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Settings" sheetId="3" state="visible" r:id="rId3"/>
    <sheet name="Hourly" sheetId="4" state="visible" r:id="rId4"/>
    <sheet name="Daily" sheetId="5" state="visible" r:id="rId5"/>
    <sheet name="Summary" sheetId="6" state="visible" r:id="rId6"/>
    <sheet name="Library" sheetId="7" state="visible" r:id="rId7"/>
    <sheet name="Compare" sheetId="8" state="visible" r:id="rId8"/>
    <sheet name="Compare calc" sheetId="9" state="visible" r:id="rId9"/>
    <sheet name="Chart data" sheetId="10" state="visible" r:id="rId10"/>
  </sheets>
  <definedNames>
    <definedName name="site_name">Settings!$B$4</definedName>
    <definedName name="cyclic">Settings!$B$5</definedName>
    <definedName name="nominal_year">Settings!$B$6</definedName>
    <definedName name="hour_conv">Settings!$B$7</definedName>
    <definedName name="s_month">Settings!$B$9</definedName>
    <definedName name="s_day">Settings!$B$10</definedName>
    <definedName name="e_month">Settings!$B$11</definedName>
    <definedName name="e_day">Settings!$B$12</definedName>
    <definedName name="season_lo">Settings!$B$13</definedName>
    <definedName name="season_hi">Settings!$B$14</definedName>
    <definedName name="alpha">Settings!$B$16</definedName>
    <definedName name="trm_method">Settings!$B$17</definedName>
    <definedName name="category">Settings!$B$18</definedName>
    <definedName name="cat_offset">Settings!$B$19</definedName>
    <definedName name="clamp_trm">Settings!$B$20</definedName>
    <definedName name="swcdh_override">Settings!$B$22</definedName>
    <definedName name="twcdh_override">Settings!$B$23</definedName>
    <definedName name="swcdh_auto">Settings!$B$24</definedName>
    <definedName name="twcdh_auto">Settings!$B$25</definedName>
    <definedName name="swcdh_thr">Settings!$B$26</definedName>
    <definedName name="twcdh_off">Settings!$B$27</definedName>
    <definedName name="hot_thr">Settings!$B$29</definedName>
    <definedName name="night_thr">Settings!$B$30</definedName>
    <definedName name="event_min">Settings!$B$31</definedName>
    <definedName name="first_day">Settings!$B$33</definedName>
    <definedName name="n_days">Settings!$B$34</definedName>
    <definedName name="analysis_year">Settings!$B$35</definedName>
    <definedName name="n_rows">Settings!$B$36</definedName>
    <definedName name="rm_weights">Settings!$B$38:$H$38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 mmm yyyy"/>
    <numFmt numFmtId="165" formatCode="dd mmm yyyy hh:mm"/>
    <numFmt numFmtId="166" formatCode="0.0"/>
    <numFmt numFmtId="167" formatCode="#,##0.0"/>
    <numFmt numFmtId="168" formatCode="0.000"/>
    <numFmt numFmtId="169" formatCode="d mmm"/>
  </numFmts>
  <fonts count="1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B0B0B"/>
      <sz val="16"/>
    </font>
    <font>
      <name val="Arial"/>
      <color rgb="0052514E"/>
      <sz val="10"/>
    </font>
    <font>
      <name val="Arial"/>
      <color rgb="000B0B0B"/>
      <sz val="10"/>
    </font>
    <font>
      <name val="Arial"/>
      <color rgb="000000FF"/>
      <sz val="10"/>
    </font>
    <font>
      <name val="Arial"/>
      <color rgb="0052514E"/>
      <sz val="9"/>
    </font>
    <font>
      <name val="Arial"/>
      <b val="1"/>
      <color rgb="000B0B0B"/>
      <sz val="10"/>
    </font>
    <font>
      <name val="Arial"/>
      <i val="1"/>
      <color rgb="00C00000"/>
      <sz val="9"/>
    </font>
    <font>
      <name val="Arial"/>
      <b val="1"/>
      <color rgb="000B0B0B"/>
      <sz val="11"/>
    </font>
    <font>
      <name val="Arial"/>
      <b val="1"/>
      <color rgb="000B0B0B"/>
      <sz val="12"/>
    </font>
    <font>
      <name val="Arial"/>
      <i val="1"/>
      <color rgb="0052514E"/>
      <sz val="9"/>
    </font>
    <font>
      <name val="Arial"/>
      <b val="1"/>
      <color rgb="000B0B0B"/>
      <sz val="14"/>
    </font>
    <font>
      <name val="Arial"/>
      <color rgb="00898781"/>
      <sz val="9"/>
    </font>
    <font>
      <name val="Arial"/>
      <b val="1"/>
      <color rgb="000B0B0B"/>
      <sz val="2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3F2EE"/>
      </patternFill>
    </fill>
  </fills>
  <borders count="2">
    <border>
      <left/>
      <right/>
      <top/>
      <bottom/>
      <diagonal/>
    </border>
    <border>
      <left style="thin">
        <color rgb="00E1E0D9"/>
      </left>
      <right style="thin">
        <color rgb="00E1E0D9"/>
      </right>
      <top style="thin">
        <color rgb="00E1E0D9"/>
      </top>
      <bottom style="thin">
        <color rgb="00E1E0D9"/>
      </bottom>
    </border>
  </borders>
  <cellStyleXfs count="1">
    <xf numFmtId="0" fontId="1" fillId="0" borderId="0"/>
  </cellStyleXfs>
  <cellXfs count="39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6" fillId="0" borderId="0" pivotButton="0" quotePrefix="0" xfId="0"/>
    <xf numFmtId="3" fontId="14" fillId="0" borderId="0" applyAlignment="1" pivotButton="0" quotePrefix="0" xfId="0">
      <alignment horizontal="left"/>
    </xf>
    <xf numFmtId="166" fontId="14" fillId="0" borderId="0" applyAlignment="1" pivotButton="0" quotePrefix="0" xfId="0">
      <alignment horizontal="left"/>
    </xf>
    <xf numFmtId="1" fontId="14" fillId="0" borderId="0" applyAlignment="1" pivotButton="0" quotePrefix="0" xfId="0">
      <alignment horizontal="left"/>
    </xf>
    <xf numFmtId="0" fontId="9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0" applyAlignment="1" pivotButton="0" quotePrefix="0" xfId="0">
      <alignment vertical="top" wrapText="1"/>
    </xf>
    <xf numFmtId="2" fontId="4" fillId="0" borderId="0" pivotButton="0" quotePrefix="0" xfId="0"/>
    <xf numFmtId="2" fontId="5" fillId="2" borderId="1" pivotButton="0" quotePrefix="0" xfId="0"/>
    <xf numFmtId="164" fontId="4" fillId="0" borderId="0" pivotButton="0" quotePrefix="0" xfId="0"/>
    <xf numFmtId="0" fontId="7" fillId="3" borderId="1" applyAlignment="1" pivotButton="0" quotePrefix="0" xfId="0">
      <alignment vertical="center" wrapText="1"/>
    </xf>
    <xf numFmtId="0" fontId="5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0" fontId="8" fillId="0" borderId="0" pivotButton="0" quotePrefix="0" xfId="0"/>
    <xf numFmtId="167" fontId="5" fillId="2" borderId="1" pivotButton="0" quotePrefix="0" xfId="0"/>
    <xf numFmtId="0" fontId="10" fillId="0" borderId="0" pivotButton="0" quotePrefix="0" xfId="0"/>
    <xf numFmtId="1" fontId="4" fillId="0" borderId="0" pivotButton="0" quotePrefix="0" xfId="0"/>
    <xf numFmtId="167" fontId="4" fillId="0" borderId="0" pivotButton="0" quotePrefix="0" xfId="0"/>
    <xf numFmtId="0" fontId="11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">
    <dxf>
      <font>
        <color rgb="00BFBFB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'Chart data'!C4</f>
            </strRef>
          </tx>
          <spPr>
            <a:solidFill>
              <a:srgbClr val="B7B6AF"/>
            </a:solidFill>
            <a:ln>
              <a:noFill/>
              <a:prstDash val="solid"/>
            </a:ln>
          </spPr>
          <cat>
            <numRef>
              <f>'Chart data'!$A$5:$A$187</f>
            </numRef>
          </cat>
          <val>
            <numRef>
              <f>'Chart data'!$C$5:$C$187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numFmt formatCode="d mmm" sourceLinked="0"/>
        <majorTickMark val="none"/>
        <minorTickMark val="none"/>
        <crossAx val="100"/>
        <lblOffset val="100"/>
        <tickLblSkip val="30"/>
        <tickMarkSkip val="30"/>
      </catAx>
      <valAx>
        <axId val="100"/>
        <scaling>
          <orientation val="minMax"/>
          <min val="0"/>
        </scaling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Range (K)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'Chart data'!B4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data'!$B$5:$B$187</f>
            </numRef>
          </val>
          <smooth val="0"/>
        </ser>
        <ser>
          <idx val="1"/>
          <order val="1"/>
          <tx>
            <strRef>
              <f>'Chart data'!E4</f>
            </strRef>
          </tx>
          <spPr>
            <a:ln w="254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data'!$E$5:$E$187</f>
            </numRef>
          </val>
          <smooth val="0"/>
        </ser>
        <ser>
          <idx val="2"/>
          <order val="2"/>
          <tx>
            <strRef>
              <f>'Chart data'!F4</f>
            </strRef>
          </tx>
          <spPr>
            <a:ln w="12700">
              <a:solidFill>
                <a:srgbClr val="898781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data'!$F$5:$F$187</f>
            </numRef>
          </val>
          <smooth val="0"/>
        </ser>
        <ser>
          <idx val="3"/>
          <order val="3"/>
          <tx>
            <strRef>
              <f>'Chart data'!D4</f>
            </strRef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data'!$D$5:$D$187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 mmm" sourceLinked="0"/>
        <majorTickMark val="none"/>
        <minorTickMark val="none"/>
        <crossAx val="100"/>
        <lblOffset val="100"/>
        <tickLblSkip val="30"/>
        <tickMarkSkip val="30"/>
      </catAx>
      <valAx>
        <axId val="100"/>
        <scaling>
          <orientation val="minMax"/>
        </scaling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WCDH through the season</a:t>
            </a:r>
          </a:p>
        </rich>
      </tx>
    </title>
    <plotArea>
      <lineChart>
        <grouping val="standard"/>
        <ser>
          <idx val="0"/>
          <order val="0"/>
          <tx>
            <strRef>
              <f>'Chart data'!G4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data'!$A$5:$A$187</f>
            </numRef>
          </cat>
          <val>
            <numRef>
              <f>'Chart data'!$G$5:$G$187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 mmm" sourceLinked="0"/>
        <majorTickMark val="none"/>
        <minorTickMark val="none"/>
        <crossAx val="100"/>
        <lblOffset val="100"/>
        <tickLblSkip val="30"/>
        <tickMarkSkip val="3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K²h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Closest reference files (similarity 0–100)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'Compare'!D12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'Compare'!$E$13:$E$22</f>
            </numRef>
          </cat>
          <val>
            <numRef>
              <f>'Compare'!$D$13:$D$22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'Compare'!D12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'Compare'!$E$13:$E$22</f>
            </numRef>
          </cat>
          <val>
            <numRef>
              <f>'Compare'!$D$13:$D$22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Similarity (0–100)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summers_dsy</author>
  </authors>
  <commentList>
    <comment ref="A1" authorId="0" shapeId="0">
      <text>
        <t>Paste hourly data into columns A–E (yellow). EPW files: columns 1–4 are Year, Month, Day, Hour and column 7 is dry bulb. Leave Year blank for typical/design years to use the nominal year in Settings. Delete any 29 February rows from TRY/DSY files.</t>
      </text>
    </comment>
  </commentList>
</comments>
</file>

<file path=xl/comments/comment2.xml><?xml version="1.0" encoding="utf-8"?>
<comments xmlns="http://schemas.openxmlformats.org/spreadsheetml/2006/main">
  <authors>
    <author>summers_dsy</author>
  </authors>
  <commentList>
    <comment ref="X1" authorId="0" shapeId="0">
      <text>
        <t>Daily means 1–7 days earlier, used for the BS EN 15251 7-day approximation. For typical years (Settings: Yes) the start of the year wraps to December.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34</row>
      <rowOff>0</rowOff>
    </from>
    <ext cx="936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12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48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48</row>
      <rowOff>0</rowOff>
    </from>
    <ext cx="46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898781"/>
    <outlinePr summaryBelow="1" summaryRight="1"/>
    <pageSetUpPr/>
  </sheetPr>
  <dimension ref="B2:B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Compare thee to a summer's DSY: Excel edition</t>
        </is>
      </c>
    </row>
    <row r="3">
      <c r="B3" s="2" t="inlineStr">
        <is>
          <t>Overheating metrics for hourly weather, and comparison with CIBSE Design Summer Years. Every result is a live formula: paste new data and it recalculates.</t>
        </is>
      </c>
    </row>
    <row r="4">
      <c r="B4" s="3" t="inlineStr"/>
    </row>
    <row r="5">
      <c r="B5" s="4" t="inlineStr">
        <is>
          <t>Colour legend</t>
        </is>
      </c>
    </row>
    <row r="6">
      <c r="B6" s="5" t="inlineStr">
        <is>
          <t>Yellow cells with blue text are inputs. Everything else is calculated; don't overwrite it.</t>
        </is>
      </c>
    </row>
    <row r="7">
      <c r="B7" s="3" t="inlineStr"/>
    </row>
    <row r="8">
      <c r="B8" s="4" t="inlineStr">
        <is>
          <t>How to use it</t>
        </is>
      </c>
    </row>
    <row r="9">
      <c r="B9" s="5" t="inlineStr">
        <is>
          <t>1. Settings: set the site name, whether the file is a typical/design year, and the season (default TM59, 1 May – 30 Sep).</t>
        </is>
      </c>
    </row>
    <row r="10">
      <c r="B10" s="5" t="inlineStr">
        <is>
          <t>2. Hourly: paste Year, Month, Day, Hour (1–24) and dry bulb (°C) into columns A–E. From an EPW, copy columns 1–4 and 7. Leave Year blank for TRY/DSY files. Clear old rows first. Up to 10,000 hours (one year plus the preceding December).</t>
        </is>
      </c>
    </row>
    <row r="11">
      <c r="B11" s="5" t="inlineStr">
        <is>
          <t>3. Dashboard and Summary update automatically: daily max/min/range, comfort temperature, WCDH, TWCDH, SWCDH, warm events.</t>
        </is>
      </c>
    </row>
    <row r="12">
      <c r="B12" s="5" t="inlineStr">
        <is>
          <t>4. Library: for each CIBSE file, paste it into Hourly (with Settings → Typical = Yes), then copy the Summary sheet's 'Row to copy' and Paste Special → Values into a Library row from column H. Fill in location, type, period, emissions, percentile.</t>
        </is>
      </c>
    </row>
    <row r="13">
      <c r="B13" s="5" t="inlineStr">
        <is>
          <t>5. Paste your observed year back into Hourly (Typical = No). Compare and Dashboard show the closest files.</t>
        </is>
      </c>
    </row>
    <row r="14">
      <c r="B14" s="3" t="inlineStr"/>
    </row>
    <row r="15">
      <c r="B15" s="4" t="inlineStr">
        <is>
          <t>Important: fix the thresholds before building the library</t>
        </is>
      </c>
    </row>
    <row r="16">
      <c r="B16" s="5" t="inlineStr">
        <is>
          <t>SWCDH and TWCDH depend on regional thresholds. Every file in a comparison must use the same values. Load the location's current-climate TRY first, copy Settings rows 24–25 (derived values) into the override cells in rows 22–23, then keep them fixed while you add the other files and your observed years.</t>
        </is>
      </c>
    </row>
    <row r="17">
      <c r="B17" s="3" t="inlineStr"/>
    </row>
    <row r="18">
      <c r="B18" s="4" t="inlineStr">
        <is>
          <t>Definitions</t>
        </is>
      </c>
    </row>
    <row r="19">
      <c r="B19" s="5" t="inlineStr">
        <is>
          <t>Running mean Trm = (1−α)(Tod-1 + α·Tod-2 + α²·Tod-3 + …), evaluated recursively with α = 0.8 and seeded with the BS EN 15251 7-day approximation. Days with fewer than 18 hours of data have no daily mean.</t>
        </is>
      </c>
    </row>
    <row r="20">
      <c r="B20" s="5" t="inlineStr">
        <is>
          <t>Comfort temperature Tcomf = 0.33·Trm + 18.8 (CIBSE TM52, BS EN 15251). Tmax = Tcomf + 3 K for Category II.</t>
        </is>
      </c>
    </row>
    <row r="21">
      <c r="B21" s="5" t="inlineStr">
        <is>
          <t>WCDH = Σ max(0, T − Tcomf)² over the season's hours (Eames 2016, the metric behind the CIBSE 2016 probabilistic DSYs).</t>
        </is>
      </c>
    </row>
    <row r="22">
      <c r="B22" s="5" t="inlineStr">
        <is>
          <t>TWCDH = Σ max(0, T − (Tcomf + regional offset))². SWCDH = Σ max(0, T − regional 93rd-centile temperature)².</t>
        </is>
      </c>
    </row>
    <row r="23">
      <c r="B23" s="5" t="inlineStr">
        <is>
          <t>Warm event: a run of consecutive in-season days with daily WCDH above the Settings threshold. Severity = its total WCDH; intensity = its peak daily WCDH. DSY2 years have short intense events; DSY3 years have long ones.</t>
        </is>
      </c>
    </row>
    <row r="24">
      <c r="B24" s="5" t="inlineStr">
        <is>
          <t>TM52-style indicators are computed on outdoor air: hours with rounded ΔT ≥ 1 K above Tmax, the largest daily weighted exceedance Σ ΔT, and the largest ΔT. They indicate climate severity; they are not building compliance checks.</t>
        </is>
      </c>
    </row>
    <row r="25">
      <c r="B25" s="5" t="inlineStr">
        <is>
          <t>Similarity: skewed metrics use ln(1+x); each metric is divided by its spread across the included files plus the observed year; distance = weighted RMS difference; score = 100·e^(−distance).</t>
        </is>
      </c>
    </row>
    <row r="26">
      <c r="B26" s="3" t="inlineStr"/>
    </row>
    <row r="27">
      <c r="B27" s="4" t="inlineStr">
        <is>
          <t>Limitations compared with the web app</t>
        </is>
      </c>
    </row>
    <row r="28">
      <c r="B28" s="5" t="inlineStr">
        <is>
          <t>One weather file at a time. No automatic downloads: paste data from Open-Meteo, Meteostat, NOAA ISD, MIDAS Open or the web app's CSV export. Daily gaps aren't interpolated. The charts always show 1 April – 30 September. The season must not wrap past 31 December.</t>
        </is>
      </c>
    </row>
    <row r="29">
      <c r="B29" s="5" t="inlineStr">
        <is>
          <t>For typical years, 1 January's running mean is seeded from the last 7 days of December; the web app spins up over 30 days. Results differ only in early January, not in the summer season.</t>
        </is>
      </c>
    </row>
    <row r="30">
      <c r="B30" s="3" t="inlineStr"/>
    </row>
    <row r="31">
      <c r="B31" s="4" t="inlineStr">
        <is>
          <t>Demo data</t>
        </is>
      </c>
    </row>
    <row r="32">
      <c r="B32" s="6" t="inlineStr">
        <is>
          <t>The workbook ships with a synthetic observed year and a synthetic library ('Demo (synthetic)'). Neither is CIBSE or Met Office data. Replace both with real data.</t>
        </is>
      </c>
    </row>
    <row r="33">
      <c r="B33" s="3" t="inlineStr"/>
    </row>
    <row r="34">
      <c r="B34" s="4" t="inlineStr">
        <is>
          <t>References</t>
        </is>
      </c>
    </row>
    <row r="35">
      <c r="B35" s="5" t="inlineStr">
        <is>
          <t>CIBSE TM52 (2013); CIBSE TM59 (2017); CIBSE TM49 (2014); BS EN 15251:2007 / BS EN 16798-1:2019; Eames, M. (2016) BSERT 37(5); Liu, Kershaw, Eames &amp; Coley (2016) Building and Environment 105.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J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7" t="inlineStr">
        <is>
          <t>Compare thee to a summer's DSY</t>
        </is>
      </c>
    </row>
    <row r="2">
      <c r="A2" s="8" t="inlineStr">
        <is>
          <t>Overheating metrics for one season, compared with a library of CIBSE Design Summer Years.</t>
        </is>
      </c>
    </row>
    <row r="4">
      <c r="B4" s="9">
        <f>Compare!B4</f>
        <v/>
      </c>
    </row>
    <row r="5">
      <c r="B5" s="8">
        <f>Compare!B5</f>
        <v/>
      </c>
    </row>
    <row r="6">
      <c r="B6" s="10">
        <f>"Site: "&amp;site_name&amp;" · SWCDH threshold "&amp;TEXT(swcdh_thr,"0.0")&amp;" °C · TWCDH offset "&amp;TEXT(twcdh_off,"+0.0;-0.0")&amp;" K"</f>
        <v/>
      </c>
    </row>
    <row r="8">
      <c r="B8" s="11" t="inlineStr">
        <is>
          <t>WCDH (K²h)</t>
        </is>
      </c>
      <c r="D8" s="11" t="inlineStr">
        <is>
          <t>Peak temperature (°C)</t>
        </is>
      </c>
      <c r="F8" s="11" t="inlineStr">
        <is>
          <t>Longest warm event (days)</t>
        </is>
      </c>
      <c r="H8" s="11" t="inlineStr">
        <is>
          <t>Hours above Tmax</t>
        </is>
      </c>
      <c r="J8" s="11" t="inlineStr">
        <is>
          <t>Hot days</t>
        </is>
      </c>
    </row>
    <row r="9" ht="30" customHeight="1">
      <c r="B9" s="12">
        <f>Summary!$B$5</f>
        <v/>
      </c>
      <c r="D9" s="13">
        <f>Summary!$B$15</f>
        <v/>
      </c>
      <c r="F9" s="14">
        <f>Summary!$B$10</f>
        <v/>
      </c>
      <c r="H9" s="12">
        <f>Summary!$B$12</f>
        <v/>
      </c>
      <c r="J9" s="14">
        <f>Summary!$B$20</f>
        <v/>
      </c>
    </row>
    <row r="11">
      <c r="B11" s="15" t="inlineStr">
        <is>
          <t>Daily maximum and minimum, comfort temperature Tcomf and upper limit Tmax, 1 April – 30 September</t>
        </is>
      </c>
    </row>
    <row r="34">
      <c r="B34" s="16" t="inlineStr">
        <is>
          <t>Diurnal range: daily maximum minus daily minimum (K)</t>
        </is>
      </c>
    </row>
    <row r="48">
      <c r="B48" s="11" t="inlineStr">
        <is>
          <t>Steep steps are short, intense spells (DSY2-like). Long steady climbs are prolonged spells (DSY3-like).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DA100"/>
    <outlinePr summaryBelow="1" summaryRight="1"/>
    <pageSetUpPr/>
  </sheetPr>
  <dimension ref="A1:H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90" customWidth="1" min="3" max="3"/>
  </cols>
  <sheetData>
    <row r="1">
      <c r="A1" s="7" t="inlineStr">
        <is>
          <t>Settings</t>
        </is>
      </c>
    </row>
    <row r="2">
      <c r="A2" s="8" t="inlineStr">
        <is>
          <t>Yellow cells with blue text are inputs. Everything else is calculated.</t>
        </is>
      </c>
    </row>
    <row r="4">
      <c r="A4" s="17" t="inlineStr">
        <is>
          <t>Site name</t>
        </is>
      </c>
      <c r="B4" s="18" t="inlineStr">
        <is>
          <t>Demo site (synthetic)</t>
        </is>
      </c>
      <c r="C4" s="19" t="inlineStr">
        <is>
          <t>Used in the headline.</t>
        </is>
      </c>
    </row>
    <row r="5">
      <c r="A5" s="17" t="inlineStr">
        <is>
          <t>Typical/design year file? (wrap running mean)</t>
        </is>
      </c>
      <c r="B5" s="18" t="inlineStr">
        <is>
          <t>No</t>
        </is>
      </c>
      <c r="C5" s="19" t="inlineStr">
        <is>
          <t>Yes for TRY/DSY files: the running mean at 1 January is seeded from late December of the same file. No for observed years (paste the preceding December too if you have it).</t>
        </is>
      </c>
    </row>
    <row r="6">
      <c r="A6" s="17" t="inlineStr">
        <is>
          <t>Nominal year for rows with no Year</t>
        </is>
      </c>
      <c r="B6" s="18" t="n">
        <v>2001</v>
      </c>
      <c r="C6" s="19" t="inlineStr">
        <is>
          <t>TRY/DSY files are placed on this non-leap year.</t>
        </is>
      </c>
    </row>
    <row r="7">
      <c r="A7" s="17" t="inlineStr">
        <is>
          <t>Hour convention</t>
        </is>
      </c>
      <c r="B7" s="18" t="inlineStr">
        <is>
          <t>1-24 (hour ending)</t>
        </is>
      </c>
      <c r="C7" s="19" t="inlineStr">
        <is>
          <t>EPW and CIBSE files use 1-24 (hour ending). Choose 0-23 for hour-beginning data.</t>
        </is>
      </c>
    </row>
    <row r="9">
      <c r="A9" s="17" t="inlineStr">
        <is>
          <t>Season start month</t>
        </is>
      </c>
      <c r="B9" s="18" t="n">
        <v>5</v>
      </c>
      <c r="C9" s="19" t="inlineStr">
        <is>
          <t>TM59 assessment period is 1 May to 30 September (TM49 used 1 April).</t>
        </is>
      </c>
    </row>
    <row r="10">
      <c r="A10" s="17" t="inlineStr">
        <is>
          <t>Season start day</t>
        </is>
      </c>
      <c r="B10" s="18" t="n">
        <v>1</v>
      </c>
      <c r="C10" s="19" t="inlineStr"/>
    </row>
    <row r="11">
      <c r="A11" s="17" t="inlineStr">
        <is>
          <t>Season end month</t>
        </is>
      </c>
      <c r="B11" s="18" t="n">
        <v>9</v>
      </c>
      <c r="C11" s="19" t="inlineStr">
        <is>
          <t>Season must not wrap past 31 December.</t>
        </is>
      </c>
    </row>
    <row r="12">
      <c r="A12" s="17" t="inlineStr">
        <is>
          <t>Season end day</t>
        </is>
      </c>
      <c r="B12" s="18" t="n">
        <v>30</v>
      </c>
      <c r="C12" s="19" t="inlineStr"/>
    </row>
    <row r="13">
      <c r="A13" s="17" t="inlineStr">
        <is>
          <t>Season start (MMDD)</t>
        </is>
      </c>
      <c r="B13" s="20">
        <f>s_month*100+s_day</f>
        <v/>
      </c>
      <c r="C13" s="19" t="inlineStr">
        <is>
          <t>Calculated.</t>
        </is>
      </c>
    </row>
    <row r="14">
      <c r="A14" s="17" t="inlineStr">
        <is>
          <t>Season end (MMDD)</t>
        </is>
      </c>
      <c r="B14" s="20">
        <f>e_month*100+e_day</f>
        <v/>
      </c>
      <c r="C14" s="19" t="inlineStr">
        <is>
          <t>Calculated.</t>
        </is>
      </c>
    </row>
    <row r="16">
      <c r="A16" s="17" t="inlineStr">
        <is>
          <t>Running-mean weight α</t>
        </is>
      </c>
      <c r="B16" s="18" t="n">
        <v>0.8</v>
      </c>
      <c r="C16" s="19" t="inlineStr">
        <is>
          <t>CIBSE TM52 / BS EN 15251 recommend 0.8.</t>
        </is>
      </c>
    </row>
    <row r="17">
      <c r="A17" s="17" t="inlineStr">
        <is>
          <t>Running-mean method</t>
        </is>
      </c>
      <c r="B17" s="18" t="inlineStr">
        <is>
          <t>Exponential</t>
        </is>
      </c>
      <c r="C17" s="19" t="inlineStr">
        <is>
          <t>Exponential: Trm(n) = (1-α)·Tod(n-1) + α·Trm(n-1), seeded with the 7-day approximation. '7-day approximation' uses BS EN 15251's (Tod-1 + 0.8Tod-2 + … + 0.2Tod-7)/3.8 every day.</t>
        </is>
      </c>
    </row>
    <row r="18">
      <c r="A18" s="17" t="inlineStr">
        <is>
          <t>Comfort category</t>
        </is>
      </c>
      <c r="B18" s="18" t="inlineStr">
        <is>
          <t>II</t>
        </is>
      </c>
      <c r="C18" s="19" t="inlineStr">
        <is>
          <t>Tmax = Tcomf + 2 K (I), 3 K (II, TM52/TM59 default) or 4 K (III).</t>
        </is>
      </c>
    </row>
    <row r="19">
      <c r="A19" s="17" t="inlineStr">
        <is>
          <t>Category offset (K)</t>
        </is>
      </c>
      <c r="B19" s="20">
        <f>IF(category="I",2,IF(category="III",4,3))</f>
        <v/>
      </c>
      <c r="C19" s="19" t="inlineStr">
        <is>
          <t>Calculated.</t>
        </is>
      </c>
    </row>
    <row r="20">
      <c r="A20" s="17" t="inlineStr">
        <is>
          <t>Clamp Trm to 10–30 °C?</t>
        </is>
      </c>
      <c r="B20" s="18" t="inlineStr">
        <is>
          <t>No</t>
        </is>
      </c>
      <c r="C20" s="19" t="inlineStr">
        <is>
          <t>BS EN 15251 gives the adaptive limit for 10 &lt; Trm &lt; 30 °C.</t>
        </is>
      </c>
    </row>
    <row r="22">
      <c r="A22" s="17" t="inlineStr">
        <is>
          <t>SWCDH threshold override (°C)</t>
        </is>
      </c>
      <c r="B22" s="21" t="n">
        <v>22.543</v>
      </c>
      <c r="C22" s="19" t="inlineStr">
        <is>
          <t>Leave blank to use the value derived from this file (row 24). For comparisons, use the same value for every file: the 93rd centile from the location's current-climate TRY. The demo value came from the demo TRY.</t>
        </is>
      </c>
    </row>
    <row r="23">
      <c r="A23" s="17" t="inlineStr">
        <is>
          <t>TWCDH offset override (K)</t>
        </is>
      </c>
      <c r="B23" s="21" t="n">
        <v>-2.06</v>
      </c>
      <c r="C23" s="19" t="inlineStr">
        <is>
          <t>Leave blank to use row 25. Demo value from the demo TRY.</t>
        </is>
      </c>
    </row>
    <row r="24">
      <c r="A24" s="17" t="inlineStr">
        <is>
          <t>SWCDH threshold derived from this file (°C)</t>
        </is>
      </c>
      <c r="B24" s="20">
        <f>IF(COUNT(Hourly!$R$2:$R$10001)=0,"",PERCENTILE(Hourly!$R$2:$R$10001,0.93))</f>
        <v/>
      </c>
      <c r="C24" s="19" t="inlineStr">
        <is>
          <t>93rd centile of in-season hourly dry-bulb (Eames 2016 regional threshold convention).</t>
        </is>
      </c>
    </row>
    <row r="25">
      <c r="A25" s="17" t="inlineStr">
        <is>
          <t>TWCDH offset derived from this file (K)</t>
        </is>
      </c>
      <c r="B25" s="20">
        <f>IF(COUNT(Hourly!$S$2:$S$10001)=0,"",PERCENTILE(Hourly!$S$2:$S$10001,0.93))</f>
        <v/>
      </c>
      <c r="C25" s="19" t="inlineStr">
        <is>
          <t>93rd centile of in-season (T − Tcomf).</t>
        </is>
      </c>
    </row>
    <row r="26">
      <c r="A26" s="17" t="inlineStr">
        <is>
          <t>SWCDH threshold used (°C)</t>
        </is>
      </c>
      <c r="B26" s="20">
        <f>IF(swcdh_override&lt;&gt;"",swcdh_override,N(swcdh_auto))</f>
        <v/>
      </c>
      <c r="C26" s="19" t="inlineStr">
        <is>
          <t>Calculated.</t>
        </is>
      </c>
    </row>
    <row r="27">
      <c r="A27" s="17" t="inlineStr">
        <is>
          <t>TWCDH offset used (K)</t>
        </is>
      </c>
      <c r="B27" s="20">
        <f>IF(twcdh_override&lt;&gt;"",twcdh_override,N(twcdh_auto))</f>
        <v/>
      </c>
      <c r="C27" s="19" t="inlineStr">
        <is>
          <t>Calculated.</t>
        </is>
      </c>
    </row>
    <row r="29">
      <c r="A29" s="17" t="inlineStr">
        <is>
          <t>Hot day: daily max ≥ (°C)</t>
        </is>
      </c>
      <c r="B29" s="18" t="n">
        <v>28</v>
      </c>
      <c r="C29" s="19" t="inlineStr"/>
    </row>
    <row r="30">
      <c r="A30" s="17" t="inlineStr">
        <is>
          <t>Warm night: daily min ≥ (°C)</t>
        </is>
      </c>
      <c r="B30" s="18" t="n">
        <v>16</v>
      </c>
      <c r="C30" s="19" t="inlineStr"/>
    </row>
    <row r="31">
      <c r="A31" s="17" t="inlineStr">
        <is>
          <t>Warm-event day: daily WCDH &gt; (K²h)</t>
        </is>
      </c>
      <c r="B31" s="18" t="n">
        <v>0</v>
      </c>
      <c r="C31" s="19" t="inlineStr">
        <is>
          <t>A warm event is a run of consecutive in-season days above this.</t>
        </is>
      </c>
    </row>
    <row r="33">
      <c r="A33" s="17" t="inlineStr">
        <is>
          <t>First day in data</t>
        </is>
      </c>
      <c r="B33" s="22">
        <f>INT(MIN(Hourly!$F$2:$F$10001))</f>
        <v/>
      </c>
      <c r="C33" s="19" t="inlineStr">
        <is>
          <t>Calculated.</t>
        </is>
      </c>
    </row>
    <row r="34">
      <c r="A34" s="17" t="inlineStr">
        <is>
          <t>Number of days in data</t>
        </is>
      </c>
      <c r="B34" s="17">
        <f>INT(MAX(Hourly!$F$2:$F$10001))-first_day+1</f>
        <v/>
      </c>
      <c r="C34" s="19" t="inlineStr">
        <is>
          <t>Calculated. Daily sheet holds up to 420 days.</t>
        </is>
      </c>
    </row>
    <row r="35">
      <c r="A35" s="17" t="inlineStr">
        <is>
          <t>Analysis year</t>
        </is>
      </c>
      <c r="B35" s="17">
        <f>YEAR(MAX(Hourly!$F$2:$F$10001))</f>
        <v/>
      </c>
      <c r="C35" s="19" t="inlineStr">
        <is>
          <t>Year of the last day of data.</t>
        </is>
      </c>
    </row>
    <row r="36">
      <c r="A36" s="17" t="inlineStr">
        <is>
          <t>Rows of hourly data</t>
        </is>
      </c>
      <c r="B36" s="17">
        <f>MAX(1,COUNT(Hourly!$F$2:$F$10001))</f>
        <v/>
      </c>
      <c r="C36" s="19" t="inlineStr">
        <is>
          <t>Calculated. Hourly rows must be in time order with no gaps between rows.</t>
        </is>
      </c>
    </row>
    <row r="38">
      <c r="A38" s="17" t="inlineStr">
        <is>
          <t>BS EN 15251 running-mean weights (Tod-1 … Tod-7)</t>
        </is>
      </c>
      <c r="B38" s="17" t="n">
        <v>1</v>
      </c>
      <c r="C38" s="17" t="n">
        <v>0.8</v>
      </c>
      <c r="D38" s="17" t="n">
        <v>0.6</v>
      </c>
      <c r="E38" s="17" t="n">
        <v>0.5</v>
      </c>
      <c r="F38" s="17" t="n">
        <v>0.4</v>
      </c>
      <c r="G38" s="17" t="n">
        <v>0.3</v>
      </c>
      <c r="H38" s="17" t="n">
        <v>0.2</v>
      </c>
    </row>
    <row r="39">
      <c r="B39" s="11" t="inlineStr">
        <is>
          <t>Source: BS EN 15251:2007 Annex A.2; the weights sum to 3.8.</t>
        </is>
      </c>
    </row>
  </sheetData>
  <dataValidations count="5">
    <dataValidation sqref="B5" showDropDown="0" showInputMessage="0" showErrorMessage="0" allowBlank="0" type="list">
      <formula1>"Yes,No"</formula1>
    </dataValidation>
    <dataValidation sqref="B7" showDropDown="0" showInputMessage="0" showErrorMessage="0" allowBlank="0" type="list">
      <formula1>"1-24 (hour ending),0-23 (hour beginning)"</formula1>
    </dataValidation>
    <dataValidation sqref="B17" showDropDown="0" showInputMessage="0" showErrorMessage="0" allowBlank="0" type="list">
      <formula1>"Exponential,7-day approximation"</formula1>
    </dataValidation>
    <dataValidation sqref="B18" showDropDown="0" showInputMessage="0" showErrorMessage="0" allowBlank="0" type="list">
      <formula1>"I,II,III"</formula1>
    </dataValidation>
    <dataValidation sqref="B2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A100"/>
    <outlinePr summaryBelow="1" summaryRight="1"/>
    <pageSetUpPr/>
  </sheetPr>
  <dimension ref="A1:T100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6" customWidth="1" min="4" max="4"/>
    <col width="10" customWidth="1" min="5" max="5"/>
    <col width="16" customWidth="1" min="6" max="6"/>
    <col width="11" customWidth="1" min="7" max="7"/>
    <col width="8" customWidth="1" min="8" max="8"/>
    <col width="8" customWidth="1" min="9" max="9"/>
    <col width="9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1" customWidth="1" min="17" max="17"/>
    <col width="10" customWidth="1" min="18" max="18"/>
    <col width="11" customWidth="1" min="19" max="19"/>
    <col width="7" customWidth="1" min="20" max="20"/>
  </cols>
  <sheetData>
    <row r="1" ht="42" customHeight="1">
      <c r="A1" s="23" t="inlineStr">
        <is>
          <t>Year</t>
        </is>
      </c>
      <c r="B1" s="23" t="inlineStr">
        <is>
          <t>Month</t>
        </is>
      </c>
      <c r="C1" s="23" t="inlineStr">
        <is>
          <t>Day</t>
        </is>
      </c>
      <c r="D1" s="23" t="inlineStr">
        <is>
          <t>Hour</t>
        </is>
      </c>
      <c r="E1" s="23" t="inlineStr">
        <is>
          <t>Dry bulb (°C)</t>
        </is>
      </c>
      <c r="F1" s="23" t="inlineStr">
        <is>
          <t>Date-time</t>
        </is>
      </c>
      <c r="G1" s="23" t="inlineStr">
        <is>
          <t>Date</t>
        </is>
      </c>
      <c r="H1" s="23" t="inlineStr">
        <is>
          <t>In season</t>
        </is>
      </c>
      <c r="I1" s="23" t="inlineStr">
        <is>
          <t>Day index</t>
        </is>
      </c>
      <c r="J1" s="23" t="inlineStr">
        <is>
          <t>Tcomf (°C)</t>
        </is>
      </c>
      <c r="K1" s="23" t="inlineStr">
        <is>
          <t>Tmax (°C)</t>
        </is>
      </c>
      <c r="L1" s="23" t="inlineStr">
        <is>
          <t>WCDH (K²h)</t>
        </is>
      </c>
      <c r="M1" s="23" t="inlineStr">
        <is>
          <t>TWCDH (K²h)</t>
        </is>
      </c>
      <c r="N1" s="23" t="inlineStr">
        <is>
          <t>SWCDH (K²h)</t>
        </is>
      </c>
      <c r="O1" s="23" t="inlineStr">
        <is>
          <t>ΔT above Tmax, rounded (K)</t>
        </is>
      </c>
      <c r="P1" s="23" t="inlineStr">
        <is>
          <t>Weighted exceedance (K·h)</t>
        </is>
      </c>
      <c r="Q1" s="23" t="inlineStr">
        <is>
          <t>CDH above 22 °C (K·h)</t>
        </is>
      </c>
      <c r="R1" s="23" t="inlineStr">
        <is>
          <t>In-season T (°C)</t>
        </is>
      </c>
      <c r="S1" s="23" t="inlineStr">
        <is>
          <t>In-season T − Tcomf (K)</t>
        </is>
      </c>
      <c r="T1" s="23" t="inlineStr">
        <is>
          <t>Month no.</t>
        </is>
      </c>
    </row>
    <row r="2">
      <c r="A2" s="24" t="n">
        <v>2020</v>
      </c>
      <c r="B2" s="24" t="n">
        <v>1</v>
      </c>
      <c r="C2" s="24" t="n">
        <v>1</v>
      </c>
      <c r="D2" s="24" t="n">
        <v>1</v>
      </c>
      <c r="E2" s="24" t="n">
        <v>4.28</v>
      </c>
      <c r="F2" s="25">
        <f>IF($E2="","",DATE(IF($A2="",nominal_year,$A2),$B2,$C2)+($D2-IF(LEFT(hour_conv,1)="1",1,0))/24)</f>
        <v/>
      </c>
      <c r="G2" s="26">
        <f>IF(F2="","",INT(F2))</f>
        <v/>
      </c>
      <c r="H2">
        <f>IF(G2="","",IF(AND(MONTH(G2)*100+DAY(G2)&gt;=season_lo,MONTH(G2)*100+DAY(G2)&lt;=season_hi),1,0))</f>
        <v/>
      </c>
      <c r="I2">
        <f>IF(G2="","",G2-first_day+1)</f>
        <v/>
      </c>
      <c r="J2" s="27">
        <f>IF(I2="","",INDEX(Daily!$J$2:$J$421,I2))</f>
        <v/>
      </c>
      <c r="K2" s="27">
        <f>IF(J2="","",J2+cat_offset)</f>
        <v/>
      </c>
      <c r="L2" s="27">
        <f>IF(J2="","",MAX(0,E2-J2)^2)</f>
        <v/>
      </c>
      <c r="M2" s="27">
        <f>IF(J2="","",MAX(0,E2-(J2+twcdh_off))^2)</f>
        <v/>
      </c>
      <c r="N2" s="27">
        <f>IF(E2="","",MAX(0,E2-swcdh_thr)^2)</f>
        <v/>
      </c>
      <c r="O2">
        <f>IF(K2="","",ROUND(E2-K2,0))</f>
        <v/>
      </c>
      <c r="P2">
        <f>IF(O2="","",IF(O2&gt;=1,O2,0))</f>
        <v/>
      </c>
      <c r="Q2" s="27">
        <f>IF(E2="","",MAX(0,E2-22))</f>
        <v/>
      </c>
      <c r="R2" s="27">
        <f>IF(H2=1,E2,"")</f>
        <v/>
      </c>
      <c r="S2" s="27">
        <f>IF(AND(H2=1,J2&lt;&gt;""),E2-J2,"")</f>
        <v/>
      </c>
      <c r="T2">
        <f>IF(G2="","",MONTH(G2))</f>
        <v/>
      </c>
    </row>
    <row r="3">
      <c r="A3" s="24" t="n">
        <v>2020</v>
      </c>
      <c r="B3" s="24" t="n">
        <v>1</v>
      </c>
      <c r="C3" s="24" t="n">
        <v>1</v>
      </c>
      <c r="D3" s="24" t="n">
        <v>2</v>
      </c>
      <c r="E3" s="24" t="n">
        <v>3.98</v>
      </c>
      <c r="F3" s="25">
        <f>IF($E3="","",DATE(IF($A3="",nominal_year,$A3),$B3,$C3)+($D3-IF(LEFT(hour_conv,1)="1",1,0))/24)</f>
        <v/>
      </c>
      <c r="G3" s="26">
        <f>IF(F3="","",INT(F3))</f>
        <v/>
      </c>
      <c r="H3">
        <f>IF(G3="","",IF(AND(MONTH(G3)*100+DAY(G3)&gt;=season_lo,MONTH(G3)*100+DAY(G3)&lt;=season_hi),1,0))</f>
        <v/>
      </c>
      <c r="I3">
        <f>IF(G3="","",G3-first_day+1)</f>
        <v/>
      </c>
      <c r="J3" s="27">
        <f>IF(I3="","",INDEX(Daily!$J$2:$J$421,I3))</f>
        <v/>
      </c>
      <c r="K3" s="27">
        <f>IF(J3="","",J3+cat_offset)</f>
        <v/>
      </c>
      <c r="L3" s="27">
        <f>IF(J3="","",MAX(0,E3-J3)^2)</f>
        <v/>
      </c>
      <c r="M3" s="27">
        <f>IF(J3="","",MAX(0,E3-(J3+twcdh_off))^2)</f>
        <v/>
      </c>
      <c r="N3" s="27">
        <f>IF(E3="","",MAX(0,E3-swcdh_thr)^2)</f>
        <v/>
      </c>
      <c r="O3">
        <f>IF(K3="","",ROUND(E3-K3,0))</f>
        <v/>
      </c>
      <c r="P3">
        <f>IF(O3="","",IF(O3&gt;=1,O3,0))</f>
        <v/>
      </c>
      <c r="Q3" s="27">
        <f>IF(E3="","",MAX(0,E3-22))</f>
        <v/>
      </c>
      <c r="R3" s="27">
        <f>IF(H3=1,E3,"")</f>
        <v/>
      </c>
      <c r="S3" s="27">
        <f>IF(AND(H3=1,J3&lt;&gt;""),E3-J3,"")</f>
        <v/>
      </c>
      <c r="T3">
        <f>IF(G3="","",MONTH(G3))</f>
        <v/>
      </c>
    </row>
    <row r="4">
      <c r="A4" s="24" t="n">
        <v>2020</v>
      </c>
      <c r="B4" s="24" t="n">
        <v>1</v>
      </c>
      <c r="C4" s="24" t="n">
        <v>1</v>
      </c>
      <c r="D4" s="24" t="n">
        <v>3</v>
      </c>
      <c r="E4" s="24" t="n">
        <v>3.43</v>
      </c>
      <c r="F4" s="25">
        <f>IF($E4="","",DATE(IF($A4="",nominal_year,$A4),$B4,$C4)+($D4-IF(LEFT(hour_conv,1)="1",1,0))/24)</f>
        <v/>
      </c>
      <c r="G4" s="26">
        <f>IF(F4="","",INT(F4))</f>
        <v/>
      </c>
      <c r="H4">
        <f>IF(G4="","",IF(AND(MONTH(G4)*100+DAY(G4)&gt;=season_lo,MONTH(G4)*100+DAY(G4)&lt;=season_hi),1,0))</f>
        <v/>
      </c>
      <c r="I4">
        <f>IF(G4="","",G4-first_day+1)</f>
        <v/>
      </c>
      <c r="J4" s="27">
        <f>IF(I4="","",INDEX(Daily!$J$2:$J$421,I4))</f>
        <v/>
      </c>
      <c r="K4" s="27">
        <f>IF(J4="","",J4+cat_offset)</f>
        <v/>
      </c>
      <c r="L4" s="27">
        <f>IF(J4="","",MAX(0,E4-J4)^2)</f>
        <v/>
      </c>
      <c r="M4" s="27">
        <f>IF(J4="","",MAX(0,E4-(J4+twcdh_off))^2)</f>
        <v/>
      </c>
      <c r="N4" s="27">
        <f>IF(E4="","",MAX(0,E4-swcdh_thr)^2)</f>
        <v/>
      </c>
      <c r="O4">
        <f>IF(K4="","",ROUND(E4-K4,0))</f>
        <v/>
      </c>
      <c r="P4">
        <f>IF(O4="","",IF(O4&gt;=1,O4,0))</f>
        <v/>
      </c>
      <c r="Q4" s="27">
        <f>IF(E4="","",MAX(0,E4-22))</f>
        <v/>
      </c>
      <c r="R4" s="27">
        <f>IF(H4=1,E4,"")</f>
        <v/>
      </c>
      <c r="S4" s="27">
        <f>IF(AND(H4=1,J4&lt;&gt;""),E4-J4,"")</f>
        <v/>
      </c>
      <c r="T4">
        <f>IF(G4="","",MONTH(G4))</f>
        <v/>
      </c>
    </row>
    <row r="5">
      <c r="A5" s="24" t="n">
        <v>2020</v>
      </c>
      <c r="B5" s="24" t="n">
        <v>1</v>
      </c>
      <c r="C5" s="24" t="n">
        <v>1</v>
      </c>
      <c r="D5" s="24" t="n">
        <v>4</v>
      </c>
      <c r="E5" s="24" t="n">
        <v>3.91</v>
      </c>
      <c r="F5" s="25">
        <f>IF($E5="","",DATE(IF($A5="",nominal_year,$A5),$B5,$C5)+($D5-IF(LEFT(hour_conv,1)="1",1,0))/24)</f>
        <v/>
      </c>
      <c r="G5" s="26">
        <f>IF(F5="","",INT(F5))</f>
        <v/>
      </c>
      <c r="H5">
        <f>IF(G5="","",IF(AND(MONTH(G5)*100+DAY(G5)&gt;=season_lo,MONTH(G5)*100+DAY(G5)&lt;=season_hi),1,0))</f>
        <v/>
      </c>
      <c r="I5">
        <f>IF(G5="","",G5-first_day+1)</f>
        <v/>
      </c>
      <c r="J5" s="27">
        <f>IF(I5="","",INDEX(Daily!$J$2:$J$421,I5))</f>
        <v/>
      </c>
      <c r="K5" s="27">
        <f>IF(J5="","",J5+cat_offset)</f>
        <v/>
      </c>
      <c r="L5" s="27">
        <f>IF(J5="","",MAX(0,E5-J5)^2)</f>
        <v/>
      </c>
      <c r="M5" s="27">
        <f>IF(J5="","",MAX(0,E5-(J5+twcdh_off))^2)</f>
        <v/>
      </c>
      <c r="N5" s="27">
        <f>IF(E5="","",MAX(0,E5-swcdh_thr)^2)</f>
        <v/>
      </c>
      <c r="O5">
        <f>IF(K5="","",ROUND(E5-K5,0))</f>
        <v/>
      </c>
      <c r="P5">
        <f>IF(O5="","",IF(O5&gt;=1,O5,0))</f>
        <v/>
      </c>
      <c r="Q5" s="27">
        <f>IF(E5="","",MAX(0,E5-22))</f>
        <v/>
      </c>
      <c r="R5" s="27">
        <f>IF(H5=1,E5,"")</f>
        <v/>
      </c>
      <c r="S5" s="27">
        <f>IF(AND(H5=1,J5&lt;&gt;""),E5-J5,"")</f>
        <v/>
      </c>
      <c r="T5">
        <f>IF(G5="","",MONTH(G5))</f>
        <v/>
      </c>
    </row>
    <row r="6">
      <c r="A6" s="24" t="n">
        <v>2020</v>
      </c>
      <c r="B6" s="24" t="n">
        <v>1</v>
      </c>
      <c r="C6" s="24" t="n">
        <v>1</v>
      </c>
      <c r="D6" s="24" t="n">
        <v>5</v>
      </c>
      <c r="E6" s="24" t="n">
        <v>3.66</v>
      </c>
      <c r="F6" s="25">
        <f>IF($E6="","",DATE(IF($A6="",nominal_year,$A6),$B6,$C6)+($D6-IF(LEFT(hour_conv,1)="1",1,0))/24)</f>
        <v/>
      </c>
      <c r="G6" s="26">
        <f>IF(F6="","",INT(F6))</f>
        <v/>
      </c>
      <c r="H6">
        <f>IF(G6="","",IF(AND(MONTH(G6)*100+DAY(G6)&gt;=season_lo,MONTH(G6)*100+DAY(G6)&lt;=season_hi),1,0))</f>
        <v/>
      </c>
      <c r="I6">
        <f>IF(G6="","",G6-first_day+1)</f>
        <v/>
      </c>
      <c r="J6" s="27">
        <f>IF(I6="","",INDEX(Daily!$J$2:$J$421,I6))</f>
        <v/>
      </c>
      <c r="K6" s="27">
        <f>IF(J6="","",J6+cat_offset)</f>
        <v/>
      </c>
      <c r="L6" s="27">
        <f>IF(J6="","",MAX(0,E6-J6)^2)</f>
        <v/>
      </c>
      <c r="M6" s="27">
        <f>IF(J6="","",MAX(0,E6-(J6+twcdh_off))^2)</f>
        <v/>
      </c>
      <c r="N6" s="27">
        <f>IF(E6="","",MAX(0,E6-swcdh_thr)^2)</f>
        <v/>
      </c>
      <c r="O6">
        <f>IF(K6="","",ROUND(E6-K6,0))</f>
        <v/>
      </c>
      <c r="P6">
        <f>IF(O6="","",IF(O6&gt;=1,O6,0))</f>
        <v/>
      </c>
      <c r="Q6" s="27">
        <f>IF(E6="","",MAX(0,E6-22))</f>
        <v/>
      </c>
      <c r="R6" s="27">
        <f>IF(H6=1,E6,"")</f>
        <v/>
      </c>
      <c r="S6" s="27">
        <f>IF(AND(H6=1,J6&lt;&gt;""),E6-J6,"")</f>
        <v/>
      </c>
      <c r="T6">
        <f>IF(G6="","",MONTH(G6))</f>
        <v/>
      </c>
    </row>
    <row r="7">
      <c r="A7" s="24" t="n">
        <v>2020</v>
      </c>
      <c r="B7" s="24" t="n">
        <v>1</v>
      </c>
      <c r="C7" s="24" t="n">
        <v>1</v>
      </c>
      <c r="D7" s="24" t="n">
        <v>6</v>
      </c>
      <c r="E7" s="24" t="n">
        <v>3.33</v>
      </c>
      <c r="F7" s="25">
        <f>IF($E7="","",DATE(IF($A7="",nominal_year,$A7),$B7,$C7)+($D7-IF(LEFT(hour_conv,1)="1",1,0))/24)</f>
        <v/>
      </c>
      <c r="G7" s="26">
        <f>IF(F7="","",INT(F7))</f>
        <v/>
      </c>
      <c r="H7">
        <f>IF(G7="","",IF(AND(MONTH(G7)*100+DAY(G7)&gt;=season_lo,MONTH(G7)*100+DAY(G7)&lt;=season_hi),1,0))</f>
        <v/>
      </c>
      <c r="I7">
        <f>IF(G7="","",G7-first_day+1)</f>
        <v/>
      </c>
      <c r="J7" s="27">
        <f>IF(I7="","",INDEX(Daily!$J$2:$J$421,I7))</f>
        <v/>
      </c>
      <c r="K7" s="27">
        <f>IF(J7="","",J7+cat_offset)</f>
        <v/>
      </c>
      <c r="L7" s="27">
        <f>IF(J7="","",MAX(0,E7-J7)^2)</f>
        <v/>
      </c>
      <c r="M7" s="27">
        <f>IF(J7="","",MAX(0,E7-(J7+twcdh_off))^2)</f>
        <v/>
      </c>
      <c r="N7" s="27">
        <f>IF(E7="","",MAX(0,E7-swcdh_thr)^2)</f>
        <v/>
      </c>
      <c r="O7">
        <f>IF(K7="","",ROUND(E7-K7,0))</f>
        <v/>
      </c>
      <c r="P7">
        <f>IF(O7="","",IF(O7&gt;=1,O7,0))</f>
        <v/>
      </c>
      <c r="Q7" s="27">
        <f>IF(E7="","",MAX(0,E7-22))</f>
        <v/>
      </c>
      <c r="R7" s="27">
        <f>IF(H7=1,E7,"")</f>
        <v/>
      </c>
      <c r="S7" s="27">
        <f>IF(AND(H7=1,J7&lt;&gt;""),E7-J7,"")</f>
        <v/>
      </c>
      <c r="T7">
        <f>IF(G7="","",MONTH(G7))</f>
        <v/>
      </c>
    </row>
    <row r="8">
      <c r="A8" s="24" t="n">
        <v>2020</v>
      </c>
      <c r="B8" s="24" t="n">
        <v>1</v>
      </c>
      <c r="C8" s="24" t="n">
        <v>1</v>
      </c>
      <c r="D8" s="24" t="n">
        <v>7</v>
      </c>
      <c r="E8" s="24" t="n">
        <v>3.83</v>
      </c>
      <c r="F8" s="25">
        <f>IF($E8="","",DATE(IF($A8="",nominal_year,$A8),$B8,$C8)+($D8-IF(LEFT(hour_conv,1)="1",1,0))/24)</f>
        <v/>
      </c>
      <c r="G8" s="26">
        <f>IF(F8="","",INT(F8))</f>
        <v/>
      </c>
      <c r="H8">
        <f>IF(G8="","",IF(AND(MONTH(G8)*100+DAY(G8)&gt;=season_lo,MONTH(G8)*100+DAY(G8)&lt;=season_hi),1,0))</f>
        <v/>
      </c>
      <c r="I8">
        <f>IF(G8="","",G8-first_day+1)</f>
        <v/>
      </c>
      <c r="J8" s="27">
        <f>IF(I8="","",INDEX(Daily!$J$2:$J$421,I8))</f>
        <v/>
      </c>
      <c r="K8" s="27">
        <f>IF(J8="","",J8+cat_offset)</f>
        <v/>
      </c>
      <c r="L8" s="27">
        <f>IF(J8="","",MAX(0,E8-J8)^2)</f>
        <v/>
      </c>
      <c r="M8" s="27">
        <f>IF(J8="","",MAX(0,E8-(J8+twcdh_off))^2)</f>
        <v/>
      </c>
      <c r="N8" s="27">
        <f>IF(E8="","",MAX(0,E8-swcdh_thr)^2)</f>
        <v/>
      </c>
      <c r="O8">
        <f>IF(K8="","",ROUND(E8-K8,0))</f>
        <v/>
      </c>
      <c r="P8">
        <f>IF(O8="","",IF(O8&gt;=1,O8,0))</f>
        <v/>
      </c>
      <c r="Q8" s="27">
        <f>IF(E8="","",MAX(0,E8-22))</f>
        <v/>
      </c>
      <c r="R8" s="27">
        <f>IF(H8=1,E8,"")</f>
        <v/>
      </c>
      <c r="S8" s="27">
        <f>IF(AND(H8=1,J8&lt;&gt;""),E8-J8,"")</f>
        <v/>
      </c>
      <c r="T8">
        <f>IF(G8="","",MONTH(G8))</f>
        <v/>
      </c>
    </row>
    <row r="9">
      <c r="A9" s="24" t="n">
        <v>2020</v>
      </c>
      <c r="B9" s="24" t="n">
        <v>1</v>
      </c>
      <c r="C9" s="24" t="n">
        <v>1</v>
      </c>
      <c r="D9" s="24" t="n">
        <v>8</v>
      </c>
      <c r="E9" s="24" t="n">
        <v>5.03</v>
      </c>
      <c r="F9" s="25">
        <f>IF($E9="","",DATE(IF($A9="",nominal_year,$A9),$B9,$C9)+($D9-IF(LEFT(hour_conv,1)="1",1,0))/24)</f>
        <v/>
      </c>
      <c r="G9" s="26">
        <f>IF(F9="","",INT(F9))</f>
        <v/>
      </c>
      <c r="H9">
        <f>IF(G9="","",IF(AND(MONTH(G9)*100+DAY(G9)&gt;=season_lo,MONTH(G9)*100+DAY(G9)&lt;=season_hi),1,0))</f>
        <v/>
      </c>
      <c r="I9">
        <f>IF(G9="","",G9-first_day+1)</f>
        <v/>
      </c>
      <c r="J9" s="27">
        <f>IF(I9="","",INDEX(Daily!$J$2:$J$421,I9))</f>
        <v/>
      </c>
      <c r="K9" s="27">
        <f>IF(J9="","",J9+cat_offset)</f>
        <v/>
      </c>
      <c r="L9" s="27">
        <f>IF(J9="","",MAX(0,E9-J9)^2)</f>
        <v/>
      </c>
      <c r="M9" s="27">
        <f>IF(J9="","",MAX(0,E9-(J9+twcdh_off))^2)</f>
        <v/>
      </c>
      <c r="N9" s="27">
        <f>IF(E9="","",MAX(0,E9-swcdh_thr)^2)</f>
        <v/>
      </c>
      <c r="O9">
        <f>IF(K9="","",ROUND(E9-K9,0))</f>
        <v/>
      </c>
      <c r="P9">
        <f>IF(O9="","",IF(O9&gt;=1,O9,0))</f>
        <v/>
      </c>
      <c r="Q9" s="27">
        <f>IF(E9="","",MAX(0,E9-22))</f>
        <v/>
      </c>
      <c r="R9" s="27">
        <f>IF(H9=1,E9,"")</f>
        <v/>
      </c>
      <c r="S9" s="27">
        <f>IF(AND(H9=1,J9&lt;&gt;""),E9-J9,"")</f>
        <v/>
      </c>
      <c r="T9">
        <f>IF(G9="","",MONTH(G9))</f>
        <v/>
      </c>
    </row>
    <row r="10">
      <c r="A10" s="24" t="n">
        <v>2020</v>
      </c>
      <c r="B10" s="24" t="n">
        <v>1</v>
      </c>
      <c r="C10" s="24" t="n">
        <v>1</v>
      </c>
      <c r="D10" s="24" t="n">
        <v>9</v>
      </c>
      <c r="E10" s="24" t="n">
        <v>5.48</v>
      </c>
      <c r="F10" s="25">
        <f>IF($E10="","",DATE(IF($A10="",nominal_year,$A10),$B10,$C10)+($D10-IF(LEFT(hour_conv,1)="1",1,0))/24)</f>
        <v/>
      </c>
      <c r="G10" s="26">
        <f>IF(F10="","",INT(F10))</f>
        <v/>
      </c>
      <c r="H10">
        <f>IF(G10="","",IF(AND(MONTH(G10)*100+DAY(G10)&gt;=season_lo,MONTH(G10)*100+DAY(G10)&lt;=season_hi),1,0))</f>
        <v/>
      </c>
      <c r="I10">
        <f>IF(G10="","",G10-first_day+1)</f>
        <v/>
      </c>
      <c r="J10" s="27">
        <f>IF(I10="","",INDEX(Daily!$J$2:$J$421,I10))</f>
        <v/>
      </c>
      <c r="K10" s="27">
        <f>IF(J10="","",J10+cat_offset)</f>
        <v/>
      </c>
      <c r="L10" s="27">
        <f>IF(J10="","",MAX(0,E10-J10)^2)</f>
        <v/>
      </c>
      <c r="M10" s="27">
        <f>IF(J10="","",MAX(0,E10-(J10+twcdh_off))^2)</f>
        <v/>
      </c>
      <c r="N10" s="27">
        <f>IF(E10="","",MAX(0,E10-swcdh_thr)^2)</f>
        <v/>
      </c>
      <c r="O10">
        <f>IF(K10="","",ROUND(E10-K10,0))</f>
        <v/>
      </c>
      <c r="P10">
        <f>IF(O10="","",IF(O10&gt;=1,O10,0))</f>
        <v/>
      </c>
      <c r="Q10" s="27">
        <f>IF(E10="","",MAX(0,E10-22))</f>
        <v/>
      </c>
      <c r="R10" s="27">
        <f>IF(H10=1,E10,"")</f>
        <v/>
      </c>
      <c r="S10" s="27">
        <f>IF(AND(H10=1,J10&lt;&gt;""),E10-J10,"")</f>
        <v/>
      </c>
      <c r="T10">
        <f>IF(G10="","",MONTH(G10))</f>
        <v/>
      </c>
    </row>
    <row r="11">
      <c r="A11" s="24" t="n">
        <v>2020</v>
      </c>
      <c r="B11" s="24" t="n">
        <v>1</v>
      </c>
      <c r="C11" s="24" t="n">
        <v>1</v>
      </c>
      <c r="D11" s="24" t="n">
        <v>10</v>
      </c>
      <c r="E11" s="24" t="n">
        <v>5.16</v>
      </c>
      <c r="F11" s="25">
        <f>IF($E11="","",DATE(IF($A11="",nominal_year,$A11),$B11,$C11)+($D11-IF(LEFT(hour_conv,1)="1",1,0))/24)</f>
        <v/>
      </c>
      <c r="G11" s="26">
        <f>IF(F11="","",INT(F11))</f>
        <v/>
      </c>
      <c r="H11">
        <f>IF(G11="","",IF(AND(MONTH(G11)*100+DAY(G11)&gt;=season_lo,MONTH(G11)*100+DAY(G11)&lt;=season_hi),1,0))</f>
        <v/>
      </c>
      <c r="I11">
        <f>IF(G11="","",G11-first_day+1)</f>
        <v/>
      </c>
      <c r="J11" s="27">
        <f>IF(I11="","",INDEX(Daily!$J$2:$J$421,I11))</f>
        <v/>
      </c>
      <c r="K11" s="27">
        <f>IF(J11="","",J11+cat_offset)</f>
        <v/>
      </c>
      <c r="L11" s="27">
        <f>IF(J11="","",MAX(0,E11-J11)^2)</f>
        <v/>
      </c>
      <c r="M11" s="27">
        <f>IF(J11="","",MAX(0,E11-(J11+twcdh_off))^2)</f>
        <v/>
      </c>
      <c r="N11" s="27">
        <f>IF(E11="","",MAX(0,E11-swcdh_thr)^2)</f>
        <v/>
      </c>
      <c r="O11">
        <f>IF(K11="","",ROUND(E11-K11,0))</f>
        <v/>
      </c>
      <c r="P11">
        <f>IF(O11="","",IF(O11&gt;=1,O11,0))</f>
        <v/>
      </c>
      <c r="Q11" s="27">
        <f>IF(E11="","",MAX(0,E11-22))</f>
        <v/>
      </c>
      <c r="R11" s="27">
        <f>IF(H11=1,E11,"")</f>
        <v/>
      </c>
      <c r="S11" s="27">
        <f>IF(AND(H11=1,J11&lt;&gt;""),E11-J11,"")</f>
        <v/>
      </c>
      <c r="T11">
        <f>IF(G11="","",MONTH(G11))</f>
        <v/>
      </c>
    </row>
    <row r="12">
      <c r="A12" s="24" t="n">
        <v>2020</v>
      </c>
      <c r="B12" s="24" t="n">
        <v>1</v>
      </c>
      <c r="C12" s="24" t="n">
        <v>1</v>
      </c>
      <c r="D12" s="24" t="n">
        <v>11</v>
      </c>
      <c r="E12" s="24" t="n">
        <v>7.09</v>
      </c>
      <c r="F12" s="25">
        <f>IF($E12="","",DATE(IF($A12="",nominal_year,$A12),$B12,$C12)+($D12-IF(LEFT(hour_conv,1)="1",1,0))/24)</f>
        <v/>
      </c>
      <c r="G12" s="26">
        <f>IF(F12="","",INT(F12))</f>
        <v/>
      </c>
      <c r="H12">
        <f>IF(G12="","",IF(AND(MONTH(G12)*100+DAY(G12)&gt;=season_lo,MONTH(G12)*100+DAY(G12)&lt;=season_hi),1,0))</f>
        <v/>
      </c>
      <c r="I12">
        <f>IF(G12="","",G12-first_day+1)</f>
        <v/>
      </c>
      <c r="J12" s="27">
        <f>IF(I12="","",INDEX(Daily!$J$2:$J$421,I12))</f>
        <v/>
      </c>
      <c r="K12" s="27">
        <f>IF(J12="","",J12+cat_offset)</f>
        <v/>
      </c>
      <c r="L12" s="27">
        <f>IF(J12="","",MAX(0,E12-J12)^2)</f>
        <v/>
      </c>
      <c r="M12" s="27">
        <f>IF(J12="","",MAX(0,E12-(J12+twcdh_off))^2)</f>
        <v/>
      </c>
      <c r="N12" s="27">
        <f>IF(E12="","",MAX(0,E12-swcdh_thr)^2)</f>
        <v/>
      </c>
      <c r="O12">
        <f>IF(K12="","",ROUND(E12-K12,0))</f>
        <v/>
      </c>
      <c r="P12">
        <f>IF(O12="","",IF(O12&gt;=1,O12,0))</f>
        <v/>
      </c>
      <c r="Q12" s="27">
        <f>IF(E12="","",MAX(0,E12-22))</f>
        <v/>
      </c>
      <c r="R12" s="27">
        <f>IF(H12=1,E12,"")</f>
        <v/>
      </c>
      <c r="S12" s="27">
        <f>IF(AND(H12=1,J12&lt;&gt;""),E12-J12,"")</f>
        <v/>
      </c>
      <c r="T12">
        <f>IF(G12="","",MONTH(G12))</f>
        <v/>
      </c>
    </row>
    <row r="13">
      <c r="A13" s="24" t="n">
        <v>2020</v>
      </c>
      <c r="B13" s="24" t="n">
        <v>1</v>
      </c>
      <c r="C13" s="24" t="n">
        <v>1</v>
      </c>
      <c r="D13" s="24" t="n">
        <v>12</v>
      </c>
      <c r="E13" s="24" t="n">
        <v>7.38</v>
      </c>
      <c r="F13" s="25">
        <f>IF($E13="","",DATE(IF($A13="",nominal_year,$A13),$B13,$C13)+($D13-IF(LEFT(hour_conv,1)="1",1,0))/24)</f>
        <v/>
      </c>
      <c r="G13" s="26">
        <f>IF(F13="","",INT(F13))</f>
        <v/>
      </c>
      <c r="H13">
        <f>IF(G13="","",IF(AND(MONTH(G13)*100+DAY(G13)&gt;=season_lo,MONTH(G13)*100+DAY(G13)&lt;=season_hi),1,0))</f>
        <v/>
      </c>
      <c r="I13">
        <f>IF(G13="","",G13-first_day+1)</f>
        <v/>
      </c>
      <c r="J13" s="27">
        <f>IF(I13="","",INDEX(Daily!$J$2:$J$421,I13))</f>
        <v/>
      </c>
      <c r="K13" s="27">
        <f>IF(J13="","",J13+cat_offset)</f>
        <v/>
      </c>
      <c r="L13" s="27">
        <f>IF(J13="","",MAX(0,E13-J13)^2)</f>
        <v/>
      </c>
      <c r="M13" s="27">
        <f>IF(J13="","",MAX(0,E13-(J13+twcdh_off))^2)</f>
        <v/>
      </c>
      <c r="N13" s="27">
        <f>IF(E13="","",MAX(0,E13-swcdh_thr)^2)</f>
        <v/>
      </c>
      <c r="O13">
        <f>IF(K13="","",ROUND(E13-K13,0))</f>
        <v/>
      </c>
      <c r="P13">
        <f>IF(O13="","",IF(O13&gt;=1,O13,0))</f>
        <v/>
      </c>
      <c r="Q13" s="27">
        <f>IF(E13="","",MAX(0,E13-22))</f>
        <v/>
      </c>
      <c r="R13" s="27">
        <f>IF(H13=1,E13,"")</f>
        <v/>
      </c>
      <c r="S13" s="27">
        <f>IF(AND(H13=1,J13&lt;&gt;""),E13-J13,"")</f>
        <v/>
      </c>
      <c r="T13">
        <f>IF(G13="","",MONTH(G13))</f>
        <v/>
      </c>
    </row>
    <row r="14">
      <c r="A14" s="24" t="n">
        <v>2020</v>
      </c>
      <c r="B14" s="24" t="n">
        <v>1</v>
      </c>
      <c r="C14" s="24" t="n">
        <v>1</v>
      </c>
      <c r="D14" s="24" t="n">
        <v>13</v>
      </c>
      <c r="E14" s="24" t="n">
        <v>8.18</v>
      </c>
      <c r="F14" s="25">
        <f>IF($E14="","",DATE(IF($A14="",nominal_year,$A14),$B14,$C14)+($D14-IF(LEFT(hour_conv,1)="1",1,0))/24)</f>
        <v/>
      </c>
      <c r="G14" s="26">
        <f>IF(F14="","",INT(F14))</f>
        <v/>
      </c>
      <c r="H14">
        <f>IF(G14="","",IF(AND(MONTH(G14)*100+DAY(G14)&gt;=season_lo,MONTH(G14)*100+DAY(G14)&lt;=season_hi),1,0))</f>
        <v/>
      </c>
      <c r="I14">
        <f>IF(G14="","",G14-first_day+1)</f>
        <v/>
      </c>
      <c r="J14" s="27">
        <f>IF(I14="","",INDEX(Daily!$J$2:$J$421,I14))</f>
        <v/>
      </c>
      <c r="K14" s="27">
        <f>IF(J14="","",J14+cat_offset)</f>
        <v/>
      </c>
      <c r="L14" s="27">
        <f>IF(J14="","",MAX(0,E14-J14)^2)</f>
        <v/>
      </c>
      <c r="M14" s="27">
        <f>IF(J14="","",MAX(0,E14-(J14+twcdh_off))^2)</f>
        <v/>
      </c>
      <c r="N14" s="27">
        <f>IF(E14="","",MAX(0,E14-swcdh_thr)^2)</f>
        <v/>
      </c>
      <c r="O14">
        <f>IF(K14="","",ROUND(E14-K14,0))</f>
        <v/>
      </c>
      <c r="P14">
        <f>IF(O14="","",IF(O14&gt;=1,O14,0))</f>
        <v/>
      </c>
      <c r="Q14" s="27">
        <f>IF(E14="","",MAX(0,E14-22))</f>
        <v/>
      </c>
      <c r="R14" s="27">
        <f>IF(H14=1,E14,"")</f>
        <v/>
      </c>
      <c r="S14" s="27">
        <f>IF(AND(H14=1,J14&lt;&gt;""),E14-J14,"")</f>
        <v/>
      </c>
      <c r="T14">
        <f>IF(G14="","",MONTH(G14))</f>
        <v/>
      </c>
    </row>
    <row r="15">
      <c r="A15" s="24" t="n">
        <v>2020</v>
      </c>
      <c r="B15" s="24" t="n">
        <v>1</v>
      </c>
      <c r="C15" s="24" t="n">
        <v>1</v>
      </c>
      <c r="D15" s="24" t="n">
        <v>14</v>
      </c>
      <c r="E15" s="24" t="n">
        <v>7.87</v>
      </c>
      <c r="F15" s="25">
        <f>IF($E15="","",DATE(IF($A15="",nominal_year,$A15),$B15,$C15)+($D15-IF(LEFT(hour_conv,1)="1",1,0))/24)</f>
        <v/>
      </c>
      <c r="G15" s="26">
        <f>IF(F15="","",INT(F15))</f>
        <v/>
      </c>
      <c r="H15">
        <f>IF(G15="","",IF(AND(MONTH(G15)*100+DAY(G15)&gt;=season_lo,MONTH(G15)*100+DAY(G15)&lt;=season_hi),1,0))</f>
        <v/>
      </c>
      <c r="I15">
        <f>IF(G15="","",G15-first_day+1)</f>
        <v/>
      </c>
      <c r="J15" s="27">
        <f>IF(I15="","",INDEX(Daily!$J$2:$J$421,I15))</f>
        <v/>
      </c>
      <c r="K15" s="27">
        <f>IF(J15="","",J15+cat_offset)</f>
        <v/>
      </c>
      <c r="L15" s="27">
        <f>IF(J15="","",MAX(0,E15-J15)^2)</f>
        <v/>
      </c>
      <c r="M15" s="27">
        <f>IF(J15="","",MAX(0,E15-(J15+twcdh_off))^2)</f>
        <v/>
      </c>
      <c r="N15" s="27">
        <f>IF(E15="","",MAX(0,E15-swcdh_thr)^2)</f>
        <v/>
      </c>
      <c r="O15">
        <f>IF(K15="","",ROUND(E15-K15,0))</f>
        <v/>
      </c>
      <c r="P15">
        <f>IF(O15="","",IF(O15&gt;=1,O15,0))</f>
        <v/>
      </c>
      <c r="Q15" s="27">
        <f>IF(E15="","",MAX(0,E15-22))</f>
        <v/>
      </c>
      <c r="R15" s="27">
        <f>IF(H15=1,E15,"")</f>
        <v/>
      </c>
      <c r="S15" s="27">
        <f>IF(AND(H15=1,J15&lt;&gt;""),E15-J15,"")</f>
        <v/>
      </c>
      <c r="T15">
        <f>IF(G15="","",MONTH(G15))</f>
        <v/>
      </c>
    </row>
    <row r="16">
      <c r="A16" s="24" t="n">
        <v>2020</v>
      </c>
      <c r="B16" s="24" t="n">
        <v>1</v>
      </c>
      <c r="C16" s="24" t="n">
        <v>1</v>
      </c>
      <c r="D16" s="24" t="n">
        <v>15</v>
      </c>
      <c r="E16" s="24" t="n">
        <v>8.15</v>
      </c>
      <c r="F16" s="25">
        <f>IF($E16="","",DATE(IF($A16="",nominal_year,$A16),$B16,$C16)+($D16-IF(LEFT(hour_conv,1)="1",1,0))/24)</f>
        <v/>
      </c>
      <c r="G16" s="26">
        <f>IF(F16="","",INT(F16))</f>
        <v/>
      </c>
      <c r="H16">
        <f>IF(G16="","",IF(AND(MONTH(G16)*100+DAY(G16)&gt;=season_lo,MONTH(G16)*100+DAY(G16)&lt;=season_hi),1,0))</f>
        <v/>
      </c>
      <c r="I16">
        <f>IF(G16="","",G16-first_day+1)</f>
        <v/>
      </c>
      <c r="J16" s="27">
        <f>IF(I16="","",INDEX(Daily!$J$2:$J$421,I16))</f>
        <v/>
      </c>
      <c r="K16" s="27">
        <f>IF(J16="","",J16+cat_offset)</f>
        <v/>
      </c>
      <c r="L16" s="27">
        <f>IF(J16="","",MAX(0,E16-J16)^2)</f>
        <v/>
      </c>
      <c r="M16" s="27">
        <f>IF(J16="","",MAX(0,E16-(J16+twcdh_off))^2)</f>
        <v/>
      </c>
      <c r="N16" s="27">
        <f>IF(E16="","",MAX(0,E16-swcdh_thr)^2)</f>
        <v/>
      </c>
      <c r="O16">
        <f>IF(K16="","",ROUND(E16-K16,0))</f>
        <v/>
      </c>
      <c r="P16">
        <f>IF(O16="","",IF(O16&gt;=1,O16,0))</f>
        <v/>
      </c>
      <c r="Q16" s="27">
        <f>IF(E16="","",MAX(0,E16-22))</f>
        <v/>
      </c>
      <c r="R16" s="27">
        <f>IF(H16=1,E16,"")</f>
        <v/>
      </c>
      <c r="S16" s="27">
        <f>IF(AND(H16=1,J16&lt;&gt;""),E16-J16,"")</f>
        <v/>
      </c>
      <c r="T16">
        <f>IF(G16="","",MONTH(G16))</f>
        <v/>
      </c>
    </row>
    <row r="17">
      <c r="A17" s="24" t="n">
        <v>2020</v>
      </c>
      <c r="B17" s="24" t="n">
        <v>1</v>
      </c>
      <c r="C17" s="24" t="n">
        <v>1</v>
      </c>
      <c r="D17" s="24" t="n">
        <v>16</v>
      </c>
      <c r="E17" s="24" t="n">
        <v>7.9</v>
      </c>
      <c r="F17" s="25">
        <f>IF($E17="","",DATE(IF($A17="",nominal_year,$A17),$B17,$C17)+($D17-IF(LEFT(hour_conv,1)="1",1,0))/24)</f>
        <v/>
      </c>
      <c r="G17" s="26">
        <f>IF(F17="","",INT(F17))</f>
        <v/>
      </c>
      <c r="H17">
        <f>IF(G17="","",IF(AND(MONTH(G17)*100+DAY(G17)&gt;=season_lo,MONTH(G17)*100+DAY(G17)&lt;=season_hi),1,0))</f>
        <v/>
      </c>
      <c r="I17">
        <f>IF(G17="","",G17-first_day+1)</f>
        <v/>
      </c>
      <c r="J17" s="27">
        <f>IF(I17="","",INDEX(Daily!$J$2:$J$421,I17))</f>
        <v/>
      </c>
      <c r="K17" s="27">
        <f>IF(J17="","",J17+cat_offset)</f>
        <v/>
      </c>
      <c r="L17" s="27">
        <f>IF(J17="","",MAX(0,E17-J17)^2)</f>
        <v/>
      </c>
      <c r="M17" s="27">
        <f>IF(J17="","",MAX(0,E17-(J17+twcdh_off))^2)</f>
        <v/>
      </c>
      <c r="N17" s="27">
        <f>IF(E17="","",MAX(0,E17-swcdh_thr)^2)</f>
        <v/>
      </c>
      <c r="O17">
        <f>IF(K17="","",ROUND(E17-K17,0))</f>
        <v/>
      </c>
      <c r="P17">
        <f>IF(O17="","",IF(O17&gt;=1,O17,0))</f>
        <v/>
      </c>
      <c r="Q17" s="27">
        <f>IF(E17="","",MAX(0,E17-22))</f>
        <v/>
      </c>
      <c r="R17" s="27">
        <f>IF(H17=1,E17,"")</f>
        <v/>
      </c>
      <c r="S17" s="27">
        <f>IF(AND(H17=1,J17&lt;&gt;""),E17-J17,"")</f>
        <v/>
      </c>
      <c r="T17">
        <f>IF(G17="","",MONTH(G17))</f>
        <v/>
      </c>
    </row>
    <row r="18">
      <c r="A18" s="24" t="n">
        <v>2020</v>
      </c>
      <c r="B18" s="24" t="n">
        <v>1</v>
      </c>
      <c r="C18" s="24" t="n">
        <v>1</v>
      </c>
      <c r="D18" s="24" t="n">
        <v>17</v>
      </c>
      <c r="E18" s="24" t="n">
        <v>9.279999999999999</v>
      </c>
      <c r="F18" s="25">
        <f>IF($E18="","",DATE(IF($A18="",nominal_year,$A18),$B18,$C18)+($D18-IF(LEFT(hour_conv,1)="1",1,0))/24)</f>
        <v/>
      </c>
      <c r="G18" s="26">
        <f>IF(F18="","",INT(F18))</f>
        <v/>
      </c>
      <c r="H18">
        <f>IF(G18="","",IF(AND(MONTH(G18)*100+DAY(G18)&gt;=season_lo,MONTH(G18)*100+DAY(G18)&lt;=season_hi),1,0))</f>
        <v/>
      </c>
      <c r="I18">
        <f>IF(G18="","",G18-first_day+1)</f>
        <v/>
      </c>
      <c r="J18" s="27">
        <f>IF(I18="","",INDEX(Daily!$J$2:$J$421,I18))</f>
        <v/>
      </c>
      <c r="K18" s="27">
        <f>IF(J18="","",J18+cat_offset)</f>
        <v/>
      </c>
      <c r="L18" s="27">
        <f>IF(J18="","",MAX(0,E18-J18)^2)</f>
        <v/>
      </c>
      <c r="M18" s="27">
        <f>IF(J18="","",MAX(0,E18-(J18+twcdh_off))^2)</f>
        <v/>
      </c>
      <c r="N18" s="27">
        <f>IF(E18="","",MAX(0,E18-swcdh_thr)^2)</f>
        <v/>
      </c>
      <c r="O18">
        <f>IF(K18="","",ROUND(E18-K18,0))</f>
        <v/>
      </c>
      <c r="P18">
        <f>IF(O18="","",IF(O18&gt;=1,O18,0))</f>
        <v/>
      </c>
      <c r="Q18" s="27">
        <f>IF(E18="","",MAX(0,E18-22))</f>
        <v/>
      </c>
      <c r="R18" s="27">
        <f>IF(H18=1,E18,"")</f>
        <v/>
      </c>
      <c r="S18" s="27">
        <f>IF(AND(H18=1,J18&lt;&gt;""),E18-J18,"")</f>
        <v/>
      </c>
      <c r="T18">
        <f>IF(G18="","",MONTH(G18))</f>
        <v/>
      </c>
    </row>
    <row r="19">
      <c r="A19" s="24" t="n">
        <v>2020</v>
      </c>
      <c r="B19" s="24" t="n">
        <v>1</v>
      </c>
      <c r="C19" s="24" t="n">
        <v>1</v>
      </c>
      <c r="D19" s="24" t="n">
        <v>18</v>
      </c>
      <c r="E19" s="24" t="n">
        <v>7.95</v>
      </c>
      <c r="F19" s="25">
        <f>IF($E19="","",DATE(IF($A19="",nominal_year,$A19),$B19,$C19)+($D19-IF(LEFT(hour_conv,1)="1",1,0))/24)</f>
        <v/>
      </c>
      <c r="G19" s="26">
        <f>IF(F19="","",INT(F19))</f>
        <v/>
      </c>
      <c r="H19">
        <f>IF(G19="","",IF(AND(MONTH(G19)*100+DAY(G19)&gt;=season_lo,MONTH(G19)*100+DAY(G19)&lt;=season_hi),1,0))</f>
        <v/>
      </c>
      <c r="I19">
        <f>IF(G19="","",G19-first_day+1)</f>
        <v/>
      </c>
      <c r="J19" s="27">
        <f>IF(I19="","",INDEX(Daily!$J$2:$J$421,I19))</f>
        <v/>
      </c>
      <c r="K19" s="27">
        <f>IF(J19="","",J19+cat_offset)</f>
        <v/>
      </c>
      <c r="L19" s="27">
        <f>IF(J19="","",MAX(0,E19-J19)^2)</f>
        <v/>
      </c>
      <c r="M19" s="27">
        <f>IF(J19="","",MAX(0,E19-(J19+twcdh_off))^2)</f>
        <v/>
      </c>
      <c r="N19" s="27">
        <f>IF(E19="","",MAX(0,E19-swcdh_thr)^2)</f>
        <v/>
      </c>
      <c r="O19">
        <f>IF(K19="","",ROUND(E19-K19,0))</f>
        <v/>
      </c>
      <c r="P19">
        <f>IF(O19="","",IF(O19&gt;=1,O19,0))</f>
        <v/>
      </c>
      <c r="Q19" s="27">
        <f>IF(E19="","",MAX(0,E19-22))</f>
        <v/>
      </c>
      <c r="R19" s="27">
        <f>IF(H19=1,E19,"")</f>
        <v/>
      </c>
      <c r="S19" s="27">
        <f>IF(AND(H19=1,J19&lt;&gt;""),E19-J19,"")</f>
        <v/>
      </c>
      <c r="T19">
        <f>IF(G19="","",MONTH(G19))</f>
        <v/>
      </c>
    </row>
    <row r="20">
      <c r="A20" s="24" t="n">
        <v>2020</v>
      </c>
      <c r="B20" s="24" t="n">
        <v>1</v>
      </c>
      <c r="C20" s="24" t="n">
        <v>1</v>
      </c>
      <c r="D20" s="24" t="n">
        <v>19</v>
      </c>
      <c r="E20" s="24" t="n">
        <v>8.27</v>
      </c>
      <c r="F20" s="25">
        <f>IF($E20="","",DATE(IF($A20="",nominal_year,$A20),$B20,$C20)+($D20-IF(LEFT(hour_conv,1)="1",1,0))/24)</f>
        <v/>
      </c>
      <c r="G20" s="26">
        <f>IF(F20="","",INT(F20))</f>
        <v/>
      </c>
      <c r="H20">
        <f>IF(G20="","",IF(AND(MONTH(G20)*100+DAY(G20)&gt;=season_lo,MONTH(G20)*100+DAY(G20)&lt;=season_hi),1,0))</f>
        <v/>
      </c>
      <c r="I20">
        <f>IF(G20="","",G20-first_day+1)</f>
        <v/>
      </c>
      <c r="J20" s="27">
        <f>IF(I20="","",INDEX(Daily!$J$2:$J$421,I20))</f>
        <v/>
      </c>
      <c r="K20" s="27">
        <f>IF(J20="","",J20+cat_offset)</f>
        <v/>
      </c>
      <c r="L20" s="27">
        <f>IF(J20="","",MAX(0,E20-J20)^2)</f>
        <v/>
      </c>
      <c r="M20" s="27">
        <f>IF(J20="","",MAX(0,E20-(J20+twcdh_off))^2)</f>
        <v/>
      </c>
      <c r="N20" s="27">
        <f>IF(E20="","",MAX(0,E20-swcdh_thr)^2)</f>
        <v/>
      </c>
      <c r="O20">
        <f>IF(K20="","",ROUND(E20-K20,0))</f>
        <v/>
      </c>
      <c r="P20">
        <f>IF(O20="","",IF(O20&gt;=1,O20,0))</f>
        <v/>
      </c>
      <c r="Q20" s="27">
        <f>IF(E20="","",MAX(0,E20-22))</f>
        <v/>
      </c>
      <c r="R20" s="27">
        <f>IF(H20=1,E20,"")</f>
        <v/>
      </c>
      <c r="S20" s="27">
        <f>IF(AND(H20=1,J20&lt;&gt;""),E20-J20,"")</f>
        <v/>
      </c>
      <c r="T20">
        <f>IF(G20="","",MONTH(G20))</f>
        <v/>
      </c>
    </row>
    <row r="21">
      <c r="A21" s="24" t="n">
        <v>2020</v>
      </c>
      <c r="B21" s="24" t="n">
        <v>1</v>
      </c>
      <c r="C21" s="24" t="n">
        <v>1</v>
      </c>
      <c r="D21" s="24" t="n">
        <v>20</v>
      </c>
      <c r="E21" s="24" t="n">
        <v>6.87</v>
      </c>
      <c r="F21" s="25">
        <f>IF($E21="","",DATE(IF($A21="",nominal_year,$A21),$B21,$C21)+($D21-IF(LEFT(hour_conv,1)="1",1,0))/24)</f>
        <v/>
      </c>
      <c r="G21" s="26">
        <f>IF(F21="","",INT(F21))</f>
        <v/>
      </c>
      <c r="H21">
        <f>IF(G21="","",IF(AND(MONTH(G21)*100+DAY(G21)&gt;=season_lo,MONTH(G21)*100+DAY(G21)&lt;=season_hi),1,0))</f>
        <v/>
      </c>
      <c r="I21">
        <f>IF(G21="","",G21-first_day+1)</f>
        <v/>
      </c>
      <c r="J21" s="27">
        <f>IF(I21="","",INDEX(Daily!$J$2:$J$421,I21))</f>
        <v/>
      </c>
      <c r="K21" s="27">
        <f>IF(J21="","",J21+cat_offset)</f>
        <v/>
      </c>
      <c r="L21" s="27">
        <f>IF(J21="","",MAX(0,E21-J21)^2)</f>
        <v/>
      </c>
      <c r="M21" s="27">
        <f>IF(J21="","",MAX(0,E21-(J21+twcdh_off))^2)</f>
        <v/>
      </c>
      <c r="N21" s="27">
        <f>IF(E21="","",MAX(0,E21-swcdh_thr)^2)</f>
        <v/>
      </c>
      <c r="O21">
        <f>IF(K21="","",ROUND(E21-K21,0))</f>
        <v/>
      </c>
      <c r="P21">
        <f>IF(O21="","",IF(O21&gt;=1,O21,0))</f>
        <v/>
      </c>
      <c r="Q21" s="27">
        <f>IF(E21="","",MAX(0,E21-22))</f>
        <v/>
      </c>
      <c r="R21" s="27">
        <f>IF(H21=1,E21,"")</f>
        <v/>
      </c>
      <c r="S21" s="27">
        <f>IF(AND(H21=1,J21&lt;&gt;""),E21-J21,"")</f>
        <v/>
      </c>
      <c r="T21">
        <f>IF(G21="","",MONTH(G21))</f>
        <v/>
      </c>
    </row>
    <row r="22">
      <c r="A22" s="24" t="n">
        <v>2020</v>
      </c>
      <c r="B22" s="24" t="n">
        <v>1</v>
      </c>
      <c r="C22" s="24" t="n">
        <v>1</v>
      </c>
      <c r="D22" s="24" t="n">
        <v>21</v>
      </c>
      <c r="E22" s="24" t="n">
        <v>6.6</v>
      </c>
      <c r="F22" s="25">
        <f>IF($E22="","",DATE(IF($A22="",nominal_year,$A22),$B22,$C22)+($D22-IF(LEFT(hour_conv,1)="1",1,0))/24)</f>
        <v/>
      </c>
      <c r="G22" s="26">
        <f>IF(F22="","",INT(F22))</f>
        <v/>
      </c>
      <c r="H22">
        <f>IF(G22="","",IF(AND(MONTH(G22)*100+DAY(G22)&gt;=season_lo,MONTH(G22)*100+DAY(G22)&lt;=season_hi),1,0))</f>
        <v/>
      </c>
      <c r="I22">
        <f>IF(G22="","",G22-first_day+1)</f>
        <v/>
      </c>
      <c r="J22" s="27">
        <f>IF(I22="","",INDEX(Daily!$J$2:$J$421,I22))</f>
        <v/>
      </c>
      <c r="K22" s="27">
        <f>IF(J22="","",J22+cat_offset)</f>
        <v/>
      </c>
      <c r="L22" s="27">
        <f>IF(J22="","",MAX(0,E22-J22)^2)</f>
        <v/>
      </c>
      <c r="M22" s="27">
        <f>IF(J22="","",MAX(0,E22-(J22+twcdh_off))^2)</f>
        <v/>
      </c>
      <c r="N22" s="27">
        <f>IF(E22="","",MAX(0,E22-swcdh_thr)^2)</f>
        <v/>
      </c>
      <c r="O22">
        <f>IF(K22="","",ROUND(E22-K22,0))</f>
        <v/>
      </c>
      <c r="P22">
        <f>IF(O22="","",IF(O22&gt;=1,O22,0))</f>
        <v/>
      </c>
      <c r="Q22" s="27">
        <f>IF(E22="","",MAX(0,E22-22))</f>
        <v/>
      </c>
      <c r="R22" s="27">
        <f>IF(H22=1,E22,"")</f>
        <v/>
      </c>
      <c r="S22" s="27">
        <f>IF(AND(H22=1,J22&lt;&gt;""),E22-J22,"")</f>
        <v/>
      </c>
      <c r="T22">
        <f>IF(G22="","",MONTH(G22))</f>
        <v/>
      </c>
    </row>
    <row r="23">
      <c r="A23" s="24" t="n">
        <v>2020</v>
      </c>
      <c r="B23" s="24" t="n">
        <v>1</v>
      </c>
      <c r="C23" s="24" t="n">
        <v>1</v>
      </c>
      <c r="D23" s="24" t="n">
        <v>22</v>
      </c>
      <c r="E23" s="24" t="n">
        <v>5.23</v>
      </c>
      <c r="F23" s="25">
        <f>IF($E23="","",DATE(IF($A23="",nominal_year,$A23),$B23,$C23)+($D23-IF(LEFT(hour_conv,1)="1",1,0))/24)</f>
        <v/>
      </c>
      <c r="G23" s="26">
        <f>IF(F23="","",INT(F23))</f>
        <v/>
      </c>
      <c r="H23">
        <f>IF(G23="","",IF(AND(MONTH(G23)*100+DAY(G23)&gt;=season_lo,MONTH(G23)*100+DAY(G23)&lt;=season_hi),1,0))</f>
        <v/>
      </c>
      <c r="I23">
        <f>IF(G23="","",G23-first_day+1)</f>
        <v/>
      </c>
      <c r="J23" s="27">
        <f>IF(I23="","",INDEX(Daily!$J$2:$J$421,I23))</f>
        <v/>
      </c>
      <c r="K23" s="27">
        <f>IF(J23="","",J23+cat_offset)</f>
        <v/>
      </c>
      <c r="L23" s="27">
        <f>IF(J23="","",MAX(0,E23-J23)^2)</f>
        <v/>
      </c>
      <c r="M23" s="27">
        <f>IF(J23="","",MAX(0,E23-(J23+twcdh_off))^2)</f>
        <v/>
      </c>
      <c r="N23" s="27">
        <f>IF(E23="","",MAX(0,E23-swcdh_thr)^2)</f>
        <v/>
      </c>
      <c r="O23">
        <f>IF(K23="","",ROUND(E23-K23,0))</f>
        <v/>
      </c>
      <c r="P23">
        <f>IF(O23="","",IF(O23&gt;=1,O23,0))</f>
        <v/>
      </c>
      <c r="Q23" s="27">
        <f>IF(E23="","",MAX(0,E23-22))</f>
        <v/>
      </c>
      <c r="R23" s="27">
        <f>IF(H23=1,E23,"")</f>
        <v/>
      </c>
      <c r="S23" s="27">
        <f>IF(AND(H23=1,J23&lt;&gt;""),E23-J23,"")</f>
        <v/>
      </c>
      <c r="T23">
        <f>IF(G23="","",MONTH(G23))</f>
        <v/>
      </c>
    </row>
    <row r="24">
      <c r="A24" s="24" t="n">
        <v>2020</v>
      </c>
      <c r="B24" s="24" t="n">
        <v>1</v>
      </c>
      <c r="C24" s="24" t="n">
        <v>1</v>
      </c>
      <c r="D24" s="24" t="n">
        <v>23</v>
      </c>
      <c r="E24" s="24" t="n">
        <v>5.12</v>
      </c>
      <c r="F24" s="25">
        <f>IF($E24="","",DATE(IF($A24="",nominal_year,$A24),$B24,$C24)+($D24-IF(LEFT(hour_conv,1)="1",1,0))/24)</f>
        <v/>
      </c>
      <c r="G24" s="26">
        <f>IF(F24="","",INT(F24))</f>
        <v/>
      </c>
      <c r="H24">
        <f>IF(G24="","",IF(AND(MONTH(G24)*100+DAY(G24)&gt;=season_lo,MONTH(G24)*100+DAY(G24)&lt;=season_hi),1,0))</f>
        <v/>
      </c>
      <c r="I24">
        <f>IF(G24="","",G24-first_day+1)</f>
        <v/>
      </c>
      <c r="J24" s="27">
        <f>IF(I24="","",INDEX(Daily!$J$2:$J$421,I24))</f>
        <v/>
      </c>
      <c r="K24" s="27">
        <f>IF(J24="","",J24+cat_offset)</f>
        <v/>
      </c>
      <c r="L24" s="27">
        <f>IF(J24="","",MAX(0,E24-J24)^2)</f>
        <v/>
      </c>
      <c r="M24" s="27">
        <f>IF(J24="","",MAX(0,E24-(J24+twcdh_off))^2)</f>
        <v/>
      </c>
      <c r="N24" s="27">
        <f>IF(E24="","",MAX(0,E24-swcdh_thr)^2)</f>
        <v/>
      </c>
      <c r="O24">
        <f>IF(K24="","",ROUND(E24-K24,0))</f>
        <v/>
      </c>
      <c r="P24">
        <f>IF(O24="","",IF(O24&gt;=1,O24,0))</f>
        <v/>
      </c>
      <c r="Q24" s="27">
        <f>IF(E24="","",MAX(0,E24-22))</f>
        <v/>
      </c>
      <c r="R24" s="27">
        <f>IF(H24=1,E24,"")</f>
        <v/>
      </c>
      <c r="S24" s="27">
        <f>IF(AND(H24=1,J24&lt;&gt;""),E24-J24,"")</f>
        <v/>
      </c>
      <c r="T24">
        <f>IF(G24="","",MONTH(G24))</f>
        <v/>
      </c>
    </row>
    <row r="25">
      <c r="A25" s="24" t="n">
        <v>2020</v>
      </c>
      <c r="B25" s="24" t="n">
        <v>1</v>
      </c>
      <c r="C25" s="24" t="n">
        <v>1</v>
      </c>
      <c r="D25" s="24" t="n">
        <v>24</v>
      </c>
      <c r="E25" s="24" t="n">
        <v>5.07</v>
      </c>
      <c r="F25" s="25">
        <f>IF($E25="","",DATE(IF($A25="",nominal_year,$A25),$B25,$C25)+($D25-IF(LEFT(hour_conv,1)="1",1,0))/24)</f>
        <v/>
      </c>
      <c r="G25" s="26">
        <f>IF(F25="","",INT(F25))</f>
        <v/>
      </c>
      <c r="H25">
        <f>IF(G25="","",IF(AND(MONTH(G25)*100+DAY(G25)&gt;=season_lo,MONTH(G25)*100+DAY(G25)&lt;=season_hi),1,0))</f>
        <v/>
      </c>
      <c r="I25">
        <f>IF(G25="","",G25-first_day+1)</f>
        <v/>
      </c>
      <c r="J25" s="27">
        <f>IF(I25="","",INDEX(Daily!$J$2:$J$421,I25))</f>
        <v/>
      </c>
      <c r="K25" s="27">
        <f>IF(J25="","",J25+cat_offset)</f>
        <v/>
      </c>
      <c r="L25" s="27">
        <f>IF(J25="","",MAX(0,E25-J25)^2)</f>
        <v/>
      </c>
      <c r="M25" s="27">
        <f>IF(J25="","",MAX(0,E25-(J25+twcdh_off))^2)</f>
        <v/>
      </c>
      <c r="N25" s="27">
        <f>IF(E25="","",MAX(0,E25-swcdh_thr)^2)</f>
        <v/>
      </c>
      <c r="O25">
        <f>IF(K25="","",ROUND(E25-K25,0))</f>
        <v/>
      </c>
      <c r="P25">
        <f>IF(O25="","",IF(O25&gt;=1,O25,0))</f>
        <v/>
      </c>
      <c r="Q25" s="27">
        <f>IF(E25="","",MAX(0,E25-22))</f>
        <v/>
      </c>
      <c r="R25" s="27">
        <f>IF(H25=1,E25,"")</f>
        <v/>
      </c>
      <c r="S25" s="27">
        <f>IF(AND(H25=1,J25&lt;&gt;""),E25-J25,"")</f>
        <v/>
      </c>
      <c r="T25">
        <f>IF(G25="","",MONTH(G25))</f>
        <v/>
      </c>
    </row>
    <row r="26">
      <c r="A26" s="24" t="n">
        <v>2020</v>
      </c>
      <c r="B26" s="24" t="n">
        <v>1</v>
      </c>
      <c r="C26" s="24" t="n">
        <v>2</v>
      </c>
      <c r="D26" s="24" t="n">
        <v>1</v>
      </c>
      <c r="E26" s="24" t="n">
        <v>3.52</v>
      </c>
      <c r="F26" s="25">
        <f>IF($E26="","",DATE(IF($A26="",nominal_year,$A26),$B26,$C26)+($D26-IF(LEFT(hour_conv,1)="1",1,0))/24)</f>
        <v/>
      </c>
      <c r="G26" s="26">
        <f>IF(F26="","",INT(F26))</f>
        <v/>
      </c>
      <c r="H26">
        <f>IF(G26="","",IF(AND(MONTH(G26)*100+DAY(G26)&gt;=season_lo,MONTH(G26)*100+DAY(G26)&lt;=season_hi),1,0))</f>
        <v/>
      </c>
      <c r="I26">
        <f>IF(G26="","",G26-first_day+1)</f>
        <v/>
      </c>
      <c r="J26" s="27">
        <f>IF(I26="","",INDEX(Daily!$J$2:$J$421,I26))</f>
        <v/>
      </c>
      <c r="K26" s="27">
        <f>IF(J26="","",J26+cat_offset)</f>
        <v/>
      </c>
      <c r="L26" s="27">
        <f>IF(J26="","",MAX(0,E26-J26)^2)</f>
        <v/>
      </c>
      <c r="M26" s="27">
        <f>IF(J26="","",MAX(0,E26-(J26+twcdh_off))^2)</f>
        <v/>
      </c>
      <c r="N26" s="27">
        <f>IF(E26="","",MAX(0,E26-swcdh_thr)^2)</f>
        <v/>
      </c>
      <c r="O26">
        <f>IF(K26="","",ROUND(E26-K26,0))</f>
        <v/>
      </c>
      <c r="P26">
        <f>IF(O26="","",IF(O26&gt;=1,O26,0))</f>
        <v/>
      </c>
      <c r="Q26" s="27">
        <f>IF(E26="","",MAX(0,E26-22))</f>
        <v/>
      </c>
      <c r="R26" s="27">
        <f>IF(H26=1,E26,"")</f>
        <v/>
      </c>
      <c r="S26" s="27">
        <f>IF(AND(H26=1,J26&lt;&gt;""),E26-J26,"")</f>
        <v/>
      </c>
      <c r="T26">
        <f>IF(G26="","",MONTH(G26))</f>
        <v/>
      </c>
    </row>
    <row r="27">
      <c r="A27" s="24" t="n">
        <v>2020</v>
      </c>
      <c r="B27" s="24" t="n">
        <v>1</v>
      </c>
      <c r="C27" s="24" t="n">
        <v>2</v>
      </c>
      <c r="D27" s="24" t="n">
        <v>2</v>
      </c>
      <c r="E27" s="24" t="n">
        <v>4.06</v>
      </c>
      <c r="F27" s="25">
        <f>IF($E27="","",DATE(IF($A27="",nominal_year,$A27),$B27,$C27)+($D27-IF(LEFT(hour_conv,1)="1",1,0))/24)</f>
        <v/>
      </c>
      <c r="G27" s="26">
        <f>IF(F27="","",INT(F27))</f>
        <v/>
      </c>
      <c r="H27">
        <f>IF(G27="","",IF(AND(MONTH(G27)*100+DAY(G27)&gt;=season_lo,MONTH(G27)*100+DAY(G27)&lt;=season_hi),1,0))</f>
        <v/>
      </c>
      <c r="I27">
        <f>IF(G27="","",G27-first_day+1)</f>
        <v/>
      </c>
      <c r="J27" s="27">
        <f>IF(I27="","",INDEX(Daily!$J$2:$J$421,I27))</f>
        <v/>
      </c>
      <c r="K27" s="27">
        <f>IF(J27="","",J27+cat_offset)</f>
        <v/>
      </c>
      <c r="L27" s="27">
        <f>IF(J27="","",MAX(0,E27-J27)^2)</f>
        <v/>
      </c>
      <c r="M27" s="27">
        <f>IF(J27="","",MAX(0,E27-(J27+twcdh_off))^2)</f>
        <v/>
      </c>
      <c r="N27" s="27">
        <f>IF(E27="","",MAX(0,E27-swcdh_thr)^2)</f>
        <v/>
      </c>
      <c r="O27">
        <f>IF(K27="","",ROUND(E27-K27,0))</f>
        <v/>
      </c>
      <c r="P27">
        <f>IF(O27="","",IF(O27&gt;=1,O27,0))</f>
        <v/>
      </c>
      <c r="Q27" s="27">
        <f>IF(E27="","",MAX(0,E27-22))</f>
        <v/>
      </c>
      <c r="R27" s="27">
        <f>IF(H27=1,E27,"")</f>
        <v/>
      </c>
      <c r="S27" s="27">
        <f>IF(AND(H27=1,J27&lt;&gt;""),E27-J27,"")</f>
        <v/>
      </c>
      <c r="T27">
        <f>IF(G27="","",MONTH(G27))</f>
        <v/>
      </c>
    </row>
    <row r="28">
      <c r="A28" s="24" t="n">
        <v>2020</v>
      </c>
      <c r="B28" s="24" t="n">
        <v>1</v>
      </c>
      <c r="C28" s="24" t="n">
        <v>2</v>
      </c>
      <c r="D28" s="24" t="n">
        <v>3</v>
      </c>
      <c r="E28" s="24" t="n">
        <v>3.52</v>
      </c>
      <c r="F28" s="25">
        <f>IF($E28="","",DATE(IF($A28="",nominal_year,$A28),$B28,$C28)+($D28-IF(LEFT(hour_conv,1)="1",1,0))/24)</f>
        <v/>
      </c>
      <c r="G28" s="26">
        <f>IF(F28="","",INT(F28))</f>
        <v/>
      </c>
      <c r="H28">
        <f>IF(G28="","",IF(AND(MONTH(G28)*100+DAY(G28)&gt;=season_lo,MONTH(G28)*100+DAY(G28)&lt;=season_hi),1,0))</f>
        <v/>
      </c>
      <c r="I28">
        <f>IF(G28="","",G28-first_day+1)</f>
        <v/>
      </c>
      <c r="J28" s="27">
        <f>IF(I28="","",INDEX(Daily!$J$2:$J$421,I28))</f>
        <v/>
      </c>
      <c r="K28" s="27">
        <f>IF(J28="","",J28+cat_offset)</f>
        <v/>
      </c>
      <c r="L28" s="27">
        <f>IF(J28="","",MAX(0,E28-J28)^2)</f>
        <v/>
      </c>
      <c r="M28" s="27">
        <f>IF(J28="","",MAX(0,E28-(J28+twcdh_off))^2)</f>
        <v/>
      </c>
      <c r="N28" s="27">
        <f>IF(E28="","",MAX(0,E28-swcdh_thr)^2)</f>
        <v/>
      </c>
      <c r="O28">
        <f>IF(K28="","",ROUND(E28-K28,0))</f>
        <v/>
      </c>
      <c r="P28">
        <f>IF(O28="","",IF(O28&gt;=1,O28,0))</f>
        <v/>
      </c>
      <c r="Q28" s="27">
        <f>IF(E28="","",MAX(0,E28-22))</f>
        <v/>
      </c>
      <c r="R28" s="27">
        <f>IF(H28=1,E28,"")</f>
        <v/>
      </c>
      <c r="S28" s="27">
        <f>IF(AND(H28=1,J28&lt;&gt;""),E28-J28,"")</f>
        <v/>
      </c>
      <c r="T28">
        <f>IF(G28="","",MONTH(G28))</f>
        <v/>
      </c>
    </row>
    <row r="29">
      <c r="A29" s="24" t="n">
        <v>2020</v>
      </c>
      <c r="B29" s="24" t="n">
        <v>1</v>
      </c>
      <c r="C29" s="24" t="n">
        <v>2</v>
      </c>
      <c r="D29" s="24" t="n">
        <v>4</v>
      </c>
      <c r="E29" s="24" t="n">
        <v>2.88</v>
      </c>
      <c r="F29" s="25">
        <f>IF($E29="","",DATE(IF($A29="",nominal_year,$A29),$B29,$C29)+($D29-IF(LEFT(hour_conv,1)="1",1,0))/24)</f>
        <v/>
      </c>
      <c r="G29" s="26">
        <f>IF(F29="","",INT(F29))</f>
        <v/>
      </c>
      <c r="H29">
        <f>IF(G29="","",IF(AND(MONTH(G29)*100+DAY(G29)&gt;=season_lo,MONTH(G29)*100+DAY(G29)&lt;=season_hi),1,0))</f>
        <v/>
      </c>
      <c r="I29">
        <f>IF(G29="","",G29-first_day+1)</f>
        <v/>
      </c>
      <c r="J29" s="27">
        <f>IF(I29="","",INDEX(Daily!$J$2:$J$421,I29))</f>
        <v/>
      </c>
      <c r="K29" s="27">
        <f>IF(J29="","",J29+cat_offset)</f>
        <v/>
      </c>
      <c r="L29" s="27">
        <f>IF(J29="","",MAX(0,E29-J29)^2)</f>
        <v/>
      </c>
      <c r="M29" s="27">
        <f>IF(J29="","",MAX(0,E29-(J29+twcdh_off))^2)</f>
        <v/>
      </c>
      <c r="N29" s="27">
        <f>IF(E29="","",MAX(0,E29-swcdh_thr)^2)</f>
        <v/>
      </c>
      <c r="O29">
        <f>IF(K29="","",ROUND(E29-K29,0))</f>
        <v/>
      </c>
      <c r="P29">
        <f>IF(O29="","",IF(O29&gt;=1,O29,0))</f>
        <v/>
      </c>
      <c r="Q29" s="27">
        <f>IF(E29="","",MAX(0,E29-22))</f>
        <v/>
      </c>
      <c r="R29" s="27">
        <f>IF(H29=1,E29,"")</f>
        <v/>
      </c>
      <c r="S29" s="27">
        <f>IF(AND(H29=1,J29&lt;&gt;""),E29-J29,"")</f>
        <v/>
      </c>
      <c r="T29">
        <f>IF(G29="","",MONTH(G29))</f>
        <v/>
      </c>
    </row>
    <row r="30">
      <c r="A30" s="24" t="n">
        <v>2020</v>
      </c>
      <c r="B30" s="24" t="n">
        <v>1</v>
      </c>
      <c r="C30" s="24" t="n">
        <v>2</v>
      </c>
      <c r="D30" s="24" t="n">
        <v>5</v>
      </c>
      <c r="E30" s="24" t="n">
        <v>3.18</v>
      </c>
      <c r="F30" s="25">
        <f>IF($E30="","",DATE(IF($A30="",nominal_year,$A30),$B30,$C30)+($D30-IF(LEFT(hour_conv,1)="1",1,0))/24)</f>
        <v/>
      </c>
      <c r="G30" s="26">
        <f>IF(F30="","",INT(F30))</f>
        <v/>
      </c>
      <c r="H30">
        <f>IF(G30="","",IF(AND(MONTH(G30)*100+DAY(G30)&gt;=season_lo,MONTH(G30)*100+DAY(G30)&lt;=season_hi),1,0))</f>
        <v/>
      </c>
      <c r="I30">
        <f>IF(G30="","",G30-first_day+1)</f>
        <v/>
      </c>
      <c r="J30" s="27">
        <f>IF(I30="","",INDEX(Daily!$J$2:$J$421,I30))</f>
        <v/>
      </c>
      <c r="K30" s="27">
        <f>IF(J30="","",J30+cat_offset)</f>
        <v/>
      </c>
      <c r="L30" s="27">
        <f>IF(J30="","",MAX(0,E30-J30)^2)</f>
        <v/>
      </c>
      <c r="M30" s="27">
        <f>IF(J30="","",MAX(0,E30-(J30+twcdh_off))^2)</f>
        <v/>
      </c>
      <c r="N30" s="27">
        <f>IF(E30="","",MAX(0,E30-swcdh_thr)^2)</f>
        <v/>
      </c>
      <c r="O30">
        <f>IF(K30="","",ROUND(E30-K30,0))</f>
        <v/>
      </c>
      <c r="P30">
        <f>IF(O30="","",IF(O30&gt;=1,O30,0))</f>
        <v/>
      </c>
      <c r="Q30" s="27">
        <f>IF(E30="","",MAX(0,E30-22))</f>
        <v/>
      </c>
      <c r="R30" s="27">
        <f>IF(H30=1,E30,"")</f>
        <v/>
      </c>
      <c r="S30" s="27">
        <f>IF(AND(H30=1,J30&lt;&gt;""),E30-J30,"")</f>
        <v/>
      </c>
      <c r="T30">
        <f>IF(G30="","",MONTH(G30))</f>
        <v/>
      </c>
    </row>
    <row r="31">
      <c r="A31" s="24" t="n">
        <v>2020</v>
      </c>
      <c r="B31" s="24" t="n">
        <v>1</v>
      </c>
      <c r="C31" s="24" t="n">
        <v>2</v>
      </c>
      <c r="D31" s="24" t="n">
        <v>6</v>
      </c>
      <c r="E31" s="24" t="n">
        <v>3.44</v>
      </c>
      <c r="F31" s="25">
        <f>IF($E31="","",DATE(IF($A31="",nominal_year,$A31),$B31,$C31)+($D31-IF(LEFT(hour_conv,1)="1",1,0))/24)</f>
        <v/>
      </c>
      <c r="G31" s="26">
        <f>IF(F31="","",INT(F31))</f>
        <v/>
      </c>
      <c r="H31">
        <f>IF(G31="","",IF(AND(MONTH(G31)*100+DAY(G31)&gt;=season_lo,MONTH(G31)*100+DAY(G31)&lt;=season_hi),1,0))</f>
        <v/>
      </c>
      <c r="I31">
        <f>IF(G31="","",G31-first_day+1)</f>
        <v/>
      </c>
      <c r="J31" s="27">
        <f>IF(I31="","",INDEX(Daily!$J$2:$J$421,I31))</f>
        <v/>
      </c>
      <c r="K31" s="27">
        <f>IF(J31="","",J31+cat_offset)</f>
        <v/>
      </c>
      <c r="L31" s="27">
        <f>IF(J31="","",MAX(0,E31-J31)^2)</f>
        <v/>
      </c>
      <c r="M31" s="27">
        <f>IF(J31="","",MAX(0,E31-(J31+twcdh_off))^2)</f>
        <v/>
      </c>
      <c r="N31" s="27">
        <f>IF(E31="","",MAX(0,E31-swcdh_thr)^2)</f>
        <v/>
      </c>
      <c r="O31">
        <f>IF(K31="","",ROUND(E31-K31,0))</f>
        <v/>
      </c>
      <c r="P31">
        <f>IF(O31="","",IF(O31&gt;=1,O31,0))</f>
        <v/>
      </c>
      <c r="Q31" s="27">
        <f>IF(E31="","",MAX(0,E31-22))</f>
        <v/>
      </c>
      <c r="R31" s="27">
        <f>IF(H31=1,E31,"")</f>
        <v/>
      </c>
      <c r="S31" s="27">
        <f>IF(AND(H31=1,J31&lt;&gt;""),E31-J31,"")</f>
        <v/>
      </c>
      <c r="T31">
        <f>IF(G31="","",MONTH(G31))</f>
        <v/>
      </c>
    </row>
    <row r="32">
      <c r="A32" s="24" t="n">
        <v>2020</v>
      </c>
      <c r="B32" s="24" t="n">
        <v>1</v>
      </c>
      <c r="C32" s="24" t="n">
        <v>2</v>
      </c>
      <c r="D32" s="24" t="n">
        <v>7</v>
      </c>
      <c r="E32" s="24" t="n">
        <v>3.99</v>
      </c>
      <c r="F32" s="25">
        <f>IF($E32="","",DATE(IF($A32="",nominal_year,$A32),$B32,$C32)+($D32-IF(LEFT(hour_conv,1)="1",1,0))/24)</f>
        <v/>
      </c>
      <c r="G32" s="26">
        <f>IF(F32="","",INT(F32))</f>
        <v/>
      </c>
      <c r="H32">
        <f>IF(G32="","",IF(AND(MONTH(G32)*100+DAY(G32)&gt;=season_lo,MONTH(G32)*100+DAY(G32)&lt;=season_hi),1,0))</f>
        <v/>
      </c>
      <c r="I32">
        <f>IF(G32="","",G32-first_day+1)</f>
        <v/>
      </c>
      <c r="J32" s="27">
        <f>IF(I32="","",INDEX(Daily!$J$2:$J$421,I32))</f>
        <v/>
      </c>
      <c r="K32" s="27">
        <f>IF(J32="","",J32+cat_offset)</f>
        <v/>
      </c>
      <c r="L32" s="27">
        <f>IF(J32="","",MAX(0,E32-J32)^2)</f>
        <v/>
      </c>
      <c r="M32" s="27">
        <f>IF(J32="","",MAX(0,E32-(J32+twcdh_off))^2)</f>
        <v/>
      </c>
      <c r="N32" s="27">
        <f>IF(E32="","",MAX(0,E32-swcdh_thr)^2)</f>
        <v/>
      </c>
      <c r="O32">
        <f>IF(K32="","",ROUND(E32-K32,0))</f>
        <v/>
      </c>
      <c r="P32">
        <f>IF(O32="","",IF(O32&gt;=1,O32,0))</f>
        <v/>
      </c>
      <c r="Q32" s="27">
        <f>IF(E32="","",MAX(0,E32-22))</f>
        <v/>
      </c>
      <c r="R32" s="27">
        <f>IF(H32=1,E32,"")</f>
        <v/>
      </c>
      <c r="S32" s="27">
        <f>IF(AND(H32=1,J32&lt;&gt;""),E32-J32,"")</f>
        <v/>
      </c>
      <c r="T32">
        <f>IF(G32="","",MONTH(G32))</f>
        <v/>
      </c>
    </row>
    <row r="33">
      <c r="A33" s="24" t="n">
        <v>2020</v>
      </c>
      <c r="B33" s="24" t="n">
        <v>1</v>
      </c>
      <c r="C33" s="24" t="n">
        <v>2</v>
      </c>
      <c r="D33" s="24" t="n">
        <v>8</v>
      </c>
      <c r="E33" s="24" t="n">
        <v>4.3</v>
      </c>
      <c r="F33" s="25">
        <f>IF($E33="","",DATE(IF($A33="",nominal_year,$A33),$B33,$C33)+($D33-IF(LEFT(hour_conv,1)="1",1,0))/24)</f>
        <v/>
      </c>
      <c r="G33" s="26">
        <f>IF(F33="","",INT(F33))</f>
        <v/>
      </c>
      <c r="H33">
        <f>IF(G33="","",IF(AND(MONTH(G33)*100+DAY(G33)&gt;=season_lo,MONTH(G33)*100+DAY(G33)&lt;=season_hi),1,0))</f>
        <v/>
      </c>
      <c r="I33">
        <f>IF(G33="","",G33-first_day+1)</f>
        <v/>
      </c>
      <c r="J33" s="27">
        <f>IF(I33="","",INDEX(Daily!$J$2:$J$421,I33))</f>
        <v/>
      </c>
      <c r="K33" s="27">
        <f>IF(J33="","",J33+cat_offset)</f>
        <v/>
      </c>
      <c r="L33" s="27">
        <f>IF(J33="","",MAX(0,E33-J33)^2)</f>
        <v/>
      </c>
      <c r="M33" s="27">
        <f>IF(J33="","",MAX(0,E33-(J33+twcdh_off))^2)</f>
        <v/>
      </c>
      <c r="N33" s="27">
        <f>IF(E33="","",MAX(0,E33-swcdh_thr)^2)</f>
        <v/>
      </c>
      <c r="O33">
        <f>IF(K33="","",ROUND(E33-K33,0))</f>
        <v/>
      </c>
      <c r="P33">
        <f>IF(O33="","",IF(O33&gt;=1,O33,0))</f>
        <v/>
      </c>
      <c r="Q33" s="27">
        <f>IF(E33="","",MAX(0,E33-22))</f>
        <v/>
      </c>
      <c r="R33" s="27">
        <f>IF(H33=1,E33,"")</f>
        <v/>
      </c>
      <c r="S33" s="27">
        <f>IF(AND(H33=1,J33&lt;&gt;""),E33-J33,"")</f>
        <v/>
      </c>
      <c r="T33">
        <f>IF(G33="","",MONTH(G33))</f>
        <v/>
      </c>
    </row>
    <row r="34">
      <c r="A34" s="24" t="n">
        <v>2020</v>
      </c>
      <c r="B34" s="24" t="n">
        <v>1</v>
      </c>
      <c r="C34" s="24" t="n">
        <v>2</v>
      </c>
      <c r="D34" s="24" t="n">
        <v>9</v>
      </c>
      <c r="E34" s="24" t="n">
        <v>4.77</v>
      </c>
      <c r="F34" s="25">
        <f>IF($E34="","",DATE(IF($A34="",nominal_year,$A34),$B34,$C34)+($D34-IF(LEFT(hour_conv,1)="1",1,0))/24)</f>
        <v/>
      </c>
      <c r="G34" s="26">
        <f>IF(F34="","",INT(F34))</f>
        <v/>
      </c>
      <c r="H34">
        <f>IF(G34="","",IF(AND(MONTH(G34)*100+DAY(G34)&gt;=season_lo,MONTH(G34)*100+DAY(G34)&lt;=season_hi),1,0))</f>
        <v/>
      </c>
      <c r="I34">
        <f>IF(G34="","",G34-first_day+1)</f>
        <v/>
      </c>
      <c r="J34" s="27">
        <f>IF(I34="","",INDEX(Daily!$J$2:$J$421,I34))</f>
        <v/>
      </c>
      <c r="K34" s="27">
        <f>IF(J34="","",J34+cat_offset)</f>
        <v/>
      </c>
      <c r="L34" s="27">
        <f>IF(J34="","",MAX(0,E34-J34)^2)</f>
        <v/>
      </c>
      <c r="M34" s="27">
        <f>IF(J34="","",MAX(0,E34-(J34+twcdh_off))^2)</f>
        <v/>
      </c>
      <c r="N34" s="27">
        <f>IF(E34="","",MAX(0,E34-swcdh_thr)^2)</f>
        <v/>
      </c>
      <c r="O34">
        <f>IF(K34="","",ROUND(E34-K34,0))</f>
        <v/>
      </c>
      <c r="P34">
        <f>IF(O34="","",IF(O34&gt;=1,O34,0))</f>
        <v/>
      </c>
      <c r="Q34" s="27">
        <f>IF(E34="","",MAX(0,E34-22))</f>
        <v/>
      </c>
      <c r="R34" s="27">
        <f>IF(H34=1,E34,"")</f>
        <v/>
      </c>
      <c r="S34" s="27">
        <f>IF(AND(H34=1,J34&lt;&gt;""),E34-J34,"")</f>
        <v/>
      </c>
      <c r="T34">
        <f>IF(G34="","",MONTH(G34))</f>
        <v/>
      </c>
    </row>
    <row r="35">
      <c r="A35" s="24" t="n">
        <v>2020</v>
      </c>
      <c r="B35" s="24" t="n">
        <v>1</v>
      </c>
      <c r="C35" s="24" t="n">
        <v>2</v>
      </c>
      <c r="D35" s="24" t="n">
        <v>10</v>
      </c>
      <c r="E35" s="24" t="n">
        <v>5.61</v>
      </c>
      <c r="F35" s="25">
        <f>IF($E35="","",DATE(IF($A35="",nominal_year,$A35),$B35,$C35)+($D35-IF(LEFT(hour_conv,1)="1",1,0))/24)</f>
        <v/>
      </c>
      <c r="G35" s="26">
        <f>IF(F35="","",INT(F35))</f>
        <v/>
      </c>
      <c r="H35">
        <f>IF(G35="","",IF(AND(MONTH(G35)*100+DAY(G35)&gt;=season_lo,MONTH(G35)*100+DAY(G35)&lt;=season_hi),1,0))</f>
        <v/>
      </c>
      <c r="I35">
        <f>IF(G35="","",G35-first_day+1)</f>
        <v/>
      </c>
      <c r="J35" s="27">
        <f>IF(I35="","",INDEX(Daily!$J$2:$J$421,I35))</f>
        <v/>
      </c>
      <c r="K35" s="27">
        <f>IF(J35="","",J35+cat_offset)</f>
        <v/>
      </c>
      <c r="L35" s="27">
        <f>IF(J35="","",MAX(0,E35-J35)^2)</f>
        <v/>
      </c>
      <c r="M35" s="27">
        <f>IF(J35="","",MAX(0,E35-(J35+twcdh_off))^2)</f>
        <v/>
      </c>
      <c r="N35" s="27">
        <f>IF(E35="","",MAX(0,E35-swcdh_thr)^2)</f>
        <v/>
      </c>
      <c r="O35">
        <f>IF(K35="","",ROUND(E35-K35,0))</f>
        <v/>
      </c>
      <c r="P35">
        <f>IF(O35="","",IF(O35&gt;=1,O35,0))</f>
        <v/>
      </c>
      <c r="Q35" s="27">
        <f>IF(E35="","",MAX(0,E35-22))</f>
        <v/>
      </c>
      <c r="R35" s="27">
        <f>IF(H35=1,E35,"")</f>
        <v/>
      </c>
      <c r="S35" s="27">
        <f>IF(AND(H35=1,J35&lt;&gt;""),E35-J35,"")</f>
        <v/>
      </c>
      <c r="T35">
        <f>IF(G35="","",MONTH(G35))</f>
        <v/>
      </c>
    </row>
    <row r="36">
      <c r="A36" s="24" t="n">
        <v>2020</v>
      </c>
      <c r="B36" s="24" t="n">
        <v>1</v>
      </c>
      <c r="C36" s="24" t="n">
        <v>2</v>
      </c>
      <c r="D36" s="24" t="n">
        <v>11</v>
      </c>
      <c r="E36" s="24" t="n">
        <v>5.95</v>
      </c>
      <c r="F36" s="25">
        <f>IF($E36="","",DATE(IF($A36="",nominal_year,$A36),$B36,$C36)+($D36-IF(LEFT(hour_conv,1)="1",1,0))/24)</f>
        <v/>
      </c>
      <c r="G36" s="26">
        <f>IF(F36="","",INT(F36))</f>
        <v/>
      </c>
      <c r="H36">
        <f>IF(G36="","",IF(AND(MONTH(G36)*100+DAY(G36)&gt;=season_lo,MONTH(G36)*100+DAY(G36)&lt;=season_hi),1,0))</f>
        <v/>
      </c>
      <c r="I36">
        <f>IF(G36="","",G36-first_day+1)</f>
        <v/>
      </c>
      <c r="J36" s="27">
        <f>IF(I36="","",INDEX(Daily!$J$2:$J$421,I36))</f>
        <v/>
      </c>
      <c r="K36" s="27">
        <f>IF(J36="","",J36+cat_offset)</f>
        <v/>
      </c>
      <c r="L36" s="27">
        <f>IF(J36="","",MAX(0,E36-J36)^2)</f>
        <v/>
      </c>
      <c r="M36" s="27">
        <f>IF(J36="","",MAX(0,E36-(J36+twcdh_off))^2)</f>
        <v/>
      </c>
      <c r="N36" s="27">
        <f>IF(E36="","",MAX(0,E36-swcdh_thr)^2)</f>
        <v/>
      </c>
      <c r="O36">
        <f>IF(K36="","",ROUND(E36-K36,0))</f>
        <v/>
      </c>
      <c r="P36">
        <f>IF(O36="","",IF(O36&gt;=1,O36,0))</f>
        <v/>
      </c>
      <c r="Q36" s="27">
        <f>IF(E36="","",MAX(0,E36-22))</f>
        <v/>
      </c>
      <c r="R36" s="27">
        <f>IF(H36=1,E36,"")</f>
        <v/>
      </c>
      <c r="S36" s="27">
        <f>IF(AND(H36=1,J36&lt;&gt;""),E36-J36,"")</f>
        <v/>
      </c>
      <c r="T36">
        <f>IF(G36="","",MONTH(G36))</f>
        <v/>
      </c>
    </row>
    <row r="37">
      <c r="A37" s="24" t="n">
        <v>2020</v>
      </c>
      <c r="B37" s="24" t="n">
        <v>1</v>
      </c>
      <c r="C37" s="24" t="n">
        <v>2</v>
      </c>
      <c r="D37" s="24" t="n">
        <v>12</v>
      </c>
      <c r="E37" s="24" t="n">
        <v>6.44</v>
      </c>
      <c r="F37" s="25">
        <f>IF($E37="","",DATE(IF($A37="",nominal_year,$A37),$B37,$C37)+($D37-IF(LEFT(hour_conv,1)="1",1,0))/24)</f>
        <v/>
      </c>
      <c r="G37" s="26">
        <f>IF(F37="","",INT(F37))</f>
        <v/>
      </c>
      <c r="H37">
        <f>IF(G37="","",IF(AND(MONTH(G37)*100+DAY(G37)&gt;=season_lo,MONTH(G37)*100+DAY(G37)&lt;=season_hi),1,0))</f>
        <v/>
      </c>
      <c r="I37">
        <f>IF(G37="","",G37-first_day+1)</f>
        <v/>
      </c>
      <c r="J37" s="27">
        <f>IF(I37="","",INDEX(Daily!$J$2:$J$421,I37))</f>
        <v/>
      </c>
      <c r="K37" s="27">
        <f>IF(J37="","",J37+cat_offset)</f>
        <v/>
      </c>
      <c r="L37" s="27">
        <f>IF(J37="","",MAX(0,E37-J37)^2)</f>
        <v/>
      </c>
      <c r="M37" s="27">
        <f>IF(J37="","",MAX(0,E37-(J37+twcdh_off))^2)</f>
        <v/>
      </c>
      <c r="N37" s="27">
        <f>IF(E37="","",MAX(0,E37-swcdh_thr)^2)</f>
        <v/>
      </c>
      <c r="O37">
        <f>IF(K37="","",ROUND(E37-K37,0))</f>
        <v/>
      </c>
      <c r="P37">
        <f>IF(O37="","",IF(O37&gt;=1,O37,0))</f>
        <v/>
      </c>
      <c r="Q37" s="27">
        <f>IF(E37="","",MAX(0,E37-22))</f>
        <v/>
      </c>
      <c r="R37" s="27">
        <f>IF(H37=1,E37,"")</f>
        <v/>
      </c>
      <c r="S37" s="27">
        <f>IF(AND(H37=1,J37&lt;&gt;""),E37-J37,"")</f>
        <v/>
      </c>
      <c r="T37">
        <f>IF(G37="","",MONTH(G37))</f>
        <v/>
      </c>
    </row>
    <row r="38">
      <c r="A38" s="24" t="n">
        <v>2020</v>
      </c>
      <c r="B38" s="24" t="n">
        <v>1</v>
      </c>
      <c r="C38" s="24" t="n">
        <v>2</v>
      </c>
      <c r="D38" s="24" t="n">
        <v>13</v>
      </c>
      <c r="E38" s="24" t="n">
        <v>7.44</v>
      </c>
      <c r="F38" s="25">
        <f>IF($E38="","",DATE(IF($A38="",nominal_year,$A38),$B38,$C38)+($D38-IF(LEFT(hour_conv,1)="1",1,0))/24)</f>
        <v/>
      </c>
      <c r="G38" s="26">
        <f>IF(F38="","",INT(F38))</f>
        <v/>
      </c>
      <c r="H38">
        <f>IF(G38="","",IF(AND(MONTH(G38)*100+DAY(G38)&gt;=season_lo,MONTH(G38)*100+DAY(G38)&lt;=season_hi),1,0))</f>
        <v/>
      </c>
      <c r="I38">
        <f>IF(G38="","",G38-first_day+1)</f>
        <v/>
      </c>
      <c r="J38" s="27">
        <f>IF(I38="","",INDEX(Daily!$J$2:$J$421,I38))</f>
        <v/>
      </c>
      <c r="K38" s="27">
        <f>IF(J38="","",J38+cat_offset)</f>
        <v/>
      </c>
      <c r="L38" s="27">
        <f>IF(J38="","",MAX(0,E38-J38)^2)</f>
        <v/>
      </c>
      <c r="M38" s="27">
        <f>IF(J38="","",MAX(0,E38-(J38+twcdh_off))^2)</f>
        <v/>
      </c>
      <c r="N38" s="27">
        <f>IF(E38="","",MAX(0,E38-swcdh_thr)^2)</f>
        <v/>
      </c>
      <c r="O38">
        <f>IF(K38="","",ROUND(E38-K38,0))</f>
        <v/>
      </c>
      <c r="P38">
        <f>IF(O38="","",IF(O38&gt;=1,O38,0))</f>
        <v/>
      </c>
      <c r="Q38" s="27">
        <f>IF(E38="","",MAX(0,E38-22))</f>
        <v/>
      </c>
      <c r="R38" s="27">
        <f>IF(H38=1,E38,"")</f>
        <v/>
      </c>
      <c r="S38" s="27">
        <f>IF(AND(H38=1,J38&lt;&gt;""),E38-J38,"")</f>
        <v/>
      </c>
      <c r="T38">
        <f>IF(G38="","",MONTH(G38))</f>
        <v/>
      </c>
    </row>
    <row r="39">
      <c r="A39" s="24" t="n">
        <v>2020</v>
      </c>
      <c r="B39" s="24" t="n">
        <v>1</v>
      </c>
      <c r="C39" s="24" t="n">
        <v>2</v>
      </c>
      <c r="D39" s="24" t="n">
        <v>14</v>
      </c>
      <c r="E39" s="24" t="n">
        <v>8.199999999999999</v>
      </c>
      <c r="F39" s="25">
        <f>IF($E39="","",DATE(IF($A39="",nominal_year,$A39),$B39,$C39)+($D39-IF(LEFT(hour_conv,1)="1",1,0))/24)</f>
        <v/>
      </c>
      <c r="G39" s="26">
        <f>IF(F39="","",INT(F39))</f>
        <v/>
      </c>
      <c r="H39">
        <f>IF(G39="","",IF(AND(MONTH(G39)*100+DAY(G39)&gt;=season_lo,MONTH(G39)*100+DAY(G39)&lt;=season_hi),1,0))</f>
        <v/>
      </c>
      <c r="I39">
        <f>IF(G39="","",G39-first_day+1)</f>
        <v/>
      </c>
      <c r="J39" s="27">
        <f>IF(I39="","",INDEX(Daily!$J$2:$J$421,I39))</f>
        <v/>
      </c>
      <c r="K39" s="27">
        <f>IF(J39="","",J39+cat_offset)</f>
        <v/>
      </c>
      <c r="L39" s="27">
        <f>IF(J39="","",MAX(0,E39-J39)^2)</f>
        <v/>
      </c>
      <c r="M39" s="27">
        <f>IF(J39="","",MAX(0,E39-(J39+twcdh_off))^2)</f>
        <v/>
      </c>
      <c r="N39" s="27">
        <f>IF(E39="","",MAX(0,E39-swcdh_thr)^2)</f>
        <v/>
      </c>
      <c r="O39">
        <f>IF(K39="","",ROUND(E39-K39,0))</f>
        <v/>
      </c>
      <c r="P39">
        <f>IF(O39="","",IF(O39&gt;=1,O39,0))</f>
        <v/>
      </c>
      <c r="Q39" s="27">
        <f>IF(E39="","",MAX(0,E39-22))</f>
        <v/>
      </c>
      <c r="R39" s="27">
        <f>IF(H39=1,E39,"")</f>
        <v/>
      </c>
      <c r="S39" s="27">
        <f>IF(AND(H39=1,J39&lt;&gt;""),E39-J39,"")</f>
        <v/>
      </c>
      <c r="T39">
        <f>IF(G39="","",MONTH(G39))</f>
        <v/>
      </c>
    </row>
    <row r="40">
      <c r="A40" s="24" t="n">
        <v>2020</v>
      </c>
      <c r="B40" s="24" t="n">
        <v>1</v>
      </c>
      <c r="C40" s="24" t="n">
        <v>2</v>
      </c>
      <c r="D40" s="24" t="n">
        <v>15</v>
      </c>
      <c r="E40" s="24" t="n">
        <v>7.48</v>
      </c>
      <c r="F40" s="25">
        <f>IF($E40="","",DATE(IF($A40="",nominal_year,$A40),$B40,$C40)+($D40-IF(LEFT(hour_conv,1)="1",1,0))/24)</f>
        <v/>
      </c>
      <c r="G40" s="26">
        <f>IF(F40="","",INT(F40))</f>
        <v/>
      </c>
      <c r="H40">
        <f>IF(G40="","",IF(AND(MONTH(G40)*100+DAY(G40)&gt;=season_lo,MONTH(G40)*100+DAY(G40)&lt;=season_hi),1,0))</f>
        <v/>
      </c>
      <c r="I40">
        <f>IF(G40="","",G40-first_day+1)</f>
        <v/>
      </c>
      <c r="J40" s="27">
        <f>IF(I40="","",INDEX(Daily!$J$2:$J$421,I40))</f>
        <v/>
      </c>
      <c r="K40" s="27">
        <f>IF(J40="","",J40+cat_offset)</f>
        <v/>
      </c>
      <c r="L40" s="27">
        <f>IF(J40="","",MAX(0,E40-J40)^2)</f>
        <v/>
      </c>
      <c r="M40" s="27">
        <f>IF(J40="","",MAX(0,E40-(J40+twcdh_off))^2)</f>
        <v/>
      </c>
      <c r="N40" s="27">
        <f>IF(E40="","",MAX(0,E40-swcdh_thr)^2)</f>
        <v/>
      </c>
      <c r="O40">
        <f>IF(K40="","",ROUND(E40-K40,0))</f>
        <v/>
      </c>
      <c r="P40">
        <f>IF(O40="","",IF(O40&gt;=1,O40,0))</f>
        <v/>
      </c>
      <c r="Q40" s="27">
        <f>IF(E40="","",MAX(0,E40-22))</f>
        <v/>
      </c>
      <c r="R40" s="27">
        <f>IF(H40=1,E40,"")</f>
        <v/>
      </c>
      <c r="S40" s="27">
        <f>IF(AND(H40=1,J40&lt;&gt;""),E40-J40,"")</f>
        <v/>
      </c>
      <c r="T40">
        <f>IF(G40="","",MONTH(G40))</f>
        <v/>
      </c>
    </row>
    <row r="41">
      <c r="A41" s="24" t="n">
        <v>2020</v>
      </c>
      <c r="B41" s="24" t="n">
        <v>1</v>
      </c>
      <c r="C41" s="24" t="n">
        <v>2</v>
      </c>
      <c r="D41" s="24" t="n">
        <v>16</v>
      </c>
      <c r="E41" s="24" t="n">
        <v>8.17</v>
      </c>
      <c r="F41" s="25">
        <f>IF($E41="","",DATE(IF($A41="",nominal_year,$A41),$B41,$C41)+($D41-IF(LEFT(hour_conv,1)="1",1,0))/24)</f>
        <v/>
      </c>
      <c r="G41" s="26">
        <f>IF(F41="","",INT(F41))</f>
        <v/>
      </c>
      <c r="H41">
        <f>IF(G41="","",IF(AND(MONTH(G41)*100+DAY(G41)&gt;=season_lo,MONTH(G41)*100+DAY(G41)&lt;=season_hi),1,0))</f>
        <v/>
      </c>
      <c r="I41">
        <f>IF(G41="","",G41-first_day+1)</f>
        <v/>
      </c>
      <c r="J41" s="27">
        <f>IF(I41="","",INDEX(Daily!$J$2:$J$421,I41))</f>
        <v/>
      </c>
      <c r="K41" s="27">
        <f>IF(J41="","",J41+cat_offset)</f>
        <v/>
      </c>
      <c r="L41" s="27">
        <f>IF(J41="","",MAX(0,E41-J41)^2)</f>
        <v/>
      </c>
      <c r="M41" s="27">
        <f>IF(J41="","",MAX(0,E41-(J41+twcdh_off))^2)</f>
        <v/>
      </c>
      <c r="N41" s="27">
        <f>IF(E41="","",MAX(0,E41-swcdh_thr)^2)</f>
        <v/>
      </c>
      <c r="O41">
        <f>IF(K41="","",ROUND(E41-K41,0))</f>
        <v/>
      </c>
      <c r="P41">
        <f>IF(O41="","",IF(O41&gt;=1,O41,0))</f>
        <v/>
      </c>
      <c r="Q41" s="27">
        <f>IF(E41="","",MAX(0,E41-22))</f>
        <v/>
      </c>
      <c r="R41" s="27">
        <f>IF(H41=1,E41,"")</f>
        <v/>
      </c>
      <c r="S41" s="27">
        <f>IF(AND(H41=1,J41&lt;&gt;""),E41-J41,"")</f>
        <v/>
      </c>
      <c r="T41">
        <f>IF(G41="","",MONTH(G41))</f>
        <v/>
      </c>
    </row>
    <row r="42">
      <c r="A42" s="24" t="n">
        <v>2020</v>
      </c>
      <c r="B42" s="24" t="n">
        <v>1</v>
      </c>
      <c r="C42" s="24" t="n">
        <v>2</v>
      </c>
      <c r="D42" s="24" t="n">
        <v>17</v>
      </c>
      <c r="E42" s="24" t="n">
        <v>7.83</v>
      </c>
      <c r="F42" s="25">
        <f>IF($E42="","",DATE(IF($A42="",nominal_year,$A42),$B42,$C42)+($D42-IF(LEFT(hour_conv,1)="1",1,0))/24)</f>
        <v/>
      </c>
      <c r="G42" s="26">
        <f>IF(F42="","",INT(F42))</f>
        <v/>
      </c>
      <c r="H42">
        <f>IF(G42="","",IF(AND(MONTH(G42)*100+DAY(G42)&gt;=season_lo,MONTH(G42)*100+DAY(G42)&lt;=season_hi),1,0))</f>
        <v/>
      </c>
      <c r="I42">
        <f>IF(G42="","",G42-first_day+1)</f>
        <v/>
      </c>
      <c r="J42" s="27">
        <f>IF(I42="","",INDEX(Daily!$J$2:$J$421,I42))</f>
        <v/>
      </c>
      <c r="K42" s="27">
        <f>IF(J42="","",J42+cat_offset)</f>
        <v/>
      </c>
      <c r="L42" s="27">
        <f>IF(J42="","",MAX(0,E42-J42)^2)</f>
        <v/>
      </c>
      <c r="M42" s="27">
        <f>IF(J42="","",MAX(0,E42-(J42+twcdh_off))^2)</f>
        <v/>
      </c>
      <c r="N42" s="27">
        <f>IF(E42="","",MAX(0,E42-swcdh_thr)^2)</f>
        <v/>
      </c>
      <c r="O42">
        <f>IF(K42="","",ROUND(E42-K42,0))</f>
        <v/>
      </c>
      <c r="P42">
        <f>IF(O42="","",IF(O42&gt;=1,O42,0))</f>
        <v/>
      </c>
      <c r="Q42" s="27">
        <f>IF(E42="","",MAX(0,E42-22))</f>
        <v/>
      </c>
      <c r="R42" s="27">
        <f>IF(H42=1,E42,"")</f>
        <v/>
      </c>
      <c r="S42" s="27">
        <f>IF(AND(H42=1,J42&lt;&gt;""),E42-J42,"")</f>
        <v/>
      </c>
      <c r="T42">
        <f>IF(G42="","",MONTH(G42))</f>
        <v/>
      </c>
    </row>
    <row r="43">
      <c r="A43" s="24" t="n">
        <v>2020</v>
      </c>
      <c r="B43" s="24" t="n">
        <v>1</v>
      </c>
      <c r="C43" s="24" t="n">
        <v>2</v>
      </c>
      <c r="D43" s="24" t="n">
        <v>18</v>
      </c>
      <c r="E43" s="24" t="n">
        <v>7.45</v>
      </c>
      <c r="F43" s="25">
        <f>IF($E43="","",DATE(IF($A43="",nominal_year,$A43),$B43,$C43)+($D43-IF(LEFT(hour_conv,1)="1",1,0))/24)</f>
        <v/>
      </c>
      <c r="G43" s="26">
        <f>IF(F43="","",INT(F43))</f>
        <v/>
      </c>
      <c r="H43">
        <f>IF(G43="","",IF(AND(MONTH(G43)*100+DAY(G43)&gt;=season_lo,MONTH(G43)*100+DAY(G43)&lt;=season_hi),1,0))</f>
        <v/>
      </c>
      <c r="I43">
        <f>IF(G43="","",G43-first_day+1)</f>
        <v/>
      </c>
      <c r="J43" s="27">
        <f>IF(I43="","",INDEX(Daily!$J$2:$J$421,I43))</f>
        <v/>
      </c>
      <c r="K43" s="27">
        <f>IF(J43="","",J43+cat_offset)</f>
        <v/>
      </c>
      <c r="L43" s="27">
        <f>IF(J43="","",MAX(0,E43-J43)^2)</f>
        <v/>
      </c>
      <c r="M43" s="27">
        <f>IF(J43="","",MAX(0,E43-(J43+twcdh_off))^2)</f>
        <v/>
      </c>
      <c r="N43" s="27">
        <f>IF(E43="","",MAX(0,E43-swcdh_thr)^2)</f>
        <v/>
      </c>
      <c r="O43">
        <f>IF(K43="","",ROUND(E43-K43,0))</f>
        <v/>
      </c>
      <c r="P43">
        <f>IF(O43="","",IF(O43&gt;=1,O43,0))</f>
        <v/>
      </c>
      <c r="Q43" s="27">
        <f>IF(E43="","",MAX(0,E43-22))</f>
        <v/>
      </c>
      <c r="R43" s="27">
        <f>IF(H43=1,E43,"")</f>
        <v/>
      </c>
      <c r="S43" s="27">
        <f>IF(AND(H43=1,J43&lt;&gt;""),E43-J43,"")</f>
        <v/>
      </c>
      <c r="T43">
        <f>IF(G43="","",MONTH(G43))</f>
        <v/>
      </c>
    </row>
    <row r="44">
      <c r="A44" s="24" t="n">
        <v>2020</v>
      </c>
      <c r="B44" s="24" t="n">
        <v>1</v>
      </c>
      <c r="C44" s="24" t="n">
        <v>2</v>
      </c>
      <c r="D44" s="24" t="n">
        <v>19</v>
      </c>
      <c r="E44" s="24" t="n">
        <v>7.79</v>
      </c>
      <c r="F44" s="25">
        <f>IF($E44="","",DATE(IF($A44="",nominal_year,$A44),$B44,$C44)+($D44-IF(LEFT(hour_conv,1)="1",1,0))/24)</f>
        <v/>
      </c>
      <c r="G44" s="26">
        <f>IF(F44="","",INT(F44))</f>
        <v/>
      </c>
      <c r="H44">
        <f>IF(G44="","",IF(AND(MONTH(G44)*100+DAY(G44)&gt;=season_lo,MONTH(G44)*100+DAY(G44)&lt;=season_hi),1,0))</f>
        <v/>
      </c>
      <c r="I44">
        <f>IF(G44="","",G44-first_day+1)</f>
        <v/>
      </c>
      <c r="J44" s="27">
        <f>IF(I44="","",INDEX(Daily!$J$2:$J$421,I44))</f>
        <v/>
      </c>
      <c r="K44" s="27">
        <f>IF(J44="","",J44+cat_offset)</f>
        <v/>
      </c>
      <c r="L44" s="27">
        <f>IF(J44="","",MAX(0,E44-J44)^2)</f>
        <v/>
      </c>
      <c r="M44" s="27">
        <f>IF(J44="","",MAX(0,E44-(J44+twcdh_off))^2)</f>
        <v/>
      </c>
      <c r="N44" s="27">
        <f>IF(E44="","",MAX(0,E44-swcdh_thr)^2)</f>
        <v/>
      </c>
      <c r="O44">
        <f>IF(K44="","",ROUND(E44-K44,0))</f>
        <v/>
      </c>
      <c r="P44">
        <f>IF(O44="","",IF(O44&gt;=1,O44,0))</f>
        <v/>
      </c>
      <c r="Q44" s="27">
        <f>IF(E44="","",MAX(0,E44-22))</f>
        <v/>
      </c>
      <c r="R44" s="27">
        <f>IF(H44=1,E44,"")</f>
        <v/>
      </c>
      <c r="S44" s="27">
        <f>IF(AND(H44=1,J44&lt;&gt;""),E44-J44,"")</f>
        <v/>
      </c>
      <c r="T44">
        <f>IF(G44="","",MONTH(G44))</f>
        <v/>
      </c>
    </row>
    <row r="45">
      <c r="A45" s="24" t="n">
        <v>2020</v>
      </c>
      <c r="B45" s="24" t="n">
        <v>1</v>
      </c>
      <c r="C45" s="24" t="n">
        <v>2</v>
      </c>
      <c r="D45" s="24" t="n">
        <v>20</v>
      </c>
      <c r="E45" s="24" t="n">
        <v>6.74</v>
      </c>
      <c r="F45" s="25">
        <f>IF($E45="","",DATE(IF($A45="",nominal_year,$A45),$B45,$C45)+($D45-IF(LEFT(hour_conv,1)="1",1,0))/24)</f>
        <v/>
      </c>
      <c r="G45" s="26">
        <f>IF(F45="","",INT(F45))</f>
        <v/>
      </c>
      <c r="H45">
        <f>IF(G45="","",IF(AND(MONTH(G45)*100+DAY(G45)&gt;=season_lo,MONTH(G45)*100+DAY(G45)&lt;=season_hi),1,0))</f>
        <v/>
      </c>
      <c r="I45">
        <f>IF(G45="","",G45-first_day+1)</f>
        <v/>
      </c>
      <c r="J45" s="27">
        <f>IF(I45="","",INDEX(Daily!$J$2:$J$421,I45))</f>
        <v/>
      </c>
      <c r="K45" s="27">
        <f>IF(J45="","",J45+cat_offset)</f>
        <v/>
      </c>
      <c r="L45" s="27">
        <f>IF(J45="","",MAX(0,E45-J45)^2)</f>
        <v/>
      </c>
      <c r="M45" s="27">
        <f>IF(J45="","",MAX(0,E45-(J45+twcdh_off))^2)</f>
        <v/>
      </c>
      <c r="N45" s="27">
        <f>IF(E45="","",MAX(0,E45-swcdh_thr)^2)</f>
        <v/>
      </c>
      <c r="O45">
        <f>IF(K45="","",ROUND(E45-K45,0))</f>
        <v/>
      </c>
      <c r="P45">
        <f>IF(O45="","",IF(O45&gt;=1,O45,0))</f>
        <v/>
      </c>
      <c r="Q45" s="27">
        <f>IF(E45="","",MAX(0,E45-22))</f>
        <v/>
      </c>
      <c r="R45" s="27">
        <f>IF(H45=1,E45,"")</f>
        <v/>
      </c>
      <c r="S45" s="27">
        <f>IF(AND(H45=1,J45&lt;&gt;""),E45-J45,"")</f>
        <v/>
      </c>
      <c r="T45">
        <f>IF(G45="","",MONTH(G45))</f>
        <v/>
      </c>
    </row>
    <row r="46">
      <c r="A46" s="24" t="n">
        <v>2020</v>
      </c>
      <c r="B46" s="24" t="n">
        <v>1</v>
      </c>
      <c r="C46" s="24" t="n">
        <v>2</v>
      </c>
      <c r="D46" s="24" t="n">
        <v>21</v>
      </c>
      <c r="E46" s="24" t="n">
        <v>6.95</v>
      </c>
      <c r="F46" s="25">
        <f>IF($E46="","",DATE(IF($A46="",nominal_year,$A46),$B46,$C46)+($D46-IF(LEFT(hour_conv,1)="1",1,0))/24)</f>
        <v/>
      </c>
      <c r="G46" s="26">
        <f>IF(F46="","",INT(F46))</f>
        <v/>
      </c>
      <c r="H46">
        <f>IF(G46="","",IF(AND(MONTH(G46)*100+DAY(G46)&gt;=season_lo,MONTH(G46)*100+DAY(G46)&lt;=season_hi),1,0))</f>
        <v/>
      </c>
      <c r="I46">
        <f>IF(G46="","",G46-first_day+1)</f>
        <v/>
      </c>
      <c r="J46" s="27">
        <f>IF(I46="","",INDEX(Daily!$J$2:$J$421,I46))</f>
        <v/>
      </c>
      <c r="K46" s="27">
        <f>IF(J46="","",J46+cat_offset)</f>
        <v/>
      </c>
      <c r="L46" s="27">
        <f>IF(J46="","",MAX(0,E46-J46)^2)</f>
        <v/>
      </c>
      <c r="M46" s="27">
        <f>IF(J46="","",MAX(0,E46-(J46+twcdh_off))^2)</f>
        <v/>
      </c>
      <c r="N46" s="27">
        <f>IF(E46="","",MAX(0,E46-swcdh_thr)^2)</f>
        <v/>
      </c>
      <c r="O46">
        <f>IF(K46="","",ROUND(E46-K46,0))</f>
        <v/>
      </c>
      <c r="P46">
        <f>IF(O46="","",IF(O46&gt;=1,O46,0))</f>
        <v/>
      </c>
      <c r="Q46" s="27">
        <f>IF(E46="","",MAX(0,E46-22))</f>
        <v/>
      </c>
      <c r="R46" s="27">
        <f>IF(H46=1,E46,"")</f>
        <v/>
      </c>
      <c r="S46" s="27">
        <f>IF(AND(H46=1,J46&lt;&gt;""),E46-J46,"")</f>
        <v/>
      </c>
      <c r="T46">
        <f>IF(G46="","",MONTH(G46))</f>
        <v/>
      </c>
    </row>
    <row r="47">
      <c r="A47" s="24" t="n">
        <v>2020</v>
      </c>
      <c r="B47" s="24" t="n">
        <v>1</v>
      </c>
      <c r="C47" s="24" t="n">
        <v>2</v>
      </c>
      <c r="D47" s="24" t="n">
        <v>22</v>
      </c>
      <c r="E47" s="24" t="n">
        <v>5.4</v>
      </c>
      <c r="F47" s="25">
        <f>IF($E47="","",DATE(IF($A47="",nominal_year,$A47),$B47,$C47)+($D47-IF(LEFT(hour_conv,1)="1",1,0))/24)</f>
        <v/>
      </c>
      <c r="G47" s="26">
        <f>IF(F47="","",INT(F47))</f>
        <v/>
      </c>
      <c r="H47">
        <f>IF(G47="","",IF(AND(MONTH(G47)*100+DAY(G47)&gt;=season_lo,MONTH(G47)*100+DAY(G47)&lt;=season_hi),1,0))</f>
        <v/>
      </c>
      <c r="I47">
        <f>IF(G47="","",G47-first_day+1)</f>
        <v/>
      </c>
      <c r="J47" s="27">
        <f>IF(I47="","",INDEX(Daily!$J$2:$J$421,I47))</f>
        <v/>
      </c>
      <c r="K47" s="27">
        <f>IF(J47="","",J47+cat_offset)</f>
        <v/>
      </c>
      <c r="L47" s="27">
        <f>IF(J47="","",MAX(0,E47-J47)^2)</f>
        <v/>
      </c>
      <c r="M47" s="27">
        <f>IF(J47="","",MAX(0,E47-(J47+twcdh_off))^2)</f>
        <v/>
      </c>
      <c r="N47" s="27">
        <f>IF(E47="","",MAX(0,E47-swcdh_thr)^2)</f>
        <v/>
      </c>
      <c r="O47">
        <f>IF(K47="","",ROUND(E47-K47,0))</f>
        <v/>
      </c>
      <c r="P47">
        <f>IF(O47="","",IF(O47&gt;=1,O47,0))</f>
        <v/>
      </c>
      <c r="Q47" s="27">
        <f>IF(E47="","",MAX(0,E47-22))</f>
        <v/>
      </c>
      <c r="R47" s="27">
        <f>IF(H47=1,E47,"")</f>
        <v/>
      </c>
      <c r="S47" s="27">
        <f>IF(AND(H47=1,J47&lt;&gt;""),E47-J47,"")</f>
        <v/>
      </c>
      <c r="T47">
        <f>IF(G47="","",MONTH(G47))</f>
        <v/>
      </c>
    </row>
    <row r="48">
      <c r="A48" s="24" t="n">
        <v>2020</v>
      </c>
      <c r="B48" s="24" t="n">
        <v>1</v>
      </c>
      <c r="C48" s="24" t="n">
        <v>2</v>
      </c>
      <c r="D48" s="24" t="n">
        <v>23</v>
      </c>
      <c r="E48" s="24" t="n">
        <v>5.24</v>
      </c>
      <c r="F48" s="25">
        <f>IF($E48="","",DATE(IF($A48="",nominal_year,$A48),$B48,$C48)+($D48-IF(LEFT(hour_conv,1)="1",1,0))/24)</f>
        <v/>
      </c>
      <c r="G48" s="26">
        <f>IF(F48="","",INT(F48))</f>
        <v/>
      </c>
      <c r="H48">
        <f>IF(G48="","",IF(AND(MONTH(G48)*100+DAY(G48)&gt;=season_lo,MONTH(G48)*100+DAY(G48)&lt;=season_hi),1,0))</f>
        <v/>
      </c>
      <c r="I48">
        <f>IF(G48="","",G48-first_day+1)</f>
        <v/>
      </c>
      <c r="J48" s="27">
        <f>IF(I48="","",INDEX(Daily!$J$2:$J$421,I48))</f>
        <v/>
      </c>
      <c r="K48" s="27">
        <f>IF(J48="","",J48+cat_offset)</f>
        <v/>
      </c>
      <c r="L48" s="27">
        <f>IF(J48="","",MAX(0,E48-J48)^2)</f>
        <v/>
      </c>
      <c r="M48" s="27">
        <f>IF(J48="","",MAX(0,E48-(J48+twcdh_off))^2)</f>
        <v/>
      </c>
      <c r="N48" s="27">
        <f>IF(E48="","",MAX(0,E48-swcdh_thr)^2)</f>
        <v/>
      </c>
      <c r="O48">
        <f>IF(K48="","",ROUND(E48-K48,0))</f>
        <v/>
      </c>
      <c r="P48">
        <f>IF(O48="","",IF(O48&gt;=1,O48,0))</f>
        <v/>
      </c>
      <c r="Q48" s="27">
        <f>IF(E48="","",MAX(0,E48-22))</f>
        <v/>
      </c>
      <c r="R48" s="27">
        <f>IF(H48=1,E48,"")</f>
        <v/>
      </c>
      <c r="S48" s="27">
        <f>IF(AND(H48=1,J48&lt;&gt;""),E48-J48,"")</f>
        <v/>
      </c>
      <c r="T48">
        <f>IF(G48="","",MONTH(G48))</f>
        <v/>
      </c>
    </row>
    <row r="49">
      <c r="A49" s="24" t="n">
        <v>2020</v>
      </c>
      <c r="B49" s="24" t="n">
        <v>1</v>
      </c>
      <c r="C49" s="24" t="n">
        <v>2</v>
      </c>
      <c r="D49" s="24" t="n">
        <v>24</v>
      </c>
      <c r="E49" s="24" t="n">
        <v>4.4</v>
      </c>
      <c r="F49" s="25">
        <f>IF($E49="","",DATE(IF($A49="",nominal_year,$A49),$B49,$C49)+($D49-IF(LEFT(hour_conv,1)="1",1,0))/24)</f>
        <v/>
      </c>
      <c r="G49" s="26">
        <f>IF(F49="","",INT(F49))</f>
        <v/>
      </c>
      <c r="H49">
        <f>IF(G49="","",IF(AND(MONTH(G49)*100+DAY(G49)&gt;=season_lo,MONTH(G49)*100+DAY(G49)&lt;=season_hi),1,0))</f>
        <v/>
      </c>
      <c r="I49">
        <f>IF(G49="","",G49-first_day+1)</f>
        <v/>
      </c>
      <c r="J49" s="27">
        <f>IF(I49="","",INDEX(Daily!$J$2:$J$421,I49))</f>
        <v/>
      </c>
      <c r="K49" s="27">
        <f>IF(J49="","",J49+cat_offset)</f>
        <v/>
      </c>
      <c r="L49" s="27">
        <f>IF(J49="","",MAX(0,E49-J49)^2)</f>
        <v/>
      </c>
      <c r="M49" s="27">
        <f>IF(J49="","",MAX(0,E49-(J49+twcdh_off))^2)</f>
        <v/>
      </c>
      <c r="N49" s="27">
        <f>IF(E49="","",MAX(0,E49-swcdh_thr)^2)</f>
        <v/>
      </c>
      <c r="O49">
        <f>IF(K49="","",ROUND(E49-K49,0))</f>
        <v/>
      </c>
      <c r="P49">
        <f>IF(O49="","",IF(O49&gt;=1,O49,0))</f>
        <v/>
      </c>
      <c r="Q49" s="27">
        <f>IF(E49="","",MAX(0,E49-22))</f>
        <v/>
      </c>
      <c r="R49" s="27">
        <f>IF(H49=1,E49,"")</f>
        <v/>
      </c>
      <c r="S49" s="27">
        <f>IF(AND(H49=1,J49&lt;&gt;""),E49-J49,"")</f>
        <v/>
      </c>
      <c r="T49">
        <f>IF(G49="","",MONTH(G49))</f>
        <v/>
      </c>
    </row>
    <row r="50">
      <c r="A50" s="24" t="n">
        <v>2020</v>
      </c>
      <c r="B50" s="24" t="n">
        <v>1</v>
      </c>
      <c r="C50" s="24" t="n">
        <v>3</v>
      </c>
      <c r="D50" s="24" t="n">
        <v>1</v>
      </c>
      <c r="E50" s="24" t="n">
        <v>3.19</v>
      </c>
      <c r="F50" s="25">
        <f>IF($E50="","",DATE(IF($A50="",nominal_year,$A50),$B50,$C50)+($D50-IF(LEFT(hour_conv,1)="1",1,0))/24)</f>
        <v/>
      </c>
      <c r="G50" s="26">
        <f>IF(F50="","",INT(F50))</f>
        <v/>
      </c>
      <c r="H50">
        <f>IF(G50="","",IF(AND(MONTH(G50)*100+DAY(G50)&gt;=season_lo,MONTH(G50)*100+DAY(G50)&lt;=season_hi),1,0))</f>
        <v/>
      </c>
      <c r="I50">
        <f>IF(G50="","",G50-first_day+1)</f>
        <v/>
      </c>
      <c r="J50" s="27">
        <f>IF(I50="","",INDEX(Daily!$J$2:$J$421,I50))</f>
        <v/>
      </c>
      <c r="K50" s="27">
        <f>IF(J50="","",J50+cat_offset)</f>
        <v/>
      </c>
      <c r="L50" s="27">
        <f>IF(J50="","",MAX(0,E50-J50)^2)</f>
        <v/>
      </c>
      <c r="M50" s="27">
        <f>IF(J50="","",MAX(0,E50-(J50+twcdh_off))^2)</f>
        <v/>
      </c>
      <c r="N50" s="27">
        <f>IF(E50="","",MAX(0,E50-swcdh_thr)^2)</f>
        <v/>
      </c>
      <c r="O50">
        <f>IF(K50="","",ROUND(E50-K50,0))</f>
        <v/>
      </c>
      <c r="P50">
        <f>IF(O50="","",IF(O50&gt;=1,O50,0))</f>
        <v/>
      </c>
      <c r="Q50" s="27">
        <f>IF(E50="","",MAX(0,E50-22))</f>
        <v/>
      </c>
      <c r="R50" s="27">
        <f>IF(H50=1,E50,"")</f>
        <v/>
      </c>
      <c r="S50" s="27">
        <f>IF(AND(H50=1,J50&lt;&gt;""),E50-J50,"")</f>
        <v/>
      </c>
      <c r="T50">
        <f>IF(G50="","",MONTH(G50))</f>
        <v/>
      </c>
    </row>
    <row r="51">
      <c r="A51" s="24" t="n">
        <v>2020</v>
      </c>
      <c r="B51" s="24" t="n">
        <v>1</v>
      </c>
      <c r="C51" s="24" t="n">
        <v>3</v>
      </c>
      <c r="D51" s="24" t="n">
        <v>2</v>
      </c>
      <c r="E51" s="24" t="n">
        <v>3.34</v>
      </c>
      <c r="F51" s="25">
        <f>IF($E51="","",DATE(IF($A51="",nominal_year,$A51),$B51,$C51)+($D51-IF(LEFT(hour_conv,1)="1",1,0))/24)</f>
        <v/>
      </c>
      <c r="G51" s="26">
        <f>IF(F51="","",INT(F51))</f>
        <v/>
      </c>
      <c r="H51">
        <f>IF(G51="","",IF(AND(MONTH(G51)*100+DAY(G51)&gt;=season_lo,MONTH(G51)*100+DAY(G51)&lt;=season_hi),1,0))</f>
        <v/>
      </c>
      <c r="I51">
        <f>IF(G51="","",G51-first_day+1)</f>
        <v/>
      </c>
      <c r="J51" s="27">
        <f>IF(I51="","",INDEX(Daily!$J$2:$J$421,I51))</f>
        <v/>
      </c>
      <c r="K51" s="27">
        <f>IF(J51="","",J51+cat_offset)</f>
        <v/>
      </c>
      <c r="L51" s="27">
        <f>IF(J51="","",MAX(0,E51-J51)^2)</f>
        <v/>
      </c>
      <c r="M51" s="27">
        <f>IF(J51="","",MAX(0,E51-(J51+twcdh_off))^2)</f>
        <v/>
      </c>
      <c r="N51" s="27">
        <f>IF(E51="","",MAX(0,E51-swcdh_thr)^2)</f>
        <v/>
      </c>
      <c r="O51">
        <f>IF(K51="","",ROUND(E51-K51,0))</f>
        <v/>
      </c>
      <c r="P51">
        <f>IF(O51="","",IF(O51&gt;=1,O51,0))</f>
        <v/>
      </c>
      <c r="Q51" s="27">
        <f>IF(E51="","",MAX(0,E51-22))</f>
        <v/>
      </c>
      <c r="R51" s="27">
        <f>IF(H51=1,E51,"")</f>
        <v/>
      </c>
      <c r="S51" s="27">
        <f>IF(AND(H51=1,J51&lt;&gt;""),E51-J51,"")</f>
        <v/>
      </c>
      <c r="T51">
        <f>IF(G51="","",MONTH(G51))</f>
        <v/>
      </c>
    </row>
    <row r="52">
      <c r="A52" s="24" t="n">
        <v>2020</v>
      </c>
      <c r="B52" s="24" t="n">
        <v>1</v>
      </c>
      <c r="C52" s="24" t="n">
        <v>3</v>
      </c>
      <c r="D52" s="24" t="n">
        <v>3</v>
      </c>
      <c r="E52" s="24" t="n">
        <v>2.79</v>
      </c>
      <c r="F52" s="25">
        <f>IF($E52="","",DATE(IF($A52="",nominal_year,$A52),$B52,$C52)+($D52-IF(LEFT(hour_conv,1)="1",1,0))/24)</f>
        <v/>
      </c>
      <c r="G52" s="26">
        <f>IF(F52="","",INT(F52))</f>
        <v/>
      </c>
      <c r="H52">
        <f>IF(G52="","",IF(AND(MONTH(G52)*100+DAY(G52)&gt;=season_lo,MONTH(G52)*100+DAY(G52)&lt;=season_hi),1,0))</f>
        <v/>
      </c>
      <c r="I52">
        <f>IF(G52="","",G52-first_day+1)</f>
        <v/>
      </c>
      <c r="J52" s="27">
        <f>IF(I52="","",INDEX(Daily!$J$2:$J$421,I52))</f>
        <v/>
      </c>
      <c r="K52" s="27">
        <f>IF(J52="","",J52+cat_offset)</f>
        <v/>
      </c>
      <c r="L52" s="27">
        <f>IF(J52="","",MAX(0,E52-J52)^2)</f>
        <v/>
      </c>
      <c r="M52" s="27">
        <f>IF(J52="","",MAX(0,E52-(J52+twcdh_off))^2)</f>
        <v/>
      </c>
      <c r="N52" s="27">
        <f>IF(E52="","",MAX(0,E52-swcdh_thr)^2)</f>
        <v/>
      </c>
      <c r="O52">
        <f>IF(K52="","",ROUND(E52-K52,0))</f>
        <v/>
      </c>
      <c r="P52">
        <f>IF(O52="","",IF(O52&gt;=1,O52,0))</f>
        <v/>
      </c>
      <c r="Q52" s="27">
        <f>IF(E52="","",MAX(0,E52-22))</f>
        <v/>
      </c>
      <c r="R52" s="27">
        <f>IF(H52=1,E52,"")</f>
        <v/>
      </c>
      <c r="S52" s="27">
        <f>IF(AND(H52=1,J52&lt;&gt;""),E52-J52,"")</f>
        <v/>
      </c>
      <c r="T52">
        <f>IF(G52="","",MONTH(G52))</f>
        <v/>
      </c>
    </row>
    <row r="53">
      <c r="A53" s="24" t="n">
        <v>2020</v>
      </c>
      <c r="B53" s="24" t="n">
        <v>1</v>
      </c>
      <c r="C53" s="24" t="n">
        <v>3</v>
      </c>
      <c r="D53" s="24" t="n">
        <v>4</v>
      </c>
      <c r="E53" s="24" t="n">
        <v>3.01</v>
      </c>
      <c r="F53" s="25">
        <f>IF($E53="","",DATE(IF($A53="",nominal_year,$A53),$B53,$C53)+($D53-IF(LEFT(hour_conv,1)="1",1,0))/24)</f>
        <v/>
      </c>
      <c r="G53" s="26">
        <f>IF(F53="","",INT(F53))</f>
        <v/>
      </c>
      <c r="H53">
        <f>IF(G53="","",IF(AND(MONTH(G53)*100+DAY(G53)&gt;=season_lo,MONTH(G53)*100+DAY(G53)&lt;=season_hi),1,0))</f>
        <v/>
      </c>
      <c r="I53">
        <f>IF(G53="","",G53-first_day+1)</f>
        <v/>
      </c>
      <c r="J53" s="27">
        <f>IF(I53="","",INDEX(Daily!$J$2:$J$421,I53))</f>
        <v/>
      </c>
      <c r="K53" s="27">
        <f>IF(J53="","",J53+cat_offset)</f>
        <v/>
      </c>
      <c r="L53" s="27">
        <f>IF(J53="","",MAX(0,E53-J53)^2)</f>
        <v/>
      </c>
      <c r="M53" s="27">
        <f>IF(J53="","",MAX(0,E53-(J53+twcdh_off))^2)</f>
        <v/>
      </c>
      <c r="N53" s="27">
        <f>IF(E53="","",MAX(0,E53-swcdh_thr)^2)</f>
        <v/>
      </c>
      <c r="O53">
        <f>IF(K53="","",ROUND(E53-K53,0))</f>
        <v/>
      </c>
      <c r="P53">
        <f>IF(O53="","",IF(O53&gt;=1,O53,0))</f>
        <v/>
      </c>
      <c r="Q53" s="27">
        <f>IF(E53="","",MAX(0,E53-22))</f>
        <v/>
      </c>
      <c r="R53" s="27">
        <f>IF(H53=1,E53,"")</f>
        <v/>
      </c>
      <c r="S53" s="27">
        <f>IF(AND(H53=1,J53&lt;&gt;""),E53-J53,"")</f>
        <v/>
      </c>
      <c r="T53">
        <f>IF(G53="","",MONTH(G53))</f>
        <v/>
      </c>
    </row>
    <row r="54">
      <c r="A54" s="24" t="n">
        <v>2020</v>
      </c>
      <c r="B54" s="24" t="n">
        <v>1</v>
      </c>
      <c r="C54" s="24" t="n">
        <v>3</v>
      </c>
      <c r="D54" s="24" t="n">
        <v>5</v>
      </c>
      <c r="E54" s="24" t="n">
        <v>2.83</v>
      </c>
      <c r="F54" s="25">
        <f>IF($E54="","",DATE(IF($A54="",nominal_year,$A54),$B54,$C54)+($D54-IF(LEFT(hour_conv,1)="1",1,0))/24)</f>
        <v/>
      </c>
      <c r="G54" s="26">
        <f>IF(F54="","",INT(F54))</f>
        <v/>
      </c>
      <c r="H54">
        <f>IF(G54="","",IF(AND(MONTH(G54)*100+DAY(G54)&gt;=season_lo,MONTH(G54)*100+DAY(G54)&lt;=season_hi),1,0))</f>
        <v/>
      </c>
      <c r="I54">
        <f>IF(G54="","",G54-first_day+1)</f>
        <v/>
      </c>
      <c r="J54" s="27">
        <f>IF(I54="","",INDEX(Daily!$J$2:$J$421,I54))</f>
        <v/>
      </c>
      <c r="K54" s="27">
        <f>IF(J54="","",J54+cat_offset)</f>
        <v/>
      </c>
      <c r="L54" s="27">
        <f>IF(J54="","",MAX(0,E54-J54)^2)</f>
        <v/>
      </c>
      <c r="M54" s="27">
        <f>IF(J54="","",MAX(0,E54-(J54+twcdh_off))^2)</f>
        <v/>
      </c>
      <c r="N54" s="27">
        <f>IF(E54="","",MAX(0,E54-swcdh_thr)^2)</f>
        <v/>
      </c>
      <c r="O54">
        <f>IF(K54="","",ROUND(E54-K54,0))</f>
        <v/>
      </c>
      <c r="P54">
        <f>IF(O54="","",IF(O54&gt;=1,O54,0))</f>
        <v/>
      </c>
      <c r="Q54" s="27">
        <f>IF(E54="","",MAX(0,E54-22))</f>
        <v/>
      </c>
      <c r="R54" s="27">
        <f>IF(H54=1,E54,"")</f>
        <v/>
      </c>
      <c r="S54" s="27">
        <f>IF(AND(H54=1,J54&lt;&gt;""),E54-J54,"")</f>
        <v/>
      </c>
      <c r="T54">
        <f>IF(G54="","",MONTH(G54))</f>
        <v/>
      </c>
    </row>
    <row r="55">
      <c r="A55" s="24" t="n">
        <v>2020</v>
      </c>
      <c r="B55" s="24" t="n">
        <v>1</v>
      </c>
      <c r="C55" s="24" t="n">
        <v>3</v>
      </c>
      <c r="D55" s="24" t="n">
        <v>6</v>
      </c>
      <c r="E55" s="24" t="n">
        <v>2.66</v>
      </c>
      <c r="F55" s="25">
        <f>IF($E55="","",DATE(IF($A55="",nominal_year,$A55),$B55,$C55)+($D55-IF(LEFT(hour_conv,1)="1",1,0))/24)</f>
        <v/>
      </c>
      <c r="G55" s="26">
        <f>IF(F55="","",INT(F55))</f>
        <v/>
      </c>
      <c r="H55">
        <f>IF(G55="","",IF(AND(MONTH(G55)*100+DAY(G55)&gt;=season_lo,MONTH(G55)*100+DAY(G55)&lt;=season_hi),1,0))</f>
        <v/>
      </c>
      <c r="I55">
        <f>IF(G55="","",G55-first_day+1)</f>
        <v/>
      </c>
      <c r="J55" s="27">
        <f>IF(I55="","",INDEX(Daily!$J$2:$J$421,I55))</f>
        <v/>
      </c>
      <c r="K55" s="27">
        <f>IF(J55="","",J55+cat_offset)</f>
        <v/>
      </c>
      <c r="L55" s="27">
        <f>IF(J55="","",MAX(0,E55-J55)^2)</f>
        <v/>
      </c>
      <c r="M55" s="27">
        <f>IF(J55="","",MAX(0,E55-(J55+twcdh_off))^2)</f>
        <v/>
      </c>
      <c r="N55" s="27">
        <f>IF(E55="","",MAX(0,E55-swcdh_thr)^2)</f>
        <v/>
      </c>
      <c r="O55">
        <f>IF(K55="","",ROUND(E55-K55,0))</f>
        <v/>
      </c>
      <c r="P55">
        <f>IF(O55="","",IF(O55&gt;=1,O55,0))</f>
        <v/>
      </c>
      <c r="Q55" s="27">
        <f>IF(E55="","",MAX(0,E55-22))</f>
        <v/>
      </c>
      <c r="R55" s="27">
        <f>IF(H55=1,E55,"")</f>
        <v/>
      </c>
      <c r="S55" s="27">
        <f>IF(AND(H55=1,J55&lt;&gt;""),E55-J55,"")</f>
        <v/>
      </c>
      <c r="T55">
        <f>IF(G55="","",MONTH(G55))</f>
        <v/>
      </c>
    </row>
    <row r="56">
      <c r="A56" s="24" t="n">
        <v>2020</v>
      </c>
      <c r="B56" s="24" t="n">
        <v>1</v>
      </c>
      <c r="C56" s="24" t="n">
        <v>3</v>
      </c>
      <c r="D56" s="24" t="n">
        <v>7</v>
      </c>
      <c r="E56" s="24" t="n">
        <v>3.44</v>
      </c>
      <c r="F56" s="25">
        <f>IF($E56="","",DATE(IF($A56="",nominal_year,$A56),$B56,$C56)+($D56-IF(LEFT(hour_conv,1)="1",1,0))/24)</f>
        <v/>
      </c>
      <c r="G56" s="26">
        <f>IF(F56="","",INT(F56))</f>
        <v/>
      </c>
      <c r="H56">
        <f>IF(G56="","",IF(AND(MONTH(G56)*100+DAY(G56)&gt;=season_lo,MONTH(G56)*100+DAY(G56)&lt;=season_hi),1,0))</f>
        <v/>
      </c>
      <c r="I56">
        <f>IF(G56="","",G56-first_day+1)</f>
        <v/>
      </c>
      <c r="J56" s="27">
        <f>IF(I56="","",INDEX(Daily!$J$2:$J$421,I56))</f>
        <v/>
      </c>
      <c r="K56" s="27">
        <f>IF(J56="","",J56+cat_offset)</f>
        <v/>
      </c>
      <c r="L56" s="27">
        <f>IF(J56="","",MAX(0,E56-J56)^2)</f>
        <v/>
      </c>
      <c r="M56" s="27">
        <f>IF(J56="","",MAX(0,E56-(J56+twcdh_off))^2)</f>
        <v/>
      </c>
      <c r="N56" s="27">
        <f>IF(E56="","",MAX(0,E56-swcdh_thr)^2)</f>
        <v/>
      </c>
      <c r="O56">
        <f>IF(K56="","",ROUND(E56-K56,0))</f>
        <v/>
      </c>
      <c r="P56">
        <f>IF(O56="","",IF(O56&gt;=1,O56,0))</f>
        <v/>
      </c>
      <c r="Q56" s="27">
        <f>IF(E56="","",MAX(0,E56-22))</f>
        <v/>
      </c>
      <c r="R56" s="27">
        <f>IF(H56=1,E56,"")</f>
        <v/>
      </c>
      <c r="S56" s="27">
        <f>IF(AND(H56=1,J56&lt;&gt;""),E56-J56,"")</f>
        <v/>
      </c>
      <c r="T56">
        <f>IF(G56="","",MONTH(G56))</f>
        <v/>
      </c>
    </row>
    <row r="57">
      <c r="A57" s="24" t="n">
        <v>2020</v>
      </c>
      <c r="B57" s="24" t="n">
        <v>1</v>
      </c>
      <c r="C57" s="24" t="n">
        <v>3</v>
      </c>
      <c r="D57" s="24" t="n">
        <v>8</v>
      </c>
      <c r="E57" s="24" t="n">
        <v>4.01</v>
      </c>
      <c r="F57" s="25">
        <f>IF($E57="","",DATE(IF($A57="",nominal_year,$A57),$B57,$C57)+($D57-IF(LEFT(hour_conv,1)="1",1,0))/24)</f>
        <v/>
      </c>
      <c r="G57" s="26">
        <f>IF(F57="","",INT(F57))</f>
        <v/>
      </c>
      <c r="H57">
        <f>IF(G57="","",IF(AND(MONTH(G57)*100+DAY(G57)&gt;=season_lo,MONTH(G57)*100+DAY(G57)&lt;=season_hi),1,0))</f>
        <v/>
      </c>
      <c r="I57">
        <f>IF(G57="","",G57-first_day+1)</f>
        <v/>
      </c>
      <c r="J57" s="27">
        <f>IF(I57="","",INDEX(Daily!$J$2:$J$421,I57))</f>
        <v/>
      </c>
      <c r="K57" s="27">
        <f>IF(J57="","",J57+cat_offset)</f>
        <v/>
      </c>
      <c r="L57" s="27">
        <f>IF(J57="","",MAX(0,E57-J57)^2)</f>
        <v/>
      </c>
      <c r="M57" s="27">
        <f>IF(J57="","",MAX(0,E57-(J57+twcdh_off))^2)</f>
        <v/>
      </c>
      <c r="N57" s="27">
        <f>IF(E57="","",MAX(0,E57-swcdh_thr)^2)</f>
        <v/>
      </c>
      <c r="O57">
        <f>IF(K57="","",ROUND(E57-K57,0))</f>
        <v/>
      </c>
      <c r="P57">
        <f>IF(O57="","",IF(O57&gt;=1,O57,0))</f>
        <v/>
      </c>
      <c r="Q57" s="27">
        <f>IF(E57="","",MAX(0,E57-22))</f>
        <v/>
      </c>
      <c r="R57" s="27">
        <f>IF(H57=1,E57,"")</f>
        <v/>
      </c>
      <c r="S57" s="27">
        <f>IF(AND(H57=1,J57&lt;&gt;""),E57-J57,"")</f>
        <v/>
      </c>
      <c r="T57">
        <f>IF(G57="","",MONTH(G57))</f>
        <v/>
      </c>
    </row>
    <row r="58">
      <c r="A58" s="24" t="n">
        <v>2020</v>
      </c>
      <c r="B58" s="24" t="n">
        <v>1</v>
      </c>
      <c r="C58" s="24" t="n">
        <v>3</v>
      </c>
      <c r="D58" s="24" t="n">
        <v>9</v>
      </c>
      <c r="E58" s="24" t="n">
        <v>4.96</v>
      </c>
      <c r="F58" s="25">
        <f>IF($E58="","",DATE(IF($A58="",nominal_year,$A58),$B58,$C58)+($D58-IF(LEFT(hour_conv,1)="1",1,0))/24)</f>
        <v/>
      </c>
      <c r="G58" s="26">
        <f>IF(F58="","",INT(F58))</f>
        <v/>
      </c>
      <c r="H58">
        <f>IF(G58="","",IF(AND(MONTH(G58)*100+DAY(G58)&gt;=season_lo,MONTH(G58)*100+DAY(G58)&lt;=season_hi),1,0))</f>
        <v/>
      </c>
      <c r="I58">
        <f>IF(G58="","",G58-first_day+1)</f>
        <v/>
      </c>
      <c r="J58" s="27">
        <f>IF(I58="","",INDEX(Daily!$J$2:$J$421,I58))</f>
        <v/>
      </c>
      <c r="K58" s="27">
        <f>IF(J58="","",J58+cat_offset)</f>
        <v/>
      </c>
      <c r="L58" s="27">
        <f>IF(J58="","",MAX(0,E58-J58)^2)</f>
        <v/>
      </c>
      <c r="M58" s="27">
        <f>IF(J58="","",MAX(0,E58-(J58+twcdh_off))^2)</f>
        <v/>
      </c>
      <c r="N58" s="27">
        <f>IF(E58="","",MAX(0,E58-swcdh_thr)^2)</f>
        <v/>
      </c>
      <c r="O58">
        <f>IF(K58="","",ROUND(E58-K58,0))</f>
        <v/>
      </c>
      <c r="P58">
        <f>IF(O58="","",IF(O58&gt;=1,O58,0))</f>
        <v/>
      </c>
      <c r="Q58" s="27">
        <f>IF(E58="","",MAX(0,E58-22))</f>
        <v/>
      </c>
      <c r="R58" s="27">
        <f>IF(H58=1,E58,"")</f>
        <v/>
      </c>
      <c r="S58" s="27">
        <f>IF(AND(H58=1,J58&lt;&gt;""),E58-J58,"")</f>
        <v/>
      </c>
      <c r="T58">
        <f>IF(G58="","",MONTH(G58))</f>
        <v/>
      </c>
    </row>
    <row r="59">
      <c r="A59" s="24" t="n">
        <v>2020</v>
      </c>
      <c r="B59" s="24" t="n">
        <v>1</v>
      </c>
      <c r="C59" s="24" t="n">
        <v>3</v>
      </c>
      <c r="D59" s="24" t="n">
        <v>10</v>
      </c>
      <c r="E59" s="24" t="n">
        <v>4.85</v>
      </c>
      <c r="F59" s="25">
        <f>IF($E59="","",DATE(IF($A59="",nominal_year,$A59),$B59,$C59)+($D59-IF(LEFT(hour_conv,1)="1",1,0))/24)</f>
        <v/>
      </c>
      <c r="G59" s="26">
        <f>IF(F59="","",INT(F59))</f>
        <v/>
      </c>
      <c r="H59">
        <f>IF(G59="","",IF(AND(MONTH(G59)*100+DAY(G59)&gt;=season_lo,MONTH(G59)*100+DAY(G59)&lt;=season_hi),1,0))</f>
        <v/>
      </c>
      <c r="I59">
        <f>IF(G59="","",G59-first_day+1)</f>
        <v/>
      </c>
      <c r="J59" s="27">
        <f>IF(I59="","",INDEX(Daily!$J$2:$J$421,I59))</f>
        <v/>
      </c>
      <c r="K59" s="27">
        <f>IF(J59="","",J59+cat_offset)</f>
        <v/>
      </c>
      <c r="L59" s="27">
        <f>IF(J59="","",MAX(0,E59-J59)^2)</f>
        <v/>
      </c>
      <c r="M59" s="27">
        <f>IF(J59="","",MAX(0,E59-(J59+twcdh_off))^2)</f>
        <v/>
      </c>
      <c r="N59" s="27">
        <f>IF(E59="","",MAX(0,E59-swcdh_thr)^2)</f>
        <v/>
      </c>
      <c r="O59">
        <f>IF(K59="","",ROUND(E59-K59,0))</f>
        <v/>
      </c>
      <c r="P59">
        <f>IF(O59="","",IF(O59&gt;=1,O59,0))</f>
        <v/>
      </c>
      <c r="Q59" s="27">
        <f>IF(E59="","",MAX(0,E59-22))</f>
        <v/>
      </c>
      <c r="R59" s="27">
        <f>IF(H59=1,E59,"")</f>
        <v/>
      </c>
      <c r="S59" s="27">
        <f>IF(AND(H59=1,J59&lt;&gt;""),E59-J59,"")</f>
        <v/>
      </c>
      <c r="T59">
        <f>IF(G59="","",MONTH(G59))</f>
        <v/>
      </c>
    </row>
    <row r="60">
      <c r="A60" s="24" t="n">
        <v>2020</v>
      </c>
      <c r="B60" s="24" t="n">
        <v>1</v>
      </c>
      <c r="C60" s="24" t="n">
        <v>3</v>
      </c>
      <c r="D60" s="24" t="n">
        <v>11</v>
      </c>
      <c r="E60" s="24" t="n">
        <v>5.83</v>
      </c>
      <c r="F60" s="25">
        <f>IF($E60="","",DATE(IF($A60="",nominal_year,$A60),$B60,$C60)+($D60-IF(LEFT(hour_conv,1)="1",1,0))/24)</f>
        <v/>
      </c>
      <c r="G60" s="26">
        <f>IF(F60="","",INT(F60))</f>
        <v/>
      </c>
      <c r="H60">
        <f>IF(G60="","",IF(AND(MONTH(G60)*100+DAY(G60)&gt;=season_lo,MONTH(G60)*100+DAY(G60)&lt;=season_hi),1,0))</f>
        <v/>
      </c>
      <c r="I60">
        <f>IF(G60="","",G60-first_day+1)</f>
        <v/>
      </c>
      <c r="J60" s="27">
        <f>IF(I60="","",INDEX(Daily!$J$2:$J$421,I60))</f>
        <v/>
      </c>
      <c r="K60" s="27">
        <f>IF(J60="","",J60+cat_offset)</f>
        <v/>
      </c>
      <c r="L60" s="27">
        <f>IF(J60="","",MAX(0,E60-J60)^2)</f>
        <v/>
      </c>
      <c r="M60" s="27">
        <f>IF(J60="","",MAX(0,E60-(J60+twcdh_off))^2)</f>
        <v/>
      </c>
      <c r="N60" s="27">
        <f>IF(E60="","",MAX(0,E60-swcdh_thr)^2)</f>
        <v/>
      </c>
      <c r="O60">
        <f>IF(K60="","",ROUND(E60-K60,0))</f>
        <v/>
      </c>
      <c r="P60">
        <f>IF(O60="","",IF(O60&gt;=1,O60,0))</f>
        <v/>
      </c>
      <c r="Q60" s="27">
        <f>IF(E60="","",MAX(0,E60-22))</f>
        <v/>
      </c>
      <c r="R60" s="27">
        <f>IF(H60=1,E60,"")</f>
        <v/>
      </c>
      <c r="S60" s="27">
        <f>IF(AND(H60=1,J60&lt;&gt;""),E60-J60,"")</f>
        <v/>
      </c>
      <c r="T60">
        <f>IF(G60="","",MONTH(G60))</f>
        <v/>
      </c>
    </row>
    <row r="61">
      <c r="A61" s="24" t="n">
        <v>2020</v>
      </c>
      <c r="B61" s="24" t="n">
        <v>1</v>
      </c>
      <c r="C61" s="24" t="n">
        <v>3</v>
      </c>
      <c r="D61" s="24" t="n">
        <v>12</v>
      </c>
      <c r="E61" s="24" t="n">
        <v>5.74</v>
      </c>
      <c r="F61" s="25">
        <f>IF($E61="","",DATE(IF($A61="",nominal_year,$A61),$B61,$C61)+($D61-IF(LEFT(hour_conv,1)="1",1,0))/24)</f>
        <v/>
      </c>
      <c r="G61" s="26">
        <f>IF(F61="","",INT(F61))</f>
        <v/>
      </c>
      <c r="H61">
        <f>IF(G61="","",IF(AND(MONTH(G61)*100+DAY(G61)&gt;=season_lo,MONTH(G61)*100+DAY(G61)&lt;=season_hi),1,0))</f>
        <v/>
      </c>
      <c r="I61">
        <f>IF(G61="","",G61-first_day+1)</f>
        <v/>
      </c>
      <c r="J61" s="27">
        <f>IF(I61="","",INDEX(Daily!$J$2:$J$421,I61))</f>
        <v/>
      </c>
      <c r="K61" s="27">
        <f>IF(J61="","",J61+cat_offset)</f>
        <v/>
      </c>
      <c r="L61" s="27">
        <f>IF(J61="","",MAX(0,E61-J61)^2)</f>
        <v/>
      </c>
      <c r="M61" s="27">
        <f>IF(J61="","",MAX(0,E61-(J61+twcdh_off))^2)</f>
        <v/>
      </c>
      <c r="N61" s="27">
        <f>IF(E61="","",MAX(0,E61-swcdh_thr)^2)</f>
        <v/>
      </c>
      <c r="O61">
        <f>IF(K61="","",ROUND(E61-K61,0))</f>
        <v/>
      </c>
      <c r="P61">
        <f>IF(O61="","",IF(O61&gt;=1,O61,0))</f>
        <v/>
      </c>
      <c r="Q61" s="27">
        <f>IF(E61="","",MAX(0,E61-22))</f>
        <v/>
      </c>
      <c r="R61" s="27">
        <f>IF(H61=1,E61,"")</f>
        <v/>
      </c>
      <c r="S61" s="27">
        <f>IF(AND(H61=1,J61&lt;&gt;""),E61-J61,"")</f>
        <v/>
      </c>
      <c r="T61">
        <f>IF(G61="","",MONTH(G61))</f>
        <v/>
      </c>
    </row>
    <row r="62">
      <c r="A62" s="24" t="n">
        <v>2020</v>
      </c>
      <c r="B62" s="24" t="n">
        <v>1</v>
      </c>
      <c r="C62" s="24" t="n">
        <v>3</v>
      </c>
      <c r="D62" s="24" t="n">
        <v>13</v>
      </c>
      <c r="E62" s="24" t="n">
        <v>7.2</v>
      </c>
      <c r="F62" s="25">
        <f>IF($E62="","",DATE(IF($A62="",nominal_year,$A62),$B62,$C62)+($D62-IF(LEFT(hour_conv,1)="1",1,0))/24)</f>
        <v/>
      </c>
      <c r="G62" s="26">
        <f>IF(F62="","",INT(F62))</f>
        <v/>
      </c>
      <c r="H62">
        <f>IF(G62="","",IF(AND(MONTH(G62)*100+DAY(G62)&gt;=season_lo,MONTH(G62)*100+DAY(G62)&lt;=season_hi),1,0))</f>
        <v/>
      </c>
      <c r="I62">
        <f>IF(G62="","",G62-first_day+1)</f>
        <v/>
      </c>
      <c r="J62" s="27">
        <f>IF(I62="","",INDEX(Daily!$J$2:$J$421,I62))</f>
        <v/>
      </c>
      <c r="K62" s="27">
        <f>IF(J62="","",J62+cat_offset)</f>
        <v/>
      </c>
      <c r="L62" s="27">
        <f>IF(J62="","",MAX(0,E62-J62)^2)</f>
        <v/>
      </c>
      <c r="M62" s="27">
        <f>IF(J62="","",MAX(0,E62-(J62+twcdh_off))^2)</f>
        <v/>
      </c>
      <c r="N62" s="27">
        <f>IF(E62="","",MAX(0,E62-swcdh_thr)^2)</f>
        <v/>
      </c>
      <c r="O62">
        <f>IF(K62="","",ROUND(E62-K62,0))</f>
        <v/>
      </c>
      <c r="P62">
        <f>IF(O62="","",IF(O62&gt;=1,O62,0))</f>
        <v/>
      </c>
      <c r="Q62" s="27">
        <f>IF(E62="","",MAX(0,E62-22))</f>
        <v/>
      </c>
      <c r="R62" s="27">
        <f>IF(H62=1,E62,"")</f>
        <v/>
      </c>
      <c r="S62" s="27">
        <f>IF(AND(H62=1,J62&lt;&gt;""),E62-J62,"")</f>
        <v/>
      </c>
      <c r="T62">
        <f>IF(G62="","",MONTH(G62))</f>
        <v/>
      </c>
    </row>
    <row r="63">
      <c r="A63" s="24" t="n">
        <v>2020</v>
      </c>
      <c r="B63" s="24" t="n">
        <v>1</v>
      </c>
      <c r="C63" s="24" t="n">
        <v>3</v>
      </c>
      <c r="D63" s="24" t="n">
        <v>14</v>
      </c>
      <c r="E63" s="24" t="n">
        <v>6.89</v>
      </c>
      <c r="F63" s="25">
        <f>IF($E63="","",DATE(IF($A63="",nominal_year,$A63),$B63,$C63)+($D63-IF(LEFT(hour_conv,1)="1",1,0))/24)</f>
        <v/>
      </c>
      <c r="G63" s="26">
        <f>IF(F63="","",INT(F63))</f>
        <v/>
      </c>
      <c r="H63">
        <f>IF(G63="","",IF(AND(MONTH(G63)*100+DAY(G63)&gt;=season_lo,MONTH(G63)*100+DAY(G63)&lt;=season_hi),1,0))</f>
        <v/>
      </c>
      <c r="I63">
        <f>IF(G63="","",G63-first_day+1)</f>
        <v/>
      </c>
      <c r="J63" s="27">
        <f>IF(I63="","",INDEX(Daily!$J$2:$J$421,I63))</f>
        <v/>
      </c>
      <c r="K63" s="27">
        <f>IF(J63="","",J63+cat_offset)</f>
        <v/>
      </c>
      <c r="L63" s="27">
        <f>IF(J63="","",MAX(0,E63-J63)^2)</f>
        <v/>
      </c>
      <c r="M63" s="27">
        <f>IF(J63="","",MAX(0,E63-(J63+twcdh_off))^2)</f>
        <v/>
      </c>
      <c r="N63" s="27">
        <f>IF(E63="","",MAX(0,E63-swcdh_thr)^2)</f>
        <v/>
      </c>
      <c r="O63">
        <f>IF(K63="","",ROUND(E63-K63,0))</f>
        <v/>
      </c>
      <c r="P63">
        <f>IF(O63="","",IF(O63&gt;=1,O63,0))</f>
        <v/>
      </c>
      <c r="Q63" s="27">
        <f>IF(E63="","",MAX(0,E63-22))</f>
        <v/>
      </c>
      <c r="R63" s="27">
        <f>IF(H63=1,E63,"")</f>
        <v/>
      </c>
      <c r="S63" s="27">
        <f>IF(AND(H63=1,J63&lt;&gt;""),E63-J63,"")</f>
        <v/>
      </c>
      <c r="T63">
        <f>IF(G63="","",MONTH(G63))</f>
        <v/>
      </c>
    </row>
    <row r="64">
      <c r="A64" s="24" t="n">
        <v>2020</v>
      </c>
      <c r="B64" s="24" t="n">
        <v>1</v>
      </c>
      <c r="C64" s="24" t="n">
        <v>3</v>
      </c>
      <c r="D64" s="24" t="n">
        <v>15</v>
      </c>
      <c r="E64" s="24" t="n">
        <v>6.85</v>
      </c>
      <c r="F64" s="25">
        <f>IF($E64="","",DATE(IF($A64="",nominal_year,$A64),$B64,$C64)+($D64-IF(LEFT(hour_conv,1)="1",1,0))/24)</f>
        <v/>
      </c>
      <c r="G64" s="26">
        <f>IF(F64="","",INT(F64))</f>
        <v/>
      </c>
      <c r="H64">
        <f>IF(G64="","",IF(AND(MONTH(G64)*100+DAY(G64)&gt;=season_lo,MONTH(G64)*100+DAY(G64)&lt;=season_hi),1,0))</f>
        <v/>
      </c>
      <c r="I64">
        <f>IF(G64="","",G64-first_day+1)</f>
        <v/>
      </c>
      <c r="J64" s="27">
        <f>IF(I64="","",INDEX(Daily!$J$2:$J$421,I64))</f>
        <v/>
      </c>
      <c r="K64" s="27">
        <f>IF(J64="","",J64+cat_offset)</f>
        <v/>
      </c>
      <c r="L64" s="27">
        <f>IF(J64="","",MAX(0,E64-J64)^2)</f>
        <v/>
      </c>
      <c r="M64" s="27">
        <f>IF(J64="","",MAX(0,E64-(J64+twcdh_off))^2)</f>
        <v/>
      </c>
      <c r="N64" s="27">
        <f>IF(E64="","",MAX(0,E64-swcdh_thr)^2)</f>
        <v/>
      </c>
      <c r="O64">
        <f>IF(K64="","",ROUND(E64-K64,0))</f>
        <v/>
      </c>
      <c r="P64">
        <f>IF(O64="","",IF(O64&gt;=1,O64,0))</f>
        <v/>
      </c>
      <c r="Q64" s="27">
        <f>IF(E64="","",MAX(0,E64-22))</f>
        <v/>
      </c>
      <c r="R64" s="27">
        <f>IF(H64=1,E64,"")</f>
        <v/>
      </c>
      <c r="S64" s="27">
        <f>IF(AND(H64=1,J64&lt;&gt;""),E64-J64,"")</f>
        <v/>
      </c>
      <c r="T64">
        <f>IF(G64="","",MONTH(G64))</f>
        <v/>
      </c>
    </row>
    <row r="65">
      <c r="A65" s="24" t="n">
        <v>2020</v>
      </c>
      <c r="B65" s="24" t="n">
        <v>1</v>
      </c>
      <c r="C65" s="24" t="n">
        <v>3</v>
      </c>
      <c r="D65" s="24" t="n">
        <v>16</v>
      </c>
      <c r="E65" s="24" t="n">
        <v>7.63</v>
      </c>
      <c r="F65" s="25">
        <f>IF($E65="","",DATE(IF($A65="",nominal_year,$A65),$B65,$C65)+($D65-IF(LEFT(hour_conv,1)="1",1,0))/24)</f>
        <v/>
      </c>
      <c r="G65" s="26">
        <f>IF(F65="","",INT(F65))</f>
        <v/>
      </c>
      <c r="H65">
        <f>IF(G65="","",IF(AND(MONTH(G65)*100+DAY(G65)&gt;=season_lo,MONTH(G65)*100+DAY(G65)&lt;=season_hi),1,0))</f>
        <v/>
      </c>
      <c r="I65">
        <f>IF(G65="","",G65-first_day+1)</f>
        <v/>
      </c>
      <c r="J65" s="27">
        <f>IF(I65="","",INDEX(Daily!$J$2:$J$421,I65))</f>
        <v/>
      </c>
      <c r="K65" s="27">
        <f>IF(J65="","",J65+cat_offset)</f>
        <v/>
      </c>
      <c r="L65" s="27">
        <f>IF(J65="","",MAX(0,E65-J65)^2)</f>
        <v/>
      </c>
      <c r="M65" s="27">
        <f>IF(J65="","",MAX(0,E65-(J65+twcdh_off))^2)</f>
        <v/>
      </c>
      <c r="N65" s="27">
        <f>IF(E65="","",MAX(0,E65-swcdh_thr)^2)</f>
        <v/>
      </c>
      <c r="O65">
        <f>IF(K65="","",ROUND(E65-K65,0))</f>
        <v/>
      </c>
      <c r="P65">
        <f>IF(O65="","",IF(O65&gt;=1,O65,0))</f>
        <v/>
      </c>
      <c r="Q65" s="27">
        <f>IF(E65="","",MAX(0,E65-22))</f>
        <v/>
      </c>
      <c r="R65" s="27">
        <f>IF(H65=1,E65,"")</f>
        <v/>
      </c>
      <c r="S65" s="27">
        <f>IF(AND(H65=1,J65&lt;&gt;""),E65-J65,"")</f>
        <v/>
      </c>
      <c r="T65">
        <f>IF(G65="","",MONTH(G65))</f>
        <v/>
      </c>
    </row>
    <row r="66">
      <c r="A66" s="24" t="n">
        <v>2020</v>
      </c>
      <c r="B66" s="24" t="n">
        <v>1</v>
      </c>
      <c r="C66" s="24" t="n">
        <v>3</v>
      </c>
      <c r="D66" s="24" t="n">
        <v>17</v>
      </c>
      <c r="E66" s="24" t="n">
        <v>8.01</v>
      </c>
      <c r="F66" s="25">
        <f>IF($E66="","",DATE(IF($A66="",nominal_year,$A66),$B66,$C66)+($D66-IF(LEFT(hour_conv,1)="1",1,0))/24)</f>
        <v/>
      </c>
      <c r="G66" s="26">
        <f>IF(F66="","",INT(F66))</f>
        <v/>
      </c>
      <c r="H66">
        <f>IF(G66="","",IF(AND(MONTH(G66)*100+DAY(G66)&gt;=season_lo,MONTH(G66)*100+DAY(G66)&lt;=season_hi),1,0))</f>
        <v/>
      </c>
      <c r="I66">
        <f>IF(G66="","",G66-first_day+1)</f>
        <v/>
      </c>
      <c r="J66" s="27">
        <f>IF(I66="","",INDEX(Daily!$J$2:$J$421,I66))</f>
        <v/>
      </c>
      <c r="K66" s="27">
        <f>IF(J66="","",J66+cat_offset)</f>
        <v/>
      </c>
      <c r="L66" s="27">
        <f>IF(J66="","",MAX(0,E66-J66)^2)</f>
        <v/>
      </c>
      <c r="M66" s="27">
        <f>IF(J66="","",MAX(0,E66-(J66+twcdh_off))^2)</f>
        <v/>
      </c>
      <c r="N66" s="27">
        <f>IF(E66="","",MAX(0,E66-swcdh_thr)^2)</f>
        <v/>
      </c>
      <c r="O66">
        <f>IF(K66="","",ROUND(E66-K66,0))</f>
        <v/>
      </c>
      <c r="P66">
        <f>IF(O66="","",IF(O66&gt;=1,O66,0))</f>
        <v/>
      </c>
      <c r="Q66" s="27">
        <f>IF(E66="","",MAX(0,E66-22))</f>
        <v/>
      </c>
      <c r="R66" s="27">
        <f>IF(H66=1,E66,"")</f>
        <v/>
      </c>
      <c r="S66" s="27">
        <f>IF(AND(H66=1,J66&lt;&gt;""),E66-J66,"")</f>
        <v/>
      </c>
      <c r="T66">
        <f>IF(G66="","",MONTH(G66))</f>
        <v/>
      </c>
    </row>
    <row r="67">
      <c r="A67" s="24" t="n">
        <v>2020</v>
      </c>
      <c r="B67" s="24" t="n">
        <v>1</v>
      </c>
      <c r="C67" s="24" t="n">
        <v>3</v>
      </c>
      <c r="D67" s="24" t="n">
        <v>18</v>
      </c>
      <c r="E67" s="24" t="n">
        <v>6.71</v>
      </c>
      <c r="F67" s="25">
        <f>IF($E67="","",DATE(IF($A67="",nominal_year,$A67),$B67,$C67)+($D67-IF(LEFT(hour_conv,1)="1",1,0))/24)</f>
        <v/>
      </c>
      <c r="G67" s="26">
        <f>IF(F67="","",INT(F67))</f>
        <v/>
      </c>
      <c r="H67">
        <f>IF(G67="","",IF(AND(MONTH(G67)*100+DAY(G67)&gt;=season_lo,MONTH(G67)*100+DAY(G67)&lt;=season_hi),1,0))</f>
        <v/>
      </c>
      <c r="I67">
        <f>IF(G67="","",G67-first_day+1)</f>
        <v/>
      </c>
      <c r="J67" s="27">
        <f>IF(I67="","",INDEX(Daily!$J$2:$J$421,I67))</f>
        <v/>
      </c>
      <c r="K67" s="27">
        <f>IF(J67="","",J67+cat_offset)</f>
        <v/>
      </c>
      <c r="L67" s="27">
        <f>IF(J67="","",MAX(0,E67-J67)^2)</f>
        <v/>
      </c>
      <c r="M67" s="27">
        <f>IF(J67="","",MAX(0,E67-(J67+twcdh_off))^2)</f>
        <v/>
      </c>
      <c r="N67" s="27">
        <f>IF(E67="","",MAX(0,E67-swcdh_thr)^2)</f>
        <v/>
      </c>
      <c r="O67">
        <f>IF(K67="","",ROUND(E67-K67,0))</f>
        <v/>
      </c>
      <c r="P67">
        <f>IF(O67="","",IF(O67&gt;=1,O67,0))</f>
        <v/>
      </c>
      <c r="Q67" s="27">
        <f>IF(E67="","",MAX(0,E67-22))</f>
        <v/>
      </c>
      <c r="R67" s="27">
        <f>IF(H67=1,E67,"")</f>
        <v/>
      </c>
      <c r="S67" s="27">
        <f>IF(AND(H67=1,J67&lt;&gt;""),E67-J67,"")</f>
        <v/>
      </c>
      <c r="T67">
        <f>IF(G67="","",MONTH(G67))</f>
        <v/>
      </c>
    </row>
    <row r="68">
      <c r="A68" s="24" t="n">
        <v>2020</v>
      </c>
      <c r="B68" s="24" t="n">
        <v>1</v>
      </c>
      <c r="C68" s="24" t="n">
        <v>3</v>
      </c>
      <c r="D68" s="24" t="n">
        <v>19</v>
      </c>
      <c r="E68" s="24" t="n">
        <v>6.5</v>
      </c>
      <c r="F68" s="25">
        <f>IF($E68="","",DATE(IF($A68="",nominal_year,$A68),$B68,$C68)+($D68-IF(LEFT(hour_conv,1)="1",1,0))/24)</f>
        <v/>
      </c>
      <c r="G68" s="26">
        <f>IF(F68="","",INT(F68))</f>
        <v/>
      </c>
      <c r="H68">
        <f>IF(G68="","",IF(AND(MONTH(G68)*100+DAY(G68)&gt;=season_lo,MONTH(G68)*100+DAY(G68)&lt;=season_hi),1,0))</f>
        <v/>
      </c>
      <c r="I68">
        <f>IF(G68="","",G68-first_day+1)</f>
        <v/>
      </c>
      <c r="J68" s="27">
        <f>IF(I68="","",INDEX(Daily!$J$2:$J$421,I68))</f>
        <v/>
      </c>
      <c r="K68" s="27">
        <f>IF(J68="","",J68+cat_offset)</f>
        <v/>
      </c>
      <c r="L68" s="27">
        <f>IF(J68="","",MAX(0,E68-J68)^2)</f>
        <v/>
      </c>
      <c r="M68" s="27">
        <f>IF(J68="","",MAX(0,E68-(J68+twcdh_off))^2)</f>
        <v/>
      </c>
      <c r="N68" s="27">
        <f>IF(E68="","",MAX(0,E68-swcdh_thr)^2)</f>
        <v/>
      </c>
      <c r="O68">
        <f>IF(K68="","",ROUND(E68-K68,0))</f>
        <v/>
      </c>
      <c r="P68">
        <f>IF(O68="","",IF(O68&gt;=1,O68,0))</f>
        <v/>
      </c>
      <c r="Q68" s="27">
        <f>IF(E68="","",MAX(0,E68-22))</f>
        <v/>
      </c>
      <c r="R68" s="27">
        <f>IF(H68=1,E68,"")</f>
        <v/>
      </c>
      <c r="S68" s="27">
        <f>IF(AND(H68=1,J68&lt;&gt;""),E68-J68,"")</f>
        <v/>
      </c>
      <c r="T68">
        <f>IF(G68="","",MONTH(G68))</f>
        <v/>
      </c>
    </row>
    <row r="69">
      <c r="A69" s="24" t="n">
        <v>2020</v>
      </c>
      <c r="B69" s="24" t="n">
        <v>1</v>
      </c>
      <c r="C69" s="24" t="n">
        <v>3</v>
      </c>
      <c r="D69" s="24" t="n">
        <v>20</v>
      </c>
      <c r="E69" s="24" t="n">
        <v>6.12</v>
      </c>
      <c r="F69" s="25">
        <f>IF($E69="","",DATE(IF($A69="",nominal_year,$A69),$B69,$C69)+($D69-IF(LEFT(hour_conv,1)="1",1,0))/24)</f>
        <v/>
      </c>
      <c r="G69" s="26">
        <f>IF(F69="","",INT(F69))</f>
        <v/>
      </c>
      <c r="H69">
        <f>IF(G69="","",IF(AND(MONTH(G69)*100+DAY(G69)&gt;=season_lo,MONTH(G69)*100+DAY(G69)&lt;=season_hi),1,0))</f>
        <v/>
      </c>
      <c r="I69">
        <f>IF(G69="","",G69-first_day+1)</f>
        <v/>
      </c>
      <c r="J69" s="27">
        <f>IF(I69="","",INDEX(Daily!$J$2:$J$421,I69))</f>
        <v/>
      </c>
      <c r="K69" s="27">
        <f>IF(J69="","",J69+cat_offset)</f>
        <v/>
      </c>
      <c r="L69" s="27">
        <f>IF(J69="","",MAX(0,E69-J69)^2)</f>
        <v/>
      </c>
      <c r="M69" s="27">
        <f>IF(J69="","",MAX(0,E69-(J69+twcdh_off))^2)</f>
        <v/>
      </c>
      <c r="N69" s="27">
        <f>IF(E69="","",MAX(0,E69-swcdh_thr)^2)</f>
        <v/>
      </c>
      <c r="O69">
        <f>IF(K69="","",ROUND(E69-K69,0))</f>
        <v/>
      </c>
      <c r="P69">
        <f>IF(O69="","",IF(O69&gt;=1,O69,0))</f>
        <v/>
      </c>
      <c r="Q69" s="27">
        <f>IF(E69="","",MAX(0,E69-22))</f>
        <v/>
      </c>
      <c r="R69" s="27">
        <f>IF(H69=1,E69,"")</f>
        <v/>
      </c>
      <c r="S69" s="27">
        <f>IF(AND(H69=1,J69&lt;&gt;""),E69-J69,"")</f>
        <v/>
      </c>
      <c r="T69">
        <f>IF(G69="","",MONTH(G69))</f>
        <v/>
      </c>
    </row>
    <row r="70">
      <c r="A70" s="24" t="n">
        <v>2020</v>
      </c>
      <c r="B70" s="24" t="n">
        <v>1</v>
      </c>
      <c r="C70" s="24" t="n">
        <v>3</v>
      </c>
      <c r="D70" s="24" t="n">
        <v>21</v>
      </c>
      <c r="E70" s="24" t="n">
        <v>5.38</v>
      </c>
      <c r="F70" s="25">
        <f>IF($E70="","",DATE(IF($A70="",nominal_year,$A70),$B70,$C70)+($D70-IF(LEFT(hour_conv,1)="1",1,0))/24)</f>
        <v/>
      </c>
      <c r="G70" s="26">
        <f>IF(F70="","",INT(F70))</f>
        <v/>
      </c>
      <c r="H70">
        <f>IF(G70="","",IF(AND(MONTH(G70)*100+DAY(G70)&gt;=season_lo,MONTH(G70)*100+DAY(G70)&lt;=season_hi),1,0))</f>
        <v/>
      </c>
      <c r="I70">
        <f>IF(G70="","",G70-first_day+1)</f>
        <v/>
      </c>
      <c r="J70" s="27">
        <f>IF(I70="","",INDEX(Daily!$J$2:$J$421,I70))</f>
        <v/>
      </c>
      <c r="K70" s="27">
        <f>IF(J70="","",J70+cat_offset)</f>
        <v/>
      </c>
      <c r="L70" s="27">
        <f>IF(J70="","",MAX(0,E70-J70)^2)</f>
        <v/>
      </c>
      <c r="M70" s="27">
        <f>IF(J70="","",MAX(0,E70-(J70+twcdh_off))^2)</f>
        <v/>
      </c>
      <c r="N70" s="27">
        <f>IF(E70="","",MAX(0,E70-swcdh_thr)^2)</f>
        <v/>
      </c>
      <c r="O70">
        <f>IF(K70="","",ROUND(E70-K70,0))</f>
        <v/>
      </c>
      <c r="P70">
        <f>IF(O70="","",IF(O70&gt;=1,O70,0))</f>
        <v/>
      </c>
      <c r="Q70" s="27">
        <f>IF(E70="","",MAX(0,E70-22))</f>
        <v/>
      </c>
      <c r="R70" s="27">
        <f>IF(H70=1,E70,"")</f>
        <v/>
      </c>
      <c r="S70" s="27">
        <f>IF(AND(H70=1,J70&lt;&gt;""),E70-J70,"")</f>
        <v/>
      </c>
      <c r="T70">
        <f>IF(G70="","",MONTH(G70))</f>
        <v/>
      </c>
    </row>
    <row r="71">
      <c r="A71" s="24" t="n">
        <v>2020</v>
      </c>
      <c r="B71" s="24" t="n">
        <v>1</v>
      </c>
      <c r="C71" s="24" t="n">
        <v>3</v>
      </c>
      <c r="D71" s="24" t="n">
        <v>22</v>
      </c>
      <c r="E71" s="24" t="n">
        <v>5.34</v>
      </c>
      <c r="F71" s="25">
        <f>IF($E71="","",DATE(IF($A71="",nominal_year,$A71),$B71,$C71)+($D71-IF(LEFT(hour_conv,1)="1",1,0))/24)</f>
        <v/>
      </c>
      <c r="G71" s="26">
        <f>IF(F71="","",INT(F71))</f>
        <v/>
      </c>
      <c r="H71">
        <f>IF(G71="","",IF(AND(MONTH(G71)*100+DAY(G71)&gt;=season_lo,MONTH(G71)*100+DAY(G71)&lt;=season_hi),1,0))</f>
        <v/>
      </c>
      <c r="I71">
        <f>IF(G71="","",G71-first_day+1)</f>
        <v/>
      </c>
      <c r="J71" s="27">
        <f>IF(I71="","",INDEX(Daily!$J$2:$J$421,I71))</f>
        <v/>
      </c>
      <c r="K71" s="27">
        <f>IF(J71="","",J71+cat_offset)</f>
        <v/>
      </c>
      <c r="L71" s="27">
        <f>IF(J71="","",MAX(0,E71-J71)^2)</f>
        <v/>
      </c>
      <c r="M71" s="27">
        <f>IF(J71="","",MAX(0,E71-(J71+twcdh_off))^2)</f>
        <v/>
      </c>
      <c r="N71" s="27">
        <f>IF(E71="","",MAX(0,E71-swcdh_thr)^2)</f>
        <v/>
      </c>
      <c r="O71">
        <f>IF(K71="","",ROUND(E71-K71,0))</f>
        <v/>
      </c>
      <c r="P71">
        <f>IF(O71="","",IF(O71&gt;=1,O71,0))</f>
        <v/>
      </c>
      <c r="Q71" s="27">
        <f>IF(E71="","",MAX(0,E71-22))</f>
        <v/>
      </c>
      <c r="R71" s="27">
        <f>IF(H71=1,E71,"")</f>
        <v/>
      </c>
      <c r="S71" s="27">
        <f>IF(AND(H71=1,J71&lt;&gt;""),E71-J71,"")</f>
        <v/>
      </c>
      <c r="T71">
        <f>IF(G71="","",MONTH(G71))</f>
        <v/>
      </c>
    </row>
    <row r="72">
      <c r="A72" s="24" t="n">
        <v>2020</v>
      </c>
      <c r="B72" s="24" t="n">
        <v>1</v>
      </c>
      <c r="C72" s="24" t="n">
        <v>3</v>
      </c>
      <c r="D72" s="24" t="n">
        <v>23</v>
      </c>
      <c r="E72" s="24" t="n">
        <v>4.23</v>
      </c>
      <c r="F72" s="25">
        <f>IF($E72="","",DATE(IF($A72="",nominal_year,$A72),$B72,$C72)+($D72-IF(LEFT(hour_conv,1)="1",1,0))/24)</f>
        <v/>
      </c>
      <c r="G72" s="26">
        <f>IF(F72="","",INT(F72))</f>
        <v/>
      </c>
      <c r="H72">
        <f>IF(G72="","",IF(AND(MONTH(G72)*100+DAY(G72)&gt;=season_lo,MONTH(G72)*100+DAY(G72)&lt;=season_hi),1,0))</f>
        <v/>
      </c>
      <c r="I72">
        <f>IF(G72="","",G72-first_day+1)</f>
        <v/>
      </c>
      <c r="J72" s="27">
        <f>IF(I72="","",INDEX(Daily!$J$2:$J$421,I72))</f>
        <v/>
      </c>
      <c r="K72" s="27">
        <f>IF(J72="","",J72+cat_offset)</f>
        <v/>
      </c>
      <c r="L72" s="27">
        <f>IF(J72="","",MAX(0,E72-J72)^2)</f>
        <v/>
      </c>
      <c r="M72" s="27">
        <f>IF(J72="","",MAX(0,E72-(J72+twcdh_off))^2)</f>
        <v/>
      </c>
      <c r="N72" s="27">
        <f>IF(E72="","",MAX(0,E72-swcdh_thr)^2)</f>
        <v/>
      </c>
      <c r="O72">
        <f>IF(K72="","",ROUND(E72-K72,0))</f>
        <v/>
      </c>
      <c r="P72">
        <f>IF(O72="","",IF(O72&gt;=1,O72,0))</f>
        <v/>
      </c>
      <c r="Q72" s="27">
        <f>IF(E72="","",MAX(0,E72-22))</f>
        <v/>
      </c>
      <c r="R72" s="27">
        <f>IF(H72=1,E72,"")</f>
        <v/>
      </c>
      <c r="S72" s="27">
        <f>IF(AND(H72=1,J72&lt;&gt;""),E72-J72,"")</f>
        <v/>
      </c>
      <c r="T72">
        <f>IF(G72="","",MONTH(G72))</f>
        <v/>
      </c>
    </row>
    <row r="73">
      <c r="A73" s="24" t="n">
        <v>2020</v>
      </c>
      <c r="B73" s="24" t="n">
        <v>1</v>
      </c>
      <c r="C73" s="24" t="n">
        <v>3</v>
      </c>
      <c r="D73" s="24" t="n">
        <v>24</v>
      </c>
      <c r="E73" s="24" t="n">
        <v>3.67</v>
      </c>
      <c r="F73" s="25">
        <f>IF($E73="","",DATE(IF($A73="",nominal_year,$A73),$B73,$C73)+($D73-IF(LEFT(hour_conv,1)="1",1,0))/24)</f>
        <v/>
      </c>
      <c r="G73" s="26">
        <f>IF(F73="","",INT(F73))</f>
        <v/>
      </c>
      <c r="H73">
        <f>IF(G73="","",IF(AND(MONTH(G73)*100+DAY(G73)&gt;=season_lo,MONTH(G73)*100+DAY(G73)&lt;=season_hi),1,0))</f>
        <v/>
      </c>
      <c r="I73">
        <f>IF(G73="","",G73-first_day+1)</f>
        <v/>
      </c>
      <c r="J73" s="27">
        <f>IF(I73="","",INDEX(Daily!$J$2:$J$421,I73))</f>
        <v/>
      </c>
      <c r="K73" s="27">
        <f>IF(J73="","",J73+cat_offset)</f>
        <v/>
      </c>
      <c r="L73" s="27">
        <f>IF(J73="","",MAX(0,E73-J73)^2)</f>
        <v/>
      </c>
      <c r="M73" s="27">
        <f>IF(J73="","",MAX(0,E73-(J73+twcdh_off))^2)</f>
        <v/>
      </c>
      <c r="N73" s="27">
        <f>IF(E73="","",MAX(0,E73-swcdh_thr)^2)</f>
        <v/>
      </c>
      <c r="O73">
        <f>IF(K73="","",ROUND(E73-K73,0))</f>
        <v/>
      </c>
      <c r="P73">
        <f>IF(O73="","",IF(O73&gt;=1,O73,0))</f>
        <v/>
      </c>
      <c r="Q73" s="27">
        <f>IF(E73="","",MAX(0,E73-22))</f>
        <v/>
      </c>
      <c r="R73" s="27">
        <f>IF(H73=1,E73,"")</f>
        <v/>
      </c>
      <c r="S73" s="27">
        <f>IF(AND(H73=1,J73&lt;&gt;""),E73-J73,"")</f>
        <v/>
      </c>
      <c r="T73">
        <f>IF(G73="","",MONTH(G73))</f>
        <v/>
      </c>
    </row>
    <row r="74">
      <c r="A74" s="24" t="n">
        <v>2020</v>
      </c>
      <c r="B74" s="24" t="n">
        <v>1</v>
      </c>
      <c r="C74" s="24" t="n">
        <v>4</v>
      </c>
      <c r="D74" s="24" t="n">
        <v>1</v>
      </c>
      <c r="E74" s="24" t="n">
        <v>3.43</v>
      </c>
      <c r="F74" s="25">
        <f>IF($E74="","",DATE(IF($A74="",nominal_year,$A74),$B74,$C74)+($D74-IF(LEFT(hour_conv,1)="1",1,0))/24)</f>
        <v/>
      </c>
      <c r="G74" s="26">
        <f>IF(F74="","",INT(F74))</f>
        <v/>
      </c>
      <c r="H74">
        <f>IF(G74="","",IF(AND(MONTH(G74)*100+DAY(G74)&gt;=season_lo,MONTH(G74)*100+DAY(G74)&lt;=season_hi),1,0))</f>
        <v/>
      </c>
      <c r="I74">
        <f>IF(G74="","",G74-first_day+1)</f>
        <v/>
      </c>
      <c r="J74" s="27">
        <f>IF(I74="","",INDEX(Daily!$J$2:$J$421,I74))</f>
        <v/>
      </c>
      <c r="K74" s="27">
        <f>IF(J74="","",J74+cat_offset)</f>
        <v/>
      </c>
      <c r="L74" s="27">
        <f>IF(J74="","",MAX(0,E74-J74)^2)</f>
        <v/>
      </c>
      <c r="M74" s="27">
        <f>IF(J74="","",MAX(0,E74-(J74+twcdh_off))^2)</f>
        <v/>
      </c>
      <c r="N74" s="27">
        <f>IF(E74="","",MAX(0,E74-swcdh_thr)^2)</f>
        <v/>
      </c>
      <c r="O74">
        <f>IF(K74="","",ROUND(E74-K74,0))</f>
        <v/>
      </c>
      <c r="P74">
        <f>IF(O74="","",IF(O74&gt;=1,O74,0))</f>
        <v/>
      </c>
      <c r="Q74" s="27">
        <f>IF(E74="","",MAX(0,E74-22))</f>
        <v/>
      </c>
      <c r="R74" s="27">
        <f>IF(H74=1,E74,"")</f>
        <v/>
      </c>
      <c r="S74" s="27">
        <f>IF(AND(H74=1,J74&lt;&gt;""),E74-J74,"")</f>
        <v/>
      </c>
      <c r="T74">
        <f>IF(G74="","",MONTH(G74))</f>
        <v/>
      </c>
    </row>
    <row r="75">
      <c r="A75" s="24" t="n">
        <v>2020</v>
      </c>
      <c r="B75" s="24" t="n">
        <v>1</v>
      </c>
      <c r="C75" s="24" t="n">
        <v>4</v>
      </c>
      <c r="D75" s="24" t="n">
        <v>2</v>
      </c>
      <c r="E75" s="24" t="n">
        <v>2.51</v>
      </c>
      <c r="F75" s="25">
        <f>IF($E75="","",DATE(IF($A75="",nominal_year,$A75),$B75,$C75)+($D75-IF(LEFT(hour_conv,1)="1",1,0))/24)</f>
        <v/>
      </c>
      <c r="G75" s="26">
        <f>IF(F75="","",INT(F75))</f>
        <v/>
      </c>
      <c r="H75">
        <f>IF(G75="","",IF(AND(MONTH(G75)*100+DAY(G75)&gt;=season_lo,MONTH(G75)*100+DAY(G75)&lt;=season_hi),1,0))</f>
        <v/>
      </c>
      <c r="I75">
        <f>IF(G75="","",G75-first_day+1)</f>
        <v/>
      </c>
      <c r="J75" s="27">
        <f>IF(I75="","",INDEX(Daily!$J$2:$J$421,I75))</f>
        <v/>
      </c>
      <c r="K75" s="27">
        <f>IF(J75="","",J75+cat_offset)</f>
        <v/>
      </c>
      <c r="L75" s="27">
        <f>IF(J75="","",MAX(0,E75-J75)^2)</f>
        <v/>
      </c>
      <c r="M75" s="27">
        <f>IF(J75="","",MAX(0,E75-(J75+twcdh_off))^2)</f>
        <v/>
      </c>
      <c r="N75" s="27">
        <f>IF(E75="","",MAX(0,E75-swcdh_thr)^2)</f>
        <v/>
      </c>
      <c r="O75">
        <f>IF(K75="","",ROUND(E75-K75,0))</f>
        <v/>
      </c>
      <c r="P75">
        <f>IF(O75="","",IF(O75&gt;=1,O75,0))</f>
        <v/>
      </c>
      <c r="Q75" s="27">
        <f>IF(E75="","",MAX(0,E75-22))</f>
        <v/>
      </c>
      <c r="R75" s="27">
        <f>IF(H75=1,E75,"")</f>
        <v/>
      </c>
      <c r="S75" s="27">
        <f>IF(AND(H75=1,J75&lt;&gt;""),E75-J75,"")</f>
        <v/>
      </c>
      <c r="T75">
        <f>IF(G75="","",MONTH(G75))</f>
        <v/>
      </c>
    </row>
    <row r="76">
      <c r="A76" s="24" t="n">
        <v>2020</v>
      </c>
      <c r="B76" s="24" t="n">
        <v>1</v>
      </c>
      <c r="C76" s="24" t="n">
        <v>4</v>
      </c>
      <c r="D76" s="24" t="n">
        <v>3</v>
      </c>
      <c r="E76" s="24" t="n">
        <v>2.74</v>
      </c>
      <c r="F76" s="25">
        <f>IF($E76="","",DATE(IF($A76="",nominal_year,$A76),$B76,$C76)+($D76-IF(LEFT(hour_conv,1)="1",1,0))/24)</f>
        <v/>
      </c>
      <c r="G76" s="26">
        <f>IF(F76="","",INT(F76))</f>
        <v/>
      </c>
      <c r="H76">
        <f>IF(G76="","",IF(AND(MONTH(G76)*100+DAY(G76)&gt;=season_lo,MONTH(G76)*100+DAY(G76)&lt;=season_hi),1,0))</f>
        <v/>
      </c>
      <c r="I76">
        <f>IF(G76="","",G76-first_day+1)</f>
        <v/>
      </c>
      <c r="J76" s="27">
        <f>IF(I76="","",INDEX(Daily!$J$2:$J$421,I76))</f>
        <v/>
      </c>
      <c r="K76" s="27">
        <f>IF(J76="","",J76+cat_offset)</f>
        <v/>
      </c>
      <c r="L76" s="27">
        <f>IF(J76="","",MAX(0,E76-J76)^2)</f>
        <v/>
      </c>
      <c r="M76" s="27">
        <f>IF(J76="","",MAX(0,E76-(J76+twcdh_off))^2)</f>
        <v/>
      </c>
      <c r="N76" s="27">
        <f>IF(E76="","",MAX(0,E76-swcdh_thr)^2)</f>
        <v/>
      </c>
      <c r="O76">
        <f>IF(K76="","",ROUND(E76-K76,0))</f>
        <v/>
      </c>
      <c r="P76">
        <f>IF(O76="","",IF(O76&gt;=1,O76,0))</f>
        <v/>
      </c>
      <c r="Q76" s="27">
        <f>IF(E76="","",MAX(0,E76-22))</f>
        <v/>
      </c>
      <c r="R76" s="27">
        <f>IF(H76=1,E76,"")</f>
        <v/>
      </c>
      <c r="S76" s="27">
        <f>IF(AND(H76=1,J76&lt;&gt;""),E76-J76,"")</f>
        <v/>
      </c>
      <c r="T76">
        <f>IF(G76="","",MONTH(G76))</f>
        <v/>
      </c>
    </row>
    <row r="77">
      <c r="A77" s="24" t="n">
        <v>2020</v>
      </c>
      <c r="B77" s="24" t="n">
        <v>1</v>
      </c>
      <c r="C77" s="24" t="n">
        <v>4</v>
      </c>
      <c r="D77" s="24" t="n">
        <v>4</v>
      </c>
      <c r="E77" s="24" t="n">
        <v>2.09</v>
      </c>
      <c r="F77" s="25">
        <f>IF($E77="","",DATE(IF($A77="",nominal_year,$A77),$B77,$C77)+($D77-IF(LEFT(hour_conv,1)="1",1,0))/24)</f>
        <v/>
      </c>
      <c r="G77" s="26">
        <f>IF(F77="","",INT(F77))</f>
        <v/>
      </c>
      <c r="H77">
        <f>IF(G77="","",IF(AND(MONTH(G77)*100+DAY(G77)&gt;=season_lo,MONTH(G77)*100+DAY(G77)&lt;=season_hi),1,0))</f>
        <v/>
      </c>
      <c r="I77">
        <f>IF(G77="","",G77-first_day+1)</f>
        <v/>
      </c>
      <c r="J77" s="27">
        <f>IF(I77="","",INDEX(Daily!$J$2:$J$421,I77))</f>
        <v/>
      </c>
      <c r="K77" s="27">
        <f>IF(J77="","",J77+cat_offset)</f>
        <v/>
      </c>
      <c r="L77" s="27">
        <f>IF(J77="","",MAX(0,E77-J77)^2)</f>
        <v/>
      </c>
      <c r="M77" s="27">
        <f>IF(J77="","",MAX(0,E77-(J77+twcdh_off))^2)</f>
        <v/>
      </c>
      <c r="N77" s="27">
        <f>IF(E77="","",MAX(0,E77-swcdh_thr)^2)</f>
        <v/>
      </c>
      <c r="O77">
        <f>IF(K77="","",ROUND(E77-K77,0))</f>
        <v/>
      </c>
      <c r="P77">
        <f>IF(O77="","",IF(O77&gt;=1,O77,0))</f>
        <v/>
      </c>
      <c r="Q77" s="27">
        <f>IF(E77="","",MAX(0,E77-22))</f>
        <v/>
      </c>
      <c r="R77" s="27">
        <f>IF(H77=1,E77,"")</f>
        <v/>
      </c>
      <c r="S77" s="27">
        <f>IF(AND(H77=1,J77&lt;&gt;""),E77-J77,"")</f>
        <v/>
      </c>
      <c r="T77">
        <f>IF(G77="","",MONTH(G77))</f>
        <v/>
      </c>
    </row>
    <row r="78">
      <c r="A78" s="24" t="n">
        <v>2020</v>
      </c>
      <c r="B78" s="24" t="n">
        <v>1</v>
      </c>
      <c r="C78" s="24" t="n">
        <v>4</v>
      </c>
      <c r="D78" s="24" t="n">
        <v>5</v>
      </c>
      <c r="E78" s="24" t="n">
        <v>2.07</v>
      </c>
      <c r="F78" s="25">
        <f>IF($E78="","",DATE(IF($A78="",nominal_year,$A78),$B78,$C78)+($D78-IF(LEFT(hour_conv,1)="1",1,0))/24)</f>
        <v/>
      </c>
      <c r="G78" s="26">
        <f>IF(F78="","",INT(F78))</f>
        <v/>
      </c>
      <c r="H78">
        <f>IF(G78="","",IF(AND(MONTH(G78)*100+DAY(G78)&gt;=season_lo,MONTH(G78)*100+DAY(G78)&lt;=season_hi),1,0))</f>
        <v/>
      </c>
      <c r="I78">
        <f>IF(G78="","",G78-first_day+1)</f>
        <v/>
      </c>
      <c r="J78" s="27">
        <f>IF(I78="","",INDEX(Daily!$J$2:$J$421,I78))</f>
        <v/>
      </c>
      <c r="K78" s="27">
        <f>IF(J78="","",J78+cat_offset)</f>
        <v/>
      </c>
      <c r="L78" s="27">
        <f>IF(J78="","",MAX(0,E78-J78)^2)</f>
        <v/>
      </c>
      <c r="M78" s="27">
        <f>IF(J78="","",MAX(0,E78-(J78+twcdh_off))^2)</f>
        <v/>
      </c>
      <c r="N78" s="27">
        <f>IF(E78="","",MAX(0,E78-swcdh_thr)^2)</f>
        <v/>
      </c>
      <c r="O78">
        <f>IF(K78="","",ROUND(E78-K78,0))</f>
        <v/>
      </c>
      <c r="P78">
        <f>IF(O78="","",IF(O78&gt;=1,O78,0))</f>
        <v/>
      </c>
      <c r="Q78" s="27">
        <f>IF(E78="","",MAX(0,E78-22))</f>
        <v/>
      </c>
      <c r="R78" s="27">
        <f>IF(H78=1,E78,"")</f>
        <v/>
      </c>
      <c r="S78" s="27">
        <f>IF(AND(H78=1,J78&lt;&gt;""),E78-J78,"")</f>
        <v/>
      </c>
      <c r="T78">
        <f>IF(G78="","",MONTH(G78))</f>
        <v/>
      </c>
    </row>
    <row r="79">
      <c r="A79" s="24" t="n">
        <v>2020</v>
      </c>
      <c r="B79" s="24" t="n">
        <v>1</v>
      </c>
      <c r="C79" s="24" t="n">
        <v>4</v>
      </c>
      <c r="D79" s="24" t="n">
        <v>6</v>
      </c>
      <c r="E79" s="24" t="n">
        <v>2.07</v>
      </c>
      <c r="F79" s="25">
        <f>IF($E79="","",DATE(IF($A79="",nominal_year,$A79),$B79,$C79)+($D79-IF(LEFT(hour_conv,1)="1",1,0))/24)</f>
        <v/>
      </c>
      <c r="G79" s="26">
        <f>IF(F79="","",INT(F79))</f>
        <v/>
      </c>
      <c r="H79">
        <f>IF(G79="","",IF(AND(MONTH(G79)*100+DAY(G79)&gt;=season_lo,MONTH(G79)*100+DAY(G79)&lt;=season_hi),1,0))</f>
        <v/>
      </c>
      <c r="I79">
        <f>IF(G79="","",G79-first_day+1)</f>
        <v/>
      </c>
      <c r="J79" s="27">
        <f>IF(I79="","",INDEX(Daily!$J$2:$J$421,I79))</f>
        <v/>
      </c>
      <c r="K79" s="27">
        <f>IF(J79="","",J79+cat_offset)</f>
        <v/>
      </c>
      <c r="L79" s="27">
        <f>IF(J79="","",MAX(0,E79-J79)^2)</f>
        <v/>
      </c>
      <c r="M79" s="27">
        <f>IF(J79="","",MAX(0,E79-(J79+twcdh_off))^2)</f>
        <v/>
      </c>
      <c r="N79" s="27">
        <f>IF(E79="","",MAX(0,E79-swcdh_thr)^2)</f>
        <v/>
      </c>
      <c r="O79">
        <f>IF(K79="","",ROUND(E79-K79,0))</f>
        <v/>
      </c>
      <c r="P79">
        <f>IF(O79="","",IF(O79&gt;=1,O79,0))</f>
        <v/>
      </c>
      <c r="Q79" s="27">
        <f>IF(E79="","",MAX(0,E79-22))</f>
        <v/>
      </c>
      <c r="R79" s="27">
        <f>IF(H79=1,E79,"")</f>
        <v/>
      </c>
      <c r="S79" s="27">
        <f>IF(AND(H79=1,J79&lt;&gt;""),E79-J79,"")</f>
        <v/>
      </c>
      <c r="T79">
        <f>IF(G79="","",MONTH(G79))</f>
        <v/>
      </c>
    </row>
    <row r="80">
      <c r="A80" s="24" t="n">
        <v>2020</v>
      </c>
      <c r="B80" s="24" t="n">
        <v>1</v>
      </c>
      <c r="C80" s="24" t="n">
        <v>4</v>
      </c>
      <c r="D80" s="24" t="n">
        <v>7</v>
      </c>
      <c r="E80" s="24" t="n">
        <v>3.94</v>
      </c>
      <c r="F80" s="25">
        <f>IF($E80="","",DATE(IF($A80="",nominal_year,$A80),$B80,$C80)+($D80-IF(LEFT(hour_conv,1)="1",1,0))/24)</f>
        <v/>
      </c>
      <c r="G80" s="26">
        <f>IF(F80="","",INT(F80))</f>
        <v/>
      </c>
      <c r="H80">
        <f>IF(G80="","",IF(AND(MONTH(G80)*100+DAY(G80)&gt;=season_lo,MONTH(G80)*100+DAY(G80)&lt;=season_hi),1,0))</f>
        <v/>
      </c>
      <c r="I80">
        <f>IF(G80="","",G80-first_day+1)</f>
        <v/>
      </c>
      <c r="J80" s="27">
        <f>IF(I80="","",INDEX(Daily!$J$2:$J$421,I80))</f>
        <v/>
      </c>
      <c r="K80" s="27">
        <f>IF(J80="","",J80+cat_offset)</f>
        <v/>
      </c>
      <c r="L80" s="27">
        <f>IF(J80="","",MAX(0,E80-J80)^2)</f>
        <v/>
      </c>
      <c r="M80" s="27">
        <f>IF(J80="","",MAX(0,E80-(J80+twcdh_off))^2)</f>
        <v/>
      </c>
      <c r="N80" s="27">
        <f>IF(E80="","",MAX(0,E80-swcdh_thr)^2)</f>
        <v/>
      </c>
      <c r="O80">
        <f>IF(K80="","",ROUND(E80-K80,0))</f>
        <v/>
      </c>
      <c r="P80">
        <f>IF(O80="","",IF(O80&gt;=1,O80,0))</f>
        <v/>
      </c>
      <c r="Q80" s="27">
        <f>IF(E80="","",MAX(0,E80-22))</f>
        <v/>
      </c>
      <c r="R80" s="27">
        <f>IF(H80=1,E80,"")</f>
        <v/>
      </c>
      <c r="S80" s="27">
        <f>IF(AND(H80=1,J80&lt;&gt;""),E80-J80,"")</f>
        <v/>
      </c>
      <c r="T80">
        <f>IF(G80="","",MONTH(G80))</f>
        <v/>
      </c>
    </row>
    <row r="81">
      <c r="A81" s="24" t="n">
        <v>2020</v>
      </c>
      <c r="B81" s="24" t="n">
        <v>1</v>
      </c>
      <c r="C81" s="24" t="n">
        <v>4</v>
      </c>
      <c r="D81" s="24" t="n">
        <v>8</v>
      </c>
      <c r="E81" s="24" t="n">
        <v>3.57</v>
      </c>
      <c r="F81" s="25">
        <f>IF($E81="","",DATE(IF($A81="",nominal_year,$A81),$B81,$C81)+($D81-IF(LEFT(hour_conv,1)="1",1,0))/24)</f>
        <v/>
      </c>
      <c r="G81" s="26">
        <f>IF(F81="","",INT(F81))</f>
        <v/>
      </c>
      <c r="H81">
        <f>IF(G81="","",IF(AND(MONTH(G81)*100+DAY(G81)&gt;=season_lo,MONTH(G81)*100+DAY(G81)&lt;=season_hi),1,0))</f>
        <v/>
      </c>
      <c r="I81">
        <f>IF(G81="","",G81-first_day+1)</f>
        <v/>
      </c>
      <c r="J81" s="27">
        <f>IF(I81="","",INDEX(Daily!$J$2:$J$421,I81))</f>
        <v/>
      </c>
      <c r="K81" s="27">
        <f>IF(J81="","",J81+cat_offset)</f>
        <v/>
      </c>
      <c r="L81" s="27">
        <f>IF(J81="","",MAX(0,E81-J81)^2)</f>
        <v/>
      </c>
      <c r="M81" s="27">
        <f>IF(J81="","",MAX(0,E81-(J81+twcdh_off))^2)</f>
        <v/>
      </c>
      <c r="N81" s="27">
        <f>IF(E81="","",MAX(0,E81-swcdh_thr)^2)</f>
        <v/>
      </c>
      <c r="O81">
        <f>IF(K81="","",ROUND(E81-K81,0))</f>
        <v/>
      </c>
      <c r="P81">
        <f>IF(O81="","",IF(O81&gt;=1,O81,0))</f>
        <v/>
      </c>
      <c r="Q81" s="27">
        <f>IF(E81="","",MAX(0,E81-22))</f>
        <v/>
      </c>
      <c r="R81" s="27">
        <f>IF(H81=1,E81,"")</f>
        <v/>
      </c>
      <c r="S81" s="27">
        <f>IF(AND(H81=1,J81&lt;&gt;""),E81-J81,"")</f>
        <v/>
      </c>
      <c r="T81">
        <f>IF(G81="","",MONTH(G81))</f>
        <v/>
      </c>
    </row>
    <row r="82">
      <c r="A82" s="24" t="n">
        <v>2020</v>
      </c>
      <c r="B82" s="24" t="n">
        <v>1</v>
      </c>
      <c r="C82" s="24" t="n">
        <v>4</v>
      </c>
      <c r="D82" s="24" t="n">
        <v>9</v>
      </c>
      <c r="E82" s="24" t="n">
        <v>4.39</v>
      </c>
      <c r="F82" s="25">
        <f>IF($E82="","",DATE(IF($A82="",nominal_year,$A82),$B82,$C82)+($D82-IF(LEFT(hour_conv,1)="1",1,0))/24)</f>
        <v/>
      </c>
      <c r="G82" s="26">
        <f>IF(F82="","",INT(F82))</f>
        <v/>
      </c>
      <c r="H82">
        <f>IF(G82="","",IF(AND(MONTH(G82)*100+DAY(G82)&gt;=season_lo,MONTH(G82)*100+DAY(G82)&lt;=season_hi),1,0))</f>
        <v/>
      </c>
      <c r="I82">
        <f>IF(G82="","",G82-first_day+1)</f>
        <v/>
      </c>
      <c r="J82" s="27">
        <f>IF(I82="","",INDEX(Daily!$J$2:$J$421,I82))</f>
        <v/>
      </c>
      <c r="K82" s="27">
        <f>IF(J82="","",J82+cat_offset)</f>
        <v/>
      </c>
      <c r="L82" s="27">
        <f>IF(J82="","",MAX(0,E82-J82)^2)</f>
        <v/>
      </c>
      <c r="M82" s="27">
        <f>IF(J82="","",MAX(0,E82-(J82+twcdh_off))^2)</f>
        <v/>
      </c>
      <c r="N82" s="27">
        <f>IF(E82="","",MAX(0,E82-swcdh_thr)^2)</f>
        <v/>
      </c>
      <c r="O82">
        <f>IF(K82="","",ROUND(E82-K82,0))</f>
        <v/>
      </c>
      <c r="P82">
        <f>IF(O82="","",IF(O82&gt;=1,O82,0))</f>
        <v/>
      </c>
      <c r="Q82" s="27">
        <f>IF(E82="","",MAX(0,E82-22))</f>
        <v/>
      </c>
      <c r="R82" s="27">
        <f>IF(H82=1,E82,"")</f>
        <v/>
      </c>
      <c r="S82" s="27">
        <f>IF(AND(H82=1,J82&lt;&gt;""),E82-J82,"")</f>
        <v/>
      </c>
      <c r="T82">
        <f>IF(G82="","",MONTH(G82))</f>
        <v/>
      </c>
    </row>
    <row r="83">
      <c r="A83" s="24" t="n">
        <v>2020</v>
      </c>
      <c r="B83" s="24" t="n">
        <v>1</v>
      </c>
      <c r="C83" s="24" t="n">
        <v>4</v>
      </c>
      <c r="D83" s="24" t="n">
        <v>10</v>
      </c>
      <c r="E83" s="24" t="n">
        <v>4.91</v>
      </c>
      <c r="F83" s="25">
        <f>IF($E83="","",DATE(IF($A83="",nominal_year,$A83),$B83,$C83)+($D83-IF(LEFT(hour_conv,1)="1",1,0))/24)</f>
        <v/>
      </c>
      <c r="G83" s="26">
        <f>IF(F83="","",INT(F83))</f>
        <v/>
      </c>
      <c r="H83">
        <f>IF(G83="","",IF(AND(MONTH(G83)*100+DAY(G83)&gt;=season_lo,MONTH(G83)*100+DAY(G83)&lt;=season_hi),1,0))</f>
        <v/>
      </c>
      <c r="I83">
        <f>IF(G83="","",G83-first_day+1)</f>
        <v/>
      </c>
      <c r="J83" s="27">
        <f>IF(I83="","",INDEX(Daily!$J$2:$J$421,I83))</f>
        <v/>
      </c>
      <c r="K83" s="27">
        <f>IF(J83="","",J83+cat_offset)</f>
        <v/>
      </c>
      <c r="L83" s="27">
        <f>IF(J83="","",MAX(0,E83-J83)^2)</f>
        <v/>
      </c>
      <c r="M83" s="27">
        <f>IF(J83="","",MAX(0,E83-(J83+twcdh_off))^2)</f>
        <v/>
      </c>
      <c r="N83" s="27">
        <f>IF(E83="","",MAX(0,E83-swcdh_thr)^2)</f>
        <v/>
      </c>
      <c r="O83">
        <f>IF(K83="","",ROUND(E83-K83,0))</f>
        <v/>
      </c>
      <c r="P83">
        <f>IF(O83="","",IF(O83&gt;=1,O83,0))</f>
        <v/>
      </c>
      <c r="Q83" s="27">
        <f>IF(E83="","",MAX(0,E83-22))</f>
        <v/>
      </c>
      <c r="R83" s="27">
        <f>IF(H83=1,E83,"")</f>
        <v/>
      </c>
      <c r="S83" s="27">
        <f>IF(AND(H83=1,J83&lt;&gt;""),E83-J83,"")</f>
        <v/>
      </c>
      <c r="T83">
        <f>IF(G83="","",MONTH(G83))</f>
        <v/>
      </c>
    </row>
    <row r="84">
      <c r="A84" s="24" t="n">
        <v>2020</v>
      </c>
      <c r="B84" s="24" t="n">
        <v>1</v>
      </c>
      <c r="C84" s="24" t="n">
        <v>4</v>
      </c>
      <c r="D84" s="24" t="n">
        <v>11</v>
      </c>
      <c r="E84" s="24" t="n">
        <v>5.62</v>
      </c>
      <c r="F84" s="25">
        <f>IF($E84="","",DATE(IF($A84="",nominal_year,$A84),$B84,$C84)+($D84-IF(LEFT(hour_conv,1)="1",1,0))/24)</f>
        <v/>
      </c>
      <c r="G84" s="26">
        <f>IF(F84="","",INT(F84))</f>
        <v/>
      </c>
      <c r="H84">
        <f>IF(G84="","",IF(AND(MONTH(G84)*100+DAY(G84)&gt;=season_lo,MONTH(G84)*100+DAY(G84)&lt;=season_hi),1,0))</f>
        <v/>
      </c>
      <c r="I84">
        <f>IF(G84="","",G84-first_day+1)</f>
        <v/>
      </c>
      <c r="J84" s="27">
        <f>IF(I84="","",INDEX(Daily!$J$2:$J$421,I84))</f>
        <v/>
      </c>
      <c r="K84" s="27">
        <f>IF(J84="","",J84+cat_offset)</f>
        <v/>
      </c>
      <c r="L84" s="27">
        <f>IF(J84="","",MAX(0,E84-J84)^2)</f>
        <v/>
      </c>
      <c r="M84" s="27">
        <f>IF(J84="","",MAX(0,E84-(J84+twcdh_off))^2)</f>
        <v/>
      </c>
      <c r="N84" s="27">
        <f>IF(E84="","",MAX(0,E84-swcdh_thr)^2)</f>
        <v/>
      </c>
      <c r="O84">
        <f>IF(K84="","",ROUND(E84-K84,0))</f>
        <v/>
      </c>
      <c r="P84">
        <f>IF(O84="","",IF(O84&gt;=1,O84,0))</f>
        <v/>
      </c>
      <c r="Q84" s="27">
        <f>IF(E84="","",MAX(0,E84-22))</f>
        <v/>
      </c>
      <c r="R84" s="27">
        <f>IF(H84=1,E84,"")</f>
        <v/>
      </c>
      <c r="S84" s="27">
        <f>IF(AND(H84=1,J84&lt;&gt;""),E84-J84,"")</f>
        <v/>
      </c>
      <c r="T84">
        <f>IF(G84="","",MONTH(G84))</f>
        <v/>
      </c>
    </row>
    <row r="85">
      <c r="A85" s="24" t="n">
        <v>2020</v>
      </c>
      <c r="B85" s="24" t="n">
        <v>1</v>
      </c>
      <c r="C85" s="24" t="n">
        <v>4</v>
      </c>
      <c r="D85" s="24" t="n">
        <v>12</v>
      </c>
      <c r="E85" s="24" t="n">
        <v>6.17</v>
      </c>
      <c r="F85" s="25">
        <f>IF($E85="","",DATE(IF($A85="",nominal_year,$A85),$B85,$C85)+($D85-IF(LEFT(hour_conv,1)="1",1,0))/24)</f>
        <v/>
      </c>
      <c r="G85" s="26">
        <f>IF(F85="","",INT(F85))</f>
        <v/>
      </c>
      <c r="H85">
        <f>IF(G85="","",IF(AND(MONTH(G85)*100+DAY(G85)&gt;=season_lo,MONTH(G85)*100+DAY(G85)&lt;=season_hi),1,0))</f>
        <v/>
      </c>
      <c r="I85">
        <f>IF(G85="","",G85-first_day+1)</f>
        <v/>
      </c>
      <c r="J85" s="27">
        <f>IF(I85="","",INDEX(Daily!$J$2:$J$421,I85))</f>
        <v/>
      </c>
      <c r="K85" s="27">
        <f>IF(J85="","",J85+cat_offset)</f>
        <v/>
      </c>
      <c r="L85" s="27">
        <f>IF(J85="","",MAX(0,E85-J85)^2)</f>
        <v/>
      </c>
      <c r="M85" s="27">
        <f>IF(J85="","",MAX(0,E85-(J85+twcdh_off))^2)</f>
        <v/>
      </c>
      <c r="N85" s="27">
        <f>IF(E85="","",MAX(0,E85-swcdh_thr)^2)</f>
        <v/>
      </c>
      <c r="O85">
        <f>IF(K85="","",ROUND(E85-K85,0))</f>
        <v/>
      </c>
      <c r="P85">
        <f>IF(O85="","",IF(O85&gt;=1,O85,0))</f>
        <v/>
      </c>
      <c r="Q85" s="27">
        <f>IF(E85="","",MAX(0,E85-22))</f>
        <v/>
      </c>
      <c r="R85" s="27">
        <f>IF(H85=1,E85,"")</f>
        <v/>
      </c>
      <c r="S85" s="27">
        <f>IF(AND(H85=1,J85&lt;&gt;""),E85-J85,"")</f>
        <v/>
      </c>
      <c r="T85">
        <f>IF(G85="","",MONTH(G85))</f>
        <v/>
      </c>
    </row>
    <row r="86">
      <c r="A86" s="24" t="n">
        <v>2020</v>
      </c>
      <c r="B86" s="24" t="n">
        <v>1</v>
      </c>
      <c r="C86" s="24" t="n">
        <v>4</v>
      </c>
      <c r="D86" s="24" t="n">
        <v>13</v>
      </c>
      <c r="E86" s="24" t="n">
        <v>7.42</v>
      </c>
      <c r="F86" s="25">
        <f>IF($E86="","",DATE(IF($A86="",nominal_year,$A86),$B86,$C86)+($D86-IF(LEFT(hour_conv,1)="1",1,0))/24)</f>
        <v/>
      </c>
      <c r="G86" s="26">
        <f>IF(F86="","",INT(F86))</f>
        <v/>
      </c>
      <c r="H86">
        <f>IF(G86="","",IF(AND(MONTH(G86)*100+DAY(G86)&gt;=season_lo,MONTH(G86)*100+DAY(G86)&lt;=season_hi),1,0))</f>
        <v/>
      </c>
      <c r="I86">
        <f>IF(G86="","",G86-first_day+1)</f>
        <v/>
      </c>
      <c r="J86" s="27">
        <f>IF(I86="","",INDEX(Daily!$J$2:$J$421,I86))</f>
        <v/>
      </c>
      <c r="K86" s="27">
        <f>IF(J86="","",J86+cat_offset)</f>
        <v/>
      </c>
      <c r="L86" s="27">
        <f>IF(J86="","",MAX(0,E86-J86)^2)</f>
        <v/>
      </c>
      <c r="M86" s="27">
        <f>IF(J86="","",MAX(0,E86-(J86+twcdh_off))^2)</f>
        <v/>
      </c>
      <c r="N86" s="27">
        <f>IF(E86="","",MAX(0,E86-swcdh_thr)^2)</f>
        <v/>
      </c>
      <c r="O86">
        <f>IF(K86="","",ROUND(E86-K86,0))</f>
        <v/>
      </c>
      <c r="P86">
        <f>IF(O86="","",IF(O86&gt;=1,O86,0))</f>
        <v/>
      </c>
      <c r="Q86" s="27">
        <f>IF(E86="","",MAX(0,E86-22))</f>
        <v/>
      </c>
      <c r="R86" s="27">
        <f>IF(H86=1,E86,"")</f>
        <v/>
      </c>
      <c r="S86" s="27">
        <f>IF(AND(H86=1,J86&lt;&gt;""),E86-J86,"")</f>
        <v/>
      </c>
      <c r="T86">
        <f>IF(G86="","",MONTH(G86))</f>
        <v/>
      </c>
    </row>
    <row r="87">
      <c r="A87" s="24" t="n">
        <v>2020</v>
      </c>
      <c r="B87" s="24" t="n">
        <v>1</v>
      </c>
      <c r="C87" s="24" t="n">
        <v>4</v>
      </c>
      <c r="D87" s="24" t="n">
        <v>14</v>
      </c>
      <c r="E87" s="24" t="n">
        <v>6.63</v>
      </c>
      <c r="F87" s="25">
        <f>IF($E87="","",DATE(IF($A87="",nominal_year,$A87),$B87,$C87)+($D87-IF(LEFT(hour_conv,1)="1",1,0))/24)</f>
        <v/>
      </c>
      <c r="G87" s="26">
        <f>IF(F87="","",INT(F87))</f>
        <v/>
      </c>
      <c r="H87">
        <f>IF(G87="","",IF(AND(MONTH(G87)*100+DAY(G87)&gt;=season_lo,MONTH(G87)*100+DAY(G87)&lt;=season_hi),1,0))</f>
        <v/>
      </c>
      <c r="I87">
        <f>IF(G87="","",G87-first_day+1)</f>
        <v/>
      </c>
      <c r="J87" s="27">
        <f>IF(I87="","",INDEX(Daily!$J$2:$J$421,I87))</f>
        <v/>
      </c>
      <c r="K87" s="27">
        <f>IF(J87="","",J87+cat_offset)</f>
        <v/>
      </c>
      <c r="L87" s="27">
        <f>IF(J87="","",MAX(0,E87-J87)^2)</f>
        <v/>
      </c>
      <c r="M87" s="27">
        <f>IF(J87="","",MAX(0,E87-(J87+twcdh_off))^2)</f>
        <v/>
      </c>
      <c r="N87" s="27">
        <f>IF(E87="","",MAX(0,E87-swcdh_thr)^2)</f>
        <v/>
      </c>
      <c r="O87">
        <f>IF(K87="","",ROUND(E87-K87,0))</f>
        <v/>
      </c>
      <c r="P87">
        <f>IF(O87="","",IF(O87&gt;=1,O87,0))</f>
        <v/>
      </c>
      <c r="Q87" s="27">
        <f>IF(E87="","",MAX(0,E87-22))</f>
        <v/>
      </c>
      <c r="R87" s="27">
        <f>IF(H87=1,E87,"")</f>
        <v/>
      </c>
      <c r="S87" s="27">
        <f>IF(AND(H87=1,J87&lt;&gt;""),E87-J87,"")</f>
        <v/>
      </c>
      <c r="T87">
        <f>IF(G87="","",MONTH(G87))</f>
        <v/>
      </c>
    </row>
    <row r="88">
      <c r="A88" s="24" t="n">
        <v>2020</v>
      </c>
      <c r="B88" s="24" t="n">
        <v>1</v>
      </c>
      <c r="C88" s="24" t="n">
        <v>4</v>
      </c>
      <c r="D88" s="24" t="n">
        <v>15</v>
      </c>
      <c r="E88" s="24" t="n">
        <v>6.67</v>
      </c>
      <c r="F88" s="25">
        <f>IF($E88="","",DATE(IF($A88="",nominal_year,$A88),$B88,$C88)+($D88-IF(LEFT(hour_conv,1)="1",1,0))/24)</f>
        <v/>
      </c>
      <c r="G88" s="26">
        <f>IF(F88="","",INT(F88))</f>
        <v/>
      </c>
      <c r="H88">
        <f>IF(G88="","",IF(AND(MONTH(G88)*100+DAY(G88)&gt;=season_lo,MONTH(G88)*100+DAY(G88)&lt;=season_hi),1,0))</f>
        <v/>
      </c>
      <c r="I88">
        <f>IF(G88="","",G88-first_day+1)</f>
        <v/>
      </c>
      <c r="J88" s="27">
        <f>IF(I88="","",INDEX(Daily!$J$2:$J$421,I88))</f>
        <v/>
      </c>
      <c r="K88" s="27">
        <f>IF(J88="","",J88+cat_offset)</f>
        <v/>
      </c>
      <c r="L88" s="27">
        <f>IF(J88="","",MAX(0,E88-J88)^2)</f>
        <v/>
      </c>
      <c r="M88" s="27">
        <f>IF(J88="","",MAX(0,E88-(J88+twcdh_off))^2)</f>
        <v/>
      </c>
      <c r="N88" s="27">
        <f>IF(E88="","",MAX(0,E88-swcdh_thr)^2)</f>
        <v/>
      </c>
      <c r="O88">
        <f>IF(K88="","",ROUND(E88-K88,0))</f>
        <v/>
      </c>
      <c r="P88">
        <f>IF(O88="","",IF(O88&gt;=1,O88,0))</f>
        <v/>
      </c>
      <c r="Q88" s="27">
        <f>IF(E88="","",MAX(0,E88-22))</f>
        <v/>
      </c>
      <c r="R88" s="27">
        <f>IF(H88=1,E88,"")</f>
        <v/>
      </c>
      <c r="S88" s="27">
        <f>IF(AND(H88=1,J88&lt;&gt;""),E88-J88,"")</f>
        <v/>
      </c>
      <c r="T88">
        <f>IF(G88="","",MONTH(G88))</f>
        <v/>
      </c>
    </row>
    <row r="89">
      <c r="A89" s="24" t="n">
        <v>2020</v>
      </c>
      <c r="B89" s="24" t="n">
        <v>1</v>
      </c>
      <c r="C89" s="24" t="n">
        <v>4</v>
      </c>
      <c r="D89" s="24" t="n">
        <v>16</v>
      </c>
      <c r="E89" s="24" t="n">
        <v>6.97</v>
      </c>
      <c r="F89" s="25">
        <f>IF($E89="","",DATE(IF($A89="",nominal_year,$A89),$B89,$C89)+($D89-IF(LEFT(hour_conv,1)="1",1,0))/24)</f>
        <v/>
      </c>
      <c r="G89" s="26">
        <f>IF(F89="","",INT(F89))</f>
        <v/>
      </c>
      <c r="H89">
        <f>IF(G89="","",IF(AND(MONTH(G89)*100+DAY(G89)&gt;=season_lo,MONTH(G89)*100+DAY(G89)&lt;=season_hi),1,0))</f>
        <v/>
      </c>
      <c r="I89">
        <f>IF(G89="","",G89-first_day+1)</f>
        <v/>
      </c>
      <c r="J89" s="27">
        <f>IF(I89="","",INDEX(Daily!$J$2:$J$421,I89))</f>
        <v/>
      </c>
      <c r="K89" s="27">
        <f>IF(J89="","",J89+cat_offset)</f>
        <v/>
      </c>
      <c r="L89" s="27">
        <f>IF(J89="","",MAX(0,E89-J89)^2)</f>
        <v/>
      </c>
      <c r="M89" s="27">
        <f>IF(J89="","",MAX(0,E89-(J89+twcdh_off))^2)</f>
        <v/>
      </c>
      <c r="N89" s="27">
        <f>IF(E89="","",MAX(0,E89-swcdh_thr)^2)</f>
        <v/>
      </c>
      <c r="O89">
        <f>IF(K89="","",ROUND(E89-K89,0))</f>
        <v/>
      </c>
      <c r="P89">
        <f>IF(O89="","",IF(O89&gt;=1,O89,0))</f>
        <v/>
      </c>
      <c r="Q89" s="27">
        <f>IF(E89="","",MAX(0,E89-22))</f>
        <v/>
      </c>
      <c r="R89" s="27">
        <f>IF(H89=1,E89,"")</f>
        <v/>
      </c>
      <c r="S89" s="27">
        <f>IF(AND(H89=1,J89&lt;&gt;""),E89-J89,"")</f>
        <v/>
      </c>
      <c r="T89">
        <f>IF(G89="","",MONTH(G89))</f>
        <v/>
      </c>
    </row>
    <row r="90">
      <c r="A90" s="24" t="n">
        <v>2020</v>
      </c>
      <c r="B90" s="24" t="n">
        <v>1</v>
      </c>
      <c r="C90" s="24" t="n">
        <v>4</v>
      </c>
      <c r="D90" s="24" t="n">
        <v>17</v>
      </c>
      <c r="E90" s="24" t="n">
        <v>6.76</v>
      </c>
      <c r="F90" s="25">
        <f>IF($E90="","",DATE(IF($A90="",nominal_year,$A90),$B90,$C90)+($D90-IF(LEFT(hour_conv,1)="1",1,0))/24)</f>
        <v/>
      </c>
      <c r="G90" s="26">
        <f>IF(F90="","",INT(F90))</f>
        <v/>
      </c>
      <c r="H90">
        <f>IF(G90="","",IF(AND(MONTH(G90)*100+DAY(G90)&gt;=season_lo,MONTH(G90)*100+DAY(G90)&lt;=season_hi),1,0))</f>
        <v/>
      </c>
      <c r="I90">
        <f>IF(G90="","",G90-first_day+1)</f>
        <v/>
      </c>
      <c r="J90" s="27">
        <f>IF(I90="","",INDEX(Daily!$J$2:$J$421,I90))</f>
        <v/>
      </c>
      <c r="K90" s="27">
        <f>IF(J90="","",J90+cat_offset)</f>
        <v/>
      </c>
      <c r="L90" s="27">
        <f>IF(J90="","",MAX(0,E90-J90)^2)</f>
        <v/>
      </c>
      <c r="M90" s="27">
        <f>IF(J90="","",MAX(0,E90-(J90+twcdh_off))^2)</f>
        <v/>
      </c>
      <c r="N90" s="27">
        <f>IF(E90="","",MAX(0,E90-swcdh_thr)^2)</f>
        <v/>
      </c>
      <c r="O90">
        <f>IF(K90="","",ROUND(E90-K90,0))</f>
        <v/>
      </c>
      <c r="P90">
        <f>IF(O90="","",IF(O90&gt;=1,O90,0))</f>
        <v/>
      </c>
      <c r="Q90" s="27">
        <f>IF(E90="","",MAX(0,E90-22))</f>
        <v/>
      </c>
      <c r="R90" s="27">
        <f>IF(H90=1,E90,"")</f>
        <v/>
      </c>
      <c r="S90" s="27">
        <f>IF(AND(H90=1,J90&lt;&gt;""),E90-J90,"")</f>
        <v/>
      </c>
      <c r="T90">
        <f>IF(G90="","",MONTH(G90))</f>
        <v/>
      </c>
    </row>
    <row r="91">
      <c r="A91" s="24" t="n">
        <v>2020</v>
      </c>
      <c r="B91" s="24" t="n">
        <v>1</v>
      </c>
      <c r="C91" s="24" t="n">
        <v>4</v>
      </c>
      <c r="D91" s="24" t="n">
        <v>18</v>
      </c>
      <c r="E91" s="24" t="n">
        <v>7.34</v>
      </c>
      <c r="F91" s="25">
        <f>IF($E91="","",DATE(IF($A91="",nominal_year,$A91),$B91,$C91)+($D91-IF(LEFT(hour_conv,1)="1",1,0))/24)</f>
        <v/>
      </c>
      <c r="G91" s="26">
        <f>IF(F91="","",INT(F91))</f>
        <v/>
      </c>
      <c r="H91">
        <f>IF(G91="","",IF(AND(MONTH(G91)*100+DAY(G91)&gt;=season_lo,MONTH(G91)*100+DAY(G91)&lt;=season_hi),1,0))</f>
        <v/>
      </c>
      <c r="I91">
        <f>IF(G91="","",G91-first_day+1)</f>
        <v/>
      </c>
      <c r="J91" s="27">
        <f>IF(I91="","",INDEX(Daily!$J$2:$J$421,I91))</f>
        <v/>
      </c>
      <c r="K91" s="27">
        <f>IF(J91="","",J91+cat_offset)</f>
        <v/>
      </c>
      <c r="L91" s="27">
        <f>IF(J91="","",MAX(0,E91-J91)^2)</f>
        <v/>
      </c>
      <c r="M91" s="27">
        <f>IF(J91="","",MAX(0,E91-(J91+twcdh_off))^2)</f>
        <v/>
      </c>
      <c r="N91" s="27">
        <f>IF(E91="","",MAX(0,E91-swcdh_thr)^2)</f>
        <v/>
      </c>
      <c r="O91">
        <f>IF(K91="","",ROUND(E91-K91,0))</f>
        <v/>
      </c>
      <c r="P91">
        <f>IF(O91="","",IF(O91&gt;=1,O91,0))</f>
        <v/>
      </c>
      <c r="Q91" s="27">
        <f>IF(E91="","",MAX(0,E91-22))</f>
        <v/>
      </c>
      <c r="R91" s="27">
        <f>IF(H91=1,E91,"")</f>
        <v/>
      </c>
      <c r="S91" s="27">
        <f>IF(AND(H91=1,J91&lt;&gt;""),E91-J91,"")</f>
        <v/>
      </c>
      <c r="T91">
        <f>IF(G91="","",MONTH(G91))</f>
        <v/>
      </c>
    </row>
    <row r="92">
      <c r="A92" s="24" t="n">
        <v>2020</v>
      </c>
      <c r="B92" s="24" t="n">
        <v>1</v>
      </c>
      <c r="C92" s="24" t="n">
        <v>4</v>
      </c>
      <c r="D92" s="24" t="n">
        <v>19</v>
      </c>
      <c r="E92" s="24" t="n">
        <v>6.98</v>
      </c>
      <c r="F92" s="25">
        <f>IF($E92="","",DATE(IF($A92="",nominal_year,$A92),$B92,$C92)+($D92-IF(LEFT(hour_conv,1)="1",1,0))/24)</f>
        <v/>
      </c>
      <c r="G92" s="26">
        <f>IF(F92="","",INT(F92))</f>
        <v/>
      </c>
      <c r="H92">
        <f>IF(G92="","",IF(AND(MONTH(G92)*100+DAY(G92)&gt;=season_lo,MONTH(G92)*100+DAY(G92)&lt;=season_hi),1,0))</f>
        <v/>
      </c>
      <c r="I92">
        <f>IF(G92="","",G92-first_day+1)</f>
        <v/>
      </c>
      <c r="J92" s="27">
        <f>IF(I92="","",INDEX(Daily!$J$2:$J$421,I92))</f>
        <v/>
      </c>
      <c r="K92" s="27">
        <f>IF(J92="","",J92+cat_offset)</f>
        <v/>
      </c>
      <c r="L92" s="27">
        <f>IF(J92="","",MAX(0,E92-J92)^2)</f>
        <v/>
      </c>
      <c r="M92" s="27">
        <f>IF(J92="","",MAX(0,E92-(J92+twcdh_off))^2)</f>
        <v/>
      </c>
      <c r="N92" s="27">
        <f>IF(E92="","",MAX(0,E92-swcdh_thr)^2)</f>
        <v/>
      </c>
      <c r="O92">
        <f>IF(K92="","",ROUND(E92-K92,0))</f>
        <v/>
      </c>
      <c r="P92">
        <f>IF(O92="","",IF(O92&gt;=1,O92,0))</f>
        <v/>
      </c>
      <c r="Q92" s="27">
        <f>IF(E92="","",MAX(0,E92-22))</f>
        <v/>
      </c>
      <c r="R92" s="27">
        <f>IF(H92=1,E92,"")</f>
        <v/>
      </c>
      <c r="S92" s="27">
        <f>IF(AND(H92=1,J92&lt;&gt;""),E92-J92,"")</f>
        <v/>
      </c>
      <c r="T92">
        <f>IF(G92="","",MONTH(G92))</f>
        <v/>
      </c>
    </row>
    <row r="93">
      <c r="A93" s="24" t="n">
        <v>2020</v>
      </c>
      <c r="B93" s="24" t="n">
        <v>1</v>
      </c>
      <c r="C93" s="24" t="n">
        <v>4</v>
      </c>
      <c r="D93" s="24" t="n">
        <v>20</v>
      </c>
      <c r="E93" s="24" t="n">
        <v>5.76</v>
      </c>
      <c r="F93" s="25">
        <f>IF($E93="","",DATE(IF($A93="",nominal_year,$A93),$B93,$C93)+($D93-IF(LEFT(hour_conv,1)="1",1,0))/24)</f>
        <v/>
      </c>
      <c r="G93" s="26">
        <f>IF(F93="","",INT(F93))</f>
        <v/>
      </c>
      <c r="H93">
        <f>IF(G93="","",IF(AND(MONTH(G93)*100+DAY(G93)&gt;=season_lo,MONTH(G93)*100+DAY(G93)&lt;=season_hi),1,0))</f>
        <v/>
      </c>
      <c r="I93">
        <f>IF(G93="","",G93-first_day+1)</f>
        <v/>
      </c>
      <c r="J93" s="27">
        <f>IF(I93="","",INDEX(Daily!$J$2:$J$421,I93))</f>
        <v/>
      </c>
      <c r="K93" s="27">
        <f>IF(J93="","",J93+cat_offset)</f>
        <v/>
      </c>
      <c r="L93" s="27">
        <f>IF(J93="","",MAX(0,E93-J93)^2)</f>
        <v/>
      </c>
      <c r="M93" s="27">
        <f>IF(J93="","",MAX(0,E93-(J93+twcdh_off))^2)</f>
        <v/>
      </c>
      <c r="N93" s="27">
        <f>IF(E93="","",MAX(0,E93-swcdh_thr)^2)</f>
        <v/>
      </c>
      <c r="O93">
        <f>IF(K93="","",ROUND(E93-K93,0))</f>
        <v/>
      </c>
      <c r="P93">
        <f>IF(O93="","",IF(O93&gt;=1,O93,0))</f>
        <v/>
      </c>
      <c r="Q93" s="27">
        <f>IF(E93="","",MAX(0,E93-22))</f>
        <v/>
      </c>
      <c r="R93" s="27">
        <f>IF(H93=1,E93,"")</f>
        <v/>
      </c>
      <c r="S93" s="27">
        <f>IF(AND(H93=1,J93&lt;&gt;""),E93-J93,"")</f>
        <v/>
      </c>
      <c r="T93">
        <f>IF(G93="","",MONTH(G93))</f>
        <v/>
      </c>
    </row>
    <row r="94">
      <c r="A94" s="24" t="n">
        <v>2020</v>
      </c>
      <c r="B94" s="24" t="n">
        <v>1</v>
      </c>
      <c r="C94" s="24" t="n">
        <v>4</v>
      </c>
      <c r="D94" s="24" t="n">
        <v>21</v>
      </c>
      <c r="E94" s="24" t="n">
        <v>4.99</v>
      </c>
      <c r="F94" s="25">
        <f>IF($E94="","",DATE(IF($A94="",nominal_year,$A94),$B94,$C94)+($D94-IF(LEFT(hour_conv,1)="1",1,0))/24)</f>
        <v/>
      </c>
      <c r="G94" s="26">
        <f>IF(F94="","",INT(F94))</f>
        <v/>
      </c>
      <c r="H94">
        <f>IF(G94="","",IF(AND(MONTH(G94)*100+DAY(G94)&gt;=season_lo,MONTH(G94)*100+DAY(G94)&lt;=season_hi),1,0))</f>
        <v/>
      </c>
      <c r="I94">
        <f>IF(G94="","",G94-first_day+1)</f>
        <v/>
      </c>
      <c r="J94" s="27">
        <f>IF(I94="","",INDEX(Daily!$J$2:$J$421,I94))</f>
        <v/>
      </c>
      <c r="K94" s="27">
        <f>IF(J94="","",J94+cat_offset)</f>
        <v/>
      </c>
      <c r="L94" s="27">
        <f>IF(J94="","",MAX(0,E94-J94)^2)</f>
        <v/>
      </c>
      <c r="M94" s="27">
        <f>IF(J94="","",MAX(0,E94-(J94+twcdh_off))^2)</f>
        <v/>
      </c>
      <c r="N94" s="27">
        <f>IF(E94="","",MAX(0,E94-swcdh_thr)^2)</f>
        <v/>
      </c>
      <c r="O94">
        <f>IF(K94="","",ROUND(E94-K94,0))</f>
        <v/>
      </c>
      <c r="P94">
        <f>IF(O94="","",IF(O94&gt;=1,O94,0))</f>
        <v/>
      </c>
      <c r="Q94" s="27">
        <f>IF(E94="","",MAX(0,E94-22))</f>
        <v/>
      </c>
      <c r="R94" s="27">
        <f>IF(H94=1,E94,"")</f>
        <v/>
      </c>
      <c r="S94" s="27">
        <f>IF(AND(H94=1,J94&lt;&gt;""),E94-J94,"")</f>
        <v/>
      </c>
      <c r="T94">
        <f>IF(G94="","",MONTH(G94))</f>
        <v/>
      </c>
    </row>
    <row r="95">
      <c r="A95" s="24" t="n">
        <v>2020</v>
      </c>
      <c r="B95" s="24" t="n">
        <v>1</v>
      </c>
      <c r="C95" s="24" t="n">
        <v>4</v>
      </c>
      <c r="D95" s="24" t="n">
        <v>22</v>
      </c>
      <c r="E95" s="24" t="n">
        <v>4.77</v>
      </c>
      <c r="F95" s="25">
        <f>IF($E95="","",DATE(IF($A95="",nominal_year,$A95),$B95,$C95)+($D95-IF(LEFT(hour_conv,1)="1",1,0))/24)</f>
        <v/>
      </c>
      <c r="G95" s="26">
        <f>IF(F95="","",INT(F95))</f>
        <v/>
      </c>
      <c r="H95">
        <f>IF(G95="","",IF(AND(MONTH(G95)*100+DAY(G95)&gt;=season_lo,MONTH(G95)*100+DAY(G95)&lt;=season_hi),1,0))</f>
        <v/>
      </c>
      <c r="I95">
        <f>IF(G95="","",G95-first_day+1)</f>
        <v/>
      </c>
      <c r="J95" s="27">
        <f>IF(I95="","",INDEX(Daily!$J$2:$J$421,I95))</f>
        <v/>
      </c>
      <c r="K95" s="27">
        <f>IF(J95="","",J95+cat_offset)</f>
        <v/>
      </c>
      <c r="L95" s="27">
        <f>IF(J95="","",MAX(0,E95-J95)^2)</f>
        <v/>
      </c>
      <c r="M95" s="27">
        <f>IF(J95="","",MAX(0,E95-(J95+twcdh_off))^2)</f>
        <v/>
      </c>
      <c r="N95" s="27">
        <f>IF(E95="","",MAX(0,E95-swcdh_thr)^2)</f>
        <v/>
      </c>
      <c r="O95">
        <f>IF(K95="","",ROUND(E95-K95,0))</f>
        <v/>
      </c>
      <c r="P95">
        <f>IF(O95="","",IF(O95&gt;=1,O95,0))</f>
        <v/>
      </c>
      <c r="Q95" s="27">
        <f>IF(E95="","",MAX(0,E95-22))</f>
        <v/>
      </c>
      <c r="R95" s="27">
        <f>IF(H95=1,E95,"")</f>
        <v/>
      </c>
      <c r="S95" s="27">
        <f>IF(AND(H95=1,J95&lt;&gt;""),E95-J95,"")</f>
        <v/>
      </c>
      <c r="T95">
        <f>IF(G95="","",MONTH(G95))</f>
        <v/>
      </c>
    </row>
    <row r="96">
      <c r="A96" s="24" t="n">
        <v>2020</v>
      </c>
      <c r="B96" s="24" t="n">
        <v>1</v>
      </c>
      <c r="C96" s="24" t="n">
        <v>4</v>
      </c>
      <c r="D96" s="24" t="n">
        <v>23</v>
      </c>
      <c r="E96" s="24" t="n">
        <v>4.83</v>
      </c>
      <c r="F96" s="25">
        <f>IF($E96="","",DATE(IF($A96="",nominal_year,$A96),$B96,$C96)+($D96-IF(LEFT(hour_conv,1)="1",1,0))/24)</f>
        <v/>
      </c>
      <c r="G96" s="26">
        <f>IF(F96="","",INT(F96))</f>
        <v/>
      </c>
      <c r="H96">
        <f>IF(G96="","",IF(AND(MONTH(G96)*100+DAY(G96)&gt;=season_lo,MONTH(G96)*100+DAY(G96)&lt;=season_hi),1,0))</f>
        <v/>
      </c>
      <c r="I96">
        <f>IF(G96="","",G96-first_day+1)</f>
        <v/>
      </c>
      <c r="J96" s="27">
        <f>IF(I96="","",INDEX(Daily!$J$2:$J$421,I96))</f>
        <v/>
      </c>
      <c r="K96" s="27">
        <f>IF(J96="","",J96+cat_offset)</f>
        <v/>
      </c>
      <c r="L96" s="27">
        <f>IF(J96="","",MAX(0,E96-J96)^2)</f>
        <v/>
      </c>
      <c r="M96" s="27">
        <f>IF(J96="","",MAX(0,E96-(J96+twcdh_off))^2)</f>
        <v/>
      </c>
      <c r="N96" s="27">
        <f>IF(E96="","",MAX(0,E96-swcdh_thr)^2)</f>
        <v/>
      </c>
      <c r="O96">
        <f>IF(K96="","",ROUND(E96-K96,0))</f>
        <v/>
      </c>
      <c r="P96">
        <f>IF(O96="","",IF(O96&gt;=1,O96,0))</f>
        <v/>
      </c>
      <c r="Q96" s="27">
        <f>IF(E96="","",MAX(0,E96-22))</f>
        <v/>
      </c>
      <c r="R96" s="27">
        <f>IF(H96=1,E96,"")</f>
        <v/>
      </c>
      <c r="S96" s="27">
        <f>IF(AND(H96=1,J96&lt;&gt;""),E96-J96,"")</f>
        <v/>
      </c>
      <c r="T96">
        <f>IF(G96="","",MONTH(G96))</f>
        <v/>
      </c>
    </row>
    <row r="97">
      <c r="A97" s="24" t="n">
        <v>2020</v>
      </c>
      <c r="B97" s="24" t="n">
        <v>1</v>
      </c>
      <c r="C97" s="24" t="n">
        <v>4</v>
      </c>
      <c r="D97" s="24" t="n">
        <v>24</v>
      </c>
      <c r="E97" s="24" t="n">
        <v>2.55</v>
      </c>
      <c r="F97" s="25">
        <f>IF($E97="","",DATE(IF($A97="",nominal_year,$A97),$B97,$C97)+($D97-IF(LEFT(hour_conv,1)="1",1,0))/24)</f>
        <v/>
      </c>
      <c r="G97" s="26">
        <f>IF(F97="","",INT(F97))</f>
        <v/>
      </c>
      <c r="H97">
        <f>IF(G97="","",IF(AND(MONTH(G97)*100+DAY(G97)&gt;=season_lo,MONTH(G97)*100+DAY(G97)&lt;=season_hi),1,0))</f>
        <v/>
      </c>
      <c r="I97">
        <f>IF(G97="","",G97-first_day+1)</f>
        <v/>
      </c>
      <c r="J97" s="27">
        <f>IF(I97="","",INDEX(Daily!$J$2:$J$421,I97))</f>
        <v/>
      </c>
      <c r="K97" s="27">
        <f>IF(J97="","",J97+cat_offset)</f>
        <v/>
      </c>
      <c r="L97" s="27">
        <f>IF(J97="","",MAX(0,E97-J97)^2)</f>
        <v/>
      </c>
      <c r="M97" s="27">
        <f>IF(J97="","",MAX(0,E97-(J97+twcdh_off))^2)</f>
        <v/>
      </c>
      <c r="N97" s="27">
        <f>IF(E97="","",MAX(0,E97-swcdh_thr)^2)</f>
        <v/>
      </c>
      <c r="O97">
        <f>IF(K97="","",ROUND(E97-K97,0))</f>
        <v/>
      </c>
      <c r="P97">
        <f>IF(O97="","",IF(O97&gt;=1,O97,0))</f>
        <v/>
      </c>
      <c r="Q97" s="27">
        <f>IF(E97="","",MAX(0,E97-22))</f>
        <v/>
      </c>
      <c r="R97" s="27">
        <f>IF(H97=1,E97,"")</f>
        <v/>
      </c>
      <c r="S97" s="27">
        <f>IF(AND(H97=1,J97&lt;&gt;""),E97-J97,"")</f>
        <v/>
      </c>
      <c r="T97">
        <f>IF(G97="","",MONTH(G97))</f>
        <v/>
      </c>
    </row>
    <row r="98">
      <c r="A98" s="24" t="n">
        <v>2020</v>
      </c>
      <c r="B98" s="24" t="n">
        <v>1</v>
      </c>
      <c r="C98" s="24" t="n">
        <v>5</v>
      </c>
      <c r="D98" s="24" t="n">
        <v>1</v>
      </c>
      <c r="E98" s="24" t="n">
        <v>2.67</v>
      </c>
      <c r="F98" s="25">
        <f>IF($E98="","",DATE(IF($A98="",nominal_year,$A98),$B98,$C98)+($D98-IF(LEFT(hour_conv,1)="1",1,0))/24)</f>
        <v/>
      </c>
      <c r="G98" s="26">
        <f>IF(F98="","",INT(F98))</f>
        <v/>
      </c>
      <c r="H98">
        <f>IF(G98="","",IF(AND(MONTH(G98)*100+DAY(G98)&gt;=season_lo,MONTH(G98)*100+DAY(G98)&lt;=season_hi),1,0))</f>
        <v/>
      </c>
      <c r="I98">
        <f>IF(G98="","",G98-first_day+1)</f>
        <v/>
      </c>
      <c r="J98" s="27">
        <f>IF(I98="","",INDEX(Daily!$J$2:$J$421,I98))</f>
        <v/>
      </c>
      <c r="K98" s="27">
        <f>IF(J98="","",J98+cat_offset)</f>
        <v/>
      </c>
      <c r="L98" s="27">
        <f>IF(J98="","",MAX(0,E98-J98)^2)</f>
        <v/>
      </c>
      <c r="M98" s="27">
        <f>IF(J98="","",MAX(0,E98-(J98+twcdh_off))^2)</f>
        <v/>
      </c>
      <c r="N98" s="27">
        <f>IF(E98="","",MAX(0,E98-swcdh_thr)^2)</f>
        <v/>
      </c>
      <c r="O98">
        <f>IF(K98="","",ROUND(E98-K98,0))</f>
        <v/>
      </c>
      <c r="P98">
        <f>IF(O98="","",IF(O98&gt;=1,O98,0))</f>
        <v/>
      </c>
      <c r="Q98" s="27">
        <f>IF(E98="","",MAX(0,E98-22))</f>
        <v/>
      </c>
      <c r="R98" s="27">
        <f>IF(H98=1,E98,"")</f>
        <v/>
      </c>
      <c r="S98" s="27">
        <f>IF(AND(H98=1,J98&lt;&gt;""),E98-J98,"")</f>
        <v/>
      </c>
      <c r="T98">
        <f>IF(G98="","",MONTH(G98))</f>
        <v/>
      </c>
    </row>
    <row r="99">
      <c r="A99" s="24" t="n">
        <v>2020</v>
      </c>
      <c r="B99" s="24" t="n">
        <v>1</v>
      </c>
      <c r="C99" s="24" t="n">
        <v>5</v>
      </c>
      <c r="D99" s="24" t="n">
        <v>2</v>
      </c>
      <c r="E99" s="24" t="n">
        <v>1.63</v>
      </c>
      <c r="F99" s="25">
        <f>IF($E99="","",DATE(IF($A99="",nominal_year,$A99),$B99,$C99)+($D99-IF(LEFT(hour_conv,1)="1",1,0))/24)</f>
        <v/>
      </c>
      <c r="G99" s="26">
        <f>IF(F99="","",INT(F99))</f>
        <v/>
      </c>
      <c r="H99">
        <f>IF(G99="","",IF(AND(MONTH(G99)*100+DAY(G99)&gt;=season_lo,MONTH(G99)*100+DAY(G99)&lt;=season_hi),1,0))</f>
        <v/>
      </c>
      <c r="I99">
        <f>IF(G99="","",G99-first_day+1)</f>
        <v/>
      </c>
      <c r="J99" s="27">
        <f>IF(I99="","",INDEX(Daily!$J$2:$J$421,I99))</f>
        <v/>
      </c>
      <c r="K99" s="27">
        <f>IF(J99="","",J99+cat_offset)</f>
        <v/>
      </c>
      <c r="L99" s="27">
        <f>IF(J99="","",MAX(0,E99-J99)^2)</f>
        <v/>
      </c>
      <c r="M99" s="27">
        <f>IF(J99="","",MAX(0,E99-(J99+twcdh_off))^2)</f>
        <v/>
      </c>
      <c r="N99" s="27">
        <f>IF(E99="","",MAX(0,E99-swcdh_thr)^2)</f>
        <v/>
      </c>
      <c r="O99">
        <f>IF(K99="","",ROUND(E99-K99,0))</f>
        <v/>
      </c>
      <c r="P99">
        <f>IF(O99="","",IF(O99&gt;=1,O99,0))</f>
        <v/>
      </c>
      <c r="Q99" s="27">
        <f>IF(E99="","",MAX(0,E99-22))</f>
        <v/>
      </c>
      <c r="R99" s="27">
        <f>IF(H99=1,E99,"")</f>
        <v/>
      </c>
      <c r="S99" s="27">
        <f>IF(AND(H99=1,J99&lt;&gt;""),E99-J99,"")</f>
        <v/>
      </c>
      <c r="T99">
        <f>IF(G99="","",MONTH(G99))</f>
        <v/>
      </c>
    </row>
    <row r="100">
      <c r="A100" s="24" t="n">
        <v>2020</v>
      </c>
      <c r="B100" s="24" t="n">
        <v>1</v>
      </c>
      <c r="C100" s="24" t="n">
        <v>5</v>
      </c>
      <c r="D100" s="24" t="n">
        <v>3</v>
      </c>
      <c r="E100" s="24" t="n">
        <v>2.23</v>
      </c>
      <c r="F100" s="25">
        <f>IF($E100="","",DATE(IF($A100="",nominal_year,$A100),$B100,$C100)+($D100-IF(LEFT(hour_conv,1)="1",1,0))/24)</f>
        <v/>
      </c>
      <c r="G100" s="26">
        <f>IF(F100="","",INT(F100))</f>
        <v/>
      </c>
      <c r="H100">
        <f>IF(G100="","",IF(AND(MONTH(G100)*100+DAY(G100)&gt;=season_lo,MONTH(G100)*100+DAY(G100)&lt;=season_hi),1,0))</f>
        <v/>
      </c>
      <c r="I100">
        <f>IF(G100="","",G100-first_day+1)</f>
        <v/>
      </c>
      <c r="J100" s="27">
        <f>IF(I100="","",INDEX(Daily!$J$2:$J$421,I100))</f>
        <v/>
      </c>
      <c r="K100" s="27">
        <f>IF(J100="","",J100+cat_offset)</f>
        <v/>
      </c>
      <c r="L100" s="27">
        <f>IF(J100="","",MAX(0,E100-J100)^2)</f>
        <v/>
      </c>
      <c r="M100" s="27">
        <f>IF(J100="","",MAX(0,E100-(J100+twcdh_off))^2)</f>
        <v/>
      </c>
      <c r="N100" s="27">
        <f>IF(E100="","",MAX(0,E100-swcdh_thr)^2)</f>
        <v/>
      </c>
      <c r="O100">
        <f>IF(K100="","",ROUND(E100-K100,0))</f>
        <v/>
      </c>
      <c r="P100">
        <f>IF(O100="","",IF(O100&gt;=1,O100,0))</f>
        <v/>
      </c>
      <c r="Q100" s="27">
        <f>IF(E100="","",MAX(0,E100-22))</f>
        <v/>
      </c>
      <c r="R100" s="27">
        <f>IF(H100=1,E100,"")</f>
        <v/>
      </c>
      <c r="S100" s="27">
        <f>IF(AND(H100=1,J100&lt;&gt;""),E100-J100,"")</f>
        <v/>
      </c>
      <c r="T100">
        <f>IF(G100="","",MONTH(G100))</f>
        <v/>
      </c>
    </row>
    <row r="101">
      <c r="A101" s="24" t="n">
        <v>2020</v>
      </c>
      <c r="B101" s="24" t="n">
        <v>1</v>
      </c>
      <c r="C101" s="24" t="n">
        <v>5</v>
      </c>
      <c r="D101" s="24" t="n">
        <v>4</v>
      </c>
      <c r="E101" s="24" t="n">
        <v>1.3</v>
      </c>
      <c r="F101" s="25">
        <f>IF($E101="","",DATE(IF($A101="",nominal_year,$A101),$B101,$C101)+($D101-IF(LEFT(hour_conv,1)="1",1,0))/24)</f>
        <v/>
      </c>
      <c r="G101" s="26">
        <f>IF(F101="","",INT(F101))</f>
        <v/>
      </c>
      <c r="H101">
        <f>IF(G101="","",IF(AND(MONTH(G101)*100+DAY(G101)&gt;=season_lo,MONTH(G101)*100+DAY(G101)&lt;=season_hi),1,0))</f>
        <v/>
      </c>
      <c r="I101">
        <f>IF(G101="","",G101-first_day+1)</f>
        <v/>
      </c>
      <c r="J101" s="27">
        <f>IF(I101="","",INDEX(Daily!$J$2:$J$421,I101))</f>
        <v/>
      </c>
      <c r="K101" s="27">
        <f>IF(J101="","",J101+cat_offset)</f>
        <v/>
      </c>
      <c r="L101" s="27">
        <f>IF(J101="","",MAX(0,E101-J101)^2)</f>
        <v/>
      </c>
      <c r="M101" s="27">
        <f>IF(J101="","",MAX(0,E101-(J101+twcdh_off))^2)</f>
        <v/>
      </c>
      <c r="N101" s="27">
        <f>IF(E101="","",MAX(0,E101-swcdh_thr)^2)</f>
        <v/>
      </c>
      <c r="O101">
        <f>IF(K101="","",ROUND(E101-K101,0))</f>
        <v/>
      </c>
      <c r="P101">
        <f>IF(O101="","",IF(O101&gt;=1,O101,0))</f>
        <v/>
      </c>
      <c r="Q101" s="27">
        <f>IF(E101="","",MAX(0,E101-22))</f>
        <v/>
      </c>
      <c r="R101" s="27">
        <f>IF(H101=1,E101,"")</f>
        <v/>
      </c>
      <c r="S101" s="27">
        <f>IF(AND(H101=1,J101&lt;&gt;""),E101-J101,"")</f>
        <v/>
      </c>
      <c r="T101">
        <f>IF(G101="","",MONTH(G101))</f>
        <v/>
      </c>
    </row>
    <row r="102">
      <c r="A102" s="24" t="n">
        <v>2020</v>
      </c>
      <c r="B102" s="24" t="n">
        <v>1</v>
      </c>
      <c r="C102" s="24" t="n">
        <v>5</v>
      </c>
      <c r="D102" s="24" t="n">
        <v>5</v>
      </c>
      <c r="E102" s="24" t="n">
        <v>1.7</v>
      </c>
      <c r="F102" s="25">
        <f>IF($E102="","",DATE(IF($A102="",nominal_year,$A102),$B102,$C102)+($D102-IF(LEFT(hour_conv,1)="1",1,0))/24)</f>
        <v/>
      </c>
      <c r="G102" s="26">
        <f>IF(F102="","",INT(F102))</f>
        <v/>
      </c>
      <c r="H102">
        <f>IF(G102="","",IF(AND(MONTH(G102)*100+DAY(G102)&gt;=season_lo,MONTH(G102)*100+DAY(G102)&lt;=season_hi),1,0))</f>
        <v/>
      </c>
      <c r="I102">
        <f>IF(G102="","",G102-first_day+1)</f>
        <v/>
      </c>
      <c r="J102" s="27">
        <f>IF(I102="","",INDEX(Daily!$J$2:$J$421,I102))</f>
        <v/>
      </c>
      <c r="K102" s="27">
        <f>IF(J102="","",J102+cat_offset)</f>
        <v/>
      </c>
      <c r="L102" s="27">
        <f>IF(J102="","",MAX(0,E102-J102)^2)</f>
        <v/>
      </c>
      <c r="M102" s="27">
        <f>IF(J102="","",MAX(0,E102-(J102+twcdh_off))^2)</f>
        <v/>
      </c>
      <c r="N102" s="27">
        <f>IF(E102="","",MAX(0,E102-swcdh_thr)^2)</f>
        <v/>
      </c>
      <c r="O102">
        <f>IF(K102="","",ROUND(E102-K102,0))</f>
        <v/>
      </c>
      <c r="P102">
        <f>IF(O102="","",IF(O102&gt;=1,O102,0))</f>
        <v/>
      </c>
      <c r="Q102" s="27">
        <f>IF(E102="","",MAX(0,E102-22))</f>
        <v/>
      </c>
      <c r="R102" s="27">
        <f>IF(H102=1,E102,"")</f>
        <v/>
      </c>
      <c r="S102" s="27">
        <f>IF(AND(H102=1,J102&lt;&gt;""),E102-J102,"")</f>
        <v/>
      </c>
      <c r="T102">
        <f>IF(G102="","",MONTH(G102))</f>
        <v/>
      </c>
    </row>
    <row r="103">
      <c r="A103" s="24" t="n">
        <v>2020</v>
      </c>
      <c r="B103" s="24" t="n">
        <v>1</v>
      </c>
      <c r="C103" s="24" t="n">
        <v>5</v>
      </c>
      <c r="D103" s="24" t="n">
        <v>6</v>
      </c>
      <c r="E103" s="24" t="n">
        <v>1.45</v>
      </c>
      <c r="F103" s="25">
        <f>IF($E103="","",DATE(IF($A103="",nominal_year,$A103),$B103,$C103)+($D103-IF(LEFT(hour_conv,1)="1",1,0))/24)</f>
        <v/>
      </c>
      <c r="G103" s="26">
        <f>IF(F103="","",INT(F103))</f>
        <v/>
      </c>
      <c r="H103">
        <f>IF(G103="","",IF(AND(MONTH(G103)*100+DAY(G103)&gt;=season_lo,MONTH(G103)*100+DAY(G103)&lt;=season_hi),1,0))</f>
        <v/>
      </c>
      <c r="I103">
        <f>IF(G103="","",G103-first_day+1)</f>
        <v/>
      </c>
      <c r="J103" s="27">
        <f>IF(I103="","",INDEX(Daily!$J$2:$J$421,I103))</f>
        <v/>
      </c>
      <c r="K103" s="27">
        <f>IF(J103="","",J103+cat_offset)</f>
        <v/>
      </c>
      <c r="L103" s="27">
        <f>IF(J103="","",MAX(0,E103-J103)^2)</f>
        <v/>
      </c>
      <c r="M103" s="27">
        <f>IF(J103="","",MAX(0,E103-(J103+twcdh_off))^2)</f>
        <v/>
      </c>
      <c r="N103" s="27">
        <f>IF(E103="","",MAX(0,E103-swcdh_thr)^2)</f>
        <v/>
      </c>
      <c r="O103">
        <f>IF(K103="","",ROUND(E103-K103,0))</f>
        <v/>
      </c>
      <c r="P103">
        <f>IF(O103="","",IF(O103&gt;=1,O103,0))</f>
        <v/>
      </c>
      <c r="Q103" s="27">
        <f>IF(E103="","",MAX(0,E103-22))</f>
        <v/>
      </c>
      <c r="R103" s="27">
        <f>IF(H103=1,E103,"")</f>
        <v/>
      </c>
      <c r="S103" s="27">
        <f>IF(AND(H103=1,J103&lt;&gt;""),E103-J103,"")</f>
        <v/>
      </c>
      <c r="T103">
        <f>IF(G103="","",MONTH(G103))</f>
        <v/>
      </c>
    </row>
    <row r="104">
      <c r="A104" s="24" t="n">
        <v>2020</v>
      </c>
      <c r="B104" s="24" t="n">
        <v>1</v>
      </c>
      <c r="C104" s="24" t="n">
        <v>5</v>
      </c>
      <c r="D104" s="24" t="n">
        <v>7</v>
      </c>
      <c r="E104" s="24" t="n">
        <v>2.06</v>
      </c>
      <c r="F104" s="25">
        <f>IF($E104="","",DATE(IF($A104="",nominal_year,$A104),$B104,$C104)+($D104-IF(LEFT(hour_conv,1)="1",1,0))/24)</f>
        <v/>
      </c>
      <c r="G104" s="26">
        <f>IF(F104="","",INT(F104))</f>
        <v/>
      </c>
      <c r="H104">
        <f>IF(G104="","",IF(AND(MONTH(G104)*100+DAY(G104)&gt;=season_lo,MONTH(G104)*100+DAY(G104)&lt;=season_hi),1,0))</f>
        <v/>
      </c>
      <c r="I104">
        <f>IF(G104="","",G104-first_day+1)</f>
        <v/>
      </c>
      <c r="J104" s="27">
        <f>IF(I104="","",INDEX(Daily!$J$2:$J$421,I104))</f>
        <v/>
      </c>
      <c r="K104" s="27">
        <f>IF(J104="","",J104+cat_offset)</f>
        <v/>
      </c>
      <c r="L104" s="27">
        <f>IF(J104="","",MAX(0,E104-J104)^2)</f>
        <v/>
      </c>
      <c r="M104" s="27">
        <f>IF(J104="","",MAX(0,E104-(J104+twcdh_off))^2)</f>
        <v/>
      </c>
      <c r="N104" s="27">
        <f>IF(E104="","",MAX(0,E104-swcdh_thr)^2)</f>
        <v/>
      </c>
      <c r="O104">
        <f>IF(K104="","",ROUND(E104-K104,0))</f>
        <v/>
      </c>
      <c r="P104">
        <f>IF(O104="","",IF(O104&gt;=1,O104,0))</f>
        <v/>
      </c>
      <c r="Q104" s="27">
        <f>IF(E104="","",MAX(0,E104-22))</f>
        <v/>
      </c>
      <c r="R104" s="27">
        <f>IF(H104=1,E104,"")</f>
        <v/>
      </c>
      <c r="S104" s="27">
        <f>IF(AND(H104=1,J104&lt;&gt;""),E104-J104,"")</f>
        <v/>
      </c>
      <c r="T104">
        <f>IF(G104="","",MONTH(G104))</f>
        <v/>
      </c>
    </row>
    <row r="105">
      <c r="A105" s="24" t="n">
        <v>2020</v>
      </c>
      <c r="B105" s="24" t="n">
        <v>1</v>
      </c>
      <c r="C105" s="24" t="n">
        <v>5</v>
      </c>
      <c r="D105" s="24" t="n">
        <v>8</v>
      </c>
      <c r="E105" s="24" t="n">
        <v>3.51</v>
      </c>
      <c r="F105" s="25">
        <f>IF($E105="","",DATE(IF($A105="",nominal_year,$A105),$B105,$C105)+($D105-IF(LEFT(hour_conv,1)="1",1,0))/24)</f>
        <v/>
      </c>
      <c r="G105" s="26">
        <f>IF(F105="","",INT(F105))</f>
        <v/>
      </c>
      <c r="H105">
        <f>IF(G105="","",IF(AND(MONTH(G105)*100+DAY(G105)&gt;=season_lo,MONTH(G105)*100+DAY(G105)&lt;=season_hi),1,0))</f>
        <v/>
      </c>
      <c r="I105">
        <f>IF(G105="","",G105-first_day+1)</f>
        <v/>
      </c>
      <c r="J105" s="27">
        <f>IF(I105="","",INDEX(Daily!$J$2:$J$421,I105))</f>
        <v/>
      </c>
      <c r="K105" s="27">
        <f>IF(J105="","",J105+cat_offset)</f>
        <v/>
      </c>
      <c r="L105" s="27">
        <f>IF(J105="","",MAX(0,E105-J105)^2)</f>
        <v/>
      </c>
      <c r="M105" s="27">
        <f>IF(J105="","",MAX(0,E105-(J105+twcdh_off))^2)</f>
        <v/>
      </c>
      <c r="N105" s="27">
        <f>IF(E105="","",MAX(0,E105-swcdh_thr)^2)</f>
        <v/>
      </c>
      <c r="O105">
        <f>IF(K105="","",ROUND(E105-K105,0))</f>
        <v/>
      </c>
      <c r="P105">
        <f>IF(O105="","",IF(O105&gt;=1,O105,0))</f>
        <v/>
      </c>
      <c r="Q105" s="27">
        <f>IF(E105="","",MAX(0,E105-22))</f>
        <v/>
      </c>
      <c r="R105" s="27">
        <f>IF(H105=1,E105,"")</f>
        <v/>
      </c>
      <c r="S105" s="27">
        <f>IF(AND(H105=1,J105&lt;&gt;""),E105-J105,"")</f>
        <v/>
      </c>
      <c r="T105">
        <f>IF(G105="","",MONTH(G105))</f>
        <v/>
      </c>
    </row>
    <row r="106">
      <c r="A106" s="24" t="n">
        <v>2020</v>
      </c>
      <c r="B106" s="24" t="n">
        <v>1</v>
      </c>
      <c r="C106" s="24" t="n">
        <v>5</v>
      </c>
      <c r="D106" s="24" t="n">
        <v>9</v>
      </c>
      <c r="E106" s="24" t="n">
        <v>3.88</v>
      </c>
      <c r="F106" s="25">
        <f>IF($E106="","",DATE(IF($A106="",nominal_year,$A106),$B106,$C106)+($D106-IF(LEFT(hour_conv,1)="1",1,0))/24)</f>
        <v/>
      </c>
      <c r="G106" s="26">
        <f>IF(F106="","",INT(F106))</f>
        <v/>
      </c>
      <c r="H106">
        <f>IF(G106="","",IF(AND(MONTH(G106)*100+DAY(G106)&gt;=season_lo,MONTH(G106)*100+DAY(G106)&lt;=season_hi),1,0))</f>
        <v/>
      </c>
      <c r="I106">
        <f>IF(G106="","",G106-first_day+1)</f>
        <v/>
      </c>
      <c r="J106" s="27">
        <f>IF(I106="","",INDEX(Daily!$J$2:$J$421,I106))</f>
        <v/>
      </c>
      <c r="K106" s="27">
        <f>IF(J106="","",J106+cat_offset)</f>
        <v/>
      </c>
      <c r="L106" s="27">
        <f>IF(J106="","",MAX(0,E106-J106)^2)</f>
        <v/>
      </c>
      <c r="M106" s="27">
        <f>IF(J106="","",MAX(0,E106-(J106+twcdh_off))^2)</f>
        <v/>
      </c>
      <c r="N106" s="27">
        <f>IF(E106="","",MAX(0,E106-swcdh_thr)^2)</f>
        <v/>
      </c>
      <c r="O106">
        <f>IF(K106="","",ROUND(E106-K106,0))</f>
        <v/>
      </c>
      <c r="P106">
        <f>IF(O106="","",IF(O106&gt;=1,O106,0))</f>
        <v/>
      </c>
      <c r="Q106" s="27">
        <f>IF(E106="","",MAX(0,E106-22))</f>
        <v/>
      </c>
      <c r="R106" s="27">
        <f>IF(H106=1,E106,"")</f>
        <v/>
      </c>
      <c r="S106" s="27">
        <f>IF(AND(H106=1,J106&lt;&gt;""),E106-J106,"")</f>
        <v/>
      </c>
      <c r="T106">
        <f>IF(G106="","",MONTH(G106))</f>
        <v/>
      </c>
    </row>
    <row r="107">
      <c r="A107" s="24" t="n">
        <v>2020</v>
      </c>
      <c r="B107" s="24" t="n">
        <v>1</v>
      </c>
      <c r="C107" s="24" t="n">
        <v>5</v>
      </c>
      <c r="D107" s="24" t="n">
        <v>10</v>
      </c>
      <c r="E107" s="24" t="n">
        <v>4.02</v>
      </c>
      <c r="F107" s="25">
        <f>IF($E107="","",DATE(IF($A107="",nominal_year,$A107),$B107,$C107)+($D107-IF(LEFT(hour_conv,1)="1",1,0))/24)</f>
        <v/>
      </c>
      <c r="G107" s="26">
        <f>IF(F107="","",INT(F107))</f>
        <v/>
      </c>
      <c r="H107">
        <f>IF(G107="","",IF(AND(MONTH(G107)*100+DAY(G107)&gt;=season_lo,MONTH(G107)*100+DAY(G107)&lt;=season_hi),1,0))</f>
        <v/>
      </c>
      <c r="I107">
        <f>IF(G107="","",G107-first_day+1)</f>
        <v/>
      </c>
      <c r="J107" s="27">
        <f>IF(I107="","",INDEX(Daily!$J$2:$J$421,I107))</f>
        <v/>
      </c>
      <c r="K107" s="27">
        <f>IF(J107="","",J107+cat_offset)</f>
        <v/>
      </c>
      <c r="L107" s="27">
        <f>IF(J107="","",MAX(0,E107-J107)^2)</f>
        <v/>
      </c>
      <c r="M107" s="27">
        <f>IF(J107="","",MAX(0,E107-(J107+twcdh_off))^2)</f>
        <v/>
      </c>
      <c r="N107" s="27">
        <f>IF(E107="","",MAX(0,E107-swcdh_thr)^2)</f>
        <v/>
      </c>
      <c r="O107">
        <f>IF(K107="","",ROUND(E107-K107,0))</f>
        <v/>
      </c>
      <c r="P107">
        <f>IF(O107="","",IF(O107&gt;=1,O107,0))</f>
        <v/>
      </c>
      <c r="Q107" s="27">
        <f>IF(E107="","",MAX(0,E107-22))</f>
        <v/>
      </c>
      <c r="R107" s="27">
        <f>IF(H107=1,E107,"")</f>
        <v/>
      </c>
      <c r="S107" s="27">
        <f>IF(AND(H107=1,J107&lt;&gt;""),E107-J107,"")</f>
        <v/>
      </c>
      <c r="T107">
        <f>IF(G107="","",MONTH(G107))</f>
        <v/>
      </c>
    </row>
    <row r="108">
      <c r="A108" s="24" t="n">
        <v>2020</v>
      </c>
      <c r="B108" s="24" t="n">
        <v>1</v>
      </c>
      <c r="C108" s="24" t="n">
        <v>5</v>
      </c>
      <c r="D108" s="24" t="n">
        <v>11</v>
      </c>
      <c r="E108" s="24" t="n">
        <v>4.47</v>
      </c>
      <c r="F108" s="25">
        <f>IF($E108="","",DATE(IF($A108="",nominal_year,$A108),$B108,$C108)+($D108-IF(LEFT(hour_conv,1)="1",1,0))/24)</f>
        <v/>
      </c>
      <c r="G108" s="26">
        <f>IF(F108="","",INT(F108))</f>
        <v/>
      </c>
      <c r="H108">
        <f>IF(G108="","",IF(AND(MONTH(G108)*100+DAY(G108)&gt;=season_lo,MONTH(G108)*100+DAY(G108)&lt;=season_hi),1,0))</f>
        <v/>
      </c>
      <c r="I108">
        <f>IF(G108="","",G108-first_day+1)</f>
        <v/>
      </c>
      <c r="J108" s="27">
        <f>IF(I108="","",INDEX(Daily!$J$2:$J$421,I108))</f>
        <v/>
      </c>
      <c r="K108" s="27">
        <f>IF(J108="","",J108+cat_offset)</f>
        <v/>
      </c>
      <c r="L108" s="27">
        <f>IF(J108="","",MAX(0,E108-J108)^2)</f>
        <v/>
      </c>
      <c r="M108" s="27">
        <f>IF(J108="","",MAX(0,E108-(J108+twcdh_off))^2)</f>
        <v/>
      </c>
      <c r="N108" s="27">
        <f>IF(E108="","",MAX(0,E108-swcdh_thr)^2)</f>
        <v/>
      </c>
      <c r="O108">
        <f>IF(K108="","",ROUND(E108-K108,0))</f>
        <v/>
      </c>
      <c r="P108">
        <f>IF(O108="","",IF(O108&gt;=1,O108,0))</f>
        <v/>
      </c>
      <c r="Q108" s="27">
        <f>IF(E108="","",MAX(0,E108-22))</f>
        <v/>
      </c>
      <c r="R108" s="27">
        <f>IF(H108=1,E108,"")</f>
        <v/>
      </c>
      <c r="S108" s="27">
        <f>IF(AND(H108=1,J108&lt;&gt;""),E108-J108,"")</f>
        <v/>
      </c>
      <c r="T108">
        <f>IF(G108="","",MONTH(G108))</f>
        <v/>
      </c>
    </row>
    <row r="109">
      <c r="A109" s="24" t="n">
        <v>2020</v>
      </c>
      <c r="B109" s="24" t="n">
        <v>1</v>
      </c>
      <c r="C109" s="24" t="n">
        <v>5</v>
      </c>
      <c r="D109" s="24" t="n">
        <v>12</v>
      </c>
      <c r="E109" s="24" t="n">
        <v>4.66</v>
      </c>
      <c r="F109" s="25">
        <f>IF($E109="","",DATE(IF($A109="",nominal_year,$A109),$B109,$C109)+($D109-IF(LEFT(hour_conv,1)="1",1,0))/24)</f>
        <v/>
      </c>
      <c r="G109" s="26">
        <f>IF(F109="","",INT(F109))</f>
        <v/>
      </c>
      <c r="H109">
        <f>IF(G109="","",IF(AND(MONTH(G109)*100+DAY(G109)&gt;=season_lo,MONTH(G109)*100+DAY(G109)&lt;=season_hi),1,0))</f>
        <v/>
      </c>
      <c r="I109">
        <f>IF(G109="","",G109-first_day+1)</f>
        <v/>
      </c>
      <c r="J109" s="27">
        <f>IF(I109="","",INDEX(Daily!$J$2:$J$421,I109))</f>
        <v/>
      </c>
      <c r="K109" s="27">
        <f>IF(J109="","",J109+cat_offset)</f>
        <v/>
      </c>
      <c r="L109" s="27">
        <f>IF(J109="","",MAX(0,E109-J109)^2)</f>
        <v/>
      </c>
      <c r="M109" s="27">
        <f>IF(J109="","",MAX(0,E109-(J109+twcdh_off))^2)</f>
        <v/>
      </c>
      <c r="N109" s="27">
        <f>IF(E109="","",MAX(0,E109-swcdh_thr)^2)</f>
        <v/>
      </c>
      <c r="O109">
        <f>IF(K109="","",ROUND(E109-K109,0))</f>
        <v/>
      </c>
      <c r="P109">
        <f>IF(O109="","",IF(O109&gt;=1,O109,0))</f>
        <v/>
      </c>
      <c r="Q109" s="27">
        <f>IF(E109="","",MAX(0,E109-22))</f>
        <v/>
      </c>
      <c r="R109" s="27">
        <f>IF(H109=1,E109,"")</f>
        <v/>
      </c>
      <c r="S109" s="27">
        <f>IF(AND(H109=1,J109&lt;&gt;""),E109-J109,"")</f>
        <v/>
      </c>
      <c r="T109">
        <f>IF(G109="","",MONTH(G109))</f>
        <v/>
      </c>
    </row>
    <row r="110">
      <c r="A110" s="24" t="n">
        <v>2020</v>
      </c>
      <c r="B110" s="24" t="n">
        <v>1</v>
      </c>
      <c r="C110" s="24" t="n">
        <v>5</v>
      </c>
      <c r="D110" s="24" t="n">
        <v>13</v>
      </c>
      <c r="E110" s="24" t="n">
        <v>5.77</v>
      </c>
      <c r="F110" s="25">
        <f>IF($E110="","",DATE(IF($A110="",nominal_year,$A110),$B110,$C110)+($D110-IF(LEFT(hour_conv,1)="1",1,0))/24)</f>
        <v/>
      </c>
      <c r="G110" s="26">
        <f>IF(F110="","",INT(F110))</f>
        <v/>
      </c>
      <c r="H110">
        <f>IF(G110="","",IF(AND(MONTH(G110)*100+DAY(G110)&gt;=season_lo,MONTH(G110)*100+DAY(G110)&lt;=season_hi),1,0))</f>
        <v/>
      </c>
      <c r="I110">
        <f>IF(G110="","",G110-first_day+1)</f>
        <v/>
      </c>
      <c r="J110" s="27">
        <f>IF(I110="","",INDEX(Daily!$J$2:$J$421,I110))</f>
        <v/>
      </c>
      <c r="K110" s="27">
        <f>IF(J110="","",J110+cat_offset)</f>
        <v/>
      </c>
      <c r="L110" s="27">
        <f>IF(J110="","",MAX(0,E110-J110)^2)</f>
        <v/>
      </c>
      <c r="M110" s="27">
        <f>IF(J110="","",MAX(0,E110-(J110+twcdh_off))^2)</f>
        <v/>
      </c>
      <c r="N110" s="27">
        <f>IF(E110="","",MAX(0,E110-swcdh_thr)^2)</f>
        <v/>
      </c>
      <c r="O110">
        <f>IF(K110="","",ROUND(E110-K110,0))</f>
        <v/>
      </c>
      <c r="P110">
        <f>IF(O110="","",IF(O110&gt;=1,O110,0))</f>
        <v/>
      </c>
      <c r="Q110" s="27">
        <f>IF(E110="","",MAX(0,E110-22))</f>
        <v/>
      </c>
      <c r="R110" s="27">
        <f>IF(H110=1,E110,"")</f>
        <v/>
      </c>
      <c r="S110" s="27">
        <f>IF(AND(H110=1,J110&lt;&gt;""),E110-J110,"")</f>
        <v/>
      </c>
      <c r="T110">
        <f>IF(G110="","",MONTH(G110))</f>
        <v/>
      </c>
    </row>
    <row r="111">
      <c r="A111" s="24" t="n">
        <v>2020</v>
      </c>
      <c r="B111" s="24" t="n">
        <v>1</v>
      </c>
      <c r="C111" s="24" t="n">
        <v>5</v>
      </c>
      <c r="D111" s="24" t="n">
        <v>14</v>
      </c>
      <c r="E111" s="24" t="n">
        <v>6.3</v>
      </c>
      <c r="F111" s="25">
        <f>IF($E111="","",DATE(IF($A111="",nominal_year,$A111),$B111,$C111)+($D111-IF(LEFT(hour_conv,1)="1",1,0))/24)</f>
        <v/>
      </c>
      <c r="G111" s="26">
        <f>IF(F111="","",INT(F111))</f>
        <v/>
      </c>
      <c r="H111">
        <f>IF(G111="","",IF(AND(MONTH(G111)*100+DAY(G111)&gt;=season_lo,MONTH(G111)*100+DAY(G111)&lt;=season_hi),1,0))</f>
        <v/>
      </c>
      <c r="I111">
        <f>IF(G111="","",G111-first_day+1)</f>
        <v/>
      </c>
      <c r="J111" s="27">
        <f>IF(I111="","",INDEX(Daily!$J$2:$J$421,I111))</f>
        <v/>
      </c>
      <c r="K111" s="27">
        <f>IF(J111="","",J111+cat_offset)</f>
        <v/>
      </c>
      <c r="L111" s="27">
        <f>IF(J111="","",MAX(0,E111-J111)^2)</f>
        <v/>
      </c>
      <c r="M111" s="27">
        <f>IF(J111="","",MAX(0,E111-(J111+twcdh_off))^2)</f>
        <v/>
      </c>
      <c r="N111" s="27">
        <f>IF(E111="","",MAX(0,E111-swcdh_thr)^2)</f>
        <v/>
      </c>
      <c r="O111">
        <f>IF(K111="","",ROUND(E111-K111,0))</f>
        <v/>
      </c>
      <c r="P111">
        <f>IF(O111="","",IF(O111&gt;=1,O111,0))</f>
        <v/>
      </c>
      <c r="Q111" s="27">
        <f>IF(E111="","",MAX(0,E111-22))</f>
        <v/>
      </c>
      <c r="R111" s="27">
        <f>IF(H111=1,E111,"")</f>
        <v/>
      </c>
      <c r="S111" s="27">
        <f>IF(AND(H111=1,J111&lt;&gt;""),E111-J111,"")</f>
        <v/>
      </c>
      <c r="T111">
        <f>IF(G111="","",MONTH(G111))</f>
        <v/>
      </c>
    </row>
    <row r="112">
      <c r="A112" s="24" t="n">
        <v>2020</v>
      </c>
      <c r="B112" s="24" t="n">
        <v>1</v>
      </c>
      <c r="C112" s="24" t="n">
        <v>5</v>
      </c>
      <c r="D112" s="24" t="n">
        <v>15</v>
      </c>
      <c r="E112" s="24" t="n">
        <v>6.53</v>
      </c>
      <c r="F112" s="25">
        <f>IF($E112="","",DATE(IF($A112="",nominal_year,$A112),$B112,$C112)+($D112-IF(LEFT(hour_conv,1)="1",1,0))/24)</f>
        <v/>
      </c>
      <c r="G112" s="26">
        <f>IF(F112="","",INT(F112))</f>
        <v/>
      </c>
      <c r="H112">
        <f>IF(G112="","",IF(AND(MONTH(G112)*100+DAY(G112)&gt;=season_lo,MONTH(G112)*100+DAY(G112)&lt;=season_hi),1,0))</f>
        <v/>
      </c>
      <c r="I112">
        <f>IF(G112="","",G112-first_day+1)</f>
        <v/>
      </c>
      <c r="J112" s="27">
        <f>IF(I112="","",INDEX(Daily!$J$2:$J$421,I112))</f>
        <v/>
      </c>
      <c r="K112" s="27">
        <f>IF(J112="","",J112+cat_offset)</f>
        <v/>
      </c>
      <c r="L112" s="27">
        <f>IF(J112="","",MAX(0,E112-J112)^2)</f>
        <v/>
      </c>
      <c r="M112" s="27">
        <f>IF(J112="","",MAX(0,E112-(J112+twcdh_off))^2)</f>
        <v/>
      </c>
      <c r="N112" s="27">
        <f>IF(E112="","",MAX(0,E112-swcdh_thr)^2)</f>
        <v/>
      </c>
      <c r="O112">
        <f>IF(K112="","",ROUND(E112-K112,0))</f>
        <v/>
      </c>
      <c r="P112">
        <f>IF(O112="","",IF(O112&gt;=1,O112,0))</f>
        <v/>
      </c>
      <c r="Q112" s="27">
        <f>IF(E112="","",MAX(0,E112-22))</f>
        <v/>
      </c>
      <c r="R112" s="27">
        <f>IF(H112=1,E112,"")</f>
        <v/>
      </c>
      <c r="S112" s="27">
        <f>IF(AND(H112=1,J112&lt;&gt;""),E112-J112,"")</f>
        <v/>
      </c>
      <c r="T112">
        <f>IF(G112="","",MONTH(G112))</f>
        <v/>
      </c>
    </row>
    <row r="113">
      <c r="A113" s="24" t="n">
        <v>2020</v>
      </c>
      <c r="B113" s="24" t="n">
        <v>1</v>
      </c>
      <c r="C113" s="24" t="n">
        <v>5</v>
      </c>
      <c r="D113" s="24" t="n">
        <v>16</v>
      </c>
      <c r="E113" s="24" t="n">
        <v>6.61</v>
      </c>
      <c r="F113" s="25">
        <f>IF($E113="","",DATE(IF($A113="",nominal_year,$A113),$B113,$C113)+($D113-IF(LEFT(hour_conv,1)="1",1,0))/24)</f>
        <v/>
      </c>
      <c r="G113" s="26">
        <f>IF(F113="","",INT(F113))</f>
        <v/>
      </c>
      <c r="H113">
        <f>IF(G113="","",IF(AND(MONTH(G113)*100+DAY(G113)&gt;=season_lo,MONTH(G113)*100+DAY(G113)&lt;=season_hi),1,0))</f>
        <v/>
      </c>
      <c r="I113">
        <f>IF(G113="","",G113-first_day+1)</f>
        <v/>
      </c>
      <c r="J113" s="27">
        <f>IF(I113="","",INDEX(Daily!$J$2:$J$421,I113))</f>
        <v/>
      </c>
      <c r="K113" s="27">
        <f>IF(J113="","",J113+cat_offset)</f>
        <v/>
      </c>
      <c r="L113" s="27">
        <f>IF(J113="","",MAX(0,E113-J113)^2)</f>
        <v/>
      </c>
      <c r="M113" s="27">
        <f>IF(J113="","",MAX(0,E113-(J113+twcdh_off))^2)</f>
        <v/>
      </c>
      <c r="N113" s="27">
        <f>IF(E113="","",MAX(0,E113-swcdh_thr)^2)</f>
        <v/>
      </c>
      <c r="O113">
        <f>IF(K113="","",ROUND(E113-K113,0))</f>
        <v/>
      </c>
      <c r="P113">
        <f>IF(O113="","",IF(O113&gt;=1,O113,0))</f>
        <v/>
      </c>
      <c r="Q113" s="27">
        <f>IF(E113="","",MAX(0,E113-22))</f>
        <v/>
      </c>
      <c r="R113" s="27">
        <f>IF(H113=1,E113,"")</f>
        <v/>
      </c>
      <c r="S113" s="27">
        <f>IF(AND(H113=1,J113&lt;&gt;""),E113-J113,"")</f>
        <v/>
      </c>
      <c r="T113">
        <f>IF(G113="","",MONTH(G113))</f>
        <v/>
      </c>
    </row>
    <row r="114">
      <c r="A114" s="24" t="n">
        <v>2020</v>
      </c>
      <c r="B114" s="24" t="n">
        <v>1</v>
      </c>
      <c r="C114" s="24" t="n">
        <v>5</v>
      </c>
      <c r="D114" s="24" t="n">
        <v>17</v>
      </c>
      <c r="E114" s="24" t="n">
        <v>6.11</v>
      </c>
      <c r="F114" s="25">
        <f>IF($E114="","",DATE(IF($A114="",nominal_year,$A114),$B114,$C114)+($D114-IF(LEFT(hour_conv,1)="1",1,0))/24)</f>
        <v/>
      </c>
      <c r="G114" s="26">
        <f>IF(F114="","",INT(F114))</f>
        <v/>
      </c>
      <c r="H114">
        <f>IF(G114="","",IF(AND(MONTH(G114)*100+DAY(G114)&gt;=season_lo,MONTH(G114)*100+DAY(G114)&lt;=season_hi),1,0))</f>
        <v/>
      </c>
      <c r="I114">
        <f>IF(G114="","",G114-first_day+1)</f>
        <v/>
      </c>
      <c r="J114" s="27">
        <f>IF(I114="","",INDEX(Daily!$J$2:$J$421,I114))</f>
        <v/>
      </c>
      <c r="K114" s="27">
        <f>IF(J114="","",J114+cat_offset)</f>
        <v/>
      </c>
      <c r="L114" s="27">
        <f>IF(J114="","",MAX(0,E114-J114)^2)</f>
        <v/>
      </c>
      <c r="M114" s="27">
        <f>IF(J114="","",MAX(0,E114-(J114+twcdh_off))^2)</f>
        <v/>
      </c>
      <c r="N114" s="27">
        <f>IF(E114="","",MAX(0,E114-swcdh_thr)^2)</f>
        <v/>
      </c>
      <c r="O114">
        <f>IF(K114="","",ROUND(E114-K114,0))</f>
        <v/>
      </c>
      <c r="P114">
        <f>IF(O114="","",IF(O114&gt;=1,O114,0))</f>
        <v/>
      </c>
      <c r="Q114" s="27">
        <f>IF(E114="","",MAX(0,E114-22))</f>
        <v/>
      </c>
      <c r="R114" s="27">
        <f>IF(H114=1,E114,"")</f>
        <v/>
      </c>
      <c r="S114" s="27">
        <f>IF(AND(H114=1,J114&lt;&gt;""),E114-J114,"")</f>
        <v/>
      </c>
      <c r="T114">
        <f>IF(G114="","",MONTH(G114))</f>
        <v/>
      </c>
    </row>
    <row r="115">
      <c r="A115" s="24" t="n">
        <v>2020</v>
      </c>
      <c r="B115" s="24" t="n">
        <v>1</v>
      </c>
      <c r="C115" s="24" t="n">
        <v>5</v>
      </c>
      <c r="D115" s="24" t="n">
        <v>18</v>
      </c>
      <c r="E115" s="24" t="n">
        <v>6.29</v>
      </c>
      <c r="F115" s="25">
        <f>IF($E115="","",DATE(IF($A115="",nominal_year,$A115),$B115,$C115)+($D115-IF(LEFT(hour_conv,1)="1",1,0))/24)</f>
        <v/>
      </c>
      <c r="G115" s="26">
        <f>IF(F115="","",INT(F115))</f>
        <v/>
      </c>
      <c r="H115">
        <f>IF(G115="","",IF(AND(MONTH(G115)*100+DAY(G115)&gt;=season_lo,MONTH(G115)*100+DAY(G115)&lt;=season_hi),1,0))</f>
        <v/>
      </c>
      <c r="I115">
        <f>IF(G115="","",G115-first_day+1)</f>
        <v/>
      </c>
      <c r="J115" s="27">
        <f>IF(I115="","",INDEX(Daily!$J$2:$J$421,I115))</f>
        <v/>
      </c>
      <c r="K115" s="27">
        <f>IF(J115="","",J115+cat_offset)</f>
        <v/>
      </c>
      <c r="L115" s="27">
        <f>IF(J115="","",MAX(0,E115-J115)^2)</f>
        <v/>
      </c>
      <c r="M115" s="27">
        <f>IF(J115="","",MAX(0,E115-(J115+twcdh_off))^2)</f>
        <v/>
      </c>
      <c r="N115" s="27">
        <f>IF(E115="","",MAX(0,E115-swcdh_thr)^2)</f>
        <v/>
      </c>
      <c r="O115">
        <f>IF(K115="","",ROUND(E115-K115,0))</f>
        <v/>
      </c>
      <c r="P115">
        <f>IF(O115="","",IF(O115&gt;=1,O115,0))</f>
        <v/>
      </c>
      <c r="Q115" s="27">
        <f>IF(E115="","",MAX(0,E115-22))</f>
        <v/>
      </c>
      <c r="R115" s="27">
        <f>IF(H115=1,E115,"")</f>
        <v/>
      </c>
      <c r="S115" s="27">
        <f>IF(AND(H115=1,J115&lt;&gt;""),E115-J115,"")</f>
        <v/>
      </c>
      <c r="T115">
        <f>IF(G115="","",MONTH(G115))</f>
        <v/>
      </c>
    </row>
    <row r="116">
      <c r="A116" s="24" t="n">
        <v>2020</v>
      </c>
      <c r="B116" s="24" t="n">
        <v>1</v>
      </c>
      <c r="C116" s="24" t="n">
        <v>5</v>
      </c>
      <c r="D116" s="24" t="n">
        <v>19</v>
      </c>
      <c r="E116" s="24" t="n">
        <v>5.9</v>
      </c>
      <c r="F116" s="25">
        <f>IF($E116="","",DATE(IF($A116="",nominal_year,$A116),$B116,$C116)+($D116-IF(LEFT(hour_conv,1)="1",1,0))/24)</f>
        <v/>
      </c>
      <c r="G116" s="26">
        <f>IF(F116="","",INT(F116))</f>
        <v/>
      </c>
      <c r="H116">
        <f>IF(G116="","",IF(AND(MONTH(G116)*100+DAY(G116)&gt;=season_lo,MONTH(G116)*100+DAY(G116)&lt;=season_hi),1,0))</f>
        <v/>
      </c>
      <c r="I116">
        <f>IF(G116="","",G116-first_day+1)</f>
        <v/>
      </c>
      <c r="J116" s="27">
        <f>IF(I116="","",INDEX(Daily!$J$2:$J$421,I116))</f>
        <v/>
      </c>
      <c r="K116" s="27">
        <f>IF(J116="","",J116+cat_offset)</f>
        <v/>
      </c>
      <c r="L116" s="27">
        <f>IF(J116="","",MAX(0,E116-J116)^2)</f>
        <v/>
      </c>
      <c r="M116" s="27">
        <f>IF(J116="","",MAX(0,E116-(J116+twcdh_off))^2)</f>
        <v/>
      </c>
      <c r="N116" s="27">
        <f>IF(E116="","",MAX(0,E116-swcdh_thr)^2)</f>
        <v/>
      </c>
      <c r="O116">
        <f>IF(K116="","",ROUND(E116-K116,0))</f>
        <v/>
      </c>
      <c r="P116">
        <f>IF(O116="","",IF(O116&gt;=1,O116,0))</f>
        <v/>
      </c>
      <c r="Q116" s="27">
        <f>IF(E116="","",MAX(0,E116-22))</f>
        <v/>
      </c>
      <c r="R116" s="27">
        <f>IF(H116=1,E116,"")</f>
        <v/>
      </c>
      <c r="S116" s="27">
        <f>IF(AND(H116=1,J116&lt;&gt;""),E116-J116,"")</f>
        <v/>
      </c>
      <c r="T116">
        <f>IF(G116="","",MONTH(G116))</f>
        <v/>
      </c>
    </row>
    <row r="117">
      <c r="A117" s="24" t="n">
        <v>2020</v>
      </c>
      <c r="B117" s="24" t="n">
        <v>1</v>
      </c>
      <c r="C117" s="24" t="n">
        <v>5</v>
      </c>
      <c r="D117" s="24" t="n">
        <v>20</v>
      </c>
      <c r="E117" s="24" t="n">
        <v>5.92</v>
      </c>
      <c r="F117" s="25">
        <f>IF($E117="","",DATE(IF($A117="",nominal_year,$A117),$B117,$C117)+($D117-IF(LEFT(hour_conv,1)="1",1,0))/24)</f>
        <v/>
      </c>
      <c r="G117" s="26">
        <f>IF(F117="","",INT(F117))</f>
        <v/>
      </c>
      <c r="H117">
        <f>IF(G117="","",IF(AND(MONTH(G117)*100+DAY(G117)&gt;=season_lo,MONTH(G117)*100+DAY(G117)&lt;=season_hi),1,0))</f>
        <v/>
      </c>
      <c r="I117">
        <f>IF(G117="","",G117-first_day+1)</f>
        <v/>
      </c>
      <c r="J117" s="27">
        <f>IF(I117="","",INDEX(Daily!$J$2:$J$421,I117))</f>
        <v/>
      </c>
      <c r="K117" s="27">
        <f>IF(J117="","",J117+cat_offset)</f>
        <v/>
      </c>
      <c r="L117" s="27">
        <f>IF(J117="","",MAX(0,E117-J117)^2)</f>
        <v/>
      </c>
      <c r="M117" s="27">
        <f>IF(J117="","",MAX(0,E117-(J117+twcdh_off))^2)</f>
        <v/>
      </c>
      <c r="N117" s="27">
        <f>IF(E117="","",MAX(0,E117-swcdh_thr)^2)</f>
        <v/>
      </c>
      <c r="O117">
        <f>IF(K117="","",ROUND(E117-K117,0))</f>
        <v/>
      </c>
      <c r="P117">
        <f>IF(O117="","",IF(O117&gt;=1,O117,0))</f>
        <v/>
      </c>
      <c r="Q117" s="27">
        <f>IF(E117="","",MAX(0,E117-22))</f>
        <v/>
      </c>
      <c r="R117" s="27">
        <f>IF(H117=1,E117,"")</f>
        <v/>
      </c>
      <c r="S117" s="27">
        <f>IF(AND(H117=1,J117&lt;&gt;""),E117-J117,"")</f>
        <v/>
      </c>
      <c r="T117">
        <f>IF(G117="","",MONTH(G117))</f>
        <v/>
      </c>
    </row>
    <row r="118">
      <c r="A118" s="24" t="n">
        <v>2020</v>
      </c>
      <c r="B118" s="24" t="n">
        <v>1</v>
      </c>
      <c r="C118" s="24" t="n">
        <v>5</v>
      </c>
      <c r="D118" s="24" t="n">
        <v>21</v>
      </c>
      <c r="E118" s="24" t="n">
        <v>5.56</v>
      </c>
      <c r="F118" s="25">
        <f>IF($E118="","",DATE(IF($A118="",nominal_year,$A118),$B118,$C118)+($D118-IF(LEFT(hour_conv,1)="1",1,0))/24)</f>
        <v/>
      </c>
      <c r="G118" s="26">
        <f>IF(F118="","",INT(F118))</f>
        <v/>
      </c>
      <c r="H118">
        <f>IF(G118="","",IF(AND(MONTH(G118)*100+DAY(G118)&gt;=season_lo,MONTH(G118)*100+DAY(G118)&lt;=season_hi),1,0))</f>
        <v/>
      </c>
      <c r="I118">
        <f>IF(G118="","",G118-first_day+1)</f>
        <v/>
      </c>
      <c r="J118" s="27">
        <f>IF(I118="","",INDEX(Daily!$J$2:$J$421,I118))</f>
        <v/>
      </c>
      <c r="K118" s="27">
        <f>IF(J118="","",J118+cat_offset)</f>
        <v/>
      </c>
      <c r="L118" s="27">
        <f>IF(J118="","",MAX(0,E118-J118)^2)</f>
        <v/>
      </c>
      <c r="M118" s="27">
        <f>IF(J118="","",MAX(0,E118-(J118+twcdh_off))^2)</f>
        <v/>
      </c>
      <c r="N118" s="27">
        <f>IF(E118="","",MAX(0,E118-swcdh_thr)^2)</f>
        <v/>
      </c>
      <c r="O118">
        <f>IF(K118="","",ROUND(E118-K118,0))</f>
        <v/>
      </c>
      <c r="P118">
        <f>IF(O118="","",IF(O118&gt;=1,O118,0))</f>
        <v/>
      </c>
      <c r="Q118" s="27">
        <f>IF(E118="","",MAX(0,E118-22))</f>
        <v/>
      </c>
      <c r="R118" s="27">
        <f>IF(H118=1,E118,"")</f>
        <v/>
      </c>
      <c r="S118" s="27">
        <f>IF(AND(H118=1,J118&lt;&gt;""),E118-J118,"")</f>
        <v/>
      </c>
      <c r="T118">
        <f>IF(G118="","",MONTH(G118))</f>
        <v/>
      </c>
    </row>
    <row r="119">
      <c r="A119" s="24" t="n">
        <v>2020</v>
      </c>
      <c r="B119" s="24" t="n">
        <v>1</v>
      </c>
      <c r="C119" s="24" t="n">
        <v>5</v>
      </c>
      <c r="D119" s="24" t="n">
        <v>22</v>
      </c>
      <c r="E119" s="24" t="n">
        <v>4.12</v>
      </c>
      <c r="F119" s="25">
        <f>IF($E119="","",DATE(IF($A119="",nominal_year,$A119),$B119,$C119)+($D119-IF(LEFT(hour_conv,1)="1",1,0))/24)</f>
        <v/>
      </c>
      <c r="G119" s="26">
        <f>IF(F119="","",INT(F119))</f>
        <v/>
      </c>
      <c r="H119">
        <f>IF(G119="","",IF(AND(MONTH(G119)*100+DAY(G119)&gt;=season_lo,MONTH(G119)*100+DAY(G119)&lt;=season_hi),1,0))</f>
        <v/>
      </c>
      <c r="I119">
        <f>IF(G119="","",G119-first_day+1)</f>
        <v/>
      </c>
      <c r="J119" s="27">
        <f>IF(I119="","",INDEX(Daily!$J$2:$J$421,I119))</f>
        <v/>
      </c>
      <c r="K119" s="27">
        <f>IF(J119="","",J119+cat_offset)</f>
        <v/>
      </c>
      <c r="L119" s="27">
        <f>IF(J119="","",MAX(0,E119-J119)^2)</f>
        <v/>
      </c>
      <c r="M119" s="27">
        <f>IF(J119="","",MAX(0,E119-(J119+twcdh_off))^2)</f>
        <v/>
      </c>
      <c r="N119" s="27">
        <f>IF(E119="","",MAX(0,E119-swcdh_thr)^2)</f>
        <v/>
      </c>
      <c r="O119">
        <f>IF(K119="","",ROUND(E119-K119,0))</f>
        <v/>
      </c>
      <c r="P119">
        <f>IF(O119="","",IF(O119&gt;=1,O119,0))</f>
        <v/>
      </c>
      <c r="Q119" s="27">
        <f>IF(E119="","",MAX(0,E119-22))</f>
        <v/>
      </c>
      <c r="R119" s="27">
        <f>IF(H119=1,E119,"")</f>
        <v/>
      </c>
      <c r="S119" s="27">
        <f>IF(AND(H119=1,J119&lt;&gt;""),E119-J119,"")</f>
        <v/>
      </c>
      <c r="T119">
        <f>IF(G119="","",MONTH(G119))</f>
        <v/>
      </c>
    </row>
    <row r="120">
      <c r="A120" s="24" t="n">
        <v>2020</v>
      </c>
      <c r="B120" s="24" t="n">
        <v>1</v>
      </c>
      <c r="C120" s="24" t="n">
        <v>5</v>
      </c>
      <c r="D120" s="24" t="n">
        <v>23</v>
      </c>
      <c r="E120" s="24" t="n">
        <v>3.22</v>
      </c>
      <c r="F120" s="25">
        <f>IF($E120="","",DATE(IF($A120="",nominal_year,$A120),$B120,$C120)+($D120-IF(LEFT(hour_conv,1)="1",1,0))/24)</f>
        <v/>
      </c>
      <c r="G120" s="26">
        <f>IF(F120="","",INT(F120))</f>
        <v/>
      </c>
      <c r="H120">
        <f>IF(G120="","",IF(AND(MONTH(G120)*100+DAY(G120)&gt;=season_lo,MONTH(G120)*100+DAY(G120)&lt;=season_hi),1,0))</f>
        <v/>
      </c>
      <c r="I120">
        <f>IF(G120="","",G120-first_day+1)</f>
        <v/>
      </c>
      <c r="J120" s="27">
        <f>IF(I120="","",INDEX(Daily!$J$2:$J$421,I120))</f>
        <v/>
      </c>
      <c r="K120" s="27">
        <f>IF(J120="","",J120+cat_offset)</f>
        <v/>
      </c>
      <c r="L120" s="27">
        <f>IF(J120="","",MAX(0,E120-J120)^2)</f>
        <v/>
      </c>
      <c r="M120" s="27">
        <f>IF(J120="","",MAX(0,E120-(J120+twcdh_off))^2)</f>
        <v/>
      </c>
      <c r="N120" s="27">
        <f>IF(E120="","",MAX(0,E120-swcdh_thr)^2)</f>
        <v/>
      </c>
      <c r="O120">
        <f>IF(K120="","",ROUND(E120-K120,0))</f>
        <v/>
      </c>
      <c r="P120">
        <f>IF(O120="","",IF(O120&gt;=1,O120,0))</f>
        <v/>
      </c>
      <c r="Q120" s="27">
        <f>IF(E120="","",MAX(0,E120-22))</f>
        <v/>
      </c>
      <c r="R120" s="27">
        <f>IF(H120=1,E120,"")</f>
        <v/>
      </c>
      <c r="S120" s="27">
        <f>IF(AND(H120=1,J120&lt;&gt;""),E120-J120,"")</f>
        <v/>
      </c>
      <c r="T120">
        <f>IF(G120="","",MONTH(G120))</f>
        <v/>
      </c>
    </row>
    <row r="121">
      <c r="A121" s="24" t="n">
        <v>2020</v>
      </c>
      <c r="B121" s="24" t="n">
        <v>1</v>
      </c>
      <c r="C121" s="24" t="n">
        <v>5</v>
      </c>
      <c r="D121" s="24" t="n">
        <v>24</v>
      </c>
      <c r="E121" s="24" t="n">
        <v>2.91</v>
      </c>
      <c r="F121" s="25">
        <f>IF($E121="","",DATE(IF($A121="",nominal_year,$A121),$B121,$C121)+($D121-IF(LEFT(hour_conv,1)="1",1,0))/24)</f>
        <v/>
      </c>
      <c r="G121" s="26">
        <f>IF(F121="","",INT(F121))</f>
        <v/>
      </c>
      <c r="H121">
        <f>IF(G121="","",IF(AND(MONTH(G121)*100+DAY(G121)&gt;=season_lo,MONTH(G121)*100+DAY(G121)&lt;=season_hi),1,0))</f>
        <v/>
      </c>
      <c r="I121">
        <f>IF(G121="","",G121-first_day+1)</f>
        <v/>
      </c>
      <c r="J121" s="27">
        <f>IF(I121="","",INDEX(Daily!$J$2:$J$421,I121))</f>
        <v/>
      </c>
      <c r="K121" s="27">
        <f>IF(J121="","",J121+cat_offset)</f>
        <v/>
      </c>
      <c r="L121" s="27">
        <f>IF(J121="","",MAX(0,E121-J121)^2)</f>
        <v/>
      </c>
      <c r="M121" s="27">
        <f>IF(J121="","",MAX(0,E121-(J121+twcdh_off))^2)</f>
        <v/>
      </c>
      <c r="N121" s="27">
        <f>IF(E121="","",MAX(0,E121-swcdh_thr)^2)</f>
        <v/>
      </c>
      <c r="O121">
        <f>IF(K121="","",ROUND(E121-K121,0))</f>
        <v/>
      </c>
      <c r="P121">
        <f>IF(O121="","",IF(O121&gt;=1,O121,0))</f>
        <v/>
      </c>
      <c r="Q121" s="27">
        <f>IF(E121="","",MAX(0,E121-22))</f>
        <v/>
      </c>
      <c r="R121" s="27">
        <f>IF(H121=1,E121,"")</f>
        <v/>
      </c>
      <c r="S121" s="27">
        <f>IF(AND(H121=1,J121&lt;&gt;""),E121-J121,"")</f>
        <v/>
      </c>
      <c r="T121">
        <f>IF(G121="","",MONTH(G121))</f>
        <v/>
      </c>
    </row>
    <row r="122">
      <c r="A122" s="24" t="n">
        <v>2020</v>
      </c>
      <c r="B122" s="24" t="n">
        <v>1</v>
      </c>
      <c r="C122" s="24" t="n">
        <v>6</v>
      </c>
      <c r="D122" s="24" t="n">
        <v>1</v>
      </c>
      <c r="E122" s="24" t="n">
        <v>2.36</v>
      </c>
      <c r="F122" s="25">
        <f>IF($E122="","",DATE(IF($A122="",nominal_year,$A122),$B122,$C122)+($D122-IF(LEFT(hour_conv,1)="1",1,0))/24)</f>
        <v/>
      </c>
      <c r="G122" s="26">
        <f>IF(F122="","",INT(F122))</f>
        <v/>
      </c>
      <c r="H122">
        <f>IF(G122="","",IF(AND(MONTH(G122)*100+DAY(G122)&gt;=season_lo,MONTH(G122)*100+DAY(G122)&lt;=season_hi),1,0))</f>
        <v/>
      </c>
      <c r="I122">
        <f>IF(G122="","",G122-first_day+1)</f>
        <v/>
      </c>
      <c r="J122" s="27">
        <f>IF(I122="","",INDEX(Daily!$J$2:$J$421,I122))</f>
        <v/>
      </c>
      <c r="K122" s="27">
        <f>IF(J122="","",J122+cat_offset)</f>
        <v/>
      </c>
      <c r="L122" s="27">
        <f>IF(J122="","",MAX(0,E122-J122)^2)</f>
        <v/>
      </c>
      <c r="M122" s="27">
        <f>IF(J122="","",MAX(0,E122-(J122+twcdh_off))^2)</f>
        <v/>
      </c>
      <c r="N122" s="27">
        <f>IF(E122="","",MAX(0,E122-swcdh_thr)^2)</f>
        <v/>
      </c>
      <c r="O122">
        <f>IF(K122="","",ROUND(E122-K122,0))</f>
        <v/>
      </c>
      <c r="P122">
        <f>IF(O122="","",IF(O122&gt;=1,O122,0))</f>
        <v/>
      </c>
      <c r="Q122" s="27">
        <f>IF(E122="","",MAX(0,E122-22))</f>
        <v/>
      </c>
      <c r="R122" s="27">
        <f>IF(H122=1,E122,"")</f>
        <v/>
      </c>
      <c r="S122" s="27">
        <f>IF(AND(H122=1,J122&lt;&gt;""),E122-J122,"")</f>
        <v/>
      </c>
      <c r="T122">
        <f>IF(G122="","",MONTH(G122))</f>
        <v/>
      </c>
    </row>
    <row r="123">
      <c r="A123" s="24" t="n">
        <v>2020</v>
      </c>
      <c r="B123" s="24" t="n">
        <v>1</v>
      </c>
      <c r="C123" s="24" t="n">
        <v>6</v>
      </c>
      <c r="D123" s="24" t="n">
        <v>2</v>
      </c>
      <c r="E123" s="24" t="n">
        <v>1.91</v>
      </c>
      <c r="F123" s="25">
        <f>IF($E123="","",DATE(IF($A123="",nominal_year,$A123),$B123,$C123)+($D123-IF(LEFT(hour_conv,1)="1",1,0))/24)</f>
        <v/>
      </c>
      <c r="G123" s="26">
        <f>IF(F123="","",INT(F123))</f>
        <v/>
      </c>
      <c r="H123">
        <f>IF(G123="","",IF(AND(MONTH(G123)*100+DAY(G123)&gt;=season_lo,MONTH(G123)*100+DAY(G123)&lt;=season_hi),1,0))</f>
        <v/>
      </c>
      <c r="I123">
        <f>IF(G123="","",G123-first_day+1)</f>
        <v/>
      </c>
      <c r="J123" s="27">
        <f>IF(I123="","",INDEX(Daily!$J$2:$J$421,I123))</f>
        <v/>
      </c>
      <c r="K123" s="27">
        <f>IF(J123="","",J123+cat_offset)</f>
        <v/>
      </c>
      <c r="L123" s="27">
        <f>IF(J123="","",MAX(0,E123-J123)^2)</f>
        <v/>
      </c>
      <c r="M123" s="27">
        <f>IF(J123="","",MAX(0,E123-(J123+twcdh_off))^2)</f>
        <v/>
      </c>
      <c r="N123" s="27">
        <f>IF(E123="","",MAX(0,E123-swcdh_thr)^2)</f>
        <v/>
      </c>
      <c r="O123">
        <f>IF(K123="","",ROUND(E123-K123,0))</f>
        <v/>
      </c>
      <c r="P123">
        <f>IF(O123="","",IF(O123&gt;=1,O123,0))</f>
        <v/>
      </c>
      <c r="Q123" s="27">
        <f>IF(E123="","",MAX(0,E123-22))</f>
        <v/>
      </c>
      <c r="R123" s="27">
        <f>IF(H123=1,E123,"")</f>
        <v/>
      </c>
      <c r="S123" s="27">
        <f>IF(AND(H123=1,J123&lt;&gt;""),E123-J123,"")</f>
        <v/>
      </c>
      <c r="T123">
        <f>IF(G123="","",MONTH(G123))</f>
        <v/>
      </c>
    </row>
    <row r="124">
      <c r="A124" s="24" t="n">
        <v>2020</v>
      </c>
      <c r="B124" s="24" t="n">
        <v>1</v>
      </c>
      <c r="C124" s="24" t="n">
        <v>6</v>
      </c>
      <c r="D124" s="24" t="n">
        <v>3</v>
      </c>
      <c r="E124" s="24" t="n">
        <v>1.94</v>
      </c>
      <c r="F124" s="25">
        <f>IF($E124="","",DATE(IF($A124="",nominal_year,$A124),$B124,$C124)+($D124-IF(LEFT(hour_conv,1)="1",1,0))/24)</f>
        <v/>
      </c>
      <c r="G124" s="26">
        <f>IF(F124="","",INT(F124))</f>
        <v/>
      </c>
      <c r="H124">
        <f>IF(G124="","",IF(AND(MONTH(G124)*100+DAY(G124)&gt;=season_lo,MONTH(G124)*100+DAY(G124)&lt;=season_hi),1,0))</f>
        <v/>
      </c>
      <c r="I124">
        <f>IF(G124="","",G124-first_day+1)</f>
        <v/>
      </c>
      <c r="J124" s="27">
        <f>IF(I124="","",INDEX(Daily!$J$2:$J$421,I124))</f>
        <v/>
      </c>
      <c r="K124" s="27">
        <f>IF(J124="","",J124+cat_offset)</f>
        <v/>
      </c>
      <c r="L124" s="27">
        <f>IF(J124="","",MAX(0,E124-J124)^2)</f>
        <v/>
      </c>
      <c r="M124" s="27">
        <f>IF(J124="","",MAX(0,E124-(J124+twcdh_off))^2)</f>
        <v/>
      </c>
      <c r="N124" s="27">
        <f>IF(E124="","",MAX(0,E124-swcdh_thr)^2)</f>
        <v/>
      </c>
      <c r="O124">
        <f>IF(K124="","",ROUND(E124-K124,0))</f>
        <v/>
      </c>
      <c r="P124">
        <f>IF(O124="","",IF(O124&gt;=1,O124,0))</f>
        <v/>
      </c>
      <c r="Q124" s="27">
        <f>IF(E124="","",MAX(0,E124-22))</f>
        <v/>
      </c>
      <c r="R124" s="27">
        <f>IF(H124=1,E124,"")</f>
        <v/>
      </c>
      <c r="S124" s="27">
        <f>IF(AND(H124=1,J124&lt;&gt;""),E124-J124,"")</f>
        <v/>
      </c>
      <c r="T124">
        <f>IF(G124="","",MONTH(G124))</f>
        <v/>
      </c>
    </row>
    <row r="125">
      <c r="A125" s="24" t="n">
        <v>2020</v>
      </c>
      <c r="B125" s="24" t="n">
        <v>1</v>
      </c>
      <c r="C125" s="24" t="n">
        <v>6</v>
      </c>
      <c r="D125" s="24" t="n">
        <v>4</v>
      </c>
      <c r="E125" s="24" t="n">
        <v>1.46</v>
      </c>
      <c r="F125" s="25">
        <f>IF($E125="","",DATE(IF($A125="",nominal_year,$A125),$B125,$C125)+($D125-IF(LEFT(hour_conv,1)="1",1,0))/24)</f>
        <v/>
      </c>
      <c r="G125" s="26">
        <f>IF(F125="","",INT(F125))</f>
        <v/>
      </c>
      <c r="H125">
        <f>IF(G125="","",IF(AND(MONTH(G125)*100+DAY(G125)&gt;=season_lo,MONTH(G125)*100+DAY(G125)&lt;=season_hi),1,0))</f>
        <v/>
      </c>
      <c r="I125">
        <f>IF(G125="","",G125-first_day+1)</f>
        <v/>
      </c>
      <c r="J125" s="27">
        <f>IF(I125="","",INDEX(Daily!$J$2:$J$421,I125))</f>
        <v/>
      </c>
      <c r="K125" s="27">
        <f>IF(J125="","",J125+cat_offset)</f>
        <v/>
      </c>
      <c r="L125" s="27">
        <f>IF(J125="","",MAX(0,E125-J125)^2)</f>
        <v/>
      </c>
      <c r="M125" s="27">
        <f>IF(J125="","",MAX(0,E125-(J125+twcdh_off))^2)</f>
        <v/>
      </c>
      <c r="N125" s="27">
        <f>IF(E125="","",MAX(0,E125-swcdh_thr)^2)</f>
        <v/>
      </c>
      <c r="O125">
        <f>IF(K125="","",ROUND(E125-K125,0))</f>
        <v/>
      </c>
      <c r="P125">
        <f>IF(O125="","",IF(O125&gt;=1,O125,0))</f>
        <v/>
      </c>
      <c r="Q125" s="27">
        <f>IF(E125="","",MAX(0,E125-22))</f>
        <v/>
      </c>
      <c r="R125" s="27">
        <f>IF(H125=1,E125,"")</f>
        <v/>
      </c>
      <c r="S125" s="27">
        <f>IF(AND(H125=1,J125&lt;&gt;""),E125-J125,"")</f>
        <v/>
      </c>
      <c r="T125">
        <f>IF(G125="","",MONTH(G125))</f>
        <v/>
      </c>
    </row>
    <row r="126">
      <c r="A126" s="24" t="n">
        <v>2020</v>
      </c>
      <c r="B126" s="24" t="n">
        <v>1</v>
      </c>
      <c r="C126" s="24" t="n">
        <v>6</v>
      </c>
      <c r="D126" s="24" t="n">
        <v>5</v>
      </c>
      <c r="E126" s="24" t="n">
        <v>2.2</v>
      </c>
      <c r="F126" s="25">
        <f>IF($E126="","",DATE(IF($A126="",nominal_year,$A126),$B126,$C126)+($D126-IF(LEFT(hour_conv,1)="1",1,0))/24)</f>
        <v/>
      </c>
      <c r="G126" s="26">
        <f>IF(F126="","",INT(F126))</f>
        <v/>
      </c>
      <c r="H126">
        <f>IF(G126="","",IF(AND(MONTH(G126)*100+DAY(G126)&gt;=season_lo,MONTH(G126)*100+DAY(G126)&lt;=season_hi),1,0))</f>
        <v/>
      </c>
      <c r="I126">
        <f>IF(G126="","",G126-first_day+1)</f>
        <v/>
      </c>
      <c r="J126" s="27">
        <f>IF(I126="","",INDEX(Daily!$J$2:$J$421,I126))</f>
        <v/>
      </c>
      <c r="K126" s="27">
        <f>IF(J126="","",J126+cat_offset)</f>
        <v/>
      </c>
      <c r="L126" s="27">
        <f>IF(J126="","",MAX(0,E126-J126)^2)</f>
        <v/>
      </c>
      <c r="M126" s="27">
        <f>IF(J126="","",MAX(0,E126-(J126+twcdh_off))^2)</f>
        <v/>
      </c>
      <c r="N126" s="27">
        <f>IF(E126="","",MAX(0,E126-swcdh_thr)^2)</f>
        <v/>
      </c>
      <c r="O126">
        <f>IF(K126="","",ROUND(E126-K126,0))</f>
        <v/>
      </c>
      <c r="P126">
        <f>IF(O126="","",IF(O126&gt;=1,O126,0))</f>
        <v/>
      </c>
      <c r="Q126" s="27">
        <f>IF(E126="","",MAX(0,E126-22))</f>
        <v/>
      </c>
      <c r="R126" s="27">
        <f>IF(H126=1,E126,"")</f>
        <v/>
      </c>
      <c r="S126" s="27">
        <f>IF(AND(H126=1,J126&lt;&gt;""),E126-J126,"")</f>
        <v/>
      </c>
      <c r="T126">
        <f>IF(G126="","",MONTH(G126))</f>
        <v/>
      </c>
    </row>
    <row r="127">
      <c r="A127" s="24" t="n">
        <v>2020</v>
      </c>
      <c r="B127" s="24" t="n">
        <v>1</v>
      </c>
      <c r="C127" s="24" t="n">
        <v>6</v>
      </c>
      <c r="D127" s="24" t="n">
        <v>6</v>
      </c>
      <c r="E127" s="24" t="n">
        <v>2.16</v>
      </c>
      <c r="F127" s="25">
        <f>IF($E127="","",DATE(IF($A127="",nominal_year,$A127),$B127,$C127)+($D127-IF(LEFT(hour_conv,1)="1",1,0))/24)</f>
        <v/>
      </c>
      <c r="G127" s="26">
        <f>IF(F127="","",INT(F127))</f>
        <v/>
      </c>
      <c r="H127">
        <f>IF(G127="","",IF(AND(MONTH(G127)*100+DAY(G127)&gt;=season_lo,MONTH(G127)*100+DAY(G127)&lt;=season_hi),1,0))</f>
        <v/>
      </c>
      <c r="I127">
        <f>IF(G127="","",G127-first_day+1)</f>
        <v/>
      </c>
      <c r="J127" s="27">
        <f>IF(I127="","",INDEX(Daily!$J$2:$J$421,I127))</f>
        <v/>
      </c>
      <c r="K127" s="27">
        <f>IF(J127="","",J127+cat_offset)</f>
        <v/>
      </c>
      <c r="L127" s="27">
        <f>IF(J127="","",MAX(0,E127-J127)^2)</f>
        <v/>
      </c>
      <c r="M127" s="27">
        <f>IF(J127="","",MAX(0,E127-(J127+twcdh_off))^2)</f>
        <v/>
      </c>
      <c r="N127" s="27">
        <f>IF(E127="","",MAX(0,E127-swcdh_thr)^2)</f>
        <v/>
      </c>
      <c r="O127">
        <f>IF(K127="","",ROUND(E127-K127,0))</f>
        <v/>
      </c>
      <c r="P127">
        <f>IF(O127="","",IF(O127&gt;=1,O127,0))</f>
        <v/>
      </c>
      <c r="Q127" s="27">
        <f>IF(E127="","",MAX(0,E127-22))</f>
        <v/>
      </c>
      <c r="R127" s="27">
        <f>IF(H127=1,E127,"")</f>
        <v/>
      </c>
      <c r="S127" s="27">
        <f>IF(AND(H127=1,J127&lt;&gt;""),E127-J127,"")</f>
        <v/>
      </c>
      <c r="T127">
        <f>IF(G127="","",MONTH(G127))</f>
        <v/>
      </c>
    </row>
    <row r="128">
      <c r="A128" s="24" t="n">
        <v>2020</v>
      </c>
      <c r="B128" s="24" t="n">
        <v>1</v>
      </c>
      <c r="C128" s="24" t="n">
        <v>6</v>
      </c>
      <c r="D128" s="24" t="n">
        <v>7</v>
      </c>
      <c r="E128" s="24" t="n">
        <v>2.69</v>
      </c>
      <c r="F128" s="25">
        <f>IF($E128="","",DATE(IF($A128="",nominal_year,$A128),$B128,$C128)+($D128-IF(LEFT(hour_conv,1)="1",1,0))/24)</f>
        <v/>
      </c>
      <c r="G128" s="26">
        <f>IF(F128="","",INT(F128))</f>
        <v/>
      </c>
      <c r="H128">
        <f>IF(G128="","",IF(AND(MONTH(G128)*100+DAY(G128)&gt;=season_lo,MONTH(G128)*100+DAY(G128)&lt;=season_hi),1,0))</f>
        <v/>
      </c>
      <c r="I128">
        <f>IF(G128="","",G128-first_day+1)</f>
        <v/>
      </c>
      <c r="J128" s="27">
        <f>IF(I128="","",INDEX(Daily!$J$2:$J$421,I128))</f>
        <v/>
      </c>
      <c r="K128" s="27">
        <f>IF(J128="","",J128+cat_offset)</f>
        <v/>
      </c>
      <c r="L128" s="27">
        <f>IF(J128="","",MAX(0,E128-J128)^2)</f>
        <v/>
      </c>
      <c r="M128" s="27">
        <f>IF(J128="","",MAX(0,E128-(J128+twcdh_off))^2)</f>
        <v/>
      </c>
      <c r="N128" s="27">
        <f>IF(E128="","",MAX(0,E128-swcdh_thr)^2)</f>
        <v/>
      </c>
      <c r="O128">
        <f>IF(K128="","",ROUND(E128-K128,0))</f>
        <v/>
      </c>
      <c r="P128">
        <f>IF(O128="","",IF(O128&gt;=1,O128,0))</f>
        <v/>
      </c>
      <c r="Q128" s="27">
        <f>IF(E128="","",MAX(0,E128-22))</f>
        <v/>
      </c>
      <c r="R128" s="27">
        <f>IF(H128=1,E128,"")</f>
        <v/>
      </c>
      <c r="S128" s="27">
        <f>IF(AND(H128=1,J128&lt;&gt;""),E128-J128,"")</f>
        <v/>
      </c>
      <c r="T128">
        <f>IF(G128="","",MONTH(G128))</f>
        <v/>
      </c>
    </row>
    <row r="129">
      <c r="A129" s="24" t="n">
        <v>2020</v>
      </c>
      <c r="B129" s="24" t="n">
        <v>1</v>
      </c>
      <c r="C129" s="24" t="n">
        <v>6</v>
      </c>
      <c r="D129" s="24" t="n">
        <v>8</v>
      </c>
      <c r="E129" s="24" t="n">
        <v>3.03</v>
      </c>
      <c r="F129" s="25">
        <f>IF($E129="","",DATE(IF($A129="",nominal_year,$A129),$B129,$C129)+($D129-IF(LEFT(hour_conv,1)="1",1,0))/24)</f>
        <v/>
      </c>
      <c r="G129" s="26">
        <f>IF(F129="","",INT(F129))</f>
        <v/>
      </c>
      <c r="H129">
        <f>IF(G129="","",IF(AND(MONTH(G129)*100+DAY(G129)&gt;=season_lo,MONTH(G129)*100+DAY(G129)&lt;=season_hi),1,0))</f>
        <v/>
      </c>
      <c r="I129">
        <f>IF(G129="","",G129-first_day+1)</f>
        <v/>
      </c>
      <c r="J129" s="27">
        <f>IF(I129="","",INDEX(Daily!$J$2:$J$421,I129))</f>
        <v/>
      </c>
      <c r="K129" s="27">
        <f>IF(J129="","",J129+cat_offset)</f>
        <v/>
      </c>
      <c r="L129" s="27">
        <f>IF(J129="","",MAX(0,E129-J129)^2)</f>
        <v/>
      </c>
      <c r="M129" s="27">
        <f>IF(J129="","",MAX(0,E129-(J129+twcdh_off))^2)</f>
        <v/>
      </c>
      <c r="N129" s="27">
        <f>IF(E129="","",MAX(0,E129-swcdh_thr)^2)</f>
        <v/>
      </c>
      <c r="O129">
        <f>IF(K129="","",ROUND(E129-K129,0))</f>
        <v/>
      </c>
      <c r="P129">
        <f>IF(O129="","",IF(O129&gt;=1,O129,0))</f>
        <v/>
      </c>
      <c r="Q129" s="27">
        <f>IF(E129="","",MAX(0,E129-22))</f>
        <v/>
      </c>
      <c r="R129" s="27">
        <f>IF(H129=1,E129,"")</f>
        <v/>
      </c>
      <c r="S129" s="27">
        <f>IF(AND(H129=1,J129&lt;&gt;""),E129-J129,"")</f>
        <v/>
      </c>
      <c r="T129">
        <f>IF(G129="","",MONTH(G129))</f>
        <v/>
      </c>
    </row>
    <row r="130">
      <c r="A130" s="24" t="n">
        <v>2020</v>
      </c>
      <c r="B130" s="24" t="n">
        <v>1</v>
      </c>
      <c r="C130" s="24" t="n">
        <v>6</v>
      </c>
      <c r="D130" s="24" t="n">
        <v>9</v>
      </c>
      <c r="E130" s="24" t="n">
        <v>3.41</v>
      </c>
      <c r="F130" s="25">
        <f>IF($E130="","",DATE(IF($A130="",nominal_year,$A130),$B130,$C130)+($D130-IF(LEFT(hour_conv,1)="1",1,0))/24)</f>
        <v/>
      </c>
      <c r="G130" s="26">
        <f>IF(F130="","",INT(F130))</f>
        <v/>
      </c>
      <c r="H130">
        <f>IF(G130="","",IF(AND(MONTH(G130)*100+DAY(G130)&gt;=season_lo,MONTH(G130)*100+DAY(G130)&lt;=season_hi),1,0))</f>
        <v/>
      </c>
      <c r="I130">
        <f>IF(G130="","",G130-first_day+1)</f>
        <v/>
      </c>
      <c r="J130" s="27">
        <f>IF(I130="","",INDEX(Daily!$J$2:$J$421,I130))</f>
        <v/>
      </c>
      <c r="K130" s="27">
        <f>IF(J130="","",J130+cat_offset)</f>
        <v/>
      </c>
      <c r="L130" s="27">
        <f>IF(J130="","",MAX(0,E130-J130)^2)</f>
        <v/>
      </c>
      <c r="M130" s="27">
        <f>IF(J130="","",MAX(0,E130-(J130+twcdh_off))^2)</f>
        <v/>
      </c>
      <c r="N130" s="27">
        <f>IF(E130="","",MAX(0,E130-swcdh_thr)^2)</f>
        <v/>
      </c>
      <c r="O130">
        <f>IF(K130="","",ROUND(E130-K130,0))</f>
        <v/>
      </c>
      <c r="P130">
        <f>IF(O130="","",IF(O130&gt;=1,O130,0))</f>
        <v/>
      </c>
      <c r="Q130" s="27">
        <f>IF(E130="","",MAX(0,E130-22))</f>
        <v/>
      </c>
      <c r="R130" s="27">
        <f>IF(H130=1,E130,"")</f>
        <v/>
      </c>
      <c r="S130" s="27">
        <f>IF(AND(H130=1,J130&lt;&gt;""),E130-J130,"")</f>
        <v/>
      </c>
      <c r="T130">
        <f>IF(G130="","",MONTH(G130))</f>
        <v/>
      </c>
    </row>
    <row r="131">
      <c r="A131" s="24" t="n">
        <v>2020</v>
      </c>
      <c r="B131" s="24" t="n">
        <v>1</v>
      </c>
      <c r="C131" s="24" t="n">
        <v>6</v>
      </c>
      <c r="D131" s="24" t="n">
        <v>10</v>
      </c>
      <c r="E131" s="24" t="n">
        <v>3.96</v>
      </c>
      <c r="F131" s="25">
        <f>IF($E131="","",DATE(IF($A131="",nominal_year,$A131),$B131,$C131)+($D131-IF(LEFT(hour_conv,1)="1",1,0))/24)</f>
        <v/>
      </c>
      <c r="G131" s="26">
        <f>IF(F131="","",INT(F131))</f>
        <v/>
      </c>
      <c r="H131">
        <f>IF(G131="","",IF(AND(MONTH(G131)*100+DAY(G131)&gt;=season_lo,MONTH(G131)*100+DAY(G131)&lt;=season_hi),1,0))</f>
        <v/>
      </c>
      <c r="I131">
        <f>IF(G131="","",G131-first_day+1)</f>
        <v/>
      </c>
      <c r="J131" s="27">
        <f>IF(I131="","",INDEX(Daily!$J$2:$J$421,I131))</f>
        <v/>
      </c>
      <c r="K131" s="27">
        <f>IF(J131="","",J131+cat_offset)</f>
        <v/>
      </c>
      <c r="L131" s="27">
        <f>IF(J131="","",MAX(0,E131-J131)^2)</f>
        <v/>
      </c>
      <c r="M131" s="27">
        <f>IF(J131="","",MAX(0,E131-(J131+twcdh_off))^2)</f>
        <v/>
      </c>
      <c r="N131" s="27">
        <f>IF(E131="","",MAX(0,E131-swcdh_thr)^2)</f>
        <v/>
      </c>
      <c r="O131">
        <f>IF(K131="","",ROUND(E131-K131,0))</f>
        <v/>
      </c>
      <c r="P131">
        <f>IF(O131="","",IF(O131&gt;=1,O131,0))</f>
        <v/>
      </c>
      <c r="Q131" s="27">
        <f>IF(E131="","",MAX(0,E131-22))</f>
        <v/>
      </c>
      <c r="R131" s="27">
        <f>IF(H131=1,E131,"")</f>
        <v/>
      </c>
      <c r="S131" s="27">
        <f>IF(AND(H131=1,J131&lt;&gt;""),E131-J131,"")</f>
        <v/>
      </c>
      <c r="T131">
        <f>IF(G131="","",MONTH(G131))</f>
        <v/>
      </c>
    </row>
    <row r="132">
      <c r="A132" s="24" t="n">
        <v>2020</v>
      </c>
      <c r="B132" s="24" t="n">
        <v>1</v>
      </c>
      <c r="C132" s="24" t="n">
        <v>6</v>
      </c>
      <c r="D132" s="24" t="n">
        <v>11</v>
      </c>
      <c r="E132" s="24" t="n">
        <v>4.88</v>
      </c>
      <c r="F132" s="25">
        <f>IF($E132="","",DATE(IF($A132="",nominal_year,$A132),$B132,$C132)+($D132-IF(LEFT(hour_conv,1)="1",1,0))/24)</f>
        <v/>
      </c>
      <c r="G132" s="26">
        <f>IF(F132="","",INT(F132))</f>
        <v/>
      </c>
      <c r="H132">
        <f>IF(G132="","",IF(AND(MONTH(G132)*100+DAY(G132)&gt;=season_lo,MONTH(G132)*100+DAY(G132)&lt;=season_hi),1,0))</f>
        <v/>
      </c>
      <c r="I132">
        <f>IF(G132="","",G132-first_day+1)</f>
        <v/>
      </c>
      <c r="J132" s="27">
        <f>IF(I132="","",INDEX(Daily!$J$2:$J$421,I132))</f>
        <v/>
      </c>
      <c r="K132" s="27">
        <f>IF(J132="","",J132+cat_offset)</f>
        <v/>
      </c>
      <c r="L132" s="27">
        <f>IF(J132="","",MAX(0,E132-J132)^2)</f>
        <v/>
      </c>
      <c r="M132" s="27">
        <f>IF(J132="","",MAX(0,E132-(J132+twcdh_off))^2)</f>
        <v/>
      </c>
      <c r="N132" s="27">
        <f>IF(E132="","",MAX(0,E132-swcdh_thr)^2)</f>
        <v/>
      </c>
      <c r="O132">
        <f>IF(K132="","",ROUND(E132-K132,0))</f>
        <v/>
      </c>
      <c r="P132">
        <f>IF(O132="","",IF(O132&gt;=1,O132,0))</f>
        <v/>
      </c>
      <c r="Q132" s="27">
        <f>IF(E132="","",MAX(0,E132-22))</f>
        <v/>
      </c>
      <c r="R132" s="27">
        <f>IF(H132=1,E132,"")</f>
        <v/>
      </c>
      <c r="S132" s="27">
        <f>IF(AND(H132=1,J132&lt;&gt;""),E132-J132,"")</f>
        <v/>
      </c>
      <c r="T132">
        <f>IF(G132="","",MONTH(G132))</f>
        <v/>
      </c>
    </row>
    <row r="133">
      <c r="A133" s="24" t="n">
        <v>2020</v>
      </c>
      <c r="B133" s="24" t="n">
        <v>1</v>
      </c>
      <c r="C133" s="24" t="n">
        <v>6</v>
      </c>
      <c r="D133" s="24" t="n">
        <v>12</v>
      </c>
      <c r="E133" s="24" t="n">
        <v>5.35</v>
      </c>
      <c r="F133" s="25">
        <f>IF($E133="","",DATE(IF($A133="",nominal_year,$A133),$B133,$C133)+($D133-IF(LEFT(hour_conv,1)="1",1,0))/24)</f>
        <v/>
      </c>
      <c r="G133" s="26">
        <f>IF(F133="","",INT(F133))</f>
        <v/>
      </c>
      <c r="H133">
        <f>IF(G133="","",IF(AND(MONTH(G133)*100+DAY(G133)&gt;=season_lo,MONTH(G133)*100+DAY(G133)&lt;=season_hi),1,0))</f>
        <v/>
      </c>
      <c r="I133">
        <f>IF(G133="","",G133-first_day+1)</f>
        <v/>
      </c>
      <c r="J133" s="27">
        <f>IF(I133="","",INDEX(Daily!$J$2:$J$421,I133))</f>
        <v/>
      </c>
      <c r="K133" s="27">
        <f>IF(J133="","",J133+cat_offset)</f>
        <v/>
      </c>
      <c r="L133" s="27">
        <f>IF(J133="","",MAX(0,E133-J133)^2)</f>
        <v/>
      </c>
      <c r="M133" s="27">
        <f>IF(J133="","",MAX(0,E133-(J133+twcdh_off))^2)</f>
        <v/>
      </c>
      <c r="N133" s="27">
        <f>IF(E133="","",MAX(0,E133-swcdh_thr)^2)</f>
        <v/>
      </c>
      <c r="O133">
        <f>IF(K133="","",ROUND(E133-K133,0))</f>
        <v/>
      </c>
      <c r="P133">
        <f>IF(O133="","",IF(O133&gt;=1,O133,0))</f>
        <v/>
      </c>
      <c r="Q133" s="27">
        <f>IF(E133="","",MAX(0,E133-22))</f>
        <v/>
      </c>
      <c r="R133" s="27">
        <f>IF(H133=1,E133,"")</f>
        <v/>
      </c>
      <c r="S133" s="27">
        <f>IF(AND(H133=1,J133&lt;&gt;""),E133-J133,"")</f>
        <v/>
      </c>
      <c r="T133">
        <f>IF(G133="","",MONTH(G133))</f>
        <v/>
      </c>
    </row>
    <row r="134">
      <c r="A134" s="24" t="n">
        <v>2020</v>
      </c>
      <c r="B134" s="24" t="n">
        <v>1</v>
      </c>
      <c r="C134" s="24" t="n">
        <v>6</v>
      </c>
      <c r="D134" s="24" t="n">
        <v>13</v>
      </c>
      <c r="E134" s="24" t="n">
        <v>6.18</v>
      </c>
      <c r="F134" s="25">
        <f>IF($E134="","",DATE(IF($A134="",nominal_year,$A134),$B134,$C134)+($D134-IF(LEFT(hour_conv,1)="1",1,0))/24)</f>
        <v/>
      </c>
      <c r="G134" s="26">
        <f>IF(F134="","",INT(F134))</f>
        <v/>
      </c>
      <c r="H134">
        <f>IF(G134="","",IF(AND(MONTH(G134)*100+DAY(G134)&gt;=season_lo,MONTH(G134)*100+DAY(G134)&lt;=season_hi),1,0))</f>
        <v/>
      </c>
      <c r="I134">
        <f>IF(G134="","",G134-first_day+1)</f>
        <v/>
      </c>
      <c r="J134" s="27">
        <f>IF(I134="","",INDEX(Daily!$J$2:$J$421,I134))</f>
        <v/>
      </c>
      <c r="K134" s="27">
        <f>IF(J134="","",J134+cat_offset)</f>
        <v/>
      </c>
      <c r="L134" s="27">
        <f>IF(J134="","",MAX(0,E134-J134)^2)</f>
        <v/>
      </c>
      <c r="M134" s="27">
        <f>IF(J134="","",MAX(0,E134-(J134+twcdh_off))^2)</f>
        <v/>
      </c>
      <c r="N134" s="27">
        <f>IF(E134="","",MAX(0,E134-swcdh_thr)^2)</f>
        <v/>
      </c>
      <c r="O134">
        <f>IF(K134="","",ROUND(E134-K134,0))</f>
        <v/>
      </c>
      <c r="P134">
        <f>IF(O134="","",IF(O134&gt;=1,O134,0))</f>
        <v/>
      </c>
      <c r="Q134" s="27">
        <f>IF(E134="","",MAX(0,E134-22))</f>
        <v/>
      </c>
      <c r="R134" s="27">
        <f>IF(H134=1,E134,"")</f>
        <v/>
      </c>
      <c r="S134" s="27">
        <f>IF(AND(H134=1,J134&lt;&gt;""),E134-J134,"")</f>
        <v/>
      </c>
      <c r="T134">
        <f>IF(G134="","",MONTH(G134))</f>
        <v/>
      </c>
    </row>
    <row r="135">
      <c r="A135" s="24" t="n">
        <v>2020</v>
      </c>
      <c r="B135" s="24" t="n">
        <v>1</v>
      </c>
      <c r="C135" s="24" t="n">
        <v>6</v>
      </c>
      <c r="D135" s="24" t="n">
        <v>14</v>
      </c>
      <c r="E135" s="24" t="n">
        <v>6.48</v>
      </c>
      <c r="F135" s="25">
        <f>IF($E135="","",DATE(IF($A135="",nominal_year,$A135),$B135,$C135)+($D135-IF(LEFT(hour_conv,1)="1",1,0))/24)</f>
        <v/>
      </c>
      <c r="G135" s="26">
        <f>IF(F135="","",INT(F135))</f>
        <v/>
      </c>
      <c r="H135">
        <f>IF(G135="","",IF(AND(MONTH(G135)*100+DAY(G135)&gt;=season_lo,MONTH(G135)*100+DAY(G135)&lt;=season_hi),1,0))</f>
        <v/>
      </c>
      <c r="I135">
        <f>IF(G135="","",G135-first_day+1)</f>
        <v/>
      </c>
      <c r="J135" s="27">
        <f>IF(I135="","",INDEX(Daily!$J$2:$J$421,I135))</f>
        <v/>
      </c>
      <c r="K135" s="27">
        <f>IF(J135="","",J135+cat_offset)</f>
        <v/>
      </c>
      <c r="L135" s="27">
        <f>IF(J135="","",MAX(0,E135-J135)^2)</f>
        <v/>
      </c>
      <c r="M135" s="27">
        <f>IF(J135="","",MAX(0,E135-(J135+twcdh_off))^2)</f>
        <v/>
      </c>
      <c r="N135" s="27">
        <f>IF(E135="","",MAX(0,E135-swcdh_thr)^2)</f>
        <v/>
      </c>
      <c r="O135">
        <f>IF(K135="","",ROUND(E135-K135,0))</f>
        <v/>
      </c>
      <c r="P135">
        <f>IF(O135="","",IF(O135&gt;=1,O135,0))</f>
        <v/>
      </c>
      <c r="Q135" s="27">
        <f>IF(E135="","",MAX(0,E135-22))</f>
        <v/>
      </c>
      <c r="R135" s="27">
        <f>IF(H135=1,E135,"")</f>
        <v/>
      </c>
      <c r="S135" s="27">
        <f>IF(AND(H135=1,J135&lt;&gt;""),E135-J135,"")</f>
        <v/>
      </c>
      <c r="T135">
        <f>IF(G135="","",MONTH(G135))</f>
        <v/>
      </c>
    </row>
    <row r="136">
      <c r="A136" s="24" t="n">
        <v>2020</v>
      </c>
      <c r="B136" s="24" t="n">
        <v>1</v>
      </c>
      <c r="C136" s="24" t="n">
        <v>6</v>
      </c>
      <c r="D136" s="24" t="n">
        <v>15</v>
      </c>
      <c r="E136" s="24" t="n">
        <v>6.18</v>
      </c>
      <c r="F136" s="25">
        <f>IF($E136="","",DATE(IF($A136="",nominal_year,$A136),$B136,$C136)+($D136-IF(LEFT(hour_conv,1)="1",1,0))/24)</f>
        <v/>
      </c>
      <c r="G136" s="26">
        <f>IF(F136="","",INT(F136))</f>
        <v/>
      </c>
      <c r="H136">
        <f>IF(G136="","",IF(AND(MONTH(G136)*100+DAY(G136)&gt;=season_lo,MONTH(G136)*100+DAY(G136)&lt;=season_hi),1,0))</f>
        <v/>
      </c>
      <c r="I136">
        <f>IF(G136="","",G136-first_day+1)</f>
        <v/>
      </c>
      <c r="J136" s="27">
        <f>IF(I136="","",INDEX(Daily!$J$2:$J$421,I136))</f>
        <v/>
      </c>
      <c r="K136" s="27">
        <f>IF(J136="","",J136+cat_offset)</f>
        <v/>
      </c>
      <c r="L136" s="27">
        <f>IF(J136="","",MAX(0,E136-J136)^2)</f>
        <v/>
      </c>
      <c r="M136" s="27">
        <f>IF(J136="","",MAX(0,E136-(J136+twcdh_off))^2)</f>
        <v/>
      </c>
      <c r="N136" s="27">
        <f>IF(E136="","",MAX(0,E136-swcdh_thr)^2)</f>
        <v/>
      </c>
      <c r="O136">
        <f>IF(K136="","",ROUND(E136-K136,0))</f>
        <v/>
      </c>
      <c r="P136">
        <f>IF(O136="","",IF(O136&gt;=1,O136,0))</f>
        <v/>
      </c>
      <c r="Q136" s="27">
        <f>IF(E136="","",MAX(0,E136-22))</f>
        <v/>
      </c>
      <c r="R136" s="27">
        <f>IF(H136=1,E136,"")</f>
        <v/>
      </c>
      <c r="S136" s="27">
        <f>IF(AND(H136=1,J136&lt;&gt;""),E136-J136,"")</f>
        <v/>
      </c>
      <c r="T136">
        <f>IF(G136="","",MONTH(G136))</f>
        <v/>
      </c>
    </row>
    <row r="137">
      <c r="A137" s="24" t="n">
        <v>2020</v>
      </c>
      <c r="B137" s="24" t="n">
        <v>1</v>
      </c>
      <c r="C137" s="24" t="n">
        <v>6</v>
      </c>
      <c r="D137" s="24" t="n">
        <v>16</v>
      </c>
      <c r="E137" s="24" t="n">
        <v>6.83</v>
      </c>
      <c r="F137" s="25">
        <f>IF($E137="","",DATE(IF($A137="",nominal_year,$A137),$B137,$C137)+($D137-IF(LEFT(hour_conv,1)="1",1,0))/24)</f>
        <v/>
      </c>
      <c r="G137" s="26">
        <f>IF(F137="","",INT(F137))</f>
        <v/>
      </c>
      <c r="H137">
        <f>IF(G137="","",IF(AND(MONTH(G137)*100+DAY(G137)&gt;=season_lo,MONTH(G137)*100+DAY(G137)&lt;=season_hi),1,0))</f>
        <v/>
      </c>
      <c r="I137">
        <f>IF(G137="","",G137-first_day+1)</f>
        <v/>
      </c>
      <c r="J137" s="27">
        <f>IF(I137="","",INDEX(Daily!$J$2:$J$421,I137))</f>
        <v/>
      </c>
      <c r="K137" s="27">
        <f>IF(J137="","",J137+cat_offset)</f>
        <v/>
      </c>
      <c r="L137" s="27">
        <f>IF(J137="","",MAX(0,E137-J137)^2)</f>
        <v/>
      </c>
      <c r="M137" s="27">
        <f>IF(J137="","",MAX(0,E137-(J137+twcdh_off))^2)</f>
        <v/>
      </c>
      <c r="N137" s="27">
        <f>IF(E137="","",MAX(0,E137-swcdh_thr)^2)</f>
        <v/>
      </c>
      <c r="O137">
        <f>IF(K137="","",ROUND(E137-K137,0))</f>
        <v/>
      </c>
      <c r="P137">
        <f>IF(O137="","",IF(O137&gt;=1,O137,0))</f>
        <v/>
      </c>
      <c r="Q137" s="27">
        <f>IF(E137="","",MAX(0,E137-22))</f>
        <v/>
      </c>
      <c r="R137" s="27">
        <f>IF(H137=1,E137,"")</f>
        <v/>
      </c>
      <c r="S137" s="27">
        <f>IF(AND(H137=1,J137&lt;&gt;""),E137-J137,"")</f>
        <v/>
      </c>
      <c r="T137">
        <f>IF(G137="","",MONTH(G137))</f>
        <v/>
      </c>
    </row>
    <row r="138">
      <c r="A138" s="24" t="n">
        <v>2020</v>
      </c>
      <c r="B138" s="24" t="n">
        <v>1</v>
      </c>
      <c r="C138" s="24" t="n">
        <v>6</v>
      </c>
      <c r="D138" s="24" t="n">
        <v>17</v>
      </c>
      <c r="E138" s="24" t="n">
        <v>6.19</v>
      </c>
      <c r="F138" s="25">
        <f>IF($E138="","",DATE(IF($A138="",nominal_year,$A138),$B138,$C138)+($D138-IF(LEFT(hour_conv,1)="1",1,0))/24)</f>
        <v/>
      </c>
      <c r="G138" s="26">
        <f>IF(F138="","",INT(F138))</f>
        <v/>
      </c>
      <c r="H138">
        <f>IF(G138="","",IF(AND(MONTH(G138)*100+DAY(G138)&gt;=season_lo,MONTH(G138)*100+DAY(G138)&lt;=season_hi),1,0))</f>
        <v/>
      </c>
      <c r="I138">
        <f>IF(G138="","",G138-first_day+1)</f>
        <v/>
      </c>
      <c r="J138" s="27">
        <f>IF(I138="","",INDEX(Daily!$J$2:$J$421,I138))</f>
        <v/>
      </c>
      <c r="K138" s="27">
        <f>IF(J138="","",J138+cat_offset)</f>
        <v/>
      </c>
      <c r="L138" s="27">
        <f>IF(J138="","",MAX(0,E138-J138)^2)</f>
        <v/>
      </c>
      <c r="M138" s="27">
        <f>IF(J138="","",MAX(0,E138-(J138+twcdh_off))^2)</f>
        <v/>
      </c>
      <c r="N138" s="27">
        <f>IF(E138="","",MAX(0,E138-swcdh_thr)^2)</f>
        <v/>
      </c>
      <c r="O138">
        <f>IF(K138="","",ROUND(E138-K138,0))</f>
        <v/>
      </c>
      <c r="P138">
        <f>IF(O138="","",IF(O138&gt;=1,O138,0))</f>
        <v/>
      </c>
      <c r="Q138" s="27">
        <f>IF(E138="","",MAX(0,E138-22))</f>
        <v/>
      </c>
      <c r="R138" s="27">
        <f>IF(H138=1,E138,"")</f>
        <v/>
      </c>
      <c r="S138" s="27">
        <f>IF(AND(H138=1,J138&lt;&gt;""),E138-J138,"")</f>
        <v/>
      </c>
      <c r="T138">
        <f>IF(G138="","",MONTH(G138))</f>
        <v/>
      </c>
    </row>
    <row r="139">
      <c r="A139" s="24" t="n">
        <v>2020</v>
      </c>
      <c r="B139" s="24" t="n">
        <v>1</v>
      </c>
      <c r="C139" s="24" t="n">
        <v>6</v>
      </c>
      <c r="D139" s="24" t="n">
        <v>18</v>
      </c>
      <c r="E139" s="24" t="n">
        <v>6.23</v>
      </c>
      <c r="F139" s="25">
        <f>IF($E139="","",DATE(IF($A139="",nominal_year,$A139),$B139,$C139)+($D139-IF(LEFT(hour_conv,1)="1",1,0))/24)</f>
        <v/>
      </c>
      <c r="G139" s="26">
        <f>IF(F139="","",INT(F139))</f>
        <v/>
      </c>
      <c r="H139">
        <f>IF(G139="","",IF(AND(MONTH(G139)*100+DAY(G139)&gt;=season_lo,MONTH(G139)*100+DAY(G139)&lt;=season_hi),1,0))</f>
        <v/>
      </c>
      <c r="I139">
        <f>IF(G139="","",G139-first_day+1)</f>
        <v/>
      </c>
      <c r="J139" s="27">
        <f>IF(I139="","",INDEX(Daily!$J$2:$J$421,I139))</f>
        <v/>
      </c>
      <c r="K139" s="27">
        <f>IF(J139="","",J139+cat_offset)</f>
        <v/>
      </c>
      <c r="L139" s="27">
        <f>IF(J139="","",MAX(0,E139-J139)^2)</f>
        <v/>
      </c>
      <c r="M139" s="27">
        <f>IF(J139="","",MAX(0,E139-(J139+twcdh_off))^2)</f>
        <v/>
      </c>
      <c r="N139" s="27">
        <f>IF(E139="","",MAX(0,E139-swcdh_thr)^2)</f>
        <v/>
      </c>
      <c r="O139">
        <f>IF(K139="","",ROUND(E139-K139,0))</f>
        <v/>
      </c>
      <c r="P139">
        <f>IF(O139="","",IF(O139&gt;=1,O139,0))</f>
        <v/>
      </c>
      <c r="Q139" s="27">
        <f>IF(E139="","",MAX(0,E139-22))</f>
        <v/>
      </c>
      <c r="R139" s="27">
        <f>IF(H139=1,E139,"")</f>
        <v/>
      </c>
      <c r="S139" s="27">
        <f>IF(AND(H139=1,J139&lt;&gt;""),E139-J139,"")</f>
        <v/>
      </c>
      <c r="T139">
        <f>IF(G139="","",MONTH(G139))</f>
        <v/>
      </c>
    </row>
    <row r="140">
      <c r="A140" s="24" t="n">
        <v>2020</v>
      </c>
      <c r="B140" s="24" t="n">
        <v>1</v>
      </c>
      <c r="C140" s="24" t="n">
        <v>6</v>
      </c>
      <c r="D140" s="24" t="n">
        <v>19</v>
      </c>
      <c r="E140" s="24" t="n">
        <v>5.96</v>
      </c>
      <c r="F140" s="25">
        <f>IF($E140="","",DATE(IF($A140="",nominal_year,$A140),$B140,$C140)+($D140-IF(LEFT(hour_conv,1)="1",1,0))/24)</f>
        <v/>
      </c>
      <c r="G140" s="26">
        <f>IF(F140="","",INT(F140))</f>
        <v/>
      </c>
      <c r="H140">
        <f>IF(G140="","",IF(AND(MONTH(G140)*100+DAY(G140)&gt;=season_lo,MONTH(G140)*100+DAY(G140)&lt;=season_hi),1,0))</f>
        <v/>
      </c>
      <c r="I140">
        <f>IF(G140="","",G140-first_day+1)</f>
        <v/>
      </c>
      <c r="J140" s="27">
        <f>IF(I140="","",INDEX(Daily!$J$2:$J$421,I140))</f>
        <v/>
      </c>
      <c r="K140" s="27">
        <f>IF(J140="","",J140+cat_offset)</f>
        <v/>
      </c>
      <c r="L140" s="27">
        <f>IF(J140="","",MAX(0,E140-J140)^2)</f>
        <v/>
      </c>
      <c r="M140" s="27">
        <f>IF(J140="","",MAX(0,E140-(J140+twcdh_off))^2)</f>
        <v/>
      </c>
      <c r="N140" s="27">
        <f>IF(E140="","",MAX(0,E140-swcdh_thr)^2)</f>
        <v/>
      </c>
      <c r="O140">
        <f>IF(K140="","",ROUND(E140-K140,0))</f>
        <v/>
      </c>
      <c r="P140">
        <f>IF(O140="","",IF(O140&gt;=1,O140,0))</f>
        <v/>
      </c>
      <c r="Q140" s="27">
        <f>IF(E140="","",MAX(0,E140-22))</f>
        <v/>
      </c>
      <c r="R140" s="27">
        <f>IF(H140=1,E140,"")</f>
        <v/>
      </c>
      <c r="S140" s="27">
        <f>IF(AND(H140=1,J140&lt;&gt;""),E140-J140,"")</f>
        <v/>
      </c>
      <c r="T140">
        <f>IF(G140="","",MONTH(G140))</f>
        <v/>
      </c>
    </row>
    <row r="141">
      <c r="A141" s="24" t="n">
        <v>2020</v>
      </c>
      <c r="B141" s="24" t="n">
        <v>1</v>
      </c>
      <c r="C141" s="24" t="n">
        <v>6</v>
      </c>
      <c r="D141" s="24" t="n">
        <v>20</v>
      </c>
      <c r="E141" s="24" t="n">
        <v>4.74</v>
      </c>
      <c r="F141" s="25">
        <f>IF($E141="","",DATE(IF($A141="",nominal_year,$A141),$B141,$C141)+($D141-IF(LEFT(hour_conv,1)="1",1,0))/24)</f>
        <v/>
      </c>
      <c r="G141" s="26">
        <f>IF(F141="","",INT(F141))</f>
        <v/>
      </c>
      <c r="H141">
        <f>IF(G141="","",IF(AND(MONTH(G141)*100+DAY(G141)&gt;=season_lo,MONTH(G141)*100+DAY(G141)&lt;=season_hi),1,0))</f>
        <v/>
      </c>
      <c r="I141">
        <f>IF(G141="","",G141-first_day+1)</f>
        <v/>
      </c>
      <c r="J141" s="27">
        <f>IF(I141="","",INDEX(Daily!$J$2:$J$421,I141))</f>
        <v/>
      </c>
      <c r="K141" s="27">
        <f>IF(J141="","",J141+cat_offset)</f>
        <v/>
      </c>
      <c r="L141" s="27">
        <f>IF(J141="","",MAX(0,E141-J141)^2)</f>
        <v/>
      </c>
      <c r="M141" s="27">
        <f>IF(J141="","",MAX(0,E141-(J141+twcdh_off))^2)</f>
        <v/>
      </c>
      <c r="N141" s="27">
        <f>IF(E141="","",MAX(0,E141-swcdh_thr)^2)</f>
        <v/>
      </c>
      <c r="O141">
        <f>IF(K141="","",ROUND(E141-K141,0))</f>
        <v/>
      </c>
      <c r="P141">
        <f>IF(O141="","",IF(O141&gt;=1,O141,0))</f>
        <v/>
      </c>
      <c r="Q141" s="27">
        <f>IF(E141="","",MAX(0,E141-22))</f>
        <v/>
      </c>
      <c r="R141" s="27">
        <f>IF(H141=1,E141,"")</f>
        <v/>
      </c>
      <c r="S141" s="27">
        <f>IF(AND(H141=1,J141&lt;&gt;""),E141-J141,"")</f>
        <v/>
      </c>
      <c r="T141">
        <f>IF(G141="","",MONTH(G141))</f>
        <v/>
      </c>
    </row>
    <row r="142">
      <c r="A142" s="24" t="n">
        <v>2020</v>
      </c>
      <c r="B142" s="24" t="n">
        <v>1</v>
      </c>
      <c r="C142" s="24" t="n">
        <v>6</v>
      </c>
      <c r="D142" s="24" t="n">
        <v>21</v>
      </c>
      <c r="E142" s="24" t="n">
        <v>5</v>
      </c>
      <c r="F142" s="25">
        <f>IF($E142="","",DATE(IF($A142="",nominal_year,$A142),$B142,$C142)+($D142-IF(LEFT(hour_conv,1)="1",1,0))/24)</f>
        <v/>
      </c>
      <c r="G142" s="26">
        <f>IF(F142="","",INT(F142))</f>
        <v/>
      </c>
      <c r="H142">
        <f>IF(G142="","",IF(AND(MONTH(G142)*100+DAY(G142)&gt;=season_lo,MONTH(G142)*100+DAY(G142)&lt;=season_hi),1,0))</f>
        <v/>
      </c>
      <c r="I142">
        <f>IF(G142="","",G142-first_day+1)</f>
        <v/>
      </c>
      <c r="J142" s="27">
        <f>IF(I142="","",INDEX(Daily!$J$2:$J$421,I142))</f>
        <v/>
      </c>
      <c r="K142" s="27">
        <f>IF(J142="","",J142+cat_offset)</f>
        <v/>
      </c>
      <c r="L142" s="27">
        <f>IF(J142="","",MAX(0,E142-J142)^2)</f>
        <v/>
      </c>
      <c r="M142" s="27">
        <f>IF(J142="","",MAX(0,E142-(J142+twcdh_off))^2)</f>
        <v/>
      </c>
      <c r="N142" s="27">
        <f>IF(E142="","",MAX(0,E142-swcdh_thr)^2)</f>
        <v/>
      </c>
      <c r="O142">
        <f>IF(K142="","",ROUND(E142-K142,0))</f>
        <v/>
      </c>
      <c r="P142">
        <f>IF(O142="","",IF(O142&gt;=1,O142,0))</f>
        <v/>
      </c>
      <c r="Q142" s="27">
        <f>IF(E142="","",MAX(0,E142-22))</f>
        <v/>
      </c>
      <c r="R142" s="27">
        <f>IF(H142=1,E142,"")</f>
        <v/>
      </c>
      <c r="S142" s="27">
        <f>IF(AND(H142=1,J142&lt;&gt;""),E142-J142,"")</f>
        <v/>
      </c>
      <c r="T142">
        <f>IF(G142="","",MONTH(G142))</f>
        <v/>
      </c>
    </row>
    <row r="143">
      <c r="A143" s="24" t="n">
        <v>2020</v>
      </c>
      <c r="B143" s="24" t="n">
        <v>1</v>
      </c>
      <c r="C143" s="24" t="n">
        <v>6</v>
      </c>
      <c r="D143" s="24" t="n">
        <v>22</v>
      </c>
      <c r="E143" s="24" t="n">
        <v>4.39</v>
      </c>
      <c r="F143" s="25">
        <f>IF($E143="","",DATE(IF($A143="",nominal_year,$A143),$B143,$C143)+($D143-IF(LEFT(hour_conv,1)="1",1,0))/24)</f>
        <v/>
      </c>
      <c r="G143" s="26">
        <f>IF(F143="","",INT(F143))</f>
        <v/>
      </c>
      <c r="H143">
        <f>IF(G143="","",IF(AND(MONTH(G143)*100+DAY(G143)&gt;=season_lo,MONTH(G143)*100+DAY(G143)&lt;=season_hi),1,0))</f>
        <v/>
      </c>
      <c r="I143">
        <f>IF(G143="","",G143-first_day+1)</f>
        <v/>
      </c>
      <c r="J143" s="27">
        <f>IF(I143="","",INDEX(Daily!$J$2:$J$421,I143))</f>
        <v/>
      </c>
      <c r="K143" s="27">
        <f>IF(J143="","",J143+cat_offset)</f>
        <v/>
      </c>
      <c r="L143" s="27">
        <f>IF(J143="","",MAX(0,E143-J143)^2)</f>
        <v/>
      </c>
      <c r="M143" s="27">
        <f>IF(J143="","",MAX(0,E143-(J143+twcdh_off))^2)</f>
        <v/>
      </c>
      <c r="N143" s="27">
        <f>IF(E143="","",MAX(0,E143-swcdh_thr)^2)</f>
        <v/>
      </c>
      <c r="O143">
        <f>IF(K143="","",ROUND(E143-K143,0))</f>
        <v/>
      </c>
      <c r="P143">
        <f>IF(O143="","",IF(O143&gt;=1,O143,0))</f>
        <v/>
      </c>
      <c r="Q143" s="27">
        <f>IF(E143="","",MAX(0,E143-22))</f>
        <v/>
      </c>
      <c r="R143" s="27">
        <f>IF(H143=1,E143,"")</f>
        <v/>
      </c>
      <c r="S143" s="27">
        <f>IF(AND(H143=1,J143&lt;&gt;""),E143-J143,"")</f>
        <v/>
      </c>
      <c r="T143">
        <f>IF(G143="","",MONTH(G143))</f>
        <v/>
      </c>
    </row>
    <row r="144">
      <c r="A144" s="24" t="n">
        <v>2020</v>
      </c>
      <c r="B144" s="24" t="n">
        <v>1</v>
      </c>
      <c r="C144" s="24" t="n">
        <v>6</v>
      </c>
      <c r="D144" s="24" t="n">
        <v>23</v>
      </c>
      <c r="E144" s="24" t="n">
        <v>3.62</v>
      </c>
      <c r="F144" s="25">
        <f>IF($E144="","",DATE(IF($A144="",nominal_year,$A144),$B144,$C144)+($D144-IF(LEFT(hour_conv,1)="1",1,0))/24)</f>
        <v/>
      </c>
      <c r="G144" s="26">
        <f>IF(F144="","",INT(F144))</f>
        <v/>
      </c>
      <c r="H144">
        <f>IF(G144="","",IF(AND(MONTH(G144)*100+DAY(G144)&gt;=season_lo,MONTH(G144)*100+DAY(G144)&lt;=season_hi),1,0))</f>
        <v/>
      </c>
      <c r="I144">
        <f>IF(G144="","",G144-first_day+1)</f>
        <v/>
      </c>
      <c r="J144" s="27">
        <f>IF(I144="","",INDEX(Daily!$J$2:$J$421,I144))</f>
        <v/>
      </c>
      <c r="K144" s="27">
        <f>IF(J144="","",J144+cat_offset)</f>
        <v/>
      </c>
      <c r="L144" s="27">
        <f>IF(J144="","",MAX(0,E144-J144)^2)</f>
        <v/>
      </c>
      <c r="M144" s="27">
        <f>IF(J144="","",MAX(0,E144-(J144+twcdh_off))^2)</f>
        <v/>
      </c>
      <c r="N144" s="27">
        <f>IF(E144="","",MAX(0,E144-swcdh_thr)^2)</f>
        <v/>
      </c>
      <c r="O144">
        <f>IF(K144="","",ROUND(E144-K144,0))</f>
        <v/>
      </c>
      <c r="P144">
        <f>IF(O144="","",IF(O144&gt;=1,O144,0))</f>
        <v/>
      </c>
      <c r="Q144" s="27">
        <f>IF(E144="","",MAX(0,E144-22))</f>
        <v/>
      </c>
      <c r="R144" s="27">
        <f>IF(H144=1,E144,"")</f>
        <v/>
      </c>
      <c r="S144" s="27">
        <f>IF(AND(H144=1,J144&lt;&gt;""),E144-J144,"")</f>
        <v/>
      </c>
      <c r="T144">
        <f>IF(G144="","",MONTH(G144))</f>
        <v/>
      </c>
    </row>
    <row r="145">
      <c r="A145" s="24" t="n">
        <v>2020</v>
      </c>
      <c r="B145" s="24" t="n">
        <v>1</v>
      </c>
      <c r="C145" s="24" t="n">
        <v>6</v>
      </c>
      <c r="D145" s="24" t="n">
        <v>24</v>
      </c>
      <c r="E145" s="24" t="n">
        <v>2.91</v>
      </c>
      <c r="F145" s="25">
        <f>IF($E145="","",DATE(IF($A145="",nominal_year,$A145),$B145,$C145)+($D145-IF(LEFT(hour_conv,1)="1",1,0))/24)</f>
        <v/>
      </c>
      <c r="G145" s="26">
        <f>IF(F145="","",INT(F145))</f>
        <v/>
      </c>
      <c r="H145">
        <f>IF(G145="","",IF(AND(MONTH(G145)*100+DAY(G145)&gt;=season_lo,MONTH(G145)*100+DAY(G145)&lt;=season_hi),1,0))</f>
        <v/>
      </c>
      <c r="I145">
        <f>IF(G145="","",G145-first_day+1)</f>
        <v/>
      </c>
      <c r="J145" s="27">
        <f>IF(I145="","",INDEX(Daily!$J$2:$J$421,I145))</f>
        <v/>
      </c>
      <c r="K145" s="27">
        <f>IF(J145="","",J145+cat_offset)</f>
        <v/>
      </c>
      <c r="L145" s="27">
        <f>IF(J145="","",MAX(0,E145-J145)^2)</f>
        <v/>
      </c>
      <c r="M145" s="27">
        <f>IF(J145="","",MAX(0,E145-(J145+twcdh_off))^2)</f>
        <v/>
      </c>
      <c r="N145" s="27">
        <f>IF(E145="","",MAX(0,E145-swcdh_thr)^2)</f>
        <v/>
      </c>
      <c r="O145">
        <f>IF(K145="","",ROUND(E145-K145,0))</f>
        <v/>
      </c>
      <c r="P145">
        <f>IF(O145="","",IF(O145&gt;=1,O145,0))</f>
        <v/>
      </c>
      <c r="Q145" s="27">
        <f>IF(E145="","",MAX(0,E145-22))</f>
        <v/>
      </c>
      <c r="R145" s="27">
        <f>IF(H145=1,E145,"")</f>
        <v/>
      </c>
      <c r="S145" s="27">
        <f>IF(AND(H145=1,J145&lt;&gt;""),E145-J145,"")</f>
        <v/>
      </c>
      <c r="T145">
        <f>IF(G145="","",MONTH(G145))</f>
        <v/>
      </c>
    </row>
    <row r="146">
      <c r="A146" s="24" t="n">
        <v>2020</v>
      </c>
      <c r="B146" s="24" t="n">
        <v>1</v>
      </c>
      <c r="C146" s="24" t="n">
        <v>7</v>
      </c>
      <c r="D146" s="24" t="n">
        <v>1</v>
      </c>
      <c r="E146" s="24" t="n">
        <v>3.65</v>
      </c>
      <c r="F146" s="25">
        <f>IF($E146="","",DATE(IF($A146="",nominal_year,$A146),$B146,$C146)+($D146-IF(LEFT(hour_conv,1)="1",1,0))/24)</f>
        <v/>
      </c>
      <c r="G146" s="26">
        <f>IF(F146="","",INT(F146))</f>
        <v/>
      </c>
      <c r="H146">
        <f>IF(G146="","",IF(AND(MONTH(G146)*100+DAY(G146)&gt;=season_lo,MONTH(G146)*100+DAY(G146)&lt;=season_hi),1,0))</f>
        <v/>
      </c>
      <c r="I146">
        <f>IF(G146="","",G146-first_day+1)</f>
        <v/>
      </c>
      <c r="J146" s="27">
        <f>IF(I146="","",INDEX(Daily!$J$2:$J$421,I146))</f>
        <v/>
      </c>
      <c r="K146" s="27">
        <f>IF(J146="","",J146+cat_offset)</f>
        <v/>
      </c>
      <c r="L146" s="27">
        <f>IF(J146="","",MAX(0,E146-J146)^2)</f>
        <v/>
      </c>
      <c r="M146" s="27">
        <f>IF(J146="","",MAX(0,E146-(J146+twcdh_off))^2)</f>
        <v/>
      </c>
      <c r="N146" s="27">
        <f>IF(E146="","",MAX(0,E146-swcdh_thr)^2)</f>
        <v/>
      </c>
      <c r="O146">
        <f>IF(K146="","",ROUND(E146-K146,0))</f>
        <v/>
      </c>
      <c r="P146">
        <f>IF(O146="","",IF(O146&gt;=1,O146,0))</f>
        <v/>
      </c>
      <c r="Q146" s="27">
        <f>IF(E146="","",MAX(0,E146-22))</f>
        <v/>
      </c>
      <c r="R146" s="27">
        <f>IF(H146=1,E146,"")</f>
        <v/>
      </c>
      <c r="S146" s="27">
        <f>IF(AND(H146=1,J146&lt;&gt;""),E146-J146,"")</f>
        <v/>
      </c>
      <c r="T146">
        <f>IF(G146="","",MONTH(G146))</f>
        <v/>
      </c>
    </row>
    <row r="147">
      <c r="A147" s="24" t="n">
        <v>2020</v>
      </c>
      <c r="B147" s="24" t="n">
        <v>1</v>
      </c>
      <c r="C147" s="24" t="n">
        <v>7</v>
      </c>
      <c r="D147" s="24" t="n">
        <v>2</v>
      </c>
      <c r="E147" s="24" t="n">
        <v>3.01</v>
      </c>
      <c r="F147" s="25">
        <f>IF($E147="","",DATE(IF($A147="",nominal_year,$A147),$B147,$C147)+($D147-IF(LEFT(hour_conv,1)="1",1,0))/24)</f>
        <v/>
      </c>
      <c r="G147" s="26">
        <f>IF(F147="","",INT(F147))</f>
        <v/>
      </c>
      <c r="H147">
        <f>IF(G147="","",IF(AND(MONTH(G147)*100+DAY(G147)&gt;=season_lo,MONTH(G147)*100+DAY(G147)&lt;=season_hi),1,0))</f>
        <v/>
      </c>
      <c r="I147">
        <f>IF(G147="","",G147-first_day+1)</f>
        <v/>
      </c>
      <c r="J147" s="27">
        <f>IF(I147="","",INDEX(Daily!$J$2:$J$421,I147))</f>
        <v/>
      </c>
      <c r="K147" s="27">
        <f>IF(J147="","",J147+cat_offset)</f>
        <v/>
      </c>
      <c r="L147" s="27">
        <f>IF(J147="","",MAX(0,E147-J147)^2)</f>
        <v/>
      </c>
      <c r="M147" s="27">
        <f>IF(J147="","",MAX(0,E147-(J147+twcdh_off))^2)</f>
        <v/>
      </c>
      <c r="N147" s="27">
        <f>IF(E147="","",MAX(0,E147-swcdh_thr)^2)</f>
        <v/>
      </c>
      <c r="O147">
        <f>IF(K147="","",ROUND(E147-K147,0))</f>
        <v/>
      </c>
      <c r="P147">
        <f>IF(O147="","",IF(O147&gt;=1,O147,0))</f>
        <v/>
      </c>
      <c r="Q147" s="27">
        <f>IF(E147="","",MAX(0,E147-22))</f>
        <v/>
      </c>
      <c r="R147" s="27">
        <f>IF(H147=1,E147,"")</f>
        <v/>
      </c>
      <c r="S147" s="27">
        <f>IF(AND(H147=1,J147&lt;&gt;""),E147-J147,"")</f>
        <v/>
      </c>
      <c r="T147">
        <f>IF(G147="","",MONTH(G147))</f>
        <v/>
      </c>
    </row>
    <row r="148">
      <c r="A148" s="24" t="n">
        <v>2020</v>
      </c>
      <c r="B148" s="24" t="n">
        <v>1</v>
      </c>
      <c r="C148" s="24" t="n">
        <v>7</v>
      </c>
      <c r="D148" s="24" t="n">
        <v>3</v>
      </c>
      <c r="E148" s="24" t="n">
        <v>3.04</v>
      </c>
      <c r="F148" s="25">
        <f>IF($E148="","",DATE(IF($A148="",nominal_year,$A148),$B148,$C148)+($D148-IF(LEFT(hour_conv,1)="1",1,0))/24)</f>
        <v/>
      </c>
      <c r="G148" s="26">
        <f>IF(F148="","",INT(F148))</f>
        <v/>
      </c>
      <c r="H148">
        <f>IF(G148="","",IF(AND(MONTH(G148)*100+DAY(G148)&gt;=season_lo,MONTH(G148)*100+DAY(G148)&lt;=season_hi),1,0))</f>
        <v/>
      </c>
      <c r="I148">
        <f>IF(G148="","",G148-first_day+1)</f>
        <v/>
      </c>
      <c r="J148" s="27">
        <f>IF(I148="","",INDEX(Daily!$J$2:$J$421,I148))</f>
        <v/>
      </c>
      <c r="K148" s="27">
        <f>IF(J148="","",J148+cat_offset)</f>
        <v/>
      </c>
      <c r="L148" s="27">
        <f>IF(J148="","",MAX(0,E148-J148)^2)</f>
        <v/>
      </c>
      <c r="M148" s="27">
        <f>IF(J148="","",MAX(0,E148-(J148+twcdh_off))^2)</f>
        <v/>
      </c>
      <c r="N148" s="27">
        <f>IF(E148="","",MAX(0,E148-swcdh_thr)^2)</f>
        <v/>
      </c>
      <c r="O148">
        <f>IF(K148="","",ROUND(E148-K148,0))</f>
        <v/>
      </c>
      <c r="P148">
        <f>IF(O148="","",IF(O148&gt;=1,O148,0))</f>
        <v/>
      </c>
      <c r="Q148" s="27">
        <f>IF(E148="","",MAX(0,E148-22))</f>
        <v/>
      </c>
      <c r="R148" s="27">
        <f>IF(H148=1,E148,"")</f>
        <v/>
      </c>
      <c r="S148" s="27">
        <f>IF(AND(H148=1,J148&lt;&gt;""),E148-J148,"")</f>
        <v/>
      </c>
      <c r="T148">
        <f>IF(G148="","",MONTH(G148))</f>
        <v/>
      </c>
    </row>
    <row r="149">
      <c r="A149" s="24" t="n">
        <v>2020</v>
      </c>
      <c r="B149" s="24" t="n">
        <v>1</v>
      </c>
      <c r="C149" s="24" t="n">
        <v>7</v>
      </c>
      <c r="D149" s="24" t="n">
        <v>4</v>
      </c>
      <c r="E149" s="24" t="n">
        <v>2.85</v>
      </c>
      <c r="F149" s="25">
        <f>IF($E149="","",DATE(IF($A149="",nominal_year,$A149),$B149,$C149)+($D149-IF(LEFT(hour_conv,1)="1",1,0))/24)</f>
        <v/>
      </c>
      <c r="G149" s="26">
        <f>IF(F149="","",INT(F149))</f>
        <v/>
      </c>
      <c r="H149">
        <f>IF(G149="","",IF(AND(MONTH(G149)*100+DAY(G149)&gt;=season_lo,MONTH(G149)*100+DAY(G149)&lt;=season_hi),1,0))</f>
        <v/>
      </c>
      <c r="I149">
        <f>IF(G149="","",G149-first_day+1)</f>
        <v/>
      </c>
      <c r="J149" s="27">
        <f>IF(I149="","",INDEX(Daily!$J$2:$J$421,I149))</f>
        <v/>
      </c>
      <c r="K149" s="27">
        <f>IF(J149="","",J149+cat_offset)</f>
        <v/>
      </c>
      <c r="L149" s="27">
        <f>IF(J149="","",MAX(0,E149-J149)^2)</f>
        <v/>
      </c>
      <c r="M149" s="27">
        <f>IF(J149="","",MAX(0,E149-(J149+twcdh_off))^2)</f>
        <v/>
      </c>
      <c r="N149" s="27">
        <f>IF(E149="","",MAX(0,E149-swcdh_thr)^2)</f>
        <v/>
      </c>
      <c r="O149">
        <f>IF(K149="","",ROUND(E149-K149,0))</f>
        <v/>
      </c>
      <c r="P149">
        <f>IF(O149="","",IF(O149&gt;=1,O149,0))</f>
        <v/>
      </c>
      <c r="Q149" s="27">
        <f>IF(E149="","",MAX(0,E149-22))</f>
        <v/>
      </c>
      <c r="R149" s="27">
        <f>IF(H149=1,E149,"")</f>
        <v/>
      </c>
      <c r="S149" s="27">
        <f>IF(AND(H149=1,J149&lt;&gt;""),E149-J149,"")</f>
        <v/>
      </c>
      <c r="T149">
        <f>IF(G149="","",MONTH(G149))</f>
        <v/>
      </c>
    </row>
    <row r="150">
      <c r="A150" s="24" t="n">
        <v>2020</v>
      </c>
      <c r="B150" s="24" t="n">
        <v>1</v>
      </c>
      <c r="C150" s="24" t="n">
        <v>7</v>
      </c>
      <c r="D150" s="24" t="n">
        <v>5</v>
      </c>
      <c r="E150" s="24" t="n">
        <v>3.19</v>
      </c>
      <c r="F150" s="25">
        <f>IF($E150="","",DATE(IF($A150="",nominal_year,$A150),$B150,$C150)+($D150-IF(LEFT(hour_conv,1)="1",1,0))/24)</f>
        <v/>
      </c>
      <c r="G150" s="26">
        <f>IF(F150="","",INT(F150))</f>
        <v/>
      </c>
      <c r="H150">
        <f>IF(G150="","",IF(AND(MONTH(G150)*100+DAY(G150)&gt;=season_lo,MONTH(G150)*100+DAY(G150)&lt;=season_hi),1,0))</f>
        <v/>
      </c>
      <c r="I150">
        <f>IF(G150="","",G150-first_day+1)</f>
        <v/>
      </c>
      <c r="J150" s="27">
        <f>IF(I150="","",INDEX(Daily!$J$2:$J$421,I150))</f>
        <v/>
      </c>
      <c r="K150" s="27">
        <f>IF(J150="","",J150+cat_offset)</f>
        <v/>
      </c>
      <c r="L150" s="27">
        <f>IF(J150="","",MAX(0,E150-J150)^2)</f>
        <v/>
      </c>
      <c r="M150" s="27">
        <f>IF(J150="","",MAX(0,E150-(J150+twcdh_off))^2)</f>
        <v/>
      </c>
      <c r="N150" s="27">
        <f>IF(E150="","",MAX(0,E150-swcdh_thr)^2)</f>
        <v/>
      </c>
      <c r="O150">
        <f>IF(K150="","",ROUND(E150-K150,0))</f>
        <v/>
      </c>
      <c r="P150">
        <f>IF(O150="","",IF(O150&gt;=1,O150,0))</f>
        <v/>
      </c>
      <c r="Q150" s="27">
        <f>IF(E150="","",MAX(0,E150-22))</f>
        <v/>
      </c>
      <c r="R150" s="27">
        <f>IF(H150=1,E150,"")</f>
        <v/>
      </c>
      <c r="S150" s="27">
        <f>IF(AND(H150=1,J150&lt;&gt;""),E150-J150,"")</f>
        <v/>
      </c>
      <c r="T150">
        <f>IF(G150="","",MONTH(G150))</f>
        <v/>
      </c>
    </row>
    <row r="151">
      <c r="A151" s="24" t="n">
        <v>2020</v>
      </c>
      <c r="B151" s="24" t="n">
        <v>1</v>
      </c>
      <c r="C151" s="24" t="n">
        <v>7</v>
      </c>
      <c r="D151" s="24" t="n">
        <v>6</v>
      </c>
      <c r="E151" s="24" t="n">
        <v>2.91</v>
      </c>
      <c r="F151" s="25">
        <f>IF($E151="","",DATE(IF($A151="",nominal_year,$A151),$B151,$C151)+($D151-IF(LEFT(hour_conv,1)="1",1,0))/24)</f>
        <v/>
      </c>
      <c r="G151" s="26">
        <f>IF(F151="","",INT(F151))</f>
        <v/>
      </c>
      <c r="H151">
        <f>IF(G151="","",IF(AND(MONTH(G151)*100+DAY(G151)&gt;=season_lo,MONTH(G151)*100+DAY(G151)&lt;=season_hi),1,0))</f>
        <v/>
      </c>
      <c r="I151">
        <f>IF(G151="","",G151-first_day+1)</f>
        <v/>
      </c>
      <c r="J151" s="27">
        <f>IF(I151="","",INDEX(Daily!$J$2:$J$421,I151))</f>
        <v/>
      </c>
      <c r="K151" s="27">
        <f>IF(J151="","",J151+cat_offset)</f>
        <v/>
      </c>
      <c r="L151" s="27">
        <f>IF(J151="","",MAX(0,E151-J151)^2)</f>
        <v/>
      </c>
      <c r="M151" s="27">
        <f>IF(J151="","",MAX(0,E151-(J151+twcdh_off))^2)</f>
        <v/>
      </c>
      <c r="N151" s="27">
        <f>IF(E151="","",MAX(0,E151-swcdh_thr)^2)</f>
        <v/>
      </c>
      <c r="O151">
        <f>IF(K151="","",ROUND(E151-K151,0))</f>
        <v/>
      </c>
      <c r="P151">
        <f>IF(O151="","",IF(O151&gt;=1,O151,0))</f>
        <v/>
      </c>
      <c r="Q151" s="27">
        <f>IF(E151="","",MAX(0,E151-22))</f>
        <v/>
      </c>
      <c r="R151" s="27">
        <f>IF(H151=1,E151,"")</f>
        <v/>
      </c>
      <c r="S151" s="27">
        <f>IF(AND(H151=1,J151&lt;&gt;""),E151-J151,"")</f>
        <v/>
      </c>
      <c r="T151">
        <f>IF(G151="","",MONTH(G151))</f>
        <v/>
      </c>
    </row>
    <row r="152">
      <c r="A152" s="24" t="n">
        <v>2020</v>
      </c>
      <c r="B152" s="24" t="n">
        <v>1</v>
      </c>
      <c r="C152" s="24" t="n">
        <v>7</v>
      </c>
      <c r="D152" s="24" t="n">
        <v>7</v>
      </c>
      <c r="E152" s="24" t="n">
        <v>3.88</v>
      </c>
      <c r="F152" s="25">
        <f>IF($E152="","",DATE(IF($A152="",nominal_year,$A152),$B152,$C152)+($D152-IF(LEFT(hour_conv,1)="1",1,0))/24)</f>
        <v/>
      </c>
      <c r="G152" s="26">
        <f>IF(F152="","",INT(F152))</f>
        <v/>
      </c>
      <c r="H152">
        <f>IF(G152="","",IF(AND(MONTH(G152)*100+DAY(G152)&gt;=season_lo,MONTH(G152)*100+DAY(G152)&lt;=season_hi),1,0))</f>
        <v/>
      </c>
      <c r="I152">
        <f>IF(G152="","",G152-first_day+1)</f>
        <v/>
      </c>
      <c r="J152" s="27">
        <f>IF(I152="","",INDEX(Daily!$J$2:$J$421,I152))</f>
        <v/>
      </c>
      <c r="K152" s="27">
        <f>IF(J152="","",J152+cat_offset)</f>
        <v/>
      </c>
      <c r="L152" s="27">
        <f>IF(J152="","",MAX(0,E152-J152)^2)</f>
        <v/>
      </c>
      <c r="M152" s="27">
        <f>IF(J152="","",MAX(0,E152-(J152+twcdh_off))^2)</f>
        <v/>
      </c>
      <c r="N152" s="27">
        <f>IF(E152="","",MAX(0,E152-swcdh_thr)^2)</f>
        <v/>
      </c>
      <c r="O152">
        <f>IF(K152="","",ROUND(E152-K152,0))</f>
        <v/>
      </c>
      <c r="P152">
        <f>IF(O152="","",IF(O152&gt;=1,O152,0))</f>
        <v/>
      </c>
      <c r="Q152" s="27">
        <f>IF(E152="","",MAX(0,E152-22))</f>
        <v/>
      </c>
      <c r="R152" s="27">
        <f>IF(H152=1,E152,"")</f>
        <v/>
      </c>
      <c r="S152" s="27">
        <f>IF(AND(H152=1,J152&lt;&gt;""),E152-J152,"")</f>
        <v/>
      </c>
      <c r="T152">
        <f>IF(G152="","",MONTH(G152))</f>
        <v/>
      </c>
    </row>
    <row r="153">
      <c r="A153" s="24" t="n">
        <v>2020</v>
      </c>
      <c r="B153" s="24" t="n">
        <v>1</v>
      </c>
      <c r="C153" s="24" t="n">
        <v>7</v>
      </c>
      <c r="D153" s="24" t="n">
        <v>8</v>
      </c>
      <c r="E153" s="24" t="n">
        <v>4.36</v>
      </c>
      <c r="F153" s="25">
        <f>IF($E153="","",DATE(IF($A153="",nominal_year,$A153),$B153,$C153)+($D153-IF(LEFT(hour_conv,1)="1",1,0))/24)</f>
        <v/>
      </c>
      <c r="G153" s="26">
        <f>IF(F153="","",INT(F153))</f>
        <v/>
      </c>
      <c r="H153">
        <f>IF(G153="","",IF(AND(MONTH(G153)*100+DAY(G153)&gt;=season_lo,MONTH(G153)*100+DAY(G153)&lt;=season_hi),1,0))</f>
        <v/>
      </c>
      <c r="I153">
        <f>IF(G153="","",G153-first_day+1)</f>
        <v/>
      </c>
      <c r="J153" s="27">
        <f>IF(I153="","",INDEX(Daily!$J$2:$J$421,I153))</f>
        <v/>
      </c>
      <c r="K153" s="27">
        <f>IF(J153="","",J153+cat_offset)</f>
        <v/>
      </c>
      <c r="L153" s="27">
        <f>IF(J153="","",MAX(0,E153-J153)^2)</f>
        <v/>
      </c>
      <c r="M153" s="27">
        <f>IF(J153="","",MAX(0,E153-(J153+twcdh_off))^2)</f>
        <v/>
      </c>
      <c r="N153" s="27">
        <f>IF(E153="","",MAX(0,E153-swcdh_thr)^2)</f>
        <v/>
      </c>
      <c r="O153">
        <f>IF(K153="","",ROUND(E153-K153,0))</f>
        <v/>
      </c>
      <c r="P153">
        <f>IF(O153="","",IF(O153&gt;=1,O153,0))</f>
        <v/>
      </c>
      <c r="Q153" s="27">
        <f>IF(E153="","",MAX(0,E153-22))</f>
        <v/>
      </c>
      <c r="R153" s="27">
        <f>IF(H153=1,E153,"")</f>
        <v/>
      </c>
      <c r="S153" s="27">
        <f>IF(AND(H153=1,J153&lt;&gt;""),E153-J153,"")</f>
        <v/>
      </c>
      <c r="T153">
        <f>IF(G153="","",MONTH(G153))</f>
        <v/>
      </c>
    </row>
    <row r="154">
      <c r="A154" s="24" t="n">
        <v>2020</v>
      </c>
      <c r="B154" s="24" t="n">
        <v>1</v>
      </c>
      <c r="C154" s="24" t="n">
        <v>7</v>
      </c>
      <c r="D154" s="24" t="n">
        <v>9</v>
      </c>
      <c r="E154" s="24" t="n">
        <v>4.84</v>
      </c>
      <c r="F154" s="25">
        <f>IF($E154="","",DATE(IF($A154="",nominal_year,$A154),$B154,$C154)+($D154-IF(LEFT(hour_conv,1)="1",1,0))/24)</f>
        <v/>
      </c>
      <c r="G154" s="26">
        <f>IF(F154="","",INT(F154))</f>
        <v/>
      </c>
      <c r="H154">
        <f>IF(G154="","",IF(AND(MONTH(G154)*100+DAY(G154)&gt;=season_lo,MONTH(G154)*100+DAY(G154)&lt;=season_hi),1,0))</f>
        <v/>
      </c>
      <c r="I154">
        <f>IF(G154="","",G154-first_day+1)</f>
        <v/>
      </c>
      <c r="J154" s="27">
        <f>IF(I154="","",INDEX(Daily!$J$2:$J$421,I154))</f>
        <v/>
      </c>
      <c r="K154" s="27">
        <f>IF(J154="","",J154+cat_offset)</f>
        <v/>
      </c>
      <c r="L154" s="27">
        <f>IF(J154="","",MAX(0,E154-J154)^2)</f>
        <v/>
      </c>
      <c r="M154" s="27">
        <f>IF(J154="","",MAX(0,E154-(J154+twcdh_off))^2)</f>
        <v/>
      </c>
      <c r="N154" s="27">
        <f>IF(E154="","",MAX(0,E154-swcdh_thr)^2)</f>
        <v/>
      </c>
      <c r="O154">
        <f>IF(K154="","",ROUND(E154-K154,0))</f>
        <v/>
      </c>
      <c r="P154">
        <f>IF(O154="","",IF(O154&gt;=1,O154,0))</f>
        <v/>
      </c>
      <c r="Q154" s="27">
        <f>IF(E154="","",MAX(0,E154-22))</f>
        <v/>
      </c>
      <c r="R154" s="27">
        <f>IF(H154=1,E154,"")</f>
        <v/>
      </c>
      <c r="S154" s="27">
        <f>IF(AND(H154=1,J154&lt;&gt;""),E154-J154,"")</f>
        <v/>
      </c>
      <c r="T154">
        <f>IF(G154="","",MONTH(G154))</f>
        <v/>
      </c>
    </row>
    <row r="155">
      <c r="A155" s="24" t="n">
        <v>2020</v>
      </c>
      <c r="B155" s="24" t="n">
        <v>1</v>
      </c>
      <c r="C155" s="24" t="n">
        <v>7</v>
      </c>
      <c r="D155" s="24" t="n">
        <v>10</v>
      </c>
      <c r="E155" s="24" t="n">
        <v>5.36</v>
      </c>
      <c r="F155" s="25">
        <f>IF($E155="","",DATE(IF($A155="",nominal_year,$A155),$B155,$C155)+($D155-IF(LEFT(hour_conv,1)="1",1,0))/24)</f>
        <v/>
      </c>
      <c r="G155" s="26">
        <f>IF(F155="","",INT(F155))</f>
        <v/>
      </c>
      <c r="H155">
        <f>IF(G155="","",IF(AND(MONTH(G155)*100+DAY(G155)&gt;=season_lo,MONTH(G155)*100+DAY(G155)&lt;=season_hi),1,0))</f>
        <v/>
      </c>
      <c r="I155">
        <f>IF(G155="","",G155-first_day+1)</f>
        <v/>
      </c>
      <c r="J155" s="27">
        <f>IF(I155="","",INDEX(Daily!$J$2:$J$421,I155))</f>
        <v/>
      </c>
      <c r="K155" s="27">
        <f>IF(J155="","",J155+cat_offset)</f>
        <v/>
      </c>
      <c r="L155" s="27">
        <f>IF(J155="","",MAX(0,E155-J155)^2)</f>
        <v/>
      </c>
      <c r="M155" s="27">
        <f>IF(J155="","",MAX(0,E155-(J155+twcdh_off))^2)</f>
        <v/>
      </c>
      <c r="N155" s="27">
        <f>IF(E155="","",MAX(0,E155-swcdh_thr)^2)</f>
        <v/>
      </c>
      <c r="O155">
        <f>IF(K155="","",ROUND(E155-K155,0))</f>
        <v/>
      </c>
      <c r="P155">
        <f>IF(O155="","",IF(O155&gt;=1,O155,0))</f>
        <v/>
      </c>
      <c r="Q155" s="27">
        <f>IF(E155="","",MAX(0,E155-22))</f>
        <v/>
      </c>
      <c r="R155" s="27">
        <f>IF(H155=1,E155,"")</f>
        <v/>
      </c>
      <c r="S155" s="27">
        <f>IF(AND(H155=1,J155&lt;&gt;""),E155-J155,"")</f>
        <v/>
      </c>
      <c r="T155">
        <f>IF(G155="","",MONTH(G155))</f>
        <v/>
      </c>
    </row>
    <row r="156">
      <c r="A156" s="24" t="n">
        <v>2020</v>
      </c>
      <c r="B156" s="24" t="n">
        <v>1</v>
      </c>
      <c r="C156" s="24" t="n">
        <v>7</v>
      </c>
      <c r="D156" s="24" t="n">
        <v>11</v>
      </c>
      <c r="E156" s="24" t="n">
        <v>6.4</v>
      </c>
      <c r="F156" s="25">
        <f>IF($E156="","",DATE(IF($A156="",nominal_year,$A156),$B156,$C156)+($D156-IF(LEFT(hour_conv,1)="1",1,0))/24)</f>
        <v/>
      </c>
      <c r="G156" s="26">
        <f>IF(F156="","",INT(F156))</f>
        <v/>
      </c>
      <c r="H156">
        <f>IF(G156="","",IF(AND(MONTH(G156)*100+DAY(G156)&gt;=season_lo,MONTH(G156)*100+DAY(G156)&lt;=season_hi),1,0))</f>
        <v/>
      </c>
      <c r="I156">
        <f>IF(G156="","",G156-first_day+1)</f>
        <v/>
      </c>
      <c r="J156" s="27">
        <f>IF(I156="","",INDEX(Daily!$J$2:$J$421,I156))</f>
        <v/>
      </c>
      <c r="K156" s="27">
        <f>IF(J156="","",J156+cat_offset)</f>
        <v/>
      </c>
      <c r="L156" s="27">
        <f>IF(J156="","",MAX(0,E156-J156)^2)</f>
        <v/>
      </c>
      <c r="M156" s="27">
        <f>IF(J156="","",MAX(0,E156-(J156+twcdh_off))^2)</f>
        <v/>
      </c>
      <c r="N156" s="27">
        <f>IF(E156="","",MAX(0,E156-swcdh_thr)^2)</f>
        <v/>
      </c>
      <c r="O156">
        <f>IF(K156="","",ROUND(E156-K156,0))</f>
        <v/>
      </c>
      <c r="P156">
        <f>IF(O156="","",IF(O156&gt;=1,O156,0))</f>
        <v/>
      </c>
      <c r="Q156" s="27">
        <f>IF(E156="","",MAX(0,E156-22))</f>
        <v/>
      </c>
      <c r="R156" s="27">
        <f>IF(H156=1,E156,"")</f>
        <v/>
      </c>
      <c r="S156" s="27">
        <f>IF(AND(H156=1,J156&lt;&gt;""),E156-J156,"")</f>
        <v/>
      </c>
      <c r="T156">
        <f>IF(G156="","",MONTH(G156))</f>
        <v/>
      </c>
    </row>
    <row r="157">
      <c r="A157" s="24" t="n">
        <v>2020</v>
      </c>
      <c r="B157" s="24" t="n">
        <v>1</v>
      </c>
      <c r="C157" s="24" t="n">
        <v>7</v>
      </c>
      <c r="D157" s="24" t="n">
        <v>12</v>
      </c>
      <c r="E157" s="24" t="n">
        <v>6.11</v>
      </c>
      <c r="F157" s="25">
        <f>IF($E157="","",DATE(IF($A157="",nominal_year,$A157),$B157,$C157)+($D157-IF(LEFT(hour_conv,1)="1",1,0))/24)</f>
        <v/>
      </c>
      <c r="G157" s="26">
        <f>IF(F157="","",INT(F157))</f>
        <v/>
      </c>
      <c r="H157">
        <f>IF(G157="","",IF(AND(MONTH(G157)*100+DAY(G157)&gt;=season_lo,MONTH(G157)*100+DAY(G157)&lt;=season_hi),1,0))</f>
        <v/>
      </c>
      <c r="I157">
        <f>IF(G157="","",G157-first_day+1)</f>
        <v/>
      </c>
      <c r="J157" s="27">
        <f>IF(I157="","",INDEX(Daily!$J$2:$J$421,I157))</f>
        <v/>
      </c>
      <c r="K157" s="27">
        <f>IF(J157="","",J157+cat_offset)</f>
        <v/>
      </c>
      <c r="L157" s="27">
        <f>IF(J157="","",MAX(0,E157-J157)^2)</f>
        <v/>
      </c>
      <c r="M157" s="27">
        <f>IF(J157="","",MAX(0,E157-(J157+twcdh_off))^2)</f>
        <v/>
      </c>
      <c r="N157" s="27">
        <f>IF(E157="","",MAX(0,E157-swcdh_thr)^2)</f>
        <v/>
      </c>
      <c r="O157">
        <f>IF(K157="","",ROUND(E157-K157,0))</f>
        <v/>
      </c>
      <c r="P157">
        <f>IF(O157="","",IF(O157&gt;=1,O157,0))</f>
        <v/>
      </c>
      <c r="Q157" s="27">
        <f>IF(E157="","",MAX(0,E157-22))</f>
        <v/>
      </c>
      <c r="R157" s="27">
        <f>IF(H157=1,E157,"")</f>
        <v/>
      </c>
      <c r="S157" s="27">
        <f>IF(AND(H157=1,J157&lt;&gt;""),E157-J157,"")</f>
        <v/>
      </c>
      <c r="T157">
        <f>IF(G157="","",MONTH(G157))</f>
        <v/>
      </c>
    </row>
    <row r="158">
      <c r="A158" s="24" t="n">
        <v>2020</v>
      </c>
      <c r="B158" s="24" t="n">
        <v>1</v>
      </c>
      <c r="C158" s="24" t="n">
        <v>7</v>
      </c>
      <c r="D158" s="24" t="n">
        <v>13</v>
      </c>
      <c r="E158" s="24" t="n">
        <v>7.48</v>
      </c>
      <c r="F158" s="25">
        <f>IF($E158="","",DATE(IF($A158="",nominal_year,$A158),$B158,$C158)+($D158-IF(LEFT(hour_conv,1)="1",1,0))/24)</f>
        <v/>
      </c>
      <c r="G158" s="26">
        <f>IF(F158="","",INT(F158))</f>
        <v/>
      </c>
      <c r="H158">
        <f>IF(G158="","",IF(AND(MONTH(G158)*100+DAY(G158)&gt;=season_lo,MONTH(G158)*100+DAY(G158)&lt;=season_hi),1,0))</f>
        <v/>
      </c>
      <c r="I158">
        <f>IF(G158="","",G158-first_day+1)</f>
        <v/>
      </c>
      <c r="J158" s="27">
        <f>IF(I158="","",INDEX(Daily!$J$2:$J$421,I158))</f>
        <v/>
      </c>
      <c r="K158" s="27">
        <f>IF(J158="","",J158+cat_offset)</f>
        <v/>
      </c>
      <c r="L158" s="27">
        <f>IF(J158="","",MAX(0,E158-J158)^2)</f>
        <v/>
      </c>
      <c r="M158" s="27">
        <f>IF(J158="","",MAX(0,E158-(J158+twcdh_off))^2)</f>
        <v/>
      </c>
      <c r="N158" s="27">
        <f>IF(E158="","",MAX(0,E158-swcdh_thr)^2)</f>
        <v/>
      </c>
      <c r="O158">
        <f>IF(K158="","",ROUND(E158-K158,0))</f>
        <v/>
      </c>
      <c r="P158">
        <f>IF(O158="","",IF(O158&gt;=1,O158,0))</f>
        <v/>
      </c>
      <c r="Q158" s="27">
        <f>IF(E158="","",MAX(0,E158-22))</f>
        <v/>
      </c>
      <c r="R158" s="27">
        <f>IF(H158=1,E158,"")</f>
        <v/>
      </c>
      <c r="S158" s="27">
        <f>IF(AND(H158=1,J158&lt;&gt;""),E158-J158,"")</f>
        <v/>
      </c>
      <c r="T158">
        <f>IF(G158="","",MONTH(G158))</f>
        <v/>
      </c>
    </row>
    <row r="159">
      <c r="A159" s="24" t="n">
        <v>2020</v>
      </c>
      <c r="B159" s="24" t="n">
        <v>1</v>
      </c>
      <c r="C159" s="24" t="n">
        <v>7</v>
      </c>
      <c r="D159" s="24" t="n">
        <v>14</v>
      </c>
      <c r="E159" s="24" t="n">
        <v>7.78</v>
      </c>
      <c r="F159" s="25">
        <f>IF($E159="","",DATE(IF($A159="",nominal_year,$A159),$B159,$C159)+($D159-IF(LEFT(hour_conv,1)="1",1,0))/24)</f>
        <v/>
      </c>
      <c r="G159" s="26">
        <f>IF(F159="","",INT(F159))</f>
        <v/>
      </c>
      <c r="H159">
        <f>IF(G159="","",IF(AND(MONTH(G159)*100+DAY(G159)&gt;=season_lo,MONTH(G159)*100+DAY(G159)&lt;=season_hi),1,0))</f>
        <v/>
      </c>
      <c r="I159">
        <f>IF(G159="","",G159-first_day+1)</f>
        <v/>
      </c>
      <c r="J159" s="27">
        <f>IF(I159="","",INDEX(Daily!$J$2:$J$421,I159))</f>
        <v/>
      </c>
      <c r="K159" s="27">
        <f>IF(J159="","",J159+cat_offset)</f>
        <v/>
      </c>
      <c r="L159" s="27">
        <f>IF(J159="","",MAX(0,E159-J159)^2)</f>
        <v/>
      </c>
      <c r="M159" s="27">
        <f>IF(J159="","",MAX(0,E159-(J159+twcdh_off))^2)</f>
        <v/>
      </c>
      <c r="N159" s="27">
        <f>IF(E159="","",MAX(0,E159-swcdh_thr)^2)</f>
        <v/>
      </c>
      <c r="O159">
        <f>IF(K159="","",ROUND(E159-K159,0))</f>
        <v/>
      </c>
      <c r="P159">
        <f>IF(O159="","",IF(O159&gt;=1,O159,0))</f>
        <v/>
      </c>
      <c r="Q159" s="27">
        <f>IF(E159="","",MAX(0,E159-22))</f>
        <v/>
      </c>
      <c r="R159" s="27">
        <f>IF(H159=1,E159,"")</f>
        <v/>
      </c>
      <c r="S159" s="27">
        <f>IF(AND(H159=1,J159&lt;&gt;""),E159-J159,"")</f>
        <v/>
      </c>
      <c r="T159">
        <f>IF(G159="","",MONTH(G159))</f>
        <v/>
      </c>
    </row>
    <row r="160">
      <c r="A160" s="24" t="n">
        <v>2020</v>
      </c>
      <c r="B160" s="24" t="n">
        <v>1</v>
      </c>
      <c r="C160" s="24" t="n">
        <v>7</v>
      </c>
      <c r="D160" s="24" t="n">
        <v>15</v>
      </c>
      <c r="E160" s="24" t="n">
        <v>8.050000000000001</v>
      </c>
      <c r="F160" s="25">
        <f>IF($E160="","",DATE(IF($A160="",nominal_year,$A160),$B160,$C160)+($D160-IF(LEFT(hour_conv,1)="1",1,0))/24)</f>
        <v/>
      </c>
      <c r="G160" s="26">
        <f>IF(F160="","",INT(F160))</f>
        <v/>
      </c>
      <c r="H160">
        <f>IF(G160="","",IF(AND(MONTH(G160)*100+DAY(G160)&gt;=season_lo,MONTH(G160)*100+DAY(G160)&lt;=season_hi),1,0))</f>
        <v/>
      </c>
      <c r="I160">
        <f>IF(G160="","",G160-first_day+1)</f>
        <v/>
      </c>
      <c r="J160" s="27">
        <f>IF(I160="","",INDEX(Daily!$J$2:$J$421,I160))</f>
        <v/>
      </c>
      <c r="K160" s="27">
        <f>IF(J160="","",J160+cat_offset)</f>
        <v/>
      </c>
      <c r="L160" s="27">
        <f>IF(J160="","",MAX(0,E160-J160)^2)</f>
        <v/>
      </c>
      <c r="M160" s="27">
        <f>IF(J160="","",MAX(0,E160-(J160+twcdh_off))^2)</f>
        <v/>
      </c>
      <c r="N160" s="27">
        <f>IF(E160="","",MAX(0,E160-swcdh_thr)^2)</f>
        <v/>
      </c>
      <c r="O160">
        <f>IF(K160="","",ROUND(E160-K160,0))</f>
        <v/>
      </c>
      <c r="P160">
        <f>IF(O160="","",IF(O160&gt;=1,O160,0))</f>
        <v/>
      </c>
      <c r="Q160" s="27">
        <f>IF(E160="","",MAX(0,E160-22))</f>
        <v/>
      </c>
      <c r="R160" s="27">
        <f>IF(H160=1,E160,"")</f>
        <v/>
      </c>
      <c r="S160" s="27">
        <f>IF(AND(H160=1,J160&lt;&gt;""),E160-J160,"")</f>
        <v/>
      </c>
      <c r="T160">
        <f>IF(G160="","",MONTH(G160))</f>
        <v/>
      </c>
    </row>
    <row r="161">
      <c r="A161" s="24" t="n">
        <v>2020</v>
      </c>
      <c r="B161" s="24" t="n">
        <v>1</v>
      </c>
      <c r="C161" s="24" t="n">
        <v>7</v>
      </c>
      <c r="D161" s="24" t="n">
        <v>16</v>
      </c>
      <c r="E161" s="24" t="n">
        <v>8.17</v>
      </c>
      <c r="F161" s="25">
        <f>IF($E161="","",DATE(IF($A161="",nominal_year,$A161),$B161,$C161)+($D161-IF(LEFT(hour_conv,1)="1",1,0))/24)</f>
        <v/>
      </c>
      <c r="G161" s="26">
        <f>IF(F161="","",INT(F161))</f>
        <v/>
      </c>
      <c r="H161">
        <f>IF(G161="","",IF(AND(MONTH(G161)*100+DAY(G161)&gt;=season_lo,MONTH(G161)*100+DAY(G161)&lt;=season_hi),1,0))</f>
        <v/>
      </c>
      <c r="I161">
        <f>IF(G161="","",G161-first_day+1)</f>
        <v/>
      </c>
      <c r="J161" s="27">
        <f>IF(I161="","",INDEX(Daily!$J$2:$J$421,I161))</f>
        <v/>
      </c>
      <c r="K161" s="27">
        <f>IF(J161="","",J161+cat_offset)</f>
        <v/>
      </c>
      <c r="L161" s="27">
        <f>IF(J161="","",MAX(0,E161-J161)^2)</f>
        <v/>
      </c>
      <c r="M161" s="27">
        <f>IF(J161="","",MAX(0,E161-(J161+twcdh_off))^2)</f>
        <v/>
      </c>
      <c r="N161" s="27">
        <f>IF(E161="","",MAX(0,E161-swcdh_thr)^2)</f>
        <v/>
      </c>
      <c r="O161">
        <f>IF(K161="","",ROUND(E161-K161,0))</f>
        <v/>
      </c>
      <c r="P161">
        <f>IF(O161="","",IF(O161&gt;=1,O161,0))</f>
        <v/>
      </c>
      <c r="Q161" s="27">
        <f>IF(E161="","",MAX(0,E161-22))</f>
        <v/>
      </c>
      <c r="R161" s="27">
        <f>IF(H161=1,E161,"")</f>
        <v/>
      </c>
      <c r="S161" s="27">
        <f>IF(AND(H161=1,J161&lt;&gt;""),E161-J161,"")</f>
        <v/>
      </c>
      <c r="T161">
        <f>IF(G161="","",MONTH(G161))</f>
        <v/>
      </c>
    </row>
    <row r="162">
      <c r="A162" s="24" t="n">
        <v>2020</v>
      </c>
      <c r="B162" s="24" t="n">
        <v>1</v>
      </c>
      <c r="C162" s="24" t="n">
        <v>7</v>
      </c>
      <c r="D162" s="24" t="n">
        <v>17</v>
      </c>
      <c r="E162" s="24" t="n">
        <v>7.67</v>
      </c>
      <c r="F162" s="25">
        <f>IF($E162="","",DATE(IF($A162="",nominal_year,$A162),$B162,$C162)+($D162-IF(LEFT(hour_conv,1)="1",1,0))/24)</f>
        <v/>
      </c>
      <c r="G162" s="26">
        <f>IF(F162="","",INT(F162))</f>
        <v/>
      </c>
      <c r="H162">
        <f>IF(G162="","",IF(AND(MONTH(G162)*100+DAY(G162)&gt;=season_lo,MONTH(G162)*100+DAY(G162)&lt;=season_hi),1,0))</f>
        <v/>
      </c>
      <c r="I162">
        <f>IF(G162="","",G162-first_day+1)</f>
        <v/>
      </c>
      <c r="J162" s="27">
        <f>IF(I162="","",INDEX(Daily!$J$2:$J$421,I162))</f>
        <v/>
      </c>
      <c r="K162" s="27">
        <f>IF(J162="","",J162+cat_offset)</f>
        <v/>
      </c>
      <c r="L162" s="27">
        <f>IF(J162="","",MAX(0,E162-J162)^2)</f>
        <v/>
      </c>
      <c r="M162" s="27">
        <f>IF(J162="","",MAX(0,E162-(J162+twcdh_off))^2)</f>
        <v/>
      </c>
      <c r="N162" s="27">
        <f>IF(E162="","",MAX(0,E162-swcdh_thr)^2)</f>
        <v/>
      </c>
      <c r="O162">
        <f>IF(K162="","",ROUND(E162-K162,0))</f>
        <v/>
      </c>
      <c r="P162">
        <f>IF(O162="","",IF(O162&gt;=1,O162,0))</f>
        <v/>
      </c>
      <c r="Q162" s="27">
        <f>IF(E162="","",MAX(0,E162-22))</f>
        <v/>
      </c>
      <c r="R162" s="27">
        <f>IF(H162=1,E162,"")</f>
        <v/>
      </c>
      <c r="S162" s="27">
        <f>IF(AND(H162=1,J162&lt;&gt;""),E162-J162,"")</f>
        <v/>
      </c>
      <c r="T162">
        <f>IF(G162="","",MONTH(G162))</f>
        <v/>
      </c>
    </row>
    <row r="163">
      <c r="A163" s="24" t="n">
        <v>2020</v>
      </c>
      <c r="B163" s="24" t="n">
        <v>1</v>
      </c>
      <c r="C163" s="24" t="n">
        <v>7</v>
      </c>
      <c r="D163" s="24" t="n">
        <v>18</v>
      </c>
      <c r="E163" s="24" t="n">
        <v>7.58</v>
      </c>
      <c r="F163" s="25">
        <f>IF($E163="","",DATE(IF($A163="",nominal_year,$A163),$B163,$C163)+($D163-IF(LEFT(hour_conv,1)="1",1,0))/24)</f>
        <v/>
      </c>
      <c r="G163" s="26">
        <f>IF(F163="","",INT(F163))</f>
        <v/>
      </c>
      <c r="H163">
        <f>IF(G163="","",IF(AND(MONTH(G163)*100+DAY(G163)&gt;=season_lo,MONTH(G163)*100+DAY(G163)&lt;=season_hi),1,0))</f>
        <v/>
      </c>
      <c r="I163">
        <f>IF(G163="","",G163-first_day+1)</f>
        <v/>
      </c>
      <c r="J163" s="27">
        <f>IF(I163="","",INDEX(Daily!$J$2:$J$421,I163))</f>
        <v/>
      </c>
      <c r="K163" s="27">
        <f>IF(J163="","",J163+cat_offset)</f>
        <v/>
      </c>
      <c r="L163" s="27">
        <f>IF(J163="","",MAX(0,E163-J163)^2)</f>
        <v/>
      </c>
      <c r="M163" s="27">
        <f>IF(J163="","",MAX(0,E163-(J163+twcdh_off))^2)</f>
        <v/>
      </c>
      <c r="N163" s="27">
        <f>IF(E163="","",MAX(0,E163-swcdh_thr)^2)</f>
        <v/>
      </c>
      <c r="O163">
        <f>IF(K163="","",ROUND(E163-K163,0))</f>
        <v/>
      </c>
      <c r="P163">
        <f>IF(O163="","",IF(O163&gt;=1,O163,0))</f>
        <v/>
      </c>
      <c r="Q163" s="27">
        <f>IF(E163="","",MAX(0,E163-22))</f>
        <v/>
      </c>
      <c r="R163" s="27">
        <f>IF(H163=1,E163,"")</f>
        <v/>
      </c>
      <c r="S163" s="27">
        <f>IF(AND(H163=1,J163&lt;&gt;""),E163-J163,"")</f>
        <v/>
      </c>
      <c r="T163">
        <f>IF(G163="","",MONTH(G163))</f>
        <v/>
      </c>
    </row>
    <row r="164">
      <c r="A164" s="24" t="n">
        <v>2020</v>
      </c>
      <c r="B164" s="24" t="n">
        <v>1</v>
      </c>
      <c r="C164" s="24" t="n">
        <v>7</v>
      </c>
      <c r="D164" s="24" t="n">
        <v>19</v>
      </c>
      <c r="E164" s="24" t="n">
        <v>7.54</v>
      </c>
      <c r="F164" s="25">
        <f>IF($E164="","",DATE(IF($A164="",nominal_year,$A164),$B164,$C164)+($D164-IF(LEFT(hour_conv,1)="1",1,0))/24)</f>
        <v/>
      </c>
      <c r="G164" s="26">
        <f>IF(F164="","",INT(F164))</f>
        <v/>
      </c>
      <c r="H164">
        <f>IF(G164="","",IF(AND(MONTH(G164)*100+DAY(G164)&gt;=season_lo,MONTH(G164)*100+DAY(G164)&lt;=season_hi),1,0))</f>
        <v/>
      </c>
      <c r="I164">
        <f>IF(G164="","",G164-first_day+1)</f>
        <v/>
      </c>
      <c r="J164" s="27">
        <f>IF(I164="","",INDEX(Daily!$J$2:$J$421,I164))</f>
        <v/>
      </c>
      <c r="K164" s="27">
        <f>IF(J164="","",J164+cat_offset)</f>
        <v/>
      </c>
      <c r="L164" s="27">
        <f>IF(J164="","",MAX(0,E164-J164)^2)</f>
        <v/>
      </c>
      <c r="M164" s="27">
        <f>IF(J164="","",MAX(0,E164-(J164+twcdh_off))^2)</f>
        <v/>
      </c>
      <c r="N164" s="27">
        <f>IF(E164="","",MAX(0,E164-swcdh_thr)^2)</f>
        <v/>
      </c>
      <c r="O164">
        <f>IF(K164="","",ROUND(E164-K164,0))</f>
        <v/>
      </c>
      <c r="P164">
        <f>IF(O164="","",IF(O164&gt;=1,O164,0))</f>
        <v/>
      </c>
      <c r="Q164" s="27">
        <f>IF(E164="","",MAX(0,E164-22))</f>
        <v/>
      </c>
      <c r="R164" s="27">
        <f>IF(H164=1,E164,"")</f>
        <v/>
      </c>
      <c r="S164" s="27">
        <f>IF(AND(H164=1,J164&lt;&gt;""),E164-J164,"")</f>
        <v/>
      </c>
      <c r="T164">
        <f>IF(G164="","",MONTH(G164))</f>
        <v/>
      </c>
    </row>
    <row r="165">
      <c r="A165" s="24" t="n">
        <v>2020</v>
      </c>
      <c r="B165" s="24" t="n">
        <v>1</v>
      </c>
      <c r="C165" s="24" t="n">
        <v>7</v>
      </c>
      <c r="D165" s="24" t="n">
        <v>20</v>
      </c>
      <c r="E165" s="24" t="n">
        <v>6.94</v>
      </c>
      <c r="F165" s="25">
        <f>IF($E165="","",DATE(IF($A165="",nominal_year,$A165),$B165,$C165)+($D165-IF(LEFT(hour_conv,1)="1",1,0))/24)</f>
        <v/>
      </c>
      <c r="G165" s="26">
        <f>IF(F165="","",INT(F165))</f>
        <v/>
      </c>
      <c r="H165">
        <f>IF(G165="","",IF(AND(MONTH(G165)*100+DAY(G165)&gt;=season_lo,MONTH(G165)*100+DAY(G165)&lt;=season_hi),1,0))</f>
        <v/>
      </c>
      <c r="I165">
        <f>IF(G165="","",G165-first_day+1)</f>
        <v/>
      </c>
      <c r="J165" s="27">
        <f>IF(I165="","",INDEX(Daily!$J$2:$J$421,I165))</f>
        <v/>
      </c>
      <c r="K165" s="27">
        <f>IF(J165="","",J165+cat_offset)</f>
        <v/>
      </c>
      <c r="L165" s="27">
        <f>IF(J165="","",MAX(0,E165-J165)^2)</f>
        <v/>
      </c>
      <c r="M165" s="27">
        <f>IF(J165="","",MAX(0,E165-(J165+twcdh_off))^2)</f>
        <v/>
      </c>
      <c r="N165" s="27">
        <f>IF(E165="","",MAX(0,E165-swcdh_thr)^2)</f>
        <v/>
      </c>
      <c r="O165">
        <f>IF(K165="","",ROUND(E165-K165,0))</f>
        <v/>
      </c>
      <c r="P165">
        <f>IF(O165="","",IF(O165&gt;=1,O165,0))</f>
        <v/>
      </c>
      <c r="Q165" s="27">
        <f>IF(E165="","",MAX(0,E165-22))</f>
        <v/>
      </c>
      <c r="R165" s="27">
        <f>IF(H165=1,E165,"")</f>
        <v/>
      </c>
      <c r="S165" s="27">
        <f>IF(AND(H165=1,J165&lt;&gt;""),E165-J165,"")</f>
        <v/>
      </c>
      <c r="T165">
        <f>IF(G165="","",MONTH(G165))</f>
        <v/>
      </c>
    </row>
    <row r="166">
      <c r="A166" s="24" t="n">
        <v>2020</v>
      </c>
      <c r="B166" s="24" t="n">
        <v>1</v>
      </c>
      <c r="C166" s="24" t="n">
        <v>7</v>
      </c>
      <c r="D166" s="24" t="n">
        <v>21</v>
      </c>
      <c r="E166" s="24" t="n">
        <v>6.25</v>
      </c>
      <c r="F166" s="25">
        <f>IF($E166="","",DATE(IF($A166="",nominal_year,$A166),$B166,$C166)+($D166-IF(LEFT(hour_conv,1)="1",1,0))/24)</f>
        <v/>
      </c>
      <c r="G166" s="26">
        <f>IF(F166="","",INT(F166))</f>
        <v/>
      </c>
      <c r="H166">
        <f>IF(G166="","",IF(AND(MONTH(G166)*100+DAY(G166)&gt;=season_lo,MONTH(G166)*100+DAY(G166)&lt;=season_hi),1,0))</f>
        <v/>
      </c>
      <c r="I166">
        <f>IF(G166="","",G166-first_day+1)</f>
        <v/>
      </c>
      <c r="J166" s="27">
        <f>IF(I166="","",INDEX(Daily!$J$2:$J$421,I166))</f>
        <v/>
      </c>
      <c r="K166" s="27">
        <f>IF(J166="","",J166+cat_offset)</f>
        <v/>
      </c>
      <c r="L166" s="27">
        <f>IF(J166="","",MAX(0,E166-J166)^2)</f>
        <v/>
      </c>
      <c r="M166" s="27">
        <f>IF(J166="","",MAX(0,E166-(J166+twcdh_off))^2)</f>
        <v/>
      </c>
      <c r="N166" s="27">
        <f>IF(E166="","",MAX(0,E166-swcdh_thr)^2)</f>
        <v/>
      </c>
      <c r="O166">
        <f>IF(K166="","",ROUND(E166-K166,0))</f>
        <v/>
      </c>
      <c r="P166">
        <f>IF(O166="","",IF(O166&gt;=1,O166,0))</f>
        <v/>
      </c>
      <c r="Q166" s="27">
        <f>IF(E166="","",MAX(0,E166-22))</f>
        <v/>
      </c>
      <c r="R166" s="27">
        <f>IF(H166=1,E166,"")</f>
        <v/>
      </c>
      <c r="S166" s="27">
        <f>IF(AND(H166=1,J166&lt;&gt;""),E166-J166,"")</f>
        <v/>
      </c>
      <c r="T166">
        <f>IF(G166="","",MONTH(G166))</f>
        <v/>
      </c>
    </row>
    <row r="167">
      <c r="A167" s="24" t="n">
        <v>2020</v>
      </c>
      <c r="B167" s="24" t="n">
        <v>1</v>
      </c>
      <c r="C167" s="24" t="n">
        <v>7</v>
      </c>
      <c r="D167" s="24" t="n">
        <v>22</v>
      </c>
      <c r="E167" s="24" t="n">
        <v>4.92</v>
      </c>
      <c r="F167" s="25">
        <f>IF($E167="","",DATE(IF($A167="",nominal_year,$A167),$B167,$C167)+($D167-IF(LEFT(hour_conv,1)="1",1,0))/24)</f>
        <v/>
      </c>
      <c r="G167" s="26">
        <f>IF(F167="","",INT(F167))</f>
        <v/>
      </c>
      <c r="H167">
        <f>IF(G167="","",IF(AND(MONTH(G167)*100+DAY(G167)&gt;=season_lo,MONTH(G167)*100+DAY(G167)&lt;=season_hi),1,0))</f>
        <v/>
      </c>
      <c r="I167">
        <f>IF(G167="","",G167-first_day+1)</f>
        <v/>
      </c>
      <c r="J167" s="27">
        <f>IF(I167="","",INDEX(Daily!$J$2:$J$421,I167))</f>
        <v/>
      </c>
      <c r="K167" s="27">
        <f>IF(J167="","",J167+cat_offset)</f>
        <v/>
      </c>
      <c r="L167" s="27">
        <f>IF(J167="","",MAX(0,E167-J167)^2)</f>
        <v/>
      </c>
      <c r="M167" s="27">
        <f>IF(J167="","",MAX(0,E167-(J167+twcdh_off))^2)</f>
        <v/>
      </c>
      <c r="N167" s="27">
        <f>IF(E167="","",MAX(0,E167-swcdh_thr)^2)</f>
        <v/>
      </c>
      <c r="O167">
        <f>IF(K167="","",ROUND(E167-K167,0))</f>
        <v/>
      </c>
      <c r="P167">
        <f>IF(O167="","",IF(O167&gt;=1,O167,0))</f>
        <v/>
      </c>
      <c r="Q167" s="27">
        <f>IF(E167="","",MAX(0,E167-22))</f>
        <v/>
      </c>
      <c r="R167" s="27">
        <f>IF(H167=1,E167,"")</f>
        <v/>
      </c>
      <c r="S167" s="27">
        <f>IF(AND(H167=1,J167&lt;&gt;""),E167-J167,"")</f>
        <v/>
      </c>
      <c r="T167">
        <f>IF(G167="","",MONTH(G167))</f>
        <v/>
      </c>
    </row>
    <row r="168">
      <c r="A168" s="24" t="n">
        <v>2020</v>
      </c>
      <c r="B168" s="24" t="n">
        <v>1</v>
      </c>
      <c r="C168" s="24" t="n">
        <v>7</v>
      </c>
      <c r="D168" s="24" t="n">
        <v>23</v>
      </c>
      <c r="E168" s="24" t="n">
        <v>5.1</v>
      </c>
      <c r="F168" s="25">
        <f>IF($E168="","",DATE(IF($A168="",nominal_year,$A168),$B168,$C168)+($D168-IF(LEFT(hour_conv,1)="1",1,0))/24)</f>
        <v/>
      </c>
      <c r="G168" s="26">
        <f>IF(F168="","",INT(F168))</f>
        <v/>
      </c>
      <c r="H168">
        <f>IF(G168="","",IF(AND(MONTH(G168)*100+DAY(G168)&gt;=season_lo,MONTH(G168)*100+DAY(G168)&lt;=season_hi),1,0))</f>
        <v/>
      </c>
      <c r="I168">
        <f>IF(G168="","",G168-first_day+1)</f>
        <v/>
      </c>
      <c r="J168" s="27">
        <f>IF(I168="","",INDEX(Daily!$J$2:$J$421,I168))</f>
        <v/>
      </c>
      <c r="K168" s="27">
        <f>IF(J168="","",J168+cat_offset)</f>
        <v/>
      </c>
      <c r="L168" s="27">
        <f>IF(J168="","",MAX(0,E168-J168)^2)</f>
        <v/>
      </c>
      <c r="M168" s="27">
        <f>IF(J168="","",MAX(0,E168-(J168+twcdh_off))^2)</f>
        <v/>
      </c>
      <c r="N168" s="27">
        <f>IF(E168="","",MAX(0,E168-swcdh_thr)^2)</f>
        <v/>
      </c>
      <c r="O168">
        <f>IF(K168="","",ROUND(E168-K168,0))</f>
        <v/>
      </c>
      <c r="P168">
        <f>IF(O168="","",IF(O168&gt;=1,O168,0))</f>
        <v/>
      </c>
      <c r="Q168" s="27">
        <f>IF(E168="","",MAX(0,E168-22))</f>
        <v/>
      </c>
      <c r="R168" s="27">
        <f>IF(H168=1,E168,"")</f>
        <v/>
      </c>
      <c r="S168" s="27">
        <f>IF(AND(H168=1,J168&lt;&gt;""),E168-J168,"")</f>
        <v/>
      </c>
      <c r="T168">
        <f>IF(G168="","",MONTH(G168))</f>
        <v/>
      </c>
    </row>
    <row r="169">
      <c r="A169" s="24" t="n">
        <v>2020</v>
      </c>
      <c r="B169" s="24" t="n">
        <v>1</v>
      </c>
      <c r="C169" s="24" t="n">
        <v>7</v>
      </c>
      <c r="D169" s="24" t="n">
        <v>24</v>
      </c>
      <c r="E169" s="24" t="n">
        <v>4.75</v>
      </c>
      <c r="F169" s="25">
        <f>IF($E169="","",DATE(IF($A169="",nominal_year,$A169),$B169,$C169)+($D169-IF(LEFT(hour_conv,1)="1",1,0))/24)</f>
        <v/>
      </c>
      <c r="G169" s="26">
        <f>IF(F169="","",INT(F169))</f>
        <v/>
      </c>
      <c r="H169">
        <f>IF(G169="","",IF(AND(MONTH(G169)*100+DAY(G169)&gt;=season_lo,MONTH(G169)*100+DAY(G169)&lt;=season_hi),1,0))</f>
        <v/>
      </c>
      <c r="I169">
        <f>IF(G169="","",G169-first_day+1)</f>
        <v/>
      </c>
      <c r="J169" s="27">
        <f>IF(I169="","",INDEX(Daily!$J$2:$J$421,I169))</f>
        <v/>
      </c>
      <c r="K169" s="27">
        <f>IF(J169="","",J169+cat_offset)</f>
        <v/>
      </c>
      <c r="L169" s="27">
        <f>IF(J169="","",MAX(0,E169-J169)^2)</f>
        <v/>
      </c>
      <c r="M169" s="27">
        <f>IF(J169="","",MAX(0,E169-(J169+twcdh_off))^2)</f>
        <v/>
      </c>
      <c r="N169" s="27">
        <f>IF(E169="","",MAX(0,E169-swcdh_thr)^2)</f>
        <v/>
      </c>
      <c r="O169">
        <f>IF(K169="","",ROUND(E169-K169,0))</f>
        <v/>
      </c>
      <c r="P169">
        <f>IF(O169="","",IF(O169&gt;=1,O169,0))</f>
        <v/>
      </c>
      <c r="Q169" s="27">
        <f>IF(E169="","",MAX(0,E169-22))</f>
        <v/>
      </c>
      <c r="R169" s="27">
        <f>IF(H169=1,E169,"")</f>
        <v/>
      </c>
      <c r="S169" s="27">
        <f>IF(AND(H169=1,J169&lt;&gt;""),E169-J169,"")</f>
        <v/>
      </c>
      <c r="T169">
        <f>IF(G169="","",MONTH(G169))</f>
        <v/>
      </c>
    </row>
    <row r="170">
      <c r="A170" s="24" t="n">
        <v>2020</v>
      </c>
      <c r="B170" s="24" t="n">
        <v>1</v>
      </c>
      <c r="C170" s="24" t="n">
        <v>8</v>
      </c>
      <c r="D170" s="24" t="n">
        <v>1</v>
      </c>
      <c r="E170" s="24" t="n">
        <v>4.15</v>
      </c>
      <c r="F170" s="25">
        <f>IF($E170="","",DATE(IF($A170="",nominal_year,$A170),$B170,$C170)+($D170-IF(LEFT(hour_conv,1)="1",1,0))/24)</f>
        <v/>
      </c>
      <c r="G170" s="26">
        <f>IF(F170="","",INT(F170))</f>
        <v/>
      </c>
      <c r="H170">
        <f>IF(G170="","",IF(AND(MONTH(G170)*100+DAY(G170)&gt;=season_lo,MONTH(G170)*100+DAY(G170)&lt;=season_hi),1,0))</f>
        <v/>
      </c>
      <c r="I170">
        <f>IF(G170="","",G170-first_day+1)</f>
        <v/>
      </c>
      <c r="J170" s="27">
        <f>IF(I170="","",INDEX(Daily!$J$2:$J$421,I170))</f>
        <v/>
      </c>
      <c r="K170" s="27">
        <f>IF(J170="","",J170+cat_offset)</f>
        <v/>
      </c>
      <c r="L170" s="27">
        <f>IF(J170="","",MAX(0,E170-J170)^2)</f>
        <v/>
      </c>
      <c r="M170" s="27">
        <f>IF(J170="","",MAX(0,E170-(J170+twcdh_off))^2)</f>
        <v/>
      </c>
      <c r="N170" s="27">
        <f>IF(E170="","",MAX(0,E170-swcdh_thr)^2)</f>
        <v/>
      </c>
      <c r="O170">
        <f>IF(K170="","",ROUND(E170-K170,0))</f>
        <v/>
      </c>
      <c r="P170">
        <f>IF(O170="","",IF(O170&gt;=1,O170,0))</f>
        <v/>
      </c>
      <c r="Q170" s="27">
        <f>IF(E170="","",MAX(0,E170-22))</f>
        <v/>
      </c>
      <c r="R170" s="27">
        <f>IF(H170=1,E170,"")</f>
        <v/>
      </c>
      <c r="S170" s="27">
        <f>IF(AND(H170=1,J170&lt;&gt;""),E170-J170,"")</f>
        <v/>
      </c>
      <c r="T170">
        <f>IF(G170="","",MONTH(G170))</f>
        <v/>
      </c>
    </row>
    <row r="171">
      <c r="A171" s="24" t="n">
        <v>2020</v>
      </c>
      <c r="B171" s="24" t="n">
        <v>1</v>
      </c>
      <c r="C171" s="24" t="n">
        <v>8</v>
      </c>
      <c r="D171" s="24" t="n">
        <v>2</v>
      </c>
      <c r="E171" s="24" t="n">
        <v>3.44</v>
      </c>
      <c r="F171" s="25">
        <f>IF($E171="","",DATE(IF($A171="",nominal_year,$A171),$B171,$C171)+($D171-IF(LEFT(hour_conv,1)="1",1,0))/24)</f>
        <v/>
      </c>
      <c r="G171" s="26">
        <f>IF(F171="","",INT(F171))</f>
        <v/>
      </c>
      <c r="H171">
        <f>IF(G171="","",IF(AND(MONTH(G171)*100+DAY(G171)&gt;=season_lo,MONTH(G171)*100+DAY(G171)&lt;=season_hi),1,0))</f>
        <v/>
      </c>
      <c r="I171">
        <f>IF(G171="","",G171-first_day+1)</f>
        <v/>
      </c>
      <c r="J171" s="27">
        <f>IF(I171="","",INDEX(Daily!$J$2:$J$421,I171))</f>
        <v/>
      </c>
      <c r="K171" s="27">
        <f>IF(J171="","",J171+cat_offset)</f>
        <v/>
      </c>
      <c r="L171" s="27">
        <f>IF(J171="","",MAX(0,E171-J171)^2)</f>
        <v/>
      </c>
      <c r="M171" s="27">
        <f>IF(J171="","",MAX(0,E171-(J171+twcdh_off))^2)</f>
        <v/>
      </c>
      <c r="N171" s="27">
        <f>IF(E171="","",MAX(0,E171-swcdh_thr)^2)</f>
        <v/>
      </c>
      <c r="O171">
        <f>IF(K171="","",ROUND(E171-K171,0))</f>
        <v/>
      </c>
      <c r="P171">
        <f>IF(O171="","",IF(O171&gt;=1,O171,0))</f>
        <v/>
      </c>
      <c r="Q171" s="27">
        <f>IF(E171="","",MAX(0,E171-22))</f>
        <v/>
      </c>
      <c r="R171" s="27">
        <f>IF(H171=1,E171,"")</f>
        <v/>
      </c>
      <c r="S171" s="27">
        <f>IF(AND(H171=1,J171&lt;&gt;""),E171-J171,"")</f>
        <v/>
      </c>
      <c r="T171">
        <f>IF(G171="","",MONTH(G171))</f>
        <v/>
      </c>
    </row>
    <row r="172">
      <c r="A172" s="24" t="n">
        <v>2020</v>
      </c>
      <c r="B172" s="24" t="n">
        <v>1</v>
      </c>
      <c r="C172" s="24" t="n">
        <v>8</v>
      </c>
      <c r="D172" s="24" t="n">
        <v>3</v>
      </c>
      <c r="E172" s="24" t="n">
        <v>2.47</v>
      </c>
      <c r="F172" s="25">
        <f>IF($E172="","",DATE(IF($A172="",nominal_year,$A172),$B172,$C172)+($D172-IF(LEFT(hour_conv,1)="1",1,0))/24)</f>
        <v/>
      </c>
      <c r="G172" s="26">
        <f>IF(F172="","",INT(F172))</f>
        <v/>
      </c>
      <c r="H172">
        <f>IF(G172="","",IF(AND(MONTH(G172)*100+DAY(G172)&gt;=season_lo,MONTH(G172)*100+DAY(G172)&lt;=season_hi),1,0))</f>
        <v/>
      </c>
      <c r="I172">
        <f>IF(G172="","",G172-first_day+1)</f>
        <v/>
      </c>
      <c r="J172" s="27">
        <f>IF(I172="","",INDEX(Daily!$J$2:$J$421,I172))</f>
        <v/>
      </c>
      <c r="K172" s="27">
        <f>IF(J172="","",J172+cat_offset)</f>
        <v/>
      </c>
      <c r="L172" s="27">
        <f>IF(J172="","",MAX(0,E172-J172)^2)</f>
        <v/>
      </c>
      <c r="M172" s="27">
        <f>IF(J172="","",MAX(0,E172-(J172+twcdh_off))^2)</f>
        <v/>
      </c>
      <c r="N172" s="27">
        <f>IF(E172="","",MAX(0,E172-swcdh_thr)^2)</f>
        <v/>
      </c>
      <c r="O172">
        <f>IF(K172="","",ROUND(E172-K172,0))</f>
        <v/>
      </c>
      <c r="P172">
        <f>IF(O172="","",IF(O172&gt;=1,O172,0))</f>
        <v/>
      </c>
      <c r="Q172" s="27">
        <f>IF(E172="","",MAX(0,E172-22))</f>
        <v/>
      </c>
      <c r="R172" s="27">
        <f>IF(H172=1,E172,"")</f>
        <v/>
      </c>
      <c r="S172" s="27">
        <f>IF(AND(H172=1,J172&lt;&gt;""),E172-J172,"")</f>
        <v/>
      </c>
      <c r="T172">
        <f>IF(G172="","",MONTH(G172))</f>
        <v/>
      </c>
    </row>
    <row r="173">
      <c r="A173" s="24" t="n">
        <v>2020</v>
      </c>
      <c r="B173" s="24" t="n">
        <v>1</v>
      </c>
      <c r="C173" s="24" t="n">
        <v>8</v>
      </c>
      <c r="D173" s="24" t="n">
        <v>4</v>
      </c>
      <c r="E173" s="24" t="n">
        <v>3.39</v>
      </c>
      <c r="F173" s="25">
        <f>IF($E173="","",DATE(IF($A173="",nominal_year,$A173),$B173,$C173)+($D173-IF(LEFT(hour_conv,1)="1",1,0))/24)</f>
        <v/>
      </c>
      <c r="G173" s="26">
        <f>IF(F173="","",INT(F173))</f>
        <v/>
      </c>
      <c r="H173">
        <f>IF(G173="","",IF(AND(MONTH(G173)*100+DAY(G173)&gt;=season_lo,MONTH(G173)*100+DAY(G173)&lt;=season_hi),1,0))</f>
        <v/>
      </c>
      <c r="I173">
        <f>IF(G173="","",G173-first_day+1)</f>
        <v/>
      </c>
      <c r="J173" s="27">
        <f>IF(I173="","",INDEX(Daily!$J$2:$J$421,I173))</f>
        <v/>
      </c>
      <c r="K173" s="27">
        <f>IF(J173="","",J173+cat_offset)</f>
        <v/>
      </c>
      <c r="L173" s="27">
        <f>IF(J173="","",MAX(0,E173-J173)^2)</f>
        <v/>
      </c>
      <c r="M173" s="27">
        <f>IF(J173="","",MAX(0,E173-(J173+twcdh_off))^2)</f>
        <v/>
      </c>
      <c r="N173" s="27">
        <f>IF(E173="","",MAX(0,E173-swcdh_thr)^2)</f>
        <v/>
      </c>
      <c r="O173">
        <f>IF(K173="","",ROUND(E173-K173,0))</f>
        <v/>
      </c>
      <c r="P173">
        <f>IF(O173="","",IF(O173&gt;=1,O173,0))</f>
        <v/>
      </c>
      <c r="Q173" s="27">
        <f>IF(E173="","",MAX(0,E173-22))</f>
        <v/>
      </c>
      <c r="R173" s="27">
        <f>IF(H173=1,E173,"")</f>
        <v/>
      </c>
      <c r="S173" s="27">
        <f>IF(AND(H173=1,J173&lt;&gt;""),E173-J173,"")</f>
        <v/>
      </c>
      <c r="T173">
        <f>IF(G173="","",MONTH(G173))</f>
        <v/>
      </c>
    </row>
    <row r="174">
      <c r="A174" s="24" t="n">
        <v>2020</v>
      </c>
      <c r="B174" s="24" t="n">
        <v>1</v>
      </c>
      <c r="C174" s="24" t="n">
        <v>8</v>
      </c>
      <c r="D174" s="24" t="n">
        <v>5</v>
      </c>
      <c r="E174" s="24" t="n">
        <v>3.04</v>
      </c>
      <c r="F174" s="25">
        <f>IF($E174="","",DATE(IF($A174="",nominal_year,$A174),$B174,$C174)+($D174-IF(LEFT(hour_conv,1)="1",1,0))/24)</f>
        <v/>
      </c>
      <c r="G174" s="26">
        <f>IF(F174="","",INT(F174))</f>
        <v/>
      </c>
      <c r="H174">
        <f>IF(G174="","",IF(AND(MONTH(G174)*100+DAY(G174)&gt;=season_lo,MONTH(G174)*100+DAY(G174)&lt;=season_hi),1,0))</f>
        <v/>
      </c>
      <c r="I174">
        <f>IF(G174="","",G174-first_day+1)</f>
        <v/>
      </c>
      <c r="J174" s="27">
        <f>IF(I174="","",INDEX(Daily!$J$2:$J$421,I174))</f>
        <v/>
      </c>
      <c r="K174" s="27">
        <f>IF(J174="","",J174+cat_offset)</f>
        <v/>
      </c>
      <c r="L174" s="27">
        <f>IF(J174="","",MAX(0,E174-J174)^2)</f>
        <v/>
      </c>
      <c r="M174" s="27">
        <f>IF(J174="","",MAX(0,E174-(J174+twcdh_off))^2)</f>
        <v/>
      </c>
      <c r="N174" s="27">
        <f>IF(E174="","",MAX(0,E174-swcdh_thr)^2)</f>
        <v/>
      </c>
      <c r="O174">
        <f>IF(K174="","",ROUND(E174-K174,0))</f>
        <v/>
      </c>
      <c r="P174">
        <f>IF(O174="","",IF(O174&gt;=1,O174,0))</f>
        <v/>
      </c>
      <c r="Q174" s="27">
        <f>IF(E174="","",MAX(0,E174-22))</f>
        <v/>
      </c>
      <c r="R174" s="27">
        <f>IF(H174=1,E174,"")</f>
        <v/>
      </c>
      <c r="S174" s="27">
        <f>IF(AND(H174=1,J174&lt;&gt;""),E174-J174,"")</f>
        <v/>
      </c>
      <c r="T174">
        <f>IF(G174="","",MONTH(G174))</f>
        <v/>
      </c>
    </row>
    <row r="175">
      <c r="A175" s="24" t="n">
        <v>2020</v>
      </c>
      <c r="B175" s="24" t="n">
        <v>1</v>
      </c>
      <c r="C175" s="24" t="n">
        <v>8</v>
      </c>
      <c r="D175" s="24" t="n">
        <v>6</v>
      </c>
      <c r="E175" s="24" t="n">
        <v>2.33</v>
      </c>
      <c r="F175" s="25">
        <f>IF($E175="","",DATE(IF($A175="",nominal_year,$A175),$B175,$C175)+($D175-IF(LEFT(hour_conv,1)="1",1,0))/24)</f>
        <v/>
      </c>
      <c r="G175" s="26">
        <f>IF(F175="","",INT(F175))</f>
        <v/>
      </c>
      <c r="H175">
        <f>IF(G175="","",IF(AND(MONTH(G175)*100+DAY(G175)&gt;=season_lo,MONTH(G175)*100+DAY(G175)&lt;=season_hi),1,0))</f>
        <v/>
      </c>
      <c r="I175">
        <f>IF(G175="","",G175-first_day+1)</f>
        <v/>
      </c>
      <c r="J175" s="27">
        <f>IF(I175="","",INDEX(Daily!$J$2:$J$421,I175))</f>
        <v/>
      </c>
      <c r="K175" s="27">
        <f>IF(J175="","",J175+cat_offset)</f>
        <v/>
      </c>
      <c r="L175" s="27">
        <f>IF(J175="","",MAX(0,E175-J175)^2)</f>
        <v/>
      </c>
      <c r="M175" s="27">
        <f>IF(J175="","",MAX(0,E175-(J175+twcdh_off))^2)</f>
        <v/>
      </c>
      <c r="N175" s="27">
        <f>IF(E175="","",MAX(0,E175-swcdh_thr)^2)</f>
        <v/>
      </c>
      <c r="O175">
        <f>IF(K175="","",ROUND(E175-K175,0))</f>
        <v/>
      </c>
      <c r="P175">
        <f>IF(O175="","",IF(O175&gt;=1,O175,0))</f>
        <v/>
      </c>
      <c r="Q175" s="27">
        <f>IF(E175="","",MAX(0,E175-22))</f>
        <v/>
      </c>
      <c r="R175" s="27">
        <f>IF(H175=1,E175,"")</f>
        <v/>
      </c>
      <c r="S175" s="27">
        <f>IF(AND(H175=1,J175&lt;&gt;""),E175-J175,"")</f>
        <v/>
      </c>
      <c r="T175">
        <f>IF(G175="","",MONTH(G175))</f>
        <v/>
      </c>
    </row>
    <row r="176">
      <c r="A176" s="24" t="n">
        <v>2020</v>
      </c>
      <c r="B176" s="24" t="n">
        <v>1</v>
      </c>
      <c r="C176" s="24" t="n">
        <v>8</v>
      </c>
      <c r="D176" s="24" t="n">
        <v>7</v>
      </c>
      <c r="E176" s="24" t="n">
        <v>3.89</v>
      </c>
      <c r="F176" s="25">
        <f>IF($E176="","",DATE(IF($A176="",nominal_year,$A176),$B176,$C176)+($D176-IF(LEFT(hour_conv,1)="1",1,0))/24)</f>
        <v/>
      </c>
      <c r="G176" s="26">
        <f>IF(F176="","",INT(F176))</f>
        <v/>
      </c>
      <c r="H176">
        <f>IF(G176="","",IF(AND(MONTH(G176)*100+DAY(G176)&gt;=season_lo,MONTH(G176)*100+DAY(G176)&lt;=season_hi),1,0))</f>
        <v/>
      </c>
      <c r="I176">
        <f>IF(G176="","",G176-first_day+1)</f>
        <v/>
      </c>
      <c r="J176" s="27">
        <f>IF(I176="","",INDEX(Daily!$J$2:$J$421,I176))</f>
        <v/>
      </c>
      <c r="K176" s="27">
        <f>IF(J176="","",J176+cat_offset)</f>
        <v/>
      </c>
      <c r="L176" s="27">
        <f>IF(J176="","",MAX(0,E176-J176)^2)</f>
        <v/>
      </c>
      <c r="M176" s="27">
        <f>IF(J176="","",MAX(0,E176-(J176+twcdh_off))^2)</f>
        <v/>
      </c>
      <c r="N176" s="27">
        <f>IF(E176="","",MAX(0,E176-swcdh_thr)^2)</f>
        <v/>
      </c>
      <c r="O176">
        <f>IF(K176="","",ROUND(E176-K176,0))</f>
        <v/>
      </c>
      <c r="P176">
        <f>IF(O176="","",IF(O176&gt;=1,O176,0))</f>
        <v/>
      </c>
      <c r="Q176" s="27">
        <f>IF(E176="","",MAX(0,E176-22))</f>
        <v/>
      </c>
      <c r="R176" s="27">
        <f>IF(H176=1,E176,"")</f>
        <v/>
      </c>
      <c r="S176" s="27">
        <f>IF(AND(H176=1,J176&lt;&gt;""),E176-J176,"")</f>
        <v/>
      </c>
      <c r="T176">
        <f>IF(G176="","",MONTH(G176))</f>
        <v/>
      </c>
    </row>
    <row r="177">
      <c r="A177" s="24" t="n">
        <v>2020</v>
      </c>
      <c r="B177" s="24" t="n">
        <v>1</v>
      </c>
      <c r="C177" s="24" t="n">
        <v>8</v>
      </c>
      <c r="D177" s="24" t="n">
        <v>8</v>
      </c>
      <c r="E177" s="24" t="n">
        <v>3.65</v>
      </c>
      <c r="F177" s="25">
        <f>IF($E177="","",DATE(IF($A177="",nominal_year,$A177),$B177,$C177)+($D177-IF(LEFT(hour_conv,1)="1",1,0))/24)</f>
        <v/>
      </c>
      <c r="G177" s="26">
        <f>IF(F177="","",INT(F177))</f>
        <v/>
      </c>
      <c r="H177">
        <f>IF(G177="","",IF(AND(MONTH(G177)*100+DAY(G177)&gt;=season_lo,MONTH(G177)*100+DAY(G177)&lt;=season_hi),1,0))</f>
        <v/>
      </c>
      <c r="I177">
        <f>IF(G177="","",G177-first_day+1)</f>
        <v/>
      </c>
      <c r="J177" s="27">
        <f>IF(I177="","",INDEX(Daily!$J$2:$J$421,I177))</f>
        <v/>
      </c>
      <c r="K177" s="27">
        <f>IF(J177="","",J177+cat_offset)</f>
        <v/>
      </c>
      <c r="L177" s="27">
        <f>IF(J177="","",MAX(0,E177-J177)^2)</f>
        <v/>
      </c>
      <c r="M177" s="27">
        <f>IF(J177="","",MAX(0,E177-(J177+twcdh_off))^2)</f>
        <v/>
      </c>
      <c r="N177" s="27">
        <f>IF(E177="","",MAX(0,E177-swcdh_thr)^2)</f>
        <v/>
      </c>
      <c r="O177">
        <f>IF(K177="","",ROUND(E177-K177,0))</f>
        <v/>
      </c>
      <c r="P177">
        <f>IF(O177="","",IF(O177&gt;=1,O177,0))</f>
        <v/>
      </c>
      <c r="Q177" s="27">
        <f>IF(E177="","",MAX(0,E177-22))</f>
        <v/>
      </c>
      <c r="R177" s="27">
        <f>IF(H177=1,E177,"")</f>
        <v/>
      </c>
      <c r="S177" s="27">
        <f>IF(AND(H177=1,J177&lt;&gt;""),E177-J177,"")</f>
        <v/>
      </c>
      <c r="T177">
        <f>IF(G177="","",MONTH(G177))</f>
        <v/>
      </c>
    </row>
    <row r="178">
      <c r="A178" s="24" t="n">
        <v>2020</v>
      </c>
      <c r="B178" s="24" t="n">
        <v>1</v>
      </c>
      <c r="C178" s="24" t="n">
        <v>8</v>
      </c>
      <c r="D178" s="24" t="n">
        <v>9</v>
      </c>
      <c r="E178" s="24" t="n">
        <v>4.33</v>
      </c>
      <c r="F178" s="25">
        <f>IF($E178="","",DATE(IF($A178="",nominal_year,$A178),$B178,$C178)+($D178-IF(LEFT(hour_conv,1)="1",1,0))/24)</f>
        <v/>
      </c>
      <c r="G178" s="26">
        <f>IF(F178="","",INT(F178))</f>
        <v/>
      </c>
      <c r="H178">
        <f>IF(G178="","",IF(AND(MONTH(G178)*100+DAY(G178)&gt;=season_lo,MONTH(G178)*100+DAY(G178)&lt;=season_hi),1,0))</f>
        <v/>
      </c>
      <c r="I178">
        <f>IF(G178="","",G178-first_day+1)</f>
        <v/>
      </c>
      <c r="J178" s="27">
        <f>IF(I178="","",INDEX(Daily!$J$2:$J$421,I178))</f>
        <v/>
      </c>
      <c r="K178" s="27">
        <f>IF(J178="","",J178+cat_offset)</f>
        <v/>
      </c>
      <c r="L178" s="27">
        <f>IF(J178="","",MAX(0,E178-J178)^2)</f>
        <v/>
      </c>
      <c r="M178" s="27">
        <f>IF(J178="","",MAX(0,E178-(J178+twcdh_off))^2)</f>
        <v/>
      </c>
      <c r="N178" s="27">
        <f>IF(E178="","",MAX(0,E178-swcdh_thr)^2)</f>
        <v/>
      </c>
      <c r="O178">
        <f>IF(K178="","",ROUND(E178-K178,0))</f>
        <v/>
      </c>
      <c r="P178">
        <f>IF(O178="","",IF(O178&gt;=1,O178,0))</f>
        <v/>
      </c>
      <c r="Q178" s="27">
        <f>IF(E178="","",MAX(0,E178-22))</f>
        <v/>
      </c>
      <c r="R178" s="27">
        <f>IF(H178=1,E178,"")</f>
        <v/>
      </c>
      <c r="S178" s="27">
        <f>IF(AND(H178=1,J178&lt;&gt;""),E178-J178,"")</f>
        <v/>
      </c>
      <c r="T178">
        <f>IF(G178="","",MONTH(G178))</f>
        <v/>
      </c>
    </row>
    <row r="179">
      <c r="A179" s="24" t="n">
        <v>2020</v>
      </c>
      <c r="B179" s="24" t="n">
        <v>1</v>
      </c>
      <c r="C179" s="24" t="n">
        <v>8</v>
      </c>
      <c r="D179" s="24" t="n">
        <v>10</v>
      </c>
      <c r="E179" s="24" t="n">
        <v>5.24</v>
      </c>
      <c r="F179" s="25">
        <f>IF($E179="","",DATE(IF($A179="",nominal_year,$A179),$B179,$C179)+($D179-IF(LEFT(hour_conv,1)="1",1,0))/24)</f>
        <v/>
      </c>
      <c r="G179" s="26">
        <f>IF(F179="","",INT(F179))</f>
        <v/>
      </c>
      <c r="H179">
        <f>IF(G179="","",IF(AND(MONTH(G179)*100+DAY(G179)&gt;=season_lo,MONTH(G179)*100+DAY(G179)&lt;=season_hi),1,0))</f>
        <v/>
      </c>
      <c r="I179">
        <f>IF(G179="","",G179-first_day+1)</f>
        <v/>
      </c>
      <c r="J179" s="27">
        <f>IF(I179="","",INDEX(Daily!$J$2:$J$421,I179))</f>
        <v/>
      </c>
      <c r="K179" s="27">
        <f>IF(J179="","",J179+cat_offset)</f>
        <v/>
      </c>
      <c r="L179" s="27">
        <f>IF(J179="","",MAX(0,E179-J179)^2)</f>
        <v/>
      </c>
      <c r="M179" s="27">
        <f>IF(J179="","",MAX(0,E179-(J179+twcdh_off))^2)</f>
        <v/>
      </c>
      <c r="N179" s="27">
        <f>IF(E179="","",MAX(0,E179-swcdh_thr)^2)</f>
        <v/>
      </c>
      <c r="O179">
        <f>IF(K179="","",ROUND(E179-K179,0))</f>
        <v/>
      </c>
      <c r="P179">
        <f>IF(O179="","",IF(O179&gt;=1,O179,0))</f>
        <v/>
      </c>
      <c r="Q179" s="27">
        <f>IF(E179="","",MAX(0,E179-22))</f>
        <v/>
      </c>
      <c r="R179" s="27">
        <f>IF(H179=1,E179,"")</f>
        <v/>
      </c>
      <c r="S179" s="27">
        <f>IF(AND(H179=1,J179&lt;&gt;""),E179-J179,"")</f>
        <v/>
      </c>
      <c r="T179">
        <f>IF(G179="","",MONTH(G179))</f>
        <v/>
      </c>
    </row>
    <row r="180">
      <c r="A180" s="24" t="n">
        <v>2020</v>
      </c>
      <c r="B180" s="24" t="n">
        <v>1</v>
      </c>
      <c r="C180" s="24" t="n">
        <v>8</v>
      </c>
      <c r="D180" s="24" t="n">
        <v>11</v>
      </c>
      <c r="E180" s="24" t="n">
        <v>6.65</v>
      </c>
      <c r="F180" s="25">
        <f>IF($E180="","",DATE(IF($A180="",nominal_year,$A180),$B180,$C180)+($D180-IF(LEFT(hour_conv,1)="1",1,0))/24)</f>
        <v/>
      </c>
      <c r="G180" s="26">
        <f>IF(F180="","",INT(F180))</f>
        <v/>
      </c>
      <c r="H180">
        <f>IF(G180="","",IF(AND(MONTH(G180)*100+DAY(G180)&gt;=season_lo,MONTH(G180)*100+DAY(G180)&lt;=season_hi),1,0))</f>
        <v/>
      </c>
      <c r="I180">
        <f>IF(G180="","",G180-first_day+1)</f>
        <v/>
      </c>
      <c r="J180" s="27">
        <f>IF(I180="","",INDEX(Daily!$J$2:$J$421,I180))</f>
        <v/>
      </c>
      <c r="K180" s="27">
        <f>IF(J180="","",J180+cat_offset)</f>
        <v/>
      </c>
      <c r="L180" s="27">
        <f>IF(J180="","",MAX(0,E180-J180)^2)</f>
        <v/>
      </c>
      <c r="M180" s="27">
        <f>IF(J180="","",MAX(0,E180-(J180+twcdh_off))^2)</f>
        <v/>
      </c>
      <c r="N180" s="27">
        <f>IF(E180="","",MAX(0,E180-swcdh_thr)^2)</f>
        <v/>
      </c>
      <c r="O180">
        <f>IF(K180="","",ROUND(E180-K180,0))</f>
        <v/>
      </c>
      <c r="P180">
        <f>IF(O180="","",IF(O180&gt;=1,O180,0))</f>
        <v/>
      </c>
      <c r="Q180" s="27">
        <f>IF(E180="","",MAX(0,E180-22))</f>
        <v/>
      </c>
      <c r="R180" s="27">
        <f>IF(H180=1,E180,"")</f>
        <v/>
      </c>
      <c r="S180" s="27">
        <f>IF(AND(H180=1,J180&lt;&gt;""),E180-J180,"")</f>
        <v/>
      </c>
      <c r="T180">
        <f>IF(G180="","",MONTH(G180))</f>
        <v/>
      </c>
    </row>
    <row r="181">
      <c r="A181" s="24" t="n">
        <v>2020</v>
      </c>
      <c r="B181" s="24" t="n">
        <v>1</v>
      </c>
      <c r="C181" s="24" t="n">
        <v>8</v>
      </c>
      <c r="D181" s="24" t="n">
        <v>12</v>
      </c>
      <c r="E181" s="24" t="n">
        <v>6.59</v>
      </c>
      <c r="F181" s="25">
        <f>IF($E181="","",DATE(IF($A181="",nominal_year,$A181),$B181,$C181)+($D181-IF(LEFT(hour_conv,1)="1",1,0))/24)</f>
        <v/>
      </c>
      <c r="G181" s="26">
        <f>IF(F181="","",INT(F181))</f>
        <v/>
      </c>
      <c r="H181">
        <f>IF(G181="","",IF(AND(MONTH(G181)*100+DAY(G181)&gt;=season_lo,MONTH(G181)*100+DAY(G181)&lt;=season_hi),1,0))</f>
        <v/>
      </c>
      <c r="I181">
        <f>IF(G181="","",G181-first_day+1)</f>
        <v/>
      </c>
      <c r="J181" s="27">
        <f>IF(I181="","",INDEX(Daily!$J$2:$J$421,I181))</f>
        <v/>
      </c>
      <c r="K181" s="27">
        <f>IF(J181="","",J181+cat_offset)</f>
        <v/>
      </c>
      <c r="L181" s="27">
        <f>IF(J181="","",MAX(0,E181-J181)^2)</f>
        <v/>
      </c>
      <c r="M181" s="27">
        <f>IF(J181="","",MAX(0,E181-(J181+twcdh_off))^2)</f>
        <v/>
      </c>
      <c r="N181" s="27">
        <f>IF(E181="","",MAX(0,E181-swcdh_thr)^2)</f>
        <v/>
      </c>
      <c r="O181">
        <f>IF(K181="","",ROUND(E181-K181,0))</f>
        <v/>
      </c>
      <c r="P181">
        <f>IF(O181="","",IF(O181&gt;=1,O181,0))</f>
        <v/>
      </c>
      <c r="Q181" s="27">
        <f>IF(E181="","",MAX(0,E181-22))</f>
        <v/>
      </c>
      <c r="R181" s="27">
        <f>IF(H181=1,E181,"")</f>
        <v/>
      </c>
      <c r="S181" s="27">
        <f>IF(AND(H181=1,J181&lt;&gt;""),E181-J181,"")</f>
        <v/>
      </c>
      <c r="T181">
        <f>IF(G181="","",MONTH(G181))</f>
        <v/>
      </c>
    </row>
    <row r="182">
      <c r="A182" s="24" t="n">
        <v>2020</v>
      </c>
      <c r="B182" s="24" t="n">
        <v>1</v>
      </c>
      <c r="C182" s="24" t="n">
        <v>8</v>
      </c>
      <c r="D182" s="24" t="n">
        <v>13</v>
      </c>
      <c r="E182" s="24" t="n">
        <v>7.36</v>
      </c>
      <c r="F182" s="25">
        <f>IF($E182="","",DATE(IF($A182="",nominal_year,$A182),$B182,$C182)+($D182-IF(LEFT(hour_conv,1)="1",1,0))/24)</f>
        <v/>
      </c>
      <c r="G182" s="26">
        <f>IF(F182="","",INT(F182))</f>
        <v/>
      </c>
      <c r="H182">
        <f>IF(G182="","",IF(AND(MONTH(G182)*100+DAY(G182)&gt;=season_lo,MONTH(G182)*100+DAY(G182)&lt;=season_hi),1,0))</f>
        <v/>
      </c>
      <c r="I182">
        <f>IF(G182="","",G182-first_day+1)</f>
        <v/>
      </c>
      <c r="J182" s="27">
        <f>IF(I182="","",INDEX(Daily!$J$2:$J$421,I182))</f>
        <v/>
      </c>
      <c r="K182" s="27">
        <f>IF(J182="","",J182+cat_offset)</f>
        <v/>
      </c>
      <c r="L182" s="27">
        <f>IF(J182="","",MAX(0,E182-J182)^2)</f>
        <v/>
      </c>
      <c r="M182" s="27">
        <f>IF(J182="","",MAX(0,E182-(J182+twcdh_off))^2)</f>
        <v/>
      </c>
      <c r="N182" s="27">
        <f>IF(E182="","",MAX(0,E182-swcdh_thr)^2)</f>
        <v/>
      </c>
      <c r="O182">
        <f>IF(K182="","",ROUND(E182-K182,0))</f>
        <v/>
      </c>
      <c r="P182">
        <f>IF(O182="","",IF(O182&gt;=1,O182,0))</f>
        <v/>
      </c>
      <c r="Q182" s="27">
        <f>IF(E182="","",MAX(0,E182-22))</f>
        <v/>
      </c>
      <c r="R182" s="27">
        <f>IF(H182=1,E182,"")</f>
        <v/>
      </c>
      <c r="S182" s="27">
        <f>IF(AND(H182=1,J182&lt;&gt;""),E182-J182,"")</f>
        <v/>
      </c>
      <c r="T182">
        <f>IF(G182="","",MONTH(G182))</f>
        <v/>
      </c>
    </row>
    <row r="183">
      <c r="A183" s="24" t="n">
        <v>2020</v>
      </c>
      <c r="B183" s="24" t="n">
        <v>1</v>
      </c>
      <c r="C183" s="24" t="n">
        <v>8</v>
      </c>
      <c r="D183" s="24" t="n">
        <v>14</v>
      </c>
      <c r="E183" s="24" t="n">
        <v>8.35</v>
      </c>
      <c r="F183" s="25">
        <f>IF($E183="","",DATE(IF($A183="",nominal_year,$A183),$B183,$C183)+($D183-IF(LEFT(hour_conv,1)="1",1,0))/24)</f>
        <v/>
      </c>
      <c r="G183" s="26">
        <f>IF(F183="","",INT(F183))</f>
        <v/>
      </c>
      <c r="H183">
        <f>IF(G183="","",IF(AND(MONTH(G183)*100+DAY(G183)&gt;=season_lo,MONTH(G183)*100+DAY(G183)&lt;=season_hi),1,0))</f>
        <v/>
      </c>
      <c r="I183">
        <f>IF(G183="","",G183-first_day+1)</f>
        <v/>
      </c>
      <c r="J183" s="27">
        <f>IF(I183="","",INDEX(Daily!$J$2:$J$421,I183))</f>
        <v/>
      </c>
      <c r="K183" s="27">
        <f>IF(J183="","",J183+cat_offset)</f>
        <v/>
      </c>
      <c r="L183" s="27">
        <f>IF(J183="","",MAX(0,E183-J183)^2)</f>
        <v/>
      </c>
      <c r="M183" s="27">
        <f>IF(J183="","",MAX(0,E183-(J183+twcdh_off))^2)</f>
        <v/>
      </c>
      <c r="N183" s="27">
        <f>IF(E183="","",MAX(0,E183-swcdh_thr)^2)</f>
        <v/>
      </c>
      <c r="O183">
        <f>IF(K183="","",ROUND(E183-K183,0))</f>
        <v/>
      </c>
      <c r="P183">
        <f>IF(O183="","",IF(O183&gt;=1,O183,0))</f>
        <v/>
      </c>
      <c r="Q183" s="27">
        <f>IF(E183="","",MAX(0,E183-22))</f>
        <v/>
      </c>
      <c r="R183" s="27">
        <f>IF(H183=1,E183,"")</f>
        <v/>
      </c>
      <c r="S183" s="27">
        <f>IF(AND(H183=1,J183&lt;&gt;""),E183-J183,"")</f>
        <v/>
      </c>
      <c r="T183">
        <f>IF(G183="","",MONTH(G183))</f>
        <v/>
      </c>
    </row>
    <row r="184">
      <c r="A184" s="24" t="n">
        <v>2020</v>
      </c>
      <c r="B184" s="24" t="n">
        <v>1</v>
      </c>
      <c r="C184" s="24" t="n">
        <v>8</v>
      </c>
      <c r="D184" s="24" t="n">
        <v>15</v>
      </c>
      <c r="E184" s="24" t="n">
        <v>8.529999999999999</v>
      </c>
      <c r="F184" s="25">
        <f>IF($E184="","",DATE(IF($A184="",nominal_year,$A184),$B184,$C184)+($D184-IF(LEFT(hour_conv,1)="1",1,0))/24)</f>
        <v/>
      </c>
      <c r="G184" s="26">
        <f>IF(F184="","",INT(F184))</f>
        <v/>
      </c>
      <c r="H184">
        <f>IF(G184="","",IF(AND(MONTH(G184)*100+DAY(G184)&gt;=season_lo,MONTH(G184)*100+DAY(G184)&lt;=season_hi),1,0))</f>
        <v/>
      </c>
      <c r="I184">
        <f>IF(G184="","",G184-first_day+1)</f>
        <v/>
      </c>
      <c r="J184" s="27">
        <f>IF(I184="","",INDEX(Daily!$J$2:$J$421,I184))</f>
        <v/>
      </c>
      <c r="K184" s="27">
        <f>IF(J184="","",J184+cat_offset)</f>
        <v/>
      </c>
      <c r="L184" s="27">
        <f>IF(J184="","",MAX(0,E184-J184)^2)</f>
        <v/>
      </c>
      <c r="M184" s="27">
        <f>IF(J184="","",MAX(0,E184-(J184+twcdh_off))^2)</f>
        <v/>
      </c>
      <c r="N184" s="27">
        <f>IF(E184="","",MAX(0,E184-swcdh_thr)^2)</f>
        <v/>
      </c>
      <c r="O184">
        <f>IF(K184="","",ROUND(E184-K184,0))</f>
        <v/>
      </c>
      <c r="P184">
        <f>IF(O184="","",IF(O184&gt;=1,O184,0))</f>
        <v/>
      </c>
      <c r="Q184" s="27">
        <f>IF(E184="","",MAX(0,E184-22))</f>
        <v/>
      </c>
      <c r="R184" s="27">
        <f>IF(H184=1,E184,"")</f>
        <v/>
      </c>
      <c r="S184" s="27">
        <f>IF(AND(H184=1,J184&lt;&gt;""),E184-J184,"")</f>
        <v/>
      </c>
      <c r="T184">
        <f>IF(G184="","",MONTH(G184))</f>
        <v/>
      </c>
    </row>
    <row r="185">
      <c r="A185" s="24" t="n">
        <v>2020</v>
      </c>
      <c r="B185" s="24" t="n">
        <v>1</v>
      </c>
      <c r="C185" s="24" t="n">
        <v>8</v>
      </c>
      <c r="D185" s="24" t="n">
        <v>16</v>
      </c>
      <c r="E185" s="24" t="n">
        <v>7.94</v>
      </c>
      <c r="F185" s="25">
        <f>IF($E185="","",DATE(IF($A185="",nominal_year,$A185),$B185,$C185)+($D185-IF(LEFT(hour_conv,1)="1",1,0))/24)</f>
        <v/>
      </c>
      <c r="G185" s="26">
        <f>IF(F185="","",INT(F185))</f>
        <v/>
      </c>
      <c r="H185">
        <f>IF(G185="","",IF(AND(MONTH(G185)*100+DAY(G185)&gt;=season_lo,MONTH(G185)*100+DAY(G185)&lt;=season_hi),1,0))</f>
        <v/>
      </c>
      <c r="I185">
        <f>IF(G185="","",G185-first_day+1)</f>
        <v/>
      </c>
      <c r="J185" s="27">
        <f>IF(I185="","",INDEX(Daily!$J$2:$J$421,I185))</f>
        <v/>
      </c>
      <c r="K185" s="27">
        <f>IF(J185="","",J185+cat_offset)</f>
        <v/>
      </c>
      <c r="L185" s="27">
        <f>IF(J185="","",MAX(0,E185-J185)^2)</f>
        <v/>
      </c>
      <c r="M185" s="27">
        <f>IF(J185="","",MAX(0,E185-(J185+twcdh_off))^2)</f>
        <v/>
      </c>
      <c r="N185" s="27">
        <f>IF(E185="","",MAX(0,E185-swcdh_thr)^2)</f>
        <v/>
      </c>
      <c r="O185">
        <f>IF(K185="","",ROUND(E185-K185,0))</f>
        <v/>
      </c>
      <c r="P185">
        <f>IF(O185="","",IF(O185&gt;=1,O185,0))</f>
        <v/>
      </c>
      <c r="Q185" s="27">
        <f>IF(E185="","",MAX(0,E185-22))</f>
        <v/>
      </c>
      <c r="R185" s="27">
        <f>IF(H185=1,E185,"")</f>
        <v/>
      </c>
      <c r="S185" s="27">
        <f>IF(AND(H185=1,J185&lt;&gt;""),E185-J185,"")</f>
        <v/>
      </c>
      <c r="T185">
        <f>IF(G185="","",MONTH(G185))</f>
        <v/>
      </c>
    </row>
    <row r="186">
      <c r="A186" s="24" t="n">
        <v>2020</v>
      </c>
      <c r="B186" s="24" t="n">
        <v>1</v>
      </c>
      <c r="C186" s="24" t="n">
        <v>8</v>
      </c>
      <c r="D186" s="24" t="n">
        <v>17</v>
      </c>
      <c r="E186" s="24" t="n">
        <v>7.8</v>
      </c>
      <c r="F186" s="25">
        <f>IF($E186="","",DATE(IF($A186="",nominal_year,$A186),$B186,$C186)+($D186-IF(LEFT(hour_conv,1)="1",1,0))/24)</f>
        <v/>
      </c>
      <c r="G186" s="26">
        <f>IF(F186="","",INT(F186))</f>
        <v/>
      </c>
      <c r="H186">
        <f>IF(G186="","",IF(AND(MONTH(G186)*100+DAY(G186)&gt;=season_lo,MONTH(G186)*100+DAY(G186)&lt;=season_hi),1,0))</f>
        <v/>
      </c>
      <c r="I186">
        <f>IF(G186="","",G186-first_day+1)</f>
        <v/>
      </c>
      <c r="J186" s="27">
        <f>IF(I186="","",INDEX(Daily!$J$2:$J$421,I186))</f>
        <v/>
      </c>
      <c r="K186" s="27">
        <f>IF(J186="","",J186+cat_offset)</f>
        <v/>
      </c>
      <c r="L186" s="27">
        <f>IF(J186="","",MAX(0,E186-J186)^2)</f>
        <v/>
      </c>
      <c r="M186" s="27">
        <f>IF(J186="","",MAX(0,E186-(J186+twcdh_off))^2)</f>
        <v/>
      </c>
      <c r="N186" s="27">
        <f>IF(E186="","",MAX(0,E186-swcdh_thr)^2)</f>
        <v/>
      </c>
      <c r="O186">
        <f>IF(K186="","",ROUND(E186-K186,0))</f>
        <v/>
      </c>
      <c r="P186">
        <f>IF(O186="","",IF(O186&gt;=1,O186,0))</f>
        <v/>
      </c>
      <c r="Q186" s="27">
        <f>IF(E186="","",MAX(0,E186-22))</f>
        <v/>
      </c>
      <c r="R186" s="27">
        <f>IF(H186=1,E186,"")</f>
        <v/>
      </c>
      <c r="S186" s="27">
        <f>IF(AND(H186=1,J186&lt;&gt;""),E186-J186,"")</f>
        <v/>
      </c>
      <c r="T186">
        <f>IF(G186="","",MONTH(G186))</f>
        <v/>
      </c>
    </row>
    <row r="187">
      <c r="A187" s="24" t="n">
        <v>2020</v>
      </c>
      <c r="B187" s="24" t="n">
        <v>1</v>
      </c>
      <c r="C187" s="24" t="n">
        <v>8</v>
      </c>
      <c r="D187" s="24" t="n">
        <v>18</v>
      </c>
      <c r="E187" s="24" t="n">
        <v>7.14</v>
      </c>
      <c r="F187" s="25">
        <f>IF($E187="","",DATE(IF($A187="",nominal_year,$A187),$B187,$C187)+($D187-IF(LEFT(hour_conv,1)="1",1,0))/24)</f>
        <v/>
      </c>
      <c r="G187" s="26">
        <f>IF(F187="","",INT(F187))</f>
        <v/>
      </c>
      <c r="H187">
        <f>IF(G187="","",IF(AND(MONTH(G187)*100+DAY(G187)&gt;=season_lo,MONTH(G187)*100+DAY(G187)&lt;=season_hi),1,0))</f>
        <v/>
      </c>
      <c r="I187">
        <f>IF(G187="","",G187-first_day+1)</f>
        <v/>
      </c>
      <c r="J187" s="27">
        <f>IF(I187="","",INDEX(Daily!$J$2:$J$421,I187))</f>
        <v/>
      </c>
      <c r="K187" s="27">
        <f>IF(J187="","",J187+cat_offset)</f>
        <v/>
      </c>
      <c r="L187" s="27">
        <f>IF(J187="","",MAX(0,E187-J187)^2)</f>
        <v/>
      </c>
      <c r="M187" s="27">
        <f>IF(J187="","",MAX(0,E187-(J187+twcdh_off))^2)</f>
        <v/>
      </c>
      <c r="N187" s="27">
        <f>IF(E187="","",MAX(0,E187-swcdh_thr)^2)</f>
        <v/>
      </c>
      <c r="O187">
        <f>IF(K187="","",ROUND(E187-K187,0))</f>
        <v/>
      </c>
      <c r="P187">
        <f>IF(O187="","",IF(O187&gt;=1,O187,0))</f>
        <v/>
      </c>
      <c r="Q187" s="27">
        <f>IF(E187="","",MAX(0,E187-22))</f>
        <v/>
      </c>
      <c r="R187" s="27">
        <f>IF(H187=1,E187,"")</f>
        <v/>
      </c>
      <c r="S187" s="27">
        <f>IF(AND(H187=1,J187&lt;&gt;""),E187-J187,"")</f>
        <v/>
      </c>
      <c r="T187">
        <f>IF(G187="","",MONTH(G187))</f>
        <v/>
      </c>
    </row>
    <row r="188">
      <c r="A188" s="24" t="n">
        <v>2020</v>
      </c>
      <c r="B188" s="24" t="n">
        <v>1</v>
      </c>
      <c r="C188" s="24" t="n">
        <v>8</v>
      </c>
      <c r="D188" s="24" t="n">
        <v>19</v>
      </c>
      <c r="E188" s="24" t="n">
        <v>6.97</v>
      </c>
      <c r="F188" s="25">
        <f>IF($E188="","",DATE(IF($A188="",nominal_year,$A188),$B188,$C188)+($D188-IF(LEFT(hour_conv,1)="1",1,0))/24)</f>
        <v/>
      </c>
      <c r="G188" s="26">
        <f>IF(F188="","",INT(F188))</f>
        <v/>
      </c>
      <c r="H188">
        <f>IF(G188="","",IF(AND(MONTH(G188)*100+DAY(G188)&gt;=season_lo,MONTH(G188)*100+DAY(G188)&lt;=season_hi),1,0))</f>
        <v/>
      </c>
      <c r="I188">
        <f>IF(G188="","",G188-first_day+1)</f>
        <v/>
      </c>
      <c r="J188" s="27">
        <f>IF(I188="","",INDEX(Daily!$J$2:$J$421,I188))</f>
        <v/>
      </c>
      <c r="K188" s="27">
        <f>IF(J188="","",J188+cat_offset)</f>
        <v/>
      </c>
      <c r="L188" s="27">
        <f>IF(J188="","",MAX(0,E188-J188)^2)</f>
        <v/>
      </c>
      <c r="M188" s="27">
        <f>IF(J188="","",MAX(0,E188-(J188+twcdh_off))^2)</f>
        <v/>
      </c>
      <c r="N188" s="27">
        <f>IF(E188="","",MAX(0,E188-swcdh_thr)^2)</f>
        <v/>
      </c>
      <c r="O188">
        <f>IF(K188="","",ROUND(E188-K188,0))</f>
        <v/>
      </c>
      <c r="P188">
        <f>IF(O188="","",IF(O188&gt;=1,O188,0))</f>
        <v/>
      </c>
      <c r="Q188" s="27">
        <f>IF(E188="","",MAX(0,E188-22))</f>
        <v/>
      </c>
      <c r="R188" s="27">
        <f>IF(H188=1,E188,"")</f>
        <v/>
      </c>
      <c r="S188" s="27">
        <f>IF(AND(H188=1,J188&lt;&gt;""),E188-J188,"")</f>
        <v/>
      </c>
      <c r="T188">
        <f>IF(G188="","",MONTH(G188))</f>
        <v/>
      </c>
    </row>
    <row r="189">
      <c r="A189" s="24" t="n">
        <v>2020</v>
      </c>
      <c r="B189" s="24" t="n">
        <v>1</v>
      </c>
      <c r="C189" s="24" t="n">
        <v>8</v>
      </c>
      <c r="D189" s="24" t="n">
        <v>20</v>
      </c>
      <c r="E189" s="24" t="n">
        <v>6.9</v>
      </c>
      <c r="F189" s="25">
        <f>IF($E189="","",DATE(IF($A189="",nominal_year,$A189),$B189,$C189)+($D189-IF(LEFT(hour_conv,1)="1",1,0))/24)</f>
        <v/>
      </c>
      <c r="G189" s="26">
        <f>IF(F189="","",INT(F189))</f>
        <v/>
      </c>
      <c r="H189">
        <f>IF(G189="","",IF(AND(MONTH(G189)*100+DAY(G189)&gt;=season_lo,MONTH(G189)*100+DAY(G189)&lt;=season_hi),1,0))</f>
        <v/>
      </c>
      <c r="I189">
        <f>IF(G189="","",G189-first_day+1)</f>
        <v/>
      </c>
      <c r="J189" s="27">
        <f>IF(I189="","",INDEX(Daily!$J$2:$J$421,I189))</f>
        <v/>
      </c>
      <c r="K189" s="27">
        <f>IF(J189="","",J189+cat_offset)</f>
        <v/>
      </c>
      <c r="L189" s="27">
        <f>IF(J189="","",MAX(0,E189-J189)^2)</f>
        <v/>
      </c>
      <c r="M189" s="27">
        <f>IF(J189="","",MAX(0,E189-(J189+twcdh_off))^2)</f>
        <v/>
      </c>
      <c r="N189" s="27">
        <f>IF(E189="","",MAX(0,E189-swcdh_thr)^2)</f>
        <v/>
      </c>
      <c r="O189">
        <f>IF(K189="","",ROUND(E189-K189,0))</f>
        <v/>
      </c>
      <c r="P189">
        <f>IF(O189="","",IF(O189&gt;=1,O189,0))</f>
        <v/>
      </c>
      <c r="Q189" s="27">
        <f>IF(E189="","",MAX(0,E189-22))</f>
        <v/>
      </c>
      <c r="R189" s="27">
        <f>IF(H189=1,E189,"")</f>
        <v/>
      </c>
      <c r="S189" s="27">
        <f>IF(AND(H189=1,J189&lt;&gt;""),E189-J189,"")</f>
        <v/>
      </c>
      <c r="T189">
        <f>IF(G189="","",MONTH(G189))</f>
        <v/>
      </c>
    </row>
    <row r="190">
      <c r="A190" s="24" t="n">
        <v>2020</v>
      </c>
      <c r="B190" s="24" t="n">
        <v>1</v>
      </c>
      <c r="C190" s="24" t="n">
        <v>8</v>
      </c>
      <c r="D190" s="24" t="n">
        <v>21</v>
      </c>
      <c r="E190" s="24" t="n">
        <v>6.29</v>
      </c>
      <c r="F190" s="25">
        <f>IF($E190="","",DATE(IF($A190="",nominal_year,$A190),$B190,$C190)+($D190-IF(LEFT(hour_conv,1)="1",1,0))/24)</f>
        <v/>
      </c>
      <c r="G190" s="26">
        <f>IF(F190="","",INT(F190))</f>
        <v/>
      </c>
      <c r="H190">
        <f>IF(G190="","",IF(AND(MONTH(G190)*100+DAY(G190)&gt;=season_lo,MONTH(G190)*100+DAY(G190)&lt;=season_hi),1,0))</f>
        <v/>
      </c>
      <c r="I190">
        <f>IF(G190="","",G190-first_day+1)</f>
        <v/>
      </c>
      <c r="J190" s="27">
        <f>IF(I190="","",INDEX(Daily!$J$2:$J$421,I190))</f>
        <v/>
      </c>
      <c r="K190" s="27">
        <f>IF(J190="","",J190+cat_offset)</f>
        <v/>
      </c>
      <c r="L190" s="27">
        <f>IF(J190="","",MAX(0,E190-J190)^2)</f>
        <v/>
      </c>
      <c r="M190" s="27">
        <f>IF(J190="","",MAX(0,E190-(J190+twcdh_off))^2)</f>
        <v/>
      </c>
      <c r="N190" s="27">
        <f>IF(E190="","",MAX(0,E190-swcdh_thr)^2)</f>
        <v/>
      </c>
      <c r="O190">
        <f>IF(K190="","",ROUND(E190-K190,0))</f>
        <v/>
      </c>
      <c r="P190">
        <f>IF(O190="","",IF(O190&gt;=1,O190,0))</f>
        <v/>
      </c>
      <c r="Q190" s="27">
        <f>IF(E190="","",MAX(0,E190-22))</f>
        <v/>
      </c>
      <c r="R190" s="27">
        <f>IF(H190=1,E190,"")</f>
        <v/>
      </c>
      <c r="S190" s="27">
        <f>IF(AND(H190=1,J190&lt;&gt;""),E190-J190,"")</f>
        <v/>
      </c>
      <c r="T190">
        <f>IF(G190="","",MONTH(G190))</f>
        <v/>
      </c>
    </row>
    <row r="191">
      <c r="A191" s="24" t="n">
        <v>2020</v>
      </c>
      <c r="B191" s="24" t="n">
        <v>1</v>
      </c>
      <c r="C191" s="24" t="n">
        <v>8</v>
      </c>
      <c r="D191" s="24" t="n">
        <v>22</v>
      </c>
      <c r="E191" s="24" t="n">
        <v>5.53</v>
      </c>
      <c r="F191" s="25">
        <f>IF($E191="","",DATE(IF($A191="",nominal_year,$A191),$B191,$C191)+($D191-IF(LEFT(hour_conv,1)="1",1,0))/24)</f>
        <v/>
      </c>
      <c r="G191" s="26">
        <f>IF(F191="","",INT(F191))</f>
        <v/>
      </c>
      <c r="H191">
        <f>IF(G191="","",IF(AND(MONTH(G191)*100+DAY(G191)&gt;=season_lo,MONTH(G191)*100+DAY(G191)&lt;=season_hi),1,0))</f>
        <v/>
      </c>
      <c r="I191">
        <f>IF(G191="","",G191-first_day+1)</f>
        <v/>
      </c>
      <c r="J191" s="27">
        <f>IF(I191="","",INDEX(Daily!$J$2:$J$421,I191))</f>
        <v/>
      </c>
      <c r="K191" s="27">
        <f>IF(J191="","",J191+cat_offset)</f>
        <v/>
      </c>
      <c r="L191" s="27">
        <f>IF(J191="","",MAX(0,E191-J191)^2)</f>
        <v/>
      </c>
      <c r="M191" s="27">
        <f>IF(J191="","",MAX(0,E191-(J191+twcdh_off))^2)</f>
        <v/>
      </c>
      <c r="N191" s="27">
        <f>IF(E191="","",MAX(0,E191-swcdh_thr)^2)</f>
        <v/>
      </c>
      <c r="O191">
        <f>IF(K191="","",ROUND(E191-K191,0))</f>
        <v/>
      </c>
      <c r="P191">
        <f>IF(O191="","",IF(O191&gt;=1,O191,0))</f>
        <v/>
      </c>
      <c r="Q191" s="27">
        <f>IF(E191="","",MAX(0,E191-22))</f>
        <v/>
      </c>
      <c r="R191" s="27">
        <f>IF(H191=1,E191,"")</f>
        <v/>
      </c>
      <c r="S191" s="27">
        <f>IF(AND(H191=1,J191&lt;&gt;""),E191-J191,"")</f>
        <v/>
      </c>
      <c r="T191">
        <f>IF(G191="","",MONTH(G191))</f>
        <v/>
      </c>
    </row>
    <row r="192">
      <c r="A192" s="24" t="n">
        <v>2020</v>
      </c>
      <c r="B192" s="24" t="n">
        <v>1</v>
      </c>
      <c r="C192" s="24" t="n">
        <v>8</v>
      </c>
      <c r="D192" s="24" t="n">
        <v>23</v>
      </c>
      <c r="E192" s="24" t="n">
        <v>5.23</v>
      </c>
      <c r="F192" s="25">
        <f>IF($E192="","",DATE(IF($A192="",nominal_year,$A192),$B192,$C192)+($D192-IF(LEFT(hour_conv,1)="1",1,0))/24)</f>
        <v/>
      </c>
      <c r="G192" s="26">
        <f>IF(F192="","",INT(F192))</f>
        <v/>
      </c>
      <c r="H192">
        <f>IF(G192="","",IF(AND(MONTH(G192)*100+DAY(G192)&gt;=season_lo,MONTH(G192)*100+DAY(G192)&lt;=season_hi),1,0))</f>
        <v/>
      </c>
      <c r="I192">
        <f>IF(G192="","",G192-first_day+1)</f>
        <v/>
      </c>
      <c r="J192" s="27">
        <f>IF(I192="","",INDEX(Daily!$J$2:$J$421,I192))</f>
        <v/>
      </c>
      <c r="K192" s="27">
        <f>IF(J192="","",J192+cat_offset)</f>
        <v/>
      </c>
      <c r="L192" s="27">
        <f>IF(J192="","",MAX(0,E192-J192)^2)</f>
        <v/>
      </c>
      <c r="M192" s="27">
        <f>IF(J192="","",MAX(0,E192-(J192+twcdh_off))^2)</f>
        <v/>
      </c>
      <c r="N192" s="27">
        <f>IF(E192="","",MAX(0,E192-swcdh_thr)^2)</f>
        <v/>
      </c>
      <c r="O192">
        <f>IF(K192="","",ROUND(E192-K192,0))</f>
        <v/>
      </c>
      <c r="P192">
        <f>IF(O192="","",IF(O192&gt;=1,O192,0))</f>
        <v/>
      </c>
      <c r="Q192" s="27">
        <f>IF(E192="","",MAX(0,E192-22))</f>
        <v/>
      </c>
      <c r="R192" s="27">
        <f>IF(H192=1,E192,"")</f>
        <v/>
      </c>
      <c r="S192" s="27">
        <f>IF(AND(H192=1,J192&lt;&gt;""),E192-J192,"")</f>
        <v/>
      </c>
      <c r="T192">
        <f>IF(G192="","",MONTH(G192))</f>
        <v/>
      </c>
    </row>
    <row r="193">
      <c r="A193" s="24" t="n">
        <v>2020</v>
      </c>
      <c r="B193" s="24" t="n">
        <v>1</v>
      </c>
      <c r="C193" s="24" t="n">
        <v>8</v>
      </c>
      <c r="D193" s="24" t="n">
        <v>24</v>
      </c>
      <c r="E193" s="24" t="n">
        <v>3.92</v>
      </c>
      <c r="F193" s="25">
        <f>IF($E193="","",DATE(IF($A193="",nominal_year,$A193),$B193,$C193)+($D193-IF(LEFT(hour_conv,1)="1",1,0))/24)</f>
        <v/>
      </c>
      <c r="G193" s="26">
        <f>IF(F193="","",INT(F193))</f>
        <v/>
      </c>
      <c r="H193">
        <f>IF(G193="","",IF(AND(MONTH(G193)*100+DAY(G193)&gt;=season_lo,MONTH(G193)*100+DAY(G193)&lt;=season_hi),1,0))</f>
        <v/>
      </c>
      <c r="I193">
        <f>IF(G193="","",G193-first_day+1)</f>
        <v/>
      </c>
      <c r="J193" s="27">
        <f>IF(I193="","",INDEX(Daily!$J$2:$J$421,I193))</f>
        <v/>
      </c>
      <c r="K193" s="27">
        <f>IF(J193="","",J193+cat_offset)</f>
        <v/>
      </c>
      <c r="L193" s="27">
        <f>IF(J193="","",MAX(0,E193-J193)^2)</f>
        <v/>
      </c>
      <c r="M193" s="27">
        <f>IF(J193="","",MAX(0,E193-(J193+twcdh_off))^2)</f>
        <v/>
      </c>
      <c r="N193" s="27">
        <f>IF(E193="","",MAX(0,E193-swcdh_thr)^2)</f>
        <v/>
      </c>
      <c r="O193">
        <f>IF(K193="","",ROUND(E193-K193,0))</f>
        <v/>
      </c>
      <c r="P193">
        <f>IF(O193="","",IF(O193&gt;=1,O193,0))</f>
        <v/>
      </c>
      <c r="Q193" s="27">
        <f>IF(E193="","",MAX(0,E193-22))</f>
        <v/>
      </c>
      <c r="R193" s="27">
        <f>IF(H193=1,E193,"")</f>
        <v/>
      </c>
      <c r="S193" s="27">
        <f>IF(AND(H193=1,J193&lt;&gt;""),E193-J193,"")</f>
        <v/>
      </c>
      <c r="T193">
        <f>IF(G193="","",MONTH(G193))</f>
        <v/>
      </c>
    </row>
    <row r="194">
      <c r="A194" s="24" t="n">
        <v>2020</v>
      </c>
      <c r="B194" s="24" t="n">
        <v>1</v>
      </c>
      <c r="C194" s="24" t="n">
        <v>9</v>
      </c>
      <c r="D194" s="24" t="n">
        <v>1</v>
      </c>
      <c r="E194" s="24" t="n">
        <v>3.9</v>
      </c>
      <c r="F194" s="25">
        <f>IF($E194="","",DATE(IF($A194="",nominal_year,$A194),$B194,$C194)+($D194-IF(LEFT(hour_conv,1)="1",1,0))/24)</f>
        <v/>
      </c>
      <c r="G194" s="26">
        <f>IF(F194="","",INT(F194))</f>
        <v/>
      </c>
      <c r="H194">
        <f>IF(G194="","",IF(AND(MONTH(G194)*100+DAY(G194)&gt;=season_lo,MONTH(G194)*100+DAY(G194)&lt;=season_hi),1,0))</f>
        <v/>
      </c>
      <c r="I194">
        <f>IF(G194="","",G194-first_day+1)</f>
        <v/>
      </c>
      <c r="J194" s="27">
        <f>IF(I194="","",INDEX(Daily!$J$2:$J$421,I194))</f>
        <v/>
      </c>
      <c r="K194" s="27">
        <f>IF(J194="","",J194+cat_offset)</f>
        <v/>
      </c>
      <c r="L194" s="27">
        <f>IF(J194="","",MAX(0,E194-J194)^2)</f>
        <v/>
      </c>
      <c r="M194" s="27">
        <f>IF(J194="","",MAX(0,E194-(J194+twcdh_off))^2)</f>
        <v/>
      </c>
      <c r="N194" s="27">
        <f>IF(E194="","",MAX(0,E194-swcdh_thr)^2)</f>
        <v/>
      </c>
      <c r="O194">
        <f>IF(K194="","",ROUND(E194-K194,0))</f>
        <v/>
      </c>
      <c r="P194">
        <f>IF(O194="","",IF(O194&gt;=1,O194,0))</f>
        <v/>
      </c>
      <c r="Q194" s="27">
        <f>IF(E194="","",MAX(0,E194-22))</f>
        <v/>
      </c>
      <c r="R194" s="27">
        <f>IF(H194=1,E194,"")</f>
        <v/>
      </c>
      <c r="S194" s="27">
        <f>IF(AND(H194=1,J194&lt;&gt;""),E194-J194,"")</f>
        <v/>
      </c>
      <c r="T194">
        <f>IF(G194="","",MONTH(G194))</f>
        <v/>
      </c>
    </row>
    <row r="195">
      <c r="A195" s="24" t="n">
        <v>2020</v>
      </c>
      <c r="B195" s="24" t="n">
        <v>1</v>
      </c>
      <c r="C195" s="24" t="n">
        <v>9</v>
      </c>
      <c r="D195" s="24" t="n">
        <v>2</v>
      </c>
      <c r="E195" s="24" t="n">
        <v>3.81</v>
      </c>
      <c r="F195" s="25">
        <f>IF($E195="","",DATE(IF($A195="",nominal_year,$A195),$B195,$C195)+($D195-IF(LEFT(hour_conv,1)="1",1,0))/24)</f>
        <v/>
      </c>
      <c r="G195" s="26">
        <f>IF(F195="","",INT(F195))</f>
        <v/>
      </c>
      <c r="H195">
        <f>IF(G195="","",IF(AND(MONTH(G195)*100+DAY(G195)&gt;=season_lo,MONTH(G195)*100+DAY(G195)&lt;=season_hi),1,0))</f>
        <v/>
      </c>
      <c r="I195">
        <f>IF(G195="","",G195-first_day+1)</f>
        <v/>
      </c>
      <c r="J195" s="27">
        <f>IF(I195="","",INDEX(Daily!$J$2:$J$421,I195))</f>
        <v/>
      </c>
      <c r="K195" s="27">
        <f>IF(J195="","",J195+cat_offset)</f>
        <v/>
      </c>
      <c r="L195" s="27">
        <f>IF(J195="","",MAX(0,E195-J195)^2)</f>
        <v/>
      </c>
      <c r="M195" s="27">
        <f>IF(J195="","",MAX(0,E195-(J195+twcdh_off))^2)</f>
        <v/>
      </c>
      <c r="N195" s="27">
        <f>IF(E195="","",MAX(0,E195-swcdh_thr)^2)</f>
        <v/>
      </c>
      <c r="O195">
        <f>IF(K195="","",ROUND(E195-K195,0))</f>
        <v/>
      </c>
      <c r="P195">
        <f>IF(O195="","",IF(O195&gt;=1,O195,0))</f>
        <v/>
      </c>
      <c r="Q195" s="27">
        <f>IF(E195="","",MAX(0,E195-22))</f>
        <v/>
      </c>
      <c r="R195" s="27">
        <f>IF(H195=1,E195,"")</f>
        <v/>
      </c>
      <c r="S195" s="27">
        <f>IF(AND(H195=1,J195&lt;&gt;""),E195-J195,"")</f>
        <v/>
      </c>
      <c r="T195">
        <f>IF(G195="","",MONTH(G195))</f>
        <v/>
      </c>
    </row>
    <row r="196">
      <c r="A196" s="24" t="n">
        <v>2020</v>
      </c>
      <c r="B196" s="24" t="n">
        <v>1</v>
      </c>
      <c r="C196" s="24" t="n">
        <v>9</v>
      </c>
      <c r="D196" s="24" t="n">
        <v>3</v>
      </c>
      <c r="E196" s="24" t="n">
        <v>3.5</v>
      </c>
      <c r="F196" s="25">
        <f>IF($E196="","",DATE(IF($A196="",nominal_year,$A196),$B196,$C196)+($D196-IF(LEFT(hour_conv,1)="1",1,0))/24)</f>
        <v/>
      </c>
      <c r="G196" s="26">
        <f>IF(F196="","",INT(F196))</f>
        <v/>
      </c>
      <c r="H196">
        <f>IF(G196="","",IF(AND(MONTH(G196)*100+DAY(G196)&gt;=season_lo,MONTH(G196)*100+DAY(G196)&lt;=season_hi),1,0))</f>
        <v/>
      </c>
      <c r="I196">
        <f>IF(G196="","",G196-first_day+1)</f>
        <v/>
      </c>
      <c r="J196" s="27">
        <f>IF(I196="","",INDEX(Daily!$J$2:$J$421,I196))</f>
        <v/>
      </c>
      <c r="K196" s="27">
        <f>IF(J196="","",J196+cat_offset)</f>
        <v/>
      </c>
      <c r="L196" s="27">
        <f>IF(J196="","",MAX(0,E196-J196)^2)</f>
        <v/>
      </c>
      <c r="M196" s="27">
        <f>IF(J196="","",MAX(0,E196-(J196+twcdh_off))^2)</f>
        <v/>
      </c>
      <c r="N196" s="27">
        <f>IF(E196="","",MAX(0,E196-swcdh_thr)^2)</f>
        <v/>
      </c>
      <c r="O196">
        <f>IF(K196="","",ROUND(E196-K196,0))</f>
        <v/>
      </c>
      <c r="P196">
        <f>IF(O196="","",IF(O196&gt;=1,O196,0))</f>
        <v/>
      </c>
      <c r="Q196" s="27">
        <f>IF(E196="","",MAX(0,E196-22))</f>
        <v/>
      </c>
      <c r="R196" s="27">
        <f>IF(H196=1,E196,"")</f>
        <v/>
      </c>
      <c r="S196" s="27">
        <f>IF(AND(H196=1,J196&lt;&gt;""),E196-J196,"")</f>
        <v/>
      </c>
      <c r="T196">
        <f>IF(G196="","",MONTH(G196))</f>
        <v/>
      </c>
    </row>
    <row r="197">
      <c r="A197" s="24" t="n">
        <v>2020</v>
      </c>
      <c r="B197" s="24" t="n">
        <v>1</v>
      </c>
      <c r="C197" s="24" t="n">
        <v>9</v>
      </c>
      <c r="D197" s="24" t="n">
        <v>4</v>
      </c>
      <c r="E197" s="24" t="n">
        <v>3.61</v>
      </c>
      <c r="F197" s="25">
        <f>IF($E197="","",DATE(IF($A197="",nominal_year,$A197),$B197,$C197)+($D197-IF(LEFT(hour_conv,1)="1",1,0))/24)</f>
        <v/>
      </c>
      <c r="G197" s="26">
        <f>IF(F197="","",INT(F197))</f>
        <v/>
      </c>
      <c r="H197">
        <f>IF(G197="","",IF(AND(MONTH(G197)*100+DAY(G197)&gt;=season_lo,MONTH(G197)*100+DAY(G197)&lt;=season_hi),1,0))</f>
        <v/>
      </c>
      <c r="I197">
        <f>IF(G197="","",G197-first_day+1)</f>
        <v/>
      </c>
      <c r="J197" s="27">
        <f>IF(I197="","",INDEX(Daily!$J$2:$J$421,I197))</f>
        <v/>
      </c>
      <c r="K197" s="27">
        <f>IF(J197="","",J197+cat_offset)</f>
        <v/>
      </c>
      <c r="L197" s="27">
        <f>IF(J197="","",MAX(0,E197-J197)^2)</f>
        <v/>
      </c>
      <c r="M197" s="27">
        <f>IF(J197="","",MAX(0,E197-(J197+twcdh_off))^2)</f>
        <v/>
      </c>
      <c r="N197" s="27">
        <f>IF(E197="","",MAX(0,E197-swcdh_thr)^2)</f>
        <v/>
      </c>
      <c r="O197">
        <f>IF(K197="","",ROUND(E197-K197,0))</f>
        <v/>
      </c>
      <c r="P197">
        <f>IF(O197="","",IF(O197&gt;=1,O197,0))</f>
        <v/>
      </c>
      <c r="Q197" s="27">
        <f>IF(E197="","",MAX(0,E197-22))</f>
        <v/>
      </c>
      <c r="R197" s="27">
        <f>IF(H197=1,E197,"")</f>
        <v/>
      </c>
      <c r="S197" s="27">
        <f>IF(AND(H197=1,J197&lt;&gt;""),E197-J197,"")</f>
        <v/>
      </c>
      <c r="T197">
        <f>IF(G197="","",MONTH(G197))</f>
        <v/>
      </c>
    </row>
    <row r="198">
      <c r="A198" s="24" t="n">
        <v>2020</v>
      </c>
      <c r="B198" s="24" t="n">
        <v>1</v>
      </c>
      <c r="C198" s="24" t="n">
        <v>9</v>
      </c>
      <c r="D198" s="24" t="n">
        <v>5</v>
      </c>
      <c r="E198" s="24" t="n">
        <v>3.43</v>
      </c>
      <c r="F198" s="25">
        <f>IF($E198="","",DATE(IF($A198="",nominal_year,$A198),$B198,$C198)+($D198-IF(LEFT(hour_conv,1)="1",1,0))/24)</f>
        <v/>
      </c>
      <c r="G198" s="26">
        <f>IF(F198="","",INT(F198))</f>
        <v/>
      </c>
      <c r="H198">
        <f>IF(G198="","",IF(AND(MONTH(G198)*100+DAY(G198)&gt;=season_lo,MONTH(G198)*100+DAY(G198)&lt;=season_hi),1,0))</f>
        <v/>
      </c>
      <c r="I198">
        <f>IF(G198="","",G198-first_day+1)</f>
        <v/>
      </c>
      <c r="J198" s="27">
        <f>IF(I198="","",INDEX(Daily!$J$2:$J$421,I198))</f>
        <v/>
      </c>
      <c r="K198" s="27">
        <f>IF(J198="","",J198+cat_offset)</f>
        <v/>
      </c>
      <c r="L198" s="27">
        <f>IF(J198="","",MAX(0,E198-J198)^2)</f>
        <v/>
      </c>
      <c r="M198" s="27">
        <f>IF(J198="","",MAX(0,E198-(J198+twcdh_off))^2)</f>
        <v/>
      </c>
      <c r="N198" s="27">
        <f>IF(E198="","",MAX(0,E198-swcdh_thr)^2)</f>
        <v/>
      </c>
      <c r="O198">
        <f>IF(K198="","",ROUND(E198-K198,0))</f>
        <v/>
      </c>
      <c r="P198">
        <f>IF(O198="","",IF(O198&gt;=1,O198,0))</f>
        <v/>
      </c>
      <c r="Q198" s="27">
        <f>IF(E198="","",MAX(0,E198-22))</f>
        <v/>
      </c>
      <c r="R198" s="27">
        <f>IF(H198=1,E198,"")</f>
        <v/>
      </c>
      <c r="S198" s="27">
        <f>IF(AND(H198=1,J198&lt;&gt;""),E198-J198,"")</f>
        <v/>
      </c>
      <c r="T198">
        <f>IF(G198="","",MONTH(G198))</f>
        <v/>
      </c>
    </row>
    <row r="199">
      <c r="A199" s="24" t="n">
        <v>2020</v>
      </c>
      <c r="B199" s="24" t="n">
        <v>1</v>
      </c>
      <c r="C199" s="24" t="n">
        <v>9</v>
      </c>
      <c r="D199" s="24" t="n">
        <v>6</v>
      </c>
      <c r="E199" s="24" t="n">
        <v>3.39</v>
      </c>
      <c r="F199" s="25">
        <f>IF($E199="","",DATE(IF($A199="",nominal_year,$A199),$B199,$C199)+($D199-IF(LEFT(hour_conv,1)="1",1,0))/24)</f>
        <v/>
      </c>
      <c r="G199" s="26">
        <f>IF(F199="","",INT(F199))</f>
        <v/>
      </c>
      <c r="H199">
        <f>IF(G199="","",IF(AND(MONTH(G199)*100+DAY(G199)&gt;=season_lo,MONTH(G199)*100+DAY(G199)&lt;=season_hi),1,0))</f>
        <v/>
      </c>
      <c r="I199">
        <f>IF(G199="","",G199-first_day+1)</f>
        <v/>
      </c>
      <c r="J199" s="27">
        <f>IF(I199="","",INDEX(Daily!$J$2:$J$421,I199))</f>
        <v/>
      </c>
      <c r="K199" s="27">
        <f>IF(J199="","",J199+cat_offset)</f>
        <v/>
      </c>
      <c r="L199" s="27">
        <f>IF(J199="","",MAX(0,E199-J199)^2)</f>
        <v/>
      </c>
      <c r="M199" s="27">
        <f>IF(J199="","",MAX(0,E199-(J199+twcdh_off))^2)</f>
        <v/>
      </c>
      <c r="N199" s="27">
        <f>IF(E199="","",MAX(0,E199-swcdh_thr)^2)</f>
        <v/>
      </c>
      <c r="O199">
        <f>IF(K199="","",ROUND(E199-K199,0))</f>
        <v/>
      </c>
      <c r="P199">
        <f>IF(O199="","",IF(O199&gt;=1,O199,0))</f>
        <v/>
      </c>
      <c r="Q199" s="27">
        <f>IF(E199="","",MAX(0,E199-22))</f>
        <v/>
      </c>
      <c r="R199" s="27">
        <f>IF(H199=1,E199,"")</f>
        <v/>
      </c>
      <c r="S199" s="27">
        <f>IF(AND(H199=1,J199&lt;&gt;""),E199-J199,"")</f>
        <v/>
      </c>
      <c r="T199">
        <f>IF(G199="","",MONTH(G199))</f>
        <v/>
      </c>
    </row>
    <row r="200">
      <c r="A200" s="24" t="n">
        <v>2020</v>
      </c>
      <c r="B200" s="24" t="n">
        <v>1</v>
      </c>
      <c r="C200" s="24" t="n">
        <v>9</v>
      </c>
      <c r="D200" s="24" t="n">
        <v>7</v>
      </c>
      <c r="E200" s="24" t="n">
        <v>4.06</v>
      </c>
      <c r="F200" s="25">
        <f>IF($E200="","",DATE(IF($A200="",nominal_year,$A200),$B200,$C200)+($D200-IF(LEFT(hour_conv,1)="1",1,0))/24)</f>
        <v/>
      </c>
      <c r="G200" s="26">
        <f>IF(F200="","",INT(F200))</f>
        <v/>
      </c>
      <c r="H200">
        <f>IF(G200="","",IF(AND(MONTH(G200)*100+DAY(G200)&gt;=season_lo,MONTH(G200)*100+DAY(G200)&lt;=season_hi),1,0))</f>
        <v/>
      </c>
      <c r="I200">
        <f>IF(G200="","",G200-first_day+1)</f>
        <v/>
      </c>
      <c r="J200" s="27">
        <f>IF(I200="","",INDEX(Daily!$J$2:$J$421,I200))</f>
        <v/>
      </c>
      <c r="K200" s="27">
        <f>IF(J200="","",J200+cat_offset)</f>
        <v/>
      </c>
      <c r="L200" s="27">
        <f>IF(J200="","",MAX(0,E200-J200)^2)</f>
        <v/>
      </c>
      <c r="M200" s="27">
        <f>IF(J200="","",MAX(0,E200-(J200+twcdh_off))^2)</f>
        <v/>
      </c>
      <c r="N200" s="27">
        <f>IF(E200="","",MAX(0,E200-swcdh_thr)^2)</f>
        <v/>
      </c>
      <c r="O200">
        <f>IF(K200="","",ROUND(E200-K200,0))</f>
        <v/>
      </c>
      <c r="P200">
        <f>IF(O200="","",IF(O200&gt;=1,O200,0))</f>
        <v/>
      </c>
      <c r="Q200" s="27">
        <f>IF(E200="","",MAX(0,E200-22))</f>
        <v/>
      </c>
      <c r="R200" s="27">
        <f>IF(H200=1,E200,"")</f>
        <v/>
      </c>
      <c r="S200" s="27">
        <f>IF(AND(H200=1,J200&lt;&gt;""),E200-J200,"")</f>
        <v/>
      </c>
      <c r="T200">
        <f>IF(G200="","",MONTH(G200))</f>
        <v/>
      </c>
    </row>
    <row r="201">
      <c r="A201" s="24" t="n">
        <v>2020</v>
      </c>
      <c r="B201" s="24" t="n">
        <v>1</v>
      </c>
      <c r="C201" s="24" t="n">
        <v>9</v>
      </c>
      <c r="D201" s="24" t="n">
        <v>8</v>
      </c>
      <c r="E201" s="24" t="n">
        <v>4.03</v>
      </c>
      <c r="F201" s="25">
        <f>IF($E201="","",DATE(IF($A201="",nominal_year,$A201),$B201,$C201)+($D201-IF(LEFT(hour_conv,1)="1",1,0))/24)</f>
        <v/>
      </c>
      <c r="G201" s="26">
        <f>IF(F201="","",INT(F201))</f>
        <v/>
      </c>
      <c r="H201">
        <f>IF(G201="","",IF(AND(MONTH(G201)*100+DAY(G201)&gt;=season_lo,MONTH(G201)*100+DAY(G201)&lt;=season_hi),1,0))</f>
        <v/>
      </c>
      <c r="I201">
        <f>IF(G201="","",G201-first_day+1)</f>
        <v/>
      </c>
      <c r="J201" s="27">
        <f>IF(I201="","",INDEX(Daily!$J$2:$J$421,I201))</f>
        <v/>
      </c>
      <c r="K201" s="27">
        <f>IF(J201="","",J201+cat_offset)</f>
        <v/>
      </c>
      <c r="L201" s="27">
        <f>IF(J201="","",MAX(0,E201-J201)^2)</f>
        <v/>
      </c>
      <c r="M201" s="27">
        <f>IF(J201="","",MAX(0,E201-(J201+twcdh_off))^2)</f>
        <v/>
      </c>
      <c r="N201" s="27">
        <f>IF(E201="","",MAX(0,E201-swcdh_thr)^2)</f>
        <v/>
      </c>
      <c r="O201">
        <f>IF(K201="","",ROUND(E201-K201,0))</f>
        <v/>
      </c>
      <c r="P201">
        <f>IF(O201="","",IF(O201&gt;=1,O201,0))</f>
        <v/>
      </c>
      <c r="Q201" s="27">
        <f>IF(E201="","",MAX(0,E201-22))</f>
        <v/>
      </c>
      <c r="R201" s="27">
        <f>IF(H201=1,E201,"")</f>
        <v/>
      </c>
      <c r="S201" s="27">
        <f>IF(AND(H201=1,J201&lt;&gt;""),E201-J201,"")</f>
        <v/>
      </c>
      <c r="T201">
        <f>IF(G201="","",MONTH(G201))</f>
        <v/>
      </c>
    </row>
    <row r="202">
      <c r="A202" s="24" t="n">
        <v>2020</v>
      </c>
      <c r="B202" s="24" t="n">
        <v>1</v>
      </c>
      <c r="C202" s="24" t="n">
        <v>9</v>
      </c>
      <c r="D202" s="24" t="n">
        <v>9</v>
      </c>
      <c r="E202" s="24" t="n">
        <v>4.37</v>
      </c>
      <c r="F202" s="25">
        <f>IF($E202="","",DATE(IF($A202="",nominal_year,$A202),$B202,$C202)+($D202-IF(LEFT(hour_conv,1)="1",1,0))/24)</f>
        <v/>
      </c>
      <c r="G202" s="26">
        <f>IF(F202="","",INT(F202))</f>
        <v/>
      </c>
      <c r="H202">
        <f>IF(G202="","",IF(AND(MONTH(G202)*100+DAY(G202)&gt;=season_lo,MONTH(G202)*100+DAY(G202)&lt;=season_hi),1,0))</f>
        <v/>
      </c>
      <c r="I202">
        <f>IF(G202="","",G202-first_day+1)</f>
        <v/>
      </c>
      <c r="J202" s="27">
        <f>IF(I202="","",INDEX(Daily!$J$2:$J$421,I202))</f>
        <v/>
      </c>
      <c r="K202" s="27">
        <f>IF(J202="","",J202+cat_offset)</f>
        <v/>
      </c>
      <c r="L202" s="27">
        <f>IF(J202="","",MAX(0,E202-J202)^2)</f>
        <v/>
      </c>
      <c r="M202" s="27">
        <f>IF(J202="","",MAX(0,E202-(J202+twcdh_off))^2)</f>
        <v/>
      </c>
      <c r="N202" s="27">
        <f>IF(E202="","",MAX(0,E202-swcdh_thr)^2)</f>
        <v/>
      </c>
      <c r="O202">
        <f>IF(K202="","",ROUND(E202-K202,0))</f>
        <v/>
      </c>
      <c r="P202">
        <f>IF(O202="","",IF(O202&gt;=1,O202,0))</f>
        <v/>
      </c>
      <c r="Q202" s="27">
        <f>IF(E202="","",MAX(0,E202-22))</f>
        <v/>
      </c>
      <c r="R202" s="27">
        <f>IF(H202=1,E202,"")</f>
        <v/>
      </c>
      <c r="S202" s="27">
        <f>IF(AND(H202=1,J202&lt;&gt;""),E202-J202,"")</f>
        <v/>
      </c>
      <c r="T202">
        <f>IF(G202="","",MONTH(G202))</f>
        <v/>
      </c>
    </row>
    <row r="203">
      <c r="A203" s="24" t="n">
        <v>2020</v>
      </c>
      <c r="B203" s="24" t="n">
        <v>1</v>
      </c>
      <c r="C203" s="24" t="n">
        <v>9</v>
      </c>
      <c r="D203" s="24" t="n">
        <v>10</v>
      </c>
      <c r="E203" s="24" t="n">
        <v>5.91</v>
      </c>
      <c r="F203" s="25">
        <f>IF($E203="","",DATE(IF($A203="",nominal_year,$A203),$B203,$C203)+($D203-IF(LEFT(hour_conv,1)="1",1,0))/24)</f>
        <v/>
      </c>
      <c r="G203" s="26">
        <f>IF(F203="","",INT(F203))</f>
        <v/>
      </c>
      <c r="H203">
        <f>IF(G203="","",IF(AND(MONTH(G203)*100+DAY(G203)&gt;=season_lo,MONTH(G203)*100+DAY(G203)&lt;=season_hi),1,0))</f>
        <v/>
      </c>
      <c r="I203">
        <f>IF(G203="","",G203-first_day+1)</f>
        <v/>
      </c>
      <c r="J203" s="27">
        <f>IF(I203="","",INDEX(Daily!$J$2:$J$421,I203))</f>
        <v/>
      </c>
      <c r="K203" s="27">
        <f>IF(J203="","",J203+cat_offset)</f>
        <v/>
      </c>
      <c r="L203" s="27">
        <f>IF(J203="","",MAX(0,E203-J203)^2)</f>
        <v/>
      </c>
      <c r="M203" s="27">
        <f>IF(J203="","",MAX(0,E203-(J203+twcdh_off))^2)</f>
        <v/>
      </c>
      <c r="N203" s="27">
        <f>IF(E203="","",MAX(0,E203-swcdh_thr)^2)</f>
        <v/>
      </c>
      <c r="O203">
        <f>IF(K203="","",ROUND(E203-K203,0))</f>
        <v/>
      </c>
      <c r="P203">
        <f>IF(O203="","",IF(O203&gt;=1,O203,0))</f>
        <v/>
      </c>
      <c r="Q203" s="27">
        <f>IF(E203="","",MAX(0,E203-22))</f>
        <v/>
      </c>
      <c r="R203" s="27">
        <f>IF(H203=1,E203,"")</f>
        <v/>
      </c>
      <c r="S203" s="27">
        <f>IF(AND(H203=1,J203&lt;&gt;""),E203-J203,"")</f>
        <v/>
      </c>
      <c r="T203">
        <f>IF(G203="","",MONTH(G203))</f>
        <v/>
      </c>
    </row>
    <row r="204">
      <c r="A204" s="24" t="n">
        <v>2020</v>
      </c>
      <c r="B204" s="24" t="n">
        <v>1</v>
      </c>
      <c r="C204" s="24" t="n">
        <v>9</v>
      </c>
      <c r="D204" s="24" t="n">
        <v>11</v>
      </c>
      <c r="E204" s="24" t="n">
        <v>6.3</v>
      </c>
      <c r="F204" s="25">
        <f>IF($E204="","",DATE(IF($A204="",nominal_year,$A204),$B204,$C204)+($D204-IF(LEFT(hour_conv,1)="1",1,0))/24)</f>
        <v/>
      </c>
      <c r="G204" s="26">
        <f>IF(F204="","",INT(F204))</f>
        <v/>
      </c>
      <c r="H204">
        <f>IF(G204="","",IF(AND(MONTH(G204)*100+DAY(G204)&gt;=season_lo,MONTH(G204)*100+DAY(G204)&lt;=season_hi),1,0))</f>
        <v/>
      </c>
      <c r="I204">
        <f>IF(G204="","",G204-first_day+1)</f>
        <v/>
      </c>
      <c r="J204" s="27">
        <f>IF(I204="","",INDEX(Daily!$J$2:$J$421,I204))</f>
        <v/>
      </c>
      <c r="K204" s="27">
        <f>IF(J204="","",J204+cat_offset)</f>
        <v/>
      </c>
      <c r="L204" s="27">
        <f>IF(J204="","",MAX(0,E204-J204)^2)</f>
        <v/>
      </c>
      <c r="M204" s="27">
        <f>IF(J204="","",MAX(0,E204-(J204+twcdh_off))^2)</f>
        <v/>
      </c>
      <c r="N204" s="27">
        <f>IF(E204="","",MAX(0,E204-swcdh_thr)^2)</f>
        <v/>
      </c>
      <c r="O204">
        <f>IF(K204="","",ROUND(E204-K204,0))</f>
        <v/>
      </c>
      <c r="P204">
        <f>IF(O204="","",IF(O204&gt;=1,O204,0))</f>
        <v/>
      </c>
      <c r="Q204" s="27">
        <f>IF(E204="","",MAX(0,E204-22))</f>
        <v/>
      </c>
      <c r="R204" s="27">
        <f>IF(H204=1,E204,"")</f>
        <v/>
      </c>
      <c r="S204" s="27">
        <f>IF(AND(H204=1,J204&lt;&gt;""),E204-J204,"")</f>
        <v/>
      </c>
      <c r="T204">
        <f>IF(G204="","",MONTH(G204))</f>
        <v/>
      </c>
    </row>
    <row r="205">
      <c r="A205" s="24" t="n">
        <v>2020</v>
      </c>
      <c r="B205" s="24" t="n">
        <v>1</v>
      </c>
      <c r="C205" s="24" t="n">
        <v>9</v>
      </c>
      <c r="D205" s="24" t="n">
        <v>12</v>
      </c>
      <c r="E205" s="24" t="n">
        <v>7.05</v>
      </c>
      <c r="F205" s="25">
        <f>IF($E205="","",DATE(IF($A205="",nominal_year,$A205),$B205,$C205)+($D205-IF(LEFT(hour_conv,1)="1",1,0))/24)</f>
        <v/>
      </c>
      <c r="G205" s="26">
        <f>IF(F205="","",INT(F205))</f>
        <v/>
      </c>
      <c r="H205">
        <f>IF(G205="","",IF(AND(MONTH(G205)*100+DAY(G205)&gt;=season_lo,MONTH(G205)*100+DAY(G205)&lt;=season_hi),1,0))</f>
        <v/>
      </c>
      <c r="I205">
        <f>IF(G205="","",G205-first_day+1)</f>
        <v/>
      </c>
      <c r="J205" s="27">
        <f>IF(I205="","",INDEX(Daily!$J$2:$J$421,I205))</f>
        <v/>
      </c>
      <c r="K205" s="27">
        <f>IF(J205="","",J205+cat_offset)</f>
        <v/>
      </c>
      <c r="L205" s="27">
        <f>IF(J205="","",MAX(0,E205-J205)^2)</f>
        <v/>
      </c>
      <c r="M205" s="27">
        <f>IF(J205="","",MAX(0,E205-(J205+twcdh_off))^2)</f>
        <v/>
      </c>
      <c r="N205" s="27">
        <f>IF(E205="","",MAX(0,E205-swcdh_thr)^2)</f>
        <v/>
      </c>
      <c r="O205">
        <f>IF(K205="","",ROUND(E205-K205,0))</f>
        <v/>
      </c>
      <c r="P205">
        <f>IF(O205="","",IF(O205&gt;=1,O205,0))</f>
        <v/>
      </c>
      <c r="Q205" s="27">
        <f>IF(E205="","",MAX(0,E205-22))</f>
        <v/>
      </c>
      <c r="R205" s="27">
        <f>IF(H205=1,E205,"")</f>
        <v/>
      </c>
      <c r="S205" s="27">
        <f>IF(AND(H205=1,J205&lt;&gt;""),E205-J205,"")</f>
        <v/>
      </c>
      <c r="T205">
        <f>IF(G205="","",MONTH(G205))</f>
        <v/>
      </c>
    </row>
    <row r="206">
      <c r="A206" s="24" t="n">
        <v>2020</v>
      </c>
      <c r="B206" s="24" t="n">
        <v>1</v>
      </c>
      <c r="C206" s="24" t="n">
        <v>9</v>
      </c>
      <c r="D206" s="24" t="n">
        <v>13</v>
      </c>
      <c r="E206" s="24" t="n">
        <v>6.76</v>
      </c>
      <c r="F206" s="25">
        <f>IF($E206="","",DATE(IF($A206="",nominal_year,$A206),$B206,$C206)+($D206-IF(LEFT(hour_conv,1)="1",1,0))/24)</f>
        <v/>
      </c>
      <c r="G206" s="26">
        <f>IF(F206="","",INT(F206))</f>
        <v/>
      </c>
      <c r="H206">
        <f>IF(G206="","",IF(AND(MONTH(G206)*100+DAY(G206)&gt;=season_lo,MONTH(G206)*100+DAY(G206)&lt;=season_hi),1,0))</f>
        <v/>
      </c>
      <c r="I206">
        <f>IF(G206="","",G206-first_day+1)</f>
        <v/>
      </c>
      <c r="J206" s="27">
        <f>IF(I206="","",INDEX(Daily!$J$2:$J$421,I206))</f>
        <v/>
      </c>
      <c r="K206" s="27">
        <f>IF(J206="","",J206+cat_offset)</f>
        <v/>
      </c>
      <c r="L206" s="27">
        <f>IF(J206="","",MAX(0,E206-J206)^2)</f>
        <v/>
      </c>
      <c r="M206" s="27">
        <f>IF(J206="","",MAX(0,E206-(J206+twcdh_off))^2)</f>
        <v/>
      </c>
      <c r="N206" s="27">
        <f>IF(E206="","",MAX(0,E206-swcdh_thr)^2)</f>
        <v/>
      </c>
      <c r="O206">
        <f>IF(K206="","",ROUND(E206-K206,0))</f>
        <v/>
      </c>
      <c r="P206">
        <f>IF(O206="","",IF(O206&gt;=1,O206,0))</f>
        <v/>
      </c>
      <c r="Q206" s="27">
        <f>IF(E206="","",MAX(0,E206-22))</f>
        <v/>
      </c>
      <c r="R206" s="27">
        <f>IF(H206=1,E206,"")</f>
        <v/>
      </c>
      <c r="S206" s="27">
        <f>IF(AND(H206=1,J206&lt;&gt;""),E206-J206,"")</f>
        <v/>
      </c>
      <c r="T206">
        <f>IF(G206="","",MONTH(G206))</f>
        <v/>
      </c>
    </row>
    <row r="207">
      <c r="A207" s="24" t="n">
        <v>2020</v>
      </c>
      <c r="B207" s="24" t="n">
        <v>1</v>
      </c>
      <c r="C207" s="24" t="n">
        <v>9</v>
      </c>
      <c r="D207" s="24" t="n">
        <v>14</v>
      </c>
      <c r="E207" s="24" t="n">
        <v>7.69</v>
      </c>
      <c r="F207" s="25">
        <f>IF($E207="","",DATE(IF($A207="",nominal_year,$A207),$B207,$C207)+($D207-IF(LEFT(hour_conv,1)="1",1,0))/24)</f>
        <v/>
      </c>
      <c r="G207" s="26">
        <f>IF(F207="","",INT(F207))</f>
        <v/>
      </c>
      <c r="H207">
        <f>IF(G207="","",IF(AND(MONTH(G207)*100+DAY(G207)&gt;=season_lo,MONTH(G207)*100+DAY(G207)&lt;=season_hi),1,0))</f>
        <v/>
      </c>
      <c r="I207">
        <f>IF(G207="","",G207-first_day+1)</f>
        <v/>
      </c>
      <c r="J207" s="27">
        <f>IF(I207="","",INDEX(Daily!$J$2:$J$421,I207))</f>
        <v/>
      </c>
      <c r="K207" s="27">
        <f>IF(J207="","",J207+cat_offset)</f>
        <v/>
      </c>
      <c r="L207" s="27">
        <f>IF(J207="","",MAX(0,E207-J207)^2)</f>
        <v/>
      </c>
      <c r="M207" s="27">
        <f>IF(J207="","",MAX(0,E207-(J207+twcdh_off))^2)</f>
        <v/>
      </c>
      <c r="N207" s="27">
        <f>IF(E207="","",MAX(0,E207-swcdh_thr)^2)</f>
        <v/>
      </c>
      <c r="O207">
        <f>IF(K207="","",ROUND(E207-K207,0))</f>
        <v/>
      </c>
      <c r="P207">
        <f>IF(O207="","",IF(O207&gt;=1,O207,0))</f>
        <v/>
      </c>
      <c r="Q207" s="27">
        <f>IF(E207="","",MAX(0,E207-22))</f>
        <v/>
      </c>
      <c r="R207" s="27">
        <f>IF(H207=1,E207,"")</f>
        <v/>
      </c>
      <c r="S207" s="27">
        <f>IF(AND(H207=1,J207&lt;&gt;""),E207-J207,"")</f>
        <v/>
      </c>
      <c r="T207">
        <f>IF(G207="","",MONTH(G207))</f>
        <v/>
      </c>
    </row>
    <row r="208">
      <c r="A208" s="24" t="n">
        <v>2020</v>
      </c>
      <c r="B208" s="24" t="n">
        <v>1</v>
      </c>
      <c r="C208" s="24" t="n">
        <v>9</v>
      </c>
      <c r="D208" s="24" t="n">
        <v>15</v>
      </c>
      <c r="E208" s="24" t="n">
        <v>7.85</v>
      </c>
      <c r="F208" s="25">
        <f>IF($E208="","",DATE(IF($A208="",nominal_year,$A208),$B208,$C208)+($D208-IF(LEFT(hour_conv,1)="1",1,0))/24)</f>
        <v/>
      </c>
      <c r="G208" s="26">
        <f>IF(F208="","",INT(F208))</f>
        <v/>
      </c>
      <c r="H208">
        <f>IF(G208="","",IF(AND(MONTH(G208)*100+DAY(G208)&gt;=season_lo,MONTH(G208)*100+DAY(G208)&lt;=season_hi),1,0))</f>
        <v/>
      </c>
      <c r="I208">
        <f>IF(G208="","",G208-first_day+1)</f>
        <v/>
      </c>
      <c r="J208" s="27">
        <f>IF(I208="","",INDEX(Daily!$J$2:$J$421,I208))</f>
        <v/>
      </c>
      <c r="K208" s="27">
        <f>IF(J208="","",J208+cat_offset)</f>
        <v/>
      </c>
      <c r="L208" s="27">
        <f>IF(J208="","",MAX(0,E208-J208)^2)</f>
        <v/>
      </c>
      <c r="M208" s="27">
        <f>IF(J208="","",MAX(0,E208-(J208+twcdh_off))^2)</f>
        <v/>
      </c>
      <c r="N208" s="27">
        <f>IF(E208="","",MAX(0,E208-swcdh_thr)^2)</f>
        <v/>
      </c>
      <c r="O208">
        <f>IF(K208="","",ROUND(E208-K208,0))</f>
        <v/>
      </c>
      <c r="P208">
        <f>IF(O208="","",IF(O208&gt;=1,O208,0))</f>
        <v/>
      </c>
      <c r="Q208" s="27">
        <f>IF(E208="","",MAX(0,E208-22))</f>
        <v/>
      </c>
      <c r="R208" s="27">
        <f>IF(H208=1,E208,"")</f>
        <v/>
      </c>
      <c r="S208" s="27">
        <f>IF(AND(H208=1,J208&lt;&gt;""),E208-J208,"")</f>
        <v/>
      </c>
      <c r="T208">
        <f>IF(G208="","",MONTH(G208))</f>
        <v/>
      </c>
    </row>
    <row r="209">
      <c r="A209" s="24" t="n">
        <v>2020</v>
      </c>
      <c r="B209" s="24" t="n">
        <v>1</v>
      </c>
      <c r="C209" s="24" t="n">
        <v>9</v>
      </c>
      <c r="D209" s="24" t="n">
        <v>16</v>
      </c>
      <c r="E209" s="24" t="n">
        <v>7.83</v>
      </c>
      <c r="F209" s="25">
        <f>IF($E209="","",DATE(IF($A209="",nominal_year,$A209),$B209,$C209)+($D209-IF(LEFT(hour_conv,1)="1",1,0))/24)</f>
        <v/>
      </c>
      <c r="G209" s="26">
        <f>IF(F209="","",INT(F209))</f>
        <v/>
      </c>
      <c r="H209">
        <f>IF(G209="","",IF(AND(MONTH(G209)*100+DAY(G209)&gt;=season_lo,MONTH(G209)*100+DAY(G209)&lt;=season_hi),1,0))</f>
        <v/>
      </c>
      <c r="I209">
        <f>IF(G209="","",G209-first_day+1)</f>
        <v/>
      </c>
      <c r="J209" s="27">
        <f>IF(I209="","",INDEX(Daily!$J$2:$J$421,I209))</f>
        <v/>
      </c>
      <c r="K209" s="27">
        <f>IF(J209="","",J209+cat_offset)</f>
        <v/>
      </c>
      <c r="L209" s="27">
        <f>IF(J209="","",MAX(0,E209-J209)^2)</f>
        <v/>
      </c>
      <c r="M209" s="27">
        <f>IF(J209="","",MAX(0,E209-(J209+twcdh_off))^2)</f>
        <v/>
      </c>
      <c r="N209" s="27">
        <f>IF(E209="","",MAX(0,E209-swcdh_thr)^2)</f>
        <v/>
      </c>
      <c r="O209">
        <f>IF(K209="","",ROUND(E209-K209,0))</f>
        <v/>
      </c>
      <c r="P209">
        <f>IF(O209="","",IF(O209&gt;=1,O209,0))</f>
        <v/>
      </c>
      <c r="Q209" s="27">
        <f>IF(E209="","",MAX(0,E209-22))</f>
        <v/>
      </c>
      <c r="R209" s="27">
        <f>IF(H209=1,E209,"")</f>
        <v/>
      </c>
      <c r="S209" s="27">
        <f>IF(AND(H209=1,J209&lt;&gt;""),E209-J209,"")</f>
        <v/>
      </c>
      <c r="T209">
        <f>IF(G209="","",MONTH(G209))</f>
        <v/>
      </c>
    </row>
    <row r="210">
      <c r="A210" s="24" t="n">
        <v>2020</v>
      </c>
      <c r="B210" s="24" t="n">
        <v>1</v>
      </c>
      <c r="C210" s="24" t="n">
        <v>9</v>
      </c>
      <c r="D210" s="24" t="n">
        <v>17</v>
      </c>
      <c r="E210" s="24" t="n">
        <v>7.18</v>
      </c>
      <c r="F210" s="25">
        <f>IF($E210="","",DATE(IF($A210="",nominal_year,$A210),$B210,$C210)+($D210-IF(LEFT(hour_conv,1)="1",1,0))/24)</f>
        <v/>
      </c>
      <c r="G210" s="26">
        <f>IF(F210="","",INT(F210))</f>
        <v/>
      </c>
      <c r="H210">
        <f>IF(G210="","",IF(AND(MONTH(G210)*100+DAY(G210)&gt;=season_lo,MONTH(G210)*100+DAY(G210)&lt;=season_hi),1,0))</f>
        <v/>
      </c>
      <c r="I210">
        <f>IF(G210="","",G210-first_day+1)</f>
        <v/>
      </c>
      <c r="J210" s="27">
        <f>IF(I210="","",INDEX(Daily!$J$2:$J$421,I210))</f>
        <v/>
      </c>
      <c r="K210" s="27">
        <f>IF(J210="","",J210+cat_offset)</f>
        <v/>
      </c>
      <c r="L210" s="27">
        <f>IF(J210="","",MAX(0,E210-J210)^2)</f>
        <v/>
      </c>
      <c r="M210" s="27">
        <f>IF(J210="","",MAX(0,E210-(J210+twcdh_off))^2)</f>
        <v/>
      </c>
      <c r="N210" s="27">
        <f>IF(E210="","",MAX(0,E210-swcdh_thr)^2)</f>
        <v/>
      </c>
      <c r="O210">
        <f>IF(K210="","",ROUND(E210-K210,0))</f>
        <v/>
      </c>
      <c r="P210">
        <f>IF(O210="","",IF(O210&gt;=1,O210,0))</f>
        <v/>
      </c>
      <c r="Q210" s="27">
        <f>IF(E210="","",MAX(0,E210-22))</f>
        <v/>
      </c>
      <c r="R210" s="27">
        <f>IF(H210=1,E210,"")</f>
        <v/>
      </c>
      <c r="S210" s="27">
        <f>IF(AND(H210=1,J210&lt;&gt;""),E210-J210,"")</f>
        <v/>
      </c>
      <c r="T210">
        <f>IF(G210="","",MONTH(G210))</f>
        <v/>
      </c>
    </row>
    <row r="211">
      <c r="A211" s="24" t="n">
        <v>2020</v>
      </c>
      <c r="B211" s="24" t="n">
        <v>1</v>
      </c>
      <c r="C211" s="24" t="n">
        <v>9</v>
      </c>
      <c r="D211" s="24" t="n">
        <v>18</v>
      </c>
      <c r="E211" s="24" t="n">
        <v>7.7</v>
      </c>
      <c r="F211" s="25">
        <f>IF($E211="","",DATE(IF($A211="",nominal_year,$A211),$B211,$C211)+($D211-IF(LEFT(hour_conv,1)="1",1,0))/24)</f>
        <v/>
      </c>
      <c r="G211" s="26">
        <f>IF(F211="","",INT(F211))</f>
        <v/>
      </c>
      <c r="H211">
        <f>IF(G211="","",IF(AND(MONTH(G211)*100+DAY(G211)&gt;=season_lo,MONTH(G211)*100+DAY(G211)&lt;=season_hi),1,0))</f>
        <v/>
      </c>
      <c r="I211">
        <f>IF(G211="","",G211-first_day+1)</f>
        <v/>
      </c>
      <c r="J211" s="27">
        <f>IF(I211="","",INDEX(Daily!$J$2:$J$421,I211))</f>
        <v/>
      </c>
      <c r="K211" s="27">
        <f>IF(J211="","",J211+cat_offset)</f>
        <v/>
      </c>
      <c r="L211" s="27">
        <f>IF(J211="","",MAX(0,E211-J211)^2)</f>
        <v/>
      </c>
      <c r="M211" s="27">
        <f>IF(J211="","",MAX(0,E211-(J211+twcdh_off))^2)</f>
        <v/>
      </c>
      <c r="N211" s="27">
        <f>IF(E211="","",MAX(0,E211-swcdh_thr)^2)</f>
        <v/>
      </c>
      <c r="O211">
        <f>IF(K211="","",ROUND(E211-K211,0))</f>
        <v/>
      </c>
      <c r="P211">
        <f>IF(O211="","",IF(O211&gt;=1,O211,0))</f>
        <v/>
      </c>
      <c r="Q211" s="27">
        <f>IF(E211="","",MAX(0,E211-22))</f>
        <v/>
      </c>
      <c r="R211" s="27">
        <f>IF(H211=1,E211,"")</f>
        <v/>
      </c>
      <c r="S211" s="27">
        <f>IF(AND(H211=1,J211&lt;&gt;""),E211-J211,"")</f>
        <v/>
      </c>
      <c r="T211">
        <f>IF(G211="","",MONTH(G211))</f>
        <v/>
      </c>
    </row>
    <row r="212">
      <c r="A212" s="24" t="n">
        <v>2020</v>
      </c>
      <c r="B212" s="24" t="n">
        <v>1</v>
      </c>
      <c r="C212" s="24" t="n">
        <v>9</v>
      </c>
      <c r="D212" s="24" t="n">
        <v>19</v>
      </c>
      <c r="E212" s="24" t="n">
        <v>7.8</v>
      </c>
      <c r="F212" s="25">
        <f>IF($E212="","",DATE(IF($A212="",nominal_year,$A212),$B212,$C212)+($D212-IF(LEFT(hour_conv,1)="1",1,0))/24)</f>
        <v/>
      </c>
      <c r="G212" s="26">
        <f>IF(F212="","",INT(F212))</f>
        <v/>
      </c>
      <c r="H212">
        <f>IF(G212="","",IF(AND(MONTH(G212)*100+DAY(G212)&gt;=season_lo,MONTH(G212)*100+DAY(G212)&lt;=season_hi),1,0))</f>
        <v/>
      </c>
      <c r="I212">
        <f>IF(G212="","",G212-first_day+1)</f>
        <v/>
      </c>
      <c r="J212" s="27">
        <f>IF(I212="","",INDEX(Daily!$J$2:$J$421,I212))</f>
        <v/>
      </c>
      <c r="K212" s="27">
        <f>IF(J212="","",J212+cat_offset)</f>
        <v/>
      </c>
      <c r="L212" s="27">
        <f>IF(J212="","",MAX(0,E212-J212)^2)</f>
        <v/>
      </c>
      <c r="M212" s="27">
        <f>IF(J212="","",MAX(0,E212-(J212+twcdh_off))^2)</f>
        <v/>
      </c>
      <c r="N212" s="27">
        <f>IF(E212="","",MAX(0,E212-swcdh_thr)^2)</f>
        <v/>
      </c>
      <c r="O212">
        <f>IF(K212="","",ROUND(E212-K212,0))</f>
        <v/>
      </c>
      <c r="P212">
        <f>IF(O212="","",IF(O212&gt;=1,O212,0))</f>
        <v/>
      </c>
      <c r="Q212" s="27">
        <f>IF(E212="","",MAX(0,E212-22))</f>
        <v/>
      </c>
      <c r="R212" s="27">
        <f>IF(H212=1,E212,"")</f>
        <v/>
      </c>
      <c r="S212" s="27">
        <f>IF(AND(H212=1,J212&lt;&gt;""),E212-J212,"")</f>
        <v/>
      </c>
      <c r="T212">
        <f>IF(G212="","",MONTH(G212))</f>
        <v/>
      </c>
    </row>
    <row r="213">
      <c r="A213" s="24" t="n">
        <v>2020</v>
      </c>
      <c r="B213" s="24" t="n">
        <v>1</v>
      </c>
      <c r="C213" s="24" t="n">
        <v>9</v>
      </c>
      <c r="D213" s="24" t="n">
        <v>20</v>
      </c>
      <c r="E213" s="24" t="n">
        <v>7.07</v>
      </c>
      <c r="F213" s="25">
        <f>IF($E213="","",DATE(IF($A213="",nominal_year,$A213),$B213,$C213)+($D213-IF(LEFT(hour_conv,1)="1",1,0))/24)</f>
        <v/>
      </c>
      <c r="G213" s="26">
        <f>IF(F213="","",INT(F213))</f>
        <v/>
      </c>
      <c r="H213">
        <f>IF(G213="","",IF(AND(MONTH(G213)*100+DAY(G213)&gt;=season_lo,MONTH(G213)*100+DAY(G213)&lt;=season_hi),1,0))</f>
        <v/>
      </c>
      <c r="I213">
        <f>IF(G213="","",G213-first_day+1)</f>
        <v/>
      </c>
      <c r="J213" s="27">
        <f>IF(I213="","",INDEX(Daily!$J$2:$J$421,I213))</f>
        <v/>
      </c>
      <c r="K213" s="27">
        <f>IF(J213="","",J213+cat_offset)</f>
        <v/>
      </c>
      <c r="L213" s="27">
        <f>IF(J213="","",MAX(0,E213-J213)^2)</f>
        <v/>
      </c>
      <c r="M213" s="27">
        <f>IF(J213="","",MAX(0,E213-(J213+twcdh_off))^2)</f>
        <v/>
      </c>
      <c r="N213" s="27">
        <f>IF(E213="","",MAX(0,E213-swcdh_thr)^2)</f>
        <v/>
      </c>
      <c r="O213">
        <f>IF(K213="","",ROUND(E213-K213,0))</f>
        <v/>
      </c>
      <c r="P213">
        <f>IF(O213="","",IF(O213&gt;=1,O213,0))</f>
        <v/>
      </c>
      <c r="Q213" s="27">
        <f>IF(E213="","",MAX(0,E213-22))</f>
        <v/>
      </c>
      <c r="R213" s="27">
        <f>IF(H213=1,E213,"")</f>
        <v/>
      </c>
      <c r="S213" s="27">
        <f>IF(AND(H213=1,J213&lt;&gt;""),E213-J213,"")</f>
        <v/>
      </c>
      <c r="T213">
        <f>IF(G213="","",MONTH(G213))</f>
        <v/>
      </c>
    </row>
    <row r="214">
      <c r="A214" s="24" t="n">
        <v>2020</v>
      </c>
      <c r="B214" s="24" t="n">
        <v>1</v>
      </c>
      <c r="C214" s="24" t="n">
        <v>9</v>
      </c>
      <c r="D214" s="24" t="n">
        <v>21</v>
      </c>
      <c r="E214" s="24" t="n">
        <v>6.07</v>
      </c>
      <c r="F214" s="25">
        <f>IF($E214="","",DATE(IF($A214="",nominal_year,$A214),$B214,$C214)+($D214-IF(LEFT(hour_conv,1)="1",1,0))/24)</f>
        <v/>
      </c>
      <c r="G214" s="26">
        <f>IF(F214="","",INT(F214))</f>
        <v/>
      </c>
      <c r="H214">
        <f>IF(G214="","",IF(AND(MONTH(G214)*100+DAY(G214)&gt;=season_lo,MONTH(G214)*100+DAY(G214)&lt;=season_hi),1,0))</f>
        <v/>
      </c>
      <c r="I214">
        <f>IF(G214="","",G214-first_day+1)</f>
        <v/>
      </c>
      <c r="J214" s="27">
        <f>IF(I214="","",INDEX(Daily!$J$2:$J$421,I214))</f>
        <v/>
      </c>
      <c r="K214" s="27">
        <f>IF(J214="","",J214+cat_offset)</f>
        <v/>
      </c>
      <c r="L214" s="27">
        <f>IF(J214="","",MAX(0,E214-J214)^2)</f>
        <v/>
      </c>
      <c r="M214" s="27">
        <f>IF(J214="","",MAX(0,E214-(J214+twcdh_off))^2)</f>
        <v/>
      </c>
      <c r="N214" s="27">
        <f>IF(E214="","",MAX(0,E214-swcdh_thr)^2)</f>
        <v/>
      </c>
      <c r="O214">
        <f>IF(K214="","",ROUND(E214-K214,0))</f>
        <v/>
      </c>
      <c r="P214">
        <f>IF(O214="","",IF(O214&gt;=1,O214,0))</f>
        <v/>
      </c>
      <c r="Q214" s="27">
        <f>IF(E214="","",MAX(0,E214-22))</f>
        <v/>
      </c>
      <c r="R214" s="27">
        <f>IF(H214=1,E214,"")</f>
        <v/>
      </c>
      <c r="S214" s="27">
        <f>IF(AND(H214=1,J214&lt;&gt;""),E214-J214,"")</f>
        <v/>
      </c>
      <c r="T214">
        <f>IF(G214="","",MONTH(G214))</f>
        <v/>
      </c>
    </row>
    <row r="215">
      <c r="A215" s="24" t="n">
        <v>2020</v>
      </c>
      <c r="B215" s="24" t="n">
        <v>1</v>
      </c>
      <c r="C215" s="24" t="n">
        <v>9</v>
      </c>
      <c r="D215" s="24" t="n">
        <v>22</v>
      </c>
      <c r="E215" s="24" t="n">
        <v>5.66</v>
      </c>
      <c r="F215" s="25">
        <f>IF($E215="","",DATE(IF($A215="",nominal_year,$A215),$B215,$C215)+($D215-IF(LEFT(hour_conv,1)="1",1,0))/24)</f>
        <v/>
      </c>
      <c r="G215" s="26">
        <f>IF(F215="","",INT(F215))</f>
        <v/>
      </c>
      <c r="H215">
        <f>IF(G215="","",IF(AND(MONTH(G215)*100+DAY(G215)&gt;=season_lo,MONTH(G215)*100+DAY(G215)&lt;=season_hi),1,0))</f>
        <v/>
      </c>
      <c r="I215">
        <f>IF(G215="","",G215-first_day+1)</f>
        <v/>
      </c>
      <c r="J215" s="27">
        <f>IF(I215="","",INDEX(Daily!$J$2:$J$421,I215))</f>
        <v/>
      </c>
      <c r="K215" s="27">
        <f>IF(J215="","",J215+cat_offset)</f>
        <v/>
      </c>
      <c r="L215" s="27">
        <f>IF(J215="","",MAX(0,E215-J215)^2)</f>
        <v/>
      </c>
      <c r="M215" s="27">
        <f>IF(J215="","",MAX(0,E215-(J215+twcdh_off))^2)</f>
        <v/>
      </c>
      <c r="N215" s="27">
        <f>IF(E215="","",MAX(0,E215-swcdh_thr)^2)</f>
        <v/>
      </c>
      <c r="O215">
        <f>IF(K215="","",ROUND(E215-K215,0))</f>
        <v/>
      </c>
      <c r="P215">
        <f>IF(O215="","",IF(O215&gt;=1,O215,0))</f>
        <v/>
      </c>
      <c r="Q215" s="27">
        <f>IF(E215="","",MAX(0,E215-22))</f>
        <v/>
      </c>
      <c r="R215" s="27">
        <f>IF(H215=1,E215,"")</f>
        <v/>
      </c>
      <c r="S215" s="27">
        <f>IF(AND(H215=1,J215&lt;&gt;""),E215-J215,"")</f>
        <v/>
      </c>
      <c r="T215">
        <f>IF(G215="","",MONTH(G215))</f>
        <v/>
      </c>
    </row>
    <row r="216">
      <c r="A216" s="24" t="n">
        <v>2020</v>
      </c>
      <c r="B216" s="24" t="n">
        <v>1</v>
      </c>
      <c r="C216" s="24" t="n">
        <v>9</v>
      </c>
      <c r="D216" s="24" t="n">
        <v>23</v>
      </c>
      <c r="E216" s="24" t="n">
        <v>5.32</v>
      </c>
      <c r="F216" s="25">
        <f>IF($E216="","",DATE(IF($A216="",nominal_year,$A216),$B216,$C216)+($D216-IF(LEFT(hour_conv,1)="1",1,0))/24)</f>
        <v/>
      </c>
      <c r="G216" s="26">
        <f>IF(F216="","",INT(F216))</f>
        <v/>
      </c>
      <c r="H216">
        <f>IF(G216="","",IF(AND(MONTH(G216)*100+DAY(G216)&gt;=season_lo,MONTH(G216)*100+DAY(G216)&lt;=season_hi),1,0))</f>
        <v/>
      </c>
      <c r="I216">
        <f>IF(G216="","",G216-first_day+1)</f>
        <v/>
      </c>
      <c r="J216" s="27">
        <f>IF(I216="","",INDEX(Daily!$J$2:$J$421,I216))</f>
        <v/>
      </c>
      <c r="K216" s="27">
        <f>IF(J216="","",J216+cat_offset)</f>
        <v/>
      </c>
      <c r="L216" s="27">
        <f>IF(J216="","",MAX(0,E216-J216)^2)</f>
        <v/>
      </c>
      <c r="M216" s="27">
        <f>IF(J216="","",MAX(0,E216-(J216+twcdh_off))^2)</f>
        <v/>
      </c>
      <c r="N216" s="27">
        <f>IF(E216="","",MAX(0,E216-swcdh_thr)^2)</f>
        <v/>
      </c>
      <c r="O216">
        <f>IF(K216="","",ROUND(E216-K216,0))</f>
        <v/>
      </c>
      <c r="P216">
        <f>IF(O216="","",IF(O216&gt;=1,O216,0))</f>
        <v/>
      </c>
      <c r="Q216" s="27">
        <f>IF(E216="","",MAX(0,E216-22))</f>
        <v/>
      </c>
      <c r="R216" s="27">
        <f>IF(H216=1,E216,"")</f>
        <v/>
      </c>
      <c r="S216" s="27">
        <f>IF(AND(H216=1,J216&lt;&gt;""),E216-J216,"")</f>
        <v/>
      </c>
      <c r="T216">
        <f>IF(G216="","",MONTH(G216))</f>
        <v/>
      </c>
    </row>
    <row r="217">
      <c r="A217" s="24" t="n">
        <v>2020</v>
      </c>
      <c r="B217" s="24" t="n">
        <v>1</v>
      </c>
      <c r="C217" s="24" t="n">
        <v>9</v>
      </c>
      <c r="D217" s="24" t="n">
        <v>24</v>
      </c>
      <c r="E217" s="24" t="n">
        <v>3.31</v>
      </c>
      <c r="F217" s="25">
        <f>IF($E217="","",DATE(IF($A217="",nominal_year,$A217),$B217,$C217)+($D217-IF(LEFT(hour_conv,1)="1",1,0))/24)</f>
        <v/>
      </c>
      <c r="G217" s="26">
        <f>IF(F217="","",INT(F217))</f>
        <v/>
      </c>
      <c r="H217">
        <f>IF(G217="","",IF(AND(MONTH(G217)*100+DAY(G217)&gt;=season_lo,MONTH(G217)*100+DAY(G217)&lt;=season_hi),1,0))</f>
        <v/>
      </c>
      <c r="I217">
        <f>IF(G217="","",G217-first_day+1)</f>
        <v/>
      </c>
      <c r="J217" s="27">
        <f>IF(I217="","",INDEX(Daily!$J$2:$J$421,I217))</f>
        <v/>
      </c>
      <c r="K217" s="27">
        <f>IF(J217="","",J217+cat_offset)</f>
        <v/>
      </c>
      <c r="L217" s="27">
        <f>IF(J217="","",MAX(0,E217-J217)^2)</f>
        <v/>
      </c>
      <c r="M217" s="27">
        <f>IF(J217="","",MAX(0,E217-(J217+twcdh_off))^2)</f>
        <v/>
      </c>
      <c r="N217" s="27">
        <f>IF(E217="","",MAX(0,E217-swcdh_thr)^2)</f>
        <v/>
      </c>
      <c r="O217">
        <f>IF(K217="","",ROUND(E217-K217,0))</f>
        <v/>
      </c>
      <c r="P217">
        <f>IF(O217="","",IF(O217&gt;=1,O217,0))</f>
        <v/>
      </c>
      <c r="Q217" s="27">
        <f>IF(E217="","",MAX(0,E217-22))</f>
        <v/>
      </c>
      <c r="R217" s="27">
        <f>IF(H217=1,E217,"")</f>
        <v/>
      </c>
      <c r="S217" s="27">
        <f>IF(AND(H217=1,J217&lt;&gt;""),E217-J217,"")</f>
        <v/>
      </c>
      <c r="T217">
        <f>IF(G217="","",MONTH(G217))</f>
        <v/>
      </c>
    </row>
    <row r="218">
      <c r="A218" s="24" t="n">
        <v>2020</v>
      </c>
      <c r="B218" s="24" t="n">
        <v>1</v>
      </c>
      <c r="C218" s="24" t="n">
        <v>10</v>
      </c>
      <c r="D218" s="24" t="n">
        <v>1</v>
      </c>
      <c r="E218" s="24" t="n">
        <v>4.08</v>
      </c>
      <c r="F218" s="25">
        <f>IF($E218="","",DATE(IF($A218="",nominal_year,$A218),$B218,$C218)+($D218-IF(LEFT(hour_conv,1)="1",1,0))/24)</f>
        <v/>
      </c>
      <c r="G218" s="26">
        <f>IF(F218="","",INT(F218))</f>
        <v/>
      </c>
      <c r="H218">
        <f>IF(G218="","",IF(AND(MONTH(G218)*100+DAY(G218)&gt;=season_lo,MONTH(G218)*100+DAY(G218)&lt;=season_hi),1,0))</f>
        <v/>
      </c>
      <c r="I218">
        <f>IF(G218="","",G218-first_day+1)</f>
        <v/>
      </c>
      <c r="J218" s="27">
        <f>IF(I218="","",INDEX(Daily!$J$2:$J$421,I218))</f>
        <v/>
      </c>
      <c r="K218" s="27">
        <f>IF(J218="","",J218+cat_offset)</f>
        <v/>
      </c>
      <c r="L218" s="27">
        <f>IF(J218="","",MAX(0,E218-J218)^2)</f>
        <v/>
      </c>
      <c r="M218" s="27">
        <f>IF(J218="","",MAX(0,E218-(J218+twcdh_off))^2)</f>
        <v/>
      </c>
      <c r="N218" s="27">
        <f>IF(E218="","",MAX(0,E218-swcdh_thr)^2)</f>
        <v/>
      </c>
      <c r="O218">
        <f>IF(K218="","",ROUND(E218-K218,0))</f>
        <v/>
      </c>
      <c r="P218">
        <f>IF(O218="","",IF(O218&gt;=1,O218,0))</f>
        <v/>
      </c>
      <c r="Q218" s="27">
        <f>IF(E218="","",MAX(0,E218-22))</f>
        <v/>
      </c>
      <c r="R218" s="27">
        <f>IF(H218=1,E218,"")</f>
        <v/>
      </c>
      <c r="S218" s="27">
        <f>IF(AND(H218=1,J218&lt;&gt;""),E218-J218,"")</f>
        <v/>
      </c>
      <c r="T218">
        <f>IF(G218="","",MONTH(G218))</f>
        <v/>
      </c>
    </row>
    <row r="219">
      <c r="A219" s="24" t="n">
        <v>2020</v>
      </c>
      <c r="B219" s="24" t="n">
        <v>1</v>
      </c>
      <c r="C219" s="24" t="n">
        <v>10</v>
      </c>
      <c r="D219" s="24" t="n">
        <v>2</v>
      </c>
      <c r="E219" s="24" t="n">
        <v>3.94</v>
      </c>
      <c r="F219" s="25">
        <f>IF($E219="","",DATE(IF($A219="",nominal_year,$A219),$B219,$C219)+($D219-IF(LEFT(hour_conv,1)="1",1,0))/24)</f>
        <v/>
      </c>
      <c r="G219" s="26">
        <f>IF(F219="","",INT(F219))</f>
        <v/>
      </c>
      <c r="H219">
        <f>IF(G219="","",IF(AND(MONTH(G219)*100+DAY(G219)&gt;=season_lo,MONTH(G219)*100+DAY(G219)&lt;=season_hi),1,0))</f>
        <v/>
      </c>
      <c r="I219">
        <f>IF(G219="","",G219-first_day+1)</f>
        <v/>
      </c>
      <c r="J219" s="27">
        <f>IF(I219="","",INDEX(Daily!$J$2:$J$421,I219))</f>
        <v/>
      </c>
      <c r="K219" s="27">
        <f>IF(J219="","",J219+cat_offset)</f>
        <v/>
      </c>
      <c r="L219" s="27">
        <f>IF(J219="","",MAX(0,E219-J219)^2)</f>
        <v/>
      </c>
      <c r="M219" s="27">
        <f>IF(J219="","",MAX(0,E219-(J219+twcdh_off))^2)</f>
        <v/>
      </c>
      <c r="N219" s="27">
        <f>IF(E219="","",MAX(0,E219-swcdh_thr)^2)</f>
        <v/>
      </c>
      <c r="O219">
        <f>IF(K219="","",ROUND(E219-K219,0))</f>
        <v/>
      </c>
      <c r="P219">
        <f>IF(O219="","",IF(O219&gt;=1,O219,0))</f>
        <v/>
      </c>
      <c r="Q219" s="27">
        <f>IF(E219="","",MAX(0,E219-22))</f>
        <v/>
      </c>
      <c r="R219" s="27">
        <f>IF(H219=1,E219,"")</f>
        <v/>
      </c>
      <c r="S219" s="27">
        <f>IF(AND(H219=1,J219&lt;&gt;""),E219-J219,"")</f>
        <v/>
      </c>
      <c r="T219">
        <f>IF(G219="","",MONTH(G219))</f>
        <v/>
      </c>
    </row>
    <row r="220">
      <c r="A220" s="24" t="n">
        <v>2020</v>
      </c>
      <c r="B220" s="24" t="n">
        <v>1</v>
      </c>
      <c r="C220" s="24" t="n">
        <v>10</v>
      </c>
      <c r="D220" s="24" t="n">
        <v>3</v>
      </c>
      <c r="E220" s="24" t="n">
        <v>3.75</v>
      </c>
      <c r="F220" s="25">
        <f>IF($E220="","",DATE(IF($A220="",nominal_year,$A220),$B220,$C220)+($D220-IF(LEFT(hour_conv,1)="1",1,0))/24)</f>
        <v/>
      </c>
      <c r="G220" s="26">
        <f>IF(F220="","",INT(F220))</f>
        <v/>
      </c>
      <c r="H220">
        <f>IF(G220="","",IF(AND(MONTH(G220)*100+DAY(G220)&gt;=season_lo,MONTH(G220)*100+DAY(G220)&lt;=season_hi),1,0))</f>
        <v/>
      </c>
      <c r="I220">
        <f>IF(G220="","",G220-first_day+1)</f>
        <v/>
      </c>
      <c r="J220" s="27">
        <f>IF(I220="","",INDEX(Daily!$J$2:$J$421,I220))</f>
        <v/>
      </c>
      <c r="K220" s="27">
        <f>IF(J220="","",J220+cat_offset)</f>
        <v/>
      </c>
      <c r="L220" s="27">
        <f>IF(J220="","",MAX(0,E220-J220)^2)</f>
        <v/>
      </c>
      <c r="M220" s="27">
        <f>IF(J220="","",MAX(0,E220-(J220+twcdh_off))^2)</f>
        <v/>
      </c>
      <c r="N220" s="27">
        <f>IF(E220="","",MAX(0,E220-swcdh_thr)^2)</f>
        <v/>
      </c>
      <c r="O220">
        <f>IF(K220="","",ROUND(E220-K220,0))</f>
        <v/>
      </c>
      <c r="P220">
        <f>IF(O220="","",IF(O220&gt;=1,O220,0))</f>
        <v/>
      </c>
      <c r="Q220" s="27">
        <f>IF(E220="","",MAX(0,E220-22))</f>
        <v/>
      </c>
      <c r="R220" s="27">
        <f>IF(H220=1,E220,"")</f>
        <v/>
      </c>
      <c r="S220" s="27">
        <f>IF(AND(H220=1,J220&lt;&gt;""),E220-J220,"")</f>
        <v/>
      </c>
      <c r="T220">
        <f>IF(G220="","",MONTH(G220))</f>
        <v/>
      </c>
    </row>
    <row r="221">
      <c r="A221" s="24" t="n">
        <v>2020</v>
      </c>
      <c r="B221" s="24" t="n">
        <v>1</v>
      </c>
      <c r="C221" s="24" t="n">
        <v>10</v>
      </c>
      <c r="D221" s="24" t="n">
        <v>4</v>
      </c>
      <c r="E221" s="24" t="n">
        <v>4.07</v>
      </c>
      <c r="F221" s="25">
        <f>IF($E221="","",DATE(IF($A221="",nominal_year,$A221),$B221,$C221)+($D221-IF(LEFT(hour_conv,1)="1",1,0))/24)</f>
        <v/>
      </c>
      <c r="G221" s="26">
        <f>IF(F221="","",INT(F221))</f>
        <v/>
      </c>
      <c r="H221">
        <f>IF(G221="","",IF(AND(MONTH(G221)*100+DAY(G221)&gt;=season_lo,MONTH(G221)*100+DAY(G221)&lt;=season_hi),1,0))</f>
        <v/>
      </c>
      <c r="I221">
        <f>IF(G221="","",G221-first_day+1)</f>
        <v/>
      </c>
      <c r="J221" s="27">
        <f>IF(I221="","",INDEX(Daily!$J$2:$J$421,I221))</f>
        <v/>
      </c>
      <c r="K221" s="27">
        <f>IF(J221="","",J221+cat_offset)</f>
        <v/>
      </c>
      <c r="L221" s="27">
        <f>IF(J221="","",MAX(0,E221-J221)^2)</f>
        <v/>
      </c>
      <c r="M221" s="27">
        <f>IF(J221="","",MAX(0,E221-(J221+twcdh_off))^2)</f>
        <v/>
      </c>
      <c r="N221" s="27">
        <f>IF(E221="","",MAX(0,E221-swcdh_thr)^2)</f>
        <v/>
      </c>
      <c r="O221">
        <f>IF(K221="","",ROUND(E221-K221,0))</f>
        <v/>
      </c>
      <c r="P221">
        <f>IF(O221="","",IF(O221&gt;=1,O221,0))</f>
        <v/>
      </c>
      <c r="Q221" s="27">
        <f>IF(E221="","",MAX(0,E221-22))</f>
        <v/>
      </c>
      <c r="R221" s="27">
        <f>IF(H221=1,E221,"")</f>
        <v/>
      </c>
      <c r="S221" s="27">
        <f>IF(AND(H221=1,J221&lt;&gt;""),E221-J221,"")</f>
        <v/>
      </c>
      <c r="T221">
        <f>IF(G221="","",MONTH(G221))</f>
        <v/>
      </c>
    </row>
    <row r="222">
      <c r="A222" s="24" t="n">
        <v>2020</v>
      </c>
      <c r="B222" s="24" t="n">
        <v>1</v>
      </c>
      <c r="C222" s="24" t="n">
        <v>10</v>
      </c>
      <c r="D222" s="24" t="n">
        <v>5</v>
      </c>
      <c r="E222" s="24" t="n">
        <v>3.93</v>
      </c>
      <c r="F222" s="25">
        <f>IF($E222="","",DATE(IF($A222="",nominal_year,$A222),$B222,$C222)+($D222-IF(LEFT(hour_conv,1)="1",1,0))/24)</f>
        <v/>
      </c>
      <c r="G222" s="26">
        <f>IF(F222="","",INT(F222))</f>
        <v/>
      </c>
      <c r="H222">
        <f>IF(G222="","",IF(AND(MONTH(G222)*100+DAY(G222)&gt;=season_lo,MONTH(G222)*100+DAY(G222)&lt;=season_hi),1,0))</f>
        <v/>
      </c>
      <c r="I222">
        <f>IF(G222="","",G222-first_day+1)</f>
        <v/>
      </c>
      <c r="J222" s="27">
        <f>IF(I222="","",INDEX(Daily!$J$2:$J$421,I222))</f>
        <v/>
      </c>
      <c r="K222" s="27">
        <f>IF(J222="","",J222+cat_offset)</f>
        <v/>
      </c>
      <c r="L222" s="27">
        <f>IF(J222="","",MAX(0,E222-J222)^2)</f>
        <v/>
      </c>
      <c r="M222" s="27">
        <f>IF(J222="","",MAX(0,E222-(J222+twcdh_off))^2)</f>
        <v/>
      </c>
      <c r="N222" s="27">
        <f>IF(E222="","",MAX(0,E222-swcdh_thr)^2)</f>
        <v/>
      </c>
      <c r="O222">
        <f>IF(K222="","",ROUND(E222-K222,0))</f>
        <v/>
      </c>
      <c r="P222">
        <f>IF(O222="","",IF(O222&gt;=1,O222,0))</f>
        <v/>
      </c>
      <c r="Q222" s="27">
        <f>IF(E222="","",MAX(0,E222-22))</f>
        <v/>
      </c>
      <c r="R222" s="27">
        <f>IF(H222=1,E222,"")</f>
        <v/>
      </c>
      <c r="S222" s="27">
        <f>IF(AND(H222=1,J222&lt;&gt;""),E222-J222,"")</f>
        <v/>
      </c>
      <c r="T222">
        <f>IF(G222="","",MONTH(G222))</f>
        <v/>
      </c>
    </row>
    <row r="223">
      <c r="A223" s="24" t="n">
        <v>2020</v>
      </c>
      <c r="B223" s="24" t="n">
        <v>1</v>
      </c>
      <c r="C223" s="24" t="n">
        <v>10</v>
      </c>
      <c r="D223" s="24" t="n">
        <v>6</v>
      </c>
      <c r="E223" s="24" t="n">
        <v>3.85</v>
      </c>
      <c r="F223" s="25">
        <f>IF($E223="","",DATE(IF($A223="",nominal_year,$A223),$B223,$C223)+($D223-IF(LEFT(hour_conv,1)="1",1,0))/24)</f>
        <v/>
      </c>
      <c r="G223" s="26">
        <f>IF(F223="","",INT(F223))</f>
        <v/>
      </c>
      <c r="H223">
        <f>IF(G223="","",IF(AND(MONTH(G223)*100+DAY(G223)&gt;=season_lo,MONTH(G223)*100+DAY(G223)&lt;=season_hi),1,0))</f>
        <v/>
      </c>
      <c r="I223">
        <f>IF(G223="","",G223-first_day+1)</f>
        <v/>
      </c>
      <c r="J223" s="27">
        <f>IF(I223="","",INDEX(Daily!$J$2:$J$421,I223))</f>
        <v/>
      </c>
      <c r="K223" s="27">
        <f>IF(J223="","",J223+cat_offset)</f>
        <v/>
      </c>
      <c r="L223" s="27">
        <f>IF(J223="","",MAX(0,E223-J223)^2)</f>
        <v/>
      </c>
      <c r="M223" s="27">
        <f>IF(J223="","",MAX(0,E223-(J223+twcdh_off))^2)</f>
        <v/>
      </c>
      <c r="N223" s="27">
        <f>IF(E223="","",MAX(0,E223-swcdh_thr)^2)</f>
        <v/>
      </c>
      <c r="O223">
        <f>IF(K223="","",ROUND(E223-K223,0))</f>
        <v/>
      </c>
      <c r="P223">
        <f>IF(O223="","",IF(O223&gt;=1,O223,0))</f>
        <v/>
      </c>
      <c r="Q223" s="27">
        <f>IF(E223="","",MAX(0,E223-22))</f>
        <v/>
      </c>
      <c r="R223" s="27">
        <f>IF(H223=1,E223,"")</f>
        <v/>
      </c>
      <c r="S223" s="27">
        <f>IF(AND(H223=1,J223&lt;&gt;""),E223-J223,"")</f>
        <v/>
      </c>
      <c r="T223">
        <f>IF(G223="","",MONTH(G223))</f>
        <v/>
      </c>
    </row>
    <row r="224">
      <c r="A224" s="24" t="n">
        <v>2020</v>
      </c>
      <c r="B224" s="24" t="n">
        <v>1</v>
      </c>
      <c r="C224" s="24" t="n">
        <v>10</v>
      </c>
      <c r="D224" s="24" t="n">
        <v>7</v>
      </c>
      <c r="E224" s="24" t="n">
        <v>4.24</v>
      </c>
      <c r="F224" s="25">
        <f>IF($E224="","",DATE(IF($A224="",nominal_year,$A224),$B224,$C224)+($D224-IF(LEFT(hour_conv,1)="1",1,0))/24)</f>
        <v/>
      </c>
      <c r="G224" s="26">
        <f>IF(F224="","",INT(F224))</f>
        <v/>
      </c>
      <c r="H224">
        <f>IF(G224="","",IF(AND(MONTH(G224)*100+DAY(G224)&gt;=season_lo,MONTH(G224)*100+DAY(G224)&lt;=season_hi),1,0))</f>
        <v/>
      </c>
      <c r="I224">
        <f>IF(G224="","",G224-first_day+1)</f>
        <v/>
      </c>
      <c r="J224" s="27">
        <f>IF(I224="","",INDEX(Daily!$J$2:$J$421,I224))</f>
        <v/>
      </c>
      <c r="K224" s="27">
        <f>IF(J224="","",J224+cat_offset)</f>
        <v/>
      </c>
      <c r="L224" s="27">
        <f>IF(J224="","",MAX(0,E224-J224)^2)</f>
        <v/>
      </c>
      <c r="M224" s="27">
        <f>IF(J224="","",MAX(0,E224-(J224+twcdh_off))^2)</f>
        <v/>
      </c>
      <c r="N224" s="27">
        <f>IF(E224="","",MAX(0,E224-swcdh_thr)^2)</f>
        <v/>
      </c>
      <c r="O224">
        <f>IF(K224="","",ROUND(E224-K224,0))</f>
        <v/>
      </c>
      <c r="P224">
        <f>IF(O224="","",IF(O224&gt;=1,O224,0))</f>
        <v/>
      </c>
      <c r="Q224" s="27">
        <f>IF(E224="","",MAX(0,E224-22))</f>
        <v/>
      </c>
      <c r="R224" s="27">
        <f>IF(H224=1,E224,"")</f>
        <v/>
      </c>
      <c r="S224" s="27">
        <f>IF(AND(H224=1,J224&lt;&gt;""),E224-J224,"")</f>
        <v/>
      </c>
      <c r="T224">
        <f>IF(G224="","",MONTH(G224))</f>
        <v/>
      </c>
    </row>
    <row r="225">
      <c r="A225" s="24" t="n">
        <v>2020</v>
      </c>
      <c r="B225" s="24" t="n">
        <v>1</v>
      </c>
      <c r="C225" s="24" t="n">
        <v>10</v>
      </c>
      <c r="D225" s="24" t="n">
        <v>8</v>
      </c>
      <c r="E225" s="24" t="n">
        <v>4.95</v>
      </c>
      <c r="F225" s="25">
        <f>IF($E225="","",DATE(IF($A225="",nominal_year,$A225),$B225,$C225)+($D225-IF(LEFT(hour_conv,1)="1",1,0))/24)</f>
        <v/>
      </c>
      <c r="G225" s="26">
        <f>IF(F225="","",INT(F225))</f>
        <v/>
      </c>
      <c r="H225">
        <f>IF(G225="","",IF(AND(MONTH(G225)*100+DAY(G225)&gt;=season_lo,MONTH(G225)*100+DAY(G225)&lt;=season_hi),1,0))</f>
        <v/>
      </c>
      <c r="I225">
        <f>IF(G225="","",G225-first_day+1)</f>
        <v/>
      </c>
      <c r="J225" s="27">
        <f>IF(I225="","",INDEX(Daily!$J$2:$J$421,I225))</f>
        <v/>
      </c>
      <c r="K225" s="27">
        <f>IF(J225="","",J225+cat_offset)</f>
        <v/>
      </c>
      <c r="L225" s="27">
        <f>IF(J225="","",MAX(0,E225-J225)^2)</f>
        <v/>
      </c>
      <c r="M225" s="27">
        <f>IF(J225="","",MAX(0,E225-(J225+twcdh_off))^2)</f>
        <v/>
      </c>
      <c r="N225" s="27">
        <f>IF(E225="","",MAX(0,E225-swcdh_thr)^2)</f>
        <v/>
      </c>
      <c r="O225">
        <f>IF(K225="","",ROUND(E225-K225,0))</f>
        <v/>
      </c>
      <c r="P225">
        <f>IF(O225="","",IF(O225&gt;=1,O225,0))</f>
        <v/>
      </c>
      <c r="Q225" s="27">
        <f>IF(E225="","",MAX(0,E225-22))</f>
        <v/>
      </c>
      <c r="R225" s="27">
        <f>IF(H225=1,E225,"")</f>
        <v/>
      </c>
      <c r="S225" s="27">
        <f>IF(AND(H225=1,J225&lt;&gt;""),E225-J225,"")</f>
        <v/>
      </c>
      <c r="T225">
        <f>IF(G225="","",MONTH(G225))</f>
        <v/>
      </c>
    </row>
    <row r="226">
      <c r="A226" s="24" t="n">
        <v>2020</v>
      </c>
      <c r="B226" s="24" t="n">
        <v>1</v>
      </c>
      <c r="C226" s="24" t="n">
        <v>10</v>
      </c>
      <c r="D226" s="24" t="n">
        <v>9</v>
      </c>
      <c r="E226" s="24" t="n">
        <v>5.03</v>
      </c>
      <c r="F226" s="25">
        <f>IF($E226="","",DATE(IF($A226="",nominal_year,$A226),$B226,$C226)+($D226-IF(LEFT(hour_conv,1)="1",1,0))/24)</f>
        <v/>
      </c>
      <c r="G226" s="26">
        <f>IF(F226="","",INT(F226))</f>
        <v/>
      </c>
      <c r="H226">
        <f>IF(G226="","",IF(AND(MONTH(G226)*100+DAY(G226)&gt;=season_lo,MONTH(G226)*100+DAY(G226)&lt;=season_hi),1,0))</f>
        <v/>
      </c>
      <c r="I226">
        <f>IF(G226="","",G226-first_day+1)</f>
        <v/>
      </c>
      <c r="J226" s="27">
        <f>IF(I226="","",INDEX(Daily!$J$2:$J$421,I226))</f>
        <v/>
      </c>
      <c r="K226" s="27">
        <f>IF(J226="","",J226+cat_offset)</f>
        <v/>
      </c>
      <c r="L226" s="27">
        <f>IF(J226="","",MAX(0,E226-J226)^2)</f>
        <v/>
      </c>
      <c r="M226" s="27">
        <f>IF(J226="","",MAX(0,E226-(J226+twcdh_off))^2)</f>
        <v/>
      </c>
      <c r="N226" s="27">
        <f>IF(E226="","",MAX(0,E226-swcdh_thr)^2)</f>
        <v/>
      </c>
      <c r="O226">
        <f>IF(K226="","",ROUND(E226-K226,0))</f>
        <v/>
      </c>
      <c r="P226">
        <f>IF(O226="","",IF(O226&gt;=1,O226,0))</f>
        <v/>
      </c>
      <c r="Q226" s="27">
        <f>IF(E226="","",MAX(0,E226-22))</f>
        <v/>
      </c>
      <c r="R226" s="27">
        <f>IF(H226=1,E226,"")</f>
        <v/>
      </c>
      <c r="S226" s="27">
        <f>IF(AND(H226=1,J226&lt;&gt;""),E226-J226,"")</f>
        <v/>
      </c>
      <c r="T226">
        <f>IF(G226="","",MONTH(G226))</f>
        <v/>
      </c>
    </row>
    <row r="227">
      <c r="A227" s="24" t="n">
        <v>2020</v>
      </c>
      <c r="B227" s="24" t="n">
        <v>1</v>
      </c>
      <c r="C227" s="24" t="n">
        <v>10</v>
      </c>
      <c r="D227" s="24" t="n">
        <v>10</v>
      </c>
      <c r="E227" s="24" t="n">
        <v>5.87</v>
      </c>
      <c r="F227" s="25">
        <f>IF($E227="","",DATE(IF($A227="",nominal_year,$A227),$B227,$C227)+($D227-IF(LEFT(hour_conv,1)="1",1,0))/24)</f>
        <v/>
      </c>
      <c r="G227" s="26">
        <f>IF(F227="","",INT(F227))</f>
        <v/>
      </c>
      <c r="H227">
        <f>IF(G227="","",IF(AND(MONTH(G227)*100+DAY(G227)&gt;=season_lo,MONTH(G227)*100+DAY(G227)&lt;=season_hi),1,0))</f>
        <v/>
      </c>
      <c r="I227">
        <f>IF(G227="","",G227-first_day+1)</f>
        <v/>
      </c>
      <c r="J227" s="27">
        <f>IF(I227="","",INDEX(Daily!$J$2:$J$421,I227))</f>
        <v/>
      </c>
      <c r="K227" s="27">
        <f>IF(J227="","",J227+cat_offset)</f>
        <v/>
      </c>
      <c r="L227" s="27">
        <f>IF(J227="","",MAX(0,E227-J227)^2)</f>
        <v/>
      </c>
      <c r="M227" s="27">
        <f>IF(J227="","",MAX(0,E227-(J227+twcdh_off))^2)</f>
        <v/>
      </c>
      <c r="N227" s="27">
        <f>IF(E227="","",MAX(0,E227-swcdh_thr)^2)</f>
        <v/>
      </c>
      <c r="O227">
        <f>IF(K227="","",ROUND(E227-K227,0))</f>
        <v/>
      </c>
      <c r="P227">
        <f>IF(O227="","",IF(O227&gt;=1,O227,0))</f>
        <v/>
      </c>
      <c r="Q227" s="27">
        <f>IF(E227="","",MAX(0,E227-22))</f>
        <v/>
      </c>
      <c r="R227" s="27">
        <f>IF(H227=1,E227,"")</f>
        <v/>
      </c>
      <c r="S227" s="27">
        <f>IF(AND(H227=1,J227&lt;&gt;""),E227-J227,"")</f>
        <v/>
      </c>
      <c r="T227">
        <f>IF(G227="","",MONTH(G227))</f>
        <v/>
      </c>
    </row>
    <row r="228">
      <c r="A228" s="24" t="n">
        <v>2020</v>
      </c>
      <c r="B228" s="24" t="n">
        <v>1</v>
      </c>
      <c r="C228" s="24" t="n">
        <v>10</v>
      </c>
      <c r="D228" s="24" t="n">
        <v>11</v>
      </c>
      <c r="E228" s="24" t="n">
        <v>6.9</v>
      </c>
      <c r="F228" s="25">
        <f>IF($E228="","",DATE(IF($A228="",nominal_year,$A228),$B228,$C228)+($D228-IF(LEFT(hour_conv,1)="1",1,0))/24)</f>
        <v/>
      </c>
      <c r="G228" s="26">
        <f>IF(F228="","",INT(F228))</f>
        <v/>
      </c>
      <c r="H228">
        <f>IF(G228="","",IF(AND(MONTH(G228)*100+DAY(G228)&gt;=season_lo,MONTH(G228)*100+DAY(G228)&lt;=season_hi),1,0))</f>
        <v/>
      </c>
      <c r="I228">
        <f>IF(G228="","",G228-first_day+1)</f>
        <v/>
      </c>
      <c r="J228" s="27">
        <f>IF(I228="","",INDEX(Daily!$J$2:$J$421,I228))</f>
        <v/>
      </c>
      <c r="K228" s="27">
        <f>IF(J228="","",J228+cat_offset)</f>
        <v/>
      </c>
      <c r="L228" s="27">
        <f>IF(J228="","",MAX(0,E228-J228)^2)</f>
        <v/>
      </c>
      <c r="M228" s="27">
        <f>IF(J228="","",MAX(0,E228-(J228+twcdh_off))^2)</f>
        <v/>
      </c>
      <c r="N228" s="27">
        <f>IF(E228="","",MAX(0,E228-swcdh_thr)^2)</f>
        <v/>
      </c>
      <c r="O228">
        <f>IF(K228="","",ROUND(E228-K228,0))</f>
        <v/>
      </c>
      <c r="P228">
        <f>IF(O228="","",IF(O228&gt;=1,O228,0))</f>
        <v/>
      </c>
      <c r="Q228" s="27">
        <f>IF(E228="","",MAX(0,E228-22))</f>
        <v/>
      </c>
      <c r="R228" s="27">
        <f>IF(H228=1,E228,"")</f>
        <v/>
      </c>
      <c r="S228" s="27">
        <f>IF(AND(H228=1,J228&lt;&gt;""),E228-J228,"")</f>
        <v/>
      </c>
      <c r="T228">
        <f>IF(G228="","",MONTH(G228))</f>
        <v/>
      </c>
    </row>
    <row r="229">
      <c r="A229" s="24" t="n">
        <v>2020</v>
      </c>
      <c r="B229" s="24" t="n">
        <v>1</v>
      </c>
      <c r="C229" s="24" t="n">
        <v>10</v>
      </c>
      <c r="D229" s="24" t="n">
        <v>12</v>
      </c>
      <c r="E229" s="24" t="n">
        <v>7.93</v>
      </c>
      <c r="F229" s="25">
        <f>IF($E229="","",DATE(IF($A229="",nominal_year,$A229),$B229,$C229)+($D229-IF(LEFT(hour_conv,1)="1",1,0))/24)</f>
        <v/>
      </c>
      <c r="G229" s="26">
        <f>IF(F229="","",INT(F229))</f>
        <v/>
      </c>
      <c r="H229">
        <f>IF(G229="","",IF(AND(MONTH(G229)*100+DAY(G229)&gt;=season_lo,MONTH(G229)*100+DAY(G229)&lt;=season_hi),1,0))</f>
        <v/>
      </c>
      <c r="I229">
        <f>IF(G229="","",G229-first_day+1)</f>
        <v/>
      </c>
      <c r="J229" s="27">
        <f>IF(I229="","",INDEX(Daily!$J$2:$J$421,I229))</f>
        <v/>
      </c>
      <c r="K229" s="27">
        <f>IF(J229="","",J229+cat_offset)</f>
        <v/>
      </c>
      <c r="L229" s="27">
        <f>IF(J229="","",MAX(0,E229-J229)^2)</f>
        <v/>
      </c>
      <c r="M229" s="27">
        <f>IF(J229="","",MAX(0,E229-(J229+twcdh_off))^2)</f>
        <v/>
      </c>
      <c r="N229" s="27">
        <f>IF(E229="","",MAX(0,E229-swcdh_thr)^2)</f>
        <v/>
      </c>
      <c r="O229">
        <f>IF(K229="","",ROUND(E229-K229,0))</f>
        <v/>
      </c>
      <c r="P229">
        <f>IF(O229="","",IF(O229&gt;=1,O229,0))</f>
        <v/>
      </c>
      <c r="Q229" s="27">
        <f>IF(E229="","",MAX(0,E229-22))</f>
        <v/>
      </c>
      <c r="R229" s="27">
        <f>IF(H229=1,E229,"")</f>
        <v/>
      </c>
      <c r="S229" s="27">
        <f>IF(AND(H229=1,J229&lt;&gt;""),E229-J229,"")</f>
        <v/>
      </c>
      <c r="T229">
        <f>IF(G229="","",MONTH(G229))</f>
        <v/>
      </c>
    </row>
    <row r="230">
      <c r="A230" s="24" t="n">
        <v>2020</v>
      </c>
      <c r="B230" s="24" t="n">
        <v>1</v>
      </c>
      <c r="C230" s="24" t="n">
        <v>10</v>
      </c>
      <c r="D230" s="24" t="n">
        <v>13</v>
      </c>
      <c r="E230" s="24" t="n">
        <v>7.6</v>
      </c>
      <c r="F230" s="25">
        <f>IF($E230="","",DATE(IF($A230="",nominal_year,$A230),$B230,$C230)+($D230-IF(LEFT(hour_conv,1)="1",1,0))/24)</f>
        <v/>
      </c>
      <c r="G230" s="26">
        <f>IF(F230="","",INT(F230))</f>
        <v/>
      </c>
      <c r="H230">
        <f>IF(G230="","",IF(AND(MONTH(G230)*100+DAY(G230)&gt;=season_lo,MONTH(G230)*100+DAY(G230)&lt;=season_hi),1,0))</f>
        <v/>
      </c>
      <c r="I230">
        <f>IF(G230="","",G230-first_day+1)</f>
        <v/>
      </c>
      <c r="J230" s="27">
        <f>IF(I230="","",INDEX(Daily!$J$2:$J$421,I230))</f>
        <v/>
      </c>
      <c r="K230" s="27">
        <f>IF(J230="","",J230+cat_offset)</f>
        <v/>
      </c>
      <c r="L230" s="27">
        <f>IF(J230="","",MAX(0,E230-J230)^2)</f>
        <v/>
      </c>
      <c r="M230" s="27">
        <f>IF(J230="","",MAX(0,E230-(J230+twcdh_off))^2)</f>
        <v/>
      </c>
      <c r="N230" s="27">
        <f>IF(E230="","",MAX(0,E230-swcdh_thr)^2)</f>
        <v/>
      </c>
      <c r="O230">
        <f>IF(K230="","",ROUND(E230-K230,0))</f>
        <v/>
      </c>
      <c r="P230">
        <f>IF(O230="","",IF(O230&gt;=1,O230,0))</f>
        <v/>
      </c>
      <c r="Q230" s="27">
        <f>IF(E230="","",MAX(0,E230-22))</f>
        <v/>
      </c>
      <c r="R230" s="27">
        <f>IF(H230=1,E230,"")</f>
        <v/>
      </c>
      <c r="S230" s="27">
        <f>IF(AND(H230=1,J230&lt;&gt;""),E230-J230,"")</f>
        <v/>
      </c>
      <c r="T230">
        <f>IF(G230="","",MONTH(G230))</f>
        <v/>
      </c>
    </row>
    <row r="231">
      <c r="A231" s="24" t="n">
        <v>2020</v>
      </c>
      <c r="B231" s="24" t="n">
        <v>1</v>
      </c>
      <c r="C231" s="24" t="n">
        <v>10</v>
      </c>
      <c r="D231" s="24" t="n">
        <v>14</v>
      </c>
      <c r="E231" s="24" t="n">
        <v>8.039999999999999</v>
      </c>
      <c r="F231" s="25">
        <f>IF($E231="","",DATE(IF($A231="",nominal_year,$A231),$B231,$C231)+($D231-IF(LEFT(hour_conv,1)="1",1,0))/24)</f>
        <v/>
      </c>
      <c r="G231" s="26">
        <f>IF(F231="","",INT(F231))</f>
        <v/>
      </c>
      <c r="H231">
        <f>IF(G231="","",IF(AND(MONTH(G231)*100+DAY(G231)&gt;=season_lo,MONTH(G231)*100+DAY(G231)&lt;=season_hi),1,0))</f>
        <v/>
      </c>
      <c r="I231">
        <f>IF(G231="","",G231-first_day+1)</f>
        <v/>
      </c>
      <c r="J231" s="27">
        <f>IF(I231="","",INDEX(Daily!$J$2:$J$421,I231))</f>
        <v/>
      </c>
      <c r="K231" s="27">
        <f>IF(J231="","",J231+cat_offset)</f>
        <v/>
      </c>
      <c r="L231" s="27">
        <f>IF(J231="","",MAX(0,E231-J231)^2)</f>
        <v/>
      </c>
      <c r="M231" s="27">
        <f>IF(J231="","",MAX(0,E231-(J231+twcdh_off))^2)</f>
        <v/>
      </c>
      <c r="N231" s="27">
        <f>IF(E231="","",MAX(0,E231-swcdh_thr)^2)</f>
        <v/>
      </c>
      <c r="O231">
        <f>IF(K231="","",ROUND(E231-K231,0))</f>
        <v/>
      </c>
      <c r="P231">
        <f>IF(O231="","",IF(O231&gt;=1,O231,0))</f>
        <v/>
      </c>
      <c r="Q231" s="27">
        <f>IF(E231="","",MAX(0,E231-22))</f>
        <v/>
      </c>
      <c r="R231" s="27">
        <f>IF(H231=1,E231,"")</f>
        <v/>
      </c>
      <c r="S231" s="27">
        <f>IF(AND(H231=1,J231&lt;&gt;""),E231-J231,"")</f>
        <v/>
      </c>
      <c r="T231">
        <f>IF(G231="","",MONTH(G231))</f>
        <v/>
      </c>
    </row>
    <row r="232">
      <c r="A232" s="24" t="n">
        <v>2020</v>
      </c>
      <c r="B232" s="24" t="n">
        <v>1</v>
      </c>
      <c r="C232" s="24" t="n">
        <v>10</v>
      </c>
      <c r="D232" s="24" t="n">
        <v>15</v>
      </c>
      <c r="E232" s="24" t="n">
        <v>8.390000000000001</v>
      </c>
      <c r="F232" s="25">
        <f>IF($E232="","",DATE(IF($A232="",nominal_year,$A232),$B232,$C232)+($D232-IF(LEFT(hour_conv,1)="1",1,0))/24)</f>
        <v/>
      </c>
      <c r="G232" s="26">
        <f>IF(F232="","",INT(F232))</f>
        <v/>
      </c>
      <c r="H232">
        <f>IF(G232="","",IF(AND(MONTH(G232)*100+DAY(G232)&gt;=season_lo,MONTH(G232)*100+DAY(G232)&lt;=season_hi),1,0))</f>
        <v/>
      </c>
      <c r="I232">
        <f>IF(G232="","",G232-first_day+1)</f>
        <v/>
      </c>
      <c r="J232" s="27">
        <f>IF(I232="","",INDEX(Daily!$J$2:$J$421,I232))</f>
        <v/>
      </c>
      <c r="K232" s="27">
        <f>IF(J232="","",J232+cat_offset)</f>
        <v/>
      </c>
      <c r="L232" s="27">
        <f>IF(J232="","",MAX(0,E232-J232)^2)</f>
        <v/>
      </c>
      <c r="M232" s="27">
        <f>IF(J232="","",MAX(0,E232-(J232+twcdh_off))^2)</f>
        <v/>
      </c>
      <c r="N232" s="27">
        <f>IF(E232="","",MAX(0,E232-swcdh_thr)^2)</f>
        <v/>
      </c>
      <c r="O232">
        <f>IF(K232="","",ROUND(E232-K232,0))</f>
        <v/>
      </c>
      <c r="P232">
        <f>IF(O232="","",IF(O232&gt;=1,O232,0))</f>
        <v/>
      </c>
      <c r="Q232" s="27">
        <f>IF(E232="","",MAX(0,E232-22))</f>
        <v/>
      </c>
      <c r="R232" s="27">
        <f>IF(H232=1,E232,"")</f>
        <v/>
      </c>
      <c r="S232" s="27">
        <f>IF(AND(H232=1,J232&lt;&gt;""),E232-J232,"")</f>
        <v/>
      </c>
      <c r="T232">
        <f>IF(G232="","",MONTH(G232))</f>
        <v/>
      </c>
    </row>
    <row r="233">
      <c r="A233" s="24" t="n">
        <v>2020</v>
      </c>
      <c r="B233" s="24" t="n">
        <v>1</v>
      </c>
      <c r="C233" s="24" t="n">
        <v>10</v>
      </c>
      <c r="D233" s="24" t="n">
        <v>16</v>
      </c>
      <c r="E233" s="24" t="n">
        <v>8.93</v>
      </c>
      <c r="F233" s="25">
        <f>IF($E233="","",DATE(IF($A233="",nominal_year,$A233),$B233,$C233)+($D233-IF(LEFT(hour_conv,1)="1",1,0))/24)</f>
        <v/>
      </c>
      <c r="G233" s="26">
        <f>IF(F233="","",INT(F233))</f>
        <v/>
      </c>
      <c r="H233">
        <f>IF(G233="","",IF(AND(MONTH(G233)*100+DAY(G233)&gt;=season_lo,MONTH(G233)*100+DAY(G233)&lt;=season_hi),1,0))</f>
        <v/>
      </c>
      <c r="I233">
        <f>IF(G233="","",G233-first_day+1)</f>
        <v/>
      </c>
      <c r="J233" s="27">
        <f>IF(I233="","",INDEX(Daily!$J$2:$J$421,I233))</f>
        <v/>
      </c>
      <c r="K233" s="27">
        <f>IF(J233="","",J233+cat_offset)</f>
        <v/>
      </c>
      <c r="L233" s="27">
        <f>IF(J233="","",MAX(0,E233-J233)^2)</f>
        <v/>
      </c>
      <c r="M233" s="27">
        <f>IF(J233="","",MAX(0,E233-(J233+twcdh_off))^2)</f>
        <v/>
      </c>
      <c r="N233" s="27">
        <f>IF(E233="","",MAX(0,E233-swcdh_thr)^2)</f>
        <v/>
      </c>
      <c r="O233">
        <f>IF(K233="","",ROUND(E233-K233,0))</f>
        <v/>
      </c>
      <c r="P233">
        <f>IF(O233="","",IF(O233&gt;=1,O233,0))</f>
        <v/>
      </c>
      <c r="Q233" s="27">
        <f>IF(E233="","",MAX(0,E233-22))</f>
        <v/>
      </c>
      <c r="R233" s="27">
        <f>IF(H233=1,E233,"")</f>
        <v/>
      </c>
      <c r="S233" s="27">
        <f>IF(AND(H233=1,J233&lt;&gt;""),E233-J233,"")</f>
        <v/>
      </c>
      <c r="T233">
        <f>IF(G233="","",MONTH(G233))</f>
        <v/>
      </c>
    </row>
    <row r="234">
      <c r="A234" s="24" t="n">
        <v>2020</v>
      </c>
      <c r="B234" s="24" t="n">
        <v>1</v>
      </c>
      <c r="C234" s="24" t="n">
        <v>10</v>
      </c>
      <c r="D234" s="24" t="n">
        <v>17</v>
      </c>
      <c r="E234" s="24" t="n">
        <v>8.300000000000001</v>
      </c>
      <c r="F234" s="25">
        <f>IF($E234="","",DATE(IF($A234="",nominal_year,$A234),$B234,$C234)+($D234-IF(LEFT(hour_conv,1)="1",1,0))/24)</f>
        <v/>
      </c>
      <c r="G234" s="26">
        <f>IF(F234="","",INT(F234))</f>
        <v/>
      </c>
      <c r="H234">
        <f>IF(G234="","",IF(AND(MONTH(G234)*100+DAY(G234)&gt;=season_lo,MONTH(G234)*100+DAY(G234)&lt;=season_hi),1,0))</f>
        <v/>
      </c>
      <c r="I234">
        <f>IF(G234="","",G234-first_day+1)</f>
        <v/>
      </c>
      <c r="J234" s="27">
        <f>IF(I234="","",INDEX(Daily!$J$2:$J$421,I234))</f>
        <v/>
      </c>
      <c r="K234" s="27">
        <f>IF(J234="","",J234+cat_offset)</f>
        <v/>
      </c>
      <c r="L234" s="27">
        <f>IF(J234="","",MAX(0,E234-J234)^2)</f>
        <v/>
      </c>
      <c r="M234" s="27">
        <f>IF(J234="","",MAX(0,E234-(J234+twcdh_off))^2)</f>
        <v/>
      </c>
      <c r="N234" s="27">
        <f>IF(E234="","",MAX(0,E234-swcdh_thr)^2)</f>
        <v/>
      </c>
      <c r="O234">
        <f>IF(K234="","",ROUND(E234-K234,0))</f>
        <v/>
      </c>
      <c r="P234">
        <f>IF(O234="","",IF(O234&gt;=1,O234,0))</f>
        <v/>
      </c>
      <c r="Q234" s="27">
        <f>IF(E234="","",MAX(0,E234-22))</f>
        <v/>
      </c>
      <c r="R234" s="27">
        <f>IF(H234=1,E234,"")</f>
        <v/>
      </c>
      <c r="S234" s="27">
        <f>IF(AND(H234=1,J234&lt;&gt;""),E234-J234,"")</f>
        <v/>
      </c>
      <c r="T234">
        <f>IF(G234="","",MONTH(G234))</f>
        <v/>
      </c>
    </row>
    <row r="235">
      <c r="A235" s="24" t="n">
        <v>2020</v>
      </c>
      <c r="B235" s="24" t="n">
        <v>1</v>
      </c>
      <c r="C235" s="24" t="n">
        <v>10</v>
      </c>
      <c r="D235" s="24" t="n">
        <v>18</v>
      </c>
      <c r="E235" s="24" t="n">
        <v>8.65</v>
      </c>
      <c r="F235" s="25">
        <f>IF($E235="","",DATE(IF($A235="",nominal_year,$A235),$B235,$C235)+($D235-IF(LEFT(hour_conv,1)="1",1,0))/24)</f>
        <v/>
      </c>
      <c r="G235" s="26">
        <f>IF(F235="","",INT(F235))</f>
        <v/>
      </c>
      <c r="H235">
        <f>IF(G235="","",IF(AND(MONTH(G235)*100+DAY(G235)&gt;=season_lo,MONTH(G235)*100+DAY(G235)&lt;=season_hi),1,0))</f>
        <v/>
      </c>
      <c r="I235">
        <f>IF(G235="","",G235-first_day+1)</f>
        <v/>
      </c>
      <c r="J235" s="27">
        <f>IF(I235="","",INDEX(Daily!$J$2:$J$421,I235))</f>
        <v/>
      </c>
      <c r="K235" s="27">
        <f>IF(J235="","",J235+cat_offset)</f>
        <v/>
      </c>
      <c r="L235" s="27">
        <f>IF(J235="","",MAX(0,E235-J235)^2)</f>
        <v/>
      </c>
      <c r="M235" s="27">
        <f>IF(J235="","",MAX(0,E235-(J235+twcdh_off))^2)</f>
        <v/>
      </c>
      <c r="N235" s="27">
        <f>IF(E235="","",MAX(0,E235-swcdh_thr)^2)</f>
        <v/>
      </c>
      <c r="O235">
        <f>IF(K235="","",ROUND(E235-K235,0))</f>
        <v/>
      </c>
      <c r="P235">
        <f>IF(O235="","",IF(O235&gt;=1,O235,0))</f>
        <v/>
      </c>
      <c r="Q235" s="27">
        <f>IF(E235="","",MAX(0,E235-22))</f>
        <v/>
      </c>
      <c r="R235" s="27">
        <f>IF(H235=1,E235,"")</f>
        <v/>
      </c>
      <c r="S235" s="27">
        <f>IF(AND(H235=1,J235&lt;&gt;""),E235-J235,"")</f>
        <v/>
      </c>
      <c r="T235">
        <f>IF(G235="","",MONTH(G235))</f>
        <v/>
      </c>
    </row>
    <row r="236">
      <c r="A236" s="24" t="n">
        <v>2020</v>
      </c>
      <c r="B236" s="24" t="n">
        <v>1</v>
      </c>
      <c r="C236" s="24" t="n">
        <v>10</v>
      </c>
      <c r="D236" s="24" t="n">
        <v>19</v>
      </c>
      <c r="E236" s="24" t="n">
        <v>7.27</v>
      </c>
      <c r="F236" s="25">
        <f>IF($E236="","",DATE(IF($A236="",nominal_year,$A236),$B236,$C236)+($D236-IF(LEFT(hour_conv,1)="1",1,0))/24)</f>
        <v/>
      </c>
      <c r="G236" s="26">
        <f>IF(F236="","",INT(F236))</f>
        <v/>
      </c>
      <c r="H236">
        <f>IF(G236="","",IF(AND(MONTH(G236)*100+DAY(G236)&gt;=season_lo,MONTH(G236)*100+DAY(G236)&lt;=season_hi),1,0))</f>
        <v/>
      </c>
      <c r="I236">
        <f>IF(G236="","",G236-first_day+1)</f>
        <v/>
      </c>
      <c r="J236" s="27">
        <f>IF(I236="","",INDEX(Daily!$J$2:$J$421,I236))</f>
        <v/>
      </c>
      <c r="K236" s="27">
        <f>IF(J236="","",J236+cat_offset)</f>
        <v/>
      </c>
      <c r="L236" s="27">
        <f>IF(J236="","",MAX(0,E236-J236)^2)</f>
        <v/>
      </c>
      <c r="M236" s="27">
        <f>IF(J236="","",MAX(0,E236-(J236+twcdh_off))^2)</f>
        <v/>
      </c>
      <c r="N236" s="27">
        <f>IF(E236="","",MAX(0,E236-swcdh_thr)^2)</f>
        <v/>
      </c>
      <c r="O236">
        <f>IF(K236="","",ROUND(E236-K236,0))</f>
        <v/>
      </c>
      <c r="P236">
        <f>IF(O236="","",IF(O236&gt;=1,O236,0))</f>
        <v/>
      </c>
      <c r="Q236" s="27">
        <f>IF(E236="","",MAX(0,E236-22))</f>
        <v/>
      </c>
      <c r="R236" s="27">
        <f>IF(H236=1,E236,"")</f>
        <v/>
      </c>
      <c r="S236" s="27">
        <f>IF(AND(H236=1,J236&lt;&gt;""),E236-J236,"")</f>
        <v/>
      </c>
      <c r="T236">
        <f>IF(G236="","",MONTH(G236))</f>
        <v/>
      </c>
    </row>
    <row r="237">
      <c r="A237" s="24" t="n">
        <v>2020</v>
      </c>
      <c r="B237" s="24" t="n">
        <v>1</v>
      </c>
      <c r="C237" s="24" t="n">
        <v>10</v>
      </c>
      <c r="D237" s="24" t="n">
        <v>20</v>
      </c>
      <c r="E237" s="24" t="n">
        <v>7.06</v>
      </c>
      <c r="F237" s="25">
        <f>IF($E237="","",DATE(IF($A237="",nominal_year,$A237),$B237,$C237)+($D237-IF(LEFT(hour_conv,1)="1",1,0))/24)</f>
        <v/>
      </c>
      <c r="G237" s="26">
        <f>IF(F237="","",INT(F237))</f>
        <v/>
      </c>
      <c r="H237">
        <f>IF(G237="","",IF(AND(MONTH(G237)*100+DAY(G237)&gt;=season_lo,MONTH(G237)*100+DAY(G237)&lt;=season_hi),1,0))</f>
        <v/>
      </c>
      <c r="I237">
        <f>IF(G237="","",G237-first_day+1)</f>
        <v/>
      </c>
      <c r="J237" s="27">
        <f>IF(I237="","",INDEX(Daily!$J$2:$J$421,I237))</f>
        <v/>
      </c>
      <c r="K237" s="27">
        <f>IF(J237="","",J237+cat_offset)</f>
        <v/>
      </c>
      <c r="L237" s="27">
        <f>IF(J237="","",MAX(0,E237-J237)^2)</f>
        <v/>
      </c>
      <c r="M237" s="27">
        <f>IF(J237="","",MAX(0,E237-(J237+twcdh_off))^2)</f>
        <v/>
      </c>
      <c r="N237" s="27">
        <f>IF(E237="","",MAX(0,E237-swcdh_thr)^2)</f>
        <v/>
      </c>
      <c r="O237">
        <f>IF(K237="","",ROUND(E237-K237,0))</f>
        <v/>
      </c>
      <c r="P237">
        <f>IF(O237="","",IF(O237&gt;=1,O237,0))</f>
        <v/>
      </c>
      <c r="Q237" s="27">
        <f>IF(E237="","",MAX(0,E237-22))</f>
        <v/>
      </c>
      <c r="R237" s="27">
        <f>IF(H237=1,E237,"")</f>
        <v/>
      </c>
      <c r="S237" s="27">
        <f>IF(AND(H237=1,J237&lt;&gt;""),E237-J237,"")</f>
        <v/>
      </c>
      <c r="T237">
        <f>IF(G237="","",MONTH(G237))</f>
        <v/>
      </c>
    </row>
    <row r="238">
      <c r="A238" s="24" t="n">
        <v>2020</v>
      </c>
      <c r="B238" s="24" t="n">
        <v>1</v>
      </c>
      <c r="C238" s="24" t="n">
        <v>10</v>
      </c>
      <c r="D238" s="24" t="n">
        <v>21</v>
      </c>
      <c r="E238" s="24" t="n">
        <v>6.45</v>
      </c>
      <c r="F238" s="25">
        <f>IF($E238="","",DATE(IF($A238="",nominal_year,$A238),$B238,$C238)+($D238-IF(LEFT(hour_conv,1)="1",1,0))/24)</f>
        <v/>
      </c>
      <c r="G238" s="26">
        <f>IF(F238="","",INT(F238))</f>
        <v/>
      </c>
      <c r="H238">
        <f>IF(G238="","",IF(AND(MONTH(G238)*100+DAY(G238)&gt;=season_lo,MONTH(G238)*100+DAY(G238)&lt;=season_hi),1,0))</f>
        <v/>
      </c>
      <c r="I238">
        <f>IF(G238="","",G238-first_day+1)</f>
        <v/>
      </c>
      <c r="J238" s="27">
        <f>IF(I238="","",INDEX(Daily!$J$2:$J$421,I238))</f>
        <v/>
      </c>
      <c r="K238" s="27">
        <f>IF(J238="","",J238+cat_offset)</f>
        <v/>
      </c>
      <c r="L238" s="27">
        <f>IF(J238="","",MAX(0,E238-J238)^2)</f>
        <v/>
      </c>
      <c r="M238" s="27">
        <f>IF(J238="","",MAX(0,E238-(J238+twcdh_off))^2)</f>
        <v/>
      </c>
      <c r="N238" s="27">
        <f>IF(E238="","",MAX(0,E238-swcdh_thr)^2)</f>
        <v/>
      </c>
      <c r="O238">
        <f>IF(K238="","",ROUND(E238-K238,0))</f>
        <v/>
      </c>
      <c r="P238">
        <f>IF(O238="","",IF(O238&gt;=1,O238,0))</f>
        <v/>
      </c>
      <c r="Q238" s="27">
        <f>IF(E238="","",MAX(0,E238-22))</f>
        <v/>
      </c>
      <c r="R238" s="27">
        <f>IF(H238=1,E238,"")</f>
        <v/>
      </c>
      <c r="S238" s="27">
        <f>IF(AND(H238=1,J238&lt;&gt;""),E238-J238,"")</f>
        <v/>
      </c>
      <c r="T238">
        <f>IF(G238="","",MONTH(G238))</f>
        <v/>
      </c>
    </row>
    <row r="239">
      <c r="A239" s="24" t="n">
        <v>2020</v>
      </c>
      <c r="B239" s="24" t="n">
        <v>1</v>
      </c>
      <c r="C239" s="24" t="n">
        <v>10</v>
      </c>
      <c r="D239" s="24" t="n">
        <v>22</v>
      </c>
      <c r="E239" s="24" t="n">
        <v>6.2</v>
      </c>
      <c r="F239" s="25">
        <f>IF($E239="","",DATE(IF($A239="",nominal_year,$A239),$B239,$C239)+($D239-IF(LEFT(hour_conv,1)="1",1,0))/24)</f>
        <v/>
      </c>
      <c r="G239" s="26">
        <f>IF(F239="","",INT(F239))</f>
        <v/>
      </c>
      <c r="H239">
        <f>IF(G239="","",IF(AND(MONTH(G239)*100+DAY(G239)&gt;=season_lo,MONTH(G239)*100+DAY(G239)&lt;=season_hi),1,0))</f>
        <v/>
      </c>
      <c r="I239">
        <f>IF(G239="","",G239-first_day+1)</f>
        <v/>
      </c>
      <c r="J239" s="27">
        <f>IF(I239="","",INDEX(Daily!$J$2:$J$421,I239))</f>
        <v/>
      </c>
      <c r="K239" s="27">
        <f>IF(J239="","",J239+cat_offset)</f>
        <v/>
      </c>
      <c r="L239" s="27">
        <f>IF(J239="","",MAX(0,E239-J239)^2)</f>
        <v/>
      </c>
      <c r="M239" s="27">
        <f>IF(J239="","",MAX(0,E239-(J239+twcdh_off))^2)</f>
        <v/>
      </c>
      <c r="N239" s="27">
        <f>IF(E239="","",MAX(0,E239-swcdh_thr)^2)</f>
        <v/>
      </c>
      <c r="O239">
        <f>IF(K239="","",ROUND(E239-K239,0))</f>
        <v/>
      </c>
      <c r="P239">
        <f>IF(O239="","",IF(O239&gt;=1,O239,0))</f>
        <v/>
      </c>
      <c r="Q239" s="27">
        <f>IF(E239="","",MAX(0,E239-22))</f>
        <v/>
      </c>
      <c r="R239" s="27">
        <f>IF(H239=1,E239,"")</f>
        <v/>
      </c>
      <c r="S239" s="27">
        <f>IF(AND(H239=1,J239&lt;&gt;""),E239-J239,"")</f>
        <v/>
      </c>
      <c r="T239">
        <f>IF(G239="","",MONTH(G239))</f>
        <v/>
      </c>
    </row>
    <row r="240">
      <c r="A240" s="24" t="n">
        <v>2020</v>
      </c>
      <c r="B240" s="24" t="n">
        <v>1</v>
      </c>
      <c r="C240" s="24" t="n">
        <v>10</v>
      </c>
      <c r="D240" s="24" t="n">
        <v>23</v>
      </c>
      <c r="E240" s="24" t="n">
        <v>5.65</v>
      </c>
      <c r="F240" s="25">
        <f>IF($E240="","",DATE(IF($A240="",nominal_year,$A240),$B240,$C240)+($D240-IF(LEFT(hour_conv,1)="1",1,0))/24)</f>
        <v/>
      </c>
      <c r="G240" s="26">
        <f>IF(F240="","",INT(F240))</f>
        <v/>
      </c>
      <c r="H240">
        <f>IF(G240="","",IF(AND(MONTH(G240)*100+DAY(G240)&gt;=season_lo,MONTH(G240)*100+DAY(G240)&lt;=season_hi),1,0))</f>
        <v/>
      </c>
      <c r="I240">
        <f>IF(G240="","",G240-first_day+1)</f>
        <v/>
      </c>
      <c r="J240" s="27">
        <f>IF(I240="","",INDEX(Daily!$J$2:$J$421,I240))</f>
        <v/>
      </c>
      <c r="K240" s="27">
        <f>IF(J240="","",J240+cat_offset)</f>
        <v/>
      </c>
      <c r="L240" s="27">
        <f>IF(J240="","",MAX(0,E240-J240)^2)</f>
        <v/>
      </c>
      <c r="M240" s="27">
        <f>IF(J240="","",MAX(0,E240-(J240+twcdh_off))^2)</f>
        <v/>
      </c>
      <c r="N240" s="27">
        <f>IF(E240="","",MAX(0,E240-swcdh_thr)^2)</f>
        <v/>
      </c>
      <c r="O240">
        <f>IF(K240="","",ROUND(E240-K240,0))</f>
        <v/>
      </c>
      <c r="P240">
        <f>IF(O240="","",IF(O240&gt;=1,O240,0))</f>
        <v/>
      </c>
      <c r="Q240" s="27">
        <f>IF(E240="","",MAX(0,E240-22))</f>
        <v/>
      </c>
      <c r="R240" s="27">
        <f>IF(H240=1,E240,"")</f>
        <v/>
      </c>
      <c r="S240" s="27">
        <f>IF(AND(H240=1,J240&lt;&gt;""),E240-J240,"")</f>
        <v/>
      </c>
      <c r="T240">
        <f>IF(G240="","",MONTH(G240))</f>
        <v/>
      </c>
    </row>
    <row r="241">
      <c r="A241" s="24" t="n">
        <v>2020</v>
      </c>
      <c r="B241" s="24" t="n">
        <v>1</v>
      </c>
      <c r="C241" s="24" t="n">
        <v>10</v>
      </c>
      <c r="D241" s="24" t="n">
        <v>24</v>
      </c>
      <c r="E241" s="24" t="n">
        <v>4.02</v>
      </c>
      <c r="F241" s="25">
        <f>IF($E241="","",DATE(IF($A241="",nominal_year,$A241),$B241,$C241)+($D241-IF(LEFT(hour_conv,1)="1",1,0))/24)</f>
        <v/>
      </c>
      <c r="G241" s="26">
        <f>IF(F241="","",INT(F241))</f>
        <v/>
      </c>
      <c r="H241">
        <f>IF(G241="","",IF(AND(MONTH(G241)*100+DAY(G241)&gt;=season_lo,MONTH(G241)*100+DAY(G241)&lt;=season_hi),1,0))</f>
        <v/>
      </c>
      <c r="I241">
        <f>IF(G241="","",G241-first_day+1)</f>
        <v/>
      </c>
      <c r="J241" s="27">
        <f>IF(I241="","",INDEX(Daily!$J$2:$J$421,I241))</f>
        <v/>
      </c>
      <c r="K241" s="27">
        <f>IF(J241="","",J241+cat_offset)</f>
        <v/>
      </c>
      <c r="L241" s="27">
        <f>IF(J241="","",MAX(0,E241-J241)^2)</f>
        <v/>
      </c>
      <c r="M241" s="27">
        <f>IF(J241="","",MAX(0,E241-(J241+twcdh_off))^2)</f>
        <v/>
      </c>
      <c r="N241" s="27">
        <f>IF(E241="","",MAX(0,E241-swcdh_thr)^2)</f>
        <v/>
      </c>
      <c r="O241">
        <f>IF(K241="","",ROUND(E241-K241,0))</f>
        <v/>
      </c>
      <c r="P241">
        <f>IF(O241="","",IF(O241&gt;=1,O241,0))</f>
        <v/>
      </c>
      <c r="Q241" s="27">
        <f>IF(E241="","",MAX(0,E241-22))</f>
        <v/>
      </c>
      <c r="R241" s="27">
        <f>IF(H241=1,E241,"")</f>
        <v/>
      </c>
      <c r="S241" s="27">
        <f>IF(AND(H241=1,J241&lt;&gt;""),E241-J241,"")</f>
        <v/>
      </c>
      <c r="T241">
        <f>IF(G241="","",MONTH(G241))</f>
        <v/>
      </c>
    </row>
    <row r="242">
      <c r="A242" s="24" t="n">
        <v>2020</v>
      </c>
      <c r="B242" s="24" t="n">
        <v>1</v>
      </c>
      <c r="C242" s="24" t="n">
        <v>11</v>
      </c>
      <c r="D242" s="24" t="n">
        <v>1</v>
      </c>
      <c r="E242" s="24" t="n">
        <v>3.19</v>
      </c>
      <c r="F242" s="25">
        <f>IF($E242="","",DATE(IF($A242="",nominal_year,$A242),$B242,$C242)+($D242-IF(LEFT(hour_conv,1)="1",1,0))/24)</f>
        <v/>
      </c>
      <c r="G242" s="26">
        <f>IF(F242="","",INT(F242))</f>
        <v/>
      </c>
      <c r="H242">
        <f>IF(G242="","",IF(AND(MONTH(G242)*100+DAY(G242)&gt;=season_lo,MONTH(G242)*100+DAY(G242)&lt;=season_hi),1,0))</f>
        <v/>
      </c>
      <c r="I242">
        <f>IF(G242="","",G242-first_day+1)</f>
        <v/>
      </c>
      <c r="J242" s="27">
        <f>IF(I242="","",INDEX(Daily!$J$2:$J$421,I242))</f>
        <v/>
      </c>
      <c r="K242" s="27">
        <f>IF(J242="","",J242+cat_offset)</f>
        <v/>
      </c>
      <c r="L242" s="27">
        <f>IF(J242="","",MAX(0,E242-J242)^2)</f>
        <v/>
      </c>
      <c r="M242" s="27">
        <f>IF(J242="","",MAX(0,E242-(J242+twcdh_off))^2)</f>
        <v/>
      </c>
      <c r="N242" s="27">
        <f>IF(E242="","",MAX(0,E242-swcdh_thr)^2)</f>
        <v/>
      </c>
      <c r="O242">
        <f>IF(K242="","",ROUND(E242-K242,0))</f>
        <v/>
      </c>
      <c r="P242">
        <f>IF(O242="","",IF(O242&gt;=1,O242,0))</f>
        <v/>
      </c>
      <c r="Q242" s="27">
        <f>IF(E242="","",MAX(0,E242-22))</f>
        <v/>
      </c>
      <c r="R242" s="27">
        <f>IF(H242=1,E242,"")</f>
        <v/>
      </c>
      <c r="S242" s="27">
        <f>IF(AND(H242=1,J242&lt;&gt;""),E242-J242,"")</f>
        <v/>
      </c>
      <c r="T242">
        <f>IF(G242="","",MONTH(G242))</f>
        <v/>
      </c>
    </row>
    <row r="243">
      <c r="A243" s="24" t="n">
        <v>2020</v>
      </c>
      <c r="B243" s="24" t="n">
        <v>1</v>
      </c>
      <c r="C243" s="24" t="n">
        <v>11</v>
      </c>
      <c r="D243" s="24" t="n">
        <v>2</v>
      </c>
      <c r="E243" s="24" t="n">
        <v>3.29</v>
      </c>
      <c r="F243" s="25">
        <f>IF($E243="","",DATE(IF($A243="",nominal_year,$A243),$B243,$C243)+($D243-IF(LEFT(hour_conv,1)="1",1,0))/24)</f>
        <v/>
      </c>
      <c r="G243" s="26">
        <f>IF(F243="","",INT(F243))</f>
        <v/>
      </c>
      <c r="H243">
        <f>IF(G243="","",IF(AND(MONTH(G243)*100+DAY(G243)&gt;=season_lo,MONTH(G243)*100+DAY(G243)&lt;=season_hi),1,0))</f>
        <v/>
      </c>
      <c r="I243">
        <f>IF(G243="","",G243-first_day+1)</f>
        <v/>
      </c>
      <c r="J243" s="27">
        <f>IF(I243="","",INDEX(Daily!$J$2:$J$421,I243))</f>
        <v/>
      </c>
      <c r="K243" s="27">
        <f>IF(J243="","",J243+cat_offset)</f>
        <v/>
      </c>
      <c r="L243" s="27">
        <f>IF(J243="","",MAX(0,E243-J243)^2)</f>
        <v/>
      </c>
      <c r="M243" s="27">
        <f>IF(J243="","",MAX(0,E243-(J243+twcdh_off))^2)</f>
        <v/>
      </c>
      <c r="N243" s="27">
        <f>IF(E243="","",MAX(0,E243-swcdh_thr)^2)</f>
        <v/>
      </c>
      <c r="O243">
        <f>IF(K243="","",ROUND(E243-K243,0))</f>
        <v/>
      </c>
      <c r="P243">
        <f>IF(O243="","",IF(O243&gt;=1,O243,0))</f>
        <v/>
      </c>
      <c r="Q243" s="27">
        <f>IF(E243="","",MAX(0,E243-22))</f>
        <v/>
      </c>
      <c r="R243" s="27">
        <f>IF(H243=1,E243,"")</f>
        <v/>
      </c>
      <c r="S243" s="27">
        <f>IF(AND(H243=1,J243&lt;&gt;""),E243-J243,"")</f>
        <v/>
      </c>
      <c r="T243">
        <f>IF(G243="","",MONTH(G243))</f>
        <v/>
      </c>
    </row>
    <row r="244">
      <c r="A244" s="24" t="n">
        <v>2020</v>
      </c>
      <c r="B244" s="24" t="n">
        <v>1</v>
      </c>
      <c r="C244" s="24" t="n">
        <v>11</v>
      </c>
      <c r="D244" s="24" t="n">
        <v>3</v>
      </c>
      <c r="E244" s="24" t="n">
        <v>2.64</v>
      </c>
      <c r="F244" s="25">
        <f>IF($E244="","",DATE(IF($A244="",nominal_year,$A244),$B244,$C244)+($D244-IF(LEFT(hour_conv,1)="1",1,0))/24)</f>
        <v/>
      </c>
      <c r="G244" s="26">
        <f>IF(F244="","",INT(F244))</f>
        <v/>
      </c>
      <c r="H244">
        <f>IF(G244="","",IF(AND(MONTH(G244)*100+DAY(G244)&gt;=season_lo,MONTH(G244)*100+DAY(G244)&lt;=season_hi),1,0))</f>
        <v/>
      </c>
      <c r="I244">
        <f>IF(G244="","",G244-first_day+1)</f>
        <v/>
      </c>
      <c r="J244" s="27">
        <f>IF(I244="","",INDEX(Daily!$J$2:$J$421,I244))</f>
        <v/>
      </c>
      <c r="K244" s="27">
        <f>IF(J244="","",J244+cat_offset)</f>
        <v/>
      </c>
      <c r="L244" s="27">
        <f>IF(J244="","",MAX(0,E244-J244)^2)</f>
        <v/>
      </c>
      <c r="M244" s="27">
        <f>IF(J244="","",MAX(0,E244-(J244+twcdh_off))^2)</f>
        <v/>
      </c>
      <c r="N244" s="27">
        <f>IF(E244="","",MAX(0,E244-swcdh_thr)^2)</f>
        <v/>
      </c>
      <c r="O244">
        <f>IF(K244="","",ROUND(E244-K244,0))</f>
        <v/>
      </c>
      <c r="P244">
        <f>IF(O244="","",IF(O244&gt;=1,O244,0))</f>
        <v/>
      </c>
      <c r="Q244" s="27">
        <f>IF(E244="","",MAX(0,E244-22))</f>
        <v/>
      </c>
      <c r="R244" s="27">
        <f>IF(H244=1,E244,"")</f>
        <v/>
      </c>
      <c r="S244" s="27">
        <f>IF(AND(H244=1,J244&lt;&gt;""),E244-J244,"")</f>
        <v/>
      </c>
      <c r="T244">
        <f>IF(G244="","",MONTH(G244))</f>
        <v/>
      </c>
    </row>
    <row r="245">
      <c r="A245" s="24" t="n">
        <v>2020</v>
      </c>
      <c r="B245" s="24" t="n">
        <v>1</v>
      </c>
      <c r="C245" s="24" t="n">
        <v>11</v>
      </c>
      <c r="D245" s="24" t="n">
        <v>4</v>
      </c>
      <c r="E245" s="24" t="n">
        <v>2.21</v>
      </c>
      <c r="F245" s="25">
        <f>IF($E245="","",DATE(IF($A245="",nominal_year,$A245),$B245,$C245)+($D245-IF(LEFT(hour_conv,1)="1",1,0))/24)</f>
        <v/>
      </c>
      <c r="G245" s="26">
        <f>IF(F245="","",INT(F245))</f>
        <v/>
      </c>
      <c r="H245">
        <f>IF(G245="","",IF(AND(MONTH(G245)*100+DAY(G245)&gt;=season_lo,MONTH(G245)*100+DAY(G245)&lt;=season_hi),1,0))</f>
        <v/>
      </c>
      <c r="I245">
        <f>IF(G245="","",G245-first_day+1)</f>
        <v/>
      </c>
      <c r="J245" s="27">
        <f>IF(I245="","",INDEX(Daily!$J$2:$J$421,I245))</f>
        <v/>
      </c>
      <c r="K245" s="27">
        <f>IF(J245="","",J245+cat_offset)</f>
        <v/>
      </c>
      <c r="L245" s="27">
        <f>IF(J245="","",MAX(0,E245-J245)^2)</f>
        <v/>
      </c>
      <c r="M245" s="27">
        <f>IF(J245="","",MAX(0,E245-(J245+twcdh_off))^2)</f>
        <v/>
      </c>
      <c r="N245" s="27">
        <f>IF(E245="","",MAX(0,E245-swcdh_thr)^2)</f>
        <v/>
      </c>
      <c r="O245">
        <f>IF(K245="","",ROUND(E245-K245,0))</f>
        <v/>
      </c>
      <c r="P245">
        <f>IF(O245="","",IF(O245&gt;=1,O245,0))</f>
        <v/>
      </c>
      <c r="Q245" s="27">
        <f>IF(E245="","",MAX(0,E245-22))</f>
        <v/>
      </c>
      <c r="R245" s="27">
        <f>IF(H245=1,E245,"")</f>
        <v/>
      </c>
      <c r="S245" s="27">
        <f>IF(AND(H245=1,J245&lt;&gt;""),E245-J245,"")</f>
        <v/>
      </c>
      <c r="T245">
        <f>IF(G245="","",MONTH(G245))</f>
        <v/>
      </c>
    </row>
    <row r="246">
      <c r="A246" s="24" t="n">
        <v>2020</v>
      </c>
      <c r="B246" s="24" t="n">
        <v>1</v>
      </c>
      <c r="C246" s="24" t="n">
        <v>11</v>
      </c>
      <c r="D246" s="24" t="n">
        <v>5</v>
      </c>
      <c r="E246" s="24" t="n">
        <v>3.32</v>
      </c>
      <c r="F246" s="25">
        <f>IF($E246="","",DATE(IF($A246="",nominal_year,$A246),$B246,$C246)+($D246-IF(LEFT(hour_conv,1)="1",1,0))/24)</f>
        <v/>
      </c>
      <c r="G246" s="26">
        <f>IF(F246="","",INT(F246))</f>
        <v/>
      </c>
      <c r="H246">
        <f>IF(G246="","",IF(AND(MONTH(G246)*100+DAY(G246)&gt;=season_lo,MONTH(G246)*100+DAY(G246)&lt;=season_hi),1,0))</f>
        <v/>
      </c>
      <c r="I246">
        <f>IF(G246="","",G246-first_day+1)</f>
        <v/>
      </c>
      <c r="J246" s="27">
        <f>IF(I246="","",INDEX(Daily!$J$2:$J$421,I246))</f>
        <v/>
      </c>
      <c r="K246" s="27">
        <f>IF(J246="","",J246+cat_offset)</f>
        <v/>
      </c>
      <c r="L246" s="27">
        <f>IF(J246="","",MAX(0,E246-J246)^2)</f>
        <v/>
      </c>
      <c r="M246" s="27">
        <f>IF(J246="","",MAX(0,E246-(J246+twcdh_off))^2)</f>
        <v/>
      </c>
      <c r="N246" s="27">
        <f>IF(E246="","",MAX(0,E246-swcdh_thr)^2)</f>
        <v/>
      </c>
      <c r="O246">
        <f>IF(K246="","",ROUND(E246-K246,0))</f>
        <v/>
      </c>
      <c r="P246">
        <f>IF(O246="","",IF(O246&gt;=1,O246,0))</f>
        <v/>
      </c>
      <c r="Q246" s="27">
        <f>IF(E246="","",MAX(0,E246-22))</f>
        <v/>
      </c>
      <c r="R246" s="27">
        <f>IF(H246=1,E246,"")</f>
        <v/>
      </c>
      <c r="S246" s="27">
        <f>IF(AND(H246=1,J246&lt;&gt;""),E246-J246,"")</f>
        <v/>
      </c>
      <c r="T246">
        <f>IF(G246="","",MONTH(G246))</f>
        <v/>
      </c>
    </row>
    <row r="247">
      <c r="A247" s="24" t="n">
        <v>2020</v>
      </c>
      <c r="B247" s="24" t="n">
        <v>1</v>
      </c>
      <c r="C247" s="24" t="n">
        <v>11</v>
      </c>
      <c r="D247" s="24" t="n">
        <v>6</v>
      </c>
      <c r="E247" s="24" t="n">
        <v>3.35</v>
      </c>
      <c r="F247" s="25">
        <f>IF($E247="","",DATE(IF($A247="",nominal_year,$A247),$B247,$C247)+($D247-IF(LEFT(hour_conv,1)="1",1,0))/24)</f>
        <v/>
      </c>
      <c r="G247" s="26">
        <f>IF(F247="","",INT(F247))</f>
        <v/>
      </c>
      <c r="H247">
        <f>IF(G247="","",IF(AND(MONTH(G247)*100+DAY(G247)&gt;=season_lo,MONTH(G247)*100+DAY(G247)&lt;=season_hi),1,0))</f>
        <v/>
      </c>
      <c r="I247">
        <f>IF(G247="","",G247-first_day+1)</f>
        <v/>
      </c>
      <c r="J247" s="27">
        <f>IF(I247="","",INDEX(Daily!$J$2:$J$421,I247))</f>
        <v/>
      </c>
      <c r="K247" s="27">
        <f>IF(J247="","",J247+cat_offset)</f>
        <v/>
      </c>
      <c r="L247" s="27">
        <f>IF(J247="","",MAX(0,E247-J247)^2)</f>
        <v/>
      </c>
      <c r="M247" s="27">
        <f>IF(J247="","",MAX(0,E247-(J247+twcdh_off))^2)</f>
        <v/>
      </c>
      <c r="N247" s="27">
        <f>IF(E247="","",MAX(0,E247-swcdh_thr)^2)</f>
        <v/>
      </c>
      <c r="O247">
        <f>IF(K247="","",ROUND(E247-K247,0))</f>
        <v/>
      </c>
      <c r="P247">
        <f>IF(O247="","",IF(O247&gt;=1,O247,0))</f>
        <v/>
      </c>
      <c r="Q247" s="27">
        <f>IF(E247="","",MAX(0,E247-22))</f>
        <v/>
      </c>
      <c r="R247" s="27">
        <f>IF(H247=1,E247,"")</f>
        <v/>
      </c>
      <c r="S247" s="27">
        <f>IF(AND(H247=1,J247&lt;&gt;""),E247-J247,"")</f>
        <v/>
      </c>
      <c r="T247">
        <f>IF(G247="","",MONTH(G247))</f>
        <v/>
      </c>
    </row>
    <row r="248">
      <c r="A248" s="24" t="n">
        <v>2020</v>
      </c>
      <c r="B248" s="24" t="n">
        <v>1</v>
      </c>
      <c r="C248" s="24" t="n">
        <v>11</v>
      </c>
      <c r="D248" s="24" t="n">
        <v>7</v>
      </c>
      <c r="E248" s="24" t="n">
        <v>3.75</v>
      </c>
      <c r="F248" s="25">
        <f>IF($E248="","",DATE(IF($A248="",nominal_year,$A248),$B248,$C248)+($D248-IF(LEFT(hour_conv,1)="1",1,0))/24)</f>
        <v/>
      </c>
      <c r="G248" s="26">
        <f>IF(F248="","",INT(F248))</f>
        <v/>
      </c>
      <c r="H248">
        <f>IF(G248="","",IF(AND(MONTH(G248)*100+DAY(G248)&gt;=season_lo,MONTH(G248)*100+DAY(G248)&lt;=season_hi),1,0))</f>
        <v/>
      </c>
      <c r="I248">
        <f>IF(G248="","",G248-first_day+1)</f>
        <v/>
      </c>
      <c r="J248" s="27">
        <f>IF(I248="","",INDEX(Daily!$J$2:$J$421,I248))</f>
        <v/>
      </c>
      <c r="K248" s="27">
        <f>IF(J248="","",J248+cat_offset)</f>
        <v/>
      </c>
      <c r="L248" s="27">
        <f>IF(J248="","",MAX(0,E248-J248)^2)</f>
        <v/>
      </c>
      <c r="M248" s="27">
        <f>IF(J248="","",MAX(0,E248-(J248+twcdh_off))^2)</f>
        <v/>
      </c>
      <c r="N248" s="27">
        <f>IF(E248="","",MAX(0,E248-swcdh_thr)^2)</f>
        <v/>
      </c>
      <c r="O248">
        <f>IF(K248="","",ROUND(E248-K248,0))</f>
        <v/>
      </c>
      <c r="P248">
        <f>IF(O248="","",IF(O248&gt;=1,O248,0))</f>
        <v/>
      </c>
      <c r="Q248" s="27">
        <f>IF(E248="","",MAX(0,E248-22))</f>
        <v/>
      </c>
      <c r="R248" s="27">
        <f>IF(H248=1,E248,"")</f>
        <v/>
      </c>
      <c r="S248" s="27">
        <f>IF(AND(H248=1,J248&lt;&gt;""),E248-J248,"")</f>
        <v/>
      </c>
      <c r="T248">
        <f>IF(G248="","",MONTH(G248))</f>
        <v/>
      </c>
    </row>
    <row r="249">
      <c r="A249" s="24" t="n">
        <v>2020</v>
      </c>
      <c r="B249" s="24" t="n">
        <v>1</v>
      </c>
      <c r="C249" s="24" t="n">
        <v>11</v>
      </c>
      <c r="D249" s="24" t="n">
        <v>8</v>
      </c>
      <c r="E249" s="24" t="n">
        <v>3.88</v>
      </c>
      <c r="F249" s="25">
        <f>IF($E249="","",DATE(IF($A249="",nominal_year,$A249),$B249,$C249)+($D249-IF(LEFT(hour_conv,1)="1",1,0))/24)</f>
        <v/>
      </c>
      <c r="G249" s="26">
        <f>IF(F249="","",INT(F249))</f>
        <v/>
      </c>
      <c r="H249">
        <f>IF(G249="","",IF(AND(MONTH(G249)*100+DAY(G249)&gt;=season_lo,MONTH(G249)*100+DAY(G249)&lt;=season_hi),1,0))</f>
        <v/>
      </c>
      <c r="I249">
        <f>IF(G249="","",G249-first_day+1)</f>
        <v/>
      </c>
      <c r="J249" s="27">
        <f>IF(I249="","",INDEX(Daily!$J$2:$J$421,I249))</f>
        <v/>
      </c>
      <c r="K249" s="27">
        <f>IF(J249="","",J249+cat_offset)</f>
        <v/>
      </c>
      <c r="L249" s="27">
        <f>IF(J249="","",MAX(0,E249-J249)^2)</f>
        <v/>
      </c>
      <c r="M249" s="27">
        <f>IF(J249="","",MAX(0,E249-(J249+twcdh_off))^2)</f>
        <v/>
      </c>
      <c r="N249" s="27">
        <f>IF(E249="","",MAX(0,E249-swcdh_thr)^2)</f>
        <v/>
      </c>
      <c r="O249">
        <f>IF(K249="","",ROUND(E249-K249,0))</f>
        <v/>
      </c>
      <c r="P249">
        <f>IF(O249="","",IF(O249&gt;=1,O249,0))</f>
        <v/>
      </c>
      <c r="Q249" s="27">
        <f>IF(E249="","",MAX(0,E249-22))</f>
        <v/>
      </c>
      <c r="R249" s="27">
        <f>IF(H249=1,E249,"")</f>
        <v/>
      </c>
      <c r="S249" s="27">
        <f>IF(AND(H249=1,J249&lt;&gt;""),E249-J249,"")</f>
        <v/>
      </c>
      <c r="T249">
        <f>IF(G249="","",MONTH(G249))</f>
        <v/>
      </c>
    </row>
    <row r="250">
      <c r="A250" s="24" t="n">
        <v>2020</v>
      </c>
      <c r="B250" s="24" t="n">
        <v>1</v>
      </c>
      <c r="C250" s="24" t="n">
        <v>11</v>
      </c>
      <c r="D250" s="24" t="n">
        <v>9</v>
      </c>
      <c r="E250" s="24" t="n">
        <v>5.09</v>
      </c>
      <c r="F250" s="25">
        <f>IF($E250="","",DATE(IF($A250="",nominal_year,$A250),$B250,$C250)+($D250-IF(LEFT(hour_conv,1)="1",1,0))/24)</f>
        <v/>
      </c>
      <c r="G250" s="26">
        <f>IF(F250="","",INT(F250))</f>
        <v/>
      </c>
      <c r="H250">
        <f>IF(G250="","",IF(AND(MONTH(G250)*100+DAY(G250)&gt;=season_lo,MONTH(G250)*100+DAY(G250)&lt;=season_hi),1,0))</f>
        <v/>
      </c>
      <c r="I250">
        <f>IF(G250="","",G250-first_day+1)</f>
        <v/>
      </c>
      <c r="J250" s="27">
        <f>IF(I250="","",INDEX(Daily!$J$2:$J$421,I250))</f>
        <v/>
      </c>
      <c r="K250" s="27">
        <f>IF(J250="","",J250+cat_offset)</f>
        <v/>
      </c>
      <c r="L250" s="27">
        <f>IF(J250="","",MAX(0,E250-J250)^2)</f>
        <v/>
      </c>
      <c r="M250" s="27">
        <f>IF(J250="","",MAX(0,E250-(J250+twcdh_off))^2)</f>
        <v/>
      </c>
      <c r="N250" s="27">
        <f>IF(E250="","",MAX(0,E250-swcdh_thr)^2)</f>
        <v/>
      </c>
      <c r="O250">
        <f>IF(K250="","",ROUND(E250-K250,0))</f>
        <v/>
      </c>
      <c r="P250">
        <f>IF(O250="","",IF(O250&gt;=1,O250,0))</f>
        <v/>
      </c>
      <c r="Q250" s="27">
        <f>IF(E250="","",MAX(0,E250-22))</f>
        <v/>
      </c>
      <c r="R250" s="27">
        <f>IF(H250=1,E250,"")</f>
        <v/>
      </c>
      <c r="S250" s="27">
        <f>IF(AND(H250=1,J250&lt;&gt;""),E250-J250,"")</f>
        <v/>
      </c>
      <c r="T250">
        <f>IF(G250="","",MONTH(G250))</f>
        <v/>
      </c>
    </row>
    <row r="251">
      <c r="A251" s="24" t="n">
        <v>2020</v>
      </c>
      <c r="B251" s="24" t="n">
        <v>1</v>
      </c>
      <c r="C251" s="24" t="n">
        <v>11</v>
      </c>
      <c r="D251" s="24" t="n">
        <v>10</v>
      </c>
      <c r="E251" s="24" t="n">
        <v>5.23</v>
      </c>
      <c r="F251" s="25">
        <f>IF($E251="","",DATE(IF($A251="",nominal_year,$A251),$B251,$C251)+($D251-IF(LEFT(hour_conv,1)="1",1,0))/24)</f>
        <v/>
      </c>
      <c r="G251" s="26">
        <f>IF(F251="","",INT(F251))</f>
        <v/>
      </c>
      <c r="H251">
        <f>IF(G251="","",IF(AND(MONTH(G251)*100+DAY(G251)&gt;=season_lo,MONTH(G251)*100+DAY(G251)&lt;=season_hi),1,0))</f>
        <v/>
      </c>
      <c r="I251">
        <f>IF(G251="","",G251-first_day+1)</f>
        <v/>
      </c>
      <c r="J251" s="27">
        <f>IF(I251="","",INDEX(Daily!$J$2:$J$421,I251))</f>
        <v/>
      </c>
      <c r="K251" s="27">
        <f>IF(J251="","",J251+cat_offset)</f>
        <v/>
      </c>
      <c r="L251" s="27">
        <f>IF(J251="","",MAX(0,E251-J251)^2)</f>
        <v/>
      </c>
      <c r="M251" s="27">
        <f>IF(J251="","",MAX(0,E251-(J251+twcdh_off))^2)</f>
        <v/>
      </c>
      <c r="N251" s="27">
        <f>IF(E251="","",MAX(0,E251-swcdh_thr)^2)</f>
        <v/>
      </c>
      <c r="O251">
        <f>IF(K251="","",ROUND(E251-K251,0))</f>
        <v/>
      </c>
      <c r="P251">
        <f>IF(O251="","",IF(O251&gt;=1,O251,0))</f>
        <v/>
      </c>
      <c r="Q251" s="27">
        <f>IF(E251="","",MAX(0,E251-22))</f>
        <v/>
      </c>
      <c r="R251" s="27">
        <f>IF(H251=1,E251,"")</f>
        <v/>
      </c>
      <c r="S251" s="27">
        <f>IF(AND(H251=1,J251&lt;&gt;""),E251-J251,"")</f>
        <v/>
      </c>
      <c r="T251">
        <f>IF(G251="","",MONTH(G251))</f>
        <v/>
      </c>
    </row>
    <row r="252">
      <c r="A252" s="24" t="n">
        <v>2020</v>
      </c>
      <c r="B252" s="24" t="n">
        <v>1</v>
      </c>
      <c r="C252" s="24" t="n">
        <v>11</v>
      </c>
      <c r="D252" s="24" t="n">
        <v>11</v>
      </c>
      <c r="E252" s="24" t="n">
        <v>6.42</v>
      </c>
      <c r="F252" s="25">
        <f>IF($E252="","",DATE(IF($A252="",nominal_year,$A252),$B252,$C252)+($D252-IF(LEFT(hour_conv,1)="1",1,0))/24)</f>
        <v/>
      </c>
      <c r="G252" s="26">
        <f>IF(F252="","",INT(F252))</f>
        <v/>
      </c>
      <c r="H252">
        <f>IF(G252="","",IF(AND(MONTH(G252)*100+DAY(G252)&gt;=season_lo,MONTH(G252)*100+DAY(G252)&lt;=season_hi),1,0))</f>
        <v/>
      </c>
      <c r="I252">
        <f>IF(G252="","",G252-first_day+1)</f>
        <v/>
      </c>
      <c r="J252" s="27">
        <f>IF(I252="","",INDEX(Daily!$J$2:$J$421,I252))</f>
        <v/>
      </c>
      <c r="K252" s="27">
        <f>IF(J252="","",J252+cat_offset)</f>
        <v/>
      </c>
      <c r="L252" s="27">
        <f>IF(J252="","",MAX(0,E252-J252)^2)</f>
        <v/>
      </c>
      <c r="M252" s="27">
        <f>IF(J252="","",MAX(0,E252-(J252+twcdh_off))^2)</f>
        <v/>
      </c>
      <c r="N252" s="27">
        <f>IF(E252="","",MAX(0,E252-swcdh_thr)^2)</f>
        <v/>
      </c>
      <c r="O252">
        <f>IF(K252="","",ROUND(E252-K252,0))</f>
        <v/>
      </c>
      <c r="P252">
        <f>IF(O252="","",IF(O252&gt;=1,O252,0))</f>
        <v/>
      </c>
      <c r="Q252" s="27">
        <f>IF(E252="","",MAX(0,E252-22))</f>
        <v/>
      </c>
      <c r="R252" s="27">
        <f>IF(H252=1,E252,"")</f>
        <v/>
      </c>
      <c r="S252" s="27">
        <f>IF(AND(H252=1,J252&lt;&gt;""),E252-J252,"")</f>
        <v/>
      </c>
      <c r="T252">
        <f>IF(G252="","",MONTH(G252))</f>
        <v/>
      </c>
    </row>
    <row r="253">
      <c r="A253" s="24" t="n">
        <v>2020</v>
      </c>
      <c r="B253" s="24" t="n">
        <v>1</v>
      </c>
      <c r="C253" s="24" t="n">
        <v>11</v>
      </c>
      <c r="D253" s="24" t="n">
        <v>12</v>
      </c>
      <c r="E253" s="24" t="n">
        <v>6.22</v>
      </c>
      <c r="F253" s="25">
        <f>IF($E253="","",DATE(IF($A253="",nominal_year,$A253),$B253,$C253)+($D253-IF(LEFT(hour_conv,1)="1",1,0))/24)</f>
        <v/>
      </c>
      <c r="G253" s="26">
        <f>IF(F253="","",INT(F253))</f>
        <v/>
      </c>
      <c r="H253">
        <f>IF(G253="","",IF(AND(MONTH(G253)*100+DAY(G253)&gt;=season_lo,MONTH(G253)*100+DAY(G253)&lt;=season_hi),1,0))</f>
        <v/>
      </c>
      <c r="I253">
        <f>IF(G253="","",G253-first_day+1)</f>
        <v/>
      </c>
      <c r="J253" s="27">
        <f>IF(I253="","",INDEX(Daily!$J$2:$J$421,I253))</f>
        <v/>
      </c>
      <c r="K253" s="27">
        <f>IF(J253="","",J253+cat_offset)</f>
        <v/>
      </c>
      <c r="L253" s="27">
        <f>IF(J253="","",MAX(0,E253-J253)^2)</f>
        <v/>
      </c>
      <c r="M253" s="27">
        <f>IF(J253="","",MAX(0,E253-(J253+twcdh_off))^2)</f>
        <v/>
      </c>
      <c r="N253" s="27">
        <f>IF(E253="","",MAX(0,E253-swcdh_thr)^2)</f>
        <v/>
      </c>
      <c r="O253">
        <f>IF(K253="","",ROUND(E253-K253,0))</f>
        <v/>
      </c>
      <c r="P253">
        <f>IF(O253="","",IF(O253&gt;=1,O253,0))</f>
        <v/>
      </c>
      <c r="Q253" s="27">
        <f>IF(E253="","",MAX(0,E253-22))</f>
        <v/>
      </c>
      <c r="R253" s="27">
        <f>IF(H253=1,E253,"")</f>
        <v/>
      </c>
      <c r="S253" s="27">
        <f>IF(AND(H253=1,J253&lt;&gt;""),E253-J253,"")</f>
        <v/>
      </c>
      <c r="T253">
        <f>IF(G253="","",MONTH(G253))</f>
        <v/>
      </c>
    </row>
    <row r="254">
      <c r="A254" s="24" t="n">
        <v>2020</v>
      </c>
      <c r="B254" s="24" t="n">
        <v>1</v>
      </c>
      <c r="C254" s="24" t="n">
        <v>11</v>
      </c>
      <c r="D254" s="24" t="n">
        <v>13</v>
      </c>
      <c r="E254" s="24" t="n">
        <v>6.77</v>
      </c>
      <c r="F254" s="25">
        <f>IF($E254="","",DATE(IF($A254="",nominal_year,$A254),$B254,$C254)+($D254-IF(LEFT(hour_conv,1)="1",1,0))/24)</f>
        <v/>
      </c>
      <c r="G254" s="26">
        <f>IF(F254="","",INT(F254))</f>
        <v/>
      </c>
      <c r="H254">
        <f>IF(G254="","",IF(AND(MONTH(G254)*100+DAY(G254)&gt;=season_lo,MONTH(G254)*100+DAY(G254)&lt;=season_hi),1,0))</f>
        <v/>
      </c>
      <c r="I254">
        <f>IF(G254="","",G254-first_day+1)</f>
        <v/>
      </c>
      <c r="J254" s="27">
        <f>IF(I254="","",INDEX(Daily!$J$2:$J$421,I254))</f>
        <v/>
      </c>
      <c r="K254" s="27">
        <f>IF(J254="","",J254+cat_offset)</f>
        <v/>
      </c>
      <c r="L254" s="27">
        <f>IF(J254="","",MAX(0,E254-J254)^2)</f>
        <v/>
      </c>
      <c r="M254" s="27">
        <f>IF(J254="","",MAX(0,E254-(J254+twcdh_off))^2)</f>
        <v/>
      </c>
      <c r="N254" s="27">
        <f>IF(E254="","",MAX(0,E254-swcdh_thr)^2)</f>
        <v/>
      </c>
      <c r="O254">
        <f>IF(K254="","",ROUND(E254-K254,0))</f>
        <v/>
      </c>
      <c r="P254">
        <f>IF(O254="","",IF(O254&gt;=1,O254,0))</f>
        <v/>
      </c>
      <c r="Q254" s="27">
        <f>IF(E254="","",MAX(0,E254-22))</f>
        <v/>
      </c>
      <c r="R254" s="27">
        <f>IF(H254=1,E254,"")</f>
        <v/>
      </c>
      <c r="S254" s="27">
        <f>IF(AND(H254=1,J254&lt;&gt;""),E254-J254,"")</f>
        <v/>
      </c>
      <c r="T254">
        <f>IF(G254="","",MONTH(G254))</f>
        <v/>
      </c>
    </row>
    <row r="255">
      <c r="A255" s="24" t="n">
        <v>2020</v>
      </c>
      <c r="B255" s="24" t="n">
        <v>1</v>
      </c>
      <c r="C255" s="24" t="n">
        <v>11</v>
      </c>
      <c r="D255" s="24" t="n">
        <v>14</v>
      </c>
      <c r="E255" s="24" t="n">
        <v>7.59</v>
      </c>
      <c r="F255" s="25">
        <f>IF($E255="","",DATE(IF($A255="",nominal_year,$A255),$B255,$C255)+($D255-IF(LEFT(hour_conv,1)="1",1,0))/24)</f>
        <v/>
      </c>
      <c r="G255" s="26">
        <f>IF(F255="","",INT(F255))</f>
        <v/>
      </c>
      <c r="H255">
        <f>IF(G255="","",IF(AND(MONTH(G255)*100+DAY(G255)&gt;=season_lo,MONTH(G255)*100+DAY(G255)&lt;=season_hi),1,0))</f>
        <v/>
      </c>
      <c r="I255">
        <f>IF(G255="","",G255-first_day+1)</f>
        <v/>
      </c>
      <c r="J255" s="27">
        <f>IF(I255="","",INDEX(Daily!$J$2:$J$421,I255))</f>
        <v/>
      </c>
      <c r="K255" s="27">
        <f>IF(J255="","",J255+cat_offset)</f>
        <v/>
      </c>
      <c r="L255" s="27">
        <f>IF(J255="","",MAX(0,E255-J255)^2)</f>
        <v/>
      </c>
      <c r="M255" s="27">
        <f>IF(J255="","",MAX(0,E255-(J255+twcdh_off))^2)</f>
        <v/>
      </c>
      <c r="N255" s="27">
        <f>IF(E255="","",MAX(0,E255-swcdh_thr)^2)</f>
        <v/>
      </c>
      <c r="O255">
        <f>IF(K255="","",ROUND(E255-K255,0))</f>
        <v/>
      </c>
      <c r="P255">
        <f>IF(O255="","",IF(O255&gt;=1,O255,0))</f>
        <v/>
      </c>
      <c r="Q255" s="27">
        <f>IF(E255="","",MAX(0,E255-22))</f>
        <v/>
      </c>
      <c r="R255" s="27">
        <f>IF(H255=1,E255,"")</f>
        <v/>
      </c>
      <c r="S255" s="27">
        <f>IF(AND(H255=1,J255&lt;&gt;""),E255-J255,"")</f>
        <v/>
      </c>
      <c r="T255">
        <f>IF(G255="","",MONTH(G255))</f>
        <v/>
      </c>
    </row>
    <row r="256">
      <c r="A256" s="24" t="n">
        <v>2020</v>
      </c>
      <c r="B256" s="24" t="n">
        <v>1</v>
      </c>
      <c r="C256" s="24" t="n">
        <v>11</v>
      </c>
      <c r="D256" s="24" t="n">
        <v>15</v>
      </c>
      <c r="E256" s="24" t="n">
        <v>7.48</v>
      </c>
      <c r="F256" s="25">
        <f>IF($E256="","",DATE(IF($A256="",nominal_year,$A256),$B256,$C256)+($D256-IF(LEFT(hour_conv,1)="1",1,0))/24)</f>
        <v/>
      </c>
      <c r="G256" s="26">
        <f>IF(F256="","",INT(F256))</f>
        <v/>
      </c>
      <c r="H256">
        <f>IF(G256="","",IF(AND(MONTH(G256)*100+DAY(G256)&gt;=season_lo,MONTH(G256)*100+DAY(G256)&lt;=season_hi),1,0))</f>
        <v/>
      </c>
      <c r="I256">
        <f>IF(G256="","",G256-first_day+1)</f>
        <v/>
      </c>
      <c r="J256" s="27">
        <f>IF(I256="","",INDEX(Daily!$J$2:$J$421,I256))</f>
        <v/>
      </c>
      <c r="K256" s="27">
        <f>IF(J256="","",J256+cat_offset)</f>
        <v/>
      </c>
      <c r="L256" s="27">
        <f>IF(J256="","",MAX(0,E256-J256)^2)</f>
        <v/>
      </c>
      <c r="M256" s="27">
        <f>IF(J256="","",MAX(0,E256-(J256+twcdh_off))^2)</f>
        <v/>
      </c>
      <c r="N256" s="27">
        <f>IF(E256="","",MAX(0,E256-swcdh_thr)^2)</f>
        <v/>
      </c>
      <c r="O256">
        <f>IF(K256="","",ROUND(E256-K256,0))</f>
        <v/>
      </c>
      <c r="P256">
        <f>IF(O256="","",IF(O256&gt;=1,O256,0))</f>
        <v/>
      </c>
      <c r="Q256" s="27">
        <f>IF(E256="","",MAX(0,E256-22))</f>
        <v/>
      </c>
      <c r="R256" s="27">
        <f>IF(H256=1,E256,"")</f>
        <v/>
      </c>
      <c r="S256" s="27">
        <f>IF(AND(H256=1,J256&lt;&gt;""),E256-J256,"")</f>
        <v/>
      </c>
      <c r="T256">
        <f>IF(G256="","",MONTH(G256))</f>
        <v/>
      </c>
    </row>
    <row r="257">
      <c r="A257" s="24" t="n">
        <v>2020</v>
      </c>
      <c r="B257" s="24" t="n">
        <v>1</v>
      </c>
      <c r="C257" s="24" t="n">
        <v>11</v>
      </c>
      <c r="D257" s="24" t="n">
        <v>16</v>
      </c>
      <c r="E257" s="24" t="n">
        <v>8.119999999999999</v>
      </c>
      <c r="F257" s="25">
        <f>IF($E257="","",DATE(IF($A257="",nominal_year,$A257),$B257,$C257)+($D257-IF(LEFT(hour_conv,1)="1",1,0))/24)</f>
        <v/>
      </c>
      <c r="G257" s="26">
        <f>IF(F257="","",INT(F257))</f>
        <v/>
      </c>
      <c r="H257">
        <f>IF(G257="","",IF(AND(MONTH(G257)*100+DAY(G257)&gt;=season_lo,MONTH(G257)*100+DAY(G257)&lt;=season_hi),1,0))</f>
        <v/>
      </c>
      <c r="I257">
        <f>IF(G257="","",G257-first_day+1)</f>
        <v/>
      </c>
      <c r="J257" s="27">
        <f>IF(I257="","",INDEX(Daily!$J$2:$J$421,I257))</f>
        <v/>
      </c>
      <c r="K257" s="27">
        <f>IF(J257="","",J257+cat_offset)</f>
        <v/>
      </c>
      <c r="L257" s="27">
        <f>IF(J257="","",MAX(0,E257-J257)^2)</f>
        <v/>
      </c>
      <c r="M257" s="27">
        <f>IF(J257="","",MAX(0,E257-(J257+twcdh_off))^2)</f>
        <v/>
      </c>
      <c r="N257" s="27">
        <f>IF(E257="","",MAX(0,E257-swcdh_thr)^2)</f>
        <v/>
      </c>
      <c r="O257">
        <f>IF(K257="","",ROUND(E257-K257,0))</f>
        <v/>
      </c>
      <c r="P257">
        <f>IF(O257="","",IF(O257&gt;=1,O257,0))</f>
        <v/>
      </c>
      <c r="Q257" s="27">
        <f>IF(E257="","",MAX(0,E257-22))</f>
        <v/>
      </c>
      <c r="R257" s="27">
        <f>IF(H257=1,E257,"")</f>
        <v/>
      </c>
      <c r="S257" s="27">
        <f>IF(AND(H257=1,J257&lt;&gt;""),E257-J257,"")</f>
        <v/>
      </c>
      <c r="T257">
        <f>IF(G257="","",MONTH(G257))</f>
        <v/>
      </c>
    </row>
    <row r="258">
      <c r="A258" s="24" t="n">
        <v>2020</v>
      </c>
      <c r="B258" s="24" t="n">
        <v>1</v>
      </c>
      <c r="C258" s="24" t="n">
        <v>11</v>
      </c>
      <c r="D258" s="24" t="n">
        <v>17</v>
      </c>
      <c r="E258" s="24" t="n">
        <v>7.87</v>
      </c>
      <c r="F258" s="25">
        <f>IF($E258="","",DATE(IF($A258="",nominal_year,$A258),$B258,$C258)+($D258-IF(LEFT(hour_conv,1)="1",1,0))/24)</f>
        <v/>
      </c>
      <c r="G258" s="26">
        <f>IF(F258="","",INT(F258))</f>
        <v/>
      </c>
      <c r="H258">
        <f>IF(G258="","",IF(AND(MONTH(G258)*100+DAY(G258)&gt;=season_lo,MONTH(G258)*100+DAY(G258)&lt;=season_hi),1,0))</f>
        <v/>
      </c>
      <c r="I258">
        <f>IF(G258="","",G258-first_day+1)</f>
        <v/>
      </c>
      <c r="J258" s="27">
        <f>IF(I258="","",INDEX(Daily!$J$2:$J$421,I258))</f>
        <v/>
      </c>
      <c r="K258" s="27">
        <f>IF(J258="","",J258+cat_offset)</f>
        <v/>
      </c>
      <c r="L258" s="27">
        <f>IF(J258="","",MAX(0,E258-J258)^2)</f>
        <v/>
      </c>
      <c r="M258" s="27">
        <f>IF(J258="","",MAX(0,E258-(J258+twcdh_off))^2)</f>
        <v/>
      </c>
      <c r="N258" s="27">
        <f>IF(E258="","",MAX(0,E258-swcdh_thr)^2)</f>
        <v/>
      </c>
      <c r="O258">
        <f>IF(K258="","",ROUND(E258-K258,0))</f>
        <v/>
      </c>
      <c r="P258">
        <f>IF(O258="","",IF(O258&gt;=1,O258,0))</f>
        <v/>
      </c>
      <c r="Q258" s="27">
        <f>IF(E258="","",MAX(0,E258-22))</f>
        <v/>
      </c>
      <c r="R258" s="27">
        <f>IF(H258=1,E258,"")</f>
        <v/>
      </c>
      <c r="S258" s="27">
        <f>IF(AND(H258=1,J258&lt;&gt;""),E258-J258,"")</f>
        <v/>
      </c>
      <c r="T258">
        <f>IF(G258="","",MONTH(G258))</f>
        <v/>
      </c>
    </row>
    <row r="259">
      <c r="A259" s="24" t="n">
        <v>2020</v>
      </c>
      <c r="B259" s="24" t="n">
        <v>1</v>
      </c>
      <c r="C259" s="24" t="n">
        <v>11</v>
      </c>
      <c r="D259" s="24" t="n">
        <v>18</v>
      </c>
      <c r="E259" s="24" t="n">
        <v>7.14</v>
      </c>
      <c r="F259" s="25">
        <f>IF($E259="","",DATE(IF($A259="",nominal_year,$A259),$B259,$C259)+($D259-IF(LEFT(hour_conv,1)="1",1,0))/24)</f>
        <v/>
      </c>
      <c r="G259" s="26">
        <f>IF(F259="","",INT(F259))</f>
        <v/>
      </c>
      <c r="H259">
        <f>IF(G259="","",IF(AND(MONTH(G259)*100+DAY(G259)&gt;=season_lo,MONTH(G259)*100+DAY(G259)&lt;=season_hi),1,0))</f>
        <v/>
      </c>
      <c r="I259">
        <f>IF(G259="","",G259-first_day+1)</f>
        <v/>
      </c>
      <c r="J259" s="27">
        <f>IF(I259="","",INDEX(Daily!$J$2:$J$421,I259))</f>
        <v/>
      </c>
      <c r="K259" s="27">
        <f>IF(J259="","",J259+cat_offset)</f>
        <v/>
      </c>
      <c r="L259" s="27">
        <f>IF(J259="","",MAX(0,E259-J259)^2)</f>
        <v/>
      </c>
      <c r="M259" s="27">
        <f>IF(J259="","",MAX(0,E259-(J259+twcdh_off))^2)</f>
        <v/>
      </c>
      <c r="N259" s="27">
        <f>IF(E259="","",MAX(0,E259-swcdh_thr)^2)</f>
        <v/>
      </c>
      <c r="O259">
        <f>IF(K259="","",ROUND(E259-K259,0))</f>
        <v/>
      </c>
      <c r="P259">
        <f>IF(O259="","",IF(O259&gt;=1,O259,0))</f>
        <v/>
      </c>
      <c r="Q259" s="27">
        <f>IF(E259="","",MAX(0,E259-22))</f>
        <v/>
      </c>
      <c r="R259" s="27">
        <f>IF(H259=1,E259,"")</f>
        <v/>
      </c>
      <c r="S259" s="27">
        <f>IF(AND(H259=1,J259&lt;&gt;""),E259-J259,"")</f>
        <v/>
      </c>
      <c r="T259">
        <f>IF(G259="","",MONTH(G259))</f>
        <v/>
      </c>
    </row>
    <row r="260">
      <c r="A260" s="24" t="n">
        <v>2020</v>
      </c>
      <c r="B260" s="24" t="n">
        <v>1</v>
      </c>
      <c r="C260" s="24" t="n">
        <v>11</v>
      </c>
      <c r="D260" s="24" t="n">
        <v>19</v>
      </c>
      <c r="E260" s="24" t="n">
        <v>7.14</v>
      </c>
      <c r="F260" s="25">
        <f>IF($E260="","",DATE(IF($A260="",nominal_year,$A260),$B260,$C260)+($D260-IF(LEFT(hour_conv,1)="1",1,0))/24)</f>
        <v/>
      </c>
      <c r="G260" s="26">
        <f>IF(F260="","",INT(F260))</f>
        <v/>
      </c>
      <c r="H260">
        <f>IF(G260="","",IF(AND(MONTH(G260)*100+DAY(G260)&gt;=season_lo,MONTH(G260)*100+DAY(G260)&lt;=season_hi),1,0))</f>
        <v/>
      </c>
      <c r="I260">
        <f>IF(G260="","",G260-first_day+1)</f>
        <v/>
      </c>
      <c r="J260" s="27">
        <f>IF(I260="","",INDEX(Daily!$J$2:$J$421,I260))</f>
        <v/>
      </c>
      <c r="K260" s="27">
        <f>IF(J260="","",J260+cat_offset)</f>
        <v/>
      </c>
      <c r="L260" s="27">
        <f>IF(J260="","",MAX(0,E260-J260)^2)</f>
        <v/>
      </c>
      <c r="M260" s="27">
        <f>IF(J260="","",MAX(0,E260-(J260+twcdh_off))^2)</f>
        <v/>
      </c>
      <c r="N260" s="27">
        <f>IF(E260="","",MAX(0,E260-swcdh_thr)^2)</f>
        <v/>
      </c>
      <c r="O260">
        <f>IF(K260="","",ROUND(E260-K260,0))</f>
        <v/>
      </c>
      <c r="P260">
        <f>IF(O260="","",IF(O260&gt;=1,O260,0))</f>
        <v/>
      </c>
      <c r="Q260" s="27">
        <f>IF(E260="","",MAX(0,E260-22))</f>
        <v/>
      </c>
      <c r="R260" s="27">
        <f>IF(H260=1,E260,"")</f>
        <v/>
      </c>
      <c r="S260" s="27">
        <f>IF(AND(H260=1,J260&lt;&gt;""),E260-J260,"")</f>
        <v/>
      </c>
      <c r="T260">
        <f>IF(G260="","",MONTH(G260))</f>
        <v/>
      </c>
    </row>
    <row r="261">
      <c r="A261" s="24" t="n">
        <v>2020</v>
      </c>
      <c r="B261" s="24" t="n">
        <v>1</v>
      </c>
      <c r="C261" s="24" t="n">
        <v>11</v>
      </c>
      <c r="D261" s="24" t="n">
        <v>20</v>
      </c>
      <c r="E261" s="24" t="n">
        <v>6.45</v>
      </c>
      <c r="F261" s="25">
        <f>IF($E261="","",DATE(IF($A261="",nominal_year,$A261),$B261,$C261)+($D261-IF(LEFT(hour_conv,1)="1",1,0))/24)</f>
        <v/>
      </c>
      <c r="G261" s="26">
        <f>IF(F261="","",INT(F261))</f>
        <v/>
      </c>
      <c r="H261">
        <f>IF(G261="","",IF(AND(MONTH(G261)*100+DAY(G261)&gt;=season_lo,MONTH(G261)*100+DAY(G261)&lt;=season_hi),1,0))</f>
        <v/>
      </c>
      <c r="I261">
        <f>IF(G261="","",G261-first_day+1)</f>
        <v/>
      </c>
      <c r="J261" s="27">
        <f>IF(I261="","",INDEX(Daily!$J$2:$J$421,I261))</f>
        <v/>
      </c>
      <c r="K261" s="27">
        <f>IF(J261="","",J261+cat_offset)</f>
        <v/>
      </c>
      <c r="L261" s="27">
        <f>IF(J261="","",MAX(0,E261-J261)^2)</f>
        <v/>
      </c>
      <c r="M261" s="27">
        <f>IF(J261="","",MAX(0,E261-(J261+twcdh_off))^2)</f>
        <v/>
      </c>
      <c r="N261" s="27">
        <f>IF(E261="","",MAX(0,E261-swcdh_thr)^2)</f>
        <v/>
      </c>
      <c r="O261">
        <f>IF(K261="","",ROUND(E261-K261,0))</f>
        <v/>
      </c>
      <c r="P261">
        <f>IF(O261="","",IF(O261&gt;=1,O261,0))</f>
        <v/>
      </c>
      <c r="Q261" s="27">
        <f>IF(E261="","",MAX(0,E261-22))</f>
        <v/>
      </c>
      <c r="R261" s="27">
        <f>IF(H261=1,E261,"")</f>
        <v/>
      </c>
      <c r="S261" s="27">
        <f>IF(AND(H261=1,J261&lt;&gt;""),E261-J261,"")</f>
        <v/>
      </c>
      <c r="T261">
        <f>IF(G261="","",MONTH(G261))</f>
        <v/>
      </c>
    </row>
    <row r="262">
      <c r="A262" s="24" t="n">
        <v>2020</v>
      </c>
      <c r="B262" s="24" t="n">
        <v>1</v>
      </c>
      <c r="C262" s="24" t="n">
        <v>11</v>
      </c>
      <c r="D262" s="24" t="n">
        <v>21</v>
      </c>
      <c r="E262" s="24" t="n">
        <v>6.34</v>
      </c>
      <c r="F262" s="25">
        <f>IF($E262="","",DATE(IF($A262="",nominal_year,$A262),$B262,$C262)+($D262-IF(LEFT(hour_conv,1)="1",1,0))/24)</f>
        <v/>
      </c>
      <c r="G262" s="26">
        <f>IF(F262="","",INT(F262))</f>
        <v/>
      </c>
      <c r="H262">
        <f>IF(G262="","",IF(AND(MONTH(G262)*100+DAY(G262)&gt;=season_lo,MONTH(G262)*100+DAY(G262)&lt;=season_hi),1,0))</f>
        <v/>
      </c>
      <c r="I262">
        <f>IF(G262="","",G262-first_day+1)</f>
        <v/>
      </c>
      <c r="J262" s="27">
        <f>IF(I262="","",INDEX(Daily!$J$2:$J$421,I262))</f>
        <v/>
      </c>
      <c r="K262" s="27">
        <f>IF(J262="","",J262+cat_offset)</f>
        <v/>
      </c>
      <c r="L262" s="27">
        <f>IF(J262="","",MAX(0,E262-J262)^2)</f>
        <v/>
      </c>
      <c r="M262" s="27">
        <f>IF(J262="","",MAX(0,E262-(J262+twcdh_off))^2)</f>
        <v/>
      </c>
      <c r="N262" s="27">
        <f>IF(E262="","",MAX(0,E262-swcdh_thr)^2)</f>
        <v/>
      </c>
      <c r="O262">
        <f>IF(K262="","",ROUND(E262-K262,0))</f>
        <v/>
      </c>
      <c r="P262">
        <f>IF(O262="","",IF(O262&gt;=1,O262,0))</f>
        <v/>
      </c>
      <c r="Q262" s="27">
        <f>IF(E262="","",MAX(0,E262-22))</f>
        <v/>
      </c>
      <c r="R262" s="27">
        <f>IF(H262=1,E262,"")</f>
        <v/>
      </c>
      <c r="S262" s="27">
        <f>IF(AND(H262=1,J262&lt;&gt;""),E262-J262,"")</f>
        <v/>
      </c>
      <c r="T262">
        <f>IF(G262="","",MONTH(G262))</f>
        <v/>
      </c>
    </row>
    <row r="263">
      <c r="A263" s="24" t="n">
        <v>2020</v>
      </c>
      <c r="B263" s="24" t="n">
        <v>1</v>
      </c>
      <c r="C263" s="24" t="n">
        <v>11</v>
      </c>
      <c r="D263" s="24" t="n">
        <v>22</v>
      </c>
      <c r="E263" s="24" t="n">
        <v>5.07</v>
      </c>
      <c r="F263" s="25">
        <f>IF($E263="","",DATE(IF($A263="",nominal_year,$A263),$B263,$C263)+($D263-IF(LEFT(hour_conv,1)="1",1,0))/24)</f>
        <v/>
      </c>
      <c r="G263" s="26">
        <f>IF(F263="","",INT(F263))</f>
        <v/>
      </c>
      <c r="H263">
        <f>IF(G263="","",IF(AND(MONTH(G263)*100+DAY(G263)&gt;=season_lo,MONTH(G263)*100+DAY(G263)&lt;=season_hi),1,0))</f>
        <v/>
      </c>
      <c r="I263">
        <f>IF(G263="","",G263-first_day+1)</f>
        <v/>
      </c>
      <c r="J263" s="27">
        <f>IF(I263="","",INDEX(Daily!$J$2:$J$421,I263))</f>
        <v/>
      </c>
      <c r="K263" s="27">
        <f>IF(J263="","",J263+cat_offset)</f>
        <v/>
      </c>
      <c r="L263" s="27">
        <f>IF(J263="","",MAX(0,E263-J263)^2)</f>
        <v/>
      </c>
      <c r="M263" s="27">
        <f>IF(J263="","",MAX(0,E263-(J263+twcdh_off))^2)</f>
        <v/>
      </c>
      <c r="N263" s="27">
        <f>IF(E263="","",MAX(0,E263-swcdh_thr)^2)</f>
        <v/>
      </c>
      <c r="O263">
        <f>IF(K263="","",ROUND(E263-K263,0))</f>
        <v/>
      </c>
      <c r="P263">
        <f>IF(O263="","",IF(O263&gt;=1,O263,0))</f>
        <v/>
      </c>
      <c r="Q263" s="27">
        <f>IF(E263="","",MAX(0,E263-22))</f>
        <v/>
      </c>
      <c r="R263" s="27">
        <f>IF(H263=1,E263,"")</f>
        <v/>
      </c>
      <c r="S263" s="27">
        <f>IF(AND(H263=1,J263&lt;&gt;""),E263-J263,"")</f>
        <v/>
      </c>
      <c r="T263">
        <f>IF(G263="","",MONTH(G263))</f>
        <v/>
      </c>
    </row>
    <row r="264">
      <c r="A264" s="24" t="n">
        <v>2020</v>
      </c>
      <c r="B264" s="24" t="n">
        <v>1</v>
      </c>
      <c r="C264" s="24" t="n">
        <v>11</v>
      </c>
      <c r="D264" s="24" t="n">
        <v>23</v>
      </c>
      <c r="E264" s="24" t="n">
        <v>4.49</v>
      </c>
      <c r="F264" s="25">
        <f>IF($E264="","",DATE(IF($A264="",nominal_year,$A264),$B264,$C264)+($D264-IF(LEFT(hour_conv,1)="1",1,0))/24)</f>
        <v/>
      </c>
      <c r="G264" s="26">
        <f>IF(F264="","",INT(F264))</f>
        <v/>
      </c>
      <c r="H264">
        <f>IF(G264="","",IF(AND(MONTH(G264)*100+DAY(G264)&gt;=season_lo,MONTH(G264)*100+DAY(G264)&lt;=season_hi),1,0))</f>
        <v/>
      </c>
      <c r="I264">
        <f>IF(G264="","",G264-first_day+1)</f>
        <v/>
      </c>
      <c r="J264" s="27">
        <f>IF(I264="","",INDEX(Daily!$J$2:$J$421,I264))</f>
        <v/>
      </c>
      <c r="K264" s="27">
        <f>IF(J264="","",J264+cat_offset)</f>
        <v/>
      </c>
      <c r="L264" s="27">
        <f>IF(J264="","",MAX(0,E264-J264)^2)</f>
        <v/>
      </c>
      <c r="M264" s="27">
        <f>IF(J264="","",MAX(0,E264-(J264+twcdh_off))^2)</f>
        <v/>
      </c>
      <c r="N264" s="27">
        <f>IF(E264="","",MAX(0,E264-swcdh_thr)^2)</f>
        <v/>
      </c>
      <c r="O264">
        <f>IF(K264="","",ROUND(E264-K264,0))</f>
        <v/>
      </c>
      <c r="P264">
        <f>IF(O264="","",IF(O264&gt;=1,O264,0))</f>
        <v/>
      </c>
      <c r="Q264" s="27">
        <f>IF(E264="","",MAX(0,E264-22))</f>
        <v/>
      </c>
      <c r="R264" s="27">
        <f>IF(H264=1,E264,"")</f>
        <v/>
      </c>
      <c r="S264" s="27">
        <f>IF(AND(H264=1,J264&lt;&gt;""),E264-J264,"")</f>
        <v/>
      </c>
      <c r="T264">
        <f>IF(G264="","",MONTH(G264))</f>
        <v/>
      </c>
    </row>
    <row r="265">
      <c r="A265" s="24" t="n">
        <v>2020</v>
      </c>
      <c r="B265" s="24" t="n">
        <v>1</v>
      </c>
      <c r="C265" s="24" t="n">
        <v>11</v>
      </c>
      <c r="D265" s="24" t="n">
        <v>24</v>
      </c>
      <c r="E265" s="24" t="n">
        <v>4.54</v>
      </c>
      <c r="F265" s="25">
        <f>IF($E265="","",DATE(IF($A265="",nominal_year,$A265),$B265,$C265)+($D265-IF(LEFT(hour_conv,1)="1",1,0))/24)</f>
        <v/>
      </c>
      <c r="G265" s="26">
        <f>IF(F265="","",INT(F265))</f>
        <v/>
      </c>
      <c r="H265">
        <f>IF(G265="","",IF(AND(MONTH(G265)*100+DAY(G265)&gt;=season_lo,MONTH(G265)*100+DAY(G265)&lt;=season_hi),1,0))</f>
        <v/>
      </c>
      <c r="I265">
        <f>IF(G265="","",G265-first_day+1)</f>
        <v/>
      </c>
      <c r="J265" s="27">
        <f>IF(I265="","",INDEX(Daily!$J$2:$J$421,I265))</f>
        <v/>
      </c>
      <c r="K265" s="27">
        <f>IF(J265="","",J265+cat_offset)</f>
        <v/>
      </c>
      <c r="L265" s="27">
        <f>IF(J265="","",MAX(0,E265-J265)^2)</f>
        <v/>
      </c>
      <c r="M265" s="27">
        <f>IF(J265="","",MAX(0,E265-(J265+twcdh_off))^2)</f>
        <v/>
      </c>
      <c r="N265" s="27">
        <f>IF(E265="","",MAX(0,E265-swcdh_thr)^2)</f>
        <v/>
      </c>
      <c r="O265">
        <f>IF(K265="","",ROUND(E265-K265,0))</f>
        <v/>
      </c>
      <c r="P265">
        <f>IF(O265="","",IF(O265&gt;=1,O265,0))</f>
        <v/>
      </c>
      <c r="Q265" s="27">
        <f>IF(E265="","",MAX(0,E265-22))</f>
        <v/>
      </c>
      <c r="R265" s="27">
        <f>IF(H265=1,E265,"")</f>
        <v/>
      </c>
      <c r="S265" s="27">
        <f>IF(AND(H265=1,J265&lt;&gt;""),E265-J265,"")</f>
        <v/>
      </c>
      <c r="T265">
        <f>IF(G265="","",MONTH(G265))</f>
        <v/>
      </c>
    </row>
    <row r="266">
      <c r="A266" s="24" t="n">
        <v>2020</v>
      </c>
      <c r="B266" s="24" t="n">
        <v>1</v>
      </c>
      <c r="C266" s="24" t="n">
        <v>12</v>
      </c>
      <c r="D266" s="24" t="n">
        <v>1</v>
      </c>
      <c r="E266" s="24" t="n">
        <v>4.76</v>
      </c>
      <c r="F266" s="25">
        <f>IF($E266="","",DATE(IF($A266="",nominal_year,$A266),$B266,$C266)+($D266-IF(LEFT(hour_conv,1)="1",1,0))/24)</f>
        <v/>
      </c>
      <c r="G266" s="26">
        <f>IF(F266="","",INT(F266))</f>
        <v/>
      </c>
      <c r="H266">
        <f>IF(G266="","",IF(AND(MONTH(G266)*100+DAY(G266)&gt;=season_lo,MONTH(G266)*100+DAY(G266)&lt;=season_hi),1,0))</f>
        <v/>
      </c>
      <c r="I266">
        <f>IF(G266="","",G266-first_day+1)</f>
        <v/>
      </c>
      <c r="J266" s="27">
        <f>IF(I266="","",INDEX(Daily!$J$2:$J$421,I266))</f>
        <v/>
      </c>
      <c r="K266" s="27">
        <f>IF(J266="","",J266+cat_offset)</f>
        <v/>
      </c>
      <c r="L266" s="27">
        <f>IF(J266="","",MAX(0,E266-J266)^2)</f>
        <v/>
      </c>
      <c r="M266" s="27">
        <f>IF(J266="","",MAX(0,E266-(J266+twcdh_off))^2)</f>
        <v/>
      </c>
      <c r="N266" s="27">
        <f>IF(E266="","",MAX(0,E266-swcdh_thr)^2)</f>
        <v/>
      </c>
      <c r="O266">
        <f>IF(K266="","",ROUND(E266-K266,0))</f>
        <v/>
      </c>
      <c r="P266">
        <f>IF(O266="","",IF(O266&gt;=1,O266,0))</f>
        <v/>
      </c>
      <c r="Q266" s="27">
        <f>IF(E266="","",MAX(0,E266-22))</f>
        <v/>
      </c>
      <c r="R266" s="27">
        <f>IF(H266=1,E266,"")</f>
        <v/>
      </c>
      <c r="S266" s="27">
        <f>IF(AND(H266=1,J266&lt;&gt;""),E266-J266,"")</f>
        <v/>
      </c>
      <c r="T266">
        <f>IF(G266="","",MONTH(G266))</f>
        <v/>
      </c>
    </row>
    <row r="267">
      <c r="A267" s="24" t="n">
        <v>2020</v>
      </c>
      <c r="B267" s="24" t="n">
        <v>1</v>
      </c>
      <c r="C267" s="24" t="n">
        <v>12</v>
      </c>
      <c r="D267" s="24" t="n">
        <v>2</v>
      </c>
      <c r="E267" s="24" t="n">
        <v>4.26</v>
      </c>
      <c r="F267" s="25">
        <f>IF($E267="","",DATE(IF($A267="",nominal_year,$A267),$B267,$C267)+($D267-IF(LEFT(hour_conv,1)="1",1,0))/24)</f>
        <v/>
      </c>
      <c r="G267" s="26">
        <f>IF(F267="","",INT(F267))</f>
        <v/>
      </c>
      <c r="H267">
        <f>IF(G267="","",IF(AND(MONTH(G267)*100+DAY(G267)&gt;=season_lo,MONTH(G267)*100+DAY(G267)&lt;=season_hi),1,0))</f>
        <v/>
      </c>
      <c r="I267">
        <f>IF(G267="","",G267-first_day+1)</f>
        <v/>
      </c>
      <c r="J267" s="27">
        <f>IF(I267="","",INDEX(Daily!$J$2:$J$421,I267))</f>
        <v/>
      </c>
      <c r="K267" s="27">
        <f>IF(J267="","",J267+cat_offset)</f>
        <v/>
      </c>
      <c r="L267" s="27">
        <f>IF(J267="","",MAX(0,E267-J267)^2)</f>
        <v/>
      </c>
      <c r="M267" s="27">
        <f>IF(J267="","",MAX(0,E267-(J267+twcdh_off))^2)</f>
        <v/>
      </c>
      <c r="N267" s="27">
        <f>IF(E267="","",MAX(0,E267-swcdh_thr)^2)</f>
        <v/>
      </c>
      <c r="O267">
        <f>IF(K267="","",ROUND(E267-K267,0))</f>
        <v/>
      </c>
      <c r="P267">
        <f>IF(O267="","",IF(O267&gt;=1,O267,0))</f>
        <v/>
      </c>
      <c r="Q267" s="27">
        <f>IF(E267="","",MAX(0,E267-22))</f>
        <v/>
      </c>
      <c r="R267" s="27">
        <f>IF(H267=1,E267,"")</f>
        <v/>
      </c>
      <c r="S267" s="27">
        <f>IF(AND(H267=1,J267&lt;&gt;""),E267-J267,"")</f>
        <v/>
      </c>
      <c r="T267">
        <f>IF(G267="","",MONTH(G267))</f>
        <v/>
      </c>
    </row>
    <row r="268">
      <c r="A268" s="24" t="n">
        <v>2020</v>
      </c>
      <c r="B268" s="24" t="n">
        <v>1</v>
      </c>
      <c r="C268" s="24" t="n">
        <v>12</v>
      </c>
      <c r="D268" s="24" t="n">
        <v>3</v>
      </c>
      <c r="E268" s="24" t="n">
        <v>3.23</v>
      </c>
      <c r="F268" s="25">
        <f>IF($E268="","",DATE(IF($A268="",nominal_year,$A268),$B268,$C268)+($D268-IF(LEFT(hour_conv,1)="1",1,0))/24)</f>
        <v/>
      </c>
      <c r="G268" s="26">
        <f>IF(F268="","",INT(F268))</f>
        <v/>
      </c>
      <c r="H268">
        <f>IF(G268="","",IF(AND(MONTH(G268)*100+DAY(G268)&gt;=season_lo,MONTH(G268)*100+DAY(G268)&lt;=season_hi),1,0))</f>
        <v/>
      </c>
      <c r="I268">
        <f>IF(G268="","",G268-first_day+1)</f>
        <v/>
      </c>
      <c r="J268" s="27">
        <f>IF(I268="","",INDEX(Daily!$J$2:$J$421,I268))</f>
        <v/>
      </c>
      <c r="K268" s="27">
        <f>IF(J268="","",J268+cat_offset)</f>
        <v/>
      </c>
      <c r="L268" s="27">
        <f>IF(J268="","",MAX(0,E268-J268)^2)</f>
        <v/>
      </c>
      <c r="M268" s="27">
        <f>IF(J268="","",MAX(0,E268-(J268+twcdh_off))^2)</f>
        <v/>
      </c>
      <c r="N268" s="27">
        <f>IF(E268="","",MAX(0,E268-swcdh_thr)^2)</f>
        <v/>
      </c>
      <c r="O268">
        <f>IF(K268="","",ROUND(E268-K268,0))</f>
        <v/>
      </c>
      <c r="P268">
        <f>IF(O268="","",IF(O268&gt;=1,O268,0))</f>
        <v/>
      </c>
      <c r="Q268" s="27">
        <f>IF(E268="","",MAX(0,E268-22))</f>
        <v/>
      </c>
      <c r="R268" s="27">
        <f>IF(H268=1,E268,"")</f>
        <v/>
      </c>
      <c r="S268" s="27">
        <f>IF(AND(H268=1,J268&lt;&gt;""),E268-J268,"")</f>
        <v/>
      </c>
      <c r="T268">
        <f>IF(G268="","",MONTH(G268))</f>
        <v/>
      </c>
    </row>
    <row r="269">
      <c r="A269" s="24" t="n">
        <v>2020</v>
      </c>
      <c r="B269" s="24" t="n">
        <v>1</v>
      </c>
      <c r="C269" s="24" t="n">
        <v>12</v>
      </c>
      <c r="D269" s="24" t="n">
        <v>4</v>
      </c>
      <c r="E269" s="24" t="n">
        <v>3.21</v>
      </c>
      <c r="F269" s="25">
        <f>IF($E269="","",DATE(IF($A269="",nominal_year,$A269),$B269,$C269)+($D269-IF(LEFT(hour_conv,1)="1",1,0))/24)</f>
        <v/>
      </c>
      <c r="G269" s="26">
        <f>IF(F269="","",INT(F269))</f>
        <v/>
      </c>
      <c r="H269">
        <f>IF(G269="","",IF(AND(MONTH(G269)*100+DAY(G269)&gt;=season_lo,MONTH(G269)*100+DAY(G269)&lt;=season_hi),1,0))</f>
        <v/>
      </c>
      <c r="I269">
        <f>IF(G269="","",G269-first_day+1)</f>
        <v/>
      </c>
      <c r="J269" s="27">
        <f>IF(I269="","",INDEX(Daily!$J$2:$J$421,I269))</f>
        <v/>
      </c>
      <c r="K269" s="27">
        <f>IF(J269="","",J269+cat_offset)</f>
        <v/>
      </c>
      <c r="L269" s="27">
        <f>IF(J269="","",MAX(0,E269-J269)^2)</f>
        <v/>
      </c>
      <c r="M269" s="27">
        <f>IF(J269="","",MAX(0,E269-(J269+twcdh_off))^2)</f>
        <v/>
      </c>
      <c r="N269" s="27">
        <f>IF(E269="","",MAX(0,E269-swcdh_thr)^2)</f>
        <v/>
      </c>
      <c r="O269">
        <f>IF(K269="","",ROUND(E269-K269,0))</f>
        <v/>
      </c>
      <c r="P269">
        <f>IF(O269="","",IF(O269&gt;=1,O269,0))</f>
        <v/>
      </c>
      <c r="Q269" s="27">
        <f>IF(E269="","",MAX(0,E269-22))</f>
        <v/>
      </c>
      <c r="R269" s="27">
        <f>IF(H269=1,E269,"")</f>
        <v/>
      </c>
      <c r="S269" s="27">
        <f>IF(AND(H269=1,J269&lt;&gt;""),E269-J269,"")</f>
        <v/>
      </c>
      <c r="T269">
        <f>IF(G269="","",MONTH(G269))</f>
        <v/>
      </c>
    </row>
    <row r="270">
      <c r="A270" s="24" t="n">
        <v>2020</v>
      </c>
      <c r="B270" s="24" t="n">
        <v>1</v>
      </c>
      <c r="C270" s="24" t="n">
        <v>12</v>
      </c>
      <c r="D270" s="24" t="n">
        <v>5</v>
      </c>
      <c r="E270" s="24" t="n">
        <v>3.82</v>
      </c>
      <c r="F270" s="25">
        <f>IF($E270="","",DATE(IF($A270="",nominal_year,$A270),$B270,$C270)+($D270-IF(LEFT(hour_conv,1)="1",1,0))/24)</f>
        <v/>
      </c>
      <c r="G270" s="26">
        <f>IF(F270="","",INT(F270))</f>
        <v/>
      </c>
      <c r="H270">
        <f>IF(G270="","",IF(AND(MONTH(G270)*100+DAY(G270)&gt;=season_lo,MONTH(G270)*100+DAY(G270)&lt;=season_hi),1,0))</f>
        <v/>
      </c>
      <c r="I270">
        <f>IF(G270="","",G270-first_day+1)</f>
        <v/>
      </c>
      <c r="J270" s="27">
        <f>IF(I270="","",INDEX(Daily!$J$2:$J$421,I270))</f>
        <v/>
      </c>
      <c r="K270" s="27">
        <f>IF(J270="","",J270+cat_offset)</f>
        <v/>
      </c>
      <c r="L270" s="27">
        <f>IF(J270="","",MAX(0,E270-J270)^2)</f>
        <v/>
      </c>
      <c r="M270" s="27">
        <f>IF(J270="","",MAX(0,E270-(J270+twcdh_off))^2)</f>
        <v/>
      </c>
      <c r="N270" s="27">
        <f>IF(E270="","",MAX(0,E270-swcdh_thr)^2)</f>
        <v/>
      </c>
      <c r="O270">
        <f>IF(K270="","",ROUND(E270-K270,0))</f>
        <v/>
      </c>
      <c r="P270">
        <f>IF(O270="","",IF(O270&gt;=1,O270,0))</f>
        <v/>
      </c>
      <c r="Q270" s="27">
        <f>IF(E270="","",MAX(0,E270-22))</f>
        <v/>
      </c>
      <c r="R270" s="27">
        <f>IF(H270=1,E270,"")</f>
        <v/>
      </c>
      <c r="S270" s="27">
        <f>IF(AND(H270=1,J270&lt;&gt;""),E270-J270,"")</f>
        <v/>
      </c>
      <c r="T270">
        <f>IF(G270="","",MONTH(G270))</f>
        <v/>
      </c>
    </row>
    <row r="271">
      <c r="A271" s="24" t="n">
        <v>2020</v>
      </c>
      <c r="B271" s="24" t="n">
        <v>1</v>
      </c>
      <c r="C271" s="24" t="n">
        <v>12</v>
      </c>
      <c r="D271" s="24" t="n">
        <v>6</v>
      </c>
      <c r="E271" s="24" t="n">
        <v>3.41</v>
      </c>
      <c r="F271" s="25">
        <f>IF($E271="","",DATE(IF($A271="",nominal_year,$A271),$B271,$C271)+($D271-IF(LEFT(hour_conv,1)="1",1,0))/24)</f>
        <v/>
      </c>
      <c r="G271" s="26">
        <f>IF(F271="","",INT(F271))</f>
        <v/>
      </c>
      <c r="H271">
        <f>IF(G271="","",IF(AND(MONTH(G271)*100+DAY(G271)&gt;=season_lo,MONTH(G271)*100+DAY(G271)&lt;=season_hi),1,0))</f>
        <v/>
      </c>
      <c r="I271">
        <f>IF(G271="","",G271-first_day+1)</f>
        <v/>
      </c>
      <c r="J271" s="27">
        <f>IF(I271="","",INDEX(Daily!$J$2:$J$421,I271))</f>
        <v/>
      </c>
      <c r="K271" s="27">
        <f>IF(J271="","",J271+cat_offset)</f>
        <v/>
      </c>
      <c r="L271" s="27">
        <f>IF(J271="","",MAX(0,E271-J271)^2)</f>
        <v/>
      </c>
      <c r="M271" s="27">
        <f>IF(J271="","",MAX(0,E271-(J271+twcdh_off))^2)</f>
        <v/>
      </c>
      <c r="N271" s="27">
        <f>IF(E271="","",MAX(0,E271-swcdh_thr)^2)</f>
        <v/>
      </c>
      <c r="O271">
        <f>IF(K271="","",ROUND(E271-K271,0))</f>
        <v/>
      </c>
      <c r="P271">
        <f>IF(O271="","",IF(O271&gt;=1,O271,0))</f>
        <v/>
      </c>
      <c r="Q271" s="27">
        <f>IF(E271="","",MAX(0,E271-22))</f>
        <v/>
      </c>
      <c r="R271" s="27">
        <f>IF(H271=1,E271,"")</f>
        <v/>
      </c>
      <c r="S271" s="27">
        <f>IF(AND(H271=1,J271&lt;&gt;""),E271-J271,"")</f>
        <v/>
      </c>
      <c r="T271">
        <f>IF(G271="","",MONTH(G271))</f>
        <v/>
      </c>
    </row>
    <row r="272">
      <c r="A272" s="24" t="n">
        <v>2020</v>
      </c>
      <c r="B272" s="24" t="n">
        <v>1</v>
      </c>
      <c r="C272" s="24" t="n">
        <v>12</v>
      </c>
      <c r="D272" s="24" t="n">
        <v>7</v>
      </c>
      <c r="E272" s="24" t="n">
        <v>3.47</v>
      </c>
      <c r="F272" s="25">
        <f>IF($E272="","",DATE(IF($A272="",nominal_year,$A272),$B272,$C272)+($D272-IF(LEFT(hour_conv,1)="1",1,0))/24)</f>
        <v/>
      </c>
      <c r="G272" s="26">
        <f>IF(F272="","",INT(F272))</f>
        <v/>
      </c>
      <c r="H272">
        <f>IF(G272="","",IF(AND(MONTH(G272)*100+DAY(G272)&gt;=season_lo,MONTH(G272)*100+DAY(G272)&lt;=season_hi),1,0))</f>
        <v/>
      </c>
      <c r="I272">
        <f>IF(G272="","",G272-first_day+1)</f>
        <v/>
      </c>
      <c r="J272" s="27">
        <f>IF(I272="","",INDEX(Daily!$J$2:$J$421,I272))</f>
        <v/>
      </c>
      <c r="K272" s="27">
        <f>IF(J272="","",J272+cat_offset)</f>
        <v/>
      </c>
      <c r="L272" s="27">
        <f>IF(J272="","",MAX(0,E272-J272)^2)</f>
        <v/>
      </c>
      <c r="M272" s="27">
        <f>IF(J272="","",MAX(0,E272-(J272+twcdh_off))^2)</f>
        <v/>
      </c>
      <c r="N272" s="27">
        <f>IF(E272="","",MAX(0,E272-swcdh_thr)^2)</f>
        <v/>
      </c>
      <c r="O272">
        <f>IF(K272="","",ROUND(E272-K272,0))</f>
        <v/>
      </c>
      <c r="P272">
        <f>IF(O272="","",IF(O272&gt;=1,O272,0))</f>
        <v/>
      </c>
      <c r="Q272" s="27">
        <f>IF(E272="","",MAX(0,E272-22))</f>
        <v/>
      </c>
      <c r="R272" s="27">
        <f>IF(H272=1,E272,"")</f>
        <v/>
      </c>
      <c r="S272" s="27">
        <f>IF(AND(H272=1,J272&lt;&gt;""),E272-J272,"")</f>
        <v/>
      </c>
      <c r="T272">
        <f>IF(G272="","",MONTH(G272))</f>
        <v/>
      </c>
    </row>
    <row r="273">
      <c r="A273" s="24" t="n">
        <v>2020</v>
      </c>
      <c r="B273" s="24" t="n">
        <v>1</v>
      </c>
      <c r="C273" s="24" t="n">
        <v>12</v>
      </c>
      <c r="D273" s="24" t="n">
        <v>8</v>
      </c>
      <c r="E273" s="24" t="n">
        <v>4.43</v>
      </c>
      <c r="F273" s="25">
        <f>IF($E273="","",DATE(IF($A273="",nominal_year,$A273),$B273,$C273)+($D273-IF(LEFT(hour_conv,1)="1",1,0))/24)</f>
        <v/>
      </c>
      <c r="G273" s="26">
        <f>IF(F273="","",INT(F273))</f>
        <v/>
      </c>
      <c r="H273">
        <f>IF(G273="","",IF(AND(MONTH(G273)*100+DAY(G273)&gt;=season_lo,MONTH(G273)*100+DAY(G273)&lt;=season_hi),1,0))</f>
        <v/>
      </c>
      <c r="I273">
        <f>IF(G273="","",G273-first_day+1)</f>
        <v/>
      </c>
      <c r="J273" s="27">
        <f>IF(I273="","",INDEX(Daily!$J$2:$J$421,I273))</f>
        <v/>
      </c>
      <c r="K273" s="27">
        <f>IF(J273="","",J273+cat_offset)</f>
        <v/>
      </c>
      <c r="L273" s="27">
        <f>IF(J273="","",MAX(0,E273-J273)^2)</f>
        <v/>
      </c>
      <c r="M273" s="27">
        <f>IF(J273="","",MAX(0,E273-(J273+twcdh_off))^2)</f>
        <v/>
      </c>
      <c r="N273" s="27">
        <f>IF(E273="","",MAX(0,E273-swcdh_thr)^2)</f>
        <v/>
      </c>
      <c r="O273">
        <f>IF(K273="","",ROUND(E273-K273,0))</f>
        <v/>
      </c>
      <c r="P273">
        <f>IF(O273="","",IF(O273&gt;=1,O273,0))</f>
        <v/>
      </c>
      <c r="Q273" s="27">
        <f>IF(E273="","",MAX(0,E273-22))</f>
        <v/>
      </c>
      <c r="R273" s="27">
        <f>IF(H273=1,E273,"")</f>
        <v/>
      </c>
      <c r="S273" s="27">
        <f>IF(AND(H273=1,J273&lt;&gt;""),E273-J273,"")</f>
        <v/>
      </c>
      <c r="T273">
        <f>IF(G273="","",MONTH(G273))</f>
        <v/>
      </c>
    </row>
    <row r="274">
      <c r="A274" s="24" t="n">
        <v>2020</v>
      </c>
      <c r="B274" s="24" t="n">
        <v>1</v>
      </c>
      <c r="C274" s="24" t="n">
        <v>12</v>
      </c>
      <c r="D274" s="24" t="n">
        <v>9</v>
      </c>
      <c r="E274" s="24" t="n">
        <v>5.17</v>
      </c>
      <c r="F274" s="25">
        <f>IF($E274="","",DATE(IF($A274="",nominal_year,$A274),$B274,$C274)+($D274-IF(LEFT(hour_conv,1)="1",1,0))/24)</f>
        <v/>
      </c>
      <c r="G274" s="26">
        <f>IF(F274="","",INT(F274))</f>
        <v/>
      </c>
      <c r="H274">
        <f>IF(G274="","",IF(AND(MONTH(G274)*100+DAY(G274)&gt;=season_lo,MONTH(G274)*100+DAY(G274)&lt;=season_hi),1,0))</f>
        <v/>
      </c>
      <c r="I274">
        <f>IF(G274="","",G274-first_day+1)</f>
        <v/>
      </c>
      <c r="J274" s="27">
        <f>IF(I274="","",INDEX(Daily!$J$2:$J$421,I274))</f>
        <v/>
      </c>
      <c r="K274" s="27">
        <f>IF(J274="","",J274+cat_offset)</f>
        <v/>
      </c>
      <c r="L274" s="27">
        <f>IF(J274="","",MAX(0,E274-J274)^2)</f>
        <v/>
      </c>
      <c r="M274" s="27">
        <f>IF(J274="","",MAX(0,E274-(J274+twcdh_off))^2)</f>
        <v/>
      </c>
      <c r="N274" s="27">
        <f>IF(E274="","",MAX(0,E274-swcdh_thr)^2)</f>
        <v/>
      </c>
      <c r="O274">
        <f>IF(K274="","",ROUND(E274-K274,0))</f>
        <v/>
      </c>
      <c r="P274">
        <f>IF(O274="","",IF(O274&gt;=1,O274,0))</f>
        <v/>
      </c>
      <c r="Q274" s="27">
        <f>IF(E274="","",MAX(0,E274-22))</f>
        <v/>
      </c>
      <c r="R274" s="27">
        <f>IF(H274=1,E274,"")</f>
        <v/>
      </c>
      <c r="S274" s="27">
        <f>IF(AND(H274=1,J274&lt;&gt;""),E274-J274,"")</f>
        <v/>
      </c>
      <c r="T274">
        <f>IF(G274="","",MONTH(G274))</f>
        <v/>
      </c>
    </row>
    <row r="275">
      <c r="A275" s="24" t="n">
        <v>2020</v>
      </c>
      <c r="B275" s="24" t="n">
        <v>1</v>
      </c>
      <c r="C275" s="24" t="n">
        <v>12</v>
      </c>
      <c r="D275" s="24" t="n">
        <v>10</v>
      </c>
      <c r="E275" s="24" t="n">
        <v>5.31</v>
      </c>
      <c r="F275" s="25">
        <f>IF($E275="","",DATE(IF($A275="",nominal_year,$A275),$B275,$C275)+($D275-IF(LEFT(hour_conv,1)="1",1,0))/24)</f>
        <v/>
      </c>
      <c r="G275" s="26">
        <f>IF(F275="","",INT(F275))</f>
        <v/>
      </c>
      <c r="H275">
        <f>IF(G275="","",IF(AND(MONTH(G275)*100+DAY(G275)&gt;=season_lo,MONTH(G275)*100+DAY(G275)&lt;=season_hi),1,0))</f>
        <v/>
      </c>
      <c r="I275">
        <f>IF(G275="","",G275-first_day+1)</f>
        <v/>
      </c>
      <c r="J275" s="27">
        <f>IF(I275="","",INDEX(Daily!$J$2:$J$421,I275))</f>
        <v/>
      </c>
      <c r="K275" s="27">
        <f>IF(J275="","",J275+cat_offset)</f>
        <v/>
      </c>
      <c r="L275" s="27">
        <f>IF(J275="","",MAX(0,E275-J275)^2)</f>
        <v/>
      </c>
      <c r="M275" s="27">
        <f>IF(J275="","",MAX(0,E275-(J275+twcdh_off))^2)</f>
        <v/>
      </c>
      <c r="N275" s="27">
        <f>IF(E275="","",MAX(0,E275-swcdh_thr)^2)</f>
        <v/>
      </c>
      <c r="O275">
        <f>IF(K275="","",ROUND(E275-K275,0))</f>
        <v/>
      </c>
      <c r="P275">
        <f>IF(O275="","",IF(O275&gt;=1,O275,0))</f>
        <v/>
      </c>
      <c r="Q275" s="27">
        <f>IF(E275="","",MAX(0,E275-22))</f>
        <v/>
      </c>
      <c r="R275" s="27">
        <f>IF(H275=1,E275,"")</f>
        <v/>
      </c>
      <c r="S275" s="27">
        <f>IF(AND(H275=1,J275&lt;&gt;""),E275-J275,"")</f>
        <v/>
      </c>
      <c r="T275">
        <f>IF(G275="","",MONTH(G275))</f>
        <v/>
      </c>
    </row>
    <row r="276">
      <c r="A276" s="24" t="n">
        <v>2020</v>
      </c>
      <c r="B276" s="24" t="n">
        <v>1</v>
      </c>
      <c r="C276" s="24" t="n">
        <v>12</v>
      </c>
      <c r="D276" s="24" t="n">
        <v>11</v>
      </c>
      <c r="E276" s="24" t="n">
        <v>5.64</v>
      </c>
      <c r="F276" s="25">
        <f>IF($E276="","",DATE(IF($A276="",nominal_year,$A276),$B276,$C276)+($D276-IF(LEFT(hour_conv,1)="1",1,0))/24)</f>
        <v/>
      </c>
      <c r="G276" s="26">
        <f>IF(F276="","",INT(F276))</f>
        <v/>
      </c>
      <c r="H276">
        <f>IF(G276="","",IF(AND(MONTH(G276)*100+DAY(G276)&gt;=season_lo,MONTH(G276)*100+DAY(G276)&lt;=season_hi),1,0))</f>
        <v/>
      </c>
      <c r="I276">
        <f>IF(G276="","",G276-first_day+1)</f>
        <v/>
      </c>
      <c r="J276" s="27">
        <f>IF(I276="","",INDEX(Daily!$J$2:$J$421,I276))</f>
        <v/>
      </c>
      <c r="K276" s="27">
        <f>IF(J276="","",J276+cat_offset)</f>
        <v/>
      </c>
      <c r="L276" s="27">
        <f>IF(J276="","",MAX(0,E276-J276)^2)</f>
        <v/>
      </c>
      <c r="M276" s="27">
        <f>IF(J276="","",MAX(0,E276-(J276+twcdh_off))^2)</f>
        <v/>
      </c>
      <c r="N276" s="27">
        <f>IF(E276="","",MAX(0,E276-swcdh_thr)^2)</f>
        <v/>
      </c>
      <c r="O276">
        <f>IF(K276="","",ROUND(E276-K276,0))</f>
        <v/>
      </c>
      <c r="P276">
        <f>IF(O276="","",IF(O276&gt;=1,O276,0))</f>
        <v/>
      </c>
      <c r="Q276" s="27">
        <f>IF(E276="","",MAX(0,E276-22))</f>
        <v/>
      </c>
      <c r="R276" s="27">
        <f>IF(H276=1,E276,"")</f>
        <v/>
      </c>
      <c r="S276" s="27">
        <f>IF(AND(H276=1,J276&lt;&gt;""),E276-J276,"")</f>
        <v/>
      </c>
      <c r="T276">
        <f>IF(G276="","",MONTH(G276))</f>
        <v/>
      </c>
    </row>
    <row r="277">
      <c r="A277" s="24" t="n">
        <v>2020</v>
      </c>
      <c r="B277" s="24" t="n">
        <v>1</v>
      </c>
      <c r="C277" s="24" t="n">
        <v>12</v>
      </c>
      <c r="D277" s="24" t="n">
        <v>12</v>
      </c>
      <c r="E277" s="24" t="n">
        <v>6.33</v>
      </c>
      <c r="F277" s="25">
        <f>IF($E277="","",DATE(IF($A277="",nominal_year,$A277),$B277,$C277)+($D277-IF(LEFT(hour_conv,1)="1",1,0))/24)</f>
        <v/>
      </c>
      <c r="G277" s="26">
        <f>IF(F277="","",INT(F277))</f>
        <v/>
      </c>
      <c r="H277">
        <f>IF(G277="","",IF(AND(MONTH(G277)*100+DAY(G277)&gt;=season_lo,MONTH(G277)*100+DAY(G277)&lt;=season_hi),1,0))</f>
        <v/>
      </c>
      <c r="I277">
        <f>IF(G277="","",G277-first_day+1)</f>
        <v/>
      </c>
      <c r="J277" s="27">
        <f>IF(I277="","",INDEX(Daily!$J$2:$J$421,I277))</f>
        <v/>
      </c>
      <c r="K277" s="27">
        <f>IF(J277="","",J277+cat_offset)</f>
        <v/>
      </c>
      <c r="L277" s="27">
        <f>IF(J277="","",MAX(0,E277-J277)^2)</f>
        <v/>
      </c>
      <c r="M277" s="27">
        <f>IF(J277="","",MAX(0,E277-(J277+twcdh_off))^2)</f>
        <v/>
      </c>
      <c r="N277" s="27">
        <f>IF(E277="","",MAX(0,E277-swcdh_thr)^2)</f>
        <v/>
      </c>
      <c r="O277">
        <f>IF(K277="","",ROUND(E277-K277,0))</f>
        <v/>
      </c>
      <c r="P277">
        <f>IF(O277="","",IF(O277&gt;=1,O277,0))</f>
        <v/>
      </c>
      <c r="Q277" s="27">
        <f>IF(E277="","",MAX(0,E277-22))</f>
        <v/>
      </c>
      <c r="R277" s="27">
        <f>IF(H277=1,E277,"")</f>
        <v/>
      </c>
      <c r="S277" s="27">
        <f>IF(AND(H277=1,J277&lt;&gt;""),E277-J277,"")</f>
        <v/>
      </c>
      <c r="T277">
        <f>IF(G277="","",MONTH(G277))</f>
        <v/>
      </c>
    </row>
    <row r="278">
      <c r="A278" s="24" t="n">
        <v>2020</v>
      </c>
      <c r="B278" s="24" t="n">
        <v>1</v>
      </c>
      <c r="C278" s="24" t="n">
        <v>12</v>
      </c>
      <c r="D278" s="24" t="n">
        <v>13</v>
      </c>
      <c r="E278" s="24" t="n">
        <v>7.7</v>
      </c>
      <c r="F278" s="25">
        <f>IF($E278="","",DATE(IF($A278="",nominal_year,$A278),$B278,$C278)+($D278-IF(LEFT(hour_conv,1)="1",1,0))/24)</f>
        <v/>
      </c>
      <c r="G278" s="26">
        <f>IF(F278="","",INT(F278))</f>
        <v/>
      </c>
      <c r="H278">
        <f>IF(G278="","",IF(AND(MONTH(G278)*100+DAY(G278)&gt;=season_lo,MONTH(G278)*100+DAY(G278)&lt;=season_hi),1,0))</f>
        <v/>
      </c>
      <c r="I278">
        <f>IF(G278="","",G278-first_day+1)</f>
        <v/>
      </c>
      <c r="J278" s="27">
        <f>IF(I278="","",INDEX(Daily!$J$2:$J$421,I278))</f>
        <v/>
      </c>
      <c r="K278" s="27">
        <f>IF(J278="","",J278+cat_offset)</f>
        <v/>
      </c>
      <c r="L278" s="27">
        <f>IF(J278="","",MAX(0,E278-J278)^2)</f>
        <v/>
      </c>
      <c r="M278" s="27">
        <f>IF(J278="","",MAX(0,E278-(J278+twcdh_off))^2)</f>
        <v/>
      </c>
      <c r="N278" s="27">
        <f>IF(E278="","",MAX(0,E278-swcdh_thr)^2)</f>
        <v/>
      </c>
      <c r="O278">
        <f>IF(K278="","",ROUND(E278-K278,0))</f>
        <v/>
      </c>
      <c r="P278">
        <f>IF(O278="","",IF(O278&gt;=1,O278,0))</f>
        <v/>
      </c>
      <c r="Q278" s="27">
        <f>IF(E278="","",MAX(0,E278-22))</f>
        <v/>
      </c>
      <c r="R278" s="27">
        <f>IF(H278=1,E278,"")</f>
        <v/>
      </c>
      <c r="S278" s="27">
        <f>IF(AND(H278=1,J278&lt;&gt;""),E278-J278,"")</f>
        <v/>
      </c>
      <c r="T278">
        <f>IF(G278="","",MONTH(G278))</f>
        <v/>
      </c>
    </row>
    <row r="279">
      <c r="A279" s="24" t="n">
        <v>2020</v>
      </c>
      <c r="B279" s="24" t="n">
        <v>1</v>
      </c>
      <c r="C279" s="24" t="n">
        <v>12</v>
      </c>
      <c r="D279" s="24" t="n">
        <v>14</v>
      </c>
      <c r="E279" s="24" t="n">
        <v>7.53</v>
      </c>
      <c r="F279" s="25">
        <f>IF($E279="","",DATE(IF($A279="",nominal_year,$A279),$B279,$C279)+($D279-IF(LEFT(hour_conv,1)="1",1,0))/24)</f>
        <v/>
      </c>
      <c r="G279" s="26">
        <f>IF(F279="","",INT(F279))</f>
        <v/>
      </c>
      <c r="H279">
        <f>IF(G279="","",IF(AND(MONTH(G279)*100+DAY(G279)&gt;=season_lo,MONTH(G279)*100+DAY(G279)&lt;=season_hi),1,0))</f>
        <v/>
      </c>
      <c r="I279">
        <f>IF(G279="","",G279-first_day+1)</f>
        <v/>
      </c>
      <c r="J279" s="27">
        <f>IF(I279="","",INDEX(Daily!$J$2:$J$421,I279))</f>
        <v/>
      </c>
      <c r="K279" s="27">
        <f>IF(J279="","",J279+cat_offset)</f>
        <v/>
      </c>
      <c r="L279" s="27">
        <f>IF(J279="","",MAX(0,E279-J279)^2)</f>
        <v/>
      </c>
      <c r="M279" s="27">
        <f>IF(J279="","",MAX(0,E279-(J279+twcdh_off))^2)</f>
        <v/>
      </c>
      <c r="N279" s="27">
        <f>IF(E279="","",MAX(0,E279-swcdh_thr)^2)</f>
        <v/>
      </c>
      <c r="O279">
        <f>IF(K279="","",ROUND(E279-K279,0))</f>
        <v/>
      </c>
      <c r="P279">
        <f>IF(O279="","",IF(O279&gt;=1,O279,0))</f>
        <v/>
      </c>
      <c r="Q279" s="27">
        <f>IF(E279="","",MAX(0,E279-22))</f>
        <v/>
      </c>
      <c r="R279" s="27">
        <f>IF(H279=1,E279,"")</f>
        <v/>
      </c>
      <c r="S279" s="27">
        <f>IF(AND(H279=1,J279&lt;&gt;""),E279-J279,"")</f>
        <v/>
      </c>
      <c r="T279">
        <f>IF(G279="","",MONTH(G279))</f>
        <v/>
      </c>
    </row>
    <row r="280">
      <c r="A280" s="24" t="n">
        <v>2020</v>
      </c>
      <c r="B280" s="24" t="n">
        <v>1</v>
      </c>
      <c r="C280" s="24" t="n">
        <v>12</v>
      </c>
      <c r="D280" s="24" t="n">
        <v>15</v>
      </c>
      <c r="E280" s="24" t="n">
        <v>8.029999999999999</v>
      </c>
      <c r="F280" s="25">
        <f>IF($E280="","",DATE(IF($A280="",nominal_year,$A280),$B280,$C280)+($D280-IF(LEFT(hour_conv,1)="1",1,0))/24)</f>
        <v/>
      </c>
      <c r="G280" s="26">
        <f>IF(F280="","",INT(F280))</f>
        <v/>
      </c>
      <c r="H280">
        <f>IF(G280="","",IF(AND(MONTH(G280)*100+DAY(G280)&gt;=season_lo,MONTH(G280)*100+DAY(G280)&lt;=season_hi),1,0))</f>
        <v/>
      </c>
      <c r="I280">
        <f>IF(G280="","",G280-first_day+1)</f>
        <v/>
      </c>
      <c r="J280" s="27">
        <f>IF(I280="","",INDEX(Daily!$J$2:$J$421,I280))</f>
        <v/>
      </c>
      <c r="K280" s="27">
        <f>IF(J280="","",J280+cat_offset)</f>
        <v/>
      </c>
      <c r="L280" s="27">
        <f>IF(J280="","",MAX(0,E280-J280)^2)</f>
        <v/>
      </c>
      <c r="M280" s="27">
        <f>IF(J280="","",MAX(0,E280-(J280+twcdh_off))^2)</f>
        <v/>
      </c>
      <c r="N280" s="27">
        <f>IF(E280="","",MAX(0,E280-swcdh_thr)^2)</f>
        <v/>
      </c>
      <c r="O280">
        <f>IF(K280="","",ROUND(E280-K280,0))</f>
        <v/>
      </c>
      <c r="P280">
        <f>IF(O280="","",IF(O280&gt;=1,O280,0))</f>
        <v/>
      </c>
      <c r="Q280" s="27">
        <f>IF(E280="","",MAX(0,E280-22))</f>
        <v/>
      </c>
      <c r="R280" s="27">
        <f>IF(H280=1,E280,"")</f>
        <v/>
      </c>
      <c r="S280" s="27">
        <f>IF(AND(H280=1,J280&lt;&gt;""),E280-J280,"")</f>
        <v/>
      </c>
      <c r="T280">
        <f>IF(G280="","",MONTH(G280))</f>
        <v/>
      </c>
    </row>
    <row r="281">
      <c r="A281" s="24" t="n">
        <v>2020</v>
      </c>
      <c r="B281" s="24" t="n">
        <v>1</v>
      </c>
      <c r="C281" s="24" t="n">
        <v>12</v>
      </c>
      <c r="D281" s="24" t="n">
        <v>16</v>
      </c>
      <c r="E281" s="24" t="n">
        <v>8.26</v>
      </c>
      <c r="F281" s="25">
        <f>IF($E281="","",DATE(IF($A281="",nominal_year,$A281),$B281,$C281)+($D281-IF(LEFT(hour_conv,1)="1",1,0))/24)</f>
        <v/>
      </c>
      <c r="G281" s="26">
        <f>IF(F281="","",INT(F281))</f>
        <v/>
      </c>
      <c r="H281">
        <f>IF(G281="","",IF(AND(MONTH(G281)*100+DAY(G281)&gt;=season_lo,MONTH(G281)*100+DAY(G281)&lt;=season_hi),1,0))</f>
        <v/>
      </c>
      <c r="I281">
        <f>IF(G281="","",G281-first_day+1)</f>
        <v/>
      </c>
      <c r="J281" s="27">
        <f>IF(I281="","",INDEX(Daily!$J$2:$J$421,I281))</f>
        <v/>
      </c>
      <c r="K281" s="27">
        <f>IF(J281="","",J281+cat_offset)</f>
        <v/>
      </c>
      <c r="L281" s="27">
        <f>IF(J281="","",MAX(0,E281-J281)^2)</f>
        <v/>
      </c>
      <c r="M281" s="27">
        <f>IF(J281="","",MAX(0,E281-(J281+twcdh_off))^2)</f>
        <v/>
      </c>
      <c r="N281" s="27">
        <f>IF(E281="","",MAX(0,E281-swcdh_thr)^2)</f>
        <v/>
      </c>
      <c r="O281">
        <f>IF(K281="","",ROUND(E281-K281,0))</f>
        <v/>
      </c>
      <c r="P281">
        <f>IF(O281="","",IF(O281&gt;=1,O281,0))</f>
        <v/>
      </c>
      <c r="Q281" s="27">
        <f>IF(E281="","",MAX(0,E281-22))</f>
        <v/>
      </c>
      <c r="R281" s="27">
        <f>IF(H281=1,E281,"")</f>
        <v/>
      </c>
      <c r="S281" s="27">
        <f>IF(AND(H281=1,J281&lt;&gt;""),E281-J281,"")</f>
        <v/>
      </c>
      <c r="T281">
        <f>IF(G281="","",MONTH(G281))</f>
        <v/>
      </c>
    </row>
    <row r="282">
      <c r="A282" s="24" t="n">
        <v>2020</v>
      </c>
      <c r="B282" s="24" t="n">
        <v>1</v>
      </c>
      <c r="C282" s="24" t="n">
        <v>12</v>
      </c>
      <c r="D282" s="24" t="n">
        <v>17</v>
      </c>
      <c r="E282" s="24" t="n">
        <v>8.33</v>
      </c>
      <c r="F282" s="25">
        <f>IF($E282="","",DATE(IF($A282="",nominal_year,$A282),$B282,$C282)+($D282-IF(LEFT(hour_conv,1)="1",1,0))/24)</f>
        <v/>
      </c>
      <c r="G282" s="26">
        <f>IF(F282="","",INT(F282))</f>
        <v/>
      </c>
      <c r="H282">
        <f>IF(G282="","",IF(AND(MONTH(G282)*100+DAY(G282)&gt;=season_lo,MONTH(G282)*100+DAY(G282)&lt;=season_hi),1,0))</f>
        <v/>
      </c>
      <c r="I282">
        <f>IF(G282="","",G282-first_day+1)</f>
        <v/>
      </c>
      <c r="J282" s="27">
        <f>IF(I282="","",INDEX(Daily!$J$2:$J$421,I282))</f>
        <v/>
      </c>
      <c r="K282" s="27">
        <f>IF(J282="","",J282+cat_offset)</f>
        <v/>
      </c>
      <c r="L282" s="27">
        <f>IF(J282="","",MAX(0,E282-J282)^2)</f>
        <v/>
      </c>
      <c r="M282" s="27">
        <f>IF(J282="","",MAX(0,E282-(J282+twcdh_off))^2)</f>
        <v/>
      </c>
      <c r="N282" s="27">
        <f>IF(E282="","",MAX(0,E282-swcdh_thr)^2)</f>
        <v/>
      </c>
      <c r="O282">
        <f>IF(K282="","",ROUND(E282-K282,0))</f>
        <v/>
      </c>
      <c r="P282">
        <f>IF(O282="","",IF(O282&gt;=1,O282,0))</f>
        <v/>
      </c>
      <c r="Q282" s="27">
        <f>IF(E282="","",MAX(0,E282-22))</f>
        <v/>
      </c>
      <c r="R282" s="27">
        <f>IF(H282=1,E282,"")</f>
        <v/>
      </c>
      <c r="S282" s="27">
        <f>IF(AND(H282=1,J282&lt;&gt;""),E282-J282,"")</f>
        <v/>
      </c>
      <c r="T282">
        <f>IF(G282="","",MONTH(G282))</f>
        <v/>
      </c>
    </row>
    <row r="283">
      <c r="A283" s="24" t="n">
        <v>2020</v>
      </c>
      <c r="B283" s="24" t="n">
        <v>1</v>
      </c>
      <c r="C283" s="24" t="n">
        <v>12</v>
      </c>
      <c r="D283" s="24" t="n">
        <v>18</v>
      </c>
      <c r="E283" s="24" t="n">
        <v>7.7</v>
      </c>
      <c r="F283" s="25">
        <f>IF($E283="","",DATE(IF($A283="",nominal_year,$A283),$B283,$C283)+($D283-IF(LEFT(hour_conv,1)="1",1,0))/24)</f>
        <v/>
      </c>
      <c r="G283" s="26">
        <f>IF(F283="","",INT(F283))</f>
        <v/>
      </c>
      <c r="H283">
        <f>IF(G283="","",IF(AND(MONTH(G283)*100+DAY(G283)&gt;=season_lo,MONTH(G283)*100+DAY(G283)&lt;=season_hi),1,0))</f>
        <v/>
      </c>
      <c r="I283">
        <f>IF(G283="","",G283-first_day+1)</f>
        <v/>
      </c>
      <c r="J283" s="27">
        <f>IF(I283="","",INDEX(Daily!$J$2:$J$421,I283))</f>
        <v/>
      </c>
      <c r="K283" s="27">
        <f>IF(J283="","",J283+cat_offset)</f>
        <v/>
      </c>
      <c r="L283" s="27">
        <f>IF(J283="","",MAX(0,E283-J283)^2)</f>
        <v/>
      </c>
      <c r="M283" s="27">
        <f>IF(J283="","",MAX(0,E283-(J283+twcdh_off))^2)</f>
        <v/>
      </c>
      <c r="N283" s="27">
        <f>IF(E283="","",MAX(0,E283-swcdh_thr)^2)</f>
        <v/>
      </c>
      <c r="O283">
        <f>IF(K283="","",ROUND(E283-K283,0))</f>
        <v/>
      </c>
      <c r="P283">
        <f>IF(O283="","",IF(O283&gt;=1,O283,0))</f>
        <v/>
      </c>
      <c r="Q283" s="27">
        <f>IF(E283="","",MAX(0,E283-22))</f>
        <v/>
      </c>
      <c r="R283" s="27">
        <f>IF(H283=1,E283,"")</f>
        <v/>
      </c>
      <c r="S283" s="27">
        <f>IF(AND(H283=1,J283&lt;&gt;""),E283-J283,"")</f>
        <v/>
      </c>
      <c r="T283">
        <f>IF(G283="","",MONTH(G283))</f>
        <v/>
      </c>
    </row>
    <row r="284">
      <c r="A284" s="24" t="n">
        <v>2020</v>
      </c>
      <c r="B284" s="24" t="n">
        <v>1</v>
      </c>
      <c r="C284" s="24" t="n">
        <v>12</v>
      </c>
      <c r="D284" s="24" t="n">
        <v>19</v>
      </c>
      <c r="E284" s="24" t="n">
        <v>7.63</v>
      </c>
      <c r="F284" s="25">
        <f>IF($E284="","",DATE(IF($A284="",nominal_year,$A284),$B284,$C284)+($D284-IF(LEFT(hour_conv,1)="1",1,0))/24)</f>
        <v/>
      </c>
      <c r="G284" s="26">
        <f>IF(F284="","",INT(F284))</f>
        <v/>
      </c>
      <c r="H284">
        <f>IF(G284="","",IF(AND(MONTH(G284)*100+DAY(G284)&gt;=season_lo,MONTH(G284)*100+DAY(G284)&lt;=season_hi),1,0))</f>
        <v/>
      </c>
      <c r="I284">
        <f>IF(G284="","",G284-first_day+1)</f>
        <v/>
      </c>
      <c r="J284" s="27">
        <f>IF(I284="","",INDEX(Daily!$J$2:$J$421,I284))</f>
        <v/>
      </c>
      <c r="K284" s="27">
        <f>IF(J284="","",J284+cat_offset)</f>
        <v/>
      </c>
      <c r="L284" s="27">
        <f>IF(J284="","",MAX(0,E284-J284)^2)</f>
        <v/>
      </c>
      <c r="M284" s="27">
        <f>IF(J284="","",MAX(0,E284-(J284+twcdh_off))^2)</f>
        <v/>
      </c>
      <c r="N284" s="27">
        <f>IF(E284="","",MAX(0,E284-swcdh_thr)^2)</f>
        <v/>
      </c>
      <c r="O284">
        <f>IF(K284="","",ROUND(E284-K284,0))</f>
        <v/>
      </c>
      <c r="P284">
        <f>IF(O284="","",IF(O284&gt;=1,O284,0))</f>
        <v/>
      </c>
      <c r="Q284" s="27">
        <f>IF(E284="","",MAX(0,E284-22))</f>
        <v/>
      </c>
      <c r="R284" s="27">
        <f>IF(H284=1,E284,"")</f>
        <v/>
      </c>
      <c r="S284" s="27">
        <f>IF(AND(H284=1,J284&lt;&gt;""),E284-J284,"")</f>
        <v/>
      </c>
      <c r="T284">
        <f>IF(G284="","",MONTH(G284))</f>
        <v/>
      </c>
    </row>
    <row r="285">
      <c r="A285" s="24" t="n">
        <v>2020</v>
      </c>
      <c r="B285" s="24" t="n">
        <v>1</v>
      </c>
      <c r="C285" s="24" t="n">
        <v>12</v>
      </c>
      <c r="D285" s="24" t="n">
        <v>20</v>
      </c>
      <c r="E285" s="24" t="n">
        <v>6.55</v>
      </c>
      <c r="F285" s="25">
        <f>IF($E285="","",DATE(IF($A285="",nominal_year,$A285),$B285,$C285)+($D285-IF(LEFT(hour_conv,1)="1",1,0))/24)</f>
        <v/>
      </c>
      <c r="G285" s="26">
        <f>IF(F285="","",INT(F285))</f>
        <v/>
      </c>
      <c r="H285">
        <f>IF(G285="","",IF(AND(MONTH(G285)*100+DAY(G285)&gt;=season_lo,MONTH(G285)*100+DAY(G285)&lt;=season_hi),1,0))</f>
        <v/>
      </c>
      <c r="I285">
        <f>IF(G285="","",G285-first_day+1)</f>
        <v/>
      </c>
      <c r="J285" s="27">
        <f>IF(I285="","",INDEX(Daily!$J$2:$J$421,I285))</f>
        <v/>
      </c>
      <c r="K285" s="27">
        <f>IF(J285="","",J285+cat_offset)</f>
        <v/>
      </c>
      <c r="L285" s="27">
        <f>IF(J285="","",MAX(0,E285-J285)^2)</f>
        <v/>
      </c>
      <c r="M285" s="27">
        <f>IF(J285="","",MAX(0,E285-(J285+twcdh_off))^2)</f>
        <v/>
      </c>
      <c r="N285" s="27">
        <f>IF(E285="","",MAX(0,E285-swcdh_thr)^2)</f>
        <v/>
      </c>
      <c r="O285">
        <f>IF(K285="","",ROUND(E285-K285,0))</f>
        <v/>
      </c>
      <c r="P285">
        <f>IF(O285="","",IF(O285&gt;=1,O285,0))</f>
        <v/>
      </c>
      <c r="Q285" s="27">
        <f>IF(E285="","",MAX(0,E285-22))</f>
        <v/>
      </c>
      <c r="R285" s="27">
        <f>IF(H285=1,E285,"")</f>
        <v/>
      </c>
      <c r="S285" s="27">
        <f>IF(AND(H285=1,J285&lt;&gt;""),E285-J285,"")</f>
        <v/>
      </c>
      <c r="T285">
        <f>IF(G285="","",MONTH(G285))</f>
        <v/>
      </c>
    </row>
    <row r="286">
      <c r="A286" s="24" t="n">
        <v>2020</v>
      </c>
      <c r="B286" s="24" t="n">
        <v>1</v>
      </c>
      <c r="C286" s="24" t="n">
        <v>12</v>
      </c>
      <c r="D286" s="24" t="n">
        <v>21</v>
      </c>
      <c r="E286" s="24" t="n">
        <v>6.15</v>
      </c>
      <c r="F286" s="25">
        <f>IF($E286="","",DATE(IF($A286="",nominal_year,$A286),$B286,$C286)+($D286-IF(LEFT(hour_conv,1)="1",1,0))/24)</f>
        <v/>
      </c>
      <c r="G286" s="26">
        <f>IF(F286="","",INT(F286))</f>
        <v/>
      </c>
      <c r="H286">
        <f>IF(G286="","",IF(AND(MONTH(G286)*100+DAY(G286)&gt;=season_lo,MONTH(G286)*100+DAY(G286)&lt;=season_hi),1,0))</f>
        <v/>
      </c>
      <c r="I286">
        <f>IF(G286="","",G286-first_day+1)</f>
        <v/>
      </c>
      <c r="J286" s="27">
        <f>IF(I286="","",INDEX(Daily!$J$2:$J$421,I286))</f>
        <v/>
      </c>
      <c r="K286" s="27">
        <f>IF(J286="","",J286+cat_offset)</f>
        <v/>
      </c>
      <c r="L286" s="27">
        <f>IF(J286="","",MAX(0,E286-J286)^2)</f>
        <v/>
      </c>
      <c r="M286" s="27">
        <f>IF(J286="","",MAX(0,E286-(J286+twcdh_off))^2)</f>
        <v/>
      </c>
      <c r="N286" s="27">
        <f>IF(E286="","",MAX(0,E286-swcdh_thr)^2)</f>
        <v/>
      </c>
      <c r="O286">
        <f>IF(K286="","",ROUND(E286-K286,0))</f>
        <v/>
      </c>
      <c r="P286">
        <f>IF(O286="","",IF(O286&gt;=1,O286,0))</f>
        <v/>
      </c>
      <c r="Q286" s="27">
        <f>IF(E286="","",MAX(0,E286-22))</f>
        <v/>
      </c>
      <c r="R286" s="27">
        <f>IF(H286=1,E286,"")</f>
        <v/>
      </c>
      <c r="S286" s="27">
        <f>IF(AND(H286=1,J286&lt;&gt;""),E286-J286,"")</f>
        <v/>
      </c>
      <c r="T286">
        <f>IF(G286="","",MONTH(G286))</f>
        <v/>
      </c>
    </row>
    <row r="287">
      <c r="A287" s="24" t="n">
        <v>2020</v>
      </c>
      <c r="B287" s="24" t="n">
        <v>1</v>
      </c>
      <c r="C287" s="24" t="n">
        <v>12</v>
      </c>
      <c r="D287" s="24" t="n">
        <v>22</v>
      </c>
      <c r="E287" s="24" t="n">
        <v>5.23</v>
      </c>
      <c r="F287" s="25">
        <f>IF($E287="","",DATE(IF($A287="",nominal_year,$A287),$B287,$C287)+($D287-IF(LEFT(hour_conv,1)="1",1,0))/24)</f>
        <v/>
      </c>
      <c r="G287" s="26">
        <f>IF(F287="","",INT(F287))</f>
        <v/>
      </c>
      <c r="H287">
        <f>IF(G287="","",IF(AND(MONTH(G287)*100+DAY(G287)&gt;=season_lo,MONTH(G287)*100+DAY(G287)&lt;=season_hi),1,0))</f>
        <v/>
      </c>
      <c r="I287">
        <f>IF(G287="","",G287-first_day+1)</f>
        <v/>
      </c>
      <c r="J287" s="27">
        <f>IF(I287="","",INDEX(Daily!$J$2:$J$421,I287))</f>
        <v/>
      </c>
      <c r="K287" s="27">
        <f>IF(J287="","",J287+cat_offset)</f>
        <v/>
      </c>
      <c r="L287" s="27">
        <f>IF(J287="","",MAX(0,E287-J287)^2)</f>
        <v/>
      </c>
      <c r="M287" s="27">
        <f>IF(J287="","",MAX(0,E287-(J287+twcdh_off))^2)</f>
        <v/>
      </c>
      <c r="N287" s="27">
        <f>IF(E287="","",MAX(0,E287-swcdh_thr)^2)</f>
        <v/>
      </c>
      <c r="O287">
        <f>IF(K287="","",ROUND(E287-K287,0))</f>
        <v/>
      </c>
      <c r="P287">
        <f>IF(O287="","",IF(O287&gt;=1,O287,0))</f>
        <v/>
      </c>
      <c r="Q287" s="27">
        <f>IF(E287="","",MAX(0,E287-22))</f>
        <v/>
      </c>
      <c r="R287" s="27">
        <f>IF(H287=1,E287,"")</f>
        <v/>
      </c>
      <c r="S287" s="27">
        <f>IF(AND(H287=1,J287&lt;&gt;""),E287-J287,"")</f>
        <v/>
      </c>
      <c r="T287">
        <f>IF(G287="","",MONTH(G287))</f>
        <v/>
      </c>
    </row>
    <row r="288">
      <c r="A288" s="24" t="n">
        <v>2020</v>
      </c>
      <c r="B288" s="24" t="n">
        <v>1</v>
      </c>
      <c r="C288" s="24" t="n">
        <v>12</v>
      </c>
      <c r="D288" s="24" t="n">
        <v>23</v>
      </c>
      <c r="E288" s="24" t="n">
        <v>5.43</v>
      </c>
      <c r="F288" s="25">
        <f>IF($E288="","",DATE(IF($A288="",nominal_year,$A288),$B288,$C288)+($D288-IF(LEFT(hour_conv,1)="1",1,0))/24)</f>
        <v/>
      </c>
      <c r="G288" s="26">
        <f>IF(F288="","",INT(F288))</f>
        <v/>
      </c>
      <c r="H288">
        <f>IF(G288="","",IF(AND(MONTH(G288)*100+DAY(G288)&gt;=season_lo,MONTH(G288)*100+DAY(G288)&lt;=season_hi),1,0))</f>
        <v/>
      </c>
      <c r="I288">
        <f>IF(G288="","",G288-first_day+1)</f>
        <v/>
      </c>
      <c r="J288" s="27">
        <f>IF(I288="","",INDEX(Daily!$J$2:$J$421,I288))</f>
        <v/>
      </c>
      <c r="K288" s="27">
        <f>IF(J288="","",J288+cat_offset)</f>
        <v/>
      </c>
      <c r="L288" s="27">
        <f>IF(J288="","",MAX(0,E288-J288)^2)</f>
        <v/>
      </c>
      <c r="M288" s="27">
        <f>IF(J288="","",MAX(0,E288-(J288+twcdh_off))^2)</f>
        <v/>
      </c>
      <c r="N288" s="27">
        <f>IF(E288="","",MAX(0,E288-swcdh_thr)^2)</f>
        <v/>
      </c>
      <c r="O288">
        <f>IF(K288="","",ROUND(E288-K288,0))</f>
        <v/>
      </c>
      <c r="P288">
        <f>IF(O288="","",IF(O288&gt;=1,O288,0))</f>
        <v/>
      </c>
      <c r="Q288" s="27">
        <f>IF(E288="","",MAX(0,E288-22))</f>
        <v/>
      </c>
      <c r="R288" s="27">
        <f>IF(H288=1,E288,"")</f>
        <v/>
      </c>
      <c r="S288" s="27">
        <f>IF(AND(H288=1,J288&lt;&gt;""),E288-J288,"")</f>
        <v/>
      </c>
      <c r="T288">
        <f>IF(G288="","",MONTH(G288))</f>
        <v/>
      </c>
    </row>
    <row r="289">
      <c r="A289" s="24" t="n">
        <v>2020</v>
      </c>
      <c r="B289" s="24" t="n">
        <v>1</v>
      </c>
      <c r="C289" s="24" t="n">
        <v>12</v>
      </c>
      <c r="D289" s="24" t="n">
        <v>24</v>
      </c>
      <c r="E289" s="24" t="n">
        <v>4.35</v>
      </c>
      <c r="F289" s="25">
        <f>IF($E289="","",DATE(IF($A289="",nominal_year,$A289),$B289,$C289)+($D289-IF(LEFT(hour_conv,1)="1",1,0))/24)</f>
        <v/>
      </c>
      <c r="G289" s="26">
        <f>IF(F289="","",INT(F289))</f>
        <v/>
      </c>
      <c r="H289">
        <f>IF(G289="","",IF(AND(MONTH(G289)*100+DAY(G289)&gt;=season_lo,MONTH(G289)*100+DAY(G289)&lt;=season_hi),1,0))</f>
        <v/>
      </c>
      <c r="I289">
        <f>IF(G289="","",G289-first_day+1)</f>
        <v/>
      </c>
      <c r="J289" s="27">
        <f>IF(I289="","",INDEX(Daily!$J$2:$J$421,I289))</f>
        <v/>
      </c>
      <c r="K289" s="27">
        <f>IF(J289="","",J289+cat_offset)</f>
        <v/>
      </c>
      <c r="L289" s="27">
        <f>IF(J289="","",MAX(0,E289-J289)^2)</f>
        <v/>
      </c>
      <c r="M289" s="27">
        <f>IF(J289="","",MAX(0,E289-(J289+twcdh_off))^2)</f>
        <v/>
      </c>
      <c r="N289" s="27">
        <f>IF(E289="","",MAX(0,E289-swcdh_thr)^2)</f>
        <v/>
      </c>
      <c r="O289">
        <f>IF(K289="","",ROUND(E289-K289,0))</f>
        <v/>
      </c>
      <c r="P289">
        <f>IF(O289="","",IF(O289&gt;=1,O289,0))</f>
        <v/>
      </c>
      <c r="Q289" s="27">
        <f>IF(E289="","",MAX(0,E289-22))</f>
        <v/>
      </c>
      <c r="R289" s="27">
        <f>IF(H289=1,E289,"")</f>
        <v/>
      </c>
      <c r="S289" s="27">
        <f>IF(AND(H289=1,J289&lt;&gt;""),E289-J289,"")</f>
        <v/>
      </c>
      <c r="T289">
        <f>IF(G289="","",MONTH(G289))</f>
        <v/>
      </c>
    </row>
    <row r="290">
      <c r="A290" s="24" t="n">
        <v>2020</v>
      </c>
      <c r="B290" s="24" t="n">
        <v>1</v>
      </c>
      <c r="C290" s="24" t="n">
        <v>13</v>
      </c>
      <c r="D290" s="24" t="n">
        <v>1</v>
      </c>
      <c r="E290" s="24" t="n">
        <v>3.37</v>
      </c>
      <c r="F290" s="25">
        <f>IF($E290="","",DATE(IF($A290="",nominal_year,$A290),$B290,$C290)+($D290-IF(LEFT(hour_conv,1)="1",1,0))/24)</f>
        <v/>
      </c>
      <c r="G290" s="26">
        <f>IF(F290="","",INT(F290))</f>
        <v/>
      </c>
      <c r="H290">
        <f>IF(G290="","",IF(AND(MONTH(G290)*100+DAY(G290)&gt;=season_lo,MONTH(G290)*100+DAY(G290)&lt;=season_hi),1,0))</f>
        <v/>
      </c>
      <c r="I290">
        <f>IF(G290="","",G290-first_day+1)</f>
        <v/>
      </c>
      <c r="J290" s="27">
        <f>IF(I290="","",INDEX(Daily!$J$2:$J$421,I290))</f>
        <v/>
      </c>
      <c r="K290" s="27">
        <f>IF(J290="","",J290+cat_offset)</f>
        <v/>
      </c>
      <c r="L290" s="27">
        <f>IF(J290="","",MAX(0,E290-J290)^2)</f>
        <v/>
      </c>
      <c r="M290" s="27">
        <f>IF(J290="","",MAX(0,E290-(J290+twcdh_off))^2)</f>
        <v/>
      </c>
      <c r="N290" s="27">
        <f>IF(E290="","",MAX(0,E290-swcdh_thr)^2)</f>
        <v/>
      </c>
      <c r="O290">
        <f>IF(K290="","",ROUND(E290-K290,0))</f>
        <v/>
      </c>
      <c r="P290">
        <f>IF(O290="","",IF(O290&gt;=1,O290,0))</f>
        <v/>
      </c>
      <c r="Q290" s="27">
        <f>IF(E290="","",MAX(0,E290-22))</f>
        <v/>
      </c>
      <c r="R290" s="27">
        <f>IF(H290=1,E290,"")</f>
        <v/>
      </c>
      <c r="S290" s="27">
        <f>IF(AND(H290=1,J290&lt;&gt;""),E290-J290,"")</f>
        <v/>
      </c>
      <c r="T290">
        <f>IF(G290="","",MONTH(G290))</f>
        <v/>
      </c>
    </row>
    <row r="291">
      <c r="A291" s="24" t="n">
        <v>2020</v>
      </c>
      <c r="B291" s="24" t="n">
        <v>1</v>
      </c>
      <c r="C291" s="24" t="n">
        <v>13</v>
      </c>
      <c r="D291" s="24" t="n">
        <v>2</v>
      </c>
      <c r="E291" s="24" t="n">
        <v>3.12</v>
      </c>
      <c r="F291" s="25">
        <f>IF($E291="","",DATE(IF($A291="",nominal_year,$A291),$B291,$C291)+($D291-IF(LEFT(hour_conv,1)="1",1,0))/24)</f>
        <v/>
      </c>
      <c r="G291" s="26">
        <f>IF(F291="","",INT(F291))</f>
        <v/>
      </c>
      <c r="H291">
        <f>IF(G291="","",IF(AND(MONTH(G291)*100+DAY(G291)&gt;=season_lo,MONTH(G291)*100+DAY(G291)&lt;=season_hi),1,0))</f>
        <v/>
      </c>
      <c r="I291">
        <f>IF(G291="","",G291-first_day+1)</f>
        <v/>
      </c>
      <c r="J291" s="27">
        <f>IF(I291="","",INDEX(Daily!$J$2:$J$421,I291))</f>
        <v/>
      </c>
      <c r="K291" s="27">
        <f>IF(J291="","",J291+cat_offset)</f>
        <v/>
      </c>
      <c r="L291" s="27">
        <f>IF(J291="","",MAX(0,E291-J291)^2)</f>
        <v/>
      </c>
      <c r="M291" s="27">
        <f>IF(J291="","",MAX(0,E291-(J291+twcdh_off))^2)</f>
        <v/>
      </c>
      <c r="N291" s="27">
        <f>IF(E291="","",MAX(0,E291-swcdh_thr)^2)</f>
        <v/>
      </c>
      <c r="O291">
        <f>IF(K291="","",ROUND(E291-K291,0))</f>
        <v/>
      </c>
      <c r="P291">
        <f>IF(O291="","",IF(O291&gt;=1,O291,0))</f>
        <v/>
      </c>
      <c r="Q291" s="27">
        <f>IF(E291="","",MAX(0,E291-22))</f>
        <v/>
      </c>
      <c r="R291" s="27">
        <f>IF(H291=1,E291,"")</f>
        <v/>
      </c>
      <c r="S291" s="27">
        <f>IF(AND(H291=1,J291&lt;&gt;""),E291-J291,"")</f>
        <v/>
      </c>
      <c r="T291">
        <f>IF(G291="","",MONTH(G291))</f>
        <v/>
      </c>
    </row>
    <row r="292">
      <c r="A292" s="24" t="n">
        <v>2020</v>
      </c>
      <c r="B292" s="24" t="n">
        <v>1</v>
      </c>
      <c r="C292" s="24" t="n">
        <v>13</v>
      </c>
      <c r="D292" s="24" t="n">
        <v>3</v>
      </c>
      <c r="E292" s="24" t="n">
        <v>2.92</v>
      </c>
      <c r="F292" s="25">
        <f>IF($E292="","",DATE(IF($A292="",nominal_year,$A292),$B292,$C292)+($D292-IF(LEFT(hour_conv,1)="1",1,0))/24)</f>
        <v/>
      </c>
      <c r="G292" s="26">
        <f>IF(F292="","",INT(F292))</f>
        <v/>
      </c>
      <c r="H292">
        <f>IF(G292="","",IF(AND(MONTH(G292)*100+DAY(G292)&gt;=season_lo,MONTH(G292)*100+DAY(G292)&lt;=season_hi),1,0))</f>
        <v/>
      </c>
      <c r="I292">
        <f>IF(G292="","",G292-first_day+1)</f>
        <v/>
      </c>
      <c r="J292" s="27">
        <f>IF(I292="","",INDEX(Daily!$J$2:$J$421,I292))</f>
        <v/>
      </c>
      <c r="K292" s="27">
        <f>IF(J292="","",J292+cat_offset)</f>
        <v/>
      </c>
      <c r="L292" s="27">
        <f>IF(J292="","",MAX(0,E292-J292)^2)</f>
        <v/>
      </c>
      <c r="M292" s="27">
        <f>IF(J292="","",MAX(0,E292-(J292+twcdh_off))^2)</f>
        <v/>
      </c>
      <c r="N292" s="27">
        <f>IF(E292="","",MAX(0,E292-swcdh_thr)^2)</f>
        <v/>
      </c>
      <c r="O292">
        <f>IF(K292="","",ROUND(E292-K292,0))</f>
        <v/>
      </c>
      <c r="P292">
        <f>IF(O292="","",IF(O292&gt;=1,O292,0))</f>
        <v/>
      </c>
      <c r="Q292" s="27">
        <f>IF(E292="","",MAX(0,E292-22))</f>
        <v/>
      </c>
      <c r="R292" s="27">
        <f>IF(H292=1,E292,"")</f>
        <v/>
      </c>
      <c r="S292" s="27">
        <f>IF(AND(H292=1,J292&lt;&gt;""),E292-J292,"")</f>
        <v/>
      </c>
      <c r="T292">
        <f>IF(G292="","",MONTH(G292))</f>
        <v/>
      </c>
    </row>
    <row r="293">
      <c r="A293" s="24" t="n">
        <v>2020</v>
      </c>
      <c r="B293" s="24" t="n">
        <v>1</v>
      </c>
      <c r="C293" s="24" t="n">
        <v>13</v>
      </c>
      <c r="D293" s="24" t="n">
        <v>4</v>
      </c>
      <c r="E293" s="24" t="n">
        <v>3.2</v>
      </c>
      <c r="F293" s="25">
        <f>IF($E293="","",DATE(IF($A293="",nominal_year,$A293),$B293,$C293)+($D293-IF(LEFT(hour_conv,1)="1",1,0))/24)</f>
        <v/>
      </c>
      <c r="G293" s="26">
        <f>IF(F293="","",INT(F293))</f>
        <v/>
      </c>
      <c r="H293">
        <f>IF(G293="","",IF(AND(MONTH(G293)*100+DAY(G293)&gt;=season_lo,MONTH(G293)*100+DAY(G293)&lt;=season_hi),1,0))</f>
        <v/>
      </c>
      <c r="I293">
        <f>IF(G293="","",G293-first_day+1)</f>
        <v/>
      </c>
      <c r="J293" s="27">
        <f>IF(I293="","",INDEX(Daily!$J$2:$J$421,I293))</f>
        <v/>
      </c>
      <c r="K293" s="27">
        <f>IF(J293="","",J293+cat_offset)</f>
        <v/>
      </c>
      <c r="L293" s="27">
        <f>IF(J293="","",MAX(0,E293-J293)^2)</f>
        <v/>
      </c>
      <c r="M293" s="27">
        <f>IF(J293="","",MAX(0,E293-(J293+twcdh_off))^2)</f>
        <v/>
      </c>
      <c r="N293" s="27">
        <f>IF(E293="","",MAX(0,E293-swcdh_thr)^2)</f>
        <v/>
      </c>
      <c r="O293">
        <f>IF(K293="","",ROUND(E293-K293,0))</f>
        <v/>
      </c>
      <c r="P293">
        <f>IF(O293="","",IF(O293&gt;=1,O293,0))</f>
        <v/>
      </c>
      <c r="Q293" s="27">
        <f>IF(E293="","",MAX(0,E293-22))</f>
        <v/>
      </c>
      <c r="R293" s="27">
        <f>IF(H293=1,E293,"")</f>
        <v/>
      </c>
      <c r="S293" s="27">
        <f>IF(AND(H293=1,J293&lt;&gt;""),E293-J293,"")</f>
        <v/>
      </c>
      <c r="T293">
        <f>IF(G293="","",MONTH(G293))</f>
        <v/>
      </c>
    </row>
    <row r="294">
      <c r="A294" s="24" t="n">
        <v>2020</v>
      </c>
      <c r="B294" s="24" t="n">
        <v>1</v>
      </c>
      <c r="C294" s="24" t="n">
        <v>13</v>
      </c>
      <c r="D294" s="24" t="n">
        <v>5</v>
      </c>
      <c r="E294" s="24" t="n">
        <v>2.37</v>
      </c>
      <c r="F294" s="25">
        <f>IF($E294="","",DATE(IF($A294="",nominal_year,$A294),$B294,$C294)+($D294-IF(LEFT(hour_conv,1)="1",1,0))/24)</f>
        <v/>
      </c>
      <c r="G294" s="26">
        <f>IF(F294="","",INT(F294))</f>
        <v/>
      </c>
      <c r="H294">
        <f>IF(G294="","",IF(AND(MONTH(G294)*100+DAY(G294)&gt;=season_lo,MONTH(G294)*100+DAY(G294)&lt;=season_hi),1,0))</f>
        <v/>
      </c>
      <c r="I294">
        <f>IF(G294="","",G294-first_day+1)</f>
        <v/>
      </c>
      <c r="J294" s="27">
        <f>IF(I294="","",INDEX(Daily!$J$2:$J$421,I294))</f>
        <v/>
      </c>
      <c r="K294" s="27">
        <f>IF(J294="","",J294+cat_offset)</f>
        <v/>
      </c>
      <c r="L294" s="27">
        <f>IF(J294="","",MAX(0,E294-J294)^2)</f>
        <v/>
      </c>
      <c r="M294" s="27">
        <f>IF(J294="","",MAX(0,E294-(J294+twcdh_off))^2)</f>
        <v/>
      </c>
      <c r="N294" s="27">
        <f>IF(E294="","",MAX(0,E294-swcdh_thr)^2)</f>
        <v/>
      </c>
      <c r="O294">
        <f>IF(K294="","",ROUND(E294-K294,0))</f>
        <v/>
      </c>
      <c r="P294">
        <f>IF(O294="","",IF(O294&gt;=1,O294,0))</f>
        <v/>
      </c>
      <c r="Q294" s="27">
        <f>IF(E294="","",MAX(0,E294-22))</f>
        <v/>
      </c>
      <c r="R294" s="27">
        <f>IF(H294=1,E294,"")</f>
        <v/>
      </c>
      <c r="S294" s="27">
        <f>IF(AND(H294=1,J294&lt;&gt;""),E294-J294,"")</f>
        <v/>
      </c>
      <c r="T294">
        <f>IF(G294="","",MONTH(G294))</f>
        <v/>
      </c>
    </row>
    <row r="295">
      <c r="A295" s="24" t="n">
        <v>2020</v>
      </c>
      <c r="B295" s="24" t="n">
        <v>1</v>
      </c>
      <c r="C295" s="24" t="n">
        <v>13</v>
      </c>
      <c r="D295" s="24" t="n">
        <v>6</v>
      </c>
      <c r="E295" s="24" t="n">
        <v>2.85</v>
      </c>
      <c r="F295" s="25">
        <f>IF($E295="","",DATE(IF($A295="",nominal_year,$A295),$B295,$C295)+($D295-IF(LEFT(hour_conv,1)="1",1,0))/24)</f>
        <v/>
      </c>
      <c r="G295" s="26">
        <f>IF(F295="","",INT(F295))</f>
        <v/>
      </c>
      <c r="H295">
        <f>IF(G295="","",IF(AND(MONTH(G295)*100+DAY(G295)&gt;=season_lo,MONTH(G295)*100+DAY(G295)&lt;=season_hi),1,0))</f>
        <v/>
      </c>
      <c r="I295">
        <f>IF(G295="","",G295-first_day+1)</f>
        <v/>
      </c>
      <c r="J295" s="27">
        <f>IF(I295="","",INDEX(Daily!$J$2:$J$421,I295))</f>
        <v/>
      </c>
      <c r="K295" s="27">
        <f>IF(J295="","",J295+cat_offset)</f>
        <v/>
      </c>
      <c r="L295" s="27">
        <f>IF(J295="","",MAX(0,E295-J295)^2)</f>
        <v/>
      </c>
      <c r="M295" s="27">
        <f>IF(J295="","",MAX(0,E295-(J295+twcdh_off))^2)</f>
        <v/>
      </c>
      <c r="N295" s="27">
        <f>IF(E295="","",MAX(0,E295-swcdh_thr)^2)</f>
        <v/>
      </c>
      <c r="O295">
        <f>IF(K295="","",ROUND(E295-K295,0))</f>
        <v/>
      </c>
      <c r="P295">
        <f>IF(O295="","",IF(O295&gt;=1,O295,0))</f>
        <v/>
      </c>
      <c r="Q295" s="27">
        <f>IF(E295="","",MAX(0,E295-22))</f>
        <v/>
      </c>
      <c r="R295" s="27">
        <f>IF(H295=1,E295,"")</f>
        <v/>
      </c>
      <c r="S295" s="27">
        <f>IF(AND(H295=1,J295&lt;&gt;""),E295-J295,"")</f>
        <v/>
      </c>
      <c r="T295">
        <f>IF(G295="","",MONTH(G295))</f>
        <v/>
      </c>
    </row>
    <row r="296">
      <c r="A296" s="24" t="n">
        <v>2020</v>
      </c>
      <c r="B296" s="24" t="n">
        <v>1</v>
      </c>
      <c r="C296" s="24" t="n">
        <v>13</v>
      </c>
      <c r="D296" s="24" t="n">
        <v>7</v>
      </c>
      <c r="E296" s="24" t="n">
        <v>3.51</v>
      </c>
      <c r="F296" s="25">
        <f>IF($E296="","",DATE(IF($A296="",nominal_year,$A296),$B296,$C296)+($D296-IF(LEFT(hour_conv,1)="1",1,0))/24)</f>
        <v/>
      </c>
      <c r="G296" s="26">
        <f>IF(F296="","",INT(F296))</f>
        <v/>
      </c>
      <c r="H296">
        <f>IF(G296="","",IF(AND(MONTH(G296)*100+DAY(G296)&gt;=season_lo,MONTH(G296)*100+DAY(G296)&lt;=season_hi),1,0))</f>
        <v/>
      </c>
      <c r="I296">
        <f>IF(G296="","",G296-first_day+1)</f>
        <v/>
      </c>
      <c r="J296" s="27">
        <f>IF(I296="","",INDEX(Daily!$J$2:$J$421,I296))</f>
        <v/>
      </c>
      <c r="K296" s="27">
        <f>IF(J296="","",J296+cat_offset)</f>
        <v/>
      </c>
      <c r="L296" s="27">
        <f>IF(J296="","",MAX(0,E296-J296)^2)</f>
        <v/>
      </c>
      <c r="M296" s="27">
        <f>IF(J296="","",MAX(0,E296-(J296+twcdh_off))^2)</f>
        <v/>
      </c>
      <c r="N296" s="27">
        <f>IF(E296="","",MAX(0,E296-swcdh_thr)^2)</f>
        <v/>
      </c>
      <c r="O296">
        <f>IF(K296="","",ROUND(E296-K296,0))</f>
        <v/>
      </c>
      <c r="P296">
        <f>IF(O296="","",IF(O296&gt;=1,O296,0))</f>
        <v/>
      </c>
      <c r="Q296" s="27">
        <f>IF(E296="","",MAX(0,E296-22))</f>
        <v/>
      </c>
      <c r="R296" s="27">
        <f>IF(H296=1,E296,"")</f>
        <v/>
      </c>
      <c r="S296" s="27">
        <f>IF(AND(H296=1,J296&lt;&gt;""),E296-J296,"")</f>
        <v/>
      </c>
      <c r="T296">
        <f>IF(G296="","",MONTH(G296))</f>
        <v/>
      </c>
    </row>
    <row r="297">
      <c r="A297" s="24" t="n">
        <v>2020</v>
      </c>
      <c r="B297" s="24" t="n">
        <v>1</v>
      </c>
      <c r="C297" s="24" t="n">
        <v>13</v>
      </c>
      <c r="D297" s="24" t="n">
        <v>8</v>
      </c>
      <c r="E297" s="24" t="n">
        <v>5.2</v>
      </c>
      <c r="F297" s="25">
        <f>IF($E297="","",DATE(IF($A297="",nominal_year,$A297),$B297,$C297)+($D297-IF(LEFT(hour_conv,1)="1",1,0))/24)</f>
        <v/>
      </c>
      <c r="G297" s="26">
        <f>IF(F297="","",INT(F297))</f>
        <v/>
      </c>
      <c r="H297">
        <f>IF(G297="","",IF(AND(MONTH(G297)*100+DAY(G297)&gt;=season_lo,MONTH(G297)*100+DAY(G297)&lt;=season_hi),1,0))</f>
        <v/>
      </c>
      <c r="I297">
        <f>IF(G297="","",G297-first_day+1)</f>
        <v/>
      </c>
      <c r="J297" s="27">
        <f>IF(I297="","",INDEX(Daily!$J$2:$J$421,I297))</f>
        <v/>
      </c>
      <c r="K297" s="27">
        <f>IF(J297="","",J297+cat_offset)</f>
        <v/>
      </c>
      <c r="L297" s="27">
        <f>IF(J297="","",MAX(0,E297-J297)^2)</f>
        <v/>
      </c>
      <c r="M297" s="27">
        <f>IF(J297="","",MAX(0,E297-(J297+twcdh_off))^2)</f>
        <v/>
      </c>
      <c r="N297" s="27">
        <f>IF(E297="","",MAX(0,E297-swcdh_thr)^2)</f>
        <v/>
      </c>
      <c r="O297">
        <f>IF(K297="","",ROUND(E297-K297,0))</f>
        <v/>
      </c>
      <c r="P297">
        <f>IF(O297="","",IF(O297&gt;=1,O297,0))</f>
        <v/>
      </c>
      <c r="Q297" s="27">
        <f>IF(E297="","",MAX(0,E297-22))</f>
        <v/>
      </c>
      <c r="R297" s="27">
        <f>IF(H297=1,E297,"")</f>
        <v/>
      </c>
      <c r="S297" s="27">
        <f>IF(AND(H297=1,J297&lt;&gt;""),E297-J297,"")</f>
        <v/>
      </c>
      <c r="T297">
        <f>IF(G297="","",MONTH(G297))</f>
        <v/>
      </c>
    </row>
    <row r="298">
      <c r="A298" s="24" t="n">
        <v>2020</v>
      </c>
      <c r="B298" s="24" t="n">
        <v>1</v>
      </c>
      <c r="C298" s="24" t="n">
        <v>13</v>
      </c>
      <c r="D298" s="24" t="n">
        <v>9</v>
      </c>
      <c r="E298" s="24" t="n">
        <v>5.18</v>
      </c>
      <c r="F298" s="25">
        <f>IF($E298="","",DATE(IF($A298="",nominal_year,$A298),$B298,$C298)+($D298-IF(LEFT(hour_conv,1)="1",1,0))/24)</f>
        <v/>
      </c>
      <c r="G298" s="26">
        <f>IF(F298="","",INT(F298))</f>
        <v/>
      </c>
      <c r="H298">
        <f>IF(G298="","",IF(AND(MONTH(G298)*100+DAY(G298)&gt;=season_lo,MONTH(G298)*100+DAY(G298)&lt;=season_hi),1,0))</f>
        <v/>
      </c>
      <c r="I298">
        <f>IF(G298="","",G298-first_day+1)</f>
        <v/>
      </c>
      <c r="J298" s="27">
        <f>IF(I298="","",INDEX(Daily!$J$2:$J$421,I298))</f>
        <v/>
      </c>
      <c r="K298" s="27">
        <f>IF(J298="","",J298+cat_offset)</f>
        <v/>
      </c>
      <c r="L298" s="27">
        <f>IF(J298="","",MAX(0,E298-J298)^2)</f>
        <v/>
      </c>
      <c r="M298" s="27">
        <f>IF(J298="","",MAX(0,E298-(J298+twcdh_off))^2)</f>
        <v/>
      </c>
      <c r="N298" s="27">
        <f>IF(E298="","",MAX(0,E298-swcdh_thr)^2)</f>
        <v/>
      </c>
      <c r="O298">
        <f>IF(K298="","",ROUND(E298-K298,0))</f>
        <v/>
      </c>
      <c r="P298">
        <f>IF(O298="","",IF(O298&gt;=1,O298,0))</f>
        <v/>
      </c>
      <c r="Q298" s="27">
        <f>IF(E298="","",MAX(0,E298-22))</f>
        <v/>
      </c>
      <c r="R298" s="27">
        <f>IF(H298=1,E298,"")</f>
        <v/>
      </c>
      <c r="S298" s="27">
        <f>IF(AND(H298=1,J298&lt;&gt;""),E298-J298,"")</f>
        <v/>
      </c>
      <c r="T298">
        <f>IF(G298="","",MONTH(G298))</f>
        <v/>
      </c>
    </row>
    <row r="299">
      <c r="A299" s="24" t="n">
        <v>2020</v>
      </c>
      <c r="B299" s="24" t="n">
        <v>1</v>
      </c>
      <c r="C299" s="24" t="n">
        <v>13</v>
      </c>
      <c r="D299" s="24" t="n">
        <v>10</v>
      </c>
      <c r="E299" s="24" t="n">
        <v>5.41</v>
      </c>
      <c r="F299" s="25">
        <f>IF($E299="","",DATE(IF($A299="",nominal_year,$A299),$B299,$C299)+($D299-IF(LEFT(hour_conv,1)="1",1,0))/24)</f>
        <v/>
      </c>
      <c r="G299" s="26">
        <f>IF(F299="","",INT(F299))</f>
        <v/>
      </c>
      <c r="H299">
        <f>IF(G299="","",IF(AND(MONTH(G299)*100+DAY(G299)&gt;=season_lo,MONTH(G299)*100+DAY(G299)&lt;=season_hi),1,0))</f>
        <v/>
      </c>
      <c r="I299">
        <f>IF(G299="","",G299-first_day+1)</f>
        <v/>
      </c>
      <c r="J299" s="27">
        <f>IF(I299="","",INDEX(Daily!$J$2:$J$421,I299))</f>
        <v/>
      </c>
      <c r="K299" s="27">
        <f>IF(J299="","",J299+cat_offset)</f>
        <v/>
      </c>
      <c r="L299" s="27">
        <f>IF(J299="","",MAX(0,E299-J299)^2)</f>
        <v/>
      </c>
      <c r="M299" s="27">
        <f>IF(J299="","",MAX(0,E299-(J299+twcdh_off))^2)</f>
        <v/>
      </c>
      <c r="N299" s="27">
        <f>IF(E299="","",MAX(0,E299-swcdh_thr)^2)</f>
        <v/>
      </c>
      <c r="O299">
        <f>IF(K299="","",ROUND(E299-K299,0))</f>
        <v/>
      </c>
      <c r="P299">
        <f>IF(O299="","",IF(O299&gt;=1,O299,0))</f>
        <v/>
      </c>
      <c r="Q299" s="27">
        <f>IF(E299="","",MAX(0,E299-22))</f>
        <v/>
      </c>
      <c r="R299" s="27">
        <f>IF(H299=1,E299,"")</f>
        <v/>
      </c>
      <c r="S299" s="27">
        <f>IF(AND(H299=1,J299&lt;&gt;""),E299-J299,"")</f>
        <v/>
      </c>
      <c r="T299">
        <f>IF(G299="","",MONTH(G299))</f>
        <v/>
      </c>
    </row>
    <row r="300">
      <c r="A300" s="24" t="n">
        <v>2020</v>
      </c>
      <c r="B300" s="24" t="n">
        <v>1</v>
      </c>
      <c r="C300" s="24" t="n">
        <v>13</v>
      </c>
      <c r="D300" s="24" t="n">
        <v>11</v>
      </c>
      <c r="E300" s="24" t="n">
        <v>6.4</v>
      </c>
      <c r="F300" s="25">
        <f>IF($E300="","",DATE(IF($A300="",nominal_year,$A300),$B300,$C300)+($D300-IF(LEFT(hour_conv,1)="1",1,0))/24)</f>
        <v/>
      </c>
      <c r="G300" s="26">
        <f>IF(F300="","",INT(F300))</f>
        <v/>
      </c>
      <c r="H300">
        <f>IF(G300="","",IF(AND(MONTH(G300)*100+DAY(G300)&gt;=season_lo,MONTH(G300)*100+DAY(G300)&lt;=season_hi),1,0))</f>
        <v/>
      </c>
      <c r="I300">
        <f>IF(G300="","",G300-first_day+1)</f>
        <v/>
      </c>
      <c r="J300" s="27">
        <f>IF(I300="","",INDEX(Daily!$J$2:$J$421,I300))</f>
        <v/>
      </c>
      <c r="K300" s="27">
        <f>IF(J300="","",J300+cat_offset)</f>
        <v/>
      </c>
      <c r="L300" s="27">
        <f>IF(J300="","",MAX(0,E300-J300)^2)</f>
        <v/>
      </c>
      <c r="M300" s="27">
        <f>IF(J300="","",MAX(0,E300-(J300+twcdh_off))^2)</f>
        <v/>
      </c>
      <c r="N300" s="27">
        <f>IF(E300="","",MAX(0,E300-swcdh_thr)^2)</f>
        <v/>
      </c>
      <c r="O300">
        <f>IF(K300="","",ROUND(E300-K300,0))</f>
        <v/>
      </c>
      <c r="P300">
        <f>IF(O300="","",IF(O300&gt;=1,O300,0))</f>
        <v/>
      </c>
      <c r="Q300" s="27">
        <f>IF(E300="","",MAX(0,E300-22))</f>
        <v/>
      </c>
      <c r="R300" s="27">
        <f>IF(H300=1,E300,"")</f>
        <v/>
      </c>
      <c r="S300" s="27">
        <f>IF(AND(H300=1,J300&lt;&gt;""),E300-J300,"")</f>
        <v/>
      </c>
      <c r="T300">
        <f>IF(G300="","",MONTH(G300))</f>
        <v/>
      </c>
    </row>
    <row r="301">
      <c r="A301" s="24" t="n">
        <v>2020</v>
      </c>
      <c r="B301" s="24" t="n">
        <v>1</v>
      </c>
      <c r="C301" s="24" t="n">
        <v>13</v>
      </c>
      <c r="D301" s="24" t="n">
        <v>12</v>
      </c>
      <c r="E301" s="24" t="n">
        <v>7.55</v>
      </c>
      <c r="F301" s="25">
        <f>IF($E301="","",DATE(IF($A301="",nominal_year,$A301),$B301,$C301)+($D301-IF(LEFT(hour_conv,1)="1",1,0))/24)</f>
        <v/>
      </c>
      <c r="G301" s="26">
        <f>IF(F301="","",INT(F301))</f>
        <v/>
      </c>
      <c r="H301">
        <f>IF(G301="","",IF(AND(MONTH(G301)*100+DAY(G301)&gt;=season_lo,MONTH(G301)*100+DAY(G301)&lt;=season_hi),1,0))</f>
        <v/>
      </c>
      <c r="I301">
        <f>IF(G301="","",G301-first_day+1)</f>
        <v/>
      </c>
      <c r="J301" s="27">
        <f>IF(I301="","",INDEX(Daily!$J$2:$J$421,I301))</f>
        <v/>
      </c>
      <c r="K301" s="27">
        <f>IF(J301="","",J301+cat_offset)</f>
        <v/>
      </c>
      <c r="L301" s="27">
        <f>IF(J301="","",MAX(0,E301-J301)^2)</f>
        <v/>
      </c>
      <c r="M301" s="27">
        <f>IF(J301="","",MAX(0,E301-(J301+twcdh_off))^2)</f>
        <v/>
      </c>
      <c r="N301" s="27">
        <f>IF(E301="","",MAX(0,E301-swcdh_thr)^2)</f>
        <v/>
      </c>
      <c r="O301">
        <f>IF(K301="","",ROUND(E301-K301,0))</f>
        <v/>
      </c>
      <c r="P301">
        <f>IF(O301="","",IF(O301&gt;=1,O301,0))</f>
        <v/>
      </c>
      <c r="Q301" s="27">
        <f>IF(E301="","",MAX(0,E301-22))</f>
        <v/>
      </c>
      <c r="R301" s="27">
        <f>IF(H301=1,E301,"")</f>
        <v/>
      </c>
      <c r="S301" s="27">
        <f>IF(AND(H301=1,J301&lt;&gt;""),E301-J301,"")</f>
        <v/>
      </c>
      <c r="T301">
        <f>IF(G301="","",MONTH(G301))</f>
        <v/>
      </c>
    </row>
    <row r="302">
      <c r="A302" s="24" t="n">
        <v>2020</v>
      </c>
      <c r="B302" s="24" t="n">
        <v>1</v>
      </c>
      <c r="C302" s="24" t="n">
        <v>13</v>
      </c>
      <c r="D302" s="24" t="n">
        <v>13</v>
      </c>
      <c r="E302" s="24" t="n">
        <v>7.16</v>
      </c>
      <c r="F302" s="25">
        <f>IF($E302="","",DATE(IF($A302="",nominal_year,$A302),$B302,$C302)+($D302-IF(LEFT(hour_conv,1)="1",1,0))/24)</f>
        <v/>
      </c>
      <c r="G302" s="26">
        <f>IF(F302="","",INT(F302))</f>
        <v/>
      </c>
      <c r="H302">
        <f>IF(G302="","",IF(AND(MONTH(G302)*100+DAY(G302)&gt;=season_lo,MONTH(G302)*100+DAY(G302)&lt;=season_hi),1,0))</f>
        <v/>
      </c>
      <c r="I302">
        <f>IF(G302="","",G302-first_day+1)</f>
        <v/>
      </c>
      <c r="J302" s="27">
        <f>IF(I302="","",INDEX(Daily!$J$2:$J$421,I302))</f>
        <v/>
      </c>
      <c r="K302" s="27">
        <f>IF(J302="","",J302+cat_offset)</f>
        <v/>
      </c>
      <c r="L302" s="27">
        <f>IF(J302="","",MAX(0,E302-J302)^2)</f>
        <v/>
      </c>
      <c r="M302" s="27">
        <f>IF(J302="","",MAX(0,E302-(J302+twcdh_off))^2)</f>
        <v/>
      </c>
      <c r="N302" s="27">
        <f>IF(E302="","",MAX(0,E302-swcdh_thr)^2)</f>
        <v/>
      </c>
      <c r="O302">
        <f>IF(K302="","",ROUND(E302-K302,0))</f>
        <v/>
      </c>
      <c r="P302">
        <f>IF(O302="","",IF(O302&gt;=1,O302,0))</f>
        <v/>
      </c>
      <c r="Q302" s="27">
        <f>IF(E302="","",MAX(0,E302-22))</f>
        <v/>
      </c>
      <c r="R302" s="27">
        <f>IF(H302=1,E302,"")</f>
        <v/>
      </c>
      <c r="S302" s="27">
        <f>IF(AND(H302=1,J302&lt;&gt;""),E302-J302,"")</f>
        <v/>
      </c>
      <c r="T302">
        <f>IF(G302="","",MONTH(G302))</f>
        <v/>
      </c>
    </row>
    <row r="303">
      <c r="A303" s="24" t="n">
        <v>2020</v>
      </c>
      <c r="B303" s="24" t="n">
        <v>1</v>
      </c>
      <c r="C303" s="24" t="n">
        <v>13</v>
      </c>
      <c r="D303" s="24" t="n">
        <v>14</v>
      </c>
      <c r="E303" s="24" t="n">
        <v>7.51</v>
      </c>
      <c r="F303" s="25">
        <f>IF($E303="","",DATE(IF($A303="",nominal_year,$A303),$B303,$C303)+($D303-IF(LEFT(hour_conv,1)="1",1,0))/24)</f>
        <v/>
      </c>
      <c r="G303" s="26">
        <f>IF(F303="","",INT(F303))</f>
        <v/>
      </c>
      <c r="H303">
        <f>IF(G303="","",IF(AND(MONTH(G303)*100+DAY(G303)&gt;=season_lo,MONTH(G303)*100+DAY(G303)&lt;=season_hi),1,0))</f>
        <v/>
      </c>
      <c r="I303">
        <f>IF(G303="","",G303-first_day+1)</f>
        <v/>
      </c>
      <c r="J303" s="27">
        <f>IF(I303="","",INDEX(Daily!$J$2:$J$421,I303))</f>
        <v/>
      </c>
      <c r="K303" s="27">
        <f>IF(J303="","",J303+cat_offset)</f>
        <v/>
      </c>
      <c r="L303" s="27">
        <f>IF(J303="","",MAX(0,E303-J303)^2)</f>
        <v/>
      </c>
      <c r="M303" s="27">
        <f>IF(J303="","",MAX(0,E303-(J303+twcdh_off))^2)</f>
        <v/>
      </c>
      <c r="N303" s="27">
        <f>IF(E303="","",MAX(0,E303-swcdh_thr)^2)</f>
        <v/>
      </c>
      <c r="O303">
        <f>IF(K303="","",ROUND(E303-K303,0))</f>
        <v/>
      </c>
      <c r="P303">
        <f>IF(O303="","",IF(O303&gt;=1,O303,0))</f>
        <v/>
      </c>
      <c r="Q303" s="27">
        <f>IF(E303="","",MAX(0,E303-22))</f>
        <v/>
      </c>
      <c r="R303" s="27">
        <f>IF(H303=1,E303,"")</f>
        <v/>
      </c>
      <c r="S303" s="27">
        <f>IF(AND(H303=1,J303&lt;&gt;""),E303-J303,"")</f>
        <v/>
      </c>
      <c r="T303">
        <f>IF(G303="","",MONTH(G303))</f>
        <v/>
      </c>
    </row>
    <row r="304">
      <c r="A304" s="24" t="n">
        <v>2020</v>
      </c>
      <c r="B304" s="24" t="n">
        <v>1</v>
      </c>
      <c r="C304" s="24" t="n">
        <v>13</v>
      </c>
      <c r="D304" s="24" t="n">
        <v>15</v>
      </c>
      <c r="E304" s="24" t="n">
        <v>8.4</v>
      </c>
      <c r="F304" s="25">
        <f>IF($E304="","",DATE(IF($A304="",nominal_year,$A304),$B304,$C304)+($D304-IF(LEFT(hour_conv,1)="1",1,0))/24)</f>
        <v/>
      </c>
      <c r="G304" s="26">
        <f>IF(F304="","",INT(F304))</f>
        <v/>
      </c>
      <c r="H304">
        <f>IF(G304="","",IF(AND(MONTH(G304)*100+DAY(G304)&gt;=season_lo,MONTH(G304)*100+DAY(G304)&lt;=season_hi),1,0))</f>
        <v/>
      </c>
      <c r="I304">
        <f>IF(G304="","",G304-first_day+1)</f>
        <v/>
      </c>
      <c r="J304" s="27">
        <f>IF(I304="","",INDEX(Daily!$J$2:$J$421,I304))</f>
        <v/>
      </c>
      <c r="K304" s="27">
        <f>IF(J304="","",J304+cat_offset)</f>
        <v/>
      </c>
      <c r="L304" s="27">
        <f>IF(J304="","",MAX(0,E304-J304)^2)</f>
        <v/>
      </c>
      <c r="M304" s="27">
        <f>IF(J304="","",MAX(0,E304-(J304+twcdh_off))^2)</f>
        <v/>
      </c>
      <c r="N304" s="27">
        <f>IF(E304="","",MAX(0,E304-swcdh_thr)^2)</f>
        <v/>
      </c>
      <c r="O304">
        <f>IF(K304="","",ROUND(E304-K304,0))</f>
        <v/>
      </c>
      <c r="P304">
        <f>IF(O304="","",IF(O304&gt;=1,O304,0))</f>
        <v/>
      </c>
      <c r="Q304" s="27">
        <f>IF(E304="","",MAX(0,E304-22))</f>
        <v/>
      </c>
      <c r="R304" s="27">
        <f>IF(H304=1,E304,"")</f>
        <v/>
      </c>
      <c r="S304" s="27">
        <f>IF(AND(H304=1,J304&lt;&gt;""),E304-J304,"")</f>
        <v/>
      </c>
      <c r="T304">
        <f>IF(G304="","",MONTH(G304))</f>
        <v/>
      </c>
    </row>
    <row r="305">
      <c r="A305" s="24" t="n">
        <v>2020</v>
      </c>
      <c r="B305" s="24" t="n">
        <v>1</v>
      </c>
      <c r="C305" s="24" t="n">
        <v>13</v>
      </c>
      <c r="D305" s="24" t="n">
        <v>16</v>
      </c>
      <c r="E305" s="24" t="n">
        <v>8.199999999999999</v>
      </c>
      <c r="F305" s="25">
        <f>IF($E305="","",DATE(IF($A305="",nominal_year,$A305),$B305,$C305)+($D305-IF(LEFT(hour_conv,1)="1",1,0))/24)</f>
        <v/>
      </c>
      <c r="G305" s="26">
        <f>IF(F305="","",INT(F305))</f>
        <v/>
      </c>
      <c r="H305">
        <f>IF(G305="","",IF(AND(MONTH(G305)*100+DAY(G305)&gt;=season_lo,MONTH(G305)*100+DAY(G305)&lt;=season_hi),1,0))</f>
        <v/>
      </c>
      <c r="I305">
        <f>IF(G305="","",G305-first_day+1)</f>
        <v/>
      </c>
      <c r="J305" s="27">
        <f>IF(I305="","",INDEX(Daily!$J$2:$J$421,I305))</f>
        <v/>
      </c>
      <c r="K305" s="27">
        <f>IF(J305="","",J305+cat_offset)</f>
        <v/>
      </c>
      <c r="L305" s="27">
        <f>IF(J305="","",MAX(0,E305-J305)^2)</f>
        <v/>
      </c>
      <c r="M305" s="27">
        <f>IF(J305="","",MAX(0,E305-(J305+twcdh_off))^2)</f>
        <v/>
      </c>
      <c r="N305" s="27">
        <f>IF(E305="","",MAX(0,E305-swcdh_thr)^2)</f>
        <v/>
      </c>
      <c r="O305">
        <f>IF(K305="","",ROUND(E305-K305,0))</f>
        <v/>
      </c>
      <c r="P305">
        <f>IF(O305="","",IF(O305&gt;=1,O305,0))</f>
        <v/>
      </c>
      <c r="Q305" s="27">
        <f>IF(E305="","",MAX(0,E305-22))</f>
        <v/>
      </c>
      <c r="R305" s="27">
        <f>IF(H305=1,E305,"")</f>
        <v/>
      </c>
      <c r="S305" s="27">
        <f>IF(AND(H305=1,J305&lt;&gt;""),E305-J305,"")</f>
        <v/>
      </c>
      <c r="T305">
        <f>IF(G305="","",MONTH(G305))</f>
        <v/>
      </c>
    </row>
    <row r="306">
      <c r="A306" s="24" t="n">
        <v>2020</v>
      </c>
      <c r="B306" s="24" t="n">
        <v>1</v>
      </c>
      <c r="C306" s="24" t="n">
        <v>13</v>
      </c>
      <c r="D306" s="24" t="n">
        <v>17</v>
      </c>
      <c r="E306" s="24" t="n">
        <v>8.18</v>
      </c>
      <c r="F306" s="25">
        <f>IF($E306="","",DATE(IF($A306="",nominal_year,$A306),$B306,$C306)+($D306-IF(LEFT(hour_conv,1)="1",1,0))/24)</f>
        <v/>
      </c>
      <c r="G306" s="26">
        <f>IF(F306="","",INT(F306))</f>
        <v/>
      </c>
      <c r="H306">
        <f>IF(G306="","",IF(AND(MONTH(G306)*100+DAY(G306)&gt;=season_lo,MONTH(G306)*100+DAY(G306)&lt;=season_hi),1,0))</f>
        <v/>
      </c>
      <c r="I306">
        <f>IF(G306="","",G306-first_day+1)</f>
        <v/>
      </c>
      <c r="J306" s="27">
        <f>IF(I306="","",INDEX(Daily!$J$2:$J$421,I306))</f>
        <v/>
      </c>
      <c r="K306" s="27">
        <f>IF(J306="","",J306+cat_offset)</f>
        <v/>
      </c>
      <c r="L306" s="27">
        <f>IF(J306="","",MAX(0,E306-J306)^2)</f>
        <v/>
      </c>
      <c r="M306" s="27">
        <f>IF(J306="","",MAX(0,E306-(J306+twcdh_off))^2)</f>
        <v/>
      </c>
      <c r="N306" s="27">
        <f>IF(E306="","",MAX(0,E306-swcdh_thr)^2)</f>
        <v/>
      </c>
      <c r="O306">
        <f>IF(K306="","",ROUND(E306-K306,0))</f>
        <v/>
      </c>
      <c r="P306">
        <f>IF(O306="","",IF(O306&gt;=1,O306,0))</f>
        <v/>
      </c>
      <c r="Q306" s="27">
        <f>IF(E306="","",MAX(0,E306-22))</f>
        <v/>
      </c>
      <c r="R306" s="27">
        <f>IF(H306=1,E306,"")</f>
        <v/>
      </c>
      <c r="S306" s="27">
        <f>IF(AND(H306=1,J306&lt;&gt;""),E306-J306,"")</f>
        <v/>
      </c>
      <c r="T306">
        <f>IF(G306="","",MONTH(G306))</f>
        <v/>
      </c>
    </row>
    <row r="307">
      <c r="A307" s="24" t="n">
        <v>2020</v>
      </c>
      <c r="B307" s="24" t="n">
        <v>1</v>
      </c>
      <c r="C307" s="24" t="n">
        <v>13</v>
      </c>
      <c r="D307" s="24" t="n">
        <v>18</v>
      </c>
      <c r="E307" s="24" t="n">
        <v>7.45</v>
      </c>
      <c r="F307" s="25">
        <f>IF($E307="","",DATE(IF($A307="",nominal_year,$A307),$B307,$C307)+($D307-IF(LEFT(hour_conv,1)="1",1,0))/24)</f>
        <v/>
      </c>
      <c r="G307" s="26">
        <f>IF(F307="","",INT(F307))</f>
        <v/>
      </c>
      <c r="H307">
        <f>IF(G307="","",IF(AND(MONTH(G307)*100+DAY(G307)&gt;=season_lo,MONTH(G307)*100+DAY(G307)&lt;=season_hi),1,0))</f>
        <v/>
      </c>
      <c r="I307">
        <f>IF(G307="","",G307-first_day+1)</f>
        <v/>
      </c>
      <c r="J307" s="27">
        <f>IF(I307="","",INDEX(Daily!$J$2:$J$421,I307))</f>
        <v/>
      </c>
      <c r="K307" s="27">
        <f>IF(J307="","",J307+cat_offset)</f>
        <v/>
      </c>
      <c r="L307" s="27">
        <f>IF(J307="","",MAX(0,E307-J307)^2)</f>
        <v/>
      </c>
      <c r="M307" s="27">
        <f>IF(J307="","",MAX(0,E307-(J307+twcdh_off))^2)</f>
        <v/>
      </c>
      <c r="N307" s="27">
        <f>IF(E307="","",MAX(0,E307-swcdh_thr)^2)</f>
        <v/>
      </c>
      <c r="O307">
        <f>IF(K307="","",ROUND(E307-K307,0))</f>
        <v/>
      </c>
      <c r="P307">
        <f>IF(O307="","",IF(O307&gt;=1,O307,0))</f>
        <v/>
      </c>
      <c r="Q307" s="27">
        <f>IF(E307="","",MAX(0,E307-22))</f>
        <v/>
      </c>
      <c r="R307" s="27">
        <f>IF(H307=1,E307,"")</f>
        <v/>
      </c>
      <c r="S307" s="27">
        <f>IF(AND(H307=1,J307&lt;&gt;""),E307-J307,"")</f>
        <v/>
      </c>
      <c r="T307">
        <f>IF(G307="","",MONTH(G307))</f>
        <v/>
      </c>
    </row>
    <row r="308">
      <c r="A308" s="24" t="n">
        <v>2020</v>
      </c>
      <c r="B308" s="24" t="n">
        <v>1</v>
      </c>
      <c r="C308" s="24" t="n">
        <v>13</v>
      </c>
      <c r="D308" s="24" t="n">
        <v>19</v>
      </c>
      <c r="E308" s="24" t="n">
        <v>8.02</v>
      </c>
      <c r="F308" s="25">
        <f>IF($E308="","",DATE(IF($A308="",nominal_year,$A308),$B308,$C308)+($D308-IF(LEFT(hour_conv,1)="1",1,0))/24)</f>
        <v/>
      </c>
      <c r="G308" s="26">
        <f>IF(F308="","",INT(F308))</f>
        <v/>
      </c>
      <c r="H308">
        <f>IF(G308="","",IF(AND(MONTH(G308)*100+DAY(G308)&gt;=season_lo,MONTH(G308)*100+DAY(G308)&lt;=season_hi),1,0))</f>
        <v/>
      </c>
      <c r="I308">
        <f>IF(G308="","",G308-first_day+1)</f>
        <v/>
      </c>
      <c r="J308" s="27">
        <f>IF(I308="","",INDEX(Daily!$J$2:$J$421,I308))</f>
        <v/>
      </c>
      <c r="K308" s="27">
        <f>IF(J308="","",J308+cat_offset)</f>
        <v/>
      </c>
      <c r="L308" s="27">
        <f>IF(J308="","",MAX(0,E308-J308)^2)</f>
        <v/>
      </c>
      <c r="M308" s="27">
        <f>IF(J308="","",MAX(0,E308-(J308+twcdh_off))^2)</f>
        <v/>
      </c>
      <c r="N308" s="27">
        <f>IF(E308="","",MAX(0,E308-swcdh_thr)^2)</f>
        <v/>
      </c>
      <c r="O308">
        <f>IF(K308="","",ROUND(E308-K308,0))</f>
        <v/>
      </c>
      <c r="P308">
        <f>IF(O308="","",IF(O308&gt;=1,O308,0))</f>
        <v/>
      </c>
      <c r="Q308" s="27">
        <f>IF(E308="","",MAX(0,E308-22))</f>
        <v/>
      </c>
      <c r="R308" s="27">
        <f>IF(H308=1,E308,"")</f>
        <v/>
      </c>
      <c r="S308" s="27">
        <f>IF(AND(H308=1,J308&lt;&gt;""),E308-J308,"")</f>
        <v/>
      </c>
      <c r="T308">
        <f>IF(G308="","",MONTH(G308))</f>
        <v/>
      </c>
    </row>
    <row r="309">
      <c r="A309" s="24" t="n">
        <v>2020</v>
      </c>
      <c r="B309" s="24" t="n">
        <v>1</v>
      </c>
      <c r="C309" s="24" t="n">
        <v>13</v>
      </c>
      <c r="D309" s="24" t="n">
        <v>20</v>
      </c>
      <c r="E309" s="24" t="n">
        <v>7.41</v>
      </c>
      <c r="F309" s="25">
        <f>IF($E309="","",DATE(IF($A309="",nominal_year,$A309),$B309,$C309)+($D309-IF(LEFT(hour_conv,1)="1",1,0))/24)</f>
        <v/>
      </c>
      <c r="G309" s="26">
        <f>IF(F309="","",INT(F309))</f>
        <v/>
      </c>
      <c r="H309">
        <f>IF(G309="","",IF(AND(MONTH(G309)*100+DAY(G309)&gt;=season_lo,MONTH(G309)*100+DAY(G309)&lt;=season_hi),1,0))</f>
        <v/>
      </c>
      <c r="I309">
        <f>IF(G309="","",G309-first_day+1)</f>
        <v/>
      </c>
      <c r="J309" s="27">
        <f>IF(I309="","",INDEX(Daily!$J$2:$J$421,I309))</f>
        <v/>
      </c>
      <c r="K309" s="27">
        <f>IF(J309="","",J309+cat_offset)</f>
        <v/>
      </c>
      <c r="L309" s="27">
        <f>IF(J309="","",MAX(0,E309-J309)^2)</f>
        <v/>
      </c>
      <c r="M309" s="27">
        <f>IF(J309="","",MAX(0,E309-(J309+twcdh_off))^2)</f>
        <v/>
      </c>
      <c r="N309" s="27">
        <f>IF(E309="","",MAX(0,E309-swcdh_thr)^2)</f>
        <v/>
      </c>
      <c r="O309">
        <f>IF(K309="","",ROUND(E309-K309,0))</f>
        <v/>
      </c>
      <c r="P309">
        <f>IF(O309="","",IF(O309&gt;=1,O309,0))</f>
        <v/>
      </c>
      <c r="Q309" s="27">
        <f>IF(E309="","",MAX(0,E309-22))</f>
        <v/>
      </c>
      <c r="R309" s="27">
        <f>IF(H309=1,E309,"")</f>
        <v/>
      </c>
      <c r="S309" s="27">
        <f>IF(AND(H309=1,J309&lt;&gt;""),E309-J309,"")</f>
        <v/>
      </c>
      <c r="T309">
        <f>IF(G309="","",MONTH(G309))</f>
        <v/>
      </c>
    </row>
    <row r="310">
      <c r="A310" s="24" t="n">
        <v>2020</v>
      </c>
      <c r="B310" s="24" t="n">
        <v>1</v>
      </c>
      <c r="C310" s="24" t="n">
        <v>13</v>
      </c>
      <c r="D310" s="24" t="n">
        <v>21</v>
      </c>
      <c r="E310" s="24" t="n">
        <v>6.34</v>
      </c>
      <c r="F310" s="25">
        <f>IF($E310="","",DATE(IF($A310="",nominal_year,$A310),$B310,$C310)+($D310-IF(LEFT(hour_conv,1)="1",1,0))/24)</f>
        <v/>
      </c>
      <c r="G310" s="26">
        <f>IF(F310="","",INT(F310))</f>
        <v/>
      </c>
      <c r="H310">
        <f>IF(G310="","",IF(AND(MONTH(G310)*100+DAY(G310)&gt;=season_lo,MONTH(G310)*100+DAY(G310)&lt;=season_hi),1,0))</f>
        <v/>
      </c>
      <c r="I310">
        <f>IF(G310="","",G310-first_day+1)</f>
        <v/>
      </c>
      <c r="J310" s="27">
        <f>IF(I310="","",INDEX(Daily!$J$2:$J$421,I310))</f>
        <v/>
      </c>
      <c r="K310" s="27">
        <f>IF(J310="","",J310+cat_offset)</f>
        <v/>
      </c>
      <c r="L310" s="27">
        <f>IF(J310="","",MAX(0,E310-J310)^2)</f>
        <v/>
      </c>
      <c r="M310" s="27">
        <f>IF(J310="","",MAX(0,E310-(J310+twcdh_off))^2)</f>
        <v/>
      </c>
      <c r="N310" s="27">
        <f>IF(E310="","",MAX(0,E310-swcdh_thr)^2)</f>
        <v/>
      </c>
      <c r="O310">
        <f>IF(K310="","",ROUND(E310-K310,0))</f>
        <v/>
      </c>
      <c r="P310">
        <f>IF(O310="","",IF(O310&gt;=1,O310,0))</f>
        <v/>
      </c>
      <c r="Q310" s="27">
        <f>IF(E310="","",MAX(0,E310-22))</f>
        <v/>
      </c>
      <c r="R310" s="27">
        <f>IF(H310=1,E310,"")</f>
        <v/>
      </c>
      <c r="S310" s="27">
        <f>IF(AND(H310=1,J310&lt;&gt;""),E310-J310,"")</f>
        <v/>
      </c>
      <c r="T310">
        <f>IF(G310="","",MONTH(G310))</f>
        <v/>
      </c>
    </row>
    <row r="311">
      <c r="A311" s="24" t="n">
        <v>2020</v>
      </c>
      <c r="B311" s="24" t="n">
        <v>1</v>
      </c>
      <c r="C311" s="24" t="n">
        <v>13</v>
      </c>
      <c r="D311" s="24" t="n">
        <v>22</v>
      </c>
      <c r="E311" s="24" t="n">
        <v>5.72</v>
      </c>
      <c r="F311" s="25">
        <f>IF($E311="","",DATE(IF($A311="",nominal_year,$A311),$B311,$C311)+($D311-IF(LEFT(hour_conv,1)="1",1,0))/24)</f>
        <v/>
      </c>
      <c r="G311" s="26">
        <f>IF(F311="","",INT(F311))</f>
        <v/>
      </c>
      <c r="H311">
        <f>IF(G311="","",IF(AND(MONTH(G311)*100+DAY(G311)&gt;=season_lo,MONTH(G311)*100+DAY(G311)&lt;=season_hi),1,0))</f>
        <v/>
      </c>
      <c r="I311">
        <f>IF(G311="","",G311-first_day+1)</f>
        <v/>
      </c>
      <c r="J311" s="27">
        <f>IF(I311="","",INDEX(Daily!$J$2:$J$421,I311))</f>
        <v/>
      </c>
      <c r="K311" s="27">
        <f>IF(J311="","",J311+cat_offset)</f>
        <v/>
      </c>
      <c r="L311" s="27">
        <f>IF(J311="","",MAX(0,E311-J311)^2)</f>
        <v/>
      </c>
      <c r="M311" s="27">
        <f>IF(J311="","",MAX(0,E311-(J311+twcdh_off))^2)</f>
        <v/>
      </c>
      <c r="N311" s="27">
        <f>IF(E311="","",MAX(0,E311-swcdh_thr)^2)</f>
        <v/>
      </c>
      <c r="O311">
        <f>IF(K311="","",ROUND(E311-K311,0))</f>
        <v/>
      </c>
      <c r="P311">
        <f>IF(O311="","",IF(O311&gt;=1,O311,0))</f>
        <v/>
      </c>
      <c r="Q311" s="27">
        <f>IF(E311="","",MAX(0,E311-22))</f>
        <v/>
      </c>
      <c r="R311" s="27">
        <f>IF(H311=1,E311,"")</f>
        <v/>
      </c>
      <c r="S311" s="27">
        <f>IF(AND(H311=1,J311&lt;&gt;""),E311-J311,"")</f>
        <v/>
      </c>
      <c r="T311">
        <f>IF(G311="","",MONTH(G311))</f>
        <v/>
      </c>
    </row>
    <row r="312">
      <c r="A312" s="24" t="n">
        <v>2020</v>
      </c>
      <c r="B312" s="24" t="n">
        <v>1</v>
      </c>
      <c r="C312" s="24" t="n">
        <v>13</v>
      </c>
      <c r="D312" s="24" t="n">
        <v>23</v>
      </c>
      <c r="E312" s="24" t="n">
        <v>3.98</v>
      </c>
      <c r="F312" s="25">
        <f>IF($E312="","",DATE(IF($A312="",nominal_year,$A312),$B312,$C312)+($D312-IF(LEFT(hour_conv,1)="1",1,0))/24)</f>
        <v/>
      </c>
      <c r="G312" s="26">
        <f>IF(F312="","",INT(F312))</f>
        <v/>
      </c>
      <c r="H312">
        <f>IF(G312="","",IF(AND(MONTH(G312)*100+DAY(G312)&gt;=season_lo,MONTH(G312)*100+DAY(G312)&lt;=season_hi),1,0))</f>
        <v/>
      </c>
      <c r="I312">
        <f>IF(G312="","",G312-first_day+1)</f>
        <v/>
      </c>
      <c r="J312" s="27">
        <f>IF(I312="","",INDEX(Daily!$J$2:$J$421,I312))</f>
        <v/>
      </c>
      <c r="K312" s="27">
        <f>IF(J312="","",J312+cat_offset)</f>
        <v/>
      </c>
      <c r="L312" s="27">
        <f>IF(J312="","",MAX(0,E312-J312)^2)</f>
        <v/>
      </c>
      <c r="M312" s="27">
        <f>IF(J312="","",MAX(0,E312-(J312+twcdh_off))^2)</f>
        <v/>
      </c>
      <c r="N312" s="27">
        <f>IF(E312="","",MAX(0,E312-swcdh_thr)^2)</f>
        <v/>
      </c>
      <c r="O312">
        <f>IF(K312="","",ROUND(E312-K312,0))</f>
        <v/>
      </c>
      <c r="P312">
        <f>IF(O312="","",IF(O312&gt;=1,O312,0))</f>
        <v/>
      </c>
      <c r="Q312" s="27">
        <f>IF(E312="","",MAX(0,E312-22))</f>
        <v/>
      </c>
      <c r="R312" s="27">
        <f>IF(H312=1,E312,"")</f>
        <v/>
      </c>
      <c r="S312" s="27">
        <f>IF(AND(H312=1,J312&lt;&gt;""),E312-J312,"")</f>
        <v/>
      </c>
      <c r="T312">
        <f>IF(G312="","",MONTH(G312))</f>
        <v/>
      </c>
    </row>
    <row r="313">
      <c r="A313" s="24" t="n">
        <v>2020</v>
      </c>
      <c r="B313" s="24" t="n">
        <v>1</v>
      </c>
      <c r="C313" s="24" t="n">
        <v>13</v>
      </c>
      <c r="D313" s="24" t="n">
        <v>24</v>
      </c>
      <c r="E313" s="24" t="n">
        <v>4.43</v>
      </c>
      <c r="F313" s="25">
        <f>IF($E313="","",DATE(IF($A313="",nominal_year,$A313),$B313,$C313)+($D313-IF(LEFT(hour_conv,1)="1",1,0))/24)</f>
        <v/>
      </c>
      <c r="G313" s="26">
        <f>IF(F313="","",INT(F313))</f>
        <v/>
      </c>
      <c r="H313">
        <f>IF(G313="","",IF(AND(MONTH(G313)*100+DAY(G313)&gt;=season_lo,MONTH(G313)*100+DAY(G313)&lt;=season_hi),1,0))</f>
        <v/>
      </c>
      <c r="I313">
        <f>IF(G313="","",G313-first_day+1)</f>
        <v/>
      </c>
      <c r="J313" s="27">
        <f>IF(I313="","",INDEX(Daily!$J$2:$J$421,I313))</f>
        <v/>
      </c>
      <c r="K313" s="27">
        <f>IF(J313="","",J313+cat_offset)</f>
        <v/>
      </c>
      <c r="L313" s="27">
        <f>IF(J313="","",MAX(0,E313-J313)^2)</f>
        <v/>
      </c>
      <c r="M313" s="27">
        <f>IF(J313="","",MAX(0,E313-(J313+twcdh_off))^2)</f>
        <v/>
      </c>
      <c r="N313" s="27">
        <f>IF(E313="","",MAX(0,E313-swcdh_thr)^2)</f>
        <v/>
      </c>
      <c r="O313">
        <f>IF(K313="","",ROUND(E313-K313,0))</f>
        <v/>
      </c>
      <c r="P313">
        <f>IF(O313="","",IF(O313&gt;=1,O313,0))</f>
        <v/>
      </c>
      <c r="Q313" s="27">
        <f>IF(E313="","",MAX(0,E313-22))</f>
        <v/>
      </c>
      <c r="R313" s="27">
        <f>IF(H313=1,E313,"")</f>
        <v/>
      </c>
      <c r="S313" s="27">
        <f>IF(AND(H313=1,J313&lt;&gt;""),E313-J313,"")</f>
        <v/>
      </c>
      <c r="T313">
        <f>IF(G313="","",MONTH(G313))</f>
        <v/>
      </c>
    </row>
    <row r="314">
      <c r="A314" s="24" t="n">
        <v>2020</v>
      </c>
      <c r="B314" s="24" t="n">
        <v>1</v>
      </c>
      <c r="C314" s="24" t="n">
        <v>14</v>
      </c>
      <c r="D314" s="24" t="n">
        <v>1</v>
      </c>
      <c r="E314" s="24" t="n">
        <v>3.28</v>
      </c>
      <c r="F314" s="25">
        <f>IF($E314="","",DATE(IF($A314="",nominal_year,$A314),$B314,$C314)+($D314-IF(LEFT(hour_conv,1)="1",1,0))/24)</f>
        <v/>
      </c>
      <c r="G314" s="26">
        <f>IF(F314="","",INT(F314))</f>
        <v/>
      </c>
      <c r="H314">
        <f>IF(G314="","",IF(AND(MONTH(G314)*100+DAY(G314)&gt;=season_lo,MONTH(G314)*100+DAY(G314)&lt;=season_hi),1,0))</f>
        <v/>
      </c>
      <c r="I314">
        <f>IF(G314="","",G314-first_day+1)</f>
        <v/>
      </c>
      <c r="J314" s="27">
        <f>IF(I314="","",INDEX(Daily!$J$2:$J$421,I314))</f>
        <v/>
      </c>
      <c r="K314" s="27">
        <f>IF(J314="","",J314+cat_offset)</f>
        <v/>
      </c>
      <c r="L314" s="27">
        <f>IF(J314="","",MAX(0,E314-J314)^2)</f>
        <v/>
      </c>
      <c r="M314" s="27">
        <f>IF(J314="","",MAX(0,E314-(J314+twcdh_off))^2)</f>
        <v/>
      </c>
      <c r="N314" s="27">
        <f>IF(E314="","",MAX(0,E314-swcdh_thr)^2)</f>
        <v/>
      </c>
      <c r="O314">
        <f>IF(K314="","",ROUND(E314-K314,0))</f>
        <v/>
      </c>
      <c r="P314">
        <f>IF(O314="","",IF(O314&gt;=1,O314,0))</f>
        <v/>
      </c>
      <c r="Q314" s="27">
        <f>IF(E314="","",MAX(0,E314-22))</f>
        <v/>
      </c>
      <c r="R314" s="27">
        <f>IF(H314=1,E314,"")</f>
        <v/>
      </c>
      <c r="S314" s="27">
        <f>IF(AND(H314=1,J314&lt;&gt;""),E314-J314,"")</f>
        <v/>
      </c>
      <c r="T314">
        <f>IF(G314="","",MONTH(G314))</f>
        <v/>
      </c>
    </row>
    <row r="315">
      <c r="A315" s="24" t="n">
        <v>2020</v>
      </c>
      <c r="B315" s="24" t="n">
        <v>1</v>
      </c>
      <c r="C315" s="24" t="n">
        <v>14</v>
      </c>
      <c r="D315" s="24" t="n">
        <v>2</v>
      </c>
      <c r="E315" s="24" t="n">
        <v>3.13</v>
      </c>
      <c r="F315" s="25">
        <f>IF($E315="","",DATE(IF($A315="",nominal_year,$A315),$B315,$C315)+($D315-IF(LEFT(hour_conv,1)="1",1,0))/24)</f>
        <v/>
      </c>
      <c r="G315" s="26">
        <f>IF(F315="","",INT(F315))</f>
        <v/>
      </c>
      <c r="H315">
        <f>IF(G315="","",IF(AND(MONTH(G315)*100+DAY(G315)&gt;=season_lo,MONTH(G315)*100+DAY(G315)&lt;=season_hi),1,0))</f>
        <v/>
      </c>
      <c r="I315">
        <f>IF(G315="","",G315-first_day+1)</f>
        <v/>
      </c>
      <c r="J315" s="27">
        <f>IF(I315="","",INDEX(Daily!$J$2:$J$421,I315))</f>
        <v/>
      </c>
      <c r="K315" s="27">
        <f>IF(J315="","",J315+cat_offset)</f>
        <v/>
      </c>
      <c r="L315" s="27">
        <f>IF(J315="","",MAX(0,E315-J315)^2)</f>
        <v/>
      </c>
      <c r="M315" s="27">
        <f>IF(J315="","",MAX(0,E315-(J315+twcdh_off))^2)</f>
        <v/>
      </c>
      <c r="N315" s="27">
        <f>IF(E315="","",MAX(0,E315-swcdh_thr)^2)</f>
        <v/>
      </c>
      <c r="O315">
        <f>IF(K315="","",ROUND(E315-K315,0))</f>
        <v/>
      </c>
      <c r="P315">
        <f>IF(O315="","",IF(O315&gt;=1,O315,0))</f>
        <v/>
      </c>
      <c r="Q315" s="27">
        <f>IF(E315="","",MAX(0,E315-22))</f>
        <v/>
      </c>
      <c r="R315" s="27">
        <f>IF(H315=1,E315,"")</f>
        <v/>
      </c>
      <c r="S315" s="27">
        <f>IF(AND(H315=1,J315&lt;&gt;""),E315-J315,"")</f>
        <v/>
      </c>
      <c r="T315">
        <f>IF(G315="","",MONTH(G315))</f>
        <v/>
      </c>
    </row>
    <row r="316">
      <c r="A316" s="24" t="n">
        <v>2020</v>
      </c>
      <c r="B316" s="24" t="n">
        <v>1</v>
      </c>
      <c r="C316" s="24" t="n">
        <v>14</v>
      </c>
      <c r="D316" s="24" t="n">
        <v>3</v>
      </c>
      <c r="E316" s="24" t="n">
        <v>2.97</v>
      </c>
      <c r="F316" s="25">
        <f>IF($E316="","",DATE(IF($A316="",nominal_year,$A316),$B316,$C316)+($D316-IF(LEFT(hour_conv,1)="1",1,0))/24)</f>
        <v/>
      </c>
      <c r="G316" s="26">
        <f>IF(F316="","",INT(F316))</f>
        <v/>
      </c>
      <c r="H316">
        <f>IF(G316="","",IF(AND(MONTH(G316)*100+DAY(G316)&gt;=season_lo,MONTH(G316)*100+DAY(G316)&lt;=season_hi),1,0))</f>
        <v/>
      </c>
      <c r="I316">
        <f>IF(G316="","",G316-first_day+1)</f>
        <v/>
      </c>
      <c r="J316" s="27">
        <f>IF(I316="","",INDEX(Daily!$J$2:$J$421,I316))</f>
        <v/>
      </c>
      <c r="K316" s="27">
        <f>IF(J316="","",J316+cat_offset)</f>
        <v/>
      </c>
      <c r="L316" s="27">
        <f>IF(J316="","",MAX(0,E316-J316)^2)</f>
        <v/>
      </c>
      <c r="M316" s="27">
        <f>IF(J316="","",MAX(0,E316-(J316+twcdh_off))^2)</f>
        <v/>
      </c>
      <c r="N316" s="27">
        <f>IF(E316="","",MAX(0,E316-swcdh_thr)^2)</f>
        <v/>
      </c>
      <c r="O316">
        <f>IF(K316="","",ROUND(E316-K316,0))</f>
        <v/>
      </c>
      <c r="P316">
        <f>IF(O316="","",IF(O316&gt;=1,O316,0))</f>
        <v/>
      </c>
      <c r="Q316" s="27">
        <f>IF(E316="","",MAX(0,E316-22))</f>
        <v/>
      </c>
      <c r="R316" s="27">
        <f>IF(H316=1,E316,"")</f>
        <v/>
      </c>
      <c r="S316" s="27">
        <f>IF(AND(H316=1,J316&lt;&gt;""),E316-J316,"")</f>
        <v/>
      </c>
      <c r="T316">
        <f>IF(G316="","",MONTH(G316))</f>
        <v/>
      </c>
    </row>
    <row r="317">
      <c r="A317" s="24" t="n">
        <v>2020</v>
      </c>
      <c r="B317" s="24" t="n">
        <v>1</v>
      </c>
      <c r="C317" s="24" t="n">
        <v>14</v>
      </c>
      <c r="D317" s="24" t="n">
        <v>4</v>
      </c>
      <c r="E317" s="24" t="n">
        <v>2.48</v>
      </c>
      <c r="F317" s="25">
        <f>IF($E317="","",DATE(IF($A317="",nominal_year,$A317),$B317,$C317)+($D317-IF(LEFT(hour_conv,1)="1",1,0))/24)</f>
        <v/>
      </c>
      <c r="G317" s="26">
        <f>IF(F317="","",INT(F317))</f>
        <v/>
      </c>
      <c r="H317">
        <f>IF(G317="","",IF(AND(MONTH(G317)*100+DAY(G317)&gt;=season_lo,MONTH(G317)*100+DAY(G317)&lt;=season_hi),1,0))</f>
        <v/>
      </c>
      <c r="I317">
        <f>IF(G317="","",G317-first_day+1)</f>
        <v/>
      </c>
      <c r="J317" s="27">
        <f>IF(I317="","",INDEX(Daily!$J$2:$J$421,I317))</f>
        <v/>
      </c>
      <c r="K317" s="27">
        <f>IF(J317="","",J317+cat_offset)</f>
        <v/>
      </c>
      <c r="L317" s="27">
        <f>IF(J317="","",MAX(0,E317-J317)^2)</f>
        <v/>
      </c>
      <c r="M317" s="27">
        <f>IF(J317="","",MAX(0,E317-(J317+twcdh_off))^2)</f>
        <v/>
      </c>
      <c r="N317" s="27">
        <f>IF(E317="","",MAX(0,E317-swcdh_thr)^2)</f>
        <v/>
      </c>
      <c r="O317">
        <f>IF(K317="","",ROUND(E317-K317,0))</f>
        <v/>
      </c>
      <c r="P317">
        <f>IF(O317="","",IF(O317&gt;=1,O317,0))</f>
        <v/>
      </c>
      <c r="Q317" s="27">
        <f>IF(E317="","",MAX(0,E317-22))</f>
        <v/>
      </c>
      <c r="R317" s="27">
        <f>IF(H317=1,E317,"")</f>
        <v/>
      </c>
      <c r="S317" s="27">
        <f>IF(AND(H317=1,J317&lt;&gt;""),E317-J317,"")</f>
        <v/>
      </c>
      <c r="T317">
        <f>IF(G317="","",MONTH(G317))</f>
        <v/>
      </c>
    </row>
    <row r="318">
      <c r="A318" s="24" t="n">
        <v>2020</v>
      </c>
      <c r="B318" s="24" t="n">
        <v>1</v>
      </c>
      <c r="C318" s="24" t="n">
        <v>14</v>
      </c>
      <c r="D318" s="24" t="n">
        <v>5</v>
      </c>
      <c r="E318" s="24" t="n">
        <v>2.02</v>
      </c>
      <c r="F318" s="25">
        <f>IF($E318="","",DATE(IF($A318="",nominal_year,$A318),$B318,$C318)+($D318-IF(LEFT(hour_conv,1)="1",1,0))/24)</f>
        <v/>
      </c>
      <c r="G318" s="26">
        <f>IF(F318="","",INT(F318))</f>
        <v/>
      </c>
      <c r="H318">
        <f>IF(G318="","",IF(AND(MONTH(G318)*100+DAY(G318)&gt;=season_lo,MONTH(G318)*100+DAY(G318)&lt;=season_hi),1,0))</f>
        <v/>
      </c>
      <c r="I318">
        <f>IF(G318="","",G318-first_day+1)</f>
        <v/>
      </c>
      <c r="J318" s="27">
        <f>IF(I318="","",INDEX(Daily!$J$2:$J$421,I318))</f>
        <v/>
      </c>
      <c r="K318" s="27">
        <f>IF(J318="","",J318+cat_offset)</f>
        <v/>
      </c>
      <c r="L318" s="27">
        <f>IF(J318="","",MAX(0,E318-J318)^2)</f>
        <v/>
      </c>
      <c r="M318" s="27">
        <f>IF(J318="","",MAX(0,E318-(J318+twcdh_off))^2)</f>
        <v/>
      </c>
      <c r="N318" s="27">
        <f>IF(E318="","",MAX(0,E318-swcdh_thr)^2)</f>
        <v/>
      </c>
      <c r="O318">
        <f>IF(K318="","",ROUND(E318-K318,0))</f>
        <v/>
      </c>
      <c r="P318">
        <f>IF(O318="","",IF(O318&gt;=1,O318,0))</f>
        <v/>
      </c>
      <c r="Q318" s="27">
        <f>IF(E318="","",MAX(0,E318-22))</f>
        <v/>
      </c>
      <c r="R318" s="27">
        <f>IF(H318=1,E318,"")</f>
        <v/>
      </c>
      <c r="S318" s="27">
        <f>IF(AND(H318=1,J318&lt;&gt;""),E318-J318,"")</f>
        <v/>
      </c>
      <c r="T318">
        <f>IF(G318="","",MONTH(G318))</f>
        <v/>
      </c>
    </row>
    <row r="319">
      <c r="A319" s="24" t="n">
        <v>2020</v>
      </c>
      <c r="B319" s="24" t="n">
        <v>1</v>
      </c>
      <c r="C319" s="24" t="n">
        <v>14</v>
      </c>
      <c r="D319" s="24" t="n">
        <v>6</v>
      </c>
      <c r="E319" s="24" t="n">
        <v>3.1</v>
      </c>
      <c r="F319" s="25">
        <f>IF($E319="","",DATE(IF($A319="",nominal_year,$A319),$B319,$C319)+($D319-IF(LEFT(hour_conv,1)="1",1,0))/24)</f>
        <v/>
      </c>
      <c r="G319" s="26">
        <f>IF(F319="","",INT(F319))</f>
        <v/>
      </c>
      <c r="H319">
        <f>IF(G319="","",IF(AND(MONTH(G319)*100+DAY(G319)&gt;=season_lo,MONTH(G319)*100+DAY(G319)&lt;=season_hi),1,0))</f>
        <v/>
      </c>
      <c r="I319">
        <f>IF(G319="","",G319-first_day+1)</f>
        <v/>
      </c>
      <c r="J319" s="27">
        <f>IF(I319="","",INDEX(Daily!$J$2:$J$421,I319))</f>
        <v/>
      </c>
      <c r="K319" s="27">
        <f>IF(J319="","",J319+cat_offset)</f>
        <v/>
      </c>
      <c r="L319" s="27">
        <f>IF(J319="","",MAX(0,E319-J319)^2)</f>
        <v/>
      </c>
      <c r="M319" s="27">
        <f>IF(J319="","",MAX(0,E319-(J319+twcdh_off))^2)</f>
        <v/>
      </c>
      <c r="N319" s="27">
        <f>IF(E319="","",MAX(0,E319-swcdh_thr)^2)</f>
        <v/>
      </c>
      <c r="O319">
        <f>IF(K319="","",ROUND(E319-K319,0))</f>
        <v/>
      </c>
      <c r="P319">
        <f>IF(O319="","",IF(O319&gt;=1,O319,0))</f>
        <v/>
      </c>
      <c r="Q319" s="27">
        <f>IF(E319="","",MAX(0,E319-22))</f>
        <v/>
      </c>
      <c r="R319" s="27">
        <f>IF(H319=1,E319,"")</f>
        <v/>
      </c>
      <c r="S319" s="27">
        <f>IF(AND(H319=1,J319&lt;&gt;""),E319-J319,"")</f>
        <v/>
      </c>
      <c r="T319">
        <f>IF(G319="","",MONTH(G319))</f>
        <v/>
      </c>
    </row>
    <row r="320">
      <c r="A320" s="24" t="n">
        <v>2020</v>
      </c>
      <c r="B320" s="24" t="n">
        <v>1</v>
      </c>
      <c r="C320" s="24" t="n">
        <v>14</v>
      </c>
      <c r="D320" s="24" t="n">
        <v>7</v>
      </c>
      <c r="E320" s="24" t="n">
        <v>3.06</v>
      </c>
      <c r="F320" s="25">
        <f>IF($E320="","",DATE(IF($A320="",nominal_year,$A320),$B320,$C320)+($D320-IF(LEFT(hour_conv,1)="1",1,0))/24)</f>
        <v/>
      </c>
      <c r="G320" s="26">
        <f>IF(F320="","",INT(F320))</f>
        <v/>
      </c>
      <c r="H320">
        <f>IF(G320="","",IF(AND(MONTH(G320)*100+DAY(G320)&gt;=season_lo,MONTH(G320)*100+DAY(G320)&lt;=season_hi),1,0))</f>
        <v/>
      </c>
      <c r="I320">
        <f>IF(G320="","",G320-first_day+1)</f>
        <v/>
      </c>
      <c r="J320" s="27">
        <f>IF(I320="","",INDEX(Daily!$J$2:$J$421,I320))</f>
        <v/>
      </c>
      <c r="K320" s="27">
        <f>IF(J320="","",J320+cat_offset)</f>
        <v/>
      </c>
      <c r="L320" s="27">
        <f>IF(J320="","",MAX(0,E320-J320)^2)</f>
        <v/>
      </c>
      <c r="M320" s="27">
        <f>IF(J320="","",MAX(0,E320-(J320+twcdh_off))^2)</f>
        <v/>
      </c>
      <c r="N320" s="27">
        <f>IF(E320="","",MAX(0,E320-swcdh_thr)^2)</f>
        <v/>
      </c>
      <c r="O320">
        <f>IF(K320="","",ROUND(E320-K320,0))</f>
        <v/>
      </c>
      <c r="P320">
        <f>IF(O320="","",IF(O320&gt;=1,O320,0))</f>
        <v/>
      </c>
      <c r="Q320" s="27">
        <f>IF(E320="","",MAX(0,E320-22))</f>
        <v/>
      </c>
      <c r="R320" s="27">
        <f>IF(H320=1,E320,"")</f>
        <v/>
      </c>
      <c r="S320" s="27">
        <f>IF(AND(H320=1,J320&lt;&gt;""),E320-J320,"")</f>
        <v/>
      </c>
      <c r="T320">
        <f>IF(G320="","",MONTH(G320))</f>
        <v/>
      </c>
    </row>
    <row r="321">
      <c r="A321" s="24" t="n">
        <v>2020</v>
      </c>
      <c r="B321" s="24" t="n">
        <v>1</v>
      </c>
      <c r="C321" s="24" t="n">
        <v>14</v>
      </c>
      <c r="D321" s="24" t="n">
        <v>8</v>
      </c>
      <c r="E321" s="24" t="n">
        <v>3.75</v>
      </c>
      <c r="F321" s="25">
        <f>IF($E321="","",DATE(IF($A321="",nominal_year,$A321),$B321,$C321)+($D321-IF(LEFT(hour_conv,1)="1",1,0))/24)</f>
        <v/>
      </c>
      <c r="G321" s="26">
        <f>IF(F321="","",INT(F321))</f>
        <v/>
      </c>
      <c r="H321">
        <f>IF(G321="","",IF(AND(MONTH(G321)*100+DAY(G321)&gt;=season_lo,MONTH(G321)*100+DAY(G321)&lt;=season_hi),1,0))</f>
        <v/>
      </c>
      <c r="I321">
        <f>IF(G321="","",G321-first_day+1)</f>
        <v/>
      </c>
      <c r="J321" s="27">
        <f>IF(I321="","",INDEX(Daily!$J$2:$J$421,I321))</f>
        <v/>
      </c>
      <c r="K321" s="27">
        <f>IF(J321="","",J321+cat_offset)</f>
        <v/>
      </c>
      <c r="L321" s="27">
        <f>IF(J321="","",MAX(0,E321-J321)^2)</f>
        <v/>
      </c>
      <c r="M321" s="27">
        <f>IF(J321="","",MAX(0,E321-(J321+twcdh_off))^2)</f>
        <v/>
      </c>
      <c r="N321" s="27">
        <f>IF(E321="","",MAX(0,E321-swcdh_thr)^2)</f>
        <v/>
      </c>
      <c r="O321">
        <f>IF(K321="","",ROUND(E321-K321,0))</f>
        <v/>
      </c>
      <c r="P321">
        <f>IF(O321="","",IF(O321&gt;=1,O321,0))</f>
        <v/>
      </c>
      <c r="Q321" s="27">
        <f>IF(E321="","",MAX(0,E321-22))</f>
        <v/>
      </c>
      <c r="R321" s="27">
        <f>IF(H321=1,E321,"")</f>
        <v/>
      </c>
      <c r="S321" s="27">
        <f>IF(AND(H321=1,J321&lt;&gt;""),E321-J321,"")</f>
        <v/>
      </c>
      <c r="T321">
        <f>IF(G321="","",MONTH(G321))</f>
        <v/>
      </c>
    </row>
    <row r="322">
      <c r="A322" s="24" t="n">
        <v>2020</v>
      </c>
      <c r="B322" s="24" t="n">
        <v>1</v>
      </c>
      <c r="C322" s="24" t="n">
        <v>14</v>
      </c>
      <c r="D322" s="24" t="n">
        <v>9</v>
      </c>
      <c r="E322" s="24" t="n">
        <v>4.26</v>
      </c>
      <c r="F322" s="25">
        <f>IF($E322="","",DATE(IF($A322="",nominal_year,$A322),$B322,$C322)+($D322-IF(LEFT(hour_conv,1)="1",1,0))/24)</f>
        <v/>
      </c>
      <c r="G322" s="26">
        <f>IF(F322="","",INT(F322))</f>
        <v/>
      </c>
      <c r="H322">
        <f>IF(G322="","",IF(AND(MONTH(G322)*100+DAY(G322)&gt;=season_lo,MONTH(G322)*100+DAY(G322)&lt;=season_hi),1,0))</f>
        <v/>
      </c>
      <c r="I322">
        <f>IF(G322="","",G322-first_day+1)</f>
        <v/>
      </c>
      <c r="J322" s="27">
        <f>IF(I322="","",INDEX(Daily!$J$2:$J$421,I322))</f>
        <v/>
      </c>
      <c r="K322" s="27">
        <f>IF(J322="","",J322+cat_offset)</f>
        <v/>
      </c>
      <c r="L322" s="27">
        <f>IF(J322="","",MAX(0,E322-J322)^2)</f>
        <v/>
      </c>
      <c r="M322" s="27">
        <f>IF(J322="","",MAX(0,E322-(J322+twcdh_off))^2)</f>
        <v/>
      </c>
      <c r="N322" s="27">
        <f>IF(E322="","",MAX(0,E322-swcdh_thr)^2)</f>
        <v/>
      </c>
      <c r="O322">
        <f>IF(K322="","",ROUND(E322-K322,0))</f>
        <v/>
      </c>
      <c r="P322">
        <f>IF(O322="","",IF(O322&gt;=1,O322,0))</f>
        <v/>
      </c>
      <c r="Q322" s="27">
        <f>IF(E322="","",MAX(0,E322-22))</f>
        <v/>
      </c>
      <c r="R322" s="27">
        <f>IF(H322=1,E322,"")</f>
        <v/>
      </c>
      <c r="S322" s="27">
        <f>IF(AND(H322=1,J322&lt;&gt;""),E322-J322,"")</f>
        <v/>
      </c>
      <c r="T322">
        <f>IF(G322="","",MONTH(G322))</f>
        <v/>
      </c>
    </row>
    <row r="323">
      <c r="A323" s="24" t="n">
        <v>2020</v>
      </c>
      <c r="B323" s="24" t="n">
        <v>1</v>
      </c>
      <c r="C323" s="24" t="n">
        <v>14</v>
      </c>
      <c r="D323" s="24" t="n">
        <v>10</v>
      </c>
      <c r="E323" s="24" t="n">
        <v>5.02</v>
      </c>
      <c r="F323" s="25">
        <f>IF($E323="","",DATE(IF($A323="",nominal_year,$A323),$B323,$C323)+($D323-IF(LEFT(hour_conv,1)="1",1,0))/24)</f>
        <v/>
      </c>
      <c r="G323" s="26">
        <f>IF(F323="","",INT(F323))</f>
        <v/>
      </c>
      <c r="H323">
        <f>IF(G323="","",IF(AND(MONTH(G323)*100+DAY(G323)&gt;=season_lo,MONTH(G323)*100+DAY(G323)&lt;=season_hi),1,0))</f>
        <v/>
      </c>
      <c r="I323">
        <f>IF(G323="","",G323-first_day+1)</f>
        <v/>
      </c>
      <c r="J323" s="27">
        <f>IF(I323="","",INDEX(Daily!$J$2:$J$421,I323))</f>
        <v/>
      </c>
      <c r="K323" s="27">
        <f>IF(J323="","",J323+cat_offset)</f>
        <v/>
      </c>
      <c r="L323" s="27">
        <f>IF(J323="","",MAX(0,E323-J323)^2)</f>
        <v/>
      </c>
      <c r="M323" s="27">
        <f>IF(J323="","",MAX(0,E323-(J323+twcdh_off))^2)</f>
        <v/>
      </c>
      <c r="N323" s="27">
        <f>IF(E323="","",MAX(0,E323-swcdh_thr)^2)</f>
        <v/>
      </c>
      <c r="O323">
        <f>IF(K323="","",ROUND(E323-K323,0))</f>
        <v/>
      </c>
      <c r="P323">
        <f>IF(O323="","",IF(O323&gt;=1,O323,0))</f>
        <v/>
      </c>
      <c r="Q323" s="27">
        <f>IF(E323="","",MAX(0,E323-22))</f>
        <v/>
      </c>
      <c r="R323" s="27">
        <f>IF(H323=1,E323,"")</f>
        <v/>
      </c>
      <c r="S323" s="27">
        <f>IF(AND(H323=1,J323&lt;&gt;""),E323-J323,"")</f>
        <v/>
      </c>
      <c r="T323">
        <f>IF(G323="","",MONTH(G323))</f>
        <v/>
      </c>
    </row>
    <row r="324">
      <c r="A324" s="24" t="n">
        <v>2020</v>
      </c>
      <c r="B324" s="24" t="n">
        <v>1</v>
      </c>
      <c r="C324" s="24" t="n">
        <v>14</v>
      </c>
      <c r="D324" s="24" t="n">
        <v>11</v>
      </c>
      <c r="E324" s="24" t="n">
        <v>4.9</v>
      </c>
      <c r="F324" s="25">
        <f>IF($E324="","",DATE(IF($A324="",nominal_year,$A324),$B324,$C324)+($D324-IF(LEFT(hour_conv,1)="1",1,0))/24)</f>
        <v/>
      </c>
      <c r="G324" s="26">
        <f>IF(F324="","",INT(F324))</f>
        <v/>
      </c>
      <c r="H324">
        <f>IF(G324="","",IF(AND(MONTH(G324)*100+DAY(G324)&gt;=season_lo,MONTH(G324)*100+DAY(G324)&lt;=season_hi),1,0))</f>
        <v/>
      </c>
      <c r="I324">
        <f>IF(G324="","",G324-first_day+1)</f>
        <v/>
      </c>
      <c r="J324" s="27">
        <f>IF(I324="","",INDEX(Daily!$J$2:$J$421,I324))</f>
        <v/>
      </c>
      <c r="K324" s="27">
        <f>IF(J324="","",J324+cat_offset)</f>
        <v/>
      </c>
      <c r="L324" s="27">
        <f>IF(J324="","",MAX(0,E324-J324)^2)</f>
        <v/>
      </c>
      <c r="M324" s="27">
        <f>IF(J324="","",MAX(0,E324-(J324+twcdh_off))^2)</f>
        <v/>
      </c>
      <c r="N324" s="27">
        <f>IF(E324="","",MAX(0,E324-swcdh_thr)^2)</f>
        <v/>
      </c>
      <c r="O324">
        <f>IF(K324="","",ROUND(E324-K324,0))</f>
        <v/>
      </c>
      <c r="P324">
        <f>IF(O324="","",IF(O324&gt;=1,O324,0))</f>
        <v/>
      </c>
      <c r="Q324" s="27">
        <f>IF(E324="","",MAX(0,E324-22))</f>
        <v/>
      </c>
      <c r="R324" s="27">
        <f>IF(H324=1,E324,"")</f>
        <v/>
      </c>
      <c r="S324" s="27">
        <f>IF(AND(H324=1,J324&lt;&gt;""),E324-J324,"")</f>
        <v/>
      </c>
      <c r="T324">
        <f>IF(G324="","",MONTH(G324))</f>
        <v/>
      </c>
    </row>
    <row r="325">
      <c r="A325" s="24" t="n">
        <v>2020</v>
      </c>
      <c r="B325" s="24" t="n">
        <v>1</v>
      </c>
      <c r="C325" s="24" t="n">
        <v>14</v>
      </c>
      <c r="D325" s="24" t="n">
        <v>12</v>
      </c>
      <c r="E325" s="24" t="n">
        <v>6.92</v>
      </c>
      <c r="F325" s="25">
        <f>IF($E325="","",DATE(IF($A325="",nominal_year,$A325),$B325,$C325)+($D325-IF(LEFT(hour_conv,1)="1",1,0))/24)</f>
        <v/>
      </c>
      <c r="G325" s="26">
        <f>IF(F325="","",INT(F325))</f>
        <v/>
      </c>
      <c r="H325">
        <f>IF(G325="","",IF(AND(MONTH(G325)*100+DAY(G325)&gt;=season_lo,MONTH(G325)*100+DAY(G325)&lt;=season_hi),1,0))</f>
        <v/>
      </c>
      <c r="I325">
        <f>IF(G325="","",G325-first_day+1)</f>
        <v/>
      </c>
      <c r="J325" s="27">
        <f>IF(I325="","",INDEX(Daily!$J$2:$J$421,I325))</f>
        <v/>
      </c>
      <c r="K325" s="27">
        <f>IF(J325="","",J325+cat_offset)</f>
        <v/>
      </c>
      <c r="L325" s="27">
        <f>IF(J325="","",MAX(0,E325-J325)^2)</f>
        <v/>
      </c>
      <c r="M325" s="27">
        <f>IF(J325="","",MAX(0,E325-(J325+twcdh_off))^2)</f>
        <v/>
      </c>
      <c r="N325" s="27">
        <f>IF(E325="","",MAX(0,E325-swcdh_thr)^2)</f>
        <v/>
      </c>
      <c r="O325">
        <f>IF(K325="","",ROUND(E325-K325,0))</f>
        <v/>
      </c>
      <c r="P325">
        <f>IF(O325="","",IF(O325&gt;=1,O325,0))</f>
        <v/>
      </c>
      <c r="Q325" s="27">
        <f>IF(E325="","",MAX(0,E325-22))</f>
        <v/>
      </c>
      <c r="R325" s="27">
        <f>IF(H325=1,E325,"")</f>
        <v/>
      </c>
      <c r="S325" s="27">
        <f>IF(AND(H325=1,J325&lt;&gt;""),E325-J325,"")</f>
        <v/>
      </c>
      <c r="T325">
        <f>IF(G325="","",MONTH(G325))</f>
        <v/>
      </c>
    </row>
    <row r="326">
      <c r="A326" s="24" t="n">
        <v>2020</v>
      </c>
      <c r="B326" s="24" t="n">
        <v>1</v>
      </c>
      <c r="C326" s="24" t="n">
        <v>14</v>
      </c>
      <c r="D326" s="24" t="n">
        <v>13</v>
      </c>
      <c r="E326" s="24" t="n">
        <v>7.07</v>
      </c>
      <c r="F326" s="25">
        <f>IF($E326="","",DATE(IF($A326="",nominal_year,$A326),$B326,$C326)+($D326-IF(LEFT(hour_conv,1)="1",1,0))/24)</f>
        <v/>
      </c>
      <c r="G326" s="26">
        <f>IF(F326="","",INT(F326))</f>
        <v/>
      </c>
      <c r="H326">
        <f>IF(G326="","",IF(AND(MONTH(G326)*100+DAY(G326)&gt;=season_lo,MONTH(G326)*100+DAY(G326)&lt;=season_hi),1,0))</f>
        <v/>
      </c>
      <c r="I326">
        <f>IF(G326="","",G326-first_day+1)</f>
        <v/>
      </c>
      <c r="J326" s="27">
        <f>IF(I326="","",INDEX(Daily!$J$2:$J$421,I326))</f>
        <v/>
      </c>
      <c r="K326" s="27">
        <f>IF(J326="","",J326+cat_offset)</f>
        <v/>
      </c>
      <c r="L326" s="27">
        <f>IF(J326="","",MAX(0,E326-J326)^2)</f>
        <v/>
      </c>
      <c r="M326" s="27">
        <f>IF(J326="","",MAX(0,E326-(J326+twcdh_off))^2)</f>
        <v/>
      </c>
      <c r="N326" s="27">
        <f>IF(E326="","",MAX(0,E326-swcdh_thr)^2)</f>
        <v/>
      </c>
      <c r="O326">
        <f>IF(K326="","",ROUND(E326-K326,0))</f>
        <v/>
      </c>
      <c r="P326">
        <f>IF(O326="","",IF(O326&gt;=1,O326,0))</f>
        <v/>
      </c>
      <c r="Q326" s="27">
        <f>IF(E326="","",MAX(0,E326-22))</f>
        <v/>
      </c>
      <c r="R326" s="27">
        <f>IF(H326=1,E326,"")</f>
        <v/>
      </c>
      <c r="S326" s="27">
        <f>IF(AND(H326=1,J326&lt;&gt;""),E326-J326,"")</f>
        <v/>
      </c>
      <c r="T326">
        <f>IF(G326="","",MONTH(G326))</f>
        <v/>
      </c>
    </row>
    <row r="327">
      <c r="A327" s="24" t="n">
        <v>2020</v>
      </c>
      <c r="B327" s="24" t="n">
        <v>1</v>
      </c>
      <c r="C327" s="24" t="n">
        <v>14</v>
      </c>
      <c r="D327" s="24" t="n">
        <v>14</v>
      </c>
      <c r="E327" s="24" t="n">
        <v>7.81</v>
      </c>
      <c r="F327" s="25">
        <f>IF($E327="","",DATE(IF($A327="",nominal_year,$A327),$B327,$C327)+($D327-IF(LEFT(hour_conv,1)="1",1,0))/24)</f>
        <v/>
      </c>
      <c r="G327" s="26">
        <f>IF(F327="","",INT(F327))</f>
        <v/>
      </c>
      <c r="H327">
        <f>IF(G327="","",IF(AND(MONTH(G327)*100+DAY(G327)&gt;=season_lo,MONTH(G327)*100+DAY(G327)&lt;=season_hi),1,0))</f>
        <v/>
      </c>
      <c r="I327">
        <f>IF(G327="","",G327-first_day+1)</f>
        <v/>
      </c>
      <c r="J327" s="27">
        <f>IF(I327="","",INDEX(Daily!$J$2:$J$421,I327))</f>
        <v/>
      </c>
      <c r="K327" s="27">
        <f>IF(J327="","",J327+cat_offset)</f>
        <v/>
      </c>
      <c r="L327" s="27">
        <f>IF(J327="","",MAX(0,E327-J327)^2)</f>
        <v/>
      </c>
      <c r="M327" s="27">
        <f>IF(J327="","",MAX(0,E327-(J327+twcdh_off))^2)</f>
        <v/>
      </c>
      <c r="N327" s="27">
        <f>IF(E327="","",MAX(0,E327-swcdh_thr)^2)</f>
        <v/>
      </c>
      <c r="O327">
        <f>IF(K327="","",ROUND(E327-K327,0))</f>
        <v/>
      </c>
      <c r="P327">
        <f>IF(O327="","",IF(O327&gt;=1,O327,0))</f>
        <v/>
      </c>
      <c r="Q327" s="27">
        <f>IF(E327="","",MAX(0,E327-22))</f>
        <v/>
      </c>
      <c r="R327" s="27">
        <f>IF(H327=1,E327,"")</f>
        <v/>
      </c>
      <c r="S327" s="27">
        <f>IF(AND(H327=1,J327&lt;&gt;""),E327-J327,"")</f>
        <v/>
      </c>
      <c r="T327">
        <f>IF(G327="","",MONTH(G327))</f>
        <v/>
      </c>
    </row>
    <row r="328">
      <c r="A328" s="24" t="n">
        <v>2020</v>
      </c>
      <c r="B328" s="24" t="n">
        <v>1</v>
      </c>
      <c r="C328" s="24" t="n">
        <v>14</v>
      </c>
      <c r="D328" s="24" t="n">
        <v>15</v>
      </c>
      <c r="E328" s="24" t="n">
        <v>8.42</v>
      </c>
      <c r="F328" s="25">
        <f>IF($E328="","",DATE(IF($A328="",nominal_year,$A328),$B328,$C328)+($D328-IF(LEFT(hour_conv,1)="1",1,0))/24)</f>
        <v/>
      </c>
      <c r="G328" s="26">
        <f>IF(F328="","",INT(F328))</f>
        <v/>
      </c>
      <c r="H328">
        <f>IF(G328="","",IF(AND(MONTH(G328)*100+DAY(G328)&gt;=season_lo,MONTH(G328)*100+DAY(G328)&lt;=season_hi),1,0))</f>
        <v/>
      </c>
      <c r="I328">
        <f>IF(G328="","",G328-first_day+1)</f>
        <v/>
      </c>
      <c r="J328" s="27">
        <f>IF(I328="","",INDEX(Daily!$J$2:$J$421,I328))</f>
        <v/>
      </c>
      <c r="K328" s="27">
        <f>IF(J328="","",J328+cat_offset)</f>
        <v/>
      </c>
      <c r="L328" s="27">
        <f>IF(J328="","",MAX(0,E328-J328)^2)</f>
        <v/>
      </c>
      <c r="M328" s="27">
        <f>IF(J328="","",MAX(0,E328-(J328+twcdh_off))^2)</f>
        <v/>
      </c>
      <c r="N328" s="27">
        <f>IF(E328="","",MAX(0,E328-swcdh_thr)^2)</f>
        <v/>
      </c>
      <c r="O328">
        <f>IF(K328="","",ROUND(E328-K328,0))</f>
        <v/>
      </c>
      <c r="P328">
        <f>IF(O328="","",IF(O328&gt;=1,O328,0))</f>
        <v/>
      </c>
      <c r="Q328" s="27">
        <f>IF(E328="","",MAX(0,E328-22))</f>
        <v/>
      </c>
      <c r="R328" s="27">
        <f>IF(H328=1,E328,"")</f>
        <v/>
      </c>
      <c r="S328" s="27">
        <f>IF(AND(H328=1,J328&lt;&gt;""),E328-J328,"")</f>
        <v/>
      </c>
      <c r="T328">
        <f>IF(G328="","",MONTH(G328))</f>
        <v/>
      </c>
    </row>
    <row r="329">
      <c r="A329" s="24" t="n">
        <v>2020</v>
      </c>
      <c r="B329" s="24" t="n">
        <v>1</v>
      </c>
      <c r="C329" s="24" t="n">
        <v>14</v>
      </c>
      <c r="D329" s="24" t="n">
        <v>16</v>
      </c>
      <c r="E329" s="24" t="n">
        <v>7.72</v>
      </c>
      <c r="F329" s="25">
        <f>IF($E329="","",DATE(IF($A329="",nominal_year,$A329),$B329,$C329)+($D329-IF(LEFT(hour_conv,1)="1",1,0))/24)</f>
        <v/>
      </c>
      <c r="G329" s="26">
        <f>IF(F329="","",INT(F329))</f>
        <v/>
      </c>
      <c r="H329">
        <f>IF(G329="","",IF(AND(MONTH(G329)*100+DAY(G329)&gt;=season_lo,MONTH(G329)*100+DAY(G329)&lt;=season_hi),1,0))</f>
        <v/>
      </c>
      <c r="I329">
        <f>IF(G329="","",G329-first_day+1)</f>
        <v/>
      </c>
      <c r="J329" s="27">
        <f>IF(I329="","",INDEX(Daily!$J$2:$J$421,I329))</f>
        <v/>
      </c>
      <c r="K329" s="27">
        <f>IF(J329="","",J329+cat_offset)</f>
        <v/>
      </c>
      <c r="L329" s="27">
        <f>IF(J329="","",MAX(0,E329-J329)^2)</f>
        <v/>
      </c>
      <c r="M329" s="27">
        <f>IF(J329="","",MAX(0,E329-(J329+twcdh_off))^2)</f>
        <v/>
      </c>
      <c r="N329" s="27">
        <f>IF(E329="","",MAX(0,E329-swcdh_thr)^2)</f>
        <v/>
      </c>
      <c r="O329">
        <f>IF(K329="","",ROUND(E329-K329,0))</f>
        <v/>
      </c>
      <c r="P329">
        <f>IF(O329="","",IF(O329&gt;=1,O329,0))</f>
        <v/>
      </c>
      <c r="Q329" s="27">
        <f>IF(E329="","",MAX(0,E329-22))</f>
        <v/>
      </c>
      <c r="R329" s="27">
        <f>IF(H329=1,E329,"")</f>
        <v/>
      </c>
      <c r="S329" s="27">
        <f>IF(AND(H329=1,J329&lt;&gt;""),E329-J329,"")</f>
        <v/>
      </c>
      <c r="T329">
        <f>IF(G329="","",MONTH(G329))</f>
        <v/>
      </c>
    </row>
    <row r="330">
      <c r="A330" s="24" t="n">
        <v>2020</v>
      </c>
      <c r="B330" s="24" t="n">
        <v>1</v>
      </c>
      <c r="C330" s="24" t="n">
        <v>14</v>
      </c>
      <c r="D330" s="24" t="n">
        <v>17</v>
      </c>
      <c r="E330" s="24" t="n">
        <v>6.9</v>
      </c>
      <c r="F330" s="25">
        <f>IF($E330="","",DATE(IF($A330="",nominal_year,$A330),$B330,$C330)+($D330-IF(LEFT(hour_conv,1)="1",1,0))/24)</f>
        <v/>
      </c>
      <c r="G330" s="26">
        <f>IF(F330="","",INT(F330))</f>
        <v/>
      </c>
      <c r="H330">
        <f>IF(G330="","",IF(AND(MONTH(G330)*100+DAY(G330)&gt;=season_lo,MONTH(G330)*100+DAY(G330)&lt;=season_hi),1,0))</f>
        <v/>
      </c>
      <c r="I330">
        <f>IF(G330="","",G330-first_day+1)</f>
        <v/>
      </c>
      <c r="J330" s="27">
        <f>IF(I330="","",INDEX(Daily!$J$2:$J$421,I330))</f>
        <v/>
      </c>
      <c r="K330" s="27">
        <f>IF(J330="","",J330+cat_offset)</f>
        <v/>
      </c>
      <c r="L330" s="27">
        <f>IF(J330="","",MAX(0,E330-J330)^2)</f>
        <v/>
      </c>
      <c r="M330" s="27">
        <f>IF(J330="","",MAX(0,E330-(J330+twcdh_off))^2)</f>
        <v/>
      </c>
      <c r="N330" s="27">
        <f>IF(E330="","",MAX(0,E330-swcdh_thr)^2)</f>
        <v/>
      </c>
      <c r="O330">
        <f>IF(K330="","",ROUND(E330-K330,0))</f>
        <v/>
      </c>
      <c r="P330">
        <f>IF(O330="","",IF(O330&gt;=1,O330,0))</f>
        <v/>
      </c>
      <c r="Q330" s="27">
        <f>IF(E330="","",MAX(0,E330-22))</f>
        <v/>
      </c>
      <c r="R330" s="27">
        <f>IF(H330=1,E330,"")</f>
        <v/>
      </c>
      <c r="S330" s="27">
        <f>IF(AND(H330=1,J330&lt;&gt;""),E330-J330,"")</f>
        <v/>
      </c>
      <c r="T330">
        <f>IF(G330="","",MONTH(G330))</f>
        <v/>
      </c>
    </row>
    <row r="331">
      <c r="A331" s="24" t="n">
        <v>2020</v>
      </c>
      <c r="B331" s="24" t="n">
        <v>1</v>
      </c>
      <c r="C331" s="24" t="n">
        <v>14</v>
      </c>
      <c r="D331" s="24" t="n">
        <v>18</v>
      </c>
      <c r="E331" s="24" t="n">
        <v>7.01</v>
      </c>
      <c r="F331" s="25">
        <f>IF($E331="","",DATE(IF($A331="",nominal_year,$A331),$B331,$C331)+($D331-IF(LEFT(hour_conv,1)="1",1,0))/24)</f>
        <v/>
      </c>
      <c r="G331" s="26">
        <f>IF(F331="","",INT(F331))</f>
        <v/>
      </c>
      <c r="H331">
        <f>IF(G331="","",IF(AND(MONTH(G331)*100+DAY(G331)&gt;=season_lo,MONTH(G331)*100+DAY(G331)&lt;=season_hi),1,0))</f>
        <v/>
      </c>
      <c r="I331">
        <f>IF(G331="","",G331-first_day+1)</f>
        <v/>
      </c>
      <c r="J331" s="27">
        <f>IF(I331="","",INDEX(Daily!$J$2:$J$421,I331))</f>
        <v/>
      </c>
      <c r="K331" s="27">
        <f>IF(J331="","",J331+cat_offset)</f>
        <v/>
      </c>
      <c r="L331" s="27">
        <f>IF(J331="","",MAX(0,E331-J331)^2)</f>
        <v/>
      </c>
      <c r="M331" s="27">
        <f>IF(J331="","",MAX(0,E331-(J331+twcdh_off))^2)</f>
        <v/>
      </c>
      <c r="N331" s="27">
        <f>IF(E331="","",MAX(0,E331-swcdh_thr)^2)</f>
        <v/>
      </c>
      <c r="O331">
        <f>IF(K331="","",ROUND(E331-K331,0))</f>
        <v/>
      </c>
      <c r="P331">
        <f>IF(O331="","",IF(O331&gt;=1,O331,0))</f>
        <v/>
      </c>
      <c r="Q331" s="27">
        <f>IF(E331="","",MAX(0,E331-22))</f>
        <v/>
      </c>
      <c r="R331" s="27">
        <f>IF(H331=1,E331,"")</f>
        <v/>
      </c>
      <c r="S331" s="27">
        <f>IF(AND(H331=1,J331&lt;&gt;""),E331-J331,"")</f>
        <v/>
      </c>
      <c r="T331">
        <f>IF(G331="","",MONTH(G331))</f>
        <v/>
      </c>
    </row>
    <row r="332">
      <c r="A332" s="24" t="n">
        <v>2020</v>
      </c>
      <c r="B332" s="24" t="n">
        <v>1</v>
      </c>
      <c r="C332" s="24" t="n">
        <v>14</v>
      </c>
      <c r="D332" s="24" t="n">
        <v>19</v>
      </c>
      <c r="E332" s="24" t="n">
        <v>6.48</v>
      </c>
      <c r="F332" s="25">
        <f>IF($E332="","",DATE(IF($A332="",nominal_year,$A332),$B332,$C332)+($D332-IF(LEFT(hour_conv,1)="1",1,0))/24)</f>
        <v/>
      </c>
      <c r="G332" s="26">
        <f>IF(F332="","",INT(F332))</f>
        <v/>
      </c>
      <c r="H332">
        <f>IF(G332="","",IF(AND(MONTH(G332)*100+DAY(G332)&gt;=season_lo,MONTH(G332)*100+DAY(G332)&lt;=season_hi),1,0))</f>
        <v/>
      </c>
      <c r="I332">
        <f>IF(G332="","",G332-first_day+1)</f>
        <v/>
      </c>
      <c r="J332" s="27">
        <f>IF(I332="","",INDEX(Daily!$J$2:$J$421,I332))</f>
        <v/>
      </c>
      <c r="K332" s="27">
        <f>IF(J332="","",J332+cat_offset)</f>
        <v/>
      </c>
      <c r="L332" s="27">
        <f>IF(J332="","",MAX(0,E332-J332)^2)</f>
        <v/>
      </c>
      <c r="M332" s="27">
        <f>IF(J332="","",MAX(0,E332-(J332+twcdh_off))^2)</f>
        <v/>
      </c>
      <c r="N332" s="27">
        <f>IF(E332="","",MAX(0,E332-swcdh_thr)^2)</f>
        <v/>
      </c>
      <c r="O332">
        <f>IF(K332="","",ROUND(E332-K332,0))</f>
        <v/>
      </c>
      <c r="P332">
        <f>IF(O332="","",IF(O332&gt;=1,O332,0))</f>
        <v/>
      </c>
      <c r="Q332" s="27">
        <f>IF(E332="","",MAX(0,E332-22))</f>
        <v/>
      </c>
      <c r="R332" s="27">
        <f>IF(H332=1,E332,"")</f>
        <v/>
      </c>
      <c r="S332" s="27">
        <f>IF(AND(H332=1,J332&lt;&gt;""),E332-J332,"")</f>
        <v/>
      </c>
      <c r="T332">
        <f>IF(G332="","",MONTH(G332))</f>
        <v/>
      </c>
    </row>
    <row r="333">
      <c r="A333" s="24" t="n">
        <v>2020</v>
      </c>
      <c r="B333" s="24" t="n">
        <v>1</v>
      </c>
      <c r="C333" s="24" t="n">
        <v>14</v>
      </c>
      <c r="D333" s="24" t="n">
        <v>20</v>
      </c>
      <c r="E333" s="24" t="n">
        <v>6.23</v>
      </c>
      <c r="F333" s="25">
        <f>IF($E333="","",DATE(IF($A333="",nominal_year,$A333),$B333,$C333)+($D333-IF(LEFT(hour_conv,1)="1",1,0))/24)</f>
        <v/>
      </c>
      <c r="G333" s="26">
        <f>IF(F333="","",INT(F333))</f>
        <v/>
      </c>
      <c r="H333">
        <f>IF(G333="","",IF(AND(MONTH(G333)*100+DAY(G333)&gt;=season_lo,MONTH(G333)*100+DAY(G333)&lt;=season_hi),1,0))</f>
        <v/>
      </c>
      <c r="I333">
        <f>IF(G333="","",G333-first_day+1)</f>
        <v/>
      </c>
      <c r="J333" s="27">
        <f>IF(I333="","",INDEX(Daily!$J$2:$J$421,I333))</f>
        <v/>
      </c>
      <c r="K333" s="27">
        <f>IF(J333="","",J333+cat_offset)</f>
        <v/>
      </c>
      <c r="L333" s="27">
        <f>IF(J333="","",MAX(0,E333-J333)^2)</f>
        <v/>
      </c>
      <c r="M333" s="27">
        <f>IF(J333="","",MAX(0,E333-(J333+twcdh_off))^2)</f>
        <v/>
      </c>
      <c r="N333" s="27">
        <f>IF(E333="","",MAX(0,E333-swcdh_thr)^2)</f>
        <v/>
      </c>
      <c r="O333">
        <f>IF(K333="","",ROUND(E333-K333,0))</f>
        <v/>
      </c>
      <c r="P333">
        <f>IF(O333="","",IF(O333&gt;=1,O333,0))</f>
        <v/>
      </c>
      <c r="Q333" s="27">
        <f>IF(E333="","",MAX(0,E333-22))</f>
        <v/>
      </c>
      <c r="R333" s="27">
        <f>IF(H333=1,E333,"")</f>
        <v/>
      </c>
      <c r="S333" s="27">
        <f>IF(AND(H333=1,J333&lt;&gt;""),E333-J333,"")</f>
        <v/>
      </c>
      <c r="T333">
        <f>IF(G333="","",MONTH(G333))</f>
        <v/>
      </c>
    </row>
    <row r="334">
      <c r="A334" s="24" t="n">
        <v>2020</v>
      </c>
      <c r="B334" s="24" t="n">
        <v>1</v>
      </c>
      <c r="C334" s="24" t="n">
        <v>14</v>
      </c>
      <c r="D334" s="24" t="n">
        <v>21</v>
      </c>
      <c r="E334" s="24" t="n">
        <v>5.85</v>
      </c>
      <c r="F334" s="25">
        <f>IF($E334="","",DATE(IF($A334="",nominal_year,$A334),$B334,$C334)+($D334-IF(LEFT(hour_conv,1)="1",1,0))/24)</f>
        <v/>
      </c>
      <c r="G334" s="26">
        <f>IF(F334="","",INT(F334))</f>
        <v/>
      </c>
      <c r="H334">
        <f>IF(G334="","",IF(AND(MONTH(G334)*100+DAY(G334)&gt;=season_lo,MONTH(G334)*100+DAY(G334)&lt;=season_hi),1,0))</f>
        <v/>
      </c>
      <c r="I334">
        <f>IF(G334="","",G334-first_day+1)</f>
        <v/>
      </c>
      <c r="J334" s="27">
        <f>IF(I334="","",INDEX(Daily!$J$2:$J$421,I334))</f>
        <v/>
      </c>
      <c r="K334" s="27">
        <f>IF(J334="","",J334+cat_offset)</f>
        <v/>
      </c>
      <c r="L334" s="27">
        <f>IF(J334="","",MAX(0,E334-J334)^2)</f>
        <v/>
      </c>
      <c r="M334" s="27">
        <f>IF(J334="","",MAX(0,E334-(J334+twcdh_off))^2)</f>
        <v/>
      </c>
      <c r="N334" s="27">
        <f>IF(E334="","",MAX(0,E334-swcdh_thr)^2)</f>
        <v/>
      </c>
      <c r="O334">
        <f>IF(K334="","",ROUND(E334-K334,0))</f>
        <v/>
      </c>
      <c r="P334">
        <f>IF(O334="","",IF(O334&gt;=1,O334,0))</f>
        <v/>
      </c>
      <c r="Q334" s="27">
        <f>IF(E334="","",MAX(0,E334-22))</f>
        <v/>
      </c>
      <c r="R334" s="27">
        <f>IF(H334=1,E334,"")</f>
        <v/>
      </c>
      <c r="S334" s="27">
        <f>IF(AND(H334=1,J334&lt;&gt;""),E334-J334,"")</f>
        <v/>
      </c>
      <c r="T334">
        <f>IF(G334="","",MONTH(G334))</f>
        <v/>
      </c>
    </row>
    <row r="335">
      <c r="A335" s="24" t="n">
        <v>2020</v>
      </c>
      <c r="B335" s="24" t="n">
        <v>1</v>
      </c>
      <c r="C335" s="24" t="n">
        <v>14</v>
      </c>
      <c r="D335" s="24" t="n">
        <v>22</v>
      </c>
      <c r="E335" s="24" t="n">
        <v>4.35</v>
      </c>
      <c r="F335" s="25">
        <f>IF($E335="","",DATE(IF($A335="",nominal_year,$A335),$B335,$C335)+($D335-IF(LEFT(hour_conv,1)="1",1,0))/24)</f>
        <v/>
      </c>
      <c r="G335" s="26">
        <f>IF(F335="","",INT(F335))</f>
        <v/>
      </c>
      <c r="H335">
        <f>IF(G335="","",IF(AND(MONTH(G335)*100+DAY(G335)&gt;=season_lo,MONTH(G335)*100+DAY(G335)&lt;=season_hi),1,0))</f>
        <v/>
      </c>
      <c r="I335">
        <f>IF(G335="","",G335-first_day+1)</f>
        <v/>
      </c>
      <c r="J335" s="27">
        <f>IF(I335="","",INDEX(Daily!$J$2:$J$421,I335))</f>
        <v/>
      </c>
      <c r="K335" s="27">
        <f>IF(J335="","",J335+cat_offset)</f>
        <v/>
      </c>
      <c r="L335" s="27">
        <f>IF(J335="","",MAX(0,E335-J335)^2)</f>
        <v/>
      </c>
      <c r="M335" s="27">
        <f>IF(J335="","",MAX(0,E335-(J335+twcdh_off))^2)</f>
        <v/>
      </c>
      <c r="N335" s="27">
        <f>IF(E335="","",MAX(0,E335-swcdh_thr)^2)</f>
        <v/>
      </c>
      <c r="O335">
        <f>IF(K335="","",ROUND(E335-K335,0))</f>
        <v/>
      </c>
      <c r="P335">
        <f>IF(O335="","",IF(O335&gt;=1,O335,0))</f>
        <v/>
      </c>
      <c r="Q335" s="27">
        <f>IF(E335="","",MAX(0,E335-22))</f>
        <v/>
      </c>
      <c r="R335" s="27">
        <f>IF(H335=1,E335,"")</f>
        <v/>
      </c>
      <c r="S335" s="27">
        <f>IF(AND(H335=1,J335&lt;&gt;""),E335-J335,"")</f>
        <v/>
      </c>
      <c r="T335">
        <f>IF(G335="","",MONTH(G335))</f>
        <v/>
      </c>
    </row>
    <row r="336">
      <c r="A336" s="24" t="n">
        <v>2020</v>
      </c>
      <c r="B336" s="24" t="n">
        <v>1</v>
      </c>
      <c r="C336" s="24" t="n">
        <v>14</v>
      </c>
      <c r="D336" s="24" t="n">
        <v>23</v>
      </c>
      <c r="E336" s="24" t="n">
        <v>4.63</v>
      </c>
      <c r="F336" s="25">
        <f>IF($E336="","",DATE(IF($A336="",nominal_year,$A336),$B336,$C336)+($D336-IF(LEFT(hour_conv,1)="1",1,0))/24)</f>
        <v/>
      </c>
      <c r="G336" s="26">
        <f>IF(F336="","",INT(F336))</f>
        <v/>
      </c>
      <c r="H336">
        <f>IF(G336="","",IF(AND(MONTH(G336)*100+DAY(G336)&gt;=season_lo,MONTH(G336)*100+DAY(G336)&lt;=season_hi),1,0))</f>
        <v/>
      </c>
      <c r="I336">
        <f>IF(G336="","",G336-first_day+1)</f>
        <v/>
      </c>
      <c r="J336" s="27">
        <f>IF(I336="","",INDEX(Daily!$J$2:$J$421,I336))</f>
        <v/>
      </c>
      <c r="K336" s="27">
        <f>IF(J336="","",J336+cat_offset)</f>
        <v/>
      </c>
      <c r="L336" s="27">
        <f>IF(J336="","",MAX(0,E336-J336)^2)</f>
        <v/>
      </c>
      <c r="M336" s="27">
        <f>IF(J336="","",MAX(0,E336-(J336+twcdh_off))^2)</f>
        <v/>
      </c>
      <c r="N336" s="27">
        <f>IF(E336="","",MAX(0,E336-swcdh_thr)^2)</f>
        <v/>
      </c>
      <c r="O336">
        <f>IF(K336="","",ROUND(E336-K336,0))</f>
        <v/>
      </c>
      <c r="P336">
        <f>IF(O336="","",IF(O336&gt;=1,O336,0))</f>
        <v/>
      </c>
      <c r="Q336" s="27">
        <f>IF(E336="","",MAX(0,E336-22))</f>
        <v/>
      </c>
      <c r="R336" s="27">
        <f>IF(H336=1,E336,"")</f>
        <v/>
      </c>
      <c r="S336" s="27">
        <f>IF(AND(H336=1,J336&lt;&gt;""),E336-J336,"")</f>
        <v/>
      </c>
      <c r="T336">
        <f>IF(G336="","",MONTH(G336))</f>
        <v/>
      </c>
    </row>
    <row r="337">
      <c r="A337" s="24" t="n">
        <v>2020</v>
      </c>
      <c r="B337" s="24" t="n">
        <v>1</v>
      </c>
      <c r="C337" s="24" t="n">
        <v>14</v>
      </c>
      <c r="D337" s="24" t="n">
        <v>24</v>
      </c>
      <c r="E337" s="24" t="n">
        <v>3.27</v>
      </c>
      <c r="F337" s="25">
        <f>IF($E337="","",DATE(IF($A337="",nominal_year,$A337),$B337,$C337)+($D337-IF(LEFT(hour_conv,1)="1",1,0))/24)</f>
        <v/>
      </c>
      <c r="G337" s="26">
        <f>IF(F337="","",INT(F337))</f>
        <v/>
      </c>
      <c r="H337">
        <f>IF(G337="","",IF(AND(MONTH(G337)*100+DAY(G337)&gt;=season_lo,MONTH(G337)*100+DAY(G337)&lt;=season_hi),1,0))</f>
        <v/>
      </c>
      <c r="I337">
        <f>IF(G337="","",G337-first_day+1)</f>
        <v/>
      </c>
      <c r="J337" s="27">
        <f>IF(I337="","",INDEX(Daily!$J$2:$J$421,I337))</f>
        <v/>
      </c>
      <c r="K337" s="27">
        <f>IF(J337="","",J337+cat_offset)</f>
        <v/>
      </c>
      <c r="L337" s="27">
        <f>IF(J337="","",MAX(0,E337-J337)^2)</f>
        <v/>
      </c>
      <c r="M337" s="27">
        <f>IF(J337="","",MAX(0,E337-(J337+twcdh_off))^2)</f>
        <v/>
      </c>
      <c r="N337" s="27">
        <f>IF(E337="","",MAX(0,E337-swcdh_thr)^2)</f>
        <v/>
      </c>
      <c r="O337">
        <f>IF(K337="","",ROUND(E337-K337,0))</f>
        <v/>
      </c>
      <c r="P337">
        <f>IF(O337="","",IF(O337&gt;=1,O337,0))</f>
        <v/>
      </c>
      <c r="Q337" s="27">
        <f>IF(E337="","",MAX(0,E337-22))</f>
        <v/>
      </c>
      <c r="R337" s="27">
        <f>IF(H337=1,E337,"")</f>
        <v/>
      </c>
      <c r="S337" s="27">
        <f>IF(AND(H337=1,J337&lt;&gt;""),E337-J337,"")</f>
        <v/>
      </c>
      <c r="T337">
        <f>IF(G337="","",MONTH(G337))</f>
        <v/>
      </c>
    </row>
    <row r="338">
      <c r="A338" s="24" t="n">
        <v>2020</v>
      </c>
      <c r="B338" s="24" t="n">
        <v>1</v>
      </c>
      <c r="C338" s="24" t="n">
        <v>15</v>
      </c>
      <c r="D338" s="24" t="n">
        <v>1</v>
      </c>
      <c r="E338" s="24" t="n">
        <v>3.65</v>
      </c>
      <c r="F338" s="25">
        <f>IF($E338="","",DATE(IF($A338="",nominal_year,$A338),$B338,$C338)+($D338-IF(LEFT(hour_conv,1)="1",1,0))/24)</f>
        <v/>
      </c>
      <c r="G338" s="26">
        <f>IF(F338="","",INT(F338))</f>
        <v/>
      </c>
      <c r="H338">
        <f>IF(G338="","",IF(AND(MONTH(G338)*100+DAY(G338)&gt;=season_lo,MONTH(G338)*100+DAY(G338)&lt;=season_hi),1,0))</f>
        <v/>
      </c>
      <c r="I338">
        <f>IF(G338="","",G338-first_day+1)</f>
        <v/>
      </c>
      <c r="J338" s="27">
        <f>IF(I338="","",INDEX(Daily!$J$2:$J$421,I338))</f>
        <v/>
      </c>
      <c r="K338" s="27">
        <f>IF(J338="","",J338+cat_offset)</f>
        <v/>
      </c>
      <c r="L338" s="27">
        <f>IF(J338="","",MAX(0,E338-J338)^2)</f>
        <v/>
      </c>
      <c r="M338" s="27">
        <f>IF(J338="","",MAX(0,E338-(J338+twcdh_off))^2)</f>
        <v/>
      </c>
      <c r="N338" s="27">
        <f>IF(E338="","",MAX(0,E338-swcdh_thr)^2)</f>
        <v/>
      </c>
      <c r="O338">
        <f>IF(K338="","",ROUND(E338-K338,0))</f>
        <v/>
      </c>
      <c r="P338">
        <f>IF(O338="","",IF(O338&gt;=1,O338,0))</f>
        <v/>
      </c>
      <c r="Q338" s="27">
        <f>IF(E338="","",MAX(0,E338-22))</f>
        <v/>
      </c>
      <c r="R338" s="27">
        <f>IF(H338=1,E338,"")</f>
        <v/>
      </c>
      <c r="S338" s="27">
        <f>IF(AND(H338=1,J338&lt;&gt;""),E338-J338,"")</f>
        <v/>
      </c>
      <c r="T338">
        <f>IF(G338="","",MONTH(G338))</f>
        <v/>
      </c>
    </row>
    <row r="339">
      <c r="A339" s="24" t="n">
        <v>2020</v>
      </c>
      <c r="B339" s="24" t="n">
        <v>1</v>
      </c>
      <c r="C339" s="24" t="n">
        <v>15</v>
      </c>
      <c r="D339" s="24" t="n">
        <v>2</v>
      </c>
      <c r="E339" s="24" t="n">
        <v>3.08</v>
      </c>
      <c r="F339" s="25">
        <f>IF($E339="","",DATE(IF($A339="",nominal_year,$A339),$B339,$C339)+($D339-IF(LEFT(hour_conv,1)="1",1,0))/24)</f>
        <v/>
      </c>
      <c r="G339" s="26">
        <f>IF(F339="","",INT(F339))</f>
        <v/>
      </c>
      <c r="H339">
        <f>IF(G339="","",IF(AND(MONTH(G339)*100+DAY(G339)&gt;=season_lo,MONTH(G339)*100+DAY(G339)&lt;=season_hi),1,0))</f>
        <v/>
      </c>
      <c r="I339">
        <f>IF(G339="","",G339-first_day+1)</f>
        <v/>
      </c>
      <c r="J339" s="27">
        <f>IF(I339="","",INDEX(Daily!$J$2:$J$421,I339))</f>
        <v/>
      </c>
      <c r="K339" s="27">
        <f>IF(J339="","",J339+cat_offset)</f>
        <v/>
      </c>
      <c r="L339" s="27">
        <f>IF(J339="","",MAX(0,E339-J339)^2)</f>
        <v/>
      </c>
      <c r="M339" s="27">
        <f>IF(J339="","",MAX(0,E339-(J339+twcdh_off))^2)</f>
        <v/>
      </c>
      <c r="N339" s="27">
        <f>IF(E339="","",MAX(0,E339-swcdh_thr)^2)</f>
        <v/>
      </c>
      <c r="O339">
        <f>IF(K339="","",ROUND(E339-K339,0))</f>
        <v/>
      </c>
      <c r="P339">
        <f>IF(O339="","",IF(O339&gt;=1,O339,0))</f>
        <v/>
      </c>
      <c r="Q339" s="27">
        <f>IF(E339="","",MAX(0,E339-22))</f>
        <v/>
      </c>
      <c r="R339" s="27">
        <f>IF(H339=1,E339,"")</f>
        <v/>
      </c>
      <c r="S339" s="27">
        <f>IF(AND(H339=1,J339&lt;&gt;""),E339-J339,"")</f>
        <v/>
      </c>
      <c r="T339">
        <f>IF(G339="","",MONTH(G339))</f>
        <v/>
      </c>
    </row>
    <row r="340">
      <c r="A340" s="24" t="n">
        <v>2020</v>
      </c>
      <c r="B340" s="24" t="n">
        <v>1</v>
      </c>
      <c r="C340" s="24" t="n">
        <v>15</v>
      </c>
      <c r="D340" s="24" t="n">
        <v>3</v>
      </c>
      <c r="E340" s="24" t="n">
        <v>2.74</v>
      </c>
      <c r="F340" s="25">
        <f>IF($E340="","",DATE(IF($A340="",nominal_year,$A340),$B340,$C340)+($D340-IF(LEFT(hour_conv,1)="1",1,0))/24)</f>
        <v/>
      </c>
      <c r="G340" s="26">
        <f>IF(F340="","",INT(F340))</f>
        <v/>
      </c>
      <c r="H340">
        <f>IF(G340="","",IF(AND(MONTH(G340)*100+DAY(G340)&gt;=season_lo,MONTH(G340)*100+DAY(G340)&lt;=season_hi),1,0))</f>
        <v/>
      </c>
      <c r="I340">
        <f>IF(G340="","",G340-first_day+1)</f>
        <v/>
      </c>
      <c r="J340" s="27">
        <f>IF(I340="","",INDEX(Daily!$J$2:$J$421,I340))</f>
        <v/>
      </c>
      <c r="K340" s="27">
        <f>IF(J340="","",J340+cat_offset)</f>
        <v/>
      </c>
      <c r="L340" s="27">
        <f>IF(J340="","",MAX(0,E340-J340)^2)</f>
        <v/>
      </c>
      <c r="M340" s="27">
        <f>IF(J340="","",MAX(0,E340-(J340+twcdh_off))^2)</f>
        <v/>
      </c>
      <c r="N340" s="27">
        <f>IF(E340="","",MAX(0,E340-swcdh_thr)^2)</f>
        <v/>
      </c>
      <c r="O340">
        <f>IF(K340="","",ROUND(E340-K340,0))</f>
        <v/>
      </c>
      <c r="P340">
        <f>IF(O340="","",IF(O340&gt;=1,O340,0))</f>
        <v/>
      </c>
      <c r="Q340" s="27">
        <f>IF(E340="","",MAX(0,E340-22))</f>
        <v/>
      </c>
      <c r="R340" s="27">
        <f>IF(H340=1,E340,"")</f>
        <v/>
      </c>
      <c r="S340" s="27">
        <f>IF(AND(H340=1,J340&lt;&gt;""),E340-J340,"")</f>
        <v/>
      </c>
      <c r="T340">
        <f>IF(G340="","",MONTH(G340))</f>
        <v/>
      </c>
    </row>
    <row r="341">
      <c r="A341" s="24" t="n">
        <v>2020</v>
      </c>
      <c r="B341" s="24" t="n">
        <v>1</v>
      </c>
      <c r="C341" s="24" t="n">
        <v>15</v>
      </c>
      <c r="D341" s="24" t="n">
        <v>4</v>
      </c>
      <c r="E341" s="24" t="n">
        <v>2.75</v>
      </c>
      <c r="F341" s="25">
        <f>IF($E341="","",DATE(IF($A341="",nominal_year,$A341),$B341,$C341)+($D341-IF(LEFT(hour_conv,1)="1",1,0))/24)</f>
        <v/>
      </c>
      <c r="G341" s="26">
        <f>IF(F341="","",INT(F341))</f>
        <v/>
      </c>
      <c r="H341">
        <f>IF(G341="","",IF(AND(MONTH(G341)*100+DAY(G341)&gt;=season_lo,MONTH(G341)*100+DAY(G341)&lt;=season_hi),1,0))</f>
        <v/>
      </c>
      <c r="I341">
        <f>IF(G341="","",G341-first_day+1)</f>
        <v/>
      </c>
      <c r="J341" s="27">
        <f>IF(I341="","",INDEX(Daily!$J$2:$J$421,I341))</f>
        <v/>
      </c>
      <c r="K341" s="27">
        <f>IF(J341="","",J341+cat_offset)</f>
        <v/>
      </c>
      <c r="L341" s="27">
        <f>IF(J341="","",MAX(0,E341-J341)^2)</f>
        <v/>
      </c>
      <c r="M341" s="27">
        <f>IF(J341="","",MAX(0,E341-(J341+twcdh_off))^2)</f>
        <v/>
      </c>
      <c r="N341" s="27">
        <f>IF(E341="","",MAX(0,E341-swcdh_thr)^2)</f>
        <v/>
      </c>
      <c r="O341">
        <f>IF(K341="","",ROUND(E341-K341,0))</f>
        <v/>
      </c>
      <c r="P341">
        <f>IF(O341="","",IF(O341&gt;=1,O341,0))</f>
        <v/>
      </c>
      <c r="Q341" s="27">
        <f>IF(E341="","",MAX(0,E341-22))</f>
        <v/>
      </c>
      <c r="R341" s="27">
        <f>IF(H341=1,E341,"")</f>
        <v/>
      </c>
      <c r="S341" s="27">
        <f>IF(AND(H341=1,J341&lt;&gt;""),E341-J341,"")</f>
        <v/>
      </c>
      <c r="T341">
        <f>IF(G341="","",MONTH(G341))</f>
        <v/>
      </c>
    </row>
    <row r="342">
      <c r="A342" s="24" t="n">
        <v>2020</v>
      </c>
      <c r="B342" s="24" t="n">
        <v>1</v>
      </c>
      <c r="C342" s="24" t="n">
        <v>15</v>
      </c>
      <c r="D342" s="24" t="n">
        <v>5</v>
      </c>
      <c r="E342" s="24" t="n">
        <v>2.65</v>
      </c>
      <c r="F342" s="25">
        <f>IF($E342="","",DATE(IF($A342="",nominal_year,$A342),$B342,$C342)+($D342-IF(LEFT(hour_conv,1)="1",1,0))/24)</f>
        <v/>
      </c>
      <c r="G342" s="26">
        <f>IF(F342="","",INT(F342))</f>
        <v/>
      </c>
      <c r="H342">
        <f>IF(G342="","",IF(AND(MONTH(G342)*100+DAY(G342)&gt;=season_lo,MONTH(G342)*100+DAY(G342)&lt;=season_hi),1,0))</f>
        <v/>
      </c>
      <c r="I342">
        <f>IF(G342="","",G342-first_day+1)</f>
        <v/>
      </c>
      <c r="J342" s="27">
        <f>IF(I342="","",INDEX(Daily!$J$2:$J$421,I342))</f>
        <v/>
      </c>
      <c r="K342" s="27">
        <f>IF(J342="","",J342+cat_offset)</f>
        <v/>
      </c>
      <c r="L342" s="27">
        <f>IF(J342="","",MAX(0,E342-J342)^2)</f>
        <v/>
      </c>
      <c r="M342" s="27">
        <f>IF(J342="","",MAX(0,E342-(J342+twcdh_off))^2)</f>
        <v/>
      </c>
      <c r="N342" s="27">
        <f>IF(E342="","",MAX(0,E342-swcdh_thr)^2)</f>
        <v/>
      </c>
      <c r="O342">
        <f>IF(K342="","",ROUND(E342-K342,0))</f>
        <v/>
      </c>
      <c r="P342">
        <f>IF(O342="","",IF(O342&gt;=1,O342,0))</f>
        <v/>
      </c>
      <c r="Q342" s="27">
        <f>IF(E342="","",MAX(0,E342-22))</f>
        <v/>
      </c>
      <c r="R342" s="27">
        <f>IF(H342=1,E342,"")</f>
        <v/>
      </c>
      <c r="S342" s="27">
        <f>IF(AND(H342=1,J342&lt;&gt;""),E342-J342,"")</f>
        <v/>
      </c>
      <c r="T342">
        <f>IF(G342="","",MONTH(G342))</f>
        <v/>
      </c>
    </row>
    <row r="343">
      <c r="A343" s="24" t="n">
        <v>2020</v>
      </c>
      <c r="B343" s="24" t="n">
        <v>1</v>
      </c>
      <c r="C343" s="24" t="n">
        <v>15</v>
      </c>
      <c r="D343" s="24" t="n">
        <v>6</v>
      </c>
      <c r="E343" s="24" t="n">
        <v>2.87</v>
      </c>
      <c r="F343" s="25">
        <f>IF($E343="","",DATE(IF($A343="",nominal_year,$A343),$B343,$C343)+($D343-IF(LEFT(hour_conv,1)="1",1,0))/24)</f>
        <v/>
      </c>
      <c r="G343" s="26">
        <f>IF(F343="","",INT(F343))</f>
        <v/>
      </c>
      <c r="H343">
        <f>IF(G343="","",IF(AND(MONTH(G343)*100+DAY(G343)&gt;=season_lo,MONTH(G343)*100+DAY(G343)&lt;=season_hi),1,0))</f>
        <v/>
      </c>
      <c r="I343">
        <f>IF(G343="","",G343-first_day+1)</f>
        <v/>
      </c>
      <c r="J343" s="27">
        <f>IF(I343="","",INDEX(Daily!$J$2:$J$421,I343))</f>
        <v/>
      </c>
      <c r="K343" s="27">
        <f>IF(J343="","",J343+cat_offset)</f>
        <v/>
      </c>
      <c r="L343" s="27">
        <f>IF(J343="","",MAX(0,E343-J343)^2)</f>
        <v/>
      </c>
      <c r="M343" s="27">
        <f>IF(J343="","",MAX(0,E343-(J343+twcdh_off))^2)</f>
        <v/>
      </c>
      <c r="N343" s="27">
        <f>IF(E343="","",MAX(0,E343-swcdh_thr)^2)</f>
        <v/>
      </c>
      <c r="O343">
        <f>IF(K343="","",ROUND(E343-K343,0))</f>
        <v/>
      </c>
      <c r="P343">
        <f>IF(O343="","",IF(O343&gt;=1,O343,0))</f>
        <v/>
      </c>
      <c r="Q343" s="27">
        <f>IF(E343="","",MAX(0,E343-22))</f>
        <v/>
      </c>
      <c r="R343" s="27">
        <f>IF(H343=1,E343,"")</f>
        <v/>
      </c>
      <c r="S343" s="27">
        <f>IF(AND(H343=1,J343&lt;&gt;""),E343-J343,"")</f>
        <v/>
      </c>
      <c r="T343">
        <f>IF(G343="","",MONTH(G343))</f>
        <v/>
      </c>
    </row>
    <row r="344">
      <c r="A344" s="24" t="n">
        <v>2020</v>
      </c>
      <c r="B344" s="24" t="n">
        <v>1</v>
      </c>
      <c r="C344" s="24" t="n">
        <v>15</v>
      </c>
      <c r="D344" s="24" t="n">
        <v>7</v>
      </c>
      <c r="E344" s="24" t="n">
        <v>2.85</v>
      </c>
      <c r="F344" s="25">
        <f>IF($E344="","",DATE(IF($A344="",nominal_year,$A344),$B344,$C344)+($D344-IF(LEFT(hour_conv,1)="1",1,0))/24)</f>
        <v/>
      </c>
      <c r="G344" s="26">
        <f>IF(F344="","",INT(F344))</f>
        <v/>
      </c>
      <c r="H344">
        <f>IF(G344="","",IF(AND(MONTH(G344)*100+DAY(G344)&gt;=season_lo,MONTH(G344)*100+DAY(G344)&lt;=season_hi),1,0))</f>
        <v/>
      </c>
      <c r="I344">
        <f>IF(G344="","",G344-first_day+1)</f>
        <v/>
      </c>
      <c r="J344" s="27">
        <f>IF(I344="","",INDEX(Daily!$J$2:$J$421,I344))</f>
        <v/>
      </c>
      <c r="K344" s="27">
        <f>IF(J344="","",J344+cat_offset)</f>
        <v/>
      </c>
      <c r="L344" s="27">
        <f>IF(J344="","",MAX(0,E344-J344)^2)</f>
        <v/>
      </c>
      <c r="M344" s="27">
        <f>IF(J344="","",MAX(0,E344-(J344+twcdh_off))^2)</f>
        <v/>
      </c>
      <c r="N344" s="27">
        <f>IF(E344="","",MAX(0,E344-swcdh_thr)^2)</f>
        <v/>
      </c>
      <c r="O344">
        <f>IF(K344="","",ROUND(E344-K344,0))</f>
        <v/>
      </c>
      <c r="P344">
        <f>IF(O344="","",IF(O344&gt;=1,O344,0))</f>
        <v/>
      </c>
      <c r="Q344" s="27">
        <f>IF(E344="","",MAX(0,E344-22))</f>
        <v/>
      </c>
      <c r="R344" s="27">
        <f>IF(H344=1,E344,"")</f>
        <v/>
      </c>
      <c r="S344" s="27">
        <f>IF(AND(H344=1,J344&lt;&gt;""),E344-J344,"")</f>
        <v/>
      </c>
      <c r="T344">
        <f>IF(G344="","",MONTH(G344))</f>
        <v/>
      </c>
    </row>
    <row r="345">
      <c r="A345" s="24" t="n">
        <v>2020</v>
      </c>
      <c r="B345" s="24" t="n">
        <v>1</v>
      </c>
      <c r="C345" s="24" t="n">
        <v>15</v>
      </c>
      <c r="D345" s="24" t="n">
        <v>8</v>
      </c>
      <c r="E345" s="24" t="n">
        <v>4.04</v>
      </c>
      <c r="F345" s="25">
        <f>IF($E345="","",DATE(IF($A345="",nominal_year,$A345),$B345,$C345)+($D345-IF(LEFT(hour_conv,1)="1",1,0))/24)</f>
        <v/>
      </c>
      <c r="G345" s="26">
        <f>IF(F345="","",INT(F345))</f>
        <v/>
      </c>
      <c r="H345">
        <f>IF(G345="","",IF(AND(MONTH(G345)*100+DAY(G345)&gt;=season_lo,MONTH(G345)*100+DAY(G345)&lt;=season_hi),1,0))</f>
        <v/>
      </c>
      <c r="I345">
        <f>IF(G345="","",G345-first_day+1)</f>
        <v/>
      </c>
      <c r="J345" s="27">
        <f>IF(I345="","",INDEX(Daily!$J$2:$J$421,I345))</f>
        <v/>
      </c>
      <c r="K345" s="27">
        <f>IF(J345="","",J345+cat_offset)</f>
        <v/>
      </c>
      <c r="L345" s="27">
        <f>IF(J345="","",MAX(0,E345-J345)^2)</f>
        <v/>
      </c>
      <c r="M345" s="27">
        <f>IF(J345="","",MAX(0,E345-(J345+twcdh_off))^2)</f>
        <v/>
      </c>
      <c r="N345" s="27">
        <f>IF(E345="","",MAX(0,E345-swcdh_thr)^2)</f>
        <v/>
      </c>
      <c r="O345">
        <f>IF(K345="","",ROUND(E345-K345,0))</f>
        <v/>
      </c>
      <c r="P345">
        <f>IF(O345="","",IF(O345&gt;=1,O345,0))</f>
        <v/>
      </c>
      <c r="Q345" s="27">
        <f>IF(E345="","",MAX(0,E345-22))</f>
        <v/>
      </c>
      <c r="R345" s="27">
        <f>IF(H345=1,E345,"")</f>
        <v/>
      </c>
      <c r="S345" s="27">
        <f>IF(AND(H345=1,J345&lt;&gt;""),E345-J345,"")</f>
        <v/>
      </c>
      <c r="T345">
        <f>IF(G345="","",MONTH(G345))</f>
        <v/>
      </c>
    </row>
    <row r="346">
      <c r="A346" s="24" t="n">
        <v>2020</v>
      </c>
      <c r="B346" s="24" t="n">
        <v>1</v>
      </c>
      <c r="C346" s="24" t="n">
        <v>15</v>
      </c>
      <c r="D346" s="24" t="n">
        <v>9</v>
      </c>
      <c r="E346" s="24" t="n">
        <v>5.41</v>
      </c>
      <c r="F346" s="25">
        <f>IF($E346="","",DATE(IF($A346="",nominal_year,$A346),$B346,$C346)+($D346-IF(LEFT(hour_conv,1)="1",1,0))/24)</f>
        <v/>
      </c>
      <c r="G346" s="26">
        <f>IF(F346="","",INT(F346))</f>
        <v/>
      </c>
      <c r="H346">
        <f>IF(G346="","",IF(AND(MONTH(G346)*100+DAY(G346)&gt;=season_lo,MONTH(G346)*100+DAY(G346)&lt;=season_hi),1,0))</f>
        <v/>
      </c>
      <c r="I346">
        <f>IF(G346="","",G346-first_day+1)</f>
        <v/>
      </c>
      <c r="J346" s="27">
        <f>IF(I346="","",INDEX(Daily!$J$2:$J$421,I346))</f>
        <v/>
      </c>
      <c r="K346" s="27">
        <f>IF(J346="","",J346+cat_offset)</f>
        <v/>
      </c>
      <c r="L346" s="27">
        <f>IF(J346="","",MAX(0,E346-J346)^2)</f>
        <v/>
      </c>
      <c r="M346" s="27">
        <f>IF(J346="","",MAX(0,E346-(J346+twcdh_off))^2)</f>
        <v/>
      </c>
      <c r="N346" s="27">
        <f>IF(E346="","",MAX(0,E346-swcdh_thr)^2)</f>
        <v/>
      </c>
      <c r="O346">
        <f>IF(K346="","",ROUND(E346-K346,0))</f>
        <v/>
      </c>
      <c r="P346">
        <f>IF(O346="","",IF(O346&gt;=1,O346,0))</f>
        <v/>
      </c>
      <c r="Q346" s="27">
        <f>IF(E346="","",MAX(0,E346-22))</f>
        <v/>
      </c>
      <c r="R346" s="27">
        <f>IF(H346=1,E346,"")</f>
        <v/>
      </c>
      <c r="S346" s="27">
        <f>IF(AND(H346=1,J346&lt;&gt;""),E346-J346,"")</f>
        <v/>
      </c>
      <c r="T346">
        <f>IF(G346="","",MONTH(G346))</f>
        <v/>
      </c>
    </row>
    <row r="347">
      <c r="A347" s="24" t="n">
        <v>2020</v>
      </c>
      <c r="B347" s="24" t="n">
        <v>1</v>
      </c>
      <c r="C347" s="24" t="n">
        <v>15</v>
      </c>
      <c r="D347" s="24" t="n">
        <v>10</v>
      </c>
      <c r="E347" s="24" t="n">
        <v>6.13</v>
      </c>
      <c r="F347" s="25">
        <f>IF($E347="","",DATE(IF($A347="",nominal_year,$A347),$B347,$C347)+($D347-IF(LEFT(hour_conv,1)="1",1,0))/24)</f>
        <v/>
      </c>
      <c r="G347" s="26">
        <f>IF(F347="","",INT(F347))</f>
        <v/>
      </c>
      <c r="H347">
        <f>IF(G347="","",IF(AND(MONTH(G347)*100+DAY(G347)&gt;=season_lo,MONTH(G347)*100+DAY(G347)&lt;=season_hi),1,0))</f>
        <v/>
      </c>
      <c r="I347">
        <f>IF(G347="","",G347-first_day+1)</f>
        <v/>
      </c>
      <c r="J347" s="27">
        <f>IF(I347="","",INDEX(Daily!$J$2:$J$421,I347))</f>
        <v/>
      </c>
      <c r="K347" s="27">
        <f>IF(J347="","",J347+cat_offset)</f>
        <v/>
      </c>
      <c r="L347" s="27">
        <f>IF(J347="","",MAX(0,E347-J347)^2)</f>
        <v/>
      </c>
      <c r="M347" s="27">
        <f>IF(J347="","",MAX(0,E347-(J347+twcdh_off))^2)</f>
        <v/>
      </c>
      <c r="N347" s="27">
        <f>IF(E347="","",MAX(0,E347-swcdh_thr)^2)</f>
        <v/>
      </c>
      <c r="O347">
        <f>IF(K347="","",ROUND(E347-K347,0))</f>
        <v/>
      </c>
      <c r="P347">
        <f>IF(O347="","",IF(O347&gt;=1,O347,0))</f>
        <v/>
      </c>
      <c r="Q347" s="27">
        <f>IF(E347="","",MAX(0,E347-22))</f>
        <v/>
      </c>
      <c r="R347" s="27">
        <f>IF(H347=1,E347,"")</f>
        <v/>
      </c>
      <c r="S347" s="27">
        <f>IF(AND(H347=1,J347&lt;&gt;""),E347-J347,"")</f>
        <v/>
      </c>
      <c r="T347">
        <f>IF(G347="","",MONTH(G347))</f>
        <v/>
      </c>
    </row>
    <row r="348">
      <c r="A348" s="24" t="n">
        <v>2020</v>
      </c>
      <c r="B348" s="24" t="n">
        <v>1</v>
      </c>
      <c r="C348" s="24" t="n">
        <v>15</v>
      </c>
      <c r="D348" s="24" t="n">
        <v>11</v>
      </c>
      <c r="E348" s="24" t="n">
        <v>6.53</v>
      </c>
      <c r="F348" s="25">
        <f>IF($E348="","",DATE(IF($A348="",nominal_year,$A348),$B348,$C348)+($D348-IF(LEFT(hour_conv,1)="1",1,0))/24)</f>
        <v/>
      </c>
      <c r="G348" s="26">
        <f>IF(F348="","",INT(F348))</f>
        <v/>
      </c>
      <c r="H348">
        <f>IF(G348="","",IF(AND(MONTH(G348)*100+DAY(G348)&gt;=season_lo,MONTH(G348)*100+DAY(G348)&lt;=season_hi),1,0))</f>
        <v/>
      </c>
      <c r="I348">
        <f>IF(G348="","",G348-first_day+1)</f>
        <v/>
      </c>
      <c r="J348" s="27">
        <f>IF(I348="","",INDEX(Daily!$J$2:$J$421,I348))</f>
        <v/>
      </c>
      <c r="K348" s="27">
        <f>IF(J348="","",J348+cat_offset)</f>
        <v/>
      </c>
      <c r="L348" s="27">
        <f>IF(J348="","",MAX(0,E348-J348)^2)</f>
        <v/>
      </c>
      <c r="M348" s="27">
        <f>IF(J348="","",MAX(0,E348-(J348+twcdh_off))^2)</f>
        <v/>
      </c>
      <c r="N348" s="27">
        <f>IF(E348="","",MAX(0,E348-swcdh_thr)^2)</f>
        <v/>
      </c>
      <c r="O348">
        <f>IF(K348="","",ROUND(E348-K348,0))</f>
        <v/>
      </c>
      <c r="P348">
        <f>IF(O348="","",IF(O348&gt;=1,O348,0))</f>
        <v/>
      </c>
      <c r="Q348" s="27">
        <f>IF(E348="","",MAX(0,E348-22))</f>
        <v/>
      </c>
      <c r="R348" s="27">
        <f>IF(H348=1,E348,"")</f>
        <v/>
      </c>
      <c r="S348" s="27">
        <f>IF(AND(H348=1,J348&lt;&gt;""),E348-J348,"")</f>
        <v/>
      </c>
      <c r="T348">
        <f>IF(G348="","",MONTH(G348))</f>
        <v/>
      </c>
    </row>
    <row r="349">
      <c r="A349" s="24" t="n">
        <v>2020</v>
      </c>
      <c r="B349" s="24" t="n">
        <v>1</v>
      </c>
      <c r="C349" s="24" t="n">
        <v>15</v>
      </c>
      <c r="D349" s="24" t="n">
        <v>12</v>
      </c>
      <c r="E349" s="24" t="n">
        <v>6.9</v>
      </c>
      <c r="F349" s="25">
        <f>IF($E349="","",DATE(IF($A349="",nominal_year,$A349),$B349,$C349)+($D349-IF(LEFT(hour_conv,1)="1",1,0))/24)</f>
        <v/>
      </c>
      <c r="G349" s="26">
        <f>IF(F349="","",INT(F349))</f>
        <v/>
      </c>
      <c r="H349">
        <f>IF(G349="","",IF(AND(MONTH(G349)*100+DAY(G349)&gt;=season_lo,MONTH(G349)*100+DAY(G349)&lt;=season_hi),1,0))</f>
        <v/>
      </c>
      <c r="I349">
        <f>IF(G349="","",G349-first_day+1)</f>
        <v/>
      </c>
      <c r="J349" s="27">
        <f>IF(I349="","",INDEX(Daily!$J$2:$J$421,I349))</f>
        <v/>
      </c>
      <c r="K349" s="27">
        <f>IF(J349="","",J349+cat_offset)</f>
        <v/>
      </c>
      <c r="L349" s="27">
        <f>IF(J349="","",MAX(0,E349-J349)^2)</f>
        <v/>
      </c>
      <c r="M349" s="27">
        <f>IF(J349="","",MAX(0,E349-(J349+twcdh_off))^2)</f>
        <v/>
      </c>
      <c r="N349" s="27">
        <f>IF(E349="","",MAX(0,E349-swcdh_thr)^2)</f>
        <v/>
      </c>
      <c r="O349">
        <f>IF(K349="","",ROUND(E349-K349,0))</f>
        <v/>
      </c>
      <c r="P349">
        <f>IF(O349="","",IF(O349&gt;=1,O349,0))</f>
        <v/>
      </c>
      <c r="Q349" s="27">
        <f>IF(E349="","",MAX(0,E349-22))</f>
        <v/>
      </c>
      <c r="R349" s="27">
        <f>IF(H349=1,E349,"")</f>
        <v/>
      </c>
      <c r="S349" s="27">
        <f>IF(AND(H349=1,J349&lt;&gt;""),E349-J349,"")</f>
        <v/>
      </c>
      <c r="T349">
        <f>IF(G349="","",MONTH(G349))</f>
        <v/>
      </c>
    </row>
    <row r="350">
      <c r="A350" s="24" t="n">
        <v>2020</v>
      </c>
      <c r="B350" s="24" t="n">
        <v>1</v>
      </c>
      <c r="C350" s="24" t="n">
        <v>15</v>
      </c>
      <c r="D350" s="24" t="n">
        <v>13</v>
      </c>
      <c r="E350" s="24" t="n">
        <v>6.88</v>
      </c>
      <c r="F350" s="25">
        <f>IF($E350="","",DATE(IF($A350="",nominal_year,$A350),$B350,$C350)+($D350-IF(LEFT(hour_conv,1)="1",1,0))/24)</f>
        <v/>
      </c>
      <c r="G350" s="26">
        <f>IF(F350="","",INT(F350))</f>
        <v/>
      </c>
      <c r="H350">
        <f>IF(G350="","",IF(AND(MONTH(G350)*100+DAY(G350)&gt;=season_lo,MONTH(G350)*100+DAY(G350)&lt;=season_hi),1,0))</f>
        <v/>
      </c>
      <c r="I350">
        <f>IF(G350="","",G350-first_day+1)</f>
        <v/>
      </c>
      <c r="J350" s="27">
        <f>IF(I350="","",INDEX(Daily!$J$2:$J$421,I350))</f>
        <v/>
      </c>
      <c r="K350" s="27">
        <f>IF(J350="","",J350+cat_offset)</f>
        <v/>
      </c>
      <c r="L350" s="27">
        <f>IF(J350="","",MAX(0,E350-J350)^2)</f>
        <v/>
      </c>
      <c r="M350" s="27">
        <f>IF(J350="","",MAX(0,E350-(J350+twcdh_off))^2)</f>
        <v/>
      </c>
      <c r="N350" s="27">
        <f>IF(E350="","",MAX(0,E350-swcdh_thr)^2)</f>
        <v/>
      </c>
      <c r="O350">
        <f>IF(K350="","",ROUND(E350-K350,0))</f>
        <v/>
      </c>
      <c r="P350">
        <f>IF(O350="","",IF(O350&gt;=1,O350,0))</f>
        <v/>
      </c>
      <c r="Q350" s="27">
        <f>IF(E350="","",MAX(0,E350-22))</f>
        <v/>
      </c>
      <c r="R350" s="27">
        <f>IF(H350=1,E350,"")</f>
        <v/>
      </c>
      <c r="S350" s="27">
        <f>IF(AND(H350=1,J350&lt;&gt;""),E350-J350,"")</f>
        <v/>
      </c>
      <c r="T350">
        <f>IF(G350="","",MONTH(G350))</f>
        <v/>
      </c>
    </row>
    <row r="351">
      <c r="A351" s="24" t="n">
        <v>2020</v>
      </c>
      <c r="B351" s="24" t="n">
        <v>1</v>
      </c>
      <c r="C351" s="24" t="n">
        <v>15</v>
      </c>
      <c r="D351" s="24" t="n">
        <v>14</v>
      </c>
      <c r="E351" s="24" t="n">
        <v>8.130000000000001</v>
      </c>
      <c r="F351" s="25">
        <f>IF($E351="","",DATE(IF($A351="",nominal_year,$A351),$B351,$C351)+($D351-IF(LEFT(hour_conv,1)="1",1,0))/24)</f>
        <v/>
      </c>
      <c r="G351" s="26">
        <f>IF(F351="","",INT(F351))</f>
        <v/>
      </c>
      <c r="H351">
        <f>IF(G351="","",IF(AND(MONTH(G351)*100+DAY(G351)&gt;=season_lo,MONTH(G351)*100+DAY(G351)&lt;=season_hi),1,0))</f>
        <v/>
      </c>
      <c r="I351">
        <f>IF(G351="","",G351-first_day+1)</f>
        <v/>
      </c>
      <c r="J351" s="27">
        <f>IF(I351="","",INDEX(Daily!$J$2:$J$421,I351))</f>
        <v/>
      </c>
      <c r="K351" s="27">
        <f>IF(J351="","",J351+cat_offset)</f>
        <v/>
      </c>
      <c r="L351" s="27">
        <f>IF(J351="","",MAX(0,E351-J351)^2)</f>
        <v/>
      </c>
      <c r="M351" s="27">
        <f>IF(J351="","",MAX(0,E351-(J351+twcdh_off))^2)</f>
        <v/>
      </c>
      <c r="N351" s="27">
        <f>IF(E351="","",MAX(0,E351-swcdh_thr)^2)</f>
        <v/>
      </c>
      <c r="O351">
        <f>IF(K351="","",ROUND(E351-K351,0))</f>
        <v/>
      </c>
      <c r="P351">
        <f>IF(O351="","",IF(O351&gt;=1,O351,0))</f>
        <v/>
      </c>
      <c r="Q351" s="27">
        <f>IF(E351="","",MAX(0,E351-22))</f>
        <v/>
      </c>
      <c r="R351" s="27">
        <f>IF(H351=1,E351,"")</f>
        <v/>
      </c>
      <c r="S351" s="27">
        <f>IF(AND(H351=1,J351&lt;&gt;""),E351-J351,"")</f>
        <v/>
      </c>
      <c r="T351">
        <f>IF(G351="","",MONTH(G351))</f>
        <v/>
      </c>
    </row>
    <row r="352">
      <c r="A352" s="24" t="n">
        <v>2020</v>
      </c>
      <c r="B352" s="24" t="n">
        <v>1</v>
      </c>
      <c r="C352" s="24" t="n">
        <v>15</v>
      </c>
      <c r="D352" s="24" t="n">
        <v>15</v>
      </c>
      <c r="E352" s="24" t="n">
        <v>7.79</v>
      </c>
      <c r="F352" s="25">
        <f>IF($E352="","",DATE(IF($A352="",nominal_year,$A352),$B352,$C352)+($D352-IF(LEFT(hour_conv,1)="1",1,0))/24)</f>
        <v/>
      </c>
      <c r="G352" s="26">
        <f>IF(F352="","",INT(F352))</f>
        <v/>
      </c>
      <c r="H352">
        <f>IF(G352="","",IF(AND(MONTH(G352)*100+DAY(G352)&gt;=season_lo,MONTH(G352)*100+DAY(G352)&lt;=season_hi),1,0))</f>
        <v/>
      </c>
      <c r="I352">
        <f>IF(G352="","",G352-first_day+1)</f>
        <v/>
      </c>
      <c r="J352" s="27">
        <f>IF(I352="","",INDEX(Daily!$J$2:$J$421,I352))</f>
        <v/>
      </c>
      <c r="K352" s="27">
        <f>IF(J352="","",J352+cat_offset)</f>
        <v/>
      </c>
      <c r="L352" s="27">
        <f>IF(J352="","",MAX(0,E352-J352)^2)</f>
        <v/>
      </c>
      <c r="M352" s="27">
        <f>IF(J352="","",MAX(0,E352-(J352+twcdh_off))^2)</f>
        <v/>
      </c>
      <c r="N352" s="27">
        <f>IF(E352="","",MAX(0,E352-swcdh_thr)^2)</f>
        <v/>
      </c>
      <c r="O352">
        <f>IF(K352="","",ROUND(E352-K352,0))</f>
        <v/>
      </c>
      <c r="P352">
        <f>IF(O352="","",IF(O352&gt;=1,O352,0))</f>
        <v/>
      </c>
      <c r="Q352" s="27">
        <f>IF(E352="","",MAX(0,E352-22))</f>
        <v/>
      </c>
      <c r="R352" s="27">
        <f>IF(H352=1,E352,"")</f>
        <v/>
      </c>
      <c r="S352" s="27">
        <f>IF(AND(H352=1,J352&lt;&gt;""),E352-J352,"")</f>
        <v/>
      </c>
      <c r="T352">
        <f>IF(G352="","",MONTH(G352))</f>
        <v/>
      </c>
    </row>
    <row r="353">
      <c r="A353" s="24" t="n">
        <v>2020</v>
      </c>
      <c r="B353" s="24" t="n">
        <v>1</v>
      </c>
      <c r="C353" s="24" t="n">
        <v>15</v>
      </c>
      <c r="D353" s="24" t="n">
        <v>16</v>
      </c>
      <c r="E353" s="24" t="n">
        <v>7.87</v>
      </c>
      <c r="F353" s="25">
        <f>IF($E353="","",DATE(IF($A353="",nominal_year,$A353),$B353,$C353)+($D353-IF(LEFT(hour_conv,1)="1",1,0))/24)</f>
        <v/>
      </c>
      <c r="G353" s="26">
        <f>IF(F353="","",INT(F353))</f>
        <v/>
      </c>
      <c r="H353">
        <f>IF(G353="","",IF(AND(MONTH(G353)*100+DAY(G353)&gt;=season_lo,MONTH(G353)*100+DAY(G353)&lt;=season_hi),1,0))</f>
        <v/>
      </c>
      <c r="I353">
        <f>IF(G353="","",G353-first_day+1)</f>
        <v/>
      </c>
      <c r="J353" s="27">
        <f>IF(I353="","",INDEX(Daily!$J$2:$J$421,I353))</f>
        <v/>
      </c>
      <c r="K353" s="27">
        <f>IF(J353="","",J353+cat_offset)</f>
        <v/>
      </c>
      <c r="L353" s="27">
        <f>IF(J353="","",MAX(0,E353-J353)^2)</f>
        <v/>
      </c>
      <c r="M353" s="27">
        <f>IF(J353="","",MAX(0,E353-(J353+twcdh_off))^2)</f>
        <v/>
      </c>
      <c r="N353" s="27">
        <f>IF(E353="","",MAX(0,E353-swcdh_thr)^2)</f>
        <v/>
      </c>
      <c r="O353">
        <f>IF(K353="","",ROUND(E353-K353,0))</f>
        <v/>
      </c>
      <c r="P353">
        <f>IF(O353="","",IF(O353&gt;=1,O353,0))</f>
        <v/>
      </c>
      <c r="Q353" s="27">
        <f>IF(E353="","",MAX(0,E353-22))</f>
        <v/>
      </c>
      <c r="R353" s="27">
        <f>IF(H353=1,E353,"")</f>
        <v/>
      </c>
      <c r="S353" s="27">
        <f>IF(AND(H353=1,J353&lt;&gt;""),E353-J353,"")</f>
        <v/>
      </c>
      <c r="T353">
        <f>IF(G353="","",MONTH(G353))</f>
        <v/>
      </c>
    </row>
    <row r="354">
      <c r="A354" s="24" t="n">
        <v>2020</v>
      </c>
      <c r="B354" s="24" t="n">
        <v>1</v>
      </c>
      <c r="C354" s="24" t="n">
        <v>15</v>
      </c>
      <c r="D354" s="24" t="n">
        <v>17</v>
      </c>
      <c r="E354" s="24" t="n">
        <v>7.7</v>
      </c>
      <c r="F354" s="25">
        <f>IF($E354="","",DATE(IF($A354="",nominal_year,$A354),$B354,$C354)+($D354-IF(LEFT(hour_conv,1)="1",1,0))/24)</f>
        <v/>
      </c>
      <c r="G354" s="26">
        <f>IF(F354="","",INT(F354))</f>
        <v/>
      </c>
      <c r="H354">
        <f>IF(G354="","",IF(AND(MONTH(G354)*100+DAY(G354)&gt;=season_lo,MONTH(G354)*100+DAY(G354)&lt;=season_hi),1,0))</f>
        <v/>
      </c>
      <c r="I354">
        <f>IF(G354="","",G354-first_day+1)</f>
        <v/>
      </c>
      <c r="J354" s="27">
        <f>IF(I354="","",INDEX(Daily!$J$2:$J$421,I354))</f>
        <v/>
      </c>
      <c r="K354" s="27">
        <f>IF(J354="","",J354+cat_offset)</f>
        <v/>
      </c>
      <c r="L354" s="27">
        <f>IF(J354="","",MAX(0,E354-J354)^2)</f>
        <v/>
      </c>
      <c r="M354" s="27">
        <f>IF(J354="","",MAX(0,E354-(J354+twcdh_off))^2)</f>
        <v/>
      </c>
      <c r="N354" s="27">
        <f>IF(E354="","",MAX(0,E354-swcdh_thr)^2)</f>
        <v/>
      </c>
      <c r="O354">
        <f>IF(K354="","",ROUND(E354-K354,0))</f>
        <v/>
      </c>
      <c r="P354">
        <f>IF(O354="","",IF(O354&gt;=1,O354,0))</f>
        <v/>
      </c>
      <c r="Q354" s="27">
        <f>IF(E354="","",MAX(0,E354-22))</f>
        <v/>
      </c>
      <c r="R354" s="27">
        <f>IF(H354=1,E354,"")</f>
        <v/>
      </c>
      <c r="S354" s="27">
        <f>IF(AND(H354=1,J354&lt;&gt;""),E354-J354,"")</f>
        <v/>
      </c>
      <c r="T354">
        <f>IF(G354="","",MONTH(G354))</f>
        <v/>
      </c>
    </row>
    <row r="355">
      <c r="A355" s="24" t="n">
        <v>2020</v>
      </c>
      <c r="B355" s="24" t="n">
        <v>1</v>
      </c>
      <c r="C355" s="24" t="n">
        <v>15</v>
      </c>
      <c r="D355" s="24" t="n">
        <v>18</v>
      </c>
      <c r="E355" s="24" t="n">
        <v>7.59</v>
      </c>
      <c r="F355" s="25">
        <f>IF($E355="","",DATE(IF($A355="",nominal_year,$A355),$B355,$C355)+($D355-IF(LEFT(hour_conv,1)="1",1,0))/24)</f>
        <v/>
      </c>
      <c r="G355" s="26">
        <f>IF(F355="","",INT(F355))</f>
        <v/>
      </c>
      <c r="H355">
        <f>IF(G355="","",IF(AND(MONTH(G355)*100+DAY(G355)&gt;=season_lo,MONTH(G355)*100+DAY(G355)&lt;=season_hi),1,0))</f>
        <v/>
      </c>
      <c r="I355">
        <f>IF(G355="","",G355-first_day+1)</f>
        <v/>
      </c>
      <c r="J355" s="27">
        <f>IF(I355="","",INDEX(Daily!$J$2:$J$421,I355))</f>
        <v/>
      </c>
      <c r="K355" s="27">
        <f>IF(J355="","",J355+cat_offset)</f>
        <v/>
      </c>
      <c r="L355" s="27">
        <f>IF(J355="","",MAX(0,E355-J355)^2)</f>
        <v/>
      </c>
      <c r="M355" s="27">
        <f>IF(J355="","",MAX(0,E355-(J355+twcdh_off))^2)</f>
        <v/>
      </c>
      <c r="N355" s="27">
        <f>IF(E355="","",MAX(0,E355-swcdh_thr)^2)</f>
        <v/>
      </c>
      <c r="O355">
        <f>IF(K355="","",ROUND(E355-K355,0))</f>
        <v/>
      </c>
      <c r="P355">
        <f>IF(O355="","",IF(O355&gt;=1,O355,0))</f>
        <v/>
      </c>
      <c r="Q355" s="27">
        <f>IF(E355="","",MAX(0,E355-22))</f>
        <v/>
      </c>
      <c r="R355" s="27">
        <f>IF(H355=1,E355,"")</f>
        <v/>
      </c>
      <c r="S355" s="27">
        <f>IF(AND(H355=1,J355&lt;&gt;""),E355-J355,"")</f>
        <v/>
      </c>
      <c r="T355">
        <f>IF(G355="","",MONTH(G355))</f>
        <v/>
      </c>
    </row>
    <row r="356">
      <c r="A356" s="24" t="n">
        <v>2020</v>
      </c>
      <c r="B356" s="24" t="n">
        <v>1</v>
      </c>
      <c r="C356" s="24" t="n">
        <v>15</v>
      </c>
      <c r="D356" s="24" t="n">
        <v>19</v>
      </c>
      <c r="E356" s="24" t="n">
        <v>6.97</v>
      </c>
      <c r="F356" s="25">
        <f>IF($E356="","",DATE(IF($A356="",nominal_year,$A356),$B356,$C356)+($D356-IF(LEFT(hour_conv,1)="1",1,0))/24)</f>
        <v/>
      </c>
      <c r="G356" s="26">
        <f>IF(F356="","",INT(F356))</f>
        <v/>
      </c>
      <c r="H356">
        <f>IF(G356="","",IF(AND(MONTH(G356)*100+DAY(G356)&gt;=season_lo,MONTH(G356)*100+DAY(G356)&lt;=season_hi),1,0))</f>
        <v/>
      </c>
      <c r="I356">
        <f>IF(G356="","",G356-first_day+1)</f>
        <v/>
      </c>
      <c r="J356" s="27">
        <f>IF(I356="","",INDEX(Daily!$J$2:$J$421,I356))</f>
        <v/>
      </c>
      <c r="K356" s="27">
        <f>IF(J356="","",J356+cat_offset)</f>
        <v/>
      </c>
      <c r="L356" s="27">
        <f>IF(J356="","",MAX(0,E356-J356)^2)</f>
        <v/>
      </c>
      <c r="M356" s="27">
        <f>IF(J356="","",MAX(0,E356-(J356+twcdh_off))^2)</f>
        <v/>
      </c>
      <c r="N356" s="27">
        <f>IF(E356="","",MAX(0,E356-swcdh_thr)^2)</f>
        <v/>
      </c>
      <c r="O356">
        <f>IF(K356="","",ROUND(E356-K356,0))</f>
        <v/>
      </c>
      <c r="P356">
        <f>IF(O356="","",IF(O356&gt;=1,O356,0))</f>
        <v/>
      </c>
      <c r="Q356" s="27">
        <f>IF(E356="","",MAX(0,E356-22))</f>
        <v/>
      </c>
      <c r="R356" s="27">
        <f>IF(H356=1,E356,"")</f>
        <v/>
      </c>
      <c r="S356" s="27">
        <f>IF(AND(H356=1,J356&lt;&gt;""),E356-J356,"")</f>
        <v/>
      </c>
      <c r="T356">
        <f>IF(G356="","",MONTH(G356))</f>
        <v/>
      </c>
    </row>
    <row r="357">
      <c r="A357" s="24" t="n">
        <v>2020</v>
      </c>
      <c r="B357" s="24" t="n">
        <v>1</v>
      </c>
      <c r="C357" s="24" t="n">
        <v>15</v>
      </c>
      <c r="D357" s="24" t="n">
        <v>20</v>
      </c>
      <c r="E357" s="24" t="n">
        <v>6.58</v>
      </c>
      <c r="F357" s="25">
        <f>IF($E357="","",DATE(IF($A357="",nominal_year,$A357),$B357,$C357)+($D357-IF(LEFT(hour_conv,1)="1",1,0))/24)</f>
        <v/>
      </c>
      <c r="G357" s="26">
        <f>IF(F357="","",INT(F357))</f>
        <v/>
      </c>
      <c r="H357">
        <f>IF(G357="","",IF(AND(MONTH(G357)*100+DAY(G357)&gt;=season_lo,MONTH(G357)*100+DAY(G357)&lt;=season_hi),1,0))</f>
        <v/>
      </c>
      <c r="I357">
        <f>IF(G357="","",G357-first_day+1)</f>
        <v/>
      </c>
      <c r="J357" s="27">
        <f>IF(I357="","",INDEX(Daily!$J$2:$J$421,I357))</f>
        <v/>
      </c>
      <c r="K357" s="27">
        <f>IF(J357="","",J357+cat_offset)</f>
        <v/>
      </c>
      <c r="L357" s="27">
        <f>IF(J357="","",MAX(0,E357-J357)^2)</f>
        <v/>
      </c>
      <c r="M357" s="27">
        <f>IF(J357="","",MAX(0,E357-(J357+twcdh_off))^2)</f>
        <v/>
      </c>
      <c r="N357" s="27">
        <f>IF(E357="","",MAX(0,E357-swcdh_thr)^2)</f>
        <v/>
      </c>
      <c r="O357">
        <f>IF(K357="","",ROUND(E357-K357,0))</f>
        <v/>
      </c>
      <c r="P357">
        <f>IF(O357="","",IF(O357&gt;=1,O357,0))</f>
        <v/>
      </c>
      <c r="Q357" s="27">
        <f>IF(E357="","",MAX(0,E357-22))</f>
        <v/>
      </c>
      <c r="R357" s="27">
        <f>IF(H357=1,E357,"")</f>
        <v/>
      </c>
      <c r="S357" s="27">
        <f>IF(AND(H357=1,J357&lt;&gt;""),E357-J357,"")</f>
        <v/>
      </c>
      <c r="T357">
        <f>IF(G357="","",MONTH(G357))</f>
        <v/>
      </c>
    </row>
    <row r="358">
      <c r="A358" s="24" t="n">
        <v>2020</v>
      </c>
      <c r="B358" s="24" t="n">
        <v>1</v>
      </c>
      <c r="C358" s="24" t="n">
        <v>15</v>
      </c>
      <c r="D358" s="24" t="n">
        <v>21</v>
      </c>
      <c r="E358" s="24" t="n">
        <v>5.56</v>
      </c>
      <c r="F358" s="25">
        <f>IF($E358="","",DATE(IF($A358="",nominal_year,$A358),$B358,$C358)+($D358-IF(LEFT(hour_conv,1)="1",1,0))/24)</f>
        <v/>
      </c>
      <c r="G358" s="26">
        <f>IF(F358="","",INT(F358))</f>
        <v/>
      </c>
      <c r="H358">
        <f>IF(G358="","",IF(AND(MONTH(G358)*100+DAY(G358)&gt;=season_lo,MONTH(G358)*100+DAY(G358)&lt;=season_hi),1,0))</f>
        <v/>
      </c>
      <c r="I358">
        <f>IF(G358="","",G358-first_day+1)</f>
        <v/>
      </c>
      <c r="J358" s="27">
        <f>IF(I358="","",INDEX(Daily!$J$2:$J$421,I358))</f>
        <v/>
      </c>
      <c r="K358" s="27">
        <f>IF(J358="","",J358+cat_offset)</f>
        <v/>
      </c>
      <c r="L358" s="27">
        <f>IF(J358="","",MAX(0,E358-J358)^2)</f>
        <v/>
      </c>
      <c r="M358" s="27">
        <f>IF(J358="","",MAX(0,E358-(J358+twcdh_off))^2)</f>
        <v/>
      </c>
      <c r="N358" s="27">
        <f>IF(E358="","",MAX(0,E358-swcdh_thr)^2)</f>
        <v/>
      </c>
      <c r="O358">
        <f>IF(K358="","",ROUND(E358-K358,0))</f>
        <v/>
      </c>
      <c r="P358">
        <f>IF(O358="","",IF(O358&gt;=1,O358,0))</f>
        <v/>
      </c>
      <c r="Q358" s="27">
        <f>IF(E358="","",MAX(0,E358-22))</f>
        <v/>
      </c>
      <c r="R358" s="27">
        <f>IF(H358=1,E358,"")</f>
        <v/>
      </c>
      <c r="S358" s="27">
        <f>IF(AND(H358=1,J358&lt;&gt;""),E358-J358,"")</f>
        <v/>
      </c>
      <c r="T358">
        <f>IF(G358="","",MONTH(G358))</f>
        <v/>
      </c>
    </row>
    <row r="359">
      <c r="A359" s="24" t="n">
        <v>2020</v>
      </c>
      <c r="B359" s="24" t="n">
        <v>1</v>
      </c>
      <c r="C359" s="24" t="n">
        <v>15</v>
      </c>
      <c r="D359" s="24" t="n">
        <v>22</v>
      </c>
      <c r="E359" s="24" t="n">
        <v>5.18</v>
      </c>
      <c r="F359" s="25">
        <f>IF($E359="","",DATE(IF($A359="",nominal_year,$A359),$B359,$C359)+($D359-IF(LEFT(hour_conv,1)="1",1,0))/24)</f>
        <v/>
      </c>
      <c r="G359" s="26">
        <f>IF(F359="","",INT(F359))</f>
        <v/>
      </c>
      <c r="H359">
        <f>IF(G359="","",IF(AND(MONTH(G359)*100+DAY(G359)&gt;=season_lo,MONTH(G359)*100+DAY(G359)&lt;=season_hi),1,0))</f>
        <v/>
      </c>
      <c r="I359">
        <f>IF(G359="","",G359-first_day+1)</f>
        <v/>
      </c>
      <c r="J359" s="27">
        <f>IF(I359="","",INDEX(Daily!$J$2:$J$421,I359))</f>
        <v/>
      </c>
      <c r="K359" s="27">
        <f>IF(J359="","",J359+cat_offset)</f>
        <v/>
      </c>
      <c r="L359" s="27">
        <f>IF(J359="","",MAX(0,E359-J359)^2)</f>
        <v/>
      </c>
      <c r="M359" s="27">
        <f>IF(J359="","",MAX(0,E359-(J359+twcdh_off))^2)</f>
        <v/>
      </c>
      <c r="N359" s="27">
        <f>IF(E359="","",MAX(0,E359-swcdh_thr)^2)</f>
        <v/>
      </c>
      <c r="O359">
        <f>IF(K359="","",ROUND(E359-K359,0))</f>
        <v/>
      </c>
      <c r="P359">
        <f>IF(O359="","",IF(O359&gt;=1,O359,0))</f>
        <v/>
      </c>
      <c r="Q359" s="27">
        <f>IF(E359="","",MAX(0,E359-22))</f>
        <v/>
      </c>
      <c r="R359" s="27">
        <f>IF(H359=1,E359,"")</f>
        <v/>
      </c>
      <c r="S359" s="27">
        <f>IF(AND(H359=1,J359&lt;&gt;""),E359-J359,"")</f>
        <v/>
      </c>
      <c r="T359">
        <f>IF(G359="","",MONTH(G359))</f>
        <v/>
      </c>
    </row>
    <row r="360">
      <c r="A360" s="24" t="n">
        <v>2020</v>
      </c>
      <c r="B360" s="24" t="n">
        <v>1</v>
      </c>
      <c r="C360" s="24" t="n">
        <v>15</v>
      </c>
      <c r="D360" s="24" t="n">
        <v>23</v>
      </c>
      <c r="E360" s="24" t="n">
        <v>5.58</v>
      </c>
      <c r="F360" s="25">
        <f>IF($E360="","",DATE(IF($A360="",nominal_year,$A360),$B360,$C360)+($D360-IF(LEFT(hour_conv,1)="1",1,0))/24)</f>
        <v/>
      </c>
      <c r="G360" s="26">
        <f>IF(F360="","",INT(F360))</f>
        <v/>
      </c>
      <c r="H360">
        <f>IF(G360="","",IF(AND(MONTH(G360)*100+DAY(G360)&gt;=season_lo,MONTH(G360)*100+DAY(G360)&lt;=season_hi),1,0))</f>
        <v/>
      </c>
      <c r="I360">
        <f>IF(G360="","",G360-first_day+1)</f>
        <v/>
      </c>
      <c r="J360" s="27">
        <f>IF(I360="","",INDEX(Daily!$J$2:$J$421,I360))</f>
        <v/>
      </c>
      <c r="K360" s="27">
        <f>IF(J360="","",J360+cat_offset)</f>
        <v/>
      </c>
      <c r="L360" s="27">
        <f>IF(J360="","",MAX(0,E360-J360)^2)</f>
        <v/>
      </c>
      <c r="M360" s="27">
        <f>IF(J360="","",MAX(0,E360-(J360+twcdh_off))^2)</f>
        <v/>
      </c>
      <c r="N360" s="27">
        <f>IF(E360="","",MAX(0,E360-swcdh_thr)^2)</f>
        <v/>
      </c>
      <c r="O360">
        <f>IF(K360="","",ROUND(E360-K360,0))</f>
        <v/>
      </c>
      <c r="P360">
        <f>IF(O360="","",IF(O360&gt;=1,O360,0))</f>
        <v/>
      </c>
      <c r="Q360" s="27">
        <f>IF(E360="","",MAX(0,E360-22))</f>
        <v/>
      </c>
      <c r="R360" s="27">
        <f>IF(H360=1,E360,"")</f>
        <v/>
      </c>
      <c r="S360" s="27">
        <f>IF(AND(H360=1,J360&lt;&gt;""),E360-J360,"")</f>
        <v/>
      </c>
      <c r="T360">
        <f>IF(G360="","",MONTH(G360))</f>
        <v/>
      </c>
    </row>
    <row r="361">
      <c r="A361" s="24" t="n">
        <v>2020</v>
      </c>
      <c r="B361" s="24" t="n">
        <v>1</v>
      </c>
      <c r="C361" s="24" t="n">
        <v>15</v>
      </c>
      <c r="D361" s="24" t="n">
        <v>24</v>
      </c>
      <c r="E361" s="24" t="n">
        <v>4.02</v>
      </c>
      <c r="F361" s="25">
        <f>IF($E361="","",DATE(IF($A361="",nominal_year,$A361),$B361,$C361)+($D361-IF(LEFT(hour_conv,1)="1",1,0))/24)</f>
        <v/>
      </c>
      <c r="G361" s="26">
        <f>IF(F361="","",INT(F361))</f>
        <v/>
      </c>
      <c r="H361">
        <f>IF(G361="","",IF(AND(MONTH(G361)*100+DAY(G361)&gt;=season_lo,MONTH(G361)*100+DAY(G361)&lt;=season_hi),1,0))</f>
        <v/>
      </c>
      <c r="I361">
        <f>IF(G361="","",G361-first_day+1)</f>
        <v/>
      </c>
      <c r="J361" s="27">
        <f>IF(I361="","",INDEX(Daily!$J$2:$J$421,I361))</f>
        <v/>
      </c>
      <c r="K361" s="27">
        <f>IF(J361="","",J361+cat_offset)</f>
        <v/>
      </c>
      <c r="L361" s="27">
        <f>IF(J361="","",MAX(0,E361-J361)^2)</f>
        <v/>
      </c>
      <c r="M361" s="27">
        <f>IF(J361="","",MAX(0,E361-(J361+twcdh_off))^2)</f>
        <v/>
      </c>
      <c r="N361" s="27">
        <f>IF(E361="","",MAX(0,E361-swcdh_thr)^2)</f>
        <v/>
      </c>
      <c r="O361">
        <f>IF(K361="","",ROUND(E361-K361,0))</f>
        <v/>
      </c>
      <c r="P361">
        <f>IF(O361="","",IF(O361&gt;=1,O361,0))</f>
        <v/>
      </c>
      <c r="Q361" s="27">
        <f>IF(E361="","",MAX(0,E361-22))</f>
        <v/>
      </c>
      <c r="R361" s="27">
        <f>IF(H361=1,E361,"")</f>
        <v/>
      </c>
      <c r="S361" s="27">
        <f>IF(AND(H361=1,J361&lt;&gt;""),E361-J361,"")</f>
        <v/>
      </c>
      <c r="T361">
        <f>IF(G361="","",MONTH(G361))</f>
        <v/>
      </c>
    </row>
    <row r="362">
      <c r="A362" s="24" t="n">
        <v>2020</v>
      </c>
      <c r="B362" s="24" t="n">
        <v>1</v>
      </c>
      <c r="C362" s="24" t="n">
        <v>16</v>
      </c>
      <c r="D362" s="24" t="n">
        <v>1</v>
      </c>
      <c r="E362" s="24" t="n">
        <v>2.62</v>
      </c>
      <c r="F362" s="25">
        <f>IF($E362="","",DATE(IF($A362="",nominal_year,$A362),$B362,$C362)+($D362-IF(LEFT(hour_conv,1)="1",1,0))/24)</f>
        <v/>
      </c>
      <c r="G362" s="26">
        <f>IF(F362="","",INT(F362))</f>
        <v/>
      </c>
      <c r="H362">
        <f>IF(G362="","",IF(AND(MONTH(G362)*100+DAY(G362)&gt;=season_lo,MONTH(G362)*100+DAY(G362)&lt;=season_hi),1,0))</f>
        <v/>
      </c>
      <c r="I362">
        <f>IF(G362="","",G362-first_day+1)</f>
        <v/>
      </c>
      <c r="J362" s="27">
        <f>IF(I362="","",INDEX(Daily!$J$2:$J$421,I362))</f>
        <v/>
      </c>
      <c r="K362" s="27">
        <f>IF(J362="","",J362+cat_offset)</f>
        <v/>
      </c>
      <c r="L362" s="27">
        <f>IF(J362="","",MAX(0,E362-J362)^2)</f>
        <v/>
      </c>
      <c r="M362" s="27">
        <f>IF(J362="","",MAX(0,E362-(J362+twcdh_off))^2)</f>
        <v/>
      </c>
      <c r="N362" s="27">
        <f>IF(E362="","",MAX(0,E362-swcdh_thr)^2)</f>
        <v/>
      </c>
      <c r="O362">
        <f>IF(K362="","",ROUND(E362-K362,0))</f>
        <v/>
      </c>
      <c r="P362">
        <f>IF(O362="","",IF(O362&gt;=1,O362,0))</f>
        <v/>
      </c>
      <c r="Q362" s="27">
        <f>IF(E362="","",MAX(0,E362-22))</f>
        <v/>
      </c>
      <c r="R362" s="27">
        <f>IF(H362=1,E362,"")</f>
        <v/>
      </c>
      <c r="S362" s="27">
        <f>IF(AND(H362=1,J362&lt;&gt;""),E362-J362,"")</f>
        <v/>
      </c>
      <c r="T362">
        <f>IF(G362="","",MONTH(G362))</f>
        <v/>
      </c>
    </row>
    <row r="363">
      <c r="A363" s="24" t="n">
        <v>2020</v>
      </c>
      <c r="B363" s="24" t="n">
        <v>1</v>
      </c>
      <c r="C363" s="24" t="n">
        <v>16</v>
      </c>
      <c r="D363" s="24" t="n">
        <v>2</v>
      </c>
      <c r="E363" s="24" t="n">
        <v>2.52</v>
      </c>
      <c r="F363" s="25">
        <f>IF($E363="","",DATE(IF($A363="",nominal_year,$A363),$B363,$C363)+($D363-IF(LEFT(hour_conv,1)="1",1,0))/24)</f>
        <v/>
      </c>
      <c r="G363" s="26">
        <f>IF(F363="","",INT(F363))</f>
        <v/>
      </c>
      <c r="H363">
        <f>IF(G363="","",IF(AND(MONTH(G363)*100+DAY(G363)&gt;=season_lo,MONTH(G363)*100+DAY(G363)&lt;=season_hi),1,0))</f>
        <v/>
      </c>
      <c r="I363">
        <f>IF(G363="","",G363-first_day+1)</f>
        <v/>
      </c>
      <c r="J363" s="27">
        <f>IF(I363="","",INDEX(Daily!$J$2:$J$421,I363))</f>
        <v/>
      </c>
      <c r="K363" s="27">
        <f>IF(J363="","",J363+cat_offset)</f>
        <v/>
      </c>
      <c r="L363" s="27">
        <f>IF(J363="","",MAX(0,E363-J363)^2)</f>
        <v/>
      </c>
      <c r="M363" s="27">
        <f>IF(J363="","",MAX(0,E363-(J363+twcdh_off))^2)</f>
        <v/>
      </c>
      <c r="N363" s="27">
        <f>IF(E363="","",MAX(0,E363-swcdh_thr)^2)</f>
        <v/>
      </c>
      <c r="O363">
        <f>IF(K363="","",ROUND(E363-K363,0))</f>
        <v/>
      </c>
      <c r="P363">
        <f>IF(O363="","",IF(O363&gt;=1,O363,0))</f>
        <v/>
      </c>
      <c r="Q363" s="27">
        <f>IF(E363="","",MAX(0,E363-22))</f>
        <v/>
      </c>
      <c r="R363" s="27">
        <f>IF(H363=1,E363,"")</f>
        <v/>
      </c>
      <c r="S363" s="27">
        <f>IF(AND(H363=1,J363&lt;&gt;""),E363-J363,"")</f>
        <v/>
      </c>
      <c r="T363">
        <f>IF(G363="","",MONTH(G363))</f>
        <v/>
      </c>
    </row>
    <row r="364">
      <c r="A364" s="24" t="n">
        <v>2020</v>
      </c>
      <c r="B364" s="24" t="n">
        <v>1</v>
      </c>
      <c r="C364" s="24" t="n">
        <v>16</v>
      </c>
      <c r="D364" s="24" t="n">
        <v>3</v>
      </c>
      <c r="E364" s="24" t="n">
        <v>2.33</v>
      </c>
      <c r="F364" s="25">
        <f>IF($E364="","",DATE(IF($A364="",nominal_year,$A364),$B364,$C364)+($D364-IF(LEFT(hour_conv,1)="1",1,0))/24)</f>
        <v/>
      </c>
      <c r="G364" s="26">
        <f>IF(F364="","",INT(F364))</f>
        <v/>
      </c>
      <c r="H364">
        <f>IF(G364="","",IF(AND(MONTH(G364)*100+DAY(G364)&gt;=season_lo,MONTH(G364)*100+DAY(G364)&lt;=season_hi),1,0))</f>
        <v/>
      </c>
      <c r="I364">
        <f>IF(G364="","",G364-first_day+1)</f>
        <v/>
      </c>
      <c r="J364" s="27">
        <f>IF(I364="","",INDEX(Daily!$J$2:$J$421,I364))</f>
        <v/>
      </c>
      <c r="K364" s="27">
        <f>IF(J364="","",J364+cat_offset)</f>
        <v/>
      </c>
      <c r="L364" s="27">
        <f>IF(J364="","",MAX(0,E364-J364)^2)</f>
        <v/>
      </c>
      <c r="M364" s="27">
        <f>IF(J364="","",MAX(0,E364-(J364+twcdh_off))^2)</f>
        <v/>
      </c>
      <c r="N364" s="27">
        <f>IF(E364="","",MAX(0,E364-swcdh_thr)^2)</f>
        <v/>
      </c>
      <c r="O364">
        <f>IF(K364="","",ROUND(E364-K364,0))</f>
        <v/>
      </c>
      <c r="P364">
        <f>IF(O364="","",IF(O364&gt;=1,O364,0))</f>
        <v/>
      </c>
      <c r="Q364" s="27">
        <f>IF(E364="","",MAX(0,E364-22))</f>
        <v/>
      </c>
      <c r="R364" s="27">
        <f>IF(H364=1,E364,"")</f>
        <v/>
      </c>
      <c r="S364" s="27">
        <f>IF(AND(H364=1,J364&lt;&gt;""),E364-J364,"")</f>
        <v/>
      </c>
      <c r="T364">
        <f>IF(G364="","",MONTH(G364))</f>
        <v/>
      </c>
    </row>
    <row r="365">
      <c r="A365" s="24" t="n">
        <v>2020</v>
      </c>
      <c r="B365" s="24" t="n">
        <v>1</v>
      </c>
      <c r="C365" s="24" t="n">
        <v>16</v>
      </c>
      <c r="D365" s="24" t="n">
        <v>4</v>
      </c>
      <c r="E365" s="24" t="n">
        <v>1.51</v>
      </c>
      <c r="F365" s="25">
        <f>IF($E365="","",DATE(IF($A365="",nominal_year,$A365),$B365,$C365)+($D365-IF(LEFT(hour_conv,1)="1",1,0))/24)</f>
        <v/>
      </c>
      <c r="G365" s="26">
        <f>IF(F365="","",INT(F365))</f>
        <v/>
      </c>
      <c r="H365">
        <f>IF(G365="","",IF(AND(MONTH(G365)*100+DAY(G365)&gt;=season_lo,MONTH(G365)*100+DAY(G365)&lt;=season_hi),1,0))</f>
        <v/>
      </c>
      <c r="I365">
        <f>IF(G365="","",G365-first_day+1)</f>
        <v/>
      </c>
      <c r="J365" s="27">
        <f>IF(I365="","",INDEX(Daily!$J$2:$J$421,I365))</f>
        <v/>
      </c>
      <c r="K365" s="27">
        <f>IF(J365="","",J365+cat_offset)</f>
        <v/>
      </c>
      <c r="L365" s="27">
        <f>IF(J365="","",MAX(0,E365-J365)^2)</f>
        <v/>
      </c>
      <c r="M365" s="27">
        <f>IF(J365="","",MAX(0,E365-(J365+twcdh_off))^2)</f>
        <v/>
      </c>
      <c r="N365" s="27">
        <f>IF(E365="","",MAX(0,E365-swcdh_thr)^2)</f>
        <v/>
      </c>
      <c r="O365">
        <f>IF(K365="","",ROUND(E365-K365,0))</f>
        <v/>
      </c>
      <c r="P365">
        <f>IF(O365="","",IF(O365&gt;=1,O365,0))</f>
        <v/>
      </c>
      <c r="Q365" s="27">
        <f>IF(E365="","",MAX(0,E365-22))</f>
        <v/>
      </c>
      <c r="R365" s="27">
        <f>IF(H365=1,E365,"")</f>
        <v/>
      </c>
      <c r="S365" s="27">
        <f>IF(AND(H365=1,J365&lt;&gt;""),E365-J365,"")</f>
        <v/>
      </c>
      <c r="T365">
        <f>IF(G365="","",MONTH(G365))</f>
        <v/>
      </c>
    </row>
    <row r="366">
      <c r="A366" s="24" t="n">
        <v>2020</v>
      </c>
      <c r="B366" s="24" t="n">
        <v>1</v>
      </c>
      <c r="C366" s="24" t="n">
        <v>16</v>
      </c>
      <c r="D366" s="24" t="n">
        <v>5</v>
      </c>
      <c r="E366" s="24" t="n">
        <v>1.96</v>
      </c>
      <c r="F366" s="25">
        <f>IF($E366="","",DATE(IF($A366="",nominal_year,$A366),$B366,$C366)+($D366-IF(LEFT(hour_conv,1)="1",1,0))/24)</f>
        <v/>
      </c>
      <c r="G366" s="26">
        <f>IF(F366="","",INT(F366))</f>
        <v/>
      </c>
      <c r="H366">
        <f>IF(G366="","",IF(AND(MONTH(G366)*100+DAY(G366)&gt;=season_lo,MONTH(G366)*100+DAY(G366)&lt;=season_hi),1,0))</f>
        <v/>
      </c>
      <c r="I366">
        <f>IF(G366="","",G366-first_day+1)</f>
        <v/>
      </c>
      <c r="J366" s="27">
        <f>IF(I366="","",INDEX(Daily!$J$2:$J$421,I366))</f>
        <v/>
      </c>
      <c r="K366" s="27">
        <f>IF(J366="","",J366+cat_offset)</f>
        <v/>
      </c>
      <c r="L366" s="27">
        <f>IF(J366="","",MAX(0,E366-J366)^2)</f>
        <v/>
      </c>
      <c r="M366" s="27">
        <f>IF(J366="","",MAX(0,E366-(J366+twcdh_off))^2)</f>
        <v/>
      </c>
      <c r="N366" s="27">
        <f>IF(E366="","",MAX(0,E366-swcdh_thr)^2)</f>
        <v/>
      </c>
      <c r="O366">
        <f>IF(K366="","",ROUND(E366-K366,0))</f>
        <v/>
      </c>
      <c r="P366">
        <f>IF(O366="","",IF(O366&gt;=1,O366,0))</f>
        <v/>
      </c>
      <c r="Q366" s="27">
        <f>IF(E366="","",MAX(0,E366-22))</f>
        <v/>
      </c>
      <c r="R366" s="27">
        <f>IF(H366=1,E366,"")</f>
        <v/>
      </c>
      <c r="S366" s="27">
        <f>IF(AND(H366=1,J366&lt;&gt;""),E366-J366,"")</f>
        <v/>
      </c>
      <c r="T366">
        <f>IF(G366="","",MONTH(G366))</f>
        <v/>
      </c>
    </row>
    <row r="367">
      <c r="A367" s="24" t="n">
        <v>2020</v>
      </c>
      <c r="B367" s="24" t="n">
        <v>1</v>
      </c>
      <c r="C367" s="24" t="n">
        <v>16</v>
      </c>
      <c r="D367" s="24" t="n">
        <v>6</v>
      </c>
      <c r="E367" s="24" t="n">
        <v>2.67</v>
      </c>
      <c r="F367" s="25">
        <f>IF($E367="","",DATE(IF($A367="",nominal_year,$A367),$B367,$C367)+($D367-IF(LEFT(hour_conv,1)="1",1,0))/24)</f>
        <v/>
      </c>
      <c r="G367" s="26">
        <f>IF(F367="","",INT(F367))</f>
        <v/>
      </c>
      <c r="H367">
        <f>IF(G367="","",IF(AND(MONTH(G367)*100+DAY(G367)&gt;=season_lo,MONTH(G367)*100+DAY(G367)&lt;=season_hi),1,0))</f>
        <v/>
      </c>
      <c r="I367">
        <f>IF(G367="","",G367-first_day+1)</f>
        <v/>
      </c>
      <c r="J367" s="27">
        <f>IF(I367="","",INDEX(Daily!$J$2:$J$421,I367))</f>
        <v/>
      </c>
      <c r="K367" s="27">
        <f>IF(J367="","",J367+cat_offset)</f>
        <v/>
      </c>
      <c r="L367" s="27">
        <f>IF(J367="","",MAX(0,E367-J367)^2)</f>
        <v/>
      </c>
      <c r="M367" s="27">
        <f>IF(J367="","",MAX(0,E367-(J367+twcdh_off))^2)</f>
        <v/>
      </c>
      <c r="N367" s="27">
        <f>IF(E367="","",MAX(0,E367-swcdh_thr)^2)</f>
        <v/>
      </c>
      <c r="O367">
        <f>IF(K367="","",ROUND(E367-K367,0))</f>
        <v/>
      </c>
      <c r="P367">
        <f>IF(O367="","",IF(O367&gt;=1,O367,0))</f>
        <v/>
      </c>
      <c r="Q367" s="27">
        <f>IF(E367="","",MAX(0,E367-22))</f>
        <v/>
      </c>
      <c r="R367" s="27">
        <f>IF(H367=1,E367,"")</f>
        <v/>
      </c>
      <c r="S367" s="27">
        <f>IF(AND(H367=1,J367&lt;&gt;""),E367-J367,"")</f>
        <v/>
      </c>
      <c r="T367">
        <f>IF(G367="","",MONTH(G367))</f>
        <v/>
      </c>
    </row>
    <row r="368">
      <c r="A368" s="24" t="n">
        <v>2020</v>
      </c>
      <c r="B368" s="24" t="n">
        <v>1</v>
      </c>
      <c r="C368" s="24" t="n">
        <v>16</v>
      </c>
      <c r="D368" s="24" t="n">
        <v>7</v>
      </c>
      <c r="E368" s="24" t="n">
        <v>2.82</v>
      </c>
      <c r="F368" s="25">
        <f>IF($E368="","",DATE(IF($A368="",nominal_year,$A368),$B368,$C368)+($D368-IF(LEFT(hour_conv,1)="1",1,0))/24)</f>
        <v/>
      </c>
      <c r="G368" s="26">
        <f>IF(F368="","",INT(F368))</f>
        <v/>
      </c>
      <c r="H368">
        <f>IF(G368="","",IF(AND(MONTH(G368)*100+DAY(G368)&gt;=season_lo,MONTH(G368)*100+DAY(G368)&lt;=season_hi),1,0))</f>
        <v/>
      </c>
      <c r="I368">
        <f>IF(G368="","",G368-first_day+1)</f>
        <v/>
      </c>
      <c r="J368" s="27">
        <f>IF(I368="","",INDEX(Daily!$J$2:$J$421,I368))</f>
        <v/>
      </c>
      <c r="K368" s="27">
        <f>IF(J368="","",J368+cat_offset)</f>
        <v/>
      </c>
      <c r="L368" s="27">
        <f>IF(J368="","",MAX(0,E368-J368)^2)</f>
        <v/>
      </c>
      <c r="M368" s="27">
        <f>IF(J368="","",MAX(0,E368-(J368+twcdh_off))^2)</f>
        <v/>
      </c>
      <c r="N368" s="27">
        <f>IF(E368="","",MAX(0,E368-swcdh_thr)^2)</f>
        <v/>
      </c>
      <c r="O368">
        <f>IF(K368="","",ROUND(E368-K368,0))</f>
        <v/>
      </c>
      <c r="P368">
        <f>IF(O368="","",IF(O368&gt;=1,O368,0))</f>
        <v/>
      </c>
      <c r="Q368" s="27">
        <f>IF(E368="","",MAX(0,E368-22))</f>
        <v/>
      </c>
      <c r="R368" s="27">
        <f>IF(H368=1,E368,"")</f>
        <v/>
      </c>
      <c r="S368" s="27">
        <f>IF(AND(H368=1,J368&lt;&gt;""),E368-J368,"")</f>
        <v/>
      </c>
      <c r="T368">
        <f>IF(G368="","",MONTH(G368))</f>
        <v/>
      </c>
    </row>
    <row r="369">
      <c r="A369" s="24" t="n">
        <v>2020</v>
      </c>
      <c r="B369" s="24" t="n">
        <v>1</v>
      </c>
      <c r="C369" s="24" t="n">
        <v>16</v>
      </c>
      <c r="D369" s="24" t="n">
        <v>8</v>
      </c>
      <c r="E369" s="24" t="n">
        <v>3.29</v>
      </c>
      <c r="F369" s="25">
        <f>IF($E369="","",DATE(IF($A369="",nominal_year,$A369),$B369,$C369)+($D369-IF(LEFT(hour_conv,1)="1",1,0))/24)</f>
        <v/>
      </c>
      <c r="G369" s="26">
        <f>IF(F369="","",INT(F369))</f>
        <v/>
      </c>
      <c r="H369">
        <f>IF(G369="","",IF(AND(MONTH(G369)*100+DAY(G369)&gt;=season_lo,MONTH(G369)*100+DAY(G369)&lt;=season_hi),1,0))</f>
        <v/>
      </c>
      <c r="I369">
        <f>IF(G369="","",G369-first_day+1)</f>
        <v/>
      </c>
      <c r="J369" s="27">
        <f>IF(I369="","",INDEX(Daily!$J$2:$J$421,I369))</f>
        <v/>
      </c>
      <c r="K369" s="27">
        <f>IF(J369="","",J369+cat_offset)</f>
        <v/>
      </c>
      <c r="L369" s="27">
        <f>IF(J369="","",MAX(0,E369-J369)^2)</f>
        <v/>
      </c>
      <c r="M369" s="27">
        <f>IF(J369="","",MAX(0,E369-(J369+twcdh_off))^2)</f>
        <v/>
      </c>
      <c r="N369" s="27">
        <f>IF(E369="","",MAX(0,E369-swcdh_thr)^2)</f>
        <v/>
      </c>
      <c r="O369">
        <f>IF(K369="","",ROUND(E369-K369,0))</f>
        <v/>
      </c>
      <c r="P369">
        <f>IF(O369="","",IF(O369&gt;=1,O369,0))</f>
        <v/>
      </c>
      <c r="Q369" s="27">
        <f>IF(E369="","",MAX(0,E369-22))</f>
        <v/>
      </c>
      <c r="R369" s="27">
        <f>IF(H369=1,E369,"")</f>
        <v/>
      </c>
      <c r="S369" s="27">
        <f>IF(AND(H369=1,J369&lt;&gt;""),E369-J369,"")</f>
        <v/>
      </c>
      <c r="T369">
        <f>IF(G369="","",MONTH(G369))</f>
        <v/>
      </c>
    </row>
    <row r="370">
      <c r="A370" s="24" t="n">
        <v>2020</v>
      </c>
      <c r="B370" s="24" t="n">
        <v>1</v>
      </c>
      <c r="C370" s="24" t="n">
        <v>16</v>
      </c>
      <c r="D370" s="24" t="n">
        <v>9</v>
      </c>
      <c r="E370" s="24" t="n">
        <v>4.48</v>
      </c>
      <c r="F370" s="25">
        <f>IF($E370="","",DATE(IF($A370="",nominal_year,$A370),$B370,$C370)+($D370-IF(LEFT(hour_conv,1)="1",1,0))/24)</f>
        <v/>
      </c>
      <c r="G370" s="26">
        <f>IF(F370="","",INT(F370))</f>
        <v/>
      </c>
      <c r="H370">
        <f>IF(G370="","",IF(AND(MONTH(G370)*100+DAY(G370)&gt;=season_lo,MONTH(G370)*100+DAY(G370)&lt;=season_hi),1,0))</f>
        <v/>
      </c>
      <c r="I370">
        <f>IF(G370="","",G370-first_day+1)</f>
        <v/>
      </c>
      <c r="J370" s="27">
        <f>IF(I370="","",INDEX(Daily!$J$2:$J$421,I370))</f>
        <v/>
      </c>
      <c r="K370" s="27">
        <f>IF(J370="","",J370+cat_offset)</f>
        <v/>
      </c>
      <c r="L370" s="27">
        <f>IF(J370="","",MAX(0,E370-J370)^2)</f>
        <v/>
      </c>
      <c r="M370" s="27">
        <f>IF(J370="","",MAX(0,E370-(J370+twcdh_off))^2)</f>
        <v/>
      </c>
      <c r="N370" s="27">
        <f>IF(E370="","",MAX(0,E370-swcdh_thr)^2)</f>
        <v/>
      </c>
      <c r="O370">
        <f>IF(K370="","",ROUND(E370-K370,0))</f>
        <v/>
      </c>
      <c r="P370">
        <f>IF(O370="","",IF(O370&gt;=1,O370,0))</f>
        <v/>
      </c>
      <c r="Q370" s="27">
        <f>IF(E370="","",MAX(0,E370-22))</f>
        <v/>
      </c>
      <c r="R370" s="27">
        <f>IF(H370=1,E370,"")</f>
        <v/>
      </c>
      <c r="S370" s="27">
        <f>IF(AND(H370=1,J370&lt;&gt;""),E370-J370,"")</f>
        <v/>
      </c>
      <c r="T370">
        <f>IF(G370="","",MONTH(G370))</f>
        <v/>
      </c>
    </row>
    <row r="371">
      <c r="A371" s="24" t="n">
        <v>2020</v>
      </c>
      <c r="B371" s="24" t="n">
        <v>1</v>
      </c>
      <c r="C371" s="24" t="n">
        <v>16</v>
      </c>
      <c r="D371" s="24" t="n">
        <v>10</v>
      </c>
      <c r="E371" s="24" t="n">
        <v>4.26</v>
      </c>
      <c r="F371" s="25">
        <f>IF($E371="","",DATE(IF($A371="",nominal_year,$A371),$B371,$C371)+($D371-IF(LEFT(hour_conv,1)="1",1,0))/24)</f>
        <v/>
      </c>
      <c r="G371" s="26">
        <f>IF(F371="","",INT(F371))</f>
        <v/>
      </c>
      <c r="H371">
        <f>IF(G371="","",IF(AND(MONTH(G371)*100+DAY(G371)&gt;=season_lo,MONTH(G371)*100+DAY(G371)&lt;=season_hi),1,0))</f>
        <v/>
      </c>
      <c r="I371">
        <f>IF(G371="","",G371-first_day+1)</f>
        <v/>
      </c>
      <c r="J371" s="27">
        <f>IF(I371="","",INDEX(Daily!$J$2:$J$421,I371))</f>
        <v/>
      </c>
      <c r="K371" s="27">
        <f>IF(J371="","",J371+cat_offset)</f>
        <v/>
      </c>
      <c r="L371" s="27">
        <f>IF(J371="","",MAX(0,E371-J371)^2)</f>
        <v/>
      </c>
      <c r="M371" s="27">
        <f>IF(J371="","",MAX(0,E371-(J371+twcdh_off))^2)</f>
        <v/>
      </c>
      <c r="N371" s="27">
        <f>IF(E371="","",MAX(0,E371-swcdh_thr)^2)</f>
        <v/>
      </c>
      <c r="O371">
        <f>IF(K371="","",ROUND(E371-K371,0))</f>
        <v/>
      </c>
      <c r="P371">
        <f>IF(O371="","",IF(O371&gt;=1,O371,0))</f>
        <v/>
      </c>
      <c r="Q371" s="27">
        <f>IF(E371="","",MAX(0,E371-22))</f>
        <v/>
      </c>
      <c r="R371" s="27">
        <f>IF(H371=1,E371,"")</f>
        <v/>
      </c>
      <c r="S371" s="27">
        <f>IF(AND(H371=1,J371&lt;&gt;""),E371-J371,"")</f>
        <v/>
      </c>
      <c r="T371">
        <f>IF(G371="","",MONTH(G371))</f>
        <v/>
      </c>
    </row>
    <row r="372">
      <c r="A372" s="24" t="n">
        <v>2020</v>
      </c>
      <c r="B372" s="24" t="n">
        <v>1</v>
      </c>
      <c r="C372" s="24" t="n">
        <v>16</v>
      </c>
      <c r="D372" s="24" t="n">
        <v>11</v>
      </c>
      <c r="E372" s="24" t="n">
        <v>5.23</v>
      </c>
      <c r="F372" s="25">
        <f>IF($E372="","",DATE(IF($A372="",nominal_year,$A372),$B372,$C372)+($D372-IF(LEFT(hour_conv,1)="1",1,0))/24)</f>
        <v/>
      </c>
      <c r="G372" s="26">
        <f>IF(F372="","",INT(F372))</f>
        <v/>
      </c>
      <c r="H372">
        <f>IF(G372="","",IF(AND(MONTH(G372)*100+DAY(G372)&gt;=season_lo,MONTH(G372)*100+DAY(G372)&lt;=season_hi),1,0))</f>
        <v/>
      </c>
      <c r="I372">
        <f>IF(G372="","",G372-first_day+1)</f>
        <v/>
      </c>
      <c r="J372" s="27">
        <f>IF(I372="","",INDEX(Daily!$J$2:$J$421,I372))</f>
        <v/>
      </c>
      <c r="K372" s="27">
        <f>IF(J372="","",J372+cat_offset)</f>
        <v/>
      </c>
      <c r="L372" s="27">
        <f>IF(J372="","",MAX(0,E372-J372)^2)</f>
        <v/>
      </c>
      <c r="M372" s="27">
        <f>IF(J372="","",MAX(0,E372-(J372+twcdh_off))^2)</f>
        <v/>
      </c>
      <c r="N372" s="27">
        <f>IF(E372="","",MAX(0,E372-swcdh_thr)^2)</f>
        <v/>
      </c>
      <c r="O372">
        <f>IF(K372="","",ROUND(E372-K372,0))</f>
        <v/>
      </c>
      <c r="P372">
        <f>IF(O372="","",IF(O372&gt;=1,O372,0))</f>
        <v/>
      </c>
      <c r="Q372" s="27">
        <f>IF(E372="","",MAX(0,E372-22))</f>
        <v/>
      </c>
      <c r="R372" s="27">
        <f>IF(H372=1,E372,"")</f>
        <v/>
      </c>
      <c r="S372" s="27">
        <f>IF(AND(H372=1,J372&lt;&gt;""),E372-J372,"")</f>
        <v/>
      </c>
      <c r="T372">
        <f>IF(G372="","",MONTH(G372))</f>
        <v/>
      </c>
    </row>
    <row r="373">
      <c r="A373" s="24" t="n">
        <v>2020</v>
      </c>
      <c r="B373" s="24" t="n">
        <v>1</v>
      </c>
      <c r="C373" s="24" t="n">
        <v>16</v>
      </c>
      <c r="D373" s="24" t="n">
        <v>12</v>
      </c>
      <c r="E373" s="24" t="n">
        <v>5.61</v>
      </c>
      <c r="F373" s="25">
        <f>IF($E373="","",DATE(IF($A373="",nominal_year,$A373),$B373,$C373)+($D373-IF(LEFT(hour_conv,1)="1",1,0))/24)</f>
        <v/>
      </c>
      <c r="G373" s="26">
        <f>IF(F373="","",INT(F373))</f>
        <v/>
      </c>
      <c r="H373">
        <f>IF(G373="","",IF(AND(MONTH(G373)*100+DAY(G373)&gt;=season_lo,MONTH(G373)*100+DAY(G373)&lt;=season_hi),1,0))</f>
        <v/>
      </c>
      <c r="I373">
        <f>IF(G373="","",G373-first_day+1)</f>
        <v/>
      </c>
      <c r="J373" s="27">
        <f>IF(I373="","",INDEX(Daily!$J$2:$J$421,I373))</f>
        <v/>
      </c>
      <c r="K373" s="27">
        <f>IF(J373="","",J373+cat_offset)</f>
        <v/>
      </c>
      <c r="L373" s="27">
        <f>IF(J373="","",MAX(0,E373-J373)^2)</f>
        <v/>
      </c>
      <c r="M373" s="27">
        <f>IF(J373="","",MAX(0,E373-(J373+twcdh_off))^2)</f>
        <v/>
      </c>
      <c r="N373" s="27">
        <f>IF(E373="","",MAX(0,E373-swcdh_thr)^2)</f>
        <v/>
      </c>
      <c r="O373">
        <f>IF(K373="","",ROUND(E373-K373,0))</f>
        <v/>
      </c>
      <c r="P373">
        <f>IF(O373="","",IF(O373&gt;=1,O373,0))</f>
        <v/>
      </c>
      <c r="Q373" s="27">
        <f>IF(E373="","",MAX(0,E373-22))</f>
        <v/>
      </c>
      <c r="R373" s="27">
        <f>IF(H373=1,E373,"")</f>
        <v/>
      </c>
      <c r="S373" s="27">
        <f>IF(AND(H373=1,J373&lt;&gt;""),E373-J373,"")</f>
        <v/>
      </c>
      <c r="T373">
        <f>IF(G373="","",MONTH(G373))</f>
        <v/>
      </c>
    </row>
    <row r="374">
      <c r="A374" s="24" t="n">
        <v>2020</v>
      </c>
      <c r="B374" s="24" t="n">
        <v>1</v>
      </c>
      <c r="C374" s="24" t="n">
        <v>16</v>
      </c>
      <c r="D374" s="24" t="n">
        <v>13</v>
      </c>
      <c r="E374" s="24" t="n">
        <v>6.95</v>
      </c>
      <c r="F374" s="25">
        <f>IF($E374="","",DATE(IF($A374="",nominal_year,$A374),$B374,$C374)+($D374-IF(LEFT(hour_conv,1)="1",1,0))/24)</f>
        <v/>
      </c>
      <c r="G374" s="26">
        <f>IF(F374="","",INT(F374))</f>
        <v/>
      </c>
      <c r="H374">
        <f>IF(G374="","",IF(AND(MONTH(G374)*100+DAY(G374)&gt;=season_lo,MONTH(G374)*100+DAY(G374)&lt;=season_hi),1,0))</f>
        <v/>
      </c>
      <c r="I374">
        <f>IF(G374="","",G374-first_day+1)</f>
        <v/>
      </c>
      <c r="J374" s="27">
        <f>IF(I374="","",INDEX(Daily!$J$2:$J$421,I374))</f>
        <v/>
      </c>
      <c r="K374" s="27">
        <f>IF(J374="","",J374+cat_offset)</f>
        <v/>
      </c>
      <c r="L374" s="27">
        <f>IF(J374="","",MAX(0,E374-J374)^2)</f>
        <v/>
      </c>
      <c r="M374" s="27">
        <f>IF(J374="","",MAX(0,E374-(J374+twcdh_off))^2)</f>
        <v/>
      </c>
      <c r="N374" s="27">
        <f>IF(E374="","",MAX(0,E374-swcdh_thr)^2)</f>
        <v/>
      </c>
      <c r="O374">
        <f>IF(K374="","",ROUND(E374-K374,0))</f>
        <v/>
      </c>
      <c r="P374">
        <f>IF(O374="","",IF(O374&gt;=1,O374,0))</f>
        <v/>
      </c>
      <c r="Q374" s="27">
        <f>IF(E374="","",MAX(0,E374-22))</f>
        <v/>
      </c>
      <c r="R374" s="27">
        <f>IF(H374=1,E374,"")</f>
        <v/>
      </c>
      <c r="S374" s="27">
        <f>IF(AND(H374=1,J374&lt;&gt;""),E374-J374,"")</f>
        <v/>
      </c>
      <c r="T374">
        <f>IF(G374="","",MONTH(G374))</f>
        <v/>
      </c>
    </row>
    <row r="375">
      <c r="A375" s="24" t="n">
        <v>2020</v>
      </c>
      <c r="B375" s="24" t="n">
        <v>1</v>
      </c>
      <c r="C375" s="24" t="n">
        <v>16</v>
      </c>
      <c r="D375" s="24" t="n">
        <v>14</v>
      </c>
      <c r="E375" s="24" t="n">
        <v>5.98</v>
      </c>
      <c r="F375" s="25">
        <f>IF($E375="","",DATE(IF($A375="",nominal_year,$A375),$B375,$C375)+($D375-IF(LEFT(hour_conv,1)="1",1,0))/24)</f>
        <v/>
      </c>
      <c r="G375" s="26">
        <f>IF(F375="","",INT(F375))</f>
        <v/>
      </c>
      <c r="H375">
        <f>IF(G375="","",IF(AND(MONTH(G375)*100+DAY(G375)&gt;=season_lo,MONTH(G375)*100+DAY(G375)&lt;=season_hi),1,0))</f>
        <v/>
      </c>
      <c r="I375">
        <f>IF(G375="","",G375-first_day+1)</f>
        <v/>
      </c>
      <c r="J375" s="27">
        <f>IF(I375="","",INDEX(Daily!$J$2:$J$421,I375))</f>
        <v/>
      </c>
      <c r="K375" s="27">
        <f>IF(J375="","",J375+cat_offset)</f>
        <v/>
      </c>
      <c r="L375" s="27">
        <f>IF(J375="","",MAX(0,E375-J375)^2)</f>
        <v/>
      </c>
      <c r="M375" s="27">
        <f>IF(J375="","",MAX(0,E375-(J375+twcdh_off))^2)</f>
        <v/>
      </c>
      <c r="N375" s="27">
        <f>IF(E375="","",MAX(0,E375-swcdh_thr)^2)</f>
        <v/>
      </c>
      <c r="O375">
        <f>IF(K375="","",ROUND(E375-K375,0))</f>
        <v/>
      </c>
      <c r="P375">
        <f>IF(O375="","",IF(O375&gt;=1,O375,0))</f>
        <v/>
      </c>
      <c r="Q375" s="27">
        <f>IF(E375="","",MAX(0,E375-22))</f>
        <v/>
      </c>
      <c r="R375" s="27">
        <f>IF(H375=1,E375,"")</f>
        <v/>
      </c>
      <c r="S375" s="27">
        <f>IF(AND(H375=1,J375&lt;&gt;""),E375-J375,"")</f>
        <v/>
      </c>
      <c r="T375">
        <f>IF(G375="","",MONTH(G375))</f>
        <v/>
      </c>
    </row>
    <row r="376">
      <c r="A376" s="24" t="n">
        <v>2020</v>
      </c>
      <c r="B376" s="24" t="n">
        <v>1</v>
      </c>
      <c r="C376" s="24" t="n">
        <v>16</v>
      </c>
      <c r="D376" s="24" t="n">
        <v>15</v>
      </c>
      <c r="E376" s="24" t="n">
        <v>6.75</v>
      </c>
      <c r="F376" s="25">
        <f>IF($E376="","",DATE(IF($A376="",nominal_year,$A376),$B376,$C376)+($D376-IF(LEFT(hour_conv,1)="1",1,0))/24)</f>
        <v/>
      </c>
      <c r="G376" s="26">
        <f>IF(F376="","",INT(F376))</f>
        <v/>
      </c>
      <c r="H376">
        <f>IF(G376="","",IF(AND(MONTH(G376)*100+DAY(G376)&gt;=season_lo,MONTH(G376)*100+DAY(G376)&lt;=season_hi),1,0))</f>
        <v/>
      </c>
      <c r="I376">
        <f>IF(G376="","",G376-first_day+1)</f>
        <v/>
      </c>
      <c r="J376" s="27">
        <f>IF(I376="","",INDEX(Daily!$J$2:$J$421,I376))</f>
        <v/>
      </c>
      <c r="K376" s="27">
        <f>IF(J376="","",J376+cat_offset)</f>
        <v/>
      </c>
      <c r="L376" s="27">
        <f>IF(J376="","",MAX(0,E376-J376)^2)</f>
        <v/>
      </c>
      <c r="M376" s="27">
        <f>IF(J376="","",MAX(0,E376-(J376+twcdh_off))^2)</f>
        <v/>
      </c>
      <c r="N376" s="27">
        <f>IF(E376="","",MAX(0,E376-swcdh_thr)^2)</f>
        <v/>
      </c>
      <c r="O376">
        <f>IF(K376="","",ROUND(E376-K376,0))</f>
        <v/>
      </c>
      <c r="P376">
        <f>IF(O376="","",IF(O376&gt;=1,O376,0))</f>
        <v/>
      </c>
      <c r="Q376" s="27">
        <f>IF(E376="","",MAX(0,E376-22))</f>
        <v/>
      </c>
      <c r="R376" s="27">
        <f>IF(H376=1,E376,"")</f>
        <v/>
      </c>
      <c r="S376" s="27">
        <f>IF(AND(H376=1,J376&lt;&gt;""),E376-J376,"")</f>
        <v/>
      </c>
      <c r="T376">
        <f>IF(G376="","",MONTH(G376))</f>
        <v/>
      </c>
    </row>
    <row r="377">
      <c r="A377" s="24" t="n">
        <v>2020</v>
      </c>
      <c r="B377" s="24" t="n">
        <v>1</v>
      </c>
      <c r="C377" s="24" t="n">
        <v>16</v>
      </c>
      <c r="D377" s="24" t="n">
        <v>16</v>
      </c>
      <c r="E377" s="24" t="n">
        <v>6.9</v>
      </c>
      <c r="F377" s="25">
        <f>IF($E377="","",DATE(IF($A377="",nominal_year,$A377),$B377,$C377)+($D377-IF(LEFT(hour_conv,1)="1",1,0))/24)</f>
        <v/>
      </c>
      <c r="G377" s="26">
        <f>IF(F377="","",INT(F377))</f>
        <v/>
      </c>
      <c r="H377">
        <f>IF(G377="","",IF(AND(MONTH(G377)*100+DAY(G377)&gt;=season_lo,MONTH(G377)*100+DAY(G377)&lt;=season_hi),1,0))</f>
        <v/>
      </c>
      <c r="I377">
        <f>IF(G377="","",G377-first_day+1)</f>
        <v/>
      </c>
      <c r="J377" s="27">
        <f>IF(I377="","",INDEX(Daily!$J$2:$J$421,I377))</f>
        <v/>
      </c>
      <c r="K377" s="27">
        <f>IF(J377="","",J377+cat_offset)</f>
        <v/>
      </c>
      <c r="L377" s="27">
        <f>IF(J377="","",MAX(0,E377-J377)^2)</f>
        <v/>
      </c>
      <c r="M377" s="27">
        <f>IF(J377="","",MAX(0,E377-(J377+twcdh_off))^2)</f>
        <v/>
      </c>
      <c r="N377" s="27">
        <f>IF(E377="","",MAX(0,E377-swcdh_thr)^2)</f>
        <v/>
      </c>
      <c r="O377">
        <f>IF(K377="","",ROUND(E377-K377,0))</f>
        <v/>
      </c>
      <c r="P377">
        <f>IF(O377="","",IF(O377&gt;=1,O377,0))</f>
        <v/>
      </c>
      <c r="Q377" s="27">
        <f>IF(E377="","",MAX(0,E377-22))</f>
        <v/>
      </c>
      <c r="R377" s="27">
        <f>IF(H377=1,E377,"")</f>
        <v/>
      </c>
      <c r="S377" s="27">
        <f>IF(AND(H377=1,J377&lt;&gt;""),E377-J377,"")</f>
        <v/>
      </c>
      <c r="T377">
        <f>IF(G377="","",MONTH(G377))</f>
        <v/>
      </c>
    </row>
    <row r="378">
      <c r="A378" s="24" t="n">
        <v>2020</v>
      </c>
      <c r="B378" s="24" t="n">
        <v>1</v>
      </c>
      <c r="C378" s="24" t="n">
        <v>16</v>
      </c>
      <c r="D378" s="24" t="n">
        <v>17</v>
      </c>
      <c r="E378" s="24" t="n">
        <v>7.29</v>
      </c>
      <c r="F378" s="25">
        <f>IF($E378="","",DATE(IF($A378="",nominal_year,$A378),$B378,$C378)+($D378-IF(LEFT(hour_conv,1)="1",1,0))/24)</f>
        <v/>
      </c>
      <c r="G378" s="26">
        <f>IF(F378="","",INT(F378))</f>
        <v/>
      </c>
      <c r="H378">
        <f>IF(G378="","",IF(AND(MONTH(G378)*100+DAY(G378)&gt;=season_lo,MONTH(G378)*100+DAY(G378)&lt;=season_hi),1,0))</f>
        <v/>
      </c>
      <c r="I378">
        <f>IF(G378="","",G378-first_day+1)</f>
        <v/>
      </c>
      <c r="J378" s="27">
        <f>IF(I378="","",INDEX(Daily!$J$2:$J$421,I378))</f>
        <v/>
      </c>
      <c r="K378" s="27">
        <f>IF(J378="","",J378+cat_offset)</f>
        <v/>
      </c>
      <c r="L378" s="27">
        <f>IF(J378="","",MAX(0,E378-J378)^2)</f>
        <v/>
      </c>
      <c r="M378" s="27">
        <f>IF(J378="","",MAX(0,E378-(J378+twcdh_off))^2)</f>
        <v/>
      </c>
      <c r="N378" s="27">
        <f>IF(E378="","",MAX(0,E378-swcdh_thr)^2)</f>
        <v/>
      </c>
      <c r="O378">
        <f>IF(K378="","",ROUND(E378-K378,0))</f>
        <v/>
      </c>
      <c r="P378">
        <f>IF(O378="","",IF(O378&gt;=1,O378,0))</f>
        <v/>
      </c>
      <c r="Q378" s="27">
        <f>IF(E378="","",MAX(0,E378-22))</f>
        <v/>
      </c>
      <c r="R378" s="27">
        <f>IF(H378=1,E378,"")</f>
        <v/>
      </c>
      <c r="S378" s="27">
        <f>IF(AND(H378=1,J378&lt;&gt;""),E378-J378,"")</f>
        <v/>
      </c>
      <c r="T378">
        <f>IF(G378="","",MONTH(G378))</f>
        <v/>
      </c>
    </row>
    <row r="379">
      <c r="A379" s="24" t="n">
        <v>2020</v>
      </c>
      <c r="B379" s="24" t="n">
        <v>1</v>
      </c>
      <c r="C379" s="24" t="n">
        <v>16</v>
      </c>
      <c r="D379" s="24" t="n">
        <v>18</v>
      </c>
      <c r="E379" s="24" t="n">
        <v>7</v>
      </c>
      <c r="F379" s="25">
        <f>IF($E379="","",DATE(IF($A379="",nominal_year,$A379),$B379,$C379)+($D379-IF(LEFT(hour_conv,1)="1",1,0))/24)</f>
        <v/>
      </c>
      <c r="G379" s="26">
        <f>IF(F379="","",INT(F379))</f>
        <v/>
      </c>
      <c r="H379">
        <f>IF(G379="","",IF(AND(MONTH(G379)*100+DAY(G379)&gt;=season_lo,MONTH(G379)*100+DAY(G379)&lt;=season_hi),1,0))</f>
        <v/>
      </c>
      <c r="I379">
        <f>IF(G379="","",G379-first_day+1)</f>
        <v/>
      </c>
      <c r="J379" s="27">
        <f>IF(I379="","",INDEX(Daily!$J$2:$J$421,I379))</f>
        <v/>
      </c>
      <c r="K379" s="27">
        <f>IF(J379="","",J379+cat_offset)</f>
        <v/>
      </c>
      <c r="L379" s="27">
        <f>IF(J379="","",MAX(0,E379-J379)^2)</f>
        <v/>
      </c>
      <c r="M379" s="27">
        <f>IF(J379="","",MAX(0,E379-(J379+twcdh_off))^2)</f>
        <v/>
      </c>
      <c r="N379" s="27">
        <f>IF(E379="","",MAX(0,E379-swcdh_thr)^2)</f>
        <v/>
      </c>
      <c r="O379">
        <f>IF(K379="","",ROUND(E379-K379,0))</f>
        <v/>
      </c>
      <c r="P379">
        <f>IF(O379="","",IF(O379&gt;=1,O379,0))</f>
        <v/>
      </c>
      <c r="Q379" s="27">
        <f>IF(E379="","",MAX(0,E379-22))</f>
        <v/>
      </c>
      <c r="R379" s="27">
        <f>IF(H379=1,E379,"")</f>
        <v/>
      </c>
      <c r="S379" s="27">
        <f>IF(AND(H379=1,J379&lt;&gt;""),E379-J379,"")</f>
        <v/>
      </c>
      <c r="T379">
        <f>IF(G379="","",MONTH(G379))</f>
        <v/>
      </c>
    </row>
    <row r="380">
      <c r="A380" s="24" t="n">
        <v>2020</v>
      </c>
      <c r="B380" s="24" t="n">
        <v>1</v>
      </c>
      <c r="C380" s="24" t="n">
        <v>16</v>
      </c>
      <c r="D380" s="24" t="n">
        <v>19</v>
      </c>
      <c r="E380" s="24" t="n">
        <v>6.91</v>
      </c>
      <c r="F380" s="25">
        <f>IF($E380="","",DATE(IF($A380="",nominal_year,$A380),$B380,$C380)+($D380-IF(LEFT(hour_conv,1)="1",1,0))/24)</f>
        <v/>
      </c>
      <c r="G380" s="26">
        <f>IF(F380="","",INT(F380))</f>
        <v/>
      </c>
      <c r="H380">
        <f>IF(G380="","",IF(AND(MONTH(G380)*100+DAY(G380)&gt;=season_lo,MONTH(G380)*100+DAY(G380)&lt;=season_hi),1,0))</f>
        <v/>
      </c>
      <c r="I380">
        <f>IF(G380="","",G380-first_day+1)</f>
        <v/>
      </c>
      <c r="J380" s="27">
        <f>IF(I380="","",INDEX(Daily!$J$2:$J$421,I380))</f>
        <v/>
      </c>
      <c r="K380" s="27">
        <f>IF(J380="","",J380+cat_offset)</f>
        <v/>
      </c>
      <c r="L380" s="27">
        <f>IF(J380="","",MAX(0,E380-J380)^2)</f>
        <v/>
      </c>
      <c r="M380" s="27">
        <f>IF(J380="","",MAX(0,E380-(J380+twcdh_off))^2)</f>
        <v/>
      </c>
      <c r="N380" s="27">
        <f>IF(E380="","",MAX(0,E380-swcdh_thr)^2)</f>
        <v/>
      </c>
      <c r="O380">
        <f>IF(K380="","",ROUND(E380-K380,0))</f>
        <v/>
      </c>
      <c r="P380">
        <f>IF(O380="","",IF(O380&gt;=1,O380,0))</f>
        <v/>
      </c>
      <c r="Q380" s="27">
        <f>IF(E380="","",MAX(0,E380-22))</f>
        <v/>
      </c>
      <c r="R380" s="27">
        <f>IF(H380=1,E380,"")</f>
        <v/>
      </c>
      <c r="S380" s="27">
        <f>IF(AND(H380=1,J380&lt;&gt;""),E380-J380,"")</f>
        <v/>
      </c>
      <c r="T380">
        <f>IF(G380="","",MONTH(G380))</f>
        <v/>
      </c>
    </row>
    <row r="381">
      <c r="A381" s="24" t="n">
        <v>2020</v>
      </c>
      <c r="B381" s="24" t="n">
        <v>1</v>
      </c>
      <c r="C381" s="24" t="n">
        <v>16</v>
      </c>
      <c r="D381" s="24" t="n">
        <v>20</v>
      </c>
      <c r="E381" s="24" t="n">
        <v>5.19</v>
      </c>
      <c r="F381" s="25">
        <f>IF($E381="","",DATE(IF($A381="",nominal_year,$A381),$B381,$C381)+($D381-IF(LEFT(hour_conv,1)="1",1,0))/24)</f>
        <v/>
      </c>
      <c r="G381" s="26">
        <f>IF(F381="","",INT(F381))</f>
        <v/>
      </c>
      <c r="H381">
        <f>IF(G381="","",IF(AND(MONTH(G381)*100+DAY(G381)&gt;=season_lo,MONTH(G381)*100+DAY(G381)&lt;=season_hi),1,0))</f>
        <v/>
      </c>
      <c r="I381">
        <f>IF(G381="","",G381-first_day+1)</f>
        <v/>
      </c>
      <c r="J381" s="27">
        <f>IF(I381="","",INDEX(Daily!$J$2:$J$421,I381))</f>
        <v/>
      </c>
      <c r="K381" s="27">
        <f>IF(J381="","",J381+cat_offset)</f>
        <v/>
      </c>
      <c r="L381" s="27">
        <f>IF(J381="","",MAX(0,E381-J381)^2)</f>
        <v/>
      </c>
      <c r="M381" s="27">
        <f>IF(J381="","",MAX(0,E381-(J381+twcdh_off))^2)</f>
        <v/>
      </c>
      <c r="N381" s="27">
        <f>IF(E381="","",MAX(0,E381-swcdh_thr)^2)</f>
        <v/>
      </c>
      <c r="O381">
        <f>IF(K381="","",ROUND(E381-K381,0))</f>
        <v/>
      </c>
      <c r="P381">
        <f>IF(O381="","",IF(O381&gt;=1,O381,0))</f>
        <v/>
      </c>
      <c r="Q381" s="27">
        <f>IF(E381="","",MAX(0,E381-22))</f>
        <v/>
      </c>
      <c r="R381" s="27">
        <f>IF(H381=1,E381,"")</f>
        <v/>
      </c>
      <c r="S381" s="27">
        <f>IF(AND(H381=1,J381&lt;&gt;""),E381-J381,"")</f>
        <v/>
      </c>
      <c r="T381">
        <f>IF(G381="","",MONTH(G381))</f>
        <v/>
      </c>
    </row>
    <row r="382">
      <c r="A382" s="24" t="n">
        <v>2020</v>
      </c>
      <c r="B382" s="24" t="n">
        <v>1</v>
      </c>
      <c r="C382" s="24" t="n">
        <v>16</v>
      </c>
      <c r="D382" s="24" t="n">
        <v>21</v>
      </c>
      <c r="E382" s="24" t="n">
        <v>5.49</v>
      </c>
      <c r="F382" s="25">
        <f>IF($E382="","",DATE(IF($A382="",nominal_year,$A382),$B382,$C382)+($D382-IF(LEFT(hour_conv,1)="1",1,0))/24)</f>
        <v/>
      </c>
      <c r="G382" s="26">
        <f>IF(F382="","",INT(F382))</f>
        <v/>
      </c>
      <c r="H382">
        <f>IF(G382="","",IF(AND(MONTH(G382)*100+DAY(G382)&gt;=season_lo,MONTH(G382)*100+DAY(G382)&lt;=season_hi),1,0))</f>
        <v/>
      </c>
      <c r="I382">
        <f>IF(G382="","",G382-first_day+1)</f>
        <v/>
      </c>
      <c r="J382" s="27">
        <f>IF(I382="","",INDEX(Daily!$J$2:$J$421,I382))</f>
        <v/>
      </c>
      <c r="K382" s="27">
        <f>IF(J382="","",J382+cat_offset)</f>
        <v/>
      </c>
      <c r="L382" s="27">
        <f>IF(J382="","",MAX(0,E382-J382)^2)</f>
        <v/>
      </c>
      <c r="M382" s="27">
        <f>IF(J382="","",MAX(0,E382-(J382+twcdh_off))^2)</f>
        <v/>
      </c>
      <c r="N382" s="27">
        <f>IF(E382="","",MAX(0,E382-swcdh_thr)^2)</f>
        <v/>
      </c>
      <c r="O382">
        <f>IF(K382="","",ROUND(E382-K382,0))</f>
        <v/>
      </c>
      <c r="P382">
        <f>IF(O382="","",IF(O382&gt;=1,O382,0))</f>
        <v/>
      </c>
      <c r="Q382" s="27">
        <f>IF(E382="","",MAX(0,E382-22))</f>
        <v/>
      </c>
      <c r="R382" s="27">
        <f>IF(H382=1,E382,"")</f>
        <v/>
      </c>
      <c r="S382" s="27">
        <f>IF(AND(H382=1,J382&lt;&gt;""),E382-J382,"")</f>
        <v/>
      </c>
      <c r="T382">
        <f>IF(G382="","",MONTH(G382))</f>
        <v/>
      </c>
    </row>
    <row r="383">
      <c r="A383" s="24" t="n">
        <v>2020</v>
      </c>
      <c r="B383" s="24" t="n">
        <v>1</v>
      </c>
      <c r="C383" s="24" t="n">
        <v>16</v>
      </c>
      <c r="D383" s="24" t="n">
        <v>22</v>
      </c>
      <c r="E383" s="24" t="n">
        <v>4.41</v>
      </c>
      <c r="F383" s="25">
        <f>IF($E383="","",DATE(IF($A383="",nominal_year,$A383),$B383,$C383)+($D383-IF(LEFT(hour_conv,1)="1",1,0))/24)</f>
        <v/>
      </c>
      <c r="G383" s="26">
        <f>IF(F383="","",INT(F383))</f>
        <v/>
      </c>
      <c r="H383">
        <f>IF(G383="","",IF(AND(MONTH(G383)*100+DAY(G383)&gt;=season_lo,MONTH(G383)*100+DAY(G383)&lt;=season_hi),1,0))</f>
        <v/>
      </c>
      <c r="I383">
        <f>IF(G383="","",G383-first_day+1)</f>
        <v/>
      </c>
      <c r="J383" s="27">
        <f>IF(I383="","",INDEX(Daily!$J$2:$J$421,I383))</f>
        <v/>
      </c>
      <c r="K383" s="27">
        <f>IF(J383="","",J383+cat_offset)</f>
        <v/>
      </c>
      <c r="L383" s="27">
        <f>IF(J383="","",MAX(0,E383-J383)^2)</f>
        <v/>
      </c>
      <c r="M383" s="27">
        <f>IF(J383="","",MAX(0,E383-(J383+twcdh_off))^2)</f>
        <v/>
      </c>
      <c r="N383" s="27">
        <f>IF(E383="","",MAX(0,E383-swcdh_thr)^2)</f>
        <v/>
      </c>
      <c r="O383">
        <f>IF(K383="","",ROUND(E383-K383,0))</f>
        <v/>
      </c>
      <c r="P383">
        <f>IF(O383="","",IF(O383&gt;=1,O383,0))</f>
        <v/>
      </c>
      <c r="Q383" s="27">
        <f>IF(E383="","",MAX(0,E383-22))</f>
        <v/>
      </c>
      <c r="R383" s="27">
        <f>IF(H383=1,E383,"")</f>
        <v/>
      </c>
      <c r="S383" s="27">
        <f>IF(AND(H383=1,J383&lt;&gt;""),E383-J383,"")</f>
        <v/>
      </c>
      <c r="T383">
        <f>IF(G383="","",MONTH(G383))</f>
        <v/>
      </c>
    </row>
    <row r="384">
      <c r="A384" s="24" t="n">
        <v>2020</v>
      </c>
      <c r="B384" s="24" t="n">
        <v>1</v>
      </c>
      <c r="C384" s="24" t="n">
        <v>16</v>
      </c>
      <c r="D384" s="24" t="n">
        <v>23</v>
      </c>
      <c r="E384" s="24" t="n">
        <v>3.59</v>
      </c>
      <c r="F384" s="25">
        <f>IF($E384="","",DATE(IF($A384="",nominal_year,$A384),$B384,$C384)+($D384-IF(LEFT(hour_conv,1)="1",1,0))/24)</f>
        <v/>
      </c>
      <c r="G384" s="26">
        <f>IF(F384="","",INT(F384))</f>
        <v/>
      </c>
      <c r="H384">
        <f>IF(G384="","",IF(AND(MONTH(G384)*100+DAY(G384)&gt;=season_lo,MONTH(G384)*100+DAY(G384)&lt;=season_hi),1,0))</f>
        <v/>
      </c>
      <c r="I384">
        <f>IF(G384="","",G384-first_day+1)</f>
        <v/>
      </c>
      <c r="J384" s="27">
        <f>IF(I384="","",INDEX(Daily!$J$2:$J$421,I384))</f>
        <v/>
      </c>
      <c r="K384" s="27">
        <f>IF(J384="","",J384+cat_offset)</f>
        <v/>
      </c>
      <c r="L384" s="27">
        <f>IF(J384="","",MAX(0,E384-J384)^2)</f>
        <v/>
      </c>
      <c r="M384" s="27">
        <f>IF(J384="","",MAX(0,E384-(J384+twcdh_off))^2)</f>
        <v/>
      </c>
      <c r="N384" s="27">
        <f>IF(E384="","",MAX(0,E384-swcdh_thr)^2)</f>
        <v/>
      </c>
      <c r="O384">
        <f>IF(K384="","",ROUND(E384-K384,0))</f>
        <v/>
      </c>
      <c r="P384">
        <f>IF(O384="","",IF(O384&gt;=1,O384,0))</f>
        <v/>
      </c>
      <c r="Q384" s="27">
        <f>IF(E384="","",MAX(0,E384-22))</f>
        <v/>
      </c>
      <c r="R384" s="27">
        <f>IF(H384=1,E384,"")</f>
        <v/>
      </c>
      <c r="S384" s="27">
        <f>IF(AND(H384=1,J384&lt;&gt;""),E384-J384,"")</f>
        <v/>
      </c>
      <c r="T384">
        <f>IF(G384="","",MONTH(G384))</f>
        <v/>
      </c>
    </row>
    <row r="385">
      <c r="A385" s="24" t="n">
        <v>2020</v>
      </c>
      <c r="B385" s="24" t="n">
        <v>1</v>
      </c>
      <c r="C385" s="24" t="n">
        <v>16</v>
      </c>
      <c r="D385" s="24" t="n">
        <v>24</v>
      </c>
      <c r="E385" s="24" t="n">
        <v>3.45</v>
      </c>
      <c r="F385" s="25">
        <f>IF($E385="","",DATE(IF($A385="",nominal_year,$A385),$B385,$C385)+($D385-IF(LEFT(hour_conv,1)="1",1,0))/24)</f>
        <v/>
      </c>
      <c r="G385" s="26">
        <f>IF(F385="","",INT(F385))</f>
        <v/>
      </c>
      <c r="H385">
        <f>IF(G385="","",IF(AND(MONTH(G385)*100+DAY(G385)&gt;=season_lo,MONTH(G385)*100+DAY(G385)&lt;=season_hi),1,0))</f>
        <v/>
      </c>
      <c r="I385">
        <f>IF(G385="","",G385-first_day+1)</f>
        <v/>
      </c>
      <c r="J385" s="27">
        <f>IF(I385="","",INDEX(Daily!$J$2:$J$421,I385))</f>
        <v/>
      </c>
      <c r="K385" s="27">
        <f>IF(J385="","",J385+cat_offset)</f>
        <v/>
      </c>
      <c r="L385" s="27">
        <f>IF(J385="","",MAX(0,E385-J385)^2)</f>
        <v/>
      </c>
      <c r="M385" s="27">
        <f>IF(J385="","",MAX(0,E385-(J385+twcdh_off))^2)</f>
        <v/>
      </c>
      <c r="N385" s="27">
        <f>IF(E385="","",MAX(0,E385-swcdh_thr)^2)</f>
        <v/>
      </c>
      <c r="O385">
        <f>IF(K385="","",ROUND(E385-K385,0))</f>
        <v/>
      </c>
      <c r="P385">
        <f>IF(O385="","",IF(O385&gt;=1,O385,0))</f>
        <v/>
      </c>
      <c r="Q385" s="27">
        <f>IF(E385="","",MAX(0,E385-22))</f>
        <v/>
      </c>
      <c r="R385" s="27">
        <f>IF(H385=1,E385,"")</f>
        <v/>
      </c>
      <c r="S385" s="27">
        <f>IF(AND(H385=1,J385&lt;&gt;""),E385-J385,"")</f>
        <v/>
      </c>
      <c r="T385">
        <f>IF(G385="","",MONTH(G385))</f>
        <v/>
      </c>
    </row>
    <row r="386">
      <c r="A386" s="24" t="n">
        <v>2020</v>
      </c>
      <c r="B386" s="24" t="n">
        <v>1</v>
      </c>
      <c r="C386" s="24" t="n">
        <v>17</v>
      </c>
      <c r="D386" s="24" t="n">
        <v>1</v>
      </c>
      <c r="E386" s="24" t="n">
        <v>2.59</v>
      </c>
      <c r="F386" s="25">
        <f>IF($E386="","",DATE(IF($A386="",nominal_year,$A386),$B386,$C386)+($D386-IF(LEFT(hour_conv,1)="1",1,0))/24)</f>
        <v/>
      </c>
      <c r="G386" s="26">
        <f>IF(F386="","",INT(F386))</f>
        <v/>
      </c>
      <c r="H386">
        <f>IF(G386="","",IF(AND(MONTH(G386)*100+DAY(G386)&gt;=season_lo,MONTH(G386)*100+DAY(G386)&lt;=season_hi),1,0))</f>
        <v/>
      </c>
      <c r="I386">
        <f>IF(G386="","",G386-first_day+1)</f>
        <v/>
      </c>
      <c r="J386" s="27">
        <f>IF(I386="","",INDEX(Daily!$J$2:$J$421,I386))</f>
        <v/>
      </c>
      <c r="K386" s="27">
        <f>IF(J386="","",J386+cat_offset)</f>
        <v/>
      </c>
      <c r="L386" s="27">
        <f>IF(J386="","",MAX(0,E386-J386)^2)</f>
        <v/>
      </c>
      <c r="M386" s="27">
        <f>IF(J386="","",MAX(0,E386-(J386+twcdh_off))^2)</f>
        <v/>
      </c>
      <c r="N386" s="27">
        <f>IF(E386="","",MAX(0,E386-swcdh_thr)^2)</f>
        <v/>
      </c>
      <c r="O386">
        <f>IF(K386="","",ROUND(E386-K386,0))</f>
        <v/>
      </c>
      <c r="P386">
        <f>IF(O386="","",IF(O386&gt;=1,O386,0))</f>
        <v/>
      </c>
      <c r="Q386" s="27">
        <f>IF(E386="","",MAX(0,E386-22))</f>
        <v/>
      </c>
      <c r="R386" s="27">
        <f>IF(H386=1,E386,"")</f>
        <v/>
      </c>
      <c r="S386" s="27">
        <f>IF(AND(H386=1,J386&lt;&gt;""),E386-J386,"")</f>
        <v/>
      </c>
      <c r="T386">
        <f>IF(G386="","",MONTH(G386))</f>
        <v/>
      </c>
    </row>
    <row r="387">
      <c r="A387" s="24" t="n">
        <v>2020</v>
      </c>
      <c r="B387" s="24" t="n">
        <v>1</v>
      </c>
      <c r="C387" s="24" t="n">
        <v>17</v>
      </c>
      <c r="D387" s="24" t="n">
        <v>2</v>
      </c>
      <c r="E387" s="24" t="n">
        <v>1.71</v>
      </c>
      <c r="F387" s="25">
        <f>IF($E387="","",DATE(IF($A387="",nominal_year,$A387),$B387,$C387)+($D387-IF(LEFT(hour_conv,1)="1",1,0))/24)</f>
        <v/>
      </c>
      <c r="G387" s="26">
        <f>IF(F387="","",INT(F387))</f>
        <v/>
      </c>
      <c r="H387">
        <f>IF(G387="","",IF(AND(MONTH(G387)*100+DAY(G387)&gt;=season_lo,MONTH(G387)*100+DAY(G387)&lt;=season_hi),1,0))</f>
        <v/>
      </c>
      <c r="I387">
        <f>IF(G387="","",G387-first_day+1)</f>
        <v/>
      </c>
      <c r="J387" s="27">
        <f>IF(I387="","",INDEX(Daily!$J$2:$J$421,I387))</f>
        <v/>
      </c>
      <c r="K387" s="27">
        <f>IF(J387="","",J387+cat_offset)</f>
        <v/>
      </c>
      <c r="L387" s="27">
        <f>IF(J387="","",MAX(0,E387-J387)^2)</f>
        <v/>
      </c>
      <c r="M387" s="27">
        <f>IF(J387="","",MAX(0,E387-(J387+twcdh_off))^2)</f>
        <v/>
      </c>
      <c r="N387" s="27">
        <f>IF(E387="","",MAX(0,E387-swcdh_thr)^2)</f>
        <v/>
      </c>
      <c r="O387">
        <f>IF(K387="","",ROUND(E387-K387,0))</f>
        <v/>
      </c>
      <c r="P387">
        <f>IF(O387="","",IF(O387&gt;=1,O387,0))</f>
        <v/>
      </c>
      <c r="Q387" s="27">
        <f>IF(E387="","",MAX(0,E387-22))</f>
        <v/>
      </c>
      <c r="R387" s="27">
        <f>IF(H387=1,E387,"")</f>
        <v/>
      </c>
      <c r="S387" s="27">
        <f>IF(AND(H387=1,J387&lt;&gt;""),E387-J387,"")</f>
        <v/>
      </c>
      <c r="T387">
        <f>IF(G387="","",MONTH(G387))</f>
        <v/>
      </c>
    </row>
    <row r="388">
      <c r="A388" s="24" t="n">
        <v>2020</v>
      </c>
      <c r="B388" s="24" t="n">
        <v>1</v>
      </c>
      <c r="C388" s="24" t="n">
        <v>17</v>
      </c>
      <c r="D388" s="24" t="n">
        <v>3</v>
      </c>
      <c r="E388" s="24" t="n">
        <v>2.14</v>
      </c>
      <c r="F388" s="25">
        <f>IF($E388="","",DATE(IF($A388="",nominal_year,$A388),$B388,$C388)+($D388-IF(LEFT(hour_conv,1)="1",1,0))/24)</f>
        <v/>
      </c>
      <c r="G388" s="26">
        <f>IF(F388="","",INT(F388))</f>
        <v/>
      </c>
      <c r="H388">
        <f>IF(G388="","",IF(AND(MONTH(G388)*100+DAY(G388)&gt;=season_lo,MONTH(G388)*100+DAY(G388)&lt;=season_hi),1,0))</f>
        <v/>
      </c>
      <c r="I388">
        <f>IF(G388="","",G388-first_day+1)</f>
        <v/>
      </c>
      <c r="J388" s="27">
        <f>IF(I388="","",INDEX(Daily!$J$2:$J$421,I388))</f>
        <v/>
      </c>
      <c r="K388" s="27">
        <f>IF(J388="","",J388+cat_offset)</f>
        <v/>
      </c>
      <c r="L388" s="27">
        <f>IF(J388="","",MAX(0,E388-J388)^2)</f>
        <v/>
      </c>
      <c r="M388" s="27">
        <f>IF(J388="","",MAX(0,E388-(J388+twcdh_off))^2)</f>
        <v/>
      </c>
      <c r="N388" s="27">
        <f>IF(E388="","",MAX(0,E388-swcdh_thr)^2)</f>
        <v/>
      </c>
      <c r="O388">
        <f>IF(K388="","",ROUND(E388-K388,0))</f>
        <v/>
      </c>
      <c r="P388">
        <f>IF(O388="","",IF(O388&gt;=1,O388,0))</f>
        <v/>
      </c>
      <c r="Q388" s="27">
        <f>IF(E388="","",MAX(0,E388-22))</f>
        <v/>
      </c>
      <c r="R388" s="27">
        <f>IF(H388=1,E388,"")</f>
        <v/>
      </c>
      <c r="S388" s="27">
        <f>IF(AND(H388=1,J388&lt;&gt;""),E388-J388,"")</f>
        <v/>
      </c>
      <c r="T388">
        <f>IF(G388="","",MONTH(G388))</f>
        <v/>
      </c>
    </row>
    <row r="389">
      <c r="A389" s="24" t="n">
        <v>2020</v>
      </c>
      <c r="B389" s="24" t="n">
        <v>1</v>
      </c>
      <c r="C389" s="24" t="n">
        <v>17</v>
      </c>
      <c r="D389" s="24" t="n">
        <v>4</v>
      </c>
      <c r="E389" s="24" t="n">
        <v>1.6</v>
      </c>
      <c r="F389" s="25">
        <f>IF($E389="","",DATE(IF($A389="",nominal_year,$A389),$B389,$C389)+($D389-IF(LEFT(hour_conv,1)="1",1,0))/24)</f>
        <v/>
      </c>
      <c r="G389" s="26">
        <f>IF(F389="","",INT(F389))</f>
        <v/>
      </c>
      <c r="H389">
        <f>IF(G389="","",IF(AND(MONTH(G389)*100+DAY(G389)&gt;=season_lo,MONTH(G389)*100+DAY(G389)&lt;=season_hi),1,0))</f>
        <v/>
      </c>
      <c r="I389">
        <f>IF(G389="","",G389-first_day+1)</f>
        <v/>
      </c>
      <c r="J389" s="27">
        <f>IF(I389="","",INDEX(Daily!$J$2:$J$421,I389))</f>
        <v/>
      </c>
      <c r="K389" s="27">
        <f>IF(J389="","",J389+cat_offset)</f>
        <v/>
      </c>
      <c r="L389" s="27">
        <f>IF(J389="","",MAX(0,E389-J389)^2)</f>
        <v/>
      </c>
      <c r="M389" s="27">
        <f>IF(J389="","",MAX(0,E389-(J389+twcdh_off))^2)</f>
        <v/>
      </c>
      <c r="N389" s="27">
        <f>IF(E389="","",MAX(0,E389-swcdh_thr)^2)</f>
        <v/>
      </c>
      <c r="O389">
        <f>IF(K389="","",ROUND(E389-K389,0))</f>
        <v/>
      </c>
      <c r="P389">
        <f>IF(O389="","",IF(O389&gt;=1,O389,0))</f>
        <v/>
      </c>
      <c r="Q389" s="27">
        <f>IF(E389="","",MAX(0,E389-22))</f>
        <v/>
      </c>
      <c r="R389" s="27">
        <f>IF(H389=1,E389,"")</f>
        <v/>
      </c>
      <c r="S389" s="27">
        <f>IF(AND(H389=1,J389&lt;&gt;""),E389-J389,"")</f>
        <v/>
      </c>
      <c r="T389">
        <f>IF(G389="","",MONTH(G389))</f>
        <v/>
      </c>
    </row>
    <row r="390">
      <c r="A390" s="24" t="n">
        <v>2020</v>
      </c>
      <c r="B390" s="24" t="n">
        <v>1</v>
      </c>
      <c r="C390" s="24" t="n">
        <v>17</v>
      </c>
      <c r="D390" s="24" t="n">
        <v>5</v>
      </c>
      <c r="E390" s="24" t="n">
        <v>2.02</v>
      </c>
      <c r="F390" s="25">
        <f>IF($E390="","",DATE(IF($A390="",nominal_year,$A390),$B390,$C390)+($D390-IF(LEFT(hour_conv,1)="1",1,0))/24)</f>
        <v/>
      </c>
      <c r="G390" s="26">
        <f>IF(F390="","",INT(F390))</f>
        <v/>
      </c>
      <c r="H390">
        <f>IF(G390="","",IF(AND(MONTH(G390)*100+DAY(G390)&gt;=season_lo,MONTH(G390)*100+DAY(G390)&lt;=season_hi),1,0))</f>
        <v/>
      </c>
      <c r="I390">
        <f>IF(G390="","",G390-first_day+1)</f>
        <v/>
      </c>
      <c r="J390" s="27">
        <f>IF(I390="","",INDEX(Daily!$J$2:$J$421,I390))</f>
        <v/>
      </c>
      <c r="K390" s="27">
        <f>IF(J390="","",J390+cat_offset)</f>
        <v/>
      </c>
      <c r="L390" s="27">
        <f>IF(J390="","",MAX(0,E390-J390)^2)</f>
        <v/>
      </c>
      <c r="M390" s="27">
        <f>IF(J390="","",MAX(0,E390-(J390+twcdh_off))^2)</f>
        <v/>
      </c>
      <c r="N390" s="27">
        <f>IF(E390="","",MAX(0,E390-swcdh_thr)^2)</f>
        <v/>
      </c>
      <c r="O390">
        <f>IF(K390="","",ROUND(E390-K390,0))</f>
        <v/>
      </c>
      <c r="P390">
        <f>IF(O390="","",IF(O390&gt;=1,O390,0))</f>
        <v/>
      </c>
      <c r="Q390" s="27">
        <f>IF(E390="","",MAX(0,E390-22))</f>
        <v/>
      </c>
      <c r="R390" s="27">
        <f>IF(H390=1,E390,"")</f>
        <v/>
      </c>
      <c r="S390" s="27">
        <f>IF(AND(H390=1,J390&lt;&gt;""),E390-J390,"")</f>
        <v/>
      </c>
      <c r="T390">
        <f>IF(G390="","",MONTH(G390))</f>
        <v/>
      </c>
    </row>
    <row r="391">
      <c r="A391" s="24" t="n">
        <v>2020</v>
      </c>
      <c r="B391" s="24" t="n">
        <v>1</v>
      </c>
      <c r="C391" s="24" t="n">
        <v>17</v>
      </c>
      <c r="D391" s="24" t="n">
        <v>6</v>
      </c>
      <c r="E391" s="24" t="n">
        <v>2.69</v>
      </c>
      <c r="F391" s="25">
        <f>IF($E391="","",DATE(IF($A391="",nominal_year,$A391),$B391,$C391)+($D391-IF(LEFT(hour_conv,1)="1",1,0))/24)</f>
        <v/>
      </c>
      <c r="G391" s="26">
        <f>IF(F391="","",INT(F391))</f>
        <v/>
      </c>
      <c r="H391">
        <f>IF(G391="","",IF(AND(MONTH(G391)*100+DAY(G391)&gt;=season_lo,MONTH(G391)*100+DAY(G391)&lt;=season_hi),1,0))</f>
        <v/>
      </c>
      <c r="I391">
        <f>IF(G391="","",G391-first_day+1)</f>
        <v/>
      </c>
      <c r="J391" s="27">
        <f>IF(I391="","",INDEX(Daily!$J$2:$J$421,I391))</f>
        <v/>
      </c>
      <c r="K391" s="27">
        <f>IF(J391="","",J391+cat_offset)</f>
        <v/>
      </c>
      <c r="L391" s="27">
        <f>IF(J391="","",MAX(0,E391-J391)^2)</f>
        <v/>
      </c>
      <c r="M391" s="27">
        <f>IF(J391="","",MAX(0,E391-(J391+twcdh_off))^2)</f>
        <v/>
      </c>
      <c r="N391" s="27">
        <f>IF(E391="","",MAX(0,E391-swcdh_thr)^2)</f>
        <v/>
      </c>
      <c r="O391">
        <f>IF(K391="","",ROUND(E391-K391,0))</f>
        <v/>
      </c>
      <c r="P391">
        <f>IF(O391="","",IF(O391&gt;=1,O391,0))</f>
        <v/>
      </c>
      <c r="Q391" s="27">
        <f>IF(E391="","",MAX(0,E391-22))</f>
        <v/>
      </c>
      <c r="R391" s="27">
        <f>IF(H391=1,E391,"")</f>
        <v/>
      </c>
      <c r="S391" s="27">
        <f>IF(AND(H391=1,J391&lt;&gt;""),E391-J391,"")</f>
        <v/>
      </c>
      <c r="T391">
        <f>IF(G391="","",MONTH(G391))</f>
        <v/>
      </c>
    </row>
    <row r="392">
      <c r="A392" s="24" t="n">
        <v>2020</v>
      </c>
      <c r="B392" s="24" t="n">
        <v>1</v>
      </c>
      <c r="C392" s="24" t="n">
        <v>17</v>
      </c>
      <c r="D392" s="24" t="n">
        <v>7</v>
      </c>
      <c r="E392" s="24" t="n">
        <v>3.08</v>
      </c>
      <c r="F392" s="25">
        <f>IF($E392="","",DATE(IF($A392="",nominal_year,$A392),$B392,$C392)+($D392-IF(LEFT(hour_conv,1)="1",1,0))/24)</f>
        <v/>
      </c>
      <c r="G392" s="26">
        <f>IF(F392="","",INT(F392))</f>
        <v/>
      </c>
      <c r="H392">
        <f>IF(G392="","",IF(AND(MONTH(G392)*100+DAY(G392)&gt;=season_lo,MONTH(G392)*100+DAY(G392)&lt;=season_hi),1,0))</f>
        <v/>
      </c>
      <c r="I392">
        <f>IF(G392="","",G392-first_day+1)</f>
        <v/>
      </c>
      <c r="J392" s="27">
        <f>IF(I392="","",INDEX(Daily!$J$2:$J$421,I392))</f>
        <v/>
      </c>
      <c r="K392" s="27">
        <f>IF(J392="","",J392+cat_offset)</f>
        <v/>
      </c>
      <c r="L392" s="27">
        <f>IF(J392="","",MAX(0,E392-J392)^2)</f>
        <v/>
      </c>
      <c r="M392" s="27">
        <f>IF(J392="","",MAX(0,E392-(J392+twcdh_off))^2)</f>
        <v/>
      </c>
      <c r="N392" s="27">
        <f>IF(E392="","",MAX(0,E392-swcdh_thr)^2)</f>
        <v/>
      </c>
      <c r="O392">
        <f>IF(K392="","",ROUND(E392-K392,0))</f>
        <v/>
      </c>
      <c r="P392">
        <f>IF(O392="","",IF(O392&gt;=1,O392,0))</f>
        <v/>
      </c>
      <c r="Q392" s="27">
        <f>IF(E392="","",MAX(0,E392-22))</f>
        <v/>
      </c>
      <c r="R392" s="27">
        <f>IF(H392=1,E392,"")</f>
        <v/>
      </c>
      <c r="S392" s="27">
        <f>IF(AND(H392=1,J392&lt;&gt;""),E392-J392,"")</f>
        <v/>
      </c>
      <c r="T392">
        <f>IF(G392="","",MONTH(G392))</f>
        <v/>
      </c>
    </row>
    <row r="393">
      <c r="A393" s="24" t="n">
        <v>2020</v>
      </c>
      <c r="B393" s="24" t="n">
        <v>1</v>
      </c>
      <c r="C393" s="24" t="n">
        <v>17</v>
      </c>
      <c r="D393" s="24" t="n">
        <v>8</v>
      </c>
      <c r="E393" s="24" t="n">
        <v>4.12</v>
      </c>
      <c r="F393" s="25">
        <f>IF($E393="","",DATE(IF($A393="",nominal_year,$A393),$B393,$C393)+($D393-IF(LEFT(hour_conv,1)="1",1,0))/24)</f>
        <v/>
      </c>
      <c r="G393" s="26">
        <f>IF(F393="","",INT(F393))</f>
        <v/>
      </c>
      <c r="H393">
        <f>IF(G393="","",IF(AND(MONTH(G393)*100+DAY(G393)&gt;=season_lo,MONTH(G393)*100+DAY(G393)&lt;=season_hi),1,0))</f>
        <v/>
      </c>
      <c r="I393">
        <f>IF(G393="","",G393-first_day+1)</f>
        <v/>
      </c>
      <c r="J393" s="27">
        <f>IF(I393="","",INDEX(Daily!$J$2:$J$421,I393))</f>
        <v/>
      </c>
      <c r="K393" s="27">
        <f>IF(J393="","",J393+cat_offset)</f>
        <v/>
      </c>
      <c r="L393" s="27">
        <f>IF(J393="","",MAX(0,E393-J393)^2)</f>
        <v/>
      </c>
      <c r="M393" s="27">
        <f>IF(J393="","",MAX(0,E393-(J393+twcdh_off))^2)</f>
        <v/>
      </c>
      <c r="N393" s="27">
        <f>IF(E393="","",MAX(0,E393-swcdh_thr)^2)</f>
        <v/>
      </c>
      <c r="O393">
        <f>IF(K393="","",ROUND(E393-K393,0))</f>
        <v/>
      </c>
      <c r="P393">
        <f>IF(O393="","",IF(O393&gt;=1,O393,0))</f>
        <v/>
      </c>
      <c r="Q393" s="27">
        <f>IF(E393="","",MAX(0,E393-22))</f>
        <v/>
      </c>
      <c r="R393" s="27">
        <f>IF(H393=1,E393,"")</f>
        <v/>
      </c>
      <c r="S393" s="27">
        <f>IF(AND(H393=1,J393&lt;&gt;""),E393-J393,"")</f>
        <v/>
      </c>
      <c r="T393">
        <f>IF(G393="","",MONTH(G393))</f>
        <v/>
      </c>
    </row>
    <row r="394">
      <c r="A394" s="24" t="n">
        <v>2020</v>
      </c>
      <c r="B394" s="24" t="n">
        <v>1</v>
      </c>
      <c r="C394" s="24" t="n">
        <v>17</v>
      </c>
      <c r="D394" s="24" t="n">
        <v>9</v>
      </c>
      <c r="E394" s="24" t="n">
        <v>4.03</v>
      </c>
      <c r="F394" s="25">
        <f>IF($E394="","",DATE(IF($A394="",nominal_year,$A394),$B394,$C394)+($D394-IF(LEFT(hour_conv,1)="1",1,0))/24)</f>
        <v/>
      </c>
      <c r="G394" s="26">
        <f>IF(F394="","",INT(F394))</f>
        <v/>
      </c>
      <c r="H394">
        <f>IF(G394="","",IF(AND(MONTH(G394)*100+DAY(G394)&gt;=season_lo,MONTH(G394)*100+DAY(G394)&lt;=season_hi),1,0))</f>
        <v/>
      </c>
      <c r="I394">
        <f>IF(G394="","",G394-first_day+1)</f>
        <v/>
      </c>
      <c r="J394" s="27">
        <f>IF(I394="","",INDEX(Daily!$J$2:$J$421,I394))</f>
        <v/>
      </c>
      <c r="K394" s="27">
        <f>IF(J394="","",J394+cat_offset)</f>
        <v/>
      </c>
      <c r="L394" s="27">
        <f>IF(J394="","",MAX(0,E394-J394)^2)</f>
        <v/>
      </c>
      <c r="M394" s="27">
        <f>IF(J394="","",MAX(0,E394-(J394+twcdh_off))^2)</f>
        <v/>
      </c>
      <c r="N394" s="27">
        <f>IF(E394="","",MAX(0,E394-swcdh_thr)^2)</f>
        <v/>
      </c>
      <c r="O394">
        <f>IF(K394="","",ROUND(E394-K394,0))</f>
        <v/>
      </c>
      <c r="P394">
        <f>IF(O394="","",IF(O394&gt;=1,O394,0))</f>
        <v/>
      </c>
      <c r="Q394" s="27">
        <f>IF(E394="","",MAX(0,E394-22))</f>
        <v/>
      </c>
      <c r="R394" s="27">
        <f>IF(H394=1,E394,"")</f>
        <v/>
      </c>
      <c r="S394" s="27">
        <f>IF(AND(H394=1,J394&lt;&gt;""),E394-J394,"")</f>
        <v/>
      </c>
      <c r="T394">
        <f>IF(G394="","",MONTH(G394))</f>
        <v/>
      </c>
    </row>
    <row r="395">
      <c r="A395" s="24" t="n">
        <v>2020</v>
      </c>
      <c r="B395" s="24" t="n">
        <v>1</v>
      </c>
      <c r="C395" s="24" t="n">
        <v>17</v>
      </c>
      <c r="D395" s="24" t="n">
        <v>10</v>
      </c>
      <c r="E395" s="24" t="n">
        <v>4.17</v>
      </c>
      <c r="F395" s="25">
        <f>IF($E395="","",DATE(IF($A395="",nominal_year,$A395),$B395,$C395)+($D395-IF(LEFT(hour_conv,1)="1",1,0))/24)</f>
        <v/>
      </c>
      <c r="G395" s="26">
        <f>IF(F395="","",INT(F395))</f>
        <v/>
      </c>
      <c r="H395">
        <f>IF(G395="","",IF(AND(MONTH(G395)*100+DAY(G395)&gt;=season_lo,MONTH(G395)*100+DAY(G395)&lt;=season_hi),1,0))</f>
        <v/>
      </c>
      <c r="I395">
        <f>IF(G395="","",G395-first_day+1)</f>
        <v/>
      </c>
      <c r="J395" s="27">
        <f>IF(I395="","",INDEX(Daily!$J$2:$J$421,I395))</f>
        <v/>
      </c>
      <c r="K395" s="27">
        <f>IF(J395="","",J395+cat_offset)</f>
        <v/>
      </c>
      <c r="L395" s="27">
        <f>IF(J395="","",MAX(0,E395-J395)^2)</f>
        <v/>
      </c>
      <c r="M395" s="27">
        <f>IF(J395="","",MAX(0,E395-(J395+twcdh_off))^2)</f>
        <v/>
      </c>
      <c r="N395" s="27">
        <f>IF(E395="","",MAX(0,E395-swcdh_thr)^2)</f>
        <v/>
      </c>
      <c r="O395">
        <f>IF(K395="","",ROUND(E395-K395,0))</f>
        <v/>
      </c>
      <c r="P395">
        <f>IF(O395="","",IF(O395&gt;=1,O395,0))</f>
        <v/>
      </c>
      <c r="Q395" s="27">
        <f>IF(E395="","",MAX(0,E395-22))</f>
        <v/>
      </c>
      <c r="R395" s="27">
        <f>IF(H395=1,E395,"")</f>
        <v/>
      </c>
      <c r="S395" s="27">
        <f>IF(AND(H395=1,J395&lt;&gt;""),E395-J395,"")</f>
        <v/>
      </c>
      <c r="T395">
        <f>IF(G395="","",MONTH(G395))</f>
        <v/>
      </c>
    </row>
    <row r="396">
      <c r="A396" s="24" t="n">
        <v>2020</v>
      </c>
      <c r="B396" s="24" t="n">
        <v>1</v>
      </c>
      <c r="C396" s="24" t="n">
        <v>17</v>
      </c>
      <c r="D396" s="24" t="n">
        <v>11</v>
      </c>
      <c r="E396" s="24" t="n">
        <v>5.15</v>
      </c>
      <c r="F396" s="25">
        <f>IF($E396="","",DATE(IF($A396="",nominal_year,$A396),$B396,$C396)+($D396-IF(LEFT(hour_conv,1)="1",1,0))/24)</f>
        <v/>
      </c>
      <c r="G396" s="26">
        <f>IF(F396="","",INT(F396))</f>
        <v/>
      </c>
      <c r="H396">
        <f>IF(G396="","",IF(AND(MONTH(G396)*100+DAY(G396)&gt;=season_lo,MONTH(G396)*100+DAY(G396)&lt;=season_hi),1,0))</f>
        <v/>
      </c>
      <c r="I396">
        <f>IF(G396="","",G396-first_day+1)</f>
        <v/>
      </c>
      <c r="J396" s="27">
        <f>IF(I396="","",INDEX(Daily!$J$2:$J$421,I396))</f>
        <v/>
      </c>
      <c r="K396" s="27">
        <f>IF(J396="","",J396+cat_offset)</f>
        <v/>
      </c>
      <c r="L396" s="27">
        <f>IF(J396="","",MAX(0,E396-J396)^2)</f>
        <v/>
      </c>
      <c r="M396" s="27">
        <f>IF(J396="","",MAX(0,E396-(J396+twcdh_off))^2)</f>
        <v/>
      </c>
      <c r="N396" s="27">
        <f>IF(E396="","",MAX(0,E396-swcdh_thr)^2)</f>
        <v/>
      </c>
      <c r="O396">
        <f>IF(K396="","",ROUND(E396-K396,0))</f>
        <v/>
      </c>
      <c r="P396">
        <f>IF(O396="","",IF(O396&gt;=1,O396,0))</f>
        <v/>
      </c>
      <c r="Q396" s="27">
        <f>IF(E396="","",MAX(0,E396-22))</f>
        <v/>
      </c>
      <c r="R396" s="27">
        <f>IF(H396=1,E396,"")</f>
        <v/>
      </c>
      <c r="S396" s="27">
        <f>IF(AND(H396=1,J396&lt;&gt;""),E396-J396,"")</f>
        <v/>
      </c>
      <c r="T396">
        <f>IF(G396="","",MONTH(G396))</f>
        <v/>
      </c>
    </row>
    <row r="397">
      <c r="A397" s="24" t="n">
        <v>2020</v>
      </c>
      <c r="B397" s="24" t="n">
        <v>1</v>
      </c>
      <c r="C397" s="24" t="n">
        <v>17</v>
      </c>
      <c r="D397" s="24" t="n">
        <v>12</v>
      </c>
      <c r="E397" s="24" t="n">
        <v>5.71</v>
      </c>
      <c r="F397" s="25">
        <f>IF($E397="","",DATE(IF($A397="",nominal_year,$A397),$B397,$C397)+($D397-IF(LEFT(hour_conv,1)="1",1,0))/24)</f>
        <v/>
      </c>
      <c r="G397" s="26">
        <f>IF(F397="","",INT(F397))</f>
        <v/>
      </c>
      <c r="H397">
        <f>IF(G397="","",IF(AND(MONTH(G397)*100+DAY(G397)&gt;=season_lo,MONTH(G397)*100+DAY(G397)&lt;=season_hi),1,0))</f>
        <v/>
      </c>
      <c r="I397">
        <f>IF(G397="","",G397-first_day+1)</f>
        <v/>
      </c>
      <c r="J397" s="27">
        <f>IF(I397="","",INDEX(Daily!$J$2:$J$421,I397))</f>
        <v/>
      </c>
      <c r="K397" s="27">
        <f>IF(J397="","",J397+cat_offset)</f>
        <v/>
      </c>
      <c r="L397" s="27">
        <f>IF(J397="","",MAX(0,E397-J397)^2)</f>
        <v/>
      </c>
      <c r="M397" s="27">
        <f>IF(J397="","",MAX(0,E397-(J397+twcdh_off))^2)</f>
        <v/>
      </c>
      <c r="N397" s="27">
        <f>IF(E397="","",MAX(0,E397-swcdh_thr)^2)</f>
        <v/>
      </c>
      <c r="O397">
        <f>IF(K397="","",ROUND(E397-K397,0))</f>
        <v/>
      </c>
      <c r="P397">
        <f>IF(O397="","",IF(O397&gt;=1,O397,0))</f>
        <v/>
      </c>
      <c r="Q397" s="27">
        <f>IF(E397="","",MAX(0,E397-22))</f>
        <v/>
      </c>
      <c r="R397" s="27">
        <f>IF(H397=1,E397,"")</f>
        <v/>
      </c>
      <c r="S397" s="27">
        <f>IF(AND(H397=1,J397&lt;&gt;""),E397-J397,"")</f>
        <v/>
      </c>
      <c r="T397">
        <f>IF(G397="","",MONTH(G397))</f>
        <v/>
      </c>
    </row>
    <row r="398">
      <c r="A398" s="24" t="n">
        <v>2020</v>
      </c>
      <c r="B398" s="24" t="n">
        <v>1</v>
      </c>
      <c r="C398" s="24" t="n">
        <v>17</v>
      </c>
      <c r="D398" s="24" t="n">
        <v>13</v>
      </c>
      <c r="E398" s="24" t="n">
        <v>6.13</v>
      </c>
      <c r="F398" s="25">
        <f>IF($E398="","",DATE(IF($A398="",nominal_year,$A398),$B398,$C398)+($D398-IF(LEFT(hour_conv,1)="1",1,0))/24)</f>
        <v/>
      </c>
      <c r="G398" s="26">
        <f>IF(F398="","",INT(F398))</f>
        <v/>
      </c>
      <c r="H398">
        <f>IF(G398="","",IF(AND(MONTH(G398)*100+DAY(G398)&gt;=season_lo,MONTH(G398)*100+DAY(G398)&lt;=season_hi),1,0))</f>
        <v/>
      </c>
      <c r="I398">
        <f>IF(G398="","",G398-first_day+1)</f>
        <v/>
      </c>
      <c r="J398" s="27">
        <f>IF(I398="","",INDEX(Daily!$J$2:$J$421,I398))</f>
        <v/>
      </c>
      <c r="K398" s="27">
        <f>IF(J398="","",J398+cat_offset)</f>
        <v/>
      </c>
      <c r="L398" s="27">
        <f>IF(J398="","",MAX(0,E398-J398)^2)</f>
        <v/>
      </c>
      <c r="M398" s="27">
        <f>IF(J398="","",MAX(0,E398-(J398+twcdh_off))^2)</f>
        <v/>
      </c>
      <c r="N398" s="27">
        <f>IF(E398="","",MAX(0,E398-swcdh_thr)^2)</f>
        <v/>
      </c>
      <c r="O398">
        <f>IF(K398="","",ROUND(E398-K398,0))</f>
        <v/>
      </c>
      <c r="P398">
        <f>IF(O398="","",IF(O398&gt;=1,O398,0))</f>
        <v/>
      </c>
      <c r="Q398" s="27">
        <f>IF(E398="","",MAX(0,E398-22))</f>
        <v/>
      </c>
      <c r="R398" s="27">
        <f>IF(H398=1,E398,"")</f>
        <v/>
      </c>
      <c r="S398" s="27">
        <f>IF(AND(H398=1,J398&lt;&gt;""),E398-J398,"")</f>
        <v/>
      </c>
      <c r="T398">
        <f>IF(G398="","",MONTH(G398))</f>
        <v/>
      </c>
    </row>
    <row r="399">
      <c r="A399" s="24" t="n">
        <v>2020</v>
      </c>
      <c r="B399" s="24" t="n">
        <v>1</v>
      </c>
      <c r="C399" s="24" t="n">
        <v>17</v>
      </c>
      <c r="D399" s="24" t="n">
        <v>14</v>
      </c>
      <c r="E399" s="24" t="n">
        <v>7.2</v>
      </c>
      <c r="F399" s="25">
        <f>IF($E399="","",DATE(IF($A399="",nominal_year,$A399),$B399,$C399)+($D399-IF(LEFT(hour_conv,1)="1",1,0))/24)</f>
        <v/>
      </c>
      <c r="G399" s="26">
        <f>IF(F399="","",INT(F399))</f>
        <v/>
      </c>
      <c r="H399">
        <f>IF(G399="","",IF(AND(MONTH(G399)*100+DAY(G399)&gt;=season_lo,MONTH(G399)*100+DAY(G399)&lt;=season_hi),1,0))</f>
        <v/>
      </c>
      <c r="I399">
        <f>IF(G399="","",G399-first_day+1)</f>
        <v/>
      </c>
      <c r="J399" s="27">
        <f>IF(I399="","",INDEX(Daily!$J$2:$J$421,I399))</f>
        <v/>
      </c>
      <c r="K399" s="27">
        <f>IF(J399="","",J399+cat_offset)</f>
        <v/>
      </c>
      <c r="L399" s="27">
        <f>IF(J399="","",MAX(0,E399-J399)^2)</f>
        <v/>
      </c>
      <c r="M399" s="27">
        <f>IF(J399="","",MAX(0,E399-(J399+twcdh_off))^2)</f>
        <v/>
      </c>
      <c r="N399" s="27">
        <f>IF(E399="","",MAX(0,E399-swcdh_thr)^2)</f>
        <v/>
      </c>
      <c r="O399">
        <f>IF(K399="","",ROUND(E399-K399,0))</f>
        <v/>
      </c>
      <c r="P399">
        <f>IF(O399="","",IF(O399&gt;=1,O399,0))</f>
        <v/>
      </c>
      <c r="Q399" s="27">
        <f>IF(E399="","",MAX(0,E399-22))</f>
        <v/>
      </c>
      <c r="R399" s="27">
        <f>IF(H399=1,E399,"")</f>
        <v/>
      </c>
      <c r="S399" s="27">
        <f>IF(AND(H399=1,J399&lt;&gt;""),E399-J399,"")</f>
        <v/>
      </c>
      <c r="T399">
        <f>IF(G399="","",MONTH(G399))</f>
        <v/>
      </c>
    </row>
    <row r="400">
      <c r="A400" s="24" t="n">
        <v>2020</v>
      </c>
      <c r="B400" s="24" t="n">
        <v>1</v>
      </c>
      <c r="C400" s="24" t="n">
        <v>17</v>
      </c>
      <c r="D400" s="24" t="n">
        <v>15</v>
      </c>
      <c r="E400" s="24" t="n">
        <v>7.03</v>
      </c>
      <c r="F400" s="25">
        <f>IF($E400="","",DATE(IF($A400="",nominal_year,$A400),$B400,$C400)+($D400-IF(LEFT(hour_conv,1)="1",1,0))/24)</f>
        <v/>
      </c>
      <c r="G400" s="26">
        <f>IF(F400="","",INT(F400))</f>
        <v/>
      </c>
      <c r="H400">
        <f>IF(G400="","",IF(AND(MONTH(G400)*100+DAY(G400)&gt;=season_lo,MONTH(G400)*100+DAY(G400)&lt;=season_hi),1,0))</f>
        <v/>
      </c>
      <c r="I400">
        <f>IF(G400="","",G400-first_day+1)</f>
        <v/>
      </c>
      <c r="J400" s="27">
        <f>IF(I400="","",INDEX(Daily!$J$2:$J$421,I400))</f>
        <v/>
      </c>
      <c r="K400" s="27">
        <f>IF(J400="","",J400+cat_offset)</f>
        <v/>
      </c>
      <c r="L400" s="27">
        <f>IF(J400="","",MAX(0,E400-J400)^2)</f>
        <v/>
      </c>
      <c r="M400" s="27">
        <f>IF(J400="","",MAX(0,E400-(J400+twcdh_off))^2)</f>
        <v/>
      </c>
      <c r="N400" s="27">
        <f>IF(E400="","",MAX(0,E400-swcdh_thr)^2)</f>
        <v/>
      </c>
      <c r="O400">
        <f>IF(K400="","",ROUND(E400-K400,0))</f>
        <v/>
      </c>
      <c r="P400">
        <f>IF(O400="","",IF(O400&gt;=1,O400,0))</f>
        <v/>
      </c>
      <c r="Q400" s="27">
        <f>IF(E400="","",MAX(0,E400-22))</f>
        <v/>
      </c>
      <c r="R400" s="27">
        <f>IF(H400=1,E400,"")</f>
        <v/>
      </c>
      <c r="S400" s="27">
        <f>IF(AND(H400=1,J400&lt;&gt;""),E400-J400,"")</f>
        <v/>
      </c>
      <c r="T400">
        <f>IF(G400="","",MONTH(G400))</f>
        <v/>
      </c>
    </row>
    <row r="401">
      <c r="A401" s="24" t="n">
        <v>2020</v>
      </c>
      <c r="B401" s="24" t="n">
        <v>1</v>
      </c>
      <c r="C401" s="24" t="n">
        <v>17</v>
      </c>
      <c r="D401" s="24" t="n">
        <v>16</v>
      </c>
      <c r="E401" s="24" t="n">
        <v>6.58</v>
      </c>
      <c r="F401" s="25">
        <f>IF($E401="","",DATE(IF($A401="",nominal_year,$A401),$B401,$C401)+($D401-IF(LEFT(hour_conv,1)="1",1,0))/24)</f>
        <v/>
      </c>
      <c r="G401" s="26">
        <f>IF(F401="","",INT(F401))</f>
        <v/>
      </c>
      <c r="H401">
        <f>IF(G401="","",IF(AND(MONTH(G401)*100+DAY(G401)&gt;=season_lo,MONTH(G401)*100+DAY(G401)&lt;=season_hi),1,0))</f>
        <v/>
      </c>
      <c r="I401">
        <f>IF(G401="","",G401-first_day+1)</f>
        <v/>
      </c>
      <c r="J401" s="27">
        <f>IF(I401="","",INDEX(Daily!$J$2:$J$421,I401))</f>
        <v/>
      </c>
      <c r="K401" s="27">
        <f>IF(J401="","",J401+cat_offset)</f>
        <v/>
      </c>
      <c r="L401" s="27">
        <f>IF(J401="","",MAX(0,E401-J401)^2)</f>
        <v/>
      </c>
      <c r="M401" s="27">
        <f>IF(J401="","",MAX(0,E401-(J401+twcdh_off))^2)</f>
        <v/>
      </c>
      <c r="N401" s="27">
        <f>IF(E401="","",MAX(0,E401-swcdh_thr)^2)</f>
        <v/>
      </c>
      <c r="O401">
        <f>IF(K401="","",ROUND(E401-K401,0))</f>
        <v/>
      </c>
      <c r="P401">
        <f>IF(O401="","",IF(O401&gt;=1,O401,0))</f>
        <v/>
      </c>
      <c r="Q401" s="27">
        <f>IF(E401="","",MAX(0,E401-22))</f>
        <v/>
      </c>
      <c r="R401" s="27">
        <f>IF(H401=1,E401,"")</f>
        <v/>
      </c>
      <c r="S401" s="27">
        <f>IF(AND(H401=1,J401&lt;&gt;""),E401-J401,"")</f>
        <v/>
      </c>
      <c r="T401">
        <f>IF(G401="","",MONTH(G401))</f>
        <v/>
      </c>
    </row>
    <row r="402">
      <c r="A402" s="24" t="n">
        <v>2020</v>
      </c>
      <c r="B402" s="24" t="n">
        <v>1</v>
      </c>
      <c r="C402" s="24" t="n">
        <v>17</v>
      </c>
      <c r="D402" s="24" t="n">
        <v>17</v>
      </c>
      <c r="E402" s="24" t="n">
        <v>7.57</v>
      </c>
      <c r="F402" s="25">
        <f>IF($E402="","",DATE(IF($A402="",nominal_year,$A402),$B402,$C402)+($D402-IF(LEFT(hour_conv,1)="1",1,0))/24)</f>
        <v/>
      </c>
      <c r="G402" s="26">
        <f>IF(F402="","",INT(F402))</f>
        <v/>
      </c>
      <c r="H402">
        <f>IF(G402="","",IF(AND(MONTH(G402)*100+DAY(G402)&gt;=season_lo,MONTH(G402)*100+DAY(G402)&lt;=season_hi),1,0))</f>
        <v/>
      </c>
      <c r="I402">
        <f>IF(G402="","",G402-first_day+1)</f>
        <v/>
      </c>
      <c r="J402" s="27">
        <f>IF(I402="","",INDEX(Daily!$J$2:$J$421,I402))</f>
        <v/>
      </c>
      <c r="K402" s="27">
        <f>IF(J402="","",J402+cat_offset)</f>
        <v/>
      </c>
      <c r="L402" s="27">
        <f>IF(J402="","",MAX(0,E402-J402)^2)</f>
        <v/>
      </c>
      <c r="M402" s="27">
        <f>IF(J402="","",MAX(0,E402-(J402+twcdh_off))^2)</f>
        <v/>
      </c>
      <c r="N402" s="27">
        <f>IF(E402="","",MAX(0,E402-swcdh_thr)^2)</f>
        <v/>
      </c>
      <c r="O402">
        <f>IF(K402="","",ROUND(E402-K402,0))</f>
        <v/>
      </c>
      <c r="P402">
        <f>IF(O402="","",IF(O402&gt;=1,O402,0))</f>
        <v/>
      </c>
      <c r="Q402" s="27">
        <f>IF(E402="","",MAX(0,E402-22))</f>
        <v/>
      </c>
      <c r="R402" s="27">
        <f>IF(H402=1,E402,"")</f>
        <v/>
      </c>
      <c r="S402" s="27">
        <f>IF(AND(H402=1,J402&lt;&gt;""),E402-J402,"")</f>
        <v/>
      </c>
      <c r="T402">
        <f>IF(G402="","",MONTH(G402))</f>
        <v/>
      </c>
    </row>
    <row r="403">
      <c r="A403" s="24" t="n">
        <v>2020</v>
      </c>
      <c r="B403" s="24" t="n">
        <v>1</v>
      </c>
      <c r="C403" s="24" t="n">
        <v>17</v>
      </c>
      <c r="D403" s="24" t="n">
        <v>18</v>
      </c>
      <c r="E403" s="24" t="n">
        <v>6.98</v>
      </c>
      <c r="F403" s="25">
        <f>IF($E403="","",DATE(IF($A403="",nominal_year,$A403),$B403,$C403)+($D403-IF(LEFT(hour_conv,1)="1",1,0))/24)</f>
        <v/>
      </c>
      <c r="G403" s="26">
        <f>IF(F403="","",INT(F403))</f>
        <v/>
      </c>
      <c r="H403">
        <f>IF(G403="","",IF(AND(MONTH(G403)*100+DAY(G403)&gt;=season_lo,MONTH(G403)*100+DAY(G403)&lt;=season_hi),1,0))</f>
        <v/>
      </c>
      <c r="I403">
        <f>IF(G403="","",G403-first_day+1)</f>
        <v/>
      </c>
      <c r="J403" s="27">
        <f>IF(I403="","",INDEX(Daily!$J$2:$J$421,I403))</f>
        <v/>
      </c>
      <c r="K403" s="27">
        <f>IF(J403="","",J403+cat_offset)</f>
        <v/>
      </c>
      <c r="L403" s="27">
        <f>IF(J403="","",MAX(0,E403-J403)^2)</f>
        <v/>
      </c>
      <c r="M403" s="27">
        <f>IF(J403="","",MAX(0,E403-(J403+twcdh_off))^2)</f>
        <v/>
      </c>
      <c r="N403" s="27">
        <f>IF(E403="","",MAX(0,E403-swcdh_thr)^2)</f>
        <v/>
      </c>
      <c r="O403">
        <f>IF(K403="","",ROUND(E403-K403,0))</f>
        <v/>
      </c>
      <c r="P403">
        <f>IF(O403="","",IF(O403&gt;=1,O403,0))</f>
        <v/>
      </c>
      <c r="Q403" s="27">
        <f>IF(E403="","",MAX(0,E403-22))</f>
        <v/>
      </c>
      <c r="R403" s="27">
        <f>IF(H403=1,E403,"")</f>
        <v/>
      </c>
      <c r="S403" s="27">
        <f>IF(AND(H403=1,J403&lt;&gt;""),E403-J403,"")</f>
        <v/>
      </c>
      <c r="T403">
        <f>IF(G403="","",MONTH(G403))</f>
        <v/>
      </c>
    </row>
    <row r="404">
      <c r="A404" s="24" t="n">
        <v>2020</v>
      </c>
      <c r="B404" s="24" t="n">
        <v>1</v>
      </c>
      <c r="C404" s="24" t="n">
        <v>17</v>
      </c>
      <c r="D404" s="24" t="n">
        <v>19</v>
      </c>
      <c r="E404" s="24" t="n">
        <v>6.76</v>
      </c>
      <c r="F404" s="25">
        <f>IF($E404="","",DATE(IF($A404="",nominal_year,$A404),$B404,$C404)+($D404-IF(LEFT(hour_conv,1)="1",1,0))/24)</f>
        <v/>
      </c>
      <c r="G404" s="26">
        <f>IF(F404="","",INT(F404))</f>
        <v/>
      </c>
      <c r="H404">
        <f>IF(G404="","",IF(AND(MONTH(G404)*100+DAY(G404)&gt;=season_lo,MONTH(G404)*100+DAY(G404)&lt;=season_hi),1,0))</f>
        <v/>
      </c>
      <c r="I404">
        <f>IF(G404="","",G404-first_day+1)</f>
        <v/>
      </c>
      <c r="J404" s="27">
        <f>IF(I404="","",INDEX(Daily!$J$2:$J$421,I404))</f>
        <v/>
      </c>
      <c r="K404" s="27">
        <f>IF(J404="","",J404+cat_offset)</f>
        <v/>
      </c>
      <c r="L404" s="27">
        <f>IF(J404="","",MAX(0,E404-J404)^2)</f>
        <v/>
      </c>
      <c r="M404" s="27">
        <f>IF(J404="","",MAX(0,E404-(J404+twcdh_off))^2)</f>
        <v/>
      </c>
      <c r="N404" s="27">
        <f>IF(E404="","",MAX(0,E404-swcdh_thr)^2)</f>
        <v/>
      </c>
      <c r="O404">
        <f>IF(K404="","",ROUND(E404-K404,0))</f>
        <v/>
      </c>
      <c r="P404">
        <f>IF(O404="","",IF(O404&gt;=1,O404,0))</f>
        <v/>
      </c>
      <c r="Q404" s="27">
        <f>IF(E404="","",MAX(0,E404-22))</f>
        <v/>
      </c>
      <c r="R404" s="27">
        <f>IF(H404=1,E404,"")</f>
        <v/>
      </c>
      <c r="S404" s="27">
        <f>IF(AND(H404=1,J404&lt;&gt;""),E404-J404,"")</f>
        <v/>
      </c>
      <c r="T404">
        <f>IF(G404="","",MONTH(G404))</f>
        <v/>
      </c>
    </row>
    <row r="405">
      <c r="A405" s="24" t="n">
        <v>2020</v>
      </c>
      <c r="B405" s="24" t="n">
        <v>1</v>
      </c>
      <c r="C405" s="24" t="n">
        <v>17</v>
      </c>
      <c r="D405" s="24" t="n">
        <v>20</v>
      </c>
      <c r="E405" s="24" t="n">
        <v>6.12</v>
      </c>
      <c r="F405" s="25">
        <f>IF($E405="","",DATE(IF($A405="",nominal_year,$A405),$B405,$C405)+($D405-IF(LEFT(hour_conv,1)="1",1,0))/24)</f>
        <v/>
      </c>
      <c r="G405" s="26">
        <f>IF(F405="","",INT(F405))</f>
        <v/>
      </c>
      <c r="H405">
        <f>IF(G405="","",IF(AND(MONTH(G405)*100+DAY(G405)&gt;=season_lo,MONTH(G405)*100+DAY(G405)&lt;=season_hi),1,0))</f>
        <v/>
      </c>
      <c r="I405">
        <f>IF(G405="","",G405-first_day+1)</f>
        <v/>
      </c>
      <c r="J405" s="27">
        <f>IF(I405="","",INDEX(Daily!$J$2:$J$421,I405))</f>
        <v/>
      </c>
      <c r="K405" s="27">
        <f>IF(J405="","",J405+cat_offset)</f>
        <v/>
      </c>
      <c r="L405" s="27">
        <f>IF(J405="","",MAX(0,E405-J405)^2)</f>
        <v/>
      </c>
      <c r="M405" s="27">
        <f>IF(J405="","",MAX(0,E405-(J405+twcdh_off))^2)</f>
        <v/>
      </c>
      <c r="N405" s="27">
        <f>IF(E405="","",MAX(0,E405-swcdh_thr)^2)</f>
        <v/>
      </c>
      <c r="O405">
        <f>IF(K405="","",ROUND(E405-K405,0))</f>
        <v/>
      </c>
      <c r="P405">
        <f>IF(O405="","",IF(O405&gt;=1,O405,0))</f>
        <v/>
      </c>
      <c r="Q405" s="27">
        <f>IF(E405="","",MAX(0,E405-22))</f>
        <v/>
      </c>
      <c r="R405" s="27">
        <f>IF(H405=1,E405,"")</f>
        <v/>
      </c>
      <c r="S405" s="27">
        <f>IF(AND(H405=1,J405&lt;&gt;""),E405-J405,"")</f>
        <v/>
      </c>
      <c r="T405">
        <f>IF(G405="","",MONTH(G405))</f>
        <v/>
      </c>
    </row>
    <row r="406">
      <c r="A406" s="24" t="n">
        <v>2020</v>
      </c>
      <c r="B406" s="24" t="n">
        <v>1</v>
      </c>
      <c r="C406" s="24" t="n">
        <v>17</v>
      </c>
      <c r="D406" s="24" t="n">
        <v>21</v>
      </c>
      <c r="E406" s="24" t="n">
        <v>5.7</v>
      </c>
      <c r="F406" s="25">
        <f>IF($E406="","",DATE(IF($A406="",nominal_year,$A406),$B406,$C406)+($D406-IF(LEFT(hour_conv,1)="1",1,0))/24)</f>
        <v/>
      </c>
      <c r="G406" s="26">
        <f>IF(F406="","",INT(F406))</f>
        <v/>
      </c>
      <c r="H406">
        <f>IF(G406="","",IF(AND(MONTH(G406)*100+DAY(G406)&gt;=season_lo,MONTH(G406)*100+DAY(G406)&lt;=season_hi),1,0))</f>
        <v/>
      </c>
      <c r="I406">
        <f>IF(G406="","",G406-first_day+1)</f>
        <v/>
      </c>
      <c r="J406" s="27">
        <f>IF(I406="","",INDEX(Daily!$J$2:$J$421,I406))</f>
        <v/>
      </c>
      <c r="K406" s="27">
        <f>IF(J406="","",J406+cat_offset)</f>
        <v/>
      </c>
      <c r="L406" s="27">
        <f>IF(J406="","",MAX(0,E406-J406)^2)</f>
        <v/>
      </c>
      <c r="M406" s="27">
        <f>IF(J406="","",MAX(0,E406-(J406+twcdh_off))^2)</f>
        <v/>
      </c>
      <c r="N406" s="27">
        <f>IF(E406="","",MAX(0,E406-swcdh_thr)^2)</f>
        <v/>
      </c>
      <c r="O406">
        <f>IF(K406="","",ROUND(E406-K406,0))</f>
        <v/>
      </c>
      <c r="P406">
        <f>IF(O406="","",IF(O406&gt;=1,O406,0))</f>
        <v/>
      </c>
      <c r="Q406" s="27">
        <f>IF(E406="","",MAX(0,E406-22))</f>
        <v/>
      </c>
      <c r="R406" s="27">
        <f>IF(H406=1,E406,"")</f>
        <v/>
      </c>
      <c r="S406" s="27">
        <f>IF(AND(H406=1,J406&lt;&gt;""),E406-J406,"")</f>
        <v/>
      </c>
      <c r="T406">
        <f>IF(G406="","",MONTH(G406))</f>
        <v/>
      </c>
    </row>
    <row r="407">
      <c r="A407" s="24" t="n">
        <v>2020</v>
      </c>
      <c r="B407" s="24" t="n">
        <v>1</v>
      </c>
      <c r="C407" s="24" t="n">
        <v>17</v>
      </c>
      <c r="D407" s="24" t="n">
        <v>22</v>
      </c>
      <c r="E407" s="24" t="n">
        <v>4.8</v>
      </c>
      <c r="F407" s="25">
        <f>IF($E407="","",DATE(IF($A407="",nominal_year,$A407),$B407,$C407)+($D407-IF(LEFT(hour_conv,1)="1",1,0))/24)</f>
        <v/>
      </c>
      <c r="G407" s="26">
        <f>IF(F407="","",INT(F407))</f>
        <v/>
      </c>
      <c r="H407">
        <f>IF(G407="","",IF(AND(MONTH(G407)*100+DAY(G407)&gt;=season_lo,MONTH(G407)*100+DAY(G407)&lt;=season_hi),1,0))</f>
        <v/>
      </c>
      <c r="I407">
        <f>IF(G407="","",G407-first_day+1)</f>
        <v/>
      </c>
      <c r="J407" s="27">
        <f>IF(I407="","",INDEX(Daily!$J$2:$J$421,I407))</f>
        <v/>
      </c>
      <c r="K407" s="27">
        <f>IF(J407="","",J407+cat_offset)</f>
        <v/>
      </c>
      <c r="L407" s="27">
        <f>IF(J407="","",MAX(0,E407-J407)^2)</f>
        <v/>
      </c>
      <c r="M407" s="27">
        <f>IF(J407="","",MAX(0,E407-(J407+twcdh_off))^2)</f>
        <v/>
      </c>
      <c r="N407" s="27">
        <f>IF(E407="","",MAX(0,E407-swcdh_thr)^2)</f>
        <v/>
      </c>
      <c r="O407">
        <f>IF(K407="","",ROUND(E407-K407,0))</f>
        <v/>
      </c>
      <c r="P407">
        <f>IF(O407="","",IF(O407&gt;=1,O407,0))</f>
        <v/>
      </c>
      <c r="Q407" s="27">
        <f>IF(E407="","",MAX(0,E407-22))</f>
        <v/>
      </c>
      <c r="R407" s="27">
        <f>IF(H407=1,E407,"")</f>
        <v/>
      </c>
      <c r="S407" s="27">
        <f>IF(AND(H407=1,J407&lt;&gt;""),E407-J407,"")</f>
        <v/>
      </c>
      <c r="T407">
        <f>IF(G407="","",MONTH(G407))</f>
        <v/>
      </c>
    </row>
    <row r="408">
      <c r="A408" s="24" t="n">
        <v>2020</v>
      </c>
      <c r="B408" s="24" t="n">
        <v>1</v>
      </c>
      <c r="C408" s="24" t="n">
        <v>17</v>
      </c>
      <c r="D408" s="24" t="n">
        <v>23</v>
      </c>
      <c r="E408" s="24" t="n">
        <v>4.6</v>
      </c>
      <c r="F408" s="25">
        <f>IF($E408="","",DATE(IF($A408="",nominal_year,$A408),$B408,$C408)+($D408-IF(LEFT(hour_conv,1)="1",1,0))/24)</f>
        <v/>
      </c>
      <c r="G408" s="26">
        <f>IF(F408="","",INT(F408))</f>
        <v/>
      </c>
      <c r="H408">
        <f>IF(G408="","",IF(AND(MONTH(G408)*100+DAY(G408)&gt;=season_lo,MONTH(G408)*100+DAY(G408)&lt;=season_hi),1,0))</f>
        <v/>
      </c>
      <c r="I408">
        <f>IF(G408="","",G408-first_day+1)</f>
        <v/>
      </c>
      <c r="J408" s="27">
        <f>IF(I408="","",INDEX(Daily!$J$2:$J$421,I408))</f>
        <v/>
      </c>
      <c r="K408" s="27">
        <f>IF(J408="","",J408+cat_offset)</f>
        <v/>
      </c>
      <c r="L408" s="27">
        <f>IF(J408="","",MAX(0,E408-J408)^2)</f>
        <v/>
      </c>
      <c r="M408" s="27">
        <f>IF(J408="","",MAX(0,E408-(J408+twcdh_off))^2)</f>
        <v/>
      </c>
      <c r="N408" s="27">
        <f>IF(E408="","",MAX(0,E408-swcdh_thr)^2)</f>
        <v/>
      </c>
      <c r="O408">
        <f>IF(K408="","",ROUND(E408-K408,0))</f>
        <v/>
      </c>
      <c r="P408">
        <f>IF(O408="","",IF(O408&gt;=1,O408,0))</f>
        <v/>
      </c>
      <c r="Q408" s="27">
        <f>IF(E408="","",MAX(0,E408-22))</f>
        <v/>
      </c>
      <c r="R408" s="27">
        <f>IF(H408=1,E408,"")</f>
        <v/>
      </c>
      <c r="S408" s="27">
        <f>IF(AND(H408=1,J408&lt;&gt;""),E408-J408,"")</f>
        <v/>
      </c>
      <c r="T408">
        <f>IF(G408="","",MONTH(G408))</f>
        <v/>
      </c>
    </row>
    <row r="409">
      <c r="A409" s="24" t="n">
        <v>2020</v>
      </c>
      <c r="B409" s="24" t="n">
        <v>1</v>
      </c>
      <c r="C409" s="24" t="n">
        <v>17</v>
      </c>
      <c r="D409" s="24" t="n">
        <v>24</v>
      </c>
      <c r="E409" s="24" t="n">
        <v>3.65</v>
      </c>
      <c r="F409" s="25">
        <f>IF($E409="","",DATE(IF($A409="",nominal_year,$A409),$B409,$C409)+($D409-IF(LEFT(hour_conv,1)="1",1,0))/24)</f>
        <v/>
      </c>
      <c r="G409" s="26">
        <f>IF(F409="","",INT(F409))</f>
        <v/>
      </c>
      <c r="H409">
        <f>IF(G409="","",IF(AND(MONTH(G409)*100+DAY(G409)&gt;=season_lo,MONTH(G409)*100+DAY(G409)&lt;=season_hi),1,0))</f>
        <v/>
      </c>
      <c r="I409">
        <f>IF(G409="","",G409-first_day+1)</f>
        <v/>
      </c>
      <c r="J409" s="27">
        <f>IF(I409="","",INDEX(Daily!$J$2:$J$421,I409))</f>
        <v/>
      </c>
      <c r="K409" s="27">
        <f>IF(J409="","",J409+cat_offset)</f>
        <v/>
      </c>
      <c r="L409" s="27">
        <f>IF(J409="","",MAX(0,E409-J409)^2)</f>
        <v/>
      </c>
      <c r="M409" s="27">
        <f>IF(J409="","",MAX(0,E409-(J409+twcdh_off))^2)</f>
        <v/>
      </c>
      <c r="N409" s="27">
        <f>IF(E409="","",MAX(0,E409-swcdh_thr)^2)</f>
        <v/>
      </c>
      <c r="O409">
        <f>IF(K409="","",ROUND(E409-K409,0))</f>
        <v/>
      </c>
      <c r="P409">
        <f>IF(O409="","",IF(O409&gt;=1,O409,0))</f>
        <v/>
      </c>
      <c r="Q409" s="27">
        <f>IF(E409="","",MAX(0,E409-22))</f>
        <v/>
      </c>
      <c r="R409" s="27">
        <f>IF(H409=1,E409,"")</f>
        <v/>
      </c>
      <c r="S409" s="27">
        <f>IF(AND(H409=1,J409&lt;&gt;""),E409-J409,"")</f>
        <v/>
      </c>
      <c r="T409">
        <f>IF(G409="","",MONTH(G409))</f>
        <v/>
      </c>
    </row>
    <row r="410">
      <c r="A410" s="24" t="n">
        <v>2020</v>
      </c>
      <c r="B410" s="24" t="n">
        <v>1</v>
      </c>
      <c r="C410" s="24" t="n">
        <v>18</v>
      </c>
      <c r="D410" s="24" t="n">
        <v>1</v>
      </c>
      <c r="E410" s="24" t="n">
        <v>2.07</v>
      </c>
      <c r="F410" s="25">
        <f>IF($E410="","",DATE(IF($A410="",nominal_year,$A410),$B410,$C410)+($D410-IF(LEFT(hour_conv,1)="1",1,0))/24)</f>
        <v/>
      </c>
      <c r="G410" s="26">
        <f>IF(F410="","",INT(F410))</f>
        <v/>
      </c>
      <c r="H410">
        <f>IF(G410="","",IF(AND(MONTH(G410)*100+DAY(G410)&gt;=season_lo,MONTH(G410)*100+DAY(G410)&lt;=season_hi),1,0))</f>
        <v/>
      </c>
      <c r="I410">
        <f>IF(G410="","",G410-first_day+1)</f>
        <v/>
      </c>
      <c r="J410" s="27">
        <f>IF(I410="","",INDEX(Daily!$J$2:$J$421,I410))</f>
        <v/>
      </c>
      <c r="K410" s="27">
        <f>IF(J410="","",J410+cat_offset)</f>
        <v/>
      </c>
      <c r="L410" s="27">
        <f>IF(J410="","",MAX(0,E410-J410)^2)</f>
        <v/>
      </c>
      <c r="M410" s="27">
        <f>IF(J410="","",MAX(0,E410-(J410+twcdh_off))^2)</f>
        <v/>
      </c>
      <c r="N410" s="27">
        <f>IF(E410="","",MAX(0,E410-swcdh_thr)^2)</f>
        <v/>
      </c>
      <c r="O410">
        <f>IF(K410="","",ROUND(E410-K410,0))</f>
        <v/>
      </c>
      <c r="P410">
        <f>IF(O410="","",IF(O410&gt;=1,O410,0))</f>
        <v/>
      </c>
      <c r="Q410" s="27">
        <f>IF(E410="","",MAX(0,E410-22))</f>
        <v/>
      </c>
      <c r="R410" s="27">
        <f>IF(H410=1,E410,"")</f>
        <v/>
      </c>
      <c r="S410" s="27">
        <f>IF(AND(H410=1,J410&lt;&gt;""),E410-J410,"")</f>
        <v/>
      </c>
      <c r="T410">
        <f>IF(G410="","",MONTH(G410))</f>
        <v/>
      </c>
    </row>
    <row r="411">
      <c r="A411" s="24" t="n">
        <v>2020</v>
      </c>
      <c r="B411" s="24" t="n">
        <v>1</v>
      </c>
      <c r="C411" s="24" t="n">
        <v>18</v>
      </c>
      <c r="D411" s="24" t="n">
        <v>2</v>
      </c>
      <c r="E411" s="24" t="n">
        <v>1.66</v>
      </c>
      <c r="F411" s="25">
        <f>IF($E411="","",DATE(IF($A411="",nominal_year,$A411),$B411,$C411)+($D411-IF(LEFT(hour_conv,1)="1",1,0))/24)</f>
        <v/>
      </c>
      <c r="G411" s="26">
        <f>IF(F411="","",INT(F411))</f>
        <v/>
      </c>
      <c r="H411">
        <f>IF(G411="","",IF(AND(MONTH(G411)*100+DAY(G411)&gt;=season_lo,MONTH(G411)*100+DAY(G411)&lt;=season_hi),1,0))</f>
        <v/>
      </c>
      <c r="I411">
        <f>IF(G411="","",G411-first_day+1)</f>
        <v/>
      </c>
      <c r="J411" s="27">
        <f>IF(I411="","",INDEX(Daily!$J$2:$J$421,I411))</f>
        <v/>
      </c>
      <c r="K411" s="27">
        <f>IF(J411="","",J411+cat_offset)</f>
        <v/>
      </c>
      <c r="L411" s="27">
        <f>IF(J411="","",MAX(0,E411-J411)^2)</f>
        <v/>
      </c>
      <c r="M411" s="27">
        <f>IF(J411="","",MAX(0,E411-(J411+twcdh_off))^2)</f>
        <v/>
      </c>
      <c r="N411" s="27">
        <f>IF(E411="","",MAX(0,E411-swcdh_thr)^2)</f>
        <v/>
      </c>
      <c r="O411">
        <f>IF(K411="","",ROUND(E411-K411,0))</f>
        <v/>
      </c>
      <c r="P411">
        <f>IF(O411="","",IF(O411&gt;=1,O411,0))</f>
        <v/>
      </c>
      <c r="Q411" s="27">
        <f>IF(E411="","",MAX(0,E411-22))</f>
        <v/>
      </c>
      <c r="R411" s="27">
        <f>IF(H411=1,E411,"")</f>
        <v/>
      </c>
      <c r="S411" s="27">
        <f>IF(AND(H411=1,J411&lt;&gt;""),E411-J411,"")</f>
        <v/>
      </c>
      <c r="T411">
        <f>IF(G411="","",MONTH(G411))</f>
        <v/>
      </c>
    </row>
    <row r="412">
      <c r="A412" s="24" t="n">
        <v>2020</v>
      </c>
      <c r="B412" s="24" t="n">
        <v>1</v>
      </c>
      <c r="C412" s="24" t="n">
        <v>18</v>
      </c>
      <c r="D412" s="24" t="n">
        <v>3</v>
      </c>
      <c r="E412" s="24" t="n">
        <v>0.66</v>
      </c>
      <c r="F412" s="25">
        <f>IF($E412="","",DATE(IF($A412="",nominal_year,$A412),$B412,$C412)+($D412-IF(LEFT(hour_conv,1)="1",1,0))/24)</f>
        <v/>
      </c>
      <c r="G412" s="26">
        <f>IF(F412="","",INT(F412))</f>
        <v/>
      </c>
      <c r="H412">
        <f>IF(G412="","",IF(AND(MONTH(G412)*100+DAY(G412)&gt;=season_lo,MONTH(G412)*100+DAY(G412)&lt;=season_hi),1,0))</f>
        <v/>
      </c>
      <c r="I412">
        <f>IF(G412="","",G412-first_day+1)</f>
        <v/>
      </c>
      <c r="J412" s="27">
        <f>IF(I412="","",INDEX(Daily!$J$2:$J$421,I412))</f>
        <v/>
      </c>
      <c r="K412" s="27">
        <f>IF(J412="","",J412+cat_offset)</f>
        <v/>
      </c>
      <c r="L412" s="27">
        <f>IF(J412="","",MAX(0,E412-J412)^2)</f>
        <v/>
      </c>
      <c r="M412" s="27">
        <f>IF(J412="","",MAX(0,E412-(J412+twcdh_off))^2)</f>
        <v/>
      </c>
      <c r="N412" s="27">
        <f>IF(E412="","",MAX(0,E412-swcdh_thr)^2)</f>
        <v/>
      </c>
      <c r="O412">
        <f>IF(K412="","",ROUND(E412-K412,0))</f>
        <v/>
      </c>
      <c r="P412">
        <f>IF(O412="","",IF(O412&gt;=1,O412,0))</f>
        <v/>
      </c>
      <c r="Q412" s="27">
        <f>IF(E412="","",MAX(0,E412-22))</f>
        <v/>
      </c>
      <c r="R412" s="27">
        <f>IF(H412=1,E412,"")</f>
        <v/>
      </c>
      <c r="S412" s="27">
        <f>IF(AND(H412=1,J412&lt;&gt;""),E412-J412,"")</f>
        <v/>
      </c>
      <c r="T412">
        <f>IF(G412="","",MONTH(G412))</f>
        <v/>
      </c>
    </row>
    <row r="413">
      <c r="A413" s="24" t="n">
        <v>2020</v>
      </c>
      <c r="B413" s="24" t="n">
        <v>1</v>
      </c>
      <c r="C413" s="24" t="n">
        <v>18</v>
      </c>
      <c r="D413" s="24" t="n">
        <v>4</v>
      </c>
      <c r="E413" s="24" t="n">
        <v>1.08</v>
      </c>
      <c r="F413" s="25">
        <f>IF($E413="","",DATE(IF($A413="",nominal_year,$A413),$B413,$C413)+($D413-IF(LEFT(hour_conv,1)="1",1,0))/24)</f>
        <v/>
      </c>
      <c r="G413" s="26">
        <f>IF(F413="","",INT(F413))</f>
        <v/>
      </c>
      <c r="H413">
        <f>IF(G413="","",IF(AND(MONTH(G413)*100+DAY(G413)&gt;=season_lo,MONTH(G413)*100+DAY(G413)&lt;=season_hi),1,0))</f>
        <v/>
      </c>
      <c r="I413">
        <f>IF(G413="","",G413-first_day+1)</f>
        <v/>
      </c>
      <c r="J413" s="27">
        <f>IF(I413="","",INDEX(Daily!$J$2:$J$421,I413))</f>
        <v/>
      </c>
      <c r="K413" s="27">
        <f>IF(J413="","",J413+cat_offset)</f>
        <v/>
      </c>
      <c r="L413" s="27">
        <f>IF(J413="","",MAX(0,E413-J413)^2)</f>
        <v/>
      </c>
      <c r="M413" s="27">
        <f>IF(J413="","",MAX(0,E413-(J413+twcdh_off))^2)</f>
        <v/>
      </c>
      <c r="N413" s="27">
        <f>IF(E413="","",MAX(0,E413-swcdh_thr)^2)</f>
        <v/>
      </c>
      <c r="O413">
        <f>IF(K413="","",ROUND(E413-K413,0))</f>
        <v/>
      </c>
      <c r="P413">
        <f>IF(O413="","",IF(O413&gt;=1,O413,0))</f>
        <v/>
      </c>
      <c r="Q413" s="27">
        <f>IF(E413="","",MAX(0,E413-22))</f>
        <v/>
      </c>
      <c r="R413" s="27">
        <f>IF(H413=1,E413,"")</f>
        <v/>
      </c>
      <c r="S413" s="27">
        <f>IF(AND(H413=1,J413&lt;&gt;""),E413-J413,"")</f>
        <v/>
      </c>
      <c r="T413">
        <f>IF(G413="","",MONTH(G413))</f>
        <v/>
      </c>
    </row>
    <row r="414">
      <c r="A414" s="24" t="n">
        <v>2020</v>
      </c>
      <c r="B414" s="24" t="n">
        <v>1</v>
      </c>
      <c r="C414" s="24" t="n">
        <v>18</v>
      </c>
      <c r="D414" s="24" t="n">
        <v>5</v>
      </c>
      <c r="E414" s="24" t="n">
        <v>1.13</v>
      </c>
      <c r="F414" s="25">
        <f>IF($E414="","",DATE(IF($A414="",nominal_year,$A414),$B414,$C414)+($D414-IF(LEFT(hour_conv,1)="1",1,0))/24)</f>
        <v/>
      </c>
      <c r="G414" s="26">
        <f>IF(F414="","",INT(F414))</f>
        <v/>
      </c>
      <c r="H414">
        <f>IF(G414="","",IF(AND(MONTH(G414)*100+DAY(G414)&gt;=season_lo,MONTH(G414)*100+DAY(G414)&lt;=season_hi),1,0))</f>
        <v/>
      </c>
      <c r="I414">
        <f>IF(G414="","",G414-first_day+1)</f>
        <v/>
      </c>
      <c r="J414" s="27">
        <f>IF(I414="","",INDEX(Daily!$J$2:$J$421,I414))</f>
        <v/>
      </c>
      <c r="K414" s="27">
        <f>IF(J414="","",J414+cat_offset)</f>
        <v/>
      </c>
      <c r="L414" s="27">
        <f>IF(J414="","",MAX(0,E414-J414)^2)</f>
        <v/>
      </c>
      <c r="M414" s="27">
        <f>IF(J414="","",MAX(0,E414-(J414+twcdh_off))^2)</f>
        <v/>
      </c>
      <c r="N414" s="27">
        <f>IF(E414="","",MAX(0,E414-swcdh_thr)^2)</f>
        <v/>
      </c>
      <c r="O414">
        <f>IF(K414="","",ROUND(E414-K414,0))</f>
        <v/>
      </c>
      <c r="P414">
        <f>IF(O414="","",IF(O414&gt;=1,O414,0))</f>
        <v/>
      </c>
      <c r="Q414" s="27">
        <f>IF(E414="","",MAX(0,E414-22))</f>
        <v/>
      </c>
      <c r="R414" s="27">
        <f>IF(H414=1,E414,"")</f>
        <v/>
      </c>
      <c r="S414" s="27">
        <f>IF(AND(H414=1,J414&lt;&gt;""),E414-J414,"")</f>
        <v/>
      </c>
      <c r="T414">
        <f>IF(G414="","",MONTH(G414))</f>
        <v/>
      </c>
    </row>
    <row r="415">
      <c r="A415" s="24" t="n">
        <v>2020</v>
      </c>
      <c r="B415" s="24" t="n">
        <v>1</v>
      </c>
      <c r="C415" s="24" t="n">
        <v>18</v>
      </c>
      <c r="D415" s="24" t="n">
        <v>6</v>
      </c>
      <c r="E415" s="24" t="n">
        <v>1.58</v>
      </c>
      <c r="F415" s="25">
        <f>IF($E415="","",DATE(IF($A415="",nominal_year,$A415),$B415,$C415)+($D415-IF(LEFT(hour_conv,1)="1",1,0))/24)</f>
        <v/>
      </c>
      <c r="G415" s="26">
        <f>IF(F415="","",INT(F415))</f>
        <v/>
      </c>
      <c r="H415">
        <f>IF(G415="","",IF(AND(MONTH(G415)*100+DAY(G415)&gt;=season_lo,MONTH(G415)*100+DAY(G415)&lt;=season_hi),1,0))</f>
        <v/>
      </c>
      <c r="I415">
        <f>IF(G415="","",G415-first_day+1)</f>
        <v/>
      </c>
      <c r="J415" s="27">
        <f>IF(I415="","",INDEX(Daily!$J$2:$J$421,I415))</f>
        <v/>
      </c>
      <c r="K415" s="27">
        <f>IF(J415="","",J415+cat_offset)</f>
        <v/>
      </c>
      <c r="L415" s="27">
        <f>IF(J415="","",MAX(0,E415-J415)^2)</f>
        <v/>
      </c>
      <c r="M415" s="27">
        <f>IF(J415="","",MAX(0,E415-(J415+twcdh_off))^2)</f>
        <v/>
      </c>
      <c r="N415" s="27">
        <f>IF(E415="","",MAX(0,E415-swcdh_thr)^2)</f>
        <v/>
      </c>
      <c r="O415">
        <f>IF(K415="","",ROUND(E415-K415,0))</f>
        <v/>
      </c>
      <c r="P415">
        <f>IF(O415="","",IF(O415&gt;=1,O415,0))</f>
        <v/>
      </c>
      <c r="Q415" s="27">
        <f>IF(E415="","",MAX(0,E415-22))</f>
        <v/>
      </c>
      <c r="R415" s="27">
        <f>IF(H415=1,E415,"")</f>
        <v/>
      </c>
      <c r="S415" s="27">
        <f>IF(AND(H415=1,J415&lt;&gt;""),E415-J415,"")</f>
        <v/>
      </c>
      <c r="T415">
        <f>IF(G415="","",MONTH(G415))</f>
        <v/>
      </c>
    </row>
    <row r="416">
      <c r="A416" s="24" t="n">
        <v>2020</v>
      </c>
      <c r="B416" s="24" t="n">
        <v>1</v>
      </c>
      <c r="C416" s="24" t="n">
        <v>18</v>
      </c>
      <c r="D416" s="24" t="n">
        <v>7</v>
      </c>
      <c r="E416" s="24" t="n">
        <v>1.37</v>
      </c>
      <c r="F416" s="25">
        <f>IF($E416="","",DATE(IF($A416="",nominal_year,$A416),$B416,$C416)+($D416-IF(LEFT(hour_conv,1)="1",1,0))/24)</f>
        <v/>
      </c>
      <c r="G416" s="26">
        <f>IF(F416="","",INT(F416))</f>
        <v/>
      </c>
      <c r="H416">
        <f>IF(G416="","",IF(AND(MONTH(G416)*100+DAY(G416)&gt;=season_lo,MONTH(G416)*100+DAY(G416)&lt;=season_hi),1,0))</f>
        <v/>
      </c>
      <c r="I416">
        <f>IF(G416="","",G416-first_day+1)</f>
        <v/>
      </c>
      <c r="J416" s="27">
        <f>IF(I416="","",INDEX(Daily!$J$2:$J$421,I416))</f>
        <v/>
      </c>
      <c r="K416" s="27">
        <f>IF(J416="","",J416+cat_offset)</f>
        <v/>
      </c>
      <c r="L416" s="27">
        <f>IF(J416="","",MAX(0,E416-J416)^2)</f>
        <v/>
      </c>
      <c r="M416" s="27">
        <f>IF(J416="","",MAX(0,E416-(J416+twcdh_off))^2)</f>
        <v/>
      </c>
      <c r="N416" s="27">
        <f>IF(E416="","",MAX(0,E416-swcdh_thr)^2)</f>
        <v/>
      </c>
      <c r="O416">
        <f>IF(K416="","",ROUND(E416-K416,0))</f>
        <v/>
      </c>
      <c r="P416">
        <f>IF(O416="","",IF(O416&gt;=1,O416,0))</f>
        <v/>
      </c>
      <c r="Q416" s="27">
        <f>IF(E416="","",MAX(0,E416-22))</f>
        <v/>
      </c>
      <c r="R416" s="27">
        <f>IF(H416=1,E416,"")</f>
        <v/>
      </c>
      <c r="S416" s="27">
        <f>IF(AND(H416=1,J416&lt;&gt;""),E416-J416,"")</f>
        <v/>
      </c>
      <c r="T416">
        <f>IF(G416="","",MONTH(G416))</f>
        <v/>
      </c>
    </row>
    <row r="417">
      <c r="A417" s="24" t="n">
        <v>2020</v>
      </c>
      <c r="B417" s="24" t="n">
        <v>1</v>
      </c>
      <c r="C417" s="24" t="n">
        <v>18</v>
      </c>
      <c r="D417" s="24" t="n">
        <v>8</v>
      </c>
      <c r="E417" s="24" t="n">
        <v>3.1</v>
      </c>
      <c r="F417" s="25">
        <f>IF($E417="","",DATE(IF($A417="",nominal_year,$A417),$B417,$C417)+($D417-IF(LEFT(hour_conv,1)="1",1,0))/24)</f>
        <v/>
      </c>
      <c r="G417" s="26">
        <f>IF(F417="","",INT(F417))</f>
        <v/>
      </c>
      <c r="H417">
        <f>IF(G417="","",IF(AND(MONTH(G417)*100+DAY(G417)&gt;=season_lo,MONTH(G417)*100+DAY(G417)&lt;=season_hi),1,0))</f>
        <v/>
      </c>
      <c r="I417">
        <f>IF(G417="","",G417-first_day+1)</f>
        <v/>
      </c>
      <c r="J417" s="27">
        <f>IF(I417="","",INDEX(Daily!$J$2:$J$421,I417))</f>
        <v/>
      </c>
      <c r="K417" s="27">
        <f>IF(J417="","",J417+cat_offset)</f>
        <v/>
      </c>
      <c r="L417" s="27">
        <f>IF(J417="","",MAX(0,E417-J417)^2)</f>
        <v/>
      </c>
      <c r="M417" s="27">
        <f>IF(J417="","",MAX(0,E417-(J417+twcdh_off))^2)</f>
        <v/>
      </c>
      <c r="N417" s="27">
        <f>IF(E417="","",MAX(0,E417-swcdh_thr)^2)</f>
        <v/>
      </c>
      <c r="O417">
        <f>IF(K417="","",ROUND(E417-K417,0))</f>
        <v/>
      </c>
      <c r="P417">
        <f>IF(O417="","",IF(O417&gt;=1,O417,0))</f>
        <v/>
      </c>
      <c r="Q417" s="27">
        <f>IF(E417="","",MAX(0,E417-22))</f>
        <v/>
      </c>
      <c r="R417" s="27">
        <f>IF(H417=1,E417,"")</f>
        <v/>
      </c>
      <c r="S417" s="27">
        <f>IF(AND(H417=1,J417&lt;&gt;""),E417-J417,"")</f>
        <v/>
      </c>
      <c r="T417">
        <f>IF(G417="","",MONTH(G417))</f>
        <v/>
      </c>
    </row>
    <row r="418">
      <c r="A418" s="24" t="n">
        <v>2020</v>
      </c>
      <c r="B418" s="24" t="n">
        <v>1</v>
      </c>
      <c r="C418" s="24" t="n">
        <v>18</v>
      </c>
      <c r="D418" s="24" t="n">
        <v>9</v>
      </c>
      <c r="E418" s="24" t="n">
        <v>3.12</v>
      </c>
      <c r="F418" s="25">
        <f>IF($E418="","",DATE(IF($A418="",nominal_year,$A418),$B418,$C418)+($D418-IF(LEFT(hour_conv,1)="1",1,0))/24)</f>
        <v/>
      </c>
      <c r="G418" s="26">
        <f>IF(F418="","",INT(F418))</f>
        <v/>
      </c>
      <c r="H418">
        <f>IF(G418="","",IF(AND(MONTH(G418)*100+DAY(G418)&gt;=season_lo,MONTH(G418)*100+DAY(G418)&lt;=season_hi),1,0))</f>
        <v/>
      </c>
      <c r="I418">
        <f>IF(G418="","",G418-first_day+1)</f>
        <v/>
      </c>
      <c r="J418" s="27">
        <f>IF(I418="","",INDEX(Daily!$J$2:$J$421,I418))</f>
        <v/>
      </c>
      <c r="K418" s="27">
        <f>IF(J418="","",J418+cat_offset)</f>
        <v/>
      </c>
      <c r="L418" s="27">
        <f>IF(J418="","",MAX(0,E418-J418)^2)</f>
        <v/>
      </c>
      <c r="M418" s="27">
        <f>IF(J418="","",MAX(0,E418-(J418+twcdh_off))^2)</f>
        <v/>
      </c>
      <c r="N418" s="27">
        <f>IF(E418="","",MAX(0,E418-swcdh_thr)^2)</f>
        <v/>
      </c>
      <c r="O418">
        <f>IF(K418="","",ROUND(E418-K418,0))</f>
        <v/>
      </c>
      <c r="P418">
        <f>IF(O418="","",IF(O418&gt;=1,O418,0))</f>
        <v/>
      </c>
      <c r="Q418" s="27">
        <f>IF(E418="","",MAX(0,E418-22))</f>
        <v/>
      </c>
      <c r="R418" s="27">
        <f>IF(H418=1,E418,"")</f>
        <v/>
      </c>
      <c r="S418" s="27">
        <f>IF(AND(H418=1,J418&lt;&gt;""),E418-J418,"")</f>
        <v/>
      </c>
      <c r="T418">
        <f>IF(G418="","",MONTH(G418))</f>
        <v/>
      </c>
    </row>
    <row r="419">
      <c r="A419" s="24" t="n">
        <v>2020</v>
      </c>
      <c r="B419" s="24" t="n">
        <v>1</v>
      </c>
      <c r="C419" s="24" t="n">
        <v>18</v>
      </c>
      <c r="D419" s="24" t="n">
        <v>10</v>
      </c>
      <c r="E419" s="24" t="n">
        <v>3.26</v>
      </c>
      <c r="F419" s="25">
        <f>IF($E419="","",DATE(IF($A419="",nominal_year,$A419),$B419,$C419)+($D419-IF(LEFT(hour_conv,1)="1",1,0))/24)</f>
        <v/>
      </c>
      <c r="G419" s="26">
        <f>IF(F419="","",INT(F419))</f>
        <v/>
      </c>
      <c r="H419">
        <f>IF(G419="","",IF(AND(MONTH(G419)*100+DAY(G419)&gt;=season_lo,MONTH(G419)*100+DAY(G419)&lt;=season_hi),1,0))</f>
        <v/>
      </c>
      <c r="I419">
        <f>IF(G419="","",G419-first_day+1)</f>
        <v/>
      </c>
      <c r="J419" s="27">
        <f>IF(I419="","",INDEX(Daily!$J$2:$J$421,I419))</f>
        <v/>
      </c>
      <c r="K419" s="27">
        <f>IF(J419="","",J419+cat_offset)</f>
        <v/>
      </c>
      <c r="L419" s="27">
        <f>IF(J419="","",MAX(0,E419-J419)^2)</f>
        <v/>
      </c>
      <c r="M419" s="27">
        <f>IF(J419="","",MAX(0,E419-(J419+twcdh_off))^2)</f>
        <v/>
      </c>
      <c r="N419" s="27">
        <f>IF(E419="","",MAX(0,E419-swcdh_thr)^2)</f>
        <v/>
      </c>
      <c r="O419">
        <f>IF(K419="","",ROUND(E419-K419,0))</f>
        <v/>
      </c>
      <c r="P419">
        <f>IF(O419="","",IF(O419&gt;=1,O419,0))</f>
        <v/>
      </c>
      <c r="Q419" s="27">
        <f>IF(E419="","",MAX(0,E419-22))</f>
        <v/>
      </c>
      <c r="R419" s="27">
        <f>IF(H419=1,E419,"")</f>
        <v/>
      </c>
      <c r="S419" s="27">
        <f>IF(AND(H419=1,J419&lt;&gt;""),E419-J419,"")</f>
        <v/>
      </c>
      <c r="T419">
        <f>IF(G419="","",MONTH(G419))</f>
        <v/>
      </c>
    </row>
    <row r="420">
      <c r="A420" s="24" t="n">
        <v>2020</v>
      </c>
      <c r="B420" s="24" t="n">
        <v>1</v>
      </c>
      <c r="C420" s="24" t="n">
        <v>18</v>
      </c>
      <c r="D420" s="24" t="n">
        <v>11</v>
      </c>
      <c r="E420" s="24" t="n">
        <v>3.74</v>
      </c>
      <c r="F420" s="25">
        <f>IF($E420="","",DATE(IF($A420="",nominal_year,$A420),$B420,$C420)+($D420-IF(LEFT(hour_conv,1)="1",1,0))/24)</f>
        <v/>
      </c>
      <c r="G420" s="26">
        <f>IF(F420="","",INT(F420))</f>
        <v/>
      </c>
      <c r="H420">
        <f>IF(G420="","",IF(AND(MONTH(G420)*100+DAY(G420)&gt;=season_lo,MONTH(G420)*100+DAY(G420)&lt;=season_hi),1,0))</f>
        <v/>
      </c>
      <c r="I420">
        <f>IF(G420="","",G420-first_day+1)</f>
        <v/>
      </c>
      <c r="J420" s="27">
        <f>IF(I420="","",INDEX(Daily!$J$2:$J$421,I420))</f>
        <v/>
      </c>
      <c r="K420" s="27">
        <f>IF(J420="","",J420+cat_offset)</f>
        <v/>
      </c>
      <c r="L420" s="27">
        <f>IF(J420="","",MAX(0,E420-J420)^2)</f>
        <v/>
      </c>
      <c r="M420" s="27">
        <f>IF(J420="","",MAX(0,E420-(J420+twcdh_off))^2)</f>
        <v/>
      </c>
      <c r="N420" s="27">
        <f>IF(E420="","",MAX(0,E420-swcdh_thr)^2)</f>
        <v/>
      </c>
      <c r="O420">
        <f>IF(K420="","",ROUND(E420-K420,0))</f>
        <v/>
      </c>
      <c r="P420">
        <f>IF(O420="","",IF(O420&gt;=1,O420,0))</f>
        <v/>
      </c>
      <c r="Q420" s="27">
        <f>IF(E420="","",MAX(0,E420-22))</f>
        <v/>
      </c>
      <c r="R420" s="27">
        <f>IF(H420=1,E420,"")</f>
        <v/>
      </c>
      <c r="S420" s="27">
        <f>IF(AND(H420=1,J420&lt;&gt;""),E420-J420,"")</f>
        <v/>
      </c>
      <c r="T420">
        <f>IF(G420="","",MONTH(G420))</f>
        <v/>
      </c>
    </row>
    <row r="421">
      <c r="A421" s="24" t="n">
        <v>2020</v>
      </c>
      <c r="B421" s="24" t="n">
        <v>1</v>
      </c>
      <c r="C421" s="24" t="n">
        <v>18</v>
      </c>
      <c r="D421" s="24" t="n">
        <v>12</v>
      </c>
      <c r="E421" s="24" t="n">
        <v>4.94</v>
      </c>
      <c r="F421" s="25">
        <f>IF($E421="","",DATE(IF($A421="",nominal_year,$A421),$B421,$C421)+($D421-IF(LEFT(hour_conv,1)="1",1,0))/24)</f>
        <v/>
      </c>
      <c r="G421" s="26">
        <f>IF(F421="","",INT(F421))</f>
        <v/>
      </c>
      <c r="H421">
        <f>IF(G421="","",IF(AND(MONTH(G421)*100+DAY(G421)&gt;=season_lo,MONTH(G421)*100+DAY(G421)&lt;=season_hi),1,0))</f>
        <v/>
      </c>
      <c r="I421">
        <f>IF(G421="","",G421-first_day+1)</f>
        <v/>
      </c>
      <c r="J421" s="27">
        <f>IF(I421="","",INDEX(Daily!$J$2:$J$421,I421))</f>
        <v/>
      </c>
      <c r="K421" s="27">
        <f>IF(J421="","",J421+cat_offset)</f>
        <v/>
      </c>
      <c r="L421" s="27">
        <f>IF(J421="","",MAX(0,E421-J421)^2)</f>
        <v/>
      </c>
      <c r="M421" s="27">
        <f>IF(J421="","",MAX(0,E421-(J421+twcdh_off))^2)</f>
        <v/>
      </c>
      <c r="N421" s="27">
        <f>IF(E421="","",MAX(0,E421-swcdh_thr)^2)</f>
        <v/>
      </c>
      <c r="O421">
        <f>IF(K421="","",ROUND(E421-K421,0))</f>
        <v/>
      </c>
      <c r="P421">
        <f>IF(O421="","",IF(O421&gt;=1,O421,0))</f>
        <v/>
      </c>
      <c r="Q421" s="27">
        <f>IF(E421="","",MAX(0,E421-22))</f>
        <v/>
      </c>
      <c r="R421" s="27">
        <f>IF(H421=1,E421,"")</f>
        <v/>
      </c>
      <c r="S421" s="27">
        <f>IF(AND(H421=1,J421&lt;&gt;""),E421-J421,"")</f>
        <v/>
      </c>
      <c r="T421">
        <f>IF(G421="","",MONTH(G421))</f>
        <v/>
      </c>
    </row>
    <row r="422">
      <c r="A422" s="24" t="n">
        <v>2020</v>
      </c>
      <c r="B422" s="24" t="n">
        <v>1</v>
      </c>
      <c r="C422" s="24" t="n">
        <v>18</v>
      </c>
      <c r="D422" s="24" t="n">
        <v>13</v>
      </c>
      <c r="E422" s="24" t="n">
        <v>5.55</v>
      </c>
      <c r="F422" s="25">
        <f>IF($E422="","",DATE(IF($A422="",nominal_year,$A422),$B422,$C422)+($D422-IF(LEFT(hour_conv,1)="1",1,0))/24)</f>
        <v/>
      </c>
      <c r="G422" s="26">
        <f>IF(F422="","",INT(F422))</f>
        <v/>
      </c>
      <c r="H422">
        <f>IF(G422="","",IF(AND(MONTH(G422)*100+DAY(G422)&gt;=season_lo,MONTH(G422)*100+DAY(G422)&lt;=season_hi),1,0))</f>
        <v/>
      </c>
      <c r="I422">
        <f>IF(G422="","",G422-first_day+1)</f>
        <v/>
      </c>
      <c r="J422" s="27">
        <f>IF(I422="","",INDEX(Daily!$J$2:$J$421,I422))</f>
        <v/>
      </c>
      <c r="K422" s="27">
        <f>IF(J422="","",J422+cat_offset)</f>
        <v/>
      </c>
      <c r="L422" s="27">
        <f>IF(J422="","",MAX(0,E422-J422)^2)</f>
        <v/>
      </c>
      <c r="M422" s="27">
        <f>IF(J422="","",MAX(0,E422-(J422+twcdh_off))^2)</f>
        <v/>
      </c>
      <c r="N422" s="27">
        <f>IF(E422="","",MAX(0,E422-swcdh_thr)^2)</f>
        <v/>
      </c>
      <c r="O422">
        <f>IF(K422="","",ROUND(E422-K422,0))</f>
        <v/>
      </c>
      <c r="P422">
        <f>IF(O422="","",IF(O422&gt;=1,O422,0))</f>
        <v/>
      </c>
      <c r="Q422" s="27">
        <f>IF(E422="","",MAX(0,E422-22))</f>
        <v/>
      </c>
      <c r="R422" s="27">
        <f>IF(H422=1,E422,"")</f>
        <v/>
      </c>
      <c r="S422" s="27">
        <f>IF(AND(H422=1,J422&lt;&gt;""),E422-J422,"")</f>
        <v/>
      </c>
      <c r="T422">
        <f>IF(G422="","",MONTH(G422))</f>
        <v/>
      </c>
    </row>
    <row r="423">
      <c r="A423" s="24" t="n">
        <v>2020</v>
      </c>
      <c r="B423" s="24" t="n">
        <v>1</v>
      </c>
      <c r="C423" s="24" t="n">
        <v>18</v>
      </c>
      <c r="D423" s="24" t="n">
        <v>14</v>
      </c>
      <c r="E423" s="24" t="n">
        <v>5.72</v>
      </c>
      <c r="F423" s="25">
        <f>IF($E423="","",DATE(IF($A423="",nominal_year,$A423),$B423,$C423)+($D423-IF(LEFT(hour_conv,1)="1",1,0))/24)</f>
        <v/>
      </c>
      <c r="G423" s="26">
        <f>IF(F423="","",INT(F423))</f>
        <v/>
      </c>
      <c r="H423">
        <f>IF(G423="","",IF(AND(MONTH(G423)*100+DAY(G423)&gt;=season_lo,MONTH(G423)*100+DAY(G423)&lt;=season_hi),1,0))</f>
        <v/>
      </c>
      <c r="I423">
        <f>IF(G423="","",G423-first_day+1)</f>
        <v/>
      </c>
      <c r="J423" s="27">
        <f>IF(I423="","",INDEX(Daily!$J$2:$J$421,I423))</f>
        <v/>
      </c>
      <c r="K423" s="27">
        <f>IF(J423="","",J423+cat_offset)</f>
        <v/>
      </c>
      <c r="L423" s="27">
        <f>IF(J423="","",MAX(0,E423-J423)^2)</f>
        <v/>
      </c>
      <c r="M423" s="27">
        <f>IF(J423="","",MAX(0,E423-(J423+twcdh_off))^2)</f>
        <v/>
      </c>
      <c r="N423" s="27">
        <f>IF(E423="","",MAX(0,E423-swcdh_thr)^2)</f>
        <v/>
      </c>
      <c r="O423">
        <f>IF(K423="","",ROUND(E423-K423,0))</f>
        <v/>
      </c>
      <c r="P423">
        <f>IF(O423="","",IF(O423&gt;=1,O423,0))</f>
        <v/>
      </c>
      <c r="Q423" s="27">
        <f>IF(E423="","",MAX(0,E423-22))</f>
        <v/>
      </c>
      <c r="R423" s="27">
        <f>IF(H423=1,E423,"")</f>
        <v/>
      </c>
      <c r="S423" s="27">
        <f>IF(AND(H423=1,J423&lt;&gt;""),E423-J423,"")</f>
        <v/>
      </c>
      <c r="T423">
        <f>IF(G423="","",MONTH(G423))</f>
        <v/>
      </c>
    </row>
    <row r="424">
      <c r="A424" s="24" t="n">
        <v>2020</v>
      </c>
      <c r="B424" s="24" t="n">
        <v>1</v>
      </c>
      <c r="C424" s="24" t="n">
        <v>18</v>
      </c>
      <c r="D424" s="24" t="n">
        <v>15</v>
      </c>
      <c r="E424" s="24" t="n">
        <v>6.3</v>
      </c>
      <c r="F424" s="25">
        <f>IF($E424="","",DATE(IF($A424="",nominal_year,$A424),$B424,$C424)+($D424-IF(LEFT(hour_conv,1)="1",1,0))/24)</f>
        <v/>
      </c>
      <c r="G424" s="26">
        <f>IF(F424="","",INT(F424))</f>
        <v/>
      </c>
      <c r="H424">
        <f>IF(G424="","",IF(AND(MONTH(G424)*100+DAY(G424)&gt;=season_lo,MONTH(G424)*100+DAY(G424)&lt;=season_hi),1,0))</f>
        <v/>
      </c>
      <c r="I424">
        <f>IF(G424="","",G424-first_day+1)</f>
        <v/>
      </c>
      <c r="J424" s="27">
        <f>IF(I424="","",INDEX(Daily!$J$2:$J$421,I424))</f>
        <v/>
      </c>
      <c r="K424" s="27">
        <f>IF(J424="","",J424+cat_offset)</f>
        <v/>
      </c>
      <c r="L424" s="27">
        <f>IF(J424="","",MAX(0,E424-J424)^2)</f>
        <v/>
      </c>
      <c r="M424" s="27">
        <f>IF(J424="","",MAX(0,E424-(J424+twcdh_off))^2)</f>
        <v/>
      </c>
      <c r="N424" s="27">
        <f>IF(E424="","",MAX(0,E424-swcdh_thr)^2)</f>
        <v/>
      </c>
      <c r="O424">
        <f>IF(K424="","",ROUND(E424-K424,0))</f>
        <v/>
      </c>
      <c r="P424">
        <f>IF(O424="","",IF(O424&gt;=1,O424,0))</f>
        <v/>
      </c>
      <c r="Q424" s="27">
        <f>IF(E424="","",MAX(0,E424-22))</f>
        <v/>
      </c>
      <c r="R424" s="27">
        <f>IF(H424=1,E424,"")</f>
        <v/>
      </c>
      <c r="S424" s="27">
        <f>IF(AND(H424=1,J424&lt;&gt;""),E424-J424,"")</f>
        <v/>
      </c>
      <c r="T424">
        <f>IF(G424="","",MONTH(G424))</f>
        <v/>
      </c>
    </row>
    <row r="425">
      <c r="A425" s="24" t="n">
        <v>2020</v>
      </c>
      <c r="B425" s="24" t="n">
        <v>1</v>
      </c>
      <c r="C425" s="24" t="n">
        <v>18</v>
      </c>
      <c r="D425" s="24" t="n">
        <v>16</v>
      </c>
      <c r="E425" s="24" t="n">
        <v>6.1</v>
      </c>
      <c r="F425" s="25">
        <f>IF($E425="","",DATE(IF($A425="",nominal_year,$A425),$B425,$C425)+($D425-IF(LEFT(hour_conv,1)="1",1,0))/24)</f>
        <v/>
      </c>
      <c r="G425" s="26">
        <f>IF(F425="","",INT(F425))</f>
        <v/>
      </c>
      <c r="H425">
        <f>IF(G425="","",IF(AND(MONTH(G425)*100+DAY(G425)&gt;=season_lo,MONTH(G425)*100+DAY(G425)&lt;=season_hi),1,0))</f>
        <v/>
      </c>
      <c r="I425">
        <f>IF(G425="","",G425-first_day+1)</f>
        <v/>
      </c>
      <c r="J425" s="27">
        <f>IF(I425="","",INDEX(Daily!$J$2:$J$421,I425))</f>
        <v/>
      </c>
      <c r="K425" s="27">
        <f>IF(J425="","",J425+cat_offset)</f>
        <v/>
      </c>
      <c r="L425" s="27">
        <f>IF(J425="","",MAX(0,E425-J425)^2)</f>
        <v/>
      </c>
      <c r="M425" s="27">
        <f>IF(J425="","",MAX(0,E425-(J425+twcdh_off))^2)</f>
        <v/>
      </c>
      <c r="N425" s="27">
        <f>IF(E425="","",MAX(0,E425-swcdh_thr)^2)</f>
        <v/>
      </c>
      <c r="O425">
        <f>IF(K425="","",ROUND(E425-K425,0))</f>
        <v/>
      </c>
      <c r="P425">
        <f>IF(O425="","",IF(O425&gt;=1,O425,0))</f>
        <v/>
      </c>
      <c r="Q425" s="27">
        <f>IF(E425="","",MAX(0,E425-22))</f>
        <v/>
      </c>
      <c r="R425" s="27">
        <f>IF(H425=1,E425,"")</f>
        <v/>
      </c>
      <c r="S425" s="27">
        <f>IF(AND(H425=1,J425&lt;&gt;""),E425-J425,"")</f>
        <v/>
      </c>
      <c r="T425">
        <f>IF(G425="","",MONTH(G425))</f>
        <v/>
      </c>
    </row>
    <row r="426">
      <c r="A426" s="24" t="n">
        <v>2020</v>
      </c>
      <c r="B426" s="24" t="n">
        <v>1</v>
      </c>
      <c r="C426" s="24" t="n">
        <v>18</v>
      </c>
      <c r="D426" s="24" t="n">
        <v>17</v>
      </c>
      <c r="E426" s="24" t="n">
        <v>6.49</v>
      </c>
      <c r="F426" s="25">
        <f>IF($E426="","",DATE(IF($A426="",nominal_year,$A426),$B426,$C426)+($D426-IF(LEFT(hour_conv,1)="1",1,0))/24)</f>
        <v/>
      </c>
      <c r="G426" s="26">
        <f>IF(F426="","",INT(F426))</f>
        <v/>
      </c>
      <c r="H426">
        <f>IF(G426="","",IF(AND(MONTH(G426)*100+DAY(G426)&gt;=season_lo,MONTH(G426)*100+DAY(G426)&lt;=season_hi),1,0))</f>
        <v/>
      </c>
      <c r="I426">
        <f>IF(G426="","",G426-first_day+1)</f>
        <v/>
      </c>
      <c r="J426" s="27">
        <f>IF(I426="","",INDEX(Daily!$J$2:$J$421,I426))</f>
        <v/>
      </c>
      <c r="K426" s="27">
        <f>IF(J426="","",J426+cat_offset)</f>
        <v/>
      </c>
      <c r="L426" s="27">
        <f>IF(J426="","",MAX(0,E426-J426)^2)</f>
        <v/>
      </c>
      <c r="M426" s="27">
        <f>IF(J426="","",MAX(0,E426-(J426+twcdh_off))^2)</f>
        <v/>
      </c>
      <c r="N426" s="27">
        <f>IF(E426="","",MAX(0,E426-swcdh_thr)^2)</f>
        <v/>
      </c>
      <c r="O426">
        <f>IF(K426="","",ROUND(E426-K426,0))</f>
        <v/>
      </c>
      <c r="P426">
        <f>IF(O426="","",IF(O426&gt;=1,O426,0))</f>
        <v/>
      </c>
      <c r="Q426" s="27">
        <f>IF(E426="","",MAX(0,E426-22))</f>
        <v/>
      </c>
      <c r="R426" s="27">
        <f>IF(H426=1,E426,"")</f>
        <v/>
      </c>
      <c r="S426" s="27">
        <f>IF(AND(H426=1,J426&lt;&gt;""),E426-J426,"")</f>
        <v/>
      </c>
      <c r="T426">
        <f>IF(G426="","",MONTH(G426))</f>
        <v/>
      </c>
    </row>
    <row r="427">
      <c r="A427" s="24" t="n">
        <v>2020</v>
      </c>
      <c r="B427" s="24" t="n">
        <v>1</v>
      </c>
      <c r="C427" s="24" t="n">
        <v>18</v>
      </c>
      <c r="D427" s="24" t="n">
        <v>18</v>
      </c>
      <c r="E427" s="24" t="n">
        <v>5.72</v>
      </c>
      <c r="F427" s="25">
        <f>IF($E427="","",DATE(IF($A427="",nominal_year,$A427),$B427,$C427)+($D427-IF(LEFT(hour_conv,1)="1",1,0))/24)</f>
        <v/>
      </c>
      <c r="G427" s="26">
        <f>IF(F427="","",INT(F427))</f>
        <v/>
      </c>
      <c r="H427">
        <f>IF(G427="","",IF(AND(MONTH(G427)*100+DAY(G427)&gt;=season_lo,MONTH(G427)*100+DAY(G427)&lt;=season_hi),1,0))</f>
        <v/>
      </c>
      <c r="I427">
        <f>IF(G427="","",G427-first_day+1)</f>
        <v/>
      </c>
      <c r="J427" s="27">
        <f>IF(I427="","",INDEX(Daily!$J$2:$J$421,I427))</f>
        <v/>
      </c>
      <c r="K427" s="27">
        <f>IF(J427="","",J427+cat_offset)</f>
        <v/>
      </c>
      <c r="L427" s="27">
        <f>IF(J427="","",MAX(0,E427-J427)^2)</f>
        <v/>
      </c>
      <c r="M427" s="27">
        <f>IF(J427="","",MAX(0,E427-(J427+twcdh_off))^2)</f>
        <v/>
      </c>
      <c r="N427" s="27">
        <f>IF(E427="","",MAX(0,E427-swcdh_thr)^2)</f>
        <v/>
      </c>
      <c r="O427">
        <f>IF(K427="","",ROUND(E427-K427,0))</f>
        <v/>
      </c>
      <c r="P427">
        <f>IF(O427="","",IF(O427&gt;=1,O427,0))</f>
        <v/>
      </c>
      <c r="Q427" s="27">
        <f>IF(E427="","",MAX(0,E427-22))</f>
        <v/>
      </c>
      <c r="R427" s="27">
        <f>IF(H427=1,E427,"")</f>
        <v/>
      </c>
      <c r="S427" s="27">
        <f>IF(AND(H427=1,J427&lt;&gt;""),E427-J427,"")</f>
        <v/>
      </c>
      <c r="T427">
        <f>IF(G427="","",MONTH(G427))</f>
        <v/>
      </c>
    </row>
    <row r="428">
      <c r="A428" s="24" t="n">
        <v>2020</v>
      </c>
      <c r="B428" s="24" t="n">
        <v>1</v>
      </c>
      <c r="C428" s="24" t="n">
        <v>18</v>
      </c>
      <c r="D428" s="24" t="n">
        <v>19</v>
      </c>
      <c r="E428" s="24" t="n">
        <v>5.58</v>
      </c>
      <c r="F428" s="25">
        <f>IF($E428="","",DATE(IF($A428="",nominal_year,$A428),$B428,$C428)+($D428-IF(LEFT(hour_conv,1)="1",1,0))/24)</f>
        <v/>
      </c>
      <c r="G428" s="26">
        <f>IF(F428="","",INT(F428))</f>
        <v/>
      </c>
      <c r="H428">
        <f>IF(G428="","",IF(AND(MONTH(G428)*100+DAY(G428)&gt;=season_lo,MONTH(G428)*100+DAY(G428)&lt;=season_hi),1,0))</f>
        <v/>
      </c>
      <c r="I428">
        <f>IF(G428="","",G428-first_day+1)</f>
        <v/>
      </c>
      <c r="J428" s="27">
        <f>IF(I428="","",INDEX(Daily!$J$2:$J$421,I428))</f>
        <v/>
      </c>
      <c r="K428" s="27">
        <f>IF(J428="","",J428+cat_offset)</f>
        <v/>
      </c>
      <c r="L428" s="27">
        <f>IF(J428="","",MAX(0,E428-J428)^2)</f>
        <v/>
      </c>
      <c r="M428" s="27">
        <f>IF(J428="","",MAX(0,E428-(J428+twcdh_off))^2)</f>
        <v/>
      </c>
      <c r="N428" s="27">
        <f>IF(E428="","",MAX(0,E428-swcdh_thr)^2)</f>
        <v/>
      </c>
      <c r="O428">
        <f>IF(K428="","",ROUND(E428-K428,0))</f>
        <v/>
      </c>
      <c r="P428">
        <f>IF(O428="","",IF(O428&gt;=1,O428,0))</f>
        <v/>
      </c>
      <c r="Q428" s="27">
        <f>IF(E428="","",MAX(0,E428-22))</f>
        <v/>
      </c>
      <c r="R428" s="27">
        <f>IF(H428=1,E428,"")</f>
        <v/>
      </c>
      <c r="S428" s="27">
        <f>IF(AND(H428=1,J428&lt;&gt;""),E428-J428,"")</f>
        <v/>
      </c>
      <c r="T428">
        <f>IF(G428="","",MONTH(G428))</f>
        <v/>
      </c>
    </row>
    <row r="429">
      <c r="A429" s="24" t="n">
        <v>2020</v>
      </c>
      <c r="B429" s="24" t="n">
        <v>1</v>
      </c>
      <c r="C429" s="24" t="n">
        <v>18</v>
      </c>
      <c r="D429" s="24" t="n">
        <v>20</v>
      </c>
      <c r="E429" s="24" t="n">
        <v>5.44</v>
      </c>
      <c r="F429" s="25">
        <f>IF($E429="","",DATE(IF($A429="",nominal_year,$A429),$B429,$C429)+($D429-IF(LEFT(hour_conv,1)="1",1,0))/24)</f>
        <v/>
      </c>
      <c r="G429" s="26">
        <f>IF(F429="","",INT(F429))</f>
        <v/>
      </c>
      <c r="H429">
        <f>IF(G429="","",IF(AND(MONTH(G429)*100+DAY(G429)&gt;=season_lo,MONTH(G429)*100+DAY(G429)&lt;=season_hi),1,0))</f>
        <v/>
      </c>
      <c r="I429">
        <f>IF(G429="","",G429-first_day+1)</f>
        <v/>
      </c>
      <c r="J429" s="27">
        <f>IF(I429="","",INDEX(Daily!$J$2:$J$421,I429))</f>
        <v/>
      </c>
      <c r="K429" s="27">
        <f>IF(J429="","",J429+cat_offset)</f>
        <v/>
      </c>
      <c r="L429" s="27">
        <f>IF(J429="","",MAX(0,E429-J429)^2)</f>
        <v/>
      </c>
      <c r="M429" s="27">
        <f>IF(J429="","",MAX(0,E429-(J429+twcdh_off))^2)</f>
        <v/>
      </c>
      <c r="N429" s="27">
        <f>IF(E429="","",MAX(0,E429-swcdh_thr)^2)</f>
        <v/>
      </c>
      <c r="O429">
        <f>IF(K429="","",ROUND(E429-K429,0))</f>
        <v/>
      </c>
      <c r="P429">
        <f>IF(O429="","",IF(O429&gt;=1,O429,0))</f>
        <v/>
      </c>
      <c r="Q429" s="27">
        <f>IF(E429="","",MAX(0,E429-22))</f>
        <v/>
      </c>
      <c r="R429" s="27">
        <f>IF(H429=1,E429,"")</f>
        <v/>
      </c>
      <c r="S429" s="27">
        <f>IF(AND(H429=1,J429&lt;&gt;""),E429-J429,"")</f>
        <v/>
      </c>
      <c r="T429">
        <f>IF(G429="","",MONTH(G429))</f>
        <v/>
      </c>
    </row>
    <row r="430">
      <c r="A430" s="24" t="n">
        <v>2020</v>
      </c>
      <c r="B430" s="24" t="n">
        <v>1</v>
      </c>
      <c r="C430" s="24" t="n">
        <v>18</v>
      </c>
      <c r="D430" s="24" t="n">
        <v>21</v>
      </c>
      <c r="E430" s="24" t="n">
        <v>5.45</v>
      </c>
      <c r="F430" s="25">
        <f>IF($E430="","",DATE(IF($A430="",nominal_year,$A430),$B430,$C430)+($D430-IF(LEFT(hour_conv,1)="1",1,0))/24)</f>
        <v/>
      </c>
      <c r="G430" s="26">
        <f>IF(F430="","",INT(F430))</f>
        <v/>
      </c>
      <c r="H430">
        <f>IF(G430="","",IF(AND(MONTH(G430)*100+DAY(G430)&gt;=season_lo,MONTH(G430)*100+DAY(G430)&lt;=season_hi),1,0))</f>
        <v/>
      </c>
      <c r="I430">
        <f>IF(G430="","",G430-first_day+1)</f>
        <v/>
      </c>
      <c r="J430" s="27">
        <f>IF(I430="","",INDEX(Daily!$J$2:$J$421,I430))</f>
        <v/>
      </c>
      <c r="K430" s="27">
        <f>IF(J430="","",J430+cat_offset)</f>
        <v/>
      </c>
      <c r="L430" s="27">
        <f>IF(J430="","",MAX(0,E430-J430)^2)</f>
        <v/>
      </c>
      <c r="M430" s="27">
        <f>IF(J430="","",MAX(0,E430-(J430+twcdh_off))^2)</f>
        <v/>
      </c>
      <c r="N430" s="27">
        <f>IF(E430="","",MAX(0,E430-swcdh_thr)^2)</f>
        <v/>
      </c>
      <c r="O430">
        <f>IF(K430="","",ROUND(E430-K430,0))</f>
        <v/>
      </c>
      <c r="P430">
        <f>IF(O430="","",IF(O430&gt;=1,O430,0))</f>
        <v/>
      </c>
      <c r="Q430" s="27">
        <f>IF(E430="","",MAX(0,E430-22))</f>
        <v/>
      </c>
      <c r="R430" s="27">
        <f>IF(H430=1,E430,"")</f>
        <v/>
      </c>
      <c r="S430" s="27">
        <f>IF(AND(H430=1,J430&lt;&gt;""),E430-J430,"")</f>
        <v/>
      </c>
      <c r="T430">
        <f>IF(G430="","",MONTH(G430))</f>
        <v/>
      </c>
    </row>
    <row r="431">
      <c r="A431" s="24" t="n">
        <v>2020</v>
      </c>
      <c r="B431" s="24" t="n">
        <v>1</v>
      </c>
      <c r="C431" s="24" t="n">
        <v>18</v>
      </c>
      <c r="D431" s="24" t="n">
        <v>22</v>
      </c>
      <c r="E431" s="24" t="n">
        <v>3.34</v>
      </c>
      <c r="F431" s="25">
        <f>IF($E431="","",DATE(IF($A431="",nominal_year,$A431),$B431,$C431)+($D431-IF(LEFT(hour_conv,1)="1",1,0))/24)</f>
        <v/>
      </c>
      <c r="G431" s="26">
        <f>IF(F431="","",INT(F431))</f>
        <v/>
      </c>
      <c r="H431">
        <f>IF(G431="","",IF(AND(MONTH(G431)*100+DAY(G431)&gt;=season_lo,MONTH(G431)*100+DAY(G431)&lt;=season_hi),1,0))</f>
        <v/>
      </c>
      <c r="I431">
        <f>IF(G431="","",G431-first_day+1)</f>
        <v/>
      </c>
      <c r="J431" s="27">
        <f>IF(I431="","",INDEX(Daily!$J$2:$J$421,I431))</f>
        <v/>
      </c>
      <c r="K431" s="27">
        <f>IF(J431="","",J431+cat_offset)</f>
        <v/>
      </c>
      <c r="L431" s="27">
        <f>IF(J431="","",MAX(0,E431-J431)^2)</f>
        <v/>
      </c>
      <c r="M431" s="27">
        <f>IF(J431="","",MAX(0,E431-(J431+twcdh_off))^2)</f>
        <v/>
      </c>
      <c r="N431" s="27">
        <f>IF(E431="","",MAX(0,E431-swcdh_thr)^2)</f>
        <v/>
      </c>
      <c r="O431">
        <f>IF(K431="","",ROUND(E431-K431,0))</f>
        <v/>
      </c>
      <c r="P431">
        <f>IF(O431="","",IF(O431&gt;=1,O431,0))</f>
        <v/>
      </c>
      <c r="Q431" s="27">
        <f>IF(E431="","",MAX(0,E431-22))</f>
        <v/>
      </c>
      <c r="R431" s="27">
        <f>IF(H431=1,E431,"")</f>
        <v/>
      </c>
      <c r="S431" s="27">
        <f>IF(AND(H431=1,J431&lt;&gt;""),E431-J431,"")</f>
        <v/>
      </c>
      <c r="T431">
        <f>IF(G431="","",MONTH(G431))</f>
        <v/>
      </c>
    </row>
    <row r="432">
      <c r="A432" s="24" t="n">
        <v>2020</v>
      </c>
      <c r="B432" s="24" t="n">
        <v>1</v>
      </c>
      <c r="C432" s="24" t="n">
        <v>18</v>
      </c>
      <c r="D432" s="24" t="n">
        <v>23</v>
      </c>
      <c r="E432" s="24" t="n">
        <v>2.89</v>
      </c>
      <c r="F432" s="25">
        <f>IF($E432="","",DATE(IF($A432="",nominal_year,$A432),$B432,$C432)+($D432-IF(LEFT(hour_conv,1)="1",1,0))/24)</f>
        <v/>
      </c>
      <c r="G432" s="26">
        <f>IF(F432="","",INT(F432))</f>
        <v/>
      </c>
      <c r="H432">
        <f>IF(G432="","",IF(AND(MONTH(G432)*100+DAY(G432)&gt;=season_lo,MONTH(G432)*100+DAY(G432)&lt;=season_hi),1,0))</f>
        <v/>
      </c>
      <c r="I432">
        <f>IF(G432="","",G432-first_day+1)</f>
        <v/>
      </c>
      <c r="J432" s="27">
        <f>IF(I432="","",INDEX(Daily!$J$2:$J$421,I432))</f>
        <v/>
      </c>
      <c r="K432" s="27">
        <f>IF(J432="","",J432+cat_offset)</f>
        <v/>
      </c>
      <c r="L432" s="27">
        <f>IF(J432="","",MAX(0,E432-J432)^2)</f>
        <v/>
      </c>
      <c r="M432" s="27">
        <f>IF(J432="","",MAX(0,E432-(J432+twcdh_off))^2)</f>
        <v/>
      </c>
      <c r="N432" s="27">
        <f>IF(E432="","",MAX(0,E432-swcdh_thr)^2)</f>
        <v/>
      </c>
      <c r="O432">
        <f>IF(K432="","",ROUND(E432-K432,0))</f>
        <v/>
      </c>
      <c r="P432">
        <f>IF(O432="","",IF(O432&gt;=1,O432,0))</f>
        <v/>
      </c>
      <c r="Q432" s="27">
        <f>IF(E432="","",MAX(0,E432-22))</f>
        <v/>
      </c>
      <c r="R432" s="27">
        <f>IF(H432=1,E432,"")</f>
        <v/>
      </c>
      <c r="S432" s="27">
        <f>IF(AND(H432=1,J432&lt;&gt;""),E432-J432,"")</f>
        <v/>
      </c>
      <c r="T432">
        <f>IF(G432="","",MONTH(G432))</f>
        <v/>
      </c>
    </row>
    <row r="433">
      <c r="A433" s="24" t="n">
        <v>2020</v>
      </c>
      <c r="B433" s="24" t="n">
        <v>1</v>
      </c>
      <c r="C433" s="24" t="n">
        <v>18</v>
      </c>
      <c r="D433" s="24" t="n">
        <v>24</v>
      </c>
      <c r="E433" s="24" t="n">
        <v>2.11</v>
      </c>
      <c r="F433" s="25">
        <f>IF($E433="","",DATE(IF($A433="",nominal_year,$A433),$B433,$C433)+($D433-IF(LEFT(hour_conv,1)="1",1,0))/24)</f>
        <v/>
      </c>
      <c r="G433" s="26">
        <f>IF(F433="","",INT(F433))</f>
        <v/>
      </c>
      <c r="H433">
        <f>IF(G433="","",IF(AND(MONTH(G433)*100+DAY(G433)&gt;=season_lo,MONTH(G433)*100+DAY(G433)&lt;=season_hi),1,0))</f>
        <v/>
      </c>
      <c r="I433">
        <f>IF(G433="","",G433-first_day+1)</f>
        <v/>
      </c>
      <c r="J433" s="27">
        <f>IF(I433="","",INDEX(Daily!$J$2:$J$421,I433))</f>
        <v/>
      </c>
      <c r="K433" s="27">
        <f>IF(J433="","",J433+cat_offset)</f>
        <v/>
      </c>
      <c r="L433" s="27">
        <f>IF(J433="","",MAX(0,E433-J433)^2)</f>
        <v/>
      </c>
      <c r="M433" s="27">
        <f>IF(J433="","",MAX(0,E433-(J433+twcdh_off))^2)</f>
        <v/>
      </c>
      <c r="N433" s="27">
        <f>IF(E433="","",MAX(0,E433-swcdh_thr)^2)</f>
        <v/>
      </c>
      <c r="O433">
        <f>IF(K433="","",ROUND(E433-K433,0))</f>
        <v/>
      </c>
      <c r="P433">
        <f>IF(O433="","",IF(O433&gt;=1,O433,0))</f>
        <v/>
      </c>
      <c r="Q433" s="27">
        <f>IF(E433="","",MAX(0,E433-22))</f>
        <v/>
      </c>
      <c r="R433" s="27">
        <f>IF(H433=1,E433,"")</f>
        <v/>
      </c>
      <c r="S433" s="27">
        <f>IF(AND(H433=1,J433&lt;&gt;""),E433-J433,"")</f>
        <v/>
      </c>
      <c r="T433">
        <f>IF(G433="","",MONTH(G433))</f>
        <v/>
      </c>
    </row>
    <row r="434">
      <c r="A434" s="24" t="n">
        <v>2020</v>
      </c>
      <c r="B434" s="24" t="n">
        <v>1</v>
      </c>
      <c r="C434" s="24" t="n">
        <v>19</v>
      </c>
      <c r="D434" s="24" t="n">
        <v>1</v>
      </c>
      <c r="E434" s="24" t="n">
        <v>1.12</v>
      </c>
      <c r="F434" s="25">
        <f>IF($E434="","",DATE(IF($A434="",nominal_year,$A434),$B434,$C434)+($D434-IF(LEFT(hour_conv,1)="1",1,0))/24)</f>
        <v/>
      </c>
      <c r="G434" s="26">
        <f>IF(F434="","",INT(F434))</f>
        <v/>
      </c>
      <c r="H434">
        <f>IF(G434="","",IF(AND(MONTH(G434)*100+DAY(G434)&gt;=season_lo,MONTH(G434)*100+DAY(G434)&lt;=season_hi),1,0))</f>
        <v/>
      </c>
      <c r="I434">
        <f>IF(G434="","",G434-first_day+1)</f>
        <v/>
      </c>
      <c r="J434" s="27">
        <f>IF(I434="","",INDEX(Daily!$J$2:$J$421,I434))</f>
        <v/>
      </c>
      <c r="K434" s="27">
        <f>IF(J434="","",J434+cat_offset)</f>
        <v/>
      </c>
      <c r="L434" s="27">
        <f>IF(J434="","",MAX(0,E434-J434)^2)</f>
        <v/>
      </c>
      <c r="M434" s="27">
        <f>IF(J434="","",MAX(0,E434-(J434+twcdh_off))^2)</f>
        <v/>
      </c>
      <c r="N434" s="27">
        <f>IF(E434="","",MAX(0,E434-swcdh_thr)^2)</f>
        <v/>
      </c>
      <c r="O434">
        <f>IF(K434="","",ROUND(E434-K434,0))</f>
        <v/>
      </c>
      <c r="P434">
        <f>IF(O434="","",IF(O434&gt;=1,O434,0))</f>
        <v/>
      </c>
      <c r="Q434" s="27">
        <f>IF(E434="","",MAX(0,E434-22))</f>
        <v/>
      </c>
      <c r="R434" s="27">
        <f>IF(H434=1,E434,"")</f>
        <v/>
      </c>
      <c r="S434" s="27">
        <f>IF(AND(H434=1,J434&lt;&gt;""),E434-J434,"")</f>
        <v/>
      </c>
      <c r="T434">
        <f>IF(G434="","",MONTH(G434))</f>
        <v/>
      </c>
    </row>
    <row r="435">
      <c r="A435" s="24" t="n">
        <v>2020</v>
      </c>
      <c r="B435" s="24" t="n">
        <v>1</v>
      </c>
      <c r="C435" s="24" t="n">
        <v>19</v>
      </c>
      <c r="D435" s="24" t="n">
        <v>2</v>
      </c>
      <c r="E435" s="24" t="n">
        <v>-0.07000000000000001</v>
      </c>
      <c r="F435" s="25">
        <f>IF($E435="","",DATE(IF($A435="",nominal_year,$A435),$B435,$C435)+($D435-IF(LEFT(hour_conv,1)="1",1,0))/24)</f>
        <v/>
      </c>
      <c r="G435" s="26">
        <f>IF(F435="","",INT(F435))</f>
        <v/>
      </c>
      <c r="H435">
        <f>IF(G435="","",IF(AND(MONTH(G435)*100+DAY(G435)&gt;=season_lo,MONTH(G435)*100+DAY(G435)&lt;=season_hi),1,0))</f>
        <v/>
      </c>
      <c r="I435">
        <f>IF(G435="","",G435-first_day+1)</f>
        <v/>
      </c>
      <c r="J435" s="27">
        <f>IF(I435="","",INDEX(Daily!$J$2:$J$421,I435))</f>
        <v/>
      </c>
      <c r="K435" s="27">
        <f>IF(J435="","",J435+cat_offset)</f>
        <v/>
      </c>
      <c r="L435" s="27">
        <f>IF(J435="","",MAX(0,E435-J435)^2)</f>
        <v/>
      </c>
      <c r="M435" s="27">
        <f>IF(J435="","",MAX(0,E435-(J435+twcdh_off))^2)</f>
        <v/>
      </c>
      <c r="N435" s="27">
        <f>IF(E435="","",MAX(0,E435-swcdh_thr)^2)</f>
        <v/>
      </c>
      <c r="O435">
        <f>IF(K435="","",ROUND(E435-K435,0))</f>
        <v/>
      </c>
      <c r="P435">
        <f>IF(O435="","",IF(O435&gt;=1,O435,0))</f>
        <v/>
      </c>
      <c r="Q435" s="27">
        <f>IF(E435="","",MAX(0,E435-22))</f>
        <v/>
      </c>
      <c r="R435" s="27">
        <f>IF(H435=1,E435,"")</f>
        <v/>
      </c>
      <c r="S435" s="27">
        <f>IF(AND(H435=1,J435&lt;&gt;""),E435-J435,"")</f>
        <v/>
      </c>
      <c r="T435">
        <f>IF(G435="","",MONTH(G435))</f>
        <v/>
      </c>
    </row>
    <row r="436">
      <c r="A436" s="24" t="n">
        <v>2020</v>
      </c>
      <c r="B436" s="24" t="n">
        <v>1</v>
      </c>
      <c r="C436" s="24" t="n">
        <v>19</v>
      </c>
      <c r="D436" s="24" t="n">
        <v>3</v>
      </c>
      <c r="E436" s="24" t="n">
        <v>-0.06</v>
      </c>
      <c r="F436" s="25">
        <f>IF($E436="","",DATE(IF($A436="",nominal_year,$A436),$B436,$C436)+($D436-IF(LEFT(hour_conv,1)="1",1,0))/24)</f>
        <v/>
      </c>
      <c r="G436" s="26">
        <f>IF(F436="","",INT(F436))</f>
        <v/>
      </c>
      <c r="H436">
        <f>IF(G436="","",IF(AND(MONTH(G436)*100+DAY(G436)&gt;=season_lo,MONTH(G436)*100+DAY(G436)&lt;=season_hi),1,0))</f>
        <v/>
      </c>
      <c r="I436">
        <f>IF(G436="","",G436-first_day+1)</f>
        <v/>
      </c>
      <c r="J436" s="27">
        <f>IF(I436="","",INDEX(Daily!$J$2:$J$421,I436))</f>
        <v/>
      </c>
      <c r="K436" s="27">
        <f>IF(J436="","",J436+cat_offset)</f>
        <v/>
      </c>
      <c r="L436" s="27">
        <f>IF(J436="","",MAX(0,E436-J436)^2)</f>
        <v/>
      </c>
      <c r="M436" s="27">
        <f>IF(J436="","",MAX(0,E436-(J436+twcdh_off))^2)</f>
        <v/>
      </c>
      <c r="N436" s="27">
        <f>IF(E436="","",MAX(0,E436-swcdh_thr)^2)</f>
        <v/>
      </c>
      <c r="O436">
        <f>IF(K436="","",ROUND(E436-K436,0))</f>
        <v/>
      </c>
      <c r="P436">
        <f>IF(O436="","",IF(O436&gt;=1,O436,0))</f>
        <v/>
      </c>
      <c r="Q436" s="27">
        <f>IF(E436="","",MAX(0,E436-22))</f>
        <v/>
      </c>
      <c r="R436" s="27">
        <f>IF(H436=1,E436,"")</f>
        <v/>
      </c>
      <c r="S436" s="27">
        <f>IF(AND(H436=1,J436&lt;&gt;""),E436-J436,"")</f>
        <v/>
      </c>
      <c r="T436">
        <f>IF(G436="","",MONTH(G436))</f>
        <v/>
      </c>
    </row>
    <row r="437">
      <c r="A437" s="24" t="n">
        <v>2020</v>
      </c>
      <c r="B437" s="24" t="n">
        <v>1</v>
      </c>
      <c r="C437" s="24" t="n">
        <v>19</v>
      </c>
      <c r="D437" s="24" t="n">
        <v>4</v>
      </c>
      <c r="E437" s="24" t="n">
        <v>0.03</v>
      </c>
      <c r="F437" s="25">
        <f>IF($E437="","",DATE(IF($A437="",nominal_year,$A437),$B437,$C437)+($D437-IF(LEFT(hour_conv,1)="1",1,0))/24)</f>
        <v/>
      </c>
      <c r="G437" s="26">
        <f>IF(F437="","",INT(F437))</f>
        <v/>
      </c>
      <c r="H437">
        <f>IF(G437="","",IF(AND(MONTH(G437)*100+DAY(G437)&gt;=season_lo,MONTH(G437)*100+DAY(G437)&lt;=season_hi),1,0))</f>
        <v/>
      </c>
      <c r="I437">
        <f>IF(G437="","",G437-first_day+1)</f>
        <v/>
      </c>
      <c r="J437" s="27">
        <f>IF(I437="","",INDEX(Daily!$J$2:$J$421,I437))</f>
        <v/>
      </c>
      <c r="K437" s="27">
        <f>IF(J437="","",J437+cat_offset)</f>
        <v/>
      </c>
      <c r="L437" s="27">
        <f>IF(J437="","",MAX(0,E437-J437)^2)</f>
        <v/>
      </c>
      <c r="M437" s="27">
        <f>IF(J437="","",MAX(0,E437-(J437+twcdh_off))^2)</f>
        <v/>
      </c>
      <c r="N437" s="27">
        <f>IF(E437="","",MAX(0,E437-swcdh_thr)^2)</f>
        <v/>
      </c>
      <c r="O437">
        <f>IF(K437="","",ROUND(E437-K437,0))</f>
        <v/>
      </c>
      <c r="P437">
        <f>IF(O437="","",IF(O437&gt;=1,O437,0))</f>
        <v/>
      </c>
      <c r="Q437" s="27">
        <f>IF(E437="","",MAX(0,E437-22))</f>
        <v/>
      </c>
      <c r="R437" s="27">
        <f>IF(H437=1,E437,"")</f>
        <v/>
      </c>
      <c r="S437" s="27">
        <f>IF(AND(H437=1,J437&lt;&gt;""),E437-J437,"")</f>
        <v/>
      </c>
      <c r="T437">
        <f>IF(G437="","",MONTH(G437))</f>
        <v/>
      </c>
    </row>
    <row r="438">
      <c r="A438" s="24" t="n">
        <v>2020</v>
      </c>
      <c r="B438" s="24" t="n">
        <v>1</v>
      </c>
      <c r="C438" s="24" t="n">
        <v>19</v>
      </c>
      <c r="D438" s="24" t="n">
        <v>5</v>
      </c>
      <c r="E438" s="24" t="n">
        <v>-0.26</v>
      </c>
      <c r="F438" s="25">
        <f>IF($E438="","",DATE(IF($A438="",nominal_year,$A438),$B438,$C438)+($D438-IF(LEFT(hour_conv,1)="1",1,0))/24)</f>
        <v/>
      </c>
      <c r="G438" s="26">
        <f>IF(F438="","",INT(F438))</f>
        <v/>
      </c>
      <c r="H438">
        <f>IF(G438="","",IF(AND(MONTH(G438)*100+DAY(G438)&gt;=season_lo,MONTH(G438)*100+DAY(G438)&lt;=season_hi),1,0))</f>
        <v/>
      </c>
      <c r="I438">
        <f>IF(G438="","",G438-first_day+1)</f>
        <v/>
      </c>
      <c r="J438" s="27">
        <f>IF(I438="","",INDEX(Daily!$J$2:$J$421,I438))</f>
        <v/>
      </c>
      <c r="K438" s="27">
        <f>IF(J438="","",J438+cat_offset)</f>
        <v/>
      </c>
      <c r="L438" s="27">
        <f>IF(J438="","",MAX(0,E438-J438)^2)</f>
        <v/>
      </c>
      <c r="M438" s="27">
        <f>IF(J438="","",MAX(0,E438-(J438+twcdh_off))^2)</f>
        <v/>
      </c>
      <c r="N438" s="27">
        <f>IF(E438="","",MAX(0,E438-swcdh_thr)^2)</f>
        <v/>
      </c>
      <c r="O438">
        <f>IF(K438="","",ROUND(E438-K438,0))</f>
        <v/>
      </c>
      <c r="P438">
        <f>IF(O438="","",IF(O438&gt;=1,O438,0))</f>
        <v/>
      </c>
      <c r="Q438" s="27">
        <f>IF(E438="","",MAX(0,E438-22))</f>
        <v/>
      </c>
      <c r="R438" s="27">
        <f>IF(H438=1,E438,"")</f>
        <v/>
      </c>
      <c r="S438" s="27">
        <f>IF(AND(H438=1,J438&lt;&gt;""),E438-J438,"")</f>
        <v/>
      </c>
      <c r="T438">
        <f>IF(G438="","",MONTH(G438))</f>
        <v/>
      </c>
    </row>
    <row r="439">
      <c r="A439" s="24" t="n">
        <v>2020</v>
      </c>
      <c r="B439" s="24" t="n">
        <v>1</v>
      </c>
      <c r="C439" s="24" t="n">
        <v>19</v>
      </c>
      <c r="D439" s="24" t="n">
        <v>6</v>
      </c>
      <c r="E439" s="24" t="n">
        <v>0.01</v>
      </c>
      <c r="F439" s="25">
        <f>IF($E439="","",DATE(IF($A439="",nominal_year,$A439),$B439,$C439)+($D439-IF(LEFT(hour_conv,1)="1",1,0))/24)</f>
        <v/>
      </c>
      <c r="G439" s="26">
        <f>IF(F439="","",INT(F439))</f>
        <v/>
      </c>
      <c r="H439">
        <f>IF(G439="","",IF(AND(MONTH(G439)*100+DAY(G439)&gt;=season_lo,MONTH(G439)*100+DAY(G439)&lt;=season_hi),1,0))</f>
        <v/>
      </c>
      <c r="I439">
        <f>IF(G439="","",G439-first_day+1)</f>
        <v/>
      </c>
      <c r="J439" s="27">
        <f>IF(I439="","",INDEX(Daily!$J$2:$J$421,I439))</f>
        <v/>
      </c>
      <c r="K439" s="27">
        <f>IF(J439="","",J439+cat_offset)</f>
        <v/>
      </c>
      <c r="L439" s="27">
        <f>IF(J439="","",MAX(0,E439-J439)^2)</f>
        <v/>
      </c>
      <c r="M439" s="27">
        <f>IF(J439="","",MAX(0,E439-(J439+twcdh_off))^2)</f>
        <v/>
      </c>
      <c r="N439" s="27">
        <f>IF(E439="","",MAX(0,E439-swcdh_thr)^2)</f>
        <v/>
      </c>
      <c r="O439">
        <f>IF(K439="","",ROUND(E439-K439,0))</f>
        <v/>
      </c>
      <c r="P439">
        <f>IF(O439="","",IF(O439&gt;=1,O439,0))</f>
        <v/>
      </c>
      <c r="Q439" s="27">
        <f>IF(E439="","",MAX(0,E439-22))</f>
        <v/>
      </c>
      <c r="R439" s="27">
        <f>IF(H439=1,E439,"")</f>
        <v/>
      </c>
      <c r="S439" s="27">
        <f>IF(AND(H439=1,J439&lt;&gt;""),E439-J439,"")</f>
        <v/>
      </c>
      <c r="T439">
        <f>IF(G439="","",MONTH(G439))</f>
        <v/>
      </c>
    </row>
    <row r="440">
      <c r="A440" s="24" t="n">
        <v>2020</v>
      </c>
      <c r="B440" s="24" t="n">
        <v>1</v>
      </c>
      <c r="C440" s="24" t="n">
        <v>19</v>
      </c>
      <c r="D440" s="24" t="n">
        <v>7</v>
      </c>
      <c r="E440" s="24" t="n">
        <v>0.61</v>
      </c>
      <c r="F440" s="25">
        <f>IF($E440="","",DATE(IF($A440="",nominal_year,$A440),$B440,$C440)+($D440-IF(LEFT(hour_conv,1)="1",1,0))/24)</f>
        <v/>
      </c>
      <c r="G440" s="26">
        <f>IF(F440="","",INT(F440))</f>
        <v/>
      </c>
      <c r="H440">
        <f>IF(G440="","",IF(AND(MONTH(G440)*100+DAY(G440)&gt;=season_lo,MONTH(G440)*100+DAY(G440)&lt;=season_hi),1,0))</f>
        <v/>
      </c>
      <c r="I440">
        <f>IF(G440="","",G440-first_day+1)</f>
        <v/>
      </c>
      <c r="J440" s="27">
        <f>IF(I440="","",INDEX(Daily!$J$2:$J$421,I440))</f>
        <v/>
      </c>
      <c r="K440" s="27">
        <f>IF(J440="","",J440+cat_offset)</f>
        <v/>
      </c>
      <c r="L440" s="27">
        <f>IF(J440="","",MAX(0,E440-J440)^2)</f>
        <v/>
      </c>
      <c r="M440" s="27">
        <f>IF(J440="","",MAX(0,E440-(J440+twcdh_off))^2)</f>
        <v/>
      </c>
      <c r="N440" s="27">
        <f>IF(E440="","",MAX(0,E440-swcdh_thr)^2)</f>
        <v/>
      </c>
      <c r="O440">
        <f>IF(K440="","",ROUND(E440-K440,0))</f>
        <v/>
      </c>
      <c r="P440">
        <f>IF(O440="","",IF(O440&gt;=1,O440,0))</f>
        <v/>
      </c>
      <c r="Q440" s="27">
        <f>IF(E440="","",MAX(0,E440-22))</f>
        <v/>
      </c>
      <c r="R440" s="27">
        <f>IF(H440=1,E440,"")</f>
        <v/>
      </c>
      <c r="S440" s="27">
        <f>IF(AND(H440=1,J440&lt;&gt;""),E440-J440,"")</f>
        <v/>
      </c>
      <c r="T440">
        <f>IF(G440="","",MONTH(G440))</f>
        <v/>
      </c>
    </row>
    <row r="441">
      <c r="A441" s="24" t="n">
        <v>2020</v>
      </c>
      <c r="B441" s="24" t="n">
        <v>1</v>
      </c>
      <c r="C441" s="24" t="n">
        <v>19</v>
      </c>
      <c r="D441" s="24" t="n">
        <v>8</v>
      </c>
      <c r="E441" s="24" t="n">
        <v>0.51</v>
      </c>
      <c r="F441" s="25">
        <f>IF($E441="","",DATE(IF($A441="",nominal_year,$A441),$B441,$C441)+($D441-IF(LEFT(hour_conv,1)="1",1,0))/24)</f>
        <v/>
      </c>
      <c r="G441" s="26">
        <f>IF(F441="","",INT(F441))</f>
        <v/>
      </c>
      <c r="H441">
        <f>IF(G441="","",IF(AND(MONTH(G441)*100+DAY(G441)&gt;=season_lo,MONTH(G441)*100+DAY(G441)&lt;=season_hi),1,0))</f>
        <v/>
      </c>
      <c r="I441">
        <f>IF(G441="","",G441-first_day+1)</f>
        <v/>
      </c>
      <c r="J441" s="27">
        <f>IF(I441="","",INDEX(Daily!$J$2:$J$421,I441))</f>
        <v/>
      </c>
      <c r="K441" s="27">
        <f>IF(J441="","",J441+cat_offset)</f>
        <v/>
      </c>
      <c r="L441" s="27">
        <f>IF(J441="","",MAX(0,E441-J441)^2)</f>
        <v/>
      </c>
      <c r="M441" s="27">
        <f>IF(J441="","",MAX(0,E441-(J441+twcdh_off))^2)</f>
        <v/>
      </c>
      <c r="N441" s="27">
        <f>IF(E441="","",MAX(0,E441-swcdh_thr)^2)</f>
        <v/>
      </c>
      <c r="O441">
        <f>IF(K441="","",ROUND(E441-K441,0))</f>
        <v/>
      </c>
      <c r="P441">
        <f>IF(O441="","",IF(O441&gt;=1,O441,0))</f>
        <v/>
      </c>
      <c r="Q441" s="27">
        <f>IF(E441="","",MAX(0,E441-22))</f>
        <v/>
      </c>
      <c r="R441" s="27">
        <f>IF(H441=1,E441,"")</f>
        <v/>
      </c>
      <c r="S441" s="27">
        <f>IF(AND(H441=1,J441&lt;&gt;""),E441-J441,"")</f>
        <v/>
      </c>
      <c r="T441">
        <f>IF(G441="","",MONTH(G441))</f>
        <v/>
      </c>
    </row>
    <row r="442">
      <c r="A442" s="24" t="n">
        <v>2020</v>
      </c>
      <c r="B442" s="24" t="n">
        <v>1</v>
      </c>
      <c r="C442" s="24" t="n">
        <v>19</v>
      </c>
      <c r="D442" s="24" t="n">
        <v>9</v>
      </c>
      <c r="E442" s="24" t="n">
        <v>1.4</v>
      </c>
      <c r="F442" s="25">
        <f>IF($E442="","",DATE(IF($A442="",nominal_year,$A442),$B442,$C442)+($D442-IF(LEFT(hour_conv,1)="1",1,0))/24)</f>
        <v/>
      </c>
      <c r="G442" s="26">
        <f>IF(F442="","",INT(F442))</f>
        <v/>
      </c>
      <c r="H442">
        <f>IF(G442="","",IF(AND(MONTH(G442)*100+DAY(G442)&gt;=season_lo,MONTH(G442)*100+DAY(G442)&lt;=season_hi),1,0))</f>
        <v/>
      </c>
      <c r="I442">
        <f>IF(G442="","",G442-first_day+1)</f>
        <v/>
      </c>
      <c r="J442" s="27">
        <f>IF(I442="","",INDEX(Daily!$J$2:$J$421,I442))</f>
        <v/>
      </c>
      <c r="K442" s="27">
        <f>IF(J442="","",J442+cat_offset)</f>
        <v/>
      </c>
      <c r="L442" s="27">
        <f>IF(J442="","",MAX(0,E442-J442)^2)</f>
        <v/>
      </c>
      <c r="M442" s="27">
        <f>IF(J442="","",MAX(0,E442-(J442+twcdh_off))^2)</f>
        <v/>
      </c>
      <c r="N442" s="27">
        <f>IF(E442="","",MAX(0,E442-swcdh_thr)^2)</f>
        <v/>
      </c>
      <c r="O442">
        <f>IF(K442="","",ROUND(E442-K442,0))</f>
        <v/>
      </c>
      <c r="P442">
        <f>IF(O442="","",IF(O442&gt;=1,O442,0))</f>
        <v/>
      </c>
      <c r="Q442" s="27">
        <f>IF(E442="","",MAX(0,E442-22))</f>
        <v/>
      </c>
      <c r="R442" s="27">
        <f>IF(H442=1,E442,"")</f>
        <v/>
      </c>
      <c r="S442" s="27">
        <f>IF(AND(H442=1,J442&lt;&gt;""),E442-J442,"")</f>
        <v/>
      </c>
      <c r="T442">
        <f>IF(G442="","",MONTH(G442))</f>
        <v/>
      </c>
    </row>
    <row r="443">
      <c r="A443" s="24" t="n">
        <v>2020</v>
      </c>
      <c r="B443" s="24" t="n">
        <v>1</v>
      </c>
      <c r="C443" s="24" t="n">
        <v>19</v>
      </c>
      <c r="D443" s="24" t="n">
        <v>10</v>
      </c>
      <c r="E443" s="24" t="n">
        <v>2.49</v>
      </c>
      <c r="F443" s="25">
        <f>IF($E443="","",DATE(IF($A443="",nominal_year,$A443),$B443,$C443)+($D443-IF(LEFT(hour_conv,1)="1",1,0))/24)</f>
        <v/>
      </c>
      <c r="G443" s="26">
        <f>IF(F443="","",INT(F443))</f>
        <v/>
      </c>
      <c r="H443">
        <f>IF(G443="","",IF(AND(MONTH(G443)*100+DAY(G443)&gt;=season_lo,MONTH(G443)*100+DAY(G443)&lt;=season_hi),1,0))</f>
        <v/>
      </c>
      <c r="I443">
        <f>IF(G443="","",G443-first_day+1)</f>
        <v/>
      </c>
      <c r="J443" s="27">
        <f>IF(I443="","",INDEX(Daily!$J$2:$J$421,I443))</f>
        <v/>
      </c>
      <c r="K443" s="27">
        <f>IF(J443="","",J443+cat_offset)</f>
        <v/>
      </c>
      <c r="L443" s="27">
        <f>IF(J443="","",MAX(0,E443-J443)^2)</f>
        <v/>
      </c>
      <c r="M443" s="27">
        <f>IF(J443="","",MAX(0,E443-(J443+twcdh_off))^2)</f>
        <v/>
      </c>
      <c r="N443" s="27">
        <f>IF(E443="","",MAX(0,E443-swcdh_thr)^2)</f>
        <v/>
      </c>
      <c r="O443">
        <f>IF(K443="","",ROUND(E443-K443,0))</f>
        <v/>
      </c>
      <c r="P443">
        <f>IF(O443="","",IF(O443&gt;=1,O443,0))</f>
        <v/>
      </c>
      <c r="Q443" s="27">
        <f>IF(E443="","",MAX(0,E443-22))</f>
        <v/>
      </c>
      <c r="R443" s="27">
        <f>IF(H443=1,E443,"")</f>
        <v/>
      </c>
      <c r="S443" s="27">
        <f>IF(AND(H443=1,J443&lt;&gt;""),E443-J443,"")</f>
        <v/>
      </c>
      <c r="T443">
        <f>IF(G443="","",MONTH(G443))</f>
        <v/>
      </c>
    </row>
    <row r="444">
      <c r="A444" s="24" t="n">
        <v>2020</v>
      </c>
      <c r="B444" s="24" t="n">
        <v>1</v>
      </c>
      <c r="C444" s="24" t="n">
        <v>19</v>
      </c>
      <c r="D444" s="24" t="n">
        <v>11</v>
      </c>
      <c r="E444" s="24" t="n">
        <v>3.39</v>
      </c>
      <c r="F444" s="25">
        <f>IF($E444="","",DATE(IF($A444="",nominal_year,$A444),$B444,$C444)+($D444-IF(LEFT(hour_conv,1)="1",1,0))/24)</f>
        <v/>
      </c>
      <c r="G444" s="26">
        <f>IF(F444="","",INT(F444))</f>
        <v/>
      </c>
      <c r="H444">
        <f>IF(G444="","",IF(AND(MONTH(G444)*100+DAY(G444)&gt;=season_lo,MONTH(G444)*100+DAY(G444)&lt;=season_hi),1,0))</f>
        <v/>
      </c>
      <c r="I444">
        <f>IF(G444="","",G444-first_day+1)</f>
        <v/>
      </c>
      <c r="J444" s="27">
        <f>IF(I444="","",INDEX(Daily!$J$2:$J$421,I444))</f>
        <v/>
      </c>
      <c r="K444" s="27">
        <f>IF(J444="","",J444+cat_offset)</f>
        <v/>
      </c>
      <c r="L444" s="27">
        <f>IF(J444="","",MAX(0,E444-J444)^2)</f>
        <v/>
      </c>
      <c r="M444" s="27">
        <f>IF(J444="","",MAX(0,E444-(J444+twcdh_off))^2)</f>
        <v/>
      </c>
      <c r="N444" s="27">
        <f>IF(E444="","",MAX(0,E444-swcdh_thr)^2)</f>
        <v/>
      </c>
      <c r="O444">
        <f>IF(K444="","",ROUND(E444-K444,0))</f>
        <v/>
      </c>
      <c r="P444">
        <f>IF(O444="","",IF(O444&gt;=1,O444,0))</f>
        <v/>
      </c>
      <c r="Q444" s="27">
        <f>IF(E444="","",MAX(0,E444-22))</f>
        <v/>
      </c>
      <c r="R444" s="27">
        <f>IF(H444=1,E444,"")</f>
        <v/>
      </c>
      <c r="S444" s="27">
        <f>IF(AND(H444=1,J444&lt;&gt;""),E444-J444,"")</f>
        <v/>
      </c>
      <c r="T444">
        <f>IF(G444="","",MONTH(G444))</f>
        <v/>
      </c>
    </row>
    <row r="445">
      <c r="A445" s="24" t="n">
        <v>2020</v>
      </c>
      <c r="B445" s="24" t="n">
        <v>1</v>
      </c>
      <c r="C445" s="24" t="n">
        <v>19</v>
      </c>
      <c r="D445" s="24" t="n">
        <v>12</v>
      </c>
      <c r="E445" s="24" t="n">
        <v>3.89</v>
      </c>
      <c r="F445" s="25">
        <f>IF($E445="","",DATE(IF($A445="",nominal_year,$A445),$B445,$C445)+($D445-IF(LEFT(hour_conv,1)="1",1,0))/24)</f>
        <v/>
      </c>
      <c r="G445" s="26">
        <f>IF(F445="","",INT(F445))</f>
        <v/>
      </c>
      <c r="H445">
        <f>IF(G445="","",IF(AND(MONTH(G445)*100+DAY(G445)&gt;=season_lo,MONTH(G445)*100+DAY(G445)&lt;=season_hi),1,0))</f>
        <v/>
      </c>
      <c r="I445">
        <f>IF(G445="","",G445-first_day+1)</f>
        <v/>
      </c>
      <c r="J445" s="27">
        <f>IF(I445="","",INDEX(Daily!$J$2:$J$421,I445))</f>
        <v/>
      </c>
      <c r="K445" s="27">
        <f>IF(J445="","",J445+cat_offset)</f>
        <v/>
      </c>
      <c r="L445" s="27">
        <f>IF(J445="","",MAX(0,E445-J445)^2)</f>
        <v/>
      </c>
      <c r="M445" s="27">
        <f>IF(J445="","",MAX(0,E445-(J445+twcdh_off))^2)</f>
        <v/>
      </c>
      <c r="N445" s="27">
        <f>IF(E445="","",MAX(0,E445-swcdh_thr)^2)</f>
        <v/>
      </c>
      <c r="O445">
        <f>IF(K445="","",ROUND(E445-K445,0))</f>
        <v/>
      </c>
      <c r="P445">
        <f>IF(O445="","",IF(O445&gt;=1,O445,0))</f>
        <v/>
      </c>
      <c r="Q445" s="27">
        <f>IF(E445="","",MAX(0,E445-22))</f>
        <v/>
      </c>
      <c r="R445" s="27">
        <f>IF(H445=1,E445,"")</f>
        <v/>
      </c>
      <c r="S445" s="27">
        <f>IF(AND(H445=1,J445&lt;&gt;""),E445-J445,"")</f>
        <v/>
      </c>
      <c r="T445">
        <f>IF(G445="","",MONTH(G445))</f>
        <v/>
      </c>
    </row>
    <row r="446">
      <c r="A446" s="24" t="n">
        <v>2020</v>
      </c>
      <c r="B446" s="24" t="n">
        <v>1</v>
      </c>
      <c r="C446" s="24" t="n">
        <v>19</v>
      </c>
      <c r="D446" s="24" t="n">
        <v>13</v>
      </c>
      <c r="E446" s="24" t="n">
        <v>3.8</v>
      </c>
      <c r="F446" s="25">
        <f>IF($E446="","",DATE(IF($A446="",nominal_year,$A446),$B446,$C446)+($D446-IF(LEFT(hour_conv,1)="1",1,0))/24)</f>
        <v/>
      </c>
      <c r="G446" s="26">
        <f>IF(F446="","",INT(F446))</f>
        <v/>
      </c>
      <c r="H446">
        <f>IF(G446="","",IF(AND(MONTH(G446)*100+DAY(G446)&gt;=season_lo,MONTH(G446)*100+DAY(G446)&lt;=season_hi),1,0))</f>
        <v/>
      </c>
      <c r="I446">
        <f>IF(G446="","",G446-first_day+1)</f>
        <v/>
      </c>
      <c r="J446" s="27">
        <f>IF(I446="","",INDEX(Daily!$J$2:$J$421,I446))</f>
        <v/>
      </c>
      <c r="K446" s="27">
        <f>IF(J446="","",J446+cat_offset)</f>
        <v/>
      </c>
      <c r="L446" s="27">
        <f>IF(J446="","",MAX(0,E446-J446)^2)</f>
        <v/>
      </c>
      <c r="M446" s="27">
        <f>IF(J446="","",MAX(0,E446-(J446+twcdh_off))^2)</f>
        <v/>
      </c>
      <c r="N446" s="27">
        <f>IF(E446="","",MAX(0,E446-swcdh_thr)^2)</f>
        <v/>
      </c>
      <c r="O446">
        <f>IF(K446="","",ROUND(E446-K446,0))</f>
        <v/>
      </c>
      <c r="P446">
        <f>IF(O446="","",IF(O446&gt;=1,O446,0))</f>
        <v/>
      </c>
      <c r="Q446" s="27">
        <f>IF(E446="","",MAX(0,E446-22))</f>
        <v/>
      </c>
      <c r="R446" s="27">
        <f>IF(H446=1,E446,"")</f>
        <v/>
      </c>
      <c r="S446" s="27">
        <f>IF(AND(H446=1,J446&lt;&gt;""),E446-J446,"")</f>
        <v/>
      </c>
      <c r="T446">
        <f>IF(G446="","",MONTH(G446))</f>
        <v/>
      </c>
    </row>
    <row r="447">
      <c r="A447" s="24" t="n">
        <v>2020</v>
      </c>
      <c r="B447" s="24" t="n">
        <v>1</v>
      </c>
      <c r="C447" s="24" t="n">
        <v>19</v>
      </c>
      <c r="D447" s="24" t="n">
        <v>14</v>
      </c>
      <c r="E447" s="24" t="n">
        <v>4.74</v>
      </c>
      <c r="F447" s="25">
        <f>IF($E447="","",DATE(IF($A447="",nominal_year,$A447),$B447,$C447)+($D447-IF(LEFT(hour_conv,1)="1",1,0))/24)</f>
        <v/>
      </c>
      <c r="G447" s="26">
        <f>IF(F447="","",INT(F447))</f>
        <v/>
      </c>
      <c r="H447">
        <f>IF(G447="","",IF(AND(MONTH(G447)*100+DAY(G447)&gt;=season_lo,MONTH(G447)*100+DAY(G447)&lt;=season_hi),1,0))</f>
        <v/>
      </c>
      <c r="I447">
        <f>IF(G447="","",G447-first_day+1)</f>
        <v/>
      </c>
      <c r="J447" s="27">
        <f>IF(I447="","",INDEX(Daily!$J$2:$J$421,I447))</f>
        <v/>
      </c>
      <c r="K447" s="27">
        <f>IF(J447="","",J447+cat_offset)</f>
        <v/>
      </c>
      <c r="L447" s="27">
        <f>IF(J447="","",MAX(0,E447-J447)^2)</f>
        <v/>
      </c>
      <c r="M447" s="27">
        <f>IF(J447="","",MAX(0,E447-(J447+twcdh_off))^2)</f>
        <v/>
      </c>
      <c r="N447" s="27">
        <f>IF(E447="","",MAX(0,E447-swcdh_thr)^2)</f>
        <v/>
      </c>
      <c r="O447">
        <f>IF(K447="","",ROUND(E447-K447,0))</f>
        <v/>
      </c>
      <c r="P447">
        <f>IF(O447="","",IF(O447&gt;=1,O447,0))</f>
        <v/>
      </c>
      <c r="Q447" s="27">
        <f>IF(E447="","",MAX(0,E447-22))</f>
        <v/>
      </c>
      <c r="R447" s="27">
        <f>IF(H447=1,E447,"")</f>
        <v/>
      </c>
      <c r="S447" s="27">
        <f>IF(AND(H447=1,J447&lt;&gt;""),E447-J447,"")</f>
        <v/>
      </c>
      <c r="T447">
        <f>IF(G447="","",MONTH(G447))</f>
        <v/>
      </c>
    </row>
    <row r="448">
      <c r="A448" s="24" t="n">
        <v>2020</v>
      </c>
      <c r="B448" s="24" t="n">
        <v>1</v>
      </c>
      <c r="C448" s="24" t="n">
        <v>19</v>
      </c>
      <c r="D448" s="24" t="n">
        <v>15</v>
      </c>
      <c r="E448" s="24" t="n">
        <v>5.5</v>
      </c>
      <c r="F448" s="25">
        <f>IF($E448="","",DATE(IF($A448="",nominal_year,$A448),$B448,$C448)+($D448-IF(LEFT(hour_conv,1)="1",1,0))/24)</f>
        <v/>
      </c>
      <c r="G448" s="26">
        <f>IF(F448="","",INT(F448))</f>
        <v/>
      </c>
      <c r="H448">
        <f>IF(G448="","",IF(AND(MONTH(G448)*100+DAY(G448)&gt;=season_lo,MONTH(G448)*100+DAY(G448)&lt;=season_hi),1,0))</f>
        <v/>
      </c>
      <c r="I448">
        <f>IF(G448="","",G448-first_day+1)</f>
        <v/>
      </c>
      <c r="J448" s="27">
        <f>IF(I448="","",INDEX(Daily!$J$2:$J$421,I448))</f>
        <v/>
      </c>
      <c r="K448" s="27">
        <f>IF(J448="","",J448+cat_offset)</f>
        <v/>
      </c>
      <c r="L448" s="27">
        <f>IF(J448="","",MAX(0,E448-J448)^2)</f>
        <v/>
      </c>
      <c r="M448" s="27">
        <f>IF(J448="","",MAX(0,E448-(J448+twcdh_off))^2)</f>
        <v/>
      </c>
      <c r="N448" s="27">
        <f>IF(E448="","",MAX(0,E448-swcdh_thr)^2)</f>
        <v/>
      </c>
      <c r="O448">
        <f>IF(K448="","",ROUND(E448-K448,0))</f>
        <v/>
      </c>
      <c r="P448">
        <f>IF(O448="","",IF(O448&gt;=1,O448,0))</f>
        <v/>
      </c>
      <c r="Q448" s="27">
        <f>IF(E448="","",MAX(0,E448-22))</f>
        <v/>
      </c>
      <c r="R448" s="27">
        <f>IF(H448=1,E448,"")</f>
        <v/>
      </c>
      <c r="S448" s="27">
        <f>IF(AND(H448=1,J448&lt;&gt;""),E448-J448,"")</f>
        <v/>
      </c>
      <c r="T448">
        <f>IF(G448="","",MONTH(G448))</f>
        <v/>
      </c>
    </row>
    <row r="449">
      <c r="A449" s="24" t="n">
        <v>2020</v>
      </c>
      <c r="B449" s="24" t="n">
        <v>1</v>
      </c>
      <c r="C449" s="24" t="n">
        <v>19</v>
      </c>
      <c r="D449" s="24" t="n">
        <v>16</v>
      </c>
      <c r="E449" s="24" t="n">
        <v>5.5</v>
      </c>
      <c r="F449" s="25">
        <f>IF($E449="","",DATE(IF($A449="",nominal_year,$A449),$B449,$C449)+($D449-IF(LEFT(hour_conv,1)="1",1,0))/24)</f>
        <v/>
      </c>
      <c r="G449" s="26">
        <f>IF(F449="","",INT(F449))</f>
        <v/>
      </c>
      <c r="H449">
        <f>IF(G449="","",IF(AND(MONTH(G449)*100+DAY(G449)&gt;=season_lo,MONTH(G449)*100+DAY(G449)&lt;=season_hi),1,0))</f>
        <v/>
      </c>
      <c r="I449">
        <f>IF(G449="","",G449-first_day+1)</f>
        <v/>
      </c>
      <c r="J449" s="27">
        <f>IF(I449="","",INDEX(Daily!$J$2:$J$421,I449))</f>
        <v/>
      </c>
      <c r="K449" s="27">
        <f>IF(J449="","",J449+cat_offset)</f>
        <v/>
      </c>
      <c r="L449" s="27">
        <f>IF(J449="","",MAX(0,E449-J449)^2)</f>
        <v/>
      </c>
      <c r="M449" s="27">
        <f>IF(J449="","",MAX(0,E449-(J449+twcdh_off))^2)</f>
        <v/>
      </c>
      <c r="N449" s="27">
        <f>IF(E449="","",MAX(0,E449-swcdh_thr)^2)</f>
        <v/>
      </c>
      <c r="O449">
        <f>IF(K449="","",ROUND(E449-K449,0))</f>
        <v/>
      </c>
      <c r="P449">
        <f>IF(O449="","",IF(O449&gt;=1,O449,0))</f>
        <v/>
      </c>
      <c r="Q449" s="27">
        <f>IF(E449="","",MAX(0,E449-22))</f>
        <v/>
      </c>
      <c r="R449" s="27">
        <f>IF(H449=1,E449,"")</f>
        <v/>
      </c>
      <c r="S449" s="27">
        <f>IF(AND(H449=1,J449&lt;&gt;""),E449-J449,"")</f>
        <v/>
      </c>
      <c r="T449">
        <f>IF(G449="","",MONTH(G449))</f>
        <v/>
      </c>
    </row>
    <row r="450">
      <c r="A450" s="24" t="n">
        <v>2020</v>
      </c>
      <c r="B450" s="24" t="n">
        <v>1</v>
      </c>
      <c r="C450" s="24" t="n">
        <v>19</v>
      </c>
      <c r="D450" s="24" t="n">
        <v>17</v>
      </c>
      <c r="E450" s="24" t="n">
        <v>5.15</v>
      </c>
      <c r="F450" s="25">
        <f>IF($E450="","",DATE(IF($A450="",nominal_year,$A450),$B450,$C450)+($D450-IF(LEFT(hour_conv,1)="1",1,0))/24)</f>
        <v/>
      </c>
      <c r="G450" s="26">
        <f>IF(F450="","",INT(F450))</f>
        <v/>
      </c>
      <c r="H450">
        <f>IF(G450="","",IF(AND(MONTH(G450)*100+DAY(G450)&gt;=season_lo,MONTH(G450)*100+DAY(G450)&lt;=season_hi),1,0))</f>
        <v/>
      </c>
      <c r="I450">
        <f>IF(G450="","",G450-first_day+1)</f>
        <v/>
      </c>
      <c r="J450" s="27">
        <f>IF(I450="","",INDEX(Daily!$J$2:$J$421,I450))</f>
        <v/>
      </c>
      <c r="K450" s="27">
        <f>IF(J450="","",J450+cat_offset)</f>
        <v/>
      </c>
      <c r="L450" s="27">
        <f>IF(J450="","",MAX(0,E450-J450)^2)</f>
        <v/>
      </c>
      <c r="M450" s="27">
        <f>IF(J450="","",MAX(0,E450-(J450+twcdh_off))^2)</f>
        <v/>
      </c>
      <c r="N450" s="27">
        <f>IF(E450="","",MAX(0,E450-swcdh_thr)^2)</f>
        <v/>
      </c>
      <c r="O450">
        <f>IF(K450="","",ROUND(E450-K450,0))</f>
        <v/>
      </c>
      <c r="P450">
        <f>IF(O450="","",IF(O450&gt;=1,O450,0))</f>
        <v/>
      </c>
      <c r="Q450" s="27">
        <f>IF(E450="","",MAX(0,E450-22))</f>
        <v/>
      </c>
      <c r="R450" s="27">
        <f>IF(H450=1,E450,"")</f>
        <v/>
      </c>
      <c r="S450" s="27">
        <f>IF(AND(H450=1,J450&lt;&gt;""),E450-J450,"")</f>
        <v/>
      </c>
      <c r="T450">
        <f>IF(G450="","",MONTH(G450))</f>
        <v/>
      </c>
    </row>
    <row r="451">
      <c r="A451" s="24" t="n">
        <v>2020</v>
      </c>
      <c r="B451" s="24" t="n">
        <v>1</v>
      </c>
      <c r="C451" s="24" t="n">
        <v>19</v>
      </c>
      <c r="D451" s="24" t="n">
        <v>18</v>
      </c>
      <c r="E451" s="24" t="n">
        <v>4.57</v>
      </c>
      <c r="F451" s="25">
        <f>IF($E451="","",DATE(IF($A451="",nominal_year,$A451),$B451,$C451)+($D451-IF(LEFT(hour_conv,1)="1",1,0))/24)</f>
        <v/>
      </c>
      <c r="G451" s="26">
        <f>IF(F451="","",INT(F451))</f>
        <v/>
      </c>
      <c r="H451">
        <f>IF(G451="","",IF(AND(MONTH(G451)*100+DAY(G451)&gt;=season_lo,MONTH(G451)*100+DAY(G451)&lt;=season_hi),1,0))</f>
        <v/>
      </c>
      <c r="I451">
        <f>IF(G451="","",G451-first_day+1)</f>
        <v/>
      </c>
      <c r="J451" s="27">
        <f>IF(I451="","",INDEX(Daily!$J$2:$J$421,I451))</f>
        <v/>
      </c>
      <c r="K451" s="27">
        <f>IF(J451="","",J451+cat_offset)</f>
        <v/>
      </c>
      <c r="L451" s="27">
        <f>IF(J451="","",MAX(0,E451-J451)^2)</f>
        <v/>
      </c>
      <c r="M451" s="27">
        <f>IF(J451="","",MAX(0,E451-(J451+twcdh_off))^2)</f>
        <v/>
      </c>
      <c r="N451" s="27">
        <f>IF(E451="","",MAX(0,E451-swcdh_thr)^2)</f>
        <v/>
      </c>
      <c r="O451">
        <f>IF(K451="","",ROUND(E451-K451,0))</f>
        <v/>
      </c>
      <c r="P451">
        <f>IF(O451="","",IF(O451&gt;=1,O451,0))</f>
        <v/>
      </c>
      <c r="Q451" s="27">
        <f>IF(E451="","",MAX(0,E451-22))</f>
        <v/>
      </c>
      <c r="R451" s="27">
        <f>IF(H451=1,E451,"")</f>
        <v/>
      </c>
      <c r="S451" s="27">
        <f>IF(AND(H451=1,J451&lt;&gt;""),E451-J451,"")</f>
        <v/>
      </c>
      <c r="T451">
        <f>IF(G451="","",MONTH(G451))</f>
        <v/>
      </c>
    </row>
    <row r="452">
      <c r="A452" s="24" t="n">
        <v>2020</v>
      </c>
      <c r="B452" s="24" t="n">
        <v>1</v>
      </c>
      <c r="C452" s="24" t="n">
        <v>19</v>
      </c>
      <c r="D452" s="24" t="n">
        <v>19</v>
      </c>
      <c r="E452" s="24" t="n">
        <v>4.76</v>
      </c>
      <c r="F452" s="25">
        <f>IF($E452="","",DATE(IF($A452="",nominal_year,$A452),$B452,$C452)+($D452-IF(LEFT(hour_conv,1)="1",1,0))/24)</f>
        <v/>
      </c>
      <c r="G452" s="26">
        <f>IF(F452="","",INT(F452))</f>
        <v/>
      </c>
      <c r="H452">
        <f>IF(G452="","",IF(AND(MONTH(G452)*100+DAY(G452)&gt;=season_lo,MONTH(G452)*100+DAY(G452)&lt;=season_hi),1,0))</f>
        <v/>
      </c>
      <c r="I452">
        <f>IF(G452="","",G452-first_day+1)</f>
        <v/>
      </c>
      <c r="J452" s="27">
        <f>IF(I452="","",INDEX(Daily!$J$2:$J$421,I452))</f>
        <v/>
      </c>
      <c r="K452" s="27">
        <f>IF(J452="","",J452+cat_offset)</f>
        <v/>
      </c>
      <c r="L452" s="27">
        <f>IF(J452="","",MAX(0,E452-J452)^2)</f>
        <v/>
      </c>
      <c r="M452" s="27">
        <f>IF(J452="","",MAX(0,E452-(J452+twcdh_off))^2)</f>
        <v/>
      </c>
      <c r="N452" s="27">
        <f>IF(E452="","",MAX(0,E452-swcdh_thr)^2)</f>
        <v/>
      </c>
      <c r="O452">
        <f>IF(K452="","",ROUND(E452-K452,0))</f>
        <v/>
      </c>
      <c r="P452">
        <f>IF(O452="","",IF(O452&gt;=1,O452,0))</f>
        <v/>
      </c>
      <c r="Q452" s="27">
        <f>IF(E452="","",MAX(0,E452-22))</f>
        <v/>
      </c>
      <c r="R452" s="27">
        <f>IF(H452=1,E452,"")</f>
        <v/>
      </c>
      <c r="S452" s="27">
        <f>IF(AND(H452=1,J452&lt;&gt;""),E452-J452,"")</f>
        <v/>
      </c>
      <c r="T452">
        <f>IF(G452="","",MONTH(G452))</f>
        <v/>
      </c>
    </row>
    <row r="453">
      <c r="A453" s="24" t="n">
        <v>2020</v>
      </c>
      <c r="B453" s="24" t="n">
        <v>1</v>
      </c>
      <c r="C453" s="24" t="n">
        <v>19</v>
      </c>
      <c r="D453" s="24" t="n">
        <v>20</v>
      </c>
      <c r="E453" s="24" t="n">
        <v>3.73</v>
      </c>
      <c r="F453" s="25">
        <f>IF($E453="","",DATE(IF($A453="",nominal_year,$A453),$B453,$C453)+($D453-IF(LEFT(hour_conv,1)="1",1,0))/24)</f>
        <v/>
      </c>
      <c r="G453" s="26">
        <f>IF(F453="","",INT(F453))</f>
        <v/>
      </c>
      <c r="H453">
        <f>IF(G453="","",IF(AND(MONTH(G453)*100+DAY(G453)&gt;=season_lo,MONTH(G453)*100+DAY(G453)&lt;=season_hi),1,0))</f>
        <v/>
      </c>
      <c r="I453">
        <f>IF(G453="","",G453-first_day+1)</f>
        <v/>
      </c>
      <c r="J453" s="27">
        <f>IF(I453="","",INDEX(Daily!$J$2:$J$421,I453))</f>
        <v/>
      </c>
      <c r="K453" s="27">
        <f>IF(J453="","",J453+cat_offset)</f>
        <v/>
      </c>
      <c r="L453" s="27">
        <f>IF(J453="","",MAX(0,E453-J453)^2)</f>
        <v/>
      </c>
      <c r="M453" s="27">
        <f>IF(J453="","",MAX(0,E453-(J453+twcdh_off))^2)</f>
        <v/>
      </c>
      <c r="N453" s="27">
        <f>IF(E453="","",MAX(0,E453-swcdh_thr)^2)</f>
        <v/>
      </c>
      <c r="O453">
        <f>IF(K453="","",ROUND(E453-K453,0))</f>
        <v/>
      </c>
      <c r="P453">
        <f>IF(O453="","",IF(O453&gt;=1,O453,0))</f>
        <v/>
      </c>
      <c r="Q453" s="27">
        <f>IF(E453="","",MAX(0,E453-22))</f>
        <v/>
      </c>
      <c r="R453" s="27">
        <f>IF(H453=1,E453,"")</f>
        <v/>
      </c>
      <c r="S453" s="27">
        <f>IF(AND(H453=1,J453&lt;&gt;""),E453-J453,"")</f>
        <v/>
      </c>
      <c r="T453">
        <f>IF(G453="","",MONTH(G453))</f>
        <v/>
      </c>
    </row>
    <row r="454">
      <c r="A454" s="24" t="n">
        <v>2020</v>
      </c>
      <c r="B454" s="24" t="n">
        <v>1</v>
      </c>
      <c r="C454" s="24" t="n">
        <v>19</v>
      </c>
      <c r="D454" s="24" t="n">
        <v>21</v>
      </c>
      <c r="E454" s="24" t="n">
        <v>2.87</v>
      </c>
      <c r="F454" s="25">
        <f>IF($E454="","",DATE(IF($A454="",nominal_year,$A454),$B454,$C454)+($D454-IF(LEFT(hour_conv,1)="1",1,0))/24)</f>
        <v/>
      </c>
      <c r="G454" s="26">
        <f>IF(F454="","",INT(F454))</f>
        <v/>
      </c>
      <c r="H454">
        <f>IF(G454="","",IF(AND(MONTH(G454)*100+DAY(G454)&gt;=season_lo,MONTH(G454)*100+DAY(G454)&lt;=season_hi),1,0))</f>
        <v/>
      </c>
      <c r="I454">
        <f>IF(G454="","",G454-first_day+1)</f>
        <v/>
      </c>
      <c r="J454" s="27">
        <f>IF(I454="","",INDEX(Daily!$J$2:$J$421,I454))</f>
        <v/>
      </c>
      <c r="K454" s="27">
        <f>IF(J454="","",J454+cat_offset)</f>
        <v/>
      </c>
      <c r="L454" s="27">
        <f>IF(J454="","",MAX(0,E454-J454)^2)</f>
        <v/>
      </c>
      <c r="M454" s="27">
        <f>IF(J454="","",MAX(0,E454-(J454+twcdh_off))^2)</f>
        <v/>
      </c>
      <c r="N454" s="27">
        <f>IF(E454="","",MAX(0,E454-swcdh_thr)^2)</f>
        <v/>
      </c>
      <c r="O454">
        <f>IF(K454="","",ROUND(E454-K454,0))</f>
        <v/>
      </c>
      <c r="P454">
        <f>IF(O454="","",IF(O454&gt;=1,O454,0))</f>
        <v/>
      </c>
      <c r="Q454" s="27">
        <f>IF(E454="","",MAX(0,E454-22))</f>
        <v/>
      </c>
      <c r="R454" s="27">
        <f>IF(H454=1,E454,"")</f>
        <v/>
      </c>
      <c r="S454" s="27">
        <f>IF(AND(H454=1,J454&lt;&gt;""),E454-J454,"")</f>
        <v/>
      </c>
      <c r="T454">
        <f>IF(G454="","",MONTH(G454))</f>
        <v/>
      </c>
    </row>
    <row r="455">
      <c r="A455" s="24" t="n">
        <v>2020</v>
      </c>
      <c r="B455" s="24" t="n">
        <v>1</v>
      </c>
      <c r="C455" s="24" t="n">
        <v>19</v>
      </c>
      <c r="D455" s="24" t="n">
        <v>22</v>
      </c>
      <c r="E455" s="24" t="n">
        <v>2.33</v>
      </c>
      <c r="F455" s="25">
        <f>IF($E455="","",DATE(IF($A455="",nominal_year,$A455),$B455,$C455)+($D455-IF(LEFT(hour_conv,1)="1",1,0))/24)</f>
        <v/>
      </c>
      <c r="G455" s="26">
        <f>IF(F455="","",INT(F455))</f>
        <v/>
      </c>
      <c r="H455">
        <f>IF(G455="","",IF(AND(MONTH(G455)*100+DAY(G455)&gt;=season_lo,MONTH(G455)*100+DAY(G455)&lt;=season_hi),1,0))</f>
        <v/>
      </c>
      <c r="I455">
        <f>IF(G455="","",G455-first_day+1)</f>
        <v/>
      </c>
      <c r="J455" s="27">
        <f>IF(I455="","",INDEX(Daily!$J$2:$J$421,I455))</f>
        <v/>
      </c>
      <c r="K455" s="27">
        <f>IF(J455="","",J455+cat_offset)</f>
        <v/>
      </c>
      <c r="L455" s="27">
        <f>IF(J455="","",MAX(0,E455-J455)^2)</f>
        <v/>
      </c>
      <c r="M455" s="27">
        <f>IF(J455="","",MAX(0,E455-(J455+twcdh_off))^2)</f>
        <v/>
      </c>
      <c r="N455" s="27">
        <f>IF(E455="","",MAX(0,E455-swcdh_thr)^2)</f>
        <v/>
      </c>
      <c r="O455">
        <f>IF(K455="","",ROUND(E455-K455,0))</f>
        <v/>
      </c>
      <c r="P455">
        <f>IF(O455="","",IF(O455&gt;=1,O455,0))</f>
        <v/>
      </c>
      <c r="Q455" s="27">
        <f>IF(E455="","",MAX(0,E455-22))</f>
        <v/>
      </c>
      <c r="R455" s="27">
        <f>IF(H455=1,E455,"")</f>
        <v/>
      </c>
      <c r="S455" s="27">
        <f>IF(AND(H455=1,J455&lt;&gt;""),E455-J455,"")</f>
        <v/>
      </c>
      <c r="T455">
        <f>IF(G455="","",MONTH(G455))</f>
        <v/>
      </c>
    </row>
    <row r="456">
      <c r="A456" s="24" t="n">
        <v>2020</v>
      </c>
      <c r="B456" s="24" t="n">
        <v>1</v>
      </c>
      <c r="C456" s="24" t="n">
        <v>19</v>
      </c>
      <c r="D456" s="24" t="n">
        <v>23</v>
      </c>
      <c r="E456" s="24" t="n">
        <v>2.55</v>
      </c>
      <c r="F456" s="25">
        <f>IF($E456="","",DATE(IF($A456="",nominal_year,$A456),$B456,$C456)+($D456-IF(LEFT(hour_conv,1)="1",1,0))/24)</f>
        <v/>
      </c>
      <c r="G456" s="26">
        <f>IF(F456="","",INT(F456))</f>
        <v/>
      </c>
      <c r="H456">
        <f>IF(G456="","",IF(AND(MONTH(G456)*100+DAY(G456)&gt;=season_lo,MONTH(G456)*100+DAY(G456)&lt;=season_hi),1,0))</f>
        <v/>
      </c>
      <c r="I456">
        <f>IF(G456="","",G456-first_day+1)</f>
        <v/>
      </c>
      <c r="J456" s="27">
        <f>IF(I456="","",INDEX(Daily!$J$2:$J$421,I456))</f>
        <v/>
      </c>
      <c r="K456" s="27">
        <f>IF(J456="","",J456+cat_offset)</f>
        <v/>
      </c>
      <c r="L456" s="27">
        <f>IF(J456="","",MAX(0,E456-J456)^2)</f>
        <v/>
      </c>
      <c r="M456" s="27">
        <f>IF(J456="","",MAX(0,E456-(J456+twcdh_off))^2)</f>
        <v/>
      </c>
      <c r="N456" s="27">
        <f>IF(E456="","",MAX(0,E456-swcdh_thr)^2)</f>
        <v/>
      </c>
      <c r="O456">
        <f>IF(K456="","",ROUND(E456-K456,0))</f>
        <v/>
      </c>
      <c r="P456">
        <f>IF(O456="","",IF(O456&gt;=1,O456,0))</f>
        <v/>
      </c>
      <c r="Q456" s="27">
        <f>IF(E456="","",MAX(0,E456-22))</f>
        <v/>
      </c>
      <c r="R456" s="27">
        <f>IF(H456=1,E456,"")</f>
        <v/>
      </c>
      <c r="S456" s="27">
        <f>IF(AND(H456=1,J456&lt;&gt;""),E456-J456,"")</f>
        <v/>
      </c>
      <c r="T456">
        <f>IF(G456="","",MONTH(G456))</f>
        <v/>
      </c>
    </row>
    <row r="457">
      <c r="A457" s="24" t="n">
        <v>2020</v>
      </c>
      <c r="B457" s="24" t="n">
        <v>1</v>
      </c>
      <c r="C457" s="24" t="n">
        <v>19</v>
      </c>
      <c r="D457" s="24" t="n">
        <v>24</v>
      </c>
      <c r="E457" s="24" t="n">
        <v>1.43</v>
      </c>
      <c r="F457" s="25">
        <f>IF($E457="","",DATE(IF($A457="",nominal_year,$A457),$B457,$C457)+($D457-IF(LEFT(hour_conv,1)="1",1,0))/24)</f>
        <v/>
      </c>
      <c r="G457" s="26">
        <f>IF(F457="","",INT(F457))</f>
        <v/>
      </c>
      <c r="H457">
        <f>IF(G457="","",IF(AND(MONTH(G457)*100+DAY(G457)&gt;=season_lo,MONTH(G457)*100+DAY(G457)&lt;=season_hi),1,0))</f>
        <v/>
      </c>
      <c r="I457">
        <f>IF(G457="","",G457-first_day+1)</f>
        <v/>
      </c>
      <c r="J457" s="27">
        <f>IF(I457="","",INDEX(Daily!$J$2:$J$421,I457))</f>
        <v/>
      </c>
      <c r="K457" s="27">
        <f>IF(J457="","",J457+cat_offset)</f>
        <v/>
      </c>
      <c r="L457" s="27">
        <f>IF(J457="","",MAX(0,E457-J457)^2)</f>
        <v/>
      </c>
      <c r="M457" s="27">
        <f>IF(J457="","",MAX(0,E457-(J457+twcdh_off))^2)</f>
        <v/>
      </c>
      <c r="N457" s="27">
        <f>IF(E457="","",MAX(0,E457-swcdh_thr)^2)</f>
        <v/>
      </c>
      <c r="O457">
        <f>IF(K457="","",ROUND(E457-K457,0))</f>
        <v/>
      </c>
      <c r="P457">
        <f>IF(O457="","",IF(O457&gt;=1,O457,0))</f>
        <v/>
      </c>
      <c r="Q457" s="27">
        <f>IF(E457="","",MAX(0,E457-22))</f>
        <v/>
      </c>
      <c r="R457" s="27">
        <f>IF(H457=1,E457,"")</f>
        <v/>
      </c>
      <c r="S457" s="27">
        <f>IF(AND(H457=1,J457&lt;&gt;""),E457-J457,"")</f>
        <v/>
      </c>
      <c r="T457">
        <f>IF(G457="","",MONTH(G457))</f>
        <v/>
      </c>
    </row>
    <row r="458">
      <c r="A458" s="24" t="n">
        <v>2020</v>
      </c>
      <c r="B458" s="24" t="n">
        <v>1</v>
      </c>
      <c r="C458" s="24" t="n">
        <v>20</v>
      </c>
      <c r="D458" s="24" t="n">
        <v>1</v>
      </c>
      <c r="E458" s="24" t="n">
        <v>0.99</v>
      </c>
      <c r="F458" s="25">
        <f>IF($E458="","",DATE(IF($A458="",nominal_year,$A458),$B458,$C458)+($D458-IF(LEFT(hour_conv,1)="1",1,0))/24)</f>
        <v/>
      </c>
      <c r="G458" s="26">
        <f>IF(F458="","",INT(F458))</f>
        <v/>
      </c>
      <c r="H458">
        <f>IF(G458="","",IF(AND(MONTH(G458)*100+DAY(G458)&gt;=season_lo,MONTH(G458)*100+DAY(G458)&lt;=season_hi),1,0))</f>
        <v/>
      </c>
      <c r="I458">
        <f>IF(G458="","",G458-first_day+1)</f>
        <v/>
      </c>
      <c r="J458" s="27">
        <f>IF(I458="","",INDEX(Daily!$J$2:$J$421,I458))</f>
        <v/>
      </c>
      <c r="K458" s="27">
        <f>IF(J458="","",J458+cat_offset)</f>
        <v/>
      </c>
      <c r="L458" s="27">
        <f>IF(J458="","",MAX(0,E458-J458)^2)</f>
        <v/>
      </c>
      <c r="M458" s="27">
        <f>IF(J458="","",MAX(0,E458-(J458+twcdh_off))^2)</f>
        <v/>
      </c>
      <c r="N458" s="27">
        <f>IF(E458="","",MAX(0,E458-swcdh_thr)^2)</f>
        <v/>
      </c>
      <c r="O458">
        <f>IF(K458="","",ROUND(E458-K458,0))</f>
        <v/>
      </c>
      <c r="P458">
        <f>IF(O458="","",IF(O458&gt;=1,O458,0))</f>
        <v/>
      </c>
      <c r="Q458" s="27">
        <f>IF(E458="","",MAX(0,E458-22))</f>
        <v/>
      </c>
      <c r="R458" s="27">
        <f>IF(H458=1,E458,"")</f>
        <v/>
      </c>
      <c r="S458" s="27">
        <f>IF(AND(H458=1,J458&lt;&gt;""),E458-J458,"")</f>
        <v/>
      </c>
      <c r="T458">
        <f>IF(G458="","",MONTH(G458))</f>
        <v/>
      </c>
    </row>
    <row r="459">
      <c r="A459" s="24" t="n">
        <v>2020</v>
      </c>
      <c r="B459" s="24" t="n">
        <v>1</v>
      </c>
      <c r="C459" s="24" t="n">
        <v>20</v>
      </c>
      <c r="D459" s="24" t="n">
        <v>2</v>
      </c>
      <c r="E459" s="24" t="n">
        <v>-0.09</v>
      </c>
      <c r="F459" s="25">
        <f>IF($E459="","",DATE(IF($A459="",nominal_year,$A459),$B459,$C459)+($D459-IF(LEFT(hour_conv,1)="1",1,0))/24)</f>
        <v/>
      </c>
      <c r="G459" s="26">
        <f>IF(F459="","",INT(F459))</f>
        <v/>
      </c>
      <c r="H459">
        <f>IF(G459="","",IF(AND(MONTH(G459)*100+DAY(G459)&gt;=season_lo,MONTH(G459)*100+DAY(G459)&lt;=season_hi),1,0))</f>
        <v/>
      </c>
      <c r="I459">
        <f>IF(G459="","",G459-first_day+1)</f>
        <v/>
      </c>
      <c r="J459" s="27">
        <f>IF(I459="","",INDEX(Daily!$J$2:$J$421,I459))</f>
        <v/>
      </c>
      <c r="K459" s="27">
        <f>IF(J459="","",J459+cat_offset)</f>
        <v/>
      </c>
      <c r="L459" s="27">
        <f>IF(J459="","",MAX(0,E459-J459)^2)</f>
        <v/>
      </c>
      <c r="M459" s="27">
        <f>IF(J459="","",MAX(0,E459-(J459+twcdh_off))^2)</f>
        <v/>
      </c>
      <c r="N459" s="27">
        <f>IF(E459="","",MAX(0,E459-swcdh_thr)^2)</f>
        <v/>
      </c>
      <c r="O459">
        <f>IF(K459="","",ROUND(E459-K459,0))</f>
        <v/>
      </c>
      <c r="P459">
        <f>IF(O459="","",IF(O459&gt;=1,O459,0))</f>
        <v/>
      </c>
      <c r="Q459" s="27">
        <f>IF(E459="","",MAX(0,E459-22))</f>
        <v/>
      </c>
      <c r="R459" s="27">
        <f>IF(H459=1,E459,"")</f>
        <v/>
      </c>
      <c r="S459" s="27">
        <f>IF(AND(H459=1,J459&lt;&gt;""),E459-J459,"")</f>
        <v/>
      </c>
      <c r="T459">
        <f>IF(G459="","",MONTH(G459))</f>
        <v/>
      </c>
    </row>
    <row r="460">
      <c r="A460" s="24" t="n">
        <v>2020</v>
      </c>
      <c r="B460" s="24" t="n">
        <v>1</v>
      </c>
      <c r="C460" s="24" t="n">
        <v>20</v>
      </c>
      <c r="D460" s="24" t="n">
        <v>3</v>
      </c>
      <c r="E460" s="24" t="n">
        <v>0.22</v>
      </c>
      <c r="F460" s="25">
        <f>IF($E460="","",DATE(IF($A460="",nominal_year,$A460),$B460,$C460)+($D460-IF(LEFT(hour_conv,1)="1",1,0))/24)</f>
        <v/>
      </c>
      <c r="G460" s="26">
        <f>IF(F460="","",INT(F460))</f>
        <v/>
      </c>
      <c r="H460">
        <f>IF(G460="","",IF(AND(MONTH(G460)*100+DAY(G460)&gt;=season_lo,MONTH(G460)*100+DAY(G460)&lt;=season_hi),1,0))</f>
        <v/>
      </c>
      <c r="I460">
        <f>IF(G460="","",G460-first_day+1)</f>
        <v/>
      </c>
      <c r="J460" s="27">
        <f>IF(I460="","",INDEX(Daily!$J$2:$J$421,I460))</f>
        <v/>
      </c>
      <c r="K460" s="27">
        <f>IF(J460="","",J460+cat_offset)</f>
        <v/>
      </c>
      <c r="L460" s="27">
        <f>IF(J460="","",MAX(0,E460-J460)^2)</f>
        <v/>
      </c>
      <c r="M460" s="27">
        <f>IF(J460="","",MAX(0,E460-(J460+twcdh_off))^2)</f>
        <v/>
      </c>
      <c r="N460" s="27">
        <f>IF(E460="","",MAX(0,E460-swcdh_thr)^2)</f>
        <v/>
      </c>
      <c r="O460">
        <f>IF(K460="","",ROUND(E460-K460,0))</f>
        <v/>
      </c>
      <c r="P460">
        <f>IF(O460="","",IF(O460&gt;=1,O460,0))</f>
        <v/>
      </c>
      <c r="Q460" s="27">
        <f>IF(E460="","",MAX(0,E460-22))</f>
        <v/>
      </c>
      <c r="R460" s="27">
        <f>IF(H460=1,E460,"")</f>
        <v/>
      </c>
      <c r="S460" s="27">
        <f>IF(AND(H460=1,J460&lt;&gt;""),E460-J460,"")</f>
        <v/>
      </c>
      <c r="T460">
        <f>IF(G460="","",MONTH(G460))</f>
        <v/>
      </c>
    </row>
    <row r="461">
      <c r="A461" s="24" t="n">
        <v>2020</v>
      </c>
      <c r="B461" s="24" t="n">
        <v>1</v>
      </c>
      <c r="C461" s="24" t="n">
        <v>20</v>
      </c>
      <c r="D461" s="24" t="n">
        <v>4</v>
      </c>
      <c r="E461" s="24" t="n">
        <v>-0.49</v>
      </c>
      <c r="F461" s="25">
        <f>IF($E461="","",DATE(IF($A461="",nominal_year,$A461),$B461,$C461)+($D461-IF(LEFT(hour_conv,1)="1",1,0))/24)</f>
        <v/>
      </c>
      <c r="G461" s="26">
        <f>IF(F461="","",INT(F461))</f>
        <v/>
      </c>
      <c r="H461">
        <f>IF(G461="","",IF(AND(MONTH(G461)*100+DAY(G461)&gt;=season_lo,MONTH(G461)*100+DAY(G461)&lt;=season_hi),1,0))</f>
        <v/>
      </c>
      <c r="I461">
        <f>IF(G461="","",G461-first_day+1)</f>
        <v/>
      </c>
      <c r="J461" s="27">
        <f>IF(I461="","",INDEX(Daily!$J$2:$J$421,I461))</f>
        <v/>
      </c>
      <c r="K461" s="27">
        <f>IF(J461="","",J461+cat_offset)</f>
        <v/>
      </c>
      <c r="L461" s="27">
        <f>IF(J461="","",MAX(0,E461-J461)^2)</f>
        <v/>
      </c>
      <c r="M461" s="27">
        <f>IF(J461="","",MAX(0,E461-(J461+twcdh_off))^2)</f>
        <v/>
      </c>
      <c r="N461" s="27">
        <f>IF(E461="","",MAX(0,E461-swcdh_thr)^2)</f>
        <v/>
      </c>
      <c r="O461">
        <f>IF(K461="","",ROUND(E461-K461,0))</f>
        <v/>
      </c>
      <c r="P461">
        <f>IF(O461="","",IF(O461&gt;=1,O461,0))</f>
        <v/>
      </c>
      <c r="Q461" s="27">
        <f>IF(E461="","",MAX(0,E461-22))</f>
        <v/>
      </c>
      <c r="R461" s="27">
        <f>IF(H461=1,E461,"")</f>
        <v/>
      </c>
      <c r="S461" s="27">
        <f>IF(AND(H461=1,J461&lt;&gt;""),E461-J461,"")</f>
        <v/>
      </c>
      <c r="T461">
        <f>IF(G461="","",MONTH(G461))</f>
        <v/>
      </c>
    </row>
    <row r="462">
      <c r="A462" s="24" t="n">
        <v>2020</v>
      </c>
      <c r="B462" s="24" t="n">
        <v>1</v>
      </c>
      <c r="C462" s="24" t="n">
        <v>20</v>
      </c>
      <c r="D462" s="24" t="n">
        <v>5</v>
      </c>
      <c r="E462" s="24" t="n">
        <v>-0.22</v>
      </c>
      <c r="F462" s="25">
        <f>IF($E462="","",DATE(IF($A462="",nominal_year,$A462),$B462,$C462)+($D462-IF(LEFT(hour_conv,1)="1",1,0))/24)</f>
        <v/>
      </c>
      <c r="G462" s="26">
        <f>IF(F462="","",INT(F462))</f>
        <v/>
      </c>
      <c r="H462">
        <f>IF(G462="","",IF(AND(MONTH(G462)*100+DAY(G462)&gt;=season_lo,MONTH(G462)*100+DAY(G462)&lt;=season_hi),1,0))</f>
        <v/>
      </c>
      <c r="I462">
        <f>IF(G462="","",G462-first_day+1)</f>
        <v/>
      </c>
      <c r="J462" s="27">
        <f>IF(I462="","",INDEX(Daily!$J$2:$J$421,I462))</f>
        <v/>
      </c>
      <c r="K462" s="27">
        <f>IF(J462="","",J462+cat_offset)</f>
        <v/>
      </c>
      <c r="L462" s="27">
        <f>IF(J462="","",MAX(0,E462-J462)^2)</f>
        <v/>
      </c>
      <c r="M462" s="27">
        <f>IF(J462="","",MAX(0,E462-(J462+twcdh_off))^2)</f>
        <v/>
      </c>
      <c r="N462" s="27">
        <f>IF(E462="","",MAX(0,E462-swcdh_thr)^2)</f>
        <v/>
      </c>
      <c r="O462">
        <f>IF(K462="","",ROUND(E462-K462,0))</f>
        <v/>
      </c>
      <c r="P462">
        <f>IF(O462="","",IF(O462&gt;=1,O462,0))</f>
        <v/>
      </c>
      <c r="Q462" s="27">
        <f>IF(E462="","",MAX(0,E462-22))</f>
        <v/>
      </c>
      <c r="R462" s="27">
        <f>IF(H462=1,E462,"")</f>
        <v/>
      </c>
      <c r="S462" s="27">
        <f>IF(AND(H462=1,J462&lt;&gt;""),E462-J462,"")</f>
        <v/>
      </c>
      <c r="T462">
        <f>IF(G462="","",MONTH(G462))</f>
        <v/>
      </c>
    </row>
    <row r="463">
      <c r="A463" s="24" t="n">
        <v>2020</v>
      </c>
      <c r="B463" s="24" t="n">
        <v>1</v>
      </c>
      <c r="C463" s="24" t="n">
        <v>20</v>
      </c>
      <c r="D463" s="24" t="n">
        <v>6</v>
      </c>
      <c r="E463" s="24" t="n">
        <v>1.1</v>
      </c>
      <c r="F463" s="25">
        <f>IF($E463="","",DATE(IF($A463="",nominal_year,$A463),$B463,$C463)+($D463-IF(LEFT(hour_conv,1)="1",1,0))/24)</f>
        <v/>
      </c>
      <c r="G463" s="26">
        <f>IF(F463="","",INT(F463))</f>
        <v/>
      </c>
      <c r="H463">
        <f>IF(G463="","",IF(AND(MONTH(G463)*100+DAY(G463)&gt;=season_lo,MONTH(G463)*100+DAY(G463)&lt;=season_hi),1,0))</f>
        <v/>
      </c>
      <c r="I463">
        <f>IF(G463="","",G463-first_day+1)</f>
        <v/>
      </c>
      <c r="J463" s="27">
        <f>IF(I463="","",INDEX(Daily!$J$2:$J$421,I463))</f>
        <v/>
      </c>
      <c r="K463" s="27">
        <f>IF(J463="","",J463+cat_offset)</f>
        <v/>
      </c>
      <c r="L463" s="27">
        <f>IF(J463="","",MAX(0,E463-J463)^2)</f>
        <v/>
      </c>
      <c r="M463" s="27">
        <f>IF(J463="","",MAX(0,E463-(J463+twcdh_off))^2)</f>
        <v/>
      </c>
      <c r="N463" s="27">
        <f>IF(E463="","",MAX(0,E463-swcdh_thr)^2)</f>
        <v/>
      </c>
      <c r="O463">
        <f>IF(K463="","",ROUND(E463-K463,0))</f>
        <v/>
      </c>
      <c r="P463">
        <f>IF(O463="","",IF(O463&gt;=1,O463,0))</f>
        <v/>
      </c>
      <c r="Q463" s="27">
        <f>IF(E463="","",MAX(0,E463-22))</f>
        <v/>
      </c>
      <c r="R463" s="27">
        <f>IF(H463=1,E463,"")</f>
        <v/>
      </c>
      <c r="S463" s="27">
        <f>IF(AND(H463=1,J463&lt;&gt;""),E463-J463,"")</f>
        <v/>
      </c>
      <c r="T463">
        <f>IF(G463="","",MONTH(G463))</f>
        <v/>
      </c>
    </row>
    <row r="464">
      <c r="A464" s="24" t="n">
        <v>2020</v>
      </c>
      <c r="B464" s="24" t="n">
        <v>1</v>
      </c>
      <c r="C464" s="24" t="n">
        <v>20</v>
      </c>
      <c r="D464" s="24" t="n">
        <v>7</v>
      </c>
      <c r="E464" s="24" t="n">
        <v>0.83</v>
      </c>
      <c r="F464" s="25">
        <f>IF($E464="","",DATE(IF($A464="",nominal_year,$A464),$B464,$C464)+($D464-IF(LEFT(hour_conv,1)="1",1,0))/24)</f>
        <v/>
      </c>
      <c r="G464" s="26">
        <f>IF(F464="","",INT(F464))</f>
        <v/>
      </c>
      <c r="H464">
        <f>IF(G464="","",IF(AND(MONTH(G464)*100+DAY(G464)&gt;=season_lo,MONTH(G464)*100+DAY(G464)&lt;=season_hi),1,0))</f>
        <v/>
      </c>
      <c r="I464">
        <f>IF(G464="","",G464-first_day+1)</f>
        <v/>
      </c>
      <c r="J464" s="27">
        <f>IF(I464="","",INDEX(Daily!$J$2:$J$421,I464))</f>
        <v/>
      </c>
      <c r="K464" s="27">
        <f>IF(J464="","",J464+cat_offset)</f>
        <v/>
      </c>
      <c r="L464" s="27">
        <f>IF(J464="","",MAX(0,E464-J464)^2)</f>
        <v/>
      </c>
      <c r="M464" s="27">
        <f>IF(J464="","",MAX(0,E464-(J464+twcdh_off))^2)</f>
        <v/>
      </c>
      <c r="N464" s="27">
        <f>IF(E464="","",MAX(0,E464-swcdh_thr)^2)</f>
        <v/>
      </c>
      <c r="O464">
        <f>IF(K464="","",ROUND(E464-K464,0))</f>
        <v/>
      </c>
      <c r="P464">
        <f>IF(O464="","",IF(O464&gt;=1,O464,0))</f>
        <v/>
      </c>
      <c r="Q464" s="27">
        <f>IF(E464="","",MAX(0,E464-22))</f>
        <v/>
      </c>
      <c r="R464" s="27">
        <f>IF(H464=1,E464,"")</f>
        <v/>
      </c>
      <c r="S464" s="27">
        <f>IF(AND(H464=1,J464&lt;&gt;""),E464-J464,"")</f>
        <v/>
      </c>
      <c r="T464">
        <f>IF(G464="","",MONTH(G464))</f>
        <v/>
      </c>
    </row>
    <row r="465">
      <c r="A465" s="24" t="n">
        <v>2020</v>
      </c>
      <c r="B465" s="24" t="n">
        <v>1</v>
      </c>
      <c r="C465" s="24" t="n">
        <v>20</v>
      </c>
      <c r="D465" s="24" t="n">
        <v>8</v>
      </c>
      <c r="E465" s="24" t="n">
        <v>0.87</v>
      </c>
      <c r="F465" s="25">
        <f>IF($E465="","",DATE(IF($A465="",nominal_year,$A465),$B465,$C465)+($D465-IF(LEFT(hour_conv,1)="1",1,0))/24)</f>
        <v/>
      </c>
      <c r="G465" s="26">
        <f>IF(F465="","",INT(F465))</f>
        <v/>
      </c>
      <c r="H465">
        <f>IF(G465="","",IF(AND(MONTH(G465)*100+DAY(G465)&gt;=season_lo,MONTH(G465)*100+DAY(G465)&lt;=season_hi),1,0))</f>
        <v/>
      </c>
      <c r="I465">
        <f>IF(G465="","",G465-first_day+1)</f>
        <v/>
      </c>
      <c r="J465" s="27">
        <f>IF(I465="","",INDEX(Daily!$J$2:$J$421,I465))</f>
        <v/>
      </c>
      <c r="K465" s="27">
        <f>IF(J465="","",J465+cat_offset)</f>
        <v/>
      </c>
      <c r="L465" s="27">
        <f>IF(J465="","",MAX(0,E465-J465)^2)</f>
        <v/>
      </c>
      <c r="M465" s="27">
        <f>IF(J465="","",MAX(0,E465-(J465+twcdh_off))^2)</f>
        <v/>
      </c>
      <c r="N465" s="27">
        <f>IF(E465="","",MAX(0,E465-swcdh_thr)^2)</f>
        <v/>
      </c>
      <c r="O465">
        <f>IF(K465="","",ROUND(E465-K465,0))</f>
        <v/>
      </c>
      <c r="P465">
        <f>IF(O465="","",IF(O465&gt;=1,O465,0))</f>
        <v/>
      </c>
      <c r="Q465" s="27">
        <f>IF(E465="","",MAX(0,E465-22))</f>
        <v/>
      </c>
      <c r="R465" s="27">
        <f>IF(H465=1,E465,"")</f>
        <v/>
      </c>
      <c r="S465" s="27">
        <f>IF(AND(H465=1,J465&lt;&gt;""),E465-J465,"")</f>
        <v/>
      </c>
      <c r="T465">
        <f>IF(G465="","",MONTH(G465))</f>
        <v/>
      </c>
    </row>
    <row r="466">
      <c r="A466" s="24" t="n">
        <v>2020</v>
      </c>
      <c r="B466" s="24" t="n">
        <v>1</v>
      </c>
      <c r="C466" s="24" t="n">
        <v>20</v>
      </c>
      <c r="D466" s="24" t="n">
        <v>9</v>
      </c>
      <c r="E466" s="24" t="n">
        <v>1.67</v>
      </c>
      <c r="F466" s="25">
        <f>IF($E466="","",DATE(IF($A466="",nominal_year,$A466),$B466,$C466)+($D466-IF(LEFT(hour_conv,1)="1",1,0))/24)</f>
        <v/>
      </c>
      <c r="G466" s="26">
        <f>IF(F466="","",INT(F466))</f>
        <v/>
      </c>
      <c r="H466">
        <f>IF(G466="","",IF(AND(MONTH(G466)*100+DAY(G466)&gt;=season_lo,MONTH(G466)*100+DAY(G466)&lt;=season_hi),1,0))</f>
        <v/>
      </c>
      <c r="I466">
        <f>IF(G466="","",G466-first_day+1)</f>
        <v/>
      </c>
      <c r="J466" s="27">
        <f>IF(I466="","",INDEX(Daily!$J$2:$J$421,I466))</f>
        <v/>
      </c>
      <c r="K466" s="27">
        <f>IF(J466="","",J466+cat_offset)</f>
        <v/>
      </c>
      <c r="L466" s="27">
        <f>IF(J466="","",MAX(0,E466-J466)^2)</f>
        <v/>
      </c>
      <c r="M466" s="27">
        <f>IF(J466="","",MAX(0,E466-(J466+twcdh_off))^2)</f>
        <v/>
      </c>
      <c r="N466" s="27">
        <f>IF(E466="","",MAX(0,E466-swcdh_thr)^2)</f>
        <v/>
      </c>
      <c r="O466">
        <f>IF(K466="","",ROUND(E466-K466,0))</f>
        <v/>
      </c>
      <c r="P466">
        <f>IF(O466="","",IF(O466&gt;=1,O466,0))</f>
        <v/>
      </c>
      <c r="Q466" s="27">
        <f>IF(E466="","",MAX(0,E466-22))</f>
        <v/>
      </c>
      <c r="R466" s="27">
        <f>IF(H466=1,E466,"")</f>
        <v/>
      </c>
      <c r="S466" s="27">
        <f>IF(AND(H466=1,J466&lt;&gt;""),E466-J466,"")</f>
        <v/>
      </c>
      <c r="T466">
        <f>IF(G466="","",MONTH(G466))</f>
        <v/>
      </c>
    </row>
    <row r="467">
      <c r="A467" s="24" t="n">
        <v>2020</v>
      </c>
      <c r="B467" s="24" t="n">
        <v>1</v>
      </c>
      <c r="C467" s="24" t="n">
        <v>20</v>
      </c>
      <c r="D467" s="24" t="n">
        <v>10</v>
      </c>
      <c r="E467" s="24" t="n">
        <v>2.51</v>
      </c>
      <c r="F467" s="25">
        <f>IF($E467="","",DATE(IF($A467="",nominal_year,$A467),$B467,$C467)+($D467-IF(LEFT(hour_conv,1)="1",1,0))/24)</f>
        <v/>
      </c>
      <c r="G467" s="26">
        <f>IF(F467="","",INT(F467))</f>
        <v/>
      </c>
      <c r="H467">
        <f>IF(G467="","",IF(AND(MONTH(G467)*100+DAY(G467)&gt;=season_lo,MONTH(G467)*100+DAY(G467)&lt;=season_hi),1,0))</f>
        <v/>
      </c>
      <c r="I467">
        <f>IF(G467="","",G467-first_day+1)</f>
        <v/>
      </c>
      <c r="J467" s="27">
        <f>IF(I467="","",INDEX(Daily!$J$2:$J$421,I467))</f>
        <v/>
      </c>
      <c r="K467" s="27">
        <f>IF(J467="","",J467+cat_offset)</f>
        <v/>
      </c>
      <c r="L467" s="27">
        <f>IF(J467="","",MAX(0,E467-J467)^2)</f>
        <v/>
      </c>
      <c r="M467" s="27">
        <f>IF(J467="","",MAX(0,E467-(J467+twcdh_off))^2)</f>
        <v/>
      </c>
      <c r="N467" s="27">
        <f>IF(E467="","",MAX(0,E467-swcdh_thr)^2)</f>
        <v/>
      </c>
      <c r="O467">
        <f>IF(K467="","",ROUND(E467-K467,0))</f>
        <v/>
      </c>
      <c r="P467">
        <f>IF(O467="","",IF(O467&gt;=1,O467,0))</f>
        <v/>
      </c>
      <c r="Q467" s="27">
        <f>IF(E467="","",MAX(0,E467-22))</f>
        <v/>
      </c>
      <c r="R467" s="27">
        <f>IF(H467=1,E467,"")</f>
        <v/>
      </c>
      <c r="S467" s="27">
        <f>IF(AND(H467=1,J467&lt;&gt;""),E467-J467,"")</f>
        <v/>
      </c>
      <c r="T467">
        <f>IF(G467="","",MONTH(G467))</f>
        <v/>
      </c>
    </row>
    <row r="468">
      <c r="A468" s="24" t="n">
        <v>2020</v>
      </c>
      <c r="B468" s="24" t="n">
        <v>1</v>
      </c>
      <c r="C468" s="24" t="n">
        <v>20</v>
      </c>
      <c r="D468" s="24" t="n">
        <v>11</v>
      </c>
      <c r="E468" s="24" t="n">
        <v>3.55</v>
      </c>
      <c r="F468" s="25">
        <f>IF($E468="","",DATE(IF($A468="",nominal_year,$A468),$B468,$C468)+($D468-IF(LEFT(hour_conv,1)="1",1,0))/24)</f>
        <v/>
      </c>
      <c r="G468" s="26">
        <f>IF(F468="","",INT(F468))</f>
        <v/>
      </c>
      <c r="H468">
        <f>IF(G468="","",IF(AND(MONTH(G468)*100+DAY(G468)&gt;=season_lo,MONTH(G468)*100+DAY(G468)&lt;=season_hi),1,0))</f>
        <v/>
      </c>
      <c r="I468">
        <f>IF(G468="","",G468-first_day+1)</f>
        <v/>
      </c>
      <c r="J468" s="27">
        <f>IF(I468="","",INDEX(Daily!$J$2:$J$421,I468))</f>
        <v/>
      </c>
      <c r="K468" s="27">
        <f>IF(J468="","",J468+cat_offset)</f>
        <v/>
      </c>
      <c r="L468" s="27">
        <f>IF(J468="","",MAX(0,E468-J468)^2)</f>
        <v/>
      </c>
      <c r="M468" s="27">
        <f>IF(J468="","",MAX(0,E468-(J468+twcdh_off))^2)</f>
        <v/>
      </c>
      <c r="N468" s="27">
        <f>IF(E468="","",MAX(0,E468-swcdh_thr)^2)</f>
        <v/>
      </c>
      <c r="O468">
        <f>IF(K468="","",ROUND(E468-K468,0))</f>
        <v/>
      </c>
      <c r="P468">
        <f>IF(O468="","",IF(O468&gt;=1,O468,0))</f>
        <v/>
      </c>
      <c r="Q468" s="27">
        <f>IF(E468="","",MAX(0,E468-22))</f>
        <v/>
      </c>
      <c r="R468" s="27">
        <f>IF(H468=1,E468,"")</f>
        <v/>
      </c>
      <c r="S468" s="27">
        <f>IF(AND(H468=1,J468&lt;&gt;""),E468-J468,"")</f>
        <v/>
      </c>
      <c r="T468">
        <f>IF(G468="","",MONTH(G468))</f>
        <v/>
      </c>
    </row>
    <row r="469">
      <c r="A469" s="24" t="n">
        <v>2020</v>
      </c>
      <c r="B469" s="24" t="n">
        <v>1</v>
      </c>
      <c r="C469" s="24" t="n">
        <v>20</v>
      </c>
      <c r="D469" s="24" t="n">
        <v>12</v>
      </c>
      <c r="E469" s="24" t="n">
        <v>3.5</v>
      </c>
      <c r="F469" s="25">
        <f>IF($E469="","",DATE(IF($A469="",nominal_year,$A469),$B469,$C469)+($D469-IF(LEFT(hour_conv,1)="1",1,0))/24)</f>
        <v/>
      </c>
      <c r="G469" s="26">
        <f>IF(F469="","",INT(F469))</f>
        <v/>
      </c>
      <c r="H469">
        <f>IF(G469="","",IF(AND(MONTH(G469)*100+DAY(G469)&gt;=season_lo,MONTH(G469)*100+DAY(G469)&lt;=season_hi),1,0))</f>
        <v/>
      </c>
      <c r="I469">
        <f>IF(G469="","",G469-first_day+1)</f>
        <v/>
      </c>
      <c r="J469" s="27">
        <f>IF(I469="","",INDEX(Daily!$J$2:$J$421,I469))</f>
        <v/>
      </c>
      <c r="K469" s="27">
        <f>IF(J469="","",J469+cat_offset)</f>
        <v/>
      </c>
      <c r="L469" s="27">
        <f>IF(J469="","",MAX(0,E469-J469)^2)</f>
        <v/>
      </c>
      <c r="M469" s="27">
        <f>IF(J469="","",MAX(0,E469-(J469+twcdh_off))^2)</f>
        <v/>
      </c>
      <c r="N469" s="27">
        <f>IF(E469="","",MAX(0,E469-swcdh_thr)^2)</f>
        <v/>
      </c>
      <c r="O469">
        <f>IF(K469="","",ROUND(E469-K469,0))</f>
        <v/>
      </c>
      <c r="P469">
        <f>IF(O469="","",IF(O469&gt;=1,O469,0))</f>
        <v/>
      </c>
      <c r="Q469" s="27">
        <f>IF(E469="","",MAX(0,E469-22))</f>
        <v/>
      </c>
      <c r="R469" s="27">
        <f>IF(H469=1,E469,"")</f>
        <v/>
      </c>
      <c r="S469" s="27">
        <f>IF(AND(H469=1,J469&lt;&gt;""),E469-J469,"")</f>
        <v/>
      </c>
      <c r="T469">
        <f>IF(G469="","",MONTH(G469))</f>
        <v/>
      </c>
    </row>
    <row r="470">
      <c r="A470" s="24" t="n">
        <v>2020</v>
      </c>
      <c r="B470" s="24" t="n">
        <v>1</v>
      </c>
      <c r="C470" s="24" t="n">
        <v>20</v>
      </c>
      <c r="D470" s="24" t="n">
        <v>13</v>
      </c>
      <c r="E470" s="24" t="n">
        <v>3.55</v>
      </c>
      <c r="F470" s="25">
        <f>IF($E470="","",DATE(IF($A470="",nominal_year,$A470),$B470,$C470)+($D470-IF(LEFT(hour_conv,1)="1",1,0))/24)</f>
        <v/>
      </c>
      <c r="G470" s="26">
        <f>IF(F470="","",INT(F470))</f>
        <v/>
      </c>
      <c r="H470">
        <f>IF(G470="","",IF(AND(MONTH(G470)*100+DAY(G470)&gt;=season_lo,MONTH(G470)*100+DAY(G470)&lt;=season_hi),1,0))</f>
        <v/>
      </c>
      <c r="I470">
        <f>IF(G470="","",G470-first_day+1)</f>
        <v/>
      </c>
      <c r="J470" s="27">
        <f>IF(I470="","",INDEX(Daily!$J$2:$J$421,I470))</f>
        <v/>
      </c>
      <c r="K470" s="27">
        <f>IF(J470="","",J470+cat_offset)</f>
        <v/>
      </c>
      <c r="L470" s="27">
        <f>IF(J470="","",MAX(0,E470-J470)^2)</f>
        <v/>
      </c>
      <c r="M470" s="27">
        <f>IF(J470="","",MAX(0,E470-(J470+twcdh_off))^2)</f>
        <v/>
      </c>
      <c r="N470" s="27">
        <f>IF(E470="","",MAX(0,E470-swcdh_thr)^2)</f>
        <v/>
      </c>
      <c r="O470">
        <f>IF(K470="","",ROUND(E470-K470,0))</f>
        <v/>
      </c>
      <c r="P470">
        <f>IF(O470="","",IF(O470&gt;=1,O470,0))</f>
        <v/>
      </c>
      <c r="Q470" s="27">
        <f>IF(E470="","",MAX(0,E470-22))</f>
        <v/>
      </c>
      <c r="R470" s="27">
        <f>IF(H470=1,E470,"")</f>
        <v/>
      </c>
      <c r="S470" s="27">
        <f>IF(AND(H470=1,J470&lt;&gt;""),E470-J470,"")</f>
        <v/>
      </c>
      <c r="T470">
        <f>IF(G470="","",MONTH(G470))</f>
        <v/>
      </c>
    </row>
    <row r="471">
      <c r="A471" s="24" t="n">
        <v>2020</v>
      </c>
      <c r="B471" s="24" t="n">
        <v>1</v>
      </c>
      <c r="C471" s="24" t="n">
        <v>20</v>
      </c>
      <c r="D471" s="24" t="n">
        <v>14</v>
      </c>
      <c r="E471" s="24" t="n">
        <v>4.55</v>
      </c>
      <c r="F471" s="25">
        <f>IF($E471="","",DATE(IF($A471="",nominal_year,$A471),$B471,$C471)+($D471-IF(LEFT(hour_conv,1)="1",1,0))/24)</f>
        <v/>
      </c>
      <c r="G471" s="26">
        <f>IF(F471="","",INT(F471))</f>
        <v/>
      </c>
      <c r="H471">
        <f>IF(G471="","",IF(AND(MONTH(G471)*100+DAY(G471)&gt;=season_lo,MONTH(G471)*100+DAY(G471)&lt;=season_hi),1,0))</f>
        <v/>
      </c>
      <c r="I471">
        <f>IF(G471="","",G471-first_day+1)</f>
        <v/>
      </c>
      <c r="J471" s="27">
        <f>IF(I471="","",INDEX(Daily!$J$2:$J$421,I471))</f>
        <v/>
      </c>
      <c r="K471" s="27">
        <f>IF(J471="","",J471+cat_offset)</f>
        <v/>
      </c>
      <c r="L471" s="27">
        <f>IF(J471="","",MAX(0,E471-J471)^2)</f>
        <v/>
      </c>
      <c r="M471" s="27">
        <f>IF(J471="","",MAX(0,E471-(J471+twcdh_off))^2)</f>
        <v/>
      </c>
      <c r="N471" s="27">
        <f>IF(E471="","",MAX(0,E471-swcdh_thr)^2)</f>
        <v/>
      </c>
      <c r="O471">
        <f>IF(K471="","",ROUND(E471-K471,0))</f>
        <v/>
      </c>
      <c r="P471">
        <f>IF(O471="","",IF(O471&gt;=1,O471,0))</f>
        <v/>
      </c>
      <c r="Q471" s="27">
        <f>IF(E471="","",MAX(0,E471-22))</f>
        <v/>
      </c>
      <c r="R471" s="27">
        <f>IF(H471=1,E471,"")</f>
        <v/>
      </c>
      <c r="S471" s="27">
        <f>IF(AND(H471=1,J471&lt;&gt;""),E471-J471,"")</f>
        <v/>
      </c>
      <c r="T471">
        <f>IF(G471="","",MONTH(G471))</f>
        <v/>
      </c>
    </row>
    <row r="472">
      <c r="A472" s="24" t="n">
        <v>2020</v>
      </c>
      <c r="B472" s="24" t="n">
        <v>1</v>
      </c>
      <c r="C472" s="24" t="n">
        <v>20</v>
      </c>
      <c r="D472" s="24" t="n">
        <v>15</v>
      </c>
      <c r="E472" s="24" t="n">
        <v>4.93</v>
      </c>
      <c r="F472" s="25">
        <f>IF($E472="","",DATE(IF($A472="",nominal_year,$A472),$B472,$C472)+($D472-IF(LEFT(hour_conv,1)="1",1,0))/24)</f>
        <v/>
      </c>
      <c r="G472" s="26">
        <f>IF(F472="","",INT(F472))</f>
        <v/>
      </c>
      <c r="H472">
        <f>IF(G472="","",IF(AND(MONTH(G472)*100+DAY(G472)&gt;=season_lo,MONTH(G472)*100+DAY(G472)&lt;=season_hi),1,0))</f>
        <v/>
      </c>
      <c r="I472">
        <f>IF(G472="","",G472-first_day+1)</f>
        <v/>
      </c>
      <c r="J472" s="27">
        <f>IF(I472="","",INDEX(Daily!$J$2:$J$421,I472))</f>
        <v/>
      </c>
      <c r="K472" s="27">
        <f>IF(J472="","",J472+cat_offset)</f>
        <v/>
      </c>
      <c r="L472" s="27">
        <f>IF(J472="","",MAX(0,E472-J472)^2)</f>
        <v/>
      </c>
      <c r="M472" s="27">
        <f>IF(J472="","",MAX(0,E472-(J472+twcdh_off))^2)</f>
        <v/>
      </c>
      <c r="N472" s="27">
        <f>IF(E472="","",MAX(0,E472-swcdh_thr)^2)</f>
        <v/>
      </c>
      <c r="O472">
        <f>IF(K472="","",ROUND(E472-K472,0))</f>
        <v/>
      </c>
      <c r="P472">
        <f>IF(O472="","",IF(O472&gt;=1,O472,0))</f>
        <v/>
      </c>
      <c r="Q472" s="27">
        <f>IF(E472="","",MAX(0,E472-22))</f>
        <v/>
      </c>
      <c r="R472" s="27">
        <f>IF(H472=1,E472,"")</f>
        <v/>
      </c>
      <c r="S472" s="27">
        <f>IF(AND(H472=1,J472&lt;&gt;""),E472-J472,"")</f>
        <v/>
      </c>
      <c r="T472">
        <f>IF(G472="","",MONTH(G472))</f>
        <v/>
      </c>
    </row>
    <row r="473">
      <c r="A473" s="24" t="n">
        <v>2020</v>
      </c>
      <c r="B473" s="24" t="n">
        <v>1</v>
      </c>
      <c r="C473" s="24" t="n">
        <v>20</v>
      </c>
      <c r="D473" s="24" t="n">
        <v>16</v>
      </c>
      <c r="E473" s="24" t="n">
        <v>5.06</v>
      </c>
      <c r="F473" s="25">
        <f>IF($E473="","",DATE(IF($A473="",nominal_year,$A473),$B473,$C473)+($D473-IF(LEFT(hour_conv,1)="1",1,0))/24)</f>
        <v/>
      </c>
      <c r="G473" s="26">
        <f>IF(F473="","",INT(F473))</f>
        <v/>
      </c>
      <c r="H473">
        <f>IF(G473="","",IF(AND(MONTH(G473)*100+DAY(G473)&gt;=season_lo,MONTH(G473)*100+DAY(G473)&lt;=season_hi),1,0))</f>
        <v/>
      </c>
      <c r="I473">
        <f>IF(G473="","",G473-first_day+1)</f>
        <v/>
      </c>
      <c r="J473" s="27">
        <f>IF(I473="","",INDEX(Daily!$J$2:$J$421,I473))</f>
        <v/>
      </c>
      <c r="K473" s="27">
        <f>IF(J473="","",J473+cat_offset)</f>
        <v/>
      </c>
      <c r="L473" s="27">
        <f>IF(J473="","",MAX(0,E473-J473)^2)</f>
        <v/>
      </c>
      <c r="M473" s="27">
        <f>IF(J473="","",MAX(0,E473-(J473+twcdh_off))^2)</f>
        <v/>
      </c>
      <c r="N473" s="27">
        <f>IF(E473="","",MAX(0,E473-swcdh_thr)^2)</f>
        <v/>
      </c>
      <c r="O473">
        <f>IF(K473="","",ROUND(E473-K473,0))</f>
        <v/>
      </c>
      <c r="P473">
        <f>IF(O473="","",IF(O473&gt;=1,O473,0))</f>
        <v/>
      </c>
      <c r="Q473" s="27">
        <f>IF(E473="","",MAX(0,E473-22))</f>
        <v/>
      </c>
      <c r="R473" s="27">
        <f>IF(H473=1,E473,"")</f>
        <v/>
      </c>
      <c r="S473" s="27">
        <f>IF(AND(H473=1,J473&lt;&gt;""),E473-J473,"")</f>
        <v/>
      </c>
      <c r="T473">
        <f>IF(G473="","",MONTH(G473))</f>
        <v/>
      </c>
    </row>
    <row r="474">
      <c r="A474" s="24" t="n">
        <v>2020</v>
      </c>
      <c r="B474" s="24" t="n">
        <v>1</v>
      </c>
      <c r="C474" s="24" t="n">
        <v>20</v>
      </c>
      <c r="D474" s="24" t="n">
        <v>17</v>
      </c>
      <c r="E474" s="24" t="n">
        <v>5.45</v>
      </c>
      <c r="F474" s="25">
        <f>IF($E474="","",DATE(IF($A474="",nominal_year,$A474),$B474,$C474)+($D474-IF(LEFT(hour_conv,1)="1",1,0))/24)</f>
        <v/>
      </c>
      <c r="G474" s="26">
        <f>IF(F474="","",INT(F474))</f>
        <v/>
      </c>
      <c r="H474">
        <f>IF(G474="","",IF(AND(MONTH(G474)*100+DAY(G474)&gt;=season_lo,MONTH(G474)*100+DAY(G474)&lt;=season_hi),1,0))</f>
        <v/>
      </c>
      <c r="I474">
        <f>IF(G474="","",G474-first_day+1)</f>
        <v/>
      </c>
      <c r="J474" s="27">
        <f>IF(I474="","",INDEX(Daily!$J$2:$J$421,I474))</f>
        <v/>
      </c>
      <c r="K474" s="27">
        <f>IF(J474="","",J474+cat_offset)</f>
        <v/>
      </c>
      <c r="L474" s="27">
        <f>IF(J474="","",MAX(0,E474-J474)^2)</f>
        <v/>
      </c>
      <c r="M474" s="27">
        <f>IF(J474="","",MAX(0,E474-(J474+twcdh_off))^2)</f>
        <v/>
      </c>
      <c r="N474" s="27">
        <f>IF(E474="","",MAX(0,E474-swcdh_thr)^2)</f>
        <v/>
      </c>
      <c r="O474">
        <f>IF(K474="","",ROUND(E474-K474,0))</f>
        <v/>
      </c>
      <c r="P474">
        <f>IF(O474="","",IF(O474&gt;=1,O474,0))</f>
        <v/>
      </c>
      <c r="Q474" s="27">
        <f>IF(E474="","",MAX(0,E474-22))</f>
        <v/>
      </c>
      <c r="R474" s="27">
        <f>IF(H474=1,E474,"")</f>
        <v/>
      </c>
      <c r="S474" s="27">
        <f>IF(AND(H474=1,J474&lt;&gt;""),E474-J474,"")</f>
        <v/>
      </c>
      <c r="T474">
        <f>IF(G474="","",MONTH(G474))</f>
        <v/>
      </c>
    </row>
    <row r="475">
      <c r="A475" s="24" t="n">
        <v>2020</v>
      </c>
      <c r="B475" s="24" t="n">
        <v>1</v>
      </c>
      <c r="C475" s="24" t="n">
        <v>20</v>
      </c>
      <c r="D475" s="24" t="n">
        <v>18</v>
      </c>
      <c r="E475" s="24" t="n">
        <v>4.79</v>
      </c>
      <c r="F475" s="25">
        <f>IF($E475="","",DATE(IF($A475="",nominal_year,$A475),$B475,$C475)+($D475-IF(LEFT(hour_conv,1)="1",1,0))/24)</f>
        <v/>
      </c>
      <c r="G475" s="26">
        <f>IF(F475="","",INT(F475))</f>
        <v/>
      </c>
      <c r="H475">
        <f>IF(G475="","",IF(AND(MONTH(G475)*100+DAY(G475)&gt;=season_lo,MONTH(G475)*100+DAY(G475)&lt;=season_hi),1,0))</f>
        <v/>
      </c>
      <c r="I475">
        <f>IF(G475="","",G475-first_day+1)</f>
        <v/>
      </c>
      <c r="J475" s="27">
        <f>IF(I475="","",INDEX(Daily!$J$2:$J$421,I475))</f>
        <v/>
      </c>
      <c r="K475" s="27">
        <f>IF(J475="","",J475+cat_offset)</f>
        <v/>
      </c>
      <c r="L475" s="27">
        <f>IF(J475="","",MAX(0,E475-J475)^2)</f>
        <v/>
      </c>
      <c r="M475" s="27">
        <f>IF(J475="","",MAX(0,E475-(J475+twcdh_off))^2)</f>
        <v/>
      </c>
      <c r="N475" s="27">
        <f>IF(E475="","",MAX(0,E475-swcdh_thr)^2)</f>
        <v/>
      </c>
      <c r="O475">
        <f>IF(K475="","",ROUND(E475-K475,0))</f>
        <v/>
      </c>
      <c r="P475">
        <f>IF(O475="","",IF(O475&gt;=1,O475,0))</f>
        <v/>
      </c>
      <c r="Q475" s="27">
        <f>IF(E475="","",MAX(0,E475-22))</f>
        <v/>
      </c>
      <c r="R475" s="27">
        <f>IF(H475=1,E475,"")</f>
        <v/>
      </c>
      <c r="S475" s="27">
        <f>IF(AND(H475=1,J475&lt;&gt;""),E475-J475,"")</f>
        <v/>
      </c>
      <c r="T475">
        <f>IF(G475="","",MONTH(G475))</f>
        <v/>
      </c>
    </row>
    <row r="476">
      <c r="A476" s="24" t="n">
        <v>2020</v>
      </c>
      <c r="B476" s="24" t="n">
        <v>1</v>
      </c>
      <c r="C476" s="24" t="n">
        <v>20</v>
      </c>
      <c r="D476" s="24" t="n">
        <v>19</v>
      </c>
      <c r="E476" s="24" t="n">
        <v>4.57</v>
      </c>
      <c r="F476" s="25">
        <f>IF($E476="","",DATE(IF($A476="",nominal_year,$A476),$B476,$C476)+($D476-IF(LEFT(hour_conv,1)="1",1,0))/24)</f>
        <v/>
      </c>
      <c r="G476" s="26">
        <f>IF(F476="","",INT(F476))</f>
        <v/>
      </c>
      <c r="H476">
        <f>IF(G476="","",IF(AND(MONTH(G476)*100+DAY(G476)&gt;=season_lo,MONTH(G476)*100+DAY(G476)&lt;=season_hi),1,0))</f>
        <v/>
      </c>
      <c r="I476">
        <f>IF(G476="","",G476-first_day+1)</f>
        <v/>
      </c>
      <c r="J476" s="27">
        <f>IF(I476="","",INDEX(Daily!$J$2:$J$421,I476))</f>
        <v/>
      </c>
      <c r="K476" s="27">
        <f>IF(J476="","",J476+cat_offset)</f>
        <v/>
      </c>
      <c r="L476" s="27">
        <f>IF(J476="","",MAX(0,E476-J476)^2)</f>
        <v/>
      </c>
      <c r="M476" s="27">
        <f>IF(J476="","",MAX(0,E476-(J476+twcdh_off))^2)</f>
        <v/>
      </c>
      <c r="N476" s="27">
        <f>IF(E476="","",MAX(0,E476-swcdh_thr)^2)</f>
        <v/>
      </c>
      <c r="O476">
        <f>IF(K476="","",ROUND(E476-K476,0))</f>
        <v/>
      </c>
      <c r="P476">
        <f>IF(O476="","",IF(O476&gt;=1,O476,0))</f>
        <v/>
      </c>
      <c r="Q476" s="27">
        <f>IF(E476="","",MAX(0,E476-22))</f>
        <v/>
      </c>
      <c r="R476" s="27">
        <f>IF(H476=1,E476,"")</f>
        <v/>
      </c>
      <c r="S476" s="27">
        <f>IF(AND(H476=1,J476&lt;&gt;""),E476-J476,"")</f>
        <v/>
      </c>
      <c r="T476">
        <f>IF(G476="","",MONTH(G476))</f>
        <v/>
      </c>
    </row>
    <row r="477">
      <c r="A477" s="24" t="n">
        <v>2020</v>
      </c>
      <c r="B477" s="24" t="n">
        <v>1</v>
      </c>
      <c r="C477" s="24" t="n">
        <v>20</v>
      </c>
      <c r="D477" s="24" t="n">
        <v>20</v>
      </c>
      <c r="E477" s="24" t="n">
        <v>3.26</v>
      </c>
      <c r="F477" s="25">
        <f>IF($E477="","",DATE(IF($A477="",nominal_year,$A477),$B477,$C477)+($D477-IF(LEFT(hour_conv,1)="1",1,0))/24)</f>
        <v/>
      </c>
      <c r="G477" s="26">
        <f>IF(F477="","",INT(F477))</f>
        <v/>
      </c>
      <c r="H477">
        <f>IF(G477="","",IF(AND(MONTH(G477)*100+DAY(G477)&gt;=season_lo,MONTH(G477)*100+DAY(G477)&lt;=season_hi),1,0))</f>
        <v/>
      </c>
      <c r="I477">
        <f>IF(G477="","",G477-first_day+1)</f>
        <v/>
      </c>
      <c r="J477" s="27">
        <f>IF(I477="","",INDEX(Daily!$J$2:$J$421,I477))</f>
        <v/>
      </c>
      <c r="K477" s="27">
        <f>IF(J477="","",J477+cat_offset)</f>
        <v/>
      </c>
      <c r="L477" s="27">
        <f>IF(J477="","",MAX(0,E477-J477)^2)</f>
        <v/>
      </c>
      <c r="M477" s="27">
        <f>IF(J477="","",MAX(0,E477-(J477+twcdh_off))^2)</f>
        <v/>
      </c>
      <c r="N477" s="27">
        <f>IF(E477="","",MAX(0,E477-swcdh_thr)^2)</f>
        <v/>
      </c>
      <c r="O477">
        <f>IF(K477="","",ROUND(E477-K477,0))</f>
        <v/>
      </c>
      <c r="P477">
        <f>IF(O477="","",IF(O477&gt;=1,O477,0))</f>
        <v/>
      </c>
      <c r="Q477" s="27">
        <f>IF(E477="","",MAX(0,E477-22))</f>
        <v/>
      </c>
      <c r="R477" s="27">
        <f>IF(H477=1,E477,"")</f>
        <v/>
      </c>
      <c r="S477" s="27">
        <f>IF(AND(H477=1,J477&lt;&gt;""),E477-J477,"")</f>
        <v/>
      </c>
      <c r="T477">
        <f>IF(G477="","",MONTH(G477))</f>
        <v/>
      </c>
    </row>
    <row r="478">
      <c r="A478" s="24" t="n">
        <v>2020</v>
      </c>
      <c r="B478" s="24" t="n">
        <v>1</v>
      </c>
      <c r="C478" s="24" t="n">
        <v>20</v>
      </c>
      <c r="D478" s="24" t="n">
        <v>21</v>
      </c>
      <c r="E478" s="24" t="n">
        <v>3.41</v>
      </c>
      <c r="F478" s="25">
        <f>IF($E478="","",DATE(IF($A478="",nominal_year,$A478),$B478,$C478)+($D478-IF(LEFT(hour_conv,1)="1",1,0))/24)</f>
        <v/>
      </c>
      <c r="G478" s="26">
        <f>IF(F478="","",INT(F478))</f>
        <v/>
      </c>
      <c r="H478">
        <f>IF(G478="","",IF(AND(MONTH(G478)*100+DAY(G478)&gt;=season_lo,MONTH(G478)*100+DAY(G478)&lt;=season_hi),1,0))</f>
        <v/>
      </c>
      <c r="I478">
        <f>IF(G478="","",G478-first_day+1)</f>
        <v/>
      </c>
      <c r="J478" s="27">
        <f>IF(I478="","",INDEX(Daily!$J$2:$J$421,I478))</f>
        <v/>
      </c>
      <c r="K478" s="27">
        <f>IF(J478="","",J478+cat_offset)</f>
        <v/>
      </c>
      <c r="L478" s="27">
        <f>IF(J478="","",MAX(0,E478-J478)^2)</f>
        <v/>
      </c>
      <c r="M478" s="27">
        <f>IF(J478="","",MAX(0,E478-(J478+twcdh_off))^2)</f>
        <v/>
      </c>
      <c r="N478" s="27">
        <f>IF(E478="","",MAX(0,E478-swcdh_thr)^2)</f>
        <v/>
      </c>
      <c r="O478">
        <f>IF(K478="","",ROUND(E478-K478,0))</f>
        <v/>
      </c>
      <c r="P478">
        <f>IF(O478="","",IF(O478&gt;=1,O478,0))</f>
        <v/>
      </c>
      <c r="Q478" s="27">
        <f>IF(E478="","",MAX(0,E478-22))</f>
        <v/>
      </c>
      <c r="R478" s="27">
        <f>IF(H478=1,E478,"")</f>
        <v/>
      </c>
      <c r="S478" s="27">
        <f>IF(AND(H478=1,J478&lt;&gt;""),E478-J478,"")</f>
        <v/>
      </c>
      <c r="T478">
        <f>IF(G478="","",MONTH(G478))</f>
        <v/>
      </c>
    </row>
    <row r="479">
      <c r="A479" s="24" t="n">
        <v>2020</v>
      </c>
      <c r="B479" s="24" t="n">
        <v>1</v>
      </c>
      <c r="C479" s="24" t="n">
        <v>20</v>
      </c>
      <c r="D479" s="24" t="n">
        <v>22</v>
      </c>
      <c r="E479" s="24" t="n">
        <v>3.22</v>
      </c>
      <c r="F479" s="25">
        <f>IF($E479="","",DATE(IF($A479="",nominal_year,$A479),$B479,$C479)+($D479-IF(LEFT(hour_conv,1)="1",1,0))/24)</f>
        <v/>
      </c>
      <c r="G479" s="26">
        <f>IF(F479="","",INT(F479))</f>
        <v/>
      </c>
      <c r="H479">
        <f>IF(G479="","",IF(AND(MONTH(G479)*100+DAY(G479)&gt;=season_lo,MONTH(G479)*100+DAY(G479)&lt;=season_hi),1,0))</f>
        <v/>
      </c>
      <c r="I479">
        <f>IF(G479="","",G479-first_day+1)</f>
        <v/>
      </c>
      <c r="J479" s="27">
        <f>IF(I479="","",INDEX(Daily!$J$2:$J$421,I479))</f>
        <v/>
      </c>
      <c r="K479" s="27">
        <f>IF(J479="","",J479+cat_offset)</f>
        <v/>
      </c>
      <c r="L479" s="27">
        <f>IF(J479="","",MAX(0,E479-J479)^2)</f>
        <v/>
      </c>
      <c r="M479" s="27">
        <f>IF(J479="","",MAX(0,E479-(J479+twcdh_off))^2)</f>
        <v/>
      </c>
      <c r="N479" s="27">
        <f>IF(E479="","",MAX(0,E479-swcdh_thr)^2)</f>
        <v/>
      </c>
      <c r="O479">
        <f>IF(K479="","",ROUND(E479-K479,0))</f>
        <v/>
      </c>
      <c r="P479">
        <f>IF(O479="","",IF(O479&gt;=1,O479,0))</f>
        <v/>
      </c>
      <c r="Q479" s="27">
        <f>IF(E479="","",MAX(0,E479-22))</f>
        <v/>
      </c>
      <c r="R479" s="27">
        <f>IF(H479=1,E479,"")</f>
        <v/>
      </c>
      <c r="S479" s="27">
        <f>IF(AND(H479=1,J479&lt;&gt;""),E479-J479,"")</f>
        <v/>
      </c>
      <c r="T479">
        <f>IF(G479="","",MONTH(G479))</f>
        <v/>
      </c>
    </row>
    <row r="480">
      <c r="A480" s="24" t="n">
        <v>2020</v>
      </c>
      <c r="B480" s="24" t="n">
        <v>1</v>
      </c>
      <c r="C480" s="24" t="n">
        <v>20</v>
      </c>
      <c r="D480" s="24" t="n">
        <v>23</v>
      </c>
      <c r="E480" s="24" t="n">
        <v>2.01</v>
      </c>
      <c r="F480" s="25">
        <f>IF($E480="","",DATE(IF($A480="",nominal_year,$A480),$B480,$C480)+($D480-IF(LEFT(hour_conv,1)="1",1,0))/24)</f>
        <v/>
      </c>
      <c r="G480" s="26">
        <f>IF(F480="","",INT(F480))</f>
        <v/>
      </c>
      <c r="H480">
        <f>IF(G480="","",IF(AND(MONTH(G480)*100+DAY(G480)&gt;=season_lo,MONTH(G480)*100+DAY(G480)&lt;=season_hi),1,0))</f>
        <v/>
      </c>
      <c r="I480">
        <f>IF(G480="","",G480-first_day+1)</f>
        <v/>
      </c>
      <c r="J480" s="27">
        <f>IF(I480="","",INDEX(Daily!$J$2:$J$421,I480))</f>
        <v/>
      </c>
      <c r="K480" s="27">
        <f>IF(J480="","",J480+cat_offset)</f>
        <v/>
      </c>
      <c r="L480" s="27">
        <f>IF(J480="","",MAX(0,E480-J480)^2)</f>
        <v/>
      </c>
      <c r="M480" s="27">
        <f>IF(J480="","",MAX(0,E480-(J480+twcdh_off))^2)</f>
        <v/>
      </c>
      <c r="N480" s="27">
        <f>IF(E480="","",MAX(0,E480-swcdh_thr)^2)</f>
        <v/>
      </c>
      <c r="O480">
        <f>IF(K480="","",ROUND(E480-K480,0))</f>
        <v/>
      </c>
      <c r="P480">
        <f>IF(O480="","",IF(O480&gt;=1,O480,0))</f>
        <v/>
      </c>
      <c r="Q480" s="27">
        <f>IF(E480="","",MAX(0,E480-22))</f>
        <v/>
      </c>
      <c r="R480" s="27">
        <f>IF(H480=1,E480,"")</f>
        <v/>
      </c>
      <c r="S480" s="27">
        <f>IF(AND(H480=1,J480&lt;&gt;""),E480-J480,"")</f>
        <v/>
      </c>
      <c r="T480">
        <f>IF(G480="","",MONTH(G480))</f>
        <v/>
      </c>
    </row>
    <row r="481">
      <c r="A481" s="24" t="n">
        <v>2020</v>
      </c>
      <c r="B481" s="24" t="n">
        <v>1</v>
      </c>
      <c r="C481" s="24" t="n">
        <v>20</v>
      </c>
      <c r="D481" s="24" t="n">
        <v>24</v>
      </c>
      <c r="E481" s="24" t="n">
        <v>1.16</v>
      </c>
      <c r="F481" s="25">
        <f>IF($E481="","",DATE(IF($A481="",nominal_year,$A481),$B481,$C481)+($D481-IF(LEFT(hour_conv,1)="1",1,0))/24)</f>
        <v/>
      </c>
      <c r="G481" s="26">
        <f>IF(F481="","",INT(F481))</f>
        <v/>
      </c>
      <c r="H481">
        <f>IF(G481="","",IF(AND(MONTH(G481)*100+DAY(G481)&gt;=season_lo,MONTH(G481)*100+DAY(G481)&lt;=season_hi),1,0))</f>
        <v/>
      </c>
      <c r="I481">
        <f>IF(G481="","",G481-first_day+1)</f>
        <v/>
      </c>
      <c r="J481" s="27">
        <f>IF(I481="","",INDEX(Daily!$J$2:$J$421,I481))</f>
        <v/>
      </c>
      <c r="K481" s="27">
        <f>IF(J481="","",J481+cat_offset)</f>
        <v/>
      </c>
      <c r="L481" s="27">
        <f>IF(J481="","",MAX(0,E481-J481)^2)</f>
        <v/>
      </c>
      <c r="M481" s="27">
        <f>IF(J481="","",MAX(0,E481-(J481+twcdh_off))^2)</f>
        <v/>
      </c>
      <c r="N481" s="27">
        <f>IF(E481="","",MAX(0,E481-swcdh_thr)^2)</f>
        <v/>
      </c>
      <c r="O481">
        <f>IF(K481="","",ROUND(E481-K481,0))</f>
        <v/>
      </c>
      <c r="P481">
        <f>IF(O481="","",IF(O481&gt;=1,O481,0))</f>
        <v/>
      </c>
      <c r="Q481" s="27">
        <f>IF(E481="","",MAX(0,E481-22))</f>
        <v/>
      </c>
      <c r="R481" s="27">
        <f>IF(H481=1,E481,"")</f>
        <v/>
      </c>
      <c r="S481" s="27">
        <f>IF(AND(H481=1,J481&lt;&gt;""),E481-J481,"")</f>
        <v/>
      </c>
      <c r="T481">
        <f>IF(G481="","",MONTH(G481))</f>
        <v/>
      </c>
    </row>
    <row r="482">
      <c r="A482" s="24" t="n">
        <v>2020</v>
      </c>
      <c r="B482" s="24" t="n">
        <v>1</v>
      </c>
      <c r="C482" s="24" t="n">
        <v>21</v>
      </c>
      <c r="D482" s="24" t="n">
        <v>1</v>
      </c>
      <c r="E482" s="24" t="n">
        <v>0.7</v>
      </c>
      <c r="F482" s="25">
        <f>IF($E482="","",DATE(IF($A482="",nominal_year,$A482),$B482,$C482)+($D482-IF(LEFT(hour_conv,1)="1",1,0))/24)</f>
        <v/>
      </c>
      <c r="G482" s="26">
        <f>IF(F482="","",INT(F482))</f>
        <v/>
      </c>
      <c r="H482">
        <f>IF(G482="","",IF(AND(MONTH(G482)*100+DAY(G482)&gt;=season_lo,MONTH(G482)*100+DAY(G482)&lt;=season_hi),1,0))</f>
        <v/>
      </c>
      <c r="I482">
        <f>IF(G482="","",G482-first_day+1)</f>
        <v/>
      </c>
      <c r="J482" s="27">
        <f>IF(I482="","",INDEX(Daily!$J$2:$J$421,I482))</f>
        <v/>
      </c>
      <c r="K482" s="27">
        <f>IF(J482="","",J482+cat_offset)</f>
        <v/>
      </c>
      <c r="L482" s="27">
        <f>IF(J482="","",MAX(0,E482-J482)^2)</f>
        <v/>
      </c>
      <c r="M482" s="27">
        <f>IF(J482="","",MAX(0,E482-(J482+twcdh_off))^2)</f>
        <v/>
      </c>
      <c r="N482" s="27">
        <f>IF(E482="","",MAX(0,E482-swcdh_thr)^2)</f>
        <v/>
      </c>
      <c r="O482">
        <f>IF(K482="","",ROUND(E482-K482,0))</f>
        <v/>
      </c>
      <c r="P482">
        <f>IF(O482="","",IF(O482&gt;=1,O482,0))</f>
        <v/>
      </c>
      <c r="Q482" s="27">
        <f>IF(E482="","",MAX(0,E482-22))</f>
        <v/>
      </c>
      <c r="R482" s="27">
        <f>IF(H482=1,E482,"")</f>
        <v/>
      </c>
      <c r="S482" s="27">
        <f>IF(AND(H482=1,J482&lt;&gt;""),E482-J482,"")</f>
        <v/>
      </c>
      <c r="T482">
        <f>IF(G482="","",MONTH(G482))</f>
        <v/>
      </c>
    </row>
    <row r="483">
      <c r="A483" s="24" t="n">
        <v>2020</v>
      </c>
      <c r="B483" s="24" t="n">
        <v>1</v>
      </c>
      <c r="C483" s="24" t="n">
        <v>21</v>
      </c>
      <c r="D483" s="24" t="n">
        <v>2</v>
      </c>
      <c r="E483" s="24" t="n">
        <v>0.93</v>
      </c>
      <c r="F483" s="25">
        <f>IF($E483="","",DATE(IF($A483="",nominal_year,$A483),$B483,$C483)+($D483-IF(LEFT(hour_conv,1)="1",1,0))/24)</f>
        <v/>
      </c>
      <c r="G483" s="26">
        <f>IF(F483="","",INT(F483))</f>
        <v/>
      </c>
      <c r="H483">
        <f>IF(G483="","",IF(AND(MONTH(G483)*100+DAY(G483)&gt;=season_lo,MONTH(G483)*100+DAY(G483)&lt;=season_hi),1,0))</f>
        <v/>
      </c>
      <c r="I483">
        <f>IF(G483="","",G483-first_day+1)</f>
        <v/>
      </c>
      <c r="J483" s="27">
        <f>IF(I483="","",INDEX(Daily!$J$2:$J$421,I483))</f>
        <v/>
      </c>
      <c r="K483" s="27">
        <f>IF(J483="","",J483+cat_offset)</f>
        <v/>
      </c>
      <c r="L483" s="27">
        <f>IF(J483="","",MAX(0,E483-J483)^2)</f>
        <v/>
      </c>
      <c r="M483" s="27">
        <f>IF(J483="","",MAX(0,E483-(J483+twcdh_off))^2)</f>
        <v/>
      </c>
      <c r="N483" s="27">
        <f>IF(E483="","",MAX(0,E483-swcdh_thr)^2)</f>
        <v/>
      </c>
      <c r="O483">
        <f>IF(K483="","",ROUND(E483-K483,0))</f>
        <v/>
      </c>
      <c r="P483">
        <f>IF(O483="","",IF(O483&gt;=1,O483,0))</f>
        <v/>
      </c>
      <c r="Q483" s="27">
        <f>IF(E483="","",MAX(0,E483-22))</f>
        <v/>
      </c>
      <c r="R483" s="27">
        <f>IF(H483=1,E483,"")</f>
        <v/>
      </c>
      <c r="S483" s="27">
        <f>IF(AND(H483=1,J483&lt;&gt;""),E483-J483,"")</f>
        <v/>
      </c>
      <c r="T483">
        <f>IF(G483="","",MONTH(G483))</f>
        <v/>
      </c>
    </row>
    <row r="484">
      <c r="A484" s="24" t="n">
        <v>2020</v>
      </c>
      <c r="B484" s="24" t="n">
        <v>1</v>
      </c>
      <c r="C484" s="24" t="n">
        <v>21</v>
      </c>
      <c r="D484" s="24" t="n">
        <v>3</v>
      </c>
      <c r="E484" s="24" t="n">
        <v>-0.42</v>
      </c>
      <c r="F484" s="25">
        <f>IF($E484="","",DATE(IF($A484="",nominal_year,$A484),$B484,$C484)+($D484-IF(LEFT(hour_conv,1)="1",1,0))/24)</f>
        <v/>
      </c>
      <c r="G484" s="26">
        <f>IF(F484="","",INT(F484))</f>
        <v/>
      </c>
      <c r="H484">
        <f>IF(G484="","",IF(AND(MONTH(G484)*100+DAY(G484)&gt;=season_lo,MONTH(G484)*100+DAY(G484)&lt;=season_hi),1,0))</f>
        <v/>
      </c>
      <c r="I484">
        <f>IF(G484="","",G484-first_day+1)</f>
        <v/>
      </c>
      <c r="J484" s="27">
        <f>IF(I484="","",INDEX(Daily!$J$2:$J$421,I484))</f>
        <v/>
      </c>
      <c r="K484" s="27">
        <f>IF(J484="","",J484+cat_offset)</f>
        <v/>
      </c>
      <c r="L484" s="27">
        <f>IF(J484="","",MAX(0,E484-J484)^2)</f>
        <v/>
      </c>
      <c r="M484" s="27">
        <f>IF(J484="","",MAX(0,E484-(J484+twcdh_off))^2)</f>
        <v/>
      </c>
      <c r="N484" s="27">
        <f>IF(E484="","",MAX(0,E484-swcdh_thr)^2)</f>
        <v/>
      </c>
      <c r="O484">
        <f>IF(K484="","",ROUND(E484-K484,0))</f>
        <v/>
      </c>
      <c r="P484">
        <f>IF(O484="","",IF(O484&gt;=1,O484,0))</f>
        <v/>
      </c>
      <c r="Q484" s="27">
        <f>IF(E484="","",MAX(0,E484-22))</f>
        <v/>
      </c>
      <c r="R484" s="27">
        <f>IF(H484=1,E484,"")</f>
        <v/>
      </c>
      <c r="S484" s="27">
        <f>IF(AND(H484=1,J484&lt;&gt;""),E484-J484,"")</f>
        <v/>
      </c>
      <c r="T484">
        <f>IF(G484="","",MONTH(G484))</f>
        <v/>
      </c>
    </row>
    <row r="485">
      <c r="A485" s="24" t="n">
        <v>2020</v>
      </c>
      <c r="B485" s="24" t="n">
        <v>1</v>
      </c>
      <c r="C485" s="24" t="n">
        <v>21</v>
      </c>
      <c r="D485" s="24" t="n">
        <v>4</v>
      </c>
      <c r="E485" s="24" t="n">
        <v>-0.18</v>
      </c>
      <c r="F485" s="25">
        <f>IF($E485="","",DATE(IF($A485="",nominal_year,$A485),$B485,$C485)+($D485-IF(LEFT(hour_conv,1)="1",1,0))/24)</f>
        <v/>
      </c>
      <c r="G485" s="26">
        <f>IF(F485="","",INT(F485))</f>
        <v/>
      </c>
      <c r="H485">
        <f>IF(G485="","",IF(AND(MONTH(G485)*100+DAY(G485)&gt;=season_lo,MONTH(G485)*100+DAY(G485)&lt;=season_hi),1,0))</f>
        <v/>
      </c>
      <c r="I485">
        <f>IF(G485="","",G485-first_day+1)</f>
        <v/>
      </c>
      <c r="J485" s="27">
        <f>IF(I485="","",INDEX(Daily!$J$2:$J$421,I485))</f>
        <v/>
      </c>
      <c r="K485" s="27">
        <f>IF(J485="","",J485+cat_offset)</f>
        <v/>
      </c>
      <c r="L485" s="27">
        <f>IF(J485="","",MAX(0,E485-J485)^2)</f>
        <v/>
      </c>
      <c r="M485" s="27">
        <f>IF(J485="","",MAX(0,E485-(J485+twcdh_off))^2)</f>
        <v/>
      </c>
      <c r="N485" s="27">
        <f>IF(E485="","",MAX(0,E485-swcdh_thr)^2)</f>
        <v/>
      </c>
      <c r="O485">
        <f>IF(K485="","",ROUND(E485-K485,0))</f>
        <v/>
      </c>
      <c r="P485">
        <f>IF(O485="","",IF(O485&gt;=1,O485,0))</f>
        <v/>
      </c>
      <c r="Q485" s="27">
        <f>IF(E485="","",MAX(0,E485-22))</f>
        <v/>
      </c>
      <c r="R485" s="27">
        <f>IF(H485=1,E485,"")</f>
        <v/>
      </c>
      <c r="S485" s="27">
        <f>IF(AND(H485=1,J485&lt;&gt;""),E485-J485,"")</f>
        <v/>
      </c>
      <c r="T485">
        <f>IF(G485="","",MONTH(G485))</f>
        <v/>
      </c>
    </row>
    <row r="486">
      <c r="A486" s="24" t="n">
        <v>2020</v>
      </c>
      <c r="B486" s="24" t="n">
        <v>1</v>
      </c>
      <c r="C486" s="24" t="n">
        <v>21</v>
      </c>
      <c r="D486" s="24" t="n">
        <v>5</v>
      </c>
      <c r="E486" s="24" t="n">
        <v>0.14</v>
      </c>
      <c r="F486" s="25">
        <f>IF($E486="","",DATE(IF($A486="",nominal_year,$A486),$B486,$C486)+($D486-IF(LEFT(hour_conv,1)="1",1,0))/24)</f>
        <v/>
      </c>
      <c r="G486" s="26">
        <f>IF(F486="","",INT(F486))</f>
        <v/>
      </c>
      <c r="H486">
        <f>IF(G486="","",IF(AND(MONTH(G486)*100+DAY(G486)&gt;=season_lo,MONTH(G486)*100+DAY(G486)&lt;=season_hi),1,0))</f>
        <v/>
      </c>
      <c r="I486">
        <f>IF(G486="","",G486-first_day+1)</f>
        <v/>
      </c>
      <c r="J486" s="27">
        <f>IF(I486="","",INDEX(Daily!$J$2:$J$421,I486))</f>
        <v/>
      </c>
      <c r="K486" s="27">
        <f>IF(J486="","",J486+cat_offset)</f>
        <v/>
      </c>
      <c r="L486" s="27">
        <f>IF(J486="","",MAX(0,E486-J486)^2)</f>
        <v/>
      </c>
      <c r="M486" s="27">
        <f>IF(J486="","",MAX(0,E486-(J486+twcdh_off))^2)</f>
        <v/>
      </c>
      <c r="N486" s="27">
        <f>IF(E486="","",MAX(0,E486-swcdh_thr)^2)</f>
        <v/>
      </c>
      <c r="O486">
        <f>IF(K486="","",ROUND(E486-K486,0))</f>
        <v/>
      </c>
      <c r="P486">
        <f>IF(O486="","",IF(O486&gt;=1,O486,0))</f>
        <v/>
      </c>
      <c r="Q486" s="27">
        <f>IF(E486="","",MAX(0,E486-22))</f>
        <v/>
      </c>
      <c r="R486" s="27">
        <f>IF(H486=1,E486,"")</f>
        <v/>
      </c>
      <c r="S486" s="27">
        <f>IF(AND(H486=1,J486&lt;&gt;""),E486-J486,"")</f>
        <v/>
      </c>
      <c r="T486">
        <f>IF(G486="","",MONTH(G486))</f>
        <v/>
      </c>
    </row>
    <row r="487">
      <c r="A487" s="24" t="n">
        <v>2020</v>
      </c>
      <c r="B487" s="24" t="n">
        <v>1</v>
      </c>
      <c r="C487" s="24" t="n">
        <v>21</v>
      </c>
      <c r="D487" s="24" t="n">
        <v>6</v>
      </c>
      <c r="E487" s="24" t="n">
        <v>0.51</v>
      </c>
      <c r="F487" s="25">
        <f>IF($E487="","",DATE(IF($A487="",nominal_year,$A487),$B487,$C487)+($D487-IF(LEFT(hour_conv,1)="1",1,0))/24)</f>
        <v/>
      </c>
      <c r="G487" s="26">
        <f>IF(F487="","",INT(F487))</f>
        <v/>
      </c>
      <c r="H487">
        <f>IF(G487="","",IF(AND(MONTH(G487)*100+DAY(G487)&gt;=season_lo,MONTH(G487)*100+DAY(G487)&lt;=season_hi),1,0))</f>
        <v/>
      </c>
      <c r="I487">
        <f>IF(G487="","",G487-first_day+1)</f>
        <v/>
      </c>
      <c r="J487" s="27">
        <f>IF(I487="","",INDEX(Daily!$J$2:$J$421,I487))</f>
        <v/>
      </c>
      <c r="K487" s="27">
        <f>IF(J487="","",J487+cat_offset)</f>
        <v/>
      </c>
      <c r="L487" s="27">
        <f>IF(J487="","",MAX(0,E487-J487)^2)</f>
        <v/>
      </c>
      <c r="M487" s="27">
        <f>IF(J487="","",MAX(0,E487-(J487+twcdh_off))^2)</f>
        <v/>
      </c>
      <c r="N487" s="27">
        <f>IF(E487="","",MAX(0,E487-swcdh_thr)^2)</f>
        <v/>
      </c>
      <c r="O487">
        <f>IF(K487="","",ROUND(E487-K487,0))</f>
        <v/>
      </c>
      <c r="P487">
        <f>IF(O487="","",IF(O487&gt;=1,O487,0))</f>
        <v/>
      </c>
      <c r="Q487" s="27">
        <f>IF(E487="","",MAX(0,E487-22))</f>
        <v/>
      </c>
      <c r="R487" s="27">
        <f>IF(H487=1,E487,"")</f>
        <v/>
      </c>
      <c r="S487" s="27">
        <f>IF(AND(H487=1,J487&lt;&gt;""),E487-J487,"")</f>
        <v/>
      </c>
      <c r="T487">
        <f>IF(G487="","",MONTH(G487))</f>
        <v/>
      </c>
    </row>
    <row r="488">
      <c r="A488" s="24" t="n">
        <v>2020</v>
      </c>
      <c r="B488" s="24" t="n">
        <v>1</v>
      </c>
      <c r="C488" s="24" t="n">
        <v>21</v>
      </c>
      <c r="D488" s="24" t="n">
        <v>7</v>
      </c>
      <c r="E488" s="24" t="n">
        <v>0.46</v>
      </c>
      <c r="F488" s="25">
        <f>IF($E488="","",DATE(IF($A488="",nominal_year,$A488),$B488,$C488)+($D488-IF(LEFT(hour_conv,1)="1",1,0))/24)</f>
        <v/>
      </c>
      <c r="G488" s="26">
        <f>IF(F488="","",INT(F488))</f>
        <v/>
      </c>
      <c r="H488">
        <f>IF(G488="","",IF(AND(MONTH(G488)*100+DAY(G488)&gt;=season_lo,MONTH(G488)*100+DAY(G488)&lt;=season_hi),1,0))</f>
        <v/>
      </c>
      <c r="I488">
        <f>IF(G488="","",G488-first_day+1)</f>
        <v/>
      </c>
      <c r="J488" s="27">
        <f>IF(I488="","",INDEX(Daily!$J$2:$J$421,I488))</f>
        <v/>
      </c>
      <c r="K488" s="27">
        <f>IF(J488="","",J488+cat_offset)</f>
        <v/>
      </c>
      <c r="L488" s="27">
        <f>IF(J488="","",MAX(0,E488-J488)^2)</f>
        <v/>
      </c>
      <c r="M488" s="27">
        <f>IF(J488="","",MAX(0,E488-(J488+twcdh_off))^2)</f>
        <v/>
      </c>
      <c r="N488" s="27">
        <f>IF(E488="","",MAX(0,E488-swcdh_thr)^2)</f>
        <v/>
      </c>
      <c r="O488">
        <f>IF(K488="","",ROUND(E488-K488,0))</f>
        <v/>
      </c>
      <c r="P488">
        <f>IF(O488="","",IF(O488&gt;=1,O488,0))</f>
        <v/>
      </c>
      <c r="Q488" s="27">
        <f>IF(E488="","",MAX(0,E488-22))</f>
        <v/>
      </c>
      <c r="R488" s="27">
        <f>IF(H488=1,E488,"")</f>
        <v/>
      </c>
      <c r="S488" s="27">
        <f>IF(AND(H488=1,J488&lt;&gt;""),E488-J488,"")</f>
        <v/>
      </c>
      <c r="T488">
        <f>IF(G488="","",MONTH(G488))</f>
        <v/>
      </c>
    </row>
    <row r="489">
      <c r="A489" s="24" t="n">
        <v>2020</v>
      </c>
      <c r="B489" s="24" t="n">
        <v>1</v>
      </c>
      <c r="C489" s="24" t="n">
        <v>21</v>
      </c>
      <c r="D489" s="24" t="n">
        <v>8</v>
      </c>
      <c r="E489" s="24" t="n">
        <v>1.31</v>
      </c>
      <c r="F489" s="25">
        <f>IF($E489="","",DATE(IF($A489="",nominal_year,$A489),$B489,$C489)+($D489-IF(LEFT(hour_conv,1)="1",1,0))/24)</f>
        <v/>
      </c>
      <c r="G489" s="26">
        <f>IF(F489="","",INT(F489))</f>
        <v/>
      </c>
      <c r="H489">
        <f>IF(G489="","",IF(AND(MONTH(G489)*100+DAY(G489)&gt;=season_lo,MONTH(G489)*100+DAY(G489)&lt;=season_hi),1,0))</f>
        <v/>
      </c>
      <c r="I489">
        <f>IF(G489="","",G489-first_day+1)</f>
        <v/>
      </c>
      <c r="J489" s="27">
        <f>IF(I489="","",INDEX(Daily!$J$2:$J$421,I489))</f>
        <v/>
      </c>
      <c r="K489" s="27">
        <f>IF(J489="","",J489+cat_offset)</f>
        <v/>
      </c>
      <c r="L489" s="27">
        <f>IF(J489="","",MAX(0,E489-J489)^2)</f>
        <v/>
      </c>
      <c r="M489" s="27">
        <f>IF(J489="","",MAX(0,E489-(J489+twcdh_off))^2)</f>
        <v/>
      </c>
      <c r="N489" s="27">
        <f>IF(E489="","",MAX(0,E489-swcdh_thr)^2)</f>
        <v/>
      </c>
      <c r="O489">
        <f>IF(K489="","",ROUND(E489-K489,0))</f>
        <v/>
      </c>
      <c r="P489">
        <f>IF(O489="","",IF(O489&gt;=1,O489,0))</f>
        <v/>
      </c>
      <c r="Q489" s="27">
        <f>IF(E489="","",MAX(0,E489-22))</f>
        <v/>
      </c>
      <c r="R489" s="27">
        <f>IF(H489=1,E489,"")</f>
        <v/>
      </c>
      <c r="S489" s="27">
        <f>IF(AND(H489=1,J489&lt;&gt;""),E489-J489,"")</f>
        <v/>
      </c>
      <c r="T489">
        <f>IF(G489="","",MONTH(G489))</f>
        <v/>
      </c>
    </row>
    <row r="490">
      <c r="A490" s="24" t="n">
        <v>2020</v>
      </c>
      <c r="B490" s="24" t="n">
        <v>1</v>
      </c>
      <c r="C490" s="24" t="n">
        <v>21</v>
      </c>
      <c r="D490" s="24" t="n">
        <v>9</v>
      </c>
      <c r="E490" s="24" t="n">
        <v>1.71</v>
      </c>
      <c r="F490" s="25">
        <f>IF($E490="","",DATE(IF($A490="",nominal_year,$A490),$B490,$C490)+($D490-IF(LEFT(hour_conv,1)="1",1,0))/24)</f>
        <v/>
      </c>
      <c r="G490" s="26">
        <f>IF(F490="","",INT(F490))</f>
        <v/>
      </c>
      <c r="H490">
        <f>IF(G490="","",IF(AND(MONTH(G490)*100+DAY(G490)&gt;=season_lo,MONTH(G490)*100+DAY(G490)&lt;=season_hi),1,0))</f>
        <v/>
      </c>
      <c r="I490">
        <f>IF(G490="","",G490-first_day+1)</f>
        <v/>
      </c>
      <c r="J490" s="27">
        <f>IF(I490="","",INDEX(Daily!$J$2:$J$421,I490))</f>
        <v/>
      </c>
      <c r="K490" s="27">
        <f>IF(J490="","",J490+cat_offset)</f>
        <v/>
      </c>
      <c r="L490" s="27">
        <f>IF(J490="","",MAX(0,E490-J490)^2)</f>
        <v/>
      </c>
      <c r="M490" s="27">
        <f>IF(J490="","",MAX(0,E490-(J490+twcdh_off))^2)</f>
        <v/>
      </c>
      <c r="N490" s="27">
        <f>IF(E490="","",MAX(0,E490-swcdh_thr)^2)</f>
        <v/>
      </c>
      <c r="O490">
        <f>IF(K490="","",ROUND(E490-K490,0))</f>
        <v/>
      </c>
      <c r="P490">
        <f>IF(O490="","",IF(O490&gt;=1,O490,0))</f>
        <v/>
      </c>
      <c r="Q490" s="27">
        <f>IF(E490="","",MAX(0,E490-22))</f>
        <v/>
      </c>
      <c r="R490" s="27">
        <f>IF(H490=1,E490,"")</f>
        <v/>
      </c>
      <c r="S490" s="27">
        <f>IF(AND(H490=1,J490&lt;&gt;""),E490-J490,"")</f>
        <v/>
      </c>
      <c r="T490">
        <f>IF(G490="","",MONTH(G490))</f>
        <v/>
      </c>
    </row>
    <row r="491">
      <c r="A491" s="24" t="n">
        <v>2020</v>
      </c>
      <c r="B491" s="24" t="n">
        <v>1</v>
      </c>
      <c r="C491" s="24" t="n">
        <v>21</v>
      </c>
      <c r="D491" s="24" t="n">
        <v>10</v>
      </c>
      <c r="E491" s="24" t="n">
        <v>2.55</v>
      </c>
      <c r="F491" s="25">
        <f>IF($E491="","",DATE(IF($A491="",nominal_year,$A491),$B491,$C491)+($D491-IF(LEFT(hour_conv,1)="1",1,0))/24)</f>
        <v/>
      </c>
      <c r="G491" s="26">
        <f>IF(F491="","",INT(F491))</f>
        <v/>
      </c>
      <c r="H491">
        <f>IF(G491="","",IF(AND(MONTH(G491)*100+DAY(G491)&gt;=season_lo,MONTH(G491)*100+DAY(G491)&lt;=season_hi),1,0))</f>
        <v/>
      </c>
      <c r="I491">
        <f>IF(G491="","",G491-first_day+1)</f>
        <v/>
      </c>
      <c r="J491" s="27">
        <f>IF(I491="","",INDEX(Daily!$J$2:$J$421,I491))</f>
        <v/>
      </c>
      <c r="K491" s="27">
        <f>IF(J491="","",J491+cat_offset)</f>
        <v/>
      </c>
      <c r="L491" s="27">
        <f>IF(J491="","",MAX(0,E491-J491)^2)</f>
        <v/>
      </c>
      <c r="M491" s="27">
        <f>IF(J491="","",MAX(0,E491-(J491+twcdh_off))^2)</f>
        <v/>
      </c>
      <c r="N491" s="27">
        <f>IF(E491="","",MAX(0,E491-swcdh_thr)^2)</f>
        <v/>
      </c>
      <c r="O491">
        <f>IF(K491="","",ROUND(E491-K491,0))</f>
        <v/>
      </c>
      <c r="P491">
        <f>IF(O491="","",IF(O491&gt;=1,O491,0))</f>
        <v/>
      </c>
      <c r="Q491" s="27">
        <f>IF(E491="","",MAX(0,E491-22))</f>
        <v/>
      </c>
      <c r="R491" s="27">
        <f>IF(H491=1,E491,"")</f>
        <v/>
      </c>
      <c r="S491" s="27">
        <f>IF(AND(H491=1,J491&lt;&gt;""),E491-J491,"")</f>
        <v/>
      </c>
      <c r="T491">
        <f>IF(G491="","",MONTH(G491))</f>
        <v/>
      </c>
    </row>
    <row r="492">
      <c r="A492" s="24" t="n">
        <v>2020</v>
      </c>
      <c r="B492" s="24" t="n">
        <v>1</v>
      </c>
      <c r="C492" s="24" t="n">
        <v>21</v>
      </c>
      <c r="D492" s="24" t="n">
        <v>11</v>
      </c>
      <c r="E492" s="24" t="n">
        <v>3.14</v>
      </c>
      <c r="F492" s="25">
        <f>IF($E492="","",DATE(IF($A492="",nominal_year,$A492),$B492,$C492)+($D492-IF(LEFT(hour_conv,1)="1",1,0))/24)</f>
        <v/>
      </c>
      <c r="G492" s="26">
        <f>IF(F492="","",INT(F492))</f>
        <v/>
      </c>
      <c r="H492">
        <f>IF(G492="","",IF(AND(MONTH(G492)*100+DAY(G492)&gt;=season_lo,MONTH(G492)*100+DAY(G492)&lt;=season_hi),1,0))</f>
        <v/>
      </c>
      <c r="I492">
        <f>IF(G492="","",G492-first_day+1)</f>
        <v/>
      </c>
      <c r="J492" s="27">
        <f>IF(I492="","",INDEX(Daily!$J$2:$J$421,I492))</f>
        <v/>
      </c>
      <c r="K492" s="27">
        <f>IF(J492="","",J492+cat_offset)</f>
        <v/>
      </c>
      <c r="L492" s="27">
        <f>IF(J492="","",MAX(0,E492-J492)^2)</f>
        <v/>
      </c>
      <c r="M492" s="27">
        <f>IF(J492="","",MAX(0,E492-(J492+twcdh_off))^2)</f>
        <v/>
      </c>
      <c r="N492" s="27">
        <f>IF(E492="","",MAX(0,E492-swcdh_thr)^2)</f>
        <v/>
      </c>
      <c r="O492">
        <f>IF(K492="","",ROUND(E492-K492,0))</f>
        <v/>
      </c>
      <c r="P492">
        <f>IF(O492="","",IF(O492&gt;=1,O492,0))</f>
        <v/>
      </c>
      <c r="Q492" s="27">
        <f>IF(E492="","",MAX(0,E492-22))</f>
        <v/>
      </c>
      <c r="R492" s="27">
        <f>IF(H492=1,E492,"")</f>
        <v/>
      </c>
      <c r="S492" s="27">
        <f>IF(AND(H492=1,J492&lt;&gt;""),E492-J492,"")</f>
        <v/>
      </c>
      <c r="T492">
        <f>IF(G492="","",MONTH(G492))</f>
        <v/>
      </c>
    </row>
    <row r="493">
      <c r="A493" s="24" t="n">
        <v>2020</v>
      </c>
      <c r="B493" s="24" t="n">
        <v>1</v>
      </c>
      <c r="C493" s="24" t="n">
        <v>21</v>
      </c>
      <c r="D493" s="24" t="n">
        <v>12</v>
      </c>
      <c r="E493" s="24" t="n">
        <v>3.37</v>
      </c>
      <c r="F493" s="25">
        <f>IF($E493="","",DATE(IF($A493="",nominal_year,$A493),$B493,$C493)+($D493-IF(LEFT(hour_conv,1)="1",1,0))/24)</f>
        <v/>
      </c>
      <c r="G493" s="26">
        <f>IF(F493="","",INT(F493))</f>
        <v/>
      </c>
      <c r="H493">
        <f>IF(G493="","",IF(AND(MONTH(G493)*100+DAY(G493)&gt;=season_lo,MONTH(G493)*100+DAY(G493)&lt;=season_hi),1,0))</f>
        <v/>
      </c>
      <c r="I493">
        <f>IF(G493="","",G493-first_day+1)</f>
        <v/>
      </c>
      <c r="J493" s="27">
        <f>IF(I493="","",INDEX(Daily!$J$2:$J$421,I493))</f>
        <v/>
      </c>
      <c r="K493" s="27">
        <f>IF(J493="","",J493+cat_offset)</f>
        <v/>
      </c>
      <c r="L493" s="27">
        <f>IF(J493="","",MAX(0,E493-J493)^2)</f>
        <v/>
      </c>
      <c r="M493" s="27">
        <f>IF(J493="","",MAX(0,E493-(J493+twcdh_off))^2)</f>
        <v/>
      </c>
      <c r="N493" s="27">
        <f>IF(E493="","",MAX(0,E493-swcdh_thr)^2)</f>
        <v/>
      </c>
      <c r="O493">
        <f>IF(K493="","",ROUND(E493-K493,0))</f>
        <v/>
      </c>
      <c r="P493">
        <f>IF(O493="","",IF(O493&gt;=1,O493,0))</f>
        <v/>
      </c>
      <c r="Q493" s="27">
        <f>IF(E493="","",MAX(0,E493-22))</f>
        <v/>
      </c>
      <c r="R493" s="27">
        <f>IF(H493=1,E493,"")</f>
        <v/>
      </c>
      <c r="S493" s="27">
        <f>IF(AND(H493=1,J493&lt;&gt;""),E493-J493,"")</f>
        <v/>
      </c>
      <c r="T493">
        <f>IF(G493="","",MONTH(G493))</f>
        <v/>
      </c>
    </row>
    <row r="494">
      <c r="A494" s="24" t="n">
        <v>2020</v>
      </c>
      <c r="B494" s="24" t="n">
        <v>1</v>
      </c>
      <c r="C494" s="24" t="n">
        <v>21</v>
      </c>
      <c r="D494" s="24" t="n">
        <v>13</v>
      </c>
      <c r="E494" s="24" t="n">
        <v>4.37</v>
      </c>
      <c r="F494" s="25">
        <f>IF($E494="","",DATE(IF($A494="",nominal_year,$A494),$B494,$C494)+($D494-IF(LEFT(hour_conv,1)="1",1,0))/24)</f>
        <v/>
      </c>
      <c r="G494" s="26">
        <f>IF(F494="","",INT(F494))</f>
        <v/>
      </c>
      <c r="H494">
        <f>IF(G494="","",IF(AND(MONTH(G494)*100+DAY(G494)&gt;=season_lo,MONTH(G494)*100+DAY(G494)&lt;=season_hi),1,0))</f>
        <v/>
      </c>
      <c r="I494">
        <f>IF(G494="","",G494-first_day+1)</f>
        <v/>
      </c>
      <c r="J494" s="27">
        <f>IF(I494="","",INDEX(Daily!$J$2:$J$421,I494))</f>
        <v/>
      </c>
      <c r="K494" s="27">
        <f>IF(J494="","",J494+cat_offset)</f>
        <v/>
      </c>
      <c r="L494" s="27">
        <f>IF(J494="","",MAX(0,E494-J494)^2)</f>
        <v/>
      </c>
      <c r="M494" s="27">
        <f>IF(J494="","",MAX(0,E494-(J494+twcdh_off))^2)</f>
        <v/>
      </c>
      <c r="N494" s="27">
        <f>IF(E494="","",MAX(0,E494-swcdh_thr)^2)</f>
        <v/>
      </c>
      <c r="O494">
        <f>IF(K494="","",ROUND(E494-K494,0))</f>
        <v/>
      </c>
      <c r="P494">
        <f>IF(O494="","",IF(O494&gt;=1,O494,0))</f>
        <v/>
      </c>
      <c r="Q494" s="27">
        <f>IF(E494="","",MAX(0,E494-22))</f>
        <v/>
      </c>
      <c r="R494" s="27">
        <f>IF(H494=1,E494,"")</f>
        <v/>
      </c>
      <c r="S494" s="27">
        <f>IF(AND(H494=1,J494&lt;&gt;""),E494-J494,"")</f>
        <v/>
      </c>
      <c r="T494">
        <f>IF(G494="","",MONTH(G494))</f>
        <v/>
      </c>
    </row>
    <row r="495">
      <c r="A495" s="24" t="n">
        <v>2020</v>
      </c>
      <c r="B495" s="24" t="n">
        <v>1</v>
      </c>
      <c r="C495" s="24" t="n">
        <v>21</v>
      </c>
      <c r="D495" s="24" t="n">
        <v>14</v>
      </c>
      <c r="E495" s="24" t="n">
        <v>5.15</v>
      </c>
      <c r="F495" s="25">
        <f>IF($E495="","",DATE(IF($A495="",nominal_year,$A495),$B495,$C495)+($D495-IF(LEFT(hour_conv,1)="1",1,0))/24)</f>
        <v/>
      </c>
      <c r="G495" s="26">
        <f>IF(F495="","",INT(F495))</f>
        <v/>
      </c>
      <c r="H495">
        <f>IF(G495="","",IF(AND(MONTH(G495)*100+DAY(G495)&gt;=season_lo,MONTH(G495)*100+DAY(G495)&lt;=season_hi),1,0))</f>
        <v/>
      </c>
      <c r="I495">
        <f>IF(G495="","",G495-first_day+1)</f>
        <v/>
      </c>
      <c r="J495" s="27">
        <f>IF(I495="","",INDEX(Daily!$J$2:$J$421,I495))</f>
        <v/>
      </c>
      <c r="K495" s="27">
        <f>IF(J495="","",J495+cat_offset)</f>
        <v/>
      </c>
      <c r="L495" s="27">
        <f>IF(J495="","",MAX(0,E495-J495)^2)</f>
        <v/>
      </c>
      <c r="M495" s="27">
        <f>IF(J495="","",MAX(0,E495-(J495+twcdh_off))^2)</f>
        <v/>
      </c>
      <c r="N495" s="27">
        <f>IF(E495="","",MAX(0,E495-swcdh_thr)^2)</f>
        <v/>
      </c>
      <c r="O495">
        <f>IF(K495="","",ROUND(E495-K495,0))</f>
        <v/>
      </c>
      <c r="P495">
        <f>IF(O495="","",IF(O495&gt;=1,O495,0))</f>
        <v/>
      </c>
      <c r="Q495" s="27">
        <f>IF(E495="","",MAX(0,E495-22))</f>
        <v/>
      </c>
      <c r="R495" s="27">
        <f>IF(H495=1,E495,"")</f>
        <v/>
      </c>
      <c r="S495" s="27">
        <f>IF(AND(H495=1,J495&lt;&gt;""),E495-J495,"")</f>
        <v/>
      </c>
      <c r="T495">
        <f>IF(G495="","",MONTH(G495))</f>
        <v/>
      </c>
    </row>
    <row r="496">
      <c r="A496" s="24" t="n">
        <v>2020</v>
      </c>
      <c r="B496" s="24" t="n">
        <v>1</v>
      </c>
      <c r="C496" s="24" t="n">
        <v>21</v>
      </c>
      <c r="D496" s="24" t="n">
        <v>15</v>
      </c>
      <c r="E496" s="24" t="n">
        <v>4.68</v>
      </c>
      <c r="F496" s="25">
        <f>IF($E496="","",DATE(IF($A496="",nominal_year,$A496),$B496,$C496)+($D496-IF(LEFT(hour_conv,1)="1",1,0))/24)</f>
        <v/>
      </c>
      <c r="G496" s="26">
        <f>IF(F496="","",INT(F496))</f>
        <v/>
      </c>
      <c r="H496">
        <f>IF(G496="","",IF(AND(MONTH(G496)*100+DAY(G496)&gt;=season_lo,MONTH(G496)*100+DAY(G496)&lt;=season_hi),1,0))</f>
        <v/>
      </c>
      <c r="I496">
        <f>IF(G496="","",G496-first_day+1)</f>
        <v/>
      </c>
      <c r="J496" s="27">
        <f>IF(I496="","",INDEX(Daily!$J$2:$J$421,I496))</f>
        <v/>
      </c>
      <c r="K496" s="27">
        <f>IF(J496="","",J496+cat_offset)</f>
        <v/>
      </c>
      <c r="L496" s="27">
        <f>IF(J496="","",MAX(0,E496-J496)^2)</f>
        <v/>
      </c>
      <c r="M496" s="27">
        <f>IF(J496="","",MAX(0,E496-(J496+twcdh_off))^2)</f>
        <v/>
      </c>
      <c r="N496" s="27">
        <f>IF(E496="","",MAX(0,E496-swcdh_thr)^2)</f>
        <v/>
      </c>
      <c r="O496">
        <f>IF(K496="","",ROUND(E496-K496,0))</f>
        <v/>
      </c>
      <c r="P496">
        <f>IF(O496="","",IF(O496&gt;=1,O496,0))</f>
        <v/>
      </c>
      <c r="Q496" s="27">
        <f>IF(E496="","",MAX(0,E496-22))</f>
        <v/>
      </c>
      <c r="R496" s="27">
        <f>IF(H496=1,E496,"")</f>
        <v/>
      </c>
      <c r="S496" s="27">
        <f>IF(AND(H496=1,J496&lt;&gt;""),E496-J496,"")</f>
        <v/>
      </c>
      <c r="T496">
        <f>IF(G496="","",MONTH(G496))</f>
        <v/>
      </c>
    </row>
    <row r="497">
      <c r="A497" s="24" t="n">
        <v>2020</v>
      </c>
      <c r="B497" s="24" t="n">
        <v>1</v>
      </c>
      <c r="C497" s="24" t="n">
        <v>21</v>
      </c>
      <c r="D497" s="24" t="n">
        <v>16</v>
      </c>
      <c r="E497" s="24" t="n">
        <v>5.06</v>
      </c>
      <c r="F497" s="25">
        <f>IF($E497="","",DATE(IF($A497="",nominal_year,$A497),$B497,$C497)+($D497-IF(LEFT(hour_conv,1)="1",1,0))/24)</f>
        <v/>
      </c>
      <c r="G497" s="26">
        <f>IF(F497="","",INT(F497))</f>
        <v/>
      </c>
      <c r="H497">
        <f>IF(G497="","",IF(AND(MONTH(G497)*100+DAY(G497)&gt;=season_lo,MONTH(G497)*100+DAY(G497)&lt;=season_hi),1,0))</f>
        <v/>
      </c>
      <c r="I497">
        <f>IF(G497="","",G497-first_day+1)</f>
        <v/>
      </c>
      <c r="J497" s="27">
        <f>IF(I497="","",INDEX(Daily!$J$2:$J$421,I497))</f>
        <v/>
      </c>
      <c r="K497" s="27">
        <f>IF(J497="","",J497+cat_offset)</f>
        <v/>
      </c>
      <c r="L497" s="27">
        <f>IF(J497="","",MAX(0,E497-J497)^2)</f>
        <v/>
      </c>
      <c r="M497" s="27">
        <f>IF(J497="","",MAX(0,E497-(J497+twcdh_off))^2)</f>
        <v/>
      </c>
      <c r="N497" s="27">
        <f>IF(E497="","",MAX(0,E497-swcdh_thr)^2)</f>
        <v/>
      </c>
      <c r="O497">
        <f>IF(K497="","",ROUND(E497-K497,0))</f>
        <v/>
      </c>
      <c r="P497">
        <f>IF(O497="","",IF(O497&gt;=1,O497,0))</f>
        <v/>
      </c>
      <c r="Q497" s="27">
        <f>IF(E497="","",MAX(0,E497-22))</f>
        <v/>
      </c>
      <c r="R497" s="27">
        <f>IF(H497=1,E497,"")</f>
        <v/>
      </c>
      <c r="S497" s="27">
        <f>IF(AND(H497=1,J497&lt;&gt;""),E497-J497,"")</f>
        <v/>
      </c>
      <c r="T497">
        <f>IF(G497="","",MONTH(G497))</f>
        <v/>
      </c>
    </row>
    <row r="498">
      <c r="A498" s="24" t="n">
        <v>2020</v>
      </c>
      <c r="B498" s="24" t="n">
        <v>1</v>
      </c>
      <c r="C498" s="24" t="n">
        <v>21</v>
      </c>
      <c r="D498" s="24" t="n">
        <v>17</v>
      </c>
      <c r="E498" s="24" t="n">
        <v>5.33</v>
      </c>
      <c r="F498" s="25">
        <f>IF($E498="","",DATE(IF($A498="",nominal_year,$A498),$B498,$C498)+($D498-IF(LEFT(hour_conv,1)="1",1,0))/24)</f>
        <v/>
      </c>
      <c r="G498" s="26">
        <f>IF(F498="","",INT(F498))</f>
        <v/>
      </c>
      <c r="H498">
        <f>IF(G498="","",IF(AND(MONTH(G498)*100+DAY(G498)&gt;=season_lo,MONTH(G498)*100+DAY(G498)&lt;=season_hi),1,0))</f>
        <v/>
      </c>
      <c r="I498">
        <f>IF(G498="","",G498-first_day+1)</f>
        <v/>
      </c>
      <c r="J498" s="27">
        <f>IF(I498="","",INDEX(Daily!$J$2:$J$421,I498))</f>
        <v/>
      </c>
      <c r="K498" s="27">
        <f>IF(J498="","",J498+cat_offset)</f>
        <v/>
      </c>
      <c r="L498" s="27">
        <f>IF(J498="","",MAX(0,E498-J498)^2)</f>
        <v/>
      </c>
      <c r="M498" s="27">
        <f>IF(J498="","",MAX(0,E498-(J498+twcdh_off))^2)</f>
        <v/>
      </c>
      <c r="N498" s="27">
        <f>IF(E498="","",MAX(0,E498-swcdh_thr)^2)</f>
        <v/>
      </c>
      <c r="O498">
        <f>IF(K498="","",ROUND(E498-K498,0))</f>
        <v/>
      </c>
      <c r="P498">
        <f>IF(O498="","",IF(O498&gt;=1,O498,0))</f>
        <v/>
      </c>
      <c r="Q498" s="27">
        <f>IF(E498="","",MAX(0,E498-22))</f>
        <v/>
      </c>
      <c r="R498" s="27">
        <f>IF(H498=1,E498,"")</f>
        <v/>
      </c>
      <c r="S498" s="27">
        <f>IF(AND(H498=1,J498&lt;&gt;""),E498-J498,"")</f>
        <v/>
      </c>
      <c r="T498">
        <f>IF(G498="","",MONTH(G498))</f>
        <v/>
      </c>
    </row>
    <row r="499">
      <c r="A499" s="24" t="n">
        <v>2020</v>
      </c>
      <c r="B499" s="24" t="n">
        <v>1</v>
      </c>
      <c r="C499" s="24" t="n">
        <v>21</v>
      </c>
      <c r="D499" s="24" t="n">
        <v>18</v>
      </c>
      <c r="E499" s="24" t="n">
        <v>4.37</v>
      </c>
      <c r="F499" s="25">
        <f>IF($E499="","",DATE(IF($A499="",nominal_year,$A499),$B499,$C499)+($D499-IF(LEFT(hour_conv,1)="1",1,0))/24)</f>
        <v/>
      </c>
      <c r="G499" s="26">
        <f>IF(F499="","",INT(F499))</f>
        <v/>
      </c>
      <c r="H499">
        <f>IF(G499="","",IF(AND(MONTH(G499)*100+DAY(G499)&gt;=season_lo,MONTH(G499)*100+DAY(G499)&lt;=season_hi),1,0))</f>
        <v/>
      </c>
      <c r="I499">
        <f>IF(G499="","",G499-first_day+1)</f>
        <v/>
      </c>
      <c r="J499" s="27">
        <f>IF(I499="","",INDEX(Daily!$J$2:$J$421,I499))</f>
        <v/>
      </c>
      <c r="K499" s="27">
        <f>IF(J499="","",J499+cat_offset)</f>
        <v/>
      </c>
      <c r="L499" s="27">
        <f>IF(J499="","",MAX(0,E499-J499)^2)</f>
        <v/>
      </c>
      <c r="M499" s="27">
        <f>IF(J499="","",MAX(0,E499-(J499+twcdh_off))^2)</f>
        <v/>
      </c>
      <c r="N499" s="27">
        <f>IF(E499="","",MAX(0,E499-swcdh_thr)^2)</f>
        <v/>
      </c>
      <c r="O499">
        <f>IF(K499="","",ROUND(E499-K499,0))</f>
        <v/>
      </c>
      <c r="P499">
        <f>IF(O499="","",IF(O499&gt;=1,O499,0))</f>
        <v/>
      </c>
      <c r="Q499" s="27">
        <f>IF(E499="","",MAX(0,E499-22))</f>
        <v/>
      </c>
      <c r="R499" s="27">
        <f>IF(H499=1,E499,"")</f>
        <v/>
      </c>
      <c r="S499" s="27">
        <f>IF(AND(H499=1,J499&lt;&gt;""),E499-J499,"")</f>
        <v/>
      </c>
      <c r="T499">
        <f>IF(G499="","",MONTH(G499))</f>
        <v/>
      </c>
    </row>
    <row r="500">
      <c r="A500" s="24" t="n">
        <v>2020</v>
      </c>
      <c r="B500" s="24" t="n">
        <v>1</v>
      </c>
      <c r="C500" s="24" t="n">
        <v>21</v>
      </c>
      <c r="D500" s="24" t="n">
        <v>19</v>
      </c>
      <c r="E500" s="24" t="n">
        <v>4.45</v>
      </c>
      <c r="F500" s="25">
        <f>IF($E500="","",DATE(IF($A500="",nominal_year,$A500),$B500,$C500)+($D500-IF(LEFT(hour_conv,1)="1",1,0))/24)</f>
        <v/>
      </c>
      <c r="G500" s="26">
        <f>IF(F500="","",INT(F500))</f>
        <v/>
      </c>
      <c r="H500">
        <f>IF(G500="","",IF(AND(MONTH(G500)*100+DAY(G500)&gt;=season_lo,MONTH(G500)*100+DAY(G500)&lt;=season_hi),1,0))</f>
        <v/>
      </c>
      <c r="I500">
        <f>IF(G500="","",G500-first_day+1)</f>
        <v/>
      </c>
      <c r="J500" s="27">
        <f>IF(I500="","",INDEX(Daily!$J$2:$J$421,I500))</f>
        <v/>
      </c>
      <c r="K500" s="27">
        <f>IF(J500="","",J500+cat_offset)</f>
        <v/>
      </c>
      <c r="L500" s="27">
        <f>IF(J500="","",MAX(0,E500-J500)^2)</f>
        <v/>
      </c>
      <c r="M500" s="27">
        <f>IF(J500="","",MAX(0,E500-(J500+twcdh_off))^2)</f>
        <v/>
      </c>
      <c r="N500" s="27">
        <f>IF(E500="","",MAX(0,E500-swcdh_thr)^2)</f>
        <v/>
      </c>
      <c r="O500">
        <f>IF(K500="","",ROUND(E500-K500,0))</f>
        <v/>
      </c>
      <c r="P500">
        <f>IF(O500="","",IF(O500&gt;=1,O500,0))</f>
        <v/>
      </c>
      <c r="Q500" s="27">
        <f>IF(E500="","",MAX(0,E500-22))</f>
        <v/>
      </c>
      <c r="R500" s="27">
        <f>IF(H500=1,E500,"")</f>
        <v/>
      </c>
      <c r="S500" s="27">
        <f>IF(AND(H500=1,J500&lt;&gt;""),E500-J500,"")</f>
        <v/>
      </c>
      <c r="T500">
        <f>IF(G500="","",MONTH(G500))</f>
        <v/>
      </c>
    </row>
    <row r="501">
      <c r="A501" s="24" t="n">
        <v>2020</v>
      </c>
      <c r="B501" s="24" t="n">
        <v>1</v>
      </c>
      <c r="C501" s="24" t="n">
        <v>21</v>
      </c>
      <c r="D501" s="24" t="n">
        <v>20</v>
      </c>
      <c r="E501" s="24" t="n">
        <v>3.41</v>
      </c>
      <c r="F501" s="25">
        <f>IF($E501="","",DATE(IF($A501="",nominal_year,$A501),$B501,$C501)+($D501-IF(LEFT(hour_conv,1)="1",1,0))/24)</f>
        <v/>
      </c>
      <c r="G501" s="26">
        <f>IF(F501="","",INT(F501))</f>
        <v/>
      </c>
      <c r="H501">
        <f>IF(G501="","",IF(AND(MONTH(G501)*100+DAY(G501)&gt;=season_lo,MONTH(G501)*100+DAY(G501)&lt;=season_hi),1,0))</f>
        <v/>
      </c>
      <c r="I501">
        <f>IF(G501="","",G501-first_day+1)</f>
        <v/>
      </c>
      <c r="J501" s="27">
        <f>IF(I501="","",INDEX(Daily!$J$2:$J$421,I501))</f>
        <v/>
      </c>
      <c r="K501" s="27">
        <f>IF(J501="","",J501+cat_offset)</f>
        <v/>
      </c>
      <c r="L501" s="27">
        <f>IF(J501="","",MAX(0,E501-J501)^2)</f>
        <v/>
      </c>
      <c r="M501" s="27">
        <f>IF(J501="","",MAX(0,E501-(J501+twcdh_off))^2)</f>
        <v/>
      </c>
      <c r="N501" s="27">
        <f>IF(E501="","",MAX(0,E501-swcdh_thr)^2)</f>
        <v/>
      </c>
      <c r="O501">
        <f>IF(K501="","",ROUND(E501-K501,0))</f>
        <v/>
      </c>
      <c r="P501">
        <f>IF(O501="","",IF(O501&gt;=1,O501,0))</f>
        <v/>
      </c>
      <c r="Q501" s="27">
        <f>IF(E501="","",MAX(0,E501-22))</f>
        <v/>
      </c>
      <c r="R501" s="27">
        <f>IF(H501=1,E501,"")</f>
        <v/>
      </c>
      <c r="S501" s="27">
        <f>IF(AND(H501=1,J501&lt;&gt;""),E501-J501,"")</f>
        <v/>
      </c>
      <c r="T501">
        <f>IF(G501="","",MONTH(G501))</f>
        <v/>
      </c>
    </row>
    <row r="502">
      <c r="A502" s="24" t="n">
        <v>2020</v>
      </c>
      <c r="B502" s="24" t="n">
        <v>1</v>
      </c>
      <c r="C502" s="24" t="n">
        <v>21</v>
      </c>
      <c r="D502" s="24" t="n">
        <v>21</v>
      </c>
      <c r="E502" s="24" t="n">
        <v>3.65</v>
      </c>
      <c r="F502" s="25">
        <f>IF($E502="","",DATE(IF($A502="",nominal_year,$A502),$B502,$C502)+($D502-IF(LEFT(hour_conv,1)="1",1,0))/24)</f>
        <v/>
      </c>
      <c r="G502" s="26">
        <f>IF(F502="","",INT(F502))</f>
        <v/>
      </c>
      <c r="H502">
        <f>IF(G502="","",IF(AND(MONTH(G502)*100+DAY(G502)&gt;=season_lo,MONTH(G502)*100+DAY(G502)&lt;=season_hi),1,0))</f>
        <v/>
      </c>
      <c r="I502">
        <f>IF(G502="","",G502-first_day+1)</f>
        <v/>
      </c>
      <c r="J502" s="27">
        <f>IF(I502="","",INDEX(Daily!$J$2:$J$421,I502))</f>
        <v/>
      </c>
      <c r="K502" s="27">
        <f>IF(J502="","",J502+cat_offset)</f>
        <v/>
      </c>
      <c r="L502" s="27">
        <f>IF(J502="","",MAX(0,E502-J502)^2)</f>
        <v/>
      </c>
      <c r="M502" s="27">
        <f>IF(J502="","",MAX(0,E502-(J502+twcdh_off))^2)</f>
        <v/>
      </c>
      <c r="N502" s="27">
        <f>IF(E502="","",MAX(0,E502-swcdh_thr)^2)</f>
        <v/>
      </c>
      <c r="O502">
        <f>IF(K502="","",ROUND(E502-K502,0))</f>
        <v/>
      </c>
      <c r="P502">
        <f>IF(O502="","",IF(O502&gt;=1,O502,0))</f>
        <v/>
      </c>
      <c r="Q502" s="27">
        <f>IF(E502="","",MAX(0,E502-22))</f>
        <v/>
      </c>
      <c r="R502" s="27">
        <f>IF(H502=1,E502,"")</f>
        <v/>
      </c>
      <c r="S502" s="27">
        <f>IF(AND(H502=1,J502&lt;&gt;""),E502-J502,"")</f>
        <v/>
      </c>
      <c r="T502">
        <f>IF(G502="","",MONTH(G502))</f>
        <v/>
      </c>
    </row>
    <row r="503">
      <c r="A503" s="24" t="n">
        <v>2020</v>
      </c>
      <c r="B503" s="24" t="n">
        <v>1</v>
      </c>
      <c r="C503" s="24" t="n">
        <v>21</v>
      </c>
      <c r="D503" s="24" t="n">
        <v>22</v>
      </c>
      <c r="E503" s="24" t="n">
        <v>3.43</v>
      </c>
      <c r="F503" s="25">
        <f>IF($E503="","",DATE(IF($A503="",nominal_year,$A503),$B503,$C503)+($D503-IF(LEFT(hour_conv,1)="1",1,0))/24)</f>
        <v/>
      </c>
      <c r="G503" s="26">
        <f>IF(F503="","",INT(F503))</f>
        <v/>
      </c>
      <c r="H503">
        <f>IF(G503="","",IF(AND(MONTH(G503)*100+DAY(G503)&gt;=season_lo,MONTH(G503)*100+DAY(G503)&lt;=season_hi),1,0))</f>
        <v/>
      </c>
      <c r="I503">
        <f>IF(G503="","",G503-first_day+1)</f>
        <v/>
      </c>
      <c r="J503" s="27">
        <f>IF(I503="","",INDEX(Daily!$J$2:$J$421,I503))</f>
        <v/>
      </c>
      <c r="K503" s="27">
        <f>IF(J503="","",J503+cat_offset)</f>
        <v/>
      </c>
      <c r="L503" s="27">
        <f>IF(J503="","",MAX(0,E503-J503)^2)</f>
        <v/>
      </c>
      <c r="M503" s="27">
        <f>IF(J503="","",MAX(0,E503-(J503+twcdh_off))^2)</f>
        <v/>
      </c>
      <c r="N503" s="27">
        <f>IF(E503="","",MAX(0,E503-swcdh_thr)^2)</f>
        <v/>
      </c>
      <c r="O503">
        <f>IF(K503="","",ROUND(E503-K503,0))</f>
        <v/>
      </c>
      <c r="P503">
        <f>IF(O503="","",IF(O503&gt;=1,O503,0))</f>
        <v/>
      </c>
      <c r="Q503" s="27">
        <f>IF(E503="","",MAX(0,E503-22))</f>
        <v/>
      </c>
      <c r="R503" s="27">
        <f>IF(H503=1,E503,"")</f>
        <v/>
      </c>
      <c r="S503" s="27">
        <f>IF(AND(H503=1,J503&lt;&gt;""),E503-J503,"")</f>
        <v/>
      </c>
      <c r="T503">
        <f>IF(G503="","",MONTH(G503))</f>
        <v/>
      </c>
    </row>
    <row r="504">
      <c r="A504" s="24" t="n">
        <v>2020</v>
      </c>
      <c r="B504" s="24" t="n">
        <v>1</v>
      </c>
      <c r="C504" s="24" t="n">
        <v>21</v>
      </c>
      <c r="D504" s="24" t="n">
        <v>23</v>
      </c>
      <c r="E504" s="24" t="n">
        <v>2.63</v>
      </c>
      <c r="F504" s="25">
        <f>IF($E504="","",DATE(IF($A504="",nominal_year,$A504),$B504,$C504)+($D504-IF(LEFT(hour_conv,1)="1",1,0))/24)</f>
        <v/>
      </c>
      <c r="G504" s="26">
        <f>IF(F504="","",INT(F504))</f>
        <v/>
      </c>
      <c r="H504">
        <f>IF(G504="","",IF(AND(MONTH(G504)*100+DAY(G504)&gt;=season_lo,MONTH(G504)*100+DAY(G504)&lt;=season_hi),1,0))</f>
        <v/>
      </c>
      <c r="I504">
        <f>IF(G504="","",G504-first_day+1)</f>
        <v/>
      </c>
      <c r="J504" s="27">
        <f>IF(I504="","",INDEX(Daily!$J$2:$J$421,I504))</f>
        <v/>
      </c>
      <c r="K504" s="27">
        <f>IF(J504="","",J504+cat_offset)</f>
        <v/>
      </c>
      <c r="L504" s="27">
        <f>IF(J504="","",MAX(0,E504-J504)^2)</f>
        <v/>
      </c>
      <c r="M504" s="27">
        <f>IF(J504="","",MAX(0,E504-(J504+twcdh_off))^2)</f>
        <v/>
      </c>
      <c r="N504" s="27">
        <f>IF(E504="","",MAX(0,E504-swcdh_thr)^2)</f>
        <v/>
      </c>
      <c r="O504">
        <f>IF(K504="","",ROUND(E504-K504,0))</f>
        <v/>
      </c>
      <c r="P504">
        <f>IF(O504="","",IF(O504&gt;=1,O504,0))</f>
        <v/>
      </c>
      <c r="Q504" s="27">
        <f>IF(E504="","",MAX(0,E504-22))</f>
        <v/>
      </c>
      <c r="R504" s="27">
        <f>IF(H504=1,E504,"")</f>
        <v/>
      </c>
      <c r="S504" s="27">
        <f>IF(AND(H504=1,J504&lt;&gt;""),E504-J504,"")</f>
        <v/>
      </c>
      <c r="T504">
        <f>IF(G504="","",MONTH(G504))</f>
        <v/>
      </c>
    </row>
    <row r="505">
      <c r="A505" s="24" t="n">
        <v>2020</v>
      </c>
      <c r="B505" s="24" t="n">
        <v>1</v>
      </c>
      <c r="C505" s="24" t="n">
        <v>21</v>
      </c>
      <c r="D505" s="24" t="n">
        <v>24</v>
      </c>
      <c r="E505" s="24" t="n">
        <v>1.09</v>
      </c>
      <c r="F505" s="25">
        <f>IF($E505="","",DATE(IF($A505="",nominal_year,$A505),$B505,$C505)+($D505-IF(LEFT(hour_conv,1)="1",1,0))/24)</f>
        <v/>
      </c>
      <c r="G505" s="26">
        <f>IF(F505="","",INT(F505))</f>
        <v/>
      </c>
      <c r="H505">
        <f>IF(G505="","",IF(AND(MONTH(G505)*100+DAY(G505)&gt;=season_lo,MONTH(G505)*100+DAY(G505)&lt;=season_hi),1,0))</f>
        <v/>
      </c>
      <c r="I505">
        <f>IF(G505="","",G505-first_day+1)</f>
        <v/>
      </c>
      <c r="J505" s="27">
        <f>IF(I505="","",INDEX(Daily!$J$2:$J$421,I505))</f>
        <v/>
      </c>
      <c r="K505" s="27">
        <f>IF(J505="","",J505+cat_offset)</f>
        <v/>
      </c>
      <c r="L505" s="27">
        <f>IF(J505="","",MAX(0,E505-J505)^2)</f>
        <v/>
      </c>
      <c r="M505" s="27">
        <f>IF(J505="","",MAX(0,E505-(J505+twcdh_off))^2)</f>
        <v/>
      </c>
      <c r="N505" s="27">
        <f>IF(E505="","",MAX(0,E505-swcdh_thr)^2)</f>
        <v/>
      </c>
      <c r="O505">
        <f>IF(K505="","",ROUND(E505-K505,0))</f>
        <v/>
      </c>
      <c r="P505">
        <f>IF(O505="","",IF(O505&gt;=1,O505,0))</f>
        <v/>
      </c>
      <c r="Q505" s="27">
        <f>IF(E505="","",MAX(0,E505-22))</f>
        <v/>
      </c>
      <c r="R505" s="27">
        <f>IF(H505=1,E505,"")</f>
        <v/>
      </c>
      <c r="S505" s="27">
        <f>IF(AND(H505=1,J505&lt;&gt;""),E505-J505,"")</f>
        <v/>
      </c>
      <c r="T505">
        <f>IF(G505="","",MONTH(G505))</f>
        <v/>
      </c>
    </row>
    <row r="506">
      <c r="A506" s="24" t="n">
        <v>2020</v>
      </c>
      <c r="B506" s="24" t="n">
        <v>1</v>
      </c>
      <c r="C506" s="24" t="n">
        <v>22</v>
      </c>
      <c r="D506" s="24" t="n">
        <v>1</v>
      </c>
      <c r="E506" s="24" t="n">
        <v>1.27</v>
      </c>
      <c r="F506" s="25">
        <f>IF($E506="","",DATE(IF($A506="",nominal_year,$A506),$B506,$C506)+($D506-IF(LEFT(hour_conv,1)="1",1,0))/24)</f>
        <v/>
      </c>
      <c r="G506" s="26">
        <f>IF(F506="","",INT(F506))</f>
        <v/>
      </c>
      <c r="H506">
        <f>IF(G506="","",IF(AND(MONTH(G506)*100+DAY(G506)&gt;=season_lo,MONTH(G506)*100+DAY(G506)&lt;=season_hi),1,0))</f>
        <v/>
      </c>
      <c r="I506">
        <f>IF(G506="","",G506-first_day+1)</f>
        <v/>
      </c>
      <c r="J506" s="27">
        <f>IF(I506="","",INDEX(Daily!$J$2:$J$421,I506))</f>
        <v/>
      </c>
      <c r="K506" s="27">
        <f>IF(J506="","",J506+cat_offset)</f>
        <v/>
      </c>
      <c r="L506" s="27">
        <f>IF(J506="","",MAX(0,E506-J506)^2)</f>
        <v/>
      </c>
      <c r="M506" s="27">
        <f>IF(J506="","",MAX(0,E506-(J506+twcdh_off))^2)</f>
        <v/>
      </c>
      <c r="N506" s="27">
        <f>IF(E506="","",MAX(0,E506-swcdh_thr)^2)</f>
        <v/>
      </c>
      <c r="O506">
        <f>IF(K506="","",ROUND(E506-K506,0))</f>
        <v/>
      </c>
      <c r="P506">
        <f>IF(O506="","",IF(O506&gt;=1,O506,0))</f>
        <v/>
      </c>
      <c r="Q506" s="27">
        <f>IF(E506="","",MAX(0,E506-22))</f>
        <v/>
      </c>
      <c r="R506" s="27">
        <f>IF(H506=1,E506,"")</f>
        <v/>
      </c>
      <c r="S506" s="27">
        <f>IF(AND(H506=1,J506&lt;&gt;""),E506-J506,"")</f>
        <v/>
      </c>
      <c r="T506">
        <f>IF(G506="","",MONTH(G506))</f>
        <v/>
      </c>
    </row>
    <row r="507">
      <c r="A507" s="24" t="n">
        <v>2020</v>
      </c>
      <c r="B507" s="24" t="n">
        <v>1</v>
      </c>
      <c r="C507" s="24" t="n">
        <v>22</v>
      </c>
      <c r="D507" s="24" t="n">
        <v>2</v>
      </c>
      <c r="E507" s="24" t="n">
        <v>0.6</v>
      </c>
      <c r="F507" s="25">
        <f>IF($E507="","",DATE(IF($A507="",nominal_year,$A507),$B507,$C507)+($D507-IF(LEFT(hour_conv,1)="1",1,0))/24)</f>
        <v/>
      </c>
      <c r="G507" s="26">
        <f>IF(F507="","",INT(F507))</f>
        <v/>
      </c>
      <c r="H507">
        <f>IF(G507="","",IF(AND(MONTH(G507)*100+DAY(G507)&gt;=season_lo,MONTH(G507)*100+DAY(G507)&lt;=season_hi),1,0))</f>
        <v/>
      </c>
      <c r="I507">
        <f>IF(G507="","",G507-first_day+1)</f>
        <v/>
      </c>
      <c r="J507" s="27">
        <f>IF(I507="","",INDEX(Daily!$J$2:$J$421,I507))</f>
        <v/>
      </c>
      <c r="K507" s="27">
        <f>IF(J507="","",J507+cat_offset)</f>
        <v/>
      </c>
      <c r="L507" s="27">
        <f>IF(J507="","",MAX(0,E507-J507)^2)</f>
        <v/>
      </c>
      <c r="M507" s="27">
        <f>IF(J507="","",MAX(0,E507-(J507+twcdh_off))^2)</f>
        <v/>
      </c>
      <c r="N507" s="27">
        <f>IF(E507="","",MAX(0,E507-swcdh_thr)^2)</f>
        <v/>
      </c>
      <c r="O507">
        <f>IF(K507="","",ROUND(E507-K507,0))</f>
        <v/>
      </c>
      <c r="P507">
        <f>IF(O507="","",IF(O507&gt;=1,O507,0))</f>
        <v/>
      </c>
      <c r="Q507" s="27">
        <f>IF(E507="","",MAX(0,E507-22))</f>
        <v/>
      </c>
      <c r="R507" s="27">
        <f>IF(H507=1,E507,"")</f>
        <v/>
      </c>
      <c r="S507" s="27">
        <f>IF(AND(H507=1,J507&lt;&gt;""),E507-J507,"")</f>
        <v/>
      </c>
      <c r="T507">
        <f>IF(G507="","",MONTH(G507))</f>
        <v/>
      </c>
    </row>
    <row r="508">
      <c r="A508" s="24" t="n">
        <v>2020</v>
      </c>
      <c r="B508" s="24" t="n">
        <v>1</v>
      </c>
      <c r="C508" s="24" t="n">
        <v>22</v>
      </c>
      <c r="D508" s="24" t="n">
        <v>3</v>
      </c>
      <c r="E508" s="24" t="n">
        <v>0.33</v>
      </c>
      <c r="F508" s="25">
        <f>IF($E508="","",DATE(IF($A508="",nominal_year,$A508),$B508,$C508)+($D508-IF(LEFT(hour_conv,1)="1",1,0))/24)</f>
        <v/>
      </c>
      <c r="G508" s="26">
        <f>IF(F508="","",INT(F508))</f>
        <v/>
      </c>
      <c r="H508">
        <f>IF(G508="","",IF(AND(MONTH(G508)*100+DAY(G508)&gt;=season_lo,MONTH(G508)*100+DAY(G508)&lt;=season_hi),1,0))</f>
        <v/>
      </c>
      <c r="I508">
        <f>IF(G508="","",G508-first_day+1)</f>
        <v/>
      </c>
      <c r="J508" s="27">
        <f>IF(I508="","",INDEX(Daily!$J$2:$J$421,I508))</f>
        <v/>
      </c>
      <c r="K508" s="27">
        <f>IF(J508="","",J508+cat_offset)</f>
        <v/>
      </c>
      <c r="L508" s="27">
        <f>IF(J508="","",MAX(0,E508-J508)^2)</f>
        <v/>
      </c>
      <c r="M508" s="27">
        <f>IF(J508="","",MAX(0,E508-(J508+twcdh_off))^2)</f>
        <v/>
      </c>
      <c r="N508" s="27">
        <f>IF(E508="","",MAX(0,E508-swcdh_thr)^2)</f>
        <v/>
      </c>
      <c r="O508">
        <f>IF(K508="","",ROUND(E508-K508,0))</f>
        <v/>
      </c>
      <c r="P508">
        <f>IF(O508="","",IF(O508&gt;=1,O508,0))</f>
        <v/>
      </c>
      <c r="Q508" s="27">
        <f>IF(E508="","",MAX(0,E508-22))</f>
        <v/>
      </c>
      <c r="R508" s="27">
        <f>IF(H508=1,E508,"")</f>
        <v/>
      </c>
      <c r="S508" s="27">
        <f>IF(AND(H508=1,J508&lt;&gt;""),E508-J508,"")</f>
        <v/>
      </c>
      <c r="T508">
        <f>IF(G508="","",MONTH(G508))</f>
        <v/>
      </c>
    </row>
    <row r="509">
      <c r="A509" s="24" t="n">
        <v>2020</v>
      </c>
      <c r="B509" s="24" t="n">
        <v>1</v>
      </c>
      <c r="C509" s="24" t="n">
        <v>22</v>
      </c>
      <c r="D509" s="24" t="n">
        <v>4</v>
      </c>
      <c r="E509" s="24" t="n">
        <v>0.82</v>
      </c>
      <c r="F509" s="25">
        <f>IF($E509="","",DATE(IF($A509="",nominal_year,$A509),$B509,$C509)+($D509-IF(LEFT(hour_conv,1)="1",1,0))/24)</f>
        <v/>
      </c>
      <c r="G509" s="26">
        <f>IF(F509="","",INT(F509))</f>
        <v/>
      </c>
      <c r="H509">
        <f>IF(G509="","",IF(AND(MONTH(G509)*100+DAY(G509)&gt;=season_lo,MONTH(G509)*100+DAY(G509)&lt;=season_hi),1,0))</f>
        <v/>
      </c>
      <c r="I509">
        <f>IF(G509="","",G509-first_day+1)</f>
        <v/>
      </c>
      <c r="J509" s="27">
        <f>IF(I509="","",INDEX(Daily!$J$2:$J$421,I509))</f>
        <v/>
      </c>
      <c r="K509" s="27">
        <f>IF(J509="","",J509+cat_offset)</f>
        <v/>
      </c>
      <c r="L509" s="27">
        <f>IF(J509="","",MAX(0,E509-J509)^2)</f>
        <v/>
      </c>
      <c r="M509" s="27">
        <f>IF(J509="","",MAX(0,E509-(J509+twcdh_off))^2)</f>
        <v/>
      </c>
      <c r="N509" s="27">
        <f>IF(E509="","",MAX(0,E509-swcdh_thr)^2)</f>
        <v/>
      </c>
      <c r="O509">
        <f>IF(K509="","",ROUND(E509-K509,0))</f>
        <v/>
      </c>
      <c r="P509">
        <f>IF(O509="","",IF(O509&gt;=1,O509,0))</f>
        <v/>
      </c>
      <c r="Q509" s="27">
        <f>IF(E509="","",MAX(0,E509-22))</f>
        <v/>
      </c>
      <c r="R509" s="27">
        <f>IF(H509=1,E509,"")</f>
        <v/>
      </c>
      <c r="S509" s="27">
        <f>IF(AND(H509=1,J509&lt;&gt;""),E509-J509,"")</f>
        <v/>
      </c>
      <c r="T509">
        <f>IF(G509="","",MONTH(G509))</f>
        <v/>
      </c>
    </row>
    <row r="510">
      <c r="A510" s="24" t="n">
        <v>2020</v>
      </c>
      <c r="B510" s="24" t="n">
        <v>1</v>
      </c>
      <c r="C510" s="24" t="n">
        <v>22</v>
      </c>
      <c r="D510" s="24" t="n">
        <v>5</v>
      </c>
      <c r="E510" s="24" t="n">
        <v>-0.24</v>
      </c>
      <c r="F510" s="25">
        <f>IF($E510="","",DATE(IF($A510="",nominal_year,$A510),$B510,$C510)+($D510-IF(LEFT(hour_conv,1)="1",1,0))/24)</f>
        <v/>
      </c>
      <c r="G510" s="26">
        <f>IF(F510="","",INT(F510))</f>
        <v/>
      </c>
      <c r="H510">
        <f>IF(G510="","",IF(AND(MONTH(G510)*100+DAY(G510)&gt;=season_lo,MONTH(G510)*100+DAY(G510)&lt;=season_hi),1,0))</f>
        <v/>
      </c>
      <c r="I510">
        <f>IF(G510="","",G510-first_day+1)</f>
        <v/>
      </c>
      <c r="J510" s="27">
        <f>IF(I510="","",INDEX(Daily!$J$2:$J$421,I510))</f>
        <v/>
      </c>
      <c r="K510" s="27">
        <f>IF(J510="","",J510+cat_offset)</f>
        <v/>
      </c>
      <c r="L510" s="27">
        <f>IF(J510="","",MAX(0,E510-J510)^2)</f>
        <v/>
      </c>
      <c r="M510" s="27">
        <f>IF(J510="","",MAX(0,E510-(J510+twcdh_off))^2)</f>
        <v/>
      </c>
      <c r="N510" s="27">
        <f>IF(E510="","",MAX(0,E510-swcdh_thr)^2)</f>
        <v/>
      </c>
      <c r="O510">
        <f>IF(K510="","",ROUND(E510-K510,0))</f>
        <v/>
      </c>
      <c r="P510">
        <f>IF(O510="","",IF(O510&gt;=1,O510,0))</f>
        <v/>
      </c>
      <c r="Q510" s="27">
        <f>IF(E510="","",MAX(0,E510-22))</f>
        <v/>
      </c>
      <c r="R510" s="27">
        <f>IF(H510=1,E510,"")</f>
        <v/>
      </c>
      <c r="S510" s="27">
        <f>IF(AND(H510=1,J510&lt;&gt;""),E510-J510,"")</f>
        <v/>
      </c>
      <c r="T510">
        <f>IF(G510="","",MONTH(G510))</f>
        <v/>
      </c>
    </row>
    <row r="511">
      <c r="A511" s="24" t="n">
        <v>2020</v>
      </c>
      <c r="B511" s="24" t="n">
        <v>1</v>
      </c>
      <c r="C511" s="24" t="n">
        <v>22</v>
      </c>
      <c r="D511" s="24" t="n">
        <v>6</v>
      </c>
      <c r="E511" s="24" t="n">
        <v>0.98</v>
      </c>
      <c r="F511" s="25">
        <f>IF($E511="","",DATE(IF($A511="",nominal_year,$A511),$B511,$C511)+($D511-IF(LEFT(hour_conv,1)="1",1,0))/24)</f>
        <v/>
      </c>
      <c r="G511" s="26">
        <f>IF(F511="","",INT(F511))</f>
        <v/>
      </c>
      <c r="H511">
        <f>IF(G511="","",IF(AND(MONTH(G511)*100+DAY(G511)&gt;=season_lo,MONTH(G511)*100+DAY(G511)&lt;=season_hi),1,0))</f>
        <v/>
      </c>
      <c r="I511">
        <f>IF(G511="","",G511-first_day+1)</f>
        <v/>
      </c>
      <c r="J511" s="27">
        <f>IF(I511="","",INDEX(Daily!$J$2:$J$421,I511))</f>
        <v/>
      </c>
      <c r="K511" s="27">
        <f>IF(J511="","",J511+cat_offset)</f>
        <v/>
      </c>
      <c r="L511" s="27">
        <f>IF(J511="","",MAX(0,E511-J511)^2)</f>
        <v/>
      </c>
      <c r="M511" s="27">
        <f>IF(J511="","",MAX(0,E511-(J511+twcdh_off))^2)</f>
        <v/>
      </c>
      <c r="N511" s="27">
        <f>IF(E511="","",MAX(0,E511-swcdh_thr)^2)</f>
        <v/>
      </c>
      <c r="O511">
        <f>IF(K511="","",ROUND(E511-K511,0))</f>
        <v/>
      </c>
      <c r="P511">
        <f>IF(O511="","",IF(O511&gt;=1,O511,0))</f>
        <v/>
      </c>
      <c r="Q511" s="27">
        <f>IF(E511="","",MAX(0,E511-22))</f>
        <v/>
      </c>
      <c r="R511" s="27">
        <f>IF(H511=1,E511,"")</f>
        <v/>
      </c>
      <c r="S511" s="27">
        <f>IF(AND(H511=1,J511&lt;&gt;""),E511-J511,"")</f>
        <v/>
      </c>
      <c r="T511">
        <f>IF(G511="","",MONTH(G511))</f>
        <v/>
      </c>
    </row>
    <row r="512">
      <c r="A512" s="24" t="n">
        <v>2020</v>
      </c>
      <c r="B512" s="24" t="n">
        <v>1</v>
      </c>
      <c r="C512" s="24" t="n">
        <v>22</v>
      </c>
      <c r="D512" s="24" t="n">
        <v>7</v>
      </c>
      <c r="E512" s="24" t="n">
        <v>0.96</v>
      </c>
      <c r="F512" s="25">
        <f>IF($E512="","",DATE(IF($A512="",nominal_year,$A512),$B512,$C512)+($D512-IF(LEFT(hour_conv,1)="1",1,0))/24)</f>
        <v/>
      </c>
      <c r="G512" s="26">
        <f>IF(F512="","",INT(F512))</f>
        <v/>
      </c>
      <c r="H512">
        <f>IF(G512="","",IF(AND(MONTH(G512)*100+DAY(G512)&gt;=season_lo,MONTH(G512)*100+DAY(G512)&lt;=season_hi),1,0))</f>
        <v/>
      </c>
      <c r="I512">
        <f>IF(G512="","",G512-first_day+1)</f>
        <v/>
      </c>
      <c r="J512" s="27">
        <f>IF(I512="","",INDEX(Daily!$J$2:$J$421,I512))</f>
        <v/>
      </c>
      <c r="K512" s="27">
        <f>IF(J512="","",J512+cat_offset)</f>
        <v/>
      </c>
      <c r="L512" s="27">
        <f>IF(J512="","",MAX(0,E512-J512)^2)</f>
        <v/>
      </c>
      <c r="M512" s="27">
        <f>IF(J512="","",MAX(0,E512-(J512+twcdh_off))^2)</f>
        <v/>
      </c>
      <c r="N512" s="27">
        <f>IF(E512="","",MAX(0,E512-swcdh_thr)^2)</f>
        <v/>
      </c>
      <c r="O512">
        <f>IF(K512="","",ROUND(E512-K512,0))</f>
        <v/>
      </c>
      <c r="P512">
        <f>IF(O512="","",IF(O512&gt;=1,O512,0))</f>
        <v/>
      </c>
      <c r="Q512" s="27">
        <f>IF(E512="","",MAX(0,E512-22))</f>
        <v/>
      </c>
      <c r="R512" s="27">
        <f>IF(H512=1,E512,"")</f>
        <v/>
      </c>
      <c r="S512" s="27">
        <f>IF(AND(H512=1,J512&lt;&gt;""),E512-J512,"")</f>
        <v/>
      </c>
      <c r="T512">
        <f>IF(G512="","",MONTH(G512))</f>
        <v/>
      </c>
    </row>
    <row r="513">
      <c r="A513" s="24" t="n">
        <v>2020</v>
      </c>
      <c r="B513" s="24" t="n">
        <v>1</v>
      </c>
      <c r="C513" s="24" t="n">
        <v>22</v>
      </c>
      <c r="D513" s="24" t="n">
        <v>8</v>
      </c>
      <c r="E513" s="24" t="n">
        <v>2.09</v>
      </c>
      <c r="F513" s="25">
        <f>IF($E513="","",DATE(IF($A513="",nominal_year,$A513),$B513,$C513)+($D513-IF(LEFT(hour_conv,1)="1",1,0))/24)</f>
        <v/>
      </c>
      <c r="G513" s="26">
        <f>IF(F513="","",INT(F513))</f>
        <v/>
      </c>
      <c r="H513">
        <f>IF(G513="","",IF(AND(MONTH(G513)*100+DAY(G513)&gt;=season_lo,MONTH(G513)*100+DAY(G513)&lt;=season_hi),1,0))</f>
        <v/>
      </c>
      <c r="I513">
        <f>IF(G513="","",G513-first_day+1)</f>
        <v/>
      </c>
      <c r="J513" s="27">
        <f>IF(I513="","",INDEX(Daily!$J$2:$J$421,I513))</f>
        <v/>
      </c>
      <c r="K513" s="27">
        <f>IF(J513="","",J513+cat_offset)</f>
        <v/>
      </c>
      <c r="L513" s="27">
        <f>IF(J513="","",MAX(0,E513-J513)^2)</f>
        <v/>
      </c>
      <c r="M513" s="27">
        <f>IF(J513="","",MAX(0,E513-(J513+twcdh_off))^2)</f>
        <v/>
      </c>
      <c r="N513" s="27">
        <f>IF(E513="","",MAX(0,E513-swcdh_thr)^2)</f>
        <v/>
      </c>
      <c r="O513">
        <f>IF(K513="","",ROUND(E513-K513,0))</f>
        <v/>
      </c>
      <c r="P513">
        <f>IF(O513="","",IF(O513&gt;=1,O513,0))</f>
        <v/>
      </c>
      <c r="Q513" s="27">
        <f>IF(E513="","",MAX(0,E513-22))</f>
        <v/>
      </c>
      <c r="R513" s="27">
        <f>IF(H513=1,E513,"")</f>
        <v/>
      </c>
      <c r="S513" s="27">
        <f>IF(AND(H513=1,J513&lt;&gt;""),E513-J513,"")</f>
        <v/>
      </c>
      <c r="T513">
        <f>IF(G513="","",MONTH(G513))</f>
        <v/>
      </c>
    </row>
    <row r="514">
      <c r="A514" s="24" t="n">
        <v>2020</v>
      </c>
      <c r="B514" s="24" t="n">
        <v>1</v>
      </c>
      <c r="C514" s="24" t="n">
        <v>22</v>
      </c>
      <c r="D514" s="24" t="n">
        <v>9</v>
      </c>
      <c r="E514" s="24" t="n">
        <v>2.24</v>
      </c>
      <c r="F514" s="25">
        <f>IF($E514="","",DATE(IF($A514="",nominal_year,$A514),$B514,$C514)+($D514-IF(LEFT(hour_conv,1)="1",1,0))/24)</f>
        <v/>
      </c>
      <c r="G514" s="26">
        <f>IF(F514="","",INT(F514))</f>
        <v/>
      </c>
      <c r="H514">
        <f>IF(G514="","",IF(AND(MONTH(G514)*100+DAY(G514)&gt;=season_lo,MONTH(G514)*100+DAY(G514)&lt;=season_hi),1,0))</f>
        <v/>
      </c>
      <c r="I514">
        <f>IF(G514="","",G514-first_day+1)</f>
        <v/>
      </c>
      <c r="J514" s="27">
        <f>IF(I514="","",INDEX(Daily!$J$2:$J$421,I514))</f>
        <v/>
      </c>
      <c r="K514" s="27">
        <f>IF(J514="","",J514+cat_offset)</f>
        <v/>
      </c>
      <c r="L514" s="27">
        <f>IF(J514="","",MAX(0,E514-J514)^2)</f>
        <v/>
      </c>
      <c r="M514" s="27">
        <f>IF(J514="","",MAX(0,E514-(J514+twcdh_off))^2)</f>
        <v/>
      </c>
      <c r="N514" s="27">
        <f>IF(E514="","",MAX(0,E514-swcdh_thr)^2)</f>
        <v/>
      </c>
      <c r="O514">
        <f>IF(K514="","",ROUND(E514-K514,0))</f>
        <v/>
      </c>
      <c r="P514">
        <f>IF(O514="","",IF(O514&gt;=1,O514,0))</f>
        <v/>
      </c>
      <c r="Q514" s="27">
        <f>IF(E514="","",MAX(0,E514-22))</f>
        <v/>
      </c>
      <c r="R514" s="27">
        <f>IF(H514=1,E514,"")</f>
        <v/>
      </c>
      <c r="S514" s="27">
        <f>IF(AND(H514=1,J514&lt;&gt;""),E514-J514,"")</f>
        <v/>
      </c>
      <c r="T514">
        <f>IF(G514="","",MONTH(G514))</f>
        <v/>
      </c>
    </row>
    <row r="515">
      <c r="A515" s="24" t="n">
        <v>2020</v>
      </c>
      <c r="B515" s="24" t="n">
        <v>1</v>
      </c>
      <c r="C515" s="24" t="n">
        <v>22</v>
      </c>
      <c r="D515" s="24" t="n">
        <v>10</v>
      </c>
      <c r="E515" s="24" t="n">
        <v>2.59</v>
      </c>
      <c r="F515" s="25">
        <f>IF($E515="","",DATE(IF($A515="",nominal_year,$A515),$B515,$C515)+($D515-IF(LEFT(hour_conv,1)="1",1,0))/24)</f>
        <v/>
      </c>
      <c r="G515" s="26">
        <f>IF(F515="","",INT(F515))</f>
        <v/>
      </c>
      <c r="H515">
        <f>IF(G515="","",IF(AND(MONTH(G515)*100+DAY(G515)&gt;=season_lo,MONTH(G515)*100+DAY(G515)&lt;=season_hi),1,0))</f>
        <v/>
      </c>
      <c r="I515">
        <f>IF(G515="","",G515-first_day+1)</f>
        <v/>
      </c>
      <c r="J515" s="27">
        <f>IF(I515="","",INDEX(Daily!$J$2:$J$421,I515))</f>
        <v/>
      </c>
      <c r="K515" s="27">
        <f>IF(J515="","",J515+cat_offset)</f>
        <v/>
      </c>
      <c r="L515" s="27">
        <f>IF(J515="","",MAX(0,E515-J515)^2)</f>
        <v/>
      </c>
      <c r="M515" s="27">
        <f>IF(J515="","",MAX(0,E515-(J515+twcdh_off))^2)</f>
        <v/>
      </c>
      <c r="N515" s="27">
        <f>IF(E515="","",MAX(0,E515-swcdh_thr)^2)</f>
        <v/>
      </c>
      <c r="O515">
        <f>IF(K515="","",ROUND(E515-K515,0))</f>
        <v/>
      </c>
      <c r="P515">
        <f>IF(O515="","",IF(O515&gt;=1,O515,0))</f>
        <v/>
      </c>
      <c r="Q515" s="27">
        <f>IF(E515="","",MAX(0,E515-22))</f>
        <v/>
      </c>
      <c r="R515" s="27">
        <f>IF(H515=1,E515,"")</f>
        <v/>
      </c>
      <c r="S515" s="27">
        <f>IF(AND(H515=1,J515&lt;&gt;""),E515-J515,"")</f>
        <v/>
      </c>
      <c r="T515">
        <f>IF(G515="","",MONTH(G515))</f>
        <v/>
      </c>
    </row>
    <row r="516">
      <c r="A516" s="24" t="n">
        <v>2020</v>
      </c>
      <c r="B516" s="24" t="n">
        <v>1</v>
      </c>
      <c r="C516" s="24" t="n">
        <v>22</v>
      </c>
      <c r="D516" s="24" t="n">
        <v>11</v>
      </c>
      <c r="E516" s="24" t="n">
        <v>3.66</v>
      </c>
      <c r="F516" s="25">
        <f>IF($E516="","",DATE(IF($A516="",nominal_year,$A516),$B516,$C516)+($D516-IF(LEFT(hour_conv,1)="1",1,0))/24)</f>
        <v/>
      </c>
      <c r="G516" s="26">
        <f>IF(F516="","",INT(F516))</f>
        <v/>
      </c>
      <c r="H516">
        <f>IF(G516="","",IF(AND(MONTH(G516)*100+DAY(G516)&gt;=season_lo,MONTH(G516)*100+DAY(G516)&lt;=season_hi),1,0))</f>
        <v/>
      </c>
      <c r="I516">
        <f>IF(G516="","",G516-first_day+1)</f>
        <v/>
      </c>
      <c r="J516" s="27">
        <f>IF(I516="","",INDEX(Daily!$J$2:$J$421,I516))</f>
        <v/>
      </c>
      <c r="K516" s="27">
        <f>IF(J516="","",J516+cat_offset)</f>
        <v/>
      </c>
      <c r="L516" s="27">
        <f>IF(J516="","",MAX(0,E516-J516)^2)</f>
        <v/>
      </c>
      <c r="M516" s="27">
        <f>IF(J516="","",MAX(0,E516-(J516+twcdh_off))^2)</f>
        <v/>
      </c>
      <c r="N516" s="27">
        <f>IF(E516="","",MAX(0,E516-swcdh_thr)^2)</f>
        <v/>
      </c>
      <c r="O516">
        <f>IF(K516="","",ROUND(E516-K516,0))</f>
        <v/>
      </c>
      <c r="P516">
        <f>IF(O516="","",IF(O516&gt;=1,O516,0))</f>
        <v/>
      </c>
      <c r="Q516" s="27">
        <f>IF(E516="","",MAX(0,E516-22))</f>
        <v/>
      </c>
      <c r="R516" s="27">
        <f>IF(H516=1,E516,"")</f>
        <v/>
      </c>
      <c r="S516" s="27">
        <f>IF(AND(H516=1,J516&lt;&gt;""),E516-J516,"")</f>
        <v/>
      </c>
      <c r="T516">
        <f>IF(G516="","",MONTH(G516))</f>
        <v/>
      </c>
    </row>
    <row r="517">
      <c r="A517" s="24" t="n">
        <v>2020</v>
      </c>
      <c r="B517" s="24" t="n">
        <v>1</v>
      </c>
      <c r="C517" s="24" t="n">
        <v>22</v>
      </c>
      <c r="D517" s="24" t="n">
        <v>12</v>
      </c>
      <c r="E517" s="24" t="n">
        <v>4.48</v>
      </c>
      <c r="F517" s="25">
        <f>IF($E517="","",DATE(IF($A517="",nominal_year,$A517),$B517,$C517)+($D517-IF(LEFT(hour_conv,1)="1",1,0))/24)</f>
        <v/>
      </c>
      <c r="G517" s="26">
        <f>IF(F517="","",INT(F517))</f>
        <v/>
      </c>
      <c r="H517">
        <f>IF(G517="","",IF(AND(MONTH(G517)*100+DAY(G517)&gt;=season_lo,MONTH(G517)*100+DAY(G517)&lt;=season_hi),1,0))</f>
        <v/>
      </c>
      <c r="I517">
        <f>IF(G517="","",G517-first_day+1)</f>
        <v/>
      </c>
      <c r="J517" s="27">
        <f>IF(I517="","",INDEX(Daily!$J$2:$J$421,I517))</f>
        <v/>
      </c>
      <c r="K517" s="27">
        <f>IF(J517="","",J517+cat_offset)</f>
        <v/>
      </c>
      <c r="L517" s="27">
        <f>IF(J517="","",MAX(0,E517-J517)^2)</f>
        <v/>
      </c>
      <c r="M517" s="27">
        <f>IF(J517="","",MAX(0,E517-(J517+twcdh_off))^2)</f>
        <v/>
      </c>
      <c r="N517" s="27">
        <f>IF(E517="","",MAX(0,E517-swcdh_thr)^2)</f>
        <v/>
      </c>
      <c r="O517">
        <f>IF(K517="","",ROUND(E517-K517,0))</f>
        <v/>
      </c>
      <c r="P517">
        <f>IF(O517="","",IF(O517&gt;=1,O517,0))</f>
        <v/>
      </c>
      <c r="Q517" s="27">
        <f>IF(E517="","",MAX(0,E517-22))</f>
        <v/>
      </c>
      <c r="R517" s="27">
        <f>IF(H517=1,E517,"")</f>
        <v/>
      </c>
      <c r="S517" s="27">
        <f>IF(AND(H517=1,J517&lt;&gt;""),E517-J517,"")</f>
        <v/>
      </c>
      <c r="T517">
        <f>IF(G517="","",MONTH(G517))</f>
        <v/>
      </c>
    </row>
    <row r="518">
      <c r="A518" s="24" t="n">
        <v>2020</v>
      </c>
      <c r="B518" s="24" t="n">
        <v>1</v>
      </c>
      <c r="C518" s="24" t="n">
        <v>22</v>
      </c>
      <c r="D518" s="24" t="n">
        <v>13</v>
      </c>
      <c r="E518" s="24" t="n">
        <v>4.75</v>
      </c>
      <c r="F518" s="25">
        <f>IF($E518="","",DATE(IF($A518="",nominal_year,$A518),$B518,$C518)+($D518-IF(LEFT(hour_conv,1)="1",1,0))/24)</f>
        <v/>
      </c>
      <c r="G518" s="26">
        <f>IF(F518="","",INT(F518))</f>
        <v/>
      </c>
      <c r="H518">
        <f>IF(G518="","",IF(AND(MONTH(G518)*100+DAY(G518)&gt;=season_lo,MONTH(G518)*100+DAY(G518)&lt;=season_hi),1,0))</f>
        <v/>
      </c>
      <c r="I518">
        <f>IF(G518="","",G518-first_day+1)</f>
        <v/>
      </c>
      <c r="J518" s="27">
        <f>IF(I518="","",INDEX(Daily!$J$2:$J$421,I518))</f>
        <v/>
      </c>
      <c r="K518" s="27">
        <f>IF(J518="","",J518+cat_offset)</f>
        <v/>
      </c>
      <c r="L518" s="27">
        <f>IF(J518="","",MAX(0,E518-J518)^2)</f>
        <v/>
      </c>
      <c r="M518" s="27">
        <f>IF(J518="","",MAX(0,E518-(J518+twcdh_off))^2)</f>
        <v/>
      </c>
      <c r="N518" s="27">
        <f>IF(E518="","",MAX(0,E518-swcdh_thr)^2)</f>
        <v/>
      </c>
      <c r="O518">
        <f>IF(K518="","",ROUND(E518-K518,0))</f>
        <v/>
      </c>
      <c r="P518">
        <f>IF(O518="","",IF(O518&gt;=1,O518,0))</f>
        <v/>
      </c>
      <c r="Q518" s="27">
        <f>IF(E518="","",MAX(0,E518-22))</f>
        <v/>
      </c>
      <c r="R518" s="27">
        <f>IF(H518=1,E518,"")</f>
        <v/>
      </c>
      <c r="S518" s="27">
        <f>IF(AND(H518=1,J518&lt;&gt;""),E518-J518,"")</f>
        <v/>
      </c>
      <c r="T518">
        <f>IF(G518="","",MONTH(G518))</f>
        <v/>
      </c>
    </row>
    <row r="519">
      <c r="A519" s="24" t="n">
        <v>2020</v>
      </c>
      <c r="B519" s="24" t="n">
        <v>1</v>
      </c>
      <c r="C519" s="24" t="n">
        <v>22</v>
      </c>
      <c r="D519" s="24" t="n">
        <v>14</v>
      </c>
      <c r="E519" s="24" t="n">
        <v>5.36</v>
      </c>
      <c r="F519" s="25">
        <f>IF($E519="","",DATE(IF($A519="",nominal_year,$A519),$B519,$C519)+($D519-IF(LEFT(hour_conv,1)="1",1,0))/24)</f>
        <v/>
      </c>
      <c r="G519" s="26">
        <f>IF(F519="","",INT(F519))</f>
        <v/>
      </c>
      <c r="H519">
        <f>IF(G519="","",IF(AND(MONTH(G519)*100+DAY(G519)&gt;=season_lo,MONTH(G519)*100+DAY(G519)&lt;=season_hi),1,0))</f>
        <v/>
      </c>
      <c r="I519">
        <f>IF(G519="","",G519-first_day+1)</f>
        <v/>
      </c>
      <c r="J519" s="27">
        <f>IF(I519="","",INDEX(Daily!$J$2:$J$421,I519))</f>
        <v/>
      </c>
      <c r="K519" s="27">
        <f>IF(J519="","",J519+cat_offset)</f>
        <v/>
      </c>
      <c r="L519" s="27">
        <f>IF(J519="","",MAX(0,E519-J519)^2)</f>
        <v/>
      </c>
      <c r="M519" s="27">
        <f>IF(J519="","",MAX(0,E519-(J519+twcdh_off))^2)</f>
        <v/>
      </c>
      <c r="N519" s="27">
        <f>IF(E519="","",MAX(0,E519-swcdh_thr)^2)</f>
        <v/>
      </c>
      <c r="O519">
        <f>IF(K519="","",ROUND(E519-K519,0))</f>
        <v/>
      </c>
      <c r="P519">
        <f>IF(O519="","",IF(O519&gt;=1,O519,0))</f>
        <v/>
      </c>
      <c r="Q519" s="27">
        <f>IF(E519="","",MAX(0,E519-22))</f>
        <v/>
      </c>
      <c r="R519" s="27">
        <f>IF(H519=1,E519,"")</f>
        <v/>
      </c>
      <c r="S519" s="27">
        <f>IF(AND(H519=1,J519&lt;&gt;""),E519-J519,"")</f>
        <v/>
      </c>
      <c r="T519">
        <f>IF(G519="","",MONTH(G519))</f>
        <v/>
      </c>
    </row>
    <row r="520">
      <c r="A520" s="24" t="n">
        <v>2020</v>
      </c>
      <c r="B520" s="24" t="n">
        <v>1</v>
      </c>
      <c r="C520" s="24" t="n">
        <v>22</v>
      </c>
      <c r="D520" s="24" t="n">
        <v>15</v>
      </c>
      <c r="E520" s="24" t="n">
        <v>5.22</v>
      </c>
      <c r="F520" s="25">
        <f>IF($E520="","",DATE(IF($A520="",nominal_year,$A520),$B520,$C520)+($D520-IF(LEFT(hour_conv,1)="1",1,0))/24)</f>
        <v/>
      </c>
      <c r="G520" s="26">
        <f>IF(F520="","",INT(F520))</f>
        <v/>
      </c>
      <c r="H520">
        <f>IF(G520="","",IF(AND(MONTH(G520)*100+DAY(G520)&gt;=season_lo,MONTH(G520)*100+DAY(G520)&lt;=season_hi),1,0))</f>
        <v/>
      </c>
      <c r="I520">
        <f>IF(G520="","",G520-first_day+1)</f>
        <v/>
      </c>
      <c r="J520" s="27">
        <f>IF(I520="","",INDEX(Daily!$J$2:$J$421,I520))</f>
        <v/>
      </c>
      <c r="K520" s="27">
        <f>IF(J520="","",J520+cat_offset)</f>
        <v/>
      </c>
      <c r="L520" s="27">
        <f>IF(J520="","",MAX(0,E520-J520)^2)</f>
        <v/>
      </c>
      <c r="M520" s="27">
        <f>IF(J520="","",MAX(0,E520-(J520+twcdh_off))^2)</f>
        <v/>
      </c>
      <c r="N520" s="27">
        <f>IF(E520="","",MAX(0,E520-swcdh_thr)^2)</f>
        <v/>
      </c>
      <c r="O520">
        <f>IF(K520="","",ROUND(E520-K520,0))</f>
        <v/>
      </c>
      <c r="P520">
        <f>IF(O520="","",IF(O520&gt;=1,O520,0))</f>
        <v/>
      </c>
      <c r="Q520" s="27">
        <f>IF(E520="","",MAX(0,E520-22))</f>
        <v/>
      </c>
      <c r="R520" s="27">
        <f>IF(H520=1,E520,"")</f>
        <v/>
      </c>
      <c r="S520" s="27">
        <f>IF(AND(H520=1,J520&lt;&gt;""),E520-J520,"")</f>
        <v/>
      </c>
      <c r="T520">
        <f>IF(G520="","",MONTH(G520))</f>
        <v/>
      </c>
    </row>
    <row r="521">
      <c r="A521" s="24" t="n">
        <v>2020</v>
      </c>
      <c r="B521" s="24" t="n">
        <v>1</v>
      </c>
      <c r="C521" s="24" t="n">
        <v>22</v>
      </c>
      <c r="D521" s="24" t="n">
        <v>16</v>
      </c>
      <c r="E521" s="24" t="n">
        <v>4.67</v>
      </c>
      <c r="F521" s="25">
        <f>IF($E521="","",DATE(IF($A521="",nominal_year,$A521),$B521,$C521)+($D521-IF(LEFT(hour_conv,1)="1",1,0))/24)</f>
        <v/>
      </c>
      <c r="G521" s="26">
        <f>IF(F521="","",INT(F521))</f>
        <v/>
      </c>
      <c r="H521">
        <f>IF(G521="","",IF(AND(MONTH(G521)*100+DAY(G521)&gt;=season_lo,MONTH(G521)*100+DAY(G521)&lt;=season_hi),1,0))</f>
        <v/>
      </c>
      <c r="I521">
        <f>IF(G521="","",G521-first_day+1)</f>
        <v/>
      </c>
      <c r="J521" s="27">
        <f>IF(I521="","",INDEX(Daily!$J$2:$J$421,I521))</f>
        <v/>
      </c>
      <c r="K521" s="27">
        <f>IF(J521="","",J521+cat_offset)</f>
        <v/>
      </c>
      <c r="L521" s="27">
        <f>IF(J521="","",MAX(0,E521-J521)^2)</f>
        <v/>
      </c>
      <c r="M521" s="27">
        <f>IF(J521="","",MAX(0,E521-(J521+twcdh_off))^2)</f>
        <v/>
      </c>
      <c r="N521" s="27">
        <f>IF(E521="","",MAX(0,E521-swcdh_thr)^2)</f>
        <v/>
      </c>
      <c r="O521">
        <f>IF(K521="","",ROUND(E521-K521,0))</f>
        <v/>
      </c>
      <c r="P521">
        <f>IF(O521="","",IF(O521&gt;=1,O521,0))</f>
        <v/>
      </c>
      <c r="Q521" s="27">
        <f>IF(E521="","",MAX(0,E521-22))</f>
        <v/>
      </c>
      <c r="R521" s="27">
        <f>IF(H521=1,E521,"")</f>
        <v/>
      </c>
      <c r="S521" s="27">
        <f>IF(AND(H521=1,J521&lt;&gt;""),E521-J521,"")</f>
        <v/>
      </c>
      <c r="T521">
        <f>IF(G521="","",MONTH(G521))</f>
        <v/>
      </c>
    </row>
    <row r="522">
      <c r="A522" s="24" t="n">
        <v>2020</v>
      </c>
      <c r="B522" s="24" t="n">
        <v>1</v>
      </c>
      <c r="C522" s="24" t="n">
        <v>22</v>
      </c>
      <c r="D522" s="24" t="n">
        <v>17</v>
      </c>
      <c r="E522" s="24" t="n">
        <v>5.79</v>
      </c>
      <c r="F522" s="25">
        <f>IF($E522="","",DATE(IF($A522="",nominal_year,$A522),$B522,$C522)+($D522-IF(LEFT(hour_conv,1)="1",1,0))/24)</f>
        <v/>
      </c>
      <c r="G522" s="26">
        <f>IF(F522="","",INT(F522))</f>
        <v/>
      </c>
      <c r="H522">
        <f>IF(G522="","",IF(AND(MONTH(G522)*100+DAY(G522)&gt;=season_lo,MONTH(G522)*100+DAY(G522)&lt;=season_hi),1,0))</f>
        <v/>
      </c>
      <c r="I522">
        <f>IF(G522="","",G522-first_day+1)</f>
        <v/>
      </c>
      <c r="J522" s="27">
        <f>IF(I522="","",INDEX(Daily!$J$2:$J$421,I522))</f>
        <v/>
      </c>
      <c r="K522" s="27">
        <f>IF(J522="","",J522+cat_offset)</f>
        <v/>
      </c>
      <c r="L522" s="27">
        <f>IF(J522="","",MAX(0,E522-J522)^2)</f>
        <v/>
      </c>
      <c r="M522" s="27">
        <f>IF(J522="","",MAX(0,E522-(J522+twcdh_off))^2)</f>
        <v/>
      </c>
      <c r="N522" s="27">
        <f>IF(E522="","",MAX(0,E522-swcdh_thr)^2)</f>
        <v/>
      </c>
      <c r="O522">
        <f>IF(K522="","",ROUND(E522-K522,0))</f>
        <v/>
      </c>
      <c r="P522">
        <f>IF(O522="","",IF(O522&gt;=1,O522,0))</f>
        <v/>
      </c>
      <c r="Q522" s="27">
        <f>IF(E522="","",MAX(0,E522-22))</f>
        <v/>
      </c>
      <c r="R522" s="27">
        <f>IF(H522=1,E522,"")</f>
        <v/>
      </c>
      <c r="S522" s="27">
        <f>IF(AND(H522=1,J522&lt;&gt;""),E522-J522,"")</f>
        <v/>
      </c>
      <c r="T522">
        <f>IF(G522="","",MONTH(G522))</f>
        <v/>
      </c>
    </row>
    <row r="523">
      <c r="A523" s="24" t="n">
        <v>2020</v>
      </c>
      <c r="B523" s="24" t="n">
        <v>1</v>
      </c>
      <c r="C523" s="24" t="n">
        <v>22</v>
      </c>
      <c r="D523" s="24" t="n">
        <v>18</v>
      </c>
      <c r="E523" s="24" t="n">
        <v>5.45</v>
      </c>
      <c r="F523" s="25">
        <f>IF($E523="","",DATE(IF($A523="",nominal_year,$A523),$B523,$C523)+($D523-IF(LEFT(hour_conv,1)="1",1,0))/24)</f>
        <v/>
      </c>
      <c r="G523" s="26">
        <f>IF(F523="","",INT(F523))</f>
        <v/>
      </c>
      <c r="H523">
        <f>IF(G523="","",IF(AND(MONTH(G523)*100+DAY(G523)&gt;=season_lo,MONTH(G523)*100+DAY(G523)&lt;=season_hi),1,0))</f>
        <v/>
      </c>
      <c r="I523">
        <f>IF(G523="","",G523-first_day+1)</f>
        <v/>
      </c>
      <c r="J523" s="27">
        <f>IF(I523="","",INDEX(Daily!$J$2:$J$421,I523))</f>
        <v/>
      </c>
      <c r="K523" s="27">
        <f>IF(J523="","",J523+cat_offset)</f>
        <v/>
      </c>
      <c r="L523" s="27">
        <f>IF(J523="","",MAX(0,E523-J523)^2)</f>
        <v/>
      </c>
      <c r="M523" s="27">
        <f>IF(J523="","",MAX(0,E523-(J523+twcdh_off))^2)</f>
        <v/>
      </c>
      <c r="N523" s="27">
        <f>IF(E523="","",MAX(0,E523-swcdh_thr)^2)</f>
        <v/>
      </c>
      <c r="O523">
        <f>IF(K523="","",ROUND(E523-K523,0))</f>
        <v/>
      </c>
      <c r="P523">
        <f>IF(O523="","",IF(O523&gt;=1,O523,0))</f>
        <v/>
      </c>
      <c r="Q523" s="27">
        <f>IF(E523="","",MAX(0,E523-22))</f>
        <v/>
      </c>
      <c r="R523" s="27">
        <f>IF(H523=1,E523,"")</f>
        <v/>
      </c>
      <c r="S523" s="27">
        <f>IF(AND(H523=1,J523&lt;&gt;""),E523-J523,"")</f>
        <v/>
      </c>
      <c r="T523">
        <f>IF(G523="","",MONTH(G523))</f>
        <v/>
      </c>
    </row>
    <row r="524">
      <c r="A524" s="24" t="n">
        <v>2020</v>
      </c>
      <c r="B524" s="24" t="n">
        <v>1</v>
      </c>
      <c r="C524" s="24" t="n">
        <v>22</v>
      </c>
      <c r="D524" s="24" t="n">
        <v>19</v>
      </c>
      <c r="E524" s="24" t="n">
        <v>4.8</v>
      </c>
      <c r="F524" s="25">
        <f>IF($E524="","",DATE(IF($A524="",nominal_year,$A524),$B524,$C524)+($D524-IF(LEFT(hour_conv,1)="1",1,0))/24)</f>
        <v/>
      </c>
      <c r="G524" s="26">
        <f>IF(F524="","",INT(F524))</f>
        <v/>
      </c>
      <c r="H524">
        <f>IF(G524="","",IF(AND(MONTH(G524)*100+DAY(G524)&gt;=season_lo,MONTH(G524)*100+DAY(G524)&lt;=season_hi),1,0))</f>
        <v/>
      </c>
      <c r="I524">
        <f>IF(G524="","",G524-first_day+1)</f>
        <v/>
      </c>
      <c r="J524" s="27">
        <f>IF(I524="","",INDEX(Daily!$J$2:$J$421,I524))</f>
        <v/>
      </c>
      <c r="K524" s="27">
        <f>IF(J524="","",J524+cat_offset)</f>
        <v/>
      </c>
      <c r="L524" s="27">
        <f>IF(J524="","",MAX(0,E524-J524)^2)</f>
        <v/>
      </c>
      <c r="M524" s="27">
        <f>IF(J524="","",MAX(0,E524-(J524+twcdh_off))^2)</f>
        <v/>
      </c>
      <c r="N524" s="27">
        <f>IF(E524="","",MAX(0,E524-swcdh_thr)^2)</f>
        <v/>
      </c>
      <c r="O524">
        <f>IF(K524="","",ROUND(E524-K524,0))</f>
        <v/>
      </c>
      <c r="P524">
        <f>IF(O524="","",IF(O524&gt;=1,O524,0))</f>
        <v/>
      </c>
      <c r="Q524" s="27">
        <f>IF(E524="","",MAX(0,E524-22))</f>
        <v/>
      </c>
      <c r="R524" s="27">
        <f>IF(H524=1,E524,"")</f>
        <v/>
      </c>
      <c r="S524" s="27">
        <f>IF(AND(H524=1,J524&lt;&gt;""),E524-J524,"")</f>
        <v/>
      </c>
      <c r="T524">
        <f>IF(G524="","",MONTH(G524))</f>
        <v/>
      </c>
    </row>
    <row r="525">
      <c r="A525" s="24" t="n">
        <v>2020</v>
      </c>
      <c r="B525" s="24" t="n">
        <v>1</v>
      </c>
      <c r="C525" s="24" t="n">
        <v>22</v>
      </c>
      <c r="D525" s="24" t="n">
        <v>20</v>
      </c>
      <c r="E525" s="24" t="n">
        <v>4.22</v>
      </c>
      <c r="F525" s="25">
        <f>IF($E525="","",DATE(IF($A525="",nominal_year,$A525),$B525,$C525)+($D525-IF(LEFT(hour_conv,1)="1",1,0))/24)</f>
        <v/>
      </c>
      <c r="G525" s="26">
        <f>IF(F525="","",INT(F525))</f>
        <v/>
      </c>
      <c r="H525">
        <f>IF(G525="","",IF(AND(MONTH(G525)*100+DAY(G525)&gt;=season_lo,MONTH(G525)*100+DAY(G525)&lt;=season_hi),1,0))</f>
        <v/>
      </c>
      <c r="I525">
        <f>IF(G525="","",G525-first_day+1)</f>
        <v/>
      </c>
      <c r="J525" s="27">
        <f>IF(I525="","",INDEX(Daily!$J$2:$J$421,I525))</f>
        <v/>
      </c>
      <c r="K525" s="27">
        <f>IF(J525="","",J525+cat_offset)</f>
        <v/>
      </c>
      <c r="L525" s="27">
        <f>IF(J525="","",MAX(0,E525-J525)^2)</f>
        <v/>
      </c>
      <c r="M525" s="27">
        <f>IF(J525="","",MAX(0,E525-(J525+twcdh_off))^2)</f>
        <v/>
      </c>
      <c r="N525" s="27">
        <f>IF(E525="","",MAX(0,E525-swcdh_thr)^2)</f>
        <v/>
      </c>
      <c r="O525">
        <f>IF(K525="","",ROUND(E525-K525,0))</f>
        <v/>
      </c>
      <c r="P525">
        <f>IF(O525="","",IF(O525&gt;=1,O525,0))</f>
        <v/>
      </c>
      <c r="Q525" s="27">
        <f>IF(E525="","",MAX(0,E525-22))</f>
        <v/>
      </c>
      <c r="R525" s="27">
        <f>IF(H525=1,E525,"")</f>
        <v/>
      </c>
      <c r="S525" s="27">
        <f>IF(AND(H525=1,J525&lt;&gt;""),E525-J525,"")</f>
        <v/>
      </c>
      <c r="T525">
        <f>IF(G525="","",MONTH(G525))</f>
        <v/>
      </c>
    </row>
    <row r="526">
      <c r="A526" s="24" t="n">
        <v>2020</v>
      </c>
      <c r="B526" s="24" t="n">
        <v>1</v>
      </c>
      <c r="C526" s="24" t="n">
        <v>22</v>
      </c>
      <c r="D526" s="24" t="n">
        <v>21</v>
      </c>
      <c r="E526" s="24" t="n">
        <v>3.96</v>
      </c>
      <c r="F526" s="25">
        <f>IF($E526="","",DATE(IF($A526="",nominal_year,$A526),$B526,$C526)+($D526-IF(LEFT(hour_conv,1)="1",1,0))/24)</f>
        <v/>
      </c>
      <c r="G526" s="26">
        <f>IF(F526="","",INT(F526))</f>
        <v/>
      </c>
      <c r="H526">
        <f>IF(G526="","",IF(AND(MONTH(G526)*100+DAY(G526)&gt;=season_lo,MONTH(G526)*100+DAY(G526)&lt;=season_hi),1,0))</f>
        <v/>
      </c>
      <c r="I526">
        <f>IF(G526="","",G526-first_day+1)</f>
        <v/>
      </c>
      <c r="J526" s="27">
        <f>IF(I526="","",INDEX(Daily!$J$2:$J$421,I526))</f>
        <v/>
      </c>
      <c r="K526" s="27">
        <f>IF(J526="","",J526+cat_offset)</f>
        <v/>
      </c>
      <c r="L526" s="27">
        <f>IF(J526="","",MAX(0,E526-J526)^2)</f>
        <v/>
      </c>
      <c r="M526" s="27">
        <f>IF(J526="","",MAX(0,E526-(J526+twcdh_off))^2)</f>
        <v/>
      </c>
      <c r="N526" s="27">
        <f>IF(E526="","",MAX(0,E526-swcdh_thr)^2)</f>
        <v/>
      </c>
      <c r="O526">
        <f>IF(K526="","",ROUND(E526-K526,0))</f>
        <v/>
      </c>
      <c r="P526">
        <f>IF(O526="","",IF(O526&gt;=1,O526,0))</f>
        <v/>
      </c>
      <c r="Q526" s="27">
        <f>IF(E526="","",MAX(0,E526-22))</f>
        <v/>
      </c>
      <c r="R526" s="27">
        <f>IF(H526=1,E526,"")</f>
        <v/>
      </c>
      <c r="S526" s="27">
        <f>IF(AND(H526=1,J526&lt;&gt;""),E526-J526,"")</f>
        <v/>
      </c>
      <c r="T526">
        <f>IF(G526="","",MONTH(G526))</f>
        <v/>
      </c>
    </row>
    <row r="527">
      <c r="A527" s="24" t="n">
        <v>2020</v>
      </c>
      <c r="B527" s="24" t="n">
        <v>1</v>
      </c>
      <c r="C527" s="24" t="n">
        <v>22</v>
      </c>
      <c r="D527" s="24" t="n">
        <v>22</v>
      </c>
      <c r="E527" s="24" t="n">
        <v>2.68</v>
      </c>
      <c r="F527" s="25">
        <f>IF($E527="","",DATE(IF($A527="",nominal_year,$A527),$B527,$C527)+($D527-IF(LEFT(hour_conv,1)="1",1,0))/24)</f>
        <v/>
      </c>
      <c r="G527" s="26">
        <f>IF(F527="","",INT(F527))</f>
        <v/>
      </c>
      <c r="H527">
        <f>IF(G527="","",IF(AND(MONTH(G527)*100+DAY(G527)&gt;=season_lo,MONTH(G527)*100+DAY(G527)&lt;=season_hi),1,0))</f>
        <v/>
      </c>
      <c r="I527">
        <f>IF(G527="","",G527-first_day+1)</f>
        <v/>
      </c>
      <c r="J527" s="27">
        <f>IF(I527="","",INDEX(Daily!$J$2:$J$421,I527))</f>
        <v/>
      </c>
      <c r="K527" s="27">
        <f>IF(J527="","",J527+cat_offset)</f>
        <v/>
      </c>
      <c r="L527" s="27">
        <f>IF(J527="","",MAX(0,E527-J527)^2)</f>
        <v/>
      </c>
      <c r="M527" s="27">
        <f>IF(J527="","",MAX(0,E527-(J527+twcdh_off))^2)</f>
        <v/>
      </c>
      <c r="N527" s="27">
        <f>IF(E527="","",MAX(0,E527-swcdh_thr)^2)</f>
        <v/>
      </c>
      <c r="O527">
        <f>IF(K527="","",ROUND(E527-K527,0))</f>
        <v/>
      </c>
      <c r="P527">
        <f>IF(O527="","",IF(O527&gt;=1,O527,0))</f>
        <v/>
      </c>
      <c r="Q527" s="27">
        <f>IF(E527="","",MAX(0,E527-22))</f>
        <v/>
      </c>
      <c r="R527" s="27">
        <f>IF(H527=1,E527,"")</f>
        <v/>
      </c>
      <c r="S527" s="27">
        <f>IF(AND(H527=1,J527&lt;&gt;""),E527-J527,"")</f>
        <v/>
      </c>
      <c r="T527">
        <f>IF(G527="","",MONTH(G527))</f>
        <v/>
      </c>
    </row>
    <row r="528">
      <c r="A528" s="24" t="n">
        <v>2020</v>
      </c>
      <c r="B528" s="24" t="n">
        <v>1</v>
      </c>
      <c r="C528" s="24" t="n">
        <v>22</v>
      </c>
      <c r="D528" s="24" t="n">
        <v>23</v>
      </c>
      <c r="E528" s="24" t="n">
        <v>1.89</v>
      </c>
      <c r="F528" s="25">
        <f>IF($E528="","",DATE(IF($A528="",nominal_year,$A528),$B528,$C528)+($D528-IF(LEFT(hour_conv,1)="1",1,0))/24)</f>
        <v/>
      </c>
      <c r="G528" s="26">
        <f>IF(F528="","",INT(F528))</f>
        <v/>
      </c>
      <c r="H528">
        <f>IF(G528="","",IF(AND(MONTH(G528)*100+DAY(G528)&gt;=season_lo,MONTH(G528)*100+DAY(G528)&lt;=season_hi),1,0))</f>
        <v/>
      </c>
      <c r="I528">
        <f>IF(G528="","",G528-first_day+1)</f>
        <v/>
      </c>
      <c r="J528" s="27">
        <f>IF(I528="","",INDEX(Daily!$J$2:$J$421,I528))</f>
        <v/>
      </c>
      <c r="K528" s="27">
        <f>IF(J528="","",J528+cat_offset)</f>
        <v/>
      </c>
      <c r="L528" s="27">
        <f>IF(J528="","",MAX(0,E528-J528)^2)</f>
        <v/>
      </c>
      <c r="M528" s="27">
        <f>IF(J528="","",MAX(0,E528-(J528+twcdh_off))^2)</f>
        <v/>
      </c>
      <c r="N528" s="27">
        <f>IF(E528="","",MAX(0,E528-swcdh_thr)^2)</f>
        <v/>
      </c>
      <c r="O528">
        <f>IF(K528="","",ROUND(E528-K528,0))</f>
        <v/>
      </c>
      <c r="P528">
        <f>IF(O528="","",IF(O528&gt;=1,O528,0))</f>
        <v/>
      </c>
      <c r="Q528" s="27">
        <f>IF(E528="","",MAX(0,E528-22))</f>
        <v/>
      </c>
      <c r="R528" s="27">
        <f>IF(H528=1,E528,"")</f>
        <v/>
      </c>
      <c r="S528" s="27">
        <f>IF(AND(H528=1,J528&lt;&gt;""),E528-J528,"")</f>
        <v/>
      </c>
      <c r="T528">
        <f>IF(G528="","",MONTH(G528))</f>
        <v/>
      </c>
    </row>
    <row r="529">
      <c r="A529" s="24" t="n">
        <v>2020</v>
      </c>
      <c r="B529" s="24" t="n">
        <v>1</v>
      </c>
      <c r="C529" s="24" t="n">
        <v>22</v>
      </c>
      <c r="D529" s="24" t="n">
        <v>24</v>
      </c>
      <c r="E529" s="24" t="n">
        <v>1.45</v>
      </c>
      <c r="F529" s="25">
        <f>IF($E529="","",DATE(IF($A529="",nominal_year,$A529),$B529,$C529)+($D529-IF(LEFT(hour_conv,1)="1",1,0))/24)</f>
        <v/>
      </c>
      <c r="G529" s="26">
        <f>IF(F529="","",INT(F529))</f>
        <v/>
      </c>
      <c r="H529">
        <f>IF(G529="","",IF(AND(MONTH(G529)*100+DAY(G529)&gt;=season_lo,MONTH(G529)*100+DAY(G529)&lt;=season_hi),1,0))</f>
        <v/>
      </c>
      <c r="I529">
        <f>IF(G529="","",G529-first_day+1)</f>
        <v/>
      </c>
      <c r="J529" s="27">
        <f>IF(I529="","",INDEX(Daily!$J$2:$J$421,I529))</f>
        <v/>
      </c>
      <c r="K529" s="27">
        <f>IF(J529="","",J529+cat_offset)</f>
        <v/>
      </c>
      <c r="L529" s="27">
        <f>IF(J529="","",MAX(0,E529-J529)^2)</f>
        <v/>
      </c>
      <c r="M529" s="27">
        <f>IF(J529="","",MAX(0,E529-(J529+twcdh_off))^2)</f>
        <v/>
      </c>
      <c r="N529" s="27">
        <f>IF(E529="","",MAX(0,E529-swcdh_thr)^2)</f>
        <v/>
      </c>
      <c r="O529">
        <f>IF(K529="","",ROUND(E529-K529,0))</f>
        <v/>
      </c>
      <c r="P529">
        <f>IF(O529="","",IF(O529&gt;=1,O529,0))</f>
        <v/>
      </c>
      <c r="Q529" s="27">
        <f>IF(E529="","",MAX(0,E529-22))</f>
        <v/>
      </c>
      <c r="R529" s="27">
        <f>IF(H529=1,E529,"")</f>
        <v/>
      </c>
      <c r="S529" s="27">
        <f>IF(AND(H529=1,J529&lt;&gt;""),E529-J529,"")</f>
        <v/>
      </c>
      <c r="T529">
        <f>IF(G529="","",MONTH(G529))</f>
        <v/>
      </c>
    </row>
    <row r="530">
      <c r="A530" s="24" t="n">
        <v>2020</v>
      </c>
      <c r="B530" s="24" t="n">
        <v>1</v>
      </c>
      <c r="C530" s="24" t="n">
        <v>23</v>
      </c>
      <c r="D530" s="24" t="n">
        <v>1</v>
      </c>
      <c r="E530" s="24" t="n">
        <v>2.31</v>
      </c>
      <c r="F530" s="25">
        <f>IF($E530="","",DATE(IF($A530="",nominal_year,$A530),$B530,$C530)+($D530-IF(LEFT(hour_conv,1)="1",1,0))/24)</f>
        <v/>
      </c>
      <c r="G530" s="26">
        <f>IF(F530="","",INT(F530))</f>
        <v/>
      </c>
      <c r="H530">
        <f>IF(G530="","",IF(AND(MONTH(G530)*100+DAY(G530)&gt;=season_lo,MONTH(G530)*100+DAY(G530)&lt;=season_hi),1,0))</f>
        <v/>
      </c>
      <c r="I530">
        <f>IF(G530="","",G530-first_day+1)</f>
        <v/>
      </c>
      <c r="J530" s="27">
        <f>IF(I530="","",INDEX(Daily!$J$2:$J$421,I530))</f>
        <v/>
      </c>
      <c r="K530" s="27">
        <f>IF(J530="","",J530+cat_offset)</f>
        <v/>
      </c>
      <c r="L530" s="27">
        <f>IF(J530="","",MAX(0,E530-J530)^2)</f>
        <v/>
      </c>
      <c r="M530" s="27">
        <f>IF(J530="","",MAX(0,E530-(J530+twcdh_off))^2)</f>
        <v/>
      </c>
      <c r="N530" s="27">
        <f>IF(E530="","",MAX(0,E530-swcdh_thr)^2)</f>
        <v/>
      </c>
      <c r="O530">
        <f>IF(K530="","",ROUND(E530-K530,0))</f>
        <v/>
      </c>
      <c r="P530">
        <f>IF(O530="","",IF(O530&gt;=1,O530,0))</f>
        <v/>
      </c>
      <c r="Q530" s="27">
        <f>IF(E530="","",MAX(0,E530-22))</f>
        <v/>
      </c>
      <c r="R530" s="27">
        <f>IF(H530=1,E530,"")</f>
        <v/>
      </c>
      <c r="S530" s="27">
        <f>IF(AND(H530=1,J530&lt;&gt;""),E530-J530,"")</f>
        <v/>
      </c>
      <c r="T530">
        <f>IF(G530="","",MONTH(G530))</f>
        <v/>
      </c>
    </row>
    <row r="531">
      <c r="A531" s="24" t="n">
        <v>2020</v>
      </c>
      <c r="B531" s="24" t="n">
        <v>1</v>
      </c>
      <c r="C531" s="24" t="n">
        <v>23</v>
      </c>
      <c r="D531" s="24" t="n">
        <v>2</v>
      </c>
      <c r="E531" s="24" t="n">
        <v>0.85</v>
      </c>
      <c r="F531" s="25">
        <f>IF($E531="","",DATE(IF($A531="",nominal_year,$A531),$B531,$C531)+($D531-IF(LEFT(hour_conv,1)="1",1,0))/24)</f>
        <v/>
      </c>
      <c r="G531" s="26">
        <f>IF(F531="","",INT(F531))</f>
        <v/>
      </c>
      <c r="H531">
        <f>IF(G531="","",IF(AND(MONTH(G531)*100+DAY(G531)&gt;=season_lo,MONTH(G531)*100+DAY(G531)&lt;=season_hi),1,0))</f>
        <v/>
      </c>
      <c r="I531">
        <f>IF(G531="","",G531-first_day+1)</f>
        <v/>
      </c>
      <c r="J531" s="27">
        <f>IF(I531="","",INDEX(Daily!$J$2:$J$421,I531))</f>
        <v/>
      </c>
      <c r="K531" s="27">
        <f>IF(J531="","",J531+cat_offset)</f>
        <v/>
      </c>
      <c r="L531" s="27">
        <f>IF(J531="","",MAX(0,E531-J531)^2)</f>
        <v/>
      </c>
      <c r="M531" s="27">
        <f>IF(J531="","",MAX(0,E531-(J531+twcdh_off))^2)</f>
        <v/>
      </c>
      <c r="N531" s="27">
        <f>IF(E531="","",MAX(0,E531-swcdh_thr)^2)</f>
        <v/>
      </c>
      <c r="O531">
        <f>IF(K531="","",ROUND(E531-K531,0))</f>
        <v/>
      </c>
      <c r="P531">
        <f>IF(O531="","",IF(O531&gt;=1,O531,0))</f>
        <v/>
      </c>
      <c r="Q531" s="27">
        <f>IF(E531="","",MAX(0,E531-22))</f>
        <v/>
      </c>
      <c r="R531" s="27">
        <f>IF(H531=1,E531,"")</f>
        <v/>
      </c>
      <c r="S531" s="27">
        <f>IF(AND(H531=1,J531&lt;&gt;""),E531-J531,"")</f>
        <v/>
      </c>
      <c r="T531">
        <f>IF(G531="","",MONTH(G531))</f>
        <v/>
      </c>
    </row>
    <row r="532">
      <c r="A532" s="24" t="n">
        <v>2020</v>
      </c>
      <c r="B532" s="24" t="n">
        <v>1</v>
      </c>
      <c r="C532" s="24" t="n">
        <v>23</v>
      </c>
      <c r="D532" s="24" t="n">
        <v>3</v>
      </c>
      <c r="E532" s="24" t="n">
        <v>1.62</v>
      </c>
      <c r="F532" s="25">
        <f>IF($E532="","",DATE(IF($A532="",nominal_year,$A532),$B532,$C532)+($D532-IF(LEFT(hour_conv,1)="1",1,0))/24)</f>
        <v/>
      </c>
      <c r="G532" s="26">
        <f>IF(F532="","",INT(F532))</f>
        <v/>
      </c>
      <c r="H532">
        <f>IF(G532="","",IF(AND(MONTH(G532)*100+DAY(G532)&gt;=season_lo,MONTH(G532)*100+DAY(G532)&lt;=season_hi),1,0))</f>
        <v/>
      </c>
      <c r="I532">
        <f>IF(G532="","",G532-first_day+1)</f>
        <v/>
      </c>
      <c r="J532" s="27">
        <f>IF(I532="","",INDEX(Daily!$J$2:$J$421,I532))</f>
        <v/>
      </c>
      <c r="K532" s="27">
        <f>IF(J532="","",J532+cat_offset)</f>
        <v/>
      </c>
      <c r="L532" s="27">
        <f>IF(J532="","",MAX(0,E532-J532)^2)</f>
        <v/>
      </c>
      <c r="M532" s="27">
        <f>IF(J532="","",MAX(0,E532-(J532+twcdh_off))^2)</f>
        <v/>
      </c>
      <c r="N532" s="27">
        <f>IF(E532="","",MAX(0,E532-swcdh_thr)^2)</f>
        <v/>
      </c>
      <c r="O532">
        <f>IF(K532="","",ROUND(E532-K532,0))</f>
        <v/>
      </c>
      <c r="P532">
        <f>IF(O532="","",IF(O532&gt;=1,O532,0))</f>
        <v/>
      </c>
      <c r="Q532" s="27">
        <f>IF(E532="","",MAX(0,E532-22))</f>
        <v/>
      </c>
      <c r="R532" s="27">
        <f>IF(H532=1,E532,"")</f>
        <v/>
      </c>
      <c r="S532" s="27">
        <f>IF(AND(H532=1,J532&lt;&gt;""),E532-J532,"")</f>
        <v/>
      </c>
      <c r="T532">
        <f>IF(G532="","",MONTH(G532))</f>
        <v/>
      </c>
    </row>
    <row r="533">
      <c r="A533" s="24" t="n">
        <v>2020</v>
      </c>
      <c r="B533" s="24" t="n">
        <v>1</v>
      </c>
      <c r="C533" s="24" t="n">
        <v>23</v>
      </c>
      <c r="D533" s="24" t="n">
        <v>4</v>
      </c>
      <c r="E533" s="24" t="n">
        <v>0.79</v>
      </c>
      <c r="F533" s="25">
        <f>IF($E533="","",DATE(IF($A533="",nominal_year,$A533),$B533,$C533)+($D533-IF(LEFT(hour_conv,1)="1",1,0))/24)</f>
        <v/>
      </c>
      <c r="G533" s="26">
        <f>IF(F533="","",INT(F533))</f>
        <v/>
      </c>
      <c r="H533">
        <f>IF(G533="","",IF(AND(MONTH(G533)*100+DAY(G533)&gt;=season_lo,MONTH(G533)*100+DAY(G533)&lt;=season_hi),1,0))</f>
        <v/>
      </c>
      <c r="I533">
        <f>IF(G533="","",G533-first_day+1)</f>
        <v/>
      </c>
      <c r="J533" s="27">
        <f>IF(I533="","",INDEX(Daily!$J$2:$J$421,I533))</f>
        <v/>
      </c>
      <c r="K533" s="27">
        <f>IF(J533="","",J533+cat_offset)</f>
        <v/>
      </c>
      <c r="L533" s="27">
        <f>IF(J533="","",MAX(0,E533-J533)^2)</f>
        <v/>
      </c>
      <c r="M533" s="27">
        <f>IF(J533="","",MAX(0,E533-(J533+twcdh_off))^2)</f>
        <v/>
      </c>
      <c r="N533" s="27">
        <f>IF(E533="","",MAX(0,E533-swcdh_thr)^2)</f>
        <v/>
      </c>
      <c r="O533">
        <f>IF(K533="","",ROUND(E533-K533,0))</f>
        <v/>
      </c>
      <c r="P533">
        <f>IF(O533="","",IF(O533&gt;=1,O533,0))</f>
        <v/>
      </c>
      <c r="Q533" s="27">
        <f>IF(E533="","",MAX(0,E533-22))</f>
        <v/>
      </c>
      <c r="R533" s="27">
        <f>IF(H533=1,E533,"")</f>
        <v/>
      </c>
      <c r="S533" s="27">
        <f>IF(AND(H533=1,J533&lt;&gt;""),E533-J533,"")</f>
        <v/>
      </c>
      <c r="T533">
        <f>IF(G533="","",MONTH(G533))</f>
        <v/>
      </c>
    </row>
    <row r="534">
      <c r="A534" s="24" t="n">
        <v>2020</v>
      </c>
      <c r="B534" s="24" t="n">
        <v>1</v>
      </c>
      <c r="C534" s="24" t="n">
        <v>23</v>
      </c>
      <c r="D534" s="24" t="n">
        <v>5</v>
      </c>
      <c r="E534" s="24" t="n">
        <v>0.7</v>
      </c>
      <c r="F534" s="25">
        <f>IF($E534="","",DATE(IF($A534="",nominal_year,$A534),$B534,$C534)+($D534-IF(LEFT(hour_conv,1)="1",1,0))/24)</f>
        <v/>
      </c>
      <c r="G534" s="26">
        <f>IF(F534="","",INT(F534))</f>
        <v/>
      </c>
      <c r="H534">
        <f>IF(G534="","",IF(AND(MONTH(G534)*100+DAY(G534)&gt;=season_lo,MONTH(G534)*100+DAY(G534)&lt;=season_hi),1,0))</f>
        <v/>
      </c>
      <c r="I534">
        <f>IF(G534="","",G534-first_day+1)</f>
        <v/>
      </c>
      <c r="J534" s="27">
        <f>IF(I534="","",INDEX(Daily!$J$2:$J$421,I534))</f>
        <v/>
      </c>
      <c r="K534" s="27">
        <f>IF(J534="","",J534+cat_offset)</f>
        <v/>
      </c>
      <c r="L534" s="27">
        <f>IF(J534="","",MAX(0,E534-J534)^2)</f>
        <v/>
      </c>
      <c r="M534" s="27">
        <f>IF(J534="","",MAX(0,E534-(J534+twcdh_off))^2)</f>
        <v/>
      </c>
      <c r="N534" s="27">
        <f>IF(E534="","",MAX(0,E534-swcdh_thr)^2)</f>
        <v/>
      </c>
      <c r="O534">
        <f>IF(K534="","",ROUND(E534-K534,0))</f>
        <v/>
      </c>
      <c r="P534">
        <f>IF(O534="","",IF(O534&gt;=1,O534,0))</f>
        <v/>
      </c>
      <c r="Q534" s="27">
        <f>IF(E534="","",MAX(0,E534-22))</f>
        <v/>
      </c>
      <c r="R534" s="27">
        <f>IF(H534=1,E534,"")</f>
        <v/>
      </c>
      <c r="S534" s="27">
        <f>IF(AND(H534=1,J534&lt;&gt;""),E534-J534,"")</f>
        <v/>
      </c>
      <c r="T534">
        <f>IF(G534="","",MONTH(G534))</f>
        <v/>
      </c>
    </row>
    <row r="535">
      <c r="A535" s="24" t="n">
        <v>2020</v>
      </c>
      <c r="B535" s="24" t="n">
        <v>1</v>
      </c>
      <c r="C535" s="24" t="n">
        <v>23</v>
      </c>
      <c r="D535" s="24" t="n">
        <v>6</v>
      </c>
      <c r="E535" s="24" t="n">
        <v>1.91</v>
      </c>
      <c r="F535" s="25">
        <f>IF($E535="","",DATE(IF($A535="",nominal_year,$A535),$B535,$C535)+($D535-IF(LEFT(hour_conv,1)="1",1,0))/24)</f>
        <v/>
      </c>
      <c r="G535" s="26">
        <f>IF(F535="","",INT(F535))</f>
        <v/>
      </c>
      <c r="H535">
        <f>IF(G535="","",IF(AND(MONTH(G535)*100+DAY(G535)&gt;=season_lo,MONTH(G535)*100+DAY(G535)&lt;=season_hi),1,0))</f>
        <v/>
      </c>
      <c r="I535">
        <f>IF(G535="","",G535-first_day+1)</f>
        <v/>
      </c>
      <c r="J535" s="27">
        <f>IF(I535="","",INDEX(Daily!$J$2:$J$421,I535))</f>
        <v/>
      </c>
      <c r="K535" s="27">
        <f>IF(J535="","",J535+cat_offset)</f>
        <v/>
      </c>
      <c r="L535" s="27">
        <f>IF(J535="","",MAX(0,E535-J535)^2)</f>
        <v/>
      </c>
      <c r="M535" s="27">
        <f>IF(J535="","",MAX(0,E535-(J535+twcdh_off))^2)</f>
        <v/>
      </c>
      <c r="N535" s="27">
        <f>IF(E535="","",MAX(0,E535-swcdh_thr)^2)</f>
        <v/>
      </c>
      <c r="O535">
        <f>IF(K535="","",ROUND(E535-K535,0))</f>
        <v/>
      </c>
      <c r="P535">
        <f>IF(O535="","",IF(O535&gt;=1,O535,0))</f>
        <v/>
      </c>
      <c r="Q535" s="27">
        <f>IF(E535="","",MAX(0,E535-22))</f>
        <v/>
      </c>
      <c r="R535" s="27">
        <f>IF(H535=1,E535,"")</f>
        <v/>
      </c>
      <c r="S535" s="27">
        <f>IF(AND(H535=1,J535&lt;&gt;""),E535-J535,"")</f>
        <v/>
      </c>
      <c r="T535">
        <f>IF(G535="","",MONTH(G535))</f>
        <v/>
      </c>
    </row>
    <row r="536">
      <c r="A536" s="24" t="n">
        <v>2020</v>
      </c>
      <c r="B536" s="24" t="n">
        <v>1</v>
      </c>
      <c r="C536" s="24" t="n">
        <v>23</v>
      </c>
      <c r="D536" s="24" t="n">
        <v>7</v>
      </c>
      <c r="E536" s="24" t="n">
        <v>1.79</v>
      </c>
      <c r="F536" s="25">
        <f>IF($E536="","",DATE(IF($A536="",nominal_year,$A536),$B536,$C536)+($D536-IF(LEFT(hour_conv,1)="1",1,0))/24)</f>
        <v/>
      </c>
      <c r="G536" s="26">
        <f>IF(F536="","",INT(F536))</f>
        <v/>
      </c>
      <c r="H536">
        <f>IF(G536="","",IF(AND(MONTH(G536)*100+DAY(G536)&gt;=season_lo,MONTH(G536)*100+DAY(G536)&lt;=season_hi),1,0))</f>
        <v/>
      </c>
      <c r="I536">
        <f>IF(G536="","",G536-first_day+1)</f>
        <v/>
      </c>
      <c r="J536" s="27">
        <f>IF(I536="","",INDEX(Daily!$J$2:$J$421,I536))</f>
        <v/>
      </c>
      <c r="K536" s="27">
        <f>IF(J536="","",J536+cat_offset)</f>
        <v/>
      </c>
      <c r="L536" s="27">
        <f>IF(J536="","",MAX(0,E536-J536)^2)</f>
        <v/>
      </c>
      <c r="M536" s="27">
        <f>IF(J536="","",MAX(0,E536-(J536+twcdh_off))^2)</f>
        <v/>
      </c>
      <c r="N536" s="27">
        <f>IF(E536="","",MAX(0,E536-swcdh_thr)^2)</f>
        <v/>
      </c>
      <c r="O536">
        <f>IF(K536="","",ROUND(E536-K536,0))</f>
        <v/>
      </c>
      <c r="P536">
        <f>IF(O536="","",IF(O536&gt;=1,O536,0))</f>
        <v/>
      </c>
      <c r="Q536" s="27">
        <f>IF(E536="","",MAX(0,E536-22))</f>
        <v/>
      </c>
      <c r="R536" s="27">
        <f>IF(H536=1,E536,"")</f>
        <v/>
      </c>
      <c r="S536" s="27">
        <f>IF(AND(H536=1,J536&lt;&gt;""),E536-J536,"")</f>
        <v/>
      </c>
      <c r="T536">
        <f>IF(G536="","",MONTH(G536))</f>
        <v/>
      </c>
    </row>
    <row r="537">
      <c r="A537" s="24" t="n">
        <v>2020</v>
      </c>
      <c r="B537" s="24" t="n">
        <v>1</v>
      </c>
      <c r="C537" s="24" t="n">
        <v>23</v>
      </c>
      <c r="D537" s="24" t="n">
        <v>8</v>
      </c>
      <c r="E537" s="24" t="n">
        <v>1.86</v>
      </c>
      <c r="F537" s="25">
        <f>IF($E537="","",DATE(IF($A537="",nominal_year,$A537),$B537,$C537)+($D537-IF(LEFT(hour_conv,1)="1",1,0))/24)</f>
        <v/>
      </c>
      <c r="G537" s="26">
        <f>IF(F537="","",INT(F537))</f>
        <v/>
      </c>
      <c r="H537">
        <f>IF(G537="","",IF(AND(MONTH(G537)*100+DAY(G537)&gt;=season_lo,MONTH(G537)*100+DAY(G537)&lt;=season_hi),1,0))</f>
        <v/>
      </c>
      <c r="I537">
        <f>IF(G537="","",G537-first_day+1)</f>
        <v/>
      </c>
      <c r="J537" s="27">
        <f>IF(I537="","",INDEX(Daily!$J$2:$J$421,I537))</f>
        <v/>
      </c>
      <c r="K537" s="27">
        <f>IF(J537="","",J537+cat_offset)</f>
        <v/>
      </c>
      <c r="L537" s="27">
        <f>IF(J537="","",MAX(0,E537-J537)^2)</f>
        <v/>
      </c>
      <c r="M537" s="27">
        <f>IF(J537="","",MAX(0,E537-(J537+twcdh_off))^2)</f>
        <v/>
      </c>
      <c r="N537" s="27">
        <f>IF(E537="","",MAX(0,E537-swcdh_thr)^2)</f>
        <v/>
      </c>
      <c r="O537">
        <f>IF(K537="","",ROUND(E537-K537,0))</f>
        <v/>
      </c>
      <c r="P537">
        <f>IF(O537="","",IF(O537&gt;=1,O537,0))</f>
        <v/>
      </c>
      <c r="Q537" s="27">
        <f>IF(E537="","",MAX(0,E537-22))</f>
        <v/>
      </c>
      <c r="R537" s="27">
        <f>IF(H537=1,E537,"")</f>
        <v/>
      </c>
      <c r="S537" s="27">
        <f>IF(AND(H537=1,J537&lt;&gt;""),E537-J537,"")</f>
        <v/>
      </c>
      <c r="T537">
        <f>IF(G537="","",MONTH(G537))</f>
        <v/>
      </c>
    </row>
    <row r="538">
      <c r="A538" s="24" t="n">
        <v>2020</v>
      </c>
      <c r="B538" s="24" t="n">
        <v>1</v>
      </c>
      <c r="C538" s="24" t="n">
        <v>23</v>
      </c>
      <c r="D538" s="24" t="n">
        <v>9</v>
      </c>
      <c r="E538" s="24" t="n">
        <v>2.89</v>
      </c>
      <c r="F538" s="25">
        <f>IF($E538="","",DATE(IF($A538="",nominal_year,$A538),$B538,$C538)+($D538-IF(LEFT(hour_conv,1)="1",1,0))/24)</f>
        <v/>
      </c>
      <c r="G538" s="26">
        <f>IF(F538="","",INT(F538))</f>
        <v/>
      </c>
      <c r="H538">
        <f>IF(G538="","",IF(AND(MONTH(G538)*100+DAY(G538)&gt;=season_lo,MONTH(G538)*100+DAY(G538)&lt;=season_hi),1,0))</f>
        <v/>
      </c>
      <c r="I538">
        <f>IF(G538="","",G538-first_day+1)</f>
        <v/>
      </c>
      <c r="J538" s="27">
        <f>IF(I538="","",INDEX(Daily!$J$2:$J$421,I538))</f>
        <v/>
      </c>
      <c r="K538" s="27">
        <f>IF(J538="","",J538+cat_offset)</f>
        <v/>
      </c>
      <c r="L538" s="27">
        <f>IF(J538="","",MAX(0,E538-J538)^2)</f>
        <v/>
      </c>
      <c r="M538" s="27">
        <f>IF(J538="","",MAX(0,E538-(J538+twcdh_off))^2)</f>
        <v/>
      </c>
      <c r="N538" s="27">
        <f>IF(E538="","",MAX(0,E538-swcdh_thr)^2)</f>
        <v/>
      </c>
      <c r="O538">
        <f>IF(K538="","",ROUND(E538-K538,0))</f>
        <v/>
      </c>
      <c r="P538">
        <f>IF(O538="","",IF(O538&gt;=1,O538,0))</f>
        <v/>
      </c>
      <c r="Q538" s="27">
        <f>IF(E538="","",MAX(0,E538-22))</f>
        <v/>
      </c>
      <c r="R538" s="27">
        <f>IF(H538=1,E538,"")</f>
        <v/>
      </c>
      <c r="S538" s="27">
        <f>IF(AND(H538=1,J538&lt;&gt;""),E538-J538,"")</f>
        <v/>
      </c>
      <c r="T538">
        <f>IF(G538="","",MONTH(G538))</f>
        <v/>
      </c>
    </row>
    <row r="539">
      <c r="A539" s="24" t="n">
        <v>2020</v>
      </c>
      <c r="B539" s="24" t="n">
        <v>1</v>
      </c>
      <c r="C539" s="24" t="n">
        <v>23</v>
      </c>
      <c r="D539" s="24" t="n">
        <v>10</v>
      </c>
      <c r="E539" s="24" t="n">
        <v>4.09</v>
      </c>
      <c r="F539" s="25">
        <f>IF($E539="","",DATE(IF($A539="",nominal_year,$A539),$B539,$C539)+($D539-IF(LEFT(hour_conv,1)="1",1,0))/24)</f>
        <v/>
      </c>
      <c r="G539" s="26">
        <f>IF(F539="","",INT(F539))</f>
        <v/>
      </c>
      <c r="H539">
        <f>IF(G539="","",IF(AND(MONTH(G539)*100+DAY(G539)&gt;=season_lo,MONTH(G539)*100+DAY(G539)&lt;=season_hi),1,0))</f>
        <v/>
      </c>
      <c r="I539">
        <f>IF(G539="","",G539-first_day+1)</f>
        <v/>
      </c>
      <c r="J539" s="27">
        <f>IF(I539="","",INDEX(Daily!$J$2:$J$421,I539))</f>
        <v/>
      </c>
      <c r="K539" s="27">
        <f>IF(J539="","",J539+cat_offset)</f>
        <v/>
      </c>
      <c r="L539" s="27">
        <f>IF(J539="","",MAX(0,E539-J539)^2)</f>
        <v/>
      </c>
      <c r="M539" s="27">
        <f>IF(J539="","",MAX(0,E539-(J539+twcdh_off))^2)</f>
        <v/>
      </c>
      <c r="N539" s="27">
        <f>IF(E539="","",MAX(0,E539-swcdh_thr)^2)</f>
        <v/>
      </c>
      <c r="O539">
        <f>IF(K539="","",ROUND(E539-K539,0))</f>
        <v/>
      </c>
      <c r="P539">
        <f>IF(O539="","",IF(O539&gt;=1,O539,0))</f>
        <v/>
      </c>
      <c r="Q539" s="27">
        <f>IF(E539="","",MAX(0,E539-22))</f>
        <v/>
      </c>
      <c r="R539" s="27">
        <f>IF(H539=1,E539,"")</f>
        <v/>
      </c>
      <c r="S539" s="27">
        <f>IF(AND(H539=1,J539&lt;&gt;""),E539-J539,"")</f>
        <v/>
      </c>
      <c r="T539">
        <f>IF(G539="","",MONTH(G539))</f>
        <v/>
      </c>
    </row>
    <row r="540">
      <c r="A540" s="24" t="n">
        <v>2020</v>
      </c>
      <c r="B540" s="24" t="n">
        <v>1</v>
      </c>
      <c r="C540" s="24" t="n">
        <v>23</v>
      </c>
      <c r="D540" s="24" t="n">
        <v>11</v>
      </c>
      <c r="E540" s="24" t="n">
        <v>4.89</v>
      </c>
      <c r="F540" s="25">
        <f>IF($E540="","",DATE(IF($A540="",nominal_year,$A540),$B540,$C540)+($D540-IF(LEFT(hour_conv,1)="1",1,0))/24)</f>
        <v/>
      </c>
      <c r="G540" s="26">
        <f>IF(F540="","",INT(F540))</f>
        <v/>
      </c>
      <c r="H540">
        <f>IF(G540="","",IF(AND(MONTH(G540)*100+DAY(G540)&gt;=season_lo,MONTH(G540)*100+DAY(G540)&lt;=season_hi),1,0))</f>
        <v/>
      </c>
      <c r="I540">
        <f>IF(G540="","",G540-first_day+1)</f>
        <v/>
      </c>
      <c r="J540" s="27">
        <f>IF(I540="","",INDEX(Daily!$J$2:$J$421,I540))</f>
        <v/>
      </c>
      <c r="K540" s="27">
        <f>IF(J540="","",J540+cat_offset)</f>
        <v/>
      </c>
      <c r="L540" s="27">
        <f>IF(J540="","",MAX(0,E540-J540)^2)</f>
        <v/>
      </c>
      <c r="M540" s="27">
        <f>IF(J540="","",MAX(0,E540-(J540+twcdh_off))^2)</f>
        <v/>
      </c>
      <c r="N540" s="27">
        <f>IF(E540="","",MAX(0,E540-swcdh_thr)^2)</f>
        <v/>
      </c>
      <c r="O540">
        <f>IF(K540="","",ROUND(E540-K540,0))</f>
        <v/>
      </c>
      <c r="P540">
        <f>IF(O540="","",IF(O540&gt;=1,O540,0))</f>
        <v/>
      </c>
      <c r="Q540" s="27">
        <f>IF(E540="","",MAX(0,E540-22))</f>
        <v/>
      </c>
      <c r="R540" s="27">
        <f>IF(H540=1,E540,"")</f>
        <v/>
      </c>
      <c r="S540" s="27">
        <f>IF(AND(H540=1,J540&lt;&gt;""),E540-J540,"")</f>
        <v/>
      </c>
      <c r="T540">
        <f>IF(G540="","",MONTH(G540))</f>
        <v/>
      </c>
    </row>
    <row r="541">
      <c r="A541" s="24" t="n">
        <v>2020</v>
      </c>
      <c r="B541" s="24" t="n">
        <v>1</v>
      </c>
      <c r="C541" s="24" t="n">
        <v>23</v>
      </c>
      <c r="D541" s="24" t="n">
        <v>12</v>
      </c>
      <c r="E541" s="24" t="n">
        <v>4.89</v>
      </c>
      <c r="F541" s="25">
        <f>IF($E541="","",DATE(IF($A541="",nominal_year,$A541),$B541,$C541)+($D541-IF(LEFT(hour_conv,1)="1",1,0))/24)</f>
        <v/>
      </c>
      <c r="G541" s="26">
        <f>IF(F541="","",INT(F541))</f>
        <v/>
      </c>
      <c r="H541">
        <f>IF(G541="","",IF(AND(MONTH(G541)*100+DAY(G541)&gt;=season_lo,MONTH(G541)*100+DAY(G541)&lt;=season_hi),1,0))</f>
        <v/>
      </c>
      <c r="I541">
        <f>IF(G541="","",G541-first_day+1)</f>
        <v/>
      </c>
      <c r="J541" s="27">
        <f>IF(I541="","",INDEX(Daily!$J$2:$J$421,I541))</f>
        <v/>
      </c>
      <c r="K541" s="27">
        <f>IF(J541="","",J541+cat_offset)</f>
        <v/>
      </c>
      <c r="L541" s="27">
        <f>IF(J541="","",MAX(0,E541-J541)^2)</f>
        <v/>
      </c>
      <c r="M541" s="27">
        <f>IF(J541="","",MAX(0,E541-(J541+twcdh_off))^2)</f>
        <v/>
      </c>
      <c r="N541" s="27">
        <f>IF(E541="","",MAX(0,E541-swcdh_thr)^2)</f>
        <v/>
      </c>
      <c r="O541">
        <f>IF(K541="","",ROUND(E541-K541,0))</f>
        <v/>
      </c>
      <c r="P541">
        <f>IF(O541="","",IF(O541&gt;=1,O541,0))</f>
        <v/>
      </c>
      <c r="Q541" s="27">
        <f>IF(E541="","",MAX(0,E541-22))</f>
        <v/>
      </c>
      <c r="R541" s="27">
        <f>IF(H541=1,E541,"")</f>
        <v/>
      </c>
      <c r="S541" s="27">
        <f>IF(AND(H541=1,J541&lt;&gt;""),E541-J541,"")</f>
        <v/>
      </c>
      <c r="T541">
        <f>IF(G541="","",MONTH(G541))</f>
        <v/>
      </c>
    </row>
    <row r="542">
      <c r="A542" s="24" t="n">
        <v>2020</v>
      </c>
      <c r="B542" s="24" t="n">
        <v>1</v>
      </c>
      <c r="C542" s="24" t="n">
        <v>23</v>
      </c>
      <c r="D542" s="24" t="n">
        <v>13</v>
      </c>
      <c r="E542" s="24" t="n">
        <v>5.78</v>
      </c>
      <c r="F542" s="25">
        <f>IF($E542="","",DATE(IF($A542="",nominal_year,$A542),$B542,$C542)+($D542-IF(LEFT(hour_conv,1)="1",1,0))/24)</f>
        <v/>
      </c>
      <c r="G542" s="26">
        <f>IF(F542="","",INT(F542))</f>
        <v/>
      </c>
      <c r="H542">
        <f>IF(G542="","",IF(AND(MONTH(G542)*100+DAY(G542)&gt;=season_lo,MONTH(G542)*100+DAY(G542)&lt;=season_hi),1,0))</f>
        <v/>
      </c>
      <c r="I542">
        <f>IF(G542="","",G542-first_day+1)</f>
        <v/>
      </c>
      <c r="J542" s="27">
        <f>IF(I542="","",INDEX(Daily!$J$2:$J$421,I542))</f>
        <v/>
      </c>
      <c r="K542" s="27">
        <f>IF(J542="","",J542+cat_offset)</f>
        <v/>
      </c>
      <c r="L542" s="27">
        <f>IF(J542="","",MAX(0,E542-J542)^2)</f>
        <v/>
      </c>
      <c r="M542" s="27">
        <f>IF(J542="","",MAX(0,E542-(J542+twcdh_off))^2)</f>
        <v/>
      </c>
      <c r="N542" s="27">
        <f>IF(E542="","",MAX(0,E542-swcdh_thr)^2)</f>
        <v/>
      </c>
      <c r="O542">
        <f>IF(K542="","",ROUND(E542-K542,0))</f>
        <v/>
      </c>
      <c r="P542">
        <f>IF(O542="","",IF(O542&gt;=1,O542,0))</f>
        <v/>
      </c>
      <c r="Q542" s="27">
        <f>IF(E542="","",MAX(0,E542-22))</f>
        <v/>
      </c>
      <c r="R542" s="27">
        <f>IF(H542=1,E542,"")</f>
        <v/>
      </c>
      <c r="S542" s="27">
        <f>IF(AND(H542=1,J542&lt;&gt;""),E542-J542,"")</f>
        <v/>
      </c>
      <c r="T542">
        <f>IF(G542="","",MONTH(G542))</f>
        <v/>
      </c>
    </row>
    <row r="543">
      <c r="A543" s="24" t="n">
        <v>2020</v>
      </c>
      <c r="B543" s="24" t="n">
        <v>1</v>
      </c>
      <c r="C543" s="24" t="n">
        <v>23</v>
      </c>
      <c r="D543" s="24" t="n">
        <v>14</v>
      </c>
      <c r="E543" s="24" t="n">
        <v>6.33</v>
      </c>
      <c r="F543" s="25">
        <f>IF($E543="","",DATE(IF($A543="",nominal_year,$A543),$B543,$C543)+($D543-IF(LEFT(hour_conv,1)="1",1,0))/24)</f>
        <v/>
      </c>
      <c r="G543" s="26">
        <f>IF(F543="","",INT(F543))</f>
        <v/>
      </c>
      <c r="H543">
        <f>IF(G543="","",IF(AND(MONTH(G543)*100+DAY(G543)&gt;=season_lo,MONTH(G543)*100+DAY(G543)&lt;=season_hi),1,0))</f>
        <v/>
      </c>
      <c r="I543">
        <f>IF(G543="","",G543-first_day+1)</f>
        <v/>
      </c>
      <c r="J543" s="27">
        <f>IF(I543="","",INDEX(Daily!$J$2:$J$421,I543))</f>
        <v/>
      </c>
      <c r="K543" s="27">
        <f>IF(J543="","",J543+cat_offset)</f>
        <v/>
      </c>
      <c r="L543" s="27">
        <f>IF(J543="","",MAX(0,E543-J543)^2)</f>
        <v/>
      </c>
      <c r="M543" s="27">
        <f>IF(J543="","",MAX(0,E543-(J543+twcdh_off))^2)</f>
        <v/>
      </c>
      <c r="N543" s="27">
        <f>IF(E543="","",MAX(0,E543-swcdh_thr)^2)</f>
        <v/>
      </c>
      <c r="O543">
        <f>IF(K543="","",ROUND(E543-K543,0))</f>
        <v/>
      </c>
      <c r="P543">
        <f>IF(O543="","",IF(O543&gt;=1,O543,0))</f>
        <v/>
      </c>
      <c r="Q543" s="27">
        <f>IF(E543="","",MAX(0,E543-22))</f>
        <v/>
      </c>
      <c r="R543" s="27">
        <f>IF(H543=1,E543,"")</f>
        <v/>
      </c>
      <c r="S543" s="27">
        <f>IF(AND(H543=1,J543&lt;&gt;""),E543-J543,"")</f>
        <v/>
      </c>
      <c r="T543">
        <f>IF(G543="","",MONTH(G543))</f>
        <v/>
      </c>
    </row>
    <row r="544">
      <c r="A544" s="24" t="n">
        <v>2020</v>
      </c>
      <c r="B544" s="24" t="n">
        <v>1</v>
      </c>
      <c r="C544" s="24" t="n">
        <v>23</v>
      </c>
      <c r="D544" s="24" t="n">
        <v>15</v>
      </c>
      <c r="E544" s="24" t="n">
        <v>6.05</v>
      </c>
      <c r="F544" s="25">
        <f>IF($E544="","",DATE(IF($A544="",nominal_year,$A544),$B544,$C544)+($D544-IF(LEFT(hour_conv,1)="1",1,0))/24)</f>
        <v/>
      </c>
      <c r="G544" s="26">
        <f>IF(F544="","",INT(F544))</f>
        <v/>
      </c>
      <c r="H544">
        <f>IF(G544="","",IF(AND(MONTH(G544)*100+DAY(G544)&gt;=season_lo,MONTH(G544)*100+DAY(G544)&lt;=season_hi),1,0))</f>
        <v/>
      </c>
      <c r="I544">
        <f>IF(G544="","",G544-first_day+1)</f>
        <v/>
      </c>
      <c r="J544" s="27">
        <f>IF(I544="","",INDEX(Daily!$J$2:$J$421,I544))</f>
        <v/>
      </c>
      <c r="K544" s="27">
        <f>IF(J544="","",J544+cat_offset)</f>
        <v/>
      </c>
      <c r="L544" s="27">
        <f>IF(J544="","",MAX(0,E544-J544)^2)</f>
        <v/>
      </c>
      <c r="M544" s="27">
        <f>IF(J544="","",MAX(0,E544-(J544+twcdh_off))^2)</f>
        <v/>
      </c>
      <c r="N544" s="27">
        <f>IF(E544="","",MAX(0,E544-swcdh_thr)^2)</f>
        <v/>
      </c>
      <c r="O544">
        <f>IF(K544="","",ROUND(E544-K544,0))</f>
        <v/>
      </c>
      <c r="P544">
        <f>IF(O544="","",IF(O544&gt;=1,O544,0))</f>
        <v/>
      </c>
      <c r="Q544" s="27">
        <f>IF(E544="","",MAX(0,E544-22))</f>
        <v/>
      </c>
      <c r="R544" s="27">
        <f>IF(H544=1,E544,"")</f>
        <v/>
      </c>
      <c r="S544" s="27">
        <f>IF(AND(H544=1,J544&lt;&gt;""),E544-J544,"")</f>
        <v/>
      </c>
      <c r="T544">
        <f>IF(G544="","",MONTH(G544))</f>
        <v/>
      </c>
    </row>
    <row r="545">
      <c r="A545" s="24" t="n">
        <v>2020</v>
      </c>
      <c r="B545" s="24" t="n">
        <v>1</v>
      </c>
      <c r="C545" s="24" t="n">
        <v>23</v>
      </c>
      <c r="D545" s="24" t="n">
        <v>16</v>
      </c>
      <c r="E545" s="24" t="n">
        <v>6.55</v>
      </c>
      <c r="F545" s="25">
        <f>IF($E545="","",DATE(IF($A545="",nominal_year,$A545),$B545,$C545)+($D545-IF(LEFT(hour_conv,1)="1",1,0))/24)</f>
        <v/>
      </c>
      <c r="G545" s="26">
        <f>IF(F545="","",INT(F545))</f>
        <v/>
      </c>
      <c r="H545">
        <f>IF(G545="","",IF(AND(MONTH(G545)*100+DAY(G545)&gt;=season_lo,MONTH(G545)*100+DAY(G545)&lt;=season_hi),1,0))</f>
        <v/>
      </c>
      <c r="I545">
        <f>IF(G545="","",G545-first_day+1)</f>
        <v/>
      </c>
      <c r="J545" s="27">
        <f>IF(I545="","",INDEX(Daily!$J$2:$J$421,I545))</f>
        <v/>
      </c>
      <c r="K545" s="27">
        <f>IF(J545="","",J545+cat_offset)</f>
        <v/>
      </c>
      <c r="L545" s="27">
        <f>IF(J545="","",MAX(0,E545-J545)^2)</f>
        <v/>
      </c>
      <c r="M545" s="27">
        <f>IF(J545="","",MAX(0,E545-(J545+twcdh_off))^2)</f>
        <v/>
      </c>
      <c r="N545" s="27">
        <f>IF(E545="","",MAX(0,E545-swcdh_thr)^2)</f>
        <v/>
      </c>
      <c r="O545">
        <f>IF(K545="","",ROUND(E545-K545,0))</f>
        <v/>
      </c>
      <c r="P545">
        <f>IF(O545="","",IF(O545&gt;=1,O545,0))</f>
        <v/>
      </c>
      <c r="Q545" s="27">
        <f>IF(E545="","",MAX(0,E545-22))</f>
        <v/>
      </c>
      <c r="R545" s="27">
        <f>IF(H545=1,E545,"")</f>
        <v/>
      </c>
      <c r="S545" s="27">
        <f>IF(AND(H545=1,J545&lt;&gt;""),E545-J545,"")</f>
        <v/>
      </c>
      <c r="T545">
        <f>IF(G545="","",MONTH(G545))</f>
        <v/>
      </c>
    </row>
    <row r="546">
      <c r="A546" s="24" t="n">
        <v>2020</v>
      </c>
      <c r="B546" s="24" t="n">
        <v>1</v>
      </c>
      <c r="C546" s="24" t="n">
        <v>23</v>
      </c>
      <c r="D546" s="24" t="n">
        <v>17</v>
      </c>
      <c r="E546" s="24" t="n">
        <v>6.3</v>
      </c>
      <c r="F546" s="25">
        <f>IF($E546="","",DATE(IF($A546="",nominal_year,$A546),$B546,$C546)+($D546-IF(LEFT(hour_conv,1)="1",1,0))/24)</f>
        <v/>
      </c>
      <c r="G546" s="26">
        <f>IF(F546="","",INT(F546))</f>
        <v/>
      </c>
      <c r="H546">
        <f>IF(G546="","",IF(AND(MONTH(G546)*100+DAY(G546)&gt;=season_lo,MONTH(G546)*100+DAY(G546)&lt;=season_hi),1,0))</f>
        <v/>
      </c>
      <c r="I546">
        <f>IF(G546="","",G546-first_day+1)</f>
        <v/>
      </c>
      <c r="J546" s="27">
        <f>IF(I546="","",INDEX(Daily!$J$2:$J$421,I546))</f>
        <v/>
      </c>
      <c r="K546" s="27">
        <f>IF(J546="","",J546+cat_offset)</f>
        <v/>
      </c>
      <c r="L546" s="27">
        <f>IF(J546="","",MAX(0,E546-J546)^2)</f>
        <v/>
      </c>
      <c r="M546" s="27">
        <f>IF(J546="","",MAX(0,E546-(J546+twcdh_off))^2)</f>
        <v/>
      </c>
      <c r="N546" s="27">
        <f>IF(E546="","",MAX(0,E546-swcdh_thr)^2)</f>
        <v/>
      </c>
      <c r="O546">
        <f>IF(K546="","",ROUND(E546-K546,0))</f>
        <v/>
      </c>
      <c r="P546">
        <f>IF(O546="","",IF(O546&gt;=1,O546,0))</f>
        <v/>
      </c>
      <c r="Q546" s="27">
        <f>IF(E546="","",MAX(0,E546-22))</f>
        <v/>
      </c>
      <c r="R546" s="27">
        <f>IF(H546=1,E546,"")</f>
        <v/>
      </c>
      <c r="S546" s="27">
        <f>IF(AND(H546=1,J546&lt;&gt;""),E546-J546,"")</f>
        <v/>
      </c>
      <c r="T546">
        <f>IF(G546="","",MONTH(G546))</f>
        <v/>
      </c>
    </row>
    <row r="547">
      <c r="A547" s="24" t="n">
        <v>2020</v>
      </c>
      <c r="B547" s="24" t="n">
        <v>1</v>
      </c>
      <c r="C547" s="24" t="n">
        <v>23</v>
      </c>
      <c r="D547" s="24" t="n">
        <v>18</v>
      </c>
      <c r="E547" s="24" t="n">
        <v>5.83</v>
      </c>
      <c r="F547" s="25">
        <f>IF($E547="","",DATE(IF($A547="",nominal_year,$A547),$B547,$C547)+($D547-IF(LEFT(hour_conv,1)="1",1,0))/24)</f>
        <v/>
      </c>
      <c r="G547" s="26">
        <f>IF(F547="","",INT(F547))</f>
        <v/>
      </c>
      <c r="H547">
        <f>IF(G547="","",IF(AND(MONTH(G547)*100+DAY(G547)&gt;=season_lo,MONTH(G547)*100+DAY(G547)&lt;=season_hi),1,0))</f>
        <v/>
      </c>
      <c r="I547">
        <f>IF(G547="","",G547-first_day+1)</f>
        <v/>
      </c>
      <c r="J547" s="27">
        <f>IF(I547="","",INDEX(Daily!$J$2:$J$421,I547))</f>
        <v/>
      </c>
      <c r="K547" s="27">
        <f>IF(J547="","",J547+cat_offset)</f>
        <v/>
      </c>
      <c r="L547" s="27">
        <f>IF(J547="","",MAX(0,E547-J547)^2)</f>
        <v/>
      </c>
      <c r="M547" s="27">
        <f>IF(J547="","",MAX(0,E547-(J547+twcdh_off))^2)</f>
        <v/>
      </c>
      <c r="N547" s="27">
        <f>IF(E547="","",MAX(0,E547-swcdh_thr)^2)</f>
        <v/>
      </c>
      <c r="O547">
        <f>IF(K547="","",ROUND(E547-K547,0))</f>
        <v/>
      </c>
      <c r="P547">
        <f>IF(O547="","",IF(O547&gt;=1,O547,0))</f>
        <v/>
      </c>
      <c r="Q547" s="27">
        <f>IF(E547="","",MAX(0,E547-22))</f>
        <v/>
      </c>
      <c r="R547" s="27">
        <f>IF(H547=1,E547,"")</f>
        <v/>
      </c>
      <c r="S547" s="27">
        <f>IF(AND(H547=1,J547&lt;&gt;""),E547-J547,"")</f>
        <v/>
      </c>
      <c r="T547">
        <f>IF(G547="","",MONTH(G547))</f>
        <v/>
      </c>
    </row>
    <row r="548">
      <c r="A548" s="24" t="n">
        <v>2020</v>
      </c>
      <c r="B548" s="24" t="n">
        <v>1</v>
      </c>
      <c r="C548" s="24" t="n">
        <v>23</v>
      </c>
      <c r="D548" s="24" t="n">
        <v>19</v>
      </c>
      <c r="E548" s="24" t="n">
        <v>5.42</v>
      </c>
      <c r="F548" s="25">
        <f>IF($E548="","",DATE(IF($A548="",nominal_year,$A548),$B548,$C548)+($D548-IF(LEFT(hour_conv,1)="1",1,0))/24)</f>
        <v/>
      </c>
      <c r="G548" s="26">
        <f>IF(F548="","",INT(F548))</f>
        <v/>
      </c>
      <c r="H548">
        <f>IF(G548="","",IF(AND(MONTH(G548)*100+DAY(G548)&gt;=season_lo,MONTH(G548)*100+DAY(G548)&lt;=season_hi),1,0))</f>
        <v/>
      </c>
      <c r="I548">
        <f>IF(G548="","",G548-first_day+1)</f>
        <v/>
      </c>
      <c r="J548" s="27">
        <f>IF(I548="","",INDEX(Daily!$J$2:$J$421,I548))</f>
        <v/>
      </c>
      <c r="K548" s="27">
        <f>IF(J548="","",J548+cat_offset)</f>
        <v/>
      </c>
      <c r="L548" s="27">
        <f>IF(J548="","",MAX(0,E548-J548)^2)</f>
        <v/>
      </c>
      <c r="M548" s="27">
        <f>IF(J548="","",MAX(0,E548-(J548+twcdh_off))^2)</f>
        <v/>
      </c>
      <c r="N548" s="27">
        <f>IF(E548="","",MAX(0,E548-swcdh_thr)^2)</f>
        <v/>
      </c>
      <c r="O548">
        <f>IF(K548="","",ROUND(E548-K548,0))</f>
        <v/>
      </c>
      <c r="P548">
        <f>IF(O548="","",IF(O548&gt;=1,O548,0))</f>
        <v/>
      </c>
      <c r="Q548" s="27">
        <f>IF(E548="","",MAX(0,E548-22))</f>
        <v/>
      </c>
      <c r="R548" s="27">
        <f>IF(H548=1,E548,"")</f>
        <v/>
      </c>
      <c r="S548" s="27">
        <f>IF(AND(H548=1,J548&lt;&gt;""),E548-J548,"")</f>
        <v/>
      </c>
      <c r="T548">
        <f>IF(G548="","",MONTH(G548))</f>
        <v/>
      </c>
    </row>
    <row r="549">
      <c r="A549" s="24" t="n">
        <v>2020</v>
      </c>
      <c r="B549" s="24" t="n">
        <v>1</v>
      </c>
      <c r="C549" s="24" t="n">
        <v>23</v>
      </c>
      <c r="D549" s="24" t="n">
        <v>20</v>
      </c>
      <c r="E549" s="24" t="n">
        <v>5.09</v>
      </c>
      <c r="F549" s="25">
        <f>IF($E549="","",DATE(IF($A549="",nominal_year,$A549),$B549,$C549)+($D549-IF(LEFT(hour_conv,1)="1",1,0))/24)</f>
        <v/>
      </c>
      <c r="G549" s="26">
        <f>IF(F549="","",INT(F549))</f>
        <v/>
      </c>
      <c r="H549">
        <f>IF(G549="","",IF(AND(MONTH(G549)*100+DAY(G549)&gt;=season_lo,MONTH(G549)*100+DAY(G549)&lt;=season_hi),1,0))</f>
        <v/>
      </c>
      <c r="I549">
        <f>IF(G549="","",G549-first_day+1)</f>
        <v/>
      </c>
      <c r="J549" s="27">
        <f>IF(I549="","",INDEX(Daily!$J$2:$J$421,I549))</f>
        <v/>
      </c>
      <c r="K549" s="27">
        <f>IF(J549="","",J549+cat_offset)</f>
        <v/>
      </c>
      <c r="L549" s="27">
        <f>IF(J549="","",MAX(0,E549-J549)^2)</f>
        <v/>
      </c>
      <c r="M549" s="27">
        <f>IF(J549="","",MAX(0,E549-(J549+twcdh_off))^2)</f>
        <v/>
      </c>
      <c r="N549" s="27">
        <f>IF(E549="","",MAX(0,E549-swcdh_thr)^2)</f>
        <v/>
      </c>
      <c r="O549">
        <f>IF(K549="","",ROUND(E549-K549,0))</f>
        <v/>
      </c>
      <c r="P549">
        <f>IF(O549="","",IF(O549&gt;=1,O549,0))</f>
        <v/>
      </c>
      <c r="Q549" s="27">
        <f>IF(E549="","",MAX(0,E549-22))</f>
        <v/>
      </c>
      <c r="R549" s="27">
        <f>IF(H549=1,E549,"")</f>
        <v/>
      </c>
      <c r="S549" s="27">
        <f>IF(AND(H549=1,J549&lt;&gt;""),E549-J549,"")</f>
        <v/>
      </c>
      <c r="T549">
        <f>IF(G549="","",MONTH(G549))</f>
        <v/>
      </c>
    </row>
    <row r="550">
      <c r="A550" s="24" t="n">
        <v>2020</v>
      </c>
      <c r="B550" s="24" t="n">
        <v>1</v>
      </c>
      <c r="C550" s="24" t="n">
        <v>23</v>
      </c>
      <c r="D550" s="24" t="n">
        <v>21</v>
      </c>
      <c r="E550" s="24" t="n">
        <v>4.43</v>
      </c>
      <c r="F550" s="25">
        <f>IF($E550="","",DATE(IF($A550="",nominal_year,$A550),$B550,$C550)+($D550-IF(LEFT(hour_conv,1)="1",1,0))/24)</f>
        <v/>
      </c>
      <c r="G550" s="26">
        <f>IF(F550="","",INT(F550))</f>
        <v/>
      </c>
      <c r="H550">
        <f>IF(G550="","",IF(AND(MONTH(G550)*100+DAY(G550)&gt;=season_lo,MONTH(G550)*100+DAY(G550)&lt;=season_hi),1,0))</f>
        <v/>
      </c>
      <c r="I550">
        <f>IF(G550="","",G550-first_day+1)</f>
        <v/>
      </c>
      <c r="J550" s="27">
        <f>IF(I550="","",INDEX(Daily!$J$2:$J$421,I550))</f>
        <v/>
      </c>
      <c r="K550" s="27">
        <f>IF(J550="","",J550+cat_offset)</f>
        <v/>
      </c>
      <c r="L550" s="27">
        <f>IF(J550="","",MAX(0,E550-J550)^2)</f>
        <v/>
      </c>
      <c r="M550" s="27">
        <f>IF(J550="","",MAX(0,E550-(J550+twcdh_off))^2)</f>
        <v/>
      </c>
      <c r="N550" s="27">
        <f>IF(E550="","",MAX(0,E550-swcdh_thr)^2)</f>
        <v/>
      </c>
      <c r="O550">
        <f>IF(K550="","",ROUND(E550-K550,0))</f>
        <v/>
      </c>
      <c r="P550">
        <f>IF(O550="","",IF(O550&gt;=1,O550,0))</f>
        <v/>
      </c>
      <c r="Q550" s="27">
        <f>IF(E550="","",MAX(0,E550-22))</f>
        <v/>
      </c>
      <c r="R550" s="27">
        <f>IF(H550=1,E550,"")</f>
        <v/>
      </c>
      <c r="S550" s="27">
        <f>IF(AND(H550=1,J550&lt;&gt;""),E550-J550,"")</f>
        <v/>
      </c>
      <c r="T550">
        <f>IF(G550="","",MONTH(G550))</f>
        <v/>
      </c>
    </row>
    <row r="551">
      <c r="A551" s="24" t="n">
        <v>2020</v>
      </c>
      <c r="B551" s="24" t="n">
        <v>1</v>
      </c>
      <c r="C551" s="24" t="n">
        <v>23</v>
      </c>
      <c r="D551" s="24" t="n">
        <v>22</v>
      </c>
      <c r="E551" s="24" t="n">
        <v>3.5</v>
      </c>
      <c r="F551" s="25">
        <f>IF($E551="","",DATE(IF($A551="",nominal_year,$A551),$B551,$C551)+($D551-IF(LEFT(hour_conv,1)="1",1,0))/24)</f>
        <v/>
      </c>
      <c r="G551" s="26">
        <f>IF(F551="","",INT(F551))</f>
        <v/>
      </c>
      <c r="H551">
        <f>IF(G551="","",IF(AND(MONTH(G551)*100+DAY(G551)&gt;=season_lo,MONTH(G551)*100+DAY(G551)&lt;=season_hi),1,0))</f>
        <v/>
      </c>
      <c r="I551">
        <f>IF(G551="","",G551-first_day+1)</f>
        <v/>
      </c>
      <c r="J551" s="27">
        <f>IF(I551="","",INDEX(Daily!$J$2:$J$421,I551))</f>
        <v/>
      </c>
      <c r="K551" s="27">
        <f>IF(J551="","",J551+cat_offset)</f>
        <v/>
      </c>
      <c r="L551" s="27">
        <f>IF(J551="","",MAX(0,E551-J551)^2)</f>
        <v/>
      </c>
      <c r="M551" s="27">
        <f>IF(J551="","",MAX(0,E551-(J551+twcdh_off))^2)</f>
        <v/>
      </c>
      <c r="N551" s="27">
        <f>IF(E551="","",MAX(0,E551-swcdh_thr)^2)</f>
        <v/>
      </c>
      <c r="O551">
        <f>IF(K551="","",ROUND(E551-K551,0))</f>
        <v/>
      </c>
      <c r="P551">
        <f>IF(O551="","",IF(O551&gt;=1,O551,0))</f>
        <v/>
      </c>
      <c r="Q551" s="27">
        <f>IF(E551="","",MAX(0,E551-22))</f>
        <v/>
      </c>
      <c r="R551" s="27">
        <f>IF(H551=1,E551,"")</f>
        <v/>
      </c>
      <c r="S551" s="27">
        <f>IF(AND(H551=1,J551&lt;&gt;""),E551-J551,"")</f>
        <v/>
      </c>
      <c r="T551">
        <f>IF(G551="","",MONTH(G551))</f>
        <v/>
      </c>
    </row>
    <row r="552">
      <c r="A552" s="24" t="n">
        <v>2020</v>
      </c>
      <c r="B552" s="24" t="n">
        <v>1</v>
      </c>
      <c r="C552" s="24" t="n">
        <v>23</v>
      </c>
      <c r="D552" s="24" t="n">
        <v>23</v>
      </c>
      <c r="E552" s="24" t="n">
        <v>2.86</v>
      </c>
      <c r="F552" s="25">
        <f>IF($E552="","",DATE(IF($A552="",nominal_year,$A552),$B552,$C552)+($D552-IF(LEFT(hour_conv,1)="1",1,0))/24)</f>
        <v/>
      </c>
      <c r="G552" s="26">
        <f>IF(F552="","",INT(F552))</f>
        <v/>
      </c>
      <c r="H552">
        <f>IF(G552="","",IF(AND(MONTH(G552)*100+DAY(G552)&gt;=season_lo,MONTH(G552)*100+DAY(G552)&lt;=season_hi),1,0))</f>
        <v/>
      </c>
      <c r="I552">
        <f>IF(G552="","",G552-first_day+1)</f>
        <v/>
      </c>
      <c r="J552" s="27">
        <f>IF(I552="","",INDEX(Daily!$J$2:$J$421,I552))</f>
        <v/>
      </c>
      <c r="K552" s="27">
        <f>IF(J552="","",J552+cat_offset)</f>
        <v/>
      </c>
      <c r="L552" s="27">
        <f>IF(J552="","",MAX(0,E552-J552)^2)</f>
        <v/>
      </c>
      <c r="M552" s="27">
        <f>IF(J552="","",MAX(0,E552-(J552+twcdh_off))^2)</f>
        <v/>
      </c>
      <c r="N552" s="27">
        <f>IF(E552="","",MAX(0,E552-swcdh_thr)^2)</f>
        <v/>
      </c>
      <c r="O552">
        <f>IF(K552="","",ROUND(E552-K552,0))</f>
        <v/>
      </c>
      <c r="P552">
        <f>IF(O552="","",IF(O552&gt;=1,O552,0))</f>
        <v/>
      </c>
      <c r="Q552" s="27">
        <f>IF(E552="","",MAX(0,E552-22))</f>
        <v/>
      </c>
      <c r="R552" s="27">
        <f>IF(H552=1,E552,"")</f>
        <v/>
      </c>
      <c r="S552" s="27">
        <f>IF(AND(H552=1,J552&lt;&gt;""),E552-J552,"")</f>
        <v/>
      </c>
      <c r="T552">
        <f>IF(G552="","",MONTH(G552))</f>
        <v/>
      </c>
    </row>
    <row r="553">
      <c r="A553" s="24" t="n">
        <v>2020</v>
      </c>
      <c r="B553" s="24" t="n">
        <v>1</v>
      </c>
      <c r="C553" s="24" t="n">
        <v>23</v>
      </c>
      <c r="D553" s="24" t="n">
        <v>24</v>
      </c>
      <c r="E553" s="24" t="n">
        <v>2.83</v>
      </c>
      <c r="F553" s="25">
        <f>IF($E553="","",DATE(IF($A553="",nominal_year,$A553),$B553,$C553)+($D553-IF(LEFT(hour_conv,1)="1",1,0))/24)</f>
        <v/>
      </c>
      <c r="G553" s="26">
        <f>IF(F553="","",INT(F553))</f>
        <v/>
      </c>
      <c r="H553">
        <f>IF(G553="","",IF(AND(MONTH(G553)*100+DAY(G553)&gt;=season_lo,MONTH(G553)*100+DAY(G553)&lt;=season_hi),1,0))</f>
        <v/>
      </c>
      <c r="I553">
        <f>IF(G553="","",G553-first_day+1)</f>
        <v/>
      </c>
      <c r="J553" s="27">
        <f>IF(I553="","",INDEX(Daily!$J$2:$J$421,I553))</f>
        <v/>
      </c>
      <c r="K553" s="27">
        <f>IF(J553="","",J553+cat_offset)</f>
        <v/>
      </c>
      <c r="L553" s="27">
        <f>IF(J553="","",MAX(0,E553-J553)^2)</f>
        <v/>
      </c>
      <c r="M553" s="27">
        <f>IF(J553="","",MAX(0,E553-(J553+twcdh_off))^2)</f>
        <v/>
      </c>
      <c r="N553" s="27">
        <f>IF(E553="","",MAX(0,E553-swcdh_thr)^2)</f>
        <v/>
      </c>
      <c r="O553">
        <f>IF(K553="","",ROUND(E553-K553,0))</f>
        <v/>
      </c>
      <c r="P553">
        <f>IF(O553="","",IF(O553&gt;=1,O553,0))</f>
        <v/>
      </c>
      <c r="Q553" s="27">
        <f>IF(E553="","",MAX(0,E553-22))</f>
        <v/>
      </c>
      <c r="R553" s="27">
        <f>IF(H553=1,E553,"")</f>
        <v/>
      </c>
      <c r="S553" s="27">
        <f>IF(AND(H553=1,J553&lt;&gt;""),E553-J553,"")</f>
        <v/>
      </c>
      <c r="T553">
        <f>IF(G553="","",MONTH(G553))</f>
        <v/>
      </c>
    </row>
    <row r="554">
      <c r="A554" s="24" t="n">
        <v>2020</v>
      </c>
      <c r="B554" s="24" t="n">
        <v>1</v>
      </c>
      <c r="C554" s="24" t="n">
        <v>24</v>
      </c>
      <c r="D554" s="24" t="n">
        <v>1</v>
      </c>
      <c r="E554" s="24" t="n">
        <v>3.01</v>
      </c>
      <c r="F554" s="25">
        <f>IF($E554="","",DATE(IF($A554="",nominal_year,$A554),$B554,$C554)+($D554-IF(LEFT(hour_conv,1)="1",1,0))/24)</f>
        <v/>
      </c>
      <c r="G554" s="26">
        <f>IF(F554="","",INT(F554))</f>
        <v/>
      </c>
      <c r="H554">
        <f>IF(G554="","",IF(AND(MONTH(G554)*100+DAY(G554)&gt;=season_lo,MONTH(G554)*100+DAY(G554)&lt;=season_hi),1,0))</f>
        <v/>
      </c>
      <c r="I554">
        <f>IF(G554="","",G554-first_day+1)</f>
        <v/>
      </c>
      <c r="J554" s="27">
        <f>IF(I554="","",INDEX(Daily!$J$2:$J$421,I554))</f>
        <v/>
      </c>
      <c r="K554" s="27">
        <f>IF(J554="","",J554+cat_offset)</f>
        <v/>
      </c>
      <c r="L554" s="27">
        <f>IF(J554="","",MAX(0,E554-J554)^2)</f>
        <v/>
      </c>
      <c r="M554" s="27">
        <f>IF(J554="","",MAX(0,E554-(J554+twcdh_off))^2)</f>
        <v/>
      </c>
      <c r="N554" s="27">
        <f>IF(E554="","",MAX(0,E554-swcdh_thr)^2)</f>
        <v/>
      </c>
      <c r="O554">
        <f>IF(K554="","",ROUND(E554-K554,0))</f>
        <v/>
      </c>
      <c r="P554">
        <f>IF(O554="","",IF(O554&gt;=1,O554,0))</f>
        <v/>
      </c>
      <c r="Q554" s="27">
        <f>IF(E554="","",MAX(0,E554-22))</f>
        <v/>
      </c>
      <c r="R554" s="27">
        <f>IF(H554=1,E554,"")</f>
        <v/>
      </c>
      <c r="S554" s="27">
        <f>IF(AND(H554=1,J554&lt;&gt;""),E554-J554,"")</f>
        <v/>
      </c>
      <c r="T554">
        <f>IF(G554="","",MONTH(G554))</f>
        <v/>
      </c>
    </row>
    <row r="555">
      <c r="A555" s="24" t="n">
        <v>2020</v>
      </c>
      <c r="B555" s="24" t="n">
        <v>1</v>
      </c>
      <c r="C555" s="24" t="n">
        <v>24</v>
      </c>
      <c r="D555" s="24" t="n">
        <v>2</v>
      </c>
      <c r="E555" s="24" t="n">
        <v>2.85</v>
      </c>
      <c r="F555" s="25">
        <f>IF($E555="","",DATE(IF($A555="",nominal_year,$A555),$B555,$C555)+($D555-IF(LEFT(hour_conv,1)="1",1,0))/24)</f>
        <v/>
      </c>
      <c r="G555" s="26">
        <f>IF(F555="","",INT(F555))</f>
        <v/>
      </c>
      <c r="H555">
        <f>IF(G555="","",IF(AND(MONTH(G555)*100+DAY(G555)&gt;=season_lo,MONTH(G555)*100+DAY(G555)&lt;=season_hi),1,0))</f>
        <v/>
      </c>
      <c r="I555">
        <f>IF(G555="","",G555-first_day+1)</f>
        <v/>
      </c>
      <c r="J555" s="27">
        <f>IF(I555="","",INDEX(Daily!$J$2:$J$421,I555))</f>
        <v/>
      </c>
      <c r="K555" s="27">
        <f>IF(J555="","",J555+cat_offset)</f>
        <v/>
      </c>
      <c r="L555" s="27">
        <f>IF(J555="","",MAX(0,E555-J555)^2)</f>
        <v/>
      </c>
      <c r="M555" s="27">
        <f>IF(J555="","",MAX(0,E555-(J555+twcdh_off))^2)</f>
        <v/>
      </c>
      <c r="N555" s="27">
        <f>IF(E555="","",MAX(0,E555-swcdh_thr)^2)</f>
        <v/>
      </c>
      <c r="O555">
        <f>IF(K555="","",ROUND(E555-K555,0))</f>
        <v/>
      </c>
      <c r="P555">
        <f>IF(O555="","",IF(O555&gt;=1,O555,0))</f>
        <v/>
      </c>
      <c r="Q555" s="27">
        <f>IF(E555="","",MAX(0,E555-22))</f>
        <v/>
      </c>
      <c r="R555" s="27">
        <f>IF(H555=1,E555,"")</f>
        <v/>
      </c>
      <c r="S555" s="27">
        <f>IF(AND(H555=1,J555&lt;&gt;""),E555-J555,"")</f>
        <v/>
      </c>
      <c r="T555">
        <f>IF(G555="","",MONTH(G555))</f>
        <v/>
      </c>
    </row>
    <row r="556">
      <c r="A556" s="24" t="n">
        <v>2020</v>
      </c>
      <c r="B556" s="24" t="n">
        <v>1</v>
      </c>
      <c r="C556" s="24" t="n">
        <v>24</v>
      </c>
      <c r="D556" s="24" t="n">
        <v>3</v>
      </c>
      <c r="E556" s="24" t="n">
        <v>2.71</v>
      </c>
      <c r="F556" s="25">
        <f>IF($E556="","",DATE(IF($A556="",nominal_year,$A556),$B556,$C556)+($D556-IF(LEFT(hour_conv,1)="1",1,0))/24)</f>
        <v/>
      </c>
      <c r="G556" s="26">
        <f>IF(F556="","",INT(F556))</f>
        <v/>
      </c>
      <c r="H556">
        <f>IF(G556="","",IF(AND(MONTH(G556)*100+DAY(G556)&gt;=season_lo,MONTH(G556)*100+DAY(G556)&lt;=season_hi),1,0))</f>
        <v/>
      </c>
      <c r="I556">
        <f>IF(G556="","",G556-first_day+1)</f>
        <v/>
      </c>
      <c r="J556" s="27">
        <f>IF(I556="","",INDEX(Daily!$J$2:$J$421,I556))</f>
        <v/>
      </c>
      <c r="K556" s="27">
        <f>IF(J556="","",J556+cat_offset)</f>
        <v/>
      </c>
      <c r="L556" s="27">
        <f>IF(J556="","",MAX(0,E556-J556)^2)</f>
        <v/>
      </c>
      <c r="M556" s="27">
        <f>IF(J556="","",MAX(0,E556-(J556+twcdh_off))^2)</f>
        <v/>
      </c>
      <c r="N556" s="27">
        <f>IF(E556="","",MAX(0,E556-swcdh_thr)^2)</f>
        <v/>
      </c>
      <c r="O556">
        <f>IF(K556="","",ROUND(E556-K556,0))</f>
        <v/>
      </c>
      <c r="P556">
        <f>IF(O556="","",IF(O556&gt;=1,O556,0))</f>
        <v/>
      </c>
      <c r="Q556" s="27">
        <f>IF(E556="","",MAX(0,E556-22))</f>
        <v/>
      </c>
      <c r="R556" s="27">
        <f>IF(H556=1,E556,"")</f>
        <v/>
      </c>
      <c r="S556" s="27">
        <f>IF(AND(H556=1,J556&lt;&gt;""),E556-J556,"")</f>
        <v/>
      </c>
      <c r="T556">
        <f>IF(G556="","",MONTH(G556))</f>
        <v/>
      </c>
    </row>
    <row r="557">
      <c r="A557" s="24" t="n">
        <v>2020</v>
      </c>
      <c r="B557" s="24" t="n">
        <v>1</v>
      </c>
      <c r="C557" s="24" t="n">
        <v>24</v>
      </c>
      <c r="D557" s="24" t="n">
        <v>4</v>
      </c>
      <c r="E557" s="24" t="n">
        <v>2.37</v>
      </c>
      <c r="F557" s="25">
        <f>IF($E557="","",DATE(IF($A557="",nominal_year,$A557),$B557,$C557)+($D557-IF(LEFT(hour_conv,1)="1",1,0))/24)</f>
        <v/>
      </c>
      <c r="G557" s="26">
        <f>IF(F557="","",INT(F557))</f>
        <v/>
      </c>
      <c r="H557">
        <f>IF(G557="","",IF(AND(MONTH(G557)*100+DAY(G557)&gt;=season_lo,MONTH(G557)*100+DAY(G557)&lt;=season_hi),1,0))</f>
        <v/>
      </c>
      <c r="I557">
        <f>IF(G557="","",G557-first_day+1)</f>
        <v/>
      </c>
      <c r="J557" s="27">
        <f>IF(I557="","",INDEX(Daily!$J$2:$J$421,I557))</f>
        <v/>
      </c>
      <c r="K557" s="27">
        <f>IF(J557="","",J557+cat_offset)</f>
        <v/>
      </c>
      <c r="L557" s="27">
        <f>IF(J557="","",MAX(0,E557-J557)^2)</f>
        <v/>
      </c>
      <c r="M557" s="27">
        <f>IF(J557="","",MAX(0,E557-(J557+twcdh_off))^2)</f>
        <v/>
      </c>
      <c r="N557" s="27">
        <f>IF(E557="","",MAX(0,E557-swcdh_thr)^2)</f>
        <v/>
      </c>
      <c r="O557">
        <f>IF(K557="","",ROUND(E557-K557,0))</f>
        <v/>
      </c>
      <c r="P557">
        <f>IF(O557="","",IF(O557&gt;=1,O557,0))</f>
        <v/>
      </c>
      <c r="Q557" s="27">
        <f>IF(E557="","",MAX(0,E557-22))</f>
        <v/>
      </c>
      <c r="R557" s="27">
        <f>IF(H557=1,E557,"")</f>
        <v/>
      </c>
      <c r="S557" s="27">
        <f>IF(AND(H557=1,J557&lt;&gt;""),E557-J557,"")</f>
        <v/>
      </c>
      <c r="T557">
        <f>IF(G557="","",MONTH(G557))</f>
        <v/>
      </c>
    </row>
    <row r="558">
      <c r="A558" s="24" t="n">
        <v>2020</v>
      </c>
      <c r="B558" s="24" t="n">
        <v>1</v>
      </c>
      <c r="C558" s="24" t="n">
        <v>24</v>
      </c>
      <c r="D558" s="24" t="n">
        <v>5</v>
      </c>
      <c r="E558" s="24" t="n">
        <v>3.14</v>
      </c>
      <c r="F558" s="25">
        <f>IF($E558="","",DATE(IF($A558="",nominal_year,$A558),$B558,$C558)+($D558-IF(LEFT(hour_conv,1)="1",1,0))/24)</f>
        <v/>
      </c>
      <c r="G558" s="26">
        <f>IF(F558="","",INT(F558))</f>
        <v/>
      </c>
      <c r="H558">
        <f>IF(G558="","",IF(AND(MONTH(G558)*100+DAY(G558)&gt;=season_lo,MONTH(G558)*100+DAY(G558)&lt;=season_hi),1,0))</f>
        <v/>
      </c>
      <c r="I558">
        <f>IF(G558="","",G558-first_day+1)</f>
        <v/>
      </c>
      <c r="J558" s="27">
        <f>IF(I558="","",INDEX(Daily!$J$2:$J$421,I558))</f>
        <v/>
      </c>
      <c r="K558" s="27">
        <f>IF(J558="","",J558+cat_offset)</f>
        <v/>
      </c>
      <c r="L558" s="27">
        <f>IF(J558="","",MAX(0,E558-J558)^2)</f>
        <v/>
      </c>
      <c r="M558" s="27">
        <f>IF(J558="","",MAX(0,E558-(J558+twcdh_off))^2)</f>
        <v/>
      </c>
      <c r="N558" s="27">
        <f>IF(E558="","",MAX(0,E558-swcdh_thr)^2)</f>
        <v/>
      </c>
      <c r="O558">
        <f>IF(K558="","",ROUND(E558-K558,0))</f>
        <v/>
      </c>
      <c r="P558">
        <f>IF(O558="","",IF(O558&gt;=1,O558,0))</f>
        <v/>
      </c>
      <c r="Q558" s="27">
        <f>IF(E558="","",MAX(0,E558-22))</f>
        <v/>
      </c>
      <c r="R558" s="27">
        <f>IF(H558=1,E558,"")</f>
        <v/>
      </c>
      <c r="S558" s="27">
        <f>IF(AND(H558=1,J558&lt;&gt;""),E558-J558,"")</f>
        <v/>
      </c>
      <c r="T558">
        <f>IF(G558="","",MONTH(G558))</f>
        <v/>
      </c>
    </row>
    <row r="559">
      <c r="A559" s="24" t="n">
        <v>2020</v>
      </c>
      <c r="B559" s="24" t="n">
        <v>1</v>
      </c>
      <c r="C559" s="24" t="n">
        <v>24</v>
      </c>
      <c r="D559" s="24" t="n">
        <v>6</v>
      </c>
      <c r="E559" s="24" t="n">
        <v>2.17</v>
      </c>
      <c r="F559" s="25">
        <f>IF($E559="","",DATE(IF($A559="",nominal_year,$A559),$B559,$C559)+($D559-IF(LEFT(hour_conv,1)="1",1,0))/24)</f>
        <v/>
      </c>
      <c r="G559" s="26">
        <f>IF(F559="","",INT(F559))</f>
        <v/>
      </c>
      <c r="H559">
        <f>IF(G559="","",IF(AND(MONTH(G559)*100+DAY(G559)&gt;=season_lo,MONTH(G559)*100+DAY(G559)&lt;=season_hi),1,0))</f>
        <v/>
      </c>
      <c r="I559">
        <f>IF(G559="","",G559-first_day+1)</f>
        <v/>
      </c>
      <c r="J559" s="27">
        <f>IF(I559="","",INDEX(Daily!$J$2:$J$421,I559))</f>
        <v/>
      </c>
      <c r="K559" s="27">
        <f>IF(J559="","",J559+cat_offset)</f>
        <v/>
      </c>
      <c r="L559" s="27">
        <f>IF(J559="","",MAX(0,E559-J559)^2)</f>
        <v/>
      </c>
      <c r="M559" s="27">
        <f>IF(J559="","",MAX(0,E559-(J559+twcdh_off))^2)</f>
        <v/>
      </c>
      <c r="N559" s="27">
        <f>IF(E559="","",MAX(0,E559-swcdh_thr)^2)</f>
        <v/>
      </c>
      <c r="O559">
        <f>IF(K559="","",ROUND(E559-K559,0))</f>
        <v/>
      </c>
      <c r="P559">
        <f>IF(O559="","",IF(O559&gt;=1,O559,0))</f>
        <v/>
      </c>
      <c r="Q559" s="27">
        <f>IF(E559="","",MAX(0,E559-22))</f>
        <v/>
      </c>
      <c r="R559" s="27">
        <f>IF(H559=1,E559,"")</f>
        <v/>
      </c>
      <c r="S559" s="27">
        <f>IF(AND(H559=1,J559&lt;&gt;""),E559-J559,"")</f>
        <v/>
      </c>
      <c r="T559">
        <f>IF(G559="","",MONTH(G559))</f>
        <v/>
      </c>
    </row>
    <row r="560">
      <c r="A560" s="24" t="n">
        <v>2020</v>
      </c>
      <c r="B560" s="24" t="n">
        <v>1</v>
      </c>
      <c r="C560" s="24" t="n">
        <v>24</v>
      </c>
      <c r="D560" s="24" t="n">
        <v>7</v>
      </c>
      <c r="E560" s="24" t="n">
        <v>3.25</v>
      </c>
      <c r="F560" s="25">
        <f>IF($E560="","",DATE(IF($A560="",nominal_year,$A560),$B560,$C560)+($D560-IF(LEFT(hour_conv,1)="1",1,0))/24)</f>
        <v/>
      </c>
      <c r="G560" s="26">
        <f>IF(F560="","",INT(F560))</f>
        <v/>
      </c>
      <c r="H560">
        <f>IF(G560="","",IF(AND(MONTH(G560)*100+DAY(G560)&gt;=season_lo,MONTH(G560)*100+DAY(G560)&lt;=season_hi),1,0))</f>
        <v/>
      </c>
      <c r="I560">
        <f>IF(G560="","",G560-first_day+1)</f>
        <v/>
      </c>
      <c r="J560" s="27">
        <f>IF(I560="","",INDEX(Daily!$J$2:$J$421,I560))</f>
        <v/>
      </c>
      <c r="K560" s="27">
        <f>IF(J560="","",J560+cat_offset)</f>
        <v/>
      </c>
      <c r="L560" s="27">
        <f>IF(J560="","",MAX(0,E560-J560)^2)</f>
        <v/>
      </c>
      <c r="M560" s="27">
        <f>IF(J560="","",MAX(0,E560-(J560+twcdh_off))^2)</f>
        <v/>
      </c>
      <c r="N560" s="27">
        <f>IF(E560="","",MAX(0,E560-swcdh_thr)^2)</f>
        <v/>
      </c>
      <c r="O560">
        <f>IF(K560="","",ROUND(E560-K560,0))</f>
        <v/>
      </c>
      <c r="P560">
        <f>IF(O560="","",IF(O560&gt;=1,O560,0))</f>
        <v/>
      </c>
      <c r="Q560" s="27">
        <f>IF(E560="","",MAX(0,E560-22))</f>
        <v/>
      </c>
      <c r="R560" s="27">
        <f>IF(H560=1,E560,"")</f>
        <v/>
      </c>
      <c r="S560" s="27">
        <f>IF(AND(H560=1,J560&lt;&gt;""),E560-J560,"")</f>
        <v/>
      </c>
      <c r="T560">
        <f>IF(G560="","",MONTH(G560))</f>
        <v/>
      </c>
    </row>
    <row r="561">
      <c r="A561" s="24" t="n">
        <v>2020</v>
      </c>
      <c r="B561" s="24" t="n">
        <v>1</v>
      </c>
      <c r="C561" s="24" t="n">
        <v>24</v>
      </c>
      <c r="D561" s="24" t="n">
        <v>8</v>
      </c>
      <c r="E561" s="24" t="n">
        <v>3.36</v>
      </c>
      <c r="F561" s="25">
        <f>IF($E561="","",DATE(IF($A561="",nominal_year,$A561),$B561,$C561)+($D561-IF(LEFT(hour_conv,1)="1",1,0))/24)</f>
        <v/>
      </c>
      <c r="G561" s="26">
        <f>IF(F561="","",INT(F561))</f>
        <v/>
      </c>
      <c r="H561">
        <f>IF(G561="","",IF(AND(MONTH(G561)*100+DAY(G561)&gt;=season_lo,MONTH(G561)*100+DAY(G561)&lt;=season_hi),1,0))</f>
        <v/>
      </c>
      <c r="I561">
        <f>IF(G561="","",G561-first_day+1)</f>
        <v/>
      </c>
      <c r="J561" s="27">
        <f>IF(I561="","",INDEX(Daily!$J$2:$J$421,I561))</f>
        <v/>
      </c>
      <c r="K561" s="27">
        <f>IF(J561="","",J561+cat_offset)</f>
        <v/>
      </c>
      <c r="L561" s="27">
        <f>IF(J561="","",MAX(0,E561-J561)^2)</f>
        <v/>
      </c>
      <c r="M561" s="27">
        <f>IF(J561="","",MAX(0,E561-(J561+twcdh_off))^2)</f>
        <v/>
      </c>
      <c r="N561" s="27">
        <f>IF(E561="","",MAX(0,E561-swcdh_thr)^2)</f>
        <v/>
      </c>
      <c r="O561">
        <f>IF(K561="","",ROUND(E561-K561,0))</f>
        <v/>
      </c>
      <c r="P561">
        <f>IF(O561="","",IF(O561&gt;=1,O561,0))</f>
        <v/>
      </c>
      <c r="Q561" s="27">
        <f>IF(E561="","",MAX(0,E561-22))</f>
        <v/>
      </c>
      <c r="R561" s="27">
        <f>IF(H561=1,E561,"")</f>
        <v/>
      </c>
      <c r="S561" s="27">
        <f>IF(AND(H561=1,J561&lt;&gt;""),E561-J561,"")</f>
        <v/>
      </c>
      <c r="T561">
        <f>IF(G561="","",MONTH(G561))</f>
        <v/>
      </c>
    </row>
    <row r="562">
      <c r="A562" s="24" t="n">
        <v>2020</v>
      </c>
      <c r="B562" s="24" t="n">
        <v>1</v>
      </c>
      <c r="C562" s="24" t="n">
        <v>24</v>
      </c>
      <c r="D562" s="24" t="n">
        <v>9</v>
      </c>
      <c r="E562" s="24" t="n">
        <v>4.87</v>
      </c>
      <c r="F562" s="25">
        <f>IF($E562="","",DATE(IF($A562="",nominal_year,$A562),$B562,$C562)+($D562-IF(LEFT(hour_conv,1)="1",1,0))/24)</f>
        <v/>
      </c>
      <c r="G562" s="26">
        <f>IF(F562="","",INT(F562))</f>
        <v/>
      </c>
      <c r="H562">
        <f>IF(G562="","",IF(AND(MONTH(G562)*100+DAY(G562)&gt;=season_lo,MONTH(G562)*100+DAY(G562)&lt;=season_hi),1,0))</f>
        <v/>
      </c>
      <c r="I562">
        <f>IF(G562="","",G562-first_day+1)</f>
        <v/>
      </c>
      <c r="J562" s="27">
        <f>IF(I562="","",INDEX(Daily!$J$2:$J$421,I562))</f>
        <v/>
      </c>
      <c r="K562" s="27">
        <f>IF(J562="","",J562+cat_offset)</f>
        <v/>
      </c>
      <c r="L562" s="27">
        <f>IF(J562="","",MAX(0,E562-J562)^2)</f>
        <v/>
      </c>
      <c r="M562" s="27">
        <f>IF(J562="","",MAX(0,E562-(J562+twcdh_off))^2)</f>
        <v/>
      </c>
      <c r="N562" s="27">
        <f>IF(E562="","",MAX(0,E562-swcdh_thr)^2)</f>
        <v/>
      </c>
      <c r="O562">
        <f>IF(K562="","",ROUND(E562-K562,0))</f>
        <v/>
      </c>
      <c r="P562">
        <f>IF(O562="","",IF(O562&gt;=1,O562,0))</f>
        <v/>
      </c>
      <c r="Q562" s="27">
        <f>IF(E562="","",MAX(0,E562-22))</f>
        <v/>
      </c>
      <c r="R562" s="27">
        <f>IF(H562=1,E562,"")</f>
        <v/>
      </c>
      <c r="S562" s="27">
        <f>IF(AND(H562=1,J562&lt;&gt;""),E562-J562,"")</f>
        <v/>
      </c>
      <c r="T562">
        <f>IF(G562="","",MONTH(G562))</f>
        <v/>
      </c>
    </row>
    <row r="563">
      <c r="A563" s="24" t="n">
        <v>2020</v>
      </c>
      <c r="B563" s="24" t="n">
        <v>1</v>
      </c>
      <c r="C563" s="24" t="n">
        <v>24</v>
      </c>
      <c r="D563" s="24" t="n">
        <v>10</v>
      </c>
      <c r="E563" s="24" t="n">
        <v>5.51</v>
      </c>
      <c r="F563" s="25">
        <f>IF($E563="","",DATE(IF($A563="",nominal_year,$A563),$B563,$C563)+($D563-IF(LEFT(hour_conv,1)="1",1,0))/24)</f>
        <v/>
      </c>
      <c r="G563" s="26">
        <f>IF(F563="","",INT(F563))</f>
        <v/>
      </c>
      <c r="H563">
        <f>IF(G563="","",IF(AND(MONTH(G563)*100+DAY(G563)&gt;=season_lo,MONTH(G563)*100+DAY(G563)&lt;=season_hi),1,0))</f>
        <v/>
      </c>
      <c r="I563">
        <f>IF(G563="","",G563-first_day+1)</f>
        <v/>
      </c>
      <c r="J563" s="27">
        <f>IF(I563="","",INDEX(Daily!$J$2:$J$421,I563))</f>
        <v/>
      </c>
      <c r="K563" s="27">
        <f>IF(J563="","",J563+cat_offset)</f>
        <v/>
      </c>
      <c r="L563" s="27">
        <f>IF(J563="","",MAX(0,E563-J563)^2)</f>
        <v/>
      </c>
      <c r="M563" s="27">
        <f>IF(J563="","",MAX(0,E563-(J563+twcdh_off))^2)</f>
        <v/>
      </c>
      <c r="N563" s="27">
        <f>IF(E563="","",MAX(0,E563-swcdh_thr)^2)</f>
        <v/>
      </c>
      <c r="O563">
        <f>IF(K563="","",ROUND(E563-K563,0))</f>
        <v/>
      </c>
      <c r="P563">
        <f>IF(O563="","",IF(O563&gt;=1,O563,0))</f>
        <v/>
      </c>
      <c r="Q563" s="27">
        <f>IF(E563="","",MAX(0,E563-22))</f>
        <v/>
      </c>
      <c r="R563" s="27">
        <f>IF(H563=1,E563,"")</f>
        <v/>
      </c>
      <c r="S563" s="27">
        <f>IF(AND(H563=1,J563&lt;&gt;""),E563-J563,"")</f>
        <v/>
      </c>
      <c r="T563">
        <f>IF(G563="","",MONTH(G563))</f>
        <v/>
      </c>
    </row>
    <row r="564">
      <c r="A564" s="24" t="n">
        <v>2020</v>
      </c>
      <c r="B564" s="24" t="n">
        <v>1</v>
      </c>
      <c r="C564" s="24" t="n">
        <v>24</v>
      </c>
      <c r="D564" s="24" t="n">
        <v>11</v>
      </c>
      <c r="E564" s="24" t="n">
        <v>4.74</v>
      </c>
      <c r="F564" s="25">
        <f>IF($E564="","",DATE(IF($A564="",nominal_year,$A564),$B564,$C564)+($D564-IF(LEFT(hour_conv,1)="1",1,0))/24)</f>
        <v/>
      </c>
      <c r="G564" s="26">
        <f>IF(F564="","",INT(F564))</f>
        <v/>
      </c>
      <c r="H564">
        <f>IF(G564="","",IF(AND(MONTH(G564)*100+DAY(G564)&gt;=season_lo,MONTH(G564)*100+DAY(G564)&lt;=season_hi),1,0))</f>
        <v/>
      </c>
      <c r="I564">
        <f>IF(G564="","",G564-first_day+1)</f>
        <v/>
      </c>
      <c r="J564" s="27">
        <f>IF(I564="","",INDEX(Daily!$J$2:$J$421,I564))</f>
        <v/>
      </c>
      <c r="K564" s="27">
        <f>IF(J564="","",J564+cat_offset)</f>
        <v/>
      </c>
      <c r="L564" s="27">
        <f>IF(J564="","",MAX(0,E564-J564)^2)</f>
        <v/>
      </c>
      <c r="M564" s="27">
        <f>IF(J564="","",MAX(0,E564-(J564+twcdh_off))^2)</f>
        <v/>
      </c>
      <c r="N564" s="27">
        <f>IF(E564="","",MAX(0,E564-swcdh_thr)^2)</f>
        <v/>
      </c>
      <c r="O564">
        <f>IF(K564="","",ROUND(E564-K564,0))</f>
        <v/>
      </c>
      <c r="P564">
        <f>IF(O564="","",IF(O564&gt;=1,O564,0))</f>
        <v/>
      </c>
      <c r="Q564" s="27">
        <f>IF(E564="","",MAX(0,E564-22))</f>
        <v/>
      </c>
      <c r="R564" s="27">
        <f>IF(H564=1,E564,"")</f>
        <v/>
      </c>
      <c r="S564" s="27">
        <f>IF(AND(H564=1,J564&lt;&gt;""),E564-J564,"")</f>
        <v/>
      </c>
      <c r="T564">
        <f>IF(G564="","",MONTH(G564))</f>
        <v/>
      </c>
    </row>
    <row r="565">
      <c r="A565" s="24" t="n">
        <v>2020</v>
      </c>
      <c r="B565" s="24" t="n">
        <v>1</v>
      </c>
      <c r="C565" s="24" t="n">
        <v>24</v>
      </c>
      <c r="D565" s="24" t="n">
        <v>12</v>
      </c>
      <c r="E565" s="24" t="n">
        <v>5.79</v>
      </c>
      <c r="F565" s="25">
        <f>IF($E565="","",DATE(IF($A565="",nominal_year,$A565),$B565,$C565)+($D565-IF(LEFT(hour_conv,1)="1",1,0))/24)</f>
        <v/>
      </c>
      <c r="G565" s="26">
        <f>IF(F565="","",INT(F565))</f>
        <v/>
      </c>
      <c r="H565">
        <f>IF(G565="","",IF(AND(MONTH(G565)*100+DAY(G565)&gt;=season_lo,MONTH(G565)*100+DAY(G565)&lt;=season_hi),1,0))</f>
        <v/>
      </c>
      <c r="I565">
        <f>IF(G565="","",G565-first_day+1)</f>
        <v/>
      </c>
      <c r="J565" s="27">
        <f>IF(I565="","",INDEX(Daily!$J$2:$J$421,I565))</f>
        <v/>
      </c>
      <c r="K565" s="27">
        <f>IF(J565="","",J565+cat_offset)</f>
        <v/>
      </c>
      <c r="L565" s="27">
        <f>IF(J565="","",MAX(0,E565-J565)^2)</f>
        <v/>
      </c>
      <c r="M565" s="27">
        <f>IF(J565="","",MAX(0,E565-(J565+twcdh_off))^2)</f>
        <v/>
      </c>
      <c r="N565" s="27">
        <f>IF(E565="","",MAX(0,E565-swcdh_thr)^2)</f>
        <v/>
      </c>
      <c r="O565">
        <f>IF(K565="","",ROUND(E565-K565,0))</f>
        <v/>
      </c>
      <c r="P565">
        <f>IF(O565="","",IF(O565&gt;=1,O565,0))</f>
        <v/>
      </c>
      <c r="Q565" s="27">
        <f>IF(E565="","",MAX(0,E565-22))</f>
        <v/>
      </c>
      <c r="R565" s="27">
        <f>IF(H565=1,E565,"")</f>
        <v/>
      </c>
      <c r="S565" s="27">
        <f>IF(AND(H565=1,J565&lt;&gt;""),E565-J565,"")</f>
        <v/>
      </c>
      <c r="T565">
        <f>IF(G565="","",MONTH(G565))</f>
        <v/>
      </c>
    </row>
    <row r="566">
      <c r="A566" s="24" t="n">
        <v>2020</v>
      </c>
      <c r="B566" s="24" t="n">
        <v>1</v>
      </c>
      <c r="C566" s="24" t="n">
        <v>24</v>
      </c>
      <c r="D566" s="24" t="n">
        <v>13</v>
      </c>
      <c r="E566" s="24" t="n">
        <v>7</v>
      </c>
      <c r="F566" s="25">
        <f>IF($E566="","",DATE(IF($A566="",nominal_year,$A566),$B566,$C566)+($D566-IF(LEFT(hour_conv,1)="1",1,0))/24)</f>
        <v/>
      </c>
      <c r="G566" s="26">
        <f>IF(F566="","",INT(F566))</f>
        <v/>
      </c>
      <c r="H566">
        <f>IF(G566="","",IF(AND(MONTH(G566)*100+DAY(G566)&gt;=season_lo,MONTH(G566)*100+DAY(G566)&lt;=season_hi),1,0))</f>
        <v/>
      </c>
      <c r="I566">
        <f>IF(G566="","",G566-first_day+1)</f>
        <v/>
      </c>
      <c r="J566" s="27">
        <f>IF(I566="","",INDEX(Daily!$J$2:$J$421,I566))</f>
        <v/>
      </c>
      <c r="K566" s="27">
        <f>IF(J566="","",J566+cat_offset)</f>
        <v/>
      </c>
      <c r="L566" s="27">
        <f>IF(J566="","",MAX(0,E566-J566)^2)</f>
        <v/>
      </c>
      <c r="M566" s="27">
        <f>IF(J566="","",MAX(0,E566-(J566+twcdh_off))^2)</f>
        <v/>
      </c>
      <c r="N566" s="27">
        <f>IF(E566="","",MAX(0,E566-swcdh_thr)^2)</f>
        <v/>
      </c>
      <c r="O566">
        <f>IF(K566="","",ROUND(E566-K566,0))</f>
        <v/>
      </c>
      <c r="P566">
        <f>IF(O566="","",IF(O566&gt;=1,O566,0))</f>
        <v/>
      </c>
      <c r="Q566" s="27">
        <f>IF(E566="","",MAX(0,E566-22))</f>
        <v/>
      </c>
      <c r="R566" s="27">
        <f>IF(H566=1,E566,"")</f>
        <v/>
      </c>
      <c r="S566" s="27">
        <f>IF(AND(H566=1,J566&lt;&gt;""),E566-J566,"")</f>
        <v/>
      </c>
      <c r="T566">
        <f>IF(G566="","",MONTH(G566))</f>
        <v/>
      </c>
    </row>
    <row r="567">
      <c r="A567" s="24" t="n">
        <v>2020</v>
      </c>
      <c r="B567" s="24" t="n">
        <v>1</v>
      </c>
      <c r="C567" s="24" t="n">
        <v>24</v>
      </c>
      <c r="D567" s="24" t="n">
        <v>14</v>
      </c>
      <c r="E567" s="24" t="n">
        <v>7.48</v>
      </c>
      <c r="F567" s="25">
        <f>IF($E567="","",DATE(IF($A567="",nominal_year,$A567),$B567,$C567)+($D567-IF(LEFT(hour_conv,1)="1",1,0))/24)</f>
        <v/>
      </c>
      <c r="G567" s="26">
        <f>IF(F567="","",INT(F567))</f>
        <v/>
      </c>
      <c r="H567">
        <f>IF(G567="","",IF(AND(MONTH(G567)*100+DAY(G567)&gt;=season_lo,MONTH(G567)*100+DAY(G567)&lt;=season_hi),1,0))</f>
        <v/>
      </c>
      <c r="I567">
        <f>IF(G567="","",G567-first_day+1)</f>
        <v/>
      </c>
      <c r="J567" s="27">
        <f>IF(I567="","",INDEX(Daily!$J$2:$J$421,I567))</f>
        <v/>
      </c>
      <c r="K567" s="27">
        <f>IF(J567="","",J567+cat_offset)</f>
        <v/>
      </c>
      <c r="L567" s="27">
        <f>IF(J567="","",MAX(0,E567-J567)^2)</f>
        <v/>
      </c>
      <c r="M567" s="27">
        <f>IF(J567="","",MAX(0,E567-(J567+twcdh_off))^2)</f>
        <v/>
      </c>
      <c r="N567" s="27">
        <f>IF(E567="","",MAX(0,E567-swcdh_thr)^2)</f>
        <v/>
      </c>
      <c r="O567">
        <f>IF(K567="","",ROUND(E567-K567,0))</f>
        <v/>
      </c>
      <c r="P567">
        <f>IF(O567="","",IF(O567&gt;=1,O567,0))</f>
        <v/>
      </c>
      <c r="Q567" s="27">
        <f>IF(E567="","",MAX(0,E567-22))</f>
        <v/>
      </c>
      <c r="R567" s="27">
        <f>IF(H567=1,E567,"")</f>
        <v/>
      </c>
      <c r="S567" s="27">
        <f>IF(AND(H567=1,J567&lt;&gt;""),E567-J567,"")</f>
        <v/>
      </c>
      <c r="T567">
        <f>IF(G567="","",MONTH(G567))</f>
        <v/>
      </c>
    </row>
    <row r="568">
      <c r="A568" s="24" t="n">
        <v>2020</v>
      </c>
      <c r="B568" s="24" t="n">
        <v>1</v>
      </c>
      <c r="C568" s="24" t="n">
        <v>24</v>
      </c>
      <c r="D568" s="24" t="n">
        <v>15</v>
      </c>
      <c r="E568" s="24" t="n">
        <v>7.73</v>
      </c>
      <c r="F568" s="25">
        <f>IF($E568="","",DATE(IF($A568="",nominal_year,$A568),$B568,$C568)+($D568-IF(LEFT(hour_conv,1)="1",1,0))/24)</f>
        <v/>
      </c>
      <c r="G568" s="26">
        <f>IF(F568="","",INT(F568))</f>
        <v/>
      </c>
      <c r="H568">
        <f>IF(G568="","",IF(AND(MONTH(G568)*100+DAY(G568)&gt;=season_lo,MONTH(G568)*100+DAY(G568)&lt;=season_hi),1,0))</f>
        <v/>
      </c>
      <c r="I568">
        <f>IF(G568="","",G568-first_day+1)</f>
        <v/>
      </c>
      <c r="J568" s="27">
        <f>IF(I568="","",INDEX(Daily!$J$2:$J$421,I568))</f>
        <v/>
      </c>
      <c r="K568" s="27">
        <f>IF(J568="","",J568+cat_offset)</f>
        <v/>
      </c>
      <c r="L568" s="27">
        <f>IF(J568="","",MAX(0,E568-J568)^2)</f>
        <v/>
      </c>
      <c r="M568" s="27">
        <f>IF(J568="","",MAX(0,E568-(J568+twcdh_off))^2)</f>
        <v/>
      </c>
      <c r="N568" s="27">
        <f>IF(E568="","",MAX(0,E568-swcdh_thr)^2)</f>
        <v/>
      </c>
      <c r="O568">
        <f>IF(K568="","",ROUND(E568-K568,0))</f>
        <v/>
      </c>
      <c r="P568">
        <f>IF(O568="","",IF(O568&gt;=1,O568,0))</f>
        <v/>
      </c>
      <c r="Q568" s="27">
        <f>IF(E568="","",MAX(0,E568-22))</f>
        <v/>
      </c>
      <c r="R568" s="27">
        <f>IF(H568=1,E568,"")</f>
        <v/>
      </c>
      <c r="S568" s="27">
        <f>IF(AND(H568=1,J568&lt;&gt;""),E568-J568,"")</f>
        <v/>
      </c>
      <c r="T568">
        <f>IF(G568="","",MONTH(G568))</f>
        <v/>
      </c>
    </row>
    <row r="569">
      <c r="A569" s="24" t="n">
        <v>2020</v>
      </c>
      <c r="B569" s="24" t="n">
        <v>1</v>
      </c>
      <c r="C569" s="24" t="n">
        <v>24</v>
      </c>
      <c r="D569" s="24" t="n">
        <v>16</v>
      </c>
      <c r="E569" s="24" t="n">
        <v>7.5</v>
      </c>
      <c r="F569" s="25">
        <f>IF($E569="","",DATE(IF($A569="",nominal_year,$A569),$B569,$C569)+($D569-IF(LEFT(hour_conv,1)="1",1,0))/24)</f>
        <v/>
      </c>
      <c r="G569" s="26">
        <f>IF(F569="","",INT(F569))</f>
        <v/>
      </c>
      <c r="H569">
        <f>IF(G569="","",IF(AND(MONTH(G569)*100+DAY(G569)&gt;=season_lo,MONTH(G569)*100+DAY(G569)&lt;=season_hi),1,0))</f>
        <v/>
      </c>
      <c r="I569">
        <f>IF(G569="","",G569-first_day+1)</f>
        <v/>
      </c>
      <c r="J569" s="27">
        <f>IF(I569="","",INDEX(Daily!$J$2:$J$421,I569))</f>
        <v/>
      </c>
      <c r="K569" s="27">
        <f>IF(J569="","",J569+cat_offset)</f>
        <v/>
      </c>
      <c r="L569" s="27">
        <f>IF(J569="","",MAX(0,E569-J569)^2)</f>
        <v/>
      </c>
      <c r="M569" s="27">
        <f>IF(J569="","",MAX(0,E569-(J569+twcdh_off))^2)</f>
        <v/>
      </c>
      <c r="N569" s="27">
        <f>IF(E569="","",MAX(0,E569-swcdh_thr)^2)</f>
        <v/>
      </c>
      <c r="O569">
        <f>IF(K569="","",ROUND(E569-K569,0))</f>
        <v/>
      </c>
      <c r="P569">
        <f>IF(O569="","",IF(O569&gt;=1,O569,0))</f>
        <v/>
      </c>
      <c r="Q569" s="27">
        <f>IF(E569="","",MAX(0,E569-22))</f>
        <v/>
      </c>
      <c r="R569" s="27">
        <f>IF(H569=1,E569,"")</f>
        <v/>
      </c>
      <c r="S569" s="27">
        <f>IF(AND(H569=1,J569&lt;&gt;""),E569-J569,"")</f>
        <v/>
      </c>
      <c r="T569">
        <f>IF(G569="","",MONTH(G569))</f>
        <v/>
      </c>
    </row>
    <row r="570">
      <c r="A570" s="24" t="n">
        <v>2020</v>
      </c>
      <c r="B570" s="24" t="n">
        <v>1</v>
      </c>
      <c r="C570" s="24" t="n">
        <v>24</v>
      </c>
      <c r="D570" s="24" t="n">
        <v>17</v>
      </c>
      <c r="E570" s="24" t="n">
        <v>7.62</v>
      </c>
      <c r="F570" s="25">
        <f>IF($E570="","",DATE(IF($A570="",nominal_year,$A570),$B570,$C570)+($D570-IF(LEFT(hour_conv,1)="1",1,0))/24)</f>
        <v/>
      </c>
      <c r="G570" s="26">
        <f>IF(F570="","",INT(F570))</f>
        <v/>
      </c>
      <c r="H570">
        <f>IF(G570="","",IF(AND(MONTH(G570)*100+DAY(G570)&gt;=season_lo,MONTH(G570)*100+DAY(G570)&lt;=season_hi),1,0))</f>
        <v/>
      </c>
      <c r="I570">
        <f>IF(G570="","",G570-first_day+1)</f>
        <v/>
      </c>
      <c r="J570" s="27">
        <f>IF(I570="","",INDEX(Daily!$J$2:$J$421,I570))</f>
        <v/>
      </c>
      <c r="K570" s="27">
        <f>IF(J570="","",J570+cat_offset)</f>
        <v/>
      </c>
      <c r="L570" s="27">
        <f>IF(J570="","",MAX(0,E570-J570)^2)</f>
        <v/>
      </c>
      <c r="M570" s="27">
        <f>IF(J570="","",MAX(0,E570-(J570+twcdh_off))^2)</f>
        <v/>
      </c>
      <c r="N570" s="27">
        <f>IF(E570="","",MAX(0,E570-swcdh_thr)^2)</f>
        <v/>
      </c>
      <c r="O570">
        <f>IF(K570="","",ROUND(E570-K570,0))</f>
        <v/>
      </c>
      <c r="P570">
        <f>IF(O570="","",IF(O570&gt;=1,O570,0))</f>
        <v/>
      </c>
      <c r="Q570" s="27">
        <f>IF(E570="","",MAX(0,E570-22))</f>
        <v/>
      </c>
      <c r="R570" s="27">
        <f>IF(H570=1,E570,"")</f>
        <v/>
      </c>
      <c r="S570" s="27">
        <f>IF(AND(H570=1,J570&lt;&gt;""),E570-J570,"")</f>
        <v/>
      </c>
      <c r="T570">
        <f>IF(G570="","",MONTH(G570))</f>
        <v/>
      </c>
    </row>
    <row r="571">
      <c r="A571" s="24" t="n">
        <v>2020</v>
      </c>
      <c r="B571" s="24" t="n">
        <v>1</v>
      </c>
      <c r="C571" s="24" t="n">
        <v>24</v>
      </c>
      <c r="D571" s="24" t="n">
        <v>18</v>
      </c>
      <c r="E571" s="24" t="n">
        <v>7.43</v>
      </c>
      <c r="F571" s="25">
        <f>IF($E571="","",DATE(IF($A571="",nominal_year,$A571),$B571,$C571)+($D571-IF(LEFT(hour_conv,1)="1",1,0))/24)</f>
        <v/>
      </c>
      <c r="G571" s="26">
        <f>IF(F571="","",INT(F571))</f>
        <v/>
      </c>
      <c r="H571">
        <f>IF(G571="","",IF(AND(MONTH(G571)*100+DAY(G571)&gt;=season_lo,MONTH(G571)*100+DAY(G571)&lt;=season_hi),1,0))</f>
        <v/>
      </c>
      <c r="I571">
        <f>IF(G571="","",G571-first_day+1)</f>
        <v/>
      </c>
      <c r="J571" s="27">
        <f>IF(I571="","",INDEX(Daily!$J$2:$J$421,I571))</f>
        <v/>
      </c>
      <c r="K571" s="27">
        <f>IF(J571="","",J571+cat_offset)</f>
        <v/>
      </c>
      <c r="L571" s="27">
        <f>IF(J571="","",MAX(0,E571-J571)^2)</f>
        <v/>
      </c>
      <c r="M571" s="27">
        <f>IF(J571="","",MAX(0,E571-(J571+twcdh_off))^2)</f>
        <v/>
      </c>
      <c r="N571" s="27">
        <f>IF(E571="","",MAX(0,E571-swcdh_thr)^2)</f>
        <v/>
      </c>
      <c r="O571">
        <f>IF(K571="","",ROUND(E571-K571,0))</f>
        <v/>
      </c>
      <c r="P571">
        <f>IF(O571="","",IF(O571&gt;=1,O571,0))</f>
        <v/>
      </c>
      <c r="Q571" s="27">
        <f>IF(E571="","",MAX(0,E571-22))</f>
        <v/>
      </c>
      <c r="R571" s="27">
        <f>IF(H571=1,E571,"")</f>
        <v/>
      </c>
      <c r="S571" s="27">
        <f>IF(AND(H571=1,J571&lt;&gt;""),E571-J571,"")</f>
        <v/>
      </c>
      <c r="T571">
        <f>IF(G571="","",MONTH(G571))</f>
        <v/>
      </c>
    </row>
    <row r="572">
      <c r="A572" s="24" t="n">
        <v>2020</v>
      </c>
      <c r="B572" s="24" t="n">
        <v>1</v>
      </c>
      <c r="C572" s="24" t="n">
        <v>24</v>
      </c>
      <c r="D572" s="24" t="n">
        <v>19</v>
      </c>
      <c r="E572" s="24" t="n">
        <v>6.71</v>
      </c>
      <c r="F572" s="25">
        <f>IF($E572="","",DATE(IF($A572="",nominal_year,$A572),$B572,$C572)+($D572-IF(LEFT(hour_conv,1)="1",1,0))/24)</f>
        <v/>
      </c>
      <c r="G572" s="26">
        <f>IF(F572="","",INT(F572))</f>
        <v/>
      </c>
      <c r="H572">
        <f>IF(G572="","",IF(AND(MONTH(G572)*100+DAY(G572)&gt;=season_lo,MONTH(G572)*100+DAY(G572)&lt;=season_hi),1,0))</f>
        <v/>
      </c>
      <c r="I572">
        <f>IF(G572="","",G572-first_day+1)</f>
        <v/>
      </c>
      <c r="J572" s="27">
        <f>IF(I572="","",INDEX(Daily!$J$2:$J$421,I572))</f>
        <v/>
      </c>
      <c r="K572" s="27">
        <f>IF(J572="","",J572+cat_offset)</f>
        <v/>
      </c>
      <c r="L572" s="27">
        <f>IF(J572="","",MAX(0,E572-J572)^2)</f>
        <v/>
      </c>
      <c r="M572" s="27">
        <f>IF(J572="","",MAX(0,E572-(J572+twcdh_off))^2)</f>
        <v/>
      </c>
      <c r="N572" s="27">
        <f>IF(E572="","",MAX(0,E572-swcdh_thr)^2)</f>
        <v/>
      </c>
      <c r="O572">
        <f>IF(K572="","",ROUND(E572-K572,0))</f>
        <v/>
      </c>
      <c r="P572">
        <f>IF(O572="","",IF(O572&gt;=1,O572,0))</f>
        <v/>
      </c>
      <c r="Q572" s="27">
        <f>IF(E572="","",MAX(0,E572-22))</f>
        <v/>
      </c>
      <c r="R572" s="27">
        <f>IF(H572=1,E572,"")</f>
        <v/>
      </c>
      <c r="S572" s="27">
        <f>IF(AND(H572=1,J572&lt;&gt;""),E572-J572,"")</f>
        <v/>
      </c>
      <c r="T572">
        <f>IF(G572="","",MONTH(G572))</f>
        <v/>
      </c>
    </row>
    <row r="573">
      <c r="A573" s="24" t="n">
        <v>2020</v>
      </c>
      <c r="B573" s="24" t="n">
        <v>1</v>
      </c>
      <c r="C573" s="24" t="n">
        <v>24</v>
      </c>
      <c r="D573" s="24" t="n">
        <v>20</v>
      </c>
      <c r="E573" s="24" t="n">
        <v>6.59</v>
      </c>
      <c r="F573" s="25">
        <f>IF($E573="","",DATE(IF($A573="",nominal_year,$A573),$B573,$C573)+($D573-IF(LEFT(hour_conv,1)="1",1,0))/24)</f>
        <v/>
      </c>
      <c r="G573" s="26">
        <f>IF(F573="","",INT(F573))</f>
        <v/>
      </c>
      <c r="H573">
        <f>IF(G573="","",IF(AND(MONTH(G573)*100+DAY(G573)&gt;=season_lo,MONTH(G573)*100+DAY(G573)&lt;=season_hi),1,0))</f>
        <v/>
      </c>
      <c r="I573">
        <f>IF(G573="","",G573-first_day+1)</f>
        <v/>
      </c>
      <c r="J573" s="27">
        <f>IF(I573="","",INDEX(Daily!$J$2:$J$421,I573))</f>
        <v/>
      </c>
      <c r="K573" s="27">
        <f>IF(J573="","",J573+cat_offset)</f>
        <v/>
      </c>
      <c r="L573" s="27">
        <f>IF(J573="","",MAX(0,E573-J573)^2)</f>
        <v/>
      </c>
      <c r="M573" s="27">
        <f>IF(J573="","",MAX(0,E573-(J573+twcdh_off))^2)</f>
        <v/>
      </c>
      <c r="N573" s="27">
        <f>IF(E573="","",MAX(0,E573-swcdh_thr)^2)</f>
        <v/>
      </c>
      <c r="O573">
        <f>IF(K573="","",ROUND(E573-K573,0))</f>
        <v/>
      </c>
      <c r="P573">
        <f>IF(O573="","",IF(O573&gt;=1,O573,0))</f>
        <v/>
      </c>
      <c r="Q573" s="27">
        <f>IF(E573="","",MAX(0,E573-22))</f>
        <v/>
      </c>
      <c r="R573" s="27">
        <f>IF(H573=1,E573,"")</f>
        <v/>
      </c>
      <c r="S573" s="27">
        <f>IF(AND(H573=1,J573&lt;&gt;""),E573-J573,"")</f>
        <v/>
      </c>
      <c r="T573">
        <f>IF(G573="","",MONTH(G573))</f>
        <v/>
      </c>
    </row>
    <row r="574">
      <c r="A574" s="24" t="n">
        <v>2020</v>
      </c>
      <c r="B574" s="24" t="n">
        <v>1</v>
      </c>
      <c r="C574" s="24" t="n">
        <v>24</v>
      </c>
      <c r="D574" s="24" t="n">
        <v>21</v>
      </c>
      <c r="E574" s="24" t="n">
        <v>4.63</v>
      </c>
      <c r="F574" s="25">
        <f>IF($E574="","",DATE(IF($A574="",nominal_year,$A574),$B574,$C574)+($D574-IF(LEFT(hour_conv,1)="1",1,0))/24)</f>
        <v/>
      </c>
      <c r="G574" s="26">
        <f>IF(F574="","",INT(F574))</f>
        <v/>
      </c>
      <c r="H574">
        <f>IF(G574="","",IF(AND(MONTH(G574)*100+DAY(G574)&gt;=season_lo,MONTH(G574)*100+DAY(G574)&lt;=season_hi),1,0))</f>
        <v/>
      </c>
      <c r="I574">
        <f>IF(G574="","",G574-first_day+1)</f>
        <v/>
      </c>
      <c r="J574" s="27">
        <f>IF(I574="","",INDEX(Daily!$J$2:$J$421,I574))</f>
        <v/>
      </c>
      <c r="K574" s="27">
        <f>IF(J574="","",J574+cat_offset)</f>
        <v/>
      </c>
      <c r="L574" s="27">
        <f>IF(J574="","",MAX(0,E574-J574)^2)</f>
        <v/>
      </c>
      <c r="M574" s="27">
        <f>IF(J574="","",MAX(0,E574-(J574+twcdh_off))^2)</f>
        <v/>
      </c>
      <c r="N574" s="27">
        <f>IF(E574="","",MAX(0,E574-swcdh_thr)^2)</f>
        <v/>
      </c>
      <c r="O574">
        <f>IF(K574="","",ROUND(E574-K574,0))</f>
        <v/>
      </c>
      <c r="P574">
        <f>IF(O574="","",IF(O574&gt;=1,O574,0))</f>
        <v/>
      </c>
      <c r="Q574" s="27">
        <f>IF(E574="","",MAX(0,E574-22))</f>
        <v/>
      </c>
      <c r="R574" s="27">
        <f>IF(H574=1,E574,"")</f>
        <v/>
      </c>
      <c r="S574" s="27">
        <f>IF(AND(H574=1,J574&lt;&gt;""),E574-J574,"")</f>
        <v/>
      </c>
      <c r="T574">
        <f>IF(G574="","",MONTH(G574))</f>
        <v/>
      </c>
    </row>
    <row r="575">
      <c r="A575" s="24" t="n">
        <v>2020</v>
      </c>
      <c r="B575" s="24" t="n">
        <v>1</v>
      </c>
      <c r="C575" s="24" t="n">
        <v>24</v>
      </c>
      <c r="D575" s="24" t="n">
        <v>22</v>
      </c>
      <c r="E575" s="24" t="n">
        <v>5.09</v>
      </c>
      <c r="F575" s="25">
        <f>IF($E575="","",DATE(IF($A575="",nominal_year,$A575),$B575,$C575)+($D575-IF(LEFT(hour_conv,1)="1",1,0))/24)</f>
        <v/>
      </c>
      <c r="G575" s="26">
        <f>IF(F575="","",INT(F575))</f>
        <v/>
      </c>
      <c r="H575">
        <f>IF(G575="","",IF(AND(MONTH(G575)*100+DAY(G575)&gt;=season_lo,MONTH(G575)*100+DAY(G575)&lt;=season_hi),1,0))</f>
        <v/>
      </c>
      <c r="I575">
        <f>IF(G575="","",G575-first_day+1)</f>
        <v/>
      </c>
      <c r="J575" s="27">
        <f>IF(I575="","",INDEX(Daily!$J$2:$J$421,I575))</f>
        <v/>
      </c>
      <c r="K575" s="27">
        <f>IF(J575="","",J575+cat_offset)</f>
        <v/>
      </c>
      <c r="L575" s="27">
        <f>IF(J575="","",MAX(0,E575-J575)^2)</f>
        <v/>
      </c>
      <c r="M575" s="27">
        <f>IF(J575="","",MAX(0,E575-(J575+twcdh_off))^2)</f>
        <v/>
      </c>
      <c r="N575" s="27">
        <f>IF(E575="","",MAX(0,E575-swcdh_thr)^2)</f>
        <v/>
      </c>
      <c r="O575">
        <f>IF(K575="","",ROUND(E575-K575,0))</f>
        <v/>
      </c>
      <c r="P575">
        <f>IF(O575="","",IF(O575&gt;=1,O575,0))</f>
        <v/>
      </c>
      <c r="Q575" s="27">
        <f>IF(E575="","",MAX(0,E575-22))</f>
        <v/>
      </c>
      <c r="R575" s="27">
        <f>IF(H575=1,E575,"")</f>
        <v/>
      </c>
      <c r="S575" s="27">
        <f>IF(AND(H575=1,J575&lt;&gt;""),E575-J575,"")</f>
        <v/>
      </c>
      <c r="T575">
        <f>IF(G575="","",MONTH(G575))</f>
        <v/>
      </c>
    </row>
    <row r="576">
      <c r="A576" s="24" t="n">
        <v>2020</v>
      </c>
      <c r="B576" s="24" t="n">
        <v>1</v>
      </c>
      <c r="C576" s="24" t="n">
        <v>24</v>
      </c>
      <c r="D576" s="24" t="n">
        <v>23</v>
      </c>
      <c r="E576" s="24" t="n">
        <v>3.72</v>
      </c>
      <c r="F576" s="25">
        <f>IF($E576="","",DATE(IF($A576="",nominal_year,$A576),$B576,$C576)+($D576-IF(LEFT(hour_conv,1)="1",1,0))/24)</f>
        <v/>
      </c>
      <c r="G576" s="26">
        <f>IF(F576="","",INT(F576))</f>
        <v/>
      </c>
      <c r="H576">
        <f>IF(G576="","",IF(AND(MONTH(G576)*100+DAY(G576)&gt;=season_lo,MONTH(G576)*100+DAY(G576)&lt;=season_hi),1,0))</f>
        <v/>
      </c>
      <c r="I576">
        <f>IF(G576="","",G576-first_day+1)</f>
        <v/>
      </c>
      <c r="J576" s="27">
        <f>IF(I576="","",INDEX(Daily!$J$2:$J$421,I576))</f>
        <v/>
      </c>
      <c r="K576" s="27">
        <f>IF(J576="","",J576+cat_offset)</f>
        <v/>
      </c>
      <c r="L576" s="27">
        <f>IF(J576="","",MAX(0,E576-J576)^2)</f>
        <v/>
      </c>
      <c r="M576" s="27">
        <f>IF(J576="","",MAX(0,E576-(J576+twcdh_off))^2)</f>
        <v/>
      </c>
      <c r="N576" s="27">
        <f>IF(E576="","",MAX(0,E576-swcdh_thr)^2)</f>
        <v/>
      </c>
      <c r="O576">
        <f>IF(K576="","",ROUND(E576-K576,0))</f>
        <v/>
      </c>
      <c r="P576">
        <f>IF(O576="","",IF(O576&gt;=1,O576,0))</f>
        <v/>
      </c>
      <c r="Q576" s="27">
        <f>IF(E576="","",MAX(0,E576-22))</f>
        <v/>
      </c>
      <c r="R576" s="27">
        <f>IF(H576=1,E576,"")</f>
        <v/>
      </c>
      <c r="S576" s="27">
        <f>IF(AND(H576=1,J576&lt;&gt;""),E576-J576,"")</f>
        <v/>
      </c>
      <c r="T576">
        <f>IF(G576="","",MONTH(G576))</f>
        <v/>
      </c>
    </row>
    <row r="577">
      <c r="A577" s="24" t="n">
        <v>2020</v>
      </c>
      <c r="B577" s="24" t="n">
        <v>1</v>
      </c>
      <c r="C577" s="24" t="n">
        <v>24</v>
      </c>
      <c r="D577" s="24" t="n">
        <v>24</v>
      </c>
      <c r="E577" s="24" t="n">
        <v>3.87</v>
      </c>
      <c r="F577" s="25">
        <f>IF($E577="","",DATE(IF($A577="",nominal_year,$A577),$B577,$C577)+($D577-IF(LEFT(hour_conv,1)="1",1,0))/24)</f>
        <v/>
      </c>
      <c r="G577" s="26">
        <f>IF(F577="","",INT(F577))</f>
        <v/>
      </c>
      <c r="H577">
        <f>IF(G577="","",IF(AND(MONTH(G577)*100+DAY(G577)&gt;=season_lo,MONTH(G577)*100+DAY(G577)&lt;=season_hi),1,0))</f>
        <v/>
      </c>
      <c r="I577">
        <f>IF(G577="","",G577-first_day+1)</f>
        <v/>
      </c>
      <c r="J577" s="27">
        <f>IF(I577="","",INDEX(Daily!$J$2:$J$421,I577))</f>
        <v/>
      </c>
      <c r="K577" s="27">
        <f>IF(J577="","",J577+cat_offset)</f>
        <v/>
      </c>
      <c r="L577" s="27">
        <f>IF(J577="","",MAX(0,E577-J577)^2)</f>
        <v/>
      </c>
      <c r="M577" s="27">
        <f>IF(J577="","",MAX(0,E577-(J577+twcdh_off))^2)</f>
        <v/>
      </c>
      <c r="N577" s="27">
        <f>IF(E577="","",MAX(0,E577-swcdh_thr)^2)</f>
        <v/>
      </c>
      <c r="O577">
        <f>IF(K577="","",ROUND(E577-K577,0))</f>
        <v/>
      </c>
      <c r="P577">
        <f>IF(O577="","",IF(O577&gt;=1,O577,0))</f>
        <v/>
      </c>
      <c r="Q577" s="27">
        <f>IF(E577="","",MAX(0,E577-22))</f>
        <v/>
      </c>
      <c r="R577" s="27">
        <f>IF(H577=1,E577,"")</f>
        <v/>
      </c>
      <c r="S577" s="27">
        <f>IF(AND(H577=1,J577&lt;&gt;""),E577-J577,"")</f>
        <v/>
      </c>
      <c r="T577">
        <f>IF(G577="","",MONTH(G577))</f>
        <v/>
      </c>
    </row>
    <row r="578">
      <c r="A578" s="24" t="n">
        <v>2020</v>
      </c>
      <c r="B578" s="24" t="n">
        <v>1</v>
      </c>
      <c r="C578" s="24" t="n">
        <v>25</v>
      </c>
      <c r="D578" s="24" t="n">
        <v>1</v>
      </c>
      <c r="E578" s="24" t="n">
        <v>2.86</v>
      </c>
      <c r="F578" s="25">
        <f>IF($E578="","",DATE(IF($A578="",nominal_year,$A578),$B578,$C578)+($D578-IF(LEFT(hour_conv,1)="1",1,0))/24)</f>
        <v/>
      </c>
      <c r="G578" s="26">
        <f>IF(F578="","",INT(F578))</f>
        <v/>
      </c>
      <c r="H578">
        <f>IF(G578="","",IF(AND(MONTH(G578)*100+DAY(G578)&gt;=season_lo,MONTH(G578)*100+DAY(G578)&lt;=season_hi),1,0))</f>
        <v/>
      </c>
      <c r="I578">
        <f>IF(G578="","",G578-first_day+1)</f>
        <v/>
      </c>
      <c r="J578" s="27">
        <f>IF(I578="","",INDEX(Daily!$J$2:$J$421,I578))</f>
        <v/>
      </c>
      <c r="K578" s="27">
        <f>IF(J578="","",J578+cat_offset)</f>
        <v/>
      </c>
      <c r="L578" s="27">
        <f>IF(J578="","",MAX(0,E578-J578)^2)</f>
        <v/>
      </c>
      <c r="M578" s="27">
        <f>IF(J578="","",MAX(0,E578-(J578+twcdh_off))^2)</f>
        <v/>
      </c>
      <c r="N578" s="27">
        <f>IF(E578="","",MAX(0,E578-swcdh_thr)^2)</f>
        <v/>
      </c>
      <c r="O578">
        <f>IF(K578="","",ROUND(E578-K578,0))</f>
        <v/>
      </c>
      <c r="P578">
        <f>IF(O578="","",IF(O578&gt;=1,O578,0))</f>
        <v/>
      </c>
      <c r="Q578" s="27">
        <f>IF(E578="","",MAX(0,E578-22))</f>
        <v/>
      </c>
      <c r="R578" s="27">
        <f>IF(H578=1,E578,"")</f>
        <v/>
      </c>
      <c r="S578" s="27">
        <f>IF(AND(H578=1,J578&lt;&gt;""),E578-J578,"")</f>
        <v/>
      </c>
      <c r="T578">
        <f>IF(G578="","",MONTH(G578))</f>
        <v/>
      </c>
    </row>
    <row r="579">
      <c r="A579" s="24" t="n">
        <v>2020</v>
      </c>
      <c r="B579" s="24" t="n">
        <v>1</v>
      </c>
      <c r="C579" s="24" t="n">
        <v>25</v>
      </c>
      <c r="D579" s="24" t="n">
        <v>2</v>
      </c>
      <c r="E579" s="24" t="n">
        <v>2.17</v>
      </c>
      <c r="F579" s="25">
        <f>IF($E579="","",DATE(IF($A579="",nominal_year,$A579),$B579,$C579)+($D579-IF(LEFT(hour_conv,1)="1",1,0))/24)</f>
        <v/>
      </c>
      <c r="G579" s="26">
        <f>IF(F579="","",INT(F579))</f>
        <v/>
      </c>
      <c r="H579">
        <f>IF(G579="","",IF(AND(MONTH(G579)*100+DAY(G579)&gt;=season_lo,MONTH(G579)*100+DAY(G579)&lt;=season_hi),1,0))</f>
        <v/>
      </c>
      <c r="I579">
        <f>IF(G579="","",G579-first_day+1)</f>
        <v/>
      </c>
      <c r="J579" s="27">
        <f>IF(I579="","",INDEX(Daily!$J$2:$J$421,I579))</f>
        <v/>
      </c>
      <c r="K579" s="27">
        <f>IF(J579="","",J579+cat_offset)</f>
        <v/>
      </c>
      <c r="L579" s="27">
        <f>IF(J579="","",MAX(0,E579-J579)^2)</f>
        <v/>
      </c>
      <c r="M579" s="27">
        <f>IF(J579="","",MAX(0,E579-(J579+twcdh_off))^2)</f>
        <v/>
      </c>
      <c r="N579" s="27">
        <f>IF(E579="","",MAX(0,E579-swcdh_thr)^2)</f>
        <v/>
      </c>
      <c r="O579">
        <f>IF(K579="","",ROUND(E579-K579,0))</f>
        <v/>
      </c>
      <c r="P579">
        <f>IF(O579="","",IF(O579&gt;=1,O579,0))</f>
        <v/>
      </c>
      <c r="Q579" s="27">
        <f>IF(E579="","",MAX(0,E579-22))</f>
        <v/>
      </c>
      <c r="R579" s="27">
        <f>IF(H579=1,E579,"")</f>
        <v/>
      </c>
      <c r="S579" s="27">
        <f>IF(AND(H579=1,J579&lt;&gt;""),E579-J579,"")</f>
        <v/>
      </c>
      <c r="T579">
        <f>IF(G579="","",MONTH(G579))</f>
        <v/>
      </c>
    </row>
    <row r="580">
      <c r="A580" s="24" t="n">
        <v>2020</v>
      </c>
      <c r="B580" s="24" t="n">
        <v>1</v>
      </c>
      <c r="C580" s="24" t="n">
        <v>25</v>
      </c>
      <c r="D580" s="24" t="n">
        <v>3</v>
      </c>
      <c r="E580" s="24" t="n">
        <v>2.4</v>
      </c>
      <c r="F580" s="25">
        <f>IF($E580="","",DATE(IF($A580="",nominal_year,$A580),$B580,$C580)+($D580-IF(LEFT(hour_conv,1)="1",1,0))/24)</f>
        <v/>
      </c>
      <c r="G580" s="26">
        <f>IF(F580="","",INT(F580))</f>
        <v/>
      </c>
      <c r="H580">
        <f>IF(G580="","",IF(AND(MONTH(G580)*100+DAY(G580)&gt;=season_lo,MONTH(G580)*100+DAY(G580)&lt;=season_hi),1,0))</f>
        <v/>
      </c>
      <c r="I580">
        <f>IF(G580="","",G580-first_day+1)</f>
        <v/>
      </c>
      <c r="J580" s="27">
        <f>IF(I580="","",INDEX(Daily!$J$2:$J$421,I580))</f>
        <v/>
      </c>
      <c r="K580" s="27">
        <f>IF(J580="","",J580+cat_offset)</f>
        <v/>
      </c>
      <c r="L580" s="27">
        <f>IF(J580="","",MAX(0,E580-J580)^2)</f>
        <v/>
      </c>
      <c r="M580" s="27">
        <f>IF(J580="","",MAX(0,E580-(J580+twcdh_off))^2)</f>
        <v/>
      </c>
      <c r="N580" s="27">
        <f>IF(E580="","",MAX(0,E580-swcdh_thr)^2)</f>
        <v/>
      </c>
      <c r="O580">
        <f>IF(K580="","",ROUND(E580-K580,0))</f>
        <v/>
      </c>
      <c r="P580">
        <f>IF(O580="","",IF(O580&gt;=1,O580,0))</f>
        <v/>
      </c>
      <c r="Q580" s="27">
        <f>IF(E580="","",MAX(0,E580-22))</f>
        <v/>
      </c>
      <c r="R580" s="27">
        <f>IF(H580=1,E580,"")</f>
        <v/>
      </c>
      <c r="S580" s="27">
        <f>IF(AND(H580=1,J580&lt;&gt;""),E580-J580,"")</f>
        <v/>
      </c>
      <c r="T580">
        <f>IF(G580="","",MONTH(G580))</f>
        <v/>
      </c>
    </row>
    <row r="581">
      <c r="A581" s="24" t="n">
        <v>2020</v>
      </c>
      <c r="B581" s="24" t="n">
        <v>1</v>
      </c>
      <c r="C581" s="24" t="n">
        <v>25</v>
      </c>
      <c r="D581" s="24" t="n">
        <v>4</v>
      </c>
      <c r="E581" s="24" t="n">
        <v>1.79</v>
      </c>
      <c r="F581" s="25">
        <f>IF($E581="","",DATE(IF($A581="",nominal_year,$A581),$B581,$C581)+($D581-IF(LEFT(hour_conv,1)="1",1,0))/24)</f>
        <v/>
      </c>
      <c r="G581" s="26">
        <f>IF(F581="","",INT(F581))</f>
        <v/>
      </c>
      <c r="H581">
        <f>IF(G581="","",IF(AND(MONTH(G581)*100+DAY(G581)&gt;=season_lo,MONTH(G581)*100+DAY(G581)&lt;=season_hi),1,0))</f>
        <v/>
      </c>
      <c r="I581">
        <f>IF(G581="","",G581-first_day+1)</f>
        <v/>
      </c>
      <c r="J581" s="27">
        <f>IF(I581="","",INDEX(Daily!$J$2:$J$421,I581))</f>
        <v/>
      </c>
      <c r="K581" s="27">
        <f>IF(J581="","",J581+cat_offset)</f>
        <v/>
      </c>
      <c r="L581" s="27">
        <f>IF(J581="","",MAX(0,E581-J581)^2)</f>
        <v/>
      </c>
      <c r="M581" s="27">
        <f>IF(J581="","",MAX(0,E581-(J581+twcdh_off))^2)</f>
        <v/>
      </c>
      <c r="N581" s="27">
        <f>IF(E581="","",MAX(0,E581-swcdh_thr)^2)</f>
        <v/>
      </c>
      <c r="O581">
        <f>IF(K581="","",ROUND(E581-K581,0))</f>
        <v/>
      </c>
      <c r="P581">
        <f>IF(O581="","",IF(O581&gt;=1,O581,0))</f>
        <v/>
      </c>
      <c r="Q581" s="27">
        <f>IF(E581="","",MAX(0,E581-22))</f>
        <v/>
      </c>
      <c r="R581" s="27">
        <f>IF(H581=1,E581,"")</f>
        <v/>
      </c>
      <c r="S581" s="27">
        <f>IF(AND(H581=1,J581&lt;&gt;""),E581-J581,"")</f>
        <v/>
      </c>
      <c r="T581">
        <f>IF(G581="","",MONTH(G581))</f>
        <v/>
      </c>
    </row>
    <row r="582">
      <c r="A582" s="24" t="n">
        <v>2020</v>
      </c>
      <c r="B582" s="24" t="n">
        <v>1</v>
      </c>
      <c r="C582" s="24" t="n">
        <v>25</v>
      </c>
      <c r="D582" s="24" t="n">
        <v>5</v>
      </c>
      <c r="E582" s="24" t="n">
        <v>1.89</v>
      </c>
      <c r="F582" s="25">
        <f>IF($E582="","",DATE(IF($A582="",nominal_year,$A582),$B582,$C582)+($D582-IF(LEFT(hour_conv,1)="1",1,0))/24)</f>
        <v/>
      </c>
      <c r="G582" s="26">
        <f>IF(F582="","",INT(F582))</f>
        <v/>
      </c>
      <c r="H582">
        <f>IF(G582="","",IF(AND(MONTH(G582)*100+DAY(G582)&gt;=season_lo,MONTH(G582)*100+DAY(G582)&lt;=season_hi),1,0))</f>
        <v/>
      </c>
      <c r="I582">
        <f>IF(G582="","",G582-first_day+1)</f>
        <v/>
      </c>
      <c r="J582" s="27">
        <f>IF(I582="","",INDEX(Daily!$J$2:$J$421,I582))</f>
        <v/>
      </c>
      <c r="K582" s="27">
        <f>IF(J582="","",J582+cat_offset)</f>
        <v/>
      </c>
      <c r="L582" s="27">
        <f>IF(J582="","",MAX(0,E582-J582)^2)</f>
        <v/>
      </c>
      <c r="M582" s="27">
        <f>IF(J582="","",MAX(0,E582-(J582+twcdh_off))^2)</f>
        <v/>
      </c>
      <c r="N582" s="27">
        <f>IF(E582="","",MAX(0,E582-swcdh_thr)^2)</f>
        <v/>
      </c>
      <c r="O582">
        <f>IF(K582="","",ROUND(E582-K582,0))</f>
        <v/>
      </c>
      <c r="P582">
        <f>IF(O582="","",IF(O582&gt;=1,O582,0))</f>
        <v/>
      </c>
      <c r="Q582" s="27">
        <f>IF(E582="","",MAX(0,E582-22))</f>
        <v/>
      </c>
      <c r="R582" s="27">
        <f>IF(H582=1,E582,"")</f>
        <v/>
      </c>
      <c r="S582" s="27">
        <f>IF(AND(H582=1,J582&lt;&gt;""),E582-J582,"")</f>
        <v/>
      </c>
      <c r="T582">
        <f>IF(G582="","",MONTH(G582))</f>
        <v/>
      </c>
    </row>
    <row r="583">
      <c r="A583" s="24" t="n">
        <v>2020</v>
      </c>
      <c r="B583" s="24" t="n">
        <v>1</v>
      </c>
      <c r="C583" s="24" t="n">
        <v>25</v>
      </c>
      <c r="D583" s="24" t="n">
        <v>6</v>
      </c>
      <c r="E583" s="24" t="n">
        <v>1.89</v>
      </c>
      <c r="F583" s="25">
        <f>IF($E583="","",DATE(IF($A583="",nominal_year,$A583),$B583,$C583)+($D583-IF(LEFT(hour_conv,1)="1",1,0))/24)</f>
        <v/>
      </c>
      <c r="G583" s="26">
        <f>IF(F583="","",INT(F583))</f>
        <v/>
      </c>
      <c r="H583">
        <f>IF(G583="","",IF(AND(MONTH(G583)*100+DAY(G583)&gt;=season_lo,MONTH(G583)*100+DAY(G583)&lt;=season_hi),1,0))</f>
        <v/>
      </c>
      <c r="I583">
        <f>IF(G583="","",G583-first_day+1)</f>
        <v/>
      </c>
      <c r="J583" s="27">
        <f>IF(I583="","",INDEX(Daily!$J$2:$J$421,I583))</f>
        <v/>
      </c>
      <c r="K583" s="27">
        <f>IF(J583="","",J583+cat_offset)</f>
        <v/>
      </c>
      <c r="L583" s="27">
        <f>IF(J583="","",MAX(0,E583-J583)^2)</f>
        <v/>
      </c>
      <c r="M583" s="27">
        <f>IF(J583="","",MAX(0,E583-(J583+twcdh_off))^2)</f>
        <v/>
      </c>
      <c r="N583" s="27">
        <f>IF(E583="","",MAX(0,E583-swcdh_thr)^2)</f>
        <v/>
      </c>
      <c r="O583">
        <f>IF(K583="","",ROUND(E583-K583,0))</f>
        <v/>
      </c>
      <c r="P583">
        <f>IF(O583="","",IF(O583&gt;=1,O583,0))</f>
        <v/>
      </c>
      <c r="Q583" s="27">
        <f>IF(E583="","",MAX(0,E583-22))</f>
        <v/>
      </c>
      <c r="R583" s="27">
        <f>IF(H583=1,E583,"")</f>
        <v/>
      </c>
      <c r="S583" s="27">
        <f>IF(AND(H583=1,J583&lt;&gt;""),E583-J583,"")</f>
        <v/>
      </c>
      <c r="T583">
        <f>IF(G583="","",MONTH(G583))</f>
        <v/>
      </c>
    </row>
    <row r="584">
      <c r="A584" s="24" t="n">
        <v>2020</v>
      </c>
      <c r="B584" s="24" t="n">
        <v>1</v>
      </c>
      <c r="C584" s="24" t="n">
        <v>25</v>
      </c>
      <c r="D584" s="24" t="n">
        <v>7</v>
      </c>
      <c r="E584" s="24" t="n">
        <v>2.94</v>
      </c>
      <c r="F584" s="25">
        <f>IF($E584="","",DATE(IF($A584="",nominal_year,$A584),$B584,$C584)+($D584-IF(LEFT(hour_conv,1)="1",1,0))/24)</f>
        <v/>
      </c>
      <c r="G584" s="26">
        <f>IF(F584="","",INT(F584))</f>
        <v/>
      </c>
      <c r="H584">
        <f>IF(G584="","",IF(AND(MONTH(G584)*100+DAY(G584)&gt;=season_lo,MONTH(G584)*100+DAY(G584)&lt;=season_hi),1,0))</f>
        <v/>
      </c>
      <c r="I584">
        <f>IF(G584="","",G584-first_day+1)</f>
        <v/>
      </c>
      <c r="J584" s="27">
        <f>IF(I584="","",INDEX(Daily!$J$2:$J$421,I584))</f>
        <v/>
      </c>
      <c r="K584" s="27">
        <f>IF(J584="","",J584+cat_offset)</f>
        <v/>
      </c>
      <c r="L584" s="27">
        <f>IF(J584="","",MAX(0,E584-J584)^2)</f>
        <v/>
      </c>
      <c r="M584" s="27">
        <f>IF(J584="","",MAX(0,E584-(J584+twcdh_off))^2)</f>
        <v/>
      </c>
      <c r="N584" s="27">
        <f>IF(E584="","",MAX(0,E584-swcdh_thr)^2)</f>
        <v/>
      </c>
      <c r="O584">
        <f>IF(K584="","",ROUND(E584-K584,0))</f>
        <v/>
      </c>
      <c r="P584">
        <f>IF(O584="","",IF(O584&gt;=1,O584,0))</f>
        <v/>
      </c>
      <c r="Q584" s="27">
        <f>IF(E584="","",MAX(0,E584-22))</f>
        <v/>
      </c>
      <c r="R584" s="27">
        <f>IF(H584=1,E584,"")</f>
        <v/>
      </c>
      <c r="S584" s="27">
        <f>IF(AND(H584=1,J584&lt;&gt;""),E584-J584,"")</f>
        <v/>
      </c>
      <c r="T584">
        <f>IF(G584="","",MONTH(G584))</f>
        <v/>
      </c>
    </row>
    <row r="585">
      <c r="A585" s="24" t="n">
        <v>2020</v>
      </c>
      <c r="B585" s="24" t="n">
        <v>1</v>
      </c>
      <c r="C585" s="24" t="n">
        <v>25</v>
      </c>
      <c r="D585" s="24" t="n">
        <v>8</v>
      </c>
      <c r="E585" s="24" t="n">
        <v>3.71</v>
      </c>
      <c r="F585" s="25">
        <f>IF($E585="","",DATE(IF($A585="",nominal_year,$A585),$B585,$C585)+($D585-IF(LEFT(hour_conv,1)="1",1,0))/24)</f>
        <v/>
      </c>
      <c r="G585" s="26">
        <f>IF(F585="","",INT(F585))</f>
        <v/>
      </c>
      <c r="H585">
        <f>IF(G585="","",IF(AND(MONTH(G585)*100+DAY(G585)&gt;=season_lo,MONTH(G585)*100+DAY(G585)&lt;=season_hi),1,0))</f>
        <v/>
      </c>
      <c r="I585">
        <f>IF(G585="","",G585-first_day+1)</f>
        <v/>
      </c>
      <c r="J585" s="27">
        <f>IF(I585="","",INDEX(Daily!$J$2:$J$421,I585))</f>
        <v/>
      </c>
      <c r="K585" s="27">
        <f>IF(J585="","",J585+cat_offset)</f>
        <v/>
      </c>
      <c r="L585" s="27">
        <f>IF(J585="","",MAX(0,E585-J585)^2)</f>
        <v/>
      </c>
      <c r="M585" s="27">
        <f>IF(J585="","",MAX(0,E585-(J585+twcdh_off))^2)</f>
        <v/>
      </c>
      <c r="N585" s="27">
        <f>IF(E585="","",MAX(0,E585-swcdh_thr)^2)</f>
        <v/>
      </c>
      <c r="O585">
        <f>IF(K585="","",ROUND(E585-K585,0))</f>
        <v/>
      </c>
      <c r="P585">
        <f>IF(O585="","",IF(O585&gt;=1,O585,0))</f>
        <v/>
      </c>
      <c r="Q585" s="27">
        <f>IF(E585="","",MAX(0,E585-22))</f>
        <v/>
      </c>
      <c r="R585" s="27">
        <f>IF(H585=1,E585,"")</f>
        <v/>
      </c>
      <c r="S585" s="27">
        <f>IF(AND(H585=1,J585&lt;&gt;""),E585-J585,"")</f>
        <v/>
      </c>
      <c r="T585">
        <f>IF(G585="","",MONTH(G585))</f>
        <v/>
      </c>
    </row>
    <row r="586">
      <c r="A586" s="24" t="n">
        <v>2020</v>
      </c>
      <c r="B586" s="24" t="n">
        <v>1</v>
      </c>
      <c r="C586" s="24" t="n">
        <v>25</v>
      </c>
      <c r="D586" s="24" t="n">
        <v>9</v>
      </c>
      <c r="E586" s="24" t="n">
        <v>4.57</v>
      </c>
      <c r="F586" s="25">
        <f>IF($E586="","",DATE(IF($A586="",nominal_year,$A586),$B586,$C586)+($D586-IF(LEFT(hour_conv,1)="1",1,0))/24)</f>
        <v/>
      </c>
      <c r="G586" s="26">
        <f>IF(F586="","",INT(F586))</f>
        <v/>
      </c>
      <c r="H586">
        <f>IF(G586="","",IF(AND(MONTH(G586)*100+DAY(G586)&gt;=season_lo,MONTH(G586)*100+DAY(G586)&lt;=season_hi),1,0))</f>
        <v/>
      </c>
      <c r="I586">
        <f>IF(G586="","",G586-first_day+1)</f>
        <v/>
      </c>
      <c r="J586" s="27">
        <f>IF(I586="","",INDEX(Daily!$J$2:$J$421,I586))</f>
        <v/>
      </c>
      <c r="K586" s="27">
        <f>IF(J586="","",J586+cat_offset)</f>
        <v/>
      </c>
      <c r="L586" s="27">
        <f>IF(J586="","",MAX(0,E586-J586)^2)</f>
        <v/>
      </c>
      <c r="M586" s="27">
        <f>IF(J586="","",MAX(0,E586-(J586+twcdh_off))^2)</f>
        <v/>
      </c>
      <c r="N586" s="27">
        <f>IF(E586="","",MAX(0,E586-swcdh_thr)^2)</f>
        <v/>
      </c>
      <c r="O586">
        <f>IF(K586="","",ROUND(E586-K586,0))</f>
        <v/>
      </c>
      <c r="P586">
        <f>IF(O586="","",IF(O586&gt;=1,O586,0))</f>
        <v/>
      </c>
      <c r="Q586" s="27">
        <f>IF(E586="","",MAX(0,E586-22))</f>
        <v/>
      </c>
      <c r="R586" s="27">
        <f>IF(H586=1,E586,"")</f>
        <v/>
      </c>
      <c r="S586" s="27">
        <f>IF(AND(H586=1,J586&lt;&gt;""),E586-J586,"")</f>
        <v/>
      </c>
      <c r="T586">
        <f>IF(G586="","",MONTH(G586))</f>
        <v/>
      </c>
    </row>
    <row r="587">
      <c r="A587" s="24" t="n">
        <v>2020</v>
      </c>
      <c r="B587" s="24" t="n">
        <v>1</v>
      </c>
      <c r="C587" s="24" t="n">
        <v>25</v>
      </c>
      <c r="D587" s="24" t="n">
        <v>10</v>
      </c>
      <c r="E587" s="24" t="n">
        <v>4.81</v>
      </c>
      <c r="F587" s="25">
        <f>IF($E587="","",DATE(IF($A587="",nominal_year,$A587),$B587,$C587)+($D587-IF(LEFT(hour_conv,1)="1",1,0))/24)</f>
        <v/>
      </c>
      <c r="G587" s="26">
        <f>IF(F587="","",INT(F587))</f>
        <v/>
      </c>
      <c r="H587">
        <f>IF(G587="","",IF(AND(MONTH(G587)*100+DAY(G587)&gt;=season_lo,MONTH(G587)*100+DAY(G587)&lt;=season_hi),1,0))</f>
        <v/>
      </c>
      <c r="I587">
        <f>IF(G587="","",G587-first_day+1)</f>
        <v/>
      </c>
      <c r="J587" s="27">
        <f>IF(I587="","",INDEX(Daily!$J$2:$J$421,I587))</f>
        <v/>
      </c>
      <c r="K587" s="27">
        <f>IF(J587="","",J587+cat_offset)</f>
        <v/>
      </c>
      <c r="L587" s="27">
        <f>IF(J587="","",MAX(0,E587-J587)^2)</f>
        <v/>
      </c>
      <c r="M587" s="27">
        <f>IF(J587="","",MAX(0,E587-(J587+twcdh_off))^2)</f>
        <v/>
      </c>
      <c r="N587" s="27">
        <f>IF(E587="","",MAX(0,E587-swcdh_thr)^2)</f>
        <v/>
      </c>
      <c r="O587">
        <f>IF(K587="","",ROUND(E587-K587,0))</f>
        <v/>
      </c>
      <c r="P587">
        <f>IF(O587="","",IF(O587&gt;=1,O587,0))</f>
        <v/>
      </c>
      <c r="Q587" s="27">
        <f>IF(E587="","",MAX(0,E587-22))</f>
        <v/>
      </c>
      <c r="R587" s="27">
        <f>IF(H587=1,E587,"")</f>
        <v/>
      </c>
      <c r="S587" s="27">
        <f>IF(AND(H587=1,J587&lt;&gt;""),E587-J587,"")</f>
        <v/>
      </c>
      <c r="T587">
        <f>IF(G587="","",MONTH(G587))</f>
        <v/>
      </c>
    </row>
    <row r="588">
      <c r="A588" s="24" t="n">
        <v>2020</v>
      </c>
      <c r="B588" s="24" t="n">
        <v>1</v>
      </c>
      <c r="C588" s="24" t="n">
        <v>25</v>
      </c>
      <c r="D588" s="24" t="n">
        <v>11</v>
      </c>
      <c r="E588" s="24" t="n">
        <v>5.99</v>
      </c>
      <c r="F588" s="25">
        <f>IF($E588="","",DATE(IF($A588="",nominal_year,$A588),$B588,$C588)+($D588-IF(LEFT(hour_conv,1)="1",1,0))/24)</f>
        <v/>
      </c>
      <c r="G588" s="26">
        <f>IF(F588="","",INT(F588))</f>
        <v/>
      </c>
      <c r="H588">
        <f>IF(G588="","",IF(AND(MONTH(G588)*100+DAY(G588)&gt;=season_lo,MONTH(G588)*100+DAY(G588)&lt;=season_hi),1,0))</f>
        <v/>
      </c>
      <c r="I588">
        <f>IF(G588="","",G588-first_day+1)</f>
        <v/>
      </c>
      <c r="J588" s="27">
        <f>IF(I588="","",INDEX(Daily!$J$2:$J$421,I588))</f>
        <v/>
      </c>
      <c r="K588" s="27">
        <f>IF(J588="","",J588+cat_offset)</f>
        <v/>
      </c>
      <c r="L588" s="27">
        <f>IF(J588="","",MAX(0,E588-J588)^2)</f>
        <v/>
      </c>
      <c r="M588" s="27">
        <f>IF(J588="","",MAX(0,E588-(J588+twcdh_off))^2)</f>
        <v/>
      </c>
      <c r="N588" s="27">
        <f>IF(E588="","",MAX(0,E588-swcdh_thr)^2)</f>
        <v/>
      </c>
      <c r="O588">
        <f>IF(K588="","",ROUND(E588-K588,0))</f>
        <v/>
      </c>
      <c r="P588">
        <f>IF(O588="","",IF(O588&gt;=1,O588,0))</f>
        <v/>
      </c>
      <c r="Q588" s="27">
        <f>IF(E588="","",MAX(0,E588-22))</f>
        <v/>
      </c>
      <c r="R588" s="27">
        <f>IF(H588=1,E588,"")</f>
        <v/>
      </c>
      <c r="S588" s="27">
        <f>IF(AND(H588=1,J588&lt;&gt;""),E588-J588,"")</f>
        <v/>
      </c>
      <c r="T588">
        <f>IF(G588="","",MONTH(G588))</f>
        <v/>
      </c>
    </row>
    <row r="589">
      <c r="A589" s="24" t="n">
        <v>2020</v>
      </c>
      <c r="B589" s="24" t="n">
        <v>1</v>
      </c>
      <c r="C589" s="24" t="n">
        <v>25</v>
      </c>
      <c r="D589" s="24" t="n">
        <v>12</v>
      </c>
      <c r="E589" s="24" t="n">
        <v>6.23</v>
      </c>
      <c r="F589" s="25">
        <f>IF($E589="","",DATE(IF($A589="",nominal_year,$A589),$B589,$C589)+($D589-IF(LEFT(hour_conv,1)="1",1,0))/24)</f>
        <v/>
      </c>
      <c r="G589" s="26">
        <f>IF(F589="","",INT(F589))</f>
        <v/>
      </c>
      <c r="H589">
        <f>IF(G589="","",IF(AND(MONTH(G589)*100+DAY(G589)&gt;=season_lo,MONTH(G589)*100+DAY(G589)&lt;=season_hi),1,0))</f>
        <v/>
      </c>
      <c r="I589">
        <f>IF(G589="","",G589-first_day+1)</f>
        <v/>
      </c>
      <c r="J589" s="27">
        <f>IF(I589="","",INDEX(Daily!$J$2:$J$421,I589))</f>
        <v/>
      </c>
      <c r="K589" s="27">
        <f>IF(J589="","",J589+cat_offset)</f>
        <v/>
      </c>
      <c r="L589" s="27">
        <f>IF(J589="","",MAX(0,E589-J589)^2)</f>
        <v/>
      </c>
      <c r="M589" s="27">
        <f>IF(J589="","",MAX(0,E589-(J589+twcdh_off))^2)</f>
        <v/>
      </c>
      <c r="N589" s="27">
        <f>IF(E589="","",MAX(0,E589-swcdh_thr)^2)</f>
        <v/>
      </c>
      <c r="O589">
        <f>IF(K589="","",ROUND(E589-K589,0))</f>
        <v/>
      </c>
      <c r="P589">
        <f>IF(O589="","",IF(O589&gt;=1,O589,0))</f>
        <v/>
      </c>
      <c r="Q589" s="27">
        <f>IF(E589="","",MAX(0,E589-22))</f>
        <v/>
      </c>
      <c r="R589" s="27">
        <f>IF(H589=1,E589,"")</f>
        <v/>
      </c>
      <c r="S589" s="27">
        <f>IF(AND(H589=1,J589&lt;&gt;""),E589-J589,"")</f>
        <v/>
      </c>
      <c r="T589">
        <f>IF(G589="","",MONTH(G589))</f>
        <v/>
      </c>
    </row>
    <row r="590">
      <c r="A590" s="24" t="n">
        <v>2020</v>
      </c>
      <c r="B590" s="24" t="n">
        <v>1</v>
      </c>
      <c r="C590" s="24" t="n">
        <v>25</v>
      </c>
      <c r="D590" s="24" t="n">
        <v>13</v>
      </c>
      <c r="E590" s="24" t="n">
        <v>6.75</v>
      </c>
      <c r="F590" s="25">
        <f>IF($E590="","",DATE(IF($A590="",nominal_year,$A590),$B590,$C590)+($D590-IF(LEFT(hour_conv,1)="1",1,0))/24)</f>
        <v/>
      </c>
      <c r="G590" s="26">
        <f>IF(F590="","",INT(F590))</f>
        <v/>
      </c>
      <c r="H590">
        <f>IF(G590="","",IF(AND(MONTH(G590)*100+DAY(G590)&gt;=season_lo,MONTH(G590)*100+DAY(G590)&lt;=season_hi),1,0))</f>
        <v/>
      </c>
      <c r="I590">
        <f>IF(G590="","",G590-first_day+1)</f>
        <v/>
      </c>
      <c r="J590" s="27">
        <f>IF(I590="","",INDEX(Daily!$J$2:$J$421,I590))</f>
        <v/>
      </c>
      <c r="K590" s="27">
        <f>IF(J590="","",J590+cat_offset)</f>
        <v/>
      </c>
      <c r="L590" s="27">
        <f>IF(J590="","",MAX(0,E590-J590)^2)</f>
        <v/>
      </c>
      <c r="M590" s="27">
        <f>IF(J590="","",MAX(0,E590-(J590+twcdh_off))^2)</f>
        <v/>
      </c>
      <c r="N590" s="27">
        <f>IF(E590="","",MAX(0,E590-swcdh_thr)^2)</f>
        <v/>
      </c>
      <c r="O590">
        <f>IF(K590="","",ROUND(E590-K590,0))</f>
        <v/>
      </c>
      <c r="P590">
        <f>IF(O590="","",IF(O590&gt;=1,O590,0))</f>
        <v/>
      </c>
      <c r="Q590" s="27">
        <f>IF(E590="","",MAX(0,E590-22))</f>
        <v/>
      </c>
      <c r="R590" s="27">
        <f>IF(H590=1,E590,"")</f>
        <v/>
      </c>
      <c r="S590" s="27">
        <f>IF(AND(H590=1,J590&lt;&gt;""),E590-J590,"")</f>
        <v/>
      </c>
      <c r="T590">
        <f>IF(G590="","",MONTH(G590))</f>
        <v/>
      </c>
    </row>
    <row r="591">
      <c r="A591" s="24" t="n">
        <v>2020</v>
      </c>
      <c r="B591" s="24" t="n">
        <v>1</v>
      </c>
      <c r="C591" s="24" t="n">
        <v>25</v>
      </c>
      <c r="D591" s="24" t="n">
        <v>14</v>
      </c>
      <c r="E591" s="24" t="n">
        <v>7.44</v>
      </c>
      <c r="F591" s="25">
        <f>IF($E591="","",DATE(IF($A591="",nominal_year,$A591),$B591,$C591)+($D591-IF(LEFT(hour_conv,1)="1",1,0))/24)</f>
        <v/>
      </c>
      <c r="G591" s="26">
        <f>IF(F591="","",INT(F591))</f>
        <v/>
      </c>
      <c r="H591">
        <f>IF(G591="","",IF(AND(MONTH(G591)*100+DAY(G591)&gt;=season_lo,MONTH(G591)*100+DAY(G591)&lt;=season_hi),1,0))</f>
        <v/>
      </c>
      <c r="I591">
        <f>IF(G591="","",G591-first_day+1)</f>
        <v/>
      </c>
      <c r="J591" s="27">
        <f>IF(I591="","",INDEX(Daily!$J$2:$J$421,I591))</f>
        <v/>
      </c>
      <c r="K591" s="27">
        <f>IF(J591="","",J591+cat_offset)</f>
        <v/>
      </c>
      <c r="L591" s="27">
        <f>IF(J591="","",MAX(0,E591-J591)^2)</f>
        <v/>
      </c>
      <c r="M591" s="27">
        <f>IF(J591="","",MAX(0,E591-(J591+twcdh_off))^2)</f>
        <v/>
      </c>
      <c r="N591" s="27">
        <f>IF(E591="","",MAX(0,E591-swcdh_thr)^2)</f>
        <v/>
      </c>
      <c r="O591">
        <f>IF(K591="","",ROUND(E591-K591,0))</f>
        <v/>
      </c>
      <c r="P591">
        <f>IF(O591="","",IF(O591&gt;=1,O591,0))</f>
        <v/>
      </c>
      <c r="Q591" s="27">
        <f>IF(E591="","",MAX(0,E591-22))</f>
        <v/>
      </c>
      <c r="R591" s="27">
        <f>IF(H591=1,E591,"")</f>
        <v/>
      </c>
      <c r="S591" s="27">
        <f>IF(AND(H591=1,J591&lt;&gt;""),E591-J591,"")</f>
        <v/>
      </c>
      <c r="T591">
        <f>IF(G591="","",MONTH(G591))</f>
        <v/>
      </c>
    </row>
    <row r="592">
      <c r="A592" s="24" t="n">
        <v>2020</v>
      </c>
      <c r="B592" s="24" t="n">
        <v>1</v>
      </c>
      <c r="C592" s="24" t="n">
        <v>25</v>
      </c>
      <c r="D592" s="24" t="n">
        <v>15</v>
      </c>
      <c r="E592" s="24" t="n">
        <v>7.91</v>
      </c>
      <c r="F592" s="25">
        <f>IF($E592="","",DATE(IF($A592="",nominal_year,$A592),$B592,$C592)+($D592-IF(LEFT(hour_conv,1)="1",1,0))/24)</f>
        <v/>
      </c>
      <c r="G592" s="26">
        <f>IF(F592="","",INT(F592))</f>
        <v/>
      </c>
      <c r="H592">
        <f>IF(G592="","",IF(AND(MONTH(G592)*100+DAY(G592)&gt;=season_lo,MONTH(G592)*100+DAY(G592)&lt;=season_hi),1,0))</f>
        <v/>
      </c>
      <c r="I592">
        <f>IF(G592="","",G592-first_day+1)</f>
        <v/>
      </c>
      <c r="J592" s="27">
        <f>IF(I592="","",INDEX(Daily!$J$2:$J$421,I592))</f>
        <v/>
      </c>
      <c r="K592" s="27">
        <f>IF(J592="","",J592+cat_offset)</f>
        <v/>
      </c>
      <c r="L592" s="27">
        <f>IF(J592="","",MAX(0,E592-J592)^2)</f>
        <v/>
      </c>
      <c r="M592" s="27">
        <f>IF(J592="","",MAX(0,E592-(J592+twcdh_off))^2)</f>
        <v/>
      </c>
      <c r="N592" s="27">
        <f>IF(E592="","",MAX(0,E592-swcdh_thr)^2)</f>
        <v/>
      </c>
      <c r="O592">
        <f>IF(K592="","",ROUND(E592-K592,0))</f>
        <v/>
      </c>
      <c r="P592">
        <f>IF(O592="","",IF(O592&gt;=1,O592,0))</f>
        <v/>
      </c>
      <c r="Q592" s="27">
        <f>IF(E592="","",MAX(0,E592-22))</f>
        <v/>
      </c>
      <c r="R592" s="27">
        <f>IF(H592=1,E592,"")</f>
        <v/>
      </c>
      <c r="S592" s="27">
        <f>IF(AND(H592=1,J592&lt;&gt;""),E592-J592,"")</f>
        <v/>
      </c>
      <c r="T592">
        <f>IF(G592="","",MONTH(G592))</f>
        <v/>
      </c>
    </row>
    <row r="593">
      <c r="A593" s="24" t="n">
        <v>2020</v>
      </c>
      <c r="B593" s="24" t="n">
        <v>1</v>
      </c>
      <c r="C593" s="24" t="n">
        <v>25</v>
      </c>
      <c r="D593" s="24" t="n">
        <v>16</v>
      </c>
      <c r="E593" s="24" t="n">
        <v>7.44</v>
      </c>
      <c r="F593" s="25">
        <f>IF($E593="","",DATE(IF($A593="",nominal_year,$A593),$B593,$C593)+($D593-IF(LEFT(hour_conv,1)="1",1,0))/24)</f>
        <v/>
      </c>
      <c r="G593" s="26">
        <f>IF(F593="","",INT(F593))</f>
        <v/>
      </c>
      <c r="H593">
        <f>IF(G593="","",IF(AND(MONTH(G593)*100+DAY(G593)&gt;=season_lo,MONTH(G593)*100+DAY(G593)&lt;=season_hi),1,0))</f>
        <v/>
      </c>
      <c r="I593">
        <f>IF(G593="","",G593-first_day+1)</f>
        <v/>
      </c>
      <c r="J593" s="27">
        <f>IF(I593="","",INDEX(Daily!$J$2:$J$421,I593))</f>
        <v/>
      </c>
      <c r="K593" s="27">
        <f>IF(J593="","",J593+cat_offset)</f>
        <v/>
      </c>
      <c r="L593" s="27">
        <f>IF(J593="","",MAX(0,E593-J593)^2)</f>
        <v/>
      </c>
      <c r="M593" s="27">
        <f>IF(J593="","",MAX(0,E593-(J593+twcdh_off))^2)</f>
        <v/>
      </c>
      <c r="N593" s="27">
        <f>IF(E593="","",MAX(0,E593-swcdh_thr)^2)</f>
        <v/>
      </c>
      <c r="O593">
        <f>IF(K593="","",ROUND(E593-K593,0))</f>
        <v/>
      </c>
      <c r="P593">
        <f>IF(O593="","",IF(O593&gt;=1,O593,0))</f>
        <v/>
      </c>
      <c r="Q593" s="27">
        <f>IF(E593="","",MAX(0,E593-22))</f>
        <v/>
      </c>
      <c r="R593" s="27">
        <f>IF(H593=1,E593,"")</f>
        <v/>
      </c>
      <c r="S593" s="27">
        <f>IF(AND(H593=1,J593&lt;&gt;""),E593-J593,"")</f>
        <v/>
      </c>
      <c r="T593">
        <f>IF(G593="","",MONTH(G593))</f>
        <v/>
      </c>
    </row>
    <row r="594">
      <c r="A594" s="24" t="n">
        <v>2020</v>
      </c>
      <c r="B594" s="24" t="n">
        <v>1</v>
      </c>
      <c r="C594" s="24" t="n">
        <v>25</v>
      </c>
      <c r="D594" s="24" t="n">
        <v>17</v>
      </c>
      <c r="E594" s="24" t="n">
        <v>7.39</v>
      </c>
      <c r="F594" s="25">
        <f>IF($E594="","",DATE(IF($A594="",nominal_year,$A594),$B594,$C594)+($D594-IF(LEFT(hour_conv,1)="1",1,0))/24)</f>
        <v/>
      </c>
      <c r="G594" s="26">
        <f>IF(F594="","",INT(F594))</f>
        <v/>
      </c>
      <c r="H594">
        <f>IF(G594="","",IF(AND(MONTH(G594)*100+DAY(G594)&gt;=season_lo,MONTH(G594)*100+DAY(G594)&lt;=season_hi),1,0))</f>
        <v/>
      </c>
      <c r="I594">
        <f>IF(G594="","",G594-first_day+1)</f>
        <v/>
      </c>
      <c r="J594" s="27">
        <f>IF(I594="","",INDEX(Daily!$J$2:$J$421,I594))</f>
        <v/>
      </c>
      <c r="K594" s="27">
        <f>IF(J594="","",J594+cat_offset)</f>
        <v/>
      </c>
      <c r="L594" s="27">
        <f>IF(J594="","",MAX(0,E594-J594)^2)</f>
        <v/>
      </c>
      <c r="M594" s="27">
        <f>IF(J594="","",MAX(0,E594-(J594+twcdh_off))^2)</f>
        <v/>
      </c>
      <c r="N594" s="27">
        <f>IF(E594="","",MAX(0,E594-swcdh_thr)^2)</f>
        <v/>
      </c>
      <c r="O594">
        <f>IF(K594="","",ROUND(E594-K594,0))</f>
        <v/>
      </c>
      <c r="P594">
        <f>IF(O594="","",IF(O594&gt;=1,O594,0))</f>
        <v/>
      </c>
      <c r="Q594" s="27">
        <f>IF(E594="","",MAX(0,E594-22))</f>
        <v/>
      </c>
      <c r="R594" s="27">
        <f>IF(H594=1,E594,"")</f>
        <v/>
      </c>
      <c r="S594" s="27">
        <f>IF(AND(H594=1,J594&lt;&gt;""),E594-J594,"")</f>
        <v/>
      </c>
      <c r="T594">
        <f>IF(G594="","",MONTH(G594))</f>
        <v/>
      </c>
    </row>
    <row r="595">
      <c r="A595" s="24" t="n">
        <v>2020</v>
      </c>
      <c r="B595" s="24" t="n">
        <v>1</v>
      </c>
      <c r="C595" s="24" t="n">
        <v>25</v>
      </c>
      <c r="D595" s="24" t="n">
        <v>18</v>
      </c>
      <c r="E595" s="24" t="n">
        <v>7.15</v>
      </c>
      <c r="F595" s="25">
        <f>IF($E595="","",DATE(IF($A595="",nominal_year,$A595),$B595,$C595)+($D595-IF(LEFT(hour_conv,1)="1",1,0))/24)</f>
        <v/>
      </c>
      <c r="G595" s="26">
        <f>IF(F595="","",INT(F595))</f>
        <v/>
      </c>
      <c r="H595">
        <f>IF(G595="","",IF(AND(MONTH(G595)*100+DAY(G595)&gt;=season_lo,MONTH(G595)*100+DAY(G595)&lt;=season_hi),1,0))</f>
        <v/>
      </c>
      <c r="I595">
        <f>IF(G595="","",G595-first_day+1)</f>
        <v/>
      </c>
      <c r="J595" s="27">
        <f>IF(I595="","",INDEX(Daily!$J$2:$J$421,I595))</f>
        <v/>
      </c>
      <c r="K595" s="27">
        <f>IF(J595="","",J595+cat_offset)</f>
        <v/>
      </c>
      <c r="L595" s="27">
        <f>IF(J595="","",MAX(0,E595-J595)^2)</f>
        <v/>
      </c>
      <c r="M595" s="27">
        <f>IF(J595="","",MAX(0,E595-(J595+twcdh_off))^2)</f>
        <v/>
      </c>
      <c r="N595" s="27">
        <f>IF(E595="","",MAX(0,E595-swcdh_thr)^2)</f>
        <v/>
      </c>
      <c r="O595">
        <f>IF(K595="","",ROUND(E595-K595,0))</f>
        <v/>
      </c>
      <c r="P595">
        <f>IF(O595="","",IF(O595&gt;=1,O595,0))</f>
        <v/>
      </c>
      <c r="Q595" s="27">
        <f>IF(E595="","",MAX(0,E595-22))</f>
        <v/>
      </c>
      <c r="R595" s="27">
        <f>IF(H595=1,E595,"")</f>
        <v/>
      </c>
      <c r="S595" s="27">
        <f>IF(AND(H595=1,J595&lt;&gt;""),E595-J595,"")</f>
        <v/>
      </c>
      <c r="T595">
        <f>IF(G595="","",MONTH(G595))</f>
        <v/>
      </c>
    </row>
    <row r="596">
      <c r="A596" s="24" t="n">
        <v>2020</v>
      </c>
      <c r="B596" s="24" t="n">
        <v>1</v>
      </c>
      <c r="C596" s="24" t="n">
        <v>25</v>
      </c>
      <c r="D596" s="24" t="n">
        <v>19</v>
      </c>
      <c r="E596" s="24" t="n">
        <v>6.82</v>
      </c>
      <c r="F596" s="25">
        <f>IF($E596="","",DATE(IF($A596="",nominal_year,$A596),$B596,$C596)+($D596-IF(LEFT(hour_conv,1)="1",1,0))/24)</f>
        <v/>
      </c>
      <c r="G596" s="26">
        <f>IF(F596="","",INT(F596))</f>
        <v/>
      </c>
      <c r="H596">
        <f>IF(G596="","",IF(AND(MONTH(G596)*100+DAY(G596)&gt;=season_lo,MONTH(G596)*100+DAY(G596)&lt;=season_hi),1,0))</f>
        <v/>
      </c>
      <c r="I596">
        <f>IF(G596="","",G596-first_day+1)</f>
        <v/>
      </c>
      <c r="J596" s="27">
        <f>IF(I596="","",INDEX(Daily!$J$2:$J$421,I596))</f>
        <v/>
      </c>
      <c r="K596" s="27">
        <f>IF(J596="","",J596+cat_offset)</f>
        <v/>
      </c>
      <c r="L596" s="27">
        <f>IF(J596="","",MAX(0,E596-J596)^2)</f>
        <v/>
      </c>
      <c r="M596" s="27">
        <f>IF(J596="","",MAX(0,E596-(J596+twcdh_off))^2)</f>
        <v/>
      </c>
      <c r="N596" s="27">
        <f>IF(E596="","",MAX(0,E596-swcdh_thr)^2)</f>
        <v/>
      </c>
      <c r="O596">
        <f>IF(K596="","",ROUND(E596-K596,0))</f>
        <v/>
      </c>
      <c r="P596">
        <f>IF(O596="","",IF(O596&gt;=1,O596,0))</f>
        <v/>
      </c>
      <c r="Q596" s="27">
        <f>IF(E596="","",MAX(0,E596-22))</f>
        <v/>
      </c>
      <c r="R596" s="27">
        <f>IF(H596=1,E596,"")</f>
        <v/>
      </c>
      <c r="S596" s="27">
        <f>IF(AND(H596=1,J596&lt;&gt;""),E596-J596,"")</f>
        <v/>
      </c>
      <c r="T596">
        <f>IF(G596="","",MONTH(G596))</f>
        <v/>
      </c>
    </row>
    <row r="597">
      <c r="A597" s="24" t="n">
        <v>2020</v>
      </c>
      <c r="B597" s="24" t="n">
        <v>1</v>
      </c>
      <c r="C597" s="24" t="n">
        <v>25</v>
      </c>
      <c r="D597" s="24" t="n">
        <v>20</v>
      </c>
      <c r="E597" s="24" t="n">
        <v>5.87</v>
      </c>
      <c r="F597" s="25">
        <f>IF($E597="","",DATE(IF($A597="",nominal_year,$A597),$B597,$C597)+($D597-IF(LEFT(hour_conv,1)="1",1,0))/24)</f>
        <v/>
      </c>
      <c r="G597" s="26">
        <f>IF(F597="","",INT(F597))</f>
        <v/>
      </c>
      <c r="H597">
        <f>IF(G597="","",IF(AND(MONTH(G597)*100+DAY(G597)&gt;=season_lo,MONTH(G597)*100+DAY(G597)&lt;=season_hi),1,0))</f>
        <v/>
      </c>
      <c r="I597">
        <f>IF(G597="","",G597-first_day+1)</f>
        <v/>
      </c>
      <c r="J597" s="27">
        <f>IF(I597="","",INDEX(Daily!$J$2:$J$421,I597))</f>
        <v/>
      </c>
      <c r="K597" s="27">
        <f>IF(J597="","",J597+cat_offset)</f>
        <v/>
      </c>
      <c r="L597" s="27">
        <f>IF(J597="","",MAX(0,E597-J597)^2)</f>
        <v/>
      </c>
      <c r="M597" s="27">
        <f>IF(J597="","",MAX(0,E597-(J597+twcdh_off))^2)</f>
        <v/>
      </c>
      <c r="N597" s="27">
        <f>IF(E597="","",MAX(0,E597-swcdh_thr)^2)</f>
        <v/>
      </c>
      <c r="O597">
        <f>IF(K597="","",ROUND(E597-K597,0))</f>
        <v/>
      </c>
      <c r="P597">
        <f>IF(O597="","",IF(O597&gt;=1,O597,0))</f>
        <v/>
      </c>
      <c r="Q597" s="27">
        <f>IF(E597="","",MAX(0,E597-22))</f>
        <v/>
      </c>
      <c r="R597" s="27">
        <f>IF(H597=1,E597,"")</f>
        <v/>
      </c>
      <c r="S597" s="27">
        <f>IF(AND(H597=1,J597&lt;&gt;""),E597-J597,"")</f>
        <v/>
      </c>
      <c r="T597">
        <f>IF(G597="","",MONTH(G597))</f>
        <v/>
      </c>
    </row>
    <row r="598">
      <c r="A598" s="24" t="n">
        <v>2020</v>
      </c>
      <c r="B598" s="24" t="n">
        <v>1</v>
      </c>
      <c r="C598" s="24" t="n">
        <v>25</v>
      </c>
      <c r="D598" s="24" t="n">
        <v>21</v>
      </c>
      <c r="E598" s="24" t="n">
        <v>5.98</v>
      </c>
      <c r="F598" s="25">
        <f>IF($E598="","",DATE(IF($A598="",nominal_year,$A598),$B598,$C598)+($D598-IF(LEFT(hour_conv,1)="1",1,0))/24)</f>
        <v/>
      </c>
      <c r="G598" s="26">
        <f>IF(F598="","",INT(F598))</f>
        <v/>
      </c>
      <c r="H598">
        <f>IF(G598="","",IF(AND(MONTH(G598)*100+DAY(G598)&gt;=season_lo,MONTH(G598)*100+DAY(G598)&lt;=season_hi),1,0))</f>
        <v/>
      </c>
      <c r="I598">
        <f>IF(G598="","",G598-first_day+1)</f>
        <v/>
      </c>
      <c r="J598" s="27">
        <f>IF(I598="","",INDEX(Daily!$J$2:$J$421,I598))</f>
        <v/>
      </c>
      <c r="K598" s="27">
        <f>IF(J598="","",J598+cat_offset)</f>
        <v/>
      </c>
      <c r="L598" s="27">
        <f>IF(J598="","",MAX(0,E598-J598)^2)</f>
        <v/>
      </c>
      <c r="M598" s="27">
        <f>IF(J598="","",MAX(0,E598-(J598+twcdh_off))^2)</f>
        <v/>
      </c>
      <c r="N598" s="27">
        <f>IF(E598="","",MAX(0,E598-swcdh_thr)^2)</f>
        <v/>
      </c>
      <c r="O598">
        <f>IF(K598="","",ROUND(E598-K598,0))</f>
        <v/>
      </c>
      <c r="P598">
        <f>IF(O598="","",IF(O598&gt;=1,O598,0))</f>
        <v/>
      </c>
      <c r="Q598" s="27">
        <f>IF(E598="","",MAX(0,E598-22))</f>
        <v/>
      </c>
      <c r="R598" s="27">
        <f>IF(H598=1,E598,"")</f>
        <v/>
      </c>
      <c r="S598" s="27">
        <f>IF(AND(H598=1,J598&lt;&gt;""),E598-J598,"")</f>
        <v/>
      </c>
      <c r="T598">
        <f>IF(G598="","",MONTH(G598))</f>
        <v/>
      </c>
    </row>
    <row r="599">
      <c r="A599" s="24" t="n">
        <v>2020</v>
      </c>
      <c r="B599" s="24" t="n">
        <v>1</v>
      </c>
      <c r="C599" s="24" t="n">
        <v>25</v>
      </c>
      <c r="D599" s="24" t="n">
        <v>22</v>
      </c>
      <c r="E599" s="24" t="n">
        <v>4.71</v>
      </c>
      <c r="F599" s="25">
        <f>IF($E599="","",DATE(IF($A599="",nominal_year,$A599),$B599,$C599)+($D599-IF(LEFT(hour_conv,1)="1",1,0))/24)</f>
        <v/>
      </c>
      <c r="G599" s="26">
        <f>IF(F599="","",INT(F599))</f>
        <v/>
      </c>
      <c r="H599">
        <f>IF(G599="","",IF(AND(MONTH(G599)*100+DAY(G599)&gt;=season_lo,MONTH(G599)*100+DAY(G599)&lt;=season_hi),1,0))</f>
        <v/>
      </c>
      <c r="I599">
        <f>IF(G599="","",G599-first_day+1)</f>
        <v/>
      </c>
      <c r="J599" s="27">
        <f>IF(I599="","",INDEX(Daily!$J$2:$J$421,I599))</f>
        <v/>
      </c>
      <c r="K599" s="27">
        <f>IF(J599="","",J599+cat_offset)</f>
        <v/>
      </c>
      <c r="L599" s="27">
        <f>IF(J599="","",MAX(0,E599-J599)^2)</f>
        <v/>
      </c>
      <c r="M599" s="27">
        <f>IF(J599="","",MAX(0,E599-(J599+twcdh_off))^2)</f>
        <v/>
      </c>
      <c r="N599" s="27">
        <f>IF(E599="","",MAX(0,E599-swcdh_thr)^2)</f>
        <v/>
      </c>
      <c r="O599">
        <f>IF(K599="","",ROUND(E599-K599,0))</f>
        <v/>
      </c>
      <c r="P599">
        <f>IF(O599="","",IF(O599&gt;=1,O599,0))</f>
        <v/>
      </c>
      <c r="Q599" s="27">
        <f>IF(E599="","",MAX(0,E599-22))</f>
        <v/>
      </c>
      <c r="R599" s="27">
        <f>IF(H599=1,E599,"")</f>
        <v/>
      </c>
      <c r="S599" s="27">
        <f>IF(AND(H599=1,J599&lt;&gt;""),E599-J599,"")</f>
        <v/>
      </c>
      <c r="T599">
        <f>IF(G599="","",MONTH(G599))</f>
        <v/>
      </c>
    </row>
    <row r="600">
      <c r="A600" s="24" t="n">
        <v>2020</v>
      </c>
      <c r="B600" s="24" t="n">
        <v>1</v>
      </c>
      <c r="C600" s="24" t="n">
        <v>25</v>
      </c>
      <c r="D600" s="24" t="n">
        <v>23</v>
      </c>
      <c r="E600" s="24" t="n">
        <v>4.35</v>
      </c>
      <c r="F600" s="25">
        <f>IF($E600="","",DATE(IF($A600="",nominal_year,$A600),$B600,$C600)+($D600-IF(LEFT(hour_conv,1)="1",1,0))/24)</f>
        <v/>
      </c>
      <c r="G600" s="26">
        <f>IF(F600="","",INT(F600))</f>
        <v/>
      </c>
      <c r="H600">
        <f>IF(G600="","",IF(AND(MONTH(G600)*100+DAY(G600)&gt;=season_lo,MONTH(G600)*100+DAY(G600)&lt;=season_hi),1,0))</f>
        <v/>
      </c>
      <c r="I600">
        <f>IF(G600="","",G600-first_day+1)</f>
        <v/>
      </c>
      <c r="J600" s="27">
        <f>IF(I600="","",INDEX(Daily!$J$2:$J$421,I600))</f>
        <v/>
      </c>
      <c r="K600" s="27">
        <f>IF(J600="","",J600+cat_offset)</f>
        <v/>
      </c>
      <c r="L600" s="27">
        <f>IF(J600="","",MAX(0,E600-J600)^2)</f>
        <v/>
      </c>
      <c r="M600" s="27">
        <f>IF(J600="","",MAX(0,E600-(J600+twcdh_off))^2)</f>
        <v/>
      </c>
      <c r="N600" s="27">
        <f>IF(E600="","",MAX(0,E600-swcdh_thr)^2)</f>
        <v/>
      </c>
      <c r="O600">
        <f>IF(K600="","",ROUND(E600-K600,0))</f>
        <v/>
      </c>
      <c r="P600">
        <f>IF(O600="","",IF(O600&gt;=1,O600,0))</f>
        <v/>
      </c>
      <c r="Q600" s="27">
        <f>IF(E600="","",MAX(0,E600-22))</f>
        <v/>
      </c>
      <c r="R600" s="27">
        <f>IF(H600=1,E600,"")</f>
        <v/>
      </c>
      <c r="S600" s="27">
        <f>IF(AND(H600=1,J600&lt;&gt;""),E600-J600,"")</f>
        <v/>
      </c>
      <c r="T600">
        <f>IF(G600="","",MONTH(G600))</f>
        <v/>
      </c>
    </row>
    <row r="601">
      <c r="A601" s="24" t="n">
        <v>2020</v>
      </c>
      <c r="B601" s="24" t="n">
        <v>1</v>
      </c>
      <c r="C601" s="24" t="n">
        <v>25</v>
      </c>
      <c r="D601" s="24" t="n">
        <v>24</v>
      </c>
      <c r="E601" s="24" t="n">
        <v>3.18</v>
      </c>
      <c r="F601" s="25">
        <f>IF($E601="","",DATE(IF($A601="",nominal_year,$A601),$B601,$C601)+($D601-IF(LEFT(hour_conv,1)="1",1,0))/24)</f>
        <v/>
      </c>
      <c r="G601" s="26">
        <f>IF(F601="","",INT(F601))</f>
        <v/>
      </c>
      <c r="H601">
        <f>IF(G601="","",IF(AND(MONTH(G601)*100+DAY(G601)&gt;=season_lo,MONTH(G601)*100+DAY(G601)&lt;=season_hi),1,0))</f>
        <v/>
      </c>
      <c r="I601">
        <f>IF(G601="","",G601-first_day+1)</f>
        <v/>
      </c>
      <c r="J601" s="27">
        <f>IF(I601="","",INDEX(Daily!$J$2:$J$421,I601))</f>
        <v/>
      </c>
      <c r="K601" s="27">
        <f>IF(J601="","",J601+cat_offset)</f>
        <v/>
      </c>
      <c r="L601" s="27">
        <f>IF(J601="","",MAX(0,E601-J601)^2)</f>
        <v/>
      </c>
      <c r="M601" s="27">
        <f>IF(J601="","",MAX(0,E601-(J601+twcdh_off))^2)</f>
        <v/>
      </c>
      <c r="N601" s="27">
        <f>IF(E601="","",MAX(0,E601-swcdh_thr)^2)</f>
        <v/>
      </c>
      <c r="O601">
        <f>IF(K601="","",ROUND(E601-K601,0))</f>
        <v/>
      </c>
      <c r="P601">
        <f>IF(O601="","",IF(O601&gt;=1,O601,0))</f>
        <v/>
      </c>
      <c r="Q601" s="27">
        <f>IF(E601="","",MAX(0,E601-22))</f>
        <v/>
      </c>
      <c r="R601" s="27">
        <f>IF(H601=1,E601,"")</f>
        <v/>
      </c>
      <c r="S601" s="27">
        <f>IF(AND(H601=1,J601&lt;&gt;""),E601-J601,"")</f>
        <v/>
      </c>
      <c r="T601">
        <f>IF(G601="","",MONTH(G601))</f>
        <v/>
      </c>
    </row>
    <row r="602">
      <c r="A602" s="24" t="n">
        <v>2020</v>
      </c>
      <c r="B602" s="24" t="n">
        <v>1</v>
      </c>
      <c r="C602" s="24" t="n">
        <v>26</v>
      </c>
      <c r="D602" s="24" t="n">
        <v>1</v>
      </c>
      <c r="E602" s="24" t="n">
        <v>2.41</v>
      </c>
      <c r="F602" s="25">
        <f>IF($E602="","",DATE(IF($A602="",nominal_year,$A602),$B602,$C602)+($D602-IF(LEFT(hour_conv,1)="1",1,0))/24)</f>
        <v/>
      </c>
      <c r="G602" s="26">
        <f>IF(F602="","",INT(F602))</f>
        <v/>
      </c>
      <c r="H602">
        <f>IF(G602="","",IF(AND(MONTH(G602)*100+DAY(G602)&gt;=season_lo,MONTH(G602)*100+DAY(G602)&lt;=season_hi),1,0))</f>
        <v/>
      </c>
      <c r="I602">
        <f>IF(G602="","",G602-first_day+1)</f>
        <v/>
      </c>
      <c r="J602" s="27">
        <f>IF(I602="","",INDEX(Daily!$J$2:$J$421,I602))</f>
        <v/>
      </c>
      <c r="K602" s="27">
        <f>IF(J602="","",J602+cat_offset)</f>
        <v/>
      </c>
      <c r="L602" s="27">
        <f>IF(J602="","",MAX(0,E602-J602)^2)</f>
        <v/>
      </c>
      <c r="M602" s="27">
        <f>IF(J602="","",MAX(0,E602-(J602+twcdh_off))^2)</f>
        <v/>
      </c>
      <c r="N602" s="27">
        <f>IF(E602="","",MAX(0,E602-swcdh_thr)^2)</f>
        <v/>
      </c>
      <c r="O602">
        <f>IF(K602="","",ROUND(E602-K602,0))</f>
        <v/>
      </c>
      <c r="P602">
        <f>IF(O602="","",IF(O602&gt;=1,O602,0))</f>
        <v/>
      </c>
      <c r="Q602" s="27">
        <f>IF(E602="","",MAX(0,E602-22))</f>
        <v/>
      </c>
      <c r="R602" s="27">
        <f>IF(H602=1,E602,"")</f>
        <v/>
      </c>
      <c r="S602" s="27">
        <f>IF(AND(H602=1,J602&lt;&gt;""),E602-J602,"")</f>
        <v/>
      </c>
      <c r="T602">
        <f>IF(G602="","",MONTH(G602))</f>
        <v/>
      </c>
    </row>
    <row r="603">
      <c r="A603" s="24" t="n">
        <v>2020</v>
      </c>
      <c r="B603" s="24" t="n">
        <v>1</v>
      </c>
      <c r="C603" s="24" t="n">
        <v>26</v>
      </c>
      <c r="D603" s="24" t="n">
        <v>2</v>
      </c>
      <c r="E603" s="24" t="n">
        <v>1.99</v>
      </c>
      <c r="F603" s="25">
        <f>IF($E603="","",DATE(IF($A603="",nominal_year,$A603),$B603,$C603)+($D603-IF(LEFT(hour_conv,1)="1",1,0))/24)</f>
        <v/>
      </c>
      <c r="G603" s="26">
        <f>IF(F603="","",INT(F603))</f>
        <v/>
      </c>
      <c r="H603">
        <f>IF(G603="","",IF(AND(MONTH(G603)*100+DAY(G603)&gt;=season_lo,MONTH(G603)*100+DAY(G603)&lt;=season_hi),1,0))</f>
        <v/>
      </c>
      <c r="I603">
        <f>IF(G603="","",G603-first_day+1)</f>
        <v/>
      </c>
      <c r="J603" s="27">
        <f>IF(I603="","",INDEX(Daily!$J$2:$J$421,I603))</f>
        <v/>
      </c>
      <c r="K603" s="27">
        <f>IF(J603="","",J603+cat_offset)</f>
        <v/>
      </c>
      <c r="L603" s="27">
        <f>IF(J603="","",MAX(0,E603-J603)^2)</f>
        <v/>
      </c>
      <c r="M603" s="27">
        <f>IF(J603="","",MAX(0,E603-(J603+twcdh_off))^2)</f>
        <v/>
      </c>
      <c r="N603" s="27">
        <f>IF(E603="","",MAX(0,E603-swcdh_thr)^2)</f>
        <v/>
      </c>
      <c r="O603">
        <f>IF(K603="","",ROUND(E603-K603,0))</f>
        <v/>
      </c>
      <c r="P603">
        <f>IF(O603="","",IF(O603&gt;=1,O603,0))</f>
        <v/>
      </c>
      <c r="Q603" s="27">
        <f>IF(E603="","",MAX(0,E603-22))</f>
        <v/>
      </c>
      <c r="R603" s="27">
        <f>IF(H603=1,E603,"")</f>
        <v/>
      </c>
      <c r="S603" s="27">
        <f>IF(AND(H603=1,J603&lt;&gt;""),E603-J603,"")</f>
        <v/>
      </c>
      <c r="T603">
        <f>IF(G603="","",MONTH(G603))</f>
        <v/>
      </c>
    </row>
    <row r="604">
      <c r="A604" s="24" t="n">
        <v>2020</v>
      </c>
      <c r="B604" s="24" t="n">
        <v>1</v>
      </c>
      <c r="C604" s="24" t="n">
        <v>26</v>
      </c>
      <c r="D604" s="24" t="n">
        <v>3</v>
      </c>
      <c r="E604" s="24" t="n">
        <v>1.39</v>
      </c>
      <c r="F604" s="25">
        <f>IF($E604="","",DATE(IF($A604="",nominal_year,$A604),$B604,$C604)+($D604-IF(LEFT(hour_conv,1)="1",1,0))/24)</f>
        <v/>
      </c>
      <c r="G604" s="26">
        <f>IF(F604="","",INT(F604))</f>
        <v/>
      </c>
      <c r="H604">
        <f>IF(G604="","",IF(AND(MONTH(G604)*100+DAY(G604)&gt;=season_lo,MONTH(G604)*100+DAY(G604)&lt;=season_hi),1,0))</f>
        <v/>
      </c>
      <c r="I604">
        <f>IF(G604="","",G604-first_day+1)</f>
        <v/>
      </c>
      <c r="J604" s="27">
        <f>IF(I604="","",INDEX(Daily!$J$2:$J$421,I604))</f>
        <v/>
      </c>
      <c r="K604" s="27">
        <f>IF(J604="","",J604+cat_offset)</f>
        <v/>
      </c>
      <c r="L604" s="27">
        <f>IF(J604="","",MAX(0,E604-J604)^2)</f>
        <v/>
      </c>
      <c r="M604" s="27">
        <f>IF(J604="","",MAX(0,E604-(J604+twcdh_off))^2)</f>
        <v/>
      </c>
      <c r="N604" s="27">
        <f>IF(E604="","",MAX(0,E604-swcdh_thr)^2)</f>
        <v/>
      </c>
      <c r="O604">
        <f>IF(K604="","",ROUND(E604-K604,0))</f>
        <v/>
      </c>
      <c r="P604">
        <f>IF(O604="","",IF(O604&gt;=1,O604,0))</f>
        <v/>
      </c>
      <c r="Q604" s="27">
        <f>IF(E604="","",MAX(0,E604-22))</f>
        <v/>
      </c>
      <c r="R604" s="27">
        <f>IF(H604=1,E604,"")</f>
        <v/>
      </c>
      <c r="S604" s="27">
        <f>IF(AND(H604=1,J604&lt;&gt;""),E604-J604,"")</f>
        <v/>
      </c>
      <c r="T604">
        <f>IF(G604="","",MONTH(G604))</f>
        <v/>
      </c>
    </row>
    <row r="605">
      <c r="A605" s="24" t="n">
        <v>2020</v>
      </c>
      <c r="B605" s="24" t="n">
        <v>1</v>
      </c>
      <c r="C605" s="24" t="n">
        <v>26</v>
      </c>
      <c r="D605" s="24" t="n">
        <v>4</v>
      </c>
      <c r="E605" s="24" t="n">
        <v>2.28</v>
      </c>
      <c r="F605" s="25">
        <f>IF($E605="","",DATE(IF($A605="",nominal_year,$A605),$B605,$C605)+($D605-IF(LEFT(hour_conv,1)="1",1,0))/24)</f>
        <v/>
      </c>
      <c r="G605" s="26">
        <f>IF(F605="","",INT(F605))</f>
        <v/>
      </c>
      <c r="H605">
        <f>IF(G605="","",IF(AND(MONTH(G605)*100+DAY(G605)&gt;=season_lo,MONTH(G605)*100+DAY(G605)&lt;=season_hi),1,0))</f>
        <v/>
      </c>
      <c r="I605">
        <f>IF(G605="","",G605-first_day+1)</f>
        <v/>
      </c>
      <c r="J605" s="27">
        <f>IF(I605="","",INDEX(Daily!$J$2:$J$421,I605))</f>
        <v/>
      </c>
      <c r="K605" s="27">
        <f>IF(J605="","",J605+cat_offset)</f>
        <v/>
      </c>
      <c r="L605" s="27">
        <f>IF(J605="","",MAX(0,E605-J605)^2)</f>
        <v/>
      </c>
      <c r="M605" s="27">
        <f>IF(J605="","",MAX(0,E605-(J605+twcdh_off))^2)</f>
        <v/>
      </c>
      <c r="N605" s="27">
        <f>IF(E605="","",MAX(0,E605-swcdh_thr)^2)</f>
        <v/>
      </c>
      <c r="O605">
        <f>IF(K605="","",ROUND(E605-K605,0))</f>
        <v/>
      </c>
      <c r="P605">
        <f>IF(O605="","",IF(O605&gt;=1,O605,0))</f>
        <v/>
      </c>
      <c r="Q605" s="27">
        <f>IF(E605="","",MAX(0,E605-22))</f>
        <v/>
      </c>
      <c r="R605" s="27">
        <f>IF(H605=1,E605,"")</f>
        <v/>
      </c>
      <c r="S605" s="27">
        <f>IF(AND(H605=1,J605&lt;&gt;""),E605-J605,"")</f>
        <v/>
      </c>
      <c r="T605">
        <f>IF(G605="","",MONTH(G605))</f>
        <v/>
      </c>
    </row>
    <row r="606">
      <c r="A606" s="24" t="n">
        <v>2020</v>
      </c>
      <c r="B606" s="24" t="n">
        <v>1</v>
      </c>
      <c r="C606" s="24" t="n">
        <v>26</v>
      </c>
      <c r="D606" s="24" t="n">
        <v>5</v>
      </c>
      <c r="E606" s="24" t="n">
        <v>1.71</v>
      </c>
      <c r="F606" s="25">
        <f>IF($E606="","",DATE(IF($A606="",nominal_year,$A606),$B606,$C606)+($D606-IF(LEFT(hour_conv,1)="1",1,0))/24)</f>
        <v/>
      </c>
      <c r="G606" s="26">
        <f>IF(F606="","",INT(F606))</f>
        <v/>
      </c>
      <c r="H606">
        <f>IF(G606="","",IF(AND(MONTH(G606)*100+DAY(G606)&gt;=season_lo,MONTH(G606)*100+DAY(G606)&lt;=season_hi),1,0))</f>
        <v/>
      </c>
      <c r="I606">
        <f>IF(G606="","",G606-first_day+1)</f>
        <v/>
      </c>
      <c r="J606" s="27">
        <f>IF(I606="","",INDEX(Daily!$J$2:$J$421,I606))</f>
        <v/>
      </c>
      <c r="K606" s="27">
        <f>IF(J606="","",J606+cat_offset)</f>
        <v/>
      </c>
      <c r="L606" s="27">
        <f>IF(J606="","",MAX(0,E606-J606)^2)</f>
        <v/>
      </c>
      <c r="M606" s="27">
        <f>IF(J606="","",MAX(0,E606-(J606+twcdh_off))^2)</f>
        <v/>
      </c>
      <c r="N606" s="27">
        <f>IF(E606="","",MAX(0,E606-swcdh_thr)^2)</f>
        <v/>
      </c>
      <c r="O606">
        <f>IF(K606="","",ROUND(E606-K606,0))</f>
        <v/>
      </c>
      <c r="P606">
        <f>IF(O606="","",IF(O606&gt;=1,O606,0))</f>
        <v/>
      </c>
      <c r="Q606" s="27">
        <f>IF(E606="","",MAX(0,E606-22))</f>
        <v/>
      </c>
      <c r="R606" s="27">
        <f>IF(H606=1,E606,"")</f>
        <v/>
      </c>
      <c r="S606" s="27">
        <f>IF(AND(H606=1,J606&lt;&gt;""),E606-J606,"")</f>
        <v/>
      </c>
      <c r="T606">
        <f>IF(G606="","",MONTH(G606))</f>
        <v/>
      </c>
    </row>
    <row r="607">
      <c r="A607" s="24" t="n">
        <v>2020</v>
      </c>
      <c r="B607" s="24" t="n">
        <v>1</v>
      </c>
      <c r="C607" s="24" t="n">
        <v>26</v>
      </c>
      <c r="D607" s="24" t="n">
        <v>6</v>
      </c>
      <c r="E607" s="24" t="n">
        <v>2.54</v>
      </c>
      <c r="F607" s="25">
        <f>IF($E607="","",DATE(IF($A607="",nominal_year,$A607),$B607,$C607)+($D607-IF(LEFT(hour_conv,1)="1",1,0))/24)</f>
        <v/>
      </c>
      <c r="G607" s="26">
        <f>IF(F607="","",INT(F607))</f>
        <v/>
      </c>
      <c r="H607">
        <f>IF(G607="","",IF(AND(MONTH(G607)*100+DAY(G607)&gt;=season_lo,MONTH(G607)*100+DAY(G607)&lt;=season_hi),1,0))</f>
        <v/>
      </c>
      <c r="I607">
        <f>IF(G607="","",G607-first_day+1)</f>
        <v/>
      </c>
      <c r="J607" s="27">
        <f>IF(I607="","",INDEX(Daily!$J$2:$J$421,I607))</f>
        <v/>
      </c>
      <c r="K607" s="27">
        <f>IF(J607="","",J607+cat_offset)</f>
        <v/>
      </c>
      <c r="L607" s="27">
        <f>IF(J607="","",MAX(0,E607-J607)^2)</f>
        <v/>
      </c>
      <c r="M607" s="27">
        <f>IF(J607="","",MAX(0,E607-(J607+twcdh_off))^2)</f>
        <v/>
      </c>
      <c r="N607" s="27">
        <f>IF(E607="","",MAX(0,E607-swcdh_thr)^2)</f>
        <v/>
      </c>
      <c r="O607">
        <f>IF(K607="","",ROUND(E607-K607,0))</f>
        <v/>
      </c>
      <c r="P607">
        <f>IF(O607="","",IF(O607&gt;=1,O607,0))</f>
        <v/>
      </c>
      <c r="Q607" s="27">
        <f>IF(E607="","",MAX(0,E607-22))</f>
        <v/>
      </c>
      <c r="R607" s="27">
        <f>IF(H607=1,E607,"")</f>
        <v/>
      </c>
      <c r="S607" s="27">
        <f>IF(AND(H607=1,J607&lt;&gt;""),E607-J607,"")</f>
        <v/>
      </c>
      <c r="T607">
        <f>IF(G607="","",MONTH(G607))</f>
        <v/>
      </c>
    </row>
    <row r="608">
      <c r="A608" s="24" t="n">
        <v>2020</v>
      </c>
      <c r="B608" s="24" t="n">
        <v>1</v>
      </c>
      <c r="C608" s="24" t="n">
        <v>26</v>
      </c>
      <c r="D608" s="24" t="n">
        <v>7</v>
      </c>
      <c r="E608" s="24" t="n">
        <v>2.65</v>
      </c>
      <c r="F608" s="25">
        <f>IF($E608="","",DATE(IF($A608="",nominal_year,$A608),$B608,$C608)+($D608-IF(LEFT(hour_conv,1)="1",1,0))/24)</f>
        <v/>
      </c>
      <c r="G608" s="26">
        <f>IF(F608="","",INT(F608))</f>
        <v/>
      </c>
      <c r="H608">
        <f>IF(G608="","",IF(AND(MONTH(G608)*100+DAY(G608)&gt;=season_lo,MONTH(G608)*100+DAY(G608)&lt;=season_hi),1,0))</f>
        <v/>
      </c>
      <c r="I608">
        <f>IF(G608="","",G608-first_day+1)</f>
        <v/>
      </c>
      <c r="J608" s="27">
        <f>IF(I608="","",INDEX(Daily!$J$2:$J$421,I608))</f>
        <v/>
      </c>
      <c r="K608" s="27">
        <f>IF(J608="","",J608+cat_offset)</f>
        <v/>
      </c>
      <c r="L608" s="27">
        <f>IF(J608="","",MAX(0,E608-J608)^2)</f>
        <v/>
      </c>
      <c r="M608" s="27">
        <f>IF(J608="","",MAX(0,E608-(J608+twcdh_off))^2)</f>
        <v/>
      </c>
      <c r="N608" s="27">
        <f>IF(E608="","",MAX(0,E608-swcdh_thr)^2)</f>
        <v/>
      </c>
      <c r="O608">
        <f>IF(K608="","",ROUND(E608-K608,0))</f>
        <v/>
      </c>
      <c r="P608">
        <f>IF(O608="","",IF(O608&gt;=1,O608,0))</f>
        <v/>
      </c>
      <c r="Q608" s="27">
        <f>IF(E608="","",MAX(0,E608-22))</f>
        <v/>
      </c>
      <c r="R608" s="27">
        <f>IF(H608=1,E608,"")</f>
        <v/>
      </c>
      <c r="S608" s="27">
        <f>IF(AND(H608=1,J608&lt;&gt;""),E608-J608,"")</f>
        <v/>
      </c>
      <c r="T608">
        <f>IF(G608="","",MONTH(G608))</f>
        <v/>
      </c>
    </row>
    <row r="609">
      <c r="A609" s="24" t="n">
        <v>2020</v>
      </c>
      <c r="B609" s="24" t="n">
        <v>1</v>
      </c>
      <c r="C609" s="24" t="n">
        <v>26</v>
      </c>
      <c r="D609" s="24" t="n">
        <v>8</v>
      </c>
      <c r="E609" s="24" t="n">
        <v>2.56</v>
      </c>
      <c r="F609" s="25">
        <f>IF($E609="","",DATE(IF($A609="",nominal_year,$A609),$B609,$C609)+($D609-IF(LEFT(hour_conv,1)="1",1,0))/24)</f>
        <v/>
      </c>
      <c r="G609" s="26">
        <f>IF(F609="","",INT(F609))</f>
        <v/>
      </c>
      <c r="H609">
        <f>IF(G609="","",IF(AND(MONTH(G609)*100+DAY(G609)&gt;=season_lo,MONTH(G609)*100+DAY(G609)&lt;=season_hi),1,0))</f>
        <v/>
      </c>
      <c r="I609">
        <f>IF(G609="","",G609-first_day+1)</f>
        <v/>
      </c>
      <c r="J609" s="27">
        <f>IF(I609="","",INDEX(Daily!$J$2:$J$421,I609))</f>
        <v/>
      </c>
      <c r="K609" s="27">
        <f>IF(J609="","",J609+cat_offset)</f>
        <v/>
      </c>
      <c r="L609" s="27">
        <f>IF(J609="","",MAX(0,E609-J609)^2)</f>
        <v/>
      </c>
      <c r="M609" s="27">
        <f>IF(J609="","",MAX(0,E609-(J609+twcdh_off))^2)</f>
        <v/>
      </c>
      <c r="N609" s="27">
        <f>IF(E609="","",MAX(0,E609-swcdh_thr)^2)</f>
        <v/>
      </c>
      <c r="O609">
        <f>IF(K609="","",ROUND(E609-K609,0))</f>
        <v/>
      </c>
      <c r="P609">
        <f>IF(O609="","",IF(O609&gt;=1,O609,0))</f>
        <v/>
      </c>
      <c r="Q609" s="27">
        <f>IF(E609="","",MAX(0,E609-22))</f>
        <v/>
      </c>
      <c r="R609" s="27">
        <f>IF(H609=1,E609,"")</f>
        <v/>
      </c>
      <c r="S609" s="27">
        <f>IF(AND(H609=1,J609&lt;&gt;""),E609-J609,"")</f>
        <v/>
      </c>
      <c r="T609">
        <f>IF(G609="","",MONTH(G609))</f>
        <v/>
      </c>
    </row>
    <row r="610">
      <c r="A610" s="24" t="n">
        <v>2020</v>
      </c>
      <c r="B610" s="24" t="n">
        <v>1</v>
      </c>
      <c r="C610" s="24" t="n">
        <v>26</v>
      </c>
      <c r="D610" s="24" t="n">
        <v>9</v>
      </c>
      <c r="E610" s="24" t="n">
        <v>3.33</v>
      </c>
      <c r="F610" s="25">
        <f>IF($E610="","",DATE(IF($A610="",nominal_year,$A610),$B610,$C610)+($D610-IF(LEFT(hour_conv,1)="1",1,0))/24)</f>
        <v/>
      </c>
      <c r="G610" s="26">
        <f>IF(F610="","",INT(F610))</f>
        <v/>
      </c>
      <c r="H610">
        <f>IF(G610="","",IF(AND(MONTH(G610)*100+DAY(G610)&gt;=season_lo,MONTH(G610)*100+DAY(G610)&lt;=season_hi),1,0))</f>
        <v/>
      </c>
      <c r="I610">
        <f>IF(G610="","",G610-first_day+1)</f>
        <v/>
      </c>
      <c r="J610" s="27">
        <f>IF(I610="","",INDEX(Daily!$J$2:$J$421,I610))</f>
        <v/>
      </c>
      <c r="K610" s="27">
        <f>IF(J610="","",J610+cat_offset)</f>
        <v/>
      </c>
      <c r="L610" s="27">
        <f>IF(J610="","",MAX(0,E610-J610)^2)</f>
        <v/>
      </c>
      <c r="M610" s="27">
        <f>IF(J610="","",MAX(0,E610-(J610+twcdh_off))^2)</f>
        <v/>
      </c>
      <c r="N610" s="27">
        <f>IF(E610="","",MAX(0,E610-swcdh_thr)^2)</f>
        <v/>
      </c>
      <c r="O610">
        <f>IF(K610="","",ROUND(E610-K610,0))</f>
        <v/>
      </c>
      <c r="P610">
        <f>IF(O610="","",IF(O610&gt;=1,O610,0))</f>
        <v/>
      </c>
      <c r="Q610" s="27">
        <f>IF(E610="","",MAX(0,E610-22))</f>
        <v/>
      </c>
      <c r="R610" s="27">
        <f>IF(H610=1,E610,"")</f>
        <v/>
      </c>
      <c r="S610" s="27">
        <f>IF(AND(H610=1,J610&lt;&gt;""),E610-J610,"")</f>
        <v/>
      </c>
      <c r="T610">
        <f>IF(G610="","",MONTH(G610))</f>
        <v/>
      </c>
    </row>
    <row r="611">
      <c r="A611" s="24" t="n">
        <v>2020</v>
      </c>
      <c r="B611" s="24" t="n">
        <v>1</v>
      </c>
      <c r="C611" s="24" t="n">
        <v>26</v>
      </c>
      <c r="D611" s="24" t="n">
        <v>10</v>
      </c>
      <c r="E611" s="24" t="n">
        <v>4.36</v>
      </c>
      <c r="F611" s="25">
        <f>IF($E611="","",DATE(IF($A611="",nominal_year,$A611),$B611,$C611)+($D611-IF(LEFT(hour_conv,1)="1",1,0))/24)</f>
        <v/>
      </c>
      <c r="G611" s="26">
        <f>IF(F611="","",INT(F611))</f>
        <v/>
      </c>
      <c r="H611">
        <f>IF(G611="","",IF(AND(MONTH(G611)*100+DAY(G611)&gt;=season_lo,MONTH(G611)*100+DAY(G611)&lt;=season_hi),1,0))</f>
        <v/>
      </c>
      <c r="I611">
        <f>IF(G611="","",G611-first_day+1)</f>
        <v/>
      </c>
      <c r="J611" s="27">
        <f>IF(I611="","",INDEX(Daily!$J$2:$J$421,I611))</f>
        <v/>
      </c>
      <c r="K611" s="27">
        <f>IF(J611="","",J611+cat_offset)</f>
        <v/>
      </c>
      <c r="L611" s="27">
        <f>IF(J611="","",MAX(0,E611-J611)^2)</f>
        <v/>
      </c>
      <c r="M611" s="27">
        <f>IF(J611="","",MAX(0,E611-(J611+twcdh_off))^2)</f>
        <v/>
      </c>
      <c r="N611" s="27">
        <f>IF(E611="","",MAX(0,E611-swcdh_thr)^2)</f>
        <v/>
      </c>
      <c r="O611">
        <f>IF(K611="","",ROUND(E611-K611,0))</f>
        <v/>
      </c>
      <c r="P611">
        <f>IF(O611="","",IF(O611&gt;=1,O611,0))</f>
        <v/>
      </c>
      <c r="Q611" s="27">
        <f>IF(E611="","",MAX(0,E611-22))</f>
        <v/>
      </c>
      <c r="R611" s="27">
        <f>IF(H611=1,E611,"")</f>
        <v/>
      </c>
      <c r="S611" s="27">
        <f>IF(AND(H611=1,J611&lt;&gt;""),E611-J611,"")</f>
        <v/>
      </c>
      <c r="T611">
        <f>IF(G611="","",MONTH(G611))</f>
        <v/>
      </c>
    </row>
    <row r="612">
      <c r="A612" s="24" t="n">
        <v>2020</v>
      </c>
      <c r="B612" s="24" t="n">
        <v>1</v>
      </c>
      <c r="C612" s="24" t="n">
        <v>26</v>
      </c>
      <c r="D612" s="24" t="n">
        <v>11</v>
      </c>
      <c r="E612" s="24" t="n">
        <v>4.92</v>
      </c>
      <c r="F612" s="25">
        <f>IF($E612="","",DATE(IF($A612="",nominal_year,$A612),$B612,$C612)+($D612-IF(LEFT(hour_conv,1)="1",1,0))/24)</f>
        <v/>
      </c>
      <c r="G612" s="26">
        <f>IF(F612="","",INT(F612))</f>
        <v/>
      </c>
      <c r="H612">
        <f>IF(G612="","",IF(AND(MONTH(G612)*100+DAY(G612)&gt;=season_lo,MONTH(G612)*100+DAY(G612)&lt;=season_hi),1,0))</f>
        <v/>
      </c>
      <c r="I612">
        <f>IF(G612="","",G612-first_day+1)</f>
        <v/>
      </c>
      <c r="J612" s="27">
        <f>IF(I612="","",INDEX(Daily!$J$2:$J$421,I612))</f>
        <v/>
      </c>
      <c r="K612" s="27">
        <f>IF(J612="","",J612+cat_offset)</f>
        <v/>
      </c>
      <c r="L612" s="27">
        <f>IF(J612="","",MAX(0,E612-J612)^2)</f>
        <v/>
      </c>
      <c r="M612" s="27">
        <f>IF(J612="","",MAX(0,E612-(J612+twcdh_off))^2)</f>
        <v/>
      </c>
      <c r="N612" s="27">
        <f>IF(E612="","",MAX(0,E612-swcdh_thr)^2)</f>
        <v/>
      </c>
      <c r="O612">
        <f>IF(K612="","",ROUND(E612-K612,0))</f>
        <v/>
      </c>
      <c r="P612">
        <f>IF(O612="","",IF(O612&gt;=1,O612,0))</f>
        <v/>
      </c>
      <c r="Q612" s="27">
        <f>IF(E612="","",MAX(0,E612-22))</f>
        <v/>
      </c>
      <c r="R612" s="27">
        <f>IF(H612=1,E612,"")</f>
        <v/>
      </c>
      <c r="S612" s="27">
        <f>IF(AND(H612=1,J612&lt;&gt;""),E612-J612,"")</f>
        <v/>
      </c>
      <c r="T612">
        <f>IF(G612="","",MONTH(G612))</f>
        <v/>
      </c>
    </row>
    <row r="613">
      <c r="A613" s="24" t="n">
        <v>2020</v>
      </c>
      <c r="B613" s="24" t="n">
        <v>1</v>
      </c>
      <c r="C613" s="24" t="n">
        <v>26</v>
      </c>
      <c r="D613" s="24" t="n">
        <v>12</v>
      </c>
      <c r="E613" s="24" t="n">
        <v>5.57</v>
      </c>
      <c r="F613" s="25">
        <f>IF($E613="","",DATE(IF($A613="",nominal_year,$A613),$B613,$C613)+($D613-IF(LEFT(hour_conv,1)="1",1,0))/24)</f>
        <v/>
      </c>
      <c r="G613" s="26">
        <f>IF(F613="","",INT(F613))</f>
        <v/>
      </c>
      <c r="H613">
        <f>IF(G613="","",IF(AND(MONTH(G613)*100+DAY(G613)&gt;=season_lo,MONTH(G613)*100+DAY(G613)&lt;=season_hi),1,0))</f>
        <v/>
      </c>
      <c r="I613">
        <f>IF(G613="","",G613-first_day+1)</f>
        <v/>
      </c>
      <c r="J613" s="27">
        <f>IF(I613="","",INDEX(Daily!$J$2:$J$421,I613))</f>
        <v/>
      </c>
      <c r="K613" s="27">
        <f>IF(J613="","",J613+cat_offset)</f>
        <v/>
      </c>
      <c r="L613" s="27">
        <f>IF(J613="","",MAX(0,E613-J613)^2)</f>
        <v/>
      </c>
      <c r="M613" s="27">
        <f>IF(J613="","",MAX(0,E613-(J613+twcdh_off))^2)</f>
        <v/>
      </c>
      <c r="N613" s="27">
        <f>IF(E613="","",MAX(0,E613-swcdh_thr)^2)</f>
        <v/>
      </c>
      <c r="O613">
        <f>IF(K613="","",ROUND(E613-K613,0))</f>
        <v/>
      </c>
      <c r="P613">
        <f>IF(O613="","",IF(O613&gt;=1,O613,0))</f>
        <v/>
      </c>
      <c r="Q613" s="27">
        <f>IF(E613="","",MAX(0,E613-22))</f>
        <v/>
      </c>
      <c r="R613" s="27">
        <f>IF(H613=1,E613,"")</f>
        <v/>
      </c>
      <c r="S613" s="27">
        <f>IF(AND(H613=1,J613&lt;&gt;""),E613-J613,"")</f>
        <v/>
      </c>
      <c r="T613">
        <f>IF(G613="","",MONTH(G613))</f>
        <v/>
      </c>
    </row>
    <row r="614">
      <c r="A614" s="24" t="n">
        <v>2020</v>
      </c>
      <c r="B614" s="24" t="n">
        <v>1</v>
      </c>
      <c r="C614" s="24" t="n">
        <v>26</v>
      </c>
      <c r="D614" s="24" t="n">
        <v>13</v>
      </c>
      <c r="E614" s="24" t="n">
        <v>6.01</v>
      </c>
      <c r="F614" s="25">
        <f>IF($E614="","",DATE(IF($A614="",nominal_year,$A614),$B614,$C614)+($D614-IF(LEFT(hour_conv,1)="1",1,0))/24)</f>
        <v/>
      </c>
      <c r="G614" s="26">
        <f>IF(F614="","",INT(F614))</f>
        <v/>
      </c>
      <c r="H614">
        <f>IF(G614="","",IF(AND(MONTH(G614)*100+DAY(G614)&gt;=season_lo,MONTH(G614)*100+DAY(G614)&lt;=season_hi),1,0))</f>
        <v/>
      </c>
      <c r="I614">
        <f>IF(G614="","",G614-first_day+1)</f>
        <v/>
      </c>
      <c r="J614" s="27">
        <f>IF(I614="","",INDEX(Daily!$J$2:$J$421,I614))</f>
        <v/>
      </c>
      <c r="K614" s="27">
        <f>IF(J614="","",J614+cat_offset)</f>
        <v/>
      </c>
      <c r="L614" s="27">
        <f>IF(J614="","",MAX(0,E614-J614)^2)</f>
        <v/>
      </c>
      <c r="M614" s="27">
        <f>IF(J614="","",MAX(0,E614-(J614+twcdh_off))^2)</f>
        <v/>
      </c>
      <c r="N614" s="27">
        <f>IF(E614="","",MAX(0,E614-swcdh_thr)^2)</f>
        <v/>
      </c>
      <c r="O614">
        <f>IF(K614="","",ROUND(E614-K614,0))</f>
        <v/>
      </c>
      <c r="P614">
        <f>IF(O614="","",IF(O614&gt;=1,O614,0))</f>
        <v/>
      </c>
      <c r="Q614" s="27">
        <f>IF(E614="","",MAX(0,E614-22))</f>
        <v/>
      </c>
      <c r="R614" s="27">
        <f>IF(H614=1,E614,"")</f>
        <v/>
      </c>
      <c r="S614" s="27">
        <f>IF(AND(H614=1,J614&lt;&gt;""),E614-J614,"")</f>
        <v/>
      </c>
      <c r="T614">
        <f>IF(G614="","",MONTH(G614))</f>
        <v/>
      </c>
    </row>
    <row r="615">
      <c r="A615" s="24" t="n">
        <v>2020</v>
      </c>
      <c r="B615" s="24" t="n">
        <v>1</v>
      </c>
      <c r="C615" s="24" t="n">
        <v>26</v>
      </c>
      <c r="D615" s="24" t="n">
        <v>14</v>
      </c>
      <c r="E615" s="24" t="n">
        <v>5.83</v>
      </c>
      <c r="F615" s="25">
        <f>IF($E615="","",DATE(IF($A615="",nominal_year,$A615),$B615,$C615)+($D615-IF(LEFT(hour_conv,1)="1",1,0))/24)</f>
        <v/>
      </c>
      <c r="G615" s="26">
        <f>IF(F615="","",INT(F615))</f>
        <v/>
      </c>
      <c r="H615">
        <f>IF(G615="","",IF(AND(MONTH(G615)*100+DAY(G615)&gt;=season_lo,MONTH(G615)*100+DAY(G615)&lt;=season_hi),1,0))</f>
        <v/>
      </c>
      <c r="I615">
        <f>IF(G615="","",G615-first_day+1)</f>
        <v/>
      </c>
      <c r="J615" s="27">
        <f>IF(I615="","",INDEX(Daily!$J$2:$J$421,I615))</f>
        <v/>
      </c>
      <c r="K615" s="27">
        <f>IF(J615="","",J615+cat_offset)</f>
        <v/>
      </c>
      <c r="L615" s="27">
        <f>IF(J615="","",MAX(0,E615-J615)^2)</f>
        <v/>
      </c>
      <c r="M615" s="27">
        <f>IF(J615="","",MAX(0,E615-(J615+twcdh_off))^2)</f>
        <v/>
      </c>
      <c r="N615" s="27">
        <f>IF(E615="","",MAX(0,E615-swcdh_thr)^2)</f>
        <v/>
      </c>
      <c r="O615">
        <f>IF(K615="","",ROUND(E615-K615,0))</f>
        <v/>
      </c>
      <c r="P615">
        <f>IF(O615="","",IF(O615&gt;=1,O615,0))</f>
        <v/>
      </c>
      <c r="Q615" s="27">
        <f>IF(E615="","",MAX(0,E615-22))</f>
        <v/>
      </c>
      <c r="R615" s="27">
        <f>IF(H615=1,E615,"")</f>
        <v/>
      </c>
      <c r="S615" s="27">
        <f>IF(AND(H615=1,J615&lt;&gt;""),E615-J615,"")</f>
        <v/>
      </c>
      <c r="T615">
        <f>IF(G615="","",MONTH(G615))</f>
        <v/>
      </c>
    </row>
    <row r="616">
      <c r="A616" s="24" t="n">
        <v>2020</v>
      </c>
      <c r="B616" s="24" t="n">
        <v>1</v>
      </c>
      <c r="C616" s="24" t="n">
        <v>26</v>
      </c>
      <c r="D616" s="24" t="n">
        <v>15</v>
      </c>
      <c r="E616" s="24" t="n">
        <v>6.74</v>
      </c>
      <c r="F616" s="25">
        <f>IF($E616="","",DATE(IF($A616="",nominal_year,$A616),$B616,$C616)+($D616-IF(LEFT(hour_conv,1)="1",1,0))/24)</f>
        <v/>
      </c>
      <c r="G616" s="26">
        <f>IF(F616="","",INT(F616))</f>
        <v/>
      </c>
      <c r="H616">
        <f>IF(G616="","",IF(AND(MONTH(G616)*100+DAY(G616)&gt;=season_lo,MONTH(G616)*100+DAY(G616)&lt;=season_hi),1,0))</f>
        <v/>
      </c>
      <c r="I616">
        <f>IF(G616="","",G616-first_day+1)</f>
        <v/>
      </c>
      <c r="J616" s="27">
        <f>IF(I616="","",INDEX(Daily!$J$2:$J$421,I616))</f>
        <v/>
      </c>
      <c r="K616" s="27">
        <f>IF(J616="","",J616+cat_offset)</f>
        <v/>
      </c>
      <c r="L616" s="27">
        <f>IF(J616="","",MAX(0,E616-J616)^2)</f>
        <v/>
      </c>
      <c r="M616" s="27">
        <f>IF(J616="","",MAX(0,E616-(J616+twcdh_off))^2)</f>
        <v/>
      </c>
      <c r="N616" s="27">
        <f>IF(E616="","",MAX(0,E616-swcdh_thr)^2)</f>
        <v/>
      </c>
      <c r="O616">
        <f>IF(K616="","",ROUND(E616-K616,0))</f>
        <v/>
      </c>
      <c r="P616">
        <f>IF(O616="","",IF(O616&gt;=1,O616,0))</f>
        <v/>
      </c>
      <c r="Q616" s="27">
        <f>IF(E616="","",MAX(0,E616-22))</f>
        <v/>
      </c>
      <c r="R616" s="27">
        <f>IF(H616=1,E616,"")</f>
        <v/>
      </c>
      <c r="S616" s="27">
        <f>IF(AND(H616=1,J616&lt;&gt;""),E616-J616,"")</f>
        <v/>
      </c>
      <c r="T616">
        <f>IF(G616="","",MONTH(G616))</f>
        <v/>
      </c>
    </row>
    <row r="617">
      <c r="A617" s="24" t="n">
        <v>2020</v>
      </c>
      <c r="B617" s="24" t="n">
        <v>1</v>
      </c>
      <c r="C617" s="24" t="n">
        <v>26</v>
      </c>
      <c r="D617" s="24" t="n">
        <v>16</v>
      </c>
      <c r="E617" s="24" t="n">
        <v>6.03</v>
      </c>
      <c r="F617" s="25">
        <f>IF($E617="","",DATE(IF($A617="",nominal_year,$A617),$B617,$C617)+($D617-IF(LEFT(hour_conv,1)="1",1,0))/24)</f>
        <v/>
      </c>
      <c r="G617" s="26">
        <f>IF(F617="","",INT(F617))</f>
        <v/>
      </c>
      <c r="H617">
        <f>IF(G617="","",IF(AND(MONTH(G617)*100+DAY(G617)&gt;=season_lo,MONTH(G617)*100+DAY(G617)&lt;=season_hi),1,0))</f>
        <v/>
      </c>
      <c r="I617">
        <f>IF(G617="","",G617-first_day+1)</f>
        <v/>
      </c>
      <c r="J617" s="27">
        <f>IF(I617="","",INDEX(Daily!$J$2:$J$421,I617))</f>
        <v/>
      </c>
      <c r="K617" s="27">
        <f>IF(J617="","",J617+cat_offset)</f>
        <v/>
      </c>
      <c r="L617" s="27">
        <f>IF(J617="","",MAX(0,E617-J617)^2)</f>
        <v/>
      </c>
      <c r="M617" s="27">
        <f>IF(J617="","",MAX(0,E617-(J617+twcdh_off))^2)</f>
        <v/>
      </c>
      <c r="N617" s="27">
        <f>IF(E617="","",MAX(0,E617-swcdh_thr)^2)</f>
        <v/>
      </c>
      <c r="O617">
        <f>IF(K617="","",ROUND(E617-K617,0))</f>
        <v/>
      </c>
      <c r="P617">
        <f>IF(O617="","",IF(O617&gt;=1,O617,0))</f>
        <v/>
      </c>
      <c r="Q617" s="27">
        <f>IF(E617="","",MAX(0,E617-22))</f>
        <v/>
      </c>
      <c r="R617" s="27">
        <f>IF(H617=1,E617,"")</f>
        <v/>
      </c>
      <c r="S617" s="27">
        <f>IF(AND(H617=1,J617&lt;&gt;""),E617-J617,"")</f>
        <v/>
      </c>
      <c r="T617">
        <f>IF(G617="","",MONTH(G617))</f>
        <v/>
      </c>
    </row>
    <row r="618">
      <c r="A618" s="24" t="n">
        <v>2020</v>
      </c>
      <c r="B618" s="24" t="n">
        <v>1</v>
      </c>
      <c r="C618" s="24" t="n">
        <v>26</v>
      </c>
      <c r="D618" s="24" t="n">
        <v>17</v>
      </c>
      <c r="E618" s="24" t="n">
        <v>6.98</v>
      </c>
      <c r="F618" s="25">
        <f>IF($E618="","",DATE(IF($A618="",nominal_year,$A618),$B618,$C618)+($D618-IF(LEFT(hour_conv,1)="1",1,0))/24)</f>
        <v/>
      </c>
      <c r="G618" s="26">
        <f>IF(F618="","",INT(F618))</f>
        <v/>
      </c>
      <c r="H618">
        <f>IF(G618="","",IF(AND(MONTH(G618)*100+DAY(G618)&gt;=season_lo,MONTH(G618)*100+DAY(G618)&lt;=season_hi),1,0))</f>
        <v/>
      </c>
      <c r="I618">
        <f>IF(G618="","",G618-first_day+1)</f>
        <v/>
      </c>
      <c r="J618" s="27">
        <f>IF(I618="","",INDEX(Daily!$J$2:$J$421,I618))</f>
        <v/>
      </c>
      <c r="K618" s="27">
        <f>IF(J618="","",J618+cat_offset)</f>
        <v/>
      </c>
      <c r="L618" s="27">
        <f>IF(J618="","",MAX(0,E618-J618)^2)</f>
        <v/>
      </c>
      <c r="M618" s="27">
        <f>IF(J618="","",MAX(0,E618-(J618+twcdh_off))^2)</f>
        <v/>
      </c>
      <c r="N618" s="27">
        <f>IF(E618="","",MAX(0,E618-swcdh_thr)^2)</f>
        <v/>
      </c>
      <c r="O618">
        <f>IF(K618="","",ROUND(E618-K618,0))</f>
        <v/>
      </c>
      <c r="P618">
        <f>IF(O618="","",IF(O618&gt;=1,O618,0))</f>
        <v/>
      </c>
      <c r="Q618" s="27">
        <f>IF(E618="","",MAX(0,E618-22))</f>
        <v/>
      </c>
      <c r="R618" s="27">
        <f>IF(H618=1,E618,"")</f>
        <v/>
      </c>
      <c r="S618" s="27">
        <f>IF(AND(H618=1,J618&lt;&gt;""),E618-J618,"")</f>
        <v/>
      </c>
      <c r="T618">
        <f>IF(G618="","",MONTH(G618))</f>
        <v/>
      </c>
    </row>
    <row r="619">
      <c r="A619" s="24" t="n">
        <v>2020</v>
      </c>
      <c r="B619" s="24" t="n">
        <v>1</v>
      </c>
      <c r="C619" s="24" t="n">
        <v>26</v>
      </c>
      <c r="D619" s="24" t="n">
        <v>18</v>
      </c>
      <c r="E619" s="24" t="n">
        <v>6.27</v>
      </c>
      <c r="F619" s="25">
        <f>IF($E619="","",DATE(IF($A619="",nominal_year,$A619),$B619,$C619)+($D619-IF(LEFT(hour_conv,1)="1",1,0))/24)</f>
        <v/>
      </c>
      <c r="G619" s="26">
        <f>IF(F619="","",INT(F619))</f>
        <v/>
      </c>
      <c r="H619">
        <f>IF(G619="","",IF(AND(MONTH(G619)*100+DAY(G619)&gt;=season_lo,MONTH(G619)*100+DAY(G619)&lt;=season_hi),1,0))</f>
        <v/>
      </c>
      <c r="I619">
        <f>IF(G619="","",G619-first_day+1)</f>
        <v/>
      </c>
      <c r="J619" s="27">
        <f>IF(I619="","",INDEX(Daily!$J$2:$J$421,I619))</f>
        <v/>
      </c>
      <c r="K619" s="27">
        <f>IF(J619="","",J619+cat_offset)</f>
        <v/>
      </c>
      <c r="L619" s="27">
        <f>IF(J619="","",MAX(0,E619-J619)^2)</f>
        <v/>
      </c>
      <c r="M619" s="27">
        <f>IF(J619="","",MAX(0,E619-(J619+twcdh_off))^2)</f>
        <v/>
      </c>
      <c r="N619" s="27">
        <f>IF(E619="","",MAX(0,E619-swcdh_thr)^2)</f>
        <v/>
      </c>
      <c r="O619">
        <f>IF(K619="","",ROUND(E619-K619,0))</f>
        <v/>
      </c>
      <c r="P619">
        <f>IF(O619="","",IF(O619&gt;=1,O619,0))</f>
        <v/>
      </c>
      <c r="Q619" s="27">
        <f>IF(E619="","",MAX(0,E619-22))</f>
        <v/>
      </c>
      <c r="R619" s="27">
        <f>IF(H619=1,E619,"")</f>
        <v/>
      </c>
      <c r="S619" s="27">
        <f>IF(AND(H619=1,J619&lt;&gt;""),E619-J619,"")</f>
        <v/>
      </c>
      <c r="T619">
        <f>IF(G619="","",MONTH(G619))</f>
        <v/>
      </c>
    </row>
    <row r="620">
      <c r="A620" s="24" t="n">
        <v>2020</v>
      </c>
      <c r="B620" s="24" t="n">
        <v>1</v>
      </c>
      <c r="C620" s="24" t="n">
        <v>26</v>
      </c>
      <c r="D620" s="24" t="n">
        <v>19</v>
      </c>
      <c r="E620" s="24" t="n">
        <v>5.84</v>
      </c>
      <c r="F620" s="25">
        <f>IF($E620="","",DATE(IF($A620="",nominal_year,$A620),$B620,$C620)+($D620-IF(LEFT(hour_conv,1)="1",1,0))/24)</f>
        <v/>
      </c>
      <c r="G620" s="26">
        <f>IF(F620="","",INT(F620))</f>
        <v/>
      </c>
      <c r="H620">
        <f>IF(G620="","",IF(AND(MONTH(G620)*100+DAY(G620)&gt;=season_lo,MONTH(G620)*100+DAY(G620)&lt;=season_hi),1,0))</f>
        <v/>
      </c>
      <c r="I620">
        <f>IF(G620="","",G620-first_day+1)</f>
        <v/>
      </c>
      <c r="J620" s="27">
        <f>IF(I620="","",INDEX(Daily!$J$2:$J$421,I620))</f>
        <v/>
      </c>
      <c r="K620" s="27">
        <f>IF(J620="","",J620+cat_offset)</f>
        <v/>
      </c>
      <c r="L620" s="27">
        <f>IF(J620="","",MAX(0,E620-J620)^2)</f>
        <v/>
      </c>
      <c r="M620" s="27">
        <f>IF(J620="","",MAX(0,E620-(J620+twcdh_off))^2)</f>
        <v/>
      </c>
      <c r="N620" s="27">
        <f>IF(E620="","",MAX(0,E620-swcdh_thr)^2)</f>
        <v/>
      </c>
      <c r="O620">
        <f>IF(K620="","",ROUND(E620-K620,0))</f>
        <v/>
      </c>
      <c r="P620">
        <f>IF(O620="","",IF(O620&gt;=1,O620,0))</f>
        <v/>
      </c>
      <c r="Q620" s="27">
        <f>IF(E620="","",MAX(0,E620-22))</f>
        <v/>
      </c>
      <c r="R620" s="27">
        <f>IF(H620=1,E620,"")</f>
        <v/>
      </c>
      <c r="S620" s="27">
        <f>IF(AND(H620=1,J620&lt;&gt;""),E620-J620,"")</f>
        <v/>
      </c>
      <c r="T620">
        <f>IF(G620="","",MONTH(G620))</f>
        <v/>
      </c>
    </row>
    <row r="621">
      <c r="A621" s="24" t="n">
        <v>2020</v>
      </c>
      <c r="B621" s="24" t="n">
        <v>1</v>
      </c>
      <c r="C621" s="24" t="n">
        <v>26</v>
      </c>
      <c r="D621" s="24" t="n">
        <v>20</v>
      </c>
      <c r="E621" s="24" t="n">
        <v>5.47</v>
      </c>
      <c r="F621" s="25">
        <f>IF($E621="","",DATE(IF($A621="",nominal_year,$A621),$B621,$C621)+($D621-IF(LEFT(hour_conv,1)="1",1,0))/24)</f>
        <v/>
      </c>
      <c r="G621" s="26">
        <f>IF(F621="","",INT(F621))</f>
        <v/>
      </c>
      <c r="H621">
        <f>IF(G621="","",IF(AND(MONTH(G621)*100+DAY(G621)&gt;=season_lo,MONTH(G621)*100+DAY(G621)&lt;=season_hi),1,0))</f>
        <v/>
      </c>
      <c r="I621">
        <f>IF(G621="","",G621-first_day+1)</f>
        <v/>
      </c>
      <c r="J621" s="27">
        <f>IF(I621="","",INDEX(Daily!$J$2:$J$421,I621))</f>
        <v/>
      </c>
      <c r="K621" s="27">
        <f>IF(J621="","",J621+cat_offset)</f>
        <v/>
      </c>
      <c r="L621" s="27">
        <f>IF(J621="","",MAX(0,E621-J621)^2)</f>
        <v/>
      </c>
      <c r="M621" s="27">
        <f>IF(J621="","",MAX(0,E621-(J621+twcdh_off))^2)</f>
        <v/>
      </c>
      <c r="N621" s="27">
        <f>IF(E621="","",MAX(0,E621-swcdh_thr)^2)</f>
        <v/>
      </c>
      <c r="O621">
        <f>IF(K621="","",ROUND(E621-K621,0))</f>
        <v/>
      </c>
      <c r="P621">
        <f>IF(O621="","",IF(O621&gt;=1,O621,0))</f>
        <v/>
      </c>
      <c r="Q621" s="27">
        <f>IF(E621="","",MAX(0,E621-22))</f>
        <v/>
      </c>
      <c r="R621" s="27">
        <f>IF(H621=1,E621,"")</f>
        <v/>
      </c>
      <c r="S621" s="27">
        <f>IF(AND(H621=1,J621&lt;&gt;""),E621-J621,"")</f>
        <v/>
      </c>
      <c r="T621">
        <f>IF(G621="","",MONTH(G621))</f>
        <v/>
      </c>
    </row>
    <row r="622">
      <c r="A622" s="24" t="n">
        <v>2020</v>
      </c>
      <c r="B622" s="24" t="n">
        <v>1</v>
      </c>
      <c r="C622" s="24" t="n">
        <v>26</v>
      </c>
      <c r="D622" s="24" t="n">
        <v>21</v>
      </c>
      <c r="E622" s="24" t="n">
        <v>5.01</v>
      </c>
      <c r="F622" s="25">
        <f>IF($E622="","",DATE(IF($A622="",nominal_year,$A622),$B622,$C622)+($D622-IF(LEFT(hour_conv,1)="1",1,0))/24)</f>
        <v/>
      </c>
      <c r="G622" s="26">
        <f>IF(F622="","",INT(F622))</f>
        <v/>
      </c>
      <c r="H622">
        <f>IF(G622="","",IF(AND(MONTH(G622)*100+DAY(G622)&gt;=season_lo,MONTH(G622)*100+DAY(G622)&lt;=season_hi),1,0))</f>
        <v/>
      </c>
      <c r="I622">
        <f>IF(G622="","",G622-first_day+1)</f>
        <v/>
      </c>
      <c r="J622" s="27">
        <f>IF(I622="","",INDEX(Daily!$J$2:$J$421,I622))</f>
        <v/>
      </c>
      <c r="K622" s="27">
        <f>IF(J622="","",J622+cat_offset)</f>
        <v/>
      </c>
      <c r="L622" s="27">
        <f>IF(J622="","",MAX(0,E622-J622)^2)</f>
        <v/>
      </c>
      <c r="M622" s="27">
        <f>IF(J622="","",MAX(0,E622-(J622+twcdh_off))^2)</f>
        <v/>
      </c>
      <c r="N622" s="27">
        <f>IF(E622="","",MAX(0,E622-swcdh_thr)^2)</f>
        <v/>
      </c>
      <c r="O622">
        <f>IF(K622="","",ROUND(E622-K622,0))</f>
        <v/>
      </c>
      <c r="P622">
        <f>IF(O622="","",IF(O622&gt;=1,O622,0))</f>
        <v/>
      </c>
      <c r="Q622" s="27">
        <f>IF(E622="","",MAX(0,E622-22))</f>
        <v/>
      </c>
      <c r="R622" s="27">
        <f>IF(H622=1,E622,"")</f>
        <v/>
      </c>
      <c r="S622" s="27">
        <f>IF(AND(H622=1,J622&lt;&gt;""),E622-J622,"")</f>
        <v/>
      </c>
      <c r="T622">
        <f>IF(G622="","",MONTH(G622))</f>
        <v/>
      </c>
    </row>
    <row r="623">
      <c r="A623" s="24" t="n">
        <v>2020</v>
      </c>
      <c r="B623" s="24" t="n">
        <v>1</v>
      </c>
      <c r="C623" s="24" t="n">
        <v>26</v>
      </c>
      <c r="D623" s="24" t="n">
        <v>22</v>
      </c>
      <c r="E623" s="24" t="n">
        <v>3.62</v>
      </c>
      <c r="F623" s="25">
        <f>IF($E623="","",DATE(IF($A623="",nominal_year,$A623),$B623,$C623)+($D623-IF(LEFT(hour_conv,1)="1",1,0))/24)</f>
        <v/>
      </c>
      <c r="G623" s="26">
        <f>IF(F623="","",INT(F623))</f>
        <v/>
      </c>
      <c r="H623">
        <f>IF(G623="","",IF(AND(MONTH(G623)*100+DAY(G623)&gt;=season_lo,MONTH(G623)*100+DAY(G623)&lt;=season_hi),1,0))</f>
        <v/>
      </c>
      <c r="I623">
        <f>IF(G623="","",G623-first_day+1)</f>
        <v/>
      </c>
      <c r="J623" s="27">
        <f>IF(I623="","",INDEX(Daily!$J$2:$J$421,I623))</f>
        <v/>
      </c>
      <c r="K623" s="27">
        <f>IF(J623="","",J623+cat_offset)</f>
        <v/>
      </c>
      <c r="L623" s="27">
        <f>IF(J623="","",MAX(0,E623-J623)^2)</f>
        <v/>
      </c>
      <c r="M623" s="27">
        <f>IF(J623="","",MAX(0,E623-(J623+twcdh_off))^2)</f>
        <v/>
      </c>
      <c r="N623" s="27">
        <f>IF(E623="","",MAX(0,E623-swcdh_thr)^2)</f>
        <v/>
      </c>
      <c r="O623">
        <f>IF(K623="","",ROUND(E623-K623,0))</f>
        <v/>
      </c>
      <c r="P623">
        <f>IF(O623="","",IF(O623&gt;=1,O623,0))</f>
        <v/>
      </c>
      <c r="Q623" s="27">
        <f>IF(E623="","",MAX(0,E623-22))</f>
        <v/>
      </c>
      <c r="R623" s="27">
        <f>IF(H623=1,E623,"")</f>
        <v/>
      </c>
      <c r="S623" s="27">
        <f>IF(AND(H623=1,J623&lt;&gt;""),E623-J623,"")</f>
        <v/>
      </c>
      <c r="T623">
        <f>IF(G623="","",MONTH(G623))</f>
        <v/>
      </c>
    </row>
    <row r="624">
      <c r="A624" s="24" t="n">
        <v>2020</v>
      </c>
      <c r="B624" s="24" t="n">
        <v>1</v>
      </c>
      <c r="C624" s="24" t="n">
        <v>26</v>
      </c>
      <c r="D624" s="24" t="n">
        <v>23</v>
      </c>
      <c r="E624" s="24" t="n">
        <v>2.79</v>
      </c>
      <c r="F624" s="25">
        <f>IF($E624="","",DATE(IF($A624="",nominal_year,$A624),$B624,$C624)+($D624-IF(LEFT(hour_conv,1)="1",1,0))/24)</f>
        <v/>
      </c>
      <c r="G624" s="26">
        <f>IF(F624="","",INT(F624))</f>
        <v/>
      </c>
      <c r="H624">
        <f>IF(G624="","",IF(AND(MONTH(G624)*100+DAY(G624)&gt;=season_lo,MONTH(G624)*100+DAY(G624)&lt;=season_hi),1,0))</f>
        <v/>
      </c>
      <c r="I624">
        <f>IF(G624="","",G624-first_day+1)</f>
        <v/>
      </c>
      <c r="J624" s="27">
        <f>IF(I624="","",INDEX(Daily!$J$2:$J$421,I624))</f>
        <v/>
      </c>
      <c r="K624" s="27">
        <f>IF(J624="","",J624+cat_offset)</f>
        <v/>
      </c>
      <c r="L624" s="27">
        <f>IF(J624="","",MAX(0,E624-J624)^2)</f>
        <v/>
      </c>
      <c r="M624" s="27">
        <f>IF(J624="","",MAX(0,E624-(J624+twcdh_off))^2)</f>
        <v/>
      </c>
      <c r="N624" s="27">
        <f>IF(E624="","",MAX(0,E624-swcdh_thr)^2)</f>
        <v/>
      </c>
      <c r="O624">
        <f>IF(K624="","",ROUND(E624-K624,0))</f>
        <v/>
      </c>
      <c r="P624">
        <f>IF(O624="","",IF(O624&gt;=1,O624,0))</f>
        <v/>
      </c>
      <c r="Q624" s="27">
        <f>IF(E624="","",MAX(0,E624-22))</f>
        <v/>
      </c>
      <c r="R624" s="27">
        <f>IF(H624=1,E624,"")</f>
        <v/>
      </c>
      <c r="S624" s="27">
        <f>IF(AND(H624=1,J624&lt;&gt;""),E624-J624,"")</f>
        <v/>
      </c>
      <c r="T624">
        <f>IF(G624="","",MONTH(G624))</f>
        <v/>
      </c>
    </row>
    <row r="625">
      <c r="A625" s="24" t="n">
        <v>2020</v>
      </c>
      <c r="B625" s="24" t="n">
        <v>1</v>
      </c>
      <c r="C625" s="24" t="n">
        <v>26</v>
      </c>
      <c r="D625" s="24" t="n">
        <v>24</v>
      </c>
      <c r="E625" s="24" t="n">
        <v>2.41</v>
      </c>
      <c r="F625" s="25">
        <f>IF($E625="","",DATE(IF($A625="",nominal_year,$A625),$B625,$C625)+($D625-IF(LEFT(hour_conv,1)="1",1,0))/24)</f>
        <v/>
      </c>
      <c r="G625" s="26">
        <f>IF(F625="","",INT(F625))</f>
        <v/>
      </c>
      <c r="H625">
        <f>IF(G625="","",IF(AND(MONTH(G625)*100+DAY(G625)&gt;=season_lo,MONTH(G625)*100+DAY(G625)&lt;=season_hi),1,0))</f>
        <v/>
      </c>
      <c r="I625">
        <f>IF(G625="","",G625-first_day+1)</f>
        <v/>
      </c>
      <c r="J625" s="27">
        <f>IF(I625="","",INDEX(Daily!$J$2:$J$421,I625))</f>
        <v/>
      </c>
      <c r="K625" s="27">
        <f>IF(J625="","",J625+cat_offset)</f>
        <v/>
      </c>
      <c r="L625" s="27">
        <f>IF(J625="","",MAX(0,E625-J625)^2)</f>
        <v/>
      </c>
      <c r="M625" s="27">
        <f>IF(J625="","",MAX(0,E625-(J625+twcdh_off))^2)</f>
        <v/>
      </c>
      <c r="N625" s="27">
        <f>IF(E625="","",MAX(0,E625-swcdh_thr)^2)</f>
        <v/>
      </c>
      <c r="O625">
        <f>IF(K625="","",ROUND(E625-K625,0))</f>
        <v/>
      </c>
      <c r="P625">
        <f>IF(O625="","",IF(O625&gt;=1,O625,0))</f>
        <v/>
      </c>
      <c r="Q625" s="27">
        <f>IF(E625="","",MAX(0,E625-22))</f>
        <v/>
      </c>
      <c r="R625" s="27">
        <f>IF(H625=1,E625,"")</f>
        <v/>
      </c>
      <c r="S625" s="27">
        <f>IF(AND(H625=1,J625&lt;&gt;""),E625-J625,"")</f>
        <v/>
      </c>
      <c r="T625">
        <f>IF(G625="","",MONTH(G625))</f>
        <v/>
      </c>
    </row>
    <row r="626">
      <c r="A626" s="24" t="n">
        <v>2020</v>
      </c>
      <c r="B626" s="24" t="n">
        <v>1</v>
      </c>
      <c r="C626" s="24" t="n">
        <v>27</v>
      </c>
      <c r="D626" s="24" t="n">
        <v>1</v>
      </c>
      <c r="E626" s="24" t="n">
        <v>1</v>
      </c>
      <c r="F626" s="25">
        <f>IF($E626="","",DATE(IF($A626="",nominal_year,$A626),$B626,$C626)+($D626-IF(LEFT(hour_conv,1)="1",1,0))/24)</f>
        <v/>
      </c>
      <c r="G626" s="26">
        <f>IF(F626="","",INT(F626))</f>
        <v/>
      </c>
      <c r="H626">
        <f>IF(G626="","",IF(AND(MONTH(G626)*100+DAY(G626)&gt;=season_lo,MONTH(G626)*100+DAY(G626)&lt;=season_hi),1,0))</f>
        <v/>
      </c>
      <c r="I626">
        <f>IF(G626="","",G626-first_day+1)</f>
        <v/>
      </c>
      <c r="J626" s="27">
        <f>IF(I626="","",INDEX(Daily!$J$2:$J$421,I626))</f>
        <v/>
      </c>
      <c r="K626" s="27">
        <f>IF(J626="","",J626+cat_offset)</f>
        <v/>
      </c>
      <c r="L626" s="27">
        <f>IF(J626="","",MAX(0,E626-J626)^2)</f>
        <v/>
      </c>
      <c r="M626" s="27">
        <f>IF(J626="","",MAX(0,E626-(J626+twcdh_off))^2)</f>
        <v/>
      </c>
      <c r="N626" s="27">
        <f>IF(E626="","",MAX(0,E626-swcdh_thr)^2)</f>
        <v/>
      </c>
      <c r="O626">
        <f>IF(K626="","",ROUND(E626-K626,0))</f>
        <v/>
      </c>
      <c r="P626">
        <f>IF(O626="","",IF(O626&gt;=1,O626,0))</f>
        <v/>
      </c>
      <c r="Q626" s="27">
        <f>IF(E626="","",MAX(0,E626-22))</f>
        <v/>
      </c>
      <c r="R626" s="27">
        <f>IF(H626=1,E626,"")</f>
        <v/>
      </c>
      <c r="S626" s="27">
        <f>IF(AND(H626=1,J626&lt;&gt;""),E626-J626,"")</f>
        <v/>
      </c>
      <c r="T626">
        <f>IF(G626="","",MONTH(G626))</f>
        <v/>
      </c>
    </row>
    <row r="627">
      <c r="A627" s="24" t="n">
        <v>2020</v>
      </c>
      <c r="B627" s="24" t="n">
        <v>1</v>
      </c>
      <c r="C627" s="24" t="n">
        <v>27</v>
      </c>
      <c r="D627" s="24" t="n">
        <v>2</v>
      </c>
      <c r="E627" s="24" t="n">
        <v>1</v>
      </c>
      <c r="F627" s="25">
        <f>IF($E627="","",DATE(IF($A627="",nominal_year,$A627),$B627,$C627)+($D627-IF(LEFT(hour_conv,1)="1",1,0))/24)</f>
        <v/>
      </c>
      <c r="G627" s="26">
        <f>IF(F627="","",INT(F627))</f>
        <v/>
      </c>
      <c r="H627">
        <f>IF(G627="","",IF(AND(MONTH(G627)*100+DAY(G627)&gt;=season_lo,MONTH(G627)*100+DAY(G627)&lt;=season_hi),1,0))</f>
        <v/>
      </c>
      <c r="I627">
        <f>IF(G627="","",G627-first_day+1)</f>
        <v/>
      </c>
      <c r="J627" s="27">
        <f>IF(I627="","",INDEX(Daily!$J$2:$J$421,I627))</f>
        <v/>
      </c>
      <c r="K627" s="27">
        <f>IF(J627="","",J627+cat_offset)</f>
        <v/>
      </c>
      <c r="L627" s="27">
        <f>IF(J627="","",MAX(0,E627-J627)^2)</f>
        <v/>
      </c>
      <c r="M627" s="27">
        <f>IF(J627="","",MAX(0,E627-(J627+twcdh_off))^2)</f>
        <v/>
      </c>
      <c r="N627" s="27">
        <f>IF(E627="","",MAX(0,E627-swcdh_thr)^2)</f>
        <v/>
      </c>
      <c r="O627">
        <f>IF(K627="","",ROUND(E627-K627,0))</f>
        <v/>
      </c>
      <c r="P627">
        <f>IF(O627="","",IF(O627&gt;=1,O627,0))</f>
        <v/>
      </c>
      <c r="Q627" s="27">
        <f>IF(E627="","",MAX(0,E627-22))</f>
        <v/>
      </c>
      <c r="R627" s="27">
        <f>IF(H627=1,E627,"")</f>
        <v/>
      </c>
      <c r="S627" s="27">
        <f>IF(AND(H627=1,J627&lt;&gt;""),E627-J627,"")</f>
        <v/>
      </c>
      <c r="T627">
        <f>IF(G627="","",MONTH(G627))</f>
        <v/>
      </c>
    </row>
    <row r="628">
      <c r="A628" s="24" t="n">
        <v>2020</v>
      </c>
      <c r="B628" s="24" t="n">
        <v>1</v>
      </c>
      <c r="C628" s="24" t="n">
        <v>27</v>
      </c>
      <c r="D628" s="24" t="n">
        <v>3</v>
      </c>
      <c r="E628" s="24" t="n">
        <v>1.75</v>
      </c>
      <c r="F628" s="25">
        <f>IF($E628="","",DATE(IF($A628="",nominal_year,$A628),$B628,$C628)+($D628-IF(LEFT(hour_conv,1)="1",1,0))/24)</f>
        <v/>
      </c>
      <c r="G628" s="26">
        <f>IF(F628="","",INT(F628))</f>
        <v/>
      </c>
      <c r="H628">
        <f>IF(G628="","",IF(AND(MONTH(G628)*100+DAY(G628)&gt;=season_lo,MONTH(G628)*100+DAY(G628)&lt;=season_hi),1,0))</f>
        <v/>
      </c>
      <c r="I628">
        <f>IF(G628="","",G628-first_day+1)</f>
        <v/>
      </c>
      <c r="J628" s="27">
        <f>IF(I628="","",INDEX(Daily!$J$2:$J$421,I628))</f>
        <v/>
      </c>
      <c r="K628" s="27">
        <f>IF(J628="","",J628+cat_offset)</f>
        <v/>
      </c>
      <c r="L628" s="27">
        <f>IF(J628="","",MAX(0,E628-J628)^2)</f>
        <v/>
      </c>
      <c r="M628" s="27">
        <f>IF(J628="","",MAX(0,E628-(J628+twcdh_off))^2)</f>
        <v/>
      </c>
      <c r="N628" s="27">
        <f>IF(E628="","",MAX(0,E628-swcdh_thr)^2)</f>
        <v/>
      </c>
      <c r="O628">
        <f>IF(K628="","",ROUND(E628-K628,0))</f>
        <v/>
      </c>
      <c r="P628">
        <f>IF(O628="","",IF(O628&gt;=1,O628,0))</f>
        <v/>
      </c>
      <c r="Q628" s="27">
        <f>IF(E628="","",MAX(0,E628-22))</f>
        <v/>
      </c>
      <c r="R628" s="27">
        <f>IF(H628=1,E628,"")</f>
        <v/>
      </c>
      <c r="S628" s="27">
        <f>IF(AND(H628=1,J628&lt;&gt;""),E628-J628,"")</f>
        <v/>
      </c>
      <c r="T628">
        <f>IF(G628="","",MONTH(G628))</f>
        <v/>
      </c>
    </row>
    <row r="629">
      <c r="A629" s="24" t="n">
        <v>2020</v>
      </c>
      <c r="B629" s="24" t="n">
        <v>1</v>
      </c>
      <c r="C629" s="24" t="n">
        <v>27</v>
      </c>
      <c r="D629" s="24" t="n">
        <v>4</v>
      </c>
      <c r="E629" s="24" t="n">
        <v>0.6</v>
      </c>
      <c r="F629" s="25">
        <f>IF($E629="","",DATE(IF($A629="",nominal_year,$A629),$B629,$C629)+($D629-IF(LEFT(hour_conv,1)="1",1,0))/24)</f>
        <v/>
      </c>
      <c r="G629" s="26">
        <f>IF(F629="","",INT(F629))</f>
        <v/>
      </c>
      <c r="H629">
        <f>IF(G629="","",IF(AND(MONTH(G629)*100+DAY(G629)&gt;=season_lo,MONTH(G629)*100+DAY(G629)&lt;=season_hi),1,0))</f>
        <v/>
      </c>
      <c r="I629">
        <f>IF(G629="","",G629-first_day+1)</f>
        <v/>
      </c>
      <c r="J629" s="27">
        <f>IF(I629="","",INDEX(Daily!$J$2:$J$421,I629))</f>
        <v/>
      </c>
      <c r="K629" s="27">
        <f>IF(J629="","",J629+cat_offset)</f>
        <v/>
      </c>
      <c r="L629" s="27">
        <f>IF(J629="","",MAX(0,E629-J629)^2)</f>
        <v/>
      </c>
      <c r="M629" s="27">
        <f>IF(J629="","",MAX(0,E629-(J629+twcdh_off))^2)</f>
        <v/>
      </c>
      <c r="N629" s="27">
        <f>IF(E629="","",MAX(0,E629-swcdh_thr)^2)</f>
        <v/>
      </c>
      <c r="O629">
        <f>IF(K629="","",ROUND(E629-K629,0))</f>
        <v/>
      </c>
      <c r="P629">
        <f>IF(O629="","",IF(O629&gt;=1,O629,0))</f>
        <v/>
      </c>
      <c r="Q629" s="27">
        <f>IF(E629="","",MAX(0,E629-22))</f>
        <v/>
      </c>
      <c r="R629" s="27">
        <f>IF(H629=1,E629,"")</f>
        <v/>
      </c>
      <c r="S629" s="27">
        <f>IF(AND(H629=1,J629&lt;&gt;""),E629-J629,"")</f>
        <v/>
      </c>
      <c r="T629">
        <f>IF(G629="","",MONTH(G629))</f>
        <v/>
      </c>
    </row>
    <row r="630">
      <c r="A630" s="24" t="n">
        <v>2020</v>
      </c>
      <c r="B630" s="24" t="n">
        <v>1</v>
      </c>
      <c r="C630" s="24" t="n">
        <v>27</v>
      </c>
      <c r="D630" s="24" t="n">
        <v>5</v>
      </c>
      <c r="E630" s="24" t="n">
        <v>1.37</v>
      </c>
      <c r="F630" s="25">
        <f>IF($E630="","",DATE(IF($A630="",nominal_year,$A630),$B630,$C630)+($D630-IF(LEFT(hour_conv,1)="1",1,0))/24)</f>
        <v/>
      </c>
      <c r="G630" s="26">
        <f>IF(F630="","",INT(F630))</f>
        <v/>
      </c>
      <c r="H630">
        <f>IF(G630="","",IF(AND(MONTH(G630)*100+DAY(G630)&gt;=season_lo,MONTH(G630)*100+DAY(G630)&lt;=season_hi),1,0))</f>
        <v/>
      </c>
      <c r="I630">
        <f>IF(G630="","",G630-first_day+1)</f>
        <v/>
      </c>
      <c r="J630" s="27">
        <f>IF(I630="","",INDEX(Daily!$J$2:$J$421,I630))</f>
        <v/>
      </c>
      <c r="K630" s="27">
        <f>IF(J630="","",J630+cat_offset)</f>
        <v/>
      </c>
      <c r="L630" s="27">
        <f>IF(J630="","",MAX(0,E630-J630)^2)</f>
        <v/>
      </c>
      <c r="M630" s="27">
        <f>IF(J630="","",MAX(0,E630-(J630+twcdh_off))^2)</f>
        <v/>
      </c>
      <c r="N630" s="27">
        <f>IF(E630="","",MAX(0,E630-swcdh_thr)^2)</f>
        <v/>
      </c>
      <c r="O630">
        <f>IF(K630="","",ROUND(E630-K630,0))</f>
        <v/>
      </c>
      <c r="P630">
        <f>IF(O630="","",IF(O630&gt;=1,O630,0))</f>
        <v/>
      </c>
      <c r="Q630" s="27">
        <f>IF(E630="","",MAX(0,E630-22))</f>
        <v/>
      </c>
      <c r="R630" s="27">
        <f>IF(H630=1,E630,"")</f>
        <v/>
      </c>
      <c r="S630" s="27">
        <f>IF(AND(H630=1,J630&lt;&gt;""),E630-J630,"")</f>
        <v/>
      </c>
      <c r="T630">
        <f>IF(G630="","",MONTH(G630))</f>
        <v/>
      </c>
    </row>
    <row r="631">
      <c r="A631" s="24" t="n">
        <v>2020</v>
      </c>
      <c r="B631" s="24" t="n">
        <v>1</v>
      </c>
      <c r="C631" s="24" t="n">
        <v>27</v>
      </c>
      <c r="D631" s="24" t="n">
        <v>6</v>
      </c>
      <c r="E631" s="24" t="n">
        <v>0.84</v>
      </c>
      <c r="F631" s="25">
        <f>IF($E631="","",DATE(IF($A631="",nominal_year,$A631),$B631,$C631)+($D631-IF(LEFT(hour_conv,1)="1",1,0))/24)</f>
        <v/>
      </c>
      <c r="G631" s="26">
        <f>IF(F631="","",INT(F631))</f>
        <v/>
      </c>
      <c r="H631">
        <f>IF(G631="","",IF(AND(MONTH(G631)*100+DAY(G631)&gt;=season_lo,MONTH(G631)*100+DAY(G631)&lt;=season_hi),1,0))</f>
        <v/>
      </c>
      <c r="I631">
        <f>IF(G631="","",G631-first_day+1)</f>
        <v/>
      </c>
      <c r="J631" s="27">
        <f>IF(I631="","",INDEX(Daily!$J$2:$J$421,I631))</f>
        <v/>
      </c>
      <c r="K631" s="27">
        <f>IF(J631="","",J631+cat_offset)</f>
        <v/>
      </c>
      <c r="L631" s="27">
        <f>IF(J631="","",MAX(0,E631-J631)^2)</f>
        <v/>
      </c>
      <c r="M631" s="27">
        <f>IF(J631="","",MAX(0,E631-(J631+twcdh_off))^2)</f>
        <v/>
      </c>
      <c r="N631" s="27">
        <f>IF(E631="","",MAX(0,E631-swcdh_thr)^2)</f>
        <v/>
      </c>
      <c r="O631">
        <f>IF(K631="","",ROUND(E631-K631,0))</f>
        <v/>
      </c>
      <c r="P631">
        <f>IF(O631="","",IF(O631&gt;=1,O631,0))</f>
        <v/>
      </c>
      <c r="Q631" s="27">
        <f>IF(E631="","",MAX(0,E631-22))</f>
        <v/>
      </c>
      <c r="R631" s="27">
        <f>IF(H631=1,E631,"")</f>
        <v/>
      </c>
      <c r="S631" s="27">
        <f>IF(AND(H631=1,J631&lt;&gt;""),E631-J631,"")</f>
        <v/>
      </c>
      <c r="T631">
        <f>IF(G631="","",MONTH(G631))</f>
        <v/>
      </c>
    </row>
    <row r="632">
      <c r="A632" s="24" t="n">
        <v>2020</v>
      </c>
      <c r="B632" s="24" t="n">
        <v>1</v>
      </c>
      <c r="C632" s="24" t="n">
        <v>27</v>
      </c>
      <c r="D632" s="24" t="n">
        <v>7</v>
      </c>
      <c r="E632" s="24" t="n">
        <v>1.94</v>
      </c>
      <c r="F632" s="25">
        <f>IF($E632="","",DATE(IF($A632="",nominal_year,$A632),$B632,$C632)+($D632-IF(LEFT(hour_conv,1)="1",1,0))/24)</f>
        <v/>
      </c>
      <c r="G632" s="26">
        <f>IF(F632="","",INT(F632))</f>
        <v/>
      </c>
      <c r="H632">
        <f>IF(G632="","",IF(AND(MONTH(G632)*100+DAY(G632)&gt;=season_lo,MONTH(G632)*100+DAY(G632)&lt;=season_hi),1,0))</f>
        <v/>
      </c>
      <c r="I632">
        <f>IF(G632="","",G632-first_day+1)</f>
        <v/>
      </c>
      <c r="J632" s="27">
        <f>IF(I632="","",INDEX(Daily!$J$2:$J$421,I632))</f>
        <v/>
      </c>
      <c r="K632" s="27">
        <f>IF(J632="","",J632+cat_offset)</f>
        <v/>
      </c>
      <c r="L632" s="27">
        <f>IF(J632="","",MAX(0,E632-J632)^2)</f>
        <v/>
      </c>
      <c r="M632" s="27">
        <f>IF(J632="","",MAX(0,E632-(J632+twcdh_off))^2)</f>
        <v/>
      </c>
      <c r="N632" s="27">
        <f>IF(E632="","",MAX(0,E632-swcdh_thr)^2)</f>
        <v/>
      </c>
      <c r="O632">
        <f>IF(K632="","",ROUND(E632-K632,0))</f>
        <v/>
      </c>
      <c r="P632">
        <f>IF(O632="","",IF(O632&gt;=1,O632,0))</f>
        <v/>
      </c>
      <c r="Q632" s="27">
        <f>IF(E632="","",MAX(0,E632-22))</f>
        <v/>
      </c>
      <c r="R632" s="27">
        <f>IF(H632=1,E632,"")</f>
        <v/>
      </c>
      <c r="S632" s="27">
        <f>IF(AND(H632=1,J632&lt;&gt;""),E632-J632,"")</f>
        <v/>
      </c>
      <c r="T632">
        <f>IF(G632="","",MONTH(G632))</f>
        <v/>
      </c>
    </row>
    <row r="633">
      <c r="A633" s="24" t="n">
        <v>2020</v>
      </c>
      <c r="B633" s="24" t="n">
        <v>1</v>
      </c>
      <c r="C633" s="24" t="n">
        <v>27</v>
      </c>
      <c r="D633" s="24" t="n">
        <v>8</v>
      </c>
      <c r="E633" s="24" t="n">
        <v>2.26</v>
      </c>
      <c r="F633" s="25">
        <f>IF($E633="","",DATE(IF($A633="",nominal_year,$A633),$B633,$C633)+($D633-IF(LEFT(hour_conv,1)="1",1,0))/24)</f>
        <v/>
      </c>
      <c r="G633" s="26">
        <f>IF(F633="","",INT(F633))</f>
        <v/>
      </c>
      <c r="H633">
        <f>IF(G633="","",IF(AND(MONTH(G633)*100+DAY(G633)&gt;=season_lo,MONTH(G633)*100+DAY(G633)&lt;=season_hi),1,0))</f>
        <v/>
      </c>
      <c r="I633">
        <f>IF(G633="","",G633-first_day+1)</f>
        <v/>
      </c>
      <c r="J633" s="27">
        <f>IF(I633="","",INDEX(Daily!$J$2:$J$421,I633))</f>
        <v/>
      </c>
      <c r="K633" s="27">
        <f>IF(J633="","",J633+cat_offset)</f>
        <v/>
      </c>
      <c r="L633" s="27">
        <f>IF(J633="","",MAX(0,E633-J633)^2)</f>
        <v/>
      </c>
      <c r="M633" s="27">
        <f>IF(J633="","",MAX(0,E633-(J633+twcdh_off))^2)</f>
        <v/>
      </c>
      <c r="N633" s="27">
        <f>IF(E633="","",MAX(0,E633-swcdh_thr)^2)</f>
        <v/>
      </c>
      <c r="O633">
        <f>IF(K633="","",ROUND(E633-K633,0))</f>
        <v/>
      </c>
      <c r="P633">
        <f>IF(O633="","",IF(O633&gt;=1,O633,0))</f>
        <v/>
      </c>
      <c r="Q633" s="27">
        <f>IF(E633="","",MAX(0,E633-22))</f>
        <v/>
      </c>
      <c r="R633" s="27">
        <f>IF(H633=1,E633,"")</f>
        <v/>
      </c>
      <c r="S633" s="27">
        <f>IF(AND(H633=1,J633&lt;&gt;""),E633-J633,"")</f>
        <v/>
      </c>
      <c r="T633">
        <f>IF(G633="","",MONTH(G633))</f>
        <v/>
      </c>
    </row>
    <row r="634">
      <c r="A634" s="24" t="n">
        <v>2020</v>
      </c>
      <c r="B634" s="24" t="n">
        <v>1</v>
      </c>
      <c r="C634" s="24" t="n">
        <v>27</v>
      </c>
      <c r="D634" s="24" t="n">
        <v>9</v>
      </c>
      <c r="E634" s="24" t="n">
        <v>3.03</v>
      </c>
      <c r="F634" s="25">
        <f>IF($E634="","",DATE(IF($A634="",nominal_year,$A634),$B634,$C634)+($D634-IF(LEFT(hour_conv,1)="1",1,0))/24)</f>
        <v/>
      </c>
      <c r="G634" s="26">
        <f>IF(F634="","",INT(F634))</f>
        <v/>
      </c>
      <c r="H634">
        <f>IF(G634="","",IF(AND(MONTH(G634)*100+DAY(G634)&gt;=season_lo,MONTH(G634)*100+DAY(G634)&lt;=season_hi),1,0))</f>
        <v/>
      </c>
      <c r="I634">
        <f>IF(G634="","",G634-first_day+1)</f>
        <v/>
      </c>
      <c r="J634" s="27">
        <f>IF(I634="","",INDEX(Daily!$J$2:$J$421,I634))</f>
        <v/>
      </c>
      <c r="K634" s="27">
        <f>IF(J634="","",J634+cat_offset)</f>
        <v/>
      </c>
      <c r="L634" s="27">
        <f>IF(J634="","",MAX(0,E634-J634)^2)</f>
        <v/>
      </c>
      <c r="M634" s="27">
        <f>IF(J634="","",MAX(0,E634-(J634+twcdh_off))^2)</f>
        <v/>
      </c>
      <c r="N634" s="27">
        <f>IF(E634="","",MAX(0,E634-swcdh_thr)^2)</f>
        <v/>
      </c>
      <c r="O634">
        <f>IF(K634="","",ROUND(E634-K634,0))</f>
        <v/>
      </c>
      <c r="P634">
        <f>IF(O634="","",IF(O634&gt;=1,O634,0))</f>
        <v/>
      </c>
      <c r="Q634" s="27">
        <f>IF(E634="","",MAX(0,E634-22))</f>
        <v/>
      </c>
      <c r="R634" s="27">
        <f>IF(H634=1,E634,"")</f>
        <v/>
      </c>
      <c r="S634" s="27">
        <f>IF(AND(H634=1,J634&lt;&gt;""),E634-J634,"")</f>
        <v/>
      </c>
      <c r="T634">
        <f>IF(G634="","",MONTH(G634))</f>
        <v/>
      </c>
    </row>
    <row r="635">
      <c r="A635" s="24" t="n">
        <v>2020</v>
      </c>
      <c r="B635" s="24" t="n">
        <v>1</v>
      </c>
      <c r="C635" s="24" t="n">
        <v>27</v>
      </c>
      <c r="D635" s="24" t="n">
        <v>10</v>
      </c>
      <c r="E635" s="24" t="n">
        <v>3.99</v>
      </c>
      <c r="F635" s="25">
        <f>IF($E635="","",DATE(IF($A635="",nominal_year,$A635),$B635,$C635)+($D635-IF(LEFT(hour_conv,1)="1",1,0))/24)</f>
        <v/>
      </c>
      <c r="G635" s="26">
        <f>IF(F635="","",INT(F635))</f>
        <v/>
      </c>
      <c r="H635">
        <f>IF(G635="","",IF(AND(MONTH(G635)*100+DAY(G635)&gt;=season_lo,MONTH(G635)*100+DAY(G635)&lt;=season_hi),1,0))</f>
        <v/>
      </c>
      <c r="I635">
        <f>IF(G635="","",G635-first_day+1)</f>
        <v/>
      </c>
      <c r="J635" s="27">
        <f>IF(I635="","",INDEX(Daily!$J$2:$J$421,I635))</f>
        <v/>
      </c>
      <c r="K635" s="27">
        <f>IF(J635="","",J635+cat_offset)</f>
        <v/>
      </c>
      <c r="L635" s="27">
        <f>IF(J635="","",MAX(0,E635-J635)^2)</f>
        <v/>
      </c>
      <c r="M635" s="27">
        <f>IF(J635="","",MAX(0,E635-(J635+twcdh_off))^2)</f>
        <v/>
      </c>
      <c r="N635" s="27">
        <f>IF(E635="","",MAX(0,E635-swcdh_thr)^2)</f>
        <v/>
      </c>
      <c r="O635">
        <f>IF(K635="","",ROUND(E635-K635,0))</f>
        <v/>
      </c>
      <c r="P635">
        <f>IF(O635="","",IF(O635&gt;=1,O635,0))</f>
        <v/>
      </c>
      <c r="Q635" s="27">
        <f>IF(E635="","",MAX(0,E635-22))</f>
        <v/>
      </c>
      <c r="R635" s="27">
        <f>IF(H635=1,E635,"")</f>
        <v/>
      </c>
      <c r="S635" s="27">
        <f>IF(AND(H635=1,J635&lt;&gt;""),E635-J635,"")</f>
        <v/>
      </c>
      <c r="T635">
        <f>IF(G635="","",MONTH(G635))</f>
        <v/>
      </c>
    </row>
    <row r="636">
      <c r="A636" s="24" t="n">
        <v>2020</v>
      </c>
      <c r="B636" s="24" t="n">
        <v>1</v>
      </c>
      <c r="C636" s="24" t="n">
        <v>27</v>
      </c>
      <c r="D636" s="24" t="n">
        <v>11</v>
      </c>
      <c r="E636" s="24" t="n">
        <v>5.17</v>
      </c>
      <c r="F636" s="25">
        <f>IF($E636="","",DATE(IF($A636="",nominal_year,$A636),$B636,$C636)+($D636-IF(LEFT(hour_conv,1)="1",1,0))/24)</f>
        <v/>
      </c>
      <c r="G636" s="26">
        <f>IF(F636="","",INT(F636))</f>
        <v/>
      </c>
      <c r="H636">
        <f>IF(G636="","",IF(AND(MONTH(G636)*100+DAY(G636)&gt;=season_lo,MONTH(G636)*100+DAY(G636)&lt;=season_hi),1,0))</f>
        <v/>
      </c>
      <c r="I636">
        <f>IF(G636="","",G636-first_day+1)</f>
        <v/>
      </c>
      <c r="J636" s="27">
        <f>IF(I636="","",INDEX(Daily!$J$2:$J$421,I636))</f>
        <v/>
      </c>
      <c r="K636" s="27">
        <f>IF(J636="","",J636+cat_offset)</f>
        <v/>
      </c>
      <c r="L636" s="27">
        <f>IF(J636="","",MAX(0,E636-J636)^2)</f>
        <v/>
      </c>
      <c r="M636" s="27">
        <f>IF(J636="","",MAX(0,E636-(J636+twcdh_off))^2)</f>
        <v/>
      </c>
      <c r="N636" s="27">
        <f>IF(E636="","",MAX(0,E636-swcdh_thr)^2)</f>
        <v/>
      </c>
      <c r="O636">
        <f>IF(K636="","",ROUND(E636-K636,0))</f>
        <v/>
      </c>
      <c r="P636">
        <f>IF(O636="","",IF(O636&gt;=1,O636,0))</f>
        <v/>
      </c>
      <c r="Q636" s="27">
        <f>IF(E636="","",MAX(0,E636-22))</f>
        <v/>
      </c>
      <c r="R636" s="27">
        <f>IF(H636=1,E636,"")</f>
        <v/>
      </c>
      <c r="S636" s="27">
        <f>IF(AND(H636=1,J636&lt;&gt;""),E636-J636,"")</f>
        <v/>
      </c>
      <c r="T636">
        <f>IF(G636="","",MONTH(G636))</f>
        <v/>
      </c>
    </row>
    <row r="637">
      <c r="A637" s="24" t="n">
        <v>2020</v>
      </c>
      <c r="B637" s="24" t="n">
        <v>1</v>
      </c>
      <c r="C637" s="24" t="n">
        <v>27</v>
      </c>
      <c r="D637" s="24" t="n">
        <v>12</v>
      </c>
      <c r="E637" s="24" t="n">
        <v>5.21</v>
      </c>
      <c r="F637" s="25">
        <f>IF($E637="","",DATE(IF($A637="",nominal_year,$A637),$B637,$C637)+($D637-IF(LEFT(hour_conv,1)="1",1,0))/24)</f>
        <v/>
      </c>
      <c r="G637" s="26">
        <f>IF(F637="","",INT(F637))</f>
        <v/>
      </c>
      <c r="H637">
        <f>IF(G637="","",IF(AND(MONTH(G637)*100+DAY(G637)&gt;=season_lo,MONTH(G637)*100+DAY(G637)&lt;=season_hi),1,0))</f>
        <v/>
      </c>
      <c r="I637">
        <f>IF(G637="","",G637-first_day+1)</f>
        <v/>
      </c>
      <c r="J637" s="27">
        <f>IF(I637="","",INDEX(Daily!$J$2:$J$421,I637))</f>
        <v/>
      </c>
      <c r="K637" s="27">
        <f>IF(J637="","",J637+cat_offset)</f>
        <v/>
      </c>
      <c r="L637" s="27">
        <f>IF(J637="","",MAX(0,E637-J637)^2)</f>
        <v/>
      </c>
      <c r="M637" s="27">
        <f>IF(J637="","",MAX(0,E637-(J637+twcdh_off))^2)</f>
        <v/>
      </c>
      <c r="N637" s="27">
        <f>IF(E637="","",MAX(0,E637-swcdh_thr)^2)</f>
        <v/>
      </c>
      <c r="O637">
        <f>IF(K637="","",ROUND(E637-K637,0))</f>
        <v/>
      </c>
      <c r="P637">
        <f>IF(O637="","",IF(O637&gt;=1,O637,0))</f>
        <v/>
      </c>
      <c r="Q637" s="27">
        <f>IF(E637="","",MAX(0,E637-22))</f>
        <v/>
      </c>
      <c r="R637" s="27">
        <f>IF(H637=1,E637,"")</f>
        <v/>
      </c>
      <c r="S637" s="27">
        <f>IF(AND(H637=1,J637&lt;&gt;""),E637-J637,"")</f>
        <v/>
      </c>
      <c r="T637">
        <f>IF(G637="","",MONTH(G637))</f>
        <v/>
      </c>
    </row>
    <row r="638">
      <c r="A638" s="24" t="n">
        <v>2020</v>
      </c>
      <c r="B638" s="24" t="n">
        <v>1</v>
      </c>
      <c r="C638" s="24" t="n">
        <v>27</v>
      </c>
      <c r="D638" s="24" t="n">
        <v>13</v>
      </c>
      <c r="E638" s="24" t="n">
        <v>5.75</v>
      </c>
      <c r="F638" s="25">
        <f>IF($E638="","",DATE(IF($A638="",nominal_year,$A638),$B638,$C638)+($D638-IF(LEFT(hour_conv,1)="1",1,0))/24)</f>
        <v/>
      </c>
      <c r="G638" s="26">
        <f>IF(F638="","",INT(F638))</f>
        <v/>
      </c>
      <c r="H638">
        <f>IF(G638="","",IF(AND(MONTH(G638)*100+DAY(G638)&gt;=season_lo,MONTH(G638)*100+DAY(G638)&lt;=season_hi),1,0))</f>
        <v/>
      </c>
      <c r="I638">
        <f>IF(G638="","",G638-first_day+1)</f>
        <v/>
      </c>
      <c r="J638" s="27">
        <f>IF(I638="","",INDEX(Daily!$J$2:$J$421,I638))</f>
        <v/>
      </c>
      <c r="K638" s="27">
        <f>IF(J638="","",J638+cat_offset)</f>
        <v/>
      </c>
      <c r="L638" s="27">
        <f>IF(J638="","",MAX(0,E638-J638)^2)</f>
        <v/>
      </c>
      <c r="M638" s="27">
        <f>IF(J638="","",MAX(0,E638-(J638+twcdh_off))^2)</f>
        <v/>
      </c>
      <c r="N638" s="27">
        <f>IF(E638="","",MAX(0,E638-swcdh_thr)^2)</f>
        <v/>
      </c>
      <c r="O638">
        <f>IF(K638="","",ROUND(E638-K638,0))</f>
        <v/>
      </c>
      <c r="P638">
        <f>IF(O638="","",IF(O638&gt;=1,O638,0))</f>
        <v/>
      </c>
      <c r="Q638" s="27">
        <f>IF(E638="","",MAX(0,E638-22))</f>
        <v/>
      </c>
      <c r="R638" s="27">
        <f>IF(H638=1,E638,"")</f>
        <v/>
      </c>
      <c r="S638" s="27">
        <f>IF(AND(H638=1,J638&lt;&gt;""),E638-J638,"")</f>
        <v/>
      </c>
      <c r="T638">
        <f>IF(G638="","",MONTH(G638))</f>
        <v/>
      </c>
    </row>
    <row r="639">
      <c r="A639" s="24" t="n">
        <v>2020</v>
      </c>
      <c r="B639" s="24" t="n">
        <v>1</v>
      </c>
      <c r="C639" s="24" t="n">
        <v>27</v>
      </c>
      <c r="D639" s="24" t="n">
        <v>14</v>
      </c>
      <c r="E639" s="24" t="n">
        <v>5.75</v>
      </c>
      <c r="F639" s="25">
        <f>IF($E639="","",DATE(IF($A639="",nominal_year,$A639),$B639,$C639)+($D639-IF(LEFT(hour_conv,1)="1",1,0))/24)</f>
        <v/>
      </c>
      <c r="G639" s="26">
        <f>IF(F639="","",INT(F639))</f>
        <v/>
      </c>
      <c r="H639">
        <f>IF(G639="","",IF(AND(MONTH(G639)*100+DAY(G639)&gt;=season_lo,MONTH(G639)*100+DAY(G639)&lt;=season_hi),1,0))</f>
        <v/>
      </c>
      <c r="I639">
        <f>IF(G639="","",G639-first_day+1)</f>
        <v/>
      </c>
      <c r="J639" s="27">
        <f>IF(I639="","",INDEX(Daily!$J$2:$J$421,I639))</f>
        <v/>
      </c>
      <c r="K639" s="27">
        <f>IF(J639="","",J639+cat_offset)</f>
        <v/>
      </c>
      <c r="L639" s="27">
        <f>IF(J639="","",MAX(0,E639-J639)^2)</f>
        <v/>
      </c>
      <c r="M639" s="27">
        <f>IF(J639="","",MAX(0,E639-(J639+twcdh_off))^2)</f>
        <v/>
      </c>
      <c r="N639" s="27">
        <f>IF(E639="","",MAX(0,E639-swcdh_thr)^2)</f>
        <v/>
      </c>
      <c r="O639">
        <f>IF(K639="","",ROUND(E639-K639,0))</f>
        <v/>
      </c>
      <c r="P639">
        <f>IF(O639="","",IF(O639&gt;=1,O639,0))</f>
        <v/>
      </c>
      <c r="Q639" s="27">
        <f>IF(E639="","",MAX(0,E639-22))</f>
        <v/>
      </c>
      <c r="R639" s="27">
        <f>IF(H639=1,E639,"")</f>
        <v/>
      </c>
      <c r="S639" s="27">
        <f>IF(AND(H639=1,J639&lt;&gt;""),E639-J639,"")</f>
        <v/>
      </c>
      <c r="T639">
        <f>IF(G639="","",MONTH(G639))</f>
        <v/>
      </c>
    </row>
    <row r="640">
      <c r="A640" s="24" t="n">
        <v>2020</v>
      </c>
      <c r="B640" s="24" t="n">
        <v>1</v>
      </c>
      <c r="C640" s="24" t="n">
        <v>27</v>
      </c>
      <c r="D640" s="24" t="n">
        <v>15</v>
      </c>
      <c r="E640" s="24" t="n">
        <v>6.65</v>
      </c>
      <c r="F640" s="25">
        <f>IF($E640="","",DATE(IF($A640="",nominal_year,$A640),$B640,$C640)+($D640-IF(LEFT(hour_conv,1)="1",1,0))/24)</f>
        <v/>
      </c>
      <c r="G640" s="26">
        <f>IF(F640="","",INT(F640))</f>
        <v/>
      </c>
      <c r="H640">
        <f>IF(G640="","",IF(AND(MONTH(G640)*100+DAY(G640)&gt;=season_lo,MONTH(G640)*100+DAY(G640)&lt;=season_hi),1,0))</f>
        <v/>
      </c>
      <c r="I640">
        <f>IF(G640="","",G640-first_day+1)</f>
        <v/>
      </c>
      <c r="J640" s="27">
        <f>IF(I640="","",INDEX(Daily!$J$2:$J$421,I640))</f>
        <v/>
      </c>
      <c r="K640" s="27">
        <f>IF(J640="","",J640+cat_offset)</f>
        <v/>
      </c>
      <c r="L640" s="27">
        <f>IF(J640="","",MAX(0,E640-J640)^2)</f>
        <v/>
      </c>
      <c r="M640" s="27">
        <f>IF(J640="","",MAX(0,E640-(J640+twcdh_off))^2)</f>
        <v/>
      </c>
      <c r="N640" s="27">
        <f>IF(E640="","",MAX(0,E640-swcdh_thr)^2)</f>
        <v/>
      </c>
      <c r="O640">
        <f>IF(K640="","",ROUND(E640-K640,0))</f>
        <v/>
      </c>
      <c r="P640">
        <f>IF(O640="","",IF(O640&gt;=1,O640,0))</f>
        <v/>
      </c>
      <c r="Q640" s="27">
        <f>IF(E640="","",MAX(0,E640-22))</f>
        <v/>
      </c>
      <c r="R640" s="27">
        <f>IF(H640=1,E640,"")</f>
        <v/>
      </c>
      <c r="S640" s="27">
        <f>IF(AND(H640=1,J640&lt;&gt;""),E640-J640,"")</f>
        <v/>
      </c>
      <c r="T640">
        <f>IF(G640="","",MONTH(G640))</f>
        <v/>
      </c>
    </row>
    <row r="641">
      <c r="A641" s="24" t="n">
        <v>2020</v>
      </c>
      <c r="B641" s="24" t="n">
        <v>1</v>
      </c>
      <c r="C641" s="24" t="n">
        <v>27</v>
      </c>
      <c r="D641" s="24" t="n">
        <v>16</v>
      </c>
      <c r="E641" s="24" t="n">
        <v>6.41</v>
      </c>
      <c r="F641" s="25">
        <f>IF($E641="","",DATE(IF($A641="",nominal_year,$A641),$B641,$C641)+($D641-IF(LEFT(hour_conv,1)="1",1,0))/24)</f>
        <v/>
      </c>
      <c r="G641" s="26">
        <f>IF(F641="","",INT(F641))</f>
        <v/>
      </c>
      <c r="H641">
        <f>IF(G641="","",IF(AND(MONTH(G641)*100+DAY(G641)&gt;=season_lo,MONTH(G641)*100+DAY(G641)&lt;=season_hi),1,0))</f>
        <v/>
      </c>
      <c r="I641">
        <f>IF(G641="","",G641-first_day+1)</f>
        <v/>
      </c>
      <c r="J641" s="27">
        <f>IF(I641="","",INDEX(Daily!$J$2:$J$421,I641))</f>
        <v/>
      </c>
      <c r="K641" s="27">
        <f>IF(J641="","",J641+cat_offset)</f>
        <v/>
      </c>
      <c r="L641" s="27">
        <f>IF(J641="","",MAX(0,E641-J641)^2)</f>
        <v/>
      </c>
      <c r="M641" s="27">
        <f>IF(J641="","",MAX(0,E641-(J641+twcdh_off))^2)</f>
        <v/>
      </c>
      <c r="N641" s="27">
        <f>IF(E641="","",MAX(0,E641-swcdh_thr)^2)</f>
        <v/>
      </c>
      <c r="O641">
        <f>IF(K641="","",ROUND(E641-K641,0))</f>
        <v/>
      </c>
      <c r="P641">
        <f>IF(O641="","",IF(O641&gt;=1,O641,0))</f>
        <v/>
      </c>
      <c r="Q641" s="27">
        <f>IF(E641="","",MAX(0,E641-22))</f>
        <v/>
      </c>
      <c r="R641" s="27">
        <f>IF(H641=1,E641,"")</f>
        <v/>
      </c>
      <c r="S641" s="27">
        <f>IF(AND(H641=1,J641&lt;&gt;""),E641-J641,"")</f>
        <v/>
      </c>
      <c r="T641">
        <f>IF(G641="","",MONTH(G641))</f>
        <v/>
      </c>
    </row>
    <row r="642">
      <c r="A642" s="24" t="n">
        <v>2020</v>
      </c>
      <c r="B642" s="24" t="n">
        <v>1</v>
      </c>
      <c r="C642" s="24" t="n">
        <v>27</v>
      </c>
      <c r="D642" s="24" t="n">
        <v>17</v>
      </c>
      <c r="E642" s="24" t="n">
        <v>6.75</v>
      </c>
      <c r="F642" s="25">
        <f>IF($E642="","",DATE(IF($A642="",nominal_year,$A642),$B642,$C642)+($D642-IF(LEFT(hour_conv,1)="1",1,0))/24)</f>
        <v/>
      </c>
      <c r="G642" s="26">
        <f>IF(F642="","",INT(F642))</f>
        <v/>
      </c>
      <c r="H642">
        <f>IF(G642="","",IF(AND(MONTH(G642)*100+DAY(G642)&gt;=season_lo,MONTH(G642)*100+DAY(G642)&lt;=season_hi),1,0))</f>
        <v/>
      </c>
      <c r="I642">
        <f>IF(G642="","",G642-first_day+1)</f>
        <v/>
      </c>
      <c r="J642" s="27">
        <f>IF(I642="","",INDEX(Daily!$J$2:$J$421,I642))</f>
        <v/>
      </c>
      <c r="K642" s="27">
        <f>IF(J642="","",J642+cat_offset)</f>
        <v/>
      </c>
      <c r="L642" s="27">
        <f>IF(J642="","",MAX(0,E642-J642)^2)</f>
        <v/>
      </c>
      <c r="M642" s="27">
        <f>IF(J642="","",MAX(0,E642-(J642+twcdh_off))^2)</f>
        <v/>
      </c>
      <c r="N642" s="27">
        <f>IF(E642="","",MAX(0,E642-swcdh_thr)^2)</f>
        <v/>
      </c>
      <c r="O642">
        <f>IF(K642="","",ROUND(E642-K642,0))</f>
        <v/>
      </c>
      <c r="P642">
        <f>IF(O642="","",IF(O642&gt;=1,O642,0))</f>
        <v/>
      </c>
      <c r="Q642" s="27">
        <f>IF(E642="","",MAX(0,E642-22))</f>
        <v/>
      </c>
      <c r="R642" s="27">
        <f>IF(H642=1,E642,"")</f>
        <v/>
      </c>
      <c r="S642" s="27">
        <f>IF(AND(H642=1,J642&lt;&gt;""),E642-J642,"")</f>
        <v/>
      </c>
      <c r="T642">
        <f>IF(G642="","",MONTH(G642))</f>
        <v/>
      </c>
    </row>
    <row r="643">
      <c r="A643" s="24" t="n">
        <v>2020</v>
      </c>
      <c r="B643" s="24" t="n">
        <v>1</v>
      </c>
      <c r="C643" s="24" t="n">
        <v>27</v>
      </c>
      <c r="D643" s="24" t="n">
        <v>18</v>
      </c>
      <c r="E643" s="24" t="n">
        <v>6.13</v>
      </c>
      <c r="F643" s="25">
        <f>IF($E643="","",DATE(IF($A643="",nominal_year,$A643),$B643,$C643)+($D643-IF(LEFT(hour_conv,1)="1",1,0))/24)</f>
        <v/>
      </c>
      <c r="G643" s="26">
        <f>IF(F643="","",INT(F643))</f>
        <v/>
      </c>
      <c r="H643">
        <f>IF(G643="","",IF(AND(MONTH(G643)*100+DAY(G643)&gt;=season_lo,MONTH(G643)*100+DAY(G643)&lt;=season_hi),1,0))</f>
        <v/>
      </c>
      <c r="I643">
        <f>IF(G643="","",G643-first_day+1)</f>
        <v/>
      </c>
      <c r="J643" s="27">
        <f>IF(I643="","",INDEX(Daily!$J$2:$J$421,I643))</f>
        <v/>
      </c>
      <c r="K643" s="27">
        <f>IF(J643="","",J643+cat_offset)</f>
        <v/>
      </c>
      <c r="L643" s="27">
        <f>IF(J643="","",MAX(0,E643-J643)^2)</f>
        <v/>
      </c>
      <c r="M643" s="27">
        <f>IF(J643="","",MAX(0,E643-(J643+twcdh_off))^2)</f>
        <v/>
      </c>
      <c r="N643" s="27">
        <f>IF(E643="","",MAX(0,E643-swcdh_thr)^2)</f>
        <v/>
      </c>
      <c r="O643">
        <f>IF(K643="","",ROUND(E643-K643,0))</f>
        <v/>
      </c>
      <c r="P643">
        <f>IF(O643="","",IF(O643&gt;=1,O643,0))</f>
        <v/>
      </c>
      <c r="Q643" s="27">
        <f>IF(E643="","",MAX(0,E643-22))</f>
        <v/>
      </c>
      <c r="R643" s="27">
        <f>IF(H643=1,E643,"")</f>
        <v/>
      </c>
      <c r="S643" s="27">
        <f>IF(AND(H643=1,J643&lt;&gt;""),E643-J643,"")</f>
        <v/>
      </c>
      <c r="T643">
        <f>IF(G643="","",MONTH(G643))</f>
        <v/>
      </c>
    </row>
    <row r="644">
      <c r="A644" s="24" t="n">
        <v>2020</v>
      </c>
      <c r="B644" s="24" t="n">
        <v>1</v>
      </c>
      <c r="C644" s="24" t="n">
        <v>27</v>
      </c>
      <c r="D644" s="24" t="n">
        <v>19</v>
      </c>
      <c r="E644" s="24" t="n">
        <v>6.4</v>
      </c>
      <c r="F644" s="25">
        <f>IF($E644="","",DATE(IF($A644="",nominal_year,$A644),$B644,$C644)+($D644-IF(LEFT(hour_conv,1)="1",1,0))/24)</f>
        <v/>
      </c>
      <c r="G644" s="26">
        <f>IF(F644="","",INT(F644))</f>
        <v/>
      </c>
      <c r="H644">
        <f>IF(G644="","",IF(AND(MONTH(G644)*100+DAY(G644)&gt;=season_lo,MONTH(G644)*100+DAY(G644)&lt;=season_hi),1,0))</f>
        <v/>
      </c>
      <c r="I644">
        <f>IF(G644="","",G644-first_day+1)</f>
        <v/>
      </c>
      <c r="J644" s="27">
        <f>IF(I644="","",INDEX(Daily!$J$2:$J$421,I644))</f>
        <v/>
      </c>
      <c r="K644" s="27">
        <f>IF(J644="","",J644+cat_offset)</f>
        <v/>
      </c>
      <c r="L644" s="27">
        <f>IF(J644="","",MAX(0,E644-J644)^2)</f>
        <v/>
      </c>
      <c r="M644" s="27">
        <f>IF(J644="","",MAX(0,E644-(J644+twcdh_off))^2)</f>
        <v/>
      </c>
      <c r="N644" s="27">
        <f>IF(E644="","",MAX(0,E644-swcdh_thr)^2)</f>
        <v/>
      </c>
      <c r="O644">
        <f>IF(K644="","",ROUND(E644-K644,0))</f>
        <v/>
      </c>
      <c r="P644">
        <f>IF(O644="","",IF(O644&gt;=1,O644,0))</f>
        <v/>
      </c>
      <c r="Q644" s="27">
        <f>IF(E644="","",MAX(0,E644-22))</f>
        <v/>
      </c>
      <c r="R644" s="27">
        <f>IF(H644=1,E644,"")</f>
        <v/>
      </c>
      <c r="S644" s="27">
        <f>IF(AND(H644=1,J644&lt;&gt;""),E644-J644,"")</f>
        <v/>
      </c>
      <c r="T644">
        <f>IF(G644="","",MONTH(G644))</f>
        <v/>
      </c>
    </row>
    <row r="645">
      <c r="A645" s="24" t="n">
        <v>2020</v>
      </c>
      <c r="B645" s="24" t="n">
        <v>1</v>
      </c>
      <c r="C645" s="24" t="n">
        <v>27</v>
      </c>
      <c r="D645" s="24" t="n">
        <v>20</v>
      </c>
      <c r="E645" s="24" t="n">
        <v>4.35</v>
      </c>
      <c r="F645" s="25">
        <f>IF($E645="","",DATE(IF($A645="",nominal_year,$A645),$B645,$C645)+($D645-IF(LEFT(hour_conv,1)="1",1,0))/24)</f>
        <v/>
      </c>
      <c r="G645" s="26">
        <f>IF(F645="","",INT(F645))</f>
        <v/>
      </c>
      <c r="H645">
        <f>IF(G645="","",IF(AND(MONTH(G645)*100+DAY(G645)&gt;=season_lo,MONTH(G645)*100+DAY(G645)&lt;=season_hi),1,0))</f>
        <v/>
      </c>
      <c r="I645">
        <f>IF(G645="","",G645-first_day+1)</f>
        <v/>
      </c>
      <c r="J645" s="27">
        <f>IF(I645="","",INDEX(Daily!$J$2:$J$421,I645))</f>
        <v/>
      </c>
      <c r="K645" s="27">
        <f>IF(J645="","",J645+cat_offset)</f>
        <v/>
      </c>
      <c r="L645" s="27">
        <f>IF(J645="","",MAX(0,E645-J645)^2)</f>
        <v/>
      </c>
      <c r="M645" s="27">
        <f>IF(J645="","",MAX(0,E645-(J645+twcdh_off))^2)</f>
        <v/>
      </c>
      <c r="N645" s="27">
        <f>IF(E645="","",MAX(0,E645-swcdh_thr)^2)</f>
        <v/>
      </c>
      <c r="O645">
        <f>IF(K645="","",ROUND(E645-K645,0))</f>
        <v/>
      </c>
      <c r="P645">
        <f>IF(O645="","",IF(O645&gt;=1,O645,0))</f>
        <v/>
      </c>
      <c r="Q645" s="27">
        <f>IF(E645="","",MAX(0,E645-22))</f>
        <v/>
      </c>
      <c r="R645" s="27">
        <f>IF(H645=1,E645,"")</f>
        <v/>
      </c>
      <c r="S645" s="27">
        <f>IF(AND(H645=1,J645&lt;&gt;""),E645-J645,"")</f>
        <v/>
      </c>
      <c r="T645">
        <f>IF(G645="","",MONTH(G645))</f>
        <v/>
      </c>
    </row>
    <row r="646">
      <c r="A646" s="24" t="n">
        <v>2020</v>
      </c>
      <c r="B646" s="24" t="n">
        <v>1</v>
      </c>
      <c r="C646" s="24" t="n">
        <v>27</v>
      </c>
      <c r="D646" s="24" t="n">
        <v>21</v>
      </c>
      <c r="E646" s="24" t="n">
        <v>4.36</v>
      </c>
      <c r="F646" s="25">
        <f>IF($E646="","",DATE(IF($A646="",nominal_year,$A646),$B646,$C646)+($D646-IF(LEFT(hour_conv,1)="1",1,0))/24)</f>
        <v/>
      </c>
      <c r="G646" s="26">
        <f>IF(F646="","",INT(F646))</f>
        <v/>
      </c>
      <c r="H646">
        <f>IF(G646="","",IF(AND(MONTH(G646)*100+DAY(G646)&gt;=season_lo,MONTH(G646)*100+DAY(G646)&lt;=season_hi),1,0))</f>
        <v/>
      </c>
      <c r="I646">
        <f>IF(G646="","",G646-first_day+1)</f>
        <v/>
      </c>
      <c r="J646" s="27">
        <f>IF(I646="","",INDEX(Daily!$J$2:$J$421,I646))</f>
        <v/>
      </c>
      <c r="K646" s="27">
        <f>IF(J646="","",J646+cat_offset)</f>
        <v/>
      </c>
      <c r="L646" s="27">
        <f>IF(J646="","",MAX(0,E646-J646)^2)</f>
        <v/>
      </c>
      <c r="M646" s="27">
        <f>IF(J646="","",MAX(0,E646-(J646+twcdh_off))^2)</f>
        <v/>
      </c>
      <c r="N646" s="27">
        <f>IF(E646="","",MAX(0,E646-swcdh_thr)^2)</f>
        <v/>
      </c>
      <c r="O646">
        <f>IF(K646="","",ROUND(E646-K646,0))</f>
        <v/>
      </c>
      <c r="P646">
        <f>IF(O646="","",IF(O646&gt;=1,O646,0))</f>
        <v/>
      </c>
      <c r="Q646" s="27">
        <f>IF(E646="","",MAX(0,E646-22))</f>
        <v/>
      </c>
      <c r="R646" s="27">
        <f>IF(H646=1,E646,"")</f>
        <v/>
      </c>
      <c r="S646" s="27">
        <f>IF(AND(H646=1,J646&lt;&gt;""),E646-J646,"")</f>
        <v/>
      </c>
      <c r="T646">
        <f>IF(G646="","",MONTH(G646))</f>
        <v/>
      </c>
    </row>
    <row r="647">
      <c r="A647" s="24" t="n">
        <v>2020</v>
      </c>
      <c r="B647" s="24" t="n">
        <v>1</v>
      </c>
      <c r="C647" s="24" t="n">
        <v>27</v>
      </c>
      <c r="D647" s="24" t="n">
        <v>22</v>
      </c>
      <c r="E647" s="24" t="n">
        <v>4.12</v>
      </c>
      <c r="F647" s="25">
        <f>IF($E647="","",DATE(IF($A647="",nominal_year,$A647),$B647,$C647)+($D647-IF(LEFT(hour_conv,1)="1",1,0))/24)</f>
        <v/>
      </c>
      <c r="G647" s="26">
        <f>IF(F647="","",INT(F647))</f>
        <v/>
      </c>
      <c r="H647">
        <f>IF(G647="","",IF(AND(MONTH(G647)*100+DAY(G647)&gt;=season_lo,MONTH(G647)*100+DAY(G647)&lt;=season_hi),1,0))</f>
        <v/>
      </c>
      <c r="I647">
        <f>IF(G647="","",G647-first_day+1)</f>
        <v/>
      </c>
      <c r="J647" s="27">
        <f>IF(I647="","",INDEX(Daily!$J$2:$J$421,I647))</f>
        <v/>
      </c>
      <c r="K647" s="27">
        <f>IF(J647="","",J647+cat_offset)</f>
        <v/>
      </c>
      <c r="L647" s="27">
        <f>IF(J647="","",MAX(0,E647-J647)^2)</f>
        <v/>
      </c>
      <c r="M647" s="27">
        <f>IF(J647="","",MAX(0,E647-(J647+twcdh_off))^2)</f>
        <v/>
      </c>
      <c r="N647" s="27">
        <f>IF(E647="","",MAX(0,E647-swcdh_thr)^2)</f>
        <v/>
      </c>
      <c r="O647">
        <f>IF(K647="","",ROUND(E647-K647,0))</f>
        <v/>
      </c>
      <c r="P647">
        <f>IF(O647="","",IF(O647&gt;=1,O647,0))</f>
        <v/>
      </c>
      <c r="Q647" s="27">
        <f>IF(E647="","",MAX(0,E647-22))</f>
        <v/>
      </c>
      <c r="R647" s="27">
        <f>IF(H647=1,E647,"")</f>
        <v/>
      </c>
      <c r="S647" s="27">
        <f>IF(AND(H647=1,J647&lt;&gt;""),E647-J647,"")</f>
        <v/>
      </c>
      <c r="T647">
        <f>IF(G647="","",MONTH(G647))</f>
        <v/>
      </c>
    </row>
    <row r="648">
      <c r="A648" s="24" t="n">
        <v>2020</v>
      </c>
      <c r="B648" s="24" t="n">
        <v>1</v>
      </c>
      <c r="C648" s="24" t="n">
        <v>27</v>
      </c>
      <c r="D648" s="24" t="n">
        <v>23</v>
      </c>
      <c r="E648" s="24" t="n">
        <v>2.92</v>
      </c>
      <c r="F648" s="25">
        <f>IF($E648="","",DATE(IF($A648="",nominal_year,$A648),$B648,$C648)+($D648-IF(LEFT(hour_conv,1)="1",1,0))/24)</f>
        <v/>
      </c>
      <c r="G648" s="26">
        <f>IF(F648="","",INT(F648))</f>
        <v/>
      </c>
      <c r="H648">
        <f>IF(G648="","",IF(AND(MONTH(G648)*100+DAY(G648)&gt;=season_lo,MONTH(G648)*100+DAY(G648)&lt;=season_hi),1,0))</f>
        <v/>
      </c>
      <c r="I648">
        <f>IF(G648="","",G648-first_day+1)</f>
        <v/>
      </c>
      <c r="J648" s="27">
        <f>IF(I648="","",INDEX(Daily!$J$2:$J$421,I648))</f>
        <v/>
      </c>
      <c r="K648" s="27">
        <f>IF(J648="","",J648+cat_offset)</f>
        <v/>
      </c>
      <c r="L648" s="27">
        <f>IF(J648="","",MAX(0,E648-J648)^2)</f>
        <v/>
      </c>
      <c r="M648" s="27">
        <f>IF(J648="","",MAX(0,E648-(J648+twcdh_off))^2)</f>
        <v/>
      </c>
      <c r="N648" s="27">
        <f>IF(E648="","",MAX(0,E648-swcdh_thr)^2)</f>
        <v/>
      </c>
      <c r="O648">
        <f>IF(K648="","",ROUND(E648-K648,0))</f>
        <v/>
      </c>
      <c r="P648">
        <f>IF(O648="","",IF(O648&gt;=1,O648,0))</f>
        <v/>
      </c>
      <c r="Q648" s="27">
        <f>IF(E648="","",MAX(0,E648-22))</f>
        <v/>
      </c>
      <c r="R648" s="27">
        <f>IF(H648=1,E648,"")</f>
        <v/>
      </c>
      <c r="S648" s="27">
        <f>IF(AND(H648=1,J648&lt;&gt;""),E648-J648,"")</f>
        <v/>
      </c>
      <c r="T648">
        <f>IF(G648="","",MONTH(G648))</f>
        <v/>
      </c>
    </row>
    <row r="649">
      <c r="A649" s="24" t="n">
        <v>2020</v>
      </c>
      <c r="B649" s="24" t="n">
        <v>1</v>
      </c>
      <c r="C649" s="24" t="n">
        <v>27</v>
      </c>
      <c r="D649" s="24" t="n">
        <v>24</v>
      </c>
      <c r="E649" s="24" t="n">
        <v>2.08</v>
      </c>
      <c r="F649" s="25">
        <f>IF($E649="","",DATE(IF($A649="",nominal_year,$A649),$B649,$C649)+($D649-IF(LEFT(hour_conv,1)="1",1,0))/24)</f>
        <v/>
      </c>
      <c r="G649" s="26">
        <f>IF(F649="","",INT(F649))</f>
        <v/>
      </c>
      <c r="H649">
        <f>IF(G649="","",IF(AND(MONTH(G649)*100+DAY(G649)&gt;=season_lo,MONTH(G649)*100+DAY(G649)&lt;=season_hi),1,0))</f>
        <v/>
      </c>
      <c r="I649">
        <f>IF(G649="","",G649-first_day+1)</f>
        <v/>
      </c>
      <c r="J649" s="27">
        <f>IF(I649="","",INDEX(Daily!$J$2:$J$421,I649))</f>
        <v/>
      </c>
      <c r="K649" s="27">
        <f>IF(J649="","",J649+cat_offset)</f>
        <v/>
      </c>
      <c r="L649" s="27">
        <f>IF(J649="","",MAX(0,E649-J649)^2)</f>
        <v/>
      </c>
      <c r="M649" s="27">
        <f>IF(J649="","",MAX(0,E649-(J649+twcdh_off))^2)</f>
        <v/>
      </c>
      <c r="N649" s="27">
        <f>IF(E649="","",MAX(0,E649-swcdh_thr)^2)</f>
        <v/>
      </c>
      <c r="O649">
        <f>IF(K649="","",ROUND(E649-K649,0))</f>
        <v/>
      </c>
      <c r="P649">
        <f>IF(O649="","",IF(O649&gt;=1,O649,0))</f>
        <v/>
      </c>
      <c r="Q649" s="27">
        <f>IF(E649="","",MAX(0,E649-22))</f>
        <v/>
      </c>
      <c r="R649" s="27">
        <f>IF(H649=1,E649,"")</f>
        <v/>
      </c>
      <c r="S649" s="27">
        <f>IF(AND(H649=1,J649&lt;&gt;""),E649-J649,"")</f>
        <v/>
      </c>
      <c r="T649">
        <f>IF(G649="","",MONTH(G649))</f>
        <v/>
      </c>
    </row>
    <row r="650">
      <c r="A650" s="24" t="n">
        <v>2020</v>
      </c>
      <c r="B650" s="24" t="n">
        <v>1</v>
      </c>
      <c r="C650" s="24" t="n">
        <v>28</v>
      </c>
      <c r="D650" s="24" t="n">
        <v>1</v>
      </c>
      <c r="E650" s="24" t="n">
        <v>1.6</v>
      </c>
      <c r="F650" s="25">
        <f>IF($E650="","",DATE(IF($A650="",nominal_year,$A650),$B650,$C650)+($D650-IF(LEFT(hour_conv,1)="1",1,0))/24)</f>
        <v/>
      </c>
      <c r="G650" s="26">
        <f>IF(F650="","",INT(F650))</f>
        <v/>
      </c>
      <c r="H650">
        <f>IF(G650="","",IF(AND(MONTH(G650)*100+DAY(G650)&gt;=season_lo,MONTH(G650)*100+DAY(G650)&lt;=season_hi),1,0))</f>
        <v/>
      </c>
      <c r="I650">
        <f>IF(G650="","",G650-first_day+1)</f>
        <v/>
      </c>
      <c r="J650" s="27">
        <f>IF(I650="","",INDEX(Daily!$J$2:$J$421,I650))</f>
        <v/>
      </c>
      <c r="K650" s="27">
        <f>IF(J650="","",J650+cat_offset)</f>
        <v/>
      </c>
      <c r="L650" s="27">
        <f>IF(J650="","",MAX(0,E650-J650)^2)</f>
        <v/>
      </c>
      <c r="M650" s="27">
        <f>IF(J650="","",MAX(0,E650-(J650+twcdh_off))^2)</f>
        <v/>
      </c>
      <c r="N650" s="27">
        <f>IF(E650="","",MAX(0,E650-swcdh_thr)^2)</f>
        <v/>
      </c>
      <c r="O650">
        <f>IF(K650="","",ROUND(E650-K650,0))</f>
        <v/>
      </c>
      <c r="P650">
        <f>IF(O650="","",IF(O650&gt;=1,O650,0))</f>
        <v/>
      </c>
      <c r="Q650" s="27">
        <f>IF(E650="","",MAX(0,E650-22))</f>
        <v/>
      </c>
      <c r="R650" s="27">
        <f>IF(H650=1,E650,"")</f>
        <v/>
      </c>
      <c r="S650" s="27">
        <f>IF(AND(H650=1,J650&lt;&gt;""),E650-J650,"")</f>
        <v/>
      </c>
      <c r="T650">
        <f>IF(G650="","",MONTH(G650))</f>
        <v/>
      </c>
    </row>
    <row r="651">
      <c r="A651" s="24" t="n">
        <v>2020</v>
      </c>
      <c r="B651" s="24" t="n">
        <v>1</v>
      </c>
      <c r="C651" s="24" t="n">
        <v>28</v>
      </c>
      <c r="D651" s="24" t="n">
        <v>2</v>
      </c>
      <c r="E651" s="24" t="n">
        <v>0.72</v>
      </c>
      <c r="F651" s="25">
        <f>IF($E651="","",DATE(IF($A651="",nominal_year,$A651),$B651,$C651)+($D651-IF(LEFT(hour_conv,1)="1",1,0))/24)</f>
        <v/>
      </c>
      <c r="G651" s="26">
        <f>IF(F651="","",INT(F651))</f>
        <v/>
      </c>
      <c r="H651">
        <f>IF(G651="","",IF(AND(MONTH(G651)*100+DAY(G651)&gt;=season_lo,MONTH(G651)*100+DAY(G651)&lt;=season_hi),1,0))</f>
        <v/>
      </c>
      <c r="I651">
        <f>IF(G651="","",G651-first_day+1)</f>
        <v/>
      </c>
      <c r="J651" s="27">
        <f>IF(I651="","",INDEX(Daily!$J$2:$J$421,I651))</f>
        <v/>
      </c>
      <c r="K651" s="27">
        <f>IF(J651="","",J651+cat_offset)</f>
        <v/>
      </c>
      <c r="L651" s="27">
        <f>IF(J651="","",MAX(0,E651-J651)^2)</f>
        <v/>
      </c>
      <c r="M651" s="27">
        <f>IF(J651="","",MAX(0,E651-(J651+twcdh_off))^2)</f>
        <v/>
      </c>
      <c r="N651" s="27">
        <f>IF(E651="","",MAX(0,E651-swcdh_thr)^2)</f>
        <v/>
      </c>
      <c r="O651">
        <f>IF(K651="","",ROUND(E651-K651,0))</f>
        <v/>
      </c>
      <c r="P651">
        <f>IF(O651="","",IF(O651&gt;=1,O651,0))</f>
        <v/>
      </c>
      <c r="Q651" s="27">
        <f>IF(E651="","",MAX(0,E651-22))</f>
        <v/>
      </c>
      <c r="R651" s="27">
        <f>IF(H651=1,E651,"")</f>
        <v/>
      </c>
      <c r="S651" s="27">
        <f>IF(AND(H651=1,J651&lt;&gt;""),E651-J651,"")</f>
        <v/>
      </c>
      <c r="T651">
        <f>IF(G651="","",MONTH(G651))</f>
        <v/>
      </c>
    </row>
    <row r="652">
      <c r="A652" s="24" t="n">
        <v>2020</v>
      </c>
      <c r="B652" s="24" t="n">
        <v>1</v>
      </c>
      <c r="C652" s="24" t="n">
        <v>28</v>
      </c>
      <c r="D652" s="24" t="n">
        <v>3</v>
      </c>
      <c r="E652" s="24" t="n">
        <v>1.05</v>
      </c>
      <c r="F652" s="25">
        <f>IF($E652="","",DATE(IF($A652="",nominal_year,$A652),$B652,$C652)+($D652-IF(LEFT(hour_conv,1)="1",1,0))/24)</f>
        <v/>
      </c>
      <c r="G652" s="26">
        <f>IF(F652="","",INT(F652))</f>
        <v/>
      </c>
      <c r="H652">
        <f>IF(G652="","",IF(AND(MONTH(G652)*100+DAY(G652)&gt;=season_lo,MONTH(G652)*100+DAY(G652)&lt;=season_hi),1,0))</f>
        <v/>
      </c>
      <c r="I652">
        <f>IF(G652="","",G652-first_day+1)</f>
        <v/>
      </c>
      <c r="J652" s="27">
        <f>IF(I652="","",INDEX(Daily!$J$2:$J$421,I652))</f>
        <v/>
      </c>
      <c r="K652" s="27">
        <f>IF(J652="","",J652+cat_offset)</f>
        <v/>
      </c>
      <c r="L652" s="27">
        <f>IF(J652="","",MAX(0,E652-J652)^2)</f>
        <v/>
      </c>
      <c r="M652" s="27">
        <f>IF(J652="","",MAX(0,E652-(J652+twcdh_off))^2)</f>
        <v/>
      </c>
      <c r="N652" s="27">
        <f>IF(E652="","",MAX(0,E652-swcdh_thr)^2)</f>
        <v/>
      </c>
      <c r="O652">
        <f>IF(K652="","",ROUND(E652-K652,0))</f>
        <v/>
      </c>
      <c r="P652">
        <f>IF(O652="","",IF(O652&gt;=1,O652,0))</f>
        <v/>
      </c>
      <c r="Q652" s="27">
        <f>IF(E652="","",MAX(0,E652-22))</f>
        <v/>
      </c>
      <c r="R652" s="27">
        <f>IF(H652=1,E652,"")</f>
        <v/>
      </c>
      <c r="S652" s="27">
        <f>IF(AND(H652=1,J652&lt;&gt;""),E652-J652,"")</f>
        <v/>
      </c>
      <c r="T652">
        <f>IF(G652="","",MONTH(G652))</f>
        <v/>
      </c>
    </row>
    <row r="653">
      <c r="A653" s="24" t="n">
        <v>2020</v>
      </c>
      <c r="B653" s="24" t="n">
        <v>1</v>
      </c>
      <c r="C653" s="24" t="n">
        <v>28</v>
      </c>
      <c r="D653" s="24" t="n">
        <v>4</v>
      </c>
      <c r="E653" s="24" t="n">
        <v>1.88</v>
      </c>
      <c r="F653" s="25">
        <f>IF($E653="","",DATE(IF($A653="",nominal_year,$A653),$B653,$C653)+($D653-IF(LEFT(hour_conv,1)="1",1,0))/24)</f>
        <v/>
      </c>
      <c r="G653" s="26">
        <f>IF(F653="","",INT(F653))</f>
        <v/>
      </c>
      <c r="H653">
        <f>IF(G653="","",IF(AND(MONTH(G653)*100+DAY(G653)&gt;=season_lo,MONTH(G653)*100+DAY(G653)&lt;=season_hi),1,0))</f>
        <v/>
      </c>
      <c r="I653">
        <f>IF(G653="","",G653-first_day+1)</f>
        <v/>
      </c>
      <c r="J653" s="27">
        <f>IF(I653="","",INDEX(Daily!$J$2:$J$421,I653))</f>
        <v/>
      </c>
      <c r="K653" s="27">
        <f>IF(J653="","",J653+cat_offset)</f>
        <v/>
      </c>
      <c r="L653" s="27">
        <f>IF(J653="","",MAX(0,E653-J653)^2)</f>
        <v/>
      </c>
      <c r="M653" s="27">
        <f>IF(J653="","",MAX(0,E653-(J653+twcdh_off))^2)</f>
        <v/>
      </c>
      <c r="N653" s="27">
        <f>IF(E653="","",MAX(0,E653-swcdh_thr)^2)</f>
        <v/>
      </c>
      <c r="O653">
        <f>IF(K653="","",ROUND(E653-K653,0))</f>
        <v/>
      </c>
      <c r="P653">
        <f>IF(O653="","",IF(O653&gt;=1,O653,0))</f>
        <v/>
      </c>
      <c r="Q653" s="27">
        <f>IF(E653="","",MAX(0,E653-22))</f>
        <v/>
      </c>
      <c r="R653" s="27">
        <f>IF(H653=1,E653,"")</f>
        <v/>
      </c>
      <c r="S653" s="27">
        <f>IF(AND(H653=1,J653&lt;&gt;""),E653-J653,"")</f>
        <v/>
      </c>
      <c r="T653">
        <f>IF(G653="","",MONTH(G653))</f>
        <v/>
      </c>
    </row>
    <row r="654">
      <c r="A654" s="24" t="n">
        <v>2020</v>
      </c>
      <c r="B654" s="24" t="n">
        <v>1</v>
      </c>
      <c r="C654" s="24" t="n">
        <v>28</v>
      </c>
      <c r="D654" s="24" t="n">
        <v>5</v>
      </c>
      <c r="E654" s="24" t="n">
        <v>1.46</v>
      </c>
      <c r="F654" s="25">
        <f>IF($E654="","",DATE(IF($A654="",nominal_year,$A654),$B654,$C654)+($D654-IF(LEFT(hour_conv,1)="1",1,0))/24)</f>
        <v/>
      </c>
      <c r="G654" s="26">
        <f>IF(F654="","",INT(F654))</f>
        <v/>
      </c>
      <c r="H654">
        <f>IF(G654="","",IF(AND(MONTH(G654)*100+DAY(G654)&gt;=season_lo,MONTH(G654)*100+DAY(G654)&lt;=season_hi),1,0))</f>
        <v/>
      </c>
      <c r="I654">
        <f>IF(G654="","",G654-first_day+1)</f>
        <v/>
      </c>
      <c r="J654" s="27">
        <f>IF(I654="","",INDEX(Daily!$J$2:$J$421,I654))</f>
        <v/>
      </c>
      <c r="K654" s="27">
        <f>IF(J654="","",J654+cat_offset)</f>
        <v/>
      </c>
      <c r="L654" s="27">
        <f>IF(J654="","",MAX(0,E654-J654)^2)</f>
        <v/>
      </c>
      <c r="M654" s="27">
        <f>IF(J654="","",MAX(0,E654-(J654+twcdh_off))^2)</f>
        <v/>
      </c>
      <c r="N654" s="27">
        <f>IF(E654="","",MAX(0,E654-swcdh_thr)^2)</f>
        <v/>
      </c>
      <c r="O654">
        <f>IF(K654="","",ROUND(E654-K654,0))</f>
        <v/>
      </c>
      <c r="P654">
        <f>IF(O654="","",IF(O654&gt;=1,O654,0))</f>
        <v/>
      </c>
      <c r="Q654" s="27">
        <f>IF(E654="","",MAX(0,E654-22))</f>
        <v/>
      </c>
      <c r="R654" s="27">
        <f>IF(H654=1,E654,"")</f>
        <v/>
      </c>
      <c r="S654" s="27">
        <f>IF(AND(H654=1,J654&lt;&gt;""),E654-J654,"")</f>
        <v/>
      </c>
      <c r="T654">
        <f>IF(G654="","",MONTH(G654))</f>
        <v/>
      </c>
    </row>
    <row r="655">
      <c r="A655" s="24" t="n">
        <v>2020</v>
      </c>
      <c r="B655" s="24" t="n">
        <v>1</v>
      </c>
      <c r="C655" s="24" t="n">
        <v>28</v>
      </c>
      <c r="D655" s="24" t="n">
        <v>6</v>
      </c>
      <c r="E655" s="24" t="n">
        <v>0.83</v>
      </c>
      <c r="F655" s="25">
        <f>IF($E655="","",DATE(IF($A655="",nominal_year,$A655),$B655,$C655)+($D655-IF(LEFT(hour_conv,1)="1",1,0))/24)</f>
        <v/>
      </c>
      <c r="G655" s="26">
        <f>IF(F655="","",INT(F655))</f>
        <v/>
      </c>
      <c r="H655">
        <f>IF(G655="","",IF(AND(MONTH(G655)*100+DAY(G655)&gt;=season_lo,MONTH(G655)*100+DAY(G655)&lt;=season_hi),1,0))</f>
        <v/>
      </c>
      <c r="I655">
        <f>IF(G655="","",G655-first_day+1)</f>
        <v/>
      </c>
      <c r="J655" s="27">
        <f>IF(I655="","",INDEX(Daily!$J$2:$J$421,I655))</f>
        <v/>
      </c>
      <c r="K655" s="27">
        <f>IF(J655="","",J655+cat_offset)</f>
        <v/>
      </c>
      <c r="L655" s="27">
        <f>IF(J655="","",MAX(0,E655-J655)^2)</f>
        <v/>
      </c>
      <c r="M655" s="27">
        <f>IF(J655="","",MAX(0,E655-(J655+twcdh_off))^2)</f>
        <v/>
      </c>
      <c r="N655" s="27">
        <f>IF(E655="","",MAX(0,E655-swcdh_thr)^2)</f>
        <v/>
      </c>
      <c r="O655">
        <f>IF(K655="","",ROUND(E655-K655,0))</f>
        <v/>
      </c>
      <c r="P655">
        <f>IF(O655="","",IF(O655&gt;=1,O655,0))</f>
        <v/>
      </c>
      <c r="Q655" s="27">
        <f>IF(E655="","",MAX(0,E655-22))</f>
        <v/>
      </c>
      <c r="R655" s="27">
        <f>IF(H655=1,E655,"")</f>
        <v/>
      </c>
      <c r="S655" s="27">
        <f>IF(AND(H655=1,J655&lt;&gt;""),E655-J655,"")</f>
        <v/>
      </c>
      <c r="T655">
        <f>IF(G655="","",MONTH(G655))</f>
        <v/>
      </c>
    </row>
    <row r="656">
      <c r="A656" s="24" t="n">
        <v>2020</v>
      </c>
      <c r="B656" s="24" t="n">
        <v>1</v>
      </c>
      <c r="C656" s="24" t="n">
        <v>28</v>
      </c>
      <c r="D656" s="24" t="n">
        <v>7</v>
      </c>
      <c r="E656" s="24" t="n">
        <v>1.36</v>
      </c>
      <c r="F656" s="25">
        <f>IF($E656="","",DATE(IF($A656="",nominal_year,$A656),$B656,$C656)+($D656-IF(LEFT(hour_conv,1)="1",1,0))/24)</f>
        <v/>
      </c>
      <c r="G656" s="26">
        <f>IF(F656="","",INT(F656))</f>
        <v/>
      </c>
      <c r="H656">
        <f>IF(G656="","",IF(AND(MONTH(G656)*100+DAY(G656)&gt;=season_lo,MONTH(G656)*100+DAY(G656)&lt;=season_hi),1,0))</f>
        <v/>
      </c>
      <c r="I656">
        <f>IF(G656="","",G656-first_day+1)</f>
        <v/>
      </c>
      <c r="J656" s="27">
        <f>IF(I656="","",INDEX(Daily!$J$2:$J$421,I656))</f>
        <v/>
      </c>
      <c r="K656" s="27">
        <f>IF(J656="","",J656+cat_offset)</f>
        <v/>
      </c>
      <c r="L656" s="27">
        <f>IF(J656="","",MAX(0,E656-J656)^2)</f>
        <v/>
      </c>
      <c r="M656" s="27">
        <f>IF(J656="","",MAX(0,E656-(J656+twcdh_off))^2)</f>
        <v/>
      </c>
      <c r="N656" s="27">
        <f>IF(E656="","",MAX(0,E656-swcdh_thr)^2)</f>
        <v/>
      </c>
      <c r="O656">
        <f>IF(K656="","",ROUND(E656-K656,0))</f>
        <v/>
      </c>
      <c r="P656">
        <f>IF(O656="","",IF(O656&gt;=1,O656,0))</f>
        <v/>
      </c>
      <c r="Q656" s="27">
        <f>IF(E656="","",MAX(0,E656-22))</f>
        <v/>
      </c>
      <c r="R656" s="27">
        <f>IF(H656=1,E656,"")</f>
        <v/>
      </c>
      <c r="S656" s="27">
        <f>IF(AND(H656=1,J656&lt;&gt;""),E656-J656,"")</f>
        <v/>
      </c>
      <c r="T656">
        <f>IF(G656="","",MONTH(G656))</f>
        <v/>
      </c>
    </row>
    <row r="657">
      <c r="A657" s="24" t="n">
        <v>2020</v>
      </c>
      <c r="B657" s="24" t="n">
        <v>1</v>
      </c>
      <c r="C657" s="24" t="n">
        <v>28</v>
      </c>
      <c r="D657" s="24" t="n">
        <v>8</v>
      </c>
      <c r="E657" s="24" t="n">
        <v>2.12</v>
      </c>
      <c r="F657" s="25">
        <f>IF($E657="","",DATE(IF($A657="",nominal_year,$A657),$B657,$C657)+($D657-IF(LEFT(hour_conv,1)="1",1,0))/24)</f>
        <v/>
      </c>
      <c r="G657" s="26">
        <f>IF(F657="","",INT(F657))</f>
        <v/>
      </c>
      <c r="H657">
        <f>IF(G657="","",IF(AND(MONTH(G657)*100+DAY(G657)&gt;=season_lo,MONTH(G657)*100+DAY(G657)&lt;=season_hi),1,0))</f>
        <v/>
      </c>
      <c r="I657">
        <f>IF(G657="","",G657-first_day+1)</f>
        <v/>
      </c>
      <c r="J657" s="27">
        <f>IF(I657="","",INDEX(Daily!$J$2:$J$421,I657))</f>
        <v/>
      </c>
      <c r="K657" s="27">
        <f>IF(J657="","",J657+cat_offset)</f>
        <v/>
      </c>
      <c r="L657" s="27">
        <f>IF(J657="","",MAX(0,E657-J657)^2)</f>
        <v/>
      </c>
      <c r="M657" s="27">
        <f>IF(J657="","",MAX(0,E657-(J657+twcdh_off))^2)</f>
        <v/>
      </c>
      <c r="N657" s="27">
        <f>IF(E657="","",MAX(0,E657-swcdh_thr)^2)</f>
        <v/>
      </c>
      <c r="O657">
        <f>IF(K657="","",ROUND(E657-K657,0))</f>
        <v/>
      </c>
      <c r="P657">
        <f>IF(O657="","",IF(O657&gt;=1,O657,0))</f>
        <v/>
      </c>
      <c r="Q657" s="27">
        <f>IF(E657="","",MAX(0,E657-22))</f>
        <v/>
      </c>
      <c r="R657" s="27">
        <f>IF(H657=1,E657,"")</f>
        <v/>
      </c>
      <c r="S657" s="27">
        <f>IF(AND(H657=1,J657&lt;&gt;""),E657-J657,"")</f>
        <v/>
      </c>
      <c r="T657">
        <f>IF(G657="","",MONTH(G657))</f>
        <v/>
      </c>
    </row>
    <row r="658">
      <c r="A658" s="24" t="n">
        <v>2020</v>
      </c>
      <c r="B658" s="24" t="n">
        <v>1</v>
      </c>
      <c r="C658" s="24" t="n">
        <v>28</v>
      </c>
      <c r="D658" s="24" t="n">
        <v>9</v>
      </c>
      <c r="E658" s="24" t="n">
        <v>3.35</v>
      </c>
      <c r="F658" s="25">
        <f>IF($E658="","",DATE(IF($A658="",nominal_year,$A658),$B658,$C658)+($D658-IF(LEFT(hour_conv,1)="1",1,0))/24)</f>
        <v/>
      </c>
      <c r="G658" s="26">
        <f>IF(F658="","",INT(F658))</f>
        <v/>
      </c>
      <c r="H658">
        <f>IF(G658="","",IF(AND(MONTH(G658)*100+DAY(G658)&gt;=season_lo,MONTH(G658)*100+DAY(G658)&lt;=season_hi),1,0))</f>
        <v/>
      </c>
      <c r="I658">
        <f>IF(G658="","",G658-first_day+1)</f>
        <v/>
      </c>
      <c r="J658" s="27">
        <f>IF(I658="","",INDEX(Daily!$J$2:$J$421,I658))</f>
        <v/>
      </c>
      <c r="K658" s="27">
        <f>IF(J658="","",J658+cat_offset)</f>
        <v/>
      </c>
      <c r="L658" s="27">
        <f>IF(J658="","",MAX(0,E658-J658)^2)</f>
        <v/>
      </c>
      <c r="M658" s="27">
        <f>IF(J658="","",MAX(0,E658-(J658+twcdh_off))^2)</f>
        <v/>
      </c>
      <c r="N658" s="27">
        <f>IF(E658="","",MAX(0,E658-swcdh_thr)^2)</f>
        <v/>
      </c>
      <c r="O658">
        <f>IF(K658="","",ROUND(E658-K658,0))</f>
        <v/>
      </c>
      <c r="P658">
        <f>IF(O658="","",IF(O658&gt;=1,O658,0))</f>
        <v/>
      </c>
      <c r="Q658" s="27">
        <f>IF(E658="","",MAX(0,E658-22))</f>
        <v/>
      </c>
      <c r="R658" s="27">
        <f>IF(H658=1,E658,"")</f>
        <v/>
      </c>
      <c r="S658" s="27">
        <f>IF(AND(H658=1,J658&lt;&gt;""),E658-J658,"")</f>
        <v/>
      </c>
      <c r="T658">
        <f>IF(G658="","",MONTH(G658))</f>
        <v/>
      </c>
    </row>
    <row r="659">
      <c r="A659" s="24" t="n">
        <v>2020</v>
      </c>
      <c r="B659" s="24" t="n">
        <v>1</v>
      </c>
      <c r="C659" s="24" t="n">
        <v>28</v>
      </c>
      <c r="D659" s="24" t="n">
        <v>10</v>
      </c>
      <c r="E659" s="24" t="n">
        <v>3.33</v>
      </c>
      <c r="F659" s="25">
        <f>IF($E659="","",DATE(IF($A659="",nominal_year,$A659),$B659,$C659)+($D659-IF(LEFT(hour_conv,1)="1",1,0))/24)</f>
        <v/>
      </c>
      <c r="G659" s="26">
        <f>IF(F659="","",INT(F659))</f>
        <v/>
      </c>
      <c r="H659">
        <f>IF(G659="","",IF(AND(MONTH(G659)*100+DAY(G659)&gt;=season_lo,MONTH(G659)*100+DAY(G659)&lt;=season_hi),1,0))</f>
        <v/>
      </c>
      <c r="I659">
        <f>IF(G659="","",G659-first_day+1)</f>
        <v/>
      </c>
      <c r="J659" s="27">
        <f>IF(I659="","",INDEX(Daily!$J$2:$J$421,I659))</f>
        <v/>
      </c>
      <c r="K659" s="27">
        <f>IF(J659="","",J659+cat_offset)</f>
        <v/>
      </c>
      <c r="L659" s="27">
        <f>IF(J659="","",MAX(0,E659-J659)^2)</f>
        <v/>
      </c>
      <c r="M659" s="27">
        <f>IF(J659="","",MAX(0,E659-(J659+twcdh_off))^2)</f>
        <v/>
      </c>
      <c r="N659" s="27">
        <f>IF(E659="","",MAX(0,E659-swcdh_thr)^2)</f>
        <v/>
      </c>
      <c r="O659">
        <f>IF(K659="","",ROUND(E659-K659,0))</f>
        <v/>
      </c>
      <c r="P659">
        <f>IF(O659="","",IF(O659&gt;=1,O659,0))</f>
        <v/>
      </c>
      <c r="Q659" s="27">
        <f>IF(E659="","",MAX(0,E659-22))</f>
        <v/>
      </c>
      <c r="R659" s="27">
        <f>IF(H659=1,E659,"")</f>
        <v/>
      </c>
      <c r="S659" s="27">
        <f>IF(AND(H659=1,J659&lt;&gt;""),E659-J659,"")</f>
        <v/>
      </c>
      <c r="T659">
        <f>IF(G659="","",MONTH(G659))</f>
        <v/>
      </c>
    </row>
    <row r="660">
      <c r="A660" s="24" t="n">
        <v>2020</v>
      </c>
      <c r="B660" s="24" t="n">
        <v>1</v>
      </c>
      <c r="C660" s="24" t="n">
        <v>28</v>
      </c>
      <c r="D660" s="24" t="n">
        <v>11</v>
      </c>
      <c r="E660" s="24" t="n">
        <v>4.1</v>
      </c>
      <c r="F660" s="25">
        <f>IF($E660="","",DATE(IF($A660="",nominal_year,$A660),$B660,$C660)+($D660-IF(LEFT(hour_conv,1)="1",1,0))/24)</f>
        <v/>
      </c>
      <c r="G660" s="26">
        <f>IF(F660="","",INT(F660))</f>
        <v/>
      </c>
      <c r="H660">
        <f>IF(G660="","",IF(AND(MONTH(G660)*100+DAY(G660)&gt;=season_lo,MONTH(G660)*100+DAY(G660)&lt;=season_hi),1,0))</f>
        <v/>
      </c>
      <c r="I660">
        <f>IF(G660="","",G660-first_day+1)</f>
        <v/>
      </c>
      <c r="J660" s="27">
        <f>IF(I660="","",INDEX(Daily!$J$2:$J$421,I660))</f>
        <v/>
      </c>
      <c r="K660" s="27">
        <f>IF(J660="","",J660+cat_offset)</f>
        <v/>
      </c>
      <c r="L660" s="27">
        <f>IF(J660="","",MAX(0,E660-J660)^2)</f>
        <v/>
      </c>
      <c r="M660" s="27">
        <f>IF(J660="","",MAX(0,E660-(J660+twcdh_off))^2)</f>
        <v/>
      </c>
      <c r="N660" s="27">
        <f>IF(E660="","",MAX(0,E660-swcdh_thr)^2)</f>
        <v/>
      </c>
      <c r="O660">
        <f>IF(K660="","",ROUND(E660-K660,0))</f>
        <v/>
      </c>
      <c r="P660">
        <f>IF(O660="","",IF(O660&gt;=1,O660,0))</f>
        <v/>
      </c>
      <c r="Q660" s="27">
        <f>IF(E660="","",MAX(0,E660-22))</f>
        <v/>
      </c>
      <c r="R660" s="27">
        <f>IF(H660=1,E660,"")</f>
        <v/>
      </c>
      <c r="S660" s="27">
        <f>IF(AND(H660=1,J660&lt;&gt;""),E660-J660,"")</f>
        <v/>
      </c>
      <c r="T660">
        <f>IF(G660="","",MONTH(G660))</f>
        <v/>
      </c>
    </row>
    <row r="661">
      <c r="A661" s="24" t="n">
        <v>2020</v>
      </c>
      <c r="B661" s="24" t="n">
        <v>1</v>
      </c>
      <c r="C661" s="24" t="n">
        <v>28</v>
      </c>
      <c r="D661" s="24" t="n">
        <v>12</v>
      </c>
      <c r="E661" s="24" t="n">
        <v>5.4</v>
      </c>
      <c r="F661" s="25">
        <f>IF($E661="","",DATE(IF($A661="",nominal_year,$A661),$B661,$C661)+($D661-IF(LEFT(hour_conv,1)="1",1,0))/24)</f>
        <v/>
      </c>
      <c r="G661" s="26">
        <f>IF(F661="","",INT(F661))</f>
        <v/>
      </c>
      <c r="H661">
        <f>IF(G661="","",IF(AND(MONTH(G661)*100+DAY(G661)&gt;=season_lo,MONTH(G661)*100+DAY(G661)&lt;=season_hi),1,0))</f>
        <v/>
      </c>
      <c r="I661">
        <f>IF(G661="","",G661-first_day+1)</f>
        <v/>
      </c>
      <c r="J661" s="27">
        <f>IF(I661="","",INDEX(Daily!$J$2:$J$421,I661))</f>
        <v/>
      </c>
      <c r="K661" s="27">
        <f>IF(J661="","",J661+cat_offset)</f>
        <v/>
      </c>
      <c r="L661" s="27">
        <f>IF(J661="","",MAX(0,E661-J661)^2)</f>
        <v/>
      </c>
      <c r="M661" s="27">
        <f>IF(J661="","",MAX(0,E661-(J661+twcdh_off))^2)</f>
        <v/>
      </c>
      <c r="N661" s="27">
        <f>IF(E661="","",MAX(0,E661-swcdh_thr)^2)</f>
        <v/>
      </c>
      <c r="O661">
        <f>IF(K661="","",ROUND(E661-K661,0))</f>
        <v/>
      </c>
      <c r="P661">
        <f>IF(O661="","",IF(O661&gt;=1,O661,0))</f>
        <v/>
      </c>
      <c r="Q661" s="27">
        <f>IF(E661="","",MAX(0,E661-22))</f>
        <v/>
      </c>
      <c r="R661" s="27">
        <f>IF(H661=1,E661,"")</f>
        <v/>
      </c>
      <c r="S661" s="27">
        <f>IF(AND(H661=1,J661&lt;&gt;""),E661-J661,"")</f>
        <v/>
      </c>
      <c r="T661">
        <f>IF(G661="","",MONTH(G661))</f>
        <v/>
      </c>
    </row>
    <row r="662">
      <c r="A662" s="24" t="n">
        <v>2020</v>
      </c>
      <c r="B662" s="24" t="n">
        <v>1</v>
      </c>
      <c r="C662" s="24" t="n">
        <v>28</v>
      </c>
      <c r="D662" s="24" t="n">
        <v>13</v>
      </c>
      <c r="E662" s="24" t="n">
        <v>5.96</v>
      </c>
      <c r="F662" s="25">
        <f>IF($E662="","",DATE(IF($A662="",nominal_year,$A662),$B662,$C662)+($D662-IF(LEFT(hour_conv,1)="1",1,0))/24)</f>
        <v/>
      </c>
      <c r="G662" s="26">
        <f>IF(F662="","",INT(F662))</f>
        <v/>
      </c>
      <c r="H662">
        <f>IF(G662="","",IF(AND(MONTH(G662)*100+DAY(G662)&gt;=season_lo,MONTH(G662)*100+DAY(G662)&lt;=season_hi),1,0))</f>
        <v/>
      </c>
      <c r="I662">
        <f>IF(G662="","",G662-first_day+1)</f>
        <v/>
      </c>
      <c r="J662" s="27">
        <f>IF(I662="","",INDEX(Daily!$J$2:$J$421,I662))</f>
        <v/>
      </c>
      <c r="K662" s="27">
        <f>IF(J662="","",J662+cat_offset)</f>
        <v/>
      </c>
      <c r="L662" s="27">
        <f>IF(J662="","",MAX(0,E662-J662)^2)</f>
        <v/>
      </c>
      <c r="M662" s="27">
        <f>IF(J662="","",MAX(0,E662-(J662+twcdh_off))^2)</f>
        <v/>
      </c>
      <c r="N662" s="27">
        <f>IF(E662="","",MAX(0,E662-swcdh_thr)^2)</f>
        <v/>
      </c>
      <c r="O662">
        <f>IF(K662="","",ROUND(E662-K662,0))</f>
        <v/>
      </c>
      <c r="P662">
        <f>IF(O662="","",IF(O662&gt;=1,O662,0))</f>
        <v/>
      </c>
      <c r="Q662" s="27">
        <f>IF(E662="","",MAX(0,E662-22))</f>
        <v/>
      </c>
      <c r="R662" s="27">
        <f>IF(H662=1,E662,"")</f>
        <v/>
      </c>
      <c r="S662" s="27">
        <f>IF(AND(H662=1,J662&lt;&gt;""),E662-J662,"")</f>
        <v/>
      </c>
      <c r="T662">
        <f>IF(G662="","",MONTH(G662))</f>
        <v/>
      </c>
    </row>
    <row r="663">
      <c r="A663" s="24" t="n">
        <v>2020</v>
      </c>
      <c r="B663" s="24" t="n">
        <v>1</v>
      </c>
      <c r="C663" s="24" t="n">
        <v>28</v>
      </c>
      <c r="D663" s="24" t="n">
        <v>14</v>
      </c>
      <c r="E663" s="24" t="n">
        <v>5.91</v>
      </c>
      <c r="F663" s="25">
        <f>IF($E663="","",DATE(IF($A663="",nominal_year,$A663),$B663,$C663)+($D663-IF(LEFT(hour_conv,1)="1",1,0))/24)</f>
        <v/>
      </c>
      <c r="G663" s="26">
        <f>IF(F663="","",INT(F663))</f>
        <v/>
      </c>
      <c r="H663">
        <f>IF(G663="","",IF(AND(MONTH(G663)*100+DAY(G663)&gt;=season_lo,MONTH(G663)*100+DAY(G663)&lt;=season_hi),1,0))</f>
        <v/>
      </c>
      <c r="I663">
        <f>IF(G663="","",G663-first_day+1)</f>
        <v/>
      </c>
      <c r="J663" s="27">
        <f>IF(I663="","",INDEX(Daily!$J$2:$J$421,I663))</f>
        <v/>
      </c>
      <c r="K663" s="27">
        <f>IF(J663="","",J663+cat_offset)</f>
        <v/>
      </c>
      <c r="L663" s="27">
        <f>IF(J663="","",MAX(0,E663-J663)^2)</f>
        <v/>
      </c>
      <c r="M663" s="27">
        <f>IF(J663="","",MAX(0,E663-(J663+twcdh_off))^2)</f>
        <v/>
      </c>
      <c r="N663" s="27">
        <f>IF(E663="","",MAX(0,E663-swcdh_thr)^2)</f>
        <v/>
      </c>
      <c r="O663">
        <f>IF(K663="","",ROUND(E663-K663,0))</f>
        <v/>
      </c>
      <c r="P663">
        <f>IF(O663="","",IF(O663&gt;=1,O663,0))</f>
        <v/>
      </c>
      <c r="Q663" s="27">
        <f>IF(E663="","",MAX(0,E663-22))</f>
        <v/>
      </c>
      <c r="R663" s="27">
        <f>IF(H663=1,E663,"")</f>
        <v/>
      </c>
      <c r="S663" s="27">
        <f>IF(AND(H663=1,J663&lt;&gt;""),E663-J663,"")</f>
        <v/>
      </c>
      <c r="T663">
        <f>IF(G663="","",MONTH(G663))</f>
        <v/>
      </c>
    </row>
    <row r="664">
      <c r="A664" s="24" t="n">
        <v>2020</v>
      </c>
      <c r="B664" s="24" t="n">
        <v>1</v>
      </c>
      <c r="C664" s="24" t="n">
        <v>28</v>
      </c>
      <c r="D664" s="24" t="n">
        <v>15</v>
      </c>
      <c r="E664" s="24" t="n">
        <v>5.89</v>
      </c>
      <c r="F664" s="25">
        <f>IF($E664="","",DATE(IF($A664="",nominal_year,$A664),$B664,$C664)+($D664-IF(LEFT(hour_conv,1)="1",1,0))/24)</f>
        <v/>
      </c>
      <c r="G664" s="26">
        <f>IF(F664="","",INT(F664))</f>
        <v/>
      </c>
      <c r="H664">
        <f>IF(G664="","",IF(AND(MONTH(G664)*100+DAY(G664)&gt;=season_lo,MONTH(G664)*100+DAY(G664)&lt;=season_hi),1,0))</f>
        <v/>
      </c>
      <c r="I664">
        <f>IF(G664="","",G664-first_day+1)</f>
        <v/>
      </c>
      <c r="J664" s="27">
        <f>IF(I664="","",INDEX(Daily!$J$2:$J$421,I664))</f>
        <v/>
      </c>
      <c r="K664" s="27">
        <f>IF(J664="","",J664+cat_offset)</f>
        <v/>
      </c>
      <c r="L664" s="27">
        <f>IF(J664="","",MAX(0,E664-J664)^2)</f>
        <v/>
      </c>
      <c r="M664" s="27">
        <f>IF(J664="","",MAX(0,E664-(J664+twcdh_off))^2)</f>
        <v/>
      </c>
      <c r="N664" s="27">
        <f>IF(E664="","",MAX(0,E664-swcdh_thr)^2)</f>
        <v/>
      </c>
      <c r="O664">
        <f>IF(K664="","",ROUND(E664-K664,0))</f>
        <v/>
      </c>
      <c r="P664">
        <f>IF(O664="","",IF(O664&gt;=1,O664,0))</f>
        <v/>
      </c>
      <c r="Q664" s="27">
        <f>IF(E664="","",MAX(0,E664-22))</f>
        <v/>
      </c>
      <c r="R664" s="27">
        <f>IF(H664=1,E664,"")</f>
        <v/>
      </c>
      <c r="S664" s="27">
        <f>IF(AND(H664=1,J664&lt;&gt;""),E664-J664,"")</f>
        <v/>
      </c>
      <c r="T664">
        <f>IF(G664="","",MONTH(G664))</f>
        <v/>
      </c>
    </row>
    <row r="665">
      <c r="A665" s="24" t="n">
        <v>2020</v>
      </c>
      <c r="B665" s="24" t="n">
        <v>1</v>
      </c>
      <c r="C665" s="24" t="n">
        <v>28</v>
      </c>
      <c r="D665" s="24" t="n">
        <v>16</v>
      </c>
      <c r="E665" s="24" t="n">
        <v>5.81</v>
      </c>
      <c r="F665" s="25">
        <f>IF($E665="","",DATE(IF($A665="",nominal_year,$A665),$B665,$C665)+($D665-IF(LEFT(hour_conv,1)="1",1,0))/24)</f>
        <v/>
      </c>
      <c r="G665" s="26">
        <f>IF(F665="","",INT(F665))</f>
        <v/>
      </c>
      <c r="H665">
        <f>IF(G665="","",IF(AND(MONTH(G665)*100+DAY(G665)&gt;=season_lo,MONTH(G665)*100+DAY(G665)&lt;=season_hi),1,0))</f>
        <v/>
      </c>
      <c r="I665">
        <f>IF(G665="","",G665-first_day+1)</f>
        <v/>
      </c>
      <c r="J665" s="27">
        <f>IF(I665="","",INDEX(Daily!$J$2:$J$421,I665))</f>
        <v/>
      </c>
      <c r="K665" s="27">
        <f>IF(J665="","",J665+cat_offset)</f>
        <v/>
      </c>
      <c r="L665" s="27">
        <f>IF(J665="","",MAX(0,E665-J665)^2)</f>
        <v/>
      </c>
      <c r="M665" s="27">
        <f>IF(J665="","",MAX(0,E665-(J665+twcdh_off))^2)</f>
        <v/>
      </c>
      <c r="N665" s="27">
        <f>IF(E665="","",MAX(0,E665-swcdh_thr)^2)</f>
        <v/>
      </c>
      <c r="O665">
        <f>IF(K665="","",ROUND(E665-K665,0))</f>
        <v/>
      </c>
      <c r="P665">
        <f>IF(O665="","",IF(O665&gt;=1,O665,0))</f>
        <v/>
      </c>
      <c r="Q665" s="27">
        <f>IF(E665="","",MAX(0,E665-22))</f>
        <v/>
      </c>
      <c r="R665" s="27">
        <f>IF(H665=1,E665,"")</f>
        <v/>
      </c>
      <c r="S665" s="27">
        <f>IF(AND(H665=1,J665&lt;&gt;""),E665-J665,"")</f>
        <v/>
      </c>
      <c r="T665">
        <f>IF(G665="","",MONTH(G665))</f>
        <v/>
      </c>
    </row>
    <row r="666">
      <c r="A666" s="24" t="n">
        <v>2020</v>
      </c>
      <c r="B666" s="24" t="n">
        <v>1</v>
      </c>
      <c r="C666" s="24" t="n">
        <v>28</v>
      </c>
      <c r="D666" s="24" t="n">
        <v>17</v>
      </c>
      <c r="E666" s="24" t="n">
        <v>6.06</v>
      </c>
      <c r="F666" s="25">
        <f>IF($E666="","",DATE(IF($A666="",nominal_year,$A666),$B666,$C666)+($D666-IF(LEFT(hour_conv,1)="1",1,0))/24)</f>
        <v/>
      </c>
      <c r="G666" s="26">
        <f>IF(F666="","",INT(F666))</f>
        <v/>
      </c>
      <c r="H666">
        <f>IF(G666="","",IF(AND(MONTH(G666)*100+DAY(G666)&gt;=season_lo,MONTH(G666)*100+DAY(G666)&lt;=season_hi),1,0))</f>
        <v/>
      </c>
      <c r="I666">
        <f>IF(G666="","",G666-first_day+1)</f>
        <v/>
      </c>
      <c r="J666" s="27">
        <f>IF(I666="","",INDEX(Daily!$J$2:$J$421,I666))</f>
        <v/>
      </c>
      <c r="K666" s="27">
        <f>IF(J666="","",J666+cat_offset)</f>
        <v/>
      </c>
      <c r="L666" s="27">
        <f>IF(J666="","",MAX(0,E666-J666)^2)</f>
        <v/>
      </c>
      <c r="M666" s="27">
        <f>IF(J666="","",MAX(0,E666-(J666+twcdh_off))^2)</f>
        <v/>
      </c>
      <c r="N666" s="27">
        <f>IF(E666="","",MAX(0,E666-swcdh_thr)^2)</f>
        <v/>
      </c>
      <c r="O666">
        <f>IF(K666="","",ROUND(E666-K666,0))</f>
        <v/>
      </c>
      <c r="P666">
        <f>IF(O666="","",IF(O666&gt;=1,O666,0))</f>
        <v/>
      </c>
      <c r="Q666" s="27">
        <f>IF(E666="","",MAX(0,E666-22))</f>
        <v/>
      </c>
      <c r="R666" s="27">
        <f>IF(H666=1,E666,"")</f>
        <v/>
      </c>
      <c r="S666" s="27">
        <f>IF(AND(H666=1,J666&lt;&gt;""),E666-J666,"")</f>
        <v/>
      </c>
      <c r="T666">
        <f>IF(G666="","",MONTH(G666))</f>
        <v/>
      </c>
    </row>
    <row r="667">
      <c r="A667" s="24" t="n">
        <v>2020</v>
      </c>
      <c r="B667" s="24" t="n">
        <v>1</v>
      </c>
      <c r="C667" s="24" t="n">
        <v>28</v>
      </c>
      <c r="D667" s="24" t="n">
        <v>18</v>
      </c>
      <c r="E667" s="24" t="n">
        <v>5.17</v>
      </c>
      <c r="F667" s="25">
        <f>IF($E667="","",DATE(IF($A667="",nominal_year,$A667),$B667,$C667)+($D667-IF(LEFT(hour_conv,1)="1",1,0))/24)</f>
        <v/>
      </c>
      <c r="G667" s="26">
        <f>IF(F667="","",INT(F667))</f>
        <v/>
      </c>
      <c r="H667">
        <f>IF(G667="","",IF(AND(MONTH(G667)*100+DAY(G667)&gt;=season_lo,MONTH(G667)*100+DAY(G667)&lt;=season_hi),1,0))</f>
        <v/>
      </c>
      <c r="I667">
        <f>IF(G667="","",G667-first_day+1)</f>
        <v/>
      </c>
      <c r="J667" s="27">
        <f>IF(I667="","",INDEX(Daily!$J$2:$J$421,I667))</f>
        <v/>
      </c>
      <c r="K667" s="27">
        <f>IF(J667="","",J667+cat_offset)</f>
        <v/>
      </c>
      <c r="L667" s="27">
        <f>IF(J667="","",MAX(0,E667-J667)^2)</f>
        <v/>
      </c>
      <c r="M667" s="27">
        <f>IF(J667="","",MAX(0,E667-(J667+twcdh_off))^2)</f>
        <v/>
      </c>
      <c r="N667" s="27">
        <f>IF(E667="","",MAX(0,E667-swcdh_thr)^2)</f>
        <v/>
      </c>
      <c r="O667">
        <f>IF(K667="","",ROUND(E667-K667,0))</f>
        <v/>
      </c>
      <c r="P667">
        <f>IF(O667="","",IF(O667&gt;=1,O667,0))</f>
        <v/>
      </c>
      <c r="Q667" s="27">
        <f>IF(E667="","",MAX(0,E667-22))</f>
        <v/>
      </c>
      <c r="R667" s="27">
        <f>IF(H667=1,E667,"")</f>
        <v/>
      </c>
      <c r="S667" s="27">
        <f>IF(AND(H667=1,J667&lt;&gt;""),E667-J667,"")</f>
        <v/>
      </c>
      <c r="T667">
        <f>IF(G667="","",MONTH(G667))</f>
        <v/>
      </c>
    </row>
    <row r="668">
      <c r="A668" s="24" t="n">
        <v>2020</v>
      </c>
      <c r="B668" s="24" t="n">
        <v>1</v>
      </c>
      <c r="C668" s="24" t="n">
        <v>28</v>
      </c>
      <c r="D668" s="24" t="n">
        <v>19</v>
      </c>
      <c r="E668" s="24" t="n">
        <v>5.92</v>
      </c>
      <c r="F668" s="25">
        <f>IF($E668="","",DATE(IF($A668="",nominal_year,$A668),$B668,$C668)+($D668-IF(LEFT(hour_conv,1)="1",1,0))/24)</f>
        <v/>
      </c>
      <c r="G668" s="26">
        <f>IF(F668="","",INT(F668))</f>
        <v/>
      </c>
      <c r="H668">
        <f>IF(G668="","",IF(AND(MONTH(G668)*100+DAY(G668)&gt;=season_lo,MONTH(G668)*100+DAY(G668)&lt;=season_hi),1,0))</f>
        <v/>
      </c>
      <c r="I668">
        <f>IF(G668="","",G668-first_day+1)</f>
        <v/>
      </c>
      <c r="J668" s="27">
        <f>IF(I668="","",INDEX(Daily!$J$2:$J$421,I668))</f>
        <v/>
      </c>
      <c r="K668" s="27">
        <f>IF(J668="","",J668+cat_offset)</f>
        <v/>
      </c>
      <c r="L668" s="27">
        <f>IF(J668="","",MAX(0,E668-J668)^2)</f>
        <v/>
      </c>
      <c r="M668" s="27">
        <f>IF(J668="","",MAX(0,E668-(J668+twcdh_off))^2)</f>
        <v/>
      </c>
      <c r="N668" s="27">
        <f>IF(E668="","",MAX(0,E668-swcdh_thr)^2)</f>
        <v/>
      </c>
      <c r="O668">
        <f>IF(K668="","",ROUND(E668-K668,0))</f>
        <v/>
      </c>
      <c r="P668">
        <f>IF(O668="","",IF(O668&gt;=1,O668,0))</f>
        <v/>
      </c>
      <c r="Q668" s="27">
        <f>IF(E668="","",MAX(0,E668-22))</f>
        <v/>
      </c>
      <c r="R668" s="27">
        <f>IF(H668=1,E668,"")</f>
        <v/>
      </c>
      <c r="S668" s="27">
        <f>IF(AND(H668=1,J668&lt;&gt;""),E668-J668,"")</f>
        <v/>
      </c>
      <c r="T668">
        <f>IF(G668="","",MONTH(G668))</f>
        <v/>
      </c>
    </row>
    <row r="669">
      <c r="A669" s="24" t="n">
        <v>2020</v>
      </c>
      <c r="B669" s="24" t="n">
        <v>1</v>
      </c>
      <c r="C669" s="24" t="n">
        <v>28</v>
      </c>
      <c r="D669" s="24" t="n">
        <v>20</v>
      </c>
      <c r="E669" s="24" t="n">
        <v>4.8</v>
      </c>
      <c r="F669" s="25">
        <f>IF($E669="","",DATE(IF($A669="",nominal_year,$A669),$B669,$C669)+($D669-IF(LEFT(hour_conv,1)="1",1,0))/24)</f>
        <v/>
      </c>
      <c r="G669" s="26">
        <f>IF(F669="","",INT(F669))</f>
        <v/>
      </c>
      <c r="H669">
        <f>IF(G669="","",IF(AND(MONTH(G669)*100+DAY(G669)&gt;=season_lo,MONTH(G669)*100+DAY(G669)&lt;=season_hi),1,0))</f>
        <v/>
      </c>
      <c r="I669">
        <f>IF(G669="","",G669-first_day+1)</f>
        <v/>
      </c>
      <c r="J669" s="27">
        <f>IF(I669="","",INDEX(Daily!$J$2:$J$421,I669))</f>
        <v/>
      </c>
      <c r="K669" s="27">
        <f>IF(J669="","",J669+cat_offset)</f>
        <v/>
      </c>
      <c r="L669" s="27">
        <f>IF(J669="","",MAX(0,E669-J669)^2)</f>
        <v/>
      </c>
      <c r="M669" s="27">
        <f>IF(J669="","",MAX(0,E669-(J669+twcdh_off))^2)</f>
        <v/>
      </c>
      <c r="N669" s="27">
        <f>IF(E669="","",MAX(0,E669-swcdh_thr)^2)</f>
        <v/>
      </c>
      <c r="O669">
        <f>IF(K669="","",ROUND(E669-K669,0))</f>
        <v/>
      </c>
      <c r="P669">
        <f>IF(O669="","",IF(O669&gt;=1,O669,0))</f>
        <v/>
      </c>
      <c r="Q669" s="27">
        <f>IF(E669="","",MAX(0,E669-22))</f>
        <v/>
      </c>
      <c r="R669" s="27">
        <f>IF(H669=1,E669,"")</f>
        <v/>
      </c>
      <c r="S669" s="27">
        <f>IF(AND(H669=1,J669&lt;&gt;""),E669-J669,"")</f>
        <v/>
      </c>
      <c r="T669">
        <f>IF(G669="","",MONTH(G669))</f>
        <v/>
      </c>
    </row>
    <row r="670">
      <c r="A670" s="24" t="n">
        <v>2020</v>
      </c>
      <c r="B670" s="24" t="n">
        <v>1</v>
      </c>
      <c r="C670" s="24" t="n">
        <v>28</v>
      </c>
      <c r="D670" s="24" t="n">
        <v>21</v>
      </c>
      <c r="E670" s="24" t="n">
        <v>4.58</v>
      </c>
      <c r="F670" s="25">
        <f>IF($E670="","",DATE(IF($A670="",nominal_year,$A670),$B670,$C670)+($D670-IF(LEFT(hour_conv,1)="1",1,0))/24)</f>
        <v/>
      </c>
      <c r="G670" s="26">
        <f>IF(F670="","",INT(F670))</f>
        <v/>
      </c>
      <c r="H670">
        <f>IF(G670="","",IF(AND(MONTH(G670)*100+DAY(G670)&gt;=season_lo,MONTH(G670)*100+DAY(G670)&lt;=season_hi),1,0))</f>
        <v/>
      </c>
      <c r="I670">
        <f>IF(G670="","",G670-first_day+1)</f>
        <v/>
      </c>
      <c r="J670" s="27">
        <f>IF(I670="","",INDEX(Daily!$J$2:$J$421,I670))</f>
        <v/>
      </c>
      <c r="K670" s="27">
        <f>IF(J670="","",J670+cat_offset)</f>
        <v/>
      </c>
      <c r="L670" s="27">
        <f>IF(J670="","",MAX(0,E670-J670)^2)</f>
        <v/>
      </c>
      <c r="M670" s="27">
        <f>IF(J670="","",MAX(0,E670-(J670+twcdh_off))^2)</f>
        <v/>
      </c>
      <c r="N670" s="27">
        <f>IF(E670="","",MAX(0,E670-swcdh_thr)^2)</f>
        <v/>
      </c>
      <c r="O670">
        <f>IF(K670="","",ROUND(E670-K670,0))</f>
        <v/>
      </c>
      <c r="P670">
        <f>IF(O670="","",IF(O670&gt;=1,O670,0))</f>
        <v/>
      </c>
      <c r="Q670" s="27">
        <f>IF(E670="","",MAX(0,E670-22))</f>
        <v/>
      </c>
      <c r="R670" s="27">
        <f>IF(H670=1,E670,"")</f>
        <v/>
      </c>
      <c r="S670" s="27">
        <f>IF(AND(H670=1,J670&lt;&gt;""),E670-J670,"")</f>
        <v/>
      </c>
      <c r="T670">
        <f>IF(G670="","",MONTH(G670))</f>
        <v/>
      </c>
    </row>
    <row r="671">
      <c r="A671" s="24" t="n">
        <v>2020</v>
      </c>
      <c r="B671" s="24" t="n">
        <v>1</v>
      </c>
      <c r="C671" s="24" t="n">
        <v>28</v>
      </c>
      <c r="D671" s="24" t="n">
        <v>22</v>
      </c>
      <c r="E671" s="24" t="n">
        <v>4.42</v>
      </c>
      <c r="F671" s="25">
        <f>IF($E671="","",DATE(IF($A671="",nominal_year,$A671),$B671,$C671)+($D671-IF(LEFT(hour_conv,1)="1",1,0))/24)</f>
        <v/>
      </c>
      <c r="G671" s="26">
        <f>IF(F671="","",INT(F671))</f>
        <v/>
      </c>
      <c r="H671">
        <f>IF(G671="","",IF(AND(MONTH(G671)*100+DAY(G671)&gt;=season_lo,MONTH(G671)*100+DAY(G671)&lt;=season_hi),1,0))</f>
        <v/>
      </c>
      <c r="I671">
        <f>IF(G671="","",G671-first_day+1)</f>
        <v/>
      </c>
      <c r="J671" s="27">
        <f>IF(I671="","",INDEX(Daily!$J$2:$J$421,I671))</f>
        <v/>
      </c>
      <c r="K671" s="27">
        <f>IF(J671="","",J671+cat_offset)</f>
        <v/>
      </c>
      <c r="L671" s="27">
        <f>IF(J671="","",MAX(0,E671-J671)^2)</f>
        <v/>
      </c>
      <c r="M671" s="27">
        <f>IF(J671="","",MAX(0,E671-(J671+twcdh_off))^2)</f>
        <v/>
      </c>
      <c r="N671" s="27">
        <f>IF(E671="","",MAX(0,E671-swcdh_thr)^2)</f>
        <v/>
      </c>
      <c r="O671">
        <f>IF(K671="","",ROUND(E671-K671,0))</f>
        <v/>
      </c>
      <c r="P671">
        <f>IF(O671="","",IF(O671&gt;=1,O671,0))</f>
        <v/>
      </c>
      <c r="Q671" s="27">
        <f>IF(E671="","",MAX(0,E671-22))</f>
        <v/>
      </c>
      <c r="R671" s="27">
        <f>IF(H671=1,E671,"")</f>
        <v/>
      </c>
      <c r="S671" s="27">
        <f>IF(AND(H671=1,J671&lt;&gt;""),E671-J671,"")</f>
        <v/>
      </c>
      <c r="T671">
        <f>IF(G671="","",MONTH(G671))</f>
        <v/>
      </c>
    </row>
    <row r="672">
      <c r="A672" s="24" t="n">
        <v>2020</v>
      </c>
      <c r="B672" s="24" t="n">
        <v>1</v>
      </c>
      <c r="C672" s="24" t="n">
        <v>28</v>
      </c>
      <c r="D672" s="24" t="n">
        <v>23</v>
      </c>
      <c r="E672" s="24" t="n">
        <v>3.43</v>
      </c>
      <c r="F672" s="25">
        <f>IF($E672="","",DATE(IF($A672="",nominal_year,$A672),$B672,$C672)+($D672-IF(LEFT(hour_conv,1)="1",1,0))/24)</f>
        <v/>
      </c>
      <c r="G672" s="26">
        <f>IF(F672="","",INT(F672))</f>
        <v/>
      </c>
      <c r="H672">
        <f>IF(G672="","",IF(AND(MONTH(G672)*100+DAY(G672)&gt;=season_lo,MONTH(G672)*100+DAY(G672)&lt;=season_hi),1,0))</f>
        <v/>
      </c>
      <c r="I672">
        <f>IF(G672="","",G672-first_day+1)</f>
        <v/>
      </c>
      <c r="J672" s="27">
        <f>IF(I672="","",INDEX(Daily!$J$2:$J$421,I672))</f>
        <v/>
      </c>
      <c r="K672" s="27">
        <f>IF(J672="","",J672+cat_offset)</f>
        <v/>
      </c>
      <c r="L672" s="27">
        <f>IF(J672="","",MAX(0,E672-J672)^2)</f>
        <v/>
      </c>
      <c r="M672" s="27">
        <f>IF(J672="","",MAX(0,E672-(J672+twcdh_off))^2)</f>
        <v/>
      </c>
      <c r="N672" s="27">
        <f>IF(E672="","",MAX(0,E672-swcdh_thr)^2)</f>
        <v/>
      </c>
      <c r="O672">
        <f>IF(K672="","",ROUND(E672-K672,0))</f>
        <v/>
      </c>
      <c r="P672">
        <f>IF(O672="","",IF(O672&gt;=1,O672,0))</f>
        <v/>
      </c>
      <c r="Q672" s="27">
        <f>IF(E672="","",MAX(0,E672-22))</f>
        <v/>
      </c>
      <c r="R672" s="27">
        <f>IF(H672=1,E672,"")</f>
        <v/>
      </c>
      <c r="S672" s="27">
        <f>IF(AND(H672=1,J672&lt;&gt;""),E672-J672,"")</f>
        <v/>
      </c>
      <c r="T672">
        <f>IF(G672="","",MONTH(G672))</f>
        <v/>
      </c>
    </row>
    <row r="673">
      <c r="A673" s="24" t="n">
        <v>2020</v>
      </c>
      <c r="B673" s="24" t="n">
        <v>1</v>
      </c>
      <c r="C673" s="24" t="n">
        <v>28</v>
      </c>
      <c r="D673" s="24" t="n">
        <v>24</v>
      </c>
      <c r="E673" s="24" t="n">
        <v>1.83</v>
      </c>
      <c r="F673" s="25">
        <f>IF($E673="","",DATE(IF($A673="",nominal_year,$A673),$B673,$C673)+($D673-IF(LEFT(hour_conv,1)="1",1,0))/24)</f>
        <v/>
      </c>
      <c r="G673" s="26">
        <f>IF(F673="","",INT(F673))</f>
        <v/>
      </c>
      <c r="H673">
        <f>IF(G673="","",IF(AND(MONTH(G673)*100+DAY(G673)&gt;=season_lo,MONTH(G673)*100+DAY(G673)&lt;=season_hi),1,0))</f>
        <v/>
      </c>
      <c r="I673">
        <f>IF(G673="","",G673-first_day+1)</f>
        <v/>
      </c>
      <c r="J673" s="27">
        <f>IF(I673="","",INDEX(Daily!$J$2:$J$421,I673))</f>
        <v/>
      </c>
      <c r="K673" s="27">
        <f>IF(J673="","",J673+cat_offset)</f>
        <v/>
      </c>
      <c r="L673" s="27">
        <f>IF(J673="","",MAX(0,E673-J673)^2)</f>
        <v/>
      </c>
      <c r="M673" s="27">
        <f>IF(J673="","",MAX(0,E673-(J673+twcdh_off))^2)</f>
        <v/>
      </c>
      <c r="N673" s="27">
        <f>IF(E673="","",MAX(0,E673-swcdh_thr)^2)</f>
        <v/>
      </c>
      <c r="O673">
        <f>IF(K673="","",ROUND(E673-K673,0))</f>
        <v/>
      </c>
      <c r="P673">
        <f>IF(O673="","",IF(O673&gt;=1,O673,0))</f>
        <v/>
      </c>
      <c r="Q673" s="27">
        <f>IF(E673="","",MAX(0,E673-22))</f>
        <v/>
      </c>
      <c r="R673" s="27">
        <f>IF(H673=1,E673,"")</f>
        <v/>
      </c>
      <c r="S673" s="27">
        <f>IF(AND(H673=1,J673&lt;&gt;""),E673-J673,"")</f>
        <v/>
      </c>
      <c r="T673">
        <f>IF(G673="","",MONTH(G673))</f>
        <v/>
      </c>
    </row>
    <row r="674">
      <c r="A674" s="24" t="n">
        <v>2020</v>
      </c>
      <c r="B674" s="24" t="n">
        <v>1</v>
      </c>
      <c r="C674" s="24" t="n">
        <v>29</v>
      </c>
      <c r="D674" s="24" t="n">
        <v>1</v>
      </c>
      <c r="E674" s="24" t="n">
        <v>2.23</v>
      </c>
      <c r="F674" s="25">
        <f>IF($E674="","",DATE(IF($A674="",nominal_year,$A674),$B674,$C674)+($D674-IF(LEFT(hour_conv,1)="1",1,0))/24)</f>
        <v/>
      </c>
      <c r="G674" s="26">
        <f>IF(F674="","",INT(F674))</f>
        <v/>
      </c>
      <c r="H674">
        <f>IF(G674="","",IF(AND(MONTH(G674)*100+DAY(G674)&gt;=season_lo,MONTH(G674)*100+DAY(G674)&lt;=season_hi),1,0))</f>
        <v/>
      </c>
      <c r="I674">
        <f>IF(G674="","",G674-first_day+1)</f>
        <v/>
      </c>
      <c r="J674" s="27">
        <f>IF(I674="","",INDEX(Daily!$J$2:$J$421,I674))</f>
        <v/>
      </c>
      <c r="K674" s="27">
        <f>IF(J674="","",J674+cat_offset)</f>
        <v/>
      </c>
      <c r="L674" s="27">
        <f>IF(J674="","",MAX(0,E674-J674)^2)</f>
        <v/>
      </c>
      <c r="M674" s="27">
        <f>IF(J674="","",MAX(0,E674-(J674+twcdh_off))^2)</f>
        <v/>
      </c>
      <c r="N674" s="27">
        <f>IF(E674="","",MAX(0,E674-swcdh_thr)^2)</f>
        <v/>
      </c>
      <c r="O674">
        <f>IF(K674="","",ROUND(E674-K674,0))</f>
        <v/>
      </c>
      <c r="P674">
        <f>IF(O674="","",IF(O674&gt;=1,O674,0))</f>
        <v/>
      </c>
      <c r="Q674" s="27">
        <f>IF(E674="","",MAX(0,E674-22))</f>
        <v/>
      </c>
      <c r="R674" s="27">
        <f>IF(H674=1,E674,"")</f>
        <v/>
      </c>
      <c r="S674" s="27">
        <f>IF(AND(H674=1,J674&lt;&gt;""),E674-J674,"")</f>
        <v/>
      </c>
      <c r="T674">
        <f>IF(G674="","",MONTH(G674))</f>
        <v/>
      </c>
    </row>
    <row r="675">
      <c r="A675" s="24" t="n">
        <v>2020</v>
      </c>
      <c r="B675" s="24" t="n">
        <v>1</v>
      </c>
      <c r="C675" s="24" t="n">
        <v>29</v>
      </c>
      <c r="D675" s="24" t="n">
        <v>2</v>
      </c>
      <c r="E675" s="24" t="n">
        <v>1.9</v>
      </c>
      <c r="F675" s="25">
        <f>IF($E675="","",DATE(IF($A675="",nominal_year,$A675),$B675,$C675)+($D675-IF(LEFT(hour_conv,1)="1",1,0))/24)</f>
        <v/>
      </c>
      <c r="G675" s="26">
        <f>IF(F675="","",INT(F675))</f>
        <v/>
      </c>
      <c r="H675">
        <f>IF(G675="","",IF(AND(MONTH(G675)*100+DAY(G675)&gt;=season_lo,MONTH(G675)*100+DAY(G675)&lt;=season_hi),1,0))</f>
        <v/>
      </c>
      <c r="I675">
        <f>IF(G675="","",G675-first_day+1)</f>
        <v/>
      </c>
      <c r="J675" s="27">
        <f>IF(I675="","",INDEX(Daily!$J$2:$J$421,I675))</f>
        <v/>
      </c>
      <c r="K675" s="27">
        <f>IF(J675="","",J675+cat_offset)</f>
        <v/>
      </c>
      <c r="L675" s="27">
        <f>IF(J675="","",MAX(0,E675-J675)^2)</f>
        <v/>
      </c>
      <c r="M675" s="27">
        <f>IF(J675="","",MAX(0,E675-(J675+twcdh_off))^2)</f>
        <v/>
      </c>
      <c r="N675" s="27">
        <f>IF(E675="","",MAX(0,E675-swcdh_thr)^2)</f>
        <v/>
      </c>
      <c r="O675">
        <f>IF(K675="","",ROUND(E675-K675,0))</f>
        <v/>
      </c>
      <c r="P675">
        <f>IF(O675="","",IF(O675&gt;=1,O675,0))</f>
        <v/>
      </c>
      <c r="Q675" s="27">
        <f>IF(E675="","",MAX(0,E675-22))</f>
        <v/>
      </c>
      <c r="R675" s="27">
        <f>IF(H675=1,E675,"")</f>
        <v/>
      </c>
      <c r="S675" s="27">
        <f>IF(AND(H675=1,J675&lt;&gt;""),E675-J675,"")</f>
        <v/>
      </c>
      <c r="T675">
        <f>IF(G675="","",MONTH(G675))</f>
        <v/>
      </c>
    </row>
    <row r="676">
      <c r="A676" s="24" t="n">
        <v>2020</v>
      </c>
      <c r="B676" s="24" t="n">
        <v>1</v>
      </c>
      <c r="C676" s="24" t="n">
        <v>29</v>
      </c>
      <c r="D676" s="24" t="n">
        <v>3</v>
      </c>
      <c r="E676" s="24" t="n">
        <v>0.87</v>
      </c>
      <c r="F676" s="25">
        <f>IF($E676="","",DATE(IF($A676="",nominal_year,$A676),$B676,$C676)+($D676-IF(LEFT(hour_conv,1)="1",1,0))/24)</f>
        <v/>
      </c>
      <c r="G676" s="26">
        <f>IF(F676="","",INT(F676))</f>
        <v/>
      </c>
      <c r="H676">
        <f>IF(G676="","",IF(AND(MONTH(G676)*100+DAY(G676)&gt;=season_lo,MONTH(G676)*100+DAY(G676)&lt;=season_hi),1,0))</f>
        <v/>
      </c>
      <c r="I676">
        <f>IF(G676="","",G676-first_day+1)</f>
        <v/>
      </c>
      <c r="J676" s="27">
        <f>IF(I676="","",INDEX(Daily!$J$2:$J$421,I676))</f>
        <v/>
      </c>
      <c r="K676" s="27">
        <f>IF(J676="","",J676+cat_offset)</f>
        <v/>
      </c>
      <c r="L676" s="27">
        <f>IF(J676="","",MAX(0,E676-J676)^2)</f>
        <v/>
      </c>
      <c r="M676" s="27">
        <f>IF(J676="","",MAX(0,E676-(J676+twcdh_off))^2)</f>
        <v/>
      </c>
      <c r="N676" s="27">
        <f>IF(E676="","",MAX(0,E676-swcdh_thr)^2)</f>
        <v/>
      </c>
      <c r="O676">
        <f>IF(K676="","",ROUND(E676-K676,0))</f>
        <v/>
      </c>
      <c r="P676">
        <f>IF(O676="","",IF(O676&gt;=1,O676,0))</f>
        <v/>
      </c>
      <c r="Q676" s="27">
        <f>IF(E676="","",MAX(0,E676-22))</f>
        <v/>
      </c>
      <c r="R676" s="27">
        <f>IF(H676=1,E676,"")</f>
        <v/>
      </c>
      <c r="S676" s="27">
        <f>IF(AND(H676=1,J676&lt;&gt;""),E676-J676,"")</f>
        <v/>
      </c>
      <c r="T676">
        <f>IF(G676="","",MONTH(G676))</f>
        <v/>
      </c>
    </row>
    <row r="677">
      <c r="A677" s="24" t="n">
        <v>2020</v>
      </c>
      <c r="B677" s="24" t="n">
        <v>1</v>
      </c>
      <c r="C677" s="24" t="n">
        <v>29</v>
      </c>
      <c r="D677" s="24" t="n">
        <v>4</v>
      </c>
      <c r="E677" s="24" t="n">
        <v>0.6899999999999999</v>
      </c>
      <c r="F677" s="25">
        <f>IF($E677="","",DATE(IF($A677="",nominal_year,$A677),$B677,$C677)+($D677-IF(LEFT(hour_conv,1)="1",1,0))/24)</f>
        <v/>
      </c>
      <c r="G677" s="26">
        <f>IF(F677="","",INT(F677))</f>
        <v/>
      </c>
      <c r="H677">
        <f>IF(G677="","",IF(AND(MONTH(G677)*100+DAY(G677)&gt;=season_lo,MONTH(G677)*100+DAY(G677)&lt;=season_hi),1,0))</f>
        <v/>
      </c>
      <c r="I677">
        <f>IF(G677="","",G677-first_day+1)</f>
        <v/>
      </c>
      <c r="J677" s="27">
        <f>IF(I677="","",INDEX(Daily!$J$2:$J$421,I677))</f>
        <v/>
      </c>
      <c r="K677" s="27">
        <f>IF(J677="","",J677+cat_offset)</f>
        <v/>
      </c>
      <c r="L677" s="27">
        <f>IF(J677="","",MAX(0,E677-J677)^2)</f>
        <v/>
      </c>
      <c r="M677" s="27">
        <f>IF(J677="","",MAX(0,E677-(J677+twcdh_off))^2)</f>
        <v/>
      </c>
      <c r="N677" s="27">
        <f>IF(E677="","",MAX(0,E677-swcdh_thr)^2)</f>
        <v/>
      </c>
      <c r="O677">
        <f>IF(K677="","",ROUND(E677-K677,0))</f>
        <v/>
      </c>
      <c r="P677">
        <f>IF(O677="","",IF(O677&gt;=1,O677,0))</f>
        <v/>
      </c>
      <c r="Q677" s="27">
        <f>IF(E677="","",MAX(0,E677-22))</f>
        <v/>
      </c>
      <c r="R677" s="27">
        <f>IF(H677=1,E677,"")</f>
        <v/>
      </c>
      <c r="S677" s="27">
        <f>IF(AND(H677=1,J677&lt;&gt;""),E677-J677,"")</f>
        <v/>
      </c>
      <c r="T677">
        <f>IF(G677="","",MONTH(G677))</f>
        <v/>
      </c>
    </row>
    <row r="678">
      <c r="A678" s="24" t="n">
        <v>2020</v>
      </c>
      <c r="B678" s="24" t="n">
        <v>1</v>
      </c>
      <c r="C678" s="24" t="n">
        <v>29</v>
      </c>
      <c r="D678" s="24" t="n">
        <v>5</v>
      </c>
      <c r="E678" s="24" t="n">
        <v>1.12</v>
      </c>
      <c r="F678" s="25">
        <f>IF($E678="","",DATE(IF($A678="",nominal_year,$A678),$B678,$C678)+($D678-IF(LEFT(hour_conv,1)="1",1,0))/24)</f>
        <v/>
      </c>
      <c r="G678" s="26">
        <f>IF(F678="","",INT(F678))</f>
        <v/>
      </c>
      <c r="H678">
        <f>IF(G678="","",IF(AND(MONTH(G678)*100+DAY(G678)&gt;=season_lo,MONTH(G678)*100+DAY(G678)&lt;=season_hi),1,0))</f>
        <v/>
      </c>
      <c r="I678">
        <f>IF(G678="","",G678-first_day+1)</f>
        <v/>
      </c>
      <c r="J678" s="27">
        <f>IF(I678="","",INDEX(Daily!$J$2:$J$421,I678))</f>
        <v/>
      </c>
      <c r="K678" s="27">
        <f>IF(J678="","",J678+cat_offset)</f>
        <v/>
      </c>
      <c r="L678" s="27">
        <f>IF(J678="","",MAX(0,E678-J678)^2)</f>
        <v/>
      </c>
      <c r="M678" s="27">
        <f>IF(J678="","",MAX(0,E678-(J678+twcdh_off))^2)</f>
        <v/>
      </c>
      <c r="N678" s="27">
        <f>IF(E678="","",MAX(0,E678-swcdh_thr)^2)</f>
        <v/>
      </c>
      <c r="O678">
        <f>IF(K678="","",ROUND(E678-K678,0))</f>
        <v/>
      </c>
      <c r="P678">
        <f>IF(O678="","",IF(O678&gt;=1,O678,0))</f>
        <v/>
      </c>
      <c r="Q678" s="27">
        <f>IF(E678="","",MAX(0,E678-22))</f>
        <v/>
      </c>
      <c r="R678" s="27">
        <f>IF(H678=1,E678,"")</f>
        <v/>
      </c>
      <c r="S678" s="27">
        <f>IF(AND(H678=1,J678&lt;&gt;""),E678-J678,"")</f>
        <v/>
      </c>
      <c r="T678">
        <f>IF(G678="","",MONTH(G678))</f>
        <v/>
      </c>
    </row>
    <row r="679">
      <c r="A679" s="24" t="n">
        <v>2020</v>
      </c>
      <c r="B679" s="24" t="n">
        <v>1</v>
      </c>
      <c r="C679" s="24" t="n">
        <v>29</v>
      </c>
      <c r="D679" s="24" t="n">
        <v>6</v>
      </c>
      <c r="E679" s="24" t="n">
        <v>0.8</v>
      </c>
      <c r="F679" s="25">
        <f>IF($E679="","",DATE(IF($A679="",nominal_year,$A679),$B679,$C679)+($D679-IF(LEFT(hour_conv,1)="1",1,0))/24)</f>
        <v/>
      </c>
      <c r="G679" s="26">
        <f>IF(F679="","",INT(F679))</f>
        <v/>
      </c>
      <c r="H679">
        <f>IF(G679="","",IF(AND(MONTH(G679)*100+DAY(G679)&gt;=season_lo,MONTH(G679)*100+DAY(G679)&lt;=season_hi),1,0))</f>
        <v/>
      </c>
      <c r="I679">
        <f>IF(G679="","",G679-first_day+1)</f>
        <v/>
      </c>
      <c r="J679" s="27">
        <f>IF(I679="","",INDEX(Daily!$J$2:$J$421,I679))</f>
        <v/>
      </c>
      <c r="K679" s="27">
        <f>IF(J679="","",J679+cat_offset)</f>
        <v/>
      </c>
      <c r="L679" s="27">
        <f>IF(J679="","",MAX(0,E679-J679)^2)</f>
        <v/>
      </c>
      <c r="M679" s="27">
        <f>IF(J679="","",MAX(0,E679-(J679+twcdh_off))^2)</f>
        <v/>
      </c>
      <c r="N679" s="27">
        <f>IF(E679="","",MAX(0,E679-swcdh_thr)^2)</f>
        <v/>
      </c>
      <c r="O679">
        <f>IF(K679="","",ROUND(E679-K679,0))</f>
        <v/>
      </c>
      <c r="P679">
        <f>IF(O679="","",IF(O679&gt;=1,O679,0))</f>
        <v/>
      </c>
      <c r="Q679" s="27">
        <f>IF(E679="","",MAX(0,E679-22))</f>
        <v/>
      </c>
      <c r="R679" s="27">
        <f>IF(H679=1,E679,"")</f>
        <v/>
      </c>
      <c r="S679" s="27">
        <f>IF(AND(H679=1,J679&lt;&gt;""),E679-J679,"")</f>
        <v/>
      </c>
      <c r="T679">
        <f>IF(G679="","",MONTH(G679))</f>
        <v/>
      </c>
    </row>
    <row r="680">
      <c r="A680" s="24" t="n">
        <v>2020</v>
      </c>
      <c r="B680" s="24" t="n">
        <v>1</v>
      </c>
      <c r="C680" s="24" t="n">
        <v>29</v>
      </c>
      <c r="D680" s="24" t="n">
        <v>7</v>
      </c>
      <c r="E680" s="24" t="n">
        <v>2.47</v>
      </c>
      <c r="F680" s="25">
        <f>IF($E680="","",DATE(IF($A680="",nominal_year,$A680),$B680,$C680)+($D680-IF(LEFT(hour_conv,1)="1",1,0))/24)</f>
        <v/>
      </c>
      <c r="G680" s="26">
        <f>IF(F680="","",INT(F680))</f>
        <v/>
      </c>
      <c r="H680">
        <f>IF(G680="","",IF(AND(MONTH(G680)*100+DAY(G680)&gt;=season_lo,MONTH(G680)*100+DAY(G680)&lt;=season_hi),1,0))</f>
        <v/>
      </c>
      <c r="I680">
        <f>IF(G680="","",G680-first_day+1)</f>
        <v/>
      </c>
      <c r="J680" s="27">
        <f>IF(I680="","",INDEX(Daily!$J$2:$J$421,I680))</f>
        <v/>
      </c>
      <c r="K680" s="27">
        <f>IF(J680="","",J680+cat_offset)</f>
        <v/>
      </c>
      <c r="L680" s="27">
        <f>IF(J680="","",MAX(0,E680-J680)^2)</f>
        <v/>
      </c>
      <c r="M680" s="27">
        <f>IF(J680="","",MAX(0,E680-(J680+twcdh_off))^2)</f>
        <v/>
      </c>
      <c r="N680" s="27">
        <f>IF(E680="","",MAX(0,E680-swcdh_thr)^2)</f>
        <v/>
      </c>
      <c r="O680">
        <f>IF(K680="","",ROUND(E680-K680,0))</f>
        <v/>
      </c>
      <c r="P680">
        <f>IF(O680="","",IF(O680&gt;=1,O680,0))</f>
        <v/>
      </c>
      <c r="Q680" s="27">
        <f>IF(E680="","",MAX(0,E680-22))</f>
        <v/>
      </c>
      <c r="R680" s="27">
        <f>IF(H680=1,E680,"")</f>
        <v/>
      </c>
      <c r="S680" s="27">
        <f>IF(AND(H680=1,J680&lt;&gt;""),E680-J680,"")</f>
        <v/>
      </c>
      <c r="T680">
        <f>IF(G680="","",MONTH(G680))</f>
        <v/>
      </c>
    </row>
    <row r="681">
      <c r="A681" s="24" t="n">
        <v>2020</v>
      </c>
      <c r="B681" s="24" t="n">
        <v>1</v>
      </c>
      <c r="C681" s="24" t="n">
        <v>29</v>
      </c>
      <c r="D681" s="24" t="n">
        <v>8</v>
      </c>
      <c r="E681" s="24" t="n">
        <v>1.5</v>
      </c>
      <c r="F681" s="25">
        <f>IF($E681="","",DATE(IF($A681="",nominal_year,$A681),$B681,$C681)+($D681-IF(LEFT(hour_conv,1)="1",1,0))/24)</f>
        <v/>
      </c>
      <c r="G681" s="26">
        <f>IF(F681="","",INT(F681))</f>
        <v/>
      </c>
      <c r="H681">
        <f>IF(G681="","",IF(AND(MONTH(G681)*100+DAY(G681)&gt;=season_lo,MONTH(G681)*100+DAY(G681)&lt;=season_hi),1,0))</f>
        <v/>
      </c>
      <c r="I681">
        <f>IF(G681="","",G681-first_day+1)</f>
        <v/>
      </c>
      <c r="J681" s="27">
        <f>IF(I681="","",INDEX(Daily!$J$2:$J$421,I681))</f>
        <v/>
      </c>
      <c r="K681" s="27">
        <f>IF(J681="","",J681+cat_offset)</f>
        <v/>
      </c>
      <c r="L681" s="27">
        <f>IF(J681="","",MAX(0,E681-J681)^2)</f>
        <v/>
      </c>
      <c r="M681" s="27">
        <f>IF(J681="","",MAX(0,E681-(J681+twcdh_off))^2)</f>
        <v/>
      </c>
      <c r="N681" s="27">
        <f>IF(E681="","",MAX(0,E681-swcdh_thr)^2)</f>
        <v/>
      </c>
      <c r="O681">
        <f>IF(K681="","",ROUND(E681-K681,0))</f>
        <v/>
      </c>
      <c r="P681">
        <f>IF(O681="","",IF(O681&gt;=1,O681,0))</f>
        <v/>
      </c>
      <c r="Q681" s="27">
        <f>IF(E681="","",MAX(0,E681-22))</f>
        <v/>
      </c>
      <c r="R681" s="27">
        <f>IF(H681=1,E681,"")</f>
        <v/>
      </c>
      <c r="S681" s="27">
        <f>IF(AND(H681=1,J681&lt;&gt;""),E681-J681,"")</f>
        <v/>
      </c>
      <c r="T681">
        <f>IF(G681="","",MONTH(G681))</f>
        <v/>
      </c>
    </row>
    <row r="682">
      <c r="A682" s="24" t="n">
        <v>2020</v>
      </c>
      <c r="B682" s="24" t="n">
        <v>1</v>
      </c>
      <c r="C682" s="24" t="n">
        <v>29</v>
      </c>
      <c r="D682" s="24" t="n">
        <v>9</v>
      </c>
      <c r="E682" s="24" t="n">
        <v>2.68</v>
      </c>
      <c r="F682" s="25">
        <f>IF($E682="","",DATE(IF($A682="",nominal_year,$A682),$B682,$C682)+($D682-IF(LEFT(hour_conv,1)="1",1,0))/24)</f>
        <v/>
      </c>
      <c r="G682" s="26">
        <f>IF(F682="","",INT(F682))</f>
        <v/>
      </c>
      <c r="H682">
        <f>IF(G682="","",IF(AND(MONTH(G682)*100+DAY(G682)&gt;=season_lo,MONTH(G682)*100+DAY(G682)&lt;=season_hi),1,0))</f>
        <v/>
      </c>
      <c r="I682">
        <f>IF(G682="","",G682-first_day+1)</f>
        <v/>
      </c>
      <c r="J682" s="27">
        <f>IF(I682="","",INDEX(Daily!$J$2:$J$421,I682))</f>
        <v/>
      </c>
      <c r="K682" s="27">
        <f>IF(J682="","",J682+cat_offset)</f>
        <v/>
      </c>
      <c r="L682" s="27">
        <f>IF(J682="","",MAX(0,E682-J682)^2)</f>
        <v/>
      </c>
      <c r="M682" s="27">
        <f>IF(J682="","",MAX(0,E682-(J682+twcdh_off))^2)</f>
        <v/>
      </c>
      <c r="N682" s="27">
        <f>IF(E682="","",MAX(0,E682-swcdh_thr)^2)</f>
        <v/>
      </c>
      <c r="O682">
        <f>IF(K682="","",ROUND(E682-K682,0))</f>
        <v/>
      </c>
      <c r="P682">
        <f>IF(O682="","",IF(O682&gt;=1,O682,0))</f>
        <v/>
      </c>
      <c r="Q682" s="27">
        <f>IF(E682="","",MAX(0,E682-22))</f>
        <v/>
      </c>
      <c r="R682" s="27">
        <f>IF(H682=1,E682,"")</f>
        <v/>
      </c>
      <c r="S682" s="27">
        <f>IF(AND(H682=1,J682&lt;&gt;""),E682-J682,"")</f>
        <v/>
      </c>
      <c r="T682">
        <f>IF(G682="","",MONTH(G682))</f>
        <v/>
      </c>
    </row>
    <row r="683">
      <c r="A683" s="24" t="n">
        <v>2020</v>
      </c>
      <c r="B683" s="24" t="n">
        <v>1</v>
      </c>
      <c r="C683" s="24" t="n">
        <v>29</v>
      </c>
      <c r="D683" s="24" t="n">
        <v>10</v>
      </c>
      <c r="E683" s="24" t="n">
        <v>3.74</v>
      </c>
      <c r="F683" s="25">
        <f>IF($E683="","",DATE(IF($A683="",nominal_year,$A683),$B683,$C683)+($D683-IF(LEFT(hour_conv,1)="1",1,0))/24)</f>
        <v/>
      </c>
      <c r="G683" s="26">
        <f>IF(F683="","",INT(F683))</f>
        <v/>
      </c>
      <c r="H683">
        <f>IF(G683="","",IF(AND(MONTH(G683)*100+DAY(G683)&gt;=season_lo,MONTH(G683)*100+DAY(G683)&lt;=season_hi),1,0))</f>
        <v/>
      </c>
      <c r="I683">
        <f>IF(G683="","",G683-first_day+1)</f>
        <v/>
      </c>
      <c r="J683" s="27">
        <f>IF(I683="","",INDEX(Daily!$J$2:$J$421,I683))</f>
        <v/>
      </c>
      <c r="K683" s="27">
        <f>IF(J683="","",J683+cat_offset)</f>
        <v/>
      </c>
      <c r="L683" s="27">
        <f>IF(J683="","",MAX(0,E683-J683)^2)</f>
        <v/>
      </c>
      <c r="M683" s="27">
        <f>IF(J683="","",MAX(0,E683-(J683+twcdh_off))^2)</f>
        <v/>
      </c>
      <c r="N683" s="27">
        <f>IF(E683="","",MAX(0,E683-swcdh_thr)^2)</f>
        <v/>
      </c>
      <c r="O683">
        <f>IF(K683="","",ROUND(E683-K683,0))</f>
        <v/>
      </c>
      <c r="P683">
        <f>IF(O683="","",IF(O683&gt;=1,O683,0))</f>
        <v/>
      </c>
      <c r="Q683" s="27">
        <f>IF(E683="","",MAX(0,E683-22))</f>
        <v/>
      </c>
      <c r="R683" s="27">
        <f>IF(H683=1,E683,"")</f>
        <v/>
      </c>
      <c r="S683" s="27">
        <f>IF(AND(H683=1,J683&lt;&gt;""),E683-J683,"")</f>
        <v/>
      </c>
      <c r="T683">
        <f>IF(G683="","",MONTH(G683))</f>
        <v/>
      </c>
    </row>
    <row r="684">
      <c r="A684" s="24" t="n">
        <v>2020</v>
      </c>
      <c r="B684" s="24" t="n">
        <v>1</v>
      </c>
      <c r="C684" s="24" t="n">
        <v>29</v>
      </c>
      <c r="D684" s="24" t="n">
        <v>11</v>
      </c>
      <c r="E684" s="24" t="n">
        <v>4.47</v>
      </c>
      <c r="F684" s="25">
        <f>IF($E684="","",DATE(IF($A684="",nominal_year,$A684),$B684,$C684)+($D684-IF(LEFT(hour_conv,1)="1",1,0))/24)</f>
        <v/>
      </c>
      <c r="G684" s="26">
        <f>IF(F684="","",INT(F684))</f>
        <v/>
      </c>
      <c r="H684">
        <f>IF(G684="","",IF(AND(MONTH(G684)*100+DAY(G684)&gt;=season_lo,MONTH(G684)*100+DAY(G684)&lt;=season_hi),1,0))</f>
        <v/>
      </c>
      <c r="I684">
        <f>IF(G684="","",G684-first_day+1)</f>
        <v/>
      </c>
      <c r="J684" s="27">
        <f>IF(I684="","",INDEX(Daily!$J$2:$J$421,I684))</f>
        <v/>
      </c>
      <c r="K684" s="27">
        <f>IF(J684="","",J684+cat_offset)</f>
        <v/>
      </c>
      <c r="L684" s="27">
        <f>IF(J684="","",MAX(0,E684-J684)^2)</f>
        <v/>
      </c>
      <c r="M684" s="27">
        <f>IF(J684="","",MAX(0,E684-(J684+twcdh_off))^2)</f>
        <v/>
      </c>
      <c r="N684" s="27">
        <f>IF(E684="","",MAX(0,E684-swcdh_thr)^2)</f>
        <v/>
      </c>
      <c r="O684">
        <f>IF(K684="","",ROUND(E684-K684,0))</f>
        <v/>
      </c>
      <c r="P684">
        <f>IF(O684="","",IF(O684&gt;=1,O684,0))</f>
        <v/>
      </c>
      <c r="Q684" s="27">
        <f>IF(E684="","",MAX(0,E684-22))</f>
        <v/>
      </c>
      <c r="R684" s="27">
        <f>IF(H684=1,E684,"")</f>
        <v/>
      </c>
      <c r="S684" s="27">
        <f>IF(AND(H684=1,J684&lt;&gt;""),E684-J684,"")</f>
        <v/>
      </c>
      <c r="T684">
        <f>IF(G684="","",MONTH(G684))</f>
        <v/>
      </c>
    </row>
    <row r="685">
      <c r="A685" s="24" t="n">
        <v>2020</v>
      </c>
      <c r="B685" s="24" t="n">
        <v>1</v>
      </c>
      <c r="C685" s="24" t="n">
        <v>29</v>
      </c>
      <c r="D685" s="24" t="n">
        <v>12</v>
      </c>
      <c r="E685" s="24" t="n">
        <v>5.3</v>
      </c>
      <c r="F685" s="25">
        <f>IF($E685="","",DATE(IF($A685="",nominal_year,$A685),$B685,$C685)+($D685-IF(LEFT(hour_conv,1)="1",1,0))/24)</f>
        <v/>
      </c>
      <c r="G685" s="26">
        <f>IF(F685="","",INT(F685))</f>
        <v/>
      </c>
      <c r="H685">
        <f>IF(G685="","",IF(AND(MONTH(G685)*100+DAY(G685)&gt;=season_lo,MONTH(G685)*100+DAY(G685)&lt;=season_hi),1,0))</f>
        <v/>
      </c>
      <c r="I685">
        <f>IF(G685="","",G685-first_day+1)</f>
        <v/>
      </c>
      <c r="J685" s="27">
        <f>IF(I685="","",INDEX(Daily!$J$2:$J$421,I685))</f>
        <v/>
      </c>
      <c r="K685" s="27">
        <f>IF(J685="","",J685+cat_offset)</f>
        <v/>
      </c>
      <c r="L685" s="27">
        <f>IF(J685="","",MAX(0,E685-J685)^2)</f>
        <v/>
      </c>
      <c r="M685" s="27">
        <f>IF(J685="","",MAX(0,E685-(J685+twcdh_off))^2)</f>
        <v/>
      </c>
      <c r="N685" s="27">
        <f>IF(E685="","",MAX(0,E685-swcdh_thr)^2)</f>
        <v/>
      </c>
      <c r="O685">
        <f>IF(K685="","",ROUND(E685-K685,0))</f>
        <v/>
      </c>
      <c r="P685">
        <f>IF(O685="","",IF(O685&gt;=1,O685,0))</f>
        <v/>
      </c>
      <c r="Q685" s="27">
        <f>IF(E685="","",MAX(0,E685-22))</f>
        <v/>
      </c>
      <c r="R685" s="27">
        <f>IF(H685=1,E685,"")</f>
        <v/>
      </c>
      <c r="S685" s="27">
        <f>IF(AND(H685=1,J685&lt;&gt;""),E685-J685,"")</f>
        <v/>
      </c>
      <c r="T685">
        <f>IF(G685="","",MONTH(G685))</f>
        <v/>
      </c>
    </row>
    <row r="686">
      <c r="A686" s="24" t="n">
        <v>2020</v>
      </c>
      <c r="B686" s="24" t="n">
        <v>1</v>
      </c>
      <c r="C686" s="24" t="n">
        <v>29</v>
      </c>
      <c r="D686" s="24" t="n">
        <v>13</v>
      </c>
      <c r="E686" s="24" t="n">
        <v>5.92</v>
      </c>
      <c r="F686" s="25">
        <f>IF($E686="","",DATE(IF($A686="",nominal_year,$A686),$B686,$C686)+($D686-IF(LEFT(hour_conv,1)="1",1,0))/24)</f>
        <v/>
      </c>
      <c r="G686" s="26">
        <f>IF(F686="","",INT(F686))</f>
        <v/>
      </c>
      <c r="H686">
        <f>IF(G686="","",IF(AND(MONTH(G686)*100+DAY(G686)&gt;=season_lo,MONTH(G686)*100+DAY(G686)&lt;=season_hi),1,0))</f>
        <v/>
      </c>
      <c r="I686">
        <f>IF(G686="","",G686-first_day+1)</f>
        <v/>
      </c>
      <c r="J686" s="27">
        <f>IF(I686="","",INDEX(Daily!$J$2:$J$421,I686))</f>
        <v/>
      </c>
      <c r="K686" s="27">
        <f>IF(J686="","",J686+cat_offset)</f>
        <v/>
      </c>
      <c r="L686" s="27">
        <f>IF(J686="","",MAX(0,E686-J686)^2)</f>
        <v/>
      </c>
      <c r="M686" s="27">
        <f>IF(J686="","",MAX(0,E686-(J686+twcdh_off))^2)</f>
        <v/>
      </c>
      <c r="N686" s="27">
        <f>IF(E686="","",MAX(0,E686-swcdh_thr)^2)</f>
        <v/>
      </c>
      <c r="O686">
        <f>IF(K686="","",ROUND(E686-K686,0))</f>
        <v/>
      </c>
      <c r="P686">
        <f>IF(O686="","",IF(O686&gt;=1,O686,0))</f>
        <v/>
      </c>
      <c r="Q686" s="27">
        <f>IF(E686="","",MAX(0,E686-22))</f>
        <v/>
      </c>
      <c r="R686" s="27">
        <f>IF(H686=1,E686,"")</f>
        <v/>
      </c>
      <c r="S686" s="27">
        <f>IF(AND(H686=1,J686&lt;&gt;""),E686-J686,"")</f>
        <v/>
      </c>
      <c r="T686">
        <f>IF(G686="","",MONTH(G686))</f>
        <v/>
      </c>
    </row>
    <row r="687">
      <c r="A687" s="24" t="n">
        <v>2020</v>
      </c>
      <c r="B687" s="24" t="n">
        <v>1</v>
      </c>
      <c r="C687" s="24" t="n">
        <v>29</v>
      </c>
      <c r="D687" s="24" t="n">
        <v>14</v>
      </c>
      <c r="E687" s="24" t="n">
        <v>6.17</v>
      </c>
      <c r="F687" s="25">
        <f>IF($E687="","",DATE(IF($A687="",nominal_year,$A687),$B687,$C687)+($D687-IF(LEFT(hour_conv,1)="1",1,0))/24)</f>
        <v/>
      </c>
      <c r="G687" s="26">
        <f>IF(F687="","",INT(F687))</f>
        <v/>
      </c>
      <c r="H687">
        <f>IF(G687="","",IF(AND(MONTH(G687)*100+DAY(G687)&gt;=season_lo,MONTH(G687)*100+DAY(G687)&lt;=season_hi),1,0))</f>
        <v/>
      </c>
      <c r="I687">
        <f>IF(G687="","",G687-first_day+1)</f>
        <v/>
      </c>
      <c r="J687" s="27">
        <f>IF(I687="","",INDEX(Daily!$J$2:$J$421,I687))</f>
        <v/>
      </c>
      <c r="K687" s="27">
        <f>IF(J687="","",J687+cat_offset)</f>
        <v/>
      </c>
      <c r="L687" s="27">
        <f>IF(J687="","",MAX(0,E687-J687)^2)</f>
        <v/>
      </c>
      <c r="M687" s="27">
        <f>IF(J687="","",MAX(0,E687-(J687+twcdh_off))^2)</f>
        <v/>
      </c>
      <c r="N687" s="27">
        <f>IF(E687="","",MAX(0,E687-swcdh_thr)^2)</f>
        <v/>
      </c>
      <c r="O687">
        <f>IF(K687="","",ROUND(E687-K687,0))</f>
        <v/>
      </c>
      <c r="P687">
        <f>IF(O687="","",IF(O687&gt;=1,O687,0))</f>
        <v/>
      </c>
      <c r="Q687" s="27">
        <f>IF(E687="","",MAX(0,E687-22))</f>
        <v/>
      </c>
      <c r="R687" s="27">
        <f>IF(H687=1,E687,"")</f>
        <v/>
      </c>
      <c r="S687" s="27">
        <f>IF(AND(H687=1,J687&lt;&gt;""),E687-J687,"")</f>
        <v/>
      </c>
      <c r="T687">
        <f>IF(G687="","",MONTH(G687))</f>
        <v/>
      </c>
    </row>
    <row r="688">
      <c r="A688" s="24" t="n">
        <v>2020</v>
      </c>
      <c r="B688" s="24" t="n">
        <v>1</v>
      </c>
      <c r="C688" s="24" t="n">
        <v>29</v>
      </c>
      <c r="D688" s="24" t="n">
        <v>15</v>
      </c>
      <c r="E688" s="24" t="n">
        <v>6.99</v>
      </c>
      <c r="F688" s="25">
        <f>IF($E688="","",DATE(IF($A688="",nominal_year,$A688),$B688,$C688)+($D688-IF(LEFT(hour_conv,1)="1",1,0))/24)</f>
        <v/>
      </c>
      <c r="G688" s="26">
        <f>IF(F688="","",INT(F688))</f>
        <v/>
      </c>
      <c r="H688">
        <f>IF(G688="","",IF(AND(MONTH(G688)*100+DAY(G688)&gt;=season_lo,MONTH(G688)*100+DAY(G688)&lt;=season_hi),1,0))</f>
        <v/>
      </c>
      <c r="I688">
        <f>IF(G688="","",G688-first_day+1)</f>
        <v/>
      </c>
      <c r="J688" s="27">
        <f>IF(I688="","",INDEX(Daily!$J$2:$J$421,I688))</f>
        <v/>
      </c>
      <c r="K688" s="27">
        <f>IF(J688="","",J688+cat_offset)</f>
        <v/>
      </c>
      <c r="L688" s="27">
        <f>IF(J688="","",MAX(0,E688-J688)^2)</f>
        <v/>
      </c>
      <c r="M688" s="27">
        <f>IF(J688="","",MAX(0,E688-(J688+twcdh_off))^2)</f>
        <v/>
      </c>
      <c r="N688" s="27">
        <f>IF(E688="","",MAX(0,E688-swcdh_thr)^2)</f>
        <v/>
      </c>
      <c r="O688">
        <f>IF(K688="","",ROUND(E688-K688,0))</f>
        <v/>
      </c>
      <c r="P688">
        <f>IF(O688="","",IF(O688&gt;=1,O688,0))</f>
        <v/>
      </c>
      <c r="Q688" s="27">
        <f>IF(E688="","",MAX(0,E688-22))</f>
        <v/>
      </c>
      <c r="R688" s="27">
        <f>IF(H688=1,E688,"")</f>
        <v/>
      </c>
      <c r="S688" s="27">
        <f>IF(AND(H688=1,J688&lt;&gt;""),E688-J688,"")</f>
        <v/>
      </c>
      <c r="T688">
        <f>IF(G688="","",MONTH(G688))</f>
        <v/>
      </c>
    </row>
    <row r="689">
      <c r="A689" s="24" t="n">
        <v>2020</v>
      </c>
      <c r="B689" s="24" t="n">
        <v>1</v>
      </c>
      <c r="C689" s="24" t="n">
        <v>29</v>
      </c>
      <c r="D689" s="24" t="n">
        <v>16</v>
      </c>
      <c r="E689" s="24" t="n">
        <v>5.78</v>
      </c>
      <c r="F689" s="25">
        <f>IF($E689="","",DATE(IF($A689="",nominal_year,$A689),$B689,$C689)+($D689-IF(LEFT(hour_conv,1)="1",1,0))/24)</f>
        <v/>
      </c>
      <c r="G689" s="26">
        <f>IF(F689="","",INT(F689))</f>
        <v/>
      </c>
      <c r="H689">
        <f>IF(G689="","",IF(AND(MONTH(G689)*100+DAY(G689)&gt;=season_lo,MONTH(G689)*100+DAY(G689)&lt;=season_hi),1,0))</f>
        <v/>
      </c>
      <c r="I689">
        <f>IF(G689="","",G689-first_day+1)</f>
        <v/>
      </c>
      <c r="J689" s="27">
        <f>IF(I689="","",INDEX(Daily!$J$2:$J$421,I689))</f>
        <v/>
      </c>
      <c r="K689" s="27">
        <f>IF(J689="","",J689+cat_offset)</f>
        <v/>
      </c>
      <c r="L689" s="27">
        <f>IF(J689="","",MAX(0,E689-J689)^2)</f>
        <v/>
      </c>
      <c r="M689" s="27">
        <f>IF(J689="","",MAX(0,E689-(J689+twcdh_off))^2)</f>
        <v/>
      </c>
      <c r="N689" s="27">
        <f>IF(E689="","",MAX(0,E689-swcdh_thr)^2)</f>
        <v/>
      </c>
      <c r="O689">
        <f>IF(K689="","",ROUND(E689-K689,0))</f>
        <v/>
      </c>
      <c r="P689">
        <f>IF(O689="","",IF(O689&gt;=1,O689,0))</f>
        <v/>
      </c>
      <c r="Q689" s="27">
        <f>IF(E689="","",MAX(0,E689-22))</f>
        <v/>
      </c>
      <c r="R689" s="27">
        <f>IF(H689=1,E689,"")</f>
        <v/>
      </c>
      <c r="S689" s="27">
        <f>IF(AND(H689=1,J689&lt;&gt;""),E689-J689,"")</f>
        <v/>
      </c>
      <c r="T689">
        <f>IF(G689="","",MONTH(G689))</f>
        <v/>
      </c>
    </row>
    <row r="690">
      <c r="A690" s="24" t="n">
        <v>2020</v>
      </c>
      <c r="B690" s="24" t="n">
        <v>1</v>
      </c>
      <c r="C690" s="24" t="n">
        <v>29</v>
      </c>
      <c r="D690" s="24" t="n">
        <v>17</v>
      </c>
      <c r="E690" s="24" t="n">
        <v>6.54</v>
      </c>
      <c r="F690" s="25">
        <f>IF($E690="","",DATE(IF($A690="",nominal_year,$A690),$B690,$C690)+($D690-IF(LEFT(hour_conv,1)="1",1,0))/24)</f>
        <v/>
      </c>
      <c r="G690" s="26">
        <f>IF(F690="","",INT(F690))</f>
        <v/>
      </c>
      <c r="H690">
        <f>IF(G690="","",IF(AND(MONTH(G690)*100+DAY(G690)&gt;=season_lo,MONTH(G690)*100+DAY(G690)&lt;=season_hi),1,0))</f>
        <v/>
      </c>
      <c r="I690">
        <f>IF(G690="","",G690-first_day+1)</f>
        <v/>
      </c>
      <c r="J690" s="27">
        <f>IF(I690="","",INDEX(Daily!$J$2:$J$421,I690))</f>
        <v/>
      </c>
      <c r="K690" s="27">
        <f>IF(J690="","",J690+cat_offset)</f>
        <v/>
      </c>
      <c r="L690" s="27">
        <f>IF(J690="","",MAX(0,E690-J690)^2)</f>
        <v/>
      </c>
      <c r="M690" s="27">
        <f>IF(J690="","",MAX(0,E690-(J690+twcdh_off))^2)</f>
        <v/>
      </c>
      <c r="N690" s="27">
        <f>IF(E690="","",MAX(0,E690-swcdh_thr)^2)</f>
        <v/>
      </c>
      <c r="O690">
        <f>IF(K690="","",ROUND(E690-K690,0))</f>
        <v/>
      </c>
      <c r="P690">
        <f>IF(O690="","",IF(O690&gt;=1,O690,0))</f>
        <v/>
      </c>
      <c r="Q690" s="27">
        <f>IF(E690="","",MAX(0,E690-22))</f>
        <v/>
      </c>
      <c r="R690" s="27">
        <f>IF(H690=1,E690,"")</f>
        <v/>
      </c>
      <c r="S690" s="27">
        <f>IF(AND(H690=1,J690&lt;&gt;""),E690-J690,"")</f>
        <v/>
      </c>
      <c r="T690">
        <f>IF(G690="","",MONTH(G690))</f>
        <v/>
      </c>
    </row>
    <row r="691">
      <c r="A691" s="24" t="n">
        <v>2020</v>
      </c>
      <c r="B691" s="24" t="n">
        <v>1</v>
      </c>
      <c r="C691" s="24" t="n">
        <v>29</v>
      </c>
      <c r="D691" s="24" t="n">
        <v>18</v>
      </c>
      <c r="E691" s="24" t="n">
        <v>5.98</v>
      </c>
      <c r="F691" s="25">
        <f>IF($E691="","",DATE(IF($A691="",nominal_year,$A691),$B691,$C691)+($D691-IF(LEFT(hour_conv,1)="1",1,0))/24)</f>
        <v/>
      </c>
      <c r="G691" s="26">
        <f>IF(F691="","",INT(F691))</f>
        <v/>
      </c>
      <c r="H691">
        <f>IF(G691="","",IF(AND(MONTH(G691)*100+DAY(G691)&gt;=season_lo,MONTH(G691)*100+DAY(G691)&lt;=season_hi),1,0))</f>
        <v/>
      </c>
      <c r="I691">
        <f>IF(G691="","",G691-first_day+1)</f>
        <v/>
      </c>
      <c r="J691" s="27">
        <f>IF(I691="","",INDEX(Daily!$J$2:$J$421,I691))</f>
        <v/>
      </c>
      <c r="K691" s="27">
        <f>IF(J691="","",J691+cat_offset)</f>
        <v/>
      </c>
      <c r="L691" s="27">
        <f>IF(J691="","",MAX(0,E691-J691)^2)</f>
        <v/>
      </c>
      <c r="M691" s="27">
        <f>IF(J691="","",MAX(0,E691-(J691+twcdh_off))^2)</f>
        <v/>
      </c>
      <c r="N691" s="27">
        <f>IF(E691="","",MAX(0,E691-swcdh_thr)^2)</f>
        <v/>
      </c>
      <c r="O691">
        <f>IF(K691="","",ROUND(E691-K691,0))</f>
        <v/>
      </c>
      <c r="P691">
        <f>IF(O691="","",IF(O691&gt;=1,O691,0))</f>
        <v/>
      </c>
      <c r="Q691" s="27">
        <f>IF(E691="","",MAX(0,E691-22))</f>
        <v/>
      </c>
      <c r="R691" s="27">
        <f>IF(H691=1,E691,"")</f>
        <v/>
      </c>
      <c r="S691" s="27">
        <f>IF(AND(H691=1,J691&lt;&gt;""),E691-J691,"")</f>
        <v/>
      </c>
      <c r="T691">
        <f>IF(G691="","",MONTH(G691))</f>
        <v/>
      </c>
    </row>
    <row r="692">
      <c r="A692" s="24" t="n">
        <v>2020</v>
      </c>
      <c r="B692" s="24" t="n">
        <v>1</v>
      </c>
      <c r="C692" s="24" t="n">
        <v>29</v>
      </c>
      <c r="D692" s="24" t="n">
        <v>19</v>
      </c>
      <c r="E692" s="24" t="n">
        <v>5.87</v>
      </c>
      <c r="F692" s="25">
        <f>IF($E692="","",DATE(IF($A692="",nominal_year,$A692),$B692,$C692)+($D692-IF(LEFT(hour_conv,1)="1",1,0))/24)</f>
        <v/>
      </c>
      <c r="G692" s="26">
        <f>IF(F692="","",INT(F692))</f>
        <v/>
      </c>
      <c r="H692">
        <f>IF(G692="","",IF(AND(MONTH(G692)*100+DAY(G692)&gt;=season_lo,MONTH(G692)*100+DAY(G692)&lt;=season_hi),1,0))</f>
        <v/>
      </c>
      <c r="I692">
        <f>IF(G692="","",G692-first_day+1)</f>
        <v/>
      </c>
      <c r="J692" s="27">
        <f>IF(I692="","",INDEX(Daily!$J$2:$J$421,I692))</f>
        <v/>
      </c>
      <c r="K692" s="27">
        <f>IF(J692="","",J692+cat_offset)</f>
        <v/>
      </c>
      <c r="L692" s="27">
        <f>IF(J692="","",MAX(0,E692-J692)^2)</f>
        <v/>
      </c>
      <c r="M692" s="27">
        <f>IF(J692="","",MAX(0,E692-(J692+twcdh_off))^2)</f>
        <v/>
      </c>
      <c r="N692" s="27">
        <f>IF(E692="","",MAX(0,E692-swcdh_thr)^2)</f>
        <v/>
      </c>
      <c r="O692">
        <f>IF(K692="","",ROUND(E692-K692,0))</f>
        <v/>
      </c>
      <c r="P692">
        <f>IF(O692="","",IF(O692&gt;=1,O692,0))</f>
        <v/>
      </c>
      <c r="Q692" s="27">
        <f>IF(E692="","",MAX(0,E692-22))</f>
        <v/>
      </c>
      <c r="R692" s="27">
        <f>IF(H692=1,E692,"")</f>
        <v/>
      </c>
      <c r="S692" s="27">
        <f>IF(AND(H692=1,J692&lt;&gt;""),E692-J692,"")</f>
        <v/>
      </c>
      <c r="T692">
        <f>IF(G692="","",MONTH(G692))</f>
        <v/>
      </c>
    </row>
    <row r="693">
      <c r="A693" s="24" t="n">
        <v>2020</v>
      </c>
      <c r="B693" s="24" t="n">
        <v>1</v>
      </c>
      <c r="C693" s="24" t="n">
        <v>29</v>
      </c>
      <c r="D693" s="24" t="n">
        <v>20</v>
      </c>
      <c r="E693" s="24" t="n">
        <v>5.33</v>
      </c>
      <c r="F693" s="25">
        <f>IF($E693="","",DATE(IF($A693="",nominal_year,$A693),$B693,$C693)+($D693-IF(LEFT(hour_conv,1)="1",1,0))/24)</f>
        <v/>
      </c>
      <c r="G693" s="26">
        <f>IF(F693="","",INT(F693))</f>
        <v/>
      </c>
      <c r="H693">
        <f>IF(G693="","",IF(AND(MONTH(G693)*100+DAY(G693)&gt;=season_lo,MONTH(G693)*100+DAY(G693)&lt;=season_hi),1,0))</f>
        <v/>
      </c>
      <c r="I693">
        <f>IF(G693="","",G693-first_day+1)</f>
        <v/>
      </c>
      <c r="J693" s="27">
        <f>IF(I693="","",INDEX(Daily!$J$2:$J$421,I693))</f>
        <v/>
      </c>
      <c r="K693" s="27">
        <f>IF(J693="","",J693+cat_offset)</f>
        <v/>
      </c>
      <c r="L693" s="27">
        <f>IF(J693="","",MAX(0,E693-J693)^2)</f>
        <v/>
      </c>
      <c r="M693" s="27">
        <f>IF(J693="","",MAX(0,E693-(J693+twcdh_off))^2)</f>
        <v/>
      </c>
      <c r="N693" s="27">
        <f>IF(E693="","",MAX(0,E693-swcdh_thr)^2)</f>
        <v/>
      </c>
      <c r="O693">
        <f>IF(K693="","",ROUND(E693-K693,0))</f>
        <v/>
      </c>
      <c r="P693">
        <f>IF(O693="","",IF(O693&gt;=1,O693,0))</f>
        <v/>
      </c>
      <c r="Q693" s="27">
        <f>IF(E693="","",MAX(0,E693-22))</f>
        <v/>
      </c>
      <c r="R693" s="27">
        <f>IF(H693=1,E693,"")</f>
        <v/>
      </c>
      <c r="S693" s="27">
        <f>IF(AND(H693=1,J693&lt;&gt;""),E693-J693,"")</f>
        <v/>
      </c>
      <c r="T693">
        <f>IF(G693="","",MONTH(G693))</f>
        <v/>
      </c>
    </row>
    <row r="694">
      <c r="A694" s="24" t="n">
        <v>2020</v>
      </c>
      <c r="B694" s="24" t="n">
        <v>1</v>
      </c>
      <c r="C694" s="24" t="n">
        <v>29</v>
      </c>
      <c r="D694" s="24" t="n">
        <v>21</v>
      </c>
      <c r="E694" s="24" t="n">
        <v>4.21</v>
      </c>
      <c r="F694" s="25">
        <f>IF($E694="","",DATE(IF($A694="",nominal_year,$A694),$B694,$C694)+($D694-IF(LEFT(hour_conv,1)="1",1,0))/24)</f>
        <v/>
      </c>
      <c r="G694" s="26">
        <f>IF(F694="","",INT(F694))</f>
        <v/>
      </c>
      <c r="H694">
        <f>IF(G694="","",IF(AND(MONTH(G694)*100+DAY(G694)&gt;=season_lo,MONTH(G694)*100+DAY(G694)&lt;=season_hi),1,0))</f>
        <v/>
      </c>
      <c r="I694">
        <f>IF(G694="","",G694-first_day+1)</f>
        <v/>
      </c>
      <c r="J694" s="27">
        <f>IF(I694="","",INDEX(Daily!$J$2:$J$421,I694))</f>
        <v/>
      </c>
      <c r="K694" s="27">
        <f>IF(J694="","",J694+cat_offset)</f>
        <v/>
      </c>
      <c r="L694" s="27">
        <f>IF(J694="","",MAX(0,E694-J694)^2)</f>
        <v/>
      </c>
      <c r="M694" s="27">
        <f>IF(J694="","",MAX(0,E694-(J694+twcdh_off))^2)</f>
        <v/>
      </c>
      <c r="N694" s="27">
        <f>IF(E694="","",MAX(0,E694-swcdh_thr)^2)</f>
        <v/>
      </c>
      <c r="O694">
        <f>IF(K694="","",ROUND(E694-K694,0))</f>
        <v/>
      </c>
      <c r="P694">
        <f>IF(O694="","",IF(O694&gt;=1,O694,0))</f>
        <v/>
      </c>
      <c r="Q694" s="27">
        <f>IF(E694="","",MAX(0,E694-22))</f>
        <v/>
      </c>
      <c r="R694" s="27">
        <f>IF(H694=1,E694,"")</f>
        <v/>
      </c>
      <c r="S694" s="27">
        <f>IF(AND(H694=1,J694&lt;&gt;""),E694-J694,"")</f>
        <v/>
      </c>
      <c r="T694">
        <f>IF(G694="","",MONTH(G694))</f>
        <v/>
      </c>
    </row>
    <row r="695">
      <c r="A695" s="24" t="n">
        <v>2020</v>
      </c>
      <c r="B695" s="24" t="n">
        <v>1</v>
      </c>
      <c r="C695" s="24" t="n">
        <v>29</v>
      </c>
      <c r="D695" s="24" t="n">
        <v>22</v>
      </c>
      <c r="E695" s="24" t="n">
        <v>3.6</v>
      </c>
      <c r="F695" s="25">
        <f>IF($E695="","",DATE(IF($A695="",nominal_year,$A695),$B695,$C695)+($D695-IF(LEFT(hour_conv,1)="1",1,0))/24)</f>
        <v/>
      </c>
      <c r="G695" s="26">
        <f>IF(F695="","",INT(F695))</f>
        <v/>
      </c>
      <c r="H695">
        <f>IF(G695="","",IF(AND(MONTH(G695)*100+DAY(G695)&gt;=season_lo,MONTH(G695)*100+DAY(G695)&lt;=season_hi),1,0))</f>
        <v/>
      </c>
      <c r="I695">
        <f>IF(G695="","",G695-first_day+1)</f>
        <v/>
      </c>
      <c r="J695" s="27">
        <f>IF(I695="","",INDEX(Daily!$J$2:$J$421,I695))</f>
        <v/>
      </c>
      <c r="K695" s="27">
        <f>IF(J695="","",J695+cat_offset)</f>
        <v/>
      </c>
      <c r="L695" s="27">
        <f>IF(J695="","",MAX(0,E695-J695)^2)</f>
        <v/>
      </c>
      <c r="M695" s="27">
        <f>IF(J695="","",MAX(0,E695-(J695+twcdh_off))^2)</f>
        <v/>
      </c>
      <c r="N695" s="27">
        <f>IF(E695="","",MAX(0,E695-swcdh_thr)^2)</f>
        <v/>
      </c>
      <c r="O695">
        <f>IF(K695="","",ROUND(E695-K695,0))</f>
        <v/>
      </c>
      <c r="P695">
        <f>IF(O695="","",IF(O695&gt;=1,O695,0))</f>
        <v/>
      </c>
      <c r="Q695" s="27">
        <f>IF(E695="","",MAX(0,E695-22))</f>
        <v/>
      </c>
      <c r="R695" s="27">
        <f>IF(H695=1,E695,"")</f>
        <v/>
      </c>
      <c r="S695" s="27">
        <f>IF(AND(H695=1,J695&lt;&gt;""),E695-J695,"")</f>
        <v/>
      </c>
      <c r="T695">
        <f>IF(G695="","",MONTH(G695))</f>
        <v/>
      </c>
    </row>
    <row r="696">
      <c r="A696" s="24" t="n">
        <v>2020</v>
      </c>
      <c r="B696" s="24" t="n">
        <v>1</v>
      </c>
      <c r="C696" s="24" t="n">
        <v>29</v>
      </c>
      <c r="D696" s="24" t="n">
        <v>23</v>
      </c>
      <c r="E696" s="24" t="n">
        <v>3.45</v>
      </c>
      <c r="F696" s="25">
        <f>IF($E696="","",DATE(IF($A696="",nominal_year,$A696),$B696,$C696)+($D696-IF(LEFT(hour_conv,1)="1",1,0))/24)</f>
        <v/>
      </c>
      <c r="G696" s="26">
        <f>IF(F696="","",INT(F696))</f>
        <v/>
      </c>
      <c r="H696">
        <f>IF(G696="","",IF(AND(MONTH(G696)*100+DAY(G696)&gt;=season_lo,MONTH(G696)*100+DAY(G696)&lt;=season_hi),1,0))</f>
        <v/>
      </c>
      <c r="I696">
        <f>IF(G696="","",G696-first_day+1)</f>
        <v/>
      </c>
      <c r="J696" s="27">
        <f>IF(I696="","",INDEX(Daily!$J$2:$J$421,I696))</f>
        <v/>
      </c>
      <c r="K696" s="27">
        <f>IF(J696="","",J696+cat_offset)</f>
        <v/>
      </c>
      <c r="L696" s="27">
        <f>IF(J696="","",MAX(0,E696-J696)^2)</f>
        <v/>
      </c>
      <c r="M696" s="27">
        <f>IF(J696="","",MAX(0,E696-(J696+twcdh_off))^2)</f>
        <v/>
      </c>
      <c r="N696" s="27">
        <f>IF(E696="","",MAX(0,E696-swcdh_thr)^2)</f>
        <v/>
      </c>
      <c r="O696">
        <f>IF(K696="","",ROUND(E696-K696,0))</f>
        <v/>
      </c>
      <c r="P696">
        <f>IF(O696="","",IF(O696&gt;=1,O696,0))</f>
        <v/>
      </c>
      <c r="Q696" s="27">
        <f>IF(E696="","",MAX(0,E696-22))</f>
        <v/>
      </c>
      <c r="R696" s="27">
        <f>IF(H696=1,E696,"")</f>
        <v/>
      </c>
      <c r="S696" s="27">
        <f>IF(AND(H696=1,J696&lt;&gt;""),E696-J696,"")</f>
        <v/>
      </c>
      <c r="T696">
        <f>IF(G696="","",MONTH(G696))</f>
        <v/>
      </c>
    </row>
    <row r="697">
      <c r="A697" s="24" t="n">
        <v>2020</v>
      </c>
      <c r="B697" s="24" t="n">
        <v>1</v>
      </c>
      <c r="C697" s="24" t="n">
        <v>29</v>
      </c>
      <c r="D697" s="24" t="n">
        <v>24</v>
      </c>
      <c r="E697" s="24" t="n">
        <v>2.6</v>
      </c>
      <c r="F697" s="25">
        <f>IF($E697="","",DATE(IF($A697="",nominal_year,$A697),$B697,$C697)+($D697-IF(LEFT(hour_conv,1)="1",1,0))/24)</f>
        <v/>
      </c>
      <c r="G697" s="26">
        <f>IF(F697="","",INT(F697))</f>
        <v/>
      </c>
      <c r="H697">
        <f>IF(G697="","",IF(AND(MONTH(G697)*100+DAY(G697)&gt;=season_lo,MONTH(G697)*100+DAY(G697)&lt;=season_hi),1,0))</f>
        <v/>
      </c>
      <c r="I697">
        <f>IF(G697="","",G697-first_day+1)</f>
        <v/>
      </c>
      <c r="J697" s="27">
        <f>IF(I697="","",INDEX(Daily!$J$2:$J$421,I697))</f>
        <v/>
      </c>
      <c r="K697" s="27">
        <f>IF(J697="","",J697+cat_offset)</f>
        <v/>
      </c>
      <c r="L697" s="27">
        <f>IF(J697="","",MAX(0,E697-J697)^2)</f>
        <v/>
      </c>
      <c r="M697" s="27">
        <f>IF(J697="","",MAX(0,E697-(J697+twcdh_off))^2)</f>
        <v/>
      </c>
      <c r="N697" s="27">
        <f>IF(E697="","",MAX(0,E697-swcdh_thr)^2)</f>
        <v/>
      </c>
      <c r="O697">
        <f>IF(K697="","",ROUND(E697-K697,0))</f>
        <v/>
      </c>
      <c r="P697">
        <f>IF(O697="","",IF(O697&gt;=1,O697,0))</f>
        <v/>
      </c>
      <c r="Q697" s="27">
        <f>IF(E697="","",MAX(0,E697-22))</f>
        <v/>
      </c>
      <c r="R697" s="27">
        <f>IF(H697=1,E697,"")</f>
        <v/>
      </c>
      <c r="S697" s="27">
        <f>IF(AND(H697=1,J697&lt;&gt;""),E697-J697,"")</f>
        <v/>
      </c>
      <c r="T697">
        <f>IF(G697="","",MONTH(G697))</f>
        <v/>
      </c>
    </row>
    <row r="698">
      <c r="A698" s="24" t="n">
        <v>2020</v>
      </c>
      <c r="B698" s="24" t="n">
        <v>1</v>
      </c>
      <c r="C698" s="24" t="n">
        <v>30</v>
      </c>
      <c r="D698" s="24" t="n">
        <v>1</v>
      </c>
      <c r="E698" s="24" t="n">
        <v>2.16</v>
      </c>
      <c r="F698" s="25">
        <f>IF($E698="","",DATE(IF($A698="",nominal_year,$A698),$B698,$C698)+($D698-IF(LEFT(hour_conv,1)="1",1,0))/24)</f>
        <v/>
      </c>
      <c r="G698" s="26">
        <f>IF(F698="","",INT(F698))</f>
        <v/>
      </c>
      <c r="H698">
        <f>IF(G698="","",IF(AND(MONTH(G698)*100+DAY(G698)&gt;=season_lo,MONTH(G698)*100+DAY(G698)&lt;=season_hi),1,0))</f>
        <v/>
      </c>
      <c r="I698">
        <f>IF(G698="","",G698-first_day+1)</f>
        <v/>
      </c>
      <c r="J698" s="27">
        <f>IF(I698="","",INDEX(Daily!$J$2:$J$421,I698))</f>
        <v/>
      </c>
      <c r="K698" s="27">
        <f>IF(J698="","",J698+cat_offset)</f>
        <v/>
      </c>
      <c r="L698" s="27">
        <f>IF(J698="","",MAX(0,E698-J698)^2)</f>
        <v/>
      </c>
      <c r="M698" s="27">
        <f>IF(J698="","",MAX(0,E698-(J698+twcdh_off))^2)</f>
        <v/>
      </c>
      <c r="N698" s="27">
        <f>IF(E698="","",MAX(0,E698-swcdh_thr)^2)</f>
        <v/>
      </c>
      <c r="O698">
        <f>IF(K698="","",ROUND(E698-K698,0))</f>
        <v/>
      </c>
      <c r="P698">
        <f>IF(O698="","",IF(O698&gt;=1,O698,0))</f>
        <v/>
      </c>
      <c r="Q698" s="27">
        <f>IF(E698="","",MAX(0,E698-22))</f>
        <v/>
      </c>
      <c r="R698" s="27">
        <f>IF(H698=1,E698,"")</f>
        <v/>
      </c>
      <c r="S698" s="27">
        <f>IF(AND(H698=1,J698&lt;&gt;""),E698-J698,"")</f>
        <v/>
      </c>
      <c r="T698">
        <f>IF(G698="","",MONTH(G698))</f>
        <v/>
      </c>
    </row>
    <row r="699">
      <c r="A699" s="24" t="n">
        <v>2020</v>
      </c>
      <c r="B699" s="24" t="n">
        <v>1</v>
      </c>
      <c r="C699" s="24" t="n">
        <v>30</v>
      </c>
      <c r="D699" s="24" t="n">
        <v>2</v>
      </c>
      <c r="E699" s="24" t="n">
        <v>2.8</v>
      </c>
      <c r="F699" s="25">
        <f>IF($E699="","",DATE(IF($A699="",nominal_year,$A699),$B699,$C699)+($D699-IF(LEFT(hour_conv,1)="1",1,0))/24)</f>
        <v/>
      </c>
      <c r="G699" s="26">
        <f>IF(F699="","",INT(F699))</f>
        <v/>
      </c>
      <c r="H699">
        <f>IF(G699="","",IF(AND(MONTH(G699)*100+DAY(G699)&gt;=season_lo,MONTH(G699)*100+DAY(G699)&lt;=season_hi),1,0))</f>
        <v/>
      </c>
      <c r="I699">
        <f>IF(G699="","",G699-first_day+1)</f>
        <v/>
      </c>
      <c r="J699" s="27">
        <f>IF(I699="","",INDEX(Daily!$J$2:$J$421,I699))</f>
        <v/>
      </c>
      <c r="K699" s="27">
        <f>IF(J699="","",J699+cat_offset)</f>
        <v/>
      </c>
      <c r="L699" s="27">
        <f>IF(J699="","",MAX(0,E699-J699)^2)</f>
        <v/>
      </c>
      <c r="M699" s="27">
        <f>IF(J699="","",MAX(0,E699-(J699+twcdh_off))^2)</f>
        <v/>
      </c>
      <c r="N699" s="27">
        <f>IF(E699="","",MAX(0,E699-swcdh_thr)^2)</f>
        <v/>
      </c>
      <c r="O699">
        <f>IF(K699="","",ROUND(E699-K699,0))</f>
        <v/>
      </c>
      <c r="P699">
        <f>IF(O699="","",IF(O699&gt;=1,O699,0))</f>
        <v/>
      </c>
      <c r="Q699" s="27">
        <f>IF(E699="","",MAX(0,E699-22))</f>
        <v/>
      </c>
      <c r="R699" s="27">
        <f>IF(H699=1,E699,"")</f>
        <v/>
      </c>
      <c r="S699" s="27">
        <f>IF(AND(H699=1,J699&lt;&gt;""),E699-J699,"")</f>
        <v/>
      </c>
      <c r="T699">
        <f>IF(G699="","",MONTH(G699))</f>
        <v/>
      </c>
    </row>
    <row r="700">
      <c r="A700" s="24" t="n">
        <v>2020</v>
      </c>
      <c r="B700" s="24" t="n">
        <v>1</v>
      </c>
      <c r="C700" s="24" t="n">
        <v>30</v>
      </c>
      <c r="D700" s="24" t="n">
        <v>3</v>
      </c>
      <c r="E700" s="24" t="n">
        <v>2.63</v>
      </c>
      <c r="F700" s="25">
        <f>IF($E700="","",DATE(IF($A700="",nominal_year,$A700),$B700,$C700)+($D700-IF(LEFT(hour_conv,1)="1",1,0))/24)</f>
        <v/>
      </c>
      <c r="G700" s="26">
        <f>IF(F700="","",INT(F700))</f>
        <v/>
      </c>
      <c r="H700">
        <f>IF(G700="","",IF(AND(MONTH(G700)*100+DAY(G700)&gt;=season_lo,MONTH(G700)*100+DAY(G700)&lt;=season_hi),1,0))</f>
        <v/>
      </c>
      <c r="I700">
        <f>IF(G700="","",G700-first_day+1)</f>
        <v/>
      </c>
      <c r="J700" s="27">
        <f>IF(I700="","",INDEX(Daily!$J$2:$J$421,I700))</f>
        <v/>
      </c>
      <c r="K700" s="27">
        <f>IF(J700="","",J700+cat_offset)</f>
        <v/>
      </c>
      <c r="L700" s="27">
        <f>IF(J700="","",MAX(0,E700-J700)^2)</f>
        <v/>
      </c>
      <c r="M700" s="27">
        <f>IF(J700="","",MAX(0,E700-(J700+twcdh_off))^2)</f>
        <v/>
      </c>
      <c r="N700" s="27">
        <f>IF(E700="","",MAX(0,E700-swcdh_thr)^2)</f>
        <v/>
      </c>
      <c r="O700">
        <f>IF(K700="","",ROUND(E700-K700,0))</f>
        <v/>
      </c>
      <c r="P700">
        <f>IF(O700="","",IF(O700&gt;=1,O700,0))</f>
        <v/>
      </c>
      <c r="Q700" s="27">
        <f>IF(E700="","",MAX(0,E700-22))</f>
        <v/>
      </c>
      <c r="R700" s="27">
        <f>IF(H700=1,E700,"")</f>
        <v/>
      </c>
      <c r="S700" s="27">
        <f>IF(AND(H700=1,J700&lt;&gt;""),E700-J700,"")</f>
        <v/>
      </c>
      <c r="T700">
        <f>IF(G700="","",MONTH(G700))</f>
        <v/>
      </c>
    </row>
    <row r="701">
      <c r="A701" s="24" t="n">
        <v>2020</v>
      </c>
      <c r="B701" s="24" t="n">
        <v>1</v>
      </c>
      <c r="C701" s="24" t="n">
        <v>30</v>
      </c>
      <c r="D701" s="24" t="n">
        <v>4</v>
      </c>
      <c r="E701" s="24" t="n">
        <v>1.03</v>
      </c>
      <c r="F701" s="25">
        <f>IF($E701="","",DATE(IF($A701="",nominal_year,$A701),$B701,$C701)+($D701-IF(LEFT(hour_conv,1)="1",1,0))/24)</f>
        <v/>
      </c>
      <c r="G701" s="26">
        <f>IF(F701="","",INT(F701))</f>
        <v/>
      </c>
      <c r="H701">
        <f>IF(G701="","",IF(AND(MONTH(G701)*100+DAY(G701)&gt;=season_lo,MONTH(G701)*100+DAY(G701)&lt;=season_hi),1,0))</f>
        <v/>
      </c>
      <c r="I701">
        <f>IF(G701="","",G701-first_day+1)</f>
        <v/>
      </c>
      <c r="J701" s="27">
        <f>IF(I701="","",INDEX(Daily!$J$2:$J$421,I701))</f>
        <v/>
      </c>
      <c r="K701" s="27">
        <f>IF(J701="","",J701+cat_offset)</f>
        <v/>
      </c>
      <c r="L701" s="27">
        <f>IF(J701="","",MAX(0,E701-J701)^2)</f>
        <v/>
      </c>
      <c r="M701" s="27">
        <f>IF(J701="","",MAX(0,E701-(J701+twcdh_off))^2)</f>
        <v/>
      </c>
      <c r="N701" s="27">
        <f>IF(E701="","",MAX(0,E701-swcdh_thr)^2)</f>
        <v/>
      </c>
      <c r="O701">
        <f>IF(K701="","",ROUND(E701-K701,0))</f>
        <v/>
      </c>
      <c r="P701">
        <f>IF(O701="","",IF(O701&gt;=1,O701,0))</f>
        <v/>
      </c>
      <c r="Q701" s="27">
        <f>IF(E701="","",MAX(0,E701-22))</f>
        <v/>
      </c>
      <c r="R701" s="27">
        <f>IF(H701=1,E701,"")</f>
        <v/>
      </c>
      <c r="S701" s="27">
        <f>IF(AND(H701=1,J701&lt;&gt;""),E701-J701,"")</f>
        <v/>
      </c>
      <c r="T701">
        <f>IF(G701="","",MONTH(G701))</f>
        <v/>
      </c>
    </row>
    <row r="702">
      <c r="A702" s="24" t="n">
        <v>2020</v>
      </c>
      <c r="B702" s="24" t="n">
        <v>1</v>
      </c>
      <c r="C702" s="24" t="n">
        <v>30</v>
      </c>
      <c r="D702" s="24" t="n">
        <v>5</v>
      </c>
      <c r="E702" s="24" t="n">
        <v>1.83</v>
      </c>
      <c r="F702" s="25">
        <f>IF($E702="","",DATE(IF($A702="",nominal_year,$A702),$B702,$C702)+($D702-IF(LEFT(hour_conv,1)="1",1,0))/24)</f>
        <v/>
      </c>
      <c r="G702" s="26">
        <f>IF(F702="","",INT(F702))</f>
        <v/>
      </c>
      <c r="H702">
        <f>IF(G702="","",IF(AND(MONTH(G702)*100+DAY(G702)&gt;=season_lo,MONTH(G702)*100+DAY(G702)&lt;=season_hi),1,0))</f>
        <v/>
      </c>
      <c r="I702">
        <f>IF(G702="","",G702-first_day+1)</f>
        <v/>
      </c>
      <c r="J702" s="27">
        <f>IF(I702="","",INDEX(Daily!$J$2:$J$421,I702))</f>
        <v/>
      </c>
      <c r="K702" s="27">
        <f>IF(J702="","",J702+cat_offset)</f>
        <v/>
      </c>
      <c r="L702" s="27">
        <f>IF(J702="","",MAX(0,E702-J702)^2)</f>
        <v/>
      </c>
      <c r="M702" s="27">
        <f>IF(J702="","",MAX(0,E702-(J702+twcdh_off))^2)</f>
        <v/>
      </c>
      <c r="N702" s="27">
        <f>IF(E702="","",MAX(0,E702-swcdh_thr)^2)</f>
        <v/>
      </c>
      <c r="O702">
        <f>IF(K702="","",ROUND(E702-K702,0))</f>
        <v/>
      </c>
      <c r="P702">
        <f>IF(O702="","",IF(O702&gt;=1,O702,0))</f>
        <v/>
      </c>
      <c r="Q702" s="27">
        <f>IF(E702="","",MAX(0,E702-22))</f>
        <v/>
      </c>
      <c r="R702" s="27">
        <f>IF(H702=1,E702,"")</f>
        <v/>
      </c>
      <c r="S702" s="27">
        <f>IF(AND(H702=1,J702&lt;&gt;""),E702-J702,"")</f>
        <v/>
      </c>
      <c r="T702">
        <f>IF(G702="","",MONTH(G702))</f>
        <v/>
      </c>
    </row>
    <row r="703">
      <c r="A703" s="24" t="n">
        <v>2020</v>
      </c>
      <c r="B703" s="24" t="n">
        <v>1</v>
      </c>
      <c r="C703" s="24" t="n">
        <v>30</v>
      </c>
      <c r="D703" s="24" t="n">
        <v>6</v>
      </c>
      <c r="E703" s="24" t="n">
        <v>2.99</v>
      </c>
      <c r="F703" s="25">
        <f>IF($E703="","",DATE(IF($A703="",nominal_year,$A703),$B703,$C703)+($D703-IF(LEFT(hour_conv,1)="1",1,0))/24)</f>
        <v/>
      </c>
      <c r="G703" s="26">
        <f>IF(F703="","",INT(F703))</f>
        <v/>
      </c>
      <c r="H703">
        <f>IF(G703="","",IF(AND(MONTH(G703)*100+DAY(G703)&gt;=season_lo,MONTH(G703)*100+DAY(G703)&lt;=season_hi),1,0))</f>
        <v/>
      </c>
      <c r="I703">
        <f>IF(G703="","",G703-first_day+1)</f>
        <v/>
      </c>
      <c r="J703" s="27">
        <f>IF(I703="","",INDEX(Daily!$J$2:$J$421,I703))</f>
        <v/>
      </c>
      <c r="K703" s="27">
        <f>IF(J703="","",J703+cat_offset)</f>
        <v/>
      </c>
      <c r="L703" s="27">
        <f>IF(J703="","",MAX(0,E703-J703)^2)</f>
        <v/>
      </c>
      <c r="M703" s="27">
        <f>IF(J703="","",MAX(0,E703-(J703+twcdh_off))^2)</f>
        <v/>
      </c>
      <c r="N703" s="27">
        <f>IF(E703="","",MAX(0,E703-swcdh_thr)^2)</f>
        <v/>
      </c>
      <c r="O703">
        <f>IF(K703="","",ROUND(E703-K703,0))</f>
        <v/>
      </c>
      <c r="P703">
        <f>IF(O703="","",IF(O703&gt;=1,O703,0))</f>
        <v/>
      </c>
      <c r="Q703" s="27">
        <f>IF(E703="","",MAX(0,E703-22))</f>
        <v/>
      </c>
      <c r="R703" s="27">
        <f>IF(H703=1,E703,"")</f>
        <v/>
      </c>
      <c r="S703" s="27">
        <f>IF(AND(H703=1,J703&lt;&gt;""),E703-J703,"")</f>
        <v/>
      </c>
      <c r="T703">
        <f>IF(G703="","",MONTH(G703))</f>
        <v/>
      </c>
    </row>
    <row r="704">
      <c r="A704" s="24" t="n">
        <v>2020</v>
      </c>
      <c r="B704" s="24" t="n">
        <v>1</v>
      </c>
      <c r="C704" s="24" t="n">
        <v>30</v>
      </c>
      <c r="D704" s="24" t="n">
        <v>7</v>
      </c>
      <c r="E704" s="24" t="n">
        <v>2.75</v>
      </c>
      <c r="F704" s="25">
        <f>IF($E704="","",DATE(IF($A704="",nominal_year,$A704),$B704,$C704)+($D704-IF(LEFT(hour_conv,1)="1",1,0))/24)</f>
        <v/>
      </c>
      <c r="G704" s="26">
        <f>IF(F704="","",INT(F704))</f>
        <v/>
      </c>
      <c r="H704">
        <f>IF(G704="","",IF(AND(MONTH(G704)*100+DAY(G704)&gt;=season_lo,MONTH(G704)*100+DAY(G704)&lt;=season_hi),1,0))</f>
        <v/>
      </c>
      <c r="I704">
        <f>IF(G704="","",G704-first_day+1)</f>
        <v/>
      </c>
      <c r="J704" s="27">
        <f>IF(I704="","",INDEX(Daily!$J$2:$J$421,I704))</f>
        <v/>
      </c>
      <c r="K704" s="27">
        <f>IF(J704="","",J704+cat_offset)</f>
        <v/>
      </c>
      <c r="L704" s="27">
        <f>IF(J704="","",MAX(0,E704-J704)^2)</f>
        <v/>
      </c>
      <c r="M704" s="27">
        <f>IF(J704="","",MAX(0,E704-(J704+twcdh_off))^2)</f>
        <v/>
      </c>
      <c r="N704" s="27">
        <f>IF(E704="","",MAX(0,E704-swcdh_thr)^2)</f>
        <v/>
      </c>
      <c r="O704">
        <f>IF(K704="","",ROUND(E704-K704,0))</f>
        <v/>
      </c>
      <c r="P704">
        <f>IF(O704="","",IF(O704&gt;=1,O704,0))</f>
        <v/>
      </c>
      <c r="Q704" s="27">
        <f>IF(E704="","",MAX(0,E704-22))</f>
        <v/>
      </c>
      <c r="R704" s="27">
        <f>IF(H704=1,E704,"")</f>
        <v/>
      </c>
      <c r="S704" s="27">
        <f>IF(AND(H704=1,J704&lt;&gt;""),E704-J704,"")</f>
        <v/>
      </c>
      <c r="T704">
        <f>IF(G704="","",MONTH(G704))</f>
        <v/>
      </c>
    </row>
    <row r="705">
      <c r="A705" s="24" t="n">
        <v>2020</v>
      </c>
      <c r="B705" s="24" t="n">
        <v>1</v>
      </c>
      <c r="C705" s="24" t="n">
        <v>30</v>
      </c>
      <c r="D705" s="24" t="n">
        <v>8</v>
      </c>
      <c r="E705" s="24" t="n">
        <v>3.1</v>
      </c>
      <c r="F705" s="25">
        <f>IF($E705="","",DATE(IF($A705="",nominal_year,$A705),$B705,$C705)+($D705-IF(LEFT(hour_conv,1)="1",1,0))/24)</f>
        <v/>
      </c>
      <c r="G705" s="26">
        <f>IF(F705="","",INT(F705))</f>
        <v/>
      </c>
      <c r="H705">
        <f>IF(G705="","",IF(AND(MONTH(G705)*100+DAY(G705)&gt;=season_lo,MONTH(G705)*100+DAY(G705)&lt;=season_hi),1,0))</f>
        <v/>
      </c>
      <c r="I705">
        <f>IF(G705="","",G705-first_day+1)</f>
        <v/>
      </c>
      <c r="J705" s="27">
        <f>IF(I705="","",INDEX(Daily!$J$2:$J$421,I705))</f>
        <v/>
      </c>
      <c r="K705" s="27">
        <f>IF(J705="","",J705+cat_offset)</f>
        <v/>
      </c>
      <c r="L705" s="27">
        <f>IF(J705="","",MAX(0,E705-J705)^2)</f>
        <v/>
      </c>
      <c r="M705" s="27">
        <f>IF(J705="","",MAX(0,E705-(J705+twcdh_off))^2)</f>
        <v/>
      </c>
      <c r="N705" s="27">
        <f>IF(E705="","",MAX(0,E705-swcdh_thr)^2)</f>
        <v/>
      </c>
      <c r="O705">
        <f>IF(K705="","",ROUND(E705-K705,0))</f>
        <v/>
      </c>
      <c r="P705">
        <f>IF(O705="","",IF(O705&gt;=1,O705,0))</f>
        <v/>
      </c>
      <c r="Q705" s="27">
        <f>IF(E705="","",MAX(0,E705-22))</f>
        <v/>
      </c>
      <c r="R705" s="27">
        <f>IF(H705=1,E705,"")</f>
        <v/>
      </c>
      <c r="S705" s="27">
        <f>IF(AND(H705=1,J705&lt;&gt;""),E705-J705,"")</f>
        <v/>
      </c>
      <c r="T705">
        <f>IF(G705="","",MONTH(G705))</f>
        <v/>
      </c>
    </row>
    <row r="706">
      <c r="A706" s="24" t="n">
        <v>2020</v>
      </c>
      <c r="B706" s="24" t="n">
        <v>1</v>
      </c>
      <c r="C706" s="24" t="n">
        <v>30</v>
      </c>
      <c r="D706" s="24" t="n">
        <v>9</v>
      </c>
      <c r="E706" s="24" t="n">
        <v>3.6</v>
      </c>
      <c r="F706" s="25">
        <f>IF($E706="","",DATE(IF($A706="",nominal_year,$A706),$B706,$C706)+($D706-IF(LEFT(hour_conv,1)="1",1,0))/24)</f>
        <v/>
      </c>
      <c r="G706" s="26">
        <f>IF(F706="","",INT(F706))</f>
        <v/>
      </c>
      <c r="H706">
        <f>IF(G706="","",IF(AND(MONTH(G706)*100+DAY(G706)&gt;=season_lo,MONTH(G706)*100+DAY(G706)&lt;=season_hi),1,0))</f>
        <v/>
      </c>
      <c r="I706">
        <f>IF(G706="","",G706-first_day+1)</f>
        <v/>
      </c>
      <c r="J706" s="27">
        <f>IF(I706="","",INDEX(Daily!$J$2:$J$421,I706))</f>
        <v/>
      </c>
      <c r="K706" s="27">
        <f>IF(J706="","",J706+cat_offset)</f>
        <v/>
      </c>
      <c r="L706" s="27">
        <f>IF(J706="","",MAX(0,E706-J706)^2)</f>
        <v/>
      </c>
      <c r="M706" s="27">
        <f>IF(J706="","",MAX(0,E706-(J706+twcdh_off))^2)</f>
        <v/>
      </c>
      <c r="N706" s="27">
        <f>IF(E706="","",MAX(0,E706-swcdh_thr)^2)</f>
        <v/>
      </c>
      <c r="O706">
        <f>IF(K706="","",ROUND(E706-K706,0))</f>
        <v/>
      </c>
      <c r="P706">
        <f>IF(O706="","",IF(O706&gt;=1,O706,0))</f>
        <v/>
      </c>
      <c r="Q706" s="27">
        <f>IF(E706="","",MAX(0,E706-22))</f>
        <v/>
      </c>
      <c r="R706" s="27">
        <f>IF(H706=1,E706,"")</f>
        <v/>
      </c>
      <c r="S706" s="27">
        <f>IF(AND(H706=1,J706&lt;&gt;""),E706-J706,"")</f>
        <v/>
      </c>
      <c r="T706">
        <f>IF(G706="","",MONTH(G706))</f>
        <v/>
      </c>
    </row>
    <row r="707">
      <c r="A707" s="24" t="n">
        <v>2020</v>
      </c>
      <c r="B707" s="24" t="n">
        <v>1</v>
      </c>
      <c r="C707" s="24" t="n">
        <v>30</v>
      </c>
      <c r="D707" s="24" t="n">
        <v>10</v>
      </c>
      <c r="E707" s="24" t="n">
        <v>4.19</v>
      </c>
      <c r="F707" s="25">
        <f>IF($E707="","",DATE(IF($A707="",nominal_year,$A707),$B707,$C707)+($D707-IF(LEFT(hour_conv,1)="1",1,0))/24)</f>
        <v/>
      </c>
      <c r="G707" s="26">
        <f>IF(F707="","",INT(F707))</f>
        <v/>
      </c>
      <c r="H707">
        <f>IF(G707="","",IF(AND(MONTH(G707)*100+DAY(G707)&gt;=season_lo,MONTH(G707)*100+DAY(G707)&lt;=season_hi),1,0))</f>
        <v/>
      </c>
      <c r="I707">
        <f>IF(G707="","",G707-first_day+1)</f>
        <v/>
      </c>
      <c r="J707" s="27">
        <f>IF(I707="","",INDEX(Daily!$J$2:$J$421,I707))</f>
        <v/>
      </c>
      <c r="K707" s="27">
        <f>IF(J707="","",J707+cat_offset)</f>
        <v/>
      </c>
      <c r="L707" s="27">
        <f>IF(J707="","",MAX(0,E707-J707)^2)</f>
        <v/>
      </c>
      <c r="M707" s="27">
        <f>IF(J707="","",MAX(0,E707-(J707+twcdh_off))^2)</f>
        <v/>
      </c>
      <c r="N707" s="27">
        <f>IF(E707="","",MAX(0,E707-swcdh_thr)^2)</f>
        <v/>
      </c>
      <c r="O707">
        <f>IF(K707="","",ROUND(E707-K707,0))</f>
        <v/>
      </c>
      <c r="P707">
        <f>IF(O707="","",IF(O707&gt;=1,O707,0))</f>
        <v/>
      </c>
      <c r="Q707" s="27">
        <f>IF(E707="","",MAX(0,E707-22))</f>
        <v/>
      </c>
      <c r="R707" s="27">
        <f>IF(H707=1,E707,"")</f>
        <v/>
      </c>
      <c r="S707" s="27">
        <f>IF(AND(H707=1,J707&lt;&gt;""),E707-J707,"")</f>
        <v/>
      </c>
      <c r="T707">
        <f>IF(G707="","",MONTH(G707))</f>
        <v/>
      </c>
    </row>
    <row r="708">
      <c r="A708" s="24" t="n">
        <v>2020</v>
      </c>
      <c r="B708" s="24" t="n">
        <v>1</v>
      </c>
      <c r="C708" s="24" t="n">
        <v>30</v>
      </c>
      <c r="D708" s="24" t="n">
        <v>11</v>
      </c>
      <c r="E708" s="24" t="n">
        <v>5.05</v>
      </c>
      <c r="F708" s="25">
        <f>IF($E708="","",DATE(IF($A708="",nominal_year,$A708),$B708,$C708)+($D708-IF(LEFT(hour_conv,1)="1",1,0))/24)</f>
        <v/>
      </c>
      <c r="G708" s="26">
        <f>IF(F708="","",INT(F708))</f>
        <v/>
      </c>
      <c r="H708">
        <f>IF(G708="","",IF(AND(MONTH(G708)*100+DAY(G708)&gt;=season_lo,MONTH(G708)*100+DAY(G708)&lt;=season_hi),1,0))</f>
        <v/>
      </c>
      <c r="I708">
        <f>IF(G708="","",G708-first_day+1)</f>
        <v/>
      </c>
      <c r="J708" s="27">
        <f>IF(I708="","",INDEX(Daily!$J$2:$J$421,I708))</f>
        <v/>
      </c>
      <c r="K708" s="27">
        <f>IF(J708="","",J708+cat_offset)</f>
        <v/>
      </c>
      <c r="L708" s="27">
        <f>IF(J708="","",MAX(0,E708-J708)^2)</f>
        <v/>
      </c>
      <c r="M708" s="27">
        <f>IF(J708="","",MAX(0,E708-(J708+twcdh_off))^2)</f>
        <v/>
      </c>
      <c r="N708" s="27">
        <f>IF(E708="","",MAX(0,E708-swcdh_thr)^2)</f>
        <v/>
      </c>
      <c r="O708">
        <f>IF(K708="","",ROUND(E708-K708,0))</f>
        <v/>
      </c>
      <c r="P708">
        <f>IF(O708="","",IF(O708&gt;=1,O708,0))</f>
        <v/>
      </c>
      <c r="Q708" s="27">
        <f>IF(E708="","",MAX(0,E708-22))</f>
        <v/>
      </c>
      <c r="R708" s="27">
        <f>IF(H708=1,E708,"")</f>
        <v/>
      </c>
      <c r="S708" s="27">
        <f>IF(AND(H708=1,J708&lt;&gt;""),E708-J708,"")</f>
        <v/>
      </c>
      <c r="T708">
        <f>IF(G708="","",MONTH(G708))</f>
        <v/>
      </c>
    </row>
    <row r="709">
      <c r="A709" s="24" t="n">
        <v>2020</v>
      </c>
      <c r="B709" s="24" t="n">
        <v>1</v>
      </c>
      <c r="C709" s="24" t="n">
        <v>30</v>
      </c>
      <c r="D709" s="24" t="n">
        <v>12</v>
      </c>
      <c r="E709" s="24" t="n">
        <v>5.59</v>
      </c>
      <c r="F709" s="25">
        <f>IF($E709="","",DATE(IF($A709="",nominal_year,$A709),$B709,$C709)+($D709-IF(LEFT(hour_conv,1)="1",1,0))/24)</f>
        <v/>
      </c>
      <c r="G709" s="26">
        <f>IF(F709="","",INT(F709))</f>
        <v/>
      </c>
      <c r="H709">
        <f>IF(G709="","",IF(AND(MONTH(G709)*100+DAY(G709)&gt;=season_lo,MONTH(G709)*100+DAY(G709)&lt;=season_hi),1,0))</f>
        <v/>
      </c>
      <c r="I709">
        <f>IF(G709="","",G709-first_day+1)</f>
        <v/>
      </c>
      <c r="J709" s="27">
        <f>IF(I709="","",INDEX(Daily!$J$2:$J$421,I709))</f>
        <v/>
      </c>
      <c r="K709" s="27">
        <f>IF(J709="","",J709+cat_offset)</f>
        <v/>
      </c>
      <c r="L709" s="27">
        <f>IF(J709="","",MAX(0,E709-J709)^2)</f>
        <v/>
      </c>
      <c r="M709" s="27">
        <f>IF(J709="","",MAX(0,E709-(J709+twcdh_off))^2)</f>
        <v/>
      </c>
      <c r="N709" s="27">
        <f>IF(E709="","",MAX(0,E709-swcdh_thr)^2)</f>
        <v/>
      </c>
      <c r="O709">
        <f>IF(K709="","",ROUND(E709-K709,0))</f>
        <v/>
      </c>
      <c r="P709">
        <f>IF(O709="","",IF(O709&gt;=1,O709,0))</f>
        <v/>
      </c>
      <c r="Q709" s="27">
        <f>IF(E709="","",MAX(0,E709-22))</f>
        <v/>
      </c>
      <c r="R709" s="27">
        <f>IF(H709=1,E709,"")</f>
        <v/>
      </c>
      <c r="S709" s="27">
        <f>IF(AND(H709=1,J709&lt;&gt;""),E709-J709,"")</f>
        <v/>
      </c>
      <c r="T709">
        <f>IF(G709="","",MONTH(G709))</f>
        <v/>
      </c>
    </row>
    <row r="710">
      <c r="A710" s="24" t="n">
        <v>2020</v>
      </c>
      <c r="B710" s="24" t="n">
        <v>1</v>
      </c>
      <c r="C710" s="24" t="n">
        <v>30</v>
      </c>
      <c r="D710" s="24" t="n">
        <v>13</v>
      </c>
      <c r="E710" s="24" t="n">
        <v>6.69</v>
      </c>
      <c r="F710" s="25">
        <f>IF($E710="","",DATE(IF($A710="",nominal_year,$A710),$B710,$C710)+($D710-IF(LEFT(hour_conv,1)="1",1,0))/24)</f>
        <v/>
      </c>
      <c r="G710" s="26">
        <f>IF(F710="","",INT(F710))</f>
        <v/>
      </c>
      <c r="H710">
        <f>IF(G710="","",IF(AND(MONTH(G710)*100+DAY(G710)&gt;=season_lo,MONTH(G710)*100+DAY(G710)&lt;=season_hi),1,0))</f>
        <v/>
      </c>
      <c r="I710">
        <f>IF(G710="","",G710-first_day+1)</f>
        <v/>
      </c>
      <c r="J710" s="27">
        <f>IF(I710="","",INDEX(Daily!$J$2:$J$421,I710))</f>
        <v/>
      </c>
      <c r="K710" s="27">
        <f>IF(J710="","",J710+cat_offset)</f>
        <v/>
      </c>
      <c r="L710" s="27">
        <f>IF(J710="","",MAX(0,E710-J710)^2)</f>
        <v/>
      </c>
      <c r="M710" s="27">
        <f>IF(J710="","",MAX(0,E710-(J710+twcdh_off))^2)</f>
        <v/>
      </c>
      <c r="N710" s="27">
        <f>IF(E710="","",MAX(0,E710-swcdh_thr)^2)</f>
        <v/>
      </c>
      <c r="O710">
        <f>IF(K710="","",ROUND(E710-K710,0))</f>
        <v/>
      </c>
      <c r="P710">
        <f>IF(O710="","",IF(O710&gt;=1,O710,0))</f>
        <v/>
      </c>
      <c r="Q710" s="27">
        <f>IF(E710="","",MAX(0,E710-22))</f>
        <v/>
      </c>
      <c r="R710" s="27">
        <f>IF(H710=1,E710,"")</f>
        <v/>
      </c>
      <c r="S710" s="27">
        <f>IF(AND(H710=1,J710&lt;&gt;""),E710-J710,"")</f>
        <v/>
      </c>
      <c r="T710">
        <f>IF(G710="","",MONTH(G710))</f>
        <v/>
      </c>
    </row>
    <row r="711">
      <c r="A711" s="24" t="n">
        <v>2020</v>
      </c>
      <c r="B711" s="24" t="n">
        <v>1</v>
      </c>
      <c r="C711" s="24" t="n">
        <v>30</v>
      </c>
      <c r="D711" s="24" t="n">
        <v>14</v>
      </c>
      <c r="E711" s="24" t="n">
        <v>6.68</v>
      </c>
      <c r="F711" s="25">
        <f>IF($E711="","",DATE(IF($A711="",nominal_year,$A711),$B711,$C711)+($D711-IF(LEFT(hour_conv,1)="1",1,0))/24)</f>
        <v/>
      </c>
      <c r="G711" s="26">
        <f>IF(F711="","",INT(F711))</f>
        <v/>
      </c>
      <c r="H711">
        <f>IF(G711="","",IF(AND(MONTH(G711)*100+DAY(G711)&gt;=season_lo,MONTH(G711)*100+DAY(G711)&lt;=season_hi),1,0))</f>
        <v/>
      </c>
      <c r="I711">
        <f>IF(G711="","",G711-first_day+1)</f>
        <v/>
      </c>
      <c r="J711" s="27">
        <f>IF(I711="","",INDEX(Daily!$J$2:$J$421,I711))</f>
        <v/>
      </c>
      <c r="K711" s="27">
        <f>IF(J711="","",J711+cat_offset)</f>
        <v/>
      </c>
      <c r="L711" s="27">
        <f>IF(J711="","",MAX(0,E711-J711)^2)</f>
        <v/>
      </c>
      <c r="M711" s="27">
        <f>IF(J711="","",MAX(0,E711-(J711+twcdh_off))^2)</f>
        <v/>
      </c>
      <c r="N711" s="27">
        <f>IF(E711="","",MAX(0,E711-swcdh_thr)^2)</f>
        <v/>
      </c>
      <c r="O711">
        <f>IF(K711="","",ROUND(E711-K711,0))</f>
        <v/>
      </c>
      <c r="P711">
        <f>IF(O711="","",IF(O711&gt;=1,O711,0))</f>
        <v/>
      </c>
      <c r="Q711" s="27">
        <f>IF(E711="","",MAX(0,E711-22))</f>
        <v/>
      </c>
      <c r="R711" s="27">
        <f>IF(H711=1,E711,"")</f>
        <v/>
      </c>
      <c r="S711" s="27">
        <f>IF(AND(H711=1,J711&lt;&gt;""),E711-J711,"")</f>
        <v/>
      </c>
      <c r="T711">
        <f>IF(G711="","",MONTH(G711))</f>
        <v/>
      </c>
    </row>
    <row r="712">
      <c r="A712" s="24" t="n">
        <v>2020</v>
      </c>
      <c r="B712" s="24" t="n">
        <v>1</v>
      </c>
      <c r="C712" s="24" t="n">
        <v>30</v>
      </c>
      <c r="D712" s="24" t="n">
        <v>15</v>
      </c>
      <c r="E712" s="24" t="n">
        <v>6.94</v>
      </c>
      <c r="F712" s="25">
        <f>IF($E712="","",DATE(IF($A712="",nominal_year,$A712),$B712,$C712)+($D712-IF(LEFT(hour_conv,1)="1",1,0))/24)</f>
        <v/>
      </c>
      <c r="G712" s="26">
        <f>IF(F712="","",INT(F712))</f>
        <v/>
      </c>
      <c r="H712">
        <f>IF(G712="","",IF(AND(MONTH(G712)*100+DAY(G712)&gt;=season_lo,MONTH(G712)*100+DAY(G712)&lt;=season_hi),1,0))</f>
        <v/>
      </c>
      <c r="I712">
        <f>IF(G712="","",G712-first_day+1)</f>
        <v/>
      </c>
      <c r="J712" s="27">
        <f>IF(I712="","",INDEX(Daily!$J$2:$J$421,I712))</f>
        <v/>
      </c>
      <c r="K712" s="27">
        <f>IF(J712="","",J712+cat_offset)</f>
        <v/>
      </c>
      <c r="L712" s="27">
        <f>IF(J712="","",MAX(0,E712-J712)^2)</f>
        <v/>
      </c>
      <c r="M712" s="27">
        <f>IF(J712="","",MAX(0,E712-(J712+twcdh_off))^2)</f>
        <v/>
      </c>
      <c r="N712" s="27">
        <f>IF(E712="","",MAX(0,E712-swcdh_thr)^2)</f>
        <v/>
      </c>
      <c r="O712">
        <f>IF(K712="","",ROUND(E712-K712,0))</f>
        <v/>
      </c>
      <c r="P712">
        <f>IF(O712="","",IF(O712&gt;=1,O712,0))</f>
        <v/>
      </c>
      <c r="Q712" s="27">
        <f>IF(E712="","",MAX(0,E712-22))</f>
        <v/>
      </c>
      <c r="R712" s="27">
        <f>IF(H712=1,E712,"")</f>
        <v/>
      </c>
      <c r="S712" s="27">
        <f>IF(AND(H712=1,J712&lt;&gt;""),E712-J712,"")</f>
        <v/>
      </c>
      <c r="T712">
        <f>IF(G712="","",MONTH(G712))</f>
        <v/>
      </c>
    </row>
    <row r="713">
      <c r="A713" s="24" t="n">
        <v>2020</v>
      </c>
      <c r="B713" s="24" t="n">
        <v>1</v>
      </c>
      <c r="C713" s="24" t="n">
        <v>30</v>
      </c>
      <c r="D713" s="24" t="n">
        <v>16</v>
      </c>
      <c r="E713" s="24" t="n">
        <v>6.73</v>
      </c>
      <c r="F713" s="25">
        <f>IF($E713="","",DATE(IF($A713="",nominal_year,$A713),$B713,$C713)+($D713-IF(LEFT(hour_conv,1)="1",1,0))/24)</f>
        <v/>
      </c>
      <c r="G713" s="26">
        <f>IF(F713="","",INT(F713))</f>
        <v/>
      </c>
      <c r="H713">
        <f>IF(G713="","",IF(AND(MONTH(G713)*100+DAY(G713)&gt;=season_lo,MONTH(G713)*100+DAY(G713)&lt;=season_hi),1,0))</f>
        <v/>
      </c>
      <c r="I713">
        <f>IF(G713="","",G713-first_day+1)</f>
        <v/>
      </c>
      <c r="J713" s="27">
        <f>IF(I713="","",INDEX(Daily!$J$2:$J$421,I713))</f>
        <v/>
      </c>
      <c r="K713" s="27">
        <f>IF(J713="","",J713+cat_offset)</f>
        <v/>
      </c>
      <c r="L713" s="27">
        <f>IF(J713="","",MAX(0,E713-J713)^2)</f>
        <v/>
      </c>
      <c r="M713" s="27">
        <f>IF(J713="","",MAX(0,E713-(J713+twcdh_off))^2)</f>
        <v/>
      </c>
      <c r="N713" s="27">
        <f>IF(E713="","",MAX(0,E713-swcdh_thr)^2)</f>
        <v/>
      </c>
      <c r="O713">
        <f>IF(K713="","",ROUND(E713-K713,0))</f>
        <v/>
      </c>
      <c r="P713">
        <f>IF(O713="","",IF(O713&gt;=1,O713,0))</f>
        <v/>
      </c>
      <c r="Q713" s="27">
        <f>IF(E713="","",MAX(0,E713-22))</f>
        <v/>
      </c>
      <c r="R713" s="27">
        <f>IF(H713=1,E713,"")</f>
        <v/>
      </c>
      <c r="S713" s="27">
        <f>IF(AND(H713=1,J713&lt;&gt;""),E713-J713,"")</f>
        <v/>
      </c>
      <c r="T713">
        <f>IF(G713="","",MONTH(G713))</f>
        <v/>
      </c>
    </row>
    <row r="714">
      <c r="A714" s="24" t="n">
        <v>2020</v>
      </c>
      <c r="B714" s="24" t="n">
        <v>1</v>
      </c>
      <c r="C714" s="24" t="n">
        <v>30</v>
      </c>
      <c r="D714" s="24" t="n">
        <v>17</v>
      </c>
      <c r="E714" s="24" t="n">
        <v>7.1</v>
      </c>
      <c r="F714" s="25">
        <f>IF($E714="","",DATE(IF($A714="",nominal_year,$A714),$B714,$C714)+($D714-IF(LEFT(hour_conv,1)="1",1,0))/24)</f>
        <v/>
      </c>
      <c r="G714" s="26">
        <f>IF(F714="","",INT(F714))</f>
        <v/>
      </c>
      <c r="H714">
        <f>IF(G714="","",IF(AND(MONTH(G714)*100+DAY(G714)&gt;=season_lo,MONTH(G714)*100+DAY(G714)&lt;=season_hi),1,0))</f>
        <v/>
      </c>
      <c r="I714">
        <f>IF(G714="","",G714-first_day+1)</f>
        <v/>
      </c>
      <c r="J714" s="27">
        <f>IF(I714="","",INDEX(Daily!$J$2:$J$421,I714))</f>
        <v/>
      </c>
      <c r="K714" s="27">
        <f>IF(J714="","",J714+cat_offset)</f>
        <v/>
      </c>
      <c r="L714" s="27">
        <f>IF(J714="","",MAX(0,E714-J714)^2)</f>
        <v/>
      </c>
      <c r="M714" s="27">
        <f>IF(J714="","",MAX(0,E714-(J714+twcdh_off))^2)</f>
        <v/>
      </c>
      <c r="N714" s="27">
        <f>IF(E714="","",MAX(0,E714-swcdh_thr)^2)</f>
        <v/>
      </c>
      <c r="O714">
        <f>IF(K714="","",ROUND(E714-K714,0))</f>
        <v/>
      </c>
      <c r="P714">
        <f>IF(O714="","",IF(O714&gt;=1,O714,0))</f>
        <v/>
      </c>
      <c r="Q714" s="27">
        <f>IF(E714="","",MAX(0,E714-22))</f>
        <v/>
      </c>
      <c r="R714" s="27">
        <f>IF(H714=1,E714,"")</f>
        <v/>
      </c>
      <c r="S714" s="27">
        <f>IF(AND(H714=1,J714&lt;&gt;""),E714-J714,"")</f>
        <v/>
      </c>
      <c r="T714">
        <f>IF(G714="","",MONTH(G714))</f>
        <v/>
      </c>
    </row>
    <row r="715">
      <c r="A715" s="24" t="n">
        <v>2020</v>
      </c>
      <c r="B715" s="24" t="n">
        <v>1</v>
      </c>
      <c r="C715" s="24" t="n">
        <v>30</v>
      </c>
      <c r="D715" s="24" t="n">
        <v>18</v>
      </c>
      <c r="E715" s="24" t="n">
        <v>6.48</v>
      </c>
      <c r="F715" s="25">
        <f>IF($E715="","",DATE(IF($A715="",nominal_year,$A715),$B715,$C715)+($D715-IF(LEFT(hour_conv,1)="1",1,0))/24)</f>
        <v/>
      </c>
      <c r="G715" s="26">
        <f>IF(F715="","",INT(F715))</f>
        <v/>
      </c>
      <c r="H715">
        <f>IF(G715="","",IF(AND(MONTH(G715)*100+DAY(G715)&gt;=season_lo,MONTH(G715)*100+DAY(G715)&lt;=season_hi),1,0))</f>
        <v/>
      </c>
      <c r="I715">
        <f>IF(G715="","",G715-first_day+1)</f>
        <v/>
      </c>
      <c r="J715" s="27">
        <f>IF(I715="","",INDEX(Daily!$J$2:$J$421,I715))</f>
        <v/>
      </c>
      <c r="K715" s="27">
        <f>IF(J715="","",J715+cat_offset)</f>
        <v/>
      </c>
      <c r="L715" s="27">
        <f>IF(J715="","",MAX(0,E715-J715)^2)</f>
        <v/>
      </c>
      <c r="M715" s="27">
        <f>IF(J715="","",MAX(0,E715-(J715+twcdh_off))^2)</f>
        <v/>
      </c>
      <c r="N715" s="27">
        <f>IF(E715="","",MAX(0,E715-swcdh_thr)^2)</f>
        <v/>
      </c>
      <c r="O715">
        <f>IF(K715="","",ROUND(E715-K715,0))</f>
        <v/>
      </c>
      <c r="P715">
        <f>IF(O715="","",IF(O715&gt;=1,O715,0))</f>
        <v/>
      </c>
      <c r="Q715" s="27">
        <f>IF(E715="","",MAX(0,E715-22))</f>
        <v/>
      </c>
      <c r="R715" s="27">
        <f>IF(H715=1,E715,"")</f>
        <v/>
      </c>
      <c r="S715" s="27">
        <f>IF(AND(H715=1,J715&lt;&gt;""),E715-J715,"")</f>
        <v/>
      </c>
      <c r="T715">
        <f>IF(G715="","",MONTH(G715))</f>
        <v/>
      </c>
    </row>
    <row r="716">
      <c r="A716" s="24" t="n">
        <v>2020</v>
      </c>
      <c r="B716" s="24" t="n">
        <v>1</v>
      </c>
      <c r="C716" s="24" t="n">
        <v>30</v>
      </c>
      <c r="D716" s="24" t="n">
        <v>19</v>
      </c>
      <c r="E716" s="24" t="n">
        <v>6.33</v>
      </c>
      <c r="F716" s="25">
        <f>IF($E716="","",DATE(IF($A716="",nominal_year,$A716),$B716,$C716)+($D716-IF(LEFT(hour_conv,1)="1",1,0))/24)</f>
        <v/>
      </c>
      <c r="G716" s="26">
        <f>IF(F716="","",INT(F716))</f>
        <v/>
      </c>
      <c r="H716">
        <f>IF(G716="","",IF(AND(MONTH(G716)*100+DAY(G716)&gt;=season_lo,MONTH(G716)*100+DAY(G716)&lt;=season_hi),1,0))</f>
        <v/>
      </c>
      <c r="I716">
        <f>IF(G716="","",G716-first_day+1)</f>
        <v/>
      </c>
      <c r="J716" s="27">
        <f>IF(I716="","",INDEX(Daily!$J$2:$J$421,I716))</f>
        <v/>
      </c>
      <c r="K716" s="27">
        <f>IF(J716="","",J716+cat_offset)</f>
        <v/>
      </c>
      <c r="L716" s="27">
        <f>IF(J716="","",MAX(0,E716-J716)^2)</f>
        <v/>
      </c>
      <c r="M716" s="27">
        <f>IF(J716="","",MAX(0,E716-(J716+twcdh_off))^2)</f>
        <v/>
      </c>
      <c r="N716" s="27">
        <f>IF(E716="","",MAX(0,E716-swcdh_thr)^2)</f>
        <v/>
      </c>
      <c r="O716">
        <f>IF(K716="","",ROUND(E716-K716,0))</f>
        <v/>
      </c>
      <c r="P716">
        <f>IF(O716="","",IF(O716&gt;=1,O716,0))</f>
        <v/>
      </c>
      <c r="Q716" s="27">
        <f>IF(E716="","",MAX(0,E716-22))</f>
        <v/>
      </c>
      <c r="R716" s="27">
        <f>IF(H716=1,E716,"")</f>
        <v/>
      </c>
      <c r="S716" s="27">
        <f>IF(AND(H716=1,J716&lt;&gt;""),E716-J716,"")</f>
        <v/>
      </c>
      <c r="T716">
        <f>IF(G716="","",MONTH(G716))</f>
        <v/>
      </c>
    </row>
    <row r="717">
      <c r="A717" s="24" t="n">
        <v>2020</v>
      </c>
      <c r="B717" s="24" t="n">
        <v>1</v>
      </c>
      <c r="C717" s="24" t="n">
        <v>30</v>
      </c>
      <c r="D717" s="24" t="n">
        <v>20</v>
      </c>
      <c r="E717" s="24" t="n">
        <v>6.24</v>
      </c>
      <c r="F717" s="25">
        <f>IF($E717="","",DATE(IF($A717="",nominal_year,$A717),$B717,$C717)+($D717-IF(LEFT(hour_conv,1)="1",1,0))/24)</f>
        <v/>
      </c>
      <c r="G717" s="26">
        <f>IF(F717="","",INT(F717))</f>
        <v/>
      </c>
      <c r="H717">
        <f>IF(G717="","",IF(AND(MONTH(G717)*100+DAY(G717)&gt;=season_lo,MONTH(G717)*100+DAY(G717)&lt;=season_hi),1,0))</f>
        <v/>
      </c>
      <c r="I717">
        <f>IF(G717="","",G717-first_day+1)</f>
        <v/>
      </c>
      <c r="J717" s="27">
        <f>IF(I717="","",INDEX(Daily!$J$2:$J$421,I717))</f>
        <v/>
      </c>
      <c r="K717" s="27">
        <f>IF(J717="","",J717+cat_offset)</f>
        <v/>
      </c>
      <c r="L717" s="27">
        <f>IF(J717="","",MAX(0,E717-J717)^2)</f>
        <v/>
      </c>
      <c r="M717" s="27">
        <f>IF(J717="","",MAX(0,E717-(J717+twcdh_off))^2)</f>
        <v/>
      </c>
      <c r="N717" s="27">
        <f>IF(E717="","",MAX(0,E717-swcdh_thr)^2)</f>
        <v/>
      </c>
      <c r="O717">
        <f>IF(K717="","",ROUND(E717-K717,0))</f>
        <v/>
      </c>
      <c r="P717">
        <f>IF(O717="","",IF(O717&gt;=1,O717,0))</f>
        <v/>
      </c>
      <c r="Q717" s="27">
        <f>IF(E717="","",MAX(0,E717-22))</f>
        <v/>
      </c>
      <c r="R717" s="27">
        <f>IF(H717=1,E717,"")</f>
        <v/>
      </c>
      <c r="S717" s="27">
        <f>IF(AND(H717=1,J717&lt;&gt;""),E717-J717,"")</f>
        <v/>
      </c>
      <c r="T717">
        <f>IF(G717="","",MONTH(G717))</f>
        <v/>
      </c>
    </row>
    <row r="718">
      <c r="A718" s="24" t="n">
        <v>2020</v>
      </c>
      <c r="B718" s="24" t="n">
        <v>1</v>
      </c>
      <c r="C718" s="24" t="n">
        <v>30</v>
      </c>
      <c r="D718" s="24" t="n">
        <v>21</v>
      </c>
      <c r="E718" s="24" t="n">
        <v>5.29</v>
      </c>
      <c r="F718" s="25">
        <f>IF($E718="","",DATE(IF($A718="",nominal_year,$A718),$B718,$C718)+($D718-IF(LEFT(hour_conv,1)="1",1,0))/24)</f>
        <v/>
      </c>
      <c r="G718" s="26">
        <f>IF(F718="","",INT(F718))</f>
        <v/>
      </c>
      <c r="H718">
        <f>IF(G718="","",IF(AND(MONTH(G718)*100+DAY(G718)&gt;=season_lo,MONTH(G718)*100+DAY(G718)&lt;=season_hi),1,0))</f>
        <v/>
      </c>
      <c r="I718">
        <f>IF(G718="","",G718-first_day+1)</f>
        <v/>
      </c>
      <c r="J718" s="27">
        <f>IF(I718="","",INDEX(Daily!$J$2:$J$421,I718))</f>
        <v/>
      </c>
      <c r="K718" s="27">
        <f>IF(J718="","",J718+cat_offset)</f>
        <v/>
      </c>
      <c r="L718" s="27">
        <f>IF(J718="","",MAX(0,E718-J718)^2)</f>
        <v/>
      </c>
      <c r="M718" s="27">
        <f>IF(J718="","",MAX(0,E718-(J718+twcdh_off))^2)</f>
        <v/>
      </c>
      <c r="N718" s="27">
        <f>IF(E718="","",MAX(0,E718-swcdh_thr)^2)</f>
        <v/>
      </c>
      <c r="O718">
        <f>IF(K718="","",ROUND(E718-K718,0))</f>
        <v/>
      </c>
      <c r="P718">
        <f>IF(O718="","",IF(O718&gt;=1,O718,0))</f>
        <v/>
      </c>
      <c r="Q718" s="27">
        <f>IF(E718="","",MAX(0,E718-22))</f>
        <v/>
      </c>
      <c r="R718" s="27">
        <f>IF(H718=1,E718,"")</f>
        <v/>
      </c>
      <c r="S718" s="27">
        <f>IF(AND(H718=1,J718&lt;&gt;""),E718-J718,"")</f>
        <v/>
      </c>
      <c r="T718">
        <f>IF(G718="","",MONTH(G718))</f>
        <v/>
      </c>
    </row>
    <row r="719">
      <c r="A719" s="24" t="n">
        <v>2020</v>
      </c>
      <c r="B719" s="24" t="n">
        <v>1</v>
      </c>
      <c r="C719" s="24" t="n">
        <v>30</v>
      </c>
      <c r="D719" s="24" t="n">
        <v>22</v>
      </c>
      <c r="E719" s="24" t="n">
        <v>4.62</v>
      </c>
      <c r="F719" s="25">
        <f>IF($E719="","",DATE(IF($A719="",nominal_year,$A719),$B719,$C719)+($D719-IF(LEFT(hour_conv,1)="1",1,0))/24)</f>
        <v/>
      </c>
      <c r="G719" s="26">
        <f>IF(F719="","",INT(F719))</f>
        <v/>
      </c>
      <c r="H719">
        <f>IF(G719="","",IF(AND(MONTH(G719)*100+DAY(G719)&gt;=season_lo,MONTH(G719)*100+DAY(G719)&lt;=season_hi),1,0))</f>
        <v/>
      </c>
      <c r="I719">
        <f>IF(G719="","",G719-first_day+1)</f>
        <v/>
      </c>
      <c r="J719" s="27">
        <f>IF(I719="","",INDEX(Daily!$J$2:$J$421,I719))</f>
        <v/>
      </c>
      <c r="K719" s="27">
        <f>IF(J719="","",J719+cat_offset)</f>
        <v/>
      </c>
      <c r="L719" s="27">
        <f>IF(J719="","",MAX(0,E719-J719)^2)</f>
        <v/>
      </c>
      <c r="M719" s="27">
        <f>IF(J719="","",MAX(0,E719-(J719+twcdh_off))^2)</f>
        <v/>
      </c>
      <c r="N719" s="27">
        <f>IF(E719="","",MAX(0,E719-swcdh_thr)^2)</f>
        <v/>
      </c>
      <c r="O719">
        <f>IF(K719="","",ROUND(E719-K719,0))</f>
        <v/>
      </c>
      <c r="P719">
        <f>IF(O719="","",IF(O719&gt;=1,O719,0))</f>
        <v/>
      </c>
      <c r="Q719" s="27">
        <f>IF(E719="","",MAX(0,E719-22))</f>
        <v/>
      </c>
      <c r="R719" s="27">
        <f>IF(H719=1,E719,"")</f>
        <v/>
      </c>
      <c r="S719" s="27">
        <f>IF(AND(H719=1,J719&lt;&gt;""),E719-J719,"")</f>
        <v/>
      </c>
      <c r="T719">
        <f>IF(G719="","",MONTH(G719))</f>
        <v/>
      </c>
    </row>
    <row r="720">
      <c r="A720" s="24" t="n">
        <v>2020</v>
      </c>
      <c r="B720" s="24" t="n">
        <v>1</v>
      </c>
      <c r="C720" s="24" t="n">
        <v>30</v>
      </c>
      <c r="D720" s="24" t="n">
        <v>23</v>
      </c>
      <c r="E720" s="24" t="n">
        <v>3.84</v>
      </c>
      <c r="F720" s="25">
        <f>IF($E720="","",DATE(IF($A720="",nominal_year,$A720),$B720,$C720)+($D720-IF(LEFT(hour_conv,1)="1",1,0))/24)</f>
        <v/>
      </c>
      <c r="G720" s="26">
        <f>IF(F720="","",INT(F720))</f>
        <v/>
      </c>
      <c r="H720">
        <f>IF(G720="","",IF(AND(MONTH(G720)*100+DAY(G720)&gt;=season_lo,MONTH(G720)*100+DAY(G720)&lt;=season_hi),1,0))</f>
        <v/>
      </c>
      <c r="I720">
        <f>IF(G720="","",G720-first_day+1)</f>
        <v/>
      </c>
      <c r="J720" s="27">
        <f>IF(I720="","",INDEX(Daily!$J$2:$J$421,I720))</f>
        <v/>
      </c>
      <c r="K720" s="27">
        <f>IF(J720="","",J720+cat_offset)</f>
        <v/>
      </c>
      <c r="L720" s="27">
        <f>IF(J720="","",MAX(0,E720-J720)^2)</f>
        <v/>
      </c>
      <c r="M720" s="27">
        <f>IF(J720="","",MAX(0,E720-(J720+twcdh_off))^2)</f>
        <v/>
      </c>
      <c r="N720" s="27">
        <f>IF(E720="","",MAX(0,E720-swcdh_thr)^2)</f>
        <v/>
      </c>
      <c r="O720">
        <f>IF(K720="","",ROUND(E720-K720,0))</f>
        <v/>
      </c>
      <c r="P720">
        <f>IF(O720="","",IF(O720&gt;=1,O720,0))</f>
        <v/>
      </c>
      <c r="Q720" s="27">
        <f>IF(E720="","",MAX(0,E720-22))</f>
        <v/>
      </c>
      <c r="R720" s="27">
        <f>IF(H720=1,E720,"")</f>
        <v/>
      </c>
      <c r="S720" s="27">
        <f>IF(AND(H720=1,J720&lt;&gt;""),E720-J720,"")</f>
        <v/>
      </c>
      <c r="T720">
        <f>IF(G720="","",MONTH(G720))</f>
        <v/>
      </c>
    </row>
    <row r="721">
      <c r="A721" s="24" t="n">
        <v>2020</v>
      </c>
      <c r="B721" s="24" t="n">
        <v>1</v>
      </c>
      <c r="C721" s="24" t="n">
        <v>30</v>
      </c>
      <c r="D721" s="24" t="n">
        <v>24</v>
      </c>
      <c r="E721" s="24" t="n">
        <v>3.04</v>
      </c>
      <c r="F721" s="25">
        <f>IF($E721="","",DATE(IF($A721="",nominal_year,$A721),$B721,$C721)+($D721-IF(LEFT(hour_conv,1)="1",1,0))/24)</f>
        <v/>
      </c>
      <c r="G721" s="26">
        <f>IF(F721="","",INT(F721))</f>
        <v/>
      </c>
      <c r="H721">
        <f>IF(G721="","",IF(AND(MONTH(G721)*100+DAY(G721)&gt;=season_lo,MONTH(G721)*100+DAY(G721)&lt;=season_hi),1,0))</f>
        <v/>
      </c>
      <c r="I721">
        <f>IF(G721="","",G721-first_day+1)</f>
        <v/>
      </c>
      <c r="J721" s="27">
        <f>IF(I721="","",INDEX(Daily!$J$2:$J$421,I721))</f>
        <v/>
      </c>
      <c r="K721" s="27">
        <f>IF(J721="","",J721+cat_offset)</f>
        <v/>
      </c>
      <c r="L721" s="27">
        <f>IF(J721="","",MAX(0,E721-J721)^2)</f>
        <v/>
      </c>
      <c r="M721" s="27">
        <f>IF(J721="","",MAX(0,E721-(J721+twcdh_off))^2)</f>
        <v/>
      </c>
      <c r="N721" s="27">
        <f>IF(E721="","",MAX(0,E721-swcdh_thr)^2)</f>
        <v/>
      </c>
      <c r="O721">
        <f>IF(K721="","",ROUND(E721-K721,0))</f>
        <v/>
      </c>
      <c r="P721">
        <f>IF(O721="","",IF(O721&gt;=1,O721,0))</f>
        <v/>
      </c>
      <c r="Q721" s="27">
        <f>IF(E721="","",MAX(0,E721-22))</f>
        <v/>
      </c>
      <c r="R721" s="27">
        <f>IF(H721=1,E721,"")</f>
        <v/>
      </c>
      <c r="S721" s="27">
        <f>IF(AND(H721=1,J721&lt;&gt;""),E721-J721,"")</f>
        <v/>
      </c>
      <c r="T721">
        <f>IF(G721="","",MONTH(G721))</f>
        <v/>
      </c>
    </row>
    <row r="722">
      <c r="A722" s="24" t="n">
        <v>2020</v>
      </c>
      <c r="B722" s="24" t="n">
        <v>1</v>
      </c>
      <c r="C722" s="24" t="n">
        <v>31</v>
      </c>
      <c r="D722" s="24" t="n">
        <v>1</v>
      </c>
      <c r="E722" s="24" t="n">
        <v>2.42</v>
      </c>
      <c r="F722" s="25">
        <f>IF($E722="","",DATE(IF($A722="",nominal_year,$A722),$B722,$C722)+($D722-IF(LEFT(hour_conv,1)="1",1,0))/24)</f>
        <v/>
      </c>
      <c r="G722" s="26">
        <f>IF(F722="","",INT(F722))</f>
        <v/>
      </c>
      <c r="H722">
        <f>IF(G722="","",IF(AND(MONTH(G722)*100+DAY(G722)&gt;=season_lo,MONTH(G722)*100+DAY(G722)&lt;=season_hi),1,0))</f>
        <v/>
      </c>
      <c r="I722">
        <f>IF(G722="","",G722-first_day+1)</f>
        <v/>
      </c>
      <c r="J722" s="27">
        <f>IF(I722="","",INDEX(Daily!$J$2:$J$421,I722))</f>
        <v/>
      </c>
      <c r="K722" s="27">
        <f>IF(J722="","",J722+cat_offset)</f>
        <v/>
      </c>
      <c r="L722" s="27">
        <f>IF(J722="","",MAX(0,E722-J722)^2)</f>
        <v/>
      </c>
      <c r="M722" s="27">
        <f>IF(J722="","",MAX(0,E722-(J722+twcdh_off))^2)</f>
        <v/>
      </c>
      <c r="N722" s="27">
        <f>IF(E722="","",MAX(0,E722-swcdh_thr)^2)</f>
        <v/>
      </c>
      <c r="O722">
        <f>IF(K722="","",ROUND(E722-K722,0))</f>
        <v/>
      </c>
      <c r="P722">
        <f>IF(O722="","",IF(O722&gt;=1,O722,0))</f>
        <v/>
      </c>
      <c r="Q722" s="27">
        <f>IF(E722="","",MAX(0,E722-22))</f>
        <v/>
      </c>
      <c r="R722" s="27">
        <f>IF(H722=1,E722,"")</f>
        <v/>
      </c>
      <c r="S722" s="27">
        <f>IF(AND(H722=1,J722&lt;&gt;""),E722-J722,"")</f>
        <v/>
      </c>
      <c r="T722">
        <f>IF(G722="","",MONTH(G722))</f>
        <v/>
      </c>
    </row>
    <row r="723">
      <c r="A723" s="24" t="n">
        <v>2020</v>
      </c>
      <c r="B723" s="24" t="n">
        <v>1</v>
      </c>
      <c r="C723" s="24" t="n">
        <v>31</v>
      </c>
      <c r="D723" s="24" t="n">
        <v>2</v>
      </c>
      <c r="E723" s="24" t="n">
        <v>1.9</v>
      </c>
      <c r="F723" s="25">
        <f>IF($E723="","",DATE(IF($A723="",nominal_year,$A723),$B723,$C723)+($D723-IF(LEFT(hour_conv,1)="1",1,0))/24)</f>
        <v/>
      </c>
      <c r="G723" s="26">
        <f>IF(F723="","",INT(F723))</f>
        <v/>
      </c>
      <c r="H723">
        <f>IF(G723="","",IF(AND(MONTH(G723)*100+DAY(G723)&gt;=season_lo,MONTH(G723)*100+DAY(G723)&lt;=season_hi),1,0))</f>
        <v/>
      </c>
      <c r="I723">
        <f>IF(G723="","",G723-first_day+1)</f>
        <v/>
      </c>
      <c r="J723" s="27">
        <f>IF(I723="","",INDEX(Daily!$J$2:$J$421,I723))</f>
        <v/>
      </c>
      <c r="K723" s="27">
        <f>IF(J723="","",J723+cat_offset)</f>
        <v/>
      </c>
      <c r="L723" s="27">
        <f>IF(J723="","",MAX(0,E723-J723)^2)</f>
        <v/>
      </c>
      <c r="M723" s="27">
        <f>IF(J723="","",MAX(0,E723-(J723+twcdh_off))^2)</f>
        <v/>
      </c>
      <c r="N723" s="27">
        <f>IF(E723="","",MAX(0,E723-swcdh_thr)^2)</f>
        <v/>
      </c>
      <c r="O723">
        <f>IF(K723="","",ROUND(E723-K723,0))</f>
        <v/>
      </c>
      <c r="P723">
        <f>IF(O723="","",IF(O723&gt;=1,O723,0))</f>
        <v/>
      </c>
      <c r="Q723" s="27">
        <f>IF(E723="","",MAX(0,E723-22))</f>
        <v/>
      </c>
      <c r="R723" s="27">
        <f>IF(H723=1,E723,"")</f>
        <v/>
      </c>
      <c r="S723" s="27">
        <f>IF(AND(H723=1,J723&lt;&gt;""),E723-J723,"")</f>
        <v/>
      </c>
      <c r="T723">
        <f>IF(G723="","",MONTH(G723))</f>
        <v/>
      </c>
    </row>
    <row r="724">
      <c r="A724" s="24" t="n">
        <v>2020</v>
      </c>
      <c r="B724" s="24" t="n">
        <v>1</v>
      </c>
      <c r="C724" s="24" t="n">
        <v>31</v>
      </c>
      <c r="D724" s="24" t="n">
        <v>3</v>
      </c>
      <c r="E724" s="24" t="n">
        <v>2.05</v>
      </c>
      <c r="F724" s="25">
        <f>IF($E724="","",DATE(IF($A724="",nominal_year,$A724),$B724,$C724)+($D724-IF(LEFT(hour_conv,1)="1",1,0))/24)</f>
        <v/>
      </c>
      <c r="G724" s="26">
        <f>IF(F724="","",INT(F724))</f>
        <v/>
      </c>
      <c r="H724">
        <f>IF(G724="","",IF(AND(MONTH(G724)*100+DAY(G724)&gt;=season_lo,MONTH(G724)*100+DAY(G724)&lt;=season_hi),1,0))</f>
        <v/>
      </c>
      <c r="I724">
        <f>IF(G724="","",G724-first_day+1)</f>
        <v/>
      </c>
      <c r="J724" s="27">
        <f>IF(I724="","",INDEX(Daily!$J$2:$J$421,I724))</f>
        <v/>
      </c>
      <c r="K724" s="27">
        <f>IF(J724="","",J724+cat_offset)</f>
        <v/>
      </c>
      <c r="L724" s="27">
        <f>IF(J724="","",MAX(0,E724-J724)^2)</f>
        <v/>
      </c>
      <c r="M724" s="27">
        <f>IF(J724="","",MAX(0,E724-(J724+twcdh_off))^2)</f>
        <v/>
      </c>
      <c r="N724" s="27">
        <f>IF(E724="","",MAX(0,E724-swcdh_thr)^2)</f>
        <v/>
      </c>
      <c r="O724">
        <f>IF(K724="","",ROUND(E724-K724,0))</f>
        <v/>
      </c>
      <c r="P724">
        <f>IF(O724="","",IF(O724&gt;=1,O724,0))</f>
        <v/>
      </c>
      <c r="Q724" s="27">
        <f>IF(E724="","",MAX(0,E724-22))</f>
        <v/>
      </c>
      <c r="R724" s="27">
        <f>IF(H724=1,E724,"")</f>
        <v/>
      </c>
      <c r="S724" s="27">
        <f>IF(AND(H724=1,J724&lt;&gt;""),E724-J724,"")</f>
        <v/>
      </c>
      <c r="T724">
        <f>IF(G724="","",MONTH(G724))</f>
        <v/>
      </c>
    </row>
    <row r="725">
      <c r="A725" s="24" t="n">
        <v>2020</v>
      </c>
      <c r="B725" s="24" t="n">
        <v>1</v>
      </c>
      <c r="C725" s="24" t="n">
        <v>31</v>
      </c>
      <c r="D725" s="24" t="n">
        <v>4</v>
      </c>
      <c r="E725" s="24" t="n">
        <v>1.22</v>
      </c>
      <c r="F725" s="25">
        <f>IF($E725="","",DATE(IF($A725="",nominal_year,$A725),$B725,$C725)+($D725-IF(LEFT(hour_conv,1)="1",1,0))/24)</f>
        <v/>
      </c>
      <c r="G725" s="26">
        <f>IF(F725="","",INT(F725))</f>
        <v/>
      </c>
      <c r="H725">
        <f>IF(G725="","",IF(AND(MONTH(G725)*100+DAY(G725)&gt;=season_lo,MONTH(G725)*100+DAY(G725)&lt;=season_hi),1,0))</f>
        <v/>
      </c>
      <c r="I725">
        <f>IF(G725="","",G725-first_day+1)</f>
        <v/>
      </c>
      <c r="J725" s="27">
        <f>IF(I725="","",INDEX(Daily!$J$2:$J$421,I725))</f>
        <v/>
      </c>
      <c r="K725" s="27">
        <f>IF(J725="","",J725+cat_offset)</f>
        <v/>
      </c>
      <c r="L725" s="27">
        <f>IF(J725="","",MAX(0,E725-J725)^2)</f>
        <v/>
      </c>
      <c r="M725" s="27">
        <f>IF(J725="","",MAX(0,E725-(J725+twcdh_off))^2)</f>
        <v/>
      </c>
      <c r="N725" s="27">
        <f>IF(E725="","",MAX(0,E725-swcdh_thr)^2)</f>
        <v/>
      </c>
      <c r="O725">
        <f>IF(K725="","",ROUND(E725-K725,0))</f>
        <v/>
      </c>
      <c r="P725">
        <f>IF(O725="","",IF(O725&gt;=1,O725,0))</f>
        <v/>
      </c>
      <c r="Q725" s="27">
        <f>IF(E725="","",MAX(0,E725-22))</f>
        <v/>
      </c>
      <c r="R725" s="27">
        <f>IF(H725=1,E725,"")</f>
        <v/>
      </c>
      <c r="S725" s="27">
        <f>IF(AND(H725=1,J725&lt;&gt;""),E725-J725,"")</f>
        <v/>
      </c>
      <c r="T725">
        <f>IF(G725="","",MONTH(G725))</f>
        <v/>
      </c>
    </row>
    <row r="726">
      <c r="A726" s="24" t="n">
        <v>2020</v>
      </c>
      <c r="B726" s="24" t="n">
        <v>1</v>
      </c>
      <c r="C726" s="24" t="n">
        <v>31</v>
      </c>
      <c r="D726" s="24" t="n">
        <v>5</v>
      </c>
      <c r="E726" s="24" t="n">
        <v>2.28</v>
      </c>
      <c r="F726" s="25">
        <f>IF($E726="","",DATE(IF($A726="",nominal_year,$A726),$B726,$C726)+($D726-IF(LEFT(hour_conv,1)="1",1,0))/24)</f>
        <v/>
      </c>
      <c r="G726" s="26">
        <f>IF(F726="","",INT(F726))</f>
        <v/>
      </c>
      <c r="H726">
        <f>IF(G726="","",IF(AND(MONTH(G726)*100+DAY(G726)&gt;=season_lo,MONTH(G726)*100+DAY(G726)&lt;=season_hi),1,0))</f>
        <v/>
      </c>
      <c r="I726">
        <f>IF(G726="","",G726-first_day+1)</f>
        <v/>
      </c>
      <c r="J726" s="27">
        <f>IF(I726="","",INDEX(Daily!$J$2:$J$421,I726))</f>
        <v/>
      </c>
      <c r="K726" s="27">
        <f>IF(J726="","",J726+cat_offset)</f>
        <v/>
      </c>
      <c r="L726" s="27">
        <f>IF(J726="","",MAX(0,E726-J726)^2)</f>
        <v/>
      </c>
      <c r="M726" s="27">
        <f>IF(J726="","",MAX(0,E726-(J726+twcdh_off))^2)</f>
        <v/>
      </c>
      <c r="N726" s="27">
        <f>IF(E726="","",MAX(0,E726-swcdh_thr)^2)</f>
        <v/>
      </c>
      <c r="O726">
        <f>IF(K726="","",ROUND(E726-K726,0))</f>
        <v/>
      </c>
      <c r="P726">
        <f>IF(O726="","",IF(O726&gt;=1,O726,0))</f>
        <v/>
      </c>
      <c r="Q726" s="27">
        <f>IF(E726="","",MAX(0,E726-22))</f>
        <v/>
      </c>
      <c r="R726" s="27">
        <f>IF(H726=1,E726,"")</f>
        <v/>
      </c>
      <c r="S726" s="27">
        <f>IF(AND(H726=1,J726&lt;&gt;""),E726-J726,"")</f>
        <v/>
      </c>
      <c r="T726">
        <f>IF(G726="","",MONTH(G726))</f>
        <v/>
      </c>
    </row>
    <row r="727">
      <c r="A727" s="24" t="n">
        <v>2020</v>
      </c>
      <c r="B727" s="24" t="n">
        <v>1</v>
      </c>
      <c r="C727" s="24" t="n">
        <v>31</v>
      </c>
      <c r="D727" s="24" t="n">
        <v>6</v>
      </c>
      <c r="E727" s="24" t="n">
        <v>2.04</v>
      </c>
      <c r="F727" s="25">
        <f>IF($E727="","",DATE(IF($A727="",nominal_year,$A727),$B727,$C727)+($D727-IF(LEFT(hour_conv,1)="1",1,0))/24)</f>
        <v/>
      </c>
      <c r="G727" s="26">
        <f>IF(F727="","",INT(F727))</f>
        <v/>
      </c>
      <c r="H727">
        <f>IF(G727="","",IF(AND(MONTH(G727)*100+DAY(G727)&gt;=season_lo,MONTH(G727)*100+DAY(G727)&lt;=season_hi),1,0))</f>
        <v/>
      </c>
      <c r="I727">
        <f>IF(G727="","",G727-first_day+1)</f>
        <v/>
      </c>
      <c r="J727" s="27">
        <f>IF(I727="","",INDEX(Daily!$J$2:$J$421,I727))</f>
        <v/>
      </c>
      <c r="K727" s="27">
        <f>IF(J727="","",J727+cat_offset)</f>
        <v/>
      </c>
      <c r="L727" s="27">
        <f>IF(J727="","",MAX(0,E727-J727)^2)</f>
        <v/>
      </c>
      <c r="M727" s="27">
        <f>IF(J727="","",MAX(0,E727-(J727+twcdh_off))^2)</f>
        <v/>
      </c>
      <c r="N727" s="27">
        <f>IF(E727="","",MAX(0,E727-swcdh_thr)^2)</f>
        <v/>
      </c>
      <c r="O727">
        <f>IF(K727="","",ROUND(E727-K727,0))</f>
        <v/>
      </c>
      <c r="P727">
        <f>IF(O727="","",IF(O727&gt;=1,O727,0))</f>
        <v/>
      </c>
      <c r="Q727" s="27">
        <f>IF(E727="","",MAX(0,E727-22))</f>
        <v/>
      </c>
      <c r="R727" s="27">
        <f>IF(H727=1,E727,"")</f>
        <v/>
      </c>
      <c r="S727" s="27">
        <f>IF(AND(H727=1,J727&lt;&gt;""),E727-J727,"")</f>
        <v/>
      </c>
      <c r="T727">
        <f>IF(G727="","",MONTH(G727))</f>
        <v/>
      </c>
    </row>
    <row r="728">
      <c r="A728" s="24" t="n">
        <v>2020</v>
      </c>
      <c r="B728" s="24" t="n">
        <v>1</v>
      </c>
      <c r="C728" s="24" t="n">
        <v>31</v>
      </c>
      <c r="D728" s="24" t="n">
        <v>7</v>
      </c>
      <c r="E728" s="24" t="n">
        <v>2.18</v>
      </c>
      <c r="F728" s="25">
        <f>IF($E728="","",DATE(IF($A728="",nominal_year,$A728),$B728,$C728)+($D728-IF(LEFT(hour_conv,1)="1",1,0))/24)</f>
        <v/>
      </c>
      <c r="G728" s="26">
        <f>IF(F728="","",INT(F728))</f>
        <v/>
      </c>
      <c r="H728">
        <f>IF(G728="","",IF(AND(MONTH(G728)*100+DAY(G728)&gt;=season_lo,MONTH(G728)*100+DAY(G728)&lt;=season_hi),1,0))</f>
        <v/>
      </c>
      <c r="I728">
        <f>IF(G728="","",G728-first_day+1)</f>
        <v/>
      </c>
      <c r="J728" s="27">
        <f>IF(I728="","",INDEX(Daily!$J$2:$J$421,I728))</f>
        <v/>
      </c>
      <c r="K728" s="27">
        <f>IF(J728="","",J728+cat_offset)</f>
        <v/>
      </c>
      <c r="L728" s="27">
        <f>IF(J728="","",MAX(0,E728-J728)^2)</f>
        <v/>
      </c>
      <c r="M728" s="27">
        <f>IF(J728="","",MAX(0,E728-(J728+twcdh_off))^2)</f>
        <v/>
      </c>
      <c r="N728" s="27">
        <f>IF(E728="","",MAX(0,E728-swcdh_thr)^2)</f>
        <v/>
      </c>
      <c r="O728">
        <f>IF(K728="","",ROUND(E728-K728,0))</f>
        <v/>
      </c>
      <c r="P728">
        <f>IF(O728="","",IF(O728&gt;=1,O728,0))</f>
        <v/>
      </c>
      <c r="Q728" s="27">
        <f>IF(E728="","",MAX(0,E728-22))</f>
        <v/>
      </c>
      <c r="R728" s="27">
        <f>IF(H728=1,E728,"")</f>
        <v/>
      </c>
      <c r="S728" s="27">
        <f>IF(AND(H728=1,J728&lt;&gt;""),E728-J728,"")</f>
        <v/>
      </c>
      <c r="T728">
        <f>IF(G728="","",MONTH(G728))</f>
        <v/>
      </c>
    </row>
    <row r="729">
      <c r="A729" s="24" t="n">
        <v>2020</v>
      </c>
      <c r="B729" s="24" t="n">
        <v>1</v>
      </c>
      <c r="C729" s="24" t="n">
        <v>31</v>
      </c>
      <c r="D729" s="24" t="n">
        <v>8</v>
      </c>
      <c r="E729" s="24" t="n">
        <v>2.86</v>
      </c>
      <c r="F729" s="25">
        <f>IF($E729="","",DATE(IF($A729="",nominal_year,$A729),$B729,$C729)+($D729-IF(LEFT(hour_conv,1)="1",1,0))/24)</f>
        <v/>
      </c>
      <c r="G729" s="26">
        <f>IF(F729="","",INT(F729))</f>
        <v/>
      </c>
      <c r="H729">
        <f>IF(G729="","",IF(AND(MONTH(G729)*100+DAY(G729)&gt;=season_lo,MONTH(G729)*100+DAY(G729)&lt;=season_hi),1,0))</f>
        <v/>
      </c>
      <c r="I729">
        <f>IF(G729="","",G729-first_day+1)</f>
        <v/>
      </c>
      <c r="J729" s="27">
        <f>IF(I729="","",INDEX(Daily!$J$2:$J$421,I729))</f>
        <v/>
      </c>
      <c r="K729" s="27">
        <f>IF(J729="","",J729+cat_offset)</f>
        <v/>
      </c>
      <c r="L729" s="27">
        <f>IF(J729="","",MAX(0,E729-J729)^2)</f>
        <v/>
      </c>
      <c r="M729" s="27">
        <f>IF(J729="","",MAX(0,E729-(J729+twcdh_off))^2)</f>
        <v/>
      </c>
      <c r="N729" s="27">
        <f>IF(E729="","",MAX(0,E729-swcdh_thr)^2)</f>
        <v/>
      </c>
      <c r="O729">
        <f>IF(K729="","",ROUND(E729-K729,0))</f>
        <v/>
      </c>
      <c r="P729">
        <f>IF(O729="","",IF(O729&gt;=1,O729,0))</f>
        <v/>
      </c>
      <c r="Q729" s="27">
        <f>IF(E729="","",MAX(0,E729-22))</f>
        <v/>
      </c>
      <c r="R729" s="27">
        <f>IF(H729=1,E729,"")</f>
        <v/>
      </c>
      <c r="S729" s="27">
        <f>IF(AND(H729=1,J729&lt;&gt;""),E729-J729,"")</f>
        <v/>
      </c>
      <c r="T729">
        <f>IF(G729="","",MONTH(G729))</f>
        <v/>
      </c>
    </row>
    <row r="730">
      <c r="A730" s="24" t="n">
        <v>2020</v>
      </c>
      <c r="B730" s="24" t="n">
        <v>1</v>
      </c>
      <c r="C730" s="24" t="n">
        <v>31</v>
      </c>
      <c r="D730" s="24" t="n">
        <v>9</v>
      </c>
      <c r="E730" s="24" t="n">
        <v>3.47</v>
      </c>
      <c r="F730" s="25">
        <f>IF($E730="","",DATE(IF($A730="",nominal_year,$A730),$B730,$C730)+($D730-IF(LEFT(hour_conv,1)="1",1,0))/24)</f>
        <v/>
      </c>
      <c r="G730" s="26">
        <f>IF(F730="","",INT(F730))</f>
        <v/>
      </c>
      <c r="H730">
        <f>IF(G730="","",IF(AND(MONTH(G730)*100+DAY(G730)&gt;=season_lo,MONTH(G730)*100+DAY(G730)&lt;=season_hi),1,0))</f>
        <v/>
      </c>
      <c r="I730">
        <f>IF(G730="","",G730-first_day+1)</f>
        <v/>
      </c>
      <c r="J730" s="27">
        <f>IF(I730="","",INDEX(Daily!$J$2:$J$421,I730))</f>
        <v/>
      </c>
      <c r="K730" s="27">
        <f>IF(J730="","",J730+cat_offset)</f>
        <v/>
      </c>
      <c r="L730" s="27">
        <f>IF(J730="","",MAX(0,E730-J730)^2)</f>
        <v/>
      </c>
      <c r="M730" s="27">
        <f>IF(J730="","",MAX(0,E730-(J730+twcdh_off))^2)</f>
        <v/>
      </c>
      <c r="N730" s="27">
        <f>IF(E730="","",MAX(0,E730-swcdh_thr)^2)</f>
        <v/>
      </c>
      <c r="O730">
        <f>IF(K730="","",ROUND(E730-K730,0))</f>
        <v/>
      </c>
      <c r="P730">
        <f>IF(O730="","",IF(O730&gt;=1,O730,0))</f>
        <v/>
      </c>
      <c r="Q730" s="27">
        <f>IF(E730="","",MAX(0,E730-22))</f>
        <v/>
      </c>
      <c r="R730" s="27">
        <f>IF(H730=1,E730,"")</f>
        <v/>
      </c>
      <c r="S730" s="27">
        <f>IF(AND(H730=1,J730&lt;&gt;""),E730-J730,"")</f>
        <v/>
      </c>
      <c r="T730">
        <f>IF(G730="","",MONTH(G730))</f>
        <v/>
      </c>
    </row>
    <row r="731">
      <c r="A731" s="24" t="n">
        <v>2020</v>
      </c>
      <c r="B731" s="24" t="n">
        <v>1</v>
      </c>
      <c r="C731" s="24" t="n">
        <v>31</v>
      </c>
      <c r="D731" s="24" t="n">
        <v>10</v>
      </c>
      <c r="E731" s="24" t="n">
        <v>4.53</v>
      </c>
      <c r="F731" s="25">
        <f>IF($E731="","",DATE(IF($A731="",nominal_year,$A731),$B731,$C731)+($D731-IF(LEFT(hour_conv,1)="1",1,0))/24)</f>
        <v/>
      </c>
      <c r="G731" s="26">
        <f>IF(F731="","",INT(F731))</f>
        <v/>
      </c>
      <c r="H731">
        <f>IF(G731="","",IF(AND(MONTH(G731)*100+DAY(G731)&gt;=season_lo,MONTH(G731)*100+DAY(G731)&lt;=season_hi),1,0))</f>
        <v/>
      </c>
      <c r="I731">
        <f>IF(G731="","",G731-first_day+1)</f>
        <v/>
      </c>
      <c r="J731" s="27">
        <f>IF(I731="","",INDEX(Daily!$J$2:$J$421,I731))</f>
        <v/>
      </c>
      <c r="K731" s="27">
        <f>IF(J731="","",J731+cat_offset)</f>
        <v/>
      </c>
      <c r="L731" s="27">
        <f>IF(J731="","",MAX(0,E731-J731)^2)</f>
        <v/>
      </c>
      <c r="M731" s="27">
        <f>IF(J731="","",MAX(0,E731-(J731+twcdh_off))^2)</f>
        <v/>
      </c>
      <c r="N731" s="27">
        <f>IF(E731="","",MAX(0,E731-swcdh_thr)^2)</f>
        <v/>
      </c>
      <c r="O731">
        <f>IF(K731="","",ROUND(E731-K731,0))</f>
        <v/>
      </c>
      <c r="P731">
        <f>IF(O731="","",IF(O731&gt;=1,O731,0))</f>
        <v/>
      </c>
      <c r="Q731" s="27">
        <f>IF(E731="","",MAX(0,E731-22))</f>
        <v/>
      </c>
      <c r="R731" s="27">
        <f>IF(H731=1,E731,"")</f>
        <v/>
      </c>
      <c r="S731" s="27">
        <f>IF(AND(H731=1,J731&lt;&gt;""),E731-J731,"")</f>
        <v/>
      </c>
      <c r="T731">
        <f>IF(G731="","",MONTH(G731))</f>
        <v/>
      </c>
    </row>
    <row r="732">
      <c r="A732" s="24" t="n">
        <v>2020</v>
      </c>
      <c r="B732" s="24" t="n">
        <v>1</v>
      </c>
      <c r="C732" s="24" t="n">
        <v>31</v>
      </c>
      <c r="D732" s="24" t="n">
        <v>11</v>
      </c>
      <c r="E732" s="24" t="n">
        <v>4.91</v>
      </c>
      <c r="F732" s="25">
        <f>IF($E732="","",DATE(IF($A732="",nominal_year,$A732),$B732,$C732)+($D732-IF(LEFT(hour_conv,1)="1",1,0))/24)</f>
        <v/>
      </c>
      <c r="G732" s="26">
        <f>IF(F732="","",INT(F732))</f>
        <v/>
      </c>
      <c r="H732">
        <f>IF(G732="","",IF(AND(MONTH(G732)*100+DAY(G732)&gt;=season_lo,MONTH(G732)*100+DAY(G732)&lt;=season_hi),1,0))</f>
        <v/>
      </c>
      <c r="I732">
        <f>IF(G732="","",G732-first_day+1)</f>
        <v/>
      </c>
      <c r="J732" s="27">
        <f>IF(I732="","",INDEX(Daily!$J$2:$J$421,I732))</f>
        <v/>
      </c>
      <c r="K732" s="27">
        <f>IF(J732="","",J732+cat_offset)</f>
        <v/>
      </c>
      <c r="L732" s="27">
        <f>IF(J732="","",MAX(0,E732-J732)^2)</f>
        <v/>
      </c>
      <c r="M732" s="27">
        <f>IF(J732="","",MAX(0,E732-(J732+twcdh_off))^2)</f>
        <v/>
      </c>
      <c r="N732" s="27">
        <f>IF(E732="","",MAX(0,E732-swcdh_thr)^2)</f>
        <v/>
      </c>
      <c r="O732">
        <f>IF(K732="","",ROUND(E732-K732,0))</f>
        <v/>
      </c>
      <c r="P732">
        <f>IF(O732="","",IF(O732&gt;=1,O732,0))</f>
        <v/>
      </c>
      <c r="Q732" s="27">
        <f>IF(E732="","",MAX(0,E732-22))</f>
        <v/>
      </c>
      <c r="R732" s="27">
        <f>IF(H732=1,E732,"")</f>
        <v/>
      </c>
      <c r="S732" s="27">
        <f>IF(AND(H732=1,J732&lt;&gt;""),E732-J732,"")</f>
        <v/>
      </c>
      <c r="T732">
        <f>IF(G732="","",MONTH(G732))</f>
        <v/>
      </c>
    </row>
    <row r="733">
      <c r="A733" s="24" t="n">
        <v>2020</v>
      </c>
      <c r="B733" s="24" t="n">
        <v>1</v>
      </c>
      <c r="C733" s="24" t="n">
        <v>31</v>
      </c>
      <c r="D733" s="24" t="n">
        <v>12</v>
      </c>
      <c r="E733" s="24" t="n">
        <v>6.33</v>
      </c>
      <c r="F733" s="25">
        <f>IF($E733="","",DATE(IF($A733="",nominal_year,$A733),$B733,$C733)+($D733-IF(LEFT(hour_conv,1)="1",1,0))/24)</f>
        <v/>
      </c>
      <c r="G733" s="26">
        <f>IF(F733="","",INT(F733))</f>
        <v/>
      </c>
      <c r="H733">
        <f>IF(G733="","",IF(AND(MONTH(G733)*100+DAY(G733)&gt;=season_lo,MONTH(G733)*100+DAY(G733)&lt;=season_hi),1,0))</f>
        <v/>
      </c>
      <c r="I733">
        <f>IF(G733="","",G733-first_day+1)</f>
        <v/>
      </c>
      <c r="J733" s="27">
        <f>IF(I733="","",INDEX(Daily!$J$2:$J$421,I733))</f>
        <v/>
      </c>
      <c r="K733" s="27">
        <f>IF(J733="","",J733+cat_offset)</f>
        <v/>
      </c>
      <c r="L733" s="27">
        <f>IF(J733="","",MAX(0,E733-J733)^2)</f>
        <v/>
      </c>
      <c r="M733" s="27">
        <f>IF(J733="","",MAX(0,E733-(J733+twcdh_off))^2)</f>
        <v/>
      </c>
      <c r="N733" s="27">
        <f>IF(E733="","",MAX(0,E733-swcdh_thr)^2)</f>
        <v/>
      </c>
      <c r="O733">
        <f>IF(K733="","",ROUND(E733-K733,0))</f>
        <v/>
      </c>
      <c r="P733">
        <f>IF(O733="","",IF(O733&gt;=1,O733,0))</f>
        <v/>
      </c>
      <c r="Q733" s="27">
        <f>IF(E733="","",MAX(0,E733-22))</f>
        <v/>
      </c>
      <c r="R733" s="27">
        <f>IF(H733=1,E733,"")</f>
        <v/>
      </c>
      <c r="S733" s="27">
        <f>IF(AND(H733=1,J733&lt;&gt;""),E733-J733,"")</f>
        <v/>
      </c>
      <c r="T733">
        <f>IF(G733="","",MONTH(G733))</f>
        <v/>
      </c>
    </row>
    <row r="734">
      <c r="A734" s="24" t="n">
        <v>2020</v>
      </c>
      <c r="B734" s="24" t="n">
        <v>1</v>
      </c>
      <c r="C734" s="24" t="n">
        <v>31</v>
      </c>
      <c r="D734" s="24" t="n">
        <v>13</v>
      </c>
      <c r="E734" s="24" t="n">
        <v>6.15</v>
      </c>
      <c r="F734" s="25">
        <f>IF($E734="","",DATE(IF($A734="",nominal_year,$A734),$B734,$C734)+($D734-IF(LEFT(hour_conv,1)="1",1,0))/24)</f>
        <v/>
      </c>
      <c r="G734" s="26">
        <f>IF(F734="","",INT(F734))</f>
        <v/>
      </c>
      <c r="H734">
        <f>IF(G734="","",IF(AND(MONTH(G734)*100+DAY(G734)&gt;=season_lo,MONTH(G734)*100+DAY(G734)&lt;=season_hi),1,0))</f>
        <v/>
      </c>
      <c r="I734">
        <f>IF(G734="","",G734-first_day+1)</f>
        <v/>
      </c>
      <c r="J734" s="27">
        <f>IF(I734="","",INDEX(Daily!$J$2:$J$421,I734))</f>
        <v/>
      </c>
      <c r="K734" s="27">
        <f>IF(J734="","",J734+cat_offset)</f>
        <v/>
      </c>
      <c r="L734" s="27">
        <f>IF(J734="","",MAX(0,E734-J734)^2)</f>
        <v/>
      </c>
      <c r="M734" s="27">
        <f>IF(J734="","",MAX(0,E734-(J734+twcdh_off))^2)</f>
        <v/>
      </c>
      <c r="N734" s="27">
        <f>IF(E734="","",MAX(0,E734-swcdh_thr)^2)</f>
        <v/>
      </c>
      <c r="O734">
        <f>IF(K734="","",ROUND(E734-K734,0))</f>
        <v/>
      </c>
      <c r="P734">
        <f>IF(O734="","",IF(O734&gt;=1,O734,0))</f>
        <v/>
      </c>
      <c r="Q734" s="27">
        <f>IF(E734="","",MAX(0,E734-22))</f>
        <v/>
      </c>
      <c r="R734" s="27">
        <f>IF(H734=1,E734,"")</f>
        <v/>
      </c>
      <c r="S734" s="27">
        <f>IF(AND(H734=1,J734&lt;&gt;""),E734-J734,"")</f>
        <v/>
      </c>
      <c r="T734">
        <f>IF(G734="","",MONTH(G734))</f>
        <v/>
      </c>
    </row>
    <row r="735">
      <c r="A735" s="24" t="n">
        <v>2020</v>
      </c>
      <c r="B735" s="24" t="n">
        <v>1</v>
      </c>
      <c r="C735" s="24" t="n">
        <v>31</v>
      </c>
      <c r="D735" s="24" t="n">
        <v>14</v>
      </c>
      <c r="E735" s="24" t="n">
        <v>6</v>
      </c>
      <c r="F735" s="25">
        <f>IF($E735="","",DATE(IF($A735="",nominal_year,$A735),$B735,$C735)+($D735-IF(LEFT(hour_conv,1)="1",1,0))/24)</f>
        <v/>
      </c>
      <c r="G735" s="26">
        <f>IF(F735="","",INT(F735))</f>
        <v/>
      </c>
      <c r="H735">
        <f>IF(G735="","",IF(AND(MONTH(G735)*100+DAY(G735)&gt;=season_lo,MONTH(G735)*100+DAY(G735)&lt;=season_hi),1,0))</f>
        <v/>
      </c>
      <c r="I735">
        <f>IF(G735="","",G735-first_day+1)</f>
        <v/>
      </c>
      <c r="J735" s="27">
        <f>IF(I735="","",INDEX(Daily!$J$2:$J$421,I735))</f>
        <v/>
      </c>
      <c r="K735" s="27">
        <f>IF(J735="","",J735+cat_offset)</f>
        <v/>
      </c>
      <c r="L735" s="27">
        <f>IF(J735="","",MAX(0,E735-J735)^2)</f>
        <v/>
      </c>
      <c r="M735" s="27">
        <f>IF(J735="","",MAX(0,E735-(J735+twcdh_off))^2)</f>
        <v/>
      </c>
      <c r="N735" s="27">
        <f>IF(E735="","",MAX(0,E735-swcdh_thr)^2)</f>
        <v/>
      </c>
      <c r="O735">
        <f>IF(K735="","",ROUND(E735-K735,0))</f>
        <v/>
      </c>
      <c r="P735">
        <f>IF(O735="","",IF(O735&gt;=1,O735,0))</f>
        <v/>
      </c>
      <c r="Q735" s="27">
        <f>IF(E735="","",MAX(0,E735-22))</f>
        <v/>
      </c>
      <c r="R735" s="27">
        <f>IF(H735=1,E735,"")</f>
        <v/>
      </c>
      <c r="S735" s="27">
        <f>IF(AND(H735=1,J735&lt;&gt;""),E735-J735,"")</f>
        <v/>
      </c>
      <c r="T735">
        <f>IF(G735="","",MONTH(G735))</f>
        <v/>
      </c>
    </row>
    <row r="736">
      <c r="A736" s="24" t="n">
        <v>2020</v>
      </c>
      <c r="B736" s="24" t="n">
        <v>1</v>
      </c>
      <c r="C736" s="24" t="n">
        <v>31</v>
      </c>
      <c r="D736" s="24" t="n">
        <v>15</v>
      </c>
      <c r="E736" s="24" t="n">
        <v>6.9</v>
      </c>
      <c r="F736" s="25">
        <f>IF($E736="","",DATE(IF($A736="",nominal_year,$A736),$B736,$C736)+($D736-IF(LEFT(hour_conv,1)="1",1,0))/24)</f>
        <v/>
      </c>
      <c r="G736" s="26">
        <f>IF(F736="","",INT(F736))</f>
        <v/>
      </c>
      <c r="H736">
        <f>IF(G736="","",IF(AND(MONTH(G736)*100+DAY(G736)&gt;=season_lo,MONTH(G736)*100+DAY(G736)&lt;=season_hi),1,0))</f>
        <v/>
      </c>
      <c r="I736">
        <f>IF(G736="","",G736-first_day+1)</f>
        <v/>
      </c>
      <c r="J736" s="27">
        <f>IF(I736="","",INDEX(Daily!$J$2:$J$421,I736))</f>
        <v/>
      </c>
      <c r="K736" s="27">
        <f>IF(J736="","",J736+cat_offset)</f>
        <v/>
      </c>
      <c r="L736" s="27">
        <f>IF(J736="","",MAX(0,E736-J736)^2)</f>
        <v/>
      </c>
      <c r="M736" s="27">
        <f>IF(J736="","",MAX(0,E736-(J736+twcdh_off))^2)</f>
        <v/>
      </c>
      <c r="N736" s="27">
        <f>IF(E736="","",MAX(0,E736-swcdh_thr)^2)</f>
        <v/>
      </c>
      <c r="O736">
        <f>IF(K736="","",ROUND(E736-K736,0))</f>
        <v/>
      </c>
      <c r="P736">
        <f>IF(O736="","",IF(O736&gt;=1,O736,0))</f>
        <v/>
      </c>
      <c r="Q736" s="27">
        <f>IF(E736="","",MAX(0,E736-22))</f>
        <v/>
      </c>
      <c r="R736" s="27">
        <f>IF(H736=1,E736,"")</f>
        <v/>
      </c>
      <c r="S736" s="27">
        <f>IF(AND(H736=1,J736&lt;&gt;""),E736-J736,"")</f>
        <v/>
      </c>
      <c r="T736">
        <f>IF(G736="","",MONTH(G736))</f>
        <v/>
      </c>
    </row>
    <row r="737">
      <c r="A737" s="24" t="n">
        <v>2020</v>
      </c>
      <c r="B737" s="24" t="n">
        <v>1</v>
      </c>
      <c r="C737" s="24" t="n">
        <v>31</v>
      </c>
      <c r="D737" s="24" t="n">
        <v>16</v>
      </c>
      <c r="E737" s="24" t="n">
        <v>6.48</v>
      </c>
      <c r="F737" s="25">
        <f>IF($E737="","",DATE(IF($A737="",nominal_year,$A737),$B737,$C737)+($D737-IF(LEFT(hour_conv,1)="1",1,0))/24)</f>
        <v/>
      </c>
      <c r="G737" s="26">
        <f>IF(F737="","",INT(F737))</f>
        <v/>
      </c>
      <c r="H737">
        <f>IF(G737="","",IF(AND(MONTH(G737)*100+DAY(G737)&gt;=season_lo,MONTH(G737)*100+DAY(G737)&lt;=season_hi),1,0))</f>
        <v/>
      </c>
      <c r="I737">
        <f>IF(G737="","",G737-first_day+1)</f>
        <v/>
      </c>
      <c r="J737" s="27">
        <f>IF(I737="","",INDEX(Daily!$J$2:$J$421,I737))</f>
        <v/>
      </c>
      <c r="K737" s="27">
        <f>IF(J737="","",J737+cat_offset)</f>
        <v/>
      </c>
      <c r="L737" s="27">
        <f>IF(J737="","",MAX(0,E737-J737)^2)</f>
        <v/>
      </c>
      <c r="M737" s="27">
        <f>IF(J737="","",MAX(0,E737-(J737+twcdh_off))^2)</f>
        <v/>
      </c>
      <c r="N737" s="27">
        <f>IF(E737="","",MAX(0,E737-swcdh_thr)^2)</f>
        <v/>
      </c>
      <c r="O737">
        <f>IF(K737="","",ROUND(E737-K737,0))</f>
        <v/>
      </c>
      <c r="P737">
        <f>IF(O737="","",IF(O737&gt;=1,O737,0))</f>
        <v/>
      </c>
      <c r="Q737" s="27">
        <f>IF(E737="","",MAX(0,E737-22))</f>
        <v/>
      </c>
      <c r="R737" s="27">
        <f>IF(H737=1,E737,"")</f>
        <v/>
      </c>
      <c r="S737" s="27">
        <f>IF(AND(H737=1,J737&lt;&gt;""),E737-J737,"")</f>
        <v/>
      </c>
      <c r="T737">
        <f>IF(G737="","",MONTH(G737))</f>
        <v/>
      </c>
    </row>
    <row r="738">
      <c r="A738" s="24" t="n">
        <v>2020</v>
      </c>
      <c r="B738" s="24" t="n">
        <v>1</v>
      </c>
      <c r="C738" s="24" t="n">
        <v>31</v>
      </c>
      <c r="D738" s="24" t="n">
        <v>17</v>
      </c>
      <c r="E738" s="24" t="n">
        <v>7.18</v>
      </c>
      <c r="F738" s="25">
        <f>IF($E738="","",DATE(IF($A738="",nominal_year,$A738),$B738,$C738)+($D738-IF(LEFT(hour_conv,1)="1",1,0))/24)</f>
        <v/>
      </c>
      <c r="G738" s="26">
        <f>IF(F738="","",INT(F738))</f>
        <v/>
      </c>
      <c r="H738">
        <f>IF(G738="","",IF(AND(MONTH(G738)*100+DAY(G738)&gt;=season_lo,MONTH(G738)*100+DAY(G738)&lt;=season_hi),1,0))</f>
        <v/>
      </c>
      <c r="I738">
        <f>IF(G738="","",G738-first_day+1)</f>
        <v/>
      </c>
      <c r="J738" s="27">
        <f>IF(I738="","",INDEX(Daily!$J$2:$J$421,I738))</f>
        <v/>
      </c>
      <c r="K738" s="27">
        <f>IF(J738="","",J738+cat_offset)</f>
        <v/>
      </c>
      <c r="L738" s="27">
        <f>IF(J738="","",MAX(0,E738-J738)^2)</f>
        <v/>
      </c>
      <c r="M738" s="27">
        <f>IF(J738="","",MAX(0,E738-(J738+twcdh_off))^2)</f>
        <v/>
      </c>
      <c r="N738" s="27">
        <f>IF(E738="","",MAX(0,E738-swcdh_thr)^2)</f>
        <v/>
      </c>
      <c r="O738">
        <f>IF(K738="","",ROUND(E738-K738,0))</f>
        <v/>
      </c>
      <c r="P738">
        <f>IF(O738="","",IF(O738&gt;=1,O738,0))</f>
        <v/>
      </c>
      <c r="Q738" s="27">
        <f>IF(E738="","",MAX(0,E738-22))</f>
        <v/>
      </c>
      <c r="R738" s="27">
        <f>IF(H738=1,E738,"")</f>
        <v/>
      </c>
      <c r="S738" s="27">
        <f>IF(AND(H738=1,J738&lt;&gt;""),E738-J738,"")</f>
        <v/>
      </c>
      <c r="T738">
        <f>IF(G738="","",MONTH(G738))</f>
        <v/>
      </c>
    </row>
    <row r="739">
      <c r="A739" s="24" t="n">
        <v>2020</v>
      </c>
      <c r="B739" s="24" t="n">
        <v>1</v>
      </c>
      <c r="C739" s="24" t="n">
        <v>31</v>
      </c>
      <c r="D739" s="24" t="n">
        <v>18</v>
      </c>
      <c r="E739" s="24" t="n">
        <v>7.34</v>
      </c>
      <c r="F739" s="25">
        <f>IF($E739="","",DATE(IF($A739="",nominal_year,$A739),$B739,$C739)+($D739-IF(LEFT(hour_conv,1)="1",1,0))/24)</f>
        <v/>
      </c>
      <c r="G739" s="26">
        <f>IF(F739="","",INT(F739))</f>
        <v/>
      </c>
      <c r="H739">
        <f>IF(G739="","",IF(AND(MONTH(G739)*100+DAY(G739)&gt;=season_lo,MONTH(G739)*100+DAY(G739)&lt;=season_hi),1,0))</f>
        <v/>
      </c>
      <c r="I739">
        <f>IF(G739="","",G739-first_day+1)</f>
        <v/>
      </c>
      <c r="J739" s="27">
        <f>IF(I739="","",INDEX(Daily!$J$2:$J$421,I739))</f>
        <v/>
      </c>
      <c r="K739" s="27">
        <f>IF(J739="","",J739+cat_offset)</f>
        <v/>
      </c>
      <c r="L739" s="27">
        <f>IF(J739="","",MAX(0,E739-J739)^2)</f>
        <v/>
      </c>
      <c r="M739" s="27">
        <f>IF(J739="","",MAX(0,E739-(J739+twcdh_off))^2)</f>
        <v/>
      </c>
      <c r="N739" s="27">
        <f>IF(E739="","",MAX(0,E739-swcdh_thr)^2)</f>
        <v/>
      </c>
      <c r="O739">
        <f>IF(K739="","",ROUND(E739-K739,0))</f>
        <v/>
      </c>
      <c r="P739">
        <f>IF(O739="","",IF(O739&gt;=1,O739,0))</f>
        <v/>
      </c>
      <c r="Q739" s="27">
        <f>IF(E739="","",MAX(0,E739-22))</f>
        <v/>
      </c>
      <c r="R739" s="27">
        <f>IF(H739=1,E739,"")</f>
        <v/>
      </c>
      <c r="S739" s="27">
        <f>IF(AND(H739=1,J739&lt;&gt;""),E739-J739,"")</f>
        <v/>
      </c>
      <c r="T739">
        <f>IF(G739="","",MONTH(G739))</f>
        <v/>
      </c>
    </row>
    <row r="740">
      <c r="A740" s="24" t="n">
        <v>2020</v>
      </c>
      <c r="B740" s="24" t="n">
        <v>1</v>
      </c>
      <c r="C740" s="24" t="n">
        <v>31</v>
      </c>
      <c r="D740" s="24" t="n">
        <v>19</v>
      </c>
      <c r="E740" s="24" t="n">
        <v>6.73</v>
      </c>
      <c r="F740" s="25">
        <f>IF($E740="","",DATE(IF($A740="",nominal_year,$A740),$B740,$C740)+($D740-IF(LEFT(hour_conv,1)="1",1,0))/24)</f>
        <v/>
      </c>
      <c r="G740" s="26">
        <f>IF(F740="","",INT(F740))</f>
        <v/>
      </c>
      <c r="H740">
        <f>IF(G740="","",IF(AND(MONTH(G740)*100+DAY(G740)&gt;=season_lo,MONTH(G740)*100+DAY(G740)&lt;=season_hi),1,0))</f>
        <v/>
      </c>
      <c r="I740">
        <f>IF(G740="","",G740-first_day+1)</f>
        <v/>
      </c>
      <c r="J740" s="27">
        <f>IF(I740="","",INDEX(Daily!$J$2:$J$421,I740))</f>
        <v/>
      </c>
      <c r="K740" s="27">
        <f>IF(J740="","",J740+cat_offset)</f>
        <v/>
      </c>
      <c r="L740" s="27">
        <f>IF(J740="","",MAX(0,E740-J740)^2)</f>
        <v/>
      </c>
      <c r="M740" s="27">
        <f>IF(J740="","",MAX(0,E740-(J740+twcdh_off))^2)</f>
        <v/>
      </c>
      <c r="N740" s="27">
        <f>IF(E740="","",MAX(0,E740-swcdh_thr)^2)</f>
        <v/>
      </c>
      <c r="O740">
        <f>IF(K740="","",ROUND(E740-K740,0))</f>
        <v/>
      </c>
      <c r="P740">
        <f>IF(O740="","",IF(O740&gt;=1,O740,0))</f>
        <v/>
      </c>
      <c r="Q740" s="27">
        <f>IF(E740="","",MAX(0,E740-22))</f>
        <v/>
      </c>
      <c r="R740" s="27">
        <f>IF(H740=1,E740,"")</f>
        <v/>
      </c>
      <c r="S740" s="27">
        <f>IF(AND(H740=1,J740&lt;&gt;""),E740-J740,"")</f>
        <v/>
      </c>
      <c r="T740">
        <f>IF(G740="","",MONTH(G740))</f>
        <v/>
      </c>
    </row>
    <row r="741">
      <c r="A741" s="24" t="n">
        <v>2020</v>
      </c>
      <c r="B741" s="24" t="n">
        <v>1</v>
      </c>
      <c r="C741" s="24" t="n">
        <v>31</v>
      </c>
      <c r="D741" s="24" t="n">
        <v>20</v>
      </c>
      <c r="E741" s="24" t="n">
        <v>5.35</v>
      </c>
      <c r="F741" s="25">
        <f>IF($E741="","",DATE(IF($A741="",nominal_year,$A741),$B741,$C741)+($D741-IF(LEFT(hour_conv,1)="1",1,0))/24)</f>
        <v/>
      </c>
      <c r="G741" s="26">
        <f>IF(F741="","",INT(F741))</f>
        <v/>
      </c>
      <c r="H741">
        <f>IF(G741="","",IF(AND(MONTH(G741)*100+DAY(G741)&gt;=season_lo,MONTH(G741)*100+DAY(G741)&lt;=season_hi),1,0))</f>
        <v/>
      </c>
      <c r="I741">
        <f>IF(G741="","",G741-first_day+1)</f>
        <v/>
      </c>
      <c r="J741" s="27">
        <f>IF(I741="","",INDEX(Daily!$J$2:$J$421,I741))</f>
        <v/>
      </c>
      <c r="K741" s="27">
        <f>IF(J741="","",J741+cat_offset)</f>
        <v/>
      </c>
      <c r="L741" s="27">
        <f>IF(J741="","",MAX(0,E741-J741)^2)</f>
        <v/>
      </c>
      <c r="M741" s="27">
        <f>IF(J741="","",MAX(0,E741-(J741+twcdh_off))^2)</f>
        <v/>
      </c>
      <c r="N741" s="27">
        <f>IF(E741="","",MAX(0,E741-swcdh_thr)^2)</f>
        <v/>
      </c>
      <c r="O741">
        <f>IF(K741="","",ROUND(E741-K741,0))</f>
        <v/>
      </c>
      <c r="P741">
        <f>IF(O741="","",IF(O741&gt;=1,O741,0))</f>
        <v/>
      </c>
      <c r="Q741" s="27">
        <f>IF(E741="","",MAX(0,E741-22))</f>
        <v/>
      </c>
      <c r="R741" s="27">
        <f>IF(H741=1,E741,"")</f>
        <v/>
      </c>
      <c r="S741" s="27">
        <f>IF(AND(H741=1,J741&lt;&gt;""),E741-J741,"")</f>
        <v/>
      </c>
      <c r="T741">
        <f>IF(G741="","",MONTH(G741))</f>
        <v/>
      </c>
    </row>
    <row r="742">
      <c r="A742" s="24" t="n">
        <v>2020</v>
      </c>
      <c r="B742" s="24" t="n">
        <v>1</v>
      </c>
      <c r="C742" s="24" t="n">
        <v>31</v>
      </c>
      <c r="D742" s="24" t="n">
        <v>21</v>
      </c>
      <c r="E742" s="24" t="n">
        <v>4.9</v>
      </c>
      <c r="F742" s="25">
        <f>IF($E742="","",DATE(IF($A742="",nominal_year,$A742),$B742,$C742)+($D742-IF(LEFT(hour_conv,1)="1",1,0))/24)</f>
        <v/>
      </c>
      <c r="G742" s="26">
        <f>IF(F742="","",INT(F742))</f>
        <v/>
      </c>
      <c r="H742">
        <f>IF(G742="","",IF(AND(MONTH(G742)*100+DAY(G742)&gt;=season_lo,MONTH(G742)*100+DAY(G742)&lt;=season_hi),1,0))</f>
        <v/>
      </c>
      <c r="I742">
        <f>IF(G742="","",G742-first_day+1)</f>
        <v/>
      </c>
      <c r="J742" s="27">
        <f>IF(I742="","",INDEX(Daily!$J$2:$J$421,I742))</f>
        <v/>
      </c>
      <c r="K742" s="27">
        <f>IF(J742="","",J742+cat_offset)</f>
        <v/>
      </c>
      <c r="L742" s="27">
        <f>IF(J742="","",MAX(0,E742-J742)^2)</f>
        <v/>
      </c>
      <c r="M742" s="27">
        <f>IF(J742="","",MAX(0,E742-(J742+twcdh_off))^2)</f>
        <v/>
      </c>
      <c r="N742" s="27">
        <f>IF(E742="","",MAX(0,E742-swcdh_thr)^2)</f>
        <v/>
      </c>
      <c r="O742">
        <f>IF(K742="","",ROUND(E742-K742,0))</f>
        <v/>
      </c>
      <c r="P742">
        <f>IF(O742="","",IF(O742&gt;=1,O742,0))</f>
        <v/>
      </c>
      <c r="Q742" s="27">
        <f>IF(E742="","",MAX(0,E742-22))</f>
        <v/>
      </c>
      <c r="R742" s="27">
        <f>IF(H742=1,E742,"")</f>
        <v/>
      </c>
      <c r="S742" s="27">
        <f>IF(AND(H742=1,J742&lt;&gt;""),E742-J742,"")</f>
        <v/>
      </c>
      <c r="T742">
        <f>IF(G742="","",MONTH(G742))</f>
        <v/>
      </c>
    </row>
    <row r="743">
      <c r="A743" s="24" t="n">
        <v>2020</v>
      </c>
      <c r="B743" s="24" t="n">
        <v>1</v>
      </c>
      <c r="C743" s="24" t="n">
        <v>31</v>
      </c>
      <c r="D743" s="24" t="n">
        <v>22</v>
      </c>
      <c r="E743" s="24" t="n">
        <v>5.19</v>
      </c>
      <c r="F743" s="25">
        <f>IF($E743="","",DATE(IF($A743="",nominal_year,$A743),$B743,$C743)+($D743-IF(LEFT(hour_conv,1)="1",1,0))/24)</f>
        <v/>
      </c>
      <c r="G743" s="26">
        <f>IF(F743="","",INT(F743))</f>
        <v/>
      </c>
      <c r="H743">
        <f>IF(G743="","",IF(AND(MONTH(G743)*100+DAY(G743)&gt;=season_lo,MONTH(G743)*100+DAY(G743)&lt;=season_hi),1,0))</f>
        <v/>
      </c>
      <c r="I743">
        <f>IF(G743="","",G743-first_day+1)</f>
        <v/>
      </c>
      <c r="J743" s="27">
        <f>IF(I743="","",INDEX(Daily!$J$2:$J$421,I743))</f>
        <v/>
      </c>
      <c r="K743" s="27">
        <f>IF(J743="","",J743+cat_offset)</f>
        <v/>
      </c>
      <c r="L743" s="27">
        <f>IF(J743="","",MAX(0,E743-J743)^2)</f>
        <v/>
      </c>
      <c r="M743" s="27">
        <f>IF(J743="","",MAX(0,E743-(J743+twcdh_off))^2)</f>
        <v/>
      </c>
      <c r="N743" s="27">
        <f>IF(E743="","",MAX(0,E743-swcdh_thr)^2)</f>
        <v/>
      </c>
      <c r="O743">
        <f>IF(K743="","",ROUND(E743-K743,0))</f>
        <v/>
      </c>
      <c r="P743">
        <f>IF(O743="","",IF(O743&gt;=1,O743,0))</f>
        <v/>
      </c>
      <c r="Q743" s="27">
        <f>IF(E743="","",MAX(0,E743-22))</f>
        <v/>
      </c>
      <c r="R743" s="27">
        <f>IF(H743=1,E743,"")</f>
        <v/>
      </c>
      <c r="S743" s="27">
        <f>IF(AND(H743=1,J743&lt;&gt;""),E743-J743,"")</f>
        <v/>
      </c>
      <c r="T743">
        <f>IF(G743="","",MONTH(G743))</f>
        <v/>
      </c>
    </row>
    <row r="744">
      <c r="A744" s="24" t="n">
        <v>2020</v>
      </c>
      <c r="B744" s="24" t="n">
        <v>1</v>
      </c>
      <c r="C744" s="24" t="n">
        <v>31</v>
      </c>
      <c r="D744" s="24" t="n">
        <v>23</v>
      </c>
      <c r="E744" s="24" t="n">
        <v>3.88</v>
      </c>
      <c r="F744" s="25">
        <f>IF($E744="","",DATE(IF($A744="",nominal_year,$A744),$B744,$C744)+($D744-IF(LEFT(hour_conv,1)="1",1,0))/24)</f>
        <v/>
      </c>
      <c r="G744" s="26">
        <f>IF(F744="","",INT(F744))</f>
        <v/>
      </c>
      <c r="H744">
        <f>IF(G744="","",IF(AND(MONTH(G744)*100+DAY(G744)&gt;=season_lo,MONTH(G744)*100+DAY(G744)&lt;=season_hi),1,0))</f>
        <v/>
      </c>
      <c r="I744">
        <f>IF(G744="","",G744-first_day+1)</f>
        <v/>
      </c>
      <c r="J744" s="27">
        <f>IF(I744="","",INDEX(Daily!$J$2:$J$421,I744))</f>
        <v/>
      </c>
      <c r="K744" s="27">
        <f>IF(J744="","",J744+cat_offset)</f>
        <v/>
      </c>
      <c r="L744" s="27">
        <f>IF(J744="","",MAX(0,E744-J744)^2)</f>
        <v/>
      </c>
      <c r="M744" s="27">
        <f>IF(J744="","",MAX(0,E744-(J744+twcdh_off))^2)</f>
        <v/>
      </c>
      <c r="N744" s="27">
        <f>IF(E744="","",MAX(0,E744-swcdh_thr)^2)</f>
        <v/>
      </c>
      <c r="O744">
        <f>IF(K744="","",ROUND(E744-K744,0))</f>
        <v/>
      </c>
      <c r="P744">
        <f>IF(O744="","",IF(O744&gt;=1,O744,0))</f>
        <v/>
      </c>
      <c r="Q744" s="27">
        <f>IF(E744="","",MAX(0,E744-22))</f>
        <v/>
      </c>
      <c r="R744" s="27">
        <f>IF(H744=1,E744,"")</f>
        <v/>
      </c>
      <c r="S744" s="27">
        <f>IF(AND(H744=1,J744&lt;&gt;""),E744-J744,"")</f>
        <v/>
      </c>
      <c r="T744">
        <f>IF(G744="","",MONTH(G744))</f>
        <v/>
      </c>
    </row>
    <row r="745">
      <c r="A745" s="24" t="n">
        <v>2020</v>
      </c>
      <c r="B745" s="24" t="n">
        <v>1</v>
      </c>
      <c r="C745" s="24" t="n">
        <v>31</v>
      </c>
      <c r="D745" s="24" t="n">
        <v>24</v>
      </c>
      <c r="E745" s="24" t="n">
        <v>3.07</v>
      </c>
      <c r="F745" s="25">
        <f>IF($E745="","",DATE(IF($A745="",nominal_year,$A745),$B745,$C745)+($D745-IF(LEFT(hour_conv,1)="1",1,0))/24)</f>
        <v/>
      </c>
      <c r="G745" s="26">
        <f>IF(F745="","",INT(F745))</f>
        <v/>
      </c>
      <c r="H745">
        <f>IF(G745="","",IF(AND(MONTH(G745)*100+DAY(G745)&gt;=season_lo,MONTH(G745)*100+DAY(G745)&lt;=season_hi),1,0))</f>
        <v/>
      </c>
      <c r="I745">
        <f>IF(G745="","",G745-first_day+1)</f>
        <v/>
      </c>
      <c r="J745" s="27">
        <f>IF(I745="","",INDEX(Daily!$J$2:$J$421,I745))</f>
        <v/>
      </c>
      <c r="K745" s="27">
        <f>IF(J745="","",J745+cat_offset)</f>
        <v/>
      </c>
      <c r="L745" s="27">
        <f>IF(J745="","",MAX(0,E745-J745)^2)</f>
        <v/>
      </c>
      <c r="M745" s="27">
        <f>IF(J745="","",MAX(0,E745-(J745+twcdh_off))^2)</f>
        <v/>
      </c>
      <c r="N745" s="27">
        <f>IF(E745="","",MAX(0,E745-swcdh_thr)^2)</f>
        <v/>
      </c>
      <c r="O745">
        <f>IF(K745="","",ROUND(E745-K745,0))</f>
        <v/>
      </c>
      <c r="P745">
        <f>IF(O745="","",IF(O745&gt;=1,O745,0))</f>
        <v/>
      </c>
      <c r="Q745" s="27">
        <f>IF(E745="","",MAX(0,E745-22))</f>
        <v/>
      </c>
      <c r="R745" s="27">
        <f>IF(H745=1,E745,"")</f>
        <v/>
      </c>
      <c r="S745" s="27">
        <f>IF(AND(H745=1,J745&lt;&gt;""),E745-J745,"")</f>
        <v/>
      </c>
      <c r="T745">
        <f>IF(G745="","",MONTH(G745))</f>
        <v/>
      </c>
    </row>
    <row r="746">
      <c r="A746" s="24" t="n">
        <v>2020</v>
      </c>
      <c r="B746" s="24" t="n">
        <v>2</v>
      </c>
      <c r="C746" s="24" t="n">
        <v>1</v>
      </c>
      <c r="D746" s="24" t="n">
        <v>1</v>
      </c>
      <c r="E746" s="24" t="n">
        <v>2.39</v>
      </c>
      <c r="F746" s="25">
        <f>IF($E746="","",DATE(IF($A746="",nominal_year,$A746),$B746,$C746)+($D746-IF(LEFT(hour_conv,1)="1",1,0))/24)</f>
        <v/>
      </c>
      <c r="G746" s="26">
        <f>IF(F746="","",INT(F746))</f>
        <v/>
      </c>
      <c r="H746">
        <f>IF(G746="","",IF(AND(MONTH(G746)*100+DAY(G746)&gt;=season_lo,MONTH(G746)*100+DAY(G746)&lt;=season_hi),1,0))</f>
        <v/>
      </c>
      <c r="I746">
        <f>IF(G746="","",G746-first_day+1)</f>
        <v/>
      </c>
      <c r="J746" s="27">
        <f>IF(I746="","",INDEX(Daily!$J$2:$J$421,I746))</f>
        <v/>
      </c>
      <c r="K746" s="27">
        <f>IF(J746="","",J746+cat_offset)</f>
        <v/>
      </c>
      <c r="L746" s="27">
        <f>IF(J746="","",MAX(0,E746-J746)^2)</f>
        <v/>
      </c>
      <c r="M746" s="27">
        <f>IF(J746="","",MAX(0,E746-(J746+twcdh_off))^2)</f>
        <v/>
      </c>
      <c r="N746" s="27">
        <f>IF(E746="","",MAX(0,E746-swcdh_thr)^2)</f>
        <v/>
      </c>
      <c r="O746">
        <f>IF(K746="","",ROUND(E746-K746,0))</f>
        <v/>
      </c>
      <c r="P746">
        <f>IF(O746="","",IF(O746&gt;=1,O746,0))</f>
        <v/>
      </c>
      <c r="Q746" s="27">
        <f>IF(E746="","",MAX(0,E746-22))</f>
        <v/>
      </c>
      <c r="R746" s="27">
        <f>IF(H746=1,E746,"")</f>
        <v/>
      </c>
      <c r="S746" s="27">
        <f>IF(AND(H746=1,J746&lt;&gt;""),E746-J746,"")</f>
        <v/>
      </c>
      <c r="T746">
        <f>IF(G746="","",MONTH(G746))</f>
        <v/>
      </c>
    </row>
    <row r="747">
      <c r="A747" s="24" t="n">
        <v>2020</v>
      </c>
      <c r="B747" s="24" t="n">
        <v>2</v>
      </c>
      <c r="C747" s="24" t="n">
        <v>1</v>
      </c>
      <c r="D747" s="24" t="n">
        <v>2</v>
      </c>
      <c r="E747" s="24" t="n">
        <v>2.5</v>
      </c>
      <c r="F747" s="25">
        <f>IF($E747="","",DATE(IF($A747="",nominal_year,$A747),$B747,$C747)+($D747-IF(LEFT(hour_conv,1)="1",1,0))/24)</f>
        <v/>
      </c>
      <c r="G747" s="26">
        <f>IF(F747="","",INT(F747))</f>
        <v/>
      </c>
      <c r="H747">
        <f>IF(G747="","",IF(AND(MONTH(G747)*100+DAY(G747)&gt;=season_lo,MONTH(G747)*100+DAY(G747)&lt;=season_hi),1,0))</f>
        <v/>
      </c>
      <c r="I747">
        <f>IF(G747="","",G747-first_day+1)</f>
        <v/>
      </c>
      <c r="J747" s="27">
        <f>IF(I747="","",INDEX(Daily!$J$2:$J$421,I747))</f>
        <v/>
      </c>
      <c r="K747" s="27">
        <f>IF(J747="","",J747+cat_offset)</f>
        <v/>
      </c>
      <c r="L747" s="27">
        <f>IF(J747="","",MAX(0,E747-J747)^2)</f>
        <v/>
      </c>
      <c r="M747" s="27">
        <f>IF(J747="","",MAX(0,E747-(J747+twcdh_off))^2)</f>
        <v/>
      </c>
      <c r="N747" s="27">
        <f>IF(E747="","",MAX(0,E747-swcdh_thr)^2)</f>
        <v/>
      </c>
      <c r="O747">
        <f>IF(K747="","",ROUND(E747-K747,0))</f>
        <v/>
      </c>
      <c r="P747">
        <f>IF(O747="","",IF(O747&gt;=1,O747,0))</f>
        <v/>
      </c>
      <c r="Q747" s="27">
        <f>IF(E747="","",MAX(0,E747-22))</f>
        <v/>
      </c>
      <c r="R747" s="27">
        <f>IF(H747=1,E747,"")</f>
        <v/>
      </c>
      <c r="S747" s="27">
        <f>IF(AND(H747=1,J747&lt;&gt;""),E747-J747,"")</f>
        <v/>
      </c>
      <c r="T747">
        <f>IF(G747="","",MONTH(G747))</f>
        <v/>
      </c>
    </row>
    <row r="748">
      <c r="A748" s="24" t="n">
        <v>2020</v>
      </c>
      <c r="B748" s="24" t="n">
        <v>2</v>
      </c>
      <c r="C748" s="24" t="n">
        <v>1</v>
      </c>
      <c r="D748" s="24" t="n">
        <v>3</v>
      </c>
      <c r="E748" s="24" t="n">
        <v>1.76</v>
      </c>
      <c r="F748" s="25">
        <f>IF($E748="","",DATE(IF($A748="",nominal_year,$A748),$B748,$C748)+($D748-IF(LEFT(hour_conv,1)="1",1,0))/24)</f>
        <v/>
      </c>
      <c r="G748" s="26">
        <f>IF(F748="","",INT(F748))</f>
        <v/>
      </c>
      <c r="H748">
        <f>IF(G748="","",IF(AND(MONTH(G748)*100+DAY(G748)&gt;=season_lo,MONTH(G748)*100+DAY(G748)&lt;=season_hi),1,0))</f>
        <v/>
      </c>
      <c r="I748">
        <f>IF(G748="","",G748-first_day+1)</f>
        <v/>
      </c>
      <c r="J748" s="27">
        <f>IF(I748="","",INDEX(Daily!$J$2:$J$421,I748))</f>
        <v/>
      </c>
      <c r="K748" s="27">
        <f>IF(J748="","",J748+cat_offset)</f>
        <v/>
      </c>
      <c r="L748" s="27">
        <f>IF(J748="","",MAX(0,E748-J748)^2)</f>
        <v/>
      </c>
      <c r="M748" s="27">
        <f>IF(J748="","",MAX(0,E748-(J748+twcdh_off))^2)</f>
        <v/>
      </c>
      <c r="N748" s="27">
        <f>IF(E748="","",MAX(0,E748-swcdh_thr)^2)</f>
        <v/>
      </c>
      <c r="O748">
        <f>IF(K748="","",ROUND(E748-K748,0))</f>
        <v/>
      </c>
      <c r="P748">
        <f>IF(O748="","",IF(O748&gt;=1,O748,0))</f>
        <v/>
      </c>
      <c r="Q748" s="27">
        <f>IF(E748="","",MAX(0,E748-22))</f>
        <v/>
      </c>
      <c r="R748" s="27">
        <f>IF(H748=1,E748,"")</f>
        <v/>
      </c>
      <c r="S748" s="27">
        <f>IF(AND(H748=1,J748&lt;&gt;""),E748-J748,"")</f>
        <v/>
      </c>
      <c r="T748">
        <f>IF(G748="","",MONTH(G748))</f>
        <v/>
      </c>
    </row>
    <row r="749">
      <c r="A749" s="24" t="n">
        <v>2020</v>
      </c>
      <c r="B749" s="24" t="n">
        <v>2</v>
      </c>
      <c r="C749" s="24" t="n">
        <v>1</v>
      </c>
      <c r="D749" s="24" t="n">
        <v>4</v>
      </c>
      <c r="E749" s="24" t="n">
        <v>1.2</v>
      </c>
      <c r="F749" s="25">
        <f>IF($E749="","",DATE(IF($A749="",nominal_year,$A749),$B749,$C749)+($D749-IF(LEFT(hour_conv,1)="1",1,0))/24)</f>
        <v/>
      </c>
      <c r="G749" s="26">
        <f>IF(F749="","",INT(F749))</f>
        <v/>
      </c>
      <c r="H749">
        <f>IF(G749="","",IF(AND(MONTH(G749)*100+DAY(G749)&gt;=season_lo,MONTH(G749)*100+DAY(G749)&lt;=season_hi),1,0))</f>
        <v/>
      </c>
      <c r="I749">
        <f>IF(G749="","",G749-first_day+1)</f>
        <v/>
      </c>
      <c r="J749" s="27">
        <f>IF(I749="","",INDEX(Daily!$J$2:$J$421,I749))</f>
        <v/>
      </c>
      <c r="K749" s="27">
        <f>IF(J749="","",J749+cat_offset)</f>
        <v/>
      </c>
      <c r="L749" s="27">
        <f>IF(J749="","",MAX(0,E749-J749)^2)</f>
        <v/>
      </c>
      <c r="M749" s="27">
        <f>IF(J749="","",MAX(0,E749-(J749+twcdh_off))^2)</f>
        <v/>
      </c>
      <c r="N749" s="27">
        <f>IF(E749="","",MAX(0,E749-swcdh_thr)^2)</f>
        <v/>
      </c>
      <c r="O749">
        <f>IF(K749="","",ROUND(E749-K749,0))</f>
        <v/>
      </c>
      <c r="P749">
        <f>IF(O749="","",IF(O749&gt;=1,O749,0))</f>
        <v/>
      </c>
      <c r="Q749" s="27">
        <f>IF(E749="","",MAX(0,E749-22))</f>
        <v/>
      </c>
      <c r="R749" s="27">
        <f>IF(H749=1,E749,"")</f>
        <v/>
      </c>
      <c r="S749" s="27">
        <f>IF(AND(H749=1,J749&lt;&gt;""),E749-J749,"")</f>
        <v/>
      </c>
      <c r="T749">
        <f>IF(G749="","",MONTH(G749))</f>
        <v/>
      </c>
    </row>
    <row r="750">
      <c r="A750" s="24" t="n">
        <v>2020</v>
      </c>
      <c r="B750" s="24" t="n">
        <v>2</v>
      </c>
      <c r="C750" s="24" t="n">
        <v>1</v>
      </c>
      <c r="D750" s="24" t="n">
        <v>5</v>
      </c>
      <c r="E750" s="24" t="n">
        <v>1.38</v>
      </c>
      <c r="F750" s="25">
        <f>IF($E750="","",DATE(IF($A750="",nominal_year,$A750),$B750,$C750)+($D750-IF(LEFT(hour_conv,1)="1",1,0))/24)</f>
        <v/>
      </c>
      <c r="G750" s="26">
        <f>IF(F750="","",INT(F750))</f>
        <v/>
      </c>
      <c r="H750">
        <f>IF(G750="","",IF(AND(MONTH(G750)*100+DAY(G750)&gt;=season_lo,MONTH(G750)*100+DAY(G750)&lt;=season_hi),1,0))</f>
        <v/>
      </c>
      <c r="I750">
        <f>IF(G750="","",G750-first_day+1)</f>
        <v/>
      </c>
      <c r="J750" s="27">
        <f>IF(I750="","",INDEX(Daily!$J$2:$J$421,I750))</f>
        <v/>
      </c>
      <c r="K750" s="27">
        <f>IF(J750="","",J750+cat_offset)</f>
        <v/>
      </c>
      <c r="L750" s="27">
        <f>IF(J750="","",MAX(0,E750-J750)^2)</f>
        <v/>
      </c>
      <c r="M750" s="27">
        <f>IF(J750="","",MAX(0,E750-(J750+twcdh_off))^2)</f>
        <v/>
      </c>
      <c r="N750" s="27">
        <f>IF(E750="","",MAX(0,E750-swcdh_thr)^2)</f>
        <v/>
      </c>
      <c r="O750">
        <f>IF(K750="","",ROUND(E750-K750,0))</f>
        <v/>
      </c>
      <c r="P750">
        <f>IF(O750="","",IF(O750&gt;=1,O750,0))</f>
        <v/>
      </c>
      <c r="Q750" s="27">
        <f>IF(E750="","",MAX(0,E750-22))</f>
        <v/>
      </c>
      <c r="R750" s="27">
        <f>IF(H750=1,E750,"")</f>
        <v/>
      </c>
      <c r="S750" s="27">
        <f>IF(AND(H750=1,J750&lt;&gt;""),E750-J750,"")</f>
        <v/>
      </c>
      <c r="T750">
        <f>IF(G750="","",MONTH(G750))</f>
        <v/>
      </c>
    </row>
    <row r="751">
      <c r="A751" s="24" t="n">
        <v>2020</v>
      </c>
      <c r="B751" s="24" t="n">
        <v>2</v>
      </c>
      <c r="C751" s="24" t="n">
        <v>1</v>
      </c>
      <c r="D751" s="24" t="n">
        <v>6</v>
      </c>
      <c r="E751" s="24" t="n">
        <v>1.77</v>
      </c>
      <c r="F751" s="25">
        <f>IF($E751="","",DATE(IF($A751="",nominal_year,$A751),$B751,$C751)+($D751-IF(LEFT(hour_conv,1)="1",1,0))/24)</f>
        <v/>
      </c>
      <c r="G751" s="26">
        <f>IF(F751="","",INT(F751))</f>
        <v/>
      </c>
      <c r="H751">
        <f>IF(G751="","",IF(AND(MONTH(G751)*100+DAY(G751)&gt;=season_lo,MONTH(G751)*100+DAY(G751)&lt;=season_hi),1,0))</f>
        <v/>
      </c>
      <c r="I751">
        <f>IF(G751="","",G751-first_day+1)</f>
        <v/>
      </c>
      <c r="J751" s="27">
        <f>IF(I751="","",INDEX(Daily!$J$2:$J$421,I751))</f>
        <v/>
      </c>
      <c r="K751" s="27">
        <f>IF(J751="","",J751+cat_offset)</f>
        <v/>
      </c>
      <c r="L751" s="27">
        <f>IF(J751="","",MAX(0,E751-J751)^2)</f>
        <v/>
      </c>
      <c r="M751" s="27">
        <f>IF(J751="","",MAX(0,E751-(J751+twcdh_off))^2)</f>
        <v/>
      </c>
      <c r="N751" s="27">
        <f>IF(E751="","",MAX(0,E751-swcdh_thr)^2)</f>
        <v/>
      </c>
      <c r="O751">
        <f>IF(K751="","",ROUND(E751-K751,0))</f>
        <v/>
      </c>
      <c r="P751">
        <f>IF(O751="","",IF(O751&gt;=1,O751,0))</f>
        <v/>
      </c>
      <c r="Q751" s="27">
        <f>IF(E751="","",MAX(0,E751-22))</f>
        <v/>
      </c>
      <c r="R751" s="27">
        <f>IF(H751=1,E751,"")</f>
        <v/>
      </c>
      <c r="S751" s="27">
        <f>IF(AND(H751=1,J751&lt;&gt;""),E751-J751,"")</f>
        <v/>
      </c>
      <c r="T751">
        <f>IF(G751="","",MONTH(G751))</f>
        <v/>
      </c>
    </row>
    <row r="752">
      <c r="A752" s="24" t="n">
        <v>2020</v>
      </c>
      <c r="B752" s="24" t="n">
        <v>2</v>
      </c>
      <c r="C752" s="24" t="n">
        <v>1</v>
      </c>
      <c r="D752" s="24" t="n">
        <v>7</v>
      </c>
      <c r="E752" s="24" t="n">
        <v>1.73</v>
      </c>
      <c r="F752" s="25">
        <f>IF($E752="","",DATE(IF($A752="",nominal_year,$A752),$B752,$C752)+($D752-IF(LEFT(hour_conv,1)="1",1,0))/24)</f>
        <v/>
      </c>
      <c r="G752" s="26">
        <f>IF(F752="","",INT(F752))</f>
        <v/>
      </c>
      <c r="H752">
        <f>IF(G752="","",IF(AND(MONTH(G752)*100+DAY(G752)&gt;=season_lo,MONTH(G752)*100+DAY(G752)&lt;=season_hi),1,0))</f>
        <v/>
      </c>
      <c r="I752">
        <f>IF(G752="","",G752-first_day+1)</f>
        <v/>
      </c>
      <c r="J752" s="27">
        <f>IF(I752="","",INDEX(Daily!$J$2:$J$421,I752))</f>
        <v/>
      </c>
      <c r="K752" s="27">
        <f>IF(J752="","",J752+cat_offset)</f>
        <v/>
      </c>
      <c r="L752" s="27">
        <f>IF(J752="","",MAX(0,E752-J752)^2)</f>
        <v/>
      </c>
      <c r="M752" s="27">
        <f>IF(J752="","",MAX(0,E752-(J752+twcdh_off))^2)</f>
        <v/>
      </c>
      <c r="N752" s="27">
        <f>IF(E752="","",MAX(0,E752-swcdh_thr)^2)</f>
        <v/>
      </c>
      <c r="O752">
        <f>IF(K752="","",ROUND(E752-K752,0))</f>
        <v/>
      </c>
      <c r="P752">
        <f>IF(O752="","",IF(O752&gt;=1,O752,0))</f>
        <v/>
      </c>
      <c r="Q752" s="27">
        <f>IF(E752="","",MAX(0,E752-22))</f>
        <v/>
      </c>
      <c r="R752" s="27">
        <f>IF(H752=1,E752,"")</f>
        <v/>
      </c>
      <c r="S752" s="27">
        <f>IF(AND(H752=1,J752&lt;&gt;""),E752-J752,"")</f>
        <v/>
      </c>
      <c r="T752">
        <f>IF(G752="","",MONTH(G752))</f>
        <v/>
      </c>
    </row>
    <row r="753">
      <c r="A753" s="24" t="n">
        <v>2020</v>
      </c>
      <c r="B753" s="24" t="n">
        <v>2</v>
      </c>
      <c r="C753" s="24" t="n">
        <v>1</v>
      </c>
      <c r="D753" s="24" t="n">
        <v>8</v>
      </c>
      <c r="E753" s="24" t="n">
        <v>2.14</v>
      </c>
      <c r="F753" s="25">
        <f>IF($E753="","",DATE(IF($A753="",nominal_year,$A753),$B753,$C753)+($D753-IF(LEFT(hour_conv,1)="1",1,0))/24)</f>
        <v/>
      </c>
      <c r="G753" s="26">
        <f>IF(F753="","",INT(F753))</f>
        <v/>
      </c>
      <c r="H753">
        <f>IF(G753="","",IF(AND(MONTH(G753)*100+DAY(G753)&gt;=season_lo,MONTH(G753)*100+DAY(G753)&lt;=season_hi),1,0))</f>
        <v/>
      </c>
      <c r="I753">
        <f>IF(G753="","",G753-first_day+1)</f>
        <v/>
      </c>
      <c r="J753" s="27">
        <f>IF(I753="","",INDEX(Daily!$J$2:$J$421,I753))</f>
        <v/>
      </c>
      <c r="K753" s="27">
        <f>IF(J753="","",J753+cat_offset)</f>
        <v/>
      </c>
      <c r="L753" s="27">
        <f>IF(J753="","",MAX(0,E753-J753)^2)</f>
        <v/>
      </c>
      <c r="M753" s="27">
        <f>IF(J753="","",MAX(0,E753-(J753+twcdh_off))^2)</f>
        <v/>
      </c>
      <c r="N753" s="27">
        <f>IF(E753="","",MAX(0,E753-swcdh_thr)^2)</f>
        <v/>
      </c>
      <c r="O753">
        <f>IF(K753="","",ROUND(E753-K753,0))</f>
        <v/>
      </c>
      <c r="P753">
        <f>IF(O753="","",IF(O753&gt;=1,O753,0))</f>
        <v/>
      </c>
      <c r="Q753" s="27">
        <f>IF(E753="","",MAX(0,E753-22))</f>
        <v/>
      </c>
      <c r="R753" s="27">
        <f>IF(H753=1,E753,"")</f>
        <v/>
      </c>
      <c r="S753" s="27">
        <f>IF(AND(H753=1,J753&lt;&gt;""),E753-J753,"")</f>
        <v/>
      </c>
      <c r="T753">
        <f>IF(G753="","",MONTH(G753))</f>
        <v/>
      </c>
    </row>
    <row r="754">
      <c r="A754" s="24" t="n">
        <v>2020</v>
      </c>
      <c r="B754" s="24" t="n">
        <v>2</v>
      </c>
      <c r="C754" s="24" t="n">
        <v>1</v>
      </c>
      <c r="D754" s="24" t="n">
        <v>9</v>
      </c>
      <c r="E754" s="24" t="n">
        <v>3.27</v>
      </c>
      <c r="F754" s="25">
        <f>IF($E754="","",DATE(IF($A754="",nominal_year,$A754),$B754,$C754)+($D754-IF(LEFT(hour_conv,1)="1",1,0))/24)</f>
        <v/>
      </c>
      <c r="G754" s="26">
        <f>IF(F754="","",INT(F754))</f>
        <v/>
      </c>
      <c r="H754">
        <f>IF(G754="","",IF(AND(MONTH(G754)*100+DAY(G754)&gt;=season_lo,MONTH(G754)*100+DAY(G754)&lt;=season_hi),1,0))</f>
        <v/>
      </c>
      <c r="I754">
        <f>IF(G754="","",G754-first_day+1)</f>
        <v/>
      </c>
      <c r="J754" s="27">
        <f>IF(I754="","",INDEX(Daily!$J$2:$J$421,I754))</f>
        <v/>
      </c>
      <c r="K754" s="27">
        <f>IF(J754="","",J754+cat_offset)</f>
        <v/>
      </c>
      <c r="L754" s="27">
        <f>IF(J754="","",MAX(0,E754-J754)^2)</f>
        <v/>
      </c>
      <c r="M754" s="27">
        <f>IF(J754="","",MAX(0,E754-(J754+twcdh_off))^2)</f>
        <v/>
      </c>
      <c r="N754" s="27">
        <f>IF(E754="","",MAX(0,E754-swcdh_thr)^2)</f>
        <v/>
      </c>
      <c r="O754">
        <f>IF(K754="","",ROUND(E754-K754,0))</f>
        <v/>
      </c>
      <c r="P754">
        <f>IF(O754="","",IF(O754&gt;=1,O754,0))</f>
        <v/>
      </c>
      <c r="Q754" s="27">
        <f>IF(E754="","",MAX(0,E754-22))</f>
        <v/>
      </c>
      <c r="R754" s="27">
        <f>IF(H754=1,E754,"")</f>
        <v/>
      </c>
      <c r="S754" s="27">
        <f>IF(AND(H754=1,J754&lt;&gt;""),E754-J754,"")</f>
        <v/>
      </c>
      <c r="T754">
        <f>IF(G754="","",MONTH(G754))</f>
        <v/>
      </c>
    </row>
    <row r="755">
      <c r="A755" s="24" t="n">
        <v>2020</v>
      </c>
      <c r="B755" s="24" t="n">
        <v>2</v>
      </c>
      <c r="C755" s="24" t="n">
        <v>1</v>
      </c>
      <c r="D755" s="24" t="n">
        <v>10</v>
      </c>
      <c r="E755" s="24" t="n">
        <v>3.6</v>
      </c>
      <c r="F755" s="25">
        <f>IF($E755="","",DATE(IF($A755="",nominal_year,$A755),$B755,$C755)+($D755-IF(LEFT(hour_conv,1)="1",1,0))/24)</f>
        <v/>
      </c>
      <c r="G755" s="26">
        <f>IF(F755="","",INT(F755))</f>
        <v/>
      </c>
      <c r="H755">
        <f>IF(G755="","",IF(AND(MONTH(G755)*100+DAY(G755)&gt;=season_lo,MONTH(G755)*100+DAY(G755)&lt;=season_hi),1,0))</f>
        <v/>
      </c>
      <c r="I755">
        <f>IF(G755="","",G755-first_day+1)</f>
        <v/>
      </c>
      <c r="J755" s="27">
        <f>IF(I755="","",INDEX(Daily!$J$2:$J$421,I755))</f>
        <v/>
      </c>
      <c r="K755" s="27">
        <f>IF(J755="","",J755+cat_offset)</f>
        <v/>
      </c>
      <c r="L755" s="27">
        <f>IF(J755="","",MAX(0,E755-J755)^2)</f>
        <v/>
      </c>
      <c r="M755" s="27">
        <f>IF(J755="","",MAX(0,E755-(J755+twcdh_off))^2)</f>
        <v/>
      </c>
      <c r="N755" s="27">
        <f>IF(E755="","",MAX(0,E755-swcdh_thr)^2)</f>
        <v/>
      </c>
      <c r="O755">
        <f>IF(K755="","",ROUND(E755-K755,0))</f>
        <v/>
      </c>
      <c r="P755">
        <f>IF(O755="","",IF(O755&gt;=1,O755,0))</f>
        <v/>
      </c>
      <c r="Q755" s="27">
        <f>IF(E755="","",MAX(0,E755-22))</f>
        <v/>
      </c>
      <c r="R755" s="27">
        <f>IF(H755=1,E755,"")</f>
        <v/>
      </c>
      <c r="S755" s="27">
        <f>IF(AND(H755=1,J755&lt;&gt;""),E755-J755,"")</f>
        <v/>
      </c>
      <c r="T755">
        <f>IF(G755="","",MONTH(G755))</f>
        <v/>
      </c>
    </row>
    <row r="756">
      <c r="A756" s="24" t="n">
        <v>2020</v>
      </c>
      <c r="B756" s="24" t="n">
        <v>2</v>
      </c>
      <c r="C756" s="24" t="n">
        <v>1</v>
      </c>
      <c r="D756" s="24" t="n">
        <v>11</v>
      </c>
      <c r="E756" s="24" t="n">
        <v>4.69</v>
      </c>
      <c r="F756" s="25">
        <f>IF($E756="","",DATE(IF($A756="",nominal_year,$A756),$B756,$C756)+($D756-IF(LEFT(hour_conv,1)="1",1,0))/24)</f>
        <v/>
      </c>
      <c r="G756" s="26">
        <f>IF(F756="","",INT(F756))</f>
        <v/>
      </c>
      <c r="H756">
        <f>IF(G756="","",IF(AND(MONTH(G756)*100+DAY(G756)&gt;=season_lo,MONTH(G756)*100+DAY(G756)&lt;=season_hi),1,0))</f>
        <v/>
      </c>
      <c r="I756">
        <f>IF(G756="","",G756-first_day+1)</f>
        <v/>
      </c>
      <c r="J756" s="27">
        <f>IF(I756="","",INDEX(Daily!$J$2:$J$421,I756))</f>
        <v/>
      </c>
      <c r="K756" s="27">
        <f>IF(J756="","",J756+cat_offset)</f>
        <v/>
      </c>
      <c r="L756" s="27">
        <f>IF(J756="","",MAX(0,E756-J756)^2)</f>
        <v/>
      </c>
      <c r="M756" s="27">
        <f>IF(J756="","",MAX(0,E756-(J756+twcdh_off))^2)</f>
        <v/>
      </c>
      <c r="N756" s="27">
        <f>IF(E756="","",MAX(0,E756-swcdh_thr)^2)</f>
        <v/>
      </c>
      <c r="O756">
        <f>IF(K756="","",ROUND(E756-K756,0))</f>
        <v/>
      </c>
      <c r="P756">
        <f>IF(O756="","",IF(O756&gt;=1,O756,0))</f>
        <v/>
      </c>
      <c r="Q756" s="27">
        <f>IF(E756="","",MAX(0,E756-22))</f>
        <v/>
      </c>
      <c r="R756" s="27">
        <f>IF(H756=1,E756,"")</f>
        <v/>
      </c>
      <c r="S756" s="27">
        <f>IF(AND(H756=1,J756&lt;&gt;""),E756-J756,"")</f>
        <v/>
      </c>
      <c r="T756">
        <f>IF(G756="","",MONTH(G756))</f>
        <v/>
      </c>
    </row>
    <row r="757">
      <c r="A757" s="24" t="n">
        <v>2020</v>
      </c>
      <c r="B757" s="24" t="n">
        <v>2</v>
      </c>
      <c r="C757" s="24" t="n">
        <v>1</v>
      </c>
      <c r="D757" s="24" t="n">
        <v>12</v>
      </c>
      <c r="E757" s="24" t="n">
        <v>5.43</v>
      </c>
      <c r="F757" s="25">
        <f>IF($E757="","",DATE(IF($A757="",nominal_year,$A757),$B757,$C757)+($D757-IF(LEFT(hour_conv,1)="1",1,0))/24)</f>
        <v/>
      </c>
      <c r="G757" s="26">
        <f>IF(F757="","",INT(F757))</f>
        <v/>
      </c>
      <c r="H757">
        <f>IF(G757="","",IF(AND(MONTH(G757)*100+DAY(G757)&gt;=season_lo,MONTH(G757)*100+DAY(G757)&lt;=season_hi),1,0))</f>
        <v/>
      </c>
      <c r="I757">
        <f>IF(G757="","",G757-first_day+1)</f>
        <v/>
      </c>
      <c r="J757" s="27">
        <f>IF(I757="","",INDEX(Daily!$J$2:$J$421,I757))</f>
        <v/>
      </c>
      <c r="K757" s="27">
        <f>IF(J757="","",J757+cat_offset)</f>
        <v/>
      </c>
      <c r="L757" s="27">
        <f>IF(J757="","",MAX(0,E757-J757)^2)</f>
        <v/>
      </c>
      <c r="M757" s="27">
        <f>IF(J757="","",MAX(0,E757-(J757+twcdh_off))^2)</f>
        <v/>
      </c>
      <c r="N757" s="27">
        <f>IF(E757="","",MAX(0,E757-swcdh_thr)^2)</f>
        <v/>
      </c>
      <c r="O757">
        <f>IF(K757="","",ROUND(E757-K757,0))</f>
        <v/>
      </c>
      <c r="P757">
        <f>IF(O757="","",IF(O757&gt;=1,O757,0))</f>
        <v/>
      </c>
      <c r="Q757" s="27">
        <f>IF(E757="","",MAX(0,E757-22))</f>
        <v/>
      </c>
      <c r="R757" s="27">
        <f>IF(H757=1,E757,"")</f>
        <v/>
      </c>
      <c r="S757" s="27">
        <f>IF(AND(H757=1,J757&lt;&gt;""),E757-J757,"")</f>
        <v/>
      </c>
      <c r="T757">
        <f>IF(G757="","",MONTH(G757))</f>
        <v/>
      </c>
    </row>
    <row r="758">
      <c r="A758" s="24" t="n">
        <v>2020</v>
      </c>
      <c r="B758" s="24" t="n">
        <v>2</v>
      </c>
      <c r="C758" s="24" t="n">
        <v>1</v>
      </c>
      <c r="D758" s="24" t="n">
        <v>13</v>
      </c>
      <c r="E758" s="24" t="n">
        <v>6.92</v>
      </c>
      <c r="F758" s="25">
        <f>IF($E758="","",DATE(IF($A758="",nominal_year,$A758),$B758,$C758)+($D758-IF(LEFT(hour_conv,1)="1",1,0))/24)</f>
        <v/>
      </c>
      <c r="G758" s="26">
        <f>IF(F758="","",INT(F758))</f>
        <v/>
      </c>
      <c r="H758">
        <f>IF(G758="","",IF(AND(MONTH(G758)*100+DAY(G758)&gt;=season_lo,MONTH(G758)*100+DAY(G758)&lt;=season_hi),1,0))</f>
        <v/>
      </c>
      <c r="I758">
        <f>IF(G758="","",G758-first_day+1)</f>
        <v/>
      </c>
      <c r="J758" s="27">
        <f>IF(I758="","",INDEX(Daily!$J$2:$J$421,I758))</f>
        <v/>
      </c>
      <c r="K758" s="27">
        <f>IF(J758="","",J758+cat_offset)</f>
        <v/>
      </c>
      <c r="L758" s="27">
        <f>IF(J758="","",MAX(0,E758-J758)^2)</f>
        <v/>
      </c>
      <c r="M758" s="27">
        <f>IF(J758="","",MAX(0,E758-(J758+twcdh_off))^2)</f>
        <v/>
      </c>
      <c r="N758" s="27">
        <f>IF(E758="","",MAX(0,E758-swcdh_thr)^2)</f>
        <v/>
      </c>
      <c r="O758">
        <f>IF(K758="","",ROUND(E758-K758,0))</f>
        <v/>
      </c>
      <c r="P758">
        <f>IF(O758="","",IF(O758&gt;=1,O758,0))</f>
        <v/>
      </c>
      <c r="Q758" s="27">
        <f>IF(E758="","",MAX(0,E758-22))</f>
        <v/>
      </c>
      <c r="R758" s="27">
        <f>IF(H758=1,E758,"")</f>
        <v/>
      </c>
      <c r="S758" s="27">
        <f>IF(AND(H758=1,J758&lt;&gt;""),E758-J758,"")</f>
        <v/>
      </c>
      <c r="T758">
        <f>IF(G758="","",MONTH(G758))</f>
        <v/>
      </c>
    </row>
    <row r="759">
      <c r="A759" s="24" t="n">
        <v>2020</v>
      </c>
      <c r="B759" s="24" t="n">
        <v>2</v>
      </c>
      <c r="C759" s="24" t="n">
        <v>1</v>
      </c>
      <c r="D759" s="24" t="n">
        <v>14</v>
      </c>
      <c r="E759" s="24" t="n">
        <v>6.1</v>
      </c>
      <c r="F759" s="25">
        <f>IF($E759="","",DATE(IF($A759="",nominal_year,$A759),$B759,$C759)+($D759-IF(LEFT(hour_conv,1)="1",1,0))/24)</f>
        <v/>
      </c>
      <c r="G759" s="26">
        <f>IF(F759="","",INT(F759))</f>
        <v/>
      </c>
      <c r="H759">
        <f>IF(G759="","",IF(AND(MONTH(G759)*100+DAY(G759)&gt;=season_lo,MONTH(G759)*100+DAY(G759)&lt;=season_hi),1,0))</f>
        <v/>
      </c>
      <c r="I759">
        <f>IF(G759="","",G759-first_day+1)</f>
        <v/>
      </c>
      <c r="J759" s="27">
        <f>IF(I759="","",INDEX(Daily!$J$2:$J$421,I759))</f>
        <v/>
      </c>
      <c r="K759" s="27">
        <f>IF(J759="","",J759+cat_offset)</f>
        <v/>
      </c>
      <c r="L759" s="27">
        <f>IF(J759="","",MAX(0,E759-J759)^2)</f>
        <v/>
      </c>
      <c r="M759" s="27">
        <f>IF(J759="","",MAX(0,E759-(J759+twcdh_off))^2)</f>
        <v/>
      </c>
      <c r="N759" s="27">
        <f>IF(E759="","",MAX(0,E759-swcdh_thr)^2)</f>
        <v/>
      </c>
      <c r="O759">
        <f>IF(K759="","",ROUND(E759-K759,0))</f>
        <v/>
      </c>
      <c r="P759">
        <f>IF(O759="","",IF(O759&gt;=1,O759,0))</f>
        <v/>
      </c>
      <c r="Q759" s="27">
        <f>IF(E759="","",MAX(0,E759-22))</f>
        <v/>
      </c>
      <c r="R759" s="27">
        <f>IF(H759=1,E759,"")</f>
        <v/>
      </c>
      <c r="S759" s="27">
        <f>IF(AND(H759=1,J759&lt;&gt;""),E759-J759,"")</f>
        <v/>
      </c>
      <c r="T759">
        <f>IF(G759="","",MONTH(G759))</f>
        <v/>
      </c>
    </row>
    <row r="760">
      <c r="A760" s="24" t="n">
        <v>2020</v>
      </c>
      <c r="B760" s="24" t="n">
        <v>2</v>
      </c>
      <c r="C760" s="24" t="n">
        <v>1</v>
      </c>
      <c r="D760" s="24" t="n">
        <v>15</v>
      </c>
      <c r="E760" s="24" t="n">
        <v>6.67</v>
      </c>
      <c r="F760" s="25">
        <f>IF($E760="","",DATE(IF($A760="",nominal_year,$A760),$B760,$C760)+($D760-IF(LEFT(hour_conv,1)="1",1,0))/24)</f>
        <v/>
      </c>
      <c r="G760" s="26">
        <f>IF(F760="","",INT(F760))</f>
        <v/>
      </c>
      <c r="H760">
        <f>IF(G760="","",IF(AND(MONTH(G760)*100+DAY(G760)&gt;=season_lo,MONTH(G760)*100+DAY(G760)&lt;=season_hi),1,0))</f>
        <v/>
      </c>
      <c r="I760">
        <f>IF(G760="","",G760-first_day+1)</f>
        <v/>
      </c>
      <c r="J760" s="27">
        <f>IF(I760="","",INDEX(Daily!$J$2:$J$421,I760))</f>
        <v/>
      </c>
      <c r="K760" s="27">
        <f>IF(J760="","",J760+cat_offset)</f>
        <v/>
      </c>
      <c r="L760" s="27">
        <f>IF(J760="","",MAX(0,E760-J760)^2)</f>
        <v/>
      </c>
      <c r="M760" s="27">
        <f>IF(J760="","",MAX(0,E760-(J760+twcdh_off))^2)</f>
        <v/>
      </c>
      <c r="N760" s="27">
        <f>IF(E760="","",MAX(0,E760-swcdh_thr)^2)</f>
        <v/>
      </c>
      <c r="O760">
        <f>IF(K760="","",ROUND(E760-K760,0))</f>
        <v/>
      </c>
      <c r="P760">
        <f>IF(O760="","",IF(O760&gt;=1,O760,0))</f>
        <v/>
      </c>
      <c r="Q760" s="27">
        <f>IF(E760="","",MAX(0,E760-22))</f>
        <v/>
      </c>
      <c r="R760" s="27">
        <f>IF(H760=1,E760,"")</f>
        <v/>
      </c>
      <c r="S760" s="27">
        <f>IF(AND(H760=1,J760&lt;&gt;""),E760-J760,"")</f>
        <v/>
      </c>
      <c r="T760">
        <f>IF(G760="","",MONTH(G760))</f>
        <v/>
      </c>
    </row>
    <row r="761">
      <c r="A761" s="24" t="n">
        <v>2020</v>
      </c>
      <c r="B761" s="24" t="n">
        <v>2</v>
      </c>
      <c r="C761" s="24" t="n">
        <v>1</v>
      </c>
      <c r="D761" s="24" t="n">
        <v>16</v>
      </c>
      <c r="E761" s="24" t="n">
        <v>6.75</v>
      </c>
      <c r="F761" s="25">
        <f>IF($E761="","",DATE(IF($A761="",nominal_year,$A761),$B761,$C761)+($D761-IF(LEFT(hour_conv,1)="1",1,0))/24)</f>
        <v/>
      </c>
      <c r="G761" s="26">
        <f>IF(F761="","",INT(F761))</f>
        <v/>
      </c>
      <c r="H761">
        <f>IF(G761="","",IF(AND(MONTH(G761)*100+DAY(G761)&gt;=season_lo,MONTH(G761)*100+DAY(G761)&lt;=season_hi),1,0))</f>
        <v/>
      </c>
      <c r="I761">
        <f>IF(G761="","",G761-first_day+1)</f>
        <v/>
      </c>
      <c r="J761" s="27">
        <f>IF(I761="","",INDEX(Daily!$J$2:$J$421,I761))</f>
        <v/>
      </c>
      <c r="K761" s="27">
        <f>IF(J761="","",J761+cat_offset)</f>
        <v/>
      </c>
      <c r="L761" s="27">
        <f>IF(J761="","",MAX(0,E761-J761)^2)</f>
        <v/>
      </c>
      <c r="M761" s="27">
        <f>IF(J761="","",MAX(0,E761-(J761+twcdh_off))^2)</f>
        <v/>
      </c>
      <c r="N761" s="27">
        <f>IF(E761="","",MAX(0,E761-swcdh_thr)^2)</f>
        <v/>
      </c>
      <c r="O761">
        <f>IF(K761="","",ROUND(E761-K761,0))</f>
        <v/>
      </c>
      <c r="P761">
        <f>IF(O761="","",IF(O761&gt;=1,O761,0))</f>
        <v/>
      </c>
      <c r="Q761" s="27">
        <f>IF(E761="","",MAX(0,E761-22))</f>
        <v/>
      </c>
      <c r="R761" s="27">
        <f>IF(H761=1,E761,"")</f>
        <v/>
      </c>
      <c r="S761" s="27">
        <f>IF(AND(H761=1,J761&lt;&gt;""),E761-J761,"")</f>
        <v/>
      </c>
      <c r="T761">
        <f>IF(G761="","",MONTH(G761))</f>
        <v/>
      </c>
    </row>
    <row r="762">
      <c r="A762" s="24" t="n">
        <v>2020</v>
      </c>
      <c r="B762" s="24" t="n">
        <v>2</v>
      </c>
      <c r="C762" s="24" t="n">
        <v>1</v>
      </c>
      <c r="D762" s="24" t="n">
        <v>17</v>
      </c>
      <c r="E762" s="24" t="n">
        <v>6.9</v>
      </c>
      <c r="F762" s="25">
        <f>IF($E762="","",DATE(IF($A762="",nominal_year,$A762),$B762,$C762)+($D762-IF(LEFT(hour_conv,1)="1",1,0))/24)</f>
        <v/>
      </c>
      <c r="G762" s="26">
        <f>IF(F762="","",INT(F762))</f>
        <v/>
      </c>
      <c r="H762">
        <f>IF(G762="","",IF(AND(MONTH(G762)*100+DAY(G762)&gt;=season_lo,MONTH(G762)*100+DAY(G762)&lt;=season_hi),1,0))</f>
        <v/>
      </c>
      <c r="I762">
        <f>IF(G762="","",G762-first_day+1)</f>
        <v/>
      </c>
      <c r="J762" s="27">
        <f>IF(I762="","",INDEX(Daily!$J$2:$J$421,I762))</f>
        <v/>
      </c>
      <c r="K762" s="27">
        <f>IF(J762="","",J762+cat_offset)</f>
        <v/>
      </c>
      <c r="L762" s="27">
        <f>IF(J762="","",MAX(0,E762-J762)^2)</f>
        <v/>
      </c>
      <c r="M762" s="27">
        <f>IF(J762="","",MAX(0,E762-(J762+twcdh_off))^2)</f>
        <v/>
      </c>
      <c r="N762" s="27">
        <f>IF(E762="","",MAX(0,E762-swcdh_thr)^2)</f>
        <v/>
      </c>
      <c r="O762">
        <f>IF(K762="","",ROUND(E762-K762,0))</f>
        <v/>
      </c>
      <c r="P762">
        <f>IF(O762="","",IF(O762&gt;=1,O762,0))</f>
        <v/>
      </c>
      <c r="Q762" s="27">
        <f>IF(E762="","",MAX(0,E762-22))</f>
        <v/>
      </c>
      <c r="R762" s="27">
        <f>IF(H762=1,E762,"")</f>
        <v/>
      </c>
      <c r="S762" s="27">
        <f>IF(AND(H762=1,J762&lt;&gt;""),E762-J762,"")</f>
        <v/>
      </c>
      <c r="T762">
        <f>IF(G762="","",MONTH(G762))</f>
        <v/>
      </c>
    </row>
    <row r="763">
      <c r="A763" s="24" t="n">
        <v>2020</v>
      </c>
      <c r="B763" s="24" t="n">
        <v>2</v>
      </c>
      <c r="C763" s="24" t="n">
        <v>1</v>
      </c>
      <c r="D763" s="24" t="n">
        <v>18</v>
      </c>
      <c r="E763" s="24" t="n">
        <v>6.86</v>
      </c>
      <c r="F763" s="25">
        <f>IF($E763="","",DATE(IF($A763="",nominal_year,$A763),$B763,$C763)+($D763-IF(LEFT(hour_conv,1)="1",1,0))/24)</f>
        <v/>
      </c>
      <c r="G763" s="26">
        <f>IF(F763="","",INT(F763))</f>
        <v/>
      </c>
      <c r="H763">
        <f>IF(G763="","",IF(AND(MONTH(G763)*100+DAY(G763)&gt;=season_lo,MONTH(G763)*100+DAY(G763)&lt;=season_hi),1,0))</f>
        <v/>
      </c>
      <c r="I763">
        <f>IF(G763="","",G763-first_day+1)</f>
        <v/>
      </c>
      <c r="J763" s="27">
        <f>IF(I763="","",INDEX(Daily!$J$2:$J$421,I763))</f>
        <v/>
      </c>
      <c r="K763" s="27">
        <f>IF(J763="","",J763+cat_offset)</f>
        <v/>
      </c>
      <c r="L763" s="27">
        <f>IF(J763="","",MAX(0,E763-J763)^2)</f>
        <v/>
      </c>
      <c r="M763" s="27">
        <f>IF(J763="","",MAX(0,E763-(J763+twcdh_off))^2)</f>
        <v/>
      </c>
      <c r="N763" s="27">
        <f>IF(E763="","",MAX(0,E763-swcdh_thr)^2)</f>
        <v/>
      </c>
      <c r="O763">
        <f>IF(K763="","",ROUND(E763-K763,0))</f>
        <v/>
      </c>
      <c r="P763">
        <f>IF(O763="","",IF(O763&gt;=1,O763,0))</f>
        <v/>
      </c>
      <c r="Q763" s="27">
        <f>IF(E763="","",MAX(0,E763-22))</f>
        <v/>
      </c>
      <c r="R763" s="27">
        <f>IF(H763=1,E763,"")</f>
        <v/>
      </c>
      <c r="S763" s="27">
        <f>IF(AND(H763=1,J763&lt;&gt;""),E763-J763,"")</f>
        <v/>
      </c>
      <c r="T763">
        <f>IF(G763="","",MONTH(G763))</f>
        <v/>
      </c>
    </row>
    <row r="764">
      <c r="A764" s="24" t="n">
        <v>2020</v>
      </c>
      <c r="B764" s="24" t="n">
        <v>2</v>
      </c>
      <c r="C764" s="24" t="n">
        <v>1</v>
      </c>
      <c r="D764" s="24" t="n">
        <v>19</v>
      </c>
      <c r="E764" s="24" t="n">
        <v>5.8</v>
      </c>
      <c r="F764" s="25">
        <f>IF($E764="","",DATE(IF($A764="",nominal_year,$A764),$B764,$C764)+($D764-IF(LEFT(hour_conv,1)="1",1,0))/24)</f>
        <v/>
      </c>
      <c r="G764" s="26">
        <f>IF(F764="","",INT(F764))</f>
        <v/>
      </c>
      <c r="H764">
        <f>IF(G764="","",IF(AND(MONTH(G764)*100+DAY(G764)&gt;=season_lo,MONTH(G764)*100+DAY(G764)&lt;=season_hi),1,0))</f>
        <v/>
      </c>
      <c r="I764">
        <f>IF(G764="","",G764-first_day+1)</f>
        <v/>
      </c>
      <c r="J764" s="27">
        <f>IF(I764="","",INDEX(Daily!$J$2:$J$421,I764))</f>
        <v/>
      </c>
      <c r="K764" s="27">
        <f>IF(J764="","",J764+cat_offset)</f>
        <v/>
      </c>
      <c r="L764" s="27">
        <f>IF(J764="","",MAX(0,E764-J764)^2)</f>
        <v/>
      </c>
      <c r="M764" s="27">
        <f>IF(J764="","",MAX(0,E764-(J764+twcdh_off))^2)</f>
        <v/>
      </c>
      <c r="N764" s="27">
        <f>IF(E764="","",MAX(0,E764-swcdh_thr)^2)</f>
        <v/>
      </c>
      <c r="O764">
        <f>IF(K764="","",ROUND(E764-K764,0))</f>
        <v/>
      </c>
      <c r="P764">
        <f>IF(O764="","",IF(O764&gt;=1,O764,0))</f>
        <v/>
      </c>
      <c r="Q764" s="27">
        <f>IF(E764="","",MAX(0,E764-22))</f>
        <v/>
      </c>
      <c r="R764" s="27">
        <f>IF(H764=1,E764,"")</f>
        <v/>
      </c>
      <c r="S764" s="27">
        <f>IF(AND(H764=1,J764&lt;&gt;""),E764-J764,"")</f>
        <v/>
      </c>
      <c r="T764">
        <f>IF(G764="","",MONTH(G764))</f>
        <v/>
      </c>
    </row>
    <row r="765">
      <c r="A765" s="24" t="n">
        <v>2020</v>
      </c>
      <c r="B765" s="24" t="n">
        <v>2</v>
      </c>
      <c r="C765" s="24" t="n">
        <v>1</v>
      </c>
      <c r="D765" s="24" t="n">
        <v>20</v>
      </c>
      <c r="E765" s="24" t="n">
        <v>5.08</v>
      </c>
      <c r="F765" s="25">
        <f>IF($E765="","",DATE(IF($A765="",nominal_year,$A765),$B765,$C765)+($D765-IF(LEFT(hour_conv,1)="1",1,0))/24)</f>
        <v/>
      </c>
      <c r="G765" s="26">
        <f>IF(F765="","",INT(F765))</f>
        <v/>
      </c>
      <c r="H765">
        <f>IF(G765="","",IF(AND(MONTH(G765)*100+DAY(G765)&gt;=season_lo,MONTH(G765)*100+DAY(G765)&lt;=season_hi),1,0))</f>
        <v/>
      </c>
      <c r="I765">
        <f>IF(G765="","",G765-first_day+1)</f>
        <v/>
      </c>
      <c r="J765" s="27">
        <f>IF(I765="","",INDEX(Daily!$J$2:$J$421,I765))</f>
        <v/>
      </c>
      <c r="K765" s="27">
        <f>IF(J765="","",J765+cat_offset)</f>
        <v/>
      </c>
      <c r="L765" s="27">
        <f>IF(J765="","",MAX(0,E765-J765)^2)</f>
        <v/>
      </c>
      <c r="M765" s="27">
        <f>IF(J765="","",MAX(0,E765-(J765+twcdh_off))^2)</f>
        <v/>
      </c>
      <c r="N765" s="27">
        <f>IF(E765="","",MAX(0,E765-swcdh_thr)^2)</f>
        <v/>
      </c>
      <c r="O765">
        <f>IF(K765="","",ROUND(E765-K765,0))</f>
        <v/>
      </c>
      <c r="P765">
        <f>IF(O765="","",IF(O765&gt;=1,O765,0))</f>
        <v/>
      </c>
      <c r="Q765" s="27">
        <f>IF(E765="","",MAX(0,E765-22))</f>
        <v/>
      </c>
      <c r="R765" s="27">
        <f>IF(H765=1,E765,"")</f>
        <v/>
      </c>
      <c r="S765" s="27">
        <f>IF(AND(H765=1,J765&lt;&gt;""),E765-J765,"")</f>
        <v/>
      </c>
      <c r="T765">
        <f>IF(G765="","",MONTH(G765))</f>
        <v/>
      </c>
    </row>
    <row r="766">
      <c r="A766" s="24" t="n">
        <v>2020</v>
      </c>
      <c r="B766" s="24" t="n">
        <v>2</v>
      </c>
      <c r="C766" s="24" t="n">
        <v>1</v>
      </c>
      <c r="D766" s="24" t="n">
        <v>21</v>
      </c>
      <c r="E766" s="24" t="n">
        <v>4.07</v>
      </c>
      <c r="F766" s="25">
        <f>IF($E766="","",DATE(IF($A766="",nominal_year,$A766),$B766,$C766)+($D766-IF(LEFT(hour_conv,1)="1",1,0))/24)</f>
        <v/>
      </c>
      <c r="G766" s="26">
        <f>IF(F766="","",INT(F766))</f>
        <v/>
      </c>
      <c r="H766">
        <f>IF(G766="","",IF(AND(MONTH(G766)*100+DAY(G766)&gt;=season_lo,MONTH(G766)*100+DAY(G766)&lt;=season_hi),1,0))</f>
        <v/>
      </c>
      <c r="I766">
        <f>IF(G766="","",G766-first_day+1)</f>
        <v/>
      </c>
      <c r="J766" s="27">
        <f>IF(I766="","",INDEX(Daily!$J$2:$J$421,I766))</f>
        <v/>
      </c>
      <c r="K766" s="27">
        <f>IF(J766="","",J766+cat_offset)</f>
        <v/>
      </c>
      <c r="L766" s="27">
        <f>IF(J766="","",MAX(0,E766-J766)^2)</f>
        <v/>
      </c>
      <c r="M766" s="27">
        <f>IF(J766="","",MAX(0,E766-(J766+twcdh_off))^2)</f>
        <v/>
      </c>
      <c r="N766" s="27">
        <f>IF(E766="","",MAX(0,E766-swcdh_thr)^2)</f>
        <v/>
      </c>
      <c r="O766">
        <f>IF(K766="","",ROUND(E766-K766,0))</f>
        <v/>
      </c>
      <c r="P766">
        <f>IF(O766="","",IF(O766&gt;=1,O766,0))</f>
        <v/>
      </c>
      <c r="Q766" s="27">
        <f>IF(E766="","",MAX(0,E766-22))</f>
        <v/>
      </c>
      <c r="R766" s="27">
        <f>IF(H766=1,E766,"")</f>
        <v/>
      </c>
      <c r="S766" s="27">
        <f>IF(AND(H766=1,J766&lt;&gt;""),E766-J766,"")</f>
        <v/>
      </c>
      <c r="T766">
        <f>IF(G766="","",MONTH(G766))</f>
        <v/>
      </c>
    </row>
    <row r="767">
      <c r="A767" s="24" t="n">
        <v>2020</v>
      </c>
      <c r="B767" s="24" t="n">
        <v>2</v>
      </c>
      <c r="C767" s="24" t="n">
        <v>1</v>
      </c>
      <c r="D767" s="24" t="n">
        <v>22</v>
      </c>
      <c r="E767" s="24" t="n">
        <v>3.62</v>
      </c>
      <c r="F767" s="25">
        <f>IF($E767="","",DATE(IF($A767="",nominal_year,$A767),$B767,$C767)+($D767-IF(LEFT(hour_conv,1)="1",1,0))/24)</f>
        <v/>
      </c>
      <c r="G767" s="26">
        <f>IF(F767="","",INT(F767))</f>
        <v/>
      </c>
      <c r="H767">
        <f>IF(G767="","",IF(AND(MONTH(G767)*100+DAY(G767)&gt;=season_lo,MONTH(G767)*100+DAY(G767)&lt;=season_hi),1,0))</f>
        <v/>
      </c>
      <c r="I767">
        <f>IF(G767="","",G767-first_day+1)</f>
        <v/>
      </c>
      <c r="J767" s="27">
        <f>IF(I767="","",INDEX(Daily!$J$2:$J$421,I767))</f>
        <v/>
      </c>
      <c r="K767" s="27">
        <f>IF(J767="","",J767+cat_offset)</f>
        <v/>
      </c>
      <c r="L767" s="27">
        <f>IF(J767="","",MAX(0,E767-J767)^2)</f>
        <v/>
      </c>
      <c r="M767" s="27">
        <f>IF(J767="","",MAX(0,E767-(J767+twcdh_off))^2)</f>
        <v/>
      </c>
      <c r="N767" s="27">
        <f>IF(E767="","",MAX(0,E767-swcdh_thr)^2)</f>
        <v/>
      </c>
      <c r="O767">
        <f>IF(K767="","",ROUND(E767-K767,0))</f>
        <v/>
      </c>
      <c r="P767">
        <f>IF(O767="","",IF(O767&gt;=1,O767,0))</f>
        <v/>
      </c>
      <c r="Q767" s="27">
        <f>IF(E767="","",MAX(0,E767-22))</f>
        <v/>
      </c>
      <c r="R767" s="27">
        <f>IF(H767=1,E767,"")</f>
        <v/>
      </c>
      <c r="S767" s="27">
        <f>IF(AND(H767=1,J767&lt;&gt;""),E767-J767,"")</f>
        <v/>
      </c>
      <c r="T767">
        <f>IF(G767="","",MONTH(G767))</f>
        <v/>
      </c>
    </row>
    <row r="768">
      <c r="A768" s="24" t="n">
        <v>2020</v>
      </c>
      <c r="B768" s="24" t="n">
        <v>2</v>
      </c>
      <c r="C768" s="24" t="n">
        <v>1</v>
      </c>
      <c r="D768" s="24" t="n">
        <v>23</v>
      </c>
      <c r="E768" s="24" t="n">
        <v>3.47</v>
      </c>
      <c r="F768" s="25">
        <f>IF($E768="","",DATE(IF($A768="",nominal_year,$A768),$B768,$C768)+($D768-IF(LEFT(hour_conv,1)="1",1,0))/24)</f>
        <v/>
      </c>
      <c r="G768" s="26">
        <f>IF(F768="","",INT(F768))</f>
        <v/>
      </c>
      <c r="H768">
        <f>IF(G768="","",IF(AND(MONTH(G768)*100+DAY(G768)&gt;=season_lo,MONTH(G768)*100+DAY(G768)&lt;=season_hi),1,0))</f>
        <v/>
      </c>
      <c r="I768">
        <f>IF(G768="","",G768-first_day+1)</f>
        <v/>
      </c>
      <c r="J768" s="27">
        <f>IF(I768="","",INDEX(Daily!$J$2:$J$421,I768))</f>
        <v/>
      </c>
      <c r="K768" s="27">
        <f>IF(J768="","",J768+cat_offset)</f>
        <v/>
      </c>
      <c r="L768" s="27">
        <f>IF(J768="","",MAX(0,E768-J768)^2)</f>
        <v/>
      </c>
      <c r="M768" s="27">
        <f>IF(J768="","",MAX(0,E768-(J768+twcdh_off))^2)</f>
        <v/>
      </c>
      <c r="N768" s="27">
        <f>IF(E768="","",MAX(0,E768-swcdh_thr)^2)</f>
        <v/>
      </c>
      <c r="O768">
        <f>IF(K768="","",ROUND(E768-K768,0))</f>
        <v/>
      </c>
      <c r="P768">
        <f>IF(O768="","",IF(O768&gt;=1,O768,0))</f>
        <v/>
      </c>
      <c r="Q768" s="27">
        <f>IF(E768="","",MAX(0,E768-22))</f>
        <v/>
      </c>
      <c r="R768" s="27">
        <f>IF(H768=1,E768,"")</f>
        <v/>
      </c>
      <c r="S768" s="27">
        <f>IF(AND(H768=1,J768&lt;&gt;""),E768-J768,"")</f>
        <v/>
      </c>
      <c r="T768">
        <f>IF(G768="","",MONTH(G768))</f>
        <v/>
      </c>
    </row>
    <row r="769">
      <c r="A769" s="24" t="n">
        <v>2020</v>
      </c>
      <c r="B769" s="24" t="n">
        <v>2</v>
      </c>
      <c r="C769" s="24" t="n">
        <v>1</v>
      </c>
      <c r="D769" s="24" t="n">
        <v>24</v>
      </c>
      <c r="E769" s="24" t="n">
        <v>2.59</v>
      </c>
      <c r="F769" s="25">
        <f>IF($E769="","",DATE(IF($A769="",nominal_year,$A769),$B769,$C769)+($D769-IF(LEFT(hour_conv,1)="1",1,0))/24)</f>
        <v/>
      </c>
      <c r="G769" s="26">
        <f>IF(F769="","",INT(F769))</f>
        <v/>
      </c>
      <c r="H769">
        <f>IF(G769="","",IF(AND(MONTH(G769)*100+DAY(G769)&gt;=season_lo,MONTH(G769)*100+DAY(G769)&lt;=season_hi),1,0))</f>
        <v/>
      </c>
      <c r="I769">
        <f>IF(G769="","",G769-first_day+1)</f>
        <v/>
      </c>
      <c r="J769" s="27">
        <f>IF(I769="","",INDEX(Daily!$J$2:$J$421,I769))</f>
        <v/>
      </c>
      <c r="K769" s="27">
        <f>IF(J769="","",J769+cat_offset)</f>
        <v/>
      </c>
      <c r="L769" s="27">
        <f>IF(J769="","",MAX(0,E769-J769)^2)</f>
        <v/>
      </c>
      <c r="M769" s="27">
        <f>IF(J769="","",MAX(0,E769-(J769+twcdh_off))^2)</f>
        <v/>
      </c>
      <c r="N769" s="27">
        <f>IF(E769="","",MAX(0,E769-swcdh_thr)^2)</f>
        <v/>
      </c>
      <c r="O769">
        <f>IF(K769="","",ROUND(E769-K769,0))</f>
        <v/>
      </c>
      <c r="P769">
        <f>IF(O769="","",IF(O769&gt;=1,O769,0))</f>
        <v/>
      </c>
      <c r="Q769" s="27">
        <f>IF(E769="","",MAX(0,E769-22))</f>
        <v/>
      </c>
      <c r="R769" s="27">
        <f>IF(H769=1,E769,"")</f>
        <v/>
      </c>
      <c r="S769" s="27">
        <f>IF(AND(H769=1,J769&lt;&gt;""),E769-J769,"")</f>
        <v/>
      </c>
      <c r="T769">
        <f>IF(G769="","",MONTH(G769))</f>
        <v/>
      </c>
    </row>
    <row r="770">
      <c r="A770" s="24" t="n">
        <v>2020</v>
      </c>
      <c r="B770" s="24" t="n">
        <v>2</v>
      </c>
      <c r="C770" s="24" t="n">
        <v>2</v>
      </c>
      <c r="D770" s="24" t="n">
        <v>1</v>
      </c>
      <c r="E770" s="24" t="n">
        <v>1.07</v>
      </c>
      <c r="F770" s="25">
        <f>IF($E770="","",DATE(IF($A770="",nominal_year,$A770),$B770,$C770)+($D770-IF(LEFT(hour_conv,1)="1",1,0))/24)</f>
        <v/>
      </c>
      <c r="G770" s="26">
        <f>IF(F770="","",INT(F770))</f>
        <v/>
      </c>
      <c r="H770">
        <f>IF(G770="","",IF(AND(MONTH(G770)*100+DAY(G770)&gt;=season_lo,MONTH(G770)*100+DAY(G770)&lt;=season_hi),1,0))</f>
        <v/>
      </c>
      <c r="I770">
        <f>IF(G770="","",G770-first_day+1)</f>
        <v/>
      </c>
      <c r="J770" s="27">
        <f>IF(I770="","",INDEX(Daily!$J$2:$J$421,I770))</f>
        <v/>
      </c>
      <c r="K770" s="27">
        <f>IF(J770="","",J770+cat_offset)</f>
        <v/>
      </c>
      <c r="L770" s="27">
        <f>IF(J770="","",MAX(0,E770-J770)^2)</f>
        <v/>
      </c>
      <c r="M770" s="27">
        <f>IF(J770="","",MAX(0,E770-(J770+twcdh_off))^2)</f>
        <v/>
      </c>
      <c r="N770" s="27">
        <f>IF(E770="","",MAX(0,E770-swcdh_thr)^2)</f>
        <v/>
      </c>
      <c r="O770">
        <f>IF(K770="","",ROUND(E770-K770,0))</f>
        <v/>
      </c>
      <c r="P770">
        <f>IF(O770="","",IF(O770&gt;=1,O770,0))</f>
        <v/>
      </c>
      <c r="Q770" s="27">
        <f>IF(E770="","",MAX(0,E770-22))</f>
        <v/>
      </c>
      <c r="R770" s="27">
        <f>IF(H770=1,E770,"")</f>
        <v/>
      </c>
      <c r="S770" s="27">
        <f>IF(AND(H770=1,J770&lt;&gt;""),E770-J770,"")</f>
        <v/>
      </c>
      <c r="T770">
        <f>IF(G770="","",MONTH(G770))</f>
        <v/>
      </c>
    </row>
    <row r="771">
      <c r="A771" s="24" t="n">
        <v>2020</v>
      </c>
      <c r="B771" s="24" t="n">
        <v>2</v>
      </c>
      <c r="C771" s="24" t="n">
        <v>2</v>
      </c>
      <c r="D771" s="24" t="n">
        <v>2</v>
      </c>
      <c r="E771" s="24" t="n">
        <v>0.88</v>
      </c>
      <c r="F771" s="25">
        <f>IF($E771="","",DATE(IF($A771="",nominal_year,$A771),$B771,$C771)+($D771-IF(LEFT(hour_conv,1)="1",1,0))/24)</f>
        <v/>
      </c>
      <c r="G771" s="26">
        <f>IF(F771="","",INT(F771))</f>
        <v/>
      </c>
      <c r="H771">
        <f>IF(G771="","",IF(AND(MONTH(G771)*100+DAY(G771)&gt;=season_lo,MONTH(G771)*100+DAY(G771)&lt;=season_hi),1,0))</f>
        <v/>
      </c>
      <c r="I771">
        <f>IF(G771="","",G771-first_day+1)</f>
        <v/>
      </c>
      <c r="J771" s="27">
        <f>IF(I771="","",INDEX(Daily!$J$2:$J$421,I771))</f>
        <v/>
      </c>
      <c r="K771" s="27">
        <f>IF(J771="","",J771+cat_offset)</f>
        <v/>
      </c>
      <c r="L771" s="27">
        <f>IF(J771="","",MAX(0,E771-J771)^2)</f>
        <v/>
      </c>
      <c r="M771" s="27">
        <f>IF(J771="","",MAX(0,E771-(J771+twcdh_off))^2)</f>
        <v/>
      </c>
      <c r="N771" s="27">
        <f>IF(E771="","",MAX(0,E771-swcdh_thr)^2)</f>
        <v/>
      </c>
      <c r="O771">
        <f>IF(K771="","",ROUND(E771-K771,0))</f>
        <v/>
      </c>
      <c r="P771">
        <f>IF(O771="","",IF(O771&gt;=1,O771,0))</f>
        <v/>
      </c>
      <c r="Q771" s="27">
        <f>IF(E771="","",MAX(0,E771-22))</f>
        <v/>
      </c>
      <c r="R771" s="27">
        <f>IF(H771=1,E771,"")</f>
        <v/>
      </c>
      <c r="S771" s="27">
        <f>IF(AND(H771=1,J771&lt;&gt;""),E771-J771,"")</f>
        <v/>
      </c>
      <c r="T771">
        <f>IF(G771="","",MONTH(G771))</f>
        <v/>
      </c>
    </row>
    <row r="772">
      <c r="A772" s="24" t="n">
        <v>2020</v>
      </c>
      <c r="B772" s="24" t="n">
        <v>2</v>
      </c>
      <c r="C772" s="24" t="n">
        <v>2</v>
      </c>
      <c r="D772" s="24" t="n">
        <v>3</v>
      </c>
      <c r="E772" s="24" t="n">
        <v>0.76</v>
      </c>
      <c r="F772" s="25">
        <f>IF($E772="","",DATE(IF($A772="",nominal_year,$A772),$B772,$C772)+($D772-IF(LEFT(hour_conv,1)="1",1,0))/24)</f>
        <v/>
      </c>
      <c r="G772" s="26">
        <f>IF(F772="","",INT(F772))</f>
        <v/>
      </c>
      <c r="H772">
        <f>IF(G772="","",IF(AND(MONTH(G772)*100+DAY(G772)&gt;=season_lo,MONTH(G772)*100+DAY(G772)&lt;=season_hi),1,0))</f>
        <v/>
      </c>
      <c r="I772">
        <f>IF(G772="","",G772-first_day+1)</f>
        <v/>
      </c>
      <c r="J772" s="27">
        <f>IF(I772="","",INDEX(Daily!$J$2:$J$421,I772))</f>
        <v/>
      </c>
      <c r="K772" s="27">
        <f>IF(J772="","",J772+cat_offset)</f>
        <v/>
      </c>
      <c r="L772" s="27">
        <f>IF(J772="","",MAX(0,E772-J772)^2)</f>
        <v/>
      </c>
      <c r="M772" s="27">
        <f>IF(J772="","",MAX(0,E772-(J772+twcdh_off))^2)</f>
        <v/>
      </c>
      <c r="N772" s="27">
        <f>IF(E772="","",MAX(0,E772-swcdh_thr)^2)</f>
        <v/>
      </c>
      <c r="O772">
        <f>IF(K772="","",ROUND(E772-K772,0))</f>
        <v/>
      </c>
      <c r="P772">
        <f>IF(O772="","",IF(O772&gt;=1,O772,0))</f>
        <v/>
      </c>
      <c r="Q772" s="27">
        <f>IF(E772="","",MAX(0,E772-22))</f>
        <v/>
      </c>
      <c r="R772" s="27">
        <f>IF(H772=1,E772,"")</f>
        <v/>
      </c>
      <c r="S772" s="27">
        <f>IF(AND(H772=1,J772&lt;&gt;""),E772-J772,"")</f>
        <v/>
      </c>
      <c r="T772">
        <f>IF(G772="","",MONTH(G772))</f>
        <v/>
      </c>
    </row>
    <row r="773">
      <c r="A773" s="24" t="n">
        <v>2020</v>
      </c>
      <c r="B773" s="24" t="n">
        <v>2</v>
      </c>
      <c r="C773" s="24" t="n">
        <v>2</v>
      </c>
      <c r="D773" s="24" t="n">
        <v>4</v>
      </c>
      <c r="E773" s="24" t="n">
        <v>0.85</v>
      </c>
      <c r="F773" s="25">
        <f>IF($E773="","",DATE(IF($A773="",nominal_year,$A773),$B773,$C773)+($D773-IF(LEFT(hour_conv,1)="1",1,0))/24)</f>
        <v/>
      </c>
      <c r="G773" s="26">
        <f>IF(F773="","",INT(F773))</f>
        <v/>
      </c>
      <c r="H773">
        <f>IF(G773="","",IF(AND(MONTH(G773)*100+DAY(G773)&gt;=season_lo,MONTH(G773)*100+DAY(G773)&lt;=season_hi),1,0))</f>
        <v/>
      </c>
      <c r="I773">
        <f>IF(G773="","",G773-first_day+1)</f>
        <v/>
      </c>
      <c r="J773" s="27">
        <f>IF(I773="","",INDEX(Daily!$J$2:$J$421,I773))</f>
        <v/>
      </c>
      <c r="K773" s="27">
        <f>IF(J773="","",J773+cat_offset)</f>
        <v/>
      </c>
      <c r="L773" s="27">
        <f>IF(J773="","",MAX(0,E773-J773)^2)</f>
        <v/>
      </c>
      <c r="M773" s="27">
        <f>IF(J773="","",MAX(0,E773-(J773+twcdh_off))^2)</f>
        <v/>
      </c>
      <c r="N773" s="27">
        <f>IF(E773="","",MAX(0,E773-swcdh_thr)^2)</f>
        <v/>
      </c>
      <c r="O773">
        <f>IF(K773="","",ROUND(E773-K773,0))</f>
        <v/>
      </c>
      <c r="P773">
        <f>IF(O773="","",IF(O773&gt;=1,O773,0))</f>
        <v/>
      </c>
      <c r="Q773" s="27">
        <f>IF(E773="","",MAX(0,E773-22))</f>
        <v/>
      </c>
      <c r="R773" s="27">
        <f>IF(H773=1,E773,"")</f>
        <v/>
      </c>
      <c r="S773" s="27">
        <f>IF(AND(H773=1,J773&lt;&gt;""),E773-J773,"")</f>
        <v/>
      </c>
      <c r="T773">
        <f>IF(G773="","",MONTH(G773))</f>
        <v/>
      </c>
    </row>
    <row r="774">
      <c r="A774" s="24" t="n">
        <v>2020</v>
      </c>
      <c r="B774" s="24" t="n">
        <v>2</v>
      </c>
      <c r="C774" s="24" t="n">
        <v>2</v>
      </c>
      <c r="D774" s="24" t="n">
        <v>5</v>
      </c>
      <c r="E774" s="24" t="n">
        <v>0.51</v>
      </c>
      <c r="F774" s="25">
        <f>IF($E774="","",DATE(IF($A774="",nominal_year,$A774),$B774,$C774)+($D774-IF(LEFT(hour_conv,1)="1",1,0))/24)</f>
        <v/>
      </c>
      <c r="G774" s="26">
        <f>IF(F774="","",INT(F774))</f>
        <v/>
      </c>
      <c r="H774">
        <f>IF(G774="","",IF(AND(MONTH(G774)*100+DAY(G774)&gt;=season_lo,MONTH(G774)*100+DAY(G774)&lt;=season_hi),1,0))</f>
        <v/>
      </c>
      <c r="I774">
        <f>IF(G774="","",G774-first_day+1)</f>
        <v/>
      </c>
      <c r="J774" s="27">
        <f>IF(I774="","",INDEX(Daily!$J$2:$J$421,I774))</f>
        <v/>
      </c>
      <c r="K774" s="27">
        <f>IF(J774="","",J774+cat_offset)</f>
        <v/>
      </c>
      <c r="L774" s="27">
        <f>IF(J774="","",MAX(0,E774-J774)^2)</f>
        <v/>
      </c>
      <c r="M774" s="27">
        <f>IF(J774="","",MAX(0,E774-(J774+twcdh_off))^2)</f>
        <v/>
      </c>
      <c r="N774" s="27">
        <f>IF(E774="","",MAX(0,E774-swcdh_thr)^2)</f>
        <v/>
      </c>
      <c r="O774">
        <f>IF(K774="","",ROUND(E774-K774,0))</f>
        <v/>
      </c>
      <c r="P774">
        <f>IF(O774="","",IF(O774&gt;=1,O774,0))</f>
        <v/>
      </c>
      <c r="Q774" s="27">
        <f>IF(E774="","",MAX(0,E774-22))</f>
        <v/>
      </c>
      <c r="R774" s="27">
        <f>IF(H774=1,E774,"")</f>
        <v/>
      </c>
      <c r="S774" s="27">
        <f>IF(AND(H774=1,J774&lt;&gt;""),E774-J774,"")</f>
        <v/>
      </c>
      <c r="T774">
        <f>IF(G774="","",MONTH(G774))</f>
        <v/>
      </c>
    </row>
    <row r="775">
      <c r="A775" s="24" t="n">
        <v>2020</v>
      </c>
      <c r="B775" s="24" t="n">
        <v>2</v>
      </c>
      <c r="C775" s="24" t="n">
        <v>2</v>
      </c>
      <c r="D775" s="24" t="n">
        <v>6</v>
      </c>
      <c r="E775" s="24" t="n">
        <v>0.93</v>
      </c>
      <c r="F775" s="25">
        <f>IF($E775="","",DATE(IF($A775="",nominal_year,$A775),$B775,$C775)+($D775-IF(LEFT(hour_conv,1)="1",1,0))/24)</f>
        <v/>
      </c>
      <c r="G775" s="26">
        <f>IF(F775="","",INT(F775))</f>
        <v/>
      </c>
      <c r="H775">
        <f>IF(G775="","",IF(AND(MONTH(G775)*100+DAY(G775)&gt;=season_lo,MONTH(G775)*100+DAY(G775)&lt;=season_hi),1,0))</f>
        <v/>
      </c>
      <c r="I775">
        <f>IF(G775="","",G775-first_day+1)</f>
        <v/>
      </c>
      <c r="J775" s="27">
        <f>IF(I775="","",INDEX(Daily!$J$2:$J$421,I775))</f>
        <v/>
      </c>
      <c r="K775" s="27">
        <f>IF(J775="","",J775+cat_offset)</f>
        <v/>
      </c>
      <c r="L775" s="27">
        <f>IF(J775="","",MAX(0,E775-J775)^2)</f>
        <v/>
      </c>
      <c r="M775" s="27">
        <f>IF(J775="","",MAX(0,E775-(J775+twcdh_off))^2)</f>
        <v/>
      </c>
      <c r="N775" s="27">
        <f>IF(E775="","",MAX(0,E775-swcdh_thr)^2)</f>
        <v/>
      </c>
      <c r="O775">
        <f>IF(K775="","",ROUND(E775-K775,0))</f>
        <v/>
      </c>
      <c r="P775">
        <f>IF(O775="","",IF(O775&gt;=1,O775,0))</f>
        <v/>
      </c>
      <c r="Q775" s="27">
        <f>IF(E775="","",MAX(0,E775-22))</f>
        <v/>
      </c>
      <c r="R775" s="27">
        <f>IF(H775=1,E775,"")</f>
        <v/>
      </c>
      <c r="S775" s="27">
        <f>IF(AND(H775=1,J775&lt;&gt;""),E775-J775,"")</f>
        <v/>
      </c>
      <c r="T775">
        <f>IF(G775="","",MONTH(G775))</f>
        <v/>
      </c>
    </row>
    <row r="776">
      <c r="A776" s="24" t="n">
        <v>2020</v>
      </c>
      <c r="B776" s="24" t="n">
        <v>2</v>
      </c>
      <c r="C776" s="24" t="n">
        <v>2</v>
      </c>
      <c r="D776" s="24" t="n">
        <v>7</v>
      </c>
      <c r="E776" s="24" t="n">
        <v>0.75</v>
      </c>
      <c r="F776" s="25">
        <f>IF($E776="","",DATE(IF($A776="",nominal_year,$A776),$B776,$C776)+($D776-IF(LEFT(hour_conv,1)="1",1,0))/24)</f>
        <v/>
      </c>
      <c r="G776" s="26">
        <f>IF(F776="","",INT(F776))</f>
        <v/>
      </c>
      <c r="H776">
        <f>IF(G776="","",IF(AND(MONTH(G776)*100+DAY(G776)&gt;=season_lo,MONTH(G776)*100+DAY(G776)&lt;=season_hi),1,0))</f>
        <v/>
      </c>
      <c r="I776">
        <f>IF(G776="","",G776-first_day+1)</f>
        <v/>
      </c>
      <c r="J776" s="27">
        <f>IF(I776="","",INDEX(Daily!$J$2:$J$421,I776))</f>
        <v/>
      </c>
      <c r="K776" s="27">
        <f>IF(J776="","",J776+cat_offset)</f>
        <v/>
      </c>
      <c r="L776" s="27">
        <f>IF(J776="","",MAX(0,E776-J776)^2)</f>
        <v/>
      </c>
      <c r="M776" s="27">
        <f>IF(J776="","",MAX(0,E776-(J776+twcdh_off))^2)</f>
        <v/>
      </c>
      <c r="N776" s="27">
        <f>IF(E776="","",MAX(0,E776-swcdh_thr)^2)</f>
        <v/>
      </c>
      <c r="O776">
        <f>IF(K776="","",ROUND(E776-K776,0))</f>
        <v/>
      </c>
      <c r="P776">
        <f>IF(O776="","",IF(O776&gt;=1,O776,0))</f>
        <v/>
      </c>
      <c r="Q776" s="27">
        <f>IF(E776="","",MAX(0,E776-22))</f>
        <v/>
      </c>
      <c r="R776" s="27">
        <f>IF(H776=1,E776,"")</f>
        <v/>
      </c>
      <c r="S776" s="27">
        <f>IF(AND(H776=1,J776&lt;&gt;""),E776-J776,"")</f>
        <v/>
      </c>
      <c r="T776">
        <f>IF(G776="","",MONTH(G776))</f>
        <v/>
      </c>
    </row>
    <row r="777">
      <c r="A777" s="24" t="n">
        <v>2020</v>
      </c>
      <c r="B777" s="24" t="n">
        <v>2</v>
      </c>
      <c r="C777" s="24" t="n">
        <v>2</v>
      </c>
      <c r="D777" s="24" t="n">
        <v>8</v>
      </c>
      <c r="E777" s="24" t="n">
        <v>1.61</v>
      </c>
      <c r="F777" s="25">
        <f>IF($E777="","",DATE(IF($A777="",nominal_year,$A777),$B777,$C777)+($D777-IF(LEFT(hour_conv,1)="1",1,0))/24)</f>
        <v/>
      </c>
      <c r="G777" s="26">
        <f>IF(F777="","",INT(F777))</f>
        <v/>
      </c>
      <c r="H777">
        <f>IF(G777="","",IF(AND(MONTH(G777)*100+DAY(G777)&gt;=season_lo,MONTH(G777)*100+DAY(G777)&lt;=season_hi),1,0))</f>
        <v/>
      </c>
      <c r="I777">
        <f>IF(G777="","",G777-first_day+1)</f>
        <v/>
      </c>
      <c r="J777" s="27">
        <f>IF(I777="","",INDEX(Daily!$J$2:$J$421,I777))</f>
        <v/>
      </c>
      <c r="K777" s="27">
        <f>IF(J777="","",J777+cat_offset)</f>
        <v/>
      </c>
      <c r="L777" s="27">
        <f>IF(J777="","",MAX(0,E777-J777)^2)</f>
        <v/>
      </c>
      <c r="M777" s="27">
        <f>IF(J777="","",MAX(0,E777-(J777+twcdh_off))^2)</f>
        <v/>
      </c>
      <c r="N777" s="27">
        <f>IF(E777="","",MAX(0,E777-swcdh_thr)^2)</f>
        <v/>
      </c>
      <c r="O777">
        <f>IF(K777="","",ROUND(E777-K777,0))</f>
        <v/>
      </c>
      <c r="P777">
        <f>IF(O777="","",IF(O777&gt;=1,O777,0))</f>
        <v/>
      </c>
      <c r="Q777" s="27">
        <f>IF(E777="","",MAX(0,E777-22))</f>
        <v/>
      </c>
      <c r="R777" s="27">
        <f>IF(H777=1,E777,"")</f>
        <v/>
      </c>
      <c r="S777" s="27">
        <f>IF(AND(H777=1,J777&lt;&gt;""),E777-J777,"")</f>
        <v/>
      </c>
      <c r="T777">
        <f>IF(G777="","",MONTH(G777))</f>
        <v/>
      </c>
    </row>
    <row r="778">
      <c r="A778" s="24" t="n">
        <v>2020</v>
      </c>
      <c r="B778" s="24" t="n">
        <v>2</v>
      </c>
      <c r="C778" s="24" t="n">
        <v>2</v>
      </c>
      <c r="D778" s="24" t="n">
        <v>9</v>
      </c>
      <c r="E778" s="24" t="n">
        <v>3.41</v>
      </c>
      <c r="F778" s="25">
        <f>IF($E778="","",DATE(IF($A778="",nominal_year,$A778),$B778,$C778)+($D778-IF(LEFT(hour_conv,1)="1",1,0))/24)</f>
        <v/>
      </c>
      <c r="G778" s="26">
        <f>IF(F778="","",INT(F778))</f>
        <v/>
      </c>
      <c r="H778">
        <f>IF(G778="","",IF(AND(MONTH(G778)*100+DAY(G778)&gt;=season_lo,MONTH(G778)*100+DAY(G778)&lt;=season_hi),1,0))</f>
        <v/>
      </c>
      <c r="I778">
        <f>IF(G778="","",G778-first_day+1)</f>
        <v/>
      </c>
      <c r="J778" s="27">
        <f>IF(I778="","",INDEX(Daily!$J$2:$J$421,I778))</f>
        <v/>
      </c>
      <c r="K778" s="27">
        <f>IF(J778="","",J778+cat_offset)</f>
        <v/>
      </c>
      <c r="L778" s="27">
        <f>IF(J778="","",MAX(0,E778-J778)^2)</f>
        <v/>
      </c>
      <c r="M778" s="27">
        <f>IF(J778="","",MAX(0,E778-(J778+twcdh_off))^2)</f>
        <v/>
      </c>
      <c r="N778" s="27">
        <f>IF(E778="","",MAX(0,E778-swcdh_thr)^2)</f>
        <v/>
      </c>
      <c r="O778">
        <f>IF(K778="","",ROUND(E778-K778,0))</f>
        <v/>
      </c>
      <c r="P778">
        <f>IF(O778="","",IF(O778&gt;=1,O778,0))</f>
        <v/>
      </c>
      <c r="Q778" s="27">
        <f>IF(E778="","",MAX(0,E778-22))</f>
        <v/>
      </c>
      <c r="R778" s="27">
        <f>IF(H778=1,E778,"")</f>
        <v/>
      </c>
      <c r="S778" s="27">
        <f>IF(AND(H778=1,J778&lt;&gt;""),E778-J778,"")</f>
        <v/>
      </c>
      <c r="T778">
        <f>IF(G778="","",MONTH(G778))</f>
        <v/>
      </c>
    </row>
    <row r="779">
      <c r="A779" s="24" t="n">
        <v>2020</v>
      </c>
      <c r="B779" s="24" t="n">
        <v>2</v>
      </c>
      <c r="C779" s="24" t="n">
        <v>2</v>
      </c>
      <c r="D779" s="24" t="n">
        <v>10</v>
      </c>
      <c r="E779" s="24" t="n">
        <v>2.62</v>
      </c>
      <c r="F779" s="25">
        <f>IF($E779="","",DATE(IF($A779="",nominal_year,$A779),$B779,$C779)+($D779-IF(LEFT(hour_conv,1)="1",1,0))/24)</f>
        <v/>
      </c>
      <c r="G779" s="26">
        <f>IF(F779="","",INT(F779))</f>
        <v/>
      </c>
      <c r="H779">
        <f>IF(G779="","",IF(AND(MONTH(G779)*100+DAY(G779)&gt;=season_lo,MONTH(G779)*100+DAY(G779)&lt;=season_hi),1,0))</f>
        <v/>
      </c>
      <c r="I779">
        <f>IF(G779="","",G779-first_day+1)</f>
        <v/>
      </c>
      <c r="J779" s="27">
        <f>IF(I779="","",INDEX(Daily!$J$2:$J$421,I779))</f>
        <v/>
      </c>
      <c r="K779" s="27">
        <f>IF(J779="","",J779+cat_offset)</f>
        <v/>
      </c>
      <c r="L779" s="27">
        <f>IF(J779="","",MAX(0,E779-J779)^2)</f>
        <v/>
      </c>
      <c r="M779" s="27">
        <f>IF(J779="","",MAX(0,E779-(J779+twcdh_off))^2)</f>
        <v/>
      </c>
      <c r="N779" s="27">
        <f>IF(E779="","",MAX(0,E779-swcdh_thr)^2)</f>
        <v/>
      </c>
      <c r="O779">
        <f>IF(K779="","",ROUND(E779-K779,0))</f>
        <v/>
      </c>
      <c r="P779">
        <f>IF(O779="","",IF(O779&gt;=1,O779,0))</f>
        <v/>
      </c>
      <c r="Q779" s="27">
        <f>IF(E779="","",MAX(0,E779-22))</f>
        <v/>
      </c>
      <c r="R779" s="27">
        <f>IF(H779=1,E779,"")</f>
        <v/>
      </c>
      <c r="S779" s="27">
        <f>IF(AND(H779=1,J779&lt;&gt;""),E779-J779,"")</f>
        <v/>
      </c>
      <c r="T779">
        <f>IF(G779="","",MONTH(G779))</f>
        <v/>
      </c>
    </row>
    <row r="780">
      <c r="A780" s="24" t="n">
        <v>2020</v>
      </c>
      <c r="B780" s="24" t="n">
        <v>2</v>
      </c>
      <c r="C780" s="24" t="n">
        <v>2</v>
      </c>
      <c r="D780" s="24" t="n">
        <v>11</v>
      </c>
      <c r="E780" s="24" t="n">
        <v>4.1</v>
      </c>
      <c r="F780" s="25">
        <f>IF($E780="","",DATE(IF($A780="",nominal_year,$A780),$B780,$C780)+($D780-IF(LEFT(hour_conv,1)="1",1,0))/24)</f>
        <v/>
      </c>
      <c r="G780" s="26">
        <f>IF(F780="","",INT(F780))</f>
        <v/>
      </c>
      <c r="H780">
        <f>IF(G780="","",IF(AND(MONTH(G780)*100+DAY(G780)&gt;=season_lo,MONTH(G780)*100+DAY(G780)&lt;=season_hi),1,0))</f>
        <v/>
      </c>
      <c r="I780">
        <f>IF(G780="","",G780-first_day+1)</f>
        <v/>
      </c>
      <c r="J780" s="27">
        <f>IF(I780="","",INDEX(Daily!$J$2:$J$421,I780))</f>
        <v/>
      </c>
      <c r="K780" s="27">
        <f>IF(J780="","",J780+cat_offset)</f>
        <v/>
      </c>
      <c r="L780" s="27">
        <f>IF(J780="","",MAX(0,E780-J780)^2)</f>
        <v/>
      </c>
      <c r="M780" s="27">
        <f>IF(J780="","",MAX(0,E780-(J780+twcdh_off))^2)</f>
        <v/>
      </c>
      <c r="N780" s="27">
        <f>IF(E780="","",MAX(0,E780-swcdh_thr)^2)</f>
        <v/>
      </c>
      <c r="O780">
        <f>IF(K780="","",ROUND(E780-K780,0))</f>
        <v/>
      </c>
      <c r="P780">
        <f>IF(O780="","",IF(O780&gt;=1,O780,0))</f>
        <v/>
      </c>
      <c r="Q780" s="27">
        <f>IF(E780="","",MAX(0,E780-22))</f>
        <v/>
      </c>
      <c r="R780" s="27">
        <f>IF(H780=1,E780,"")</f>
        <v/>
      </c>
      <c r="S780" s="27">
        <f>IF(AND(H780=1,J780&lt;&gt;""),E780-J780,"")</f>
        <v/>
      </c>
      <c r="T780">
        <f>IF(G780="","",MONTH(G780))</f>
        <v/>
      </c>
    </row>
    <row r="781">
      <c r="A781" s="24" t="n">
        <v>2020</v>
      </c>
      <c r="B781" s="24" t="n">
        <v>2</v>
      </c>
      <c r="C781" s="24" t="n">
        <v>2</v>
      </c>
      <c r="D781" s="24" t="n">
        <v>12</v>
      </c>
      <c r="E781" s="24" t="n">
        <v>5.01</v>
      </c>
      <c r="F781" s="25">
        <f>IF($E781="","",DATE(IF($A781="",nominal_year,$A781),$B781,$C781)+($D781-IF(LEFT(hour_conv,1)="1",1,0))/24)</f>
        <v/>
      </c>
      <c r="G781" s="26">
        <f>IF(F781="","",INT(F781))</f>
        <v/>
      </c>
      <c r="H781">
        <f>IF(G781="","",IF(AND(MONTH(G781)*100+DAY(G781)&gt;=season_lo,MONTH(G781)*100+DAY(G781)&lt;=season_hi),1,0))</f>
        <v/>
      </c>
      <c r="I781">
        <f>IF(G781="","",G781-first_day+1)</f>
        <v/>
      </c>
      <c r="J781" s="27">
        <f>IF(I781="","",INDEX(Daily!$J$2:$J$421,I781))</f>
        <v/>
      </c>
      <c r="K781" s="27">
        <f>IF(J781="","",J781+cat_offset)</f>
        <v/>
      </c>
      <c r="L781" s="27">
        <f>IF(J781="","",MAX(0,E781-J781)^2)</f>
        <v/>
      </c>
      <c r="M781" s="27">
        <f>IF(J781="","",MAX(0,E781-(J781+twcdh_off))^2)</f>
        <v/>
      </c>
      <c r="N781" s="27">
        <f>IF(E781="","",MAX(0,E781-swcdh_thr)^2)</f>
        <v/>
      </c>
      <c r="O781">
        <f>IF(K781="","",ROUND(E781-K781,0))</f>
        <v/>
      </c>
      <c r="P781">
        <f>IF(O781="","",IF(O781&gt;=1,O781,0))</f>
        <v/>
      </c>
      <c r="Q781" s="27">
        <f>IF(E781="","",MAX(0,E781-22))</f>
        <v/>
      </c>
      <c r="R781" s="27">
        <f>IF(H781=1,E781,"")</f>
        <v/>
      </c>
      <c r="S781" s="27">
        <f>IF(AND(H781=1,J781&lt;&gt;""),E781-J781,"")</f>
        <v/>
      </c>
      <c r="T781">
        <f>IF(G781="","",MONTH(G781))</f>
        <v/>
      </c>
    </row>
    <row r="782">
      <c r="A782" s="24" t="n">
        <v>2020</v>
      </c>
      <c r="B782" s="24" t="n">
        <v>2</v>
      </c>
      <c r="C782" s="24" t="n">
        <v>2</v>
      </c>
      <c r="D782" s="24" t="n">
        <v>13</v>
      </c>
      <c r="E782" s="24" t="n">
        <v>5.37</v>
      </c>
      <c r="F782" s="25">
        <f>IF($E782="","",DATE(IF($A782="",nominal_year,$A782),$B782,$C782)+($D782-IF(LEFT(hour_conv,1)="1",1,0))/24)</f>
        <v/>
      </c>
      <c r="G782" s="26">
        <f>IF(F782="","",INT(F782))</f>
        <v/>
      </c>
      <c r="H782">
        <f>IF(G782="","",IF(AND(MONTH(G782)*100+DAY(G782)&gt;=season_lo,MONTH(G782)*100+DAY(G782)&lt;=season_hi),1,0))</f>
        <v/>
      </c>
      <c r="I782">
        <f>IF(G782="","",G782-first_day+1)</f>
        <v/>
      </c>
      <c r="J782" s="27">
        <f>IF(I782="","",INDEX(Daily!$J$2:$J$421,I782))</f>
        <v/>
      </c>
      <c r="K782" s="27">
        <f>IF(J782="","",J782+cat_offset)</f>
        <v/>
      </c>
      <c r="L782" s="27">
        <f>IF(J782="","",MAX(0,E782-J782)^2)</f>
        <v/>
      </c>
      <c r="M782" s="27">
        <f>IF(J782="","",MAX(0,E782-(J782+twcdh_off))^2)</f>
        <v/>
      </c>
      <c r="N782" s="27">
        <f>IF(E782="","",MAX(0,E782-swcdh_thr)^2)</f>
        <v/>
      </c>
      <c r="O782">
        <f>IF(K782="","",ROUND(E782-K782,0))</f>
        <v/>
      </c>
      <c r="P782">
        <f>IF(O782="","",IF(O782&gt;=1,O782,0))</f>
        <v/>
      </c>
      <c r="Q782" s="27">
        <f>IF(E782="","",MAX(0,E782-22))</f>
        <v/>
      </c>
      <c r="R782" s="27">
        <f>IF(H782=1,E782,"")</f>
        <v/>
      </c>
      <c r="S782" s="27">
        <f>IF(AND(H782=1,J782&lt;&gt;""),E782-J782,"")</f>
        <v/>
      </c>
      <c r="T782">
        <f>IF(G782="","",MONTH(G782))</f>
        <v/>
      </c>
    </row>
    <row r="783">
      <c r="A783" s="24" t="n">
        <v>2020</v>
      </c>
      <c r="B783" s="24" t="n">
        <v>2</v>
      </c>
      <c r="C783" s="24" t="n">
        <v>2</v>
      </c>
      <c r="D783" s="24" t="n">
        <v>14</v>
      </c>
      <c r="E783" s="24" t="n">
        <v>5.65</v>
      </c>
      <c r="F783" s="25">
        <f>IF($E783="","",DATE(IF($A783="",nominal_year,$A783),$B783,$C783)+($D783-IF(LEFT(hour_conv,1)="1",1,0))/24)</f>
        <v/>
      </c>
      <c r="G783" s="26">
        <f>IF(F783="","",INT(F783))</f>
        <v/>
      </c>
      <c r="H783">
        <f>IF(G783="","",IF(AND(MONTH(G783)*100+DAY(G783)&gt;=season_lo,MONTH(G783)*100+DAY(G783)&lt;=season_hi),1,0))</f>
        <v/>
      </c>
      <c r="I783">
        <f>IF(G783="","",G783-first_day+1)</f>
        <v/>
      </c>
      <c r="J783" s="27">
        <f>IF(I783="","",INDEX(Daily!$J$2:$J$421,I783))</f>
        <v/>
      </c>
      <c r="K783" s="27">
        <f>IF(J783="","",J783+cat_offset)</f>
        <v/>
      </c>
      <c r="L783" s="27">
        <f>IF(J783="","",MAX(0,E783-J783)^2)</f>
        <v/>
      </c>
      <c r="M783" s="27">
        <f>IF(J783="","",MAX(0,E783-(J783+twcdh_off))^2)</f>
        <v/>
      </c>
      <c r="N783" s="27">
        <f>IF(E783="","",MAX(0,E783-swcdh_thr)^2)</f>
        <v/>
      </c>
      <c r="O783">
        <f>IF(K783="","",ROUND(E783-K783,0))</f>
        <v/>
      </c>
      <c r="P783">
        <f>IF(O783="","",IF(O783&gt;=1,O783,0))</f>
        <v/>
      </c>
      <c r="Q783" s="27">
        <f>IF(E783="","",MAX(0,E783-22))</f>
        <v/>
      </c>
      <c r="R783" s="27">
        <f>IF(H783=1,E783,"")</f>
        <v/>
      </c>
      <c r="S783" s="27">
        <f>IF(AND(H783=1,J783&lt;&gt;""),E783-J783,"")</f>
        <v/>
      </c>
      <c r="T783">
        <f>IF(G783="","",MONTH(G783))</f>
        <v/>
      </c>
    </row>
    <row r="784">
      <c r="A784" s="24" t="n">
        <v>2020</v>
      </c>
      <c r="B784" s="24" t="n">
        <v>2</v>
      </c>
      <c r="C784" s="24" t="n">
        <v>2</v>
      </c>
      <c r="D784" s="24" t="n">
        <v>15</v>
      </c>
      <c r="E784" s="24" t="n">
        <v>6.23</v>
      </c>
      <c r="F784" s="25">
        <f>IF($E784="","",DATE(IF($A784="",nominal_year,$A784),$B784,$C784)+($D784-IF(LEFT(hour_conv,1)="1",1,0))/24)</f>
        <v/>
      </c>
      <c r="G784" s="26">
        <f>IF(F784="","",INT(F784))</f>
        <v/>
      </c>
      <c r="H784">
        <f>IF(G784="","",IF(AND(MONTH(G784)*100+DAY(G784)&gt;=season_lo,MONTH(G784)*100+DAY(G784)&lt;=season_hi),1,0))</f>
        <v/>
      </c>
      <c r="I784">
        <f>IF(G784="","",G784-first_day+1)</f>
        <v/>
      </c>
      <c r="J784" s="27">
        <f>IF(I784="","",INDEX(Daily!$J$2:$J$421,I784))</f>
        <v/>
      </c>
      <c r="K784" s="27">
        <f>IF(J784="","",J784+cat_offset)</f>
        <v/>
      </c>
      <c r="L784" s="27">
        <f>IF(J784="","",MAX(0,E784-J784)^2)</f>
        <v/>
      </c>
      <c r="M784" s="27">
        <f>IF(J784="","",MAX(0,E784-(J784+twcdh_off))^2)</f>
        <v/>
      </c>
      <c r="N784" s="27">
        <f>IF(E784="","",MAX(0,E784-swcdh_thr)^2)</f>
        <v/>
      </c>
      <c r="O784">
        <f>IF(K784="","",ROUND(E784-K784,0))</f>
        <v/>
      </c>
      <c r="P784">
        <f>IF(O784="","",IF(O784&gt;=1,O784,0))</f>
        <v/>
      </c>
      <c r="Q784" s="27">
        <f>IF(E784="","",MAX(0,E784-22))</f>
        <v/>
      </c>
      <c r="R784" s="27">
        <f>IF(H784=1,E784,"")</f>
        <v/>
      </c>
      <c r="S784" s="27">
        <f>IF(AND(H784=1,J784&lt;&gt;""),E784-J784,"")</f>
        <v/>
      </c>
      <c r="T784">
        <f>IF(G784="","",MONTH(G784))</f>
        <v/>
      </c>
    </row>
    <row r="785">
      <c r="A785" s="24" t="n">
        <v>2020</v>
      </c>
      <c r="B785" s="24" t="n">
        <v>2</v>
      </c>
      <c r="C785" s="24" t="n">
        <v>2</v>
      </c>
      <c r="D785" s="24" t="n">
        <v>16</v>
      </c>
      <c r="E785" s="24" t="n">
        <v>6.36</v>
      </c>
      <c r="F785" s="25">
        <f>IF($E785="","",DATE(IF($A785="",nominal_year,$A785),$B785,$C785)+($D785-IF(LEFT(hour_conv,1)="1",1,0))/24)</f>
        <v/>
      </c>
      <c r="G785" s="26">
        <f>IF(F785="","",INT(F785))</f>
        <v/>
      </c>
      <c r="H785">
        <f>IF(G785="","",IF(AND(MONTH(G785)*100+DAY(G785)&gt;=season_lo,MONTH(G785)*100+DAY(G785)&lt;=season_hi),1,0))</f>
        <v/>
      </c>
      <c r="I785">
        <f>IF(G785="","",G785-first_day+1)</f>
        <v/>
      </c>
      <c r="J785" s="27">
        <f>IF(I785="","",INDEX(Daily!$J$2:$J$421,I785))</f>
        <v/>
      </c>
      <c r="K785" s="27">
        <f>IF(J785="","",J785+cat_offset)</f>
        <v/>
      </c>
      <c r="L785" s="27">
        <f>IF(J785="","",MAX(0,E785-J785)^2)</f>
        <v/>
      </c>
      <c r="M785" s="27">
        <f>IF(J785="","",MAX(0,E785-(J785+twcdh_off))^2)</f>
        <v/>
      </c>
      <c r="N785" s="27">
        <f>IF(E785="","",MAX(0,E785-swcdh_thr)^2)</f>
        <v/>
      </c>
      <c r="O785">
        <f>IF(K785="","",ROUND(E785-K785,0))</f>
        <v/>
      </c>
      <c r="P785">
        <f>IF(O785="","",IF(O785&gt;=1,O785,0))</f>
        <v/>
      </c>
      <c r="Q785" s="27">
        <f>IF(E785="","",MAX(0,E785-22))</f>
        <v/>
      </c>
      <c r="R785" s="27">
        <f>IF(H785=1,E785,"")</f>
        <v/>
      </c>
      <c r="S785" s="27">
        <f>IF(AND(H785=1,J785&lt;&gt;""),E785-J785,"")</f>
        <v/>
      </c>
      <c r="T785">
        <f>IF(G785="","",MONTH(G785))</f>
        <v/>
      </c>
    </row>
    <row r="786">
      <c r="A786" s="24" t="n">
        <v>2020</v>
      </c>
      <c r="B786" s="24" t="n">
        <v>2</v>
      </c>
      <c r="C786" s="24" t="n">
        <v>2</v>
      </c>
      <c r="D786" s="24" t="n">
        <v>17</v>
      </c>
      <c r="E786" s="24" t="n">
        <v>6.23</v>
      </c>
      <c r="F786" s="25">
        <f>IF($E786="","",DATE(IF($A786="",nominal_year,$A786),$B786,$C786)+($D786-IF(LEFT(hour_conv,1)="1",1,0))/24)</f>
        <v/>
      </c>
      <c r="G786" s="26">
        <f>IF(F786="","",INT(F786))</f>
        <v/>
      </c>
      <c r="H786">
        <f>IF(G786="","",IF(AND(MONTH(G786)*100+DAY(G786)&gt;=season_lo,MONTH(G786)*100+DAY(G786)&lt;=season_hi),1,0))</f>
        <v/>
      </c>
      <c r="I786">
        <f>IF(G786="","",G786-first_day+1)</f>
        <v/>
      </c>
      <c r="J786" s="27">
        <f>IF(I786="","",INDEX(Daily!$J$2:$J$421,I786))</f>
        <v/>
      </c>
      <c r="K786" s="27">
        <f>IF(J786="","",J786+cat_offset)</f>
        <v/>
      </c>
      <c r="L786" s="27">
        <f>IF(J786="","",MAX(0,E786-J786)^2)</f>
        <v/>
      </c>
      <c r="M786" s="27">
        <f>IF(J786="","",MAX(0,E786-(J786+twcdh_off))^2)</f>
        <v/>
      </c>
      <c r="N786" s="27">
        <f>IF(E786="","",MAX(0,E786-swcdh_thr)^2)</f>
        <v/>
      </c>
      <c r="O786">
        <f>IF(K786="","",ROUND(E786-K786,0))</f>
        <v/>
      </c>
      <c r="P786">
        <f>IF(O786="","",IF(O786&gt;=1,O786,0))</f>
        <v/>
      </c>
      <c r="Q786" s="27">
        <f>IF(E786="","",MAX(0,E786-22))</f>
        <v/>
      </c>
      <c r="R786" s="27">
        <f>IF(H786=1,E786,"")</f>
        <v/>
      </c>
      <c r="S786" s="27">
        <f>IF(AND(H786=1,J786&lt;&gt;""),E786-J786,"")</f>
        <v/>
      </c>
      <c r="T786">
        <f>IF(G786="","",MONTH(G786))</f>
        <v/>
      </c>
    </row>
    <row r="787">
      <c r="A787" s="24" t="n">
        <v>2020</v>
      </c>
      <c r="B787" s="24" t="n">
        <v>2</v>
      </c>
      <c r="C787" s="24" t="n">
        <v>2</v>
      </c>
      <c r="D787" s="24" t="n">
        <v>18</v>
      </c>
      <c r="E787" s="24" t="n">
        <v>5.23</v>
      </c>
      <c r="F787" s="25">
        <f>IF($E787="","",DATE(IF($A787="",nominal_year,$A787),$B787,$C787)+($D787-IF(LEFT(hour_conv,1)="1",1,0))/24)</f>
        <v/>
      </c>
      <c r="G787" s="26">
        <f>IF(F787="","",INT(F787))</f>
        <v/>
      </c>
      <c r="H787">
        <f>IF(G787="","",IF(AND(MONTH(G787)*100+DAY(G787)&gt;=season_lo,MONTH(G787)*100+DAY(G787)&lt;=season_hi),1,0))</f>
        <v/>
      </c>
      <c r="I787">
        <f>IF(G787="","",G787-first_day+1)</f>
        <v/>
      </c>
      <c r="J787" s="27">
        <f>IF(I787="","",INDEX(Daily!$J$2:$J$421,I787))</f>
        <v/>
      </c>
      <c r="K787" s="27">
        <f>IF(J787="","",J787+cat_offset)</f>
        <v/>
      </c>
      <c r="L787" s="27">
        <f>IF(J787="","",MAX(0,E787-J787)^2)</f>
        <v/>
      </c>
      <c r="M787" s="27">
        <f>IF(J787="","",MAX(0,E787-(J787+twcdh_off))^2)</f>
        <v/>
      </c>
      <c r="N787" s="27">
        <f>IF(E787="","",MAX(0,E787-swcdh_thr)^2)</f>
        <v/>
      </c>
      <c r="O787">
        <f>IF(K787="","",ROUND(E787-K787,0))</f>
        <v/>
      </c>
      <c r="P787">
        <f>IF(O787="","",IF(O787&gt;=1,O787,0))</f>
        <v/>
      </c>
      <c r="Q787" s="27">
        <f>IF(E787="","",MAX(0,E787-22))</f>
        <v/>
      </c>
      <c r="R787" s="27">
        <f>IF(H787=1,E787,"")</f>
        <v/>
      </c>
      <c r="S787" s="27">
        <f>IF(AND(H787=1,J787&lt;&gt;""),E787-J787,"")</f>
        <v/>
      </c>
      <c r="T787">
        <f>IF(G787="","",MONTH(G787))</f>
        <v/>
      </c>
    </row>
    <row r="788">
      <c r="A788" s="24" t="n">
        <v>2020</v>
      </c>
      <c r="B788" s="24" t="n">
        <v>2</v>
      </c>
      <c r="C788" s="24" t="n">
        <v>2</v>
      </c>
      <c r="D788" s="24" t="n">
        <v>19</v>
      </c>
      <c r="E788" s="24" t="n">
        <v>5.47</v>
      </c>
      <c r="F788" s="25">
        <f>IF($E788="","",DATE(IF($A788="",nominal_year,$A788),$B788,$C788)+($D788-IF(LEFT(hour_conv,1)="1",1,0))/24)</f>
        <v/>
      </c>
      <c r="G788" s="26">
        <f>IF(F788="","",INT(F788))</f>
        <v/>
      </c>
      <c r="H788">
        <f>IF(G788="","",IF(AND(MONTH(G788)*100+DAY(G788)&gt;=season_lo,MONTH(G788)*100+DAY(G788)&lt;=season_hi),1,0))</f>
        <v/>
      </c>
      <c r="I788">
        <f>IF(G788="","",G788-first_day+1)</f>
        <v/>
      </c>
      <c r="J788" s="27">
        <f>IF(I788="","",INDEX(Daily!$J$2:$J$421,I788))</f>
        <v/>
      </c>
      <c r="K788" s="27">
        <f>IF(J788="","",J788+cat_offset)</f>
        <v/>
      </c>
      <c r="L788" s="27">
        <f>IF(J788="","",MAX(0,E788-J788)^2)</f>
        <v/>
      </c>
      <c r="M788" s="27">
        <f>IF(J788="","",MAX(0,E788-(J788+twcdh_off))^2)</f>
        <v/>
      </c>
      <c r="N788" s="27">
        <f>IF(E788="","",MAX(0,E788-swcdh_thr)^2)</f>
        <v/>
      </c>
      <c r="O788">
        <f>IF(K788="","",ROUND(E788-K788,0))</f>
        <v/>
      </c>
      <c r="P788">
        <f>IF(O788="","",IF(O788&gt;=1,O788,0))</f>
        <v/>
      </c>
      <c r="Q788" s="27">
        <f>IF(E788="","",MAX(0,E788-22))</f>
        <v/>
      </c>
      <c r="R788" s="27">
        <f>IF(H788=1,E788,"")</f>
        <v/>
      </c>
      <c r="S788" s="27">
        <f>IF(AND(H788=1,J788&lt;&gt;""),E788-J788,"")</f>
        <v/>
      </c>
      <c r="T788">
        <f>IF(G788="","",MONTH(G788))</f>
        <v/>
      </c>
    </row>
    <row r="789">
      <c r="A789" s="24" t="n">
        <v>2020</v>
      </c>
      <c r="B789" s="24" t="n">
        <v>2</v>
      </c>
      <c r="C789" s="24" t="n">
        <v>2</v>
      </c>
      <c r="D789" s="24" t="n">
        <v>20</v>
      </c>
      <c r="E789" s="24" t="n">
        <v>4.6</v>
      </c>
      <c r="F789" s="25">
        <f>IF($E789="","",DATE(IF($A789="",nominal_year,$A789),$B789,$C789)+($D789-IF(LEFT(hour_conv,1)="1",1,0))/24)</f>
        <v/>
      </c>
      <c r="G789" s="26">
        <f>IF(F789="","",INT(F789))</f>
        <v/>
      </c>
      <c r="H789">
        <f>IF(G789="","",IF(AND(MONTH(G789)*100+DAY(G789)&gt;=season_lo,MONTH(G789)*100+DAY(G789)&lt;=season_hi),1,0))</f>
        <v/>
      </c>
      <c r="I789">
        <f>IF(G789="","",G789-first_day+1)</f>
        <v/>
      </c>
      <c r="J789" s="27">
        <f>IF(I789="","",INDEX(Daily!$J$2:$J$421,I789))</f>
        <v/>
      </c>
      <c r="K789" s="27">
        <f>IF(J789="","",J789+cat_offset)</f>
        <v/>
      </c>
      <c r="L789" s="27">
        <f>IF(J789="","",MAX(0,E789-J789)^2)</f>
        <v/>
      </c>
      <c r="M789" s="27">
        <f>IF(J789="","",MAX(0,E789-(J789+twcdh_off))^2)</f>
        <v/>
      </c>
      <c r="N789" s="27">
        <f>IF(E789="","",MAX(0,E789-swcdh_thr)^2)</f>
        <v/>
      </c>
      <c r="O789">
        <f>IF(K789="","",ROUND(E789-K789,0))</f>
        <v/>
      </c>
      <c r="P789">
        <f>IF(O789="","",IF(O789&gt;=1,O789,0))</f>
        <v/>
      </c>
      <c r="Q789" s="27">
        <f>IF(E789="","",MAX(0,E789-22))</f>
        <v/>
      </c>
      <c r="R789" s="27">
        <f>IF(H789=1,E789,"")</f>
        <v/>
      </c>
      <c r="S789" s="27">
        <f>IF(AND(H789=1,J789&lt;&gt;""),E789-J789,"")</f>
        <v/>
      </c>
      <c r="T789">
        <f>IF(G789="","",MONTH(G789))</f>
        <v/>
      </c>
    </row>
    <row r="790">
      <c r="A790" s="24" t="n">
        <v>2020</v>
      </c>
      <c r="B790" s="24" t="n">
        <v>2</v>
      </c>
      <c r="C790" s="24" t="n">
        <v>2</v>
      </c>
      <c r="D790" s="24" t="n">
        <v>21</v>
      </c>
      <c r="E790" s="24" t="n">
        <v>4.03</v>
      </c>
      <c r="F790" s="25">
        <f>IF($E790="","",DATE(IF($A790="",nominal_year,$A790),$B790,$C790)+($D790-IF(LEFT(hour_conv,1)="1",1,0))/24)</f>
        <v/>
      </c>
      <c r="G790" s="26">
        <f>IF(F790="","",INT(F790))</f>
        <v/>
      </c>
      <c r="H790">
        <f>IF(G790="","",IF(AND(MONTH(G790)*100+DAY(G790)&gt;=season_lo,MONTH(G790)*100+DAY(G790)&lt;=season_hi),1,0))</f>
        <v/>
      </c>
      <c r="I790">
        <f>IF(G790="","",G790-first_day+1)</f>
        <v/>
      </c>
      <c r="J790" s="27">
        <f>IF(I790="","",INDEX(Daily!$J$2:$J$421,I790))</f>
        <v/>
      </c>
      <c r="K790" s="27">
        <f>IF(J790="","",J790+cat_offset)</f>
        <v/>
      </c>
      <c r="L790" s="27">
        <f>IF(J790="","",MAX(0,E790-J790)^2)</f>
        <v/>
      </c>
      <c r="M790" s="27">
        <f>IF(J790="","",MAX(0,E790-(J790+twcdh_off))^2)</f>
        <v/>
      </c>
      <c r="N790" s="27">
        <f>IF(E790="","",MAX(0,E790-swcdh_thr)^2)</f>
        <v/>
      </c>
      <c r="O790">
        <f>IF(K790="","",ROUND(E790-K790,0))</f>
        <v/>
      </c>
      <c r="P790">
        <f>IF(O790="","",IF(O790&gt;=1,O790,0))</f>
        <v/>
      </c>
      <c r="Q790" s="27">
        <f>IF(E790="","",MAX(0,E790-22))</f>
        <v/>
      </c>
      <c r="R790" s="27">
        <f>IF(H790=1,E790,"")</f>
        <v/>
      </c>
      <c r="S790" s="27">
        <f>IF(AND(H790=1,J790&lt;&gt;""),E790-J790,"")</f>
        <v/>
      </c>
      <c r="T790">
        <f>IF(G790="","",MONTH(G790))</f>
        <v/>
      </c>
    </row>
    <row r="791">
      <c r="A791" s="24" t="n">
        <v>2020</v>
      </c>
      <c r="B791" s="24" t="n">
        <v>2</v>
      </c>
      <c r="C791" s="24" t="n">
        <v>2</v>
      </c>
      <c r="D791" s="24" t="n">
        <v>22</v>
      </c>
      <c r="E791" s="24" t="n">
        <v>3.6</v>
      </c>
      <c r="F791" s="25">
        <f>IF($E791="","",DATE(IF($A791="",nominal_year,$A791),$B791,$C791)+($D791-IF(LEFT(hour_conv,1)="1",1,0))/24)</f>
        <v/>
      </c>
      <c r="G791" s="26">
        <f>IF(F791="","",INT(F791))</f>
        <v/>
      </c>
      <c r="H791">
        <f>IF(G791="","",IF(AND(MONTH(G791)*100+DAY(G791)&gt;=season_lo,MONTH(G791)*100+DAY(G791)&lt;=season_hi),1,0))</f>
        <v/>
      </c>
      <c r="I791">
        <f>IF(G791="","",G791-first_day+1)</f>
        <v/>
      </c>
      <c r="J791" s="27">
        <f>IF(I791="","",INDEX(Daily!$J$2:$J$421,I791))</f>
        <v/>
      </c>
      <c r="K791" s="27">
        <f>IF(J791="","",J791+cat_offset)</f>
        <v/>
      </c>
      <c r="L791" s="27">
        <f>IF(J791="","",MAX(0,E791-J791)^2)</f>
        <v/>
      </c>
      <c r="M791" s="27">
        <f>IF(J791="","",MAX(0,E791-(J791+twcdh_off))^2)</f>
        <v/>
      </c>
      <c r="N791" s="27">
        <f>IF(E791="","",MAX(0,E791-swcdh_thr)^2)</f>
        <v/>
      </c>
      <c r="O791">
        <f>IF(K791="","",ROUND(E791-K791,0))</f>
        <v/>
      </c>
      <c r="P791">
        <f>IF(O791="","",IF(O791&gt;=1,O791,0))</f>
        <v/>
      </c>
      <c r="Q791" s="27">
        <f>IF(E791="","",MAX(0,E791-22))</f>
        <v/>
      </c>
      <c r="R791" s="27">
        <f>IF(H791=1,E791,"")</f>
        <v/>
      </c>
      <c r="S791" s="27">
        <f>IF(AND(H791=1,J791&lt;&gt;""),E791-J791,"")</f>
        <v/>
      </c>
      <c r="T791">
        <f>IF(G791="","",MONTH(G791))</f>
        <v/>
      </c>
    </row>
    <row r="792">
      <c r="A792" s="24" t="n">
        <v>2020</v>
      </c>
      <c r="B792" s="24" t="n">
        <v>2</v>
      </c>
      <c r="C792" s="24" t="n">
        <v>2</v>
      </c>
      <c r="D792" s="24" t="n">
        <v>23</v>
      </c>
      <c r="E792" s="24" t="n">
        <v>3.03</v>
      </c>
      <c r="F792" s="25">
        <f>IF($E792="","",DATE(IF($A792="",nominal_year,$A792),$B792,$C792)+($D792-IF(LEFT(hour_conv,1)="1",1,0))/24)</f>
        <v/>
      </c>
      <c r="G792" s="26">
        <f>IF(F792="","",INT(F792))</f>
        <v/>
      </c>
      <c r="H792">
        <f>IF(G792="","",IF(AND(MONTH(G792)*100+DAY(G792)&gt;=season_lo,MONTH(G792)*100+DAY(G792)&lt;=season_hi),1,0))</f>
        <v/>
      </c>
      <c r="I792">
        <f>IF(G792="","",G792-first_day+1)</f>
        <v/>
      </c>
      <c r="J792" s="27">
        <f>IF(I792="","",INDEX(Daily!$J$2:$J$421,I792))</f>
        <v/>
      </c>
      <c r="K792" s="27">
        <f>IF(J792="","",J792+cat_offset)</f>
        <v/>
      </c>
      <c r="L792" s="27">
        <f>IF(J792="","",MAX(0,E792-J792)^2)</f>
        <v/>
      </c>
      <c r="M792" s="27">
        <f>IF(J792="","",MAX(0,E792-(J792+twcdh_off))^2)</f>
        <v/>
      </c>
      <c r="N792" s="27">
        <f>IF(E792="","",MAX(0,E792-swcdh_thr)^2)</f>
        <v/>
      </c>
      <c r="O792">
        <f>IF(K792="","",ROUND(E792-K792,0))</f>
        <v/>
      </c>
      <c r="P792">
        <f>IF(O792="","",IF(O792&gt;=1,O792,0))</f>
        <v/>
      </c>
      <c r="Q792" s="27">
        <f>IF(E792="","",MAX(0,E792-22))</f>
        <v/>
      </c>
      <c r="R792" s="27">
        <f>IF(H792=1,E792,"")</f>
        <v/>
      </c>
      <c r="S792" s="27">
        <f>IF(AND(H792=1,J792&lt;&gt;""),E792-J792,"")</f>
        <v/>
      </c>
      <c r="T792">
        <f>IF(G792="","",MONTH(G792))</f>
        <v/>
      </c>
    </row>
    <row r="793">
      <c r="A793" s="24" t="n">
        <v>2020</v>
      </c>
      <c r="B793" s="24" t="n">
        <v>2</v>
      </c>
      <c r="C793" s="24" t="n">
        <v>2</v>
      </c>
      <c r="D793" s="24" t="n">
        <v>24</v>
      </c>
      <c r="E793" s="24" t="n">
        <v>2.44</v>
      </c>
      <c r="F793" s="25">
        <f>IF($E793="","",DATE(IF($A793="",nominal_year,$A793),$B793,$C793)+($D793-IF(LEFT(hour_conv,1)="1",1,0))/24)</f>
        <v/>
      </c>
      <c r="G793" s="26">
        <f>IF(F793="","",INT(F793))</f>
        <v/>
      </c>
      <c r="H793">
        <f>IF(G793="","",IF(AND(MONTH(G793)*100+DAY(G793)&gt;=season_lo,MONTH(G793)*100+DAY(G793)&lt;=season_hi),1,0))</f>
        <v/>
      </c>
      <c r="I793">
        <f>IF(G793="","",G793-first_day+1)</f>
        <v/>
      </c>
      <c r="J793" s="27">
        <f>IF(I793="","",INDEX(Daily!$J$2:$J$421,I793))</f>
        <v/>
      </c>
      <c r="K793" s="27">
        <f>IF(J793="","",J793+cat_offset)</f>
        <v/>
      </c>
      <c r="L793" s="27">
        <f>IF(J793="","",MAX(0,E793-J793)^2)</f>
        <v/>
      </c>
      <c r="M793" s="27">
        <f>IF(J793="","",MAX(0,E793-(J793+twcdh_off))^2)</f>
        <v/>
      </c>
      <c r="N793" s="27">
        <f>IF(E793="","",MAX(0,E793-swcdh_thr)^2)</f>
        <v/>
      </c>
      <c r="O793">
        <f>IF(K793="","",ROUND(E793-K793,0))</f>
        <v/>
      </c>
      <c r="P793">
        <f>IF(O793="","",IF(O793&gt;=1,O793,0))</f>
        <v/>
      </c>
      <c r="Q793" s="27">
        <f>IF(E793="","",MAX(0,E793-22))</f>
        <v/>
      </c>
      <c r="R793" s="27">
        <f>IF(H793=1,E793,"")</f>
        <v/>
      </c>
      <c r="S793" s="27">
        <f>IF(AND(H793=1,J793&lt;&gt;""),E793-J793,"")</f>
        <v/>
      </c>
      <c r="T793">
        <f>IF(G793="","",MONTH(G793))</f>
        <v/>
      </c>
    </row>
    <row r="794">
      <c r="A794" s="24" t="n">
        <v>2020</v>
      </c>
      <c r="B794" s="24" t="n">
        <v>2</v>
      </c>
      <c r="C794" s="24" t="n">
        <v>3</v>
      </c>
      <c r="D794" s="24" t="n">
        <v>1</v>
      </c>
      <c r="E794" s="24" t="n">
        <v>2.72</v>
      </c>
      <c r="F794" s="25">
        <f>IF($E794="","",DATE(IF($A794="",nominal_year,$A794),$B794,$C794)+($D794-IF(LEFT(hour_conv,1)="1",1,0))/24)</f>
        <v/>
      </c>
      <c r="G794" s="26">
        <f>IF(F794="","",INT(F794))</f>
        <v/>
      </c>
      <c r="H794">
        <f>IF(G794="","",IF(AND(MONTH(G794)*100+DAY(G794)&gt;=season_lo,MONTH(G794)*100+DAY(G794)&lt;=season_hi),1,0))</f>
        <v/>
      </c>
      <c r="I794">
        <f>IF(G794="","",G794-first_day+1)</f>
        <v/>
      </c>
      <c r="J794" s="27">
        <f>IF(I794="","",INDEX(Daily!$J$2:$J$421,I794))</f>
        <v/>
      </c>
      <c r="K794" s="27">
        <f>IF(J794="","",J794+cat_offset)</f>
        <v/>
      </c>
      <c r="L794" s="27">
        <f>IF(J794="","",MAX(0,E794-J794)^2)</f>
        <v/>
      </c>
      <c r="M794" s="27">
        <f>IF(J794="","",MAX(0,E794-(J794+twcdh_off))^2)</f>
        <v/>
      </c>
      <c r="N794" s="27">
        <f>IF(E794="","",MAX(0,E794-swcdh_thr)^2)</f>
        <v/>
      </c>
      <c r="O794">
        <f>IF(K794="","",ROUND(E794-K794,0))</f>
        <v/>
      </c>
      <c r="P794">
        <f>IF(O794="","",IF(O794&gt;=1,O794,0))</f>
        <v/>
      </c>
      <c r="Q794" s="27">
        <f>IF(E794="","",MAX(0,E794-22))</f>
        <v/>
      </c>
      <c r="R794" s="27">
        <f>IF(H794=1,E794,"")</f>
        <v/>
      </c>
      <c r="S794" s="27">
        <f>IF(AND(H794=1,J794&lt;&gt;""),E794-J794,"")</f>
        <v/>
      </c>
      <c r="T794">
        <f>IF(G794="","",MONTH(G794))</f>
        <v/>
      </c>
    </row>
    <row r="795">
      <c r="A795" s="24" t="n">
        <v>2020</v>
      </c>
      <c r="B795" s="24" t="n">
        <v>2</v>
      </c>
      <c r="C795" s="24" t="n">
        <v>3</v>
      </c>
      <c r="D795" s="24" t="n">
        <v>2</v>
      </c>
      <c r="E795" s="24" t="n">
        <v>2.83</v>
      </c>
      <c r="F795" s="25">
        <f>IF($E795="","",DATE(IF($A795="",nominal_year,$A795),$B795,$C795)+($D795-IF(LEFT(hour_conv,1)="1",1,0))/24)</f>
        <v/>
      </c>
      <c r="G795" s="26">
        <f>IF(F795="","",INT(F795))</f>
        <v/>
      </c>
      <c r="H795">
        <f>IF(G795="","",IF(AND(MONTH(G795)*100+DAY(G795)&gt;=season_lo,MONTH(G795)*100+DAY(G795)&lt;=season_hi),1,0))</f>
        <v/>
      </c>
      <c r="I795">
        <f>IF(G795="","",G795-first_day+1)</f>
        <v/>
      </c>
      <c r="J795" s="27">
        <f>IF(I795="","",INDEX(Daily!$J$2:$J$421,I795))</f>
        <v/>
      </c>
      <c r="K795" s="27">
        <f>IF(J795="","",J795+cat_offset)</f>
        <v/>
      </c>
      <c r="L795" s="27">
        <f>IF(J795="","",MAX(0,E795-J795)^2)</f>
        <v/>
      </c>
      <c r="M795" s="27">
        <f>IF(J795="","",MAX(0,E795-(J795+twcdh_off))^2)</f>
        <v/>
      </c>
      <c r="N795" s="27">
        <f>IF(E795="","",MAX(0,E795-swcdh_thr)^2)</f>
        <v/>
      </c>
      <c r="O795">
        <f>IF(K795="","",ROUND(E795-K795,0))</f>
        <v/>
      </c>
      <c r="P795">
        <f>IF(O795="","",IF(O795&gt;=1,O795,0))</f>
        <v/>
      </c>
      <c r="Q795" s="27">
        <f>IF(E795="","",MAX(0,E795-22))</f>
        <v/>
      </c>
      <c r="R795" s="27">
        <f>IF(H795=1,E795,"")</f>
        <v/>
      </c>
      <c r="S795" s="27">
        <f>IF(AND(H795=1,J795&lt;&gt;""),E795-J795,"")</f>
        <v/>
      </c>
      <c r="T795">
        <f>IF(G795="","",MONTH(G795))</f>
        <v/>
      </c>
    </row>
    <row r="796">
      <c r="A796" s="24" t="n">
        <v>2020</v>
      </c>
      <c r="B796" s="24" t="n">
        <v>2</v>
      </c>
      <c r="C796" s="24" t="n">
        <v>3</v>
      </c>
      <c r="D796" s="24" t="n">
        <v>3</v>
      </c>
      <c r="E796" s="24" t="n">
        <v>2.65</v>
      </c>
      <c r="F796" s="25">
        <f>IF($E796="","",DATE(IF($A796="",nominal_year,$A796),$B796,$C796)+($D796-IF(LEFT(hour_conv,1)="1",1,0))/24)</f>
        <v/>
      </c>
      <c r="G796" s="26">
        <f>IF(F796="","",INT(F796))</f>
        <v/>
      </c>
      <c r="H796">
        <f>IF(G796="","",IF(AND(MONTH(G796)*100+DAY(G796)&gt;=season_lo,MONTH(G796)*100+DAY(G796)&lt;=season_hi),1,0))</f>
        <v/>
      </c>
      <c r="I796">
        <f>IF(G796="","",G796-first_day+1)</f>
        <v/>
      </c>
      <c r="J796" s="27">
        <f>IF(I796="","",INDEX(Daily!$J$2:$J$421,I796))</f>
        <v/>
      </c>
      <c r="K796" s="27">
        <f>IF(J796="","",J796+cat_offset)</f>
        <v/>
      </c>
      <c r="L796" s="27">
        <f>IF(J796="","",MAX(0,E796-J796)^2)</f>
        <v/>
      </c>
      <c r="M796" s="27">
        <f>IF(J796="","",MAX(0,E796-(J796+twcdh_off))^2)</f>
        <v/>
      </c>
      <c r="N796" s="27">
        <f>IF(E796="","",MAX(0,E796-swcdh_thr)^2)</f>
        <v/>
      </c>
      <c r="O796">
        <f>IF(K796="","",ROUND(E796-K796,0))</f>
        <v/>
      </c>
      <c r="P796">
        <f>IF(O796="","",IF(O796&gt;=1,O796,0))</f>
        <v/>
      </c>
      <c r="Q796" s="27">
        <f>IF(E796="","",MAX(0,E796-22))</f>
        <v/>
      </c>
      <c r="R796" s="27">
        <f>IF(H796=1,E796,"")</f>
        <v/>
      </c>
      <c r="S796" s="27">
        <f>IF(AND(H796=1,J796&lt;&gt;""),E796-J796,"")</f>
        <v/>
      </c>
      <c r="T796">
        <f>IF(G796="","",MONTH(G796))</f>
        <v/>
      </c>
    </row>
    <row r="797">
      <c r="A797" s="24" t="n">
        <v>2020</v>
      </c>
      <c r="B797" s="24" t="n">
        <v>2</v>
      </c>
      <c r="C797" s="24" t="n">
        <v>3</v>
      </c>
      <c r="D797" s="24" t="n">
        <v>4</v>
      </c>
      <c r="E797" s="24" t="n">
        <v>2.53</v>
      </c>
      <c r="F797" s="25">
        <f>IF($E797="","",DATE(IF($A797="",nominal_year,$A797),$B797,$C797)+($D797-IF(LEFT(hour_conv,1)="1",1,0))/24)</f>
        <v/>
      </c>
      <c r="G797" s="26">
        <f>IF(F797="","",INT(F797))</f>
        <v/>
      </c>
      <c r="H797">
        <f>IF(G797="","",IF(AND(MONTH(G797)*100+DAY(G797)&gt;=season_lo,MONTH(G797)*100+DAY(G797)&lt;=season_hi),1,0))</f>
        <v/>
      </c>
      <c r="I797">
        <f>IF(G797="","",G797-first_day+1)</f>
        <v/>
      </c>
      <c r="J797" s="27">
        <f>IF(I797="","",INDEX(Daily!$J$2:$J$421,I797))</f>
        <v/>
      </c>
      <c r="K797" s="27">
        <f>IF(J797="","",J797+cat_offset)</f>
        <v/>
      </c>
      <c r="L797" s="27">
        <f>IF(J797="","",MAX(0,E797-J797)^2)</f>
        <v/>
      </c>
      <c r="M797" s="27">
        <f>IF(J797="","",MAX(0,E797-(J797+twcdh_off))^2)</f>
        <v/>
      </c>
      <c r="N797" s="27">
        <f>IF(E797="","",MAX(0,E797-swcdh_thr)^2)</f>
        <v/>
      </c>
      <c r="O797">
        <f>IF(K797="","",ROUND(E797-K797,0))</f>
        <v/>
      </c>
      <c r="P797">
        <f>IF(O797="","",IF(O797&gt;=1,O797,0))</f>
        <v/>
      </c>
      <c r="Q797" s="27">
        <f>IF(E797="","",MAX(0,E797-22))</f>
        <v/>
      </c>
      <c r="R797" s="27">
        <f>IF(H797=1,E797,"")</f>
        <v/>
      </c>
      <c r="S797" s="27">
        <f>IF(AND(H797=1,J797&lt;&gt;""),E797-J797,"")</f>
        <v/>
      </c>
      <c r="T797">
        <f>IF(G797="","",MONTH(G797))</f>
        <v/>
      </c>
    </row>
    <row r="798">
      <c r="A798" s="24" t="n">
        <v>2020</v>
      </c>
      <c r="B798" s="24" t="n">
        <v>2</v>
      </c>
      <c r="C798" s="24" t="n">
        <v>3</v>
      </c>
      <c r="D798" s="24" t="n">
        <v>5</v>
      </c>
      <c r="E798" s="24" t="n">
        <v>2.73</v>
      </c>
      <c r="F798" s="25">
        <f>IF($E798="","",DATE(IF($A798="",nominal_year,$A798),$B798,$C798)+($D798-IF(LEFT(hour_conv,1)="1",1,0))/24)</f>
        <v/>
      </c>
      <c r="G798" s="26">
        <f>IF(F798="","",INT(F798))</f>
        <v/>
      </c>
      <c r="H798">
        <f>IF(G798="","",IF(AND(MONTH(G798)*100+DAY(G798)&gt;=season_lo,MONTH(G798)*100+DAY(G798)&lt;=season_hi),1,0))</f>
        <v/>
      </c>
      <c r="I798">
        <f>IF(G798="","",G798-first_day+1)</f>
        <v/>
      </c>
      <c r="J798" s="27">
        <f>IF(I798="","",INDEX(Daily!$J$2:$J$421,I798))</f>
        <v/>
      </c>
      <c r="K798" s="27">
        <f>IF(J798="","",J798+cat_offset)</f>
        <v/>
      </c>
      <c r="L798" s="27">
        <f>IF(J798="","",MAX(0,E798-J798)^2)</f>
        <v/>
      </c>
      <c r="M798" s="27">
        <f>IF(J798="","",MAX(0,E798-(J798+twcdh_off))^2)</f>
        <v/>
      </c>
      <c r="N798" s="27">
        <f>IF(E798="","",MAX(0,E798-swcdh_thr)^2)</f>
        <v/>
      </c>
      <c r="O798">
        <f>IF(K798="","",ROUND(E798-K798,0))</f>
        <v/>
      </c>
      <c r="P798">
        <f>IF(O798="","",IF(O798&gt;=1,O798,0))</f>
        <v/>
      </c>
      <c r="Q798" s="27">
        <f>IF(E798="","",MAX(0,E798-22))</f>
        <v/>
      </c>
      <c r="R798" s="27">
        <f>IF(H798=1,E798,"")</f>
        <v/>
      </c>
      <c r="S798" s="27">
        <f>IF(AND(H798=1,J798&lt;&gt;""),E798-J798,"")</f>
        <v/>
      </c>
      <c r="T798">
        <f>IF(G798="","",MONTH(G798))</f>
        <v/>
      </c>
    </row>
    <row r="799">
      <c r="A799" s="24" t="n">
        <v>2020</v>
      </c>
      <c r="B799" s="24" t="n">
        <v>2</v>
      </c>
      <c r="C799" s="24" t="n">
        <v>3</v>
      </c>
      <c r="D799" s="24" t="n">
        <v>6</v>
      </c>
      <c r="E799" s="24" t="n">
        <v>2.41</v>
      </c>
      <c r="F799" s="25">
        <f>IF($E799="","",DATE(IF($A799="",nominal_year,$A799),$B799,$C799)+($D799-IF(LEFT(hour_conv,1)="1",1,0))/24)</f>
        <v/>
      </c>
      <c r="G799" s="26">
        <f>IF(F799="","",INT(F799))</f>
        <v/>
      </c>
      <c r="H799">
        <f>IF(G799="","",IF(AND(MONTH(G799)*100+DAY(G799)&gt;=season_lo,MONTH(G799)*100+DAY(G799)&lt;=season_hi),1,0))</f>
        <v/>
      </c>
      <c r="I799">
        <f>IF(G799="","",G799-first_day+1)</f>
        <v/>
      </c>
      <c r="J799" s="27">
        <f>IF(I799="","",INDEX(Daily!$J$2:$J$421,I799))</f>
        <v/>
      </c>
      <c r="K799" s="27">
        <f>IF(J799="","",J799+cat_offset)</f>
        <v/>
      </c>
      <c r="L799" s="27">
        <f>IF(J799="","",MAX(0,E799-J799)^2)</f>
        <v/>
      </c>
      <c r="M799" s="27">
        <f>IF(J799="","",MAX(0,E799-(J799+twcdh_off))^2)</f>
        <v/>
      </c>
      <c r="N799" s="27">
        <f>IF(E799="","",MAX(0,E799-swcdh_thr)^2)</f>
        <v/>
      </c>
      <c r="O799">
        <f>IF(K799="","",ROUND(E799-K799,0))</f>
        <v/>
      </c>
      <c r="P799">
        <f>IF(O799="","",IF(O799&gt;=1,O799,0))</f>
        <v/>
      </c>
      <c r="Q799" s="27">
        <f>IF(E799="","",MAX(0,E799-22))</f>
        <v/>
      </c>
      <c r="R799" s="27">
        <f>IF(H799=1,E799,"")</f>
        <v/>
      </c>
      <c r="S799" s="27">
        <f>IF(AND(H799=1,J799&lt;&gt;""),E799-J799,"")</f>
        <v/>
      </c>
      <c r="T799">
        <f>IF(G799="","",MONTH(G799))</f>
        <v/>
      </c>
    </row>
    <row r="800">
      <c r="A800" s="24" t="n">
        <v>2020</v>
      </c>
      <c r="B800" s="24" t="n">
        <v>2</v>
      </c>
      <c r="C800" s="24" t="n">
        <v>3</v>
      </c>
      <c r="D800" s="24" t="n">
        <v>7</v>
      </c>
      <c r="E800" s="24" t="n">
        <v>2.85</v>
      </c>
      <c r="F800" s="25">
        <f>IF($E800="","",DATE(IF($A800="",nominal_year,$A800),$B800,$C800)+($D800-IF(LEFT(hour_conv,1)="1",1,0))/24)</f>
        <v/>
      </c>
      <c r="G800" s="26">
        <f>IF(F800="","",INT(F800))</f>
        <v/>
      </c>
      <c r="H800">
        <f>IF(G800="","",IF(AND(MONTH(G800)*100+DAY(G800)&gt;=season_lo,MONTH(G800)*100+DAY(G800)&lt;=season_hi),1,0))</f>
        <v/>
      </c>
      <c r="I800">
        <f>IF(G800="","",G800-first_day+1)</f>
        <v/>
      </c>
      <c r="J800" s="27">
        <f>IF(I800="","",INDEX(Daily!$J$2:$J$421,I800))</f>
        <v/>
      </c>
      <c r="K800" s="27">
        <f>IF(J800="","",J800+cat_offset)</f>
        <v/>
      </c>
      <c r="L800" s="27">
        <f>IF(J800="","",MAX(0,E800-J800)^2)</f>
        <v/>
      </c>
      <c r="M800" s="27">
        <f>IF(J800="","",MAX(0,E800-(J800+twcdh_off))^2)</f>
        <v/>
      </c>
      <c r="N800" s="27">
        <f>IF(E800="","",MAX(0,E800-swcdh_thr)^2)</f>
        <v/>
      </c>
      <c r="O800">
        <f>IF(K800="","",ROUND(E800-K800,0))</f>
        <v/>
      </c>
      <c r="P800">
        <f>IF(O800="","",IF(O800&gt;=1,O800,0))</f>
        <v/>
      </c>
      <c r="Q800" s="27">
        <f>IF(E800="","",MAX(0,E800-22))</f>
        <v/>
      </c>
      <c r="R800" s="27">
        <f>IF(H800=1,E800,"")</f>
        <v/>
      </c>
      <c r="S800" s="27">
        <f>IF(AND(H800=1,J800&lt;&gt;""),E800-J800,"")</f>
        <v/>
      </c>
      <c r="T800">
        <f>IF(G800="","",MONTH(G800))</f>
        <v/>
      </c>
    </row>
    <row r="801">
      <c r="A801" s="24" t="n">
        <v>2020</v>
      </c>
      <c r="B801" s="24" t="n">
        <v>2</v>
      </c>
      <c r="C801" s="24" t="n">
        <v>3</v>
      </c>
      <c r="D801" s="24" t="n">
        <v>8</v>
      </c>
      <c r="E801" s="24" t="n">
        <v>3.84</v>
      </c>
      <c r="F801" s="25">
        <f>IF($E801="","",DATE(IF($A801="",nominal_year,$A801),$B801,$C801)+($D801-IF(LEFT(hour_conv,1)="1",1,0))/24)</f>
        <v/>
      </c>
      <c r="G801" s="26">
        <f>IF(F801="","",INT(F801))</f>
        <v/>
      </c>
      <c r="H801">
        <f>IF(G801="","",IF(AND(MONTH(G801)*100+DAY(G801)&gt;=season_lo,MONTH(G801)*100+DAY(G801)&lt;=season_hi),1,0))</f>
        <v/>
      </c>
      <c r="I801">
        <f>IF(G801="","",G801-first_day+1)</f>
        <v/>
      </c>
      <c r="J801" s="27">
        <f>IF(I801="","",INDEX(Daily!$J$2:$J$421,I801))</f>
        <v/>
      </c>
      <c r="K801" s="27">
        <f>IF(J801="","",J801+cat_offset)</f>
        <v/>
      </c>
      <c r="L801" s="27">
        <f>IF(J801="","",MAX(0,E801-J801)^2)</f>
        <v/>
      </c>
      <c r="M801" s="27">
        <f>IF(J801="","",MAX(0,E801-(J801+twcdh_off))^2)</f>
        <v/>
      </c>
      <c r="N801" s="27">
        <f>IF(E801="","",MAX(0,E801-swcdh_thr)^2)</f>
        <v/>
      </c>
      <c r="O801">
        <f>IF(K801="","",ROUND(E801-K801,0))</f>
        <v/>
      </c>
      <c r="P801">
        <f>IF(O801="","",IF(O801&gt;=1,O801,0))</f>
        <v/>
      </c>
      <c r="Q801" s="27">
        <f>IF(E801="","",MAX(0,E801-22))</f>
        <v/>
      </c>
      <c r="R801" s="27">
        <f>IF(H801=1,E801,"")</f>
        <v/>
      </c>
      <c r="S801" s="27">
        <f>IF(AND(H801=1,J801&lt;&gt;""),E801-J801,"")</f>
        <v/>
      </c>
      <c r="T801">
        <f>IF(G801="","",MONTH(G801))</f>
        <v/>
      </c>
    </row>
    <row r="802">
      <c r="A802" s="24" t="n">
        <v>2020</v>
      </c>
      <c r="B802" s="24" t="n">
        <v>2</v>
      </c>
      <c r="C802" s="24" t="n">
        <v>3</v>
      </c>
      <c r="D802" s="24" t="n">
        <v>9</v>
      </c>
      <c r="E802" s="24" t="n">
        <v>3.66</v>
      </c>
      <c r="F802" s="25">
        <f>IF($E802="","",DATE(IF($A802="",nominal_year,$A802),$B802,$C802)+($D802-IF(LEFT(hour_conv,1)="1",1,0))/24)</f>
        <v/>
      </c>
      <c r="G802" s="26">
        <f>IF(F802="","",INT(F802))</f>
        <v/>
      </c>
      <c r="H802">
        <f>IF(G802="","",IF(AND(MONTH(G802)*100+DAY(G802)&gt;=season_lo,MONTH(G802)*100+DAY(G802)&lt;=season_hi),1,0))</f>
        <v/>
      </c>
      <c r="I802">
        <f>IF(G802="","",G802-first_day+1)</f>
        <v/>
      </c>
      <c r="J802" s="27">
        <f>IF(I802="","",INDEX(Daily!$J$2:$J$421,I802))</f>
        <v/>
      </c>
      <c r="K802" s="27">
        <f>IF(J802="","",J802+cat_offset)</f>
        <v/>
      </c>
      <c r="L802" s="27">
        <f>IF(J802="","",MAX(0,E802-J802)^2)</f>
        <v/>
      </c>
      <c r="M802" s="27">
        <f>IF(J802="","",MAX(0,E802-(J802+twcdh_off))^2)</f>
        <v/>
      </c>
      <c r="N802" s="27">
        <f>IF(E802="","",MAX(0,E802-swcdh_thr)^2)</f>
        <v/>
      </c>
      <c r="O802">
        <f>IF(K802="","",ROUND(E802-K802,0))</f>
        <v/>
      </c>
      <c r="P802">
        <f>IF(O802="","",IF(O802&gt;=1,O802,0))</f>
        <v/>
      </c>
      <c r="Q802" s="27">
        <f>IF(E802="","",MAX(0,E802-22))</f>
        <v/>
      </c>
      <c r="R802" s="27">
        <f>IF(H802=1,E802,"")</f>
        <v/>
      </c>
      <c r="S802" s="27">
        <f>IF(AND(H802=1,J802&lt;&gt;""),E802-J802,"")</f>
        <v/>
      </c>
      <c r="T802">
        <f>IF(G802="","",MONTH(G802))</f>
        <v/>
      </c>
    </row>
    <row r="803">
      <c r="A803" s="24" t="n">
        <v>2020</v>
      </c>
      <c r="B803" s="24" t="n">
        <v>2</v>
      </c>
      <c r="C803" s="24" t="n">
        <v>3</v>
      </c>
      <c r="D803" s="24" t="n">
        <v>10</v>
      </c>
      <c r="E803" s="24" t="n">
        <v>5.03</v>
      </c>
      <c r="F803" s="25">
        <f>IF($E803="","",DATE(IF($A803="",nominal_year,$A803),$B803,$C803)+($D803-IF(LEFT(hour_conv,1)="1",1,0))/24)</f>
        <v/>
      </c>
      <c r="G803" s="26">
        <f>IF(F803="","",INT(F803))</f>
        <v/>
      </c>
      <c r="H803">
        <f>IF(G803="","",IF(AND(MONTH(G803)*100+DAY(G803)&gt;=season_lo,MONTH(G803)*100+DAY(G803)&lt;=season_hi),1,0))</f>
        <v/>
      </c>
      <c r="I803">
        <f>IF(G803="","",G803-first_day+1)</f>
        <v/>
      </c>
      <c r="J803" s="27">
        <f>IF(I803="","",INDEX(Daily!$J$2:$J$421,I803))</f>
        <v/>
      </c>
      <c r="K803" s="27">
        <f>IF(J803="","",J803+cat_offset)</f>
        <v/>
      </c>
      <c r="L803" s="27">
        <f>IF(J803="","",MAX(0,E803-J803)^2)</f>
        <v/>
      </c>
      <c r="M803" s="27">
        <f>IF(J803="","",MAX(0,E803-(J803+twcdh_off))^2)</f>
        <v/>
      </c>
      <c r="N803" s="27">
        <f>IF(E803="","",MAX(0,E803-swcdh_thr)^2)</f>
        <v/>
      </c>
      <c r="O803">
        <f>IF(K803="","",ROUND(E803-K803,0))</f>
        <v/>
      </c>
      <c r="P803">
        <f>IF(O803="","",IF(O803&gt;=1,O803,0))</f>
        <v/>
      </c>
      <c r="Q803" s="27">
        <f>IF(E803="","",MAX(0,E803-22))</f>
        <v/>
      </c>
      <c r="R803" s="27">
        <f>IF(H803=1,E803,"")</f>
        <v/>
      </c>
      <c r="S803" s="27">
        <f>IF(AND(H803=1,J803&lt;&gt;""),E803-J803,"")</f>
        <v/>
      </c>
      <c r="T803">
        <f>IF(G803="","",MONTH(G803))</f>
        <v/>
      </c>
    </row>
    <row r="804">
      <c r="A804" s="24" t="n">
        <v>2020</v>
      </c>
      <c r="B804" s="24" t="n">
        <v>2</v>
      </c>
      <c r="C804" s="24" t="n">
        <v>3</v>
      </c>
      <c r="D804" s="24" t="n">
        <v>11</v>
      </c>
      <c r="E804" s="24" t="n">
        <v>5.48</v>
      </c>
      <c r="F804" s="25">
        <f>IF($E804="","",DATE(IF($A804="",nominal_year,$A804),$B804,$C804)+($D804-IF(LEFT(hour_conv,1)="1",1,0))/24)</f>
        <v/>
      </c>
      <c r="G804" s="26">
        <f>IF(F804="","",INT(F804))</f>
        <v/>
      </c>
      <c r="H804">
        <f>IF(G804="","",IF(AND(MONTH(G804)*100+DAY(G804)&gt;=season_lo,MONTH(G804)*100+DAY(G804)&lt;=season_hi),1,0))</f>
        <v/>
      </c>
      <c r="I804">
        <f>IF(G804="","",G804-first_day+1)</f>
        <v/>
      </c>
      <c r="J804" s="27">
        <f>IF(I804="","",INDEX(Daily!$J$2:$J$421,I804))</f>
        <v/>
      </c>
      <c r="K804" s="27">
        <f>IF(J804="","",J804+cat_offset)</f>
        <v/>
      </c>
      <c r="L804" s="27">
        <f>IF(J804="","",MAX(0,E804-J804)^2)</f>
        <v/>
      </c>
      <c r="M804" s="27">
        <f>IF(J804="","",MAX(0,E804-(J804+twcdh_off))^2)</f>
        <v/>
      </c>
      <c r="N804" s="27">
        <f>IF(E804="","",MAX(0,E804-swcdh_thr)^2)</f>
        <v/>
      </c>
      <c r="O804">
        <f>IF(K804="","",ROUND(E804-K804,0))</f>
        <v/>
      </c>
      <c r="P804">
        <f>IF(O804="","",IF(O804&gt;=1,O804,0))</f>
        <v/>
      </c>
      <c r="Q804" s="27">
        <f>IF(E804="","",MAX(0,E804-22))</f>
        <v/>
      </c>
      <c r="R804" s="27">
        <f>IF(H804=1,E804,"")</f>
        <v/>
      </c>
      <c r="S804" s="27">
        <f>IF(AND(H804=1,J804&lt;&gt;""),E804-J804,"")</f>
        <v/>
      </c>
      <c r="T804">
        <f>IF(G804="","",MONTH(G804))</f>
        <v/>
      </c>
    </row>
    <row r="805">
      <c r="A805" s="24" t="n">
        <v>2020</v>
      </c>
      <c r="B805" s="24" t="n">
        <v>2</v>
      </c>
      <c r="C805" s="24" t="n">
        <v>3</v>
      </c>
      <c r="D805" s="24" t="n">
        <v>12</v>
      </c>
      <c r="E805" s="24" t="n">
        <v>6.24</v>
      </c>
      <c r="F805" s="25">
        <f>IF($E805="","",DATE(IF($A805="",nominal_year,$A805),$B805,$C805)+($D805-IF(LEFT(hour_conv,1)="1",1,0))/24)</f>
        <v/>
      </c>
      <c r="G805" s="26">
        <f>IF(F805="","",INT(F805))</f>
        <v/>
      </c>
      <c r="H805">
        <f>IF(G805="","",IF(AND(MONTH(G805)*100+DAY(G805)&gt;=season_lo,MONTH(G805)*100+DAY(G805)&lt;=season_hi),1,0))</f>
        <v/>
      </c>
      <c r="I805">
        <f>IF(G805="","",G805-first_day+1)</f>
        <v/>
      </c>
      <c r="J805" s="27">
        <f>IF(I805="","",INDEX(Daily!$J$2:$J$421,I805))</f>
        <v/>
      </c>
      <c r="K805" s="27">
        <f>IF(J805="","",J805+cat_offset)</f>
        <v/>
      </c>
      <c r="L805" s="27">
        <f>IF(J805="","",MAX(0,E805-J805)^2)</f>
        <v/>
      </c>
      <c r="M805" s="27">
        <f>IF(J805="","",MAX(0,E805-(J805+twcdh_off))^2)</f>
        <v/>
      </c>
      <c r="N805" s="27">
        <f>IF(E805="","",MAX(0,E805-swcdh_thr)^2)</f>
        <v/>
      </c>
      <c r="O805">
        <f>IF(K805="","",ROUND(E805-K805,0))</f>
        <v/>
      </c>
      <c r="P805">
        <f>IF(O805="","",IF(O805&gt;=1,O805,0))</f>
        <v/>
      </c>
      <c r="Q805" s="27">
        <f>IF(E805="","",MAX(0,E805-22))</f>
        <v/>
      </c>
      <c r="R805" s="27">
        <f>IF(H805=1,E805,"")</f>
        <v/>
      </c>
      <c r="S805" s="27">
        <f>IF(AND(H805=1,J805&lt;&gt;""),E805-J805,"")</f>
        <v/>
      </c>
      <c r="T805">
        <f>IF(G805="","",MONTH(G805))</f>
        <v/>
      </c>
    </row>
    <row r="806">
      <c r="A806" s="24" t="n">
        <v>2020</v>
      </c>
      <c r="B806" s="24" t="n">
        <v>2</v>
      </c>
      <c r="C806" s="24" t="n">
        <v>3</v>
      </c>
      <c r="D806" s="24" t="n">
        <v>13</v>
      </c>
      <c r="E806" s="24" t="n">
        <v>6.29</v>
      </c>
      <c r="F806" s="25">
        <f>IF($E806="","",DATE(IF($A806="",nominal_year,$A806),$B806,$C806)+($D806-IF(LEFT(hour_conv,1)="1",1,0))/24)</f>
        <v/>
      </c>
      <c r="G806" s="26">
        <f>IF(F806="","",INT(F806))</f>
        <v/>
      </c>
      <c r="H806">
        <f>IF(G806="","",IF(AND(MONTH(G806)*100+DAY(G806)&gt;=season_lo,MONTH(G806)*100+DAY(G806)&lt;=season_hi),1,0))</f>
        <v/>
      </c>
      <c r="I806">
        <f>IF(G806="","",G806-first_day+1)</f>
        <v/>
      </c>
      <c r="J806" s="27">
        <f>IF(I806="","",INDEX(Daily!$J$2:$J$421,I806))</f>
        <v/>
      </c>
      <c r="K806" s="27">
        <f>IF(J806="","",J806+cat_offset)</f>
        <v/>
      </c>
      <c r="L806" s="27">
        <f>IF(J806="","",MAX(0,E806-J806)^2)</f>
        <v/>
      </c>
      <c r="M806" s="27">
        <f>IF(J806="","",MAX(0,E806-(J806+twcdh_off))^2)</f>
        <v/>
      </c>
      <c r="N806" s="27">
        <f>IF(E806="","",MAX(0,E806-swcdh_thr)^2)</f>
        <v/>
      </c>
      <c r="O806">
        <f>IF(K806="","",ROUND(E806-K806,0))</f>
        <v/>
      </c>
      <c r="P806">
        <f>IF(O806="","",IF(O806&gt;=1,O806,0))</f>
        <v/>
      </c>
      <c r="Q806" s="27">
        <f>IF(E806="","",MAX(0,E806-22))</f>
        <v/>
      </c>
      <c r="R806" s="27">
        <f>IF(H806=1,E806,"")</f>
        <v/>
      </c>
      <c r="S806" s="27">
        <f>IF(AND(H806=1,J806&lt;&gt;""),E806-J806,"")</f>
        <v/>
      </c>
      <c r="T806">
        <f>IF(G806="","",MONTH(G806))</f>
        <v/>
      </c>
    </row>
    <row r="807">
      <c r="A807" s="24" t="n">
        <v>2020</v>
      </c>
      <c r="B807" s="24" t="n">
        <v>2</v>
      </c>
      <c r="C807" s="24" t="n">
        <v>3</v>
      </c>
      <c r="D807" s="24" t="n">
        <v>14</v>
      </c>
      <c r="E807" s="24" t="n">
        <v>7.09</v>
      </c>
      <c r="F807" s="25">
        <f>IF($E807="","",DATE(IF($A807="",nominal_year,$A807),$B807,$C807)+($D807-IF(LEFT(hour_conv,1)="1",1,0))/24)</f>
        <v/>
      </c>
      <c r="G807" s="26">
        <f>IF(F807="","",INT(F807))</f>
        <v/>
      </c>
      <c r="H807">
        <f>IF(G807="","",IF(AND(MONTH(G807)*100+DAY(G807)&gt;=season_lo,MONTH(G807)*100+DAY(G807)&lt;=season_hi),1,0))</f>
        <v/>
      </c>
      <c r="I807">
        <f>IF(G807="","",G807-first_day+1)</f>
        <v/>
      </c>
      <c r="J807" s="27">
        <f>IF(I807="","",INDEX(Daily!$J$2:$J$421,I807))</f>
        <v/>
      </c>
      <c r="K807" s="27">
        <f>IF(J807="","",J807+cat_offset)</f>
        <v/>
      </c>
      <c r="L807" s="27">
        <f>IF(J807="","",MAX(0,E807-J807)^2)</f>
        <v/>
      </c>
      <c r="M807" s="27">
        <f>IF(J807="","",MAX(0,E807-(J807+twcdh_off))^2)</f>
        <v/>
      </c>
      <c r="N807" s="27">
        <f>IF(E807="","",MAX(0,E807-swcdh_thr)^2)</f>
        <v/>
      </c>
      <c r="O807">
        <f>IF(K807="","",ROUND(E807-K807,0))</f>
        <v/>
      </c>
      <c r="P807">
        <f>IF(O807="","",IF(O807&gt;=1,O807,0))</f>
        <v/>
      </c>
      <c r="Q807" s="27">
        <f>IF(E807="","",MAX(0,E807-22))</f>
        <v/>
      </c>
      <c r="R807" s="27">
        <f>IF(H807=1,E807,"")</f>
        <v/>
      </c>
      <c r="S807" s="27">
        <f>IF(AND(H807=1,J807&lt;&gt;""),E807-J807,"")</f>
        <v/>
      </c>
      <c r="T807">
        <f>IF(G807="","",MONTH(G807))</f>
        <v/>
      </c>
    </row>
    <row r="808">
      <c r="A808" s="24" t="n">
        <v>2020</v>
      </c>
      <c r="B808" s="24" t="n">
        <v>2</v>
      </c>
      <c r="C808" s="24" t="n">
        <v>3</v>
      </c>
      <c r="D808" s="24" t="n">
        <v>15</v>
      </c>
      <c r="E808" s="24" t="n">
        <v>7.72</v>
      </c>
      <c r="F808" s="25">
        <f>IF($E808="","",DATE(IF($A808="",nominal_year,$A808),$B808,$C808)+($D808-IF(LEFT(hour_conv,1)="1",1,0))/24)</f>
        <v/>
      </c>
      <c r="G808" s="26">
        <f>IF(F808="","",INT(F808))</f>
        <v/>
      </c>
      <c r="H808">
        <f>IF(G808="","",IF(AND(MONTH(G808)*100+DAY(G808)&gt;=season_lo,MONTH(G808)*100+DAY(G808)&lt;=season_hi),1,0))</f>
        <v/>
      </c>
      <c r="I808">
        <f>IF(G808="","",G808-first_day+1)</f>
        <v/>
      </c>
      <c r="J808" s="27">
        <f>IF(I808="","",INDEX(Daily!$J$2:$J$421,I808))</f>
        <v/>
      </c>
      <c r="K808" s="27">
        <f>IF(J808="","",J808+cat_offset)</f>
        <v/>
      </c>
      <c r="L808" s="27">
        <f>IF(J808="","",MAX(0,E808-J808)^2)</f>
        <v/>
      </c>
      <c r="M808" s="27">
        <f>IF(J808="","",MAX(0,E808-(J808+twcdh_off))^2)</f>
        <v/>
      </c>
      <c r="N808" s="27">
        <f>IF(E808="","",MAX(0,E808-swcdh_thr)^2)</f>
        <v/>
      </c>
      <c r="O808">
        <f>IF(K808="","",ROUND(E808-K808,0))</f>
        <v/>
      </c>
      <c r="P808">
        <f>IF(O808="","",IF(O808&gt;=1,O808,0))</f>
        <v/>
      </c>
      <c r="Q808" s="27">
        <f>IF(E808="","",MAX(0,E808-22))</f>
        <v/>
      </c>
      <c r="R808" s="27">
        <f>IF(H808=1,E808,"")</f>
        <v/>
      </c>
      <c r="S808" s="27">
        <f>IF(AND(H808=1,J808&lt;&gt;""),E808-J808,"")</f>
        <v/>
      </c>
      <c r="T808">
        <f>IF(G808="","",MONTH(G808))</f>
        <v/>
      </c>
    </row>
    <row r="809">
      <c r="A809" s="24" t="n">
        <v>2020</v>
      </c>
      <c r="B809" s="24" t="n">
        <v>2</v>
      </c>
      <c r="C809" s="24" t="n">
        <v>3</v>
      </c>
      <c r="D809" s="24" t="n">
        <v>16</v>
      </c>
      <c r="E809" s="24" t="n">
        <v>8.19</v>
      </c>
      <c r="F809" s="25">
        <f>IF($E809="","",DATE(IF($A809="",nominal_year,$A809),$B809,$C809)+($D809-IF(LEFT(hour_conv,1)="1",1,0))/24)</f>
        <v/>
      </c>
      <c r="G809" s="26">
        <f>IF(F809="","",INT(F809))</f>
        <v/>
      </c>
      <c r="H809">
        <f>IF(G809="","",IF(AND(MONTH(G809)*100+DAY(G809)&gt;=season_lo,MONTH(G809)*100+DAY(G809)&lt;=season_hi),1,0))</f>
        <v/>
      </c>
      <c r="I809">
        <f>IF(G809="","",G809-first_day+1)</f>
        <v/>
      </c>
      <c r="J809" s="27">
        <f>IF(I809="","",INDEX(Daily!$J$2:$J$421,I809))</f>
        <v/>
      </c>
      <c r="K809" s="27">
        <f>IF(J809="","",J809+cat_offset)</f>
        <v/>
      </c>
      <c r="L809" s="27">
        <f>IF(J809="","",MAX(0,E809-J809)^2)</f>
        <v/>
      </c>
      <c r="M809" s="27">
        <f>IF(J809="","",MAX(0,E809-(J809+twcdh_off))^2)</f>
        <v/>
      </c>
      <c r="N809" s="27">
        <f>IF(E809="","",MAX(0,E809-swcdh_thr)^2)</f>
        <v/>
      </c>
      <c r="O809">
        <f>IF(K809="","",ROUND(E809-K809,0))</f>
        <v/>
      </c>
      <c r="P809">
        <f>IF(O809="","",IF(O809&gt;=1,O809,0))</f>
        <v/>
      </c>
      <c r="Q809" s="27">
        <f>IF(E809="","",MAX(0,E809-22))</f>
        <v/>
      </c>
      <c r="R809" s="27">
        <f>IF(H809=1,E809,"")</f>
        <v/>
      </c>
      <c r="S809" s="27">
        <f>IF(AND(H809=1,J809&lt;&gt;""),E809-J809,"")</f>
        <v/>
      </c>
      <c r="T809">
        <f>IF(G809="","",MONTH(G809))</f>
        <v/>
      </c>
    </row>
    <row r="810">
      <c r="A810" s="24" t="n">
        <v>2020</v>
      </c>
      <c r="B810" s="24" t="n">
        <v>2</v>
      </c>
      <c r="C810" s="24" t="n">
        <v>3</v>
      </c>
      <c r="D810" s="24" t="n">
        <v>17</v>
      </c>
      <c r="E810" s="24" t="n">
        <v>8.130000000000001</v>
      </c>
      <c r="F810" s="25">
        <f>IF($E810="","",DATE(IF($A810="",nominal_year,$A810),$B810,$C810)+($D810-IF(LEFT(hour_conv,1)="1",1,0))/24)</f>
        <v/>
      </c>
      <c r="G810" s="26">
        <f>IF(F810="","",INT(F810))</f>
        <v/>
      </c>
      <c r="H810">
        <f>IF(G810="","",IF(AND(MONTH(G810)*100+DAY(G810)&gt;=season_lo,MONTH(G810)*100+DAY(G810)&lt;=season_hi),1,0))</f>
        <v/>
      </c>
      <c r="I810">
        <f>IF(G810="","",G810-first_day+1)</f>
        <v/>
      </c>
      <c r="J810" s="27">
        <f>IF(I810="","",INDEX(Daily!$J$2:$J$421,I810))</f>
        <v/>
      </c>
      <c r="K810" s="27">
        <f>IF(J810="","",J810+cat_offset)</f>
        <v/>
      </c>
      <c r="L810" s="27">
        <f>IF(J810="","",MAX(0,E810-J810)^2)</f>
        <v/>
      </c>
      <c r="M810" s="27">
        <f>IF(J810="","",MAX(0,E810-(J810+twcdh_off))^2)</f>
        <v/>
      </c>
      <c r="N810" s="27">
        <f>IF(E810="","",MAX(0,E810-swcdh_thr)^2)</f>
        <v/>
      </c>
      <c r="O810">
        <f>IF(K810="","",ROUND(E810-K810,0))</f>
        <v/>
      </c>
      <c r="P810">
        <f>IF(O810="","",IF(O810&gt;=1,O810,0))</f>
        <v/>
      </c>
      <c r="Q810" s="27">
        <f>IF(E810="","",MAX(0,E810-22))</f>
        <v/>
      </c>
      <c r="R810" s="27">
        <f>IF(H810=1,E810,"")</f>
        <v/>
      </c>
      <c r="S810" s="27">
        <f>IF(AND(H810=1,J810&lt;&gt;""),E810-J810,"")</f>
        <v/>
      </c>
      <c r="T810">
        <f>IF(G810="","",MONTH(G810))</f>
        <v/>
      </c>
    </row>
    <row r="811">
      <c r="A811" s="24" t="n">
        <v>2020</v>
      </c>
      <c r="B811" s="24" t="n">
        <v>2</v>
      </c>
      <c r="C811" s="24" t="n">
        <v>3</v>
      </c>
      <c r="D811" s="24" t="n">
        <v>18</v>
      </c>
      <c r="E811" s="24" t="n">
        <v>7.42</v>
      </c>
      <c r="F811" s="25">
        <f>IF($E811="","",DATE(IF($A811="",nominal_year,$A811),$B811,$C811)+($D811-IF(LEFT(hour_conv,1)="1",1,0))/24)</f>
        <v/>
      </c>
      <c r="G811" s="26">
        <f>IF(F811="","",INT(F811))</f>
        <v/>
      </c>
      <c r="H811">
        <f>IF(G811="","",IF(AND(MONTH(G811)*100+DAY(G811)&gt;=season_lo,MONTH(G811)*100+DAY(G811)&lt;=season_hi),1,0))</f>
        <v/>
      </c>
      <c r="I811">
        <f>IF(G811="","",G811-first_day+1)</f>
        <v/>
      </c>
      <c r="J811" s="27">
        <f>IF(I811="","",INDEX(Daily!$J$2:$J$421,I811))</f>
        <v/>
      </c>
      <c r="K811" s="27">
        <f>IF(J811="","",J811+cat_offset)</f>
        <v/>
      </c>
      <c r="L811" s="27">
        <f>IF(J811="","",MAX(0,E811-J811)^2)</f>
        <v/>
      </c>
      <c r="M811" s="27">
        <f>IF(J811="","",MAX(0,E811-(J811+twcdh_off))^2)</f>
        <v/>
      </c>
      <c r="N811" s="27">
        <f>IF(E811="","",MAX(0,E811-swcdh_thr)^2)</f>
        <v/>
      </c>
      <c r="O811">
        <f>IF(K811="","",ROUND(E811-K811,0))</f>
        <v/>
      </c>
      <c r="P811">
        <f>IF(O811="","",IF(O811&gt;=1,O811,0))</f>
        <v/>
      </c>
      <c r="Q811" s="27">
        <f>IF(E811="","",MAX(0,E811-22))</f>
        <v/>
      </c>
      <c r="R811" s="27">
        <f>IF(H811=1,E811,"")</f>
        <v/>
      </c>
      <c r="S811" s="27">
        <f>IF(AND(H811=1,J811&lt;&gt;""),E811-J811,"")</f>
        <v/>
      </c>
      <c r="T811">
        <f>IF(G811="","",MONTH(G811))</f>
        <v/>
      </c>
    </row>
    <row r="812">
      <c r="A812" s="24" t="n">
        <v>2020</v>
      </c>
      <c r="B812" s="24" t="n">
        <v>2</v>
      </c>
      <c r="C812" s="24" t="n">
        <v>3</v>
      </c>
      <c r="D812" s="24" t="n">
        <v>19</v>
      </c>
      <c r="E812" s="24" t="n">
        <v>6.92</v>
      </c>
      <c r="F812" s="25">
        <f>IF($E812="","",DATE(IF($A812="",nominal_year,$A812),$B812,$C812)+($D812-IF(LEFT(hour_conv,1)="1",1,0))/24)</f>
        <v/>
      </c>
      <c r="G812" s="26">
        <f>IF(F812="","",INT(F812))</f>
        <v/>
      </c>
      <c r="H812">
        <f>IF(G812="","",IF(AND(MONTH(G812)*100+DAY(G812)&gt;=season_lo,MONTH(G812)*100+DAY(G812)&lt;=season_hi),1,0))</f>
        <v/>
      </c>
      <c r="I812">
        <f>IF(G812="","",G812-first_day+1)</f>
        <v/>
      </c>
      <c r="J812" s="27">
        <f>IF(I812="","",INDEX(Daily!$J$2:$J$421,I812))</f>
        <v/>
      </c>
      <c r="K812" s="27">
        <f>IF(J812="","",J812+cat_offset)</f>
        <v/>
      </c>
      <c r="L812" s="27">
        <f>IF(J812="","",MAX(0,E812-J812)^2)</f>
        <v/>
      </c>
      <c r="M812" s="27">
        <f>IF(J812="","",MAX(0,E812-(J812+twcdh_off))^2)</f>
        <v/>
      </c>
      <c r="N812" s="27">
        <f>IF(E812="","",MAX(0,E812-swcdh_thr)^2)</f>
        <v/>
      </c>
      <c r="O812">
        <f>IF(K812="","",ROUND(E812-K812,0))</f>
        <v/>
      </c>
      <c r="P812">
        <f>IF(O812="","",IF(O812&gt;=1,O812,0))</f>
        <v/>
      </c>
      <c r="Q812" s="27">
        <f>IF(E812="","",MAX(0,E812-22))</f>
        <v/>
      </c>
      <c r="R812" s="27">
        <f>IF(H812=1,E812,"")</f>
        <v/>
      </c>
      <c r="S812" s="27">
        <f>IF(AND(H812=1,J812&lt;&gt;""),E812-J812,"")</f>
        <v/>
      </c>
      <c r="T812">
        <f>IF(G812="","",MONTH(G812))</f>
        <v/>
      </c>
    </row>
    <row r="813">
      <c r="A813" s="24" t="n">
        <v>2020</v>
      </c>
      <c r="B813" s="24" t="n">
        <v>2</v>
      </c>
      <c r="C813" s="24" t="n">
        <v>3</v>
      </c>
      <c r="D813" s="24" t="n">
        <v>20</v>
      </c>
      <c r="E813" s="24" t="n">
        <v>6.07</v>
      </c>
      <c r="F813" s="25">
        <f>IF($E813="","",DATE(IF($A813="",nominal_year,$A813),$B813,$C813)+($D813-IF(LEFT(hour_conv,1)="1",1,0))/24)</f>
        <v/>
      </c>
      <c r="G813" s="26">
        <f>IF(F813="","",INT(F813))</f>
        <v/>
      </c>
      <c r="H813">
        <f>IF(G813="","",IF(AND(MONTH(G813)*100+DAY(G813)&gt;=season_lo,MONTH(G813)*100+DAY(G813)&lt;=season_hi),1,0))</f>
        <v/>
      </c>
      <c r="I813">
        <f>IF(G813="","",G813-first_day+1)</f>
        <v/>
      </c>
      <c r="J813" s="27">
        <f>IF(I813="","",INDEX(Daily!$J$2:$J$421,I813))</f>
        <v/>
      </c>
      <c r="K813" s="27">
        <f>IF(J813="","",J813+cat_offset)</f>
        <v/>
      </c>
      <c r="L813" s="27">
        <f>IF(J813="","",MAX(0,E813-J813)^2)</f>
        <v/>
      </c>
      <c r="M813" s="27">
        <f>IF(J813="","",MAX(0,E813-(J813+twcdh_off))^2)</f>
        <v/>
      </c>
      <c r="N813" s="27">
        <f>IF(E813="","",MAX(0,E813-swcdh_thr)^2)</f>
        <v/>
      </c>
      <c r="O813">
        <f>IF(K813="","",ROUND(E813-K813,0))</f>
        <v/>
      </c>
      <c r="P813">
        <f>IF(O813="","",IF(O813&gt;=1,O813,0))</f>
        <v/>
      </c>
      <c r="Q813" s="27">
        <f>IF(E813="","",MAX(0,E813-22))</f>
        <v/>
      </c>
      <c r="R813" s="27">
        <f>IF(H813=1,E813,"")</f>
        <v/>
      </c>
      <c r="S813" s="27">
        <f>IF(AND(H813=1,J813&lt;&gt;""),E813-J813,"")</f>
        <v/>
      </c>
      <c r="T813">
        <f>IF(G813="","",MONTH(G813))</f>
        <v/>
      </c>
    </row>
    <row r="814">
      <c r="A814" s="24" t="n">
        <v>2020</v>
      </c>
      <c r="B814" s="24" t="n">
        <v>2</v>
      </c>
      <c r="C814" s="24" t="n">
        <v>3</v>
      </c>
      <c r="D814" s="24" t="n">
        <v>21</v>
      </c>
      <c r="E814" s="24" t="n">
        <v>5.87</v>
      </c>
      <c r="F814" s="25">
        <f>IF($E814="","",DATE(IF($A814="",nominal_year,$A814),$B814,$C814)+($D814-IF(LEFT(hour_conv,1)="1",1,0))/24)</f>
        <v/>
      </c>
      <c r="G814" s="26">
        <f>IF(F814="","",INT(F814))</f>
        <v/>
      </c>
      <c r="H814">
        <f>IF(G814="","",IF(AND(MONTH(G814)*100+DAY(G814)&gt;=season_lo,MONTH(G814)*100+DAY(G814)&lt;=season_hi),1,0))</f>
        <v/>
      </c>
      <c r="I814">
        <f>IF(G814="","",G814-first_day+1)</f>
        <v/>
      </c>
      <c r="J814" s="27">
        <f>IF(I814="","",INDEX(Daily!$J$2:$J$421,I814))</f>
        <v/>
      </c>
      <c r="K814" s="27">
        <f>IF(J814="","",J814+cat_offset)</f>
        <v/>
      </c>
      <c r="L814" s="27">
        <f>IF(J814="","",MAX(0,E814-J814)^2)</f>
        <v/>
      </c>
      <c r="M814" s="27">
        <f>IF(J814="","",MAX(0,E814-(J814+twcdh_off))^2)</f>
        <v/>
      </c>
      <c r="N814" s="27">
        <f>IF(E814="","",MAX(0,E814-swcdh_thr)^2)</f>
        <v/>
      </c>
      <c r="O814">
        <f>IF(K814="","",ROUND(E814-K814,0))</f>
        <v/>
      </c>
      <c r="P814">
        <f>IF(O814="","",IF(O814&gt;=1,O814,0))</f>
        <v/>
      </c>
      <c r="Q814" s="27">
        <f>IF(E814="","",MAX(0,E814-22))</f>
        <v/>
      </c>
      <c r="R814" s="27">
        <f>IF(H814=1,E814,"")</f>
        <v/>
      </c>
      <c r="S814" s="27">
        <f>IF(AND(H814=1,J814&lt;&gt;""),E814-J814,"")</f>
        <v/>
      </c>
      <c r="T814">
        <f>IF(G814="","",MONTH(G814))</f>
        <v/>
      </c>
    </row>
    <row r="815">
      <c r="A815" s="24" t="n">
        <v>2020</v>
      </c>
      <c r="B815" s="24" t="n">
        <v>2</v>
      </c>
      <c r="C815" s="24" t="n">
        <v>3</v>
      </c>
      <c r="D815" s="24" t="n">
        <v>22</v>
      </c>
      <c r="E815" s="24" t="n">
        <v>4.87</v>
      </c>
      <c r="F815" s="25">
        <f>IF($E815="","",DATE(IF($A815="",nominal_year,$A815),$B815,$C815)+($D815-IF(LEFT(hour_conv,1)="1",1,0))/24)</f>
        <v/>
      </c>
      <c r="G815" s="26">
        <f>IF(F815="","",INT(F815))</f>
        <v/>
      </c>
      <c r="H815">
        <f>IF(G815="","",IF(AND(MONTH(G815)*100+DAY(G815)&gt;=season_lo,MONTH(G815)*100+DAY(G815)&lt;=season_hi),1,0))</f>
        <v/>
      </c>
      <c r="I815">
        <f>IF(G815="","",G815-first_day+1)</f>
        <v/>
      </c>
      <c r="J815" s="27">
        <f>IF(I815="","",INDEX(Daily!$J$2:$J$421,I815))</f>
        <v/>
      </c>
      <c r="K815" s="27">
        <f>IF(J815="","",J815+cat_offset)</f>
        <v/>
      </c>
      <c r="L815" s="27">
        <f>IF(J815="","",MAX(0,E815-J815)^2)</f>
        <v/>
      </c>
      <c r="M815" s="27">
        <f>IF(J815="","",MAX(0,E815-(J815+twcdh_off))^2)</f>
        <v/>
      </c>
      <c r="N815" s="27">
        <f>IF(E815="","",MAX(0,E815-swcdh_thr)^2)</f>
        <v/>
      </c>
      <c r="O815">
        <f>IF(K815="","",ROUND(E815-K815,0))</f>
        <v/>
      </c>
      <c r="P815">
        <f>IF(O815="","",IF(O815&gt;=1,O815,0))</f>
        <v/>
      </c>
      <c r="Q815" s="27">
        <f>IF(E815="","",MAX(0,E815-22))</f>
        <v/>
      </c>
      <c r="R815" s="27">
        <f>IF(H815=1,E815,"")</f>
        <v/>
      </c>
      <c r="S815" s="27">
        <f>IF(AND(H815=1,J815&lt;&gt;""),E815-J815,"")</f>
        <v/>
      </c>
      <c r="T815">
        <f>IF(G815="","",MONTH(G815))</f>
        <v/>
      </c>
    </row>
    <row r="816">
      <c r="A816" s="24" t="n">
        <v>2020</v>
      </c>
      <c r="B816" s="24" t="n">
        <v>2</v>
      </c>
      <c r="C816" s="24" t="n">
        <v>3</v>
      </c>
      <c r="D816" s="24" t="n">
        <v>23</v>
      </c>
      <c r="E816" s="24" t="n">
        <v>4.46</v>
      </c>
      <c r="F816" s="25">
        <f>IF($E816="","",DATE(IF($A816="",nominal_year,$A816),$B816,$C816)+($D816-IF(LEFT(hour_conv,1)="1",1,0))/24)</f>
        <v/>
      </c>
      <c r="G816" s="26">
        <f>IF(F816="","",INT(F816))</f>
        <v/>
      </c>
      <c r="H816">
        <f>IF(G816="","",IF(AND(MONTH(G816)*100+DAY(G816)&gt;=season_lo,MONTH(G816)*100+DAY(G816)&lt;=season_hi),1,0))</f>
        <v/>
      </c>
      <c r="I816">
        <f>IF(G816="","",G816-first_day+1)</f>
        <v/>
      </c>
      <c r="J816" s="27">
        <f>IF(I816="","",INDEX(Daily!$J$2:$J$421,I816))</f>
        <v/>
      </c>
      <c r="K816" s="27">
        <f>IF(J816="","",J816+cat_offset)</f>
        <v/>
      </c>
      <c r="L816" s="27">
        <f>IF(J816="","",MAX(0,E816-J816)^2)</f>
        <v/>
      </c>
      <c r="M816" s="27">
        <f>IF(J816="","",MAX(0,E816-(J816+twcdh_off))^2)</f>
        <v/>
      </c>
      <c r="N816" s="27">
        <f>IF(E816="","",MAX(0,E816-swcdh_thr)^2)</f>
        <v/>
      </c>
      <c r="O816">
        <f>IF(K816="","",ROUND(E816-K816,0))</f>
        <v/>
      </c>
      <c r="P816">
        <f>IF(O816="","",IF(O816&gt;=1,O816,0))</f>
        <v/>
      </c>
      <c r="Q816" s="27">
        <f>IF(E816="","",MAX(0,E816-22))</f>
        <v/>
      </c>
      <c r="R816" s="27">
        <f>IF(H816=1,E816,"")</f>
        <v/>
      </c>
      <c r="S816" s="27">
        <f>IF(AND(H816=1,J816&lt;&gt;""),E816-J816,"")</f>
        <v/>
      </c>
      <c r="T816">
        <f>IF(G816="","",MONTH(G816))</f>
        <v/>
      </c>
    </row>
    <row r="817">
      <c r="A817" s="24" t="n">
        <v>2020</v>
      </c>
      <c r="B817" s="24" t="n">
        <v>2</v>
      </c>
      <c r="C817" s="24" t="n">
        <v>3</v>
      </c>
      <c r="D817" s="24" t="n">
        <v>24</v>
      </c>
      <c r="E817" s="24" t="n">
        <v>4.23</v>
      </c>
      <c r="F817" s="25">
        <f>IF($E817="","",DATE(IF($A817="",nominal_year,$A817),$B817,$C817)+($D817-IF(LEFT(hour_conv,1)="1",1,0))/24)</f>
        <v/>
      </c>
      <c r="G817" s="26">
        <f>IF(F817="","",INT(F817))</f>
        <v/>
      </c>
      <c r="H817">
        <f>IF(G817="","",IF(AND(MONTH(G817)*100+DAY(G817)&gt;=season_lo,MONTH(G817)*100+DAY(G817)&lt;=season_hi),1,0))</f>
        <v/>
      </c>
      <c r="I817">
        <f>IF(G817="","",G817-first_day+1)</f>
        <v/>
      </c>
      <c r="J817" s="27">
        <f>IF(I817="","",INDEX(Daily!$J$2:$J$421,I817))</f>
        <v/>
      </c>
      <c r="K817" s="27">
        <f>IF(J817="","",J817+cat_offset)</f>
        <v/>
      </c>
      <c r="L817" s="27">
        <f>IF(J817="","",MAX(0,E817-J817)^2)</f>
        <v/>
      </c>
      <c r="M817" s="27">
        <f>IF(J817="","",MAX(0,E817-(J817+twcdh_off))^2)</f>
        <v/>
      </c>
      <c r="N817" s="27">
        <f>IF(E817="","",MAX(0,E817-swcdh_thr)^2)</f>
        <v/>
      </c>
      <c r="O817">
        <f>IF(K817="","",ROUND(E817-K817,0))</f>
        <v/>
      </c>
      <c r="P817">
        <f>IF(O817="","",IF(O817&gt;=1,O817,0))</f>
        <v/>
      </c>
      <c r="Q817" s="27">
        <f>IF(E817="","",MAX(0,E817-22))</f>
        <v/>
      </c>
      <c r="R817" s="27">
        <f>IF(H817=1,E817,"")</f>
        <v/>
      </c>
      <c r="S817" s="27">
        <f>IF(AND(H817=1,J817&lt;&gt;""),E817-J817,"")</f>
        <v/>
      </c>
      <c r="T817">
        <f>IF(G817="","",MONTH(G817))</f>
        <v/>
      </c>
    </row>
    <row r="818">
      <c r="A818" s="24" t="n">
        <v>2020</v>
      </c>
      <c r="B818" s="24" t="n">
        <v>2</v>
      </c>
      <c r="C818" s="24" t="n">
        <v>4</v>
      </c>
      <c r="D818" s="24" t="n">
        <v>1</v>
      </c>
      <c r="E818" s="24" t="n">
        <v>2.74</v>
      </c>
      <c r="F818" s="25">
        <f>IF($E818="","",DATE(IF($A818="",nominal_year,$A818),$B818,$C818)+($D818-IF(LEFT(hour_conv,1)="1",1,0))/24)</f>
        <v/>
      </c>
      <c r="G818" s="26">
        <f>IF(F818="","",INT(F818))</f>
        <v/>
      </c>
      <c r="H818">
        <f>IF(G818="","",IF(AND(MONTH(G818)*100+DAY(G818)&gt;=season_lo,MONTH(G818)*100+DAY(G818)&lt;=season_hi),1,0))</f>
        <v/>
      </c>
      <c r="I818">
        <f>IF(G818="","",G818-first_day+1)</f>
        <v/>
      </c>
      <c r="J818" s="27">
        <f>IF(I818="","",INDEX(Daily!$J$2:$J$421,I818))</f>
        <v/>
      </c>
      <c r="K818" s="27">
        <f>IF(J818="","",J818+cat_offset)</f>
        <v/>
      </c>
      <c r="L818" s="27">
        <f>IF(J818="","",MAX(0,E818-J818)^2)</f>
        <v/>
      </c>
      <c r="M818" s="27">
        <f>IF(J818="","",MAX(0,E818-(J818+twcdh_off))^2)</f>
        <v/>
      </c>
      <c r="N818" s="27">
        <f>IF(E818="","",MAX(0,E818-swcdh_thr)^2)</f>
        <v/>
      </c>
      <c r="O818">
        <f>IF(K818="","",ROUND(E818-K818,0))</f>
        <v/>
      </c>
      <c r="P818">
        <f>IF(O818="","",IF(O818&gt;=1,O818,0))</f>
        <v/>
      </c>
      <c r="Q818" s="27">
        <f>IF(E818="","",MAX(0,E818-22))</f>
        <v/>
      </c>
      <c r="R818" s="27">
        <f>IF(H818=1,E818,"")</f>
        <v/>
      </c>
      <c r="S818" s="27">
        <f>IF(AND(H818=1,J818&lt;&gt;""),E818-J818,"")</f>
        <v/>
      </c>
      <c r="T818">
        <f>IF(G818="","",MONTH(G818))</f>
        <v/>
      </c>
    </row>
    <row r="819">
      <c r="A819" s="24" t="n">
        <v>2020</v>
      </c>
      <c r="B819" s="24" t="n">
        <v>2</v>
      </c>
      <c r="C819" s="24" t="n">
        <v>4</v>
      </c>
      <c r="D819" s="24" t="n">
        <v>2</v>
      </c>
      <c r="E819" s="24" t="n">
        <v>1.7</v>
      </c>
      <c r="F819" s="25">
        <f>IF($E819="","",DATE(IF($A819="",nominal_year,$A819),$B819,$C819)+($D819-IF(LEFT(hour_conv,1)="1",1,0))/24)</f>
        <v/>
      </c>
      <c r="G819" s="26">
        <f>IF(F819="","",INT(F819))</f>
        <v/>
      </c>
      <c r="H819">
        <f>IF(G819="","",IF(AND(MONTH(G819)*100+DAY(G819)&gt;=season_lo,MONTH(G819)*100+DAY(G819)&lt;=season_hi),1,0))</f>
        <v/>
      </c>
      <c r="I819">
        <f>IF(G819="","",G819-first_day+1)</f>
        <v/>
      </c>
      <c r="J819" s="27">
        <f>IF(I819="","",INDEX(Daily!$J$2:$J$421,I819))</f>
        <v/>
      </c>
      <c r="K819" s="27">
        <f>IF(J819="","",J819+cat_offset)</f>
        <v/>
      </c>
      <c r="L819" s="27">
        <f>IF(J819="","",MAX(0,E819-J819)^2)</f>
        <v/>
      </c>
      <c r="M819" s="27">
        <f>IF(J819="","",MAX(0,E819-(J819+twcdh_off))^2)</f>
        <v/>
      </c>
      <c r="N819" s="27">
        <f>IF(E819="","",MAX(0,E819-swcdh_thr)^2)</f>
        <v/>
      </c>
      <c r="O819">
        <f>IF(K819="","",ROUND(E819-K819,0))</f>
        <v/>
      </c>
      <c r="P819">
        <f>IF(O819="","",IF(O819&gt;=1,O819,0))</f>
        <v/>
      </c>
      <c r="Q819" s="27">
        <f>IF(E819="","",MAX(0,E819-22))</f>
        <v/>
      </c>
      <c r="R819" s="27">
        <f>IF(H819=1,E819,"")</f>
        <v/>
      </c>
      <c r="S819" s="27">
        <f>IF(AND(H819=1,J819&lt;&gt;""),E819-J819,"")</f>
        <v/>
      </c>
      <c r="T819">
        <f>IF(G819="","",MONTH(G819))</f>
        <v/>
      </c>
    </row>
    <row r="820">
      <c r="A820" s="24" t="n">
        <v>2020</v>
      </c>
      <c r="B820" s="24" t="n">
        <v>2</v>
      </c>
      <c r="C820" s="24" t="n">
        <v>4</v>
      </c>
      <c r="D820" s="24" t="n">
        <v>3</v>
      </c>
      <c r="E820" s="24" t="n">
        <v>1.66</v>
      </c>
      <c r="F820" s="25">
        <f>IF($E820="","",DATE(IF($A820="",nominal_year,$A820),$B820,$C820)+($D820-IF(LEFT(hour_conv,1)="1",1,0))/24)</f>
        <v/>
      </c>
      <c r="G820" s="26">
        <f>IF(F820="","",INT(F820))</f>
        <v/>
      </c>
      <c r="H820">
        <f>IF(G820="","",IF(AND(MONTH(G820)*100+DAY(G820)&gt;=season_lo,MONTH(G820)*100+DAY(G820)&lt;=season_hi),1,0))</f>
        <v/>
      </c>
      <c r="I820">
        <f>IF(G820="","",G820-first_day+1)</f>
        <v/>
      </c>
      <c r="J820" s="27">
        <f>IF(I820="","",INDEX(Daily!$J$2:$J$421,I820))</f>
        <v/>
      </c>
      <c r="K820" s="27">
        <f>IF(J820="","",J820+cat_offset)</f>
        <v/>
      </c>
      <c r="L820" s="27">
        <f>IF(J820="","",MAX(0,E820-J820)^2)</f>
        <v/>
      </c>
      <c r="M820" s="27">
        <f>IF(J820="","",MAX(0,E820-(J820+twcdh_off))^2)</f>
        <v/>
      </c>
      <c r="N820" s="27">
        <f>IF(E820="","",MAX(0,E820-swcdh_thr)^2)</f>
        <v/>
      </c>
      <c r="O820">
        <f>IF(K820="","",ROUND(E820-K820,0))</f>
        <v/>
      </c>
      <c r="P820">
        <f>IF(O820="","",IF(O820&gt;=1,O820,0))</f>
        <v/>
      </c>
      <c r="Q820" s="27">
        <f>IF(E820="","",MAX(0,E820-22))</f>
        <v/>
      </c>
      <c r="R820" s="27">
        <f>IF(H820=1,E820,"")</f>
        <v/>
      </c>
      <c r="S820" s="27">
        <f>IF(AND(H820=1,J820&lt;&gt;""),E820-J820,"")</f>
        <v/>
      </c>
      <c r="T820">
        <f>IF(G820="","",MONTH(G820))</f>
        <v/>
      </c>
    </row>
    <row r="821">
      <c r="A821" s="24" t="n">
        <v>2020</v>
      </c>
      <c r="B821" s="24" t="n">
        <v>2</v>
      </c>
      <c r="C821" s="24" t="n">
        <v>4</v>
      </c>
      <c r="D821" s="24" t="n">
        <v>4</v>
      </c>
      <c r="E821" s="24" t="n">
        <v>1.33</v>
      </c>
      <c r="F821" s="25">
        <f>IF($E821="","",DATE(IF($A821="",nominal_year,$A821),$B821,$C821)+($D821-IF(LEFT(hour_conv,1)="1",1,0))/24)</f>
        <v/>
      </c>
      <c r="G821" s="26">
        <f>IF(F821="","",INT(F821))</f>
        <v/>
      </c>
      <c r="H821">
        <f>IF(G821="","",IF(AND(MONTH(G821)*100+DAY(G821)&gt;=season_lo,MONTH(G821)*100+DAY(G821)&lt;=season_hi),1,0))</f>
        <v/>
      </c>
      <c r="I821">
        <f>IF(G821="","",G821-first_day+1)</f>
        <v/>
      </c>
      <c r="J821" s="27">
        <f>IF(I821="","",INDEX(Daily!$J$2:$J$421,I821))</f>
        <v/>
      </c>
      <c r="K821" s="27">
        <f>IF(J821="","",J821+cat_offset)</f>
        <v/>
      </c>
      <c r="L821" s="27">
        <f>IF(J821="","",MAX(0,E821-J821)^2)</f>
        <v/>
      </c>
      <c r="M821" s="27">
        <f>IF(J821="","",MAX(0,E821-(J821+twcdh_off))^2)</f>
        <v/>
      </c>
      <c r="N821" s="27">
        <f>IF(E821="","",MAX(0,E821-swcdh_thr)^2)</f>
        <v/>
      </c>
      <c r="O821">
        <f>IF(K821="","",ROUND(E821-K821,0))</f>
        <v/>
      </c>
      <c r="P821">
        <f>IF(O821="","",IF(O821&gt;=1,O821,0))</f>
        <v/>
      </c>
      <c r="Q821" s="27">
        <f>IF(E821="","",MAX(0,E821-22))</f>
        <v/>
      </c>
      <c r="R821" s="27">
        <f>IF(H821=1,E821,"")</f>
        <v/>
      </c>
      <c r="S821" s="27">
        <f>IF(AND(H821=1,J821&lt;&gt;""),E821-J821,"")</f>
        <v/>
      </c>
      <c r="T821">
        <f>IF(G821="","",MONTH(G821))</f>
        <v/>
      </c>
    </row>
    <row r="822">
      <c r="A822" s="24" t="n">
        <v>2020</v>
      </c>
      <c r="B822" s="24" t="n">
        <v>2</v>
      </c>
      <c r="C822" s="24" t="n">
        <v>4</v>
      </c>
      <c r="D822" s="24" t="n">
        <v>5</v>
      </c>
      <c r="E822" s="24" t="n">
        <v>1.53</v>
      </c>
      <c r="F822" s="25">
        <f>IF($E822="","",DATE(IF($A822="",nominal_year,$A822),$B822,$C822)+($D822-IF(LEFT(hour_conv,1)="1",1,0))/24)</f>
        <v/>
      </c>
      <c r="G822" s="26">
        <f>IF(F822="","",INT(F822))</f>
        <v/>
      </c>
      <c r="H822">
        <f>IF(G822="","",IF(AND(MONTH(G822)*100+DAY(G822)&gt;=season_lo,MONTH(G822)*100+DAY(G822)&lt;=season_hi),1,0))</f>
        <v/>
      </c>
      <c r="I822">
        <f>IF(G822="","",G822-first_day+1)</f>
        <v/>
      </c>
      <c r="J822" s="27">
        <f>IF(I822="","",INDEX(Daily!$J$2:$J$421,I822))</f>
        <v/>
      </c>
      <c r="K822" s="27">
        <f>IF(J822="","",J822+cat_offset)</f>
        <v/>
      </c>
      <c r="L822" s="27">
        <f>IF(J822="","",MAX(0,E822-J822)^2)</f>
        <v/>
      </c>
      <c r="M822" s="27">
        <f>IF(J822="","",MAX(0,E822-(J822+twcdh_off))^2)</f>
        <v/>
      </c>
      <c r="N822" s="27">
        <f>IF(E822="","",MAX(0,E822-swcdh_thr)^2)</f>
        <v/>
      </c>
      <c r="O822">
        <f>IF(K822="","",ROUND(E822-K822,0))</f>
        <v/>
      </c>
      <c r="P822">
        <f>IF(O822="","",IF(O822&gt;=1,O822,0))</f>
        <v/>
      </c>
      <c r="Q822" s="27">
        <f>IF(E822="","",MAX(0,E822-22))</f>
        <v/>
      </c>
      <c r="R822" s="27">
        <f>IF(H822=1,E822,"")</f>
        <v/>
      </c>
      <c r="S822" s="27">
        <f>IF(AND(H822=1,J822&lt;&gt;""),E822-J822,"")</f>
        <v/>
      </c>
      <c r="T822">
        <f>IF(G822="","",MONTH(G822))</f>
        <v/>
      </c>
    </row>
    <row r="823">
      <c r="A823" s="24" t="n">
        <v>2020</v>
      </c>
      <c r="B823" s="24" t="n">
        <v>2</v>
      </c>
      <c r="C823" s="24" t="n">
        <v>4</v>
      </c>
      <c r="D823" s="24" t="n">
        <v>6</v>
      </c>
      <c r="E823" s="24" t="n">
        <v>2.82</v>
      </c>
      <c r="F823" s="25">
        <f>IF($E823="","",DATE(IF($A823="",nominal_year,$A823),$B823,$C823)+($D823-IF(LEFT(hour_conv,1)="1",1,0))/24)</f>
        <v/>
      </c>
      <c r="G823" s="26">
        <f>IF(F823="","",INT(F823))</f>
        <v/>
      </c>
      <c r="H823">
        <f>IF(G823="","",IF(AND(MONTH(G823)*100+DAY(G823)&gt;=season_lo,MONTH(G823)*100+DAY(G823)&lt;=season_hi),1,0))</f>
        <v/>
      </c>
      <c r="I823">
        <f>IF(G823="","",G823-first_day+1)</f>
        <v/>
      </c>
      <c r="J823" s="27">
        <f>IF(I823="","",INDEX(Daily!$J$2:$J$421,I823))</f>
        <v/>
      </c>
      <c r="K823" s="27">
        <f>IF(J823="","",J823+cat_offset)</f>
        <v/>
      </c>
      <c r="L823" s="27">
        <f>IF(J823="","",MAX(0,E823-J823)^2)</f>
        <v/>
      </c>
      <c r="M823" s="27">
        <f>IF(J823="","",MAX(0,E823-(J823+twcdh_off))^2)</f>
        <v/>
      </c>
      <c r="N823" s="27">
        <f>IF(E823="","",MAX(0,E823-swcdh_thr)^2)</f>
        <v/>
      </c>
      <c r="O823">
        <f>IF(K823="","",ROUND(E823-K823,0))</f>
        <v/>
      </c>
      <c r="P823">
        <f>IF(O823="","",IF(O823&gt;=1,O823,0))</f>
        <v/>
      </c>
      <c r="Q823" s="27">
        <f>IF(E823="","",MAX(0,E823-22))</f>
        <v/>
      </c>
      <c r="R823" s="27">
        <f>IF(H823=1,E823,"")</f>
        <v/>
      </c>
      <c r="S823" s="27">
        <f>IF(AND(H823=1,J823&lt;&gt;""),E823-J823,"")</f>
        <v/>
      </c>
      <c r="T823">
        <f>IF(G823="","",MONTH(G823))</f>
        <v/>
      </c>
    </row>
    <row r="824">
      <c r="A824" s="24" t="n">
        <v>2020</v>
      </c>
      <c r="B824" s="24" t="n">
        <v>2</v>
      </c>
      <c r="C824" s="24" t="n">
        <v>4</v>
      </c>
      <c r="D824" s="24" t="n">
        <v>7</v>
      </c>
      <c r="E824" s="24" t="n">
        <v>2.85</v>
      </c>
      <c r="F824" s="25">
        <f>IF($E824="","",DATE(IF($A824="",nominal_year,$A824),$B824,$C824)+($D824-IF(LEFT(hour_conv,1)="1",1,0))/24)</f>
        <v/>
      </c>
      <c r="G824" s="26">
        <f>IF(F824="","",INT(F824))</f>
        <v/>
      </c>
      <c r="H824">
        <f>IF(G824="","",IF(AND(MONTH(G824)*100+DAY(G824)&gt;=season_lo,MONTH(G824)*100+DAY(G824)&lt;=season_hi),1,0))</f>
        <v/>
      </c>
      <c r="I824">
        <f>IF(G824="","",G824-first_day+1)</f>
        <v/>
      </c>
      <c r="J824" s="27">
        <f>IF(I824="","",INDEX(Daily!$J$2:$J$421,I824))</f>
        <v/>
      </c>
      <c r="K824" s="27">
        <f>IF(J824="","",J824+cat_offset)</f>
        <v/>
      </c>
      <c r="L824" s="27">
        <f>IF(J824="","",MAX(0,E824-J824)^2)</f>
        <v/>
      </c>
      <c r="M824" s="27">
        <f>IF(J824="","",MAX(0,E824-(J824+twcdh_off))^2)</f>
        <v/>
      </c>
      <c r="N824" s="27">
        <f>IF(E824="","",MAX(0,E824-swcdh_thr)^2)</f>
        <v/>
      </c>
      <c r="O824">
        <f>IF(K824="","",ROUND(E824-K824,0))</f>
        <v/>
      </c>
      <c r="P824">
        <f>IF(O824="","",IF(O824&gt;=1,O824,0))</f>
        <v/>
      </c>
      <c r="Q824" s="27">
        <f>IF(E824="","",MAX(0,E824-22))</f>
        <v/>
      </c>
      <c r="R824" s="27">
        <f>IF(H824=1,E824,"")</f>
        <v/>
      </c>
      <c r="S824" s="27">
        <f>IF(AND(H824=1,J824&lt;&gt;""),E824-J824,"")</f>
        <v/>
      </c>
      <c r="T824">
        <f>IF(G824="","",MONTH(G824))</f>
        <v/>
      </c>
    </row>
    <row r="825">
      <c r="A825" s="24" t="n">
        <v>2020</v>
      </c>
      <c r="B825" s="24" t="n">
        <v>2</v>
      </c>
      <c r="C825" s="24" t="n">
        <v>4</v>
      </c>
      <c r="D825" s="24" t="n">
        <v>8</v>
      </c>
      <c r="E825" s="24" t="n">
        <v>2.75</v>
      </c>
      <c r="F825" s="25">
        <f>IF($E825="","",DATE(IF($A825="",nominal_year,$A825),$B825,$C825)+($D825-IF(LEFT(hour_conv,1)="1",1,0))/24)</f>
        <v/>
      </c>
      <c r="G825" s="26">
        <f>IF(F825="","",INT(F825))</f>
        <v/>
      </c>
      <c r="H825">
        <f>IF(G825="","",IF(AND(MONTH(G825)*100+DAY(G825)&gt;=season_lo,MONTH(G825)*100+DAY(G825)&lt;=season_hi),1,0))</f>
        <v/>
      </c>
      <c r="I825">
        <f>IF(G825="","",G825-first_day+1)</f>
        <v/>
      </c>
      <c r="J825" s="27">
        <f>IF(I825="","",INDEX(Daily!$J$2:$J$421,I825))</f>
        <v/>
      </c>
      <c r="K825" s="27">
        <f>IF(J825="","",J825+cat_offset)</f>
        <v/>
      </c>
      <c r="L825" s="27">
        <f>IF(J825="","",MAX(0,E825-J825)^2)</f>
        <v/>
      </c>
      <c r="M825" s="27">
        <f>IF(J825="","",MAX(0,E825-(J825+twcdh_off))^2)</f>
        <v/>
      </c>
      <c r="N825" s="27">
        <f>IF(E825="","",MAX(0,E825-swcdh_thr)^2)</f>
        <v/>
      </c>
      <c r="O825">
        <f>IF(K825="","",ROUND(E825-K825,0))</f>
        <v/>
      </c>
      <c r="P825">
        <f>IF(O825="","",IF(O825&gt;=1,O825,0))</f>
        <v/>
      </c>
      <c r="Q825" s="27">
        <f>IF(E825="","",MAX(0,E825-22))</f>
        <v/>
      </c>
      <c r="R825" s="27">
        <f>IF(H825=1,E825,"")</f>
        <v/>
      </c>
      <c r="S825" s="27">
        <f>IF(AND(H825=1,J825&lt;&gt;""),E825-J825,"")</f>
        <v/>
      </c>
      <c r="T825">
        <f>IF(G825="","",MONTH(G825))</f>
        <v/>
      </c>
    </row>
    <row r="826">
      <c r="A826" s="24" t="n">
        <v>2020</v>
      </c>
      <c r="B826" s="24" t="n">
        <v>2</v>
      </c>
      <c r="C826" s="24" t="n">
        <v>4</v>
      </c>
      <c r="D826" s="24" t="n">
        <v>9</v>
      </c>
      <c r="E826" s="24" t="n">
        <v>4.31</v>
      </c>
      <c r="F826" s="25">
        <f>IF($E826="","",DATE(IF($A826="",nominal_year,$A826),$B826,$C826)+($D826-IF(LEFT(hour_conv,1)="1",1,0))/24)</f>
        <v/>
      </c>
      <c r="G826" s="26">
        <f>IF(F826="","",INT(F826))</f>
        <v/>
      </c>
      <c r="H826">
        <f>IF(G826="","",IF(AND(MONTH(G826)*100+DAY(G826)&gt;=season_lo,MONTH(G826)*100+DAY(G826)&lt;=season_hi),1,0))</f>
        <v/>
      </c>
      <c r="I826">
        <f>IF(G826="","",G826-first_day+1)</f>
        <v/>
      </c>
      <c r="J826" s="27">
        <f>IF(I826="","",INDEX(Daily!$J$2:$J$421,I826))</f>
        <v/>
      </c>
      <c r="K826" s="27">
        <f>IF(J826="","",J826+cat_offset)</f>
        <v/>
      </c>
      <c r="L826" s="27">
        <f>IF(J826="","",MAX(0,E826-J826)^2)</f>
        <v/>
      </c>
      <c r="M826" s="27">
        <f>IF(J826="","",MAX(0,E826-(J826+twcdh_off))^2)</f>
        <v/>
      </c>
      <c r="N826" s="27">
        <f>IF(E826="","",MAX(0,E826-swcdh_thr)^2)</f>
        <v/>
      </c>
      <c r="O826">
        <f>IF(K826="","",ROUND(E826-K826,0))</f>
        <v/>
      </c>
      <c r="P826">
        <f>IF(O826="","",IF(O826&gt;=1,O826,0))</f>
        <v/>
      </c>
      <c r="Q826" s="27">
        <f>IF(E826="","",MAX(0,E826-22))</f>
        <v/>
      </c>
      <c r="R826" s="27">
        <f>IF(H826=1,E826,"")</f>
        <v/>
      </c>
      <c r="S826" s="27">
        <f>IF(AND(H826=1,J826&lt;&gt;""),E826-J826,"")</f>
        <v/>
      </c>
      <c r="T826">
        <f>IF(G826="","",MONTH(G826))</f>
        <v/>
      </c>
    </row>
    <row r="827">
      <c r="A827" s="24" t="n">
        <v>2020</v>
      </c>
      <c r="B827" s="24" t="n">
        <v>2</v>
      </c>
      <c r="C827" s="24" t="n">
        <v>4</v>
      </c>
      <c r="D827" s="24" t="n">
        <v>10</v>
      </c>
      <c r="E827" s="24" t="n">
        <v>5.3</v>
      </c>
      <c r="F827" s="25">
        <f>IF($E827="","",DATE(IF($A827="",nominal_year,$A827),$B827,$C827)+($D827-IF(LEFT(hour_conv,1)="1",1,0))/24)</f>
        <v/>
      </c>
      <c r="G827" s="26">
        <f>IF(F827="","",INT(F827))</f>
        <v/>
      </c>
      <c r="H827">
        <f>IF(G827="","",IF(AND(MONTH(G827)*100+DAY(G827)&gt;=season_lo,MONTH(G827)*100+DAY(G827)&lt;=season_hi),1,0))</f>
        <v/>
      </c>
      <c r="I827">
        <f>IF(G827="","",G827-first_day+1)</f>
        <v/>
      </c>
      <c r="J827" s="27">
        <f>IF(I827="","",INDEX(Daily!$J$2:$J$421,I827))</f>
        <v/>
      </c>
      <c r="K827" s="27">
        <f>IF(J827="","",J827+cat_offset)</f>
        <v/>
      </c>
      <c r="L827" s="27">
        <f>IF(J827="","",MAX(0,E827-J827)^2)</f>
        <v/>
      </c>
      <c r="M827" s="27">
        <f>IF(J827="","",MAX(0,E827-(J827+twcdh_off))^2)</f>
        <v/>
      </c>
      <c r="N827" s="27">
        <f>IF(E827="","",MAX(0,E827-swcdh_thr)^2)</f>
        <v/>
      </c>
      <c r="O827">
        <f>IF(K827="","",ROUND(E827-K827,0))</f>
        <v/>
      </c>
      <c r="P827">
        <f>IF(O827="","",IF(O827&gt;=1,O827,0))</f>
        <v/>
      </c>
      <c r="Q827" s="27">
        <f>IF(E827="","",MAX(0,E827-22))</f>
        <v/>
      </c>
      <c r="R827" s="27">
        <f>IF(H827=1,E827,"")</f>
        <v/>
      </c>
      <c r="S827" s="27">
        <f>IF(AND(H827=1,J827&lt;&gt;""),E827-J827,"")</f>
        <v/>
      </c>
      <c r="T827">
        <f>IF(G827="","",MONTH(G827))</f>
        <v/>
      </c>
    </row>
    <row r="828">
      <c r="A828" s="24" t="n">
        <v>2020</v>
      </c>
      <c r="B828" s="24" t="n">
        <v>2</v>
      </c>
      <c r="C828" s="24" t="n">
        <v>4</v>
      </c>
      <c r="D828" s="24" t="n">
        <v>11</v>
      </c>
      <c r="E828" s="24" t="n">
        <v>5.41</v>
      </c>
      <c r="F828" s="25">
        <f>IF($E828="","",DATE(IF($A828="",nominal_year,$A828),$B828,$C828)+($D828-IF(LEFT(hour_conv,1)="1",1,0))/24)</f>
        <v/>
      </c>
      <c r="G828" s="26">
        <f>IF(F828="","",INT(F828))</f>
        <v/>
      </c>
      <c r="H828">
        <f>IF(G828="","",IF(AND(MONTH(G828)*100+DAY(G828)&gt;=season_lo,MONTH(G828)*100+DAY(G828)&lt;=season_hi),1,0))</f>
        <v/>
      </c>
      <c r="I828">
        <f>IF(G828="","",G828-first_day+1)</f>
        <v/>
      </c>
      <c r="J828" s="27">
        <f>IF(I828="","",INDEX(Daily!$J$2:$J$421,I828))</f>
        <v/>
      </c>
      <c r="K828" s="27">
        <f>IF(J828="","",J828+cat_offset)</f>
        <v/>
      </c>
      <c r="L828" s="27">
        <f>IF(J828="","",MAX(0,E828-J828)^2)</f>
        <v/>
      </c>
      <c r="M828" s="27">
        <f>IF(J828="","",MAX(0,E828-(J828+twcdh_off))^2)</f>
        <v/>
      </c>
      <c r="N828" s="27">
        <f>IF(E828="","",MAX(0,E828-swcdh_thr)^2)</f>
        <v/>
      </c>
      <c r="O828">
        <f>IF(K828="","",ROUND(E828-K828,0))</f>
        <v/>
      </c>
      <c r="P828">
        <f>IF(O828="","",IF(O828&gt;=1,O828,0))</f>
        <v/>
      </c>
      <c r="Q828" s="27">
        <f>IF(E828="","",MAX(0,E828-22))</f>
        <v/>
      </c>
      <c r="R828" s="27">
        <f>IF(H828=1,E828,"")</f>
        <v/>
      </c>
      <c r="S828" s="27">
        <f>IF(AND(H828=1,J828&lt;&gt;""),E828-J828,"")</f>
        <v/>
      </c>
      <c r="T828">
        <f>IF(G828="","",MONTH(G828))</f>
        <v/>
      </c>
    </row>
    <row r="829">
      <c r="A829" s="24" t="n">
        <v>2020</v>
      </c>
      <c r="B829" s="24" t="n">
        <v>2</v>
      </c>
      <c r="C829" s="24" t="n">
        <v>4</v>
      </c>
      <c r="D829" s="24" t="n">
        <v>12</v>
      </c>
      <c r="E829" s="24" t="n">
        <v>5.98</v>
      </c>
      <c r="F829" s="25">
        <f>IF($E829="","",DATE(IF($A829="",nominal_year,$A829),$B829,$C829)+($D829-IF(LEFT(hour_conv,1)="1",1,0))/24)</f>
        <v/>
      </c>
      <c r="G829" s="26">
        <f>IF(F829="","",INT(F829))</f>
        <v/>
      </c>
      <c r="H829">
        <f>IF(G829="","",IF(AND(MONTH(G829)*100+DAY(G829)&gt;=season_lo,MONTH(G829)*100+DAY(G829)&lt;=season_hi),1,0))</f>
        <v/>
      </c>
      <c r="I829">
        <f>IF(G829="","",G829-first_day+1)</f>
        <v/>
      </c>
      <c r="J829" s="27">
        <f>IF(I829="","",INDEX(Daily!$J$2:$J$421,I829))</f>
        <v/>
      </c>
      <c r="K829" s="27">
        <f>IF(J829="","",J829+cat_offset)</f>
        <v/>
      </c>
      <c r="L829" s="27">
        <f>IF(J829="","",MAX(0,E829-J829)^2)</f>
        <v/>
      </c>
      <c r="M829" s="27">
        <f>IF(J829="","",MAX(0,E829-(J829+twcdh_off))^2)</f>
        <v/>
      </c>
      <c r="N829" s="27">
        <f>IF(E829="","",MAX(0,E829-swcdh_thr)^2)</f>
        <v/>
      </c>
      <c r="O829">
        <f>IF(K829="","",ROUND(E829-K829,0))</f>
        <v/>
      </c>
      <c r="P829">
        <f>IF(O829="","",IF(O829&gt;=1,O829,0))</f>
        <v/>
      </c>
      <c r="Q829" s="27">
        <f>IF(E829="","",MAX(0,E829-22))</f>
        <v/>
      </c>
      <c r="R829" s="27">
        <f>IF(H829=1,E829,"")</f>
        <v/>
      </c>
      <c r="S829" s="27">
        <f>IF(AND(H829=1,J829&lt;&gt;""),E829-J829,"")</f>
        <v/>
      </c>
      <c r="T829">
        <f>IF(G829="","",MONTH(G829))</f>
        <v/>
      </c>
    </row>
    <row r="830">
      <c r="A830" s="24" t="n">
        <v>2020</v>
      </c>
      <c r="B830" s="24" t="n">
        <v>2</v>
      </c>
      <c r="C830" s="24" t="n">
        <v>4</v>
      </c>
      <c r="D830" s="24" t="n">
        <v>13</v>
      </c>
      <c r="E830" s="24" t="n">
        <v>6.71</v>
      </c>
      <c r="F830" s="25">
        <f>IF($E830="","",DATE(IF($A830="",nominal_year,$A830),$B830,$C830)+($D830-IF(LEFT(hour_conv,1)="1",1,0))/24)</f>
        <v/>
      </c>
      <c r="G830" s="26">
        <f>IF(F830="","",INT(F830))</f>
        <v/>
      </c>
      <c r="H830">
        <f>IF(G830="","",IF(AND(MONTH(G830)*100+DAY(G830)&gt;=season_lo,MONTH(G830)*100+DAY(G830)&lt;=season_hi),1,0))</f>
        <v/>
      </c>
      <c r="I830">
        <f>IF(G830="","",G830-first_day+1)</f>
        <v/>
      </c>
      <c r="J830" s="27">
        <f>IF(I830="","",INDEX(Daily!$J$2:$J$421,I830))</f>
        <v/>
      </c>
      <c r="K830" s="27">
        <f>IF(J830="","",J830+cat_offset)</f>
        <v/>
      </c>
      <c r="L830" s="27">
        <f>IF(J830="","",MAX(0,E830-J830)^2)</f>
        <v/>
      </c>
      <c r="M830" s="27">
        <f>IF(J830="","",MAX(0,E830-(J830+twcdh_off))^2)</f>
        <v/>
      </c>
      <c r="N830" s="27">
        <f>IF(E830="","",MAX(0,E830-swcdh_thr)^2)</f>
        <v/>
      </c>
      <c r="O830">
        <f>IF(K830="","",ROUND(E830-K830,0))</f>
        <v/>
      </c>
      <c r="P830">
        <f>IF(O830="","",IF(O830&gt;=1,O830,0))</f>
        <v/>
      </c>
      <c r="Q830" s="27">
        <f>IF(E830="","",MAX(0,E830-22))</f>
        <v/>
      </c>
      <c r="R830" s="27">
        <f>IF(H830=1,E830,"")</f>
        <v/>
      </c>
      <c r="S830" s="27">
        <f>IF(AND(H830=1,J830&lt;&gt;""),E830-J830,"")</f>
        <v/>
      </c>
      <c r="T830">
        <f>IF(G830="","",MONTH(G830))</f>
        <v/>
      </c>
    </row>
    <row r="831">
      <c r="A831" s="24" t="n">
        <v>2020</v>
      </c>
      <c r="B831" s="24" t="n">
        <v>2</v>
      </c>
      <c r="C831" s="24" t="n">
        <v>4</v>
      </c>
      <c r="D831" s="24" t="n">
        <v>14</v>
      </c>
      <c r="E831" s="24" t="n">
        <v>7.42</v>
      </c>
      <c r="F831" s="25">
        <f>IF($E831="","",DATE(IF($A831="",nominal_year,$A831),$B831,$C831)+($D831-IF(LEFT(hour_conv,1)="1",1,0))/24)</f>
        <v/>
      </c>
      <c r="G831" s="26">
        <f>IF(F831="","",INT(F831))</f>
        <v/>
      </c>
      <c r="H831">
        <f>IF(G831="","",IF(AND(MONTH(G831)*100+DAY(G831)&gt;=season_lo,MONTH(G831)*100+DAY(G831)&lt;=season_hi),1,0))</f>
        <v/>
      </c>
      <c r="I831">
        <f>IF(G831="","",G831-first_day+1)</f>
        <v/>
      </c>
      <c r="J831" s="27">
        <f>IF(I831="","",INDEX(Daily!$J$2:$J$421,I831))</f>
        <v/>
      </c>
      <c r="K831" s="27">
        <f>IF(J831="","",J831+cat_offset)</f>
        <v/>
      </c>
      <c r="L831" s="27">
        <f>IF(J831="","",MAX(0,E831-J831)^2)</f>
        <v/>
      </c>
      <c r="M831" s="27">
        <f>IF(J831="","",MAX(0,E831-(J831+twcdh_off))^2)</f>
        <v/>
      </c>
      <c r="N831" s="27">
        <f>IF(E831="","",MAX(0,E831-swcdh_thr)^2)</f>
        <v/>
      </c>
      <c r="O831">
        <f>IF(K831="","",ROUND(E831-K831,0))</f>
        <v/>
      </c>
      <c r="P831">
        <f>IF(O831="","",IF(O831&gt;=1,O831,0))</f>
        <v/>
      </c>
      <c r="Q831" s="27">
        <f>IF(E831="","",MAX(0,E831-22))</f>
        <v/>
      </c>
      <c r="R831" s="27">
        <f>IF(H831=1,E831,"")</f>
        <v/>
      </c>
      <c r="S831" s="27">
        <f>IF(AND(H831=1,J831&lt;&gt;""),E831-J831,"")</f>
        <v/>
      </c>
      <c r="T831">
        <f>IF(G831="","",MONTH(G831))</f>
        <v/>
      </c>
    </row>
    <row r="832">
      <c r="A832" s="24" t="n">
        <v>2020</v>
      </c>
      <c r="B832" s="24" t="n">
        <v>2</v>
      </c>
      <c r="C832" s="24" t="n">
        <v>4</v>
      </c>
      <c r="D832" s="24" t="n">
        <v>15</v>
      </c>
      <c r="E832" s="24" t="n">
        <v>7.86</v>
      </c>
      <c r="F832" s="25">
        <f>IF($E832="","",DATE(IF($A832="",nominal_year,$A832),$B832,$C832)+($D832-IF(LEFT(hour_conv,1)="1",1,0))/24)</f>
        <v/>
      </c>
      <c r="G832" s="26">
        <f>IF(F832="","",INT(F832))</f>
        <v/>
      </c>
      <c r="H832">
        <f>IF(G832="","",IF(AND(MONTH(G832)*100+DAY(G832)&gt;=season_lo,MONTH(G832)*100+DAY(G832)&lt;=season_hi),1,0))</f>
        <v/>
      </c>
      <c r="I832">
        <f>IF(G832="","",G832-first_day+1)</f>
        <v/>
      </c>
      <c r="J832" s="27">
        <f>IF(I832="","",INDEX(Daily!$J$2:$J$421,I832))</f>
        <v/>
      </c>
      <c r="K832" s="27">
        <f>IF(J832="","",J832+cat_offset)</f>
        <v/>
      </c>
      <c r="L832" s="27">
        <f>IF(J832="","",MAX(0,E832-J832)^2)</f>
        <v/>
      </c>
      <c r="M832" s="27">
        <f>IF(J832="","",MAX(0,E832-(J832+twcdh_off))^2)</f>
        <v/>
      </c>
      <c r="N832" s="27">
        <f>IF(E832="","",MAX(0,E832-swcdh_thr)^2)</f>
        <v/>
      </c>
      <c r="O832">
        <f>IF(K832="","",ROUND(E832-K832,0))</f>
        <v/>
      </c>
      <c r="P832">
        <f>IF(O832="","",IF(O832&gt;=1,O832,0))</f>
        <v/>
      </c>
      <c r="Q832" s="27">
        <f>IF(E832="","",MAX(0,E832-22))</f>
        <v/>
      </c>
      <c r="R832" s="27">
        <f>IF(H832=1,E832,"")</f>
        <v/>
      </c>
      <c r="S832" s="27">
        <f>IF(AND(H832=1,J832&lt;&gt;""),E832-J832,"")</f>
        <v/>
      </c>
      <c r="T832">
        <f>IF(G832="","",MONTH(G832))</f>
        <v/>
      </c>
    </row>
    <row r="833">
      <c r="A833" s="24" t="n">
        <v>2020</v>
      </c>
      <c r="B833" s="24" t="n">
        <v>2</v>
      </c>
      <c r="C833" s="24" t="n">
        <v>4</v>
      </c>
      <c r="D833" s="24" t="n">
        <v>16</v>
      </c>
      <c r="E833" s="24" t="n">
        <v>8.17</v>
      </c>
      <c r="F833" s="25">
        <f>IF($E833="","",DATE(IF($A833="",nominal_year,$A833),$B833,$C833)+($D833-IF(LEFT(hour_conv,1)="1",1,0))/24)</f>
        <v/>
      </c>
      <c r="G833" s="26">
        <f>IF(F833="","",INT(F833))</f>
        <v/>
      </c>
      <c r="H833">
        <f>IF(G833="","",IF(AND(MONTH(G833)*100+DAY(G833)&gt;=season_lo,MONTH(G833)*100+DAY(G833)&lt;=season_hi),1,0))</f>
        <v/>
      </c>
      <c r="I833">
        <f>IF(G833="","",G833-first_day+1)</f>
        <v/>
      </c>
      <c r="J833" s="27">
        <f>IF(I833="","",INDEX(Daily!$J$2:$J$421,I833))</f>
        <v/>
      </c>
      <c r="K833" s="27">
        <f>IF(J833="","",J833+cat_offset)</f>
        <v/>
      </c>
      <c r="L833" s="27">
        <f>IF(J833="","",MAX(0,E833-J833)^2)</f>
        <v/>
      </c>
      <c r="M833" s="27">
        <f>IF(J833="","",MAX(0,E833-(J833+twcdh_off))^2)</f>
        <v/>
      </c>
      <c r="N833" s="27">
        <f>IF(E833="","",MAX(0,E833-swcdh_thr)^2)</f>
        <v/>
      </c>
      <c r="O833">
        <f>IF(K833="","",ROUND(E833-K833,0))</f>
        <v/>
      </c>
      <c r="P833">
        <f>IF(O833="","",IF(O833&gt;=1,O833,0))</f>
        <v/>
      </c>
      <c r="Q833" s="27">
        <f>IF(E833="","",MAX(0,E833-22))</f>
        <v/>
      </c>
      <c r="R833" s="27">
        <f>IF(H833=1,E833,"")</f>
        <v/>
      </c>
      <c r="S833" s="27">
        <f>IF(AND(H833=1,J833&lt;&gt;""),E833-J833,"")</f>
        <v/>
      </c>
      <c r="T833">
        <f>IF(G833="","",MONTH(G833))</f>
        <v/>
      </c>
    </row>
    <row r="834">
      <c r="A834" s="24" t="n">
        <v>2020</v>
      </c>
      <c r="B834" s="24" t="n">
        <v>2</v>
      </c>
      <c r="C834" s="24" t="n">
        <v>4</v>
      </c>
      <c r="D834" s="24" t="n">
        <v>17</v>
      </c>
      <c r="E834" s="24" t="n">
        <v>8.09</v>
      </c>
      <c r="F834" s="25">
        <f>IF($E834="","",DATE(IF($A834="",nominal_year,$A834),$B834,$C834)+($D834-IF(LEFT(hour_conv,1)="1",1,0))/24)</f>
        <v/>
      </c>
      <c r="G834" s="26">
        <f>IF(F834="","",INT(F834))</f>
        <v/>
      </c>
      <c r="H834">
        <f>IF(G834="","",IF(AND(MONTH(G834)*100+DAY(G834)&gt;=season_lo,MONTH(G834)*100+DAY(G834)&lt;=season_hi),1,0))</f>
        <v/>
      </c>
      <c r="I834">
        <f>IF(G834="","",G834-first_day+1)</f>
        <v/>
      </c>
      <c r="J834" s="27">
        <f>IF(I834="","",INDEX(Daily!$J$2:$J$421,I834))</f>
        <v/>
      </c>
      <c r="K834" s="27">
        <f>IF(J834="","",J834+cat_offset)</f>
        <v/>
      </c>
      <c r="L834" s="27">
        <f>IF(J834="","",MAX(0,E834-J834)^2)</f>
        <v/>
      </c>
      <c r="M834" s="27">
        <f>IF(J834="","",MAX(0,E834-(J834+twcdh_off))^2)</f>
        <v/>
      </c>
      <c r="N834" s="27">
        <f>IF(E834="","",MAX(0,E834-swcdh_thr)^2)</f>
        <v/>
      </c>
      <c r="O834">
        <f>IF(K834="","",ROUND(E834-K834,0))</f>
        <v/>
      </c>
      <c r="P834">
        <f>IF(O834="","",IF(O834&gt;=1,O834,0))</f>
        <v/>
      </c>
      <c r="Q834" s="27">
        <f>IF(E834="","",MAX(0,E834-22))</f>
        <v/>
      </c>
      <c r="R834" s="27">
        <f>IF(H834=1,E834,"")</f>
        <v/>
      </c>
      <c r="S834" s="27">
        <f>IF(AND(H834=1,J834&lt;&gt;""),E834-J834,"")</f>
        <v/>
      </c>
      <c r="T834">
        <f>IF(G834="","",MONTH(G834))</f>
        <v/>
      </c>
    </row>
    <row r="835">
      <c r="A835" s="24" t="n">
        <v>2020</v>
      </c>
      <c r="B835" s="24" t="n">
        <v>2</v>
      </c>
      <c r="C835" s="24" t="n">
        <v>4</v>
      </c>
      <c r="D835" s="24" t="n">
        <v>18</v>
      </c>
      <c r="E835" s="24" t="n">
        <v>7.79</v>
      </c>
      <c r="F835" s="25">
        <f>IF($E835="","",DATE(IF($A835="",nominal_year,$A835),$B835,$C835)+($D835-IF(LEFT(hour_conv,1)="1",1,0))/24)</f>
        <v/>
      </c>
      <c r="G835" s="26">
        <f>IF(F835="","",INT(F835))</f>
        <v/>
      </c>
      <c r="H835">
        <f>IF(G835="","",IF(AND(MONTH(G835)*100+DAY(G835)&gt;=season_lo,MONTH(G835)*100+DAY(G835)&lt;=season_hi),1,0))</f>
        <v/>
      </c>
      <c r="I835">
        <f>IF(G835="","",G835-first_day+1)</f>
        <v/>
      </c>
      <c r="J835" s="27">
        <f>IF(I835="","",INDEX(Daily!$J$2:$J$421,I835))</f>
        <v/>
      </c>
      <c r="K835" s="27">
        <f>IF(J835="","",J835+cat_offset)</f>
        <v/>
      </c>
      <c r="L835" s="27">
        <f>IF(J835="","",MAX(0,E835-J835)^2)</f>
        <v/>
      </c>
      <c r="M835" s="27">
        <f>IF(J835="","",MAX(0,E835-(J835+twcdh_off))^2)</f>
        <v/>
      </c>
      <c r="N835" s="27">
        <f>IF(E835="","",MAX(0,E835-swcdh_thr)^2)</f>
        <v/>
      </c>
      <c r="O835">
        <f>IF(K835="","",ROUND(E835-K835,0))</f>
        <v/>
      </c>
      <c r="P835">
        <f>IF(O835="","",IF(O835&gt;=1,O835,0))</f>
        <v/>
      </c>
      <c r="Q835" s="27">
        <f>IF(E835="","",MAX(0,E835-22))</f>
        <v/>
      </c>
      <c r="R835" s="27">
        <f>IF(H835=1,E835,"")</f>
        <v/>
      </c>
      <c r="S835" s="27">
        <f>IF(AND(H835=1,J835&lt;&gt;""),E835-J835,"")</f>
        <v/>
      </c>
      <c r="T835">
        <f>IF(G835="","",MONTH(G835))</f>
        <v/>
      </c>
    </row>
    <row r="836">
      <c r="A836" s="24" t="n">
        <v>2020</v>
      </c>
      <c r="B836" s="24" t="n">
        <v>2</v>
      </c>
      <c r="C836" s="24" t="n">
        <v>4</v>
      </c>
      <c r="D836" s="24" t="n">
        <v>19</v>
      </c>
      <c r="E836" s="24" t="n">
        <v>7.4</v>
      </c>
      <c r="F836" s="25">
        <f>IF($E836="","",DATE(IF($A836="",nominal_year,$A836),$B836,$C836)+($D836-IF(LEFT(hour_conv,1)="1",1,0))/24)</f>
        <v/>
      </c>
      <c r="G836" s="26">
        <f>IF(F836="","",INT(F836))</f>
        <v/>
      </c>
      <c r="H836">
        <f>IF(G836="","",IF(AND(MONTH(G836)*100+DAY(G836)&gt;=season_lo,MONTH(G836)*100+DAY(G836)&lt;=season_hi),1,0))</f>
        <v/>
      </c>
      <c r="I836">
        <f>IF(G836="","",G836-first_day+1)</f>
        <v/>
      </c>
      <c r="J836" s="27">
        <f>IF(I836="","",INDEX(Daily!$J$2:$J$421,I836))</f>
        <v/>
      </c>
      <c r="K836" s="27">
        <f>IF(J836="","",J836+cat_offset)</f>
        <v/>
      </c>
      <c r="L836" s="27">
        <f>IF(J836="","",MAX(0,E836-J836)^2)</f>
        <v/>
      </c>
      <c r="M836" s="27">
        <f>IF(J836="","",MAX(0,E836-(J836+twcdh_off))^2)</f>
        <v/>
      </c>
      <c r="N836" s="27">
        <f>IF(E836="","",MAX(0,E836-swcdh_thr)^2)</f>
        <v/>
      </c>
      <c r="O836">
        <f>IF(K836="","",ROUND(E836-K836,0))</f>
        <v/>
      </c>
      <c r="P836">
        <f>IF(O836="","",IF(O836&gt;=1,O836,0))</f>
        <v/>
      </c>
      <c r="Q836" s="27">
        <f>IF(E836="","",MAX(0,E836-22))</f>
        <v/>
      </c>
      <c r="R836" s="27">
        <f>IF(H836=1,E836,"")</f>
        <v/>
      </c>
      <c r="S836" s="27">
        <f>IF(AND(H836=1,J836&lt;&gt;""),E836-J836,"")</f>
        <v/>
      </c>
      <c r="T836">
        <f>IF(G836="","",MONTH(G836))</f>
        <v/>
      </c>
    </row>
    <row r="837">
      <c r="A837" s="24" t="n">
        <v>2020</v>
      </c>
      <c r="B837" s="24" t="n">
        <v>2</v>
      </c>
      <c r="C837" s="24" t="n">
        <v>4</v>
      </c>
      <c r="D837" s="24" t="n">
        <v>20</v>
      </c>
      <c r="E837" s="24" t="n">
        <v>6.53</v>
      </c>
      <c r="F837" s="25">
        <f>IF($E837="","",DATE(IF($A837="",nominal_year,$A837),$B837,$C837)+($D837-IF(LEFT(hour_conv,1)="1",1,0))/24)</f>
        <v/>
      </c>
      <c r="G837" s="26">
        <f>IF(F837="","",INT(F837))</f>
        <v/>
      </c>
      <c r="H837">
        <f>IF(G837="","",IF(AND(MONTH(G837)*100+DAY(G837)&gt;=season_lo,MONTH(G837)*100+DAY(G837)&lt;=season_hi),1,0))</f>
        <v/>
      </c>
      <c r="I837">
        <f>IF(G837="","",G837-first_day+1)</f>
        <v/>
      </c>
      <c r="J837" s="27">
        <f>IF(I837="","",INDEX(Daily!$J$2:$J$421,I837))</f>
        <v/>
      </c>
      <c r="K837" s="27">
        <f>IF(J837="","",J837+cat_offset)</f>
        <v/>
      </c>
      <c r="L837" s="27">
        <f>IF(J837="","",MAX(0,E837-J837)^2)</f>
        <v/>
      </c>
      <c r="M837" s="27">
        <f>IF(J837="","",MAX(0,E837-(J837+twcdh_off))^2)</f>
        <v/>
      </c>
      <c r="N837" s="27">
        <f>IF(E837="","",MAX(0,E837-swcdh_thr)^2)</f>
        <v/>
      </c>
      <c r="O837">
        <f>IF(K837="","",ROUND(E837-K837,0))</f>
        <v/>
      </c>
      <c r="P837">
        <f>IF(O837="","",IF(O837&gt;=1,O837,0))</f>
        <v/>
      </c>
      <c r="Q837" s="27">
        <f>IF(E837="","",MAX(0,E837-22))</f>
        <v/>
      </c>
      <c r="R837" s="27">
        <f>IF(H837=1,E837,"")</f>
        <v/>
      </c>
      <c r="S837" s="27">
        <f>IF(AND(H837=1,J837&lt;&gt;""),E837-J837,"")</f>
        <v/>
      </c>
      <c r="T837">
        <f>IF(G837="","",MONTH(G837))</f>
        <v/>
      </c>
    </row>
    <row r="838">
      <c r="A838" s="24" t="n">
        <v>2020</v>
      </c>
      <c r="B838" s="24" t="n">
        <v>2</v>
      </c>
      <c r="C838" s="24" t="n">
        <v>4</v>
      </c>
      <c r="D838" s="24" t="n">
        <v>21</v>
      </c>
      <c r="E838" s="24" t="n">
        <v>4.95</v>
      </c>
      <c r="F838" s="25">
        <f>IF($E838="","",DATE(IF($A838="",nominal_year,$A838),$B838,$C838)+($D838-IF(LEFT(hour_conv,1)="1",1,0))/24)</f>
        <v/>
      </c>
      <c r="G838" s="26">
        <f>IF(F838="","",INT(F838))</f>
        <v/>
      </c>
      <c r="H838">
        <f>IF(G838="","",IF(AND(MONTH(G838)*100+DAY(G838)&gt;=season_lo,MONTH(G838)*100+DAY(G838)&lt;=season_hi),1,0))</f>
        <v/>
      </c>
      <c r="I838">
        <f>IF(G838="","",G838-first_day+1)</f>
        <v/>
      </c>
      <c r="J838" s="27">
        <f>IF(I838="","",INDEX(Daily!$J$2:$J$421,I838))</f>
        <v/>
      </c>
      <c r="K838" s="27">
        <f>IF(J838="","",J838+cat_offset)</f>
        <v/>
      </c>
      <c r="L838" s="27">
        <f>IF(J838="","",MAX(0,E838-J838)^2)</f>
        <v/>
      </c>
      <c r="M838" s="27">
        <f>IF(J838="","",MAX(0,E838-(J838+twcdh_off))^2)</f>
        <v/>
      </c>
      <c r="N838" s="27">
        <f>IF(E838="","",MAX(0,E838-swcdh_thr)^2)</f>
        <v/>
      </c>
      <c r="O838">
        <f>IF(K838="","",ROUND(E838-K838,0))</f>
        <v/>
      </c>
      <c r="P838">
        <f>IF(O838="","",IF(O838&gt;=1,O838,0))</f>
        <v/>
      </c>
      <c r="Q838" s="27">
        <f>IF(E838="","",MAX(0,E838-22))</f>
        <v/>
      </c>
      <c r="R838" s="27">
        <f>IF(H838=1,E838,"")</f>
        <v/>
      </c>
      <c r="S838" s="27">
        <f>IF(AND(H838=1,J838&lt;&gt;""),E838-J838,"")</f>
        <v/>
      </c>
      <c r="T838">
        <f>IF(G838="","",MONTH(G838))</f>
        <v/>
      </c>
    </row>
    <row r="839">
      <c r="A839" s="24" t="n">
        <v>2020</v>
      </c>
      <c r="B839" s="24" t="n">
        <v>2</v>
      </c>
      <c r="C839" s="24" t="n">
        <v>4</v>
      </c>
      <c r="D839" s="24" t="n">
        <v>22</v>
      </c>
      <c r="E839" s="24" t="n">
        <v>4.76</v>
      </c>
      <c r="F839" s="25">
        <f>IF($E839="","",DATE(IF($A839="",nominal_year,$A839),$B839,$C839)+($D839-IF(LEFT(hour_conv,1)="1",1,0))/24)</f>
        <v/>
      </c>
      <c r="G839" s="26">
        <f>IF(F839="","",INT(F839))</f>
        <v/>
      </c>
      <c r="H839">
        <f>IF(G839="","",IF(AND(MONTH(G839)*100+DAY(G839)&gt;=season_lo,MONTH(G839)*100+DAY(G839)&lt;=season_hi),1,0))</f>
        <v/>
      </c>
      <c r="I839">
        <f>IF(G839="","",G839-first_day+1)</f>
        <v/>
      </c>
      <c r="J839" s="27">
        <f>IF(I839="","",INDEX(Daily!$J$2:$J$421,I839))</f>
        <v/>
      </c>
      <c r="K839" s="27">
        <f>IF(J839="","",J839+cat_offset)</f>
        <v/>
      </c>
      <c r="L839" s="27">
        <f>IF(J839="","",MAX(0,E839-J839)^2)</f>
        <v/>
      </c>
      <c r="M839" s="27">
        <f>IF(J839="","",MAX(0,E839-(J839+twcdh_off))^2)</f>
        <v/>
      </c>
      <c r="N839" s="27">
        <f>IF(E839="","",MAX(0,E839-swcdh_thr)^2)</f>
        <v/>
      </c>
      <c r="O839">
        <f>IF(K839="","",ROUND(E839-K839,0))</f>
        <v/>
      </c>
      <c r="P839">
        <f>IF(O839="","",IF(O839&gt;=1,O839,0))</f>
        <v/>
      </c>
      <c r="Q839" s="27">
        <f>IF(E839="","",MAX(0,E839-22))</f>
        <v/>
      </c>
      <c r="R839" s="27">
        <f>IF(H839=1,E839,"")</f>
        <v/>
      </c>
      <c r="S839" s="27">
        <f>IF(AND(H839=1,J839&lt;&gt;""),E839-J839,"")</f>
        <v/>
      </c>
      <c r="T839">
        <f>IF(G839="","",MONTH(G839))</f>
        <v/>
      </c>
    </row>
    <row r="840">
      <c r="A840" s="24" t="n">
        <v>2020</v>
      </c>
      <c r="B840" s="24" t="n">
        <v>2</v>
      </c>
      <c r="C840" s="24" t="n">
        <v>4</v>
      </c>
      <c r="D840" s="24" t="n">
        <v>23</v>
      </c>
      <c r="E840" s="24" t="n">
        <v>4.19</v>
      </c>
      <c r="F840" s="25">
        <f>IF($E840="","",DATE(IF($A840="",nominal_year,$A840),$B840,$C840)+($D840-IF(LEFT(hour_conv,1)="1",1,0))/24)</f>
        <v/>
      </c>
      <c r="G840" s="26">
        <f>IF(F840="","",INT(F840))</f>
        <v/>
      </c>
      <c r="H840">
        <f>IF(G840="","",IF(AND(MONTH(G840)*100+DAY(G840)&gt;=season_lo,MONTH(G840)*100+DAY(G840)&lt;=season_hi),1,0))</f>
        <v/>
      </c>
      <c r="I840">
        <f>IF(G840="","",G840-first_day+1)</f>
        <v/>
      </c>
      <c r="J840" s="27">
        <f>IF(I840="","",INDEX(Daily!$J$2:$J$421,I840))</f>
        <v/>
      </c>
      <c r="K840" s="27">
        <f>IF(J840="","",J840+cat_offset)</f>
        <v/>
      </c>
      <c r="L840" s="27">
        <f>IF(J840="","",MAX(0,E840-J840)^2)</f>
        <v/>
      </c>
      <c r="M840" s="27">
        <f>IF(J840="","",MAX(0,E840-(J840+twcdh_off))^2)</f>
        <v/>
      </c>
      <c r="N840" s="27">
        <f>IF(E840="","",MAX(0,E840-swcdh_thr)^2)</f>
        <v/>
      </c>
      <c r="O840">
        <f>IF(K840="","",ROUND(E840-K840,0))</f>
        <v/>
      </c>
      <c r="P840">
        <f>IF(O840="","",IF(O840&gt;=1,O840,0))</f>
        <v/>
      </c>
      <c r="Q840" s="27">
        <f>IF(E840="","",MAX(0,E840-22))</f>
        <v/>
      </c>
      <c r="R840" s="27">
        <f>IF(H840=1,E840,"")</f>
        <v/>
      </c>
      <c r="S840" s="27">
        <f>IF(AND(H840=1,J840&lt;&gt;""),E840-J840,"")</f>
        <v/>
      </c>
      <c r="T840">
        <f>IF(G840="","",MONTH(G840))</f>
        <v/>
      </c>
    </row>
    <row r="841">
      <c r="A841" s="24" t="n">
        <v>2020</v>
      </c>
      <c r="B841" s="24" t="n">
        <v>2</v>
      </c>
      <c r="C841" s="24" t="n">
        <v>4</v>
      </c>
      <c r="D841" s="24" t="n">
        <v>24</v>
      </c>
      <c r="E841" s="24" t="n">
        <v>3.22</v>
      </c>
      <c r="F841" s="25">
        <f>IF($E841="","",DATE(IF($A841="",nominal_year,$A841),$B841,$C841)+($D841-IF(LEFT(hour_conv,1)="1",1,0))/24)</f>
        <v/>
      </c>
      <c r="G841" s="26">
        <f>IF(F841="","",INT(F841))</f>
        <v/>
      </c>
      <c r="H841">
        <f>IF(G841="","",IF(AND(MONTH(G841)*100+DAY(G841)&gt;=season_lo,MONTH(G841)*100+DAY(G841)&lt;=season_hi),1,0))</f>
        <v/>
      </c>
      <c r="I841">
        <f>IF(G841="","",G841-first_day+1)</f>
        <v/>
      </c>
      <c r="J841" s="27">
        <f>IF(I841="","",INDEX(Daily!$J$2:$J$421,I841))</f>
        <v/>
      </c>
      <c r="K841" s="27">
        <f>IF(J841="","",J841+cat_offset)</f>
        <v/>
      </c>
      <c r="L841" s="27">
        <f>IF(J841="","",MAX(0,E841-J841)^2)</f>
        <v/>
      </c>
      <c r="M841" s="27">
        <f>IF(J841="","",MAX(0,E841-(J841+twcdh_off))^2)</f>
        <v/>
      </c>
      <c r="N841" s="27">
        <f>IF(E841="","",MAX(0,E841-swcdh_thr)^2)</f>
        <v/>
      </c>
      <c r="O841">
        <f>IF(K841="","",ROUND(E841-K841,0))</f>
        <v/>
      </c>
      <c r="P841">
        <f>IF(O841="","",IF(O841&gt;=1,O841,0))</f>
        <v/>
      </c>
      <c r="Q841" s="27">
        <f>IF(E841="","",MAX(0,E841-22))</f>
        <v/>
      </c>
      <c r="R841" s="27">
        <f>IF(H841=1,E841,"")</f>
        <v/>
      </c>
      <c r="S841" s="27">
        <f>IF(AND(H841=1,J841&lt;&gt;""),E841-J841,"")</f>
        <v/>
      </c>
      <c r="T841">
        <f>IF(G841="","",MONTH(G841))</f>
        <v/>
      </c>
    </row>
    <row r="842">
      <c r="A842" s="24" t="n">
        <v>2020</v>
      </c>
      <c r="B842" s="24" t="n">
        <v>2</v>
      </c>
      <c r="C842" s="24" t="n">
        <v>5</v>
      </c>
      <c r="D842" s="24" t="n">
        <v>1</v>
      </c>
      <c r="E842" s="24" t="n">
        <v>3.65</v>
      </c>
      <c r="F842" s="25">
        <f>IF($E842="","",DATE(IF($A842="",nominal_year,$A842),$B842,$C842)+($D842-IF(LEFT(hour_conv,1)="1",1,0))/24)</f>
        <v/>
      </c>
      <c r="G842" s="26">
        <f>IF(F842="","",INT(F842))</f>
        <v/>
      </c>
      <c r="H842">
        <f>IF(G842="","",IF(AND(MONTH(G842)*100+DAY(G842)&gt;=season_lo,MONTH(G842)*100+DAY(G842)&lt;=season_hi),1,0))</f>
        <v/>
      </c>
      <c r="I842">
        <f>IF(G842="","",G842-first_day+1)</f>
        <v/>
      </c>
      <c r="J842" s="27">
        <f>IF(I842="","",INDEX(Daily!$J$2:$J$421,I842))</f>
        <v/>
      </c>
      <c r="K842" s="27">
        <f>IF(J842="","",J842+cat_offset)</f>
        <v/>
      </c>
      <c r="L842" s="27">
        <f>IF(J842="","",MAX(0,E842-J842)^2)</f>
        <v/>
      </c>
      <c r="M842" s="27">
        <f>IF(J842="","",MAX(0,E842-(J842+twcdh_off))^2)</f>
        <v/>
      </c>
      <c r="N842" s="27">
        <f>IF(E842="","",MAX(0,E842-swcdh_thr)^2)</f>
        <v/>
      </c>
      <c r="O842">
        <f>IF(K842="","",ROUND(E842-K842,0))</f>
        <v/>
      </c>
      <c r="P842">
        <f>IF(O842="","",IF(O842&gt;=1,O842,0))</f>
        <v/>
      </c>
      <c r="Q842" s="27">
        <f>IF(E842="","",MAX(0,E842-22))</f>
        <v/>
      </c>
      <c r="R842" s="27">
        <f>IF(H842=1,E842,"")</f>
        <v/>
      </c>
      <c r="S842" s="27">
        <f>IF(AND(H842=1,J842&lt;&gt;""),E842-J842,"")</f>
        <v/>
      </c>
      <c r="T842">
        <f>IF(G842="","",MONTH(G842))</f>
        <v/>
      </c>
    </row>
    <row r="843">
      <c r="A843" s="24" t="n">
        <v>2020</v>
      </c>
      <c r="B843" s="24" t="n">
        <v>2</v>
      </c>
      <c r="C843" s="24" t="n">
        <v>5</v>
      </c>
      <c r="D843" s="24" t="n">
        <v>2</v>
      </c>
      <c r="E843" s="24" t="n">
        <v>2.68</v>
      </c>
      <c r="F843" s="25">
        <f>IF($E843="","",DATE(IF($A843="",nominal_year,$A843),$B843,$C843)+($D843-IF(LEFT(hour_conv,1)="1",1,0))/24)</f>
        <v/>
      </c>
      <c r="G843" s="26">
        <f>IF(F843="","",INT(F843))</f>
        <v/>
      </c>
      <c r="H843">
        <f>IF(G843="","",IF(AND(MONTH(G843)*100+DAY(G843)&gt;=season_lo,MONTH(G843)*100+DAY(G843)&lt;=season_hi),1,0))</f>
        <v/>
      </c>
      <c r="I843">
        <f>IF(G843="","",G843-first_day+1)</f>
        <v/>
      </c>
      <c r="J843" s="27">
        <f>IF(I843="","",INDEX(Daily!$J$2:$J$421,I843))</f>
        <v/>
      </c>
      <c r="K843" s="27">
        <f>IF(J843="","",J843+cat_offset)</f>
        <v/>
      </c>
      <c r="L843" s="27">
        <f>IF(J843="","",MAX(0,E843-J843)^2)</f>
        <v/>
      </c>
      <c r="M843" s="27">
        <f>IF(J843="","",MAX(0,E843-(J843+twcdh_off))^2)</f>
        <v/>
      </c>
      <c r="N843" s="27">
        <f>IF(E843="","",MAX(0,E843-swcdh_thr)^2)</f>
        <v/>
      </c>
      <c r="O843">
        <f>IF(K843="","",ROUND(E843-K843,0))</f>
        <v/>
      </c>
      <c r="P843">
        <f>IF(O843="","",IF(O843&gt;=1,O843,0))</f>
        <v/>
      </c>
      <c r="Q843" s="27">
        <f>IF(E843="","",MAX(0,E843-22))</f>
        <v/>
      </c>
      <c r="R843" s="27">
        <f>IF(H843=1,E843,"")</f>
        <v/>
      </c>
      <c r="S843" s="27">
        <f>IF(AND(H843=1,J843&lt;&gt;""),E843-J843,"")</f>
        <v/>
      </c>
      <c r="T843">
        <f>IF(G843="","",MONTH(G843))</f>
        <v/>
      </c>
    </row>
    <row r="844">
      <c r="A844" s="24" t="n">
        <v>2020</v>
      </c>
      <c r="B844" s="24" t="n">
        <v>2</v>
      </c>
      <c r="C844" s="24" t="n">
        <v>5</v>
      </c>
      <c r="D844" s="24" t="n">
        <v>3</v>
      </c>
      <c r="E844" s="24" t="n">
        <v>2.17</v>
      </c>
      <c r="F844" s="25">
        <f>IF($E844="","",DATE(IF($A844="",nominal_year,$A844),$B844,$C844)+($D844-IF(LEFT(hour_conv,1)="1",1,0))/24)</f>
        <v/>
      </c>
      <c r="G844" s="26">
        <f>IF(F844="","",INT(F844))</f>
        <v/>
      </c>
      <c r="H844">
        <f>IF(G844="","",IF(AND(MONTH(G844)*100+DAY(G844)&gt;=season_lo,MONTH(G844)*100+DAY(G844)&lt;=season_hi),1,0))</f>
        <v/>
      </c>
      <c r="I844">
        <f>IF(G844="","",G844-first_day+1)</f>
        <v/>
      </c>
      <c r="J844" s="27">
        <f>IF(I844="","",INDEX(Daily!$J$2:$J$421,I844))</f>
        <v/>
      </c>
      <c r="K844" s="27">
        <f>IF(J844="","",J844+cat_offset)</f>
        <v/>
      </c>
      <c r="L844" s="27">
        <f>IF(J844="","",MAX(0,E844-J844)^2)</f>
        <v/>
      </c>
      <c r="M844" s="27">
        <f>IF(J844="","",MAX(0,E844-(J844+twcdh_off))^2)</f>
        <v/>
      </c>
      <c r="N844" s="27">
        <f>IF(E844="","",MAX(0,E844-swcdh_thr)^2)</f>
        <v/>
      </c>
      <c r="O844">
        <f>IF(K844="","",ROUND(E844-K844,0))</f>
        <v/>
      </c>
      <c r="P844">
        <f>IF(O844="","",IF(O844&gt;=1,O844,0))</f>
        <v/>
      </c>
      <c r="Q844" s="27">
        <f>IF(E844="","",MAX(0,E844-22))</f>
        <v/>
      </c>
      <c r="R844" s="27">
        <f>IF(H844=1,E844,"")</f>
        <v/>
      </c>
      <c r="S844" s="27">
        <f>IF(AND(H844=1,J844&lt;&gt;""),E844-J844,"")</f>
        <v/>
      </c>
      <c r="T844">
        <f>IF(G844="","",MONTH(G844))</f>
        <v/>
      </c>
    </row>
    <row r="845">
      <c r="A845" s="24" t="n">
        <v>2020</v>
      </c>
      <c r="B845" s="24" t="n">
        <v>2</v>
      </c>
      <c r="C845" s="24" t="n">
        <v>5</v>
      </c>
      <c r="D845" s="24" t="n">
        <v>4</v>
      </c>
      <c r="E845" s="24" t="n">
        <v>3.02</v>
      </c>
      <c r="F845" s="25">
        <f>IF($E845="","",DATE(IF($A845="",nominal_year,$A845),$B845,$C845)+($D845-IF(LEFT(hour_conv,1)="1",1,0))/24)</f>
        <v/>
      </c>
      <c r="G845" s="26">
        <f>IF(F845="","",INT(F845))</f>
        <v/>
      </c>
      <c r="H845">
        <f>IF(G845="","",IF(AND(MONTH(G845)*100+DAY(G845)&gt;=season_lo,MONTH(G845)*100+DAY(G845)&lt;=season_hi),1,0))</f>
        <v/>
      </c>
      <c r="I845">
        <f>IF(G845="","",G845-first_day+1)</f>
        <v/>
      </c>
      <c r="J845" s="27">
        <f>IF(I845="","",INDEX(Daily!$J$2:$J$421,I845))</f>
        <v/>
      </c>
      <c r="K845" s="27">
        <f>IF(J845="","",J845+cat_offset)</f>
        <v/>
      </c>
      <c r="L845" s="27">
        <f>IF(J845="","",MAX(0,E845-J845)^2)</f>
        <v/>
      </c>
      <c r="M845" s="27">
        <f>IF(J845="","",MAX(0,E845-(J845+twcdh_off))^2)</f>
        <v/>
      </c>
      <c r="N845" s="27">
        <f>IF(E845="","",MAX(0,E845-swcdh_thr)^2)</f>
        <v/>
      </c>
      <c r="O845">
        <f>IF(K845="","",ROUND(E845-K845,0))</f>
        <v/>
      </c>
      <c r="P845">
        <f>IF(O845="","",IF(O845&gt;=1,O845,0))</f>
        <v/>
      </c>
      <c r="Q845" s="27">
        <f>IF(E845="","",MAX(0,E845-22))</f>
        <v/>
      </c>
      <c r="R845" s="27">
        <f>IF(H845=1,E845,"")</f>
        <v/>
      </c>
      <c r="S845" s="27">
        <f>IF(AND(H845=1,J845&lt;&gt;""),E845-J845,"")</f>
        <v/>
      </c>
      <c r="T845">
        <f>IF(G845="","",MONTH(G845))</f>
        <v/>
      </c>
    </row>
    <row r="846">
      <c r="A846" s="24" t="n">
        <v>2020</v>
      </c>
      <c r="B846" s="24" t="n">
        <v>2</v>
      </c>
      <c r="C846" s="24" t="n">
        <v>5</v>
      </c>
      <c r="D846" s="24" t="n">
        <v>5</v>
      </c>
      <c r="E846" s="24" t="n">
        <v>2.81</v>
      </c>
      <c r="F846" s="25">
        <f>IF($E846="","",DATE(IF($A846="",nominal_year,$A846),$B846,$C846)+($D846-IF(LEFT(hour_conv,1)="1",1,0))/24)</f>
        <v/>
      </c>
      <c r="G846" s="26">
        <f>IF(F846="","",INT(F846))</f>
        <v/>
      </c>
      <c r="H846">
        <f>IF(G846="","",IF(AND(MONTH(G846)*100+DAY(G846)&gt;=season_lo,MONTH(G846)*100+DAY(G846)&lt;=season_hi),1,0))</f>
        <v/>
      </c>
      <c r="I846">
        <f>IF(G846="","",G846-first_day+1)</f>
        <v/>
      </c>
      <c r="J846" s="27">
        <f>IF(I846="","",INDEX(Daily!$J$2:$J$421,I846))</f>
        <v/>
      </c>
      <c r="K846" s="27">
        <f>IF(J846="","",J846+cat_offset)</f>
        <v/>
      </c>
      <c r="L846" s="27">
        <f>IF(J846="","",MAX(0,E846-J846)^2)</f>
        <v/>
      </c>
      <c r="M846" s="27">
        <f>IF(J846="","",MAX(0,E846-(J846+twcdh_off))^2)</f>
        <v/>
      </c>
      <c r="N846" s="27">
        <f>IF(E846="","",MAX(0,E846-swcdh_thr)^2)</f>
        <v/>
      </c>
      <c r="O846">
        <f>IF(K846="","",ROUND(E846-K846,0))</f>
        <v/>
      </c>
      <c r="P846">
        <f>IF(O846="","",IF(O846&gt;=1,O846,0))</f>
        <v/>
      </c>
      <c r="Q846" s="27">
        <f>IF(E846="","",MAX(0,E846-22))</f>
        <v/>
      </c>
      <c r="R846" s="27">
        <f>IF(H846=1,E846,"")</f>
        <v/>
      </c>
      <c r="S846" s="27">
        <f>IF(AND(H846=1,J846&lt;&gt;""),E846-J846,"")</f>
        <v/>
      </c>
      <c r="T846">
        <f>IF(G846="","",MONTH(G846))</f>
        <v/>
      </c>
    </row>
    <row r="847">
      <c r="A847" s="24" t="n">
        <v>2020</v>
      </c>
      <c r="B847" s="24" t="n">
        <v>2</v>
      </c>
      <c r="C847" s="24" t="n">
        <v>5</v>
      </c>
      <c r="D847" s="24" t="n">
        <v>6</v>
      </c>
      <c r="E847" s="24" t="n">
        <v>2.92</v>
      </c>
      <c r="F847" s="25">
        <f>IF($E847="","",DATE(IF($A847="",nominal_year,$A847),$B847,$C847)+($D847-IF(LEFT(hour_conv,1)="1",1,0))/24)</f>
        <v/>
      </c>
      <c r="G847" s="26">
        <f>IF(F847="","",INT(F847))</f>
        <v/>
      </c>
      <c r="H847">
        <f>IF(G847="","",IF(AND(MONTH(G847)*100+DAY(G847)&gt;=season_lo,MONTH(G847)*100+DAY(G847)&lt;=season_hi),1,0))</f>
        <v/>
      </c>
      <c r="I847">
        <f>IF(G847="","",G847-first_day+1)</f>
        <v/>
      </c>
      <c r="J847" s="27">
        <f>IF(I847="","",INDEX(Daily!$J$2:$J$421,I847))</f>
        <v/>
      </c>
      <c r="K847" s="27">
        <f>IF(J847="","",J847+cat_offset)</f>
        <v/>
      </c>
      <c r="L847" s="27">
        <f>IF(J847="","",MAX(0,E847-J847)^2)</f>
        <v/>
      </c>
      <c r="M847" s="27">
        <f>IF(J847="","",MAX(0,E847-(J847+twcdh_off))^2)</f>
        <v/>
      </c>
      <c r="N847" s="27">
        <f>IF(E847="","",MAX(0,E847-swcdh_thr)^2)</f>
        <v/>
      </c>
      <c r="O847">
        <f>IF(K847="","",ROUND(E847-K847,0))</f>
        <v/>
      </c>
      <c r="P847">
        <f>IF(O847="","",IF(O847&gt;=1,O847,0))</f>
        <v/>
      </c>
      <c r="Q847" s="27">
        <f>IF(E847="","",MAX(0,E847-22))</f>
        <v/>
      </c>
      <c r="R847" s="27">
        <f>IF(H847=1,E847,"")</f>
        <v/>
      </c>
      <c r="S847" s="27">
        <f>IF(AND(H847=1,J847&lt;&gt;""),E847-J847,"")</f>
        <v/>
      </c>
      <c r="T847">
        <f>IF(G847="","",MONTH(G847))</f>
        <v/>
      </c>
    </row>
    <row r="848">
      <c r="A848" s="24" t="n">
        <v>2020</v>
      </c>
      <c r="B848" s="24" t="n">
        <v>2</v>
      </c>
      <c r="C848" s="24" t="n">
        <v>5</v>
      </c>
      <c r="D848" s="24" t="n">
        <v>7</v>
      </c>
      <c r="E848" s="24" t="n">
        <v>3.66</v>
      </c>
      <c r="F848" s="25">
        <f>IF($E848="","",DATE(IF($A848="",nominal_year,$A848),$B848,$C848)+($D848-IF(LEFT(hour_conv,1)="1",1,0))/24)</f>
        <v/>
      </c>
      <c r="G848" s="26">
        <f>IF(F848="","",INT(F848))</f>
        <v/>
      </c>
      <c r="H848">
        <f>IF(G848="","",IF(AND(MONTH(G848)*100+DAY(G848)&gt;=season_lo,MONTH(G848)*100+DAY(G848)&lt;=season_hi),1,0))</f>
        <v/>
      </c>
      <c r="I848">
        <f>IF(G848="","",G848-first_day+1)</f>
        <v/>
      </c>
      <c r="J848" s="27">
        <f>IF(I848="","",INDEX(Daily!$J$2:$J$421,I848))</f>
        <v/>
      </c>
      <c r="K848" s="27">
        <f>IF(J848="","",J848+cat_offset)</f>
        <v/>
      </c>
      <c r="L848" s="27">
        <f>IF(J848="","",MAX(0,E848-J848)^2)</f>
        <v/>
      </c>
      <c r="M848" s="27">
        <f>IF(J848="","",MAX(0,E848-(J848+twcdh_off))^2)</f>
        <v/>
      </c>
      <c r="N848" s="27">
        <f>IF(E848="","",MAX(0,E848-swcdh_thr)^2)</f>
        <v/>
      </c>
      <c r="O848">
        <f>IF(K848="","",ROUND(E848-K848,0))</f>
        <v/>
      </c>
      <c r="P848">
        <f>IF(O848="","",IF(O848&gt;=1,O848,0))</f>
        <v/>
      </c>
      <c r="Q848" s="27">
        <f>IF(E848="","",MAX(0,E848-22))</f>
        <v/>
      </c>
      <c r="R848" s="27">
        <f>IF(H848=1,E848,"")</f>
        <v/>
      </c>
      <c r="S848" s="27">
        <f>IF(AND(H848=1,J848&lt;&gt;""),E848-J848,"")</f>
        <v/>
      </c>
      <c r="T848">
        <f>IF(G848="","",MONTH(G848))</f>
        <v/>
      </c>
    </row>
    <row r="849">
      <c r="A849" s="24" t="n">
        <v>2020</v>
      </c>
      <c r="B849" s="24" t="n">
        <v>2</v>
      </c>
      <c r="C849" s="24" t="n">
        <v>5</v>
      </c>
      <c r="D849" s="24" t="n">
        <v>8</v>
      </c>
      <c r="E849" s="24" t="n">
        <v>4.32</v>
      </c>
      <c r="F849" s="25">
        <f>IF($E849="","",DATE(IF($A849="",nominal_year,$A849),$B849,$C849)+($D849-IF(LEFT(hour_conv,1)="1",1,0))/24)</f>
        <v/>
      </c>
      <c r="G849" s="26">
        <f>IF(F849="","",INT(F849))</f>
        <v/>
      </c>
      <c r="H849">
        <f>IF(G849="","",IF(AND(MONTH(G849)*100+DAY(G849)&gt;=season_lo,MONTH(G849)*100+DAY(G849)&lt;=season_hi),1,0))</f>
        <v/>
      </c>
      <c r="I849">
        <f>IF(G849="","",G849-first_day+1)</f>
        <v/>
      </c>
      <c r="J849" s="27">
        <f>IF(I849="","",INDEX(Daily!$J$2:$J$421,I849))</f>
        <v/>
      </c>
      <c r="K849" s="27">
        <f>IF(J849="","",J849+cat_offset)</f>
        <v/>
      </c>
      <c r="L849" s="27">
        <f>IF(J849="","",MAX(0,E849-J849)^2)</f>
        <v/>
      </c>
      <c r="M849" s="27">
        <f>IF(J849="","",MAX(0,E849-(J849+twcdh_off))^2)</f>
        <v/>
      </c>
      <c r="N849" s="27">
        <f>IF(E849="","",MAX(0,E849-swcdh_thr)^2)</f>
        <v/>
      </c>
      <c r="O849">
        <f>IF(K849="","",ROUND(E849-K849,0))</f>
        <v/>
      </c>
      <c r="P849">
        <f>IF(O849="","",IF(O849&gt;=1,O849,0))</f>
        <v/>
      </c>
      <c r="Q849" s="27">
        <f>IF(E849="","",MAX(0,E849-22))</f>
        <v/>
      </c>
      <c r="R849" s="27">
        <f>IF(H849=1,E849,"")</f>
        <v/>
      </c>
      <c r="S849" s="27">
        <f>IF(AND(H849=1,J849&lt;&gt;""),E849-J849,"")</f>
        <v/>
      </c>
      <c r="T849">
        <f>IF(G849="","",MONTH(G849))</f>
        <v/>
      </c>
    </row>
    <row r="850">
      <c r="A850" s="24" t="n">
        <v>2020</v>
      </c>
      <c r="B850" s="24" t="n">
        <v>2</v>
      </c>
      <c r="C850" s="24" t="n">
        <v>5</v>
      </c>
      <c r="D850" s="24" t="n">
        <v>9</v>
      </c>
      <c r="E850" s="24" t="n">
        <v>4.74</v>
      </c>
      <c r="F850" s="25">
        <f>IF($E850="","",DATE(IF($A850="",nominal_year,$A850),$B850,$C850)+($D850-IF(LEFT(hour_conv,1)="1",1,0))/24)</f>
        <v/>
      </c>
      <c r="G850" s="26">
        <f>IF(F850="","",INT(F850))</f>
        <v/>
      </c>
      <c r="H850">
        <f>IF(G850="","",IF(AND(MONTH(G850)*100+DAY(G850)&gt;=season_lo,MONTH(G850)*100+DAY(G850)&lt;=season_hi),1,0))</f>
        <v/>
      </c>
      <c r="I850">
        <f>IF(G850="","",G850-first_day+1)</f>
        <v/>
      </c>
      <c r="J850" s="27">
        <f>IF(I850="","",INDEX(Daily!$J$2:$J$421,I850))</f>
        <v/>
      </c>
      <c r="K850" s="27">
        <f>IF(J850="","",J850+cat_offset)</f>
        <v/>
      </c>
      <c r="L850" s="27">
        <f>IF(J850="","",MAX(0,E850-J850)^2)</f>
        <v/>
      </c>
      <c r="M850" s="27">
        <f>IF(J850="","",MAX(0,E850-(J850+twcdh_off))^2)</f>
        <v/>
      </c>
      <c r="N850" s="27">
        <f>IF(E850="","",MAX(0,E850-swcdh_thr)^2)</f>
        <v/>
      </c>
      <c r="O850">
        <f>IF(K850="","",ROUND(E850-K850,0))</f>
        <v/>
      </c>
      <c r="P850">
        <f>IF(O850="","",IF(O850&gt;=1,O850,0))</f>
        <v/>
      </c>
      <c r="Q850" s="27">
        <f>IF(E850="","",MAX(0,E850-22))</f>
        <v/>
      </c>
      <c r="R850" s="27">
        <f>IF(H850=1,E850,"")</f>
        <v/>
      </c>
      <c r="S850" s="27">
        <f>IF(AND(H850=1,J850&lt;&gt;""),E850-J850,"")</f>
        <v/>
      </c>
      <c r="T850">
        <f>IF(G850="","",MONTH(G850))</f>
        <v/>
      </c>
    </row>
    <row r="851">
      <c r="A851" s="24" t="n">
        <v>2020</v>
      </c>
      <c r="B851" s="24" t="n">
        <v>2</v>
      </c>
      <c r="C851" s="24" t="n">
        <v>5</v>
      </c>
      <c r="D851" s="24" t="n">
        <v>10</v>
      </c>
      <c r="E851" s="24" t="n">
        <v>4.37</v>
      </c>
      <c r="F851" s="25">
        <f>IF($E851="","",DATE(IF($A851="",nominal_year,$A851),$B851,$C851)+($D851-IF(LEFT(hour_conv,1)="1",1,0))/24)</f>
        <v/>
      </c>
      <c r="G851" s="26">
        <f>IF(F851="","",INT(F851))</f>
        <v/>
      </c>
      <c r="H851">
        <f>IF(G851="","",IF(AND(MONTH(G851)*100+DAY(G851)&gt;=season_lo,MONTH(G851)*100+DAY(G851)&lt;=season_hi),1,0))</f>
        <v/>
      </c>
      <c r="I851">
        <f>IF(G851="","",G851-first_day+1)</f>
        <v/>
      </c>
      <c r="J851" s="27">
        <f>IF(I851="","",INDEX(Daily!$J$2:$J$421,I851))</f>
        <v/>
      </c>
      <c r="K851" s="27">
        <f>IF(J851="","",J851+cat_offset)</f>
        <v/>
      </c>
      <c r="L851" s="27">
        <f>IF(J851="","",MAX(0,E851-J851)^2)</f>
        <v/>
      </c>
      <c r="M851" s="27">
        <f>IF(J851="","",MAX(0,E851-(J851+twcdh_off))^2)</f>
        <v/>
      </c>
      <c r="N851" s="27">
        <f>IF(E851="","",MAX(0,E851-swcdh_thr)^2)</f>
        <v/>
      </c>
      <c r="O851">
        <f>IF(K851="","",ROUND(E851-K851,0))</f>
        <v/>
      </c>
      <c r="P851">
        <f>IF(O851="","",IF(O851&gt;=1,O851,0))</f>
        <v/>
      </c>
      <c r="Q851" s="27">
        <f>IF(E851="","",MAX(0,E851-22))</f>
        <v/>
      </c>
      <c r="R851" s="27">
        <f>IF(H851=1,E851,"")</f>
        <v/>
      </c>
      <c r="S851" s="27">
        <f>IF(AND(H851=1,J851&lt;&gt;""),E851-J851,"")</f>
        <v/>
      </c>
      <c r="T851">
        <f>IF(G851="","",MONTH(G851))</f>
        <v/>
      </c>
    </row>
    <row r="852">
      <c r="A852" s="24" t="n">
        <v>2020</v>
      </c>
      <c r="B852" s="24" t="n">
        <v>2</v>
      </c>
      <c r="C852" s="24" t="n">
        <v>5</v>
      </c>
      <c r="D852" s="24" t="n">
        <v>11</v>
      </c>
      <c r="E852" s="24" t="n">
        <v>5.84</v>
      </c>
      <c r="F852" s="25">
        <f>IF($E852="","",DATE(IF($A852="",nominal_year,$A852),$B852,$C852)+($D852-IF(LEFT(hour_conv,1)="1",1,0))/24)</f>
        <v/>
      </c>
      <c r="G852" s="26">
        <f>IF(F852="","",INT(F852))</f>
        <v/>
      </c>
      <c r="H852">
        <f>IF(G852="","",IF(AND(MONTH(G852)*100+DAY(G852)&gt;=season_lo,MONTH(G852)*100+DAY(G852)&lt;=season_hi),1,0))</f>
        <v/>
      </c>
      <c r="I852">
        <f>IF(G852="","",G852-first_day+1)</f>
        <v/>
      </c>
      <c r="J852" s="27">
        <f>IF(I852="","",INDEX(Daily!$J$2:$J$421,I852))</f>
        <v/>
      </c>
      <c r="K852" s="27">
        <f>IF(J852="","",J852+cat_offset)</f>
        <v/>
      </c>
      <c r="L852" s="27">
        <f>IF(J852="","",MAX(0,E852-J852)^2)</f>
        <v/>
      </c>
      <c r="M852" s="27">
        <f>IF(J852="","",MAX(0,E852-(J852+twcdh_off))^2)</f>
        <v/>
      </c>
      <c r="N852" s="27">
        <f>IF(E852="","",MAX(0,E852-swcdh_thr)^2)</f>
        <v/>
      </c>
      <c r="O852">
        <f>IF(K852="","",ROUND(E852-K852,0))</f>
        <v/>
      </c>
      <c r="P852">
        <f>IF(O852="","",IF(O852&gt;=1,O852,0))</f>
        <v/>
      </c>
      <c r="Q852" s="27">
        <f>IF(E852="","",MAX(0,E852-22))</f>
        <v/>
      </c>
      <c r="R852" s="27">
        <f>IF(H852=1,E852,"")</f>
        <v/>
      </c>
      <c r="S852" s="27">
        <f>IF(AND(H852=1,J852&lt;&gt;""),E852-J852,"")</f>
        <v/>
      </c>
      <c r="T852">
        <f>IF(G852="","",MONTH(G852))</f>
        <v/>
      </c>
    </row>
    <row r="853">
      <c r="A853" s="24" t="n">
        <v>2020</v>
      </c>
      <c r="B853" s="24" t="n">
        <v>2</v>
      </c>
      <c r="C853" s="24" t="n">
        <v>5</v>
      </c>
      <c r="D853" s="24" t="n">
        <v>12</v>
      </c>
      <c r="E853" s="24" t="n">
        <v>6.63</v>
      </c>
      <c r="F853" s="25">
        <f>IF($E853="","",DATE(IF($A853="",nominal_year,$A853),$B853,$C853)+($D853-IF(LEFT(hour_conv,1)="1",1,0))/24)</f>
        <v/>
      </c>
      <c r="G853" s="26">
        <f>IF(F853="","",INT(F853))</f>
        <v/>
      </c>
      <c r="H853">
        <f>IF(G853="","",IF(AND(MONTH(G853)*100+DAY(G853)&gt;=season_lo,MONTH(G853)*100+DAY(G853)&lt;=season_hi),1,0))</f>
        <v/>
      </c>
      <c r="I853">
        <f>IF(G853="","",G853-first_day+1)</f>
        <v/>
      </c>
      <c r="J853" s="27">
        <f>IF(I853="","",INDEX(Daily!$J$2:$J$421,I853))</f>
        <v/>
      </c>
      <c r="K853" s="27">
        <f>IF(J853="","",J853+cat_offset)</f>
        <v/>
      </c>
      <c r="L853" s="27">
        <f>IF(J853="","",MAX(0,E853-J853)^2)</f>
        <v/>
      </c>
      <c r="M853" s="27">
        <f>IF(J853="","",MAX(0,E853-(J853+twcdh_off))^2)</f>
        <v/>
      </c>
      <c r="N853" s="27">
        <f>IF(E853="","",MAX(0,E853-swcdh_thr)^2)</f>
        <v/>
      </c>
      <c r="O853">
        <f>IF(K853="","",ROUND(E853-K853,0))</f>
        <v/>
      </c>
      <c r="P853">
        <f>IF(O853="","",IF(O853&gt;=1,O853,0))</f>
        <v/>
      </c>
      <c r="Q853" s="27">
        <f>IF(E853="","",MAX(0,E853-22))</f>
        <v/>
      </c>
      <c r="R853" s="27">
        <f>IF(H853=1,E853,"")</f>
        <v/>
      </c>
      <c r="S853" s="27">
        <f>IF(AND(H853=1,J853&lt;&gt;""),E853-J853,"")</f>
        <v/>
      </c>
      <c r="T853">
        <f>IF(G853="","",MONTH(G853))</f>
        <v/>
      </c>
    </row>
    <row r="854">
      <c r="A854" s="24" t="n">
        <v>2020</v>
      </c>
      <c r="B854" s="24" t="n">
        <v>2</v>
      </c>
      <c r="C854" s="24" t="n">
        <v>5</v>
      </c>
      <c r="D854" s="24" t="n">
        <v>13</v>
      </c>
      <c r="E854" s="24" t="n">
        <v>7.02</v>
      </c>
      <c r="F854" s="25">
        <f>IF($E854="","",DATE(IF($A854="",nominal_year,$A854),$B854,$C854)+($D854-IF(LEFT(hour_conv,1)="1",1,0))/24)</f>
        <v/>
      </c>
      <c r="G854" s="26">
        <f>IF(F854="","",INT(F854))</f>
        <v/>
      </c>
      <c r="H854">
        <f>IF(G854="","",IF(AND(MONTH(G854)*100+DAY(G854)&gt;=season_lo,MONTH(G854)*100+DAY(G854)&lt;=season_hi),1,0))</f>
        <v/>
      </c>
      <c r="I854">
        <f>IF(G854="","",G854-first_day+1)</f>
        <v/>
      </c>
      <c r="J854" s="27">
        <f>IF(I854="","",INDEX(Daily!$J$2:$J$421,I854))</f>
        <v/>
      </c>
      <c r="K854" s="27">
        <f>IF(J854="","",J854+cat_offset)</f>
        <v/>
      </c>
      <c r="L854" s="27">
        <f>IF(J854="","",MAX(0,E854-J854)^2)</f>
        <v/>
      </c>
      <c r="M854" s="27">
        <f>IF(J854="","",MAX(0,E854-(J854+twcdh_off))^2)</f>
        <v/>
      </c>
      <c r="N854" s="27">
        <f>IF(E854="","",MAX(0,E854-swcdh_thr)^2)</f>
        <v/>
      </c>
      <c r="O854">
        <f>IF(K854="","",ROUND(E854-K854,0))</f>
        <v/>
      </c>
      <c r="P854">
        <f>IF(O854="","",IF(O854&gt;=1,O854,0))</f>
        <v/>
      </c>
      <c r="Q854" s="27">
        <f>IF(E854="","",MAX(0,E854-22))</f>
        <v/>
      </c>
      <c r="R854" s="27">
        <f>IF(H854=1,E854,"")</f>
        <v/>
      </c>
      <c r="S854" s="27">
        <f>IF(AND(H854=1,J854&lt;&gt;""),E854-J854,"")</f>
        <v/>
      </c>
      <c r="T854">
        <f>IF(G854="","",MONTH(G854))</f>
        <v/>
      </c>
    </row>
    <row r="855">
      <c r="A855" s="24" t="n">
        <v>2020</v>
      </c>
      <c r="B855" s="24" t="n">
        <v>2</v>
      </c>
      <c r="C855" s="24" t="n">
        <v>5</v>
      </c>
      <c r="D855" s="24" t="n">
        <v>14</v>
      </c>
      <c r="E855" s="24" t="n">
        <v>7.96</v>
      </c>
      <c r="F855" s="25">
        <f>IF($E855="","",DATE(IF($A855="",nominal_year,$A855),$B855,$C855)+($D855-IF(LEFT(hour_conv,1)="1",1,0))/24)</f>
        <v/>
      </c>
      <c r="G855" s="26">
        <f>IF(F855="","",INT(F855))</f>
        <v/>
      </c>
      <c r="H855">
        <f>IF(G855="","",IF(AND(MONTH(G855)*100+DAY(G855)&gt;=season_lo,MONTH(G855)*100+DAY(G855)&lt;=season_hi),1,0))</f>
        <v/>
      </c>
      <c r="I855">
        <f>IF(G855="","",G855-first_day+1)</f>
        <v/>
      </c>
      <c r="J855" s="27">
        <f>IF(I855="","",INDEX(Daily!$J$2:$J$421,I855))</f>
        <v/>
      </c>
      <c r="K855" s="27">
        <f>IF(J855="","",J855+cat_offset)</f>
        <v/>
      </c>
      <c r="L855" s="27">
        <f>IF(J855="","",MAX(0,E855-J855)^2)</f>
        <v/>
      </c>
      <c r="M855" s="27">
        <f>IF(J855="","",MAX(0,E855-(J855+twcdh_off))^2)</f>
        <v/>
      </c>
      <c r="N855" s="27">
        <f>IF(E855="","",MAX(0,E855-swcdh_thr)^2)</f>
        <v/>
      </c>
      <c r="O855">
        <f>IF(K855="","",ROUND(E855-K855,0))</f>
        <v/>
      </c>
      <c r="P855">
        <f>IF(O855="","",IF(O855&gt;=1,O855,0))</f>
        <v/>
      </c>
      <c r="Q855" s="27">
        <f>IF(E855="","",MAX(0,E855-22))</f>
        <v/>
      </c>
      <c r="R855" s="27">
        <f>IF(H855=1,E855,"")</f>
        <v/>
      </c>
      <c r="S855" s="27">
        <f>IF(AND(H855=1,J855&lt;&gt;""),E855-J855,"")</f>
        <v/>
      </c>
      <c r="T855">
        <f>IF(G855="","",MONTH(G855))</f>
        <v/>
      </c>
    </row>
    <row r="856">
      <c r="A856" s="24" t="n">
        <v>2020</v>
      </c>
      <c r="B856" s="24" t="n">
        <v>2</v>
      </c>
      <c r="C856" s="24" t="n">
        <v>5</v>
      </c>
      <c r="D856" s="24" t="n">
        <v>15</v>
      </c>
      <c r="E856" s="24" t="n">
        <v>8.65</v>
      </c>
      <c r="F856" s="25">
        <f>IF($E856="","",DATE(IF($A856="",nominal_year,$A856),$B856,$C856)+($D856-IF(LEFT(hour_conv,1)="1",1,0))/24)</f>
        <v/>
      </c>
      <c r="G856" s="26">
        <f>IF(F856="","",INT(F856))</f>
        <v/>
      </c>
      <c r="H856">
        <f>IF(G856="","",IF(AND(MONTH(G856)*100+DAY(G856)&gt;=season_lo,MONTH(G856)*100+DAY(G856)&lt;=season_hi),1,0))</f>
        <v/>
      </c>
      <c r="I856">
        <f>IF(G856="","",G856-first_day+1)</f>
        <v/>
      </c>
      <c r="J856" s="27">
        <f>IF(I856="","",INDEX(Daily!$J$2:$J$421,I856))</f>
        <v/>
      </c>
      <c r="K856" s="27">
        <f>IF(J856="","",J856+cat_offset)</f>
        <v/>
      </c>
      <c r="L856" s="27">
        <f>IF(J856="","",MAX(0,E856-J856)^2)</f>
        <v/>
      </c>
      <c r="M856" s="27">
        <f>IF(J856="","",MAX(0,E856-(J856+twcdh_off))^2)</f>
        <v/>
      </c>
      <c r="N856" s="27">
        <f>IF(E856="","",MAX(0,E856-swcdh_thr)^2)</f>
        <v/>
      </c>
      <c r="O856">
        <f>IF(K856="","",ROUND(E856-K856,0))</f>
        <v/>
      </c>
      <c r="P856">
        <f>IF(O856="","",IF(O856&gt;=1,O856,0))</f>
        <v/>
      </c>
      <c r="Q856" s="27">
        <f>IF(E856="","",MAX(0,E856-22))</f>
        <v/>
      </c>
      <c r="R856" s="27">
        <f>IF(H856=1,E856,"")</f>
        <v/>
      </c>
      <c r="S856" s="27">
        <f>IF(AND(H856=1,J856&lt;&gt;""),E856-J856,"")</f>
        <v/>
      </c>
      <c r="T856">
        <f>IF(G856="","",MONTH(G856))</f>
        <v/>
      </c>
    </row>
    <row r="857">
      <c r="A857" s="24" t="n">
        <v>2020</v>
      </c>
      <c r="B857" s="24" t="n">
        <v>2</v>
      </c>
      <c r="C857" s="24" t="n">
        <v>5</v>
      </c>
      <c r="D857" s="24" t="n">
        <v>16</v>
      </c>
      <c r="E857" s="24" t="n">
        <v>8.08</v>
      </c>
      <c r="F857" s="25">
        <f>IF($E857="","",DATE(IF($A857="",nominal_year,$A857),$B857,$C857)+($D857-IF(LEFT(hour_conv,1)="1",1,0))/24)</f>
        <v/>
      </c>
      <c r="G857" s="26">
        <f>IF(F857="","",INT(F857))</f>
        <v/>
      </c>
      <c r="H857">
        <f>IF(G857="","",IF(AND(MONTH(G857)*100+DAY(G857)&gt;=season_lo,MONTH(G857)*100+DAY(G857)&lt;=season_hi),1,0))</f>
        <v/>
      </c>
      <c r="I857">
        <f>IF(G857="","",G857-first_day+1)</f>
        <v/>
      </c>
      <c r="J857" s="27">
        <f>IF(I857="","",INDEX(Daily!$J$2:$J$421,I857))</f>
        <v/>
      </c>
      <c r="K857" s="27">
        <f>IF(J857="","",J857+cat_offset)</f>
        <v/>
      </c>
      <c r="L857" s="27">
        <f>IF(J857="","",MAX(0,E857-J857)^2)</f>
        <v/>
      </c>
      <c r="M857" s="27">
        <f>IF(J857="","",MAX(0,E857-(J857+twcdh_off))^2)</f>
        <v/>
      </c>
      <c r="N857" s="27">
        <f>IF(E857="","",MAX(0,E857-swcdh_thr)^2)</f>
        <v/>
      </c>
      <c r="O857">
        <f>IF(K857="","",ROUND(E857-K857,0))</f>
        <v/>
      </c>
      <c r="P857">
        <f>IF(O857="","",IF(O857&gt;=1,O857,0))</f>
        <v/>
      </c>
      <c r="Q857" s="27">
        <f>IF(E857="","",MAX(0,E857-22))</f>
        <v/>
      </c>
      <c r="R857" s="27">
        <f>IF(H857=1,E857,"")</f>
        <v/>
      </c>
      <c r="S857" s="27">
        <f>IF(AND(H857=1,J857&lt;&gt;""),E857-J857,"")</f>
        <v/>
      </c>
      <c r="T857">
        <f>IF(G857="","",MONTH(G857))</f>
        <v/>
      </c>
    </row>
    <row r="858">
      <c r="A858" s="24" t="n">
        <v>2020</v>
      </c>
      <c r="B858" s="24" t="n">
        <v>2</v>
      </c>
      <c r="C858" s="24" t="n">
        <v>5</v>
      </c>
      <c r="D858" s="24" t="n">
        <v>17</v>
      </c>
      <c r="E858" s="24" t="n">
        <v>7.72</v>
      </c>
      <c r="F858" s="25">
        <f>IF($E858="","",DATE(IF($A858="",nominal_year,$A858),$B858,$C858)+($D858-IF(LEFT(hour_conv,1)="1",1,0))/24)</f>
        <v/>
      </c>
      <c r="G858" s="26">
        <f>IF(F858="","",INT(F858))</f>
        <v/>
      </c>
      <c r="H858">
        <f>IF(G858="","",IF(AND(MONTH(G858)*100+DAY(G858)&gt;=season_lo,MONTH(G858)*100+DAY(G858)&lt;=season_hi),1,0))</f>
        <v/>
      </c>
      <c r="I858">
        <f>IF(G858="","",G858-first_day+1)</f>
        <v/>
      </c>
      <c r="J858" s="27">
        <f>IF(I858="","",INDEX(Daily!$J$2:$J$421,I858))</f>
        <v/>
      </c>
      <c r="K858" s="27">
        <f>IF(J858="","",J858+cat_offset)</f>
        <v/>
      </c>
      <c r="L858" s="27">
        <f>IF(J858="","",MAX(0,E858-J858)^2)</f>
        <v/>
      </c>
      <c r="M858" s="27">
        <f>IF(J858="","",MAX(0,E858-(J858+twcdh_off))^2)</f>
        <v/>
      </c>
      <c r="N858" s="27">
        <f>IF(E858="","",MAX(0,E858-swcdh_thr)^2)</f>
        <v/>
      </c>
      <c r="O858">
        <f>IF(K858="","",ROUND(E858-K858,0))</f>
        <v/>
      </c>
      <c r="P858">
        <f>IF(O858="","",IF(O858&gt;=1,O858,0))</f>
        <v/>
      </c>
      <c r="Q858" s="27">
        <f>IF(E858="","",MAX(0,E858-22))</f>
        <v/>
      </c>
      <c r="R858" s="27">
        <f>IF(H858=1,E858,"")</f>
        <v/>
      </c>
      <c r="S858" s="27">
        <f>IF(AND(H858=1,J858&lt;&gt;""),E858-J858,"")</f>
        <v/>
      </c>
      <c r="T858">
        <f>IF(G858="","",MONTH(G858))</f>
        <v/>
      </c>
    </row>
    <row r="859">
      <c r="A859" s="24" t="n">
        <v>2020</v>
      </c>
      <c r="B859" s="24" t="n">
        <v>2</v>
      </c>
      <c r="C859" s="24" t="n">
        <v>5</v>
      </c>
      <c r="D859" s="24" t="n">
        <v>18</v>
      </c>
      <c r="E859" s="24" t="n">
        <v>8.699999999999999</v>
      </c>
      <c r="F859" s="25">
        <f>IF($E859="","",DATE(IF($A859="",nominal_year,$A859),$B859,$C859)+($D859-IF(LEFT(hour_conv,1)="1",1,0))/24)</f>
        <v/>
      </c>
      <c r="G859" s="26">
        <f>IF(F859="","",INT(F859))</f>
        <v/>
      </c>
      <c r="H859">
        <f>IF(G859="","",IF(AND(MONTH(G859)*100+DAY(G859)&gt;=season_lo,MONTH(G859)*100+DAY(G859)&lt;=season_hi),1,0))</f>
        <v/>
      </c>
      <c r="I859">
        <f>IF(G859="","",G859-first_day+1)</f>
        <v/>
      </c>
      <c r="J859" s="27">
        <f>IF(I859="","",INDEX(Daily!$J$2:$J$421,I859))</f>
        <v/>
      </c>
      <c r="K859" s="27">
        <f>IF(J859="","",J859+cat_offset)</f>
        <v/>
      </c>
      <c r="L859" s="27">
        <f>IF(J859="","",MAX(0,E859-J859)^2)</f>
        <v/>
      </c>
      <c r="M859" s="27">
        <f>IF(J859="","",MAX(0,E859-(J859+twcdh_off))^2)</f>
        <v/>
      </c>
      <c r="N859" s="27">
        <f>IF(E859="","",MAX(0,E859-swcdh_thr)^2)</f>
        <v/>
      </c>
      <c r="O859">
        <f>IF(K859="","",ROUND(E859-K859,0))</f>
        <v/>
      </c>
      <c r="P859">
        <f>IF(O859="","",IF(O859&gt;=1,O859,0))</f>
        <v/>
      </c>
      <c r="Q859" s="27">
        <f>IF(E859="","",MAX(0,E859-22))</f>
        <v/>
      </c>
      <c r="R859" s="27">
        <f>IF(H859=1,E859,"")</f>
        <v/>
      </c>
      <c r="S859" s="27">
        <f>IF(AND(H859=1,J859&lt;&gt;""),E859-J859,"")</f>
        <v/>
      </c>
      <c r="T859">
        <f>IF(G859="","",MONTH(G859))</f>
        <v/>
      </c>
    </row>
    <row r="860">
      <c r="A860" s="24" t="n">
        <v>2020</v>
      </c>
      <c r="B860" s="24" t="n">
        <v>2</v>
      </c>
      <c r="C860" s="24" t="n">
        <v>5</v>
      </c>
      <c r="D860" s="24" t="n">
        <v>19</v>
      </c>
      <c r="E860" s="24" t="n">
        <v>7.25</v>
      </c>
      <c r="F860" s="25">
        <f>IF($E860="","",DATE(IF($A860="",nominal_year,$A860),$B860,$C860)+($D860-IF(LEFT(hour_conv,1)="1",1,0))/24)</f>
        <v/>
      </c>
      <c r="G860" s="26">
        <f>IF(F860="","",INT(F860))</f>
        <v/>
      </c>
      <c r="H860">
        <f>IF(G860="","",IF(AND(MONTH(G860)*100+DAY(G860)&gt;=season_lo,MONTH(G860)*100+DAY(G860)&lt;=season_hi),1,0))</f>
        <v/>
      </c>
      <c r="I860">
        <f>IF(G860="","",G860-first_day+1)</f>
        <v/>
      </c>
      <c r="J860" s="27">
        <f>IF(I860="","",INDEX(Daily!$J$2:$J$421,I860))</f>
        <v/>
      </c>
      <c r="K860" s="27">
        <f>IF(J860="","",J860+cat_offset)</f>
        <v/>
      </c>
      <c r="L860" s="27">
        <f>IF(J860="","",MAX(0,E860-J860)^2)</f>
        <v/>
      </c>
      <c r="M860" s="27">
        <f>IF(J860="","",MAX(0,E860-(J860+twcdh_off))^2)</f>
        <v/>
      </c>
      <c r="N860" s="27">
        <f>IF(E860="","",MAX(0,E860-swcdh_thr)^2)</f>
        <v/>
      </c>
      <c r="O860">
        <f>IF(K860="","",ROUND(E860-K860,0))</f>
        <v/>
      </c>
      <c r="P860">
        <f>IF(O860="","",IF(O860&gt;=1,O860,0))</f>
        <v/>
      </c>
      <c r="Q860" s="27">
        <f>IF(E860="","",MAX(0,E860-22))</f>
        <v/>
      </c>
      <c r="R860" s="27">
        <f>IF(H860=1,E860,"")</f>
        <v/>
      </c>
      <c r="S860" s="27">
        <f>IF(AND(H860=1,J860&lt;&gt;""),E860-J860,"")</f>
        <v/>
      </c>
      <c r="T860">
        <f>IF(G860="","",MONTH(G860))</f>
        <v/>
      </c>
    </row>
    <row r="861">
      <c r="A861" s="24" t="n">
        <v>2020</v>
      </c>
      <c r="B861" s="24" t="n">
        <v>2</v>
      </c>
      <c r="C861" s="24" t="n">
        <v>5</v>
      </c>
      <c r="D861" s="24" t="n">
        <v>20</v>
      </c>
      <c r="E861" s="24" t="n">
        <v>6.33</v>
      </c>
      <c r="F861" s="25">
        <f>IF($E861="","",DATE(IF($A861="",nominal_year,$A861),$B861,$C861)+($D861-IF(LEFT(hour_conv,1)="1",1,0))/24)</f>
        <v/>
      </c>
      <c r="G861" s="26">
        <f>IF(F861="","",INT(F861))</f>
        <v/>
      </c>
      <c r="H861">
        <f>IF(G861="","",IF(AND(MONTH(G861)*100+DAY(G861)&gt;=season_lo,MONTH(G861)*100+DAY(G861)&lt;=season_hi),1,0))</f>
        <v/>
      </c>
      <c r="I861">
        <f>IF(G861="","",G861-first_day+1)</f>
        <v/>
      </c>
      <c r="J861" s="27">
        <f>IF(I861="","",INDEX(Daily!$J$2:$J$421,I861))</f>
        <v/>
      </c>
      <c r="K861" s="27">
        <f>IF(J861="","",J861+cat_offset)</f>
        <v/>
      </c>
      <c r="L861" s="27">
        <f>IF(J861="","",MAX(0,E861-J861)^2)</f>
        <v/>
      </c>
      <c r="M861" s="27">
        <f>IF(J861="","",MAX(0,E861-(J861+twcdh_off))^2)</f>
        <v/>
      </c>
      <c r="N861" s="27">
        <f>IF(E861="","",MAX(0,E861-swcdh_thr)^2)</f>
        <v/>
      </c>
      <c r="O861">
        <f>IF(K861="","",ROUND(E861-K861,0))</f>
        <v/>
      </c>
      <c r="P861">
        <f>IF(O861="","",IF(O861&gt;=1,O861,0))</f>
        <v/>
      </c>
      <c r="Q861" s="27">
        <f>IF(E861="","",MAX(0,E861-22))</f>
        <v/>
      </c>
      <c r="R861" s="27">
        <f>IF(H861=1,E861,"")</f>
        <v/>
      </c>
      <c r="S861" s="27">
        <f>IF(AND(H861=1,J861&lt;&gt;""),E861-J861,"")</f>
        <v/>
      </c>
      <c r="T861">
        <f>IF(G861="","",MONTH(G861))</f>
        <v/>
      </c>
    </row>
    <row r="862">
      <c r="A862" s="24" t="n">
        <v>2020</v>
      </c>
      <c r="B862" s="24" t="n">
        <v>2</v>
      </c>
      <c r="C862" s="24" t="n">
        <v>5</v>
      </c>
      <c r="D862" s="24" t="n">
        <v>21</v>
      </c>
      <c r="E862" s="24" t="n">
        <v>6.22</v>
      </c>
      <c r="F862" s="25">
        <f>IF($E862="","",DATE(IF($A862="",nominal_year,$A862),$B862,$C862)+($D862-IF(LEFT(hour_conv,1)="1",1,0))/24)</f>
        <v/>
      </c>
      <c r="G862" s="26">
        <f>IF(F862="","",INT(F862))</f>
        <v/>
      </c>
      <c r="H862">
        <f>IF(G862="","",IF(AND(MONTH(G862)*100+DAY(G862)&gt;=season_lo,MONTH(G862)*100+DAY(G862)&lt;=season_hi),1,0))</f>
        <v/>
      </c>
      <c r="I862">
        <f>IF(G862="","",G862-first_day+1)</f>
        <v/>
      </c>
      <c r="J862" s="27">
        <f>IF(I862="","",INDEX(Daily!$J$2:$J$421,I862))</f>
        <v/>
      </c>
      <c r="K862" s="27">
        <f>IF(J862="","",J862+cat_offset)</f>
        <v/>
      </c>
      <c r="L862" s="27">
        <f>IF(J862="","",MAX(0,E862-J862)^2)</f>
        <v/>
      </c>
      <c r="M862" s="27">
        <f>IF(J862="","",MAX(0,E862-(J862+twcdh_off))^2)</f>
        <v/>
      </c>
      <c r="N862" s="27">
        <f>IF(E862="","",MAX(0,E862-swcdh_thr)^2)</f>
        <v/>
      </c>
      <c r="O862">
        <f>IF(K862="","",ROUND(E862-K862,0))</f>
        <v/>
      </c>
      <c r="P862">
        <f>IF(O862="","",IF(O862&gt;=1,O862,0))</f>
        <v/>
      </c>
      <c r="Q862" s="27">
        <f>IF(E862="","",MAX(0,E862-22))</f>
        <v/>
      </c>
      <c r="R862" s="27">
        <f>IF(H862=1,E862,"")</f>
        <v/>
      </c>
      <c r="S862" s="27">
        <f>IF(AND(H862=1,J862&lt;&gt;""),E862-J862,"")</f>
        <v/>
      </c>
      <c r="T862">
        <f>IF(G862="","",MONTH(G862))</f>
        <v/>
      </c>
    </row>
    <row r="863">
      <c r="A863" s="24" t="n">
        <v>2020</v>
      </c>
      <c r="B863" s="24" t="n">
        <v>2</v>
      </c>
      <c r="C863" s="24" t="n">
        <v>5</v>
      </c>
      <c r="D863" s="24" t="n">
        <v>22</v>
      </c>
      <c r="E863" s="24" t="n">
        <v>5.54</v>
      </c>
      <c r="F863" s="25">
        <f>IF($E863="","",DATE(IF($A863="",nominal_year,$A863),$B863,$C863)+($D863-IF(LEFT(hour_conv,1)="1",1,0))/24)</f>
        <v/>
      </c>
      <c r="G863" s="26">
        <f>IF(F863="","",INT(F863))</f>
        <v/>
      </c>
      <c r="H863">
        <f>IF(G863="","",IF(AND(MONTH(G863)*100+DAY(G863)&gt;=season_lo,MONTH(G863)*100+DAY(G863)&lt;=season_hi),1,0))</f>
        <v/>
      </c>
      <c r="I863">
        <f>IF(G863="","",G863-first_day+1)</f>
        <v/>
      </c>
      <c r="J863" s="27">
        <f>IF(I863="","",INDEX(Daily!$J$2:$J$421,I863))</f>
        <v/>
      </c>
      <c r="K863" s="27">
        <f>IF(J863="","",J863+cat_offset)</f>
        <v/>
      </c>
      <c r="L863" s="27">
        <f>IF(J863="","",MAX(0,E863-J863)^2)</f>
        <v/>
      </c>
      <c r="M863" s="27">
        <f>IF(J863="","",MAX(0,E863-(J863+twcdh_off))^2)</f>
        <v/>
      </c>
      <c r="N863" s="27">
        <f>IF(E863="","",MAX(0,E863-swcdh_thr)^2)</f>
        <v/>
      </c>
      <c r="O863">
        <f>IF(K863="","",ROUND(E863-K863,0))</f>
        <v/>
      </c>
      <c r="P863">
        <f>IF(O863="","",IF(O863&gt;=1,O863,0))</f>
        <v/>
      </c>
      <c r="Q863" s="27">
        <f>IF(E863="","",MAX(0,E863-22))</f>
        <v/>
      </c>
      <c r="R863" s="27">
        <f>IF(H863=1,E863,"")</f>
        <v/>
      </c>
      <c r="S863" s="27">
        <f>IF(AND(H863=1,J863&lt;&gt;""),E863-J863,"")</f>
        <v/>
      </c>
      <c r="T863">
        <f>IF(G863="","",MONTH(G863))</f>
        <v/>
      </c>
    </row>
    <row r="864">
      <c r="A864" s="24" t="n">
        <v>2020</v>
      </c>
      <c r="B864" s="24" t="n">
        <v>2</v>
      </c>
      <c r="C864" s="24" t="n">
        <v>5</v>
      </c>
      <c r="D864" s="24" t="n">
        <v>23</v>
      </c>
      <c r="E864" s="24" t="n">
        <v>4.33</v>
      </c>
      <c r="F864" s="25">
        <f>IF($E864="","",DATE(IF($A864="",nominal_year,$A864),$B864,$C864)+($D864-IF(LEFT(hour_conv,1)="1",1,0))/24)</f>
        <v/>
      </c>
      <c r="G864" s="26">
        <f>IF(F864="","",INT(F864))</f>
        <v/>
      </c>
      <c r="H864">
        <f>IF(G864="","",IF(AND(MONTH(G864)*100+DAY(G864)&gt;=season_lo,MONTH(G864)*100+DAY(G864)&lt;=season_hi),1,0))</f>
        <v/>
      </c>
      <c r="I864">
        <f>IF(G864="","",G864-first_day+1)</f>
        <v/>
      </c>
      <c r="J864" s="27">
        <f>IF(I864="","",INDEX(Daily!$J$2:$J$421,I864))</f>
        <v/>
      </c>
      <c r="K864" s="27">
        <f>IF(J864="","",J864+cat_offset)</f>
        <v/>
      </c>
      <c r="L864" s="27">
        <f>IF(J864="","",MAX(0,E864-J864)^2)</f>
        <v/>
      </c>
      <c r="M864" s="27">
        <f>IF(J864="","",MAX(0,E864-(J864+twcdh_off))^2)</f>
        <v/>
      </c>
      <c r="N864" s="27">
        <f>IF(E864="","",MAX(0,E864-swcdh_thr)^2)</f>
        <v/>
      </c>
      <c r="O864">
        <f>IF(K864="","",ROUND(E864-K864,0))</f>
        <v/>
      </c>
      <c r="P864">
        <f>IF(O864="","",IF(O864&gt;=1,O864,0))</f>
        <v/>
      </c>
      <c r="Q864" s="27">
        <f>IF(E864="","",MAX(0,E864-22))</f>
        <v/>
      </c>
      <c r="R864" s="27">
        <f>IF(H864=1,E864,"")</f>
        <v/>
      </c>
      <c r="S864" s="27">
        <f>IF(AND(H864=1,J864&lt;&gt;""),E864-J864,"")</f>
        <v/>
      </c>
      <c r="T864">
        <f>IF(G864="","",MONTH(G864))</f>
        <v/>
      </c>
    </row>
    <row r="865">
      <c r="A865" s="24" t="n">
        <v>2020</v>
      </c>
      <c r="B865" s="24" t="n">
        <v>2</v>
      </c>
      <c r="C865" s="24" t="n">
        <v>5</v>
      </c>
      <c r="D865" s="24" t="n">
        <v>24</v>
      </c>
      <c r="E865" s="24" t="n">
        <v>4.23</v>
      </c>
      <c r="F865" s="25">
        <f>IF($E865="","",DATE(IF($A865="",nominal_year,$A865),$B865,$C865)+($D865-IF(LEFT(hour_conv,1)="1",1,0))/24)</f>
        <v/>
      </c>
      <c r="G865" s="26">
        <f>IF(F865="","",INT(F865))</f>
        <v/>
      </c>
      <c r="H865">
        <f>IF(G865="","",IF(AND(MONTH(G865)*100+DAY(G865)&gt;=season_lo,MONTH(G865)*100+DAY(G865)&lt;=season_hi),1,0))</f>
        <v/>
      </c>
      <c r="I865">
        <f>IF(G865="","",G865-first_day+1)</f>
        <v/>
      </c>
      <c r="J865" s="27">
        <f>IF(I865="","",INDEX(Daily!$J$2:$J$421,I865))</f>
        <v/>
      </c>
      <c r="K865" s="27">
        <f>IF(J865="","",J865+cat_offset)</f>
        <v/>
      </c>
      <c r="L865" s="27">
        <f>IF(J865="","",MAX(0,E865-J865)^2)</f>
        <v/>
      </c>
      <c r="M865" s="27">
        <f>IF(J865="","",MAX(0,E865-(J865+twcdh_off))^2)</f>
        <v/>
      </c>
      <c r="N865" s="27">
        <f>IF(E865="","",MAX(0,E865-swcdh_thr)^2)</f>
        <v/>
      </c>
      <c r="O865">
        <f>IF(K865="","",ROUND(E865-K865,0))</f>
        <v/>
      </c>
      <c r="P865">
        <f>IF(O865="","",IF(O865&gt;=1,O865,0))</f>
        <v/>
      </c>
      <c r="Q865" s="27">
        <f>IF(E865="","",MAX(0,E865-22))</f>
        <v/>
      </c>
      <c r="R865" s="27">
        <f>IF(H865=1,E865,"")</f>
        <v/>
      </c>
      <c r="S865" s="27">
        <f>IF(AND(H865=1,J865&lt;&gt;""),E865-J865,"")</f>
        <v/>
      </c>
      <c r="T865">
        <f>IF(G865="","",MONTH(G865))</f>
        <v/>
      </c>
    </row>
    <row r="866">
      <c r="A866" s="24" t="n">
        <v>2020</v>
      </c>
      <c r="B866" s="24" t="n">
        <v>2</v>
      </c>
      <c r="C866" s="24" t="n">
        <v>6</v>
      </c>
      <c r="D866" s="24" t="n">
        <v>1</v>
      </c>
      <c r="E866" s="24" t="n">
        <v>4.05</v>
      </c>
      <c r="F866" s="25">
        <f>IF($E866="","",DATE(IF($A866="",nominal_year,$A866),$B866,$C866)+($D866-IF(LEFT(hour_conv,1)="1",1,0))/24)</f>
        <v/>
      </c>
      <c r="G866" s="26">
        <f>IF(F866="","",INT(F866))</f>
        <v/>
      </c>
      <c r="H866">
        <f>IF(G866="","",IF(AND(MONTH(G866)*100+DAY(G866)&gt;=season_lo,MONTH(G866)*100+DAY(G866)&lt;=season_hi),1,0))</f>
        <v/>
      </c>
      <c r="I866">
        <f>IF(G866="","",G866-first_day+1)</f>
        <v/>
      </c>
      <c r="J866" s="27">
        <f>IF(I866="","",INDEX(Daily!$J$2:$J$421,I866))</f>
        <v/>
      </c>
      <c r="K866" s="27">
        <f>IF(J866="","",J866+cat_offset)</f>
        <v/>
      </c>
      <c r="L866" s="27">
        <f>IF(J866="","",MAX(0,E866-J866)^2)</f>
        <v/>
      </c>
      <c r="M866" s="27">
        <f>IF(J866="","",MAX(0,E866-(J866+twcdh_off))^2)</f>
        <v/>
      </c>
      <c r="N866" s="27">
        <f>IF(E866="","",MAX(0,E866-swcdh_thr)^2)</f>
        <v/>
      </c>
      <c r="O866">
        <f>IF(K866="","",ROUND(E866-K866,0))</f>
        <v/>
      </c>
      <c r="P866">
        <f>IF(O866="","",IF(O866&gt;=1,O866,0))</f>
        <v/>
      </c>
      <c r="Q866" s="27">
        <f>IF(E866="","",MAX(0,E866-22))</f>
        <v/>
      </c>
      <c r="R866" s="27">
        <f>IF(H866=1,E866,"")</f>
        <v/>
      </c>
      <c r="S866" s="27">
        <f>IF(AND(H866=1,J866&lt;&gt;""),E866-J866,"")</f>
        <v/>
      </c>
      <c r="T866">
        <f>IF(G866="","",MONTH(G866))</f>
        <v/>
      </c>
    </row>
    <row r="867">
      <c r="A867" s="24" t="n">
        <v>2020</v>
      </c>
      <c r="B867" s="24" t="n">
        <v>2</v>
      </c>
      <c r="C867" s="24" t="n">
        <v>6</v>
      </c>
      <c r="D867" s="24" t="n">
        <v>2</v>
      </c>
      <c r="E867" s="24" t="n">
        <v>3.41</v>
      </c>
      <c r="F867" s="25">
        <f>IF($E867="","",DATE(IF($A867="",nominal_year,$A867),$B867,$C867)+($D867-IF(LEFT(hour_conv,1)="1",1,0))/24)</f>
        <v/>
      </c>
      <c r="G867" s="26">
        <f>IF(F867="","",INT(F867))</f>
        <v/>
      </c>
      <c r="H867">
        <f>IF(G867="","",IF(AND(MONTH(G867)*100+DAY(G867)&gt;=season_lo,MONTH(G867)*100+DAY(G867)&lt;=season_hi),1,0))</f>
        <v/>
      </c>
      <c r="I867">
        <f>IF(G867="","",G867-first_day+1)</f>
        <v/>
      </c>
      <c r="J867" s="27">
        <f>IF(I867="","",INDEX(Daily!$J$2:$J$421,I867))</f>
        <v/>
      </c>
      <c r="K867" s="27">
        <f>IF(J867="","",J867+cat_offset)</f>
        <v/>
      </c>
      <c r="L867" s="27">
        <f>IF(J867="","",MAX(0,E867-J867)^2)</f>
        <v/>
      </c>
      <c r="M867" s="27">
        <f>IF(J867="","",MAX(0,E867-(J867+twcdh_off))^2)</f>
        <v/>
      </c>
      <c r="N867" s="27">
        <f>IF(E867="","",MAX(0,E867-swcdh_thr)^2)</f>
        <v/>
      </c>
      <c r="O867">
        <f>IF(K867="","",ROUND(E867-K867,0))</f>
        <v/>
      </c>
      <c r="P867">
        <f>IF(O867="","",IF(O867&gt;=1,O867,0))</f>
        <v/>
      </c>
      <c r="Q867" s="27">
        <f>IF(E867="","",MAX(0,E867-22))</f>
        <v/>
      </c>
      <c r="R867" s="27">
        <f>IF(H867=1,E867,"")</f>
        <v/>
      </c>
      <c r="S867" s="27">
        <f>IF(AND(H867=1,J867&lt;&gt;""),E867-J867,"")</f>
        <v/>
      </c>
      <c r="T867">
        <f>IF(G867="","",MONTH(G867))</f>
        <v/>
      </c>
    </row>
    <row r="868">
      <c r="A868" s="24" t="n">
        <v>2020</v>
      </c>
      <c r="B868" s="24" t="n">
        <v>2</v>
      </c>
      <c r="C868" s="24" t="n">
        <v>6</v>
      </c>
      <c r="D868" s="24" t="n">
        <v>3</v>
      </c>
      <c r="E868" s="24" t="n">
        <v>3.56</v>
      </c>
      <c r="F868" s="25">
        <f>IF($E868="","",DATE(IF($A868="",nominal_year,$A868),$B868,$C868)+($D868-IF(LEFT(hour_conv,1)="1",1,0))/24)</f>
        <v/>
      </c>
      <c r="G868" s="26">
        <f>IF(F868="","",INT(F868))</f>
        <v/>
      </c>
      <c r="H868">
        <f>IF(G868="","",IF(AND(MONTH(G868)*100+DAY(G868)&gt;=season_lo,MONTH(G868)*100+DAY(G868)&lt;=season_hi),1,0))</f>
        <v/>
      </c>
      <c r="I868">
        <f>IF(G868="","",G868-first_day+1)</f>
        <v/>
      </c>
      <c r="J868" s="27">
        <f>IF(I868="","",INDEX(Daily!$J$2:$J$421,I868))</f>
        <v/>
      </c>
      <c r="K868" s="27">
        <f>IF(J868="","",J868+cat_offset)</f>
        <v/>
      </c>
      <c r="L868" s="27">
        <f>IF(J868="","",MAX(0,E868-J868)^2)</f>
        <v/>
      </c>
      <c r="M868" s="27">
        <f>IF(J868="","",MAX(0,E868-(J868+twcdh_off))^2)</f>
        <v/>
      </c>
      <c r="N868" s="27">
        <f>IF(E868="","",MAX(0,E868-swcdh_thr)^2)</f>
        <v/>
      </c>
      <c r="O868">
        <f>IF(K868="","",ROUND(E868-K868,0))</f>
        <v/>
      </c>
      <c r="P868">
        <f>IF(O868="","",IF(O868&gt;=1,O868,0))</f>
        <v/>
      </c>
      <c r="Q868" s="27">
        <f>IF(E868="","",MAX(0,E868-22))</f>
        <v/>
      </c>
      <c r="R868" s="27">
        <f>IF(H868=1,E868,"")</f>
        <v/>
      </c>
      <c r="S868" s="27">
        <f>IF(AND(H868=1,J868&lt;&gt;""),E868-J868,"")</f>
        <v/>
      </c>
      <c r="T868">
        <f>IF(G868="","",MONTH(G868))</f>
        <v/>
      </c>
    </row>
    <row r="869">
      <c r="A869" s="24" t="n">
        <v>2020</v>
      </c>
      <c r="B869" s="24" t="n">
        <v>2</v>
      </c>
      <c r="C869" s="24" t="n">
        <v>6</v>
      </c>
      <c r="D869" s="24" t="n">
        <v>4</v>
      </c>
      <c r="E869" s="24" t="n">
        <v>3.69</v>
      </c>
      <c r="F869" s="25">
        <f>IF($E869="","",DATE(IF($A869="",nominal_year,$A869),$B869,$C869)+($D869-IF(LEFT(hour_conv,1)="1",1,0))/24)</f>
        <v/>
      </c>
      <c r="G869" s="26">
        <f>IF(F869="","",INT(F869))</f>
        <v/>
      </c>
      <c r="H869">
        <f>IF(G869="","",IF(AND(MONTH(G869)*100+DAY(G869)&gt;=season_lo,MONTH(G869)*100+DAY(G869)&lt;=season_hi),1,0))</f>
        <v/>
      </c>
      <c r="I869">
        <f>IF(G869="","",G869-first_day+1)</f>
        <v/>
      </c>
      <c r="J869" s="27">
        <f>IF(I869="","",INDEX(Daily!$J$2:$J$421,I869))</f>
        <v/>
      </c>
      <c r="K869" s="27">
        <f>IF(J869="","",J869+cat_offset)</f>
        <v/>
      </c>
      <c r="L869" s="27">
        <f>IF(J869="","",MAX(0,E869-J869)^2)</f>
        <v/>
      </c>
      <c r="M869" s="27">
        <f>IF(J869="","",MAX(0,E869-(J869+twcdh_off))^2)</f>
        <v/>
      </c>
      <c r="N869" s="27">
        <f>IF(E869="","",MAX(0,E869-swcdh_thr)^2)</f>
        <v/>
      </c>
      <c r="O869">
        <f>IF(K869="","",ROUND(E869-K869,0))</f>
        <v/>
      </c>
      <c r="P869">
        <f>IF(O869="","",IF(O869&gt;=1,O869,0))</f>
        <v/>
      </c>
      <c r="Q869" s="27">
        <f>IF(E869="","",MAX(0,E869-22))</f>
        <v/>
      </c>
      <c r="R869" s="27">
        <f>IF(H869=1,E869,"")</f>
        <v/>
      </c>
      <c r="S869" s="27">
        <f>IF(AND(H869=1,J869&lt;&gt;""),E869-J869,"")</f>
        <v/>
      </c>
      <c r="T869">
        <f>IF(G869="","",MONTH(G869))</f>
        <v/>
      </c>
    </row>
    <row r="870">
      <c r="A870" s="24" t="n">
        <v>2020</v>
      </c>
      <c r="B870" s="24" t="n">
        <v>2</v>
      </c>
      <c r="C870" s="24" t="n">
        <v>6</v>
      </c>
      <c r="D870" s="24" t="n">
        <v>5</v>
      </c>
      <c r="E870" s="24" t="n">
        <v>3.23</v>
      </c>
      <c r="F870" s="25">
        <f>IF($E870="","",DATE(IF($A870="",nominal_year,$A870),$B870,$C870)+($D870-IF(LEFT(hour_conv,1)="1",1,0))/24)</f>
        <v/>
      </c>
      <c r="G870" s="26">
        <f>IF(F870="","",INT(F870))</f>
        <v/>
      </c>
      <c r="H870">
        <f>IF(G870="","",IF(AND(MONTH(G870)*100+DAY(G870)&gt;=season_lo,MONTH(G870)*100+DAY(G870)&lt;=season_hi),1,0))</f>
        <v/>
      </c>
      <c r="I870">
        <f>IF(G870="","",G870-first_day+1)</f>
        <v/>
      </c>
      <c r="J870" s="27">
        <f>IF(I870="","",INDEX(Daily!$J$2:$J$421,I870))</f>
        <v/>
      </c>
      <c r="K870" s="27">
        <f>IF(J870="","",J870+cat_offset)</f>
        <v/>
      </c>
      <c r="L870" s="27">
        <f>IF(J870="","",MAX(0,E870-J870)^2)</f>
        <v/>
      </c>
      <c r="M870" s="27">
        <f>IF(J870="","",MAX(0,E870-(J870+twcdh_off))^2)</f>
        <v/>
      </c>
      <c r="N870" s="27">
        <f>IF(E870="","",MAX(0,E870-swcdh_thr)^2)</f>
        <v/>
      </c>
      <c r="O870">
        <f>IF(K870="","",ROUND(E870-K870,0))</f>
        <v/>
      </c>
      <c r="P870">
        <f>IF(O870="","",IF(O870&gt;=1,O870,0))</f>
        <v/>
      </c>
      <c r="Q870" s="27">
        <f>IF(E870="","",MAX(0,E870-22))</f>
        <v/>
      </c>
      <c r="R870" s="27">
        <f>IF(H870=1,E870,"")</f>
        <v/>
      </c>
      <c r="S870" s="27">
        <f>IF(AND(H870=1,J870&lt;&gt;""),E870-J870,"")</f>
        <v/>
      </c>
      <c r="T870">
        <f>IF(G870="","",MONTH(G870))</f>
        <v/>
      </c>
    </row>
    <row r="871">
      <c r="A871" s="24" t="n">
        <v>2020</v>
      </c>
      <c r="B871" s="24" t="n">
        <v>2</v>
      </c>
      <c r="C871" s="24" t="n">
        <v>6</v>
      </c>
      <c r="D871" s="24" t="n">
        <v>6</v>
      </c>
      <c r="E871" s="24" t="n">
        <v>3.91</v>
      </c>
      <c r="F871" s="25">
        <f>IF($E871="","",DATE(IF($A871="",nominal_year,$A871),$B871,$C871)+($D871-IF(LEFT(hour_conv,1)="1",1,0))/24)</f>
        <v/>
      </c>
      <c r="G871" s="26">
        <f>IF(F871="","",INT(F871))</f>
        <v/>
      </c>
      <c r="H871">
        <f>IF(G871="","",IF(AND(MONTH(G871)*100+DAY(G871)&gt;=season_lo,MONTH(G871)*100+DAY(G871)&lt;=season_hi),1,0))</f>
        <v/>
      </c>
      <c r="I871">
        <f>IF(G871="","",G871-first_day+1)</f>
        <v/>
      </c>
      <c r="J871" s="27">
        <f>IF(I871="","",INDEX(Daily!$J$2:$J$421,I871))</f>
        <v/>
      </c>
      <c r="K871" s="27">
        <f>IF(J871="","",J871+cat_offset)</f>
        <v/>
      </c>
      <c r="L871" s="27">
        <f>IF(J871="","",MAX(0,E871-J871)^2)</f>
        <v/>
      </c>
      <c r="M871" s="27">
        <f>IF(J871="","",MAX(0,E871-(J871+twcdh_off))^2)</f>
        <v/>
      </c>
      <c r="N871" s="27">
        <f>IF(E871="","",MAX(0,E871-swcdh_thr)^2)</f>
        <v/>
      </c>
      <c r="O871">
        <f>IF(K871="","",ROUND(E871-K871,0))</f>
        <v/>
      </c>
      <c r="P871">
        <f>IF(O871="","",IF(O871&gt;=1,O871,0))</f>
        <v/>
      </c>
      <c r="Q871" s="27">
        <f>IF(E871="","",MAX(0,E871-22))</f>
        <v/>
      </c>
      <c r="R871" s="27">
        <f>IF(H871=1,E871,"")</f>
        <v/>
      </c>
      <c r="S871" s="27">
        <f>IF(AND(H871=1,J871&lt;&gt;""),E871-J871,"")</f>
        <v/>
      </c>
      <c r="T871">
        <f>IF(G871="","",MONTH(G871))</f>
        <v/>
      </c>
    </row>
    <row r="872">
      <c r="A872" s="24" t="n">
        <v>2020</v>
      </c>
      <c r="B872" s="24" t="n">
        <v>2</v>
      </c>
      <c r="C872" s="24" t="n">
        <v>6</v>
      </c>
      <c r="D872" s="24" t="n">
        <v>7</v>
      </c>
      <c r="E872" s="24" t="n">
        <v>4.21</v>
      </c>
      <c r="F872" s="25">
        <f>IF($E872="","",DATE(IF($A872="",nominal_year,$A872),$B872,$C872)+($D872-IF(LEFT(hour_conv,1)="1",1,0))/24)</f>
        <v/>
      </c>
      <c r="G872" s="26">
        <f>IF(F872="","",INT(F872))</f>
        <v/>
      </c>
      <c r="H872">
        <f>IF(G872="","",IF(AND(MONTH(G872)*100+DAY(G872)&gt;=season_lo,MONTH(G872)*100+DAY(G872)&lt;=season_hi),1,0))</f>
        <v/>
      </c>
      <c r="I872">
        <f>IF(G872="","",G872-first_day+1)</f>
        <v/>
      </c>
      <c r="J872" s="27">
        <f>IF(I872="","",INDEX(Daily!$J$2:$J$421,I872))</f>
        <v/>
      </c>
      <c r="K872" s="27">
        <f>IF(J872="","",J872+cat_offset)</f>
        <v/>
      </c>
      <c r="L872" s="27">
        <f>IF(J872="","",MAX(0,E872-J872)^2)</f>
        <v/>
      </c>
      <c r="M872" s="27">
        <f>IF(J872="","",MAX(0,E872-(J872+twcdh_off))^2)</f>
        <v/>
      </c>
      <c r="N872" s="27">
        <f>IF(E872="","",MAX(0,E872-swcdh_thr)^2)</f>
        <v/>
      </c>
      <c r="O872">
        <f>IF(K872="","",ROUND(E872-K872,0))</f>
        <v/>
      </c>
      <c r="P872">
        <f>IF(O872="","",IF(O872&gt;=1,O872,0))</f>
        <v/>
      </c>
      <c r="Q872" s="27">
        <f>IF(E872="","",MAX(0,E872-22))</f>
        <v/>
      </c>
      <c r="R872" s="27">
        <f>IF(H872=1,E872,"")</f>
        <v/>
      </c>
      <c r="S872" s="27">
        <f>IF(AND(H872=1,J872&lt;&gt;""),E872-J872,"")</f>
        <v/>
      </c>
      <c r="T872">
        <f>IF(G872="","",MONTH(G872))</f>
        <v/>
      </c>
    </row>
    <row r="873">
      <c r="A873" s="24" t="n">
        <v>2020</v>
      </c>
      <c r="B873" s="24" t="n">
        <v>2</v>
      </c>
      <c r="C873" s="24" t="n">
        <v>6</v>
      </c>
      <c r="D873" s="24" t="n">
        <v>8</v>
      </c>
      <c r="E873" s="24" t="n">
        <v>5.98</v>
      </c>
      <c r="F873" s="25">
        <f>IF($E873="","",DATE(IF($A873="",nominal_year,$A873),$B873,$C873)+($D873-IF(LEFT(hour_conv,1)="1",1,0))/24)</f>
        <v/>
      </c>
      <c r="G873" s="26">
        <f>IF(F873="","",INT(F873))</f>
        <v/>
      </c>
      <c r="H873">
        <f>IF(G873="","",IF(AND(MONTH(G873)*100+DAY(G873)&gt;=season_lo,MONTH(G873)*100+DAY(G873)&lt;=season_hi),1,0))</f>
        <v/>
      </c>
      <c r="I873">
        <f>IF(G873="","",G873-first_day+1)</f>
        <v/>
      </c>
      <c r="J873" s="27">
        <f>IF(I873="","",INDEX(Daily!$J$2:$J$421,I873))</f>
        <v/>
      </c>
      <c r="K873" s="27">
        <f>IF(J873="","",J873+cat_offset)</f>
        <v/>
      </c>
      <c r="L873" s="27">
        <f>IF(J873="","",MAX(0,E873-J873)^2)</f>
        <v/>
      </c>
      <c r="M873" s="27">
        <f>IF(J873="","",MAX(0,E873-(J873+twcdh_off))^2)</f>
        <v/>
      </c>
      <c r="N873" s="27">
        <f>IF(E873="","",MAX(0,E873-swcdh_thr)^2)</f>
        <v/>
      </c>
      <c r="O873">
        <f>IF(K873="","",ROUND(E873-K873,0))</f>
        <v/>
      </c>
      <c r="P873">
        <f>IF(O873="","",IF(O873&gt;=1,O873,0))</f>
        <v/>
      </c>
      <c r="Q873" s="27">
        <f>IF(E873="","",MAX(0,E873-22))</f>
        <v/>
      </c>
      <c r="R873" s="27">
        <f>IF(H873=1,E873,"")</f>
        <v/>
      </c>
      <c r="S873" s="27">
        <f>IF(AND(H873=1,J873&lt;&gt;""),E873-J873,"")</f>
        <v/>
      </c>
      <c r="T873">
        <f>IF(G873="","",MONTH(G873))</f>
        <v/>
      </c>
    </row>
    <row r="874">
      <c r="A874" s="24" t="n">
        <v>2020</v>
      </c>
      <c r="B874" s="24" t="n">
        <v>2</v>
      </c>
      <c r="C874" s="24" t="n">
        <v>6</v>
      </c>
      <c r="D874" s="24" t="n">
        <v>9</v>
      </c>
      <c r="E874" s="24" t="n">
        <v>5.28</v>
      </c>
      <c r="F874" s="25">
        <f>IF($E874="","",DATE(IF($A874="",nominal_year,$A874),$B874,$C874)+($D874-IF(LEFT(hour_conv,1)="1",1,0))/24)</f>
        <v/>
      </c>
      <c r="G874" s="26">
        <f>IF(F874="","",INT(F874))</f>
        <v/>
      </c>
      <c r="H874">
        <f>IF(G874="","",IF(AND(MONTH(G874)*100+DAY(G874)&gt;=season_lo,MONTH(G874)*100+DAY(G874)&lt;=season_hi),1,0))</f>
        <v/>
      </c>
      <c r="I874">
        <f>IF(G874="","",G874-first_day+1)</f>
        <v/>
      </c>
      <c r="J874" s="27">
        <f>IF(I874="","",INDEX(Daily!$J$2:$J$421,I874))</f>
        <v/>
      </c>
      <c r="K874" s="27">
        <f>IF(J874="","",J874+cat_offset)</f>
        <v/>
      </c>
      <c r="L874" s="27">
        <f>IF(J874="","",MAX(0,E874-J874)^2)</f>
        <v/>
      </c>
      <c r="M874" s="27">
        <f>IF(J874="","",MAX(0,E874-(J874+twcdh_off))^2)</f>
        <v/>
      </c>
      <c r="N874" s="27">
        <f>IF(E874="","",MAX(0,E874-swcdh_thr)^2)</f>
        <v/>
      </c>
      <c r="O874">
        <f>IF(K874="","",ROUND(E874-K874,0))</f>
        <v/>
      </c>
      <c r="P874">
        <f>IF(O874="","",IF(O874&gt;=1,O874,0))</f>
        <v/>
      </c>
      <c r="Q874" s="27">
        <f>IF(E874="","",MAX(0,E874-22))</f>
        <v/>
      </c>
      <c r="R874" s="27">
        <f>IF(H874=1,E874,"")</f>
        <v/>
      </c>
      <c r="S874" s="27">
        <f>IF(AND(H874=1,J874&lt;&gt;""),E874-J874,"")</f>
        <v/>
      </c>
      <c r="T874">
        <f>IF(G874="","",MONTH(G874))</f>
        <v/>
      </c>
    </row>
    <row r="875">
      <c r="A875" s="24" t="n">
        <v>2020</v>
      </c>
      <c r="B875" s="24" t="n">
        <v>2</v>
      </c>
      <c r="C875" s="24" t="n">
        <v>6</v>
      </c>
      <c r="D875" s="24" t="n">
        <v>10</v>
      </c>
      <c r="E875" s="24" t="n">
        <v>6.87</v>
      </c>
      <c r="F875" s="25">
        <f>IF($E875="","",DATE(IF($A875="",nominal_year,$A875),$B875,$C875)+($D875-IF(LEFT(hour_conv,1)="1",1,0))/24)</f>
        <v/>
      </c>
      <c r="G875" s="26">
        <f>IF(F875="","",INT(F875))</f>
        <v/>
      </c>
      <c r="H875">
        <f>IF(G875="","",IF(AND(MONTH(G875)*100+DAY(G875)&gt;=season_lo,MONTH(G875)*100+DAY(G875)&lt;=season_hi),1,0))</f>
        <v/>
      </c>
      <c r="I875">
        <f>IF(G875="","",G875-first_day+1)</f>
        <v/>
      </c>
      <c r="J875" s="27">
        <f>IF(I875="","",INDEX(Daily!$J$2:$J$421,I875))</f>
        <v/>
      </c>
      <c r="K875" s="27">
        <f>IF(J875="","",J875+cat_offset)</f>
        <v/>
      </c>
      <c r="L875" s="27">
        <f>IF(J875="","",MAX(0,E875-J875)^2)</f>
        <v/>
      </c>
      <c r="M875" s="27">
        <f>IF(J875="","",MAX(0,E875-(J875+twcdh_off))^2)</f>
        <v/>
      </c>
      <c r="N875" s="27">
        <f>IF(E875="","",MAX(0,E875-swcdh_thr)^2)</f>
        <v/>
      </c>
      <c r="O875">
        <f>IF(K875="","",ROUND(E875-K875,0))</f>
        <v/>
      </c>
      <c r="P875">
        <f>IF(O875="","",IF(O875&gt;=1,O875,0))</f>
        <v/>
      </c>
      <c r="Q875" s="27">
        <f>IF(E875="","",MAX(0,E875-22))</f>
        <v/>
      </c>
      <c r="R875" s="27">
        <f>IF(H875=1,E875,"")</f>
        <v/>
      </c>
      <c r="S875" s="27">
        <f>IF(AND(H875=1,J875&lt;&gt;""),E875-J875,"")</f>
        <v/>
      </c>
      <c r="T875">
        <f>IF(G875="","",MONTH(G875))</f>
        <v/>
      </c>
    </row>
    <row r="876">
      <c r="A876" s="24" t="n">
        <v>2020</v>
      </c>
      <c r="B876" s="24" t="n">
        <v>2</v>
      </c>
      <c r="C876" s="24" t="n">
        <v>6</v>
      </c>
      <c r="D876" s="24" t="n">
        <v>11</v>
      </c>
      <c r="E876" s="24" t="n">
        <v>7.06</v>
      </c>
      <c r="F876" s="25">
        <f>IF($E876="","",DATE(IF($A876="",nominal_year,$A876),$B876,$C876)+($D876-IF(LEFT(hour_conv,1)="1",1,0))/24)</f>
        <v/>
      </c>
      <c r="G876" s="26">
        <f>IF(F876="","",INT(F876))</f>
        <v/>
      </c>
      <c r="H876">
        <f>IF(G876="","",IF(AND(MONTH(G876)*100+DAY(G876)&gt;=season_lo,MONTH(G876)*100+DAY(G876)&lt;=season_hi),1,0))</f>
        <v/>
      </c>
      <c r="I876">
        <f>IF(G876="","",G876-first_day+1)</f>
        <v/>
      </c>
      <c r="J876" s="27">
        <f>IF(I876="","",INDEX(Daily!$J$2:$J$421,I876))</f>
        <v/>
      </c>
      <c r="K876" s="27">
        <f>IF(J876="","",J876+cat_offset)</f>
        <v/>
      </c>
      <c r="L876" s="27">
        <f>IF(J876="","",MAX(0,E876-J876)^2)</f>
        <v/>
      </c>
      <c r="M876" s="27">
        <f>IF(J876="","",MAX(0,E876-(J876+twcdh_off))^2)</f>
        <v/>
      </c>
      <c r="N876" s="27">
        <f>IF(E876="","",MAX(0,E876-swcdh_thr)^2)</f>
        <v/>
      </c>
      <c r="O876">
        <f>IF(K876="","",ROUND(E876-K876,0))</f>
        <v/>
      </c>
      <c r="P876">
        <f>IF(O876="","",IF(O876&gt;=1,O876,0))</f>
        <v/>
      </c>
      <c r="Q876" s="27">
        <f>IF(E876="","",MAX(0,E876-22))</f>
        <v/>
      </c>
      <c r="R876" s="27">
        <f>IF(H876=1,E876,"")</f>
        <v/>
      </c>
      <c r="S876" s="27">
        <f>IF(AND(H876=1,J876&lt;&gt;""),E876-J876,"")</f>
        <v/>
      </c>
      <c r="T876">
        <f>IF(G876="","",MONTH(G876))</f>
        <v/>
      </c>
    </row>
    <row r="877">
      <c r="A877" s="24" t="n">
        <v>2020</v>
      </c>
      <c r="B877" s="24" t="n">
        <v>2</v>
      </c>
      <c r="C877" s="24" t="n">
        <v>6</v>
      </c>
      <c r="D877" s="24" t="n">
        <v>12</v>
      </c>
      <c r="E877" s="24" t="n">
        <v>7.74</v>
      </c>
      <c r="F877" s="25">
        <f>IF($E877="","",DATE(IF($A877="",nominal_year,$A877),$B877,$C877)+($D877-IF(LEFT(hour_conv,1)="1",1,0))/24)</f>
        <v/>
      </c>
      <c r="G877" s="26">
        <f>IF(F877="","",INT(F877))</f>
        <v/>
      </c>
      <c r="H877">
        <f>IF(G877="","",IF(AND(MONTH(G877)*100+DAY(G877)&gt;=season_lo,MONTH(G877)*100+DAY(G877)&lt;=season_hi),1,0))</f>
        <v/>
      </c>
      <c r="I877">
        <f>IF(G877="","",G877-first_day+1)</f>
        <v/>
      </c>
      <c r="J877" s="27">
        <f>IF(I877="","",INDEX(Daily!$J$2:$J$421,I877))</f>
        <v/>
      </c>
      <c r="K877" s="27">
        <f>IF(J877="","",J877+cat_offset)</f>
        <v/>
      </c>
      <c r="L877" s="27">
        <f>IF(J877="","",MAX(0,E877-J877)^2)</f>
        <v/>
      </c>
      <c r="M877" s="27">
        <f>IF(J877="","",MAX(0,E877-(J877+twcdh_off))^2)</f>
        <v/>
      </c>
      <c r="N877" s="27">
        <f>IF(E877="","",MAX(0,E877-swcdh_thr)^2)</f>
        <v/>
      </c>
      <c r="O877">
        <f>IF(K877="","",ROUND(E877-K877,0))</f>
        <v/>
      </c>
      <c r="P877">
        <f>IF(O877="","",IF(O877&gt;=1,O877,0))</f>
        <v/>
      </c>
      <c r="Q877" s="27">
        <f>IF(E877="","",MAX(0,E877-22))</f>
        <v/>
      </c>
      <c r="R877" s="27">
        <f>IF(H877=1,E877,"")</f>
        <v/>
      </c>
      <c r="S877" s="27">
        <f>IF(AND(H877=1,J877&lt;&gt;""),E877-J877,"")</f>
        <v/>
      </c>
      <c r="T877">
        <f>IF(G877="","",MONTH(G877))</f>
        <v/>
      </c>
    </row>
    <row r="878">
      <c r="A878" s="24" t="n">
        <v>2020</v>
      </c>
      <c r="B878" s="24" t="n">
        <v>2</v>
      </c>
      <c r="C878" s="24" t="n">
        <v>6</v>
      </c>
      <c r="D878" s="24" t="n">
        <v>13</v>
      </c>
      <c r="E878" s="24" t="n">
        <v>8.68</v>
      </c>
      <c r="F878" s="25">
        <f>IF($E878="","",DATE(IF($A878="",nominal_year,$A878),$B878,$C878)+($D878-IF(LEFT(hour_conv,1)="1",1,0))/24)</f>
        <v/>
      </c>
      <c r="G878" s="26">
        <f>IF(F878="","",INT(F878))</f>
        <v/>
      </c>
      <c r="H878">
        <f>IF(G878="","",IF(AND(MONTH(G878)*100+DAY(G878)&gt;=season_lo,MONTH(G878)*100+DAY(G878)&lt;=season_hi),1,0))</f>
        <v/>
      </c>
      <c r="I878">
        <f>IF(G878="","",G878-first_day+1)</f>
        <v/>
      </c>
      <c r="J878" s="27">
        <f>IF(I878="","",INDEX(Daily!$J$2:$J$421,I878))</f>
        <v/>
      </c>
      <c r="K878" s="27">
        <f>IF(J878="","",J878+cat_offset)</f>
        <v/>
      </c>
      <c r="L878" s="27">
        <f>IF(J878="","",MAX(0,E878-J878)^2)</f>
        <v/>
      </c>
      <c r="M878" s="27">
        <f>IF(J878="","",MAX(0,E878-(J878+twcdh_off))^2)</f>
        <v/>
      </c>
      <c r="N878" s="27">
        <f>IF(E878="","",MAX(0,E878-swcdh_thr)^2)</f>
        <v/>
      </c>
      <c r="O878">
        <f>IF(K878="","",ROUND(E878-K878,0))</f>
        <v/>
      </c>
      <c r="P878">
        <f>IF(O878="","",IF(O878&gt;=1,O878,0))</f>
        <v/>
      </c>
      <c r="Q878" s="27">
        <f>IF(E878="","",MAX(0,E878-22))</f>
        <v/>
      </c>
      <c r="R878" s="27">
        <f>IF(H878=1,E878,"")</f>
        <v/>
      </c>
      <c r="S878" s="27">
        <f>IF(AND(H878=1,J878&lt;&gt;""),E878-J878,"")</f>
        <v/>
      </c>
      <c r="T878">
        <f>IF(G878="","",MONTH(G878))</f>
        <v/>
      </c>
    </row>
    <row r="879">
      <c r="A879" s="24" t="n">
        <v>2020</v>
      </c>
      <c r="B879" s="24" t="n">
        <v>2</v>
      </c>
      <c r="C879" s="24" t="n">
        <v>6</v>
      </c>
      <c r="D879" s="24" t="n">
        <v>14</v>
      </c>
      <c r="E879" s="24" t="n">
        <v>9.220000000000001</v>
      </c>
      <c r="F879" s="25">
        <f>IF($E879="","",DATE(IF($A879="",nominal_year,$A879),$B879,$C879)+($D879-IF(LEFT(hour_conv,1)="1",1,0))/24)</f>
        <v/>
      </c>
      <c r="G879" s="26">
        <f>IF(F879="","",INT(F879))</f>
        <v/>
      </c>
      <c r="H879">
        <f>IF(G879="","",IF(AND(MONTH(G879)*100+DAY(G879)&gt;=season_lo,MONTH(G879)*100+DAY(G879)&lt;=season_hi),1,0))</f>
        <v/>
      </c>
      <c r="I879">
        <f>IF(G879="","",G879-first_day+1)</f>
        <v/>
      </c>
      <c r="J879" s="27">
        <f>IF(I879="","",INDEX(Daily!$J$2:$J$421,I879))</f>
        <v/>
      </c>
      <c r="K879" s="27">
        <f>IF(J879="","",J879+cat_offset)</f>
        <v/>
      </c>
      <c r="L879" s="27">
        <f>IF(J879="","",MAX(0,E879-J879)^2)</f>
        <v/>
      </c>
      <c r="M879" s="27">
        <f>IF(J879="","",MAX(0,E879-(J879+twcdh_off))^2)</f>
        <v/>
      </c>
      <c r="N879" s="27">
        <f>IF(E879="","",MAX(0,E879-swcdh_thr)^2)</f>
        <v/>
      </c>
      <c r="O879">
        <f>IF(K879="","",ROUND(E879-K879,0))</f>
        <v/>
      </c>
      <c r="P879">
        <f>IF(O879="","",IF(O879&gt;=1,O879,0))</f>
        <v/>
      </c>
      <c r="Q879" s="27">
        <f>IF(E879="","",MAX(0,E879-22))</f>
        <v/>
      </c>
      <c r="R879" s="27">
        <f>IF(H879=1,E879,"")</f>
        <v/>
      </c>
      <c r="S879" s="27">
        <f>IF(AND(H879=1,J879&lt;&gt;""),E879-J879,"")</f>
        <v/>
      </c>
      <c r="T879">
        <f>IF(G879="","",MONTH(G879))</f>
        <v/>
      </c>
    </row>
    <row r="880">
      <c r="A880" s="24" t="n">
        <v>2020</v>
      </c>
      <c r="B880" s="24" t="n">
        <v>2</v>
      </c>
      <c r="C880" s="24" t="n">
        <v>6</v>
      </c>
      <c r="D880" s="24" t="n">
        <v>15</v>
      </c>
      <c r="E880" s="24" t="n">
        <v>9.67</v>
      </c>
      <c r="F880" s="25">
        <f>IF($E880="","",DATE(IF($A880="",nominal_year,$A880),$B880,$C880)+($D880-IF(LEFT(hour_conv,1)="1",1,0))/24)</f>
        <v/>
      </c>
      <c r="G880" s="26">
        <f>IF(F880="","",INT(F880))</f>
        <v/>
      </c>
      <c r="H880">
        <f>IF(G880="","",IF(AND(MONTH(G880)*100+DAY(G880)&gt;=season_lo,MONTH(G880)*100+DAY(G880)&lt;=season_hi),1,0))</f>
        <v/>
      </c>
      <c r="I880">
        <f>IF(G880="","",G880-first_day+1)</f>
        <v/>
      </c>
      <c r="J880" s="27">
        <f>IF(I880="","",INDEX(Daily!$J$2:$J$421,I880))</f>
        <v/>
      </c>
      <c r="K880" s="27">
        <f>IF(J880="","",J880+cat_offset)</f>
        <v/>
      </c>
      <c r="L880" s="27">
        <f>IF(J880="","",MAX(0,E880-J880)^2)</f>
        <v/>
      </c>
      <c r="M880" s="27">
        <f>IF(J880="","",MAX(0,E880-(J880+twcdh_off))^2)</f>
        <v/>
      </c>
      <c r="N880" s="27">
        <f>IF(E880="","",MAX(0,E880-swcdh_thr)^2)</f>
        <v/>
      </c>
      <c r="O880">
        <f>IF(K880="","",ROUND(E880-K880,0))</f>
        <v/>
      </c>
      <c r="P880">
        <f>IF(O880="","",IF(O880&gt;=1,O880,0))</f>
        <v/>
      </c>
      <c r="Q880" s="27">
        <f>IF(E880="","",MAX(0,E880-22))</f>
        <v/>
      </c>
      <c r="R880" s="27">
        <f>IF(H880=1,E880,"")</f>
        <v/>
      </c>
      <c r="S880" s="27">
        <f>IF(AND(H880=1,J880&lt;&gt;""),E880-J880,"")</f>
        <v/>
      </c>
      <c r="T880">
        <f>IF(G880="","",MONTH(G880))</f>
        <v/>
      </c>
    </row>
    <row r="881">
      <c r="A881" s="24" t="n">
        <v>2020</v>
      </c>
      <c r="B881" s="24" t="n">
        <v>2</v>
      </c>
      <c r="C881" s="24" t="n">
        <v>6</v>
      </c>
      <c r="D881" s="24" t="n">
        <v>16</v>
      </c>
      <c r="E881" s="24" t="n">
        <v>9.390000000000001</v>
      </c>
      <c r="F881" s="25">
        <f>IF($E881="","",DATE(IF($A881="",nominal_year,$A881),$B881,$C881)+($D881-IF(LEFT(hour_conv,1)="1",1,0))/24)</f>
        <v/>
      </c>
      <c r="G881" s="26">
        <f>IF(F881="","",INT(F881))</f>
        <v/>
      </c>
      <c r="H881">
        <f>IF(G881="","",IF(AND(MONTH(G881)*100+DAY(G881)&gt;=season_lo,MONTH(G881)*100+DAY(G881)&lt;=season_hi),1,0))</f>
        <v/>
      </c>
      <c r="I881">
        <f>IF(G881="","",G881-first_day+1)</f>
        <v/>
      </c>
      <c r="J881" s="27">
        <f>IF(I881="","",INDEX(Daily!$J$2:$J$421,I881))</f>
        <v/>
      </c>
      <c r="K881" s="27">
        <f>IF(J881="","",J881+cat_offset)</f>
        <v/>
      </c>
      <c r="L881" s="27">
        <f>IF(J881="","",MAX(0,E881-J881)^2)</f>
        <v/>
      </c>
      <c r="M881" s="27">
        <f>IF(J881="","",MAX(0,E881-(J881+twcdh_off))^2)</f>
        <v/>
      </c>
      <c r="N881" s="27">
        <f>IF(E881="","",MAX(0,E881-swcdh_thr)^2)</f>
        <v/>
      </c>
      <c r="O881">
        <f>IF(K881="","",ROUND(E881-K881,0))</f>
        <v/>
      </c>
      <c r="P881">
        <f>IF(O881="","",IF(O881&gt;=1,O881,0))</f>
        <v/>
      </c>
      <c r="Q881" s="27">
        <f>IF(E881="","",MAX(0,E881-22))</f>
        <v/>
      </c>
      <c r="R881" s="27">
        <f>IF(H881=1,E881,"")</f>
        <v/>
      </c>
      <c r="S881" s="27">
        <f>IF(AND(H881=1,J881&lt;&gt;""),E881-J881,"")</f>
        <v/>
      </c>
      <c r="T881">
        <f>IF(G881="","",MONTH(G881))</f>
        <v/>
      </c>
    </row>
    <row r="882">
      <c r="A882" s="24" t="n">
        <v>2020</v>
      </c>
      <c r="B882" s="24" t="n">
        <v>2</v>
      </c>
      <c r="C882" s="24" t="n">
        <v>6</v>
      </c>
      <c r="D882" s="24" t="n">
        <v>17</v>
      </c>
      <c r="E882" s="24" t="n">
        <v>8.92</v>
      </c>
      <c r="F882" s="25">
        <f>IF($E882="","",DATE(IF($A882="",nominal_year,$A882),$B882,$C882)+($D882-IF(LEFT(hour_conv,1)="1",1,0))/24)</f>
        <v/>
      </c>
      <c r="G882" s="26">
        <f>IF(F882="","",INT(F882))</f>
        <v/>
      </c>
      <c r="H882">
        <f>IF(G882="","",IF(AND(MONTH(G882)*100+DAY(G882)&gt;=season_lo,MONTH(G882)*100+DAY(G882)&lt;=season_hi),1,0))</f>
        <v/>
      </c>
      <c r="I882">
        <f>IF(G882="","",G882-first_day+1)</f>
        <v/>
      </c>
      <c r="J882" s="27">
        <f>IF(I882="","",INDEX(Daily!$J$2:$J$421,I882))</f>
        <v/>
      </c>
      <c r="K882" s="27">
        <f>IF(J882="","",J882+cat_offset)</f>
        <v/>
      </c>
      <c r="L882" s="27">
        <f>IF(J882="","",MAX(0,E882-J882)^2)</f>
        <v/>
      </c>
      <c r="M882" s="27">
        <f>IF(J882="","",MAX(0,E882-(J882+twcdh_off))^2)</f>
        <v/>
      </c>
      <c r="N882" s="27">
        <f>IF(E882="","",MAX(0,E882-swcdh_thr)^2)</f>
        <v/>
      </c>
      <c r="O882">
        <f>IF(K882="","",ROUND(E882-K882,0))</f>
        <v/>
      </c>
      <c r="P882">
        <f>IF(O882="","",IF(O882&gt;=1,O882,0))</f>
        <v/>
      </c>
      <c r="Q882" s="27">
        <f>IF(E882="","",MAX(0,E882-22))</f>
        <v/>
      </c>
      <c r="R882" s="27">
        <f>IF(H882=1,E882,"")</f>
        <v/>
      </c>
      <c r="S882" s="27">
        <f>IF(AND(H882=1,J882&lt;&gt;""),E882-J882,"")</f>
        <v/>
      </c>
      <c r="T882">
        <f>IF(G882="","",MONTH(G882))</f>
        <v/>
      </c>
    </row>
    <row r="883">
      <c r="A883" s="24" t="n">
        <v>2020</v>
      </c>
      <c r="B883" s="24" t="n">
        <v>2</v>
      </c>
      <c r="C883" s="24" t="n">
        <v>6</v>
      </c>
      <c r="D883" s="24" t="n">
        <v>18</v>
      </c>
      <c r="E883" s="24" t="n">
        <v>8.66</v>
      </c>
      <c r="F883" s="25">
        <f>IF($E883="","",DATE(IF($A883="",nominal_year,$A883),$B883,$C883)+($D883-IF(LEFT(hour_conv,1)="1",1,0))/24)</f>
        <v/>
      </c>
      <c r="G883" s="26">
        <f>IF(F883="","",INT(F883))</f>
        <v/>
      </c>
      <c r="H883">
        <f>IF(G883="","",IF(AND(MONTH(G883)*100+DAY(G883)&gt;=season_lo,MONTH(G883)*100+DAY(G883)&lt;=season_hi),1,0))</f>
        <v/>
      </c>
      <c r="I883">
        <f>IF(G883="","",G883-first_day+1)</f>
        <v/>
      </c>
      <c r="J883" s="27">
        <f>IF(I883="","",INDEX(Daily!$J$2:$J$421,I883))</f>
        <v/>
      </c>
      <c r="K883" s="27">
        <f>IF(J883="","",J883+cat_offset)</f>
        <v/>
      </c>
      <c r="L883" s="27">
        <f>IF(J883="","",MAX(0,E883-J883)^2)</f>
        <v/>
      </c>
      <c r="M883" s="27">
        <f>IF(J883="","",MAX(0,E883-(J883+twcdh_off))^2)</f>
        <v/>
      </c>
      <c r="N883" s="27">
        <f>IF(E883="","",MAX(0,E883-swcdh_thr)^2)</f>
        <v/>
      </c>
      <c r="O883">
        <f>IF(K883="","",ROUND(E883-K883,0))</f>
        <v/>
      </c>
      <c r="P883">
        <f>IF(O883="","",IF(O883&gt;=1,O883,0))</f>
        <v/>
      </c>
      <c r="Q883" s="27">
        <f>IF(E883="","",MAX(0,E883-22))</f>
        <v/>
      </c>
      <c r="R883" s="27">
        <f>IF(H883=1,E883,"")</f>
        <v/>
      </c>
      <c r="S883" s="27">
        <f>IF(AND(H883=1,J883&lt;&gt;""),E883-J883,"")</f>
        <v/>
      </c>
      <c r="T883">
        <f>IF(G883="","",MONTH(G883))</f>
        <v/>
      </c>
    </row>
    <row r="884">
      <c r="A884" s="24" t="n">
        <v>2020</v>
      </c>
      <c r="B884" s="24" t="n">
        <v>2</v>
      </c>
      <c r="C884" s="24" t="n">
        <v>6</v>
      </c>
      <c r="D884" s="24" t="n">
        <v>19</v>
      </c>
      <c r="E884" s="24" t="n">
        <v>8.609999999999999</v>
      </c>
      <c r="F884" s="25">
        <f>IF($E884="","",DATE(IF($A884="",nominal_year,$A884),$B884,$C884)+($D884-IF(LEFT(hour_conv,1)="1",1,0))/24)</f>
        <v/>
      </c>
      <c r="G884" s="26">
        <f>IF(F884="","",INT(F884))</f>
        <v/>
      </c>
      <c r="H884">
        <f>IF(G884="","",IF(AND(MONTH(G884)*100+DAY(G884)&gt;=season_lo,MONTH(G884)*100+DAY(G884)&lt;=season_hi),1,0))</f>
        <v/>
      </c>
      <c r="I884">
        <f>IF(G884="","",G884-first_day+1)</f>
        <v/>
      </c>
      <c r="J884" s="27">
        <f>IF(I884="","",INDEX(Daily!$J$2:$J$421,I884))</f>
        <v/>
      </c>
      <c r="K884" s="27">
        <f>IF(J884="","",J884+cat_offset)</f>
        <v/>
      </c>
      <c r="L884" s="27">
        <f>IF(J884="","",MAX(0,E884-J884)^2)</f>
        <v/>
      </c>
      <c r="M884" s="27">
        <f>IF(J884="","",MAX(0,E884-(J884+twcdh_off))^2)</f>
        <v/>
      </c>
      <c r="N884" s="27">
        <f>IF(E884="","",MAX(0,E884-swcdh_thr)^2)</f>
        <v/>
      </c>
      <c r="O884">
        <f>IF(K884="","",ROUND(E884-K884,0))</f>
        <v/>
      </c>
      <c r="P884">
        <f>IF(O884="","",IF(O884&gt;=1,O884,0))</f>
        <v/>
      </c>
      <c r="Q884" s="27">
        <f>IF(E884="","",MAX(0,E884-22))</f>
        <v/>
      </c>
      <c r="R884" s="27">
        <f>IF(H884=1,E884,"")</f>
        <v/>
      </c>
      <c r="S884" s="27">
        <f>IF(AND(H884=1,J884&lt;&gt;""),E884-J884,"")</f>
        <v/>
      </c>
      <c r="T884">
        <f>IF(G884="","",MONTH(G884))</f>
        <v/>
      </c>
    </row>
    <row r="885">
      <c r="A885" s="24" t="n">
        <v>2020</v>
      </c>
      <c r="B885" s="24" t="n">
        <v>2</v>
      </c>
      <c r="C885" s="24" t="n">
        <v>6</v>
      </c>
      <c r="D885" s="24" t="n">
        <v>20</v>
      </c>
      <c r="E885" s="24" t="n">
        <v>8.029999999999999</v>
      </c>
      <c r="F885" s="25">
        <f>IF($E885="","",DATE(IF($A885="",nominal_year,$A885),$B885,$C885)+($D885-IF(LEFT(hour_conv,1)="1",1,0))/24)</f>
        <v/>
      </c>
      <c r="G885" s="26">
        <f>IF(F885="","",INT(F885))</f>
        <v/>
      </c>
      <c r="H885">
        <f>IF(G885="","",IF(AND(MONTH(G885)*100+DAY(G885)&gt;=season_lo,MONTH(G885)*100+DAY(G885)&lt;=season_hi),1,0))</f>
        <v/>
      </c>
      <c r="I885">
        <f>IF(G885="","",G885-first_day+1)</f>
        <v/>
      </c>
      <c r="J885" s="27">
        <f>IF(I885="","",INDEX(Daily!$J$2:$J$421,I885))</f>
        <v/>
      </c>
      <c r="K885" s="27">
        <f>IF(J885="","",J885+cat_offset)</f>
        <v/>
      </c>
      <c r="L885" s="27">
        <f>IF(J885="","",MAX(0,E885-J885)^2)</f>
        <v/>
      </c>
      <c r="M885" s="27">
        <f>IF(J885="","",MAX(0,E885-(J885+twcdh_off))^2)</f>
        <v/>
      </c>
      <c r="N885" s="27">
        <f>IF(E885="","",MAX(0,E885-swcdh_thr)^2)</f>
        <v/>
      </c>
      <c r="O885">
        <f>IF(K885="","",ROUND(E885-K885,0))</f>
        <v/>
      </c>
      <c r="P885">
        <f>IF(O885="","",IF(O885&gt;=1,O885,0))</f>
        <v/>
      </c>
      <c r="Q885" s="27">
        <f>IF(E885="","",MAX(0,E885-22))</f>
        <v/>
      </c>
      <c r="R885" s="27">
        <f>IF(H885=1,E885,"")</f>
        <v/>
      </c>
      <c r="S885" s="27">
        <f>IF(AND(H885=1,J885&lt;&gt;""),E885-J885,"")</f>
        <v/>
      </c>
      <c r="T885">
        <f>IF(G885="","",MONTH(G885))</f>
        <v/>
      </c>
    </row>
    <row r="886">
      <c r="A886" s="24" t="n">
        <v>2020</v>
      </c>
      <c r="B886" s="24" t="n">
        <v>2</v>
      </c>
      <c r="C886" s="24" t="n">
        <v>6</v>
      </c>
      <c r="D886" s="24" t="n">
        <v>21</v>
      </c>
      <c r="E886" s="24" t="n">
        <v>7.65</v>
      </c>
      <c r="F886" s="25">
        <f>IF($E886="","",DATE(IF($A886="",nominal_year,$A886),$B886,$C886)+($D886-IF(LEFT(hour_conv,1)="1",1,0))/24)</f>
        <v/>
      </c>
      <c r="G886" s="26">
        <f>IF(F886="","",INT(F886))</f>
        <v/>
      </c>
      <c r="H886">
        <f>IF(G886="","",IF(AND(MONTH(G886)*100+DAY(G886)&gt;=season_lo,MONTH(G886)*100+DAY(G886)&lt;=season_hi),1,0))</f>
        <v/>
      </c>
      <c r="I886">
        <f>IF(G886="","",G886-first_day+1)</f>
        <v/>
      </c>
      <c r="J886" s="27">
        <f>IF(I886="","",INDEX(Daily!$J$2:$J$421,I886))</f>
        <v/>
      </c>
      <c r="K886" s="27">
        <f>IF(J886="","",J886+cat_offset)</f>
        <v/>
      </c>
      <c r="L886" s="27">
        <f>IF(J886="","",MAX(0,E886-J886)^2)</f>
        <v/>
      </c>
      <c r="M886" s="27">
        <f>IF(J886="","",MAX(0,E886-(J886+twcdh_off))^2)</f>
        <v/>
      </c>
      <c r="N886" s="27">
        <f>IF(E886="","",MAX(0,E886-swcdh_thr)^2)</f>
        <v/>
      </c>
      <c r="O886">
        <f>IF(K886="","",ROUND(E886-K886,0))</f>
        <v/>
      </c>
      <c r="P886">
        <f>IF(O886="","",IF(O886&gt;=1,O886,0))</f>
        <v/>
      </c>
      <c r="Q886" s="27">
        <f>IF(E886="","",MAX(0,E886-22))</f>
        <v/>
      </c>
      <c r="R886" s="27">
        <f>IF(H886=1,E886,"")</f>
        <v/>
      </c>
      <c r="S886" s="27">
        <f>IF(AND(H886=1,J886&lt;&gt;""),E886-J886,"")</f>
        <v/>
      </c>
      <c r="T886">
        <f>IF(G886="","",MONTH(G886))</f>
        <v/>
      </c>
    </row>
    <row r="887">
      <c r="A887" s="24" t="n">
        <v>2020</v>
      </c>
      <c r="B887" s="24" t="n">
        <v>2</v>
      </c>
      <c r="C887" s="24" t="n">
        <v>6</v>
      </c>
      <c r="D887" s="24" t="n">
        <v>22</v>
      </c>
      <c r="E887" s="24" t="n">
        <v>6.5</v>
      </c>
      <c r="F887" s="25">
        <f>IF($E887="","",DATE(IF($A887="",nominal_year,$A887),$B887,$C887)+($D887-IF(LEFT(hour_conv,1)="1",1,0))/24)</f>
        <v/>
      </c>
      <c r="G887" s="26">
        <f>IF(F887="","",INT(F887))</f>
        <v/>
      </c>
      <c r="H887">
        <f>IF(G887="","",IF(AND(MONTH(G887)*100+DAY(G887)&gt;=season_lo,MONTH(G887)*100+DAY(G887)&lt;=season_hi),1,0))</f>
        <v/>
      </c>
      <c r="I887">
        <f>IF(G887="","",G887-first_day+1)</f>
        <v/>
      </c>
      <c r="J887" s="27">
        <f>IF(I887="","",INDEX(Daily!$J$2:$J$421,I887))</f>
        <v/>
      </c>
      <c r="K887" s="27">
        <f>IF(J887="","",J887+cat_offset)</f>
        <v/>
      </c>
      <c r="L887" s="27">
        <f>IF(J887="","",MAX(0,E887-J887)^2)</f>
        <v/>
      </c>
      <c r="M887" s="27">
        <f>IF(J887="","",MAX(0,E887-(J887+twcdh_off))^2)</f>
        <v/>
      </c>
      <c r="N887" s="27">
        <f>IF(E887="","",MAX(0,E887-swcdh_thr)^2)</f>
        <v/>
      </c>
      <c r="O887">
        <f>IF(K887="","",ROUND(E887-K887,0))</f>
        <v/>
      </c>
      <c r="P887">
        <f>IF(O887="","",IF(O887&gt;=1,O887,0))</f>
        <v/>
      </c>
      <c r="Q887" s="27">
        <f>IF(E887="","",MAX(0,E887-22))</f>
        <v/>
      </c>
      <c r="R887" s="27">
        <f>IF(H887=1,E887,"")</f>
        <v/>
      </c>
      <c r="S887" s="27">
        <f>IF(AND(H887=1,J887&lt;&gt;""),E887-J887,"")</f>
        <v/>
      </c>
      <c r="T887">
        <f>IF(G887="","",MONTH(G887))</f>
        <v/>
      </c>
    </row>
    <row r="888">
      <c r="A888" s="24" t="n">
        <v>2020</v>
      </c>
      <c r="B888" s="24" t="n">
        <v>2</v>
      </c>
      <c r="C888" s="24" t="n">
        <v>6</v>
      </c>
      <c r="D888" s="24" t="n">
        <v>23</v>
      </c>
      <c r="E888" s="24" t="n">
        <v>6</v>
      </c>
      <c r="F888" s="25">
        <f>IF($E888="","",DATE(IF($A888="",nominal_year,$A888),$B888,$C888)+($D888-IF(LEFT(hour_conv,1)="1",1,0))/24)</f>
        <v/>
      </c>
      <c r="G888" s="26">
        <f>IF(F888="","",INT(F888))</f>
        <v/>
      </c>
      <c r="H888">
        <f>IF(G888="","",IF(AND(MONTH(G888)*100+DAY(G888)&gt;=season_lo,MONTH(G888)*100+DAY(G888)&lt;=season_hi),1,0))</f>
        <v/>
      </c>
      <c r="I888">
        <f>IF(G888="","",G888-first_day+1)</f>
        <v/>
      </c>
      <c r="J888" s="27">
        <f>IF(I888="","",INDEX(Daily!$J$2:$J$421,I888))</f>
        <v/>
      </c>
      <c r="K888" s="27">
        <f>IF(J888="","",J888+cat_offset)</f>
        <v/>
      </c>
      <c r="L888" s="27">
        <f>IF(J888="","",MAX(0,E888-J888)^2)</f>
        <v/>
      </c>
      <c r="M888" s="27">
        <f>IF(J888="","",MAX(0,E888-(J888+twcdh_off))^2)</f>
        <v/>
      </c>
      <c r="N888" s="27">
        <f>IF(E888="","",MAX(0,E888-swcdh_thr)^2)</f>
        <v/>
      </c>
      <c r="O888">
        <f>IF(K888="","",ROUND(E888-K888,0))</f>
        <v/>
      </c>
      <c r="P888">
        <f>IF(O888="","",IF(O888&gt;=1,O888,0))</f>
        <v/>
      </c>
      <c r="Q888" s="27">
        <f>IF(E888="","",MAX(0,E888-22))</f>
        <v/>
      </c>
      <c r="R888" s="27">
        <f>IF(H888=1,E888,"")</f>
        <v/>
      </c>
      <c r="S888" s="27">
        <f>IF(AND(H888=1,J888&lt;&gt;""),E888-J888,"")</f>
        <v/>
      </c>
      <c r="T888">
        <f>IF(G888="","",MONTH(G888))</f>
        <v/>
      </c>
    </row>
    <row r="889">
      <c r="A889" s="24" t="n">
        <v>2020</v>
      </c>
      <c r="B889" s="24" t="n">
        <v>2</v>
      </c>
      <c r="C889" s="24" t="n">
        <v>6</v>
      </c>
      <c r="D889" s="24" t="n">
        <v>24</v>
      </c>
      <c r="E889" s="24" t="n">
        <v>5.48</v>
      </c>
      <c r="F889" s="25">
        <f>IF($E889="","",DATE(IF($A889="",nominal_year,$A889),$B889,$C889)+($D889-IF(LEFT(hour_conv,1)="1",1,0))/24)</f>
        <v/>
      </c>
      <c r="G889" s="26">
        <f>IF(F889="","",INT(F889))</f>
        <v/>
      </c>
      <c r="H889">
        <f>IF(G889="","",IF(AND(MONTH(G889)*100+DAY(G889)&gt;=season_lo,MONTH(G889)*100+DAY(G889)&lt;=season_hi),1,0))</f>
        <v/>
      </c>
      <c r="I889">
        <f>IF(G889="","",G889-first_day+1)</f>
        <v/>
      </c>
      <c r="J889" s="27">
        <f>IF(I889="","",INDEX(Daily!$J$2:$J$421,I889))</f>
        <v/>
      </c>
      <c r="K889" s="27">
        <f>IF(J889="","",J889+cat_offset)</f>
        <v/>
      </c>
      <c r="L889" s="27">
        <f>IF(J889="","",MAX(0,E889-J889)^2)</f>
        <v/>
      </c>
      <c r="M889" s="27">
        <f>IF(J889="","",MAX(0,E889-(J889+twcdh_off))^2)</f>
        <v/>
      </c>
      <c r="N889" s="27">
        <f>IF(E889="","",MAX(0,E889-swcdh_thr)^2)</f>
        <v/>
      </c>
      <c r="O889">
        <f>IF(K889="","",ROUND(E889-K889,0))</f>
        <v/>
      </c>
      <c r="P889">
        <f>IF(O889="","",IF(O889&gt;=1,O889,0))</f>
        <v/>
      </c>
      <c r="Q889" s="27">
        <f>IF(E889="","",MAX(0,E889-22))</f>
        <v/>
      </c>
      <c r="R889" s="27">
        <f>IF(H889=1,E889,"")</f>
        <v/>
      </c>
      <c r="S889" s="27">
        <f>IF(AND(H889=1,J889&lt;&gt;""),E889-J889,"")</f>
        <v/>
      </c>
      <c r="T889">
        <f>IF(G889="","",MONTH(G889))</f>
        <v/>
      </c>
    </row>
    <row r="890">
      <c r="A890" s="24" t="n">
        <v>2020</v>
      </c>
      <c r="B890" s="24" t="n">
        <v>2</v>
      </c>
      <c r="C890" s="24" t="n">
        <v>7</v>
      </c>
      <c r="D890" s="24" t="n">
        <v>1</v>
      </c>
      <c r="E890" s="24" t="n">
        <v>3.42</v>
      </c>
      <c r="F890" s="25">
        <f>IF($E890="","",DATE(IF($A890="",nominal_year,$A890),$B890,$C890)+($D890-IF(LEFT(hour_conv,1)="1",1,0))/24)</f>
        <v/>
      </c>
      <c r="G890" s="26">
        <f>IF(F890="","",INT(F890))</f>
        <v/>
      </c>
      <c r="H890">
        <f>IF(G890="","",IF(AND(MONTH(G890)*100+DAY(G890)&gt;=season_lo,MONTH(G890)*100+DAY(G890)&lt;=season_hi),1,0))</f>
        <v/>
      </c>
      <c r="I890">
        <f>IF(G890="","",G890-first_day+1)</f>
        <v/>
      </c>
      <c r="J890" s="27">
        <f>IF(I890="","",INDEX(Daily!$J$2:$J$421,I890))</f>
        <v/>
      </c>
      <c r="K890" s="27">
        <f>IF(J890="","",J890+cat_offset)</f>
        <v/>
      </c>
      <c r="L890" s="27">
        <f>IF(J890="","",MAX(0,E890-J890)^2)</f>
        <v/>
      </c>
      <c r="M890" s="27">
        <f>IF(J890="","",MAX(0,E890-(J890+twcdh_off))^2)</f>
        <v/>
      </c>
      <c r="N890" s="27">
        <f>IF(E890="","",MAX(0,E890-swcdh_thr)^2)</f>
        <v/>
      </c>
      <c r="O890">
        <f>IF(K890="","",ROUND(E890-K890,0))</f>
        <v/>
      </c>
      <c r="P890">
        <f>IF(O890="","",IF(O890&gt;=1,O890,0))</f>
        <v/>
      </c>
      <c r="Q890" s="27">
        <f>IF(E890="","",MAX(0,E890-22))</f>
        <v/>
      </c>
      <c r="R890" s="27">
        <f>IF(H890=1,E890,"")</f>
        <v/>
      </c>
      <c r="S890" s="27">
        <f>IF(AND(H890=1,J890&lt;&gt;""),E890-J890,"")</f>
        <v/>
      </c>
      <c r="T890">
        <f>IF(G890="","",MONTH(G890))</f>
        <v/>
      </c>
    </row>
    <row r="891">
      <c r="A891" s="24" t="n">
        <v>2020</v>
      </c>
      <c r="B891" s="24" t="n">
        <v>2</v>
      </c>
      <c r="C891" s="24" t="n">
        <v>7</v>
      </c>
      <c r="D891" s="24" t="n">
        <v>2</v>
      </c>
      <c r="E891" s="24" t="n">
        <v>2.3</v>
      </c>
      <c r="F891" s="25">
        <f>IF($E891="","",DATE(IF($A891="",nominal_year,$A891),$B891,$C891)+($D891-IF(LEFT(hour_conv,1)="1",1,0))/24)</f>
        <v/>
      </c>
      <c r="G891" s="26">
        <f>IF(F891="","",INT(F891))</f>
        <v/>
      </c>
      <c r="H891">
        <f>IF(G891="","",IF(AND(MONTH(G891)*100+DAY(G891)&gt;=season_lo,MONTH(G891)*100+DAY(G891)&lt;=season_hi),1,0))</f>
        <v/>
      </c>
      <c r="I891">
        <f>IF(G891="","",G891-first_day+1)</f>
        <v/>
      </c>
      <c r="J891" s="27">
        <f>IF(I891="","",INDEX(Daily!$J$2:$J$421,I891))</f>
        <v/>
      </c>
      <c r="K891" s="27">
        <f>IF(J891="","",J891+cat_offset)</f>
        <v/>
      </c>
      <c r="L891" s="27">
        <f>IF(J891="","",MAX(0,E891-J891)^2)</f>
        <v/>
      </c>
      <c r="M891" s="27">
        <f>IF(J891="","",MAX(0,E891-(J891+twcdh_off))^2)</f>
        <v/>
      </c>
      <c r="N891" s="27">
        <f>IF(E891="","",MAX(0,E891-swcdh_thr)^2)</f>
        <v/>
      </c>
      <c r="O891">
        <f>IF(K891="","",ROUND(E891-K891,0))</f>
        <v/>
      </c>
      <c r="P891">
        <f>IF(O891="","",IF(O891&gt;=1,O891,0))</f>
        <v/>
      </c>
      <c r="Q891" s="27">
        <f>IF(E891="","",MAX(0,E891-22))</f>
        <v/>
      </c>
      <c r="R891" s="27">
        <f>IF(H891=1,E891,"")</f>
        <v/>
      </c>
      <c r="S891" s="27">
        <f>IF(AND(H891=1,J891&lt;&gt;""),E891-J891,"")</f>
        <v/>
      </c>
      <c r="T891">
        <f>IF(G891="","",MONTH(G891))</f>
        <v/>
      </c>
    </row>
    <row r="892">
      <c r="A892" s="24" t="n">
        <v>2020</v>
      </c>
      <c r="B892" s="24" t="n">
        <v>2</v>
      </c>
      <c r="C892" s="24" t="n">
        <v>7</v>
      </c>
      <c r="D892" s="24" t="n">
        <v>3</v>
      </c>
      <c r="E892" s="24" t="n">
        <v>2.13</v>
      </c>
      <c r="F892" s="25">
        <f>IF($E892="","",DATE(IF($A892="",nominal_year,$A892),$B892,$C892)+($D892-IF(LEFT(hour_conv,1)="1",1,0))/24)</f>
        <v/>
      </c>
      <c r="G892" s="26">
        <f>IF(F892="","",INT(F892))</f>
        <v/>
      </c>
      <c r="H892">
        <f>IF(G892="","",IF(AND(MONTH(G892)*100+DAY(G892)&gt;=season_lo,MONTH(G892)*100+DAY(G892)&lt;=season_hi),1,0))</f>
        <v/>
      </c>
      <c r="I892">
        <f>IF(G892="","",G892-first_day+1)</f>
        <v/>
      </c>
      <c r="J892" s="27">
        <f>IF(I892="","",INDEX(Daily!$J$2:$J$421,I892))</f>
        <v/>
      </c>
      <c r="K892" s="27">
        <f>IF(J892="","",J892+cat_offset)</f>
        <v/>
      </c>
      <c r="L892" s="27">
        <f>IF(J892="","",MAX(0,E892-J892)^2)</f>
        <v/>
      </c>
      <c r="M892" s="27">
        <f>IF(J892="","",MAX(0,E892-(J892+twcdh_off))^2)</f>
        <v/>
      </c>
      <c r="N892" s="27">
        <f>IF(E892="","",MAX(0,E892-swcdh_thr)^2)</f>
        <v/>
      </c>
      <c r="O892">
        <f>IF(K892="","",ROUND(E892-K892,0))</f>
        <v/>
      </c>
      <c r="P892">
        <f>IF(O892="","",IF(O892&gt;=1,O892,0))</f>
        <v/>
      </c>
      <c r="Q892" s="27">
        <f>IF(E892="","",MAX(0,E892-22))</f>
        <v/>
      </c>
      <c r="R892" s="27">
        <f>IF(H892=1,E892,"")</f>
        <v/>
      </c>
      <c r="S892" s="27">
        <f>IF(AND(H892=1,J892&lt;&gt;""),E892-J892,"")</f>
        <v/>
      </c>
      <c r="T892">
        <f>IF(G892="","",MONTH(G892))</f>
        <v/>
      </c>
    </row>
    <row r="893">
      <c r="A893" s="24" t="n">
        <v>2020</v>
      </c>
      <c r="B893" s="24" t="n">
        <v>2</v>
      </c>
      <c r="C893" s="24" t="n">
        <v>7</v>
      </c>
      <c r="D893" s="24" t="n">
        <v>4</v>
      </c>
      <c r="E893" s="24" t="n">
        <v>1.92</v>
      </c>
      <c r="F893" s="25">
        <f>IF($E893="","",DATE(IF($A893="",nominal_year,$A893),$B893,$C893)+($D893-IF(LEFT(hour_conv,1)="1",1,0))/24)</f>
        <v/>
      </c>
      <c r="G893" s="26">
        <f>IF(F893="","",INT(F893))</f>
        <v/>
      </c>
      <c r="H893">
        <f>IF(G893="","",IF(AND(MONTH(G893)*100+DAY(G893)&gt;=season_lo,MONTH(G893)*100+DAY(G893)&lt;=season_hi),1,0))</f>
        <v/>
      </c>
      <c r="I893">
        <f>IF(G893="","",G893-first_day+1)</f>
        <v/>
      </c>
      <c r="J893" s="27">
        <f>IF(I893="","",INDEX(Daily!$J$2:$J$421,I893))</f>
        <v/>
      </c>
      <c r="K893" s="27">
        <f>IF(J893="","",J893+cat_offset)</f>
        <v/>
      </c>
      <c r="L893" s="27">
        <f>IF(J893="","",MAX(0,E893-J893)^2)</f>
        <v/>
      </c>
      <c r="M893" s="27">
        <f>IF(J893="","",MAX(0,E893-(J893+twcdh_off))^2)</f>
        <v/>
      </c>
      <c r="N893" s="27">
        <f>IF(E893="","",MAX(0,E893-swcdh_thr)^2)</f>
        <v/>
      </c>
      <c r="O893">
        <f>IF(K893="","",ROUND(E893-K893,0))</f>
        <v/>
      </c>
      <c r="P893">
        <f>IF(O893="","",IF(O893&gt;=1,O893,0))</f>
        <v/>
      </c>
      <c r="Q893" s="27">
        <f>IF(E893="","",MAX(0,E893-22))</f>
        <v/>
      </c>
      <c r="R893" s="27">
        <f>IF(H893=1,E893,"")</f>
        <v/>
      </c>
      <c r="S893" s="27">
        <f>IF(AND(H893=1,J893&lt;&gt;""),E893-J893,"")</f>
        <v/>
      </c>
      <c r="T893">
        <f>IF(G893="","",MONTH(G893))</f>
        <v/>
      </c>
    </row>
    <row r="894">
      <c r="A894" s="24" t="n">
        <v>2020</v>
      </c>
      <c r="B894" s="24" t="n">
        <v>2</v>
      </c>
      <c r="C894" s="24" t="n">
        <v>7</v>
      </c>
      <c r="D894" s="24" t="n">
        <v>5</v>
      </c>
      <c r="E894" s="24" t="n">
        <v>3.24</v>
      </c>
      <c r="F894" s="25">
        <f>IF($E894="","",DATE(IF($A894="",nominal_year,$A894),$B894,$C894)+($D894-IF(LEFT(hour_conv,1)="1",1,0))/24)</f>
        <v/>
      </c>
      <c r="G894" s="26">
        <f>IF(F894="","",INT(F894))</f>
        <v/>
      </c>
      <c r="H894">
        <f>IF(G894="","",IF(AND(MONTH(G894)*100+DAY(G894)&gt;=season_lo,MONTH(G894)*100+DAY(G894)&lt;=season_hi),1,0))</f>
        <v/>
      </c>
      <c r="I894">
        <f>IF(G894="","",G894-first_day+1)</f>
        <v/>
      </c>
      <c r="J894" s="27">
        <f>IF(I894="","",INDEX(Daily!$J$2:$J$421,I894))</f>
        <v/>
      </c>
      <c r="K894" s="27">
        <f>IF(J894="","",J894+cat_offset)</f>
        <v/>
      </c>
      <c r="L894" s="27">
        <f>IF(J894="","",MAX(0,E894-J894)^2)</f>
        <v/>
      </c>
      <c r="M894" s="27">
        <f>IF(J894="","",MAX(0,E894-(J894+twcdh_off))^2)</f>
        <v/>
      </c>
      <c r="N894" s="27">
        <f>IF(E894="","",MAX(0,E894-swcdh_thr)^2)</f>
        <v/>
      </c>
      <c r="O894">
        <f>IF(K894="","",ROUND(E894-K894,0))</f>
        <v/>
      </c>
      <c r="P894">
        <f>IF(O894="","",IF(O894&gt;=1,O894,0))</f>
        <v/>
      </c>
      <c r="Q894" s="27">
        <f>IF(E894="","",MAX(0,E894-22))</f>
        <v/>
      </c>
      <c r="R894" s="27">
        <f>IF(H894=1,E894,"")</f>
        <v/>
      </c>
      <c r="S894" s="27">
        <f>IF(AND(H894=1,J894&lt;&gt;""),E894-J894,"")</f>
        <v/>
      </c>
      <c r="T894">
        <f>IF(G894="","",MONTH(G894))</f>
        <v/>
      </c>
    </row>
    <row r="895">
      <c r="A895" s="24" t="n">
        <v>2020</v>
      </c>
      <c r="B895" s="24" t="n">
        <v>2</v>
      </c>
      <c r="C895" s="24" t="n">
        <v>7</v>
      </c>
      <c r="D895" s="24" t="n">
        <v>6</v>
      </c>
      <c r="E895" s="24" t="n">
        <v>2.55</v>
      </c>
      <c r="F895" s="25">
        <f>IF($E895="","",DATE(IF($A895="",nominal_year,$A895),$B895,$C895)+($D895-IF(LEFT(hour_conv,1)="1",1,0))/24)</f>
        <v/>
      </c>
      <c r="G895" s="26">
        <f>IF(F895="","",INT(F895))</f>
        <v/>
      </c>
      <c r="H895">
        <f>IF(G895="","",IF(AND(MONTH(G895)*100+DAY(G895)&gt;=season_lo,MONTH(G895)*100+DAY(G895)&lt;=season_hi),1,0))</f>
        <v/>
      </c>
      <c r="I895">
        <f>IF(G895="","",G895-first_day+1)</f>
        <v/>
      </c>
      <c r="J895" s="27">
        <f>IF(I895="","",INDEX(Daily!$J$2:$J$421,I895))</f>
        <v/>
      </c>
      <c r="K895" s="27">
        <f>IF(J895="","",J895+cat_offset)</f>
        <v/>
      </c>
      <c r="L895" s="27">
        <f>IF(J895="","",MAX(0,E895-J895)^2)</f>
        <v/>
      </c>
      <c r="M895" s="27">
        <f>IF(J895="","",MAX(0,E895-(J895+twcdh_off))^2)</f>
        <v/>
      </c>
      <c r="N895" s="27">
        <f>IF(E895="","",MAX(0,E895-swcdh_thr)^2)</f>
        <v/>
      </c>
      <c r="O895">
        <f>IF(K895="","",ROUND(E895-K895,0))</f>
        <v/>
      </c>
      <c r="P895">
        <f>IF(O895="","",IF(O895&gt;=1,O895,0))</f>
        <v/>
      </c>
      <c r="Q895" s="27">
        <f>IF(E895="","",MAX(0,E895-22))</f>
        <v/>
      </c>
      <c r="R895" s="27">
        <f>IF(H895=1,E895,"")</f>
        <v/>
      </c>
      <c r="S895" s="27">
        <f>IF(AND(H895=1,J895&lt;&gt;""),E895-J895,"")</f>
        <v/>
      </c>
      <c r="T895">
        <f>IF(G895="","",MONTH(G895))</f>
        <v/>
      </c>
    </row>
    <row r="896">
      <c r="A896" s="24" t="n">
        <v>2020</v>
      </c>
      <c r="B896" s="24" t="n">
        <v>2</v>
      </c>
      <c r="C896" s="24" t="n">
        <v>7</v>
      </c>
      <c r="D896" s="24" t="n">
        <v>7</v>
      </c>
      <c r="E896" s="24" t="n">
        <v>3.86</v>
      </c>
      <c r="F896" s="25">
        <f>IF($E896="","",DATE(IF($A896="",nominal_year,$A896),$B896,$C896)+($D896-IF(LEFT(hour_conv,1)="1",1,0))/24)</f>
        <v/>
      </c>
      <c r="G896" s="26">
        <f>IF(F896="","",INT(F896))</f>
        <v/>
      </c>
      <c r="H896">
        <f>IF(G896="","",IF(AND(MONTH(G896)*100+DAY(G896)&gt;=season_lo,MONTH(G896)*100+DAY(G896)&lt;=season_hi),1,0))</f>
        <v/>
      </c>
      <c r="I896">
        <f>IF(G896="","",G896-first_day+1)</f>
        <v/>
      </c>
      <c r="J896" s="27">
        <f>IF(I896="","",INDEX(Daily!$J$2:$J$421,I896))</f>
        <v/>
      </c>
      <c r="K896" s="27">
        <f>IF(J896="","",J896+cat_offset)</f>
        <v/>
      </c>
      <c r="L896" s="27">
        <f>IF(J896="","",MAX(0,E896-J896)^2)</f>
        <v/>
      </c>
      <c r="M896" s="27">
        <f>IF(J896="","",MAX(0,E896-(J896+twcdh_off))^2)</f>
        <v/>
      </c>
      <c r="N896" s="27">
        <f>IF(E896="","",MAX(0,E896-swcdh_thr)^2)</f>
        <v/>
      </c>
      <c r="O896">
        <f>IF(K896="","",ROUND(E896-K896,0))</f>
        <v/>
      </c>
      <c r="P896">
        <f>IF(O896="","",IF(O896&gt;=1,O896,0))</f>
        <v/>
      </c>
      <c r="Q896" s="27">
        <f>IF(E896="","",MAX(0,E896-22))</f>
        <v/>
      </c>
      <c r="R896" s="27">
        <f>IF(H896=1,E896,"")</f>
        <v/>
      </c>
      <c r="S896" s="27">
        <f>IF(AND(H896=1,J896&lt;&gt;""),E896-J896,"")</f>
        <v/>
      </c>
      <c r="T896">
        <f>IF(G896="","",MONTH(G896))</f>
        <v/>
      </c>
    </row>
    <row r="897">
      <c r="A897" s="24" t="n">
        <v>2020</v>
      </c>
      <c r="B897" s="24" t="n">
        <v>2</v>
      </c>
      <c r="C897" s="24" t="n">
        <v>7</v>
      </c>
      <c r="D897" s="24" t="n">
        <v>8</v>
      </c>
      <c r="E897" s="24" t="n">
        <v>4.21</v>
      </c>
      <c r="F897" s="25">
        <f>IF($E897="","",DATE(IF($A897="",nominal_year,$A897),$B897,$C897)+($D897-IF(LEFT(hour_conv,1)="1",1,0))/24)</f>
        <v/>
      </c>
      <c r="G897" s="26">
        <f>IF(F897="","",INT(F897))</f>
        <v/>
      </c>
      <c r="H897">
        <f>IF(G897="","",IF(AND(MONTH(G897)*100+DAY(G897)&gt;=season_lo,MONTH(G897)*100+DAY(G897)&lt;=season_hi),1,0))</f>
        <v/>
      </c>
      <c r="I897">
        <f>IF(G897="","",G897-first_day+1)</f>
        <v/>
      </c>
      <c r="J897" s="27">
        <f>IF(I897="","",INDEX(Daily!$J$2:$J$421,I897))</f>
        <v/>
      </c>
      <c r="K897" s="27">
        <f>IF(J897="","",J897+cat_offset)</f>
        <v/>
      </c>
      <c r="L897" s="27">
        <f>IF(J897="","",MAX(0,E897-J897)^2)</f>
        <v/>
      </c>
      <c r="M897" s="27">
        <f>IF(J897="","",MAX(0,E897-(J897+twcdh_off))^2)</f>
        <v/>
      </c>
      <c r="N897" s="27">
        <f>IF(E897="","",MAX(0,E897-swcdh_thr)^2)</f>
        <v/>
      </c>
      <c r="O897">
        <f>IF(K897="","",ROUND(E897-K897,0))</f>
        <v/>
      </c>
      <c r="P897">
        <f>IF(O897="","",IF(O897&gt;=1,O897,0))</f>
        <v/>
      </c>
      <c r="Q897" s="27">
        <f>IF(E897="","",MAX(0,E897-22))</f>
        <v/>
      </c>
      <c r="R897" s="27">
        <f>IF(H897=1,E897,"")</f>
        <v/>
      </c>
      <c r="S897" s="27">
        <f>IF(AND(H897=1,J897&lt;&gt;""),E897-J897,"")</f>
        <v/>
      </c>
      <c r="T897">
        <f>IF(G897="","",MONTH(G897))</f>
        <v/>
      </c>
    </row>
    <row r="898">
      <c r="A898" s="24" t="n">
        <v>2020</v>
      </c>
      <c r="B898" s="24" t="n">
        <v>2</v>
      </c>
      <c r="C898" s="24" t="n">
        <v>7</v>
      </c>
      <c r="D898" s="24" t="n">
        <v>9</v>
      </c>
      <c r="E898" s="24" t="n">
        <v>5.37</v>
      </c>
      <c r="F898" s="25">
        <f>IF($E898="","",DATE(IF($A898="",nominal_year,$A898),$B898,$C898)+($D898-IF(LEFT(hour_conv,1)="1",1,0))/24)</f>
        <v/>
      </c>
      <c r="G898" s="26">
        <f>IF(F898="","",INT(F898))</f>
        <v/>
      </c>
      <c r="H898">
        <f>IF(G898="","",IF(AND(MONTH(G898)*100+DAY(G898)&gt;=season_lo,MONTH(G898)*100+DAY(G898)&lt;=season_hi),1,0))</f>
        <v/>
      </c>
      <c r="I898">
        <f>IF(G898="","",G898-first_day+1)</f>
        <v/>
      </c>
      <c r="J898" s="27">
        <f>IF(I898="","",INDEX(Daily!$J$2:$J$421,I898))</f>
        <v/>
      </c>
      <c r="K898" s="27">
        <f>IF(J898="","",J898+cat_offset)</f>
        <v/>
      </c>
      <c r="L898" s="27">
        <f>IF(J898="","",MAX(0,E898-J898)^2)</f>
        <v/>
      </c>
      <c r="M898" s="27">
        <f>IF(J898="","",MAX(0,E898-(J898+twcdh_off))^2)</f>
        <v/>
      </c>
      <c r="N898" s="27">
        <f>IF(E898="","",MAX(0,E898-swcdh_thr)^2)</f>
        <v/>
      </c>
      <c r="O898">
        <f>IF(K898="","",ROUND(E898-K898,0))</f>
        <v/>
      </c>
      <c r="P898">
        <f>IF(O898="","",IF(O898&gt;=1,O898,0))</f>
        <v/>
      </c>
      <c r="Q898" s="27">
        <f>IF(E898="","",MAX(0,E898-22))</f>
        <v/>
      </c>
      <c r="R898" s="27">
        <f>IF(H898=1,E898,"")</f>
        <v/>
      </c>
      <c r="S898" s="27">
        <f>IF(AND(H898=1,J898&lt;&gt;""),E898-J898,"")</f>
        <v/>
      </c>
      <c r="T898">
        <f>IF(G898="","",MONTH(G898))</f>
        <v/>
      </c>
    </row>
    <row r="899">
      <c r="A899" s="24" t="n">
        <v>2020</v>
      </c>
      <c r="B899" s="24" t="n">
        <v>2</v>
      </c>
      <c r="C899" s="24" t="n">
        <v>7</v>
      </c>
      <c r="D899" s="24" t="n">
        <v>10</v>
      </c>
      <c r="E899" s="24" t="n">
        <v>5.85</v>
      </c>
      <c r="F899" s="25">
        <f>IF($E899="","",DATE(IF($A899="",nominal_year,$A899),$B899,$C899)+($D899-IF(LEFT(hour_conv,1)="1",1,0))/24)</f>
        <v/>
      </c>
      <c r="G899" s="26">
        <f>IF(F899="","",INT(F899))</f>
        <v/>
      </c>
      <c r="H899">
        <f>IF(G899="","",IF(AND(MONTH(G899)*100+DAY(G899)&gt;=season_lo,MONTH(G899)*100+DAY(G899)&lt;=season_hi),1,0))</f>
        <v/>
      </c>
      <c r="I899">
        <f>IF(G899="","",G899-first_day+1)</f>
        <v/>
      </c>
      <c r="J899" s="27">
        <f>IF(I899="","",INDEX(Daily!$J$2:$J$421,I899))</f>
        <v/>
      </c>
      <c r="K899" s="27">
        <f>IF(J899="","",J899+cat_offset)</f>
        <v/>
      </c>
      <c r="L899" s="27">
        <f>IF(J899="","",MAX(0,E899-J899)^2)</f>
        <v/>
      </c>
      <c r="M899" s="27">
        <f>IF(J899="","",MAX(0,E899-(J899+twcdh_off))^2)</f>
        <v/>
      </c>
      <c r="N899" s="27">
        <f>IF(E899="","",MAX(0,E899-swcdh_thr)^2)</f>
        <v/>
      </c>
      <c r="O899">
        <f>IF(K899="","",ROUND(E899-K899,0))</f>
        <v/>
      </c>
      <c r="P899">
        <f>IF(O899="","",IF(O899&gt;=1,O899,0))</f>
        <v/>
      </c>
      <c r="Q899" s="27">
        <f>IF(E899="","",MAX(0,E899-22))</f>
        <v/>
      </c>
      <c r="R899" s="27">
        <f>IF(H899=1,E899,"")</f>
        <v/>
      </c>
      <c r="S899" s="27">
        <f>IF(AND(H899=1,J899&lt;&gt;""),E899-J899,"")</f>
        <v/>
      </c>
      <c r="T899">
        <f>IF(G899="","",MONTH(G899))</f>
        <v/>
      </c>
    </row>
    <row r="900">
      <c r="A900" s="24" t="n">
        <v>2020</v>
      </c>
      <c r="B900" s="24" t="n">
        <v>2</v>
      </c>
      <c r="C900" s="24" t="n">
        <v>7</v>
      </c>
      <c r="D900" s="24" t="n">
        <v>11</v>
      </c>
      <c r="E900" s="24" t="n">
        <v>6.17</v>
      </c>
      <c r="F900" s="25">
        <f>IF($E900="","",DATE(IF($A900="",nominal_year,$A900),$B900,$C900)+($D900-IF(LEFT(hour_conv,1)="1",1,0))/24)</f>
        <v/>
      </c>
      <c r="G900" s="26">
        <f>IF(F900="","",INT(F900))</f>
        <v/>
      </c>
      <c r="H900">
        <f>IF(G900="","",IF(AND(MONTH(G900)*100+DAY(G900)&gt;=season_lo,MONTH(G900)*100+DAY(G900)&lt;=season_hi),1,0))</f>
        <v/>
      </c>
      <c r="I900">
        <f>IF(G900="","",G900-first_day+1)</f>
        <v/>
      </c>
      <c r="J900" s="27">
        <f>IF(I900="","",INDEX(Daily!$J$2:$J$421,I900))</f>
        <v/>
      </c>
      <c r="K900" s="27">
        <f>IF(J900="","",J900+cat_offset)</f>
        <v/>
      </c>
      <c r="L900" s="27">
        <f>IF(J900="","",MAX(0,E900-J900)^2)</f>
        <v/>
      </c>
      <c r="M900" s="27">
        <f>IF(J900="","",MAX(0,E900-(J900+twcdh_off))^2)</f>
        <v/>
      </c>
      <c r="N900" s="27">
        <f>IF(E900="","",MAX(0,E900-swcdh_thr)^2)</f>
        <v/>
      </c>
      <c r="O900">
        <f>IF(K900="","",ROUND(E900-K900,0))</f>
        <v/>
      </c>
      <c r="P900">
        <f>IF(O900="","",IF(O900&gt;=1,O900,0))</f>
        <v/>
      </c>
      <c r="Q900" s="27">
        <f>IF(E900="","",MAX(0,E900-22))</f>
        <v/>
      </c>
      <c r="R900" s="27">
        <f>IF(H900=1,E900,"")</f>
        <v/>
      </c>
      <c r="S900" s="27">
        <f>IF(AND(H900=1,J900&lt;&gt;""),E900-J900,"")</f>
        <v/>
      </c>
      <c r="T900">
        <f>IF(G900="","",MONTH(G900))</f>
        <v/>
      </c>
    </row>
    <row r="901">
      <c r="A901" s="24" t="n">
        <v>2020</v>
      </c>
      <c r="B901" s="24" t="n">
        <v>2</v>
      </c>
      <c r="C901" s="24" t="n">
        <v>7</v>
      </c>
      <c r="D901" s="24" t="n">
        <v>12</v>
      </c>
      <c r="E901" s="24" t="n">
        <v>6.85</v>
      </c>
      <c r="F901" s="25">
        <f>IF($E901="","",DATE(IF($A901="",nominal_year,$A901),$B901,$C901)+($D901-IF(LEFT(hour_conv,1)="1",1,0))/24)</f>
        <v/>
      </c>
      <c r="G901" s="26">
        <f>IF(F901="","",INT(F901))</f>
        <v/>
      </c>
      <c r="H901">
        <f>IF(G901="","",IF(AND(MONTH(G901)*100+DAY(G901)&gt;=season_lo,MONTH(G901)*100+DAY(G901)&lt;=season_hi),1,0))</f>
        <v/>
      </c>
      <c r="I901">
        <f>IF(G901="","",G901-first_day+1)</f>
        <v/>
      </c>
      <c r="J901" s="27">
        <f>IF(I901="","",INDEX(Daily!$J$2:$J$421,I901))</f>
        <v/>
      </c>
      <c r="K901" s="27">
        <f>IF(J901="","",J901+cat_offset)</f>
        <v/>
      </c>
      <c r="L901" s="27">
        <f>IF(J901="","",MAX(0,E901-J901)^2)</f>
        <v/>
      </c>
      <c r="M901" s="27">
        <f>IF(J901="","",MAX(0,E901-(J901+twcdh_off))^2)</f>
        <v/>
      </c>
      <c r="N901" s="27">
        <f>IF(E901="","",MAX(0,E901-swcdh_thr)^2)</f>
        <v/>
      </c>
      <c r="O901">
        <f>IF(K901="","",ROUND(E901-K901,0))</f>
        <v/>
      </c>
      <c r="P901">
        <f>IF(O901="","",IF(O901&gt;=1,O901,0))</f>
        <v/>
      </c>
      <c r="Q901" s="27">
        <f>IF(E901="","",MAX(0,E901-22))</f>
        <v/>
      </c>
      <c r="R901" s="27">
        <f>IF(H901=1,E901,"")</f>
        <v/>
      </c>
      <c r="S901" s="27">
        <f>IF(AND(H901=1,J901&lt;&gt;""),E901-J901,"")</f>
        <v/>
      </c>
      <c r="T901">
        <f>IF(G901="","",MONTH(G901))</f>
        <v/>
      </c>
    </row>
    <row r="902">
      <c r="A902" s="24" t="n">
        <v>2020</v>
      </c>
      <c r="B902" s="24" t="n">
        <v>2</v>
      </c>
      <c r="C902" s="24" t="n">
        <v>7</v>
      </c>
      <c r="D902" s="24" t="n">
        <v>13</v>
      </c>
      <c r="E902" s="24" t="n">
        <v>7.58</v>
      </c>
      <c r="F902" s="25">
        <f>IF($E902="","",DATE(IF($A902="",nominal_year,$A902),$B902,$C902)+($D902-IF(LEFT(hour_conv,1)="1",1,0))/24)</f>
        <v/>
      </c>
      <c r="G902" s="26">
        <f>IF(F902="","",INT(F902))</f>
        <v/>
      </c>
      <c r="H902">
        <f>IF(G902="","",IF(AND(MONTH(G902)*100+DAY(G902)&gt;=season_lo,MONTH(G902)*100+DAY(G902)&lt;=season_hi),1,0))</f>
        <v/>
      </c>
      <c r="I902">
        <f>IF(G902="","",G902-first_day+1)</f>
        <v/>
      </c>
      <c r="J902" s="27">
        <f>IF(I902="","",INDEX(Daily!$J$2:$J$421,I902))</f>
        <v/>
      </c>
      <c r="K902" s="27">
        <f>IF(J902="","",J902+cat_offset)</f>
        <v/>
      </c>
      <c r="L902" s="27">
        <f>IF(J902="","",MAX(0,E902-J902)^2)</f>
        <v/>
      </c>
      <c r="M902" s="27">
        <f>IF(J902="","",MAX(0,E902-(J902+twcdh_off))^2)</f>
        <v/>
      </c>
      <c r="N902" s="27">
        <f>IF(E902="","",MAX(0,E902-swcdh_thr)^2)</f>
        <v/>
      </c>
      <c r="O902">
        <f>IF(K902="","",ROUND(E902-K902,0))</f>
        <v/>
      </c>
      <c r="P902">
        <f>IF(O902="","",IF(O902&gt;=1,O902,0))</f>
        <v/>
      </c>
      <c r="Q902" s="27">
        <f>IF(E902="","",MAX(0,E902-22))</f>
        <v/>
      </c>
      <c r="R902" s="27">
        <f>IF(H902=1,E902,"")</f>
        <v/>
      </c>
      <c r="S902" s="27">
        <f>IF(AND(H902=1,J902&lt;&gt;""),E902-J902,"")</f>
        <v/>
      </c>
      <c r="T902">
        <f>IF(G902="","",MONTH(G902))</f>
        <v/>
      </c>
    </row>
    <row r="903">
      <c r="A903" s="24" t="n">
        <v>2020</v>
      </c>
      <c r="B903" s="24" t="n">
        <v>2</v>
      </c>
      <c r="C903" s="24" t="n">
        <v>7</v>
      </c>
      <c r="D903" s="24" t="n">
        <v>14</v>
      </c>
      <c r="E903" s="24" t="n">
        <v>8.08</v>
      </c>
      <c r="F903" s="25">
        <f>IF($E903="","",DATE(IF($A903="",nominal_year,$A903),$B903,$C903)+($D903-IF(LEFT(hour_conv,1)="1",1,0))/24)</f>
        <v/>
      </c>
      <c r="G903" s="26">
        <f>IF(F903="","",INT(F903))</f>
        <v/>
      </c>
      <c r="H903">
        <f>IF(G903="","",IF(AND(MONTH(G903)*100+DAY(G903)&gt;=season_lo,MONTH(G903)*100+DAY(G903)&lt;=season_hi),1,0))</f>
        <v/>
      </c>
      <c r="I903">
        <f>IF(G903="","",G903-first_day+1)</f>
        <v/>
      </c>
      <c r="J903" s="27">
        <f>IF(I903="","",INDEX(Daily!$J$2:$J$421,I903))</f>
        <v/>
      </c>
      <c r="K903" s="27">
        <f>IF(J903="","",J903+cat_offset)</f>
        <v/>
      </c>
      <c r="L903" s="27">
        <f>IF(J903="","",MAX(0,E903-J903)^2)</f>
        <v/>
      </c>
      <c r="M903" s="27">
        <f>IF(J903="","",MAX(0,E903-(J903+twcdh_off))^2)</f>
        <v/>
      </c>
      <c r="N903" s="27">
        <f>IF(E903="","",MAX(0,E903-swcdh_thr)^2)</f>
        <v/>
      </c>
      <c r="O903">
        <f>IF(K903="","",ROUND(E903-K903,0))</f>
        <v/>
      </c>
      <c r="P903">
        <f>IF(O903="","",IF(O903&gt;=1,O903,0))</f>
        <v/>
      </c>
      <c r="Q903" s="27">
        <f>IF(E903="","",MAX(0,E903-22))</f>
        <v/>
      </c>
      <c r="R903" s="27">
        <f>IF(H903=1,E903,"")</f>
        <v/>
      </c>
      <c r="S903" s="27">
        <f>IF(AND(H903=1,J903&lt;&gt;""),E903-J903,"")</f>
        <v/>
      </c>
      <c r="T903">
        <f>IF(G903="","",MONTH(G903))</f>
        <v/>
      </c>
    </row>
    <row r="904">
      <c r="A904" s="24" t="n">
        <v>2020</v>
      </c>
      <c r="B904" s="24" t="n">
        <v>2</v>
      </c>
      <c r="C904" s="24" t="n">
        <v>7</v>
      </c>
      <c r="D904" s="24" t="n">
        <v>15</v>
      </c>
      <c r="E904" s="24" t="n">
        <v>8.1</v>
      </c>
      <c r="F904" s="25">
        <f>IF($E904="","",DATE(IF($A904="",nominal_year,$A904),$B904,$C904)+($D904-IF(LEFT(hour_conv,1)="1",1,0))/24)</f>
        <v/>
      </c>
      <c r="G904" s="26">
        <f>IF(F904="","",INT(F904))</f>
        <v/>
      </c>
      <c r="H904">
        <f>IF(G904="","",IF(AND(MONTH(G904)*100+DAY(G904)&gt;=season_lo,MONTH(G904)*100+DAY(G904)&lt;=season_hi),1,0))</f>
        <v/>
      </c>
      <c r="I904">
        <f>IF(G904="","",G904-first_day+1)</f>
        <v/>
      </c>
      <c r="J904" s="27">
        <f>IF(I904="","",INDEX(Daily!$J$2:$J$421,I904))</f>
        <v/>
      </c>
      <c r="K904" s="27">
        <f>IF(J904="","",J904+cat_offset)</f>
        <v/>
      </c>
      <c r="L904" s="27">
        <f>IF(J904="","",MAX(0,E904-J904)^2)</f>
        <v/>
      </c>
      <c r="M904" s="27">
        <f>IF(J904="","",MAX(0,E904-(J904+twcdh_off))^2)</f>
        <v/>
      </c>
      <c r="N904" s="27">
        <f>IF(E904="","",MAX(0,E904-swcdh_thr)^2)</f>
        <v/>
      </c>
      <c r="O904">
        <f>IF(K904="","",ROUND(E904-K904,0))</f>
        <v/>
      </c>
      <c r="P904">
        <f>IF(O904="","",IF(O904&gt;=1,O904,0))</f>
        <v/>
      </c>
      <c r="Q904" s="27">
        <f>IF(E904="","",MAX(0,E904-22))</f>
        <v/>
      </c>
      <c r="R904" s="27">
        <f>IF(H904=1,E904,"")</f>
        <v/>
      </c>
      <c r="S904" s="27">
        <f>IF(AND(H904=1,J904&lt;&gt;""),E904-J904,"")</f>
        <v/>
      </c>
      <c r="T904">
        <f>IF(G904="","",MONTH(G904))</f>
        <v/>
      </c>
    </row>
    <row r="905">
      <c r="A905" s="24" t="n">
        <v>2020</v>
      </c>
      <c r="B905" s="24" t="n">
        <v>2</v>
      </c>
      <c r="C905" s="24" t="n">
        <v>7</v>
      </c>
      <c r="D905" s="24" t="n">
        <v>16</v>
      </c>
      <c r="E905" s="24" t="n">
        <v>8.4</v>
      </c>
      <c r="F905" s="25">
        <f>IF($E905="","",DATE(IF($A905="",nominal_year,$A905),$B905,$C905)+($D905-IF(LEFT(hour_conv,1)="1",1,0))/24)</f>
        <v/>
      </c>
      <c r="G905" s="26">
        <f>IF(F905="","",INT(F905))</f>
        <v/>
      </c>
      <c r="H905">
        <f>IF(G905="","",IF(AND(MONTH(G905)*100+DAY(G905)&gt;=season_lo,MONTH(G905)*100+DAY(G905)&lt;=season_hi),1,0))</f>
        <v/>
      </c>
      <c r="I905">
        <f>IF(G905="","",G905-first_day+1)</f>
        <v/>
      </c>
      <c r="J905" s="27">
        <f>IF(I905="","",INDEX(Daily!$J$2:$J$421,I905))</f>
        <v/>
      </c>
      <c r="K905" s="27">
        <f>IF(J905="","",J905+cat_offset)</f>
        <v/>
      </c>
      <c r="L905" s="27">
        <f>IF(J905="","",MAX(0,E905-J905)^2)</f>
        <v/>
      </c>
      <c r="M905" s="27">
        <f>IF(J905="","",MAX(0,E905-(J905+twcdh_off))^2)</f>
        <v/>
      </c>
      <c r="N905" s="27">
        <f>IF(E905="","",MAX(0,E905-swcdh_thr)^2)</f>
        <v/>
      </c>
      <c r="O905">
        <f>IF(K905="","",ROUND(E905-K905,0))</f>
        <v/>
      </c>
      <c r="P905">
        <f>IF(O905="","",IF(O905&gt;=1,O905,0))</f>
        <v/>
      </c>
      <c r="Q905" s="27">
        <f>IF(E905="","",MAX(0,E905-22))</f>
        <v/>
      </c>
      <c r="R905" s="27">
        <f>IF(H905=1,E905,"")</f>
        <v/>
      </c>
      <c r="S905" s="27">
        <f>IF(AND(H905=1,J905&lt;&gt;""),E905-J905,"")</f>
        <v/>
      </c>
      <c r="T905">
        <f>IF(G905="","",MONTH(G905))</f>
        <v/>
      </c>
    </row>
    <row r="906">
      <c r="A906" s="24" t="n">
        <v>2020</v>
      </c>
      <c r="B906" s="24" t="n">
        <v>2</v>
      </c>
      <c r="C906" s="24" t="n">
        <v>7</v>
      </c>
      <c r="D906" s="24" t="n">
        <v>17</v>
      </c>
      <c r="E906" s="24" t="n">
        <v>8.960000000000001</v>
      </c>
      <c r="F906" s="25">
        <f>IF($E906="","",DATE(IF($A906="",nominal_year,$A906),$B906,$C906)+($D906-IF(LEFT(hour_conv,1)="1",1,0))/24)</f>
        <v/>
      </c>
      <c r="G906" s="26">
        <f>IF(F906="","",INT(F906))</f>
        <v/>
      </c>
      <c r="H906">
        <f>IF(G906="","",IF(AND(MONTH(G906)*100+DAY(G906)&gt;=season_lo,MONTH(G906)*100+DAY(G906)&lt;=season_hi),1,0))</f>
        <v/>
      </c>
      <c r="I906">
        <f>IF(G906="","",G906-first_day+1)</f>
        <v/>
      </c>
      <c r="J906" s="27">
        <f>IF(I906="","",INDEX(Daily!$J$2:$J$421,I906))</f>
        <v/>
      </c>
      <c r="K906" s="27">
        <f>IF(J906="","",J906+cat_offset)</f>
        <v/>
      </c>
      <c r="L906" s="27">
        <f>IF(J906="","",MAX(0,E906-J906)^2)</f>
        <v/>
      </c>
      <c r="M906" s="27">
        <f>IF(J906="","",MAX(0,E906-(J906+twcdh_off))^2)</f>
        <v/>
      </c>
      <c r="N906" s="27">
        <f>IF(E906="","",MAX(0,E906-swcdh_thr)^2)</f>
        <v/>
      </c>
      <c r="O906">
        <f>IF(K906="","",ROUND(E906-K906,0))</f>
        <v/>
      </c>
      <c r="P906">
        <f>IF(O906="","",IF(O906&gt;=1,O906,0))</f>
        <v/>
      </c>
      <c r="Q906" s="27">
        <f>IF(E906="","",MAX(0,E906-22))</f>
        <v/>
      </c>
      <c r="R906" s="27">
        <f>IF(H906=1,E906,"")</f>
        <v/>
      </c>
      <c r="S906" s="27">
        <f>IF(AND(H906=1,J906&lt;&gt;""),E906-J906,"")</f>
        <v/>
      </c>
      <c r="T906">
        <f>IF(G906="","",MONTH(G906))</f>
        <v/>
      </c>
    </row>
    <row r="907">
      <c r="A907" s="24" t="n">
        <v>2020</v>
      </c>
      <c r="B907" s="24" t="n">
        <v>2</v>
      </c>
      <c r="C907" s="24" t="n">
        <v>7</v>
      </c>
      <c r="D907" s="24" t="n">
        <v>18</v>
      </c>
      <c r="E907" s="24" t="n">
        <v>7.34</v>
      </c>
      <c r="F907" s="25">
        <f>IF($E907="","",DATE(IF($A907="",nominal_year,$A907),$B907,$C907)+($D907-IF(LEFT(hour_conv,1)="1",1,0))/24)</f>
        <v/>
      </c>
      <c r="G907" s="26">
        <f>IF(F907="","",INT(F907))</f>
        <v/>
      </c>
      <c r="H907">
        <f>IF(G907="","",IF(AND(MONTH(G907)*100+DAY(G907)&gt;=season_lo,MONTH(G907)*100+DAY(G907)&lt;=season_hi),1,0))</f>
        <v/>
      </c>
      <c r="I907">
        <f>IF(G907="","",G907-first_day+1)</f>
        <v/>
      </c>
      <c r="J907" s="27">
        <f>IF(I907="","",INDEX(Daily!$J$2:$J$421,I907))</f>
        <v/>
      </c>
      <c r="K907" s="27">
        <f>IF(J907="","",J907+cat_offset)</f>
        <v/>
      </c>
      <c r="L907" s="27">
        <f>IF(J907="","",MAX(0,E907-J907)^2)</f>
        <v/>
      </c>
      <c r="M907" s="27">
        <f>IF(J907="","",MAX(0,E907-(J907+twcdh_off))^2)</f>
        <v/>
      </c>
      <c r="N907" s="27">
        <f>IF(E907="","",MAX(0,E907-swcdh_thr)^2)</f>
        <v/>
      </c>
      <c r="O907">
        <f>IF(K907="","",ROUND(E907-K907,0))</f>
        <v/>
      </c>
      <c r="P907">
        <f>IF(O907="","",IF(O907&gt;=1,O907,0))</f>
        <v/>
      </c>
      <c r="Q907" s="27">
        <f>IF(E907="","",MAX(0,E907-22))</f>
        <v/>
      </c>
      <c r="R907" s="27">
        <f>IF(H907=1,E907,"")</f>
        <v/>
      </c>
      <c r="S907" s="27">
        <f>IF(AND(H907=1,J907&lt;&gt;""),E907-J907,"")</f>
        <v/>
      </c>
      <c r="T907">
        <f>IF(G907="","",MONTH(G907))</f>
        <v/>
      </c>
    </row>
    <row r="908">
      <c r="A908" s="24" t="n">
        <v>2020</v>
      </c>
      <c r="B908" s="24" t="n">
        <v>2</v>
      </c>
      <c r="C908" s="24" t="n">
        <v>7</v>
      </c>
      <c r="D908" s="24" t="n">
        <v>19</v>
      </c>
      <c r="E908" s="24" t="n">
        <v>7.66</v>
      </c>
      <c r="F908" s="25">
        <f>IF($E908="","",DATE(IF($A908="",nominal_year,$A908),$B908,$C908)+($D908-IF(LEFT(hour_conv,1)="1",1,0))/24)</f>
        <v/>
      </c>
      <c r="G908" s="26">
        <f>IF(F908="","",INT(F908))</f>
        <v/>
      </c>
      <c r="H908">
        <f>IF(G908="","",IF(AND(MONTH(G908)*100+DAY(G908)&gt;=season_lo,MONTH(G908)*100+DAY(G908)&lt;=season_hi),1,0))</f>
        <v/>
      </c>
      <c r="I908">
        <f>IF(G908="","",G908-first_day+1)</f>
        <v/>
      </c>
      <c r="J908" s="27">
        <f>IF(I908="","",INDEX(Daily!$J$2:$J$421,I908))</f>
        <v/>
      </c>
      <c r="K908" s="27">
        <f>IF(J908="","",J908+cat_offset)</f>
        <v/>
      </c>
      <c r="L908" s="27">
        <f>IF(J908="","",MAX(0,E908-J908)^2)</f>
        <v/>
      </c>
      <c r="M908" s="27">
        <f>IF(J908="","",MAX(0,E908-(J908+twcdh_off))^2)</f>
        <v/>
      </c>
      <c r="N908" s="27">
        <f>IF(E908="","",MAX(0,E908-swcdh_thr)^2)</f>
        <v/>
      </c>
      <c r="O908">
        <f>IF(K908="","",ROUND(E908-K908,0))</f>
        <v/>
      </c>
      <c r="P908">
        <f>IF(O908="","",IF(O908&gt;=1,O908,0))</f>
        <v/>
      </c>
      <c r="Q908" s="27">
        <f>IF(E908="","",MAX(0,E908-22))</f>
        <v/>
      </c>
      <c r="R908" s="27">
        <f>IF(H908=1,E908,"")</f>
        <v/>
      </c>
      <c r="S908" s="27">
        <f>IF(AND(H908=1,J908&lt;&gt;""),E908-J908,"")</f>
        <v/>
      </c>
      <c r="T908">
        <f>IF(G908="","",MONTH(G908))</f>
        <v/>
      </c>
    </row>
    <row r="909">
      <c r="A909" s="24" t="n">
        <v>2020</v>
      </c>
      <c r="B909" s="24" t="n">
        <v>2</v>
      </c>
      <c r="C909" s="24" t="n">
        <v>7</v>
      </c>
      <c r="D909" s="24" t="n">
        <v>20</v>
      </c>
      <c r="E909" s="24" t="n">
        <v>6.58</v>
      </c>
      <c r="F909" s="25">
        <f>IF($E909="","",DATE(IF($A909="",nominal_year,$A909),$B909,$C909)+($D909-IF(LEFT(hour_conv,1)="1",1,0))/24)</f>
        <v/>
      </c>
      <c r="G909" s="26">
        <f>IF(F909="","",INT(F909))</f>
        <v/>
      </c>
      <c r="H909">
        <f>IF(G909="","",IF(AND(MONTH(G909)*100+DAY(G909)&gt;=season_lo,MONTH(G909)*100+DAY(G909)&lt;=season_hi),1,0))</f>
        <v/>
      </c>
      <c r="I909">
        <f>IF(G909="","",G909-first_day+1)</f>
        <v/>
      </c>
      <c r="J909" s="27">
        <f>IF(I909="","",INDEX(Daily!$J$2:$J$421,I909))</f>
        <v/>
      </c>
      <c r="K909" s="27">
        <f>IF(J909="","",J909+cat_offset)</f>
        <v/>
      </c>
      <c r="L909" s="27">
        <f>IF(J909="","",MAX(0,E909-J909)^2)</f>
        <v/>
      </c>
      <c r="M909" s="27">
        <f>IF(J909="","",MAX(0,E909-(J909+twcdh_off))^2)</f>
        <v/>
      </c>
      <c r="N909" s="27">
        <f>IF(E909="","",MAX(0,E909-swcdh_thr)^2)</f>
        <v/>
      </c>
      <c r="O909">
        <f>IF(K909="","",ROUND(E909-K909,0))</f>
        <v/>
      </c>
      <c r="P909">
        <f>IF(O909="","",IF(O909&gt;=1,O909,0))</f>
        <v/>
      </c>
      <c r="Q909" s="27">
        <f>IF(E909="","",MAX(0,E909-22))</f>
        <v/>
      </c>
      <c r="R909" s="27">
        <f>IF(H909=1,E909,"")</f>
        <v/>
      </c>
      <c r="S909" s="27">
        <f>IF(AND(H909=1,J909&lt;&gt;""),E909-J909,"")</f>
        <v/>
      </c>
      <c r="T909">
        <f>IF(G909="","",MONTH(G909))</f>
        <v/>
      </c>
    </row>
    <row r="910">
      <c r="A910" s="24" t="n">
        <v>2020</v>
      </c>
      <c r="B910" s="24" t="n">
        <v>2</v>
      </c>
      <c r="C910" s="24" t="n">
        <v>7</v>
      </c>
      <c r="D910" s="24" t="n">
        <v>21</v>
      </c>
      <c r="E910" s="24" t="n">
        <v>6.31</v>
      </c>
      <c r="F910" s="25">
        <f>IF($E910="","",DATE(IF($A910="",nominal_year,$A910),$B910,$C910)+($D910-IF(LEFT(hour_conv,1)="1",1,0))/24)</f>
        <v/>
      </c>
      <c r="G910" s="26">
        <f>IF(F910="","",INT(F910))</f>
        <v/>
      </c>
      <c r="H910">
        <f>IF(G910="","",IF(AND(MONTH(G910)*100+DAY(G910)&gt;=season_lo,MONTH(G910)*100+DAY(G910)&lt;=season_hi),1,0))</f>
        <v/>
      </c>
      <c r="I910">
        <f>IF(G910="","",G910-first_day+1)</f>
        <v/>
      </c>
      <c r="J910" s="27">
        <f>IF(I910="","",INDEX(Daily!$J$2:$J$421,I910))</f>
        <v/>
      </c>
      <c r="K910" s="27">
        <f>IF(J910="","",J910+cat_offset)</f>
        <v/>
      </c>
      <c r="L910" s="27">
        <f>IF(J910="","",MAX(0,E910-J910)^2)</f>
        <v/>
      </c>
      <c r="M910" s="27">
        <f>IF(J910="","",MAX(0,E910-(J910+twcdh_off))^2)</f>
        <v/>
      </c>
      <c r="N910" s="27">
        <f>IF(E910="","",MAX(0,E910-swcdh_thr)^2)</f>
        <v/>
      </c>
      <c r="O910">
        <f>IF(K910="","",ROUND(E910-K910,0))</f>
        <v/>
      </c>
      <c r="P910">
        <f>IF(O910="","",IF(O910&gt;=1,O910,0))</f>
        <v/>
      </c>
      <c r="Q910" s="27">
        <f>IF(E910="","",MAX(0,E910-22))</f>
        <v/>
      </c>
      <c r="R910" s="27">
        <f>IF(H910=1,E910,"")</f>
        <v/>
      </c>
      <c r="S910" s="27">
        <f>IF(AND(H910=1,J910&lt;&gt;""),E910-J910,"")</f>
        <v/>
      </c>
      <c r="T910">
        <f>IF(G910="","",MONTH(G910))</f>
        <v/>
      </c>
    </row>
    <row r="911">
      <c r="A911" s="24" t="n">
        <v>2020</v>
      </c>
      <c r="B911" s="24" t="n">
        <v>2</v>
      </c>
      <c r="C911" s="24" t="n">
        <v>7</v>
      </c>
      <c r="D911" s="24" t="n">
        <v>22</v>
      </c>
      <c r="E911" s="24" t="n">
        <v>5.81</v>
      </c>
      <c r="F911" s="25">
        <f>IF($E911="","",DATE(IF($A911="",nominal_year,$A911),$B911,$C911)+($D911-IF(LEFT(hour_conv,1)="1",1,0))/24)</f>
        <v/>
      </c>
      <c r="G911" s="26">
        <f>IF(F911="","",INT(F911))</f>
        <v/>
      </c>
      <c r="H911">
        <f>IF(G911="","",IF(AND(MONTH(G911)*100+DAY(G911)&gt;=season_lo,MONTH(G911)*100+DAY(G911)&lt;=season_hi),1,0))</f>
        <v/>
      </c>
      <c r="I911">
        <f>IF(G911="","",G911-first_day+1)</f>
        <v/>
      </c>
      <c r="J911" s="27">
        <f>IF(I911="","",INDEX(Daily!$J$2:$J$421,I911))</f>
        <v/>
      </c>
      <c r="K911" s="27">
        <f>IF(J911="","",J911+cat_offset)</f>
        <v/>
      </c>
      <c r="L911" s="27">
        <f>IF(J911="","",MAX(0,E911-J911)^2)</f>
        <v/>
      </c>
      <c r="M911" s="27">
        <f>IF(J911="","",MAX(0,E911-(J911+twcdh_off))^2)</f>
        <v/>
      </c>
      <c r="N911" s="27">
        <f>IF(E911="","",MAX(0,E911-swcdh_thr)^2)</f>
        <v/>
      </c>
      <c r="O911">
        <f>IF(K911="","",ROUND(E911-K911,0))</f>
        <v/>
      </c>
      <c r="P911">
        <f>IF(O911="","",IF(O911&gt;=1,O911,0))</f>
        <v/>
      </c>
      <c r="Q911" s="27">
        <f>IF(E911="","",MAX(0,E911-22))</f>
        <v/>
      </c>
      <c r="R911" s="27">
        <f>IF(H911=1,E911,"")</f>
        <v/>
      </c>
      <c r="S911" s="27">
        <f>IF(AND(H911=1,J911&lt;&gt;""),E911-J911,"")</f>
        <v/>
      </c>
      <c r="T911">
        <f>IF(G911="","",MONTH(G911))</f>
        <v/>
      </c>
    </row>
    <row r="912">
      <c r="A912" s="24" t="n">
        <v>2020</v>
      </c>
      <c r="B912" s="24" t="n">
        <v>2</v>
      </c>
      <c r="C912" s="24" t="n">
        <v>7</v>
      </c>
      <c r="D912" s="24" t="n">
        <v>23</v>
      </c>
      <c r="E912" s="24" t="n">
        <v>4.68</v>
      </c>
      <c r="F912" s="25">
        <f>IF($E912="","",DATE(IF($A912="",nominal_year,$A912),$B912,$C912)+($D912-IF(LEFT(hour_conv,1)="1",1,0))/24)</f>
        <v/>
      </c>
      <c r="G912" s="26">
        <f>IF(F912="","",INT(F912))</f>
        <v/>
      </c>
      <c r="H912">
        <f>IF(G912="","",IF(AND(MONTH(G912)*100+DAY(G912)&gt;=season_lo,MONTH(G912)*100+DAY(G912)&lt;=season_hi),1,0))</f>
        <v/>
      </c>
      <c r="I912">
        <f>IF(G912="","",G912-first_day+1)</f>
        <v/>
      </c>
      <c r="J912" s="27">
        <f>IF(I912="","",INDEX(Daily!$J$2:$J$421,I912))</f>
        <v/>
      </c>
      <c r="K912" s="27">
        <f>IF(J912="","",J912+cat_offset)</f>
        <v/>
      </c>
      <c r="L912" s="27">
        <f>IF(J912="","",MAX(0,E912-J912)^2)</f>
        <v/>
      </c>
      <c r="M912" s="27">
        <f>IF(J912="","",MAX(0,E912-(J912+twcdh_off))^2)</f>
        <v/>
      </c>
      <c r="N912" s="27">
        <f>IF(E912="","",MAX(0,E912-swcdh_thr)^2)</f>
        <v/>
      </c>
      <c r="O912">
        <f>IF(K912="","",ROUND(E912-K912,0))</f>
        <v/>
      </c>
      <c r="P912">
        <f>IF(O912="","",IF(O912&gt;=1,O912,0))</f>
        <v/>
      </c>
      <c r="Q912" s="27">
        <f>IF(E912="","",MAX(0,E912-22))</f>
        <v/>
      </c>
      <c r="R912" s="27">
        <f>IF(H912=1,E912,"")</f>
        <v/>
      </c>
      <c r="S912" s="27">
        <f>IF(AND(H912=1,J912&lt;&gt;""),E912-J912,"")</f>
        <v/>
      </c>
      <c r="T912">
        <f>IF(G912="","",MONTH(G912))</f>
        <v/>
      </c>
    </row>
    <row r="913">
      <c r="A913" s="24" t="n">
        <v>2020</v>
      </c>
      <c r="B913" s="24" t="n">
        <v>2</v>
      </c>
      <c r="C913" s="24" t="n">
        <v>7</v>
      </c>
      <c r="D913" s="24" t="n">
        <v>24</v>
      </c>
      <c r="E913" s="24" t="n">
        <v>4.3</v>
      </c>
      <c r="F913" s="25">
        <f>IF($E913="","",DATE(IF($A913="",nominal_year,$A913),$B913,$C913)+($D913-IF(LEFT(hour_conv,1)="1",1,0))/24)</f>
        <v/>
      </c>
      <c r="G913" s="26">
        <f>IF(F913="","",INT(F913))</f>
        <v/>
      </c>
      <c r="H913">
        <f>IF(G913="","",IF(AND(MONTH(G913)*100+DAY(G913)&gt;=season_lo,MONTH(G913)*100+DAY(G913)&lt;=season_hi),1,0))</f>
        <v/>
      </c>
      <c r="I913">
        <f>IF(G913="","",G913-first_day+1)</f>
        <v/>
      </c>
      <c r="J913" s="27">
        <f>IF(I913="","",INDEX(Daily!$J$2:$J$421,I913))</f>
        <v/>
      </c>
      <c r="K913" s="27">
        <f>IF(J913="","",J913+cat_offset)</f>
        <v/>
      </c>
      <c r="L913" s="27">
        <f>IF(J913="","",MAX(0,E913-J913)^2)</f>
        <v/>
      </c>
      <c r="M913" s="27">
        <f>IF(J913="","",MAX(0,E913-(J913+twcdh_off))^2)</f>
        <v/>
      </c>
      <c r="N913" s="27">
        <f>IF(E913="","",MAX(0,E913-swcdh_thr)^2)</f>
        <v/>
      </c>
      <c r="O913">
        <f>IF(K913="","",ROUND(E913-K913,0))</f>
        <v/>
      </c>
      <c r="P913">
        <f>IF(O913="","",IF(O913&gt;=1,O913,0))</f>
        <v/>
      </c>
      <c r="Q913" s="27">
        <f>IF(E913="","",MAX(0,E913-22))</f>
        <v/>
      </c>
      <c r="R913" s="27">
        <f>IF(H913=1,E913,"")</f>
        <v/>
      </c>
      <c r="S913" s="27">
        <f>IF(AND(H913=1,J913&lt;&gt;""),E913-J913,"")</f>
        <v/>
      </c>
      <c r="T913">
        <f>IF(G913="","",MONTH(G913))</f>
        <v/>
      </c>
    </row>
    <row r="914">
      <c r="A914" s="24" t="n">
        <v>2020</v>
      </c>
      <c r="B914" s="24" t="n">
        <v>2</v>
      </c>
      <c r="C914" s="24" t="n">
        <v>8</v>
      </c>
      <c r="D914" s="24" t="n">
        <v>1</v>
      </c>
      <c r="E914" s="24" t="n">
        <v>3.13</v>
      </c>
      <c r="F914" s="25">
        <f>IF($E914="","",DATE(IF($A914="",nominal_year,$A914),$B914,$C914)+($D914-IF(LEFT(hour_conv,1)="1",1,0))/24)</f>
        <v/>
      </c>
      <c r="G914" s="26">
        <f>IF(F914="","",INT(F914))</f>
        <v/>
      </c>
      <c r="H914">
        <f>IF(G914="","",IF(AND(MONTH(G914)*100+DAY(G914)&gt;=season_lo,MONTH(G914)*100+DAY(G914)&lt;=season_hi),1,0))</f>
        <v/>
      </c>
      <c r="I914">
        <f>IF(G914="","",G914-first_day+1)</f>
        <v/>
      </c>
      <c r="J914" s="27">
        <f>IF(I914="","",INDEX(Daily!$J$2:$J$421,I914))</f>
        <v/>
      </c>
      <c r="K914" s="27">
        <f>IF(J914="","",J914+cat_offset)</f>
        <v/>
      </c>
      <c r="L914" s="27">
        <f>IF(J914="","",MAX(0,E914-J914)^2)</f>
        <v/>
      </c>
      <c r="M914" s="27">
        <f>IF(J914="","",MAX(0,E914-(J914+twcdh_off))^2)</f>
        <v/>
      </c>
      <c r="N914" s="27">
        <f>IF(E914="","",MAX(0,E914-swcdh_thr)^2)</f>
        <v/>
      </c>
      <c r="O914">
        <f>IF(K914="","",ROUND(E914-K914,0))</f>
        <v/>
      </c>
      <c r="P914">
        <f>IF(O914="","",IF(O914&gt;=1,O914,0))</f>
        <v/>
      </c>
      <c r="Q914" s="27">
        <f>IF(E914="","",MAX(0,E914-22))</f>
        <v/>
      </c>
      <c r="R914" s="27">
        <f>IF(H914=1,E914,"")</f>
        <v/>
      </c>
      <c r="S914" s="27">
        <f>IF(AND(H914=1,J914&lt;&gt;""),E914-J914,"")</f>
        <v/>
      </c>
      <c r="T914">
        <f>IF(G914="","",MONTH(G914))</f>
        <v/>
      </c>
    </row>
    <row r="915">
      <c r="A915" s="24" t="n">
        <v>2020</v>
      </c>
      <c r="B915" s="24" t="n">
        <v>2</v>
      </c>
      <c r="C915" s="24" t="n">
        <v>8</v>
      </c>
      <c r="D915" s="24" t="n">
        <v>2</v>
      </c>
      <c r="E915" s="24" t="n">
        <v>3.74</v>
      </c>
      <c r="F915" s="25">
        <f>IF($E915="","",DATE(IF($A915="",nominal_year,$A915),$B915,$C915)+($D915-IF(LEFT(hour_conv,1)="1",1,0))/24)</f>
        <v/>
      </c>
      <c r="G915" s="26">
        <f>IF(F915="","",INT(F915))</f>
        <v/>
      </c>
      <c r="H915">
        <f>IF(G915="","",IF(AND(MONTH(G915)*100+DAY(G915)&gt;=season_lo,MONTH(G915)*100+DAY(G915)&lt;=season_hi),1,0))</f>
        <v/>
      </c>
      <c r="I915">
        <f>IF(G915="","",G915-first_day+1)</f>
        <v/>
      </c>
      <c r="J915" s="27">
        <f>IF(I915="","",INDEX(Daily!$J$2:$J$421,I915))</f>
        <v/>
      </c>
      <c r="K915" s="27">
        <f>IF(J915="","",J915+cat_offset)</f>
        <v/>
      </c>
      <c r="L915" s="27">
        <f>IF(J915="","",MAX(0,E915-J915)^2)</f>
        <v/>
      </c>
      <c r="M915" s="27">
        <f>IF(J915="","",MAX(0,E915-(J915+twcdh_off))^2)</f>
        <v/>
      </c>
      <c r="N915" s="27">
        <f>IF(E915="","",MAX(0,E915-swcdh_thr)^2)</f>
        <v/>
      </c>
      <c r="O915">
        <f>IF(K915="","",ROUND(E915-K915,0))</f>
        <v/>
      </c>
      <c r="P915">
        <f>IF(O915="","",IF(O915&gt;=1,O915,0))</f>
        <v/>
      </c>
      <c r="Q915" s="27">
        <f>IF(E915="","",MAX(0,E915-22))</f>
        <v/>
      </c>
      <c r="R915" s="27">
        <f>IF(H915=1,E915,"")</f>
        <v/>
      </c>
      <c r="S915" s="27">
        <f>IF(AND(H915=1,J915&lt;&gt;""),E915-J915,"")</f>
        <v/>
      </c>
      <c r="T915">
        <f>IF(G915="","",MONTH(G915))</f>
        <v/>
      </c>
    </row>
    <row r="916">
      <c r="A916" s="24" t="n">
        <v>2020</v>
      </c>
      <c r="B916" s="24" t="n">
        <v>2</v>
      </c>
      <c r="C916" s="24" t="n">
        <v>8</v>
      </c>
      <c r="D916" s="24" t="n">
        <v>3</v>
      </c>
      <c r="E916" s="24" t="n">
        <v>2.76</v>
      </c>
      <c r="F916" s="25">
        <f>IF($E916="","",DATE(IF($A916="",nominal_year,$A916),$B916,$C916)+($D916-IF(LEFT(hour_conv,1)="1",1,0))/24)</f>
        <v/>
      </c>
      <c r="G916" s="26">
        <f>IF(F916="","",INT(F916))</f>
        <v/>
      </c>
      <c r="H916">
        <f>IF(G916="","",IF(AND(MONTH(G916)*100+DAY(G916)&gt;=season_lo,MONTH(G916)*100+DAY(G916)&lt;=season_hi),1,0))</f>
        <v/>
      </c>
      <c r="I916">
        <f>IF(G916="","",G916-first_day+1)</f>
        <v/>
      </c>
      <c r="J916" s="27">
        <f>IF(I916="","",INDEX(Daily!$J$2:$J$421,I916))</f>
        <v/>
      </c>
      <c r="K916" s="27">
        <f>IF(J916="","",J916+cat_offset)</f>
        <v/>
      </c>
      <c r="L916" s="27">
        <f>IF(J916="","",MAX(0,E916-J916)^2)</f>
        <v/>
      </c>
      <c r="M916" s="27">
        <f>IF(J916="","",MAX(0,E916-(J916+twcdh_off))^2)</f>
        <v/>
      </c>
      <c r="N916" s="27">
        <f>IF(E916="","",MAX(0,E916-swcdh_thr)^2)</f>
        <v/>
      </c>
      <c r="O916">
        <f>IF(K916="","",ROUND(E916-K916,0))</f>
        <v/>
      </c>
      <c r="P916">
        <f>IF(O916="","",IF(O916&gt;=1,O916,0))</f>
        <v/>
      </c>
      <c r="Q916" s="27">
        <f>IF(E916="","",MAX(0,E916-22))</f>
        <v/>
      </c>
      <c r="R916" s="27">
        <f>IF(H916=1,E916,"")</f>
        <v/>
      </c>
      <c r="S916" s="27">
        <f>IF(AND(H916=1,J916&lt;&gt;""),E916-J916,"")</f>
        <v/>
      </c>
      <c r="T916">
        <f>IF(G916="","",MONTH(G916))</f>
        <v/>
      </c>
    </row>
    <row r="917">
      <c r="A917" s="24" t="n">
        <v>2020</v>
      </c>
      <c r="B917" s="24" t="n">
        <v>2</v>
      </c>
      <c r="C917" s="24" t="n">
        <v>8</v>
      </c>
      <c r="D917" s="24" t="n">
        <v>4</v>
      </c>
      <c r="E917" s="24" t="n">
        <v>3.15</v>
      </c>
      <c r="F917" s="25">
        <f>IF($E917="","",DATE(IF($A917="",nominal_year,$A917),$B917,$C917)+($D917-IF(LEFT(hour_conv,1)="1",1,0))/24)</f>
        <v/>
      </c>
      <c r="G917" s="26">
        <f>IF(F917="","",INT(F917))</f>
        <v/>
      </c>
      <c r="H917">
        <f>IF(G917="","",IF(AND(MONTH(G917)*100+DAY(G917)&gt;=season_lo,MONTH(G917)*100+DAY(G917)&lt;=season_hi),1,0))</f>
        <v/>
      </c>
      <c r="I917">
        <f>IF(G917="","",G917-first_day+1)</f>
        <v/>
      </c>
      <c r="J917" s="27">
        <f>IF(I917="","",INDEX(Daily!$J$2:$J$421,I917))</f>
        <v/>
      </c>
      <c r="K917" s="27">
        <f>IF(J917="","",J917+cat_offset)</f>
        <v/>
      </c>
      <c r="L917" s="27">
        <f>IF(J917="","",MAX(0,E917-J917)^2)</f>
        <v/>
      </c>
      <c r="M917" s="27">
        <f>IF(J917="","",MAX(0,E917-(J917+twcdh_off))^2)</f>
        <v/>
      </c>
      <c r="N917" s="27">
        <f>IF(E917="","",MAX(0,E917-swcdh_thr)^2)</f>
        <v/>
      </c>
      <c r="O917">
        <f>IF(K917="","",ROUND(E917-K917,0))</f>
        <v/>
      </c>
      <c r="P917">
        <f>IF(O917="","",IF(O917&gt;=1,O917,0))</f>
        <v/>
      </c>
      <c r="Q917" s="27">
        <f>IF(E917="","",MAX(0,E917-22))</f>
        <v/>
      </c>
      <c r="R917" s="27">
        <f>IF(H917=1,E917,"")</f>
        <v/>
      </c>
      <c r="S917" s="27">
        <f>IF(AND(H917=1,J917&lt;&gt;""),E917-J917,"")</f>
        <v/>
      </c>
      <c r="T917">
        <f>IF(G917="","",MONTH(G917))</f>
        <v/>
      </c>
    </row>
    <row r="918">
      <c r="A918" s="24" t="n">
        <v>2020</v>
      </c>
      <c r="B918" s="24" t="n">
        <v>2</v>
      </c>
      <c r="C918" s="24" t="n">
        <v>8</v>
      </c>
      <c r="D918" s="24" t="n">
        <v>5</v>
      </c>
      <c r="E918" s="24" t="n">
        <v>3.07</v>
      </c>
      <c r="F918" s="25">
        <f>IF($E918="","",DATE(IF($A918="",nominal_year,$A918),$B918,$C918)+($D918-IF(LEFT(hour_conv,1)="1",1,0))/24)</f>
        <v/>
      </c>
      <c r="G918" s="26">
        <f>IF(F918="","",INT(F918))</f>
        <v/>
      </c>
      <c r="H918">
        <f>IF(G918="","",IF(AND(MONTH(G918)*100+DAY(G918)&gt;=season_lo,MONTH(G918)*100+DAY(G918)&lt;=season_hi),1,0))</f>
        <v/>
      </c>
      <c r="I918">
        <f>IF(G918="","",G918-first_day+1)</f>
        <v/>
      </c>
      <c r="J918" s="27">
        <f>IF(I918="","",INDEX(Daily!$J$2:$J$421,I918))</f>
        <v/>
      </c>
      <c r="K918" s="27">
        <f>IF(J918="","",J918+cat_offset)</f>
        <v/>
      </c>
      <c r="L918" s="27">
        <f>IF(J918="","",MAX(0,E918-J918)^2)</f>
        <v/>
      </c>
      <c r="M918" s="27">
        <f>IF(J918="","",MAX(0,E918-(J918+twcdh_off))^2)</f>
        <v/>
      </c>
      <c r="N918" s="27">
        <f>IF(E918="","",MAX(0,E918-swcdh_thr)^2)</f>
        <v/>
      </c>
      <c r="O918">
        <f>IF(K918="","",ROUND(E918-K918,0))</f>
        <v/>
      </c>
      <c r="P918">
        <f>IF(O918="","",IF(O918&gt;=1,O918,0))</f>
        <v/>
      </c>
      <c r="Q918" s="27">
        <f>IF(E918="","",MAX(0,E918-22))</f>
        <v/>
      </c>
      <c r="R918" s="27">
        <f>IF(H918=1,E918,"")</f>
        <v/>
      </c>
      <c r="S918" s="27">
        <f>IF(AND(H918=1,J918&lt;&gt;""),E918-J918,"")</f>
        <v/>
      </c>
      <c r="T918">
        <f>IF(G918="","",MONTH(G918))</f>
        <v/>
      </c>
    </row>
    <row r="919">
      <c r="A919" s="24" t="n">
        <v>2020</v>
      </c>
      <c r="B919" s="24" t="n">
        <v>2</v>
      </c>
      <c r="C919" s="24" t="n">
        <v>8</v>
      </c>
      <c r="D919" s="24" t="n">
        <v>6</v>
      </c>
      <c r="E919" s="24" t="n">
        <v>2.26</v>
      </c>
      <c r="F919" s="25">
        <f>IF($E919="","",DATE(IF($A919="",nominal_year,$A919),$B919,$C919)+($D919-IF(LEFT(hour_conv,1)="1",1,0))/24)</f>
        <v/>
      </c>
      <c r="G919" s="26">
        <f>IF(F919="","",INT(F919))</f>
        <v/>
      </c>
      <c r="H919">
        <f>IF(G919="","",IF(AND(MONTH(G919)*100+DAY(G919)&gt;=season_lo,MONTH(G919)*100+DAY(G919)&lt;=season_hi),1,0))</f>
        <v/>
      </c>
      <c r="I919">
        <f>IF(G919="","",G919-first_day+1)</f>
        <v/>
      </c>
      <c r="J919" s="27">
        <f>IF(I919="","",INDEX(Daily!$J$2:$J$421,I919))</f>
        <v/>
      </c>
      <c r="K919" s="27">
        <f>IF(J919="","",J919+cat_offset)</f>
        <v/>
      </c>
      <c r="L919" s="27">
        <f>IF(J919="","",MAX(0,E919-J919)^2)</f>
        <v/>
      </c>
      <c r="M919" s="27">
        <f>IF(J919="","",MAX(0,E919-(J919+twcdh_off))^2)</f>
        <v/>
      </c>
      <c r="N919" s="27">
        <f>IF(E919="","",MAX(0,E919-swcdh_thr)^2)</f>
        <v/>
      </c>
      <c r="O919">
        <f>IF(K919="","",ROUND(E919-K919,0))</f>
        <v/>
      </c>
      <c r="P919">
        <f>IF(O919="","",IF(O919&gt;=1,O919,0))</f>
        <v/>
      </c>
      <c r="Q919" s="27">
        <f>IF(E919="","",MAX(0,E919-22))</f>
        <v/>
      </c>
      <c r="R919" s="27">
        <f>IF(H919=1,E919,"")</f>
        <v/>
      </c>
      <c r="S919" s="27">
        <f>IF(AND(H919=1,J919&lt;&gt;""),E919-J919,"")</f>
        <v/>
      </c>
      <c r="T919">
        <f>IF(G919="","",MONTH(G919))</f>
        <v/>
      </c>
    </row>
    <row r="920">
      <c r="A920" s="24" t="n">
        <v>2020</v>
      </c>
      <c r="B920" s="24" t="n">
        <v>2</v>
      </c>
      <c r="C920" s="24" t="n">
        <v>8</v>
      </c>
      <c r="D920" s="24" t="n">
        <v>7</v>
      </c>
      <c r="E920" s="24" t="n">
        <v>3.47</v>
      </c>
      <c r="F920" s="25">
        <f>IF($E920="","",DATE(IF($A920="",nominal_year,$A920),$B920,$C920)+($D920-IF(LEFT(hour_conv,1)="1",1,0))/24)</f>
        <v/>
      </c>
      <c r="G920" s="26">
        <f>IF(F920="","",INT(F920))</f>
        <v/>
      </c>
      <c r="H920">
        <f>IF(G920="","",IF(AND(MONTH(G920)*100+DAY(G920)&gt;=season_lo,MONTH(G920)*100+DAY(G920)&lt;=season_hi),1,0))</f>
        <v/>
      </c>
      <c r="I920">
        <f>IF(G920="","",G920-first_day+1)</f>
        <v/>
      </c>
      <c r="J920" s="27">
        <f>IF(I920="","",INDEX(Daily!$J$2:$J$421,I920))</f>
        <v/>
      </c>
      <c r="K920" s="27">
        <f>IF(J920="","",J920+cat_offset)</f>
        <v/>
      </c>
      <c r="L920" s="27">
        <f>IF(J920="","",MAX(0,E920-J920)^2)</f>
        <v/>
      </c>
      <c r="M920" s="27">
        <f>IF(J920="","",MAX(0,E920-(J920+twcdh_off))^2)</f>
        <v/>
      </c>
      <c r="N920" s="27">
        <f>IF(E920="","",MAX(0,E920-swcdh_thr)^2)</f>
        <v/>
      </c>
      <c r="O920">
        <f>IF(K920="","",ROUND(E920-K920,0))</f>
        <v/>
      </c>
      <c r="P920">
        <f>IF(O920="","",IF(O920&gt;=1,O920,0))</f>
        <v/>
      </c>
      <c r="Q920" s="27">
        <f>IF(E920="","",MAX(0,E920-22))</f>
        <v/>
      </c>
      <c r="R920" s="27">
        <f>IF(H920=1,E920,"")</f>
        <v/>
      </c>
      <c r="S920" s="27">
        <f>IF(AND(H920=1,J920&lt;&gt;""),E920-J920,"")</f>
        <v/>
      </c>
      <c r="T920">
        <f>IF(G920="","",MONTH(G920))</f>
        <v/>
      </c>
    </row>
    <row r="921">
      <c r="A921" s="24" t="n">
        <v>2020</v>
      </c>
      <c r="B921" s="24" t="n">
        <v>2</v>
      </c>
      <c r="C921" s="24" t="n">
        <v>8</v>
      </c>
      <c r="D921" s="24" t="n">
        <v>8</v>
      </c>
      <c r="E921" s="24" t="n">
        <v>4.47</v>
      </c>
      <c r="F921" s="25">
        <f>IF($E921="","",DATE(IF($A921="",nominal_year,$A921),$B921,$C921)+($D921-IF(LEFT(hour_conv,1)="1",1,0))/24)</f>
        <v/>
      </c>
      <c r="G921" s="26">
        <f>IF(F921="","",INT(F921))</f>
        <v/>
      </c>
      <c r="H921">
        <f>IF(G921="","",IF(AND(MONTH(G921)*100+DAY(G921)&gt;=season_lo,MONTH(G921)*100+DAY(G921)&lt;=season_hi),1,0))</f>
        <v/>
      </c>
      <c r="I921">
        <f>IF(G921="","",G921-first_day+1)</f>
        <v/>
      </c>
      <c r="J921" s="27">
        <f>IF(I921="","",INDEX(Daily!$J$2:$J$421,I921))</f>
        <v/>
      </c>
      <c r="K921" s="27">
        <f>IF(J921="","",J921+cat_offset)</f>
        <v/>
      </c>
      <c r="L921" s="27">
        <f>IF(J921="","",MAX(0,E921-J921)^2)</f>
        <v/>
      </c>
      <c r="M921" s="27">
        <f>IF(J921="","",MAX(0,E921-(J921+twcdh_off))^2)</f>
        <v/>
      </c>
      <c r="N921" s="27">
        <f>IF(E921="","",MAX(0,E921-swcdh_thr)^2)</f>
        <v/>
      </c>
      <c r="O921">
        <f>IF(K921="","",ROUND(E921-K921,0))</f>
        <v/>
      </c>
      <c r="P921">
        <f>IF(O921="","",IF(O921&gt;=1,O921,0))</f>
        <v/>
      </c>
      <c r="Q921" s="27">
        <f>IF(E921="","",MAX(0,E921-22))</f>
        <v/>
      </c>
      <c r="R921" s="27">
        <f>IF(H921=1,E921,"")</f>
        <v/>
      </c>
      <c r="S921" s="27">
        <f>IF(AND(H921=1,J921&lt;&gt;""),E921-J921,"")</f>
        <v/>
      </c>
      <c r="T921">
        <f>IF(G921="","",MONTH(G921))</f>
        <v/>
      </c>
    </row>
    <row r="922">
      <c r="A922" s="24" t="n">
        <v>2020</v>
      </c>
      <c r="B922" s="24" t="n">
        <v>2</v>
      </c>
      <c r="C922" s="24" t="n">
        <v>8</v>
      </c>
      <c r="D922" s="24" t="n">
        <v>9</v>
      </c>
      <c r="E922" s="24" t="n">
        <v>5.72</v>
      </c>
      <c r="F922" s="25">
        <f>IF($E922="","",DATE(IF($A922="",nominal_year,$A922),$B922,$C922)+($D922-IF(LEFT(hour_conv,1)="1",1,0))/24)</f>
        <v/>
      </c>
      <c r="G922" s="26">
        <f>IF(F922="","",INT(F922))</f>
        <v/>
      </c>
      <c r="H922">
        <f>IF(G922="","",IF(AND(MONTH(G922)*100+DAY(G922)&gt;=season_lo,MONTH(G922)*100+DAY(G922)&lt;=season_hi),1,0))</f>
        <v/>
      </c>
      <c r="I922">
        <f>IF(G922="","",G922-first_day+1)</f>
        <v/>
      </c>
      <c r="J922" s="27">
        <f>IF(I922="","",INDEX(Daily!$J$2:$J$421,I922))</f>
        <v/>
      </c>
      <c r="K922" s="27">
        <f>IF(J922="","",J922+cat_offset)</f>
        <v/>
      </c>
      <c r="L922" s="27">
        <f>IF(J922="","",MAX(0,E922-J922)^2)</f>
        <v/>
      </c>
      <c r="M922" s="27">
        <f>IF(J922="","",MAX(0,E922-(J922+twcdh_off))^2)</f>
        <v/>
      </c>
      <c r="N922" s="27">
        <f>IF(E922="","",MAX(0,E922-swcdh_thr)^2)</f>
        <v/>
      </c>
      <c r="O922">
        <f>IF(K922="","",ROUND(E922-K922,0))</f>
        <v/>
      </c>
      <c r="P922">
        <f>IF(O922="","",IF(O922&gt;=1,O922,0))</f>
        <v/>
      </c>
      <c r="Q922" s="27">
        <f>IF(E922="","",MAX(0,E922-22))</f>
        <v/>
      </c>
      <c r="R922" s="27">
        <f>IF(H922=1,E922,"")</f>
        <v/>
      </c>
      <c r="S922" s="27">
        <f>IF(AND(H922=1,J922&lt;&gt;""),E922-J922,"")</f>
        <v/>
      </c>
      <c r="T922">
        <f>IF(G922="","",MONTH(G922))</f>
        <v/>
      </c>
    </row>
    <row r="923">
      <c r="A923" s="24" t="n">
        <v>2020</v>
      </c>
      <c r="B923" s="24" t="n">
        <v>2</v>
      </c>
      <c r="C923" s="24" t="n">
        <v>8</v>
      </c>
      <c r="D923" s="24" t="n">
        <v>10</v>
      </c>
      <c r="E923" s="24" t="n">
        <v>5.99</v>
      </c>
      <c r="F923" s="25">
        <f>IF($E923="","",DATE(IF($A923="",nominal_year,$A923),$B923,$C923)+($D923-IF(LEFT(hour_conv,1)="1",1,0))/24)</f>
        <v/>
      </c>
      <c r="G923" s="26">
        <f>IF(F923="","",INT(F923))</f>
        <v/>
      </c>
      <c r="H923">
        <f>IF(G923="","",IF(AND(MONTH(G923)*100+DAY(G923)&gt;=season_lo,MONTH(G923)*100+DAY(G923)&lt;=season_hi),1,0))</f>
        <v/>
      </c>
      <c r="I923">
        <f>IF(G923="","",G923-first_day+1)</f>
        <v/>
      </c>
      <c r="J923" s="27">
        <f>IF(I923="","",INDEX(Daily!$J$2:$J$421,I923))</f>
        <v/>
      </c>
      <c r="K923" s="27">
        <f>IF(J923="","",J923+cat_offset)</f>
        <v/>
      </c>
      <c r="L923" s="27">
        <f>IF(J923="","",MAX(0,E923-J923)^2)</f>
        <v/>
      </c>
      <c r="M923" s="27">
        <f>IF(J923="","",MAX(0,E923-(J923+twcdh_off))^2)</f>
        <v/>
      </c>
      <c r="N923" s="27">
        <f>IF(E923="","",MAX(0,E923-swcdh_thr)^2)</f>
        <v/>
      </c>
      <c r="O923">
        <f>IF(K923="","",ROUND(E923-K923,0))</f>
        <v/>
      </c>
      <c r="P923">
        <f>IF(O923="","",IF(O923&gt;=1,O923,0))</f>
        <v/>
      </c>
      <c r="Q923" s="27">
        <f>IF(E923="","",MAX(0,E923-22))</f>
        <v/>
      </c>
      <c r="R923" s="27">
        <f>IF(H923=1,E923,"")</f>
        <v/>
      </c>
      <c r="S923" s="27">
        <f>IF(AND(H923=1,J923&lt;&gt;""),E923-J923,"")</f>
        <v/>
      </c>
      <c r="T923">
        <f>IF(G923="","",MONTH(G923))</f>
        <v/>
      </c>
    </row>
    <row r="924">
      <c r="A924" s="24" t="n">
        <v>2020</v>
      </c>
      <c r="B924" s="24" t="n">
        <v>2</v>
      </c>
      <c r="C924" s="24" t="n">
        <v>8</v>
      </c>
      <c r="D924" s="24" t="n">
        <v>11</v>
      </c>
      <c r="E924" s="24" t="n">
        <v>6.75</v>
      </c>
      <c r="F924" s="25">
        <f>IF($E924="","",DATE(IF($A924="",nominal_year,$A924),$B924,$C924)+($D924-IF(LEFT(hour_conv,1)="1",1,0))/24)</f>
        <v/>
      </c>
      <c r="G924" s="26">
        <f>IF(F924="","",INT(F924))</f>
        <v/>
      </c>
      <c r="H924">
        <f>IF(G924="","",IF(AND(MONTH(G924)*100+DAY(G924)&gt;=season_lo,MONTH(G924)*100+DAY(G924)&lt;=season_hi),1,0))</f>
        <v/>
      </c>
      <c r="I924">
        <f>IF(G924="","",G924-first_day+1)</f>
        <v/>
      </c>
      <c r="J924" s="27">
        <f>IF(I924="","",INDEX(Daily!$J$2:$J$421,I924))</f>
        <v/>
      </c>
      <c r="K924" s="27">
        <f>IF(J924="","",J924+cat_offset)</f>
        <v/>
      </c>
      <c r="L924" s="27">
        <f>IF(J924="","",MAX(0,E924-J924)^2)</f>
        <v/>
      </c>
      <c r="M924" s="27">
        <f>IF(J924="","",MAX(0,E924-(J924+twcdh_off))^2)</f>
        <v/>
      </c>
      <c r="N924" s="27">
        <f>IF(E924="","",MAX(0,E924-swcdh_thr)^2)</f>
        <v/>
      </c>
      <c r="O924">
        <f>IF(K924="","",ROUND(E924-K924,0))</f>
        <v/>
      </c>
      <c r="P924">
        <f>IF(O924="","",IF(O924&gt;=1,O924,0))</f>
        <v/>
      </c>
      <c r="Q924" s="27">
        <f>IF(E924="","",MAX(0,E924-22))</f>
        <v/>
      </c>
      <c r="R924" s="27">
        <f>IF(H924=1,E924,"")</f>
        <v/>
      </c>
      <c r="S924" s="27">
        <f>IF(AND(H924=1,J924&lt;&gt;""),E924-J924,"")</f>
        <v/>
      </c>
      <c r="T924">
        <f>IF(G924="","",MONTH(G924))</f>
        <v/>
      </c>
    </row>
    <row r="925">
      <c r="A925" s="24" t="n">
        <v>2020</v>
      </c>
      <c r="B925" s="24" t="n">
        <v>2</v>
      </c>
      <c r="C925" s="24" t="n">
        <v>8</v>
      </c>
      <c r="D925" s="24" t="n">
        <v>12</v>
      </c>
      <c r="E925" s="24" t="n">
        <v>6.8</v>
      </c>
      <c r="F925" s="25">
        <f>IF($E925="","",DATE(IF($A925="",nominal_year,$A925),$B925,$C925)+($D925-IF(LEFT(hour_conv,1)="1",1,0))/24)</f>
        <v/>
      </c>
      <c r="G925" s="26">
        <f>IF(F925="","",INT(F925))</f>
        <v/>
      </c>
      <c r="H925">
        <f>IF(G925="","",IF(AND(MONTH(G925)*100+DAY(G925)&gt;=season_lo,MONTH(G925)*100+DAY(G925)&lt;=season_hi),1,0))</f>
        <v/>
      </c>
      <c r="I925">
        <f>IF(G925="","",G925-first_day+1)</f>
        <v/>
      </c>
      <c r="J925" s="27">
        <f>IF(I925="","",INDEX(Daily!$J$2:$J$421,I925))</f>
        <v/>
      </c>
      <c r="K925" s="27">
        <f>IF(J925="","",J925+cat_offset)</f>
        <v/>
      </c>
      <c r="L925" s="27">
        <f>IF(J925="","",MAX(0,E925-J925)^2)</f>
        <v/>
      </c>
      <c r="M925" s="27">
        <f>IF(J925="","",MAX(0,E925-(J925+twcdh_off))^2)</f>
        <v/>
      </c>
      <c r="N925" s="27">
        <f>IF(E925="","",MAX(0,E925-swcdh_thr)^2)</f>
        <v/>
      </c>
      <c r="O925">
        <f>IF(K925="","",ROUND(E925-K925,0))</f>
        <v/>
      </c>
      <c r="P925">
        <f>IF(O925="","",IF(O925&gt;=1,O925,0))</f>
        <v/>
      </c>
      <c r="Q925" s="27">
        <f>IF(E925="","",MAX(0,E925-22))</f>
        <v/>
      </c>
      <c r="R925" s="27">
        <f>IF(H925=1,E925,"")</f>
        <v/>
      </c>
      <c r="S925" s="27">
        <f>IF(AND(H925=1,J925&lt;&gt;""),E925-J925,"")</f>
        <v/>
      </c>
      <c r="T925">
        <f>IF(G925="","",MONTH(G925))</f>
        <v/>
      </c>
    </row>
    <row r="926">
      <c r="A926" s="24" t="n">
        <v>2020</v>
      </c>
      <c r="B926" s="24" t="n">
        <v>2</v>
      </c>
      <c r="C926" s="24" t="n">
        <v>8</v>
      </c>
      <c r="D926" s="24" t="n">
        <v>13</v>
      </c>
      <c r="E926" s="24" t="n">
        <v>8.550000000000001</v>
      </c>
      <c r="F926" s="25">
        <f>IF($E926="","",DATE(IF($A926="",nominal_year,$A926),$B926,$C926)+($D926-IF(LEFT(hour_conv,1)="1",1,0))/24)</f>
        <v/>
      </c>
      <c r="G926" s="26">
        <f>IF(F926="","",INT(F926))</f>
        <v/>
      </c>
      <c r="H926">
        <f>IF(G926="","",IF(AND(MONTH(G926)*100+DAY(G926)&gt;=season_lo,MONTH(G926)*100+DAY(G926)&lt;=season_hi),1,0))</f>
        <v/>
      </c>
      <c r="I926">
        <f>IF(G926="","",G926-first_day+1)</f>
        <v/>
      </c>
      <c r="J926" s="27">
        <f>IF(I926="","",INDEX(Daily!$J$2:$J$421,I926))</f>
        <v/>
      </c>
      <c r="K926" s="27">
        <f>IF(J926="","",J926+cat_offset)</f>
        <v/>
      </c>
      <c r="L926" s="27">
        <f>IF(J926="","",MAX(0,E926-J926)^2)</f>
        <v/>
      </c>
      <c r="M926" s="27">
        <f>IF(J926="","",MAX(0,E926-(J926+twcdh_off))^2)</f>
        <v/>
      </c>
      <c r="N926" s="27">
        <f>IF(E926="","",MAX(0,E926-swcdh_thr)^2)</f>
        <v/>
      </c>
      <c r="O926">
        <f>IF(K926="","",ROUND(E926-K926,0))</f>
        <v/>
      </c>
      <c r="P926">
        <f>IF(O926="","",IF(O926&gt;=1,O926,0))</f>
        <v/>
      </c>
      <c r="Q926" s="27">
        <f>IF(E926="","",MAX(0,E926-22))</f>
        <v/>
      </c>
      <c r="R926" s="27">
        <f>IF(H926=1,E926,"")</f>
        <v/>
      </c>
      <c r="S926" s="27">
        <f>IF(AND(H926=1,J926&lt;&gt;""),E926-J926,"")</f>
        <v/>
      </c>
      <c r="T926">
        <f>IF(G926="","",MONTH(G926))</f>
        <v/>
      </c>
    </row>
    <row r="927">
      <c r="A927" s="24" t="n">
        <v>2020</v>
      </c>
      <c r="B927" s="24" t="n">
        <v>2</v>
      </c>
      <c r="C927" s="24" t="n">
        <v>8</v>
      </c>
      <c r="D927" s="24" t="n">
        <v>14</v>
      </c>
      <c r="E927" s="24" t="n">
        <v>9.18</v>
      </c>
      <c r="F927" s="25">
        <f>IF($E927="","",DATE(IF($A927="",nominal_year,$A927),$B927,$C927)+($D927-IF(LEFT(hour_conv,1)="1",1,0))/24)</f>
        <v/>
      </c>
      <c r="G927" s="26">
        <f>IF(F927="","",INT(F927))</f>
        <v/>
      </c>
      <c r="H927">
        <f>IF(G927="","",IF(AND(MONTH(G927)*100+DAY(G927)&gt;=season_lo,MONTH(G927)*100+DAY(G927)&lt;=season_hi),1,0))</f>
        <v/>
      </c>
      <c r="I927">
        <f>IF(G927="","",G927-first_day+1)</f>
        <v/>
      </c>
      <c r="J927" s="27">
        <f>IF(I927="","",INDEX(Daily!$J$2:$J$421,I927))</f>
        <v/>
      </c>
      <c r="K927" s="27">
        <f>IF(J927="","",J927+cat_offset)</f>
        <v/>
      </c>
      <c r="L927" s="27">
        <f>IF(J927="","",MAX(0,E927-J927)^2)</f>
        <v/>
      </c>
      <c r="M927" s="27">
        <f>IF(J927="","",MAX(0,E927-(J927+twcdh_off))^2)</f>
        <v/>
      </c>
      <c r="N927" s="27">
        <f>IF(E927="","",MAX(0,E927-swcdh_thr)^2)</f>
        <v/>
      </c>
      <c r="O927">
        <f>IF(K927="","",ROUND(E927-K927,0))</f>
        <v/>
      </c>
      <c r="P927">
        <f>IF(O927="","",IF(O927&gt;=1,O927,0))</f>
        <v/>
      </c>
      <c r="Q927" s="27">
        <f>IF(E927="","",MAX(0,E927-22))</f>
        <v/>
      </c>
      <c r="R927" s="27">
        <f>IF(H927=1,E927,"")</f>
        <v/>
      </c>
      <c r="S927" s="27">
        <f>IF(AND(H927=1,J927&lt;&gt;""),E927-J927,"")</f>
        <v/>
      </c>
      <c r="T927">
        <f>IF(G927="","",MONTH(G927))</f>
        <v/>
      </c>
    </row>
    <row r="928">
      <c r="A928" s="24" t="n">
        <v>2020</v>
      </c>
      <c r="B928" s="24" t="n">
        <v>2</v>
      </c>
      <c r="C928" s="24" t="n">
        <v>8</v>
      </c>
      <c r="D928" s="24" t="n">
        <v>15</v>
      </c>
      <c r="E928" s="24" t="n">
        <v>8.76</v>
      </c>
      <c r="F928" s="25">
        <f>IF($E928="","",DATE(IF($A928="",nominal_year,$A928),$B928,$C928)+($D928-IF(LEFT(hour_conv,1)="1",1,0))/24)</f>
        <v/>
      </c>
      <c r="G928" s="26">
        <f>IF(F928="","",INT(F928))</f>
        <v/>
      </c>
      <c r="H928">
        <f>IF(G928="","",IF(AND(MONTH(G928)*100+DAY(G928)&gt;=season_lo,MONTH(G928)*100+DAY(G928)&lt;=season_hi),1,0))</f>
        <v/>
      </c>
      <c r="I928">
        <f>IF(G928="","",G928-first_day+1)</f>
        <v/>
      </c>
      <c r="J928" s="27">
        <f>IF(I928="","",INDEX(Daily!$J$2:$J$421,I928))</f>
        <v/>
      </c>
      <c r="K928" s="27">
        <f>IF(J928="","",J928+cat_offset)</f>
        <v/>
      </c>
      <c r="L928" s="27">
        <f>IF(J928="","",MAX(0,E928-J928)^2)</f>
        <v/>
      </c>
      <c r="M928" s="27">
        <f>IF(J928="","",MAX(0,E928-(J928+twcdh_off))^2)</f>
        <v/>
      </c>
      <c r="N928" s="27">
        <f>IF(E928="","",MAX(0,E928-swcdh_thr)^2)</f>
        <v/>
      </c>
      <c r="O928">
        <f>IF(K928="","",ROUND(E928-K928,0))</f>
        <v/>
      </c>
      <c r="P928">
        <f>IF(O928="","",IF(O928&gt;=1,O928,0))</f>
        <v/>
      </c>
      <c r="Q928" s="27">
        <f>IF(E928="","",MAX(0,E928-22))</f>
        <v/>
      </c>
      <c r="R928" s="27">
        <f>IF(H928=1,E928,"")</f>
        <v/>
      </c>
      <c r="S928" s="27">
        <f>IF(AND(H928=1,J928&lt;&gt;""),E928-J928,"")</f>
        <v/>
      </c>
      <c r="T928">
        <f>IF(G928="","",MONTH(G928))</f>
        <v/>
      </c>
    </row>
    <row r="929">
      <c r="A929" s="24" t="n">
        <v>2020</v>
      </c>
      <c r="B929" s="24" t="n">
        <v>2</v>
      </c>
      <c r="C929" s="24" t="n">
        <v>8</v>
      </c>
      <c r="D929" s="24" t="n">
        <v>16</v>
      </c>
      <c r="E929" s="24" t="n">
        <v>8.77</v>
      </c>
      <c r="F929" s="25">
        <f>IF($E929="","",DATE(IF($A929="",nominal_year,$A929),$B929,$C929)+($D929-IF(LEFT(hour_conv,1)="1",1,0))/24)</f>
        <v/>
      </c>
      <c r="G929" s="26">
        <f>IF(F929="","",INT(F929))</f>
        <v/>
      </c>
      <c r="H929">
        <f>IF(G929="","",IF(AND(MONTH(G929)*100+DAY(G929)&gt;=season_lo,MONTH(G929)*100+DAY(G929)&lt;=season_hi),1,0))</f>
        <v/>
      </c>
      <c r="I929">
        <f>IF(G929="","",G929-first_day+1)</f>
        <v/>
      </c>
      <c r="J929" s="27">
        <f>IF(I929="","",INDEX(Daily!$J$2:$J$421,I929))</f>
        <v/>
      </c>
      <c r="K929" s="27">
        <f>IF(J929="","",J929+cat_offset)</f>
        <v/>
      </c>
      <c r="L929" s="27">
        <f>IF(J929="","",MAX(0,E929-J929)^2)</f>
        <v/>
      </c>
      <c r="M929" s="27">
        <f>IF(J929="","",MAX(0,E929-(J929+twcdh_off))^2)</f>
        <v/>
      </c>
      <c r="N929" s="27">
        <f>IF(E929="","",MAX(0,E929-swcdh_thr)^2)</f>
        <v/>
      </c>
      <c r="O929">
        <f>IF(K929="","",ROUND(E929-K929,0))</f>
        <v/>
      </c>
      <c r="P929">
        <f>IF(O929="","",IF(O929&gt;=1,O929,0))</f>
        <v/>
      </c>
      <c r="Q929" s="27">
        <f>IF(E929="","",MAX(0,E929-22))</f>
        <v/>
      </c>
      <c r="R929" s="27">
        <f>IF(H929=1,E929,"")</f>
        <v/>
      </c>
      <c r="S929" s="27">
        <f>IF(AND(H929=1,J929&lt;&gt;""),E929-J929,"")</f>
        <v/>
      </c>
      <c r="T929">
        <f>IF(G929="","",MONTH(G929))</f>
        <v/>
      </c>
    </row>
    <row r="930">
      <c r="A930" s="24" t="n">
        <v>2020</v>
      </c>
      <c r="B930" s="24" t="n">
        <v>2</v>
      </c>
      <c r="C930" s="24" t="n">
        <v>8</v>
      </c>
      <c r="D930" s="24" t="n">
        <v>17</v>
      </c>
      <c r="E930" s="24" t="n">
        <v>8.109999999999999</v>
      </c>
      <c r="F930" s="25">
        <f>IF($E930="","",DATE(IF($A930="",nominal_year,$A930),$B930,$C930)+($D930-IF(LEFT(hour_conv,1)="1",1,0))/24)</f>
        <v/>
      </c>
      <c r="G930" s="26">
        <f>IF(F930="","",INT(F930))</f>
        <v/>
      </c>
      <c r="H930">
        <f>IF(G930="","",IF(AND(MONTH(G930)*100+DAY(G930)&gt;=season_lo,MONTH(G930)*100+DAY(G930)&lt;=season_hi),1,0))</f>
        <v/>
      </c>
      <c r="I930">
        <f>IF(G930="","",G930-first_day+1)</f>
        <v/>
      </c>
      <c r="J930" s="27">
        <f>IF(I930="","",INDEX(Daily!$J$2:$J$421,I930))</f>
        <v/>
      </c>
      <c r="K930" s="27">
        <f>IF(J930="","",J930+cat_offset)</f>
        <v/>
      </c>
      <c r="L930" s="27">
        <f>IF(J930="","",MAX(0,E930-J930)^2)</f>
        <v/>
      </c>
      <c r="M930" s="27">
        <f>IF(J930="","",MAX(0,E930-(J930+twcdh_off))^2)</f>
        <v/>
      </c>
      <c r="N930" s="27">
        <f>IF(E930="","",MAX(0,E930-swcdh_thr)^2)</f>
        <v/>
      </c>
      <c r="O930">
        <f>IF(K930="","",ROUND(E930-K930,0))</f>
        <v/>
      </c>
      <c r="P930">
        <f>IF(O930="","",IF(O930&gt;=1,O930,0))</f>
        <v/>
      </c>
      <c r="Q930" s="27">
        <f>IF(E930="","",MAX(0,E930-22))</f>
        <v/>
      </c>
      <c r="R930" s="27">
        <f>IF(H930=1,E930,"")</f>
        <v/>
      </c>
      <c r="S930" s="27">
        <f>IF(AND(H930=1,J930&lt;&gt;""),E930-J930,"")</f>
        <v/>
      </c>
      <c r="T930">
        <f>IF(G930="","",MONTH(G930))</f>
        <v/>
      </c>
    </row>
    <row r="931">
      <c r="A931" s="24" t="n">
        <v>2020</v>
      </c>
      <c r="B931" s="24" t="n">
        <v>2</v>
      </c>
      <c r="C931" s="24" t="n">
        <v>8</v>
      </c>
      <c r="D931" s="24" t="n">
        <v>18</v>
      </c>
      <c r="E931" s="24" t="n">
        <v>8.82</v>
      </c>
      <c r="F931" s="25">
        <f>IF($E931="","",DATE(IF($A931="",nominal_year,$A931),$B931,$C931)+($D931-IF(LEFT(hour_conv,1)="1",1,0))/24)</f>
        <v/>
      </c>
      <c r="G931" s="26">
        <f>IF(F931="","",INT(F931))</f>
        <v/>
      </c>
      <c r="H931">
        <f>IF(G931="","",IF(AND(MONTH(G931)*100+DAY(G931)&gt;=season_lo,MONTH(G931)*100+DAY(G931)&lt;=season_hi),1,0))</f>
        <v/>
      </c>
      <c r="I931">
        <f>IF(G931="","",G931-first_day+1)</f>
        <v/>
      </c>
      <c r="J931" s="27">
        <f>IF(I931="","",INDEX(Daily!$J$2:$J$421,I931))</f>
        <v/>
      </c>
      <c r="K931" s="27">
        <f>IF(J931="","",J931+cat_offset)</f>
        <v/>
      </c>
      <c r="L931" s="27">
        <f>IF(J931="","",MAX(0,E931-J931)^2)</f>
        <v/>
      </c>
      <c r="M931" s="27">
        <f>IF(J931="","",MAX(0,E931-(J931+twcdh_off))^2)</f>
        <v/>
      </c>
      <c r="N931" s="27">
        <f>IF(E931="","",MAX(0,E931-swcdh_thr)^2)</f>
        <v/>
      </c>
      <c r="O931">
        <f>IF(K931="","",ROUND(E931-K931,0))</f>
        <v/>
      </c>
      <c r="P931">
        <f>IF(O931="","",IF(O931&gt;=1,O931,0))</f>
        <v/>
      </c>
      <c r="Q931" s="27">
        <f>IF(E931="","",MAX(0,E931-22))</f>
        <v/>
      </c>
      <c r="R931" s="27">
        <f>IF(H931=1,E931,"")</f>
        <v/>
      </c>
      <c r="S931" s="27">
        <f>IF(AND(H931=1,J931&lt;&gt;""),E931-J931,"")</f>
        <v/>
      </c>
      <c r="T931">
        <f>IF(G931="","",MONTH(G931))</f>
        <v/>
      </c>
    </row>
    <row r="932">
      <c r="A932" s="24" t="n">
        <v>2020</v>
      </c>
      <c r="B932" s="24" t="n">
        <v>2</v>
      </c>
      <c r="C932" s="24" t="n">
        <v>8</v>
      </c>
      <c r="D932" s="24" t="n">
        <v>19</v>
      </c>
      <c r="E932" s="24" t="n">
        <v>9.07</v>
      </c>
      <c r="F932" s="25">
        <f>IF($E932="","",DATE(IF($A932="",nominal_year,$A932),$B932,$C932)+($D932-IF(LEFT(hour_conv,1)="1",1,0))/24)</f>
        <v/>
      </c>
      <c r="G932" s="26">
        <f>IF(F932="","",INT(F932))</f>
        <v/>
      </c>
      <c r="H932">
        <f>IF(G932="","",IF(AND(MONTH(G932)*100+DAY(G932)&gt;=season_lo,MONTH(G932)*100+DAY(G932)&lt;=season_hi),1,0))</f>
        <v/>
      </c>
      <c r="I932">
        <f>IF(G932="","",G932-first_day+1)</f>
        <v/>
      </c>
      <c r="J932" s="27">
        <f>IF(I932="","",INDEX(Daily!$J$2:$J$421,I932))</f>
        <v/>
      </c>
      <c r="K932" s="27">
        <f>IF(J932="","",J932+cat_offset)</f>
        <v/>
      </c>
      <c r="L932" s="27">
        <f>IF(J932="","",MAX(0,E932-J932)^2)</f>
        <v/>
      </c>
      <c r="M932" s="27">
        <f>IF(J932="","",MAX(0,E932-(J932+twcdh_off))^2)</f>
        <v/>
      </c>
      <c r="N932" s="27">
        <f>IF(E932="","",MAX(0,E932-swcdh_thr)^2)</f>
        <v/>
      </c>
      <c r="O932">
        <f>IF(K932="","",ROUND(E932-K932,0))</f>
        <v/>
      </c>
      <c r="P932">
        <f>IF(O932="","",IF(O932&gt;=1,O932,0))</f>
        <v/>
      </c>
      <c r="Q932" s="27">
        <f>IF(E932="","",MAX(0,E932-22))</f>
        <v/>
      </c>
      <c r="R932" s="27">
        <f>IF(H932=1,E932,"")</f>
        <v/>
      </c>
      <c r="S932" s="27">
        <f>IF(AND(H932=1,J932&lt;&gt;""),E932-J932,"")</f>
        <v/>
      </c>
      <c r="T932">
        <f>IF(G932="","",MONTH(G932))</f>
        <v/>
      </c>
    </row>
    <row r="933">
      <c r="A933" s="24" t="n">
        <v>2020</v>
      </c>
      <c r="B933" s="24" t="n">
        <v>2</v>
      </c>
      <c r="C933" s="24" t="n">
        <v>8</v>
      </c>
      <c r="D933" s="24" t="n">
        <v>20</v>
      </c>
      <c r="E933" s="24" t="n">
        <v>7.66</v>
      </c>
      <c r="F933" s="25">
        <f>IF($E933="","",DATE(IF($A933="",nominal_year,$A933),$B933,$C933)+($D933-IF(LEFT(hour_conv,1)="1",1,0))/24)</f>
        <v/>
      </c>
      <c r="G933" s="26">
        <f>IF(F933="","",INT(F933))</f>
        <v/>
      </c>
      <c r="H933">
        <f>IF(G933="","",IF(AND(MONTH(G933)*100+DAY(G933)&gt;=season_lo,MONTH(G933)*100+DAY(G933)&lt;=season_hi),1,0))</f>
        <v/>
      </c>
      <c r="I933">
        <f>IF(G933="","",G933-first_day+1)</f>
        <v/>
      </c>
      <c r="J933" s="27">
        <f>IF(I933="","",INDEX(Daily!$J$2:$J$421,I933))</f>
        <v/>
      </c>
      <c r="K933" s="27">
        <f>IF(J933="","",J933+cat_offset)</f>
        <v/>
      </c>
      <c r="L933" s="27">
        <f>IF(J933="","",MAX(0,E933-J933)^2)</f>
        <v/>
      </c>
      <c r="M933" s="27">
        <f>IF(J933="","",MAX(0,E933-(J933+twcdh_off))^2)</f>
        <v/>
      </c>
      <c r="N933" s="27">
        <f>IF(E933="","",MAX(0,E933-swcdh_thr)^2)</f>
        <v/>
      </c>
      <c r="O933">
        <f>IF(K933="","",ROUND(E933-K933,0))</f>
        <v/>
      </c>
      <c r="P933">
        <f>IF(O933="","",IF(O933&gt;=1,O933,0))</f>
        <v/>
      </c>
      <c r="Q933" s="27">
        <f>IF(E933="","",MAX(0,E933-22))</f>
        <v/>
      </c>
      <c r="R933" s="27">
        <f>IF(H933=1,E933,"")</f>
        <v/>
      </c>
      <c r="S933" s="27">
        <f>IF(AND(H933=1,J933&lt;&gt;""),E933-J933,"")</f>
        <v/>
      </c>
      <c r="T933">
        <f>IF(G933="","",MONTH(G933))</f>
        <v/>
      </c>
    </row>
    <row r="934">
      <c r="A934" s="24" t="n">
        <v>2020</v>
      </c>
      <c r="B934" s="24" t="n">
        <v>2</v>
      </c>
      <c r="C934" s="24" t="n">
        <v>8</v>
      </c>
      <c r="D934" s="24" t="n">
        <v>21</v>
      </c>
      <c r="E934" s="24" t="n">
        <v>7.17</v>
      </c>
      <c r="F934" s="25">
        <f>IF($E934="","",DATE(IF($A934="",nominal_year,$A934),$B934,$C934)+($D934-IF(LEFT(hour_conv,1)="1",1,0))/24)</f>
        <v/>
      </c>
      <c r="G934" s="26">
        <f>IF(F934="","",INT(F934))</f>
        <v/>
      </c>
      <c r="H934">
        <f>IF(G934="","",IF(AND(MONTH(G934)*100+DAY(G934)&gt;=season_lo,MONTH(G934)*100+DAY(G934)&lt;=season_hi),1,0))</f>
        <v/>
      </c>
      <c r="I934">
        <f>IF(G934="","",G934-first_day+1)</f>
        <v/>
      </c>
      <c r="J934" s="27">
        <f>IF(I934="","",INDEX(Daily!$J$2:$J$421,I934))</f>
        <v/>
      </c>
      <c r="K934" s="27">
        <f>IF(J934="","",J934+cat_offset)</f>
        <v/>
      </c>
      <c r="L934" s="27">
        <f>IF(J934="","",MAX(0,E934-J934)^2)</f>
        <v/>
      </c>
      <c r="M934" s="27">
        <f>IF(J934="","",MAX(0,E934-(J934+twcdh_off))^2)</f>
        <v/>
      </c>
      <c r="N934" s="27">
        <f>IF(E934="","",MAX(0,E934-swcdh_thr)^2)</f>
        <v/>
      </c>
      <c r="O934">
        <f>IF(K934="","",ROUND(E934-K934,0))</f>
        <v/>
      </c>
      <c r="P934">
        <f>IF(O934="","",IF(O934&gt;=1,O934,0))</f>
        <v/>
      </c>
      <c r="Q934" s="27">
        <f>IF(E934="","",MAX(0,E934-22))</f>
        <v/>
      </c>
      <c r="R934" s="27">
        <f>IF(H934=1,E934,"")</f>
        <v/>
      </c>
      <c r="S934" s="27">
        <f>IF(AND(H934=1,J934&lt;&gt;""),E934-J934,"")</f>
        <v/>
      </c>
      <c r="T934">
        <f>IF(G934="","",MONTH(G934))</f>
        <v/>
      </c>
    </row>
    <row r="935">
      <c r="A935" s="24" t="n">
        <v>2020</v>
      </c>
      <c r="B935" s="24" t="n">
        <v>2</v>
      </c>
      <c r="C935" s="24" t="n">
        <v>8</v>
      </c>
      <c r="D935" s="24" t="n">
        <v>22</v>
      </c>
      <c r="E935" s="24" t="n">
        <v>6.11</v>
      </c>
      <c r="F935" s="25">
        <f>IF($E935="","",DATE(IF($A935="",nominal_year,$A935),$B935,$C935)+($D935-IF(LEFT(hour_conv,1)="1",1,0))/24)</f>
        <v/>
      </c>
      <c r="G935" s="26">
        <f>IF(F935="","",INT(F935))</f>
        <v/>
      </c>
      <c r="H935">
        <f>IF(G935="","",IF(AND(MONTH(G935)*100+DAY(G935)&gt;=season_lo,MONTH(G935)*100+DAY(G935)&lt;=season_hi),1,0))</f>
        <v/>
      </c>
      <c r="I935">
        <f>IF(G935="","",G935-first_day+1)</f>
        <v/>
      </c>
      <c r="J935" s="27">
        <f>IF(I935="","",INDEX(Daily!$J$2:$J$421,I935))</f>
        <v/>
      </c>
      <c r="K935" s="27">
        <f>IF(J935="","",J935+cat_offset)</f>
        <v/>
      </c>
      <c r="L935" s="27">
        <f>IF(J935="","",MAX(0,E935-J935)^2)</f>
        <v/>
      </c>
      <c r="M935" s="27">
        <f>IF(J935="","",MAX(0,E935-(J935+twcdh_off))^2)</f>
        <v/>
      </c>
      <c r="N935" s="27">
        <f>IF(E935="","",MAX(0,E935-swcdh_thr)^2)</f>
        <v/>
      </c>
      <c r="O935">
        <f>IF(K935="","",ROUND(E935-K935,0))</f>
        <v/>
      </c>
      <c r="P935">
        <f>IF(O935="","",IF(O935&gt;=1,O935,0))</f>
        <v/>
      </c>
      <c r="Q935" s="27">
        <f>IF(E935="","",MAX(0,E935-22))</f>
        <v/>
      </c>
      <c r="R935" s="27">
        <f>IF(H935=1,E935,"")</f>
        <v/>
      </c>
      <c r="S935" s="27">
        <f>IF(AND(H935=1,J935&lt;&gt;""),E935-J935,"")</f>
        <v/>
      </c>
      <c r="T935">
        <f>IF(G935="","",MONTH(G935))</f>
        <v/>
      </c>
    </row>
    <row r="936">
      <c r="A936" s="24" t="n">
        <v>2020</v>
      </c>
      <c r="B936" s="24" t="n">
        <v>2</v>
      </c>
      <c r="C936" s="24" t="n">
        <v>8</v>
      </c>
      <c r="D936" s="24" t="n">
        <v>23</v>
      </c>
      <c r="E936" s="24" t="n">
        <v>4.73</v>
      </c>
      <c r="F936" s="25">
        <f>IF($E936="","",DATE(IF($A936="",nominal_year,$A936),$B936,$C936)+($D936-IF(LEFT(hour_conv,1)="1",1,0))/24)</f>
        <v/>
      </c>
      <c r="G936" s="26">
        <f>IF(F936="","",INT(F936))</f>
        <v/>
      </c>
      <c r="H936">
        <f>IF(G936="","",IF(AND(MONTH(G936)*100+DAY(G936)&gt;=season_lo,MONTH(G936)*100+DAY(G936)&lt;=season_hi),1,0))</f>
        <v/>
      </c>
      <c r="I936">
        <f>IF(G936="","",G936-first_day+1)</f>
        <v/>
      </c>
      <c r="J936" s="27">
        <f>IF(I936="","",INDEX(Daily!$J$2:$J$421,I936))</f>
        <v/>
      </c>
      <c r="K936" s="27">
        <f>IF(J936="","",J936+cat_offset)</f>
        <v/>
      </c>
      <c r="L936" s="27">
        <f>IF(J936="","",MAX(0,E936-J936)^2)</f>
        <v/>
      </c>
      <c r="M936" s="27">
        <f>IF(J936="","",MAX(0,E936-(J936+twcdh_off))^2)</f>
        <v/>
      </c>
      <c r="N936" s="27">
        <f>IF(E936="","",MAX(0,E936-swcdh_thr)^2)</f>
        <v/>
      </c>
      <c r="O936">
        <f>IF(K936="","",ROUND(E936-K936,0))</f>
        <v/>
      </c>
      <c r="P936">
        <f>IF(O936="","",IF(O936&gt;=1,O936,0))</f>
        <v/>
      </c>
      <c r="Q936" s="27">
        <f>IF(E936="","",MAX(0,E936-22))</f>
        <v/>
      </c>
      <c r="R936" s="27">
        <f>IF(H936=1,E936,"")</f>
        <v/>
      </c>
      <c r="S936" s="27">
        <f>IF(AND(H936=1,J936&lt;&gt;""),E936-J936,"")</f>
        <v/>
      </c>
      <c r="T936">
        <f>IF(G936="","",MONTH(G936))</f>
        <v/>
      </c>
    </row>
    <row r="937">
      <c r="A937" s="24" t="n">
        <v>2020</v>
      </c>
      <c r="B937" s="24" t="n">
        <v>2</v>
      </c>
      <c r="C937" s="24" t="n">
        <v>8</v>
      </c>
      <c r="D937" s="24" t="n">
        <v>24</v>
      </c>
      <c r="E937" s="24" t="n">
        <v>4.94</v>
      </c>
      <c r="F937" s="25">
        <f>IF($E937="","",DATE(IF($A937="",nominal_year,$A937),$B937,$C937)+($D937-IF(LEFT(hour_conv,1)="1",1,0))/24)</f>
        <v/>
      </c>
      <c r="G937" s="26">
        <f>IF(F937="","",INT(F937))</f>
        <v/>
      </c>
      <c r="H937">
        <f>IF(G937="","",IF(AND(MONTH(G937)*100+DAY(G937)&gt;=season_lo,MONTH(G937)*100+DAY(G937)&lt;=season_hi),1,0))</f>
        <v/>
      </c>
      <c r="I937">
        <f>IF(G937="","",G937-first_day+1)</f>
        <v/>
      </c>
      <c r="J937" s="27">
        <f>IF(I937="","",INDEX(Daily!$J$2:$J$421,I937))</f>
        <v/>
      </c>
      <c r="K937" s="27">
        <f>IF(J937="","",J937+cat_offset)</f>
        <v/>
      </c>
      <c r="L937" s="27">
        <f>IF(J937="","",MAX(0,E937-J937)^2)</f>
        <v/>
      </c>
      <c r="M937" s="27">
        <f>IF(J937="","",MAX(0,E937-(J937+twcdh_off))^2)</f>
        <v/>
      </c>
      <c r="N937" s="27">
        <f>IF(E937="","",MAX(0,E937-swcdh_thr)^2)</f>
        <v/>
      </c>
      <c r="O937">
        <f>IF(K937="","",ROUND(E937-K937,0))</f>
        <v/>
      </c>
      <c r="P937">
        <f>IF(O937="","",IF(O937&gt;=1,O937,0))</f>
        <v/>
      </c>
      <c r="Q937" s="27">
        <f>IF(E937="","",MAX(0,E937-22))</f>
        <v/>
      </c>
      <c r="R937" s="27">
        <f>IF(H937=1,E937,"")</f>
        <v/>
      </c>
      <c r="S937" s="27">
        <f>IF(AND(H937=1,J937&lt;&gt;""),E937-J937,"")</f>
        <v/>
      </c>
      <c r="T937">
        <f>IF(G937="","",MONTH(G937))</f>
        <v/>
      </c>
    </row>
    <row r="938">
      <c r="A938" s="24" t="n">
        <v>2020</v>
      </c>
      <c r="B938" s="24" t="n">
        <v>2</v>
      </c>
      <c r="C938" s="24" t="n">
        <v>9</v>
      </c>
      <c r="D938" s="24" t="n">
        <v>1</v>
      </c>
      <c r="E938" s="24" t="n">
        <v>3.37</v>
      </c>
      <c r="F938" s="25">
        <f>IF($E938="","",DATE(IF($A938="",nominal_year,$A938),$B938,$C938)+($D938-IF(LEFT(hour_conv,1)="1",1,0))/24)</f>
        <v/>
      </c>
      <c r="G938" s="26">
        <f>IF(F938="","",INT(F938))</f>
        <v/>
      </c>
      <c r="H938">
        <f>IF(G938="","",IF(AND(MONTH(G938)*100+DAY(G938)&gt;=season_lo,MONTH(G938)*100+DAY(G938)&lt;=season_hi),1,0))</f>
        <v/>
      </c>
      <c r="I938">
        <f>IF(G938="","",G938-first_day+1)</f>
        <v/>
      </c>
      <c r="J938" s="27">
        <f>IF(I938="","",INDEX(Daily!$J$2:$J$421,I938))</f>
        <v/>
      </c>
      <c r="K938" s="27">
        <f>IF(J938="","",J938+cat_offset)</f>
        <v/>
      </c>
      <c r="L938" s="27">
        <f>IF(J938="","",MAX(0,E938-J938)^2)</f>
        <v/>
      </c>
      <c r="M938" s="27">
        <f>IF(J938="","",MAX(0,E938-(J938+twcdh_off))^2)</f>
        <v/>
      </c>
      <c r="N938" s="27">
        <f>IF(E938="","",MAX(0,E938-swcdh_thr)^2)</f>
        <v/>
      </c>
      <c r="O938">
        <f>IF(K938="","",ROUND(E938-K938,0))</f>
        <v/>
      </c>
      <c r="P938">
        <f>IF(O938="","",IF(O938&gt;=1,O938,0))</f>
        <v/>
      </c>
      <c r="Q938" s="27">
        <f>IF(E938="","",MAX(0,E938-22))</f>
        <v/>
      </c>
      <c r="R938" s="27">
        <f>IF(H938=1,E938,"")</f>
        <v/>
      </c>
      <c r="S938" s="27">
        <f>IF(AND(H938=1,J938&lt;&gt;""),E938-J938,"")</f>
        <v/>
      </c>
      <c r="T938">
        <f>IF(G938="","",MONTH(G938))</f>
        <v/>
      </c>
    </row>
    <row r="939">
      <c r="A939" s="24" t="n">
        <v>2020</v>
      </c>
      <c r="B939" s="24" t="n">
        <v>2</v>
      </c>
      <c r="C939" s="24" t="n">
        <v>9</v>
      </c>
      <c r="D939" s="24" t="n">
        <v>2</v>
      </c>
      <c r="E939" s="24" t="n">
        <v>3.31</v>
      </c>
      <c r="F939" s="25">
        <f>IF($E939="","",DATE(IF($A939="",nominal_year,$A939),$B939,$C939)+($D939-IF(LEFT(hour_conv,1)="1",1,0))/24)</f>
        <v/>
      </c>
      <c r="G939" s="26">
        <f>IF(F939="","",INT(F939))</f>
        <v/>
      </c>
      <c r="H939">
        <f>IF(G939="","",IF(AND(MONTH(G939)*100+DAY(G939)&gt;=season_lo,MONTH(G939)*100+DAY(G939)&lt;=season_hi),1,0))</f>
        <v/>
      </c>
      <c r="I939">
        <f>IF(G939="","",G939-first_day+1)</f>
        <v/>
      </c>
      <c r="J939" s="27">
        <f>IF(I939="","",INDEX(Daily!$J$2:$J$421,I939))</f>
        <v/>
      </c>
      <c r="K939" s="27">
        <f>IF(J939="","",J939+cat_offset)</f>
        <v/>
      </c>
      <c r="L939" s="27">
        <f>IF(J939="","",MAX(0,E939-J939)^2)</f>
        <v/>
      </c>
      <c r="M939" s="27">
        <f>IF(J939="","",MAX(0,E939-(J939+twcdh_off))^2)</f>
        <v/>
      </c>
      <c r="N939" s="27">
        <f>IF(E939="","",MAX(0,E939-swcdh_thr)^2)</f>
        <v/>
      </c>
      <c r="O939">
        <f>IF(K939="","",ROUND(E939-K939,0))</f>
        <v/>
      </c>
      <c r="P939">
        <f>IF(O939="","",IF(O939&gt;=1,O939,0))</f>
        <v/>
      </c>
      <c r="Q939" s="27">
        <f>IF(E939="","",MAX(0,E939-22))</f>
        <v/>
      </c>
      <c r="R939" s="27">
        <f>IF(H939=1,E939,"")</f>
        <v/>
      </c>
      <c r="S939" s="27">
        <f>IF(AND(H939=1,J939&lt;&gt;""),E939-J939,"")</f>
        <v/>
      </c>
      <c r="T939">
        <f>IF(G939="","",MONTH(G939))</f>
        <v/>
      </c>
    </row>
    <row r="940">
      <c r="A940" s="24" t="n">
        <v>2020</v>
      </c>
      <c r="B940" s="24" t="n">
        <v>2</v>
      </c>
      <c r="C940" s="24" t="n">
        <v>9</v>
      </c>
      <c r="D940" s="24" t="n">
        <v>3</v>
      </c>
      <c r="E940" s="24" t="n">
        <v>3.21</v>
      </c>
      <c r="F940" s="25">
        <f>IF($E940="","",DATE(IF($A940="",nominal_year,$A940),$B940,$C940)+($D940-IF(LEFT(hour_conv,1)="1",1,0))/24)</f>
        <v/>
      </c>
      <c r="G940" s="26">
        <f>IF(F940="","",INT(F940))</f>
        <v/>
      </c>
      <c r="H940">
        <f>IF(G940="","",IF(AND(MONTH(G940)*100+DAY(G940)&gt;=season_lo,MONTH(G940)*100+DAY(G940)&lt;=season_hi),1,0))</f>
        <v/>
      </c>
      <c r="I940">
        <f>IF(G940="","",G940-first_day+1)</f>
        <v/>
      </c>
      <c r="J940" s="27">
        <f>IF(I940="","",INDEX(Daily!$J$2:$J$421,I940))</f>
        <v/>
      </c>
      <c r="K940" s="27">
        <f>IF(J940="","",J940+cat_offset)</f>
        <v/>
      </c>
      <c r="L940" s="27">
        <f>IF(J940="","",MAX(0,E940-J940)^2)</f>
        <v/>
      </c>
      <c r="M940" s="27">
        <f>IF(J940="","",MAX(0,E940-(J940+twcdh_off))^2)</f>
        <v/>
      </c>
      <c r="N940" s="27">
        <f>IF(E940="","",MAX(0,E940-swcdh_thr)^2)</f>
        <v/>
      </c>
      <c r="O940">
        <f>IF(K940="","",ROUND(E940-K940,0))</f>
        <v/>
      </c>
      <c r="P940">
        <f>IF(O940="","",IF(O940&gt;=1,O940,0))</f>
        <v/>
      </c>
      <c r="Q940" s="27">
        <f>IF(E940="","",MAX(0,E940-22))</f>
        <v/>
      </c>
      <c r="R940" s="27">
        <f>IF(H940=1,E940,"")</f>
        <v/>
      </c>
      <c r="S940" s="27">
        <f>IF(AND(H940=1,J940&lt;&gt;""),E940-J940,"")</f>
        <v/>
      </c>
      <c r="T940">
        <f>IF(G940="","",MONTH(G940))</f>
        <v/>
      </c>
    </row>
    <row r="941">
      <c r="A941" s="24" t="n">
        <v>2020</v>
      </c>
      <c r="B941" s="24" t="n">
        <v>2</v>
      </c>
      <c r="C941" s="24" t="n">
        <v>9</v>
      </c>
      <c r="D941" s="24" t="n">
        <v>4</v>
      </c>
      <c r="E941" s="24" t="n">
        <v>3.35</v>
      </c>
      <c r="F941" s="25">
        <f>IF($E941="","",DATE(IF($A941="",nominal_year,$A941),$B941,$C941)+($D941-IF(LEFT(hour_conv,1)="1",1,0))/24)</f>
        <v/>
      </c>
      <c r="G941" s="26">
        <f>IF(F941="","",INT(F941))</f>
        <v/>
      </c>
      <c r="H941">
        <f>IF(G941="","",IF(AND(MONTH(G941)*100+DAY(G941)&gt;=season_lo,MONTH(G941)*100+DAY(G941)&lt;=season_hi),1,0))</f>
        <v/>
      </c>
      <c r="I941">
        <f>IF(G941="","",G941-first_day+1)</f>
        <v/>
      </c>
      <c r="J941" s="27">
        <f>IF(I941="","",INDEX(Daily!$J$2:$J$421,I941))</f>
        <v/>
      </c>
      <c r="K941" s="27">
        <f>IF(J941="","",J941+cat_offset)</f>
        <v/>
      </c>
      <c r="L941" s="27">
        <f>IF(J941="","",MAX(0,E941-J941)^2)</f>
        <v/>
      </c>
      <c r="M941" s="27">
        <f>IF(J941="","",MAX(0,E941-(J941+twcdh_off))^2)</f>
        <v/>
      </c>
      <c r="N941" s="27">
        <f>IF(E941="","",MAX(0,E941-swcdh_thr)^2)</f>
        <v/>
      </c>
      <c r="O941">
        <f>IF(K941="","",ROUND(E941-K941,0))</f>
        <v/>
      </c>
      <c r="P941">
        <f>IF(O941="","",IF(O941&gt;=1,O941,0))</f>
        <v/>
      </c>
      <c r="Q941" s="27">
        <f>IF(E941="","",MAX(0,E941-22))</f>
        <v/>
      </c>
      <c r="R941" s="27">
        <f>IF(H941=1,E941,"")</f>
        <v/>
      </c>
      <c r="S941" s="27">
        <f>IF(AND(H941=1,J941&lt;&gt;""),E941-J941,"")</f>
        <v/>
      </c>
      <c r="T941">
        <f>IF(G941="","",MONTH(G941))</f>
        <v/>
      </c>
    </row>
    <row r="942">
      <c r="A942" s="24" t="n">
        <v>2020</v>
      </c>
      <c r="B942" s="24" t="n">
        <v>2</v>
      </c>
      <c r="C942" s="24" t="n">
        <v>9</v>
      </c>
      <c r="D942" s="24" t="n">
        <v>5</v>
      </c>
      <c r="E942" s="24" t="n">
        <v>3.26</v>
      </c>
      <c r="F942" s="25">
        <f>IF($E942="","",DATE(IF($A942="",nominal_year,$A942),$B942,$C942)+($D942-IF(LEFT(hour_conv,1)="1",1,0))/24)</f>
        <v/>
      </c>
      <c r="G942" s="26">
        <f>IF(F942="","",INT(F942))</f>
        <v/>
      </c>
      <c r="H942">
        <f>IF(G942="","",IF(AND(MONTH(G942)*100+DAY(G942)&gt;=season_lo,MONTH(G942)*100+DAY(G942)&lt;=season_hi),1,0))</f>
        <v/>
      </c>
      <c r="I942">
        <f>IF(G942="","",G942-first_day+1)</f>
        <v/>
      </c>
      <c r="J942" s="27">
        <f>IF(I942="","",INDEX(Daily!$J$2:$J$421,I942))</f>
        <v/>
      </c>
      <c r="K942" s="27">
        <f>IF(J942="","",J942+cat_offset)</f>
        <v/>
      </c>
      <c r="L942" s="27">
        <f>IF(J942="","",MAX(0,E942-J942)^2)</f>
        <v/>
      </c>
      <c r="M942" s="27">
        <f>IF(J942="","",MAX(0,E942-(J942+twcdh_off))^2)</f>
        <v/>
      </c>
      <c r="N942" s="27">
        <f>IF(E942="","",MAX(0,E942-swcdh_thr)^2)</f>
        <v/>
      </c>
      <c r="O942">
        <f>IF(K942="","",ROUND(E942-K942,0))</f>
        <v/>
      </c>
      <c r="P942">
        <f>IF(O942="","",IF(O942&gt;=1,O942,0))</f>
        <v/>
      </c>
      <c r="Q942" s="27">
        <f>IF(E942="","",MAX(0,E942-22))</f>
        <v/>
      </c>
      <c r="R942" s="27">
        <f>IF(H942=1,E942,"")</f>
        <v/>
      </c>
      <c r="S942" s="27">
        <f>IF(AND(H942=1,J942&lt;&gt;""),E942-J942,"")</f>
        <v/>
      </c>
      <c r="T942">
        <f>IF(G942="","",MONTH(G942))</f>
        <v/>
      </c>
    </row>
    <row r="943">
      <c r="A943" s="24" t="n">
        <v>2020</v>
      </c>
      <c r="B943" s="24" t="n">
        <v>2</v>
      </c>
      <c r="C943" s="24" t="n">
        <v>9</v>
      </c>
      <c r="D943" s="24" t="n">
        <v>6</v>
      </c>
      <c r="E943" s="24" t="n">
        <v>3.55</v>
      </c>
      <c r="F943" s="25">
        <f>IF($E943="","",DATE(IF($A943="",nominal_year,$A943),$B943,$C943)+($D943-IF(LEFT(hour_conv,1)="1",1,0))/24)</f>
        <v/>
      </c>
      <c r="G943" s="26">
        <f>IF(F943="","",INT(F943))</f>
        <v/>
      </c>
      <c r="H943">
        <f>IF(G943="","",IF(AND(MONTH(G943)*100+DAY(G943)&gt;=season_lo,MONTH(G943)*100+DAY(G943)&lt;=season_hi),1,0))</f>
        <v/>
      </c>
      <c r="I943">
        <f>IF(G943="","",G943-first_day+1)</f>
        <v/>
      </c>
      <c r="J943" s="27">
        <f>IF(I943="","",INDEX(Daily!$J$2:$J$421,I943))</f>
        <v/>
      </c>
      <c r="K943" s="27">
        <f>IF(J943="","",J943+cat_offset)</f>
        <v/>
      </c>
      <c r="L943" s="27">
        <f>IF(J943="","",MAX(0,E943-J943)^2)</f>
        <v/>
      </c>
      <c r="M943" s="27">
        <f>IF(J943="","",MAX(0,E943-(J943+twcdh_off))^2)</f>
        <v/>
      </c>
      <c r="N943" s="27">
        <f>IF(E943="","",MAX(0,E943-swcdh_thr)^2)</f>
        <v/>
      </c>
      <c r="O943">
        <f>IF(K943="","",ROUND(E943-K943,0))</f>
        <v/>
      </c>
      <c r="P943">
        <f>IF(O943="","",IF(O943&gt;=1,O943,0))</f>
        <v/>
      </c>
      <c r="Q943" s="27">
        <f>IF(E943="","",MAX(0,E943-22))</f>
        <v/>
      </c>
      <c r="R943" s="27">
        <f>IF(H943=1,E943,"")</f>
        <v/>
      </c>
      <c r="S943" s="27">
        <f>IF(AND(H943=1,J943&lt;&gt;""),E943-J943,"")</f>
        <v/>
      </c>
      <c r="T943">
        <f>IF(G943="","",MONTH(G943))</f>
        <v/>
      </c>
    </row>
    <row r="944">
      <c r="A944" s="24" t="n">
        <v>2020</v>
      </c>
      <c r="B944" s="24" t="n">
        <v>2</v>
      </c>
      <c r="C944" s="24" t="n">
        <v>9</v>
      </c>
      <c r="D944" s="24" t="n">
        <v>7</v>
      </c>
      <c r="E944" s="24" t="n">
        <v>3.57</v>
      </c>
      <c r="F944" s="25">
        <f>IF($E944="","",DATE(IF($A944="",nominal_year,$A944),$B944,$C944)+($D944-IF(LEFT(hour_conv,1)="1",1,0))/24)</f>
        <v/>
      </c>
      <c r="G944" s="26">
        <f>IF(F944="","",INT(F944))</f>
        <v/>
      </c>
      <c r="H944">
        <f>IF(G944="","",IF(AND(MONTH(G944)*100+DAY(G944)&gt;=season_lo,MONTH(G944)*100+DAY(G944)&lt;=season_hi),1,0))</f>
        <v/>
      </c>
      <c r="I944">
        <f>IF(G944="","",G944-first_day+1)</f>
        <v/>
      </c>
      <c r="J944" s="27">
        <f>IF(I944="","",INDEX(Daily!$J$2:$J$421,I944))</f>
        <v/>
      </c>
      <c r="K944" s="27">
        <f>IF(J944="","",J944+cat_offset)</f>
        <v/>
      </c>
      <c r="L944" s="27">
        <f>IF(J944="","",MAX(0,E944-J944)^2)</f>
        <v/>
      </c>
      <c r="M944" s="27">
        <f>IF(J944="","",MAX(0,E944-(J944+twcdh_off))^2)</f>
        <v/>
      </c>
      <c r="N944" s="27">
        <f>IF(E944="","",MAX(0,E944-swcdh_thr)^2)</f>
        <v/>
      </c>
      <c r="O944">
        <f>IF(K944="","",ROUND(E944-K944,0))</f>
        <v/>
      </c>
      <c r="P944">
        <f>IF(O944="","",IF(O944&gt;=1,O944,0))</f>
        <v/>
      </c>
      <c r="Q944" s="27">
        <f>IF(E944="","",MAX(0,E944-22))</f>
        <v/>
      </c>
      <c r="R944" s="27">
        <f>IF(H944=1,E944,"")</f>
        <v/>
      </c>
      <c r="S944" s="27">
        <f>IF(AND(H944=1,J944&lt;&gt;""),E944-J944,"")</f>
        <v/>
      </c>
      <c r="T944">
        <f>IF(G944="","",MONTH(G944))</f>
        <v/>
      </c>
    </row>
    <row r="945">
      <c r="A945" s="24" t="n">
        <v>2020</v>
      </c>
      <c r="B945" s="24" t="n">
        <v>2</v>
      </c>
      <c r="C945" s="24" t="n">
        <v>9</v>
      </c>
      <c r="D945" s="24" t="n">
        <v>8</v>
      </c>
      <c r="E945" s="24" t="n">
        <v>3.98</v>
      </c>
      <c r="F945" s="25">
        <f>IF($E945="","",DATE(IF($A945="",nominal_year,$A945),$B945,$C945)+($D945-IF(LEFT(hour_conv,1)="1",1,0))/24)</f>
        <v/>
      </c>
      <c r="G945" s="26">
        <f>IF(F945="","",INT(F945))</f>
        <v/>
      </c>
      <c r="H945">
        <f>IF(G945="","",IF(AND(MONTH(G945)*100+DAY(G945)&gt;=season_lo,MONTH(G945)*100+DAY(G945)&lt;=season_hi),1,0))</f>
        <v/>
      </c>
      <c r="I945">
        <f>IF(G945="","",G945-first_day+1)</f>
        <v/>
      </c>
      <c r="J945" s="27">
        <f>IF(I945="","",INDEX(Daily!$J$2:$J$421,I945))</f>
        <v/>
      </c>
      <c r="K945" s="27">
        <f>IF(J945="","",J945+cat_offset)</f>
        <v/>
      </c>
      <c r="L945" s="27">
        <f>IF(J945="","",MAX(0,E945-J945)^2)</f>
        <v/>
      </c>
      <c r="M945" s="27">
        <f>IF(J945="","",MAX(0,E945-(J945+twcdh_off))^2)</f>
        <v/>
      </c>
      <c r="N945" s="27">
        <f>IF(E945="","",MAX(0,E945-swcdh_thr)^2)</f>
        <v/>
      </c>
      <c r="O945">
        <f>IF(K945="","",ROUND(E945-K945,0))</f>
        <v/>
      </c>
      <c r="P945">
        <f>IF(O945="","",IF(O945&gt;=1,O945,0))</f>
        <v/>
      </c>
      <c r="Q945" s="27">
        <f>IF(E945="","",MAX(0,E945-22))</f>
        <v/>
      </c>
      <c r="R945" s="27">
        <f>IF(H945=1,E945,"")</f>
        <v/>
      </c>
      <c r="S945" s="27">
        <f>IF(AND(H945=1,J945&lt;&gt;""),E945-J945,"")</f>
        <v/>
      </c>
      <c r="T945">
        <f>IF(G945="","",MONTH(G945))</f>
        <v/>
      </c>
    </row>
    <row r="946">
      <c r="A946" s="24" t="n">
        <v>2020</v>
      </c>
      <c r="B946" s="24" t="n">
        <v>2</v>
      </c>
      <c r="C946" s="24" t="n">
        <v>9</v>
      </c>
      <c r="D946" s="24" t="n">
        <v>9</v>
      </c>
      <c r="E946" s="24" t="n">
        <v>5.24</v>
      </c>
      <c r="F946" s="25">
        <f>IF($E946="","",DATE(IF($A946="",nominal_year,$A946),$B946,$C946)+($D946-IF(LEFT(hour_conv,1)="1",1,0))/24)</f>
        <v/>
      </c>
      <c r="G946" s="26">
        <f>IF(F946="","",INT(F946))</f>
        <v/>
      </c>
      <c r="H946">
        <f>IF(G946="","",IF(AND(MONTH(G946)*100+DAY(G946)&gt;=season_lo,MONTH(G946)*100+DAY(G946)&lt;=season_hi),1,0))</f>
        <v/>
      </c>
      <c r="I946">
        <f>IF(G946="","",G946-first_day+1)</f>
        <v/>
      </c>
      <c r="J946" s="27">
        <f>IF(I946="","",INDEX(Daily!$J$2:$J$421,I946))</f>
        <v/>
      </c>
      <c r="K946" s="27">
        <f>IF(J946="","",J946+cat_offset)</f>
        <v/>
      </c>
      <c r="L946" s="27">
        <f>IF(J946="","",MAX(0,E946-J946)^2)</f>
        <v/>
      </c>
      <c r="M946" s="27">
        <f>IF(J946="","",MAX(0,E946-(J946+twcdh_off))^2)</f>
        <v/>
      </c>
      <c r="N946" s="27">
        <f>IF(E946="","",MAX(0,E946-swcdh_thr)^2)</f>
        <v/>
      </c>
      <c r="O946">
        <f>IF(K946="","",ROUND(E946-K946,0))</f>
        <v/>
      </c>
      <c r="P946">
        <f>IF(O946="","",IF(O946&gt;=1,O946,0))</f>
        <v/>
      </c>
      <c r="Q946" s="27">
        <f>IF(E946="","",MAX(0,E946-22))</f>
        <v/>
      </c>
      <c r="R946" s="27">
        <f>IF(H946=1,E946,"")</f>
        <v/>
      </c>
      <c r="S946" s="27">
        <f>IF(AND(H946=1,J946&lt;&gt;""),E946-J946,"")</f>
        <v/>
      </c>
      <c r="T946">
        <f>IF(G946="","",MONTH(G946))</f>
        <v/>
      </c>
    </row>
    <row r="947">
      <c r="A947" s="24" t="n">
        <v>2020</v>
      </c>
      <c r="B947" s="24" t="n">
        <v>2</v>
      </c>
      <c r="C947" s="24" t="n">
        <v>9</v>
      </c>
      <c r="D947" s="24" t="n">
        <v>10</v>
      </c>
      <c r="E947" s="24" t="n">
        <v>5.71</v>
      </c>
      <c r="F947" s="25">
        <f>IF($E947="","",DATE(IF($A947="",nominal_year,$A947),$B947,$C947)+($D947-IF(LEFT(hour_conv,1)="1",1,0))/24)</f>
        <v/>
      </c>
      <c r="G947" s="26">
        <f>IF(F947="","",INT(F947))</f>
        <v/>
      </c>
      <c r="H947">
        <f>IF(G947="","",IF(AND(MONTH(G947)*100+DAY(G947)&gt;=season_lo,MONTH(G947)*100+DAY(G947)&lt;=season_hi),1,0))</f>
        <v/>
      </c>
      <c r="I947">
        <f>IF(G947="","",G947-first_day+1)</f>
        <v/>
      </c>
      <c r="J947" s="27">
        <f>IF(I947="","",INDEX(Daily!$J$2:$J$421,I947))</f>
        <v/>
      </c>
      <c r="K947" s="27">
        <f>IF(J947="","",J947+cat_offset)</f>
        <v/>
      </c>
      <c r="L947" s="27">
        <f>IF(J947="","",MAX(0,E947-J947)^2)</f>
        <v/>
      </c>
      <c r="M947" s="27">
        <f>IF(J947="","",MAX(0,E947-(J947+twcdh_off))^2)</f>
        <v/>
      </c>
      <c r="N947" s="27">
        <f>IF(E947="","",MAX(0,E947-swcdh_thr)^2)</f>
        <v/>
      </c>
      <c r="O947">
        <f>IF(K947="","",ROUND(E947-K947,0))</f>
        <v/>
      </c>
      <c r="P947">
        <f>IF(O947="","",IF(O947&gt;=1,O947,0))</f>
        <v/>
      </c>
      <c r="Q947" s="27">
        <f>IF(E947="","",MAX(0,E947-22))</f>
        <v/>
      </c>
      <c r="R947" s="27">
        <f>IF(H947=1,E947,"")</f>
        <v/>
      </c>
      <c r="S947" s="27">
        <f>IF(AND(H947=1,J947&lt;&gt;""),E947-J947,"")</f>
        <v/>
      </c>
      <c r="T947">
        <f>IF(G947="","",MONTH(G947))</f>
        <v/>
      </c>
    </row>
    <row r="948">
      <c r="A948" s="24" t="n">
        <v>2020</v>
      </c>
      <c r="B948" s="24" t="n">
        <v>2</v>
      </c>
      <c r="C948" s="24" t="n">
        <v>9</v>
      </c>
      <c r="D948" s="24" t="n">
        <v>11</v>
      </c>
      <c r="E948" s="24" t="n">
        <v>6.24</v>
      </c>
      <c r="F948" s="25">
        <f>IF($E948="","",DATE(IF($A948="",nominal_year,$A948),$B948,$C948)+($D948-IF(LEFT(hour_conv,1)="1",1,0))/24)</f>
        <v/>
      </c>
      <c r="G948" s="26">
        <f>IF(F948="","",INT(F948))</f>
        <v/>
      </c>
      <c r="H948">
        <f>IF(G948="","",IF(AND(MONTH(G948)*100+DAY(G948)&gt;=season_lo,MONTH(G948)*100+DAY(G948)&lt;=season_hi),1,0))</f>
        <v/>
      </c>
      <c r="I948">
        <f>IF(G948="","",G948-first_day+1)</f>
        <v/>
      </c>
      <c r="J948" s="27">
        <f>IF(I948="","",INDEX(Daily!$J$2:$J$421,I948))</f>
        <v/>
      </c>
      <c r="K948" s="27">
        <f>IF(J948="","",J948+cat_offset)</f>
        <v/>
      </c>
      <c r="L948" s="27">
        <f>IF(J948="","",MAX(0,E948-J948)^2)</f>
        <v/>
      </c>
      <c r="M948" s="27">
        <f>IF(J948="","",MAX(0,E948-(J948+twcdh_off))^2)</f>
        <v/>
      </c>
      <c r="N948" s="27">
        <f>IF(E948="","",MAX(0,E948-swcdh_thr)^2)</f>
        <v/>
      </c>
      <c r="O948">
        <f>IF(K948="","",ROUND(E948-K948,0))</f>
        <v/>
      </c>
      <c r="P948">
        <f>IF(O948="","",IF(O948&gt;=1,O948,0))</f>
        <v/>
      </c>
      <c r="Q948" s="27">
        <f>IF(E948="","",MAX(0,E948-22))</f>
        <v/>
      </c>
      <c r="R948" s="27">
        <f>IF(H948=1,E948,"")</f>
        <v/>
      </c>
      <c r="S948" s="27">
        <f>IF(AND(H948=1,J948&lt;&gt;""),E948-J948,"")</f>
        <v/>
      </c>
      <c r="T948">
        <f>IF(G948="","",MONTH(G948))</f>
        <v/>
      </c>
    </row>
    <row r="949">
      <c r="A949" s="24" t="n">
        <v>2020</v>
      </c>
      <c r="B949" s="24" t="n">
        <v>2</v>
      </c>
      <c r="C949" s="24" t="n">
        <v>9</v>
      </c>
      <c r="D949" s="24" t="n">
        <v>12</v>
      </c>
      <c r="E949" s="24" t="n">
        <v>6.98</v>
      </c>
      <c r="F949" s="25">
        <f>IF($E949="","",DATE(IF($A949="",nominal_year,$A949),$B949,$C949)+($D949-IF(LEFT(hour_conv,1)="1",1,0))/24)</f>
        <v/>
      </c>
      <c r="G949" s="26">
        <f>IF(F949="","",INT(F949))</f>
        <v/>
      </c>
      <c r="H949">
        <f>IF(G949="","",IF(AND(MONTH(G949)*100+DAY(G949)&gt;=season_lo,MONTH(G949)*100+DAY(G949)&lt;=season_hi),1,0))</f>
        <v/>
      </c>
      <c r="I949">
        <f>IF(G949="","",G949-first_day+1)</f>
        <v/>
      </c>
      <c r="J949" s="27">
        <f>IF(I949="","",INDEX(Daily!$J$2:$J$421,I949))</f>
        <v/>
      </c>
      <c r="K949" s="27">
        <f>IF(J949="","",J949+cat_offset)</f>
        <v/>
      </c>
      <c r="L949" s="27">
        <f>IF(J949="","",MAX(0,E949-J949)^2)</f>
        <v/>
      </c>
      <c r="M949" s="27">
        <f>IF(J949="","",MAX(0,E949-(J949+twcdh_off))^2)</f>
        <v/>
      </c>
      <c r="N949" s="27">
        <f>IF(E949="","",MAX(0,E949-swcdh_thr)^2)</f>
        <v/>
      </c>
      <c r="O949">
        <f>IF(K949="","",ROUND(E949-K949,0))</f>
        <v/>
      </c>
      <c r="P949">
        <f>IF(O949="","",IF(O949&gt;=1,O949,0))</f>
        <v/>
      </c>
      <c r="Q949" s="27">
        <f>IF(E949="","",MAX(0,E949-22))</f>
        <v/>
      </c>
      <c r="R949" s="27">
        <f>IF(H949=1,E949,"")</f>
        <v/>
      </c>
      <c r="S949" s="27">
        <f>IF(AND(H949=1,J949&lt;&gt;""),E949-J949,"")</f>
        <v/>
      </c>
      <c r="T949">
        <f>IF(G949="","",MONTH(G949))</f>
        <v/>
      </c>
    </row>
    <row r="950">
      <c r="A950" s="24" t="n">
        <v>2020</v>
      </c>
      <c r="B950" s="24" t="n">
        <v>2</v>
      </c>
      <c r="C950" s="24" t="n">
        <v>9</v>
      </c>
      <c r="D950" s="24" t="n">
        <v>13</v>
      </c>
      <c r="E950" s="24" t="n">
        <v>7.92</v>
      </c>
      <c r="F950" s="25">
        <f>IF($E950="","",DATE(IF($A950="",nominal_year,$A950),$B950,$C950)+($D950-IF(LEFT(hour_conv,1)="1",1,0))/24)</f>
        <v/>
      </c>
      <c r="G950" s="26">
        <f>IF(F950="","",INT(F950))</f>
        <v/>
      </c>
      <c r="H950">
        <f>IF(G950="","",IF(AND(MONTH(G950)*100+DAY(G950)&gt;=season_lo,MONTH(G950)*100+DAY(G950)&lt;=season_hi),1,0))</f>
        <v/>
      </c>
      <c r="I950">
        <f>IF(G950="","",G950-first_day+1)</f>
        <v/>
      </c>
      <c r="J950" s="27">
        <f>IF(I950="","",INDEX(Daily!$J$2:$J$421,I950))</f>
        <v/>
      </c>
      <c r="K950" s="27">
        <f>IF(J950="","",J950+cat_offset)</f>
        <v/>
      </c>
      <c r="L950" s="27">
        <f>IF(J950="","",MAX(0,E950-J950)^2)</f>
        <v/>
      </c>
      <c r="M950" s="27">
        <f>IF(J950="","",MAX(0,E950-(J950+twcdh_off))^2)</f>
        <v/>
      </c>
      <c r="N950" s="27">
        <f>IF(E950="","",MAX(0,E950-swcdh_thr)^2)</f>
        <v/>
      </c>
      <c r="O950">
        <f>IF(K950="","",ROUND(E950-K950,0))</f>
        <v/>
      </c>
      <c r="P950">
        <f>IF(O950="","",IF(O950&gt;=1,O950,0))</f>
        <v/>
      </c>
      <c r="Q950" s="27">
        <f>IF(E950="","",MAX(0,E950-22))</f>
        <v/>
      </c>
      <c r="R950" s="27">
        <f>IF(H950=1,E950,"")</f>
        <v/>
      </c>
      <c r="S950" s="27">
        <f>IF(AND(H950=1,J950&lt;&gt;""),E950-J950,"")</f>
        <v/>
      </c>
      <c r="T950">
        <f>IF(G950="","",MONTH(G950))</f>
        <v/>
      </c>
    </row>
    <row r="951">
      <c r="A951" s="24" t="n">
        <v>2020</v>
      </c>
      <c r="B951" s="24" t="n">
        <v>2</v>
      </c>
      <c r="C951" s="24" t="n">
        <v>9</v>
      </c>
      <c r="D951" s="24" t="n">
        <v>14</v>
      </c>
      <c r="E951" s="24" t="n">
        <v>7.85</v>
      </c>
      <c r="F951" s="25">
        <f>IF($E951="","",DATE(IF($A951="",nominal_year,$A951),$B951,$C951)+($D951-IF(LEFT(hour_conv,1)="1",1,0))/24)</f>
        <v/>
      </c>
      <c r="G951" s="26">
        <f>IF(F951="","",INT(F951))</f>
        <v/>
      </c>
      <c r="H951">
        <f>IF(G951="","",IF(AND(MONTH(G951)*100+DAY(G951)&gt;=season_lo,MONTH(G951)*100+DAY(G951)&lt;=season_hi),1,0))</f>
        <v/>
      </c>
      <c r="I951">
        <f>IF(G951="","",G951-first_day+1)</f>
        <v/>
      </c>
      <c r="J951" s="27">
        <f>IF(I951="","",INDEX(Daily!$J$2:$J$421,I951))</f>
        <v/>
      </c>
      <c r="K951" s="27">
        <f>IF(J951="","",J951+cat_offset)</f>
        <v/>
      </c>
      <c r="L951" s="27">
        <f>IF(J951="","",MAX(0,E951-J951)^2)</f>
        <v/>
      </c>
      <c r="M951" s="27">
        <f>IF(J951="","",MAX(0,E951-(J951+twcdh_off))^2)</f>
        <v/>
      </c>
      <c r="N951" s="27">
        <f>IF(E951="","",MAX(0,E951-swcdh_thr)^2)</f>
        <v/>
      </c>
      <c r="O951">
        <f>IF(K951="","",ROUND(E951-K951,0))</f>
        <v/>
      </c>
      <c r="P951">
        <f>IF(O951="","",IF(O951&gt;=1,O951,0))</f>
        <v/>
      </c>
      <c r="Q951" s="27">
        <f>IF(E951="","",MAX(0,E951-22))</f>
        <v/>
      </c>
      <c r="R951" s="27">
        <f>IF(H951=1,E951,"")</f>
        <v/>
      </c>
      <c r="S951" s="27">
        <f>IF(AND(H951=1,J951&lt;&gt;""),E951-J951,"")</f>
        <v/>
      </c>
      <c r="T951">
        <f>IF(G951="","",MONTH(G951))</f>
        <v/>
      </c>
    </row>
    <row r="952">
      <c r="A952" s="24" t="n">
        <v>2020</v>
      </c>
      <c r="B952" s="24" t="n">
        <v>2</v>
      </c>
      <c r="C952" s="24" t="n">
        <v>9</v>
      </c>
      <c r="D952" s="24" t="n">
        <v>15</v>
      </c>
      <c r="E952" s="24" t="n">
        <v>8.35</v>
      </c>
      <c r="F952" s="25">
        <f>IF($E952="","",DATE(IF($A952="",nominal_year,$A952),$B952,$C952)+($D952-IF(LEFT(hour_conv,1)="1",1,0))/24)</f>
        <v/>
      </c>
      <c r="G952" s="26">
        <f>IF(F952="","",INT(F952))</f>
        <v/>
      </c>
      <c r="H952">
        <f>IF(G952="","",IF(AND(MONTH(G952)*100+DAY(G952)&gt;=season_lo,MONTH(G952)*100+DAY(G952)&lt;=season_hi),1,0))</f>
        <v/>
      </c>
      <c r="I952">
        <f>IF(G952="","",G952-first_day+1)</f>
        <v/>
      </c>
      <c r="J952" s="27">
        <f>IF(I952="","",INDEX(Daily!$J$2:$J$421,I952))</f>
        <v/>
      </c>
      <c r="K952" s="27">
        <f>IF(J952="","",J952+cat_offset)</f>
        <v/>
      </c>
      <c r="L952" s="27">
        <f>IF(J952="","",MAX(0,E952-J952)^2)</f>
        <v/>
      </c>
      <c r="M952" s="27">
        <f>IF(J952="","",MAX(0,E952-(J952+twcdh_off))^2)</f>
        <v/>
      </c>
      <c r="N952" s="27">
        <f>IF(E952="","",MAX(0,E952-swcdh_thr)^2)</f>
        <v/>
      </c>
      <c r="O952">
        <f>IF(K952="","",ROUND(E952-K952,0))</f>
        <v/>
      </c>
      <c r="P952">
        <f>IF(O952="","",IF(O952&gt;=1,O952,0))</f>
        <v/>
      </c>
      <c r="Q952" s="27">
        <f>IF(E952="","",MAX(0,E952-22))</f>
        <v/>
      </c>
      <c r="R952" s="27">
        <f>IF(H952=1,E952,"")</f>
        <v/>
      </c>
      <c r="S952" s="27">
        <f>IF(AND(H952=1,J952&lt;&gt;""),E952-J952,"")</f>
        <v/>
      </c>
      <c r="T952">
        <f>IF(G952="","",MONTH(G952))</f>
        <v/>
      </c>
    </row>
    <row r="953">
      <c r="A953" s="24" t="n">
        <v>2020</v>
      </c>
      <c r="B953" s="24" t="n">
        <v>2</v>
      </c>
      <c r="C953" s="24" t="n">
        <v>9</v>
      </c>
      <c r="D953" s="24" t="n">
        <v>16</v>
      </c>
      <c r="E953" s="24" t="n">
        <v>8.34</v>
      </c>
      <c r="F953" s="25">
        <f>IF($E953="","",DATE(IF($A953="",nominal_year,$A953),$B953,$C953)+($D953-IF(LEFT(hour_conv,1)="1",1,0))/24)</f>
        <v/>
      </c>
      <c r="G953" s="26">
        <f>IF(F953="","",INT(F953))</f>
        <v/>
      </c>
      <c r="H953">
        <f>IF(G953="","",IF(AND(MONTH(G953)*100+DAY(G953)&gt;=season_lo,MONTH(G953)*100+DAY(G953)&lt;=season_hi),1,0))</f>
        <v/>
      </c>
      <c r="I953">
        <f>IF(G953="","",G953-first_day+1)</f>
        <v/>
      </c>
      <c r="J953" s="27">
        <f>IF(I953="","",INDEX(Daily!$J$2:$J$421,I953))</f>
        <v/>
      </c>
      <c r="K953" s="27">
        <f>IF(J953="","",J953+cat_offset)</f>
        <v/>
      </c>
      <c r="L953" s="27">
        <f>IF(J953="","",MAX(0,E953-J953)^2)</f>
        <v/>
      </c>
      <c r="M953" s="27">
        <f>IF(J953="","",MAX(0,E953-(J953+twcdh_off))^2)</f>
        <v/>
      </c>
      <c r="N953" s="27">
        <f>IF(E953="","",MAX(0,E953-swcdh_thr)^2)</f>
        <v/>
      </c>
      <c r="O953">
        <f>IF(K953="","",ROUND(E953-K953,0))</f>
        <v/>
      </c>
      <c r="P953">
        <f>IF(O953="","",IF(O953&gt;=1,O953,0))</f>
        <v/>
      </c>
      <c r="Q953" s="27">
        <f>IF(E953="","",MAX(0,E953-22))</f>
        <v/>
      </c>
      <c r="R953" s="27">
        <f>IF(H953=1,E953,"")</f>
        <v/>
      </c>
      <c r="S953" s="27">
        <f>IF(AND(H953=1,J953&lt;&gt;""),E953-J953,"")</f>
        <v/>
      </c>
      <c r="T953">
        <f>IF(G953="","",MONTH(G953))</f>
        <v/>
      </c>
    </row>
    <row r="954">
      <c r="A954" s="24" t="n">
        <v>2020</v>
      </c>
      <c r="B954" s="24" t="n">
        <v>2</v>
      </c>
      <c r="C954" s="24" t="n">
        <v>9</v>
      </c>
      <c r="D954" s="24" t="n">
        <v>17</v>
      </c>
      <c r="E954" s="24" t="n">
        <v>8.970000000000001</v>
      </c>
      <c r="F954" s="25">
        <f>IF($E954="","",DATE(IF($A954="",nominal_year,$A954),$B954,$C954)+($D954-IF(LEFT(hour_conv,1)="1",1,0))/24)</f>
        <v/>
      </c>
      <c r="G954" s="26">
        <f>IF(F954="","",INT(F954))</f>
        <v/>
      </c>
      <c r="H954">
        <f>IF(G954="","",IF(AND(MONTH(G954)*100+DAY(G954)&gt;=season_lo,MONTH(G954)*100+DAY(G954)&lt;=season_hi),1,0))</f>
        <v/>
      </c>
      <c r="I954">
        <f>IF(G954="","",G954-first_day+1)</f>
        <v/>
      </c>
      <c r="J954" s="27">
        <f>IF(I954="","",INDEX(Daily!$J$2:$J$421,I954))</f>
        <v/>
      </c>
      <c r="K954" s="27">
        <f>IF(J954="","",J954+cat_offset)</f>
        <v/>
      </c>
      <c r="L954" s="27">
        <f>IF(J954="","",MAX(0,E954-J954)^2)</f>
        <v/>
      </c>
      <c r="M954" s="27">
        <f>IF(J954="","",MAX(0,E954-(J954+twcdh_off))^2)</f>
        <v/>
      </c>
      <c r="N954" s="27">
        <f>IF(E954="","",MAX(0,E954-swcdh_thr)^2)</f>
        <v/>
      </c>
      <c r="O954">
        <f>IF(K954="","",ROUND(E954-K954,0))</f>
        <v/>
      </c>
      <c r="P954">
        <f>IF(O954="","",IF(O954&gt;=1,O954,0))</f>
        <v/>
      </c>
      <c r="Q954" s="27">
        <f>IF(E954="","",MAX(0,E954-22))</f>
        <v/>
      </c>
      <c r="R954" s="27">
        <f>IF(H954=1,E954,"")</f>
        <v/>
      </c>
      <c r="S954" s="27">
        <f>IF(AND(H954=1,J954&lt;&gt;""),E954-J954,"")</f>
        <v/>
      </c>
      <c r="T954">
        <f>IF(G954="","",MONTH(G954))</f>
        <v/>
      </c>
    </row>
    <row r="955">
      <c r="A955" s="24" t="n">
        <v>2020</v>
      </c>
      <c r="B955" s="24" t="n">
        <v>2</v>
      </c>
      <c r="C955" s="24" t="n">
        <v>9</v>
      </c>
      <c r="D955" s="24" t="n">
        <v>18</v>
      </c>
      <c r="E955" s="24" t="n">
        <v>8.76</v>
      </c>
      <c r="F955" s="25">
        <f>IF($E955="","",DATE(IF($A955="",nominal_year,$A955),$B955,$C955)+($D955-IF(LEFT(hour_conv,1)="1",1,0))/24)</f>
        <v/>
      </c>
      <c r="G955" s="26">
        <f>IF(F955="","",INT(F955))</f>
        <v/>
      </c>
      <c r="H955">
        <f>IF(G955="","",IF(AND(MONTH(G955)*100+DAY(G955)&gt;=season_lo,MONTH(G955)*100+DAY(G955)&lt;=season_hi),1,0))</f>
        <v/>
      </c>
      <c r="I955">
        <f>IF(G955="","",G955-first_day+1)</f>
        <v/>
      </c>
      <c r="J955" s="27">
        <f>IF(I955="","",INDEX(Daily!$J$2:$J$421,I955))</f>
        <v/>
      </c>
      <c r="K955" s="27">
        <f>IF(J955="","",J955+cat_offset)</f>
        <v/>
      </c>
      <c r="L955" s="27">
        <f>IF(J955="","",MAX(0,E955-J955)^2)</f>
        <v/>
      </c>
      <c r="M955" s="27">
        <f>IF(J955="","",MAX(0,E955-(J955+twcdh_off))^2)</f>
        <v/>
      </c>
      <c r="N955" s="27">
        <f>IF(E955="","",MAX(0,E955-swcdh_thr)^2)</f>
        <v/>
      </c>
      <c r="O955">
        <f>IF(K955="","",ROUND(E955-K955,0))</f>
        <v/>
      </c>
      <c r="P955">
        <f>IF(O955="","",IF(O955&gt;=1,O955,0))</f>
        <v/>
      </c>
      <c r="Q955" s="27">
        <f>IF(E955="","",MAX(0,E955-22))</f>
        <v/>
      </c>
      <c r="R955" s="27">
        <f>IF(H955=1,E955,"")</f>
        <v/>
      </c>
      <c r="S955" s="27">
        <f>IF(AND(H955=1,J955&lt;&gt;""),E955-J955,"")</f>
        <v/>
      </c>
      <c r="T955">
        <f>IF(G955="","",MONTH(G955))</f>
        <v/>
      </c>
    </row>
    <row r="956">
      <c r="A956" s="24" t="n">
        <v>2020</v>
      </c>
      <c r="B956" s="24" t="n">
        <v>2</v>
      </c>
      <c r="C956" s="24" t="n">
        <v>9</v>
      </c>
      <c r="D956" s="24" t="n">
        <v>19</v>
      </c>
      <c r="E956" s="24" t="n">
        <v>8.93</v>
      </c>
      <c r="F956" s="25">
        <f>IF($E956="","",DATE(IF($A956="",nominal_year,$A956),$B956,$C956)+($D956-IF(LEFT(hour_conv,1)="1",1,0))/24)</f>
        <v/>
      </c>
      <c r="G956" s="26">
        <f>IF(F956="","",INT(F956))</f>
        <v/>
      </c>
      <c r="H956">
        <f>IF(G956="","",IF(AND(MONTH(G956)*100+DAY(G956)&gt;=season_lo,MONTH(G956)*100+DAY(G956)&lt;=season_hi),1,0))</f>
        <v/>
      </c>
      <c r="I956">
        <f>IF(G956="","",G956-first_day+1)</f>
        <v/>
      </c>
      <c r="J956" s="27">
        <f>IF(I956="","",INDEX(Daily!$J$2:$J$421,I956))</f>
        <v/>
      </c>
      <c r="K956" s="27">
        <f>IF(J956="","",J956+cat_offset)</f>
        <v/>
      </c>
      <c r="L956" s="27">
        <f>IF(J956="","",MAX(0,E956-J956)^2)</f>
        <v/>
      </c>
      <c r="M956" s="27">
        <f>IF(J956="","",MAX(0,E956-(J956+twcdh_off))^2)</f>
        <v/>
      </c>
      <c r="N956" s="27">
        <f>IF(E956="","",MAX(0,E956-swcdh_thr)^2)</f>
        <v/>
      </c>
      <c r="O956">
        <f>IF(K956="","",ROUND(E956-K956,0))</f>
        <v/>
      </c>
      <c r="P956">
        <f>IF(O956="","",IF(O956&gt;=1,O956,0))</f>
        <v/>
      </c>
      <c r="Q956" s="27">
        <f>IF(E956="","",MAX(0,E956-22))</f>
        <v/>
      </c>
      <c r="R956" s="27">
        <f>IF(H956=1,E956,"")</f>
        <v/>
      </c>
      <c r="S956" s="27">
        <f>IF(AND(H956=1,J956&lt;&gt;""),E956-J956,"")</f>
        <v/>
      </c>
      <c r="T956">
        <f>IF(G956="","",MONTH(G956))</f>
        <v/>
      </c>
    </row>
    <row r="957">
      <c r="A957" s="24" t="n">
        <v>2020</v>
      </c>
      <c r="B957" s="24" t="n">
        <v>2</v>
      </c>
      <c r="C957" s="24" t="n">
        <v>9</v>
      </c>
      <c r="D957" s="24" t="n">
        <v>20</v>
      </c>
      <c r="E957" s="24" t="n">
        <v>6.91</v>
      </c>
      <c r="F957" s="25">
        <f>IF($E957="","",DATE(IF($A957="",nominal_year,$A957),$B957,$C957)+($D957-IF(LEFT(hour_conv,1)="1",1,0))/24)</f>
        <v/>
      </c>
      <c r="G957" s="26">
        <f>IF(F957="","",INT(F957))</f>
        <v/>
      </c>
      <c r="H957">
        <f>IF(G957="","",IF(AND(MONTH(G957)*100+DAY(G957)&gt;=season_lo,MONTH(G957)*100+DAY(G957)&lt;=season_hi),1,0))</f>
        <v/>
      </c>
      <c r="I957">
        <f>IF(G957="","",G957-first_day+1)</f>
        <v/>
      </c>
      <c r="J957" s="27">
        <f>IF(I957="","",INDEX(Daily!$J$2:$J$421,I957))</f>
        <v/>
      </c>
      <c r="K957" s="27">
        <f>IF(J957="","",J957+cat_offset)</f>
        <v/>
      </c>
      <c r="L957" s="27">
        <f>IF(J957="","",MAX(0,E957-J957)^2)</f>
        <v/>
      </c>
      <c r="M957" s="27">
        <f>IF(J957="","",MAX(0,E957-(J957+twcdh_off))^2)</f>
        <v/>
      </c>
      <c r="N957" s="27">
        <f>IF(E957="","",MAX(0,E957-swcdh_thr)^2)</f>
        <v/>
      </c>
      <c r="O957">
        <f>IF(K957="","",ROUND(E957-K957,0))</f>
        <v/>
      </c>
      <c r="P957">
        <f>IF(O957="","",IF(O957&gt;=1,O957,0))</f>
        <v/>
      </c>
      <c r="Q957" s="27">
        <f>IF(E957="","",MAX(0,E957-22))</f>
        <v/>
      </c>
      <c r="R957" s="27">
        <f>IF(H957=1,E957,"")</f>
        <v/>
      </c>
      <c r="S957" s="27">
        <f>IF(AND(H957=1,J957&lt;&gt;""),E957-J957,"")</f>
        <v/>
      </c>
      <c r="T957">
        <f>IF(G957="","",MONTH(G957))</f>
        <v/>
      </c>
    </row>
    <row r="958">
      <c r="A958" s="24" t="n">
        <v>2020</v>
      </c>
      <c r="B958" s="24" t="n">
        <v>2</v>
      </c>
      <c r="C958" s="24" t="n">
        <v>9</v>
      </c>
      <c r="D958" s="24" t="n">
        <v>21</v>
      </c>
      <c r="E958" s="24" t="n">
        <v>6.52</v>
      </c>
      <c r="F958" s="25">
        <f>IF($E958="","",DATE(IF($A958="",nominal_year,$A958),$B958,$C958)+($D958-IF(LEFT(hour_conv,1)="1",1,0))/24)</f>
        <v/>
      </c>
      <c r="G958" s="26">
        <f>IF(F958="","",INT(F958))</f>
        <v/>
      </c>
      <c r="H958">
        <f>IF(G958="","",IF(AND(MONTH(G958)*100+DAY(G958)&gt;=season_lo,MONTH(G958)*100+DAY(G958)&lt;=season_hi),1,0))</f>
        <v/>
      </c>
      <c r="I958">
        <f>IF(G958="","",G958-first_day+1)</f>
        <v/>
      </c>
      <c r="J958" s="27">
        <f>IF(I958="","",INDEX(Daily!$J$2:$J$421,I958))</f>
        <v/>
      </c>
      <c r="K958" s="27">
        <f>IF(J958="","",J958+cat_offset)</f>
        <v/>
      </c>
      <c r="L958" s="27">
        <f>IF(J958="","",MAX(0,E958-J958)^2)</f>
        <v/>
      </c>
      <c r="M958" s="27">
        <f>IF(J958="","",MAX(0,E958-(J958+twcdh_off))^2)</f>
        <v/>
      </c>
      <c r="N958" s="27">
        <f>IF(E958="","",MAX(0,E958-swcdh_thr)^2)</f>
        <v/>
      </c>
      <c r="O958">
        <f>IF(K958="","",ROUND(E958-K958,0))</f>
        <v/>
      </c>
      <c r="P958">
        <f>IF(O958="","",IF(O958&gt;=1,O958,0))</f>
        <v/>
      </c>
      <c r="Q958" s="27">
        <f>IF(E958="","",MAX(0,E958-22))</f>
        <v/>
      </c>
      <c r="R958" s="27">
        <f>IF(H958=1,E958,"")</f>
        <v/>
      </c>
      <c r="S958" s="27">
        <f>IF(AND(H958=1,J958&lt;&gt;""),E958-J958,"")</f>
        <v/>
      </c>
      <c r="T958">
        <f>IF(G958="","",MONTH(G958))</f>
        <v/>
      </c>
    </row>
    <row r="959">
      <c r="A959" s="24" t="n">
        <v>2020</v>
      </c>
      <c r="B959" s="24" t="n">
        <v>2</v>
      </c>
      <c r="C959" s="24" t="n">
        <v>9</v>
      </c>
      <c r="D959" s="24" t="n">
        <v>22</v>
      </c>
      <c r="E959" s="24" t="n">
        <v>6.38</v>
      </c>
      <c r="F959" s="25">
        <f>IF($E959="","",DATE(IF($A959="",nominal_year,$A959),$B959,$C959)+($D959-IF(LEFT(hour_conv,1)="1",1,0))/24)</f>
        <v/>
      </c>
      <c r="G959" s="26">
        <f>IF(F959="","",INT(F959))</f>
        <v/>
      </c>
      <c r="H959">
        <f>IF(G959="","",IF(AND(MONTH(G959)*100+DAY(G959)&gt;=season_lo,MONTH(G959)*100+DAY(G959)&lt;=season_hi),1,0))</f>
        <v/>
      </c>
      <c r="I959">
        <f>IF(G959="","",G959-first_day+1)</f>
        <v/>
      </c>
      <c r="J959" s="27">
        <f>IF(I959="","",INDEX(Daily!$J$2:$J$421,I959))</f>
        <v/>
      </c>
      <c r="K959" s="27">
        <f>IF(J959="","",J959+cat_offset)</f>
        <v/>
      </c>
      <c r="L959" s="27">
        <f>IF(J959="","",MAX(0,E959-J959)^2)</f>
        <v/>
      </c>
      <c r="M959" s="27">
        <f>IF(J959="","",MAX(0,E959-(J959+twcdh_off))^2)</f>
        <v/>
      </c>
      <c r="N959" s="27">
        <f>IF(E959="","",MAX(0,E959-swcdh_thr)^2)</f>
        <v/>
      </c>
      <c r="O959">
        <f>IF(K959="","",ROUND(E959-K959,0))</f>
        <v/>
      </c>
      <c r="P959">
        <f>IF(O959="","",IF(O959&gt;=1,O959,0))</f>
        <v/>
      </c>
      <c r="Q959" s="27">
        <f>IF(E959="","",MAX(0,E959-22))</f>
        <v/>
      </c>
      <c r="R959" s="27">
        <f>IF(H959=1,E959,"")</f>
        <v/>
      </c>
      <c r="S959" s="27">
        <f>IF(AND(H959=1,J959&lt;&gt;""),E959-J959,"")</f>
        <v/>
      </c>
      <c r="T959">
        <f>IF(G959="","",MONTH(G959))</f>
        <v/>
      </c>
    </row>
    <row r="960">
      <c r="A960" s="24" t="n">
        <v>2020</v>
      </c>
      <c r="B960" s="24" t="n">
        <v>2</v>
      </c>
      <c r="C960" s="24" t="n">
        <v>9</v>
      </c>
      <c r="D960" s="24" t="n">
        <v>23</v>
      </c>
      <c r="E960" s="24" t="n">
        <v>5.15</v>
      </c>
      <c r="F960" s="25">
        <f>IF($E960="","",DATE(IF($A960="",nominal_year,$A960),$B960,$C960)+($D960-IF(LEFT(hour_conv,1)="1",1,0))/24)</f>
        <v/>
      </c>
      <c r="G960" s="26">
        <f>IF(F960="","",INT(F960))</f>
        <v/>
      </c>
      <c r="H960">
        <f>IF(G960="","",IF(AND(MONTH(G960)*100+DAY(G960)&gt;=season_lo,MONTH(G960)*100+DAY(G960)&lt;=season_hi),1,0))</f>
        <v/>
      </c>
      <c r="I960">
        <f>IF(G960="","",G960-first_day+1)</f>
        <v/>
      </c>
      <c r="J960" s="27">
        <f>IF(I960="","",INDEX(Daily!$J$2:$J$421,I960))</f>
        <v/>
      </c>
      <c r="K960" s="27">
        <f>IF(J960="","",J960+cat_offset)</f>
        <v/>
      </c>
      <c r="L960" s="27">
        <f>IF(J960="","",MAX(0,E960-J960)^2)</f>
        <v/>
      </c>
      <c r="M960" s="27">
        <f>IF(J960="","",MAX(0,E960-(J960+twcdh_off))^2)</f>
        <v/>
      </c>
      <c r="N960" s="27">
        <f>IF(E960="","",MAX(0,E960-swcdh_thr)^2)</f>
        <v/>
      </c>
      <c r="O960">
        <f>IF(K960="","",ROUND(E960-K960,0))</f>
        <v/>
      </c>
      <c r="P960">
        <f>IF(O960="","",IF(O960&gt;=1,O960,0))</f>
        <v/>
      </c>
      <c r="Q960" s="27">
        <f>IF(E960="","",MAX(0,E960-22))</f>
        <v/>
      </c>
      <c r="R960" s="27">
        <f>IF(H960=1,E960,"")</f>
        <v/>
      </c>
      <c r="S960" s="27">
        <f>IF(AND(H960=1,J960&lt;&gt;""),E960-J960,"")</f>
        <v/>
      </c>
      <c r="T960">
        <f>IF(G960="","",MONTH(G960))</f>
        <v/>
      </c>
    </row>
    <row r="961">
      <c r="A961" s="24" t="n">
        <v>2020</v>
      </c>
      <c r="B961" s="24" t="n">
        <v>2</v>
      </c>
      <c r="C961" s="24" t="n">
        <v>9</v>
      </c>
      <c r="D961" s="24" t="n">
        <v>24</v>
      </c>
      <c r="E961" s="24" t="n">
        <v>4.38</v>
      </c>
      <c r="F961" s="25">
        <f>IF($E961="","",DATE(IF($A961="",nominal_year,$A961),$B961,$C961)+($D961-IF(LEFT(hour_conv,1)="1",1,0))/24)</f>
        <v/>
      </c>
      <c r="G961" s="26">
        <f>IF(F961="","",INT(F961))</f>
        <v/>
      </c>
      <c r="H961">
        <f>IF(G961="","",IF(AND(MONTH(G961)*100+DAY(G961)&gt;=season_lo,MONTH(G961)*100+DAY(G961)&lt;=season_hi),1,0))</f>
        <v/>
      </c>
      <c r="I961">
        <f>IF(G961="","",G961-first_day+1)</f>
        <v/>
      </c>
      <c r="J961" s="27">
        <f>IF(I961="","",INDEX(Daily!$J$2:$J$421,I961))</f>
        <v/>
      </c>
      <c r="K961" s="27">
        <f>IF(J961="","",J961+cat_offset)</f>
        <v/>
      </c>
      <c r="L961" s="27">
        <f>IF(J961="","",MAX(0,E961-J961)^2)</f>
        <v/>
      </c>
      <c r="M961" s="27">
        <f>IF(J961="","",MAX(0,E961-(J961+twcdh_off))^2)</f>
        <v/>
      </c>
      <c r="N961" s="27">
        <f>IF(E961="","",MAX(0,E961-swcdh_thr)^2)</f>
        <v/>
      </c>
      <c r="O961">
        <f>IF(K961="","",ROUND(E961-K961,0))</f>
        <v/>
      </c>
      <c r="P961">
        <f>IF(O961="","",IF(O961&gt;=1,O961,0))</f>
        <v/>
      </c>
      <c r="Q961" s="27">
        <f>IF(E961="","",MAX(0,E961-22))</f>
        <v/>
      </c>
      <c r="R961" s="27">
        <f>IF(H961=1,E961,"")</f>
        <v/>
      </c>
      <c r="S961" s="27">
        <f>IF(AND(H961=1,J961&lt;&gt;""),E961-J961,"")</f>
        <v/>
      </c>
      <c r="T961">
        <f>IF(G961="","",MONTH(G961))</f>
        <v/>
      </c>
    </row>
    <row r="962">
      <c r="A962" s="24" t="n">
        <v>2020</v>
      </c>
      <c r="B962" s="24" t="n">
        <v>2</v>
      </c>
      <c r="C962" s="24" t="n">
        <v>10</v>
      </c>
      <c r="D962" s="24" t="n">
        <v>1</v>
      </c>
      <c r="E962" s="24" t="n">
        <v>4.12</v>
      </c>
      <c r="F962" s="25">
        <f>IF($E962="","",DATE(IF($A962="",nominal_year,$A962),$B962,$C962)+($D962-IF(LEFT(hour_conv,1)="1",1,0))/24)</f>
        <v/>
      </c>
      <c r="G962" s="26">
        <f>IF(F962="","",INT(F962))</f>
        <v/>
      </c>
      <c r="H962">
        <f>IF(G962="","",IF(AND(MONTH(G962)*100+DAY(G962)&gt;=season_lo,MONTH(G962)*100+DAY(G962)&lt;=season_hi),1,0))</f>
        <v/>
      </c>
      <c r="I962">
        <f>IF(G962="","",G962-first_day+1)</f>
        <v/>
      </c>
      <c r="J962" s="27">
        <f>IF(I962="","",INDEX(Daily!$J$2:$J$421,I962))</f>
        <v/>
      </c>
      <c r="K962" s="27">
        <f>IF(J962="","",J962+cat_offset)</f>
        <v/>
      </c>
      <c r="L962" s="27">
        <f>IF(J962="","",MAX(0,E962-J962)^2)</f>
        <v/>
      </c>
      <c r="M962" s="27">
        <f>IF(J962="","",MAX(0,E962-(J962+twcdh_off))^2)</f>
        <v/>
      </c>
      <c r="N962" s="27">
        <f>IF(E962="","",MAX(0,E962-swcdh_thr)^2)</f>
        <v/>
      </c>
      <c r="O962">
        <f>IF(K962="","",ROUND(E962-K962,0))</f>
        <v/>
      </c>
      <c r="P962">
        <f>IF(O962="","",IF(O962&gt;=1,O962,0))</f>
        <v/>
      </c>
      <c r="Q962" s="27">
        <f>IF(E962="","",MAX(0,E962-22))</f>
        <v/>
      </c>
      <c r="R962" s="27">
        <f>IF(H962=1,E962,"")</f>
        <v/>
      </c>
      <c r="S962" s="27">
        <f>IF(AND(H962=1,J962&lt;&gt;""),E962-J962,"")</f>
        <v/>
      </c>
      <c r="T962">
        <f>IF(G962="","",MONTH(G962))</f>
        <v/>
      </c>
    </row>
    <row r="963">
      <c r="A963" s="24" t="n">
        <v>2020</v>
      </c>
      <c r="B963" s="24" t="n">
        <v>2</v>
      </c>
      <c r="C963" s="24" t="n">
        <v>10</v>
      </c>
      <c r="D963" s="24" t="n">
        <v>2</v>
      </c>
      <c r="E963" s="24" t="n">
        <v>2.83</v>
      </c>
      <c r="F963" s="25">
        <f>IF($E963="","",DATE(IF($A963="",nominal_year,$A963),$B963,$C963)+($D963-IF(LEFT(hour_conv,1)="1",1,0))/24)</f>
        <v/>
      </c>
      <c r="G963" s="26">
        <f>IF(F963="","",INT(F963))</f>
        <v/>
      </c>
      <c r="H963">
        <f>IF(G963="","",IF(AND(MONTH(G963)*100+DAY(G963)&gt;=season_lo,MONTH(G963)*100+DAY(G963)&lt;=season_hi),1,0))</f>
        <v/>
      </c>
      <c r="I963">
        <f>IF(G963="","",G963-first_day+1)</f>
        <v/>
      </c>
      <c r="J963" s="27">
        <f>IF(I963="","",INDEX(Daily!$J$2:$J$421,I963))</f>
        <v/>
      </c>
      <c r="K963" s="27">
        <f>IF(J963="","",J963+cat_offset)</f>
        <v/>
      </c>
      <c r="L963" s="27">
        <f>IF(J963="","",MAX(0,E963-J963)^2)</f>
        <v/>
      </c>
      <c r="M963" s="27">
        <f>IF(J963="","",MAX(0,E963-(J963+twcdh_off))^2)</f>
        <v/>
      </c>
      <c r="N963" s="27">
        <f>IF(E963="","",MAX(0,E963-swcdh_thr)^2)</f>
        <v/>
      </c>
      <c r="O963">
        <f>IF(K963="","",ROUND(E963-K963,0))</f>
        <v/>
      </c>
      <c r="P963">
        <f>IF(O963="","",IF(O963&gt;=1,O963,0))</f>
        <v/>
      </c>
      <c r="Q963" s="27">
        <f>IF(E963="","",MAX(0,E963-22))</f>
        <v/>
      </c>
      <c r="R963" s="27">
        <f>IF(H963=1,E963,"")</f>
        <v/>
      </c>
      <c r="S963" s="27">
        <f>IF(AND(H963=1,J963&lt;&gt;""),E963-J963,"")</f>
        <v/>
      </c>
      <c r="T963">
        <f>IF(G963="","",MONTH(G963))</f>
        <v/>
      </c>
    </row>
    <row r="964">
      <c r="A964" s="24" t="n">
        <v>2020</v>
      </c>
      <c r="B964" s="24" t="n">
        <v>2</v>
      </c>
      <c r="C964" s="24" t="n">
        <v>10</v>
      </c>
      <c r="D964" s="24" t="n">
        <v>3</v>
      </c>
      <c r="E964" s="24" t="n">
        <v>2.2</v>
      </c>
      <c r="F964" s="25">
        <f>IF($E964="","",DATE(IF($A964="",nominal_year,$A964),$B964,$C964)+($D964-IF(LEFT(hour_conv,1)="1",1,0))/24)</f>
        <v/>
      </c>
      <c r="G964" s="26">
        <f>IF(F964="","",INT(F964))</f>
        <v/>
      </c>
      <c r="H964">
        <f>IF(G964="","",IF(AND(MONTH(G964)*100+DAY(G964)&gt;=season_lo,MONTH(G964)*100+DAY(G964)&lt;=season_hi),1,0))</f>
        <v/>
      </c>
      <c r="I964">
        <f>IF(G964="","",G964-first_day+1)</f>
        <v/>
      </c>
      <c r="J964" s="27">
        <f>IF(I964="","",INDEX(Daily!$J$2:$J$421,I964))</f>
        <v/>
      </c>
      <c r="K964" s="27">
        <f>IF(J964="","",J964+cat_offset)</f>
        <v/>
      </c>
      <c r="L964" s="27">
        <f>IF(J964="","",MAX(0,E964-J964)^2)</f>
        <v/>
      </c>
      <c r="M964" s="27">
        <f>IF(J964="","",MAX(0,E964-(J964+twcdh_off))^2)</f>
        <v/>
      </c>
      <c r="N964" s="27">
        <f>IF(E964="","",MAX(0,E964-swcdh_thr)^2)</f>
        <v/>
      </c>
      <c r="O964">
        <f>IF(K964="","",ROUND(E964-K964,0))</f>
        <v/>
      </c>
      <c r="P964">
        <f>IF(O964="","",IF(O964&gt;=1,O964,0))</f>
        <v/>
      </c>
      <c r="Q964" s="27">
        <f>IF(E964="","",MAX(0,E964-22))</f>
        <v/>
      </c>
      <c r="R964" s="27">
        <f>IF(H964=1,E964,"")</f>
        <v/>
      </c>
      <c r="S964" s="27">
        <f>IF(AND(H964=1,J964&lt;&gt;""),E964-J964,"")</f>
        <v/>
      </c>
      <c r="T964">
        <f>IF(G964="","",MONTH(G964))</f>
        <v/>
      </c>
    </row>
    <row r="965">
      <c r="A965" s="24" t="n">
        <v>2020</v>
      </c>
      <c r="B965" s="24" t="n">
        <v>2</v>
      </c>
      <c r="C965" s="24" t="n">
        <v>10</v>
      </c>
      <c r="D965" s="24" t="n">
        <v>4</v>
      </c>
      <c r="E965" s="24" t="n">
        <v>2.04</v>
      </c>
      <c r="F965" s="25">
        <f>IF($E965="","",DATE(IF($A965="",nominal_year,$A965),$B965,$C965)+($D965-IF(LEFT(hour_conv,1)="1",1,0))/24)</f>
        <v/>
      </c>
      <c r="G965" s="26">
        <f>IF(F965="","",INT(F965))</f>
        <v/>
      </c>
      <c r="H965">
        <f>IF(G965="","",IF(AND(MONTH(G965)*100+DAY(G965)&gt;=season_lo,MONTH(G965)*100+DAY(G965)&lt;=season_hi),1,0))</f>
        <v/>
      </c>
      <c r="I965">
        <f>IF(G965="","",G965-first_day+1)</f>
        <v/>
      </c>
      <c r="J965" s="27">
        <f>IF(I965="","",INDEX(Daily!$J$2:$J$421,I965))</f>
        <v/>
      </c>
      <c r="K965" s="27">
        <f>IF(J965="","",J965+cat_offset)</f>
        <v/>
      </c>
      <c r="L965" s="27">
        <f>IF(J965="","",MAX(0,E965-J965)^2)</f>
        <v/>
      </c>
      <c r="M965" s="27">
        <f>IF(J965="","",MAX(0,E965-(J965+twcdh_off))^2)</f>
        <v/>
      </c>
      <c r="N965" s="27">
        <f>IF(E965="","",MAX(0,E965-swcdh_thr)^2)</f>
        <v/>
      </c>
      <c r="O965">
        <f>IF(K965="","",ROUND(E965-K965,0))</f>
        <v/>
      </c>
      <c r="P965">
        <f>IF(O965="","",IF(O965&gt;=1,O965,0))</f>
        <v/>
      </c>
      <c r="Q965" s="27">
        <f>IF(E965="","",MAX(0,E965-22))</f>
        <v/>
      </c>
      <c r="R965" s="27">
        <f>IF(H965=1,E965,"")</f>
        <v/>
      </c>
      <c r="S965" s="27">
        <f>IF(AND(H965=1,J965&lt;&gt;""),E965-J965,"")</f>
        <v/>
      </c>
      <c r="T965">
        <f>IF(G965="","",MONTH(G965))</f>
        <v/>
      </c>
    </row>
    <row r="966">
      <c r="A966" s="24" t="n">
        <v>2020</v>
      </c>
      <c r="B966" s="24" t="n">
        <v>2</v>
      </c>
      <c r="C966" s="24" t="n">
        <v>10</v>
      </c>
      <c r="D966" s="24" t="n">
        <v>5</v>
      </c>
      <c r="E966" s="24" t="n">
        <v>2.8</v>
      </c>
      <c r="F966" s="25">
        <f>IF($E966="","",DATE(IF($A966="",nominal_year,$A966),$B966,$C966)+($D966-IF(LEFT(hour_conv,1)="1",1,0))/24)</f>
        <v/>
      </c>
      <c r="G966" s="26">
        <f>IF(F966="","",INT(F966))</f>
        <v/>
      </c>
      <c r="H966">
        <f>IF(G966="","",IF(AND(MONTH(G966)*100+DAY(G966)&gt;=season_lo,MONTH(G966)*100+DAY(G966)&lt;=season_hi),1,0))</f>
        <v/>
      </c>
      <c r="I966">
        <f>IF(G966="","",G966-first_day+1)</f>
        <v/>
      </c>
      <c r="J966" s="27">
        <f>IF(I966="","",INDEX(Daily!$J$2:$J$421,I966))</f>
        <v/>
      </c>
      <c r="K966" s="27">
        <f>IF(J966="","",J966+cat_offset)</f>
        <v/>
      </c>
      <c r="L966" s="27">
        <f>IF(J966="","",MAX(0,E966-J966)^2)</f>
        <v/>
      </c>
      <c r="M966" s="27">
        <f>IF(J966="","",MAX(0,E966-(J966+twcdh_off))^2)</f>
        <v/>
      </c>
      <c r="N966" s="27">
        <f>IF(E966="","",MAX(0,E966-swcdh_thr)^2)</f>
        <v/>
      </c>
      <c r="O966">
        <f>IF(K966="","",ROUND(E966-K966,0))</f>
        <v/>
      </c>
      <c r="P966">
        <f>IF(O966="","",IF(O966&gt;=1,O966,0))</f>
        <v/>
      </c>
      <c r="Q966" s="27">
        <f>IF(E966="","",MAX(0,E966-22))</f>
        <v/>
      </c>
      <c r="R966" s="27">
        <f>IF(H966=1,E966,"")</f>
        <v/>
      </c>
      <c r="S966" s="27">
        <f>IF(AND(H966=1,J966&lt;&gt;""),E966-J966,"")</f>
        <v/>
      </c>
      <c r="T966">
        <f>IF(G966="","",MONTH(G966))</f>
        <v/>
      </c>
    </row>
    <row r="967">
      <c r="A967" s="24" t="n">
        <v>2020</v>
      </c>
      <c r="B967" s="24" t="n">
        <v>2</v>
      </c>
      <c r="C967" s="24" t="n">
        <v>10</v>
      </c>
      <c r="D967" s="24" t="n">
        <v>6</v>
      </c>
      <c r="E967" s="24" t="n">
        <v>3.09</v>
      </c>
      <c r="F967" s="25">
        <f>IF($E967="","",DATE(IF($A967="",nominal_year,$A967),$B967,$C967)+($D967-IF(LEFT(hour_conv,1)="1",1,0))/24)</f>
        <v/>
      </c>
      <c r="G967" s="26">
        <f>IF(F967="","",INT(F967))</f>
        <v/>
      </c>
      <c r="H967">
        <f>IF(G967="","",IF(AND(MONTH(G967)*100+DAY(G967)&gt;=season_lo,MONTH(G967)*100+DAY(G967)&lt;=season_hi),1,0))</f>
        <v/>
      </c>
      <c r="I967">
        <f>IF(G967="","",G967-first_day+1)</f>
        <v/>
      </c>
      <c r="J967" s="27">
        <f>IF(I967="","",INDEX(Daily!$J$2:$J$421,I967))</f>
        <v/>
      </c>
      <c r="K967" s="27">
        <f>IF(J967="","",J967+cat_offset)</f>
        <v/>
      </c>
      <c r="L967" s="27">
        <f>IF(J967="","",MAX(0,E967-J967)^2)</f>
        <v/>
      </c>
      <c r="M967" s="27">
        <f>IF(J967="","",MAX(0,E967-(J967+twcdh_off))^2)</f>
        <v/>
      </c>
      <c r="N967" s="27">
        <f>IF(E967="","",MAX(0,E967-swcdh_thr)^2)</f>
        <v/>
      </c>
      <c r="O967">
        <f>IF(K967="","",ROUND(E967-K967,0))</f>
        <v/>
      </c>
      <c r="P967">
        <f>IF(O967="","",IF(O967&gt;=1,O967,0))</f>
        <v/>
      </c>
      <c r="Q967" s="27">
        <f>IF(E967="","",MAX(0,E967-22))</f>
        <v/>
      </c>
      <c r="R967" s="27">
        <f>IF(H967=1,E967,"")</f>
        <v/>
      </c>
      <c r="S967" s="27">
        <f>IF(AND(H967=1,J967&lt;&gt;""),E967-J967,"")</f>
        <v/>
      </c>
      <c r="T967">
        <f>IF(G967="","",MONTH(G967))</f>
        <v/>
      </c>
    </row>
    <row r="968">
      <c r="A968" s="24" t="n">
        <v>2020</v>
      </c>
      <c r="B968" s="24" t="n">
        <v>2</v>
      </c>
      <c r="C968" s="24" t="n">
        <v>10</v>
      </c>
      <c r="D968" s="24" t="n">
        <v>7</v>
      </c>
      <c r="E968" s="24" t="n">
        <v>2.9</v>
      </c>
      <c r="F968" s="25">
        <f>IF($E968="","",DATE(IF($A968="",nominal_year,$A968),$B968,$C968)+($D968-IF(LEFT(hour_conv,1)="1",1,0))/24)</f>
        <v/>
      </c>
      <c r="G968" s="26">
        <f>IF(F968="","",INT(F968))</f>
        <v/>
      </c>
      <c r="H968">
        <f>IF(G968="","",IF(AND(MONTH(G968)*100+DAY(G968)&gt;=season_lo,MONTH(G968)*100+DAY(G968)&lt;=season_hi),1,0))</f>
        <v/>
      </c>
      <c r="I968">
        <f>IF(G968="","",G968-first_day+1)</f>
        <v/>
      </c>
      <c r="J968" s="27">
        <f>IF(I968="","",INDEX(Daily!$J$2:$J$421,I968))</f>
        <v/>
      </c>
      <c r="K968" s="27">
        <f>IF(J968="","",J968+cat_offset)</f>
        <v/>
      </c>
      <c r="L968" s="27">
        <f>IF(J968="","",MAX(0,E968-J968)^2)</f>
        <v/>
      </c>
      <c r="M968" s="27">
        <f>IF(J968="","",MAX(0,E968-(J968+twcdh_off))^2)</f>
        <v/>
      </c>
      <c r="N968" s="27">
        <f>IF(E968="","",MAX(0,E968-swcdh_thr)^2)</f>
        <v/>
      </c>
      <c r="O968">
        <f>IF(K968="","",ROUND(E968-K968,0))</f>
        <v/>
      </c>
      <c r="P968">
        <f>IF(O968="","",IF(O968&gt;=1,O968,0))</f>
        <v/>
      </c>
      <c r="Q968" s="27">
        <f>IF(E968="","",MAX(0,E968-22))</f>
        <v/>
      </c>
      <c r="R968" s="27">
        <f>IF(H968=1,E968,"")</f>
        <v/>
      </c>
      <c r="S968" s="27">
        <f>IF(AND(H968=1,J968&lt;&gt;""),E968-J968,"")</f>
        <v/>
      </c>
      <c r="T968">
        <f>IF(G968="","",MONTH(G968))</f>
        <v/>
      </c>
    </row>
    <row r="969">
      <c r="A969" s="24" t="n">
        <v>2020</v>
      </c>
      <c r="B969" s="24" t="n">
        <v>2</v>
      </c>
      <c r="C969" s="24" t="n">
        <v>10</v>
      </c>
      <c r="D969" s="24" t="n">
        <v>8</v>
      </c>
      <c r="E969" s="24" t="n">
        <v>3.68</v>
      </c>
      <c r="F969" s="25">
        <f>IF($E969="","",DATE(IF($A969="",nominal_year,$A969),$B969,$C969)+($D969-IF(LEFT(hour_conv,1)="1",1,0))/24)</f>
        <v/>
      </c>
      <c r="G969" s="26">
        <f>IF(F969="","",INT(F969))</f>
        <v/>
      </c>
      <c r="H969">
        <f>IF(G969="","",IF(AND(MONTH(G969)*100+DAY(G969)&gt;=season_lo,MONTH(G969)*100+DAY(G969)&lt;=season_hi),1,0))</f>
        <v/>
      </c>
      <c r="I969">
        <f>IF(G969="","",G969-first_day+1)</f>
        <v/>
      </c>
      <c r="J969" s="27">
        <f>IF(I969="","",INDEX(Daily!$J$2:$J$421,I969))</f>
        <v/>
      </c>
      <c r="K969" s="27">
        <f>IF(J969="","",J969+cat_offset)</f>
        <v/>
      </c>
      <c r="L969" s="27">
        <f>IF(J969="","",MAX(0,E969-J969)^2)</f>
        <v/>
      </c>
      <c r="M969" s="27">
        <f>IF(J969="","",MAX(0,E969-(J969+twcdh_off))^2)</f>
        <v/>
      </c>
      <c r="N969" s="27">
        <f>IF(E969="","",MAX(0,E969-swcdh_thr)^2)</f>
        <v/>
      </c>
      <c r="O969">
        <f>IF(K969="","",ROUND(E969-K969,0))</f>
        <v/>
      </c>
      <c r="P969">
        <f>IF(O969="","",IF(O969&gt;=1,O969,0))</f>
        <v/>
      </c>
      <c r="Q969" s="27">
        <f>IF(E969="","",MAX(0,E969-22))</f>
        <v/>
      </c>
      <c r="R969" s="27">
        <f>IF(H969=1,E969,"")</f>
        <v/>
      </c>
      <c r="S969" s="27">
        <f>IF(AND(H969=1,J969&lt;&gt;""),E969-J969,"")</f>
        <v/>
      </c>
      <c r="T969">
        <f>IF(G969="","",MONTH(G969))</f>
        <v/>
      </c>
    </row>
    <row r="970">
      <c r="A970" s="24" t="n">
        <v>2020</v>
      </c>
      <c r="B970" s="24" t="n">
        <v>2</v>
      </c>
      <c r="C970" s="24" t="n">
        <v>10</v>
      </c>
      <c r="D970" s="24" t="n">
        <v>9</v>
      </c>
      <c r="E970" s="24" t="n">
        <v>5.01</v>
      </c>
      <c r="F970" s="25">
        <f>IF($E970="","",DATE(IF($A970="",nominal_year,$A970),$B970,$C970)+($D970-IF(LEFT(hour_conv,1)="1",1,0))/24)</f>
        <v/>
      </c>
      <c r="G970" s="26">
        <f>IF(F970="","",INT(F970))</f>
        <v/>
      </c>
      <c r="H970">
        <f>IF(G970="","",IF(AND(MONTH(G970)*100+DAY(G970)&gt;=season_lo,MONTH(G970)*100+DAY(G970)&lt;=season_hi),1,0))</f>
        <v/>
      </c>
      <c r="I970">
        <f>IF(G970="","",G970-first_day+1)</f>
        <v/>
      </c>
      <c r="J970" s="27">
        <f>IF(I970="","",INDEX(Daily!$J$2:$J$421,I970))</f>
        <v/>
      </c>
      <c r="K970" s="27">
        <f>IF(J970="","",J970+cat_offset)</f>
        <v/>
      </c>
      <c r="L970" s="27">
        <f>IF(J970="","",MAX(0,E970-J970)^2)</f>
        <v/>
      </c>
      <c r="M970" s="27">
        <f>IF(J970="","",MAX(0,E970-(J970+twcdh_off))^2)</f>
        <v/>
      </c>
      <c r="N970" s="27">
        <f>IF(E970="","",MAX(0,E970-swcdh_thr)^2)</f>
        <v/>
      </c>
      <c r="O970">
        <f>IF(K970="","",ROUND(E970-K970,0))</f>
        <v/>
      </c>
      <c r="P970">
        <f>IF(O970="","",IF(O970&gt;=1,O970,0))</f>
        <v/>
      </c>
      <c r="Q970" s="27">
        <f>IF(E970="","",MAX(0,E970-22))</f>
        <v/>
      </c>
      <c r="R970" s="27">
        <f>IF(H970=1,E970,"")</f>
        <v/>
      </c>
      <c r="S970" s="27">
        <f>IF(AND(H970=1,J970&lt;&gt;""),E970-J970,"")</f>
        <v/>
      </c>
      <c r="T970">
        <f>IF(G970="","",MONTH(G970))</f>
        <v/>
      </c>
    </row>
    <row r="971">
      <c r="A971" s="24" t="n">
        <v>2020</v>
      </c>
      <c r="B971" s="24" t="n">
        <v>2</v>
      </c>
      <c r="C971" s="24" t="n">
        <v>10</v>
      </c>
      <c r="D971" s="24" t="n">
        <v>10</v>
      </c>
      <c r="E971" s="24" t="n">
        <v>5.81</v>
      </c>
      <c r="F971" s="25">
        <f>IF($E971="","",DATE(IF($A971="",nominal_year,$A971),$B971,$C971)+($D971-IF(LEFT(hour_conv,1)="1",1,0))/24)</f>
        <v/>
      </c>
      <c r="G971" s="26">
        <f>IF(F971="","",INT(F971))</f>
        <v/>
      </c>
      <c r="H971">
        <f>IF(G971="","",IF(AND(MONTH(G971)*100+DAY(G971)&gt;=season_lo,MONTH(G971)*100+DAY(G971)&lt;=season_hi),1,0))</f>
        <v/>
      </c>
      <c r="I971">
        <f>IF(G971="","",G971-first_day+1)</f>
        <v/>
      </c>
      <c r="J971" s="27">
        <f>IF(I971="","",INDEX(Daily!$J$2:$J$421,I971))</f>
        <v/>
      </c>
      <c r="K971" s="27">
        <f>IF(J971="","",J971+cat_offset)</f>
        <v/>
      </c>
      <c r="L971" s="27">
        <f>IF(J971="","",MAX(0,E971-J971)^2)</f>
        <v/>
      </c>
      <c r="M971" s="27">
        <f>IF(J971="","",MAX(0,E971-(J971+twcdh_off))^2)</f>
        <v/>
      </c>
      <c r="N971" s="27">
        <f>IF(E971="","",MAX(0,E971-swcdh_thr)^2)</f>
        <v/>
      </c>
      <c r="O971">
        <f>IF(K971="","",ROUND(E971-K971,0))</f>
        <v/>
      </c>
      <c r="P971">
        <f>IF(O971="","",IF(O971&gt;=1,O971,0))</f>
        <v/>
      </c>
      <c r="Q971" s="27">
        <f>IF(E971="","",MAX(0,E971-22))</f>
        <v/>
      </c>
      <c r="R971" s="27">
        <f>IF(H971=1,E971,"")</f>
        <v/>
      </c>
      <c r="S971" s="27">
        <f>IF(AND(H971=1,J971&lt;&gt;""),E971-J971,"")</f>
        <v/>
      </c>
      <c r="T971">
        <f>IF(G971="","",MONTH(G971))</f>
        <v/>
      </c>
    </row>
    <row r="972">
      <c r="A972" s="24" t="n">
        <v>2020</v>
      </c>
      <c r="B972" s="24" t="n">
        <v>2</v>
      </c>
      <c r="C972" s="24" t="n">
        <v>10</v>
      </c>
      <c r="D972" s="24" t="n">
        <v>11</v>
      </c>
      <c r="E972" s="24" t="n">
        <v>6.11</v>
      </c>
      <c r="F972" s="25">
        <f>IF($E972="","",DATE(IF($A972="",nominal_year,$A972),$B972,$C972)+($D972-IF(LEFT(hour_conv,1)="1",1,0))/24)</f>
        <v/>
      </c>
      <c r="G972" s="26">
        <f>IF(F972="","",INT(F972))</f>
        <v/>
      </c>
      <c r="H972">
        <f>IF(G972="","",IF(AND(MONTH(G972)*100+DAY(G972)&gt;=season_lo,MONTH(G972)*100+DAY(G972)&lt;=season_hi),1,0))</f>
        <v/>
      </c>
      <c r="I972">
        <f>IF(G972="","",G972-first_day+1)</f>
        <v/>
      </c>
      <c r="J972" s="27">
        <f>IF(I972="","",INDEX(Daily!$J$2:$J$421,I972))</f>
        <v/>
      </c>
      <c r="K972" s="27">
        <f>IF(J972="","",J972+cat_offset)</f>
        <v/>
      </c>
      <c r="L972" s="27">
        <f>IF(J972="","",MAX(0,E972-J972)^2)</f>
        <v/>
      </c>
      <c r="M972" s="27">
        <f>IF(J972="","",MAX(0,E972-(J972+twcdh_off))^2)</f>
        <v/>
      </c>
      <c r="N972" s="27">
        <f>IF(E972="","",MAX(0,E972-swcdh_thr)^2)</f>
        <v/>
      </c>
      <c r="O972">
        <f>IF(K972="","",ROUND(E972-K972,0))</f>
        <v/>
      </c>
      <c r="P972">
        <f>IF(O972="","",IF(O972&gt;=1,O972,0))</f>
        <v/>
      </c>
      <c r="Q972" s="27">
        <f>IF(E972="","",MAX(0,E972-22))</f>
        <v/>
      </c>
      <c r="R972" s="27">
        <f>IF(H972=1,E972,"")</f>
        <v/>
      </c>
      <c r="S972" s="27">
        <f>IF(AND(H972=1,J972&lt;&gt;""),E972-J972,"")</f>
        <v/>
      </c>
      <c r="T972">
        <f>IF(G972="","",MONTH(G972))</f>
        <v/>
      </c>
    </row>
    <row r="973">
      <c r="A973" s="24" t="n">
        <v>2020</v>
      </c>
      <c r="B973" s="24" t="n">
        <v>2</v>
      </c>
      <c r="C973" s="24" t="n">
        <v>10</v>
      </c>
      <c r="D973" s="24" t="n">
        <v>12</v>
      </c>
      <c r="E973" s="24" t="n">
        <v>7.34</v>
      </c>
      <c r="F973" s="25">
        <f>IF($E973="","",DATE(IF($A973="",nominal_year,$A973),$B973,$C973)+($D973-IF(LEFT(hour_conv,1)="1",1,0))/24)</f>
        <v/>
      </c>
      <c r="G973" s="26">
        <f>IF(F973="","",INT(F973))</f>
        <v/>
      </c>
      <c r="H973">
        <f>IF(G973="","",IF(AND(MONTH(G973)*100+DAY(G973)&gt;=season_lo,MONTH(G973)*100+DAY(G973)&lt;=season_hi),1,0))</f>
        <v/>
      </c>
      <c r="I973">
        <f>IF(G973="","",G973-first_day+1)</f>
        <v/>
      </c>
      <c r="J973" s="27">
        <f>IF(I973="","",INDEX(Daily!$J$2:$J$421,I973))</f>
        <v/>
      </c>
      <c r="K973" s="27">
        <f>IF(J973="","",J973+cat_offset)</f>
        <v/>
      </c>
      <c r="L973" s="27">
        <f>IF(J973="","",MAX(0,E973-J973)^2)</f>
        <v/>
      </c>
      <c r="M973" s="27">
        <f>IF(J973="","",MAX(0,E973-(J973+twcdh_off))^2)</f>
        <v/>
      </c>
      <c r="N973" s="27">
        <f>IF(E973="","",MAX(0,E973-swcdh_thr)^2)</f>
        <v/>
      </c>
      <c r="O973">
        <f>IF(K973="","",ROUND(E973-K973,0))</f>
        <v/>
      </c>
      <c r="P973">
        <f>IF(O973="","",IF(O973&gt;=1,O973,0))</f>
        <v/>
      </c>
      <c r="Q973" s="27">
        <f>IF(E973="","",MAX(0,E973-22))</f>
        <v/>
      </c>
      <c r="R973" s="27">
        <f>IF(H973=1,E973,"")</f>
        <v/>
      </c>
      <c r="S973" s="27">
        <f>IF(AND(H973=1,J973&lt;&gt;""),E973-J973,"")</f>
        <v/>
      </c>
      <c r="T973">
        <f>IF(G973="","",MONTH(G973))</f>
        <v/>
      </c>
    </row>
    <row r="974">
      <c r="A974" s="24" t="n">
        <v>2020</v>
      </c>
      <c r="B974" s="24" t="n">
        <v>2</v>
      </c>
      <c r="C974" s="24" t="n">
        <v>10</v>
      </c>
      <c r="D974" s="24" t="n">
        <v>13</v>
      </c>
      <c r="E974" s="24" t="n">
        <v>7.95</v>
      </c>
      <c r="F974" s="25">
        <f>IF($E974="","",DATE(IF($A974="",nominal_year,$A974),$B974,$C974)+($D974-IF(LEFT(hour_conv,1)="1",1,0))/24)</f>
        <v/>
      </c>
      <c r="G974" s="26">
        <f>IF(F974="","",INT(F974))</f>
        <v/>
      </c>
      <c r="H974">
        <f>IF(G974="","",IF(AND(MONTH(G974)*100+DAY(G974)&gt;=season_lo,MONTH(G974)*100+DAY(G974)&lt;=season_hi),1,0))</f>
        <v/>
      </c>
      <c r="I974">
        <f>IF(G974="","",G974-first_day+1)</f>
        <v/>
      </c>
      <c r="J974" s="27">
        <f>IF(I974="","",INDEX(Daily!$J$2:$J$421,I974))</f>
        <v/>
      </c>
      <c r="K974" s="27">
        <f>IF(J974="","",J974+cat_offset)</f>
        <v/>
      </c>
      <c r="L974" s="27">
        <f>IF(J974="","",MAX(0,E974-J974)^2)</f>
        <v/>
      </c>
      <c r="M974" s="27">
        <f>IF(J974="","",MAX(0,E974-(J974+twcdh_off))^2)</f>
        <v/>
      </c>
      <c r="N974" s="27">
        <f>IF(E974="","",MAX(0,E974-swcdh_thr)^2)</f>
        <v/>
      </c>
      <c r="O974">
        <f>IF(K974="","",ROUND(E974-K974,0))</f>
        <v/>
      </c>
      <c r="P974">
        <f>IF(O974="","",IF(O974&gt;=1,O974,0))</f>
        <v/>
      </c>
      <c r="Q974" s="27">
        <f>IF(E974="","",MAX(0,E974-22))</f>
        <v/>
      </c>
      <c r="R974" s="27">
        <f>IF(H974=1,E974,"")</f>
        <v/>
      </c>
      <c r="S974" s="27">
        <f>IF(AND(H974=1,J974&lt;&gt;""),E974-J974,"")</f>
        <v/>
      </c>
      <c r="T974">
        <f>IF(G974="","",MONTH(G974))</f>
        <v/>
      </c>
    </row>
    <row r="975">
      <c r="A975" s="24" t="n">
        <v>2020</v>
      </c>
      <c r="B975" s="24" t="n">
        <v>2</v>
      </c>
      <c r="C975" s="24" t="n">
        <v>10</v>
      </c>
      <c r="D975" s="24" t="n">
        <v>14</v>
      </c>
      <c r="E975" s="24" t="n">
        <v>7.49</v>
      </c>
      <c r="F975" s="25">
        <f>IF($E975="","",DATE(IF($A975="",nominal_year,$A975),$B975,$C975)+($D975-IF(LEFT(hour_conv,1)="1",1,0))/24)</f>
        <v/>
      </c>
      <c r="G975" s="26">
        <f>IF(F975="","",INT(F975))</f>
        <v/>
      </c>
      <c r="H975">
        <f>IF(G975="","",IF(AND(MONTH(G975)*100+DAY(G975)&gt;=season_lo,MONTH(G975)*100+DAY(G975)&lt;=season_hi),1,0))</f>
        <v/>
      </c>
      <c r="I975">
        <f>IF(G975="","",G975-first_day+1)</f>
        <v/>
      </c>
      <c r="J975" s="27">
        <f>IF(I975="","",INDEX(Daily!$J$2:$J$421,I975))</f>
        <v/>
      </c>
      <c r="K975" s="27">
        <f>IF(J975="","",J975+cat_offset)</f>
        <v/>
      </c>
      <c r="L975" s="27">
        <f>IF(J975="","",MAX(0,E975-J975)^2)</f>
        <v/>
      </c>
      <c r="M975" s="27">
        <f>IF(J975="","",MAX(0,E975-(J975+twcdh_off))^2)</f>
        <v/>
      </c>
      <c r="N975" s="27">
        <f>IF(E975="","",MAX(0,E975-swcdh_thr)^2)</f>
        <v/>
      </c>
      <c r="O975">
        <f>IF(K975="","",ROUND(E975-K975,0))</f>
        <v/>
      </c>
      <c r="P975">
        <f>IF(O975="","",IF(O975&gt;=1,O975,0))</f>
        <v/>
      </c>
      <c r="Q975" s="27">
        <f>IF(E975="","",MAX(0,E975-22))</f>
        <v/>
      </c>
      <c r="R975" s="27">
        <f>IF(H975=1,E975,"")</f>
        <v/>
      </c>
      <c r="S975" s="27">
        <f>IF(AND(H975=1,J975&lt;&gt;""),E975-J975,"")</f>
        <v/>
      </c>
      <c r="T975">
        <f>IF(G975="","",MONTH(G975))</f>
        <v/>
      </c>
    </row>
    <row r="976">
      <c r="A976" s="24" t="n">
        <v>2020</v>
      </c>
      <c r="B976" s="24" t="n">
        <v>2</v>
      </c>
      <c r="C976" s="24" t="n">
        <v>10</v>
      </c>
      <c r="D976" s="24" t="n">
        <v>15</v>
      </c>
      <c r="E976" s="24" t="n">
        <v>8.380000000000001</v>
      </c>
      <c r="F976" s="25">
        <f>IF($E976="","",DATE(IF($A976="",nominal_year,$A976),$B976,$C976)+($D976-IF(LEFT(hour_conv,1)="1",1,0))/24)</f>
        <v/>
      </c>
      <c r="G976" s="26">
        <f>IF(F976="","",INT(F976))</f>
        <v/>
      </c>
      <c r="H976">
        <f>IF(G976="","",IF(AND(MONTH(G976)*100+DAY(G976)&gt;=season_lo,MONTH(G976)*100+DAY(G976)&lt;=season_hi),1,0))</f>
        <v/>
      </c>
      <c r="I976">
        <f>IF(G976="","",G976-first_day+1)</f>
        <v/>
      </c>
      <c r="J976" s="27">
        <f>IF(I976="","",INDEX(Daily!$J$2:$J$421,I976))</f>
        <v/>
      </c>
      <c r="K976" s="27">
        <f>IF(J976="","",J976+cat_offset)</f>
        <v/>
      </c>
      <c r="L976" s="27">
        <f>IF(J976="","",MAX(0,E976-J976)^2)</f>
        <v/>
      </c>
      <c r="M976" s="27">
        <f>IF(J976="","",MAX(0,E976-(J976+twcdh_off))^2)</f>
        <v/>
      </c>
      <c r="N976" s="27">
        <f>IF(E976="","",MAX(0,E976-swcdh_thr)^2)</f>
        <v/>
      </c>
      <c r="O976">
        <f>IF(K976="","",ROUND(E976-K976,0))</f>
        <v/>
      </c>
      <c r="P976">
        <f>IF(O976="","",IF(O976&gt;=1,O976,0))</f>
        <v/>
      </c>
      <c r="Q976" s="27">
        <f>IF(E976="","",MAX(0,E976-22))</f>
        <v/>
      </c>
      <c r="R976" s="27">
        <f>IF(H976=1,E976,"")</f>
        <v/>
      </c>
      <c r="S976" s="27">
        <f>IF(AND(H976=1,J976&lt;&gt;""),E976-J976,"")</f>
        <v/>
      </c>
      <c r="T976">
        <f>IF(G976="","",MONTH(G976))</f>
        <v/>
      </c>
    </row>
    <row r="977">
      <c r="A977" s="24" t="n">
        <v>2020</v>
      </c>
      <c r="B977" s="24" t="n">
        <v>2</v>
      </c>
      <c r="C977" s="24" t="n">
        <v>10</v>
      </c>
      <c r="D977" s="24" t="n">
        <v>16</v>
      </c>
      <c r="E977" s="24" t="n">
        <v>8.779999999999999</v>
      </c>
      <c r="F977" s="25">
        <f>IF($E977="","",DATE(IF($A977="",nominal_year,$A977),$B977,$C977)+($D977-IF(LEFT(hour_conv,1)="1",1,0))/24)</f>
        <v/>
      </c>
      <c r="G977" s="26">
        <f>IF(F977="","",INT(F977))</f>
        <v/>
      </c>
      <c r="H977">
        <f>IF(G977="","",IF(AND(MONTH(G977)*100+DAY(G977)&gt;=season_lo,MONTH(G977)*100+DAY(G977)&lt;=season_hi),1,0))</f>
        <v/>
      </c>
      <c r="I977">
        <f>IF(G977="","",G977-first_day+1)</f>
        <v/>
      </c>
      <c r="J977" s="27">
        <f>IF(I977="","",INDEX(Daily!$J$2:$J$421,I977))</f>
        <v/>
      </c>
      <c r="K977" s="27">
        <f>IF(J977="","",J977+cat_offset)</f>
        <v/>
      </c>
      <c r="L977" s="27">
        <f>IF(J977="","",MAX(0,E977-J977)^2)</f>
        <v/>
      </c>
      <c r="M977" s="27">
        <f>IF(J977="","",MAX(0,E977-(J977+twcdh_off))^2)</f>
        <v/>
      </c>
      <c r="N977" s="27">
        <f>IF(E977="","",MAX(0,E977-swcdh_thr)^2)</f>
        <v/>
      </c>
      <c r="O977">
        <f>IF(K977="","",ROUND(E977-K977,0))</f>
        <v/>
      </c>
      <c r="P977">
        <f>IF(O977="","",IF(O977&gt;=1,O977,0))</f>
        <v/>
      </c>
      <c r="Q977" s="27">
        <f>IF(E977="","",MAX(0,E977-22))</f>
        <v/>
      </c>
      <c r="R977" s="27">
        <f>IF(H977=1,E977,"")</f>
        <v/>
      </c>
      <c r="S977" s="27">
        <f>IF(AND(H977=1,J977&lt;&gt;""),E977-J977,"")</f>
        <v/>
      </c>
      <c r="T977">
        <f>IF(G977="","",MONTH(G977))</f>
        <v/>
      </c>
    </row>
    <row r="978">
      <c r="A978" s="24" t="n">
        <v>2020</v>
      </c>
      <c r="B978" s="24" t="n">
        <v>2</v>
      </c>
      <c r="C978" s="24" t="n">
        <v>10</v>
      </c>
      <c r="D978" s="24" t="n">
        <v>17</v>
      </c>
      <c r="E978" s="24" t="n">
        <v>8.279999999999999</v>
      </c>
      <c r="F978" s="25">
        <f>IF($E978="","",DATE(IF($A978="",nominal_year,$A978),$B978,$C978)+($D978-IF(LEFT(hour_conv,1)="1",1,0))/24)</f>
        <v/>
      </c>
      <c r="G978" s="26">
        <f>IF(F978="","",INT(F978))</f>
        <v/>
      </c>
      <c r="H978">
        <f>IF(G978="","",IF(AND(MONTH(G978)*100+DAY(G978)&gt;=season_lo,MONTH(G978)*100+DAY(G978)&lt;=season_hi),1,0))</f>
        <v/>
      </c>
      <c r="I978">
        <f>IF(G978="","",G978-first_day+1)</f>
        <v/>
      </c>
      <c r="J978" s="27">
        <f>IF(I978="","",INDEX(Daily!$J$2:$J$421,I978))</f>
        <v/>
      </c>
      <c r="K978" s="27">
        <f>IF(J978="","",J978+cat_offset)</f>
        <v/>
      </c>
      <c r="L978" s="27">
        <f>IF(J978="","",MAX(0,E978-J978)^2)</f>
        <v/>
      </c>
      <c r="M978" s="27">
        <f>IF(J978="","",MAX(0,E978-(J978+twcdh_off))^2)</f>
        <v/>
      </c>
      <c r="N978" s="27">
        <f>IF(E978="","",MAX(0,E978-swcdh_thr)^2)</f>
        <v/>
      </c>
      <c r="O978">
        <f>IF(K978="","",ROUND(E978-K978,0))</f>
        <v/>
      </c>
      <c r="P978">
        <f>IF(O978="","",IF(O978&gt;=1,O978,0))</f>
        <v/>
      </c>
      <c r="Q978" s="27">
        <f>IF(E978="","",MAX(0,E978-22))</f>
        <v/>
      </c>
      <c r="R978" s="27">
        <f>IF(H978=1,E978,"")</f>
        <v/>
      </c>
      <c r="S978" s="27">
        <f>IF(AND(H978=1,J978&lt;&gt;""),E978-J978,"")</f>
        <v/>
      </c>
      <c r="T978">
        <f>IF(G978="","",MONTH(G978))</f>
        <v/>
      </c>
    </row>
    <row r="979">
      <c r="A979" s="24" t="n">
        <v>2020</v>
      </c>
      <c r="B979" s="24" t="n">
        <v>2</v>
      </c>
      <c r="C979" s="24" t="n">
        <v>10</v>
      </c>
      <c r="D979" s="24" t="n">
        <v>18</v>
      </c>
      <c r="E979" s="24" t="n">
        <v>7.36</v>
      </c>
      <c r="F979" s="25">
        <f>IF($E979="","",DATE(IF($A979="",nominal_year,$A979),$B979,$C979)+($D979-IF(LEFT(hour_conv,1)="1",1,0))/24)</f>
        <v/>
      </c>
      <c r="G979" s="26">
        <f>IF(F979="","",INT(F979))</f>
        <v/>
      </c>
      <c r="H979">
        <f>IF(G979="","",IF(AND(MONTH(G979)*100+DAY(G979)&gt;=season_lo,MONTH(G979)*100+DAY(G979)&lt;=season_hi),1,0))</f>
        <v/>
      </c>
      <c r="I979">
        <f>IF(G979="","",G979-first_day+1)</f>
        <v/>
      </c>
      <c r="J979" s="27">
        <f>IF(I979="","",INDEX(Daily!$J$2:$J$421,I979))</f>
        <v/>
      </c>
      <c r="K979" s="27">
        <f>IF(J979="","",J979+cat_offset)</f>
        <v/>
      </c>
      <c r="L979" s="27">
        <f>IF(J979="","",MAX(0,E979-J979)^2)</f>
        <v/>
      </c>
      <c r="M979" s="27">
        <f>IF(J979="","",MAX(0,E979-(J979+twcdh_off))^2)</f>
        <v/>
      </c>
      <c r="N979" s="27">
        <f>IF(E979="","",MAX(0,E979-swcdh_thr)^2)</f>
        <v/>
      </c>
      <c r="O979">
        <f>IF(K979="","",ROUND(E979-K979,0))</f>
        <v/>
      </c>
      <c r="P979">
        <f>IF(O979="","",IF(O979&gt;=1,O979,0))</f>
        <v/>
      </c>
      <c r="Q979" s="27">
        <f>IF(E979="","",MAX(0,E979-22))</f>
        <v/>
      </c>
      <c r="R979" s="27">
        <f>IF(H979=1,E979,"")</f>
        <v/>
      </c>
      <c r="S979" s="27">
        <f>IF(AND(H979=1,J979&lt;&gt;""),E979-J979,"")</f>
        <v/>
      </c>
      <c r="T979">
        <f>IF(G979="","",MONTH(G979))</f>
        <v/>
      </c>
    </row>
    <row r="980">
      <c r="A980" s="24" t="n">
        <v>2020</v>
      </c>
      <c r="B980" s="24" t="n">
        <v>2</v>
      </c>
      <c r="C980" s="24" t="n">
        <v>10</v>
      </c>
      <c r="D980" s="24" t="n">
        <v>19</v>
      </c>
      <c r="E980" s="24" t="n">
        <v>7.62</v>
      </c>
      <c r="F980" s="25">
        <f>IF($E980="","",DATE(IF($A980="",nominal_year,$A980),$B980,$C980)+($D980-IF(LEFT(hour_conv,1)="1",1,0))/24)</f>
        <v/>
      </c>
      <c r="G980" s="26">
        <f>IF(F980="","",INT(F980))</f>
        <v/>
      </c>
      <c r="H980">
        <f>IF(G980="","",IF(AND(MONTH(G980)*100+DAY(G980)&gt;=season_lo,MONTH(G980)*100+DAY(G980)&lt;=season_hi),1,0))</f>
        <v/>
      </c>
      <c r="I980">
        <f>IF(G980="","",G980-first_day+1)</f>
        <v/>
      </c>
      <c r="J980" s="27">
        <f>IF(I980="","",INDEX(Daily!$J$2:$J$421,I980))</f>
        <v/>
      </c>
      <c r="K980" s="27">
        <f>IF(J980="","",J980+cat_offset)</f>
        <v/>
      </c>
      <c r="L980" s="27">
        <f>IF(J980="","",MAX(0,E980-J980)^2)</f>
        <v/>
      </c>
      <c r="M980" s="27">
        <f>IF(J980="","",MAX(0,E980-(J980+twcdh_off))^2)</f>
        <v/>
      </c>
      <c r="N980" s="27">
        <f>IF(E980="","",MAX(0,E980-swcdh_thr)^2)</f>
        <v/>
      </c>
      <c r="O980">
        <f>IF(K980="","",ROUND(E980-K980,0))</f>
        <v/>
      </c>
      <c r="P980">
        <f>IF(O980="","",IF(O980&gt;=1,O980,0))</f>
        <v/>
      </c>
      <c r="Q980" s="27">
        <f>IF(E980="","",MAX(0,E980-22))</f>
        <v/>
      </c>
      <c r="R980" s="27">
        <f>IF(H980=1,E980,"")</f>
        <v/>
      </c>
      <c r="S980" s="27">
        <f>IF(AND(H980=1,J980&lt;&gt;""),E980-J980,"")</f>
        <v/>
      </c>
      <c r="T980">
        <f>IF(G980="","",MONTH(G980))</f>
        <v/>
      </c>
    </row>
    <row r="981">
      <c r="A981" s="24" t="n">
        <v>2020</v>
      </c>
      <c r="B981" s="24" t="n">
        <v>2</v>
      </c>
      <c r="C981" s="24" t="n">
        <v>10</v>
      </c>
      <c r="D981" s="24" t="n">
        <v>20</v>
      </c>
      <c r="E981" s="24" t="n">
        <v>7.41</v>
      </c>
      <c r="F981" s="25">
        <f>IF($E981="","",DATE(IF($A981="",nominal_year,$A981),$B981,$C981)+($D981-IF(LEFT(hour_conv,1)="1",1,0))/24)</f>
        <v/>
      </c>
      <c r="G981" s="26">
        <f>IF(F981="","",INT(F981))</f>
        <v/>
      </c>
      <c r="H981">
        <f>IF(G981="","",IF(AND(MONTH(G981)*100+DAY(G981)&gt;=season_lo,MONTH(G981)*100+DAY(G981)&lt;=season_hi),1,0))</f>
        <v/>
      </c>
      <c r="I981">
        <f>IF(G981="","",G981-first_day+1)</f>
        <v/>
      </c>
      <c r="J981" s="27">
        <f>IF(I981="","",INDEX(Daily!$J$2:$J$421,I981))</f>
        <v/>
      </c>
      <c r="K981" s="27">
        <f>IF(J981="","",J981+cat_offset)</f>
        <v/>
      </c>
      <c r="L981" s="27">
        <f>IF(J981="","",MAX(0,E981-J981)^2)</f>
        <v/>
      </c>
      <c r="M981" s="27">
        <f>IF(J981="","",MAX(0,E981-(J981+twcdh_off))^2)</f>
        <v/>
      </c>
      <c r="N981" s="27">
        <f>IF(E981="","",MAX(0,E981-swcdh_thr)^2)</f>
        <v/>
      </c>
      <c r="O981">
        <f>IF(K981="","",ROUND(E981-K981,0))</f>
        <v/>
      </c>
      <c r="P981">
        <f>IF(O981="","",IF(O981&gt;=1,O981,0))</f>
        <v/>
      </c>
      <c r="Q981" s="27">
        <f>IF(E981="","",MAX(0,E981-22))</f>
        <v/>
      </c>
      <c r="R981" s="27">
        <f>IF(H981=1,E981,"")</f>
        <v/>
      </c>
      <c r="S981" s="27">
        <f>IF(AND(H981=1,J981&lt;&gt;""),E981-J981,"")</f>
        <v/>
      </c>
      <c r="T981">
        <f>IF(G981="","",MONTH(G981))</f>
        <v/>
      </c>
    </row>
    <row r="982">
      <c r="A982" s="24" t="n">
        <v>2020</v>
      </c>
      <c r="B982" s="24" t="n">
        <v>2</v>
      </c>
      <c r="C982" s="24" t="n">
        <v>10</v>
      </c>
      <c r="D982" s="24" t="n">
        <v>21</v>
      </c>
      <c r="E982" s="24" t="n">
        <v>7.02</v>
      </c>
      <c r="F982" s="25">
        <f>IF($E982="","",DATE(IF($A982="",nominal_year,$A982),$B982,$C982)+($D982-IF(LEFT(hour_conv,1)="1",1,0))/24)</f>
        <v/>
      </c>
      <c r="G982" s="26">
        <f>IF(F982="","",INT(F982))</f>
        <v/>
      </c>
      <c r="H982">
        <f>IF(G982="","",IF(AND(MONTH(G982)*100+DAY(G982)&gt;=season_lo,MONTH(G982)*100+DAY(G982)&lt;=season_hi),1,0))</f>
        <v/>
      </c>
      <c r="I982">
        <f>IF(G982="","",G982-first_day+1)</f>
        <v/>
      </c>
      <c r="J982" s="27">
        <f>IF(I982="","",INDEX(Daily!$J$2:$J$421,I982))</f>
        <v/>
      </c>
      <c r="K982" s="27">
        <f>IF(J982="","",J982+cat_offset)</f>
        <v/>
      </c>
      <c r="L982" s="27">
        <f>IF(J982="","",MAX(0,E982-J982)^2)</f>
        <v/>
      </c>
      <c r="M982" s="27">
        <f>IF(J982="","",MAX(0,E982-(J982+twcdh_off))^2)</f>
        <v/>
      </c>
      <c r="N982" s="27">
        <f>IF(E982="","",MAX(0,E982-swcdh_thr)^2)</f>
        <v/>
      </c>
      <c r="O982">
        <f>IF(K982="","",ROUND(E982-K982,0))</f>
        <v/>
      </c>
      <c r="P982">
        <f>IF(O982="","",IF(O982&gt;=1,O982,0))</f>
        <v/>
      </c>
      <c r="Q982" s="27">
        <f>IF(E982="","",MAX(0,E982-22))</f>
        <v/>
      </c>
      <c r="R982" s="27">
        <f>IF(H982=1,E982,"")</f>
        <v/>
      </c>
      <c r="S982" s="27">
        <f>IF(AND(H982=1,J982&lt;&gt;""),E982-J982,"")</f>
        <v/>
      </c>
      <c r="T982">
        <f>IF(G982="","",MONTH(G982))</f>
        <v/>
      </c>
    </row>
    <row r="983">
      <c r="A983" s="24" t="n">
        <v>2020</v>
      </c>
      <c r="B983" s="24" t="n">
        <v>2</v>
      </c>
      <c r="C983" s="24" t="n">
        <v>10</v>
      </c>
      <c r="D983" s="24" t="n">
        <v>22</v>
      </c>
      <c r="E983" s="24" t="n">
        <v>4.73</v>
      </c>
      <c r="F983" s="25">
        <f>IF($E983="","",DATE(IF($A983="",nominal_year,$A983),$B983,$C983)+($D983-IF(LEFT(hour_conv,1)="1",1,0))/24)</f>
        <v/>
      </c>
      <c r="G983" s="26">
        <f>IF(F983="","",INT(F983))</f>
        <v/>
      </c>
      <c r="H983">
        <f>IF(G983="","",IF(AND(MONTH(G983)*100+DAY(G983)&gt;=season_lo,MONTH(G983)*100+DAY(G983)&lt;=season_hi),1,0))</f>
        <v/>
      </c>
      <c r="I983">
        <f>IF(G983="","",G983-first_day+1)</f>
        <v/>
      </c>
      <c r="J983" s="27">
        <f>IF(I983="","",INDEX(Daily!$J$2:$J$421,I983))</f>
        <v/>
      </c>
      <c r="K983" s="27">
        <f>IF(J983="","",J983+cat_offset)</f>
        <v/>
      </c>
      <c r="L983" s="27">
        <f>IF(J983="","",MAX(0,E983-J983)^2)</f>
        <v/>
      </c>
      <c r="M983" s="27">
        <f>IF(J983="","",MAX(0,E983-(J983+twcdh_off))^2)</f>
        <v/>
      </c>
      <c r="N983" s="27">
        <f>IF(E983="","",MAX(0,E983-swcdh_thr)^2)</f>
        <v/>
      </c>
      <c r="O983">
        <f>IF(K983="","",ROUND(E983-K983,0))</f>
        <v/>
      </c>
      <c r="P983">
        <f>IF(O983="","",IF(O983&gt;=1,O983,0))</f>
        <v/>
      </c>
      <c r="Q983" s="27">
        <f>IF(E983="","",MAX(0,E983-22))</f>
        <v/>
      </c>
      <c r="R983" s="27">
        <f>IF(H983=1,E983,"")</f>
        <v/>
      </c>
      <c r="S983" s="27">
        <f>IF(AND(H983=1,J983&lt;&gt;""),E983-J983,"")</f>
        <v/>
      </c>
      <c r="T983">
        <f>IF(G983="","",MONTH(G983))</f>
        <v/>
      </c>
    </row>
    <row r="984">
      <c r="A984" s="24" t="n">
        <v>2020</v>
      </c>
      <c r="B984" s="24" t="n">
        <v>2</v>
      </c>
      <c r="C984" s="24" t="n">
        <v>10</v>
      </c>
      <c r="D984" s="24" t="n">
        <v>23</v>
      </c>
      <c r="E984" s="24" t="n">
        <v>5.87</v>
      </c>
      <c r="F984" s="25">
        <f>IF($E984="","",DATE(IF($A984="",nominal_year,$A984),$B984,$C984)+($D984-IF(LEFT(hour_conv,1)="1",1,0))/24)</f>
        <v/>
      </c>
      <c r="G984" s="26">
        <f>IF(F984="","",INT(F984))</f>
        <v/>
      </c>
      <c r="H984">
        <f>IF(G984="","",IF(AND(MONTH(G984)*100+DAY(G984)&gt;=season_lo,MONTH(G984)*100+DAY(G984)&lt;=season_hi),1,0))</f>
        <v/>
      </c>
      <c r="I984">
        <f>IF(G984="","",G984-first_day+1)</f>
        <v/>
      </c>
      <c r="J984" s="27">
        <f>IF(I984="","",INDEX(Daily!$J$2:$J$421,I984))</f>
        <v/>
      </c>
      <c r="K984" s="27">
        <f>IF(J984="","",J984+cat_offset)</f>
        <v/>
      </c>
      <c r="L984" s="27">
        <f>IF(J984="","",MAX(0,E984-J984)^2)</f>
        <v/>
      </c>
      <c r="M984" s="27">
        <f>IF(J984="","",MAX(0,E984-(J984+twcdh_off))^2)</f>
        <v/>
      </c>
      <c r="N984" s="27">
        <f>IF(E984="","",MAX(0,E984-swcdh_thr)^2)</f>
        <v/>
      </c>
      <c r="O984">
        <f>IF(K984="","",ROUND(E984-K984,0))</f>
        <v/>
      </c>
      <c r="P984">
        <f>IF(O984="","",IF(O984&gt;=1,O984,0))</f>
        <v/>
      </c>
      <c r="Q984" s="27">
        <f>IF(E984="","",MAX(0,E984-22))</f>
        <v/>
      </c>
      <c r="R984" s="27">
        <f>IF(H984=1,E984,"")</f>
        <v/>
      </c>
      <c r="S984" s="27">
        <f>IF(AND(H984=1,J984&lt;&gt;""),E984-J984,"")</f>
        <v/>
      </c>
      <c r="T984">
        <f>IF(G984="","",MONTH(G984))</f>
        <v/>
      </c>
    </row>
    <row r="985">
      <c r="A985" s="24" t="n">
        <v>2020</v>
      </c>
      <c r="B985" s="24" t="n">
        <v>2</v>
      </c>
      <c r="C985" s="24" t="n">
        <v>10</v>
      </c>
      <c r="D985" s="24" t="n">
        <v>24</v>
      </c>
      <c r="E985" s="24" t="n">
        <v>3.64</v>
      </c>
      <c r="F985" s="25">
        <f>IF($E985="","",DATE(IF($A985="",nominal_year,$A985),$B985,$C985)+($D985-IF(LEFT(hour_conv,1)="1",1,0))/24)</f>
        <v/>
      </c>
      <c r="G985" s="26">
        <f>IF(F985="","",INT(F985))</f>
        <v/>
      </c>
      <c r="H985">
        <f>IF(G985="","",IF(AND(MONTH(G985)*100+DAY(G985)&gt;=season_lo,MONTH(G985)*100+DAY(G985)&lt;=season_hi),1,0))</f>
        <v/>
      </c>
      <c r="I985">
        <f>IF(G985="","",G985-first_day+1)</f>
        <v/>
      </c>
      <c r="J985" s="27">
        <f>IF(I985="","",INDEX(Daily!$J$2:$J$421,I985))</f>
        <v/>
      </c>
      <c r="K985" s="27">
        <f>IF(J985="","",J985+cat_offset)</f>
        <v/>
      </c>
      <c r="L985" s="27">
        <f>IF(J985="","",MAX(0,E985-J985)^2)</f>
        <v/>
      </c>
      <c r="M985" s="27">
        <f>IF(J985="","",MAX(0,E985-(J985+twcdh_off))^2)</f>
        <v/>
      </c>
      <c r="N985" s="27">
        <f>IF(E985="","",MAX(0,E985-swcdh_thr)^2)</f>
        <v/>
      </c>
      <c r="O985">
        <f>IF(K985="","",ROUND(E985-K985,0))</f>
        <v/>
      </c>
      <c r="P985">
        <f>IF(O985="","",IF(O985&gt;=1,O985,0))</f>
        <v/>
      </c>
      <c r="Q985" s="27">
        <f>IF(E985="","",MAX(0,E985-22))</f>
        <v/>
      </c>
      <c r="R985" s="27">
        <f>IF(H985=1,E985,"")</f>
        <v/>
      </c>
      <c r="S985" s="27">
        <f>IF(AND(H985=1,J985&lt;&gt;""),E985-J985,"")</f>
        <v/>
      </c>
      <c r="T985">
        <f>IF(G985="","",MONTH(G985))</f>
        <v/>
      </c>
    </row>
    <row r="986">
      <c r="A986" s="24" t="n">
        <v>2020</v>
      </c>
      <c r="B986" s="24" t="n">
        <v>2</v>
      </c>
      <c r="C986" s="24" t="n">
        <v>11</v>
      </c>
      <c r="D986" s="24" t="n">
        <v>1</v>
      </c>
      <c r="E986" s="24" t="n">
        <v>3.5</v>
      </c>
      <c r="F986" s="25">
        <f>IF($E986="","",DATE(IF($A986="",nominal_year,$A986),$B986,$C986)+($D986-IF(LEFT(hour_conv,1)="1",1,0))/24)</f>
        <v/>
      </c>
      <c r="G986" s="26">
        <f>IF(F986="","",INT(F986))</f>
        <v/>
      </c>
      <c r="H986">
        <f>IF(G986="","",IF(AND(MONTH(G986)*100+DAY(G986)&gt;=season_lo,MONTH(G986)*100+DAY(G986)&lt;=season_hi),1,0))</f>
        <v/>
      </c>
      <c r="I986">
        <f>IF(G986="","",G986-first_day+1)</f>
        <v/>
      </c>
      <c r="J986" s="27">
        <f>IF(I986="","",INDEX(Daily!$J$2:$J$421,I986))</f>
        <v/>
      </c>
      <c r="K986" s="27">
        <f>IF(J986="","",J986+cat_offset)</f>
        <v/>
      </c>
      <c r="L986" s="27">
        <f>IF(J986="","",MAX(0,E986-J986)^2)</f>
        <v/>
      </c>
      <c r="M986" s="27">
        <f>IF(J986="","",MAX(0,E986-(J986+twcdh_off))^2)</f>
        <v/>
      </c>
      <c r="N986" s="27">
        <f>IF(E986="","",MAX(0,E986-swcdh_thr)^2)</f>
        <v/>
      </c>
      <c r="O986">
        <f>IF(K986="","",ROUND(E986-K986,0))</f>
        <v/>
      </c>
      <c r="P986">
        <f>IF(O986="","",IF(O986&gt;=1,O986,0))</f>
        <v/>
      </c>
      <c r="Q986" s="27">
        <f>IF(E986="","",MAX(0,E986-22))</f>
        <v/>
      </c>
      <c r="R986" s="27">
        <f>IF(H986=1,E986,"")</f>
        <v/>
      </c>
      <c r="S986" s="27">
        <f>IF(AND(H986=1,J986&lt;&gt;""),E986-J986,"")</f>
        <v/>
      </c>
      <c r="T986">
        <f>IF(G986="","",MONTH(G986))</f>
        <v/>
      </c>
    </row>
    <row r="987">
      <c r="A987" s="24" t="n">
        <v>2020</v>
      </c>
      <c r="B987" s="24" t="n">
        <v>2</v>
      </c>
      <c r="C987" s="24" t="n">
        <v>11</v>
      </c>
      <c r="D987" s="24" t="n">
        <v>2</v>
      </c>
      <c r="E987" s="24" t="n">
        <v>3.13</v>
      </c>
      <c r="F987" s="25">
        <f>IF($E987="","",DATE(IF($A987="",nominal_year,$A987),$B987,$C987)+($D987-IF(LEFT(hour_conv,1)="1",1,0))/24)</f>
        <v/>
      </c>
      <c r="G987" s="26">
        <f>IF(F987="","",INT(F987))</f>
        <v/>
      </c>
      <c r="H987">
        <f>IF(G987="","",IF(AND(MONTH(G987)*100+DAY(G987)&gt;=season_lo,MONTH(G987)*100+DAY(G987)&lt;=season_hi),1,0))</f>
        <v/>
      </c>
      <c r="I987">
        <f>IF(G987="","",G987-first_day+1)</f>
        <v/>
      </c>
      <c r="J987" s="27">
        <f>IF(I987="","",INDEX(Daily!$J$2:$J$421,I987))</f>
        <v/>
      </c>
      <c r="K987" s="27">
        <f>IF(J987="","",J987+cat_offset)</f>
        <v/>
      </c>
      <c r="L987" s="27">
        <f>IF(J987="","",MAX(0,E987-J987)^2)</f>
        <v/>
      </c>
      <c r="M987" s="27">
        <f>IF(J987="","",MAX(0,E987-(J987+twcdh_off))^2)</f>
        <v/>
      </c>
      <c r="N987" s="27">
        <f>IF(E987="","",MAX(0,E987-swcdh_thr)^2)</f>
        <v/>
      </c>
      <c r="O987">
        <f>IF(K987="","",ROUND(E987-K987,0))</f>
        <v/>
      </c>
      <c r="P987">
        <f>IF(O987="","",IF(O987&gt;=1,O987,0))</f>
        <v/>
      </c>
      <c r="Q987" s="27">
        <f>IF(E987="","",MAX(0,E987-22))</f>
        <v/>
      </c>
      <c r="R987" s="27">
        <f>IF(H987=1,E987,"")</f>
        <v/>
      </c>
      <c r="S987" s="27">
        <f>IF(AND(H987=1,J987&lt;&gt;""),E987-J987,"")</f>
        <v/>
      </c>
      <c r="T987">
        <f>IF(G987="","",MONTH(G987))</f>
        <v/>
      </c>
    </row>
    <row r="988">
      <c r="A988" s="24" t="n">
        <v>2020</v>
      </c>
      <c r="B988" s="24" t="n">
        <v>2</v>
      </c>
      <c r="C988" s="24" t="n">
        <v>11</v>
      </c>
      <c r="D988" s="24" t="n">
        <v>3</v>
      </c>
      <c r="E988" s="24" t="n">
        <v>2.73</v>
      </c>
      <c r="F988" s="25">
        <f>IF($E988="","",DATE(IF($A988="",nominal_year,$A988),$B988,$C988)+($D988-IF(LEFT(hour_conv,1)="1",1,0))/24)</f>
        <v/>
      </c>
      <c r="G988" s="26">
        <f>IF(F988="","",INT(F988))</f>
        <v/>
      </c>
      <c r="H988">
        <f>IF(G988="","",IF(AND(MONTH(G988)*100+DAY(G988)&gt;=season_lo,MONTH(G988)*100+DAY(G988)&lt;=season_hi),1,0))</f>
        <v/>
      </c>
      <c r="I988">
        <f>IF(G988="","",G988-first_day+1)</f>
        <v/>
      </c>
      <c r="J988" s="27">
        <f>IF(I988="","",INDEX(Daily!$J$2:$J$421,I988))</f>
        <v/>
      </c>
      <c r="K988" s="27">
        <f>IF(J988="","",J988+cat_offset)</f>
        <v/>
      </c>
      <c r="L988" s="27">
        <f>IF(J988="","",MAX(0,E988-J988)^2)</f>
        <v/>
      </c>
      <c r="M988" s="27">
        <f>IF(J988="","",MAX(0,E988-(J988+twcdh_off))^2)</f>
        <v/>
      </c>
      <c r="N988" s="27">
        <f>IF(E988="","",MAX(0,E988-swcdh_thr)^2)</f>
        <v/>
      </c>
      <c r="O988">
        <f>IF(K988="","",ROUND(E988-K988,0))</f>
        <v/>
      </c>
      <c r="P988">
        <f>IF(O988="","",IF(O988&gt;=1,O988,0))</f>
        <v/>
      </c>
      <c r="Q988" s="27">
        <f>IF(E988="","",MAX(0,E988-22))</f>
        <v/>
      </c>
      <c r="R988" s="27">
        <f>IF(H988=1,E988,"")</f>
        <v/>
      </c>
      <c r="S988" s="27">
        <f>IF(AND(H988=1,J988&lt;&gt;""),E988-J988,"")</f>
        <v/>
      </c>
      <c r="T988">
        <f>IF(G988="","",MONTH(G988))</f>
        <v/>
      </c>
    </row>
    <row r="989">
      <c r="A989" s="24" t="n">
        <v>2020</v>
      </c>
      <c r="B989" s="24" t="n">
        <v>2</v>
      </c>
      <c r="C989" s="24" t="n">
        <v>11</v>
      </c>
      <c r="D989" s="24" t="n">
        <v>4</v>
      </c>
      <c r="E989" s="24" t="n">
        <v>2.29</v>
      </c>
      <c r="F989" s="25">
        <f>IF($E989="","",DATE(IF($A989="",nominal_year,$A989),$B989,$C989)+($D989-IF(LEFT(hour_conv,1)="1",1,0))/24)</f>
        <v/>
      </c>
      <c r="G989" s="26">
        <f>IF(F989="","",INT(F989))</f>
        <v/>
      </c>
      <c r="H989">
        <f>IF(G989="","",IF(AND(MONTH(G989)*100+DAY(G989)&gt;=season_lo,MONTH(G989)*100+DAY(G989)&lt;=season_hi),1,0))</f>
        <v/>
      </c>
      <c r="I989">
        <f>IF(G989="","",G989-first_day+1)</f>
        <v/>
      </c>
      <c r="J989" s="27">
        <f>IF(I989="","",INDEX(Daily!$J$2:$J$421,I989))</f>
        <v/>
      </c>
      <c r="K989" s="27">
        <f>IF(J989="","",J989+cat_offset)</f>
        <v/>
      </c>
      <c r="L989" s="27">
        <f>IF(J989="","",MAX(0,E989-J989)^2)</f>
        <v/>
      </c>
      <c r="M989" s="27">
        <f>IF(J989="","",MAX(0,E989-(J989+twcdh_off))^2)</f>
        <v/>
      </c>
      <c r="N989" s="27">
        <f>IF(E989="","",MAX(0,E989-swcdh_thr)^2)</f>
        <v/>
      </c>
      <c r="O989">
        <f>IF(K989="","",ROUND(E989-K989,0))</f>
        <v/>
      </c>
      <c r="P989">
        <f>IF(O989="","",IF(O989&gt;=1,O989,0))</f>
        <v/>
      </c>
      <c r="Q989" s="27">
        <f>IF(E989="","",MAX(0,E989-22))</f>
        <v/>
      </c>
      <c r="R989" s="27">
        <f>IF(H989=1,E989,"")</f>
        <v/>
      </c>
      <c r="S989" s="27">
        <f>IF(AND(H989=1,J989&lt;&gt;""),E989-J989,"")</f>
        <v/>
      </c>
      <c r="T989">
        <f>IF(G989="","",MONTH(G989))</f>
        <v/>
      </c>
    </row>
    <row r="990">
      <c r="A990" s="24" t="n">
        <v>2020</v>
      </c>
      <c r="B990" s="24" t="n">
        <v>2</v>
      </c>
      <c r="C990" s="24" t="n">
        <v>11</v>
      </c>
      <c r="D990" s="24" t="n">
        <v>5</v>
      </c>
      <c r="E990" s="24" t="n">
        <v>1.87</v>
      </c>
      <c r="F990" s="25">
        <f>IF($E990="","",DATE(IF($A990="",nominal_year,$A990),$B990,$C990)+($D990-IF(LEFT(hour_conv,1)="1",1,0))/24)</f>
        <v/>
      </c>
      <c r="G990" s="26">
        <f>IF(F990="","",INT(F990))</f>
        <v/>
      </c>
      <c r="H990">
        <f>IF(G990="","",IF(AND(MONTH(G990)*100+DAY(G990)&gt;=season_lo,MONTH(G990)*100+DAY(G990)&lt;=season_hi),1,0))</f>
        <v/>
      </c>
      <c r="I990">
        <f>IF(G990="","",G990-first_day+1)</f>
        <v/>
      </c>
      <c r="J990" s="27">
        <f>IF(I990="","",INDEX(Daily!$J$2:$J$421,I990))</f>
        <v/>
      </c>
      <c r="K990" s="27">
        <f>IF(J990="","",J990+cat_offset)</f>
        <v/>
      </c>
      <c r="L990" s="27">
        <f>IF(J990="","",MAX(0,E990-J990)^2)</f>
        <v/>
      </c>
      <c r="M990" s="27">
        <f>IF(J990="","",MAX(0,E990-(J990+twcdh_off))^2)</f>
        <v/>
      </c>
      <c r="N990" s="27">
        <f>IF(E990="","",MAX(0,E990-swcdh_thr)^2)</f>
        <v/>
      </c>
      <c r="O990">
        <f>IF(K990="","",ROUND(E990-K990,0))</f>
        <v/>
      </c>
      <c r="P990">
        <f>IF(O990="","",IF(O990&gt;=1,O990,0))</f>
        <v/>
      </c>
      <c r="Q990" s="27">
        <f>IF(E990="","",MAX(0,E990-22))</f>
        <v/>
      </c>
      <c r="R990" s="27">
        <f>IF(H990=1,E990,"")</f>
        <v/>
      </c>
      <c r="S990" s="27">
        <f>IF(AND(H990=1,J990&lt;&gt;""),E990-J990,"")</f>
        <v/>
      </c>
      <c r="T990">
        <f>IF(G990="","",MONTH(G990))</f>
        <v/>
      </c>
    </row>
    <row r="991">
      <c r="A991" s="24" t="n">
        <v>2020</v>
      </c>
      <c r="B991" s="24" t="n">
        <v>2</v>
      </c>
      <c r="C991" s="24" t="n">
        <v>11</v>
      </c>
      <c r="D991" s="24" t="n">
        <v>6</v>
      </c>
      <c r="E991" s="24" t="n">
        <v>2.89</v>
      </c>
      <c r="F991" s="25">
        <f>IF($E991="","",DATE(IF($A991="",nominal_year,$A991),$B991,$C991)+($D991-IF(LEFT(hour_conv,1)="1",1,0))/24)</f>
        <v/>
      </c>
      <c r="G991" s="26">
        <f>IF(F991="","",INT(F991))</f>
        <v/>
      </c>
      <c r="H991">
        <f>IF(G991="","",IF(AND(MONTH(G991)*100+DAY(G991)&gt;=season_lo,MONTH(G991)*100+DAY(G991)&lt;=season_hi),1,0))</f>
        <v/>
      </c>
      <c r="I991">
        <f>IF(G991="","",G991-first_day+1)</f>
        <v/>
      </c>
      <c r="J991" s="27">
        <f>IF(I991="","",INDEX(Daily!$J$2:$J$421,I991))</f>
        <v/>
      </c>
      <c r="K991" s="27">
        <f>IF(J991="","",J991+cat_offset)</f>
        <v/>
      </c>
      <c r="L991" s="27">
        <f>IF(J991="","",MAX(0,E991-J991)^2)</f>
        <v/>
      </c>
      <c r="M991" s="27">
        <f>IF(J991="","",MAX(0,E991-(J991+twcdh_off))^2)</f>
        <v/>
      </c>
      <c r="N991" s="27">
        <f>IF(E991="","",MAX(0,E991-swcdh_thr)^2)</f>
        <v/>
      </c>
      <c r="O991">
        <f>IF(K991="","",ROUND(E991-K991,0))</f>
        <v/>
      </c>
      <c r="P991">
        <f>IF(O991="","",IF(O991&gt;=1,O991,0))</f>
        <v/>
      </c>
      <c r="Q991" s="27">
        <f>IF(E991="","",MAX(0,E991-22))</f>
        <v/>
      </c>
      <c r="R991" s="27">
        <f>IF(H991=1,E991,"")</f>
        <v/>
      </c>
      <c r="S991" s="27">
        <f>IF(AND(H991=1,J991&lt;&gt;""),E991-J991,"")</f>
        <v/>
      </c>
      <c r="T991">
        <f>IF(G991="","",MONTH(G991))</f>
        <v/>
      </c>
    </row>
    <row r="992">
      <c r="A992" s="24" t="n">
        <v>2020</v>
      </c>
      <c r="B992" s="24" t="n">
        <v>2</v>
      </c>
      <c r="C992" s="24" t="n">
        <v>11</v>
      </c>
      <c r="D992" s="24" t="n">
        <v>7</v>
      </c>
      <c r="E992" s="24" t="n">
        <v>2.84</v>
      </c>
      <c r="F992" s="25">
        <f>IF($E992="","",DATE(IF($A992="",nominal_year,$A992),$B992,$C992)+($D992-IF(LEFT(hour_conv,1)="1",1,0))/24)</f>
        <v/>
      </c>
      <c r="G992" s="26">
        <f>IF(F992="","",INT(F992))</f>
        <v/>
      </c>
      <c r="H992">
        <f>IF(G992="","",IF(AND(MONTH(G992)*100+DAY(G992)&gt;=season_lo,MONTH(G992)*100+DAY(G992)&lt;=season_hi),1,0))</f>
        <v/>
      </c>
      <c r="I992">
        <f>IF(G992="","",G992-first_day+1)</f>
        <v/>
      </c>
      <c r="J992" s="27">
        <f>IF(I992="","",INDEX(Daily!$J$2:$J$421,I992))</f>
        <v/>
      </c>
      <c r="K992" s="27">
        <f>IF(J992="","",J992+cat_offset)</f>
        <v/>
      </c>
      <c r="L992" s="27">
        <f>IF(J992="","",MAX(0,E992-J992)^2)</f>
        <v/>
      </c>
      <c r="M992" s="27">
        <f>IF(J992="","",MAX(0,E992-(J992+twcdh_off))^2)</f>
        <v/>
      </c>
      <c r="N992" s="27">
        <f>IF(E992="","",MAX(0,E992-swcdh_thr)^2)</f>
        <v/>
      </c>
      <c r="O992">
        <f>IF(K992="","",ROUND(E992-K992,0))</f>
        <v/>
      </c>
      <c r="P992">
        <f>IF(O992="","",IF(O992&gt;=1,O992,0))</f>
        <v/>
      </c>
      <c r="Q992" s="27">
        <f>IF(E992="","",MAX(0,E992-22))</f>
        <v/>
      </c>
      <c r="R992" s="27">
        <f>IF(H992=1,E992,"")</f>
        <v/>
      </c>
      <c r="S992" s="27">
        <f>IF(AND(H992=1,J992&lt;&gt;""),E992-J992,"")</f>
        <v/>
      </c>
      <c r="T992">
        <f>IF(G992="","",MONTH(G992))</f>
        <v/>
      </c>
    </row>
    <row r="993">
      <c r="A993" s="24" t="n">
        <v>2020</v>
      </c>
      <c r="B993" s="24" t="n">
        <v>2</v>
      </c>
      <c r="C993" s="24" t="n">
        <v>11</v>
      </c>
      <c r="D993" s="24" t="n">
        <v>8</v>
      </c>
      <c r="E993" s="24" t="n">
        <v>2.74</v>
      </c>
      <c r="F993" s="25">
        <f>IF($E993="","",DATE(IF($A993="",nominal_year,$A993),$B993,$C993)+($D993-IF(LEFT(hour_conv,1)="1",1,0))/24)</f>
        <v/>
      </c>
      <c r="G993" s="26">
        <f>IF(F993="","",INT(F993))</f>
        <v/>
      </c>
      <c r="H993">
        <f>IF(G993="","",IF(AND(MONTH(G993)*100+DAY(G993)&gt;=season_lo,MONTH(G993)*100+DAY(G993)&lt;=season_hi),1,0))</f>
        <v/>
      </c>
      <c r="I993">
        <f>IF(G993="","",G993-first_day+1)</f>
        <v/>
      </c>
      <c r="J993" s="27">
        <f>IF(I993="","",INDEX(Daily!$J$2:$J$421,I993))</f>
        <v/>
      </c>
      <c r="K993" s="27">
        <f>IF(J993="","",J993+cat_offset)</f>
        <v/>
      </c>
      <c r="L993" s="27">
        <f>IF(J993="","",MAX(0,E993-J993)^2)</f>
        <v/>
      </c>
      <c r="M993" s="27">
        <f>IF(J993="","",MAX(0,E993-(J993+twcdh_off))^2)</f>
        <v/>
      </c>
      <c r="N993" s="27">
        <f>IF(E993="","",MAX(0,E993-swcdh_thr)^2)</f>
        <v/>
      </c>
      <c r="O993">
        <f>IF(K993="","",ROUND(E993-K993,0))</f>
        <v/>
      </c>
      <c r="P993">
        <f>IF(O993="","",IF(O993&gt;=1,O993,0))</f>
        <v/>
      </c>
      <c r="Q993" s="27">
        <f>IF(E993="","",MAX(0,E993-22))</f>
        <v/>
      </c>
      <c r="R993" s="27">
        <f>IF(H993=1,E993,"")</f>
        <v/>
      </c>
      <c r="S993" s="27">
        <f>IF(AND(H993=1,J993&lt;&gt;""),E993-J993,"")</f>
        <v/>
      </c>
      <c r="T993">
        <f>IF(G993="","",MONTH(G993))</f>
        <v/>
      </c>
    </row>
    <row r="994">
      <c r="A994" s="24" t="n">
        <v>2020</v>
      </c>
      <c r="B994" s="24" t="n">
        <v>2</v>
      </c>
      <c r="C994" s="24" t="n">
        <v>11</v>
      </c>
      <c r="D994" s="24" t="n">
        <v>9</v>
      </c>
      <c r="E994" s="24" t="n">
        <v>5.62</v>
      </c>
      <c r="F994" s="25">
        <f>IF($E994="","",DATE(IF($A994="",nominal_year,$A994),$B994,$C994)+($D994-IF(LEFT(hour_conv,1)="1",1,0))/24)</f>
        <v/>
      </c>
      <c r="G994" s="26">
        <f>IF(F994="","",INT(F994))</f>
        <v/>
      </c>
      <c r="H994">
        <f>IF(G994="","",IF(AND(MONTH(G994)*100+DAY(G994)&gt;=season_lo,MONTH(G994)*100+DAY(G994)&lt;=season_hi),1,0))</f>
        <v/>
      </c>
      <c r="I994">
        <f>IF(G994="","",G994-first_day+1)</f>
        <v/>
      </c>
      <c r="J994" s="27">
        <f>IF(I994="","",INDEX(Daily!$J$2:$J$421,I994))</f>
        <v/>
      </c>
      <c r="K994" s="27">
        <f>IF(J994="","",J994+cat_offset)</f>
        <v/>
      </c>
      <c r="L994" s="27">
        <f>IF(J994="","",MAX(0,E994-J994)^2)</f>
        <v/>
      </c>
      <c r="M994" s="27">
        <f>IF(J994="","",MAX(0,E994-(J994+twcdh_off))^2)</f>
        <v/>
      </c>
      <c r="N994" s="27">
        <f>IF(E994="","",MAX(0,E994-swcdh_thr)^2)</f>
        <v/>
      </c>
      <c r="O994">
        <f>IF(K994="","",ROUND(E994-K994,0))</f>
        <v/>
      </c>
      <c r="P994">
        <f>IF(O994="","",IF(O994&gt;=1,O994,0))</f>
        <v/>
      </c>
      <c r="Q994" s="27">
        <f>IF(E994="","",MAX(0,E994-22))</f>
        <v/>
      </c>
      <c r="R994" s="27">
        <f>IF(H994=1,E994,"")</f>
        <v/>
      </c>
      <c r="S994" s="27">
        <f>IF(AND(H994=1,J994&lt;&gt;""),E994-J994,"")</f>
        <v/>
      </c>
      <c r="T994">
        <f>IF(G994="","",MONTH(G994))</f>
        <v/>
      </c>
    </row>
    <row r="995">
      <c r="A995" s="24" t="n">
        <v>2020</v>
      </c>
      <c r="B995" s="24" t="n">
        <v>2</v>
      </c>
      <c r="C995" s="24" t="n">
        <v>11</v>
      </c>
      <c r="D995" s="24" t="n">
        <v>10</v>
      </c>
      <c r="E995" s="24" t="n">
        <v>5.56</v>
      </c>
      <c r="F995" s="25">
        <f>IF($E995="","",DATE(IF($A995="",nominal_year,$A995),$B995,$C995)+($D995-IF(LEFT(hour_conv,1)="1",1,0))/24)</f>
        <v/>
      </c>
      <c r="G995" s="26">
        <f>IF(F995="","",INT(F995))</f>
        <v/>
      </c>
      <c r="H995">
        <f>IF(G995="","",IF(AND(MONTH(G995)*100+DAY(G995)&gt;=season_lo,MONTH(G995)*100+DAY(G995)&lt;=season_hi),1,0))</f>
        <v/>
      </c>
      <c r="I995">
        <f>IF(G995="","",G995-first_day+1)</f>
        <v/>
      </c>
      <c r="J995" s="27">
        <f>IF(I995="","",INDEX(Daily!$J$2:$J$421,I995))</f>
        <v/>
      </c>
      <c r="K995" s="27">
        <f>IF(J995="","",J995+cat_offset)</f>
        <v/>
      </c>
      <c r="L995" s="27">
        <f>IF(J995="","",MAX(0,E995-J995)^2)</f>
        <v/>
      </c>
      <c r="M995" s="27">
        <f>IF(J995="","",MAX(0,E995-(J995+twcdh_off))^2)</f>
        <v/>
      </c>
      <c r="N995" s="27">
        <f>IF(E995="","",MAX(0,E995-swcdh_thr)^2)</f>
        <v/>
      </c>
      <c r="O995">
        <f>IF(K995="","",ROUND(E995-K995,0))</f>
        <v/>
      </c>
      <c r="P995">
        <f>IF(O995="","",IF(O995&gt;=1,O995,0))</f>
        <v/>
      </c>
      <c r="Q995" s="27">
        <f>IF(E995="","",MAX(0,E995-22))</f>
        <v/>
      </c>
      <c r="R995" s="27">
        <f>IF(H995=1,E995,"")</f>
        <v/>
      </c>
      <c r="S995" s="27">
        <f>IF(AND(H995=1,J995&lt;&gt;""),E995-J995,"")</f>
        <v/>
      </c>
      <c r="T995">
        <f>IF(G995="","",MONTH(G995))</f>
        <v/>
      </c>
    </row>
    <row r="996">
      <c r="A996" s="24" t="n">
        <v>2020</v>
      </c>
      <c r="B996" s="24" t="n">
        <v>2</v>
      </c>
      <c r="C996" s="24" t="n">
        <v>11</v>
      </c>
      <c r="D996" s="24" t="n">
        <v>11</v>
      </c>
      <c r="E996" s="24" t="n">
        <v>6.79</v>
      </c>
      <c r="F996" s="25">
        <f>IF($E996="","",DATE(IF($A996="",nominal_year,$A996),$B996,$C996)+($D996-IF(LEFT(hour_conv,1)="1",1,0))/24)</f>
        <v/>
      </c>
      <c r="G996" s="26">
        <f>IF(F996="","",INT(F996))</f>
        <v/>
      </c>
      <c r="H996">
        <f>IF(G996="","",IF(AND(MONTH(G996)*100+DAY(G996)&gt;=season_lo,MONTH(G996)*100+DAY(G996)&lt;=season_hi),1,0))</f>
        <v/>
      </c>
      <c r="I996">
        <f>IF(G996="","",G996-first_day+1)</f>
        <v/>
      </c>
      <c r="J996" s="27">
        <f>IF(I996="","",INDEX(Daily!$J$2:$J$421,I996))</f>
        <v/>
      </c>
      <c r="K996" s="27">
        <f>IF(J996="","",J996+cat_offset)</f>
        <v/>
      </c>
      <c r="L996" s="27">
        <f>IF(J996="","",MAX(0,E996-J996)^2)</f>
        <v/>
      </c>
      <c r="M996" s="27">
        <f>IF(J996="","",MAX(0,E996-(J996+twcdh_off))^2)</f>
        <v/>
      </c>
      <c r="N996" s="27">
        <f>IF(E996="","",MAX(0,E996-swcdh_thr)^2)</f>
        <v/>
      </c>
      <c r="O996">
        <f>IF(K996="","",ROUND(E996-K996,0))</f>
        <v/>
      </c>
      <c r="P996">
        <f>IF(O996="","",IF(O996&gt;=1,O996,0))</f>
        <v/>
      </c>
      <c r="Q996" s="27">
        <f>IF(E996="","",MAX(0,E996-22))</f>
        <v/>
      </c>
      <c r="R996" s="27">
        <f>IF(H996=1,E996,"")</f>
        <v/>
      </c>
      <c r="S996" s="27">
        <f>IF(AND(H996=1,J996&lt;&gt;""),E996-J996,"")</f>
        <v/>
      </c>
      <c r="T996">
        <f>IF(G996="","",MONTH(G996))</f>
        <v/>
      </c>
    </row>
    <row r="997">
      <c r="A997" s="24" t="n">
        <v>2020</v>
      </c>
      <c r="B997" s="24" t="n">
        <v>2</v>
      </c>
      <c r="C997" s="24" t="n">
        <v>11</v>
      </c>
      <c r="D997" s="24" t="n">
        <v>12</v>
      </c>
      <c r="E997" s="24" t="n">
        <v>6.43</v>
      </c>
      <c r="F997" s="25">
        <f>IF($E997="","",DATE(IF($A997="",nominal_year,$A997),$B997,$C997)+($D997-IF(LEFT(hour_conv,1)="1",1,0))/24)</f>
        <v/>
      </c>
      <c r="G997" s="26">
        <f>IF(F997="","",INT(F997))</f>
        <v/>
      </c>
      <c r="H997">
        <f>IF(G997="","",IF(AND(MONTH(G997)*100+DAY(G997)&gt;=season_lo,MONTH(G997)*100+DAY(G997)&lt;=season_hi),1,0))</f>
        <v/>
      </c>
      <c r="I997">
        <f>IF(G997="","",G997-first_day+1)</f>
        <v/>
      </c>
      <c r="J997" s="27">
        <f>IF(I997="","",INDEX(Daily!$J$2:$J$421,I997))</f>
        <v/>
      </c>
      <c r="K997" s="27">
        <f>IF(J997="","",J997+cat_offset)</f>
        <v/>
      </c>
      <c r="L997" s="27">
        <f>IF(J997="","",MAX(0,E997-J997)^2)</f>
        <v/>
      </c>
      <c r="M997" s="27">
        <f>IF(J997="","",MAX(0,E997-(J997+twcdh_off))^2)</f>
        <v/>
      </c>
      <c r="N997" s="27">
        <f>IF(E997="","",MAX(0,E997-swcdh_thr)^2)</f>
        <v/>
      </c>
      <c r="O997">
        <f>IF(K997="","",ROUND(E997-K997,0))</f>
        <v/>
      </c>
      <c r="P997">
        <f>IF(O997="","",IF(O997&gt;=1,O997,0))</f>
        <v/>
      </c>
      <c r="Q997" s="27">
        <f>IF(E997="","",MAX(0,E997-22))</f>
        <v/>
      </c>
      <c r="R997" s="27">
        <f>IF(H997=1,E997,"")</f>
        <v/>
      </c>
      <c r="S997" s="27">
        <f>IF(AND(H997=1,J997&lt;&gt;""),E997-J997,"")</f>
        <v/>
      </c>
      <c r="T997">
        <f>IF(G997="","",MONTH(G997))</f>
        <v/>
      </c>
    </row>
    <row r="998">
      <c r="A998" s="24" t="n">
        <v>2020</v>
      </c>
      <c r="B998" s="24" t="n">
        <v>2</v>
      </c>
      <c r="C998" s="24" t="n">
        <v>11</v>
      </c>
      <c r="D998" s="24" t="n">
        <v>13</v>
      </c>
      <c r="E998" s="24" t="n">
        <v>8.01</v>
      </c>
      <c r="F998" s="25">
        <f>IF($E998="","",DATE(IF($A998="",nominal_year,$A998),$B998,$C998)+($D998-IF(LEFT(hour_conv,1)="1",1,0))/24)</f>
        <v/>
      </c>
      <c r="G998" s="26">
        <f>IF(F998="","",INT(F998))</f>
        <v/>
      </c>
      <c r="H998">
        <f>IF(G998="","",IF(AND(MONTH(G998)*100+DAY(G998)&gt;=season_lo,MONTH(G998)*100+DAY(G998)&lt;=season_hi),1,0))</f>
        <v/>
      </c>
      <c r="I998">
        <f>IF(G998="","",G998-first_day+1)</f>
        <v/>
      </c>
      <c r="J998" s="27">
        <f>IF(I998="","",INDEX(Daily!$J$2:$J$421,I998))</f>
        <v/>
      </c>
      <c r="K998" s="27">
        <f>IF(J998="","",J998+cat_offset)</f>
        <v/>
      </c>
      <c r="L998" s="27">
        <f>IF(J998="","",MAX(0,E998-J998)^2)</f>
        <v/>
      </c>
      <c r="M998" s="27">
        <f>IF(J998="","",MAX(0,E998-(J998+twcdh_off))^2)</f>
        <v/>
      </c>
      <c r="N998" s="27">
        <f>IF(E998="","",MAX(0,E998-swcdh_thr)^2)</f>
        <v/>
      </c>
      <c r="O998">
        <f>IF(K998="","",ROUND(E998-K998,0))</f>
        <v/>
      </c>
      <c r="P998">
        <f>IF(O998="","",IF(O998&gt;=1,O998,0))</f>
        <v/>
      </c>
      <c r="Q998" s="27">
        <f>IF(E998="","",MAX(0,E998-22))</f>
        <v/>
      </c>
      <c r="R998" s="27">
        <f>IF(H998=1,E998,"")</f>
        <v/>
      </c>
      <c r="S998" s="27">
        <f>IF(AND(H998=1,J998&lt;&gt;""),E998-J998,"")</f>
        <v/>
      </c>
      <c r="T998">
        <f>IF(G998="","",MONTH(G998))</f>
        <v/>
      </c>
    </row>
    <row r="999">
      <c r="A999" s="24" t="n">
        <v>2020</v>
      </c>
      <c r="B999" s="24" t="n">
        <v>2</v>
      </c>
      <c r="C999" s="24" t="n">
        <v>11</v>
      </c>
      <c r="D999" s="24" t="n">
        <v>14</v>
      </c>
      <c r="E999" s="24" t="n">
        <v>8.550000000000001</v>
      </c>
      <c r="F999" s="25">
        <f>IF($E999="","",DATE(IF($A999="",nominal_year,$A999),$B999,$C999)+($D999-IF(LEFT(hour_conv,1)="1",1,0))/24)</f>
        <v/>
      </c>
      <c r="G999" s="26">
        <f>IF(F999="","",INT(F999))</f>
        <v/>
      </c>
      <c r="H999">
        <f>IF(G999="","",IF(AND(MONTH(G999)*100+DAY(G999)&gt;=season_lo,MONTH(G999)*100+DAY(G999)&lt;=season_hi),1,0))</f>
        <v/>
      </c>
      <c r="I999">
        <f>IF(G999="","",G999-first_day+1)</f>
        <v/>
      </c>
      <c r="J999" s="27">
        <f>IF(I999="","",INDEX(Daily!$J$2:$J$421,I999))</f>
        <v/>
      </c>
      <c r="K999" s="27">
        <f>IF(J999="","",J999+cat_offset)</f>
        <v/>
      </c>
      <c r="L999" s="27">
        <f>IF(J999="","",MAX(0,E999-J999)^2)</f>
        <v/>
      </c>
      <c r="M999" s="27">
        <f>IF(J999="","",MAX(0,E999-(J999+twcdh_off))^2)</f>
        <v/>
      </c>
      <c r="N999" s="27">
        <f>IF(E999="","",MAX(0,E999-swcdh_thr)^2)</f>
        <v/>
      </c>
      <c r="O999">
        <f>IF(K999="","",ROUND(E999-K999,0))</f>
        <v/>
      </c>
      <c r="P999">
        <f>IF(O999="","",IF(O999&gt;=1,O999,0))</f>
        <v/>
      </c>
      <c r="Q999" s="27">
        <f>IF(E999="","",MAX(0,E999-22))</f>
        <v/>
      </c>
      <c r="R999" s="27">
        <f>IF(H999=1,E999,"")</f>
        <v/>
      </c>
      <c r="S999" s="27">
        <f>IF(AND(H999=1,J999&lt;&gt;""),E999-J999,"")</f>
        <v/>
      </c>
      <c r="T999">
        <f>IF(G999="","",MONTH(G999))</f>
        <v/>
      </c>
    </row>
    <row r="1000">
      <c r="A1000" s="24" t="n">
        <v>2020</v>
      </c>
      <c r="B1000" s="24" t="n">
        <v>2</v>
      </c>
      <c r="C1000" s="24" t="n">
        <v>11</v>
      </c>
      <c r="D1000" s="24" t="n">
        <v>15</v>
      </c>
      <c r="E1000" s="24" t="n">
        <v>8.84</v>
      </c>
      <c r="F1000" s="25">
        <f>IF($E1000="","",DATE(IF($A1000="",nominal_year,$A1000),$B1000,$C1000)+($D1000-IF(LEFT(hour_conv,1)="1",1,0))/24)</f>
        <v/>
      </c>
      <c r="G1000" s="26">
        <f>IF(F1000="","",INT(F1000))</f>
        <v/>
      </c>
      <c r="H1000">
        <f>IF(G1000="","",IF(AND(MONTH(G1000)*100+DAY(G1000)&gt;=season_lo,MONTH(G1000)*100+DAY(G1000)&lt;=season_hi),1,0))</f>
        <v/>
      </c>
      <c r="I1000">
        <f>IF(G1000="","",G1000-first_day+1)</f>
        <v/>
      </c>
      <c r="J1000" s="27">
        <f>IF(I1000="","",INDEX(Daily!$J$2:$J$421,I1000))</f>
        <v/>
      </c>
      <c r="K1000" s="27">
        <f>IF(J1000="","",J1000+cat_offset)</f>
        <v/>
      </c>
      <c r="L1000" s="27">
        <f>IF(J1000="","",MAX(0,E1000-J1000)^2)</f>
        <v/>
      </c>
      <c r="M1000" s="27">
        <f>IF(J1000="","",MAX(0,E1000-(J1000+twcdh_off))^2)</f>
        <v/>
      </c>
      <c r="N1000" s="27">
        <f>IF(E1000="","",MAX(0,E1000-swcdh_thr)^2)</f>
        <v/>
      </c>
      <c r="O1000">
        <f>IF(K1000="","",ROUND(E1000-K1000,0))</f>
        <v/>
      </c>
      <c r="P1000">
        <f>IF(O1000="","",IF(O1000&gt;=1,O1000,0))</f>
        <v/>
      </c>
      <c r="Q1000" s="27">
        <f>IF(E1000="","",MAX(0,E1000-22))</f>
        <v/>
      </c>
      <c r="R1000" s="27">
        <f>IF(H1000=1,E1000,"")</f>
        <v/>
      </c>
      <c r="S1000" s="27">
        <f>IF(AND(H1000=1,J1000&lt;&gt;""),E1000-J1000,"")</f>
        <v/>
      </c>
      <c r="T1000">
        <f>IF(G1000="","",MONTH(G1000))</f>
        <v/>
      </c>
    </row>
    <row r="1001">
      <c r="A1001" s="24" t="n">
        <v>2020</v>
      </c>
      <c r="B1001" s="24" t="n">
        <v>2</v>
      </c>
      <c r="C1001" s="24" t="n">
        <v>11</v>
      </c>
      <c r="D1001" s="24" t="n">
        <v>16</v>
      </c>
      <c r="E1001" s="24" t="n">
        <v>8.32</v>
      </c>
      <c r="F1001" s="25">
        <f>IF($E1001="","",DATE(IF($A1001="",nominal_year,$A1001),$B1001,$C1001)+($D1001-IF(LEFT(hour_conv,1)="1",1,0))/24)</f>
        <v/>
      </c>
      <c r="G1001" s="26">
        <f>IF(F1001="","",INT(F1001))</f>
        <v/>
      </c>
      <c r="H1001">
        <f>IF(G1001="","",IF(AND(MONTH(G1001)*100+DAY(G1001)&gt;=season_lo,MONTH(G1001)*100+DAY(G1001)&lt;=season_hi),1,0))</f>
        <v/>
      </c>
      <c r="I1001">
        <f>IF(G1001="","",G1001-first_day+1)</f>
        <v/>
      </c>
      <c r="J1001" s="27">
        <f>IF(I1001="","",INDEX(Daily!$J$2:$J$421,I1001))</f>
        <v/>
      </c>
      <c r="K1001" s="27">
        <f>IF(J1001="","",J1001+cat_offset)</f>
        <v/>
      </c>
      <c r="L1001" s="27">
        <f>IF(J1001="","",MAX(0,E1001-J1001)^2)</f>
        <v/>
      </c>
      <c r="M1001" s="27">
        <f>IF(J1001="","",MAX(0,E1001-(J1001+twcdh_off))^2)</f>
        <v/>
      </c>
      <c r="N1001" s="27">
        <f>IF(E1001="","",MAX(0,E1001-swcdh_thr)^2)</f>
        <v/>
      </c>
      <c r="O1001">
        <f>IF(K1001="","",ROUND(E1001-K1001,0))</f>
        <v/>
      </c>
      <c r="P1001">
        <f>IF(O1001="","",IF(O1001&gt;=1,O1001,0))</f>
        <v/>
      </c>
      <c r="Q1001" s="27">
        <f>IF(E1001="","",MAX(0,E1001-22))</f>
        <v/>
      </c>
      <c r="R1001" s="27">
        <f>IF(H1001=1,E1001,"")</f>
        <v/>
      </c>
      <c r="S1001" s="27">
        <f>IF(AND(H1001=1,J1001&lt;&gt;""),E1001-J1001,"")</f>
        <v/>
      </c>
      <c r="T1001">
        <f>IF(G1001="","",MONTH(G1001))</f>
        <v/>
      </c>
    </row>
    <row r="1002">
      <c r="A1002" s="24" t="n">
        <v>2020</v>
      </c>
      <c r="B1002" s="24" t="n">
        <v>2</v>
      </c>
      <c r="C1002" s="24" t="n">
        <v>11</v>
      </c>
      <c r="D1002" s="24" t="n">
        <v>17</v>
      </c>
      <c r="E1002" s="24" t="n">
        <v>7.74</v>
      </c>
      <c r="F1002" s="25">
        <f>IF($E1002="","",DATE(IF($A1002="",nominal_year,$A1002),$B1002,$C1002)+($D1002-IF(LEFT(hour_conv,1)="1",1,0))/24)</f>
        <v/>
      </c>
      <c r="G1002" s="26">
        <f>IF(F1002="","",INT(F1002))</f>
        <v/>
      </c>
      <c r="H1002">
        <f>IF(G1002="","",IF(AND(MONTH(G1002)*100+DAY(G1002)&gt;=season_lo,MONTH(G1002)*100+DAY(G1002)&lt;=season_hi),1,0))</f>
        <v/>
      </c>
      <c r="I1002">
        <f>IF(G1002="","",G1002-first_day+1)</f>
        <v/>
      </c>
      <c r="J1002" s="27">
        <f>IF(I1002="","",INDEX(Daily!$J$2:$J$421,I1002))</f>
        <v/>
      </c>
      <c r="K1002" s="27">
        <f>IF(J1002="","",J1002+cat_offset)</f>
        <v/>
      </c>
      <c r="L1002" s="27">
        <f>IF(J1002="","",MAX(0,E1002-J1002)^2)</f>
        <v/>
      </c>
      <c r="M1002" s="27">
        <f>IF(J1002="","",MAX(0,E1002-(J1002+twcdh_off))^2)</f>
        <v/>
      </c>
      <c r="N1002" s="27">
        <f>IF(E1002="","",MAX(0,E1002-swcdh_thr)^2)</f>
        <v/>
      </c>
      <c r="O1002">
        <f>IF(K1002="","",ROUND(E1002-K1002,0))</f>
        <v/>
      </c>
      <c r="P1002">
        <f>IF(O1002="","",IF(O1002&gt;=1,O1002,0))</f>
        <v/>
      </c>
      <c r="Q1002" s="27">
        <f>IF(E1002="","",MAX(0,E1002-22))</f>
        <v/>
      </c>
      <c r="R1002" s="27">
        <f>IF(H1002=1,E1002,"")</f>
        <v/>
      </c>
      <c r="S1002" s="27">
        <f>IF(AND(H1002=1,J1002&lt;&gt;""),E1002-J1002,"")</f>
        <v/>
      </c>
      <c r="T1002">
        <f>IF(G1002="","",MONTH(G1002))</f>
        <v/>
      </c>
    </row>
    <row r="1003">
      <c r="A1003" s="24" t="n">
        <v>2020</v>
      </c>
      <c r="B1003" s="24" t="n">
        <v>2</v>
      </c>
      <c r="C1003" s="24" t="n">
        <v>11</v>
      </c>
      <c r="D1003" s="24" t="n">
        <v>18</v>
      </c>
      <c r="E1003" s="24" t="n">
        <v>7.85</v>
      </c>
      <c r="F1003" s="25">
        <f>IF($E1003="","",DATE(IF($A1003="",nominal_year,$A1003),$B1003,$C1003)+($D1003-IF(LEFT(hour_conv,1)="1",1,0))/24)</f>
        <v/>
      </c>
      <c r="G1003" s="26">
        <f>IF(F1003="","",INT(F1003))</f>
        <v/>
      </c>
      <c r="H1003">
        <f>IF(G1003="","",IF(AND(MONTH(G1003)*100+DAY(G1003)&gt;=season_lo,MONTH(G1003)*100+DAY(G1003)&lt;=season_hi),1,0))</f>
        <v/>
      </c>
      <c r="I1003">
        <f>IF(G1003="","",G1003-first_day+1)</f>
        <v/>
      </c>
      <c r="J1003" s="27">
        <f>IF(I1003="","",INDEX(Daily!$J$2:$J$421,I1003))</f>
        <v/>
      </c>
      <c r="K1003" s="27">
        <f>IF(J1003="","",J1003+cat_offset)</f>
        <v/>
      </c>
      <c r="L1003" s="27">
        <f>IF(J1003="","",MAX(0,E1003-J1003)^2)</f>
        <v/>
      </c>
      <c r="M1003" s="27">
        <f>IF(J1003="","",MAX(0,E1003-(J1003+twcdh_off))^2)</f>
        <v/>
      </c>
      <c r="N1003" s="27">
        <f>IF(E1003="","",MAX(0,E1003-swcdh_thr)^2)</f>
        <v/>
      </c>
      <c r="O1003">
        <f>IF(K1003="","",ROUND(E1003-K1003,0))</f>
        <v/>
      </c>
      <c r="P1003">
        <f>IF(O1003="","",IF(O1003&gt;=1,O1003,0))</f>
        <v/>
      </c>
      <c r="Q1003" s="27">
        <f>IF(E1003="","",MAX(0,E1003-22))</f>
        <v/>
      </c>
      <c r="R1003" s="27">
        <f>IF(H1003=1,E1003,"")</f>
        <v/>
      </c>
      <c r="S1003" s="27">
        <f>IF(AND(H1003=1,J1003&lt;&gt;""),E1003-J1003,"")</f>
        <v/>
      </c>
      <c r="T1003">
        <f>IF(G1003="","",MONTH(G1003))</f>
        <v/>
      </c>
    </row>
    <row r="1004">
      <c r="A1004" s="24" t="n">
        <v>2020</v>
      </c>
      <c r="B1004" s="24" t="n">
        <v>2</v>
      </c>
      <c r="C1004" s="24" t="n">
        <v>11</v>
      </c>
      <c r="D1004" s="24" t="n">
        <v>19</v>
      </c>
      <c r="E1004" s="24" t="n">
        <v>6.56</v>
      </c>
      <c r="F1004" s="25">
        <f>IF($E1004="","",DATE(IF($A1004="",nominal_year,$A1004),$B1004,$C1004)+($D1004-IF(LEFT(hour_conv,1)="1",1,0))/24)</f>
        <v/>
      </c>
      <c r="G1004" s="26">
        <f>IF(F1004="","",INT(F1004))</f>
        <v/>
      </c>
      <c r="H1004">
        <f>IF(G1004="","",IF(AND(MONTH(G1004)*100+DAY(G1004)&gt;=season_lo,MONTH(G1004)*100+DAY(G1004)&lt;=season_hi),1,0))</f>
        <v/>
      </c>
      <c r="I1004">
        <f>IF(G1004="","",G1004-first_day+1)</f>
        <v/>
      </c>
      <c r="J1004" s="27">
        <f>IF(I1004="","",INDEX(Daily!$J$2:$J$421,I1004))</f>
        <v/>
      </c>
      <c r="K1004" s="27">
        <f>IF(J1004="","",J1004+cat_offset)</f>
        <v/>
      </c>
      <c r="L1004" s="27">
        <f>IF(J1004="","",MAX(0,E1004-J1004)^2)</f>
        <v/>
      </c>
      <c r="M1004" s="27">
        <f>IF(J1004="","",MAX(0,E1004-(J1004+twcdh_off))^2)</f>
        <v/>
      </c>
      <c r="N1004" s="27">
        <f>IF(E1004="","",MAX(0,E1004-swcdh_thr)^2)</f>
        <v/>
      </c>
      <c r="O1004">
        <f>IF(K1004="","",ROUND(E1004-K1004,0))</f>
        <v/>
      </c>
      <c r="P1004">
        <f>IF(O1004="","",IF(O1004&gt;=1,O1004,0))</f>
        <v/>
      </c>
      <c r="Q1004" s="27">
        <f>IF(E1004="","",MAX(0,E1004-22))</f>
        <v/>
      </c>
      <c r="R1004" s="27">
        <f>IF(H1004=1,E1004,"")</f>
        <v/>
      </c>
      <c r="S1004" s="27">
        <f>IF(AND(H1004=1,J1004&lt;&gt;""),E1004-J1004,"")</f>
        <v/>
      </c>
      <c r="T1004">
        <f>IF(G1004="","",MONTH(G1004))</f>
        <v/>
      </c>
    </row>
    <row r="1005">
      <c r="A1005" s="24" t="n">
        <v>2020</v>
      </c>
      <c r="B1005" s="24" t="n">
        <v>2</v>
      </c>
      <c r="C1005" s="24" t="n">
        <v>11</v>
      </c>
      <c r="D1005" s="24" t="n">
        <v>20</v>
      </c>
      <c r="E1005" s="24" t="n">
        <v>6.13</v>
      </c>
      <c r="F1005" s="25">
        <f>IF($E1005="","",DATE(IF($A1005="",nominal_year,$A1005),$B1005,$C1005)+($D1005-IF(LEFT(hour_conv,1)="1",1,0))/24)</f>
        <v/>
      </c>
      <c r="G1005" s="26">
        <f>IF(F1005="","",INT(F1005))</f>
        <v/>
      </c>
      <c r="H1005">
        <f>IF(G1005="","",IF(AND(MONTH(G1005)*100+DAY(G1005)&gt;=season_lo,MONTH(G1005)*100+DAY(G1005)&lt;=season_hi),1,0))</f>
        <v/>
      </c>
      <c r="I1005">
        <f>IF(G1005="","",G1005-first_day+1)</f>
        <v/>
      </c>
      <c r="J1005" s="27">
        <f>IF(I1005="","",INDEX(Daily!$J$2:$J$421,I1005))</f>
        <v/>
      </c>
      <c r="K1005" s="27">
        <f>IF(J1005="","",J1005+cat_offset)</f>
        <v/>
      </c>
      <c r="L1005" s="27">
        <f>IF(J1005="","",MAX(0,E1005-J1005)^2)</f>
        <v/>
      </c>
      <c r="M1005" s="27">
        <f>IF(J1005="","",MAX(0,E1005-(J1005+twcdh_off))^2)</f>
        <v/>
      </c>
      <c r="N1005" s="27">
        <f>IF(E1005="","",MAX(0,E1005-swcdh_thr)^2)</f>
        <v/>
      </c>
      <c r="O1005">
        <f>IF(K1005="","",ROUND(E1005-K1005,0))</f>
        <v/>
      </c>
      <c r="P1005">
        <f>IF(O1005="","",IF(O1005&gt;=1,O1005,0))</f>
        <v/>
      </c>
      <c r="Q1005" s="27">
        <f>IF(E1005="","",MAX(0,E1005-22))</f>
        <v/>
      </c>
      <c r="R1005" s="27">
        <f>IF(H1005=1,E1005,"")</f>
        <v/>
      </c>
      <c r="S1005" s="27">
        <f>IF(AND(H1005=1,J1005&lt;&gt;""),E1005-J1005,"")</f>
        <v/>
      </c>
      <c r="T1005">
        <f>IF(G1005="","",MONTH(G1005))</f>
        <v/>
      </c>
    </row>
    <row r="1006">
      <c r="A1006" s="24" t="n">
        <v>2020</v>
      </c>
      <c r="B1006" s="24" t="n">
        <v>2</v>
      </c>
      <c r="C1006" s="24" t="n">
        <v>11</v>
      </c>
      <c r="D1006" s="24" t="n">
        <v>21</v>
      </c>
      <c r="E1006" s="24" t="n">
        <v>6.12</v>
      </c>
      <c r="F1006" s="25">
        <f>IF($E1006="","",DATE(IF($A1006="",nominal_year,$A1006),$B1006,$C1006)+($D1006-IF(LEFT(hour_conv,1)="1",1,0))/24)</f>
        <v/>
      </c>
      <c r="G1006" s="26">
        <f>IF(F1006="","",INT(F1006))</f>
        <v/>
      </c>
      <c r="H1006">
        <f>IF(G1006="","",IF(AND(MONTH(G1006)*100+DAY(G1006)&gt;=season_lo,MONTH(G1006)*100+DAY(G1006)&lt;=season_hi),1,0))</f>
        <v/>
      </c>
      <c r="I1006">
        <f>IF(G1006="","",G1006-first_day+1)</f>
        <v/>
      </c>
      <c r="J1006" s="27">
        <f>IF(I1006="","",INDEX(Daily!$J$2:$J$421,I1006))</f>
        <v/>
      </c>
      <c r="K1006" s="27">
        <f>IF(J1006="","",J1006+cat_offset)</f>
        <v/>
      </c>
      <c r="L1006" s="27">
        <f>IF(J1006="","",MAX(0,E1006-J1006)^2)</f>
        <v/>
      </c>
      <c r="M1006" s="27">
        <f>IF(J1006="","",MAX(0,E1006-(J1006+twcdh_off))^2)</f>
        <v/>
      </c>
      <c r="N1006" s="27">
        <f>IF(E1006="","",MAX(0,E1006-swcdh_thr)^2)</f>
        <v/>
      </c>
      <c r="O1006">
        <f>IF(K1006="","",ROUND(E1006-K1006,0))</f>
        <v/>
      </c>
      <c r="P1006">
        <f>IF(O1006="","",IF(O1006&gt;=1,O1006,0))</f>
        <v/>
      </c>
      <c r="Q1006" s="27">
        <f>IF(E1006="","",MAX(0,E1006-22))</f>
        <v/>
      </c>
      <c r="R1006" s="27">
        <f>IF(H1006=1,E1006,"")</f>
        <v/>
      </c>
      <c r="S1006" s="27">
        <f>IF(AND(H1006=1,J1006&lt;&gt;""),E1006-J1006,"")</f>
        <v/>
      </c>
      <c r="T1006">
        <f>IF(G1006="","",MONTH(G1006))</f>
        <v/>
      </c>
    </row>
    <row r="1007">
      <c r="A1007" s="24" t="n">
        <v>2020</v>
      </c>
      <c r="B1007" s="24" t="n">
        <v>2</v>
      </c>
      <c r="C1007" s="24" t="n">
        <v>11</v>
      </c>
      <c r="D1007" s="24" t="n">
        <v>22</v>
      </c>
      <c r="E1007" s="24" t="n">
        <v>4.9</v>
      </c>
      <c r="F1007" s="25">
        <f>IF($E1007="","",DATE(IF($A1007="",nominal_year,$A1007),$B1007,$C1007)+($D1007-IF(LEFT(hour_conv,1)="1",1,0))/24)</f>
        <v/>
      </c>
      <c r="G1007" s="26">
        <f>IF(F1007="","",INT(F1007))</f>
        <v/>
      </c>
      <c r="H1007">
        <f>IF(G1007="","",IF(AND(MONTH(G1007)*100+DAY(G1007)&gt;=season_lo,MONTH(G1007)*100+DAY(G1007)&lt;=season_hi),1,0))</f>
        <v/>
      </c>
      <c r="I1007">
        <f>IF(G1007="","",G1007-first_day+1)</f>
        <v/>
      </c>
      <c r="J1007" s="27">
        <f>IF(I1007="","",INDEX(Daily!$J$2:$J$421,I1007))</f>
        <v/>
      </c>
      <c r="K1007" s="27">
        <f>IF(J1007="","",J1007+cat_offset)</f>
        <v/>
      </c>
      <c r="L1007" s="27">
        <f>IF(J1007="","",MAX(0,E1007-J1007)^2)</f>
        <v/>
      </c>
      <c r="M1007" s="27">
        <f>IF(J1007="","",MAX(0,E1007-(J1007+twcdh_off))^2)</f>
        <v/>
      </c>
      <c r="N1007" s="27">
        <f>IF(E1007="","",MAX(0,E1007-swcdh_thr)^2)</f>
        <v/>
      </c>
      <c r="O1007">
        <f>IF(K1007="","",ROUND(E1007-K1007,0))</f>
        <v/>
      </c>
      <c r="P1007">
        <f>IF(O1007="","",IF(O1007&gt;=1,O1007,0))</f>
        <v/>
      </c>
      <c r="Q1007" s="27">
        <f>IF(E1007="","",MAX(0,E1007-22))</f>
        <v/>
      </c>
      <c r="R1007" s="27">
        <f>IF(H1007=1,E1007,"")</f>
        <v/>
      </c>
      <c r="S1007" s="27">
        <f>IF(AND(H1007=1,J1007&lt;&gt;""),E1007-J1007,"")</f>
        <v/>
      </c>
      <c r="T1007">
        <f>IF(G1007="","",MONTH(G1007))</f>
        <v/>
      </c>
    </row>
    <row r="1008">
      <c r="A1008" s="24" t="n">
        <v>2020</v>
      </c>
      <c r="B1008" s="24" t="n">
        <v>2</v>
      </c>
      <c r="C1008" s="24" t="n">
        <v>11</v>
      </c>
      <c r="D1008" s="24" t="n">
        <v>23</v>
      </c>
      <c r="E1008" s="24" t="n">
        <v>4.44</v>
      </c>
      <c r="F1008" s="25">
        <f>IF($E1008="","",DATE(IF($A1008="",nominal_year,$A1008),$B1008,$C1008)+($D1008-IF(LEFT(hour_conv,1)="1",1,0))/24)</f>
        <v/>
      </c>
      <c r="G1008" s="26">
        <f>IF(F1008="","",INT(F1008))</f>
        <v/>
      </c>
      <c r="H1008">
        <f>IF(G1008="","",IF(AND(MONTH(G1008)*100+DAY(G1008)&gt;=season_lo,MONTH(G1008)*100+DAY(G1008)&lt;=season_hi),1,0))</f>
        <v/>
      </c>
      <c r="I1008">
        <f>IF(G1008="","",G1008-first_day+1)</f>
        <v/>
      </c>
      <c r="J1008" s="27">
        <f>IF(I1008="","",INDEX(Daily!$J$2:$J$421,I1008))</f>
        <v/>
      </c>
      <c r="K1008" s="27">
        <f>IF(J1008="","",J1008+cat_offset)</f>
        <v/>
      </c>
      <c r="L1008" s="27">
        <f>IF(J1008="","",MAX(0,E1008-J1008)^2)</f>
        <v/>
      </c>
      <c r="M1008" s="27">
        <f>IF(J1008="","",MAX(0,E1008-(J1008+twcdh_off))^2)</f>
        <v/>
      </c>
      <c r="N1008" s="27">
        <f>IF(E1008="","",MAX(0,E1008-swcdh_thr)^2)</f>
        <v/>
      </c>
      <c r="O1008">
        <f>IF(K1008="","",ROUND(E1008-K1008,0))</f>
        <v/>
      </c>
      <c r="P1008">
        <f>IF(O1008="","",IF(O1008&gt;=1,O1008,0))</f>
        <v/>
      </c>
      <c r="Q1008" s="27">
        <f>IF(E1008="","",MAX(0,E1008-22))</f>
        <v/>
      </c>
      <c r="R1008" s="27">
        <f>IF(H1008=1,E1008,"")</f>
        <v/>
      </c>
      <c r="S1008" s="27">
        <f>IF(AND(H1008=1,J1008&lt;&gt;""),E1008-J1008,"")</f>
        <v/>
      </c>
      <c r="T1008">
        <f>IF(G1008="","",MONTH(G1008))</f>
        <v/>
      </c>
    </row>
    <row r="1009">
      <c r="A1009" s="24" t="n">
        <v>2020</v>
      </c>
      <c r="B1009" s="24" t="n">
        <v>2</v>
      </c>
      <c r="C1009" s="24" t="n">
        <v>11</v>
      </c>
      <c r="D1009" s="24" t="n">
        <v>24</v>
      </c>
      <c r="E1009" s="24" t="n">
        <v>3.73</v>
      </c>
      <c r="F1009" s="25">
        <f>IF($E1009="","",DATE(IF($A1009="",nominal_year,$A1009),$B1009,$C1009)+($D1009-IF(LEFT(hour_conv,1)="1",1,0))/24)</f>
        <v/>
      </c>
      <c r="G1009" s="26">
        <f>IF(F1009="","",INT(F1009))</f>
        <v/>
      </c>
      <c r="H1009">
        <f>IF(G1009="","",IF(AND(MONTH(G1009)*100+DAY(G1009)&gt;=season_lo,MONTH(G1009)*100+DAY(G1009)&lt;=season_hi),1,0))</f>
        <v/>
      </c>
      <c r="I1009">
        <f>IF(G1009="","",G1009-first_day+1)</f>
        <v/>
      </c>
      <c r="J1009" s="27">
        <f>IF(I1009="","",INDEX(Daily!$J$2:$J$421,I1009))</f>
        <v/>
      </c>
      <c r="K1009" s="27">
        <f>IF(J1009="","",J1009+cat_offset)</f>
        <v/>
      </c>
      <c r="L1009" s="27">
        <f>IF(J1009="","",MAX(0,E1009-J1009)^2)</f>
        <v/>
      </c>
      <c r="M1009" s="27">
        <f>IF(J1009="","",MAX(0,E1009-(J1009+twcdh_off))^2)</f>
        <v/>
      </c>
      <c r="N1009" s="27">
        <f>IF(E1009="","",MAX(0,E1009-swcdh_thr)^2)</f>
        <v/>
      </c>
      <c r="O1009">
        <f>IF(K1009="","",ROUND(E1009-K1009,0))</f>
        <v/>
      </c>
      <c r="P1009">
        <f>IF(O1009="","",IF(O1009&gt;=1,O1009,0))</f>
        <v/>
      </c>
      <c r="Q1009" s="27">
        <f>IF(E1009="","",MAX(0,E1009-22))</f>
        <v/>
      </c>
      <c r="R1009" s="27">
        <f>IF(H1009=1,E1009,"")</f>
        <v/>
      </c>
      <c r="S1009" s="27">
        <f>IF(AND(H1009=1,J1009&lt;&gt;""),E1009-J1009,"")</f>
        <v/>
      </c>
      <c r="T1009">
        <f>IF(G1009="","",MONTH(G1009))</f>
        <v/>
      </c>
    </row>
    <row r="1010">
      <c r="A1010" s="24" t="n">
        <v>2020</v>
      </c>
      <c r="B1010" s="24" t="n">
        <v>2</v>
      </c>
      <c r="C1010" s="24" t="n">
        <v>12</v>
      </c>
      <c r="D1010" s="24" t="n">
        <v>1</v>
      </c>
      <c r="E1010" s="24" t="n">
        <v>4.02</v>
      </c>
      <c r="F1010" s="25">
        <f>IF($E1010="","",DATE(IF($A1010="",nominal_year,$A1010),$B1010,$C1010)+($D1010-IF(LEFT(hour_conv,1)="1",1,0))/24)</f>
        <v/>
      </c>
      <c r="G1010" s="26">
        <f>IF(F1010="","",INT(F1010))</f>
        <v/>
      </c>
      <c r="H1010">
        <f>IF(G1010="","",IF(AND(MONTH(G1010)*100+DAY(G1010)&gt;=season_lo,MONTH(G1010)*100+DAY(G1010)&lt;=season_hi),1,0))</f>
        <v/>
      </c>
      <c r="I1010">
        <f>IF(G1010="","",G1010-first_day+1)</f>
        <v/>
      </c>
      <c r="J1010" s="27">
        <f>IF(I1010="","",INDEX(Daily!$J$2:$J$421,I1010))</f>
        <v/>
      </c>
      <c r="K1010" s="27">
        <f>IF(J1010="","",J1010+cat_offset)</f>
        <v/>
      </c>
      <c r="L1010" s="27">
        <f>IF(J1010="","",MAX(0,E1010-J1010)^2)</f>
        <v/>
      </c>
      <c r="M1010" s="27">
        <f>IF(J1010="","",MAX(0,E1010-(J1010+twcdh_off))^2)</f>
        <v/>
      </c>
      <c r="N1010" s="27">
        <f>IF(E1010="","",MAX(0,E1010-swcdh_thr)^2)</f>
        <v/>
      </c>
      <c r="O1010">
        <f>IF(K1010="","",ROUND(E1010-K1010,0))</f>
        <v/>
      </c>
      <c r="P1010">
        <f>IF(O1010="","",IF(O1010&gt;=1,O1010,0))</f>
        <v/>
      </c>
      <c r="Q1010" s="27">
        <f>IF(E1010="","",MAX(0,E1010-22))</f>
        <v/>
      </c>
      <c r="R1010" s="27">
        <f>IF(H1010=1,E1010,"")</f>
        <v/>
      </c>
      <c r="S1010" s="27">
        <f>IF(AND(H1010=1,J1010&lt;&gt;""),E1010-J1010,"")</f>
        <v/>
      </c>
      <c r="T1010">
        <f>IF(G1010="","",MONTH(G1010))</f>
        <v/>
      </c>
    </row>
    <row r="1011">
      <c r="A1011" s="24" t="n">
        <v>2020</v>
      </c>
      <c r="B1011" s="24" t="n">
        <v>2</v>
      </c>
      <c r="C1011" s="24" t="n">
        <v>12</v>
      </c>
      <c r="D1011" s="24" t="n">
        <v>2</v>
      </c>
      <c r="E1011" s="24" t="n">
        <v>3.29</v>
      </c>
      <c r="F1011" s="25">
        <f>IF($E1011="","",DATE(IF($A1011="",nominal_year,$A1011),$B1011,$C1011)+($D1011-IF(LEFT(hour_conv,1)="1",1,0))/24)</f>
        <v/>
      </c>
      <c r="G1011" s="26">
        <f>IF(F1011="","",INT(F1011))</f>
        <v/>
      </c>
      <c r="H1011">
        <f>IF(G1011="","",IF(AND(MONTH(G1011)*100+DAY(G1011)&gt;=season_lo,MONTH(G1011)*100+DAY(G1011)&lt;=season_hi),1,0))</f>
        <v/>
      </c>
      <c r="I1011">
        <f>IF(G1011="","",G1011-first_day+1)</f>
        <v/>
      </c>
      <c r="J1011" s="27">
        <f>IF(I1011="","",INDEX(Daily!$J$2:$J$421,I1011))</f>
        <v/>
      </c>
      <c r="K1011" s="27">
        <f>IF(J1011="","",J1011+cat_offset)</f>
        <v/>
      </c>
      <c r="L1011" s="27">
        <f>IF(J1011="","",MAX(0,E1011-J1011)^2)</f>
        <v/>
      </c>
      <c r="M1011" s="27">
        <f>IF(J1011="","",MAX(0,E1011-(J1011+twcdh_off))^2)</f>
        <v/>
      </c>
      <c r="N1011" s="27">
        <f>IF(E1011="","",MAX(0,E1011-swcdh_thr)^2)</f>
        <v/>
      </c>
      <c r="O1011">
        <f>IF(K1011="","",ROUND(E1011-K1011,0))</f>
        <v/>
      </c>
      <c r="P1011">
        <f>IF(O1011="","",IF(O1011&gt;=1,O1011,0))</f>
        <v/>
      </c>
      <c r="Q1011" s="27">
        <f>IF(E1011="","",MAX(0,E1011-22))</f>
        <v/>
      </c>
      <c r="R1011" s="27">
        <f>IF(H1011=1,E1011,"")</f>
        <v/>
      </c>
      <c r="S1011" s="27">
        <f>IF(AND(H1011=1,J1011&lt;&gt;""),E1011-J1011,"")</f>
        <v/>
      </c>
      <c r="T1011">
        <f>IF(G1011="","",MONTH(G1011))</f>
        <v/>
      </c>
    </row>
    <row r="1012">
      <c r="A1012" s="24" t="n">
        <v>2020</v>
      </c>
      <c r="B1012" s="24" t="n">
        <v>2</v>
      </c>
      <c r="C1012" s="24" t="n">
        <v>12</v>
      </c>
      <c r="D1012" s="24" t="n">
        <v>3</v>
      </c>
      <c r="E1012" s="24" t="n">
        <v>2.45</v>
      </c>
      <c r="F1012" s="25">
        <f>IF($E1012="","",DATE(IF($A1012="",nominal_year,$A1012),$B1012,$C1012)+($D1012-IF(LEFT(hour_conv,1)="1",1,0))/24)</f>
        <v/>
      </c>
      <c r="G1012" s="26">
        <f>IF(F1012="","",INT(F1012))</f>
        <v/>
      </c>
      <c r="H1012">
        <f>IF(G1012="","",IF(AND(MONTH(G1012)*100+DAY(G1012)&gt;=season_lo,MONTH(G1012)*100+DAY(G1012)&lt;=season_hi),1,0))</f>
        <v/>
      </c>
      <c r="I1012">
        <f>IF(G1012="","",G1012-first_day+1)</f>
        <v/>
      </c>
      <c r="J1012" s="27">
        <f>IF(I1012="","",INDEX(Daily!$J$2:$J$421,I1012))</f>
        <v/>
      </c>
      <c r="K1012" s="27">
        <f>IF(J1012="","",J1012+cat_offset)</f>
        <v/>
      </c>
      <c r="L1012" s="27">
        <f>IF(J1012="","",MAX(0,E1012-J1012)^2)</f>
        <v/>
      </c>
      <c r="M1012" s="27">
        <f>IF(J1012="","",MAX(0,E1012-(J1012+twcdh_off))^2)</f>
        <v/>
      </c>
      <c r="N1012" s="27">
        <f>IF(E1012="","",MAX(0,E1012-swcdh_thr)^2)</f>
        <v/>
      </c>
      <c r="O1012">
        <f>IF(K1012="","",ROUND(E1012-K1012,0))</f>
        <v/>
      </c>
      <c r="P1012">
        <f>IF(O1012="","",IF(O1012&gt;=1,O1012,0))</f>
        <v/>
      </c>
      <c r="Q1012" s="27">
        <f>IF(E1012="","",MAX(0,E1012-22))</f>
        <v/>
      </c>
      <c r="R1012" s="27">
        <f>IF(H1012=1,E1012,"")</f>
        <v/>
      </c>
      <c r="S1012" s="27">
        <f>IF(AND(H1012=1,J1012&lt;&gt;""),E1012-J1012,"")</f>
        <v/>
      </c>
      <c r="T1012">
        <f>IF(G1012="","",MONTH(G1012))</f>
        <v/>
      </c>
    </row>
    <row r="1013">
      <c r="A1013" s="24" t="n">
        <v>2020</v>
      </c>
      <c r="B1013" s="24" t="n">
        <v>2</v>
      </c>
      <c r="C1013" s="24" t="n">
        <v>12</v>
      </c>
      <c r="D1013" s="24" t="n">
        <v>4</v>
      </c>
      <c r="E1013" s="24" t="n">
        <v>2.84</v>
      </c>
      <c r="F1013" s="25">
        <f>IF($E1013="","",DATE(IF($A1013="",nominal_year,$A1013),$B1013,$C1013)+($D1013-IF(LEFT(hour_conv,1)="1",1,0))/24)</f>
        <v/>
      </c>
      <c r="G1013" s="26">
        <f>IF(F1013="","",INT(F1013))</f>
        <v/>
      </c>
      <c r="H1013">
        <f>IF(G1013="","",IF(AND(MONTH(G1013)*100+DAY(G1013)&gt;=season_lo,MONTH(G1013)*100+DAY(G1013)&lt;=season_hi),1,0))</f>
        <v/>
      </c>
      <c r="I1013">
        <f>IF(G1013="","",G1013-first_day+1)</f>
        <v/>
      </c>
      <c r="J1013" s="27">
        <f>IF(I1013="","",INDEX(Daily!$J$2:$J$421,I1013))</f>
        <v/>
      </c>
      <c r="K1013" s="27">
        <f>IF(J1013="","",J1013+cat_offset)</f>
        <v/>
      </c>
      <c r="L1013" s="27">
        <f>IF(J1013="","",MAX(0,E1013-J1013)^2)</f>
        <v/>
      </c>
      <c r="M1013" s="27">
        <f>IF(J1013="","",MAX(0,E1013-(J1013+twcdh_off))^2)</f>
        <v/>
      </c>
      <c r="N1013" s="27">
        <f>IF(E1013="","",MAX(0,E1013-swcdh_thr)^2)</f>
        <v/>
      </c>
      <c r="O1013">
        <f>IF(K1013="","",ROUND(E1013-K1013,0))</f>
        <v/>
      </c>
      <c r="P1013">
        <f>IF(O1013="","",IF(O1013&gt;=1,O1013,0))</f>
        <v/>
      </c>
      <c r="Q1013" s="27">
        <f>IF(E1013="","",MAX(0,E1013-22))</f>
        <v/>
      </c>
      <c r="R1013" s="27">
        <f>IF(H1013=1,E1013,"")</f>
        <v/>
      </c>
      <c r="S1013" s="27">
        <f>IF(AND(H1013=1,J1013&lt;&gt;""),E1013-J1013,"")</f>
        <v/>
      </c>
      <c r="T1013">
        <f>IF(G1013="","",MONTH(G1013))</f>
        <v/>
      </c>
    </row>
    <row r="1014">
      <c r="A1014" s="24" t="n">
        <v>2020</v>
      </c>
      <c r="B1014" s="24" t="n">
        <v>2</v>
      </c>
      <c r="C1014" s="24" t="n">
        <v>12</v>
      </c>
      <c r="D1014" s="24" t="n">
        <v>5</v>
      </c>
      <c r="E1014" s="24" t="n">
        <v>2.15</v>
      </c>
      <c r="F1014" s="25">
        <f>IF($E1014="","",DATE(IF($A1014="",nominal_year,$A1014),$B1014,$C1014)+($D1014-IF(LEFT(hour_conv,1)="1",1,0))/24)</f>
        <v/>
      </c>
      <c r="G1014" s="26">
        <f>IF(F1014="","",INT(F1014))</f>
        <v/>
      </c>
      <c r="H1014">
        <f>IF(G1014="","",IF(AND(MONTH(G1014)*100+DAY(G1014)&gt;=season_lo,MONTH(G1014)*100+DAY(G1014)&lt;=season_hi),1,0))</f>
        <v/>
      </c>
      <c r="I1014">
        <f>IF(G1014="","",G1014-first_day+1)</f>
        <v/>
      </c>
      <c r="J1014" s="27">
        <f>IF(I1014="","",INDEX(Daily!$J$2:$J$421,I1014))</f>
        <v/>
      </c>
      <c r="K1014" s="27">
        <f>IF(J1014="","",J1014+cat_offset)</f>
        <v/>
      </c>
      <c r="L1014" s="27">
        <f>IF(J1014="","",MAX(0,E1014-J1014)^2)</f>
        <v/>
      </c>
      <c r="M1014" s="27">
        <f>IF(J1014="","",MAX(0,E1014-(J1014+twcdh_off))^2)</f>
        <v/>
      </c>
      <c r="N1014" s="27">
        <f>IF(E1014="","",MAX(0,E1014-swcdh_thr)^2)</f>
        <v/>
      </c>
      <c r="O1014">
        <f>IF(K1014="","",ROUND(E1014-K1014,0))</f>
        <v/>
      </c>
      <c r="P1014">
        <f>IF(O1014="","",IF(O1014&gt;=1,O1014,0))</f>
        <v/>
      </c>
      <c r="Q1014" s="27">
        <f>IF(E1014="","",MAX(0,E1014-22))</f>
        <v/>
      </c>
      <c r="R1014" s="27">
        <f>IF(H1014=1,E1014,"")</f>
        <v/>
      </c>
      <c r="S1014" s="27">
        <f>IF(AND(H1014=1,J1014&lt;&gt;""),E1014-J1014,"")</f>
        <v/>
      </c>
      <c r="T1014">
        <f>IF(G1014="","",MONTH(G1014))</f>
        <v/>
      </c>
    </row>
    <row r="1015">
      <c r="A1015" s="24" t="n">
        <v>2020</v>
      </c>
      <c r="B1015" s="24" t="n">
        <v>2</v>
      </c>
      <c r="C1015" s="24" t="n">
        <v>12</v>
      </c>
      <c r="D1015" s="24" t="n">
        <v>6</v>
      </c>
      <c r="E1015" s="24" t="n">
        <v>2.64</v>
      </c>
      <c r="F1015" s="25">
        <f>IF($E1015="","",DATE(IF($A1015="",nominal_year,$A1015),$B1015,$C1015)+($D1015-IF(LEFT(hour_conv,1)="1",1,0))/24)</f>
        <v/>
      </c>
      <c r="G1015" s="26">
        <f>IF(F1015="","",INT(F1015))</f>
        <v/>
      </c>
      <c r="H1015">
        <f>IF(G1015="","",IF(AND(MONTH(G1015)*100+DAY(G1015)&gt;=season_lo,MONTH(G1015)*100+DAY(G1015)&lt;=season_hi),1,0))</f>
        <v/>
      </c>
      <c r="I1015">
        <f>IF(G1015="","",G1015-first_day+1)</f>
        <v/>
      </c>
      <c r="J1015" s="27">
        <f>IF(I1015="","",INDEX(Daily!$J$2:$J$421,I1015))</f>
        <v/>
      </c>
      <c r="K1015" s="27">
        <f>IF(J1015="","",J1015+cat_offset)</f>
        <v/>
      </c>
      <c r="L1015" s="27">
        <f>IF(J1015="","",MAX(0,E1015-J1015)^2)</f>
        <v/>
      </c>
      <c r="M1015" s="27">
        <f>IF(J1015="","",MAX(0,E1015-(J1015+twcdh_off))^2)</f>
        <v/>
      </c>
      <c r="N1015" s="27">
        <f>IF(E1015="","",MAX(0,E1015-swcdh_thr)^2)</f>
        <v/>
      </c>
      <c r="O1015">
        <f>IF(K1015="","",ROUND(E1015-K1015,0))</f>
        <v/>
      </c>
      <c r="P1015">
        <f>IF(O1015="","",IF(O1015&gt;=1,O1015,0))</f>
        <v/>
      </c>
      <c r="Q1015" s="27">
        <f>IF(E1015="","",MAX(0,E1015-22))</f>
        <v/>
      </c>
      <c r="R1015" s="27">
        <f>IF(H1015=1,E1015,"")</f>
        <v/>
      </c>
      <c r="S1015" s="27">
        <f>IF(AND(H1015=1,J1015&lt;&gt;""),E1015-J1015,"")</f>
        <v/>
      </c>
      <c r="T1015">
        <f>IF(G1015="","",MONTH(G1015))</f>
        <v/>
      </c>
    </row>
    <row r="1016">
      <c r="A1016" s="24" t="n">
        <v>2020</v>
      </c>
      <c r="B1016" s="24" t="n">
        <v>2</v>
      </c>
      <c r="C1016" s="24" t="n">
        <v>12</v>
      </c>
      <c r="D1016" s="24" t="n">
        <v>7</v>
      </c>
      <c r="E1016" s="24" t="n">
        <v>3.62</v>
      </c>
      <c r="F1016" s="25">
        <f>IF($E1016="","",DATE(IF($A1016="",nominal_year,$A1016),$B1016,$C1016)+($D1016-IF(LEFT(hour_conv,1)="1",1,0))/24)</f>
        <v/>
      </c>
      <c r="G1016" s="26">
        <f>IF(F1016="","",INT(F1016))</f>
        <v/>
      </c>
      <c r="H1016">
        <f>IF(G1016="","",IF(AND(MONTH(G1016)*100+DAY(G1016)&gt;=season_lo,MONTH(G1016)*100+DAY(G1016)&lt;=season_hi),1,0))</f>
        <v/>
      </c>
      <c r="I1016">
        <f>IF(G1016="","",G1016-first_day+1)</f>
        <v/>
      </c>
      <c r="J1016" s="27">
        <f>IF(I1016="","",INDEX(Daily!$J$2:$J$421,I1016))</f>
        <v/>
      </c>
      <c r="K1016" s="27">
        <f>IF(J1016="","",J1016+cat_offset)</f>
        <v/>
      </c>
      <c r="L1016" s="27">
        <f>IF(J1016="","",MAX(0,E1016-J1016)^2)</f>
        <v/>
      </c>
      <c r="M1016" s="27">
        <f>IF(J1016="","",MAX(0,E1016-(J1016+twcdh_off))^2)</f>
        <v/>
      </c>
      <c r="N1016" s="27">
        <f>IF(E1016="","",MAX(0,E1016-swcdh_thr)^2)</f>
        <v/>
      </c>
      <c r="O1016">
        <f>IF(K1016="","",ROUND(E1016-K1016,0))</f>
        <v/>
      </c>
      <c r="P1016">
        <f>IF(O1016="","",IF(O1016&gt;=1,O1016,0))</f>
        <v/>
      </c>
      <c r="Q1016" s="27">
        <f>IF(E1016="","",MAX(0,E1016-22))</f>
        <v/>
      </c>
      <c r="R1016" s="27">
        <f>IF(H1016=1,E1016,"")</f>
        <v/>
      </c>
      <c r="S1016" s="27">
        <f>IF(AND(H1016=1,J1016&lt;&gt;""),E1016-J1016,"")</f>
        <v/>
      </c>
      <c r="T1016">
        <f>IF(G1016="","",MONTH(G1016))</f>
        <v/>
      </c>
    </row>
    <row r="1017">
      <c r="A1017" s="24" t="n">
        <v>2020</v>
      </c>
      <c r="B1017" s="24" t="n">
        <v>2</v>
      </c>
      <c r="C1017" s="24" t="n">
        <v>12</v>
      </c>
      <c r="D1017" s="24" t="n">
        <v>8</v>
      </c>
      <c r="E1017" s="24" t="n">
        <v>3.39</v>
      </c>
      <c r="F1017" s="25">
        <f>IF($E1017="","",DATE(IF($A1017="",nominal_year,$A1017),$B1017,$C1017)+($D1017-IF(LEFT(hour_conv,1)="1",1,0))/24)</f>
        <v/>
      </c>
      <c r="G1017" s="26">
        <f>IF(F1017="","",INT(F1017))</f>
        <v/>
      </c>
      <c r="H1017">
        <f>IF(G1017="","",IF(AND(MONTH(G1017)*100+DAY(G1017)&gt;=season_lo,MONTH(G1017)*100+DAY(G1017)&lt;=season_hi),1,0))</f>
        <v/>
      </c>
      <c r="I1017">
        <f>IF(G1017="","",G1017-first_day+1)</f>
        <v/>
      </c>
      <c r="J1017" s="27">
        <f>IF(I1017="","",INDEX(Daily!$J$2:$J$421,I1017))</f>
        <v/>
      </c>
      <c r="K1017" s="27">
        <f>IF(J1017="","",J1017+cat_offset)</f>
        <v/>
      </c>
      <c r="L1017" s="27">
        <f>IF(J1017="","",MAX(0,E1017-J1017)^2)</f>
        <v/>
      </c>
      <c r="M1017" s="27">
        <f>IF(J1017="","",MAX(0,E1017-(J1017+twcdh_off))^2)</f>
        <v/>
      </c>
      <c r="N1017" s="27">
        <f>IF(E1017="","",MAX(0,E1017-swcdh_thr)^2)</f>
        <v/>
      </c>
      <c r="O1017">
        <f>IF(K1017="","",ROUND(E1017-K1017,0))</f>
        <v/>
      </c>
      <c r="P1017">
        <f>IF(O1017="","",IF(O1017&gt;=1,O1017,0))</f>
        <v/>
      </c>
      <c r="Q1017" s="27">
        <f>IF(E1017="","",MAX(0,E1017-22))</f>
        <v/>
      </c>
      <c r="R1017" s="27">
        <f>IF(H1017=1,E1017,"")</f>
        <v/>
      </c>
      <c r="S1017" s="27">
        <f>IF(AND(H1017=1,J1017&lt;&gt;""),E1017-J1017,"")</f>
        <v/>
      </c>
      <c r="T1017">
        <f>IF(G1017="","",MONTH(G1017))</f>
        <v/>
      </c>
    </row>
    <row r="1018">
      <c r="A1018" s="24" t="n">
        <v>2020</v>
      </c>
      <c r="B1018" s="24" t="n">
        <v>2</v>
      </c>
      <c r="C1018" s="24" t="n">
        <v>12</v>
      </c>
      <c r="D1018" s="24" t="n">
        <v>9</v>
      </c>
      <c r="E1018" s="24" t="n">
        <v>4.52</v>
      </c>
      <c r="F1018" s="25">
        <f>IF($E1018="","",DATE(IF($A1018="",nominal_year,$A1018),$B1018,$C1018)+($D1018-IF(LEFT(hour_conv,1)="1",1,0))/24)</f>
        <v/>
      </c>
      <c r="G1018" s="26">
        <f>IF(F1018="","",INT(F1018))</f>
        <v/>
      </c>
      <c r="H1018">
        <f>IF(G1018="","",IF(AND(MONTH(G1018)*100+DAY(G1018)&gt;=season_lo,MONTH(G1018)*100+DAY(G1018)&lt;=season_hi),1,0))</f>
        <v/>
      </c>
      <c r="I1018">
        <f>IF(G1018="","",G1018-first_day+1)</f>
        <v/>
      </c>
      <c r="J1018" s="27">
        <f>IF(I1018="","",INDEX(Daily!$J$2:$J$421,I1018))</f>
        <v/>
      </c>
      <c r="K1018" s="27">
        <f>IF(J1018="","",J1018+cat_offset)</f>
        <v/>
      </c>
      <c r="L1018" s="27">
        <f>IF(J1018="","",MAX(0,E1018-J1018)^2)</f>
        <v/>
      </c>
      <c r="M1018" s="27">
        <f>IF(J1018="","",MAX(0,E1018-(J1018+twcdh_off))^2)</f>
        <v/>
      </c>
      <c r="N1018" s="27">
        <f>IF(E1018="","",MAX(0,E1018-swcdh_thr)^2)</f>
        <v/>
      </c>
      <c r="O1018">
        <f>IF(K1018="","",ROUND(E1018-K1018,0))</f>
        <v/>
      </c>
      <c r="P1018">
        <f>IF(O1018="","",IF(O1018&gt;=1,O1018,0))</f>
        <v/>
      </c>
      <c r="Q1018" s="27">
        <f>IF(E1018="","",MAX(0,E1018-22))</f>
        <v/>
      </c>
      <c r="R1018" s="27">
        <f>IF(H1018=1,E1018,"")</f>
        <v/>
      </c>
      <c r="S1018" s="27">
        <f>IF(AND(H1018=1,J1018&lt;&gt;""),E1018-J1018,"")</f>
        <v/>
      </c>
      <c r="T1018">
        <f>IF(G1018="","",MONTH(G1018))</f>
        <v/>
      </c>
    </row>
    <row r="1019">
      <c r="A1019" s="24" t="n">
        <v>2020</v>
      </c>
      <c r="B1019" s="24" t="n">
        <v>2</v>
      </c>
      <c r="C1019" s="24" t="n">
        <v>12</v>
      </c>
      <c r="D1019" s="24" t="n">
        <v>10</v>
      </c>
      <c r="E1019" s="24" t="n">
        <v>4.89</v>
      </c>
      <c r="F1019" s="25">
        <f>IF($E1019="","",DATE(IF($A1019="",nominal_year,$A1019),$B1019,$C1019)+($D1019-IF(LEFT(hour_conv,1)="1",1,0))/24)</f>
        <v/>
      </c>
      <c r="G1019" s="26">
        <f>IF(F1019="","",INT(F1019))</f>
        <v/>
      </c>
      <c r="H1019">
        <f>IF(G1019="","",IF(AND(MONTH(G1019)*100+DAY(G1019)&gt;=season_lo,MONTH(G1019)*100+DAY(G1019)&lt;=season_hi),1,0))</f>
        <v/>
      </c>
      <c r="I1019">
        <f>IF(G1019="","",G1019-first_day+1)</f>
        <v/>
      </c>
      <c r="J1019" s="27">
        <f>IF(I1019="","",INDEX(Daily!$J$2:$J$421,I1019))</f>
        <v/>
      </c>
      <c r="K1019" s="27">
        <f>IF(J1019="","",J1019+cat_offset)</f>
        <v/>
      </c>
      <c r="L1019" s="27">
        <f>IF(J1019="","",MAX(0,E1019-J1019)^2)</f>
        <v/>
      </c>
      <c r="M1019" s="27">
        <f>IF(J1019="","",MAX(0,E1019-(J1019+twcdh_off))^2)</f>
        <v/>
      </c>
      <c r="N1019" s="27">
        <f>IF(E1019="","",MAX(0,E1019-swcdh_thr)^2)</f>
        <v/>
      </c>
      <c r="O1019">
        <f>IF(K1019="","",ROUND(E1019-K1019,0))</f>
        <v/>
      </c>
      <c r="P1019">
        <f>IF(O1019="","",IF(O1019&gt;=1,O1019,0))</f>
        <v/>
      </c>
      <c r="Q1019" s="27">
        <f>IF(E1019="","",MAX(0,E1019-22))</f>
        <v/>
      </c>
      <c r="R1019" s="27">
        <f>IF(H1019=1,E1019,"")</f>
        <v/>
      </c>
      <c r="S1019" s="27">
        <f>IF(AND(H1019=1,J1019&lt;&gt;""),E1019-J1019,"")</f>
        <v/>
      </c>
      <c r="T1019">
        <f>IF(G1019="","",MONTH(G1019))</f>
        <v/>
      </c>
    </row>
    <row r="1020">
      <c r="A1020" s="24" t="n">
        <v>2020</v>
      </c>
      <c r="B1020" s="24" t="n">
        <v>2</v>
      </c>
      <c r="C1020" s="24" t="n">
        <v>12</v>
      </c>
      <c r="D1020" s="24" t="n">
        <v>11</v>
      </c>
      <c r="E1020" s="24" t="n">
        <v>6.26</v>
      </c>
      <c r="F1020" s="25">
        <f>IF($E1020="","",DATE(IF($A1020="",nominal_year,$A1020),$B1020,$C1020)+($D1020-IF(LEFT(hour_conv,1)="1",1,0))/24)</f>
        <v/>
      </c>
      <c r="G1020" s="26">
        <f>IF(F1020="","",INT(F1020))</f>
        <v/>
      </c>
      <c r="H1020">
        <f>IF(G1020="","",IF(AND(MONTH(G1020)*100+DAY(G1020)&gt;=season_lo,MONTH(G1020)*100+DAY(G1020)&lt;=season_hi),1,0))</f>
        <v/>
      </c>
      <c r="I1020">
        <f>IF(G1020="","",G1020-first_day+1)</f>
        <v/>
      </c>
      <c r="J1020" s="27">
        <f>IF(I1020="","",INDEX(Daily!$J$2:$J$421,I1020))</f>
        <v/>
      </c>
      <c r="K1020" s="27">
        <f>IF(J1020="","",J1020+cat_offset)</f>
        <v/>
      </c>
      <c r="L1020" s="27">
        <f>IF(J1020="","",MAX(0,E1020-J1020)^2)</f>
        <v/>
      </c>
      <c r="M1020" s="27">
        <f>IF(J1020="","",MAX(0,E1020-(J1020+twcdh_off))^2)</f>
        <v/>
      </c>
      <c r="N1020" s="27">
        <f>IF(E1020="","",MAX(0,E1020-swcdh_thr)^2)</f>
        <v/>
      </c>
      <c r="O1020">
        <f>IF(K1020="","",ROUND(E1020-K1020,0))</f>
        <v/>
      </c>
      <c r="P1020">
        <f>IF(O1020="","",IF(O1020&gt;=1,O1020,0))</f>
        <v/>
      </c>
      <c r="Q1020" s="27">
        <f>IF(E1020="","",MAX(0,E1020-22))</f>
        <v/>
      </c>
      <c r="R1020" s="27">
        <f>IF(H1020=1,E1020,"")</f>
        <v/>
      </c>
      <c r="S1020" s="27">
        <f>IF(AND(H1020=1,J1020&lt;&gt;""),E1020-J1020,"")</f>
        <v/>
      </c>
      <c r="T1020">
        <f>IF(G1020="","",MONTH(G1020))</f>
        <v/>
      </c>
    </row>
    <row r="1021">
      <c r="A1021" s="24" t="n">
        <v>2020</v>
      </c>
      <c r="B1021" s="24" t="n">
        <v>2</v>
      </c>
      <c r="C1021" s="24" t="n">
        <v>12</v>
      </c>
      <c r="D1021" s="24" t="n">
        <v>12</v>
      </c>
      <c r="E1021" s="24" t="n">
        <v>7.61</v>
      </c>
      <c r="F1021" s="25">
        <f>IF($E1021="","",DATE(IF($A1021="",nominal_year,$A1021),$B1021,$C1021)+($D1021-IF(LEFT(hour_conv,1)="1",1,0))/24)</f>
        <v/>
      </c>
      <c r="G1021" s="26">
        <f>IF(F1021="","",INT(F1021))</f>
        <v/>
      </c>
      <c r="H1021">
        <f>IF(G1021="","",IF(AND(MONTH(G1021)*100+DAY(G1021)&gt;=season_lo,MONTH(G1021)*100+DAY(G1021)&lt;=season_hi),1,0))</f>
        <v/>
      </c>
      <c r="I1021">
        <f>IF(G1021="","",G1021-first_day+1)</f>
        <v/>
      </c>
      <c r="J1021" s="27">
        <f>IF(I1021="","",INDEX(Daily!$J$2:$J$421,I1021))</f>
        <v/>
      </c>
      <c r="K1021" s="27">
        <f>IF(J1021="","",J1021+cat_offset)</f>
        <v/>
      </c>
      <c r="L1021" s="27">
        <f>IF(J1021="","",MAX(0,E1021-J1021)^2)</f>
        <v/>
      </c>
      <c r="M1021" s="27">
        <f>IF(J1021="","",MAX(0,E1021-(J1021+twcdh_off))^2)</f>
        <v/>
      </c>
      <c r="N1021" s="27">
        <f>IF(E1021="","",MAX(0,E1021-swcdh_thr)^2)</f>
        <v/>
      </c>
      <c r="O1021">
        <f>IF(K1021="","",ROUND(E1021-K1021,0))</f>
        <v/>
      </c>
      <c r="P1021">
        <f>IF(O1021="","",IF(O1021&gt;=1,O1021,0))</f>
        <v/>
      </c>
      <c r="Q1021" s="27">
        <f>IF(E1021="","",MAX(0,E1021-22))</f>
        <v/>
      </c>
      <c r="R1021" s="27">
        <f>IF(H1021=1,E1021,"")</f>
        <v/>
      </c>
      <c r="S1021" s="27">
        <f>IF(AND(H1021=1,J1021&lt;&gt;""),E1021-J1021,"")</f>
        <v/>
      </c>
      <c r="T1021">
        <f>IF(G1021="","",MONTH(G1021))</f>
        <v/>
      </c>
    </row>
    <row r="1022">
      <c r="A1022" s="24" t="n">
        <v>2020</v>
      </c>
      <c r="B1022" s="24" t="n">
        <v>2</v>
      </c>
      <c r="C1022" s="24" t="n">
        <v>12</v>
      </c>
      <c r="D1022" s="24" t="n">
        <v>13</v>
      </c>
      <c r="E1022" s="24" t="n">
        <v>7.29</v>
      </c>
      <c r="F1022" s="25">
        <f>IF($E1022="","",DATE(IF($A1022="",nominal_year,$A1022),$B1022,$C1022)+($D1022-IF(LEFT(hour_conv,1)="1",1,0))/24)</f>
        <v/>
      </c>
      <c r="G1022" s="26">
        <f>IF(F1022="","",INT(F1022))</f>
        <v/>
      </c>
      <c r="H1022">
        <f>IF(G1022="","",IF(AND(MONTH(G1022)*100+DAY(G1022)&gt;=season_lo,MONTH(G1022)*100+DAY(G1022)&lt;=season_hi),1,0))</f>
        <v/>
      </c>
      <c r="I1022">
        <f>IF(G1022="","",G1022-first_day+1)</f>
        <v/>
      </c>
      <c r="J1022" s="27">
        <f>IF(I1022="","",INDEX(Daily!$J$2:$J$421,I1022))</f>
        <v/>
      </c>
      <c r="K1022" s="27">
        <f>IF(J1022="","",J1022+cat_offset)</f>
        <v/>
      </c>
      <c r="L1022" s="27">
        <f>IF(J1022="","",MAX(0,E1022-J1022)^2)</f>
        <v/>
      </c>
      <c r="M1022" s="27">
        <f>IF(J1022="","",MAX(0,E1022-(J1022+twcdh_off))^2)</f>
        <v/>
      </c>
      <c r="N1022" s="27">
        <f>IF(E1022="","",MAX(0,E1022-swcdh_thr)^2)</f>
        <v/>
      </c>
      <c r="O1022">
        <f>IF(K1022="","",ROUND(E1022-K1022,0))</f>
        <v/>
      </c>
      <c r="P1022">
        <f>IF(O1022="","",IF(O1022&gt;=1,O1022,0))</f>
        <v/>
      </c>
      <c r="Q1022" s="27">
        <f>IF(E1022="","",MAX(0,E1022-22))</f>
        <v/>
      </c>
      <c r="R1022" s="27">
        <f>IF(H1022=1,E1022,"")</f>
        <v/>
      </c>
      <c r="S1022" s="27">
        <f>IF(AND(H1022=1,J1022&lt;&gt;""),E1022-J1022,"")</f>
        <v/>
      </c>
      <c r="T1022">
        <f>IF(G1022="","",MONTH(G1022))</f>
        <v/>
      </c>
    </row>
    <row r="1023">
      <c r="A1023" s="24" t="n">
        <v>2020</v>
      </c>
      <c r="B1023" s="24" t="n">
        <v>2</v>
      </c>
      <c r="C1023" s="24" t="n">
        <v>12</v>
      </c>
      <c r="D1023" s="24" t="n">
        <v>14</v>
      </c>
      <c r="E1023" s="24" t="n">
        <v>8.17</v>
      </c>
      <c r="F1023" s="25">
        <f>IF($E1023="","",DATE(IF($A1023="",nominal_year,$A1023),$B1023,$C1023)+($D1023-IF(LEFT(hour_conv,1)="1",1,0))/24)</f>
        <v/>
      </c>
      <c r="G1023" s="26">
        <f>IF(F1023="","",INT(F1023))</f>
        <v/>
      </c>
      <c r="H1023">
        <f>IF(G1023="","",IF(AND(MONTH(G1023)*100+DAY(G1023)&gt;=season_lo,MONTH(G1023)*100+DAY(G1023)&lt;=season_hi),1,0))</f>
        <v/>
      </c>
      <c r="I1023">
        <f>IF(G1023="","",G1023-first_day+1)</f>
        <v/>
      </c>
      <c r="J1023" s="27">
        <f>IF(I1023="","",INDEX(Daily!$J$2:$J$421,I1023))</f>
        <v/>
      </c>
      <c r="K1023" s="27">
        <f>IF(J1023="","",J1023+cat_offset)</f>
        <v/>
      </c>
      <c r="L1023" s="27">
        <f>IF(J1023="","",MAX(0,E1023-J1023)^2)</f>
        <v/>
      </c>
      <c r="M1023" s="27">
        <f>IF(J1023="","",MAX(0,E1023-(J1023+twcdh_off))^2)</f>
        <v/>
      </c>
      <c r="N1023" s="27">
        <f>IF(E1023="","",MAX(0,E1023-swcdh_thr)^2)</f>
        <v/>
      </c>
      <c r="O1023">
        <f>IF(K1023="","",ROUND(E1023-K1023,0))</f>
        <v/>
      </c>
      <c r="P1023">
        <f>IF(O1023="","",IF(O1023&gt;=1,O1023,0))</f>
        <v/>
      </c>
      <c r="Q1023" s="27">
        <f>IF(E1023="","",MAX(0,E1023-22))</f>
        <v/>
      </c>
      <c r="R1023" s="27">
        <f>IF(H1023=1,E1023,"")</f>
        <v/>
      </c>
      <c r="S1023" s="27">
        <f>IF(AND(H1023=1,J1023&lt;&gt;""),E1023-J1023,"")</f>
        <v/>
      </c>
      <c r="T1023">
        <f>IF(G1023="","",MONTH(G1023))</f>
        <v/>
      </c>
    </row>
    <row r="1024">
      <c r="A1024" s="24" t="n">
        <v>2020</v>
      </c>
      <c r="B1024" s="24" t="n">
        <v>2</v>
      </c>
      <c r="C1024" s="24" t="n">
        <v>12</v>
      </c>
      <c r="D1024" s="24" t="n">
        <v>15</v>
      </c>
      <c r="E1024" s="24" t="n">
        <v>8.029999999999999</v>
      </c>
      <c r="F1024" s="25">
        <f>IF($E1024="","",DATE(IF($A1024="",nominal_year,$A1024),$B1024,$C1024)+($D1024-IF(LEFT(hour_conv,1)="1",1,0))/24)</f>
        <v/>
      </c>
      <c r="G1024" s="26">
        <f>IF(F1024="","",INT(F1024))</f>
        <v/>
      </c>
      <c r="H1024">
        <f>IF(G1024="","",IF(AND(MONTH(G1024)*100+DAY(G1024)&gt;=season_lo,MONTH(G1024)*100+DAY(G1024)&lt;=season_hi),1,0))</f>
        <v/>
      </c>
      <c r="I1024">
        <f>IF(G1024="","",G1024-first_day+1)</f>
        <v/>
      </c>
      <c r="J1024" s="27">
        <f>IF(I1024="","",INDEX(Daily!$J$2:$J$421,I1024))</f>
        <v/>
      </c>
      <c r="K1024" s="27">
        <f>IF(J1024="","",J1024+cat_offset)</f>
        <v/>
      </c>
      <c r="L1024" s="27">
        <f>IF(J1024="","",MAX(0,E1024-J1024)^2)</f>
        <v/>
      </c>
      <c r="M1024" s="27">
        <f>IF(J1024="","",MAX(0,E1024-(J1024+twcdh_off))^2)</f>
        <v/>
      </c>
      <c r="N1024" s="27">
        <f>IF(E1024="","",MAX(0,E1024-swcdh_thr)^2)</f>
        <v/>
      </c>
      <c r="O1024">
        <f>IF(K1024="","",ROUND(E1024-K1024,0))</f>
        <v/>
      </c>
      <c r="P1024">
        <f>IF(O1024="","",IF(O1024&gt;=1,O1024,0))</f>
        <v/>
      </c>
      <c r="Q1024" s="27">
        <f>IF(E1024="","",MAX(0,E1024-22))</f>
        <v/>
      </c>
      <c r="R1024" s="27">
        <f>IF(H1024=1,E1024,"")</f>
        <v/>
      </c>
      <c r="S1024" s="27">
        <f>IF(AND(H1024=1,J1024&lt;&gt;""),E1024-J1024,"")</f>
        <v/>
      </c>
      <c r="T1024">
        <f>IF(G1024="","",MONTH(G1024))</f>
        <v/>
      </c>
    </row>
    <row r="1025">
      <c r="A1025" s="24" t="n">
        <v>2020</v>
      </c>
      <c r="B1025" s="24" t="n">
        <v>2</v>
      </c>
      <c r="C1025" s="24" t="n">
        <v>12</v>
      </c>
      <c r="D1025" s="24" t="n">
        <v>16</v>
      </c>
      <c r="E1025" s="24" t="n">
        <v>8.039999999999999</v>
      </c>
      <c r="F1025" s="25">
        <f>IF($E1025="","",DATE(IF($A1025="",nominal_year,$A1025),$B1025,$C1025)+($D1025-IF(LEFT(hour_conv,1)="1",1,0))/24)</f>
        <v/>
      </c>
      <c r="G1025" s="26">
        <f>IF(F1025="","",INT(F1025))</f>
        <v/>
      </c>
      <c r="H1025">
        <f>IF(G1025="","",IF(AND(MONTH(G1025)*100+DAY(G1025)&gt;=season_lo,MONTH(G1025)*100+DAY(G1025)&lt;=season_hi),1,0))</f>
        <v/>
      </c>
      <c r="I1025">
        <f>IF(G1025="","",G1025-first_day+1)</f>
        <v/>
      </c>
      <c r="J1025" s="27">
        <f>IF(I1025="","",INDEX(Daily!$J$2:$J$421,I1025))</f>
        <v/>
      </c>
      <c r="K1025" s="27">
        <f>IF(J1025="","",J1025+cat_offset)</f>
        <v/>
      </c>
      <c r="L1025" s="27">
        <f>IF(J1025="","",MAX(0,E1025-J1025)^2)</f>
        <v/>
      </c>
      <c r="M1025" s="27">
        <f>IF(J1025="","",MAX(0,E1025-(J1025+twcdh_off))^2)</f>
        <v/>
      </c>
      <c r="N1025" s="27">
        <f>IF(E1025="","",MAX(0,E1025-swcdh_thr)^2)</f>
        <v/>
      </c>
      <c r="O1025">
        <f>IF(K1025="","",ROUND(E1025-K1025,0))</f>
        <v/>
      </c>
      <c r="P1025">
        <f>IF(O1025="","",IF(O1025&gt;=1,O1025,0))</f>
        <v/>
      </c>
      <c r="Q1025" s="27">
        <f>IF(E1025="","",MAX(0,E1025-22))</f>
        <v/>
      </c>
      <c r="R1025" s="27">
        <f>IF(H1025=1,E1025,"")</f>
        <v/>
      </c>
      <c r="S1025" s="27">
        <f>IF(AND(H1025=1,J1025&lt;&gt;""),E1025-J1025,"")</f>
        <v/>
      </c>
      <c r="T1025">
        <f>IF(G1025="","",MONTH(G1025))</f>
        <v/>
      </c>
    </row>
    <row r="1026">
      <c r="A1026" s="24" t="n">
        <v>2020</v>
      </c>
      <c r="B1026" s="24" t="n">
        <v>2</v>
      </c>
      <c r="C1026" s="24" t="n">
        <v>12</v>
      </c>
      <c r="D1026" s="24" t="n">
        <v>17</v>
      </c>
      <c r="E1026" s="24" t="n">
        <v>7.9</v>
      </c>
      <c r="F1026" s="25">
        <f>IF($E1026="","",DATE(IF($A1026="",nominal_year,$A1026),$B1026,$C1026)+($D1026-IF(LEFT(hour_conv,1)="1",1,0))/24)</f>
        <v/>
      </c>
      <c r="G1026" s="26">
        <f>IF(F1026="","",INT(F1026))</f>
        <v/>
      </c>
      <c r="H1026">
        <f>IF(G1026="","",IF(AND(MONTH(G1026)*100+DAY(G1026)&gt;=season_lo,MONTH(G1026)*100+DAY(G1026)&lt;=season_hi),1,0))</f>
        <v/>
      </c>
      <c r="I1026">
        <f>IF(G1026="","",G1026-first_day+1)</f>
        <v/>
      </c>
      <c r="J1026" s="27">
        <f>IF(I1026="","",INDEX(Daily!$J$2:$J$421,I1026))</f>
        <v/>
      </c>
      <c r="K1026" s="27">
        <f>IF(J1026="","",J1026+cat_offset)</f>
        <v/>
      </c>
      <c r="L1026" s="27">
        <f>IF(J1026="","",MAX(0,E1026-J1026)^2)</f>
        <v/>
      </c>
      <c r="M1026" s="27">
        <f>IF(J1026="","",MAX(0,E1026-(J1026+twcdh_off))^2)</f>
        <v/>
      </c>
      <c r="N1026" s="27">
        <f>IF(E1026="","",MAX(0,E1026-swcdh_thr)^2)</f>
        <v/>
      </c>
      <c r="O1026">
        <f>IF(K1026="","",ROUND(E1026-K1026,0))</f>
        <v/>
      </c>
      <c r="P1026">
        <f>IF(O1026="","",IF(O1026&gt;=1,O1026,0))</f>
        <v/>
      </c>
      <c r="Q1026" s="27">
        <f>IF(E1026="","",MAX(0,E1026-22))</f>
        <v/>
      </c>
      <c r="R1026" s="27">
        <f>IF(H1026=1,E1026,"")</f>
        <v/>
      </c>
      <c r="S1026" s="27">
        <f>IF(AND(H1026=1,J1026&lt;&gt;""),E1026-J1026,"")</f>
        <v/>
      </c>
      <c r="T1026">
        <f>IF(G1026="","",MONTH(G1026))</f>
        <v/>
      </c>
    </row>
    <row r="1027">
      <c r="A1027" s="24" t="n">
        <v>2020</v>
      </c>
      <c r="B1027" s="24" t="n">
        <v>2</v>
      </c>
      <c r="C1027" s="24" t="n">
        <v>12</v>
      </c>
      <c r="D1027" s="24" t="n">
        <v>18</v>
      </c>
      <c r="E1027" s="24" t="n">
        <v>8.67</v>
      </c>
      <c r="F1027" s="25">
        <f>IF($E1027="","",DATE(IF($A1027="",nominal_year,$A1027),$B1027,$C1027)+($D1027-IF(LEFT(hour_conv,1)="1",1,0))/24)</f>
        <v/>
      </c>
      <c r="G1027" s="26">
        <f>IF(F1027="","",INT(F1027))</f>
        <v/>
      </c>
      <c r="H1027">
        <f>IF(G1027="","",IF(AND(MONTH(G1027)*100+DAY(G1027)&gt;=season_lo,MONTH(G1027)*100+DAY(G1027)&lt;=season_hi),1,0))</f>
        <v/>
      </c>
      <c r="I1027">
        <f>IF(G1027="","",G1027-first_day+1)</f>
        <v/>
      </c>
      <c r="J1027" s="27">
        <f>IF(I1027="","",INDEX(Daily!$J$2:$J$421,I1027))</f>
        <v/>
      </c>
      <c r="K1027" s="27">
        <f>IF(J1027="","",J1027+cat_offset)</f>
        <v/>
      </c>
      <c r="L1027" s="27">
        <f>IF(J1027="","",MAX(0,E1027-J1027)^2)</f>
        <v/>
      </c>
      <c r="M1027" s="27">
        <f>IF(J1027="","",MAX(0,E1027-(J1027+twcdh_off))^2)</f>
        <v/>
      </c>
      <c r="N1027" s="27">
        <f>IF(E1027="","",MAX(0,E1027-swcdh_thr)^2)</f>
        <v/>
      </c>
      <c r="O1027">
        <f>IF(K1027="","",ROUND(E1027-K1027,0))</f>
        <v/>
      </c>
      <c r="P1027">
        <f>IF(O1027="","",IF(O1027&gt;=1,O1027,0))</f>
        <v/>
      </c>
      <c r="Q1027" s="27">
        <f>IF(E1027="","",MAX(0,E1027-22))</f>
        <v/>
      </c>
      <c r="R1027" s="27">
        <f>IF(H1027=1,E1027,"")</f>
        <v/>
      </c>
      <c r="S1027" s="27">
        <f>IF(AND(H1027=1,J1027&lt;&gt;""),E1027-J1027,"")</f>
        <v/>
      </c>
      <c r="T1027">
        <f>IF(G1027="","",MONTH(G1027))</f>
        <v/>
      </c>
    </row>
    <row r="1028">
      <c r="A1028" s="24" t="n">
        <v>2020</v>
      </c>
      <c r="B1028" s="24" t="n">
        <v>2</v>
      </c>
      <c r="C1028" s="24" t="n">
        <v>12</v>
      </c>
      <c r="D1028" s="24" t="n">
        <v>19</v>
      </c>
      <c r="E1028" s="24" t="n">
        <v>8.550000000000001</v>
      </c>
      <c r="F1028" s="25">
        <f>IF($E1028="","",DATE(IF($A1028="",nominal_year,$A1028),$B1028,$C1028)+($D1028-IF(LEFT(hour_conv,1)="1",1,0))/24)</f>
        <v/>
      </c>
      <c r="G1028" s="26">
        <f>IF(F1028="","",INT(F1028))</f>
        <v/>
      </c>
      <c r="H1028">
        <f>IF(G1028="","",IF(AND(MONTH(G1028)*100+DAY(G1028)&gt;=season_lo,MONTH(G1028)*100+DAY(G1028)&lt;=season_hi),1,0))</f>
        <v/>
      </c>
      <c r="I1028">
        <f>IF(G1028="","",G1028-first_day+1)</f>
        <v/>
      </c>
      <c r="J1028" s="27">
        <f>IF(I1028="","",INDEX(Daily!$J$2:$J$421,I1028))</f>
        <v/>
      </c>
      <c r="K1028" s="27">
        <f>IF(J1028="","",J1028+cat_offset)</f>
        <v/>
      </c>
      <c r="L1028" s="27">
        <f>IF(J1028="","",MAX(0,E1028-J1028)^2)</f>
        <v/>
      </c>
      <c r="M1028" s="27">
        <f>IF(J1028="","",MAX(0,E1028-(J1028+twcdh_off))^2)</f>
        <v/>
      </c>
      <c r="N1028" s="27">
        <f>IF(E1028="","",MAX(0,E1028-swcdh_thr)^2)</f>
        <v/>
      </c>
      <c r="O1028">
        <f>IF(K1028="","",ROUND(E1028-K1028,0))</f>
        <v/>
      </c>
      <c r="P1028">
        <f>IF(O1028="","",IF(O1028&gt;=1,O1028,0))</f>
        <v/>
      </c>
      <c r="Q1028" s="27">
        <f>IF(E1028="","",MAX(0,E1028-22))</f>
        <v/>
      </c>
      <c r="R1028" s="27">
        <f>IF(H1028=1,E1028,"")</f>
        <v/>
      </c>
      <c r="S1028" s="27">
        <f>IF(AND(H1028=1,J1028&lt;&gt;""),E1028-J1028,"")</f>
        <v/>
      </c>
      <c r="T1028">
        <f>IF(G1028="","",MONTH(G1028))</f>
        <v/>
      </c>
    </row>
    <row r="1029">
      <c r="A1029" s="24" t="n">
        <v>2020</v>
      </c>
      <c r="B1029" s="24" t="n">
        <v>2</v>
      </c>
      <c r="C1029" s="24" t="n">
        <v>12</v>
      </c>
      <c r="D1029" s="24" t="n">
        <v>20</v>
      </c>
      <c r="E1029" s="24" t="n">
        <v>7.17</v>
      </c>
      <c r="F1029" s="25">
        <f>IF($E1029="","",DATE(IF($A1029="",nominal_year,$A1029),$B1029,$C1029)+($D1029-IF(LEFT(hour_conv,1)="1",1,0))/24)</f>
        <v/>
      </c>
      <c r="G1029" s="26">
        <f>IF(F1029="","",INT(F1029))</f>
        <v/>
      </c>
      <c r="H1029">
        <f>IF(G1029="","",IF(AND(MONTH(G1029)*100+DAY(G1029)&gt;=season_lo,MONTH(G1029)*100+DAY(G1029)&lt;=season_hi),1,0))</f>
        <v/>
      </c>
      <c r="I1029">
        <f>IF(G1029="","",G1029-first_day+1)</f>
        <v/>
      </c>
      <c r="J1029" s="27">
        <f>IF(I1029="","",INDEX(Daily!$J$2:$J$421,I1029))</f>
        <v/>
      </c>
      <c r="K1029" s="27">
        <f>IF(J1029="","",J1029+cat_offset)</f>
        <v/>
      </c>
      <c r="L1029" s="27">
        <f>IF(J1029="","",MAX(0,E1029-J1029)^2)</f>
        <v/>
      </c>
      <c r="M1029" s="27">
        <f>IF(J1029="","",MAX(0,E1029-(J1029+twcdh_off))^2)</f>
        <v/>
      </c>
      <c r="N1029" s="27">
        <f>IF(E1029="","",MAX(0,E1029-swcdh_thr)^2)</f>
        <v/>
      </c>
      <c r="O1029">
        <f>IF(K1029="","",ROUND(E1029-K1029,0))</f>
        <v/>
      </c>
      <c r="P1029">
        <f>IF(O1029="","",IF(O1029&gt;=1,O1029,0))</f>
        <v/>
      </c>
      <c r="Q1029" s="27">
        <f>IF(E1029="","",MAX(0,E1029-22))</f>
        <v/>
      </c>
      <c r="R1029" s="27">
        <f>IF(H1029=1,E1029,"")</f>
        <v/>
      </c>
      <c r="S1029" s="27">
        <f>IF(AND(H1029=1,J1029&lt;&gt;""),E1029-J1029,"")</f>
        <v/>
      </c>
      <c r="T1029">
        <f>IF(G1029="","",MONTH(G1029))</f>
        <v/>
      </c>
    </row>
    <row r="1030">
      <c r="A1030" s="24" t="n">
        <v>2020</v>
      </c>
      <c r="B1030" s="24" t="n">
        <v>2</v>
      </c>
      <c r="C1030" s="24" t="n">
        <v>12</v>
      </c>
      <c r="D1030" s="24" t="n">
        <v>21</v>
      </c>
      <c r="E1030" s="24" t="n">
        <v>5.95</v>
      </c>
      <c r="F1030" s="25">
        <f>IF($E1030="","",DATE(IF($A1030="",nominal_year,$A1030),$B1030,$C1030)+($D1030-IF(LEFT(hour_conv,1)="1",1,0))/24)</f>
        <v/>
      </c>
      <c r="G1030" s="26">
        <f>IF(F1030="","",INT(F1030))</f>
        <v/>
      </c>
      <c r="H1030">
        <f>IF(G1030="","",IF(AND(MONTH(G1030)*100+DAY(G1030)&gt;=season_lo,MONTH(G1030)*100+DAY(G1030)&lt;=season_hi),1,0))</f>
        <v/>
      </c>
      <c r="I1030">
        <f>IF(G1030="","",G1030-first_day+1)</f>
        <v/>
      </c>
      <c r="J1030" s="27">
        <f>IF(I1030="","",INDEX(Daily!$J$2:$J$421,I1030))</f>
        <v/>
      </c>
      <c r="K1030" s="27">
        <f>IF(J1030="","",J1030+cat_offset)</f>
        <v/>
      </c>
      <c r="L1030" s="27">
        <f>IF(J1030="","",MAX(0,E1030-J1030)^2)</f>
        <v/>
      </c>
      <c r="M1030" s="27">
        <f>IF(J1030="","",MAX(0,E1030-(J1030+twcdh_off))^2)</f>
        <v/>
      </c>
      <c r="N1030" s="27">
        <f>IF(E1030="","",MAX(0,E1030-swcdh_thr)^2)</f>
        <v/>
      </c>
      <c r="O1030">
        <f>IF(K1030="","",ROUND(E1030-K1030,0))</f>
        <v/>
      </c>
      <c r="P1030">
        <f>IF(O1030="","",IF(O1030&gt;=1,O1030,0))</f>
        <v/>
      </c>
      <c r="Q1030" s="27">
        <f>IF(E1030="","",MAX(0,E1030-22))</f>
        <v/>
      </c>
      <c r="R1030" s="27">
        <f>IF(H1030=1,E1030,"")</f>
        <v/>
      </c>
      <c r="S1030" s="27">
        <f>IF(AND(H1030=1,J1030&lt;&gt;""),E1030-J1030,"")</f>
        <v/>
      </c>
      <c r="T1030">
        <f>IF(G1030="","",MONTH(G1030))</f>
        <v/>
      </c>
    </row>
    <row r="1031">
      <c r="A1031" s="24" t="n">
        <v>2020</v>
      </c>
      <c r="B1031" s="24" t="n">
        <v>2</v>
      </c>
      <c r="C1031" s="24" t="n">
        <v>12</v>
      </c>
      <c r="D1031" s="24" t="n">
        <v>22</v>
      </c>
      <c r="E1031" s="24" t="n">
        <v>5.73</v>
      </c>
      <c r="F1031" s="25">
        <f>IF($E1031="","",DATE(IF($A1031="",nominal_year,$A1031),$B1031,$C1031)+($D1031-IF(LEFT(hour_conv,1)="1",1,0))/24)</f>
        <v/>
      </c>
      <c r="G1031" s="26">
        <f>IF(F1031="","",INT(F1031))</f>
        <v/>
      </c>
      <c r="H1031">
        <f>IF(G1031="","",IF(AND(MONTH(G1031)*100+DAY(G1031)&gt;=season_lo,MONTH(G1031)*100+DAY(G1031)&lt;=season_hi),1,0))</f>
        <v/>
      </c>
      <c r="I1031">
        <f>IF(G1031="","",G1031-first_day+1)</f>
        <v/>
      </c>
      <c r="J1031" s="27">
        <f>IF(I1031="","",INDEX(Daily!$J$2:$J$421,I1031))</f>
        <v/>
      </c>
      <c r="K1031" s="27">
        <f>IF(J1031="","",J1031+cat_offset)</f>
        <v/>
      </c>
      <c r="L1031" s="27">
        <f>IF(J1031="","",MAX(0,E1031-J1031)^2)</f>
        <v/>
      </c>
      <c r="M1031" s="27">
        <f>IF(J1031="","",MAX(0,E1031-(J1031+twcdh_off))^2)</f>
        <v/>
      </c>
      <c r="N1031" s="27">
        <f>IF(E1031="","",MAX(0,E1031-swcdh_thr)^2)</f>
        <v/>
      </c>
      <c r="O1031">
        <f>IF(K1031="","",ROUND(E1031-K1031,0))</f>
        <v/>
      </c>
      <c r="P1031">
        <f>IF(O1031="","",IF(O1031&gt;=1,O1031,0))</f>
        <v/>
      </c>
      <c r="Q1031" s="27">
        <f>IF(E1031="","",MAX(0,E1031-22))</f>
        <v/>
      </c>
      <c r="R1031" s="27">
        <f>IF(H1031=1,E1031,"")</f>
        <v/>
      </c>
      <c r="S1031" s="27">
        <f>IF(AND(H1031=1,J1031&lt;&gt;""),E1031-J1031,"")</f>
        <v/>
      </c>
      <c r="T1031">
        <f>IF(G1031="","",MONTH(G1031))</f>
        <v/>
      </c>
    </row>
    <row r="1032">
      <c r="A1032" s="24" t="n">
        <v>2020</v>
      </c>
      <c r="B1032" s="24" t="n">
        <v>2</v>
      </c>
      <c r="C1032" s="24" t="n">
        <v>12</v>
      </c>
      <c r="D1032" s="24" t="n">
        <v>23</v>
      </c>
      <c r="E1032" s="24" t="n">
        <v>4.52</v>
      </c>
      <c r="F1032" s="25">
        <f>IF($E1032="","",DATE(IF($A1032="",nominal_year,$A1032),$B1032,$C1032)+($D1032-IF(LEFT(hour_conv,1)="1",1,0))/24)</f>
        <v/>
      </c>
      <c r="G1032" s="26">
        <f>IF(F1032="","",INT(F1032))</f>
        <v/>
      </c>
      <c r="H1032">
        <f>IF(G1032="","",IF(AND(MONTH(G1032)*100+DAY(G1032)&gt;=season_lo,MONTH(G1032)*100+DAY(G1032)&lt;=season_hi),1,0))</f>
        <v/>
      </c>
      <c r="I1032">
        <f>IF(G1032="","",G1032-first_day+1)</f>
        <v/>
      </c>
      <c r="J1032" s="27">
        <f>IF(I1032="","",INDEX(Daily!$J$2:$J$421,I1032))</f>
        <v/>
      </c>
      <c r="K1032" s="27">
        <f>IF(J1032="","",J1032+cat_offset)</f>
        <v/>
      </c>
      <c r="L1032" s="27">
        <f>IF(J1032="","",MAX(0,E1032-J1032)^2)</f>
        <v/>
      </c>
      <c r="M1032" s="27">
        <f>IF(J1032="","",MAX(0,E1032-(J1032+twcdh_off))^2)</f>
        <v/>
      </c>
      <c r="N1032" s="27">
        <f>IF(E1032="","",MAX(0,E1032-swcdh_thr)^2)</f>
        <v/>
      </c>
      <c r="O1032">
        <f>IF(K1032="","",ROUND(E1032-K1032,0))</f>
        <v/>
      </c>
      <c r="P1032">
        <f>IF(O1032="","",IF(O1032&gt;=1,O1032,0))</f>
        <v/>
      </c>
      <c r="Q1032" s="27">
        <f>IF(E1032="","",MAX(0,E1032-22))</f>
        <v/>
      </c>
      <c r="R1032" s="27">
        <f>IF(H1032=1,E1032,"")</f>
        <v/>
      </c>
      <c r="S1032" s="27">
        <f>IF(AND(H1032=1,J1032&lt;&gt;""),E1032-J1032,"")</f>
        <v/>
      </c>
      <c r="T1032">
        <f>IF(G1032="","",MONTH(G1032))</f>
        <v/>
      </c>
    </row>
    <row r="1033">
      <c r="A1033" s="24" t="n">
        <v>2020</v>
      </c>
      <c r="B1033" s="24" t="n">
        <v>2</v>
      </c>
      <c r="C1033" s="24" t="n">
        <v>12</v>
      </c>
      <c r="D1033" s="24" t="n">
        <v>24</v>
      </c>
      <c r="E1033" s="24" t="n">
        <v>4.24</v>
      </c>
      <c r="F1033" s="25">
        <f>IF($E1033="","",DATE(IF($A1033="",nominal_year,$A1033),$B1033,$C1033)+($D1033-IF(LEFT(hour_conv,1)="1",1,0))/24)</f>
        <v/>
      </c>
      <c r="G1033" s="26">
        <f>IF(F1033="","",INT(F1033))</f>
        <v/>
      </c>
      <c r="H1033">
        <f>IF(G1033="","",IF(AND(MONTH(G1033)*100+DAY(G1033)&gt;=season_lo,MONTH(G1033)*100+DAY(G1033)&lt;=season_hi),1,0))</f>
        <v/>
      </c>
      <c r="I1033">
        <f>IF(G1033="","",G1033-first_day+1)</f>
        <v/>
      </c>
      <c r="J1033" s="27">
        <f>IF(I1033="","",INDEX(Daily!$J$2:$J$421,I1033))</f>
        <v/>
      </c>
      <c r="K1033" s="27">
        <f>IF(J1033="","",J1033+cat_offset)</f>
        <v/>
      </c>
      <c r="L1033" s="27">
        <f>IF(J1033="","",MAX(0,E1033-J1033)^2)</f>
        <v/>
      </c>
      <c r="M1033" s="27">
        <f>IF(J1033="","",MAX(0,E1033-(J1033+twcdh_off))^2)</f>
        <v/>
      </c>
      <c r="N1033" s="27">
        <f>IF(E1033="","",MAX(0,E1033-swcdh_thr)^2)</f>
        <v/>
      </c>
      <c r="O1033">
        <f>IF(K1033="","",ROUND(E1033-K1033,0))</f>
        <v/>
      </c>
      <c r="P1033">
        <f>IF(O1033="","",IF(O1033&gt;=1,O1033,0))</f>
        <v/>
      </c>
      <c r="Q1033" s="27">
        <f>IF(E1033="","",MAX(0,E1033-22))</f>
        <v/>
      </c>
      <c r="R1033" s="27">
        <f>IF(H1033=1,E1033,"")</f>
        <v/>
      </c>
      <c r="S1033" s="27">
        <f>IF(AND(H1033=1,J1033&lt;&gt;""),E1033-J1033,"")</f>
        <v/>
      </c>
      <c r="T1033">
        <f>IF(G1033="","",MONTH(G1033))</f>
        <v/>
      </c>
    </row>
    <row r="1034">
      <c r="A1034" s="24" t="n">
        <v>2020</v>
      </c>
      <c r="B1034" s="24" t="n">
        <v>2</v>
      </c>
      <c r="C1034" s="24" t="n">
        <v>13</v>
      </c>
      <c r="D1034" s="24" t="n">
        <v>1</v>
      </c>
      <c r="E1034" s="24" t="n">
        <v>4.08</v>
      </c>
      <c r="F1034" s="25">
        <f>IF($E1034="","",DATE(IF($A1034="",nominal_year,$A1034),$B1034,$C1034)+($D1034-IF(LEFT(hour_conv,1)="1",1,0))/24)</f>
        <v/>
      </c>
      <c r="G1034" s="26">
        <f>IF(F1034="","",INT(F1034))</f>
        <v/>
      </c>
      <c r="H1034">
        <f>IF(G1034="","",IF(AND(MONTH(G1034)*100+DAY(G1034)&gt;=season_lo,MONTH(G1034)*100+DAY(G1034)&lt;=season_hi),1,0))</f>
        <v/>
      </c>
      <c r="I1034">
        <f>IF(G1034="","",G1034-first_day+1)</f>
        <v/>
      </c>
      <c r="J1034" s="27">
        <f>IF(I1034="","",INDEX(Daily!$J$2:$J$421,I1034))</f>
        <v/>
      </c>
      <c r="K1034" s="27">
        <f>IF(J1034="","",J1034+cat_offset)</f>
        <v/>
      </c>
      <c r="L1034" s="27">
        <f>IF(J1034="","",MAX(0,E1034-J1034)^2)</f>
        <v/>
      </c>
      <c r="M1034" s="27">
        <f>IF(J1034="","",MAX(0,E1034-(J1034+twcdh_off))^2)</f>
        <v/>
      </c>
      <c r="N1034" s="27">
        <f>IF(E1034="","",MAX(0,E1034-swcdh_thr)^2)</f>
        <v/>
      </c>
      <c r="O1034">
        <f>IF(K1034="","",ROUND(E1034-K1034,0))</f>
        <v/>
      </c>
      <c r="P1034">
        <f>IF(O1034="","",IF(O1034&gt;=1,O1034,0))</f>
        <v/>
      </c>
      <c r="Q1034" s="27">
        <f>IF(E1034="","",MAX(0,E1034-22))</f>
        <v/>
      </c>
      <c r="R1034" s="27">
        <f>IF(H1034=1,E1034,"")</f>
        <v/>
      </c>
      <c r="S1034" s="27">
        <f>IF(AND(H1034=1,J1034&lt;&gt;""),E1034-J1034,"")</f>
        <v/>
      </c>
      <c r="T1034">
        <f>IF(G1034="","",MONTH(G1034))</f>
        <v/>
      </c>
    </row>
    <row r="1035">
      <c r="A1035" s="24" t="n">
        <v>2020</v>
      </c>
      <c r="B1035" s="24" t="n">
        <v>2</v>
      </c>
      <c r="C1035" s="24" t="n">
        <v>13</v>
      </c>
      <c r="D1035" s="24" t="n">
        <v>2</v>
      </c>
      <c r="E1035" s="24" t="n">
        <v>3.59</v>
      </c>
      <c r="F1035" s="25">
        <f>IF($E1035="","",DATE(IF($A1035="",nominal_year,$A1035),$B1035,$C1035)+($D1035-IF(LEFT(hour_conv,1)="1",1,0))/24)</f>
        <v/>
      </c>
      <c r="G1035" s="26">
        <f>IF(F1035="","",INT(F1035))</f>
        <v/>
      </c>
      <c r="H1035">
        <f>IF(G1035="","",IF(AND(MONTH(G1035)*100+DAY(G1035)&gt;=season_lo,MONTH(G1035)*100+DAY(G1035)&lt;=season_hi),1,0))</f>
        <v/>
      </c>
      <c r="I1035">
        <f>IF(G1035="","",G1035-first_day+1)</f>
        <v/>
      </c>
      <c r="J1035" s="27">
        <f>IF(I1035="","",INDEX(Daily!$J$2:$J$421,I1035))</f>
        <v/>
      </c>
      <c r="K1035" s="27">
        <f>IF(J1035="","",J1035+cat_offset)</f>
        <v/>
      </c>
      <c r="L1035" s="27">
        <f>IF(J1035="","",MAX(0,E1035-J1035)^2)</f>
        <v/>
      </c>
      <c r="M1035" s="27">
        <f>IF(J1035="","",MAX(0,E1035-(J1035+twcdh_off))^2)</f>
        <v/>
      </c>
      <c r="N1035" s="27">
        <f>IF(E1035="","",MAX(0,E1035-swcdh_thr)^2)</f>
        <v/>
      </c>
      <c r="O1035">
        <f>IF(K1035="","",ROUND(E1035-K1035,0))</f>
        <v/>
      </c>
      <c r="P1035">
        <f>IF(O1035="","",IF(O1035&gt;=1,O1035,0))</f>
        <v/>
      </c>
      <c r="Q1035" s="27">
        <f>IF(E1035="","",MAX(0,E1035-22))</f>
        <v/>
      </c>
      <c r="R1035" s="27">
        <f>IF(H1035=1,E1035,"")</f>
        <v/>
      </c>
      <c r="S1035" s="27">
        <f>IF(AND(H1035=1,J1035&lt;&gt;""),E1035-J1035,"")</f>
        <v/>
      </c>
      <c r="T1035">
        <f>IF(G1035="","",MONTH(G1035))</f>
        <v/>
      </c>
    </row>
    <row r="1036">
      <c r="A1036" s="24" t="n">
        <v>2020</v>
      </c>
      <c r="B1036" s="24" t="n">
        <v>2</v>
      </c>
      <c r="C1036" s="24" t="n">
        <v>13</v>
      </c>
      <c r="D1036" s="24" t="n">
        <v>3</v>
      </c>
      <c r="E1036" s="24" t="n">
        <v>3.42</v>
      </c>
      <c r="F1036" s="25">
        <f>IF($E1036="","",DATE(IF($A1036="",nominal_year,$A1036),$B1036,$C1036)+($D1036-IF(LEFT(hour_conv,1)="1",1,0))/24)</f>
        <v/>
      </c>
      <c r="G1036" s="26">
        <f>IF(F1036="","",INT(F1036))</f>
        <v/>
      </c>
      <c r="H1036">
        <f>IF(G1036="","",IF(AND(MONTH(G1036)*100+DAY(G1036)&gt;=season_lo,MONTH(G1036)*100+DAY(G1036)&lt;=season_hi),1,0))</f>
        <v/>
      </c>
      <c r="I1036">
        <f>IF(G1036="","",G1036-first_day+1)</f>
        <v/>
      </c>
      <c r="J1036" s="27">
        <f>IF(I1036="","",INDEX(Daily!$J$2:$J$421,I1036))</f>
        <v/>
      </c>
      <c r="K1036" s="27">
        <f>IF(J1036="","",J1036+cat_offset)</f>
        <v/>
      </c>
      <c r="L1036" s="27">
        <f>IF(J1036="","",MAX(0,E1036-J1036)^2)</f>
        <v/>
      </c>
      <c r="M1036" s="27">
        <f>IF(J1036="","",MAX(0,E1036-(J1036+twcdh_off))^2)</f>
        <v/>
      </c>
      <c r="N1036" s="27">
        <f>IF(E1036="","",MAX(0,E1036-swcdh_thr)^2)</f>
        <v/>
      </c>
      <c r="O1036">
        <f>IF(K1036="","",ROUND(E1036-K1036,0))</f>
        <v/>
      </c>
      <c r="P1036">
        <f>IF(O1036="","",IF(O1036&gt;=1,O1036,0))</f>
        <v/>
      </c>
      <c r="Q1036" s="27">
        <f>IF(E1036="","",MAX(0,E1036-22))</f>
        <v/>
      </c>
      <c r="R1036" s="27">
        <f>IF(H1036=1,E1036,"")</f>
        <v/>
      </c>
      <c r="S1036" s="27">
        <f>IF(AND(H1036=1,J1036&lt;&gt;""),E1036-J1036,"")</f>
        <v/>
      </c>
      <c r="T1036">
        <f>IF(G1036="","",MONTH(G1036))</f>
        <v/>
      </c>
    </row>
    <row r="1037">
      <c r="A1037" s="24" t="n">
        <v>2020</v>
      </c>
      <c r="B1037" s="24" t="n">
        <v>2</v>
      </c>
      <c r="C1037" s="24" t="n">
        <v>13</v>
      </c>
      <c r="D1037" s="24" t="n">
        <v>4</v>
      </c>
      <c r="E1037" s="24" t="n">
        <v>2.84</v>
      </c>
      <c r="F1037" s="25">
        <f>IF($E1037="","",DATE(IF($A1037="",nominal_year,$A1037),$B1037,$C1037)+($D1037-IF(LEFT(hour_conv,1)="1",1,0))/24)</f>
        <v/>
      </c>
      <c r="G1037" s="26">
        <f>IF(F1037="","",INT(F1037))</f>
        <v/>
      </c>
      <c r="H1037">
        <f>IF(G1037="","",IF(AND(MONTH(G1037)*100+DAY(G1037)&gt;=season_lo,MONTH(G1037)*100+DAY(G1037)&lt;=season_hi),1,0))</f>
        <v/>
      </c>
      <c r="I1037">
        <f>IF(G1037="","",G1037-first_day+1)</f>
        <v/>
      </c>
      <c r="J1037" s="27">
        <f>IF(I1037="","",INDEX(Daily!$J$2:$J$421,I1037))</f>
        <v/>
      </c>
      <c r="K1037" s="27">
        <f>IF(J1037="","",J1037+cat_offset)</f>
        <v/>
      </c>
      <c r="L1037" s="27">
        <f>IF(J1037="","",MAX(0,E1037-J1037)^2)</f>
        <v/>
      </c>
      <c r="M1037" s="27">
        <f>IF(J1037="","",MAX(0,E1037-(J1037+twcdh_off))^2)</f>
        <v/>
      </c>
      <c r="N1037" s="27">
        <f>IF(E1037="","",MAX(0,E1037-swcdh_thr)^2)</f>
        <v/>
      </c>
      <c r="O1037">
        <f>IF(K1037="","",ROUND(E1037-K1037,0))</f>
        <v/>
      </c>
      <c r="P1037">
        <f>IF(O1037="","",IF(O1037&gt;=1,O1037,0))</f>
        <v/>
      </c>
      <c r="Q1037" s="27">
        <f>IF(E1037="","",MAX(0,E1037-22))</f>
        <v/>
      </c>
      <c r="R1037" s="27">
        <f>IF(H1037=1,E1037,"")</f>
        <v/>
      </c>
      <c r="S1037" s="27">
        <f>IF(AND(H1037=1,J1037&lt;&gt;""),E1037-J1037,"")</f>
        <v/>
      </c>
      <c r="T1037">
        <f>IF(G1037="","",MONTH(G1037))</f>
        <v/>
      </c>
    </row>
    <row r="1038">
      <c r="A1038" s="24" t="n">
        <v>2020</v>
      </c>
      <c r="B1038" s="24" t="n">
        <v>2</v>
      </c>
      <c r="C1038" s="24" t="n">
        <v>13</v>
      </c>
      <c r="D1038" s="24" t="n">
        <v>5</v>
      </c>
      <c r="E1038" s="24" t="n">
        <v>3.02</v>
      </c>
      <c r="F1038" s="25">
        <f>IF($E1038="","",DATE(IF($A1038="",nominal_year,$A1038),$B1038,$C1038)+($D1038-IF(LEFT(hour_conv,1)="1",1,0))/24)</f>
        <v/>
      </c>
      <c r="G1038" s="26">
        <f>IF(F1038="","",INT(F1038))</f>
        <v/>
      </c>
      <c r="H1038">
        <f>IF(G1038="","",IF(AND(MONTH(G1038)*100+DAY(G1038)&gt;=season_lo,MONTH(G1038)*100+DAY(G1038)&lt;=season_hi),1,0))</f>
        <v/>
      </c>
      <c r="I1038">
        <f>IF(G1038="","",G1038-first_day+1)</f>
        <v/>
      </c>
      <c r="J1038" s="27">
        <f>IF(I1038="","",INDEX(Daily!$J$2:$J$421,I1038))</f>
        <v/>
      </c>
      <c r="K1038" s="27">
        <f>IF(J1038="","",J1038+cat_offset)</f>
        <v/>
      </c>
      <c r="L1038" s="27">
        <f>IF(J1038="","",MAX(0,E1038-J1038)^2)</f>
        <v/>
      </c>
      <c r="M1038" s="27">
        <f>IF(J1038="","",MAX(0,E1038-(J1038+twcdh_off))^2)</f>
        <v/>
      </c>
      <c r="N1038" s="27">
        <f>IF(E1038="","",MAX(0,E1038-swcdh_thr)^2)</f>
        <v/>
      </c>
      <c r="O1038">
        <f>IF(K1038="","",ROUND(E1038-K1038,0))</f>
        <v/>
      </c>
      <c r="P1038">
        <f>IF(O1038="","",IF(O1038&gt;=1,O1038,0))</f>
        <v/>
      </c>
      <c r="Q1038" s="27">
        <f>IF(E1038="","",MAX(0,E1038-22))</f>
        <v/>
      </c>
      <c r="R1038" s="27">
        <f>IF(H1038=1,E1038,"")</f>
        <v/>
      </c>
      <c r="S1038" s="27">
        <f>IF(AND(H1038=1,J1038&lt;&gt;""),E1038-J1038,"")</f>
        <v/>
      </c>
      <c r="T1038">
        <f>IF(G1038="","",MONTH(G1038))</f>
        <v/>
      </c>
    </row>
    <row r="1039">
      <c r="A1039" s="24" t="n">
        <v>2020</v>
      </c>
      <c r="B1039" s="24" t="n">
        <v>2</v>
      </c>
      <c r="C1039" s="24" t="n">
        <v>13</v>
      </c>
      <c r="D1039" s="24" t="n">
        <v>6</v>
      </c>
      <c r="E1039" s="24" t="n">
        <v>2.8</v>
      </c>
      <c r="F1039" s="25">
        <f>IF($E1039="","",DATE(IF($A1039="",nominal_year,$A1039),$B1039,$C1039)+($D1039-IF(LEFT(hour_conv,1)="1",1,0))/24)</f>
        <v/>
      </c>
      <c r="G1039" s="26">
        <f>IF(F1039="","",INT(F1039))</f>
        <v/>
      </c>
      <c r="H1039">
        <f>IF(G1039="","",IF(AND(MONTH(G1039)*100+DAY(G1039)&gt;=season_lo,MONTH(G1039)*100+DAY(G1039)&lt;=season_hi),1,0))</f>
        <v/>
      </c>
      <c r="I1039">
        <f>IF(G1039="","",G1039-first_day+1)</f>
        <v/>
      </c>
      <c r="J1039" s="27">
        <f>IF(I1039="","",INDEX(Daily!$J$2:$J$421,I1039))</f>
        <v/>
      </c>
      <c r="K1039" s="27">
        <f>IF(J1039="","",J1039+cat_offset)</f>
        <v/>
      </c>
      <c r="L1039" s="27">
        <f>IF(J1039="","",MAX(0,E1039-J1039)^2)</f>
        <v/>
      </c>
      <c r="M1039" s="27">
        <f>IF(J1039="","",MAX(0,E1039-(J1039+twcdh_off))^2)</f>
        <v/>
      </c>
      <c r="N1039" s="27">
        <f>IF(E1039="","",MAX(0,E1039-swcdh_thr)^2)</f>
        <v/>
      </c>
      <c r="O1039">
        <f>IF(K1039="","",ROUND(E1039-K1039,0))</f>
        <v/>
      </c>
      <c r="P1039">
        <f>IF(O1039="","",IF(O1039&gt;=1,O1039,0))</f>
        <v/>
      </c>
      <c r="Q1039" s="27">
        <f>IF(E1039="","",MAX(0,E1039-22))</f>
        <v/>
      </c>
      <c r="R1039" s="27">
        <f>IF(H1039=1,E1039,"")</f>
        <v/>
      </c>
      <c r="S1039" s="27">
        <f>IF(AND(H1039=1,J1039&lt;&gt;""),E1039-J1039,"")</f>
        <v/>
      </c>
      <c r="T1039">
        <f>IF(G1039="","",MONTH(G1039))</f>
        <v/>
      </c>
    </row>
    <row r="1040">
      <c r="A1040" s="24" t="n">
        <v>2020</v>
      </c>
      <c r="B1040" s="24" t="n">
        <v>2</v>
      </c>
      <c r="C1040" s="24" t="n">
        <v>13</v>
      </c>
      <c r="D1040" s="24" t="n">
        <v>7</v>
      </c>
      <c r="E1040" s="24" t="n">
        <v>3.8</v>
      </c>
      <c r="F1040" s="25">
        <f>IF($E1040="","",DATE(IF($A1040="",nominal_year,$A1040),$B1040,$C1040)+($D1040-IF(LEFT(hour_conv,1)="1",1,0))/24)</f>
        <v/>
      </c>
      <c r="G1040" s="26">
        <f>IF(F1040="","",INT(F1040))</f>
        <v/>
      </c>
      <c r="H1040">
        <f>IF(G1040="","",IF(AND(MONTH(G1040)*100+DAY(G1040)&gt;=season_lo,MONTH(G1040)*100+DAY(G1040)&lt;=season_hi),1,0))</f>
        <v/>
      </c>
      <c r="I1040">
        <f>IF(G1040="","",G1040-first_day+1)</f>
        <v/>
      </c>
      <c r="J1040" s="27">
        <f>IF(I1040="","",INDEX(Daily!$J$2:$J$421,I1040))</f>
        <v/>
      </c>
      <c r="K1040" s="27">
        <f>IF(J1040="","",J1040+cat_offset)</f>
        <v/>
      </c>
      <c r="L1040" s="27">
        <f>IF(J1040="","",MAX(0,E1040-J1040)^2)</f>
        <v/>
      </c>
      <c r="M1040" s="27">
        <f>IF(J1040="","",MAX(0,E1040-(J1040+twcdh_off))^2)</f>
        <v/>
      </c>
      <c r="N1040" s="27">
        <f>IF(E1040="","",MAX(0,E1040-swcdh_thr)^2)</f>
        <v/>
      </c>
      <c r="O1040">
        <f>IF(K1040="","",ROUND(E1040-K1040,0))</f>
        <v/>
      </c>
      <c r="P1040">
        <f>IF(O1040="","",IF(O1040&gt;=1,O1040,0))</f>
        <v/>
      </c>
      <c r="Q1040" s="27">
        <f>IF(E1040="","",MAX(0,E1040-22))</f>
        <v/>
      </c>
      <c r="R1040" s="27">
        <f>IF(H1040=1,E1040,"")</f>
        <v/>
      </c>
      <c r="S1040" s="27">
        <f>IF(AND(H1040=1,J1040&lt;&gt;""),E1040-J1040,"")</f>
        <v/>
      </c>
      <c r="T1040">
        <f>IF(G1040="","",MONTH(G1040))</f>
        <v/>
      </c>
    </row>
    <row r="1041">
      <c r="A1041" s="24" t="n">
        <v>2020</v>
      </c>
      <c r="B1041" s="24" t="n">
        <v>2</v>
      </c>
      <c r="C1041" s="24" t="n">
        <v>13</v>
      </c>
      <c r="D1041" s="24" t="n">
        <v>8</v>
      </c>
      <c r="E1041" s="24" t="n">
        <v>4.05</v>
      </c>
      <c r="F1041" s="25">
        <f>IF($E1041="","",DATE(IF($A1041="",nominal_year,$A1041),$B1041,$C1041)+($D1041-IF(LEFT(hour_conv,1)="1",1,0))/24)</f>
        <v/>
      </c>
      <c r="G1041" s="26">
        <f>IF(F1041="","",INT(F1041))</f>
        <v/>
      </c>
      <c r="H1041">
        <f>IF(G1041="","",IF(AND(MONTH(G1041)*100+DAY(G1041)&gt;=season_lo,MONTH(G1041)*100+DAY(G1041)&lt;=season_hi),1,0))</f>
        <v/>
      </c>
      <c r="I1041">
        <f>IF(G1041="","",G1041-first_day+1)</f>
        <v/>
      </c>
      <c r="J1041" s="27">
        <f>IF(I1041="","",INDEX(Daily!$J$2:$J$421,I1041))</f>
        <v/>
      </c>
      <c r="K1041" s="27">
        <f>IF(J1041="","",J1041+cat_offset)</f>
        <v/>
      </c>
      <c r="L1041" s="27">
        <f>IF(J1041="","",MAX(0,E1041-J1041)^2)</f>
        <v/>
      </c>
      <c r="M1041" s="27">
        <f>IF(J1041="","",MAX(0,E1041-(J1041+twcdh_off))^2)</f>
        <v/>
      </c>
      <c r="N1041" s="27">
        <f>IF(E1041="","",MAX(0,E1041-swcdh_thr)^2)</f>
        <v/>
      </c>
      <c r="O1041">
        <f>IF(K1041="","",ROUND(E1041-K1041,0))</f>
        <v/>
      </c>
      <c r="P1041">
        <f>IF(O1041="","",IF(O1041&gt;=1,O1041,0))</f>
        <v/>
      </c>
      <c r="Q1041" s="27">
        <f>IF(E1041="","",MAX(0,E1041-22))</f>
        <v/>
      </c>
      <c r="R1041" s="27">
        <f>IF(H1041=1,E1041,"")</f>
        <v/>
      </c>
      <c r="S1041" s="27">
        <f>IF(AND(H1041=1,J1041&lt;&gt;""),E1041-J1041,"")</f>
        <v/>
      </c>
      <c r="T1041">
        <f>IF(G1041="","",MONTH(G1041))</f>
        <v/>
      </c>
    </row>
    <row r="1042">
      <c r="A1042" s="24" t="n">
        <v>2020</v>
      </c>
      <c r="B1042" s="24" t="n">
        <v>2</v>
      </c>
      <c r="C1042" s="24" t="n">
        <v>13</v>
      </c>
      <c r="D1042" s="24" t="n">
        <v>9</v>
      </c>
      <c r="E1042" s="24" t="n">
        <v>5.3</v>
      </c>
      <c r="F1042" s="25">
        <f>IF($E1042="","",DATE(IF($A1042="",nominal_year,$A1042),$B1042,$C1042)+($D1042-IF(LEFT(hour_conv,1)="1",1,0))/24)</f>
        <v/>
      </c>
      <c r="G1042" s="26">
        <f>IF(F1042="","",INT(F1042))</f>
        <v/>
      </c>
      <c r="H1042">
        <f>IF(G1042="","",IF(AND(MONTH(G1042)*100+DAY(G1042)&gt;=season_lo,MONTH(G1042)*100+DAY(G1042)&lt;=season_hi),1,0))</f>
        <v/>
      </c>
      <c r="I1042">
        <f>IF(G1042="","",G1042-first_day+1)</f>
        <v/>
      </c>
      <c r="J1042" s="27">
        <f>IF(I1042="","",INDEX(Daily!$J$2:$J$421,I1042))</f>
        <v/>
      </c>
      <c r="K1042" s="27">
        <f>IF(J1042="","",J1042+cat_offset)</f>
        <v/>
      </c>
      <c r="L1042" s="27">
        <f>IF(J1042="","",MAX(0,E1042-J1042)^2)</f>
        <v/>
      </c>
      <c r="M1042" s="27">
        <f>IF(J1042="","",MAX(0,E1042-(J1042+twcdh_off))^2)</f>
        <v/>
      </c>
      <c r="N1042" s="27">
        <f>IF(E1042="","",MAX(0,E1042-swcdh_thr)^2)</f>
        <v/>
      </c>
      <c r="O1042">
        <f>IF(K1042="","",ROUND(E1042-K1042,0))</f>
        <v/>
      </c>
      <c r="P1042">
        <f>IF(O1042="","",IF(O1042&gt;=1,O1042,0))</f>
        <v/>
      </c>
      <c r="Q1042" s="27">
        <f>IF(E1042="","",MAX(0,E1042-22))</f>
        <v/>
      </c>
      <c r="R1042" s="27">
        <f>IF(H1042=1,E1042,"")</f>
        <v/>
      </c>
      <c r="S1042" s="27">
        <f>IF(AND(H1042=1,J1042&lt;&gt;""),E1042-J1042,"")</f>
        <v/>
      </c>
      <c r="T1042">
        <f>IF(G1042="","",MONTH(G1042))</f>
        <v/>
      </c>
    </row>
    <row r="1043">
      <c r="A1043" s="24" t="n">
        <v>2020</v>
      </c>
      <c r="B1043" s="24" t="n">
        <v>2</v>
      </c>
      <c r="C1043" s="24" t="n">
        <v>13</v>
      </c>
      <c r="D1043" s="24" t="n">
        <v>10</v>
      </c>
      <c r="E1043" s="24" t="n">
        <v>5.77</v>
      </c>
      <c r="F1043" s="25">
        <f>IF($E1043="","",DATE(IF($A1043="",nominal_year,$A1043),$B1043,$C1043)+($D1043-IF(LEFT(hour_conv,1)="1",1,0))/24)</f>
        <v/>
      </c>
      <c r="G1043" s="26">
        <f>IF(F1043="","",INT(F1043))</f>
        <v/>
      </c>
      <c r="H1043">
        <f>IF(G1043="","",IF(AND(MONTH(G1043)*100+DAY(G1043)&gt;=season_lo,MONTH(G1043)*100+DAY(G1043)&lt;=season_hi),1,0))</f>
        <v/>
      </c>
      <c r="I1043">
        <f>IF(G1043="","",G1043-first_day+1)</f>
        <v/>
      </c>
      <c r="J1043" s="27">
        <f>IF(I1043="","",INDEX(Daily!$J$2:$J$421,I1043))</f>
        <v/>
      </c>
      <c r="K1043" s="27">
        <f>IF(J1043="","",J1043+cat_offset)</f>
        <v/>
      </c>
      <c r="L1043" s="27">
        <f>IF(J1043="","",MAX(0,E1043-J1043)^2)</f>
        <v/>
      </c>
      <c r="M1043" s="27">
        <f>IF(J1043="","",MAX(0,E1043-(J1043+twcdh_off))^2)</f>
        <v/>
      </c>
      <c r="N1043" s="27">
        <f>IF(E1043="","",MAX(0,E1043-swcdh_thr)^2)</f>
        <v/>
      </c>
      <c r="O1043">
        <f>IF(K1043="","",ROUND(E1043-K1043,0))</f>
        <v/>
      </c>
      <c r="P1043">
        <f>IF(O1043="","",IF(O1043&gt;=1,O1043,0))</f>
        <v/>
      </c>
      <c r="Q1043" s="27">
        <f>IF(E1043="","",MAX(0,E1043-22))</f>
        <v/>
      </c>
      <c r="R1043" s="27">
        <f>IF(H1043=1,E1043,"")</f>
        <v/>
      </c>
      <c r="S1043" s="27">
        <f>IF(AND(H1043=1,J1043&lt;&gt;""),E1043-J1043,"")</f>
        <v/>
      </c>
      <c r="T1043">
        <f>IF(G1043="","",MONTH(G1043))</f>
        <v/>
      </c>
    </row>
    <row r="1044">
      <c r="A1044" s="24" t="n">
        <v>2020</v>
      </c>
      <c r="B1044" s="24" t="n">
        <v>2</v>
      </c>
      <c r="C1044" s="24" t="n">
        <v>13</v>
      </c>
      <c r="D1044" s="24" t="n">
        <v>11</v>
      </c>
      <c r="E1044" s="24" t="n">
        <v>7</v>
      </c>
      <c r="F1044" s="25">
        <f>IF($E1044="","",DATE(IF($A1044="",nominal_year,$A1044),$B1044,$C1044)+($D1044-IF(LEFT(hour_conv,1)="1",1,0))/24)</f>
        <v/>
      </c>
      <c r="G1044" s="26">
        <f>IF(F1044="","",INT(F1044))</f>
        <v/>
      </c>
      <c r="H1044">
        <f>IF(G1044="","",IF(AND(MONTH(G1044)*100+DAY(G1044)&gt;=season_lo,MONTH(G1044)*100+DAY(G1044)&lt;=season_hi),1,0))</f>
        <v/>
      </c>
      <c r="I1044">
        <f>IF(G1044="","",G1044-first_day+1)</f>
        <v/>
      </c>
      <c r="J1044" s="27">
        <f>IF(I1044="","",INDEX(Daily!$J$2:$J$421,I1044))</f>
        <v/>
      </c>
      <c r="K1044" s="27">
        <f>IF(J1044="","",J1044+cat_offset)</f>
        <v/>
      </c>
      <c r="L1044" s="27">
        <f>IF(J1044="","",MAX(0,E1044-J1044)^2)</f>
        <v/>
      </c>
      <c r="M1044" s="27">
        <f>IF(J1044="","",MAX(0,E1044-(J1044+twcdh_off))^2)</f>
        <v/>
      </c>
      <c r="N1044" s="27">
        <f>IF(E1044="","",MAX(0,E1044-swcdh_thr)^2)</f>
        <v/>
      </c>
      <c r="O1044">
        <f>IF(K1044="","",ROUND(E1044-K1044,0))</f>
        <v/>
      </c>
      <c r="P1044">
        <f>IF(O1044="","",IF(O1044&gt;=1,O1044,0))</f>
        <v/>
      </c>
      <c r="Q1044" s="27">
        <f>IF(E1044="","",MAX(0,E1044-22))</f>
        <v/>
      </c>
      <c r="R1044" s="27">
        <f>IF(H1044=1,E1044,"")</f>
        <v/>
      </c>
      <c r="S1044" s="27">
        <f>IF(AND(H1044=1,J1044&lt;&gt;""),E1044-J1044,"")</f>
        <v/>
      </c>
      <c r="T1044">
        <f>IF(G1044="","",MONTH(G1044))</f>
        <v/>
      </c>
    </row>
    <row r="1045">
      <c r="A1045" s="24" t="n">
        <v>2020</v>
      </c>
      <c r="B1045" s="24" t="n">
        <v>2</v>
      </c>
      <c r="C1045" s="24" t="n">
        <v>13</v>
      </c>
      <c r="D1045" s="24" t="n">
        <v>12</v>
      </c>
      <c r="E1045" s="24" t="n">
        <v>7.88</v>
      </c>
      <c r="F1045" s="25">
        <f>IF($E1045="","",DATE(IF($A1045="",nominal_year,$A1045),$B1045,$C1045)+($D1045-IF(LEFT(hour_conv,1)="1",1,0))/24)</f>
        <v/>
      </c>
      <c r="G1045" s="26">
        <f>IF(F1045="","",INT(F1045))</f>
        <v/>
      </c>
      <c r="H1045">
        <f>IF(G1045="","",IF(AND(MONTH(G1045)*100+DAY(G1045)&gt;=season_lo,MONTH(G1045)*100+DAY(G1045)&lt;=season_hi),1,0))</f>
        <v/>
      </c>
      <c r="I1045">
        <f>IF(G1045="","",G1045-first_day+1)</f>
        <v/>
      </c>
      <c r="J1045" s="27">
        <f>IF(I1045="","",INDEX(Daily!$J$2:$J$421,I1045))</f>
        <v/>
      </c>
      <c r="K1045" s="27">
        <f>IF(J1045="","",J1045+cat_offset)</f>
        <v/>
      </c>
      <c r="L1045" s="27">
        <f>IF(J1045="","",MAX(0,E1045-J1045)^2)</f>
        <v/>
      </c>
      <c r="M1045" s="27">
        <f>IF(J1045="","",MAX(0,E1045-(J1045+twcdh_off))^2)</f>
        <v/>
      </c>
      <c r="N1045" s="27">
        <f>IF(E1045="","",MAX(0,E1045-swcdh_thr)^2)</f>
        <v/>
      </c>
      <c r="O1045">
        <f>IF(K1045="","",ROUND(E1045-K1045,0))</f>
        <v/>
      </c>
      <c r="P1045">
        <f>IF(O1045="","",IF(O1045&gt;=1,O1045,0))</f>
        <v/>
      </c>
      <c r="Q1045" s="27">
        <f>IF(E1045="","",MAX(0,E1045-22))</f>
        <v/>
      </c>
      <c r="R1045" s="27">
        <f>IF(H1045=1,E1045,"")</f>
        <v/>
      </c>
      <c r="S1045" s="27">
        <f>IF(AND(H1045=1,J1045&lt;&gt;""),E1045-J1045,"")</f>
        <v/>
      </c>
      <c r="T1045">
        <f>IF(G1045="","",MONTH(G1045))</f>
        <v/>
      </c>
    </row>
    <row r="1046">
      <c r="A1046" s="24" t="n">
        <v>2020</v>
      </c>
      <c r="B1046" s="24" t="n">
        <v>2</v>
      </c>
      <c r="C1046" s="24" t="n">
        <v>13</v>
      </c>
      <c r="D1046" s="24" t="n">
        <v>13</v>
      </c>
      <c r="E1046" s="24" t="n">
        <v>7.78</v>
      </c>
      <c r="F1046" s="25">
        <f>IF($E1046="","",DATE(IF($A1046="",nominal_year,$A1046),$B1046,$C1046)+($D1046-IF(LEFT(hour_conv,1)="1",1,0))/24)</f>
        <v/>
      </c>
      <c r="G1046" s="26">
        <f>IF(F1046="","",INT(F1046))</f>
        <v/>
      </c>
      <c r="H1046">
        <f>IF(G1046="","",IF(AND(MONTH(G1046)*100+DAY(G1046)&gt;=season_lo,MONTH(G1046)*100+DAY(G1046)&lt;=season_hi),1,0))</f>
        <v/>
      </c>
      <c r="I1046">
        <f>IF(G1046="","",G1046-first_day+1)</f>
        <v/>
      </c>
      <c r="J1046" s="27">
        <f>IF(I1046="","",INDEX(Daily!$J$2:$J$421,I1046))</f>
        <v/>
      </c>
      <c r="K1046" s="27">
        <f>IF(J1046="","",J1046+cat_offset)</f>
        <v/>
      </c>
      <c r="L1046" s="27">
        <f>IF(J1046="","",MAX(0,E1046-J1046)^2)</f>
        <v/>
      </c>
      <c r="M1046" s="27">
        <f>IF(J1046="","",MAX(0,E1046-(J1046+twcdh_off))^2)</f>
        <v/>
      </c>
      <c r="N1046" s="27">
        <f>IF(E1046="","",MAX(0,E1046-swcdh_thr)^2)</f>
        <v/>
      </c>
      <c r="O1046">
        <f>IF(K1046="","",ROUND(E1046-K1046,0))</f>
        <v/>
      </c>
      <c r="P1046">
        <f>IF(O1046="","",IF(O1046&gt;=1,O1046,0))</f>
        <v/>
      </c>
      <c r="Q1046" s="27">
        <f>IF(E1046="","",MAX(0,E1046-22))</f>
        <v/>
      </c>
      <c r="R1046" s="27">
        <f>IF(H1046=1,E1046,"")</f>
        <v/>
      </c>
      <c r="S1046" s="27">
        <f>IF(AND(H1046=1,J1046&lt;&gt;""),E1046-J1046,"")</f>
        <v/>
      </c>
      <c r="T1046">
        <f>IF(G1046="","",MONTH(G1046))</f>
        <v/>
      </c>
    </row>
    <row r="1047">
      <c r="A1047" s="24" t="n">
        <v>2020</v>
      </c>
      <c r="B1047" s="24" t="n">
        <v>2</v>
      </c>
      <c r="C1047" s="24" t="n">
        <v>13</v>
      </c>
      <c r="D1047" s="24" t="n">
        <v>14</v>
      </c>
      <c r="E1047" s="24" t="n">
        <v>8.51</v>
      </c>
      <c r="F1047" s="25">
        <f>IF($E1047="","",DATE(IF($A1047="",nominal_year,$A1047),$B1047,$C1047)+($D1047-IF(LEFT(hour_conv,1)="1",1,0))/24)</f>
        <v/>
      </c>
      <c r="G1047" s="26">
        <f>IF(F1047="","",INT(F1047))</f>
        <v/>
      </c>
      <c r="H1047">
        <f>IF(G1047="","",IF(AND(MONTH(G1047)*100+DAY(G1047)&gt;=season_lo,MONTH(G1047)*100+DAY(G1047)&lt;=season_hi),1,0))</f>
        <v/>
      </c>
      <c r="I1047">
        <f>IF(G1047="","",G1047-first_day+1)</f>
        <v/>
      </c>
      <c r="J1047" s="27">
        <f>IF(I1047="","",INDEX(Daily!$J$2:$J$421,I1047))</f>
        <v/>
      </c>
      <c r="K1047" s="27">
        <f>IF(J1047="","",J1047+cat_offset)</f>
        <v/>
      </c>
      <c r="L1047" s="27">
        <f>IF(J1047="","",MAX(0,E1047-J1047)^2)</f>
        <v/>
      </c>
      <c r="M1047" s="27">
        <f>IF(J1047="","",MAX(0,E1047-(J1047+twcdh_off))^2)</f>
        <v/>
      </c>
      <c r="N1047" s="27">
        <f>IF(E1047="","",MAX(0,E1047-swcdh_thr)^2)</f>
        <v/>
      </c>
      <c r="O1047">
        <f>IF(K1047="","",ROUND(E1047-K1047,0))</f>
        <v/>
      </c>
      <c r="P1047">
        <f>IF(O1047="","",IF(O1047&gt;=1,O1047,0))</f>
        <v/>
      </c>
      <c r="Q1047" s="27">
        <f>IF(E1047="","",MAX(0,E1047-22))</f>
        <v/>
      </c>
      <c r="R1047" s="27">
        <f>IF(H1047=1,E1047,"")</f>
        <v/>
      </c>
      <c r="S1047" s="27">
        <f>IF(AND(H1047=1,J1047&lt;&gt;""),E1047-J1047,"")</f>
        <v/>
      </c>
      <c r="T1047">
        <f>IF(G1047="","",MONTH(G1047))</f>
        <v/>
      </c>
    </row>
    <row r="1048">
      <c r="A1048" s="24" t="n">
        <v>2020</v>
      </c>
      <c r="B1048" s="24" t="n">
        <v>2</v>
      </c>
      <c r="C1048" s="24" t="n">
        <v>13</v>
      </c>
      <c r="D1048" s="24" t="n">
        <v>15</v>
      </c>
      <c r="E1048" s="24" t="n">
        <v>8.77</v>
      </c>
      <c r="F1048" s="25">
        <f>IF($E1048="","",DATE(IF($A1048="",nominal_year,$A1048),$B1048,$C1048)+($D1048-IF(LEFT(hour_conv,1)="1",1,0))/24)</f>
        <v/>
      </c>
      <c r="G1048" s="26">
        <f>IF(F1048="","",INT(F1048))</f>
        <v/>
      </c>
      <c r="H1048">
        <f>IF(G1048="","",IF(AND(MONTH(G1048)*100+DAY(G1048)&gt;=season_lo,MONTH(G1048)*100+DAY(G1048)&lt;=season_hi),1,0))</f>
        <v/>
      </c>
      <c r="I1048">
        <f>IF(G1048="","",G1048-first_day+1)</f>
        <v/>
      </c>
      <c r="J1048" s="27">
        <f>IF(I1048="","",INDEX(Daily!$J$2:$J$421,I1048))</f>
        <v/>
      </c>
      <c r="K1048" s="27">
        <f>IF(J1048="","",J1048+cat_offset)</f>
        <v/>
      </c>
      <c r="L1048" s="27">
        <f>IF(J1048="","",MAX(0,E1048-J1048)^2)</f>
        <v/>
      </c>
      <c r="M1048" s="27">
        <f>IF(J1048="","",MAX(0,E1048-(J1048+twcdh_off))^2)</f>
        <v/>
      </c>
      <c r="N1048" s="27">
        <f>IF(E1048="","",MAX(0,E1048-swcdh_thr)^2)</f>
        <v/>
      </c>
      <c r="O1048">
        <f>IF(K1048="","",ROUND(E1048-K1048,0))</f>
        <v/>
      </c>
      <c r="P1048">
        <f>IF(O1048="","",IF(O1048&gt;=1,O1048,0))</f>
        <v/>
      </c>
      <c r="Q1048" s="27">
        <f>IF(E1048="","",MAX(0,E1048-22))</f>
        <v/>
      </c>
      <c r="R1048" s="27">
        <f>IF(H1048=1,E1048,"")</f>
        <v/>
      </c>
      <c r="S1048" s="27">
        <f>IF(AND(H1048=1,J1048&lt;&gt;""),E1048-J1048,"")</f>
        <v/>
      </c>
      <c r="T1048">
        <f>IF(G1048="","",MONTH(G1048))</f>
        <v/>
      </c>
    </row>
    <row r="1049">
      <c r="A1049" s="24" t="n">
        <v>2020</v>
      </c>
      <c r="B1049" s="24" t="n">
        <v>2</v>
      </c>
      <c r="C1049" s="24" t="n">
        <v>13</v>
      </c>
      <c r="D1049" s="24" t="n">
        <v>16</v>
      </c>
      <c r="E1049" s="24" t="n">
        <v>9.550000000000001</v>
      </c>
      <c r="F1049" s="25">
        <f>IF($E1049="","",DATE(IF($A1049="",nominal_year,$A1049),$B1049,$C1049)+($D1049-IF(LEFT(hour_conv,1)="1",1,0))/24)</f>
        <v/>
      </c>
      <c r="G1049" s="26">
        <f>IF(F1049="","",INT(F1049))</f>
        <v/>
      </c>
      <c r="H1049">
        <f>IF(G1049="","",IF(AND(MONTH(G1049)*100+DAY(G1049)&gt;=season_lo,MONTH(G1049)*100+DAY(G1049)&lt;=season_hi),1,0))</f>
        <v/>
      </c>
      <c r="I1049">
        <f>IF(G1049="","",G1049-first_day+1)</f>
        <v/>
      </c>
      <c r="J1049" s="27">
        <f>IF(I1049="","",INDEX(Daily!$J$2:$J$421,I1049))</f>
        <v/>
      </c>
      <c r="K1049" s="27">
        <f>IF(J1049="","",J1049+cat_offset)</f>
        <v/>
      </c>
      <c r="L1049" s="27">
        <f>IF(J1049="","",MAX(0,E1049-J1049)^2)</f>
        <v/>
      </c>
      <c r="M1049" s="27">
        <f>IF(J1049="","",MAX(0,E1049-(J1049+twcdh_off))^2)</f>
        <v/>
      </c>
      <c r="N1049" s="27">
        <f>IF(E1049="","",MAX(0,E1049-swcdh_thr)^2)</f>
        <v/>
      </c>
      <c r="O1049">
        <f>IF(K1049="","",ROUND(E1049-K1049,0))</f>
        <v/>
      </c>
      <c r="P1049">
        <f>IF(O1049="","",IF(O1049&gt;=1,O1049,0))</f>
        <v/>
      </c>
      <c r="Q1049" s="27">
        <f>IF(E1049="","",MAX(0,E1049-22))</f>
        <v/>
      </c>
      <c r="R1049" s="27">
        <f>IF(H1049=1,E1049,"")</f>
        <v/>
      </c>
      <c r="S1049" s="27">
        <f>IF(AND(H1049=1,J1049&lt;&gt;""),E1049-J1049,"")</f>
        <v/>
      </c>
      <c r="T1049">
        <f>IF(G1049="","",MONTH(G1049))</f>
        <v/>
      </c>
    </row>
    <row r="1050">
      <c r="A1050" s="24" t="n">
        <v>2020</v>
      </c>
      <c r="B1050" s="24" t="n">
        <v>2</v>
      </c>
      <c r="C1050" s="24" t="n">
        <v>13</v>
      </c>
      <c r="D1050" s="24" t="n">
        <v>17</v>
      </c>
      <c r="E1050" s="24" t="n">
        <v>9.84</v>
      </c>
      <c r="F1050" s="25">
        <f>IF($E1050="","",DATE(IF($A1050="",nominal_year,$A1050),$B1050,$C1050)+($D1050-IF(LEFT(hour_conv,1)="1",1,0))/24)</f>
        <v/>
      </c>
      <c r="G1050" s="26">
        <f>IF(F1050="","",INT(F1050))</f>
        <v/>
      </c>
      <c r="H1050">
        <f>IF(G1050="","",IF(AND(MONTH(G1050)*100+DAY(G1050)&gt;=season_lo,MONTH(G1050)*100+DAY(G1050)&lt;=season_hi),1,0))</f>
        <v/>
      </c>
      <c r="I1050">
        <f>IF(G1050="","",G1050-first_day+1)</f>
        <v/>
      </c>
      <c r="J1050" s="27">
        <f>IF(I1050="","",INDEX(Daily!$J$2:$J$421,I1050))</f>
        <v/>
      </c>
      <c r="K1050" s="27">
        <f>IF(J1050="","",J1050+cat_offset)</f>
        <v/>
      </c>
      <c r="L1050" s="27">
        <f>IF(J1050="","",MAX(0,E1050-J1050)^2)</f>
        <v/>
      </c>
      <c r="M1050" s="27">
        <f>IF(J1050="","",MAX(0,E1050-(J1050+twcdh_off))^2)</f>
        <v/>
      </c>
      <c r="N1050" s="27">
        <f>IF(E1050="","",MAX(0,E1050-swcdh_thr)^2)</f>
        <v/>
      </c>
      <c r="O1050">
        <f>IF(K1050="","",ROUND(E1050-K1050,0))</f>
        <v/>
      </c>
      <c r="P1050">
        <f>IF(O1050="","",IF(O1050&gt;=1,O1050,0))</f>
        <v/>
      </c>
      <c r="Q1050" s="27">
        <f>IF(E1050="","",MAX(0,E1050-22))</f>
        <v/>
      </c>
      <c r="R1050" s="27">
        <f>IF(H1050=1,E1050,"")</f>
        <v/>
      </c>
      <c r="S1050" s="27">
        <f>IF(AND(H1050=1,J1050&lt;&gt;""),E1050-J1050,"")</f>
        <v/>
      </c>
      <c r="T1050">
        <f>IF(G1050="","",MONTH(G1050))</f>
        <v/>
      </c>
    </row>
    <row r="1051">
      <c r="A1051" s="24" t="n">
        <v>2020</v>
      </c>
      <c r="B1051" s="24" t="n">
        <v>2</v>
      </c>
      <c r="C1051" s="24" t="n">
        <v>13</v>
      </c>
      <c r="D1051" s="24" t="n">
        <v>18</v>
      </c>
      <c r="E1051" s="24" t="n">
        <v>9.19</v>
      </c>
      <c r="F1051" s="25">
        <f>IF($E1051="","",DATE(IF($A1051="",nominal_year,$A1051),$B1051,$C1051)+($D1051-IF(LEFT(hour_conv,1)="1",1,0))/24)</f>
        <v/>
      </c>
      <c r="G1051" s="26">
        <f>IF(F1051="","",INT(F1051))</f>
        <v/>
      </c>
      <c r="H1051">
        <f>IF(G1051="","",IF(AND(MONTH(G1051)*100+DAY(G1051)&gt;=season_lo,MONTH(G1051)*100+DAY(G1051)&lt;=season_hi),1,0))</f>
        <v/>
      </c>
      <c r="I1051">
        <f>IF(G1051="","",G1051-first_day+1)</f>
        <v/>
      </c>
      <c r="J1051" s="27">
        <f>IF(I1051="","",INDEX(Daily!$J$2:$J$421,I1051))</f>
        <v/>
      </c>
      <c r="K1051" s="27">
        <f>IF(J1051="","",J1051+cat_offset)</f>
        <v/>
      </c>
      <c r="L1051" s="27">
        <f>IF(J1051="","",MAX(0,E1051-J1051)^2)</f>
        <v/>
      </c>
      <c r="M1051" s="27">
        <f>IF(J1051="","",MAX(0,E1051-(J1051+twcdh_off))^2)</f>
        <v/>
      </c>
      <c r="N1051" s="27">
        <f>IF(E1051="","",MAX(0,E1051-swcdh_thr)^2)</f>
        <v/>
      </c>
      <c r="O1051">
        <f>IF(K1051="","",ROUND(E1051-K1051,0))</f>
        <v/>
      </c>
      <c r="P1051">
        <f>IF(O1051="","",IF(O1051&gt;=1,O1051,0))</f>
        <v/>
      </c>
      <c r="Q1051" s="27">
        <f>IF(E1051="","",MAX(0,E1051-22))</f>
        <v/>
      </c>
      <c r="R1051" s="27">
        <f>IF(H1051=1,E1051,"")</f>
        <v/>
      </c>
      <c r="S1051" s="27">
        <f>IF(AND(H1051=1,J1051&lt;&gt;""),E1051-J1051,"")</f>
        <v/>
      </c>
      <c r="T1051">
        <f>IF(G1051="","",MONTH(G1051))</f>
        <v/>
      </c>
    </row>
    <row r="1052">
      <c r="A1052" s="24" t="n">
        <v>2020</v>
      </c>
      <c r="B1052" s="24" t="n">
        <v>2</v>
      </c>
      <c r="C1052" s="24" t="n">
        <v>13</v>
      </c>
      <c r="D1052" s="24" t="n">
        <v>19</v>
      </c>
      <c r="E1052" s="24" t="n">
        <v>8.220000000000001</v>
      </c>
      <c r="F1052" s="25">
        <f>IF($E1052="","",DATE(IF($A1052="",nominal_year,$A1052),$B1052,$C1052)+($D1052-IF(LEFT(hour_conv,1)="1",1,0))/24)</f>
        <v/>
      </c>
      <c r="G1052" s="26">
        <f>IF(F1052="","",INT(F1052))</f>
        <v/>
      </c>
      <c r="H1052">
        <f>IF(G1052="","",IF(AND(MONTH(G1052)*100+DAY(G1052)&gt;=season_lo,MONTH(G1052)*100+DAY(G1052)&lt;=season_hi),1,0))</f>
        <v/>
      </c>
      <c r="I1052">
        <f>IF(G1052="","",G1052-first_day+1)</f>
        <v/>
      </c>
      <c r="J1052" s="27">
        <f>IF(I1052="","",INDEX(Daily!$J$2:$J$421,I1052))</f>
        <v/>
      </c>
      <c r="K1052" s="27">
        <f>IF(J1052="","",J1052+cat_offset)</f>
        <v/>
      </c>
      <c r="L1052" s="27">
        <f>IF(J1052="","",MAX(0,E1052-J1052)^2)</f>
        <v/>
      </c>
      <c r="M1052" s="27">
        <f>IF(J1052="","",MAX(0,E1052-(J1052+twcdh_off))^2)</f>
        <v/>
      </c>
      <c r="N1052" s="27">
        <f>IF(E1052="","",MAX(0,E1052-swcdh_thr)^2)</f>
        <v/>
      </c>
      <c r="O1052">
        <f>IF(K1052="","",ROUND(E1052-K1052,0))</f>
        <v/>
      </c>
      <c r="P1052">
        <f>IF(O1052="","",IF(O1052&gt;=1,O1052,0))</f>
        <v/>
      </c>
      <c r="Q1052" s="27">
        <f>IF(E1052="","",MAX(0,E1052-22))</f>
        <v/>
      </c>
      <c r="R1052" s="27">
        <f>IF(H1052=1,E1052,"")</f>
        <v/>
      </c>
      <c r="S1052" s="27">
        <f>IF(AND(H1052=1,J1052&lt;&gt;""),E1052-J1052,"")</f>
        <v/>
      </c>
      <c r="T1052">
        <f>IF(G1052="","",MONTH(G1052))</f>
        <v/>
      </c>
    </row>
    <row r="1053">
      <c r="A1053" s="24" t="n">
        <v>2020</v>
      </c>
      <c r="B1053" s="24" t="n">
        <v>2</v>
      </c>
      <c r="C1053" s="24" t="n">
        <v>13</v>
      </c>
      <c r="D1053" s="24" t="n">
        <v>20</v>
      </c>
      <c r="E1053" s="24" t="n">
        <v>8.31</v>
      </c>
      <c r="F1053" s="25">
        <f>IF($E1053="","",DATE(IF($A1053="",nominal_year,$A1053),$B1053,$C1053)+($D1053-IF(LEFT(hour_conv,1)="1",1,0))/24)</f>
        <v/>
      </c>
      <c r="G1053" s="26">
        <f>IF(F1053="","",INT(F1053))</f>
        <v/>
      </c>
      <c r="H1053">
        <f>IF(G1053="","",IF(AND(MONTH(G1053)*100+DAY(G1053)&gt;=season_lo,MONTH(G1053)*100+DAY(G1053)&lt;=season_hi),1,0))</f>
        <v/>
      </c>
      <c r="I1053">
        <f>IF(G1053="","",G1053-first_day+1)</f>
        <v/>
      </c>
      <c r="J1053" s="27">
        <f>IF(I1053="","",INDEX(Daily!$J$2:$J$421,I1053))</f>
        <v/>
      </c>
      <c r="K1053" s="27">
        <f>IF(J1053="","",J1053+cat_offset)</f>
        <v/>
      </c>
      <c r="L1053" s="27">
        <f>IF(J1053="","",MAX(0,E1053-J1053)^2)</f>
        <v/>
      </c>
      <c r="M1053" s="27">
        <f>IF(J1053="","",MAX(0,E1053-(J1053+twcdh_off))^2)</f>
        <v/>
      </c>
      <c r="N1053" s="27">
        <f>IF(E1053="","",MAX(0,E1053-swcdh_thr)^2)</f>
        <v/>
      </c>
      <c r="O1053">
        <f>IF(K1053="","",ROUND(E1053-K1053,0))</f>
        <v/>
      </c>
      <c r="P1053">
        <f>IF(O1053="","",IF(O1053&gt;=1,O1053,0))</f>
        <v/>
      </c>
      <c r="Q1053" s="27">
        <f>IF(E1053="","",MAX(0,E1053-22))</f>
        <v/>
      </c>
      <c r="R1053" s="27">
        <f>IF(H1053=1,E1053,"")</f>
        <v/>
      </c>
      <c r="S1053" s="27">
        <f>IF(AND(H1053=1,J1053&lt;&gt;""),E1053-J1053,"")</f>
        <v/>
      </c>
      <c r="T1053">
        <f>IF(G1053="","",MONTH(G1053))</f>
        <v/>
      </c>
    </row>
    <row r="1054">
      <c r="A1054" s="24" t="n">
        <v>2020</v>
      </c>
      <c r="B1054" s="24" t="n">
        <v>2</v>
      </c>
      <c r="C1054" s="24" t="n">
        <v>13</v>
      </c>
      <c r="D1054" s="24" t="n">
        <v>21</v>
      </c>
      <c r="E1054" s="24" t="n">
        <v>6.37</v>
      </c>
      <c r="F1054" s="25">
        <f>IF($E1054="","",DATE(IF($A1054="",nominal_year,$A1054),$B1054,$C1054)+($D1054-IF(LEFT(hour_conv,1)="1",1,0))/24)</f>
        <v/>
      </c>
      <c r="G1054" s="26">
        <f>IF(F1054="","",INT(F1054))</f>
        <v/>
      </c>
      <c r="H1054">
        <f>IF(G1054="","",IF(AND(MONTH(G1054)*100+DAY(G1054)&gt;=season_lo,MONTH(G1054)*100+DAY(G1054)&lt;=season_hi),1,0))</f>
        <v/>
      </c>
      <c r="I1054">
        <f>IF(G1054="","",G1054-first_day+1)</f>
        <v/>
      </c>
      <c r="J1054" s="27">
        <f>IF(I1054="","",INDEX(Daily!$J$2:$J$421,I1054))</f>
        <v/>
      </c>
      <c r="K1054" s="27">
        <f>IF(J1054="","",J1054+cat_offset)</f>
        <v/>
      </c>
      <c r="L1054" s="27">
        <f>IF(J1054="","",MAX(0,E1054-J1054)^2)</f>
        <v/>
      </c>
      <c r="M1054" s="27">
        <f>IF(J1054="","",MAX(0,E1054-(J1054+twcdh_off))^2)</f>
        <v/>
      </c>
      <c r="N1054" s="27">
        <f>IF(E1054="","",MAX(0,E1054-swcdh_thr)^2)</f>
        <v/>
      </c>
      <c r="O1054">
        <f>IF(K1054="","",ROUND(E1054-K1054,0))</f>
        <v/>
      </c>
      <c r="P1054">
        <f>IF(O1054="","",IF(O1054&gt;=1,O1054,0))</f>
        <v/>
      </c>
      <c r="Q1054" s="27">
        <f>IF(E1054="","",MAX(0,E1054-22))</f>
        <v/>
      </c>
      <c r="R1054" s="27">
        <f>IF(H1054=1,E1054,"")</f>
        <v/>
      </c>
      <c r="S1054" s="27">
        <f>IF(AND(H1054=1,J1054&lt;&gt;""),E1054-J1054,"")</f>
        <v/>
      </c>
      <c r="T1054">
        <f>IF(G1054="","",MONTH(G1054))</f>
        <v/>
      </c>
    </row>
    <row r="1055">
      <c r="A1055" s="24" t="n">
        <v>2020</v>
      </c>
      <c r="B1055" s="24" t="n">
        <v>2</v>
      </c>
      <c r="C1055" s="24" t="n">
        <v>13</v>
      </c>
      <c r="D1055" s="24" t="n">
        <v>22</v>
      </c>
      <c r="E1055" s="24" t="n">
        <v>6.78</v>
      </c>
      <c r="F1055" s="25">
        <f>IF($E1055="","",DATE(IF($A1055="",nominal_year,$A1055),$B1055,$C1055)+($D1055-IF(LEFT(hour_conv,1)="1",1,0))/24)</f>
        <v/>
      </c>
      <c r="G1055" s="26">
        <f>IF(F1055="","",INT(F1055))</f>
        <v/>
      </c>
      <c r="H1055">
        <f>IF(G1055="","",IF(AND(MONTH(G1055)*100+DAY(G1055)&gt;=season_lo,MONTH(G1055)*100+DAY(G1055)&lt;=season_hi),1,0))</f>
        <v/>
      </c>
      <c r="I1055">
        <f>IF(G1055="","",G1055-first_day+1)</f>
        <v/>
      </c>
      <c r="J1055" s="27">
        <f>IF(I1055="","",INDEX(Daily!$J$2:$J$421,I1055))</f>
        <v/>
      </c>
      <c r="K1055" s="27">
        <f>IF(J1055="","",J1055+cat_offset)</f>
        <v/>
      </c>
      <c r="L1055" s="27">
        <f>IF(J1055="","",MAX(0,E1055-J1055)^2)</f>
        <v/>
      </c>
      <c r="M1055" s="27">
        <f>IF(J1055="","",MAX(0,E1055-(J1055+twcdh_off))^2)</f>
        <v/>
      </c>
      <c r="N1055" s="27">
        <f>IF(E1055="","",MAX(0,E1055-swcdh_thr)^2)</f>
        <v/>
      </c>
      <c r="O1055">
        <f>IF(K1055="","",ROUND(E1055-K1055,0))</f>
        <v/>
      </c>
      <c r="P1055">
        <f>IF(O1055="","",IF(O1055&gt;=1,O1055,0))</f>
        <v/>
      </c>
      <c r="Q1055" s="27">
        <f>IF(E1055="","",MAX(0,E1055-22))</f>
        <v/>
      </c>
      <c r="R1055" s="27">
        <f>IF(H1055=1,E1055,"")</f>
        <v/>
      </c>
      <c r="S1055" s="27">
        <f>IF(AND(H1055=1,J1055&lt;&gt;""),E1055-J1055,"")</f>
        <v/>
      </c>
      <c r="T1055">
        <f>IF(G1055="","",MONTH(G1055))</f>
        <v/>
      </c>
    </row>
    <row r="1056">
      <c r="A1056" s="24" t="n">
        <v>2020</v>
      </c>
      <c r="B1056" s="24" t="n">
        <v>2</v>
      </c>
      <c r="C1056" s="24" t="n">
        <v>13</v>
      </c>
      <c r="D1056" s="24" t="n">
        <v>23</v>
      </c>
      <c r="E1056" s="24" t="n">
        <v>5.12</v>
      </c>
      <c r="F1056" s="25">
        <f>IF($E1056="","",DATE(IF($A1056="",nominal_year,$A1056),$B1056,$C1056)+($D1056-IF(LEFT(hour_conv,1)="1",1,0))/24)</f>
        <v/>
      </c>
      <c r="G1056" s="26">
        <f>IF(F1056="","",INT(F1056))</f>
        <v/>
      </c>
      <c r="H1056">
        <f>IF(G1056="","",IF(AND(MONTH(G1056)*100+DAY(G1056)&gt;=season_lo,MONTH(G1056)*100+DAY(G1056)&lt;=season_hi),1,0))</f>
        <v/>
      </c>
      <c r="I1056">
        <f>IF(G1056="","",G1056-first_day+1)</f>
        <v/>
      </c>
      <c r="J1056" s="27">
        <f>IF(I1056="","",INDEX(Daily!$J$2:$J$421,I1056))</f>
        <v/>
      </c>
      <c r="K1056" s="27">
        <f>IF(J1056="","",J1056+cat_offset)</f>
        <v/>
      </c>
      <c r="L1056" s="27">
        <f>IF(J1056="","",MAX(0,E1056-J1056)^2)</f>
        <v/>
      </c>
      <c r="M1056" s="27">
        <f>IF(J1056="","",MAX(0,E1056-(J1056+twcdh_off))^2)</f>
        <v/>
      </c>
      <c r="N1056" s="27">
        <f>IF(E1056="","",MAX(0,E1056-swcdh_thr)^2)</f>
        <v/>
      </c>
      <c r="O1056">
        <f>IF(K1056="","",ROUND(E1056-K1056,0))</f>
        <v/>
      </c>
      <c r="P1056">
        <f>IF(O1056="","",IF(O1056&gt;=1,O1056,0))</f>
        <v/>
      </c>
      <c r="Q1056" s="27">
        <f>IF(E1056="","",MAX(0,E1056-22))</f>
        <v/>
      </c>
      <c r="R1056" s="27">
        <f>IF(H1056=1,E1056,"")</f>
        <v/>
      </c>
      <c r="S1056" s="27">
        <f>IF(AND(H1056=1,J1056&lt;&gt;""),E1056-J1056,"")</f>
        <v/>
      </c>
      <c r="T1056">
        <f>IF(G1056="","",MONTH(G1056))</f>
        <v/>
      </c>
    </row>
    <row r="1057">
      <c r="A1057" s="24" t="n">
        <v>2020</v>
      </c>
      <c r="B1057" s="24" t="n">
        <v>2</v>
      </c>
      <c r="C1057" s="24" t="n">
        <v>13</v>
      </c>
      <c r="D1057" s="24" t="n">
        <v>24</v>
      </c>
      <c r="E1057" s="24" t="n">
        <v>3.53</v>
      </c>
      <c r="F1057" s="25">
        <f>IF($E1057="","",DATE(IF($A1057="",nominal_year,$A1057),$B1057,$C1057)+($D1057-IF(LEFT(hour_conv,1)="1",1,0))/24)</f>
        <v/>
      </c>
      <c r="G1057" s="26">
        <f>IF(F1057="","",INT(F1057))</f>
        <v/>
      </c>
      <c r="H1057">
        <f>IF(G1057="","",IF(AND(MONTH(G1057)*100+DAY(G1057)&gt;=season_lo,MONTH(G1057)*100+DAY(G1057)&lt;=season_hi),1,0))</f>
        <v/>
      </c>
      <c r="I1057">
        <f>IF(G1057="","",G1057-first_day+1)</f>
        <v/>
      </c>
      <c r="J1057" s="27">
        <f>IF(I1057="","",INDEX(Daily!$J$2:$J$421,I1057))</f>
        <v/>
      </c>
      <c r="K1057" s="27">
        <f>IF(J1057="","",J1057+cat_offset)</f>
        <v/>
      </c>
      <c r="L1057" s="27">
        <f>IF(J1057="","",MAX(0,E1057-J1057)^2)</f>
        <v/>
      </c>
      <c r="M1057" s="27">
        <f>IF(J1057="","",MAX(0,E1057-(J1057+twcdh_off))^2)</f>
        <v/>
      </c>
      <c r="N1057" s="27">
        <f>IF(E1057="","",MAX(0,E1057-swcdh_thr)^2)</f>
        <v/>
      </c>
      <c r="O1057">
        <f>IF(K1057="","",ROUND(E1057-K1057,0))</f>
        <v/>
      </c>
      <c r="P1057">
        <f>IF(O1057="","",IF(O1057&gt;=1,O1057,0))</f>
        <v/>
      </c>
      <c r="Q1057" s="27">
        <f>IF(E1057="","",MAX(0,E1057-22))</f>
        <v/>
      </c>
      <c r="R1057" s="27">
        <f>IF(H1057=1,E1057,"")</f>
        <v/>
      </c>
      <c r="S1057" s="27">
        <f>IF(AND(H1057=1,J1057&lt;&gt;""),E1057-J1057,"")</f>
        <v/>
      </c>
      <c r="T1057">
        <f>IF(G1057="","",MONTH(G1057))</f>
        <v/>
      </c>
    </row>
    <row r="1058">
      <c r="A1058" s="24" t="n">
        <v>2020</v>
      </c>
      <c r="B1058" s="24" t="n">
        <v>2</v>
      </c>
      <c r="C1058" s="24" t="n">
        <v>14</v>
      </c>
      <c r="D1058" s="24" t="n">
        <v>1</v>
      </c>
      <c r="E1058" s="24" t="n">
        <v>4.18</v>
      </c>
      <c r="F1058" s="25">
        <f>IF($E1058="","",DATE(IF($A1058="",nominal_year,$A1058),$B1058,$C1058)+($D1058-IF(LEFT(hour_conv,1)="1",1,0))/24)</f>
        <v/>
      </c>
      <c r="G1058" s="26">
        <f>IF(F1058="","",INT(F1058))</f>
        <v/>
      </c>
      <c r="H1058">
        <f>IF(G1058="","",IF(AND(MONTH(G1058)*100+DAY(G1058)&gt;=season_lo,MONTH(G1058)*100+DAY(G1058)&lt;=season_hi),1,0))</f>
        <v/>
      </c>
      <c r="I1058">
        <f>IF(G1058="","",G1058-first_day+1)</f>
        <v/>
      </c>
      <c r="J1058" s="27">
        <f>IF(I1058="","",INDEX(Daily!$J$2:$J$421,I1058))</f>
        <v/>
      </c>
      <c r="K1058" s="27">
        <f>IF(J1058="","",J1058+cat_offset)</f>
        <v/>
      </c>
      <c r="L1058" s="27">
        <f>IF(J1058="","",MAX(0,E1058-J1058)^2)</f>
        <v/>
      </c>
      <c r="M1058" s="27">
        <f>IF(J1058="","",MAX(0,E1058-(J1058+twcdh_off))^2)</f>
        <v/>
      </c>
      <c r="N1058" s="27">
        <f>IF(E1058="","",MAX(0,E1058-swcdh_thr)^2)</f>
        <v/>
      </c>
      <c r="O1058">
        <f>IF(K1058="","",ROUND(E1058-K1058,0))</f>
        <v/>
      </c>
      <c r="P1058">
        <f>IF(O1058="","",IF(O1058&gt;=1,O1058,0))</f>
        <v/>
      </c>
      <c r="Q1058" s="27">
        <f>IF(E1058="","",MAX(0,E1058-22))</f>
        <v/>
      </c>
      <c r="R1058" s="27">
        <f>IF(H1058=1,E1058,"")</f>
        <v/>
      </c>
      <c r="S1058" s="27">
        <f>IF(AND(H1058=1,J1058&lt;&gt;""),E1058-J1058,"")</f>
        <v/>
      </c>
      <c r="T1058">
        <f>IF(G1058="","",MONTH(G1058))</f>
        <v/>
      </c>
    </row>
    <row r="1059">
      <c r="A1059" s="24" t="n">
        <v>2020</v>
      </c>
      <c r="B1059" s="24" t="n">
        <v>2</v>
      </c>
      <c r="C1059" s="24" t="n">
        <v>14</v>
      </c>
      <c r="D1059" s="24" t="n">
        <v>2</v>
      </c>
      <c r="E1059" s="24" t="n">
        <v>3.26</v>
      </c>
      <c r="F1059" s="25">
        <f>IF($E1059="","",DATE(IF($A1059="",nominal_year,$A1059),$B1059,$C1059)+($D1059-IF(LEFT(hour_conv,1)="1",1,0))/24)</f>
        <v/>
      </c>
      <c r="G1059" s="26">
        <f>IF(F1059="","",INT(F1059))</f>
        <v/>
      </c>
      <c r="H1059">
        <f>IF(G1059="","",IF(AND(MONTH(G1059)*100+DAY(G1059)&gt;=season_lo,MONTH(G1059)*100+DAY(G1059)&lt;=season_hi),1,0))</f>
        <v/>
      </c>
      <c r="I1059">
        <f>IF(G1059="","",G1059-first_day+1)</f>
        <v/>
      </c>
      <c r="J1059" s="27">
        <f>IF(I1059="","",INDEX(Daily!$J$2:$J$421,I1059))</f>
        <v/>
      </c>
      <c r="K1059" s="27">
        <f>IF(J1059="","",J1059+cat_offset)</f>
        <v/>
      </c>
      <c r="L1059" s="27">
        <f>IF(J1059="","",MAX(0,E1059-J1059)^2)</f>
        <v/>
      </c>
      <c r="M1059" s="27">
        <f>IF(J1059="","",MAX(0,E1059-(J1059+twcdh_off))^2)</f>
        <v/>
      </c>
      <c r="N1059" s="27">
        <f>IF(E1059="","",MAX(0,E1059-swcdh_thr)^2)</f>
        <v/>
      </c>
      <c r="O1059">
        <f>IF(K1059="","",ROUND(E1059-K1059,0))</f>
        <v/>
      </c>
      <c r="P1059">
        <f>IF(O1059="","",IF(O1059&gt;=1,O1059,0))</f>
        <v/>
      </c>
      <c r="Q1059" s="27">
        <f>IF(E1059="","",MAX(0,E1059-22))</f>
        <v/>
      </c>
      <c r="R1059" s="27">
        <f>IF(H1059=1,E1059,"")</f>
        <v/>
      </c>
      <c r="S1059" s="27">
        <f>IF(AND(H1059=1,J1059&lt;&gt;""),E1059-J1059,"")</f>
        <v/>
      </c>
      <c r="T1059">
        <f>IF(G1059="","",MONTH(G1059))</f>
        <v/>
      </c>
    </row>
    <row r="1060">
      <c r="A1060" s="24" t="n">
        <v>2020</v>
      </c>
      <c r="B1060" s="24" t="n">
        <v>2</v>
      </c>
      <c r="C1060" s="24" t="n">
        <v>14</v>
      </c>
      <c r="D1060" s="24" t="n">
        <v>3</v>
      </c>
      <c r="E1060" s="24" t="n">
        <v>1.9</v>
      </c>
      <c r="F1060" s="25">
        <f>IF($E1060="","",DATE(IF($A1060="",nominal_year,$A1060),$B1060,$C1060)+($D1060-IF(LEFT(hour_conv,1)="1",1,0))/24)</f>
        <v/>
      </c>
      <c r="G1060" s="26">
        <f>IF(F1060="","",INT(F1060))</f>
        <v/>
      </c>
      <c r="H1060">
        <f>IF(G1060="","",IF(AND(MONTH(G1060)*100+DAY(G1060)&gt;=season_lo,MONTH(G1060)*100+DAY(G1060)&lt;=season_hi),1,0))</f>
        <v/>
      </c>
      <c r="I1060">
        <f>IF(G1060="","",G1060-first_day+1)</f>
        <v/>
      </c>
      <c r="J1060" s="27">
        <f>IF(I1060="","",INDEX(Daily!$J$2:$J$421,I1060))</f>
        <v/>
      </c>
      <c r="K1060" s="27">
        <f>IF(J1060="","",J1060+cat_offset)</f>
        <v/>
      </c>
      <c r="L1060" s="27">
        <f>IF(J1060="","",MAX(0,E1060-J1060)^2)</f>
        <v/>
      </c>
      <c r="M1060" s="27">
        <f>IF(J1060="","",MAX(0,E1060-(J1060+twcdh_off))^2)</f>
        <v/>
      </c>
      <c r="N1060" s="27">
        <f>IF(E1060="","",MAX(0,E1060-swcdh_thr)^2)</f>
        <v/>
      </c>
      <c r="O1060">
        <f>IF(K1060="","",ROUND(E1060-K1060,0))</f>
        <v/>
      </c>
      <c r="P1060">
        <f>IF(O1060="","",IF(O1060&gt;=1,O1060,0))</f>
        <v/>
      </c>
      <c r="Q1060" s="27">
        <f>IF(E1060="","",MAX(0,E1060-22))</f>
        <v/>
      </c>
      <c r="R1060" s="27">
        <f>IF(H1060=1,E1060,"")</f>
        <v/>
      </c>
      <c r="S1060" s="27">
        <f>IF(AND(H1060=1,J1060&lt;&gt;""),E1060-J1060,"")</f>
        <v/>
      </c>
      <c r="T1060">
        <f>IF(G1060="","",MONTH(G1060))</f>
        <v/>
      </c>
    </row>
    <row r="1061">
      <c r="A1061" s="24" t="n">
        <v>2020</v>
      </c>
      <c r="B1061" s="24" t="n">
        <v>2</v>
      </c>
      <c r="C1061" s="24" t="n">
        <v>14</v>
      </c>
      <c r="D1061" s="24" t="n">
        <v>4</v>
      </c>
      <c r="E1061" s="24" t="n">
        <v>2.28</v>
      </c>
      <c r="F1061" s="25">
        <f>IF($E1061="","",DATE(IF($A1061="",nominal_year,$A1061),$B1061,$C1061)+($D1061-IF(LEFT(hour_conv,1)="1",1,0))/24)</f>
        <v/>
      </c>
      <c r="G1061" s="26">
        <f>IF(F1061="","",INT(F1061))</f>
        <v/>
      </c>
      <c r="H1061">
        <f>IF(G1061="","",IF(AND(MONTH(G1061)*100+DAY(G1061)&gt;=season_lo,MONTH(G1061)*100+DAY(G1061)&lt;=season_hi),1,0))</f>
        <v/>
      </c>
      <c r="I1061">
        <f>IF(G1061="","",G1061-first_day+1)</f>
        <v/>
      </c>
      <c r="J1061" s="27">
        <f>IF(I1061="","",INDEX(Daily!$J$2:$J$421,I1061))</f>
        <v/>
      </c>
      <c r="K1061" s="27">
        <f>IF(J1061="","",J1061+cat_offset)</f>
        <v/>
      </c>
      <c r="L1061" s="27">
        <f>IF(J1061="","",MAX(0,E1061-J1061)^2)</f>
        <v/>
      </c>
      <c r="M1061" s="27">
        <f>IF(J1061="","",MAX(0,E1061-(J1061+twcdh_off))^2)</f>
        <v/>
      </c>
      <c r="N1061" s="27">
        <f>IF(E1061="","",MAX(0,E1061-swcdh_thr)^2)</f>
        <v/>
      </c>
      <c r="O1061">
        <f>IF(K1061="","",ROUND(E1061-K1061,0))</f>
        <v/>
      </c>
      <c r="P1061">
        <f>IF(O1061="","",IF(O1061&gt;=1,O1061,0))</f>
        <v/>
      </c>
      <c r="Q1061" s="27">
        <f>IF(E1061="","",MAX(0,E1061-22))</f>
        <v/>
      </c>
      <c r="R1061" s="27">
        <f>IF(H1061=1,E1061,"")</f>
        <v/>
      </c>
      <c r="S1061" s="27">
        <f>IF(AND(H1061=1,J1061&lt;&gt;""),E1061-J1061,"")</f>
        <v/>
      </c>
      <c r="T1061">
        <f>IF(G1061="","",MONTH(G1061))</f>
        <v/>
      </c>
    </row>
    <row r="1062">
      <c r="A1062" s="24" t="n">
        <v>2020</v>
      </c>
      <c r="B1062" s="24" t="n">
        <v>2</v>
      </c>
      <c r="C1062" s="24" t="n">
        <v>14</v>
      </c>
      <c r="D1062" s="24" t="n">
        <v>5</v>
      </c>
      <c r="E1062" s="24" t="n">
        <v>2.23</v>
      </c>
      <c r="F1062" s="25">
        <f>IF($E1062="","",DATE(IF($A1062="",nominal_year,$A1062),$B1062,$C1062)+($D1062-IF(LEFT(hour_conv,1)="1",1,0))/24)</f>
        <v/>
      </c>
      <c r="G1062" s="26">
        <f>IF(F1062="","",INT(F1062))</f>
        <v/>
      </c>
      <c r="H1062">
        <f>IF(G1062="","",IF(AND(MONTH(G1062)*100+DAY(G1062)&gt;=season_lo,MONTH(G1062)*100+DAY(G1062)&lt;=season_hi),1,0))</f>
        <v/>
      </c>
      <c r="I1062">
        <f>IF(G1062="","",G1062-first_day+1)</f>
        <v/>
      </c>
      <c r="J1062" s="27">
        <f>IF(I1062="","",INDEX(Daily!$J$2:$J$421,I1062))</f>
        <v/>
      </c>
      <c r="K1062" s="27">
        <f>IF(J1062="","",J1062+cat_offset)</f>
        <v/>
      </c>
      <c r="L1062" s="27">
        <f>IF(J1062="","",MAX(0,E1062-J1062)^2)</f>
        <v/>
      </c>
      <c r="M1062" s="27">
        <f>IF(J1062="","",MAX(0,E1062-(J1062+twcdh_off))^2)</f>
        <v/>
      </c>
      <c r="N1062" s="27">
        <f>IF(E1062="","",MAX(0,E1062-swcdh_thr)^2)</f>
        <v/>
      </c>
      <c r="O1062">
        <f>IF(K1062="","",ROUND(E1062-K1062,0))</f>
        <v/>
      </c>
      <c r="P1062">
        <f>IF(O1062="","",IF(O1062&gt;=1,O1062,0))</f>
        <v/>
      </c>
      <c r="Q1062" s="27">
        <f>IF(E1062="","",MAX(0,E1062-22))</f>
        <v/>
      </c>
      <c r="R1062" s="27">
        <f>IF(H1062=1,E1062,"")</f>
        <v/>
      </c>
      <c r="S1062" s="27">
        <f>IF(AND(H1062=1,J1062&lt;&gt;""),E1062-J1062,"")</f>
        <v/>
      </c>
      <c r="T1062">
        <f>IF(G1062="","",MONTH(G1062))</f>
        <v/>
      </c>
    </row>
    <row r="1063">
      <c r="A1063" s="24" t="n">
        <v>2020</v>
      </c>
      <c r="B1063" s="24" t="n">
        <v>2</v>
      </c>
      <c r="C1063" s="24" t="n">
        <v>14</v>
      </c>
      <c r="D1063" s="24" t="n">
        <v>6</v>
      </c>
      <c r="E1063" s="24" t="n">
        <v>2.67</v>
      </c>
      <c r="F1063" s="25">
        <f>IF($E1063="","",DATE(IF($A1063="",nominal_year,$A1063),$B1063,$C1063)+($D1063-IF(LEFT(hour_conv,1)="1",1,0))/24)</f>
        <v/>
      </c>
      <c r="G1063" s="26">
        <f>IF(F1063="","",INT(F1063))</f>
        <v/>
      </c>
      <c r="H1063">
        <f>IF(G1063="","",IF(AND(MONTH(G1063)*100+DAY(G1063)&gt;=season_lo,MONTH(G1063)*100+DAY(G1063)&lt;=season_hi),1,0))</f>
        <v/>
      </c>
      <c r="I1063">
        <f>IF(G1063="","",G1063-first_day+1)</f>
        <v/>
      </c>
      <c r="J1063" s="27">
        <f>IF(I1063="","",INDEX(Daily!$J$2:$J$421,I1063))</f>
        <v/>
      </c>
      <c r="K1063" s="27">
        <f>IF(J1063="","",J1063+cat_offset)</f>
        <v/>
      </c>
      <c r="L1063" s="27">
        <f>IF(J1063="","",MAX(0,E1063-J1063)^2)</f>
        <v/>
      </c>
      <c r="M1063" s="27">
        <f>IF(J1063="","",MAX(0,E1063-(J1063+twcdh_off))^2)</f>
        <v/>
      </c>
      <c r="N1063" s="27">
        <f>IF(E1063="","",MAX(0,E1063-swcdh_thr)^2)</f>
        <v/>
      </c>
      <c r="O1063">
        <f>IF(K1063="","",ROUND(E1063-K1063,0))</f>
        <v/>
      </c>
      <c r="P1063">
        <f>IF(O1063="","",IF(O1063&gt;=1,O1063,0))</f>
        <v/>
      </c>
      <c r="Q1063" s="27">
        <f>IF(E1063="","",MAX(0,E1063-22))</f>
        <v/>
      </c>
      <c r="R1063" s="27">
        <f>IF(H1063=1,E1063,"")</f>
        <v/>
      </c>
      <c r="S1063" s="27">
        <f>IF(AND(H1063=1,J1063&lt;&gt;""),E1063-J1063,"")</f>
        <v/>
      </c>
      <c r="T1063">
        <f>IF(G1063="","",MONTH(G1063))</f>
        <v/>
      </c>
    </row>
    <row r="1064">
      <c r="A1064" s="24" t="n">
        <v>2020</v>
      </c>
      <c r="B1064" s="24" t="n">
        <v>2</v>
      </c>
      <c r="C1064" s="24" t="n">
        <v>14</v>
      </c>
      <c r="D1064" s="24" t="n">
        <v>7</v>
      </c>
      <c r="E1064" s="24" t="n">
        <v>2.53</v>
      </c>
      <c r="F1064" s="25">
        <f>IF($E1064="","",DATE(IF($A1064="",nominal_year,$A1064),$B1064,$C1064)+($D1064-IF(LEFT(hour_conv,1)="1",1,0))/24)</f>
        <v/>
      </c>
      <c r="G1064" s="26">
        <f>IF(F1064="","",INT(F1064))</f>
        <v/>
      </c>
      <c r="H1064">
        <f>IF(G1064="","",IF(AND(MONTH(G1064)*100+DAY(G1064)&gt;=season_lo,MONTH(G1064)*100+DAY(G1064)&lt;=season_hi),1,0))</f>
        <v/>
      </c>
      <c r="I1064">
        <f>IF(G1064="","",G1064-first_day+1)</f>
        <v/>
      </c>
      <c r="J1064" s="27">
        <f>IF(I1064="","",INDEX(Daily!$J$2:$J$421,I1064))</f>
        <v/>
      </c>
      <c r="K1064" s="27">
        <f>IF(J1064="","",J1064+cat_offset)</f>
        <v/>
      </c>
      <c r="L1064" s="27">
        <f>IF(J1064="","",MAX(0,E1064-J1064)^2)</f>
        <v/>
      </c>
      <c r="M1064" s="27">
        <f>IF(J1064="","",MAX(0,E1064-(J1064+twcdh_off))^2)</f>
        <v/>
      </c>
      <c r="N1064" s="27">
        <f>IF(E1064="","",MAX(0,E1064-swcdh_thr)^2)</f>
        <v/>
      </c>
      <c r="O1064">
        <f>IF(K1064="","",ROUND(E1064-K1064,0))</f>
        <v/>
      </c>
      <c r="P1064">
        <f>IF(O1064="","",IF(O1064&gt;=1,O1064,0))</f>
        <v/>
      </c>
      <c r="Q1064" s="27">
        <f>IF(E1064="","",MAX(0,E1064-22))</f>
        <v/>
      </c>
      <c r="R1064" s="27">
        <f>IF(H1064=1,E1064,"")</f>
        <v/>
      </c>
      <c r="S1064" s="27">
        <f>IF(AND(H1064=1,J1064&lt;&gt;""),E1064-J1064,"")</f>
        <v/>
      </c>
      <c r="T1064">
        <f>IF(G1064="","",MONTH(G1064))</f>
        <v/>
      </c>
    </row>
    <row r="1065">
      <c r="A1065" s="24" t="n">
        <v>2020</v>
      </c>
      <c r="B1065" s="24" t="n">
        <v>2</v>
      </c>
      <c r="C1065" s="24" t="n">
        <v>14</v>
      </c>
      <c r="D1065" s="24" t="n">
        <v>8</v>
      </c>
      <c r="E1065" s="24" t="n">
        <v>3.49</v>
      </c>
      <c r="F1065" s="25">
        <f>IF($E1065="","",DATE(IF($A1065="",nominal_year,$A1065),$B1065,$C1065)+($D1065-IF(LEFT(hour_conv,1)="1",1,0))/24)</f>
        <v/>
      </c>
      <c r="G1065" s="26">
        <f>IF(F1065="","",INT(F1065))</f>
        <v/>
      </c>
      <c r="H1065">
        <f>IF(G1065="","",IF(AND(MONTH(G1065)*100+DAY(G1065)&gt;=season_lo,MONTH(G1065)*100+DAY(G1065)&lt;=season_hi),1,0))</f>
        <v/>
      </c>
      <c r="I1065">
        <f>IF(G1065="","",G1065-first_day+1)</f>
        <v/>
      </c>
      <c r="J1065" s="27">
        <f>IF(I1065="","",INDEX(Daily!$J$2:$J$421,I1065))</f>
        <v/>
      </c>
      <c r="K1065" s="27">
        <f>IF(J1065="","",J1065+cat_offset)</f>
        <v/>
      </c>
      <c r="L1065" s="27">
        <f>IF(J1065="","",MAX(0,E1065-J1065)^2)</f>
        <v/>
      </c>
      <c r="M1065" s="27">
        <f>IF(J1065="","",MAX(0,E1065-(J1065+twcdh_off))^2)</f>
        <v/>
      </c>
      <c r="N1065" s="27">
        <f>IF(E1065="","",MAX(0,E1065-swcdh_thr)^2)</f>
        <v/>
      </c>
      <c r="O1065">
        <f>IF(K1065="","",ROUND(E1065-K1065,0))</f>
        <v/>
      </c>
      <c r="P1065">
        <f>IF(O1065="","",IF(O1065&gt;=1,O1065,0))</f>
        <v/>
      </c>
      <c r="Q1065" s="27">
        <f>IF(E1065="","",MAX(0,E1065-22))</f>
        <v/>
      </c>
      <c r="R1065" s="27">
        <f>IF(H1065=1,E1065,"")</f>
        <v/>
      </c>
      <c r="S1065" s="27">
        <f>IF(AND(H1065=1,J1065&lt;&gt;""),E1065-J1065,"")</f>
        <v/>
      </c>
      <c r="T1065">
        <f>IF(G1065="","",MONTH(G1065))</f>
        <v/>
      </c>
    </row>
    <row r="1066">
      <c r="A1066" s="24" t="n">
        <v>2020</v>
      </c>
      <c r="B1066" s="24" t="n">
        <v>2</v>
      </c>
      <c r="C1066" s="24" t="n">
        <v>14</v>
      </c>
      <c r="D1066" s="24" t="n">
        <v>9</v>
      </c>
      <c r="E1066" s="24" t="n">
        <v>4.7</v>
      </c>
      <c r="F1066" s="25">
        <f>IF($E1066="","",DATE(IF($A1066="",nominal_year,$A1066),$B1066,$C1066)+($D1066-IF(LEFT(hour_conv,1)="1",1,0))/24)</f>
        <v/>
      </c>
      <c r="G1066" s="26">
        <f>IF(F1066="","",INT(F1066))</f>
        <v/>
      </c>
      <c r="H1066">
        <f>IF(G1066="","",IF(AND(MONTH(G1066)*100+DAY(G1066)&gt;=season_lo,MONTH(G1066)*100+DAY(G1066)&lt;=season_hi),1,0))</f>
        <v/>
      </c>
      <c r="I1066">
        <f>IF(G1066="","",G1066-first_day+1)</f>
        <v/>
      </c>
      <c r="J1066" s="27">
        <f>IF(I1066="","",INDEX(Daily!$J$2:$J$421,I1066))</f>
        <v/>
      </c>
      <c r="K1066" s="27">
        <f>IF(J1066="","",J1066+cat_offset)</f>
        <v/>
      </c>
      <c r="L1066" s="27">
        <f>IF(J1066="","",MAX(0,E1066-J1066)^2)</f>
        <v/>
      </c>
      <c r="M1066" s="27">
        <f>IF(J1066="","",MAX(0,E1066-(J1066+twcdh_off))^2)</f>
        <v/>
      </c>
      <c r="N1066" s="27">
        <f>IF(E1066="","",MAX(0,E1066-swcdh_thr)^2)</f>
        <v/>
      </c>
      <c r="O1066">
        <f>IF(K1066="","",ROUND(E1066-K1066,0))</f>
        <v/>
      </c>
      <c r="P1066">
        <f>IF(O1066="","",IF(O1066&gt;=1,O1066,0))</f>
        <v/>
      </c>
      <c r="Q1066" s="27">
        <f>IF(E1066="","",MAX(0,E1066-22))</f>
        <v/>
      </c>
      <c r="R1066" s="27">
        <f>IF(H1066=1,E1066,"")</f>
        <v/>
      </c>
      <c r="S1066" s="27">
        <f>IF(AND(H1066=1,J1066&lt;&gt;""),E1066-J1066,"")</f>
        <v/>
      </c>
      <c r="T1066">
        <f>IF(G1066="","",MONTH(G1066))</f>
        <v/>
      </c>
    </row>
    <row r="1067">
      <c r="A1067" s="24" t="n">
        <v>2020</v>
      </c>
      <c r="B1067" s="24" t="n">
        <v>2</v>
      </c>
      <c r="C1067" s="24" t="n">
        <v>14</v>
      </c>
      <c r="D1067" s="24" t="n">
        <v>10</v>
      </c>
      <c r="E1067" s="24" t="n">
        <v>5.41</v>
      </c>
      <c r="F1067" s="25">
        <f>IF($E1067="","",DATE(IF($A1067="",nominal_year,$A1067),$B1067,$C1067)+($D1067-IF(LEFT(hour_conv,1)="1",1,0))/24)</f>
        <v/>
      </c>
      <c r="G1067" s="26">
        <f>IF(F1067="","",INT(F1067))</f>
        <v/>
      </c>
      <c r="H1067">
        <f>IF(G1067="","",IF(AND(MONTH(G1067)*100+DAY(G1067)&gt;=season_lo,MONTH(G1067)*100+DAY(G1067)&lt;=season_hi),1,0))</f>
        <v/>
      </c>
      <c r="I1067">
        <f>IF(G1067="","",G1067-first_day+1)</f>
        <v/>
      </c>
      <c r="J1067" s="27">
        <f>IF(I1067="","",INDEX(Daily!$J$2:$J$421,I1067))</f>
        <v/>
      </c>
      <c r="K1067" s="27">
        <f>IF(J1067="","",J1067+cat_offset)</f>
        <v/>
      </c>
      <c r="L1067" s="27">
        <f>IF(J1067="","",MAX(0,E1067-J1067)^2)</f>
        <v/>
      </c>
      <c r="M1067" s="27">
        <f>IF(J1067="","",MAX(0,E1067-(J1067+twcdh_off))^2)</f>
        <v/>
      </c>
      <c r="N1067" s="27">
        <f>IF(E1067="","",MAX(0,E1067-swcdh_thr)^2)</f>
        <v/>
      </c>
      <c r="O1067">
        <f>IF(K1067="","",ROUND(E1067-K1067,0))</f>
        <v/>
      </c>
      <c r="P1067">
        <f>IF(O1067="","",IF(O1067&gt;=1,O1067,0))</f>
        <v/>
      </c>
      <c r="Q1067" s="27">
        <f>IF(E1067="","",MAX(0,E1067-22))</f>
        <v/>
      </c>
      <c r="R1067" s="27">
        <f>IF(H1067=1,E1067,"")</f>
        <v/>
      </c>
      <c r="S1067" s="27">
        <f>IF(AND(H1067=1,J1067&lt;&gt;""),E1067-J1067,"")</f>
        <v/>
      </c>
      <c r="T1067">
        <f>IF(G1067="","",MONTH(G1067))</f>
        <v/>
      </c>
    </row>
    <row r="1068">
      <c r="A1068" s="24" t="n">
        <v>2020</v>
      </c>
      <c r="B1068" s="24" t="n">
        <v>2</v>
      </c>
      <c r="C1068" s="24" t="n">
        <v>14</v>
      </c>
      <c r="D1068" s="24" t="n">
        <v>11</v>
      </c>
      <c r="E1068" s="24" t="n">
        <v>6.61</v>
      </c>
      <c r="F1068" s="25">
        <f>IF($E1068="","",DATE(IF($A1068="",nominal_year,$A1068),$B1068,$C1068)+($D1068-IF(LEFT(hour_conv,1)="1",1,0))/24)</f>
        <v/>
      </c>
      <c r="G1068" s="26">
        <f>IF(F1068="","",INT(F1068))</f>
        <v/>
      </c>
      <c r="H1068">
        <f>IF(G1068="","",IF(AND(MONTH(G1068)*100+DAY(G1068)&gt;=season_lo,MONTH(G1068)*100+DAY(G1068)&lt;=season_hi),1,0))</f>
        <v/>
      </c>
      <c r="I1068">
        <f>IF(G1068="","",G1068-first_day+1)</f>
        <v/>
      </c>
      <c r="J1068" s="27">
        <f>IF(I1068="","",INDEX(Daily!$J$2:$J$421,I1068))</f>
        <v/>
      </c>
      <c r="K1068" s="27">
        <f>IF(J1068="","",J1068+cat_offset)</f>
        <v/>
      </c>
      <c r="L1068" s="27">
        <f>IF(J1068="","",MAX(0,E1068-J1068)^2)</f>
        <v/>
      </c>
      <c r="M1068" s="27">
        <f>IF(J1068="","",MAX(0,E1068-(J1068+twcdh_off))^2)</f>
        <v/>
      </c>
      <c r="N1068" s="27">
        <f>IF(E1068="","",MAX(0,E1068-swcdh_thr)^2)</f>
        <v/>
      </c>
      <c r="O1068">
        <f>IF(K1068="","",ROUND(E1068-K1068,0))</f>
        <v/>
      </c>
      <c r="P1068">
        <f>IF(O1068="","",IF(O1068&gt;=1,O1068,0))</f>
        <v/>
      </c>
      <c r="Q1068" s="27">
        <f>IF(E1068="","",MAX(0,E1068-22))</f>
        <v/>
      </c>
      <c r="R1068" s="27">
        <f>IF(H1068=1,E1068,"")</f>
        <v/>
      </c>
      <c r="S1068" s="27">
        <f>IF(AND(H1068=1,J1068&lt;&gt;""),E1068-J1068,"")</f>
        <v/>
      </c>
      <c r="T1068">
        <f>IF(G1068="","",MONTH(G1068))</f>
        <v/>
      </c>
    </row>
    <row r="1069">
      <c r="A1069" s="24" t="n">
        <v>2020</v>
      </c>
      <c r="B1069" s="24" t="n">
        <v>2</v>
      </c>
      <c r="C1069" s="24" t="n">
        <v>14</v>
      </c>
      <c r="D1069" s="24" t="n">
        <v>12</v>
      </c>
      <c r="E1069" s="24" t="n">
        <v>6.91</v>
      </c>
      <c r="F1069" s="25">
        <f>IF($E1069="","",DATE(IF($A1069="",nominal_year,$A1069),$B1069,$C1069)+($D1069-IF(LEFT(hour_conv,1)="1",1,0))/24)</f>
        <v/>
      </c>
      <c r="G1069" s="26">
        <f>IF(F1069="","",INT(F1069))</f>
        <v/>
      </c>
      <c r="H1069">
        <f>IF(G1069="","",IF(AND(MONTH(G1069)*100+DAY(G1069)&gt;=season_lo,MONTH(G1069)*100+DAY(G1069)&lt;=season_hi),1,0))</f>
        <v/>
      </c>
      <c r="I1069">
        <f>IF(G1069="","",G1069-first_day+1)</f>
        <v/>
      </c>
      <c r="J1069" s="27">
        <f>IF(I1069="","",INDEX(Daily!$J$2:$J$421,I1069))</f>
        <v/>
      </c>
      <c r="K1069" s="27">
        <f>IF(J1069="","",J1069+cat_offset)</f>
        <v/>
      </c>
      <c r="L1069" s="27">
        <f>IF(J1069="","",MAX(0,E1069-J1069)^2)</f>
        <v/>
      </c>
      <c r="M1069" s="27">
        <f>IF(J1069="","",MAX(0,E1069-(J1069+twcdh_off))^2)</f>
        <v/>
      </c>
      <c r="N1069" s="27">
        <f>IF(E1069="","",MAX(0,E1069-swcdh_thr)^2)</f>
        <v/>
      </c>
      <c r="O1069">
        <f>IF(K1069="","",ROUND(E1069-K1069,0))</f>
        <v/>
      </c>
      <c r="P1069">
        <f>IF(O1069="","",IF(O1069&gt;=1,O1069,0))</f>
        <v/>
      </c>
      <c r="Q1069" s="27">
        <f>IF(E1069="","",MAX(0,E1069-22))</f>
        <v/>
      </c>
      <c r="R1069" s="27">
        <f>IF(H1069=1,E1069,"")</f>
        <v/>
      </c>
      <c r="S1069" s="27">
        <f>IF(AND(H1069=1,J1069&lt;&gt;""),E1069-J1069,"")</f>
        <v/>
      </c>
      <c r="T1069">
        <f>IF(G1069="","",MONTH(G1069))</f>
        <v/>
      </c>
    </row>
    <row r="1070">
      <c r="A1070" s="24" t="n">
        <v>2020</v>
      </c>
      <c r="B1070" s="24" t="n">
        <v>2</v>
      </c>
      <c r="C1070" s="24" t="n">
        <v>14</v>
      </c>
      <c r="D1070" s="24" t="n">
        <v>13</v>
      </c>
      <c r="E1070" s="24" t="n">
        <v>8.460000000000001</v>
      </c>
      <c r="F1070" s="25">
        <f>IF($E1070="","",DATE(IF($A1070="",nominal_year,$A1070),$B1070,$C1070)+($D1070-IF(LEFT(hour_conv,1)="1",1,0))/24)</f>
        <v/>
      </c>
      <c r="G1070" s="26">
        <f>IF(F1070="","",INT(F1070))</f>
        <v/>
      </c>
      <c r="H1070">
        <f>IF(G1070="","",IF(AND(MONTH(G1070)*100+DAY(G1070)&gt;=season_lo,MONTH(G1070)*100+DAY(G1070)&lt;=season_hi),1,0))</f>
        <v/>
      </c>
      <c r="I1070">
        <f>IF(G1070="","",G1070-first_day+1)</f>
        <v/>
      </c>
      <c r="J1070" s="27">
        <f>IF(I1070="","",INDEX(Daily!$J$2:$J$421,I1070))</f>
        <v/>
      </c>
      <c r="K1070" s="27">
        <f>IF(J1070="","",J1070+cat_offset)</f>
        <v/>
      </c>
      <c r="L1070" s="27">
        <f>IF(J1070="","",MAX(0,E1070-J1070)^2)</f>
        <v/>
      </c>
      <c r="M1070" s="27">
        <f>IF(J1070="","",MAX(0,E1070-(J1070+twcdh_off))^2)</f>
        <v/>
      </c>
      <c r="N1070" s="27">
        <f>IF(E1070="","",MAX(0,E1070-swcdh_thr)^2)</f>
        <v/>
      </c>
      <c r="O1070">
        <f>IF(K1070="","",ROUND(E1070-K1070,0))</f>
        <v/>
      </c>
      <c r="P1070">
        <f>IF(O1070="","",IF(O1070&gt;=1,O1070,0))</f>
        <v/>
      </c>
      <c r="Q1070" s="27">
        <f>IF(E1070="","",MAX(0,E1070-22))</f>
        <v/>
      </c>
      <c r="R1070" s="27">
        <f>IF(H1070=1,E1070,"")</f>
        <v/>
      </c>
      <c r="S1070" s="27">
        <f>IF(AND(H1070=1,J1070&lt;&gt;""),E1070-J1070,"")</f>
        <v/>
      </c>
      <c r="T1070">
        <f>IF(G1070="","",MONTH(G1070))</f>
        <v/>
      </c>
    </row>
    <row r="1071">
      <c r="A1071" s="24" t="n">
        <v>2020</v>
      </c>
      <c r="B1071" s="24" t="n">
        <v>2</v>
      </c>
      <c r="C1071" s="24" t="n">
        <v>14</v>
      </c>
      <c r="D1071" s="24" t="n">
        <v>14</v>
      </c>
      <c r="E1071" s="24" t="n">
        <v>7.73</v>
      </c>
      <c r="F1071" s="25">
        <f>IF($E1071="","",DATE(IF($A1071="",nominal_year,$A1071),$B1071,$C1071)+($D1071-IF(LEFT(hour_conv,1)="1",1,0))/24)</f>
        <v/>
      </c>
      <c r="G1071" s="26">
        <f>IF(F1071="","",INT(F1071))</f>
        <v/>
      </c>
      <c r="H1071">
        <f>IF(G1071="","",IF(AND(MONTH(G1071)*100+DAY(G1071)&gt;=season_lo,MONTH(G1071)*100+DAY(G1071)&lt;=season_hi),1,0))</f>
        <v/>
      </c>
      <c r="I1071">
        <f>IF(G1071="","",G1071-first_day+1)</f>
        <v/>
      </c>
      <c r="J1071" s="27">
        <f>IF(I1071="","",INDEX(Daily!$J$2:$J$421,I1071))</f>
        <v/>
      </c>
      <c r="K1071" s="27">
        <f>IF(J1071="","",J1071+cat_offset)</f>
        <v/>
      </c>
      <c r="L1071" s="27">
        <f>IF(J1071="","",MAX(0,E1071-J1071)^2)</f>
        <v/>
      </c>
      <c r="M1071" s="27">
        <f>IF(J1071="","",MAX(0,E1071-(J1071+twcdh_off))^2)</f>
        <v/>
      </c>
      <c r="N1071" s="27">
        <f>IF(E1071="","",MAX(0,E1071-swcdh_thr)^2)</f>
        <v/>
      </c>
      <c r="O1071">
        <f>IF(K1071="","",ROUND(E1071-K1071,0))</f>
        <v/>
      </c>
      <c r="P1071">
        <f>IF(O1071="","",IF(O1071&gt;=1,O1071,0))</f>
        <v/>
      </c>
      <c r="Q1071" s="27">
        <f>IF(E1071="","",MAX(0,E1071-22))</f>
        <v/>
      </c>
      <c r="R1071" s="27">
        <f>IF(H1071=1,E1071,"")</f>
        <v/>
      </c>
      <c r="S1071" s="27">
        <f>IF(AND(H1071=1,J1071&lt;&gt;""),E1071-J1071,"")</f>
        <v/>
      </c>
      <c r="T1071">
        <f>IF(G1071="","",MONTH(G1071))</f>
        <v/>
      </c>
    </row>
    <row r="1072">
      <c r="A1072" s="24" t="n">
        <v>2020</v>
      </c>
      <c r="B1072" s="24" t="n">
        <v>2</v>
      </c>
      <c r="C1072" s="24" t="n">
        <v>14</v>
      </c>
      <c r="D1072" s="24" t="n">
        <v>15</v>
      </c>
      <c r="E1072" s="24" t="n">
        <v>8.44</v>
      </c>
      <c r="F1072" s="25">
        <f>IF($E1072="","",DATE(IF($A1072="",nominal_year,$A1072),$B1072,$C1072)+($D1072-IF(LEFT(hour_conv,1)="1",1,0))/24)</f>
        <v/>
      </c>
      <c r="G1072" s="26">
        <f>IF(F1072="","",INT(F1072))</f>
        <v/>
      </c>
      <c r="H1072">
        <f>IF(G1072="","",IF(AND(MONTH(G1072)*100+DAY(G1072)&gt;=season_lo,MONTH(G1072)*100+DAY(G1072)&lt;=season_hi),1,0))</f>
        <v/>
      </c>
      <c r="I1072">
        <f>IF(G1072="","",G1072-first_day+1)</f>
        <v/>
      </c>
      <c r="J1072" s="27">
        <f>IF(I1072="","",INDEX(Daily!$J$2:$J$421,I1072))</f>
        <v/>
      </c>
      <c r="K1072" s="27">
        <f>IF(J1072="","",J1072+cat_offset)</f>
        <v/>
      </c>
      <c r="L1072" s="27">
        <f>IF(J1072="","",MAX(0,E1072-J1072)^2)</f>
        <v/>
      </c>
      <c r="M1072" s="27">
        <f>IF(J1072="","",MAX(0,E1072-(J1072+twcdh_off))^2)</f>
        <v/>
      </c>
      <c r="N1072" s="27">
        <f>IF(E1072="","",MAX(0,E1072-swcdh_thr)^2)</f>
        <v/>
      </c>
      <c r="O1072">
        <f>IF(K1072="","",ROUND(E1072-K1072,0))</f>
        <v/>
      </c>
      <c r="P1072">
        <f>IF(O1072="","",IF(O1072&gt;=1,O1072,0))</f>
        <v/>
      </c>
      <c r="Q1072" s="27">
        <f>IF(E1072="","",MAX(0,E1072-22))</f>
        <v/>
      </c>
      <c r="R1072" s="27">
        <f>IF(H1072=1,E1072,"")</f>
        <v/>
      </c>
      <c r="S1072" s="27">
        <f>IF(AND(H1072=1,J1072&lt;&gt;""),E1072-J1072,"")</f>
        <v/>
      </c>
      <c r="T1072">
        <f>IF(G1072="","",MONTH(G1072))</f>
        <v/>
      </c>
    </row>
    <row r="1073">
      <c r="A1073" s="24" t="n">
        <v>2020</v>
      </c>
      <c r="B1073" s="24" t="n">
        <v>2</v>
      </c>
      <c r="C1073" s="24" t="n">
        <v>14</v>
      </c>
      <c r="D1073" s="24" t="n">
        <v>16</v>
      </c>
      <c r="E1073" s="24" t="n">
        <v>7.68</v>
      </c>
      <c r="F1073" s="25">
        <f>IF($E1073="","",DATE(IF($A1073="",nominal_year,$A1073),$B1073,$C1073)+($D1073-IF(LEFT(hour_conv,1)="1",1,0))/24)</f>
        <v/>
      </c>
      <c r="G1073" s="26">
        <f>IF(F1073="","",INT(F1073))</f>
        <v/>
      </c>
      <c r="H1073">
        <f>IF(G1073="","",IF(AND(MONTH(G1073)*100+DAY(G1073)&gt;=season_lo,MONTH(G1073)*100+DAY(G1073)&lt;=season_hi),1,0))</f>
        <v/>
      </c>
      <c r="I1073">
        <f>IF(G1073="","",G1073-first_day+1)</f>
        <v/>
      </c>
      <c r="J1073" s="27">
        <f>IF(I1073="","",INDEX(Daily!$J$2:$J$421,I1073))</f>
        <v/>
      </c>
      <c r="K1073" s="27">
        <f>IF(J1073="","",J1073+cat_offset)</f>
        <v/>
      </c>
      <c r="L1073" s="27">
        <f>IF(J1073="","",MAX(0,E1073-J1073)^2)</f>
        <v/>
      </c>
      <c r="M1073" s="27">
        <f>IF(J1073="","",MAX(0,E1073-(J1073+twcdh_off))^2)</f>
        <v/>
      </c>
      <c r="N1073" s="27">
        <f>IF(E1073="","",MAX(0,E1073-swcdh_thr)^2)</f>
        <v/>
      </c>
      <c r="O1073">
        <f>IF(K1073="","",ROUND(E1073-K1073,0))</f>
        <v/>
      </c>
      <c r="P1073">
        <f>IF(O1073="","",IF(O1073&gt;=1,O1073,0))</f>
        <v/>
      </c>
      <c r="Q1073" s="27">
        <f>IF(E1073="","",MAX(0,E1073-22))</f>
        <v/>
      </c>
      <c r="R1073" s="27">
        <f>IF(H1073=1,E1073,"")</f>
        <v/>
      </c>
      <c r="S1073" s="27">
        <f>IF(AND(H1073=1,J1073&lt;&gt;""),E1073-J1073,"")</f>
        <v/>
      </c>
      <c r="T1073">
        <f>IF(G1073="","",MONTH(G1073))</f>
        <v/>
      </c>
    </row>
    <row r="1074">
      <c r="A1074" s="24" t="n">
        <v>2020</v>
      </c>
      <c r="B1074" s="24" t="n">
        <v>2</v>
      </c>
      <c r="C1074" s="24" t="n">
        <v>14</v>
      </c>
      <c r="D1074" s="24" t="n">
        <v>17</v>
      </c>
      <c r="E1074" s="24" t="n">
        <v>7.84</v>
      </c>
      <c r="F1074" s="25">
        <f>IF($E1074="","",DATE(IF($A1074="",nominal_year,$A1074),$B1074,$C1074)+($D1074-IF(LEFT(hour_conv,1)="1",1,0))/24)</f>
        <v/>
      </c>
      <c r="G1074" s="26">
        <f>IF(F1074="","",INT(F1074))</f>
        <v/>
      </c>
      <c r="H1074">
        <f>IF(G1074="","",IF(AND(MONTH(G1074)*100+DAY(G1074)&gt;=season_lo,MONTH(G1074)*100+DAY(G1074)&lt;=season_hi),1,0))</f>
        <v/>
      </c>
      <c r="I1074">
        <f>IF(G1074="","",G1074-first_day+1)</f>
        <v/>
      </c>
      <c r="J1074" s="27">
        <f>IF(I1074="","",INDEX(Daily!$J$2:$J$421,I1074))</f>
        <v/>
      </c>
      <c r="K1074" s="27">
        <f>IF(J1074="","",J1074+cat_offset)</f>
        <v/>
      </c>
      <c r="L1074" s="27">
        <f>IF(J1074="","",MAX(0,E1074-J1074)^2)</f>
        <v/>
      </c>
      <c r="M1074" s="27">
        <f>IF(J1074="","",MAX(0,E1074-(J1074+twcdh_off))^2)</f>
        <v/>
      </c>
      <c r="N1074" s="27">
        <f>IF(E1074="","",MAX(0,E1074-swcdh_thr)^2)</f>
        <v/>
      </c>
      <c r="O1074">
        <f>IF(K1074="","",ROUND(E1074-K1074,0))</f>
        <v/>
      </c>
      <c r="P1074">
        <f>IF(O1074="","",IF(O1074&gt;=1,O1074,0))</f>
        <v/>
      </c>
      <c r="Q1074" s="27">
        <f>IF(E1074="","",MAX(0,E1074-22))</f>
        <v/>
      </c>
      <c r="R1074" s="27">
        <f>IF(H1074=1,E1074,"")</f>
        <v/>
      </c>
      <c r="S1074" s="27">
        <f>IF(AND(H1074=1,J1074&lt;&gt;""),E1074-J1074,"")</f>
        <v/>
      </c>
      <c r="T1074">
        <f>IF(G1074="","",MONTH(G1074))</f>
        <v/>
      </c>
    </row>
    <row r="1075">
      <c r="A1075" s="24" t="n">
        <v>2020</v>
      </c>
      <c r="B1075" s="24" t="n">
        <v>2</v>
      </c>
      <c r="C1075" s="24" t="n">
        <v>14</v>
      </c>
      <c r="D1075" s="24" t="n">
        <v>18</v>
      </c>
      <c r="E1075" s="24" t="n">
        <v>8.56</v>
      </c>
      <c r="F1075" s="25">
        <f>IF($E1075="","",DATE(IF($A1075="",nominal_year,$A1075),$B1075,$C1075)+($D1075-IF(LEFT(hour_conv,1)="1",1,0))/24)</f>
        <v/>
      </c>
      <c r="G1075" s="26">
        <f>IF(F1075="","",INT(F1075))</f>
        <v/>
      </c>
      <c r="H1075">
        <f>IF(G1075="","",IF(AND(MONTH(G1075)*100+DAY(G1075)&gt;=season_lo,MONTH(G1075)*100+DAY(G1075)&lt;=season_hi),1,0))</f>
        <v/>
      </c>
      <c r="I1075">
        <f>IF(G1075="","",G1075-first_day+1)</f>
        <v/>
      </c>
      <c r="J1075" s="27">
        <f>IF(I1075="","",INDEX(Daily!$J$2:$J$421,I1075))</f>
        <v/>
      </c>
      <c r="K1075" s="27">
        <f>IF(J1075="","",J1075+cat_offset)</f>
        <v/>
      </c>
      <c r="L1075" s="27">
        <f>IF(J1075="","",MAX(0,E1075-J1075)^2)</f>
        <v/>
      </c>
      <c r="M1075" s="27">
        <f>IF(J1075="","",MAX(0,E1075-(J1075+twcdh_off))^2)</f>
        <v/>
      </c>
      <c r="N1075" s="27">
        <f>IF(E1075="","",MAX(0,E1075-swcdh_thr)^2)</f>
        <v/>
      </c>
      <c r="O1075">
        <f>IF(K1075="","",ROUND(E1075-K1075,0))</f>
        <v/>
      </c>
      <c r="P1075">
        <f>IF(O1075="","",IF(O1075&gt;=1,O1075,0))</f>
        <v/>
      </c>
      <c r="Q1075" s="27">
        <f>IF(E1075="","",MAX(0,E1075-22))</f>
        <v/>
      </c>
      <c r="R1075" s="27">
        <f>IF(H1075=1,E1075,"")</f>
        <v/>
      </c>
      <c r="S1075" s="27">
        <f>IF(AND(H1075=1,J1075&lt;&gt;""),E1075-J1075,"")</f>
        <v/>
      </c>
      <c r="T1075">
        <f>IF(G1075="","",MONTH(G1075))</f>
        <v/>
      </c>
    </row>
    <row r="1076">
      <c r="A1076" s="24" t="n">
        <v>2020</v>
      </c>
      <c r="B1076" s="24" t="n">
        <v>2</v>
      </c>
      <c r="C1076" s="24" t="n">
        <v>14</v>
      </c>
      <c r="D1076" s="24" t="n">
        <v>19</v>
      </c>
      <c r="E1076" s="24" t="n">
        <v>7.16</v>
      </c>
      <c r="F1076" s="25">
        <f>IF($E1076="","",DATE(IF($A1076="",nominal_year,$A1076),$B1076,$C1076)+($D1076-IF(LEFT(hour_conv,1)="1",1,0))/24)</f>
        <v/>
      </c>
      <c r="G1076" s="26">
        <f>IF(F1076="","",INT(F1076))</f>
        <v/>
      </c>
      <c r="H1076">
        <f>IF(G1076="","",IF(AND(MONTH(G1076)*100+DAY(G1076)&gt;=season_lo,MONTH(G1076)*100+DAY(G1076)&lt;=season_hi),1,0))</f>
        <v/>
      </c>
      <c r="I1076">
        <f>IF(G1076="","",G1076-first_day+1)</f>
        <v/>
      </c>
      <c r="J1076" s="27">
        <f>IF(I1076="","",INDEX(Daily!$J$2:$J$421,I1076))</f>
        <v/>
      </c>
      <c r="K1076" s="27">
        <f>IF(J1076="","",J1076+cat_offset)</f>
        <v/>
      </c>
      <c r="L1076" s="27">
        <f>IF(J1076="","",MAX(0,E1076-J1076)^2)</f>
        <v/>
      </c>
      <c r="M1076" s="27">
        <f>IF(J1076="","",MAX(0,E1076-(J1076+twcdh_off))^2)</f>
        <v/>
      </c>
      <c r="N1076" s="27">
        <f>IF(E1076="","",MAX(0,E1076-swcdh_thr)^2)</f>
        <v/>
      </c>
      <c r="O1076">
        <f>IF(K1076="","",ROUND(E1076-K1076,0))</f>
        <v/>
      </c>
      <c r="P1076">
        <f>IF(O1076="","",IF(O1076&gt;=1,O1076,0))</f>
        <v/>
      </c>
      <c r="Q1076" s="27">
        <f>IF(E1076="","",MAX(0,E1076-22))</f>
        <v/>
      </c>
      <c r="R1076" s="27">
        <f>IF(H1076=1,E1076,"")</f>
        <v/>
      </c>
      <c r="S1076" s="27">
        <f>IF(AND(H1076=1,J1076&lt;&gt;""),E1076-J1076,"")</f>
        <v/>
      </c>
      <c r="T1076">
        <f>IF(G1076="","",MONTH(G1076))</f>
        <v/>
      </c>
    </row>
    <row r="1077">
      <c r="A1077" s="24" t="n">
        <v>2020</v>
      </c>
      <c r="B1077" s="24" t="n">
        <v>2</v>
      </c>
      <c r="C1077" s="24" t="n">
        <v>14</v>
      </c>
      <c r="D1077" s="24" t="n">
        <v>20</v>
      </c>
      <c r="E1077" s="24" t="n">
        <v>7.11</v>
      </c>
      <c r="F1077" s="25">
        <f>IF($E1077="","",DATE(IF($A1077="",nominal_year,$A1077),$B1077,$C1077)+($D1077-IF(LEFT(hour_conv,1)="1",1,0))/24)</f>
        <v/>
      </c>
      <c r="G1077" s="26">
        <f>IF(F1077="","",INT(F1077))</f>
        <v/>
      </c>
      <c r="H1077">
        <f>IF(G1077="","",IF(AND(MONTH(G1077)*100+DAY(G1077)&gt;=season_lo,MONTH(G1077)*100+DAY(G1077)&lt;=season_hi),1,0))</f>
        <v/>
      </c>
      <c r="I1077">
        <f>IF(G1077="","",G1077-first_day+1)</f>
        <v/>
      </c>
      <c r="J1077" s="27">
        <f>IF(I1077="","",INDEX(Daily!$J$2:$J$421,I1077))</f>
        <v/>
      </c>
      <c r="K1077" s="27">
        <f>IF(J1077="","",J1077+cat_offset)</f>
        <v/>
      </c>
      <c r="L1077" s="27">
        <f>IF(J1077="","",MAX(0,E1077-J1077)^2)</f>
        <v/>
      </c>
      <c r="M1077" s="27">
        <f>IF(J1077="","",MAX(0,E1077-(J1077+twcdh_off))^2)</f>
        <v/>
      </c>
      <c r="N1077" s="27">
        <f>IF(E1077="","",MAX(0,E1077-swcdh_thr)^2)</f>
        <v/>
      </c>
      <c r="O1077">
        <f>IF(K1077="","",ROUND(E1077-K1077,0))</f>
        <v/>
      </c>
      <c r="P1077">
        <f>IF(O1077="","",IF(O1077&gt;=1,O1077,0))</f>
        <v/>
      </c>
      <c r="Q1077" s="27">
        <f>IF(E1077="","",MAX(0,E1077-22))</f>
        <v/>
      </c>
      <c r="R1077" s="27">
        <f>IF(H1077=1,E1077,"")</f>
        <v/>
      </c>
      <c r="S1077" s="27">
        <f>IF(AND(H1077=1,J1077&lt;&gt;""),E1077-J1077,"")</f>
        <v/>
      </c>
      <c r="T1077">
        <f>IF(G1077="","",MONTH(G1077))</f>
        <v/>
      </c>
    </row>
    <row r="1078">
      <c r="A1078" s="24" t="n">
        <v>2020</v>
      </c>
      <c r="B1078" s="24" t="n">
        <v>2</v>
      </c>
      <c r="C1078" s="24" t="n">
        <v>14</v>
      </c>
      <c r="D1078" s="24" t="n">
        <v>21</v>
      </c>
      <c r="E1078" s="24" t="n">
        <v>6.13</v>
      </c>
      <c r="F1078" s="25">
        <f>IF($E1078="","",DATE(IF($A1078="",nominal_year,$A1078),$B1078,$C1078)+($D1078-IF(LEFT(hour_conv,1)="1",1,0))/24)</f>
        <v/>
      </c>
      <c r="G1078" s="26">
        <f>IF(F1078="","",INT(F1078))</f>
        <v/>
      </c>
      <c r="H1078">
        <f>IF(G1078="","",IF(AND(MONTH(G1078)*100+DAY(G1078)&gt;=season_lo,MONTH(G1078)*100+DAY(G1078)&lt;=season_hi),1,0))</f>
        <v/>
      </c>
      <c r="I1078">
        <f>IF(G1078="","",G1078-first_day+1)</f>
        <v/>
      </c>
      <c r="J1078" s="27">
        <f>IF(I1078="","",INDEX(Daily!$J$2:$J$421,I1078))</f>
        <v/>
      </c>
      <c r="K1078" s="27">
        <f>IF(J1078="","",J1078+cat_offset)</f>
        <v/>
      </c>
      <c r="L1078" s="27">
        <f>IF(J1078="","",MAX(0,E1078-J1078)^2)</f>
        <v/>
      </c>
      <c r="M1078" s="27">
        <f>IF(J1078="","",MAX(0,E1078-(J1078+twcdh_off))^2)</f>
        <v/>
      </c>
      <c r="N1078" s="27">
        <f>IF(E1078="","",MAX(0,E1078-swcdh_thr)^2)</f>
        <v/>
      </c>
      <c r="O1078">
        <f>IF(K1078="","",ROUND(E1078-K1078,0))</f>
        <v/>
      </c>
      <c r="P1078">
        <f>IF(O1078="","",IF(O1078&gt;=1,O1078,0))</f>
        <v/>
      </c>
      <c r="Q1078" s="27">
        <f>IF(E1078="","",MAX(0,E1078-22))</f>
        <v/>
      </c>
      <c r="R1078" s="27">
        <f>IF(H1078=1,E1078,"")</f>
        <v/>
      </c>
      <c r="S1078" s="27">
        <f>IF(AND(H1078=1,J1078&lt;&gt;""),E1078-J1078,"")</f>
        <v/>
      </c>
      <c r="T1078">
        <f>IF(G1078="","",MONTH(G1078))</f>
        <v/>
      </c>
    </row>
    <row r="1079">
      <c r="A1079" s="24" t="n">
        <v>2020</v>
      </c>
      <c r="B1079" s="24" t="n">
        <v>2</v>
      </c>
      <c r="C1079" s="24" t="n">
        <v>14</v>
      </c>
      <c r="D1079" s="24" t="n">
        <v>22</v>
      </c>
      <c r="E1079" s="24" t="n">
        <v>4.93</v>
      </c>
      <c r="F1079" s="25">
        <f>IF($E1079="","",DATE(IF($A1079="",nominal_year,$A1079),$B1079,$C1079)+($D1079-IF(LEFT(hour_conv,1)="1",1,0))/24)</f>
        <v/>
      </c>
      <c r="G1079" s="26">
        <f>IF(F1079="","",INT(F1079))</f>
        <v/>
      </c>
      <c r="H1079">
        <f>IF(G1079="","",IF(AND(MONTH(G1079)*100+DAY(G1079)&gt;=season_lo,MONTH(G1079)*100+DAY(G1079)&lt;=season_hi),1,0))</f>
        <v/>
      </c>
      <c r="I1079">
        <f>IF(G1079="","",G1079-first_day+1)</f>
        <v/>
      </c>
      <c r="J1079" s="27">
        <f>IF(I1079="","",INDEX(Daily!$J$2:$J$421,I1079))</f>
        <v/>
      </c>
      <c r="K1079" s="27">
        <f>IF(J1079="","",J1079+cat_offset)</f>
        <v/>
      </c>
      <c r="L1079" s="27">
        <f>IF(J1079="","",MAX(0,E1079-J1079)^2)</f>
        <v/>
      </c>
      <c r="M1079" s="27">
        <f>IF(J1079="","",MAX(0,E1079-(J1079+twcdh_off))^2)</f>
        <v/>
      </c>
      <c r="N1079" s="27">
        <f>IF(E1079="","",MAX(0,E1079-swcdh_thr)^2)</f>
        <v/>
      </c>
      <c r="O1079">
        <f>IF(K1079="","",ROUND(E1079-K1079,0))</f>
        <v/>
      </c>
      <c r="P1079">
        <f>IF(O1079="","",IF(O1079&gt;=1,O1079,0))</f>
        <v/>
      </c>
      <c r="Q1079" s="27">
        <f>IF(E1079="","",MAX(0,E1079-22))</f>
        <v/>
      </c>
      <c r="R1079" s="27">
        <f>IF(H1079=1,E1079,"")</f>
        <v/>
      </c>
      <c r="S1079" s="27">
        <f>IF(AND(H1079=1,J1079&lt;&gt;""),E1079-J1079,"")</f>
        <v/>
      </c>
      <c r="T1079">
        <f>IF(G1079="","",MONTH(G1079))</f>
        <v/>
      </c>
    </row>
    <row r="1080">
      <c r="A1080" s="24" t="n">
        <v>2020</v>
      </c>
      <c r="B1080" s="24" t="n">
        <v>2</v>
      </c>
      <c r="C1080" s="24" t="n">
        <v>14</v>
      </c>
      <c r="D1080" s="24" t="n">
        <v>23</v>
      </c>
      <c r="E1080" s="24" t="n">
        <v>4.4</v>
      </c>
      <c r="F1080" s="25">
        <f>IF($E1080="","",DATE(IF($A1080="",nominal_year,$A1080),$B1080,$C1080)+($D1080-IF(LEFT(hour_conv,1)="1",1,0))/24)</f>
        <v/>
      </c>
      <c r="G1080" s="26">
        <f>IF(F1080="","",INT(F1080))</f>
        <v/>
      </c>
      <c r="H1080">
        <f>IF(G1080="","",IF(AND(MONTH(G1080)*100+DAY(G1080)&gt;=season_lo,MONTH(G1080)*100+DAY(G1080)&lt;=season_hi),1,0))</f>
        <v/>
      </c>
      <c r="I1080">
        <f>IF(G1080="","",G1080-first_day+1)</f>
        <v/>
      </c>
      <c r="J1080" s="27">
        <f>IF(I1080="","",INDEX(Daily!$J$2:$J$421,I1080))</f>
        <v/>
      </c>
      <c r="K1080" s="27">
        <f>IF(J1080="","",J1080+cat_offset)</f>
        <v/>
      </c>
      <c r="L1080" s="27">
        <f>IF(J1080="","",MAX(0,E1080-J1080)^2)</f>
        <v/>
      </c>
      <c r="M1080" s="27">
        <f>IF(J1080="","",MAX(0,E1080-(J1080+twcdh_off))^2)</f>
        <v/>
      </c>
      <c r="N1080" s="27">
        <f>IF(E1080="","",MAX(0,E1080-swcdh_thr)^2)</f>
        <v/>
      </c>
      <c r="O1080">
        <f>IF(K1080="","",ROUND(E1080-K1080,0))</f>
        <v/>
      </c>
      <c r="P1080">
        <f>IF(O1080="","",IF(O1080&gt;=1,O1080,0))</f>
        <v/>
      </c>
      <c r="Q1080" s="27">
        <f>IF(E1080="","",MAX(0,E1080-22))</f>
        <v/>
      </c>
      <c r="R1080" s="27">
        <f>IF(H1080=1,E1080,"")</f>
        <v/>
      </c>
      <c r="S1080" s="27">
        <f>IF(AND(H1080=1,J1080&lt;&gt;""),E1080-J1080,"")</f>
        <v/>
      </c>
      <c r="T1080">
        <f>IF(G1080="","",MONTH(G1080))</f>
        <v/>
      </c>
    </row>
    <row r="1081">
      <c r="A1081" s="24" t="n">
        <v>2020</v>
      </c>
      <c r="B1081" s="24" t="n">
        <v>2</v>
      </c>
      <c r="C1081" s="24" t="n">
        <v>14</v>
      </c>
      <c r="D1081" s="24" t="n">
        <v>24</v>
      </c>
      <c r="E1081" s="24" t="n">
        <v>3.59</v>
      </c>
      <c r="F1081" s="25">
        <f>IF($E1081="","",DATE(IF($A1081="",nominal_year,$A1081),$B1081,$C1081)+($D1081-IF(LEFT(hour_conv,1)="1",1,0))/24)</f>
        <v/>
      </c>
      <c r="G1081" s="26">
        <f>IF(F1081="","",INT(F1081))</f>
        <v/>
      </c>
      <c r="H1081">
        <f>IF(G1081="","",IF(AND(MONTH(G1081)*100+DAY(G1081)&gt;=season_lo,MONTH(G1081)*100+DAY(G1081)&lt;=season_hi),1,0))</f>
        <v/>
      </c>
      <c r="I1081">
        <f>IF(G1081="","",G1081-first_day+1)</f>
        <v/>
      </c>
      <c r="J1081" s="27">
        <f>IF(I1081="","",INDEX(Daily!$J$2:$J$421,I1081))</f>
        <v/>
      </c>
      <c r="K1081" s="27">
        <f>IF(J1081="","",J1081+cat_offset)</f>
        <v/>
      </c>
      <c r="L1081" s="27">
        <f>IF(J1081="","",MAX(0,E1081-J1081)^2)</f>
        <v/>
      </c>
      <c r="M1081" s="27">
        <f>IF(J1081="","",MAX(0,E1081-(J1081+twcdh_off))^2)</f>
        <v/>
      </c>
      <c r="N1081" s="27">
        <f>IF(E1081="","",MAX(0,E1081-swcdh_thr)^2)</f>
        <v/>
      </c>
      <c r="O1081">
        <f>IF(K1081="","",ROUND(E1081-K1081,0))</f>
        <v/>
      </c>
      <c r="P1081">
        <f>IF(O1081="","",IF(O1081&gt;=1,O1081,0))</f>
        <v/>
      </c>
      <c r="Q1081" s="27">
        <f>IF(E1081="","",MAX(0,E1081-22))</f>
        <v/>
      </c>
      <c r="R1081" s="27">
        <f>IF(H1081=1,E1081,"")</f>
        <v/>
      </c>
      <c r="S1081" s="27">
        <f>IF(AND(H1081=1,J1081&lt;&gt;""),E1081-J1081,"")</f>
        <v/>
      </c>
      <c r="T1081">
        <f>IF(G1081="","",MONTH(G1081))</f>
        <v/>
      </c>
    </row>
    <row r="1082">
      <c r="A1082" s="24" t="n">
        <v>2020</v>
      </c>
      <c r="B1082" s="24" t="n">
        <v>2</v>
      </c>
      <c r="C1082" s="24" t="n">
        <v>15</v>
      </c>
      <c r="D1082" s="24" t="n">
        <v>1</v>
      </c>
      <c r="E1082" s="24" t="n">
        <v>4.1</v>
      </c>
      <c r="F1082" s="25">
        <f>IF($E1082="","",DATE(IF($A1082="",nominal_year,$A1082),$B1082,$C1082)+($D1082-IF(LEFT(hour_conv,1)="1",1,0))/24)</f>
        <v/>
      </c>
      <c r="G1082" s="26">
        <f>IF(F1082="","",INT(F1082))</f>
        <v/>
      </c>
      <c r="H1082">
        <f>IF(G1082="","",IF(AND(MONTH(G1082)*100+DAY(G1082)&gt;=season_lo,MONTH(G1082)*100+DAY(G1082)&lt;=season_hi),1,0))</f>
        <v/>
      </c>
      <c r="I1082">
        <f>IF(G1082="","",G1082-first_day+1)</f>
        <v/>
      </c>
      <c r="J1082" s="27">
        <f>IF(I1082="","",INDEX(Daily!$J$2:$J$421,I1082))</f>
        <v/>
      </c>
      <c r="K1082" s="27">
        <f>IF(J1082="","",J1082+cat_offset)</f>
        <v/>
      </c>
      <c r="L1082" s="27">
        <f>IF(J1082="","",MAX(0,E1082-J1082)^2)</f>
        <v/>
      </c>
      <c r="M1082" s="27">
        <f>IF(J1082="","",MAX(0,E1082-(J1082+twcdh_off))^2)</f>
        <v/>
      </c>
      <c r="N1082" s="27">
        <f>IF(E1082="","",MAX(0,E1082-swcdh_thr)^2)</f>
        <v/>
      </c>
      <c r="O1082">
        <f>IF(K1082="","",ROUND(E1082-K1082,0))</f>
        <v/>
      </c>
      <c r="P1082">
        <f>IF(O1082="","",IF(O1082&gt;=1,O1082,0))</f>
        <v/>
      </c>
      <c r="Q1082" s="27">
        <f>IF(E1082="","",MAX(0,E1082-22))</f>
        <v/>
      </c>
      <c r="R1082" s="27">
        <f>IF(H1082=1,E1082,"")</f>
        <v/>
      </c>
      <c r="S1082" s="27">
        <f>IF(AND(H1082=1,J1082&lt;&gt;""),E1082-J1082,"")</f>
        <v/>
      </c>
      <c r="T1082">
        <f>IF(G1082="","",MONTH(G1082))</f>
        <v/>
      </c>
    </row>
    <row r="1083">
      <c r="A1083" s="24" t="n">
        <v>2020</v>
      </c>
      <c r="B1083" s="24" t="n">
        <v>2</v>
      </c>
      <c r="C1083" s="24" t="n">
        <v>15</v>
      </c>
      <c r="D1083" s="24" t="n">
        <v>2</v>
      </c>
      <c r="E1083" s="24" t="n">
        <v>4.1</v>
      </c>
      <c r="F1083" s="25">
        <f>IF($E1083="","",DATE(IF($A1083="",nominal_year,$A1083),$B1083,$C1083)+($D1083-IF(LEFT(hour_conv,1)="1",1,0))/24)</f>
        <v/>
      </c>
      <c r="G1083" s="26">
        <f>IF(F1083="","",INT(F1083))</f>
        <v/>
      </c>
      <c r="H1083">
        <f>IF(G1083="","",IF(AND(MONTH(G1083)*100+DAY(G1083)&gt;=season_lo,MONTH(G1083)*100+DAY(G1083)&lt;=season_hi),1,0))</f>
        <v/>
      </c>
      <c r="I1083">
        <f>IF(G1083="","",G1083-first_day+1)</f>
        <v/>
      </c>
      <c r="J1083" s="27">
        <f>IF(I1083="","",INDEX(Daily!$J$2:$J$421,I1083))</f>
        <v/>
      </c>
      <c r="K1083" s="27">
        <f>IF(J1083="","",J1083+cat_offset)</f>
        <v/>
      </c>
      <c r="L1083" s="27">
        <f>IF(J1083="","",MAX(0,E1083-J1083)^2)</f>
        <v/>
      </c>
      <c r="M1083" s="27">
        <f>IF(J1083="","",MAX(0,E1083-(J1083+twcdh_off))^2)</f>
        <v/>
      </c>
      <c r="N1083" s="27">
        <f>IF(E1083="","",MAX(0,E1083-swcdh_thr)^2)</f>
        <v/>
      </c>
      <c r="O1083">
        <f>IF(K1083="","",ROUND(E1083-K1083,0))</f>
        <v/>
      </c>
      <c r="P1083">
        <f>IF(O1083="","",IF(O1083&gt;=1,O1083,0))</f>
        <v/>
      </c>
      <c r="Q1083" s="27">
        <f>IF(E1083="","",MAX(0,E1083-22))</f>
        <v/>
      </c>
      <c r="R1083" s="27">
        <f>IF(H1083=1,E1083,"")</f>
        <v/>
      </c>
      <c r="S1083" s="27">
        <f>IF(AND(H1083=1,J1083&lt;&gt;""),E1083-J1083,"")</f>
        <v/>
      </c>
      <c r="T1083">
        <f>IF(G1083="","",MONTH(G1083))</f>
        <v/>
      </c>
    </row>
    <row r="1084">
      <c r="A1084" s="24" t="n">
        <v>2020</v>
      </c>
      <c r="B1084" s="24" t="n">
        <v>2</v>
      </c>
      <c r="C1084" s="24" t="n">
        <v>15</v>
      </c>
      <c r="D1084" s="24" t="n">
        <v>3</v>
      </c>
      <c r="E1084" s="24" t="n">
        <v>3.75</v>
      </c>
      <c r="F1084" s="25">
        <f>IF($E1084="","",DATE(IF($A1084="",nominal_year,$A1084),$B1084,$C1084)+($D1084-IF(LEFT(hour_conv,1)="1",1,0))/24)</f>
        <v/>
      </c>
      <c r="G1084" s="26">
        <f>IF(F1084="","",INT(F1084))</f>
        <v/>
      </c>
      <c r="H1084">
        <f>IF(G1084="","",IF(AND(MONTH(G1084)*100+DAY(G1084)&gt;=season_lo,MONTH(G1084)*100+DAY(G1084)&lt;=season_hi),1,0))</f>
        <v/>
      </c>
      <c r="I1084">
        <f>IF(G1084="","",G1084-first_day+1)</f>
        <v/>
      </c>
      <c r="J1084" s="27">
        <f>IF(I1084="","",INDEX(Daily!$J$2:$J$421,I1084))</f>
        <v/>
      </c>
      <c r="K1084" s="27">
        <f>IF(J1084="","",J1084+cat_offset)</f>
        <v/>
      </c>
      <c r="L1084" s="27">
        <f>IF(J1084="","",MAX(0,E1084-J1084)^2)</f>
        <v/>
      </c>
      <c r="M1084" s="27">
        <f>IF(J1084="","",MAX(0,E1084-(J1084+twcdh_off))^2)</f>
        <v/>
      </c>
      <c r="N1084" s="27">
        <f>IF(E1084="","",MAX(0,E1084-swcdh_thr)^2)</f>
        <v/>
      </c>
      <c r="O1084">
        <f>IF(K1084="","",ROUND(E1084-K1084,0))</f>
        <v/>
      </c>
      <c r="P1084">
        <f>IF(O1084="","",IF(O1084&gt;=1,O1084,0))</f>
        <v/>
      </c>
      <c r="Q1084" s="27">
        <f>IF(E1084="","",MAX(0,E1084-22))</f>
        <v/>
      </c>
      <c r="R1084" s="27">
        <f>IF(H1084=1,E1084,"")</f>
        <v/>
      </c>
      <c r="S1084" s="27">
        <f>IF(AND(H1084=1,J1084&lt;&gt;""),E1084-J1084,"")</f>
        <v/>
      </c>
      <c r="T1084">
        <f>IF(G1084="","",MONTH(G1084))</f>
        <v/>
      </c>
    </row>
    <row r="1085">
      <c r="A1085" s="24" t="n">
        <v>2020</v>
      </c>
      <c r="B1085" s="24" t="n">
        <v>2</v>
      </c>
      <c r="C1085" s="24" t="n">
        <v>15</v>
      </c>
      <c r="D1085" s="24" t="n">
        <v>4</v>
      </c>
      <c r="E1085" s="24" t="n">
        <v>3.16</v>
      </c>
      <c r="F1085" s="25">
        <f>IF($E1085="","",DATE(IF($A1085="",nominal_year,$A1085),$B1085,$C1085)+($D1085-IF(LEFT(hour_conv,1)="1",1,0))/24)</f>
        <v/>
      </c>
      <c r="G1085" s="26">
        <f>IF(F1085="","",INT(F1085))</f>
        <v/>
      </c>
      <c r="H1085">
        <f>IF(G1085="","",IF(AND(MONTH(G1085)*100+DAY(G1085)&gt;=season_lo,MONTH(G1085)*100+DAY(G1085)&lt;=season_hi),1,0))</f>
        <v/>
      </c>
      <c r="I1085">
        <f>IF(G1085="","",G1085-first_day+1)</f>
        <v/>
      </c>
      <c r="J1085" s="27">
        <f>IF(I1085="","",INDEX(Daily!$J$2:$J$421,I1085))</f>
        <v/>
      </c>
      <c r="K1085" s="27">
        <f>IF(J1085="","",J1085+cat_offset)</f>
        <v/>
      </c>
      <c r="L1085" s="27">
        <f>IF(J1085="","",MAX(0,E1085-J1085)^2)</f>
        <v/>
      </c>
      <c r="M1085" s="27">
        <f>IF(J1085="","",MAX(0,E1085-(J1085+twcdh_off))^2)</f>
        <v/>
      </c>
      <c r="N1085" s="27">
        <f>IF(E1085="","",MAX(0,E1085-swcdh_thr)^2)</f>
        <v/>
      </c>
      <c r="O1085">
        <f>IF(K1085="","",ROUND(E1085-K1085,0))</f>
        <v/>
      </c>
      <c r="P1085">
        <f>IF(O1085="","",IF(O1085&gt;=1,O1085,0))</f>
        <v/>
      </c>
      <c r="Q1085" s="27">
        <f>IF(E1085="","",MAX(0,E1085-22))</f>
        <v/>
      </c>
      <c r="R1085" s="27">
        <f>IF(H1085=1,E1085,"")</f>
        <v/>
      </c>
      <c r="S1085" s="27">
        <f>IF(AND(H1085=1,J1085&lt;&gt;""),E1085-J1085,"")</f>
        <v/>
      </c>
      <c r="T1085">
        <f>IF(G1085="","",MONTH(G1085))</f>
        <v/>
      </c>
    </row>
    <row r="1086">
      <c r="A1086" s="24" t="n">
        <v>2020</v>
      </c>
      <c r="B1086" s="24" t="n">
        <v>2</v>
      </c>
      <c r="C1086" s="24" t="n">
        <v>15</v>
      </c>
      <c r="D1086" s="24" t="n">
        <v>5</v>
      </c>
      <c r="E1086" s="24" t="n">
        <v>3.13</v>
      </c>
      <c r="F1086" s="25">
        <f>IF($E1086="","",DATE(IF($A1086="",nominal_year,$A1086),$B1086,$C1086)+($D1086-IF(LEFT(hour_conv,1)="1",1,0))/24)</f>
        <v/>
      </c>
      <c r="G1086" s="26">
        <f>IF(F1086="","",INT(F1086))</f>
        <v/>
      </c>
      <c r="H1086">
        <f>IF(G1086="","",IF(AND(MONTH(G1086)*100+DAY(G1086)&gt;=season_lo,MONTH(G1086)*100+DAY(G1086)&lt;=season_hi),1,0))</f>
        <v/>
      </c>
      <c r="I1086">
        <f>IF(G1086="","",G1086-first_day+1)</f>
        <v/>
      </c>
      <c r="J1086" s="27">
        <f>IF(I1086="","",INDEX(Daily!$J$2:$J$421,I1086))</f>
        <v/>
      </c>
      <c r="K1086" s="27">
        <f>IF(J1086="","",J1086+cat_offset)</f>
        <v/>
      </c>
      <c r="L1086" s="27">
        <f>IF(J1086="","",MAX(0,E1086-J1086)^2)</f>
        <v/>
      </c>
      <c r="M1086" s="27">
        <f>IF(J1086="","",MAX(0,E1086-(J1086+twcdh_off))^2)</f>
        <v/>
      </c>
      <c r="N1086" s="27">
        <f>IF(E1086="","",MAX(0,E1086-swcdh_thr)^2)</f>
        <v/>
      </c>
      <c r="O1086">
        <f>IF(K1086="","",ROUND(E1086-K1086,0))</f>
        <v/>
      </c>
      <c r="P1086">
        <f>IF(O1086="","",IF(O1086&gt;=1,O1086,0))</f>
        <v/>
      </c>
      <c r="Q1086" s="27">
        <f>IF(E1086="","",MAX(0,E1086-22))</f>
        <v/>
      </c>
      <c r="R1086" s="27">
        <f>IF(H1086=1,E1086,"")</f>
        <v/>
      </c>
      <c r="S1086" s="27">
        <f>IF(AND(H1086=1,J1086&lt;&gt;""),E1086-J1086,"")</f>
        <v/>
      </c>
      <c r="T1086">
        <f>IF(G1086="","",MONTH(G1086))</f>
        <v/>
      </c>
    </row>
    <row r="1087">
      <c r="A1087" s="24" t="n">
        <v>2020</v>
      </c>
      <c r="B1087" s="24" t="n">
        <v>2</v>
      </c>
      <c r="C1087" s="24" t="n">
        <v>15</v>
      </c>
      <c r="D1087" s="24" t="n">
        <v>6</v>
      </c>
      <c r="E1087" s="24" t="n">
        <v>3.92</v>
      </c>
      <c r="F1087" s="25">
        <f>IF($E1087="","",DATE(IF($A1087="",nominal_year,$A1087),$B1087,$C1087)+($D1087-IF(LEFT(hour_conv,1)="1",1,0))/24)</f>
        <v/>
      </c>
      <c r="G1087" s="26">
        <f>IF(F1087="","",INT(F1087))</f>
        <v/>
      </c>
      <c r="H1087">
        <f>IF(G1087="","",IF(AND(MONTH(G1087)*100+DAY(G1087)&gt;=season_lo,MONTH(G1087)*100+DAY(G1087)&lt;=season_hi),1,0))</f>
        <v/>
      </c>
      <c r="I1087">
        <f>IF(G1087="","",G1087-first_day+1)</f>
        <v/>
      </c>
      <c r="J1087" s="27">
        <f>IF(I1087="","",INDEX(Daily!$J$2:$J$421,I1087))</f>
        <v/>
      </c>
      <c r="K1087" s="27">
        <f>IF(J1087="","",J1087+cat_offset)</f>
        <v/>
      </c>
      <c r="L1087" s="27">
        <f>IF(J1087="","",MAX(0,E1087-J1087)^2)</f>
        <v/>
      </c>
      <c r="M1087" s="27">
        <f>IF(J1087="","",MAX(0,E1087-(J1087+twcdh_off))^2)</f>
        <v/>
      </c>
      <c r="N1087" s="27">
        <f>IF(E1087="","",MAX(0,E1087-swcdh_thr)^2)</f>
        <v/>
      </c>
      <c r="O1087">
        <f>IF(K1087="","",ROUND(E1087-K1087,0))</f>
        <v/>
      </c>
      <c r="P1087">
        <f>IF(O1087="","",IF(O1087&gt;=1,O1087,0))</f>
        <v/>
      </c>
      <c r="Q1087" s="27">
        <f>IF(E1087="","",MAX(0,E1087-22))</f>
        <v/>
      </c>
      <c r="R1087" s="27">
        <f>IF(H1087=1,E1087,"")</f>
        <v/>
      </c>
      <c r="S1087" s="27">
        <f>IF(AND(H1087=1,J1087&lt;&gt;""),E1087-J1087,"")</f>
        <v/>
      </c>
      <c r="T1087">
        <f>IF(G1087="","",MONTH(G1087))</f>
        <v/>
      </c>
    </row>
    <row r="1088">
      <c r="A1088" s="24" t="n">
        <v>2020</v>
      </c>
      <c r="B1088" s="24" t="n">
        <v>2</v>
      </c>
      <c r="C1088" s="24" t="n">
        <v>15</v>
      </c>
      <c r="D1088" s="24" t="n">
        <v>7</v>
      </c>
      <c r="E1088" s="24" t="n">
        <v>4.27</v>
      </c>
      <c r="F1088" s="25">
        <f>IF($E1088="","",DATE(IF($A1088="",nominal_year,$A1088),$B1088,$C1088)+($D1088-IF(LEFT(hour_conv,1)="1",1,0))/24)</f>
        <v/>
      </c>
      <c r="G1088" s="26">
        <f>IF(F1088="","",INT(F1088))</f>
        <v/>
      </c>
      <c r="H1088">
        <f>IF(G1088="","",IF(AND(MONTH(G1088)*100+DAY(G1088)&gt;=season_lo,MONTH(G1088)*100+DAY(G1088)&lt;=season_hi),1,0))</f>
        <v/>
      </c>
      <c r="I1088">
        <f>IF(G1088="","",G1088-first_day+1)</f>
        <v/>
      </c>
      <c r="J1088" s="27">
        <f>IF(I1088="","",INDEX(Daily!$J$2:$J$421,I1088))</f>
        <v/>
      </c>
      <c r="K1088" s="27">
        <f>IF(J1088="","",J1088+cat_offset)</f>
        <v/>
      </c>
      <c r="L1088" s="27">
        <f>IF(J1088="","",MAX(0,E1088-J1088)^2)</f>
        <v/>
      </c>
      <c r="M1088" s="27">
        <f>IF(J1088="","",MAX(0,E1088-(J1088+twcdh_off))^2)</f>
        <v/>
      </c>
      <c r="N1088" s="27">
        <f>IF(E1088="","",MAX(0,E1088-swcdh_thr)^2)</f>
        <v/>
      </c>
      <c r="O1088">
        <f>IF(K1088="","",ROUND(E1088-K1088,0))</f>
        <v/>
      </c>
      <c r="P1088">
        <f>IF(O1088="","",IF(O1088&gt;=1,O1088,0))</f>
        <v/>
      </c>
      <c r="Q1088" s="27">
        <f>IF(E1088="","",MAX(0,E1088-22))</f>
        <v/>
      </c>
      <c r="R1088" s="27">
        <f>IF(H1088=1,E1088,"")</f>
        <v/>
      </c>
      <c r="S1088" s="27">
        <f>IF(AND(H1088=1,J1088&lt;&gt;""),E1088-J1088,"")</f>
        <v/>
      </c>
      <c r="T1088">
        <f>IF(G1088="","",MONTH(G1088))</f>
        <v/>
      </c>
    </row>
    <row r="1089">
      <c r="A1089" s="24" t="n">
        <v>2020</v>
      </c>
      <c r="B1089" s="24" t="n">
        <v>2</v>
      </c>
      <c r="C1089" s="24" t="n">
        <v>15</v>
      </c>
      <c r="D1089" s="24" t="n">
        <v>8</v>
      </c>
      <c r="E1089" s="24" t="n">
        <v>5.37</v>
      </c>
      <c r="F1089" s="25">
        <f>IF($E1089="","",DATE(IF($A1089="",nominal_year,$A1089),$B1089,$C1089)+($D1089-IF(LEFT(hour_conv,1)="1",1,0))/24)</f>
        <v/>
      </c>
      <c r="G1089" s="26">
        <f>IF(F1089="","",INT(F1089))</f>
        <v/>
      </c>
      <c r="H1089">
        <f>IF(G1089="","",IF(AND(MONTH(G1089)*100+DAY(G1089)&gt;=season_lo,MONTH(G1089)*100+DAY(G1089)&lt;=season_hi),1,0))</f>
        <v/>
      </c>
      <c r="I1089">
        <f>IF(G1089="","",G1089-first_day+1)</f>
        <v/>
      </c>
      <c r="J1089" s="27">
        <f>IF(I1089="","",INDEX(Daily!$J$2:$J$421,I1089))</f>
        <v/>
      </c>
      <c r="K1089" s="27">
        <f>IF(J1089="","",J1089+cat_offset)</f>
        <v/>
      </c>
      <c r="L1089" s="27">
        <f>IF(J1089="","",MAX(0,E1089-J1089)^2)</f>
        <v/>
      </c>
      <c r="M1089" s="27">
        <f>IF(J1089="","",MAX(0,E1089-(J1089+twcdh_off))^2)</f>
        <v/>
      </c>
      <c r="N1089" s="27">
        <f>IF(E1089="","",MAX(0,E1089-swcdh_thr)^2)</f>
        <v/>
      </c>
      <c r="O1089">
        <f>IF(K1089="","",ROUND(E1089-K1089,0))</f>
        <v/>
      </c>
      <c r="P1089">
        <f>IF(O1089="","",IF(O1089&gt;=1,O1089,0))</f>
        <v/>
      </c>
      <c r="Q1089" s="27">
        <f>IF(E1089="","",MAX(0,E1089-22))</f>
        <v/>
      </c>
      <c r="R1089" s="27">
        <f>IF(H1089=1,E1089,"")</f>
        <v/>
      </c>
      <c r="S1089" s="27">
        <f>IF(AND(H1089=1,J1089&lt;&gt;""),E1089-J1089,"")</f>
        <v/>
      </c>
      <c r="T1089">
        <f>IF(G1089="","",MONTH(G1089))</f>
        <v/>
      </c>
    </row>
    <row r="1090">
      <c r="A1090" s="24" t="n">
        <v>2020</v>
      </c>
      <c r="B1090" s="24" t="n">
        <v>2</v>
      </c>
      <c r="C1090" s="24" t="n">
        <v>15</v>
      </c>
      <c r="D1090" s="24" t="n">
        <v>9</v>
      </c>
      <c r="E1090" s="24" t="n">
        <v>6.77</v>
      </c>
      <c r="F1090" s="25">
        <f>IF($E1090="","",DATE(IF($A1090="",nominal_year,$A1090),$B1090,$C1090)+($D1090-IF(LEFT(hour_conv,1)="1",1,0))/24)</f>
        <v/>
      </c>
      <c r="G1090" s="26">
        <f>IF(F1090="","",INT(F1090))</f>
        <v/>
      </c>
      <c r="H1090">
        <f>IF(G1090="","",IF(AND(MONTH(G1090)*100+DAY(G1090)&gt;=season_lo,MONTH(G1090)*100+DAY(G1090)&lt;=season_hi),1,0))</f>
        <v/>
      </c>
      <c r="I1090">
        <f>IF(G1090="","",G1090-first_day+1)</f>
        <v/>
      </c>
      <c r="J1090" s="27">
        <f>IF(I1090="","",INDEX(Daily!$J$2:$J$421,I1090))</f>
        <v/>
      </c>
      <c r="K1090" s="27">
        <f>IF(J1090="","",J1090+cat_offset)</f>
        <v/>
      </c>
      <c r="L1090" s="27">
        <f>IF(J1090="","",MAX(0,E1090-J1090)^2)</f>
        <v/>
      </c>
      <c r="M1090" s="27">
        <f>IF(J1090="","",MAX(0,E1090-(J1090+twcdh_off))^2)</f>
        <v/>
      </c>
      <c r="N1090" s="27">
        <f>IF(E1090="","",MAX(0,E1090-swcdh_thr)^2)</f>
        <v/>
      </c>
      <c r="O1090">
        <f>IF(K1090="","",ROUND(E1090-K1090,0))</f>
        <v/>
      </c>
      <c r="P1090">
        <f>IF(O1090="","",IF(O1090&gt;=1,O1090,0))</f>
        <v/>
      </c>
      <c r="Q1090" s="27">
        <f>IF(E1090="","",MAX(0,E1090-22))</f>
        <v/>
      </c>
      <c r="R1090" s="27">
        <f>IF(H1090=1,E1090,"")</f>
        <v/>
      </c>
      <c r="S1090" s="27">
        <f>IF(AND(H1090=1,J1090&lt;&gt;""),E1090-J1090,"")</f>
        <v/>
      </c>
      <c r="T1090">
        <f>IF(G1090="","",MONTH(G1090))</f>
        <v/>
      </c>
    </row>
    <row r="1091">
      <c r="A1091" s="24" t="n">
        <v>2020</v>
      </c>
      <c r="B1091" s="24" t="n">
        <v>2</v>
      </c>
      <c r="C1091" s="24" t="n">
        <v>15</v>
      </c>
      <c r="D1091" s="24" t="n">
        <v>10</v>
      </c>
      <c r="E1091" s="24" t="n">
        <v>6.86</v>
      </c>
      <c r="F1091" s="25">
        <f>IF($E1091="","",DATE(IF($A1091="",nominal_year,$A1091),$B1091,$C1091)+($D1091-IF(LEFT(hour_conv,1)="1",1,0))/24)</f>
        <v/>
      </c>
      <c r="G1091" s="26">
        <f>IF(F1091="","",INT(F1091))</f>
        <v/>
      </c>
      <c r="H1091">
        <f>IF(G1091="","",IF(AND(MONTH(G1091)*100+DAY(G1091)&gt;=season_lo,MONTH(G1091)*100+DAY(G1091)&lt;=season_hi),1,0))</f>
        <v/>
      </c>
      <c r="I1091">
        <f>IF(G1091="","",G1091-first_day+1)</f>
        <v/>
      </c>
      <c r="J1091" s="27">
        <f>IF(I1091="","",INDEX(Daily!$J$2:$J$421,I1091))</f>
        <v/>
      </c>
      <c r="K1091" s="27">
        <f>IF(J1091="","",J1091+cat_offset)</f>
        <v/>
      </c>
      <c r="L1091" s="27">
        <f>IF(J1091="","",MAX(0,E1091-J1091)^2)</f>
        <v/>
      </c>
      <c r="M1091" s="27">
        <f>IF(J1091="","",MAX(0,E1091-(J1091+twcdh_off))^2)</f>
        <v/>
      </c>
      <c r="N1091" s="27">
        <f>IF(E1091="","",MAX(0,E1091-swcdh_thr)^2)</f>
        <v/>
      </c>
      <c r="O1091">
        <f>IF(K1091="","",ROUND(E1091-K1091,0))</f>
        <v/>
      </c>
      <c r="P1091">
        <f>IF(O1091="","",IF(O1091&gt;=1,O1091,0))</f>
        <v/>
      </c>
      <c r="Q1091" s="27">
        <f>IF(E1091="","",MAX(0,E1091-22))</f>
        <v/>
      </c>
      <c r="R1091" s="27">
        <f>IF(H1091=1,E1091,"")</f>
        <v/>
      </c>
      <c r="S1091" s="27">
        <f>IF(AND(H1091=1,J1091&lt;&gt;""),E1091-J1091,"")</f>
        <v/>
      </c>
      <c r="T1091">
        <f>IF(G1091="","",MONTH(G1091))</f>
        <v/>
      </c>
    </row>
    <row r="1092">
      <c r="A1092" s="24" t="n">
        <v>2020</v>
      </c>
      <c r="B1092" s="24" t="n">
        <v>2</v>
      </c>
      <c r="C1092" s="24" t="n">
        <v>15</v>
      </c>
      <c r="D1092" s="24" t="n">
        <v>11</v>
      </c>
      <c r="E1092" s="24" t="n">
        <v>7.32</v>
      </c>
      <c r="F1092" s="25">
        <f>IF($E1092="","",DATE(IF($A1092="",nominal_year,$A1092),$B1092,$C1092)+($D1092-IF(LEFT(hour_conv,1)="1",1,0))/24)</f>
        <v/>
      </c>
      <c r="G1092" s="26">
        <f>IF(F1092="","",INT(F1092))</f>
        <v/>
      </c>
      <c r="H1092">
        <f>IF(G1092="","",IF(AND(MONTH(G1092)*100+DAY(G1092)&gt;=season_lo,MONTH(G1092)*100+DAY(G1092)&lt;=season_hi),1,0))</f>
        <v/>
      </c>
      <c r="I1092">
        <f>IF(G1092="","",G1092-first_day+1)</f>
        <v/>
      </c>
      <c r="J1092" s="27">
        <f>IF(I1092="","",INDEX(Daily!$J$2:$J$421,I1092))</f>
        <v/>
      </c>
      <c r="K1092" s="27">
        <f>IF(J1092="","",J1092+cat_offset)</f>
        <v/>
      </c>
      <c r="L1092" s="27">
        <f>IF(J1092="","",MAX(0,E1092-J1092)^2)</f>
        <v/>
      </c>
      <c r="M1092" s="27">
        <f>IF(J1092="","",MAX(0,E1092-(J1092+twcdh_off))^2)</f>
        <v/>
      </c>
      <c r="N1092" s="27">
        <f>IF(E1092="","",MAX(0,E1092-swcdh_thr)^2)</f>
        <v/>
      </c>
      <c r="O1092">
        <f>IF(K1092="","",ROUND(E1092-K1092,0))</f>
        <v/>
      </c>
      <c r="P1092">
        <f>IF(O1092="","",IF(O1092&gt;=1,O1092,0))</f>
        <v/>
      </c>
      <c r="Q1092" s="27">
        <f>IF(E1092="","",MAX(0,E1092-22))</f>
        <v/>
      </c>
      <c r="R1092" s="27">
        <f>IF(H1092=1,E1092,"")</f>
        <v/>
      </c>
      <c r="S1092" s="27">
        <f>IF(AND(H1092=1,J1092&lt;&gt;""),E1092-J1092,"")</f>
        <v/>
      </c>
      <c r="T1092">
        <f>IF(G1092="","",MONTH(G1092))</f>
        <v/>
      </c>
    </row>
    <row r="1093">
      <c r="A1093" s="24" t="n">
        <v>2020</v>
      </c>
      <c r="B1093" s="24" t="n">
        <v>2</v>
      </c>
      <c r="C1093" s="24" t="n">
        <v>15</v>
      </c>
      <c r="D1093" s="24" t="n">
        <v>12</v>
      </c>
      <c r="E1093" s="24" t="n">
        <v>8.02</v>
      </c>
      <c r="F1093" s="25">
        <f>IF($E1093="","",DATE(IF($A1093="",nominal_year,$A1093),$B1093,$C1093)+($D1093-IF(LEFT(hour_conv,1)="1",1,0))/24)</f>
        <v/>
      </c>
      <c r="G1093" s="26">
        <f>IF(F1093="","",INT(F1093))</f>
        <v/>
      </c>
      <c r="H1093">
        <f>IF(G1093="","",IF(AND(MONTH(G1093)*100+DAY(G1093)&gt;=season_lo,MONTH(G1093)*100+DAY(G1093)&lt;=season_hi),1,0))</f>
        <v/>
      </c>
      <c r="I1093">
        <f>IF(G1093="","",G1093-first_day+1)</f>
        <v/>
      </c>
      <c r="J1093" s="27">
        <f>IF(I1093="","",INDEX(Daily!$J$2:$J$421,I1093))</f>
        <v/>
      </c>
      <c r="K1093" s="27">
        <f>IF(J1093="","",J1093+cat_offset)</f>
        <v/>
      </c>
      <c r="L1093" s="27">
        <f>IF(J1093="","",MAX(0,E1093-J1093)^2)</f>
        <v/>
      </c>
      <c r="M1093" s="27">
        <f>IF(J1093="","",MAX(0,E1093-(J1093+twcdh_off))^2)</f>
        <v/>
      </c>
      <c r="N1093" s="27">
        <f>IF(E1093="","",MAX(0,E1093-swcdh_thr)^2)</f>
        <v/>
      </c>
      <c r="O1093">
        <f>IF(K1093="","",ROUND(E1093-K1093,0))</f>
        <v/>
      </c>
      <c r="P1093">
        <f>IF(O1093="","",IF(O1093&gt;=1,O1093,0))</f>
        <v/>
      </c>
      <c r="Q1093" s="27">
        <f>IF(E1093="","",MAX(0,E1093-22))</f>
        <v/>
      </c>
      <c r="R1093" s="27">
        <f>IF(H1093=1,E1093,"")</f>
        <v/>
      </c>
      <c r="S1093" s="27">
        <f>IF(AND(H1093=1,J1093&lt;&gt;""),E1093-J1093,"")</f>
        <v/>
      </c>
      <c r="T1093">
        <f>IF(G1093="","",MONTH(G1093))</f>
        <v/>
      </c>
    </row>
    <row r="1094">
      <c r="A1094" s="24" t="n">
        <v>2020</v>
      </c>
      <c r="B1094" s="24" t="n">
        <v>2</v>
      </c>
      <c r="C1094" s="24" t="n">
        <v>15</v>
      </c>
      <c r="D1094" s="24" t="n">
        <v>13</v>
      </c>
      <c r="E1094" s="24" t="n">
        <v>8.4</v>
      </c>
      <c r="F1094" s="25">
        <f>IF($E1094="","",DATE(IF($A1094="",nominal_year,$A1094),$B1094,$C1094)+($D1094-IF(LEFT(hour_conv,1)="1",1,0))/24)</f>
        <v/>
      </c>
      <c r="G1094" s="26">
        <f>IF(F1094="","",INT(F1094))</f>
        <v/>
      </c>
      <c r="H1094">
        <f>IF(G1094="","",IF(AND(MONTH(G1094)*100+DAY(G1094)&gt;=season_lo,MONTH(G1094)*100+DAY(G1094)&lt;=season_hi),1,0))</f>
        <v/>
      </c>
      <c r="I1094">
        <f>IF(G1094="","",G1094-first_day+1)</f>
        <v/>
      </c>
      <c r="J1094" s="27">
        <f>IF(I1094="","",INDEX(Daily!$J$2:$J$421,I1094))</f>
        <v/>
      </c>
      <c r="K1094" s="27">
        <f>IF(J1094="","",J1094+cat_offset)</f>
        <v/>
      </c>
      <c r="L1094" s="27">
        <f>IF(J1094="","",MAX(0,E1094-J1094)^2)</f>
        <v/>
      </c>
      <c r="M1094" s="27">
        <f>IF(J1094="","",MAX(0,E1094-(J1094+twcdh_off))^2)</f>
        <v/>
      </c>
      <c r="N1094" s="27">
        <f>IF(E1094="","",MAX(0,E1094-swcdh_thr)^2)</f>
        <v/>
      </c>
      <c r="O1094">
        <f>IF(K1094="","",ROUND(E1094-K1094,0))</f>
        <v/>
      </c>
      <c r="P1094">
        <f>IF(O1094="","",IF(O1094&gt;=1,O1094,0))</f>
        <v/>
      </c>
      <c r="Q1094" s="27">
        <f>IF(E1094="","",MAX(0,E1094-22))</f>
        <v/>
      </c>
      <c r="R1094" s="27">
        <f>IF(H1094=1,E1094,"")</f>
        <v/>
      </c>
      <c r="S1094" s="27">
        <f>IF(AND(H1094=1,J1094&lt;&gt;""),E1094-J1094,"")</f>
        <v/>
      </c>
      <c r="T1094">
        <f>IF(G1094="","",MONTH(G1094))</f>
        <v/>
      </c>
    </row>
    <row r="1095">
      <c r="A1095" s="24" t="n">
        <v>2020</v>
      </c>
      <c r="B1095" s="24" t="n">
        <v>2</v>
      </c>
      <c r="C1095" s="24" t="n">
        <v>15</v>
      </c>
      <c r="D1095" s="24" t="n">
        <v>14</v>
      </c>
      <c r="E1095" s="24" t="n">
        <v>8.880000000000001</v>
      </c>
      <c r="F1095" s="25">
        <f>IF($E1095="","",DATE(IF($A1095="",nominal_year,$A1095),$B1095,$C1095)+($D1095-IF(LEFT(hour_conv,1)="1",1,0))/24)</f>
        <v/>
      </c>
      <c r="G1095" s="26">
        <f>IF(F1095="","",INT(F1095))</f>
        <v/>
      </c>
      <c r="H1095">
        <f>IF(G1095="","",IF(AND(MONTH(G1095)*100+DAY(G1095)&gt;=season_lo,MONTH(G1095)*100+DAY(G1095)&lt;=season_hi),1,0))</f>
        <v/>
      </c>
      <c r="I1095">
        <f>IF(G1095="","",G1095-first_day+1)</f>
        <v/>
      </c>
      <c r="J1095" s="27">
        <f>IF(I1095="","",INDEX(Daily!$J$2:$J$421,I1095))</f>
        <v/>
      </c>
      <c r="K1095" s="27">
        <f>IF(J1095="","",J1095+cat_offset)</f>
        <v/>
      </c>
      <c r="L1095" s="27">
        <f>IF(J1095="","",MAX(0,E1095-J1095)^2)</f>
        <v/>
      </c>
      <c r="M1095" s="27">
        <f>IF(J1095="","",MAX(0,E1095-(J1095+twcdh_off))^2)</f>
        <v/>
      </c>
      <c r="N1095" s="27">
        <f>IF(E1095="","",MAX(0,E1095-swcdh_thr)^2)</f>
        <v/>
      </c>
      <c r="O1095">
        <f>IF(K1095="","",ROUND(E1095-K1095,0))</f>
        <v/>
      </c>
      <c r="P1095">
        <f>IF(O1095="","",IF(O1095&gt;=1,O1095,0))</f>
        <v/>
      </c>
      <c r="Q1095" s="27">
        <f>IF(E1095="","",MAX(0,E1095-22))</f>
        <v/>
      </c>
      <c r="R1095" s="27">
        <f>IF(H1095=1,E1095,"")</f>
        <v/>
      </c>
      <c r="S1095" s="27">
        <f>IF(AND(H1095=1,J1095&lt;&gt;""),E1095-J1095,"")</f>
        <v/>
      </c>
      <c r="T1095">
        <f>IF(G1095="","",MONTH(G1095))</f>
        <v/>
      </c>
    </row>
    <row r="1096">
      <c r="A1096" s="24" t="n">
        <v>2020</v>
      </c>
      <c r="B1096" s="24" t="n">
        <v>2</v>
      </c>
      <c r="C1096" s="24" t="n">
        <v>15</v>
      </c>
      <c r="D1096" s="24" t="n">
        <v>15</v>
      </c>
      <c r="E1096" s="24" t="n">
        <v>9.15</v>
      </c>
      <c r="F1096" s="25">
        <f>IF($E1096="","",DATE(IF($A1096="",nominal_year,$A1096),$B1096,$C1096)+($D1096-IF(LEFT(hour_conv,1)="1",1,0))/24)</f>
        <v/>
      </c>
      <c r="G1096" s="26">
        <f>IF(F1096="","",INT(F1096))</f>
        <v/>
      </c>
      <c r="H1096">
        <f>IF(G1096="","",IF(AND(MONTH(G1096)*100+DAY(G1096)&gt;=season_lo,MONTH(G1096)*100+DAY(G1096)&lt;=season_hi),1,0))</f>
        <v/>
      </c>
      <c r="I1096">
        <f>IF(G1096="","",G1096-first_day+1)</f>
        <v/>
      </c>
      <c r="J1096" s="27">
        <f>IF(I1096="","",INDEX(Daily!$J$2:$J$421,I1096))</f>
        <v/>
      </c>
      <c r="K1096" s="27">
        <f>IF(J1096="","",J1096+cat_offset)</f>
        <v/>
      </c>
      <c r="L1096" s="27">
        <f>IF(J1096="","",MAX(0,E1096-J1096)^2)</f>
        <v/>
      </c>
      <c r="M1096" s="27">
        <f>IF(J1096="","",MAX(0,E1096-(J1096+twcdh_off))^2)</f>
        <v/>
      </c>
      <c r="N1096" s="27">
        <f>IF(E1096="","",MAX(0,E1096-swcdh_thr)^2)</f>
        <v/>
      </c>
      <c r="O1096">
        <f>IF(K1096="","",ROUND(E1096-K1096,0))</f>
        <v/>
      </c>
      <c r="P1096">
        <f>IF(O1096="","",IF(O1096&gt;=1,O1096,0))</f>
        <v/>
      </c>
      <c r="Q1096" s="27">
        <f>IF(E1096="","",MAX(0,E1096-22))</f>
        <v/>
      </c>
      <c r="R1096" s="27">
        <f>IF(H1096=1,E1096,"")</f>
        <v/>
      </c>
      <c r="S1096" s="27">
        <f>IF(AND(H1096=1,J1096&lt;&gt;""),E1096-J1096,"")</f>
        <v/>
      </c>
      <c r="T1096">
        <f>IF(G1096="","",MONTH(G1096))</f>
        <v/>
      </c>
    </row>
    <row r="1097">
      <c r="A1097" s="24" t="n">
        <v>2020</v>
      </c>
      <c r="B1097" s="24" t="n">
        <v>2</v>
      </c>
      <c r="C1097" s="24" t="n">
        <v>15</v>
      </c>
      <c r="D1097" s="24" t="n">
        <v>16</v>
      </c>
      <c r="E1097" s="24" t="n">
        <v>9.51</v>
      </c>
      <c r="F1097" s="25">
        <f>IF($E1097="","",DATE(IF($A1097="",nominal_year,$A1097),$B1097,$C1097)+($D1097-IF(LEFT(hour_conv,1)="1",1,0))/24)</f>
        <v/>
      </c>
      <c r="G1097" s="26">
        <f>IF(F1097="","",INT(F1097))</f>
        <v/>
      </c>
      <c r="H1097">
        <f>IF(G1097="","",IF(AND(MONTH(G1097)*100+DAY(G1097)&gt;=season_lo,MONTH(G1097)*100+DAY(G1097)&lt;=season_hi),1,0))</f>
        <v/>
      </c>
      <c r="I1097">
        <f>IF(G1097="","",G1097-first_day+1)</f>
        <v/>
      </c>
      <c r="J1097" s="27">
        <f>IF(I1097="","",INDEX(Daily!$J$2:$J$421,I1097))</f>
        <v/>
      </c>
      <c r="K1097" s="27">
        <f>IF(J1097="","",J1097+cat_offset)</f>
        <v/>
      </c>
      <c r="L1097" s="27">
        <f>IF(J1097="","",MAX(0,E1097-J1097)^2)</f>
        <v/>
      </c>
      <c r="M1097" s="27">
        <f>IF(J1097="","",MAX(0,E1097-(J1097+twcdh_off))^2)</f>
        <v/>
      </c>
      <c r="N1097" s="27">
        <f>IF(E1097="","",MAX(0,E1097-swcdh_thr)^2)</f>
        <v/>
      </c>
      <c r="O1097">
        <f>IF(K1097="","",ROUND(E1097-K1097,0))</f>
        <v/>
      </c>
      <c r="P1097">
        <f>IF(O1097="","",IF(O1097&gt;=1,O1097,0))</f>
        <v/>
      </c>
      <c r="Q1097" s="27">
        <f>IF(E1097="","",MAX(0,E1097-22))</f>
        <v/>
      </c>
      <c r="R1097" s="27">
        <f>IF(H1097=1,E1097,"")</f>
        <v/>
      </c>
      <c r="S1097" s="27">
        <f>IF(AND(H1097=1,J1097&lt;&gt;""),E1097-J1097,"")</f>
        <v/>
      </c>
      <c r="T1097">
        <f>IF(G1097="","",MONTH(G1097))</f>
        <v/>
      </c>
    </row>
    <row r="1098">
      <c r="A1098" s="24" t="n">
        <v>2020</v>
      </c>
      <c r="B1098" s="24" t="n">
        <v>2</v>
      </c>
      <c r="C1098" s="24" t="n">
        <v>15</v>
      </c>
      <c r="D1098" s="24" t="n">
        <v>17</v>
      </c>
      <c r="E1098" s="24" t="n">
        <v>9.390000000000001</v>
      </c>
      <c r="F1098" s="25">
        <f>IF($E1098="","",DATE(IF($A1098="",nominal_year,$A1098),$B1098,$C1098)+($D1098-IF(LEFT(hour_conv,1)="1",1,0))/24)</f>
        <v/>
      </c>
      <c r="G1098" s="26">
        <f>IF(F1098="","",INT(F1098))</f>
        <v/>
      </c>
      <c r="H1098">
        <f>IF(G1098="","",IF(AND(MONTH(G1098)*100+DAY(G1098)&gt;=season_lo,MONTH(G1098)*100+DAY(G1098)&lt;=season_hi),1,0))</f>
        <v/>
      </c>
      <c r="I1098">
        <f>IF(G1098="","",G1098-first_day+1)</f>
        <v/>
      </c>
      <c r="J1098" s="27">
        <f>IF(I1098="","",INDEX(Daily!$J$2:$J$421,I1098))</f>
        <v/>
      </c>
      <c r="K1098" s="27">
        <f>IF(J1098="","",J1098+cat_offset)</f>
        <v/>
      </c>
      <c r="L1098" s="27">
        <f>IF(J1098="","",MAX(0,E1098-J1098)^2)</f>
        <v/>
      </c>
      <c r="M1098" s="27">
        <f>IF(J1098="","",MAX(0,E1098-(J1098+twcdh_off))^2)</f>
        <v/>
      </c>
      <c r="N1098" s="27">
        <f>IF(E1098="","",MAX(0,E1098-swcdh_thr)^2)</f>
        <v/>
      </c>
      <c r="O1098">
        <f>IF(K1098="","",ROUND(E1098-K1098,0))</f>
        <v/>
      </c>
      <c r="P1098">
        <f>IF(O1098="","",IF(O1098&gt;=1,O1098,0))</f>
        <v/>
      </c>
      <c r="Q1098" s="27">
        <f>IF(E1098="","",MAX(0,E1098-22))</f>
        <v/>
      </c>
      <c r="R1098" s="27">
        <f>IF(H1098=1,E1098,"")</f>
        <v/>
      </c>
      <c r="S1098" s="27">
        <f>IF(AND(H1098=1,J1098&lt;&gt;""),E1098-J1098,"")</f>
        <v/>
      </c>
      <c r="T1098">
        <f>IF(G1098="","",MONTH(G1098))</f>
        <v/>
      </c>
    </row>
    <row r="1099">
      <c r="A1099" s="24" t="n">
        <v>2020</v>
      </c>
      <c r="B1099" s="24" t="n">
        <v>2</v>
      </c>
      <c r="C1099" s="24" t="n">
        <v>15</v>
      </c>
      <c r="D1099" s="24" t="n">
        <v>18</v>
      </c>
      <c r="E1099" s="24" t="n">
        <v>9.550000000000001</v>
      </c>
      <c r="F1099" s="25">
        <f>IF($E1099="","",DATE(IF($A1099="",nominal_year,$A1099),$B1099,$C1099)+($D1099-IF(LEFT(hour_conv,1)="1",1,0))/24)</f>
        <v/>
      </c>
      <c r="G1099" s="26">
        <f>IF(F1099="","",INT(F1099))</f>
        <v/>
      </c>
      <c r="H1099">
        <f>IF(G1099="","",IF(AND(MONTH(G1099)*100+DAY(G1099)&gt;=season_lo,MONTH(G1099)*100+DAY(G1099)&lt;=season_hi),1,0))</f>
        <v/>
      </c>
      <c r="I1099">
        <f>IF(G1099="","",G1099-first_day+1)</f>
        <v/>
      </c>
      <c r="J1099" s="27">
        <f>IF(I1099="","",INDEX(Daily!$J$2:$J$421,I1099))</f>
        <v/>
      </c>
      <c r="K1099" s="27">
        <f>IF(J1099="","",J1099+cat_offset)</f>
        <v/>
      </c>
      <c r="L1099" s="27">
        <f>IF(J1099="","",MAX(0,E1099-J1099)^2)</f>
        <v/>
      </c>
      <c r="M1099" s="27">
        <f>IF(J1099="","",MAX(0,E1099-(J1099+twcdh_off))^2)</f>
        <v/>
      </c>
      <c r="N1099" s="27">
        <f>IF(E1099="","",MAX(0,E1099-swcdh_thr)^2)</f>
        <v/>
      </c>
      <c r="O1099">
        <f>IF(K1099="","",ROUND(E1099-K1099,0))</f>
        <v/>
      </c>
      <c r="P1099">
        <f>IF(O1099="","",IF(O1099&gt;=1,O1099,0))</f>
        <v/>
      </c>
      <c r="Q1099" s="27">
        <f>IF(E1099="","",MAX(0,E1099-22))</f>
        <v/>
      </c>
      <c r="R1099" s="27">
        <f>IF(H1099=1,E1099,"")</f>
        <v/>
      </c>
      <c r="S1099" s="27">
        <f>IF(AND(H1099=1,J1099&lt;&gt;""),E1099-J1099,"")</f>
        <v/>
      </c>
      <c r="T1099">
        <f>IF(G1099="","",MONTH(G1099))</f>
        <v/>
      </c>
    </row>
    <row r="1100">
      <c r="A1100" s="24" t="n">
        <v>2020</v>
      </c>
      <c r="B1100" s="24" t="n">
        <v>2</v>
      </c>
      <c r="C1100" s="24" t="n">
        <v>15</v>
      </c>
      <c r="D1100" s="24" t="n">
        <v>19</v>
      </c>
      <c r="E1100" s="24" t="n">
        <v>8.6</v>
      </c>
      <c r="F1100" s="25">
        <f>IF($E1100="","",DATE(IF($A1100="",nominal_year,$A1100),$B1100,$C1100)+($D1100-IF(LEFT(hour_conv,1)="1",1,0))/24)</f>
        <v/>
      </c>
      <c r="G1100" s="26">
        <f>IF(F1100="","",INT(F1100))</f>
        <v/>
      </c>
      <c r="H1100">
        <f>IF(G1100="","",IF(AND(MONTH(G1100)*100+DAY(G1100)&gt;=season_lo,MONTH(G1100)*100+DAY(G1100)&lt;=season_hi),1,0))</f>
        <v/>
      </c>
      <c r="I1100">
        <f>IF(G1100="","",G1100-first_day+1)</f>
        <v/>
      </c>
      <c r="J1100" s="27">
        <f>IF(I1100="","",INDEX(Daily!$J$2:$J$421,I1100))</f>
        <v/>
      </c>
      <c r="K1100" s="27">
        <f>IF(J1100="","",J1100+cat_offset)</f>
        <v/>
      </c>
      <c r="L1100" s="27">
        <f>IF(J1100="","",MAX(0,E1100-J1100)^2)</f>
        <v/>
      </c>
      <c r="M1100" s="27">
        <f>IF(J1100="","",MAX(0,E1100-(J1100+twcdh_off))^2)</f>
        <v/>
      </c>
      <c r="N1100" s="27">
        <f>IF(E1100="","",MAX(0,E1100-swcdh_thr)^2)</f>
        <v/>
      </c>
      <c r="O1100">
        <f>IF(K1100="","",ROUND(E1100-K1100,0))</f>
        <v/>
      </c>
      <c r="P1100">
        <f>IF(O1100="","",IF(O1100&gt;=1,O1100,0))</f>
        <v/>
      </c>
      <c r="Q1100" s="27">
        <f>IF(E1100="","",MAX(0,E1100-22))</f>
        <v/>
      </c>
      <c r="R1100" s="27">
        <f>IF(H1100=1,E1100,"")</f>
        <v/>
      </c>
      <c r="S1100" s="27">
        <f>IF(AND(H1100=1,J1100&lt;&gt;""),E1100-J1100,"")</f>
        <v/>
      </c>
      <c r="T1100">
        <f>IF(G1100="","",MONTH(G1100))</f>
        <v/>
      </c>
    </row>
    <row r="1101">
      <c r="A1101" s="24" t="n">
        <v>2020</v>
      </c>
      <c r="B1101" s="24" t="n">
        <v>2</v>
      </c>
      <c r="C1101" s="24" t="n">
        <v>15</v>
      </c>
      <c r="D1101" s="24" t="n">
        <v>20</v>
      </c>
      <c r="E1101" s="24" t="n">
        <v>8.029999999999999</v>
      </c>
      <c r="F1101" s="25">
        <f>IF($E1101="","",DATE(IF($A1101="",nominal_year,$A1101),$B1101,$C1101)+($D1101-IF(LEFT(hour_conv,1)="1",1,0))/24)</f>
        <v/>
      </c>
      <c r="G1101" s="26">
        <f>IF(F1101="","",INT(F1101))</f>
        <v/>
      </c>
      <c r="H1101">
        <f>IF(G1101="","",IF(AND(MONTH(G1101)*100+DAY(G1101)&gt;=season_lo,MONTH(G1101)*100+DAY(G1101)&lt;=season_hi),1,0))</f>
        <v/>
      </c>
      <c r="I1101">
        <f>IF(G1101="","",G1101-first_day+1)</f>
        <v/>
      </c>
      <c r="J1101" s="27">
        <f>IF(I1101="","",INDEX(Daily!$J$2:$J$421,I1101))</f>
        <v/>
      </c>
      <c r="K1101" s="27">
        <f>IF(J1101="","",J1101+cat_offset)</f>
        <v/>
      </c>
      <c r="L1101" s="27">
        <f>IF(J1101="","",MAX(0,E1101-J1101)^2)</f>
        <v/>
      </c>
      <c r="M1101" s="27">
        <f>IF(J1101="","",MAX(0,E1101-(J1101+twcdh_off))^2)</f>
        <v/>
      </c>
      <c r="N1101" s="27">
        <f>IF(E1101="","",MAX(0,E1101-swcdh_thr)^2)</f>
        <v/>
      </c>
      <c r="O1101">
        <f>IF(K1101="","",ROUND(E1101-K1101,0))</f>
        <v/>
      </c>
      <c r="P1101">
        <f>IF(O1101="","",IF(O1101&gt;=1,O1101,0))</f>
        <v/>
      </c>
      <c r="Q1101" s="27">
        <f>IF(E1101="","",MAX(0,E1101-22))</f>
        <v/>
      </c>
      <c r="R1101" s="27">
        <f>IF(H1101=1,E1101,"")</f>
        <v/>
      </c>
      <c r="S1101" s="27">
        <f>IF(AND(H1101=1,J1101&lt;&gt;""),E1101-J1101,"")</f>
        <v/>
      </c>
      <c r="T1101">
        <f>IF(G1101="","",MONTH(G1101))</f>
        <v/>
      </c>
    </row>
    <row r="1102">
      <c r="A1102" s="24" t="n">
        <v>2020</v>
      </c>
      <c r="B1102" s="24" t="n">
        <v>2</v>
      </c>
      <c r="C1102" s="24" t="n">
        <v>15</v>
      </c>
      <c r="D1102" s="24" t="n">
        <v>21</v>
      </c>
      <c r="E1102" s="24" t="n">
        <v>6.87</v>
      </c>
      <c r="F1102" s="25">
        <f>IF($E1102="","",DATE(IF($A1102="",nominal_year,$A1102),$B1102,$C1102)+($D1102-IF(LEFT(hour_conv,1)="1",1,0))/24)</f>
        <v/>
      </c>
      <c r="G1102" s="26">
        <f>IF(F1102="","",INT(F1102))</f>
        <v/>
      </c>
      <c r="H1102">
        <f>IF(G1102="","",IF(AND(MONTH(G1102)*100+DAY(G1102)&gt;=season_lo,MONTH(G1102)*100+DAY(G1102)&lt;=season_hi),1,0))</f>
        <v/>
      </c>
      <c r="I1102">
        <f>IF(G1102="","",G1102-first_day+1)</f>
        <v/>
      </c>
      <c r="J1102" s="27">
        <f>IF(I1102="","",INDEX(Daily!$J$2:$J$421,I1102))</f>
        <v/>
      </c>
      <c r="K1102" s="27">
        <f>IF(J1102="","",J1102+cat_offset)</f>
        <v/>
      </c>
      <c r="L1102" s="27">
        <f>IF(J1102="","",MAX(0,E1102-J1102)^2)</f>
        <v/>
      </c>
      <c r="M1102" s="27">
        <f>IF(J1102="","",MAX(0,E1102-(J1102+twcdh_off))^2)</f>
        <v/>
      </c>
      <c r="N1102" s="27">
        <f>IF(E1102="","",MAX(0,E1102-swcdh_thr)^2)</f>
        <v/>
      </c>
      <c r="O1102">
        <f>IF(K1102="","",ROUND(E1102-K1102,0))</f>
        <v/>
      </c>
      <c r="P1102">
        <f>IF(O1102="","",IF(O1102&gt;=1,O1102,0))</f>
        <v/>
      </c>
      <c r="Q1102" s="27">
        <f>IF(E1102="","",MAX(0,E1102-22))</f>
        <v/>
      </c>
      <c r="R1102" s="27">
        <f>IF(H1102=1,E1102,"")</f>
        <v/>
      </c>
      <c r="S1102" s="27">
        <f>IF(AND(H1102=1,J1102&lt;&gt;""),E1102-J1102,"")</f>
        <v/>
      </c>
      <c r="T1102">
        <f>IF(G1102="","",MONTH(G1102))</f>
        <v/>
      </c>
    </row>
    <row r="1103">
      <c r="A1103" s="24" t="n">
        <v>2020</v>
      </c>
      <c r="B1103" s="24" t="n">
        <v>2</v>
      </c>
      <c r="C1103" s="24" t="n">
        <v>15</v>
      </c>
      <c r="D1103" s="24" t="n">
        <v>22</v>
      </c>
      <c r="E1103" s="24" t="n">
        <v>7.2</v>
      </c>
      <c r="F1103" s="25">
        <f>IF($E1103="","",DATE(IF($A1103="",nominal_year,$A1103),$B1103,$C1103)+($D1103-IF(LEFT(hour_conv,1)="1",1,0))/24)</f>
        <v/>
      </c>
      <c r="G1103" s="26">
        <f>IF(F1103="","",INT(F1103))</f>
        <v/>
      </c>
      <c r="H1103">
        <f>IF(G1103="","",IF(AND(MONTH(G1103)*100+DAY(G1103)&gt;=season_lo,MONTH(G1103)*100+DAY(G1103)&lt;=season_hi),1,0))</f>
        <v/>
      </c>
      <c r="I1103">
        <f>IF(G1103="","",G1103-first_day+1)</f>
        <v/>
      </c>
      <c r="J1103" s="27">
        <f>IF(I1103="","",INDEX(Daily!$J$2:$J$421,I1103))</f>
        <v/>
      </c>
      <c r="K1103" s="27">
        <f>IF(J1103="","",J1103+cat_offset)</f>
        <v/>
      </c>
      <c r="L1103" s="27">
        <f>IF(J1103="","",MAX(0,E1103-J1103)^2)</f>
        <v/>
      </c>
      <c r="M1103" s="27">
        <f>IF(J1103="","",MAX(0,E1103-(J1103+twcdh_off))^2)</f>
        <v/>
      </c>
      <c r="N1103" s="27">
        <f>IF(E1103="","",MAX(0,E1103-swcdh_thr)^2)</f>
        <v/>
      </c>
      <c r="O1103">
        <f>IF(K1103="","",ROUND(E1103-K1103,0))</f>
        <v/>
      </c>
      <c r="P1103">
        <f>IF(O1103="","",IF(O1103&gt;=1,O1103,0))</f>
        <v/>
      </c>
      <c r="Q1103" s="27">
        <f>IF(E1103="","",MAX(0,E1103-22))</f>
        <v/>
      </c>
      <c r="R1103" s="27">
        <f>IF(H1103=1,E1103,"")</f>
        <v/>
      </c>
      <c r="S1103" s="27">
        <f>IF(AND(H1103=1,J1103&lt;&gt;""),E1103-J1103,"")</f>
        <v/>
      </c>
      <c r="T1103">
        <f>IF(G1103="","",MONTH(G1103))</f>
        <v/>
      </c>
    </row>
    <row r="1104">
      <c r="A1104" s="24" t="n">
        <v>2020</v>
      </c>
      <c r="B1104" s="24" t="n">
        <v>2</v>
      </c>
      <c r="C1104" s="24" t="n">
        <v>15</v>
      </c>
      <c r="D1104" s="24" t="n">
        <v>23</v>
      </c>
      <c r="E1104" s="24" t="n">
        <v>5.94</v>
      </c>
      <c r="F1104" s="25">
        <f>IF($E1104="","",DATE(IF($A1104="",nominal_year,$A1104),$B1104,$C1104)+($D1104-IF(LEFT(hour_conv,1)="1",1,0))/24)</f>
        <v/>
      </c>
      <c r="G1104" s="26">
        <f>IF(F1104="","",INT(F1104))</f>
        <v/>
      </c>
      <c r="H1104">
        <f>IF(G1104="","",IF(AND(MONTH(G1104)*100+DAY(G1104)&gt;=season_lo,MONTH(G1104)*100+DAY(G1104)&lt;=season_hi),1,0))</f>
        <v/>
      </c>
      <c r="I1104">
        <f>IF(G1104="","",G1104-first_day+1)</f>
        <v/>
      </c>
      <c r="J1104" s="27">
        <f>IF(I1104="","",INDEX(Daily!$J$2:$J$421,I1104))</f>
        <v/>
      </c>
      <c r="K1104" s="27">
        <f>IF(J1104="","",J1104+cat_offset)</f>
        <v/>
      </c>
      <c r="L1104" s="27">
        <f>IF(J1104="","",MAX(0,E1104-J1104)^2)</f>
        <v/>
      </c>
      <c r="M1104" s="27">
        <f>IF(J1104="","",MAX(0,E1104-(J1104+twcdh_off))^2)</f>
        <v/>
      </c>
      <c r="N1104" s="27">
        <f>IF(E1104="","",MAX(0,E1104-swcdh_thr)^2)</f>
        <v/>
      </c>
      <c r="O1104">
        <f>IF(K1104="","",ROUND(E1104-K1104,0))</f>
        <v/>
      </c>
      <c r="P1104">
        <f>IF(O1104="","",IF(O1104&gt;=1,O1104,0))</f>
        <v/>
      </c>
      <c r="Q1104" s="27">
        <f>IF(E1104="","",MAX(0,E1104-22))</f>
        <v/>
      </c>
      <c r="R1104" s="27">
        <f>IF(H1104=1,E1104,"")</f>
        <v/>
      </c>
      <c r="S1104" s="27">
        <f>IF(AND(H1104=1,J1104&lt;&gt;""),E1104-J1104,"")</f>
        <v/>
      </c>
      <c r="T1104">
        <f>IF(G1104="","",MONTH(G1104))</f>
        <v/>
      </c>
    </row>
    <row r="1105">
      <c r="A1105" s="24" t="n">
        <v>2020</v>
      </c>
      <c r="B1105" s="24" t="n">
        <v>2</v>
      </c>
      <c r="C1105" s="24" t="n">
        <v>15</v>
      </c>
      <c r="D1105" s="24" t="n">
        <v>24</v>
      </c>
      <c r="E1105" s="24" t="n">
        <v>5.7</v>
      </c>
      <c r="F1105" s="25">
        <f>IF($E1105="","",DATE(IF($A1105="",nominal_year,$A1105),$B1105,$C1105)+($D1105-IF(LEFT(hour_conv,1)="1",1,0))/24)</f>
        <v/>
      </c>
      <c r="G1105" s="26">
        <f>IF(F1105="","",INT(F1105))</f>
        <v/>
      </c>
      <c r="H1105">
        <f>IF(G1105="","",IF(AND(MONTH(G1105)*100+DAY(G1105)&gt;=season_lo,MONTH(G1105)*100+DAY(G1105)&lt;=season_hi),1,0))</f>
        <v/>
      </c>
      <c r="I1105">
        <f>IF(G1105="","",G1105-first_day+1)</f>
        <v/>
      </c>
      <c r="J1105" s="27">
        <f>IF(I1105="","",INDEX(Daily!$J$2:$J$421,I1105))</f>
        <v/>
      </c>
      <c r="K1105" s="27">
        <f>IF(J1105="","",J1105+cat_offset)</f>
        <v/>
      </c>
      <c r="L1105" s="27">
        <f>IF(J1105="","",MAX(0,E1105-J1105)^2)</f>
        <v/>
      </c>
      <c r="M1105" s="27">
        <f>IF(J1105="","",MAX(0,E1105-(J1105+twcdh_off))^2)</f>
        <v/>
      </c>
      <c r="N1105" s="27">
        <f>IF(E1105="","",MAX(0,E1105-swcdh_thr)^2)</f>
        <v/>
      </c>
      <c r="O1105">
        <f>IF(K1105="","",ROUND(E1105-K1105,0))</f>
        <v/>
      </c>
      <c r="P1105">
        <f>IF(O1105="","",IF(O1105&gt;=1,O1105,0))</f>
        <v/>
      </c>
      <c r="Q1105" s="27">
        <f>IF(E1105="","",MAX(0,E1105-22))</f>
        <v/>
      </c>
      <c r="R1105" s="27">
        <f>IF(H1105=1,E1105,"")</f>
        <v/>
      </c>
      <c r="S1105" s="27">
        <f>IF(AND(H1105=1,J1105&lt;&gt;""),E1105-J1105,"")</f>
        <v/>
      </c>
      <c r="T1105">
        <f>IF(G1105="","",MONTH(G1105))</f>
        <v/>
      </c>
    </row>
    <row r="1106">
      <c r="A1106" s="24" t="n">
        <v>2020</v>
      </c>
      <c r="B1106" s="24" t="n">
        <v>2</v>
      </c>
      <c r="C1106" s="24" t="n">
        <v>16</v>
      </c>
      <c r="D1106" s="24" t="n">
        <v>1</v>
      </c>
      <c r="E1106" s="24" t="n">
        <v>4.68</v>
      </c>
      <c r="F1106" s="25">
        <f>IF($E1106="","",DATE(IF($A1106="",nominal_year,$A1106),$B1106,$C1106)+($D1106-IF(LEFT(hour_conv,1)="1",1,0))/24)</f>
        <v/>
      </c>
      <c r="G1106" s="26">
        <f>IF(F1106="","",INT(F1106))</f>
        <v/>
      </c>
      <c r="H1106">
        <f>IF(G1106="","",IF(AND(MONTH(G1106)*100+DAY(G1106)&gt;=season_lo,MONTH(G1106)*100+DAY(G1106)&lt;=season_hi),1,0))</f>
        <v/>
      </c>
      <c r="I1106">
        <f>IF(G1106="","",G1106-first_day+1)</f>
        <v/>
      </c>
      <c r="J1106" s="27">
        <f>IF(I1106="","",INDEX(Daily!$J$2:$J$421,I1106))</f>
        <v/>
      </c>
      <c r="K1106" s="27">
        <f>IF(J1106="","",J1106+cat_offset)</f>
        <v/>
      </c>
      <c r="L1106" s="27">
        <f>IF(J1106="","",MAX(0,E1106-J1106)^2)</f>
        <v/>
      </c>
      <c r="M1106" s="27">
        <f>IF(J1106="","",MAX(0,E1106-(J1106+twcdh_off))^2)</f>
        <v/>
      </c>
      <c r="N1106" s="27">
        <f>IF(E1106="","",MAX(0,E1106-swcdh_thr)^2)</f>
        <v/>
      </c>
      <c r="O1106">
        <f>IF(K1106="","",ROUND(E1106-K1106,0))</f>
        <v/>
      </c>
      <c r="P1106">
        <f>IF(O1106="","",IF(O1106&gt;=1,O1106,0))</f>
        <v/>
      </c>
      <c r="Q1106" s="27">
        <f>IF(E1106="","",MAX(0,E1106-22))</f>
        <v/>
      </c>
      <c r="R1106" s="27">
        <f>IF(H1106=1,E1106,"")</f>
        <v/>
      </c>
      <c r="S1106" s="27">
        <f>IF(AND(H1106=1,J1106&lt;&gt;""),E1106-J1106,"")</f>
        <v/>
      </c>
      <c r="T1106">
        <f>IF(G1106="","",MONTH(G1106))</f>
        <v/>
      </c>
    </row>
    <row r="1107">
      <c r="A1107" s="24" t="n">
        <v>2020</v>
      </c>
      <c r="B1107" s="24" t="n">
        <v>2</v>
      </c>
      <c r="C1107" s="24" t="n">
        <v>16</v>
      </c>
      <c r="D1107" s="24" t="n">
        <v>2</v>
      </c>
      <c r="E1107" s="24" t="n">
        <v>4.46</v>
      </c>
      <c r="F1107" s="25">
        <f>IF($E1107="","",DATE(IF($A1107="",nominal_year,$A1107),$B1107,$C1107)+($D1107-IF(LEFT(hour_conv,1)="1",1,0))/24)</f>
        <v/>
      </c>
      <c r="G1107" s="26">
        <f>IF(F1107="","",INT(F1107))</f>
        <v/>
      </c>
      <c r="H1107">
        <f>IF(G1107="","",IF(AND(MONTH(G1107)*100+DAY(G1107)&gt;=season_lo,MONTH(G1107)*100+DAY(G1107)&lt;=season_hi),1,0))</f>
        <v/>
      </c>
      <c r="I1107">
        <f>IF(G1107="","",G1107-first_day+1)</f>
        <v/>
      </c>
      <c r="J1107" s="27">
        <f>IF(I1107="","",INDEX(Daily!$J$2:$J$421,I1107))</f>
        <v/>
      </c>
      <c r="K1107" s="27">
        <f>IF(J1107="","",J1107+cat_offset)</f>
        <v/>
      </c>
      <c r="L1107" s="27">
        <f>IF(J1107="","",MAX(0,E1107-J1107)^2)</f>
        <v/>
      </c>
      <c r="M1107" s="27">
        <f>IF(J1107="","",MAX(0,E1107-(J1107+twcdh_off))^2)</f>
        <v/>
      </c>
      <c r="N1107" s="27">
        <f>IF(E1107="","",MAX(0,E1107-swcdh_thr)^2)</f>
        <v/>
      </c>
      <c r="O1107">
        <f>IF(K1107="","",ROUND(E1107-K1107,0))</f>
        <v/>
      </c>
      <c r="P1107">
        <f>IF(O1107="","",IF(O1107&gt;=1,O1107,0))</f>
        <v/>
      </c>
      <c r="Q1107" s="27">
        <f>IF(E1107="","",MAX(0,E1107-22))</f>
        <v/>
      </c>
      <c r="R1107" s="27">
        <f>IF(H1107=1,E1107,"")</f>
        <v/>
      </c>
      <c r="S1107" s="27">
        <f>IF(AND(H1107=1,J1107&lt;&gt;""),E1107-J1107,"")</f>
        <v/>
      </c>
      <c r="T1107">
        <f>IF(G1107="","",MONTH(G1107))</f>
        <v/>
      </c>
    </row>
    <row r="1108">
      <c r="A1108" s="24" t="n">
        <v>2020</v>
      </c>
      <c r="B1108" s="24" t="n">
        <v>2</v>
      </c>
      <c r="C1108" s="24" t="n">
        <v>16</v>
      </c>
      <c r="D1108" s="24" t="n">
        <v>3</v>
      </c>
      <c r="E1108" s="24" t="n">
        <v>3.45</v>
      </c>
      <c r="F1108" s="25">
        <f>IF($E1108="","",DATE(IF($A1108="",nominal_year,$A1108),$B1108,$C1108)+($D1108-IF(LEFT(hour_conv,1)="1",1,0))/24)</f>
        <v/>
      </c>
      <c r="G1108" s="26">
        <f>IF(F1108="","",INT(F1108))</f>
        <v/>
      </c>
      <c r="H1108">
        <f>IF(G1108="","",IF(AND(MONTH(G1108)*100+DAY(G1108)&gt;=season_lo,MONTH(G1108)*100+DAY(G1108)&lt;=season_hi),1,0))</f>
        <v/>
      </c>
      <c r="I1108">
        <f>IF(G1108="","",G1108-first_day+1)</f>
        <v/>
      </c>
      <c r="J1108" s="27">
        <f>IF(I1108="","",INDEX(Daily!$J$2:$J$421,I1108))</f>
        <v/>
      </c>
      <c r="K1108" s="27">
        <f>IF(J1108="","",J1108+cat_offset)</f>
        <v/>
      </c>
      <c r="L1108" s="27">
        <f>IF(J1108="","",MAX(0,E1108-J1108)^2)</f>
        <v/>
      </c>
      <c r="M1108" s="27">
        <f>IF(J1108="","",MAX(0,E1108-(J1108+twcdh_off))^2)</f>
        <v/>
      </c>
      <c r="N1108" s="27">
        <f>IF(E1108="","",MAX(0,E1108-swcdh_thr)^2)</f>
        <v/>
      </c>
      <c r="O1108">
        <f>IF(K1108="","",ROUND(E1108-K1108,0))</f>
        <v/>
      </c>
      <c r="P1108">
        <f>IF(O1108="","",IF(O1108&gt;=1,O1108,0))</f>
        <v/>
      </c>
      <c r="Q1108" s="27">
        <f>IF(E1108="","",MAX(0,E1108-22))</f>
        <v/>
      </c>
      <c r="R1108" s="27">
        <f>IF(H1108=1,E1108,"")</f>
        <v/>
      </c>
      <c r="S1108" s="27">
        <f>IF(AND(H1108=1,J1108&lt;&gt;""),E1108-J1108,"")</f>
        <v/>
      </c>
      <c r="T1108">
        <f>IF(G1108="","",MONTH(G1108))</f>
        <v/>
      </c>
    </row>
    <row r="1109">
      <c r="A1109" s="24" t="n">
        <v>2020</v>
      </c>
      <c r="B1109" s="24" t="n">
        <v>2</v>
      </c>
      <c r="C1109" s="24" t="n">
        <v>16</v>
      </c>
      <c r="D1109" s="24" t="n">
        <v>4</v>
      </c>
      <c r="E1109" s="24" t="n">
        <v>3.73</v>
      </c>
      <c r="F1109" s="25">
        <f>IF($E1109="","",DATE(IF($A1109="",nominal_year,$A1109),$B1109,$C1109)+($D1109-IF(LEFT(hour_conv,1)="1",1,0))/24)</f>
        <v/>
      </c>
      <c r="G1109" s="26">
        <f>IF(F1109="","",INT(F1109))</f>
        <v/>
      </c>
      <c r="H1109">
        <f>IF(G1109="","",IF(AND(MONTH(G1109)*100+DAY(G1109)&gt;=season_lo,MONTH(G1109)*100+DAY(G1109)&lt;=season_hi),1,0))</f>
        <v/>
      </c>
      <c r="I1109">
        <f>IF(G1109="","",G1109-first_day+1)</f>
        <v/>
      </c>
      <c r="J1109" s="27">
        <f>IF(I1109="","",INDEX(Daily!$J$2:$J$421,I1109))</f>
        <v/>
      </c>
      <c r="K1109" s="27">
        <f>IF(J1109="","",J1109+cat_offset)</f>
        <v/>
      </c>
      <c r="L1109" s="27">
        <f>IF(J1109="","",MAX(0,E1109-J1109)^2)</f>
        <v/>
      </c>
      <c r="M1109" s="27">
        <f>IF(J1109="","",MAX(0,E1109-(J1109+twcdh_off))^2)</f>
        <v/>
      </c>
      <c r="N1109" s="27">
        <f>IF(E1109="","",MAX(0,E1109-swcdh_thr)^2)</f>
        <v/>
      </c>
      <c r="O1109">
        <f>IF(K1109="","",ROUND(E1109-K1109,0))</f>
        <v/>
      </c>
      <c r="P1109">
        <f>IF(O1109="","",IF(O1109&gt;=1,O1109,0))</f>
        <v/>
      </c>
      <c r="Q1109" s="27">
        <f>IF(E1109="","",MAX(0,E1109-22))</f>
        <v/>
      </c>
      <c r="R1109" s="27">
        <f>IF(H1109=1,E1109,"")</f>
        <v/>
      </c>
      <c r="S1109" s="27">
        <f>IF(AND(H1109=1,J1109&lt;&gt;""),E1109-J1109,"")</f>
        <v/>
      </c>
      <c r="T1109">
        <f>IF(G1109="","",MONTH(G1109))</f>
        <v/>
      </c>
    </row>
    <row r="1110">
      <c r="A1110" s="24" t="n">
        <v>2020</v>
      </c>
      <c r="B1110" s="24" t="n">
        <v>2</v>
      </c>
      <c r="C1110" s="24" t="n">
        <v>16</v>
      </c>
      <c r="D1110" s="24" t="n">
        <v>5</v>
      </c>
      <c r="E1110" s="24" t="n">
        <v>4.63</v>
      </c>
      <c r="F1110" s="25">
        <f>IF($E1110="","",DATE(IF($A1110="",nominal_year,$A1110),$B1110,$C1110)+($D1110-IF(LEFT(hour_conv,1)="1",1,0))/24)</f>
        <v/>
      </c>
      <c r="G1110" s="26">
        <f>IF(F1110="","",INT(F1110))</f>
        <v/>
      </c>
      <c r="H1110">
        <f>IF(G1110="","",IF(AND(MONTH(G1110)*100+DAY(G1110)&gt;=season_lo,MONTH(G1110)*100+DAY(G1110)&lt;=season_hi),1,0))</f>
        <v/>
      </c>
      <c r="I1110">
        <f>IF(G1110="","",G1110-first_day+1)</f>
        <v/>
      </c>
      <c r="J1110" s="27">
        <f>IF(I1110="","",INDEX(Daily!$J$2:$J$421,I1110))</f>
        <v/>
      </c>
      <c r="K1110" s="27">
        <f>IF(J1110="","",J1110+cat_offset)</f>
        <v/>
      </c>
      <c r="L1110" s="27">
        <f>IF(J1110="","",MAX(0,E1110-J1110)^2)</f>
        <v/>
      </c>
      <c r="M1110" s="27">
        <f>IF(J1110="","",MAX(0,E1110-(J1110+twcdh_off))^2)</f>
        <v/>
      </c>
      <c r="N1110" s="27">
        <f>IF(E1110="","",MAX(0,E1110-swcdh_thr)^2)</f>
        <v/>
      </c>
      <c r="O1110">
        <f>IF(K1110="","",ROUND(E1110-K1110,0))</f>
        <v/>
      </c>
      <c r="P1110">
        <f>IF(O1110="","",IF(O1110&gt;=1,O1110,0))</f>
        <v/>
      </c>
      <c r="Q1110" s="27">
        <f>IF(E1110="","",MAX(0,E1110-22))</f>
        <v/>
      </c>
      <c r="R1110" s="27">
        <f>IF(H1110=1,E1110,"")</f>
        <v/>
      </c>
      <c r="S1110" s="27">
        <f>IF(AND(H1110=1,J1110&lt;&gt;""),E1110-J1110,"")</f>
        <v/>
      </c>
      <c r="T1110">
        <f>IF(G1110="","",MONTH(G1110))</f>
        <v/>
      </c>
    </row>
    <row r="1111">
      <c r="A1111" s="24" t="n">
        <v>2020</v>
      </c>
      <c r="B1111" s="24" t="n">
        <v>2</v>
      </c>
      <c r="C1111" s="24" t="n">
        <v>16</v>
      </c>
      <c r="D1111" s="24" t="n">
        <v>6</v>
      </c>
      <c r="E1111" s="24" t="n">
        <v>3.38</v>
      </c>
      <c r="F1111" s="25">
        <f>IF($E1111="","",DATE(IF($A1111="",nominal_year,$A1111),$B1111,$C1111)+($D1111-IF(LEFT(hour_conv,1)="1",1,0))/24)</f>
        <v/>
      </c>
      <c r="G1111" s="26">
        <f>IF(F1111="","",INT(F1111))</f>
        <v/>
      </c>
      <c r="H1111">
        <f>IF(G1111="","",IF(AND(MONTH(G1111)*100+DAY(G1111)&gt;=season_lo,MONTH(G1111)*100+DAY(G1111)&lt;=season_hi),1,0))</f>
        <v/>
      </c>
      <c r="I1111">
        <f>IF(G1111="","",G1111-first_day+1)</f>
        <v/>
      </c>
      <c r="J1111" s="27">
        <f>IF(I1111="","",INDEX(Daily!$J$2:$J$421,I1111))</f>
        <v/>
      </c>
      <c r="K1111" s="27">
        <f>IF(J1111="","",J1111+cat_offset)</f>
        <v/>
      </c>
      <c r="L1111" s="27">
        <f>IF(J1111="","",MAX(0,E1111-J1111)^2)</f>
        <v/>
      </c>
      <c r="M1111" s="27">
        <f>IF(J1111="","",MAX(0,E1111-(J1111+twcdh_off))^2)</f>
        <v/>
      </c>
      <c r="N1111" s="27">
        <f>IF(E1111="","",MAX(0,E1111-swcdh_thr)^2)</f>
        <v/>
      </c>
      <c r="O1111">
        <f>IF(K1111="","",ROUND(E1111-K1111,0))</f>
        <v/>
      </c>
      <c r="P1111">
        <f>IF(O1111="","",IF(O1111&gt;=1,O1111,0))</f>
        <v/>
      </c>
      <c r="Q1111" s="27">
        <f>IF(E1111="","",MAX(0,E1111-22))</f>
        <v/>
      </c>
      <c r="R1111" s="27">
        <f>IF(H1111=1,E1111,"")</f>
        <v/>
      </c>
      <c r="S1111" s="27">
        <f>IF(AND(H1111=1,J1111&lt;&gt;""),E1111-J1111,"")</f>
        <v/>
      </c>
      <c r="T1111">
        <f>IF(G1111="","",MONTH(G1111))</f>
        <v/>
      </c>
    </row>
    <row r="1112">
      <c r="A1112" s="24" t="n">
        <v>2020</v>
      </c>
      <c r="B1112" s="24" t="n">
        <v>2</v>
      </c>
      <c r="C1112" s="24" t="n">
        <v>16</v>
      </c>
      <c r="D1112" s="24" t="n">
        <v>7</v>
      </c>
      <c r="E1112" s="24" t="n">
        <v>4.84</v>
      </c>
      <c r="F1112" s="25">
        <f>IF($E1112="","",DATE(IF($A1112="",nominal_year,$A1112),$B1112,$C1112)+($D1112-IF(LEFT(hour_conv,1)="1",1,0))/24)</f>
        <v/>
      </c>
      <c r="G1112" s="26">
        <f>IF(F1112="","",INT(F1112))</f>
        <v/>
      </c>
      <c r="H1112">
        <f>IF(G1112="","",IF(AND(MONTH(G1112)*100+DAY(G1112)&gt;=season_lo,MONTH(G1112)*100+DAY(G1112)&lt;=season_hi),1,0))</f>
        <v/>
      </c>
      <c r="I1112">
        <f>IF(G1112="","",G1112-first_day+1)</f>
        <v/>
      </c>
      <c r="J1112" s="27">
        <f>IF(I1112="","",INDEX(Daily!$J$2:$J$421,I1112))</f>
        <v/>
      </c>
      <c r="K1112" s="27">
        <f>IF(J1112="","",J1112+cat_offset)</f>
        <v/>
      </c>
      <c r="L1112" s="27">
        <f>IF(J1112="","",MAX(0,E1112-J1112)^2)</f>
        <v/>
      </c>
      <c r="M1112" s="27">
        <f>IF(J1112="","",MAX(0,E1112-(J1112+twcdh_off))^2)</f>
        <v/>
      </c>
      <c r="N1112" s="27">
        <f>IF(E1112="","",MAX(0,E1112-swcdh_thr)^2)</f>
        <v/>
      </c>
      <c r="O1112">
        <f>IF(K1112="","",ROUND(E1112-K1112,0))</f>
        <v/>
      </c>
      <c r="P1112">
        <f>IF(O1112="","",IF(O1112&gt;=1,O1112,0))</f>
        <v/>
      </c>
      <c r="Q1112" s="27">
        <f>IF(E1112="","",MAX(0,E1112-22))</f>
        <v/>
      </c>
      <c r="R1112" s="27">
        <f>IF(H1112=1,E1112,"")</f>
        <v/>
      </c>
      <c r="S1112" s="27">
        <f>IF(AND(H1112=1,J1112&lt;&gt;""),E1112-J1112,"")</f>
        <v/>
      </c>
      <c r="T1112">
        <f>IF(G1112="","",MONTH(G1112))</f>
        <v/>
      </c>
    </row>
    <row r="1113">
      <c r="A1113" s="24" t="n">
        <v>2020</v>
      </c>
      <c r="B1113" s="24" t="n">
        <v>2</v>
      </c>
      <c r="C1113" s="24" t="n">
        <v>16</v>
      </c>
      <c r="D1113" s="24" t="n">
        <v>8</v>
      </c>
      <c r="E1113" s="24" t="n">
        <v>5.7</v>
      </c>
      <c r="F1113" s="25">
        <f>IF($E1113="","",DATE(IF($A1113="",nominal_year,$A1113),$B1113,$C1113)+($D1113-IF(LEFT(hour_conv,1)="1",1,0))/24)</f>
        <v/>
      </c>
      <c r="G1113" s="26">
        <f>IF(F1113="","",INT(F1113))</f>
        <v/>
      </c>
      <c r="H1113">
        <f>IF(G1113="","",IF(AND(MONTH(G1113)*100+DAY(G1113)&gt;=season_lo,MONTH(G1113)*100+DAY(G1113)&lt;=season_hi),1,0))</f>
        <v/>
      </c>
      <c r="I1113">
        <f>IF(G1113="","",G1113-first_day+1)</f>
        <v/>
      </c>
      <c r="J1113" s="27">
        <f>IF(I1113="","",INDEX(Daily!$J$2:$J$421,I1113))</f>
        <v/>
      </c>
      <c r="K1113" s="27">
        <f>IF(J1113="","",J1113+cat_offset)</f>
        <v/>
      </c>
      <c r="L1113" s="27">
        <f>IF(J1113="","",MAX(0,E1113-J1113)^2)</f>
        <v/>
      </c>
      <c r="M1113" s="27">
        <f>IF(J1113="","",MAX(0,E1113-(J1113+twcdh_off))^2)</f>
        <v/>
      </c>
      <c r="N1113" s="27">
        <f>IF(E1113="","",MAX(0,E1113-swcdh_thr)^2)</f>
        <v/>
      </c>
      <c r="O1113">
        <f>IF(K1113="","",ROUND(E1113-K1113,0))</f>
        <v/>
      </c>
      <c r="P1113">
        <f>IF(O1113="","",IF(O1113&gt;=1,O1113,0))</f>
        <v/>
      </c>
      <c r="Q1113" s="27">
        <f>IF(E1113="","",MAX(0,E1113-22))</f>
        <v/>
      </c>
      <c r="R1113" s="27">
        <f>IF(H1113=1,E1113,"")</f>
        <v/>
      </c>
      <c r="S1113" s="27">
        <f>IF(AND(H1113=1,J1113&lt;&gt;""),E1113-J1113,"")</f>
        <v/>
      </c>
      <c r="T1113">
        <f>IF(G1113="","",MONTH(G1113))</f>
        <v/>
      </c>
    </row>
    <row r="1114">
      <c r="A1114" s="24" t="n">
        <v>2020</v>
      </c>
      <c r="B1114" s="24" t="n">
        <v>2</v>
      </c>
      <c r="C1114" s="24" t="n">
        <v>16</v>
      </c>
      <c r="D1114" s="24" t="n">
        <v>9</v>
      </c>
      <c r="E1114" s="24" t="n">
        <v>5.95</v>
      </c>
      <c r="F1114" s="25">
        <f>IF($E1114="","",DATE(IF($A1114="",nominal_year,$A1114),$B1114,$C1114)+($D1114-IF(LEFT(hour_conv,1)="1",1,0))/24)</f>
        <v/>
      </c>
      <c r="G1114" s="26">
        <f>IF(F1114="","",INT(F1114))</f>
        <v/>
      </c>
      <c r="H1114">
        <f>IF(G1114="","",IF(AND(MONTH(G1114)*100+DAY(G1114)&gt;=season_lo,MONTH(G1114)*100+DAY(G1114)&lt;=season_hi),1,0))</f>
        <v/>
      </c>
      <c r="I1114">
        <f>IF(G1114="","",G1114-first_day+1)</f>
        <v/>
      </c>
      <c r="J1114" s="27">
        <f>IF(I1114="","",INDEX(Daily!$J$2:$J$421,I1114))</f>
        <v/>
      </c>
      <c r="K1114" s="27">
        <f>IF(J1114="","",J1114+cat_offset)</f>
        <v/>
      </c>
      <c r="L1114" s="27">
        <f>IF(J1114="","",MAX(0,E1114-J1114)^2)</f>
        <v/>
      </c>
      <c r="M1114" s="27">
        <f>IF(J1114="","",MAX(0,E1114-(J1114+twcdh_off))^2)</f>
        <v/>
      </c>
      <c r="N1114" s="27">
        <f>IF(E1114="","",MAX(0,E1114-swcdh_thr)^2)</f>
        <v/>
      </c>
      <c r="O1114">
        <f>IF(K1114="","",ROUND(E1114-K1114,0))</f>
        <v/>
      </c>
      <c r="P1114">
        <f>IF(O1114="","",IF(O1114&gt;=1,O1114,0))</f>
        <v/>
      </c>
      <c r="Q1114" s="27">
        <f>IF(E1114="","",MAX(0,E1114-22))</f>
        <v/>
      </c>
      <c r="R1114" s="27">
        <f>IF(H1114=1,E1114,"")</f>
        <v/>
      </c>
      <c r="S1114" s="27">
        <f>IF(AND(H1114=1,J1114&lt;&gt;""),E1114-J1114,"")</f>
        <v/>
      </c>
      <c r="T1114">
        <f>IF(G1114="","",MONTH(G1114))</f>
        <v/>
      </c>
    </row>
    <row r="1115">
      <c r="A1115" s="24" t="n">
        <v>2020</v>
      </c>
      <c r="B1115" s="24" t="n">
        <v>2</v>
      </c>
      <c r="C1115" s="24" t="n">
        <v>16</v>
      </c>
      <c r="D1115" s="24" t="n">
        <v>10</v>
      </c>
      <c r="E1115" s="24" t="n">
        <v>6.9</v>
      </c>
      <c r="F1115" s="25">
        <f>IF($E1115="","",DATE(IF($A1115="",nominal_year,$A1115),$B1115,$C1115)+($D1115-IF(LEFT(hour_conv,1)="1",1,0))/24)</f>
        <v/>
      </c>
      <c r="G1115" s="26">
        <f>IF(F1115="","",INT(F1115))</f>
        <v/>
      </c>
      <c r="H1115">
        <f>IF(G1115="","",IF(AND(MONTH(G1115)*100+DAY(G1115)&gt;=season_lo,MONTH(G1115)*100+DAY(G1115)&lt;=season_hi),1,0))</f>
        <v/>
      </c>
      <c r="I1115">
        <f>IF(G1115="","",G1115-first_day+1)</f>
        <v/>
      </c>
      <c r="J1115" s="27">
        <f>IF(I1115="","",INDEX(Daily!$J$2:$J$421,I1115))</f>
        <v/>
      </c>
      <c r="K1115" s="27">
        <f>IF(J1115="","",J1115+cat_offset)</f>
        <v/>
      </c>
      <c r="L1115" s="27">
        <f>IF(J1115="","",MAX(0,E1115-J1115)^2)</f>
        <v/>
      </c>
      <c r="M1115" s="27">
        <f>IF(J1115="","",MAX(0,E1115-(J1115+twcdh_off))^2)</f>
        <v/>
      </c>
      <c r="N1115" s="27">
        <f>IF(E1115="","",MAX(0,E1115-swcdh_thr)^2)</f>
        <v/>
      </c>
      <c r="O1115">
        <f>IF(K1115="","",ROUND(E1115-K1115,0))</f>
        <v/>
      </c>
      <c r="P1115">
        <f>IF(O1115="","",IF(O1115&gt;=1,O1115,0))</f>
        <v/>
      </c>
      <c r="Q1115" s="27">
        <f>IF(E1115="","",MAX(0,E1115-22))</f>
        <v/>
      </c>
      <c r="R1115" s="27">
        <f>IF(H1115=1,E1115,"")</f>
        <v/>
      </c>
      <c r="S1115" s="27">
        <f>IF(AND(H1115=1,J1115&lt;&gt;""),E1115-J1115,"")</f>
        <v/>
      </c>
      <c r="T1115">
        <f>IF(G1115="","",MONTH(G1115))</f>
        <v/>
      </c>
    </row>
    <row r="1116">
      <c r="A1116" s="24" t="n">
        <v>2020</v>
      </c>
      <c r="B1116" s="24" t="n">
        <v>2</v>
      </c>
      <c r="C1116" s="24" t="n">
        <v>16</v>
      </c>
      <c r="D1116" s="24" t="n">
        <v>11</v>
      </c>
      <c r="E1116" s="24" t="n">
        <v>7.93</v>
      </c>
      <c r="F1116" s="25">
        <f>IF($E1116="","",DATE(IF($A1116="",nominal_year,$A1116),$B1116,$C1116)+($D1116-IF(LEFT(hour_conv,1)="1",1,0))/24)</f>
        <v/>
      </c>
      <c r="G1116" s="26">
        <f>IF(F1116="","",INT(F1116))</f>
        <v/>
      </c>
      <c r="H1116">
        <f>IF(G1116="","",IF(AND(MONTH(G1116)*100+DAY(G1116)&gt;=season_lo,MONTH(G1116)*100+DAY(G1116)&lt;=season_hi),1,0))</f>
        <v/>
      </c>
      <c r="I1116">
        <f>IF(G1116="","",G1116-first_day+1)</f>
        <v/>
      </c>
      <c r="J1116" s="27">
        <f>IF(I1116="","",INDEX(Daily!$J$2:$J$421,I1116))</f>
        <v/>
      </c>
      <c r="K1116" s="27">
        <f>IF(J1116="","",J1116+cat_offset)</f>
        <v/>
      </c>
      <c r="L1116" s="27">
        <f>IF(J1116="","",MAX(0,E1116-J1116)^2)</f>
        <v/>
      </c>
      <c r="M1116" s="27">
        <f>IF(J1116="","",MAX(0,E1116-(J1116+twcdh_off))^2)</f>
        <v/>
      </c>
      <c r="N1116" s="27">
        <f>IF(E1116="","",MAX(0,E1116-swcdh_thr)^2)</f>
        <v/>
      </c>
      <c r="O1116">
        <f>IF(K1116="","",ROUND(E1116-K1116,0))</f>
        <v/>
      </c>
      <c r="P1116">
        <f>IF(O1116="","",IF(O1116&gt;=1,O1116,0))</f>
        <v/>
      </c>
      <c r="Q1116" s="27">
        <f>IF(E1116="","",MAX(0,E1116-22))</f>
        <v/>
      </c>
      <c r="R1116" s="27">
        <f>IF(H1116=1,E1116,"")</f>
        <v/>
      </c>
      <c r="S1116" s="27">
        <f>IF(AND(H1116=1,J1116&lt;&gt;""),E1116-J1116,"")</f>
        <v/>
      </c>
      <c r="T1116">
        <f>IF(G1116="","",MONTH(G1116))</f>
        <v/>
      </c>
    </row>
    <row r="1117">
      <c r="A1117" s="24" t="n">
        <v>2020</v>
      </c>
      <c r="B1117" s="24" t="n">
        <v>2</v>
      </c>
      <c r="C1117" s="24" t="n">
        <v>16</v>
      </c>
      <c r="D1117" s="24" t="n">
        <v>12</v>
      </c>
      <c r="E1117" s="24" t="n">
        <v>7.91</v>
      </c>
      <c r="F1117" s="25">
        <f>IF($E1117="","",DATE(IF($A1117="",nominal_year,$A1117),$B1117,$C1117)+($D1117-IF(LEFT(hour_conv,1)="1",1,0))/24)</f>
        <v/>
      </c>
      <c r="G1117" s="26">
        <f>IF(F1117="","",INT(F1117))</f>
        <v/>
      </c>
      <c r="H1117">
        <f>IF(G1117="","",IF(AND(MONTH(G1117)*100+DAY(G1117)&gt;=season_lo,MONTH(G1117)*100+DAY(G1117)&lt;=season_hi),1,0))</f>
        <v/>
      </c>
      <c r="I1117">
        <f>IF(G1117="","",G1117-first_day+1)</f>
        <v/>
      </c>
      <c r="J1117" s="27">
        <f>IF(I1117="","",INDEX(Daily!$J$2:$J$421,I1117))</f>
        <v/>
      </c>
      <c r="K1117" s="27">
        <f>IF(J1117="","",J1117+cat_offset)</f>
        <v/>
      </c>
      <c r="L1117" s="27">
        <f>IF(J1117="","",MAX(0,E1117-J1117)^2)</f>
        <v/>
      </c>
      <c r="M1117" s="27">
        <f>IF(J1117="","",MAX(0,E1117-(J1117+twcdh_off))^2)</f>
        <v/>
      </c>
      <c r="N1117" s="27">
        <f>IF(E1117="","",MAX(0,E1117-swcdh_thr)^2)</f>
        <v/>
      </c>
      <c r="O1117">
        <f>IF(K1117="","",ROUND(E1117-K1117,0))</f>
        <v/>
      </c>
      <c r="P1117">
        <f>IF(O1117="","",IF(O1117&gt;=1,O1117,0))</f>
        <v/>
      </c>
      <c r="Q1117" s="27">
        <f>IF(E1117="","",MAX(0,E1117-22))</f>
        <v/>
      </c>
      <c r="R1117" s="27">
        <f>IF(H1117=1,E1117,"")</f>
        <v/>
      </c>
      <c r="S1117" s="27">
        <f>IF(AND(H1117=1,J1117&lt;&gt;""),E1117-J1117,"")</f>
        <v/>
      </c>
      <c r="T1117">
        <f>IF(G1117="","",MONTH(G1117))</f>
        <v/>
      </c>
    </row>
    <row r="1118">
      <c r="A1118" s="24" t="n">
        <v>2020</v>
      </c>
      <c r="B1118" s="24" t="n">
        <v>2</v>
      </c>
      <c r="C1118" s="24" t="n">
        <v>16</v>
      </c>
      <c r="D1118" s="24" t="n">
        <v>13</v>
      </c>
      <c r="E1118" s="24" t="n">
        <v>9</v>
      </c>
      <c r="F1118" s="25">
        <f>IF($E1118="","",DATE(IF($A1118="",nominal_year,$A1118),$B1118,$C1118)+($D1118-IF(LEFT(hour_conv,1)="1",1,0))/24)</f>
        <v/>
      </c>
      <c r="G1118" s="26">
        <f>IF(F1118="","",INT(F1118))</f>
        <v/>
      </c>
      <c r="H1118">
        <f>IF(G1118="","",IF(AND(MONTH(G1118)*100+DAY(G1118)&gt;=season_lo,MONTH(G1118)*100+DAY(G1118)&lt;=season_hi),1,0))</f>
        <v/>
      </c>
      <c r="I1118">
        <f>IF(G1118="","",G1118-first_day+1)</f>
        <v/>
      </c>
      <c r="J1118" s="27">
        <f>IF(I1118="","",INDEX(Daily!$J$2:$J$421,I1118))</f>
        <v/>
      </c>
      <c r="K1118" s="27">
        <f>IF(J1118="","",J1118+cat_offset)</f>
        <v/>
      </c>
      <c r="L1118" s="27">
        <f>IF(J1118="","",MAX(0,E1118-J1118)^2)</f>
        <v/>
      </c>
      <c r="M1118" s="27">
        <f>IF(J1118="","",MAX(0,E1118-(J1118+twcdh_off))^2)</f>
        <v/>
      </c>
      <c r="N1118" s="27">
        <f>IF(E1118="","",MAX(0,E1118-swcdh_thr)^2)</f>
        <v/>
      </c>
      <c r="O1118">
        <f>IF(K1118="","",ROUND(E1118-K1118,0))</f>
        <v/>
      </c>
      <c r="P1118">
        <f>IF(O1118="","",IF(O1118&gt;=1,O1118,0))</f>
        <v/>
      </c>
      <c r="Q1118" s="27">
        <f>IF(E1118="","",MAX(0,E1118-22))</f>
        <v/>
      </c>
      <c r="R1118" s="27">
        <f>IF(H1118=1,E1118,"")</f>
        <v/>
      </c>
      <c r="S1118" s="27">
        <f>IF(AND(H1118=1,J1118&lt;&gt;""),E1118-J1118,"")</f>
        <v/>
      </c>
      <c r="T1118">
        <f>IF(G1118="","",MONTH(G1118))</f>
        <v/>
      </c>
    </row>
    <row r="1119">
      <c r="A1119" s="24" t="n">
        <v>2020</v>
      </c>
      <c r="B1119" s="24" t="n">
        <v>2</v>
      </c>
      <c r="C1119" s="24" t="n">
        <v>16</v>
      </c>
      <c r="D1119" s="24" t="n">
        <v>14</v>
      </c>
      <c r="E1119" s="24" t="n">
        <v>8.98</v>
      </c>
      <c r="F1119" s="25">
        <f>IF($E1119="","",DATE(IF($A1119="",nominal_year,$A1119),$B1119,$C1119)+($D1119-IF(LEFT(hour_conv,1)="1",1,0))/24)</f>
        <v/>
      </c>
      <c r="G1119" s="26">
        <f>IF(F1119="","",INT(F1119))</f>
        <v/>
      </c>
      <c r="H1119">
        <f>IF(G1119="","",IF(AND(MONTH(G1119)*100+DAY(G1119)&gt;=season_lo,MONTH(G1119)*100+DAY(G1119)&lt;=season_hi),1,0))</f>
        <v/>
      </c>
      <c r="I1119">
        <f>IF(G1119="","",G1119-first_day+1)</f>
        <v/>
      </c>
      <c r="J1119" s="27">
        <f>IF(I1119="","",INDEX(Daily!$J$2:$J$421,I1119))</f>
        <v/>
      </c>
      <c r="K1119" s="27">
        <f>IF(J1119="","",J1119+cat_offset)</f>
        <v/>
      </c>
      <c r="L1119" s="27">
        <f>IF(J1119="","",MAX(0,E1119-J1119)^2)</f>
        <v/>
      </c>
      <c r="M1119" s="27">
        <f>IF(J1119="","",MAX(0,E1119-(J1119+twcdh_off))^2)</f>
        <v/>
      </c>
      <c r="N1119" s="27">
        <f>IF(E1119="","",MAX(0,E1119-swcdh_thr)^2)</f>
        <v/>
      </c>
      <c r="O1119">
        <f>IF(K1119="","",ROUND(E1119-K1119,0))</f>
        <v/>
      </c>
      <c r="P1119">
        <f>IF(O1119="","",IF(O1119&gt;=1,O1119,0))</f>
        <v/>
      </c>
      <c r="Q1119" s="27">
        <f>IF(E1119="","",MAX(0,E1119-22))</f>
        <v/>
      </c>
      <c r="R1119" s="27">
        <f>IF(H1119=1,E1119,"")</f>
        <v/>
      </c>
      <c r="S1119" s="27">
        <f>IF(AND(H1119=1,J1119&lt;&gt;""),E1119-J1119,"")</f>
        <v/>
      </c>
      <c r="T1119">
        <f>IF(G1119="","",MONTH(G1119))</f>
        <v/>
      </c>
    </row>
    <row r="1120">
      <c r="A1120" s="24" t="n">
        <v>2020</v>
      </c>
      <c r="B1120" s="24" t="n">
        <v>2</v>
      </c>
      <c r="C1120" s="24" t="n">
        <v>16</v>
      </c>
      <c r="D1120" s="24" t="n">
        <v>15</v>
      </c>
      <c r="E1120" s="24" t="n">
        <v>9.380000000000001</v>
      </c>
      <c r="F1120" s="25">
        <f>IF($E1120="","",DATE(IF($A1120="",nominal_year,$A1120),$B1120,$C1120)+($D1120-IF(LEFT(hour_conv,1)="1",1,0))/24)</f>
        <v/>
      </c>
      <c r="G1120" s="26">
        <f>IF(F1120="","",INT(F1120))</f>
        <v/>
      </c>
      <c r="H1120">
        <f>IF(G1120="","",IF(AND(MONTH(G1120)*100+DAY(G1120)&gt;=season_lo,MONTH(G1120)*100+DAY(G1120)&lt;=season_hi),1,0))</f>
        <v/>
      </c>
      <c r="I1120">
        <f>IF(G1120="","",G1120-first_day+1)</f>
        <v/>
      </c>
      <c r="J1120" s="27">
        <f>IF(I1120="","",INDEX(Daily!$J$2:$J$421,I1120))</f>
        <v/>
      </c>
      <c r="K1120" s="27">
        <f>IF(J1120="","",J1120+cat_offset)</f>
        <v/>
      </c>
      <c r="L1120" s="27">
        <f>IF(J1120="","",MAX(0,E1120-J1120)^2)</f>
        <v/>
      </c>
      <c r="M1120" s="27">
        <f>IF(J1120="","",MAX(0,E1120-(J1120+twcdh_off))^2)</f>
        <v/>
      </c>
      <c r="N1120" s="27">
        <f>IF(E1120="","",MAX(0,E1120-swcdh_thr)^2)</f>
        <v/>
      </c>
      <c r="O1120">
        <f>IF(K1120="","",ROUND(E1120-K1120,0))</f>
        <v/>
      </c>
      <c r="P1120">
        <f>IF(O1120="","",IF(O1120&gt;=1,O1120,0))</f>
        <v/>
      </c>
      <c r="Q1120" s="27">
        <f>IF(E1120="","",MAX(0,E1120-22))</f>
        <v/>
      </c>
      <c r="R1120" s="27">
        <f>IF(H1120=1,E1120,"")</f>
        <v/>
      </c>
      <c r="S1120" s="27">
        <f>IF(AND(H1120=1,J1120&lt;&gt;""),E1120-J1120,"")</f>
        <v/>
      </c>
      <c r="T1120">
        <f>IF(G1120="","",MONTH(G1120))</f>
        <v/>
      </c>
    </row>
    <row r="1121">
      <c r="A1121" s="24" t="n">
        <v>2020</v>
      </c>
      <c r="B1121" s="24" t="n">
        <v>2</v>
      </c>
      <c r="C1121" s="24" t="n">
        <v>16</v>
      </c>
      <c r="D1121" s="24" t="n">
        <v>16</v>
      </c>
      <c r="E1121" s="24" t="n">
        <v>9.51</v>
      </c>
      <c r="F1121" s="25">
        <f>IF($E1121="","",DATE(IF($A1121="",nominal_year,$A1121),$B1121,$C1121)+($D1121-IF(LEFT(hour_conv,1)="1",1,0))/24)</f>
        <v/>
      </c>
      <c r="G1121" s="26">
        <f>IF(F1121="","",INT(F1121))</f>
        <v/>
      </c>
      <c r="H1121">
        <f>IF(G1121="","",IF(AND(MONTH(G1121)*100+DAY(G1121)&gt;=season_lo,MONTH(G1121)*100+DAY(G1121)&lt;=season_hi),1,0))</f>
        <v/>
      </c>
      <c r="I1121">
        <f>IF(G1121="","",G1121-first_day+1)</f>
        <v/>
      </c>
      <c r="J1121" s="27">
        <f>IF(I1121="","",INDEX(Daily!$J$2:$J$421,I1121))</f>
        <v/>
      </c>
      <c r="K1121" s="27">
        <f>IF(J1121="","",J1121+cat_offset)</f>
        <v/>
      </c>
      <c r="L1121" s="27">
        <f>IF(J1121="","",MAX(0,E1121-J1121)^2)</f>
        <v/>
      </c>
      <c r="M1121" s="27">
        <f>IF(J1121="","",MAX(0,E1121-(J1121+twcdh_off))^2)</f>
        <v/>
      </c>
      <c r="N1121" s="27">
        <f>IF(E1121="","",MAX(0,E1121-swcdh_thr)^2)</f>
        <v/>
      </c>
      <c r="O1121">
        <f>IF(K1121="","",ROUND(E1121-K1121,0))</f>
        <v/>
      </c>
      <c r="P1121">
        <f>IF(O1121="","",IF(O1121&gt;=1,O1121,0))</f>
        <v/>
      </c>
      <c r="Q1121" s="27">
        <f>IF(E1121="","",MAX(0,E1121-22))</f>
        <v/>
      </c>
      <c r="R1121" s="27">
        <f>IF(H1121=1,E1121,"")</f>
        <v/>
      </c>
      <c r="S1121" s="27">
        <f>IF(AND(H1121=1,J1121&lt;&gt;""),E1121-J1121,"")</f>
        <v/>
      </c>
      <c r="T1121">
        <f>IF(G1121="","",MONTH(G1121))</f>
        <v/>
      </c>
    </row>
    <row r="1122">
      <c r="A1122" s="24" t="n">
        <v>2020</v>
      </c>
      <c r="B1122" s="24" t="n">
        <v>2</v>
      </c>
      <c r="C1122" s="24" t="n">
        <v>16</v>
      </c>
      <c r="D1122" s="24" t="n">
        <v>17</v>
      </c>
      <c r="E1122" s="24" t="n">
        <v>9.6</v>
      </c>
      <c r="F1122" s="25">
        <f>IF($E1122="","",DATE(IF($A1122="",nominal_year,$A1122),$B1122,$C1122)+($D1122-IF(LEFT(hour_conv,1)="1",1,0))/24)</f>
        <v/>
      </c>
      <c r="G1122" s="26">
        <f>IF(F1122="","",INT(F1122))</f>
        <v/>
      </c>
      <c r="H1122">
        <f>IF(G1122="","",IF(AND(MONTH(G1122)*100+DAY(G1122)&gt;=season_lo,MONTH(G1122)*100+DAY(G1122)&lt;=season_hi),1,0))</f>
        <v/>
      </c>
      <c r="I1122">
        <f>IF(G1122="","",G1122-first_day+1)</f>
        <v/>
      </c>
      <c r="J1122" s="27">
        <f>IF(I1122="","",INDEX(Daily!$J$2:$J$421,I1122))</f>
        <v/>
      </c>
      <c r="K1122" s="27">
        <f>IF(J1122="","",J1122+cat_offset)</f>
        <v/>
      </c>
      <c r="L1122" s="27">
        <f>IF(J1122="","",MAX(0,E1122-J1122)^2)</f>
        <v/>
      </c>
      <c r="M1122" s="27">
        <f>IF(J1122="","",MAX(0,E1122-(J1122+twcdh_off))^2)</f>
        <v/>
      </c>
      <c r="N1122" s="27">
        <f>IF(E1122="","",MAX(0,E1122-swcdh_thr)^2)</f>
        <v/>
      </c>
      <c r="O1122">
        <f>IF(K1122="","",ROUND(E1122-K1122,0))</f>
        <v/>
      </c>
      <c r="P1122">
        <f>IF(O1122="","",IF(O1122&gt;=1,O1122,0))</f>
        <v/>
      </c>
      <c r="Q1122" s="27">
        <f>IF(E1122="","",MAX(0,E1122-22))</f>
        <v/>
      </c>
      <c r="R1122" s="27">
        <f>IF(H1122=1,E1122,"")</f>
        <v/>
      </c>
      <c r="S1122" s="27">
        <f>IF(AND(H1122=1,J1122&lt;&gt;""),E1122-J1122,"")</f>
        <v/>
      </c>
      <c r="T1122">
        <f>IF(G1122="","",MONTH(G1122))</f>
        <v/>
      </c>
    </row>
    <row r="1123">
      <c r="A1123" s="24" t="n">
        <v>2020</v>
      </c>
      <c r="B1123" s="24" t="n">
        <v>2</v>
      </c>
      <c r="C1123" s="24" t="n">
        <v>16</v>
      </c>
      <c r="D1123" s="24" t="n">
        <v>18</v>
      </c>
      <c r="E1123" s="24" t="n">
        <v>9.41</v>
      </c>
      <c r="F1123" s="25">
        <f>IF($E1123="","",DATE(IF($A1123="",nominal_year,$A1123),$B1123,$C1123)+($D1123-IF(LEFT(hour_conv,1)="1",1,0))/24)</f>
        <v/>
      </c>
      <c r="G1123" s="26">
        <f>IF(F1123="","",INT(F1123))</f>
        <v/>
      </c>
      <c r="H1123">
        <f>IF(G1123="","",IF(AND(MONTH(G1123)*100+DAY(G1123)&gt;=season_lo,MONTH(G1123)*100+DAY(G1123)&lt;=season_hi),1,0))</f>
        <v/>
      </c>
      <c r="I1123">
        <f>IF(G1123="","",G1123-first_day+1)</f>
        <v/>
      </c>
      <c r="J1123" s="27">
        <f>IF(I1123="","",INDEX(Daily!$J$2:$J$421,I1123))</f>
        <v/>
      </c>
      <c r="K1123" s="27">
        <f>IF(J1123="","",J1123+cat_offset)</f>
        <v/>
      </c>
      <c r="L1123" s="27">
        <f>IF(J1123="","",MAX(0,E1123-J1123)^2)</f>
        <v/>
      </c>
      <c r="M1123" s="27">
        <f>IF(J1123="","",MAX(0,E1123-(J1123+twcdh_off))^2)</f>
        <v/>
      </c>
      <c r="N1123" s="27">
        <f>IF(E1123="","",MAX(0,E1123-swcdh_thr)^2)</f>
        <v/>
      </c>
      <c r="O1123">
        <f>IF(K1123="","",ROUND(E1123-K1123,0))</f>
        <v/>
      </c>
      <c r="P1123">
        <f>IF(O1123="","",IF(O1123&gt;=1,O1123,0))</f>
        <v/>
      </c>
      <c r="Q1123" s="27">
        <f>IF(E1123="","",MAX(0,E1123-22))</f>
        <v/>
      </c>
      <c r="R1123" s="27">
        <f>IF(H1123=1,E1123,"")</f>
        <v/>
      </c>
      <c r="S1123" s="27">
        <f>IF(AND(H1123=1,J1123&lt;&gt;""),E1123-J1123,"")</f>
        <v/>
      </c>
      <c r="T1123">
        <f>IF(G1123="","",MONTH(G1123))</f>
        <v/>
      </c>
    </row>
    <row r="1124">
      <c r="A1124" s="24" t="n">
        <v>2020</v>
      </c>
      <c r="B1124" s="24" t="n">
        <v>2</v>
      </c>
      <c r="C1124" s="24" t="n">
        <v>16</v>
      </c>
      <c r="D1124" s="24" t="n">
        <v>19</v>
      </c>
      <c r="E1124" s="24" t="n">
        <v>9.039999999999999</v>
      </c>
      <c r="F1124" s="25">
        <f>IF($E1124="","",DATE(IF($A1124="",nominal_year,$A1124),$B1124,$C1124)+($D1124-IF(LEFT(hour_conv,1)="1",1,0))/24)</f>
        <v/>
      </c>
      <c r="G1124" s="26">
        <f>IF(F1124="","",INT(F1124))</f>
        <v/>
      </c>
      <c r="H1124">
        <f>IF(G1124="","",IF(AND(MONTH(G1124)*100+DAY(G1124)&gt;=season_lo,MONTH(G1124)*100+DAY(G1124)&lt;=season_hi),1,0))</f>
        <v/>
      </c>
      <c r="I1124">
        <f>IF(G1124="","",G1124-first_day+1)</f>
        <v/>
      </c>
      <c r="J1124" s="27">
        <f>IF(I1124="","",INDEX(Daily!$J$2:$J$421,I1124))</f>
        <v/>
      </c>
      <c r="K1124" s="27">
        <f>IF(J1124="","",J1124+cat_offset)</f>
        <v/>
      </c>
      <c r="L1124" s="27">
        <f>IF(J1124="","",MAX(0,E1124-J1124)^2)</f>
        <v/>
      </c>
      <c r="M1124" s="27">
        <f>IF(J1124="","",MAX(0,E1124-(J1124+twcdh_off))^2)</f>
        <v/>
      </c>
      <c r="N1124" s="27">
        <f>IF(E1124="","",MAX(0,E1124-swcdh_thr)^2)</f>
        <v/>
      </c>
      <c r="O1124">
        <f>IF(K1124="","",ROUND(E1124-K1124,0))</f>
        <v/>
      </c>
      <c r="P1124">
        <f>IF(O1124="","",IF(O1124&gt;=1,O1124,0))</f>
        <v/>
      </c>
      <c r="Q1124" s="27">
        <f>IF(E1124="","",MAX(0,E1124-22))</f>
        <v/>
      </c>
      <c r="R1124" s="27">
        <f>IF(H1124=1,E1124,"")</f>
        <v/>
      </c>
      <c r="S1124" s="27">
        <f>IF(AND(H1124=1,J1124&lt;&gt;""),E1124-J1124,"")</f>
        <v/>
      </c>
      <c r="T1124">
        <f>IF(G1124="","",MONTH(G1124))</f>
        <v/>
      </c>
    </row>
    <row r="1125">
      <c r="A1125" s="24" t="n">
        <v>2020</v>
      </c>
      <c r="B1125" s="24" t="n">
        <v>2</v>
      </c>
      <c r="C1125" s="24" t="n">
        <v>16</v>
      </c>
      <c r="D1125" s="24" t="n">
        <v>20</v>
      </c>
      <c r="E1125" s="24" t="n">
        <v>7.62</v>
      </c>
      <c r="F1125" s="25">
        <f>IF($E1125="","",DATE(IF($A1125="",nominal_year,$A1125),$B1125,$C1125)+($D1125-IF(LEFT(hour_conv,1)="1",1,0))/24)</f>
        <v/>
      </c>
      <c r="G1125" s="26">
        <f>IF(F1125="","",INT(F1125))</f>
        <v/>
      </c>
      <c r="H1125">
        <f>IF(G1125="","",IF(AND(MONTH(G1125)*100+DAY(G1125)&gt;=season_lo,MONTH(G1125)*100+DAY(G1125)&lt;=season_hi),1,0))</f>
        <v/>
      </c>
      <c r="I1125">
        <f>IF(G1125="","",G1125-first_day+1)</f>
        <v/>
      </c>
      <c r="J1125" s="27">
        <f>IF(I1125="","",INDEX(Daily!$J$2:$J$421,I1125))</f>
        <v/>
      </c>
      <c r="K1125" s="27">
        <f>IF(J1125="","",J1125+cat_offset)</f>
        <v/>
      </c>
      <c r="L1125" s="27">
        <f>IF(J1125="","",MAX(0,E1125-J1125)^2)</f>
        <v/>
      </c>
      <c r="M1125" s="27">
        <f>IF(J1125="","",MAX(0,E1125-(J1125+twcdh_off))^2)</f>
        <v/>
      </c>
      <c r="N1125" s="27">
        <f>IF(E1125="","",MAX(0,E1125-swcdh_thr)^2)</f>
        <v/>
      </c>
      <c r="O1125">
        <f>IF(K1125="","",ROUND(E1125-K1125,0))</f>
        <v/>
      </c>
      <c r="P1125">
        <f>IF(O1125="","",IF(O1125&gt;=1,O1125,0))</f>
        <v/>
      </c>
      <c r="Q1125" s="27">
        <f>IF(E1125="","",MAX(0,E1125-22))</f>
        <v/>
      </c>
      <c r="R1125" s="27">
        <f>IF(H1125=1,E1125,"")</f>
        <v/>
      </c>
      <c r="S1125" s="27">
        <f>IF(AND(H1125=1,J1125&lt;&gt;""),E1125-J1125,"")</f>
        <v/>
      </c>
      <c r="T1125">
        <f>IF(G1125="","",MONTH(G1125))</f>
        <v/>
      </c>
    </row>
    <row r="1126">
      <c r="A1126" s="24" t="n">
        <v>2020</v>
      </c>
      <c r="B1126" s="24" t="n">
        <v>2</v>
      </c>
      <c r="C1126" s="24" t="n">
        <v>16</v>
      </c>
      <c r="D1126" s="24" t="n">
        <v>21</v>
      </c>
      <c r="E1126" s="24" t="n">
        <v>8.25</v>
      </c>
      <c r="F1126" s="25">
        <f>IF($E1126="","",DATE(IF($A1126="",nominal_year,$A1126),$B1126,$C1126)+($D1126-IF(LEFT(hour_conv,1)="1",1,0))/24)</f>
        <v/>
      </c>
      <c r="G1126" s="26">
        <f>IF(F1126="","",INT(F1126))</f>
        <v/>
      </c>
      <c r="H1126">
        <f>IF(G1126="","",IF(AND(MONTH(G1126)*100+DAY(G1126)&gt;=season_lo,MONTH(G1126)*100+DAY(G1126)&lt;=season_hi),1,0))</f>
        <v/>
      </c>
      <c r="I1126">
        <f>IF(G1126="","",G1126-first_day+1)</f>
        <v/>
      </c>
      <c r="J1126" s="27">
        <f>IF(I1126="","",INDEX(Daily!$J$2:$J$421,I1126))</f>
        <v/>
      </c>
      <c r="K1126" s="27">
        <f>IF(J1126="","",J1126+cat_offset)</f>
        <v/>
      </c>
      <c r="L1126" s="27">
        <f>IF(J1126="","",MAX(0,E1126-J1126)^2)</f>
        <v/>
      </c>
      <c r="M1126" s="27">
        <f>IF(J1126="","",MAX(0,E1126-(J1126+twcdh_off))^2)</f>
        <v/>
      </c>
      <c r="N1126" s="27">
        <f>IF(E1126="","",MAX(0,E1126-swcdh_thr)^2)</f>
        <v/>
      </c>
      <c r="O1126">
        <f>IF(K1126="","",ROUND(E1126-K1126,0))</f>
        <v/>
      </c>
      <c r="P1126">
        <f>IF(O1126="","",IF(O1126&gt;=1,O1126,0))</f>
        <v/>
      </c>
      <c r="Q1126" s="27">
        <f>IF(E1126="","",MAX(0,E1126-22))</f>
        <v/>
      </c>
      <c r="R1126" s="27">
        <f>IF(H1126=1,E1126,"")</f>
        <v/>
      </c>
      <c r="S1126" s="27">
        <f>IF(AND(H1126=1,J1126&lt;&gt;""),E1126-J1126,"")</f>
        <v/>
      </c>
      <c r="T1126">
        <f>IF(G1126="","",MONTH(G1126))</f>
        <v/>
      </c>
    </row>
    <row r="1127">
      <c r="A1127" s="24" t="n">
        <v>2020</v>
      </c>
      <c r="B1127" s="24" t="n">
        <v>2</v>
      </c>
      <c r="C1127" s="24" t="n">
        <v>16</v>
      </c>
      <c r="D1127" s="24" t="n">
        <v>22</v>
      </c>
      <c r="E1127" s="24" t="n">
        <v>7.1</v>
      </c>
      <c r="F1127" s="25">
        <f>IF($E1127="","",DATE(IF($A1127="",nominal_year,$A1127),$B1127,$C1127)+($D1127-IF(LEFT(hour_conv,1)="1",1,0))/24)</f>
        <v/>
      </c>
      <c r="G1127" s="26">
        <f>IF(F1127="","",INT(F1127))</f>
        <v/>
      </c>
      <c r="H1127">
        <f>IF(G1127="","",IF(AND(MONTH(G1127)*100+DAY(G1127)&gt;=season_lo,MONTH(G1127)*100+DAY(G1127)&lt;=season_hi),1,0))</f>
        <v/>
      </c>
      <c r="I1127">
        <f>IF(G1127="","",G1127-first_day+1)</f>
        <v/>
      </c>
      <c r="J1127" s="27">
        <f>IF(I1127="","",INDEX(Daily!$J$2:$J$421,I1127))</f>
        <v/>
      </c>
      <c r="K1127" s="27">
        <f>IF(J1127="","",J1127+cat_offset)</f>
        <v/>
      </c>
      <c r="L1127" s="27">
        <f>IF(J1127="","",MAX(0,E1127-J1127)^2)</f>
        <v/>
      </c>
      <c r="M1127" s="27">
        <f>IF(J1127="","",MAX(0,E1127-(J1127+twcdh_off))^2)</f>
        <v/>
      </c>
      <c r="N1127" s="27">
        <f>IF(E1127="","",MAX(0,E1127-swcdh_thr)^2)</f>
        <v/>
      </c>
      <c r="O1127">
        <f>IF(K1127="","",ROUND(E1127-K1127,0))</f>
        <v/>
      </c>
      <c r="P1127">
        <f>IF(O1127="","",IF(O1127&gt;=1,O1127,0))</f>
        <v/>
      </c>
      <c r="Q1127" s="27">
        <f>IF(E1127="","",MAX(0,E1127-22))</f>
        <v/>
      </c>
      <c r="R1127" s="27">
        <f>IF(H1127=1,E1127,"")</f>
        <v/>
      </c>
      <c r="S1127" s="27">
        <f>IF(AND(H1127=1,J1127&lt;&gt;""),E1127-J1127,"")</f>
        <v/>
      </c>
      <c r="T1127">
        <f>IF(G1127="","",MONTH(G1127))</f>
        <v/>
      </c>
    </row>
    <row r="1128">
      <c r="A1128" s="24" t="n">
        <v>2020</v>
      </c>
      <c r="B1128" s="24" t="n">
        <v>2</v>
      </c>
      <c r="C1128" s="24" t="n">
        <v>16</v>
      </c>
      <c r="D1128" s="24" t="n">
        <v>23</v>
      </c>
      <c r="E1128" s="24" t="n">
        <v>6.11</v>
      </c>
      <c r="F1128" s="25">
        <f>IF($E1128="","",DATE(IF($A1128="",nominal_year,$A1128),$B1128,$C1128)+($D1128-IF(LEFT(hour_conv,1)="1",1,0))/24)</f>
        <v/>
      </c>
      <c r="G1128" s="26">
        <f>IF(F1128="","",INT(F1128))</f>
        <v/>
      </c>
      <c r="H1128">
        <f>IF(G1128="","",IF(AND(MONTH(G1128)*100+DAY(G1128)&gt;=season_lo,MONTH(G1128)*100+DAY(G1128)&lt;=season_hi),1,0))</f>
        <v/>
      </c>
      <c r="I1128">
        <f>IF(G1128="","",G1128-first_day+1)</f>
        <v/>
      </c>
      <c r="J1128" s="27">
        <f>IF(I1128="","",INDEX(Daily!$J$2:$J$421,I1128))</f>
        <v/>
      </c>
      <c r="K1128" s="27">
        <f>IF(J1128="","",J1128+cat_offset)</f>
        <v/>
      </c>
      <c r="L1128" s="27">
        <f>IF(J1128="","",MAX(0,E1128-J1128)^2)</f>
        <v/>
      </c>
      <c r="M1128" s="27">
        <f>IF(J1128="","",MAX(0,E1128-(J1128+twcdh_off))^2)</f>
        <v/>
      </c>
      <c r="N1128" s="27">
        <f>IF(E1128="","",MAX(0,E1128-swcdh_thr)^2)</f>
        <v/>
      </c>
      <c r="O1128">
        <f>IF(K1128="","",ROUND(E1128-K1128,0))</f>
        <v/>
      </c>
      <c r="P1128">
        <f>IF(O1128="","",IF(O1128&gt;=1,O1128,0))</f>
        <v/>
      </c>
      <c r="Q1128" s="27">
        <f>IF(E1128="","",MAX(0,E1128-22))</f>
        <v/>
      </c>
      <c r="R1128" s="27">
        <f>IF(H1128=1,E1128,"")</f>
        <v/>
      </c>
      <c r="S1128" s="27">
        <f>IF(AND(H1128=1,J1128&lt;&gt;""),E1128-J1128,"")</f>
        <v/>
      </c>
      <c r="T1128">
        <f>IF(G1128="","",MONTH(G1128))</f>
        <v/>
      </c>
    </row>
    <row r="1129">
      <c r="A1129" s="24" t="n">
        <v>2020</v>
      </c>
      <c r="B1129" s="24" t="n">
        <v>2</v>
      </c>
      <c r="C1129" s="24" t="n">
        <v>16</v>
      </c>
      <c r="D1129" s="24" t="n">
        <v>24</v>
      </c>
      <c r="E1129" s="24" t="n">
        <v>4.9</v>
      </c>
      <c r="F1129" s="25">
        <f>IF($E1129="","",DATE(IF($A1129="",nominal_year,$A1129),$B1129,$C1129)+($D1129-IF(LEFT(hour_conv,1)="1",1,0))/24)</f>
        <v/>
      </c>
      <c r="G1129" s="26">
        <f>IF(F1129="","",INT(F1129))</f>
        <v/>
      </c>
      <c r="H1129">
        <f>IF(G1129="","",IF(AND(MONTH(G1129)*100+DAY(G1129)&gt;=season_lo,MONTH(G1129)*100+DAY(G1129)&lt;=season_hi),1,0))</f>
        <v/>
      </c>
      <c r="I1129">
        <f>IF(G1129="","",G1129-first_day+1)</f>
        <v/>
      </c>
      <c r="J1129" s="27">
        <f>IF(I1129="","",INDEX(Daily!$J$2:$J$421,I1129))</f>
        <v/>
      </c>
      <c r="K1129" s="27">
        <f>IF(J1129="","",J1129+cat_offset)</f>
        <v/>
      </c>
      <c r="L1129" s="27">
        <f>IF(J1129="","",MAX(0,E1129-J1129)^2)</f>
        <v/>
      </c>
      <c r="M1129" s="27">
        <f>IF(J1129="","",MAX(0,E1129-(J1129+twcdh_off))^2)</f>
        <v/>
      </c>
      <c r="N1129" s="27">
        <f>IF(E1129="","",MAX(0,E1129-swcdh_thr)^2)</f>
        <v/>
      </c>
      <c r="O1129">
        <f>IF(K1129="","",ROUND(E1129-K1129,0))</f>
        <v/>
      </c>
      <c r="P1129">
        <f>IF(O1129="","",IF(O1129&gt;=1,O1129,0))</f>
        <v/>
      </c>
      <c r="Q1129" s="27">
        <f>IF(E1129="","",MAX(0,E1129-22))</f>
        <v/>
      </c>
      <c r="R1129" s="27">
        <f>IF(H1129=1,E1129,"")</f>
        <v/>
      </c>
      <c r="S1129" s="27">
        <f>IF(AND(H1129=1,J1129&lt;&gt;""),E1129-J1129,"")</f>
        <v/>
      </c>
      <c r="T1129">
        <f>IF(G1129="","",MONTH(G1129))</f>
        <v/>
      </c>
    </row>
    <row r="1130">
      <c r="A1130" s="24" t="n">
        <v>2020</v>
      </c>
      <c r="B1130" s="24" t="n">
        <v>2</v>
      </c>
      <c r="C1130" s="24" t="n">
        <v>17</v>
      </c>
      <c r="D1130" s="24" t="n">
        <v>1</v>
      </c>
      <c r="E1130" s="24" t="n">
        <v>3.26</v>
      </c>
      <c r="F1130" s="25">
        <f>IF($E1130="","",DATE(IF($A1130="",nominal_year,$A1130),$B1130,$C1130)+($D1130-IF(LEFT(hour_conv,1)="1",1,0))/24)</f>
        <v/>
      </c>
      <c r="G1130" s="26">
        <f>IF(F1130="","",INT(F1130))</f>
        <v/>
      </c>
      <c r="H1130">
        <f>IF(G1130="","",IF(AND(MONTH(G1130)*100+DAY(G1130)&gt;=season_lo,MONTH(G1130)*100+DAY(G1130)&lt;=season_hi),1,0))</f>
        <v/>
      </c>
      <c r="I1130">
        <f>IF(G1130="","",G1130-first_day+1)</f>
        <v/>
      </c>
      <c r="J1130" s="27">
        <f>IF(I1130="","",INDEX(Daily!$J$2:$J$421,I1130))</f>
        <v/>
      </c>
      <c r="K1130" s="27">
        <f>IF(J1130="","",J1130+cat_offset)</f>
        <v/>
      </c>
      <c r="L1130" s="27">
        <f>IF(J1130="","",MAX(0,E1130-J1130)^2)</f>
        <v/>
      </c>
      <c r="M1130" s="27">
        <f>IF(J1130="","",MAX(0,E1130-(J1130+twcdh_off))^2)</f>
        <v/>
      </c>
      <c r="N1130" s="27">
        <f>IF(E1130="","",MAX(0,E1130-swcdh_thr)^2)</f>
        <v/>
      </c>
      <c r="O1130">
        <f>IF(K1130="","",ROUND(E1130-K1130,0))</f>
        <v/>
      </c>
      <c r="P1130">
        <f>IF(O1130="","",IF(O1130&gt;=1,O1130,0))</f>
        <v/>
      </c>
      <c r="Q1130" s="27">
        <f>IF(E1130="","",MAX(0,E1130-22))</f>
        <v/>
      </c>
      <c r="R1130" s="27">
        <f>IF(H1130=1,E1130,"")</f>
        <v/>
      </c>
      <c r="S1130" s="27">
        <f>IF(AND(H1130=1,J1130&lt;&gt;""),E1130-J1130,"")</f>
        <v/>
      </c>
      <c r="T1130">
        <f>IF(G1130="","",MONTH(G1130))</f>
        <v/>
      </c>
    </row>
    <row r="1131">
      <c r="A1131" s="24" t="n">
        <v>2020</v>
      </c>
      <c r="B1131" s="24" t="n">
        <v>2</v>
      </c>
      <c r="C1131" s="24" t="n">
        <v>17</v>
      </c>
      <c r="D1131" s="24" t="n">
        <v>2</v>
      </c>
      <c r="E1131" s="24" t="n">
        <v>3.02</v>
      </c>
      <c r="F1131" s="25">
        <f>IF($E1131="","",DATE(IF($A1131="",nominal_year,$A1131),$B1131,$C1131)+($D1131-IF(LEFT(hour_conv,1)="1",1,0))/24)</f>
        <v/>
      </c>
      <c r="G1131" s="26">
        <f>IF(F1131="","",INT(F1131))</f>
        <v/>
      </c>
      <c r="H1131">
        <f>IF(G1131="","",IF(AND(MONTH(G1131)*100+DAY(G1131)&gt;=season_lo,MONTH(G1131)*100+DAY(G1131)&lt;=season_hi),1,0))</f>
        <v/>
      </c>
      <c r="I1131">
        <f>IF(G1131="","",G1131-first_day+1)</f>
        <v/>
      </c>
      <c r="J1131" s="27">
        <f>IF(I1131="","",INDEX(Daily!$J$2:$J$421,I1131))</f>
        <v/>
      </c>
      <c r="K1131" s="27">
        <f>IF(J1131="","",J1131+cat_offset)</f>
        <v/>
      </c>
      <c r="L1131" s="27">
        <f>IF(J1131="","",MAX(0,E1131-J1131)^2)</f>
        <v/>
      </c>
      <c r="M1131" s="27">
        <f>IF(J1131="","",MAX(0,E1131-(J1131+twcdh_off))^2)</f>
        <v/>
      </c>
      <c r="N1131" s="27">
        <f>IF(E1131="","",MAX(0,E1131-swcdh_thr)^2)</f>
        <v/>
      </c>
      <c r="O1131">
        <f>IF(K1131="","",ROUND(E1131-K1131,0))</f>
        <v/>
      </c>
      <c r="P1131">
        <f>IF(O1131="","",IF(O1131&gt;=1,O1131,0))</f>
        <v/>
      </c>
      <c r="Q1131" s="27">
        <f>IF(E1131="","",MAX(0,E1131-22))</f>
        <v/>
      </c>
      <c r="R1131" s="27">
        <f>IF(H1131=1,E1131,"")</f>
        <v/>
      </c>
      <c r="S1131" s="27">
        <f>IF(AND(H1131=1,J1131&lt;&gt;""),E1131-J1131,"")</f>
        <v/>
      </c>
      <c r="T1131">
        <f>IF(G1131="","",MONTH(G1131))</f>
        <v/>
      </c>
    </row>
    <row r="1132">
      <c r="A1132" s="24" t="n">
        <v>2020</v>
      </c>
      <c r="B1132" s="24" t="n">
        <v>2</v>
      </c>
      <c r="C1132" s="24" t="n">
        <v>17</v>
      </c>
      <c r="D1132" s="24" t="n">
        <v>3</v>
      </c>
      <c r="E1132" s="24" t="n">
        <v>2.65</v>
      </c>
      <c r="F1132" s="25">
        <f>IF($E1132="","",DATE(IF($A1132="",nominal_year,$A1132),$B1132,$C1132)+($D1132-IF(LEFT(hour_conv,1)="1",1,0))/24)</f>
        <v/>
      </c>
      <c r="G1132" s="26">
        <f>IF(F1132="","",INT(F1132))</f>
        <v/>
      </c>
      <c r="H1132">
        <f>IF(G1132="","",IF(AND(MONTH(G1132)*100+DAY(G1132)&gt;=season_lo,MONTH(G1132)*100+DAY(G1132)&lt;=season_hi),1,0))</f>
        <v/>
      </c>
      <c r="I1132">
        <f>IF(G1132="","",G1132-first_day+1)</f>
        <v/>
      </c>
      <c r="J1132" s="27">
        <f>IF(I1132="","",INDEX(Daily!$J$2:$J$421,I1132))</f>
        <v/>
      </c>
      <c r="K1132" s="27">
        <f>IF(J1132="","",J1132+cat_offset)</f>
        <v/>
      </c>
      <c r="L1132" s="27">
        <f>IF(J1132="","",MAX(0,E1132-J1132)^2)</f>
        <v/>
      </c>
      <c r="M1132" s="27">
        <f>IF(J1132="","",MAX(0,E1132-(J1132+twcdh_off))^2)</f>
        <v/>
      </c>
      <c r="N1132" s="27">
        <f>IF(E1132="","",MAX(0,E1132-swcdh_thr)^2)</f>
        <v/>
      </c>
      <c r="O1132">
        <f>IF(K1132="","",ROUND(E1132-K1132,0))</f>
        <v/>
      </c>
      <c r="P1132">
        <f>IF(O1132="","",IF(O1132&gt;=1,O1132,0))</f>
        <v/>
      </c>
      <c r="Q1132" s="27">
        <f>IF(E1132="","",MAX(0,E1132-22))</f>
        <v/>
      </c>
      <c r="R1132" s="27">
        <f>IF(H1132=1,E1132,"")</f>
        <v/>
      </c>
      <c r="S1132" s="27">
        <f>IF(AND(H1132=1,J1132&lt;&gt;""),E1132-J1132,"")</f>
        <v/>
      </c>
      <c r="T1132">
        <f>IF(G1132="","",MONTH(G1132))</f>
        <v/>
      </c>
    </row>
    <row r="1133">
      <c r="A1133" s="24" t="n">
        <v>2020</v>
      </c>
      <c r="B1133" s="24" t="n">
        <v>2</v>
      </c>
      <c r="C1133" s="24" t="n">
        <v>17</v>
      </c>
      <c r="D1133" s="24" t="n">
        <v>4</v>
      </c>
      <c r="E1133" s="24" t="n">
        <v>1.69</v>
      </c>
      <c r="F1133" s="25">
        <f>IF($E1133="","",DATE(IF($A1133="",nominal_year,$A1133),$B1133,$C1133)+($D1133-IF(LEFT(hour_conv,1)="1",1,0))/24)</f>
        <v/>
      </c>
      <c r="G1133" s="26">
        <f>IF(F1133="","",INT(F1133))</f>
        <v/>
      </c>
      <c r="H1133">
        <f>IF(G1133="","",IF(AND(MONTH(G1133)*100+DAY(G1133)&gt;=season_lo,MONTH(G1133)*100+DAY(G1133)&lt;=season_hi),1,0))</f>
        <v/>
      </c>
      <c r="I1133">
        <f>IF(G1133="","",G1133-first_day+1)</f>
        <v/>
      </c>
      <c r="J1133" s="27">
        <f>IF(I1133="","",INDEX(Daily!$J$2:$J$421,I1133))</f>
        <v/>
      </c>
      <c r="K1133" s="27">
        <f>IF(J1133="","",J1133+cat_offset)</f>
        <v/>
      </c>
      <c r="L1133" s="27">
        <f>IF(J1133="","",MAX(0,E1133-J1133)^2)</f>
        <v/>
      </c>
      <c r="M1133" s="27">
        <f>IF(J1133="","",MAX(0,E1133-(J1133+twcdh_off))^2)</f>
        <v/>
      </c>
      <c r="N1133" s="27">
        <f>IF(E1133="","",MAX(0,E1133-swcdh_thr)^2)</f>
        <v/>
      </c>
      <c r="O1133">
        <f>IF(K1133="","",ROUND(E1133-K1133,0))</f>
        <v/>
      </c>
      <c r="P1133">
        <f>IF(O1133="","",IF(O1133&gt;=1,O1133,0))</f>
        <v/>
      </c>
      <c r="Q1133" s="27">
        <f>IF(E1133="","",MAX(0,E1133-22))</f>
        <v/>
      </c>
      <c r="R1133" s="27">
        <f>IF(H1133=1,E1133,"")</f>
        <v/>
      </c>
      <c r="S1133" s="27">
        <f>IF(AND(H1133=1,J1133&lt;&gt;""),E1133-J1133,"")</f>
        <v/>
      </c>
      <c r="T1133">
        <f>IF(G1133="","",MONTH(G1133))</f>
        <v/>
      </c>
    </row>
    <row r="1134">
      <c r="A1134" s="24" t="n">
        <v>2020</v>
      </c>
      <c r="B1134" s="24" t="n">
        <v>2</v>
      </c>
      <c r="C1134" s="24" t="n">
        <v>17</v>
      </c>
      <c r="D1134" s="24" t="n">
        <v>5</v>
      </c>
      <c r="E1134" s="24" t="n">
        <v>2.79</v>
      </c>
      <c r="F1134" s="25">
        <f>IF($E1134="","",DATE(IF($A1134="",nominal_year,$A1134),$B1134,$C1134)+($D1134-IF(LEFT(hour_conv,1)="1",1,0))/24)</f>
        <v/>
      </c>
      <c r="G1134" s="26">
        <f>IF(F1134="","",INT(F1134))</f>
        <v/>
      </c>
      <c r="H1134">
        <f>IF(G1134="","",IF(AND(MONTH(G1134)*100+DAY(G1134)&gt;=season_lo,MONTH(G1134)*100+DAY(G1134)&lt;=season_hi),1,0))</f>
        <v/>
      </c>
      <c r="I1134">
        <f>IF(G1134="","",G1134-first_day+1)</f>
        <v/>
      </c>
      <c r="J1134" s="27">
        <f>IF(I1134="","",INDEX(Daily!$J$2:$J$421,I1134))</f>
        <v/>
      </c>
      <c r="K1134" s="27">
        <f>IF(J1134="","",J1134+cat_offset)</f>
        <v/>
      </c>
      <c r="L1134" s="27">
        <f>IF(J1134="","",MAX(0,E1134-J1134)^2)</f>
        <v/>
      </c>
      <c r="M1134" s="27">
        <f>IF(J1134="","",MAX(0,E1134-(J1134+twcdh_off))^2)</f>
        <v/>
      </c>
      <c r="N1134" s="27">
        <f>IF(E1134="","",MAX(0,E1134-swcdh_thr)^2)</f>
        <v/>
      </c>
      <c r="O1134">
        <f>IF(K1134="","",ROUND(E1134-K1134,0))</f>
        <v/>
      </c>
      <c r="P1134">
        <f>IF(O1134="","",IF(O1134&gt;=1,O1134,0))</f>
        <v/>
      </c>
      <c r="Q1134" s="27">
        <f>IF(E1134="","",MAX(0,E1134-22))</f>
        <v/>
      </c>
      <c r="R1134" s="27">
        <f>IF(H1134=1,E1134,"")</f>
        <v/>
      </c>
      <c r="S1134" s="27">
        <f>IF(AND(H1134=1,J1134&lt;&gt;""),E1134-J1134,"")</f>
        <v/>
      </c>
      <c r="T1134">
        <f>IF(G1134="","",MONTH(G1134))</f>
        <v/>
      </c>
    </row>
    <row r="1135">
      <c r="A1135" s="24" t="n">
        <v>2020</v>
      </c>
      <c r="B1135" s="24" t="n">
        <v>2</v>
      </c>
      <c r="C1135" s="24" t="n">
        <v>17</v>
      </c>
      <c r="D1135" s="24" t="n">
        <v>6</v>
      </c>
      <c r="E1135" s="24" t="n">
        <v>4</v>
      </c>
      <c r="F1135" s="25">
        <f>IF($E1135="","",DATE(IF($A1135="",nominal_year,$A1135),$B1135,$C1135)+($D1135-IF(LEFT(hour_conv,1)="1",1,0))/24)</f>
        <v/>
      </c>
      <c r="G1135" s="26">
        <f>IF(F1135="","",INT(F1135))</f>
        <v/>
      </c>
      <c r="H1135">
        <f>IF(G1135="","",IF(AND(MONTH(G1135)*100+DAY(G1135)&gt;=season_lo,MONTH(G1135)*100+DAY(G1135)&lt;=season_hi),1,0))</f>
        <v/>
      </c>
      <c r="I1135">
        <f>IF(G1135="","",G1135-first_day+1)</f>
        <v/>
      </c>
      <c r="J1135" s="27">
        <f>IF(I1135="","",INDEX(Daily!$J$2:$J$421,I1135))</f>
        <v/>
      </c>
      <c r="K1135" s="27">
        <f>IF(J1135="","",J1135+cat_offset)</f>
        <v/>
      </c>
      <c r="L1135" s="27">
        <f>IF(J1135="","",MAX(0,E1135-J1135)^2)</f>
        <v/>
      </c>
      <c r="M1135" s="27">
        <f>IF(J1135="","",MAX(0,E1135-(J1135+twcdh_off))^2)</f>
        <v/>
      </c>
      <c r="N1135" s="27">
        <f>IF(E1135="","",MAX(0,E1135-swcdh_thr)^2)</f>
        <v/>
      </c>
      <c r="O1135">
        <f>IF(K1135="","",ROUND(E1135-K1135,0))</f>
        <v/>
      </c>
      <c r="P1135">
        <f>IF(O1135="","",IF(O1135&gt;=1,O1135,0))</f>
        <v/>
      </c>
      <c r="Q1135" s="27">
        <f>IF(E1135="","",MAX(0,E1135-22))</f>
        <v/>
      </c>
      <c r="R1135" s="27">
        <f>IF(H1135=1,E1135,"")</f>
        <v/>
      </c>
      <c r="S1135" s="27">
        <f>IF(AND(H1135=1,J1135&lt;&gt;""),E1135-J1135,"")</f>
        <v/>
      </c>
      <c r="T1135">
        <f>IF(G1135="","",MONTH(G1135))</f>
        <v/>
      </c>
    </row>
    <row r="1136">
      <c r="A1136" s="24" t="n">
        <v>2020</v>
      </c>
      <c r="B1136" s="24" t="n">
        <v>2</v>
      </c>
      <c r="C1136" s="24" t="n">
        <v>17</v>
      </c>
      <c r="D1136" s="24" t="n">
        <v>7</v>
      </c>
      <c r="E1136" s="24" t="n">
        <v>2.55</v>
      </c>
      <c r="F1136" s="25">
        <f>IF($E1136="","",DATE(IF($A1136="",nominal_year,$A1136),$B1136,$C1136)+($D1136-IF(LEFT(hour_conv,1)="1",1,0))/24)</f>
        <v/>
      </c>
      <c r="G1136" s="26">
        <f>IF(F1136="","",INT(F1136))</f>
        <v/>
      </c>
      <c r="H1136">
        <f>IF(G1136="","",IF(AND(MONTH(G1136)*100+DAY(G1136)&gt;=season_lo,MONTH(G1136)*100+DAY(G1136)&lt;=season_hi),1,0))</f>
        <v/>
      </c>
      <c r="I1136">
        <f>IF(G1136="","",G1136-first_day+1)</f>
        <v/>
      </c>
      <c r="J1136" s="27">
        <f>IF(I1136="","",INDEX(Daily!$J$2:$J$421,I1136))</f>
        <v/>
      </c>
      <c r="K1136" s="27">
        <f>IF(J1136="","",J1136+cat_offset)</f>
        <v/>
      </c>
      <c r="L1136" s="27">
        <f>IF(J1136="","",MAX(0,E1136-J1136)^2)</f>
        <v/>
      </c>
      <c r="M1136" s="27">
        <f>IF(J1136="","",MAX(0,E1136-(J1136+twcdh_off))^2)</f>
        <v/>
      </c>
      <c r="N1136" s="27">
        <f>IF(E1136="","",MAX(0,E1136-swcdh_thr)^2)</f>
        <v/>
      </c>
      <c r="O1136">
        <f>IF(K1136="","",ROUND(E1136-K1136,0))</f>
        <v/>
      </c>
      <c r="P1136">
        <f>IF(O1136="","",IF(O1136&gt;=1,O1136,0))</f>
        <v/>
      </c>
      <c r="Q1136" s="27">
        <f>IF(E1136="","",MAX(0,E1136-22))</f>
        <v/>
      </c>
      <c r="R1136" s="27">
        <f>IF(H1136=1,E1136,"")</f>
        <v/>
      </c>
      <c r="S1136" s="27">
        <f>IF(AND(H1136=1,J1136&lt;&gt;""),E1136-J1136,"")</f>
        <v/>
      </c>
      <c r="T1136">
        <f>IF(G1136="","",MONTH(G1136))</f>
        <v/>
      </c>
    </row>
    <row r="1137">
      <c r="A1137" s="24" t="n">
        <v>2020</v>
      </c>
      <c r="B1137" s="24" t="n">
        <v>2</v>
      </c>
      <c r="C1137" s="24" t="n">
        <v>17</v>
      </c>
      <c r="D1137" s="24" t="n">
        <v>8</v>
      </c>
      <c r="E1137" s="24" t="n">
        <v>4.37</v>
      </c>
      <c r="F1137" s="25">
        <f>IF($E1137="","",DATE(IF($A1137="",nominal_year,$A1137),$B1137,$C1137)+($D1137-IF(LEFT(hour_conv,1)="1",1,0))/24)</f>
        <v/>
      </c>
      <c r="G1137" s="26">
        <f>IF(F1137="","",INT(F1137))</f>
        <v/>
      </c>
      <c r="H1137">
        <f>IF(G1137="","",IF(AND(MONTH(G1137)*100+DAY(G1137)&gt;=season_lo,MONTH(G1137)*100+DAY(G1137)&lt;=season_hi),1,0))</f>
        <v/>
      </c>
      <c r="I1137">
        <f>IF(G1137="","",G1137-first_day+1)</f>
        <v/>
      </c>
      <c r="J1137" s="27">
        <f>IF(I1137="","",INDEX(Daily!$J$2:$J$421,I1137))</f>
        <v/>
      </c>
      <c r="K1137" s="27">
        <f>IF(J1137="","",J1137+cat_offset)</f>
        <v/>
      </c>
      <c r="L1137" s="27">
        <f>IF(J1137="","",MAX(0,E1137-J1137)^2)</f>
        <v/>
      </c>
      <c r="M1137" s="27">
        <f>IF(J1137="","",MAX(0,E1137-(J1137+twcdh_off))^2)</f>
        <v/>
      </c>
      <c r="N1137" s="27">
        <f>IF(E1137="","",MAX(0,E1137-swcdh_thr)^2)</f>
        <v/>
      </c>
      <c r="O1137">
        <f>IF(K1137="","",ROUND(E1137-K1137,0))</f>
        <v/>
      </c>
      <c r="P1137">
        <f>IF(O1137="","",IF(O1137&gt;=1,O1137,0))</f>
        <v/>
      </c>
      <c r="Q1137" s="27">
        <f>IF(E1137="","",MAX(0,E1137-22))</f>
        <v/>
      </c>
      <c r="R1137" s="27">
        <f>IF(H1137=1,E1137,"")</f>
        <v/>
      </c>
      <c r="S1137" s="27">
        <f>IF(AND(H1137=1,J1137&lt;&gt;""),E1137-J1137,"")</f>
        <v/>
      </c>
      <c r="T1137">
        <f>IF(G1137="","",MONTH(G1137))</f>
        <v/>
      </c>
    </row>
    <row r="1138">
      <c r="A1138" s="24" t="n">
        <v>2020</v>
      </c>
      <c r="B1138" s="24" t="n">
        <v>2</v>
      </c>
      <c r="C1138" s="24" t="n">
        <v>17</v>
      </c>
      <c r="D1138" s="24" t="n">
        <v>9</v>
      </c>
      <c r="E1138" s="24" t="n">
        <v>4.88</v>
      </c>
      <c r="F1138" s="25">
        <f>IF($E1138="","",DATE(IF($A1138="",nominal_year,$A1138),$B1138,$C1138)+($D1138-IF(LEFT(hour_conv,1)="1",1,0))/24)</f>
        <v/>
      </c>
      <c r="G1138" s="26">
        <f>IF(F1138="","",INT(F1138))</f>
        <v/>
      </c>
      <c r="H1138">
        <f>IF(G1138="","",IF(AND(MONTH(G1138)*100+DAY(G1138)&gt;=season_lo,MONTH(G1138)*100+DAY(G1138)&lt;=season_hi),1,0))</f>
        <v/>
      </c>
      <c r="I1138">
        <f>IF(G1138="","",G1138-first_day+1)</f>
        <v/>
      </c>
      <c r="J1138" s="27">
        <f>IF(I1138="","",INDEX(Daily!$J$2:$J$421,I1138))</f>
        <v/>
      </c>
      <c r="K1138" s="27">
        <f>IF(J1138="","",J1138+cat_offset)</f>
        <v/>
      </c>
      <c r="L1138" s="27">
        <f>IF(J1138="","",MAX(0,E1138-J1138)^2)</f>
        <v/>
      </c>
      <c r="M1138" s="27">
        <f>IF(J1138="","",MAX(0,E1138-(J1138+twcdh_off))^2)</f>
        <v/>
      </c>
      <c r="N1138" s="27">
        <f>IF(E1138="","",MAX(0,E1138-swcdh_thr)^2)</f>
        <v/>
      </c>
      <c r="O1138">
        <f>IF(K1138="","",ROUND(E1138-K1138,0))</f>
        <v/>
      </c>
      <c r="P1138">
        <f>IF(O1138="","",IF(O1138&gt;=1,O1138,0))</f>
        <v/>
      </c>
      <c r="Q1138" s="27">
        <f>IF(E1138="","",MAX(0,E1138-22))</f>
        <v/>
      </c>
      <c r="R1138" s="27">
        <f>IF(H1138=1,E1138,"")</f>
        <v/>
      </c>
      <c r="S1138" s="27">
        <f>IF(AND(H1138=1,J1138&lt;&gt;""),E1138-J1138,"")</f>
        <v/>
      </c>
      <c r="T1138">
        <f>IF(G1138="","",MONTH(G1138))</f>
        <v/>
      </c>
    </row>
    <row r="1139">
      <c r="A1139" s="24" t="n">
        <v>2020</v>
      </c>
      <c r="B1139" s="24" t="n">
        <v>2</v>
      </c>
      <c r="C1139" s="24" t="n">
        <v>17</v>
      </c>
      <c r="D1139" s="24" t="n">
        <v>10</v>
      </c>
      <c r="E1139" s="24" t="n">
        <v>5.51</v>
      </c>
      <c r="F1139" s="25">
        <f>IF($E1139="","",DATE(IF($A1139="",nominal_year,$A1139),$B1139,$C1139)+($D1139-IF(LEFT(hour_conv,1)="1",1,0))/24)</f>
        <v/>
      </c>
      <c r="G1139" s="26">
        <f>IF(F1139="","",INT(F1139))</f>
        <v/>
      </c>
      <c r="H1139">
        <f>IF(G1139="","",IF(AND(MONTH(G1139)*100+DAY(G1139)&gt;=season_lo,MONTH(G1139)*100+DAY(G1139)&lt;=season_hi),1,0))</f>
        <v/>
      </c>
      <c r="I1139">
        <f>IF(G1139="","",G1139-first_day+1)</f>
        <v/>
      </c>
      <c r="J1139" s="27">
        <f>IF(I1139="","",INDEX(Daily!$J$2:$J$421,I1139))</f>
        <v/>
      </c>
      <c r="K1139" s="27">
        <f>IF(J1139="","",J1139+cat_offset)</f>
        <v/>
      </c>
      <c r="L1139" s="27">
        <f>IF(J1139="","",MAX(0,E1139-J1139)^2)</f>
        <v/>
      </c>
      <c r="M1139" s="27">
        <f>IF(J1139="","",MAX(0,E1139-(J1139+twcdh_off))^2)</f>
        <v/>
      </c>
      <c r="N1139" s="27">
        <f>IF(E1139="","",MAX(0,E1139-swcdh_thr)^2)</f>
        <v/>
      </c>
      <c r="O1139">
        <f>IF(K1139="","",ROUND(E1139-K1139,0))</f>
        <v/>
      </c>
      <c r="P1139">
        <f>IF(O1139="","",IF(O1139&gt;=1,O1139,0))</f>
        <v/>
      </c>
      <c r="Q1139" s="27">
        <f>IF(E1139="","",MAX(0,E1139-22))</f>
        <v/>
      </c>
      <c r="R1139" s="27">
        <f>IF(H1139=1,E1139,"")</f>
        <v/>
      </c>
      <c r="S1139" s="27">
        <f>IF(AND(H1139=1,J1139&lt;&gt;""),E1139-J1139,"")</f>
        <v/>
      </c>
      <c r="T1139">
        <f>IF(G1139="","",MONTH(G1139))</f>
        <v/>
      </c>
    </row>
    <row r="1140">
      <c r="A1140" s="24" t="n">
        <v>2020</v>
      </c>
      <c r="B1140" s="24" t="n">
        <v>2</v>
      </c>
      <c r="C1140" s="24" t="n">
        <v>17</v>
      </c>
      <c r="D1140" s="24" t="n">
        <v>11</v>
      </c>
      <c r="E1140" s="24" t="n">
        <v>6.94</v>
      </c>
      <c r="F1140" s="25">
        <f>IF($E1140="","",DATE(IF($A1140="",nominal_year,$A1140),$B1140,$C1140)+($D1140-IF(LEFT(hour_conv,1)="1",1,0))/24)</f>
        <v/>
      </c>
      <c r="G1140" s="26">
        <f>IF(F1140="","",INT(F1140))</f>
        <v/>
      </c>
      <c r="H1140">
        <f>IF(G1140="","",IF(AND(MONTH(G1140)*100+DAY(G1140)&gt;=season_lo,MONTH(G1140)*100+DAY(G1140)&lt;=season_hi),1,0))</f>
        <v/>
      </c>
      <c r="I1140">
        <f>IF(G1140="","",G1140-first_day+1)</f>
        <v/>
      </c>
      <c r="J1140" s="27">
        <f>IF(I1140="","",INDEX(Daily!$J$2:$J$421,I1140))</f>
        <v/>
      </c>
      <c r="K1140" s="27">
        <f>IF(J1140="","",J1140+cat_offset)</f>
        <v/>
      </c>
      <c r="L1140" s="27">
        <f>IF(J1140="","",MAX(0,E1140-J1140)^2)</f>
        <v/>
      </c>
      <c r="M1140" s="27">
        <f>IF(J1140="","",MAX(0,E1140-(J1140+twcdh_off))^2)</f>
        <v/>
      </c>
      <c r="N1140" s="27">
        <f>IF(E1140="","",MAX(0,E1140-swcdh_thr)^2)</f>
        <v/>
      </c>
      <c r="O1140">
        <f>IF(K1140="","",ROUND(E1140-K1140,0))</f>
        <v/>
      </c>
      <c r="P1140">
        <f>IF(O1140="","",IF(O1140&gt;=1,O1140,0))</f>
        <v/>
      </c>
      <c r="Q1140" s="27">
        <f>IF(E1140="","",MAX(0,E1140-22))</f>
        <v/>
      </c>
      <c r="R1140" s="27">
        <f>IF(H1140=1,E1140,"")</f>
        <v/>
      </c>
      <c r="S1140" s="27">
        <f>IF(AND(H1140=1,J1140&lt;&gt;""),E1140-J1140,"")</f>
        <v/>
      </c>
      <c r="T1140">
        <f>IF(G1140="","",MONTH(G1140))</f>
        <v/>
      </c>
    </row>
    <row r="1141">
      <c r="A1141" s="24" t="n">
        <v>2020</v>
      </c>
      <c r="B1141" s="24" t="n">
        <v>2</v>
      </c>
      <c r="C1141" s="24" t="n">
        <v>17</v>
      </c>
      <c r="D1141" s="24" t="n">
        <v>12</v>
      </c>
      <c r="E1141" s="24" t="n">
        <v>6.66</v>
      </c>
      <c r="F1141" s="25">
        <f>IF($E1141="","",DATE(IF($A1141="",nominal_year,$A1141),$B1141,$C1141)+($D1141-IF(LEFT(hour_conv,1)="1",1,0))/24)</f>
        <v/>
      </c>
      <c r="G1141" s="26">
        <f>IF(F1141="","",INT(F1141))</f>
        <v/>
      </c>
      <c r="H1141">
        <f>IF(G1141="","",IF(AND(MONTH(G1141)*100+DAY(G1141)&gt;=season_lo,MONTH(G1141)*100+DAY(G1141)&lt;=season_hi),1,0))</f>
        <v/>
      </c>
      <c r="I1141">
        <f>IF(G1141="","",G1141-first_day+1)</f>
        <v/>
      </c>
      <c r="J1141" s="27">
        <f>IF(I1141="","",INDEX(Daily!$J$2:$J$421,I1141))</f>
        <v/>
      </c>
      <c r="K1141" s="27">
        <f>IF(J1141="","",J1141+cat_offset)</f>
        <v/>
      </c>
      <c r="L1141" s="27">
        <f>IF(J1141="","",MAX(0,E1141-J1141)^2)</f>
        <v/>
      </c>
      <c r="M1141" s="27">
        <f>IF(J1141="","",MAX(0,E1141-(J1141+twcdh_off))^2)</f>
        <v/>
      </c>
      <c r="N1141" s="27">
        <f>IF(E1141="","",MAX(0,E1141-swcdh_thr)^2)</f>
        <v/>
      </c>
      <c r="O1141">
        <f>IF(K1141="","",ROUND(E1141-K1141,0))</f>
        <v/>
      </c>
      <c r="P1141">
        <f>IF(O1141="","",IF(O1141&gt;=1,O1141,0))</f>
        <v/>
      </c>
      <c r="Q1141" s="27">
        <f>IF(E1141="","",MAX(0,E1141-22))</f>
        <v/>
      </c>
      <c r="R1141" s="27">
        <f>IF(H1141=1,E1141,"")</f>
        <v/>
      </c>
      <c r="S1141" s="27">
        <f>IF(AND(H1141=1,J1141&lt;&gt;""),E1141-J1141,"")</f>
        <v/>
      </c>
      <c r="T1141">
        <f>IF(G1141="","",MONTH(G1141))</f>
        <v/>
      </c>
    </row>
    <row r="1142">
      <c r="A1142" s="24" t="n">
        <v>2020</v>
      </c>
      <c r="B1142" s="24" t="n">
        <v>2</v>
      </c>
      <c r="C1142" s="24" t="n">
        <v>17</v>
      </c>
      <c r="D1142" s="24" t="n">
        <v>13</v>
      </c>
      <c r="E1142" s="24" t="n">
        <v>7.87</v>
      </c>
      <c r="F1142" s="25">
        <f>IF($E1142="","",DATE(IF($A1142="",nominal_year,$A1142),$B1142,$C1142)+($D1142-IF(LEFT(hour_conv,1)="1",1,0))/24)</f>
        <v/>
      </c>
      <c r="G1142" s="26">
        <f>IF(F1142="","",INT(F1142))</f>
        <v/>
      </c>
      <c r="H1142">
        <f>IF(G1142="","",IF(AND(MONTH(G1142)*100+DAY(G1142)&gt;=season_lo,MONTH(G1142)*100+DAY(G1142)&lt;=season_hi),1,0))</f>
        <v/>
      </c>
      <c r="I1142">
        <f>IF(G1142="","",G1142-first_day+1)</f>
        <v/>
      </c>
      <c r="J1142" s="27">
        <f>IF(I1142="","",INDEX(Daily!$J$2:$J$421,I1142))</f>
        <v/>
      </c>
      <c r="K1142" s="27">
        <f>IF(J1142="","",J1142+cat_offset)</f>
        <v/>
      </c>
      <c r="L1142" s="27">
        <f>IF(J1142="","",MAX(0,E1142-J1142)^2)</f>
        <v/>
      </c>
      <c r="M1142" s="27">
        <f>IF(J1142="","",MAX(0,E1142-(J1142+twcdh_off))^2)</f>
        <v/>
      </c>
      <c r="N1142" s="27">
        <f>IF(E1142="","",MAX(0,E1142-swcdh_thr)^2)</f>
        <v/>
      </c>
      <c r="O1142">
        <f>IF(K1142="","",ROUND(E1142-K1142,0))</f>
        <v/>
      </c>
      <c r="P1142">
        <f>IF(O1142="","",IF(O1142&gt;=1,O1142,0))</f>
        <v/>
      </c>
      <c r="Q1142" s="27">
        <f>IF(E1142="","",MAX(0,E1142-22))</f>
        <v/>
      </c>
      <c r="R1142" s="27">
        <f>IF(H1142=1,E1142,"")</f>
        <v/>
      </c>
      <c r="S1142" s="27">
        <f>IF(AND(H1142=1,J1142&lt;&gt;""),E1142-J1142,"")</f>
        <v/>
      </c>
      <c r="T1142">
        <f>IF(G1142="","",MONTH(G1142))</f>
        <v/>
      </c>
    </row>
    <row r="1143">
      <c r="A1143" s="24" t="n">
        <v>2020</v>
      </c>
      <c r="B1143" s="24" t="n">
        <v>2</v>
      </c>
      <c r="C1143" s="24" t="n">
        <v>17</v>
      </c>
      <c r="D1143" s="24" t="n">
        <v>14</v>
      </c>
      <c r="E1143" s="24" t="n">
        <v>8.91</v>
      </c>
      <c r="F1143" s="25">
        <f>IF($E1143="","",DATE(IF($A1143="",nominal_year,$A1143),$B1143,$C1143)+($D1143-IF(LEFT(hour_conv,1)="1",1,0))/24)</f>
        <v/>
      </c>
      <c r="G1143" s="26">
        <f>IF(F1143="","",INT(F1143))</f>
        <v/>
      </c>
      <c r="H1143">
        <f>IF(G1143="","",IF(AND(MONTH(G1143)*100+DAY(G1143)&gt;=season_lo,MONTH(G1143)*100+DAY(G1143)&lt;=season_hi),1,0))</f>
        <v/>
      </c>
      <c r="I1143">
        <f>IF(G1143="","",G1143-first_day+1)</f>
        <v/>
      </c>
      <c r="J1143" s="27">
        <f>IF(I1143="","",INDEX(Daily!$J$2:$J$421,I1143))</f>
        <v/>
      </c>
      <c r="K1143" s="27">
        <f>IF(J1143="","",J1143+cat_offset)</f>
        <v/>
      </c>
      <c r="L1143" s="27">
        <f>IF(J1143="","",MAX(0,E1143-J1143)^2)</f>
        <v/>
      </c>
      <c r="M1143" s="27">
        <f>IF(J1143="","",MAX(0,E1143-(J1143+twcdh_off))^2)</f>
        <v/>
      </c>
      <c r="N1143" s="27">
        <f>IF(E1143="","",MAX(0,E1143-swcdh_thr)^2)</f>
        <v/>
      </c>
      <c r="O1143">
        <f>IF(K1143="","",ROUND(E1143-K1143,0))</f>
        <v/>
      </c>
      <c r="P1143">
        <f>IF(O1143="","",IF(O1143&gt;=1,O1143,0))</f>
        <v/>
      </c>
      <c r="Q1143" s="27">
        <f>IF(E1143="","",MAX(0,E1143-22))</f>
        <v/>
      </c>
      <c r="R1143" s="27">
        <f>IF(H1143=1,E1143,"")</f>
        <v/>
      </c>
      <c r="S1143" s="27">
        <f>IF(AND(H1143=1,J1143&lt;&gt;""),E1143-J1143,"")</f>
        <v/>
      </c>
      <c r="T1143">
        <f>IF(G1143="","",MONTH(G1143))</f>
        <v/>
      </c>
    </row>
    <row r="1144">
      <c r="A1144" s="24" t="n">
        <v>2020</v>
      </c>
      <c r="B1144" s="24" t="n">
        <v>2</v>
      </c>
      <c r="C1144" s="24" t="n">
        <v>17</v>
      </c>
      <c r="D1144" s="24" t="n">
        <v>15</v>
      </c>
      <c r="E1144" s="24" t="n">
        <v>8.550000000000001</v>
      </c>
      <c r="F1144" s="25">
        <f>IF($E1144="","",DATE(IF($A1144="",nominal_year,$A1144),$B1144,$C1144)+($D1144-IF(LEFT(hour_conv,1)="1",1,0))/24)</f>
        <v/>
      </c>
      <c r="G1144" s="26">
        <f>IF(F1144="","",INT(F1144))</f>
        <v/>
      </c>
      <c r="H1144">
        <f>IF(G1144="","",IF(AND(MONTH(G1144)*100+DAY(G1144)&gt;=season_lo,MONTH(G1144)*100+DAY(G1144)&lt;=season_hi),1,0))</f>
        <v/>
      </c>
      <c r="I1144">
        <f>IF(G1144="","",G1144-first_day+1)</f>
        <v/>
      </c>
      <c r="J1144" s="27">
        <f>IF(I1144="","",INDEX(Daily!$J$2:$J$421,I1144))</f>
        <v/>
      </c>
      <c r="K1144" s="27">
        <f>IF(J1144="","",J1144+cat_offset)</f>
        <v/>
      </c>
      <c r="L1144" s="27">
        <f>IF(J1144="","",MAX(0,E1144-J1144)^2)</f>
        <v/>
      </c>
      <c r="M1144" s="27">
        <f>IF(J1144="","",MAX(0,E1144-(J1144+twcdh_off))^2)</f>
        <v/>
      </c>
      <c r="N1144" s="27">
        <f>IF(E1144="","",MAX(0,E1144-swcdh_thr)^2)</f>
        <v/>
      </c>
      <c r="O1144">
        <f>IF(K1144="","",ROUND(E1144-K1144,0))</f>
        <v/>
      </c>
      <c r="P1144">
        <f>IF(O1144="","",IF(O1144&gt;=1,O1144,0))</f>
        <v/>
      </c>
      <c r="Q1144" s="27">
        <f>IF(E1144="","",MAX(0,E1144-22))</f>
        <v/>
      </c>
      <c r="R1144" s="27">
        <f>IF(H1144=1,E1144,"")</f>
        <v/>
      </c>
      <c r="S1144" s="27">
        <f>IF(AND(H1144=1,J1144&lt;&gt;""),E1144-J1144,"")</f>
        <v/>
      </c>
      <c r="T1144">
        <f>IF(G1144="","",MONTH(G1144))</f>
        <v/>
      </c>
    </row>
    <row r="1145">
      <c r="A1145" s="24" t="n">
        <v>2020</v>
      </c>
      <c r="B1145" s="24" t="n">
        <v>2</v>
      </c>
      <c r="C1145" s="24" t="n">
        <v>17</v>
      </c>
      <c r="D1145" s="24" t="n">
        <v>16</v>
      </c>
      <c r="E1145" s="24" t="n">
        <v>8.57</v>
      </c>
      <c r="F1145" s="25">
        <f>IF($E1145="","",DATE(IF($A1145="",nominal_year,$A1145),$B1145,$C1145)+($D1145-IF(LEFT(hour_conv,1)="1",1,0))/24)</f>
        <v/>
      </c>
      <c r="G1145" s="26">
        <f>IF(F1145="","",INT(F1145))</f>
        <v/>
      </c>
      <c r="H1145">
        <f>IF(G1145="","",IF(AND(MONTH(G1145)*100+DAY(G1145)&gt;=season_lo,MONTH(G1145)*100+DAY(G1145)&lt;=season_hi),1,0))</f>
        <v/>
      </c>
      <c r="I1145">
        <f>IF(G1145="","",G1145-first_day+1)</f>
        <v/>
      </c>
      <c r="J1145" s="27">
        <f>IF(I1145="","",INDEX(Daily!$J$2:$J$421,I1145))</f>
        <v/>
      </c>
      <c r="K1145" s="27">
        <f>IF(J1145="","",J1145+cat_offset)</f>
        <v/>
      </c>
      <c r="L1145" s="27">
        <f>IF(J1145="","",MAX(0,E1145-J1145)^2)</f>
        <v/>
      </c>
      <c r="M1145" s="27">
        <f>IF(J1145="","",MAX(0,E1145-(J1145+twcdh_off))^2)</f>
        <v/>
      </c>
      <c r="N1145" s="27">
        <f>IF(E1145="","",MAX(0,E1145-swcdh_thr)^2)</f>
        <v/>
      </c>
      <c r="O1145">
        <f>IF(K1145="","",ROUND(E1145-K1145,0))</f>
        <v/>
      </c>
      <c r="P1145">
        <f>IF(O1145="","",IF(O1145&gt;=1,O1145,0))</f>
        <v/>
      </c>
      <c r="Q1145" s="27">
        <f>IF(E1145="","",MAX(0,E1145-22))</f>
        <v/>
      </c>
      <c r="R1145" s="27">
        <f>IF(H1145=1,E1145,"")</f>
        <v/>
      </c>
      <c r="S1145" s="27">
        <f>IF(AND(H1145=1,J1145&lt;&gt;""),E1145-J1145,"")</f>
        <v/>
      </c>
      <c r="T1145">
        <f>IF(G1145="","",MONTH(G1145))</f>
        <v/>
      </c>
    </row>
    <row r="1146">
      <c r="A1146" s="24" t="n">
        <v>2020</v>
      </c>
      <c r="B1146" s="24" t="n">
        <v>2</v>
      </c>
      <c r="C1146" s="24" t="n">
        <v>17</v>
      </c>
      <c r="D1146" s="24" t="n">
        <v>17</v>
      </c>
      <c r="E1146" s="24" t="n">
        <v>8.69</v>
      </c>
      <c r="F1146" s="25">
        <f>IF($E1146="","",DATE(IF($A1146="",nominal_year,$A1146),$B1146,$C1146)+($D1146-IF(LEFT(hour_conv,1)="1",1,0))/24)</f>
        <v/>
      </c>
      <c r="G1146" s="26">
        <f>IF(F1146="","",INT(F1146))</f>
        <v/>
      </c>
      <c r="H1146">
        <f>IF(G1146="","",IF(AND(MONTH(G1146)*100+DAY(G1146)&gt;=season_lo,MONTH(G1146)*100+DAY(G1146)&lt;=season_hi),1,0))</f>
        <v/>
      </c>
      <c r="I1146">
        <f>IF(G1146="","",G1146-first_day+1)</f>
        <v/>
      </c>
      <c r="J1146" s="27">
        <f>IF(I1146="","",INDEX(Daily!$J$2:$J$421,I1146))</f>
        <v/>
      </c>
      <c r="K1146" s="27">
        <f>IF(J1146="","",J1146+cat_offset)</f>
        <v/>
      </c>
      <c r="L1146" s="27">
        <f>IF(J1146="","",MAX(0,E1146-J1146)^2)</f>
        <v/>
      </c>
      <c r="M1146" s="27">
        <f>IF(J1146="","",MAX(0,E1146-(J1146+twcdh_off))^2)</f>
        <v/>
      </c>
      <c r="N1146" s="27">
        <f>IF(E1146="","",MAX(0,E1146-swcdh_thr)^2)</f>
        <v/>
      </c>
      <c r="O1146">
        <f>IF(K1146="","",ROUND(E1146-K1146,0))</f>
        <v/>
      </c>
      <c r="P1146">
        <f>IF(O1146="","",IF(O1146&gt;=1,O1146,0))</f>
        <v/>
      </c>
      <c r="Q1146" s="27">
        <f>IF(E1146="","",MAX(0,E1146-22))</f>
        <v/>
      </c>
      <c r="R1146" s="27">
        <f>IF(H1146=1,E1146,"")</f>
        <v/>
      </c>
      <c r="S1146" s="27">
        <f>IF(AND(H1146=1,J1146&lt;&gt;""),E1146-J1146,"")</f>
        <v/>
      </c>
      <c r="T1146">
        <f>IF(G1146="","",MONTH(G1146))</f>
        <v/>
      </c>
    </row>
    <row r="1147">
      <c r="A1147" s="24" t="n">
        <v>2020</v>
      </c>
      <c r="B1147" s="24" t="n">
        <v>2</v>
      </c>
      <c r="C1147" s="24" t="n">
        <v>17</v>
      </c>
      <c r="D1147" s="24" t="n">
        <v>18</v>
      </c>
      <c r="E1147" s="24" t="n">
        <v>8.140000000000001</v>
      </c>
      <c r="F1147" s="25">
        <f>IF($E1147="","",DATE(IF($A1147="",nominal_year,$A1147),$B1147,$C1147)+($D1147-IF(LEFT(hour_conv,1)="1",1,0))/24)</f>
        <v/>
      </c>
      <c r="G1147" s="26">
        <f>IF(F1147="","",INT(F1147))</f>
        <v/>
      </c>
      <c r="H1147">
        <f>IF(G1147="","",IF(AND(MONTH(G1147)*100+DAY(G1147)&gt;=season_lo,MONTH(G1147)*100+DAY(G1147)&lt;=season_hi),1,0))</f>
        <v/>
      </c>
      <c r="I1147">
        <f>IF(G1147="","",G1147-first_day+1)</f>
        <v/>
      </c>
      <c r="J1147" s="27">
        <f>IF(I1147="","",INDEX(Daily!$J$2:$J$421,I1147))</f>
        <v/>
      </c>
      <c r="K1147" s="27">
        <f>IF(J1147="","",J1147+cat_offset)</f>
        <v/>
      </c>
      <c r="L1147" s="27">
        <f>IF(J1147="","",MAX(0,E1147-J1147)^2)</f>
        <v/>
      </c>
      <c r="M1147" s="27">
        <f>IF(J1147="","",MAX(0,E1147-(J1147+twcdh_off))^2)</f>
        <v/>
      </c>
      <c r="N1147" s="27">
        <f>IF(E1147="","",MAX(0,E1147-swcdh_thr)^2)</f>
        <v/>
      </c>
      <c r="O1147">
        <f>IF(K1147="","",ROUND(E1147-K1147,0))</f>
        <v/>
      </c>
      <c r="P1147">
        <f>IF(O1147="","",IF(O1147&gt;=1,O1147,0))</f>
        <v/>
      </c>
      <c r="Q1147" s="27">
        <f>IF(E1147="","",MAX(0,E1147-22))</f>
        <v/>
      </c>
      <c r="R1147" s="27">
        <f>IF(H1147=1,E1147,"")</f>
        <v/>
      </c>
      <c r="S1147" s="27">
        <f>IF(AND(H1147=1,J1147&lt;&gt;""),E1147-J1147,"")</f>
        <v/>
      </c>
      <c r="T1147">
        <f>IF(G1147="","",MONTH(G1147))</f>
        <v/>
      </c>
    </row>
    <row r="1148">
      <c r="A1148" s="24" t="n">
        <v>2020</v>
      </c>
      <c r="B1148" s="24" t="n">
        <v>2</v>
      </c>
      <c r="C1148" s="24" t="n">
        <v>17</v>
      </c>
      <c r="D1148" s="24" t="n">
        <v>19</v>
      </c>
      <c r="E1148" s="24" t="n">
        <v>8.460000000000001</v>
      </c>
      <c r="F1148" s="25">
        <f>IF($E1148="","",DATE(IF($A1148="",nominal_year,$A1148),$B1148,$C1148)+($D1148-IF(LEFT(hour_conv,1)="1",1,0))/24)</f>
        <v/>
      </c>
      <c r="G1148" s="26">
        <f>IF(F1148="","",INT(F1148))</f>
        <v/>
      </c>
      <c r="H1148">
        <f>IF(G1148="","",IF(AND(MONTH(G1148)*100+DAY(G1148)&gt;=season_lo,MONTH(G1148)*100+DAY(G1148)&lt;=season_hi),1,0))</f>
        <v/>
      </c>
      <c r="I1148">
        <f>IF(G1148="","",G1148-first_day+1)</f>
        <v/>
      </c>
      <c r="J1148" s="27">
        <f>IF(I1148="","",INDEX(Daily!$J$2:$J$421,I1148))</f>
        <v/>
      </c>
      <c r="K1148" s="27">
        <f>IF(J1148="","",J1148+cat_offset)</f>
        <v/>
      </c>
      <c r="L1148" s="27">
        <f>IF(J1148="","",MAX(0,E1148-J1148)^2)</f>
        <v/>
      </c>
      <c r="M1148" s="27">
        <f>IF(J1148="","",MAX(0,E1148-(J1148+twcdh_off))^2)</f>
        <v/>
      </c>
      <c r="N1148" s="27">
        <f>IF(E1148="","",MAX(0,E1148-swcdh_thr)^2)</f>
        <v/>
      </c>
      <c r="O1148">
        <f>IF(K1148="","",ROUND(E1148-K1148,0))</f>
        <v/>
      </c>
      <c r="P1148">
        <f>IF(O1148="","",IF(O1148&gt;=1,O1148,0))</f>
        <v/>
      </c>
      <c r="Q1148" s="27">
        <f>IF(E1148="","",MAX(0,E1148-22))</f>
        <v/>
      </c>
      <c r="R1148" s="27">
        <f>IF(H1148=1,E1148,"")</f>
        <v/>
      </c>
      <c r="S1148" s="27">
        <f>IF(AND(H1148=1,J1148&lt;&gt;""),E1148-J1148,"")</f>
        <v/>
      </c>
      <c r="T1148">
        <f>IF(G1148="","",MONTH(G1148))</f>
        <v/>
      </c>
    </row>
    <row r="1149">
      <c r="A1149" s="24" t="n">
        <v>2020</v>
      </c>
      <c r="B1149" s="24" t="n">
        <v>2</v>
      </c>
      <c r="C1149" s="24" t="n">
        <v>17</v>
      </c>
      <c r="D1149" s="24" t="n">
        <v>20</v>
      </c>
      <c r="E1149" s="24" t="n">
        <v>6.79</v>
      </c>
      <c r="F1149" s="25">
        <f>IF($E1149="","",DATE(IF($A1149="",nominal_year,$A1149),$B1149,$C1149)+($D1149-IF(LEFT(hour_conv,1)="1",1,0))/24)</f>
        <v/>
      </c>
      <c r="G1149" s="26">
        <f>IF(F1149="","",INT(F1149))</f>
        <v/>
      </c>
      <c r="H1149">
        <f>IF(G1149="","",IF(AND(MONTH(G1149)*100+DAY(G1149)&gt;=season_lo,MONTH(G1149)*100+DAY(G1149)&lt;=season_hi),1,0))</f>
        <v/>
      </c>
      <c r="I1149">
        <f>IF(G1149="","",G1149-first_day+1)</f>
        <v/>
      </c>
      <c r="J1149" s="27">
        <f>IF(I1149="","",INDEX(Daily!$J$2:$J$421,I1149))</f>
        <v/>
      </c>
      <c r="K1149" s="27">
        <f>IF(J1149="","",J1149+cat_offset)</f>
        <v/>
      </c>
      <c r="L1149" s="27">
        <f>IF(J1149="","",MAX(0,E1149-J1149)^2)</f>
        <v/>
      </c>
      <c r="M1149" s="27">
        <f>IF(J1149="","",MAX(0,E1149-(J1149+twcdh_off))^2)</f>
        <v/>
      </c>
      <c r="N1149" s="27">
        <f>IF(E1149="","",MAX(0,E1149-swcdh_thr)^2)</f>
        <v/>
      </c>
      <c r="O1149">
        <f>IF(K1149="","",ROUND(E1149-K1149,0))</f>
        <v/>
      </c>
      <c r="P1149">
        <f>IF(O1149="","",IF(O1149&gt;=1,O1149,0))</f>
        <v/>
      </c>
      <c r="Q1149" s="27">
        <f>IF(E1149="","",MAX(0,E1149-22))</f>
        <v/>
      </c>
      <c r="R1149" s="27">
        <f>IF(H1149=1,E1149,"")</f>
        <v/>
      </c>
      <c r="S1149" s="27">
        <f>IF(AND(H1149=1,J1149&lt;&gt;""),E1149-J1149,"")</f>
        <v/>
      </c>
      <c r="T1149">
        <f>IF(G1149="","",MONTH(G1149))</f>
        <v/>
      </c>
    </row>
    <row r="1150">
      <c r="A1150" s="24" t="n">
        <v>2020</v>
      </c>
      <c r="B1150" s="24" t="n">
        <v>2</v>
      </c>
      <c r="C1150" s="24" t="n">
        <v>17</v>
      </c>
      <c r="D1150" s="24" t="n">
        <v>21</v>
      </c>
      <c r="E1150" s="24" t="n">
        <v>6.76</v>
      </c>
      <c r="F1150" s="25">
        <f>IF($E1150="","",DATE(IF($A1150="",nominal_year,$A1150),$B1150,$C1150)+($D1150-IF(LEFT(hour_conv,1)="1",1,0))/24)</f>
        <v/>
      </c>
      <c r="G1150" s="26">
        <f>IF(F1150="","",INT(F1150))</f>
        <v/>
      </c>
      <c r="H1150">
        <f>IF(G1150="","",IF(AND(MONTH(G1150)*100+DAY(G1150)&gt;=season_lo,MONTH(G1150)*100+DAY(G1150)&lt;=season_hi),1,0))</f>
        <v/>
      </c>
      <c r="I1150">
        <f>IF(G1150="","",G1150-first_day+1)</f>
        <v/>
      </c>
      <c r="J1150" s="27">
        <f>IF(I1150="","",INDEX(Daily!$J$2:$J$421,I1150))</f>
        <v/>
      </c>
      <c r="K1150" s="27">
        <f>IF(J1150="","",J1150+cat_offset)</f>
        <v/>
      </c>
      <c r="L1150" s="27">
        <f>IF(J1150="","",MAX(0,E1150-J1150)^2)</f>
        <v/>
      </c>
      <c r="M1150" s="27">
        <f>IF(J1150="","",MAX(0,E1150-(J1150+twcdh_off))^2)</f>
        <v/>
      </c>
      <c r="N1150" s="27">
        <f>IF(E1150="","",MAX(0,E1150-swcdh_thr)^2)</f>
        <v/>
      </c>
      <c r="O1150">
        <f>IF(K1150="","",ROUND(E1150-K1150,0))</f>
        <v/>
      </c>
      <c r="P1150">
        <f>IF(O1150="","",IF(O1150&gt;=1,O1150,0))</f>
        <v/>
      </c>
      <c r="Q1150" s="27">
        <f>IF(E1150="","",MAX(0,E1150-22))</f>
        <v/>
      </c>
      <c r="R1150" s="27">
        <f>IF(H1150=1,E1150,"")</f>
        <v/>
      </c>
      <c r="S1150" s="27">
        <f>IF(AND(H1150=1,J1150&lt;&gt;""),E1150-J1150,"")</f>
        <v/>
      </c>
      <c r="T1150">
        <f>IF(G1150="","",MONTH(G1150))</f>
        <v/>
      </c>
    </row>
    <row r="1151">
      <c r="A1151" s="24" t="n">
        <v>2020</v>
      </c>
      <c r="B1151" s="24" t="n">
        <v>2</v>
      </c>
      <c r="C1151" s="24" t="n">
        <v>17</v>
      </c>
      <c r="D1151" s="24" t="n">
        <v>22</v>
      </c>
      <c r="E1151" s="24" t="n">
        <v>5.07</v>
      </c>
      <c r="F1151" s="25">
        <f>IF($E1151="","",DATE(IF($A1151="",nominal_year,$A1151),$B1151,$C1151)+($D1151-IF(LEFT(hour_conv,1)="1",1,0))/24)</f>
        <v/>
      </c>
      <c r="G1151" s="26">
        <f>IF(F1151="","",INT(F1151))</f>
        <v/>
      </c>
      <c r="H1151">
        <f>IF(G1151="","",IF(AND(MONTH(G1151)*100+DAY(G1151)&gt;=season_lo,MONTH(G1151)*100+DAY(G1151)&lt;=season_hi),1,0))</f>
        <v/>
      </c>
      <c r="I1151">
        <f>IF(G1151="","",G1151-first_day+1)</f>
        <v/>
      </c>
      <c r="J1151" s="27">
        <f>IF(I1151="","",INDEX(Daily!$J$2:$J$421,I1151))</f>
        <v/>
      </c>
      <c r="K1151" s="27">
        <f>IF(J1151="","",J1151+cat_offset)</f>
        <v/>
      </c>
      <c r="L1151" s="27">
        <f>IF(J1151="","",MAX(0,E1151-J1151)^2)</f>
        <v/>
      </c>
      <c r="M1151" s="27">
        <f>IF(J1151="","",MAX(0,E1151-(J1151+twcdh_off))^2)</f>
        <v/>
      </c>
      <c r="N1151" s="27">
        <f>IF(E1151="","",MAX(0,E1151-swcdh_thr)^2)</f>
        <v/>
      </c>
      <c r="O1151">
        <f>IF(K1151="","",ROUND(E1151-K1151,0))</f>
        <v/>
      </c>
      <c r="P1151">
        <f>IF(O1151="","",IF(O1151&gt;=1,O1151,0))</f>
        <v/>
      </c>
      <c r="Q1151" s="27">
        <f>IF(E1151="","",MAX(0,E1151-22))</f>
        <v/>
      </c>
      <c r="R1151" s="27">
        <f>IF(H1151=1,E1151,"")</f>
        <v/>
      </c>
      <c r="S1151" s="27">
        <f>IF(AND(H1151=1,J1151&lt;&gt;""),E1151-J1151,"")</f>
        <v/>
      </c>
      <c r="T1151">
        <f>IF(G1151="","",MONTH(G1151))</f>
        <v/>
      </c>
    </row>
    <row r="1152">
      <c r="A1152" s="24" t="n">
        <v>2020</v>
      </c>
      <c r="B1152" s="24" t="n">
        <v>2</v>
      </c>
      <c r="C1152" s="24" t="n">
        <v>17</v>
      </c>
      <c r="D1152" s="24" t="n">
        <v>23</v>
      </c>
      <c r="E1152" s="24" t="n">
        <v>5.03</v>
      </c>
      <c r="F1152" s="25">
        <f>IF($E1152="","",DATE(IF($A1152="",nominal_year,$A1152),$B1152,$C1152)+($D1152-IF(LEFT(hour_conv,1)="1",1,0))/24)</f>
        <v/>
      </c>
      <c r="G1152" s="26">
        <f>IF(F1152="","",INT(F1152))</f>
        <v/>
      </c>
      <c r="H1152">
        <f>IF(G1152="","",IF(AND(MONTH(G1152)*100+DAY(G1152)&gt;=season_lo,MONTH(G1152)*100+DAY(G1152)&lt;=season_hi),1,0))</f>
        <v/>
      </c>
      <c r="I1152">
        <f>IF(G1152="","",G1152-first_day+1)</f>
        <v/>
      </c>
      <c r="J1152" s="27">
        <f>IF(I1152="","",INDEX(Daily!$J$2:$J$421,I1152))</f>
        <v/>
      </c>
      <c r="K1152" s="27">
        <f>IF(J1152="","",J1152+cat_offset)</f>
        <v/>
      </c>
      <c r="L1152" s="27">
        <f>IF(J1152="","",MAX(0,E1152-J1152)^2)</f>
        <v/>
      </c>
      <c r="M1152" s="27">
        <f>IF(J1152="","",MAX(0,E1152-(J1152+twcdh_off))^2)</f>
        <v/>
      </c>
      <c r="N1152" s="27">
        <f>IF(E1152="","",MAX(0,E1152-swcdh_thr)^2)</f>
        <v/>
      </c>
      <c r="O1152">
        <f>IF(K1152="","",ROUND(E1152-K1152,0))</f>
        <v/>
      </c>
      <c r="P1152">
        <f>IF(O1152="","",IF(O1152&gt;=1,O1152,0))</f>
        <v/>
      </c>
      <c r="Q1152" s="27">
        <f>IF(E1152="","",MAX(0,E1152-22))</f>
        <v/>
      </c>
      <c r="R1152" s="27">
        <f>IF(H1152=1,E1152,"")</f>
        <v/>
      </c>
      <c r="S1152" s="27">
        <f>IF(AND(H1152=1,J1152&lt;&gt;""),E1152-J1152,"")</f>
        <v/>
      </c>
      <c r="T1152">
        <f>IF(G1152="","",MONTH(G1152))</f>
        <v/>
      </c>
    </row>
    <row r="1153">
      <c r="A1153" s="24" t="n">
        <v>2020</v>
      </c>
      <c r="B1153" s="24" t="n">
        <v>2</v>
      </c>
      <c r="C1153" s="24" t="n">
        <v>17</v>
      </c>
      <c r="D1153" s="24" t="n">
        <v>24</v>
      </c>
      <c r="E1153" s="24" t="n">
        <v>3.95</v>
      </c>
      <c r="F1153" s="25">
        <f>IF($E1153="","",DATE(IF($A1153="",nominal_year,$A1153),$B1153,$C1153)+($D1153-IF(LEFT(hour_conv,1)="1",1,0))/24)</f>
        <v/>
      </c>
      <c r="G1153" s="26">
        <f>IF(F1153="","",INT(F1153))</f>
        <v/>
      </c>
      <c r="H1153">
        <f>IF(G1153="","",IF(AND(MONTH(G1153)*100+DAY(G1153)&gt;=season_lo,MONTH(G1153)*100+DAY(G1153)&lt;=season_hi),1,0))</f>
        <v/>
      </c>
      <c r="I1153">
        <f>IF(G1153="","",G1153-first_day+1)</f>
        <v/>
      </c>
      <c r="J1153" s="27">
        <f>IF(I1153="","",INDEX(Daily!$J$2:$J$421,I1153))</f>
        <v/>
      </c>
      <c r="K1153" s="27">
        <f>IF(J1153="","",J1153+cat_offset)</f>
        <v/>
      </c>
      <c r="L1153" s="27">
        <f>IF(J1153="","",MAX(0,E1153-J1153)^2)</f>
        <v/>
      </c>
      <c r="M1153" s="27">
        <f>IF(J1153="","",MAX(0,E1153-(J1153+twcdh_off))^2)</f>
        <v/>
      </c>
      <c r="N1153" s="27">
        <f>IF(E1153="","",MAX(0,E1153-swcdh_thr)^2)</f>
        <v/>
      </c>
      <c r="O1153">
        <f>IF(K1153="","",ROUND(E1153-K1153,0))</f>
        <v/>
      </c>
      <c r="P1153">
        <f>IF(O1153="","",IF(O1153&gt;=1,O1153,0))</f>
        <v/>
      </c>
      <c r="Q1153" s="27">
        <f>IF(E1153="","",MAX(0,E1153-22))</f>
        <v/>
      </c>
      <c r="R1153" s="27">
        <f>IF(H1153=1,E1153,"")</f>
        <v/>
      </c>
      <c r="S1153" s="27">
        <f>IF(AND(H1153=1,J1153&lt;&gt;""),E1153-J1153,"")</f>
        <v/>
      </c>
      <c r="T1153">
        <f>IF(G1153="","",MONTH(G1153))</f>
        <v/>
      </c>
    </row>
    <row r="1154">
      <c r="A1154" s="24" t="n">
        <v>2020</v>
      </c>
      <c r="B1154" s="24" t="n">
        <v>2</v>
      </c>
      <c r="C1154" s="24" t="n">
        <v>18</v>
      </c>
      <c r="D1154" s="24" t="n">
        <v>1</v>
      </c>
      <c r="E1154" s="24" t="n">
        <v>4.23</v>
      </c>
      <c r="F1154" s="25">
        <f>IF($E1154="","",DATE(IF($A1154="",nominal_year,$A1154),$B1154,$C1154)+($D1154-IF(LEFT(hour_conv,1)="1",1,0))/24)</f>
        <v/>
      </c>
      <c r="G1154" s="26">
        <f>IF(F1154="","",INT(F1154))</f>
        <v/>
      </c>
      <c r="H1154">
        <f>IF(G1154="","",IF(AND(MONTH(G1154)*100+DAY(G1154)&gt;=season_lo,MONTH(G1154)*100+DAY(G1154)&lt;=season_hi),1,0))</f>
        <v/>
      </c>
      <c r="I1154">
        <f>IF(G1154="","",G1154-first_day+1)</f>
        <v/>
      </c>
      <c r="J1154" s="27">
        <f>IF(I1154="","",INDEX(Daily!$J$2:$J$421,I1154))</f>
        <v/>
      </c>
      <c r="K1154" s="27">
        <f>IF(J1154="","",J1154+cat_offset)</f>
        <v/>
      </c>
      <c r="L1154" s="27">
        <f>IF(J1154="","",MAX(0,E1154-J1154)^2)</f>
        <v/>
      </c>
      <c r="M1154" s="27">
        <f>IF(J1154="","",MAX(0,E1154-(J1154+twcdh_off))^2)</f>
        <v/>
      </c>
      <c r="N1154" s="27">
        <f>IF(E1154="","",MAX(0,E1154-swcdh_thr)^2)</f>
        <v/>
      </c>
      <c r="O1154">
        <f>IF(K1154="","",ROUND(E1154-K1154,0))</f>
        <v/>
      </c>
      <c r="P1154">
        <f>IF(O1154="","",IF(O1154&gt;=1,O1154,0))</f>
        <v/>
      </c>
      <c r="Q1154" s="27">
        <f>IF(E1154="","",MAX(0,E1154-22))</f>
        <v/>
      </c>
      <c r="R1154" s="27">
        <f>IF(H1154=1,E1154,"")</f>
        <v/>
      </c>
      <c r="S1154" s="27">
        <f>IF(AND(H1154=1,J1154&lt;&gt;""),E1154-J1154,"")</f>
        <v/>
      </c>
      <c r="T1154">
        <f>IF(G1154="","",MONTH(G1154))</f>
        <v/>
      </c>
    </row>
    <row r="1155">
      <c r="A1155" s="24" t="n">
        <v>2020</v>
      </c>
      <c r="B1155" s="24" t="n">
        <v>2</v>
      </c>
      <c r="C1155" s="24" t="n">
        <v>18</v>
      </c>
      <c r="D1155" s="24" t="n">
        <v>2</v>
      </c>
      <c r="E1155" s="24" t="n">
        <v>4.78</v>
      </c>
      <c r="F1155" s="25">
        <f>IF($E1155="","",DATE(IF($A1155="",nominal_year,$A1155),$B1155,$C1155)+($D1155-IF(LEFT(hour_conv,1)="1",1,0))/24)</f>
        <v/>
      </c>
      <c r="G1155" s="26">
        <f>IF(F1155="","",INT(F1155))</f>
        <v/>
      </c>
      <c r="H1155">
        <f>IF(G1155="","",IF(AND(MONTH(G1155)*100+DAY(G1155)&gt;=season_lo,MONTH(G1155)*100+DAY(G1155)&lt;=season_hi),1,0))</f>
        <v/>
      </c>
      <c r="I1155">
        <f>IF(G1155="","",G1155-first_day+1)</f>
        <v/>
      </c>
      <c r="J1155" s="27">
        <f>IF(I1155="","",INDEX(Daily!$J$2:$J$421,I1155))</f>
        <v/>
      </c>
      <c r="K1155" s="27">
        <f>IF(J1155="","",J1155+cat_offset)</f>
        <v/>
      </c>
      <c r="L1155" s="27">
        <f>IF(J1155="","",MAX(0,E1155-J1155)^2)</f>
        <v/>
      </c>
      <c r="M1155" s="27">
        <f>IF(J1155="","",MAX(0,E1155-(J1155+twcdh_off))^2)</f>
        <v/>
      </c>
      <c r="N1155" s="27">
        <f>IF(E1155="","",MAX(0,E1155-swcdh_thr)^2)</f>
        <v/>
      </c>
      <c r="O1155">
        <f>IF(K1155="","",ROUND(E1155-K1155,0))</f>
        <v/>
      </c>
      <c r="P1155">
        <f>IF(O1155="","",IF(O1155&gt;=1,O1155,0))</f>
        <v/>
      </c>
      <c r="Q1155" s="27">
        <f>IF(E1155="","",MAX(0,E1155-22))</f>
        <v/>
      </c>
      <c r="R1155" s="27">
        <f>IF(H1155=1,E1155,"")</f>
        <v/>
      </c>
      <c r="S1155" s="27">
        <f>IF(AND(H1155=1,J1155&lt;&gt;""),E1155-J1155,"")</f>
        <v/>
      </c>
      <c r="T1155">
        <f>IF(G1155="","",MONTH(G1155))</f>
        <v/>
      </c>
    </row>
    <row r="1156">
      <c r="A1156" s="24" t="n">
        <v>2020</v>
      </c>
      <c r="B1156" s="24" t="n">
        <v>2</v>
      </c>
      <c r="C1156" s="24" t="n">
        <v>18</v>
      </c>
      <c r="D1156" s="24" t="n">
        <v>3</v>
      </c>
      <c r="E1156" s="24" t="n">
        <v>4.03</v>
      </c>
      <c r="F1156" s="25">
        <f>IF($E1156="","",DATE(IF($A1156="",nominal_year,$A1156),$B1156,$C1156)+($D1156-IF(LEFT(hour_conv,1)="1",1,0))/24)</f>
        <v/>
      </c>
      <c r="G1156" s="26">
        <f>IF(F1156="","",INT(F1156))</f>
        <v/>
      </c>
      <c r="H1156">
        <f>IF(G1156="","",IF(AND(MONTH(G1156)*100+DAY(G1156)&gt;=season_lo,MONTH(G1156)*100+DAY(G1156)&lt;=season_hi),1,0))</f>
        <v/>
      </c>
      <c r="I1156">
        <f>IF(G1156="","",G1156-first_day+1)</f>
        <v/>
      </c>
      <c r="J1156" s="27">
        <f>IF(I1156="","",INDEX(Daily!$J$2:$J$421,I1156))</f>
        <v/>
      </c>
      <c r="K1156" s="27">
        <f>IF(J1156="","",J1156+cat_offset)</f>
        <v/>
      </c>
      <c r="L1156" s="27">
        <f>IF(J1156="","",MAX(0,E1156-J1156)^2)</f>
        <v/>
      </c>
      <c r="M1156" s="27">
        <f>IF(J1156="","",MAX(0,E1156-(J1156+twcdh_off))^2)</f>
        <v/>
      </c>
      <c r="N1156" s="27">
        <f>IF(E1156="","",MAX(0,E1156-swcdh_thr)^2)</f>
        <v/>
      </c>
      <c r="O1156">
        <f>IF(K1156="","",ROUND(E1156-K1156,0))</f>
        <v/>
      </c>
      <c r="P1156">
        <f>IF(O1156="","",IF(O1156&gt;=1,O1156,0))</f>
        <v/>
      </c>
      <c r="Q1156" s="27">
        <f>IF(E1156="","",MAX(0,E1156-22))</f>
        <v/>
      </c>
      <c r="R1156" s="27">
        <f>IF(H1156=1,E1156,"")</f>
        <v/>
      </c>
      <c r="S1156" s="27">
        <f>IF(AND(H1156=1,J1156&lt;&gt;""),E1156-J1156,"")</f>
        <v/>
      </c>
      <c r="T1156">
        <f>IF(G1156="","",MONTH(G1156))</f>
        <v/>
      </c>
    </row>
    <row r="1157">
      <c r="A1157" s="24" t="n">
        <v>2020</v>
      </c>
      <c r="B1157" s="24" t="n">
        <v>2</v>
      </c>
      <c r="C1157" s="24" t="n">
        <v>18</v>
      </c>
      <c r="D1157" s="24" t="n">
        <v>4</v>
      </c>
      <c r="E1157" s="24" t="n">
        <v>4.18</v>
      </c>
      <c r="F1157" s="25">
        <f>IF($E1157="","",DATE(IF($A1157="",nominal_year,$A1157),$B1157,$C1157)+($D1157-IF(LEFT(hour_conv,1)="1",1,0))/24)</f>
        <v/>
      </c>
      <c r="G1157" s="26">
        <f>IF(F1157="","",INT(F1157))</f>
        <v/>
      </c>
      <c r="H1157">
        <f>IF(G1157="","",IF(AND(MONTH(G1157)*100+DAY(G1157)&gt;=season_lo,MONTH(G1157)*100+DAY(G1157)&lt;=season_hi),1,0))</f>
        <v/>
      </c>
      <c r="I1157">
        <f>IF(G1157="","",G1157-first_day+1)</f>
        <v/>
      </c>
      <c r="J1157" s="27">
        <f>IF(I1157="","",INDEX(Daily!$J$2:$J$421,I1157))</f>
        <v/>
      </c>
      <c r="K1157" s="27">
        <f>IF(J1157="","",J1157+cat_offset)</f>
        <v/>
      </c>
      <c r="L1157" s="27">
        <f>IF(J1157="","",MAX(0,E1157-J1157)^2)</f>
        <v/>
      </c>
      <c r="M1157" s="27">
        <f>IF(J1157="","",MAX(0,E1157-(J1157+twcdh_off))^2)</f>
        <v/>
      </c>
      <c r="N1157" s="27">
        <f>IF(E1157="","",MAX(0,E1157-swcdh_thr)^2)</f>
        <v/>
      </c>
      <c r="O1157">
        <f>IF(K1157="","",ROUND(E1157-K1157,0))</f>
        <v/>
      </c>
      <c r="P1157">
        <f>IF(O1157="","",IF(O1157&gt;=1,O1157,0))</f>
        <v/>
      </c>
      <c r="Q1157" s="27">
        <f>IF(E1157="","",MAX(0,E1157-22))</f>
        <v/>
      </c>
      <c r="R1157" s="27">
        <f>IF(H1157=1,E1157,"")</f>
        <v/>
      </c>
      <c r="S1157" s="27">
        <f>IF(AND(H1157=1,J1157&lt;&gt;""),E1157-J1157,"")</f>
        <v/>
      </c>
      <c r="T1157">
        <f>IF(G1157="","",MONTH(G1157))</f>
        <v/>
      </c>
    </row>
    <row r="1158">
      <c r="A1158" s="24" t="n">
        <v>2020</v>
      </c>
      <c r="B1158" s="24" t="n">
        <v>2</v>
      </c>
      <c r="C1158" s="24" t="n">
        <v>18</v>
      </c>
      <c r="D1158" s="24" t="n">
        <v>5</v>
      </c>
      <c r="E1158" s="24" t="n">
        <v>5.1</v>
      </c>
      <c r="F1158" s="25">
        <f>IF($E1158="","",DATE(IF($A1158="",nominal_year,$A1158),$B1158,$C1158)+($D1158-IF(LEFT(hour_conv,1)="1",1,0))/24)</f>
        <v/>
      </c>
      <c r="G1158" s="26">
        <f>IF(F1158="","",INT(F1158))</f>
        <v/>
      </c>
      <c r="H1158">
        <f>IF(G1158="","",IF(AND(MONTH(G1158)*100+DAY(G1158)&gt;=season_lo,MONTH(G1158)*100+DAY(G1158)&lt;=season_hi),1,0))</f>
        <v/>
      </c>
      <c r="I1158">
        <f>IF(G1158="","",G1158-first_day+1)</f>
        <v/>
      </c>
      <c r="J1158" s="27">
        <f>IF(I1158="","",INDEX(Daily!$J$2:$J$421,I1158))</f>
        <v/>
      </c>
      <c r="K1158" s="27">
        <f>IF(J1158="","",J1158+cat_offset)</f>
        <v/>
      </c>
      <c r="L1158" s="27">
        <f>IF(J1158="","",MAX(0,E1158-J1158)^2)</f>
        <v/>
      </c>
      <c r="M1158" s="27">
        <f>IF(J1158="","",MAX(0,E1158-(J1158+twcdh_off))^2)</f>
        <v/>
      </c>
      <c r="N1158" s="27">
        <f>IF(E1158="","",MAX(0,E1158-swcdh_thr)^2)</f>
        <v/>
      </c>
      <c r="O1158">
        <f>IF(K1158="","",ROUND(E1158-K1158,0))</f>
        <v/>
      </c>
      <c r="P1158">
        <f>IF(O1158="","",IF(O1158&gt;=1,O1158,0))</f>
        <v/>
      </c>
      <c r="Q1158" s="27">
        <f>IF(E1158="","",MAX(0,E1158-22))</f>
        <v/>
      </c>
      <c r="R1158" s="27">
        <f>IF(H1158=1,E1158,"")</f>
        <v/>
      </c>
      <c r="S1158" s="27">
        <f>IF(AND(H1158=1,J1158&lt;&gt;""),E1158-J1158,"")</f>
        <v/>
      </c>
      <c r="T1158">
        <f>IF(G1158="","",MONTH(G1158))</f>
        <v/>
      </c>
    </row>
    <row r="1159">
      <c r="A1159" s="24" t="n">
        <v>2020</v>
      </c>
      <c r="B1159" s="24" t="n">
        <v>2</v>
      </c>
      <c r="C1159" s="24" t="n">
        <v>18</v>
      </c>
      <c r="D1159" s="24" t="n">
        <v>6</v>
      </c>
      <c r="E1159" s="24" t="n">
        <v>4.33</v>
      </c>
      <c r="F1159" s="25">
        <f>IF($E1159="","",DATE(IF($A1159="",nominal_year,$A1159),$B1159,$C1159)+($D1159-IF(LEFT(hour_conv,1)="1",1,0))/24)</f>
        <v/>
      </c>
      <c r="G1159" s="26">
        <f>IF(F1159="","",INT(F1159))</f>
        <v/>
      </c>
      <c r="H1159">
        <f>IF(G1159="","",IF(AND(MONTH(G1159)*100+DAY(G1159)&gt;=season_lo,MONTH(G1159)*100+DAY(G1159)&lt;=season_hi),1,0))</f>
        <v/>
      </c>
      <c r="I1159">
        <f>IF(G1159="","",G1159-first_day+1)</f>
        <v/>
      </c>
      <c r="J1159" s="27">
        <f>IF(I1159="","",INDEX(Daily!$J$2:$J$421,I1159))</f>
        <v/>
      </c>
      <c r="K1159" s="27">
        <f>IF(J1159="","",J1159+cat_offset)</f>
        <v/>
      </c>
      <c r="L1159" s="27">
        <f>IF(J1159="","",MAX(0,E1159-J1159)^2)</f>
        <v/>
      </c>
      <c r="M1159" s="27">
        <f>IF(J1159="","",MAX(0,E1159-(J1159+twcdh_off))^2)</f>
        <v/>
      </c>
      <c r="N1159" s="27">
        <f>IF(E1159="","",MAX(0,E1159-swcdh_thr)^2)</f>
        <v/>
      </c>
      <c r="O1159">
        <f>IF(K1159="","",ROUND(E1159-K1159,0))</f>
        <v/>
      </c>
      <c r="P1159">
        <f>IF(O1159="","",IF(O1159&gt;=1,O1159,0))</f>
        <v/>
      </c>
      <c r="Q1159" s="27">
        <f>IF(E1159="","",MAX(0,E1159-22))</f>
        <v/>
      </c>
      <c r="R1159" s="27">
        <f>IF(H1159=1,E1159,"")</f>
        <v/>
      </c>
      <c r="S1159" s="27">
        <f>IF(AND(H1159=1,J1159&lt;&gt;""),E1159-J1159,"")</f>
        <v/>
      </c>
      <c r="T1159">
        <f>IF(G1159="","",MONTH(G1159))</f>
        <v/>
      </c>
    </row>
    <row r="1160">
      <c r="A1160" s="24" t="n">
        <v>2020</v>
      </c>
      <c r="B1160" s="24" t="n">
        <v>2</v>
      </c>
      <c r="C1160" s="24" t="n">
        <v>18</v>
      </c>
      <c r="D1160" s="24" t="n">
        <v>7</v>
      </c>
      <c r="E1160" s="24" t="n">
        <v>4.86</v>
      </c>
      <c r="F1160" s="25">
        <f>IF($E1160="","",DATE(IF($A1160="",nominal_year,$A1160),$B1160,$C1160)+($D1160-IF(LEFT(hour_conv,1)="1",1,0))/24)</f>
        <v/>
      </c>
      <c r="G1160" s="26">
        <f>IF(F1160="","",INT(F1160))</f>
        <v/>
      </c>
      <c r="H1160">
        <f>IF(G1160="","",IF(AND(MONTH(G1160)*100+DAY(G1160)&gt;=season_lo,MONTH(G1160)*100+DAY(G1160)&lt;=season_hi),1,0))</f>
        <v/>
      </c>
      <c r="I1160">
        <f>IF(G1160="","",G1160-first_day+1)</f>
        <v/>
      </c>
      <c r="J1160" s="27">
        <f>IF(I1160="","",INDEX(Daily!$J$2:$J$421,I1160))</f>
        <v/>
      </c>
      <c r="K1160" s="27">
        <f>IF(J1160="","",J1160+cat_offset)</f>
        <v/>
      </c>
      <c r="L1160" s="27">
        <f>IF(J1160="","",MAX(0,E1160-J1160)^2)</f>
        <v/>
      </c>
      <c r="M1160" s="27">
        <f>IF(J1160="","",MAX(0,E1160-(J1160+twcdh_off))^2)</f>
        <v/>
      </c>
      <c r="N1160" s="27">
        <f>IF(E1160="","",MAX(0,E1160-swcdh_thr)^2)</f>
        <v/>
      </c>
      <c r="O1160">
        <f>IF(K1160="","",ROUND(E1160-K1160,0))</f>
        <v/>
      </c>
      <c r="P1160">
        <f>IF(O1160="","",IF(O1160&gt;=1,O1160,0))</f>
        <v/>
      </c>
      <c r="Q1160" s="27">
        <f>IF(E1160="","",MAX(0,E1160-22))</f>
        <v/>
      </c>
      <c r="R1160" s="27">
        <f>IF(H1160=1,E1160,"")</f>
        <v/>
      </c>
      <c r="S1160" s="27">
        <f>IF(AND(H1160=1,J1160&lt;&gt;""),E1160-J1160,"")</f>
        <v/>
      </c>
      <c r="T1160">
        <f>IF(G1160="","",MONTH(G1160))</f>
        <v/>
      </c>
    </row>
    <row r="1161">
      <c r="A1161" s="24" t="n">
        <v>2020</v>
      </c>
      <c r="B1161" s="24" t="n">
        <v>2</v>
      </c>
      <c r="C1161" s="24" t="n">
        <v>18</v>
      </c>
      <c r="D1161" s="24" t="n">
        <v>8</v>
      </c>
      <c r="E1161" s="24" t="n">
        <v>6.55</v>
      </c>
      <c r="F1161" s="25">
        <f>IF($E1161="","",DATE(IF($A1161="",nominal_year,$A1161),$B1161,$C1161)+($D1161-IF(LEFT(hour_conv,1)="1",1,0))/24)</f>
        <v/>
      </c>
      <c r="G1161" s="26">
        <f>IF(F1161="","",INT(F1161))</f>
        <v/>
      </c>
      <c r="H1161">
        <f>IF(G1161="","",IF(AND(MONTH(G1161)*100+DAY(G1161)&gt;=season_lo,MONTH(G1161)*100+DAY(G1161)&lt;=season_hi),1,0))</f>
        <v/>
      </c>
      <c r="I1161">
        <f>IF(G1161="","",G1161-first_day+1)</f>
        <v/>
      </c>
      <c r="J1161" s="27">
        <f>IF(I1161="","",INDEX(Daily!$J$2:$J$421,I1161))</f>
        <v/>
      </c>
      <c r="K1161" s="27">
        <f>IF(J1161="","",J1161+cat_offset)</f>
        <v/>
      </c>
      <c r="L1161" s="27">
        <f>IF(J1161="","",MAX(0,E1161-J1161)^2)</f>
        <v/>
      </c>
      <c r="M1161" s="27">
        <f>IF(J1161="","",MAX(0,E1161-(J1161+twcdh_off))^2)</f>
        <v/>
      </c>
      <c r="N1161" s="27">
        <f>IF(E1161="","",MAX(0,E1161-swcdh_thr)^2)</f>
        <v/>
      </c>
      <c r="O1161">
        <f>IF(K1161="","",ROUND(E1161-K1161,0))</f>
        <v/>
      </c>
      <c r="P1161">
        <f>IF(O1161="","",IF(O1161&gt;=1,O1161,0))</f>
        <v/>
      </c>
      <c r="Q1161" s="27">
        <f>IF(E1161="","",MAX(0,E1161-22))</f>
        <v/>
      </c>
      <c r="R1161" s="27">
        <f>IF(H1161=1,E1161,"")</f>
        <v/>
      </c>
      <c r="S1161" s="27">
        <f>IF(AND(H1161=1,J1161&lt;&gt;""),E1161-J1161,"")</f>
        <v/>
      </c>
      <c r="T1161">
        <f>IF(G1161="","",MONTH(G1161))</f>
        <v/>
      </c>
    </row>
    <row r="1162">
      <c r="A1162" s="24" t="n">
        <v>2020</v>
      </c>
      <c r="B1162" s="24" t="n">
        <v>2</v>
      </c>
      <c r="C1162" s="24" t="n">
        <v>18</v>
      </c>
      <c r="D1162" s="24" t="n">
        <v>9</v>
      </c>
      <c r="E1162" s="24" t="n">
        <v>6.78</v>
      </c>
      <c r="F1162" s="25">
        <f>IF($E1162="","",DATE(IF($A1162="",nominal_year,$A1162),$B1162,$C1162)+($D1162-IF(LEFT(hour_conv,1)="1",1,0))/24)</f>
        <v/>
      </c>
      <c r="G1162" s="26">
        <f>IF(F1162="","",INT(F1162))</f>
        <v/>
      </c>
      <c r="H1162">
        <f>IF(G1162="","",IF(AND(MONTH(G1162)*100+DAY(G1162)&gt;=season_lo,MONTH(G1162)*100+DAY(G1162)&lt;=season_hi),1,0))</f>
        <v/>
      </c>
      <c r="I1162">
        <f>IF(G1162="","",G1162-first_day+1)</f>
        <v/>
      </c>
      <c r="J1162" s="27">
        <f>IF(I1162="","",INDEX(Daily!$J$2:$J$421,I1162))</f>
        <v/>
      </c>
      <c r="K1162" s="27">
        <f>IF(J1162="","",J1162+cat_offset)</f>
        <v/>
      </c>
      <c r="L1162" s="27">
        <f>IF(J1162="","",MAX(0,E1162-J1162)^2)</f>
        <v/>
      </c>
      <c r="M1162" s="27">
        <f>IF(J1162="","",MAX(0,E1162-(J1162+twcdh_off))^2)</f>
        <v/>
      </c>
      <c r="N1162" s="27">
        <f>IF(E1162="","",MAX(0,E1162-swcdh_thr)^2)</f>
        <v/>
      </c>
      <c r="O1162">
        <f>IF(K1162="","",ROUND(E1162-K1162,0))</f>
        <v/>
      </c>
      <c r="P1162">
        <f>IF(O1162="","",IF(O1162&gt;=1,O1162,0))</f>
        <v/>
      </c>
      <c r="Q1162" s="27">
        <f>IF(E1162="","",MAX(0,E1162-22))</f>
        <v/>
      </c>
      <c r="R1162" s="27">
        <f>IF(H1162=1,E1162,"")</f>
        <v/>
      </c>
      <c r="S1162" s="27">
        <f>IF(AND(H1162=1,J1162&lt;&gt;""),E1162-J1162,"")</f>
        <v/>
      </c>
      <c r="T1162">
        <f>IF(G1162="","",MONTH(G1162))</f>
        <v/>
      </c>
    </row>
    <row r="1163">
      <c r="A1163" s="24" t="n">
        <v>2020</v>
      </c>
      <c r="B1163" s="24" t="n">
        <v>2</v>
      </c>
      <c r="C1163" s="24" t="n">
        <v>18</v>
      </c>
      <c r="D1163" s="24" t="n">
        <v>10</v>
      </c>
      <c r="E1163" s="24" t="n">
        <v>8.199999999999999</v>
      </c>
      <c r="F1163" s="25">
        <f>IF($E1163="","",DATE(IF($A1163="",nominal_year,$A1163),$B1163,$C1163)+($D1163-IF(LEFT(hour_conv,1)="1",1,0))/24)</f>
        <v/>
      </c>
      <c r="G1163" s="26">
        <f>IF(F1163="","",INT(F1163))</f>
        <v/>
      </c>
      <c r="H1163">
        <f>IF(G1163="","",IF(AND(MONTH(G1163)*100+DAY(G1163)&gt;=season_lo,MONTH(G1163)*100+DAY(G1163)&lt;=season_hi),1,0))</f>
        <v/>
      </c>
      <c r="I1163">
        <f>IF(G1163="","",G1163-first_day+1)</f>
        <v/>
      </c>
      <c r="J1163" s="27">
        <f>IF(I1163="","",INDEX(Daily!$J$2:$J$421,I1163))</f>
        <v/>
      </c>
      <c r="K1163" s="27">
        <f>IF(J1163="","",J1163+cat_offset)</f>
        <v/>
      </c>
      <c r="L1163" s="27">
        <f>IF(J1163="","",MAX(0,E1163-J1163)^2)</f>
        <v/>
      </c>
      <c r="M1163" s="27">
        <f>IF(J1163="","",MAX(0,E1163-(J1163+twcdh_off))^2)</f>
        <v/>
      </c>
      <c r="N1163" s="27">
        <f>IF(E1163="","",MAX(0,E1163-swcdh_thr)^2)</f>
        <v/>
      </c>
      <c r="O1163">
        <f>IF(K1163="","",ROUND(E1163-K1163,0))</f>
        <v/>
      </c>
      <c r="P1163">
        <f>IF(O1163="","",IF(O1163&gt;=1,O1163,0))</f>
        <v/>
      </c>
      <c r="Q1163" s="27">
        <f>IF(E1163="","",MAX(0,E1163-22))</f>
        <v/>
      </c>
      <c r="R1163" s="27">
        <f>IF(H1163=1,E1163,"")</f>
        <v/>
      </c>
      <c r="S1163" s="27">
        <f>IF(AND(H1163=1,J1163&lt;&gt;""),E1163-J1163,"")</f>
        <v/>
      </c>
      <c r="T1163">
        <f>IF(G1163="","",MONTH(G1163))</f>
        <v/>
      </c>
    </row>
    <row r="1164">
      <c r="A1164" s="24" t="n">
        <v>2020</v>
      </c>
      <c r="B1164" s="24" t="n">
        <v>2</v>
      </c>
      <c r="C1164" s="24" t="n">
        <v>18</v>
      </c>
      <c r="D1164" s="24" t="n">
        <v>11</v>
      </c>
      <c r="E1164" s="24" t="n">
        <v>8.52</v>
      </c>
      <c r="F1164" s="25">
        <f>IF($E1164="","",DATE(IF($A1164="",nominal_year,$A1164),$B1164,$C1164)+($D1164-IF(LEFT(hour_conv,1)="1",1,0))/24)</f>
        <v/>
      </c>
      <c r="G1164" s="26">
        <f>IF(F1164="","",INT(F1164))</f>
        <v/>
      </c>
      <c r="H1164">
        <f>IF(G1164="","",IF(AND(MONTH(G1164)*100+DAY(G1164)&gt;=season_lo,MONTH(G1164)*100+DAY(G1164)&lt;=season_hi),1,0))</f>
        <v/>
      </c>
      <c r="I1164">
        <f>IF(G1164="","",G1164-first_day+1)</f>
        <v/>
      </c>
      <c r="J1164" s="27">
        <f>IF(I1164="","",INDEX(Daily!$J$2:$J$421,I1164))</f>
        <v/>
      </c>
      <c r="K1164" s="27">
        <f>IF(J1164="","",J1164+cat_offset)</f>
        <v/>
      </c>
      <c r="L1164" s="27">
        <f>IF(J1164="","",MAX(0,E1164-J1164)^2)</f>
        <v/>
      </c>
      <c r="M1164" s="27">
        <f>IF(J1164="","",MAX(0,E1164-(J1164+twcdh_off))^2)</f>
        <v/>
      </c>
      <c r="N1164" s="27">
        <f>IF(E1164="","",MAX(0,E1164-swcdh_thr)^2)</f>
        <v/>
      </c>
      <c r="O1164">
        <f>IF(K1164="","",ROUND(E1164-K1164,0))</f>
        <v/>
      </c>
      <c r="P1164">
        <f>IF(O1164="","",IF(O1164&gt;=1,O1164,0))</f>
        <v/>
      </c>
      <c r="Q1164" s="27">
        <f>IF(E1164="","",MAX(0,E1164-22))</f>
        <v/>
      </c>
      <c r="R1164" s="27">
        <f>IF(H1164=1,E1164,"")</f>
        <v/>
      </c>
      <c r="S1164" s="27">
        <f>IF(AND(H1164=1,J1164&lt;&gt;""),E1164-J1164,"")</f>
        <v/>
      </c>
      <c r="T1164">
        <f>IF(G1164="","",MONTH(G1164))</f>
        <v/>
      </c>
    </row>
    <row r="1165">
      <c r="A1165" s="24" t="n">
        <v>2020</v>
      </c>
      <c r="B1165" s="24" t="n">
        <v>2</v>
      </c>
      <c r="C1165" s="24" t="n">
        <v>18</v>
      </c>
      <c r="D1165" s="24" t="n">
        <v>12</v>
      </c>
      <c r="E1165" s="24" t="n">
        <v>8.800000000000001</v>
      </c>
      <c r="F1165" s="25">
        <f>IF($E1165="","",DATE(IF($A1165="",nominal_year,$A1165),$B1165,$C1165)+($D1165-IF(LEFT(hour_conv,1)="1",1,0))/24)</f>
        <v/>
      </c>
      <c r="G1165" s="26">
        <f>IF(F1165="","",INT(F1165))</f>
        <v/>
      </c>
      <c r="H1165">
        <f>IF(G1165="","",IF(AND(MONTH(G1165)*100+DAY(G1165)&gt;=season_lo,MONTH(G1165)*100+DAY(G1165)&lt;=season_hi),1,0))</f>
        <v/>
      </c>
      <c r="I1165">
        <f>IF(G1165="","",G1165-first_day+1)</f>
        <v/>
      </c>
      <c r="J1165" s="27">
        <f>IF(I1165="","",INDEX(Daily!$J$2:$J$421,I1165))</f>
        <v/>
      </c>
      <c r="K1165" s="27">
        <f>IF(J1165="","",J1165+cat_offset)</f>
        <v/>
      </c>
      <c r="L1165" s="27">
        <f>IF(J1165="","",MAX(0,E1165-J1165)^2)</f>
        <v/>
      </c>
      <c r="M1165" s="27">
        <f>IF(J1165="","",MAX(0,E1165-(J1165+twcdh_off))^2)</f>
        <v/>
      </c>
      <c r="N1165" s="27">
        <f>IF(E1165="","",MAX(0,E1165-swcdh_thr)^2)</f>
        <v/>
      </c>
      <c r="O1165">
        <f>IF(K1165="","",ROUND(E1165-K1165,0))</f>
        <v/>
      </c>
      <c r="P1165">
        <f>IF(O1165="","",IF(O1165&gt;=1,O1165,0))</f>
        <v/>
      </c>
      <c r="Q1165" s="27">
        <f>IF(E1165="","",MAX(0,E1165-22))</f>
        <v/>
      </c>
      <c r="R1165" s="27">
        <f>IF(H1165=1,E1165,"")</f>
        <v/>
      </c>
      <c r="S1165" s="27">
        <f>IF(AND(H1165=1,J1165&lt;&gt;""),E1165-J1165,"")</f>
        <v/>
      </c>
      <c r="T1165">
        <f>IF(G1165="","",MONTH(G1165))</f>
        <v/>
      </c>
    </row>
    <row r="1166">
      <c r="A1166" s="24" t="n">
        <v>2020</v>
      </c>
      <c r="B1166" s="24" t="n">
        <v>2</v>
      </c>
      <c r="C1166" s="24" t="n">
        <v>18</v>
      </c>
      <c r="D1166" s="24" t="n">
        <v>13</v>
      </c>
      <c r="E1166" s="24" t="n">
        <v>9.800000000000001</v>
      </c>
      <c r="F1166" s="25">
        <f>IF($E1166="","",DATE(IF($A1166="",nominal_year,$A1166),$B1166,$C1166)+($D1166-IF(LEFT(hour_conv,1)="1",1,0))/24)</f>
        <v/>
      </c>
      <c r="G1166" s="26">
        <f>IF(F1166="","",INT(F1166))</f>
        <v/>
      </c>
      <c r="H1166">
        <f>IF(G1166="","",IF(AND(MONTH(G1166)*100+DAY(G1166)&gt;=season_lo,MONTH(G1166)*100+DAY(G1166)&lt;=season_hi),1,0))</f>
        <v/>
      </c>
      <c r="I1166">
        <f>IF(G1166="","",G1166-first_day+1)</f>
        <v/>
      </c>
      <c r="J1166" s="27">
        <f>IF(I1166="","",INDEX(Daily!$J$2:$J$421,I1166))</f>
        <v/>
      </c>
      <c r="K1166" s="27">
        <f>IF(J1166="","",J1166+cat_offset)</f>
        <v/>
      </c>
      <c r="L1166" s="27">
        <f>IF(J1166="","",MAX(0,E1166-J1166)^2)</f>
        <v/>
      </c>
      <c r="M1166" s="27">
        <f>IF(J1166="","",MAX(0,E1166-(J1166+twcdh_off))^2)</f>
        <v/>
      </c>
      <c r="N1166" s="27">
        <f>IF(E1166="","",MAX(0,E1166-swcdh_thr)^2)</f>
        <v/>
      </c>
      <c r="O1166">
        <f>IF(K1166="","",ROUND(E1166-K1166,0))</f>
        <v/>
      </c>
      <c r="P1166">
        <f>IF(O1166="","",IF(O1166&gt;=1,O1166,0))</f>
        <v/>
      </c>
      <c r="Q1166" s="27">
        <f>IF(E1166="","",MAX(0,E1166-22))</f>
        <v/>
      </c>
      <c r="R1166" s="27">
        <f>IF(H1166=1,E1166,"")</f>
        <v/>
      </c>
      <c r="S1166" s="27">
        <f>IF(AND(H1166=1,J1166&lt;&gt;""),E1166-J1166,"")</f>
        <v/>
      </c>
      <c r="T1166">
        <f>IF(G1166="","",MONTH(G1166))</f>
        <v/>
      </c>
    </row>
    <row r="1167">
      <c r="A1167" s="24" t="n">
        <v>2020</v>
      </c>
      <c r="B1167" s="24" t="n">
        <v>2</v>
      </c>
      <c r="C1167" s="24" t="n">
        <v>18</v>
      </c>
      <c r="D1167" s="24" t="n">
        <v>14</v>
      </c>
      <c r="E1167" s="24" t="n">
        <v>10.85</v>
      </c>
      <c r="F1167" s="25">
        <f>IF($E1167="","",DATE(IF($A1167="",nominal_year,$A1167),$B1167,$C1167)+($D1167-IF(LEFT(hour_conv,1)="1",1,0))/24)</f>
        <v/>
      </c>
      <c r="G1167" s="26">
        <f>IF(F1167="","",INT(F1167))</f>
        <v/>
      </c>
      <c r="H1167">
        <f>IF(G1167="","",IF(AND(MONTH(G1167)*100+DAY(G1167)&gt;=season_lo,MONTH(G1167)*100+DAY(G1167)&lt;=season_hi),1,0))</f>
        <v/>
      </c>
      <c r="I1167">
        <f>IF(G1167="","",G1167-first_day+1)</f>
        <v/>
      </c>
      <c r="J1167" s="27">
        <f>IF(I1167="","",INDEX(Daily!$J$2:$J$421,I1167))</f>
        <v/>
      </c>
      <c r="K1167" s="27">
        <f>IF(J1167="","",J1167+cat_offset)</f>
        <v/>
      </c>
      <c r="L1167" s="27">
        <f>IF(J1167="","",MAX(0,E1167-J1167)^2)</f>
        <v/>
      </c>
      <c r="M1167" s="27">
        <f>IF(J1167="","",MAX(0,E1167-(J1167+twcdh_off))^2)</f>
        <v/>
      </c>
      <c r="N1167" s="27">
        <f>IF(E1167="","",MAX(0,E1167-swcdh_thr)^2)</f>
        <v/>
      </c>
      <c r="O1167">
        <f>IF(K1167="","",ROUND(E1167-K1167,0))</f>
        <v/>
      </c>
      <c r="P1167">
        <f>IF(O1167="","",IF(O1167&gt;=1,O1167,0))</f>
        <v/>
      </c>
      <c r="Q1167" s="27">
        <f>IF(E1167="","",MAX(0,E1167-22))</f>
        <v/>
      </c>
      <c r="R1167" s="27">
        <f>IF(H1167=1,E1167,"")</f>
        <v/>
      </c>
      <c r="S1167" s="27">
        <f>IF(AND(H1167=1,J1167&lt;&gt;""),E1167-J1167,"")</f>
        <v/>
      </c>
      <c r="T1167">
        <f>IF(G1167="","",MONTH(G1167))</f>
        <v/>
      </c>
    </row>
    <row r="1168">
      <c r="A1168" s="24" t="n">
        <v>2020</v>
      </c>
      <c r="B1168" s="24" t="n">
        <v>2</v>
      </c>
      <c r="C1168" s="24" t="n">
        <v>18</v>
      </c>
      <c r="D1168" s="24" t="n">
        <v>15</v>
      </c>
      <c r="E1168" s="24" t="n">
        <v>11.05</v>
      </c>
      <c r="F1168" s="25">
        <f>IF($E1168="","",DATE(IF($A1168="",nominal_year,$A1168),$B1168,$C1168)+($D1168-IF(LEFT(hour_conv,1)="1",1,0))/24)</f>
        <v/>
      </c>
      <c r="G1168" s="26">
        <f>IF(F1168="","",INT(F1168))</f>
        <v/>
      </c>
      <c r="H1168">
        <f>IF(G1168="","",IF(AND(MONTH(G1168)*100+DAY(G1168)&gt;=season_lo,MONTH(G1168)*100+DAY(G1168)&lt;=season_hi),1,0))</f>
        <v/>
      </c>
      <c r="I1168">
        <f>IF(G1168="","",G1168-first_day+1)</f>
        <v/>
      </c>
      <c r="J1168" s="27">
        <f>IF(I1168="","",INDEX(Daily!$J$2:$J$421,I1168))</f>
        <v/>
      </c>
      <c r="K1168" s="27">
        <f>IF(J1168="","",J1168+cat_offset)</f>
        <v/>
      </c>
      <c r="L1168" s="27">
        <f>IF(J1168="","",MAX(0,E1168-J1168)^2)</f>
        <v/>
      </c>
      <c r="M1168" s="27">
        <f>IF(J1168="","",MAX(0,E1168-(J1168+twcdh_off))^2)</f>
        <v/>
      </c>
      <c r="N1168" s="27">
        <f>IF(E1168="","",MAX(0,E1168-swcdh_thr)^2)</f>
        <v/>
      </c>
      <c r="O1168">
        <f>IF(K1168="","",ROUND(E1168-K1168,0))</f>
        <v/>
      </c>
      <c r="P1168">
        <f>IF(O1168="","",IF(O1168&gt;=1,O1168,0))</f>
        <v/>
      </c>
      <c r="Q1168" s="27">
        <f>IF(E1168="","",MAX(0,E1168-22))</f>
        <v/>
      </c>
      <c r="R1168" s="27">
        <f>IF(H1168=1,E1168,"")</f>
        <v/>
      </c>
      <c r="S1168" s="27">
        <f>IF(AND(H1168=1,J1168&lt;&gt;""),E1168-J1168,"")</f>
        <v/>
      </c>
      <c r="T1168">
        <f>IF(G1168="","",MONTH(G1168))</f>
        <v/>
      </c>
    </row>
    <row r="1169">
      <c r="A1169" s="24" t="n">
        <v>2020</v>
      </c>
      <c r="B1169" s="24" t="n">
        <v>2</v>
      </c>
      <c r="C1169" s="24" t="n">
        <v>18</v>
      </c>
      <c r="D1169" s="24" t="n">
        <v>16</v>
      </c>
      <c r="E1169" s="24" t="n">
        <v>10.78</v>
      </c>
      <c r="F1169" s="25">
        <f>IF($E1169="","",DATE(IF($A1169="",nominal_year,$A1169),$B1169,$C1169)+($D1169-IF(LEFT(hour_conv,1)="1",1,0))/24)</f>
        <v/>
      </c>
      <c r="G1169" s="26">
        <f>IF(F1169="","",INT(F1169))</f>
        <v/>
      </c>
      <c r="H1169">
        <f>IF(G1169="","",IF(AND(MONTH(G1169)*100+DAY(G1169)&gt;=season_lo,MONTH(G1169)*100+DAY(G1169)&lt;=season_hi),1,0))</f>
        <v/>
      </c>
      <c r="I1169">
        <f>IF(G1169="","",G1169-first_day+1)</f>
        <v/>
      </c>
      <c r="J1169" s="27">
        <f>IF(I1169="","",INDEX(Daily!$J$2:$J$421,I1169))</f>
        <v/>
      </c>
      <c r="K1169" s="27">
        <f>IF(J1169="","",J1169+cat_offset)</f>
        <v/>
      </c>
      <c r="L1169" s="27">
        <f>IF(J1169="","",MAX(0,E1169-J1169)^2)</f>
        <v/>
      </c>
      <c r="M1169" s="27">
        <f>IF(J1169="","",MAX(0,E1169-(J1169+twcdh_off))^2)</f>
        <v/>
      </c>
      <c r="N1169" s="27">
        <f>IF(E1169="","",MAX(0,E1169-swcdh_thr)^2)</f>
        <v/>
      </c>
      <c r="O1169">
        <f>IF(K1169="","",ROUND(E1169-K1169,0))</f>
        <v/>
      </c>
      <c r="P1169">
        <f>IF(O1169="","",IF(O1169&gt;=1,O1169,0))</f>
        <v/>
      </c>
      <c r="Q1169" s="27">
        <f>IF(E1169="","",MAX(0,E1169-22))</f>
        <v/>
      </c>
      <c r="R1169" s="27">
        <f>IF(H1169=1,E1169,"")</f>
        <v/>
      </c>
      <c r="S1169" s="27">
        <f>IF(AND(H1169=1,J1169&lt;&gt;""),E1169-J1169,"")</f>
        <v/>
      </c>
      <c r="T1169">
        <f>IF(G1169="","",MONTH(G1169))</f>
        <v/>
      </c>
    </row>
    <row r="1170">
      <c r="A1170" s="24" t="n">
        <v>2020</v>
      </c>
      <c r="B1170" s="24" t="n">
        <v>2</v>
      </c>
      <c r="C1170" s="24" t="n">
        <v>18</v>
      </c>
      <c r="D1170" s="24" t="n">
        <v>17</v>
      </c>
      <c r="E1170" s="24" t="n">
        <v>10.69</v>
      </c>
      <c r="F1170" s="25">
        <f>IF($E1170="","",DATE(IF($A1170="",nominal_year,$A1170),$B1170,$C1170)+($D1170-IF(LEFT(hour_conv,1)="1",1,0))/24)</f>
        <v/>
      </c>
      <c r="G1170" s="26">
        <f>IF(F1170="","",INT(F1170))</f>
        <v/>
      </c>
      <c r="H1170">
        <f>IF(G1170="","",IF(AND(MONTH(G1170)*100+DAY(G1170)&gt;=season_lo,MONTH(G1170)*100+DAY(G1170)&lt;=season_hi),1,0))</f>
        <v/>
      </c>
      <c r="I1170">
        <f>IF(G1170="","",G1170-first_day+1)</f>
        <v/>
      </c>
      <c r="J1170" s="27">
        <f>IF(I1170="","",INDEX(Daily!$J$2:$J$421,I1170))</f>
        <v/>
      </c>
      <c r="K1170" s="27">
        <f>IF(J1170="","",J1170+cat_offset)</f>
        <v/>
      </c>
      <c r="L1170" s="27">
        <f>IF(J1170="","",MAX(0,E1170-J1170)^2)</f>
        <v/>
      </c>
      <c r="M1170" s="27">
        <f>IF(J1170="","",MAX(0,E1170-(J1170+twcdh_off))^2)</f>
        <v/>
      </c>
      <c r="N1170" s="27">
        <f>IF(E1170="","",MAX(0,E1170-swcdh_thr)^2)</f>
        <v/>
      </c>
      <c r="O1170">
        <f>IF(K1170="","",ROUND(E1170-K1170,0))</f>
        <v/>
      </c>
      <c r="P1170">
        <f>IF(O1170="","",IF(O1170&gt;=1,O1170,0))</f>
        <v/>
      </c>
      <c r="Q1170" s="27">
        <f>IF(E1170="","",MAX(0,E1170-22))</f>
        <v/>
      </c>
      <c r="R1170" s="27">
        <f>IF(H1170=1,E1170,"")</f>
        <v/>
      </c>
      <c r="S1170" s="27">
        <f>IF(AND(H1170=1,J1170&lt;&gt;""),E1170-J1170,"")</f>
        <v/>
      </c>
      <c r="T1170">
        <f>IF(G1170="","",MONTH(G1170))</f>
        <v/>
      </c>
    </row>
    <row r="1171">
      <c r="A1171" s="24" t="n">
        <v>2020</v>
      </c>
      <c r="B1171" s="24" t="n">
        <v>2</v>
      </c>
      <c r="C1171" s="24" t="n">
        <v>18</v>
      </c>
      <c r="D1171" s="24" t="n">
        <v>18</v>
      </c>
      <c r="E1171" s="24" t="n">
        <v>10.31</v>
      </c>
      <c r="F1171" s="25">
        <f>IF($E1171="","",DATE(IF($A1171="",nominal_year,$A1171),$B1171,$C1171)+($D1171-IF(LEFT(hour_conv,1)="1",1,0))/24)</f>
        <v/>
      </c>
      <c r="G1171" s="26">
        <f>IF(F1171="","",INT(F1171))</f>
        <v/>
      </c>
      <c r="H1171">
        <f>IF(G1171="","",IF(AND(MONTH(G1171)*100+DAY(G1171)&gt;=season_lo,MONTH(G1171)*100+DAY(G1171)&lt;=season_hi),1,0))</f>
        <v/>
      </c>
      <c r="I1171">
        <f>IF(G1171="","",G1171-first_day+1)</f>
        <v/>
      </c>
      <c r="J1171" s="27">
        <f>IF(I1171="","",INDEX(Daily!$J$2:$J$421,I1171))</f>
        <v/>
      </c>
      <c r="K1171" s="27">
        <f>IF(J1171="","",J1171+cat_offset)</f>
        <v/>
      </c>
      <c r="L1171" s="27">
        <f>IF(J1171="","",MAX(0,E1171-J1171)^2)</f>
        <v/>
      </c>
      <c r="M1171" s="27">
        <f>IF(J1171="","",MAX(0,E1171-(J1171+twcdh_off))^2)</f>
        <v/>
      </c>
      <c r="N1171" s="27">
        <f>IF(E1171="","",MAX(0,E1171-swcdh_thr)^2)</f>
        <v/>
      </c>
      <c r="O1171">
        <f>IF(K1171="","",ROUND(E1171-K1171,0))</f>
        <v/>
      </c>
      <c r="P1171">
        <f>IF(O1171="","",IF(O1171&gt;=1,O1171,0))</f>
        <v/>
      </c>
      <c r="Q1171" s="27">
        <f>IF(E1171="","",MAX(0,E1171-22))</f>
        <v/>
      </c>
      <c r="R1171" s="27">
        <f>IF(H1171=1,E1171,"")</f>
        <v/>
      </c>
      <c r="S1171" s="27">
        <f>IF(AND(H1171=1,J1171&lt;&gt;""),E1171-J1171,"")</f>
        <v/>
      </c>
      <c r="T1171">
        <f>IF(G1171="","",MONTH(G1171))</f>
        <v/>
      </c>
    </row>
    <row r="1172">
      <c r="A1172" s="24" t="n">
        <v>2020</v>
      </c>
      <c r="B1172" s="24" t="n">
        <v>2</v>
      </c>
      <c r="C1172" s="24" t="n">
        <v>18</v>
      </c>
      <c r="D1172" s="24" t="n">
        <v>19</v>
      </c>
      <c r="E1172" s="24" t="n">
        <v>9.609999999999999</v>
      </c>
      <c r="F1172" s="25">
        <f>IF($E1172="","",DATE(IF($A1172="",nominal_year,$A1172),$B1172,$C1172)+($D1172-IF(LEFT(hour_conv,1)="1",1,0))/24)</f>
        <v/>
      </c>
      <c r="G1172" s="26">
        <f>IF(F1172="","",INT(F1172))</f>
        <v/>
      </c>
      <c r="H1172">
        <f>IF(G1172="","",IF(AND(MONTH(G1172)*100+DAY(G1172)&gt;=season_lo,MONTH(G1172)*100+DAY(G1172)&lt;=season_hi),1,0))</f>
        <v/>
      </c>
      <c r="I1172">
        <f>IF(G1172="","",G1172-first_day+1)</f>
        <v/>
      </c>
      <c r="J1172" s="27">
        <f>IF(I1172="","",INDEX(Daily!$J$2:$J$421,I1172))</f>
        <v/>
      </c>
      <c r="K1172" s="27">
        <f>IF(J1172="","",J1172+cat_offset)</f>
        <v/>
      </c>
      <c r="L1172" s="27">
        <f>IF(J1172="","",MAX(0,E1172-J1172)^2)</f>
        <v/>
      </c>
      <c r="M1172" s="27">
        <f>IF(J1172="","",MAX(0,E1172-(J1172+twcdh_off))^2)</f>
        <v/>
      </c>
      <c r="N1172" s="27">
        <f>IF(E1172="","",MAX(0,E1172-swcdh_thr)^2)</f>
        <v/>
      </c>
      <c r="O1172">
        <f>IF(K1172="","",ROUND(E1172-K1172,0))</f>
        <v/>
      </c>
      <c r="P1172">
        <f>IF(O1172="","",IF(O1172&gt;=1,O1172,0))</f>
        <v/>
      </c>
      <c r="Q1172" s="27">
        <f>IF(E1172="","",MAX(0,E1172-22))</f>
        <v/>
      </c>
      <c r="R1172" s="27">
        <f>IF(H1172=1,E1172,"")</f>
        <v/>
      </c>
      <c r="S1172" s="27">
        <f>IF(AND(H1172=1,J1172&lt;&gt;""),E1172-J1172,"")</f>
        <v/>
      </c>
      <c r="T1172">
        <f>IF(G1172="","",MONTH(G1172))</f>
        <v/>
      </c>
    </row>
    <row r="1173">
      <c r="A1173" s="24" t="n">
        <v>2020</v>
      </c>
      <c r="B1173" s="24" t="n">
        <v>2</v>
      </c>
      <c r="C1173" s="24" t="n">
        <v>18</v>
      </c>
      <c r="D1173" s="24" t="n">
        <v>20</v>
      </c>
      <c r="E1173" s="24" t="n">
        <v>9.98</v>
      </c>
      <c r="F1173" s="25">
        <f>IF($E1173="","",DATE(IF($A1173="",nominal_year,$A1173),$B1173,$C1173)+($D1173-IF(LEFT(hour_conv,1)="1",1,0))/24)</f>
        <v/>
      </c>
      <c r="G1173" s="26">
        <f>IF(F1173="","",INT(F1173))</f>
        <v/>
      </c>
      <c r="H1173">
        <f>IF(G1173="","",IF(AND(MONTH(G1173)*100+DAY(G1173)&gt;=season_lo,MONTH(G1173)*100+DAY(G1173)&lt;=season_hi),1,0))</f>
        <v/>
      </c>
      <c r="I1173">
        <f>IF(G1173="","",G1173-first_day+1)</f>
        <v/>
      </c>
      <c r="J1173" s="27">
        <f>IF(I1173="","",INDEX(Daily!$J$2:$J$421,I1173))</f>
        <v/>
      </c>
      <c r="K1173" s="27">
        <f>IF(J1173="","",J1173+cat_offset)</f>
        <v/>
      </c>
      <c r="L1173" s="27">
        <f>IF(J1173="","",MAX(0,E1173-J1173)^2)</f>
        <v/>
      </c>
      <c r="M1173" s="27">
        <f>IF(J1173="","",MAX(0,E1173-(J1173+twcdh_off))^2)</f>
        <v/>
      </c>
      <c r="N1173" s="27">
        <f>IF(E1173="","",MAX(0,E1173-swcdh_thr)^2)</f>
        <v/>
      </c>
      <c r="O1173">
        <f>IF(K1173="","",ROUND(E1173-K1173,0))</f>
        <v/>
      </c>
      <c r="P1173">
        <f>IF(O1173="","",IF(O1173&gt;=1,O1173,0))</f>
        <v/>
      </c>
      <c r="Q1173" s="27">
        <f>IF(E1173="","",MAX(0,E1173-22))</f>
        <v/>
      </c>
      <c r="R1173" s="27">
        <f>IF(H1173=1,E1173,"")</f>
        <v/>
      </c>
      <c r="S1173" s="27">
        <f>IF(AND(H1173=1,J1173&lt;&gt;""),E1173-J1173,"")</f>
        <v/>
      </c>
      <c r="T1173">
        <f>IF(G1173="","",MONTH(G1173))</f>
        <v/>
      </c>
    </row>
    <row r="1174">
      <c r="A1174" s="24" t="n">
        <v>2020</v>
      </c>
      <c r="B1174" s="24" t="n">
        <v>2</v>
      </c>
      <c r="C1174" s="24" t="n">
        <v>18</v>
      </c>
      <c r="D1174" s="24" t="n">
        <v>21</v>
      </c>
      <c r="E1174" s="24" t="n">
        <v>8.42</v>
      </c>
      <c r="F1174" s="25">
        <f>IF($E1174="","",DATE(IF($A1174="",nominal_year,$A1174),$B1174,$C1174)+($D1174-IF(LEFT(hour_conv,1)="1",1,0))/24)</f>
        <v/>
      </c>
      <c r="G1174" s="26">
        <f>IF(F1174="","",INT(F1174))</f>
        <v/>
      </c>
      <c r="H1174">
        <f>IF(G1174="","",IF(AND(MONTH(G1174)*100+DAY(G1174)&gt;=season_lo,MONTH(G1174)*100+DAY(G1174)&lt;=season_hi),1,0))</f>
        <v/>
      </c>
      <c r="I1174">
        <f>IF(G1174="","",G1174-first_day+1)</f>
        <v/>
      </c>
      <c r="J1174" s="27">
        <f>IF(I1174="","",INDEX(Daily!$J$2:$J$421,I1174))</f>
        <v/>
      </c>
      <c r="K1174" s="27">
        <f>IF(J1174="","",J1174+cat_offset)</f>
        <v/>
      </c>
      <c r="L1174" s="27">
        <f>IF(J1174="","",MAX(0,E1174-J1174)^2)</f>
        <v/>
      </c>
      <c r="M1174" s="27">
        <f>IF(J1174="","",MAX(0,E1174-(J1174+twcdh_off))^2)</f>
        <v/>
      </c>
      <c r="N1174" s="27">
        <f>IF(E1174="","",MAX(0,E1174-swcdh_thr)^2)</f>
        <v/>
      </c>
      <c r="O1174">
        <f>IF(K1174="","",ROUND(E1174-K1174,0))</f>
        <v/>
      </c>
      <c r="P1174">
        <f>IF(O1174="","",IF(O1174&gt;=1,O1174,0))</f>
        <v/>
      </c>
      <c r="Q1174" s="27">
        <f>IF(E1174="","",MAX(0,E1174-22))</f>
        <v/>
      </c>
      <c r="R1174" s="27">
        <f>IF(H1174=1,E1174,"")</f>
        <v/>
      </c>
      <c r="S1174" s="27">
        <f>IF(AND(H1174=1,J1174&lt;&gt;""),E1174-J1174,"")</f>
        <v/>
      </c>
      <c r="T1174">
        <f>IF(G1174="","",MONTH(G1174))</f>
        <v/>
      </c>
    </row>
    <row r="1175">
      <c r="A1175" s="24" t="n">
        <v>2020</v>
      </c>
      <c r="B1175" s="24" t="n">
        <v>2</v>
      </c>
      <c r="C1175" s="24" t="n">
        <v>18</v>
      </c>
      <c r="D1175" s="24" t="n">
        <v>22</v>
      </c>
      <c r="E1175" s="24" t="n">
        <v>7.13</v>
      </c>
      <c r="F1175" s="25">
        <f>IF($E1175="","",DATE(IF($A1175="",nominal_year,$A1175),$B1175,$C1175)+($D1175-IF(LEFT(hour_conv,1)="1",1,0))/24)</f>
        <v/>
      </c>
      <c r="G1175" s="26">
        <f>IF(F1175="","",INT(F1175))</f>
        <v/>
      </c>
      <c r="H1175">
        <f>IF(G1175="","",IF(AND(MONTH(G1175)*100+DAY(G1175)&gt;=season_lo,MONTH(G1175)*100+DAY(G1175)&lt;=season_hi),1,0))</f>
        <v/>
      </c>
      <c r="I1175">
        <f>IF(G1175="","",G1175-first_day+1)</f>
        <v/>
      </c>
      <c r="J1175" s="27">
        <f>IF(I1175="","",INDEX(Daily!$J$2:$J$421,I1175))</f>
        <v/>
      </c>
      <c r="K1175" s="27">
        <f>IF(J1175="","",J1175+cat_offset)</f>
        <v/>
      </c>
      <c r="L1175" s="27">
        <f>IF(J1175="","",MAX(0,E1175-J1175)^2)</f>
        <v/>
      </c>
      <c r="M1175" s="27">
        <f>IF(J1175="","",MAX(0,E1175-(J1175+twcdh_off))^2)</f>
        <v/>
      </c>
      <c r="N1175" s="27">
        <f>IF(E1175="","",MAX(0,E1175-swcdh_thr)^2)</f>
        <v/>
      </c>
      <c r="O1175">
        <f>IF(K1175="","",ROUND(E1175-K1175,0))</f>
        <v/>
      </c>
      <c r="P1175">
        <f>IF(O1175="","",IF(O1175&gt;=1,O1175,0))</f>
        <v/>
      </c>
      <c r="Q1175" s="27">
        <f>IF(E1175="","",MAX(0,E1175-22))</f>
        <v/>
      </c>
      <c r="R1175" s="27">
        <f>IF(H1175=1,E1175,"")</f>
        <v/>
      </c>
      <c r="S1175" s="27">
        <f>IF(AND(H1175=1,J1175&lt;&gt;""),E1175-J1175,"")</f>
        <v/>
      </c>
      <c r="T1175">
        <f>IF(G1175="","",MONTH(G1175))</f>
        <v/>
      </c>
    </row>
    <row r="1176">
      <c r="A1176" s="24" t="n">
        <v>2020</v>
      </c>
      <c r="B1176" s="24" t="n">
        <v>2</v>
      </c>
      <c r="C1176" s="24" t="n">
        <v>18</v>
      </c>
      <c r="D1176" s="24" t="n">
        <v>23</v>
      </c>
      <c r="E1176" s="24" t="n">
        <v>6.57</v>
      </c>
      <c r="F1176" s="25">
        <f>IF($E1176="","",DATE(IF($A1176="",nominal_year,$A1176),$B1176,$C1176)+($D1176-IF(LEFT(hour_conv,1)="1",1,0))/24)</f>
        <v/>
      </c>
      <c r="G1176" s="26">
        <f>IF(F1176="","",INT(F1176))</f>
        <v/>
      </c>
      <c r="H1176">
        <f>IF(G1176="","",IF(AND(MONTH(G1176)*100+DAY(G1176)&gt;=season_lo,MONTH(G1176)*100+DAY(G1176)&lt;=season_hi),1,0))</f>
        <v/>
      </c>
      <c r="I1176">
        <f>IF(G1176="","",G1176-first_day+1)</f>
        <v/>
      </c>
      <c r="J1176" s="27">
        <f>IF(I1176="","",INDEX(Daily!$J$2:$J$421,I1176))</f>
        <v/>
      </c>
      <c r="K1176" s="27">
        <f>IF(J1176="","",J1176+cat_offset)</f>
        <v/>
      </c>
      <c r="L1176" s="27">
        <f>IF(J1176="","",MAX(0,E1176-J1176)^2)</f>
        <v/>
      </c>
      <c r="M1176" s="27">
        <f>IF(J1176="","",MAX(0,E1176-(J1176+twcdh_off))^2)</f>
        <v/>
      </c>
      <c r="N1176" s="27">
        <f>IF(E1176="","",MAX(0,E1176-swcdh_thr)^2)</f>
        <v/>
      </c>
      <c r="O1176">
        <f>IF(K1176="","",ROUND(E1176-K1176,0))</f>
        <v/>
      </c>
      <c r="P1176">
        <f>IF(O1176="","",IF(O1176&gt;=1,O1176,0))</f>
        <v/>
      </c>
      <c r="Q1176" s="27">
        <f>IF(E1176="","",MAX(0,E1176-22))</f>
        <v/>
      </c>
      <c r="R1176" s="27">
        <f>IF(H1176=1,E1176,"")</f>
        <v/>
      </c>
      <c r="S1176" s="27">
        <f>IF(AND(H1176=1,J1176&lt;&gt;""),E1176-J1176,"")</f>
        <v/>
      </c>
      <c r="T1176">
        <f>IF(G1176="","",MONTH(G1176))</f>
        <v/>
      </c>
    </row>
    <row r="1177">
      <c r="A1177" s="24" t="n">
        <v>2020</v>
      </c>
      <c r="B1177" s="24" t="n">
        <v>2</v>
      </c>
      <c r="C1177" s="24" t="n">
        <v>18</v>
      </c>
      <c r="D1177" s="24" t="n">
        <v>24</v>
      </c>
      <c r="E1177" s="24" t="n">
        <v>6.29</v>
      </c>
      <c r="F1177" s="25">
        <f>IF($E1177="","",DATE(IF($A1177="",nominal_year,$A1177),$B1177,$C1177)+($D1177-IF(LEFT(hour_conv,1)="1",1,0))/24)</f>
        <v/>
      </c>
      <c r="G1177" s="26">
        <f>IF(F1177="","",INT(F1177))</f>
        <v/>
      </c>
      <c r="H1177">
        <f>IF(G1177="","",IF(AND(MONTH(G1177)*100+DAY(G1177)&gt;=season_lo,MONTH(G1177)*100+DAY(G1177)&lt;=season_hi),1,0))</f>
        <v/>
      </c>
      <c r="I1177">
        <f>IF(G1177="","",G1177-first_day+1)</f>
        <v/>
      </c>
      <c r="J1177" s="27">
        <f>IF(I1177="","",INDEX(Daily!$J$2:$J$421,I1177))</f>
        <v/>
      </c>
      <c r="K1177" s="27">
        <f>IF(J1177="","",J1177+cat_offset)</f>
        <v/>
      </c>
      <c r="L1177" s="27">
        <f>IF(J1177="","",MAX(0,E1177-J1177)^2)</f>
        <v/>
      </c>
      <c r="M1177" s="27">
        <f>IF(J1177="","",MAX(0,E1177-(J1177+twcdh_off))^2)</f>
        <v/>
      </c>
      <c r="N1177" s="27">
        <f>IF(E1177="","",MAX(0,E1177-swcdh_thr)^2)</f>
        <v/>
      </c>
      <c r="O1177">
        <f>IF(K1177="","",ROUND(E1177-K1177,0))</f>
        <v/>
      </c>
      <c r="P1177">
        <f>IF(O1177="","",IF(O1177&gt;=1,O1177,0))</f>
        <v/>
      </c>
      <c r="Q1177" s="27">
        <f>IF(E1177="","",MAX(0,E1177-22))</f>
        <v/>
      </c>
      <c r="R1177" s="27">
        <f>IF(H1177=1,E1177,"")</f>
        <v/>
      </c>
      <c r="S1177" s="27">
        <f>IF(AND(H1177=1,J1177&lt;&gt;""),E1177-J1177,"")</f>
        <v/>
      </c>
      <c r="T1177">
        <f>IF(G1177="","",MONTH(G1177))</f>
        <v/>
      </c>
    </row>
    <row r="1178">
      <c r="A1178" s="24" t="n">
        <v>2020</v>
      </c>
      <c r="B1178" s="24" t="n">
        <v>2</v>
      </c>
      <c r="C1178" s="24" t="n">
        <v>19</v>
      </c>
      <c r="D1178" s="24" t="n">
        <v>1</v>
      </c>
      <c r="E1178" s="24" t="n">
        <v>5.54</v>
      </c>
      <c r="F1178" s="25">
        <f>IF($E1178="","",DATE(IF($A1178="",nominal_year,$A1178),$B1178,$C1178)+($D1178-IF(LEFT(hour_conv,1)="1",1,0))/24)</f>
        <v/>
      </c>
      <c r="G1178" s="26">
        <f>IF(F1178="","",INT(F1178))</f>
        <v/>
      </c>
      <c r="H1178">
        <f>IF(G1178="","",IF(AND(MONTH(G1178)*100+DAY(G1178)&gt;=season_lo,MONTH(G1178)*100+DAY(G1178)&lt;=season_hi),1,0))</f>
        <v/>
      </c>
      <c r="I1178">
        <f>IF(G1178="","",G1178-first_day+1)</f>
        <v/>
      </c>
      <c r="J1178" s="27">
        <f>IF(I1178="","",INDEX(Daily!$J$2:$J$421,I1178))</f>
        <v/>
      </c>
      <c r="K1178" s="27">
        <f>IF(J1178="","",J1178+cat_offset)</f>
        <v/>
      </c>
      <c r="L1178" s="27">
        <f>IF(J1178="","",MAX(0,E1178-J1178)^2)</f>
        <v/>
      </c>
      <c r="M1178" s="27">
        <f>IF(J1178="","",MAX(0,E1178-(J1178+twcdh_off))^2)</f>
        <v/>
      </c>
      <c r="N1178" s="27">
        <f>IF(E1178="","",MAX(0,E1178-swcdh_thr)^2)</f>
        <v/>
      </c>
      <c r="O1178">
        <f>IF(K1178="","",ROUND(E1178-K1178,0))</f>
        <v/>
      </c>
      <c r="P1178">
        <f>IF(O1178="","",IF(O1178&gt;=1,O1178,0))</f>
        <v/>
      </c>
      <c r="Q1178" s="27">
        <f>IF(E1178="","",MAX(0,E1178-22))</f>
        <v/>
      </c>
      <c r="R1178" s="27">
        <f>IF(H1178=1,E1178,"")</f>
        <v/>
      </c>
      <c r="S1178" s="27">
        <f>IF(AND(H1178=1,J1178&lt;&gt;""),E1178-J1178,"")</f>
        <v/>
      </c>
      <c r="T1178">
        <f>IF(G1178="","",MONTH(G1178))</f>
        <v/>
      </c>
    </row>
    <row r="1179">
      <c r="A1179" s="24" t="n">
        <v>2020</v>
      </c>
      <c r="B1179" s="24" t="n">
        <v>2</v>
      </c>
      <c r="C1179" s="24" t="n">
        <v>19</v>
      </c>
      <c r="D1179" s="24" t="n">
        <v>2</v>
      </c>
      <c r="E1179" s="24" t="n">
        <v>4.71</v>
      </c>
      <c r="F1179" s="25">
        <f>IF($E1179="","",DATE(IF($A1179="",nominal_year,$A1179),$B1179,$C1179)+($D1179-IF(LEFT(hour_conv,1)="1",1,0))/24)</f>
        <v/>
      </c>
      <c r="G1179" s="26">
        <f>IF(F1179="","",INT(F1179))</f>
        <v/>
      </c>
      <c r="H1179">
        <f>IF(G1179="","",IF(AND(MONTH(G1179)*100+DAY(G1179)&gt;=season_lo,MONTH(G1179)*100+DAY(G1179)&lt;=season_hi),1,0))</f>
        <v/>
      </c>
      <c r="I1179">
        <f>IF(G1179="","",G1179-first_day+1)</f>
        <v/>
      </c>
      <c r="J1179" s="27">
        <f>IF(I1179="","",INDEX(Daily!$J$2:$J$421,I1179))</f>
        <v/>
      </c>
      <c r="K1179" s="27">
        <f>IF(J1179="","",J1179+cat_offset)</f>
        <v/>
      </c>
      <c r="L1179" s="27">
        <f>IF(J1179="","",MAX(0,E1179-J1179)^2)</f>
        <v/>
      </c>
      <c r="M1179" s="27">
        <f>IF(J1179="","",MAX(0,E1179-(J1179+twcdh_off))^2)</f>
        <v/>
      </c>
      <c r="N1179" s="27">
        <f>IF(E1179="","",MAX(0,E1179-swcdh_thr)^2)</f>
        <v/>
      </c>
      <c r="O1179">
        <f>IF(K1179="","",ROUND(E1179-K1179,0))</f>
        <v/>
      </c>
      <c r="P1179">
        <f>IF(O1179="","",IF(O1179&gt;=1,O1179,0))</f>
        <v/>
      </c>
      <c r="Q1179" s="27">
        <f>IF(E1179="","",MAX(0,E1179-22))</f>
        <v/>
      </c>
      <c r="R1179" s="27">
        <f>IF(H1179=1,E1179,"")</f>
        <v/>
      </c>
      <c r="S1179" s="27">
        <f>IF(AND(H1179=1,J1179&lt;&gt;""),E1179-J1179,"")</f>
        <v/>
      </c>
      <c r="T1179">
        <f>IF(G1179="","",MONTH(G1179))</f>
        <v/>
      </c>
    </row>
    <row r="1180">
      <c r="A1180" s="24" t="n">
        <v>2020</v>
      </c>
      <c r="B1180" s="24" t="n">
        <v>2</v>
      </c>
      <c r="C1180" s="24" t="n">
        <v>19</v>
      </c>
      <c r="D1180" s="24" t="n">
        <v>3</v>
      </c>
      <c r="E1180" s="24" t="n">
        <v>4.17</v>
      </c>
      <c r="F1180" s="25">
        <f>IF($E1180="","",DATE(IF($A1180="",nominal_year,$A1180),$B1180,$C1180)+($D1180-IF(LEFT(hour_conv,1)="1",1,0))/24)</f>
        <v/>
      </c>
      <c r="G1180" s="26">
        <f>IF(F1180="","",INT(F1180))</f>
        <v/>
      </c>
      <c r="H1180">
        <f>IF(G1180="","",IF(AND(MONTH(G1180)*100+DAY(G1180)&gt;=season_lo,MONTH(G1180)*100+DAY(G1180)&lt;=season_hi),1,0))</f>
        <v/>
      </c>
      <c r="I1180">
        <f>IF(G1180="","",G1180-first_day+1)</f>
        <v/>
      </c>
      <c r="J1180" s="27">
        <f>IF(I1180="","",INDEX(Daily!$J$2:$J$421,I1180))</f>
        <v/>
      </c>
      <c r="K1180" s="27">
        <f>IF(J1180="","",J1180+cat_offset)</f>
        <v/>
      </c>
      <c r="L1180" s="27">
        <f>IF(J1180="","",MAX(0,E1180-J1180)^2)</f>
        <v/>
      </c>
      <c r="M1180" s="27">
        <f>IF(J1180="","",MAX(0,E1180-(J1180+twcdh_off))^2)</f>
        <v/>
      </c>
      <c r="N1180" s="27">
        <f>IF(E1180="","",MAX(0,E1180-swcdh_thr)^2)</f>
        <v/>
      </c>
      <c r="O1180">
        <f>IF(K1180="","",ROUND(E1180-K1180,0))</f>
        <v/>
      </c>
      <c r="P1180">
        <f>IF(O1180="","",IF(O1180&gt;=1,O1180,0))</f>
        <v/>
      </c>
      <c r="Q1180" s="27">
        <f>IF(E1180="","",MAX(0,E1180-22))</f>
        <v/>
      </c>
      <c r="R1180" s="27">
        <f>IF(H1180=1,E1180,"")</f>
        <v/>
      </c>
      <c r="S1180" s="27">
        <f>IF(AND(H1180=1,J1180&lt;&gt;""),E1180-J1180,"")</f>
        <v/>
      </c>
      <c r="T1180">
        <f>IF(G1180="","",MONTH(G1180))</f>
        <v/>
      </c>
    </row>
    <row r="1181">
      <c r="A1181" s="24" t="n">
        <v>2020</v>
      </c>
      <c r="B1181" s="24" t="n">
        <v>2</v>
      </c>
      <c r="C1181" s="24" t="n">
        <v>19</v>
      </c>
      <c r="D1181" s="24" t="n">
        <v>4</v>
      </c>
      <c r="E1181" s="24" t="n">
        <v>4.35</v>
      </c>
      <c r="F1181" s="25">
        <f>IF($E1181="","",DATE(IF($A1181="",nominal_year,$A1181),$B1181,$C1181)+($D1181-IF(LEFT(hour_conv,1)="1",1,0))/24)</f>
        <v/>
      </c>
      <c r="G1181" s="26">
        <f>IF(F1181="","",INT(F1181))</f>
        <v/>
      </c>
      <c r="H1181">
        <f>IF(G1181="","",IF(AND(MONTH(G1181)*100+DAY(G1181)&gt;=season_lo,MONTH(G1181)*100+DAY(G1181)&lt;=season_hi),1,0))</f>
        <v/>
      </c>
      <c r="I1181">
        <f>IF(G1181="","",G1181-first_day+1)</f>
        <v/>
      </c>
      <c r="J1181" s="27">
        <f>IF(I1181="","",INDEX(Daily!$J$2:$J$421,I1181))</f>
        <v/>
      </c>
      <c r="K1181" s="27">
        <f>IF(J1181="","",J1181+cat_offset)</f>
        <v/>
      </c>
      <c r="L1181" s="27">
        <f>IF(J1181="","",MAX(0,E1181-J1181)^2)</f>
        <v/>
      </c>
      <c r="M1181" s="27">
        <f>IF(J1181="","",MAX(0,E1181-(J1181+twcdh_off))^2)</f>
        <v/>
      </c>
      <c r="N1181" s="27">
        <f>IF(E1181="","",MAX(0,E1181-swcdh_thr)^2)</f>
        <v/>
      </c>
      <c r="O1181">
        <f>IF(K1181="","",ROUND(E1181-K1181,0))</f>
        <v/>
      </c>
      <c r="P1181">
        <f>IF(O1181="","",IF(O1181&gt;=1,O1181,0))</f>
        <v/>
      </c>
      <c r="Q1181" s="27">
        <f>IF(E1181="","",MAX(0,E1181-22))</f>
        <v/>
      </c>
      <c r="R1181" s="27">
        <f>IF(H1181=1,E1181,"")</f>
        <v/>
      </c>
      <c r="S1181" s="27">
        <f>IF(AND(H1181=1,J1181&lt;&gt;""),E1181-J1181,"")</f>
        <v/>
      </c>
      <c r="T1181">
        <f>IF(G1181="","",MONTH(G1181))</f>
        <v/>
      </c>
    </row>
    <row r="1182">
      <c r="A1182" s="24" t="n">
        <v>2020</v>
      </c>
      <c r="B1182" s="24" t="n">
        <v>2</v>
      </c>
      <c r="C1182" s="24" t="n">
        <v>19</v>
      </c>
      <c r="D1182" s="24" t="n">
        <v>5</v>
      </c>
      <c r="E1182" s="24" t="n">
        <v>3.76</v>
      </c>
      <c r="F1182" s="25">
        <f>IF($E1182="","",DATE(IF($A1182="",nominal_year,$A1182),$B1182,$C1182)+($D1182-IF(LEFT(hour_conv,1)="1",1,0))/24)</f>
        <v/>
      </c>
      <c r="G1182" s="26">
        <f>IF(F1182="","",INT(F1182))</f>
        <v/>
      </c>
      <c r="H1182">
        <f>IF(G1182="","",IF(AND(MONTH(G1182)*100+DAY(G1182)&gt;=season_lo,MONTH(G1182)*100+DAY(G1182)&lt;=season_hi),1,0))</f>
        <v/>
      </c>
      <c r="I1182">
        <f>IF(G1182="","",G1182-first_day+1)</f>
        <v/>
      </c>
      <c r="J1182" s="27">
        <f>IF(I1182="","",INDEX(Daily!$J$2:$J$421,I1182))</f>
        <v/>
      </c>
      <c r="K1182" s="27">
        <f>IF(J1182="","",J1182+cat_offset)</f>
        <v/>
      </c>
      <c r="L1182" s="27">
        <f>IF(J1182="","",MAX(0,E1182-J1182)^2)</f>
        <v/>
      </c>
      <c r="M1182" s="27">
        <f>IF(J1182="","",MAX(0,E1182-(J1182+twcdh_off))^2)</f>
        <v/>
      </c>
      <c r="N1182" s="27">
        <f>IF(E1182="","",MAX(0,E1182-swcdh_thr)^2)</f>
        <v/>
      </c>
      <c r="O1182">
        <f>IF(K1182="","",ROUND(E1182-K1182,0))</f>
        <v/>
      </c>
      <c r="P1182">
        <f>IF(O1182="","",IF(O1182&gt;=1,O1182,0))</f>
        <v/>
      </c>
      <c r="Q1182" s="27">
        <f>IF(E1182="","",MAX(0,E1182-22))</f>
        <v/>
      </c>
      <c r="R1182" s="27">
        <f>IF(H1182=1,E1182,"")</f>
        <v/>
      </c>
      <c r="S1182" s="27">
        <f>IF(AND(H1182=1,J1182&lt;&gt;""),E1182-J1182,"")</f>
        <v/>
      </c>
      <c r="T1182">
        <f>IF(G1182="","",MONTH(G1182))</f>
        <v/>
      </c>
    </row>
    <row r="1183">
      <c r="A1183" s="24" t="n">
        <v>2020</v>
      </c>
      <c r="B1183" s="24" t="n">
        <v>2</v>
      </c>
      <c r="C1183" s="24" t="n">
        <v>19</v>
      </c>
      <c r="D1183" s="24" t="n">
        <v>6</v>
      </c>
      <c r="E1183" s="24" t="n">
        <v>4.24</v>
      </c>
      <c r="F1183" s="25">
        <f>IF($E1183="","",DATE(IF($A1183="",nominal_year,$A1183),$B1183,$C1183)+($D1183-IF(LEFT(hour_conv,1)="1",1,0))/24)</f>
        <v/>
      </c>
      <c r="G1183" s="26">
        <f>IF(F1183="","",INT(F1183))</f>
        <v/>
      </c>
      <c r="H1183">
        <f>IF(G1183="","",IF(AND(MONTH(G1183)*100+DAY(G1183)&gt;=season_lo,MONTH(G1183)*100+DAY(G1183)&lt;=season_hi),1,0))</f>
        <v/>
      </c>
      <c r="I1183">
        <f>IF(G1183="","",G1183-first_day+1)</f>
        <v/>
      </c>
      <c r="J1183" s="27">
        <f>IF(I1183="","",INDEX(Daily!$J$2:$J$421,I1183))</f>
        <v/>
      </c>
      <c r="K1183" s="27">
        <f>IF(J1183="","",J1183+cat_offset)</f>
        <v/>
      </c>
      <c r="L1183" s="27">
        <f>IF(J1183="","",MAX(0,E1183-J1183)^2)</f>
        <v/>
      </c>
      <c r="M1183" s="27">
        <f>IF(J1183="","",MAX(0,E1183-(J1183+twcdh_off))^2)</f>
        <v/>
      </c>
      <c r="N1183" s="27">
        <f>IF(E1183="","",MAX(0,E1183-swcdh_thr)^2)</f>
        <v/>
      </c>
      <c r="O1183">
        <f>IF(K1183="","",ROUND(E1183-K1183,0))</f>
        <v/>
      </c>
      <c r="P1183">
        <f>IF(O1183="","",IF(O1183&gt;=1,O1183,0))</f>
        <v/>
      </c>
      <c r="Q1183" s="27">
        <f>IF(E1183="","",MAX(0,E1183-22))</f>
        <v/>
      </c>
      <c r="R1183" s="27">
        <f>IF(H1183=1,E1183,"")</f>
        <v/>
      </c>
      <c r="S1183" s="27">
        <f>IF(AND(H1183=1,J1183&lt;&gt;""),E1183-J1183,"")</f>
        <v/>
      </c>
      <c r="T1183">
        <f>IF(G1183="","",MONTH(G1183))</f>
        <v/>
      </c>
    </row>
    <row r="1184">
      <c r="A1184" s="24" t="n">
        <v>2020</v>
      </c>
      <c r="B1184" s="24" t="n">
        <v>2</v>
      </c>
      <c r="C1184" s="24" t="n">
        <v>19</v>
      </c>
      <c r="D1184" s="24" t="n">
        <v>7</v>
      </c>
      <c r="E1184" s="24" t="n">
        <v>5.61</v>
      </c>
      <c r="F1184" s="25">
        <f>IF($E1184="","",DATE(IF($A1184="",nominal_year,$A1184),$B1184,$C1184)+($D1184-IF(LEFT(hour_conv,1)="1",1,0))/24)</f>
        <v/>
      </c>
      <c r="G1184" s="26">
        <f>IF(F1184="","",INT(F1184))</f>
        <v/>
      </c>
      <c r="H1184">
        <f>IF(G1184="","",IF(AND(MONTH(G1184)*100+DAY(G1184)&gt;=season_lo,MONTH(G1184)*100+DAY(G1184)&lt;=season_hi),1,0))</f>
        <v/>
      </c>
      <c r="I1184">
        <f>IF(G1184="","",G1184-first_day+1)</f>
        <v/>
      </c>
      <c r="J1184" s="27">
        <f>IF(I1184="","",INDEX(Daily!$J$2:$J$421,I1184))</f>
        <v/>
      </c>
      <c r="K1184" s="27">
        <f>IF(J1184="","",J1184+cat_offset)</f>
        <v/>
      </c>
      <c r="L1184" s="27">
        <f>IF(J1184="","",MAX(0,E1184-J1184)^2)</f>
        <v/>
      </c>
      <c r="M1184" s="27">
        <f>IF(J1184="","",MAX(0,E1184-(J1184+twcdh_off))^2)</f>
        <v/>
      </c>
      <c r="N1184" s="27">
        <f>IF(E1184="","",MAX(0,E1184-swcdh_thr)^2)</f>
        <v/>
      </c>
      <c r="O1184">
        <f>IF(K1184="","",ROUND(E1184-K1184,0))</f>
        <v/>
      </c>
      <c r="P1184">
        <f>IF(O1184="","",IF(O1184&gt;=1,O1184,0))</f>
        <v/>
      </c>
      <c r="Q1184" s="27">
        <f>IF(E1184="","",MAX(0,E1184-22))</f>
        <v/>
      </c>
      <c r="R1184" s="27">
        <f>IF(H1184=1,E1184,"")</f>
        <v/>
      </c>
      <c r="S1184" s="27">
        <f>IF(AND(H1184=1,J1184&lt;&gt;""),E1184-J1184,"")</f>
        <v/>
      </c>
      <c r="T1184">
        <f>IF(G1184="","",MONTH(G1184))</f>
        <v/>
      </c>
    </row>
    <row r="1185">
      <c r="A1185" s="24" t="n">
        <v>2020</v>
      </c>
      <c r="B1185" s="24" t="n">
        <v>2</v>
      </c>
      <c r="C1185" s="24" t="n">
        <v>19</v>
      </c>
      <c r="D1185" s="24" t="n">
        <v>8</v>
      </c>
      <c r="E1185" s="24" t="n">
        <v>5.76</v>
      </c>
      <c r="F1185" s="25">
        <f>IF($E1185="","",DATE(IF($A1185="",nominal_year,$A1185),$B1185,$C1185)+($D1185-IF(LEFT(hour_conv,1)="1",1,0))/24)</f>
        <v/>
      </c>
      <c r="G1185" s="26">
        <f>IF(F1185="","",INT(F1185))</f>
        <v/>
      </c>
      <c r="H1185">
        <f>IF(G1185="","",IF(AND(MONTH(G1185)*100+DAY(G1185)&gt;=season_lo,MONTH(G1185)*100+DAY(G1185)&lt;=season_hi),1,0))</f>
        <v/>
      </c>
      <c r="I1185">
        <f>IF(G1185="","",G1185-first_day+1)</f>
        <v/>
      </c>
      <c r="J1185" s="27">
        <f>IF(I1185="","",INDEX(Daily!$J$2:$J$421,I1185))</f>
        <v/>
      </c>
      <c r="K1185" s="27">
        <f>IF(J1185="","",J1185+cat_offset)</f>
        <v/>
      </c>
      <c r="L1185" s="27">
        <f>IF(J1185="","",MAX(0,E1185-J1185)^2)</f>
        <v/>
      </c>
      <c r="M1185" s="27">
        <f>IF(J1185="","",MAX(0,E1185-(J1185+twcdh_off))^2)</f>
        <v/>
      </c>
      <c r="N1185" s="27">
        <f>IF(E1185="","",MAX(0,E1185-swcdh_thr)^2)</f>
        <v/>
      </c>
      <c r="O1185">
        <f>IF(K1185="","",ROUND(E1185-K1185,0))</f>
        <v/>
      </c>
      <c r="P1185">
        <f>IF(O1185="","",IF(O1185&gt;=1,O1185,0))</f>
        <v/>
      </c>
      <c r="Q1185" s="27">
        <f>IF(E1185="","",MAX(0,E1185-22))</f>
        <v/>
      </c>
      <c r="R1185" s="27">
        <f>IF(H1185=1,E1185,"")</f>
        <v/>
      </c>
      <c r="S1185" s="27">
        <f>IF(AND(H1185=1,J1185&lt;&gt;""),E1185-J1185,"")</f>
        <v/>
      </c>
      <c r="T1185">
        <f>IF(G1185="","",MONTH(G1185))</f>
        <v/>
      </c>
    </row>
    <row r="1186">
      <c r="A1186" s="24" t="n">
        <v>2020</v>
      </c>
      <c r="B1186" s="24" t="n">
        <v>2</v>
      </c>
      <c r="C1186" s="24" t="n">
        <v>19</v>
      </c>
      <c r="D1186" s="24" t="n">
        <v>9</v>
      </c>
      <c r="E1186" s="24" t="n">
        <v>6.89</v>
      </c>
      <c r="F1186" s="25">
        <f>IF($E1186="","",DATE(IF($A1186="",nominal_year,$A1186),$B1186,$C1186)+($D1186-IF(LEFT(hour_conv,1)="1",1,0))/24)</f>
        <v/>
      </c>
      <c r="G1186" s="26">
        <f>IF(F1186="","",INT(F1186))</f>
        <v/>
      </c>
      <c r="H1186">
        <f>IF(G1186="","",IF(AND(MONTH(G1186)*100+DAY(G1186)&gt;=season_lo,MONTH(G1186)*100+DAY(G1186)&lt;=season_hi),1,0))</f>
        <v/>
      </c>
      <c r="I1186">
        <f>IF(G1186="","",G1186-first_day+1)</f>
        <v/>
      </c>
      <c r="J1186" s="27">
        <f>IF(I1186="","",INDEX(Daily!$J$2:$J$421,I1186))</f>
        <v/>
      </c>
      <c r="K1186" s="27">
        <f>IF(J1186="","",J1186+cat_offset)</f>
        <v/>
      </c>
      <c r="L1186" s="27">
        <f>IF(J1186="","",MAX(0,E1186-J1186)^2)</f>
        <v/>
      </c>
      <c r="M1186" s="27">
        <f>IF(J1186="","",MAX(0,E1186-(J1186+twcdh_off))^2)</f>
        <v/>
      </c>
      <c r="N1186" s="27">
        <f>IF(E1186="","",MAX(0,E1186-swcdh_thr)^2)</f>
        <v/>
      </c>
      <c r="O1186">
        <f>IF(K1186="","",ROUND(E1186-K1186,0))</f>
        <v/>
      </c>
      <c r="P1186">
        <f>IF(O1186="","",IF(O1186&gt;=1,O1186,0))</f>
        <v/>
      </c>
      <c r="Q1186" s="27">
        <f>IF(E1186="","",MAX(0,E1186-22))</f>
        <v/>
      </c>
      <c r="R1186" s="27">
        <f>IF(H1186=1,E1186,"")</f>
        <v/>
      </c>
      <c r="S1186" s="27">
        <f>IF(AND(H1186=1,J1186&lt;&gt;""),E1186-J1186,"")</f>
        <v/>
      </c>
      <c r="T1186">
        <f>IF(G1186="","",MONTH(G1186))</f>
        <v/>
      </c>
    </row>
    <row r="1187">
      <c r="A1187" s="24" t="n">
        <v>2020</v>
      </c>
      <c r="B1187" s="24" t="n">
        <v>2</v>
      </c>
      <c r="C1187" s="24" t="n">
        <v>19</v>
      </c>
      <c r="D1187" s="24" t="n">
        <v>10</v>
      </c>
      <c r="E1187" s="24" t="n">
        <v>8.07</v>
      </c>
      <c r="F1187" s="25">
        <f>IF($E1187="","",DATE(IF($A1187="",nominal_year,$A1187),$B1187,$C1187)+($D1187-IF(LEFT(hour_conv,1)="1",1,0))/24)</f>
        <v/>
      </c>
      <c r="G1187" s="26">
        <f>IF(F1187="","",INT(F1187))</f>
        <v/>
      </c>
      <c r="H1187">
        <f>IF(G1187="","",IF(AND(MONTH(G1187)*100+DAY(G1187)&gt;=season_lo,MONTH(G1187)*100+DAY(G1187)&lt;=season_hi),1,0))</f>
        <v/>
      </c>
      <c r="I1187">
        <f>IF(G1187="","",G1187-first_day+1)</f>
        <v/>
      </c>
      <c r="J1187" s="27">
        <f>IF(I1187="","",INDEX(Daily!$J$2:$J$421,I1187))</f>
        <v/>
      </c>
      <c r="K1187" s="27">
        <f>IF(J1187="","",J1187+cat_offset)</f>
        <v/>
      </c>
      <c r="L1187" s="27">
        <f>IF(J1187="","",MAX(0,E1187-J1187)^2)</f>
        <v/>
      </c>
      <c r="M1187" s="27">
        <f>IF(J1187="","",MAX(0,E1187-(J1187+twcdh_off))^2)</f>
        <v/>
      </c>
      <c r="N1187" s="27">
        <f>IF(E1187="","",MAX(0,E1187-swcdh_thr)^2)</f>
        <v/>
      </c>
      <c r="O1187">
        <f>IF(K1187="","",ROUND(E1187-K1187,0))</f>
        <v/>
      </c>
      <c r="P1187">
        <f>IF(O1187="","",IF(O1187&gt;=1,O1187,0))</f>
        <v/>
      </c>
      <c r="Q1187" s="27">
        <f>IF(E1187="","",MAX(0,E1187-22))</f>
        <v/>
      </c>
      <c r="R1187" s="27">
        <f>IF(H1187=1,E1187,"")</f>
        <v/>
      </c>
      <c r="S1187" s="27">
        <f>IF(AND(H1187=1,J1187&lt;&gt;""),E1187-J1187,"")</f>
        <v/>
      </c>
      <c r="T1187">
        <f>IF(G1187="","",MONTH(G1187))</f>
        <v/>
      </c>
    </row>
    <row r="1188">
      <c r="A1188" s="24" t="n">
        <v>2020</v>
      </c>
      <c r="B1188" s="24" t="n">
        <v>2</v>
      </c>
      <c r="C1188" s="24" t="n">
        <v>19</v>
      </c>
      <c r="D1188" s="24" t="n">
        <v>11</v>
      </c>
      <c r="E1188" s="24" t="n">
        <v>8.67</v>
      </c>
      <c r="F1188" s="25">
        <f>IF($E1188="","",DATE(IF($A1188="",nominal_year,$A1188),$B1188,$C1188)+($D1188-IF(LEFT(hour_conv,1)="1",1,0))/24)</f>
        <v/>
      </c>
      <c r="G1188" s="26">
        <f>IF(F1188="","",INT(F1188))</f>
        <v/>
      </c>
      <c r="H1188">
        <f>IF(G1188="","",IF(AND(MONTH(G1188)*100+DAY(G1188)&gt;=season_lo,MONTH(G1188)*100+DAY(G1188)&lt;=season_hi),1,0))</f>
        <v/>
      </c>
      <c r="I1188">
        <f>IF(G1188="","",G1188-first_day+1)</f>
        <v/>
      </c>
      <c r="J1188" s="27">
        <f>IF(I1188="","",INDEX(Daily!$J$2:$J$421,I1188))</f>
        <v/>
      </c>
      <c r="K1188" s="27">
        <f>IF(J1188="","",J1188+cat_offset)</f>
        <v/>
      </c>
      <c r="L1188" s="27">
        <f>IF(J1188="","",MAX(0,E1188-J1188)^2)</f>
        <v/>
      </c>
      <c r="M1188" s="27">
        <f>IF(J1188="","",MAX(0,E1188-(J1188+twcdh_off))^2)</f>
        <v/>
      </c>
      <c r="N1188" s="27">
        <f>IF(E1188="","",MAX(0,E1188-swcdh_thr)^2)</f>
        <v/>
      </c>
      <c r="O1188">
        <f>IF(K1188="","",ROUND(E1188-K1188,0))</f>
        <v/>
      </c>
      <c r="P1188">
        <f>IF(O1188="","",IF(O1188&gt;=1,O1188,0))</f>
        <v/>
      </c>
      <c r="Q1188" s="27">
        <f>IF(E1188="","",MAX(0,E1188-22))</f>
        <v/>
      </c>
      <c r="R1188" s="27">
        <f>IF(H1188=1,E1188,"")</f>
        <v/>
      </c>
      <c r="S1188" s="27">
        <f>IF(AND(H1188=1,J1188&lt;&gt;""),E1188-J1188,"")</f>
        <v/>
      </c>
      <c r="T1188">
        <f>IF(G1188="","",MONTH(G1188))</f>
        <v/>
      </c>
    </row>
    <row r="1189">
      <c r="A1189" s="24" t="n">
        <v>2020</v>
      </c>
      <c r="B1189" s="24" t="n">
        <v>2</v>
      </c>
      <c r="C1189" s="24" t="n">
        <v>19</v>
      </c>
      <c r="D1189" s="24" t="n">
        <v>12</v>
      </c>
      <c r="E1189" s="24" t="n">
        <v>9.19</v>
      </c>
      <c r="F1189" s="25">
        <f>IF($E1189="","",DATE(IF($A1189="",nominal_year,$A1189),$B1189,$C1189)+($D1189-IF(LEFT(hour_conv,1)="1",1,0))/24)</f>
        <v/>
      </c>
      <c r="G1189" s="26">
        <f>IF(F1189="","",INT(F1189))</f>
        <v/>
      </c>
      <c r="H1189">
        <f>IF(G1189="","",IF(AND(MONTH(G1189)*100+DAY(G1189)&gt;=season_lo,MONTH(G1189)*100+DAY(G1189)&lt;=season_hi),1,0))</f>
        <v/>
      </c>
      <c r="I1189">
        <f>IF(G1189="","",G1189-first_day+1)</f>
        <v/>
      </c>
      <c r="J1189" s="27">
        <f>IF(I1189="","",INDEX(Daily!$J$2:$J$421,I1189))</f>
        <v/>
      </c>
      <c r="K1189" s="27">
        <f>IF(J1189="","",J1189+cat_offset)</f>
        <v/>
      </c>
      <c r="L1189" s="27">
        <f>IF(J1189="","",MAX(0,E1189-J1189)^2)</f>
        <v/>
      </c>
      <c r="M1189" s="27">
        <f>IF(J1189="","",MAX(0,E1189-(J1189+twcdh_off))^2)</f>
        <v/>
      </c>
      <c r="N1189" s="27">
        <f>IF(E1189="","",MAX(0,E1189-swcdh_thr)^2)</f>
        <v/>
      </c>
      <c r="O1189">
        <f>IF(K1189="","",ROUND(E1189-K1189,0))</f>
        <v/>
      </c>
      <c r="P1189">
        <f>IF(O1189="","",IF(O1189&gt;=1,O1189,0))</f>
        <v/>
      </c>
      <c r="Q1189" s="27">
        <f>IF(E1189="","",MAX(0,E1189-22))</f>
        <v/>
      </c>
      <c r="R1189" s="27">
        <f>IF(H1189=1,E1189,"")</f>
        <v/>
      </c>
      <c r="S1189" s="27">
        <f>IF(AND(H1189=1,J1189&lt;&gt;""),E1189-J1189,"")</f>
        <v/>
      </c>
      <c r="T1189">
        <f>IF(G1189="","",MONTH(G1189))</f>
        <v/>
      </c>
    </row>
    <row r="1190">
      <c r="A1190" s="24" t="n">
        <v>2020</v>
      </c>
      <c r="B1190" s="24" t="n">
        <v>2</v>
      </c>
      <c r="C1190" s="24" t="n">
        <v>19</v>
      </c>
      <c r="D1190" s="24" t="n">
        <v>13</v>
      </c>
      <c r="E1190" s="24" t="n">
        <v>10.73</v>
      </c>
      <c r="F1190" s="25">
        <f>IF($E1190="","",DATE(IF($A1190="",nominal_year,$A1190),$B1190,$C1190)+($D1190-IF(LEFT(hour_conv,1)="1",1,0))/24)</f>
        <v/>
      </c>
      <c r="G1190" s="26">
        <f>IF(F1190="","",INT(F1190))</f>
        <v/>
      </c>
      <c r="H1190">
        <f>IF(G1190="","",IF(AND(MONTH(G1190)*100+DAY(G1190)&gt;=season_lo,MONTH(G1190)*100+DAY(G1190)&lt;=season_hi),1,0))</f>
        <v/>
      </c>
      <c r="I1190">
        <f>IF(G1190="","",G1190-first_day+1)</f>
        <v/>
      </c>
      <c r="J1190" s="27">
        <f>IF(I1190="","",INDEX(Daily!$J$2:$J$421,I1190))</f>
        <v/>
      </c>
      <c r="K1190" s="27">
        <f>IF(J1190="","",J1190+cat_offset)</f>
        <v/>
      </c>
      <c r="L1190" s="27">
        <f>IF(J1190="","",MAX(0,E1190-J1190)^2)</f>
        <v/>
      </c>
      <c r="M1190" s="27">
        <f>IF(J1190="","",MAX(0,E1190-(J1190+twcdh_off))^2)</f>
        <v/>
      </c>
      <c r="N1190" s="27">
        <f>IF(E1190="","",MAX(0,E1190-swcdh_thr)^2)</f>
        <v/>
      </c>
      <c r="O1190">
        <f>IF(K1190="","",ROUND(E1190-K1190,0))</f>
        <v/>
      </c>
      <c r="P1190">
        <f>IF(O1190="","",IF(O1190&gt;=1,O1190,0))</f>
        <v/>
      </c>
      <c r="Q1190" s="27">
        <f>IF(E1190="","",MAX(0,E1190-22))</f>
        <v/>
      </c>
      <c r="R1190" s="27">
        <f>IF(H1190=1,E1190,"")</f>
        <v/>
      </c>
      <c r="S1190" s="27">
        <f>IF(AND(H1190=1,J1190&lt;&gt;""),E1190-J1190,"")</f>
        <v/>
      </c>
      <c r="T1190">
        <f>IF(G1190="","",MONTH(G1190))</f>
        <v/>
      </c>
    </row>
    <row r="1191">
      <c r="A1191" s="24" t="n">
        <v>2020</v>
      </c>
      <c r="B1191" s="24" t="n">
        <v>2</v>
      </c>
      <c r="C1191" s="24" t="n">
        <v>19</v>
      </c>
      <c r="D1191" s="24" t="n">
        <v>14</v>
      </c>
      <c r="E1191" s="24" t="n">
        <v>10.64</v>
      </c>
      <c r="F1191" s="25">
        <f>IF($E1191="","",DATE(IF($A1191="",nominal_year,$A1191),$B1191,$C1191)+($D1191-IF(LEFT(hour_conv,1)="1",1,0))/24)</f>
        <v/>
      </c>
      <c r="G1191" s="26">
        <f>IF(F1191="","",INT(F1191))</f>
        <v/>
      </c>
      <c r="H1191">
        <f>IF(G1191="","",IF(AND(MONTH(G1191)*100+DAY(G1191)&gt;=season_lo,MONTH(G1191)*100+DAY(G1191)&lt;=season_hi),1,0))</f>
        <v/>
      </c>
      <c r="I1191">
        <f>IF(G1191="","",G1191-first_day+1)</f>
        <v/>
      </c>
      <c r="J1191" s="27">
        <f>IF(I1191="","",INDEX(Daily!$J$2:$J$421,I1191))</f>
        <v/>
      </c>
      <c r="K1191" s="27">
        <f>IF(J1191="","",J1191+cat_offset)</f>
        <v/>
      </c>
      <c r="L1191" s="27">
        <f>IF(J1191="","",MAX(0,E1191-J1191)^2)</f>
        <v/>
      </c>
      <c r="M1191" s="27">
        <f>IF(J1191="","",MAX(0,E1191-(J1191+twcdh_off))^2)</f>
        <v/>
      </c>
      <c r="N1191" s="27">
        <f>IF(E1191="","",MAX(0,E1191-swcdh_thr)^2)</f>
        <v/>
      </c>
      <c r="O1191">
        <f>IF(K1191="","",ROUND(E1191-K1191,0))</f>
        <v/>
      </c>
      <c r="P1191">
        <f>IF(O1191="","",IF(O1191&gt;=1,O1191,0))</f>
        <v/>
      </c>
      <c r="Q1191" s="27">
        <f>IF(E1191="","",MAX(0,E1191-22))</f>
        <v/>
      </c>
      <c r="R1191" s="27">
        <f>IF(H1191=1,E1191,"")</f>
        <v/>
      </c>
      <c r="S1191" s="27">
        <f>IF(AND(H1191=1,J1191&lt;&gt;""),E1191-J1191,"")</f>
        <v/>
      </c>
      <c r="T1191">
        <f>IF(G1191="","",MONTH(G1191))</f>
        <v/>
      </c>
    </row>
    <row r="1192">
      <c r="A1192" s="24" t="n">
        <v>2020</v>
      </c>
      <c r="B1192" s="24" t="n">
        <v>2</v>
      </c>
      <c r="C1192" s="24" t="n">
        <v>19</v>
      </c>
      <c r="D1192" s="24" t="n">
        <v>15</v>
      </c>
      <c r="E1192" s="24" t="n">
        <v>10.55</v>
      </c>
      <c r="F1192" s="25">
        <f>IF($E1192="","",DATE(IF($A1192="",nominal_year,$A1192),$B1192,$C1192)+($D1192-IF(LEFT(hour_conv,1)="1",1,0))/24)</f>
        <v/>
      </c>
      <c r="G1192" s="26">
        <f>IF(F1192="","",INT(F1192))</f>
        <v/>
      </c>
      <c r="H1192">
        <f>IF(G1192="","",IF(AND(MONTH(G1192)*100+DAY(G1192)&gt;=season_lo,MONTH(G1192)*100+DAY(G1192)&lt;=season_hi),1,0))</f>
        <v/>
      </c>
      <c r="I1192">
        <f>IF(G1192="","",G1192-first_day+1)</f>
        <v/>
      </c>
      <c r="J1192" s="27">
        <f>IF(I1192="","",INDEX(Daily!$J$2:$J$421,I1192))</f>
        <v/>
      </c>
      <c r="K1192" s="27">
        <f>IF(J1192="","",J1192+cat_offset)</f>
        <v/>
      </c>
      <c r="L1192" s="27">
        <f>IF(J1192="","",MAX(0,E1192-J1192)^2)</f>
        <v/>
      </c>
      <c r="M1192" s="27">
        <f>IF(J1192="","",MAX(0,E1192-(J1192+twcdh_off))^2)</f>
        <v/>
      </c>
      <c r="N1192" s="27">
        <f>IF(E1192="","",MAX(0,E1192-swcdh_thr)^2)</f>
        <v/>
      </c>
      <c r="O1192">
        <f>IF(K1192="","",ROUND(E1192-K1192,0))</f>
        <v/>
      </c>
      <c r="P1192">
        <f>IF(O1192="","",IF(O1192&gt;=1,O1192,0))</f>
        <v/>
      </c>
      <c r="Q1192" s="27">
        <f>IF(E1192="","",MAX(0,E1192-22))</f>
        <v/>
      </c>
      <c r="R1192" s="27">
        <f>IF(H1192=1,E1192,"")</f>
        <v/>
      </c>
      <c r="S1192" s="27">
        <f>IF(AND(H1192=1,J1192&lt;&gt;""),E1192-J1192,"")</f>
        <v/>
      </c>
      <c r="T1192">
        <f>IF(G1192="","",MONTH(G1192))</f>
        <v/>
      </c>
    </row>
    <row r="1193">
      <c r="A1193" s="24" t="n">
        <v>2020</v>
      </c>
      <c r="B1193" s="24" t="n">
        <v>2</v>
      </c>
      <c r="C1193" s="24" t="n">
        <v>19</v>
      </c>
      <c r="D1193" s="24" t="n">
        <v>16</v>
      </c>
      <c r="E1193" s="24" t="n">
        <v>11.11</v>
      </c>
      <c r="F1193" s="25">
        <f>IF($E1193="","",DATE(IF($A1193="",nominal_year,$A1193),$B1193,$C1193)+($D1193-IF(LEFT(hour_conv,1)="1",1,0))/24)</f>
        <v/>
      </c>
      <c r="G1193" s="26">
        <f>IF(F1193="","",INT(F1193))</f>
        <v/>
      </c>
      <c r="H1193">
        <f>IF(G1193="","",IF(AND(MONTH(G1193)*100+DAY(G1193)&gt;=season_lo,MONTH(G1193)*100+DAY(G1193)&lt;=season_hi),1,0))</f>
        <v/>
      </c>
      <c r="I1193">
        <f>IF(G1193="","",G1193-first_day+1)</f>
        <v/>
      </c>
      <c r="J1193" s="27">
        <f>IF(I1193="","",INDEX(Daily!$J$2:$J$421,I1193))</f>
        <v/>
      </c>
      <c r="K1193" s="27">
        <f>IF(J1193="","",J1193+cat_offset)</f>
        <v/>
      </c>
      <c r="L1193" s="27">
        <f>IF(J1193="","",MAX(0,E1193-J1193)^2)</f>
        <v/>
      </c>
      <c r="M1193" s="27">
        <f>IF(J1193="","",MAX(0,E1193-(J1193+twcdh_off))^2)</f>
        <v/>
      </c>
      <c r="N1193" s="27">
        <f>IF(E1193="","",MAX(0,E1193-swcdh_thr)^2)</f>
        <v/>
      </c>
      <c r="O1193">
        <f>IF(K1193="","",ROUND(E1193-K1193,0))</f>
        <v/>
      </c>
      <c r="P1193">
        <f>IF(O1193="","",IF(O1193&gt;=1,O1193,0))</f>
        <v/>
      </c>
      <c r="Q1193" s="27">
        <f>IF(E1193="","",MAX(0,E1193-22))</f>
        <v/>
      </c>
      <c r="R1193" s="27">
        <f>IF(H1193=1,E1193,"")</f>
        <v/>
      </c>
      <c r="S1193" s="27">
        <f>IF(AND(H1193=1,J1193&lt;&gt;""),E1193-J1193,"")</f>
        <v/>
      </c>
      <c r="T1193">
        <f>IF(G1193="","",MONTH(G1193))</f>
        <v/>
      </c>
    </row>
    <row r="1194">
      <c r="A1194" s="24" t="n">
        <v>2020</v>
      </c>
      <c r="B1194" s="24" t="n">
        <v>2</v>
      </c>
      <c r="C1194" s="24" t="n">
        <v>19</v>
      </c>
      <c r="D1194" s="24" t="n">
        <v>17</v>
      </c>
      <c r="E1194" s="24" t="n">
        <v>10.87</v>
      </c>
      <c r="F1194" s="25">
        <f>IF($E1194="","",DATE(IF($A1194="",nominal_year,$A1194),$B1194,$C1194)+($D1194-IF(LEFT(hour_conv,1)="1",1,0))/24)</f>
        <v/>
      </c>
      <c r="G1194" s="26">
        <f>IF(F1194="","",INT(F1194))</f>
        <v/>
      </c>
      <c r="H1194">
        <f>IF(G1194="","",IF(AND(MONTH(G1194)*100+DAY(G1194)&gt;=season_lo,MONTH(G1194)*100+DAY(G1194)&lt;=season_hi),1,0))</f>
        <v/>
      </c>
      <c r="I1194">
        <f>IF(G1194="","",G1194-first_day+1)</f>
        <v/>
      </c>
      <c r="J1194" s="27">
        <f>IF(I1194="","",INDEX(Daily!$J$2:$J$421,I1194))</f>
        <v/>
      </c>
      <c r="K1194" s="27">
        <f>IF(J1194="","",J1194+cat_offset)</f>
        <v/>
      </c>
      <c r="L1194" s="27">
        <f>IF(J1194="","",MAX(0,E1194-J1194)^2)</f>
        <v/>
      </c>
      <c r="M1194" s="27">
        <f>IF(J1194="","",MAX(0,E1194-(J1194+twcdh_off))^2)</f>
        <v/>
      </c>
      <c r="N1194" s="27">
        <f>IF(E1194="","",MAX(0,E1194-swcdh_thr)^2)</f>
        <v/>
      </c>
      <c r="O1194">
        <f>IF(K1194="","",ROUND(E1194-K1194,0))</f>
        <v/>
      </c>
      <c r="P1194">
        <f>IF(O1194="","",IF(O1194&gt;=1,O1194,0))</f>
        <v/>
      </c>
      <c r="Q1194" s="27">
        <f>IF(E1194="","",MAX(0,E1194-22))</f>
        <v/>
      </c>
      <c r="R1194" s="27">
        <f>IF(H1194=1,E1194,"")</f>
        <v/>
      </c>
      <c r="S1194" s="27">
        <f>IF(AND(H1194=1,J1194&lt;&gt;""),E1194-J1194,"")</f>
        <v/>
      </c>
      <c r="T1194">
        <f>IF(G1194="","",MONTH(G1194))</f>
        <v/>
      </c>
    </row>
    <row r="1195">
      <c r="A1195" s="24" t="n">
        <v>2020</v>
      </c>
      <c r="B1195" s="24" t="n">
        <v>2</v>
      </c>
      <c r="C1195" s="24" t="n">
        <v>19</v>
      </c>
      <c r="D1195" s="24" t="n">
        <v>18</v>
      </c>
      <c r="E1195" s="24" t="n">
        <v>10.03</v>
      </c>
      <c r="F1195" s="25">
        <f>IF($E1195="","",DATE(IF($A1195="",nominal_year,$A1195),$B1195,$C1195)+($D1195-IF(LEFT(hour_conv,1)="1",1,0))/24)</f>
        <v/>
      </c>
      <c r="G1195" s="26">
        <f>IF(F1195="","",INT(F1195))</f>
        <v/>
      </c>
      <c r="H1195">
        <f>IF(G1195="","",IF(AND(MONTH(G1195)*100+DAY(G1195)&gt;=season_lo,MONTH(G1195)*100+DAY(G1195)&lt;=season_hi),1,0))</f>
        <v/>
      </c>
      <c r="I1195">
        <f>IF(G1195="","",G1195-first_day+1)</f>
        <v/>
      </c>
      <c r="J1195" s="27">
        <f>IF(I1195="","",INDEX(Daily!$J$2:$J$421,I1195))</f>
        <v/>
      </c>
      <c r="K1195" s="27">
        <f>IF(J1195="","",J1195+cat_offset)</f>
        <v/>
      </c>
      <c r="L1195" s="27">
        <f>IF(J1195="","",MAX(0,E1195-J1195)^2)</f>
        <v/>
      </c>
      <c r="M1195" s="27">
        <f>IF(J1195="","",MAX(0,E1195-(J1195+twcdh_off))^2)</f>
        <v/>
      </c>
      <c r="N1195" s="27">
        <f>IF(E1195="","",MAX(0,E1195-swcdh_thr)^2)</f>
        <v/>
      </c>
      <c r="O1195">
        <f>IF(K1195="","",ROUND(E1195-K1195,0))</f>
        <v/>
      </c>
      <c r="P1195">
        <f>IF(O1195="","",IF(O1195&gt;=1,O1195,0))</f>
        <v/>
      </c>
      <c r="Q1195" s="27">
        <f>IF(E1195="","",MAX(0,E1195-22))</f>
        <v/>
      </c>
      <c r="R1195" s="27">
        <f>IF(H1195=1,E1195,"")</f>
        <v/>
      </c>
      <c r="S1195" s="27">
        <f>IF(AND(H1195=1,J1195&lt;&gt;""),E1195-J1195,"")</f>
        <v/>
      </c>
      <c r="T1195">
        <f>IF(G1195="","",MONTH(G1195))</f>
        <v/>
      </c>
    </row>
    <row r="1196">
      <c r="A1196" s="24" t="n">
        <v>2020</v>
      </c>
      <c r="B1196" s="24" t="n">
        <v>2</v>
      </c>
      <c r="C1196" s="24" t="n">
        <v>19</v>
      </c>
      <c r="D1196" s="24" t="n">
        <v>19</v>
      </c>
      <c r="E1196" s="24" t="n">
        <v>9.9</v>
      </c>
      <c r="F1196" s="25">
        <f>IF($E1196="","",DATE(IF($A1196="",nominal_year,$A1196),$B1196,$C1196)+($D1196-IF(LEFT(hour_conv,1)="1",1,0))/24)</f>
        <v/>
      </c>
      <c r="G1196" s="26">
        <f>IF(F1196="","",INT(F1196))</f>
        <v/>
      </c>
      <c r="H1196">
        <f>IF(G1196="","",IF(AND(MONTH(G1196)*100+DAY(G1196)&gt;=season_lo,MONTH(G1196)*100+DAY(G1196)&lt;=season_hi),1,0))</f>
        <v/>
      </c>
      <c r="I1196">
        <f>IF(G1196="","",G1196-first_day+1)</f>
        <v/>
      </c>
      <c r="J1196" s="27">
        <f>IF(I1196="","",INDEX(Daily!$J$2:$J$421,I1196))</f>
        <v/>
      </c>
      <c r="K1196" s="27">
        <f>IF(J1196="","",J1196+cat_offset)</f>
        <v/>
      </c>
      <c r="L1196" s="27">
        <f>IF(J1196="","",MAX(0,E1196-J1196)^2)</f>
        <v/>
      </c>
      <c r="M1196" s="27">
        <f>IF(J1196="","",MAX(0,E1196-(J1196+twcdh_off))^2)</f>
        <v/>
      </c>
      <c r="N1196" s="27">
        <f>IF(E1196="","",MAX(0,E1196-swcdh_thr)^2)</f>
        <v/>
      </c>
      <c r="O1196">
        <f>IF(K1196="","",ROUND(E1196-K1196,0))</f>
        <v/>
      </c>
      <c r="P1196">
        <f>IF(O1196="","",IF(O1196&gt;=1,O1196,0))</f>
        <v/>
      </c>
      <c r="Q1196" s="27">
        <f>IF(E1196="","",MAX(0,E1196-22))</f>
        <v/>
      </c>
      <c r="R1196" s="27">
        <f>IF(H1196=1,E1196,"")</f>
        <v/>
      </c>
      <c r="S1196" s="27">
        <f>IF(AND(H1196=1,J1196&lt;&gt;""),E1196-J1196,"")</f>
        <v/>
      </c>
      <c r="T1196">
        <f>IF(G1196="","",MONTH(G1196))</f>
        <v/>
      </c>
    </row>
    <row r="1197">
      <c r="A1197" s="24" t="n">
        <v>2020</v>
      </c>
      <c r="B1197" s="24" t="n">
        <v>2</v>
      </c>
      <c r="C1197" s="24" t="n">
        <v>19</v>
      </c>
      <c r="D1197" s="24" t="n">
        <v>20</v>
      </c>
      <c r="E1197" s="24" t="n">
        <v>9.140000000000001</v>
      </c>
      <c r="F1197" s="25">
        <f>IF($E1197="","",DATE(IF($A1197="",nominal_year,$A1197),$B1197,$C1197)+($D1197-IF(LEFT(hour_conv,1)="1",1,0))/24)</f>
        <v/>
      </c>
      <c r="G1197" s="26">
        <f>IF(F1197="","",INT(F1197))</f>
        <v/>
      </c>
      <c r="H1197">
        <f>IF(G1197="","",IF(AND(MONTH(G1197)*100+DAY(G1197)&gt;=season_lo,MONTH(G1197)*100+DAY(G1197)&lt;=season_hi),1,0))</f>
        <v/>
      </c>
      <c r="I1197">
        <f>IF(G1197="","",G1197-first_day+1)</f>
        <v/>
      </c>
      <c r="J1197" s="27">
        <f>IF(I1197="","",INDEX(Daily!$J$2:$J$421,I1197))</f>
        <v/>
      </c>
      <c r="K1197" s="27">
        <f>IF(J1197="","",J1197+cat_offset)</f>
        <v/>
      </c>
      <c r="L1197" s="27">
        <f>IF(J1197="","",MAX(0,E1197-J1197)^2)</f>
        <v/>
      </c>
      <c r="M1197" s="27">
        <f>IF(J1197="","",MAX(0,E1197-(J1197+twcdh_off))^2)</f>
        <v/>
      </c>
      <c r="N1197" s="27">
        <f>IF(E1197="","",MAX(0,E1197-swcdh_thr)^2)</f>
        <v/>
      </c>
      <c r="O1197">
        <f>IF(K1197="","",ROUND(E1197-K1197,0))</f>
        <v/>
      </c>
      <c r="P1197">
        <f>IF(O1197="","",IF(O1197&gt;=1,O1197,0))</f>
        <v/>
      </c>
      <c r="Q1197" s="27">
        <f>IF(E1197="","",MAX(0,E1197-22))</f>
        <v/>
      </c>
      <c r="R1197" s="27">
        <f>IF(H1197=1,E1197,"")</f>
        <v/>
      </c>
      <c r="S1197" s="27">
        <f>IF(AND(H1197=1,J1197&lt;&gt;""),E1197-J1197,"")</f>
        <v/>
      </c>
      <c r="T1197">
        <f>IF(G1197="","",MONTH(G1197))</f>
        <v/>
      </c>
    </row>
    <row r="1198">
      <c r="A1198" s="24" t="n">
        <v>2020</v>
      </c>
      <c r="B1198" s="24" t="n">
        <v>2</v>
      </c>
      <c r="C1198" s="24" t="n">
        <v>19</v>
      </c>
      <c r="D1198" s="24" t="n">
        <v>21</v>
      </c>
      <c r="E1198" s="24" t="n">
        <v>7.62</v>
      </c>
      <c r="F1198" s="25">
        <f>IF($E1198="","",DATE(IF($A1198="",nominal_year,$A1198),$B1198,$C1198)+($D1198-IF(LEFT(hour_conv,1)="1",1,0))/24)</f>
        <v/>
      </c>
      <c r="G1198" s="26">
        <f>IF(F1198="","",INT(F1198))</f>
        <v/>
      </c>
      <c r="H1198">
        <f>IF(G1198="","",IF(AND(MONTH(G1198)*100+DAY(G1198)&gt;=season_lo,MONTH(G1198)*100+DAY(G1198)&lt;=season_hi),1,0))</f>
        <v/>
      </c>
      <c r="I1198">
        <f>IF(G1198="","",G1198-first_day+1)</f>
        <v/>
      </c>
      <c r="J1198" s="27">
        <f>IF(I1198="","",INDEX(Daily!$J$2:$J$421,I1198))</f>
        <v/>
      </c>
      <c r="K1198" s="27">
        <f>IF(J1198="","",J1198+cat_offset)</f>
        <v/>
      </c>
      <c r="L1198" s="27">
        <f>IF(J1198="","",MAX(0,E1198-J1198)^2)</f>
        <v/>
      </c>
      <c r="M1198" s="27">
        <f>IF(J1198="","",MAX(0,E1198-(J1198+twcdh_off))^2)</f>
        <v/>
      </c>
      <c r="N1198" s="27">
        <f>IF(E1198="","",MAX(0,E1198-swcdh_thr)^2)</f>
        <v/>
      </c>
      <c r="O1198">
        <f>IF(K1198="","",ROUND(E1198-K1198,0))</f>
        <v/>
      </c>
      <c r="P1198">
        <f>IF(O1198="","",IF(O1198&gt;=1,O1198,0))</f>
        <v/>
      </c>
      <c r="Q1198" s="27">
        <f>IF(E1198="","",MAX(0,E1198-22))</f>
        <v/>
      </c>
      <c r="R1198" s="27">
        <f>IF(H1198=1,E1198,"")</f>
        <v/>
      </c>
      <c r="S1198" s="27">
        <f>IF(AND(H1198=1,J1198&lt;&gt;""),E1198-J1198,"")</f>
        <v/>
      </c>
      <c r="T1198">
        <f>IF(G1198="","",MONTH(G1198))</f>
        <v/>
      </c>
    </row>
    <row r="1199">
      <c r="A1199" s="24" t="n">
        <v>2020</v>
      </c>
      <c r="B1199" s="24" t="n">
        <v>2</v>
      </c>
      <c r="C1199" s="24" t="n">
        <v>19</v>
      </c>
      <c r="D1199" s="24" t="n">
        <v>22</v>
      </c>
      <c r="E1199" s="24" t="n">
        <v>7.53</v>
      </c>
      <c r="F1199" s="25">
        <f>IF($E1199="","",DATE(IF($A1199="",nominal_year,$A1199),$B1199,$C1199)+($D1199-IF(LEFT(hour_conv,1)="1",1,0))/24)</f>
        <v/>
      </c>
      <c r="G1199" s="26">
        <f>IF(F1199="","",INT(F1199))</f>
        <v/>
      </c>
      <c r="H1199">
        <f>IF(G1199="","",IF(AND(MONTH(G1199)*100+DAY(G1199)&gt;=season_lo,MONTH(G1199)*100+DAY(G1199)&lt;=season_hi),1,0))</f>
        <v/>
      </c>
      <c r="I1199">
        <f>IF(G1199="","",G1199-first_day+1)</f>
        <v/>
      </c>
      <c r="J1199" s="27">
        <f>IF(I1199="","",INDEX(Daily!$J$2:$J$421,I1199))</f>
        <v/>
      </c>
      <c r="K1199" s="27">
        <f>IF(J1199="","",J1199+cat_offset)</f>
        <v/>
      </c>
      <c r="L1199" s="27">
        <f>IF(J1199="","",MAX(0,E1199-J1199)^2)</f>
        <v/>
      </c>
      <c r="M1199" s="27">
        <f>IF(J1199="","",MAX(0,E1199-(J1199+twcdh_off))^2)</f>
        <v/>
      </c>
      <c r="N1199" s="27">
        <f>IF(E1199="","",MAX(0,E1199-swcdh_thr)^2)</f>
        <v/>
      </c>
      <c r="O1199">
        <f>IF(K1199="","",ROUND(E1199-K1199,0))</f>
        <v/>
      </c>
      <c r="P1199">
        <f>IF(O1199="","",IF(O1199&gt;=1,O1199,0))</f>
        <v/>
      </c>
      <c r="Q1199" s="27">
        <f>IF(E1199="","",MAX(0,E1199-22))</f>
        <v/>
      </c>
      <c r="R1199" s="27">
        <f>IF(H1199=1,E1199,"")</f>
        <v/>
      </c>
      <c r="S1199" s="27">
        <f>IF(AND(H1199=1,J1199&lt;&gt;""),E1199-J1199,"")</f>
        <v/>
      </c>
      <c r="T1199">
        <f>IF(G1199="","",MONTH(G1199))</f>
        <v/>
      </c>
    </row>
    <row r="1200">
      <c r="A1200" s="24" t="n">
        <v>2020</v>
      </c>
      <c r="B1200" s="24" t="n">
        <v>2</v>
      </c>
      <c r="C1200" s="24" t="n">
        <v>19</v>
      </c>
      <c r="D1200" s="24" t="n">
        <v>23</v>
      </c>
      <c r="E1200" s="24" t="n">
        <v>6.65</v>
      </c>
      <c r="F1200" s="25">
        <f>IF($E1200="","",DATE(IF($A1200="",nominal_year,$A1200),$B1200,$C1200)+($D1200-IF(LEFT(hour_conv,1)="1",1,0))/24)</f>
        <v/>
      </c>
      <c r="G1200" s="26">
        <f>IF(F1200="","",INT(F1200))</f>
        <v/>
      </c>
      <c r="H1200">
        <f>IF(G1200="","",IF(AND(MONTH(G1200)*100+DAY(G1200)&gt;=season_lo,MONTH(G1200)*100+DAY(G1200)&lt;=season_hi),1,0))</f>
        <v/>
      </c>
      <c r="I1200">
        <f>IF(G1200="","",G1200-first_day+1)</f>
        <v/>
      </c>
      <c r="J1200" s="27">
        <f>IF(I1200="","",INDEX(Daily!$J$2:$J$421,I1200))</f>
        <v/>
      </c>
      <c r="K1200" s="27">
        <f>IF(J1200="","",J1200+cat_offset)</f>
        <v/>
      </c>
      <c r="L1200" s="27">
        <f>IF(J1200="","",MAX(0,E1200-J1200)^2)</f>
        <v/>
      </c>
      <c r="M1200" s="27">
        <f>IF(J1200="","",MAX(0,E1200-(J1200+twcdh_off))^2)</f>
        <v/>
      </c>
      <c r="N1200" s="27">
        <f>IF(E1200="","",MAX(0,E1200-swcdh_thr)^2)</f>
        <v/>
      </c>
      <c r="O1200">
        <f>IF(K1200="","",ROUND(E1200-K1200,0))</f>
        <v/>
      </c>
      <c r="P1200">
        <f>IF(O1200="","",IF(O1200&gt;=1,O1200,0))</f>
        <v/>
      </c>
      <c r="Q1200" s="27">
        <f>IF(E1200="","",MAX(0,E1200-22))</f>
        <v/>
      </c>
      <c r="R1200" s="27">
        <f>IF(H1200=1,E1200,"")</f>
        <v/>
      </c>
      <c r="S1200" s="27">
        <f>IF(AND(H1200=1,J1200&lt;&gt;""),E1200-J1200,"")</f>
        <v/>
      </c>
      <c r="T1200">
        <f>IF(G1200="","",MONTH(G1200))</f>
        <v/>
      </c>
    </row>
    <row r="1201">
      <c r="A1201" s="24" t="n">
        <v>2020</v>
      </c>
      <c r="B1201" s="24" t="n">
        <v>2</v>
      </c>
      <c r="C1201" s="24" t="n">
        <v>19</v>
      </c>
      <c r="D1201" s="24" t="n">
        <v>24</v>
      </c>
      <c r="E1201" s="24" t="n">
        <v>5.81</v>
      </c>
      <c r="F1201" s="25">
        <f>IF($E1201="","",DATE(IF($A1201="",nominal_year,$A1201),$B1201,$C1201)+($D1201-IF(LEFT(hour_conv,1)="1",1,0))/24)</f>
        <v/>
      </c>
      <c r="G1201" s="26">
        <f>IF(F1201="","",INT(F1201))</f>
        <v/>
      </c>
      <c r="H1201">
        <f>IF(G1201="","",IF(AND(MONTH(G1201)*100+DAY(G1201)&gt;=season_lo,MONTH(G1201)*100+DAY(G1201)&lt;=season_hi),1,0))</f>
        <v/>
      </c>
      <c r="I1201">
        <f>IF(G1201="","",G1201-first_day+1)</f>
        <v/>
      </c>
      <c r="J1201" s="27">
        <f>IF(I1201="","",INDEX(Daily!$J$2:$J$421,I1201))</f>
        <v/>
      </c>
      <c r="K1201" s="27">
        <f>IF(J1201="","",J1201+cat_offset)</f>
        <v/>
      </c>
      <c r="L1201" s="27">
        <f>IF(J1201="","",MAX(0,E1201-J1201)^2)</f>
        <v/>
      </c>
      <c r="M1201" s="27">
        <f>IF(J1201="","",MAX(0,E1201-(J1201+twcdh_off))^2)</f>
        <v/>
      </c>
      <c r="N1201" s="27">
        <f>IF(E1201="","",MAX(0,E1201-swcdh_thr)^2)</f>
        <v/>
      </c>
      <c r="O1201">
        <f>IF(K1201="","",ROUND(E1201-K1201,0))</f>
        <v/>
      </c>
      <c r="P1201">
        <f>IF(O1201="","",IF(O1201&gt;=1,O1201,0))</f>
        <v/>
      </c>
      <c r="Q1201" s="27">
        <f>IF(E1201="","",MAX(0,E1201-22))</f>
        <v/>
      </c>
      <c r="R1201" s="27">
        <f>IF(H1201=1,E1201,"")</f>
        <v/>
      </c>
      <c r="S1201" s="27">
        <f>IF(AND(H1201=1,J1201&lt;&gt;""),E1201-J1201,"")</f>
        <v/>
      </c>
      <c r="T1201">
        <f>IF(G1201="","",MONTH(G1201))</f>
        <v/>
      </c>
    </row>
    <row r="1202">
      <c r="A1202" s="24" t="n">
        <v>2020</v>
      </c>
      <c r="B1202" s="24" t="n">
        <v>2</v>
      </c>
      <c r="C1202" s="24" t="n">
        <v>20</v>
      </c>
      <c r="D1202" s="24" t="n">
        <v>1</v>
      </c>
      <c r="E1202" s="24" t="n">
        <v>3.92</v>
      </c>
      <c r="F1202" s="25">
        <f>IF($E1202="","",DATE(IF($A1202="",nominal_year,$A1202),$B1202,$C1202)+($D1202-IF(LEFT(hour_conv,1)="1",1,0))/24)</f>
        <v/>
      </c>
      <c r="G1202" s="26">
        <f>IF(F1202="","",INT(F1202))</f>
        <v/>
      </c>
      <c r="H1202">
        <f>IF(G1202="","",IF(AND(MONTH(G1202)*100+DAY(G1202)&gt;=season_lo,MONTH(G1202)*100+DAY(G1202)&lt;=season_hi),1,0))</f>
        <v/>
      </c>
      <c r="I1202">
        <f>IF(G1202="","",G1202-first_day+1)</f>
        <v/>
      </c>
      <c r="J1202" s="27">
        <f>IF(I1202="","",INDEX(Daily!$J$2:$J$421,I1202))</f>
        <v/>
      </c>
      <c r="K1202" s="27">
        <f>IF(J1202="","",J1202+cat_offset)</f>
        <v/>
      </c>
      <c r="L1202" s="27">
        <f>IF(J1202="","",MAX(0,E1202-J1202)^2)</f>
        <v/>
      </c>
      <c r="M1202" s="27">
        <f>IF(J1202="","",MAX(0,E1202-(J1202+twcdh_off))^2)</f>
        <v/>
      </c>
      <c r="N1202" s="27">
        <f>IF(E1202="","",MAX(0,E1202-swcdh_thr)^2)</f>
        <v/>
      </c>
      <c r="O1202">
        <f>IF(K1202="","",ROUND(E1202-K1202,0))</f>
        <v/>
      </c>
      <c r="P1202">
        <f>IF(O1202="","",IF(O1202&gt;=1,O1202,0))</f>
        <v/>
      </c>
      <c r="Q1202" s="27">
        <f>IF(E1202="","",MAX(0,E1202-22))</f>
        <v/>
      </c>
      <c r="R1202" s="27">
        <f>IF(H1202=1,E1202,"")</f>
        <v/>
      </c>
      <c r="S1202" s="27">
        <f>IF(AND(H1202=1,J1202&lt;&gt;""),E1202-J1202,"")</f>
        <v/>
      </c>
      <c r="T1202">
        <f>IF(G1202="","",MONTH(G1202))</f>
        <v/>
      </c>
    </row>
    <row r="1203">
      <c r="A1203" s="24" t="n">
        <v>2020</v>
      </c>
      <c r="B1203" s="24" t="n">
        <v>2</v>
      </c>
      <c r="C1203" s="24" t="n">
        <v>20</v>
      </c>
      <c r="D1203" s="24" t="n">
        <v>2</v>
      </c>
      <c r="E1203" s="24" t="n">
        <v>3.94</v>
      </c>
      <c r="F1203" s="25">
        <f>IF($E1203="","",DATE(IF($A1203="",nominal_year,$A1203),$B1203,$C1203)+($D1203-IF(LEFT(hour_conv,1)="1",1,0))/24)</f>
        <v/>
      </c>
      <c r="G1203" s="26">
        <f>IF(F1203="","",INT(F1203))</f>
        <v/>
      </c>
      <c r="H1203">
        <f>IF(G1203="","",IF(AND(MONTH(G1203)*100+DAY(G1203)&gt;=season_lo,MONTH(G1203)*100+DAY(G1203)&lt;=season_hi),1,0))</f>
        <v/>
      </c>
      <c r="I1203">
        <f>IF(G1203="","",G1203-first_day+1)</f>
        <v/>
      </c>
      <c r="J1203" s="27">
        <f>IF(I1203="","",INDEX(Daily!$J$2:$J$421,I1203))</f>
        <v/>
      </c>
      <c r="K1203" s="27">
        <f>IF(J1203="","",J1203+cat_offset)</f>
        <v/>
      </c>
      <c r="L1203" s="27">
        <f>IF(J1203="","",MAX(0,E1203-J1203)^2)</f>
        <v/>
      </c>
      <c r="M1203" s="27">
        <f>IF(J1203="","",MAX(0,E1203-(J1203+twcdh_off))^2)</f>
        <v/>
      </c>
      <c r="N1203" s="27">
        <f>IF(E1203="","",MAX(0,E1203-swcdh_thr)^2)</f>
        <v/>
      </c>
      <c r="O1203">
        <f>IF(K1203="","",ROUND(E1203-K1203,0))</f>
        <v/>
      </c>
      <c r="P1203">
        <f>IF(O1203="","",IF(O1203&gt;=1,O1203,0))</f>
        <v/>
      </c>
      <c r="Q1203" s="27">
        <f>IF(E1203="","",MAX(0,E1203-22))</f>
        <v/>
      </c>
      <c r="R1203" s="27">
        <f>IF(H1203=1,E1203,"")</f>
        <v/>
      </c>
      <c r="S1203" s="27">
        <f>IF(AND(H1203=1,J1203&lt;&gt;""),E1203-J1203,"")</f>
        <v/>
      </c>
      <c r="T1203">
        <f>IF(G1203="","",MONTH(G1203))</f>
        <v/>
      </c>
    </row>
    <row r="1204">
      <c r="A1204" s="24" t="n">
        <v>2020</v>
      </c>
      <c r="B1204" s="24" t="n">
        <v>2</v>
      </c>
      <c r="C1204" s="24" t="n">
        <v>20</v>
      </c>
      <c r="D1204" s="24" t="n">
        <v>3</v>
      </c>
      <c r="E1204" s="24" t="n">
        <v>3.74</v>
      </c>
      <c r="F1204" s="25">
        <f>IF($E1204="","",DATE(IF($A1204="",nominal_year,$A1204),$B1204,$C1204)+($D1204-IF(LEFT(hour_conv,1)="1",1,0))/24)</f>
        <v/>
      </c>
      <c r="G1204" s="26">
        <f>IF(F1204="","",INT(F1204))</f>
        <v/>
      </c>
      <c r="H1204">
        <f>IF(G1204="","",IF(AND(MONTH(G1204)*100+DAY(G1204)&gt;=season_lo,MONTH(G1204)*100+DAY(G1204)&lt;=season_hi),1,0))</f>
        <v/>
      </c>
      <c r="I1204">
        <f>IF(G1204="","",G1204-first_day+1)</f>
        <v/>
      </c>
      <c r="J1204" s="27">
        <f>IF(I1204="","",INDEX(Daily!$J$2:$J$421,I1204))</f>
        <v/>
      </c>
      <c r="K1204" s="27">
        <f>IF(J1204="","",J1204+cat_offset)</f>
        <v/>
      </c>
      <c r="L1204" s="27">
        <f>IF(J1204="","",MAX(0,E1204-J1204)^2)</f>
        <v/>
      </c>
      <c r="M1204" s="27">
        <f>IF(J1204="","",MAX(0,E1204-(J1204+twcdh_off))^2)</f>
        <v/>
      </c>
      <c r="N1204" s="27">
        <f>IF(E1204="","",MAX(0,E1204-swcdh_thr)^2)</f>
        <v/>
      </c>
      <c r="O1204">
        <f>IF(K1204="","",ROUND(E1204-K1204,0))</f>
        <v/>
      </c>
      <c r="P1204">
        <f>IF(O1204="","",IF(O1204&gt;=1,O1204,0))</f>
        <v/>
      </c>
      <c r="Q1204" s="27">
        <f>IF(E1204="","",MAX(0,E1204-22))</f>
        <v/>
      </c>
      <c r="R1204" s="27">
        <f>IF(H1204=1,E1204,"")</f>
        <v/>
      </c>
      <c r="S1204" s="27">
        <f>IF(AND(H1204=1,J1204&lt;&gt;""),E1204-J1204,"")</f>
        <v/>
      </c>
      <c r="T1204">
        <f>IF(G1204="","",MONTH(G1204))</f>
        <v/>
      </c>
    </row>
    <row r="1205">
      <c r="A1205" s="24" t="n">
        <v>2020</v>
      </c>
      <c r="B1205" s="24" t="n">
        <v>2</v>
      </c>
      <c r="C1205" s="24" t="n">
        <v>20</v>
      </c>
      <c r="D1205" s="24" t="n">
        <v>4</v>
      </c>
      <c r="E1205" s="24" t="n">
        <v>3.69</v>
      </c>
      <c r="F1205" s="25">
        <f>IF($E1205="","",DATE(IF($A1205="",nominal_year,$A1205),$B1205,$C1205)+($D1205-IF(LEFT(hour_conv,1)="1",1,0))/24)</f>
        <v/>
      </c>
      <c r="G1205" s="26">
        <f>IF(F1205="","",INT(F1205))</f>
        <v/>
      </c>
      <c r="H1205">
        <f>IF(G1205="","",IF(AND(MONTH(G1205)*100+DAY(G1205)&gt;=season_lo,MONTH(G1205)*100+DAY(G1205)&lt;=season_hi),1,0))</f>
        <v/>
      </c>
      <c r="I1205">
        <f>IF(G1205="","",G1205-first_day+1)</f>
        <v/>
      </c>
      <c r="J1205" s="27">
        <f>IF(I1205="","",INDEX(Daily!$J$2:$J$421,I1205))</f>
        <v/>
      </c>
      <c r="K1205" s="27">
        <f>IF(J1205="","",J1205+cat_offset)</f>
        <v/>
      </c>
      <c r="L1205" s="27">
        <f>IF(J1205="","",MAX(0,E1205-J1205)^2)</f>
        <v/>
      </c>
      <c r="M1205" s="27">
        <f>IF(J1205="","",MAX(0,E1205-(J1205+twcdh_off))^2)</f>
        <v/>
      </c>
      <c r="N1205" s="27">
        <f>IF(E1205="","",MAX(0,E1205-swcdh_thr)^2)</f>
        <v/>
      </c>
      <c r="O1205">
        <f>IF(K1205="","",ROUND(E1205-K1205,0))</f>
        <v/>
      </c>
      <c r="P1205">
        <f>IF(O1205="","",IF(O1205&gt;=1,O1205,0))</f>
        <v/>
      </c>
      <c r="Q1205" s="27">
        <f>IF(E1205="","",MAX(0,E1205-22))</f>
        <v/>
      </c>
      <c r="R1205" s="27">
        <f>IF(H1205=1,E1205,"")</f>
        <v/>
      </c>
      <c r="S1205" s="27">
        <f>IF(AND(H1205=1,J1205&lt;&gt;""),E1205-J1205,"")</f>
        <v/>
      </c>
      <c r="T1205">
        <f>IF(G1205="","",MONTH(G1205))</f>
        <v/>
      </c>
    </row>
    <row r="1206">
      <c r="A1206" s="24" t="n">
        <v>2020</v>
      </c>
      <c r="B1206" s="24" t="n">
        <v>2</v>
      </c>
      <c r="C1206" s="24" t="n">
        <v>20</v>
      </c>
      <c r="D1206" s="24" t="n">
        <v>5</v>
      </c>
      <c r="E1206" s="24" t="n">
        <v>3.3</v>
      </c>
      <c r="F1206" s="25">
        <f>IF($E1206="","",DATE(IF($A1206="",nominal_year,$A1206),$B1206,$C1206)+($D1206-IF(LEFT(hour_conv,1)="1",1,0))/24)</f>
        <v/>
      </c>
      <c r="G1206" s="26">
        <f>IF(F1206="","",INT(F1206))</f>
        <v/>
      </c>
      <c r="H1206">
        <f>IF(G1206="","",IF(AND(MONTH(G1206)*100+DAY(G1206)&gt;=season_lo,MONTH(G1206)*100+DAY(G1206)&lt;=season_hi),1,0))</f>
        <v/>
      </c>
      <c r="I1206">
        <f>IF(G1206="","",G1206-first_day+1)</f>
        <v/>
      </c>
      <c r="J1206" s="27">
        <f>IF(I1206="","",INDEX(Daily!$J$2:$J$421,I1206))</f>
        <v/>
      </c>
      <c r="K1206" s="27">
        <f>IF(J1206="","",J1206+cat_offset)</f>
        <v/>
      </c>
      <c r="L1206" s="27">
        <f>IF(J1206="","",MAX(0,E1206-J1206)^2)</f>
        <v/>
      </c>
      <c r="M1206" s="27">
        <f>IF(J1206="","",MAX(0,E1206-(J1206+twcdh_off))^2)</f>
        <v/>
      </c>
      <c r="N1206" s="27">
        <f>IF(E1206="","",MAX(0,E1206-swcdh_thr)^2)</f>
        <v/>
      </c>
      <c r="O1206">
        <f>IF(K1206="","",ROUND(E1206-K1206,0))</f>
        <v/>
      </c>
      <c r="P1206">
        <f>IF(O1206="","",IF(O1206&gt;=1,O1206,0))</f>
        <v/>
      </c>
      <c r="Q1206" s="27">
        <f>IF(E1206="","",MAX(0,E1206-22))</f>
        <v/>
      </c>
      <c r="R1206" s="27">
        <f>IF(H1206=1,E1206,"")</f>
        <v/>
      </c>
      <c r="S1206" s="27">
        <f>IF(AND(H1206=1,J1206&lt;&gt;""),E1206-J1206,"")</f>
        <v/>
      </c>
      <c r="T1206">
        <f>IF(G1206="","",MONTH(G1206))</f>
        <v/>
      </c>
    </row>
    <row r="1207">
      <c r="A1207" s="24" t="n">
        <v>2020</v>
      </c>
      <c r="B1207" s="24" t="n">
        <v>2</v>
      </c>
      <c r="C1207" s="24" t="n">
        <v>20</v>
      </c>
      <c r="D1207" s="24" t="n">
        <v>6</v>
      </c>
      <c r="E1207" s="24" t="n">
        <v>4.35</v>
      </c>
      <c r="F1207" s="25">
        <f>IF($E1207="","",DATE(IF($A1207="",nominal_year,$A1207),$B1207,$C1207)+($D1207-IF(LEFT(hour_conv,1)="1",1,0))/24)</f>
        <v/>
      </c>
      <c r="G1207" s="26">
        <f>IF(F1207="","",INT(F1207))</f>
        <v/>
      </c>
      <c r="H1207">
        <f>IF(G1207="","",IF(AND(MONTH(G1207)*100+DAY(G1207)&gt;=season_lo,MONTH(G1207)*100+DAY(G1207)&lt;=season_hi),1,0))</f>
        <v/>
      </c>
      <c r="I1207">
        <f>IF(G1207="","",G1207-first_day+1)</f>
        <v/>
      </c>
      <c r="J1207" s="27">
        <f>IF(I1207="","",INDEX(Daily!$J$2:$J$421,I1207))</f>
        <v/>
      </c>
      <c r="K1207" s="27">
        <f>IF(J1207="","",J1207+cat_offset)</f>
        <v/>
      </c>
      <c r="L1207" s="27">
        <f>IF(J1207="","",MAX(0,E1207-J1207)^2)</f>
        <v/>
      </c>
      <c r="M1207" s="27">
        <f>IF(J1207="","",MAX(0,E1207-(J1207+twcdh_off))^2)</f>
        <v/>
      </c>
      <c r="N1207" s="27">
        <f>IF(E1207="","",MAX(0,E1207-swcdh_thr)^2)</f>
        <v/>
      </c>
      <c r="O1207">
        <f>IF(K1207="","",ROUND(E1207-K1207,0))</f>
        <v/>
      </c>
      <c r="P1207">
        <f>IF(O1207="","",IF(O1207&gt;=1,O1207,0))</f>
        <v/>
      </c>
      <c r="Q1207" s="27">
        <f>IF(E1207="","",MAX(0,E1207-22))</f>
        <v/>
      </c>
      <c r="R1207" s="27">
        <f>IF(H1207=1,E1207,"")</f>
        <v/>
      </c>
      <c r="S1207" s="27">
        <f>IF(AND(H1207=1,J1207&lt;&gt;""),E1207-J1207,"")</f>
        <v/>
      </c>
      <c r="T1207">
        <f>IF(G1207="","",MONTH(G1207))</f>
        <v/>
      </c>
    </row>
    <row r="1208">
      <c r="A1208" s="24" t="n">
        <v>2020</v>
      </c>
      <c r="B1208" s="24" t="n">
        <v>2</v>
      </c>
      <c r="C1208" s="24" t="n">
        <v>20</v>
      </c>
      <c r="D1208" s="24" t="n">
        <v>7</v>
      </c>
      <c r="E1208" s="24" t="n">
        <v>4.1</v>
      </c>
      <c r="F1208" s="25">
        <f>IF($E1208="","",DATE(IF($A1208="",nominal_year,$A1208),$B1208,$C1208)+($D1208-IF(LEFT(hour_conv,1)="1",1,0))/24)</f>
        <v/>
      </c>
      <c r="G1208" s="26">
        <f>IF(F1208="","",INT(F1208))</f>
        <v/>
      </c>
      <c r="H1208">
        <f>IF(G1208="","",IF(AND(MONTH(G1208)*100+DAY(G1208)&gt;=season_lo,MONTH(G1208)*100+DAY(G1208)&lt;=season_hi),1,0))</f>
        <v/>
      </c>
      <c r="I1208">
        <f>IF(G1208="","",G1208-first_day+1)</f>
        <v/>
      </c>
      <c r="J1208" s="27">
        <f>IF(I1208="","",INDEX(Daily!$J$2:$J$421,I1208))</f>
        <v/>
      </c>
      <c r="K1208" s="27">
        <f>IF(J1208="","",J1208+cat_offset)</f>
        <v/>
      </c>
      <c r="L1208" s="27">
        <f>IF(J1208="","",MAX(0,E1208-J1208)^2)</f>
        <v/>
      </c>
      <c r="M1208" s="27">
        <f>IF(J1208="","",MAX(0,E1208-(J1208+twcdh_off))^2)</f>
        <v/>
      </c>
      <c r="N1208" s="27">
        <f>IF(E1208="","",MAX(0,E1208-swcdh_thr)^2)</f>
        <v/>
      </c>
      <c r="O1208">
        <f>IF(K1208="","",ROUND(E1208-K1208,0))</f>
        <v/>
      </c>
      <c r="P1208">
        <f>IF(O1208="","",IF(O1208&gt;=1,O1208,0))</f>
        <v/>
      </c>
      <c r="Q1208" s="27">
        <f>IF(E1208="","",MAX(0,E1208-22))</f>
        <v/>
      </c>
      <c r="R1208" s="27">
        <f>IF(H1208=1,E1208,"")</f>
        <v/>
      </c>
      <c r="S1208" s="27">
        <f>IF(AND(H1208=1,J1208&lt;&gt;""),E1208-J1208,"")</f>
        <v/>
      </c>
      <c r="T1208">
        <f>IF(G1208="","",MONTH(G1208))</f>
        <v/>
      </c>
    </row>
    <row r="1209">
      <c r="A1209" s="24" t="n">
        <v>2020</v>
      </c>
      <c r="B1209" s="24" t="n">
        <v>2</v>
      </c>
      <c r="C1209" s="24" t="n">
        <v>20</v>
      </c>
      <c r="D1209" s="24" t="n">
        <v>8</v>
      </c>
      <c r="E1209" s="24" t="n">
        <v>5.19</v>
      </c>
      <c r="F1209" s="25">
        <f>IF($E1209="","",DATE(IF($A1209="",nominal_year,$A1209),$B1209,$C1209)+($D1209-IF(LEFT(hour_conv,1)="1",1,0))/24)</f>
        <v/>
      </c>
      <c r="G1209" s="26">
        <f>IF(F1209="","",INT(F1209))</f>
        <v/>
      </c>
      <c r="H1209">
        <f>IF(G1209="","",IF(AND(MONTH(G1209)*100+DAY(G1209)&gt;=season_lo,MONTH(G1209)*100+DAY(G1209)&lt;=season_hi),1,0))</f>
        <v/>
      </c>
      <c r="I1209">
        <f>IF(G1209="","",G1209-first_day+1)</f>
        <v/>
      </c>
      <c r="J1209" s="27">
        <f>IF(I1209="","",INDEX(Daily!$J$2:$J$421,I1209))</f>
        <v/>
      </c>
      <c r="K1209" s="27">
        <f>IF(J1209="","",J1209+cat_offset)</f>
        <v/>
      </c>
      <c r="L1209" s="27">
        <f>IF(J1209="","",MAX(0,E1209-J1209)^2)</f>
        <v/>
      </c>
      <c r="M1209" s="27">
        <f>IF(J1209="","",MAX(0,E1209-(J1209+twcdh_off))^2)</f>
        <v/>
      </c>
      <c r="N1209" s="27">
        <f>IF(E1209="","",MAX(0,E1209-swcdh_thr)^2)</f>
        <v/>
      </c>
      <c r="O1209">
        <f>IF(K1209="","",ROUND(E1209-K1209,0))</f>
        <v/>
      </c>
      <c r="P1209">
        <f>IF(O1209="","",IF(O1209&gt;=1,O1209,0))</f>
        <v/>
      </c>
      <c r="Q1209" s="27">
        <f>IF(E1209="","",MAX(0,E1209-22))</f>
        <v/>
      </c>
      <c r="R1209" s="27">
        <f>IF(H1209=1,E1209,"")</f>
        <v/>
      </c>
      <c r="S1209" s="27">
        <f>IF(AND(H1209=1,J1209&lt;&gt;""),E1209-J1209,"")</f>
        <v/>
      </c>
      <c r="T1209">
        <f>IF(G1209="","",MONTH(G1209))</f>
        <v/>
      </c>
    </row>
    <row r="1210">
      <c r="A1210" s="24" t="n">
        <v>2020</v>
      </c>
      <c r="B1210" s="24" t="n">
        <v>2</v>
      </c>
      <c r="C1210" s="24" t="n">
        <v>20</v>
      </c>
      <c r="D1210" s="24" t="n">
        <v>9</v>
      </c>
      <c r="E1210" s="24" t="n">
        <v>6.6</v>
      </c>
      <c r="F1210" s="25">
        <f>IF($E1210="","",DATE(IF($A1210="",nominal_year,$A1210),$B1210,$C1210)+($D1210-IF(LEFT(hour_conv,1)="1",1,0))/24)</f>
        <v/>
      </c>
      <c r="G1210" s="26">
        <f>IF(F1210="","",INT(F1210))</f>
        <v/>
      </c>
      <c r="H1210">
        <f>IF(G1210="","",IF(AND(MONTH(G1210)*100+DAY(G1210)&gt;=season_lo,MONTH(G1210)*100+DAY(G1210)&lt;=season_hi),1,0))</f>
        <v/>
      </c>
      <c r="I1210">
        <f>IF(G1210="","",G1210-first_day+1)</f>
        <v/>
      </c>
      <c r="J1210" s="27">
        <f>IF(I1210="","",INDEX(Daily!$J$2:$J$421,I1210))</f>
        <v/>
      </c>
      <c r="K1210" s="27">
        <f>IF(J1210="","",J1210+cat_offset)</f>
        <v/>
      </c>
      <c r="L1210" s="27">
        <f>IF(J1210="","",MAX(0,E1210-J1210)^2)</f>
        <v/>
      </c>
      <c r="M1210" s="27">
        <f>IF(J1210="","",MAX(0,E1210-(J1210+twcdh_off))^2)</f>
        <v/>
      </c>
      <c r="N1210" s="27">
        <f>IF(E1210="","",MAX(0,E1210-swcdh_thr)^2)</f>
        <v/>
      </c>
      <c r="O1210">
        <f>IF(K1210="","",ROUND(E1210-K1210,0))</f>
        <v/>
      </c>
      <c r="P1210">
        <f>IF(O1210="","",IF(O1210&gt;=1,O1210,0))</f>
        <v/>
      </c>
      <c r="Q1210" s="27">
        <f>IF(E1210="","",MAX(0,E1210-22))</f>
        <v/>
      </c>
      <c r="R1210" s="27">
        <f>IF(H1210=1,E1210,"")</f>
        <v/>
      </c>
      <c r="S1210" s="27">
        <f>IF(AND(H1210=1,J1210&lt;&gt;""),E1210-J1210,"")</f>
        <v/>
      </c>
      <c r="T1210">
        <f>IF(G1210="","",MONTH(G1210))</f>
        <v/>
      </c>
    </row>
    <row r="1211">
      <c r="A1211" s="24" t="n">
        <v>2020</v>
      </c>
      <c r="B1211" s="24" t="n">
        <v>2</v>
      </c>
      <c r="C1211" s="24" t="n">
        <v>20</v>
      </c>
      <c r="D1211" s="24" t="n">
        <v>10</v>
      </c>
      <c r="E1211" s="24" t="n">
        <v>6.62</v>
      </c>
      <c r="F1211" s="25">
        <f>IF($E1211="","",DATE(IF($A1211="",nominal_year,$A1211),$B1211,$C1211)+($D1211-IF(LEFT(hour_conv,1)="1",1,0))/24)</f>
        <v/>
      </c>
      <c r="G1211" s="26">
        <f>IF(F1211="","",INT(F1211))</f>
        <v/>
      </c>
      <c r="H1211">
        <f>IF(G1211="","",IF(AND(MONTH(G1211)*100+DAY(G1211)&gt;=season_lo,MONTH(G1211)*100+DAY(G1211)&lt;=season_hi),1,0))</f>
        <v/>
      </c>
      <c r="I1211">
        <f>IF(G1211="","",G1211-first_day+1)</f>
        <v/>
      </c>
      <c r="J1211" s="27">
        <f>IF(I1211="","",INDEX(Daily!$J$2:$J$421,I1211))</f>
        <v/>
      </c>
      <c r="K1211" s="27">
        <f>IF(J1211="","",J1211+cat_offset)</f>
        <v/>
      </c>
      <c r="L1211" s="27">
        <f>IF(J1211="","",MAX(0,E1211-J1211)^2)</f>
        <v/>
      </c>
      <c r="M1211" s="27">
        <f>IF(J1211="","",MAX(0,E1211-(J1211+twcdh_off))^2)</f>
        <v/>
      </c>
      <c r="N1211" s="27">
        <f>IF(E1211="","",MAX(0,E1211-swcdh_thr)^2)</f>
        <v/>
      </c>
      <c r="O1211">
        <f>IF(K1211="","",ROUND(E1211-K1211,0))</f>
        <v/>
      </c>
      <c r="P1211">
        <f>IF(O1211="","",IF(O1211&gt;=1,O1211,0))</f>
        <v/>
      </c>
      <c r="Q1211" s="27">
        <f>IF(E1211="","",MAX(0,E1211-22))</f>
        <v/>
      </c>
      <c r="R1211" s="27">
        <f>IF(H1211=1,E1211,"")</f>
        <v/>
      </c>
      <c r="S1211" s="27">
        <f>IF(AND(H1211=1,J1211&lt;&gt;""),E1211-J1211,"")</f>
        <v/>
      </c>
      <c r="T1211">
        <f>IF(G1211="","",MONTH(G1211))</f>
        <v/>
      </c>
    </row>
    <row r="1212">
      <c r="A1212" s="24" t="n">
        <v>2020</v>
      </c>
      <c r="B1212" s="24" t="n">
        <v>2</v>
      </c>
      <c r="C1212" s="24" t="n">
        <v>20</v>
      </c>
      <c r="D1212" s="24" t="n">
        <v>11</v>
      </c>
      <c r="E1212" s="24" t="n">
        <v>7.54</v>
      </c>
      <c r="F1212" s="25">
        <f>IF($E1212="","",DATE(IF($A1212="",nominal_year,$A1212),$B1212,$C1212)+($D1212-IF(LEFT(hour_conv,1)="1",1,0))/24)</f>
        <v/>
      </c>
      <c r="G1212" s="26">
        <f>IF(F1212="","",INT(F1212))</f>
        <v/>
      </c>
      <c r="H1212">
        <f>IF(G1212="","",IF(AND(MONTH(G1212)*100+DAY(G1212)&gt;=season_lo,MONTH(G1212)*100+DAY(G1212)&lt;=season_hi),1,0))</f>
        <v/>
      </c>
      <c r="I1212">
        <f>IF(G1212="","",G1212-first_day+1)</f>
        <v/>
      </c>
      <c r="J1212" s="27">
        <f>IF(I1212="","",INDEX(Daily!$J$2:$J$421,I1212))</f>
        <v/>
      </c>
      <c r="K1212" s="27">
        <f>IF(J1212="","",J1212+cat_offset)</f>
        <v/>
      </c>
      <c r="L1212" s="27">
        <f>IF(J1212="","",MAX(0,E1212-J1212)^2)</f>
        <v/>
      </c>
      <c r="M1212" s="27">
        <f>IF(J1212="","",MAX(0,E1212-(J1212+twcdh_off))^2)</f>
        <v/>
      </c>
      <c r="N1212" s="27">
        <f>IF(E1212="","",MAX(0,E1212-swcdh_thr)^2)</f>
        <v/>
      </c>
      <c r="O1212">
        <f>IF(K1212="","",ROUND(E1212-K1212,0))</f>
        <v/>
      </c>
      <c r="P1212">
        <f>IF(O1212="","",IF(O1212&gt;=1,O1212,0))</f>
        <v/>
      </c>
      <c r="Q1212" s="27">
        <f>IF(E1212="","",MAX(0,E1212-22))</f>
        <v/>
      </c>
      <c r="R1212" s="27">
        <f>IF(H1212=1,E1212,"")</f>
        <v/>
      </c>
      <c r="S1212" s="27">
        <f>IF(AND(H1212=1,J1212&lt;&gt;""),E1212-J1212,"")</f>
        <v/>
      </c>
      <c r="T1212">
        <f>IF(G1212="","",MONTH(G1212))</f>
        <v/>
      </c>
    </row>
    <row r="1213">
      <c r="A1213" s="24" t="n">
        <v>2020</v>
      </c>
      <c r="B1213" s="24" t="n">
        <v>2</v>
      </c>
      <c r="C1213" s="24" t="n">
        <v>20</v>
      </c>
      <c r="D1213" s="24" t="n">
        <v>12</v>
      </c>
      <c r="E1213" s="24" t="n">
        <v>8.970000000000001</v>
      </c>
      <c r="F1213" s="25">
        <f>IF($E1213="","",DATE(IF($A1213="",nominal_year,$A1213),$B1213,$C1213)+($D1213-IF(LEFT(hour_conv,1)="1",1,0))/24)</f>
        <v/>
      </c>
      <c r="G1213" s="26">
        <f>IF(F1213="","",INT(F1213))</f>
        <v/>
      </c>
      <c r="H1213">
        <f>IF(G1213="","",IF(AND(MONTH(G1213)*100+DAY(G1213)&gt;=season_lo,MONTH(G1213)*100+DAY(G1213)&lt;=season_hi),1,0))</f>
        <v/>
      </c>
      <c r="I1213">
        <f>IF(G1213="","",G1213-first_day+1)</f>
        <v/>
      </c>
      <c r="J1213" s="27">
        <f>IF(I1213="","",INDEX(Daily!$J$2:$J$421,I1213))</f>
        <v/>
      </c>
      <c r="K1213" s="27">
        <f>IF(J1213="","",J1213+cat_offset)</f>
        <v/>
      </c>
      <c r="L1213" s="27">
        <f>IF(J1213="","",MAX(0,E1213-J1213)^2)</f>
        <v/>
      </c>
      <c r="M1213" s="27">
        <f>IF(J1213="","",MAX(0,E1213-(J1213+twcdh_off))^2)</f>
        <v/>
      </c>
      <c r="N1213" s="27">
        <f>IF(E1213="","",MAX(0,E1213-swcdh_thr)^2)</f>
        <v/>
      </c>
      <c r="O1213">
        <f>IF(K1213="","",ROUND(E1213-K1213,0))</f>
        <v/>
      </c>
      <c r="P1213">
        <f>IF(O1213="","",IF(O1213&gt;=1,O1213,0))</f>
        <v/>
      </c>
      <c r="Q1213" s="27">
        <f>IF(E1213="","",MAX(0,E1213-22))</f>
        <v/>
      </c>
      <c r="R1213" s="27">
        <f>IF(H1213=1,E1213,"")</f>
        <v/>
      </c>
      <c r="S1213" s="27">
        <f>IF(AND(H1213=1,J1213&lt;&gt;""),E1213-J1213,"")</f>
        <v/>
      </c>
      <c r="T1213">
        <f>IF(G1213="","",MONTH(G1213))</f>
        <v/>
      </c>
    </row>
    <row r="1214">
      <c r="A1214" s="24" t="n">
        <v>2020</v>
      </c>
      <c r="B1214" s="24" t="n">
        <v>2</v>
      </c>
      <c r="C1214" s="24" t="n">
        <v>20</v>
      </c>
      <c r="D1214" s="24" t="n">
        <v>13</v>
      </c>
      <c r="E1214" s="24" t="n">
        <v>9.050000000000001</v>
      </c>
      <c r="F1214" s="25">
        <f>IF($E1214="","",DATE(IF($A1214="",nominal_year,$A1214),$B1214,$C1214)+($D1214-IF(LEFT(hour_conv,1)="1",1,0))/24)</f>
        <v/>
      </c>
      <c r="G1214" s="26">
        <f>IF(F1214="","",INT(F1214))</f>
        <v/>
      </c>
      <c r="H1214">
        <f>IF(G1214="","",IF(AND(MONTH(G1214)*100+DAY(G1214)&gt;=season_lo,MONTH(G1214)*100+DAY(G1214)&lt;=season_hi),1,0))</f>
        <v/>
      </c>
      <c r="I1214">
        <f>IF(G1214="","",G1214-first_day+1)</f>
        <v/>
      </c>
      <c r="J1214" s="27">
        <f>IF(I1214="","",INDEX(Daily!$J$2:$J$421,I1214))</f>
        <v/>
      </c>
      <c r="K1214" s="27">
        <f>IF(J1214="","",J1214+cat_offset)</f>
        <v/>
      </c>
      <c r="L1214" s="27">
        <f>IF(J1214="","",MAX(0,E1214-J1214)^2)</f>
        <v/>
      </c>
      <c r="M1214" s="27">
        <f>IF(J1214="","",MAX(0,E1214-(J1214+twcdh_off))^2)</f>
        <v/>
      </c>
      <c r="N1214" s="27">
        <f>IF(E1214="","",MAX(0,E1214-swcdh_thr)^2)</f>
        <v/>
      </c>
      <c r="O1214">
        <f>IF(K1214="","",ROUND(E1214-K1214,0))</f>
        <v/>
      </c>
      <c r="P1214">
        <f>IF(O1214="","",IF(O1214&gt;=1,O1214,0))</f>
        <v/>
      </c>
      <c r="Q1214" s="27">
        <f>IF(E1214="","",MAX(0,E1214-22))</f>
        <v/>
      </c>
      <c r="R1214" s="27">
        <f>IF(H1214=1,E1214,"")</f>
        <v/>
      </c>
      <c r="S1214" s="27">
        <f>IF(AND(H1214=1,J1214&lt;&gt;""),E1214-J1214,"")</f>
        <v/>
      </c>
      <c r="T1214">
        <f>IF(G1214="","",MONTH(G1214))</f>
        <v/>
      </c>
    </row>
    <row r="1215">
      <c r="A1215" s="24" t="n">
        <v>2020</v>
      </c>
      <c r="B1215" s="24" t="n">
        <v>2</v>
      </c>
      <c r="C1215" s="24" t="n">
        <v>20</v>
      </c>
      <c r="D1215" s="24" t="n">
        <v>14</v>
      </c>
      <c r="E1215" s="24" t="n">
        <v>9.6</v>
      </c>
      <c r="F1215" s="25">
        <f>IF($E1215="","",DATE(IF($A1215="",nominal_year,$A1215),$B1215,$C1215)+($D1215-IF(LEFT(hour_conv,1)="1",1,0))/24)</f>
        <v/>
      </c>
      <c r="G1215" s="26">
        <f>IF(F1215="","",INT(F1215))</f>
        <v/>
      </c>
      <c r="H1215">
        <f>IF(G1215="","",IF(AND(MONTH(G1215)*100+DAY(G1215)&gt;=season_lo,MONTH(G1215)*100+DAY(G1215)&lt;=season_hi),1,0))</f>
        <v/>
      </c>
      <c r="I1215">
        <f>IF(G1215="","",G1215-first_day+1)</f>
        <v/>
      </c>
      <c r="J1215" s="27">
        <f>IF(I1215="","",INDEX(Daily!$J$2:$J$421,I1215))</f>
        <v/>
      </c>
      <c r="K1215" s="27">
        <f>IF(J1215="","",J1215+cat_offset)</f>
        <v/>
      </c>
      <c r="L1215" s="27">
        <f>IF(J1215="","",MAX(0,E1215-J1215)^2)</f>
        <v/>
      </c>
      <c r="M1215" s="27">
        <f>IF(J1215="","",MAX(0,E1215-(J1215+twcdh_off))^2)</f>
        <v/>
      </c>
      <c r="N1215" s="27">
        <f>IF(E1215="","",MAX(0,E1215-swcdh_thr)^2)</f>
        <v/>
      </c>
      <c r="O1215">
        <f>IF(K1215="","",ROUND(E1215-K1215,0))</f>
        <v/>
      </c>
      <c r="P1215">
        <f>IF(O1215="","",IF(O1215&gt;=1,O1215,0))</f>
        <v/>
      </c>
      <c r="Q1215" s="27">
        <f>IF(E1215="","",MAX(0,E1215-22))</f>
        <v/>
      </c>
      <c r="R1215" s="27">
        <f>IF(H1215=1,E1215,"")</f>
        <v/>
      </c>
      <c r="S1215" s="27">
        <f>IF(AND(H1215=1,J1215&lt;&gt;""),E1215-J1215,"")</f>
        <v/>
      </c>
      <c r="T1215">
        <f>IF(G1215="","",MONTH(G1215))</f>
        <v/>
      </c>
    </row>
    <row r="1216">
      <c r="A1216" s="24" t="n">
        <v>2020</v>
      </c>
      <c r="B1216" s="24" t="n">
        <v>2</v>
      </c>
      <c r="C1216" s="24" t="n">
        <v>20</v>
      </c>
      <c r="D1216" s="24" t="n">
        <v>15</v>
      </c>
      <c r="E1216" s="24" t="n">
        <v>10.14</v>
      </c>
      <c r="F1216" s="25">
        <f>IF($E1216="","",DATE(IF($A1216="",nominal_year,$A1216),$B1216,$C1216)+($D1216-IF(LEFT(hour_conv,1)="1",1,0))/24)</f>
        <v/>
      </c>
      <c r="G1216" s="26">
        <f>IF(F1216="","",INT(F1216))</f>
        <v/>
      </c>
      <c r="H1216">
        <f>IF(G1216="","",IF(AND(MONTH(G1216)*100+DAY(G1216)&gt;=season_lo,MONTH(G1216)*100+DAY(G1216)&lt;=season_hi),1,0))</f>
        <v/>
      </c>
      <c r="I1216">
        <f>IF(G1216="","",G1216-first_day+1)</f>
        <v/>
      </c>
      <c r="J1216" s="27">
        <f>IF(I1216="","",INDEX(Daily!$J$2:$J$421,I1216))</f>
        <v/>
      </c>
      <c r="K1216" s="27">
        <f>IF(J1216="","",J1216+cat_offset)</f>
        <v/>
      </c>
      <c r="L1216" s="27">
        <f>IF(J1216="","",MAX(0,E1216-J1216)^2)</f>
        <v/>
      </c>
      <c r="M1216" s="27">
        <f>IF(J1216="","",MAX(0,E1216-(J1216+twcdh_off))^2)</f>
        <v/>
      </c>
      <c r="N1216" s="27">
        <f>IF(E1216="","",MAX(0,E1216-swcdh_thr)^2)</f>
        <v/>
      </c>
      <c r="O1216">
        <f>IF(K1216="","",ROUND(E1216-K1216,0))</f>
        <v/>
      </c>
      <c r="P1216">
        <f>IF(O1216="","",IF(O1216&gt;=1,O1216,0))</f>
        <v/>
      </c>
      <c r="Q1216" s="27">
        <f>IF(E1216="","",MAX(0,E1216-22))</f>
        <v/>
      </c>
      <c r="R1216" s="27">
        <f>IF(H1216=1,E1216,"")</f>
        <v/>
      </c>
      <c r="S1216" s="27">
        <f>IF(AND(H1216=1,J1216&lt;&gt;""),E1216-J1216,"")</f>
        <v/>
      </c>
      <c r="T1216">
        <f>IF(G1216="","",MONTH(G1216))</f>
        <v/>
      </c>
    </row>
    <row r="1217">
      <c r="A1217" s="24" t="n">
        <v>2020</v>
      </c>
      <c r="B1217" s="24" t="n">
        <v>2</v>
      </c>
      <c r="C1217" s="24" t="n">
        <v>20</v>
      </c>
      <c r="D1217" s="24" t="n">
        <v>16</v>
      </c>
      <c r="E1217" s="24" t="n">
        <v>10.6</v>
      </c>
      <c r="F1217" s="25">
        <f>IF($E1217="","",DATE(IF($A1217="",nominal_year,$A1217),$B1217,$C1217)+($D1217-IF(LEFT(hour_conv,1)="1",1,0))/24)</f>
        <v/>
      </c>
      <c r="G1217" s="26">
        <f>IF(F1217="","",INT(F1217))</f>
        <v/>
      </c>
      <c r="H1217">
        <f>IF(G1217="","",IF(AND(MONTH(G1217)*100+DAY(G1217)&gt;=season_lo,MONTH(G1217)*100+DAY(G1217)&lt;=season_hi),1,0))</f>
        <v/>
      </c>
      <c r="I1217">
        <f>IF(G1217="","",G1217-first_day+1)</f>
        <v/>
      </c>
      <c r="J1217" s="27">
        <f>IF(I1217="","",INDEX(Daily!$J$2:$J$421,I1217))</f>
        <v/>
      </c>
      <c r="K1217" s="27">
        <f>IF(J1217="","",J1217+cat_offset)</f>
        <v/>
      </c>
      <c r="L1217" s="27">
        <f>IF(J1217="","",MAX(0,E1217-J1217)^2)</f>
        <v/>
      </c>
      <c r="M1217" s="27">
        <f>IF(J1217="","",MAX(0,E1217-(J1217+twcdh_off))^2)</f>
        <v/>
      </c>
      <c r="N1217" s="27">
        <f>IF(E1217="","",MAX(0,E1217-swcdh_thr)^2)</f>
        <v/>
      </c>
      <c r="O1217">
        <f>IF(K1217="","",ROUND(E1217-K1217,0))</f>
        <v/>
      </c>
      <c r="P1217">
        <f>IF(O1217="","",IF(O1217&gt;=1,O1217,0))</f>
        <v/>
      </c>
      <c r="Q1217" s="27">
        <f>IF(E1217="","",MAX(0,E1217-22))</f>
        <v/>
      </c>
      <c r="R1217" s="27">
        <f>IF(H1217=1,E1217,"")</f>
        <v/>
      </c>
      <c r="S1217" s="27">
        <f>IF(AND(H1217=1,J1217&lt;&gt;""),E1217-J1217,"")</f>
        <v/>
      </c>
      <c r="T1217">
        <f>IF(G1217="","",MONTH(G1217))</f>
        <v/>
      </c>
    </row>
    <row r="1218">
      <c r="A1218" s="24" t="n">
        <v>2020</v>
      </c>
      <c r="B1218" s="24" t="n">
        <v>2</v>
      </c>
      <c r="C1218" s="24" t="n">
        <v>20</v>
      </c>
      <c r="D1218" s="24" t="n">
        <v>17</v>
      </c>
      <c r="E1218" s="24" t="n">
        <v>9.16</v>
      </c>
      <c r="F1218" s="25">
        <f>IF($E1218="","",DATE(IF($A1218="",nominal_year,$A1218),$B1218,$C1218)+($D1218-IF(LEFT(hour_conv,1)="1",1,0))/24)</f>
        <v/>
      </c>
      <c r="G1218" s="26">
        <f>IF(F1218="","",INT(F1218))</f>
        <v/>
      </c>
      <c r="H1218">
        <f>IF(G1218="","",IF(AND(MONTH(G1218)*100+DAY(G1218)&gt;=season_lo,MONTH(G1218)*100+DAY(G1218)&lt;=season_hi),1,0))</f>
        <v/>
      </c>
      <c r="I1218">
        <f>IF(G1218="","",G1218-first_day+1)</f>
        <v/>
      </c>
      <c r="J1218" s="27">
        <f>IF(I1218="","",INDEX(Daily!$J$2:$J$421,I1218))</f>
        <v/>
      </c>
      <c r="K1218" s="27">
        <f>IF(J1218="","",J1218+cat_offset)</f>
        <v/>
      </c>
      <c r="L1218" s="27">
        <f>IF(J1218="","",MAX(0,E1218-J1218)^2)</f>
        <v/>
      </c>
      <c r="M1218" s="27">
        <f>IF(J1218="","",MAX(0,E1218-(J1218+twcdh_off))^2)</f>
        <v/>
      </c>
      <c r="N1218" s="27">
        <f>IF(E1218="","",MAX(0,E1218-swcdh_thr)^2)</f>
        <v/>
      </c>
      <c r="O1218">
        <f>IF(K1218="","",ROUND(E1218-K1218,0))</f>
        <v/>
      </c>
      <c r="P1218">
        <f>IF(O1218="","",IF(O1218&gt;=1,O1218,0))</f>
        <v/>
      </c>
      <c r="Q1218" s="27">
        <f>IF(E1218="","",MAX(0,E1218-22))</f>
        <v/>
      </c>
      <c r="R1218" s="27">
        <f>IF(H1218=1,E1218,"")</f>
        <v/>
      </c>
      <c r="S1218" s="27">
        <f>IF(AND(H1218=1,J1218&lt;&gt;""),E1218-J1218,"")</f>
        <v/>
      </c>
      <c r="T1218">
        <f>IF(G1218="","",MONTH(G1218))</f>
        <v/>
      </c>
    </row>
    <row r="1219">
      <c r="A1219" s="24" t="n">
        <v>2020</v>
      </c>
      <c r="B1219" s="24" t="n">
        <v>2</v>
      </c>
      <c r="C1219" s="24" t="n">
        <v>20</v>
      </c>
      <c r="D1219" s="24" t="n">
        <v>18</v>
      </c>
      <c r="E1219" s="24" t="n">
        <v>9.4</v>
      </c>
      <c r="F1219" s="25">
        <f>IF($E1219="","",DATE(IF($A1219="",nominal_year,$A1219),$B1219,$C1219)+($D1219-IF(LEFT(hour_conv,1)="1",1,0))/24)</f>
        <v/>
      </c>
      <c r="G1219" s="26">
        <f>IF(F1219="","",INT(F1219))</f>
        <v/>
      </c>
      <c r="H1219">
        <f>IF(G1219="","",IF(AND(MONTH(G1219)*100+DAY(G1219)&gt;=season_lo,MONTH(G1219)*100+DAY(G1219)&lt;=season_hi),1,0))</f>
        <v/>
      </c>
      <c r="I1219">
        <f>IF(G1219="","",G1219-first_day+1)</f>
        <v/>
      </c>
      <c r="J1219" s="27">
        <f>IF(I1219="","",INDEX(Daily!$J$2:$J$421,I1219))</f>
        <v/>
      </c>
      <c r="K1219" s="27">
        <f>IF(J1219="","",J1219+cat_offset)</f>
        <v/>
      </c>
      <c r="L1219" s="27">
        <f>IF(J1219="","",MAX(0,E1219-J1219)^2)</f>
        <v/>
      </c>
      <c r="M1219" s="27">
        <f>IF(J1219="","",MAX(0,E1219-(J1219+twcdh_off))^2)</f>
        <v/>
      </c>
      <c r="N1219" s="27">
        <f>IF(E1219="","",MAX(0,E1219-swcdh_thr)^2)</f>
        <v/>
      </c>
      <c r="O1219">
        <f>IF(K1219="","",ROUND(E1219-K1219,0))</f>
        <v/>
      </c>
      <c r="P1219">
        <f>IF(O1219="","",IF(O1219&gt;=1,O1219,0))</f>
        <v/>
      </c>
      <c r="Q1219" s="27">
        <f>IF(E1219="","",MAX(0,E1219-22))</f>
        <v/>
      </c>
      <c r="R1219" s="27">
        <f>IF(H1219=1,E1219,"")</f>
        <v/>
      </c>
      <c r="S1219" s="27">
        <f>IF(AND(H1219=1,J1219&lt;&gt;""),E1219-J1219,"")</f>
        <v/>
      </c>
      <c r="T1219">
        <f>IF(G1219="","",MONTH(G1219))</f>
        <v/>
      </c>
    </row>
    <row r="1220">
      <c r="A1220" s="24" t="n">
        <v>2020</v>
      </c>
      <c r="B1220" s="24" t="n">
        <v>2</v>
      </c>
      <c r="C1220" s="24" t="n">
        <v>20</v>
      </c>
      <c r="D1220" s="24" t="n">
        <v>19</v>
      </c>
      <c r="E1220" s="24" t="n">
        <v>8.81</v>
      </c>
      <c r="F1220" s="25">
        <f>IF($E1220="","",DATE(IF($A1220="",nominal_year,$A1220),$B1220,$C1220)+($D1220-IF(LEFT(hour_conv,1)="1",1,0))/24)</f>
        <v/>
      </c>
      <c r="G1220" s="26">
        <f>IF(F1220="","",INT(F1220))</f>
        <v/>
      </c>
      <c r="H1220">
        <f>IF(G1220="","",IF(AND(MONTH(G1220)*100+DAY(G1220)&gt;=season_lo,MONTH(G1220)*100+DAY(G1220)&lt;=season_hi),1,0))</f>
        <v/>
      </c>
      <c r="I1220">
        <f>IF(G1220="","",G1220-first_day+1)</f>
        <v/>
      </c>
      <c r="J1220" s="27">
        <f>IF(I1220="","",INDEX(Daily!$J$2:$J$421,I1220))</f>
        <v/>
      </c>
      <c r="K1220" s="27">
        <f>IF(J1220="","",J1220+cat_offset)</f>
        <v/>
      </c>
      <c r="L1220" s="27">
        <f>IF(J1220="","",MAX(0,E1220-J1220)^2)</f>
        <v/>
      </c>
      <c r="M1220" s="27">
        <f>IF(J1220="","",MAX(0,E1220-(J1220+twcdh_off))^2)</f>
        <v/>
      </c>
      <c r="N1220" s="27">
        <f>IF(E1220="","",MAX(0,E1220-swcdh_thr)^2)</f>
        <v/>
      </c>
      <c r="O1220">
        <f>IF(K1220="","",ROUND(E1220-K1220,0))</f>
        <v/>
      </c>
      <c r="P1220">
        <f>IF(O1220="","",IF(O1220&gt;=1,O1220,0))</f>
        <v/>
      </c>
      <c r="Q1220" s="27">
        <f>IF(E1220="","",MAX(0,E1220-22))</f>
        <v/>
      </c>
      <c r="R1220" s="27">
        <f>IF(H1220=1,E1220,"")</f>
        <v/>
      </c>
      <c r="S1220" s="27">
        <f>IF(AND(H1220=1,J1220&lt;&gt;""),E1220-J1220,"")</f>
        <v/>
      </c>
      <c r="T1220">
        <f>IF(G1220="","",MONTH(G1220))</f>
        <v/>
      </c>
    </row>
    <row r="1221">
      <c r="A1221" s="24" t="n">
        <v>2020</v>
      </c>
      <c r="B1221" s="24" t="n">
        <v>2</v>
      </c>
      <c r="C1221" s="24" t="n">
        <v>20</v>
      </c>
      <c r="D1221" s="24" t="n">
        <v>20</v>
      </c>
      <c r="E1221" s="24" t="n">
        <v>8.109999999999999</v>
      </c>
      <c r="F1221" s="25">
        <f>IF($E1221="","",DATE(IF($A1221="",nominal_year,$A1221),$B1221,$C1221)+($D1221-IF(LEFT(hour_conv,1)="1",1,0))/24)</f>
        <v/>
      </c>
      <c r="G1221" s="26">
        <f>IF(F1221="","",INT(F1221))</f>
        <v/>
      </c>
      <c r="H1221">
        <f>IF(G1221="","",IF(AND(MONTH(G1221)*100+DAY(G1221)&gt;=season_lo,MONTH(G1221)*100+DAY(G1221)&lt;=season_hi),1,0))</f>
        <v/>
      </c>
      <c r="I1221">
        <f>IF(G1221="","",G1221-first_day+1)</f>
        <v/>
      </c>
      <c r="J1221" s="27">
        <f>IF(I1221="","",INDEX(Daily!$J$2:$J$421,I1221))</f>
        <v/>
      </c>
      <c r="K1221" s="27">
        <f>IF(J1221="","",J1221+cat_offset)</f>
        <v/>
      </c>
      <c r="L1221" s="27">
        <f>IF(J1221="","",MAX(0,E1221-J1221)^2)</f>
        <v/>
      </c>
      <c r="M1221" s="27">
        <f>IF(J1221="","",MAX(0,E1221-(J1221+twcdh_off))^2)</f>
        <v/>
      </c>
      <c r="N1221" s="27">
        <f>IF(E1221="","",MAX(0,E1221-swcdh_thr)^2)</f>
        <v/>
      </c>
      <c r="O1221">
        <f>IF(K1221="","",ROUND(E1221-K1221,0))</f>
        <v/>
      </c>
      <c r="P1221">
        <f>IF(O1221="","",IF(O1221&gt;=1,O1221,0))</f>
        <v/>
      </c>
      <c r="Q1221" s="27">
        <f>IF(E1221="","",MAX(0,E1221-22))</f>
        <v/>
      </c>
      <c r="R1221" s="27">
        <f>IF(H1221=1,E1221,"")</f>
        <v/>
      </c>
      <c r="S1221" s="27">
        <f>IF(AND(H1221=1,J1221&lt;&gt;""),E1221-J1221,"")</f>
        <v/>
      </c>
      <c r="T1221">
        <f>IF(G1221="","",MONTH(G1221))</f>
        <v/>
      </c>
    </row>
    <row r="1222">
      <c r="A1222" s="24" t="n">
        <v>2020</v>
      </c>
      <c r="B1222" s="24" t="n">
        <v>2</v>
      </c>
      <c r="C1222" s="24" t="n">
        <v>20</v>
      </c>
      <c r="D1222" s="24" t="n">
        <v>21</v>
      </c>
      <c r="E1222" s="24" t="n">
        <v>7.42</v>
      </c>
      <c r="F1222" s="25">
        <f>IF($E1222="","",DATE(IF($A1222="",nominal_year,$A1222),$B1222,$C1222)+($D1222-IF(LEFT(hour_conv,1)="1",1,0))/24)</f>
        <v/>
      </c>
      <c r="G1222" s="26">
        <f>IF(F1222="","",INT(F1222))</f>
        <v/>
      </c>
      <c r="H1222">
        <f>IF(G1222="","",IF(AND(MONTH(G1222)*100+DAY(G1222)&gt;=season_lo,MONTH(G1222)*100+DAY(G1222)&lt;=season_hi),1,0))</f>
        <v/>
      </c>
      <c r="I1222">
        <f>IF(G1222="","",G1222-first_day+1)</f>
        <v/>
      </c>
      <c r="J1222" s="27">
        <f>IF(I1222="","",INDEX(Daily!$J$2:$J$421,I1222))</f>
        <v/>
      </c>
      <c r="K1222" s="27">
        <f>IF(J1222="","",J1222+cat_offset)</f>
        <v/>
      </c>
      <c r="L1222" s="27">
        <f>IF(J1222="","",MAX(0,E1222-J1222)^2)</f>
        <v/>
      </c>
      <c r="M1222" s="27">
        <f>IF(J1222="","",MAX(0,E1222-(J1222+twcdh_off))^2)</f>
        <v/>
      </c>
      <c r="N1222" s="27">
        <f>IF(E1222="","",MAX(0,E1222-swcdh_thr)^2)</f>
        <v/>
      </c>
      <c r="O1222">
        <f>IF(K1222="","",ROUND(E1222-K1222,0))</f>
        <v/>
      </c>
      <c r="P1222">
        <f>IF(O1222="","",IF(O1222&gt;=1,O1222,0))</f>
        <v/>
      </c>
      <c r="Q1222" s="27">
        <f>IF(E1222="","",MAX(0,E1222-22))</f>
        <v/>
      </c>
      <c r="R1222" s="27">
        <f>IF(H1222=1,E1222,"")</f>
        <v/>
      </c>
      <c r="S1222" s="27">
        <f>IF(AND(H1222=1,J1222&lt;&gt;""),E1222-J1222,"")</f>
        <v/>
      </c>
      <c r="T1222">
        <f>IF(G1222="","",MONTH(G1222))</f>
        <v/>
      </c>
    </row>
    <row r="1223">
      <c r="A1223" s="24" t="n">
        <v>2020</v>
      </c>
      <c r="B1223" s="24" t="n">
        <v>2</v>
      </c>
      <c r="C1223" s="24" t="n">
        <v>20</v>
      </c>
      <c r="D1223" s="24" t="n">
        <v>22</v>
      </c>
      <c r="E1223" s="24" t="n">
        <v>6.59</v>
      </c>
      <c r="F1223" s="25">
        <f>IF($E1223="","",DATE(IF($A1223="",nominal_year,$A1223),$B1223,$C1223)+($D1223-IF(LEFT(hour_conv,1)="1",1,0))/24)</f>
        <v/>
      </c>
      <c r="G1223" s="26">
        <f>IF(F1223="","",INT(F1223))</f>
        <v/>
      </c>
      <c r="H1223">
        <f>IF(G1223="","",IF(AND(MONTH(G1223)*100+DAY(G1223)&gt;=season_lo,MONTH(G1223)*100+DAY(G1223)&lt;=season_hi),1,0))</f>
        <v/>
      </c>
      <c r="I1223">
        <f>IF(G1223="","",G1223-first_day+1)</f>
        <v/>
      </c>
      <c r="J1223" s="27">
        <f>IF(I1223="","",INDEX(Daily!$J$2:$J$421,I1223))</f>
        <v/>
      </c>
      <c r="K1223" s="27">
        <f>IF(J1223="","",J1223+cat_offset)</f>
        <v/>
      </c>
      <c r="L1223" s="27">
        <f>IF(J1223="","",MAX(0,E1223-J1223)^2)</f>
        <v/>
      </c>
      <c r="M1223" s="27">
        <f>IF(J1223="","",MAX(0,E1223-(J1223+twcdh_off))^2)</f>
        <v/>
      </c>
      <c r="N1223" s="27">
        <f>IF(E1223="","",MAX(0,E1223-swcdh_thr)^2)</f>
        <v/>
      </c>
      <c r="O1223">
        <f>IF(K1223="","",ROUND(E1223-K1223,0))</f>
        <v/>
      </c>
      <c r="P1223">
        <f>IF(O1223="","",IF(O1223&gt;=1,O1223,0))</f>
        <v/>
      </c>
      <c r="Q1223" s="27">
        <f>IF(E1223="","",MAX(0,E1223-22))</f>
        <v/>
      </c>
      <c r="R1223" s="27">
        <f>IF(H1223=1,E1223,"")</f>
        <v/>
      </c>
      <c r="S1223" s="27">
        <f>IF(AND(H1223=1,J1223&lt;&gt;""),E1223-J1223,"")</f>
        <v/>
      </c>
      <c r="T1223">
        <f>IF(G1223="","",MONTH(G1223))</f>
        <v/>
      </c>
    </row>
    <row r="1224">
      <c r="A1224" s="24" t="n">
        <v>2020</v>
      </c>
      <c r="B1224" s="24" t="n">
        <v>2</v>
      </c>
      <c r="C1224" s="24" t="n">
        <v>20</v>
      </c>
      <c r="D1224" s="24" t="n">
        <v>23</v>
      </c>
      <c r="E1224" s="24" t="n">
        <v>6.22</v>
      </c>
      <c r="F1224" s="25">
        <f>IF($E1224="","",DATE(IF($A1224="",nominal_year,$A1224),$B1224,$C1224)+($D1224-IF(LEFT(hour_conv,1)="1",1,0))/24)</f>
        <v/>
      </c>
      <c r="G1224" s="26">
        <f>IF(F1224="","",INT(F1224))</f>
        <v/>
      </c>
      <c r="H1224">
        <f>IF(G1224="","",IF(AND(MONTH(G1224)*100+DAY(G1224)&gt;=season_lo,MONTH(G1224)*100+DAY(G1224)&lt;=season_hi),1,0))</f>
        <v/>
      </c>
      <c r="I1224">
        <f>IF(G1224="","",G1224-first_day+1)</f>
        <v/>
      </c>
      <c r="J1224" s="27">
        <f>IF(I1224="","",INDEX(Daily!$J$2:$J$421,I1224))</f>
        <v/>
      </c>
      <c r="K1224" s="27">
        <f>IF(J1224="","",J1224+cat_offset)</f>
        <v/>
      </c>
      <c r="L1224" s="27">
        <f>IF(J1224="","",MAX(0,E1224-J1224)^2)</f>
        <v/>
      </c>
      <c r="M1224" s="27">
        <f>IF(J1224="","",MAX(0,E1224-(J1224+twcdh_off))^2)</f>
        <v/>
      </c>
      <c r="N1224" s="27">
        <f>IF(E1224="","",MAX(0,E1224-swcdh_thr)^2)</f>
        <v/>
      </c>
      <c r="O1224">
        <f>IF(K1224="","",ROUND(E1224-K1224,0))</f>
        <v/>
      </c>
      <c r="P1224">
        <f>IF(O1224="","",IF(O1224&gt;=1,O1224,0))</f>
        <v/>
      </c>
      <c r="Q1224" s="27">
        <f>IF(E1224="","",MAX(0,E1224-22))</f>
        <v/>
      </c>
      <c r="R1224" s="27">
        <f>IF(H1224=1,E1224,"")</f>
        <v/>
      </c>
      <c r="S1224" s="27">
        <f>IF(AND(H1224=1,J1224&lt;&gt;""),E1224-J1224,"")</f>
        <v/>
      </c>
      <c r="T1224">
        <f>IF(G1224="","",MONTH(G1224))</f>
        <v/>
      </c>
    </row>
    <row r="1225">
      <c r="A1225" s="24" t="n">
        <v>2020</v>
      </c>
      <c r="B1225" s="24" t="n">
        <v>2</v>
      </c>
      <c r="C1225" s="24" t="n">
        <v>20</v>
      </c>
      <c r="D1225" s="24" t="n">
        <v>24</v>
      </c>
      <c r="E1225" s="24" t="n">
        <v>4.95</v>
      </c>
      <c r="F1225" s="25">
        <f>IF($E1225="","",DATE(IF($A1225="",nominal_year,$A1225),$B1225,$C1225)+($D1225-IF(LEFT(hour_conv,1)="1",1,0))/24)</f>
        <v/>
      </c>
      <c r="G1225" s="26">
        <f>IF(F1225="","",INT(F1225))</f>
        <v/>
      </c>
      <c r="H1225">
        <f>IF(G1225="","",IF(AND(MONTH(G1225)*100+DAY(G1225)&gt;=season_lo,MONTH(G1225)*100+DAY(G1225)&lt;=season_hi),1,0))</f>
        <v/>
      </c>
      <c r="I1225">
        <f>IF(G1225="","",G1225-first_day+1)</f>
        <v/>
      </c>
      <c r="J1225" s="27">
        <f>IF(I1225="","",INDEX(Daily!$J$2:$J$421,I1225))</f>
        <v/>
      </c>
      <c r="K1225" s="27">
        <f>IF(J1225="","",J1225+cat_offset)</f>
        <v/>
      </c>
      <c r="L1225" s="27">
        <f>IF(J1225="","",MAX(0,E1225-J1225)^2)</f>
        <v/>
      </c>
      <c r="M1225" s="27">
        <f>IF(J1225="","",MAX(0,E1225-(J1225+twcdh_off))^2)</f>
        <v/>
      </c>
      <c r="N1225" s="27">
        <f>IF(E1225="","",MAX(0,E1225-swcdh_thr)^2)</f>
        <v/>
      </c>
      <c r="O1225">
        <f>IF(K1225="","",ROUND(E1225-K1225,0))</f>
        <v/>
      </c>
      <c r="P1225">
        <f>IF(O1225="","",IF(O1225&gt;=1,O1225,0))</f>
        <v/>
      </c>
      <c r="Q1225" s="27">
        <f>IF(E1225="","",MAX(0,E1225-22))</f>
        <v/>
      </c>
      <c r="R1225" s="27">
        <f>IF(H1225=1,E1225,"")</f>
        <v/>
      </c>
      <c r="S1225" s="27">
        <f>IF(AND(H1225=1,J1225&lt;&gt;""),E1225-J1225,"")</f>
        <v/>
      </c>
      <c r="T1225">
        <f>IF(G1225="","",MONTH(G1225))</f>
        <v/>
      </c>
    </row>
    <row r="1226">
      <c r="A1226" s="24" t="n">
        <v>2020</v>
      </c>
      <c r="B1226" s="24" t="n">
        <v>2</v>
      </c>
      <c r="C1226" s="24" t="n">
        <v>21</v>
      </c>
      <c r="D1226" s="24" t="n">
        <v>1</v>
      </c>
      <c r="E1226" s="24" t="n">
        <v>5.08</v>
      </c>
      <c r="F1226" s="25">
        <f>IF($E1226="","",DATE(IF($A1226="",nominal_year,$A1226),$B1226,$C1226)+($D1226-IF(LEFT(hour_conv,1)="1",1,0))/24)</f>
        <v/>
      </c>
      <c r="G1226" s="26">
        <f>IF(F1226="","",INT(F1226))</f>
        <v/>
      </c>
      <c r="H1226">
        <f>IF(G1226="","",IF(AND(MONTH(G1226)*100+DAY(G1226)&gt;=season_lo,MONTH(G1226)*100+DAY(G1226)&lt;=season_hi),1,0))</f>
        <v/>
      </c>
      <c r="I1226">
        <f>IF(G1226="","",G1226-first_day+1)</f>
        <v/>
      </c>
      <c r="J1226" s="27">
        <f>IF(I1226="","",INDEX(Daily!$J$2:$J$421,I1226))</f>
        <v/>
      </c>
      <c r="K1226" s="27">
        <f>IF(J1226="","",J1226+cat_offset)</f>
        <v/>
      </c>
      <c r="L1226" s="27">
        <f>IF(J1226="","",MAX(0,E1226-J1226)^2)</f>
        <v/>
      </c>
      <c r="M1226" s="27">
        <f>IF(J1226="","",MAX(0,E1226-(J1226+twcdh_off))^2)</f>
        <v/>
      </c>
      <c r="N1226" s="27">
        <f>IF(E1226="","",MAX(0,E1226-swcdh_thr)^2)</f>
        <v/>
      </c>
      <c r="O1226">
        <f>IF(K1226="","",ROUND(E1226-K1226,0))</f>
        <v/>
      </c>
      <c r="P1226">
        <f>IF(O1226="","",IF(O1226&gt;=1,O1226,0))</f>
        <v/>
      </c>
      <c r="Q1226" s="27">
        <f>IF(E1226="","",MAX(0,E1226-22))</f>
        <v/>
      </c>
      <c r="R1226" s="27">
        <f>IF(H1226=1,E1226,"")</f>
        <v/>
      </c>
      <c r="S1226" s="27">
        <f>IF(AND(H1226=1,J1226&lt;&gt;""),E1226-J1226,"")</f>
        <v/>
      </c>
      <c r="T1226">
        <f>IF(G1226="","",MONTH(G1226))</f>
        <v/>
      </c>
    </row>
    <row r="1227">
      <c r="A1227" s="24" t="n">
        <v>2020</v>
      </c>
      <c r="B1227" s="24" t="n">
        <v>2</v>
      </c>
      <c r="C1227" s="24" t="n">
        <v>21</v>
      </c>
      <c r="D1227" s="24" t="n">
        <v>2</v>
      </c>
      <c r="E1227" s="24" t="n">
        <v>4.68</v>
      </c>
      <c r="F1227" s="25">
        <f>IF($E1227="","",DATE(IF($A1227="",nominal_year,$A1227),$B1227,$C1227)+($D1227-IF(LEFT(hour_conv,1)="1",1,0))/24)</f>
        <v/>
      </c>
      <c r="G1227" s="26">
        <f>IF(F1227="","",INT(F1227))</f>
        <v/>
      </c>
      <c r="H1227">
        <f>IF(G1227="","",IF(AND(MONTH(G1227)*100+DAY(G1227)&gt;=season_lo,MONTH(G1227)*100+DAY(G1227)&lt;=season_hi),1,0))</f>
        <v/>
      </c>
      <c r="I1227">
        <f>IF(G1227="","",G1227-first_day+1)</f>
        <v/>
      </c>
      <c r="J1227" s="27">
        <f>IF(I1227="","",INDEX(Daily!$J$2:$J$421,I1227))</f>
        <v/>
      </c>
      <c r="K1227" s="27">
        <f>IF(J1227="","",J1227+cat_offset)</f>
        <v/>
      </c>
      <c r="L1227" s="27">
        <f>IF(J1227="","",MAX(0,E1227-J1227)^2)</f>
        <v/>
      </c>
      <c r="M1227" s="27">
        <f>IF(J1227="","",MAX(0,E1227-(J1227+twcdh_off))^2)</f>
        <v/>
      </c>
      <c r="N1227" s="27">
        <f>IF(E1227="","",MAX(0,E1227-swcdh_thr)^2)</f>
        <v/>
      </c>
      <c r="O1227">
        <f>IF(K1227="","",ROUND(E1227-K1227,0))</f>
        <v/>
      </c>
      <c r="P1227">
        <f>IF(O1227="","",IF(O1227&gt;=1,O1227,0))</f>
        <v/>
      </c>
      <c r="Q1227" s="27">
        <f>IF(E1227="","",MAX(0,E1227-22))</f>
        <v/>
      </c>
      <c r="R1227" s="27">
        <f>IF(H1227=1,E1227,"")</f>
        <v/>
      </c>
      <c r="S1227" s="27">
        <f>IF(AND(H1227=1,J1227&lt;&gt;""),E1227-J1227,"")</f>
        <v/>
      </c>
      <c r="T1227">
        <f>IF(G1227="","",MONTH(G1227))</f>
        <v/>
      </c>
    </row>
    <row r="1228">
      <c r="A1228" s="24" t="n">
        <v>2020</v>
      </c>
      <c r="B1228" s="24" t="n">
        <v>2</v>
      </c>
      <c r="C1228" s="24" t="n">
        <v>21</v>
      </c>
      <c r="D1228" s="24" t="n">
        <v>3</v>
      </c>
      <c r="E1228" s="24" t="n">
        <v>3.89</v>
      </c>
      <c r="F1228" s="25">
        <f>IF($E1228="","",DATE(IF($A1228="",nominal_year,$A1228),$B1228,$C1228)+($D1228-IF(LEFT(hour_conv,1)="1",1,0))/24)</f>
        <v/>
      </c>
      <c r="G1228" s="26">
        <f>IF(F1228="","",INT(F1228))</f>
        <v/>
      </c>
      <c r="H1228">
        <f>IF(G1228="","",IF(AND(MONTH(G1228)*100+DAY(G1228)&gt;=season_lo,MONTH(G1228)*100+DAY(G1228)&lt;=season_hi),1,0))</f>
        <v/>
      </c>
      <c r="I1228">
        <f>IF(G1228="","",G1228-first_day+1)</f>
        <v/>
      </c>
      <c r="J1228" s="27">
        <f>IF(I1228="","",INDEX(Daily!$J$2:$J$421,I1228))</f>
        <v/>
      </c>
      <c r="K1228" s="27">
        <f>IF(J1228="","",J1228+cat_offset)</f>
        <v/>
      </c>
      <c r="L1228" s="27">
        <f>IF(J1228="","",MAX(0,E1228-J1228)^2)</f>
        <v/>
      </c>
      <c r="M1228" s="27">
        <f>IF(J1228="","",MAX(0,E1228-(J1228+twcdh_off))^2)</f>
        <v/>
      </c>
      <c r="N1228" s="27">
        <f>IF(E1228="","",MAX(0,E1228-swcdh_thr)^2)</f>
        <v/>
      </c>
      <c r="O1228">
        <f>IF(K1228="","",ROUND(E1228-K1228,0))</f>
        <v/>
      </c>
      <c r="P1228">
        <f>IF(O1228="","",IF(O1228&gt;=1,O1228,0))</f>
        <v/>
      </c>
      <c r="Q1228" s="27">
        <f>IF(E1228="","",MAX(0,E1228-22))</f>
        <v/>
      </c>
      <c r="R1228" s="27">
        <f>IF(H1228=1,E1228,"")</f>
        <v/>
      </c>
      <c r="S1228" s="27">
        <f>IF(AND(H1228=1,J1228&lt;&gt;""),E1228-J1228,"")</f>
        <v/>
      </c>
      <c r="T1228">
        <f>IF(G1228="","",MONTH(G1228))</f>
        <v/>
      </c>
    </row>
    <row r="1229">
      <c r="A1229" s="24" t="n">
        <v>2020</v>
      </c>
      <c r="B1229" s="24" t="n">
        <v>2</v>
      </c>
      <c r="C1229" s="24" t="n">
        <v>21</v>
      </c>
      <c r="D1229" s="24" t="n">
        <v>4</v>
      </c>
      <c r="E1229" s="24" t="n">
        <v>4.14</v>
      </c>
      <c r="F1229" s="25">
        <f>IF($E1229="","",DATE(IF($A1229="",nominal_year,$A1229),$B1229,$C1229)+($D1229-IF(LEFT(hour_conv,1)="1",1,0))/24)</f>
        <v/>
      </c>
      <c r="G1229" s="26">
        <f>IF(F1229="","",INT(F1229))</f>
        <v/>
      </c>
      <c r="H1229">
        <f>IF(G1229="","",IF(AND(MONTH(G1229)*100+DAY(G1229)&gt;=season_lo,MONTH(G1229)*100+DAY(G1229)&lt;=season_hi),1,0))</f>
        <v/>
      </c>
      <c r="I1229">
        <f>IF(G1229="","",G1229-first_day+1)</f>
        <v/>
      </c>
      <c r="J1229" s="27">
        <f>IF(I1229="","",INDEX(Daily!$J$2:$J$421,I1229))</f>
        <v/>
      </c>
      <c r="K1229" s="27">
        <f>IF(J1229="","",J1229+cat_offset)</f>
        <v/>
      </c>
      <c r="L1229" s="27">
        <f>IF(J1229="","",MAX(0,E1229-J1229)^2)</f>
        <v/>
      </c>
      <c r="M1229" s="27">
        <f>IF(J1229="","",MAX(0,E1229-(J1229+twcdh_off))^2)</f>
        <v/>
      </c>
      <c r="N1229" s="27">
        <f>IF(E1229="","",MAX(0,E1229-swcdh_thr)^2)</f>
        <v/>
      </c>
      <c r="O1229">
        <f>IF(K1229="","",ROUND(E1229-K1229,0))</f>
        <v/>
      </c>
      <c r="P1229">
        <f>IF(O1229="","",IF(O1229&gt;=1,O1229,0))</f>
        <v/>
      </c>
      <c r="Q1229" s="27">
        <f>IF(E1229="","",MAX(0,E1229-22))</f>
        <v/>
      </c>
      <c r="R1229" s="27">
        <f>IF(H1229=1,E1229,"")</f>
        <v/>
      </c>
      <c r="S1229" s="27">
        <f>IF(AND(H1229=1,J1229&lt;&gt;""),E1229-J1229,"")</f>
        <v/>
      </c>
      <c r="T1229">
        <f>IF(G1229="","",MONTH(G1229))</f>
        <v/>
      </c>
    </row>
    <row r="1230">
      <c r="A1230" s="24" t="n">
        <v>2020</v>
      </c>
      <c r="B1230" s="24" t="n">
        <v>2</v>
      </c>
      <c r="C1230" s="24" t="n">
        <v>21</v>
      </c>
      <c r="D1230" s="24" t="n">
        <v>5</v>
      </c>
      <c r="E1230" s="24" t="n">
        <v>4.87</v>
      </c>
      <c r="F1230" s="25">
        <f>IF($E1230="","",DATE(IF($A1230="",nominal_year,$A1230),$B1230,$C1230)+($D1230-IF(LEFT(hour_conv,1)="1",1,0))/24)</f>
        <v/>
      </c>
      <c r="G1230" s="26">
        <f>IF(F1230="","",INT(F1230))</f>
        <v/>
      </c>
      <c r="H1230">
        <f>IF(G1230="","",IF(AND(MONTH(G1230)*100+DAY(G1230)&gt;=season_lo,MONTH(G1230)*100+DAY(G1230)&lt;=season_hi),1,0))</f>
        <v/>
      </c>
      <c r="I1230">
        <f>IF(G1230="","",G1230-first_day+1)</f>
        <v/>
      </c>
      <c r="J1230" s="27">
        <f>IF(I1230="","",INDEX(Daily!$J$2:$J$421,I1230))</f>
        <v/>
      </c>
      <c r="K1230" s="27">
        <f>IF(J1230="","",J1230+cat_offset)</f>
        <v/>
      </c>
      <c r="L1230" s="27">
        <f>IF(J1230="","",MAX(0,E1230-J1230)^2)</f>
        <v/>
      </c>
      <c r="M1230" s="27">
        <f>IF(J1230="","",MAX(0,E1230-(J1230+twcdh_off))^2)</f>
        <v/>
      </c>
      <c r="N1230" s="27">
        <f>IF(E1230="","",MAX(0,E1230-swcdh_thr)^2)</f>
        <v/>
      </c>
      <c r="O1230">
        <f>IF(K1230="","",ROUND(E1230-K1230,0))</f>
        <v/>
      </c>
      <c r="P1230">
        <f>IF(O1230="","",IF(O1230&gt;=1,O1230,0))</f>
        <v/>
      </c>
      <c r="Q1230" s="27">
        <f>IF(E1230="","",MAX(0,E1230-22))</f>
        <v/>
      </c>
      <c r="R1230" s="27">
        <f>IF(H1230=1,E1230,"")</f>
        <v/>
      </c>
      <c r="S1230" s="27">
        <f>IF(AND(H1230=1,J1230&lt;&gt;""),E1230-J1230,"")</f>
        <v/>
      </c>
      <c r="T1230">
        <f>IF(G1230="","",MONTH(G1230))</f>
        <v/>
      </c>
    </row>
    <row r="1231">
      <c r="A1231" s="24" t="n">
        <v>2020</v>
      </c>
      <c r="B1231" s="24" t="n">
        <v>2</v>
      </c>
      <c r="C1231" s="24" t="n">
        <v>21</v>
      </c>
      <c r="D1231" s="24" t="n">
        <v>6</v>
      </c>
      <c r="E1231" s="24" t="n">
        <v>4.66</v>
      </c>
      <c r="F1231" s="25">
        <f>IF($E1231="","",DATE(IF($A1231="",nominal_year,$A1231),$B1231,$C1231)+($D1231-IF(LEFT(hour_conv,1)="1",1,0))/24)</f>
        <v/>
      </c>
      <c r="G1231" s="26">
        <f>IF(F1231="","",INT(F1231))</f>
        <v/>
      </c>
      <c r="H1231">
        <f>IF(G1231="","",IF(AND(MONTH(G1231)*100+DAY(G1231)&gt;=season_lo,MONTH(G1231)*100+DAY(G1231)&lt;=season_hi),1,0))</f>
        <v/>
      </c>
      <c r="I1231">
        <f>IF(G1231="","",G1231-first_day+1)</f>
        <v/>
      </c>
      <c r="J1231" s="27">
        <f>IF(I1231="","",INDEX(Daily!$J$2:$J$421,I1231))</f>
        <v/>
      </c>
      <c r="K1231" s="27">
        <f>IF(J1231="","",J1231+cat_offset)</f>
        <v/>
      </c>
      <c r="L1231" s="27">
        <f>IF(J1231="","",MAX(0,E1231-J1231)^2)</f>
        <v/>
      </c>
      <c r="M1231" s="27">
        <f>IF(J1231="","",MAX(0,E1231-(J1231+twcdh_off))^2)</f>
        <v/>
      </c>
      <c r="N1231" s="27">
        <f>IF(E1231="","",MAX(0,E1231-swcdh_thr)^2)</f>
        <v/>
      </c>
      <c r="O1231">
        <f>IF(K1231="","",ROUND(E1231-K1231,0))</f>
        <v/>
      </c>
      <c r="P1231">
        <f>IF(O1231="","",IF(O1231&gt;=1,O1231,0))</f>
        <v/>
      </c>
      <c r="Q1231" s="27">
        <f>IF(E1231="","",MAX(0,E1231-22))</f>
        <v/>
      </c>
      <c r="R1231" s="27">
        <f>IF(H1231=1,E1231,"")</f>
        <v/>
      </c>
      <c r="S1231" s="27">
        <f>IF(AND(H1231=1,J1231&lt;&gt;""),E1231-J1231,"")</f>
        <v/>
      </c>
      <c r="T1231">
        <f>IF(G1231="","",MONTH(G1231))</f>
        <v/>
      </c>
    </row>
    <row r="1232">
      <c r="A1232" s="24" t="n">
        <v>2020</v>
      </c>
      <c r="B1232" s="24" t="n">
        <v>2</v>
      </c>
      <c r="C1232" s="24" t="n">
        <v>21</v>
      </c>
      <c r="D1232" s="24" t="n">
        <v>7</v>
      </c>
      <c r="E1232" s="24" t="n">
        <v>4.78</v>
      </c>
      <c r="F1232" s="25">
        <f>IF($E1232="","",DATE(IF($A1232="",nominal_year,$A1232),$B1232,$C1232)+($D1232-IF(LEFT(hour_conv,1)="1",1,0))/24)</f>
        <v/>
      </c>
      <c r="G1232" s="26">
        <f>IF(F1232="","",INT(F1232))</f>
        <v/>
      </c>
      <c r="H1232">
        <f>IF(G1232="","",IF(AND(MONTH(G1232)*100+DAY(G1232)&gt;=season_lo,MONTH(G1232)*100+DAY(G1232)&lt;=season_hi),1,0))</f>
        <v/>
      </c>
      <c r="I1232">
        <f>IF(G1232="","",G1232-first_day+1)</f>
        <v/>
      </c>
      <c r="J1232" s="27">
        <f>IF(I1232="","",INDEX(Daily!$J$2:$J$421,I1232))</f>
        <v/>
      </c>
      <c r="K1232" s="27">
        <f>IF(J1232="","",J1232+cat_offset)</f>
        <v/>
      </c>
      <c r="L1232" s="27">
        <f>IF(J1232="","",MAX(0,E1232-J1232)^2)</f>
        <v/>
      </c>
      <c r="M1232" s="27">
        <f>IF(J1232="","",MAX(0,E1232-(J1232+twcdh_off))^2)</f>
        <v/>
      </c>
      <c r="N1232" s="27">
        <f>IF(E1232="","",MAX(0,E1232-swcdh_thr)^2)</f>
        <v/>
      </c>
      <c r="O1232">
        <f>IF(K1232="","",ROUND(E1232-K1232,0))</f>
        <v/>
      </c>
      <c r="P1232">
        <f>IF(O1232="","",IF(O1232&gt;=1,O1232,0))</f>
        <v/>
      </c>
      <c r="Q1232" s="27">
        <f>IF(E1232="","",MAX(0,E1232-22))</f>
        <v/>
      </c>
      <c r="R1232" s="27">
        <f>IF(H1232=1,E1232,"")</f>
        <v/>
      </c>
      <c r="S1232" s="27">
        <f>IF(AND(H1232=1,J1232&lt;&gt;""),E1232-J1232,"")</f>
        <v/>
      </c>
      <c r="T1232">
        <f>IF(G1232="","",MONTH(G1232))</f>
        <v/>
      </c>
    </row>
    <row r="1233">
      <c r="A1233" s="24" t="n">
        <v>2020</v>
      </c>
      <c r="B1233" s="24" t="n">
        <v>2</v>
      </c>
      <c r="C1233" s="24" t="n">
        <v>21</v>
      </c>
      <c r="D1233" s="24" t="n">
        <v>8</v>
      </c>
      <c r="E1233" s="24" t="n">
        <v>5.7</v>
      </c>
      <c r="F1233" s="25">
        <f>IF($E1233="","",DATE(IF($A1233="",nominal_year,$A1233),$B1233,$C1233)+($D1233-IF(LEFT(hour_conv,1)="1",1,0))/24)</f>
        <v/>
      </c>
      <c r="G1233" s="26">
        <f>IF(F1233="","",INT(F1233))</f>
        <v/>
      </c>
      <c r="H1233">
        <f>IF(G1233="","",IF(AND(MONTH(G1233)*100+DAY(G1233)&gt;=season_lo,MONTH(G1233)*100+DAY(G1233)&lt;=season_hi),1,0))</f>
        <v/>
      </c>
      <c r="I1233">
        <f>IF(G1233="","",G1233-first_day+1)</f>
        <v/>
      </c>
      <c r="J1233" s="27">
        <f>IF(I1233="","",INDEX(Daily!$J$2:$J$421,I1233))</f>
        <v/>
      </c>
      <c r="K1233" s="27">
        <f>IF(J1233="","",J1233+cat_offset)</f>
        <v/>
      </c>
      <c r="L1233" s="27">
        <f>IF(J1233="","",MAX(0,E1233-J1233)^2)</f>
        <v/>
      </c>
      <c r="M1233" s="27">
        <f>IF(J1233="","",MAX(0,E1233-(J1233+twcdh_off))^2)</f>
        <v/>
      </c>
      <c r="N1233" s="27">
        <f>IF(E1233="","",MAX(0,E1233-swcdh_thr)^2)</f>
        <v/>
      </c>
      <c r="O1233">
        <f>IF(K1233="","",ROUND(E1233-K1233,0))</f>
        <v/>
      </c>
      <c r="P1233">
        <f>IF(O1233="","",IF(O1233&gt;=1,O1233,0))</f>
        <v/>
      </c>
      <c r="Q1233" s="27">
        <f>IF(E1233="","",MAX(0,E1233-22))</f>
        <v/>
      </c>
      <c r="R1233" s="27">
        <f>IF(H1233=1,E1233,"")</f>
        <v/>
      </c>
      <c r="S1233" s="27">
        <f>IF(AND(H1233=1,J1233&lt;&gt;""),E1233-J1233,"")</f>
        <v/>
      </c>
      <c r="T1233">
        <f>IF(G1233="","",MONTH(G1233))</f>
        <v/>
      </c>
    </row>
    <row r="1234">
      <c r="A1234" s="24" t="n">
        <v>2020</v>
      </c>
      <c r="B1234" s="24" t="n">
        <v>2</v>
      </c>
      <c r="C1234" s="24" t="n">
        <v>21</v>
      </c>
      <c r="D1234" s="24" t="n">
        <v>9</v>
      </c>
      <c r="E1234" s="24" t="n">
        <v>6.14</v>
      </c>
      <c r="F1234" s="25">
        <f>IF($E1234="","",DATE(IF($A1234="",nominal_year,$A1234),$B1234,$C1234)+($D1234-IF(LEFT(hour_conv,1)="1",1,0))/24)</f>
        <v/>
      </c>
      <c r="G1234" s="26">
        <f>IF(F1234="","",INT(F1234))</f>
        <v/>
      </c>
      <c r="H1234">
        <f>IF(G1234="","",IF(AND(MONTH(G1234)*100+DAY(G1234)&gt;=season_lo,MONTH(G1234)*100+DAY(G1234)&lt;=season_hi),1,0))</f>
        <v/>
      </c>
      <c r="I1234">
        <f>IF(G1234="","",G1234-first_day+1)</f>
        <v/>
      </c>
      <c r="J1234" s="27">
        <f>IF(I1234="","",INDEX(Daily!$J$2:$J$421,I1234))</f>
        <v/>
      </c>
      <c r="K1234" s="27">
        <f>IF(J1234="","",J1234+cat_offset)</f>
        <v/>
      </c>
      <c r="L1234" s="27">
        <f>IF(J1234="","",MAX(0,E1234-J1234)^2)</f>
        <v/>
      </c>
      <c r="M1234" s="27">
        <f>IF(J1234="","",MAX(0,E1234-(J1234+twcdh_off))^2)</f>
        <v/>
      </c>
      <c r="N1234" s="27">
        <f>IF(E1234="","",MAX(0,E1234-swcdh_thr)^2)</f>
        <v/>
      </c>
      <c r="O1234">
        <f>IF(K1234="","",ROUND(E1234-K1234,0))</f>
        <v/>
      </c>
      <c r="P1234">
        <f>IF(O1234="","",IF(O1234&gt;=1,O1234,0))</f>
        <v/>
      </c>
      <c r="Q1234" s="27">
        <f>IF(E1234="","",MAX(0,E1234-22))</f>
        <v/>
      </c>
      <c r="R1234" s="27">
        <f>IF(H1234=1,E1234,"")</f>
        <v/>
      </c>
      <c r="S1234" s="27">
        <f>IF(AND(H1234=1,J1234&lt;&gt;""),E1234-J1234,"")</f>
        <v/>
      </c>
      <c r="T1234">
        <f>IF(G1234="","",MONTH(G1234))</f>
        <v/>
      </c>
    </row>
    <row r="1235">
      <c r="A1235" s="24" t="n">
        <v>2020</v>
      </c>
      <c r="B1235" s="24" t="n">
        <v>2</v>
      </c>
      <c r="C1235" s="24" t="n">
        <v>21</v>
      </c>
      <c r="D1235" s="24" t="n">
        <v>10</v>
      </c>
      <c r="E1235" s="24" t="n">
        <v>7.47</v>
      </c>
      <c r="F1235" s="25">
        <f>IF($E1235="","",DATE(IF($A1235="",nominal_year,$A1235),$B1235,$C1235)+($D1235-IF(LEFT(hour_conv,1)="1",1,0))/24)</f>
        <v/>
      </c>
      <c r="G1235" s="26">
        <f>IF(F1235="","",INT(F1235))</f>
        <v/>
      </c>
      <c r="H1235">
        <f>IF(G1235="","",IF(AND(MONTH(G1235)*100+DAY(G1235)&gt;=season_lo,MONTH(G1235)*100+DAY(G1235)&lt;=season_hi),1,0))</f>
        <v/>
      </c>
      <c r="I1235">
        <f>IF(G1235="","",G1235-first_day+1)</f>
        <v/>
      </c>
      <c r="J1235" s="27">
        <f>IF(I1235="","",INDEX(Daily!$J$2:$J$421,I1235))</f>
        <v/>
      </c>
      <c r="K1235" s="27">
        <f>IF(J1235="","",J1235+cat_offset)</f>
        <v/>
      </c>
      <c r="L1235" s="27">
        <f>IF(J1235="","",MAX(0,E1235-J1235)^2)</f>
        <v/>
      </c>
      <c r="M1235" s="27">
        <f>IF(J1235="","",MAX(0,E1235-(J1235+twcdh_off))^2)</f>
        <v/>
      </c>
      <c r="N1235" s="27">
        <f>IF(E1235="","",MAX(0,E1235-swcdh_thr)^2)</f>
        <v/>
      </c>
      <c r="O1235">
        <f>IF(K1235="","",ROUND(E1235-K1235,0))</f>
        <v/>
      </c>
      <c r="P1235">
        <f>IF(O1235="","",IF(O1235&gt;=1,O1235,0))</f>
        <v/>
      </c>
      <c r="Q1235" s="27">
        <f>IF(E1235="","",MAX(0,E1235-22))</f>
        <v/>
      </c>
      <c r="R1235" s="27">
        <f>IF(H1235=1,E1235,"")</f>
        <v/>
      </c>
      <c r="S1235" s="27">
        <f>IF(AND(H1235=1,J1235&lt;&gt;""),E1235-J1235,"")</f>
        <v/>
      </c>
      <c r="T1235">
        <f>IF(G1235="","",MONTH(G1235))</f>
        <v/>
      </c>
    </row>
    <row r="1236">
      <c r="A1236" s="24" t="n">
        <v>2020</v>
      </c>
      <c r="B1236" s="24" t="n">
        <v>2</v>
      </c>
      <c r="C1236" s="24" t="n">
        <v>21</v>
      </c>
      <c r="D1236" s="24" t="n">
        <v>11</v>
      </c>
      <c r="E1236" s="24" t="n">
        <v>8.56</v>
      </c>
      <c r="F1236" s="25">
        <f>IF($E1236="","",DATE(IF($A1236="",nominal_year,$A1236),$B1236,$C1236)+($D1236-IF(LEFT(hour_conv,1)="1",1,0))/24)</f>
        <v/>
      </c>
      <c r="G1236" s="26">
        <f>IF(F1236="","",INT(F1236))</f>
        <v/>
      </c>
      <c r="H1236">
        <f>IF(G1236="","",IF(AND(MONTH(G1236)*100+DAY(G1236)&gt;=season_lo,MONTH(G1236)*100+DAY(G1236)&lt;=season_hi),1,0))</f>
        <v/>
      </c>
      <c r="I1236">
        <f>IF(G1236="","",G1236-first_day+1)</f>
        <v/>
      </c>
      <c r="J1236" s="27">
        <f>IF(I1236="","",INDEX(Daily!$J$2:$J$421,I1236))</f>
        <v/>
      </c>
      <c r="K1236" s="27">
        <f>IF(J1236="","",J1236+cat_offset)</f>
        <v/>
      </c>
      <c r="L1236" s="27">
        <f>IF(J1236="","",MAX(0,E1236-J1236)^2)</f>
        <v/>
      </c>
      <c r="M1236" s="27">
        <f>IF(J1236="","",MAX(0,E1236-(J1236+twcdh_off))^2)</f>
        <v/>
      </c>
      <c r="N1236" s="27">
        <f>IF(E1236="","",MAX(0,E1236-swcdh_thr)^2)</f>
        <v/>
      </c>
      <c r="O1236">
        <f>IF(K1236="","",ROUND(E1236-K1236,0))</f>
        <v/>
      </c>
      <c r="P1236">
        <f>IF(O1236="","",IF(O1236&gt;=1,O1236,0))</f>
        <v/>
      </c>
      <c r="Q1236" s="27">
        <f>IF(E1236="","",MAX(0,E1236-22))</f>
        <v/>
      </c>
      <c r="R1236" s="27">
        <f>IF(H1236=1,E1236,"")</f>
        <v/>
      </c>
      <c r="S1236" s="27">
        <f>IF(AND(H1236=1,J1236&lt;&gt;""),E1236-J1236,"")</f>
        <v/>
      </c>
      <c r="T1236">
        <f>IF(G1236="","",MONTH(G1236))</f>
        <v/>
      </c>
    </row>
    <row r="1237">
      <c r="A1237" s="24" t="n">
        <v>2020</v>
      </c>
      <c r="B1237" s="24" t="n">
        <v>2</v>
      </c>
      <c r="C1237" s="24" t="n">
        <v>21</v>
      </c>
      <c r="D1237" s="24" t="n">
        <v>12</v>
      </c>
      <c r="E1237" s="24" t="n">
        <v>8.66</v>
      </c>
      <c r="F1237" s="25">
        <f>IF($E1237="","",DATE(IF($A1237="",nominal_year,$A1237),$B1237,$C1237)+($D1237-IF(LEFT(hour_conv,1)="1",1,0))/24)</f>
        <v/>
      </c>
      <c r="G1237" s="26">
        <f>IF(F1237="","",INT(F1237))</f>
        <v/>
      </c>
      <c r="H1237">
        <f>IF(G1237="","",IF(AND(MONTH(G1237)*100+DAY(G1237)&gt;=season_lo,MONTH(G1237)*100+DAY(G1237)&lt;=season_hi),1,0))</f>
        <v/>
      </c>
      <c r="I1237">
        <f>IF(G1237="","",G1237-first_day+1)</f>
        <v/>
      </c>
      <c r="J1237" s="27">
        <f>IF(I1237="","",INDEX(Daily!$J$2:$J$421,I1237))</f>
        <v/>
      </c>
      <c r="K1237" s="27">
        <f>IF(J1237="","",J1237+cat_offset)</f>
        <v/>
      </c>
      <c r="L1237" s="27">
        <f>IF(J1237="","",MAX(0,E1237-J1237)^2)</f>
        <v/>
      </c>
      <c r="M1237" s="27">
        <f>IF(J1237="","",MAX(0,E1237-(J1237+twcdh_off))^2)</f>
        <v/>
      </c>
      <c r="N1237" s="27">
        <f>IF(E1237="","",MAX(0,E1237-swcdh_thr)^2)</f>
        <v/>
      </c>
      <c r="O1237">
        <f>IF(K1237="","",ROUND(E1237-K1237,0))</f>
        <v/>
      </c>
      <c r="P1237">
        <f>IF(O1237="","",IF(O1237&gt;=1,O1237,0))</f>
        <v/>
      </c>
      <c r="Q1237" s="27">
        <f>IF(E1237="","",MAX(0,E1237-22))</f>
        <v/>
      </c>
      <c r="R1237" s="27">
        <f>IF(H1237=1,E1237,"")</f>
        <v/>
      </c>
      <c r="S1237" s="27">
        <f>IF(AND(H1237=1,J1237&lt;&gt;""),E1237-J1237,"")</f>
        <v/>
      </c>
      <c r="T1237">
        <f>IF(G1237="","",MONTH(G1237))</f>
        <v/>
      </c>
    </row>
    <row r="1238">
      <c r="A1238" s="24" t="n">
        <v>2020</v>
      </c>
      <c r="B1238" s="24" t="n">
        <v>2</v>
      </c>
      <c r="C1238" s="24" t="n">
        <v>21</v>
      </c>
      <c r="D1238" s="24" t="n">
        <v>13</v>
      </c>
      <c r="E1238" s="24" t="n">
        <v>9.6</v>
      </c>
      <c r="F1238" s="25">
        <f>IF($E1238="","",DATE(IF($A1238="",nominal_year,$A1238),$B1238,$C1238)+($D1238-IF(LEFT(hour_conv,1)="1",1,0))/24)</f>
        <v/>
      </c>
      <c r="G1238" s="26">
        <f>IF(F1238="","",INT(F1238))</f>
        <v/>
      </c>
      <c r="H1238">
        <f>IF(G1238="","",IF(AND(MONTH(G1238)*100+DAY(G1238)&gt;=season_lo,MONTH(G1238)*100+DAY(G1238)&lt;=season_hi),1,0))</f>
        <v/>
      </c>
      <c r="I1238">
        <f>IF(G1238="","",G1238-first_day+1)</f>
        <v/>
      </c>
      <c r="J1238" s="27">
        <f>IF(I1238="","",INDEX(Daily!$J$2:$J$421,I1238))</f>
        <v/>
      </c>
      <c r="K1238" s="27">
        <f>IF(J1238="","",J1238+cat_offset)</f>
        <v/>
      </c>
      <c r="L1238" s="27">
        <f>IF(J1238="","",MAX(0,E1238-J1238)^2)</f>
        <v/>
      </c>
      <c r="M1238" s="27">
        <f>IF(J1238="","",MAX(0,E1238-(J1238+twcdh_off))^2)</f>
        <v/>
      </c>
      <c r="N1238" s="27">
        <f>IF(E1238="","",MAX(0,E1238-swcdh_thr)^2)</f>
        <v/>
      </c>
      <c r="O1238">
        <f>IF(K1238="","",ROUND(E1238-K1238,0))</f>
        <v/>
      </c>
      <c r="P1238">
        <f>IF(O1238="","",IF(O1238&gt;=1,O1238,0))</f>
        <v/>
      </c>
      <c r="Q1238" s="27">
        <f>IF(E1238="","",MAX(0,E1238-22))</f>
        <v/>
      </c>
      <c r="R1238" s="27">
        <f>IF(H1238=1,E1238,"")</f>
        <v/>
      </c>
      <c r="S1238" s="27">
        <f>IF(AND(H1238=1,J1238&lt;&gt;""),E1238-J1238,"")</f>
        <v/>
      </c>
      <c r="T1238">
        <f>IF(G1238="","",MONTH(G1238))</f>
        <v/>
      </c>
    </row>
    <row r="1239">
      <c r="A1239" s="24" t="n">
        <v>2020</v>
      </c>
      <c r="B1239" s="24" t="n">
        <v>2</v>
      </c>
      <c r="C1239" s="24" t="n">
        <v>21</v>
      </c>
      <c r="D1239" s="24" t="n">
        <v>14</v>
      </c>
      <c r="E1239" s="24" t="n">
        <v>10.66</v>
      </c>
      <c r="F1239" s="25">
        <f>IF($E1239="","",DATE(IF($A1239="",nominal_year,$A1239),$B1239,$C1239)+($D1239-IF(LEFT(hour_conv,1)="1",1,0))/24)</f>
        <v/>
      </c>
      <c r="G1239" s="26">
        <f>IF(F1239="","",INT(F1239))</f>
        <v/>
      </c>
      <c r="H1239">
        <f>IF(G1239="","",IF(AND(MONTH(G1239)*100+DAY(G1239)&gt;=season_lo,MONTH(G1239)*100+DAY(G1239)&lt;=season_hi),1,0))</f>
        <v/>
      </c>
      <c r="I1239">
        <f>IF(G1239="","",G1239-first_day+1)</f>
        <v/>
      </c>
      <c r="J1239" s="27">
        <f>IF(I1239="","",INDEX(Daily!$J$2:$J$421,I1239))</f>
        <v/>
      </c>
      <c r="K1239" s="27">
        <f>IF(J1239="","",J1239+cat_offset)</f>
        <v/>
      </c>
      <c r="L1239" s="27">
        <f>IF(J1239="","",MAX(0,E1239-J1239)^2)</f>
        <v/>
      </c>
      <c r="M1239" s="27">
        <f>IF(J1239="","",MAX(0,E1239-(J1239+twcdh_off))^2)</f>
        <v/>
      </c>
      <c r="N1239" s="27">
        <f>IF(E1239="","",MAX(0,E1239-swcdh_thr)^2)</f>
        <v/>
      </c>
      <c r="O1239">
        <f>IF(K1239="","",ROUND(E1239-K1239,0))</f>
        <v/>
      </c>
      <c r="P1239">
        <f>IF(O1239="","",IF(O1239&gt;=1,O1239,0))</f>
        <v/>
      </c>
      <c r="Q1239" s="27">
        <f>IF(E1239="","",MAX(0,E1239-22))</f>
        <v/>
      </c>
      <c r="R1239" s="27">
        <f>IF(H1239=1,E1239,"")</f>
        <v/>
      </c>
      <c r="S1239" s="27">
        <f>IF(AND(H1239=1,J1239&lt;&gt;""),E1239-J1239,"")</f>
        <v/>
      </c>
      <c r="T1239">
        <f>IF(G1239="","",MONTH(G1239))</f>
        <v/>
      </c>
    </row>
    <row r="1240">
      <c r="A1240" s="24" t="n">
        <v>2020</v>
      </c>
      <c r="B1240" s="24" t="n">
        <v>2</v>
      </c>
      <c r="C1240" s="24" t="n">
        <v>21</v>
      </c>
      <c r="D1240" s="24" t="n">
        <v>15</v>
      </c>
      <c r="E1240" s="24" t="n">
        <v>10.33</v>
      </c>
      <c r="F1240" s="25">
        <f>IF($E1240="","",DATE(IF($A1240="",nominal_year,$A1240),$B1240,$C1240)+($D1240-IF(LEFT(hour_conv,1)="1",1,0))/24)</f>
        <v/>
      </c>
      <c r="G1240" s="26">
        <f>IF(F1240="","",INT(F1240))</f>
        <v/>
      </c>
      <c r="H1240">
        <f>IF(G1240="","",IF(AND(MONTH(G1240)*100+DAY(G1240)&gt;=season_lo,MONTH(G1240)*100+DAY(G1240)&lt;=season_hi),1,0))</f>
        <v/>
      </c>
      <c r="I1240">
        <f>IF(G1240="","",G1240-first_day+1)</f>
        <v/>
      </c>
      <c r="J1240" s="27">
        <f>IF(I1240="","",INDEX(Daily!$J$2:$J$421,I1240))</f>
        <v/>
      </c>
      <c r="K1240" s="27">
        <f>IF(J1240="","",J1240+cat_offset)</f>
        <v/>
      </c>
      <c r="L1240" s="27">
        <f>IF(J1240="","",MAX(0,E1240-J1240)^2)</f>
        <v/>
      </c>
      <c r="M1240" s="27">
        <f>IF(J1240="","",MAX(0,E1240-(J1240+twcdh_off))^2)</f>
        <v/>
      </c>
      <c r="N1240" s="27">
        <f>IF(E1240="","",MAX(0,E1240-swcdh_thr)^2)</f>
        <v/>
      </c>
      <c r="O1240">
        <f>IF(K1240="","",ROUND(E1240-K1240,0))</f>
        <v/>
      </c>
      <c r="P1240">
        <f>IF(O1240="","",IF(O1240&gt;=1,O1240,0))</f>
        <v/>
      </c>
      <c r="Q1240" s="27">
        <f>IF(E1240="","",MAX(0,E1240-22))</f>
        <v/>
      </c>
      <c r="R1240" s="27">
        <f>IF(H1240=1,E1240,"")</f>
        <v/>
      </c>
      <c r="S1240" s="27">
        <f>IF(AND(H1240=1,J1240&lt;&gt;""),E1240-J1240,"")</f>
        <v/>
      </c>
      <c r="T1240">
        <f>IF(G1240="","",MONTH(G1240))</f>
        <v/>
      </c>
    </row>
    <row r="1241">
      <c r="A1241" s="24" t="n">
        <v>2020</v>
      </c>
      <c r="B1241" s="24" t="n">
        <v>2</v>
      </c>
      <c r="C1241" s="24" t="n">
        <v>21</v>
      </c>
      <c r="D1241" s="24" t="n">
        <v>16</v>
      </c>
      <c r="E1241" s="24" t="n">
        <v>10.73</v>
      </c>
      <c r="F1241" s="25">
        <f>IF($E1241="","",DATE(IF($A1241="",nominal_year,$A1241),$B1241,$C1241)+($D1241-IF(LEFT(hour_conv,1)="1",1,0))/24)</f>
        <v/>
      </c>
      <c r="G1241" s="26">
        <f>IF(F1241="","",INT(F1241))</f>
        <v/>
      </c>
      <c r="H1241">
        <f>IF(G1241="","",IF(AND(MONTH(G1241)*100+DAY(G1241)&gt;=season_lo,MONTH(G1241)*100+DAY(G1241)&lt;=season_hi),1,0))</f>
        <v/>
      </c>
      <c r="I1241">
        <f>IF(G1241="","",G1241-first_day+1)</f>
        <v/>
      </c>
      <c r="J1241" s="27">
        <f>IF(I1241="","",INDEX(Daily!$J$2:$J$421,I1241))</f>
        <v/>
      </c>
      <c r="K1241" s="27">
        <f>IF(J1241="","",J1241+cat_offset)</f>
        <v/>
      </c>
      <c r="L1241" s="27">
        <f>IF(J1241="","",MAX(0,E1241-J1241)^2)</f>
        <v/>
      </c>
      <c r="M1241" s="27">
        <f>IF(J1241="","",MAX(0,E1241-(J1241+twcdh_off))^2)</f>
        <v/>
      </c>
      <c r="N1241" s="27">
        <f>IF(E1241="","",MAX(0,E1241-swcdh_thr)^2)</f>
        <v/>
      </c>
      <c r="O1241">
        <f>IF(K1241="","",ROUND(E1241-K1241,0))</f>
        <v/>
      </c>
      <c r="P1241">
        <f>IF(O1241="","",IF(O1241&gt;=1,O1241,0))</f>
        <v/>
      </c>
      <c r="Q1241" s="27">
        <f>IF(E1241="","",MAX(0,E1241-22))</f>
        <v/>
      </c>
      <c r="R1241" s="27">
        <f>IF(H1241=1,E1241,"")</f>
        <v/>
      </c>
      <c r="S1241" s="27">
        <f>IF(AND(H1241=1,J1241&lt;&gt;""),E1241-J1241,"")</f>
        <v/>
      </c>
      <c r="T1241">
        <f>IF(G1241="","",MONTH(G1241))</f>
        <v/>
      </c>
    </row>
    <row r="1242">
      <c r="A1242" s="24" t="n">
        <v>2020</v>
      </c>
      <c r="B1242" s="24" t="n">
        <v>2</v>
      </c>
      <c r="C1242" s="24" t="n">
        <v>21</v>
      </c>
      <c r="D1242" s="24" t="n">
        <v>17</v>
      </c>
      <c r="E1242" s="24" t="n">
        <v>10.12</v>
      </c>
      <c r="F1242" s="25">
        <f>IF($E1242="","",DATE(IF($A1242="",nominal_year,$A1242),$B1242,$C1242)+($D1242-IF(LEFT(hour_conv,1)="1",1,0))/24)</f>
        <v/>
      </c>
      <c r="G1242" s="26">
        <f>IF(F1242="","",INT(F1242))</f>
        <v/>
      </c>
      <c r="H1242">
        <f>IF(G1242="","",IF(AND(MONTH(G1242)*100+DAY(G1242)&gt;=season_lo,MONTH(G1242)*100+DAY(G1242)&lt;=season_hi),1,0))</f>
        <v/>
      </c>
      <c r="I1242">
        <f>IF(G1242="","",G1242-first_day+1)</f>
        <v/>
      </c>
      <c r="J1242" s="27">
        <f>IF(I1242="","",INDEX(Daily!$J$2:$J$421,I1242))</f>
        <v/>
      </c>
      <c r="K1242" s="27">
        <f>IF(J1242="","",J1242+cat_offset)</f>
        <v/>
      </c>
      <c r="L1242" s="27">
        <f>IF(J1242="","",MAX(0,E1242-J1242)^2)</f>
        <v/>
      </c>
      <c r="M1242" s="27">
        <f>IF(J1242="","",MAX(0,E1242-(J1242+twcdh_off))^2)</f>
        <v/>
      </c>
      <c r="N1242" s="27">
        <f>IF(E1242="","",MAX(0,E1242-swcdh_thr)^2)</f>
        <v/>
      </c>
      <c r="O1242">
        <f>IF(K1242="","",ROUND(E1242-K1242,0))</f>
        <v/>
      </c>
      <c r="P1242">
        <f>IF(O1242="","",IF(O1242&gt;=1,O1242,0))</f>
        <v/>
      </c>
      <c r="Q1242" s="27">
        <f>IF(E1242="","",MAX(0,E1242-22))</f>
        <v/>
      </c>
      <c r="R1242" s="27">
        <f>IF(H1242=1,E1242,"")</f>
        <v/>
      </c>
      <c r="S1242" s="27">
        <f>IF(AND(H1242=1,J1242&lt;&gt;""),E1242-J1242,"")</f>
        <v/>
      </c>
      <c r="T1242">
        <f>IF(G1242="","",MONTH(G1242))</f>
        <v/>
      </c>
    </row>
    <row r="1243">
      <c r="A1243" s="24" t="n">
        <v>2020</v>
      </c>
      <c r="B1243" s="24" t="n">
        <v>2</v>
      </c>
      <c r="C1243" s="24" t="n">
        <v>21</v>
      </c>
      <c r="D1243" s="24" t="n">
        <v>18</v>
      </c>
      <c r="E1243" s="24" t="n">
        <v>9.880000000000001</v>
      </c>
      <c r="F1243" s="25">
        <f>IF($E1243="","",DATE(IF($A1243="",nominal_year,$A1243),$B1243,$C1243)+($D1243-IF(LEFT(hour_conv,1)="1",1,0))/24)</f>
        <v/>
      </c>
      <c r="G1243" s="26">
        <f>IF(F1243="","",INT(F1243))</f>
        <v/>
      </c>
      <c r="H1243">
        <f>IF(G1243="","",IF(AND(MONTH(G1243)*100+DAY(G1243)&gt;=season_lo,MONTH(G1243)*100+DAY(G1243)&lt;=season_hi),1,0))</f>
        <v/>
      </c>
      <c r="I1243">
        <f>IF(G1243="","",G1243-first_day+1)</f>
        <v/>
      </c>
      <c r="J1243" s="27">
        <f>IF(I1243="","",INDEX(Daily!$J$2:$J$421,I1243))</f>
        <v/>
      </c>
      <c r="K1243" s="27">
        <f>IF(J1243="","",J1243+cat_offset)</f>
        <v/>
      </c>
      <c r="L1243" s="27">
        <f>IF(J1243="","",MAX(0,E1243-J1243)^2)</f>
        <v/>
      </c>
      <c r="M1243" s="27">
        <f>IF(J1243="","",MAX(0,E1243-(J1243+twcdh_off))^2)</f>
        <v/>
      </c>
      <c r="N1243" s="27">
        <f>IF(E1243="","",MAX(0,E1243-swcdh_thr)^2)</f>
        <v/>
      </c>
      <c r="O1243">
        <f>IF(K1243="","",ROUND(E1243-K1243,0))</f>
        <v/>
      </c>
      <c r="P1243">
        <f>IF(O1243="","",IF(O1243&gt;=1,O1243,0))</f>
        <v/>
      </c>
      <c r="Q1243" s="27">
        <f>IF(E1243="","",MAX(0,E1243-22))</f>
        <v/>
      </c>
      <c r="R1243" s="27">
        <f>IF(H1243=1,E1243,"")</f>
        <v/>
      </c>
      <c r="S1243" s="27">
        <f>IF(AND(H1243=1,J1243&lt;&gt;""),E1243-J1243,"")</f>
        <v/>
      </c>
      <c r="T1243">
        <f>IF(G1243="","",MONTH(G1243))</f>
        <v/>
      </c>
    </row>
    <row r="1244">
      <c r="A1244" s="24" t="n">
        <v>2020</v>
      </c>
      <c r="B1244" s="24" t="n">
        <v>2</v>
      </c>
      <c r="C1244" s="24" t="n">
        <v>21</v>
      </c>
      <c r="D1244" s="24" t="n">
        <v>19</v>
      </c>
      <c r="E1244" s="24" t="n">
        <v>9.49</v>
      </c>
      <c r="F1244" s="25">
        <f>IF($E1244="","",DATE(IF($A1244="",nominal_year,$A1244),$B1244,$C1244)+($D1244-IF(LEFT(hour_conv,1)="1",1,0))/24)</f>
        <v/>
      </c>
      <c r="G1244" s="26">
        <f>IF(F1244="","",INT(F1244))</f>
        <v/>
      </c>
      <c r="H1244">
        <f>IF(G1244="","",IF(AND(MONTH(G1244)*100+DAY(G1244)&gt;=season_lo,MONTH(G1244)*100+DAY(G1244)&lt;=season_hi),1,0))</f>
        <v/>
      </c>
      <c r="I1244">
        <f>IF(G1244="","",G1244-first_day+1)</f>
        <v/>
      </c>
      <c r="J1244" s="27">
        <f>IF(I1244="","",INDEX(Daily!$J$2:$J$421,I1244))</f>
        <v/>
      </c>
      <c r="K1244" s="27">
        <f>IF(J1244="","",J1244+cat_offset)</f>
        <v/>
      </c>
      <c r="L1244" s="27">
        <f>IF(J1244="","",MAX(0,E1244-J1244)^2)</f>
        <v/>
      </c>
      <c r="M1244" s="27">
        <f>IF(J1244="","",MAX(0,E1244-(J1244+twcdh_off))^2)</f>
        <v/>
      </c>
      <c r="N1244" s="27">
        <f>IF(E1244="","",MAX(0,E1244-swcdh_thr)^2)</f>
        <v/>
      </c>
      <c r="O1244">
        <f>IF(K1244="","",ROUND(E1244-K1244,0))</f>
        <v/>
      </c>
      <c r="P1244">
        <f>IF(O1244="","",IF(O1244&gt;=1,O1244,0))</f>
        <v/>
      </c>
      <c r="Q1244" s="27">
        <f>IF(E1244="","",MAX(0,E1244-22))</f>
        <v/>
      </c>
      <c r="R1244" s="27">
        <f>IF(H1244=1,E1244,"")</f>
        <v/>
      </c>
      <c r="S1244" s="27">
        <f>IF(AND(H1244=1,J1244&lt;&gt;""),E1244-J1244,"")</f>
        <v/>
      </c>
      <c r="T1244">
        <f>IF(G1244="","",MONTH(G1244))</f>
        <v/>
      </c>
    </row>
    <row r="1245">
      <c r="A1245" s="24" t="n">
        <v>2020</v>
      </c>
      <c r="B1245" s="24" t="n">
        <v>2</v>
      </c>
      <c r="C1245" s="24" t="n">
        <v>21</v>
      </c>
      <c r="D1245" s="24" t="n">
        <v>20</v>
      </c>
      <c r="E1245" s="24" t="n">
        <v>9.9</v>
      </c>
      <c r="F1245" s="25">
        <f>IF($E1245="","",DATE(IF($A1245="",nominal_year,$A1245),$B1245,$C1245)+($D1245-IF(LEFT(hour_conv,1)="1",1,0))/24)</f>
        <v/>
      </c>
      <c r="G1245" s="26">
        <f>IF(F1245="","",INT(F1245))</f>
        <v/>
      </c>
      <c r="H1245">
        <f>IF(G1245="","",IF(AND(MONTH(G1245)*100+DAY(G1245)&gt;=season_lo,MONTH(G1245)*100+DAY(G1245)&lt;=season_hi),1,0))</f>
        <v/>
      </c>
      <c r="I1245">
        <f>IF(G1245="","",G1245-first_day+1)</f>
        <v/>
      </c>
      <c r="J1245" s="27">
        <f>IF(I1245="","",INDEX(Daily!$J$2:$J$421,I1245))</f>
        <v/>
      </c>
      <c r="K1245" s="27">
        <f>IF(J1245="","",J1245+cat_offset)</f>
        <v/>
      </c>
      <c r="L1245" s="27">
        <f>IF(J1245="","",MAX(0,E1245-J1245)^2)</f>
        <v/>
      </c>
      <c r="M1245" s="27">
        <f>IF(J1245="","",MAX(0,E1245-(J1245+twcdh_off))^2)</f>
        <v/>
      </c>
      <c r="N1245" s="27">
        <f>IF(E1245="","",MAX(0,E1245-swcdh_thr)^2)</f>
        <v/>
      </c>
      <c r="O1245">
        <f>IF(K1245="","",ROUND(E1245-K1245,0))</f>
        <v/>
      </c>
      <c r="P1245">
        <f>IF(O1245="","",IF(O1245&gt;=1,O1245,0))</f>
        <v/>
      </c>
      <c r="Q1245" s="27">
        <f>IF(E1245="","",MAX(0,E1245-22))</f>
        <v/>
      </c>
      <c r="R1245" s="27">
        <f>IF(H1245=1,E1245,"")</f>
        <v/>
      </c>
      <c r="S1245" s="27">
        <f>IF(AND(H1245=1,J1245&lt;&gt;""),E1245-J1245,"")</f>
        <v/>
      </c>
      <c r="T1245">
        <f>IF(G1245="","",MONTH(G1245))</f>
        <v/>
      </c>
    </row>
    <row r="1246">
      <c r="A1246" s="24" t="n">
        <v>2020</v>
      </c>
      <c r="B1246" s="24" t="n">
        <v>2</v>
      </c>
      <c r="C1246" s="24" t="n">
        <v>21</v>
      </c>
      <c r="D1246" s="24" t="n">
        <v>21</v>
      </c>
      <c r="E1246" s="24" t="n">
        <v>8.07</v>
      </c>
      <c r="F1246" s="25">
        <f>IF($E1246="","",DATE(IF($A1246="",nominal_year,$A1246),$B1246,$C1246)+($D1246-IF(LEFT(hour_conv,1)="1",1,0))/24)</f>
        <v/>
      </c>
      <c r="G1246" s="26">
        <f>IF(F1246="","",INT(F1246))</f>
        <v/>
      </c>
      <c r="H1246">
        <f>IF(G1246="","",IF(AND(MONTH(G1246)*100+DAY(G1246)&gt;=season_lo,MONTH(G1246)*100+DAY(G1246)&lt;=season_hi),1,0))</f>
        <v/>
      </c>
      <c r="I1246">
        <f>IF(G1246="","",G1246-first_day+1)</f>
        <v/>
      </c>
      <c r="J1246" s="27">
        <f>IF(I1246="","",INDEX(Daily!$J$2:$J$421,I1246))</f>
        <v/>
      </c>
      <c r="K1246" s="27">
        <f>IF(J1246="","",J1246+cat_offset)</f>
        <v/>
      </c>
      <c r="L1246" s="27">
        <f>IF(J1246="","",MAX(0,E1246-J1246)^2)</f>
        <v/>
      </c>
      <c r="M1246" s="27">
        <f>IF(J1246="","",MAX(0,E1246-(J1246+twcdh_off))^2)</f>
        <v/>
      </c>
      <c r="N1246" s="27">
        <f>IF(E1246="","",MAX(0,E1246-swcdh_thr)^2)</f>
        <v/>
      </c>
      <c r="O1246">
        <f>IF(K1246="","",ROUND(E1246-K1246,0))</f>
        <v/>
      </c>
      <c r="P1246">
        <f>IF(O1246="","",IF(O1246&gt;=1,O1246,0))</f>
        <v/>
      </c>
      <c r="Q1246" s="27">
        <f>IF(E1246="","",MAX(0,E1246-22))</f>
        <v/>
      </c>
      <c r="R1246" s="27">
        <f>IF(H1246=1,E1246,"")</f>
        <v/>
      </c>
      <c r="S1246" s="27">
        <f>IF(AND(H1246=1,J1246&lt;&gt;""),E1246-J1246,"")</f>
        <v/>
      </c>
      <c r="T1246">
        <f>IF(G1246="","",MONTH(G1246))</f>
        <v/>
      </c>
    </row>
    <row r="1247">
      <c r="A1247" s="24" t="n">
        <v>2020</v>
      </c>
      <c r="B1247" s="24" t="n">
        <v>2</v>
      </c>
      <c r="C1247" s="24" t="n">
        <v>21</v>
      </c>
      <c r="D1247" s="24" t="n">
        <v>22</v>
      </c>
      <c r="E1247" s="24" t="n">
        <v>7.18</v>
      </c>
      <c r="F1247" s="25">
        <f>IF($E1247="","",DATE(IF($A1247="",nominal_year,$A1247),$B1247,$C1247)+($D1247-IF(LEFT(hour_conv,1)="1",1,0))/24)</f>
        <v/>
      </c>
      <c r="G1247" s="26">
        <f>IF(F1247="","",INT(F1247))</f>
        <v/>
      </c>
      <c r="H1247">
        <f>IF(G1247="","",IF(AND(MONTH(G1247)*100+DAY(G1247)&gt;=season_lo,MONTH(G1247)*100+DAY(G1247)&lt;=season_hi),1,0))</f>
        <v/>
      </c>
      <c r="I1247">
        <f>IF(G1247="","",G1247-first_day+1)</f>
        <v/>
      </c>
      <c r="J1247" s="27">
        <f>IF(I1247="","",INDEX(Daily!$J$2:$J$421,I1247))</f>
        <v/>
      </c>
      <c r="K1247" s="27">
        <f>IF(J1247="","",J1247+cat_offset)</f>
        <v/>
      </c>
      <c r="L1247" s="27">
        <f>IF(J1247="","",MAX(0,E1247-J1247)^2)</f>
        <v/>
      </c>
      <c r="M1247" s="27">
        <f>IF(J1247="","",MAX(0,E1247-(J1247+twcdh_off))^2)</f>
        <v/>
      </c>
      <c r="N1247" s="27">
        <f>IF(E1247="","",MAX(0,E1247-swcdh_thr)^2)</f>
        <v/>
      </c>
      <c r="O1247">
        <f>IF(K1247="","",ROUND(E1247-K1247,0))</f>
        <v/>
      </c>
      <c r="P1247">
        <f>IF(O1247="","",IF(O1247&gt;=1,O1247,0))</f>
        <v/>
      </c>
      <c r="Q1247" s="27">
        <f>IF(E1247="","",MAX(0,E1247-22))</f>
        <v/>
      </c>
      <c r="R1247" s="27">
        <f>IF(H1247=1,E1247,"")</f>
        <v/>
      </c>
      <c r="S1247" s="27">
        <f>IF(AND(H1247=1,J1247&lt;&gt;""),E1247-J1247,"")</f>
        <v/>
      </c>
      <c r="T1247">
        <f>IF(G1247="","",MONTH(G1247))</f>
        <v/>
      </c>
    </row>
    <row r="1248">
      <c r="A1248" s="24" t="n">
        <v>2020</v>
      </c>
      <c r="B1248" s="24" t="n">
        <v>2</v>
      </c>
      <c r="C1248" s="24" t="n">
        <v>21</v>
      </c>
      <c r="D1248" s="24" t="n">
        <v>23</v>
      </c>
      <c r="E1248" s="24" t="n">
        <v>6.32</v>
      </c>
      <c r="F1248" s="25">
        <f>IF($E1248="","",DATE(IF($A1248="",nominal_year,$A1248),$B1248,$C1248)+($D1248-IF(LEFT(hour_conv,1)="1",1,0))/24)</f>
        <v/>
      </c>
      <c r="G1248" s="26">
        <f>IF(F1248="","",INT(F1248))</f>
        <v/>
      </c>
      <c r="H1248">
        <f>IF(G1248="","",IF(AND(MONTH(G1248)*100+DAY(G1248)&gt;=season_lo,MONTH(G1248)*100+DAY(G1248)&lt;=season_hi),1,0))</f>
        <v/>
      </c>
      <c r="I1248">
        <f>IF(G1248="","",G1248-first_day+1)</f>
        <v/>
      </c>
      <c r="J1248" s="27">
        <f>IF(I1248="","",INDEX(Daily!$J$2:$J$421,I1248))</f>
        <v/>
      </c>
      <c r="K1248" s="27">
        <f>IF(J1248="","",J1248+cat_offset)</f>
        <v/>
      </c>
      <c r="L1248" s="27">
        <f>IF(J1248="","",MAX(0,E1248-J1248)^2)</f>
        <v/>
      </c>
      <c r="M1248" s="27">
        <f>IF(J1248="","",MAX(0,E1248-(J1248+twcdh_off))^2)</f>
        <v/>
      </c>
      <c r="N1248" s="27">
        <f>IF(E1248="","",MAX(0,E1248-swcdh_thr)^2)</f>
        <v/>
      </c>
      <c r="O1248">
        <f>IF(K1248="","",ROUND(E1248-K1248,0))</f>
        <v/>
      </c>
      <c r="P1248">
        <f>IF(O1248="","",IF(O1248&gt;=1,O1248,0))</f>
        <v/>
      </c>
      <c r="Q1248" s="27">
        <f>IF(E1248="","",MAX(0,E1248-22))</f>
        <v/>
      </c>
      <c r="R1248" s="27">
        <f>IF(H1248=1,E1248,"")</f>
        <v/>
      </c>
      <c r="S1248" s="27">
        <f>IF(AND(H1248=1,J1248&lt;&gt;""),E1248-J1248,"")</f>
        <v/>
      </c>
      <c r="T1248">
        <f>IF(G1248="","",MONTH(G1248))</f>
        <v/>
      </c>
    </row>
    <row r="1249">
      <c r="A1249" s="24" t="n">
        <v>2020</v>
      </c>
      <c r="B1249" s="24" t="n">
        <v>2</v>
      </c>
      <c r="C1249" s="24" t="n">
        <v>21</v>
      </c>
      <c r="D1249" s="24" t="n">
        <v>24</v>
      </c>
      <c r="E1249" s="24" t="n">
        <v>5.69</v>
      </c>
      <c r="F1249" s="25">
        <f>IF($E1249="","",DATE(IF($A1249="",nominal_year,$A1249),$B1249,$C1249)+($D1249-IF(LEFT(hour_conv,1)="1",1,0))/24)</f>
        <v/>
      </c>
      <c r="G1249" s="26">
        <f>IF(F1249="","",INT(F1249))</f>
        <v/>
      </c>
      <c r="H1249">
        <f>IF(G1249="","",IF(AND(MONTH(G1249)*100+DAY(G1249)&gt;=season_lo,MONTH(G1249)*100+DAY(G1249)&lt;=season_hi),1,0))</f>
        <v/>
      </c>
      <c r="I1249">
        <f>IF(G1249="","",G1249-first_day+1)</f>
        <v/>
      </c>
      <c r="J1249" s="27">
        <f>IF(I1249="","",INDEX(Daily!$J$2:$J$421,I1249))</f>
        <v/>
      </c>
      <c r="K1249" s="27">
        <f>IF(J1249="","",J1249+cat_offset)</f>
        <v/>
      </c>
      <c r="L1249" s="27">
        <f>IF(J1249="","",MAX(0,E1249-J1249)^2)</f>
        <v/>
      </c>
      <c r="M1249" s="27">
        <f>IF(J1249="","",MAX(0,E1249-(J1249+twcdh_off))^2)</f>
        <v/>
      </c>
      <c r="N1249" s="27">
        <f>IF(E1249="","",MAX(0,E1249-swcdh_thr)^2)</f>
        <v/>
      </c>
      <c r="O1249">
        <f>IF(K1249="","",ROUND(E1249-K1249,0))</f>
        <v/>
      </c>
      <c r="P1249">
        <f>IF(O1249="","",IF(O1249&gt;=1,O1249,0))</f>
        <v/>
      </c>
      <c r="Q1249" s="27">
        <f>IF(E1249="","",MAX(0,E1249-22))</f>
        <v/>
      </c>
      <c r="R1249" s="27">
        <f>IF(H1249=1,E1249,"")</f>
        <v/>
      </c>
      <c r="S1249" s="27">
        <f>IF(AND(H1249=1,J1249&lt;&gt;""),E1249-J1249,"")</f>
        <v/>
      </c>
      <c r="T1249">
        <f>IF(G1249="","",MONTH(G1249))</f>
        <v/>
      </c>
    </row>
    <row r="1250">
      <c r="A1250" s="24" t="n">
        <v>2020</v>
      </c>
      <c r="B1250" s="24" t="n">
        <v>2</v>
      </c>
      <c r="C1250" s="24" t="n">
        <v>22</v>
      </c>
      <c r="D1250" s="24" t="n">
        <v>1</v>
      </c>
      <c r="E1250" s="24" t="n">
        <v>4.56</v>
      </c>
      <c r="F1250" s="25">
        <f>IF($E1250="","",DATE(IF($A1250="",nominal_year,$A1250),$B1250,$C1250)+($D1250-IF(LEFT(hour_conv,1)="1",1,0))/24)</f>
        <v/>
      </c>
      <c r="G1250" s="26">
        <f>IF(F1250="","",INT(F1250))</f>
        <v/>
      </c>
      <c r="H1250">
        <f>IF(G1250="","",IF(AND(MONTH(G1250)*100+DAY(G1250)&gt;=season_lo,MONTH(G1250)*100+DAY(G1250)&lt;=season_hi),1,0))</f>
        <v/>
      </c>
      <c r="I1250">
        <f>IF(G1250="","",G1250-first_day+1)</f>
        <v/>
      </c>
      <c r="J1250" s="27">
        <f>IF(I1250="","",INDEX(Daily!$J$2:$J$421,I1250))</f>
        <v/>
      </c>
      <c r="K1250" s="27">
        <f>IF(J1250="","",J1250+cat_offset)</f>
        <v/>
      </c>
      <c r="L1250" s="27">
        <f>IF(J1250="","",MAX(0,E1250-J1250)^2)</f>
        <v/>
      </c>
      <c r="M1250" s="27">
        <f>IF(J1250="","",MAX(0,E1250-(J1250+twcdh_off))^2)</f>
        <v/>
      </c>
      <c r="N1250" s="27">
        <f>IF(E1250="","",MAX(0,E1250-swcdh_thr)^2)</f>
        <v/>
      </c>
      <c r="O1250">
        <f>IF(K1250="","",ROUND(E1250-K1250,0))</f>
        <v/>
      </c>
      <c r="P1250">
        <f>IF(O1250="","",IF(O1250&gt;=1,O1250,0))</f>
        <v/>
      </c>
      <c r="Q1250" s="27">
        <f>IF(E1250="","",MAX(0,E1250-22))</f>
        <v/>
      </c>
      <c r="R1250" s="27">
        <f>IF(H1250=1,E1250,"")</f>
        <v/>
      </c>
      <c r="S1250" s="27">
        <f>IF(AND(H1250=1,J1250&lt;&gt;""),E1250-J1250,"")</f>
        <v/>
      </c>
      <c r="T1250">
        <f>IF(G1250="","",MONTH(G1250))</f>
        <v/>
      </c>
    </row>
    <row r="1251">
      <c r="A1251" s="24" t="n">
        <v>2020</v>
      </c>
      <c r="B1251" s="24" t="n">
        <v>2</v>
      </c>
      <c r="C1251" s="24" t="n">
        <v>22</v>
      </c>
      <c r="D1251" s="24" t="n">
        <v>2</v>
      </c>
      <c r="E1251" s="24" t="n">
        <v>3.85</v>
      </c>
      <c r="F1251" s="25">
        <f>IF($E1251="","",DATE(IF($A1251="",nominal_year,$A1251),$B1251,$C1251)+($D1251-IF(LEFT(hour_conv,1)="1",1,0))/24)</f>
        <v/>
      </c>
      <c r="G1251" s="26">
        <f>IF(F1251="","",INT(F1251))</f>
        <v/>
      </c>
      <c r="H1251">
        <f>IF(G1251="","",IF(AND(MONTH(G1251)*100+DAY(G1251)&gt;=season_lo,MONTH(G1251)*100+DAY(G1251)&lt;=season_hi),1,0))</f>
        <v/>
      </c>
      <c r="I1251">
        <f>IF(G1251="","",G1251-first_day+1)</f>
        <v/>
      </c>
      <c r="J1251" s="27">
        <f>IF(I1251="","",INDEX(Daily!$J$2:$J$421,I1251))</f>
        <v/>
      </c>
      <c r="K1251" s="27">
        <f>IF(J1251="","",J1251+cat_offset)</f>
        <v/>
      </c>
      <c r="L1251" s="27">
        <f>IF(J1251="","",MAX(0,E1251-J1251)^2)</f>
        <v/>
      </c>
      <c r="M1251" s="27">
        <f>IF(J1251="","",MAX(0,E1251-(J1251+twcdh_off))^2)</f>
        <v/>
      </c>
      <c r="N1251" s="27">
        <f>IF(E1251="","",MAX(0,E1251-swcdh_thr)^2)</f>
        <v/>
      </c>
      <c r="O1251">
        <f>IF(K1251="","",ROUND(E1251-K1251,0))</f>
        <v/>
      </c>
      <c r="P1251">
        <f>IF(O1251="","",IF(O1251&gt;=1,O1251,0))</f>
        <v/>
      </c>
      <c r="Q1251" s="27">
        <f>IF(E1251="","",MAX(0,E1251-22))</f>
        <v/>
      </c>
      <c r="R1251" s="27">
        <f>IF(H1251=1,E1251,"")</f>
        <v/>
      </c>
      <c r="S1251" s="27">
        <f>IF(AND(H1251=1,J1251&lt;&gt;""),E1251-J1251,"")</f>
        <v/>
      </c>
      <c r="T1251">
        <f>IF(G1251="","",MONTH(G1251))</f>
        <v/>
      </c>
    </row>
    <row r="1252">
      <c r="A1252" s="24" t="n">
        <v>2020</v>
      </c>
      <c r="B1252" s="24" t="n">
        <v>2</v>
      </c>
      <c r="C1252" s="24" t="n">
        <v>22</v>
      </c>
      <c r="D1252" s="24" t="n">
        <v>3</v>
      </c>
      <c r="E1252" s="24" t="n">
        <v>4.27</v>
      </c>
      <c r="F1252" s="25">
        <f>IF($E1252="","",DATE(IF($A1252="",nominal_year,$A1252),$B1252,$C1252)+($D1252-IF(LEFT(hour_conv,1)="1",1,0))/24)</f>
        <v/>
      </c>
      <c r="G1252" s="26">
        <f>IF(F1252="","",INT(F1252))</f>
        <v/>
      </c>
      <c r="H1252">
        <f>IF(G1252="","",IF(AND(MONTH(G1252)*100+DAY(G1252)&gt;=season_lo,MONTH(G1252)*100+DAY(G1252)&lt;=season_hi),1,0))</f>
        <v/>
      </c>
      <c r="I1252">
        <f>IF(G1252="","",G1252-first_day+1)</f>
        <v/>
      </c>
      <c r="J1252" s="27">
        <f>IF(I1252="","",INDEX(Daily!$J$2:$J$421,I1252))</f>
        <v/>
      </c>
      <c r="K1252" s="27">
        <f>IF(J1252="","",J1252+cat_offset)</f>
        <v/>
      </c>
      <c r="L1252" s="27">
        <f>IF(J1252="","",MAX(0,E1252-J1252)^2)</f>
        <v/>
      </c>
      <c r="M1252" s="27">
        <f>IF(J1252="","",MAX(0,E1252-(J1252+twcdh_off))^2)</f>
        <v/>
      </c>
      <c r="N1252" s="27">
        <f>IF(E1252="","",MAX(0,E1252-swcdh_thr)^2)</f>
        <v/>
      </c>
      <c r="O1252">
        <f>IF(K1252="","",ROUND(E1252-K1252,0))</f>
        <v/>
      </c>
      <c r="P1252">
        <f>IF(O1252="","",IF(O1252&gt;=1,O1252,0))</f>
        <v/>
      </c>
      <c r="Q1252" s="27">
        <f>IF(E1252="","",MAX(0,E1252-22))</f>
        <v/>
      </c>
      <c r="R1252" s="27">
        <f>IF(H1252=1,E1252,"")</f>
        <v/>
      </c>
      <c r="S1252" s="27">
        <f>IF(AND(H1252=1,J1252&lt;&gt;""),E1252-J1252,"")</f>
        <v/>
      </c>
      <c r="T1252">
        <f>IF(G1252="","",MONTH(G1252))</f>
        <v/>
      </c>
    </row>
    <row r="1253">
      <c r="A1253" s="24" t="n">
        <v>2020</v>
      </c>
      <c r="B1253" s="24" t="n">
        <v>2</v>
      </c>
      <c r="C1253" s="24" t="n">
        <v>22</v>
      </c>
      <c r="D1253" s="24" t="n">
        <v>4</v>
      </c>
      <c r="E1253" s="24" t="n">
        <v>3.42</v>
      </c>
      <c r="F1253" s="25">
        <f>IF($E1253="","",DATE(IF($A1253="",nominal_year,$A1253),$B1253,$C1253)+($D1253-IF(LEFT(hour_conv,1)="1",1,0))/24)</f>
        <v/>
      </c>
      <c r="G1253" s="26">
        <f>IF(F1253="","",INT(F1253))</f>
        <v/>
      </c>
      <c r="H1253">
        <f>IF(G1253="","",IF(AND(MONTH(G1253)*100+DAY(G1253)&gt;=season_lo,MONTH(G1253)*100+DAY(G1253)&lt;=season_hi),1,0))</f>
        <v/>
      </c>
      <c r="I1253">
        <f>IF(G1253="","",G1253-first_day+1)</f>
        <v/>
      </c>
      <c r="J1253" s="27">
        <f>IF(I1253="","",INDEX(Daily!$J$2:$J$421,I1253))</f>
        <v/>
      </c>
      <c r="K1253" s="27">
        <f>IF(J1253="","",J1253+cat_offset)</f>
        <v/>
      </c>
      <c r="L1253" s="27">
        <f>IF(J1253="","",MAX(0,E1253-J1253)^2)</f>
        <v/>
      </c>
      <c r="M1253" s="27">
        <f>IF(J1253="","",MAX(0,E1253-(J1253+twcdh_off))^2)</f>
        <v/>
      </c>
      <c r="N1253" s="27">
        <f>IF(E1253="","",MAX(0,E1253-swcdh_thr)^2)</f>
        <v/>
      </c>
      <c r="O1253">
        <f>IF(K1253="","",ROUND(E1253-K1253,0))</f>
        <v/>
      </c>
      <c r="P1253">
        <f>IF(O1253="","",IF(O1253&gt;=1,O1253,0))</f>
        <v/>
      </c>
      <c r="Q1253" s="27">
        <f>IF(E1253="","",MAX(0,E1253-22))</f>
        <v/>
      </c>
      <c r="R1253" s="27">
        <f>IF(H1253=1,E1253,"")</f>
        <v/>
      </c>
      <c r="S1253" s="27">
        <f>IF(AND(H1253=1,J1253&lt;&gt;""),E1253-J1253,"")</f>
        <v/>
      </c>
      <c r="T1253">
        <f>IF(G1253="","",MONTH(G1253))</f>
        <v/>
      </c>
    </row>
    <row r="1254">
      <c r="A1254" s="24" t="n">
        <v>2020</v>
      </c>
      <c r="B1254" s="24" t="n">
        <v>2</v>
      </c>
      <c r="C1254" s="24" t="n">
        <v>22</v>
      </c>
      <c r="D1254" s="24" t="n">
        <v>5</v>
      </c>
      <c r="E1254" s="24" t="n">
        <v>4.03</v>
      </c>
      <c r="F1254" s="25">
        <f>IF($E1254="","",DATE(IF($A1254="",nominal_year,$A1254),$B1254,$C1254)+($D1254-IF(LEFT(hour_conv,1)="1",1,0))/24)</f>
        <v/>
      </c>
      <c r="G1254" s="26">
        <f>IF(F1254="","",INT(F1254))</f>
        <v/>
      </c>
      <c r="H1254">
        <f>IF(G1254="","",IF(AND(MONTH(G1254)*100+DAY(G1254)&gt;=season_lo,MONTH(G1254)*100+DAY(G1254)&lt;=season_hi),1,0))</f>
        <v/>
      </c>
      <c r="I1254">
        <f>IF(G1254="","",G1254-first_day+1)</f>
        <v/>
      </c>
      <c r="J1254" s="27">
        <f>IF(I1254="","",INDEX(Daily!$J$2:$J$421,I1254))</f>
        <v/>
      </c>
      <c r="K1254" s="27">
        <f>IF(J1254="","",J1254+cat_offset)</f>
        <v/>
      </c>
      <c r="L1254" s="27">
        <f>IF(J1254="","",MAX(0,E1254-J1254)^2)</f>
        <v/>
      </c>
      <c r="M1254" s="27">
        <f>IF(J1254="","",MAX(0,E1254-(J1254+twcdh_off))^2)</f>
        <v/>
      </c>
      <c r="N1254" s="27">
        <f>IF(E1254="","",MAX(0,E1254-swcdh_thr)^2)</f>
        <v/>
      </c>
      <c r="O1254">
        <f>IF(K1254="","",ROUND(E1254-K1254,0))</f>
        <v/>
      </c>
      <c r="P1254">
        <f>IF(O1254="","",IF(O1254&gt;=1,O1254,0))</f>
        <v/>
      </c>
      <c r="Q1254" s="27">
        <f>IF(E1254="","",MAX(0,E1254-22))</f>
        <v/>
      </c>
      <c r="R1254" s="27">
        <f>IF(H1254=1,E1254,"")</f>
        <v/>
      </c>
      <c r="S1254" s="27">
        <f>IF(AND(H1254=1,J1254&lt;&gt;""),E1254-J1254,"")</f>
        <v/>
      </c>
      <c r="T1254">
        <f>IF(G1254="","",MONTH(G1254))</f>
        <v/>
      </c>
    </row>
    <row r="1255">
      <c r="A1255" s="24" t="n">
        <v>2020</v>
      </c>
      <c r="B1255" s="24" t="n">
        <v>2</v>
      </c>
      <c r="C1255" s="24" t="n">
        <v>22</v>
      </c>
      <c r="D1255" s="24" t="n">
        <v>6</v>
      </c>
      <c r="E1255" s="24" t="n">
        <v>3.89</v>
      </c>
      <c r="F1255" s="25">
        <f>IF($E1255="","",DATE(IF($A1255="",nominal_year,$A1255),$B1255,$C1255)+($D1255-IF(LEFT(hour_conv,1)="1",1,0))/24)</f>
        <v/>
      </c>
      <c r="G1255" s="26">
        <f>IF(F1255="","",INT(F1255))</f>
        <v/>
      </c>
      <c r="H1255">
        <f>IF(G1255="","",IF(AND(MONTH(G1255)*100+DAY(G1255)&gt;=season_lo,MONTH(G1255)*100+DAY(G1255)&lt;=season_hi),1,0))</f>
        <v/>
      </c>
      <c r="I1255">
        <f>IF(G1255="","",G1255-first_day+1)</f>
        <v/>
      </c>
      <c r="J1255" s="27">
        <f>IF(I1255="","",INDEX(Daily!$J$2:$J$421,I1255))</f>
        <v/>
      </c>
      <c r="K1255" s="27">
        <f>IF(J1255="","",J1255+cat_offset)</f>
        <v/>
      </c>
      <c r="L1255" s="27">
        <f>IF(J1255="","",MAX(0,E1255-J1255)^2)</f>
        <v/>
      </c>
      <c r="M1255" s="27">
        <f>IF(J1255="","",MAX(0,E1255-(J1255+twcdh_off))^2)</f>
        <v/>
      </c>
      <c r="N1255" s="27">
        <f>IF(E1255="","",MAX(0,E1255-swcdh_thr)^2)</f>
        <v/>
      </c>
      <c r="O1255">
        <f>IF(K1255="","",ROUND(E1255-K1255,0))</f>
        <v/>
      </c>
      <c r="P1255">
        <f>IF(O1255="","",IF(O1255&gt;=1,O1255,0))</f>
        <v/>
      </c>
      <c r="Q1255" s="27">
        <f>IF(E1255="","",MAX(0,E1255-22))</f>
        <v/>
      </c>
      <c r="R1255" s="27">
        <f>IF(H1255=1,E1255,"")</f>
        <v/>
      </c>
      <c r="S1255" s="27">
        <f>IF(AND(H1255=1,J1255&lt;&gt;""),E1255-J1255,"")</f>
        <v/>
      </c>
      <c r="T1255">
        <f>IF(G1255="","",MONTH(G1255))</f>
        <v/>
      </c>
    </row>
    <row r="1256">
      <c r="A1256" s="24" t="n">
        <v>2020</v>
      </c>
      <c r="B1256" s="24" t="n">
        <v>2</v>
      </c>
      <c r="C1256" s="24" t="n">
        <v>22</v>
      </c>
      <c r="D1256" s="24" t="n">
        <v>7</v>
      </c>
      <c r="E1256" s="24" t="n">
        <v>4.55</v>
      </c>
      <c r="F1256" s="25">
        <f>IF($E1256="","",DATE(IF($A1256="",nominal_year,$A1256),$B1256,$C1256)+($D1256-IF(LEFT(hour_conv,1)="1",1,0))/24)</f>
        <v/>
      </c>
      <c r="G1256" s="26">
        <f>IF(F1256="","",INT(F1256))</f>
        <v/>
      </c>
      <c r="H1256">
        <f>IF(G1256="","",IF(AND(MONTH(G1256)*100+DAY(G1256)&gt;=season_lo,MONTH(G1256)*100+DAY(G1256)&lt;=season_hi),1,0))</f>
        <v/>
      </c>
      <c r="I1256">
        <f>IF(G1256="","",G1256-first_day+1)</f>
        <v/>
      </c>
      <c r="J1256" s="27">
        <f>IF(I1256="","",INDEX(Daily!$J$2:$J$421,I1256))</f>
        <v/>
      </c>
      <c r="K1256" s="27">
        <f>IF(J1256="","",J1256+cat_offset)</f>
        <v/>
      </c>
      <c r="L1256" s="27">
        <f>IF(J1256="","",MAX(0,E1256-J1256)^2)</f>
        <v/>
      </c>
      <c r="M1256" s="27">
        <f>IF(J1256="","",MAX(0,E1256-(J1256+twcdh_off))^2)</f>
        <v/>
      </c>
      <c r="N1256" s="27">
        <f>IF(E1256="","",MAX(0,E1256-swcdh_thr)^2)</f>
        <v/>
      </c>
      <c r="O1256">
        <f>IF(K1256="","",ROUND(E1256-K1256,0))</f>
        <v/>
      </c>
      <c r="P1256">
        <f>IF(O1256="","",IF(O1256&gt;=1,O1256,0))</f>
        <v/>
      </c>
      <c r="Q1256" s="27">
        <f>IF(E1256="","",MAX(0,E1256-22))</f>
        <v/>
      </c>
      <c r="R1256" s="27">
        <f>IF(H1256=1,E1256,"")</f>
        <v/>
      </c>
      <c r="S1256" s="27">
        <f>IF(AND(H1256=1,J1256&lt;&gt;""),E1256-J1256,"")</f>
        <v/>
      </c>
      <c r="T1256">
        <f>IF(G1256="","",MONTH(G1256))</f>
        <v/>
      </c>
    </row>
    <row r="1257">
      <c r="A1257" s="24" t="n">
        <v>2020</v>
      </c>
      <c r="B1257" s="24" t="n">
        <v>2</v>
      </c>
      <c r="C1257" s="24" t="n">
        <v>22</v>
      </c>
      <c r="D1257" s="24" t="n">
        <v>8</v>
      </c>
      <c r="E1257" s="24" t="n">
        <v>4.41</v>
      </c>
      <c r="F1257" s="25">
        <f>IF($E1257="","",DATE(IF($A1257="",nominal_year,$A1257),$B1257,$C1257)+($D1257-IF(LEFT(hour_conv,1)="1",1,0))/24)</f>
        <v/>
      </c>
      <c r="G1257" s="26">
        <f>IF(F1257="","",INT(F1257))</f>
        <v/>
      </c>
      <c r="H1257">
        <f>IF(G1257="","",IF(AND(MONTH(G1257)*100+DAY(G1257)&gt;=season_lo,MONTH(G1257)*100+DAY(G1257)&lt;=season_hi),1,0))</f>
        <v/>
      </c>
      <c r="I1257">
        <f>IF(G1257="","",G1257-first_day+1)</f>
        <v/>
      </c>
      <c r="J1257" s="27">
        <f>IF(I1257="","",INDEX(Daily!$J$2:$J$421,I1257))</f>
        <v/>
      </c>
      <c r="K1257" s="27">
        <f>IF(J1257="","",J1257+cat_offset)</f>
        <v/>
      </c>
      <c r="L1257" s="27">
        <f>IF(J1257="","",MAX(0,E1257-J1257)^2)</f>
        <v/>
      </c>
      <c r="M1257" s="27">
        <f>IF(J1257="","",MAX(0,E1257-(J1257+twcdh_off))^2)</f>
        <v/>
      </c>
      <c r="N1257" s="27">
        <f>IF(E1257="","",MAX(0,E1257-swcdh_thr)^2)</f>
        <v/>
      </c>
      <c r="O1257">
        <f>IF(K1257="","",ROUND(E1257-K1257,0))</f>
        <v/>
      </c>
      <c r="P1257">
        <f>IF(O1257="","",IF(O1257&gt;=1,O1257,0))</f>
        <v/>
      </c>
      <c r="Q1257" s="27">
        <f>IF(E1257="","",MAX(0,E1257-22))</f>
        <v/>
      </c>
      <c r="R1257" s="27">
        <f>IF(H1257=1,E1257,"")</f>
        <v/>
      </c>
      <c r="S1257" s="27">
        <f>IF(AND(H1257=1,J1257&lt;&gt;""),E1257-J1257,"")</f>
        <v/>
      </c>
      <c r="T1257">
        <f>IF(G1257="","",MONTH(G1257))</f>
        <v/>
      </c>
    </row>
    <row r="1258">
      <c r="A1258" s="24" t="n">
        <v>2020</v>
      </c>
      <c r="B1258" s="24" t="n">
        <v>2</v>
      </c>
      <c r="C1258" s="24" t="n">
        <v>22</v>
      </c>
      <c r="D1258" s="24" t="n">
        <v>9</v>
      </c>
      <c r="E1258" s="24" t="n">
        <v>5.74</v>
      </c>
      <c r="F1258" s="25">
        <f>IF($E1258="","",DATE(IF($A1258="",nominal_year,$A1258),$B1258,$C1258)+($D1258-IF(LEFT(hour_conv,1)="1",1,0))/24)</f>
        <v/>
      </c>
      <c r="G1258" s="26">
        <f>IF(F1258="","",INT(F1258))</f>
        <v/>
      </c>
      <c r="H1258">
        <f>IF(G1258="","",IF(AND(MONTH(G1258)*100+DAY(G1258)&gt;=season_lo,MONTH(G1258)*100+DAY(G1258)&lt;=season_hi),1,0))</f>
        <v/>
      </c>
      <c r="I1258">
        <f>IF(G1258="","",G1258-first_day+1)</f>
        <v/>
      </c>
      <c r="J1258" s="27">
        <f>IF(I1258="","",INDEX(Daily!$J$2:$J$421,I1258))</f>
        <v/>
      </c>
      <c r="K1258" s="27">
        <f>IF(J1258="","",J1258+cat_offset)</f>
        <v/>
      </c>
      <c r="L1258" s="27">
        <f>IF(J1258="","",MAX(0,E1258-J1258)^2)</f>
        <v/>
      </c>
      <c r="M1258" s="27">
        <f>IF(J1258="","",MAX(0,E1258-(J1258+twcdh_off))^2)</f>
        <v/>
      </c>
      <c r="N1258" s="27">
        <f>IF(E1258="","",MAX(0,E1258-swcdh_thr)^2)</f>
        <v/>
      </c>
      <c r="O1258">
        <f>IF(K1258="","",ROUND(E1258-K1258,0))</f>
        <v/>
      </c>
      <c r="P1258">
        <f>IF(O1258="","",IF(O1258&gt;=1,O1258,0))</f>
        <v/>
      </c>
      <c r="Q1258" s="27">
        <f>IF(E1258="","",MAX(0,E1258-22))</f>
        <v/>
      </c>
      <c r="R1258" s="27">
        <f>IF(H1258=1,E1258,"")</f>
        <v/>
      </c>
      <c r="S1258" s="27">
        <f>IF(AND(H1258=1,J1258&lt;&gt;""),E1258-J1258,"")</f>
        <v/>
      </c>
      <c r="T1258">
        <f>IF(G1258="","",MONTH(G1258))</f>
        <v/>
      </c>
    </row>
    <row r="1259">
      <c r="A1259" s="24" t="n">
        <v>2020</v>
      </c>
      <c r="B1259" s="24" t="n">
        <v>2</v>
      </c>
      <c r="C1259" s="24" t="n">
        <v>22</v>
      </c>
      <c r="D1259" s="24" t="n">
        <v>10</v>
      </c>
      <c r="E1259" s="24" t="n">
        <v>6.61</v>
      </c>
      <c r="F1259" s="25">
        <f>IF($E1259="","",DATE(IF($A1259="",nominal_year,$A1259),$B1259,$C1259)+($D1259-IF(LEFT(hour_conv,1)="1",1,0))/24)</f>
        <v/>
      </c>
      <c r="G1259" s="26">
        <f>IF(F1259="","",INT(F1259))</f>
        <v/>
      </c>
      <c r="H1259">
        <f>IF(G1259="","",IF(AND(MONTH(G1259)*100+DAY(G1259)&gt;=season_lo,MONTH(G1259)*100+DAY(G1259)&lt;=season_hi),1,0))</f>
        <v/>
      </c>
      <c r="I1259">
        <f>IF(G1259="","",G1259-first_day+1)</f>
        <v/>
      </c>
      <c r="J1259" s="27">
        <f>IF(I1259="","",INDEX(Daily!$J$2:$J$421,I1259))</f>
        <v/>
      </c>
      <c r="K1259" s="27">
        <f>IF(J1259="","",J1259+cat_offset)</f>
        <v/>
      </c>
      <c r="L1259" s="27">
        <f>IF(J1259="","",MAX(0,E1259-J1259)^2)</f>
        <v/>
      </c>
      <c r="M1259" s="27">
        <f>IF(J1259="","",MAX(0,E1259-(J1259+twcdh_off))^2)</f>
        <v/>
      </c>
      <c r="N1259" s="27">
        <f>IF(E1259="","",MAX(0,E1259-swcdh_thr)^2)</f>
        <v/>
      </c>
      <c r="O1259">
        <f>IF(K1259="","",ROUND(E1259-K1259,0))</f>
        <v/>
      </c>
      <c r="P1259">
        <f>IF(O1259="","",IF(O1259&gt;=1,O1259,0))</f>
        <v/>
      </c>
      <c r="Q1259" s="27">
        <f>IF(E1259="","",MAX(0,E1259-22))</f>
        <v/>
      </c>
      <c r="R1259" s="27">
        <f>IF(H1259=1,E1259,"")</f>
        <v/>
      </c>
      <c r="S1259" s="27">
        <f>IF(AND(H1259=1,J1259&lt;&gt;""),E1259-J1259,"")</f>
        <v/>
      </c>
      <c r="T1259">
        <f>IF(G1259="","",MONTH(G1259))</f>
        <v/>
      </c>
    </row>
    <row r="1260">
      <c r="A1260" s="24" t="n">
        <v>2020</v>
      </c>
      <c r="B1260" s="24" t="n">
        <v>2</v>
      </c>
      <c r="C1260" s="24" t="n">
        <v>22</v>
      </c>
      <c r="D1260" s="24" t="n">
        <v>11</v>
      </c>
      <c r="E1260" s="24" t="n">
        <v>7.4</v>
      </c>
      <c r="F1260" s="25">
        <f>IF($E1260="","",DATE(IF($A1260="",nominal_year,$A1260),$B1260,$C1260)+($D1260-IF(LEFT(hour_conv,1)="1",1,0))/24)</f>
        <v/>
      </c>
      <c r="G1260" s="26">
        <f>IF(F1260="","",INT(F1260))</f>
        <v/>
      </c>
      <c r="H1260">
        <f>IF(G1260="","",IF(AND(MONTH(G1260)*100+DAY(G1260)&gt;=season_lo,MONTH(G1260)*100+DAY(G1260)&lt;=season_hi),1,0))</f>
        <v/>
      </c>
      <c r="I1260">
        <f>IF(G1260="","",G1260-first_day+1)</f>
        <v/>
      </c>
      <c r="J1260" s="27">
        <f>IF(I1260="","",INDEX(Daily!$J$2:$J$421,I1260))</f>
        <v/>
      </c>
      <c r="K1260" s="27">
        <f>IF(J1260="","",J1260+cat_offset)</f>
        <v/>
      </c>
      <c r="L1260" s="27">
        <f>IF(J1260="","",MAX(0,E1260-J1260)^2)</f>
        <v/>
      </c>
      <c r="M1260" s="27">
        <f>IF(J1260="","",MAX(0,E1260-(J1260+twcdh_off))^2)</f>
        <v/>
      </c>
      <c r="N1260" s="27">
        <f>IF(E1260="","",MAX(0,E1260-swcdh_thr)^2)</f>
        <v/>
      </c>
      <c r="O1260">
        <f>IF(K1260="","",ROUND(E1260-K1260,0))</f>
        <v/>
      </c>
      <c r="P1260">
        <f>IF(O1260="","",IF(O1260&gt;=1,O1260,0))</f>
        <v/>
      </c>
      <c r="Q1260" s="27">
        <f>IF(E1260="","",MAX(0,E1260-22))</f>
        <v/>
      </c>
      <c r="R1260" s="27">
        <f>IF(H1260=1,E1260,"")</f>
        <v/>
      </c>
      <c r="S1260" s="27">
        <f>IF(AND(H1260=1,J1260&lt;&gt;""),E1260-J1260,"")</f>
        <v/>
      </c>
      <c r="T1260">
        <f>IF(G1260="","",MONTH(G1260))</f>
        <v/>
      </c>
    </row>
    <row r="1261">
      <c r="A1261" s="24" t="n">
        <v>2020</v>
      </c>
      <c r="B1261" s="24" t="n">
        <v>2</v>
      </c>
      <c r="C1261" s="24" t="n">
        <v>22</v>
      </c>
      <c r="D1261" s="24" t="n">
        <v>12</v>
      </c>
      <c r="E1261" s="24" t="n">
        <v>7.43</v>
      </c>
      <c r="F1261" s="25">
        <f>IF($E1261="","",DATE(IF($A1261="",nominal_year,$A1261),$B1261,$C1261)+($D1261-IF(LEFT(hour_conv,1)="1",1,0))/24)</f>
        <v/>
      </c>
      <c r="G1261" s="26">
        <f>IF(F1261="","",INT(F1261))</f>
        <v/>
      </c>
      <c r="H1261">
        <f>IF(G1261="","",IF(AND(MONTH(G1261)*100+DAY(G1261)&gt;=season_lo,MONTH(G1261)*100+DAY(G1261)&lt;=season_hi),1,0))</f>
        <v/>
      </c>
      <c r="I1261">
        <f>IF(G1261="","",G1261-first_day+1)</f>
        <v/>
      </c>
      <c r="J1261" s="27">
        <f>IF(I1261="","",INDEX(Daily!$J$2:$J$421,I1261))</f>
        <v/>
      </c>
      <c r="K1261" s="27">
        <f>IF(J1261="","",J1261+cat_offset)</f>
        <v/>
      </c>
      <c r="L1261" s="27">
        <f>IF(J1261="","",MAX(0,E1261-J1261)^2)</f>
        <v/>
      </c>
      <c r="M1261" s="27">
        <f>IF(J1261="","",MAX(0,E1261-(J1261+twcdh_off))^2)</f>
        <v/>
      </c>
      <c r="N1261" s="27">
        <f>IF(E1261="","",MAX(0,E1261-swcdh_thr)^2)</f>
        <v/>
      </c>
      <c r="O1261">
        <f>IF(K1261="","",ROUND(E1261-K1261,0))</f>
        <v/>
      </c>
      <c r="P1261">
        <f>IF(O1261="","",IF(O1261&gt;=1,O1261,0))</f>
        <v/>
      </c>
      <c r="Q1261" s="27">
        <f>IF(E1261="","",MAX(0,E1261-22))</f>
        <v/>
      </c>
      <c r="R1261" s="27">
        <f>IF(H1261=1,E1261,"")</f>
        <v/>
      </c>
      <c r="S1261" s="27">
        <f>IF(AND(H1261=1,J1261&lt;&gt;""),E1261-J1261,"")</f>
        <v/>
      </c>
      <c r="T1261">
        <f>IF(G1261="","",MONTH(G1261))</f>
        <v/>
      </c>
    </row>
    <row r="1262">
      <c r="A1262" s="24" t="n">
        <v>2020</v>
      </c>
      <c r="B1262" s="24" t="n">
        <v>2</v>
      </c>
      <c r="C1262" s="24" t="n">
        <v>22</v>
      </c>
      <c r="D1262" s="24" t="n">
        <v>13</v>
      </c>
      <c r="E1262" s="24" t="n">
        <v>9.33</v>
      </c>
      <c r="F1262" s="25">
        <f>IF($E1262="","",DATE(IF($A1262="",nominal_year,$A1262),$B1262,$C1262)+($D1262-IF(LEFT(hour_conv,1)="1",1,0))/24)</f>
        <v/>
      </c>
      <c r="G1262" s="26">
        <f>IF(F1262="","",INT(F1262))</f>
        <v/>
      </c>
      <c r="H1262">
        <f>IF(G1262="","",IF(AND(MONTH(G1262)*100+DAY(G1262)&gt;=season_lo,MONTH(G1262)*100+DAY(G1262)&lt;=season_hi),1,0))</f>
        <v/>
      </c>
      <c r="I1262">
        <f>IF(G1262="","",G1262-first_day+1)</f>
        <v/>
      </c>
      <c r="J1262" s="27">
        <f>IF(I1262="","",INDEX(Daily!$J$2:$J$421,I1262))</f>
        <v/>
      </c>
      <c r="K1262" s="27">
        <f>IF(J1262="","",J1262+cat_offset)</f>
        <v/>
      </c>
      <c r="L1262" s="27">
        <f>IF(J1262="","",MAX(0,E1262-J1262)^2)</f>
        <v/>
      </c>
      <c r="M1262" s="27">
        <f>IF(J1262="","",MAX(0,E1262-(J1262+twcdh_off))^2)</f>
        <v/>
      </c>
      <c r="N1262" s="27">
        <f>IF(E1262="","",MAX(0,E1262-swcdh_thr)^2)</f>
        <v/>
      </c>
      <c r="O1262">
        <f>IF(K1262="","",ROUND(E1262-K1262,0))</f>
        <v/>
      </c>
      <c r="P1262">
        <f>IF(O1262="","",IF(O1262&gt;=1,O1262,0))</f>
        <v/>
      </c>
      <c r="Q1262" s="27">
        <f>IF(E1262="","",MAX(0,E1262-22))</f>
        <v/>
      </c>
      <c r="R1262" s="27">
        <f>IF(H1262=1,E1262,"")</f>
        <v/>
      </c>
      <c r="S1262" s="27">
        <f>IF(AND(H1262=1,J1262&lt;&gt;""),E1262-J1262,"")</f>
        <v/>
      </c>
      <c r="T1262">
        <f>IF(G1262="","",MONTH(G1262))</f>
        <v/>
      </c>
    </row>
    <row r="1263">
      <c r="A1263" s="24" t="n">
        <v>2020</v>
      </c>
      <c r="B1263" s="24" t="n">
        <v>2</v>
      </c>
      <c r="C1263" s="24" t="n">
        <v>22</v>
      </c>
      <c r="D1263" s="24" t="n">
        <v>14</v>
      </c>
      <c r="E1263" s="24" t="n">
        <v>9.35</v>
      </c>
      <c r="F1263" s="25">
        <f>IF($E1263="","",DATE(IF($A1263="",nominal_year,$A1263),$B1263,$C1263)+($D1263-IF(LEFT(hour_conv,1)="1",1,0))/24)</f>
        <v/>
      </c>
      <c r="G1263" s="26">
        <f>IF(F1263="","",INT(F1263))</f>
        <v/>
      </c>
      <c r="H1263">
        <f>IF(G1263="","",IF(AND(MONTH(G1263)*100+DAY(G1263)&gt;=season_lo,MONTH(G1263)*100+DAY(G1263)&lt;=season_hi),1,0))</f>
        <v/>
      </c>
      <c r="I1263">
        <f>IF(G1263="","",G1263-first_day+1)</f>
        <v/>
      </c>
      <c r="J1263" s="27">
        <f>IF(I1263="","",INDEX(Daily!$J$2:$J$421,I1263))</f>
        <v/>
      </c>
      <c r="K1263" s="27">
        <f>IF(J1263="","",J1263+cat_offset)</f>
        <v/>
      </c>
      <c r="L1263" s="27">
        <f>IF(J1263="","",MAX(0,E1263-J1263)^2)</f>
        <v/>
      </c>
      <c r="M1263" s="27">
        <f>IF(J1263="","",MAX(0,E1263-(J1263+twcdh_off))^2)</f>
        <v/>
      </c>
      <c r="N1263" s="27">
        <f>IF(E1263="","",MAX(0,E1263-swcdh_thr)^2)</f>
        <v/>
      </c>
      <c r="O1263">
        <f>IF(K1263="","",ROUND(E1263-K1263,0))</f>
        <v/>
      </c>
      <c r="P1263">
        <f>IF(O1263="","",IF(O1263&gt;=1,O1263,0))</f>
        <v/>
      </c>
      <c r="Q1263" s="27">
        <f>IF(E1263="","",MAX(0,E1263-22))</f>
        <v/>
      </c>
      <c r="R1263" s="27">
        <f>IF(H1263=1,E1263,"")</f>
        <v/>
      </c>
      <c r="S1263" s="27">
        <f>IF(AND(H1263=1,J1263&lt;&gt;""),E1263-J1263,"")</f>
        <v/>
      </c>
      <c r="T1263">
        <f>IF(G1263="","",MONTH(G1263))</f>
        <v/>
      </c>
    </row>
    <row r="1264">
      <c r="A1264" s="24" t="n">
        <v>2020</v>
      </c>
      <c r="B1264" s="24" t="n">
        <v>2</v>
      </c>
      <c r="C1264" s="24" t="n">
        <v>22</v>
      </c>
      <c r="D1264" s="24" t="n">
        <v>15</v>
      </c>
      <c r="E1264" s="24" t="n">
        <v>9.66</v>
      </c>
      <c r="F1264" s="25">
        <f>IF($E1264="","",DATE(IF($A1264="",nominal_year,$A1264),$B1264,$C1264)+($D1264-IF(LEFT(hour_conv,1)="1",1,0))/24)</f>
        <v/>
      </c>
      <c r="G1264" s="26">
        <f>IF(F1264="","",INT(F1264))</f>
        <v/>
      </c>
      <c r="H1264">
        <f>IF(G1264="","",IF(AND(MONTH(G1264)*100+DAY(G1264)&gt;=season_lo,MONTH(G1264)*100+DAY(G1264)&lt;=season_hi),1,0))</f>
        <v/>
      </c>
      <c r="I1264">
        <f>IF(G1264="","",G1264-first_day+1)</f>
        <v/>
      </c>
      <c r="J1264" s="27">
        <f>IF(I1264="","",INDEX(Daily!$J$2:$J$421,I1264))</f>
        <v/>
      </c>
      <c r="K1264" s="27">
        <f>IF(J1264="","",J1264+cat_offset)</f>
        <v/>
      </c>
      <c r="L1264" s="27">
        <f>IF(J1264="","",MAX(0,E1264-J1264)^2)</f>
        <v/>
      </c>
      <c r="M1264" s="27">
        <f>IF(J1264="","",MAX(0,E1264-(J1264+twcdh_off))^2)</f>
        <v/>
      </c>
      <c r="N1264" s="27">
        <f>IF(E1264="","",MAX(0,E1264-swcdh_thr)^2)</f>
        <v/>
      </c>
      <c r="O1264">
        <f>IF(K1264="","",ROUND(E1264-K1264,0))</f>
        <v/>
      </c>
      <c r="P1264">
        <f>IF(O1264="","",IF(O1264&gt;=1,O1264,0))</f>
        <v/>
      </c>
      <c r="Q1264" s="27">
        <f>IF(E1264="","",MAX(0,E1264-22))</f>
        <v/>
      </c>
      <c r="R1264" s="27">
        <f>IF(H1264=1,E1264,"")</f>
        <v/>
      </c>
      <c r="S1264" s="27">
        <f>IF(AND(H1264=1,J1264&lt;&gt;""),E1264-J1264,"")</f>
        <v/>
      </c>
      <c r="T1264">
        <f>IF(G1264="","",MONTH(G1264))</f>
        <v/>
      </c>
    </row>
    <row r="1265">
      <c r="A1265" s="24" t="n">
        <v>2020</v>
      </c>
      <c r="B1265" s="24" t="n">
        <v>2</v>
      </c>
      <c r="C1265" s="24" t="n">
        <v>22</v>
      </c>
      <c r="D1265" s="24" t="n">
        <v>16</v>
      </c>
      <c r="E1265" s="24" t="n">
        <v>9.85</v>
      </c>
      <c r="F1265" s="25">
        <f>IF($E1265="","",DATE(IF($A1265="",nominal_year,$A1265),$B1265,$C1265)+($D1265-IF(LEFT(hour_conv,1)="1",1,0))/24)</f>
        <v/>
      </c>
      <c r="G1265" s="26">
        <f>IF(F1265="","",INT(F1265))</f>
        <v/>
      </c>
      <c r="H1265">
        <f>IF(G1265="","",IF(AND(MONTH(G1265)*100+DAY(G1265)&gt;=season_lo,MONTH(G1265)*100+DAY(G1265)&lt;=season_hi),1,0))</f>
        <v/>
      </c>
      <c r="I1265">
        <f>IF(G1265="","",G1265-first_day+1)</f>
        <v/>
      </c>
      <c r="J1265" s="27">
        <f>IF(I1265="","",INDEX(Daily!$J$2:$J$421,I1265))</f>
        <v/>
      </c>
      <c r="K1265" s="27">
        <f>IF(J1265="","",J1265+cat_offset)</f>
        <v/>
      </c>
      <c r="L1265" s="27">
        <f>IF(J1265="","",MAX(0,E1265-J1265)^2)</f>
        <v/>
      </c>
      <c r="M1265" s="27">
        <f>IF(J1265="","",MAX(0,E1265-(J1265+twcdh_off))^2)</f>
        <v/>
      </c>
      <c r="N1265" s="27">
        <f>IF(E1265="","",MAX(0,E1265-swcdh_thr)^2)</f>
        <v/>
      </c>
      <c r="O1265">
        <f>IF(K1265="","",ROUND(E1265-K1265,0))</f>
        <v/>
      </c>
      <c r="P1265">
        <f>IF(O1265="","",IF(O1265&gt;=1,O1265,0))</f>
        <v/>
      </c>
      <c r="Q1265" s="27">
        <f>IF(E1265="","",MAX(0,E1265-22))</f>
        <v/>
      </c>
      <c r="R1265" s="27">
        <f>IF(H1265=1,E1265,"")</f>
        <v/>
      </c>
      <c r="S1265" s="27">
        <f>IF(AND(H1265=1,J1265&lt;&gt;""),E1265-J1265,"")</f>
        <v/>
      </c>
      <c r="T1265">
        <f>IF(G1265="","",MONTH(G1265))</f>
        <v/>
      </c>
    </row>
    <row r="1266">
      <c r="A1266" s="24" t="n">
        <v>2020</v>
      </c>
      <c r="B1266" s="24" t="n">
        <v>2</v>
      </c>
      <c r="C1266" s="24" t="n">
        <v>22</v>
      </c>
      <c r="D1266" s="24" t="n">
        <v>17</v>
      </c>
      <c r="E1266" s="24" t="n">
        <v>9.76</v>
      </c>
      <c r="F1266" s="25">
        <f>IF($E1266="","",DATE(IF($A1266="",nominal_year,$A1266),$B1266,$C1266)+($D1266-IF(LEFT(hour_conv,1)="1",1,0))/24)</f>
        <v/>
      </c>
      <c r="G1266" s="26">
        <f>IF(F1266="","",INT(F1266))</f>
        <v/>
      </c>
      <c r="H1266">
        <f>IF(G1266="","",IF(AND(MONTH(G1266)*100+DAY(G1266)&gt;=season_lo,MONTH(G1266)*100+DAY(G1266)&lt;=season_hi),1,0))</f>
        <v/>
      </c>
      <c r="I1266">
        <f>IF(G1266="","",G1266-first_day+1)</f>
        <v/>
      </c>
      <c r="J1266" s="27">
        <f>IF(I1266="","",INDEX(Daily!$J$2:$J$421,I1266))</f>
        <v/>
      </c>
      <c r="K1266" s="27">
        <f>IF(J1266="","",J1266+cat_offset)</f>
        <v/>
      </c>
      <c r="L1266" s="27">
        <f>IF(J1266="","",MAX(0,E1266-J1266)^2)</f>
        <v/>
      </c>
      <c r="M1266" s="27">
        <f>IF(J1266="","",MAX(0,E1266-(J1266+twcdh_off))^2)</f>
        <v/>
      </c>
      <c r="N1266" s="27">
        <f>IF(E1266="","",MAX(0,E1266-swcdh_thr)^2)</f>
        <v/>
      </c>
      <c r="O1266">
        <f>IF(K1266="","",ROUND(E1266-K1266,0))</f>
        <v/>
      </c>
      <c r="P1266">
        <f>IF(O1266="","",IF(O1266&gt;=1,O1266,0))</f>
        <v/>
      </c>
      <c r="Q1266" s="27">
        <f>IF(E1266="","",MAX(0,E1266-22))</f>
        <v/>
      </c>
      <c r="R1266" s="27">
        <f>IF(H1266=1,E1266,"")</f>
        <v/>
      </c>
      <c r="S1266" s="27">
        <f>IF(AND(H1266=1,J1266&lt;&gt;""),E1266-J1266,"")</f>
        <v/>
      </c>
      <c r="T1266">
        <f>IF(G1266="","",MONTH(G1266))</f>
        <v/>
      </c>
    </row>
    <row r="1267">
      <c r="A1267" s="24" t="n">
        <v>2020</v>
      </c>
      <c r="B1267" s="24" t="n">
        <v>2</v>
      </c>
      <c r="C1267" s="24" t="n">
        <v>22</v>
      </c>
      <c r="D1267" s="24" t="n">
        <v>18</v>
      </c>
      <c r="E1267" s="24" t="n">
        <v>9.68</v>
      </c>
      <c r="F1267" s="25">
        <f>IF($E1267="","",DATE(IF($A1267="",nominal_year,$A1267),$B1267,$C1267)+($D1267-IF(LEFT(hour_conv,1)="1",1,0))/24)</f>
        <v/>
      </c>
      <c r="G1267" s="26">
        <f>IF(F1267="","",INT(F1267))</f>
        <v/>
      </c>
      <c r="H1267">
        <f>IF(G1267="","",IF(AND(MONTH(G1267)*100+DAY(G1267)&gt;=season_lo,MONTH(G1267)*100+DAY(G1267)&lt;=season_hi),1,0))</f>
        <v/>
      </c>
      <c r="I1267">
        <f>IF(G1267="","",G1267-first_day+1)</f>
        <v/>
      </c>
      <c r="J1267" s="27">
        <f>IF(I1267="","",INDEX(Daily!$J$2:$J$421,I1267))</f>
        <v/>
      </c>
      <c r="K1267" s="27">
        <f>IF(J1267="","",J1267+cat_offset)</f>
        <v/>
      </c>
      <c r="L1267" s="27">
        <f>IF(J1267="","",MAX(0,E1267-J1267)^2)</f>
        <v/>
      </c>
      <c r="M1267" s="27">
        <f>IF(J1267="","",MAX(0,E1267-(J1267+twcdh_off))^2)</f>
        <v/>
      </c>
      <c r="N1267" s="27">
        <f>IF(E1267="","",MAX(0,E1267-swcdh_thr)^2)</f>
        <v/>
      </c>
      <c r="O1267">
        <f>IF(K1267="","",ROUND(E1267-K1267,0))</f>
        <v/>
      </c>
      <c r="P1267">
        <f>IF(O1267="","",IF(O1267&gt;=1,O1267,0))</f>
        <v/>
      </c>
      <c r="Q1267" s="27">
        <f>IF(E1267="","",MAX(0,E1267-22))</f>
        <v/>
      </c>
      <c r="R1267" s="27">
        <f>IF(H1267=1,E1267,"")</f>
        <v/>
      </c>
      <c r="S1267" s="27">
        <f>IF(AND(H1267=1,J1267&lt;&gt;""),E1267-J1267,"")</f>
        <v/>
      </c>
      <c r="T1267">
        <f>IF(G1267="","",MONTH(G1267))</f>
        <v/>
      </c>
    </row>
    <row r="1268">
      <c r="A1268" s="24" t="n">
        <v>2020</v>
      </c>
      <c r="B1268" s="24" t="n">
        <v>2</v>
      </c>
      <c r="C1268" s="24" t="n">
        <v>22</v>
      </c>
      <c r="D1268" s="24" t="n">
        <v>19</v>
      </c>
      <c r="E1268" s="24" t="n">
        <v>8.49</v>
      </c>
      <c r="F1268" s="25">
        <f>IF($E1268="","",DATE(IF($A1268="",nominal_year,$A1268),$B1268,$C1268)+($D1268-IF(LEFT(hour_conv,1)="1",1,0))/24)</f>
        <v/>
      </c>
      <c r="G1268" s="26">
        <f>IF(F1268="","",INT(F1268))</f>
        <v/>
      </c>
      <c r="H1268">
        <f>IF(G1268="","",IF(AND(MONTH(G1268)*100+DAY(G1268)&gt;=season_lo,MONTH(G1268)*100+DAY(G1268)&lt;=season_hi),1,0))</f>
        <v/>
      </c>
      <c r="I1268">
        <f>IF(G1268="","",G1268-first_day+1)</f>
        <v/>
      </c>
      <c r="J1268" s="27">
        <f>IF(I1268="","",INDEX(Daily!$J$2:$J$421,I1268))</f>
        <v/>
      </c>
      <c r="K1268" s="27">
        <f>IF(J1268="","",J1268+cat_offset)</f>
        <v/>
      </c>
      <c r="L1268" s="27">
        <f>IF(J1268="","",MAX(0,E1268-J1268)^2)</f>
        <v/>
      </c>
      <c r="M1268" s="27">
        <f>IF(J1268="","",MAX(0,E1268-(J1268+twcdh_off))^2)</f>
        <v/>
      </c>
      <c r="N1268" s="27">
        <f>IF(E1268="","",MAX(0,E1268-swcdh_thr)^2)</f>
        <v/>
      </c>
      <c r="O1268">
        <f>IF(K1268="","",ROUND(E1268-K1268,0))</f>
        <v/>
      </c>
      <c r="P1268">
        <f>IF(O1268="","",IF(O1268&gt;=1,O1268,0))</f>
        <v/>
      </c>
      <c r="Q1268" s="27">
        <f>IF(E1268="","",MAX(0,E1268-22))</f>
        <v/>
      </c>
      <c r="R1268" s="27">
        <f>IF(H1268=1,E1268,"")</f>
        <v/>
      </c>
      <c r="S1268" s="27">
        <f>IF(AND(H1268=1,J1268&lt;&gt;""),E1268-J1268,"")</f>
        <v/>
      </c>
      <c r="T1268">
        <f>IF(G1268="","",MONTH(G1268))</f>
        <v/>
      </c>
    </row>
    <row r="1269">
      <c r="A1269" s="24" t="n">
        <v>2020</v>
      </c>
      <c r="B1269" s="24" t="n">
        <v>2</v>
      </c>
      <c r="C1269" s="24" t="n">
        <v>22</v>
      </c>
      <c r="D1269" s="24" t="n">
        <v>20</v>
      </c>
      <c r="E1269" s="24" t="n">
        <v>7.95</v>
      </c>
      <c r="F1269" s="25">
        <f>IF($E1269="","",DATE(IF($A1269="",nominal_year,$A1269),$B1269,$C1269)+($D1269-IF(LEFT(hour_conv,1)="1",1,0))/24)</f>
        <v/>
      </c>
      <c r="G1269" s="26">
        <f>IF(F1269="","",INT(F1269))</f>
        <v/>
      </c>
      <c r="H1269">
        <f>IF(G1269="","",IF(AND(MONTH(G1269)*100+DAY(G1269)&gt;=season_lo,MONTH(G1269)*100+DAY(G1269)&lt;=season_hi),1,0))</f>
        <v/>
      </c>
      <c r="I1269">
        <f>IF(G1269="","",G1269-first_day+1)</f>
        <v/>
      </c>
      <c r="J1269" s="27">
        <f>IF(I1269="","",INDEX(Daily!$J$2:$J$421,I1269))</f>
        <v/>
      </c>
      <c r="K1269" s="27">
        <f>IF(J1269="","",J1269+cat_offset)</f>
        <v/>
      </c>
      <c r="L1269" s="27">
        <f>IF(J1269="","",MAX(0,E1269-J1269)^2)</f>
        <v/>
      </c>
      <c r="M1269" s="27">
        <f>IF(J1269="","",MAX(0,E1269-(J1269+twcdh_off))^2)</f>
        <v/>
      </c>
      <c r="N1269" s="27">
        <f>IF(E1269="","",MAX(0,E1269-swcdh_thr)^2)</f>
        <v/>
      </c>
      <c r="O1269">
        <f>IF(K1269="","",ROUND(E1269-K1269,0))</f>
        <v/>
      </c>
      <c r="P1269">
        <f>IF(O1269="","",IF(O1269&gt;=1,O1269,0))</f>
        <v/>
      </c>
      <c r="Q1269" s="27">
        <f>IF(E1269="","",MAX(0,E1269-22))</f>
        <v/>
      </c>
      <c r="R1269" s="27">
        <f>IF(H1269=1,E1269,"")</f>
        <v/>
      </c>
      <c r="S1269" s="27">
        <f>IF(AND(H1269=1,J1269&lt;&gt;""),E1269-J1269,"")</f>
        <v/>
      </c>
      <c r="T1269">
        <f>IF(G1269="","",MONTH(G1269))</f>
        <v/>
      </c>
    </row>
    <row r="1270">
      <c r="A1270" s="24" t="n">
        <v>2020</v>
      </c>
      <c r="B1270" s="24" t="n">
        <v>2</v>
      </c>
      <c r="C1270" s="24" t="n">
        <v>22</v>
      </c>
      <c r="D1270" s="24" t="n">
        <v>21</v>
      </c>
      <c r="E1270" s="24" t="n">
        <v>7.64</v>
      </c>
      <c r="F1270" s="25">
        <f>IF($E1270="","",DATE(IF($A1270="",nominal_year,$A1270),$B1270,$C1270)+($D1270-IF(LEFT(hour_conv,1)="1",1,0))/24)</f>
        <v/>
      </c>
      <c r="G1270" s="26">
        <f>IF(F1270="","",INT(F1270))</f>
        <v/>
      </c>
      <c r="H1270">
        <f>IF(G1270="","",IF(AND(MONTH(G1270)*100+DAY(G1270)&gt;=season_lo,MONTH(G1270)*100+DAY(G1270)&lt;=season_hi),1,0))</f>
        <v/>
      </c>
      <c r="I1270">
        <f>IF(G1270="","",G1270-first_day+1)</f>
        <v/>
      </c>
      <c r="J1270" s="27">
        <f>IF(I1270="","",INDEX(Daily!$J$2:$J$421,I1270))</f>
        <v/>
      </c>
      <c r="K1270" s="27">
        <f>IF(J1270="","",J1270+cat_offset)</f>
        <v/>
      </c>
      <c r="L1270" s="27">
        <f>IF(J1270="","",MAX(0,E1270-J1270)^2)</f>
        <v/>
      </c>
      <c r="M1270" s="27">
        <f>IF(J1270="","",MAX(0,E1270-(J1270+twcdh_off))^2)</f>
        <v/>
      </c>
      <c r="N1270" s="27">
        <f>IF(E1270="","",MAX(0,E1270-swcdh_thr)^2)</f>
        <v/>
      </c>
      <c r="O1270">
        <f>IF(K1270="","",ROUND(E1270-K1270,0))</f>
        <v/>
      </c>
      <c r="P1270">
        <f>IF(O1270="","",IF(O1270&gt;=1,O1270,0))</f>
        <v/>
      </c>
      <c r="Q1270" s="27">
        <f>IF(E1270="","",MAX(0,E1270-22))</f>
        <v/>
      </c>
      <c r="R1270" s="27">
        <f>IF(H1270=1,E1270,"")</f>
        <v/>
      </c>
      <c r="S1270" s="27">
        <f>IF(AND(H1270=1,J1270&lt;&gt;""),E1270-J1270,"")</f>
        <v/>
      </c>
      <c r="T1270">
        <f>IF(G1270="","",MONTH(G1270))</f>
        <v/>
      </c>
    </row>
    <row r="1271">
      <c r="A1271" s="24" t="n">
        <v>2020</v>
      </c>
      <c r="B1271" s="24" t="n">
        <v>2</v>
      </c>
      <c r="C1271" s="24" t="n">
        <v>22</v>
      </c>
      <c r="D1271" s="24" t="n">
        <v>22</v>
      </c>
      <c r="E1271" s="24" t="n">
        <v>6.73</v>
      </c>
      <c r="F1271" s="25">
        <f>IF($E1271="","",DATE(IF($A1271="",nominal_year,$A1271),$B1271,$C1271)+($D1271-IF(LEFT(hour_conv,1)="1",1,0))/24)</f>
        <v/>
      </c>
      <c r="G1271" s="26">
        <f>IF(F1271="","",INT(F1271))</f>
        <v/>
      </c>
      <c r="H1271">
        <f>IF(G1271="","",IF(AND(MONTH(G1271)*100+DAY(G1271)&gt;=season_lo,MONTH(G1271)*100+DAY(G1271)&lt;=season_hi),1,0))</f>
        <v/>
      </c>
      <c r="I1271">
        <f>IF(G1271="","",G1271-first_day+1)</f>
        <v/>
      </c>
      <c r="J1271" s="27">
        <f>IF(I1271="","",INDEX(Daily!$J$2:$J$421,I1271))</f>
        <v/>
      </c>
      <c r="K1271" s="27">
        <f>IF(J1271="","",J1271+cat_offset)</f>
        <v/>
      </c>
      <c r="L1271" s="27">
        <f>IF(J1271="","",MAX(0,E1271-J1271)^2)</f>
        <v/>
      </c>
      <c r="M1271" s="27">
        <f>IF(J1271="","",MAX(0,E1271-(J1271+twcdh_off))^2)</f>
        <v/>
      </c>
      <c r="N1271" s="27">
        <f>IF(E1271="","",MAX(0,E1271-swcdh_thr)^2)</f>
        <v/>
      </c>
      <c r="O1271">
        <f>IF(K1271="","",ROUND(E1271-K1271,0))</f>
        <v/>
      </c>
      <c r="P1271">
        <f>IF(O1271="","",IF(O1271&gt;=1,O1271,0))</f>
        <v/>
      </c>
      <c r="Q1271" s="27">
        <f>IF(E1271="","",MAX(0,E1271-22))</f>
        <v/>
      </c>
      <c r="R1271" s="27">
        <f>IF(H1271=1,E1271,"")</f>
        <v/>
      </c>
      <c r="S1271" s="27">
        <f>IF(AND(H1271=1,J1271&lt;&gt;""),E1271-J1271,"")</f>
        <v/>
      </c>
      <c r="T1271">
        <f>IF(G1271="","",MONTH(G1271))</f>
        <v/>
      </c>
    </row>
    <row r="1272">
      <c r="A1272" s="24" t="n">
        <v>2020</v>
      </c>
      <c r="B1272" s="24" t="n">
        <v>2</v>
      </c>
      <c r="C1272" s="24" t="n">
        <v>22</v>
      </c>
      <c r="D1272" s="24" t="n">
        <v>23</v>
      </c>
      <c r="E1272" s="24" t="n">
        <v>5.67</v>
      </c>
      <c r="F1272" s="25">
        <f>IF($E1272="","",DATE(IF($A1272="",nominal_year,$A1272),$B1272,$C1272)+($D1272-IF(LEFT(hour_conv,1)="1",1,0))/24)</f>
        <v/>
      </c>
      <c r="G1272" s="26">
        <f>IF(F1272="","",INT(F1272))</f>
        <v/>
      </c>
      <c r="H1272">
        <f>IF(G1272="","",IF(AND(MONTH(G1272)*100+DAY(G1272)&gt;=season_lo,MONTH(G1272)*100+DAY(G1272)&lt;=season_hi),1,0))</f>
        <v/>
      </c>
      <c r="I1272">
        <f>IF(G1272="","",G1272-first_day+1)</f>
        <v/>
      </c>
      <c r="J1272" s="27">
        <f>IF(I1272="","",INDEX(Daily!$J$2:$J$421,I1272))</f>
        <v/>
      </c>
      <c r="K1272" s="27">
        <f>IF(J1272="","",J1272+cat_offset)</f>
        <v/>
      </c>
      <c r="L1272" s="27">
        <f>IF(J1272="","",MAX(0,E1272-J1272)^2)</f>
        <v/>
      </c>
      <c r="M1272" s="27">
        <f>IF(J1272="","",MAX(0,E1272-(J1272+twcdh_off))^2)</f>
        <v/>
      </c>
      <c r="N1272" s="27">
        <f>IF(E1272="","",MAX(0,E1272-swcdh_thr)^2)</f>
        <v/>
      </c>
      <c r="O1272">
        <f>IF(K1272="","",ROUND(E1272-K1272,0))</f>
        <v/>
      </c>
      <c r="P1272">
        <f>IF(O1272="","",IF(O1272&gt;=1,O1272,0))</f>
        <v/>
      </c>
      <c r="Q1272" s="27">
        <f>IF(E1272="","",MAX(0,E1272-22))</f>
        <v/>
      </c>
      <c r="R1272" s="27">
        <f>IF(H1272=1,E1272,"")</f>
        <v/>
      </c>
      <c r="S1272" s="27">
        <f>IF(AND(H1272=1,J1272&lt;&gt;""),E1272-J1272,"")</f>
        <v/>
      </c>
      <c r="T1272">
        <f>IF(G1272="","",MONTH(G1272))</f>
        <v/>
      </c>
    </row>
    <row r="1273">
      <c r="A1273" s="24" t="n">
        <v>2020</v>
      </c>
      <c r="B1273" s="24" t="n">
        <v>2</v>
      </c>
      <c r="C1273" s="24" t="n">
        <v>22</v>
      </c>
      <c r="D1273" s="24" t="n">
        <v>24</v>
      </c>
      <c r="E1273" s="24" t="n">
        <v>4.8</v>
      </c>
      <c r="F1273" s="25">
        <f>IF($E1273="","",DATE(IF($A1273="",nominal_year,$A1273),$B1273,$C1273)+($D1273-IF(LEFT(hour_conv,1)="1",1,0))/24)</f>
        <v/>
      </c>
      <c r="G1273" s="26">
        <f>IF(F1273="","",INT(F1273))</f>
        <v/>
      </c>
      <c r="H1273">
        <f>IF(G1273="","",IF(AND(MONTH(G1273)*100+DAY(G1273)&gt;=season_lo,MONTH(G1273)*100+DAY(G1273)&lt;=season_hi),1,0))</f>
        <v/>
      </c>
      <c r="I1273">
        <f>IF(G1273="","",G1273-first_day+1)</f>
        <v/>
      </c>
      <c r="J1273" s="27">
        <f>IF(I1273="","",INDEX(Daily!$J$2:$J$421,I1273))</f>
        <v/>
      </c>
      <c r="K1273" s="27">
        <f>IF(J1273="","",J1273+cat_offset)</f>
        <v/>
      </c>
      <c r="L1273" s="27">
        <f>IF(J1273="","",MAX(0,E1273-J1273)^2)</f>
        <v/>
      </c>
      <c r="M1273" s="27">
        <f>IF(J1273="","",MAX(0,E1273-(J1273+twcdh_off))^2)</f>
        <v/>
      </c>
      <c r="N1273" s="27">
        <f>IF(E1273="","",MAX(0,E1273-swcdh_thr)^2)</f>
        <v/>
      </c>
      <c r="O1273">
        <f>IF(K1273="","",ROUND(E1273-K1273,0))</f>
        <v/>
      </c>
      <c r="P1273">
        <f>IF(O1273="","",IF(O1273&gt;=1,O1273,0))</f>
        <v/>
      </c>
      <c r="Q1273" s="27">
        <f>IF(E1273="","",MAX(0,E1273-22))</f>
        <v/>
      </c>
      <c r="R1273" s="27">
        <f>IF(H1273=1,E1273,"")</f>
        <v/>
      </c>
      <c r="S1273" s="27">
        <f>IF(AND(H1273=1,J1273&lt;&gt;""),E1273-J1273,"")</f>
        <v/>
      </c>
      <c r="T1273">
        <f>IF(G1273="","",MONTH(G1273))</f>
        <v/>
      </c>
    </row>
    <row r="1274">
      <c r="A1274" s="24" t="n">
        <v>2020</v>
      </c>
      <c r="B1274" s="24" t="n">
        <v>2</v>
      </c>
      <c r="C1274" s="24" t="n">
        <v>23</v>
      </c>
      <c r="D1274" s="24" t="n">
        <v>1</v>
      </c>
      <c r="E1274" s="24" t="n">
        <v>3.49</v>
      </c>
      <c r="F1274" s="25">
        <f>IF($E1274="","",DATE(IF($A1274="",nominal_year,$A1274),$B1274,$C1274)+($D1274-IF(LEFT(hour_conv,1)="1",1,0))/24)</f>
        <v/>
      </c>
      <c r="G1274" s="26">
        <f>IF(F1274="","",INT(F1274))</f>
        <v/>
      </c>
      <c r="H1274">
        <f>IF(G1274="","",IF(AND(MONTH(G1274)*100+DAY(G1274)&gt;=season_lo,MONTH(G1274)*100+DAY(G1274)&lt;=season_hi),1,0))</f>
        <v/>
      </c>
      <c r="I1274">
        <f>IF(G1274="","",G1274-first_day+1)</f>
        <v/>
      </c>
      <c r="J1274" s="27">
        <f>IF(I1274="","",INDEX(Daily!$J$2:$J$421,I1274))</f>
        <v/>
      </c>
      <c r="K1274" s="27">
        <f>IF(J1274="","",J1274+cat_offset)</f>
        <v/>
      </c>
      <c r="L1274" s="27">
        <f>IF(J1274="","",MAX(0,E1274-J1274)^2)</f>
        <v/>
      </c>
      <c r="M1274" s="27">
        <f>IF(J1274="","",MAX(0,E1274-(J1274+twcdh_off))^2)</f>
        <v/>
      </c>
      <c r="N1274" s="27">
        <f>IF(E1274="","",MAX(0,E1274-swcdh_thr)^2)</f>
        <v/>
      </c>
      <c r="O1274">
        <f>IF(K1274="","",ROUND(E1274-K1274,0))</f>
        <v/>
      </c>
      <c r="P1274">
        <f>IF(O1274="","",IF(O1274&gt;=1,O1274,0))</f>
        <v/>
      </c>
      <c r="Q1274" s="27">
        <f>IF(E1274="","",MAX(0,E1274-22))</f>
        <v/>
      </c>
      <c r="R1274" s="27">
        <f>IF(H1274=1,E1274,"")</f>
        <v/>
      </c>
      <c r="S1274" s="27">
        <f>IF(AND(H1274=1,J1274&lt;&gt;""),E1274-J1274,"")</f>
        <v/>
      </c>
      <c r="T1274">
        <f>IF(G1274="","",MONTH(G1274))</f>
        <v/>
      </c>
    </row>
    <row r="1275">
      <c r="A1275" s="24" t="n">
        <v>2020</v>
      </c>
      <c r="B1275" s="24" t="n">
        <v>2</v>
      </c>
      <c r="C1275" s="24" t="n">
        <v>23</v>
      </c>
      <c r="D1275" s="24" t="n">
        <v>2</v>
      </c>
      <c r="E1275" s="24" t="n">
        <v>3.27</v>
      </c>
      <c r="F1275" s="25">
        <f>IF($E1275="","",DATE(IF($A1275="",nominal_year,$A1275),$B1275,$C1275)+($D1275-IF(LEFT(hour_conv,1)="1",1,0))/24)</f>
        <v/>
      </c>
      <c r="G1275" s="26">
        <f>IF(F1275="","",INT(F1275))</f>
        <v/>
      </c>
      <c r="H1275">
        <f>IF(G1275="","",IF(AND(MONTH(G1275)*100+DAY(G1275)&gt;=season_lo,MONTH(G1275)*100+DAY(G1275)&lt;=season_hi),1,0))</f>
        <v/>
      </c>
      <c r="I1275">
        <f>IF(G1275="","",G1275-first_day+1)</f>
        <v/>
      </c>
      <c r="J1275" s="27">
        <f>IF(I1275="","",INDEX(Daily!$J$2:$J$421,I1275))</f>
        <v/>
      </c>
      <c r="K1275" s="27">
        <f>IF(J1275="","",J1275+cat_offset)</f>
        <v/>
      </c>
      <c r="L1275" s="27">
        <f>IF(J1275="","",MAX(0,E1275-J1275)^2)</f>
        <v/>
      </c>
      <c r="M1275" s="27">
        <f>IF(J1275="","",MAX(0,E1275-(J1275+twcdh_off))^2)</f>
        <v/>
      </c>
      <c r="N1275" s="27">
        <f>IF(E1275="","",MAX(0,E1275-swcdh_thr)^2)</f>
        <v/>
      </c>
      <c r="O1275">
        <f>IF(K1275="","",ROUND(E1275-K1275,0))</f>
        <v/>
      </c>
      <c r="P1275">
        <f>IF(O1275="","",IF(O1275&gt;=1,O1275,0))</f>
        <v/>
      </c>
      <c r="Q1275" s="27">
        <f>IF(E1275="","",MAX(0,E1275-22))</f>
        <v/>
      </c>
      <c r="R1275" s="27">
        <f>IF(H1275=1,E1275,"")</f>
        <v/>
      </c>
      <c r="S1275" s="27">
        <f>IF(AND(H1275=1,J1275&lt;&gt;""),E1275-J1275,"")</f>
        <v/>
      </c>
      <c r="T1275">
        <f>IF(G1275="","",MONTH(G1275))</f>
        <v/>
      </c>
    </row>
    <row r="1276">
      <c r="A1276" s="24" t="n">
        <v>2020</v>
      </c>
      <c r="B1276" s="24" t="n">
        <v>2</v>
      </c>
      <c r="C1276" s="24" t="n">
        <v>23</v>
      </c>
      <c r="D1276" s="24" t="n">
        <v>3</v>
      </c>
      <c r="E1276" s="24" t="n">
        <v>3.44</v>
      </c>
      <c r="F1276" s="25">
        <f>IF($E1276="","",DATE(IF($A1276="",nominal_year,$A1276),$B1276,$C1276)+($D1276-IF(LEFT(hour_conv,1)="1",1,0))/24)</f>
        <v/>
      </c>
      <c r="G1276" s="26">
        <f>IF(F1276="","",INT(F1276))</f>
        <v/>
      </c>
      <c r="H1276">
        <f>IF(G1276="","",IF(AND(MONTH(G1276)*100+DAY(G1276)&gt;=season_lo,MONTH(G1276)*100+DAY(G1276)&lt;=season_hi),1,0))</f>
        <v/>
      </c>
      <c r="I1276">
        <f>IF(G1276="","",G1276-first_day+1)</f>
        <v/>
      </c>
      <c r="J1276" s="27">
        <f>IF(I1276="","",INDEX(Daily!$J$2:$J$421,I1276))</f>
        <v/>
      </c>
      <c r="K1276" s="27">
        <f>IF(J1276="","",J1276+cat_offset)</f>
        <v/>
      </c>
      <c r="L1276" s="27">
        <f>IF(J1276="","",MAX(0,E1276-J1276)^2)</f>
        <v/>
      </c>
      <c r="M1276" s="27">
        <f>IF(J1276="","",MAX(0,E1276-(J1276+twcdh_off))^2)</f>
        <v/>
      </c>
      <c r="N1276" s="27">
        <f>IF(E1276="","",MAX(0,E1276-swcdh_thr)^2)</f>
        <v/>
      </c>
      <c r="O1276">
        <f>IF(K1276="","",ROUND(E1276-K1276,0))</f>
        <v/>
      </c>
      <c r="P1276">
        <f>IF(O1276="","",IF(O1276&gt;=1,O1276,0))</f>
        <v/>
      </c>
      <c r="Q1276" s="27">
        <f>IF(E1276="","",MAX(0,E1276-22))</f>
        <v/>
      </c>
      <c r="R1276" s="27">
        <f>IF(H1276=1,E1276,"")</f>
        <v/>
      </c>
      <c r="S1276" s="27">
        <f>IF(AND(H1276=1,J1276&lt;&gt;""),E1276-J1276,"")</f>
        <v/>
      </c>
      <c r="T1276">
        <f>IF(G1276="","",MONTH(G1276))</f>
        <v/>
      </c>
    </row>
    <row r="1277">
      <c r="A1277" s="24" t="n">
        <v>2020</v>
      </c>
      <c r="B1277" s="24" t="n">
        <v>2</v>
      </c>
      <c r="C1277" s="24" t="n">
        <v>23</v>
      </c>
      <c r="D1277" s="24" t="n">
        <v>4</v>
      </c>
      <c r="E1277" s="24" t="n">
        <v>2.43</v>
      </c>
      <c r="F1277" s="25">
        <f>IF($E1277="","",DATE(IF($A1277="",nominal_year,$A1277),$B1277,$C1277)+($D1277-IF(LEFT(hour_conv,1)="1",1,0))/24)</f>
        <v/>
      </c>
      <c r="G1277" s="26">
        <f>IF(F1277="","",INT(F1277))</f>
        <v/>
      </c>
      <c r="H1277">
        <f>IF(G1277="","",IF(AND(MONTH(G1277)*100+DAY(G1277)&gt;=season_lo,MONTH(G1277)*100+DAY(G1277)&lt;=season_hi),1,0))</f>
        <v/>
      </c>
      <c r="I1277">
        <f>IF(G1277="","",G1277-first_day+1)</f>
        <v/>
      </c>
      <c r="J1277" s="27">
        <f>IF(I1277="","",INDEX(Daily!$J$2:$J$421,I1277))</f>
        <v/>
      </c>
      <c r="K1277" s="27">
        <f>IF(J1277="","",J1277+cat_offset)</f>
        <v/>
      </c>
      <c r="L1277" s="27">
        <f>IF(J1277="","",MAX(0,E1277-J1277)^2)</f>
        <v/>
      </c>
      <c r="M1277" s="27">
        <f>IF(J1277="","",MAX(0,E1277-(J1277+twcdh_off))^2)</f>
        <v/>
      </c>
      <c r="N1277" s="27">
        <f>IF(E1277="","",MAX(0,E1277-swcdh_thr)^2)</f>
        <v/>
      </c>
      <c r="O1277">
        <f>IF(K1277="","",ROUND(E1277-K1277,0))</f>
        <v/>
      </c>
      <c r="P1277">
        <f>IF(O1277="","",IF(O1277&gt;=1,O1277,0))</f>
        <v/>
      </c>
      <c r="Q1277" s="27">
        <f>IF(E1277="","",MAX(0,E1277-22))</f>
        <v/>
      </c>
      <c r="R1277" s="27">
        <f>IF(H1277=1,E1277,"")</f>
        <v/>
      </c>
      <c r="S1277" s="27">
        <f>IF(AND(H1277=1,J1277&lt;&gt;""),E1277-J1277,"")</f>
        <v/>
      </c>
      <c r="T1277">
        <f>IF(G1277="","",MONTH(G1277))</f>
        <v/>
      </c>
    </row>
    <row r="1278">
      <c r="A1278" s="24" t="n">
        <v>2020</v>
      </c>
      <c r="B1278" s="24" t="n">
        <v>2</v>
      </c>
      <c r="C1278" s="24" t="n">
        <v>23</v>
      </c>
      <c r="D1278" s="24" t="n">
        <v>5</v>
      </c>
      <c r="E1278" s="24" t="n">
        <v>3.58</v>
      </c>
      <c r="F1278" s="25">
        <f>IF($E1278="","",DATE(IF($A1278="",nominal_year,$A1278),$B1278,$C1278)+($D1278-IF(LEFT(hour_conv,1)="1",1,0))/24)</f>
        <v/>
      </c>
      <c r="G1278" s="26">
        <f>IF(F1278="","",INT(F1278))</f>
        <v/>
      </c>
      <c r="H1278">
        <f>IF(G1278="","",IF(AND(MONTH(G1278)*100+DAY(G1278)&gt;=season_lo,MONTH(G1278)*100+DAY(G1278)&lt;=season_hi),1,0))</f>
        <v/>
      </c>
      <c r="I1278">
        <f>IF(G1278="","",G1278-first_day+1)</f>
        <v/>
      </c>
      <c r="J1278" s="27">
        <f>IF(I1278="","",INDEX(Daily!$J$2:$J$421,I1278))</f>
        <v/>
      </c>
      <c r="K1278" s="27">
        <f>IF(J1278="","",J1278+cat_offset)</f>
        <v/>
      </c>
      <c r="L1278" s="27">
        <f>IF(J1278="","",MAX(0,E1278-J1278)^2)</f>
        <v/>
      </c>
      <c r="M1278" s="27">
        <f>IF(J1278="","",MAX(0,E1278-(J1278+twcdh_off))^2)</f>
        <v/>
      </c>
      <c r="N1278" s="27">
        <f>IF(E1278="","",MAX(0,E1278-swcdh_thr)^2)</f>
        <v/>
      </c>
      <c r="O1278">
        <f>IF(K1278="","",ROUND(E1278-K1278,0))</f>
        <v/>
      </c>
      <c r="P1278">
        <f>IF(O1278="","",IF(O1278&gt;=1,O1278,0))</f>
        <v/>
      </c>
      <c r="Q1278" s="27">
        <f>IF(E1278="","",MAX(0,E1278-22))</f>
        <v/>
      </c>
      <c r="R1278" s="27">
        <f>IF(H1278=1,E1278,"")</f>
        <v/>
      </c>
      <c r="S1278" s="27">
        <f>IF(AND(H1278=1,J1278&lt;&gt;""),E1278-J1278,"")</f>
        <v/>
      </c>
      <c r="T1278">
        <f>IF(G1278="","",MONTH(G1278))</f>
        <v/>
      </c>
    </row>
    <row r="1279">
      <c r="A1279" s="24" t="n">
        <v>2020</v>
      </c>
      <c r="B1279" s="24" t="n">
        <v>2</v>
      </c>
      <c r="C1279" s="24" t="n">
        <v>23</v>
      </c>
      <c r="D1279" s="24" t="n">
        <v>6</v>
      </c>
      <c r="E1279" s="24" t="n">
        <v>3.64</v>
      </c>
      <c r="F1279" s="25">
        <f>IF($E1279="","",DATE(IF($A1279="",nominal_year,$A1279),$B1279,$C1279)+($D1279-IF(LEFT(hour_conv,1)="1",1,0))/24)</f>
        <v/>
      </c>
      <c r="G1279" s="26">
        <f>IF(F1279="","",INT(F1279))</f>
        <v/>
      </c>
      <c r="H1279">
        <f>IF(G1279="","",IF(AND(MONTH(G1279)*100+DAY(G1279)&gt;=season_lo,MONTH(G1279)*100+DAY(G1279)&lt;=season_hi),1,0))</f>
        <v/>
      </c>
      <c r="I1279">
        <f>IF(G1279="","",G1279-first_day+1)</f>
        <v/>
      </c>
      <c r="J1279" s="27">
        <f>IF(I1279="","",INDEX(Daily!$J$2:$J$421,I1279))</f>
        <v/>
      </c>
      <c r="K1279" s="27">
        <f>IF(J1279="","",J1279+cat_offset)</f>
        <v/>
      </c>
      <c r="L1279" s="27">
        <f>IF(J1279="","",MAX(0,E1279-J1279)^2)</f>
        <v/>
      </c>
      <c r="M1279" s="27">
        <f>IF(J1279="","",MAX(0,E1279-(J1279+twcdh_off))^2)</f>
        <v/>
      </c>
      <c r="N1279" s="27">
        <f>IF(E1279="","",MAX(0,E1279-swcdh_thr)^2)</f>
        <v/>
      </c>
      <c r="O1279">
        <f>IF(K1279="","",ROUND(E1279-K1279,0))</f>
        <v/>
      </c>
      <c r="P1279">
        <f>IF(O1279="","",IF(O1279&gt;=1,O1279,0))</f>
        <v/>
      </c>
      <c r="Q1279" s="27">
        <f>IF(E1279="","",MAX(0,E1279-22))</f>
        <v/>
      </c>
      <c r="R1279" s="27">
        <f>IF(H1279=1,E1279,"")</f>
        <v/>
      </c>
      <c r="S1279" s="27">
        <f>IF(AND(H1279=1,J1279&lt;&gt;""),E1279-J1279,"")</f>
        <v/>
      </c>
      <c r="T1279">
        <f>IF(G1279="","",MONTH(G1279))</f>
        <v/>
      </c>
    </row>
    <row r="1280">
      <c r="A1280" s="24" t="n">
        <v>2020</v>
      </c>
      <c r="B1280" s="24" t="n">
        <v>2</v>
      </c>
      <c r="C1280" s="24" t="n">
        <v>23</v>
      </c>
      <c r="D1280" s="24" t="n">
        <v>7</v>
      </c>
      <c r="E1280" s="24" t="n">
        <v>3.65</v>
      </c>
      <c r="F1280" s="25">
        <f>IF($E1280="","",DATE(IF($A1280="",nominal_year,$A1280),$B1280,$C1280)+($D1280-IF(LEFT(hour_conv,1)="1",1,0))/24)</f>
        <v/>
      </c>
      <c r="G1280" s="26">
        <f>IF(F1280="","",INT(F1280))</f>
        <v/>
      </c>
      <c r="H1280">
        <f>IF(G1280="","",IF(AND(MONTH(G1280)*100+DAY(G1280)&gt;=season_lo,MONTH(G1280)*100+DAY(G1280)&lt;=season_hi),1,0))</f>
        <v/>
      </c>
      <c r="I1280">
        <f>IF(G1280="","",G1280-first_day+1)</f>
        <v/>
      </c>
      <c r="J1280" s="27">
        <f>IF(I1280="","",INDEX(Daily!$J$2:$J$421,I1280))</f>
        <v/>
      </c>
      <c r="K1280" s="27">
        <f>IF(J1280="","",J1280+cat_offset)</f>
        <v/>
      </c>
      <c r="L1280" s="27">
        <f>IF(J1280="","",MAX(0,E1280-J1280)^2)</f>
        <v/>
      </c>
      <c r="M1280" s="27">
        <f>IF(J1280="","",MAX(0,E1280-(J1280+twcdh_off))^2)</f>
        <v/>
      </c>
      <c r="N1280" s="27">
        <f>IF(E1280="","",MAX(0,E1280-swcdh_thr)^2)</f>
        <v/>
      </c>
      <c r="O1280">
        <f>IF(K1280="","",ROUND(E1280-K1280,0))</f>
        <v/>
      </c>
      <c r="P1280">
        <f>IF(O1280="","",IF(O1280&gt;=1,O1280,0))</f>
        <v/>
      </c>
      <c r="Q1280" s="27">
        <f>IF(E1280="","",MAX(0,E1280-22))</f>
        <v/>
      </c>
      <c r="R1280" s="27">
        <f>IF(H1280=1,E1280,"")</f>
        <v/>
      </c>
      <c r="S1280" s="27">
        <f>IF(AND(H1280=1,J1280&lt;&gt;""),E1280-J1280,"")</f>
        <v/>
      </c>
      <c r="T1280">
        <f>IF(G1280="","",MONTH(G1280))</f>
        <v/>
      </c>
    </row>
    <row r="1281">
      <c r="A1281" s="24" t="n">
        <v>2020</v>
      </c>
      <c r="B1281" s="24" t="n">
        <v>2</v>
      </c>
      <c r="C1281" s="24" t="n">
        <v>23</v>
      </c>
      <c r="D1281" s="24" t="n">
        <v>8</v>
      </c>
      <c r="E1281" s="24" t="n">
        <v>4.84</v>
      </c>
      <c r="F1281" s="25">
        <f>IF($E1281="","",DATE(IF($A1281="",nominal_year,$A1281),$B1281,$C1281)+($D1281-IF(LEFT(hour_conv,1)="1",1,0))/24)</f>
        <v/>
      </c>
      <c r="G1281" s="26">
        <f>IF(F1281="","",INT(F1281))</f>
        <v/>
      </c>
      <c r="H1281">
        <f>IF(G1281="","",IF(AND(MONTH(G1281)*100+DAY(G1281)&gt;=season_lo,MONTH(G1281)*100+DAY(G1281)&lt;=season_hi),1,0))</f>
        <v/>
      </c>
      <c r="I1281">
        <f>IF(G1281="","",G1281-first_day+1)</f>
        <v/>
      </c>
      <c r="J1281" s="27">
        <f>IF(I1281="","",INDEX(Daily!$J$2:$J$421,I1281))</f>
        <v/>
      </c>
      <c r="K1281" s="27">
        <f>IF(J1281="","",J1281+cat_offset)</f>
        <v/>
      </c>
      <c r="L1281" s="27">
        <f>IF(J1281="","",MAX(0,E1281-J1281)^2)</f>
        <v/>
      </c>
      <c r="M1281" s="27">
        <f>IF(J1281="","",MAX(0,E1281-(J1281+twcdh_off))^2)</f>
        <v/>
      </c>
      <c r="N1281" s="27">
        <f>IF(E1281="","",MAX(0,E1281-swcdh_thr)^2)</f>
        <v/>
      </c>
      <c r="O1281">
        <f>IF(K1281="","",ROUND(E1281-K1281,0))</f>
        <v/>
      </c>
      <c r="P1281">
        <f>IF(O1281="","",IF(O1281&gt;=1,O1281,0))</f>
        <v/>
      </c>
      <c r="Q1281" s="27">
        <f>IF(E1281="","",MAX(0,E1281-22))</f>
        <v/>
      </c>
      <c r="R1281" s="27">
        <f>IF(H1281=1,E1281,"")</f>
        <v/>
      </c>
      <c r="S1281" s="27">
        <f>IF(AND(H1281=1,J1281&lt;&gt;""),E1281-J1281,"")</f>
        <v/>
      </c>
      <c r="T1281">
        <f>IF(G1281="","",MONTH(G1281))</f>
        <v/>
      </c>
    </row>
    <row r="1282">
      <c r="A1282" s="24" t="n">
        <v>2020</v>
      </c>
      <c r="B1282" s="24" t="n">
        <v>2</v>
      </c>
      <c r="C1282" s="24" t="n">
        <v>23</v>
      </c>
      <c r="D1282" s="24" t="n">
        <v>9</v>
      </c>
      <c r="E1282" s="24" t="n">
        <v>4.74</v>
      </c>
      <c r="F1282" s="25">
        <f>IF($E1282="","",DATE(IF($A1282="",nominal_year,$A1282),$B1282,$C1282)+($D1282-IF(LEFT(hour_conv,1)="1",1,0))/24)</f>
        <v/>
      </c>
      <c r="G1282" s="26">
        <f>IF(F1282="","",INT(F1282))</f>
        <v/>
      </c>
      <c r="H1282">
        <f>IF(G1282="","",IF(AND(MONTH(G1282)*100+DAY(G1282)&gt;=season_lo,MONTH(G1282)*100+DAY(G1282)&lt;=season_hi),1,0))</f>
        <v/>
      </c>
      <c r="I1282">
        <f>IF(G1282="","",G1282-first_day+1)</f>
        <v/>
      </c>
      <c r="J1282" s="27">
        <f>IF(I1282="","",INDEX(Daily!$J$2:$J$421,I1282))</f>
        <v/>
      </c>
      <c r="K1282" s="27">
        <f>IF(J1282="","",J1282+cat_offset)</f>
        <v/>
      </c>
      <c r="L1282" s="27">
        <f>IF(J1282="","",MAX(0,E1282-J1282)^2)</f>
        <v/>
      </c>
      <c r="M1282" s="27">
        <f>IF(J1282="","",MAX(0,E1282-(J1282+twcdh_off))^2)</f>
        <v/>
      </c>
      <c r="N1282" s="27">
        <f>IF(E1282="","",MAX(0,E1282-swcdh_thr)^2)</f>
        <v/>
      </c>
      <c r="O1282">
        <f>IF(K1282="","",ROUND(E1282-K1282,0))</f>
        <v/>
      </c>
      <c r="P1282">
        <f>IF(O1282="","",IF(O1282&gt;=1,O1282,0))</f>
        <v/>
      </c>
      <c r="Q1282" s="27">
        <f>IF(E1282="","",MAX(0,E1282-22))</f>
        <v/>
      </c>
      <c r="R1282" s="27">
        <f>IF(H1282=1,E1282,"")</f>
        <v/>
      </c>
      <c r="S1282" s="27">
        <f>IF(AND(H1282=1,J1282&lt;&gt;""),E1282-J1282,"")</f>
        <v/>
      </c>
      <c r="T1282">
        <f>IF(G1282="","",MONTH(G1282))</f>
        <v/>
      </c>
    </row>
    <row r="1283">
      <c r="A1283" s="24" t="n">
        <v>2020</v>
      </c>
      <c r="B1283" s="24" t="n">
        <v>2</v>
      </c>
      <c r="C1283" s="24" t="n">
        <v>23</v>
      </c>
      <c r="D1283" s="24" t="n">
        <v>10</v>
      </c>
      <c r="E1283" s="24" t="n">
        <v>5.49</v>
      </c>
      <c r="F1283" s="25">
        <f>IF($E1283="","",DATE(IF($A1283="",nominal_year,$A1283),$B1283,$C1283)+($D1283-IF(LEFT(hour_conv,1)="1",1,0))/24)</f>
        <v/>
      </c>
      <c r="G1283" s="26">
        <f>IF(F1283="","",INT(F1283))</f>
        <v/>
      </c>
      <c r="H1283">
        <f>IF(G1283="","",IF(AND(MONTH(G1283)*100+DAY(G1283)&gt;=season_lo,MONTH(G1283)*100+DAY(G1283)&lt;=season_hi),1,0))</f>
        <v/>
      </c>
      <c r="I1283">
        <f>IF(G1283="","",G1283-first_day+1)</f>
        <v/>
      </c>
      <c r="J1283" s="27">
        <f>IF(I1283="","",INDEX(Daily!$J$2:$J$421,I1283))</f>
        <v/>
      </c>
      <c r="K1283" s="27">
        <f>IF(J1283="","",J1283+cat_offset)</f>
        <v/>
      </c>
      <c r="L1283" s="27">
        <f>IF(J1283="","",MAX(0,E1283-J1283)^2)</f>
        <v/>
      </c>
      <c r="M1283" s="27">
        <f>IF(J1283="","",MAX(0,E1283-(J1283+twcdh_off))^2)</f>
        <v/>
      </c>
      <c r="N1283" s="27">
        <f>IF(E1283="","",MAX(0,E1283-swcdh_thr)^2)</f>
        <v/>
      </c>
      <c r="O1283">
        <f>IF(K1283="","",ROUND(E1283-K1283,0))</f>
        <v/>
      </c>
      <c r="P1283">
        <f>IF(O1283="","",IF(O1283&gt;=1,O1283,0))</f>
        <v/>
      </c>
      <c r="Q1283" s="27">
        <f>IF(E1283="","",MAX(0,E1283-22))</f>
        <v/>
      </c>
      <c r="R1283" s="27">
        <f>IF(H1283=1,E1283,"")</f>
        <v/>
      </c>
      <c r="S1283" s="27">
        <f>IF(AND(H1283=1,J1283&lt;&gt;""),E1283-J1283,"")</f>
        <v/>
      </c>
      <c r="T1283">
        <f>IF(G1283="","",MONTH(G1283))</f>
        <v/>
      </c>
    </row>
    <row r="1284">
      <c r="A1284" s="24" t="n">
        <v>2020</v>
      </c>
      <c r="B1284" s="24" t="n">
        <v>2</v>
      </c>
      <c r="C1284" s="24" t="n">
        <v>23</v>
      </c>
      <c r="D1284" s="24" t="n">
        <v>11</v>
      </c>
      <c r="E1284" s="24" t="n">
        <v>6.53</v>
      </c>
      <c r="F1284" s="25">
        <f>IF($E1284="","",DATE(IF($A1284="",nominal_year,$A1284),$B1284,$C1284)+($D1284-IF(LEFT(hour_conv,1)="1",1,0))/24)</f>
        <v/>
      </c>
      <c r="G1284" s="26">
        <f>IF(F1284="","",INT(F1284))</f>
        <v/>
      </c>
      <c r="H1284">
        <f>IF(G1284="","",IF(AND(MONTH(G1284)*100+DAY(G1284)&gt;=season_lo,MONTH(G1284)*100+DAY(G1284)&lt;=season_hi),1,0))</f>
        <v/>
      </c>
      <c r="I1284">
        <f>IF(G1284="","",G1284-first_day+1)</f>
        <v/>
      </c>
      <c r="J1284" s="27">
        <f>IF(I1284="","",INDEX(Daily!$J$2:$J$421,I1284))</f>
        <v/>
      </c>
      <c r="K1284" s="27">
        <f>IF(J1284="","",J1284+cat_offset)</f>
        <v/>
      </c>
      <c r="L1284" s="27">
        <f>IF(J1284="","",MAX(0,E1284-J1284)^2)</f>
        <v/>
      </c>
      <c r="M1284" s="27">
        <f>IF(J1284="","",MAX(0,E1284-(J1284+twcdh_off))^2)</f>
        <v/>
      </c>
      <c r="N1284" s="27">
        <f>IF(E1284="","",MAX(0,E1284-swcdh_thr)^2)</f>
        <v/>
      </c>
      <c r="O1284">
        <f>IF(K1284="","",ROUND(E1284-K1284,0))</f>
        <v/>
      </c>
      <c r="P1284">
        <f>IF(O1284="","",IF(O1284&gt;=1,O1284,0))</f>
        <v/>
      </c>
      <c r="Q1284" s="27">
        <f>IF(E1284="","",MAX(0,E1284-22))</f>
        <v/>
      </c>
      <c r="R1284" s="27">
        <f>IF(H1284=1,E1284,"")</f>
        <v/>
      </c>
      <c r="S1284" s="27">
        <f>IF(AND(H1284=1,J1284&lt;&gt;""),E1284-J1284,"")</f>
        <v/>
      </c>
      <c r="T1284">
        <f>IF(G1284="","",MONTH(G1284))</f>
        <v/>
      </c>
    </row>
    <row r="1285">
      <c r="A1285" s="24" t="n">
        <v>2020</v>
      </c>
      <c r="B1285" s="24" t="n">
        <v>2</v>
      </c>
      <c r="C1285" s="24" t="n">
        <v>23</v>
      </c>
      <c r="D1285" s="24" t="n">
        <v>12</v>
      </c>
      <c r="E1285" s="24" t="n">
        <v>7.69</v>
      </c>
      <c r="F1285" s="25">
        <f>IF($E1285="","",DATE(IF($A1285="",nominal_year,$A1285),$B1285,$C1285)+($D1285-IF(LEFT(hour_conv,1)="1",1,0))/24)</f>
        <v/>
      </c>
      <c r="G1285" s="26">
        <f>IF(F1285="","",INT(F1285))</f>
        <v/>
      </c>
      <c r="H1285">
        <f>IF(G1285="","",IF(AND(MONTH(G1285)*100+DAY(G1285)&gt;=season_lo,MONTH(G1285)*100+DAY(G1285)&lt;=season_hi),1,0))</f>
        <v/>
      </c>
      <c r="I1285">
        <f>IF(G1285="","",G1285-first_day+1)</f>
        <v/>
      </c>
      <c r="J1285" s="27">
        <f>IF(I1285="","",INDEX(Daily!$J$2:$J$421,I1285))</f>
        <v/>
      </c>
      <c r="K1285" s="27">
        <f>IF(J1285="","",J1285+cat_offset)</f>
        <v/>
      </c>
      <c r="L1285" s="27">
        <f>IF(J1285="","",MAX(0,E1285-J1285)^2)</f>
        <v/>
      </c>
      <c r="M1285" s="27">
        <f>IF(J1285="","",MAX(0,E1285-(J1285+twcdh_off))^2)</f>
        <v/>
      </c>
      <c r="N1285" s="27">
        <f>IF(E1285="","",MAX(0,E1285-swcdh_thr)^2)</f>
        <v/>
      </c>
      <c r="O1285">
        <f>IF(K1285="","",ROUND(E1285-K1285,0))</f>
        <v/>
      </c>
      <c r="P1285">
        <f>IF(O1285="","",IF(O1285&gt;=1,O1285,0))</f>
        <v/>
      </c>
      <c r="Q1285" s="27">
        <f>IF(E1285="","",MAX(0,E1285-22))</f>
        <v/>
      </c>
      <c r="R1285" s="27">
        <f>IF(H1285=1,E1285,"")</f>
        <v/>
      </c>
      <c r="S1285" s="27">
        <f>IF(AND(H1285=1,J1285&lt;&gt;""),E1285-J1285,"")</f>
        <v/>
      </c>
      <c r="T1285">
        <f>IF(G1285="","",MONTH(G1285))</f>
        <v/>
      </c>
    </row>
    <row r="1286">
      <c r="A1286" s="24" t="n">
        <v>2020</v>
      </c>
      <c r="B1286" s="24" t="n">
        <v>2</v>
      </c>
      <c r="C1286" s="24" t="n">
        <v>23</v>
      </c>
      <c r="D1286" s="24" t="n">
        <v>13</v>
      </c>
      <c r="E1286" s="24" t="n">
        <v>8.41</v>
      </c>
      <c r="F1286" s="25">
        <f>IF($E1286="","",DATE(IF($A1286="",nominal_year,$A1286),$B1286,$C1286)+($D1286-IF(LEFT(hour_conv,1)="1",1,0))/24)</f>
        <v/>
      </c>
      <c r="G1286" s="26">
        <f>IF(F1286="","",INT(F1286))</f>
        <v/>
      </c>
      <c r="H1286">
        <f>IF(G1286="","",IF(AND(MONTH(G1286)*100+DAY(G1286)&gt;=season_lo,MONTH(G1286)*100+DAY(G1286)&lt;=season_hi),1,0))</f>
        <v/>
      </c>
      <c r="I1286">
        <f>IF(G1286="","",G1286-first_day+1)</f>
        <v/>
      </c>
      <c r="J1286" s="27">
        <f>IF(I1286="","",INDEX(Daily!$J$2:$J$421,I1286))</f>
        <v/>
      </c>
      <c r="K1286" s="27">
        <f>IF(J1286="","",J1286+cat_offset)</f>
        <v/>
      </c>
      <c r="L1286" s="27">
        <f>IF(J1286="","",MAX(0,E1286-J1286)^2)</f>
        <v/>
      </c>
      <c r="M1286" s="27">
        <f>IF(J1286="","",MAX(0,E1286-(J1286+twcdh_off))^2)</f>
        <v/>
      </c>
      <c r="N1286" s="27">
        <f>IF(E1286="","",MAX(0,E1286-swcdh_thr)^2)</f>
        <v/>
      </c>
      <c r="O1286">
        <f>IF(K1286="","",ROUND(E1286-K1286,0))</f>
        <v/>
      </c>
      <c r="P1286">
        <f>IF(O1286="","",IF(O1286&gt;=1,O1286,0))</f>
        <v/>
      </c>
      <c r="Q1286" s="27">
        <f>IF(E1286="","",MAX(0,E1286-22))</f>
        <v/>
      </c>
      <c r="R1286" s="27">
        <f>IF(H1286=1,E1286,"")</f>
        <v/>
      </c>
      <c r="S1286" s="27">
        <f>IF(AND(H1286=1,J1286&lt;&gt;""),E1286-J1286,"")</f>
        <v/>
      </c>
      <c r="T1286">
        <f>IF(G1286="","",MONTH(G1286))</f>
        <v/>
      </c>
    </row>
    <row r="1287">
      <c r="A1287" s="24" t="n">
        <v>2020</v>
      </c>
      <c r="B1287" s="24" t="n">
        <v>2</v>
      </c>
      <c r="C1287" s="24" t="n">
        <v>23</v>
      </c>
      <c r="D1287" s="24" t="n">
        <v>14</v>
      </c>
      <c r="E1287" s="24" t="n">
        <v>8.869999999999999</v>
      </c>
      <c r="F1287" s="25">
        <f>IF($E1287="","",DATE(IF($A1287="",nominal_year,$A1287),$B1287,$C1287)+($D1287-IF(LEFT(hour_conv,1)="1",1,0))/24)</f>
        <v/>
      </c>
      <c r="G1287" s="26">
        <f>IF(F1287="","",INT(F1287))</f>
        <v/>
      </c>
      <c r="H1287">
        <f>IF(G1287="","",IF(AND(MONTH(G1287)*100+DAY(G1287)&gt;=season_lo,MONTH(G1287)*100+DAY(G1287)&lt;=season_hi),1,0))</f>
        <v/>
      </c>
      <c r="I1287">
        <f>IF(G1287="","",G1287-first_day+1)</f>
        <v/>
      </c>
      <c r="J1287" s="27">
        <f>IF(I1287="","",INDEX(Daily!$J$2:$J$421,I1287))</f>
        <v/>
      </c>
      <c r="K1287" s="27">
        <f>IF(J1287="","",J1287+cat_offset)</f>
        <v/>
      </c>
      <c r="L1287" s="27">
        <f>IF(J1287="","",MAX(0,E1287-J1287)^2)</f>
        <v/>
      </c>
      <c r="M1287" s="27">
        <f>IF(J1287="","",MAX(0,E1287-(J1287+twcdh_off))^2)</f>
        <v/>
      </c>
      <c r="N1287" s="27">
        <f>IF(E1287="","",MAX(0,E1287-swcdh_thr)^2)</f>
        <v/>
      </c>
      <c r="O1287">
        <f>IF(K1287="","",ROUND(E1287-K1287,0))</f>
        <v/>
      </c>
      <c r="P1287">
        <f>IF(O1287="","",IF(O1287&gt;=1,O1287,0))</f>
        <v/>
      </c>
      <c r="Q1287" s="27">
        <f>IF(E1287="","",MAX(0,E1287-22))</f>
        <v/>
      </c>
      <c r="R1287" s="27">
        <f>IF(H1287=1,E1287,"")</f>
        <v/>
      </c>
      <c r="S1287" s="27">
        <f>IF(AND(H1287=1,J1287&lt;&gt;""),E1287-J1287,"")</f>
        <v/>
      </c>
      <c r="T1287">
        <f>IF(G1287="","",MONTH(G1287))</f>
        <v/>
      </c>
    </row>
    <row r="1288">
      <c r="A1288" s="24" t="n">
        <v>2020</v>
      </c>
      <c r="B1288" s="24" t="n">
        <v>2</v>
      </c>
      <c r="C1288" s="24" t="n">
        <v>23</v>
      </c>
      <c r="D1288" s="24" t="n">
        <v>15</v>
      </c>
      <c r="E1288" s="24" t="n">
        <v>9.449999999999999</v>
      </c>
      <c r="F1288" s="25">
        <f>IF($E1288="","",DATE(IF($A1288="",nominal_year,$A1288),$B1288,$C1288)+($D1288-IF(LEFT(hour_conv,1)="1",1,0))/24)</f>
        <v/>
      </c>
      <c r="G1288" s="26">
        <f>IF(F1288="","",INT(F1288))</f>
        <v/>
      </c>
      <c r="H1288">
        <f>IF(G1288="","",IF(AND(MONTH(G1288)*100+DAY(G1288)&gt;=season_lo,MONTH(G1288)*100+DAY(G1288)&lt;=season_hi),1,0))</f>
        <v/>
      </c>
      <c r="I1288">
        <f>IF(G1288="","",G1288-first_day+1)</f>
        <v/>
      </c>
      <c r="J1288" s="27">
        <f>IF(I1288="","",INDEX(Daily!$J$2:$J$421,I1288))</f>
        <v/>
      </c>
      <c r="K1288" s="27">
        <f>IF(J1288="","",J1288+cat_offset)</f>
        <v/>
      </c>
      <c r="L1288" s="27">
        <f>IF(J1288="","",MAX(0,E1288-J1288)^2)</f>
        <v/>
      </c>
      <c r="M1288" s="27">
        <f>IF(J1288="","",MAX(0,E1288-(J1288+twcdh_off))^2)</f>
        <v/>
      </c>
      <c r="N1288" s="27">
        <f>IF(E1288="","",MAX(0,E1288-swcdh_thr)^2)</f>
        <v/>
      </c>
      <c r="O1288">
        <f>IF(K1288="","",ROUND(E1288-K1288,0))</f>
        <v/>
      </c>
      <c r="P1288">
        <f>IF(O1288="","",IF(O1288&gt;=1,O1288,0))</f>
        <v/>
      </c>
      <c r="Q1288" s="27">
        <f>IF(E1288="","",MAX(0,E1288-22))</f>
        <v/>
      </c>
      <c r="R1288" s="27">
        <f>IF(H1288=1,E1288,"")</f>
        <v/>
      </c>
      <c r="S1288" s="27">
        <f>IF(AND(H1288=1,J1288&lt;&gt;""),E1288-J1288,"")</f>
        <v/>
      </c>
      <c r="T1288">
        <f>IF(G1288="","",MONTH(G1288))</f>
        <v/>
      </c>
    </row>
    <row r="1289">
      <c r="A1289" s="24" t="n">
        <v>2020</v>
      </c>
      <c r="B1289" s="24" t="n">
        <v>2</v>
      </c>
      <c r="C1289" s="24" t="n">
        <v>23</v>
      </c>
      <c r="D1289" s="24" t="n">
        <v>16</v>
      </c>
      <c r="E1289" s="24" t="n">
        <v>8.67</v>
      </c>
      <c r="F1289" s="25">
        <f>IF($E1289="","",DATE(IF($A1289="",nominal_year,$A1289),$B1289,$C1289)+($D1289-IF(LEFT(hour_conv,1)="1",1,0))/24)</f>
        <v/>
      </c>
      <c r="G1289" s="26">
        <f>IF(F1289="","",INT(F1289))</f>
        <v/>
      </c>
      <c r="H1289">
        <f>IF(G1289="","",IF(AND(MONTH(G1289)*100+DAY(G1289)&gt;=season_lo,MONTH(G1289)*100+DAY(G1289)&lt;=season_hi),1,0))</f>
        <v/>
      </c>
      <c r="I1289">
        <f>IF(G1289="","",G1289-first_day+1)</f>
        <v/>
      </c>
      <c r="J1289" s="27">
        <f>IF(I1289="","",INDEX(Daily!$J$2:$J$421,I1289))</f>
        <v/>
      </c>
      <c r="K1289" s="27">
        <f>IF(J1289="","",J1289+cat_offset)</f>
        <v/>
      </c>
      <c r="L1289" s="27">
        <f>IF(J1289="","",MAX(0,E1289-J1289)^2)</f>
        <v/>
      </c>
      <c r="M1289" s="27">
        <f>IF(J1289="","",MAX(0,E1289-(J1289+twcdh_off))^2)</f>
        <v/>
      </c>
      <c r="N1289" s="27">
        <f>IF(E1289="","",MAX(0,E1289-swcdh_thr)^2)</f>
        <v/>
      </c>
      <c r="O1289">
        <f>IF(K1289="","",ROUND(E1289-K1289,0))</f>
        <v/>
      </c>
      <c r="P1289">
        <f>IF(O1289="","",IF(O1289&gt;=1,O1289,0))</f>
        <v/>
      </c>
      <c r="Q1289" s="27">
        <f>IF(E1289="","",MAX(0,E1289-22))</f>
        <v/>
      </c>
      <c r="R1289" s="27">
        <f>IF(H1289=1,E1289,"")</f>
        <v/>
      </c>
      <c r="S1289" s="27">
        <f>IF(AND(H1289=1,J1289&lt;&gt;""),E1289-J1289,"")</f>
        <v/>
      </c>
      <c r="T1289">
        <f>IF(G1289="","",MONTH(G1289))</f>
        <v/>
      </c>
    </row>
    <row r="1290">
      <c r="A1290" s="24" t="n">
        <v>2020</v>
      </c>
      <c r="B1290" s="24" t="n">
        <v>2</v>
      </c>
      <c r="C1290" s="24" t="n">
        <v>23</v>
      </c>
      <c r="D1290" s="24" t="n">
        <v>17</v>
      </c>
      <c r="E1290" s="24" t="n">
        <v>9.609999999999999</v>
      </c>
      <c r="F1290" s="25">
        <f>IF($E1290="","",DATE(IF($A1290="",nominal_year,$A1290),$B1290,$C1290)+($D1290-IF(LEFT(hour_conv,1)="1",1,0))/24)</f>
        <v/>
      </c>
      <c r="G1290" s="26">
        <f>IF(F1290="","",INT(F1290))</f>
        <v/>
      </c>
      <c r="H1290">
        <f>IF(G1290="","",IF(AND(MONTH(G1290)*100+DAY(G1290)&gt;=season_lo,MONTH(G1290)*100+DAY(G1290)&lt;=season_hi),1,0))</f>
        <v/>
      </c>
      <c r="I1290">
        <f>IF(G1290="","",G1290-first_day+1)</f>
        <v/>
      </c>
      <c r="J1290" s="27">
        <f>IF(I1290="","",INDEX(Daily!$J$2:$J$421,I1290))</f>
        <v/>
      </c>
      <c r="K1290" s="27">
        <f>IF(J1290="","",J1290+cat_offset)</f>
        <v/>
      </c>
      <c r="L1290" s="27">
        <f>IF(J1290="","",MAX(0,E1290-J1290)^2)</f>
        <v/>
      </c>
      <c r="M1290" s="27">
        <f>IF(J1290="","",MAX(0,E1290-(J1290+twcdh_off))^2)</f>
        <v/>
      </c>
      <c r="N1290" s="27">
        <f>IF(E1290="","",MAX(0,E1290-swcdh_thr)^2)</f>
        <v/>
      </c>
      <c r="O1290">
        <f>IF(K1290="","",ROUND(E1290-K1290,0))</f>
        <v/>
      </c>
      <c r="P1290">
        <f>IF(O1290="","",IF(O1290&gt;=1,O1290,0))</f>
        <v/>
      </c>
      <c r="Q1290" s="27">
        <f>IF(E1290="","",MAX(0,E1290-22))</f>
        <v/>
      </c>
      <c r="R1290" s="27">
        <f>IF(H1290=1,E1290,"")</f>
        <v/>
      </c>
      <c r="S1290" s="27">
        <f>IF(AND(H1290=1,J1290&lt;&gt;""),E1290-J1290,"")</f>
        <v/>
      </c>
      <c r="T1290">
        <f>IF(G1290="","",MONTH(G1290))</f>
        <v/>
      </c>
    </row>
    <row r="1291">
      <c r="A1291" s="24" t="n">
        <v>2020</v>
      </c>
      <c r="B1291" s="24" t="n">
        <v>2</v>
      </c>
      <c r="C1291" s="24" t="n">
        <v>23</v>
      </c>
      <c r="D1291" s="24" t="n">
        <v>18</v>
      </c>
      <c r="E1291" s="24" t="n">
        <v>8.52</v>
      </c>
      <c r="F1291" s="25">
        <f>IF($E1291="","",DATE(IF($A1291="",nominal_year,$A1291),$B1291,$C1291)+($D1291-IF(LEFT(hour_conv,1)="1",1,0))/24)</f>
        <v/>
      </c>
      <c r="G1291" s="26">
        <f>IF(F1291="","",INT(F1291))</f>
        <v/>
      </c>
      <c r="H1291">
        <f>IF(G1291="","",IF(AND(MONTH(G1291)*100+DAY(G1291)&gt;=season_lo,MONTH(G1291)*100+DAY(G1291)&lt;=season_hi),1,0))</f>
        <v/>
      </c>
      <c r="I1291">
        <f>IF(G1291="","",G1291-first_day+1)</f>
        <v/>
      </c>
      <c r="J1291" s="27">
        <f>IF(I1291="","",INDEX(Daily!$J$2:$J$421,I1291))</f>
        <v/>
      </c>
      <c r="K1291" s="27">
        <f>IF(J1291="","",J1291+cat_offset)</f>
        <v/>
      </c>
      <c r="L1291" s="27">
        <f>IF(J1291="","",MAX(0,E1291-J1291)^2)</f>
        <v/>
      </c>
      <c r="M1291" s="27">
        <f>IF(J1291="","",MAX(0,E1291-(J1291+twcdh_off))^2)</f>
        <v/>
      </c>
      <c r="N1291" s="27">
        <f>IF(E1291="","",MAX(0,E1291-swcdh_thr)^2)</f>
        <v/>
      </c>
      <c r="O1291">
        <f>IF(K1291="","",ROUND(E1291-K1291,0))</f>
        <v/>
      </c>
      <c r="P1291">
        <f>IF(O1291="","",IF(O1291&gt;=1,O1291,0))</f>
        <v/>
      </c>
      <c r="Q1291" s="27">
        <f>IF(E1291="","",MAX(0,E1291-22))</f>
        <v/>
      </c>
      <c r="R1291" s="27">
        <f>IF(H1291=1,E1291,"")</f>
        <v/>
      </c>
      <c r="S1291" s="27">
        <f>IF(AND(H1291=1,J1291&lt;&gt;""),E1291-J1291,"")</f>
        <v/>
      </c>
      <c r="T1291">
        <f>IF(G1291="","",MONTH(G1291))</f>
        <v/>
      </c>
    </row>
    <row r="1292">
      <c r="A1292" s="24" t="n">
        <v>2020</v>
      </c>
      <c r="B1292" s="24" t="n">
        <v>2</v>
      </c>
      <c r="C1292" s="24" t="n">
        <v>23</v>
      </c>
      <c r="D1292" s="24" t="n">
        <v>19</v>
      </c>
      <c r="E1292" s="24" t="n">
        <v>8.300000000000001</v>
      </c>
      <c r="F1292" s="25">
        <f>IF($E1292="","",DATE(IF($A1292="",nominal_year,$A1292),$B1292,$C1292)+($D1292-IF(LEFT(hour_conv,1)="1",1,0))/24)</f>
        <v/>
      </c>
      <c r="G1292" s="26">
        <f>IF(F1292="","",INT(F1292))</f>
        <v/>
      </c>
      <c r="H1292">
        <f>IF(G1292="","",IF(AND(MONTH(G1292)*100+DAY(G1292)&gt;=season_lo,MONTH(G1292)*100+DAY(G1292)&lt;=season_hi),1,0))</f>
        <v/>
      </c>
      <c r="I1292">
        <f>IF(G1292="","",G1292-first_day+1)</f>
        <v/>
      </c>
      <c r="J1292" s="27">
        <f>IF(I1292="","",INDEX(Daily!$J$2:$J$421,I1292))</f>
        <v/>
      </c>
      <c r="K1292" s="27">
        <f>IF(J1292="","",J1292+cat_offset)</f>
        <v/>
      </c>
      <c r="L1292" s="27">
        <f>IF(J1292="","",MAX(0,E1292-J1292)^2)</f>
        <v/>
      </c>
      <c r="M1292" s="27">
        <f>IF(J1292="","",MAX(0,E1292-(J1292+twcdh_off))^2)</f>
        <v/>
      </c>
      <c r="N1292" s="27">
        <f>IF(E1292="","",MAX(0,E1292-swcdh_thr)^2)</f>
        <v/>
      </c>
      <c r="O1292">
        <f>IF(K1292="","",ROUND(E1292-K1292,0))</f>
        <v/>
      </c>
      <c r="P1292">
        <f>IF(O1292="","",IF(O1292&gt;=1,O1292,0))</f>
        <v/>
      </c>
      <c r="Q1292" s="27">
        <f>IF(E1292="","",MAX(0,E1292-22))</f>
        <v/>
      </c>
      <c r="R1292" s="27">
        <f>IF(H1292=1,E1292,"")</f>
        <v/>
      </c>
      <c r="S1292" s="27">
        <f>IF(AND(H1292=1,J1292&lt;&gt;""),E1292-J1292,"")</f>
        <v/>
      </c>
      <c r="T1292">
        <f>IF(G1292="","",MONTH(G1292))</f>
        <v/>
      </c>
    </row>
    <row r="1293">
      <c r="A1293" s="24" t="n">
        <v>2020</v>
      </c>
      <c r="B1293" s="24" t="n">
        <v>2</v>
      </c>
      <c r="C1293" s="24" t="n">
        <v>23</v>
      </c>
      <c r="D1293" s="24" t="n">
        <v>20</v>
      </c>
      <c r="E1293" s="24" t="n">
        <v>7.71</v>
      </c>
      <c r="F1293" s="25">
        <f>IF($E1293="","",DATE(IF($A1293="",nominal_year,$A1293),$B1293,$C1293)+($D1293-IF(LEFT(hour_conv,1)="1",1,0))/24)</f>
        <v/>
      </c>
      <c r="G1293" s="26">
        <f>IF(F1293="","",INT(F1293))</f>
        <v/>
      </c>
      <c r="H1293">
        <f>IF(G1293="","",IF(AND(MONTH(G1293)*100+DAY(G1293)&gt;=season_lo,MONTH(G1293)*100+DAY(G1293)&lt;=season_hi),1,0))</f>
        <v/>
      </c>
      <c r="I1293">
        <f>IF(G1293="","",G1293-first_day+1)</f>
        <v/>
      </c>
      <c r="J1293" s="27">
        <f>IF(I1293="","",INDEX(Daily!$J$2:$J$421,I1293))</f>
        <v/>
      </c>
      <c r="K1293" s="27">
        <f>IF(J1293="","",J1293+cat_offset)</f>
        <v/>
      </c>
      <c r="L1293" s="27">
        <f>IF(J1293="","",MAX(0,E1293-J1293)^2)</f>
        <v/>
      </c>
      <c r="M1293" s="27">
        <f>IF(J1293="","",MAX(0,E1293-(J1293+twcdh_off))^2)</f>
        <v/>
      </c>
      <c r="N1293" s="27">
        <f>IF(E1293="","",MAX(0,E1293-swcdh_thr)^2)</f>
        <v/>
      </c>
      <c r="O1293">
        <f>IF(K1293="","",ROUND(E1293-K1293,0))</f>
        <v/>
      </c>
      <c r="P1293">
        <f>IF(O1293="","",IF(O1293&gt;=1,O1293,0))</f>
        <v/>
      </c>
      <c r="Q1293" s="27">
        <f>IF(E1293="","",MAX(0,E1293-22))</f>
        <v/>
      </c>
      <c r="R1293" s="27">
        <f>IF(H1293=1,E1293,"")</f>
        <v/>
      </c>
      <c r="S1293" s="27">
        <f>IF(AND(H1293=1,J1293&lt;&gt;""),E1293-J1293,"")</f>
        <v/>
      </c>
      <c r="T1293">
        <f>IF(G1293="","",MONTH(G1293))</f>
        <v/>
      </c>
    </row>
    <row r="1294">
      <c r="A1294" s="24" t="n">
        <v>2020</v>
      </c>
      <c r="B1294" s="24" t="n">
        <v>2</v>
      </c>
      <c r="C1294" s="24" t="n">
        <v>23</v>
      </c>
      <c r="D1294" s="24" t="n">
        <v>21</v>
      </c>
      <c r="E1294" s="24" t="n">
        <v>6.61</v>
      </c>
      <c r="F1294" s="25">
        <f>IF($E1294="","",DATE(IF($A1294="",nominal_year,$A1294),$B1294,$C1294)+($D1294-IF(LEFT(hour_conv,1)="1",1,0))/24)</f>
        <v/>
      </c>
      <c r="G1294" s="26">
        <f>IF(F1294="","",INT(F1294))</f>
        <v/>
      </c>
      <c r="H1294">
        <f>IF(G1294="","",IF(AND(MONTH(G1294)*100+DAY(G1294)&gt;=season_lo,MONTH(G1294)*100+DAY(G1294)&lt;=season_hi),1,0))</f>
        <v/>
      </c>
      <c r="I1294">
        <f>IF(G1294="","",G1294-first_day+1)</f>
        <v/>
      </c>
      <c r="J1294" s="27">
        <f>IF(I1294="","",INDEX(Daily!$J$2:$J$421,I1294))</f>
        <v/>
      </c>
      <c r="K1294" s="27">
        <f>IF(J1294="","",J1294+cat_offset)</f>
        <v/>
      </c>
      <c r="L1294" s="27">
        <f>IF(J1294="","",MAX(0,E1294-J1294)^2)</f>
        <v/>
      </c>
      <c r="M1294" s="27">
        <f>IF(J1294="","",MAX(0,E1294-(J1294+twcdh_off))^2)</f>
        <v/>
      </c>
      <c r="N1294" s="27">
        <f>IF(E1294="","",MAX(0,E1294-swcdh_thr)^2)</f>
        <v/>
      </c>
      <c r="O1294">
        <f>IF(K1294="","",ROUND(E1294-K1294,0))</f>
        <v/>
      </c>
      <c r="P1294">
        <f>IF(O1294="","",IF(O1294&gt;=1,O1294,0))</f>
        <v/>
      </c>
      <c r="Q1294" s="27">
        <f>IF(E1294="","",MAX(0,E1294-22))</f>
        <v/>
      </c>
      <c r="R1294" s="27">
        <f>IF(H1294=1,E1294,"")</f>
        <v/>
      </c>
      <c r="S1294" s="27">
        <f>IF(AND(H1294=1,J1294&lt;&gt;""),E1294-J1294,"")</f>
        <v/>
      </c>
      <c r="T1294">
        <f>IF(G1294="","",MONTH(G1294))</f>
        <v/>
      </c>
    </row>
    <row r="1295">
      <c r="A1295" s="24" t="n">
        <v>2020</v>
      </c>
      <c r="B1295" s="24" t="n">
        <v>2</v>
      </c>
      <c r="C1295" s="24" t="n">
        <v>23</v>
      </c>
      <c r="D1295" s="24" t="n">
        <v>22</v>
      </c>
      <c r="E1295" s="24" t="n">
        <v>5.67</v>
      </c>
      <c r="F1295" s="25">
        <f>IF($E1295="","",DATE(IF($A1295="",nominal_year,$A1295),$B1295,$C1295)+($D1295-IF(LEFT(hour_conv,1)="1",1,0))/24)</f>
        <v/>
      </c>
      <c r="G1295" s="26">
        <f>IF(F1295="","",INT(F1295))</f>
        <v/>
      </c>
      <c r="H1295">
        <f>IF(G1295="","",IF(AND(MONTH(G1295)*100+DAY(G1295)&gt;=season_lo,MONTH(G1295)*100+DAY(G1295)&lt;=season_hi),1,0))</f>
        <v/>
      </c>
      <c r="I1295">
        <f>IF(G1295="","",G1295-first_day+1)</f>
        <v/>
      </c>
      <c r="J1295" s="27">
        <f>IF(I1295="","",INDEX(Daily!$J$2:$J$421,I1295))</f>
        <v/>
      </c>
      <c r="K1295" s="27">
        <f>IF(J1295="","",J1295+cat_offset)</f>
        <v/>
      </c>
      <c r="L1295" s="27">
        <f>IF(J1295="","",MAX(0,E1295-J1295)^2)</f>
        <v/>
      </c>
      <c r="M1295" s="27">
        <f>IF(J1295="","",MAX(0,E1295-(J1295+twcdh_off))^2)</f>
        <v/>
      </c>
      <c r="N1295" s="27">
        <f>IF(E1295="","",MAX(0,E1295-swcdh_thr)^2)</f>
        <v/>
      </c>
      <c r="O1295">
        <f>IF(K1295="","",ROUND(E1295-K1295,0))</f>
        <v/>
      </c>
      <c r="P1295">
        <f>IF(O1295="","",IF(O1295&gt;=1,O1295,0))</f>
        <v/>
      </c>
      <c r="Q1295" s="27">
        <f>IF(E1295="","",MAX(0,E1295-22))</f>
        <v/>
      </c>
      <c r="R1295" s="27">
        <f>IF(H1295=1,E1295,"")</f>
        <v/>
      </c>
      <c r="S1295" s="27">
        <f>IF(AND(H1295=1,J1295&lt;&gt;""),E1295-J1295,"")</f>
        <v/>
      </c>
      <c r="T1295">
        <f>IF(G1295="","",MONTH(G1295))</f>
        <v/>
      </c>
    </row>
    <row r="1296">
      <c r="A1296" s="24" t="n">
        <v>2020</v>
      </c>
      <c r="B1296" s="24" t="n">
        <v>2</v>
      </c>
      <c r="C1296" s="24" t="n">
        <v>23</v>
      </c>
      <c r="D1296" s="24" t="n">
        <v>23</v>
      </c>
      <c r="E1296" s="24" t="n">
        <v>4.96</v>
      </c>
      <c r="F1296" s="25">
        <f>IF($E1296="","",DATE(IF($A1296="",nominal_year,$A1296),$B1296,$C1296)+($D1296-IF(LEFT(hour_conv,1)="1",1,0))/24)</f>
        <v/>
      </c>
      <c r="G1296" s="26">
        <f>IF(F1296="","",INT(F1296))</f>
        <v/>
      </c>
      <c r="H1296">
        <f>IF(G1296="","",IF(AND(MONTH(G1296)*100+DAY(G1296)&gt;=season_lo,MONTH(G1296)*100+DAY(G1296)&lt;=season_hi),1,0))</f>
        <v/>
      </c>
      <c r="I1296">
        <f>IF(G1296="","",G1296-first_day+1)</f>
        <v/>
      </c>
      <c r="J1296" s="27">
        <f>IF(I1296="","",INDEX(Daily!$J$2:$J$421,I1296))</f>
        <v/>
      </c>
      <c r="K1296" s="27">
        <f>IF(J1296="","",J1296+cat_offset)</f>
        <v/>
      </c>
      <c r="L1296" s="27">
        <f>IF(J1296="","",MAX(0,E1296-J1296)^2)</f>
        <v/>
      </c>
      <c r="M1296" s="27">
        <f>IF(J1296="","",MAX(0,E1296-(J1296+twcdh_off))^2)</f>
        <v/>
      </c>
      <c r="N1296" s="27">
        <f>IF(E1296="","",MAX(0,E1296-swcdh_thr)^2)</f>
        <v/>
      </c>
      <c r="O1296">
        <f>IF(K1296="","",ROUND(E1296-K1296,0))</f>
        <v/>
      </c>
      <c r="P1296">
        <f>IF(O1296="","",IF(O1296&gt;=1,O1296,0))</f>
        <v/>
      </c>
      <c r="Q1296" s="27">
        <f>IF(E1296="","",MAX(0,E1296-22))</f>
        <v/>
      </c>
      <c r="R1296" s="27">
        <f>IF(H1296=1,E1296,"")</f>
        <v/>
      </c>
      <c r="S1296" s="27">
        <f>IF(AND(H1296=1,J1296&lt;&gt;""),E1296-J1296,"")</f>
        <v/>
      </c>
      <c r="T1296">
        <f>IF(G1296="","",MONTH(G1296))</f>
        <v/>
      </c>
    </row>
    <row r="1297">
      <c r="A1297" s="24" t="n">
        <v>2020</v>
      </c>
      <c r="B1297" s="24" t="n">
        <v>2</v>
      </c>
      <c r="C1297" s="24" t="n">
        <v>23</v>
      </c>
      <c r="D1297" s="24" t="n">
        <v>24</v>
      </c>
      <c r="E1297" s="24" t="n">
        <v>4.55</v>
      </c>
      <c r="F1297" s="25">
        <f>IF($E1297="","",DATE(IF($A1297="",nominal_year,$A1297),$B1297,$C1297)+($D1297-IF(LEFT(hour_conv,1)="1",1,0))/24)</f>
        <v/>
      </c>
      <c r="G1297" s="26">
        <f>IF(F1297="","",INT(F1297))</f>
        <v/>
      </c>
      <c r="H1297">
        <f>IF(G1297="","",IF(AND(MONTH(G1297)*100+DAY(G1297)&gt;=season_lo,MONTH(G1297)*100+DAY(G1297)&lt;=season_hi),1,0))</f>
        <v/>
      </c>
      <c r="I1297">
        <f>IF(G1297="","",G1297-first_day+1)</f>
        <v/>
      </c>
      <c r="J1297" s="27">
        <f>IF(I1297="","",INDEX(Daily!$J$2:$J$421,I1297))</f>
        <v/>
      </c>
      <c r="K1297" s="27">
        <f>IF(J1297="","",J1297+cat_offset)</f>
        <v/>
      </c>
      <c r="L1297" s="27">
        <f>IF(J1297="","",MAX(0,E1297-J1297)^2)</f>
        <v/>
      </c>
      <c r="M1297" s="27">
        <f>IF(J1297="","",MAX(0,E1297-(J1297+twcdh_off))^2)</f>
        <v/>
      </c>
      <c r="N1297" s="27">
        <f>IF(E1297="","",MAX(0,E1297-swcdh_thr)^2)</f>
        <v/>
      </c>
      <c r="O1297">
        <f>IF(K1297="","",ROUND(E1297-K1297,0))</f>
        <v/>
      </c>
      <c r="P1297">
        <f>IF(O1297="","",IF(O1297&gt;=1,O1297,0))</f>
        <v/>
      </c>
      <c r="Q1297" s="27">
        <f>IF(E1297="","",MAX(0,E1297-22))</f>
        <v/>
      </c>
      <c r="R1297" s="27">
        <f>IF(H1297=1,E1297,"")</f>
        <v/>
      </c>
      <c r="S1297" s="27">
        <f>IF(AND(H1297=1,J1297&lt;&gt;""),E1297-J1297,"")</f>
        <v/>
      </c>
      <c r="T1297">
        <f>IF(G1297="","",MONTH(G1297))</f>
        <v/>
      </c>
    </row>
    <row r="1298">
      <c r="A1298" s="24" t="n">
        <v>2020</v>
      </c>
      <c r="B1298" s="24" t="n">
        <v>2</v>
      </c>
      <c r="C1298" s="24" t="n">
        <v>24</v>
      </c>
      <c r="D1298" s="24" t="n">
        <v>1</v>
      </c>
      <c r="E1298" s="24" t="n">
        <v>5.14</v>
      </c>
      <c r="F1298" s="25">
        <f>IF($E1298="","",DATE(IF($A1298="",nominal_year,$A1298),$B1298,$C1298)+($D1298-IF(LEFT(hour_conv,1)="1",1,0))/24)</f>
        <v/>
      </c>
      <c r="G1298" s="26">
        <f>IF(F1298="","",INT(F1298))</f>
        <v/>
      </c>
      <c r="H1298">
        <f>IF(G1298="","",IF(AND(MONTH(G1298)*100+DAY(G1298)&gt;=season_lo,MONTH(G1298)*100+DAY(G1298)&lt;=season_hi),1,0))</f>
        <v/>
      </c>
      <c r="I1298">
        <f>IF(G1298="","",G1298-first_day+1)</f>
        <v/>
      </c>
      <c r="J1298" s="27">
        <f>IF(I1298="","",INDEX(Daily!$J$2:$J$421,I1298))</f>
        <v/>
      </c>
      <c r="K1298" s="27">
        <f>IF(J1298="","",J1298+cat_offset)</f>
        <v/>
      </c>
      <c r="L1298" s="27">
        <f>IF(J1298="","",MAX(0,E1298-J1298)^2)</f>
        <v/>
      </c>
      <c r="M1298" s="27">
        <f>IF(J1298="","",MAX(0,E1298-(J1298+twcdh_off))^2)</f>
        <v/>
      </c>
      <c r="N1298" s="27">
        <f>IF(E1298="","",MAX(0,E1298-swcdh_thr)^2)</f>
        <v/>
      </c>
      <c r="O1298">
        <f>IF(K1298="","",ROUND(E1298-K1298,0))</f>
        <v/>
      </c>
      <c r="P1298">
        <f>IF(O1298="","",IF(O1298&gt;=1,O1298,0))</f>
        <v/>
      </c>
      <c r="Q1298" s="27">
        <f>IF(E1298="","",MAX(0,E1298-22))</f>
        <v/>
      </c>
      <c r="R1298" s="27">
        <f>IF(H1298=1,E1298,"")</f>
        <v/>
      </c>
      <c r="S1298" s="27">
        <f>IF(AND(H1298=1,J1298&lt;&gt;""),E1298-J1298,"")</f>
        <v/>
      </c>
      <c r="T1298">
        <f>IF(G1298="","",MONTH(G1298))</f>
        <v/>
      </c>
    </row>
    <row r="1299">
      <c r="A1299" s="24" t="n">
        <v>2020</v>
      </c>
      <c r="B1299" s="24" t="n">
        <v>2</v>
      </c>
      <c r="C1299" s="24" t="n">
        <v>24</v>
      </c>
      <c r="D1299" s="24" t="n">
        <v>2</v>
      </c>
      <c r="E1299" s="24" t="n">
        <v>4.6</v>
      </c>
      <c r="F1299" s="25">
        <f>IF($E1299="","",DATE(IF($A1299="",nominal_year,$A1299),$B1299,$C1299)+($D1299-IF(LEFT(hour_conv,1)="1",1,0))/24)</f>
        <v/>
      </c>
      <c r="G1299" s="26">
        <f>IF(F1299="","",INT(F1299))</f>
        <v/>
      </c>
      <c r="H1299">
        <f>IF(G1299="","",IF(AND(MONTH(G1299)*100+DAY(G1299)&gt;=season_lo,MONTH(G1299)*100+DAY(G1299)&lt;=season_hi),1,0))</f>
        <v/>
      </c>
      <c r="I1299">
        <f>IF(G1299="","",G1299-first_day+1)</f>
        <v/>
      </c>
      <c r="J1299" s="27">
        <f>IF(I1299="","",INDEX(Daily!$J$2:$J$421,I1299))</f>
        <v/>
      </c>
      <c r="K1299" s="27">
        <f>IF(J1299="","",J1299+cat_offset)</f>
        <v/>
      </c>
      <c r="L1299" s="27">
        <f>IF(J1299="","",MAX(0,E1299-J1299)^2)</f>
        <v/>
      </c>
      <c r="M1299" s="27">
        <f>IF(J1299="","",MAX(0,E1299-(J1299+twcdh_off))^2)</f>
        <v/>
      </c>
      <c r="N1299" s="27">
        <f>IF(E1299="","",MAX(0,E1299-swcdh_thr)^2)</f>
        <v/>
      </c>
      <c r="O1299">
        <f>IF(K1299="","",ROUND(E1299-K1299,0))</f>
        <v/>
      </c>
      <c r="P1299">
        <f>IF(O1299="","",IF(O1299&gt;=1,O1299,0))</f>
        <v/>
      </c>
      <c r="Q1299" s="27">
        <f>IF(E1299="","",MAX(0,E1299-22))</f>
        <v/>
      </c>
      <c r="R1299" s="27">
        <f>IF(H1299=1,E1299,"")</f>
        <v/>
      </c>
      <c r="S1299" s="27">
        <f>IF(AND(H1299=1,J1299&lt;&gt;""),E1299-J1299,"")</f>
        <v/>
      </c>
      <c r="T1299">
        <f>IF(G1299="","",MONTH(G1299))</f>
        <v/>
      </c>
    </row>
    <row r="1300">
      <c r="A1300" s="24" t="n">
        <v>2020</v>
      </c>
      <c r="B1300" s="24" t="n">
        <v>2</v>
      </c>
      <c r="C1300" s="24" t="n">
        <v>24</v>
      </c>
      <c r="D1300" s="24" t="n">
        <v>3</v>
      </c>
      <c r="E1300" s="24" t="n">
        <v>3.65</v>
      </c>
      <c r="F1300" s="25">
        <f>IF($E1300="","",DATE(IF($A1300="",nominal_year,$A1300),$B1300,$C1300)+($D1300-IF(LEFT(hour_conv,1)="1",1,0))/24)</f>
        <v/>
      </c>
      <c r="G1300" s="26">
        <f>IF(F1300="","",INT(F1300))</f>
        <v/>
      </c>
      <c r="H1300">
        <f>IF(G1300="","",IF(AND(MONTH(G1300)*100+DAY(G1300)&gt;=season_lo,MONTH(G1300)*100+DAY(G1300)&lt;=season_hi),1,0))</f>
        <v/>
      </c>
      <c r="I1300">
        <f>IF(G1300="","",G1300-first_day+1)</f>
        <v/>
      </c>
      <c r="J1300" s="27">
        <f>IF(I1300="","",INDEX(Daily!$J$2:$J$421,I1300))</f>
        <v/>
      </c>
      <c r="K1300" s="27">
        <f>IF(J1300="","",J1300+cat_offset)</f>
        <v/>
      </c>
      <c r="L1300" s="27">
        <f>IF(J1300="","",MAX(0,E1300-J1300)^2)</f>
        <v/>
      </c>
      <c r="M1300" s="27">
        <f>IF(J1300="","",MAX(0,E1300-(J1300+twcdh_off))^2)</f>
        <v/>
      </c>
      <c r="N1300" s="27">
        <f>IF(E1300="","",MAX(0,E1300-swcdh_thr)^2)</f>
        <v/>
      </c>
      <c r="O1300">
        <f>IF(K1300="","",ROUND(E1300-K1300,0))</f>
        <v/>
      </c>
      <c r="P1300">
        <f>IF(O1300="","",IF(O1300&gt;=1,O1300,0))</f>
        <v/>
      </c>
      <c r="Q1300" s="27">
        <f>IF(E1300="","",MAX(0,E1300-22))</f>
        <v/>
      </c>
      <c r="R1300" s="27">
        <f>IF(H1300=1,E1300,"")</f>
        <v/>
      </c>
      <c r="S1300" s="27">
        <f>IF(AND(H1300=1,J1300&lt;&gt;""),E1300-J1300,"")</f>
        <v/>
      </c>
      <c r="T1300">
        <f>IF(G1300="","",MONTH(G1300))</f>
        <v/>
      </c>
    </row>
    <row r="1301">
      <c r="A1301" s="24" t="n">
        <v>2020</v>
      </c>
      <c r="B1301" s="24" t="n">
        <v>2</v>
      </c>
      <c r="C1301" s="24" t="n">
        <v>24</v>
      </c>
      <c r="D1301" s="24" t="n">
        <v>4</v>
      </c>
      <c r="E1301" s="24" t="n">
        <v>3.62</v>
      </c>
      <c r="F1301" s="25">
        <f>IF($E1301="","",DATE(IF($A1301="",nominal_year,$A1301),$B1301,$C1301)+($D1301-IF(LEFT(hour_conv,1)="1",1,0))/24)</f>
        <v/>
      </c>
      <c r="G1301" s="26">
        <f>IF(F1301="","",INT(F1301))</f>
        <v/>
      </c>
      <c r="H1301">
        <f>IF(G1301="","",IF(AND(MONTH(G1301)*100+DAY(G1301)&gt;=season_lo,MONTH(G1301)*100+DAY(G1301)&lt;=season_hi),1,0))</f>
        <v/>
      </c>
      <c r="I1301">
        <f>IF(G1301="","",G1301-first_day+1)</f>
        <v/>
      </c>
      <c r="J1301" s="27">
        <f>IF(I1301="","",INDEX(Daily!$J$2:$J$421,I1301))</f>
        <v/>
      </c>
      <c r="K1301" s="27">
        <f>IF(J1301="","",J1301+cat_offset)</f>
        <v/>
      </c>
      <c r="L1301" s="27">
        <f>IF(J1301="","",MAX(0,E1301-J1301)^2)</f>
        <v/>
      </c>
      <c r="M1301" s="27">
        <f>IF(J1301="","",MAX(0,E1301-(J1301+twcdh_off))^2)</f>
        <v/>
      </c>
      <c r="N1301" s="27">
        <f>IF(E1301="","",MAX(0,E1301-swcdh_thr)^2)</f>
        <v/>
      </c>
      <c r="O1301">
        <f>IF(K1301="","",ROUND(E1301-K1301,0))</f>
        <v/>
      </c>
      <c r="P1301">
        <f>IF(O1301="","",IF(O1301&gt;=1,O1301,0))</f>
        <v/>
      </c>
      <c r="Q1301" s="27">
        <f>IF(E1301="","",MAX(0,E1301-22))</f>
        <v/>
      </c>
      <c r="R1301" s="27">
        <f>IF(H1301=1,E1301,"")</f>
        <v/>
      </c>
      <c r="S1301" s="27">
        <f>IF(AND(H1301=1,J1301&lt;&gt;""),E1301-J1301,"")</f>
        <v/>
      </c>
      <c r="T1301">
        <f>IF(G1301="","",MONTH(G1301))</f>
        <v/>
      </c>
    </row>
    <row r="1302">
      <c r="A1302" s="24" t="n">
        <v>2020</v>
      </c>
      <c r="B1302" s="24" t="n">
        <v>2</v>
      </c>
      <c r="C1302" s="24" t="n">
        <v>24</v>
      </c>
      <c r="D1302" s="24" t="n">
        <v>5</v>
      </c>
      <c r="E1302" s="24" t="n">
        <v>3.68</v>
      </c>
      <c r="F1302" s="25">
        <f>IF($E1302="","",DATE(IF($A1302="",nominal_year,$A1302),$B1302,$C1302)+($D1302-IF(LEFT(hour_conv,1)="1",1,0))/24)</f>
        <v/>
      </c>
      <c r="G1302" s="26">
        <f>IF(F1302="","",INT(F1302))</f>
        <v/>
      </c>
      <c r="H1302">
        <f>IF(G1302="","",IF(AND(MONTH(G1302)*100+DAY(G1302)&gt;=season_lo,MONTH(G1302)*100+DAY(G1302)&lt;=season_hi),1,0))</f>
        <v/>
      </c>
      <c r="I1302">
        <f>IF(G1302="","",G1302-first_day+1)</f>
        <v/>
      </c>
      <c r="J1302" s="27">
        <f>IF(I1302="","",INDEX(Daily!$J$2:$J$421,I1302))</f>
        <v/>
      </c>
      <c r="K1302" s="27">
        <f>IF(J1302="","",J1302+cat_offset)</f>
        <v/>
      </c>
      <c r="L1302" s="27">
        <f>IF(J1302="","",MAX(0,E1302-J1302)^2)</f>
        <v/>
      </c>
      <c r="M1302" s="27">
        <f>IF(J1302="","",MAX(0,E1302-(J1302+twcdh_off))^2)</f>
        <v/>
      </c>
      <c r="N1302" s="27">
        <f>IF(E1302="","",MAX(0,E1302-swcdh_thr)^2)</f>
        <v/>
      </c>
      <c r="O1302">
        <f>IF(K1302="","",ROUND(E1302-K1302,0))</f>
        <v/>
      </c>
      <c r="P1302">
        <f>IF(O1302="","",IF(O1302&gt;=1,O1302,0))</f>
        <v/>
      </c>
      <c r="Q1302" s="27">
        <f>IF(E1302="","",MAX(0,E1302-22))</f>
        <v/>
      </c>
      <c r="R1302" s="27">
        <f>IF(H1302=1,E1302,"")</f>
        <v/>
      </c>
      <c r="S1302" s="27">
        <f>IF(AND(H1302=1,J1302&lt;&gt;""),E1302-J1302,"")</f>
        <v/>
      </c>
      <c r="T1302">
        <f>IF(G1302="","",MONTH(G1302))</f>
        <v/>
      </c>
    </row>
    <row r="1303">
      <c r="A1303" s="24" t="n">
        <v>2020</v>
      </c>
      <c r="B1303" s="24" t="n">
        <v>2</v>
      </c>
      <c r="C1303" s="24" t="n">
        <v>24</v>
      </c>
      <c r="D1303" s="24" t="n">
        <v>6</v>
      </c>
      <c r="E1303" s="24" t="n">
        <v>4.57</v>
      </c>
      <c r="F1303" s="25">
        <f>IF($E1303="","",DATE(IF($A1303="",nominal_year,$A1303),$B1303,$C1303)+($D1303-IF(LEFT(hour_conv,1)="1",1,0))/24)</f>
        <v/>
      </c>
      <c r="G1303" s="26">
        <f>IF(F1303="","",INT(F1303))</f>
        <v/>
      </c>
      <c r="H1303">
        <f>IF(G1303="","",IF(AND(MONTH(G1303)*100+DAY(G1303)&gt;=season_lo,MONTH(G1303)*100+DAY(G1303)&lt;=season_hi),1,0))</f>
        <v/>
      </c>
      <c r="I1303">
        <f>IF(G1303="","",G1303-first_day+1)</f>
        <v/>
      </c>
      <c r="J1303" s="27">
        <f>IF(I1303="","",INDEX(Daily!$J$2:$J$421,I1303))</f>
        <v/>
      </c>
      <c r="K1303" s="27">
        <f>IF(J1303="","",J1303+cat_offset)</f>
        <v/>
      </c>
      <c r="L1303" s="27">
        <f>IF(J1303="","",MAX(0,E1303-J1303)^2)</f>
        <v/>
      </c>
      <c r="M1303" s="27">
        <f>IF(J1303="","",MAX(0,E1303-(J1303+twcdh_off))^2)</f>
        <v/>
      </c>
      <c r="N1303" s="27">
        <f>IF(E1303="","",MAX(0,E1303-swcdh_thr)^2)</f>
        <v/>
      </c>
      <c r="O1303">
        <f>IF(K1303="","",ROUND(E1303-K1303,0))</f>
        <v/>
      </c>
      <c r="P1303">
        <f>IF(O1303="","",IF(O1303&gt;=1,O1303,0))</f>
        <v/>
      </c>
      <c r="Q1303" s="27">
        <f>IF(E1303="","",MAX(0,E1303-22))</f>
        <v/>
      </c>
      <c r="R1303" s="27">
        <f>IF(H1303=1,E1303,"")</f>
        <v/>
      </c>
      <c r="S1303" s="27">
        <f>IF(AND(H1303=1,J1303&lt;&gt;""),E1303-J1303,"")</f>
        <v/>
      </c>
      <c r="T1303">
        <f>IF(G1303="","",MONTH(G1303))</f>
        <v/>
      </c>
    </row>
    <row r="1304">
      <c r="A1304" s="24" t="n">
        <v>2020</v>
      </c>
      <c r="B1304" s="24" t="n">
        <v>2</v>
      </c>
      <c r="C1304" s="24" t="n">
        <v>24</v>
      </c>
      <c r="D1304" s="24" t="n">
        <v>7</v>
      </c>
      <c r="E1304" s="24" t="n">
        <v>4.1</v>
      </c>
      <c r="F1304" s="25">
        <f>IF($E1304="","",DATE(IF($A1304="",nominal_year,$A1304),$B1304,$C1304)+($D1304-IF(LEFT(hour_conv,1)="1",1,0))/24)</f>
        <v/>
      </c>
      <c r="G1304" s="26">
        <f>IF(F1304="","",INT(F1304))</f>
        <v/>
      </c>
      <c r="H1304">
        <f>IF(G1304="","",IF(AND(MONTH(G1304)*100+DAY(G1304)&gt;=season_lo,MONTH(G1304)*100+DAY(G1304)&lt;=season_hi),1,0))</f>
        <v/>
      </c>
      <c r="I1304">
        <f>IF(G1304="","",G1304-first_day+1)</f>
        <v/>
      </c>
      <c r="J1304" s="27">
        <f>IF(I1304="","",INDEX(Daily!$J$2:$J$421,I1304))</f>
        <v/>
      </c>
      <c r="K1304" s="27">
        <f>IF(J1304="","",J1304+cat_offset)</f>
        <v/>
      </c>
      <c r="L1304" s="27">
        <f>IF(J1304="","",MAX(0,E1304-J1304)^2)</f>
        <v/>
      </c>
      <c r="M1304" s="27">
        <f>IF(J1304="","",MAX(0,E1304-(J1304+twcdh_off))^2)</f>
        <v/>
      </c>
      <c r="N1304" s="27">
        <f>IF(E1304="","",MAX(0,E1304-swcdh_thr)^2)</f>
        <v/>
      </c>
      <c r="O1304">
        <f>IF(K1304="","",ROUND(E1304-K1304,0))</f>
        <v/>
      </c>
      <c r="P1304">
        <f>IF(O1304="","",IF(O1304&gt;=1,O1304,0))</f>
        <v/>
      </c>
      <c r="Q1304" s="27">
        <f>IF(E1304="","",MAX(0,E1304-22))</f>
        <v/>
      </c>
      <c r="R1304" s="27">
        <f>IF(H1304=1,E1304,"")</f>
        <v/>
      </c>
      <c r="S1304" s="27">
        <f>IF(AND(H1304=1,J1304&lt;&gt;""),E1304-J1304,"")</f>
        <v/>
      </c>
      <c r="T1304">
        <f>IF(G1304="","",MONTH(G1304))</f>
        <v/>
      </c>
    </row>
    <row r="1305">
      <c r="A1305" s="24" t="n">
        <v>2020</v>
      </c>
      <c r="B1305" s="24" t="n">
        <v>2</v>
      </c>
      <c r="C1305" s="24" t="n">
        <v>24</v>
      </c>
      <c r="D1305" s="24" t="n">
        <v>8</v>
      </c>
      <c r="E1305" s="24" t="n">
        <v>6.11</v>
      </c>
      <c r="F1305" s="25">
        <f>IF($E1305="","",DATE(IF($A1305="",nominal_year,$A1305),$B1305,$C1305)+($D1305-IF(LEFT(hour_conv,1)="1",1,0))/24)</f>
        <v/>
      </c>
      <c r="G1305" s="26">
        <f>IF(F1305="","",INT(F1305))</f>
        <v/>
      </c>
      <c r="H1305">
        <f>IF(G1305="","",IF(AND(MONTH(G1305)*100+DAY(G1305)&gt;=season_lo,MONTH(G1305)*100+DAY(G1305)&lt;=season_hi),1,0))</f>
        <v/>
      </c>
      <c r="I1305">
        <f>IF(G1305="","",G1305-first_day+1)</f>
        <v/>
      </c>
      <c r="J1305" s="27">
        <f>IF(I1305="","",INDEX(Daily!$J$2:$J$421,I1305))</f>
        <v/>
      </c>
      <c r="K1305" s="27">
        <f>IF(J1305="","",J1305+cat_offset)</f>
        <v/>
      </c>
      <c r="L1305" s="27">
        <f>IF(J1305="","",MAX(0,E1305-J1305)^2)</f>
        <v/>
      </c>
      <c r="M1305" s="27">
        <f>IF(J1305="","",MAX(0,E1305-(J1305+twcdh_off))^2)</f>
        <v/>
      </c>
      <c r="N1305" s="27">
        <f>IF(E1305="","",MAX(0,E1305-swcdh_thr)^2)</f>
        <v/>
      </c>
      <c r="O1305">
        <f>IF(K1305="","",ROUND(E1305-K1305,0))</f>
        <v/>
      </c>
      <c r="P1305">
        <f>IF(O1305="","",IF(O1305&gt;=1,O1305,0))</f>
        <v/>
      </c>
      <c r="Q1305" s="27">
        <f>IF(E1305="","",MAX(0,E1305-22))</f>
        <v/>
      </c>
      <c r="R1305" s="27">
        <f>IF(H1305=1,E1305,"")</f>
        <v/>
      </c>
      <c r="S1305" s="27">
        <f>IF(AND(H1305=1,J1305&lt;&gt;""),E1305-J1305,"")</f>
        <v/>
      </c>
      <c r="T1305">
        <f>IF(G1305="","",MONTH(G1305))</f>
        <v/>
      </c>
    </row>
    <row r="1306">
      <c r="A1306" s="24" t="n">
        <v>2020</v>
      </c>
      <c r="B1306" s="24" t="n">
        <v>2</v>
      </c>
      <c r="C1306" s="24" t="n">
        <v>24</v>
      </c>
      <c r="D1306" s="24" t="n">
        <v>9</v>
      </c>
      <c r="E1306" s="24" t="n">
        <v>6.23</v>
      </c>
      <c r="F1306" s="25">
        <f>IF($E1306="","",DATE(IF($A1306="",nominal_year,$A1306),$B1306,$C1306)+($D1306-IF(LEFT(hour_conv,1)="1",1,0))/24)</f>
        <v/>
      </c>
      <c r="G1306" s="26">
        <f>IF(F1306="","",INT(F1306))</f>
        <v/>
      </c>
      <c r="H1306">
        <f>IF(G1306="","",IF(AND(MONTH(G1306)*100+DAY(G1306)&gt;=season_lo,MONTH(G1306)*100+DAY(G1306)&lt;=season_hi),1,0))</f>
        <v/>
      </c>
      <c r="I1306">
        <f>IF(G1306="","",G1306-first_day+1)</f>
        <v/>
      </c>
      <c r="J1306" s="27">
        <f>IF(I1306="","",INDEX(Daily!$J$2:$J$421,I1306))</f>
        <v/>
      </c>
      <c r="K1306" s="27">
        <f>IF(J1306="","",J1306+cat_offset)</f>
        <v/>
      </c>
      <c r="L1306" s="27">
        <f>IF(J1306="","",MAX(0,E1306-J1306)^2)</f>
        <v/>
      </c>
      <c r="M1306" s="27">
        <f>IF(J1306="","",MAX(0,E1306-(J1306+twcdh_off))^2)</f>
        <v/>
      </c>
      <c r="N1306" s="27">
        <f>IF(E1306="","",MAX(0,E1306-swcdh_thr)^2)</f>
        <v/>
      </c>
      <c r="O1306">
        <f>IF(K1306="","",ROUND(E1306-K1306,0))</f>
        <v/>
      </c>
      <c r="P1306">
        <f>IF(O1306="","",IF(O1306&gt;=1,O1306,0))</f>
        <v/>
      </c>
      <c r="Q1306" s="27">
        <f>IF(E1306="","",MAX(0,E1306-22))</f>
        <v/>
      </c>
      <c r="R1306" s="27">
        <f>IF(H1306=1,E1306,"")</f>
        <v/>
      </c>
      <c r="S1306" s="27">
        <f>IF(AND(H1306=1,J1306&lt;&gt;""),E1306-J1306,"")</f>
        <v/>
      </c>
      <c r="T1306">
        <f>IF(G1306="","",MONTH(G1306))</f>
        <v/>
      </c>
    </row>
    <row r="1307">
      <c r="A1307" s="24" t="n">
        <v>2020</v>
      </c>
      <c r="B1307" s="24" t="n">
        <v>2</v>
      </c>
      <c r="C1307" s="24" t="n">
        <v>24</v>
      </c>
      <c r="D1307" s="24" t="n">
        <v>10</v>
      </c>
      <c r="E1307" s="24" t="n">
        <v>6.97</v>
      </c>
      <c r="F1307" s="25">
        <f>IF($E1307="","",DATE(IF($A1307="",nominal_year,$A1307),$B1307,$C1307)+($D1307-IF(LEFT(hour_conv,1)="1",1,0))/24)</f>
        <v/>
      </c>
      <c r="G1307" s="26">
        <f>IF(F1307="","",INT(F1307))</f>
        <v/>
      </c>
      <c r="H1307">
        <f>IF(G1307="","",IF(AND(MONTH(G1307)*100+DAY(G1307)&gt;=season_lo,MONTH(G1307)*100+DAY(G1307)&lt;=season_hi),1,0))</f>
        <v/>
      </c>
      <c r="I1307">
        <f>IF(G1307="","",G1307-first_day+1)</f>
        <v/>
      </c>
      <c r="J1307" s="27">
        <f>IF(I1307="","",INDEX(Daily!$J$2:$J$421,I1307))</f>
        <v/>
      </c>
      <c r="K1307" s="27">
        <f>IF(J1307="","",J1307+cat_offset)</f>
        <v/>
      </c>
      <c r="L1307" s="27">
        <f>IF(J1307="","",MAX(0,E1307-J1307)^2)</f>
        <v/>
      </c>
      <c r="M1307" s="27">
        <f>IF(J1307="","",MAX(0,E1307-(J1307+twcdh_off))^2)</f>
        <v/>
      </c>
      <c r="N1307" s="27">
        <f>IF(E1307="","",MAX(0,E1307-swcdh_thr)^2)</f>
        <v/>
      </c>
      <c r="O1307">
        <f>IF(K1307="","",ROUND(E1307-K1307,0))</f>
        <v/>
      </c>
      <c r="P1307">
        <f>IF(O1307="","",IF(O1307&gt;=1,O1307,0))</f>
        <v/>
      </c>
      <c r="Q1307" s="27">
        <f>IF(E1307="","",MAX(0,E1307-22))</f>
        <v/>
      </c>
      <c r="R1307" s="27">
        <f>IF(H1307=1,E1307,"")</f>
        <v/>
      </c>
      <c r="S1307" s="27">
        <f>IF(AND(H1307=1,J1307&lt;&gt;""),E1307-J1307,"")</f>
        <v/>
      </c>
      <c r="T1307">
        <f>IF(G1307="","",MONTH(G1307))</f>
        <v/>
      </c>
    </row>
    <row r="1308">
      <c r="A1308" s="24" t="n">
        <v>2020</v>
      </c>
      <c r="B1308" s="24" t="n">
        <v>2</v>
      </c>
      <c r="C1308" s="24" t="n">
        <v>24</v>
      </c>
      <c r="D1308" s="24" t="n">
        <v>11</v>
      </c>
      <c r="E1308" s="24" t="n">
        <v>8.289999999999999</v>
      </c>
      <c r="F1308" s="25">
        <f>IF($E1308="","",DATE(IF($A1308="",nominal_year,$A1308),$B1308,$C1308)+($D1308-IF(LEFT(hour_conv,1)="1",1,0))/24)</f>
        <v/>
      </c>
      <c r="G1308" s="26">
        <f>IF(F1308="","",INT(F1308))</f>
        <v/>
      </c>
      <c r="H1308">
        <f>IF(G1308="","",IF(AND(MONTH(G1308)*100+DAY(G1308)&gt;=season_lo,MONTH(G1308)*100+DAY(G1308)&lt;=season_hi),1,0))</f>
        <v/>
      </c>
      <c r="I1308">
        <f>IF(G1308="","",G1308-first_day+1)</f>
        <v/>
      </c>
      <c r="J1308" s="27">
        <f>IF(I1308="","",INDEX(Daily!$J$2:$J$421,I1308))</f>
        <v/>
      </c>
      <c r="K1308" s="27">
        <f>IF(J1308="","",J1308+cat_offset)</f>
        <v/>
      </c>
      <c r="L1308" s="27">
        <f>IF(J1308="","",MAX(0,E1308-J1308)^2)</f>
        <v/>
      </c>
      <c r="M1308" s="27">
        <f>IF(J1308="","",MAX(0,E1308-(J1308+twcdh_off))^2)</f>
        <v/>
      </c>
      <c r="N1308" s="27">
        <f>IF(E1308="","",MAX(0,E1308-swcdh_thr)^2)</f>
        <v/>
      </c>
      <c r="O1308">
        <f>IF(K1308="","",ROUND(E1308-K1308,0))</f>
        <v/>
      </c>
      <c r="P1308">
        <f>IF(O1308="","",IF(O1308&gt;=1,O1308,0))</f>
        <v/>
      </c>
      <c r="Q1308" s="27">
        <f>IF(E1308="","",MAX(0,E1308-22))</f>
        <v/>
      </c>
      <c r="R1308" s="27">
        <f>IF(H1308=1,E1308,"")</f>
        <v/>
      </c>
      <c r="S1308" s="27">
        <f>IF(AND(H1308=1,J1308&lt;&gt;""),E1308-J1308,"")</f>
        <v/>
      </c>
      <c r="T1308">
        <f>IF(G1308="","",MONTH(G1308))</f>
        <v/>
      </c>
    </row>
    <row r="1309">
      <c r="A1309" s="24" t="n">
        <v>2020</v>
      </c>
      <c r="B1309" s="24" t="n">
        <v>2</v>
      </c>
      <c r="C1309" s="24" t="n">
        <v>24</v>
      </c>
      <c r="D1309" s="24" t="n">
        <v>12</v>
      </c>
      <c r="E1309" s="24" t="n">
        <v>9.380000000000001</v>
      </c>
      <c r="F1309" s="25">
        <f>IF($E1309="","",DATE(IF($A1309="",nominal_year,$A1309),$B1309,$C1309)+($D1309-IF(LEFT(hour_conv,1)="1",1,0))/24)</f>
        <v/>
      </c>
      <c r="G1309" s="26">
        <f>IF(F1309="","",INT(F1309))</f>
        <v/>
      </c>
      <c r="H1309">
        <f>IF(G1309="","",IF(AND(MONTH(G1309)*100+DAY(G1309)&gt;=season_lo,MONTH(G1309)*100+DAY(G1309)&lt;=season_hi),1,0))</f>
        <v/>
      </c>
      <c r="I1309">
        <f>IF(G1309="","",G1309-first_day+1)</f>
        <v/>
      </c>
      <c r="J1309" s="27">
        <f>IF(I1309="","",INDEX(Daily!$J$2:$J$421,I1309))</f>
        <v/>
      </c>
      <c r="K1309" s="27">
        <f>IF(J1309="","",J1309+cat_offset)</f>
        <v/>
      </c>
      <c r="L1309" s="27">
        <f>IF(J1309="","",MAX(0,E1309-J1309)^2)</f>
        <v/>
      </c>
      <c r="M1309" s="27">
        <f>IF(J1309="","",MAX(0,E1309-(J1309+twcdh_off))^2)</f>
        <v/>
      </c>
      <c r="N1309" s="27">
        <f>IF(E1309="","",MAX(0,E1309-swcdh_thr)^2)</f>
        <v/>
      </c>
      <c r="O1309">
        <f>IF(K1309="","",ROUND(E1309-K1309,0))</f>
        <v/>
      </c>
      <c r="P1309">
        <f>IF(O1309="","",IF(O1309&gt;=1,O1309,0))</f>
        <v/>
      </c>
      <c r="Q1309" s="27">
        <f>IF(E1309="","",MAX(0,E1309-22))</f>
        <v/>
      </c>
      <c r="R1309" s="27">
        <f>IF(H1309=1,E1309,"")</f>
        <v/>
      </c>
      <c r="S1309" s="27">
        <f>IF(AND(H1309=1,J1309&lt;&gt;""),E1309-J1309,"")</f>
        <v/>
      </c>
      <c r="T1309">
        <f>IF(G1309="","",MONTH(G1309))</f>
        <v/>
      </c>
    </row>
    <row r="1310">
      <c r="A1310" s="24" t="n">
        <v>2020</v>
      </c>
      <c r="B1310" s="24" t="n">
        <v>2</v>
      </c>
      <c r="C1310" s="24" t="n">
        <v>24</v>
      </c>
      <c r="D1310" s="24" t="n">
        <v>13</v>
      </c>
      <c r="E1310" s="24" t="n">
        <v>9.800000000000001</v>
      </c>
      <c r="F1310" s="25">
        <f>IF($E1310="","",DATE(IF($A1310="",nominal_year,$A1310),$B1310,$C1310)+($D1310-IF(LEFT(hour_conv,1)="1",1,0))/24)</f>
        <v/>
      </c>
      <c r="G1310" s="26">
        <f>IF(F1310="","",INT(F1310))</f>
        <v/>
      </c>
      <c r="H1310">
        <f>IF(G1310="","",IF(AND(MONTH(G1310)*100+DAY(G1310)&gt;=season_lo,MONTH(G1310)*100+DAY(G1310)&lt;=season_hi),1,0))</f>
        <v/>
      </c>
      <c r="I1310">
        <f>IF(G1310="","",G1310-first_day+1)</f>
        <v/>
      </c>
      <c r="J1310" s="27">
        <f>IF(I1310="","",INDEX(Daily!$J$2:$J$421,I1310))</f>
        <v/>
      </c>
      <c r="K1310" s="27">
        <f>IF(J1310="","",J1310+cat_offset)</f>
        <v/>
      </c>
      <c r="L1310" s="27">
        <f>IF(J1310="","",MAX(0,E1310-J1310)^2)</f>
        <v/>
      </c>
      <c r="M1310" s="27">
        <f>IF(J1310="","",MAX(0,E1310-(J1310+twcdh_off))^2)</f>
        <v/>
      </c>
      <c r="N1310" s="27">
        <f>IF(E1310="","",MAX(0,E1310-swcdh_thr)^2)</f>
        <v/>
      </c>
      <c r="O1310">
        <f>IF(K1310="","",ROUND(E1310-K1310,0))</f>
        <v/>
      </c>
      <c r="P1310">
        <f>IF(O1310="","",IF(O1310&gt;=1,O1310,0))</f>
        <v/>
      </c>
      <c r="Q1310" s="27">
        <f>IF(E1310="","",MAX(0,E1310-22))</f>
        <v/>
      </c>
      <c r="R1310" s="27">
        <f>IF(H1310=1,E1310,"")</f>
        <v/>
      </c>
      <c r="S1310" s="27">
        <f>IF(AND(H1310=1,J1310&lt;&gt;""),E1310-J1310,"")</f>
        <v/>
      </c>
      <c r="T1310">
        <f>IF(G1310="","",MONTH(G1310))</f>
        <v/>
      </c>
    </row>
    <row r="1311">
      <c r="A1311" s="24" t="n">
        <v>2020</v>
      </c>
      <c r="B1311" s="24" t="n">
        <v>2</v>
      </c>
      <c r="C1311" s="24" t="n">
        <v>24</v>
      </c>
      <c r="D1311" s="24" t="n">
        <v>14</v>
      </c>
      <c r="E1311" s="24" t="n">
        <v>10.62</v>
      </c>
      <c r="F1311" s="25">
        <f>IF($E1311="","",DATE(IF($A1311="",nominal_year,$A1311),$B1311,$C1311)+($D1311-IF(LEFT(hour_conv,1)="1",1,0))/24)</f>
        <v/>
      </c>
      <c r="G1311" s="26">
        <f>IF(F1311="","",INT(F1311))</f>
        <v/>
      </c>
      <c r="H1311">
        <f>IF(G1311="","",IF(AND(MONTH(G1311)*100+DAY(G1311)&gt;=season_lo,MONTH(G1311)*100+DAY(G1311)&lt;=season_hi),1,0))</f>
        <v/>
      </c>
      <c r="I1311">
        <f>IF(G1311="","",G1311-first_day+1)</f>
        <v/>
      </c>
      <c r="J1311" s="27">
        <f>IF(I1311="","",INDEX(Daily!$J$2:$J$421,I1311))</f>
        <v/>
      </c>
      <c r="K1311" s="27">
        <f>IF(J1311="","",J1311+cat_offset)</f>
        <v/>
      </c>
      <c r="L1311" s="27">
        <f>IF(J1311="","",MAX(0,E1311-J1311)^2)</f>
        <v/>
      </c>
      <c r="M1311" s="27">
        <f>IF(J1311="","",MAX(0,E1311-(J1311+twcdh_off))^2)</f>
        <v/>
      </c>
      <c r="N1311" s="27">
        <f>IF(E1311="","",MAX(0,E1311-swcdh_thr)^2)</f>
        <v/>
      </c>
      <c r="O1311">
        <f>IF(K1311="","",ROUND(E1311-K1311,0))</f>
        <v/>
      </c>
      <c r="P1311">
        <f>IF(O1311="","",IF(O1311&gt;=1,O1311,0))</f>
        <v/>
      </c>
      <c r="Q1311" s="27">
        <f>IF(E1311="","",MAX(0,E1311-22))</f>
        <v/>
      </c>
      <c r="R1311" s="27">
        <f>IF(H1311=1,E1311,"")</f>
        <v/>
      </c>
      <c r="S1311" s="27">
        <f>IF(AND(H1311=1,J1311&lt;&gt;""),E1311-J1311,"")</f>
        <v/>
      </c>
      <c r="T1311">
        <f>IF(G1311="","",MONTH(G1311))</f>
        <v/>
      </c>
    </row>
    <row r="1312">
      <c r="A1312" s="24" t="n">
        <v>2020</v>
      </c>
      <c r="B1312" s="24" t="n">
        <v>2</v>
      </c>
      <c r="C1312" s="24" t="n">
        <v>24</v>
      </c>
      <c r="D1312" s="24" t="n">
        <v>15</v>
      </c>
      <c r="E1312" s="24" t="n">
        <v>10.59</v>
      </c>
      <c r="F1312" s="25">
        <f>IF($E1312="","",DATE(IF($A1312="",nominal_year,$A1312),$B1312,$C1312)+($D1312-IF(LEFT(hour_conv,1)="1",1,0))/24)</f>
        <v/>
      </c>
      <c r="G1312" s="26">
        <f>IF(F1312="","",INT(F1312))</f>
        <v/>
      </c>
      <c r="H1312">
        <f>IF(G1312="","",IF(AND(MONTH(G1312)*100+DAY(G1312)&gt;=season_lo,MONTH(G1312)*100+DAY(G1312)&lt;=season_hi),1,0))</f>
        <v/>
      </c>
      <c r="I1312">
        <f>IF(G1312="","",G1312-first_day+1)</f>
        <v/>
      </c>
      <c r="J1312" s="27">
        <f>IF(I1312="","",INDEX(Daily!$J$2:$J$421,I1312))</f>
        <v/>
      </c>
      <c r="K1312" s="27">
        <f>IF(J1312="","",J1312+cat_offset)</f>
        <v/>
      </c>
      <c r="L1312" s="27">
        <f>IF(J1312="","",MAX(0,E1312-J1312)^2)</f>
        <v/>
      </c>
      <c r="M1312" s="27">
        <f>IF(J1312="","",MAX(0,E1312-(J1312+twcdh_off))^2)</f>
        <v/>
      </c>
      <c r="N1312" s="27">
        <f>IF(E1312="","",MAX(0,E1312-swcdh_thr)^2)</f>
        <v/>
      </c>
      <c r="O1312">
        <f>IF(K1312="","",ROUND(E1312-K1312,0))</f>
        <v/>
      </c>
      <c r="P1312">
        <f>IF(O1312="","",IF(O1312&gt;=1,O1312,0))</f>
        <v/>
      </c>
      <c r="Q1312" s="27">
        <f>IF(E1312="","",MAX(0,E1312-22))</f>
        <v/>
      </c>
      <c r="R1312" s="27">
        <f>IF(H1312=1,E1312,"")</f>
        <v/>
      </c>
      <c r="S1312" s="27">
        <f>IF(AND(H1312=1,J1312&lt;&gt;""),E1312-J1312,"")</f>
        <v/>
      </c>
      <c r="T1312">
        <f>IF(G1312="","",MONTH(G1312))</f>
        <v/>
      </c>
    </row>
    <row r="1313">
      <c r="A1313" s="24" t="n">
        <v>2020</v>
      </c>
      <c r="B1313" s="24" t="n">
        <v>2</v>
      </c>
      <c r="C1313" s="24" t="n">
        <v>24</v>
      </c>
      <c r="D1313" s="24" t="n">
        <v>16</v>
      </c>
      <c r="E1313" s="24" t="n">
        <v>11.15</v>
      </c>
      <c r="F1313" s="25">
        <f>IF($E1313="","",DATE(IF($A1313="",nominal_year,$A1313),$B1313,$C1313)+($D1313-IF(LEFT(hour_conv,1)="1",1,0))/24)</f>
        <v/>
      </c>
      <c r="G1313" s="26">
        <f>IF(F1313="","",INT(F1313))</f>
        <v/>
      </c>
      <c r="H1313">
        <f>IF(G1313="","",IF(AND(MONTH(G1313)*100+DAY(G1313)&gt;=season_lo,MONTH(G1313)*100+DAY(G1313)&lt;=season_hi),1,0))</f>
        <v/>
      </c>
      <c r="I1313">
        <f>IF(G1313="","",G1313-first_day+1)</f>
        <v/>
      </c>
      <c r="J1313" s="27">
        <f>IF(I1313="","",INDEX(Daily!$J$2:$J$421,I1313))</f>
        <v/>
      </c>
      <c r="K1313" s="27">
        <f>IF(J1313="","",J1313+cat_offset)</f>
        <v/>
      </c>
      <c r="L1313" s="27">
        <f>IF(J1313="","",MAX(0,E1313-J1313)^2)</f>
        <v/>
      </c>
      <c r="M1313" s="27">
        <f>IF(J1313="","",MAX(0,E1313-(J1313+twcdh_off))^2)</f>
        <v/>
      </c>
      <c r="N1313" s="27">
        <f>IF(E1313="","",MAX(0,E1313-swcdh_thr)^2)</f>
        <v/>
      </c>
      <c r="O1313">
        <f>IF(K1313="","",ROUND(E1313-K1313,0))</f>
        <v/>
      </c>
      <c r="P1313">
        <f>IF(O1313="","",IF(O1313&gt;=1,O1313,0))</f>
        <v/>
      </c>
      <c r="Q1313" s="27">
        <f>IF(E1313="","",MAX(0,E1313-22))</f>
        <v/>
      </c>
      <c r="R1313" s="27">
        <f>IF(H1313=1,E1313,"")</f>
        <v/>
      </c>
      <c r="S1313" s="27">
        <f>IF(AND(H1313=1,J1313&lt;&gt;""),E1313-J1313,"")</f>
        <v/>
      </c>
      <c r="T1313">
        <f>IF(G1313="","",MONTH(G1313))</f>
        <v/>
      </c>
    </row>
    <row r="1314">
      <c r="A1314" s="24" t="n">
        <v>2020</v>
      </c>
      <c r="B1314" s="24" t="n">
        <v>2</v>
      </c>
      <c r="C1314" s="24" t="n">
        <v>24</v>
      </c>
      <c r="D1314" s="24" t="n">
        <v>17</v>
      </c>
      <c r="E1314" s="24" t="n">
        <v>11.04</v>
      </c>
      <c r="F1314" s="25">
        <f>IF($E1314="","",DATE(IF($A1314="",nominal_year,$A1314),$B1314,$C1314)+($D1314-IF(LEFT(hour_conv,1)="1",1,0))/24)</f>
        <v/>
      </c>
      <c r="G1314" s="26">
        <f>IF(F1314="","",INT(F1314))</f>
        <v/>
      </c>
      <c r="H1314">
        <f>IF(G1314="","",IF(AND(MONTH(G1314)*100+DAY(G1314)&gt;=season_lo,MONTH(G1314)*100+DAY(G1314)&lt;=season_hi),1,0))</f>
        <v/>
      </c>
      <c r="I1314">
        <f>IF(G1314="","",G1314-first_day+1)</f>
        <v/>
      </c>
      <c r="J1314" s="27">
        <f>IF(I1314="","",INDEX(Daily!$J$2:$J$421,I1314))</f>
        <v/>
      </c>
      <c r="K1314" s="27">
        <f>IF(J1314="","",J1314+cat_offset)</f>
        <v/>
      </c>
      <c r="L1314" s="27">
        <f>IF(J1314="","",MAX(0,E1314-J1314)^2)</f>
        <v/>
      </c>
      <c r="M1314" s="27">
        <f>IF(J1314="","",MAX(0,E1314-(J1314+twcdh_off))^2)</f>
        <v/>
      </c>
      <c r="N1314" s="27">
        <f>IF(E1314="","",MAX(0,E1314-swcdh_thr)^2)</f>
        <v/>
      </c>
      <c r="O1314">
        <f>IF(K1314="","",ROUND(E1314-K1314,0))</f>
        <v/>
      </c>
      <c r="P1314">
        <f>IF(O1314="","",IF(O1314&gt;=1,O1314,0))</f>
        <v/>
      </c>
      <c r="Q1314" s="27">
        <f>IF(E1314="","",MAX(0,E1314-22))</f>
        <v/>
      </c>
      <c r="R1314" s="27">
        <f>IF(H1314=1,E1314,"")</f>
        <v/>
      </c>
      <c r="S1314" s="27">
        <f>IF(AND(H1314=1,J1314&lt;&gt;""),E1314-J1314,"")</f>
        <v/>
      </c>
      <c r="T1314">
        <f>IF(G1314="","",MONTH(G1314))</f>
        <v/>
      </c>
    </row>
    <row r="1315">
      <c r="A1315" s="24" t="n">
        <v>2020</v>
      </c>
      <c r="B1315" s="24" t="n">
        <v>2</v>
      </c>
      <c r="C1315" s="24" t="n">
        <v>24</v>
      </c>
      <c r="D1315" s="24" t="n">
        <v>18</v>
      </c>
      <c r="E1315" s="24" t="n">
        <v>10.17</v>
      </c>
      <c r="F1315" s="25">
        <f>IF($E1315="","",DATE(IF($A1315="",nominal_year,$A1315),$B1315,$C1315)+($D1315-IF(LEFT(hour_conv,1)="1",1,0))/24)</f>
        <v/>
      </c>
      <c r="G1315" s="26">
        <f>IF(F1315="","",INT(F1315))</f>
        <v/>
      </c>
      <c r="H1315">
        <f>IF(G1315="","",IF(AND(MONTH(G1315)*100+DAY(G1315)&gt;=season_lo,MONTH(G1315)*100+DAY(G1315)&lt;=season_hi),1,0))</f>
        <v/>
      </c>
      <c r="I1315">
        <f>IF(G1315="","",G1315-first_day+1)</f>
        <v/>
      </c>
      <c r="J1315" s="27">
        <f>IF(I1315="","",INDEX(Daily!$J$2:$J$421,I1315))</f>
        <v/>
      </c>
      <c r="K1315" s="27">
        <f>IF(J1315="","",J1315+cat_offset)</f>
        <v/>
      </c>
      <c r="L1315" s="27">
        <f>IF(J1315="","",MAX(0,E1315-J1315)^2)</f>
        <v/>
      </c>
      <c r="M1315" s="27">
        <f>IF(J1315="","",MAX(0,E1315-(J1315+twcdh_off))^2)</f>
        <v/>
      </c>
      <c r="N1315" s="27">
        <f>IF(E1315="","",MAX(0,E1315-swcdh_thr)^2)</f>
        <v/>
      </c>
      <c r="O1315">
        <f>IF(K1315="","",ROUND(E1315-K1315,0))</f>
        <v/>
      </c>
      <c r="P1315">
        <f>IF(O1315="","",IF(O1315&gt;=1,O1315,0))</f>
        <v/>
      </c>
      <c r="Q1315" s="27">
        <f>IF(E1315="","",MAX(0,E1315-22))</f>
        <v/>
      </c>
      <c r="R1315" s="27">
        <f>IF(H1315=1,E1315,"")</f>
        <v/>
      </c>
      <c r="S1315" s="27">
        <f>IF(AND(H1315=1,J1315&lt;&gt;""),E1315-J1315,"")</f>
        <v/>
      </c>
      <c r="T1315">
        <f>IF(G1315="","",MONTH(G1315))</f>
        <v/>
      </c>
    </row>
    <row r="1316">
      <c r="A1316" s="24" t="n">
        <v>2020</v>
      </c>
      <c r="B1316" s="24" t="n">
        <v>2</v>
      </c>
      <c r="C1316" s="24" t="n">
        <v>24</v>
      </c>
      <c r="D1316" s="24" t="n">
        <v>19</v>
      </c>
      <c r="E1316" s="24" t="n">
        <v>10.26</v>
      </c>
      <c r="F1316" s="25">
        <f>IF($E1316="","",DATE(IF($A1316="",nominal_year,$A1316),$B1316,$C1316)+($D1316-IF(LEFT(hour_conv,1)="1",1,0))/24)</f>
        <v/>
      </c>
      <c r="G1316" s="26">
        <f>IF(F1316="","",INT(F1316))</f>
        <v/>
      </c>
      <c r="H1316">
        <f>IF(G1316="","",IF(AND(MONTH(G1316)*100+DAY(G1316)&gt;=season_lo,MONTH(G1316)*100+DAY(G1316)&lt;=season_hi),1,0))</f>
        <v/>
      </c>
      <c r="I1316">
        <f>IF(G1316="","",G1316-first_day+1)</f>
        <v/>
      </c>
      <c r="J1316" s="27">
        <f>IF(I1316="","",INDEX(Daily!$J$2:$J$421,I1316))</f>
        <v/>
      </c>
      <c r="K1316" s="27">
        <f>IF(J1316="","",J1316+cat_offset)</f>
        <v/>
      </c>
      <c r="L1316" s="27">
        <f>IF(J1316="","",MAX(0,E1316-J1316)^2)</f>
        <v/>
      </c>
      <c r="M1316" s="27">
        <f>IF(J1316="","",MAX(0,E1316-(J1316+twcdh_off))^2)</f>
        <v/>
      </c>
      <c r="N1316" s="27">
        <f>IF(E1316="","",MAX(0,E1316-swcdh_thr)^2)</f>
        <v/>
      </c>
      <c r="O1316">
        <f>IF(K1316="","",ROUND(E1316-K1316,0))</f>
        <v/>
      </c>
      <c r="P1316">
        <f>IF(O1316="","",IF(O1316&gt;=1,O1316,0))</f>
        <v/>
      </c>
      <c r="Q1316" s="27">
        <f>IF(E1316="","",MAX(0,E1316-22))</f>
        <v/>
      </c>
      <c r="R1316" s="27">
        <f>IF(H1316=1,E1316,"")</f>
        <v/>
      </c>
      <c r="S1316" s="27">
        <f>IF(AND(H1316=1,J1316&lt;&gt;""),E1316-J1316,"")</f>
        <v/>
      </c>
      <c r="T1316">
        <f>IF(G1316="","",MONTH(G1316))</f>
        <v/>
      </c>
    </row>
    <row r="1317">
      <c r="A1317" s="24" t="n">
        <v>2020</v>
      </c>
      <c r="B1317" s="24" t="n">
        <v>2</v>
      </c>
      <c r="C1317" s="24" t="n">
        <v>24</v>
      </c>
      <c r="D1317" s="24" t="n">
        <v>20</v>
      </c>
      <c r="E1317" s="24" t="n">
        <v>9.06</v>
      </c>
      <c r="F1317" s="25">
        <f>IF($E1317="","",DATE(IF($A1317="",nominal_year,$A1317),$B1317,$C1317)+($D1317-IF(LEFT(hour_conv,1)="1",1,0))/24)</f>
        <v/>
      </c>
      <c r="G1317" s="26">
        <f>IF(F1317="","",INT(F1317))</f>
        <v/>
      </c>
      <c r="H1317">
        <f>IF(G1317="","",IF(AND(MONTH(G1317)*100+DAY(G1317)&gt;=season_lo,MONTH(G1317)*100+DAY(G1317)&lt;=season_hi),1,0))</f>
        <v/>
      </c>
      <c r="I1317">
        <f>IF(G1317="","",G1317-first_day+1)</f>
        <v/>
      </c>
      <c r="J1317" s="27">
        <f>IF(I1317="","",INDEX(Daily!$J$2:$J$421,I1317))</f>
        <v/>
      </c>
      <c r="K1317" s="27">
        <f>IF(J1317="","",J1317+cat_offset)</f>
        <v/>
      </c>
      <c r="L1317" s="27">
        <f>IF(J1317="","",MAX(0,E1317-J1317)^2)</f>
        <v/>
      </c>
      <c r="M1317" s="27">
        <f>IF(J1317="","",MAX(0,E1317-(J1317+twcdh_off))^2)</f>
        <v/>
      </c>
      <c r="N1317" s="27">
        <f>IF(E1317="","",MAX(0,E1317-swcdh_thr)^2)</f>
        <v/>
      </c>
      <c r="O1317">
        <f>IF(K1317="","",ROUND(E1317-K1317,0))</f>
        <v/>
      </c>
      <c r="P1317">
        <f>IF(O1317="","",IF(O1317&gt;=1,O1317,0))</f>
        <v/>
      </c>
      <c r="Q1317" s="27">
        <f>IF(E1317="","",MAX(0,E1317-22))</f>
        <v/>
      </c>
      <c r="R1317" s="27">
        <f>IF(H1317=1,E1317,"")</f>
        <v/>
      </c>
      <c r="S1317" s="27">
        <f>IF(AND(H1317=1,J1317&lt;&gt;""),E1317-J1317,"")</f>
        <v/>
      </c>
      <c r="T1317">
        <f>IF(G1317="","",MONTH(G1317))</f>
        <v/>
      </c>
    </row>
    <row r="1318">
      <c r="A1318" s="24" t="n">
        <v>2020</v>
      </c>
      <c r="B1318" s="24" t="n">
        <v>2</v>
      </c>
      <c r="C1318" s="24" t="n">
        <v>24</v>
      </c>
      <c r="D1318" s="24" t="n">
        <v>21</v>
      </c>
      <c r="E1318" s="24" t="n">
        <v>8.220000000000001</v>
      </c>
      <c r="F1318" s="25">
        <f>IF($E1318="","",DATE(IF($A1318="",nominal_year,$A1318),$B1318,$C1318)+($D1318-IF(LEFT(hour_conv,1)="1",1,0))/24)</f>
        <v/>
      </c>
      <c r="G1318" s="26">
        <f>IF(F1318="","",INT(F1318))</f>
        <v/>
      </c>
      <c r="H1318">
        <f>IF(G1318="","",IF(AND(MONTH(G1318)*100+DAY(G1318)&gt;=season_lo,MONTH(G1318)*100+DAY(G1318)&lt;=season_hi),1,0))</f>
        <v/>
      </c>
      <c r="I1318">
        <f>IF(G1318="","",G1318-first_day+1)</f>
        <v/>
      </c>
      <c r="J1318" s="27">
        <f>IF(I1318="","",INDEX(Daily!$J$2:$J$421,I1318))</f>
        <v/>
      </c>
      <c r="K1318" s="27">
        <f>IF(J1318="","",J1318+cat_offset)</f>
        <v/>
      </c>
      <c r="L1318" s="27">
        <f>IF(J1318="","",MAX(0,E1318-J1318)^2)</f>
        <v/>
      </c>
      <c r="M1318" s="27">
        <f>IF(J1318="","",MAX(0,E1318-(J1318+twcdh_off))^2)</f>
        <v/>
      </c>
      <c r="N1318" s="27">
        <f>IF(E1318="","",MAX(0,E1318-swcdh_thr)^2)</f>
        <v/>
      </c>
      <c r="O1318">
        <f>IF(K1318="","",ROUND(E1318-K1318,0))</f>
        <v/>
      </c>
      <c r="P1318">
        <f>IF(O1318="","",IF(O1318&gt;=1,O1318,0))</f>
        <v/>
      </c>
      <c r="Q1318" s="27">
        <f>IF(E1318="","",MAX(0,E1318-22))</f>
        <v/>
      </c>
      <c r="R1318" s="27">
        <f>IF(H1318=1,E1318,"")</f>
        <v/>
      </c>
      <c r="S1318" s="27">
        <f>IF(AND(H1318=1,J1318&lt;&gt;""),E1318-J1318,"")</f>
        <v/>
      </c>
      <c r="T1318">
        <f>IF(G1318="","",MONTH(G1318))</f>
        <v/>
      </c>
    </row>
    <row r="1319">
      <c r="A1319" s="24" t="n">
        <v>2020</v>
      </c>
      <c r="B1319" s="24" t="n">
        <v>2</v>
      </c>
      <c r="C1319" s="24" t="n">
        <v>24</v>
      </c>
      <c r="D1319" s="24" t="n">
        <v>22</v>
      </c>
      <c r="E1319" s="24" t="n">
        <v>6.95</v>
      </c>
      <c r="F1319" s="25">
        <f>IF($E1319="","",DATE(IF($A1319="",nominal_year,$A1319),$B1319,$C1319)+($D1319-IF(LEFT(hour_conv,1)="1",1,0))/24)</f>
        <v/>
      </c>
      <c r="G1319" s="26">
        <f>IF(F1319="","",INT(F1319))</f>
        <v/>
      </c>
      <c r="H1319">
        <f>IF(G1319="","",IF(AND(MONTH(G1319)*100+DAY(G1319)&gt;=season_lo,MONTH(G1319)*100+DAY(G1319)&lt;=season_hi),1,0))</f>
        <v/>
      </c>
      <c r="I1319">
        <f>IF(G1319="","",G1319-first_day+1)</f>
        <v/>
      </c>
      <c r="J1319" s="27">
        <f>IF(I1319="","",INDEX(Daily!$J$2:$J$421,I1319))</f>
        <v/>
      </c>
      <c r="K1319" s="27">
        <f>IF(J1319="","",J1319+cat_offset)</f>
        <v/>
      </c>
      <c r="L1319" s="27">
        <f>IF(J1319="","",MAX(0,E1319-J1319)^2)</f>
        <v/>
      </c>
      <c r="M1319" s="27">
        <f>IF(J1319="","",MAX(0,E1319-(J1319+twcdh_off))^2)</f>
        <v/>
      </c>
      <c r="N1319" s="27">
        <f>IF(E1319="","",MAX(0,E1319-swcdh_thr)^2)</f>
        <v/>
      </c>
      <c r="O1319">
        <f>IF(K1319="","",ROUND(E1319-K1319,0))</f>
        <v/>
      </c>
      <c r="P1319">
        <f>IF(O1319="","",IF(O1319&gt;=1,O1319,0))</f>
        <v/>
      </c>
      <c r="Q1319" s="27">
        <f>IF(E1319="","",MAX(0,E1319-22))</f>
        <v/>
      </c>
      <c r="R1319" s="27">
        <f>IF(H1319=1,E1319,"")</f>
        <v/>
      </c>
      <c r="S1319" s="27">
        <f>IF(AND(H1319=1,J1319&lt;&gt;""),E1319-J1319,"")</f>
        <v/>
      </c>
      <c r="T1319">
        <f>IF(G1319="","",MONTH(G1319))</f>
        <v/>
      </c>
    </row>
    <row r="1320">
      <c r="A1320" s="24" t="n">
        <v>2020</v>
      </c>
      <c r="B1320" s="24" t="n">
        <v>2</v>
      </c>
      <c r="C1320" s="24" t="n">
        <v>24</v>
      </c>
      <c r="D1320" s="24" t="n">
        <v>23</v>
      </c>
      <c r="E1320" s="24" t="n">
        <v>6.34</v>
      </c>
      <c r="F1320" s="25">
        <f>IF($E1320="","",DATE(IF($A1320="",nominal_year,$A1320),$B1320,$C1320)+($D1320-IF(LEFT(hour_conv,1)="1",1,0))/24)</f>
        <v/>
      </c>
      <c r="G1320" s="26">
        <f>IF(F1320="","",INT(F1320))</f>
        <v/>
      </c>
      <c r="H1320">
        <f>IF(G1320="","",IF(AND(MONTH(G1320)*100+DAY(G1320)&gt;=season_lo,MONTH(G1320)*100+DAY(G1320)&lt;=season_hi),1,0))</f>
        <v/>
      </c>
      <c r="I1320">
        <f>IF(G1320="","",G1320-first_day+1)</f>
        <v/>
      </c>
      <c r="J1320" s="27">
        <f>IF(I1320="","",INDEX(Daily!$J$2:$J$421,I1320))</f>
        <v/>
      </c>
      <c r="K1320" s="27">
        <f>IF(J1320="","",J1320+cat_offset)</f>
        <v/>
      </c>
      <c r="L1320" s="27">
        <f>IF(J1320="","",MAX(0,E1320-J1320)^2)</f>
        <v/>
      </c>
      <c r="M1320" s="27">
        <f>IF(J1320="","",MAX(0,E1320-(J1320+twcdh_off))^2)</f>
        <v/>
      </c>
      <c r="N1320" s="27">
        <f>IF(E1320="","",MAX(0,E1320-swcdh_thr)^2)</f>
        <v/>
      </c>
      <c r="O1320">
        <f>IF(K1320="","",ROUND(E1320-K1320,0))</f>
        <v/>
      </c>
      <c r="P1320">
        <f>IF(O1320="","",IF(O1320&gt;=1,O1320,0))</f>
        <v/>
      </c>
      <c r="Q1320" s="27">
        <f>IF(E1320="","",MAX(0,E1320-22))</f>
        <v/>
      </c>
      <c r="R1320" s="27">
        <f>IF(H1320=1,E1320,"")</f>
        <v/>
      </c>
      <c r="S1320" s="27">
        <f>IF(AND(H1320=1,J1320&lt;&gt;""),E1320-J1320,"")</f>
        <v/>
      </c>
      <c r="T1320">
        <f>IF(G1320="","",MONTH(G1320))</f>
        <v/>
      </c>
    </row>
    <row r="1321">
      <c r="A1321" s="24" t="n">
        <v>2020</v>
      </c>
      <c r="B1321" s="24" t="n">
        <v>2</v>
      </c>
      <c r="C1321" s="24" t="n">
        <v>24</v>
      </c>
      <c r="D1321" s="24" t="n">
        <v>24</v>
      </c>
      <c r="E1321" s="24" t="n">
        <v>5.96</v>
      </c>
      <c r="F1321" s="25">
        <f>IF($E1321="","",DATE(IF($A1321="",nominal_year,$A1321),$B1321,$C1321)+($D1321-IF(LEFT(hour_conv,1)="1",1,0))/24)</f>
        <v/>
      </c>
      <c r="G1321" s="26">
        <f>IF(F1321="","",INT(F1321))</f>
        <v/>
      </c>
      <c r="H1321">
        <f>IF(G1321="","",IF(AND(MONTH(G1321)*100+DAY(G1321)&gt;=season_lo,MONTH(G1321)*100+DAY(G1321)&lt;=season_hi),1,0))</f>
        <v/>
      </c>
      <c r="I1321">
        <f>IF(G1321="","",G1321-first_day+1)</f>
        <v/>
      </c>
      <c r="J1321" s="27">
        <f>IF(I1321="","",INDEX(Daily!$J$2:$J$421,I1321))</f>
        <v/>
      </c>
      <c r="K1321" s="27">
        <f>IF(J1321="","",J1321+cat_offset)</f>
        <v/>
      </c>
      <c r="L1321" s="27">
        <f>IF(J1321="","",MAX(0,E1321-J1321)^2)</f>
        <v/>
      </c>
      <c r="M1321" s="27">
        <f>IF(J1321="","",MAX(0,E1321-(J1321+twcdh_off))^2)</f>
        <v/>
      </c>
      <c r="N1321" s="27">
        <f>IF(E1321="","",MAX(0,E1321-swcdh_thr)^2)</f>
        <v/>
      </c>
      <c r="O1321">
        <f>IF(K1321="","",ROUND(E1321-K1321,0))</f>
        <v/>
      </c>
      <c r="P1321">
        <f>IF(O1321="","",IF(O1321&gt;=1,O1321,0))</f>
        <v/>
      </c>
      <c r="Q1321" s="27">
        <f>IF(E1321="","",MAX(0,E1321-22))</f>
        <v/>
      </c>
      <c r="R1321" s="27">
        <f>IF(H1321=1,E1321,"")</f>
        <v/>
      </c>
      <c r="S1321" s="27">
        <f>IF(AND(H1321=1,J1321&lt;&gt;""),E1321-J1321,"")</f>
        <v/>
      </c>
      <c r="T1321">
        <f>IF(G1321="","",MONTH(G1321))</f>
        <v/>
      </c>
    </row>
    <row r="1322">
      <c r="A1322" s="24" t="n">
        <v>2020</v>
      </c>
      <c r="B1322" s="24" t="n">
        <v>2</v>
      </c>
      <c r="C1322" s="24" t="n">
        <v>25</v>
      </c>
      <c r="D1322" s="24" t="n">
        <v>1</v>
      </c>
      <c r="E1322" s="24" t="n">
        <v>4.35</v>
      </c>
      <c r="F1322" s="25">
        <f>IF($E1322="","",DATE(IF($A1322="",nominal_year,$A1322),$B1322,$C1322)+($D1322-IF(LEFT(hour_conv,1)="1",1,0))/24)</f>
        <v/>
      </c>
      <c r="G1322" s="26">
        <f>IF(F1322="","",INT(F1322))</f>
        <v/>
      </c>
      <c r="H1322">
        <f>IF(G1322="","",IF(AND(MONTH(G1322)*100+DAY(G1322)&gt;=season_lo,MONTH(G1322)*100+DAY(G1322)&lt;=season_hi),1,0))</f>
        <v/>
      </c>
      <c r="I1322">
        <f>IF(G1322="","",G1322-first_day+1)</f>
        <v/>
      </c>
      <c r="J1322" s="27">
        <f>IF(I1322="","",INDEX(Daily!$J$2:$J$421,I1322))</f>
        <v/>
      </c>
      <c r="K1322" s="27">
        <f>IF(J1322="","",J1322+cat_offset)</f>
        <v/>
      </c>
      <c r="L1322" s="27">
        <f>IF(J1322="","",MAX(0,E1322-J1322)^2)</f>
        <v/>
      </c>
      <c r="M1322" s="27">
        <f>IF(J1322="","",MAX(0,E1322-(J1322+twcdh_off))^2)</f>
        <v/>
      </c>
      <c r="N1322" s="27">
        <f>IF(E1322="","",MAX(0,E1322-swcdh_thr)^2)</f>
        <v/>
      </c>
      <c r="O1322">
        <f>IF(K1322="","",ROUND(E1322-K1322,0))</f>
        <v/>
      </c>
      <c r="P1322">
        <f>IF(O1322="","",IF(O1322&gt;=1,O1322,0))</f>
        <v/>
      </c>
      <c r="Q1322" s="27">
        <f>IF(E1322="","",MAX(0,E1322-22))</f>
        <v/>
      </c>
      <c r="R1322" s="27">
        <f>IF(H1322=1,E1322,"")</f>
        <v/>
      </c>
      <c r="S1322" s="27">
        <f>IF(AND(H1322=1,J1322&lt;&gt;""),E1322-J1322,"")</f>
        <v/>
      </c>
      <c r="T1322">
        <f>IF(G1322="","",MONTH(G1322))</f>
        <v/>
      </c>
    </row>
    <row r="1323">
      <c r="A1323" s="24" t="n">
        <v>2020</v>
      </c>
      <c r="B1323" s="24" t="n">
        <v>2</v>
      </c>
      <c r="C1323" s="24" t="n">
        <v>25</v>
      </c>
      <c r="D1323" s="24" t="n">
        <v>2</v>
      </c>
      <c r="E1323" s="24" t="n">
        <v>4.61</v>
      </c>
      <c r="F1323" s="25">
        <f>IF($E1323="","",DATE(IF($A1323="",nominal_year,$A1323),$B1323,$C1323)+($D1323-IF(LEFT(hour_conv,1)="1",1,0))/24)</f>
        <v/>
      </c>
      <c r="G1323" s="26">
        <f>IF(F1323="","",INT(F1323))</f>
        <v/>
      </c>
      <c r="H1323">
        <f>IF(G1323="","",IF(AND(MONTH(G1323)*100+DAY(G1323)&gt;=season_lo,MONTH(G1323)*100+DAY(G1323)&lt;=season_hi),1,0))</f>
        <v/>
      </c>
      <c r="I1323">
        <f>IF(G1323="","",G1323-first_day+1)</f>
        <v/>
      </c>
      <c r="J1323" s="27">
        <f>IF(I1323="","",INDEX(Daily!$J$2:$J$421,I1323))</f>
        <v/>
      </c>
      <c r="K1323" s="27">
        <f>IF(J1323="","",J1323+cat_offset)</f>
        <v/>
      </c>
      <c r="L1323" s="27">
        <f>IF(J1323="","",MAX(0,E1323-J1323)^2)</f>
        <v/>
      </c>
      <c r="M1323" s="27">
        <f>IF(J1323="","",MAX(0,E1323-(J1323+twcdh_off))^2)</f>
        <v/>
      </c>
      <c r="N1323" s="27">
        <f>IF(E1323="","",MAX(0,E1323-swcdh_thr)^2)</f>
        <v/>
      </c>
      <c r="O1323">
        <f>IF(K1323="","",ROUND(E1323-K1323,0))</f>
        <v/>
      </c>
      <c r="P1323">
        <f>IF(O1323="","",IF(O1323&gt;=1,O1323,0))</f>
        <v/>
      </c>
      <c r="Q1323" s="27">
        <f>IF(E1323="","",MAX(0,E1323-22))</f>
        <v/>
      </c>
      <c r="R1323" s="27">
        <f>IF(H1323=1,E1323,"")</f>
        <v/>
      </c>
      <c r="S1323" s="27">
        <f>IF(AND(H1323=1,J1323&lt;&gt;""),E1323-J1323,"")</f>
        <v/>
      </c>
      <c r="T1323">
        <f>IF(G1323="","",MONTH(G1323))</f>
        <v/>
      </c>
    </row>
    <row r="1324">
      <c r="A1324" s="24" t="n">
        <v>2020</v>
      </c>
      <c r="B1324" s="24" t="n">
        <v>2</v>
      </c>
      <c r="C1324" s="24" t="n">
        <v>25</v>
      </c>
      <c r="D1324" s="24" t="n">
        <v>3</v>
      </c>
      <c r="E1324" s="24" t="n">
        <v>4.15</v>
      </c>
      <c r="F1324" s="25">
        <f>IF($E1324="","",DATE(IF($A1324="",nominal_year,$A1324),$B1324,$C1324)+($D1324-IF(LEFT(hour_conv,1)="1",1,0))/24)</f>
        <v/>
      </c>
      <c r="G1324" s="26">
        <f>IF(F1324="","",INT(F1324))</f>
        <v/>
      </c>
      <c r="H1324">
        <f>IF(G1324="","",IF(AND(MONTH(G1324)*100+DAY(G1324)&gt;=season_lo,MONTH(G1324)*100+DAY(G1324)&lt;=season_hi),1,0))</f>
        <v/>
      </c>
      <c r="I1324">
        <f>IF(G1324="","",G1324-first_day+1)</f>
        <v/>
      </c>
      <c r="J1324" s="27">
        <f>IF(I1324="","",INDEX(Daily!$J$2:$J$421,I1324))</f>
        <v/>
      </c>
      <c r="K1324" s="27">
        <f>IF(J1324="","",J1324+cat_offset)</f>
        <v/>
      </c>
      <c r="L1324" s="27">
        <f>IF(J1324="","",MAX(0,E1324-J1324)^2)</f>
        <v/>
      </c>
      <c r="M1324" s="27">
        <f>IF(J1324="","",MAX(0,E1324-(J1324+twcdh_off))^2)</f>
        <v/>
      </c>
      <c r="N1324" s="27">
        <f>IF(E1324="","",MAX(0,E1324-swcdh_thr)^2)</f>
        <v/>
      </c>
      <c r="O1324">
        <f>IF(K1324="","",ROUND(E1324-K1324,0))</f>
        <v/>
      </c>
      <c r="P1324">
        <f>IF(O1324="","",IF(O1324&gt;=1,O1324,0))</f>
        <v/>
      </c>
      <c r="Q1324" s="27">
        <f>IF(E1324="","",MAX(0,E1324-22))</f>
        <v/>
      </c>
      <c r="R1324" s="27">
        <f>IF(H1324=1,E1324,"")</f>
        <v/>
      </c>
      <c r="S1324" s="27">
        <f>IF(AND(H1324=1,J1324&lt;&gt;""),E1324-J1324,"")</f>
        <v/>
      </c>
      <c r="T1324">
        <f>IF(G1324="","",MONTH(G1324))</f>
        <v/>
      </c>
    </row>
    <row r="1325">
      <c r="A1325" s="24" t="n">
        <v>2020</v>
      </c>
      <c r="B1325" s="24" t="n">
        <v>2</v>
      </c>
      <c r="C1325" s="24" t="n">
        <v>25</v>
      </c>
      <c r="D1325" s="24" t="n">
        <v>4</v>
      </c>
      <c r="E1325" s="24" t="n">
        <v>4.01</v>
      </c>
      <c r="F1325" s="25">
        <f>IF($E1325="","",DATE(IF($A1325="",nominal_year,$A1325),$B1325,$C1325)+($D1325-IF(LEFT(hour_conv,1)="1",1,0))/24)</f>
        <v/>
      </c>
      <c r="G1325" s="26">
        <f>IF(F1325="","",INT(F1325))</f>
        <v/>
      </c>
      <c r="H1325">
        <f>IF(G1325="","",IF(AND(MONTH(G1325)*100+DAY(G1325)&gt;=season_lo,MONTH(G1325)*100+DAY(G1325)&lt;=season_hi),1,0))</f>
        <v/>
      </c>
      <c r="I1325">
        <f>IF(G1325="","",G1325-first_day+1)</f>
        <v/>
      </c>
      <c r="J1325" s="27">
        <f>IF(I1325="","",INDEX(Daily!$J$2:$J$421,I1325))</f>
        <v/>
      </c>
      <c r="K1325" s="27">
        <f>IF(J1325="","",J1325+cat_offset)</f>
        <v/>
      </c>
      <c r="L1325" s="27">
        <f>IF(J1325="","",MAX(0,E1325-J1325)^2)</f>
        <v/>
      </c>
      <c r="M1325" s="27">
        <f>IF(J1325="","",MAX(0,E1325-(J1325+twcdh_off))^2)</f>
        <v/>
      </c>
      <c r="N1325" s="27">
        <f>IF(E1325="","",MAX(0,E1325-swcdh_thr)^2)</f>
        <v/>
      </c>
      <c r="O1325">
        <f>IF(K1325="","",ROUND(E1325-K1325,0))</f>
        <v/>
      </c>
      <c r="P1325">
        <f>IF(O1325="","",IF(O1325&gt;=1,O1325,0))</f>
        <v/>
      </c>
      <c r="Q1325" s="27">
        <f>IF(E1325="","",MAX(0,E1325-22))</f>
        <v/>
      </c>
      <c r="R1325" s="27">
        <f>IF(H1325=1,E1325,"")</f>
        <v/>
      </c>
      <c r="S1325" s="27">
        <f>IF(AND(H1325=1,J1325&lt;&gt;""),E1325-J1325,"")</f>
        <v/>
      </c>
      <c r="T1325">
        <f>IF(G1325="","",MONTH(G1325))</f>
        <v/>
      </c>
    </row>
    <row r="1326">
      <c r="A1326" s="24" t="n">
        <v>2020</v>
      </c>
      <c r="B1326" s="24" t="n">
        <v>2</v>
      </c>
      <c r="C1326" s="24" t="n">
        <v>25</v>
      </c>
      <c r="D1326" s="24" t="n">
        <v>5</v>
      </c>
      <c r="E1326" s="24" t="n">
        <v>3.14</v>
      </c>
      <c r="F1326" s="25">
        <f>IF($E1326="","",DATE(IF($A1326="",nominal_year,$A1326),$B1326,$C1326)+($D1326-IF(LEFT(hour_conv,1)="1",1,0))/24)</f>
        <v/>
      </c>
      <c r="G1326" s="26">
        <f>IF(F1326="","",INT(F1326))</f>
        <v/>
      </c>
      <c r="H1326">
        <f>IF(G1326="","",IF(AND(MONTH(G1326)*100+DAY(G1326)&gt;=season_lo,MONTH(G1326)*100+DAY(G1326)&lt;=season_hi),1,0))</f>
        <v/>
      </c>
      <c r="I1326">
        <f>IF(G1326="","",G1326-first_day+1)</f>
        <v/>
      </c>
      <c r="J1326" s="27">
        <f>IF(I1326="","",INDEX(Daily!$J$2:$J$421,I1326))</f>
        <v/>
      </c>
      <c r="K1326" s="27">
        <f>IF(J1326="","",J1326+cat_offset)</f>
        <v/>
      </c>
      <c r="L1326" s="27">
        <f>IF(J1326="","",MAX(0,E1326-J1326)^2)</f>
        <v/>
      </c>
      <c r="M1326" s="27">
        <f>IF(J1326="","",MAX(0,E1326-(J1326+twcdh_off))^2)</f>
        <v/>
      </c>
      <c r="N1326" s="27">
        <f>IF(E1326="","",MAX(0,E1326-swcdh_thr)^2)</f>
        <v/>
      </c>
      <c r="O1326">
        <f>IF(K1326="","",ROUND(E1326-K1326,0))</f>
        <v/>
      </c>
      <c r="P1326">
        <f>IF(O1326="","",IF(O1326&gt;=1,O1326,0))</f>
        <v/>
      </c>
      <c r="Q1326" s="27">
        <f>IF(E1326="","",MAX(0,E1326-22))</f>
        <v/>
      </c>
      <c r="R1326" s="27">
        <f>IF(H1326=1,E1326,"")</f>
        <v/>
      </c>
      <c r="S1326" s="27">
        <f>IF(AND(H1326=1,J1326&lt;&gt;""),E1326-J1326,"")</f>
        <v/>
      </c>
      <c r="T1326">
        <f>IF(G1326="","",MONTH(G1326))</f>
        <v/>
      </c>
    </row>
    <row r="1327">
      <c r="A1327" s="24" t="n">
        <v>2020</v>
      </c>
      <c r="B1327" s="24" t="n">
        <v>2</v>
      </c>
      <c r="C1327" s="24" t="n">
        <v>25</v>
      </c>
      <c r="D1327" s="24" t="n">
        <v>6</v>
      </c>
      <c r="E1327" s="24" t="n">
        <v>4.32</v>
      </c>
      <c r="F1327" s="25">
        <f>IF($E1327="","",DATE(IF($A1327="",nominal_year,$A1327),$B1327,$C1327)+($D1327-IF(LEFT(hour_conv,1)="1",1,0))/24)</f>
        <v/>
      </c>
      <c r="G1327" s="26">
        <f>IF(F1327="","",INT(F1327))</f>
        <v/>
      </c>
      <c r="H1327">
        <f>IF(G1327="","",IF(AND(MONTH(G1327)*100+DAY(G1327)&gt;=season_lo,MONTH(G1327)*100+DAY(G1327)&lt;=season_hi),1,0))</f>
        <v/>
      </c>
      <c r="I1327">
        <f>IF(G1327="","",G1327-first_day+1)</f>
        <v/>
      </c>
      <c r="J1327" s="27">
        <f>IF(I1327="","",INDEX(Daily!$J$2:$J$421,I1327))</f>
        <v/>
      </c>
      <c r="K1327" s="27">
        <f>IF(J1327="","",J1327+cat_offset)</f>
        <v/>
      </c>
      <c r="L1327" s="27">
        <f>IF(J1327="","",MAX(0,E1327-J1327)^2)</f>
        <v/>
      </c>
      <c r="M1327" s="27">
        <f>IF(J1327="","",MAX(0,E1327-(J1327+twcdh_off))^2)</f>
        <v/>
      </c>
      <c r="N1327" s="27">
        <f>IF(E1327="","",MAX(0,E1327-swcdh_thr)^2)</f>
        <v/>
      </c>
      <c r="O1327">
        <f>IF(K1327="","",ROUND(E1327-K1327,0))</f>
        <v/>
      </c>
      <c r="P1327">
        <f>IF(O1327="","",IF(O1327&gt;=1,O1327,0))</f>
        <v/>
      </c>
      <c r="Q1327" s="27">
        <f>IF(E1327="","",MAX(0,E1327-22))</f>
        <v/>
      </c>
      <c r="R1327" s="27">
        <f>IF(H1327=1,E1327,"")</f>
        <v/>
      </c>
      <c r="S1327" s="27">
        <f>IF(AND(H1327=1,J1327&lt;&gt;""),E1327-J1327,"")</f>
        <v/>
      </c>
      <c r="T1327">
        <f>IF(G1327="","",MONTH(G1327))</f>
        <v/>
      </c>
    </row>
    <row r="1328">
      <c r="A1328" s="24" t="n">
        <v>2020</v>
      </c>
      <c r="B1328" s="24" t="n">
        <v>2</v>
      </c>
      <c r="C1328" s="24" t="n">
        <v>25</v>
      </c>
      <c r="D1328" s="24" t="n">
        <v>7</v>
      </c>
      <c r="E1328" s="24" t="n">
        <v>5.15</v>
      </c>
      <c r="F1328" s="25">
        <f>IF($E1328="","",DATE(IF($A1328="",nominal_year,$A1328),$B1328,$C1328)+($D1328-IF(LEFT(hour_conv,1)="1",1,0))/24)</f>
        <v/>
      </c>
      <c r="G1328" s="26">
        <f>IF(F1328="","",INT(F1328))</f>
        <v/>
      </c>
      <c r="H1328">
        <f>IF(G1328="","",IF(AND(MONTH(G1328)*100+DAY(G1328)&gt;=season_lo,MONTH(G1328)*100+DAY(G1328)&lt;=season_hi),1,0))</f>
        <v/>
      </c>
      <c r="I1328">
        <f>IF(G1328="","",G1328-first_day+1)</f>
        <v/>
      </c>
      <c r="J1328" s="27">
        <f>IF(I1328="","",INDEX(Daily!$J$2:$J$421,I1328))</f>
        <v/>
      </c>
      <c r="K1328" s="27">
        <f>IF(J1328="","",J1328+cat_offset)</f>
        <v/>
      </c>
      <c r="L1328" s="27">
        <f>IF(J1328="","",MAX(0,E1328-J1328)^2)</f>
        <v/>
      </c>
      <c r="M1328" s="27">
        <f>IF(J1328="","",MAX(0,E1328-(J1328+twcdh_off))^2)</f>
        <v/>
      </c>
      <c r="N1328" s="27">
        <f>IF(E1328="","",MAX(0,E1328-swcdh_thr)^2)</f>
        <v/>
      </c>
      <c r="O1328">
        <f>IF(K1328="","",ROUND(E1328-K1328,0))</f>
        <v/>
      </c>
      <c r="P1328">
        <f>IF(O1328="","",IF(O1328&gt;=1,O1328,0))</f>
        <v/>
      </c>
      <c r="Q1328" s="27">
        <f>IF(E1328="","",MAX(0,E1328-22))</f>
        <v/>
      </c>
      <c r="R1328" s="27">
        <f>IF(H1328=1,E1328,"")</f>
        <v/>
      </c>
      <c r="S1328" s="27">
        <f>IF(AND(H1328=1,J1328&lt;&gt;""),E1328-J1328,"")</f>
        <v/>
      </c>
      <c r="T1328">
        <f>IF(G1328="","",MONTH(G1328))</f>
        <v/>
      </c>
    </row>
    <row r="1329">
      <c r="A1329" s="24" t="n">
        <v>2020</v>
      </c>
      <c r="B1329" s="24" t="n">
        <v>2</v>
      </c>
      <c r="C1329" s="24" t="n">
        <v>25</v>
      </c>
      <c r="D1329" s="24" t="n">
        <v>8</v>
      </c>
      <c r="E1329" s="24" t="n">
        <v>5.29</v>
      </c>
      <c r="F1329" s="25">
        <f>IF($E1329="","",DATE(IF($A1329="",nominal_year,$A1329),$B1329,$C1329)+($D1329-IF(LEFT(hour_conv,1)="1",1,0))/24)</f>
        <v/>
      </c>
      <c r="G1329" s="26">
        <f>IF(F1329="","",INT(F1329))</f>
        <v/>
      </c>
      <c r="H1329">
        <f>IF(G1329="","",IF(AND(MONTH(G1329)*100+DAY(G1329)&gt;=season_lo,MONTH(G1329)*100+DAY(G1329)&lt;=season_hi),1,0))</f>
        <v/>
      </c>
      <c r="I1329">
        <f>IF(G1329="","",G1329-first_day+1)</f>
        <v/>
      </c>
      <c r="J1329" s="27">
        <f>IF(I1329="","",INDEX(Daily!$J$2:$J$421,I1329))</f>
        <v/>
      </c>
      <c r="K1329" s="27">
        <f>IF(J1329="","",J1329+cat_offset)</f>
        <v/>
      </c>
      <c r="L1329" s="27">
        <f>IF(J1329="","",MAX(0,E1329-J1329)^2)</f>
        <v/>
      </c>
      <c r="M1329" s="27">
        <f>IF(J1329="","",MAX(0,E1329-(J1329+twcdh_off))^2)</f>
        <v/>
      </c>
      <c r="N1329" s="27">
        <f>IF(E1329="","",MAX(0,E1329-swcdh_thr)^2)</f>
        <v/>
      </c>
      <c r="O1329">
        <f>IF(K1329="","",ROUND(E1329-K1329,0))</f>
        <v/>
      </c>
      <c r="P1329">
        <f>IF(O1329="","",IF(O1329&gt;=1,O1329,0))</f>
        <v/>
      </c>
      <c r="Q1329" s="27">
        <f>IF(E1329="","",MAX(0,E1329-22))</f>
        <v/>
      </c>
      <c r="R1329" s="27">
        <f>IF(H1329=1,E1329,"")</f>
        <v/>
      </c>
      <c r="S1329" s="27">
        <f>IF(AND(H1329=1,J1329&lt;&gt;""),E1329-J1329,"")</f>
        <v/>
      </c>
      <c r="T1329">
        <f>IF(G1329="","",MONTH(G1329))</f>
        <v/>
      </c>
    </row>
    <row r="1330">
      <c r="A1330" s="24" t="n">
        <v>2020</v>
      </c>
      <c r="B1330" s="24" t="n">
        <v>2</v>
      </c>
      <c r="C1330" s="24" t="n">
        <v>25</v>
      </c>
      <c r="D1330" s="24" t="n">
        <v>9</v>
      </c>
      <c r="E1330" s="24" t="n">
        <v>6.44</v>
      </c>
      <c r="F1330" s="25">
        <f>IF($E1330="","",DATE(IF($A1330="",nominal_year,$A1330),$B1330,$C1330)+($D1330-IF(LEFT(hour_conv,1)="1",1,0))/24)</f>
        <v/>
      </c>
      <c r="G1330" s="26">
        <f>IF(F1330="","",INT(F1330))</f>
        <v/>
      </c>
      <c r="H1330">
        <f>IF(G1330="","",IF(AND(MONTH(G1330)*100+DAY(G1330)&gt;=season_lo,MONTH(G1330)*100+DAY(G1330)&lt;=season_hi),1,0))</f>
        <v/>
      </c>
      <c r="I1330">
        <f>IF(G1330="","",G1330-first_day+1)</f>
        <v/>
      </c>
      <c r="J1330" s="27">
        <f>IF(I1330="","",INDEX(Daily!$J$2:$J$421,I1330))</f>
        <v/>
      </c>
      <c r="K1330" s="27">
        <f>IF(J1330="","",J1330+cat_offset)</f>
        <v/>
      </c>
      <c r="L1330" s="27">
        <f>IF(J1330="","",MAX(0,E1330-J1330)^2)</f>
        <v/>
      </c>
      <c r="M1330" s="27">
        <f>IF(J1330="","",MAX(0,E1330-(J1330+twcdh_off))^2)</f>
        <v/>
      </c>
      <c r="N1330" s="27">
        <f>IF(E1330="","",MAX(0,E1330-swcdh_thr)^2)</f>
        <v/>
      </c>
      <c r="O1330">
        <f>IF(K1330="","",ROUND(E1330-K1330,0))</f>
        <v/>
      </c>
      <c r="P1330">
        <f>IF(O1330="","",IF(O1330&gt;=1,O1330,0))</f>
        <v/>
      </c>
      <c r="Q1330" s="27">
        <f>IF(E1330="","",MAX(0,E1330-22))</f>
        <v/>
      </c>
      <c r="R1330" s="27">
        <f>IF(H1330=1,E1330,"")</f>
        <v/>
      </c>
      <c r="S1330" s="27">
        <f>IF(AND(H1330=1,J1330&lt;&gt;""),E1330-J1330,"")</f>
        <v/>
      </c>
      <c r="T1330">
        <f>IF(G1330="","",MONTH(G1330))</f>
        <v/>
      </c>
    </row>
    <row r="1331">
      <c r="A1331" s="24" t="n">
        <v>2020</v>
      </c>
      <c r="B1331" s="24" t="n">
        <v>2</v>
      </c>
      <c r="C1331" s="24" t="n">
        <v>25</v>
      </c>
      <c r="D1331" s="24" t="n">
        <v>10</v>
      </c>
      <c r="E1331" s="24" t="n">
        <v>6.33</v>
      </c>
      <c r="F1331" s="25">
        <f>IF($E1331="","",DATE(IF($A1331="",nominal_year,$A1331),$B1331,$C1331)+($D1331-IF(LEFT(hour_conv,1)="1",1,0))/24)</f>
        <v/>
      </c>
      <c r="G1331" s="26">
        <f>IF(F1331="","",INT(F1331))</f>
        <v/>
      </c>
      <c r="H1331">
        <f>IF(G1331="","",IF(AND(MONTH(G1331)*100+DAY(G1331)&gt;=season_lo,MONTH(G1331)*100+DAY(G1331)&lt;=season_hi),1,0))</f>
        <v/>
      </c>
      <c r="I1331">
        <f>IF(G1331="","",G1331-first_day+1)</f>
        <v/>
      </c>
      <c r="J1331" s="27">
        <f>IF(I1331="","",INDEX(Daily!$J$2:$J$421,I1331))</f>
        <v/>
      </c>
      <c r="K1331" s="27">
        <f>IF(J1331="","",J1331+cat_offset)</f>
        <v/>
      </c>
      <c r="L1331" s="27">
        <f>IF(J1331="","",MAX(0,E1331-J1331)^2)</f>
        <v/>
      </c>
      <c r="M1331" s="27">
        <f>IF(J1331="","",MAX(0,E1331-(J1331+twcdh_off))^2)</f>
        <v/>
      </c>
      <c r="N1331" s="27">
        <f>IF(E1331="","",MAX(0,E1331-swcdh_thr)^2)</f>
        <v/>
      </c>
      <c r="O1331">
        <f>IF(K1331="","",ROUND(E1331-K1331,0))</f>
        <v/>
      </c>
      <c r="P1331">
        <f>IF(O1331="","",IF(O1331&gt;=1,O1331,0))</f>
        <v/>
      </c>
      <c r="Q1331" s="27">
        <f>IF(E1331="","",MAX(0,E1331-22))</f>
        <v/>
      </c>
      <c r="R1331" s="27">
        <f>IF(H1331=1,E1331,"")</f>
        <v/>
      </c>
      <c r="S1331" s="27">
        <f>IF(AND(H1331=1,J1331&lt;&gt;""),E1331-J1331,"")</f>
        <v/>
      </c>
      <c r="T1331">
        <f>IF(G1331="","",MONTH(G1331))</f>
        <v/>
      </c>
    </row>
    <row r="1332">
      <c r="A1332" s="24" t="n">
        <v>2020</v>
      </c>
      <c r="B1332" s="24" t="n">
        <v>2</v>
      </c>
      <c r="C1332" s="24" t="n">
        <v>25</v>
      </c>
      <c r="D1332" s="24" t="n">
        <v>11</v>
      </c>
      <c r="E1332" s="24" t="n">
        <v>8.42</v>
      </c>
      <c r="F1332" s="25">
        <f>IF($E1332="","",DATE(IF($A1332="",nominal_year,$A1332),$B1332,$C1332)+($D1332-IF(LEFT(hour_conv,1)="1",1,0))/24)</f>
        <v/>
      </c>
      <c r="G1332" s="26">
        <f>IF(F1332="","",INT(F1332))</f>
        <v/>
      </c>
      <c r="H1332">
        <f>IF(G1332="","",IF(AND(MONTH(G1332)*100+DAY(G1332)&gt;=season_lo,MONTH(G1332)*100+DAY(G1332)&lt;=season_hi),1,0))</f>
        <v/>
      </c>
      <c r="I1332">
        <f>IF(G1332="","",G1332-first_day+1)</f>
        <v/>
      </c>
      <c r="J1332" s="27">
        <f>IF(I1332="","",INDEX(Daily!$J$2:$J$421,I1332))</f>
        <v/>
      </c>
      <c r="K1332" s="27">
        <f>IF(J1332="","",J1332+cat_offset)</f>
        <v/>
      </c>
      <c r="L1332" s="27">
        <f>IF(J1332="","",MAX(0,E1332-J1332)^2)</f>
        <v/>
      </c>
      <c r="M1332" s="27">
        <f>IF(J1332="","",MAX(0,E1332-(J1332+twcdh_off))^2)</f>
        <v/>
      </c>
      <c r="N1332" s="27">
        <f>IF(E1332="","",MAX(0,E1332-swcdh_thr)^2)</f>
        <v/>
      </c>
      <c r="O1332">
        <f>IF(K1332="","",ROUND(E1332-K1332,0))</f>
        <v/>
      </c>
      <c r="P1332">
        <f>IF(O1332="","",IF(O1332&gt;=1,O1332,0))</f>
        <v/>
      </c>
      <c r="Q1332" s="27">
        <f>IF(E1332="","",MAX(0,E1332-22))</f>
        <v/>
      </c>
      <c r="R1332" s="27">
        <f>IF(H1332=1,E1332,"")</f>
        <v/>
      </c>
      <c r="S1332" s="27">
        <f>IF(AND(H1332=1,J1332&lt;&gt;""),E1332-J1332,"")</f>
        <v/>
      </c>
      <c r="T1332">
        <f>IF(G1332="","",MONTH(G1332))</f>
        <v/>
      </c>
    </row>
    <row r="1333">
      <c r="A1333" s="24" t="n">
        <v>2020</v>
      </c>
      <c r="B1333" s="24" t="n">
        <v>2</v>
      </c>
      <c r="C1333" s="24" t="n">
        <v>25</v>
      </c>
      <c r="D1333" s="24" t="n">
        <v>12</v>
      </c>
      <c r="E1333" s="24" t="n">
        <v>8.710000000000001</v>
      </c>
      <c r="F1333" s="25">
        <f>IF($E1333="","",DATE(IF($A1333="",nominal_year,$A1333),$B1333,$C1333)+($D1333-IF(LEFT(hour_conv,1)="1",1,0))/24)</f>
        <v/>
      </c>
      <c r="G1333" s="26">
        <f>IF(F1333="","",INT(F1333))</f>
        <v/>
      </c>
      <c r="H1333">
        <f>IF(G1333="","",IF(AND(MONTH(G1333)*100+DAY(G1333)&gt;=season_lo,MONTH(G1333)*100+DAY(G1333)&lt;=season_hi),1,0))</f>
        <v/>
      </c>
      <c r="I1333">
        <f>IF(G1333="","",G1333-first_day+1)</f>
        <v/>
      </c>
      <c r="J1333" s="27">
        <f>IF(I1333="","",INDEX(Daily!$J$2:$J$421,I1333))</f>
        <v/>
      </c>
      <c r="K1333" s="27">
        <f>IF(J1333="","",J1333+cat_offset)</f>
        <v/>
      </c>
      <c r="L1333" s="27">
        <f>IF(J1333="","",MAX(0,E1333-J1333)^2)</f>
        <v/>
      </c>
      <c r="M1333" s="27">
        <f>IF(J1333="","",MAX(0,E1333-(J1333+twcdh_off))^2)</f>
        <v/>
      </c>
      <c r="N1333" s="27">
        <f>IF(E1333="","",MAX(0,E1333-swcdh_thr)^2)</f>
        <v/>
      </c>
      <c r="O1333">
        <f>IF(K1333="","",ROUND(E1333-K1333,0))</f>
        <v/>
      </c>
      <c r="P1333">
        <f>IF(O1333="","",IF(O1333&gt;=1,O1333,0))</f>
        <v/>
      </c>
      <c r="Q1333" s="27">
        <f>IF(E1333="","",MAX(0,E1333-22))</f>
        <v/>
      </c>
      <c r="R1333" s="27">
        <f>IF(H1333=1,E1333,"")</f>
        <v/>
      </c>
      <c r="S1333" s="27">
        <f>IF(AND(H1333=1,J1333&lt;&gt;""),E1333-J1333,"")</f>
        <v/>
      </c>
      <c r="T1333">
        <f>IF(G1333="","",MONTH(G1333))</f>
        <v/>
      </c>
    </row>
    <row r="1334">
      <c r="A1334" s="24" t="n">
        <v>2020</v>
      </c>
      <c r="B1334" s="24" t="n">
        <v>2</v>
      </c>
      <c r="C1334" s="24" t="n">
        <v>25</v>
      </c>
      <c r="D1334" s="24" t="n">
        <v>13</v>
      </c>
      <c r="E1334" s="24" t="n">
        <v>10.02</v>
      </c>
      <c r="F1334" s="25">
        <f>IF($E1334="","",DATE(IF($A1334="",nominal_year,$A1334),$B1334,$C1334)+($D1334-IF(LEFT(hour_conv,1)="1",1,0))/24)</f>
        <v/>
      </c>
      <c r="G1334" s="26">
        <f>IF(F1334="","",INT(F1334))</f>
        <v/>
      </c>
      <c r="H1334">
        <f>IF(G1334="","",IF(AND(MONTH(G1334)*100+DAY(G1334)&gt;=season_lo,MONTH(G1334)*100+DAY(G1334)&lt;=season_hi),1,0))</f>
        <v/>
      </c>
      <c r="I1334">
        <f>IF(G1334="","",G1334-first_day+1)</f>
        <v/>
      </c>
      <c r="J1334" s="27">
        <f>IF(I1334="","",INDEX(Daily!$J$2:$J$421,I1334))</f>
        <v/>
      </c>
      <c r="K1334" s="27">
        <f>IF(J1334="","",J1334+cat_offset)</f>
        <v/>
      </c>
      <c r="L1334" s="27">
        <f>IF(J1334="","",MAX(0,E1334-J1334)^2)</f>
        <v/>
      </c>
      <c r="M1334" s="27">
        <f>IF(J1334="","",MAX(0,E1334-(J1334+twcdh_off))^2)</f>
        <v/>
      </c>
      <c r="N1334" s="27">
        <f>IF(E1334="","",MAX(0,E1334-swcdh_thr)^2)</f>
        <v/>
      </c>
      <c r="O1334">
        <f>IF(K1334="","",ROUND(E1334-K1334,0))</f>
        <v/>
      </c>
      <c r="P1334">
        <f>IF(O1334="","",IF(O1334&gt;=1,O1334,0))</f>
        <v/>
      </c>
      <c r="Q1334" s="27">
        <f>IF(E1334="","",MAX(0,E1334-22))</f>
        <v/>
      </c>
      <c r="R1334" s="27">
        <f>IF(H1334=1,E1334,"")</f>
        <v/>
      </c>
      <c r="S1334" s="27">
        <f>IF(AND(H1334=1,J1334&lt;&gt;""),E1334-J1334,"")</f>
        <v/>
      </c>
      <c r="T1334">
        <f>IF(G1334="","",MONTH(G1334))</f>
        <v/>
      </c>
    </row>
    <row r="1335">
      <c r="A1335" s="24" t="n">
        <v>2020</v>
      </c>
      <c r="B1335" s="24" t="n">
        <v>2</v>
      </c>
      <c r="C1335" s="24" t="n">
        <v>25</v>
      </c>
      <c r="D1335" s="24" t="n">
        <v>14</v>
      </c>
      <c r="E1335" s="24" t="n">
        <v>9.470000000000001</v>
      </c>
      <c r="F1335" s="25">
        <f>IF($E1335="","",DATE(IF($A1335="",nominal_year,$A1335),$B1335,$C1335)+($D1335-IF(LEFT(hour_conv,1)="1",1,0))/24)</f>
        <v/>
      </c>
      <c r="G1335" s="26">
        <f>IF(F1335="","",INT(F1335))</f>
        <v/>
      </c>
      <c r="H1335">
        <f>IF(G1335="","",IF(AND(MONTH(G1335)*100+DAY(G1335)&gt;=season_lo,MONTH(G1335)*100+DAY(G1335)&lt;=season_hi),1,0))</f>
        <v/>
      </c>
      <c r="I1335">
        <f>IF(G1335="","",G1335-first_day+1)</f>
        <v/>
      </c>
      <c r="J1335" s="27">
        <f>IF(I1335="","",INDEX(Daily!$J$2:$J$421,I1335))</f>
        <v/>
      </c>
      <c r="K1335" s="27">
        <f>IF(J1335="","",J1335+cat_offset)</f>
        <v/>
      </c>
      <c r="L1335" s="27">
        <f>IF(J1335="","",MAX(0,E1335-J1335)^2)</f>
        <v/>
      </c>
      <c r="M1335" s="27">
        <f>IF(J1335="","",MAX(0,E1335-(J1335+twcdh_off))^2)</f>
        <v/>
      </c>
      <c r="N1335" s="27">
        <f>IF(E1335="","",MAX(0,E1335-swcdh_thr)^2)</f>
        <v/>
      </c>
      <c r="O1335">
        <f>IF(K1335="","",ROUND(E1335-K1335,0))</f>
        <v/>
      </c>
      <c r="P1335">
        <f>IF(O1335="","",IF(O1335&gt;=1,O1335,0))</f>
        <v/>
      </c>
      <c r="Q1335" s="27">
        <f>IF(E1335="","",MAX(0,E1335-22))</f>
        <v/>
      </c>
      <c r="R1335" s="27">
        <f>IF(H1335=1,E1335,"")</f>
        <v/>
      </c>
      <c r="S1335" s="27">
        <f>IF(AND(H1335=1,J1335&lt;&gt;""),E1335-J1335,"")</f>
        <v/>
      </c>
      <c r="T1335">
        <f>IF(G1335="","",MONTH(G1335))</f>
        <v/>
      </c>
    </row>
    <row r="1336">
      <c r="A1336" s="24" t="n">
        <v>2020</v>
      </c>
      <c r="B1336" s="24" t="n">
        <v>2</v>
      </c>
      <c r="C1336" s="24" t="n">
        <v>25</v>
      </c>
      <c r="D1336" s="24" t="n">
        <v>15</v>
      </c>
      <c r="E1336" s="24" t="n">
        <v>10.83</v>
      </c>
      <c r="F1336" s="25">
        <f>IF($E1336="","",DATE(IF($A1336="",nominal_year,$A1336),$B1336,$C1336)+($D1336-IF(LEFT(hour_conv,1)="1",1,0))/24)</f>
        <v/>
      </c>
      <c r="G1336" s="26">
        <f>IF(F1336="","",INT(F1336))</f>
        <v/>
      </c>
      <c r="H1336">
        <f>IF(G1336="","",IF(AND(MONTH(G1336)*100+DAY(G1336)&gt;=season_lo,MONTH(G1336)*100+DAY(G1336)&lt;=season_hi),1,0))</f>
        <v/>
      </c>
      <c r="I1336">
        <f>IF(G1336="","",G1336-first_day+1)</f>
        <v/>
      </c>
      <c r="J1336" s="27">
        <f>IF(I1336="","",INDEX(Daily!$J$2:$J$421,I1336))</f>
        <v/>
      </c>
      <c r="K1336" s="27">
        <f>IF(J1336="","",J1336+cat_offset)</f>
        <v/>
      </c>
      <c r="L1336" s="27">
        <f>IF(J1336="","",MAX(0,E1336-J1336)^2)</f>
        <v/>
      </c>
      <c r="M1336" s="27">
        <f>IF(J1336="","",MAX(0,E1336-(J1336+twcdh_off))^2)</f>
        <v/>
      </c>
      <c r="N1336" s="27">
        <f>IF(E1336="","",MAX(0,E1336-swcdh_thr)^2)</f>
        <v/>
      </c>
      <c r="O1336">
        <f>IF(K1336="","",ROUND(E1336-K1336,0))</f>
        <v/>
      </c>
      <c r="P1336">
        <f>IF(O1336="","",IF(O1336&gt;=1,O1336,0))</f>
        <v/>
      </c>
      <c r="Q1336" s="27">
        <f>IF(E1336="","",MAX(0,E1336-22))</f>
        <v/>
      </c>
      <c r="R1336" s="27">
        <f>IF(H1336=1,E1336,"")</f>
        <v/>
      </c>
      <c r="S1336" s="27">
        <f>IF(AND(H1336=1,J1336&lt;&gt;""),E1336-J1336,"")</f>
        <v/>
      </c>
      <c r="T1336">
        <f>IF(G1336="","",MONTH(G1336))</f>
        <v/>
      </c>
    </row>
    <row r="1337">
      <c r="A1337" s="24" t="n">
        <v>2020</v>
      </c>
      <c r="B1337" s="24" t="n">
        <v>2</v>
      </c>
      <c r="C1337" s="24" t="n">
        <v>25</v>
      </c>
      <c r="D1337" s="24" t="n">
        <v>16</v>
      </c>
      <c r="E1337" s="24" t="n">
        <v>10.58</v>
      </c>
      <c r="F1337" s="25">
        <f>IF($E1337="","",DATE(IF($A1337="",nominal_year,$A1337),$B1337,$C1337)+($D1337-IF(LEFT(hour_conv,1)="1",1,0))/24)</f>
        <v/>
      </c>
      <c r="G1337" s="26">
        <f>IF(F1337="","",INT(F1337))</f>
        <v/>
      </c>
      <c r="H1337">
        <f>IF(G1337="","",IF(AND(MONTH(G1337)*100+DAY(G1337)&gt;=season_lo,MONTH(G1337)*100+DAY(G1337)&lt;=season_hi),1,0))</f>
        <v/>
      </c>
      <c r="I1337">
        <f>IF(G1337="","",G1337-first_day+1)</f>
        <v/>
      </c>
      <c r="J1337" s="27">
        <f>IF(I1337="","",INDEX(Daily!$J$2:$J$421,I1337))</f>
        <v/>
      </c>
      <c r="K1337" s="27">
        <f>IF(J1337="","",J1337+cat_offset)</f>
        <v/>
      </c>
      <c r="L1337" s="27">
        <f>IF(J1337="","",MAX(0,E1337-J1337)^2)</f>
        <v/>
      </c>
      <c r="M1337" s="27">
        <f>IF(J1337="","",MAX(0,E1337-(J1337+twcdh_off))^2)</f>
        <v/>
      </c>
      <c r="N1337" s="27">
        <f>IF(E1337="","",MAX(0,E1337-swcdh_thr)^2)</f>
        <v/>
      </c>
      <c r="O1337">
        <f>IF(K1337="","",ROUND(E1337-K1337,0))</f>
        <v/>
      </c>
      <c r="P1337">
        <f>IF(O1337="","",IF(O1337&gt;=1,O1337,0))</f>
        <v/>
      </c>
      <c r="Q1337" s="27">
        <f>IF(E1337="","",MAX(0,E1337-22))</f>
        <v/>
      </c>
      <c r="R1337" s="27">
        <f>IF(H1337=1,E1337,"")</f>
        <v/>
      </c>
      <c r="S1337" s="27">
        <f>IF(AND(H1337=1,J1337&lt;&gt;""),E1337-J1337,"")</f>
        <v/>
      </c>
      <c r="T1337">
        <f>IF(G1337="","",MONTH(G1337))</f>
        <v/>
      </c>
    </row>
    <row r="1338">
      <c r="A1338" s="24" t="n">
        <v>2020</v>
      </c>
      <c r="B1338" s="24" t="n">
        <v>2</v>
      </c>
      <c r="C1338" s="24" t="n">
        <v>25</v>
      </c>
      <c r="D1338" s="24" t="n">
        <v>17</v>
      </c>
      <c r="E1338" s="24" t="n">
        <v>10.88</v>
      </c>
      <c r="F1338" s="25">
        <f>IF($E1338="","",DATE(IF($A1338="",nominal_year,$A1338),$B1338,$C1338)+($D1338-IF(LEFT(hour_conv,1)="1",1,0))/24)</f>
        <v/>
      </c>
      <c r="G1338" s="26">
        <f>IF(F1338="","",INT(F1338))</f>
        <v/>
      </c>
      <c r="H1338">
        <f>IF(G1338="","",IF(AND(MONTH(G1338)*100+DAY(G1338)&gt;=season_lo,MONTH(G1338)*100+DAY(G1338)&lt;=season_hi),1,0))</f>
        <v/>
      </c>
      <c r="I1338">
        <f>IF(G1338="","",G1338-first_day+1)</f>
        <v/>
      </c>
      <c r="J1338" s="27">
        <f>IF(I1338="","",INDEX(Daily!$J$2:$J$421,I1338))</f>
        <v/>
      </c>
      <c r="K1338" s="27">
        <f>IF(J1338="","",J1338+cat_offset)</f>
        <v/>
      </c>
      <c r="L1338" s="27">
        <f>IF(J1338="","",MAX(0,E1338-J1338)^2)</f>
        <v/>
      </c>
      <c r="M1338" s="27">
        <f>IF(J1338="","",MAX(0,E1338-(J1338+twcdh_off))^2)</f>
        <v/>
      </c>
      <c r="N1338" s="27">
        <f>IF(E1338="","",MAX(0,E1338-swcdh_thr)^2)</f>
        <v/>
      </c>
      <c r="O1338">
        <f>IF(K1338="","",ROUND(E1338-K1338,0))</f>
        <v/>
      </c>
      <c r="P1338">
        <f>IF(O1338="","",IF(O1338&gt;=1,O1338,0))</f>
        <v/>
      </c>
      <c r="Q1338" s="27">
        <f>IF(E1338="","",MAX(0,E1338-22))</f>
        <v/>
      </c>
      <c r="R1338" s="27">
        <f>IF(H1338=1,E1338,"")</f>
        <v/>
      </c>
      <c r="S1338" s="27">
        <f>IF(AND(H1338=1,J1338&lt;&gt;""),E1338-J1338,"")</f>
        <v/>
      </c>
      <c r="T1338">
        <f>IF(G1338="","",MONTH(G1338))</f>
        <v/>
      </c>
    </row>
    <row r="1339">
      <c r="A1339" s="24" t="n">
        <v>2020</v>
      </c>
      <c r="B1339" s="24" t="n">
        <v>2</v>
      </c>
      <c r="C1339" s="24" t="n">
        <v>25</v>
      </c>
      <c r="D1339" s="24" t="n">
        <v>18</v>
      </c>
      <c r="E1339" s="24" t="n">
        <v>9.859999999999999</v>
      </c>
      <c r="F1339" s="25">
        <f>IF($E1339="","",DATE(IF($A1339="",nominal_year,$A1339),$B1339,$C1339)+($D1339-IF(LEFT(hour_conv,1)="1",1,0))/24)</f>
        <v/>
      </c>
      <c r="G1339" s="26">
        <f>IF(F1339="","",INT(F1339))</f>
        <v/>
      </c>
      <c r="H1339">
        <f>IF(G1339="","",IF(AND(MONTH(G1339)*100+DAY(G1339)&gt;=season_lo,MONTH(G1339)*100+DAY(G1339)&lt;=season_hi),1,0))</f>
        <v/>
      </c>
      <c r="I1339">
        <f>IF(G1339="","",G1339-first_day+1)</f>
        <v/>
      </c>
      <c r="J1339" s="27">
        <f>IF(I1339="","",INDEX(Daily!$J$2:$J$421,I1339))</f>
        <v/>
      </c>
      <c r="K1339" s="27">
        <f>IF(J1339="","",J1339+cat_offset)</f>
        <v/>
      </c>
      <c r="L1339" s="27">
        <f>IF(J1339="","",MAX(0,E1339-J1339)^2)</f>
        <v/>
      </c>
      <c r="M1339" s="27">
        <f>IF(J1339="","",MAX(0,E1339-(J1339+twcdh_off))^2)</f>
        <v/>
      </c>
      <c r="N1339" s="27">
        <f>IF(E1339="","",MAX(0,E1339-swcdh_thr)^2)</f>
        <v/>
      </c>
      <c r="O1339">
        <f>IF(K1339="","",ROUND(E1339-K1339,0))</f>
        <v/>
      </c>
      <c r="P1339">
        <f>IF(O1339="","",IF(O1339&gt;=1,O1339,0))</f>
        <v/>
      </c>
      <c r="Q1339" s="27">
        <f>IF(E1339="","",MAX(0,E1339-22))</f>
        <v/>
      </c>
      <c r="R1339" s="27">
        <f>IF(H1339=1,E1339,"")</f>
        <v/>
      </c>
      <c r="S1339" s="27">
        <f>IF(AND(H1339=1,J1339&lt;&gt;""),E1339-J1339,"")</f>
        <v/>
      </c>
      <c r="T1339">
        <f>IF(G1339="","",MONTH(G1339))</f>
        <v/>
      </c>
    </row>
    <row r="1340">
      <c r="A1340" s="24" t="n">
        <v>2020</v>
      </c>
      <c r="B1340" s="24" t="n">
        <v>2</v>
      </c>
      <c r="C1340" s="24" t="n">
        <v>25</v>
      </c>
      <c r="D1340" s="24" t="n">
        <v>19</v>
      </c>
      <c r="E1340" s="24" t="n">
        <v>9.449999999999999</v>
      </c>
      <c r="F1340" s="25">
        <f>IF($E1340="","",DATE(IF($A1340="",nominal_year,$A1340),$B1340,$C1340)+($D1340-IF(LEFT(hour_conv,1)="1",1,0))/24)</f>
        <v/>
      </c>
      <c r="G1340" s="26">
        <f>IF(F1340="","",INT(F1340))</f>
        <v/>
      </c>
      <c r="H1340">
        <f>IF(G1340="","",IF(AND(MONTH(G1340)*100+DAY(G1340)&gt;=season_lo,MONTH(G1340)*100+DAY(G1340)&lt;=season_hi),1,0))</f>
        <v/>
      </c>
      <c r="I1340">
        <f>IF(G1340="","",G1340-first_day+1)</f>
        <v/>
      </c>
      <c r="J1340" s="27">
        <f>IF(I1340="","",INDEX(Daily!$J$2:$J$421,I1340))</f>
        <v/>
      </c>
      <c r="K1340" s="27">
        <f>IF(J1340="","",J1340+cat_offset)</f>
        <v/>
      </c>
      <c r="L1340" s="27">
        <f>IF(J1340="","",MAX(0,E1340-J1340)^2)</f>
        <v/>
      </c>
      <c r="M1340" s="27">
        <f>IF(J1340="","",MAX(0,E1340-(J1340+twcdh_off))^2)</f>
        <v/>
      </c>
      <c r="N1340" s="27">
        <f>IF(E1340="","",MAX(0,E1340-swcdh_thr)^2)</f>
        <v/>
      </c>
      <c r="O1340">
        <f>IF(K1340="","",ROUND(E1340-K1340,0))</f>
        <v/>
      </c>
      <c r="P1340">
        <f>IF(O1340="","",IF(O1340&gt;=1,O1340,0))</f>
        <v/>
      </c>
      <c r="Q1340" s="27">
        <f>IF(E1340="","",MAX(0,E1340-22))</f>
        <v/>
      </c>
      <c r="R1340" s="27">
        <f>IF(H1340=1,E1340,"")</f>
        <v/>
      </c>
      <c r="S1340" s="27">
        <f>IF(AND(H1340=1,J1340&lt;&gt;""),E1340-J1340,"")</f>
        <v/>
      </c>
      <c r="T1340">
        <f>IF(G1340="","",MONTH(G1340))</f>
        <v/>
      </c>
    </row>
    <row r="1341">
      <c r="A1341" s="24" t="n">
        <v>2020</v>
      </c>
      <c r="B1341" s="24" t="n">
        <v>2</v>
      </c>
      <c r="C1341" s="24" t="n">
        <v>25</v>
      </c>
      <c r="D1341" s="24" t="n">
        <v>20</v>
      </c>
      <c r="E1341" s="24" t="n">
        <v>9.9</v>
      </c>
      <c r="F1341" s="25">
        <f>IF($E1341="","",DATE(IF($A1341="",nominal_year,$A1341),$B1341,$C1341)+($D1341-IF(LEFT(hour_conv,1)="1",1,0))/24)</f>
        <v/>
      </c>
      <c r="G1341" s="26">
        <f>IF(F1341="","",INT(F1341))</f>
        <v/>
      </c>
      <c r="H1341">
        <f>IF(G1341="","",IF(AND(MONTH(G1341)*100+DAY(G1341)&gt;=season_lo,MONTH(G1341)*100+DAY(G1341)&lt;=season_hi),1,0))</f>
        <v/>
      </c>
      <c r="I1341">
        <f>IF(G1341="","",G1341-first_day+1)</f>
        <v/>
      </c>
      <c r="J1341" s="27">
        <f>IF(I1341="","",INDEX(Daily!$J$2:$J$421,I1341))</f>
        <v/>
      </c>
      <c r="K1341" s="27">
        <f>IF(J1341="","",J1341+cat_offset)</f>
        <v/>
      </c>
      <c r="L1341" s="27">
        <f>IF(J1341="","",MAX(0,E1341-J1341)^2)</f>
        <v/>
      </c>
      <c r="M1341" s="27">
        <f>IF(J1341="","",MAX(0,E1341-(J1341+twcdh_off))^2)</f>
        <v/>
      </c>
      <c r="N1341" s="27">
        <f>IF(E1341="","",MAX(0,E1341-swcdh_thr)^2)</f>
        <v/>
      </c>
      <c r="O1341">
        <f>IF(K1341="","",ROUND(E1341-K1341,0))</f>
        <v/>
      </c>
      <c r="P1341">
        <f>IF(O1341="","",IF(O1341&gt;=1,O1341,0))</f>
        <v/>
      </c>
      <c r="Q1341" s="27">
        <f>IF(E1341="","",MAX(0,E1341-22))</f>
        <v/>
      </c>
      <c r="R1341" s="27">
        <f>IF(H1341=1,E1341,"")</f>
        <v/>
      </c>
      <c r="S1341" s="27">
        <f>IF(AND(H1341=1,J1341&lt;&gt;""),E1341-J1341,"")</f>
        <v/>
      </c>
      <c r="T1341">
        <f>IF(G1341="","",MONTH(G1341))</f>
        <v/>
      </c>
    </row>
    <row r="1342">
      <c r="A1342" s="24" t="n">
        <v>2020</v>
      </c>
      <c r="B1342" s="24" t="n">
        <v>2</v>
      </c>
      <c r="C1342" s="24" t="n">
        <v>25</v>
      </c>
      <c r="D1342" s="24" t="n">
        <v>21</v>
      </c>
      <c r="E1342" s="24" t="n">
        <v>7.86</v>
      </c>
      <c r="F1342" s="25">
        <f>IF($E1342="","",DATE(IF($A1342="",nominal_year,$A1342),$B1342,$C1342)+($D1342-IF(LEFT(hour_conv,1)="1",1,0))/24)</f>
        <v/>
      </c>
      <c r="G1342" s="26">
        <f>IF(F1342="","",INT(F1342))</f>
        <v/>
      </c>
      <c r="H1342">
        <f>IF(G1342="","",IF(AND(MONTH(G1342)*100+DAY(G1342)&gt;=season_lo,MONTH(G1342)*100+DAY(G1342)&lt;=season_hi),1,0))</f>
        <v/>
      </c>
      <c r="I1342">
        <f>IF(G1342="","",G1342-first_day+1)</f>
        <v/>
      </c>
      <c r="J1342" s="27">
        <f>IF(I1342="","",INDEX(Daily!$J$2:$J$421,I1342))</f>
        <v/>
      </c>
      <c r="K1342" s="27">
        <f>IF(J1342="","",J1342+cat_offset)</f>
        <v/>
      </c>
      <c r="L1342" s="27">
        <f>IF(J1342="","",MAX(0,E1342-J1342)^2)</f>
        <v/>
      </c>
      <c r="M1342" s="27">
        <f>IF(J1342="","",MAX(0,E1342-(J1342+twcdh_off))^2)</f>
        <v/>
      </c>
      <c r="N1342" s="27">
        <f>IF(E1342="","",MAX(0,E1342-swcdh_thr)^2)</f>
        <v/>
      </c>
      <c r="O1342">
        <f>IF(K1342="","",ROUND(E1342-K1342,0))</f>
        <v/>
      </c>
      <c r="P1342">
        <f>IF(O1342="","",IF(O1342&gt;=1,O1342,0))</f>
        <v/>
      </c>
      <c r="Q1342" s="27">
        <f>IF(E1342="","",MAX(0,E1342-22))</f>
        <v/>
      </c>
      <c r="R1342" s="27">
        <f>IF(H1342=1,E1342,"")</f>
        <v/>
      </c>
      <c r="S1342" s="27">
        <f>IF(AND(H1342=1,J1342&lt;&gt;""),E1342-J1342,"")</f>
        <v/>
      </c>
      <c r="T1342">
        <f>IF(G1342="","",MONTH(G1342))</f>
        <v/>
      </c>
    </row>
    <row r="1343">
      <c r="A1343" s="24" t="n">
        <v>2020</v>
      </c>
      <c r="B1343" s="24" t="n">
        <v>2</v>
      </c>
      <c r="C1343" s="24" t="n">
        <v>25</v>
      </c>
      <c r="D1343" s="24" t="n">
        <v>22</v>
      </c>
      <c r="E1343" s="24" t="n">
        <v>7.03</v>
      </c>
      <c r="F1343" s="25">
        <f>IF($E1343="","",DATE(IF($A1343="",nominal_year,$A1343),$B1343,$C1343)+($D1343-IF(LEFT(hour_conv,1)="1",1,0))/24)</f>
        <v/>
      </c>
      <c r="G1343" s="26">
        <f>IF(F1343="","",INT(F1343))</f>
        <v/>
      </c>
      <c r="H1343">
        <f>IF(G1343="","",IF(AND(MONTH(G1343)*100+DAY(G1343)&gt;=season_lo,MONTH(G1343)*100+DAY(G1343)&lt;=season_hi),1,0))</f>
        <v/>
      </c>
      <c r="I1343">
        <f>IF(G1343="","",G1343-first_day+1)</f>
        <v/>
      </c>
      <c r="J1343" s="27">
        <f>IF(I1343="","",INDEX(Daily!$J$2:$J$421,I1343))</f>
        <v/>
      </c>
      <c r="K1343" s="27">
        <f>IF(J1343="","",J1343+cat_offset)</f>
        <v/>
      </c>
      <c r="L1343" s="27">
        <f>IF(J1343="","",MAX(0,E1343-J1343)^2)</f>
        <v/>
      </c>
      <c r="M1343" s="27">
        <f>IF(J1343="","",MAX(0,E1343-(J1343+twcdh_off))^2)</f>
        <v/>
      </c>
      <c r="N1343" s="27">
        <f>IF(E1343="","",MAX(0,E1343-swcdh_thr)^2)</f>
        <v/>
      </c>
      <c r="O1343">
        <f>IF(K1343="","",ROUND(E1343-K1343,0))</f>
        <v/>
      </c>
      <c r="P1343">
        <f>IF(O1343="","",IF(O1343&gt;=1,O1343,0))</f>
        <v/>
      </c>
      <c r="Q1343" s="27">
        <f>IF(E1343="","",MAX(0,E1343-22))</f>
        <v/>
      </c>
      <c r="R1343" s="27">
        <f>IF(H1343=1,E1343,"")</f>
        <v/>
      </c>
      <c r="S1343" s="27">
        <f>IF(AND(H1343=1,J1343&lt;&gt;""),E1343-J1343,"")</f>
        <v/>
      </c>
      <c r="T1343">
        <f>IF(G1343="","",MONTH(G1343))</f>
        <v/>
      </c>
    </row>
    <row r="1344">
      <c r="A1344" s="24" t="n">
        <v>2020</v>
      </c>
      <c r="B1344" s="24" t="n">
        <v>2</v>
      </c>
      <c r="C1344" s="24" t="n">
        <v>25</v>
      </c>
      <c r="D1344" s="24" t="n">
        <v>23</v>
      </c>
      <c r="E1344" s="24" t="n">
        <v>6.33</v>
      </c>
      <c r="F1344" s="25">
        <f>IF($E1344="","",DATE(IF($A1344="",nominal_year,$A1344),$B1344,$C1344)+($D1344-IF(LEFT(hour_conv,1)="1",1,0))/24)</f>
        <v/>
      </c>
      <c r="G1344" s="26">
        <f>IF(F1344="","",INT(F1344))</f>
        <v/>
      </c>
      <c r="H1344">
        <f>IF(G1344="","",IF(AND(MONTH(G1344)*100+DAY(G1344)&gt;=season_lo,MONTH(G1344)*100+DAY(G1344)&lt;=season_hi),1,0))</f>
        <v/>
      </c>
      <c r="I1344">
        <f>IF(G1344="","",G1344-first_day+1)</f>
        <v/>
      </c>
      <c r="J1344" s="27">
        <f>IF(I1344="","",INDEX(Daily!$J$2:$J$421,I1344))</f>
        <v/>
      </c>
      <c r="K1344" s="27">
        <f>IF(J1344="","",J1344+cat_offset)</f>
        <v/>
      </c>
      <c r="L1344" s="27">
        <f>IF(J1344="","",MAX(0,E1344-J1344)^2)</f>
        <v/>
      </c>
      <c r="M1344" s="27">
        <f>IF(J1344="","",MAX(0,E1344-(J1344+twcdh_off))^2)</f>
        <v/>
      </c>
      <c r="N1344" s="27">
        <f>IF(E1344="","",MAX(0,E1344-swcdh_thr)^2)</f>
        <v/>
      </c>
      <c r="O1344">
        <f>IF(K1344="","",ROUND(E1344-K1344,0))</f>
        <v/>
      </c>
      <c r="P1344">
        <f>IF(O1344="","",IF(O1344&gt;=1,O1344,0))</f>
        <v/>
      </c>
      <c r="Q1344" s="27">
        <f>IF(E1344="","",MAX(0,E1344-22))</f>
        <v/>
      </c>
      <c r="R1344" s="27">
        <f>IF(H1344=1,E1344,"")</f>
        <v/>
      </c>
      <c r="S1344" s="27">
        <f>IF(AND(H1344=1,J1344&lt;&gt;""),E1344-J1344,"")</f>
        <v/>
      </c>
      <c r="T1344">
        <f>IF(G1344="","",MONTH(G1344))</f>
        <v/>
      </c>
    </row>
    <row r="1345">
      <c r="A1345" s="24" t="n">
        <v>2020</v>
      </c>
      <c r="B1345" s="24" t="n">
        <v>2</v>
      </c>
      <c r="C1345" s="24" t="n">
        <v>25</v>
      </c>
      <c r="D1345" s="24" t="n">
        <v>24</v>
      </c>
      <c r="E1345" s="24" t="n">
        <v>5.22</v>
      </c>
      <c r="F1345" s="25">
        <f>IF($E1345="","",DATE(IF($A1345="",nominal_year,$A1345),$B1345,$C1345)+($D1345-IF(LEFT(hour_conv,1)="1",1,0))/24)</f>
        <v/>
      </c>
      <c r="G1345" s="26">
        <f>IF(F1345="","",INT(F1345))</f>
        <v/>
      </c>
      <c r="H1345">
        <f>IF(G1345="","",IF(AND(MONTH(G1345)*100+DAY(G1345)&gt;=season_lo,MONTH(G1345)*100+DAY(G1345)&lt;=season_hi),1,0))</f>
        <v/>
      </c>
      <c r="I1345">
        <f>IF(G1345="","",G1345-first_day+1)</f>
        <v/>
      </c>
      <c r="J1345" s="27">
        <f>IF(I1345="","",INDEX(Daily!$J$2:$J$421,I1345))</f>
        <v/>
      </c>
      <c r="K1345" s="27">
        <f>IF(J1345="","",J1345+cat_offset)</f>
        <v/>
      </c>
      <c r="L1345" s="27">
        <f>IF(J1345="","",MAX(0,E1345-J1345)^2)</f>
        <v/>
      </c>
      <c r="M1345" s="27">
        <f>IF(J1345="","",MAX(0,E1345-(J1345+twcdh_off))^2)</f>
        <v/>
      </c>
      <c r="N1345" s="27">
        <f>IF(E1345="","",MAX(0,E1345-swcdh_thr)^2)</f>
        <v/>
      </c>
      <c r="O1345">
        <f>IF(K1345="","",ROUND(E1345-K1345,0))</f>
        <v/>
      </c>
      <c r="P1345">
        <f>IF(O1345="","",IF(O1345&gt;=1,O1345,0))</f>
        <v/>
      </c>
      <c r="Q1345" s="27">
        <f>IF(E1345="","",MAX(0,E1345-22))</f>
        <v/>
      </c>
      <c r="R1345" s="27">
        <f>IF(H1345=1,E1345,"")</f>
        <v/>
      </c>
      <c r="S1345" s="27">
        <f>IF(AND(H1345=1,J1345&lt;&gt;""),E1345-J1345,"")</f>
        <v/>
      </c>
      <c r="T1345">
        <f>IF(G1345="","",MONTH(G1345))</f>
        <v/>
      </c>
    </row>
    <row r="1346">
      <c r="A1346" s="24" t="n">
        <v>2020</v>
      </c>
      <c r="B1346" s="24" t="n">
        <v>2</v>
      </c>
      <c r="C1346" s="24" t="n">
        <v>26</v>
      </c>
      <c r="D1346" s="24" t="n">
        <v>1</v>
      </c>
      <c r="E1346" s="24" t="n">
        <v>5.46</v>
      </c>
      <c r="F1346" s="25">
        <f>IF($E1346="","",DATE(IF($A1346="",nominal_year,$A1346),$B1346,$C1346)+($D1346-IF(LEFT(hour_conv,1)="1",1,0))/24)</f>
        <v/>
      </c>
      <c r="G1346" s="26">
        <f>IF(F1346="","",INT(F1346))</f>
        <v/>
      </c>
      <c r="H1346">
        <f>IF(G1346="","",IF(AND(MONTH(G1346)*100+DAY(G1346)&gt;=season_lo,MONTH(G1346)*100+DAY(G1346)&lt;=season_hi),1,0))</f>
        <v/>
      </c>
      <c r="I1346">
        <f>IF(G1346="","",G1346-first_day+1)</f>
        <v/>
      </c>
      <c r="J1346" s="27">
        <f>IF(I1346="","",INDEX(Daily!$J$2:$J$421,I1346))</f>
        <v/>
      </c>
      <c r="K1346" s="27">
        <f>IF(J1346="","",J1346+cat_offset)</f>
        <v/>
      </c>
      <c r="L1346" s="27">
        <f>IF(J1346="","",MAX(0,E1346-J1346)^2)</f>
        <v/>
      </c>
      <c r="M1346" s="27">
        <f>IF(J1346="","",MAX(0,E1346-(J1346+twcdh_off))^2)</f>
        <v/>
      </c>
      <c r="N1346" s="27">
        <f>IF(E1346="","",MAX(0,E1346-swcdh_thr)^2)</f>
        <v/>
      </c>
      <c r="O1346">
        <f>IF(K1346="","",ROUND(E1346-K1346,0))</f>
        <v/>
      </c>
      <c r="P1346">
        <f>IF(O1346="","",IF(O1346&gt;=1,O1346,0))</f>
        <v/>
      </c>
      <c r="Q1346" s="27">
        <f>IF(E1346="","",MAX(0,E1346-22))</f>
        <v/>
      </c>
      <c r="R1346" s="27">
        <f>IF(H1346=1,E1346,"")</f>
        <v/>
      </c>
      <c r="S1346" s="27">
        <f>IF(AND(H1346=1,J1346&lt;&gt;""),E1346-J1346,"")</f>
        <v/>
      </c>
      <c r="T1346">
        <f>IF(G1346="","",MONTH(G1346))</f>
        <v/>
      </c>
    </row>
    <row r="1347">
      <c r="A1347" s="24" t="n">
        <v>2020</v>
      </c>
      <c r="B1347" s="24" t="n">
        <v>2</v>
      </c>
      <c r="C1347" s="24" t="n">
        <v>26</v>
      </c>
      <c r="D1347" s="24" t="n">
        <v>2</v>
      </c>
      <c r="E1347" s="24" t="n">
        <v>5.14</v>
      </c>
      <c r="F1347" s="25">
        <f>IF($E1347="","",DATE(IF($A1347="",nominal_year,$A1347),$B1347,$C1347)+($D1347-IF(LEFT(hour_conv,1)="1",1,0))/24)</f>
        <v/>
      </c>
      <c r="G1347" s="26">
        <f>IF(F1347="","",INT(F1347))</f>
        <v/>
      </c>
      <c r="H1347">
        <f>IF(G1347="","",IF(AND(MONTH(G1347)*100+DAY(G1347)&gt;=season_lo,MONTH(G1347)*100+DAY(G1347)&lt;=season_hi),1,0))</f>
        <v/>
      </c>
      <c r="I1347">
        <f>IF(G1347="","",G1347-first_day+1)</f>
        <v/>
      </c>
      <c r="J1347" s="27">
        <f>IF(I1347="","",INDEX(Daily!$J$2:$J$421,I1347))</f>
        <v/>
      </c>
      <c r="K1347" s="27">
        <f>IF(J1347="","",J1347+cat_offset)</f>
        <v/>
      </c>
      <c r="L1347" s="27">
        <f>IF(J1347="","",MAX(0,E1347-J1347)^2)</f>
        <v/>
      </c>
      <c r="M1347" s="27">
        <f>IF(J1347="","",MAX(0,E1347-(J1347+twcdh_off))^2)</f>
        <v/>
      </c>
      <c r="N1347" s="27">
        <f>IF(E1347="","",MAX(0,E1347-swcdh_thr)^2)</f>
        <v/>
      </c>
      <c r="O1347">
        <f>IF(K1347="","",ROUND(E1347-K1347,0))</f>
        <v/>
      </c>
      <c r="P1347">
        <f>IF(O1347="","",IF(O1347&gt;=1,O1347,0))</f>
        <v/>
      </c>
      <c r="Q1347" s="27">
        <f>IF(E1347="","",MAX(0,E1347-22))</f>
        <v/>
      </c>
      <c r="R1347" s="27">
        <f>IF(H1347=1,E1347,"")</f>
        <v/>
      </c>
      <c r="S1347" s="27">
        <f>IF(AND(H1347=1,J1347&lt;&gt;""),E1347-J1347,"")</f>
        <v/>
      </c>
      <c r="T1347">
        <f>IF(G1347="","",MONTH(G1347))</f>
        <v/>
      </c>
    </row>
    <row r="1348">
      <c r="A1348" s="24" t="n">
        <v>2020</v>
      </c>
      <c r="B1348" s="24" t="n">
        <v>2</v>
      </c>
      <c r="C1348" s="24" t="n">
        <v>26</v>
      </c>
      <c r="D1348" s="24" t="n">
        <v>3</v>
      </c>
      <c r="E1348" s="24" t="n">
        <v>3.83</v>
      </c>
      <c r="F1348" s="25">
        <f>IF($E1348="","",DATE(IF($A1348="",nominal_year,$A1348),$B1348,$C1348)+($D1348-IF(LEFT(hour_conv,1)="1",1,0))/24)</f>
        <v/>
      </c>
      <c r="G1348" s="26">
        <f>IF(F1348="","",INT(F1348))</f>
        <v/>
      </c>
      <c r="H1348">
        <f>IF(G1348="","",IF(AND(MONTH(G1348)*100+DAY(G1348)&gt;=season_lo,MONTH(G1348)*100+DAY(G1348)&lt;=season_hi),1,0))</f>
        <v/>
      </c>
      <c r="I1348">
        <f>IF(G1348="","",G1348-first_day+1)</f>
        <v/>
      </c>
      <c r="J1348" s="27">
        <f>IF(I1348="","",INDEX(Daily!$J$2:$J$421,I1348))</f>
        <v/>
      </c>
      <c r="K1348" s="27">
        <f>IF(J1348="","",J1348+cat_offset)</f>
        <v/>
      </c>
      <c r="L1348" s="27">
        <f>IF(J1348="","",MAX(0,E1348-J1348)^2)</f>
        <v/>
      </c>
      <c r="M1348" s="27">
        <f>IF(J1348="","",MAX(0,E1348-(J1348+twcdh_off))^2)</f>
        <v/>
      </c>
      <c r="N1348" s="27">
        <f>IF(E1348="","",MAX(0,E1348-swcdh_thr)^2)</f>
        <v/>
      </c>
      <c r="O1348">
        <f>IF(K1348="","",ROUND(E1348-K1348,0))</f>
        <v/>
      </c>
      <c r="P1348">
        <f>IF(O1348="","",IF(O1348&gt;=1,O1348,0))</f>
        <v/>
      </c>
      <c r="Q1348" s="27">
        <f>IF(E1348="","",MAX(0,E1348-22))</f>
        <v/>
      </c>
      <c r="R1348" s="27">
        <f>IF(H1348=1,E1348,"")</f>
        <v/>
      </c>
      <c r="S1348" s="27">
        <f>IF(AND(H1348=1,J1348&lt;&gt;""),E1348-J1348,"")</f>
        <v/>
      </c>
      <c r="T1348">
        <f>IF(G1348="","",MONTH(G1348))</f>
        <v/>
      </c>
    </row>
    <row r="1349">
      <c r="A1349" s="24" t="n">
        <v>2020</v>
      </c>
      <c r="B1349" s="24" t="n">
        <v>2</v>
      </c>
      <c r="C1349" s="24" t="n">
        <v>26</v>
      </c>
      <c r="D1349" s="24" t="n">
        <v>4</v>
      </c>
      <c r="E1349" s="24" t="n">
        <v>3.31</v>
      </c>
      <c r="F1349" s="25">
        <f>IF($E1349="","",DATE(IF($A1349="",nominal_year,$A1349),$B1349,$C1349)+($D1349-IF(LEFT(hour_conv,1)="1",1,0))/24)</f>
        <v/>
      </c>
      <c r="G1349" s="26">
        <f>IF(F1349="","",INT(F1349))</f>
        <v/>
      </c>
      <c r="H1349">
        <f>IF(G1349="","",IF(AND(MONTH(G1349)*100+DAY(G1349)&gt;=season_lo,MONTH(G1349)*100+DAY(G1349)&lt;=season_hi),1,0))</f>
        <v/>
      </c>
      <c r="I1349">
        <f>IF(G1349="","",G1349-first_day+1)</f>
        <v/>
      </c>
      <c r="J1349" s="27">
        <f>IF(I1349="","",INDEX(Daily!$J$2:$J$421,I1349))</f>
        <v/>
      </c>
      <c r="K1349" s="27">
        <f>IF(J1349="","",J1349+cat_offset)</f>
        <v/>
      </c>
      <c r="L1349" s="27">
        <f>IF(J1349="","",MAX(0,E1349-J1349)^2)</f>
        <v/>
      </c>
      <c r="M1349" s="27">
        <f>IF(J1349="","",MAX(0,E1349-(J1349+twcdh_off))^2)</f>
        <v/>
      </c>
      <c r="N1349" s="27">
        <f>IF(E1349="","",MAX(0,E1349-swcdh_thr)^2)</f>
        <v/>
      </c>
      <c r="O1349">
        <f>IF(K1349="","",ROUND(E1349-K1349,0))</f>
        <v/>
      </c>
      <c r="P1349">
        <f>IF(O1349="","",IF(O1349&gt;=1,O1349,0))</f>
        <v/>
      </c>
      <c r="Q1349" s="27">
        <f>IF(E1349="","",MAX(0,E1349-22))</f>
        <v/>
      </c>
      <c r="R1349" s="27">
        <f>IF(H1349=1,E1349,"")</f>
        <v/>
      </c>
      <c r="S1349" s="27">
        <f>IF(AND(H1349=1,J1349&lt;&gt;""),E1349-J1349,"")</f>
        <v/>
      </c>
      <c r="T1349">
        <f>IF(G1349="","",MONTH(G1349))</f>
        <v/>
      </c>
    </row>
    <row r="1350">
      <c r="A1350" s="24" t="n">
        <v>2020</v>
      </c>
      <c r="B1350" s="24" t="n">
        <v>2</v>
      </c>
      <c r="C1350" s="24" t="n">
        <v>26</v>
      </c>
      <c r="D1350" s="24" t="n">
        <v>5</v>
      </c>
      <c r="E1350" s="24" t="n">
        <v>4.58</v>
      </c>
      <c r="F1350" s="25">
        <f>IF($E1350="","",DATE(IF($A1350="",nominal_year,$A1350),$B1350,$C1350)+($D1350-IF(LEFT(hour_conv,1)="1",1,0))/24)</f>
        <v/>
      </c>
      <c r="G1350" s="26">
        <f>IF(F1350="","",INT(F1350))</f>
        <v/>
      </c>
      <c r="H1350">
        <f>IF(G1350="","",IF(AND(MONTH(G1350)*100+DAY(G1350)&gt;=season_lo,MONTH(G1350)*100+DAY(G1350)&lt;=season_hi),1,0))</f>
        <v/>
      </c>
      <c r="I1350">
        <f>IF(G1350="","",G1350-first_day+1)</f>
        <v/>
      </c>
      <c r="J1350" s="27">
        <f>IF(I1350="","",INDEX(Daily!$J$2:$J$421,I1350))</f>
        <v/>
      </c>
      <c r="K1350" s="27">
        <f>IF(J1350="","",J1350+cat_offset)</f>
        <v/>
      </c>
      <c r="L1350" s="27">
        <f>IF(J1350="","",MAX(0,E1350-J1350)^2)</f>
        <v/>
      </c>
      <c r="M1350" s="27">
        <f>IF(J1350="","",MAX(0,E1350-(J1350+twcdh_off))^2)</f>
        <v/>
      </c>
      <c r="N1350" s="27">
        <f>IF(E1350="","",MAX(0,E1350-swcdh_thr)^2)</f>
        <v/>
      </c>
      <c r="O1350">
        <f>IF(K1350="","",ROUND(E1350-K1350,0))</f>
        <v/>
      </c>
      <c r="P1350">
        <f>IF(O1350="","",IF(O1350&gt;=1,O1350,0))</f>
        <v/>
      </c>
      <c r="Q1350" s="27">
        <f>IF(E1350="","",MAX(0,E1350-22))</f>
        <v/>
      </c>
      <c r="R1350" s="27">
        <f>IF(H1350=1,E1350,"")</f>
        <v/>
      </c>
      <c r="S1350" s="27">
        <f>IF(AND(H1350=1,J1350&lt;&gt;""),E1350-J1350,"")</f>
        <v/>
      </c>
      <c r="T1350">
        <f>IF(G1350="","",MONTH(G1350))</f>
        <v/>
      </c>
    </row>
    <row r="1351">
      <c r="A1351" s="24" t="n">
        <v>2020</v>
      </c>
      <c r="B1351" s="24" t="n">
        <v>2</v>
      </c>
      <c r="C1351" s="24" t="n">
        <v>26</v>
      </c>
      <c r="D1351" s="24" t="n">
        <v>6</v>
      </c>
      <c r="E1351" s="24" t="n">
        <v>4.9</v>
      </c>
      <c r="F1351" s="25">
        <f>IF($E1351="","",DATE(IF($A1351="",nominal_year,$A1351),$B1351,$C1351)+($D1351-IF(LEFT(hour_conv,1)="1",1,0))/24)</f>
        <v/>
      </c>
      <c r="G1351" s="26">
        <f>IF(F1351="","",INT(F1351))</f>
        <v/>
      </c>
      <c r="H1351">
        <f>IF(G1351="","",IF(AND(MONTH(G1351)*100+DAY(G1351)&gt;=season_lo,MONTH(G1351)*100+DAY(G1351)&lt;=season_hi),1,0))</f>
        <v/>
      </c>
      <c r="I1351">
        <f>IF(G1351="","",G1351-first_day+1)</f>
        <v/>
      </c>
      <c r="J1351" s="27">
        <f>IF(I1351="","",INDEX(Daily!$J$2:$J$421,I1351))</f>
        <v/>
      </c>
      <c r="K1351" s="27">
        <f>IF(J1351="","",J1351+cat_offset)</f>
        <v/>
      </c>
      <c r="L1351" s="27">
        <f>IF(J1351="","",MAX(0,E1351-J1351)^2)</f>
        <v/>
      </c>
      <c r="M1351" s="27">
        <f>IF(J1351="","",MAX(0,E1351-(J1351+twcdh_off))^2)</f>
        <v/>
      </c>
      <c r="N1351" s="27">
        <f>IF(E1351="","",MAX(0,E1351-swcdh_thr)^2)</f>
        <v/>
      </c>
      <c r="O1351">
        <f>IF(K1351="","",ROUND(E1351-K1351,0))</f>
        <v/>
      </c>
      <c r="P1351">
        <f>IF(O1351="","",IF(O1351&gt;=1,O1351,0))</f>
        <v/>
      </c>
      <c r="Q1351" s="27">
        <f>IF(E1351="","",MAX(0,E1351-22))</f>
        <v/>
      </c>
      <c r="R1351" s="27">
        <f>IF(H1351=1,E1351,"")</f>
        <v/>
      </c>
      <c r="S1351" s="27">
        <f>IF(AND(H1351=1,J1351&lt;&gt;""),E1351-J1351,"")</f>
        <v/>
      </c>
      <c r="T1351">
        <f>IF(G1351="","",MONTH(G1351))</f>
        <v/>
      </c>
    </row>
    <row r="1352">
      <c r="A1352" s="24" t="n">
        <v>2020</v>
      </c>
      <c r="B1352" s="24" t="n">
        <v>2</v>
      </c>
      <c r="C1352" s="24" t="n">
        <v>26</v>
      </c>
      <c r="D1352" s="24" t="n">
        <v>7</v>
      </c>
      <c r="E1352" s="24" t="n">
        <v>5.32</v>
      </c>
      <c r="F1352" s="25">
        <f>IF($E1352="","",DATE(IF($A1352="",nominal_year,$A1352),$B1352,$C1352)+($D1352-IF(LEFT(hour_conv,1)="1",1,0))/24)</f>
        <v/>
      </c>
      <c r="G1352" s="26">
        <f>IF(F1352="","",INT(F1352))</f>
        <v/>
      </c>
      <c r="H1352">
        <f>IF(G1352="","",IF(AND(MONTH(G1352)*100+DAY(G1352)&gt;=season_lo,MONTH(G1352)*100+DAY(G1352)&lt;=season_hi),1,0))</f>
        <v/>
      </c>
      <c r="I1352">
        <f>IF(G1352="","",G1352-first_day+1)</f>
        <v/>
      </c>
      <c r="J1352" s="27">
        <f>IF(I1352="","",INDEX(Daily!$J$2:$J$421,I1352))</f>
        <v/>
      </c>
      <c r="K1352" s="27">
        <f>IF(J1352="","",J1352+cat_offset)</f>
        <v/>
      </c>
      <c r="L1352" s="27">
        <f>IF(J1352="","",MAX(0,E1352-J1352)^2)</f>
        <v/>
      </c>
      <c r="M1352" s="27">
        <f>IF(J1352="","",MAX(0,E1352-(J1352+twcdh_off))^2)</f>
        <v/>
      </c>
      <c r="N1352" s="27">
        <f>IF(E1352="","",MAX(0,E1352-swcdh_thr)^2)</f>
        <v/>
      </c>
      <c r="O1352">
        <f>IF(K1352="","",ROUND(E1352-K1352,0))</f>
        <v/>
      </c>
      <c r="P1352">
        <f>IF(O1352="","",IF(O1352&gt;=1,O1352,0))</f>
        <v/>
      </c>
      <c r="Q1352" s="27">
        <f>IF(E1352="","",MAX(0,E1352-22))</f>
        <v/>
      </c>
      <c r="R1352" s="27">
        <f>IF(H1352=1,E1352,"")</f>
        <v/>
      </c>
      <c r="S1352" s="27">
        <f>IF(AND(H1352=1,J1352&lt;&gt;""),E1352-J1352,"")</f>
        <v/>
      </c>
      <c r="T1352">
        <f>IF(G1352="","",MONTH(G1352))</f>
        <v/>
      </c>
    </row>
    <row r="1353">
      <c r="A1353" s="24" t="n">
        <v>2020</v>
      </c>
      <c r="B1353" s="24" t="n">
        <v>2</v>
      </c>
      <c r="C1353" s="24" t="n">
        <v>26</v>
      </c>
      <c r="D1353" s="24" t="n">
        <v>8</v>
      </c>
      <c r="E1353" s="24" t="n">
        <v>6.16</v>
      </c>
      <c r="F1353" s="25">
        <f>IF($E1353="","",DATE(IF($A1353="",nominal_year,$A1353),$B1353,$C1353)+($D1353-IF(LEFT(hour_conv,1)="1",1,0))/24)</f>
        <v/>
      </c>
      <c r="G1353" s="26">
        <f>IF(F1353="","",INT(F1353))</f>
        <v/>
      </c>
      <c r="H1353">
        <f>IF(G1353="","",IF(AND(MONTH(G1353)*100+DAY(G1353)&gt;=season_lo,MONTH(G1353)*100+DAY(G1353)&lt;=season_hi),1,0))</f>
        <v/>
      </c>
      <c r="I1353">
        <f>IF(G1353="","",G1353-first_day+1)</f>
        <v/>
      </c>
      <c r="J1353" s="27">
        <f>IF(I1353="","",INDEX(Daily!$J$2:$J$421,I1353))</f>
        <v/>
      </c>
      <c r="K1353" s="27">
        <f>IF(J1353="","",J1353+cat_offset)</f>
        <v/>
      </c>
      <c r="L1353" s="27">
        <f>IF(J1353="","",MAX(0,E1353-J1353)^2)</f>
        <v/>
      </c>
      <c r="M1353" s="27">
        <f>IF(J1353="","",MAX(0,E1353-(J1353+twcdh_off))^2)</f>
        <v/>
      </c>
      <c r="N1353" s="27">
        <f>IF(E1353="","",MAX(0,E1353-swcdh_thr)^2)</f>
        <v/>
      </c>
      <c r="O1353">
        <f>IF(K1353="","",ROUND(E1353-K1353,0))</f>
        <v/>
      </c>
      <c r="P1353">
        <f>IF(O1353="","",IF(O1353&gt;=1,O1353,0))</f>
        <v/>
      </c>
      <c r="Q1353" s="27">
        <f>IF(E1353="","",MAX(0,E1353-22))</f>
        <v/>
      </c>
      <c r="R1353" s="27">
        <f>IF(H1353=1,E1353,"")</f>
        <v/>
      </c>
      <c r="S1353" s="27">
        <f>IF(AND(H1353=1,J1353&lt;&gt;""),E1353-J1353,"")</f>
        <v/>
      </c>
      <c r="T1353">
        <f>IF(G1353="","",MONTH(G1353))</f>
        <v/>
      </c>
    </row>
    <row r="1354">
      <c r="A1354" s="24" t="n">
        <v>2020</v>
      </c>
      <c r="B1354" s="24" t="n">
        <v>2</v>
      </c>
      <c r="C1354" s="24" t="n">
        <v>26</v>
      </c>
      <c r="D1354" s="24" t="n">
        <v>9</v>
      </c>
      <c r="E1354" s="24" t="n">
        <v>6.17</v>
      </c>
      <c r="F1354" s="25">
        <f>IF($E1354="","",DATE(IF($A1354="",nominal_year,$A1354),$B1354,$C1354)+($D1354-IF(LEFT(hour_conv,1)="1",1,0))/24)</f>
        <v/>
      </c>
      <c r="G1354" s="26">
        <f>IF(F1354="","",INT(F1354))</f>
        <v/>
      </c>
      <c r="H1354">
        <f>IF(G1354="","",IF(AND(MONTH(G1354)*100+DAY(G1354)&gt;=season_lo,MONTH(G1354)*100+DAY(G1354)&lt;=season_hi),1,0))</f>
        <v/>
      </c>
      <c r="I1354">
        <f>IF(G1354="","",G1354-first_day+1)</f>
        <v/>
      </c>
      <c r="J1354" s="27">
        <f>IF(I1354="","",INDEX(Daily!$J$2:$J$421,I1354))</f>
        <v/>
      </c>
      <c r="K1354" s="27">
        <f>IF(J1354="","",J1354+cat_offset)</f>
        <v/>
      </c>
      <c r="L1354" s="27">
        <f>IF(J1354="","",MAX(0,E1354-J1354)^2)</f>
        <v/>
      </c>
      <c r="M1354" s="27">
        <f>IF(J1354="","",MAX(0,E1354-(J1354+twcdh_off))^2)</f>
        <v/>
      </c>
      <c r="N1354" s="27">
        <f>IF(E1354="","",MAX(0,E1354-swcdh_thr)^2)</f>
        <v/>
      </c>
      <c r="O1354">
        <f>IF(K1354="","",ROUND(E1354-K1354,0))</f>
        <v/>
      </c>
      <c r="P1354">
        <f>IF(O1354="","",IF(O1354&gt;=1,O1354,0))</f>
        <v/>
      </c>
      <c r="Q1354" s="27">
        <f>IF(E1354="","",MAX(0,E1354-22))</f>
        <v/>
      </c>
      <c r="R1354" s="27">
        <f>IF(H1354=1,E1354,"")</f>
        <v/>
      </c>
      <c r="S1354" s="27">
        <f>IF(AND(H1354=1,J1354&lt;&gt;""),E1354-J1354,"")</f>
        <v/>
      </c>
      <c r="T1354">
        <f>IF(G1354="","",MONTH(G1354))</f>
        <v/>
      </c>
    </row>
    <row r="1355">
      <c r="A1355" s="24" t="n">
        <v>2020</v>
      </c>
      <c r="B1355" s="24" t="n">
        <v>2</v>
      </c>
      <c r="C1355" s="24" t="n">
        <v>26</v>
      </c>
      <c r="D1355" s="24" t="n">
        <v>10</v>
      </c>
      <c r="E1355" s="24" t="n">
        <v>7.33</v>
      </c>
      <c r="F1355" s="25">
        <f>IF($E1355="","",DATE(IF($A1355="",nominal_year,$A1355),$B1355,$C1355)+($D1355-IF(LEFT(hour_conv,1)="1",1,0))/24)</f>
        <v/>
      </c>
      <c r="G1355" s="26">
        <f>IF(F1355="","",INT(F1355))</f>
        <v/>
      </c>
      <c r="H1355">
        <f>IF(G1355="","",IF(AND(MONTH(G1355)*100+DAY(G1355)&gt;=season_lo,MONTH(G1355)*100+DAY(G1355)&lt;=season_hi),1,0))</f>
        <v/>
      </c>
      <c r="I1355">
        <f>IF(G1355="","",G1355-first_day+1)</f>
        <v/>
      </c>
      <c r="J1355" s="27">
        <f>IF(I1355="","",INDEX(Daily!$J$2:$J$421,I1355))</f>
        <v/>
      </c>
      <c r="K1355" s="27">
        <f>IF(J1355="","",J1355+cat_offset)</f>
        <v/>
      </c>
      <c r="L1355" s="27">
        <f>IF(J1355="","",MAX(0,E1355-J1355)^2)</f>
        <v/>
      </c>
      <c r="M1355" s="27">
        <f>IF(J1355="","",MAX(0,E1355-(J1355+twcdh_off))^2)</f>
        <v/>
      </c>
      <c r="N1355" s="27">
        <f>IF(E1355="","",MAX(0,E1355-swcdh_thr)^2)</f>
        <v/>
      </c>
      <c r="O1355">
        <f>IF(K1355="","",ROUND(E1355-K1355,0))</f>
        <v/>
      </c>
      <c r="P1355">
        <f>IF(O1355="","",IF(O1355&gt;=1,O1355,0))</f>
        <v/>
      </c>
      <c r="Q1355" s="27">
        <f>IF(E1355="","",MAX(0,E1355-22))</f>
        <v/>
      </c>
      <c r="R1355" s="27">
        <f>IF(H1355=1,E1355,"")</f>
        <v/>
      </c>
      <c r="S1355" s="27">
        <f>IF(AND(H1355=1,J1355&lt;&gt;""),E1355-J1355,"")</f>
        <v/>
      </c>
      <c r="T1355">
        <f>IF(G1355="","",MONTH(G1355))</f>
        <v/>
      </c>
    </row>
    <row r="1356">
      <c r="A1356" s="24" t="n">
        <v>2020</v>
      </c>
      <c r="B1356" s="24" t="n">
        <v>2</v>
      </c>
      <c r="C1356" s="24" t="n">
        <v>26</v>
      </c>
      <c r="D1356" s="24" t="n">
        <v>11</v>
      </c>
      <c r="E1356" s="24" t="n">
        <v>7.73</v>
      </c>
      <c r="F1356" s="25">
        <f>IF($E1356="","",DATE(IF($A1356="",nominal_year,$A1356),$B1356,$C1356)+($D1356-IF(LEFT(hour_conv,1)="1",1,0))/24)</f>
        <v/>
      </c>
      <c r="G1356" s="26">
        <f>IF(F1356="","",INT(F1356))</f>
        <v/>
      </c>
      <c r="H1356">
        <f>IF(G1356="","",IF(AND(MONTH(G1356)*100+DAY(G1356)&gt;=season_lo,MONTH(G1356)*100+DAY(G1356)&lt;=season_hi),1,0))</f>
        <v/>
      </c>
      <c r="I1356">
        <f>IF(G1356="","",G1356-first_day+1)</f>
        <v/>
      </c>
      <c r="J1356" s="27">
        <f>IF(I1356="","",INDEX(Daily!$J$2:$J$421,I1356))</f>
        <v/>
      </c>
      <c r="K1356" s="27">
        <f>IF(J1356="","",J1356+cat_offset)</f>
        <v/>
      </c>
      <c r="L1356" s="27">
        <f>IF(J1356="","",MAX(0,E1356-J1356)^2)</f>
        <v/>
      </c>
      <c r="M1356" s="27">
        <f>IF(J1356="","",MAX(0,E1356-(J1356+twcdh_off))^2)</f>
        <v/>
      </c>
      <c r="N1356" s="27">
        <f>IF(E1356="","",MAX(0,E1356-swcdh_thr)^2)</f>
        <v/>
      </c>
      <c r="O1356">
        <f>IF(K1356="","",ROUND(E1356-K1356,0))</f>
        <v/>
      </c>
      <c r="P1356">
        <f>IF(O1356="","",IF(O1356&gt;=1,O1356,0))</f>
        <v/>
      </c>
      <c r="Q1356" s="27">
        <f>IF(E1356="","",MAX(0,E1356-22))</f>
        <v/>
      </c>
      <c r="R1356" s="27">
        <f>IF(H1356=1,E1356,"")</f>
        <v/>
      </c>
      <c r="S1356" s="27">
        <f>IF(AND(H1356=1,J1356&lt;&gt;""),E1356-J1356,"")</f>
        <v/>
      </c>
      <c r="T1356">
        <f>IF(G1356="","",MONTH(G1356))</f>
        <v/>
      </c>
    </row>
    <row r="1357">
      <c r="A1357" s="24" t="n">
        <v>2020</v>
      </c>
      <c r="B1357" s="24" t="n">
        <v>2</v>
      </c>
      <c r="C1357" s="24" t="n">
        <v>26</v>
      </c>
      <c r="D1357" s="24" t="n">
        <v>12</v>
      </c>
      <c r="E1357" s="24" t="n">
        <v>8.539999999999999</v>
      </c>
      <c r="F1357" s="25">
        <f>IF($E1357="","",DATE(IF($A1357="",nominal_year,$A1357),$B1357,$C1357)+($D1357-IF(LEFT(hour_conv,1)="1",1,0))/24)</f>
        <v/>
      </c>
      <c r="G1357" s="26">
        <f>IF(F1357="","",INT(F1357))</f>
        <v/>
      </c>
      <c r="H1357">
        <f>IF(G1357="","",IF(AND(MONTH(G1357)*100+DAY(G1357)&gt;=season_lo,MONTH(G1357)*100+DAY(G1357)&lt;=season_hi),1,0))</f>
        <v/>
      </c>
      <c r="I1357">
        <f>IF(G1357="","",G1357-first_day+1)</f>
        <v/>
      </c>
      <c r="J1357" s="27">
        <f>IF(I1357="","",INDEX(Daily!$J$2:$J$421,I1357))</f>
        <v/>
      </c>
      <c r="K1357" s="27">
        <f>IF(J1357="","",J1357+cat_offset)</f>
        <v/>
      </c>
      <c r="L1357" s="27">
        <f>IF(J1357="","",MAX(0,E1357-J1357)^2)</f>
        <v/>
      </c>
      <c r="M1357" s="27">
        <f>IF(J1357="","",MAX(0,E1357-(J1357+twcdh_off))^2)</f>
        <v/>
      </c>
      <c r="N1357" s="27">
        <f>IF(E1357="","",MAX(0,E1357-swcdh_thr)^2)</f>
        <v/>
      </c>
      <c r="O1357">
        <f>IF(K1357="","",ROUND(E1357-K1357,0))</f>
        <v/>
      </c>
      <c r="P1357">
        <f>IF(O1357="","",IF(O1357&gt;=1,O1357,0))</f>
        <v/>
      </c>
      <c r="Q1357" s="27">
        <f>IF(E1357="","",MAX(0,E1357-22))</f>
        <v/>
      </c>
      <c r="R1357" s="27">
        <f>IF(H1357=1,E1357,"")</f>
        <v/>
      </c>
      <c r="S1357" s="27">
        <f>IF(AND(H1357=1,J1357&lt;&gt;""),E1357-J1357,"")</f>
        <v/>
      </c>
      <c r="T1357">
        <f>IF(G1357="","",MONTH(G1357))</f>
        <v/>
      </c>
    </row>
    <row r="1358">
      <c r="A1358" s="24" t="n">
        <v>2020</v>
      </c>
      <c r="B1358" s="24" t="n">
        <v>2</v>
      </c>
      <c r="C1358" s="24" t="n">
        <v>26</v>
      </c>
      <c r="D1358" s="24" t="n">
        <v>13</v>
      </c>
      <c r="E1358" s="24" t="n">
        <v>10.2</v>
      </c>
      <c r="F1358" s="25">
        <f>IF($E1358="","",DATE(IF($A1358="",nominal_year,$A1358),$B1358,$C1358)+($D1358-IF(LEFT(hour_conv,1)="1",1,0))/24)</f>
        <v/>
      </c>
      <c r="G1358" s="26">
        <f>IF(F1358="","",INT(F1358))</f>
        <v/>
      </c>
      <c r="H1358">
        <f>IF(G1358="","",IF(AND(MONTH(G1358)*100+DAY(G1358)&gt;=season_lo,MONTH(G1358)*100+DAY(G1358)&lt;=season_hi),1,0))</f>
        <v/>
      </c>
      <c r="I1358">
        <f>IF(G1358="","",G1358-first_day+1)</f>
        <v/>
      </c>
      <c r="J1358" s="27">
        <f>IF(I1358="","",INDEX(Daily!$J$2:$J$421,I1358))</f>
        <v/>
      </c>
      <c r="K1358" s="27">
        <f>IF(J1358="","",J1358+cat_offset)</f>
        <v/>
      </c>
      <c r="L1358" s="27">
        <f>IF(J1358="","",MAX(0,E1358-J1358)^2)</f>
        <v/>
      </c>
      <c r="M1358" s="27">
        <f>IF(J1358="","",MAX(0,E1358-(J1358+twcdh_off))^2)</f>
        <v/>
      </c>
      <c r="N1358" s="27">
        <f>IF(E1358="","",MAX(0,E1358-swcdh_thr)^2)</f>
        <v/>
      </c>
      <c r="O1358">
        <f>IF(K1358="","",ROUND(E1358-K1358,0))</f>
        <v/>
      </c>
      <c r="P1358">
        <f>IF(O1358="","",IF(O1358&gt;=1,O1358,0))</f>
        <v/>
      </c>
      <c r="Q1358" s="27">
        <f>IF(E1358="","",MAX(0,E1358-22))</f>
        <v/>
      </c>
      <c r="R1358" s="27">
        <f>IF(H1358=1,E1358,"")</f>
        <v/>
      </c>
      <c r="S1358" s="27">
        <f>IF(AND(H1358=1,J1358&lt;&gt;""),E1358-J1358,"")</f>
        <v/>
      </c>
      <c r="T1358">
        <f>IF(G1358="","",MONTH(G1358))</f>
        <v/>
      </c>
    </row>
    <row r="1359">
      <c r="A1359" s="24" t="n">
        <v>2020</v>
      </c>
      <c r="B1359" s="24" t="n">
        <v>2</v>
      </c>
      <c r="C1359" s="24" t="n">
        <v>26</v>
      </c>
      <c r="D1359" s="24" t="n">
        <v>14</v>
      </c>
      <c r="E1359" s="24" t="n">
        <v>10.09</v>
      </c>
      <c r="F1359" s="25">
        <f>IF($E1359="","",DATE(IF($A1359="",nominal_year,$A1359),$B1359,$C1359)+($D1359-IF(LEFT(hour_conv,1)="1",1,0))/24)</f>
        <v/>
      </c>
      <c r="G1359" s="26">
        <f>IF(F1359="","",INT(F1359))</f>
        <v/>
      </c>
      <c r="H1359">
        <f>IF(G1359="","",IF(AND(MONTH(G1359)*100+DAY(G1359)&gt;=season_lo,MONTH(G1359)*100+DAY(G1359)&lt;=season_hi),1,0))</f>
        <v/>
      </c>
      <c r="I1359">
        <f>IF(G1359="","",G1359-first_day+1)</f>
        <v/>
      </c>
      <c r="J1359" s="27">
        <f>IF(I1359="","",INDEX(Daily!$J$2:$J$421,I1359))</f>
        <v/>
      </c>
      <c r="K1359" s="27">
        <f>IF(J1359="","",J1359+cat_offset)</f>
        <v/>
      </c>
      <c r="L1359" s="27">
        <f>IF(J1359="","",MAX(0,E1359-J1359)^2)</f>
        <v/>
      </c>
      <c r="M1359" s="27">
        <f>IF(J1359="","",MAX(0,E1359-(J1359+twcdh_off))^2)</f>
        <v/>
      </c>
      <c r="N1359" s="27">
        <f>IF(E1359="","",MAX(0,E1359-swcdh_thr)^2)</f>
        <v/>
      </c>
      <c r="O1359">
        <f>IF(K1359="","",ROUND(E1359-K1359,0))</f>
        <v/>
      </c>
      <c r="P1359">
        <f>IF(O1359="","",IF(O1359&gt;=1,O1359,0))</f>
        <v/>
      </c>
      <c r="Q1359" s="27">
        <f>IF(E1359="","",MAX(0,E1359-22))</f>
        <v/>
      </c>
      <c r="R1359" s="27">
        <f>IF(H1359=1,E1359,"")</f>
        <v/>
      </c>
      <c r="S1359" s="27">
        <f>IF(AND(H1359=1,J1359&lt;&gt;""),E1359-J1359,"")</f>
        <v/>
      </c>
      <c r="T1359">
        <f>IF(G1359="","",MONTH(G1359))</f>
        <v/>
      </c>
    </row>
    <row r="1360">
      <c r="A1360" s="24" t="n">
        <v>2020</v>
      </c>
      <c r="B1360" s="24" t="n">
        <v>2</v>
      </c>
      <c r="C1360" s="24" t="n">
        <v>26</v>
      </c>
      <c r="D1360" s="24" t="n">
        <v>15</v>
      </c>
      <c r="E1360" s="24" t="n">
        <v>11.61</v>
      </c>
      <c r="F1360" s="25">
        <f>IF($E1360="","",DATE(IF($A1360="",nominal_year,$A1360),$B1360,$C1360)+($D1360-IF(LEFT(hour_conv,1)="1",1,0))/24)</f>
        <v/>
      </c>
      <c r="G1360" s="26">
        <f>IF(F1360="","",INT(F1360))</f>
        <v/>
      </c>
      <c r="H1360">
        <f>IF(G1360="","",IF(AND(MONTH(G1360)*100+DAY(G1360)&gt;=season_lo,MONTH(G1360)*100+DAY(G1360)&lt;=season_hi),1,0))</f>
        <v/>
      </c>
      <c r="I1360">
        <f>IF(G1360="","",G1360-first_day+1)</f>
        <v/>
      </c>
      <c r="J1360" s="27">
        <f>IF(I1360="","",INDEX(Daily!$J$2:$J$421,I1360))</f>
        <v/>
      </c>
      <c r="K1360" s="27">
        <f>IF(J1360="","",J1360+cat_offset)</f>
        <v/>
      </c>
      <c r="L1360" s="27">
        <f>IF(J1360="","",MAX(0,E1360-J1360)^2)</f>
        <v/>
      </c>
      <c r="M1360" s="27">
        <f>IF(J1360="","",MAX(0,E1360-(J1360+twcdh_off))^2)</f>
        <v/>
      </c>
      <c r="N1360" s="27">
        <f>IF(E1360="","",MAX(0,E1360-swcdh_thr)^2)</f>
        <v/>
      </c>
      <c r="O1360">
        <f>IF(K1360="","",ROUND(E1360-K1360,0))</f>
        <v/>
      </c>
      <c r="P1360">
        <f>IF(O1360="","",IF(O1360&gt;=1,O1360,0))</f>
        <v/>
      </c>
      <c r="Q1360" s="27">
        <f>IF(E1360="","",MAX(0,E1360-22))</f>
        <v/>
      </c>
      <c r="R1360" s="27">
        <f>IF(H1360=1,E1360,"")</f>
        <v/>
      </c>
      <c r="S1360" s="27">
        <f>IF(AND(H1360=1,J1360&lt;&gt;""),E1360-J1360,"")</f>
        <v/>
      </c>
      <c r="T1360">
        <f>IF(G1360="","",MONTH(G1360))</f>
        <v/>
      </c>
    </row>
    <row r="1361">
      <c r="A1361" s="24" t="n">
        <v>2020</v>
      </c>
      <c r="B1361" s="24" t="n">
        <v>2</v>
      </c>
      <c r="C1361" s="24" t="n">
        <v>26</v>
      </c>
      <c r="D1361" s="24" t="n">
        <v>16</v>
      </c>
      <c r="E1361" s="24" t="n">
        <v>10.85</v>
      </c>
      <c r="F1361" s="25">
        <f>IF($E1361="","",DATE(IF($A1361="",nominal_year,$A1361),$B1361,$C1361)+($D1361-IF(LEFT(hour_conv,1)="1",1,0))/24)</f>
        <v/>
      </c>
      <c r="G1361" s="26">
        <f>IF(F1361="","",INT(F1361))</f>
        <v/>
      </c>
      <c r="H1361">
        <f>IF(G1361="","",IF(AND(MONTH(G1361)*100+DAY(G1361)&gt;=season_lo,MONTH(G1361)*100+DAY(G1361)&lt;=season_hi),1,0))</f>
        <v/>
      </c>
      <c r="I1361">
        <f>IF(G1361="","",G1361-first_day+1)</f>
        <v/>
      </c>
      <c r="J1361" s="27">
        <f>IF(I1361="","",INDEX(Daily!$J$2:$J$421,I1361))</f>
        <v/>
      </c>
      <c r="K1361" s="27">
        <f>IF(J1361="","",J1361+cat_offset)</f>
        <v/>
      </c>
      <c r="L1361" s="27">
        <f>IF(J1361="","",MAX(0,E1361-J1361)^2)</f>
        <v/>
      </c>
      <c r="M1361" s="27">
        <f>IF(J1361="","",MAX(0,E1361-(J1361+twcdh_off))^2)</f>
        <v/>
      </c>
      <c r="N1361" s="27">
        <f>IF(E1361="","",MAX(0,E1361-swcdh_thr)^2)</f>
        <v/>
      </c>
      <c r="O1361">
        <f>IF(K1361="","",ROUND(E1361-K1361,0))</f>
        <v/>
      </c>
      <c r="P1361">
        <f>IF(O1361="","",IF(O1361&gt;=1,O1361,0))</f>
        <v/>
      </c>
      <c r="Q1361" s="27">
        <f>IF(E1361="","",MAX(0,E1361-22))</f>
        <v/>
      </c>
      <c r="R1361" s="27">
        <f>IF(H1361=1,E1361,"")</f>
        <v/>
      </c>
      <c r="S1361" s="27">
        <f>IF(AND(H1361=1,J1361&lt;&gt;""),E1361-J1361,"")</f>
        <v/>
      </c>
      <c r="T1361">
        <f>IF(G1361="","",MONTH(G1361))</f>
        <v/>
      </c>
    </row>
    <row r="1362">
      <c r="A1362" s="24" t="n">
        <v>2020</v>
      </c>
      <c r="B1362" s="24" t="n">
        <v>2</v>
      </c>
      <c r="C1362" s="24" t="n">
        <v>26</v>
      </c>
      <c r="D1362" s="24" t="n">
        <v>17</v>
      </c>
      <c r="E1362" s="24" t="n">
        <v>10.45</v>
      </c>
      <c r="F1362" s="25">
        <f>IF($E1362="","",DATE(IF($A1362="",nominal_year,$A1362),$B1362,$C1362)+($D1362-IF(LEFT(hour_conv,1)="1",1,0))/24)</f>
        <v/>
      </c>
      <c r="G1362" s="26">
        <f>IF(F1362="","",INT(F1362))</f>
        <v/>
      </c>
      <c r="H1362">
        <f>IF(G1362="","",IF(AND(MONTH(G1362)*100+DAY(G1362)&gt;=season_lo,MONTH(G1362)*100+DAY(G1362)&lt;=season_hi),1,0))</f>
        <v/>
      </c>
      <c r="I1362">
        <f>IF(G1362="","",G1362-first_day+1)</f>
        <v/>
      </c>
      <c r="J1362" s="27">
        <f>IF(I1362="","",INDEX(Daily!$J$2:$J$421,I1362))</f>
        <v/>
      </c>
      <c r="K1362" s="27">
        <f>IF(J1362="","",J1362+cat_offset)</f>
        <v/>
      </c>
      <c r="L1362" s="27">
        <f>IF(J1362="","",MAX(0,E1362-J1362)^2)</f>
        <v/>
      </c>
      <c r="M1362" s="27">
        <f>IF(J1362="","",MAX(0,E1362-(J1362+twcdh_off))^2)</f>
        <v/>
      </c>
      <c r="N1362" s="27">
        <f>IF(E1362="","",MAX(0,E1362-swcdh_thr)^2)</f>
        <v/>
      </c>
      <c r="O1362">
        <f>IF(K1362="","",ROUND(E1362-K1362,0))</f>
        <v/>
      </c>
      <c r="P1362">
        <f>IF(O1362="","",IF(O1362&gt;=1,O1362,0))</f>
        <v/>
      </c>
      <c r="Q1362" s="27">
        <f>IF(E1362="","",MAX(0,E1362-22))</f>
        <v/>
      </c>
      <c r="R1362" s="27">
        <f>IF(H1362=1,E1362,"")</f>
        <v/>
      </c>
      <c r="S1362" s="27">
        <f>IF(AND(H1362=1,J1362&lt;&gt;""),E1362-J1362,"")</f>
        <v/>
      </c>
      <c r="T1362">
        <f>IF(G1362="","",MONTH(G1362))</f>
        <v/>
      </c>
    </row>
    <row r="1363">
      <c r="A1363" s="24" t="n">
        <v>2020</v>
      </c>
      <c r="B1363" s="24" t="n">
        <v>2</v>
      </c>
      <c r="C1363" s="24" t="n">
        <v>26</v>
      </c>
      <c r="D1363" s="24" t="n">
        <v>18</v>
      </c>
      <c r="E1363" s="24" t="n">
        <v>10.69</v>
      </c>
      <c r="F1363" s="25">
        <f>IF($E1363="","",DATE(IF($A1363="",nominal_year,$A1363),$B1363,$C1363)+($D1363-IF(LEFT(hour_conv,1)="1",1,0))/24)</f>
        <v/>
      </c>
      <c r="G1363" s="26">
        <f>IF(F1363="","",INT(F1363))</f>
        <v/>
      </c>
      <c r="H1363">
        <f>IF(G1363="","",IF(AND(MONTH(G1363)*100+DAY(G1363)&gt;=season_lo,MONTH(G1363)*100+DAY(G1363)&lt;=season_hi),1,0))</f>
        <v/>
      </c>
      <c r="I1363">
        <f>IF(G1363="","",G1363-first_day+1)</f>
        <v/>
      </c>
      <c r="J1363" s="27">
        <f>IF(I1363="","",INDEX(Daily!$J$2:$J$421,I1363))</f>
        <v/>
      </c>
      <c r="K1363" s="27">
        <f>IF(J1363="","",J1363+cat_offset)</f>
        <v/>
      </c>
      <c r="L1363" s="27">
        <f>IF(J1363="","",MAX(0,E1363-J1363)^2)</f>
        <v/>
      </c>
      <c r="M1363" s="27">
        <f>IF(J1363="","",MAX(0,E1363-(J1363+twcdh_off))^2)</f>
        <v/>
      </c>
      <c r="N1363" s="27">
        <f>IF(E1363="","",MAX(0,E1363-swcdh_thr)^2)</f>
        <v/>
      </c>
      <c r="O1363">
        <f>IF(K1363="","",ROUND(E1363-K1363,0))</f>
        <v/>
      </c>
      <c r="P1363">
        <f>IF(O1363="","",IF(O1363&gt;=1,O1363,0))</f>
        <v/>
      </c>
      <c r="Q1363" s="27">
        <f>IF(E1363="","",MAX(0,E1363-22))</f>
        <v/>
      </c>
      <c r="R1363" s="27">
        <f>IF(H1363=1,E1363,"")</f>
        <v/>
      </c>
      <c r="S1363" s="27">
        <f>IF(AND(H1363=1,J1363&lt;&gt;""),E1363-J1363,"")</f>
        <v/>
      </c>
      <c r="T1363">
        <f>IF(G1363="","",MONTH(G1363))</f>
        <v/>
      </c>
    </row>
    <row r="1364">
      <c r="A1364" s="24" t="n">
        <v>2020</v>
      </c>
      <c r="B1364" s="24" t="n">
        <v>2</v>
      </c>
      <c r="C1364" s="24" t="n">
        <v>26</v>
      </c>
      <c r="D1364" s="24" t="n">
        <v>19</v>
      </c>
      <c r="E1364" s="24" t="n">
        <v>10.56</v>
      </c>
      <c r="F1364" s="25">
        <f>IF($E1364="","",DATE(IF($A1364="",nominal_year,$A1364),$B1364,$C1364)+($D1364-IF(LEFT(hour_conv,1)="1",1,0))/24)</f>
        <v/>
      </c>
      <c r="G1364" s="26">
        <f>IF(F1364="","",INT(F1364))</f>
        <v/>
      </c>
      <c r="H1364">
        <f>IF(G1364="","",IF(AND(MONTH(G1364)*100+DAY(G1364)&gt;=season_lo,MONTH(G1364)*100+DAY(G1364)&lt;=season_hi),1,0))</f>
        <v/>
      </c>
      <c r="I1364">
        <f>IF(G1364="","",G1364-first_day+1)</f>
        <v/>
      </c>
      <c r="J1364" s="27">
        <f>IF(I1364="","",INDEX(Daily!$J$2:$J$421,I1364))</f>
        <v/>
      </c>
      <c r="K1364" s="27">
        <f>IF(J1364="","",J1364+cat_offset)</f>
        <v/>
      </c>
      <c r="L1364" s="27">
        <f>IF(J1364="","",MAX(0,E1364-J1364)^2)</f>
        <v/>
      </c>
      <c r="M1364" s="27">
        <f>IF(J1364="","",MAX(0,E1364-(J1364+twcdh_off))^2)</f>
        <v/>
      </c>
      <c r="N1364" s="27">
        <f>IF(E1364="","",MAX(0,E1364-swcdh_thr)^2)</f>
        <v/>
      </c>
      <c r="O1364">
        <f>IF(K1364="","",ROUND(E1364-K1364,0))</f>
        <v/>
      </c>
      <c r="P1364">
        <f>IF(O1364="","",IF(O1364&gt;=1,O1364,0))</f>
        <v/>
      </c>
      <c r="Q1364" s="27">
        <f>IF(E1364="","",MAX(0,E1364-22))</f>
        <v/>
      </c>
      <c r="R1364" s="27">
        <f>IF(H1364=1,E1364,"")</f>
        <v/>
      </c>
      <c r="S1364" s="27">
        <f>IF(AND(H1364=1,J1364&lt;&gt;""),E1364-J1364,"")</f>
        <v/>
      </c>
      <c r="T1364">
        <f>IF(G1364="","",MONTH(G1364))</f>
        <v/>
      </c>
    </row>
    <row r="1365">
      <c r="A1365" s="24" t="n">
        <v>2020</v>
      </c>
      <c r="B1365" s="24" t="n">
        <v>2</v>
      </c>
      <c r="C1365" s="24" t="n">
        <v>26</v>
      </c>
      <c r="D1365" s="24" t="n">
        <v>20</v>
      </c>
      <c r="E1365" s="24" t="n">
        <v>9.33</v>
      </c>
      <c r="F1365" s="25">
        <f>IF($E1365="","",DATE(IF($A1365="",nominal_year,$A1365),$B1365,$C1365)+($D1365-IF(LEFT(hour_conv,1)="1",1,0))/24)</f>
        <v/>
      </c>
      <c r="G1365" s="26">
        <f>IF(F1365="","",INT(F1365))</f>
        <v/>
      </c>
      <c r="H1365">
        <f>IF(G1365="","",IF(AND(MONTH(G1365)*100+DAY(G1365)&gt;=season_lo,MONTH(G1365)*100+DAY(G1365)&lt;=season_hi),1,0))</f>
        <v/>
      </c>
      <c r="I1365">
        <f>IF(G1365="","",G1365-first_day+1)</f>
        <v/>
      </c>
      <c r="J1365" s="27">
        <f>IF(I1365="","",INDEX(Daily!$J$2:$J$421,I1365))</f>
        <v/>
      </c>
      <c r="K1365" s="27">
        <f>IF(J1365="","",J1365+cat_offset)</f>
        <v/>
      </c>
      <c r="L1365" s="27">
        <f>IF(J1365="","",MAX(0,E1365-J1365)^2)</f>
        <v/>
      </c>
      <c r="M1365" s="27">
        <f>IF(J1365="","",MAX(0,E1365-(J1365+twcdh_off))^2)</f>
        <v/>
      </c>
      <c r="N1365" s="27">
        <f>IF(E1365="","",MAX(0,E1365-swcdh_thr)^2)</f>
        <v/>
      </c>
      <c r="O1365">
        <f>IF(K1365="","",ROUND(E1365-K1365,0))</f>
        <v/>
      </c>
      <c r="P1365">
        <f>IF(O1365="","",IF(O1365&gt;=1,O1365,0))</f>
        <v/>
      </c>
      <c r="Q1365" s="27">
        <f>IF(E1365="","",MAX(0,E1365-22))</f>
        <v/>
      </c>
      <c r="R1365" s="27">
        <f>IF(H1365=1,E1365,"")</f>
        <v/>
      </c>
      <c r="S1365" s="27">
        <f>IF(AND(H1365=1,J1365&lt;&gt;""),E1365-J1365,"")</f>
        <v/>
      </c>
      <c r="T1365">
        <f>IF(G1365="","",MONTH(G1365))</f>
        <v/>
      </c>
    </row>
    <row r="1366">
      <c r="A1366" s="24" t="n">
        <v>2020</v>
      </c>
      <c r="B1366" s="24" t="n">
        <v>2</v>
      </c>
      <c r="C1366" s="24" t="n">
        <v>26</v>
      </c>
      <c r="D1366" s="24" t="n">
        <v>21</v>
      </c>
      <c r="E1366" s="24" t="n">
        <v>7.83</v>
      </c>
      <c r="F1366" s="25">
        <f>IF($E1366="","",DATE(IF($A1366="",nominal_year,$A1366),$B1366,$C1366)+($D1366-IF(LEFT(hour_conv,1)="1",1,0))/24)</f>
        <v/>
      </c>
      <c r="G1366" s="26">
        <f>IF(F1366="","",INT(F1366))</f>
        <v/>
      </c>
      <c r="H1366">
        <f>IF(G1366="","",IF(AND(MONTH(G1366)*100+DAY(G1366)&gt;=season_lo,MONTH(G1366)*100+DAY(G1366)&lt;=season_hi),1,0))</f>
        <v/>
      </c>
      <c r="I1366">
        <f>IF(G1366="","",G1366-first_day+1)</f>
        <v/>
      </c>
      <c r="J1366" s="27">
        <f>IF(I1366="","",INDEX(Daily!$J$2:$J$421,I1366))</f>
        <v/>
      </c>
      <c r="K1366" s="27">
        <f>IF(J1366="","",J1366+cat_offset)</f>
        <v/>
      </c>
      <c r="L1366" s="27">
        <f>IF(J1366="","",MAX(0,E1366-J1366)^2)</f>
        <v/>
      </c>
      <c r="M1366" s="27">
        <f>IF(J1366="","",MAX(0,E1366-(J1366+twcdh_off))^2)</f>
        <v/>
      </c>
      <c r="N1366" s="27">
        <f>IF(E1366="","",MAX(0,E1366-swcdh_thr)^2)</f>
        <v/>
      </c>
      <c r="O1366">
        <f>IF(K1366="","",ROUND(E1366-K1366,0))</f>
        <v/>
      </c>
      <c r="P1366">
        <f>IF(O1366="","",IF(O1366&gt;=1,O1366,0))</f>
        <v/>
      </c>
      <c r="Q1366" s="27">
        <f>IF(E1366="","",MAX(0,E1366-22))</f>
        <v/>
      </c>
      <c r="R1366" s="27">
        <f>IF(H1366=1,E1366,"")</f>
        <v/>
      </c>
      <c r="S1366" s="27">
        <f>IF(AND(H1366=1,J1366&lt;&gt;""),E1366-J1366,"")</f>
        <v/>
      </c>
      <c r="T1366">
        <f>IF(G1366="","",MONTH(G1366))</f>
        <v/>
      </c>
    </row>
    <row r="1367">
      <c r="A1367" s="24" t="n">
        <v>2020</v>
      </c>
      <c r="B1367" s="24" t="n">
        <v>2</v>
      </c>
      <c r="C1367" s="24" t="n">
        <v>26</v>
      </c>
      <c r="D1367" s="24" t="n">
        <v>22</v>
      </c>
      <c r="E1367" s="24" t="n">
        <v>7.59</v>
      </c>
      <c r="F1367" s="25">
        <f>IF($E1367="","",DATE(IF($A1367="",nominal_year,$A1367),$B1367,$C1367)+($D1367-IF(LEFT(hour_conv,1)="1",1,0))/24)</f>
        <v/>
      </c>
      <c r="G1367" s="26">
        <f>IF(F1367="","",INT(F1367))</f>
        <v/>
      </c>
      <c r="H1367">
        <f>IF(G1367="","",IF(AND(MONTH(G1367)*100+DAY(G1367)&gt;=season_lo,MONTH(G1367)*100+DAY(G1367)&lt;=season_hi),1,0))</f>
        <v/>
      </c>
      <c r="I1367">
        <f>IF(G1367="","",G1367-first_day+1)</f>
        <v/>
      </c>
      <c r="J1367" s="27">
        <f>IF(I1367="","",INDEX(Daily!$J$2:$J$421,I1367))</f>
        <v/>
      </c>
      <c r="K1367" s="27">
        <f>IF(J1367="","",J1367+cat_offset)</f>
        <v/>
      </c>
      <c r="L1367" s="27">
        <f>IF(J1367="","",MAX(0,E1367-J1367)^2)</f>
        <v/>
      </c>
      <c r="M1367" s="27">
        <f>IF(J1367="","",MAX(0,E1367-(J1367+twcdh_off))^2)</f>
        <v/>
      </c>
      <c r="N1367" s="27">
        <f>IF(E1367="","",MAX(0,E1367-swcdh_thr)^2)</f>
        <v/>
      </c>
      <c r="O1367">
        <f>IF(K1367="","",ROUND(E1367-K1367,0))</f>
        <v/>
      </c>
      <c r="P1367">
        <f>IF(O1367="","",IF(O1367&gt;=1,O1367,0))</f>
        <v/>
      </c>
      <c r="Q1367" s="27">
        <f>IF(E1367="","",MAX(0,E1367-22))</f>
        <v/>
      </c>
      <c r="R1367" s="27">
        <f>IF(H1367=1,E1367,"")</f>
        <v/>
      </c>
      <c r="S1367" s="27">
        <f>IF(AND(H1367=1,J1367&lt;&gt;""),E1367-J1367,"")</f>
        <v/>
      </c>
      <c r="T1367">
        <f>IF(G1367="","",MONTH(G1367))</f>
        <v/>
      </c>
    </row>
    <row r="1368">
      <c r="A1368" s="24" t="n">
        <v>2020</v>
      </c>
      <c r="B1368" s="24" t="n">
        <v>2</v>
      </c>
      <c r="C1368" s="24" t="n">
        <v>26</v>
      </c>
      <c r="D1368" s="24" t="n">
        <v>23</v>
      </c>
      <c r="E1368" s="24" t="n">
        <v>7.11</v>
      </c>
      <c r="F1368" s="25">
        <f>IF($E1368="","",DATE(IF($A1368="",nominal_year,$A1368),$B1368,$C1368)+($D1368-IF(LEFT(hour_conv,1)="1",1,0))/24)</f>
        <v/>
      </c>
      <c r="G1368" s="26">
        <f>IF(F1368="","",INT(F1368))</f>
        <v/>
      </c>
      <c r="H1368">
        <f>IF(G1368="","",IF(AND(MONTH(G1368)*100+DAY(G1368)&gt;=season_lo,MONTH(G1368)*100+DAY(G1368)&lt;=season_hi),1,0))</f>
        <v/>
      </c>
      <c r="I1368">
        <f>IF(G1368="","",G1368-first_day+1)</f>
        <v/>
      </c>
      <c r="J1368" s="27">
        <f>IF(I1368="","",INDEX(Daily!$J$2:$J$421,I1368))</f>
        <v/>
      </c>
      <c r="K1368" s="27">
        <f>IF(J1368="","",J1368+cat_offset)</f>
        <v/>
      </c>
      <c r="L1368" s="27">
        <f>IF(J1368="","",MAX(0,E1368-J1368)^2)</f>
        <v/>
      </c>
      <c r="M1368" s="27">
        <f>IF(J1368="","",MAX(0,E1368-(J1368+twcdh_off))^2)</f>
        <v/>
      </c>
      <c r="N1368" s="27">
        <f>IF(E1368="","",MAX(0,E1368-swcdh_thr)^2)</f>
        <v/>
      </c>
      <c r="O1368">
        <f>IF(K1368="","",ROUND(E1368-K1368,0))</f>
        <v/>
      </c>
      <c r="P1368">
        <f>IF(O1368="","",IF(O1368&gt;=1,O1368,0))</f>
        <v/>
      </c>
      <c r="Q1368" s="27">
        <f>IF(E1368="","",MAX(0,E1368-22))</f>
        <v/>
      </c>
      <c r="R1368" s="27">
        <f>IF(H1368=1,E1368,"")</f>
        <v/>
      </c>
      <c r="S1368" s="27">
        <f>IF(AND(H1368=1,J1368&lt;&gt;""),E1368-J1368,"")</f>
        <v/>
      </c>
      <c r="T1368">
        <f>IF(G1368="","",MONTH(G1368))</f>
        <v/>
      </c>
    </row>
    <row r="1369">
      <c r="A1369" s="24" t="n">
        <v>2020</v>
      </c>
      <c r="B1369" s="24" t="n">
        <v>2</v>
      </c>
      <c r="C1369" s="24" t="n">
        <v>26</v>
      </c>
      <c r="D1369" s="24" t="n">
        <v>24</v>
      </c>
      <c r="E1369" s="24" t="n">
        <v>5.54</v>
      </c>
      <c r="F1369" s="25">
        <f>IF($E1369="","",DATE(IF($A1369="",nominal_year,$A1369),$B1369,$C1369)+($D1369-IF(LEFT(hour_conv,1)="1",1,0))/24)</f>
        <v/>
      </c>
      <c r="G1369" s="26">
        <f>IF(F1369="","",INT(F1369))</f>
        <v/>
      </c>
      <c r="H1369">
        <f>IF(G1369="","",IF(AND(MONTH(G1369)*100+DAY(G1369)&gt;=season_lo,MONTH(G1369)*100+DAY(G1369)&lt;=season_hi),1,0))</f>
        <v/>
      </c>
      <c r="I1369">
        <f>IF(G1369="","",G1369-first_day+1)</f>
        <v/>
      </c>
      <c r="J1369" s="27">
        <f>IF(I1369="","",INDEX(Daily!$J$2:$J$421,I1369))</f>
        <v/>
      </c>
      <c r="K1369" s="27">
        <f>IF(J1369="","",J1369+cat_offset)</f>
        <v/>
      </c>
      <c r="L1369" s="27">
        <f>IF(J1369="","",MAX(0,E1369-J1369)^2)</f>
        <v/>
      </c>
      <c r="M1369" s="27">
        <f>IF(J1369="","",MAX(0,E1369-(J1369+twcdh_off))^2)</f>
        <v/>
      </c>
      <c r="N1369" s="27">
        <f>IF(E1369="","",MAX(0,E1369-swcdh_thr)^2)</f>
        <v/>
      </c>
      <c r="O1369">
        <f>IF(K1369="","",ROUND(E1369-K1369,0))</f>
        <v/>
      </c>
      <c r="P1369">
        <f>IF(O1369="","",IF(O1369&gt;=1,O1369,0))</f>
        <v/>
      </c>
      <c r="Q1369" s="27">
        <f>IF(E1369="","",MAX(0,E1369-22))</f>
        <v/>
      </c>
      <c r="R1369" s="27">
        <f>IF(H1369=1,E1369,"")</f>
        <v/>
      </c>
      <c r="S1369" s="27">
        <f>IF(AND(H1369=1,J1369&lt;&gt;""),E1369-J1369,"")</f>
        <v/>
      </c>
      <c r="T1369">
        <f>IF(G1369="","",MONTH(G1369))</f>
        <v/>
      </c>
    </row>
    <row r="1370">
      <c r="A1370" s="24" t="n">
        <v>2020</v>
      </c>
      <c r="B1370" s="24" t="n">
        <v>2</v>
      </c>
      <c r="C1370" s="24" t="n">
        <v>27</v>
      </c>
      <c r="D1370" s="24" t="n">
        <v>1</v>
      </c>
      <c r="E1370" s="24" t="n">
        <v>5.62</v>
      </c>
      <c r="F1370" s="25">
        <f>IF($E1370="","",DATE(IF($A1370="",nominal_year,$A1370),$B1370,$C1370)+($D1370-IF(LEFT(hour_conv,1)="1",1,0))/24)</f>
        <v/>
      </c>
      <c r="G1370" s="26">
        <f>IF(F1370="","",INT(F1370))</f>
        <v/>
      </c>
      <c r="H1370">
        <f>IF(G1370="","",IF(AND(MONTH(G1370)*100+DAY(G1370)&gt;=season_lo,MONTH(G1370)*100+DAY(G1370)&lt;=season_hi),1,0))</f>
        <v/>
      </c>
      <c r="I1370">
        <f>IF(G1370="","",G1370-first_day+1)</f>
        <v/>
      </c>
      <c r="J1370" s="27">
        <f>IF(I1370="","",INDEX(Daily!$J$2:$J$421,I1370))</f>
        <v/>
      </c>
      <c r="K1370" s="27">
        <f>IF(J1370="","",J1370+cat_offset)</f>
        <v/>
      </c>
      <c r="L1370" s="27">
        <f>IF(J1370="","",MAX(0,E1370-J1370)^2)</f>
        <v/>
      </c>
      <c r="M1370" s="27">
        <f>IF(J1370="","",MAX(0,E1370-(J1370+twcdh_off))^2)</f>
        <v/>
      </c>
      <c r="N1370" s="27">
        <f>IF(E1370="","",MAX(0,E1370-swcdh_thr)^2)</f>
        <v/>
      </c>
      <c r="O1370">
        <f>IF(K1370="","",ROUND(E1370-K1370,0))</f>
        <v/>
      </c>
      <c r="P1370">
        <f>IF(O1370="","",IF(O1370&gt;=1,O1370,0))</f>
        <v/>
      </c>
      <c r="Q1370" s="27">
        <f>IF(E1370="","",MAX(0,E1370-22))</f>
        <v/>
      </c>
      <c r="R1370" s="27">
        <f>IF(H1370=1,E1370,"")</f>
        <v/>
      </c>
      <c r="S1370" s="27">
        <f>IF(AND(H1370=1,J1370&lt;&gt;""),E1370-J1370,"")</f>
        <v/>
      </c>
      <c r="T1370">
        <f>IF(G1370="","",MONTH(G1370))</f>
        <v/>
      </c>
    </row>
    <row r="1371">
      <c r="A1371" s="24" t="n">
        <v>2020</v>
      </c>
      <c r="B1371" s="24" t="n">
        <v>2</v>
      </c>
      <c r="C1371" s="24" t="n">
        <v>27</v>
      </c>
      <c r="D1371" s="24" t="n">
        <v>2</v>
      </c>
      <c r="E1371" s="24" t="n">
        <v>5.8</v>
      </c>
      <c r="F1371" s="25">
        <f>IF($E1371="","",DATE(IF($A1371="",nominal_year,$A1371),$B1371,$C1371)+($D1371-IF(LEFT(hour_conv,1)="1",1,0))/24)</f>
        <v/>
      </c>
      <c r="G1371" s="26">
        <f>IF(F1371="","",INT(F1371))</f>
        <v/>
      </c>
      <c r="H1371">
        <f>IF(G1371="","",IF(AND(MONTH(G1371)*100+DAY(G1371)&gt;=season_lo,MONTH(G1371)*100+DAY(G1371)&lt;=season_hi),1,0))</f>
        <v/>
      </c>
      <c r="I1371">
        <f>IF(G1371="","",G1371-first_day+1)</f>
        <v/>
      </c>
      <c r="J1371" s="27">
        <f>IF(I1371="","",INDEX(Daily!$J$2:$J$421,I1371))</f>
        <v/>
      </c>
      <c r="K1371" s="27">
        <f>IF(J1371="","",J1371+cat_offset)</f>
        <v/>
      </c>
      <c r="L1371" s="27">
        <f>IF(J1371="","",MAX(0,E1371-J1371)^2)</f>
        <v/>
      </c>
      <c r="M1371" s="27">
        <f>IF(J1371="","",MAX(0,E1371-(J1371+twcdh_off))^2)</f>
        <v/>
      </c>
      <c r="N1371" s="27">
        <f>IF(E1371="","",MAX(0,E1371-swcdh_thr)^2)</f>
        <v/>
      </c>
      <c r="O1371">
        <f>IF(K1371="","",ROUND(E1371-K1371,0))</f>
        <v/>
      </c>
      <c r="P1371">
        <f>IF(O1371="","",IF(O1371&gt;=1,O1371,0))</f>
        <v/>
      </c>
      <c r="Q1371" s="27">
        <f>IF(E1371="","",MAX(0,E1371-22))</f>
        <v/>
      </c>
      <c r="R1371" s="27">
        <f>IF(H1371=1,E1371,"")</f>
        <v/>
      </c>
      <c r="S1371" s="27">
        <f>IF(AND(H1371=1,J1371&lt;&gt;""),E1371-J1371,"")</f>
        <v/>
      </c>
      <c r="T1371">
        <f>IF(G1371="","",MONTH(G1371))</f>
        <v/>
      </c>
    </row>
    <row r="1372">
      <c r="A1372" s="24" t="n">
        <v>2020</v>
      </c>
      <c r="B1372" s="24" t="n">
        <v>2</v>
      </c>
      <c r="C1372" s="24" t="n">
        <v>27</v>
      </c>
      <c r="D1372" s="24" t="n">
        <v>3</v>
      </c>
      <c r="E1372" s="24" t="n">
        <v>5.11</v>
      </c>
      <c r="F1372" s="25">
        <f>IF($E1372="","",DATE(IF($A1372="",nominal_year,$A1372),$B1372,$C1372)+($D1372-IF(LEFT(hour_conv,1)="1",1,0))/24)</f>
        <v/>
      </c>
      <c r="G1372" s="26">
        <f>IF(F1372="","",INT(F1372))</f>
        <v/>
      </c>
      <c r="H1372">
        <f>IF(G1372="","",IF(AND(MONTH(G1372)*100+DAY(G1372)&gt;=season_lo,MONTH(G1372)*100+DAY(G1372)&lt;=season_hi),1,0))</f>
        <v/>
      </c>
      <c r="I1372">
        <f>IF(G1372="","",G1372-first_day+1)</f>
        <v/>
      </c>
      <c r="J1372" s="27">
        <f>IF(I1372="","",INDEX(Daily!$J$2:$J$421,I1372))</f>
        <v/>
      </c>
      <c r="K1372" s="27">
        <f>IF(J1372="","",J1372+cat_offset)</f>
        <v/>
      </c>
      <c r="L1372" s="27">
        <f>IF(J1372="","",MAX(0,E1372-J1372)^2)</f>
        <v/>
      </c>
      <c r="M1372" s="27">
        <f>IF(J1372="","",MAX(0,E1372-(J1372+twcdh_off))^2)</f>
        <v/>
      </c>
      <c r="N1372" s="27">
        <f>IF(E1372="","",MAX(0,E1372-swcdh_thr)^2)</f>
        <v/>
      </c>
      <c r="O1372">
        <f>IF(K1372="","",ROUND(E1372-K1372,0))</f>
        <v/>
      </c>
      <c r="P1372">
        <f>IF(O1372="","",IF(O1372&gt;=1,O1372,0))</f>
        <v/>
      </c>
      <c r="Q1372" s="27">
        <f>IF(E1372="","",MAX(0,E1372-22))</f>
        <v/>
      </c>
      <c r="R1372" s="27">
        <f>IF(H1372=1,E1372,"")</f>
        <v/>
      </c>
      <c r="S1372" s="27">
        <f>IF(AND(H1372=1,J1372&lt;&gt;""),E1372-J1372,"")</f>
        <v/>
      </c>
      <c r="T1372">
        <f>IF(G1372="","",MONTH(G1372))</f>
        <v/>
      </c>
    </row>
    <row r="1373">
      <c r="A1373" s="24" t="n">
        <v>2020</v>
      </c>
      <c r="B1373" s="24" t="n">
        <v>2</v>
      </c>
      <c r="C1373" s="24" t="n">
        <v>27</v>
      </c>
      <c r="D1373" s="24" t="n">
        <v>4</v>
      </c>
      <c r="E1373" s="24" t="n">
        <v>4.5</v>
      </c>
      <c r="F1373" s="25">
        <f>IF($E1373="","",DATE(IF($A1373="",nominal_year,$A1373),$B1373,$C1373)+($D1373-IF(LEFT(hour_conv,1)="1",1,0))/24)</f>
        <v/>
      </c>
      <c r="G1373" s="26">
        <f>IF(F1373="","",INT(F1373))</f>
        <v/>
      </c>
      <c r="H1373">
        <f>IF(G1373="","",IF(AND(MONTH(G1373)*100+DAY(G1373)&gt;=season_lo,MONTH(G1373)*100+DAY(G1373)&lt;=season_hi),1,0))</f>
        <v/>
      </c>
      <c r="I1373">
        <f>IF(G1373="","",G1373-first_day+1)</f>
        <v/>
      </c>
      <c r="J1373" s="27">
        <f>IF(I1373="","",INDEX(Daily!$J$2:$J$421,I1373))</f>
        <v/>
      </c>
      <c r="K1373" s="27">
        <f>IF(J1373="","",J1373+cat_offset)</f>
        <v/>
      </c>
      <c r="L1373" s="27">
        <f>IF(J1373="","",MAX(0,E1373-J1373)^2)</f>
        <v/>
      </c>
      <c r="M1373" s="27">
        <f>IF(J1373="","",MAX(0,E1373-(J1373+twcdh_off))^2)</f>
        <v/>
      </c>
      <c r="N1373" s="27">
        <f>IF(E1373="","",MAX(0,E1373-swcdh_thr)^2)</f>
        <v/>
      </c>
      <c r="O1373">
        <f>IF(K1373="","",ROUND(E1373-K1373,0))</f>
        <v/>
      </c>
      <c r="P1373">
        <f>IF(O1373="","",IF(O1373&gt;=1,O1373,0))</f>
        <v/>
      </c>
      <c r="Q1373" s="27">
        <f>IF(E1373="","",MAX(0,E1373-22))</f>
        <v/>
      </c>
      <c r="R1373" s="27">
        <f>IF(H1373=1,E1373,"")</f>
        <v/>
      </c>
      <c r="S1373" s="27">
        <f>IF(AND(H1373=1,J1373&lt;&gt;""),E1373-J1373,"")</f>
        <v/>
      </c>
      <c r="T1373">
        <f>IF(G1373="","",MONTH(G1373))</f>
        <v/>
      </c>
    </row>
    <row r="1374">
      <c r="A1374" s="24" t="n">
        <v>2020</v>
      </c>
      <c r="B1374" s="24" t="n">
        <v>2</v>
      </c>
      <c r="C1374" s="24" t="n">
        <v>27</v>
      </c>
      <c r="D1374" s="24" t="n">
        <v>5</v>
      </c>
      <c r="E1374" s="24" t="n">
        <v>4.91</v>
      </c>
      <c r="F1374" s="25">
        <f>IF($E1374="","",DATE(IF($A1374="",nominal_year,$A1374),$B1374,$C1374)+($D1374-IF(LEFT(hour_conv,1)="1",1,0))/24)</f>
        <v/>
      </c>
      <c r="G1374" s="26">
        <f>IF(F1374="","",INT(F1374))</f>
        <v/>
      </c>
      <c r="H1374">
        <f>IF(G1374="","",IF(AND(MONTH(G1374)*100+DAY(G1374)&gt;=season_lo,MONTH(G1374)*100+DAY(G1374)&lt;=season_hi),1,0))</f>
        <v/>
      </c>
      <c r="I1374">
        <f>IF(G1374="","",G1374-first_day+1)</f>
        <v/>
      </c>
      <c r="J1374" s="27">
        <f>IF(I1374="","",INDEX(Daily!$J$2:$J$421,I1374))</f>
        <v/>
      </c>
      <c r="K1374" s="27">
        <f>IF(J1374="","",J1374+cat_offset)</f>
        <v/>
      </c>
      <c r="L1374" s="27">
        <f>IF(J1374="","",MAX(0,E1374-J1374)^2)</f>
        <v/>
      </c>
      <c r="M1374" s="27">
        <f>IF(J1374="","",MAX(0,E1374-(J1374+twcdh_off))^2)</f>
        <v/>
      </c>
      <c r="N1374" s="27">
        <f>IF(E1374="","",MAX(0,E1374-swcdh_thr)^2)</f>
        <v/>
      </c>
      <c r="O1374">
        <f>IF(K1374="","",ROUND(E1374-K1374,0))</f>
        <v/>
      </c>
      <c r="P1374">
        <f>IF(O1374="","",IF(O1374&gt;=1,O1374,0))</f>
        <v/>
      </c>
      <c r="Q1374" s="27">
        <f>IF(E1374="","",MAX(0,E1374-22))</f>
        <v/>
      </c>
      <c r="R1374" s="27">
        <f>IF(H1374=1,E1374,"")</f>
        <v/>
      </c>
      <c r="S1374" s="27">
        <f>IF(AND(H1374=1,J1374&lt;&gt;""),E1374-J1374,"")</f>
        <v/>
      </c>
      <c r="T1374">
        <f>IF(G1374="","",MONTH(G1374))</f>
        <v/>
      </c>
    </row>
    <row r="1375">
      <c r="A1375" s="24" t="n">
        <v>2020</v>
      </c>
      <c r="B1375" s="24" t="n">
        <v>2</v>
      </c>
      <c r="C1375" s="24" t="n">
        <v>27</v>
      </c>
      <c r="D1375" s="24" t="n">
        <v>6</v>
      </c>
      <c r="E1375" s="24" t="n">
        <v>5.1</v>
      </c>
      <c r="F1375" s="25">
        <f>IF($E1375="","",DATE(IF($A1375="",nominal_year,$A1375),$B1375,$C1375)+($D1375-IF(LEFT(hour_conv,1)="1",1,0))/24)</f>
        <v/>
      </c>
      <c r="G1375" s="26">
        <f>IF(F1375="","",INT(F1375))</f>
        <v/>
      </c>
      <c r="H1375">
        <f>IF(G1375="","",IF(AND(MONTH(G1375)*100+DAY(G1375)&gt;=season_lo,MONTH(G1375)*100+DAY(G1375)&lt;=season_hi),1,0))</f>
        <v/>
      </c>
      <c r="I1375">
        <f>IF(G1375="","",G1375-first_day+1)</f>
        <v/>
      </c>
      <c r="J1375" s="27">
        <f>IF(I1375="","",INDEX(Daily!$J$2:$J$421,I1375))</f>
        <v/>
      </c>
      <c r="K1375" s="27">
        <f>IF(J1375="","",J1375+cat_offset)</f>
        <v/>
      </c>
      <c r="L1375" s="27">
        <f>IF(J1375="","",MAX(0,E1375-J1375)^2)</f>
        <v/>
      </c>
      <c r="M1375" s="27">
        <f>IF(J1375="","",MAX(0,E1375-(J1375+twcdh_off))^2)</f>
        <v/>
      </c>
      <c r="N1375" s="27">
        <f>IF(E1375="","",MAX(0,E1375-swcdh_thr)^2)</f>
        <v/>
      </c>
      <c r="O1375">
        <f>IF(K1375="","",ROUND(E1375-K1375,0))</f>
        <v/>
      </c>
      <c r="P1375">
        <f>IF(O1375="","",IF(O1375&gt;=1,O1375,0))</f>
        <v/>
      </c>
      <c r="Q1375" s="27">
        <f>IF(E1375="","",MAX(0,E1375-22))</f>
        <v/>
      </c>
      <c r="R1375" s="27">
        <f>IF(H1375=1,E1375,"")</f>
        <v/>
      </c>
      <c r="S1375" s="27">
        <f>IF(AND(H1375=1,J1375&lt;&gt;""),E1375-J1375,"")</f>
        <v/>
      </c>
      <c r="T1375">
        <f>IF(G1375="","",MONTH(G1375))</f>
        <v/>
      </c>
    </row>
    <row r="1376">
      <c r="A1376" s="24" t="n">
        <v>2020</v>
      </c>
      <c r="B1376" s="24" t="n">
        <v>2</v>
      </c>
      <c r="C1376" s="24" t="n">
        <v>27</v>
      </c>
      <c r="D1376" s="24" t="n">
        <v>7</v>
      </c>
      <c r="E1376" s="24" t="n">
        <v>6.06</v>
      </c>
      <c r="F1376" s="25">
        <f>IF($E1376="","",DATE(IF($A1376="",nominal_year,$A1376),$B1376,$C1376)+($D1376-IF(LEFT(hour_conv,1)="1",1,0))/24)</f>
        <v/>
      </c>
      <c r="G1376" s="26">
        <f>IF(F1376="","",INT(F1376))</f>
        <v/>
      </c>
      <c r="H1376">
        <f>IF(G1376="","",IF(AND(MONTH(G1376)*100+DAY(G1376)&gt;=season_lo,MONTH(G1376)*100+DAY(G1376)&lt;=season_hi),1,0))</f>
        <v/>
      </c>
      <c r="I1376">
        <f>IF(G1376="","",G1376-first_day+1)</f>
        <v/>
      </c>
      <c r="J1376" s="27">
        <f>IF(I1376="","",INDEX(Daily!$J$2:$J$421,I1376))</f>
        <v/>
      </c>
      <c r="K1376" s="27">
        <f>IF(J1376="","",J1376+cat_offset)</f>
        <v/>
      </c>
      <c r="L1376" s="27">
        <f>IF(J1376="","",MAX(0,E1376-J1376)^2)</f>
        <v/>
      </c>
      <c r="M1376" s="27">
        <f>IF(J1376="","",MAX(0,E1376-(J1376+twcdh_off))^2)</f>
        <v/>
      </c>
      <c r="N1376" s="27">
        <f>IF(E1376="","",MAX(0,E1376-swcdh_thr)^2)</f>
        <v/>
      </c>
      <c r="O1376">
        <f>IF(K1376="","",ROUND(E1376-K1376,0))</f>
        <v/>
      </c>
      <c r="P1376">
        <f>IF(O1376="","",IF(O1376&gt;=1,O1376,0))</f>
        <v/>
      </c>
      <c r="Q1376" s="27">
        <f>IF(E1376="","",MAX(0,E1376-22))</f>
        <v/>
      </c>
      <c r="R1376" s="27">
        <f>IF(H1376=1,E1376,"")</f>
        <v/>
      </c>
      <c r="S1376" s="27">
        <f>IF(AND(H1376=1,J1376&lt;&gt;""),E1376-J1376,"")</f>
        <v/>
      </c>
      <c r="T1376">
        <f>IF(G1376="","",MONTH(G1376))</f>
        <v/>
      </c>
    </row>
    <row r="1377">
      <c r="A1377" s="24" t="n">
        <v>2020</v>
      </c>
      <c r="B1377" s="24" t="n">
        <v>2</v>
      </c>
      <c r="C1377" s="24" t="n">
        <v>27</v>
      </c>
      <c r="D1377" s="24" t="n">
        <v>8</v>
      </c>
      <c r="E1377" s="24" t="n">
        <v>6.7</v>
      </c>
      <c r="F1377" s="25">
        <f>IF($E1377="","",DATE(IF($A1377="",nominal_year,$A1377),$B1377,$C1377)+($D1377-IF(LEFT(hour_conv,1)="1",1,0))/24)</f>
        <v/>
      </c>
      <c r="G1377" s="26">
        <f>IF(F1377="","",INT(F1377))</f>
        <v/>
      </c>
      <c r="H1377">
        <f>IF(G1377="","",IF(AND(MONTH(G1377)*100+DAY(G1377)&gt;=season_lo,MONTH(G1377)*100+DAY(G1377)&lt;=season_hi),1,0))</f>
        <v/>
      </c>
      <c r="I1377">
        <f>IF(G1377="","",G1377-first_day+1)</f>
        <v/>
      </c>
      <c r="J1377" s="27">
        <f>IF(I1377="","",INDEX(Daily!$J$2:$J$421,I1377))</f>
        <v/>
      </c>
      <c r="K1377" s="27">
        <f>IF(J1377="","",J1377+cat_offset)</f>
        <v/>
      </c>
      <c r="L1377" s="27">
        <f>IF(J1377="","",MAX(0,E1377-J1377)^2)</f>
        <v/>
      </c>
      <c r="M1377" s="27">
        <f>IF(J1377="","",MAX(0,E1377-(J1377+twcdh_off))^2)</f>
        <v/>
      </c>
      <c r="N1377" s="27">
        <f>IF(E1377="","",MAX(0,E1377-swcdh_thr)^2)</f>
        <v/>
      </c>
      <c r="O1377">
        <f>IF(K1377="","",ROUND(E1377-K1377,0))</f>
        <v/>
      </c>
      <c r="P1377">
        <f>IF(O1377="","",IF(O1377&gt;=1,O1377,0))</f>
        <v/>
      </c>
      <c r="Q1377" s="27">
        <f>IF(E1377="","",MAX(0,E1377-22))</f>
        <v/>
      </c>
      <c r="R1377" s="27">
        <f>IF(H1377=1,E1377,"")</f>
        <v/>
      </c>
      <c r="S1377" s="27">
        <f>IF(AND(H1377=1,J1377&lt;&gt;""),E1377-J1377,"")</f>
        <v/>
      </c>
      <c r="T1377">
        <f>IF(G1377="","",MONTH(G1377))</f>
        <v/>
      </c>
    </row>
    <row r="1378">
      <c r="A1378" s="24" t="n">
        <v>2020</v>
      </c>
      <c r="B1378" s="24" t="n">
        <v>2</v>
      </c>
      <c r="C1378" s="24" t="n">
        <v>27</v>
      </c>
      <c r="D1378" s="24" t="n">
        <v>9</v>
      </c>
      <c r="E1378" s="24" t="n">
        <v>7.94</v>
      </c>
      <c r="F1378" s="25">
        <f>IF($E1378="","",DATE(IF($A1378="",nominal_year,$A1378),$B1378,$C1378)+($D1378-IF(LEFT(hour_conv,1)="1",1,0))/24)</f>
        <v/>
      </c>
      <c r="G1378" s="26">
        <f>IF(F1378="","",INT(F1378))</f>
        <v/>
      </c>
      <c r="H1378">
        <f>IF(G1378="","",IF(AND(MONTH(G1378)*100+DAY(G1378)&gt;=season_lo,MONTH(G1378)*100+DAY(G1378)&lt;=season_hi),1,0))</f>
        <v/>
      </c>
      <c r="I1378">
        <f>IF(G1378="","",G1378-first_day+1)</f>
        <v/>
      </c>
      <c r="J1378" s="27">
        <f>IF(I1378="","",INDEX(Daily!$J$2:$J$421,I1378))</f>
        <v/>
      </c>
      <c r="K1378" s="27">
        <f>IF(J1378="","",J1378+cat_offset)</f>
        <v/>
      </c>
      <c r="L1378" s="27">
        <f>IF(J1378="","",MAX(0,E1378-J1378)^2)</f>
        <v/>
      </c>
      <c r="M1378" s="27">
        <f>IF(J1378="","",MAX(0,E1378-(J1378+twcdh_off))^2)</f>
        <v/>
      </c>
      <c r="N1378" s="27">
        <f>IF(E1378="","",MAX(0,E1378-swcdh_thr)^2)</f>
        <v/>
      </c>
      <c r="O1378">
        <f>IF(K1378="","",ROUND(E1378-K1378,0))</f>
        <v/>
      </c>
      <c r="P1378">
        <f>IF(O1378="","",IF(O1378&gt;=1,O1378,0))</f>
        <v/>
      </c>
      <c r="Q1378" s="27">
        <f>IF(E1378="","",MAX(0,E1378-22))</f>
        <v/>
      </c>
      <c r="R1378" s="27">
        <f>IF(H1378=1,E1378,"")</f>
        <v/>
      </c>
      <c r="S1378" s="27">
        <f>IF(AND(H1378=1,J1378&lt;&gt;""),E1378-J1378,"")</f>
        <v/>
      </c>
      <c r="T1378">
        <f>IF(G1378="","",MONTH(G1378))</f>
        <v/>
      </c>
    </row>
    <row r="1379">
      <c r="A1379" s="24" t="n">
        <v>2020</v>
      </c>
      <c r="B1379" s="24" t="n">
        <v>2</v>
      </c>
      <c r="C1379" s="24" t="n">
        <v>27</v>
      </c>
      <c r="D1379" s="24" t="n">
        <v>10</v>
      </c>
      <c r="E1379" s="24" t="n">
        <v>8.65</v>
      </c>
      <c r="F1379" s="25">
        <f>IF($E1379="","",DATE(IF($A1379="",nominal_year,$A1379),$B1379,$C1379)+($D1379-IF(LEFT(hour_conv,1)="1",1,0))/24)</f>
        <v/>
      </c>
      <c r="G1379" s="26">
        <f>IF(F1379="","",INT(F1379))</f>
        <v/>
      </c>
      <c r="H1379">
        <f>IF(G1379="","",IF(AND(MONTH(G1379)*100+DAY(G1379)&gt;=season_lo,MONTH(G1379)*100+DAY(G1379)&lt;=season_hi),1,0))</f>
        <v/>
      </c>
      <c r="I1379">
        <f>IF(G1379="","",G1379-first_day+1)</f>
        <v/>
      </c>
      <c r="J1379" s="27">
        <f>IF(I1379="","",INDEX(Daily!$J$2:$J$421,I1379))</f>
        <v/>
      </c>
      <c r="K1379" s="27">
        <f>IF(J1379="","",J1379+cat_offset)</f>
        <v/>
      </c>
      <c r="L1379" s="27">
        <f>IF(J1379="","",MAX(0,E1379-J1379)^2)</f>
        <v/>
      </c>
      <c r="M1379" s="27">
        <f>IF(J1379="","",MAX(0,E1379-(J1379+twcdh_off))^2)</f>
        <v/>
      </c>
      <c r="N1379" s="27">
        <f>IF(E1379="","",MAX(0,E1379-swcdh_thr)^2)</f>
        <v/>
      </c>
      <c r="O1379">
        <f>IF(K1379="","",ROUND(E1379-K1379,0))</f>
        <v/>
      </c>
      <c r="P1379">
        <f>IF(O1379="","",IF(O1379&gt;=1,O1379,0))</f>
        <v/>
      </c>
      <c r="Q1379" s="27">
        <f>IF(E1379="","",MAX(0,E1379-22))</f>
        <v/>
      </c>
      <c r="R1379" s="27">
        <f>IF(H1379=1,E1379,"")</f>
        <v/>
      </c>
      <c r="S1379" s="27">
        <f>IF(AND(H1379=1,J1379&lt;&gt;""),E1379-J1379,"")</f>
        <v/>
      </c>
      <c r="T1379">
        <f>IF(G1379="","",MONTH(G1379))</f>
        <v/>
      </c>
    </row>
    <row r="1380">
      <c r="A1380" s="24" t="n">
        <v>2020</v>
      </c>
      <c r="B1380" s="24" t="n">
        <v>2</v>
      </c>
      <c r="C1380" s="24" t="n">
        <v>27</v>
      </c>
      <c r="D1380" s="24" t="n">
        <v>11</v>
      </c>
      <c r="E1380" s="24" t="n">
        <v>8.630000000000001</v>
      </c>
      <c r="F1380" s="25">
        <f>IF($E1380="","",DATE(IF($A1380="",nominal_year,$A1380),$B1380,$C1380)+($D1380-IF(LEFT(hour_conv,1)="1",1,0))/24)</f>
        <v/>
      </c>
      <c r="G1380" s="26">
        <f>IF(F1380="","",INT(F1380))</f>
        <v/>
      </c>
      <c r="H1380">
        <f>IF(G1380="","",IF(AND(MONTH(G1380)*100+DAY(G1380)&gt;=season_lo,MONTH(G1380)*100+DAY(G1380)&lt;=season_hi),1,0))</f>
        <v/>
      </c>
      <c r="I1380">
        <f>IF(G1380="","",G1380-first_day+1)</f>
        <v/>
      </c>
      <c r="J1380" s="27">
        <f>IF(I1380="","",INDEX(Daily!$J$2:$J$421,I1380))</f>
        <v/>
      </c>
      <c r="K1380" s="27">
        <f>IF(J1380="","",J1380+cat_offset)</f>
        <v/>
      </c>
      <c r="L1380" s="27">
        <f>IF(J1380="","",MAX(0,E1380-J1380)^2)</f>
        <v/>
      </c>
      <c r="M1380" s="27">
        <f>IF(J1380="","",MAX(0,E1380-(J1380+twcdh_off))^2)</f>
        <v/>
      </c>
      <c r="N1380" s="27">
        <f>IF(E1380="","",MAX(0,E1380-swcdh_thr)^2)</f>
        <v/>
      </c>
      <c r="O1380">
        <f>IF(K1380="","",ROUND(E1380-K1380,0))</f>
        <v/>
      </c>
      <c r="P1380">
        <f>IF(O1380="","",IF(O1380&gt;=1,O1380,0))</f>
        <v/>
      </c>
      <c r="Q1380" s="27">
        <f>IF(E1380="","",MAX(0,E1380-22))</f>
        <v/>
      </c>
      <c r="R1380" s="27">
        <f>IF(H1380=1,E1380,"")</f>
        <v/>
      </c>
      <c r="S1380" s="27">
        <f>IF(AND(H1380=1,J1380&lt;&gt;""),E1380-J1380,"")</f>
        <v/>
      </c>
      <c r="T1380">
        <f>IF(G1380="","",MONTH(G1380))</f>
        <v/>
      </c>
    </row>
    <row r="1381">
      <c r="A1381" s="24" t="n">
        <v>2020</v>
      </c>
      <c r="B1381" s="24" t="n">
        <v>2</v>
      </c>
      <c r="C1381" s="24" t="n">
        <v>27</v>
      </c>
      <c r="D1381" s="24" t="n">
        <v>12</v>
      </c>
      <c r="E1381" s="24" t="n">
        <v>10.25</v>
      </c>
      <c r="F1381" s="25">
        <f>IF($E1381="","",DATE(IF($A1381="",nominal_year,$A1381),$B1381,$C1381)+($D1381-IF(LEFT(hour_conv,1)="1",1,0))/24)</f>
        <v/>
      </c>
      <c r="G1381" s="26">
        <f>IF(F1381="","",INT(F1381))</f>
        <v/>
      </c>
      <c r="H1381">
        <f>IF(G1381="","",IF(AND(MONTH(G1381)*100+DAY(G1381)&gt;=season_lo,MONTH(G1381)*100+DAY(G1381)&lt;=season_hi),1,0))</f>
        <v/>
      </c>
      <c r="I1381">
        <f>IF(G1381="","",G1381-first_day+1)</f>
        <v/>
      </c>
      <c r="J1381" s="27">
        <f>IF(I1381="","",INDEX(Daily!$J$2:$J$421,I1381))</f>
        <v/>
      </c>
      <c r="K1381" s="27">
        <f>IF(J1381="","",J1381+cat_offset)</f>
        <v/>
      </c>
      <c r="L1381" s="27">
        <f>IF(J1381="","",MAX(0,E1381-J1381)^2)</f>
        <v/>
      </c>
      <c r="M1381" s="27">
        <f>IF(J1381="","",MAX(0,E1381-(J1381+twcdh_off))^2)</f>
        <v/>
      </c>
      <c r="N1381" s="27">
        <f>IF(E1381="","",MAX(0,E1381-swcdh_thr)^2)</f>
        <v/>
      </c>
      <c r="O1381">
        <f>IF(K1381="","",ROUND(E1381-K1381,0))</f>
        <v/>
      </c>
      <c r="P1381">
        <f>IF(O1381="","",IF(O1381&gt;=1,O1381,0))</f>
        <v/>
      </c>
      <c r="Q1381" s="27">
        <f>IF(E1381="","",MAX(0,E1381-22))</f>
        <v/>
      </c>
      <c r="R1381" s="27">
        <f>IF(H1381=1,E1381,"")</f>
        <v/>
      </c>
      <c r="S1381" s="27">
        <f>IF(AND(H1381=1,J1381&lt;&gt;""),E1381-J1381,"")</f>
        <v/>
      </c>
      <c r="T1381">
        <f>IF(G1381="","",MONTH(G1381))</f>
        <v/>
      </c>
    </row>
    <row r="1382">
      <c r="A1382" s="24" t="n">
        <v>2020</v>
      </c>
      <c r="B1382" s="24" t="n">
        <v>2</v>
      </c>
      <c r="C1382" s="24" t="n">
        <v>27</v>
      </c>
      <c r="D1382" s="24" t="n">
        <v>13</v>
      </c>
      <c r="E1382" s="24" t="n">
        <v>11.16</v>
      </c>
      <c r="F1382" s="25">
        <f>IF($E1382="","",DATE(IF($A1382="",nominal_year,$A1382),$B1382,$C1382)+($D1382-IF(LEFT(hour_conv,1)="1",1,0))/24)</f>
        <v/>
      </c>
      <c r="G1382" s="26">
        <f>IF(F1382="","",INT(F1382))</f>
        <v/>
      </c>
      <c r="H1382">
        <f>IF(G1382="","",IF(AND(MONTH(G1382)*100+DAY(G1382)&gt;=season_lo,MONTH(G1382)*100+DAY(G1382)&lt;=season_hi),1,0))</f>
        <v/>
      </c>
      <c r="I1382">
        <f>IF(G1382="","",G1382-first_day+1)</f>
        <v/>
      </c>
      <c r="J1382" s="27">
        <f>IF(I1382="","",INDEX(Daily!$J$2:$J$421,I1382))</f>
        <v/>
      </c>
      <c r="K1382" s="27">
        <f>IF(J1382="","",J1382+cat_offset)</f>
        <v/>
      </c>
      <c r="L1382" s="27">
        <f>IF(J1382="","",MAX(0,E1382-J1382)^2)</f>
        <v/>
      </c>
      <c r="M1382" s="27">
        <f>IF(J1382="","",MAX(0,E1382-(J1382+twcdh_off))^2)</f>
        <v/>
      </c>
      <c r="N1382" s="27">
        <f>IF(E1382="","",MAX(0,E1382-swcdh_thr)^2)</f>
        <v/>
      </c>
      <c r="O1382">
        <f>IF(K1382="","",ROUND(E1382-K1382,0))</f>
        <v/>
      </c>
      <c r="P1382">
        <f>IF(O1382="","",IF(O1382&gt;=1,O1382,0))</f>
        <v/>
      </c>
      <c r="Q1382" s="27">
        <f>IF(E1382="","",MAX(0,E1382-22))</f>
        <v/>
      </c>
      <c r="R1382" s="27">
        <f>IF(H1382=1,E1382,"")</f>
        <v/>
      </c>
      <c r="S1382" s="27">
        <f>IF(AND(H1382=1,J1382&lt;&gt;""),E1382-J1382,"")</f>
        <v/>
      </c>
      <c r="T1382">
        <f>IF(G1382="","",MONTH(G1382))</f>
        <v/>
      </c>
    </row>
    <row r="1383">
      <c r="A1383" s="24" t="n">
        <v>2020</v>
      </c>
      <c r="B1383" s="24" t="n">
        <v>2</v>
      </c>
      <c r="C1383" s="24" t="n">
        <v>27</v>
      </c>
      <c r="D1383" s="24" t="n">
        <v>14</v>
      </c>
      <c r="E1383" s="24" t="n">
        <v>11.53</v>
      </c>
      <c r="F1383" s="25">
        <f>IF($E1383="","",DATE(IF($A1383="",nominal_year,$A1383),$B1383,$C1383)+($D1383-IF(LEFT(hour_conv,1)="1",1,0))/24)</f>
        <v/>
      </c>
      <c r="G1383" s="26">
        <f>IF(F1383="","",INT(F1383))</f>
        <v/>
      </c>
      <c r="H1383">
        <f>IF(G1383="","",IF(AND(MONTH(G1383)*100+DAY(G1383)&gt;=season_lo,MONTH(G1383)*100+DAY(G1383)&lt;=season_hi),1,0))</f>
        <v/>
      </c>
      <c r="I1383">
        <f>IF(G1383="","",G1383-first_day+1)</f>
        <v/>
      </c>
      <c r="J1383" s="27">
        <f>IF(I1383="","",INDEX(Daily!$J$2:$J$421,I1383))</f>
        <v/>
      </c>
      <c r="K1383" s="27">
        <f>IF(J1383="","",J1383+cat_offset)</f>
        <v/>
      </c>
      <c r="L1383" s="27">
        <f>IF(J1383="","",MAX(0,E1383-J1383)^2)</f>
        <v/>
      </c>
      <c r="M1383" s="27">
        <f>IF(J1383="","",MAX(0,E1383-(J1383+twcdh_off))^2)</f>
        <v/>
      </c>
      <c r="N1383" s="27">
        <f>IF(E1383="","",MAX(0,E1383-swcdh_thr)^2)</f>
        <v/>
      </c>
      <c r="O1383">
        <f>IF(K1383="","",ROUND(E1383-K1383,0))</f>
        <v/>
      </c>
      <c r="P1383">
        <f>IF(O1383="","",IF(O1383&gt;=1,O1383,0))</f>
        <v/>
      </c>
      <c r="Q1383" s="27">
        <f>IF(E1383="","",MAX(0,E1383-22))</f>
        <v/>
      </c>
      <c r="R1383" s="27">
        <f>IF(H1383=1,E1383,"")</f>
        <v/>
      </c>
      <c r="S1383" s="27">
        <f>IF(AND(H1383=1,J1383&lt;&gt;""),E1383-J1383,"")</f>
        <v/>
      </c>
      <c r="T1383">
        <f>IF(G1383="","",MONTH(G1383))</f>
        <v/>
      </c>
    </row>
    <row r="1384">
      <c r="A1384" s="24" t="n">
        <v>2020</v>
      </c>
      <c r="B1384" s="24" t="n">
        <v>2</v>
      </c>
      <c r="C1384" s="24" t="n">
        <v>27</v>
      </c>
      <c r="D1384" s="24" t="n">
        <v>15</v>
      </c>
      <c r="E1384" s="24" t="n">
        <v>12.1</v>
      </c>
      <c r="F1384" s="25">
        <f>IF($E1384="","",DATE(IF($A1384="",nominal_year,$A1384),$B1384,$C1384)+($D1384-IF(LEFT(hour_conv,1)="1",1,0))/24)</f>
        <v/>
      </c>
      <c r="G1384" s="26">
        <f>IF(F1384="","",INT(F1384))</f>
        <v/>
      </c>
      <c r="H1384">
        <f>IF(G1384="","",IF(AND(MONTH(G1384)*100+DAY(G1384)&gt;=season_lo,MONTH(G1384)*100+DAY(G1384)&lt;=season_hi),1,0))</f>
        <v/>
      </c>
      <c r="I1384">
        <f>IF(G1384="","",G1384-first_day+1)</f>
        <v/>
      </c>
      <c r="J1384" s="27">
        <f>IF(I1384="","",INDEX(Daily!$J$2:$J$421,I1384))</f>
        <v/>
      </c>
      <c r="K1384" s="27">
        <f>IF(J1384="","",J1384+cat_offset)</f>
        <v/>
      </c>
      <c r="L1384" s="27">
        <f>IF(J1384="","",MAX(0,E1384-J1384)^2)</f>
        <v/>
      </c>
      <c r="M1384" s="27">
        <f>IF(J1384="","",MAX(0,E1384-(J1384+twcdh_off))^2)</f>
        <v/>
      </c>
      <c r="N1384" s="27">
        <f>IF(E1384="","",MAX(0,E1384-swcdh_thr)^2)</f>
        <v/>
      </c>
      <c r="O1384">
        <f>IF(K1384="","",ROUND(E1384-K1384,0))</f>
        <v/>
      </c>
      <c r="P1384">
        <f>IF(O1384="","",IF(O1384&gt;=1,O1384,0))</f>
        <v/>
      </c>
      <c r="Q1384" s="27">
        <f>IF(E1384="","",MAX(0,E1384-22))</f>
        <v/>
      </c>
      <c r="R1384" s="27">
        <f>IF(H1384=1,E1384,"")</f>
        <v/>
      </c>
      <c r="S1384" s="27">
        <f>IF(AND(H1384=1,J1384&lt;&gt;""),E1384-J1384,"")</f>
        <v/>
      </c>
      <c r="T1384">
        <f>IF(G1384="","",MONTH(G1384))</f>
        <v/>
      </c>
    </row>
    <row r="1385">
      <c r="A1385" s="24" t="n">
        <v>2020</v>
      </c>
      <c r="B1385" s="24" t="n">
        <v>2</v>
      </c>
      <c r="C1385" s="24" t="n">
        <v>27</v>
      </c>
      <c r="D1385" s="24" t="n">
        <v>16</v>
      </c>
      <c r="E1385" s="24" t="n">
        <v>11.59</v>
      </c>
      <c r="F1385" s="25">
        <f>IF($E1385="","",DATE(IF($A1385="",nominal_year,$A1385),$B1385,$C1385)+($D1385-IF(LEFT(hour_conv,1)="1",1,0))/24)</f>
        <v/>
      </c>
      <c r="G1385" s="26">
        <f>IF(F1385="","",INT(F1385))</f>
        <v/>
      </c>
      <c r="H1385">
        <f>IF(G1385="","",IF(AND(MONTH(G1385)*100+DAY(G1385)&gt;=season_lo,MONTH(G1385)*100+DAY(G1385)&lt;=season_hi),1,0))</f>
        <v/>
      </c>
      <c r="I1385">
        <f>IF(G1385="","",G1385-first_day+1)</f>
        <v/>
      </c>
      <c r="J1385" s="27">
        <f>IF(I1385="","",INDEX(Daily!$J$2:$J$421,I1385))</f>
        <v/>
      </c>
      <c r="K1385" s="27">
        <f>IF(J1385="","",J1385+cat_offset)</f>
        <v/>
      </c>
      <c r="L1385" s="27">
        <f>IF(J1385="","",MAX(0,E1385-J1385)^2)</f>
        <v/>
      </c>
      <c r="M1385" s="27">
        <f>IF(J1385="","",MAX(0,E1385-(J1385+twcdh_off))^2)</f>
        <v/>
      </c>
      <c r="N1385" s="27">
        <f>IF(E1385="","",MAX(0,E1385-swcdh_thr)^2)</f>
        <v/>
      </c>
      <c r="O1385">
        <f>IF(K1385="","",ROUND(E1385-K1385,0))</f>
        <v/>
      </c>
      <c r="P1385">
        <f>IF(O1385="","",IF(O1385&gt;=1,O1385,0))</f>
        <v/>
      </c>
      <c r="Q1385" s="27">
        <f>IF(E1385="","",MAX(0,E1385-22))</f>
        <v/>
      </c>
      <c r="R1385" s="27">
        <f>IF(H1385=1,E1385,"")</f>
        <v/>
      </c>
      <c r="S1385" s="27">
        <f>IF(AND(H1385=1,J1385&lt;&gt;""),E1385-J1385,"")</f>
        <v/>
      </c>
      <c r="T1385">
        <f>IF(G1385="","",MONTH(G1385))</f>
        <v/>
      </c>
    </row>
    <row r="1386">
      <c r="A1386" s="24" t="n">
        <v>2020</v>
      </c>
      <c r="B1386" s="24" t="n">
        <v>2</v>
      </c>
      <c r="C1386" s="24" t="n">
        <v>27</v>
      </c>
      <c r="D1386" s="24" t="n">
        <v>17</v>
      </c>
      <c r="E1386" s="24" t="n">
        <v>11.32</v>
      </c>
      <c r="F1386" s="25">
        <f>IF($E1386="","",DATE(IF($A1386="",nominal_year,$A1386),$B1386,$C1386)+($D1386-IF(LEFT(hour_conv,1)="1",1,0))/24)</f>
        <v/>
      </c>
      <c r="G1386" s="26">
        <f>IF(F1386="","",INT(F1386))</f>
        <v/>
      </c>
      <c r="H1386">
        <f>IF(G1386="","",IF(AND(MONTH(G1386)*100+DAY(G1386)&gt;=season_lo,MONTH(G1386)*100+DAY(G1386)&lt;=season_hi),1,0))</f>
        <v/>
      </c>
      <c r="I1386">
        <f>IF(G1386="","",G1386-first_day+1)</f>
        <v/>
      </c>
      <c r="J1386" s="27">
        <f>IF(I1386="","",INDEX(Daily!$J$2:$J$421,I1386))</f>
        <v/>
      </c>
      <c r="K1386" s="27">
        <f>IF(J1386="","",J1386+cat_offset)</f>
        <v/>
      </c>
      <c r="L1386" s="27">
        <f>IF(J1386="","",MAX(0,E1386-J1386)^2)</f>
        <v/>
      </c>
      <c r="M1386" s="27">
        <f>IF(J1386="","",MAX(0,E1386-(J1386+twcdh_off))^2)</f>
        <v/>
      </c>
      <c r="N1386" s="27">
        <f>IF(E1386="","",MAX(0,E1386-swcdh_thr)^2)</f>
        <v/>
      </c>
      <c r="O1386">
        <f>IF(K1386="","",ROUND(E1386-K1386,0))</f>
        <v/>
      </c>
      <c r="P1386">
        <f>IF(O1386="","",IF(O1386&gt;=1,O1386,0))</f>
        <v/>
      </c>
      <c r="Q1386" s="27">
        <f>IF(E1386="","",MAX(0,E1386-22))</f>
        <v/>
      </c>
      <c r="R1386" s="27">
        <f>IF(H1386=1,E1386,"")</f>
        <v/>
      </c>
      <c r="S1386" s="27">
        <f>IF(AND(H1386=1,J1386&lt;&gt;""),E1386-J1386,"")</f>
        <v/>
      </c>
      <c r="T1386">
        <f>IF(G1386="","",MONTH(G1386))</f>
        <v/>
      </c>
    </row>
    <row r="1387">
      <c r="A1387" s="24" t="n">
        <v>2020</v>
      </c>
      <c r="B1387" s="24" t="n">
        <v>2</v>
      </c>
      <c r="C1387" s="24" t="n">
        <v>27</v>
      </c>
      <c r="D1387" s="24" t="n">
        <v>18</v>
      </c>
      <c r="E1387" s="24" t="n">
        <v>11.73</v>
      </c>
      <c r="F1387" s="25">
        <f>IF($E1387="","",DATE(IF($A1387="",nominal_year,$A1387),$B1387,$C1387)+($D1387-IF(LEFT(hour_conv,1)="1",1,0))/24)</f>
        <v/>
      </c>
      <c r="G1387" s="26">
        <f>IF(F1387="","",INT(F1387))</f>
        <v/>
      </c>
      <c r="H1387">
        <f>IF(G1387="","",IF(AND(MONTH(G1387)*100+DAY(G1387)&gt;=season_lo,MONTH(G1387)*100+DAY(G1387)&lt;=season_hi),1,0))</f>
        <v/>
      </c>
      <c r="I1387">
        <f>IF(G1387="","",G1387-first_day+1)</f>
        <v/>
      </c>
      <c r="J1387" s="27">
        <f>IF(I1387="","",INDEX(Daily!$J$2:$J$421,I1387))</f>
        <v/>
      </c>
      <c r="K1387" s="27">
        <f>IF(J1387="","",J1387+cat_offset)</f>
        <v/>
      </c>
      <c r="L1387" s="27">
        <f>IF(J1387="","",MAX(0,E1387-J1387)^2)</f>
        <v/>
      </c>
      <c r="M1387" s="27">
        <f>IF(J1387="","",MAX(0,E1387-(J1387+twcdh_off))^2)</f>
        <v/>
      </c>
      <c r="N1387" s="27">
        <f>IF(E1387="","",MAX(0,E1387-swcdh_thr)^2)</f>
        <v/>
      </c>
      <c r="O1387">
        <f>IF(K1387="","",ROUND(E1387-K1387,0))</f>
        <v/>
      </c>
      <c r="P1387">
        <f>IF(O1387="","",IF(O1387&gt;=1,O1387,0))</f>
        <v/>
      </c>
      <c r="Q1387" s="27">
        <f>IF(E1387="","",MAX(0,E1387-22))</f>
        <v/>
      </c>
      <c r="R1387" s="27">
        <f>IF(H1387=1,E1387,"")</f>
        <v/>
      </c>
      <c r="S1387" s="27">
        <f>IF(AND(H1387=1,J1387&lt;&gt;""),E1387-J1387,"")</f>
        <v/>
      </c>
      <c r="T1387">
        <f>IF(G1387="","",MONTH(G1387))</f>
        <v/>
      </c>
    </row>
    <row r="1388">
      <c r="A1388" s="24" t="n">
        <v>2020</v>
      </c>
      <c r="B1388" s="24" t="n">
        <v>2</v>
      </c>
      <c r="C1388" s="24" t="n">
        <v>27</v>
      </c>
      <c r="D1388" s="24" t="n">
        <v>19</v>
      </c>
      <c r="E1388" s="24" t="n">
        <v>10.4</v>
      </c>
      <c r="F1388" s="25">
        <f>IF($E1388="","",DATE(IF($A1388="",nominal_year,$A1388),$B1388,$C1388)+($D1388-IF(LEFT(hour_conv,1)="1",1,0))/24)</f>
        <v/>
      </c>
      <c r="G1388" s="26">
        <f>IF(F1388="","",INT(F1388))</f>
        <v/>
      </c>
      <c r="H1388">
        <f>IF(G1388="","",IF(AND(MONTH(G1388)*100+DAY(G1388)&gt;=season_lo,MONTH(G1388)*100+DAY(G1388)&lt;=season_hi),1,0))</f>
        <v/>
      </c>
      <c r="I1388">
        <f>IF(G1388="","",G1388-first_day+1)</f>
        <v/>
      </c>
      <c r="J1388" s="27">
        <f>IF(I1388="","",INDEX(Daily!$J$2:$J$421,I1388))</f>
        <v/>
      </c>
      <c r="K1388" s="27">
        <f>IF(J1388="","",J1388+cat_offset)</f>
        <v/>
      </c>
      <c r="L1388" s="27">
        <f>IF(J1388="","",MAX(0,E1388-J1388)^2)</f>
        <v/>
      </c>
      <c r="M1388" s="27">
        <f>IF(J1388="","",MAX(0,E1388-(J1388+twcdh_off))^2)</f>
        <v/>
      </c>
      <c r="N1388" s="27">
        <f>IF(E1388="","",MAX(0,E1388-swcdh_thr)^2)</f>
        <v/>
      </c>
      <c r="O1388">
        <f>IF(K1388="","",ROUND(E1388-K1388,0))</f>
        <v/>
      </c>
      <c r="P1388">
        <f>IF(O1388="","",IF(O1388&gt;=1,O1388,0))</f>
        <v/>
      </c>
      <c r="Q1388" s="27">
        <f>IF(E1388="","",MAX(0,E1388-22))</f>
        <v/>
      </c>
      <c r="R1388" s="27">
        <f>IF(H1388=1,E1388,"")</f>
        <v/>
      </c>
      <c r="S1388" s="27">
        <f>IF(AND(H1388=1,J1388&lt;&gt;""),E1388-J1388,"")</f>
        <v/>
      </c>
      <c r="T1388">
        <f>IF(G1388="","",MONTH(G1388))</f>
        <v/>
      </c>
    </row>
    <row r="1389">
      <c r="A1389" s="24" t="n">
        <v>2020</v>
      </c>
      <c r="B1389" s="24" t="n">
        <v>2</v>
      </c>
      <c r="C1389" s="24" t="n">
        <v>27</v>
      </c>
      <c r="D1389" s="24" t="n">
        <v>20</v>
      </c>
      <c r="E1389" s="24" t="n">
        <v>9.25</v>
      </c>
      <c r="F1389" s="25">
        <f>IF($E1389="","",DATE(IF($A1389="",nominal_year,$A1389),$B1389,$C1389)+($D1389-IF(LEFT(hour_conv,1)="1",1,0))/24)</f>
        <v/>
      </c>
      <c r="G1389" s="26">
        <f>IF(F1389="","",INT(F1389))</f>
        <v/>
      </c>
      <c r="H1389">
        <f>IF(G1389="","",IF(AND(MONTH(G1389)*100+DAY(G1389)&gt;=season_lo,MONTH(G1389)*100+DAY(G1389)&lt;=season_hi),1,0))</f>
        <v/>
      </c>
      <c r="I1389">
        <f>IF(G1389="","",G1389-first_day+1)</f>
        <v/>
      </c>
      <c r="J1389" s="27">
        <f>IF(I1389="","",INDEX(Daily!$J$2:$J$421,I1389))</f>
        <v/>
      </c>
      <c r="K1389" s="27">
        <f>IF(J1389="","",J1389+cat_offset)</f>
        <v/>
      </c>
      <c r="L1389" s="27">
        <f>IF(J1389="","",MAX(0,E1389-J1389)^2)</f>
        <v/>
      </c>
      <c r="M1389" s="27">
        <f>IF(J1389="","",MAX(0,E1389-(J1389+twcdh_off))^2)</f>
        <v/>
      </c>
      <c r="N1389" s="27">
        <f>IF(E1389="","",MAX(0,E1389-swcdh_thr)^2)</f>
        <v/>
      </c>
      <c r="O1389">
        <f>IF(K1389="","",ROUND(E1389-K1389,0))</f>
        <v/>
      </c>
      <c r="P1389">
        <f>IF(O1389="","",IF(O1389&gt;=1,O1389,0))</f>
        <v/>
      </c>
      <c r="Q1389" s="27">
        <f>IF(E1389="","",MAX(0,E1389-22))</f>
        <v/>
      </c>
      <c r="R1389" s="27">
        <f>IF(H1389=1,E1389,"")</f>
        <v/>
      </c>
      <c r="S1389" s="27">
        <f>IF(AND(H1389=1,J1389&lt;&gt;""),E1389-J1389,"")</f>
        <v/>
      </c>
      <c r="T1389">
        <f>IF(G1389="","",MONTH(G1389))</f>
        <v/>
      </c>
    </row>
    <row r="1390">
      <c r="A1390" s="24" t="n">
        <v>2020</v>
      </c>
      <c r="B1390" s="24" t="n">
        <v>2</v>
      </c>
      <c r="C1390" s="24" t="n">
        <v>27</v>
      </c>
      <c r="D1390" s="24" t="n">
        <v>21</v>
      </c>
      <c r="E1390" s="24" t="n">
        <v>9.699999999999999</v>
      </c>
      <c r="F1390" s="25">
        <f>IF($E1390="","",DATE(IF($A1390="",nominal_year,$A1390),$B1390,$C1390)+($D1390-IF(LEFT(hour_conv,1)="1",1,0))/24)</f>
        <v/>
      </c>
      <c r="G1390" s="26">
        <f>IF(F1390="","",INT(F1390))</f>
        <v/>
      </c>
      <c r="H1390">
        <f>IF(G1390="","",IF(AND(MONTH(G1390)*100+DAY(G1390)&gt;=season_lo,MONTH(G1390)*100+DAY(G1390)&lt;=season_hi),1,0))</f>
        <v/>
      </c>
      <c r="I1390">
        <f>IF(G1390="","",G1390-first_day+1)</f>
        <v/>
      </c>
      <c r="J1390" s="27">
        <f>IF(I1390="","",INDEX(Daily!$J$2:$J$421,I1390))</f>
        <v/>
      </c>
      <c r="K1390" s="27">
        <f>IF(J1390="","",J1390+cat_offset)</f>
        <v/>
      </c>
      <c r="L1390" s="27">
        <f>IF(J1390="","",MAX(0,E1390-J1390)^2)</f>
        <v/>
      </c>
      <c r="M1390" s="27">
        <f>IF(J1390="","",MAX(0,E1390-(J1390+twcdh_off))^2)</f>
        <v/>
      </c>
      <c r="N1390" s="27">
        <f>IF(E1390="","",MAX(0,E1390-swcdh_thr)^2)</f>
        <v/>
      </c>
      <c r="O1390">
        <f>IF(K1390="","",ROUND(E1390-K1390,0))</f>
        <v/>
      </c>
      <c r="P1390">
        <f>IF(O1390="","",IF(O1390&gt;=1,O1390,0))</f>
        <v/>
      </c>
      <c r="Q1390" s="27">
        <f>IF(E1390="","",MAX(0,E1390-22))</f>
        <v/>
      </c>
      <c r="R1390" s="27">
        <f>IF(H1390=1,E1390,"")</f>
        <v/>
      </c>
      <c r="S1390" s="27">
        <f>IF(AND(H1390=1,J1390&lt;&gt;""),E1390-J1390,"")</f>
        <v/>
      </c>
      <c r="T1390">
        <f>IF(G1390="","",MONTH(G1390))</f>
        <v/>
      </c>
    </row>
    <row r="1391">
      <c r="A1391" s="24" t="n">
        <v>2020</v>
      </c>
      <c r="B1391" s="24" t="n">
        <v>2</v>
      </c>
      <c r="C1391" s="24" t="n">
        <v>27</v>
      </c>
      <c r="D1391" s="24" t="n">
        <v>22</v>
      </c>
      <c r="E1391" s="24" t="n">
        <v>8.119999999999999</v>
      </c>
      <c r="F1391" s="25">
        <f>IF($E1391="","",DATE(IF($A1391="",nominal_year,$A1391),$B1391,$C1391)+($D1391-IF(LEFT(hour_conv,1)="1",1,0))/24)</f>
        <v/>
      </c>
      <c r="G1391" s="26">
        <f>IF(F1391="","",INT(F1391))</f>
        <v/>
      </c>
      <c r="H1391">
        <f>IF(G1391="","",IF(AND(MONTH(G1391)*100+DAY(G1391)&gt;=season_lo,MONTH(G1391)*100+DAY(G1391)&lt;=season_hi),1,0))</f>
        <v/>
      </c>
      <c r="I1391">
        <f>IF(G1391="","",G1391-first_day+1)</f>
        <v/>
      </c>
      <c r="J1391" s="27">
        <f>IF(I1391="","",INDEX(Daily!$J$2:$J$421,I1391))</f>
        <v/>
      </c>
      <c r="K1391" s="27">
        <f>IF(J1391="","",J1391+cat_offset)</f>
        <v/>
      </c>
      <c r="L1391" s="27">
        <f>IF(J1391="","",MAX(0,E1391-J1391)^2)</f>
        <v/>
      </c>
      <c r="M1391" s="27">
        <f>IF(J1391="","",MAX(0,E1391-(J1391+twcdh_off))^2)</f>
        <v/>
      </c>
      <c r="N1391" s="27">
        <f>IF(E1391="","",MAX(0,E1391-swcdh_thr)^2)</f>
        <v/>
      </c>
      <c r="O1391">
        <f>IF(K1391="","",ROUND(E1391-K1391,0))</f>
        <v/>
      </c>
      <c r="P1391">
        <f>IF(O1391="","",IF(O1391&gt;=1,O1391,0))</f>
        <v/>
      </c>
      <c r="Q1391" s="27">
        <f>IF(E1391="","",MAX(0,E1391-22))</f>
        <v/>
      </c>
      <c r="R1391" s="27">
        <f>IF(H1391=1,E1391,"")</f>
        <v/>
      </c>
      <c r="S1391" s="27">
        <f>IF(AND(H1391=1,J1391&lt;&gt;""),E1391-J1391,"")</f>
        <v/>
      </c>
      <c r="T1391">
        <f>IF(G1391="","",MONTH(G1391))</f>
        <v/>
      </c>
    </row>
    <row r="1392">
      <c r="A1392" s="24" t="n">
        <v>2020</v>
      </c>
      <c r="B1392" s="24" t="n">
        <v>2</v>
      </c>
      <c r="C1392" s="24" t="n">
        <v>27</v>
      </c>
      <c r="D1392" s="24" t="n">
        <v>23</v>
      </c>
      <c r="E1392" s="24" t="n">
        <v>7.4</v>
      </c>
      <c r="F1392" s="25">
        <f>IF($E1392="","",DATE(IF($A1392="",nominal_year,$A1392),$B1392,$C1392)+($D1392-IF(LEFT(hour_conv,1)="1",1,0))/24)</f>
        <v/>
      </c>
      <c r="G1392" s="26">
        <f>IF(F1392="","",INT(F1392))</f>
        <v/>
      </c>
      <c r="H1392">
        <f>IF(G1392="","",IF(AND(MONTH(G1392)*100+DAY(G1392)&gt;=season_lo,MONTH(G1392)*100+DAY(G1392)&lt;=season_hi),1,0))</f>
        <v/>
      </c>
      <c r="I1392">
        <f>IF(G1392="","",G1392-first_day+1)</f>
        <v/>
      </c>
      <c r="J1392" s="27">
        <f>IF(I1392="","",INDEX(Daily!$J$2:$J$421,I1392))</f>
        <v/>
      </c>
      <c r="K1392" s="27">
        <f>IF(J1392="","",J1392+cat_offset)</f>
        <v/>
      </c>
      <c r="L1392" s="27">
        <f>IF(J1392="","",MAX(0,E1392-J1392)^2)</f>
        <v/>
      </c>
      <c r="M1392" s="27">
        <f>IF(J1392="","",MAX(0,E1392-(J1392+twcdh_off))^2)</f>
        <v/>
      </c>
      <c r="N1392" s="27">
        <f>IF(E1392="","",MAX(0,E1392-swcdh_thr)^2)</f>
        <v/>
      </c>
      <c r="O1392">
        <f>IF(K1392="","",ROUND(E1392-K1392,0))</f>
        <v/>
      </c>
      <c r="P1392">
        <f>IF(O1392="","",IF(O1392&gt;=1,O1392,0))</f>
        <v/>
      </c>
      <c r="Q1392" s="27">
        <f>IF(E1392="","",MAX(0,E1392-22))</f>
        <v/>
      </c>
      <c r="R1392" s="27">
        <f>IF(H1392=1,E1392,"")</f>
        <v/>
      </c>
      <c r="S1392" s="27">
        <f>IF(AND(H1392=1,J1392&lt;&gt;""),E1392-J1392,"")</f>
        <v/>
      </c>
      <c r="T1392">
        <f>IF(G1392="","",MONTH(G1392))</f>
        <v/>
      </c>
    </row>
    <row r="1393">
      <c r="A1393" s="24" t="n">
        <v>2020</v>
      </c>
      <c r="B1393" s="24" t="n">
        <v>2</v>
      </c>
      <c r="C1393" s="24" t="n">
        <v>27</v>
      </c>
      <c r="D1393" s="24" t="n">
        <v>24</v>
      </c>
      <c r="E1393" s="24" t="n">
        <v>6.14</v>
      </c>
      <c r="F1393" s="25">
        <f>IF($E1393="","",DATE(IF($A1393="",nominal_year,$A1393),$B1393,$C1393)+($D1393-IF(LEFT(hour_conv,1)="1",1,0))/24)</f>
        <v/>
      </c>
      <c r="G1393" s="26">
        <f>IF(F1393="","",INT(F1393))</f>
        <v/>
      </c>
      <c r="H1393">
        <f>IF(G1393="","",IF(AND(MONTH(G1393)*100+DAY(G1393)&gt;=season_lo,MONTH(G1393)*100+DAY(G1393)&lt;=season_hi),1,0))</f>
        <v/>
      </c>
      <c r="I1393">
        <f>IF(G1393="","",G1393-first_day+1)</f>
        <v/>
      </c>
      <c r="J1393" s="27">
        <f>IF(I1393="","",INDEX(Daily!$J$2:$J$421,I1393))</f>
        <v/>
      </c>
      <c r="K1393" s="27">
        <f>IF(J1393="","",J1393+cat_offset)</f>
        <v/>
      </c>
      <c r="L1393" s="27">
        <f>IF(J1393="","",MAX(0,E1393-J1393)^2)</f>
        <v/>
      </c>
      <c r="M1393" s="27">
        <f>IF(J1393="","",MAX(0,E1393-(J1393+twcdh_off))^2)</f>
        <v/>
      </c>
      <c r="N1393" s="27">
        <f>IF(E1393="","",MAX(0,E1393-swcdh_thr)^2)</f>
        <v/>
      </c>
      <c r="O1393">
        <f>IF(K1393="","",ROUND(E1393-K1393,0))</f>
        <v/>
      </c>
      <c r="P1393">
        <f>IF(O1393="","",IF(O1393&gt;=1,O1393,0))</f>
        <v/>
      </c>
      <c r="Q1393" s="27">
        <f>IF(E1393="","",MAX(0,E1393-22))</f>
        <v/>
      </c>
      <c r="R1393" s="27">
        <f>IF(H1393=1,E1393,"")</f>
        <v/>
      </c>
      <c r="S1393" s="27">
        <f>IF(AND(H1393=1,J1393&lt;&gt;""),E1393-J1393,"")</f>
        <v/>
      </c>
      <c r="T1393">
        <f>IF(G1393="","",MONTH(G1393))</f>
        <v/>
      </c>
    </row>
    <row r="1394">
      <c r="A1394" s="24" t="n">
        <v>2020</v>
      </c>
      <c r="B1394" s="24" t="n">
        <v>2</v>
      </c>
      <c r="C1394" s="24" t="n">
        <v>28</v>
      </c>
      <c r="D1394" s="24" t="n">
        <v>1</v>
      </c>
      <c r="E1394" s="24" t="n">
        <v>4.71</v>
      </c>
      <c r="F1394" s="25">
        <f>IF($E1394="","",DATE(IF($A1394="",nominal_year,$A1394),$B1394,$C1394)+($D1394-IF(LEFT(hour_conv,1)="1",1,0))/24)</f>
        <v/>
      </c>
      <c r="G1394" s="26">
        <f>IF(F1394="","",INT(F1394))</f>
        <v/>
      </c>
      <c r="H1394">
        <f>IF(G1394="","",IF(AND(MONTH(G1394)*100+DAY(G1394)&gt;=season_lo,MONTH(G1394)*100+DAY(G1394)&lt;=season_hi),1,0))</f>
        <v/>
      </c>
      <c r="I1394">
        <f>IF(G1394="","",G1394-first_day+1)</f>
        <v/>
      </c>
      <c r="J1394" s="27">
        <f>IF(I1394="","",INDEX(Daily!$J$2:$J$421,I1394))</f>
        <v/>
      </c>
      <c r="K1394" s="27">
        <f>IF(J1394="","",J1394+cat_offset)</f>
        <v/>
      </c>
      <c r="L1394" s="27">
        <f>IF(J1394="","",MAX(0,E1394-J1394)^2)</f>
        <v/>
      </c>
      <c r="M1394" s="27">
        <f>IF(J1394="","",MAX(0,E1394-(J1394+twcdh_off))^2)</f>
        <v/>
      </c>
      <c r="N1394" s="27">
        <f>IF(E1394="","",MAX(0,E1394-swcdh_thr)^2)</f>
        <v/>
      </c>
      <c r="O1394">
        <f>IF(K1394="","",ROUND(E1394-K1394,0))</f>
        <v/>
      </c>
      <c r="P1394">
        <f>IF(O1394="","",IF(O1394&gt;=1,O1394,0))</f>
        <v/>
      </c>
      <c r="Q1394" s="27">
        <f>IF(E1394="","",MAX(0,E1394-22))</f>
        <v/>
      </c>
      <c r="R1394" s="27">
        <f>IF(H1394=1,E1394,"")</f>
        <v/>
      </c>
      <c r="S1394" s="27">
        <f>IF(AND(H1394=1,J1394&lt;&gt;""),E1394-J1394,"")</f>
        <v/>
      </c>
      <c r="T1394">
        <f>IF(G1394="","",MONTH(G1394))</f>
        <v/>
      </c>
    </row>
    <row r="1395">
      <c r="A1395" s="24" t="n">
        <v>2020</v>
      </c>
      <c r="B1395" s="24" t="n">
        <v>2</v>
      </c>
      <c r="C1395" s="24" t="n">
        <v>28</v>
      </c>
      <c r="D1395" s="24" t="n">
        <v>2</v>
      </c>
      <c r="E1395" s="24" t="n">
        <v>4.23</v>
      </c>
      <c r="F1395" s="25">
        <f>IF($E1395="","",DATE(IF($A1395="",nominal_year,$A1395),$B1395,$C1395)+($D1395-IF(LEFT(hour_conv,1)="1",1,0))/24)</f>
        <v/>
      </c>
      <c r="G1395" s="26">
        <f>IF(F1395="","",INT(F1395))</f>
        <v/>
      </c>
      <c r="H1395">
        <f>IF(G1395="","",IF(AND(MONTH(G1395)*100+DAY(G1395)&gt;=season_lo,MONTH(G1395)*100+DAY(G1395)&lt;=season_hi),1,0))</f>
        <v/>
      </c>
      <c r="I1395">
        <f>IF(G1395="","",G1395-first_day+1)</f>
        <v/>
      </c>
      <c r="J1395" s="27">
        <f>IF(I1395="","",INDEX(Daily!$J$2:$J$421,I1395))</f>
        <v/>
      </c>
      <c r="K1395" s="27">
        <f>IF(J1395="","",J1395+cat_offset)</f>
        <v/>
      </c>
      <c r="L1395" s="27">
        <f>IF(J1395="","",MAX(0,E1395-J1395)^2)</f>
        <v/>
      </c>
      <c r="M1395" s="27">
        <f>IF(J1395="","",MAX(0,E1395-(J1395+twcdh_off))^2)</f>
        <v/>
      </c>
      <c r="N1395" s="27">
        <f>IF(E1395="","",MAX(0,E1395-swcdh_thr)^2)</f>
        <v/>
      </c>
      <c r="O1395">
        <f>IF(K1395="","",ROUND(E1395-K1395,0))</f>
        <v/>
      </c>
      <c r="P1395">
        <f>IF(O1395="","",IF(O1395&gt;=1,O1395,0))</f>
        <v/>
      </c>
      <c r="Q1395" s="27">
        <f>IF(E1395="","",MAX(0,E1395-22))</f>
        <v/>
      </c>
      <c r="R1395" s="27">
        <f>IF(H1395=1,E1395,"")</f>
        <v/>
      </c>
      <c r="S1395" s="27">
        <f>IF(AND(H1395=1,J1395&lt;&gt;""),E1395-J1395,"")</f>
        <v/>
      </c>
      <c r="T1395">
        <f>IF(G1395="","",MONTH(G1395))</f>
        <v/>
      </c>
    </row>
    <row r="1396">
      <c r="A1396" s="24" t="n">
        <v>2020</v>
      </c>
      <c r="B1396" s="24" t="n">
        <v>2</v>
      </c>
      <c r="C1396" s="24" t="n">
        <v>28</v>
      </c>
      <c r="D1396" s="24" t="n">
        <v>3</v>
      </c>
      <c r="E1396" s="24" t="n">
        <v>4.21</v>
      </c>
      <c r="F1396" s="25">
        <f>IF($E1396="","",DATE(IF($A1396="",nominal_year,$A1396),$B1396,$C1396)+($D1396-IF(LEFT(hour_conv,1)="1",1,0))/24)</f>
        <v/>
      </c>
      <c r="G1396" s="26">
        <f>IF(F1396="","",INT(F1396))</f>
        <v/>
      </c>
      <c r="H1396">
        <f>IF(G1396="","",IF(AND(MONTH(G1396)*100+DAY(G1396)&gt;=season_lo,MONTH(G1396)*100+DAY(G1396)&lt;=season_hi),1,0))</f>
        <v/>
      </c>
      <c r="I1396">
        <f>IF(G1396="","",G1396-first_day+1)</f>
        <v/>
      </c>
      <c r="J1396" s="27">
        <f>IF(I1396="","",INDEX(Daily!$J$2:$J$421,I1396))</f>
        <v/>
      </c>
      <c r="K1396" s="27">
        <f>IF(J1396="","",J1396+cat_offset)</f>
        <v/>
      </c>
      <c r="L1396" s="27">
        <f>IF(J1396="","",MAX(0,E1396-J1396)^2)</f>
        <v/>
      </c>
      <c r="M1396" s="27">
        <f>IF(J1396="","",MAX(0,E1396-(J1396+twcdh_off))^2)</f>
        <v/>
      </c>
      <c r="N1396" s="27">
        <f>IF(E1396="","",MAX(0,E1396-swcdh_thr)^2)</f>
        <v/>
      </c>
      <c r="O1396">
        <f>IF(K1396="","",ROUND(E1396-K1396,0))</f>
        <v/>
      </c>
      <c r="P1396">
        <f>IF(O1396="","",IF(O1396&gt;=1,O1396,0))</f>
        <v/>
      </c>
      <c r="Q1396" s="27">
        <f>IF(E1396="","",MAX(0,E1396-22))</f>
        <v/>
      </c>
      <c r="R1396" s="27">
        <f>IF(H1396=1,E1396,"")</f>
        <v/>
      </c>
      <c r="S1396" s="27">
        <f>IF(AND(H1396=1,J1396&lt;&gt;""),E1396-J1396,"")</f>
        <v/>
      </c>
      <c r="T1396">
        <f>IF(G1396="","",MONTH(G1396))</f>
        <v/>
      </c>
    </row>
    <row r="1397">
      <c r="A1397" s="24" t="n">
        <v>2020</v>
      </c>
      <c r="B1397" s="24" t="n">
        <v>2</v>
      </c>
      <c r="C1397" s="24" t="n">
        <v>28</v>
      </c>
      <c r="D1397" s="24" t="n">
        <v>4</v>
      </c>
      <c r="E1397" s="24" t="n">
        <v>4.39</v>
      </c>
      <c r="F1397" s="25">
        <f>IF($E1397="","",DATE(IF($A1397="",nominal_year,$A1397),$B1397,$C1397)+($D1397-IF(LEFT(hour_conv,1)="1",1,0))/24)</f>
        <v/>
      </c>
      <c r="G1397" s="26">
        <f>IF(F1397="","",INT(F1397))</f>
        <v/>
      </c>
      <c r="H1397">
        <f>IF(G1397="","",IF(AND(MONTH(G1397)*100+DAY(G1397)&gt;=season_lo,MONTH(G1397)*100+DAY(G1397)&lt;=season_hi),1,0))</f>
        <v/>
      </c>
      <c r="I1397">
        <f>IF(G1397="","",G1397-first_day+1)</f>
        <v/>
      </c>
      <c r="J1397" s="27">
        <f>IF(I1397="","",INDEX(Daily!$J$2:$J$421,I1397))</f>
        <v/>
      </c>
      <c r="K1397" s="27">
        <f>IF(J1397="","",J1397+cat_offset)</f>
        <v/>
      </c>
      <c r="L1397" s="27">
        <f>IF(J1397="","",MAX(0,E1397-J1397)^2)</f>
        <v/>
      </c>
      <c r="M1397" s="27">
        <f>IF(J1397="","",MAX(0,E1397-(J1397+twcdh_off))^2)</f>
        <v/>
      </c>
      <c r="N1397" s="27">
        <f>IF(E1397="","",MAX(0,E1397-swcdh_thr)^2)</f>
        <v/>
      </c>
      <c r="O1397">
        <f>IF(K1397="","",ROUND(E1397-K1397,0))</f>
        <v/>
      </c>
      <c r="P1397">
        <f>IF(O1397="","",IF(O1397&gt;=1,O1397,0))</f>
        <v/>
      </c>
      <c r="Q1397" s="27">
        <f>IF(E1397="","",MAX(0,E1397-22))</f>
        <v/>
      </c>
      <c r="R1397" s="27">
        <f>IF(H1397=1,E1397,"")</f>
        <v/>
      </c>
      <c r="S1397" s="27">
        <f>IF(AND(H1397=1,J1397&lt;&gt;""),E1397-J1397,"")</f>
        <v/>
      </c>
      <c r="T1397">
        <f>IF(G1397="","",MONTH(G1397))</f>
        <v/>
      </c>
    </row>
    <row r="1398">
      <c r="A1398" s="24" t="n">
        <v>2020</v>
      </c>
      <c r="B1398" s="24" t="n">
        <v>2</v>
      </c>
      <c r="C1398" s="24" t="n">
        <v>28</v>
      </c>
      <c r="D1398" s="24" t="n">
        <v>5</v>
      </c>
      <c r="E1398" s="24" t="n">
        <v>3.44</v>
      </c>
      <c r="F1398" s="25">
        <f>IF($E1398="","",DATE(IF($A1398="",nominal_year,$A1398),$B1398,$C1398)+($D1398-IF(LEFT(hour_conv,1)="1",1,0))/24)</f>
        <v/>
      </c>
      <c r="G1398" s="26">
        <f>IF(F1398="","",INT(F1398))</f>
        <v/>
      </c>
      <c r="H1398">
        <f>IF(G1398="","",IF(AND(MONTH(G1398)*100+DAY(G1398)&gt;=season_lo,MONTH(G1398)*100+DAY(G1398)&lt;=season_hi),1,0))</f>
        <v/>
      </c>
      <c r="I1398">
        <f>IF(G1398="","",G1398-first_day+1)</f>
        <v/>
      </c>
      <c r="J1398" s="27">
        <f>IF(I1398="","",INDEX(Daily!$J$2:$J$421,I1398))</f>
        <v/>
      </c>
      <c r="K1398" s="27">
        <f>IF(J1398="","",J1398+cat_offset)</f>
        <v/>
      </c>
      <c r="L1398" s="27">
        <f>IF(J1398="","",MAX(0,E1398-J1398)^2)</f>
        <v/>
      </c>
      <c r="M1398" s="27">
        <f>IF(J1398="","",MAX(0,E1398-(J1398+twcdh_off))^2)</f>
        <v/>
      </c>
      <c r="N1398" s="27">
        <f>IF(E1398="","",MAX(0,E1398-swcdh_thr)^2)</f>
        <v/>
      </c>
      <c r="O1398">
        <f>IF(K1398="","",ROUND(E1398-K1398,0))</f>
        <v/>
      </c>
      <c r="P1398">
        <f>IF(O1398="","",IF(O1398&gt;=1,O1398,0))</f>
        <v/>
      </c>
      <c r="Q1398" s="27">
        <f>IF(E1398="","",MAX(0,E1398-22))</f>
        <v/>
      </c>
      <c r="R1398" s="27">
        <f>IF(H1398=1,E1398,"")</f>
        <v/>
      </c>
      <c r="S1398" s="27">
        <f>IF(AND(H1398=1,J1398&lt;&gt;""),E1398-J1398,"")</f>
        <v/>
      </c>
      <c r="T1398">
        <f>IF(G1398="","",MONTH(G1398))</f>
        <v/>
      </c>
    </row>
    <row r="1399">
      <c r="A1399" s="24" t="n">
        <v>2020</v>
      </c>
      <c r="B1399" s="24" t="n">
        <v>2</v>
      </c>
      <c r="C1399" s="24" t="n">
        <v>28</v>
      </c>
      <c r="D1399" s="24" t="n">
        <v>6</v>
      </c>
      <c r="E1399" s="24" t="n">
        <v>5.01</v>
      </c>
      <c r="F1399" s="25">
        <f>IF($E1399="","",DATE(IF($A1399="",nominal_year,$A1399),$B1399,$C1399)+($D1399-IF(LEFT(hour_conv,1)="1",1,0))/24)</f>
        <v/>
      </c>
      <c r="G1399" s="26">
        <f>IF(F1399="","",INT(F1399))</f>
        <v/>
      </c>
      <c r="H1399">
        <f>IF(G1399="","",IF(AND(MONTH(G1399)*100+DAY(G1399)&gt;=season_lo,MONTH(G1399)*100+DAY(G1399)&lt;=season_hi),1,0))</f>
        <v/>
      </c>
      <c r="I1399">
        <f>IF(G1399="","",G1399-first_day+1)</f>
        <v/>
      </c>
      <c r="J1399" s="27">
        <f>IF(I1399="","",INDEX(Daily!$J$2:$J$421,I1399))</f>
        <v/>
      </c>
      <c r="K1399" s="27">
        <f>IF(J1399="","",J1399+cat_offset)</f>
        <v/>
      </c>
      <c r="L1399" s="27">
        <f>IF(J1399="","",MAX(0,E1399-J1399)^2)</f>
        <v/>
      </c>
      <c r="M1399" s="27">
        <f>IF(J1399="","",MAX(0,E1399-(J1399+twcdh_off))^2)</f>
        <v/>
      </c>
      <c r="N1399" s="27">
        <f>IF(E1399="","",MAX(0,E1399-swcdh_thr)^2)</f>
        <v/>
      </c>
      <c r="O1399">
        <f>IF(K1399="","",ROUND(E1399-K1399,0))</f>
        <v/>
      </c>
      <c r="P1399">
        <f>IF(O1399="","",IF(O1399&gt;=1,O1399,0))</f>
        <v/>
      </c>
      <c r="Q1399" s="27">
        <f>IF(E1399="","",MAX(0,E1399-22))</f>
        <v/>
      </c>
      <c r="R1399" s="27">
        <f>IF(H1399=1,E1399,"")</f>
        <v/>
      </c>
      <c r="S1399" s="27">
        <f>IF(AND(H1399=1,J1399&lt;&gt;""),E1399-J1399,"")</f>
        <v/>
      </c>
      <c r="T1399">
        <f>IF(G1399="","",MONTH(G1399))</f>
        <v/>
      </c>
    </row>
    <row r="1400">
      <c r="A1400" s="24" t="n">
        <v>2020</v>
      </c>
      <c r="B1400" s="24" t="n">
        <v>2</v>
      </c>
      <c r="C1400" s="24" t="n">
        <v>28</v>
      </c>
      <c r="D1400" s="24" t="n">
        <v>7</v>
      </c>
      <c r="E1400" s="24" t="n">
        <v>4.78</v>
      </c>
      <c r="F1400" s="25">
        <f>IF($E1400="","",DATE(IF($A1400="",nominal_year,$A1400),$B1400,$C1400)+($D1400-IF(LEFT(hour_conv,1)="1",1,0))/24)</f>
        <v/>
      </c>
      <c r="G1400" s="26">
        <f>IF(F1400="","",INT(F1400))</f>
        <v/>
      </c>
      <c r="H1400">
        <f>IF(G1400="","",IF(AND(MONTH(G1400)*100+DAY(G1400)&gt;=season_lo,MONTH(G1400)*100+DAY(G1400)&lt;=season_hi),1,0))</f>
        <v/>
      </c>
      <c r="I1400">
        <f>IF(G1400="","",G1400-first_day+1)</f>
        <v/>
      </c>
      <c r="J1400" s="27">
        <f>IF(I1400="","",INDEX(Daily!$J$2:$J$421,I1400))</f>
        <v/>
      </c>
      <c r="K1400" s="27">
        <f>IF(J1400="","",J1400+cat_offset)</f>
        <v/>
      </c>
      <c r="L1400" s="27">
        <f>IF(J1400="","",MAX(0,E1400-J1400)^2)</f>
        <v/>
      </c>
      <c r="M1400" s="27">
        <f>IF(J1400="","",MAX(0,E1400-(J1400+twcdh_off))^2)</f>
        <v/>
      </c>
      <c r="N1400" s="27">
        <f>IF(E1400="","",MAX(0,E1400-swcdh_thr)^2)</f>
        <v/>
      </c>
      <c r="O1400">
        <f>IF(K1400="","",ROUND(E1400-K1400,0))</f>
        <v/>
      </c>
      <c r="P1400">
        <f>IF(O1400="","",IF(O1400&gt;=1,O1400,0))</f>
        <v/>
      </c>
      <c r="Q1400" s="27">
        <f>IF(E1400="","",MAX(0,E1400-22))</f>
        <v/>
      </c>
      <c r="R1400" s="27">
        <f>IF(H1400=1,E1400,"")</f>
        <v/>
      </c>
      <c r="S1400" s="27">
        <f>IF(AND(H1400=1,J1400&lt;&gt;""),E1400-J1400,"")</f>
        <v/>
      </c>
      <c r="T1400">
        <f>IF(G1400="","",MONTH(G1400))</f>
        <v/>
      </c>
    </row>
    <row r="1401">
      <c r="A1401" s="24" t="n">
        <v>2020</v>
      </c>
      <c r="B1401" s="24" t="n">
        <v>2</v>
      </c>
      <c r="C1401" s="24" t="n">
        <v>28</v>
      </c>
      <c r="D1401" s="24" t="n">
        <v>8</v>
      </c>
      <c r="E1401" s="24" t="n">
        <v>5.54</v>
      </c>
      <c r="F1401" s="25">
        <f>IF($E1401="","",DATE(IF($A1401="",nominal_year,$A1401),$B1401,$C1401)+($D1401-IF(LEFT(hour_conv,1)="1",1,0))/24)</f>
        <v/>
      </c>
      <c r="G1401" s="26">
        <f>IF(F1401="","",INT(F1401))</f>
        <v/>
      </c>
      <c r="H1401">
        <f>IF(G1401="","",IF(AND(MONTH(G1401)*100+DAY(G1401)&gt;=season_lo,MONTH(G1401)*100+DAY(G1401)&lt;=season_hi),1,0))</f>
        <v/>
      </c>
      <c r="I1401">
        <f>IF(G1401="","",G1401-first_day+1)</f>
        <v/>
      </c>
      <c r="J1401" s="27">
        <f>IF(I1401="","",INDEX(Daily!$J$2:$J$421,I1401))</f>
        <v/>
      </c>
      <c r="K1401" s="27">
        <f>IF(J1401="","",J1401+cat_offset)</f>
        <v/>
      </c>
      <c r="L1401" s="27">
        <f>IF(J1401="","",MAX(0,E1401-J1401)^2)</f>
        <v/>
      </c>
      <c r="M1401" s="27">
        <f>IF(J1401="","",MAX(0,E1401-(J1401+twcdh_off))^2)</f>
        <v/>
      </c>
      <c r="N1401" s="27">
        <f>IF(E1401="","",MAX(0,E1401-swcdh_thr)^2)</f>
        <v/>
      </c>
      <c r="O1401">
        <f>IF(K1401="","",ROUND(E1401-K1401,0))</f>
        <v/>
      </c>
      <c r="P1401">
        <f>IF(O1401="","",IF(O1401&gt;=1,O1401,0))</f>
        <v/>
      </c>
      <c r="Q1401" s="27">
        <f>IF(E1401="","",MAX(0,E1401-22))</f>
        <v/>
      </c>
      <c r="R1401" s="27">
        <f>IF(H1401=1,E1401,"")</f>
        <v/>
      </c>
      <c r="S1401" s="27">
        <f>IF(AND(H1401=1,J1401&lt;&gt;""),E1401-J1401,"")</f>
        <v/>
      </c>
      <c r="T1401">
        <f>IF(G1401="","",MONTH(G1401))</f>
        <v/>
      </c>
    </row>
    <row r="1402">
      <c r="A1402" s="24" t="n">
        <v>2020</v>
      </c>
      <c r="B1402" s="24" t="n">
        <v>2</v>
      </c>
      <c r="C1402" s="24" t="n">
        <v>28</v>
      </c>
      <c r="D1402" s="24" t="n">
        <v>9</v>
      </c>
      <c r="E1402" s="24" t="n">
        <v>7.07</v>
      </c>
      <c r="F1402" s="25">
        <f>IF($E1402="","",DATE(IF($A1402="",nominal_year,$A1402),$B1402,$C1402)+($D1402-IF(LEFT(hour_conv,1)="1",1,0))/24)</f>
        <v/>
      </c>
      <c r="G1402" s="26">
        <f>IF(F1402="","",INT(F1402))</f>
        <v/>
      </c>
      <c r="H1402">
        <f>IF(G1402="","",IF(AND(MONTH(G1402)*100+DAY(G1402)&gt;=season_lo,MONTH(G1402)*100+DAY(G1402)&lt;=season_hi),1,0))</f>
        <v/>
      </c>
      <c r="I1402">
        <f>IF(G1402="","",G1402-first_day+1)</f>
        <v/>
      </c>
      <c r="J1402" s="27">
        <f>IF(I1402="","",INDEX(Daily!$J$2:$J$421,I1402))</f>
        <v/>
      </c>
      <c r="K1402" s="27">
        <f>IF(J1402="","",J1402+cat_offset)</f>
        <v/>
      </c>
      <c r="L1402" s="27">
        <f>IF(J1402="","",MAX(0,E1402-J1402)^2)</f>
        <v/>
      </c>
      <c r="M1402" s="27">
        <f>IF(J1402="","",MAX(0,E1402-(J1402+twcdh_off))^2)</f>
        <v/>
      </c>
      <c r="N1402" s="27">
        <f>IF(E1402="","",MAX(0,E1402-swcdh_thr)^2)</f>
        <v/>
      </c>
      <c r="O1402">
        <f>IF(K1402="","",ROUND(E1402-K1402,0))</f>
        <v/>
      </c>
      <c r="P1402">
        <f>IF(O1402="","",IF(O1402&gt;=1,O1402,0))</f>
        <v/>
      </c>
      <c r="Q1402" s="27">
        <f>IF(E1402="","",MAX(0,E1402-22))</f>
        <v/>
      </c>
      <c r="R1402" s="27">
        <f>IF(H1402=1,E1402,"")</f>
        <v/>
      </c>
      <c r="S1402" s="27">
        <f>IF(AND(H1402=1,J1402&lt;&gt;""),E1402-J1402,"")</f>
        <v/>
      </c>
      <c r="T1402">
        <f>IF(G1402="","",MONTH(G1402))</f>
        <v/>
      </c>
    </row>
    <row r="1403">
      <c r="A1403" s="24" t="n">
        <v>2020</v>
      </c>
      <c r="B1403" s="24" t="n">
        <v>2</v>
      </c>
      <c r="C1403" s="24" t="n">
        <v>28</v>
      </c>
      <c r="D1403" s="24" t="n">
        <v>10</v>
      </c>
      <c r="E1403" s="24" t="n">
        <v>7.67</v>
      </c>
      <c r="F1403" s="25">
        <f>IF($E1403="","",DATE(IF($A1403="",nominal_year,$A1403),$B1403,$C1403)+($D1403-IF(LEFT(hour_conv,1)="1",1,0))/24)</f>
        <v/>
      </c>
      <c r="G1403" s="26">
        <f>IF(F1403="","",INT(F1403))</f>
        <v/>
      </c>
      <c r="H1403">
        <f>IF(G1403="","",IF(AND(MONTH(G1403)*100+DAY(G1403)&gt;=season_lo,MONTH(G1403)*100+DAY(G1403)&lt;=season_hi),1,0))</f>
        <v/>
      </c>
      <c r="I1403">
        <f>IF(G1403="","",G1403-first_day+1)</f>
        <v/>
      </c>
      <c r="J1403" s="27">
        <f>IF(I1403="","",INDEX(Daily!$J$2:$J$421,I1403))</f>
        <v/>
      </c>
      <c r="K1403" s="27">
        <f>IF(J1403="","",J1403+cat_offset)</f>
        <v/>
      </c>
      <c r="L1403" s="27">
        <f>IF(J1403="","",MAX(0,E1403-J1403)^2)</f>
        <v/>
      </c>
      <c r="M1403" s="27">
        <f>IF(J1403="","",MAX(0,E1403-(J1403+twcdh_off))^2)</f>
        <v/>
      </c>
      <c r="N1403" s="27">
        <f>IF(E1403="","",MAX(0,E1403-swcdh_thr)^2)</f>
        <v/>
      </c>
      <c r="O1403">
        <f>IF(K1403="","",ROUND(E1403-K1403,0))</f>
        <v/>
      </c>
      <c r="P1403">
        <f>IF(O1403="","",IF(O1403&gt;=1,O1403,0))</f>
        <v/>
      </c>
      <c r="Q1403" s="27">
        <f>IF(E1403="","",MAX(0,E1403-22))</f>
        <v/>
      </c>
      <c r="R1403" s="27">
        <f>IF(H1403=1,E1403,"")</f>
        <v/>
      </c>
      <c r="S1403" s="27">
        <f>IF(AND(H1403=1,J1403&lt;&gt;""),E1403-J1403,"")</f>
        <v/>
      </c>
      <c r="T1403">
        <f>IF(G1403="","",MONTH(G1403))</f>
        <v/>
      </c>
    </row>
    <row r="1404">
      <c r="A1404" s="24" t="n">
        <v>2020</v>
      </c>
      <c r="B1404" s="24" t="n">
        <v>2</v>
      </c>
      <c r="C1404" s="24" t="n">
        <v>28</v>
      </c>
      <c r="D1404" s="24" t="n">
        <v>11</v>
      </c>
      <c r="E1404" s="24" t="n">
        <v>7.98</v>
      </c>
      <c r="F1404" s="25">
        <f>IF($E1404="","",DATE(IF($A1404="",nominal_year,$A1404),$B1404,$C1404)+($D1404-IF(LEFT(hour_conv,1)="1",1,0))/24)</f>
        <v/>
      </c>
      <c r="G1404" s="26">
        <f>IF(F1404="","",INT(F1404))</f>
        <v/>
      </c>
      <c r="H1404">
        <f>IF(G1404="","",IF(AND(MONTH(G1404)*100+DAY(G1404)&gt;=season_lo,MONTH(G1404)*100+DAY(G1404)&lt;=season_hi),1,0))</f>
        <v/>
      </c>
      <c r="I1404">
        <f>IF(G1404="","",G1404-first_day+1)</f>
        <v/>
      </c>
      <c r="J1404" s="27">
        <f>IF(I1404="","",INDEX(Daily!$J$2:$J$421,I1404))</f>
        <v/>
      </c>
      <c r="K1404" s="27">
        <f>IF(J1404="","",J1404+cat_offset)</f>
        <v/>
      </c>
      <c r="L1404" s="27">
        <f>IF(J1404="","",MAX(0,E1404-J1404)^2)</f>
        <v/>
      </c>
      <c r="M1404" s="27">
        <f>IF(J1404="","",MAX(0,E1404-(J1404+twcdh_off))^2)</f>
        <v/>
      </c>
      <c r="N1404" s="27">
        <f>IF(E1404="","",MAX(0,E1404-swcdh_thr)^2)</f>
        <v/>
      </c>
      <c r="O1404">
        <f>IF(K1404="","",ROUND(E1404-K1404,0))</f>
        <v/>
      </c>
      <c r="P1404">
        <f>IF(O1404="","",IF(O1404&gt;=1,O1404,0))</f>
        <v/>
      </c>
      <c r="Q1404" s="27">
        <f>IF(E1404="","",MAX(0,E1404-22))</f>
        <v/>
      </c>
      <c r="R1404" s="27">
        <f>IF(H1404=1,E1404,"")</f>
        <v/>
      </c>
      <c r="S1404" s="27">
        <f>IF(AND(H1404=1,J1404&lt;&gt;""),E1404-J1404,"")</f>
        <v/>
      </c>
      <c r="T1404">
        <f>IF(G1404="","",MONTH(G1404))</f>
        <v/>
      </c>
    </row>
    <row r="1405">
      <c r="A1405" s="24" t="n">
        <v>2020</v>
      </c>
      <c r="B1405" s="24" t="n">
        <v>2</v>
      </c>
      <c r="C1405" s="24" t="n">
        <v>28</v>
      </c>
      <c r="D1405" s="24" t="n">
        <v>12</v>
      </c>
      <c r="E1405" s="24" t="n">
        <v>10.16</v>
      </c>
      <c r="F1405" s="25">
        <f>IF($E1405="","",DATE(IF($A1405="",nominal_year,$A1405),$B1405,$C1405)+($D1405-IF(LEFT(hour_conv,1)="1",1,0))/24)</f>
        <v/>
      </c>
      <c r="G1405" s="26">
        <f>IF(F1405="","",INT(F1405))</f>
        <v/>
      </c>
      <c r="H1405">
        <f>IF(G1405="","",IF(AND(MONTH(G1405)*100+DAY(G1405)&gt;=season_lo,MONTH(G1405)*100+DAY(G1405)&lt;=season_hi),1,0))</f>
        <v/>
      </c>
      <c r="I1405">
        <f>IF(G1405="","",G1405-first_day+1)</f>
        <v/>
      </c>
      <c r="J1405" s="27">
        <f>IF(I1405="","",INDEX(Daily!$J$2:$J$421,I1405))</f>
        <v/>
      </c>
      <c r="K1405" s="27">
        <f>IF(J1405="","",J1405+cat_offset)</f>
        <v/>
      </c>
      <c r="L1405" s="27">
        <f>IF(J1405="","",MAX(0,E1405-J1405)^2)</f>
        <v/>
      </c>
      <c r="M1405" s="27">
        <f>IF(J1405="","",MAX(0,E1405-(J1405+twcdh_off))^2)</f>
        <v/>
      </c>
      <c r="N1405" s="27">
        <f>IF(E1405="","",MAX(0,E1405-swcdh_thr)^2)</f>
        <v/>
      </c>
      <c r="O1405">
        <f>IF(K1405="","",ROUND(E1405-K1405,0))</f>
        <v/>
      </c>
      <c r="P1405">
        <f>IF(O1405="","",IF(O1405&gt;=1,O1405,0))</f>
        <v/>
      </c>
      <c r="Q1405" s="27">
        <f>IF(E1405="","",MAX(0,E1405-22))</f>
        <v/>
      </c>
      <c r="R1405" s="27">
        <f>IF(H1405=1,E1405,"")</f>
        <v/>
      </c>
      <c r="S1405" s="27">
        <f>IF(AND(H1405=1,J1405&lt;&gt;""),E1405-J1405,"")</f>
        <v/>
      </c>
      <c r="T1405">
        <f>IF(G1405="","",MONTH(G1405))</f>
        <v/>
      </c>
    </row>
    <row r="1406">
      <c r="A1406" s="24" t="n">
        <v>2020</v>
      </c>
      <c r="B1406" s="24" t="n">
        <v>2</v>
      </c>
      <c r="C1406" s="24" t="n">
        <v>28</v>
      </c>
      <c r="D1406" s="24" t="n">
        <v>13</v>
      </c>
      <c r="E1406" s="24" t="n">
        <v>9.800000000000001</v>
      </c>
      <c r="F1406" s="25">
        <f>IF($E1406="","",DATE(IF($A1406="",nominal_year,$A1406),$B1406,$C1406)+($D1406-IF(LEFT(hour_conv,1)="1",1,0))/24)</f>
        <v/>
      </c>
      <c r="G1406" s="26">
        <f>IF(F1406="","",INT(F1406))</f>
        <v/>
      </c>
      <c r="H1406">
        <f>IF(G1406="","",IF(AND(MONTH(G1406)*100+DAY(G1406)&gt;=season_lo,MONTH(G1406)*100+DAY(G1406)&lt;=season_hi),1,0))</f>
        <v/>
      </c>
      <c r="I1406">
        <f>IF(G1406="","",G1406-first_day+1)</f>
        <v/>
      </c>
      <c r="J1406" s="27">
        <f>IF(I1406="","",INDEX(Daily!$J$2:$J$421,I1406))</f>
        <v/>
      </c>
      <c r="K1406" s="27">
        <f>IF(J1406="","",J1406+cat_offset)</f>
        <v/>
      </c>
      <c r="L1406" s="27">
        <f>IF(J1406="","",MAX(0,E1406-J1406)^2)</f>
        <v/>
      </c>
      <c r="M1406" s="27">
        <f>IF(J1406="","",MAX(0,E1406-(J1406+twcdh_off))^2)</f>
        <v/>
      </c>
      <c r="N1406" s="27">
        <f>IF(E1406="","",MAX(0,E1406-swcdh_thr)^2)</f>
        <v/>
      </c>
      <c r="O1406">
        <f>IF(K1406="","",ROUND(E1406-K1406,0))</f>
        <v/>
      </c>
      <c r="P1406">
        <f>IF(O1406="","",IF(O1406&gt;=1,O1406,0))</f>
        <v/>
      </c>
      <c r="Q1406" s="27">
        <f>IF(E1406="","",MAX(0,E1406-22))</f>
        <v/>
      </c>
      <c r="R1406" s="27">
        <f>IF(H1406=1,E1406,"")</f>
        <v/>
      </c>
      <c r="S1406" s="27">
        <f>IF(AND(H1406=1,J1406&lt;&gt;""),E1406-J1406,"")</f>
        <v/>
      </c>
      <c r="T1406">
        <f>IF(G1406="","",MONTH(G1406))</f>
        <v/>
      </c>
    </row>
    <row r="1407">
      <c r="A1407" s="24" t="n">
        <v>2020</v>
      </c>
      <c r="B1407" s="24" t="n">
        <v>2</v>
      </c>
      <c r="C1407" s="24" t="n">
        <v>28</v>
      </c>
      <c r="D1407" s="24" t="n">
        <v>14</v>
      </c>
      <c r="E1407" s="24" t="n">
        <v>10.8</v>
      </c>
      <c r="F1407" s="25">
        <f>IF($E1407="","",DATE(IF($A1407="",nominal_year,$A1407),$B1407,$C1407)+($D1407-IF(LEFT(hour_conv,1)="1",1,0))/24)</f>
        <v/>
      </c>
      <c r="G1407" s="26">
        <f>IF(F1407="","",INT(F1407))</f>
        <v/>
      </c>
      <c r="H1407">
        <f>IF(G1407="","",IF(AND(MONTH(G1407)*100+DAY(G1407)&gt;=season_lo,MONTH(G1407)*100+DAY(G1407)&lt;=season_hi),1,0))</f>
        <v/>
      </c>
      <c r="I1407">
        <f>IF(G1407="","",G1407-first_day+1)</f>
        <v/>
      </c>
      <c r="J1407" s="27">
        <f>IF(I1407="","",INDEX(Daily!$J$2:$J$421,I1407))</f>
        <v/>
      </c>
      <c r="K1407" s="27">
        <f>IF(J1407="","",J1407+cat_offset)</f>
        <v/>
      </c>
      <c r="L1407" s="27">
        <f>IF(J1407="","",MAX(0,E1407-J1407)^2)</f>
        <v/>
      </c>
      <c r="M1407" s="27">
        <f>IF(J1407="","",MAX(0,E1407-(J1407+twcdh_off))^2)</f>
        <v/>
      </c>
      <c r="N1407" s="27">
        <f>IF(E1407="","",MAX(0,E1407-swcdh_thr)^2)</f>
        <v/>
      </c>
      <c r="O1407">
        <f>IF(K1407="","",ROUND(E1407-K1407,0))</f>
        <v/>
      </c>
      <c r="P1407">
        <f>IF(O1407="","",IF(O1407&gt;=1,O1407,0))</f>
        <v/>
      </c>
      <c r="Q1407" s="27">
        <f>IF(E1407="","",MAX(0,E1407-22))</f>
        <v/>
      </c>
      <c r="R1407" s="27">
        <f>IF(H1407=1,E1407,"")</f>
        <v/>
      </c>
      <c r="S1407" s="27">
        <f>IF(AND(H1407=1,J1407&lt;&gt;""),E1407-J1407,"")</f>
        <v/>
      </c>
      <c r="T1407">
        <f>IF(G1407="","",MONTH(G1407))</f>
        <v/>
      </c>
    </row>
    <row r="1408">
      <c r="A1408" s="24" t="n">
        <v>2020</v>
      </c>
      <c r="B1408" s="24" t="n">
        <v>2</v>
      </c>
      <c r="C1408" s="24" t="n">
        <v>28</v>
      </c>
      <c r="D1408" s="24" t="n">
        <v>15</v>
      </c>
      <c r="E1408" s="24" t="n">
        <v>11.12</v>
      </c>
      <c r="F1408" s="25">
        <f>IF($E1408="","",DATE(IF($A1408="",nominal_year,$A1408),$B1408,$C1408)+($D1408-IF(LEFT(hour_conv,1)="1",1,0))/24)</f>
        <v/>
      </c>
      <c r="G1408" s="26">
        <f>IF(F1408="","",INT(F1408))</f>
        <v/>
      </c>
      <c r="H1408">
        <f>IF(G1408="","",IF(AND(MONTH(G1408)*100+DAY(G1408)&gt;=season_lo,MONTH(G1408)*100+DAY(G1408)&lt;=season_hi),1,0))</f>
        <v/>
      </c>
      <c r="I1408">
        <f>IF(G1408="","",G1408-first_day+1)</f>
        <v/>
      </c>
      <c r="J1408" s="27">
        <f>IF(I1408="","",INDEX(Daily!$J$2:$J$421,I1408))</f>
        <v/>
      </c>
      <c r="K1408" s="27">
        <f>IF(J1408="","",J1408+cat_offset)</f>
        <v/>
      </c>
      <c r="L1408" s="27">
        <f>IF(J1408="","",MAX(0,E1408-J1408)^2)</f>
        <v/>
      </c>
      <c r="M1408" s="27">
        <f>IF(J1408="","",MAX(0,E1408-(J1408+twcdh_off))^2)</f>
        <v/>
      </c>
      <c r="N1408" s="27">
        <f>IF(E1408="","",MAX(0,E1408-swcdh_thr)^2)</f>
        <v/>
      </c>
      <c r="O1408">
        <f>IF(K1408="","",ROUND(E1408-K1408,0))</f>
        <v/>
      </c>
      <c r="P1408">
        <f>IF(O1408="","",IF(O1408&gt;=1,O1408,0))</f>
        <v/>
      </c>
      <c r="Q1408" s="27">
        <f>IF(E1408="","",MAX(0,E1408-22))</f>
        <v/>
      </c>
      <c r="R1408" s="27">
        <f>IF(H1408=1,E1408,"")</f>
        <v/>
      </c>
      <c r="S1408" s="27">
        <f>IF(AND(H1408=1,J1408&lt;&gt;""),E1408-J1408,"")</f>
        <v/>
      </c>
      <c r="T1408">
        <f>IF(G1408="","",MONTH(G1408))</f>
        <v/>
      </c>
    </row>
    <row r="1409">
      <c r="A1409" s="24" t="n">
        <v>2020</v>
      </c>
      <c r="B1409" s="24" t="n">
        <v>2</v>
      </c>
      <c r="C1409" s="24" t="n">
        <v>28</v>
      </c>
      <c r="D1409" s="24" t="n">
        <v>16</v>
      </c>
      <c r="E1409" s="24" t="n">
        <v>11.73</v>
      </c>
      <c r="F1409" s="25">
        <f>IF($E1409="","",DATE(IF($A1409="",nominal_year,$A1409),$B1409,$C1409)+($D1409-IF(LEFT(hour_conv,1)="1",1,0))/24)</f>
        <v/>
      </c>
      <c r="G1409" s="26">
        <f>IF(F1409="","",INT(F1409))</f>
        <v/>
      </c>
      <c r="H1409">
        <f>IF(G1409="","",IF(AND(MONTH(G1409)*100+DAY(G1409)&gt;=season_lo,MONTH(G1409)*100+DAY(G1409)&lt;=season_hi),1,0))</f>
        <v/>
      </c>
      <c r="I1409">
        <f>IF(G1409="","",G1409-first_day+1)</f>
        <v/>
      </c>
      <c r="J1409" s="27">
        <f>IF(I1409="","",INDEX(Daily!$J$2:$J$421,I1409))</f>
        <v/>
      </c>
      <c r="K1409" s="27">
        <f>IF(J1409="","",J1409+cat_offset)</f>
        <v/>
      </c>
      <c r="L1409" s="27">
        <f>IF(J1409="","",MAX(0,E1409-J1409)^2)</f>
        <v/>
      </c>
      <c r="M1409" s="27">
        <f>IF(J1409="","",MAX(0,E1409-(J1409+twcdh_off))^2)</f>
        <v/>
      </c>
      <c r="N1409" s="27">
        <f>IF(E1409="","",MAX(0,E1409-swcdh_thr)^2)</f>
        <v/>
      </c>
      <c r="O1409">
        <f>IF(K1409="","",ROUND(E1409-K1409,0))</f>
        <v/>
      </c>
      <c r="P1409">
        <f>IF(O1409="","",IF(O1409&gt;=1,O1409,0))</f>
        <v/>
      </c>
      <c r="Q1409" s="27">
        <f>IF(E1409="","",MAX(0,E1409-22))</f>
        <v/>
      </c>
      <c r="R1409" s="27">
        <f>IF(H1409=1,E1409,"")</f>
        <v/>
      </c>
      <c r="S1409" s="27">
        <f>IF(AND(H1409=1,J1409&lt;&gt;""),E1409-J1409,"")</f>
        <v/>
      </c>
      <c r="T1409">
        <f>IF(G1409="","",MONTH(G1409))</f>
        <v/>
      </c>
    </row>
    <row r="1410">
      <c r="A1410" s="24" t="n">
        <v>2020</v>
      </c>
      <c r="B1410" s="24" t="n">
        <v>2</v>
      </c>
      <c r="C1410" s="24" t="n">
        <v>28</v>
      </c>
      <c r="D1410" s="24" t="n">
        <v>17</v>
      </c>
      <c r="E1410" s="24" t="n">
        <v>10.87</v>
      </c>
      <c r="F1410" s="25">
        <f>IF($E1410="","",DATE(IF($A1410="",nominal_year,$A1410),$B1410,$C1410)+($D1410-IF(LEFT(hour_conv,1)="1",1,0))/24)</f>
        <v/>
      </c>
      <c r="G1410" s="26">
        <f>IF(F1410="","",INT(F1410))</f>
        <v/>
      </c>
      <c r="H1410">
        <f>IF(G1410="","",IF(AND(MONTH(G1410)*100+DAY(G1410)&gt;=season_lo,MONTH(G1410)*100+DAY(G1410)&lt;=season_hi),1,0))</f>
        <v/>
      </c>
      <c r="I1410">
        <f>IF(G1410="","",G1410-first_day+1)</f>
        <v/>
      </c>
      <c r="J1410" s="27">
        <f>IF(I1410="","",INDEX(Daily!$J$2:$J$421,I1410))</f>
        <v/>
      </c>
      <c r="K1410" s="27">
        <f>IF(J1410="","",J1410+cat_offset)</f>
        <v/>
      </c>
      <c r="L1410" s="27">
        <f>IF(J1410="","",MAX(0,E1410-J1410)^2)</f>
        <v/>
      </c>
      <c r="M1410" s="27">
        <f>IF(J1410="","",MAX(0,E1410-(J1410+twcdh_off))^2)</f>
        <v/>
      </c>
      <c r="N1410" s="27">
        <f>IF(E1410="","",MAX(0,E1410-swcdh_thr)^2)</f>
        <v/>
      </c>
      <c r="O1410">
        <f>IF(K1410="","",ROUND(E1410-K1410,0))</f>
        <v/>
      </c>
      <c r="P1410">
        <f>IF(O1410="","",IF(O1410&gt;=1,O1410,0))</f>
        <v/>
      </c>
      <c r="Q1410" s="27">
        <f>IF(E1410="","",MAX(0,E1410-22))</f>
        <v/>
      </c>
      <c r="R1410" s="27">
        <f>IF(H1410=1,E1410,"")</f>
        <v/>
      </c>
      <c r="S1410" s="27">
        <f>IF(AND(H1410=1,J1410&lt;&gt;""),E1410-J1410,"")</f>
        <v/>
      </c>
      <c r="T1410">
        <f>IF(G1410="","",MONTH(G1410))</f>
        <v/>
      </c>
    </row>
    <row r="1411">
      <c r="A1411" s="24" t="n">
        <v>2020</v>
      </c>
      <c r="B1411" s="24" t="n">
        <v>2</v>
      </c>
      <c r="C1411" s="24" t="n">
        <v>28</v>
      </c>
      <c r="D1411" s="24" t="n">
        <v>18</v>
      </c>
      <c r="E1411" s="24" t="n">
        <v>11.12</v>
      </c>
      <c r="F1411" s="25">
        <f>IF($E1411="","",DATE(IF($A1411="",nominal_year,$A1411),$B1411,$C1411)+($D1411-IF(LEFT(hour_conv,1)="1",1,0))/24)</f>
        <v/>
      </c>
      <c r="G1411" s="26">
        <f>IF(F1411="","",INT(F1411))</f>
        <v/>
      </c>
      <c r="H1411">
        <f>IF(G1411="","",IF(AND(MONTH(G1411)*100+DAY(G1411)&gt;=season_lo,MONTH(G1411)*100+DAY(G1411)&lt;=season_hi),1,0))</f>
        <v/>
      </c>
      <c r="I1411">
        <f>IF(G1411="","",G1411-first_day+1)</f>
        <v/>
      </c>
      <c r="J1411" s="27">
        <f>IF(I1411="","",INDEX(Daily!$J$2:$J$421,I1411))</f>
        <v/>
      </c>
      <c r="K1411" s="27">
        <f>IF(J1411="","",J1411+cat_offset)</f>
        <v/>
      </c>
      <c r="L1411" s="27">
        <f>IF(J1411="","",MAX(0,E1411-J1411)^2)</f>
        <v/>
      </c>
      <c r="M1411" s="27">
        <f>IF(J1411="","",MAX(0,E1411-(J1411+twcdh_off))^2)</f>
        <v/>
      </c>
      <c r="N1411" s="27">
        <f>IF(E1411="","",MAX(0,E1411-swcdh_thr)^2)</f>
        <v/>
      </c>
      <c r="O1411">
        <f>IF(K1411="","",ROUND(E1411-K1411,0))</f>
        <v/>
      </c>
      <c r="P1411">
        <f>IF(O1411="","",IF(O1411&gt;=1,O1411,0))</f>
        <v/>
      </c>
      <c r="Q1411" s="27">
        <f>IF(E1411="","",MAX(0,E1411-22))</f>
        <v/>
      </c>
      <c r="R1411" s="27">
        <f>IF(H1411=1,E1411,"")</f>
        <v/>
      </c>
      <c r="S1411" s="27">
        <f>IF(AND(H1411=1,J1411&lt;&gt;""),E1411-J1411,"")</f>
        <v/>
      </c>
      <c r="T1411">
        <f>IF(G1411="","",MONTH(G1411))</f>
        <v/>
      </c>
    </row>
    <row r="1412">
      <c r="A1412" s="24" t="n">
        <v>2020</v>
      </c>
      <c r="B1412" s="24" t="n">
        <v>2</v>
      </c>
      <c r="C1412" s="24" t="n">
        <v>28</v>
      </c>
      <c r="D1412" s="24" t="n">
        <v>19</v>
      </c>
      <c r="E1412" s="24" t="n">
        <v>9.869999999999999</v>
      </c>
      <c r="F1412" s="25">
        <f>IF($E1412="","",DATE(IF($A1412="",nominal_year,$A1412),$B1412,$C1412)+($D1412-IF(LEFT(hour_conv,1)="1",1,0))/24)</f>
        <v/>
      </c>
      <c r="G1412" s="26">
        <f>IF(F1412="","",INT(F1412))</f>
        <v/>
      </c>
      <c r="H1412">
        <f>IF(G1412="","",IF(AND(MONTH(G1412)*100+DAY(G1412)&gt;=season_lo,MONTH(G1412)*100+DAY(G1412)&lt;=season_hi),1,0))</f>
        <v/>
      </c>
      <c r="I1412">
        <f>IF(G1412="","",G1412-first_day+1)</f>
        <v/>
      </c>
      <c r="J1412" s="27">
        <f>IF(I1412="","",INDEX(Daily!$J$2:$J$421,I1412))</f>
        <v/>
      </c>
      <c r="K1412" s="27">
        <f>IF(J1412="","",J1412+cat_offset)</f>
        <v/>
      </c>
      <c r="L1412" s="27">
        <f>IF(J1412="","",MAX(0,E1412-J1412)^2)</f>
        <v/>
      </c>
      <c r="M1412" s="27">
        <f>IF(J1412="","",MAX(0,E1412-(J1412+twcdh_off))^2)</f>
        <v/>
      </c>
      <c r="N1412" s="27">
        <f>IF(E1412="","",MAX(0,E1412-swcdh_thr)^2)</f>
        <v/>
      </c>
      <c r="O1412">
        <f>IF(K1412="","",ROUND(E1412-K1412,0))</f>
        <v/>
      </c>
      <c r="P1412">
        <f>IF(O1412="","",IF(O1412&gt;=1,O1412,0))</f>
        <v/>
      </c>
      <c r="Q1412" s="27">
        <f>IF(E1412="","",MAX(0,E1412-22))</f>
        <v/>
      </c>
      <c r="R1412" s="27">
        <f>IF(H1412=1,E1412,"")</f>
        <v/>
      </c>
      <c r="S1412" s="27">
        <f>IF(AND(H1412=1,J1412&lt;&gt;""),E1412-J1412,"")</f>
        <v/>
      </c>
      <c r="T1412">
        <f>IF(G1412="","",MONTH(G1412))</f>
        <v/>
      </c>
    </row>
    <row r="1413">
      <c r="A1413" s="24" t="n">
        <v>2020</v>
      </c>
      <c r="B1413" s="24" t="n">
        <v>2</v>
      </c>
      <c r="C1413" s="24" t="n">
        <v>28</v>
      </c>
      <c r="D1413" s="24" t="n">
        <v>20</v>
      </c>
      <c r="E1413" s="24" t="n">
        <v>9.91</v>
      </c>
      <c r="F1413" s="25">
        <f>IF($E1413="","",DATE(IF($A1413="",nominal_year,$A1413),$B1413,$C1413)+($D1413-IF(LEFT(hour_conv,1)="1",1,0))/24)</f>
        <v/>
      </c>
      <c r="G1413" s="26">
        <f>IF(F1413="","",INT(F1413))</f>
        <v/>
      </c>
      <c r="H1413">
        <f>IF(G1413="","",IF(AND(MONTH(G1413)*100+DAY(G1413)&gt;=season_lo,MONTH(G1413)*100+DAY(G1413)&lt;=season_hi),1,0))</f>
        <v/>
      </c>
      <c r="I1413">
        <f>IF(G1413="","",G1413-first_day+1)</f>
        <v/>
      </c>
      <c r="J1413" s="27">
        <f>IF(I1413="","",INDEX(Daily!$J$2:$J$421,I1413))</f>
        <v/>
      </c>
      <c r="K1413" s="27">
        <f>IF(J1413="","",J1413+cat_offset)</f>
        <v/>
      </c>
      <c r="L1413" s="27">
        <f>IF(J1413="","",MAX(0,E1413-J1413)^2)</f>
        <v/>
      </c>
      <c r="M1413" s="27">
        <f>IF(J1413="","",MAX(0,E1413-(J1413+twcdh_off))^2)</f>
        <v/>
      </c>
      <c r="N1413" s="27">
        <f>IF(E1413="","",MAX(0,E1413-swcdh_thr)^2)</f>
        <v/>
      </c>
      <c r="O1413">
        <f>IF(K1413="","",ROUND(E1413-K1413,0))</f>
        <v/>
      </c>
      <c r="P1413">
        <f>IF(O1413="","",IF(O1413&gt;=1,O1413,0))</f>
        <v/>
      </c>
      <c r="Q1413" s="27">
        <f>IF(E1413="","",MAX(0,E1413-22))</f>
        <v/>
      </c>
      <c r="R1413" s="27">
        <f>IF(H1413=1,E1413,"")</f>
        <v/>
      </c>
      <c r="S1413" s="27">
        <f>IF(AND(H1413=1,J1413&lt;&gt;""),E1413-J1413,"")</f>
        <v/>
      </c>
      <c r="T1413">
        <f>IF(G1413="","",MONTH(G1413))</f>
        <v/>
      </c>
    </row>
    <row r="1414">
      <c r="A1414" s="24" t="n">
        <v>2020</v>
      </c>
      <c r="B1414" s="24" t="n">
        <v>2</v>
      </c>
      <c r="C1414" s="24" t="n">
        <v>28</v>
      </c>
      <c r="D1414" s="24" t="n">
        <v>21</v>
      </c>
      <c r="E1414" s="24" t="n">
        <v>8.32</v>
      </c>
      <c r="F1414" s="25">
        <f>IF($E1414="","",DATE(IF($A1414="",nominal_year,$A1414),$B1414,$C1414)+($D1414-IF(LEFT(hour_conv,1)="1",1,0))/24)</f>
        <v/>
      </c>
      <c r="G1414" s="26">
        <f>IF(F1414="","",INT(F1414))</f>
        <v/>
      </c>
      <c r="H1414">
        <f>IF(G1414="","",IF(AND(MONTH(G1414)*100+DAY(G1414)&gt;=season_lo,MONTH(G1414)*100+DAY(G1414)&lt;=season_hi),1,0))</f>
        <v/>
      </c>
      <c r="I1414">
        <f>IF(G1414="","",G1414-first_day+1)</f>
        <v/>
      </c>
      <c r="J1414" s="27">
        <f>IF(I1414="","",INDEX(Daily!$J$2:$J$421,I1414))</f>
        <v/>
      </c>
      <c r="K1414" s="27">
        <f>IF(J1414="","",J1414+cat_offset)</f>
        <v/>
      </c>
      <c r="L1414" s="27">
        <f>IF(J1414="","",MAX(0,E1414-J1414)^2)</f>
        <v/>
      </c>
      <c r="M1414" s="27">
        <f>IF(J1414="","",MAX(0,E1414-(J1414+twcdh_off))^2)</f>
        <v/>
      </c>
      <c r="N1414" s="27">
        <f>IF(E1414="","",MAX(0,E1414-swcdh_thr)^2)</f>
        <v/>
      </c>
      <c r="O1414">
        <f>IF(K1414="","",ROUND(E1414-K1414,0))</f>
        <v/>
      </c>
      <c r="P1414">
        <f>IF(O1414="","",IF(O1414&gt;=1,O1414,0))</f>
        <v/>
      </c>
      <c r="Q1414" s="27">
        <f>IF(E1414="","",MAX(0,E1414-22))</f>
        <v/>
      </c>
      <c r="R1414" s="27">
        <f>IF(H1414=1,E1414,"")</f>
        <v/>
      </c>
      <c r="S1414" s="27">
        <f>IF(AND(H1414=1,J1414&lt;&gt;""),E1414-J1414,"")</f>
        <v/>
      </c>
      <c r="T1414">
        <f>IF(G1414="","",MONTH(G1414))</f>
        <v/>
      </c>
    </row>
    <row r="1415">
      <c r="A1415" s="24" t="n">
        <v>2020</v>
      </c>
      <c r="B1415" s="24" t="n">
        <v>2</v>
      </c>
      <c r="C1415" s="24" t="n">
        <v>28</v>
      </c>
      <c r="D1415" s="24" t="n">
        <v>22</v>
      </c>
      <c r="E1415" s="24" t="n">
        <v>7.59</v>
      </c>
      <c r="F1415" s="25">
        <f>IF($E1415="","",DATE(IF($A1415="",nominal_year,$A1415),$B1415,$C1415)+($D1415-IF(LEFT(hour_conv,1)="1",1,0))/24)</f>
        <v/>
      </c>
      <c r="G1415" s="26">
        <f>IF(F1415="","",INT(F1415))</f>
        <v/>
      </c>
      <c r="H1415">
        <f>IF(G1415="","",IF(AND(MONTH(G1415)*100+DAY(G1415)&gt;=season_lo,MONTH(G1415)*100+DAY(G1415)&lt;=season_hi),1,0))</f>
        <v/>
      </c>
      <c r="I1415">
        <f>IF(G1415="","",G1415-first_day+1)</f>
        <v/>
      </c>
      <c r="J1415" s="27">
        <f>IF(I1415="","",INDEX(Daily!$J$2:$J$421,I1415))</f>
        <v/>
      </c>
      <c r="K1415" s="27">
        <f>IF(J1415="","",J1415+cat_offset)</f>
        <v/>
      </c>
      <c r="L1415" s="27">
        <f>IF(J1415="","",MAX(0,E1415-J1415)^2)</f>
        <v/>
      </c>
      <c r="M1415" s="27">
        <f>IF(J1415="","",MAX(0,E1415-(J1415+twcdh_off))^2)</f>
        <v/>
      </c>
      <c r="N1415" s="27">
        <f>IF(E1415="","",MAX(0,E1415-swcdh_thr)^2)</f>
        <v/>
      </c>
      <c r="O1415">
        <f>IF(K1415="","",ROUND(E1415-K1415,0))</f>
        <v/>
      </c>
      <c r="P1415">
        <f>IF(O1415="","",IF(O1415&gt;=1,O1415,0))</f>
        <v/>
      </c>
      <c r="Q1415" s="27">
        <f>IF(E1415="","",MAX(0,E1415-22))</f>
        <v/>
      </c>
      <c r="R1415" s="27">
        <f>IF(H1415=1,E1415,"")</f>
        <v/>
      </c>
      <c r="S1415" s="27">
        <f>IF(AND(H1415=1,J1415&lt;&gt;""),E1415-J1415,"")</f>
        <v/>
      </c>
      <c r="T1415">
        <f>IF(G1415="","",MONTH(G1415))</f>
        <v/>
      </c>
    </row>
    <row r="1416">
      <c r="A1416" s="24" t="n">
        <v>2020</v>
      </c>
      <c r="B1416" s="24" t="n">
        <v>2</v>
      </c>
      <c r="C1416" s="24" t="n">
        <v>28</v>
      </c>
      <c r="D1416" s="24" t="n">
        <v>23</v>
      </c>
      <c r="E1416" s="24" t="n">
        <v>7.6</v>
      </c>
      <c r="F1416" s="25">
        <f>IF($E1416="","",DATE(IF($A1416="",nominal_year,$A1416),$B1416,$C1416)+($D1416-IF(LEFT(hour_conv,1)="1",1,0))/24)</f>
        <v/>
      </c>
      <c r="G1416" s="26">
        <f>IF(F1416="","",INT(F1416))</f>
        <v/>
      </c>
      <c r="H1416">
        <f>IF(G1416="","",IF(AND(MONTH(G1416)*100+DAY(G1416)&gt;=season_lo,MONTH(G1416)*100+DAY(G1416)&lt;=season_hi),1,0))</f>
        <v/>
      </c>
      <c r="I1416">
        <f>IF(G1416="","",G1416-first_day+1)</f>
        <v/>
      </c>
      <c r="J1416" s="27">
        <f>IF(I1416="","",INDEX(Daily!$J$2:$J$421,I1416))</f>
        <v/>
      </c>
      <c r="K1416" s="27">
        <f>IF(J1416="","",J1416+cat_offset)</f>
        <v/>
      </c>
      <c r="L1416" s="27">
        <f>IF(J1416="","",MAX(0,E1416-J1416)^2)</f>
        <v/>
      </c>
      <c r="M1416" s="27">
        <f>IF(J1416="","",MAX(0,E1416-(J1416+twcdh_off))^2)</f>
        <v/>
      </c>
      <c r="N1416" s="27">
        <f>IF(E1416="","",MAX(0,E1416-swcdh_thr)^2)</f>
        <v/>
      </c>
      <c r="O1416">
        <f>IF(K1416="","",ROUND(E1416-K1416,0))</f>
        <v/>
      </c>
      <c r="P1416">
        <f>IF(O1416="","",IF(O1416&gt;=1,O1416,0))</f>
        <v/>
      </c>
      <c r="Q1416" s="27">
        <f>IF(E1416="","",MAX(0,E1416-22))</f>
        <v/>
      </c>
      <c r="R1416" s="27">
        <f>IF(H1416=1,E1416,"")</f>
        <v/>
      </c>
      <c r="S1416" s="27">
        <f>IF(AND(H1416=1,J1416&lt;&gt;""),E1416-J1416,"")</f>
        <v/>
      </c>
      <c r="T1416">
        <f>IF(G1416="","",MONTH(G1416))</f>
        <v/>
      </c>
    </row>
    <row r="1417">
      <c r="A1417" s="24" t="n">
        <v>2020</v>
      </c>
      <c r="B1417" s="24" t="n">
        <v>2</v>
      </c>
      <c r="C1417" s="24" t="n">
        <v>28</v>
      </c>
      <c r="D1417" s="24" t="n">
        <v>24</v>
      </c>
      <c r="E1417" s="24" t="n">
        <v>6.14</v>
      </c>
      <c r="F1417" s="25">
        <f>IF($E1417="","",DATE(IF($A1417="",nominal_year,$A1417),$B1417,$C1417)+($D1417-IF(LEFT(hour_conv,1)="1",1,0))/24)</f>
        <v/>
      </c>
      <c r="G1417" s="26">
        <f>IF(F1417="","",INT(F1417))</f>
        <v/>
      </c>
      <c r="H1417">
        <f>IF(G1417="","",IF(AND(MONTH(G1417)*100+DAY(G1417)&gt;=season_lo,MONTH(G1417)*100+DAY(G1417)&lt;=season_hi),1,0))</f>
        <v/>
      </c>
      <c r="I1417">
        <f>IF(G1417="","",G1417-first_day+1)</f>
        <v/>
      </c>
      <c r="J1417" s="27">
        <f>IF(I1417="","",INDEX(Daily!$J$2:$J$421,I1417))</f>
        <v/>
      </c>
      <c r="K1417" s="27">
        <f>IF(J1417="","",J1417+cat_offset)</f>
        <v/>
      </c>
      <c r="L1417" s="27">
        <f>IF(J1417="","",MAX(0,E1417-J1417)^2)</f>
        <v/>
      </c>
      <c r="M1417" s="27">
        <f>IF(J1417="","",MAX(0,E1417-(J1417+twcdh_off))^2)</f>
        <v/>
      </c>
      <c r="N1417" s="27">
        <f>IF(E1417="","",MAX(0,E1417-swcdh_thr)^2)</f>
        <v/>
      </c>
      <c r="O1417">
        <f>IF(K1417="","",ROUND(E1417-K1417,0))</f>
        <v/>
      </c>
      <c r="P1417">
        <f>IF(O1417="","",IF(O1417&gt;=1,O1417,0))</f>
        <v/>
      </c>
      <c r="Q1417" s="27">
        <f>IF(E1417="","",MAX(0,E1417-22))</f>
        <v/>
      </c>
      <c r="R1417" s="27">
        <f>IF(H1417=1,E1417,"")</f>
        <v/>
      </c>
      <c r="S1417" s="27">
        <f>IF(AND(H1417=1,J1417&lt;&gt;""),E1417-J1417,"")</f>
        <v/>
      </c>
      <c r="T1417">
        <f>IF(G1417="","",MONTH(G1417))</f>
        <v/>
      </c>
    </row>
    <row r="1418">
      <c r="A1418" s="24" t="n">
        <v>2020</v>
      </c>
      <c r="B1418" s="24" t="n">
        <v>2</v>
      </c>
      <c r="C1418" s="24" t="n">
        <v>29</v>
      </c>
      <c r="D1418" s="24" t="n">
        <v>1</v>
      </c>
      <c r="E1418" s="24" t="n">
        <v>5.49</v>
      </c>
      <c r="F1418" s="25">
        <f>IF($E1418="","",DATE(IF($A1418="",nominal_year,$A1418),$B1418,$C1418)+($D1418-IF(LEFT(hour_conv,1)="1",1,0))/24)</f>
        <v/>
      </c>
      <c r="G1418" s="26">
        <f>IF(F1418="","",INT(F1418))</f>
        <v/>
      </c>
      <c r="H1418">
        <f>IF(G1418="","",IF(AND(MONTH(G1418)*100+DAY(G1418)&gt;=season_lo,MONTH(G1418)*100+DAY(G1418)&lt;=season_hi),1,0))</f>
        <v/>
      </c>
      <c r="I1418">
        <f>IF(G1418="","",G1418-first_day+1)</f>
        <v/>
      </c>
      <c r="J1418" s="27">
        <f>IF(I1418="","",INDEX(Daily!$J$2:$J$421,I1418))</f>
        <v/>
      </c>
      <c r="K1418" s="27">
        <f>IF(J1418="","",J1418+cat_offset)</f>
        <v/>
      </c>
      <c r="L1418" s="27">
        <f>IF(J1418="","",MAX(0,E1418-J1418)^2)</f>
        <v/>
      </c>
      <c r="M1418" s="27">
        <f>IF(J1418="","",MAX(0,E1418-(J1418+twcdh_off))^2)</f>
        <v/>
      </c>
      <c r="N1418" s="27">
        <f>IF(E1418="","",MAX(0,E1418-swcdh_thr)^2)</f>
        <v/>
      </c>
      <c r="O1418">
        <f>IF(K1418="","",ROUND(E1418-K1418,0))</f>
        <v/>
      </c>
      <c r="P1418">
        <f>IF(O1418="","",IF(O1418&gt;=1,O1418,0))</f>
        <v/>
      </c>
      <c r="Q1418" s="27">
        <f>IF(E1418="","",MAX(0,E1418-22))</f>
        <v/>
      </c>
      <c r="R1418" s="27">
        <f>IF(H1418=1,E1418,"")</f>
        <v/>
      </c>
      <c r="S1418" s="27">
        <f>IF(AND(H1418=1,J1418&lt;&gt;""),E1418-J1418,"")</f>
        <v/>
      </c>
      <c r="T1418">
        <f>IF(G1418="","",MONTH(G1418))</f>
        <v/>
      </c>
    </row>
    <row r="1419">
      <c r="A1419" s="24" t="n">
        <v>2020</v>
      </c>
      <c r="B1419" s="24" t="n">
        <v>2</v>
      </c>
      <c r="C1419" s="24" t="n">
        <v>29</v>
      </c>
      <c r="D1419" s="24" t="n">
        <v>2</v>
      </c>
      <c r="E1419" s="24" t="n">
        <v>5.8</v>
      </c>
      <c r="F1419" s="25">
        <f>IF($E1419="","",DATE(IF($A1419="",nominal_year,$A1419),$B1419,$C1419)+($D1419-IF(LEFT(hour_conv,1)="1",1,0))/24)</f>
        <v/>
      </c>
      <c r="G1419" s="26">
        <f>IF(F1419="","",INT(F1419))</f>
        <v/>
      </c>
      <c r="H1419">
        <f>IF(G1419="","",IF(AND(MONTH(G1419)*100+DAY(G1419)&gt;=season_lo,MONTH(G1419)*100+DAY(G1419)&lt;=season_hi),1,0))</f>
        <v/>
      </c>
      <c r="I1419">
        <f>IF(G1419="","",G1419-first_day+1)</f>
        <v/>
      </c>
      <c r="J1419" s="27">
        <f>IF(I1419="","",INDEX(Daily!$J$2:$J$421,I1419))</f>
        <v/>
      </c>
      <c r="K1419" s="27">
        <f>IF(J1419="","",J1419+cat_offset)</f>
        <v/>
      </c>
      <c r="L1419" s="27">
        <f>IF(J1419="","",MAX(0,E1419-J1419)^2)</f>
        <v/>
      </c>
      <c r="M1419" s="27">
        <f>IF(J1419="","",MAX(0,E1419-(J1419+twcdh_off))^2)</f>
        <v/>
      </c>
      <c r="N1419" s="27">
        <f>IF(E1419="","",MAX(0,E1419-swcdh_thr)^2)</f>
        <v/>
      </c>
      <c r="O1419">
        <f>IF(K1419="","",ROUND(E1419-K1419,0))</f>
        <v/>
      </c>
      <c r="P1419">
        <f>IF(O1419="","",IF(O1419&gt;=1,O1419,0))</f>
        <v/>
      </c>
      <c r="Q1419" s="27">
        <f>IF(E1419="","",MAX(0,E1419-22))</f>
        <v/>
      </c>
      <c r="R1419" s="27">
        <f>IF(H1419=1,E1419,"")</f>
        <v/>
      </c>
      <c r="S1419" s="27">
        <f>IF(AND(H1419=1,J1419&lt;&gt;""),E1419-J1419,"")</f>
        <v/>
      </c>
      <c r="T1419">
        <f>IF(G1419="","",MONTH(G1419))</f>
        <v/>
      </c>
    </row>
    <row r="1420">
      <c r="A1420" s="24" t="n">
        <v>2020</v>
      </c>
      <c r="B1420" s="24" t="n">
        <v>2</v>
      </c>
      <c r="C1420" s="24" t="n">
        <v>29</v>
      </c>
      <c r="D1420" s="24" t="n">
        <v>3</v>
      </c>
      <c r="E1420" s="24" t="n">
        <v>4.7</v>
      </c>
      <c r="F1420" s="25">
        <f>IF($E1420="","",DATE(IF($A1420="",nominal_year,$A1420),$B1420,$C1420)+($D1420-IF(LEFT(hour_conv,1)="1",1,0))/24)</f>
        <v/>
      </c>
      <c r="G1420" s="26">
        <f>IF(F1420="","",INT(F1420))</f>
        <v/>
      </c>
      <c r="H1420">
        <f>IF(G1420="","",IF(AND(MONTH(G1420)*100+DAY(G1420)&gt;=season_lo,MONTH(G1420)*100+DAY(G1420)&lt;=season_hi),1,0))</f>
        <v/>
      </c>
      <c r="I1420">
        <f>IF(G1420="","",G1420-first_day+1)</f>
        <v/>
      </c>
      <c r="J1420" s="27">
        <f>IF(I1420="","",INDEX(Daily!$J$2:$J$421,I1420))</f>
        <v/>
      </c>
      <c r="K1420" s="27">
        <f>IF(J1420="","",J1420+cat_offset)</f>
        <v/>
      </c>
      <c r="L1420" s="27">
        <f>IF(J1420="","",MAX(0,E1420-J1420)^2)</f>
        <v/>
      </c>
      <c r="M1420" s="27">
        <f>IF(J1420="","",MAX(0,E1420-(J1420+twcdh_off))^2)</f>
        <v/>
      </c>
      <c r="N1420" s="27">
        <f>IF(E1420="","",MAX(0,E1420-swcdh_thr)^2)</f>
        <v/>
      </c>
      <c r="O1420">
        <f>IF(K1420="","",ROUND(E1420-K1420,0))</f>
        <v/>
      </c>
      <c r="P1420">
        <f>IF(O1420="","",IF(O1420&gt;=1,O1420,0))</f>
        <v/>
      </c>
      <c r="Q1420" s="27">
        <f>IF(E1420="","",MAX(0,E1420-22))</f>
        <v/>
      </c>
      <c r="R1420" s="27">
        <f>IF(H1420=1,E1420,"")</f>
        <v/>
      </c>
      <c r="S1420" s="27">
        <f>IF(AND(H1420=1,J1420&lt;&gt;""),E1420-J1420,"")</f>
        <v/>
      </c>
      <c r="T1420">
        <f>IF(G1420="","",MONTH(G1420))</f>
        <v/>
      </c>
    </row>
    <row r="1421">
      <c r="A1421" s="24" t="n">
        <v>2020</v>
      </c>
      <c r="B1421" s="24" t="n">
        <v>2</v>
      </c>
      <c r="C1421" s="24" t="n">
        <v>29</v>
      </c>
      <c r="D1421" s="24" t="n">
        <v>4</v>
      </c>
      <c r="E1421" s="24" t="n">
        <v>4.11</v>
      </c>
      <c r="F1421" s="25">
        <f>IF($E1421="","",DATE(IF($A1421="",nominal_year,$A1421),$B1421,$C1421)+($D1421-IF(LEFT(hour_conv,1)="1",1,0))/24)</f>
        <v/>
      </c>
      <c r="G1421" s="26">
        <f>IF(F1421="","",INT(F1421))</f>
        <v/>
      </c>
      <c r="H1421">
        <f>IF(G1421="","",IF(AND(MONTH(G1421)*100+DAY(G1421)&gt;=season_lo,MONTH(G1421)*100+DAY(G1421)&lt;=season_hi),1,0))</f>
        <v/>
      </c>
      <c r="I1421">
        <f>IF(G1421="","",G1421-first_day+1)</f>
        <v/>
      </c>
      <c r="J1421" s="27">
        <f>IF(I1421="","",INDEX(Daily!$J$2:$J$421,I1421))</f>
        <v/>
      </c>
      <c r="K1421" s="27">
        <f>IF(J1421="","",J1421+cat_offset)</f>
        <v/>
      </c>
      <c r="L1421" s="27">
        <f>IF(J1421="","",MAX(0,E1421-J1421)^2)</f>
        <v/>
      </c>
      <c r="M1421" s="27">
        <f>IF(J1421="","",MAX(0,E1421-(J1421+twcdh_off))^2)</f>
        <v/>
      </c>
      <c r="N1421" s="27">
        <f>IF(E1421="","",MAX(0,E1421-swcdh_thr)^2)</f>
        <v/>
      </c>
      <c r="O1421">
        <f>IF(K1421="","",ROUND(E1421-K1421,0))</f>
        <v/>
      </c>
      <c r="P1421">
        <f>IF(O1421="","",IF(O1421&gt;=1,O1421,0))</f>
        <v/>
      </c>
      <c r="Q1421" s="27">
        <f>IF(E1421="","",MAX(0,E1421-22))</f>
        <v/>
      </c>
      <c r="R1421" s="27">
        <f>IF(H1421=1,E1421,"")</f>
        <v/>
      </c>
      <c r="S1421" s="27">
        <f>IF(AND(H1421=1,J1421&lt;&gt;""),E1421-J1421,"")</f>
        <v/>
      </c>
      <c r="T1421">
        <f>IF(G1421="","",MONTH(G1421))</f>
        <v/>
      </c>
    </row>
    <row r="1422">
      <c r="A1422" s="24" t="n">
        <v>2020</v>
      </c>
      <c r="B1422" s="24" t="n">
        <v>2</v>
      </c>
      <c r="C1422" s="24" t="n">
        <v>29</v>
      </c>
      <c r="D1422" s="24" t="n">
        <v>5</v>
      </c>
      <c r="E1422" s="24" t="n">
        <v>4.85</v>
      </c>
      <c r="F1422" s="25">
        <f>IF($E1422="","",DATE(IF($A1422="",nominal_year,$A1422),$B1422,$C1422)+($D1422-IF(LEFT(hour_conv,1)="1",1,0))/24)</f>
        <v/>
      </c>
      <c r="G1422" s="26">
        <f>IF(F1422="","",INT(F1422))</f>
        <v/>
      </c>
      <c r="H1422">
        <f>IF(G1422="","",IF(AND(MONTH(G1422)*100+DAY(G1422)&gt;=season_lo,MONTH(G1422)*100+DAY(G1422)&lt;=season_hi),1,0))</f>
        <v/>
      </c>
      <c r="I1422">
        <f>IF(G1422="","",G1422-first_day+1)</f>
        <v/>
      </c>
      <c r="J1422" s="27">
        <f>IF(I1422="","",INDEX(Daily!$J$2:$J$421,I1422))</f>
        <v/>
      </c>
      <c r="K1422" s="27">
        <f>IF(J1422="","",J1422+cat_offset)</f>
        <v/>
      </c>
      <c r="L1422" s="27">
        <f>IF(J1422="","",MAX(0,E1422-J1422)^2)</f>
        <v/>
      </c>
      <c r="M1422" s="27">
        <f>IF(J1422="","",MAX(0,E1422-(J1422+twcdh_off))^2)</f>
        <v/>
      </c>
      <c r="N1422" s="27">
        <f>IF(E1422="","",MAX(0,E1422-swcdh_thr)^2)</f>
        <v/>
      </c>
      <c r="O1422">
        <f>IF(K1422="","",ROUND(E1422-K1422,0))</f>
        <v/>
      </c>
      <c r="P1422">
        <f>IF(O1422="","",IF(O1422&gt;=1,O1422,0))</f>
        <v/>
      </c>
      <c r="Q1422" s="27">
        <f>IF(E1422="","",MAX(0,E1422-22))</f>
        <v/>
      </c>
      <c r="R1422" s="27">
        <f>IF(H1422=1,E1422,"")</f>
        <v/>
      </c>
      <c r="S1422" s="27">
        <f>IF(AND(H1422=1,J1422&lt;&gt;""),E1422-J1422,"")</f>
        <v/>
      </c>
      <c r="T1422">
        <f>IF(G1422="","",MONTH(G1422))</f>
        <v/>
      </c>
    </row>
    <row r="1423">
      <c r="A1423" s="24" t="n">
        <v>2020</v>
      </c>
      <c r="B1423" s="24" t="n">
        <v>2</v>
      </c>
      <c r="C1423" s="24" t="n">
        <v>29</v>
      </c>
      <c r="D1423" s="24" t="n">
        <v>6</v>
      </c>
      <c r="E1423" s="24" t="n">
        <v>4.44</v>
      </c>
      <c r="F1423" s="25">
        <f>IF($E1423="","",DATE(IF($A1423="",nominal_year,$A1423),$B1423,$C1423)+($D1423-IF(LEFT(hour_conv,1)="1",1,0))/24)</f>
        <v/>
      </c>
      <c r="G1423" s="26">
        <f>IF(F1423="","",INT(F1423))</f>
        <v/>
      </c>
      <c r="H1423">
        <f>IF(G1423="","",IF(AND(MONTH(G1423)*100+DAY(G1423)&gt;=season_lo,MONTH(G1423)*100+DAY(G1423)&lt;=season_hi),1,0))</f>
        <v/>
      </c>
      <c r="I1423">
        <f>IF(G1423="","",G1423-first_day+1)</f>
        <v/>
      </c>
      <c r="J1423" s="27">
        <f>IF(I1423="","",INDEX(Daily!$J$2:$J$421,I1423))</f>
        <v/>
      </c>
      <c r="K1423" s="27">
        <f>IF(J1423="","",J1423+cat_offset)</f>
        <v/>
      </c>
      <c r="L1423" s="27">
        <f>IF(J1423="","",MAX(0,E1423-J1423)^2)</f>
        <v/>
      </c>
      <c r="M1423" s="27">
        <f>IF(J1423="","",MAX(0,E1423-(J1423+twcdh_off))^2)</f>
        <v/>
      </c>
      <c r="N1423" s="27">
        <f>IF(E1423="","",MAX(0,E1423-swcdh_thr)^2)</f>
        <v/>
      </c>
      <c r="O1423">
        <f>IF(K1423="","",ROUND(E1423-K1423,0))</f>
        <v/>
      </c>
      <c r="P1423">
        <f>IF(O1423="","",IF(O1423&gt;=1,O1423,0))</f>
        <v/>
      </c>
      <c r="Q1423" s="27">
        <f>IF(E1423="","",MAX(0,E1423-22))</f>
        <v/>
      </c>
      <c r="R1423" s="27">
        <f>IF(H1423=1,E1423,"")</f>
        <v/>
      </c>
      <c r="S1423" s="27">
        <f>IF(AND(H1423=1,J1423&lt;&gt;""),E1423-J1423,"")</f>
        <v/>
      </c>
      <c r="T1423">
        <f>IF(G1423="","",MONTH(G1423))</f>
        <v/>
      </c>
    </row>
    <row r="1424">
      <c r="A1424" s="24" t="n">
        <v>2020</v>
      </c>
      <c r="B1424" s="24" t="n">
        <v>2</v>
      </c>
      <c r="C1424" s="24" t="n">
        <v>29</v>
      </c>
      <c r="D1424" s="24" t="n">
        <v>7</v>
      </c>
      <c r="E1424" s="24" t="n">
        <v>5.91</v>
      </c>
      <c r="F1424" s="25">
        <f>IF($E1424="","",DATE(IF($A1424="",nominal_year,$A1424),$B1424,$C1424)+($D1424-IF(LEFT(hour_conv,1)="1",1,0))/24)</f>
        <v/>
      </c>
      <c r="G1424" s="26">
        <f>IF(F1424="","",INT(F1424))</f>
        <v/>
      </c>
      <c r="H1424">
        <f>IF(G1424="","",IF(AND(MONTH(G1424)*100+DAY(G1424)&gt;=season_lo,MONTH(G1424)*100+DAY(G1424)&lt;=season_hi),1,0))</f>
        <v/>
      </c>
      <c r="I1424">
        <f>IF(G1424="","",G1424-first_day+1)</f>
        <v/>
      </c>
      <c r="J1424" s="27">
        <f>IF(I1424="","",INDEX(Daily!$J$2:$J$421,I1424))</f>
        <v/>
      </c>
      <c r="K1424" s="27">
        <f>IF(J1424="","",J1424+cat_offset)</f>
        <v/>
      </c>
      <c r="L1424" s="27">
        <f>IF(J1424="","",MAX(0,E1424-J1424)^2)</f>
        <v/>
      </c>
      <c r="M1424" s="27">
        <f>IF(J1424="","",MAX(0,E1424-(J1424+twcdh_off))^2)</f>
        <v/>
      </c>
      <c r="N1424" s="27">
        <f>IF(E1424="","",MAX(0,E1424-swcdh_thr)^2)</f>
        <v/>
      </c>
      <c r="O1424">
        <f>IF(K1424="","",ROUND(E1424-K1424,0))</f>
        <v/>
      </c>
      <c r="P1424">
        <f>IF(O1424="","",IF(O1424&gt;=1,O1424,0))</f>
        <v/>
      </c>
      <c r="Q1424" s="27">
        <f>IF(E1424="","",MAX(0,E1424-22))</f>
        <v/>
      </c>
      <c r="R1424" s="27">
        <f>IF(H1424=1,E1424,"")</f>
        <v/>
      </c>
      <c r="S1424" s="27">
        <f>IF(AND(H1424=1,J1424&lt;&gt;""),E1424-J1424,"")</f>
        <v/>
      </c>
      <c r="T1424">
        <f>IF(G1424="","",MONTH(G1424))</f>
        <v/>
      </c>
    </row>
    <row r="1425">
      <c r="A1425" s="24" t="n">
        <v>2020</v>
      </c>
      <c r="B1425" s="24" t="n">
        <v>2</v>
      </c>
      <c r="C1425" s="24" t="n">
        <v>29</v>
      </c>
      <c r="D1425" s="24" t="n">
        <v>8</v>
      </c>
      <c r="E1425" s="24" t="n">
        <v>6.66</v>
      </c>
      <c r="F1425" s="25">
        <f>IF($E1425="","",DATE(IF($A1425="",nominal_year,$A1425),$B1425,$C1425)+($D1425-IF(LEFT(hour_conv,1)="1",1,0))/24)</f>
        <v/>
      </c>
      <c r="G1425" s="26">
        <f>IF(F1425="","",INT(F1425))</f>
        <v/>
      </c>
      <c r="H1425">
        <f>IF(G1425="","",IF(AND(MONTH(G1425)*100+DAY(G1425)&gt;=season_lo,MONTH(G1425)*100+DAY(G1425)&lt;=season_hi),1,0))</f>
        <v/>
      </c>
      <c r="I1425">
        <f>IF(G1425="","",G1425-first_day+1)</f>
        <v/>
      </c>
      <c r="J1425" s="27">
        <f>IF(I1425="","",INDEX(Daily!$J$2:$J$421,I1425))</f>
        <v/>
      </c>
      <c r="K1425" s="27">
        <f>IF(J1425="","",J1425+cat_offset)</f>
        <v/>
      </c>
      <c r="L1425" s="27">
        <f>IF(J1425="","",MAX(0,E1425-J1425)^2)</f>
        <v/>
      </c>
      <c r="M1425" s="27">
        <f>IF(J1425="","",MAX(0,E1425-(J1425+twcdh_off))^2)</f>
        <v/>
      </c>
      <c r="N1425" s="27">
        <f>IF(E1425="","",MAX(0,E1425-swcdh_thr)^2)</f>
        <v/>
      </c>
      <c r="O1425">
        <f>IF(K1425="","",ROUND(E1425-K1425,0))</f>
        <v/>
      </c>
      <c r="P1425">
        <f>IF(O1425="","",IF(O1425&gt;=1,O1425,0))</f>
        <v/>
      </c>
      <c r="Q1425" s="27">
        <f>IF(E1425="","",MAX(0,E1425-22))</f>
        <v/>
      </c>
      <c r="R1425" s="27">
        <f>IF(H1425=1,E1425,"")</f>
        <v/>
      </c>
      <c r="S1425" s="27">
        <f>IF(AND(H1425=1,J1425&lt;&gt;""),E1425-J1425,"")</f>
        <v/>
      </c>
      <c r="T1425">
        <f>IF(G1425="","",MONTH(G1425))</f>
        <v/>
      </c>
    </row>
    <row r="1426">
      <c r="A1426" s="24" t="n">
        <v>2020</v>
      </c>
      <c r="B1426" s="24" t="n">
        <v>2</v>
      </c>
      <c r="C1426" s="24" t="n">
        <v>29</v>
      </c>
      <c r="D1426" s="24" t="n">
        <v>9</v>
      </c>
      <c r="E1426" s="24" t="n">
        <v>6.79</v>
      </c>
      <c r="F1426" s="25">
        <f>IF($E1426="","",DATE(IF($A1426="",nominal_year,$A1426),$B1426,$C1426)+($D1426-IF(LEFT(hour_conv,1)="1",1,0))/24)</f>
        <v/>
      </c>
      <c r="G1426" s="26">
        <f>IF(F1426="","",INT(F1426))</f>
        <v/>
      </c>
      <c r="H1426">
        <f>IF(G1426="","",IF(AND(MONTH(G1426)*100+DAY(G1426)&gt;=season_lo,MONTH(G1426)*100+DAY(G1426)&lt;=season_hi),1,0))</f>
        <v/>
      </c>
      <c r="I1426">
        <f>IF(G1426="","",G1426-first_day+1)</f>
        <v/>
      </c>
      <c r="J1426" s="27">
        <f>IF(I1426="","",INDEX(Daily!$J$2:$J$421,I1426))</f>
        <v/>
      </c>
      <c r="K1426" s="27">
        <f>IF(J1426="","",J1426+cat_offset)</f>
        <v/>
      </c>
      <c r="L1426" s="27">
        <f>IF(J1426="","",MAX(0,E1426-J1426)^2)</f>
        <v/>
      </c>
      <c r="M1426" s="27">
        <f>IF(J1426="","",MAX(0,E1426-(J1426+twcdh_off))^2)</f>
        <v/>
      </c>
      <c r="N1426" s="27">
        <f>IF(E1426="","",MAX(0,E1426-swcdh_thr)^2)</f>
        <v/>
      </c>
      <c r="O1426">
        <f>IF(K1426="","",ROUND(E1426-K1426,0))</f>
        <v/>
      </c>
      <c r="P1426">
        <f>IF(O1426="","",IF(O1426&gt;=1,O1426,0))</f>
        <v/>
      </c>
      <c r="Q1426" s="27">
        <f>IF(E1426="","",MAX(0,E1426-22))</f>
        <v/>
      </c>
      <c r="R1426" s="27">
        <f>IF(H1426=1,E1426,"")</f>
        <v/>
      </c>
      <c r="S1426" s="27">
        <f>IF(AND(H1426=1,J1426&lt;&gt;""),E1426-J1426,"")</f>
        <v/>
      </c>
      <c r="T1426">
        <f>IF(G1426="","",MONTH(G1426))</f>
        <v/>
      </c>
    </row>
    <row r="1427">
      <c r="A1427" s="24" t="n">
        <v>2020</v>
      </c>
      <c r="B1427" s="24" t="n">
        <v>2</v>
      </c>
      <c r="C1427" s="24" t="n">
        <v>29</v>
      </c>
      <c r="D1427" s="24" t="n">
        <v>10</v>
      </c>
      <c r="E1427" s="24" t="n">
        <v>7.67</v>
      </c>
      <c r="F1427" s="25">
        <f>IF($E1427="","",DATE(IF($A1427="",nominal_year,$A1427),$B1427,$C1427)+($D1427-IF(LEFT(hour_conv,1)="1",1,0))/24)</f>
        <v/>
      </c>
      <c r="G1427" s="26">
        <f>IF(F1427="","",INT(F1427))</f>
        <v/>
      </c>
      <c r="H1427">
        <f>IF(G1427="","",IF(AND(MONTH(G1427)*100+DAY(G1427)&gt;=season_lo,MONTH(G1427)*100+DAY(G1427)&lt;=season_hi),1,0))</f>
        <v/>
      </c>
      <c r="I1427">
        <f>IF(G1427="","",G1427-first_day+1)</f>
        <v/>
      </c>
      <c r="J1427" s="27">
        <f>IF(I1427="","",INDEX(Daily!$J$2:$J$421,I1427))</f>
        <v/>
      </c>
      <c r="K1427" s="27">
        <f>IF(J1427="","",J1427+cat_offset)</f>
        <v/>
      </c>
      <c r="L1427" s="27">
        <f>IF(J1427="","",MAX(0,E1427-J1427)^2)</f>
        <v/>
      </c>
      <c r="M1427" s="27">
        <f>IF(J1427="","",MAX(0,E1427-(J1427+twcdh_off))^2)</f>
        <v/>
      </c>
      <c r="N1427" s="27">
        <f>IF(E1427="","",MAX(0,E1427-swcdh_thr)^2)</f>
        <v/>
      </c>
      <c r="O1427">
        <f>IF(K1427="","",ROUND(E1427-K1427,0))</f>
        <v/>
      </c>
      <c r="P1427">
        <f>IF(O1427="","",IF(O1427&gt;=1,O1427,0))</f>
        <v/>
      </c>
      <c r="Q1427" s="27">
        <f>IF(E1427="","",MAX(0,E1427-22))</f>
        <v/>
      </c>
      <c r="R1427" s="27">
        <f>IF(H1427=1,E1427,"")</f>
        <v/>
      </c>
      <c r="S1427" s="27">
        <f>IF(AND(H1427=1,J1427&lt;&gt;""),E1427-J1427,"")</f>
        <v/>
      </c>
      <c r="T1427">
        <f>IF(G1427="","",MONTH(G1427))</f>
        <v/>
      </c>
    </row>
    <row r="1428">
      <c r="A1428" s="24" t="n">
        <v>2020</v>
      </c>
      <c r="B1428" s="24" t="n">
        <v>2</v>
      </c>
      <c r="C1428" s="24" t="n">
        <v>29</v>
      </c>
      <c r="D1428" s="24" t="n">
        <v>11</v>
      </c>
      <c r="E1428" s="24" t="n">
        <v>8.890000000000001</v>
      </c>
      <c r="F1428" s="25">
        <f>IF($E1428="","",DATE(IF($A1428="",nominal_year,$A1428),$B1428,$C1428)+($D1428-IF(LEFT(hour_conv,1)="1",1,0))/24)</f>
        <v/>
      </c>
      <c r="G1428" s="26">
        <f>IF(F1428="","",INT(F1428))</f>
        <v/>
      </c>
      <c r="H1428">
        <f>IF(G1428="","",IF(AND(MONTH(G1428)*100+DAY(G1428)&gt;=season_lo,MONTH(G1428)*100+DAY(G1428)&lt;=season_hi),1,0))</f>
        <v/>
      </c>
      <c r="I1428">
        <f>IF(G1428="","",G1428-first_day+1)</f>
        <v/>
      </c>
      <c r="J1428" s="27">
        <f>IF(I1428="","",INDEX(Daily!$J$2:$J$421,I1428))</f>
        <v/>
      </c>
      <c r="K1428" s="27">
        <f>IF(J1428="","",J1428+cat_offset)</f>
        <v/>
      </c>
      <c r="L1428" s="27">
        <f>IF(J1428="","",MAX(0,E1428-J1428)^2)</f>
        <v/>
      </c>
      <c r="M1428" s="27">
        <f>IF(J1428="","",MAX(0,E1428-(J1428+twcdh_off))^2)</f>
        <v/>
      </c>
      <c r="N1428" s="27">
        <f>IF(E1428="","",MAX(0,E1428-swcdh_thr)^2)</f>
        <v/>
      </c>
      <c r="O1428">
        <f>IF(K1428="","",ROUND(E1428-K1428,0))</f>
        <v/>
      </c>
      <c r="P1428">
        <f>IF(O1428="","",IF(O1428&gt;=1,O1428,0))</f>
        <v/>
      </c>
      <c r="Q1428" s="27">
        <f>IF(E1428="","",MAX(0,E1428-22))</f>
        <v/>
      </c>
      <c r="R1428" s="27">
        <f>IF(H1428=1,E1428,"")</f>
        <v/>
      </c>
      <c r="S1428" s="27">
        <f>IF(AND(H1428=1,J1428&lt;&gt;""),E1428-J1428,"")</f>
        <v/>
      </c>
      <c r="T1428">
        <f>IF(G1428="","",MONTH(G1428))</f>
        <v/>
      </c>
    </row>
    <row r="1429">
      <c r="A1429" s="24" t="n">
        <v>2020</v>
      </c>
      <c r="B1429" s="24" t="n">
        <v>2</v>
      </c>
      <c r="C1429" s="24" t="n">
        <v>29</v>
      </c>
      <c r="D1429" s="24" t="n">
        <v>12</v>
      </c>
      <c r="E1429" s="24" t="n">
        <v>9.67</v>
      </c>
      <c r="F1429" s="25">
        <f>IF($E1429="","",DATE(IF($A1429="",nominal_year,$A1429),$B1429,$C1429)+($D1429-IF(LEFT(hour_conv,1)="1",1,0))/24)</f>
        <v/>
      </c>
      <c r="G1429" s="26">
        <f>IF(F1429="","",INT(F1429))</f>
        <v/>
      </c>
      <c r="H1429">
        <f>IF(G1429="","",IF(AND(MONTH(G1429)*100+DAY(G1429)&gt;=season_lo,MONTH(G1429)*100+DAY(G1429)&lt;=season_hi),1,0))</f>
        <v/>
      </c>
      <c r="I1429">
        <f>IF(G1429="","",G1429-first_day+1)</f>
        <v/>
      </c>
      <c r="J1429" s="27">
        <f>IF(I1429="","",INDEX(Daily!$J$2:$J$421,I1429))</f>
        <v/>
      </c>
      <c r="K1429" s="27">
        <f>IF(J1429="","",J1429+cat_offset)</f>
        <v/>
      </c>
      <c r="L1429" s="27">
        <f>IF(J1429="","",MAX(0,E1429-J1429)^2)</f>
        <v/>
      </c>
      <c r="M1429" s="27">
        <f>IF(J1429="","",MAX(0,E1429-(J1429+twcdh_off))^2)</f>
        <v/>
      </c>
      <c r="N1429" s="27">
        <f>IF(E1429="","",MAX(0,E1429-swcdh_thr)^2)</f>
        <v/>
      </c>
      <c r="O1429">
        <f>IF(K1429="","",ROUND(E1429-K1429,0))</f>
        <v/>
      </c>
      <c r="P1429">
        <f>IF(O1429="","",IF(O1429&gt;=1,O1429,0))</f>
        <v/>
      </c>
      <c r="Q1429" s="27">
        <f>IF(E1429="","",MAX(0,E1429-22))</f>
        <v/>
      </c>
      <c r="R1429" s="27">
        <f>IF(H1429=1,E1429,"")</f>
        <v/>
      </c>
      <c r="S1429" s="27">
        <f>IF(AND(H1429=1,J1429&lt;&gt;""),E1429-J1429,"")</f>
        <v/>
      </c>
      <c r="T1429">
        <f>IF(G1429="","",MONTH(G1429))</f>
        <v/>
      </c>
    </row>
    <row r="1430">
      <c r="A1430" s="24" t="n">
        <v>2020</v>
      </c>
      <c r="B1430" s="24" t="n">
        <v>2</v>
      </c>
      <c r="C1430" s="24" t="n">
        <v>29</v>
      </c>
      <c r="D1430" s="24" t="n">
        <v>13</v>
      </c>
      <c r="E1430" s="24" t="n">
        <v>10</v>
      </c>
      <c r="F1430" s="25">
        <f>IF($E1430="","",DATE(IF($A1430="",nominal_year,$A1430),$B1430,$C1430)+($D1430-IF(LEFT(hour_conv,1)="1",1,0))/24)</f>
        <v/>
      </c>
      <c r="G1430" s="26">
        <f>IF(F1430="","",INT(F1430))</f>
        <v/>
      </c>
      <c r="H1430">
        <f>IF(G1430="","",IF(AND(MONTH(G1430)*100+DAY(G1430)&gt;=season_lo,MONTH(G1430)*100+DAY(G1430)&lt;=season_hi),1,0))</f>
        <v/>
      </c>
      <c r="I1430">
        <f>IF(G1430="","",G1430-first_day+1)</f>
        <v/>
      </c>
      <c r="J1430" s="27">
        <f>IF(I1430="","",INDEX(Daily!$J$2:$J$421,I1430))</f>
        <v/>
      </c>
      <c r="K1430" s="27">
        <f>IF(J1430="","",J1430+cat_offset)</f>
        <v/>
      </c>
      <c r="L1430" s="27">
        <f>IF(J1430="","",MAX(0,E1430-J1430)^2)</f>
        <v/>
      </c>
      <c r="M1430" s="27">
        <f>IF(J1430="","",MAX(0,E1430-(J1430+twcdh_off))^2)</f>
        <v/>
      </c>
      <c r="N1430" s="27">
        <f>IF(E1430="","",MAX(0,E1430-swcdh_thr)^2)</f>
        <v/>
      </c>
      <c r="O1430">
        <f>IF(K1430="","",ROUND(E1430-K1430,0))</f>
        <v/>
      </c>
      <c r="P1430">
        <f>IF(O1430="","",IF(O1430&gt;=1,O1430,0))</f>
        <v/>
      </c>
      <c r="Q1430" s="27">
        <f>IF(E1430="","",MAX(0,E1430-22))</f>
        <v/>
      </c>
      <c r="R1430" s="27">
        <f>IF(H1430=1,E1430,"")</f>
        <v/>
      </c>
      <c r="S1430" s="27">
        <f>IF(AND(H1430=1,J1430&lt;&gt;""),E1430-J1430,"")</f>
        <v/>
      </c>
      <c r="T1430">
        <f>IF(G1430="","",MONTH(G1430))</f>
        <v/>
      </c>
    </row>
    <row r="1431">
      <c r="A1431" s="24" t="n">
        <v>2020</v>
      </c>
      <c r="B1431" s="24" t="n">
        <v>2</v>
      </c>
      <c r="C1431" s="24" t="n">
        <v>29</v>
      </c>
      <c r="D1431" s="24" t="n">
        <v>14</v>
      </c>
      <c r="E1431" s="24" t="n">
        <v>11.17</v>
      </c>
      <c r="F1431" s="25">
        <f>IF($E1431="","",DATE(IF($A1431="",nominal_year,$A1431),$B1431,$C1431)+($D1431-IF(LEFT(hour_conv,1)="1",1,0))/24)</f>
        <v/>
      </c>
      <c r="G1431" s="26">
        <f>IF(F1431="","",INT(F1431))</f>
        <v/>
      </c>
      <c r="H1431">
        <f>IF(G1431="","",IF(AND(MONTH(G1431)*100+DAY(G1431)&gt;=season_lo,MONTH(G1431)*100+DAY(G1431)&lt;=season_hi),1,0))</f>
        <v/>
      </c>
      <c r="I1431">
        <f>IF(G1431="","",G1431-first_day+1)</f>
        <v/>
      </c>
      <c r="J1431" s="27">
        <f>IF(I1431="","",INDEX(Daily!$J$2:$J$421,I1431))</f>
        <v/>
      </c>
      <c r="K1431" s="27">
        <f>IF(J1431="","",J1431+cat_offset)</f>
        <v/>
      </c>
      <c r="L1431" s="27">
        <f>IF(J1431="","",MAX(0,E1431-J1431)^2)</f>
        <v/>
      </c>
      <c r="M1431" s="27">
        <f>IF(J1431="","",MAX(0,E1431-(J1431+twcdh_off))^2)</f>
        <v/>
      </c>
      <c r="N1431" s="27">
        <f>IF(E1431="","",MAX(0,E1431-swcdh_thr)^2)</f>
        <v/>
      </c>
      <c r="O1431">
        <f>IF(K1431="","",ROUND(E1431-K1431,0))</f>
        <v/>
      </c>
      <c r="P1431">
        <f>IF(O1431="","",IF(O1431&gt;=1,O1431,0))</f>
        <v/>
      </c>
      <c r="Q1431" s="27">
        <f>IF(E1431="","",MAX(0,E1431-22))</f>
        <v/>
      </c>
      <c r="R1431" s="27">
        <f>IF(H1431=1,E1431,"")</f>
        <v/>
      </c>
      <c r="S1431" s="27">
        <f>IF(AND(H1431=1,J1431&lt;&gt;""),E1431-J1431,"")</f>
        <v/>
      </c>
      <c r="T1431">
        <f>IF(G1431="","",MONTH(G1431))</f>
        <v/>
      </c>
    </row>
    <row r="1432">
      <c r="A1432" s="24" t="n">
        <v>2020</v>
      </c>
      <c r="B1432" s="24" t="n">
        <v>2</v>
      </c>
      <c r="C1432" s="24" t="n">
        <v>29</v>
      </c>
      <c r="D1432" s="24" t="n">
        <v>15</v>
      </c>
      <c r="E1432" s="24" t="n">
        <v>10.48</v>
      </c>
      <c r="F1432" s="25">
        <f>IF($E1432="","",DATE(IF($A1432="",nominal_year,$A1432),$B1432,$C1432)+($D1432-IF(LEFT(hour_conv,1)="1",1,0))/24)</f>
        <v/>
      </c>
      <c r="G1432" s="26">
        <f>IF(F1432="","",INT(F1432))</f>
        <v/>
      </c>
      <c r="H1432">
        <f>IF(G1432="","",IF(AND(MONTH(G1432)*100+DAY(G1432)&gt;=season_lo,MONTH(G1432)*100+DAY(G1432)&lt;=season_hi),1,0))</f>
        <v/>
      </c>
      <c r="I1432">
        <f>IF(G1432="","",G1432-first_day+1)</f>
        <v/>
      </c>
      <c r="J1432" s="27">
        <f>IF(I1432="","",INDEX(Daily!$J$2:$J$421,I1432))</f>
        <v/>
      </c>
      <c r="K1432" s="27">
        <f>IF(J1432="","",J1432+cat_offset)</f>
        <v/>
      </c>
      <c r="L1432" s="27">
        <f>IF(J1432="","",MAX(0,E1432-J1432)^2)</f>
        <v/>
      </c>
      <c r="M1432" s="27">
        <f>IF(J1432="","",MAX(0,E1432-(J1432+twcdh_off))^2)</f>
        <v/>
      </c>
      <c r="N1432" s="27">
        <f>IF(E1432="","",MAX(0,E1432-swcdh_thr)^2)</f>
        <v/>
      </c>
      <c r="O1432">
        <f>IF(K1432="","",ROUND(E1432-K1432,0))</f>
        <v/>
      </c>
      <c r="P1432">
        <f>IF(O1432="","",IF(O1432&gt;=1,O1432,0))</f>
        <v/>
      </c>
      <c r="Q1432" s="27">
        <f>IF(E1432="","",MAX(0,E1432-22))</f>
        <v/>
      </c>
      <c r="R1432" s="27">
        <f>IF(H1432=1,E1432,"")</f>
        <v/>
      </c>
      <c r="S1432" s="27">
        <f>IF(AND(H1432=1,J1432&lt;&gt;""),E1432-J1432,"")</f>
        <v/>
      </c>
      <c r="T1432">
        <f>IF(G1432="","",MONTH(G1432))</f>
        <v/>
      </c>
    </row>
    <row r="1433">
      <c r="A1433" s="24" t="n">
        <v>2020</v>
      </c>
      <c r="B1433" s="24" t="n">
        <v>2</v>
      </c>
      <c r="C1433" s="24" t="n">
        <v>29</v>
      </c>
      <c r="D1433" s="24" t="n">
        <v>16</v>
      </c>
      <c r="E1433" s="24" t="n">
        <v>11.24</v>
      </c>
      <c r="F1433" s="25">
        <f>IF($E1433="","",DATE(IF($A1433="",nominal_year,$A1433),$B1433,$C1433)+($D1433-IF(LEFT(hour_conv,1)="1",1,0))/24)</f>
        <v/>
      </c>
      <c r="G1433" s="26">
        <f>IF(F1433="","",INT(F1433))</f>
        <v/>
      </c>
      <c r="H1433">
        <f>IF(G1433="","",IF(AND(MONTH(G1433)*100+DAY(G1433)&gt;=season_lo,MONTH(G1433)*100+DAY(G1433)&lt;=season_hi),1,0))</f>
        <v/>
      </c>
      <c r="I1433">
        <f>IF(G1433="","",G1433-first_day+1)</f>
        <v/>
      </c>
      <c r="J1433" s="27">
        <f>IF(I1433="","",INDEX(Daily!$J$2:$J$421,I1433))</f>
        <v/>
      </c>
      <c r="K1433" s="27">
        <f>IF(J1433="","",J1433+cat_offset)</f>
        <v/>
      </c>
      <c r="L1433" s="27">
        <f>IF(J1433="","",MAX(0,E1433-J1433)^2)</f>
        <v/>
      </c>
      <c r="M1433" s="27">
        <f>IF(J1433="","",MAX(0,E1433-(J1433+twcdh_off))^2)</f>
        <v/>
      </c>
      <c r="N1433" s="27">
        <f>IF(E1433="","",MAX(0,E1433-swcdh_thr)^2)</f>
        <v/>
      </c>
      <c r="O1433">
        <f>IF(K1433="","",ROUND(E1433-K1433,0))</f>
        <v/>
      </c>
      <c r="P1433">
        <f>IF(O1433="","",IF(O1433&gt;=1,O1433,0))</f>
        <v/>
      </c>
      <c r="Q1433" s="27">
        <f>IF(E1433="","",MAX(0,E1433-22))</f>
        <v/>
      </c>
      <c r="R1433" s="27">
        <f>IF(H1433=1,E1433,"")</f>
        <v/>
      </c>
      <c r="S1433" s="27">
        <f>IF(AND(H1433=1,J1433&lt;&gt;""),E1433-J1433,"")</f>
        <v/>
      </c>
      <c r="T1433">
        <f>IF(G1433="","",MONTH(G1433))</f>
        <v/>
      </c>
    </row>
    <row r="1434">
      <c r="A1434" s="24" t="n">
        <v>2020</v>
      </c>
      <c r="B1434" s="24" t="n">
        <v>2</v>
      </c>
      <c r="C1434" s="24" t="n">
        <v>29</v>
      </c>
      <c r="D1434" s="24" t="n">
        <v>17</v>
      </c>
      <c r="E1434" s="24" t="n">
        <v>11.14</v>
      </c>
      <c r="F1434" s="25">
        <f>IF($E1434="","",DATE(IF($A1434="",nominal_year,$A1434),$B1434,$C1434)+($D1434-IF(LEFT(hour_conv,1)="1",1,0))/24)</f>
        <v/>
      </c>
      <c r="G1434" s="26">
        <f>IF(F1434="","",INT(F1434))</f>
        <v/>
      </c>
      <c r="H1434">
        <f>IF(G1434="","",IF(AND(MONTH(G1434)*100+DAY(G1434)&gt;=season_lo,MONTH(G1434)*100+DAY(G1434)&lt;=season_hi),1,0))</f>
        <v/>
      </c>
      <c r="I1434">
        <f>IF(G1434="","",G1434-first_day+1)</f>
        <v/>
      </c>
      <c r="J1434" s="27">
        <f>IF(I1434="","",INDEX(Daily!$J$2:$J$421,I1434))</f>
        <v/>
      </c>
      <c r="K1434" s="27">
        <f>IF(J1434="","",J1434+cat_offset)</f>
        <v/>
      </c>
      <c r="L1434" s="27">
        <f>IF(J1434="","",MAX(0,E1434-J1434)^2)</f>
        <v/>
      </c>
      <c r="M1434" s="27">
        <f>IF(J1434="","",MAX(0,E1434-(J1434+twcdh_off))^2)</f>
        <v/>
      </c>
      <c r="N1434" s="27">
        <f>IF(E1434="","",MAX(0,E1434-swcdh_thr)^2)</f>
        <v/>
      </c>
      <c r="O1434">
        <f>IF(K1434="","",ROUND(E1434-K1434,0))</f>
        <v/>
      </c>
      <c r="P1434">
        <f>IF(O1434="","",IF(O1434&gt;=1,O1434,0))</f>
        <v/>
      </c>
      <c r="Q1434" s="27">
        <f>IF(E1434="","",MAX(0,E1434-22))</f>
        <v/>
      </c>
      <c r="R1434" s="27">
        <f>IF(H1434=1,E1434,"")</f>
        <v/>
      </c>
      <c r="S1434" s="27">
        <f>IF(AND(H1434=1,J1434&lt;&gt;""),E1434-J1434,"")</f>
        <v/>
      </c>
      <c r="T1434">
        <f>IF(G1434="","",MONTH(G1434))</f>
        <v/>
      </c>
    </row>
    <row r="1435">
      <c r="A1435" s="24" t="n">
        <v>2020</v>
      </c>
      <c r="B1435" s="24" t="n">
        <v>2</v>
      </c>
      <c r="C1435" s="24" t="n">
        <v>29</v>
      </c>
      <c r="D1435" s="24" t="n">
        <v>18</v>
      </c>
      <c r="E1435" s="24" t="n">
        <v>10.85</v>
      </c>
      <c r="F1435" s="25">
        <f>IF($E1435="","",DATE(IF($A1435="",nominal_year,$A1435),$B1435,$C1435)+($D1435-IF(LEFT(hour_conv,1)="1",1,0))/24)</f>
        <v/>
      </c>
      <c r="G1435" s="26">
        <f>IF(F1435="","",INT(F1435))</f>
        <v/>
      </c>
      <c r="H1435">
        <f>IF(G1435="","",IF(AND(MONTH(G1435)*100+DAY(G1435)&gt;=season_lo,MONTH(G1435)*100+DAY(G1435)&lt;=season_hi),1,0))</f>
        <v/>
      </c>
      <c r="I1435">
        <f>IF(G1435="","",G1435-first_day+1)</f>
        <v/>
      </c>
      <c r="J1435" s="27">
        <f>IF(I1435="","",INDEX(Daily!$J$2:$J$421,I1435))</f>
        <v/>
      </c>
      <c r="K1435" s="27">
        <f>IF(J1435="","",J1435+cat_offset)</f>
        <v/>
      </c>
      <c r="L1435" s="27">
        <f>IF(J1435="","",MAX(0,E1435-J1435)^2)</f>
        <v/>
      </c>
      <c r="M1435" s="27">
        <f>IF(J1435="","",MAX(0,E1435-(J1435+twcdh_off))^2)</f>
        <v/>
      </c>
      <c r="N1435" s="27">
        <f>IF(E1435="","",MAX(0,E1435-swcdh_thr)^2)</f>
        <v/>
      </c>
      <c r="O1435">
        <f>IF(K1435="","",ROUND(E1435-K1435,0))</f>
        <v/>
      </c>
      <c r="P1435">
        <f>IF(O1435="","",IF(O1435&gt;=1,O1435,0))</f>
        <v/>
      </c>
      <c r="Q1435" s="27">
        <f>IF(E1435="","",MAX(0,E1435-22))</f>
        <v/>
      </c>
      <c r="R1435" s="27">
        <f>IF(H1435=1,E1435,"")</f>
        <v/>
      </c>
      <c r="S1435" s="27">
        <f>IF(AND(H1435=1,J1435&lt;&gt;""),E1435-J1435,"")</f>
        <v/>
      </c>
      <c r="T1435">
        <f>IF(G1435="","",MONTH(G1435))</f>
        <v/>
      </c>
    </row>
    <row r="1436">
      <c r="A1436" s="24" t="n">
        <v>2020</v>
      </c>
      <c r="B1436" s="24" t="n">
        <v>2</v>
      </c>
      <c r="C1436" s="24" t="n">
        <v>29</v>
      </c>
      <c r="D1436" s="24" t="n">
        <v>19</v>
      </c>
      <c r="E1436" s="24" t="n">
        <v>10.53</v>
      </c>
      <c r="F1436" s="25">
        <f>IF($E1436="","",DATE(IF($A1436="",nominal_year,$A1436),$B1436,$C1436)+($D1436-IF(LEFT(hour_conv,1)="1",1,0))/24)</f>
        <v/>
      </c>
      <c r="G1436" s="26">
        <f>IF(F1436="","",INT(F1436))</f>
        <v/>
      </c>
      <c r="H1436">
        <f>IF(G1436="","",IF(AND(MONTH(G1436)*100+DAY(G1436)&gt;=season_lo,MONTH(G1436)*100+DAY(G1436)&lt;=season_hi),1,0))</f>
        <v/>
      </c>
      <c r="I1436">
        <f>IF(G1436="","",G1436-first_day+1)</f>
        <v/>
      </c>
      <c r="J1436" s="27">
        <f>IF(I1436="","",INDEX(Daily!$J$2:$J$421,I1436))</f>
        <v/>
      </c>
      <c r="K1436" s="27">
        <f>IF(J1436="","",J1436+cat_offset)</f>
        <v/>
      </c>
      <c r="L1436" s="27">
        <f>IF(J1436="","",MAX(0,E1436-J1436)^2)</f>
        <v/>
      </c>
      <c r="M1436" s="27">
        <f>IF(J1436="","",MAX(0,E1436-(J1436+twcdh_off))^2)</f>
        <v/>
      </c>
      <c r="N1436" s="27">
        <f>IF(E1436="","",MAX(0,E1436-swcdh_thr)^2)</f>
        <v/>
      </c>
      <c r="O1436">
        <f>IF(K1436="","",ROUND(E1436-K1436,0))</f>
        <v/>
      </c>
      <c r="P1436">
        <f>IF(O1436="","",IF(O1436&gt;=1,O1436,0))</f>
        <v/>
      </c>
      <c r="Q1436" s="27">
        <f>IF(E1436="","",MAX(0,E1436-22))</f>
        <v/>
      </c>
      <c r="R1436" s="27">
        <f>IF(H1436=1,E1436,"")</f>
        <v/>
      </c>
      <c r="S1436" s="27">
        <f>IF(AND(H1436=1,J1436&lt;&gt;""),E1436-J1436,"")</f>
        <v/>
      </c>
      <c r="T1436">
        <f>IF(G1436="","",MONTH(G1436))</f>
        <v/>
      </c>
    </row>
    <row r="1437">
      <c r="A1437" s="24" t="n">
        <v>2020</v>
      </c>
      <c r="B1437" s="24" t="n">
        <v>2</v>
      </c>
      <c r="C1437" s="24" t="n">
        <v>29</v>
      </c>
      <c r="D1437" s="24" t="n">
        <v>20</v>
      </c>
      <c r="E1437" s="24" t="n">
        <v>9.199999999999999</v>
      </c>
      <c r="F1437" s="25">
        <f>IF($E1437="","",DATE(IF($A1437="",nominal_year,$A1437),$B1437,$C1437)+($D1437-IF(LEFT(hour_conv,1)="1",1,0))/24)</f>
        <v/>
      </c>
      <c r="G1437" s="26">
        <f>IF(F1437="","",INT(F1437))</f>
        <v/>
      </c>
      <c r="H1437">
        <f>IF(G1437="","",IF(AND(MONTH(G1437)*100+DAY(G1437)&gt;=season_lo,MONTH(G1437)*100+DAY(G1437)&lt;=season_hi),1,0))</f>
        <v/>
      </c>
      <c r="I1437">
        <f>IF(G1437="","",G1437-first_day+1)</f>
        <v/>
      </c>
      <c r="J1437" s="27">
        <f>IF(I1437="","",INDEX(Daily!$J$2:$J$421,I1437))</f>
        <v/>
      </c>
      <c r="K1437" s="27">
        <f>IF(J1437="","",J1437+cat_offset)</f>
        <v/>
      </c>
      <c r="L1437" s="27">
        <f>IF(J1437="","",MAX(0,E1437-J1437)^2)</f>
        <v/>
      </c>
      <c r="M1437" s="27">
        <f>IF(J1437="","",MAX(0,E1437-(J1437+twcdh_off))^2)</f>
        <v/>
      </c>
      <c r="N1437" s="27">
        <f>IF(E1437="","",MAX(0,E1437-swcdh_thr)^2)</f>
        <v/>
      </c>
      <c r="O1437">
        <f>IF(K1437="","",ROUND(E1437-K1437,0))</f>
        <v/>
      </c>
      <c r="P1437">
        <f>IF(O1437="","",IF(O1437&gt;=1,O1437,0))</f>
        <v/>
      </c>
      <c r="Q1437" s="27">
        <f>IF(E1437="","",MAX(0,E1437-22))</f>
        <v/>
      </c>
      <c r="R1437" s="27">
        <f>IF(H1437=1,E1437,"")</f>
        <v/>
      </c>
      <c r="S1437" s="27">
        <f>IF(AND(H1437=1,J1437&lt;&gt;""),E1437-J1437,"")</f>
        <v/>
      </c>
      <c r="T1437">
        <f>IF(G1437="","",MONTH(G1437))</f>
        <v/>
      </c>
    </row>
    <row r="1438">
      <c r="A1438" s="24" t="n">
        <v>2020</v>
      </c>
      <c r="B1438" s="24" t="n">
        <v>2</v>
      </c>
      <c r="C1438" s="24" t="n">
        <v>29</v>
      </c>
      <c r="D1438" s="24" t="n">
        <v>21</v>
      </c>
      <c r="E1438" s="24" t="n">
        <v>9.09</v>
      </c>
      <c r="F1438" s="25">
        <f>IF($E1438="","",DATE(IF($A1438="",nominal_year,$A1438),$B1438,$C1438)+($D1438-IF(LEFT(hour_conv,1)="1",1,0))/24)</f>
        <v/>
      </c>
      <c r="G1438" s="26">
        <f>IF(F1438="","",INT(F1438))</f>
        <v/>
      </c>
      <c r="H1438">
        <f>IF(G1438="","",IF(AND(MONTH(G1438)*100+DAY(G1438)&gt;=season_lo,MONTH(G1438)*100+DAY(G1438)&lt;=season_hi),1,0))</f>
        <v/>
      </c>
      <c r="I1438">
        <f>IF(G1438="","",G1438-first_day+1)</f>
        <v/>
      </c>
      <c r="J1438" s="27">
        <f>IF(I1438="","",INDEX(Daily!$J$2:$J$421,I1438))</f>
        <v/>
      </c>
      <c r="K1438" s="27">
        <f>IF(J1438="","",J1438+cat_offset)</f>
        <v/>
      </c>
      <c r="L1438" s="27">
        <f>IF(J1438="","",MAX(0,E1438-J1438)^2)</f>
        <v/>
      </c>
      <c r="M1438" s="27">
        <f>IF(J1438="","",MAX(0,E1438-(J1438+twcdh_off))^2)</f>
        <v/>
      </c>
      <c r="N1438" s="27">
        <f>IF(E1438="","",MAX(0,E1438-swcdh_thr)^2)</f>
        <v/>
      </c>
      <c r="O1438">
        <f>IF(K1438="","",ROUND(E1438-K1438,0))</f>
        <v/>
      </c>
      <c r="P1438">
        <f>IF(O1438="","",IF(O1438&gt;=1,O1438,0))</f>
        <v/>
      </c>
      <c r="Q1438" s="27">
        <f>IF(E1438="","",MAX(0,E1438-22))</f>
        <v/>
      </c>
      <c r="R1438" s="27">
        <f>IF(H1438=1,E1438,"")</f>
        <v/>
      </c>
      <c r="S1438" s="27">
        <f>IF(AND(H1438=1,J1438&lt;&gt;""),E1438-J1438,"")</f>
        <v/>
      </c>
      <c r="T1438">
        <f>IF(G1438="","",MONTH(G1438))</f>
        <v/>
      </c>
    </row>
    <row r="1439">
      <c r="A1439" s="24" t="n">
        <v>2020</v>
      </c>
      <c r="B1439" s="24" t="n">
        <v>2</v>
      </c>
      <c r="C1439" s="24" t="n">
        <v>29</v>
      </c>
      <c r="D1439" s="24" t="n">
        <v>22</v>
      </c>
      <c r="E1439" s="24" t="n">
        <v>7.89</v>
      </c>
      <c r="F1439" s="25">
        <f>IF($E1439="","",DATE(IF($A1439="",nominal_year,$A1439),$B1439,$C1439)+($D1439-IF(LEFT(hour_conv,1)="1",1,0))/24)</f>
        <v/>
      </c>
      <c r="G1439" s="26">
        <f>IF(F1439="","",INT(F1439))</f>
        <v/>
      </c>
      <c r="H1439">
        <f>IF(G1439="","",IF(AND(MONTH(G1439)*100+DAY(G1439)&gt;=season_lo,MONTH(G1439)*100+DAY(G1439)&lt;=season_hi),1,0))</f>
        <v/>
      </c>
      <c r="I1439">
        <f>IF(G1439="","",G1439-first_day+1)</f>
        <v/>
      </c>
      <c r="J1439" s="27">
        <f>IF(I1439="","",INDEX(Daily!$J$2:$J$421,I1439))</f>
        <v/>
      </c>
      <c r="K1439" s="27">
        <f>IF(J1439="","",J1439+cat_offset)</f>
        <v/>
      </c>
      <c r="L1439" s="27">
        <f>IF(J1439="","",MAX(0,E1439-J1439)^2)</f>
        <v/>
      </c>
      <c r="M1439" s="27">
        <f>IF(J1439="","",MAX(0,E1439-(J1439+twcdh_off))^2)</f>
        <v/>
      </c>
      <c r="N1439" s="27">
        <f>IF(E1439="","",MAX(0,E1439-swcdh_thr)^2)</f>
        <v/>
      </c>
      <c r="O1439">
        <f>IF(K1439="","",ROUND(E1439-K1439,0))</f>
        <v/>
      </c>
      <c r="P1439">
        <f>IF(O1439="","",IF(O1439&gt;=1,O1439,0))</f>
        <v/>
      </c>
      <c r="Q1439" s="27">
        <f>IF(E1439="","",MAX(0,E1439-22))</f>
        <v/>
      </c>
      <c r="R1439" s="27">
        <f>IF(H1439=1,E1439,"")</f>
        <v/>
      </c>
      <c r="S1439" s="27">
        <f>IF(AND(H1439=1,J1439&lt;&gt;""),E1439-J1439,"")</f>
        <v/>
      </c>
      <c r="T1439">
        <f>IF(G1439="","",MONTH(G1439))</f>
        <v/>
      </c>
    </row>
    <row r="1440">
      <c r="A1440" s="24" t="n">
        <v>2020</v>
      </c>
      <c r="B1440" s="24" t="n">
        <v>2</v>
      </c>
      <c r="C1440" s="24" t="n">
        <v>29</v>
      </c>
      <c r="D1440" s="24" t="n">
        <v>23</v>
      </c>
      <c r="E1440" s="24" t="n">
        <v>6.8</v>
      </c>
      <c r="F1440" s="25">
        <f>IF($E1440="","",DATE(IF($A1440="",nominal_year,$A1440),$B1440,$C1440)+($D1440-IF(LEFT(hour_conv,1)="1",1,0))/24)</f>
        <v/>
      </c>
      <c r="G1440" s="26">
        <f>IF(F1440="","",INT(F1440))</f>
        <v/>
      </c>
      <c r="H1440">
        <f>IF(G1440="","",IF(AND(MONTH(G1440)*100+DAY(G1440)&gt;=season_lo,MONTH(G1440)*100+DAY(G1440)&lt;=season_hi),1,0))</f>
        <v/>
      </c>
      <c r="I1440">
        <f>IF(G1440="","",G1440-first_day+1)</f>
        <v/>
      </c>
      <c r="J1440" s="27">
        <f>IF(I1440="","",INDEX(Daily!$J$2:$J$421,I1440))</f>
        <v/>
      </c>
      <c r="K1440" s="27">
        <f>IF(J1440="","",J1440+cat_offset)</f>
        <v/>
      </c>
      <c r="L1440" s="27">
        <f>IF(J1440="","",MAX(0,E1440-J1440)^2)</f>
        <v/>
      </c>
      <c r="M1440" s="27">
        <f>IF(J1440="","",MAX(0,E1440-(J1440+twcdh_off))^2)</f>
        <v/>
      </c>
      <c r="N1440" s="27">
        <f>IF(E1440="","",MAX(0,E1440-swcdh_thr)^2)</f>
        <v/>
      </c>
      <c r="O1440">
        <f>IF(K1440="","",ROUND(E1440-K1440,0))</f>
        <v/>
      </c>
      <c r="P1440">
        <f>IF(O1440="","",IF(O1440&gt;=1,O1440,0))</f>
        <v/>
      </c>
      <c r="Q1440" s="27">
        <f>IF(E1440="","",MAX(0,E1440-22))</f>
        <v/>
      </c>
      <c r="R1440" s="27">
        <f>IF(H1440=1,E1440,"")</f>
        <v/>
      </c>
      <c r="S1440" s="27">
        <f>IF(AND(H1440=1,J1440&lt;&gt;""),E1440-J1440,"")</f>
        <v/>
      </c>
      <c r="T1440">
        <f>IF(G1440="","",MONTH(G1440))</f>
        <v/>
      </c>
    </row>
    <row r="1441">
      <c r="A1441" s="24" t="n">
        <v>2020</v>
      </c>
      <c r="B1441" s="24" t="n">
        <v>2</v>
      </c>
      <c r="C1441" s="24" t="n">
        <v>29</v>
      </c>
      <c r="D1441" s="24" t="n">
        <v>24</v>
      </c>
      <c r="E1441" s="24" t="n">
        <v>5.68</v>
      </c>
      <c r="F1441" s="25">
        <f>IF($E1441="","",DATE(IF($A1441="",nominal_year,$A1441),$B1441,$C1441)+($D1441-IF(LEFT(hour_conv,1)="1",1,0))/24)</f>
        <v/>
      </c>
      <c r="G1441" s="26">
        <f>IF(F1441="","",INT(F1441))</f>
        <v/>
      </c>
      <c r="H1441">
        <f>IF(G1441="","",IF(AND(MONTH(G1441)*100+DAY(G1441)&gt;=season_lo,MONTH(G1441)*100+DAY(G1441)&lt;=season_hi),1,0))</f>
        <v/>
      </c>
      <c r="I1441">
        <f>IF(G1441="","",G1441-first_day+1)</f>
        <v/>
      </c>
      <c r="J1441" s="27">
        <f>IF(I1441="","",INDEX(Daily!$J$2:$J$421,I1441))</f>
        <v/>
      </c>
      <c r="K1441" s="27">
        <f>IF(J1441="","",J1441+cat_offset)</f>
        <v/>
      </c>
      <c r="L1441" s="27">
        <f>IF(J1441="","",MAX(0,E1441-J1441)^2)</f>
        <v/>
      </c>
      <c r="M1441" s="27">
        <f>IF(J1441="","",MAX(0,E1441-(J1441+twcdh_off))^2)</f>
        <v/>
      </c>
      <c r="N1441" s="27">
        <f>IF(E1441="","",MAX(0,E1441-swcdh_thr)^2)</f>
        <v/>
      </c>
      <c r="O1441">
        <f>IF(K1441="","",ROUND(E1441-K1441,0))</f>
        <v/>
      </c>
      <c r="P1441">
        <f>IF(O1441="","",IF(O1441&gt;=1,O1441,0))</f>
        <v/>
      </c>
      <c r="Q1441" s="27">
        <f>IF(E1441="","",MAX(0,E1441-22))</f>
        <v/>
      </c>
      <c r="R1441" s="27">
        <f>IF(H1441=1,E1441,"")</f>
        <v/>
      </c>
      <c r="S1441" s="27">
        <f>IF(AND(H1441=1,J1441&lt;&gt;""),E1441-J1441,"")</f>
        <v/>
      </c>
      <c r="T1441">
        <f>IF(G1441="","",MONTH(G1441))</f>
        <v/>
      </c>
    </row>
    <row r="1442">
      <c r="A1442" s="24" t="n">
        <v>2020</v>
      </c>
      <c r="B1442" s="24" t="n">
        <v>3</v>
      </c>
      <c r="C1442" s="24" t="n">
        <v>1</v>
      </c>
      <c r="D1442" s="24" t="n">
        <v>1</v>
      </c>
      <c r="E1442" s="24" t="n">
        <v>4.41</v>
      </c>
      <c r="F1442" s="25">
        <f>IF($E1442="","",DATE(IF($A1442="",nominal_year,$A1442),$B1442,$C1442)+($D1442-IF(LEFT(hour_conv,1)="1",1,0))/24)</f>
        <v/>
      </c>
      <c r="G1442" s="26">
        <f>IF(F1442="","",INT(F1442))</f>
        <v/>
      </c>
      <c r="H1442">
        <f>IF(G1442="","",IF(AND(MONTH(G1442)*100+DAY(G1442)&gt;=season_lo,MONTH(G1442)*100+DAY(G1442)&lt;=season_hi),1,0))</f>
        <v/>
      </c>
      <c r="I1442">
        <f>IF(G1442="","",G1442-first_day+1)</f>
        <v/>
      </c>
      <c r="J1442" s="27">
        <f>IF(I1442="","",INDEX(Daily!$J$2:$J$421,I1442))</f>
        <v/>
      </c>
      <c r="K1442" s="27">
        <f>IF(J1442="","",J1442+cat_offset)</f>
        <v/>
      </c>
      <c r="L1442" s="27">
        <f>IF(J1442="","",MAX(0,E1442-J1442)^2)</f>
        <v/>
      </c>
      <c r="M1442" s="27">
        <f>IF(J1442="","",MAX(0,E1442-(J1442+twcdh_off))^2)</f>
        <v/>
      </c>
      <c r="N1442" s="27">
        <f>IF(E1442="","",MAX(0,E1442-swcdh_thr)^2)</f>
        <v/>
      </c>
      <c r="O1442">
        <f>IF(K1442="","",ROUND(E1442-K1442,0))</f>
        <v/>
      </c>
      <c r="P1442">
        <f>IF(O1442="","",IF(O1442&gt;=1,O1442,0))</f>
        <v/>
      </c>
      <c r="Q1442" s="27">
        <f>IF(E1442="","",MAX(0,E1442-22))</f>
        <v/>
      </c>
      <c r="R1442" s="27">
        <f>IF(H1442=1,E1442,"")</f>
        <v/>
      </c>
      <c r="S1442" s="27">
        <f>IF(AND(H1442=1,J1442&lt;&gt;""),E1442-J1442,"")</f>
        <v/>
      </c>
      <c r="T1442">
        <f>IF(G1442="","",MONTH(G1442))</f>
        <v/>
      </c>
    </row>
    <row r="1443">
      <c r="A1443" s="24" t="n">
        <v>2020</v>
      </c>
      <c r="B1443" s="24" t="n">
        <v>3</v>
      </c>
      <c r="C1443" s="24" t="n">
        <v>1</v>
      </c>
      <c r="D1443" s="24" t="n">
        <v>2</v>
      </c>
      <c r="E1443" s="24" t="n">
        <v>4.48</v>
      </c>
      <c r="F1443" s="25">
        <f>IF($E1443="","",DATE(IF($A1443="",nominal_year,$A1443),$B1443,$C1443)+($D1443-IF(LEFT(hour_conv,1)="1",1,0))/24)</f>
        <v/>
      </c>
      <c r="G1443" s="26">
        <f>IF(F1443="","",INT(F1443))</f>
        <v/>
      </c>
      <c r="H1443">
        <f>IF(G1443="","",IF(AND(MONTH(G1443)*100+DAY(G1443)&gt;=season_lo,MONTH(G1443)*100+DAY(G1443)&lt;=season_hi),1,0))</f>
        <v/>
      </c>
      <c r="I1443">
        <f>IF(G1443="","",G1443-first_day+1)</f>
        <v/>
      </c>
      <c r="J1443" s="27">
        <f>IF(I1443="","",INDEX(Daily!$J$2:$J$421,I1443))</f>
        <v/>
      </c>
      <c r="K1443" s="27">
        <f>IF(J1443="","",J1443+cat_offset)</f>
        <v/>
      </c>
      <c r="L1443" s="27">
        <f>IF(J1443="","",MAX(0,E1443-J1443)^2)</f>
        <v/>
      </c>
      <c r="M1443" s="27">
        <f>IF(J1443="","",MAX(0,E1443-(J1443+twcdh_off))^2)</f>
        <v/>
      </c>
      <c r="N1443" s="27">
        <f>IF(E1443="","",MAX(0,E1443-swcdh_thr)^2)</f>
        <v/>
      </c>
      <c r="O1443">
        <f>IF(K1443="","",ROUND(E1443-K1443,0))</f>
        <v/>
      </c>
      <c r="P1443">
        <f>IF(O1443="","",IF(O1443&gt;=1,O1443,0))</f>
        <v/>
      </c>
      <c r="Q1443" s="27">
        <f>IF(E1443="","",MAX(0,E1443-22))</f>
        <v/>
      </c>
      <c r="R1443" s="27">
        <f>IF(H1443=1,E1443,"")</f>
        <v/>
      </c>
      <c r="S1443" s="27">
        <f>IF(AND(H1443=1,J1443&lt;&gt;""),E1443-J1443,"")</f>
        <v/>
      </c>
      <c r="T1443">
        <f>IF(G1443="","",MONTH(G1443))</f>
        <v/>
      </c>
    </row>
    <row r="1444">
      <c r="A1444" s="24" t="n">
        <v>2020</v>
      </c>
      <c r="B1444" s="24" t="n">
        <v>3</v>
      </c>
      <c r="C1444" s="24" t="n">
        <v>1</v>
      </c>
      <c r="D1444" s="24" t="n">
        <v>3</v>
      </c>
      <c r="E1444" s="24" t="n">
        <v>3.6</v>
      </c>
      <c r="F1444" s="25">
        <f>IF($E1444="","",DATE(IF($A1444="",nominal_year,$A1444),$B1444,$C1444)+($D1444-IF(LEFT(hour_conv,1)="1",1,0))/24)</f>
        <v/>
      </c>
      <c r="G1444" s="26">
        <f>IF(F1444="","",INT(F1444))</f>
        <v/>
      </c>
      <c r="H1444">
        <f>IF(G1444="","",IF(AND(MONTH(G1444)*100+DAY(G1444)&gt;=season_lo,MONTH(G1444)*100+DAY(G1444)&lt;=season_hi),1,0))</f>
        <v/>
      </c>
      <c r="I1444">
        <f>IF(G1444="","",G1444-first_day+1)</f>
        <v/>
      </c>
      <c r="J1444" s="27">
        <f>IF(I1444="","",INDEX(Daily!$J$2:$J$421,I1444))</f>
        <v/>
      </c>
      <c r="K1444" s="27">
        <f>IF(J1444="","",J1444+cat_offset)</f>
        <v/>
      </c>
      <c r="L1444" s="27">
        <f>IF(J1444="","",MAX(0,E1444-J1444)^2)</f>
        <v/>
      </c>
      <c r="M1444" s="27">
        <f>IF(J1444="","",MAX(0,E1444-(J1444+twcdh_off))^2)</f>
        <v/>
      </c>
      <c r="N1444" s="27">
        <f>IF(E1444="","",MAX(0,E1444-swcdh_thr)^2)</f>
        <v/>
      </c>
      <c r="O1444">
        <f>IF(K1444="","",ROUND(E1444-K1444,0))</f>
        <v/>
      </c>
      <c r="P1444">
        <f>IF(O1444="","",IF(O1444&gt;=1,O1444,0))</f>
        <v/>
      </c>
      <c r="Q1444" s="27">
        <f>IF(E1444="","",MAX(0,E1444-22))</f>
        <v/>
      </c>
      <c r="R1444" s="27">
        <f>IF(H1444=1,E1444,"")</f>
        <v/>
      </c>
      <c r="S1444" s="27">
        <f>IF(AND(H1444=1,J1444&lt;&gt;""),E1444-J1444,"")</f>
        <v/>
      </c>
      <c r="T1444">
        <f>IF(G1444="","",MONTH(G1444))</f>
        <v/>
      </c>
    </row>
    <row r="1445">
      <c r="A1445" s="24" t="n">
        <v>2020</v>
      </c>
      <c r="B1445" s="24" t="n">
        <v>3</v>
      </c>
      <c r="C1445" s="24" t="n">
        <v>1</v>
      </c>
      <c r="D1445" s="24" t="n">
        <v>4</v>
      </c>
      <c r="E1445" s="24" t="n">
        <v>3.89</v>
      </c>
      <c r="F1445" s="25">
        <f>IF($E1445="","",DATE(IF($A1445="",nominal_year,$A1445),$B1445,$C1445)+($D1445-IF(LEFT(hour_conv,1)="1",1,0))/24)</f>
        <v/>
      </c>
      <c r="G1445" s="26">
        <f>IF(F1445="","",INT(F1445))</f>
        <v/>
      </c>
      <c r="H1445">
        <f>IF(G1445="","",IF(AND(MONTH(G1445)*100+DAY(G1445)&gt;=season_lo,MONTH(G1445)*100+DAY(G1445)&lt;=season_hi),1,0))</f>
        <v/>
      </c>
      <c r="I1445">
        <f>IF(G1445="","",G1445-first_day+1)</f>
        <v/>
      </c>
      <c r="J1445" s="27">
        <f>IF(I1445="","",INDEX(Daily!$J$2:$J$421,I1445))</f>
        <v/>
      </c>
      <c r="K1445" s="27">
        <f>IF(J1445="","",J1445+cat_offset)</f>
        <v/>
      </c>
      <c r="L1445" s="27">
        <f>IF(J1445="","",MAX(0,E1445-J1445)^2)</f>
        <v/>
      </c>
      <c r="M1445" s="27">
        <f>IF(J1445="","",MAX(0,E1445-(J1445+twcdh_off))^2)</f>
        <v/>
      </c>
      <c r="N1445" s="27">
        <f>IF(E1445="","",MAX(0,E1445-swcdh_thr)^2)</f>
        <v/>
      </c>
      <c r="O1445">
        <f>IF(K1445="","",ROUND(E1445-K1445,0))</f>
        <v/>
      </c>
      <c r="P1445">
        <f>IF(O1445="","",IF(O1445&gt;=1,O1445,0))</f>
        <v/>
      </c>
      <c r="Q1445" s="27">
        <f>IF(E1445="","",MAX(0,E1445-22))</f>
        <v/>
      </c>
      <c r="R1445" s="27">
        <f>IF(H1445=1,E1445,"")</f>
        <v/>
      </c>
      <c r="S1445" s="27">
        <f>IF(AND(H1445=1,J1445&lt;&gt;""),E1445-J1445,"")</f>
        <v/>
      </c>
      <c r="T1445">
        <f>IF(G1445="","",MONTH(G1445))</f>
        <v/>
      </c>
    </row>
    <row r="1446">
      <c r="A1446" s="24" t="n">
        <v>2020</v>
      </c>
      <c r="B1446" s="24" t="n">
        <v>3</v>
      </c>
      <c r="C1446" s="24" t="n">
        <v>1</v>
      </c>
      <c r="D1446" s="24" t="n">
        <v>5</v>
      </c>
      <c r="E1446" s="24" t="n">
        <v>4.42</v>
      </c>
      <c r="F1446" s="25">
        <f>IF($E1446="","",DATE(IF($A1446="",nominal_year,$A1446),$B1446,$C1446)+($D1446-IF(LEFT(hour_conv,1)="1",1,0))/24)</f>
        <v/>
      </c>
      <c r="G1446" s="26">
        <f>IF(F1446="","",INT(F1446))</f>
        <v/>
      </c>
      <c r="H1446">
        <f>IF(G1446="","",IF(AND(MONTH(G1446)*100+DAY(G1446)&gt;=season_lo,MONTH(G1446)*100+DAY(G1446)&lt;=season_hi),1,0))</f>
        <v/>
      </c>
      <c r="I1446">
        <f>IF(G1446="","",G1446-first_day+1)</f>
        <v/>
      </c>
      <c r="J1446" s="27">
        <f>IF(I1446="","",INDEX(Daily!$J$2:$J$421,I1446))</f>
        <v/>
      </c>
      <c r="K1446" s="27">
        <f>IF(J1446="","",J1446+cat_offset)</f>
        <v/>
      </c>
      <c r="L1446" s="27">
        <f>IF(J1446="","",MAX(0,E1446-J1446)^2)</f>
        <v/>
      </c>
      <c r="M1446" s="27">
        <f>IF(J1446="","",MAX(0,E1446-(J1446+twcdh_off))^2)</f>
        <v/>
      </c>
      <c r="N1446" s="27">
        <f>IF(E1446="","",MAX(0,E1446-swcdh_thr)^2)</f>
        <v/>
      </c>
      <c r="O1446">
        <f>IF(K1446="","",ROUND(E1446-K1446,0))</f>
        <v/>
      </c>
      <c r="P1446">
        <f>IF(O1446="","",IF(O1446&gt;=1,O1446,0))</f>
        <v/>
      </c>
      <c r="Q1446" s="27">
        <f>IF(E1446="","",MAX(0,E1446-22))</f>
        <v/>
      </c>
      <c r="R1446" s="27">
        <f>IF(H1446=1,E1446,"")</f>
        <v/>
      </c>
      <c r="S1446" s="27">
        <f>IF(AND(H1446=1,J1446&lt;&gt;""),E1446-J1446,"")</f>
        <v/>
      </c>
      <c r="T1446">
        <f>IF(G1446="","",MONTH(G1446))</f>
        <v/>
      </c>
    </row>
    <row r="1447">
      <c r="A1447" s="24" t="n">
        <v>2020</v>
      </c>
      <c r="B1447" s="24" t="n">
        <v>3</v>
      </c>
      <c r="C1447" s="24" t="n">
        <v>1</v>
      </c>
      <c r="D1447" s="24" t="n">
        <v>6</v>
      </c>
      <c r="E1447" s="24" t="n">
        <v>4.75</v>
      </c>
      <c r="F1447" s="25">
        <f>IF($E1447="","",DATE(IF($A1447="",nominal_year,$A1447),$B1447,$C1447)+($D1447-IF(LEFT(hour_conv,1)="1",1,0))/24)</f>
        <v/>
      </c>
      <c r="G1447" s="26">
        <f>IF(F1447="","",INT(F1447))</f>
        <v/>
      </c>
      <c r="H1447">
        <f>IF(G1447="","",IF(AND(MONTH(G1447)*100+DAY(G1447)&gt;=season_lo,MONTH(G1447)*100+DAY(G1447)&lt;=season_hi),1,0))</f>
        <v/>
      </c>
      <c r="I1447">
        <f>IF(G1447="","",G1447-first_day+1)</f>
        <v/>
      </c>
      <c r="J1447" s="27">
        <f>IF(I1447="","",INDEX(Daily!$J$2:$J$421,I1447))</f>
        <v/>
      </c>
      <c r="K1447" s="27">
        <f>IF(J1447="","",J1447+cat_offset)</f>
        <v/>
      </c>
      <c r="L1447" s="27">
        <f>IF(J1447="","",MAX(0,E1447-J1447)^2)</f>
        <v/>
      </c>
      <c r="M1447" s="27">
        <f>IF(J1447="","",MAX(0,E1447-(J1447+twcdh_off))^2)</f>
        <v/>
      </c>
      <c r="N1447" s="27">
        <f>IF(E1447="","",MAX(0,E1447-swcdh_thr)^2)</f>
        <v/>
      </c>
      <c r="O1447">
        <f>IF(K1447="","",ROUND(E1447-K1447,0))</f>
        <v/>
      </c>
      <c r="P1447">
        <f>IF(O1447="","",IF(O1447&gt;=1,O1447,0))</f>
        <v/>
      </c>
      <c r="Q1447" s="27">
        <f>IF(E1447="","",MAX(0,E1447-22))</f>
        <v/>
      </c>
      <c r="R1447" s="27">
        <f>IF(H1447=1,E1447,"")</f>
        <v/>
      </c>
      <c r="S1447" s="27">
        <f>IF(AND(H1447=1,J1447&lt;&gt;""),E1447-J1447,"")</f>
        <v/>
      </c>
      <c r="T1447">
        <f>IF(G1447="","",MONTH(G1447))</f>
        <v/>
      </c>
    </row>
    <row r="1448">
      <c r="A1448" s="24" t="n">
        <v>2020</v>
      </c>
      <c r="B1448" s="24" t="n">
        <v>3</v>
      </c>
      <c r="C1448" s="24" t="n">
        <v>1</v>
      </c>
      <c r="D1448" s="24" t="n">
        <v>7</v>
      </c>
      <c r="E1448" s="24" t="n">
        <v>5.52</v>
      </c>
      <c r="F1448" s="25">
        <f>IF($E1448="","",DATE(IF($A1448="",nominal_year,$A1448),$B1448,$C1448)+($D1448-IF(LEFT(hour_conv,1)="1",1,0))/24)</f>
        <v/>
      </c>
      <c r="G1448" s="26">
        <f>IF(F1448="","",INT(F1448))</f>
        <v/>
      </c>
      <c r="H1448">
        <f>IF(G1448="","",IF(AND(MONTH(G1448)*100+DAY(G1448)&gt;=season_lo,MONTH(G1448)*100+DAY(G1448)&lt;=season_hi),1,0))</f>
        <v/>
      </c>
      <c r="I1448">
        <f>IF(G1448="","",G1448-first_day+1)</f>
        <v/>
      </c>
      <c r="J1448" s="27">
        <f>IF(I1448="","",INDEX(Daily!$J$2:$J$421,I1448))</f>
        <v/>
      </c>
      <c r="K1448" s="27">
        <f>IF(J1448="","",J1448+cat_offset)</f>
        <v/>
      </c>
      <c r="L1448" s="27">
        <f>IF(J1448="","",MAX(0,E1448-J1448)^2)</f>
        <v/>
      </c>
      <c r="M1448" s="27">
        <f>IF(J1448="","",MAX(0,E1448-(J1448+twcdh_off))^2)</f>
        <v/>
      </c>
      <c r="N1448" s="27">
        <f>IF(E1448="","",MAX(0,E1448-swcdh_thr)^2)</f>
        <v/>
      </c>
      <c r="O1448">
        <f>IF(K1448="","",ROUND(E1448-K1448,0))</f>
        <v/>
      </c>
      <c r="P1448">
        <f>IF(O1448="","",IF(O1448&gt;=1,O1448,0))</f>
        <v/>
      </c>
      <c r="Q1448" s="27">
        <f>IF(E1448="","",MAX(0,E1448-22))</f>
        <v/>
      </c>
      <c r="R1448" s="27">
        <f>IF(H1448=1,E1448,"")</f>
        <v/>
      </c>
      <c r="S1448" s="27">
        <f>IF(AND(H1448=1,J1448&lt;&gt;""),E1448-J1448,"")</f>
        <v/>
      </c>
      <c r="T1448">
        <f>IF(G1448="","",MONTH(G1448))</f>
        <v/>
      </c>
    </row>
    <row r="1449">
      <c r="A1449" s="24" t="n">
        <v>2020</v>
      </c>
      <c r="B1449" s="24" t="n">
        <v>3</v>
      </c>
      <c r="C1449" s="24" t="n">
        <v>1</v>
      </c>
      <c r="D1449" s="24" t="n">
        <v>8</v>
      </c>
      <c r="E1449" s="24" t="n">
        <v>5.51</v>
      </c>
      <c r="F1449" s="25">
        <f>IF($E1449="","",DATE(IF($A1449="",nominal_year,$A1449),$B1449,$C1449)+($D1449-IF(LEFT(hour_conv,1)="1",1,0))/24)</f>
        <v/>
      </c>
      <c r="G1449" s="26">
        <f>IF(F1449="","",INT(F1449))</f>
        <v/>
      </c>
      <c r="H1449">
        <f>IF(G1449="","",IF(AND(MONTH(G1449)*100+DAY(G1449)&gt;=season_lo,MONTH(G1449)*100+DAY(G1449)&lt;=season_hi),1,0))</f>
        <v/>
      </c>
      <c r="I1449">
        <f>IF(G1449="","",G1449-first_day+1)</f>
        <v/>
      </c>
      <c r="J1449" s="27">
        <f>IF(I1449="","",INDEX(Daily!$J$2:$J$421,I1449))</f>
        <v/>
      </c>
      <c r="K1449" s="27">
        <f>IF(J1449="","",J1449+cat_offset)</f>
        <v/>
      </c>
      <c r="L1449" s="27">
        <f>IF(J1449="","",MAX(0,E1449-J1449)^2)</f>
        <v/>
      </c>
      <c r="M1449" s="27">
        <f>IF(J1449="","",MAX(0,E1449-(J1449+twcdh_off))^2)</f>
        <v/>
      </c>
      <c r="N1449" s="27">
        <f>IF(E1449="","",MAX(0,E1449-swcdh_thr)^2)</f>
        <v/>
      </c>
      <c r="O1449">
        <f>IF(K1449="","",ROUND(E1449-K1449,0))</f>
        <v/>
      </c>
      <c r="P1449">
        <f>IF(O1449="","",IF(O1449&gt;=1,O1449,0))</f>
        <v/>
      </c>
      <c r="Q1449" s="27">
        <f>IF(E1449="","",MAX(0,E1449-22))</f>
        <v/>
      </c>
      <c r="R1449" s="27">
        <f>IF(H1449=1,E1449,"")</f>
        <v/>
      </c>
      <c r="S1449" s="27">
        <f>IF(AND(H1449=1,J1449&lt;&gt;""),E1449-J1449,"")</f>
        <v/>
      </c>
      <c r="T1449">
        <f>IF(G1449="","",MONTH(G1449))</f>
        <v/>
      </c>
    </row>
    <row r="1450">
      <c r="A1450" s="24" t="n">
        <v>2020</v>
      </c>
      <c r="B1450" s="24" t="n">
        <v>3</v>
      </c>
      <c r="C1450" s="24" t="n">
        <v>1</v>
      </c>
      <c r="D1450" s="24" t="n">
        <v>9</v>
      </c>
      <c r="E1450" s="24" t="n">
        <v>6.04</v>
      </c>
      <c r="F1450" s="25">
        <f>IF($E1450="","",DATE(IF($A1450="",nominal_year,$A1450),$B1450,$C1450)+($D1450-IF(LEFT(hour_conv,1)="1",1,0))/24)</f>
        <v/>
      </c>
      <c r="G1450" s="26">
        <f>IF(F1450="","",INT(F1450))</f>
        <v/>
      </c>
      <c r="H1450">
        <f>IF(G1450="","",IF(AND(MONTH(G1450)*100+DAY(G1450)&gt;=season_lo,MONTH(G1450)*100+DAY(G1450)&lt;=season_hi),1,0))</f>
        <v/>
      </c>
      <c r="I1450">
        <f>IF(G1450="","",G1450-first_day+1)</f>
        <v/>
      </c>
      <c r="J1450" s="27">
        <f>IF(I1450="","",INDEX(Daily!$J$2:$J$421,I1450))</f>
        <v/>
      </c>
      <c r="K1450" s="27">
        <f>IF(J1450="","",J1450+cat_offset)</f>
        <v/>
      </c>
      <c r="L1450" s="27">
        <f>IF(J1450="","",MAX(0,E1450-J1450)^2)</f>
        <v/>
      </c>
      <c r="M1450" s="27">
        <f>IF(J1450="","",MAX(0,E1450-(J1450+twcdh_off))^2)</f>
        <v/>
      </c>
      <c r="N1450" s="27">
        <f>IF(E1450="","",MAX(0,E1450-swcdh_thr)^2)</f>
        <v/>
      </c>
      <c r="O1450">
        <f>IF(K1450="","",ROUND(E1450-K1450,0))</f>
        <v/>
      </c>
      <c r="P1450">
        <f>IF(O1450="","",IF(O1450&gt;=1,O1450,0))</f>
        <v/>
      </c>
      <c r="Q1450" s="27">
        <f>IF(E1450="","",MAX(0,E1450-22))</f>
        <v/>
      </c>
      <c r="R1450" s="27">
        <f>IF(H1450=1,E1450,"")</f>
        <v/>
      </c>
      <c r="S1450" s="27">
        <f>IF(AND(H1450=1,J1450&lt;&gt;""),E1450-J1450,"")</f>
        <v/>
      </c>
      <c r="T1450">
        <f>IF(G1450="","",MONTH(G1450))</f>
        <v/>
      </c>
    </row>
    <row r="1451">
      <c r="A1451" s="24" t="n">
        <v>2020</v>
      </c>
      <c r="B1451" s="24" t="n">
        <v>3</v>
      </c>
      <c r="C1451" s="24" t="n">
        <v>1</v>
      </c>
      <c r="D1451" s="24" t="n">
        <v>10</v>
      </c>
      <c r="E1451" s="24" t="n">
        <v>7.79</v>
      </c>
      <c r="F1451" s="25">
        <f>IF($E1451="","",DATE(IF($A1451="",nominal_year,$A1451),$B1451,$C1451)+($D1451-IF(LEFT(hour_conv,1)="1",1,0))/24)</f>
        <v/>
      </c>
      <c r="G1451" s="26">
        <f>IF(F1451="","",INT(F1451))</f>
        <v/>
      </c>
      <c r="H1451">
        <f>IF(G1451="","",IF(AND(MONTH(G1451)*100+DAY(G1451)&gt;=season_lo,MONTH(G1451)*100+DAY(G1451)&lt;=season_hi),1,0))</f>
        <v/>
      </c>
      <c r="I1451">
        <f>IF(G1451="","",G1451-first_day+1)</f>
        <v/>
      </c>
      <c r="J1451" s="27">
        <f>IF(I1451="","",INDEX(Daily!$J$2:$J$421,I1451))</f>
        <v/>
      </c>
      <c r="K1451" s="27">
        <f>IF(J1451="","",J1451+cat_offset)</f>
        <v/>
      </c>
      <c r="L1451" s="27">
        <f>IF(J1451="","",MAX(0,E1451-J1451)^2)</f>
        <v/>
      </c>
      <c r="M1451" s="27">
        <f>IF(J1451="","",MAX(0,E1451-(J1451+twcdh_off))^2)</f>
        <v/>
      </c>
      <c r="N1451" s="27">
        <f>IF(E1451="","",MAX(0,E1451-swcdh_thr)^2)</f>
        <v/>
      </c>
      <c r="O1451">
        <f>IF(K1451="","",ROUND(E1451-K1451,0))</f>
        <v/>
      </c>
      <c r="P1451">
        <f>IF(O1451="","",IF(O1451&gt;=1,O1451,0))</f>
        <v/>
      </c>
      <c r="Q1451" s="27">
        <f>IF(E1451="","",MAX(0,E1451-22))</f>
        <v/>
      </c>
      <c r="R1451" s="27">
        <f>IF(H1451=1,E1451,"")</f>
        <v/>
      </c>
      <c r="S1451" s="27">
        <f>IF(AND(H1451=1,J1451&lt;&gt;""),E1451-J1451,"")</f>
        <v/>
      </c>
      <c r="T1451">
        <f>IF(G1451="","",MONTH(G1451))</f>
        <v/>
      </c>
    </row>
    <row r="1452">
      <c r="A1452" s="24" t="n">
        <v>2020</v>
      </c>
      <c r="B1452" s="24" t="n">
        <v>3</v>
      </c>
      <c r="C1452" s="24" t="n">
        <v>1</v>
      </c>
      <c r="D1452" s="24" t="n">
        <v>11</v>
      </c>
      <c r="E1452" s="24" t="n">
        <v>8.41</v>
      </c>
      <c r="F1452" s="25">
        <f>IF($E1452="","",DATE(IF($A1452="",nominal_year,$A1452),$B1452,$C1452)+($D1452-IF(LEFT(hour_conv,1)="1",1,0))/24)</f>
        <v/>
      </c>
      <c r="G1452" s="26">
        <f>IF(F1452="","",INT(F1452))</f>
        <v/>
      </c>
      <c r="H1452">
        <f>IF(G1452="","",IF(AND(MONTH(G1452)*100+DAY(G1452)&gt;=season_lo,MONTH(G1452)*100+DAY(G1452)&lt;=season_hi),1,0))</f>
        <v/>
      </c>
      <c r="I1452">
        <f>IF(G1452="","",G1452-first_day+1)</f>
        <v/>
      </c>
      <c r="J1452" s="27">
        <f>IF(I1452="","",INDEX(Daily!$J$2:$J$421,I1452))</f>
        <v/>
      </c>
      <c r="K1452" s="27">
        <f>IF(J1452="","",J1452+cat_offset)</f>
        <v/>
      </c>
      <c r="L1452" s="27">
        <f>IF(J1452="","",MAX(0,E1452-J1452)^2)</f>
        <v/>
      </c>
      <c r="M1452" s="27">
        <f>IF(J1452="","",MAX(0,E1452-(J1452+twcdh_off))^2)</f>
        <v/>
      </c>
      <c r="N1452" s="27">
        <f>IF(E1452="","",MAX(0,E1452-swcdh_thr)^2)</f>
        <v/>
      </c>
      <c r="O1452">
        <f>IF(K1452="","",ROUND(E1452-K1452,0))</f>
        <v/>
      </c>
      <c r="P1452">
        <f>IF(O1452="","",IF(O1452&gt;=1,O1452,0))</f>
        <v/>
      </c>
      <c r="Q1452" s="27">
        <f>IF(E1452="","",MAX(0,E1452-22))</f>
        <v/>
      </c>
      <c r="R1452" s="27">
        <f>IF(H1452=1,E1452,"")</f>
        <v/>
      </c>
      <c r="S1452" s="27">
        <f>IF(AND(H1452=1,J1452&lt;&gt;""),E1452-J1452,"")</f>
        <v/>
      </c>
      <c r="T1452">
        <f>IF(G1452="","",MONTH(G1452))</f>
        <v/>
      </c>
    </row>
    <row r="1453">
      <c r="A1453" s="24" t="n">
        <v>2020</v>
      </c>
      <c r="B1453" s="24" t="n">
        <v>3</v>
      </c>
      <c r="C1453" s="24" t="n">
        <v>1</v>
      </c>
      <c r="D1453" s="24" t="n">
        <v>12</v>
      </c>
      <c r="E1453" s="24" t="n">
        <v>9.58</v>
      </c>
      <c r="F1453" s="25">
        <f>IF($E1453="","",DATE(IF($A1453="",nominal_year,$A1453),$B1453,$C1453)+($D1453-IF(LEFT(hour_conv,1)="1",1,0))/24)</f>
        <v/>
      </c>
      <c r="G1453" s="26">
        <f>IF(F1453="","",INT(F1453))</f>
        <v/>
      </c>
      <c r="H1453">
        <f>IF(G1453="","",IF(AND(MONTH(G1453)*100+DAY(G1453)&gt;=season_lo,MONTH(G1453)*100+DAY(G1453)&lt;=season_hi),1,0))</f>
        <v/>
      </c>
      <c r="I1453">
        <f>IF(G1453="","",G1453-first_day+1)</f>
        <v/>
      </c>
      <c r="J1453" s="27">
        <f>IF(I1453="","",INDEX(Daily!$J$2:$J$421,I1453))</f>
        <v/>
      </c>
      <c r="K1453" s="27">
        <f>IF(J1453="","",J1453+cat_offset)</f>
        <v/>
      </c>
      <c r="L1453" s="27">
        <f>IF(J1453="","",MAX(0,E1453-J1453)^2)</f>
        <v/>
      </c>
      <c r="M1453" s="27">
        <f>IF(J1453="","",MAX(0,E1453-(J1453+twcdh_off))^2)</f>
        <v/>
      </c>
      <c r="N1453" s="27">
        <f>IF(E1453="","",MAX(0,E1453-swcdh_thr)^2)</f>
        <v/>
      </c>
      <c r="O1453">
        <f>IF(K1453="","",ROUND(E1453-K1453,0))</f>
        <v/>
      </c>
      <c r="P1453">
        <f>IF(O1453="","",IF(O1453&gt;=1,O1453,0))</f>
        <v/>
      </c>
      <c r="Q1453" s="27">
        <f>IF(E1453="","",MAX(0,E1453-22))</f>
        <v/>
      </c>
      <c r="R1453" s="27">
        <f>IF(H1453=1,E1453,"")</f>
        <v/>
      </c>
      <c r="S1453" s="27">
        <f>IF(AND(H1453=1,J1453&lt;&gt;""),E1453-J1453,"")</f>
        <v/>
      </c>
      <c r="T1453">
        <f>IF(G1453="","",MONTH(G1453))</f>
        <v/>
      </c>
    </row>
    <row r="1454">
      <c r="A1454" s="24" t="n">
        <v>2020</v>
      </c>
      <c r="B1454" s="24" t="n">
        <v>3</v>
      </c>
      <c r="C1454" s="24" t="n">
        <v>1</v>
      </c>
      <c r="D1454" s="24" t="n">
        <v>13</v>
      </c>
      <c r="E1454" s="24" t="n">
        <v>9.869999999999999</v>
      </c>
      <c r="F1454" s="25">
        <f>IF($E1454="","",DATE(IF($A1454="",nominal_year,$A1454),$B1454,$C1454)+($D1454-IF(LEFT(hour_conv,1)="1",1,0))/24)</f>
        <v/>
      </c>
      <c r="G1454" s="26">
        <f>IF(F1454="","",INT(F1454))</f>
        <v/>
      </c>
      <c r="H1454">
        <f>IF(G1454="","",IF(AND(MONTH(G1454)*100+DAY(G1454)&gt;=season_lo,MONTH(G1454)*100+DAY(G1454)&lt;=season_hi),1,0))</f>
        <v/>
      </c>
      <c r="I1454">
        <f>IF(G1454="","",G1454-first_day+1)</f>
        <v/>
      </c>
      <c r="J1454" s="27">
        <f>IF(I1454="","",INDEX(Daily!$J$2:$J$421,I1454))</f>
        <v/>
      </c>
      <c r="K1454" s="27">
        <f>IF(J1454="","",J1454+cat_offset)</f>
        <v/>
      </c>
      <c r="L1454" s="27">
        <f>IF(J1454="","",MAX(0,E1454-J1454)^2)</f>
        <v/>
      </c>
      <c r="M1454" s="27">
        <f>IF(J1454="","",MAX(0,E1454-(J1454+twcdh_off))^2)</f>
        <v/>
      </c>
      <c r="N1454" s="27">
        <f>IF(E1454="","",MAX(0,E1454-swcdh_thr)^2)</f>
        <v/>
      </c>
      <c r="O1454">
        <f>IF(K1454="","",ROUND(E1454-K1454,0))</f>
        <v/>
      </c>
      <c r="P1454">
        <f>IF(O1454="","",IF(O1454&gt;=1,O1454,0))</f>
        <v/>
      </c>
      <c r="Q1454" s="27">
        <f>IF(E1454="","",MAX(0,E1454-22))</f>
        <v/>
      </c>
      <c r="R1454" s="27">
        <f>IF(H1454=1,E1454,"")</f>
        <v/>
      </c>
      <c r="S1454" s="27">
        <f>IF(AND(H1454=1,J1454&lt;&gt;""),E1454-J1454,"")</f>
        <v/>
      </c>
      <c r="T1454">
        <f>IF(G1454="","",MONTH(G1454))</f>
        <v/>
      </c>
    </row>
    <row r="1455">
      <c r="A1455" s="24" t="n">
        <v>2020</v>
      </c>
      <c r="B1455" s="24" t="n">
        <v>3</v>
      </c>
      <c r="C1455" s="24" t="n">
        <v>1</v>
      </c>
      <c r="D1455" s="24" t="n">
        <v>14</v>
      </c>
      <c r="E1455" s="24" t="n">
        <v>10.9</v>
      </c>
      <c r="F1455" s="25">
        <f>IF($E1455="","",DATE(IF($A1455="",nominal_year,$A1455),$B1455,$C1455)+($D1455-IF(LEFT(hour_conv,1)="1",1,0))/24)</f>
        <v/>
      </c>
      <c r="G1455" s="26">
        <f>IF(F1455="","",INT(F1455))</f>
        <v/>
      </c>
      <c r="H1455">
        <f>IF(G1455="","",IF(AND(MONTH(G1455)*100+DAY(G1455)&gt;=season_lo,MONTH(G1455)*100+DAY(G1455)&lt;=season_hi),1,0))</f>
        <v/>
      </c>
      <c r="I1455">
        <f>IF(G1455="","",G1455-first_day+1)</f>
        <v/>
      </c>
      <c r="J1455" s="27">
        <f>IF(I1455="","",INDEX(Daily!$J$2:$J$421,I1455))</f>
        <v/>
      </c>
      <c r="K1455" s="27">
        <f>IF(J1455="","",J1455+cat_offset)</f>
        <v/>
      </c>
      <c r="L1455" s="27">
        <f>IF(J1455="","",MAX(0,E1455-J1455)^2)</f>
        <v/>
      </c>
      <c r="M1455" s="27">
        <f>IF(J1455="","",MAX(0,E1455-(J1455+twcdh_off))^2)</f>
        <v/>
      </c>
      <c r="N1455" s="27">
        <f>IF(E1455="","",MAX(0,E1455-swcdh_thr)^2)</f>
        <v/>
      </c>
      <c r="O1455">
        <f>IF(K1455="","",ROUND(E1455-K1455,0))</f>
        <v/>
      </c>
      <c r="P1455">
        <f>IF(O1455="","",IF(O1455&gt;=1,O1455,0))</f>
        <v/>
      </c>
      <c r="Q1455" s="27">
        <f>IF(E1455="","",MAX(0,E1455-22))</f>
        <v/>
      </c>
      <c r="R1455" s="27">
        <f>IF(H1455=1,E1455,"")</f>
        <v/>
      </c>
      <c r="S1455" s="27">
        <f>IF(AND(H1455=1,J1455&lt;&gt;""),E1455-J1455,"")</f>
        <v/>
      </c>
      <c r="T1455">
        <f>IF(G1455="","",MONTH(G1455))</f>
        <v/>
      </c>
    </row>
    <row r="1456">
      <c r="A1456" s="24" t="n">
        <v>2020</v>
      </c>
      <c r="B1456" s="24" t="n">
        <v>3</v>
      </c>
      <c r="C1456" s="24" t="n">
        <v>1</v>
      </c>
      <c r="D1456" s="24" t="n">
        <v>15</v>
      </c>
      <c r="E1456" s="24" t="n">
        <v>11.12</v>
      </c>
      <c r="F1456" s="25">
        <f>IF($E1456="","",DATE(IF($A1456="",nominal_year,$A1456),$B1456,$C1456)+($D1456-IF(LEFT(hour_conv,1)="1",1,0))/24)</f>
        <v/>
      </c>
      <c r="G1456" s="26">
        <f>IF(F1456="","",INT(F1456))</f>
        <v/>
      </c>
      <c r="H1456">
        <f>IF(G1456="","",IF(AND(MONTH(G1456)*100+DAY(G1456)&gt;=season_lo,MONTH(G1456)*100+DAY(G1456)&lt;=season_hi),1,0))</f>
        <v/>
      </c>
      <c r="I1456">
        <f>IF(G1456="","",G1456-first_day+1)</f>
        <v/>
      </c>
      <c r="J1456" s="27">
        <f>IF(I1456="","",INDEX(Daily!$J$2:$J$421,I1456))</f>
        <v/>
      </c>
      <c r="K1456" s="27">
        <f>IF(J1456="","",J1456+cat_offset)</f>
        <v/>
      </c>
      <c r="L1456" s="27">
        <f>IF(J1456="","",MAX(0,E1456-J1456)^2)</f>
        <v/>
      </c>
      <c r="M1456" s="27">
        <f>IF(J1456="","",MAX(0,E1456-(J1456+twcdh_off))^2)</f>
        <v/>
      </c>
      <c r="N1456" s="27">
        <f>IF(E1456="","",MAX(0,E1456-swcdh_thr)^2)</f>
        <v/>
      </c>
      <c r="O1456">
        <f>IF(K1456="","",ROUND(E1456-K1456,0))</f>
        <v/>
      </c>
      <c r="P1456">
        <f>IF(O1456="","",IF(O1456&gt;=1,O1456,0))</f>
        <v/>
      </c>
      <c r="Q1456" s="27">
        <f>IF(E1456="","",MAX(0,E1456-22))</f>
        <v/>
      </c>
      <c r="R1456" s="27">
        <f>IF(H1456=1,E1456,"")</f>
        <v/>
      </c>
      <c r="S1456" s="27">
        <f>IF(AND(H1456=1,J1456&lt;&gt;""),E1456-J1456,"")</f>
        <v/>
      </c>
      <c r="T1456">
        <f>IF(G1456="","",MONTH(G1456))</f>
        <v/>
      </c>
    </row>
    <row r="1457">
      <c r="A1457" s="24" t="n">
        <v>2020</v>
      </c>
      <c r="B1457" s="24" t="n">
        <v>3</v>
      </c>
      <c r="C1457" s="24" t="n">
        <v>1</v>
      </c>
      <c r="D1457" s="24" t="n">
        <v>16</v>
      </c>
      <c r="E1457" s="24" t="n">
        <v>11.19</v>
      </c>
      <c r="F1457" s="25">
        <f>IF($E1457="","",DATE(IF($A1457="",nominal_year,$A1457),$B1457,$C1457)+($D1457-IF(LEFT(hour_conv,1)="1",1,0))/24)</f>
        <v/>
      </c>
      <c r="G1457" s="26">
        <f>IF(F1457="","",INT(F1457))</f>
        <v/>
      </c>
      <c r="H1457">
        <f>IF(G1457="","",IF(AND(MONTH(G1457)*100+DAY(G1457)&gt;=season_lo,MONTH(G1457)*100+DAY(G1457)&lt;=season_hi),1,0))</f>
        <v/>
      </c>
      <c r="I1457">
        <f>IF(G1457="","",G1457-first_day+1)</f>
        <v/>
      </c>
      <c r="J1457" s="27">
        <f>IF(I1457="","",INDEX(Daily!$J$2:$J$421,I1457))</f>
        <v/>
      </c>
      <c r="K1457" s="27">
        <f>IF(J1457="","",J1457+cat_offset)</f>
        <v/>
      </c>
      <c r="L1457" s="27">
        <f>IF(J1457="","",MAX(0,E1457-J1457)^2)</f>
        <v/>
      </c>
      <c r="M1457" s="27">
        <f>IF(J1457="","",MAX(0,E1457-(J1457+twcdh_off))^2)</f>
        <v/>
      </c>
      <c r="N1457" s="27">
        <f>IF(E1457="","",MAX(0,E1457-swcdh_thr)^2)</f>
        <v/>
      </c>
      <c r="O1457">
        <f>IF(K1457="","",ROUND(E1457-K1457,0))</f>
        <v/>
      </c>
      <c r="P1457">
        <f>IF(O1457="","",IF(O1457&gt;=1,O1457,0))</f>
        <v/>
      </c>
      <c r="Q1457" s="27">
        <f>IF(E1457="","",MAX(0,E1457-22))</f>
        <v/>
      </c>
      <c r="R1457" s="27">
        <f>IF(H1457=1,E1457,"")</f>
        <v/>
      </c>
      <c r="S1457" s="27">
        <f>IF(AND(H1457=1,J1457&lt;&gt;""),E1457-J1457,"")</f>
        <v/>
      </c>
      <c r="T1457">
        <f>IF(G1457="","",MONTH(G1457))</f>
        <v/>
      </c>
    </row>
    <row r="1458">
      <c r="A1458" s="24" t="n">
        <v>2020</v>
      </c>
      <c r="B1458" s="24" t="n">
        <v>3</v>
      </c>
      <c r="C1458" s="24" t="n">
        <v>1</v>
      </c>
      <c r="D1458" s="24" t="n">
        <v>17</v>
      </c>
      <c r="E1458" s="24" t="n">
        <v>10.99</v>
      </c>
      <c r="F1458" s="25">
        <f>IF($E1458="","",DATE(IF($A1458="",nominal_year,$A1458),$B1458,$C1458)+($D1458-IF(LEFT(hour_conv,1)="1",1,0))/24)</f>
        <v/>
      </c>
      <c r="G1458" s="26">
        <f>IF(F1458="","",INT(F1458))</f>
        <v/>
      </c>
      <c r="H1458">
        <f>IF(G1458="","",IF(AND(MONTH(G1458)*100+DAY(G1458)&gt;=season_lo,MONTH(G1458)*100+DAY(G1458)&lt;=season_hi),1,0))</f>
        <v/>
      </c>
      <c r="I1458">
        <f>IF(G1458="","",G1458-first_day+1)</f>
        <v/>
      </c>
      <c r="J1458" s="27">
        <f>IF(I1458="","",INDEX(Daily!$J$2:$J$421,I1458))</f>
        <v/>
      </c>
      <c r="K1458" s="27">
        <f>IF(J1458="","",J1458+cat_offset)</f>
        <v/>
      </c>
      <c r="L1458" s="27">
        <f>IF(J1458="","",MAX(0,E1458-J1458)^2)</f>
        <v/>
      </c>
      <c r="M1458" s="27">
        <f>IF(J1458="","",MAX(0,E1458-(J1458+twcdh_off))^2)</f>
        <v/>
      </c>
      <c r="N1458" s="27">
        <f>IF(E1458="","",MAX(0,E1458-swcdh_thr)^2)</f>
        <v/>
      </c>
      <c r="O1458">
        <f>IF(K1458="","",ROUND(E1458-K1458,0))</f>
        <v/>
      </c>
      <c r="P1458">
        <f>IF(O1458="","",IF(O1458&gt;=1,O1458,0))</f>
        <v/>
      </c>
      <c r="Q1458" s="27">
        <f>IF(E1458="","",MAX(0,E1458-22))</f>
        <v/>
      </c>
      <c r="R1458" s="27">
        <f>IF(H1458=1,E1458,"")</f>
        <v/>
      </c>
      <c r="S1458" s="27">
        <f>IF(AND(H1458=1,J1458&lt;&gt;""),E1458-J1458,"")</f>
        <v/>
      </c>
      <c r="T1458">
        <f>IF(G1458="","",MONTH(G1458))</f>
        <v/>
      </c>
    </row>
    <row r="1459">
      <c r="A1459" s="24" t="n">
        <v>2020</v>
      </c>
      <c r="B1459" s="24" t="n">
        <v>3</v>
      </c>
      <c r="C1459" s="24" t="n">
        <v>1</v>
      </c>
      <c r="D1459" s="24" t="n">
        <v>18</v>
      </c>
      <c r="E1459" s="24" t="n">
        <v>10.6</v>
      </c>
      <c r="F1459" s="25">
        <f>IF($E1459="","",DATE(IF($A1459="",nominal_year,$A1459),$B1459,$C1459)+($D1459-IF(LEFT(hour_conv,1)="1",1,0))/24)</f>
        <v/>
      </c>
      <c r="G1459" s="26">
        <f>IF(F1459="","",INT(F1459))</f>
        <v/>
      </c>
      <c r="H1459">
        <f>IF(G1459="","",IF(AND(MONTH(G1459)*100+DAY(G1459)&gt;=season_lo,MONTH(G1459)*100+DAY(G1459)&lt;=season_hi),1,0))</f>
        <v/>
      </c>
      <c r="I1459">
        <f>IF(G1459="","",G1459-first_day+1)</f>
        <v/>
      </c>
      <c r="J1459" s="27">
        <f>IF(I1459="","",INDEX(Daily!$J$2:$J$421,I1459))</f>
        <v/>
      </c>
      <c r="K1459" s="27">
        <f>IF(J1459="","",J1459+cat_offset)</f>
        <v/>
      </c>
      <c r="L1459" s="27">
        <f>IF(J1459="","",MAX(0,E1459-J1459)^2)</f>
        <v/>
      </c>
      <c r="M1459" s="27">
        <f>IF(J1459="","",MAX(0,E1459-(J1459+twcdh_off))^2)</f>
        <v/>
      </c>
      <c r="N1459" s="27">
        <f>IF(E1459="","",MAX(0,E1459-swcdh_thr)^2)</f>
        <v/>
      </c>
      <c r="O1459">
        <f>IF(K1459="","",ROUND(E1459-K1459,0))</f>
        <v/>
      </c>
      <c r="P1459">
        <f>IF(O1459="","",IF(O1459&gt;=1,O1459,0))</f>
        <v/>
      </c>
      <c r="Q1459" s="27">
        <f>IF(E1459="","",MAX(0,E1459-22))</f>
        <v/>
      </c>
      <c r="R1459" s="27">
        <f>IF(H1459=1,E1459,"")</f>
        <v/>
      </c>
      <c r="S1459" s="27">
        <f>IF(AND(H1459=1,J1459&lt;&gt;""),E1459-J1459,"")</f>
        <v/>
      </c>
      <c r="T1459">
        <f>IF(G1459="","",MONTH(G1459))</f>
        <v/>
      </c>
    </row>
    <row r="1460">
      <c r="A1460" s="24" t="n">
        <v>2020</v>
      </c>
      <c r="B1460" s="24" t="n">
        <v>3</v>
      </c>
      <c r="C1460" s="24" t="n">
        <v>1</v>
      </c>
      <c r="D1460" s="24" t="n">
        <v>19</v>
      </c>
      <c r="E1460" s="24" t="n">
        <v>9.98</v>
      </c>
      <c r="F1460" s="25">
        <f>IF($E1460="","",DATE(IF($A1460="",nominal_year,$A1460),$B1460,$C1460)+($D1460-IF(LEFT(hour_conv,1)="1",1,0))/24)</f>
        <v/>
      </c>
      <c r="G1460" s="26">
        <f>IF(F1460="","",INT(F1460))</f>
        <v/>
      </c>
      <c r="H1460">
        <f>IF(G1460="","",IF(AND(MONTH(G1460)*100+DAY(G1460)&gt;=season_lo,MONTH(G1460)*100+DAY(G1460)&lt;=season_hi),1,0))</f>
        <v/>
      </c>
      <c r="I1460">
        <f>IF(G1460="","",G1460-first_day+1)</f>
        <v/>
      </c>
      <c r="J1460" s="27">
        <f>IF(I1460="","",INDEX(Daily!$J$2:$J$421,I1460))</f>
        <v/>
      </c>
      <c r="K1460" s="27">
        <f>IF(J1460="","",J1460+cat_offset)</f>
        <v/>
      </c>
      <c r="L1460" s="27">
        <f>IF(J1460="","",MAX(0,E1460-J1460)^2)</f>
        <v/>
      </c>
      <c r="M1460" s="27">
        <f>IF(J1460="","",MAX(0,E1460-(J1460+twcdh_off))^2)</f>
        <v/>
      </c>
      <c r="N1460" s="27">
        <f>IF(E1460="","",MAX(0,E1460-swcdh_thr)^2)</f>
        <v/>
      </c>
      <c r="O1460">
        <f>IF(K1460="","",ROUND(E1460-K1460,0))</f>
        <v/>
      </c>
      <c r="P1460">
        <f>IF(O1460="","",IF(O1460&gt;=1,O1460,0))</f>
        <v/>
      </c>
      <c r="Q1460" s="27">
        <f>IF(E1460="","",MAX(0,E1460-22))</f>
        <v/>
      </c>
      <c r="R1460" s="27">
        <f>IF(H1460=1,E1460,"")</f>
        <v/>
      </c>
      <c r="S1460" s="27">
        <f>IF(AND(H1460=1,J1460&lt;&gt;""),E1460-J1460,"")</f>
        <v/>
      </c>
      <c r="T1460">
        <f>IF(G1460="","",MONTH(G1460))</f>
        <v/>
      </c>
    </row>
    <row r="1461">
      <c r="A1461" s="24" t="n">
        <v>2020</v>
      </c>
      <c r="B1461" s="24" t="n">
        <v>3</v>
      </c>
      <c r="C1461" s="24" t="n">
        <v>1</v>
      </c>
      <c r="D1461" s="24" t="n">
        <v>20</v>
      </c>
      <c r="E1461" s="24" t="n">
        <v>9.25</v>
      </c>
      <c r="F1461" s="25">
        <f>IF($E1461="","",DATE(IF($A1461="",nominal_year,$A1461),$B1461,$C1461)+($D1461-IF(LEFT(hour_conv,1)="1",1,0))/24)</f>
        <v/>
      </c>
      <c r="G1461" s="26">
        <f>IF(F1461="","",INT(F1461))</f>
        <v/>
      </c>
      <c r="H1461">
        <f>IF(G1461="","",IF(AND(MONTH(G1461)*100+DAY(G1461)&gt;=season_lo,MONTH(G1461)*100+DAY(G1461)&lt;=season_hi),1,0))</f>
        <v/>
      </c>
      <c r="I1461">
        <f>IF(G1461="","",G1461-first_day+1)</f>
        <v/>
      </c>
      <c r="J1461" s="27">
        <f>IF(I1461="","",INDEX(Daily!$J$2:$J$421,I1461))</f>
        <v/>
      </c>
      <c r="K1461" s="27">
        <f>IF(J1461="","",J1461+cat_offset)</f>
        <v/>
      </c>
      <c r="L1461" s="27">
        <f>IF(J1461="","",MAX(0,E1461-J1461)^2)</f>
        <v/>
      </c>
      <c r="M1461" s="27">
        <f>IF(J1461="","",MAX(0,E1461-(J1461+twcdh_off))^2)</f>
        <v/>
      </c>
      <c r="N1461" s="27">
        <f>IF(E1461="","",MAX(0,E1461-swcdh_thr)^2)</f>
        <v/>
      </c>
      <c r="O1461">
        <f>IF(K1461="","",ROUND(E1461-K1461,0))</f>
        <v/>
      </c>
      <c r="P1461">
        <f>IF(O1461="","",IF(O1461&gt;=1,O1461,0))</f>
        <v/>
      </c>
      <c r="Q1461" s="27">
        <f>IF(E1461="","",MAX(0,E1461-22))</f>
        <v/>
      </c>
      <c r="R1461" s="27">
        <f>IF(H1461=1,E1461,"")</f>
        <v/>
      </c>
      <c r="S1461" s="27">
        <f>IF(AND(H1461=1,J1461&lt;&gt;""),E1461-J1461,"")</f>
        <v/>
      </c>
      <c r="T1461">
        <f>IF(G1461="","",MONTH(G1461))</f>
        <v/>
      </c>
    </row>
    <row r="1462">
      <c r="A1462" s="24" t="n">
        <v>2020</v>
      </c>
      <c r="B1462" s="24" t="n">
        <v>3</v>
      </c>
      <c r="C1462" s="24" t="n">
        <v>1</v>
      </c>
      <c r="D1462" s="24" t="n">
        <v>21</v>
      </c>
      <c r="E1462" s="24" t="n">
        <v>8.720000000000001</v>
      </c>
      <c r="F1462" s="25">
        <f>IF($E1462="","",DATE(IF($A1462="",nominal_year,$A1462),$B1462,$C1462)+($D1462-IF(LEFT(hour_conv,1)="1",1,0))/24)</f>
        <v/>
      </c>
      <c r="G1462" s="26">
        <f>IF(F1462="","",INT(F1462))</f>
        <v/>
      </c>
      <c r="H1462">
        <f>IF(G1462="","",IF(AND(MONTH(G1462)*100+DAY(G1462)&gt;=season_lo,MONTH(G1462)*100+DAY(G1462)&lt;=season_hi),1,0))</f>
        <v/>
      </c>
      <c r="I1462">
        <f>IF(G1462="","",G1462-first_day+1)</f>
        <v/>
      </c>
      <c r="J1462" s="27">
        <f>IF(I1462="","",INDEX(Daily!$J$2:$J$421,I1462))</f>
        <v/>
      </c>
      <c r="K1462" s="27">
        <f>IF(J1462="","",J1462+cat_offset)</f>
        <v/>
      </c>
      <c r="L1462" s="27">
        <f>IF(J1462="","",MAX(0,E1462-J1462)^2)</f>
        <v/>
      </c>
      <c r="M1462" s="27">
        <f>IF(J1462="","",MAX(0,E1462-(J1462+twcdh_off))^2)</f>
        <v/>
      </c>
      <c r="N1462" s="27">
        <f>IF(E1462="","",MAX(0,E1462-swcdh_thr)^2)</f>
        <v/>
      </c>
      <c r="O1462">
        <f>IF(K1462="","",ROUND(E1462-K1462,0))</f>
        <v/>
      </c>
      <c r="P1462">
        <f>IF(O1462="","",IF(O1462&gt;=1,O1462,0))</f>
        <v/>
      </c>
      <c r="Q1462" s="27">
        <f>IF(E1462="","",MAX(0,E1462-22))</f>
        <v/>
      </c>
      <c r="R1462" s="27">
        <f>IF(H1462=1,E1462,"")</f>
        <v/>
      </c>
      <c r="S1462" s="27">
        <f>IF(AND(H1462=1,J1462&lt;&gt;""),E1462-J1462,"")</f>
        <v/>
      </c>
      <c r="T1462">
        <f>IF(G1462="","",MONTH(G1462))</f>
        <v/>
      </c>
    </row>
    <row r="1463">
      <c r="A1463" s="24" t="n">
        <v>2020</v>
      </c>
      <c r="B1463" s="24" t="n">
        <v>3</v>
      </c>
      <c r="C1463" s="24" t="n">
        <v>1</v>
      </c>
      <c r="D1463" s="24" t="n">
        <v>22</v>
      </c>
      <c r="E1463" s="24" t="n">
        <v>7.21</v>
      </c>
      <c r="F1463" s="25">
        <f>IF($E1463="","",DATE(IF($A1463="",nominal_year,$A1463),$B1463,$C1463)+($D1463-IF(LEFT(hour_conv,1)="1",1,0))/24)</f>
        <v/>
      </c>
      <c r="G1463" s="26">
        <f>IF(F1463="","",INT(F1463))</f>
        <v/>
      </c>
      <c r="H1463">
        <f>IF(G1463="","",IF(AND(MONTH(G1463)*100+DAY(G1463)&gt;=season_lo,MONTH(G1463)*100+DAY(G1463)&lt;=season_hi),1,0))</f>
        <v/>
      </c>
      <c r="I1463">
        <f>IF(G1463="","",G1463-first_day+1)</f>
        <v/>
      </c>
      <c r="J1463" s="27">
        <f>IF(I1463="","",INDEX(Daily!$J$2:$J$421,I1463))</f>
        <v/>
      </c>
      <c r="K1463" s="27">
        <f>IF(J1463="","",J1463+cat_offset)</f>
        <v/>
      </c>
      <c r="L1463" s="27">
        <f>IF(J1463="","",MAX(0,E1463-J1463)^2)</f>
        <v/>
      </c>
      <c r="M1463" s="27">
        <f>IF(J1463="","",MAX(0,E1463-(J1463+twcdh_off))^2)</f>
        <v/>
      </c>
      <c r="N1463" s="27">
        <f>IF(E1463="","",MAX(0,E1463-swcdh_thr)^2)</f>
        <v/>
      </c>
      <c r="O1463">
        <f>IF(K1463="","",ROUND(E1463-K1463,0))</f>
        <v/>
      </c>
      <c r="P1463">
        <f>IF(O1463="","",IF(O1463&gt;=1,O1463,0))</f>
        <v/>
      </c>
      <c r="Q1463" s="27">
        <f>IF(E1463="","",MAX(0,E1463-22))</f>
        <v/>
      </c>
      <c r="R1463" s="27">
        <f>IF(H1463=1,E1463,"")</f>
        <v/>
      </c>
      <c r="S1463" s="27">
        <f>IF(AND(H1463=1,J1463&lt;&gt;""),E1463-J1463,"")</f>
        <v/>
      </c>
      <c r="T1463">
        <f>IF(G1463="","",MONTH(G1463))</f>
        <v/>
      </c>
    </row>
    <row r="1464">
      <c r="A1464" s="24" t="n">
        <v>2020</v>
      </c>
      <c r="B1464" s="24" t="n">
        <v>3</v>
      </c>
      <c r="C1464" s="24" t="n">
        <v>1</v>
      </c>
      <c r="D1464" s="24" t="n">
        <v>23</v>
      </c>
      <c r="E1464" s="24" t="n">
        <v>7.21</v>
      </c>
      <c r="F1464" s="25">
        <f>IF($E1464="","",DATE(IF($A1464="",nominal_year,$A1464),$B1464,$C1464)+($D1464-IF(LEFT(hour_conv,1)="1",1,0))/24)</f>
        <v/>
      </c>
      <c r="G1464" s="26">
        <f>IF(F1464="","",INT(F1464))</f>
        <v/>
      </c>
      <c r="H1464">
        <f>IF(G1464="","",IF(AND(MONTH(G1464)*100+DAY(G1464)&gt;=season_lo,MONTH(G1464)*100+DAY(G1464)&lt;=season_hi),1,0))</f>
        <v/>
      </c>
      <c r="I1464">
        <f>IF(G1464="","",G1464-first_day+1)</f>
        <v/>
      </c>
      <c r="J1464" s="27">
        <f>IF(I1464="","",INDEX(Daily!$J$2:$J$421,I1464))</f>
        <v/>
      </c>
      <c r="K1464" s="27">
        <f>IF(J1464="","",J1464+cat_offset)</f>
        <v/>
      </c>
      <c r="L1464" s="27">
        <f>IF(J1464="","",MAX(0,E1464-J1464)^2)</f>
        <v/>
      </c>
      <c r="M1464" s="27">
        <f>IF(J1464="","",MAX(0,E1464-(J1464+twcdh_off))^2)</f>
        <v/>
      </c>
      <c r="N1464" s="27">
        <f>IF(E1464="","",MAX(0,E1464-swcdh_thr)^2)</f>
        <v/>
      </c>
      <c r="O1464">
        <f>IF(K1464="","",ROUND(E1464-K1464,0))</f>
        <v/>
      </c>
      <c r="P1464">
        <f>IF(O1464="","",IF(O1464&gt;=1,O1464,0))</f>
        <v/>
      </c>
      <c r="Q1464" s="27">
        <f>IF(E1464="","",MAX(0,E1464-22))</f>
        <v/>
      </c>
      <c r="R1464" s="27">
        <f>IF(H1464=1,E1464,"")</f>
        <v/>
      </c>
      <c r="S1464" s="27">
        <f>IF(AND(H1464=1,J1464&lt;&gt;""),E1464-J1464,"")</f>
        <v/>
      </c>
      <c r="T1464">
        <f>IF(G1464="","",MONTH(G1464))</f>
        <v/>
      </c>
    </row>
    <row r="1465">
      <c r="A1465" s="24" t="n">
        <v>2020</v>
      </c>
      <c r="B1465" s="24" t="n">
        <v>3</v>
      </c>
      <c r="C1465" s="24" t="n">
        <v>1</v>
      </c>
      <c r="D1465" s="24" t="n">
        <v>24</v>
      </c>
      <c r="E1465" s="24" t="n">
        <v>5.63</v>
      </c>
      <c r="F1465" s="25">
        <f>IF($E1465="","",DATE(IF($A1465="",nominal_year,$A1465),$B1465,$C1465)+($D1465-IF(LEFT(hour_conv,1)="1",1,0))/24)</f>
        <v/>
      </c>
      <c r="G1465" s="26">
        <f>IF(F1465="","",INT(F1465))</f>
        <v/>
      </c>
      <c r="H1465">
        <f>IF(G1465="","",IF(AND(MONTH(G1465)*100+DAY(G1465)&gt;=season_lo,MONTH(G1465)*100+DAY(G1465)&lt;=season_hi),1,0))</f>
        <v/>
      </c>
      <c r="I1465">
        <f>IF(G1465="","",G1465-first_day+1)</f>
        <v/>
      </c>
      <c r="J1465" s="27">
        <f>IF(I1465="","",INDEX(Daily!$J$2:$J$421,I1465))</f>
        <v/>
      </c>
      <c r="K1465" s="27">
        <f>IF(J1465="","",J1465+cat_offset)</f>
        <v/>
      </c>
      <c r="L1465" s="27">
        <f>IF(J1465="","",MAX(0,E1465-J1465)^2)</f>
        <v/>
      </c>
      <c r="M1465" s="27">
        <f>IF(J1465="","",MAX(0,E1465-(J1465+twcdh_off))^2)</f>
        <v/>
      </c>
      <c r="N1465" s="27">
        <f>IF(E1465="","",MAX(0,E1465-swcdh_thr)^2)</f>
        <v/>
      </c>
      <c r="O1465">
        <f>IF(K1465="","",ROUND(E1465-K1465,0))</f>
        <v/>
      </c>
      <c r="P1465">
        <f>IF(O1465="","",IF(O1465&gt;=1,O1465,0))</f>
        <v/>
      </c>
      <c r="Q1465" s="27">
        <f>IF(E1465="","",MAX(0,E1465-22))</f>
        <v/>
      </c>
      <c r="R1465" s="27">
        <f>IF(H1465=1,E1465,"")</f>
        <v/>
      </c>
      <c r="S1465" s="27">
        <f>IF(AND(H1465=1,J1465&lt;&gt;""),E1465-J1465,"")</f>
        <v/>
      </c>
      <c r="T1465">
        <f>IF(G1465="","",MONTH(G1465))</f>
        <v/>
      </c>
    </row>
    <row r="1466">
      <c r="A1466" s="24" t="n">
        <v>2020</v>
      </c>
      <c r="B1466" s="24" t="n">
        <v>3</v>
      </c>
      <c r="C1466" s="24" t="n">
        <v>2</v>
      </c>
      <c r="D1466" s="24" t="n">
        <v>1</v>
      </c>
      <c r="E1466" s="24" t="n">
        <v>4.62</v>
      </c>
      <c r="F1466" s="25">
        <f>IF($E1466="","",DATE(IF($A1466="",nominal_year,$A1466),$B1466,$C1466)+($D1466-IF(LEFT(hour_conv,1)="1",1,0))/24)</f>
        <v/>
      </c>
      <c r="G1466" s="26">
        <f>IF(F1466="","",INT(F1466))</f>
        <v/>
      </c>
      <c r="H1466">
        <f>IF(G1466="","",IF(AND(MONTH(G1466)*100+DAY(G1466)&gt;=season_lo,MONTH(G1466)*100+DAY(G1466)&lt;=season_hi),1,0))</f>
        <v/>
      </c>
      <c r="I1466">
        <f>IF(G1466="","",G1466-first_day+1)</f>
        <v/>
      </c>
      <c r="J1466" s="27">
        <f>IF(I1466="","",INDEX(Daily!$J$2:$J$421,I1466))</f>
        <v/>
      </c>
      <c r="K1466" s="27">
        <f>IF(J1466="","",J1466+cat_offset)</f>
        <v/>
      </c>
      <c r="L1466" s="27">
        <f>IF(J1466="","",MAX(0,E1466-J1466)^2)</f>
        <v/>
      </c>
      <c r="M1466" s="27">
        <f>IF(J1466="","",MAX(0,E1466-(J1466+twcdh_off))^2)</f>
        <v/>
      </c>
      <c r="N1466" s="27">
        <f>IF(E1466="","",MAX(0,E1466-swcdh_thr)^2)</f>
        <v/>
      </c>
      <c r="O1466">
        <f>IF(K1466="","",ROUND(E1466-K1466,0))</f>
        <v/>
      </c>
      <c r="P1466">
        <f>IF(O1466="","",IF(O1466&gt;=1,O1466,0))</f>
        <v/>
      </c>
      <c r="Q1466" s="27">
        <f>IF(E1466="","",MAX(0,E1466-22))</f>
        <v/>
      </c>
      <c r="R1466" s="27">
        <f>IF(H1466=1,E1466,"")</f>
        <v/>
      </c>
      <c r="S1466" s="27">
        <f>IF(AND(H1466=1,J1466&lt;&gt;""),E1466-J1466,"")</f>
        <v/>
      </c>
      <c r="T1466">
        <f>IF(G1466="","",MONTH(G1466))</f>
        <v/>
      </c>
    </row>
    <row r="1467">
      <c r="A1467" s="24" t="n">
        <v>2020</v>
      </c>
      <c r="B1467" s="24" t="n">
        <v>3</v>
      </c>
      <c r="C1467" s="24" t="n">
        <v>2</v>
      </c>
      <c r="D1467" s="24" t="n">
        <v>2</v>
      </c>
      <c r="E1467" s="24" t="n">
        <v>3.63</v>
      </c>
      <c r="F1467" s="25">
        <f>IF($E1467="","",DATE(IF($A1467="",nominal_year,$A1467),$B1467,$C1467)+($D1467-IF(LEFT(hour_conv,1)="1",1,0))/24)</f>
        <v/>
      </c>
      <c r="G1467" s="26">
        <f>IF(F1467="","",INT(F1467))</f>
        <v/>
      </c>
      <c r="H1467">
        <f>IF(G1467="","",IF(AND(MONTH(G1467)*100+DAY(G1467)&gt;=season_lo,MONTH(G1467)*100+DAY(G1467)&lt;=season_hi),1,0))</f>
        <v/>
      </c>
      <c r="I1467">
        <f>IF(G1467="","",G1467-first_day+1)</f>
        <v/>
      </c>
      <c r="J1467" s="27">
        <f>IF(I1467="","",INDEX(Daily!$J$2:$J$421,I1467))</f>
        <v/>
      </c>
      <c r="K1467" s="27">
        <f>IF(J1467="","",J1467+cat_offset)</f>
        <v/>
      </c>
      <c r="L1467" s="27">
        <f>IF(J1467="","",MAX(0,E1467-J1467)^2)</f>
        <v/>
      </c>
      <c r="M1467" s="27">
        <f>IF(J1467="","",MAX(0,E1467-(J1467+twcdh_off))^2)</f>
        <v/>
      </c>
      <c r="N1467" s="27">
        <f>IF(E1467="","",MAX(0,E1467-swcdh_thr)^2)</f>
        <v/>
      </c>
      <c r="O1467">
        <f>IF(K1467="","",ROUND(E1467-K1467,0))</f>
        <v/>
      </c>
      <c r="P1467">
        <f>IF(O1467="","",IF(O1467&gt;=1,O1467,0))</f>
        <v/>
      </c>
      <c r="Q1467" s="27">
        <f>IF(E1467="","",MAX(0,E1467-22))</f>
        <v/>
      </c>
      <c r="R1467" s="27">
        <f>IF(H1467=1,E1467,"")</f>
        <v/>
      </c>
      <c r="S1467" s="27">
        <f>IF(AND(H1467=1,J1467&lt;&gt;""),E1467-J1467,"")</f>
        <v/>
      </c>
      <c r="T1467">
        <f>IF(G1467="","",MONTH(G1467))</f>
        <v/>
      </c>
    </row>
    <row r="1468">
      <c r="A1468" s="24" t="n">
        <v>2020</v>
      </c>
      <c r="B1468" s="24" t="n">
        <v>3</v>
      </c>
      <c r="C1468" s="24" t="n">
        <v>2</v>
      </c>
      <c r="D1468" s="24" t="n">
        <v>3</v>
      </c>
      <c r="E1468" s="24" t="n">
        <v>3.22</v>
      </c>
      <c r="F1468" s="25">
        <f>IF($E1468="","",DATE(IF($A1468="",nominal_year,$A1468),$B1468,$C1468)+($D1468-IF(LEFT(hour_conv,1)="1",1,0))/24)</f>
        <v/>
      </c>
      <c r="G1468" s="26">
        <f>IF(F1468="","",INT(F1468))</f>
        <v/>
      </c>
      <c r="H1468">
        <f>IF(G1468="","",IF(AND(MONTH(G1468)*100+DAY(G1468)&gt;=season_lo,MONTH(G1468)*100+DAY(G1468)&lt;=season_hi),1,0))</f>
        <v/>
      </c>
      <c r="I1468">
        <f>IF(G1468="","",G1468-first_day+1)</f>
        <v/>
      </c>
      <c r="J1468" s="27">
        <f>IF(I1468="","",INDEX(Daily!$J$2:$J$421,I1468))</f>
        <v/>
      </c>
      <c r="K1468" s="27">
        <f>IF(J1468="","",J1468+cat_offset)</f>
        <v/>
      </c>
      <c r="L1468" s="27">
        <f>IF(J1468="","",MAX(0,E1468-J1468)^2)</f>
        <v/>
      </c>
      <c r="M1468" s="27">
        <f>IF(J1468="","",MAX(0,E1468-(J1468+twcdh_off))^2)</f>
        <v/>
      </c>
      <c r="N1468" s="27">
        <f>IF(E1468="","",MAX(0,E1468-swcdh_thr)^2)</f>
        <v/>
      </c>
      <c r="O1468">
        <f>IF(K1468="","",ROUND(E1468-K1468,0))</f>
        <v/>
      </c>
      <c r="P1468">
        <f>IF(O1468="","",IF(O1468&gt;=1,O1468,0))</f>
        <v/>
      </c>
      <c r="Q1468" s="27">
        <f>IF(E1468="","",MAX(0,E1468-22))</f>
        <v/>
      </c>
      <c r="R1468" s="27">
        <f>IF(H1468=1,E1468,"")</f>
        <v/>
      </c>
      <c r="S1468" s="27">
        <f>IF(AND(H1468=1,J1468&lt;&gt;""),E1468-J1468,"")</f>
        <v/>
      </c>
      <c r="T1468">
        <f>IF(G1468="","",MONTH(G1468))</f>
        <v/>
      </c>
    </row>
    <row r="1469">
      <c r="A1469" s="24" t="n">
        <v>2020</v>
      </c>
      <c r="B1469" s="24" t="n">
        <v>3</v>
      </c>
      <c r="C1469" s="24" t="n">
        <v>2</v>
      </c>
      <c r="D1469" s="24" t="n">
        <v>4</v>
      </c>
      <c r="E1469" s="24" t="n">
        <v>4.01</v>
      </c>
      <c r="F1469" s="25">
        <f>IF($E1469="","",DATE(IF($A1469="",nominal_year,$A1469),$B1469,$C1469)+($D1469-IF(LEFT(hour_conv,1)="1",1,0))/24)</f>
        <v/>
      </c>
      <c r="G1469" s="26">
        <f>IF(F1469="","",INT(F1469))</f>
        <v/>
      </c>
      <c r="H1469">
        <f>IF(G1469="","",IF(AND(MONTH(G1469)*100+DAY(G1469)&gt;=season_lo,MONTH(G1469)*100+DAY(G1469)&lt;=season_hi),1,0))</f>
        <v/>
      </c>
      <c r="I1469">
        <f>IF(G1469="","",G1469-first_day+1)</f>
        <v/>
      </c>
      <c r="J1469" s="27">
        <f>IF(I1469="","",INDEX(Daily!$J$2:$J$421,I1469))</f>
        <v/>
      </c>
      <c r="K1469" s="27">
        <f>IF(J1469="","",J1469+cat_offset)</f>
        <v/>
      </c>
      <c r="L1469" s="27">
        <f>IF(J1469="","",MAX(0,E1469-J1469)^2)</f>
        <v/>
      </c>
      <c r="M1469" s="27">
        <f>IF(J1469="","",MAX(0,E1469-(J1469+twcdh_off))^2)</f>
        <v/>
      </c>
      <c r="N1469" s="27">
        <f>IF(E1469="","",MAX(0,E1469-swcdh_thr)^2)</f>
        <v/>
      </c>
      <c r="O1469">
        <f>IF(K1469="","",ROUND(E1469-K1469,0))</f>
        <v/>
      </c>
      <c r="P1469">
        <f>IF(O1469="","",IF(O1469&gt;=1,O1469,0))</f>
        <v/>
      </c>
      <c r="Q1469" s="27">
        <f>IF(E1469="","",MAX(0,E1469-22))</f>
        <v/>
      </c>
      <c r="R1469" s="27">
        <f>IF(H1469=1,E1469,"")</f>
        <v/>
      </c>
      <c r="S1469" s="27">
        <f>IF(AND(H1469=1,J1469&lt;&gt;""),E1469-J1469,"")</f>
        <v/>
      </c>
      <c r="T1469">
        <f>IF(G1469="","",MONTH(G1469))</f>
        <v/>
      </c>
    </row>
    <row r="1470">
      <c r="A1470" s="24" t="n">
        <v>2020</v>
      </c>
      <c r="B1470" s="24" t="n">
        <v>3</v>
      </c>
      <c r="C1470" s="24" t="n">
        <v>2</v>
      </c>
      <c r="D1470" s="24" t="n">
        <v>5</v>
      </c>
      <c r="E1470" s="24" t="n">
        <v>3.2</v>
      </c>
      <c r="F1470" s="25">
        <f>IF($E1470="","",DATE(IF($A1470="",nominal_year,$A1470),$B1470,$C1470)+($D1470-IF(LEFT(hour_conv,1)="1",1,0))/24)</f>
        <v/>
      </c>
      <c r="G1470" s="26">
        <f>IF(F1470="","",INT(F1470))</f>
        <v/>
      </c>
      <c r="H1470">
        <f>IF(G1470="","",IF(AND(MONTH(G1470)*100+DAY(G1470)&gt;=season_lo,MONTH(G1470)*100+DAY(G1470)&lt;=season_hi),1,0))</f>
        <v/>
      </c>
      <c r="I1470">
        <f>IF(G1470="","",G1470-first_day+1)</f>
        <v/>
      </c>
      <c r="J1470" s="27">
        <f>IF(I1470="","",INDEX(Daily!$J$2:$J$421,I1470))</f>
        <v/>
      </c>
      <c r="K1470" s="27">
        <f>IF(J1470="","",J1470+cat_offset)</f>
        <v/>
      </c>
      <c r="L1470" s="27">
        <f>IF(J1470="","",MAX(0,E1470-J1470)^2)</f>
        <v/>
      </c>
      <c r="M1470" s="27">
        <f>IF(J1470="","",MAX(0,E1470-(J1470+twcdh_off))^2)</f>
        <v/>
      </c>
      <c r="N1470" s="27">
        <f>IF(E1470="","",MAX(0,E1470-swcdh_thr)^2)</f>
        <v/>
      </c>
      <c r="O1470">
        <f>IF(K1470="","",ROUND(E1470-K1470,0))</f>
        <v/>
      </c>
      <c r="P1470">
        <f>IF(O1470="","",IF(O1470&gt;=1,O1470,0))</f>
        <v/>
      </c>
      <c r="Q1470" s="27">
        <f>IF(E1470="","",MAX(0,E1470-22))</f>
        <v/>
      </c>
      <c r="R1470" s="27">
        <f>IF(H1470=1,E1470,"")</f>
        <v/>
      </c>
      <c r="S1470" s="27">
        <f>IF(AND(H1470=1,J1470&lt;&gt;""),E1470-J1470,"")</f>
        <v/>
      </c>
      <c r="T1470">
        <f>IF(G1470="","",MONTH(G1470))</f>
        <v/>
      </c>
    </row>
    <row r="1471">
      <c r="A1471" s="24" t="n">
        <v>2020</v>
      </c>
      <c r="B1471" s="24" t="n">
        <v>3</v>
      </c>
      <c r="C1471" s="24" t="n">
        <v>2</v>
      </c>
      <c r="D1471" s="24" t="n">
        <v>6</v>
      </c>
      <c r="E1471" s="24" t="n">
        <v>3.17</v>
      </c>
      <c r="F1471" s="25">
        <f>IF($E1471="","",DATE(IF($A1471="",nominal_year,$A1471),$B1471,$C1471)+($D1471-IF(LEFT(hour_conv,1)="1",1,0))/24)</f>
        <v/>
      </c>
      <c r="G1471" s="26">
        <f>IF(F1471="","",INT(F1471))</f>
        <v/>
      </c>
      <c r="H1471">
        <f>IF(G1471="","",IF(AND(MONTH(G1471)*100+DAY(G1471)&gt;=season_lo,MONTH(G1471)*100+DAY(G1471)&lt;=season_hi),1,0))</f>
        <v/>
      </c>
      <c r="I1471">
        <f>IF(G1471="","",G1471-first_day+1)</f>
        <v/>
      </c>
      <c r="J1471" s="27">
        <f>IF(I1471="","",INDEX(Daily!$J$2:$J$421,I1471))</f>
        <v/>
      </c>
      <c r="K1471" s="27">
        <f>IF(J1471="","",J1471+cat_offset)</f>
        <v/>
      </c>
      <c r="L1471" s="27">
        <f>IF(J1471="","",MAX(0,E1471-J1471)^2)</f>
        <v/>
      </c>
      <c r="M1471" s="27">
        <f>IF(J1471="","",MAX(0,E1471-(J1471+twcdh_off))^2)</f>
        <v/>
      </c>
      <c r="N1471" s="27">
        <f>IF(E1471="","",MAX(0,E1471-swcdh_thr)^2)</f>
        <v/>
      </c>
      <c r="O1471">
        <f>IF(K1471="","",ROUND(E1471-K1471,0))</f>
        <v/>
      </c>
      <c r="P1471">
        <f>IF(O1471="","",IF(O1471&gt;=1,O1471,0))</f>
        <v/>
      </c>
      <c r="Q1471" s="27">
        <f>IF(E1471="","",MAX(0,E1471-22))</f>
        <v/>
      </c>
      <c r="R1471" s="27">
        <f>IF(H1471=1,E1471,"")</f>
        <v/>
      </c>
      <c r="S1471" s="27">
        <f>IF(AND(H1471=1,J1471&lt;&gt;""),E1471-J1471,"")</f>
        <v/>
      </c>
      <c r="T1471">
        <f>IF(G1471="","",MONTH(G1471))</f>
        <v/>
      </c>
    </row>
    <row r="1472">
      <c r="A1472" s="24" t="n">
        <v>2020</v>
      </c>
      <c r="B1472" s="24" t="n">
        <v>3</v>
      </c>
      <c r="C1472" s="24" t="n">
        <v>2</v>
      </c>
      <c r="D1472" s="24" t="n">
        <v>7</v>
      </c>
      <c r="E1472" s="24" t="n">
        <v>3.95</v>
      </c>
      <c r="F1472" s="25">
        <f>IF($E1472="","",DATE(IF($A1472="",nominal_year,$A1472),$B1472,$C1472)+($D1472-IF(LEFT(hour_conv,1)="1",1,0))/24)</f>
        <v/>
      </c>
      <c r="G1472" s="26">
        <f>IF(F1472="","",INT(F1472))</f>
        <v/>
      </c>
      <c r="H1472">
        <f>IF(G1472="","",IF(AND(MONTH(G1472)*100+DAY(G1472)&gt;=season_lo,MONTH(G1472)*100+DAY(G1472)&lt;=season_hi),1,0))</f>
        <v/>
      </c>
      <c r="I1472">
        <f>IF(G1472="","",G1472-first_day+1)</f>
        <v/>
      </c>
      <c r="J1472" s="27">
        <f>IF(I1472="","",INDEX(Daily!$J$2:$J$421,I1472))</f>
        <v/>
      </c>
      <c r="K1472" s="27">
        <f>IF(J1472="","",J1472+cat_offset)</f>
        <v/>
      </c>
      <c r="L1472" s="27">
        <f>IF(J1472="","",MAX(0,E1472-J1472)^2)</f>
        <v/>
      </c>
      <c r="M1472" s="27">
        <f>IF(J1472="","",MAX(0,E1472-(J1472+twcdh_off))^2)</f>
        <v/>
      </c>
      <c r="N1472" s="27">
        <f>IF(E1472="","",MAX(0,E1472-swcdh_thr)^2)</f>
        <v/>
      </c>
      <c r="O1472">
        <f>IF(K1472="","",ROUND(E1472-K1472,0))</f>
        <v/>
      </c>
      <c r="P1472">
        <f>IF(O1472="","",IF(O1472&gt;=1,O1472,0))</f>
        <v/>
      </c>
      <c r="Q1472" s="27">
        <f>IF(E1472="","",MAX(0,E1472-22))</f>
        <v/>
      </c>
      <c r="R1472" s="27">
        <f>IF(H1472=1,E1472,"")</f>
        <v/>
      </c>
      <c r="S1472" s="27">
        <f>IF(AND(H1472=1,J1472&lt;&gt;""),E1472-J1472,"")</f>
        <v/>
      </c>
      <c r="T1472">
        <f>IF(G1472="","",MONTH(G1472))</f>
        <v/>
      </c>
    </row>
    <row r="1473">
      <c r="A1473" s="24" t="n">
        <v>2020</v>
      </c>
      <c r="B1473" s="24" t="n">
        <v>3</v>
      </c>
      <c r="C1473" s="24" t="n">
        <v>2</v>
      </c>
      <c r="D1473" s="24" t="n">
        <v>8</v>
      </c>
      <c r="E1473" s="24" t="n">
        <v>4.84</v>
      </c>
      <c r="F1473" s="25">
        <f>IF($E1473="","",DATE(IF($A1473="",nominal_year,$A1473),$B1473,$C1473)+($D1473-IF(LEFT(hour_conv,1)="1",1,0))/24)</f>
        <v/>
      </c>
      <c r="G1473" s="26">
        <f>IF(F1473="","",INT(F1473))</f>
        <v/>
      </c>
      <c r="H1473">
        <f>IF(G1473="","",IF(AND(MONTH(G1473)*100+DAY(G1473)&gt;=season_lo,MONTH(G1473)*100+DAY(G1473)&lt;=season_hi),1,0))</f>
        <v/>
      </c>
      <c r="I1473">
        <f>IF(G1473="","",G1473-first_day+1)</f>
        <v/>
      </c>
      <c r="J1473" s="27">
        <f>IF(I1473="","",INDEX(Daily!$J$2:$J$421,I1473))</f>
        <v/>
      </c>
      <c r="K1473" s="27">
        <f>IF(J1473="","",J1473+cat_offset)</f>
        <v/>
      </c>
      <c r="L1473" s="27">
        <f>IF(J1473="","",MAX(0,E1473-J1473)^2)</f>
        <v/>
      </c>
      <c r="M1473" s="27">
        <f>IF(J1473="","",MAX(0,E1473-(J1473+twcdh_off))^2)</f>
        <v/>
      </c>
      <c r="N1473" s="27">
        <f>IF(E1473="","",MAX(0,E1473-swcdh_thr)^2)</f>
        <v/>
      </c>
      <c r="O1473">
        <f>IF(K1473="","",ROUND(E1473-K1473,0))</f>
        <v/>
      </c>
      <c r="P1473">
        <f>IF(O1473="","",IF(O1473&gt;=1,O1473,0))</f>
        <v/>
      </c>
      <c r="Q1473" s="27">
        <f>IF(E1473="","",MAX(0,E1473-22))</f>
        <v/>
      </c>
      <c r="R1473" s="27">
        <f>IF(H1473=1,E1473,"")</f>
        <v/>
      </c>
      <c r="S1473" s="27">
        <f>IF(AND(H1473=1,J1473&lt;&gt;""),E1473-J1473,"")</f>
        <v/>
      </c>
      <c r="T1473">
        <f>IF(G1473="","",MONTH(G1473))</f>
        <v/>
      </c>
    </row>
    <row r="1474">
      <c r="A1474" s="24" t="n">
        <v>2020</v>
      </c>
      <c r="B1474" s="24" t="n">
        <v>3</v>
      </c>
      <c r="C1474" s="24" t="n">
        <v>2</v>
      </c>
      <c r="D1474" s="24" t="n">
        <v>9</v>
      </c>
      <c r="E1474" s="24" t="n">
        <v>6.68</v>
      </c>
      <c r="F1474" s="25">
        <f>IF($E1474="","",DATE(IF($A1474="",nominal_year,$A1474),$B1474,$C1474)+($D1474-IF(LEFT(hour_conv,1)="1",1,0))/24)</f>
        <v/>
      </c>
      <c r="G1474" s="26">
        <f>IF(F1474="","",INT(F1474))</f>
        <v/>
      </c>
      <c r="H1474">
        <f>IF(G1474="","",IF(AND(MONTH(G1474)*100+DAY(G1474)&gt;=season_lo,MONTH(G1474)*100+DAY(G1474)&lt;=season_hi),1,0))</f>
        <v/>
      </c>
      <c r="I1474">
        <f>IF(G1474="","",G1474-first_day+1)</f>
        <v/>
      </c>
      <c r="J1474" s="27">
        <f>IF(I1474="","",INDEX(Daily!$J$2:$J$421,I1474))</f>
        <v/>
      </c>
      <c r="K1474" s="27">
        <f>IF(J1474="","",J1474+cat_offset)</f>
        <v/>
      </c>
      <c r="L1474" s="27">
        <f>IF(J1474="","",MAX(0,E1474-J1474)^2)</f>
        <v/>
      </c>
      <c r="M1474" s="27">
        <f>IF(J1474="","",MAX(0,E1474-(J1474+twcdh_off))^2)</f>
        <v/>
      </c>
      <c r="N1474" s="27">
        <f>IF(E1474="","",MAX(0,E1474-swcdh_thr)^2)</f>
        <v/>
      </c>
      <c r="O1474">
        <f>IF(K1474="","",ROUND(E1474-K1474,0))</f>
        <v/>
      </c>
      <c r="P1474">
        <f>IF(O1474="","",IF(O1474&gt;=1,O1474,0))</f>
        <v/>
      </c>
      <c r="Q1474" s="27">
        <f>IF(E1474="","",MAX(0,E1474-22))</f>
        <v/>
      </c>
      <c r="R1474" s="27">
        <f>IF(H1474=1,E1474,"")</f>
        <v/>
      </c>
      <c r="S1474" s="27">
        <f>IF(AND(H1474=1,J1474&lt;&gt;""),E1474-J1474,"")</f>
        <v/>
      </c>
      <c r="T1474">
        <f>IF(G1474="","",MONTH(G1474))</f>
        <v/>
      </c>
    </row>
    <row r="1475">
      <c r="A1475" s="24" t="n">
        <v>2020</v>
      </c>
      <c r="B1475" s="24" t="n">
        <v>3</v>
      </c>
      <c r="C1475" s="24" t="n">
        <v>2</v>
      </c>
      <c r="D1475" s="24" t="n">
        <v>10</v>
      </c>
      <c r="E1475" s="24" t="n">
        <v>6.82</v>
      </c>
      <c r="F1475" s="25">
        <f>IF($E1475="","",DATE(IF($A1475="",nominal_year,$A1475),$B1475,$C1475)+($D1475-IF(LEFT(hour_conv,1)="1",1,0))/24)</f>
        <v/>
      </c>
      <c r="G1475" s="26">
        <f>IF(F1475="","",INT(F1475))</f>
        <v/>
      </c>
      <c r="H1475">
        <f>IF(G1475="","",IF(AND(MONTH(G1475)*100+DAY(G1475)&gt;=season_lo,MONTH(G1475)*100+DAY(G1475)&lt;=season_hi),1,0))</f>
        <v/>
      </c>
      <c r="I1475">
        <f>IF(G1475="","",G1475-first_day+1)</f>
        <v/>
      </c>
      <c r="J1475" s="27">
        <f>IF(I1475="","",INDEX(Daily!$J$2:$J$421,I1475))</f>
        <v/>
      </c>
      <c r="K1475" s="27">
        <f>IF(J1475="","",J1475+cat_offset)</f>
        <v/>
      </c>
      <c r="L1475" s="27">
        <f>IF(J1475="","",MAX(0,E1475-J1475)^2)</f>
        <v/>
      </c>
      <c r="M1475" s="27">
        <f>IF(J1475="","",MAX(0,E1475-(J1475+twcdh_off))^2)</f>
        <v/>
      </c>
      <c r="N1475" s="27">
        <f>IF(E1475="","",MAX(0,E1475-swcdh_thr)^2)</f>
        <v/>
      </c>
      <c r="O1475">
        <f>IF(K1475="","",ROUND(E1475-K1475,0))</f>
        <v/>
      </c>
      <c r="P1475">
        <f>IF(O1475="","",IF(O1475&gt;=1,O1475,0))</f>
        <v/>
      </c>
      <c r="Q1475" s="27">
        <f>IF(E1475="","",MAX(0,E1475-22))</f>
        <v/>
      </c>
      <c r="R1475" s="27">
        <f>IF(H1475=1,E1475,"")</f>
        <v/>
      </c>
      <c r="S1475" s="27">
        <f>IF(AND(H1475=1,J1475&lt;&gt;""),E1475-J1475,"")</f>
        <v/>
      </c>
      <c r="T1475">
        <f>IF(G1475="","",MONTH(G1475))</f>
        <v/>
      </c>
    </row>
    <row r="1476">
      <c r="A1476" s="24" t="n">
        <v>2020</v>
      </c>
      <c r="B1476" s="24" t="n">
        <v>3</v>
      </c>
      <c r="C1476" s="24" t="n">
        <v>2</v>
      </c>
      <c r="D1476" s="24" t="n">
        <v>11</v>
      </c>
      <c r="E1476" s="24" t="n">
        <v>8.029999999999999</v>
      </c>
      <c r="F1476" s="25">
        <f>IF($E1476="","",DATE(IF($A1476="",nominal_year,$A1476),$B1476,$C1476)+($D1476-IF(LEFT(hour_conv,1)="1",1,0))/24)</f>
        <v/>
      </c>
      <c r="G1476" s="26">
        <f>IF(F1476="","",INT(F1476))</f>
        <v/>
      </c>
      <c r="H1476">
        <f>IF(G1476="","",IF(AND(MONTH(G1476)*100+DAY(G1476)&gt;=season_lo,MONTH(G1476)*100+DAY(G1476)&lt;=season_hi),1,0))</f>
        <v/>
      </c>
      <c r="I1476">
        <f>IF(G1476="","",G1476-first_day+1)</f>
        <v/>
      </c>
      <c r="J1476" s="27">
        <f>IF(I1476="","",INDEX(Daily!$J$2:$J$421,I1476))</f>
        <v/>
      </c>
      <c r="K1476" s="27">
        <f>IF(J1476="","",J1476+cat_offset)</f>
        <v/>
      </c>
      <c r="L1476" s="27">
        <f>IF(J1476="","",MAX(0,E1476-J1476)^2)</f>
        <v/>
      </c>
      <c r="M1476" s="27">
        <f>IF(J1476="","",MAX(0,E1476-(J1476+twcdh_off))^2)</f>
        <v/>
      </c>
      <c r="N1476" s="27">
        <f>IF(E1476="","",MAX(0,E1476-swcdh_thr)^2)</f>
        <v/>
      </c>
      <c r="O1476">
        <f>IF(K1476="","",ROUND(E1476-K1476,0))</f>
        <v/>
      </c>
      <c r="P1476">
        <f>IF(O1476="","",IF(O1476&gt;=1,O1476,0))</f>
        <v/>
      </c>
      <c r="Q1476" s="27">
        <f>IF(E1476="","",MAX(0,E1476-22))</f>
        <v/>
      </c>
      <c r="R1476" s="27">
        <f>IF(H1476=1,E1476,"")</f>
        <v/>
      </c>
      <c r="S1476" s="27">
        <f>IF(AND(H1476=1,J1476&lt;&gt;""),E1476-J1476,"")</f>
        <v/>
      </c>
      <c r="T1476">
        <f>IF(G1476="","",MONTH(G1476))</f>
        <v/>
      </c>
    </row>
    <row r="1477">
      <c r="A1477" s="24" t="n">
        <v>2020</v>
      </c>
      <c r="B1477" s="24" t="n">
        <v>3</v>
      </c>
      <c r="C1477" s="24" t="n">
        <v>2</v>
      </c>
      <c r="D1477" s="24" t="n">
        <v>12</v>
      </c>
      <c r="E1477" s="24" t="n">
        <v>8.1</v>
      </c>
      <c r="F1477" s="25">
        <f>IF($E1477="","",DATE(IF($A1477="",nominal_year,$A1477),$B1477,$C1477)+($D1477-IF(LEFT(hour_conv,1)="1",1,0))/24)</f>
        <v/>
      </c>
      <c r="G1477" s="26">
        <f>IF(F1477="","",INT(F1477))</f>
        <v/>
      </c>
      <c r="H1477">
        <f>IF(G1477="","",IF(AND(MONTH(G1477)*100+DAY(G1477)&gt;=season_lo,MONTH(G1477)*100+DAY(G1477)&lt;=season_hi),1,0))</f>
        <v/>
      </c>
      <c r="I1477">
        <f>IF(G1477="","",G1477-first_day+1)</f>
        <v/>
      </c>
      <c r="J1477" s="27">
        <f>IF(I1477="","",INDEX(Daily!$J$2:$J$421,I1477))</f>
        <v/>
      </c>
      <c r="K1477" s="27">
        <f>IF(J1477="","",J1477+cat_offset)</f>
        <v/>
      </c>
      <c r="L1477" s="27">
        <f>IF(J1477="","",MAX(0,E1477-J1477)^2)</f>
        <v/>
      </c>
      <c r="M1477" s="27">
        <f>IF(J1477="","",MAX(0,E1477-(J1477+twcdh_off))^2)</f>
        <v/>
      </c>
      <c r="N1477" s="27">
        <f>IF(E1477="","",MAX(0,E1477-swcdh_thr)^2)</f>
        <v/>
      </c>
      <c r="O1477">
        <f>IF(K1477="","",ROUND(E1477-K1477,0))</f>
        <v/>
      </c>
      <c r="P1477">
        <f>IF(O1477="","",IF(O1477&gt;=1,O1477,0))</f>
        <v/>
      </c>
      <c r="Q1477" s="27">
        <f>IF(E1477="","",MAX(0,E1477-22))</f>
        <v/>
      </c>
      <c r="R1477" s="27">
        <f>IF(H1477=1,E1477,"")</f>
        <v/>
      </c>
      <c r="S1477" s="27">
        <f>IF(AND(H1477=1,J1477&lt;&gt;""),E1477-J1477,"")</f>
        <v/>
      </c>
      <c r="T1477">
        <f>IF(G1477="","",MONTH(G1477))</f>
        <v/>
      </c>
    </row>
    <row r="1478">
      <c r="A1478" s="24" t="n">
        <v>2020</v>
      </c>
      <c r="B1478" s="24" t="n">
        <v>3</v>
      </c>
      <c r="C1478" s="24" t="n">
        <v>2</v>
      </c>
      <c r="D1478" s="24" t="n">
        <v>13</v>
      </c>
      <c r="E1478" s="24" t="n">
        <v>9.380000000000001</v>
      </c>
      <c r="F1478" s="25">
        <f>IF($E1478="","",DATE(IF($A1478="",nominal_year,$A1478),$B1478,$C1478)+($D1478-IF(LEFT(hour_conv,1)="1",1,0))/24)</f>
        <v/>
      </c>
      <c r="G1478" s="26">
        <f>IF(F1478="","",INT(F1478))</f>
        <v/>
      </c>
      <c r="H1478">
        <f>IF(G1478="","",IF(AND(MONTH(G1478)*100+DAY(G1478)&gt;=season_lo,MONTH(G1478)*100+DAY(G1478)&lt;=season_hi),1,0))</f>
        <v/>
      </c>
      <c r="I1478">
        <f>IF(G1478="","",G1478-first_day+1)</f>
        <v/>
      </c>
      <c r="J1478" s="27">
        <f>IF(I1478="","",INDEX(Daily!$J$2:$J$421,I1478))</f>
        <v/>
      </c>
      <c r="K1478" s="27">
        <f>IF(J1478="","",J1478+cat_offset)</f>
        <v/>
      </c>
      <c r="L1478" s="27">
        <f>IF(J1478="","",MAX(0,E1478-J1478)^2)</f>
        <v/>
      </c>
      <c r="M1478" s="27">
        <f>IF(J1478="","",MAX(0,E1478-(J1478+twcdh_off))^2)</f>
        <v/>
      </c>
      <c r="N1478" s="27">
        <f>IF(E1478="","",MAX(0,E1478-swcdh_thr)^2)</f>
        <v/>
      </c>
      <c r="O1478">
        <f>IF(K1478="","",ROUND(E1478-K1478,0))</f>
        <v/>
      </c>
      <c r="P1478">
        <f>IF(O1478="","",IF(O1478&gt;=1,O1478,0))</f>
        <v/>
      </c>
      <c r="Q1478" s="27">
        <f>IF(E1478="","",MAX(0,E1478-22))</f>
        <v/>
      </c>
      <c r="R1478" s="27">
        <f>IF(H1478=1,E1478,"")</f>
        <v/>
      </c>
      <c r="S1478" s="27">
        <f>IF(AND(H1478=1,J1478&lt;&gt;""),E1478-J1478,"")</f>
        <v/>
      </c>
      <c r="T1478">
        <f>IF(G1478="","",MONTH(G1478))</f>
        <v/>
      </c>
    </row>
    <row r="1479">
      <c r="A1479" s="24" t="n">
        <v>2020</v>
      </c>
      <c r="B1479" s="24" t="n">
        <v>3</v>
      </c>
      <c r="C1479" s="24" t="n">
        <v>2</v>
      </c>
      <c r="D1479" s="24" t="n">
        <v>14</v>
      </c>
      <c r="E1479" s="24" t="n">
        <v>10.07</v>
      </c>
      <c r="F1479" s="25">
        <f>IF($E1479="","",DATE(IF($A1479="",nominal_year,$A1479),$B1479,$C1479)+($D1479-IF(LEFT(hour_conv,1)="1",1,0))/24)</f>
        <v/>
      </c>
      <c r="G1479" s="26">
        <f>IF(F1479="","",INT(F1479))</f>
        <v/>
      </c>
      <c r="H1479">
        <f>IF(G1479="","",IF(AND(MONTH(G1479)*100+DAY(G1479)&gt;=season_lo,MONTH(G1479)*100+DAY(G1479)&lt;=season_hi),1,0))</f>
        <v/>
      </c>
      <c r="I1479">
        <f>IF(G1479="","",G1479-first_day+1)</f>
        <v/>
      </c>
      <c r="J1479" s="27">
        <f>IF(I1479="","",INDEX(Daily!$J$2:$J$421,I1479))</f>
        <v/>
      </c>
      <c r="K1479" s="27">
        <f>IF(J1479="","",J1479+cat_offset)</f>
        <v/>
      </c>
      <c r="L1479" s="27">
        <f>IF(J1479="","",MAX(0,E1479-J1479)^2)</f>
        <v/>
      </c>
      <c r="M1479" s="27">
        <f>IF(J1479="","",MAX(0,E1479-(J1479+twcdh_off))^2)</f>
        <v/>
      </c>
      <c r="N1479" s="27">
        <f>IF(E1479="","",MAX(0,E1479-swcdh_thr)^2)</f>
        <v/>
      </c>
      <c r="O1479">
        <f>IF(K1479="","",ROUND(E1479-K1479,0))</f>
        <v/>
      </c>
      <c r="P1479">
        <f>IF(O1479="","",IF(O1479&gt;=1,O1479,0))</f>
        <v/>
      </c>
      <c r="Q1479" s="27">
        <f>IF(E1479="","",MAX(0,E1479-22))</f>
        <v/>
      </c>
      <c r="R1479" s="27">
        <f>IF(H1479=1,E1479,"")</f>
        <v/>
      </c>
      <c r="S1479" s="27">
        <f>IF(AND(H1479=1,J1479&lt;&gt;""),E1479-J1479,"")</f>
        <v/>
      </c>
      <c r="T1479">
        <f>IF(G1479="","",MONTH(G1479))</f>
        <v/>
      </c>
    </row>
    <row r="1480">
      <c r="A1480" s="24" t="n">
        <v>2020</v>
      </c>
      <c r="B1480" s="24" t="n">
        <v>3</v>
      </c>
      <c r="C1480" s="24" t="n">
        <v>2</v>
      </c>
      <c r="D1480" s="24" t="n">
        <v>15</v>
      </c>
      <c r="E1480" s="24" t="n">
        <v>10.88</v>
      </c>
      <c r="F1480" s="25">
        <f>IF($E1480="","",DATE(IF($A1480="",nominal_year,$A1480),$B1480,$C1480)+($D1480-IF(LEFT(hour_conv,1)="1",1,0))/24)</f>
        <v/>
      </c>
      <c r="G1480" s="26">
        <f>IF(F1480="","",INT(F1480))</f>
        <v/>
      </c>
      <c r="H1480">
        <f>IF(G1480="","",IF(AND(MONTH(G1480)*100+DAY(G1480)&gt;=season_lo,MONTH(G1480)*100+DAY(G1480)&lt;=season_hi),1,0))</f>
        <v/>
      </c>
      <c r="I1480">
        <f>IF(G1480="","",G1480-first_day+1)</f>
        <v/>
      </c>
      <c r="J1480" s="27">
        <f>IF(I1480="","",INDEX(Daily!$J$2:$J$421,I1480))</f>
        <v/>
      </c>
      <c r="K1480" s="27">
        <f>IF(J1480="","",J1480+cat_offset)</f>
        <v/>
      </c>
      <c r="L1480" s="27">
        <f>IF(J1480="","",MAX(0,E1480-J1480)^2)</f>
        <v/>
      </c>
      <c r="M1480" s="27">
        <f>IF(J1480="","",MAX(0,E1480-(J1480+twcdh_off))^2)</f>
        <v/>
      </c>
      <c r="N1480" s="27">
        <f>IF(E1480="","",MAX(0,E1480-swcdh_thr)^2)</f>
        <v/>
      </c>
      <c r="O1480">
        <f>IF(K1480="","",ROUND(E1480-K1480,0))</f>
        <v/>
      </c>
      <c r="P1480">
        <f>IF(O1480="","",IF(O1480&gt;=1,O1480,0))</f>
        <v/>
      </c>
      <c r="Q1480" s="27">
        <f>IF(E1480="","",MAX(0,E1480-22))</f>
        <v/>
      </c>
      <c r="R1480" s="27">
        <f>IF(H1480=1,E1480,"")</f>
        <v/>
      </c>
      <c r="S1480" s="27">
        <f>IF(AND(H1480=1,J1480&lt;&gt;""),E1480-J1480,"")</f>
        <v/>
      </c>
      <c r="T1480">
        <f>IF(G1480="","",MONTH(G1480))</f>
        <v/>
      </c>
    </row>
    <row r="1481">
      <c r="A1481" s="24" t="n">
        <v>2020</v>
      </c>
      <c r="B1481" s="24" t="n">
        <v>3</v>
      </c>
      <c r="C1481" s="24" t="n">
        <v>2</v>
      </c>
      <c r="D1481" s="24" t="n">
        <v>16</v>
      </c>
      <c r="E1481" s="24" t="n">
        <v>10.01</v>
      </c>
      <c r="F1481" s="25">
        <f>IF($E1481="","",DATE(IF($A1481="",nominal_year,$A1481),$B1481,$C1481)+($D1481-IF(LEFT(hour_conv,1)="1",1,0))/24)</f>
        <v/>
      </c>
      <c r="G1481" s="26">
        <f>IF(F1481="","",INT(F1481))</f>
        <v/>
      </c>
      <c r="H1481">
        <f>IF(G1481="","",IF(AND(MONTH(G1481)*100+DAY(G1481)&gt;=season_lo,MONTH(G1481)*100+DAY(G1481)&lt;=season_hi),1,0))</f>
        <v/>
      </c>
      <c r="I1481">
        <f>IF(G1481="","",G1481-first_day+1)</f>
        <v/>
      </c>
      <c r="J1481" s="27">
        <f>IF(I1481="","",INDEX(Daily!$J$2:$J$421,I1481))</f>
        <v/>
      </c>
      <c r="K1481" s="27">
        <f>IF(J1481="","",J1481+cat_offset)</f>
        <v/>
      </c>
      <c r="L1481" s="27">
        <f>IF(J1481="","",MAX(0,E1481-J1481)^2)</f>
        <v/>
      </c>
      <c r="M1481" s="27">
        <f>IF(J1481="","",MAX(0,E1481-(J1481+twcdh_off))^2)</f>
        <v/>
      </c>
      <c r="N1481" s="27">
        <f>IF(E1481="","",MAX(0,E1481-swcdh_thr)^2)</f>
        <v/>
      </c>
      <c r="O1481">
        <f>IF(K1481="","",ROUND(E1481-K1481,0))</f>
        <v/>
      </c>
      <c r="P1481">
        <f>IF(O1481="","",IF(O1481&gt;=1,O1481,0))</f>
        <v/>
      </c>
      <c r="Q1481" s="27">
        <f>IF(E1481="","",MAX(0,E1481-22))</f>
        <v/>
      </c>
      <c r="R1481" s="27">
        <f>IF(H1481=1,E1481,"")</f>
        <v/>
      </c>
      <c r="S1481" s="27">
        <f>IF(AND(H1481=1,J1481&lt;&gt;""),E1481-J1481,"")</f>
        <v/>
      </c>
      <c r="T1481">
        <f>IF(G1481="","",MONTH(G1481))</f>
        <v/>
      </c>
    </row>
    <row r="1482">
      <c r="A1482" s="24" t="n">
        <v>2020</v>
      </c>
      <c r="B1482" s="24" t="n">
        <v>3</v>
      </c>
      <c r="C1482" s="24" t="n">
        <v>2</v>
      </c>
      <c r="D1482" s="24" t="n">
        <v>17</v>
      </c>
      <c r="E1482" s="24" t="n">
        <v>10.41</v>
      </c>
      <c r="F1482" s="25">
        <f>IF($E1482="","",DATE(IF($A1482="",nominal_year,$A1482),$B1482,$C1482)+($D1482-IF(LEFT(hour_conv,1)="1",1,0))/24)</f>
        <v/>
      </c>
      <c r="G1482" s="26">
        <f>IF(F1482="","",INT(F1482))</f>
        <v/>
      </c>
      <c r="H1482">
        <f>IF(G1482="","",IF(AND(MONTH(G1482)*100+DAY(G1482)&gt;=season_lo,MONTH(G1482)*100+DAY(G1482)&lt;=season_hi),1,0))</f>
        <v/>
      </c>
      <c r="I1482">
        <f>IF(G1482="","",G1482-first_day+1)</f>
        <v/>
      </c>
      <c r="J1482" s="27">
        <f>IF(I1482="","",INDEX(Daily!$J$2:$J$421,I1482))</f>
        <v/>
      </c>
      <c r="K1482" s="27">
        <f>IF(J1482="","",J1482+cat_offset)</f>
        <v/>
      </c>
      <c r="L1482" s="27">
        <f>IF(J1482="","",MAX(0,E1482-J1482)^2)</f>
        <v/>
      </c>
      <c r="M1482" s="27">
        <f>IF(J1482="","",MAX(0,E1482-(J1482+twcdh_off))^2)</f>
        <v/>
      </c>
      <c r="N1482" s="27">
        <f>IF(E1482="","",MAX(0,E1482-swcdh_thr)^2)</f>
        <v/>
      </c>
      <c r="O1482">
        <f>IF(K1482="","",ROUND(E1482-K1482,0))</f>
        <v/>
      </c>
      <c r="P1482">
        <f>IF(O1482="","",IF(O1482&gt;=1,O1482,0))</f>
        <v/>
      </c>
      <c r="Q1482" s="27">
        <f>IF(E1482="","",MAX(0,E1482-22))</f>
        <v/>
      </c>
      <c r="R1482" s="27">
        <f>IF(H1482=1,E1482,"")</f>
        <v/>
      </c>
      <c r="S1482" s="27">
        <f>IF(AND(H1482=1,J1482&lt;&gt;""),E1482-J1482,"")</f>
        <v/>
      </c>
      <c r="T1482">
        <f>IF(G1482="","",MONTH(G1482))</f>
        <v/>
      </c>
    </row>
    <row r="1483">
      <c r="A1483" s="24" t="n">
        <v>2020</v>
      </c>
      <c r="B1483" s="24" t="n">
        <v>3</v>
      </c>
      <c r="C1483" s="24" t="n">
        <v>2</v>
      </c>
      <c r="D1483" s="24" t="n">
        <v>18</v>
      </c>
      <c r="E1483" s="24" t="n">
        <v>9.94</v>
      </c>
      <c r="F1483" s="25">
        <f>IF($E1483="","",DATE(IF($A1483="",nominal_year,$A1483),$B1483,$C1483)+($D1483-IF(LEFT(hour_conv,1)="1",1,0))/24)</f>
        <v/>
      </c>
      <c r="G1483" s="26">
        <f>IF(F1483="","",INT(F1483))</f>
        <v/>
      </c>
      <c r="H1483">
        <f>IF(G1483="","",IF(AND(MONTH(G1483)*100+DAY(G1483)&gt;=season_lo,MONTH(G1483)*100+DAY(G1483)&lt;=season_hi),1,0))</f>
        <v/>
      </c>
      <c r="I1483">
        <f>IF(G1483="","",G1483-first_day+1)</f>
        <v/>
      </c>
      <c r="J1483" s="27">
        <f>IF(I1483="","",INDEX(Daily!$J$2:$J$421,I1483))</f>
        <v/>
      </c>
      <c r="K1483" s="27">
        <f>IF(J1483="","",J1483+cat_offset)</f>
        <v/>
      </c>
      <c r="L1483" s="27">
        <f>IF(J1483="","",MAX(0,E1483-J1483)^2)</f>
        <v/>
      </c>
      <c r="M1483" s="27">
        <f>IF(J1483="","",MAX(0,E1483-(J1483+twcdh_off))^2)</f>
        <v/>
      </c>
      <c r="N1483" s="27">
        <f>IF(E1483="","",MAX(0,E1483-swcdh_thr)^2)</f>
        <v/>
      </c>
      <c r="O1483">
        <f>IF(K1483="","",ROUND(E1483-K1483,0))</f>
        <v/>
      </c>
      <c r="P1483">
        <f>IF(O1483="","",IF(O1483&gt;=1,O1483,0))</f>
        <v/>
      </c>
      <c r="Q1483" s="27">
        <f>IF(E1483="","",MAX(0,E1483-22))</f>
        <v/>
      </c>
      <c r="R1483" s="27">
        <f>IF(H1483=1,E1483,"")</f>
        <v/>
      </c>
      <c r="S1483" s="27">
        <f>IF(AND(H1483=1,J1483&lt;&gt;""),E1483-J1483,"")</f>
        <v/>
      </c>
      <c r="T1483">
        <f>IF(G1483="","",MONTH(G1483))</f>
        <v/>
      </c>
    </row>
    <row r="1484">
      <c r="A1484" s="24" t="n">
        <v>2020</v>
      </c>
      <c r="B1484" s="24" t="n">
        <v>3</v>
      </c>
      <c r="C1484" s="24" t="n">
        <v>2</v>
      </c>
      <c r="D1484" s="24" t="n">
        <v>19</v>
      </c>
      <c r="E1484" s="24" t="n">
        <v>8.859999999999999</v>
      </c>
      <c r="F1484" s="25">
        <f>IF($E1484="","",DATE(IF($A1484="",nominal_year,$A1484),$B1484,$C1484)+($D1484-IF(LEFT(hour_conv,1)="1",1,0))/24)</f>
        <v/>
      </c>
      <c r="G1484" s="26">
        <f>IF(F1484="","",INT(F1484))</f>
        <v/>
      </c>
      <c r="H1484">
        <f>IF(G1484="","",IF(AND(MONTH(G1484)*100+DAY(G1484)&gt;=season_lo,MONTH(G1484)*100+DAY(G1484)&lt;=season_hi),1,0))</f>
        <v/>
      </c>
      <c r="I1484">
        <f>IF(G1484="","",G1484-first_day+1)</f>
        <v/>
      </c>
      <c r="J1484" s="27">
        <f>IF(I1484="","",INDEX(Daily!$J$2:$J$421,I1484))</f>
        <v/>
      </c>
      <c r="K1484" s="27">
        <f>IF(J1484="","",J1484+cat_offset)</f>
        <v/>
      </c>
      <c r="L1484" s="27">
        <f>IF(J1484="","",MAX(0,E1484-J1484)^2)</f>
        <v/>
      </c>
      <c r="M1484" s="27">
        <f>IF(J1484="","",MAX(0,E1484-(J1484+twcdh_off))^2)</f>
        <v/>
      </c>
      <c r="N1484" s="27">
        <f>IF(E1484="","",MAX(0,E1484-swcdh_thr)^2)</f>
        <v/>
      </c>
      <c r="O1484">
        <f>IF(K1484="","",ROUND(E1484-K1484,0))</f>
        <v/>
      </c>
      <c r="P1484">
        <f>IF(O1484="","",IF(O1484&gt;=1,O1484,0))</f>
        <v/>
      </c>
      <c r="Q1484" s="27">
        <f>IF(E1484="","",MAX(0,E1484-22))</f>
        <v/>
      </c>
      <c r="R1484" s="27">
        <f>IF(H1484=1,E1484,"")</f>
        <v/>
      </c>
      <c r="S1484" s="27">
        <f>IF(AND(H1484=1,J1484&lt;&gt;""),E1484-J1484,"")</f>
        <v/>
      </c>
      <c r="T1484">
        <f>IF(G1484="","",MONTH(G1484))</f>
        <v/>
      </c>
    </row>
    <row r="1485">
      <c r="A1485" s="24" t="n">
        <v>2020</v>
      </c>
      <c r="B1485" s="24" t="n">
        <v>3</v>
      </c>
      <c r="C1485" s="24" t="n">
        <v>2</v>
      </c>
      <c r="D1485" s="24" t="n">
        <v>20</v>
      </c>
      <c r="E1485" s="24" t="n">
        <v>8.529999999999999</v>
      </c>
      <c r="F1485" s="25">
        <f>IF($E1485="","",DATE(IF($A1485="",nominal_year,$A1485),$B1485,$C1485)+($D1485-IF(LEFT(hour_conv,1)="1",1,0))/24)</f>
        <v/>
      </c>
      <c r="G1485" s="26">
        <f>IF(F1485="","",INT(F1485))</f>
        <v/>
      </c>
      <c r="H1485">
        <f>IF(G1485="","",IF(AND(MONTH(G1485)*100+DAY(G1485)&gt;=season_lo,MONTH(G1485)*100+DAY(G1485)&lt;=season_hi),1,0))</f>
        <v/>
      </c>
      <c r="I1485">
        <f>IF(G1485="","",G1485-first_day+1)</f>
        <v/>
      </c>
      <c r="J1485" s="27">
        <f>IF(I1485="","",INDEX(Daily!$J$2:$J$421,I1485))</f>
        <v/>
      </c>
      <c r="K1485" s="27">
        <f>IF(J1485="","",J1485+cat_offset)</f>
        <v/>
      </c>
      <c r="L1485" s="27">
        <f>IF(J1485="","",MAX(0,E1485-J1485)^2)</f>
        <v/>
      </c>
      <c r="M1485" s="27">
        <f>IF(J1485="","",MAX(0,E1485-(J1485+twcdh_off))^2)</f>
        <v/>
      </c>
      <c r="N1485" s="27">
        <f>IF(E1485="","",MAX(0,E1485-swcdh_thr)^2)</f>
        <v/>
      </c>
      <c r="O1485">
        <f>IF(K1485="","",ROUND(E1485-K1485,0))</f>
        <v/>
      </c>
      <c r="P1485">
        <f>IF(O1485="","",IF(O1485&gt;=1,O1485,0))</f>
        <v/>
      </c>
      <c r="Q1485" s="27">
        <f>IF(E1485="","",MAX(0,E1485-22))</f>
        <v/>
      </c>
      <c r="R1485" s="27">
        <f>IF(H1485=1,E1485,"")</f>
        <v/>
      </c>
      <c r="S1485" s="27">
        <f>IF(AND(H1485=1,J1485&lt;&gt;""),E1485-J1485,"")</f>
        <v/>
      </c>
      <c r="T1485">
        <f>IF(G1485="","",MONTH(G1485))</f>
        <v/>
      </c>
    </row>
    <row r="1486">
      <c r="A1486" s="24" t="n">
        <v>2020</v>
      </c>
      <c r="B1486" s="24" t="n">
        <v>3</v>
      </c>
      <c r="C1486" s="24" t="n">
        <v>2</v>
      </c>
      <c r="D1486" s="24" t="n">
        <v>21</v>
      </c>
      <c r="E1486" s="24" t="n">
        <v>7.58</v>
      </c>
      <c r="F1486" s="25">
        <f>IF($E1486="","",DATE(IF($A1486="",nominal_year,$A1486),$B1486,$C1486)+($D1486-IF(LEFT(hour_conv,1)="1",1,0))/24)</f>
        <v/>
      </c>
      <c r="G1486" s="26">
        <f>IF(F1486="","",INT(F1486))</f>
        <v/>
      </c>
      <c r="H1486">
        <f>IF(G1486="","",IF(AND(MONTH(G1486)*100+DAY(G1486)&gt;=season_lo,MONTH(G1486)*100+DAY(G1486)&lt;=season_hi),1,0))</f>
        <v/>
      </c>
      <c r="I1486">
        <f>IF(G1486="","",G1486-first_day+1)</f>
        <v/>
      </c>
      <c r="J1486" s="27">
        <f>IF(I1486="","",INDEX(Daily!$J$2:$J$421,I1486))</f>
        <v/>
      </c>
      <c r="K1486" s="27">
        <f>IF(J1486="","",J1486+cat_offset)</f>
        <v/>
      </c>
      <c r="L1486" s="27">
        <f>IF(J1486="","",MAX(0,E1486-J1486)^2)</f>
        <v/>
      </c>
      <c r="M1486" s="27">
        <f>IF(J1486="","",MAX(0,E1486-(J1486+twcdh_off))^2)</f>
        <v/>
      </c>
      <c r="N1486" s="27">
        <f>IF(E1486="","",MAX(0,E1486-swcdh_thr)^2)</f>
        <v/>
      </c>
      <c r="O1486">
        <f>IF(K1486="","",ROUND(E1486-K1486,0))</f>
        <v/>
      </c>
      <c r="P1486">
        <f>IF(O1486="","",IF(O1486&gt;=1,O1486,0))</f>
        <v/>
      </c>
      <c r="Q1486" s="27">
        <f>IF(E1486="","",MAX(0,E1486-22))</f>
        <v/>
      </c>
      <c r="R1486" s="27">
        <f>IF(H1486=1,E1486,"")</f>
        <v/>
      </c>
      <c r="S1486" s="27">
        <f>IF(AND(H1486=1,J1486&lt;&gt;""),E1486-J1486,"")</f>
        <v/>
      </c>
      <c r="T1486">
        <f>IF(G1486="","",MONTH(G1486))</f>
        <v/>
      </c>
    </row>
    <row r="1487">
      <c r="A1487" s="24" t="n">
        <v>2020</v>
      </c>
      <c r="B1487" s="24" t="n">
        <v>3</v>
      </c>
      <c r="C1487" s="24" t="n">
        <v>2</v>
      </c>
      <c r="D1487" s="24" t="n">
        <v>22</v>
      </c>
      <c r="E1487" s="24" t="n">
        <v>5.85</v>
      </c>
      <c r="F1487" s="25">
        <f>IF($E1487="","",DATE(IF($A1487="",nominal_year,$A1487),$B1487,$C1487)+($D1487-IF(LEFT(hour_conv,1)="1",1,0))/24)</f>
        <v/>
      </c>
      <c r="G1487" s="26">
        <f>IF(F1487="","",INT(F1487))</f>
        <v/>
      </c>
      <c r="H1487">
        <f>IF(G1487="","",IF(AND(MONTH(G1487)*100+DAY(G1487)&gt;=season_lo,MONTH(G1487)*100+DAY(G1487)&lt;=season_hi),1,0))</f>
        <v/>
      </c>
      <c r="I1487">
        <f>IF(G1487="","",G1487-first_day+1)</f>
        <v/>
      </c>
      <c r="J1487" s="27">
        <f>IF(I1487="","",INDEX(Daily!$J$2:$J$421,I1487))</f>
        <v/>
      </c>
      <c r="K1487" s="27">
        <f>IF(J1487="","",J1487+cat_offset)</f>
        <v/>
      </c>
      <c r="L1487" s="27">
        <f>IF(J1487="","",MAX(0,E1487-J1487)^2)</f>
        <v/>
      </c>
      <c r="M1487" s="27">
        <f>IF(J1487="","",MAX(0,E1487-(J1487+twcdh_off))^2)</f>
        <v/>
      </c>
      <c r="N1487" s="27">
        <f>IF(E1487="","",MAX(0,E1487-swcdh_thr)^2)</f>
        <v/>
      </c>
      <c r="O1487">
        <f>IF(K1487="","",ROUND(E1487-K1487,0))</f>
        <v/>
      </c>
      <c r="P1487">
        <f>IF(O1487="","",IF(O1487&gt;=1,O1487,0))</f>
        <v/>
      </c>
      <c r="Q1487" s="27">
        <f>IF(E1487="","",MAX(0,E1487-22))</f>
        <v/>
      </c>
      <c r="R1487" s="27">
        <f>IF(H1487=1,E1487,"")</f>
        <v/>
      </c>
      <c r="S1487" s="27">
        <f>IF(AND(H1487=1,J1487&lt;&gt;""),E1487-J1487,"")</f>
        <v/>
      </c>
      <c r="T1487">
        <f>IF(G1487="","",MONTH(G1487))</f>
        <v/>
      </c>
    </row>
    <row r="1488">
      <c r="A1488" s="24" t="n">
        <v>2020</v>
      </c>
      <c r="B1488" s="24" t="n">
        <v>3</v>
      </c>
      <c r="C1488" s="24" t="n">
        <v>2</v>
      </c>
      <c r="D1488" s="24" t="n">
        <v>23</v>
      </c>
      <c r="E1488" s="24" t="n">
        <v>6.1</v>
      </c>
      <c r="F1488" s="25">
        <f>IF($E1488="","",DATE(IF($A1488="",nominal_year,$A1488),$B1488,$C1488)+($D1488-IF(LEFT(hour_conv,1)="1",1,0))/24)</f>
        <v/>
      </c>
      <c r="G1488" s="26">
        <f>IF(F1488="","",INT(F1488))</f>
        <v/>
      </c>
      <c r="H1488">
        <f>IF(G1488="","",IF(AND(MONTH(G1488)*100+DAY(G1488)&gt;=season_lo,MONTH(G1488)*100+DAY(G1488)&lt;=season_hi),1,0))</f>
        <v/>
      </c>
      <c r="I1488">
        <f>IF(G1488="","",G1488-first_day+1)</f>
        <v/>
      </c>
      <c r="J1488" s="27">
        <f>IF(I1488="","",INDEX(Daily!$J$2:$J$421,I1488))</f>
        <v/>
      </c>
      <c r="K1488" s="27">
        <f>IF(J1488="","",J1488+cat_offset)</f>
        <v/>
      </c>
      <c r="L1488" s="27">
        <f>IF(J1488="","",MAX(0,E1488-J1488)^2)</f>
        <v/>
      </c>
      <c r="M1488" s="27">
        <f>IF(J1488="","",MAX(0,E1488-(J1488+twcdh_off))^2)</f>
        <v/>
      </c>
      <c r="N1488" s="27">
        <f>IF(E1488="","",MAX(0,E1488-swcdh_thr)^2)</f>
        <v/>
      </c>
      <c r="O1488">
        <f>IF(K1488="","",ROUND(E1488-K1488,0))</f>
        <v/>
      </c>
      <c r="P1488">
        <f>IF(O1488="","",IF(O1488&gt;=1,O1488,0))</f>
        <v/>
      </c>
      <c r="Q1488" s="27">
        <f>IF(E1488="","",MAX(0,E1488-22))</f>
        <v/>
      </c>
      <c r="R1488" s="27">
        <f>IF(H1488=1,E1488,"")</f>
        <v/>
      </c>
      <c r="S1488" s="27">
        <f>IF(AND(H1488=1,J1488&lt;&gt;""),E1488-J1488,"")</f>
        <v/>
      </c>
      <c r="T1488">
        <f>IF(G1488="","",MONTH(G1488))</f>
        <v/>
      </c>
    </row>
    <row r="1489">
      <c r="A1489" s="24" t="n">
        <v>2020</v>
      </c>
      <c r="B1489" s="24" t="n">
        <v>3</v>
      </c>
      <c r="C1489" s="24" t="n">
        <v>2</v>
      </c>
      <c r="D1489" s="24" t="n">
        <v>24</v>
      </c>
      <c r="E1489" s="24" t="n">
        <v>5.23</v>
      </c>
      <c r="F1489" s="25">
        <f>IF($E1489="","",DATE(IF($A1489="",nominal_year,$A1489),$B1489,$C1489)+($D1489-IF(LEFT(hour_conv,1)="1",1,0))/24)</f>
        <v/>
      </c>
      <c r="G1489" s="26">
        <f>IF(F1489="","",INT(F1489))</f>
        <v/>
      </c>
      <c r="H1489">
        <f>IF(G1489="","",IF(AND(MONTH(G1489)*100+DAY(G1489)&gt;=season_lo,MONTH(G1489)*100+DAY(G1489)&lt;=season_hi),1,0))</f>
        <v/>
      </c>
      <c r="I1489">
        <f>IF(G1489="","",G1489-first_day+1)</f>
        <v/>
      </c>
      <c r="J1489" s="27">
        <f>IF(I1489="","",INDEX(Daily!$J$2:$J$421,I1489))</f>
        <v/>
      </c>
      <c r="K1489" s="27">
        <f>IF(J1489="","",J1489+cat_offset)</f>
        <v/>
      </c>
      <c r="L1489" s="27">
        <f>IF(J1489="","",MAX(0,E1489-J1489)^2)</f>
        <v/>
      </c>
      <c r="M1489" s="27">
        <f>IF(J1489="","",MAX(0,E1489-(J1489+twcdh_off))^2)</f>
        <v/>
      </c>
      <c r="N1489" s="27">
        <f>IF(E1489="","",MAX(0,E1489-swcdh_thr)^2)</f>
        <v/>
      </c>
      <c r="O1489">
        <f>IF(K1489="","",ROUND(E1489-K1489,0))</f>
        <v/>
      </c>
      <c r="P1489">
        <f>IF(O1489="","",IF(O1489&gt;=1,O1489,0))</f>
        <v/>
      </c>
      <c r="Q1489" s="27">
        <f>IF(E1489="","",MAX(0,E1489-22))</f>
        <v/>
      </c>
      <c r="R1489" s="27">
        <f>IF(H1489=1,E1489,"")</f>
        <v/>
      </c>
      <c r="S1489" s="27">
        <f>IF(AND(H1489=1,J1489&lt;&gt;""),E1489-J1489,"")</f>
        <v/>
      </c>
      <c r="T1489">
        <f>IF(G1489="","",MONTH(G1489))</f>
        <v/>
      </c>
    </row>
    <row r="1490">
      <c r="A1490" s="24" t="n">
        <v>2020</v>
      </c>
      <c r="B1490" s="24" t="n">
        <v>3</v>
      </c>
      <c r="C1490" s="24" t="n">
        <v>3</v>
      </c>
      <c r="D1490" s="24" t="n">
        <v>1</v>
      </c>
      <c r="E1490" s="24" t="n">
        <v>3.83</v>
      </c>
      <c r="F1490" s="25">
        <f>IF($E1490="","",DATE(IF($A1490="",nominal_year,$A1490),$B1490,$C1490)+($D1490-IF(LEFT(hour_conv,1)="1",1,0))/24)</f>
        <v/>
      </c>
      <c r="G1490" s="26">
        <f>IF(F1490="","",INT(F1490))</f>
        <v/>
      </c>
      <c r="H1490">
        <f>IF(G1490="","",IF(AND(MONTH(G1490)*100+DAY(G1490)&gt;=season_lo,MONTH(G1490)*100+DAY(G1490)&lt;=season_hi),1,0))</f>
        <v/>
      </c>
      <c r="I1490">
        <f>IF(G1490="","",G1490-first_day+1)</f>
        <v/>
      </c>
      <c r="J1490" s="27">
        <f>IF(I1490="","",INDEX(Daily!$J$2:$J$421,I1490))</f>
        <v/>
      </c>
      <c r="K1490" s="27">
        <f>IF(J1490="","",J1490+cat_offset)</f>
        <v/>
      </c>
      <c r="L1490" s="27">
        <f>IF(J1490="","",MAX(0,E1490-J1490)^2)</f>
        <v/>
      </c>
      <c r="M1490" s="27">
        <f>IF(J1490="","",MAX(0,E1490-(J1490+twcdh_off))^2)</f>
        <v/>
      </c>
      <c r="N1490" s="27">
        <f>IF(E1490="","",MAX(0,E1490-swcdh_thr)^2)</f>
        <v/>
      </c>
      <c r="O1490">
        <f>IF(K1490="","",ROUND(E1490-K1490,0))</f>
        <v/>
      </c>
      <c r="P1490">
        <f>IF(O1490="","",IF(O1490&gt;=1,O1490,0))</f>
        <v/>
      </c>
      <c r="Q1490" s="27">
        <f>IF(E1490="","",MAX(0,E1490-22))</f>
        <v/>
      </c>
      <c r="R1490" s="27">
        <f>IF(H1490=1,E1490,"")</f>
        <v/>
      </c>
      <c r="S1490" s="27">
        <f>IF(AND(H1490=1,J1490&lt;&gt;""),E1490-J1490,"")</f>
        <v/>
      </c>
      <c r="T1490">
        <f>IF(G1490="","",MONTH(G1490))</f>
        <v/>
      </c>
    </row>
    <row r="1491">
      <c r="A1491" s="24" t="n">
        <v>2020</v>
      </c>
      <c r="B1491" s="24" t="n">
        <v>3</v>
      </c>
      <c r="C1491" s="24" t="n">
        <v>3</v>
      </c>
      <c r="D1491" s="24" t="n">
        <v>2</v>
      </c>
      <c r="E1491" s="24" t="n">
        <v>2.91</v>
      </c>
      <c r="F1491" s="25">
        <f>IF($E1491="","",DATE(IF($A1491="",nominal_year,$A1491),$B1491,$C1491)+($D1491-IF(LEFT(hour_conv,1)="1",1,0))/24)</f>
        <v/>
      </c>
      <c r="G1491" s="26">
        <f>IF(F1491="","",INT(F1491))</f>
        <v/>
      </c>
      <c r="H1491">
        <f>IF(G1491="","",IF(AND(MONTH(G1491)*100+DAY(G1491)&gt;=season_lo,MONTH(G1491)*100+DAY(G1491)&lt;=season_hi),1,0))</f>
        <v/>
      </c>
      <c r="I1491">
        <f>IF(G1491="","",G1491-first_day+1)</f>
        <v/>
      </c>
      <c r="J1491" s="27">
        <f>IF(I1491="","",INDEX(Daily!$J$2:$J$421,I1491))</f>
        <v/>
      </c>
      <c r="K1491" s="27">
        <f>IF(J1491="","",J1491+cat_offset)</f>
        <v/>
      </c>
      <c r="L1491" s="27">
        <f>IF(J1491="","",MAX(0,E1491-J1491)^2)</f>
        <v/>
      </c>
      <c r="M1491" s="27">
        <f>IF(J1491="","",MAX(0,E1491-(J1491+twcdh_off))^2)</f>
        <v/>
      </c>
      <c r="N1491" s="27">
        <f>IF(E1491="","",MAX(0,E1491-swcdh_thr)^2)</f>
        <v/>
      </c>
      <c r="O1491">
        <f>IF(K1491="","",ROUND(E1491-K1491,0))</f>
        <v/>
      </c>
      <c r="P1491">
        <f>IF(O1491="","",IF(O1491&gt;=1,O1491,0))</f>
        <v/>
      </c>
      <c r="Q1491" s="27">
        <f>IF(E1491="","",MAX(0,E1491-22))</f>
        <v/>
      </c>
      <c r="R1491" s="27">
        <f>IF(H1491=1,E1491,"")</f>
        <v/>
      </c>
      <c r="S1491" s="27">
        <f>IF(AND(H1491=1,J1491&lt;&gt;""),E1491-J1491,"")</f>
        <v/>
      </c>
      <c r="T1491">
        <f>IF(G1491="","",MONTH(G1491))</f>
        <v/>
      </c>
    </row>
    <row r="1492">
      <c r="A1492" s="24" t="n">
        <v>2020</v>
      </c>
      <c r="B1492" s="24" t="n">
        <v>3</v>
      </c>
      <c r="C1492" s="24" t="n">
        <v>3</v>
      </c>
      <c r="D1492" s="24" t="n">
        <v>3</v>
      </c>
      <c r="E1492" s="24" t="n">
        <v>3.68</v>
      </c>
      <c r="F1492" s="25">
        <f>IF($E1492="","",DATE(IF($A1492="",nominal_year,$A1492),$B1492,$C1492)+($D1492-IF(LEFT(hour_conv,1)="1",1,0))/24)</f>
        <v/>
      </c>
      <c r="G1492" s="26">
        <f>IF(F1492="","",INT(F1492))</f>
        <v/>
      </c>
      <c r="H1492">
        <f>IF(G1492="","",IF(AND(MONTH(G1492)*100+DAY(G1492)&gt;=season_lo,MONTH(G1492)*100+DAY(G1492)&lt;=season_hi),1,0))</f>
        <v/>
      </c>
      <c r="I1492">
        <f>IF(G1492="","",G1492-first_day+1)</f>
        <v/>
      </c>
      <c r="J1492" s="27">
        <f>IF(I1492="","",INDEX(Daily!$J$2:$J$421,I1492))</f>
        <v/>
      </c>
      <c r="K1492" s="27">
        <f>IF(J1492="","",J1492+cat_offset)</f>
        <v/>
      </c>
      <c r="L1492" s="27">
        <f>IF(J1492="","",MAX(0,E1492-J1492)^2)</f>
        <v/>
      </c>
      <c r="M1492" s="27">
        <f>IF(J1492="","",MAX(0,E1492-(J1492+twcdh_off))^2)</f>
        <v/>
      </c>
      <c r="N1492" s="27">
        <f>IF(E1492="","",MAX(0,E1492-swcdh_thr)^2)</f>
        <v/>
      </c>
      <c r="O1492">
        <f>IF(K1492="","",ROUND(E1492-K1492,0))</f>
        <v/>
      </c>
      <c r="P1492">
        <f>IF(O1492="","",IF(O1492&gt;=1,O1492,0))</f>
        <v/>
      </c>
      <c r="Q1492" s="27">
        <f>IF(E1492="","",MAX(0,E1492-22))</f>
        <v/>
      </c>
      <c r="R1492" s="27">
        <f>IF(H1492=1,E1492,"")</f>
        <v/>
      </c>
      <c r="S1492" s="27">
        <f>IF(AND(H1492=1,J1492&lt;&gt;""),E1492-J1492,"")</f>
        <v/>
      </c>
      <c r="T1492">
        <f>IF(G1492="","",MONTH(G1492))</f>
        <v/>
      </c>
    </row>
    <row r="1493">
      <c r="A1493" s="24" t="n">
        <v>2020</v>
      </c>
      <c r="B1493" s="24" t="n">
        <v>3</v>
      </c>
      <c r="C1493" s="24" t="n">
        <v>3</v>
      </c>
      <c r="D1493" s="24" t="n">
        <v>4</v>
      </c>
      <c r="E1493" s="24" t="n">
        <v>3.08</v>
      </c>
      <c r="F1493" s="25">
        <f>IF($E1493="","",DATE(IF($A1493="",nominal_year,$A1493),$B1493,$C1493)+($D1493-IF(LEFT(hour_conv,1)="1",1,0))/24)</f>
        <v/>
      </c>
      <c r="G1493" s="26">
        <f>IF(F1493="","",INT(F1493))</f>
        <v/>
      </c>
      <c r="H1493">
        <f>IF(G1493="","",IF(AND(MONTH(G1493)*100+DAY(G1493)&gt;=season_lo,MONTH(G1493)*100+DAY(G1493)&lt;=season_hi),1,0))</f>
        <v/>
      </c>
      <c r="I1493">
        <f>IF(G1493="","",G1493-first_day+1)</f>
        <v/>
      </c>
      <c r="J1493" s="27">
        <f>IF(I1493="","",INDEX(Daily!$J$2:$J$421,I1493))</f>
        <v/>
      </c>
      <c r="K1493" s="27">
        <f>IF(J1493="","",J1493+cat_offset)</f>
        <v/>
      </c>
      <c r="L1493" s="27">
        <f>IF(J1493="","",MAX(0,E1493-J1493)^2)</f>
        <v/>
      </c>
      <c r="M1493" s="27">
        <f>IF(J1493="","",MAX(0,E1493-(J1493+twcdh_off))^2)</f>
        <v/>
      </c>
      <c r="N1493" s="27">
        <f>IF(E1493="","",MAX(0,E1493-swcdh_thr)^2)</f>
        <v/>
      </c>
      <c r="O1493">
        <f>IF(K1493="","",ROUND(E1493-K1493,0))</f>
        <v/>
      </c>
      <c r="P1493">
        <f>IF(O1493="","",IF(O1493&gt;=1,O1493,0))</f>
        <v/>
      </c>
      <c r="Q1493" s="27">
        <f>IF(E1493="","",MAX(0,E1493-22))</f>
        <v/>
      </c>
      <c r="R1493" s="27">
        <f>IF(H1493=1,E1493,"")</f>
        <v/>
      </c>
      <c r="S1493" s="27">
        <f>IF(AND(H1493=1,J1493&lt;&gt;""),E1493-J1493,"")</f>
        <v/>
      </c>
      <c r="T1493">
        <f>IF(G1493="","",MONTH(G1493))</f>
        <v/>
      </c>
    </row>
    <row r="1494">
      <c r="A1494" s="24" t="n">
        <v>2020</v>
      </c>
      <c r="B1494" s="24" t="n">
        <v>3</v>
      </c>
      <c r="C1494" s="24" t="n">
        <v>3</v>
      </c>
      <c r="D1494" s="24" t="n">
        <v>5</v>
      </c>
      <c r="E1494" s="24" t="n">
        <v>3.5</v>
      </c>
      <c r="F1494" s="25">
        <f>IF($E1494="","",DATE(IF($A1494="",nominal_year,$A1494),$B1494,$C1494)+($D1494-IF(LEFT(hour_conv,1)="1",1,0))/24)</f>
        <v/>
      </c>
      <c r="G1494" s="26">
        <f>IF(F1494="","",INT(F1494))</f>
        <v/>
      </c>
      <c r="H1494">
        <f>IF(G1494="","",IF(AND(MONTH(G1494)*100+DAY(G1494)&gt;=season_lo,MONTH(G1494)*100+DAY(G1494)&lt;=season_hi),1,0))</f>
        <v/>
      </c>
      <c r="I1494">
        <f>IF(G1494="","",G1494-first_day+1)</f>
        <v/>
      </c>
      <c r="J1494" s="27">
        <f>IF(I1494="","",INDEX(Daily!$J$2:$J$421,I1494))</f>
        <v/>
      </c>
      <c r="K1494" s="27">
        <f>IF(J1494="","",J1494+cat_offset)</f>
        <v/>
      </c>
      <c r="L1494" s="27">
        <f>IF(J1494="","",MAX(0,E1494-J1494)^2)</f>
        <v/>
      </c>
      <c r="M1494" s="27">
        <f>IF(J1494="","",MAX(0,E1494-(J1494+twcdh_off))^2)</f>
        <v/>
      </c>
      <c r="N1494" s="27">
        <f>IF(E1494="","",MAX(0,E1494-swcdh_thr)^2)</f>
        <v/>
      </c>
      <c r="O1494">
        <f>IF(K1494="","",ROUND(E1494-K1494,0))</f>
        <v/>
      </c>
      <c r="P1494">
        <f>IF(O1494="","",IF(O1494&gt;=1,O1494,0))</f>
        <v/>
      </c>
      <c r="Q1494" s="27">
        <f>IF(E1494="","",MAX(0,E1494-22))</f>
        <v/>
      </c>
      <c r="R1494" s="27">
        <f>IF(H1494=1,E1494,"")</f>
        <v/>
      </c>
      <c r="S1494" s="27">
        <f>IF(AND(H1494=1,J1494&lt;&gt;""),E1494-J1494,"")</f>
        <v/>
      </c>
      <c r="T1494">
        <f>IF(G1494="","",MONTH(G1494))</f>
        <v/>
      </c>
    </row>
    <row r="1495">
      <c r="A1495" s="24" t="n">
        <v>2020</v>
      </c>
      <c r="B1495" s="24" t="n">
        <v>3</v>
      </c>
      <c r="C1495" s="24" t="n">
        <v>3</v>
      </c>
      <c r="D1495" s="24" t="n">
        <v>6</v>
      </c>
      <c r="E1495" s="24" t="n">
        <v>4.02</v>
      </c>
      <c r="F1495" s="25">
        <f>IF($E1495="","",DATE(IF($A1495="",nominal_year,$A1495),$B1495,$C1495)+($D1495-IF(LEFT(hour_conv,1)="1",1,0))/24)</f>
        <v/>
      </c>
      <c r="G1495" s="26">
        <f>IF(F1495="","",INT(F1495))</f>
        <v/>
      </c>
      <c r="H1495">
        <f>IF(G1495="","",IF(AND(MONTH(G1495)*100+DAY(G1495)&gt;=season_lo,MONTH(G1495)*100+DAY(G1495)&lt;=season_hi),1,0))</f>
        <v/>
      </c>
      <c r="I1495">
        <f>IF(G1495="","",G1495-first_day+1)</f>
        <v/>
      </c>
      <c r="J1495" s="27">
        <f>IF(I1495="","",INDEX(Daily!$J$2:$J$421,I1495))</f>
        <v/>
      </c>
      <c r="K1495" s="27">
        <f>IF(J1495="","",J1495+cat_offset)</f>
        <v/>
      </c>
      <c r="L1495" s="27">
        <f>IF(J1495="","",MAX(0,E1495-J1495)^2)</f>
        <v/>
      </c>
      <c r="M1495" s="27">
        <f>IF(J1495="","",MAX(0,E1495-(J1495+twcdh_off))^2)</f>
        <v/>
      </c>
      <c r="N1495" s="27">
        <f>IF(E1495="","",MAX(0,E1495-swcdh_thr)^2)</f>
        <v/>
      </c>
      <c r="O1495">
        <f>IF(K1495="","",ROUND(E1495-K1495,0))</f>
        <v/>
      </c>
      <c r="P1495">
        <f>IF(O1495="","",IF(O1495&gt;=1,O1495,0))</f>
        <v/>
      </c>
      <c r="Q1495" s="27">
        <f>IF(E1495="","",MAX(0,E1495-22))</f>
        <v/>
      </c>
      <c r="R1495" s="27">
        <f>IF(H1495=1,E1495,"")</f>
        <v/>
      </c>
      <c r="S1495" s="27">
        <f>IF(AND(H1495=1,J1495&lt;&gt;""),E1495-J1495,"")</f>
        <v/>
      </c>
      <c r="T1495">
        <f>IF(G1495="","",MONTH(G1495))</f>
        <v/>
      </c>
    </row>
    <row r="1496">
      <c r="A1496" s="24" t="n">
        <v>2020</v>
      </c>
      <c r="B1496" s="24" t="n">
        <v>3</v>
      </c>
      <c r="C1496" s="24" t="n">
        <v>3</v>
      </c>
      <c r="D1496" s="24" t="n">
        <v>7</v>
      </c>
      <c r="E1496" s="24" t="n">
        <v>3.81</v>
      </c>
      <c r="F1496" s="25">
        <f>IF($E1496="","",DATE(IF($A1496="",nominal_year,$A1496),$B1496,$C1496)+($D1496-IF(LEFT(hour_conv,1)="1",1,0))/24)</f>
        <v/>
      </c>
      <c r="G1496" s="26">
        <f>IF(F1496="","",INT(F1496))</f>
        <v/>
      </c>
      <c r="H1496">
        <f>IF(G1496="","",IF(AND(MONTH(G1496)*100+DAY(G1496)&gt;=season_lo,MONTH(G1496)*100+DAY(G1496)&lt;=season_hi),1,0))</f>
        <v/>
      </c>
      <c r="I1496">
        <f>IF(G1496="","",G1496-first_day+1)</f>
        <v/>
      </c>
      <c r="J1496" s="27">
        <f>IF(I1496="","",INDEX(Daily!$J$2:$J$421,I1496))</f>
        <v/>
      </c>
      <c r="K1496" s="27">
        <f>IF(J1496="","",J1496+cat_offset)</f>
        <v/>
      </c>
      <c r="L1496" s="27">
        <f>IF(J1496="","",MAX(0,E1496-J1496)^2)</f>
        <v/>
      </c>
      <c r="M1496" s="27">
        <f>IF(J1496="","",MAX(0,E1496-(J1496+twcdh_off))^2)</f>
        <v/>
      </c>
      <c r="N1496" s="27">
        <f>IF(E1496="","",MAX(0,E1496-swcdh_thr)^2)</f>
        <v/>
      </c>
      <c r="O1496">
        <f>IF(K1496="","",ROUND(E1496-K1496,0))</f>
        <v/>
      </c>
      <c r="P1496">
        <f>IF(O1496="","",IF(O1496&gt;=1,O1496,0))</f>
        <v/>
      </c>
      <c r="Q1496" s="27">
        <f>IF(E1496="","",MAX(0,E1496-22))</f>
        <v/>
      </c>
      <c r="R1496" s="27">
        <f>IF(H1496=1,E1496,"")</f>
        <v/>
      </c>
      <c r="S1496" s="27">
        <f>IF(AND(H1496=1,J1496&lt;&gt;""),E1496-J1496,"")</f>
        <v/>
      </c>
      <c r="T1496">
        <f>IF(G1496="","",MONTH(G1496))</f>
        <v/>
      </c>
    </row>
    <row r="1497">
      <c r="A1497" s="24" t="n">
        <v>2020</v>
      </c>
      <c r="B1497" s="24" t="n">
        <v>3</v>
      </c>
      <c r="C1497" s="24" t="n">
        <v>3</v>
      </c>
      <c r="D1497" s="24" t="n">
        <v>8</v>
      </c>
      <c r="E1497" s="24" t="n">
        <v>5.08</v>
      </c>
      <c r="F1497" s="25">
        <f>IF($E1497="","",DATE(IF($A1497="",nominal_year,$A1497),$B1497,$C1497)+($D1497-IF(LEFT(hour_conv,1)="1",1,0))/24)</f>
        <v/>
      </c>
      <c r="G1497" s="26">
        <f>IF(F1497="","",INT(F1497))</f>
        <v/>
      </c>
      <c r="H1497">
        <f>IF(G1497="","",IF(AND(MONTH(G1497)*100+DAY(G1497)&gt;=season_lo,MONTH(G1497)*100+DAY(G1497)&lt;=season_hi),1,0))</f>
        <v/>
      </c>
      <c r="I1497">
        <f>IF(G1497="","",G1497-first_day+1)</f>
        <v/>
      </c>
      <c r="J1497" s="27">
        <f>IF(I1497="","",INDEX(Daily!$J$2:$J$421,I1497))</f>
        <v/>
      </c>
      <c r="K1497" s="27">
        <f>IF(J1497="","",J1497+cat_offset)</f>
        <v/>
      </c>
      <c r="L1497" s="27">
        <f>IF(J1497="","",MAX(0,E1497-J1497)^2)</f>
        <v/>
      </c>
      <c r="M1497" s="27">
        <f>IF(J1497="","",MAX(0,E1497-(J1497+twcdh_off))^2)</f>
        <v/>
      </c>
      <c r="N1497" s="27">
        <f>IF(E1497="","",MAX(0,E1497-swcdh_thr)^2)</f>
        <v/>
      </c>
      <c r="O1497">
        <f>IF(K1497="","",ROUND(E1497-K1497,0))</f>
        <v/>
      </c>
      <c r="P1497">
        <f>IF(O1497="","",IF(O1497&gt;=1,O1497,0))</f>
        <v/>
      </c>
      <c r="Q1497" s="27">
        <f>IF(E1497="","",MAX(0,E1497-22))</f>
        <v/>
      </c>
      <c r="R1497" s="27">
        <f>IF(H1497=1,E1497,"")</f>
        <v/>
      </c>
      <c r="S1497" s="27">
        <f>IF(AND(H1497=1,J1497&lt;&gt;""),E1497-J1497,"")</f>
        <v/>
      </c>
      <c r="T1497">
        <f>IF(G1497="","",MONTH(G1497))</f>
        <v/>
      </c>
    </row>
    <row r="1498">
      <c r="A1498" s="24" t="n">
        <v>2020</v>
      </c>
      <c r="B1498" s="24" t="n">
        <v>3</v>
      </c>
      <c r="C1498" s="24" t="n">
        <v>3</v>
      </c>
      <c r="D1498" s="24" t="n">
        <v>9</v>
      </c>
      <c r="E1498" s="24" t="n">
        <v>5.52</v>
      </c>
      <c r="F1498" s="25">
        <f>IF($E1498="","",DATE(IF($A1498="",nominal_year,$A1498),$B1498,$C1498)+($D1498-IF(LEFT(hour_conv,1)="1",1,0))/24)</f>
        <v/>
      </c>
      <c r="G1498" s="26">
        <f>IF(F1498="","",INT(F1498))</f>
        <v/>
      </c>
      <c r="H1498">
        <f>IF(G1498="","",IF(AND(MONTH(G1498)*100+DAY(G1498)&gt;=season_lo,MONTH(G1498)*100+DAY(G1498)&lt;=season_hi),1,0))</f>
        <v/>
      </c>
      <c r="I1498">
        <f>IF(G1498="","",G1498-first_day+1)</f>
        <v/>
      </c>
      <c r="J1498" s="27">
        <f>IF(I1498="","",INDEX(Daily!$J$2:$J$421,I1498))</f>
        <v/>
      </c>
      <c r="K1498" s="27">
        <f>IF(J1498="","",J1498+cat_offset)</f>
        <v/>
      </c>
      <c r="L1498" s="27">
        <f>IF(J1498="","",MAX(0,E1498-J1498)^2)</f>
        <v/>
      </c>
      <c r="M1498" s="27">
        <f>IF(J1498="","",MAX(0,E1498-(J1498+twcdh_off))^2)</f>
        <v/>
      </c>
      <c r="N1498" s="27">
        <f>IF(E1498="","",MAX(0,E1498-swcdh_thr)^2)</f>
        <v/>
      </c>
      <c r="O1498">
        <f>IF(K1498="","",ROUND(E1498-K1498,0))</f>
        <v/>
      </c>
      <c r="P1498">
        <f>IF(O1498="","",IF(O1498&gt;=1,O1498,0))</f>
        <v/>
      </c>
      <c r="Q1498" s="27">
        <f>IF(E1498="","",MAX(0,E1498-22))</f>
        <v/>
      </c>
      <c r="R1498" s="27">
        <f>IF(H1498=1,E1498,"")</f>
        <v/>
      </c>
      <c r="S1498" s="27">
        <f>IF(AND(H1498=1,J1498&lt;&gt;""),E1498-J1498,"")</f>
        <v/>
      </c>
      <c r="T1498">
        <f>IF(G1498="","",MONTH(G1498))</f>
        <v/>
      </c>
    </row>
    <row r="1499">
      <c r="A1499" s="24" t="n">
        <v>2020</v>
      </c>
      <c r="B1499" s="24" t="n">
        <v>3</v>
      </c>
      <c r="C1499" s="24" t="n">
        <v>3</v>
      </c>
      <c r="D1499" s="24" t="n">
        <v>10</v>
      </c>
      <c r="E1499" s="24" t="n">
        <v>6.51</v>
      </c>
      <c r="F1499" s="25">
        <f>IF($E1499="","",DATE(IF($A1499="",nominal_year,$A1499),$B1499,$C1499)+($D1499-IF(LEFT(hour_conv,1)="1",1,0))/24)</f>
        <v/>
      </c>
      <c r="G1499" s="26">
        <f>IF(F1499="","",INT(F1499))</f>
        <v/>
      </c>
      <c r="H1499">
        <f>IF(G1499="","",IF(AND(MONTH(G1499)*100+DAY(G1499)&gt;=season_lo,MONTH(G1499)*100+DAY(G1499)&lt;=season_hi),1,0))</f>
        <v/>
      </c>
      <c r="I1499">
        <f>IF(G1499="","",G1499-first_day+1)</f>
        <v/>
      </c>
      <c r="J1499" s="27">
        <f>IF(I1499="","",INDEX(Daily!$J$2:$J$421,I1499))</f>
        <v/>
      </c>
      <c r="K1499" s="27">
        <f>IF(J1499="","",J1499+cat_offset)</f>
        <v/>
      </c>
      <c r="L1499" s="27">
        <f>IF(J1499="","",MAX(0,E1499-J1499)^2)</f>
        <v/>
      </c>
      <c r="M1499" s="27">
        <f>IF(J1499="","",MAX(0,E1499-(J1499+twcdh_off))^2)</f>
        <v/>
      </c>
      <c r="N1499" s="27">
        <f>IF(E1499="","",MAX(0,E1499-swcdh_thr)^2)</f>
        <v/>
      </c>
      <c r="O1499">
        <f>IF(K1499="","",ROUND(E1499-K1499,0))</f>
        <v/>
      </c>
      <c r="P1499">
        <f>IF(O1499="","",IF(O1499&gt;=1,O1499,0))</f>
        <v/>
      </c>
      <c r="Q1499" s="27">
        <f>IF(E1499="","",MAX(0,E1499-22))</f>
        <v/>
      </c>
      <c r="R1499" s="27">
        <f>IF(H1499=1,E1499,"")</f>
        <v/>
      </c>
      <c r="S1499" s="27">
        <f>IF(AND(H1499=1,J1499&lt;&gt;""),E1499-J1499,"")</f>
        <v/>
      </c>
      <c r="T1499">
        <f>IF(G1499="","",MONTH(G1499))</f>
        <v/>
      </c>
    </row>
    <row r="1500">
      <c r="A1500" s="24" t="n">
        <v>2020</v>
      </c>
      <c r="B1500" s="24" t="n">
        <v>3</v>
      </c>
      <c r="C1500" s="24" t="n">
        <v>3</v>
      </c>
      <c r="D1500" s="24" t="n">
        <v>11</v>
      </c>
      <c r="E1500" s="24" t="n">
        <v>7.42</v>
      </c>
      <c r="F1500" s="25">
        <f>IF($E1500="","",DATE(IF($A1500="",nominal_year,$A1500),$B1500,$C1500)+($D1500-IF(LEFT(hour_conv,1)="1",1,0))/24)</f>
        <v/>
      </c>
      <c r="G1500" s="26">
        <f>IF(F1500="","",INT(F1500))</f>
        <v/>
      </c>
      <c r="H1500">
        <f>IF(G1500="","",IF(AND(MONTH(G1500)*100+DAY(G1500)&gt;=season_lo,MONTH(G1500)*100+DAY(G1500)&lt;=season_hi),1,0))</f>
        <v/>
      </c>
      <c r="I1500">
        <f>IF(G1500="","",G1500-first_day+1)</f>
        <v/>
      </c>
      <c r="J1500" s="27">
        <f>IF(I1500="","",INDEX(Daily!$J$2:$J$421,I1500))</f>
        <v/>
      </c>
      <c r="K1500" s="27">
        <f>IF(J1500="","",J1500+cat_offset)</f>
        <v/>
      </c>
      <c r="L1500" s="27">
        <f>IF(J1500="","",MAX(0,E1500-J1500)^2)</f>
        <v/>
      </c>
      <c r="M1500" s="27">
        <f>IF(J1500="","",MAX(0,E1500-(J1500+twcdh_off))^2)</f>
        <v/>
      </c>
      <c r="N1500" s="27">
        <f>IF(E1500="","",MAX(0,E1500-swcdh_thr)^2)</f>
        <v/>
      </c>
      <c r="O1500">
        <f>IF(K1500="","",ROUND(E1500-K1500,0))</f>
        <v/>
      </c>
      <c r="P1500">
        <f>IF(O1500="","",IF(O1500&gt;=1,O1500,0))</f>
        <v/>
      </c>
      <c r="Q1500" s="27">
        <f>IF(E1500="","",MAX(0,E1500-22))</f>
        <v/>
      </c>
      <c r="R1500" s="27">
        <f>IF(H1500=1,E1500,"")</f>
        <v/>
      </c>
      <c r="S1500" s="27">
        <f>IF(AND(H1500=1,J1500&lt;&gt;""),E1500-J1500,"")</f>
        <v/>
      </c>
      <c r="T1500">
        <f>IF(G1500="","",MONTH(G1500))</f>
        <v/>
      </c>
    </row>
    <row r="1501">
      <c r="A1501" s="24" t="n">
        <v>2020</v>
      </c>
      <c r="B1501" s="24" t="n">
        <v>3</v>
      </c>
      <c r="C1501" s="24" t="n">
        <v>3</v>
      </c>
      <c r="D1501" s="24" t="n">
        <v>12</v>
      </c>
      <c r="E1501" s="24" t="n">
        <v>8.32</v>
      </c>
      <c r="F1501" s="25">
        <f>IF($E1501="","",DATE(IF($A1501="",nominal_year,$A1501),$B1501,$C1501)+($D1501-IF(LEFT(hour_conv,1)="1",1,0))/24)</f>
        <v/>
      </c>
      <c r="G1501" s="26">
        <f>IF(F1501="","",INT(F1501))</f>
        <v/>
      </c>
      <c r="H1501">
        <f>IF(G1501="","",IF(AND(MONTH(G1501)*100+DAY(G1501)&gt;=season_lo,MONTH(G1501)*100+DAY(G1501)&lt;=season_hi),1,0))</f>
        <v/>
      </c>
      <c r="I1501">
        <f>IF(G1501="","",G1501-first_day+1)</f>
        <v/>
      </c>
      <c r="J1501" s="27">
        <f>IF(I1501="","",INDEX(Daily!$J$2:$J$421,I1501))</f>
        <v/>
      </c>
      <c r="K1501" s="27">
        <f>IF(J1501="","",J1501+cat_offset)</f>
        <v/>
      </c>
      <c r="L1501" s="27">
        <f>IF(J1501="","",MAX(0,E1501-J1501)^2)</f>
        <v/>
      </c>
      <c r="M1501" s="27">
        <f>IF(J1501="","",MAX(0,E1501-(J1501+twcdh_off))^2)</f>
        <v/>
      </c>
      <c r="N1501" s="27">
        <f>IF(E1501="","",MAX(0,E1501-swcdh_thr)^2)</f>
        <v/>
      </c>
      <c r="O1501">
        <f>IF(K1501="","",ROUND(E1501-K1501,0))</f>
        <v/>
      </c>
      <c r="P1501">
        <f>IF(O1501="","",IF(O1501&gt;=1,O1501,0))</f>
        <v/>
      </c>
      <c r="Q1501" s="27">
        <f>IF(E1501="","",MAX(0,E1501-22))</f>
        <v/>
      </c>
      <c r="R1501" s="27">
        <f>IF(H1501=1,E1501,"")</f>
        <v/>
      </c>
      <c r="S1501" s="27">
        <f>IF(AND(H1501=1,J1501&lt;&gt;""),E1501-J1501,"")</f>
        <v/>
      </c>
      <c r="T1501">
        <f>IF(G1501="","",MONTH(G1501))</f>
        <v/>
      </c>
    </row>
    <row r="1502">
      <c r="A1502" s="24" t="n">
        <v>2020</v>
      </c>
      <c r="B1502" s="24" t="n">
        <v>3</v>
      </c>
      <c r="C1502" s="24" t="n">
        <v>3</v>
      </c>
      <c r="D1502" s="24" t="n">
        <v>13</v>
      </c>
      <c r="E1502" s="24" t="n">
        <v>9.5</v>
      </c>
      <c r="F1502" s="25">
        <f>IF($E1502="","",DATE(IF($A1502="",nominal_year,$A1502),$B1502,$C1502)+($D1502-IF(LEFT(hour_conv,1)="1",1,0))/24)</f>
        <v/>
      </c>
      <c r="G1502" s="26">
        <f>IF(F1502="","",INT(F1502))</f>
        <v/>
      </c>
      <c r="H1502">
        <f>IF(G1502="","",IF(AND(MONTH(G1502)*100+DAY(G1502)&gt;=season_lo,MONTH(G1502)*100+DAY(G1502)&lt;=season_hi),1,0))</f>
        <v/>
      </c>
      <c r="I1502">
        <f>IF(G1502="","",G1502-first_day+1)</f>
        <v/>
      </c>
      <c r="J1502" s="27">
        <f>IF(I1502="","",INDEX(Daily!$J$2:$J$421,I1502))</f>
        <v/>
      </c>
      <c r="K1502" s="27">
        <f>IF(J1502="","",J1502+cat_offset)</f>
        <v/>
      </c>
      <c r="L1502" s="27">
        <f>IF(J1502="","",MAX(0,E1502-J1502)^2)</f>
        <v/>
      </c>
      <c r="M1502" s="27">
        <f>IF(J1502="","",MAX(0,E1502-(J1502+twcdh_off))^2)</f>
        <v/>
      </c>
      <c r="N1502" s="27">
        <f>IF(E1502="","",MAX(0,E1502-swcdh_thr)^2)</f>
        <v/>
      </c>
      <c r="O1502">
        <f>IF(K1502="","",ROUND(E1502-K1502,0))</f>
        <v/>
      </c>
      <c r="P1502">
        <f>IF(O1502="","",IF(O1502&gt;=1,O1502,0))</f>
        <v/>
      </c>
      <c r="Q1502" s="27">
        <f>IF(E1502="","",MAX(0,E1502-22))</f>
        <v/>
      </c>
      <c r="R1502" s="27">
        <f>IF(H1502=1,E1502,"")</f>
        <v/>
      </c>
      <c r="S1502" s="27">
        <f>IF(AND(H1502=1,J1502&lt;&gt;""),E1502-J1502,"")</f>
        <v/>
      </c>
      <c r="T1502">
        <f>IF(G1502="","",MONTH(G1502))</f>
        <v/>
      </c>
    </row>
    <row r="1503">
      <c r="A1503" s="24" t="n">
        <v>2020</v>
      </c>
      <c r="B1503" s="24" t="n">
        <v>3</v>
      </c>
      <c r="C1503" s="24" t="n">
        <v>3</v>
      </c>
      <c r="D1503" s="24" t="n">
        <v>14</v>
      </c>
      <c r="E1503" s="24" t="n">
        <v>9.68</v>
      </c>
      <c r="F1503" s="25">
        <f>IF($E1503="","",DATE(IF($A1503="",nominal_year,$A1503),$B1503,$C1503)+($D1503-IF(LEFT(hour_conv,1)="1",1,0))/24)</f>
        <v/>
      </c>
      <c r="G1503" s="26">
        <f>IF(F1503="","",INT(F1503))</f>
        <v/>
      </c>
      <c r="H1503">
        <f>IF(G1503="","",IF(AND(MONTH(G1503)*100+DAY(G1503)&gt;=season_lo,MONTH(G1503)*100+DAY(G1503)&lt;=season_hi),1,0))</f>
        <v/>
      </c>
      <c r="I1503">
        <f>IF(G1503="","",G1503-first_day+1)</f>
        <v/>
      </c>
      <c r="J1503" s="27">
        <f>IF(I1503="","",INDEX(Daily!$J$2:$J$421,I1503))</f>
        <v/>
      </c>
      <c r="K1503" s="27">
        <f>IF(J1503="","",J1503+cat_offset)</f>
        <v/>
      </c>
      <c r="L1503" s="27">
        <f>IF(J1503="","",MAX(0,E1503-J1503)^2)</f>
        <v/>
      </c>
      <c r="M1503" s="27">
        <f>IF(J1503="","",MAX(0,E1503-(J1503+twcdh_off))^2)</f>
        <v/>
      </c>
      <c r="N1503" s="27">
        <f>IF(E1503="","",MAX(0,E1503-swcdh_thr)^2)</f>
        <v/>
      </c>
      <c r="O1503">
        <f>IF(K1503="","",ROUND(E1503-K1503,0))</f>
        <v/>
      </c>
      <c r="P1503">
        <f>IF(O1503="","",IF(O1503&gt;=1,O1503,0))</f>
        <v/>
      </c>
      <c r="Q1503" s="27">
        <f>IF(E1503="","",MAX(0,E1503-22))</f>
        <v/>
      </c>
      <c r="R1503" s="27">
        <f>IF(H1503=1,E1503,"")</f>
        <v/>
      </c>
      <c r="S1503" s="27">
        <f>IF(AND(H1503=1,J1503&lt;&gt;""),E1503-J1503,"")</f>
        <v/>
      </c>
      <c r="T1503">
        <f>IF(G1503="","",MONTH(G1503))</f>
        <v/>
      </c>
    </row>
    <row r="1504">
      <c r="A1504" s="24" t="n">
        <v>2020</v>
      </c>
      <c r="B1504" s="24" t="n">
        <v>3</v>
      </c>
      <c r="C1504" s="24" t="n">
        <v>3</v>
      </c>
      <c r="D1504" s="24" t="n">
        <v>15</v>
      </c>
      <c r="E1504" s="24" t="n">
        <v>9.92</v>
      </c>
      <c r="F1504" s="25">
        <f>IF($E1504="","",DATE(IF($A1504="",nominal_year,$A1504),$B1504,$C1504)+($D1504-IF(LEFT(hour_conv,1)="1",1,0))/24)</f>
        <v/>
      </c>
      <c r="G1504" s="26">
        <f>IF(F1504="","",INT(F1504))</f>
        <v/>
      </c>
      <c r="H1504">
        <f>IF(G1504="","",IF(AND(MONTH(G1504)*100+DAY(G1504)&gt;=season_lo,MONTH(G1504)*100+DAY(G1504)&lt;=season_hi),1,0))</f>
        <v/>
      </c>
      <c r="I1504">
        <f>IF(G1504="","",G1504-first_day+1)</f>
        <v/>
      </c>
      <c r="J1504" s="27">
        <f>IF(I1504="","",INDEX(Daily!$J$2:$J$421,I1504))</f>
        <v/>
      </c>
      <c r="K1504" s="27">
        <f>IF(J1504="","",J1504+cat_offset)</f>
        <v/>
      </c>
      <c r="L1504" s="27">
        <f>IF(J1504="","",MAX(0,E1504-J1504)^2)</f>
        <v/>
      </c>
      <c r="M1504" s="27">
        <f>IF(J1504="","",MAX(0,E1504-(J1504+twcdh_off))^2)</f>
        <v/>
      </c>
      <c r="N1504" s="27">
        <f>IF(E1504="","",MAX(0,E1504-swcdh_thr)^2)</f>
        <v/>
      </c>
      <c r="O1504">
        <f>IF(K1504="","",ROUND(E1504-K1504,0))</f>
        <v/>
      </c>
      <c r="P1504">
        <f>IF(O1504="","",IF(O1504&gt;=1,O1504,0))</f>
        <v/>
      </c>
      <c r="Q1504" s="27">
        <f>IF(E1504="","",MAX(0,E1504-22))</f>
        <v/>
      </c>
      <c r="R1504" s="27">
        <f>IF(H1504=1,E1504,"")</f>
        <v/>
      </c>
      <c r="S1504" s="27">
        <f>IF(AND(H1504=1,J1504&lt;&gt;""),E1504-J1504,"")</f>
        <v/>
      </c>
      <c r="T1504">
        <f>IF(G1504="","",MONTH(G1504))</f>
        <v/>
      </c>
    </row>
    <row r="1505">
      <c r="A1505" s="24" t="n">
        <v>2020</v>
      </c>
      <c r="B1505" s="24" t="n">
        <v>3</v>
      </c>
      <c r="C1505" s="24" t="n">
        <v>3</v>
      </c>
      <c r="D1505" s="24" t="n">
        <v>16</v>
      </c>
      <c r="E1505" s="24" t="n">
        <v>10</v>
      </c>
      <c r="F1505" s="25">
        <f>IF($E1505="","",DATE(IF($A1505="",nominal_year,$A1505),$B1505,$C1505)+($D1505-IF(LEFT(hour_conv,1)="1",1,0))/24)</f>
        <v/>
      </c>
      <c r="G1505" s="26">
        <f>IF(F1505="","",INT(F1505))</f>
        <v/>
      </c>
      <c r="H1505">
        <f>IF(G1505="","",IF(AND(MONTH(G1505)*100+DAY(G1505)&gt;=season_lo,MONTH(G1505)*100+DAY(G1505)&lt;=season_hi),1,0))</f>
        <v/>
      </c>
      <c r="I1505">
        <f>IF(G1505="","",G1505-first_day+1)</f>
        <v/>
      </c>
      <c r="J1505" s="27">
        <f>IF(I1505="","",INDEX(Daily!$J$2:$J$421,I1505))</f>
        <v/>
      </c>
      <c r="K1505" s="27">
        <f>IF(J1505="","",J1505+cat_offset)</f>
        <v/>
      </c>
      <c r="L1505" s="27">
        <f>IF(J1505="","",MAX(0,E1505-J1505)^2)</f>
        <v/>
      </c>
      <c r="M1505" s="27">
        <f>IF(J1505="","",MAX(0,E1505-(J1505+twcdh_off))^2)</f>
        <v/>
      </c>
      <c r="N1505" s="27">
        <f>IF(E1505="","",MAX(0,E1505-swcdh_thr)^2)</f>
        <v/>
      </c>
      <c r="O1505">
        <f>IF(K1505="","",ROUND(E1505-K1505,0))</f>
        <v/>
      </c>
      <c r="P1505">
        <f>IF(O1505="","",IF(O1505&gt;=1,O1505,0))</f>
        <v/>
      </c>
      <c r="Q1505" s="27">
        <f>IF(E1505="","",MAX(0,E1505-22))</f>
        <v/>
      </c>
      <c r="R1505" s="27">
        <f>IF(H1505=1,E1505,"")</f>
        <v/>
      </c>
      <c r="S1505" s="27">
        <f>IF(AND(H1505=1,J1505&lt;&gt;""),E1505-J1505,"")</f>
        <v/>
      </c>
      <c r="T1505">
        <f>IF(G1505="","",MONTH(G1505))</f>
        <v/>
      </c>
    </row>
    <row r="1506">
      <c r="A1506" s="24" t="n">
        <v>2020</v>
      </c>
      <c r="B1506" s="24" t="n">
        <v>3</v>
      </c>
      <c r="C1506" s="24" t="n">
        <v>3</v>
      </c>
      <c r="D1506" s="24" t="n">
        <v>17</v>
      </c>
      <c r="E1506" s="24" t="n">
        <v>10.13</v>
      </c>
      <c r="F1506" s="25">
        <f>IF($E1506="","",DATE(IF($A1506="",nominal_year,$A1506),$B1506,$C1506)+($D1506-IF(LEFT(hour_conv,1)="1",1,0))/24)</f>
        <v/>
      </c>
      <c r="G1506" s="26">
        <f>IF(F1506="","",INT(F1506))</f>
        <v/>
      </c>
      <c r="H1506">
        <f>IF(G1506="","",IF(AND(MONTH(G1506)*100+DAY(G1506)&gt;=season_lo,MONTH(G1506)*100+DAY(G1506)&lt;=season_hi),1,0))</f>
        <v/>
      </c>
      <c r="I1506">
        <f>IF(G1506="","",G1506-first_day+1)</f>
        <v/>
      </c>
      <c r="J1506" s="27">
        <f>IF(I1506="","",INDEX(Daily!$J$2:$J$421,I1506))</f>
        <v/>
      </c>
      <c r="K1506" s="27">
        <f>IF(J1506="","",J1506+cat_offset)</f>
        <v/>
      </c>
      <c r="L1506" s="27">
        <f>IF(J1506="","",MAX(0,E1506-J1506)^2)</f>
        <v/>
      </c>
      <c r="M1506" s="27">
        <f>IF(J1506="","",MAX(0,E1506-(J1506+twcdh_off))^2)</f>
        <v/>
      </c>
      <c r="N1506" s="27">
        <f>IF(E1506="","",MAX(0,E1506-swcdh_thr)^2)</f>
        <v/>
      </c>
      <c r="O1506">
        <f>IF(K1506="","",ROUND(E1506-K1506,0))</f>
        <v/>
      </c>
      <c r="P1506">
        <f>IF(O1506="","",IF(O1506&gt;=1,O1506,0))</f>
        <v/>
      </c>
      <c r="Q1506" s="27">
        <f>IF(E1506="","",MAX(0,E1506-22))</f>
        <v/>
      </c>
      <c r="R1506" s="27">
        <f>IF(H1506=1,E1506,"")</f>
        <v/>
      </c>
      <c r="S1506" s="27">
        <f>IF(AND(H1506=1,J1506&lt;&gt;""),E1506-J1506,"")</f>
        <v/>
      </c>
      <c r="T1506">
        <f>IF(G1506="","",MONTH(G1506))</f>
        <v/>
      </c>
    </row>
    <row r="1507">
      <c r="A1507" s="24" t="n">
        <v>2020</v>
      </c>
      <c r="B1507" s="24" t="n">
        <v>3</v>
      </c>
      <c r="C1507" s="24" t="n">
        <v>3</v>
      </c>
      <c r="D1507" s="24" t="n">
        <v>18</v>
      </c>
      <c r="E1507" s="24" t="n">
        <v>9.289999999999999</v>
      </c>
      <c r="F1507" s="25">
        <f>IF($E1507="","",DATE(IF($A1507="",nominal_year,$A1507),$B1507,$C1507)+($D1507-IF(LEFT(hour_conv,1)="1",1,0))/24)</f>
        <v/>
      </c>
      <c r="G1507" s="26">
        <f>IF(F1507="","",INT(F1507))</f>
        <v/>
      </c>
      <c r="H1507">
        <f>IF(G1507="","",IF(AND(MONTH(G1507)*100+DAY(G1507)&gt;=season_lo,MONTH(G1507)*100+DAY(G1507)&lt;=season_hi),1,0))</f>
        <v/>
      </c>
      <c r="I1507">
        <f>IF(G1507="","",G1507-first_day+1)</f>
        <v/>
      </c>
      <c r="J1507" s="27">
        <f>IF(I1507="","",INDEX(Daily!$J$2:$J$421,I1507))</f>
        <v/>
      </c>
      <c r="K1507" s="27">
        <f>IF(J1507="","",J1507+cat_offset)</f>
        <v/>
      </c>
      <c r="L1507" s="27">
        <f>IF(J1507="","",MAX(0,E1507-J1507)^2)</f>
        <v/>
      </c>
      <c r="M1507" s="27">
        <f>IF(J1507="","",MAX(0,E1507-(J1507+twcdh_off))^2)</f>
        <v/>
      </c>
      <c r="N1507" s="27">
        <f>IF(E1507="","",MAX(0,E1507-swcdh_thr)^2)</f>
        <v/>
      </c>
      <c r="O1507">
        <f>IF(K1507="","",ROUND(E1507-K1507,0))</f>
        <v/>
      </c>
      <c r="P1507">
        <f>IF(O1507="","",IF(O1507&gt;=1,O1507,0))</f>
        <v/>
      </c>
      <c r="Q1507" s="27">
        <f>IF(E1507="","",MAX(0,E1507-22))</f>
        <v/>
      </c>
      <c r="R1507" s="27">
        <f>IF(H1507=1,E1507,"")</f>
        <v/>
      </c>
      <c r="S1507" s="27">
        <f>IF(AND(H1507=1,J1507&lt;&gt;""),E1507-J1507,"")</f>
        <v/>
      </c>
      <c r="T1507">
        <f>IF(G1507="","",MONTH(G1507))</f>
        <v/>
      </c>
    </row>
    <row r="1508">
      <c r="A1508" s="24" t="n">
        <v>2020</v>
      </c>
      <c r="B1508" s="24" t="n">
        <v>3</v>
      </c>
      <c r="C1508" s="24" t="n">
        <v>3</v>
      </c>
      <c r="D1508" s="24" t="n">
        <v>19</v>
      </c>
      <c r="E1508" s="24" t="n">
        <v>8.880000000000001</v>
      </c>
      <c r="F1508" s="25">
        <f>IF($E1508="","",DATE(IF($A1508="",nominal_year,$A1508),$B1508,$C1508)+($D1508-IF(LEFT(hour_conv,1)="1",1,0))/24)</f>
        <v/>
      </c>
      <c r="G1508" s="26">
        <f>IF(F1508="","",INT(F1508))</f>
        <v/>
      </c>
      <c r="H1508">
        <f>IF(G1508="","",IF(AND(MONTH(G1508)*100+DAY(G1508)&gt;=season_lo,MONTH(G1508)*100+DAY(G1508)&lt;=season_hi),1,0))</f>
        <v/>
      </c>
      <c r="I1508">
        <f>IF(G1508="","",G1508-first_day+1)</f>
        <v/>
      </c>
      <c r="J1508" s="27">
        <f>IF(I1508="","",INDEX(Daily!$J$2:$J$421,I1508))</f>
        <v/>
      </c>
      <c r="K1508" s="27">
        <f>IF(J1508="","",J1508+cat_offset)</f>
        <v/>
      </c>
      <c r="L1508" s="27">
        <f>IF(J1508="","",MAX(0,E1508-J1508)^2)</f>
        <v/>
      </c>
      <c r="M1508" s="27">
        <f>IF(J1508="","",MAX(0,E1508-(J1508+twcdh_off))^2)</f>
        <v/>
      </c>
      <c r="N1508" s="27">
        <f>IF(E1508="","",MAX(0,E1508-swcdh_thr)^2)</f>
        <v/>
      </c>
      <c r="O1508">
        <f>IF(K1508="","",ROUND(E1508-K1508,0))</f>
        <v/>
      </c>
      <c r="P1508">
        <f>IF(O1508="","",IF(O1508&gt;=1,O1508,0))</f>
        <v/>
      </c>
      <c r="Q1508" s="27">
        <f>IF(E1508="","",MAX(0,E1508-22))</f>
        <v/>
      </c>
      <c r="R1508" s="27">
        <f>IF(H1508=1,E1508,"")</f>
        <v/>
      </c>
      <c r="S1508" s="27">
        <f>IF(AND(H1508=1,J1508&lt;&gt;""),E1508-J1508,"")</f>
        <v/>
      </c>
      <c r="T1508">
        <f>IF(G1508="","",MONTH(G1508))</f>
        <v/>
      </c>
    </row>
    <row r="1509">
      <c r="A1509" s="24" t="n">
        <v>2020</v>
      </c>
      <c r="B1509" s="24" t="n">
        <v>3</v>
      </c>
      <c r="C1509" s="24" t="n">
        <v>3</v>
      </c>
      <c r="D1509" s="24" t="n">
        <v>20</v>
      </c>
      <c r="E1509" s="24" t="n">
        <v>8.33</v>
      </c>
      <c r="F1509" s="25">
        <f>IF($E1509="","",DATE(IF($A1509="",nominal_year,$A1509),$B1509,$C1509)+($D1509-IF(LEFT(hour_conv,1)="1",1,0))/24)</f>
        <v/>
      </c>
      <c r="G1509" s="26">
        <f>IF(F1509="","",INT(F1509))</f>
        <v/>
      </c>
      <c r="H1509">
        <f>IF(G1509="","",IF(AND(MONTH(G1509)*100+DAY(G1509)&gt;=season_lo,MONTH(G1509)*100+DAY(G1509)&lt;=season_hi),1,0))</f>
        <v/>
      </c>
      <c r="I1509">
        <f>IF(G1509="","",G1509-first_day+1)</f>
        <v/>
      </c>
      <c r="J1509" s="27">
        <f>IF(I1509="","",INDEX(Daily!$J$2:$J$421,I1509))</f>
        <v/>
      </c>
      <c r="K1509" s="27">
        <f>IF(J1509="","",J1509+cat_offset)</f>
        <v/>
      </c>
      <c r="L1509" s="27">
        <f>IF(J1509="","",MAX(0,E1509-J1509)^2)</f>
        <v/>
      </c>
      <c r="M1509" s="27">
        <f>IF(J1509="","",MAX(0,E1509-(J1509+twcdh_off))^2)</f>
        <v/>
      </c>
      <c r="N1509" s="27">
        <f>IF(E1509="","",MAX(0,E1509-swcdh_thr)^2)</f>
        <v/>
      </c>
      <c r="O1509">
        <f>IF(K1509="","",ROUND(E1509-K1509,0))</f>
        <v/>
      </c>
      <c r="P1509">
        <f>IF(O1509="","",IF(O1509&gt;=1,O1509,0))</f>
        <v/>
      </c>
      <c r="Q1509" s="27">
        <f>IF(E1509="","",MAX(0,E1509-22))</f>
        <v/>
      </c>
      <c r="R1509" s="27">
        <f>IF(H1509=1,E1509,"")</f>
        <v/>
      </c>
      <c r="S1509" s="27">
        <f>IF(AND(H1509=1,J1509&lt;&gt;""),E1509-J1509,"")</f>
        <v/>
      </c>
      <c r="T1509">
        <f>IF(G1509="","",MONTH(G1509))</f>
        <v/>
      </c>
    </row>
    <row r="1510">
      <c r="A1510" s="24" t="n">
        <v>2020</v>
      </c>
      <c r="B1510" s="24" t="n">
        <v>3</v>
      </c>
      <c r="C1510" s="24" t="n">
        <v>3</v>
      </c>
      <c r="D1510" s="24" t="n">
        <v>21</v>
      </c>
      <c r="E1510" s="24" t="n">
        <v>7.27</v>
      </c>
      <c r="F1510" s="25">
        <f>IF($E1510="","",DATE(IF($A1510="",nominal_year,$A1510),$B1510,$C1510)+($D1510-IF(LEFT(hour_conv,1)="1",1,0))/24)</f>
        <v/>
      </c>
      <c r="G1510" s="26">
        <f>IF(F1510="","",INT(F1510))</f>
        <v/>
      </c>
      <c r="H1510">
        <f>IF(G1510="","",IF(AND(MONTH(G1510)*100+DAY(G1510)&gt;=season_lo,MONTH(G1510)*100+DAY(G1510)&lt;=season_hi),1,0))</f>
        <v/>
      </c>
      <c r="I1510">
        <f>IF(G1510="","",G1510-first_day+1)</f>
        <v/>
      </c>
      <c r="J1510" s="27">
        <f>IF(I1510="","",INDEX(Daily!$J$2:$J$421,I1510))</f>
        <v/>
      </c>
      <c r="K1510" s="27">
        <f>IF(J1510="","",J1510+cat_offset)</f>
        <v/>
      </c>
      <c r="L1510" s="27">
        <f>IF(J1510="","",MAX(0,E1510-J1510)^2)</f>
        <v/>
      </c>
      <c r="M1510" s="27">
        <f>IF(J1510="","",MAX(0,E1510-(J1510+twcdh_off))^2)</f>
        <v/>
      </c>
      <c r="N1510" s="27">
        <f>IF(E1510="","",MAX(0,E1510-swcdh_thr)^2)</f>
        <v/>
      </c>
      <c r="O1510">
        <f>IF(K1510="","",ROUND(E1510-K1510,0))</f>
        <v/>
      </c>
      <c r="P1510">
        <f>IF(O1510="","",IF(O1510&gt;=1,O1510,0))</f>
        <v/>
      </c>
      <c r="Q1510" s="27">
        <f>IF(E1510="","",MAX(0,E1510-22))</f>
        <v/>
      </c>
      <c r="R1510" s="27">
        <f>IF(H1510=1,E1510,"")</f>
        <v/>
      </c>
      <c r="S1510" s="27">
        <f>IF(AND(H1510=1,J1510&lt;&gt;""),E1510-J1510,"")</f>
        <v/>
      </c>
      <c r="T1510">
        <f>IF(G1510="","",MONTH(G1510))</f>
        <v/>
      </c>
    </row>
    <row r="1511">
      <c r="A1511" s="24" t="n">
        <v>2020</v>
      </c>
      <c r="B1511" s="24" t="n">
        <v>3</v>
      </c>
      <c r="C1511" s="24" t="n">
        <v>3</v>
      </c>
      <c r="D1511" s="24" t="n">
        <v>22</v>
      </c>
      <c r="E1511" s="24" t="n">
        <v>6.53</v>
      </c>
      <c r="F1511" s="25">
        <f>IF($E1511="","",DATE(IF($A1511="",nominal_year,$A1511),$B1511,$C1511)+($D1511-IF(LEFT(hour_conv,1)="1",1,0))/24)</f>
        <v/>
      </c>
      <c r="G1511" s="26">
        <f>IF(F1511="","",INT(F1511))</f>
        <v/>
      </c>
      <c r="H1511">
        <f>IF(G1511="","",IF(AND(MONTH(G1511)*100+DAY(G1511)&gt;=season_lo,MONTH(G1511)*100+DAY(G1511)&lt;=season_hi),1,0))</f>
        <v/>
      </c>
      <c r="I1511">
        <f>IF(G1511="","",G1511-first_day+1)</f>
        <v/>
      </c>
      <c r="J1511" s="27">
        <f>IF(I1511="","",INDEX(Daily!$J$2:$J$421,I1511))</f>
        <v/>
      </c>
      <c r="K1511" s="27">
        <f>IF(J1511="","",J1511+cat_offset)</f>
        <v/>
      </c>
      <c r="L1511" s="27">
        <f>IF(J1511="","",MAX(0,E1511-J1511)^2)</f>
        <v/>
      </c>
      <c r="M1511" s="27">
        <f>IF(J1511="","",MAX(0,E1511-(J1511+twcdh_off))^2)</f>
        <v/>
      </c>
      <c r="N1511" s="27">
        <f>IF(E1511="","",MAX(0,E1511-swcdh_thr)^2)</f>
        <v/>
      </c>
      <c r="O1511">
        <f>IF(K1511="","",ROUND(E1511-K1511,0))</f>
        <v/>
      </c>
      <c r="P1511">
        <f>IF(O1511="","",IF(O1511&gt;=1,O1511,0))</f>
        <v/>
      </c>
      <c r="Q1511" s="27">
        <f>IF(E1511="","",MAX(0,E1511-22))</f>
        <v/>
      </c>
      <c r="R1511" s="27">
        <f>IF(H1511=1,E1511,"")</f>
        <v/>
      </c>
      <c r="S1511" s="27">
        <f>IF(AND(H1511=1,J1511&lt;&gt;""),E1511-J1511,"")</f>
        <v/>
      </c>
      <c r="T1511">
        <f>IF(G1511="","",MONTH(G1511))</f>
        <v/>
      </c>
    </row>
    <row r="1512">
      <c r="A1512" s="24" t="n">
        <v>2020</v>
      </c>
      <c r="B1512" s="24" t="n">
        <v>3</v>
      </c>
      <c r="C1512" s="24" t="n">
        <v>3</v>
      </c>
      <c r="D1512" s="24" t="n">
        <v>23</v>
      </c>
      <c r="E1512" s="24" t="n">
        <v>5.41</v>
      </c>
      <c r="F1512" s="25">
        <f>IF($E1512="","",DATE(IF($A1512="",nominal_year,$A1512),$B1512,$C1512)+($D1512-IF(LEFT(hour_conv,1)="1",1,0))/24)</f>
        <v/>
      </c>
      <c r="G1512" s="26">
        <f>IF(F1512="","",INT(F1512))</f>
        <v/>
      </c>
      <c r="H1512">
        <f>IF(G1512="","",IF(AND(MONTH(G1512)*100+DAY(G1512)&gt;=season_lo,MONTH(G1512)*100+DAY(G1512)&lt;=season_hi),1,0))</f>
        <v/>
      </c>
      <c r="I1512">
        <f>IF(G1512="","",G1512-first_day+1)</f>
        <v/>
      </c>
      <c r="J1512" s="27">
        <f>IF(I1512="","",INDEX(Daily!$J$2:$J$421,I1512))</f>
        <v/>
      </c>
      <c r="K1512" s="27">
        <f>IF(J1512="","",J1512+cat_offset)</f>
        <v/>
      </c>
      <c r="L1512" s="27">
        <f>IF(J1512="","",MAX(0,E1512-J1512)^2)</f>
        <v/>
      </c>
      <c r="M1512" s="27">
        <f>IF(J1512="","",MAX(0,E1512-(J1512+twcdh_off))^2)</f>
        <v/>
      </c>
      <c r="N1512" s="27">
        <f>IF(E1512="","",MAX(0,E1512-swcdh_thr)^2)</f>
        <v/>
      </c>
      <c r="O1512">
        <f>IF(K1512="","",ROUND(E1512-K1512,0))</f>
        <v/>
      </c>
      <c r="P1512">
        <f>IF(O1512="","",IF(O1512&gt;=1,O1512,0))</f>
        <v/>
      </c>
      <c r="Q1512" s="27">
        <f>IF(E1512="","",MAX(0,E1512-22))</f>
        <v/>
      </c>
      <c r="R1512" s="27">
        <f>IF(H1512=1,E1512,"")</f>
        <v/>
      </c>
      <c r="S1512" s="27">
        <f>IF(AND(H1512=1,J1512&lt;&gt;""),E1512-J1512,"")</f>
        <v/>
      </c>
      <c r="T1512">
        <f>IF(G1512="","",MONTH(G1512))</f>
        <v/>
      </c>
    </row>
    <row r="1513">
      <c r="A1513" s="24" t="n">
        <v>2020</v>
      </c>
      <c r="B1513" s="24" t="n">
        <v>3</v>
      </c>
      <c r="C1513" s="24" t="n">
        <v>3</v>
      </c>
      <c r="D1513" s="24" t="n">
        <v>24</v>
      </c>
      <c r="E1513" s="24" t="n">
        <v>5.6</v>
      </c>
      <c r="F1513" s="25">
        <f>IF($E1513="","",DATE(IF($A1513="",nominal_year,$A1513),$B1513,$C1513)+($D1513-IF(LEFT(hour_conv,1)="1",1,0))/24)</f>
        <v/>
      </c>
      <c r="G1513" s="26">
        <f>IF(F1513="","",INT(F1513))</f>
        <v/>
      </c>
      <c r="H1513">
        <f>IF(G1513="","",IF(AND(MONTH(G1513)*100+DAY(G1513)&gt;=season_lo,MONTH(G1513)*100+DAY(G1513)&lt;=season_hi),1,0))</f>
        <v/>
      </c>
      <c r="I1513">
        <f>IF(G1513="","",G1513-first_day+1)</f>
        <v/>
      </c>
      <c r="J1513" s="27">
        <f>IF(I1513="","",INDEX(Daily!$J$2:$J$421,I1513))</f>
        <v/>
      </c>
      <c r="K1513" s="27">
        <f>IF(J1513="","",J1513+cat_offset)</f>
        <v/>
      </c>
      <c r="L1513" s="27">
        <f>IF(J1513="","",MAX(0,E1513-J1513)^2)</f>
        <v/>
      </c>
      <c r="M1513" s="27">
        <f>IF(J1513="","",MAX(0,E1513-(J1513+twcdh_off))^2)</f>
        <v/>
      </c>
      <c r="N1513" s="27">
        <f>IF(E1513="","",MAX(0,E1513-swcdh_thr)^2)</f>
        <v/>
      </c>
      <c r="O1513">
        <f>IF(K1513="","",ROUND(E1513-K1513,0))</f>
        <v/>
      </c>
      <c r="P1513">
        <f>IF(O1513="","",IF(O1513&gt;=1,O1513,0))</f>
        <v/>
      </c>
      <c r="Q1513" s="27">
        <f>IF(E1513="","",MAX(0,E1513-22))</f>
        <v/>
      </c>
      <c r="R1513" s="27">
        <f>IF(H1513=1,E1513,"")</f>
        <v/>
      </c>
      <c r="S1513" s="27">
        <f>IF(AND(H1513=1,J1513&lt;&gt;""),E1513-J1513,"")</f>
        <v/>
      </c>
      <c r="T1513">
        <f>IF(G1513="","",MONTH(G1513))</f>
        <v/>
      </c>
    </row>
    <row r="1514">
      <c r="A1514" s="24" t="n">
        <v>2020</v>
      </c>
      <c r="B1514" s="24" t="n">
        <v>3</v>
      </c>
      <c r="C1514" s="24" t="n">
        <v>4</v>
      </c>
      <c r="D1514" s="24" t="n">
        <v>1</v>
      </c>
      <c r="E1514" s="24" t="n">
        <v>4.17</v>
      </c>
      <c r="F1514" s="25">
        <f>IF($E1514="","",DATE(IF($A1514="",nominal_year,$A1514),$B1514,$C1514)+($D1514-IF(LEFT(hour_conv,1)="1",1,0))/24)</f>
        <v/>
      </c>
      <c r="G1514" s="26">
        <f>IF(F1514="","",INT(F1514))</f>
        <v/>
      </c>
      <c r="H1514">
        <f>IF(G1514="","",IF(AND(MONTH(G1514)*100+DAY(G1514)&gt;=season_lo,MONTH(G1514)*100+DAY(G1514)&lt;=season_hi),1,0))</f>
        <v/>
      </c>
      <c r="I1514">
        <f>IF(G1514="","",G1514-first_day+1)</f>
        <v/>
      </c>
      <c r="J1514" s="27">
        <f>IF(I1514="","",INDEX(Daily!$J$2:$J$421,I1514))</f>
        <v/>
      </c>
      <c r="K1514" s="27">
        <f>IF(J1514="","",J1514+cat_offset)</f>
        <v/>
      </c>
      <c r="L1514" s="27">
        <f>IF(J1514="","",MAX(0,E1514-J1514)^2)</f>
        <v/>
      </c>
      <c r="M1514" s="27">
        <f>IF(J1514="","",MAX(0,E1514-(J1514+twcdh_off))^2)</f>
        <v/>
      </c>
      <c r="N1514" s="27">
        <f>IF(E1514="","",MAX(0,E1514-swcdh_thr)^2)</f>
        <v/>
      </c>
      <c r="O1514">
        <f>IF(K1514="","",ROUND(E1514-K1514,0))</f>
        <v/>
      </c>
      <c r="P1514">
        <f>IF(O1514="","",IF(O1514&gt;=1,O1514,0))</f>
        <v/>
      </c>
      <c r="Q1514" s="27">
        <f>IF(E1514="","",MAX(0,E1514-22))</f>
        <v/>
      </c>
      <c r="R1514" s="27">
        <f>IF(H1514=1,E1514,"")</f>
        <v/>
      </c>
      <c r="S1514" s="27">
        <f>IF(AND(H1514=1,J1514&lt;&gt;""),E1514-J1514,"")</f>
        <v/>
      </c>
      <c r="T1514">
        <f>IF(G1514="","",MONTH(G1514))</f>
        <v/>
      </c>
    </row>
    <row r="1515">
      <c r="A1515" s="24" t="n">
        <v>2020</v>
      </c>
      <c r="B1515" s="24" t="n">
        <v>3</v>
      </c>
      <c r="C1515" s="24" t="n">
        <v>4</v>
      </c>
      <c r="D1515" s="24" t="n">
        <v>2</v>
      </c>
      <c r="E1515" s="24" t="n">
        <v>3.25</v>
      </c>
      <c r="F1515" s="25">
        <f>IF($E1515="","",DATE(IF($A1515="",nominal_year,$A1515),$B1515,$C1515)+($D1515-IF(LEFT(hour_conv,1)="1",1,0))/24)</f>
        <v/>
      </c>
      <c r="G1515" s="26">
        <f>IF(F1515="","",INT(F1515))</f>
        <v/>
      </c>
      <c r="H1515">
        <f>IF(G1515="","",IF(AND(MONTH(G1515)*100+DAY(G1515)&gt;=season_lo,MONTH(G1515)*100+DAY(G1515)&lt;=season_hi),1,0))</f>
        <v/>
      </c>
      <c r="I1515">
        <f>IF(G1515="","",G1515-first_day+1)</f>
        <v/>
      </c>
      <c r="J1515" s="27">
        <f>IF(I1515="","",INDEX(Daily!$J$2:$J$421,I1515))</f>
        <v/>
      </c>
      <c r="K1515" s="27">
        <f>IF(J1515="","",J1515+cat_offset)</f>
        <v/>
      </c>
      <c r="L1515" s="27">
        <f>IF(J1515="","",MAX(0,E1515-J1515)^2)</f>
        <v/>
      </c>
      <c r="M1515" s="27">
        <f>IF(J1515="","",MAX(0,E1515-(J1515+twcdh_off))^2)</f>
        <v/>
      </c>
      <c r="N1515" s="27">
        <f>IF(E1515="","",MAX(0,E1515-swcdh_thr)^2)</f>
        <v/>
      </c>
      <c r="O1515">
        <f>IF(K1515="","",ROUND(E1515-K1515,0))</f>
        <v/>
      </c>
      <c r="P1515">
        <f>IF(O1515="","",IF(O1515&gt;=1,O1515,0))</f>
        <v/>
      </c>
      <c r="Q1515" s="27">
        <f>IF(E1515="","",MAX(0,E1515-22))</f>
        <v/>
      </c>
      <c r="R1515" s="27">
        <f>IF(H1515=1,E1515,"")</f>
        <v/>
      </c>
      <c r="S1515" s="27">
        <f>IF(AND(H1515=1,J1515&lt;&gt;""),E1515-J1515,"")</f>
        <v/>
      </c>
      <c r="T1515">
        <f>IF(G1515="","",MONTH(G1515))</f>
        <v/>
      </c>
    </row>
    <row r="1516">
      <c r="A1516" s="24" t="n">
        <v>2020</v>
      </c>
      <c r="B1516" s="24" t="n">
        <v>3</v>
      </c>
      <c r="C1516" s="24" t="n">
        <v>4</v>
      </c>
      <c r="D1516" s="24" t="n">
        <v>3</v>
      </c>
      <c r="E1516" s="24" t="n">
        <v>2.7</v>
      </c>
      <c r="F1516" s="25">
        <f>IF($E1516="","",DATE(IF($A1516="",nominal_year,$A1516),$B1516,$C1516)+($D1516-IF(LEFT(hour_conv,1)="1",1,0))/24)</f>
        <v/>
      </c>
      <c r="G1516" s="26">
        <f>IF(F1516="","",INT(F1516))</f>
        <v/>
      </c>
      <c r="H1516">
        <f>IF(G1516="","",IF(AND(MONTH(G1516)*100+DAY(G1516)&gt;=season_lo,MONTH(G1516)*100+DAY(G1516)&lt;=season_hi),1,0))</f>
        <v/>
      </c>
      <c r="I1516">
        <f>IF(G1516="","",G1516-first_day+1)</f>
        <v/>
      </c>
      <c r="J1516" s="27">
        <f>IF(I1516="","",INDEX(Daily!$J$2:$J$421,I1516))</f>
        <v/>
      </c>
      <c r="K1516" s="27">
        <f>IF(J1516="","",J1516+cat_offset)</f>
        <v/>
      </c>
      <c r="L1516" s="27">
        <f>IF(J1516="","",MAX(0,E1516-J1516)^2)</f>
        <v/>
      </c>
      <c r="M1516" s="27">
        <f>IF(J1516="","",MAX(0,E1516-(J1516+twcdh_off))^2)</f>
        <v/>
      </c>
      <c r="N1516" s="27">
        <f>IF(E1516="","",MAX(0,E1516-swcdh_thr)^2)</f>
        <v/>
      </c>
      <c r="O1516">
        <f>IF(K1516="","",ROUND(E1516-K1516,0))</f>
        <v/>
      </c>
      <c r="P1516">
        <f>IF(O1516="","",IF(O1516&gt;=1,O1516,0))</f>
        <v/>
      </c>
      <c r="Q1516" s="27">
        <f>IF(E1516="","",MAX(0,E1516-22))</f>
        <v/>
      </c>
      <c r="R1516" s="27">
        <f>IF(H1516=1,E1516,"")</f>
        <v/>
      </c>
      <c r="S1516" s="27">
        <f>IF(AND(H1516=1,J1516&lt;&gt;""),E1516-J1516,"")</f>
        <v/>
      </c>
      <c r="T1516">
        <f>IF(G1516="","",MONTH(G1516))</f>
        <v/>
      </c>
    </row>
    <row r="1517">
      <c r="A1517" s="24" t="n">
        <v>2020</v>
      </c>
      <c r="B1517" s="24" t="n">
        <v>3</v>
      </c>
      <c r="C1517" s="24" t="n">
        <v>4</v>
      </c>
      <c r="D1517" s="24" t="n">
        <v>4</v>
      </c>
      <c r="E1517" s="24" t="n">
        <v>3.48</v>
      </c>
      <c r="F1517" s="25">
        <f>IF($E1517="","",DATE(IF($A1517="",nominal_year,$A1517),$B1517,$C1517)+($D1517-IF(LEFT(hour_conv,1)="1",1,0))/24)</f>
        <v/>
      </c>
      <c r="G1517" s="26">
        <f>IF(F1517="","",INT(F1517))</f>
        <v/>
      </c>
      <c r="H1517">
        <f>IF(G1517="","",IF(AND(MONTH(G1517)*100+DAY(G1517)&gt;=season_lo,MONTH(G1517)*100+DAY(G1517)&lt;=season_hi),1,0))</f>
        <v/>
      </c>
      <c r="I1517">
        <f>IF(G1517="","",G1517-first_day+1)</f>
        <v/>
      </c>
      <c r="J1517" s="27">
        <f>IF(I1517="","",INDEX(Daily!$J$2:$J$421,I1517))</f>
        <v/>
      </c>
      <c r="K1517" s="27">
        <f>IF(J1517="","",J1517+cat_offset)</f>
        <v/>
      </c>
      <c r="L1517" s="27">
        <f>IF(J1517="","",MAX(0,E1517-J1517)^2)</f>
        <v/>
      </c>
      <c r="M1517" s="27">
        <f>IF(J1517="","",MAX(0,E1517-(J1517+twcdh_off))^2)</f>
        <v/>
      </c>
      <c r="N1517" s="27">
        <f>IF(E1517="","",MAX(0,E1517-swcdh_thr)^2)</f>
        <v/>
      </c>
      <c r="O1517">
        <f>IF(K1517="","",ROUND(E1517-K1517,0))</f>
        <v/>
      </c>
      <c r="P1517">
        <f>IF(O1517="","",IF(O1517&gt;=1,O1517,0))</f>
        <v/>
      </c>
      <c r="Q1517" s="27">
        <f>IF(E1517="","",MAX(0,E1517-22))</f>
        <v/>
      </c>
      <c r="R1517" s="27">
        <f>IF(H1517=1,E1517,"")</f>
        <v/>
      </c>
      <c r="S1517" s="27">
        <f>IF(AND(H1517=1,J1517&lt;&gt;""),E1517-J1517,"")</f>
        <v/>
      </c>
      <c r="T1517">
        <f>IF(G1517="","",MONTH(G1517))</f>
        <v/>
      </c>
    </row>
    <row r="1518">
      <c r="A1518" s="24" t="n">
        <v>2020</v>
      </c>
      <c r="B1518" s="24" t="n">
        <v>3</v>
      </c>
      <c r="C1518" s="24" t="n">
        <v>4</v>
      </c>
      <c r="D1518" s="24" t="n">
        <v>5</v>
      </c>
      <c r="E1518" s="24" t="n">
        <v>2.85</v>
      </c>
      <c r="F1518" s="25">
        <f>IF($E1518="","",DATE(IF($A1518="",nominal_year,$A1518),$B1518,$C1518)+($D1518-IF(LEFT(hour_conv,1)="1",1,0))/24)</f>
        <v/>
      </c>
      <c r="G1518" s="26">
        <f>IF(F1518="","",INT(F1518))</f>
        <v/>
      </c>
      <c r="H1518">
        <f>IF(G1518="","",IF(AND(MONTH(G1518)*100+DAY(G1518)&gt;=season_lo,MONTH(G1518)*100+DAY(G1518)&lt;=season_hi),1,0))</f>
        <v/>
      </c>
      <c r="I1518">
        <f>IF(G1518="","",G1518-first_day+1)</f>
        <v/>
      </c>
      <c r="J1518" s="27">
        <f>IF(I1518="","",INDEX(Daily!$J$2:$J$421,I1518))</f>
        <v/>
      </c>
      <c r="K1518" s="27">
        <f>IF(J1518="","",J1518+cat_offset)</f>
        <v/>
      </c>
      <c r="L1518" s="27">
        <f>IF(J1518="","",MAX(0,E1518-J1518)^2)</f>
        <v/>
      </c>
      <c r="M1518" s="27">
        <f>IF(J1518="","",MAX(0,E1518-(J1518+twcdh_off))^2)</f>
        <v/>
      </c>
      <c r="N1518" s="27">
        <f>IF(E1518="","",MAX(0,E1518-swcdh_thr)^2)</f>
        <v/>
      </c>
      <c r="O1518">
        <f>IF(K1518="","",ROUND(E1518-K1518,0))</f>
        <v/>
      </c>
      <c r="P1518">
        <f>IF(O1518="","",IF(O1518&gt;=1,O1518,0))</f>
        <v/>
      </c>
      <c r="Q1518" s="27">
        <f>IF(E1518="","",MAX(0,E1518-22))</f>
        <v/>
      </c>
      <c r="R1518" s="27">
        <f>IF(H1518=1,E1518,"")</f>
        <v/>
      </c>
      <c r="S1518" s="27">
        <f>IF(AND(H1518=1,J1518&lt;&gt;""),E1518-J1518,"")</f>
        <v/>
      </c>
      <c r="T1518">
        <f>IF(G1518="","",MONTH(G1518))</f>
        <v/>
      </c>
    </row>
    <row r="1519">
      <c r="A1519" s="24" t="n">
        <v>2020</v>
      </c>
      <c r="B1519" s="24" t="n">
        <v>3</v>
      </c>
      <c r="C1519" s="24" t="n">
        <v>4</v>
      </c>
      <c r="D1519" s="24" t="n">
        <v>6</v>
      </c>
      <c r="E1519" s="24" t="n">
        <v>3.05</v>
      </c>
      <c r="F1519" s="25">
        <f>IF($E1519="","",DATE(IF($A1519="",nominal_year,$A1519),$B1519,$C1519)+($D1519-IF(LEFT(hour_conv,1)="1",1,0))/24)</f>
        <v/>
      </c>
      <c r="G1519" s="26">
        <f>IF(F1519="","",INT(F1519))</f>
        <v/>
      </c>
      <c r="H1519">
        <f>IF(G1519="","",IF(AND(MONTH(G1519)*100+DAY(G1519)&gt;=season_lo,MONTH(G1519)*100+DAY(G1519)&lt;=season_hi),1,0))</f>
        <v/>
      </c>
      <c r="I1519">
        <f>IF(G1519="","",G1519-first_day+1)</f>
        <v/>
      </c>
      <c r="J1519" s="27">
        <f>IF(I1519="","",INDEX(Daily!$J$2:$J$421,I1519))</f>
        <v/>
      </c>
      <c r="K1519" s="27">
        <f>IF(J1519="","",J1519+cat_offset)</f>
        <v/>
      </c>
      <c r="L1519" s="27">
        <f>IF(J1519="","",MAX(0,E1519-J1519)^2)</f>
        <v/>
      </c>
      <c r="M1519" s="27">
        <f>IF(J1519="","",MAX(0,E1519-(J1519+twcdh_off))^2)</f>
        <v/>
      </c>
      <c r="N1519" s="27">
        <f>IF(E1519="","",MAX(0,E1519-swcdh_thr)^2)</f>
        <v/>
      </c>
      <c r="O1519">
        <f>IF(K1519="","",ROUND(E1519-K1519,0))</f>
        <v/>
      </c>
      <c r="P1519">
        <f>IF(O1519="","",IF(O1519&gt;=1,O1519,0))</f>
        <v/>
      </c>
      <c r="Q1519" s="27">
        <f>IF(E1519="","",MAX(0,E1519-22))</f>
        <v/>
      </c>
      <c r="R1519" s="27">
        <f>IF(H1519=1,E1519,"")</f>
        <v/>
      </c>
      <c r="S1519" s="27">
        <f>IF(AND(H1519=1,J1519&lt;&gt;""),E1519-J1519,"")</f>
        <v/>
      </c>
      <c r="T1519">
        <f>IF(G1519="","",MONTH(G1519))</f>
        <v/>
      </c>
    </row>
    <row r="1520">
      <c r="A1520" s="24" t="n">
        <v>2020</v>
      </c>
      <c r="B1520" s="24" t="n">
        <v>3</v>
      </c>
      <c r="C1520" s="24" t="n">
        <v>4</v>
      </c>
      <c r="D1520" s="24" t="n">
        <v>7</v>
      </c>
      <c r="E1520" s="24" t="n">
        <v>3.77</v>
      </c>
      <c r="F1520" s="25">
        <f>IF($E1520="","",DATE(IF($A1520="",nominal_year,$A1520),$B1520,$C1520)+($D1520-IF(LEFT(hour_conv,1)="1",1,0))/24)</f>
        <v/>
      </c>
      <c r="G1520" s="26">
        <f>IF(F1520="","",INT(F1520))</f>
        <v/>
      </c>
      <c r="H1520">
        <f>IF(G1520="","",IF(AND(MONTH(G1520)*100+DAY(G1520)&gt;=season_lo,MONTH(G1520)*100+DAY(G1520)&lt;=season_hi),1,0))</f>
        <v/>
      </c>
      <c r="I1520">
        <f>IF(G1520="","",G1520-first_day+1)</f>
        <v/>
      </c>
      <c r="J1520" s="27">
        <f>IF(I1520="","",INDEX(Daily!$J$2:$J$421,I1520))</f>
        <v/>
      </c>
      <c r="K1520" s="27">
        <f>IF(J1520="","",J1520+cat_offset)</f>
        <v/>
      </c>
      <c r="L1520" s="27">
        <f>IF(J1520="","",MAX(0,E1520-J1520)^2)</f>
        <v/>
      </c>
      <c r="M1520" s="27">
        <f>IF(J1520="","",MAX(0,E1520-(J1520+twcdh_off))^2)</f>
        <v/>
      </c>
      <c r="N1520" s="27">
        <f>IF(E1520="","",MAX(0,E1520-swcdh_thr)^2)</f>
        <v/>
      </c>
      <c r="O1520">
        <f>IF(K1520="","",ROUND(E1520-K1520,0))</f>
        <v/>
      </c>
      <c r="P1520">
        <f>IF(O1520="","",IF(O1520&gt;=1,O1520,0))</f>
        <v/>
      </c>
      <c r="Q1520" s="27">
        <f>IF(E1520="","",MAX(0,E1520-22))</f>
        <v/>
      </c>
      <c r="R1520" s="27">
        <f>IF(H1520=1,E1520,"")</f>
        <v/>
      </c>
      <c r="S1520" s="27">
        <f>IF(AND(H1520=1,J1520&lt;&gt;""),E1520-J1520,"")</f>
        <v/>
      </c>
      <c r="T1520">
        <f>IF(G1520="","",MONTH(G1520))</f>
        <v/>
      </c>
    </row>
    <row r="1521">
      <c r="A1521" s="24" t="n">
        <v>2020</v>
      </c>
      <c r="B1521" s="24" t="n">
        <v>3</v>
      </c>
      <c r="C1521" s="24" t="n">
        <v>4</v>
      </c>
      <c r="D1521" s="24" t="n">
        <v>8</v>
      </c>
      <c r="E1521" s="24" t="n">
        <v>4.52</v>
      </c>
      <c r="F1521" s="25">
        <f>IF($E1521="","",DATE(IF($A1521="",nominal_year,$A1521),$B1521,$C1521)+($D1521-IF(LEFT(hour_conv,1)="1",1,0))/24)</f>
        <v/>
      </c>
      <c r="G1521" s="26">
        <f>IF(F1521="","",INT(F1521))</f>
        <v/>
      </c>
      <c r="H1521">
        <f>IF(G1521="","",IF(AND(MONTH(G1521)*100+DAY(G1521)&gt;=season_lo,MONTH(G1521)*100+DAY(G1521)&lt;=season_hi),1,0))</f>
        <v/>
      </c>
      <c r="I1521">
        <f>IF(G1521="","",G1521-first_day+1)</f>
        <v/>
      </c>
      <c r="J1521" s="27">
        <f>IF(I1521="","",INDEX(Daily!$J$2:$J$421,I1521))</f>
        <v/>
      </c>
      <c r="K1521" s="27">
        <f>IF(J1521="","",J1521+cat_offset)</f>
        <v/>
      </c>
      <c r="L1521" s="27">
        <f>IF(J1521="","",MAX(0,E1521-J1521)^2)</f>
        <v/>
      </c>
      <c r="M1521" s="27">
        <f>IF(J1521="","",MAX(0,E1521-(J1521+twcdh_off))^2)</f>
        <v/>
      </c>
      <c r="N1521" s="27">
        <f>IF(E1521="","",MAX(0,E1521-swcdh_thr)^2)</f>
        <v/>
      </c>
      <c r="O1521">
        <f>IF(K1521="","",ROUND(E1521-K1521,0))</f>
        <v/>
      </c>
      <c r="P1521">
        <f>IF(O1521="","",IF(O1521&gt;=1,O1521,0))</f>
        <v/>
      </c>
      <c r="Q1521" s="27">
        <f>IF(E1521="","",MAX(0,E1521-22))</f>
        <v/>
      </c>
      <c r="R1521" s="27">
        <f>IF(H1521=1,E1521,"")</f>
        <v/>
      </c>
      <c r="S1521" s="27">
        <f>IF(AND(H1521=1,J1521&lt;&gt;""),E1521-J1521,"")</f>
        <v/>
      </c>
      <c r="T1521">
        <f>IF(G1521="","",MONTH(G1521))</f>
        <v/>
      </c>
    </row>
    <row r="1522">
      <c r="A1522" s="24" t="n">
        <v>2020</v>
      </c>
      <c r="B1522" s="24" t="n">
        <v>3</v>
      </c>
      <c r="C1522" s="24" t="n">
        <v>4</v>
      </c>
      <c r="D1522" s="24" t="n">
        <v>9</v>
      </c>
      <c r="E1522" s="24" t="n">
        <v>5.82</v>
      </c>
      <c r="F1522" s="25">
        <f>IF($E1522="","",DATE(IF($A1522="",nominal_year,$A1522),$B1522,$C1522)+($D1522-IF(LEFT(hour_conv,1)="1",1,0))/24)</f>
        <v/>
      </c>
      <c r="G1522" s="26">
        <f>IF(F1522="","",INT(F1522))</f>
        <v/>
      </c>
      <c r="H1522">
        <f>IF(G1522="","",IF(AND(MONTH(G1522)*100+DAY(G1522)&gt;=season_lo,MONTH(G1522)*100+DAY(G1522)&lt;=season_hi),1,0))</f>
        <v/>
      </c>
      <c r="I1522">
        <f>IF(G1522="","",G1522-first_day+1)</f>
        <v/>
      </c>
      <c r="J1522" s="27">
        <f>IF(I1522="","",INDEX(Daily!$J$2:$J$421,I1522))</f>
        <v/>
      </c>
      <c r="K1522" s="27">
        <f>IF(J1522="","",J1522+cat_offset)</f>
        <v/>
      </c>
      <c r="L1522" s="27">
        <f>IF(J1522="","",MAX(0,E1522-J1522)^2)</f>
        <v/>
      </c>
      <c r="M1522" s="27">
        <f>IF(J1522="","",MAX(0,E1522-(J1522+twcdh_off))^2)</f>
        <v/>
      </c>
      <c r="N1522" s="27">
        <f>IF(E1522="","",MAX(0,E1522-swcdh_thr)^2)</f>
        <v/>
      </c>
      <c r="O1522">
        <f>IF(K1522="","",ROUND(E1522-K1522,0))</f>
        <v/>
      </c>
      <c r="P1522">
        <f>IF(O1522="","",IF(O1522&gt;=1,O1522,0))</f>
        <v/>
      </c>
      <c r="Q1522" s="27">
        <f>IF(E1522="","",MAX(0,E1522-22))</f>
        <v/>
      </c>
      <c r="R1522" s="27">
        <f>IF(H1522=1,E1522,"")</f>
        <v/>
      </c>
      <c r="S1522" s="27">
        <f>IF(AND(H1522=1,J1522&lt;&gt;""),E1522-J1522,"")</f>
        <v/>
      </c>
      <c r="T1522">
        <f>IF(G1522="","",MONTH(G1522))</f>
        <v/>
      </c>
    </row>
    <row r="1523">
      <c r="A1523" s="24" t="n">
        <v>2020</v>
      </c>
      <c r="B1523" s="24" t="n">
        <v>3</v>
      </c>
      <c r="C1523" s="24" t="n">
        <v>4</v>
      </c>
      <c r="D1523" s="24" t="n">
        <v>10</v>
      </c>
      <c r="E1523" s="24" t="n">
        <v>6.18</v>
      </c>
      <c r="F1523" s="25">
        <f>IF($E1523="","",DATE(IF($A1523="",nominal_year,$A1523),$B1523,$C1523)+($D1523-IF(LEFT(hour_conv,1)="1",1,0))/24)</f>
        <v/>
      </c>
      <c r="G1523" s="26">
        <f>IF(F1523="","",INT(F1523))</f>
        <v/>
      </c>
      <c r="H1523">
        <f>IF(G1523="","",IF(AND(MONTH(G1523)*100+DAY(G1523)&gt;=season_lo,MONTH(G1523)*100+DAY(G1523)&lt;=season_hi),1,0))</f>
        <v/>
      </c>
      <c r="I1523">
        <f>IF(G1523="","",G1523-first_day+1)</f>
        <v/>
      </c>
      <c r="J1523" s="27">
        <f>IF(I1523="","",INDEX(Daily!$J$2:$J$421,I1523))</f>
        <v/>
      </c>
      <c r="K1523" s="27">
        <f>IF(J1523="","",J1523+cat_offset)</f>
        <v/>
      </c>
      <c r="L1523" s="27">
        <f>IF(J1523="","",MAX(0,E1523-J1523)^2)</f>
        <v/>
      </c>
      <c r="M1523" s="27">
        <f>IF(J1523="","",MAX(0,E1523-(J1523+twcdh_off))^2)</f>
        <v/>
      </c>
      <c r="N1523" s="27">
        <f>IF(E1523="","",MAX(0,E1523-swcdh_thr)^2)</f>
        <v/>
      </c>
      <c r="O1523">
        <f>IF(K1523="","",ROUND(E1523-K1523,0))</f>
        <v/>
      </c>
      <c r="P1523">
        <f>IF(O1523="","",IF(O1523&gt;=1,O1523,0))</f>
        <v/>
      </c>
      <c r="Q1523" s="27">
        <f>IF(E1523="","",MAX(0,E1523-22))</f>
        <v/>
      </c>
      <c r="R1523" s="27">
        <f>IF(H1523=1,E1523,"")</f>
        <v/>
      </c>
      <c r="S1523" s="27">
        <f>IF(AND(H1523=1,J1523&lt;&gt;""),E1523-J1523,"")</f>
        <v/>
      </c>
      <c r="T1523">
        <f>IF(G1523="","",MONTH(G1523))</f>
        <v/>
      </c>
    </row>
    <row r="1524">
      <c r="A1524" s="24" t="n">
        <v>2020</v>
      </c>
      <c r="B1524" s="24" t="n">
        <v>3</v>
      </c>
      <c r="C1524" s="24" t="n">
        <v>4</v>
      </c>
      <c r="D1524" s="24" t="n">
        <v>11</v>
      </c>
      <c r="E1524" s="24" t="n">
        <v>7.96</v>
      </c>
      <c r="F1524" s="25">
        <f>IF($E1524="","",DATE(IF($A1524="",nominal_year,$A1524),$B1524,$C1524)+($D1524-IF(LEFT(hour_conv,1)="1",1,0))/24)</f>
        <v/>
      </c>
      <c r="G1524" s="26">
        <f>IF(F1524="","",INT(F1524))</f>
        <v/>
      </c>
      <c r="H1524">
        <f>IF(G1524="","",IF(AND(MONTH(G1524)*100+DAY(G1524)&gt;=season_lo,MONTH(G1524)*100+DAY(G1524)&lt;=season_hi),1,0))</f>
        <v/>
      </c>
      <c r="I1524">
        <f>IF(G1524="","",G1524-first_day+1)</f>
        <v/>
      </c>
      <c r="J1524" s="27">
        <f>IF(I1524="","",INDEX(Daily!$J$2:$J$421,I1524))</f>
        <v/>
      </c>
      <c r="K1524" s="27">
        <f>IF(J1524="","",J1524+cat_offset)</f>
        <v/>
      </c>
      <c r="L1524" s="27">
        <f>IF(J1524="","",MAX(0,E1524-J1524)^2)</f>
        <v/>
      </c>
      <c r="M1524" s="27">
        <f>IF(J1524="","",MAX(0,E1524-(J1524+twcdh_off))^2)</f>
        <v/>
      </c>
      <c r="N1524" s="27">
        <f>IF(E1524="","",MAX(0,E1524-swcdh_thr)^2)</f>
        <v/>
      </c>
      <c r="O1524">
        <f>IF(K1524="","",ROUND(E1524-K1524,0))</f>
        <v/>
      </c>
      <c r="P1524">
        <f>IF(O1524="","",IF(O1524&gt;=1,O1524,0))</f>
        <v/>
      </c>
      <c r="Q1524" s="27">
        <f>IF(E1524="","",MAX(0,E1524-22))</f>
        <v/>
      </c>
      <c r="R1524" s="27">
        <f>IF(H1524=1,E1524,"")</f>
        <v/>
      </c>
      <c r="S1524" s="27">
        <f>IF(AND(H1524=1,J1524&lt;&gt;""),E1524-J1524,"")</f>
        <v/>
      </c>
      <c r="T1524">
        <f>IF(G1524="","",MONTH(G1524))</f>
        <v/>
      </c>
    </row>
    <row r="1525">
      <c r="A1525" s="24" t="n">
        <v>2020</v>
      </c>
      <c r="B1525" s="24" t="n">
        <v>3</v>
      </c>
      <c r="C1525" s="24" t="n">
        <v>4</v>
      </c>
      <c r="D1525" s="24" t="n">
        <v>12</v>
      </c>
      <c r="E1525" s="24" t="n">
        <v>7.63</v>
      </c>
      <c r="F1525" s="25">
        <f>IF($E1525="","",DATE(IF($A1525="",nominal_year,$A1525),$B1525,$C1525)+($D1525-IF(LEFT(hour_conv,1)="1",1,0))/24)</f>
        <v/>
      </c>
      <c r="G1525" s="26">
        <f>IF(F1525="","",INT(F1525))</f>
        <v/>
      </c>
      <c r="H1525">
        <f>IF(G1525="","",IF(AND(MONTH(G1525)*100+DAY(G1525)&gt;=season_lo,MONTH(G1525)*100+DAY(G1525)&lt;=season_hi),1,0))</f>
        <v/>
      </c>
      <c r="I1525">
        <f>IF(G1525="","",G1525-first_day+1)</f>
        <v/>
      </c>
      <c r="J1525" s="27">
        <f>IF(I1525="","",INDEX(Daily!$J$2:$J$421,I1525))</f>
        <v/>
      </c>
      <c r="K1525" s="27">
        <f>IF(J1525="","",J1525+cat_offset)</f>
        <v/>
      </c>
      <c r="L1525" s="27">
        <f>IF(J1525="","",MAX(0,E1525-J1525)^2)</f>
        <v/>
      </c>
      <c r="M1525" s="27">
        <f>IF(J1525="","",MAX(0,E1525-(J1525+twcdh_off))^2)</f>
        <v/>
      </c>
      <c r="N1525" s="27">
        <f>IF(E1525="","",MAX(0,E1525-swcdh_thr)^2)</f>
        <v/>
      </c>
      <c r="O1525">
        <f>IF(K1525="","",ROUND(E1525-K1525,0))</f>
        <v/>
      </c>
      <c r="P1525">
        <f>IF(O1525="","",IF(O1525&gt;=1,O1525,0))</f>
        <v/>
      </c>
      <c r="Q1525" s="27">
        <f>IF(E1525="","",MAX(0,E1525-22))</f>
        <v/>
      </c>
      <c r="R1525" s="27">
        <f>IF(H1525=1,E1525,"")</f>
        <v/>
      </c>
      <c r="S1525" s="27">
        <f>IF(AND(H1525=1,J1525&lt;&gt;""),E1525-J1525,"")</f>
        <v/>
      </c>
      <c r="T1525">
        <f>IF(G1525="","",MONTH(G1525))</f>
        <v/>
      </c>
    </row>
    <row r="1526">
      <c r="A1526" s="24" t="n">
        <v>2020</v>
      </c>
      <c r="B1526" s="24" t="n">
        <v>3</v>
      </c>
      <c r="C1526" s="24" t="n">
        <v>4</v>
      </c>
      <c r="D1526" s="24" t="n">
        <v>13</v>
      </c>
      <c r="E1526" s="24" t="n">
        <v>9.01</v>
      </c>
      <c r="F1526" s="25">
        <f>IF($E1526="","",DATE(IF($A1526="",nominal_year,$A1526),$B1526,$C1526)+($D1526-IF(LEFT(hour_conv,1)="1",1,0))/24)</f>
        <v/>
      </c>
      <c r="G1526" s="26">
        <f>IF(F1526="","",INT(F1526))</f>
        <v/>
      </c>
      <c r="H1526">
        <f>IF(G1526="","",IF(AND(MONTH(G1526)*100+DAY(G1526)&gt;=season_lo,MONTH(G1526)*100+DAY(G1526)&lt;=season_hi),1,0))</f>
        <v/>
      </c>
      <c r="I1526">
        <f>IF(G1526="","",G1526-first_day+1)</f>
        <v/>
      </c>
      <c r="J1526" s="27">
        <f>IF(I1526="","",INDEX(Daily!$J$2:$J$421,I1526))</f>
        <v/>
      </c>
      <c r="K1526" s="27">
        <f>IF(J1526="","",J1526+cat_offset)</f>
        <v/>
      </c>
      <c r="L1526" s="27">
        <f>IF(J1526="","",MAX(0,E1526-J1526)^2)</f>
        <v/>
      </c>
      <c r="M1526" s="27">
        <f>IF(J1526="","",MAX(0,E1526-(J1526+twcdh_off))^2)</f>
        <v/>
      </c>
      <c r="N1526" s="27">
        <f>IF(E1526="","",MAX(0,E1526-swcdh_thr)^2)</f>
        <v/>
      </c>
      <c r="O1526">
        <f>IF(K1526="","",ROUND(E1526-K1526,0))</f>
        <v/>
      </c>
      <c r="P1526">
        <f>IF(O1526="","",IF(O1526&gt;=1,O1526,0))</f>
        <v/>
      </c>
      <c r="Q1526" s="27">
        <f>IF(E1526="","",MAX(0,E1526-22))</f>
        <v/>
      </c>
      <c r="R1526" s="27">
        <f>IF(H1526=1,E1526,"")</f>
        <v/>
      </c>
      <c r="S1526" s="27">
        <f>IF(AND(H1526=1,J1526&lt;&gt;""),E1526-J1526,"")</f>
        <v/>
      </c>
      <c r="T1526">
        <f>IF(G1526="","",MONTH(G1526))</f>
        <v/>
      </c>
    </row>
    <row r="1527">
      <c r="A1527" s="24" t="n">
        <v>2020</v>
      </c>
      <c r="B1527" s="24" t="n">
        <v>3</v>
      </c>
      <c r="C1527" s="24" t="n">
        <v>4</v>
      </c>
      <c r="D1527" s="24" t="n">
        <v>14</v>
      </c>
      <c r="E1527" s="24" t="n">
        <v>8.9</v>
      </c>
      <c r="F1527" s="25">
        <f>IF($E1527="","",DATE(IF($A1527="",nominal_year,$A1527),$B1527,$C1527)+($D1527-IF(LEFT(hour_conv,1)="1",1,0))/24)</f>
        <v/>
      </c>
      <c r="G1527" s="26">
        <f>IF(F1527="","",INT(F1527))</f>
        <v/>
      </c>
      <c r="H1527">
        <f>IF(G1527="","",IF(AND(MONTH(G1527)*100+DAY(G1527)&gt;=season_lo,MONTH(G1527)*100+DAY(G1527)&lt;=season_hi),1,0))</f>
        <v/>
      </c>
      <c r="I1527">
        <f>IF(G1527="","",G1527-first_day+1)</f>
        <v/>
      </c>
      <c r="J1527" s="27">
        <f>IF(I1527="","",INDEX(Daily!$J$2:$J$421,I1527))</f>
        <v/>
      </c>
      <c r="K1527" s="27">
        <f>IF(J1527="","",J1527+cat_offset)</f>
        <v/>
      </c>
      <c r="L1527" s="27">
        <f>IF(J1527="","",MAX(0,E1527-J1527)^2)</f>
        <v/>
      </c>
      <c r="M1527" s="27">
        <f>IF(J1527="","",MAX(0,E1527-(J1527+twcdh_off))^2)</f>
        <v/>
      </c>
      <c r="N1527" s="27">
        <f>IF(E1527="","",MAX(0,E1527-swcdh_thr)^2)</f>
        <v/>
      </c>
      <c r="O1527">
        <f>IF(K1527="","",ROUND(E1527-K1527,0))</f>
        <v/>
      </c>
      <c r="P1527">
        <f>IF(O1527="","",IF(O1527&gt;=1,O1527,0))</f>
        <v/>
      </c>
      <c r="Q1527" s="27">
        <f>IF(E1527="","",MAX(0,E1527-22))</f>
        <v/>
      </c>
      <c r="R1527" s="27">
        <f>IF(H1527=1,E1527,"")</f>
        <v/>
      </c>
      <c r="S1527" s="27">
        <f>IF(AND(H1527=1,J1527&lt;&gt;""),E1527-J1527,"")</f>
        <v/>
      </c>
      <c r="T1527">
        <f>IF(G1527="","",MONTH(G1527))</f>
        <v/>
      </c>
    </row>
    <row r="1528">
      <c r="A1528" s="24" t="n">
        <v>2020</v>
      </c>
      <c r="B1528" s="24" t="n">
        <v>3</v>
      </c>
      <c r="C1528" s="24" t="n">
        <v>4</v>
      </c>
      <c r="D1528" s="24" t="n">
        <v>15</v>
      </c>
      <c r="E1528" s="24" t="n">
        <v>10.39</v>
      </c>
      <c r="F1528" s="25">
        <f>IF($E1528="","",DATE(IF($A1528="",nominal_year,$A1528),$B1528,$C1528)+($D1528-IF(LEFT(hour_conv,1)="1",1,0))/24)</f>
        <v/>
      </c>
      <c r="G1528" s="26">
        <f>IF(F1528="","",INT(F1528))</f>
        <v/>
      </c>
      <c r="H1528">
        <f>IF(G1528="","",IF(AND(MONTH(G1528)*100+DAY(G1528)&gt;=season_lo,MONTH(G1528)*100+DAY(G1528)&lt;=season_hi),1,0))</f>
        <v/>
      </c>
      <c r="I1528">
        <f>IF(G1528="","",G1528-first_day+1)</f>
        <v/>
      </c>
      <c r="J1528" s="27">
        <f>IF(I1528="","",INDEX(Daily!$J$2:$J$421,I1528))</f>
        <v/>
      </c>
      <c r="K1528" s="27">
        <f>IF(J1528="","",J1528+cat_offset)</f>
        <v/>
      </c>
      <c r="L1528" s="27">
        <f>IF(J1528="","",MAX(0,E1528-J1528)^2)</f>
        <v/>
      </c>
      <c r="M1528" s="27">
        <f>IF(J1528="","",MAX(0,E1528-(J1528+twcdh_off))^2)</f>
        <v/>
      </c>
      <c r="N1528" s="27">
        <f>IF(E1528="","",MAX(0,E1528-swcdh_thr)^2)</f>
        <v/>
      </c>
      <c r="O1528">
        <f>IF(K1528="","",ROUND(E1528-K1528,0))</f>
        <v/>
      </c>
      <c r="P1528">
        <f>IF(O1528="","",IF(O1528&gt;=1,O1528,0))</f>
        <v/>
      </c>
      <c r="Q1528" s="27">
        <f>IF(E1528="","",MAX(0,E1528-22))</f>
        <v/>
      </c>
      <c r="R1528" s="27">
        <f>IF(H1528=1,E1528,"")</f>
        <v/>
      </c>
      <c r="S1528" s="27">
        <f>IF(AND(H1528=1,J1528&lt;&gt;""),E1528-J1528,"")</f>
        <v/>
      </c>
      <c r="T1528">
        <f>IF(G1528="","",MONTH(G1528))</f>
        <v/>
      </c>
    </row>
    <row r="1529">
      <c r="A1529" s="24" t="n">
        <v>2020</v>
      </c>
      <c r="B1529" s="24" t="n">
        <v>3</v>
      </c>
      <c r="C1529" s="24" t="n">
        <v>4</v>
      </c>
      <c r="D1529" s="24" t="n">
        <v>16</v>
      </c>
      <c r="E1529" s="24" t="n">
        <v>9.66</v>
      </c>
      <c r="F1529" s="25">
        <f>IF($E1529="","",DATE(IF($A1529="",nominal_year,$A1529),$B1529,$C1529)+($D1529-IF(LEFT(hour_conv,1)="1",1,0))/24)</f>
        <v/>
      </c>
      <c r="G1529" s="26">
        <f>IF(F1529="","",INT(F1529))</f>
        <v/>
      </c>
      <c r="H1529">
        <f>IF(G1529="","",IF(AND(MONTH(G1529)*100+DAY(G1529)&gt;=season_lo,MONTH(G1529)*100+DAY(G1529)&lt;=season_hi),1,0))</f>
        <v/>
      </c>
      <c r="I1529">
        <f>IF(G1529="","",G1529-first_day+1)</f>
        <v/>
      </c>
      <c r="J1529" s="27">
        <f>IF(I1529="","",INDEX(Daily!$J$2:$J$421,I1529))</f>
        <v/>
      </c>
      <c r="K1529" s="27">
        <f>IF(J1529="","",J1529+cat_offset)</f>
        <v/>
      </c>
      <c r="L1529" s="27">
        <f>IF(J1529="","",MAX(0,E1529-J1529)^2)</f>
        <v/>
      </c>
      <c r="M1529" s="27">
        <f>IF(J1529="","",MAX(0,E1529-(J1529+twcdh_off))^2)</f>
        <v/>
      </c>
      <c r="N1529" s="27">
        <f>IF(E1529="","",MAX(0,E1529-swcdh_thr)^2)</f>
        <v/>
      </c>
      <c r="O1529">
        <f>IF(K1529="","",ROUND(E1529-K1529,0))</f>
        <v/>
      </c>
      <c r="P1529">
        <f>IF(O1529="","",IF(O1529&gt;=1,O1529,0))</f>
        <v/>
      </c>
      <c r="Q1529" s="27">
        <f>IF(E1529="","",MAX(0,E1529-22))</f>
        <v/>
      </c>
      <c r="R1529" s="27">
        <f>IF(H1529=1,E1529,"")</f>
        <v/>
      </c>
      <c r="S1529" s="27">
        <f>IF(AND(H1529=1,J1529&lt;&gt;""),E1529-J1529,"")</f>
        <v/>
      </c>
      <c r="T1529">
        <f>IF(G1529="","",MONTH(G1529))</f>
        <v/>
      </c>
    </row>
    <row r="1530">
      <c r="A1530" s="24" t="n">
        <v>2020</v>
      </c>
      <c r="B1530" s="24" t="n">
        <v>3</v>
      </c>
      <c r="C1530" s="24" t="n">
        <v>4</v>
      </c>
      <c r="D1530" s="24" t="n">
        <v>17</v>
      </c>
      <c r="E1530" s="24" t="n">
        <v>9.65</v>
      </c>
      <c r="F1530" s="25">
        <f>IF($E1530="","",DATE(IF($A1530="",nominal_year,$A1530),$B1530,$C1530)+($D1530-IF(LEFT(hour_conv,1)="1",1,0))/24)</f>
        <v/>
      </c>
      <c r="G1530" s="26">
        <f>IF(F1530="","",INT(F1530))</f>
        <v/>
      </c>
      <c r="H1530">
        <f>IF(G1530="","",IF(AND(MONTH(G1530)*100+DAY(G1530)&gt;=season_lo,MONTH(G1530)*100+DAY(G1530)&lt;=season_hi),1,0))</f>
        <v/>
      </c>
      <c r="I1530">
        <f>IF(G1530="","",G1530-first_day+1)</f>
        <v/>
      </c>
      <c r="J1530" s="27">
        <f>IF(I1530="","",INDEX(Daily!$J$2:$J$421,I1530))</f>
        <v/>
      </c>
      <c r="K1530" s="27">
        <f>IF(J1530="","",J1530+cat_offset)</f>
        <v/>
      </c>
      <c r="L1530" s="27">
        <f>IF(J1530="","",MAX(0,E1530-J1530)^2)</f>
        <v/>
      </c>
      <c r="M1530" s="27">
        <f>IF(J1530="","",MAX(0,E1530-(J1530+twcdh_off))^2)</f>
        <v/>
      </c>
      <c r="N1530" s="27">
        <f>IF(E1530="","",MAX(0,E1530-swcdh_thr)^2)</f>
        <v/>
      </c>
      <c r="O1530">
        <f>IF(K1530="","",ROUND(E1530-K1530,0))</f>
        <v/>
      </c>
      <c r="P1530">
        <f>IF(O1530="","",IF(O1530&gt;=1,O1530,0))</f>
        <v/>
      </c>
      <c r="Q1530" s="27">
        <f>IF(E1530="","",MAX(0,E1530-22))</f>
        <v/>
      </c>
      <c r="R1530" s="27">
        <f>IF(H1530=1,E1530,"")</f>
        <v/>
      </c>
      <c r="S1530" s="27">
        <f>IF(AND(H1530=1,J1530&lt;&gt;""),E1530-J1530,"")</f>
        <v/>
      </c>
      <c r="T1530">
        <f>IF(G1530="","",MONTH(G1530))</f>
        <v/>
      </c>
    </row>
    <row r="1531">
      <c r="A1531" s="24" t="n">
        <v>2020</v>
      </c>
      <c r="B1531" s="24" t="n">
        <v>3</v>
      </c>
      <c r="C1531" s="24" t="n">
        <v>4</v>
      </c>
      <c r="D1531" s="24" t="n">
        <v>18</v>
      </c>
      <c r="E1531" s="24" t="n">
        <v>9.69</v>
      </c>
      <c r="F1531" s="25">
        <f>IF($E1531="","",DATE(IF($A1531="",nominal_year,$A1531),$B1531,$C1531)+($D1531-IF(LEFT(hour_conv,1)="1",1,0))/24)</f>
        <v/>
      </c>
      <c r="G1531" s="26">
        <f>IF(F1531="","",INT(F1531))</f>
        <v/>
      </c>
      <c r="H1531">
        <f>IF(G1531="","",IF(AND(MONTH(G1531)*100+DAY(G1531)&gt;=season_lo,MONTH(G1531)*100+DAY(G1531)&lt;=season_hi),1,0))</f>
        <v/>
      </c>
      <c r="I1531">
        <f>IF(G1531="","",G1531-first_day+1)</f>
        <v/>
      </c>
      <c r="J1531" s="27">
        <f>IF(I1531="","",INDEX(Daily!$J$2:$J$421,I1531))</f>
        <v/>
      </c>
      <c r="K1531" s="27">
        <f>IF(J1531="","",J1531+cat_offset)</f>
        <v/>
      </c>
      <c r="L1531" s="27">
        <f>IF(J1531="","",MAX(0,E1531-J1531)^2)</f>
        <v/>
      </c>
      <c r="M1531" s="27">
        <f>IF(J1531="","",MAX(0,E1531-(J1531+twcdh_off))^2)</f>
        <v/>
      </c>
      <c r="N1531" s="27">
        <f>IF(E1531="","",MAX(0,E1531-swcdh_thr)^2)</f>
        <v/>
      </c>
      <c r="O1531">
        <f>IF(K1531="","",ROUND(E1531-K1531,0))</f>
        <v/>
      </c>
      <c r="P1531">
        <f>IF(O1531="","",IF(O1531&gt;=1,O1531,0))</f>
        <v/>
      </c>
      <c r="Q1531" s="27">
        <f>IF(E1531="","",MAX(0,E1531-22))</f>
        <v/>
      </c>
      <c r="R1531" s="27">
        <f>IF(H1531=1,E1531,"")</f>
        <v/>
      </c>
      <c r="S1531" s="27">
        <f>IF(AND(H1531=1,J1531&lt;&gt;""),E1531-J1531,"")</f>
        <v/>
      </c>
      <c r="T1531">
        <f>IF(G1531="","",MONTH(G1531))</f>
        <v/>
      </c>
    </row>
    <row r="1532">
      <c r="A1532" s="24" t="n">
        <v>2020</v>
      </c>
      <c r="B1532" s="24" t="n">
        <v>3</v>
      </c>
      <c r="C1532" s="24" t="n">
        <v>4</v>
      </c>
      <c r="D1532" s="24" t="n">
        <v>19</v>
      </c>
      <c r="E1532" s="24" t="n">
        <v>9.26</v>
      </c>
      <c r="F1532" s="25">
        <f>IF($E1532="","",DATE(IF($A1532="",nominal_year,$A1532),$B1532,$C1532)+($D1532-IF(LEFT(hour_conv,1)="1",1,0))/24)</f>
        <v/>
      </c>
      <c r="G1532" s="26">
        <f>IF(F1532="","",INT(F1532))</f>
        <v/>
      </c>
      <c r="H1532">
        <f>IF(G1532="","",IF(AND(MONTH(G1532)*100+DAY(G1532)&gt;=season_lo,MONTH(G1532)*100+DAY(G1532)&lt;=season_hi),1,0))</f>
        <v/>
      </c>
      <c r="I1532">
        <f>IF(G1532="","",G1532-first_day+1)</f>
        <v/>
      </c>
      <c r="J1532" s="27">
        <f>IF(I1532="","",INDEX(Daily!$J$2:$J$421,I1532))</f>
        <v/>
      </c>
      <c r="K1532" s="27">
        <f>IF(J1532="","",J1532+cat_offset)</f>
        <v/>
      </c>
      <c r="L1532" s="27">
        <f>IF(J1532="","",MAX(0,E1532-J1532)^2)</f>
        <v/>
      </c>
      <c r="M1532" s="27">
        <f>IF(J1532="","",MAX(0,E1532-(J1532+twcdh_off))^2)</f>
        <v/>
      </c>
      <c r="N1532" s="27">
        <f>IF(E1532="","",MAX(0,E1532-swcdh_thr)^2)</f>
        <v/>
      </c>
      <c r="O1532">
        <f>IF(K1532="","",ROUND(E1532-K1532,0))</f>
        <v/>
      </c>
      <c r="P1532">
        <f>IF(O1532="","",IF(O1532&gt;=1,O1532,0))</f>
        <v/>
      </c>
      <c r="Q1532" s="27">
        <f>IF(E1532="","",MAX(0,E1532-22))</f>
        <v/>
      </c>
      <c r="R1532" s="27">
        <f>IF(H1532=1,E1532,"")</f>
        <v/>
      </c>
      <c r="S1532" s="27">
        <f>IF(AND(H1532=1,J1532&lt;&gt;""),E1532-J1532,"")</f>
        <v/>
      </c>
      <c r="T1532">
        <f>IF(G1532="","",MONTH(G1532))</f>
        <v/>
      </c>
    </row>
    <row r="1533">
      <c r="A1533" s="24" t="n">
        <v>2020</v>
      </c>
      <c r="B1533" s="24" t="n">
        <v>3</v>
      </c>
      <c r="C1533" s="24" t="n">
        <v>4</v>
      </c>
      <c r="D1533" s="24" t="n">
        <v>20</v>
      </c>
      <c r="E1533" s="24" t="n">
        <v>7.57</v>
      </c>
      <c r="F1533" s="25">
        <f>IF($E1533="","",DATE(IF($A1533="",nominal_year,$A1533),$B1533,$C1533)+($D1533-IF(LEFT(hour_conv,1)="1",1,0))/24)</f>
        <v/>
      </c>
      <c r="G1533" s="26">
        <f>IF(F1533="","",INT(F1533))</f>
        <v/>
      </c>
      <c r="H1533">
        <f>IF(G1533="","",IF(AND(MONTH(G1533)*100+DAY(G1533)&gt;=season_lo,MONTH(G1533)*100+DAY(G1533)&lt;=season_hi),1,0))</f>
        <v/>
      </c>
      <c r="I1533">
        <f>IF(G1533="","",G1533-first_day+1)</f>
        <v/>
      </c>
      <c r="J1533" s="27">
        <f>IF(I1533="","",INDEX(Daily!$J$2:$J$421,I1533))</f>
        <v/>
      </c>
      <c r="K1533" s="27">
        <f>IF(J1533="","",J1533+cat_offset)</f>
        <v/>
      </c>
      <c r="L1533" s="27">
        <f>IF(J1533="","",MAX(0,E1533-J1533)^2)</f>
        <v/>
      </c>
      <c r="M1533" s="27">
        <f>IF(J1533="","",MAX(0,E1533-(J1533+twcdh_off))^2)</f>
        <v/>
      </c>
      <c r="N1533" s="27">
        <f>IF(E1533="","",MAX(0,E1533-swcdh_thr)^2)</f>
        <v/>
      </c>
      <c r="O1533">
        <f>IF(K1533="","",ROUND(E1533-K1533,0))</f>
        <v/>
      </c>
      <c r="P1533">
        <f>IF(O1533="","",IF(O1533&gt;=1,O1533,0))</f>
        <v/>
      </c>
      <c r="Q1533" s="27">
        <f>IF(E1533="","",MAX(0,E1533-22))</f>
        <v/>
      </c>
      <c r="R1533" s="27">
        <f>IF(H1533=1,E1533,"")</f>
        <v/>
      </c>
      <c r="S1533" s="27">
        <f>IF(AND(H1533=1,J1533&lt;&gt;""),E1533-J1533,"")</f>
        <v/>
      </c>
      <c r="T1533">
        <f>IF(G1533="","",MONTH(G1533))</f>
        <v/>
      </c>
    </row>
    <row r="1534">
      <c r="A1534" s="24" t="n">
        <v>2020</v>
      </c>
      <c r="B1534" s="24" t="n">
        <v>3</v>
      </c>
      <c r="C1534" s="24" t="n">
        <v>4</v>
      </c>
      <c r="D1534" s="24" t="n">
        <v>21</v>
      </c>
      <c r="E1534" s="24" t="n">
        <v>7.02</v>
      </c>
      <c r="F1534" s="25">
        <f>IF($E1534="","",DATE(IF($A1534="",nominal_year,$A1534),$B1534,$C1534)+($D1534-IF(LEFT(hour_conv,1)="1",1,0))/24)</f>
        <v/>
      </c>
      <c r="G1534" s="26">
        <f>IF(F1534="","",INT(F1534))</f>
        <v/>
      </c>
      <c r="H1534">
        <f>IF(G1534="","",IF(AND(MONTH(G1534)*100+DAY(G1534)&gt;=season_lo,MONTH(G1534)*100+DAY(G1534)&lt;=season_hi),1,0))</f>
        <v/>
      </c>
      <c r="I1534">
        <f>IF(G1534="","",G1534-first_day+1)</f>
        <v/>
      </c>
      <c r="J1534" s="27">
        <f>IF(I1534="","",INDEX(Daily!$J$2:$J$421,I1534))</f>
        <v/>
      </c>
      <c r="K1534" s="27">
        <f>IF(J1534="","",J1534+cat_offset)</f>
        <v/>
      </c>
      <c r="L1534" s="27">
        <f>IF(J1534="","",MAX(0,E1534-J1534)^2)</f>
        <v/>
      </c>
      <c r="M1534" s="27">
        <f>IF(J1534="","",MAX(0,E1534-(J1534+twcdh_off))^2)</f>
        <v/>
      </c>
      <c r="N1534" s="27">
        <f>IF(E1534="","",MAX(0,E1534-swcdh_thr)^2)</f>
        <v/>
      </c>
      <c r="O1534">
        <f>IF(K1534="","",ROUND(E1534-K1534,0))</f>
        <v/>
      </c>
      <c r="P1534">
        <f>IF(O1534="","",IF(O1534&gt;=1,O1534,0))</f>
        <v/>
      </c>
      <c r="Q1534" s="27">
        <f>IF(E1534="","",MAX(0,E1534-22))</f>
        <v/>
      </c>
      <c r="R1534" s="27">
        <f>IF(H1534=1,E1534,"")</f>
        <v/>
      </c>
      <c r="S1534" s="27">
        <f>IF(AND(H1534=1,J1534&lt;&gt;""),E1534-J1534,"")</f>
        <v/>
      </c>
      <c r="T1534">
        <f>IF(G1534="","",MONTH(G1534))</f>
        <v/>
      </c>
    </row>
    <row r="1535">
      <c r="A1535" s="24" t="n">
        <v>2020</v>
      </c>
      <c r="B1535" s="24" t="n">
        <v>3</v>
      </c>
      <c r="C1535" s="24" t="n">
        <v>4</v>
      </c>
      <c r="D1535" s="24" t="n">
        <v>22</v>
      </c>
      <c r="E1535" s="24" t="n">
        <v>5.67</v>
      </c>
      <c r="F1535" s="25">
        <f>IF($E1535="","",DATE(IF($A1535="",nominal_year,$A1535),$B1535,$C1535)+($D1535-IF(LEFT(hour_conv,1)="1",1,0))/24)</f>
        <v/>
      </c>
      <c r="G1535" s="26">
        <f>IF(F1535="","",INT(F1535))</f>
        <v/>
      </c>
      <c r="H1535">
        <f>IF(G1535="","",IF(AND(MONTH(G1535)*100+DAY(G1535)&gt;=season_lo,MONTH(G1535)*100+DAY(G1535)&lt;=season_hi),1,0))</f>
        <v/>
      </c>
      <c r="I1535">
        <f>IF(G1535="","",G1535-first_day+1)</f>
        <v/>
      </c>
      <c r="J1535" s="27">
        <f>IF(I1535="","",INDEX(Daily!$J$2:$J$421,I1535))</f>
        <v/>
      </c>
      <c r="K1535" s="27">
        <f>IF(J1535="","",J1535+cat_offset)</f>
        <v/>
      </c>
      <c r="L1535" s="27">
        <f>IF(J1535="","",MAX(0,E1535-J1535)^2)</f>
        <v/>
      </c>
      <c r="M1535" s="27">
        <f>IF(J1535="","",MAX(0,E1535-(J1535+twcdh_off))^2)</f>
        <v/>
      </c>
      <c r="N1535" s="27">
        <f>IF(E1535="","",MAX(0,E1535-swcdh_thr)^2)</f>
        <v/>
      </c>
      <c r="O1535">
        <f>IF(K1535="","",ROUND(E1535-K1535,0))</f>
        <v/>
      </c>
      <c r="P1535">
        <f>IF(O1535="","",IF(O1535&gt;=1,O1535,0))</f>
        <v/>
      </c>
      <c r="Q1535" s="27">
        <f>IF(E1535="","",MAX(0,E1535-22))</f>
        <v/>
      </c>
      <c r="R1535" s="27">
        <f>IF(H1535=1,E1535,"")</f>
        <v/>
      </c>
      <c r="S1535" s="27">
        <f>IF(AND(H1535=1,J1535&lt;&gt;""),E1535-J1535,"")</f>
        <v/>
      </c>
      <c r="T1535">
        <f>IF(G1535="","",MONTH(G1535))</f>
        <v/>
      </c>
    </row>
    <row r="1536">
      <c r="A1536" s="24" t="n">
        <v>2020</v>
      </c>
      <c r="B1536" s="24" t="n">
        <v>3</v>
      </c>
      <c r="C1536" s="24" t="n">
        <v>4</v>
      </c>
      <c r="D1536" s="24" t="n">
        <v>23</v>
      </c>
      <c r="E1536" s="24" t="n">
        <v>5.36</v>
      </c>
      <c r="F1536" s="25">
        <f>IF($E1536="","",DATE(IF($A1536="",nominal_year,$A1536),$B1536,$C1536)+($D1536-IF(LEFT(hour_conv,1)="1",1,0))/24)</f>
        <v/>
      </c>
      <c r="G1536" s="26">
        <f>IF(F1536="","",INT(F1536))</f>
        <v/>
      </c>
      <c r="H1536">
        <f>IF(G1536="","",IF(AND(MONTH(G1536)*100+DAY(G1536)&gt;=season_lo,MONTH(G1536)*100+DAY(G1536)&lt;=season_hi),1,0))</f>
        <v/>
      </c>
      <c r="I1536">
        <f>IF(G1536="","",G1536-first_day+1)</f>
        <v/>
      </c>
      <c r="J1536" s="27">
        <f>IF(I1536="","",INDEX(Daily!$J$2:$J$421,I1536))</f>
        <v/>
      </c>
      <c r="K1536" s="27">
        <f>IF(J1536="","",J1536+cat_offset)</f>
        <v/>
      </c>
      <c r="L1536" s="27">
        <f>IF(J1536="","",MAX(0,E1536-J1536)^2)</f>
        <v/>
      </c>
      <c r="M1536" s="27">
        <f>IF(J1536="","",MAX(0,E1536-(J1536+twcdh_off))^2)</f>
        <v/>
      </c>
      <c r="N1536" s="27">
        <f>IF(E1536="","",MAX(0,E1536-swcdh_thr)^2)</f>
        <v/>
      </c>
      <c r="O1536">
        <f>IF(K1536="","",ROUND(E1536-K1536,0))</f>
        <v/>
      </c>
      <c r="P1536">
        <f>IF(O1536="","",IF(O1536&gt;=1,O1536,0))</f>
        <v/>
      </c>
      <c r="Q1536" s="27">
        <f>IF(E1536="","",MAX(0,E1536-22))</f>
        <v/>
      </c>
      <c r="R1536" s="27">
        <f>IF(H1536=1,E1536,"")</f>
        <v/>
      </c>
      <c r="S1536" s="27">
        <f>IF(AND(H1536=1,J1536&lt;&gt;""),E1536-J1536,"")</f>
        <v/>
      </c>
      <c r="T1536">
        <f>IF(G1536="","",MONTH(G1536))</f>
        <v/>
      </c>
    </row>
    <row r="1537">
      <c r="A1537" s="24" t="n">
        <v>2020</v>
      </c>
      <c r="B1537" s="24" t="n">
        <v>3</v>
      </c>
      <c r="C1537" s="24" t="n">
        <v>4</v>
      </c>
      <c r="D1537" s="24" t="n">
        <v>24</v>
      </c>
      <c r="E1537" s="24" t="n">
        <v>4.4</v>
      </c>
      <c r="F1537" s="25">
        <f>IF($E1537="","",DATE(IF($A1537="",nominal_year,$A1537),$B1537,$C1537)+($D1537-IF(LEFT(hour_conv,1)="1",1,0))/24)</f>
        <v/>
      </c>
      <c r="G1537" s="26">
        <f>IF(F1537="","",INT(F1537))</f>
        <v/>
      </c>
      <c r="H1537">
        <f>IF(G1537="","",IF(AND(MONTH(G1537)*100+DAY(G1537)&gt;=season_lo,MONTH(G1537)*100+DAY(G1537)&lt;=season_hi),1,0))</f>
        <v/>
      </c>
      <c r="I1537">
        <f>IF(G1537="","",G1537-first_day+1)</f>
        <v/>
      </c>
      <c r="J1537" s="27">
        <f>IF(I1537="","",INDEX(Daily!$J$2:$J$421,I1537))</f>
        <v/>
      </c>
      <c r="K1537" s="27">
        <f>IF(J1537="","",J1537+cat_offset)</f>
        <v/>
      </c>
      <c r="L1537" s="27">
        <f>IF(J1537="","",MAX(0,E1537-J1537)^2)</f>
        <v/>
      </c>
      <c r="M1537" s="27">
        <f>IF(J1537="","",MAX(0,E1537-(J1537+twcdh_off))^2)</f>
        <v/>
      </c>
      <c r="N1537" s="27">
        <f>IF(E1537="","",MAX(0,E1537-swcdh_thr)^2)</f>
        <v/>
      </c>
      <c r="O1537">
        <f>IF(K1537="","",ROUND(E1537-K1537,0))</f>
        <v/>
      </c>
      <c r="P1537">
        <f>IF(O1537="","",IF(O1537&gt;=1,O1537,0))</f>
        <v/>
      </c>
      <c r="Q1537" s="27">
        <f>IF(E1537="","",MAX(0,E1537-22))</f>
        <v/>
      </c>
      <c r="R1537" s="27">
        <f>IF(H1537=1,E1537,"")</f>
        <v/>
      </c>
      <c r="S1537" s="27">
        <f>IF(AND(H1537=1,J1537&lt;&gt;""),E1537-J1537,"")</f>
        <v/>
      </c>
      <c r="T1537">
        <f>IF(G1537="","",MONTH(G1537))</f>
        <v/>
      </c>
    </row>
    <row r="1538">
      <c r="A1538" s="24" t="n">
        <v>2020</v>
      </c>
      <c r="B1538" s="24" t="n">
        <v>3</v>
      </c>
      <c r="C1538" s="24" t="n">
        <v>5</v>
      </c>
      <c r="D1538" s="24" t="n">
        <v>1</v>
      </c>
      <c r="E1538" s="24" t="n">
        <v>3.71</v>
      </c>
      <c r="F1538" s="25">
        <f>IF($E1538="","",DATE(IF($A1538="",nominal_year,$A1538),$B1538,$C1538)+($D1538-IF(LEFT(hour_conv,1)="1",1,0))/24)</f>
        <v/>
      </c>
      <c r="G1538" s="26">
        <f>IF(F1538="","",INT(F1538))</f>
        <v/>
      </c>
      <c r="H1538">
        <f>IF(G1538="","",IF(AND(MONTH(G1538)*100+DAY(G1538)&gt;=season_lo,MONTH(G1538)*100+DAY(G1538)&lt;=season_hi),1,0))</f>
        <v/>
      </c>
      <c r="I1538">
        <f>IF(G1538="","",G1538-first_day+1)</f>
        <v/>
      </c>
      <c r="J1538" s="27">
        <f>IF(I1538="","",INDEX(Daily!$J$2:$J$421,I1538))</f>
        <v/>
      </c>
      <c r="K1538" s="27">
        <f>IF(J1538="","",J1538+cat_offset)</f>
        <v/>
      </c>
      <c r="L1538" s="27">
        <f>IF(J1538="","",MAX(0,E1538-J1538)^2)</f>
        <v/>
      </c>
      <c r="M1538" s="27">
        <f>IF(J1538="","",MAX(0,E1538-(J1538+twcdh_off))^2)</f>
        <v/>
      </c>
      <c r="N1538" s="27">
        <f>IF(E1538="","",MAX(0,E1538-swcdh_thr)^2)</f>
        <v/>
      </c>
      <c r="O1538">
        <f>IF(K1538="","",ROUND(E1538-K1538,0))</f>
        <v/>
      </c>
      <c r="P1538">
        <f>IF(O1538="","",IF(O1538&gt;=1,O1538,0))</f>
        <v/>
      </c>
      <c r="Q1538" s="27">
        <f>IF(E1538="","",MAX(0,E1538-22))</f>
        <v/>
      </c>
      <c r="R1538" s="27">
        <f>IF(H1538=1,E1538,"")</f>
        <v/>
      </c>
      <c r="S1538" s="27">
        <f>IF(AND(H1538=1,J1538&lt;&gt;""),E1538-J1538,"")</f>
        <v/>
      </c>
      <c r="T1538">
        <f>IF(G1538="","",MONTH(G1538))</f>
        <v/>
      </c>
    </row>
    <row r="1539">
      <c r="A1539" s="24" t="n">
        <v>2020</v>
      </c>
      <c r="B1539" s="24" t="n">
        <v>3</v>
      </c>
      <c r="C1539" s="24" t="n">
        <v>5</v>
      </c>
      <c r="D1539" s="24" t="n">
        <v>2</v>
      </c>
      <c r="E1539" s="24" t="n">
        <v>3.01</v>
      </c>
      <c r="F1539" s="25">
        <f>IF($E1539="","",DATE(IF($A1539="",nominal_year,$A1539),$B1539,$C1539)+($D1539-IF(LEFT(hour_conv,1)="1",1,0))/24)</f>
        <v/>
      </c>
      <c r="G1539" s="26">
        <f>IF(F1539="","",INT(F1539))</f>
        <v/>
      </c>
      <c r="H1539">
        <f>IF(G1539="","",IF(AND(MONTH(G1539)*100+DAY(G1539)&gt;=season_lo,MONTH(G1539)*100+DAY(G1539)&lt;=season_hi),1,0))</f>
        <v/>
      </c>
      <c r="I1539">
        <f>IF(G1539="","",G1539-first_day+1)</f>
        <v/>
      </c>
      <c r="J1539" s="27">
        <f>IF(I1539="","",INDEX(Daily!$J$2:$J$421,I1539))</f>
        <v/>
      </c>
      <c r="K1539" s="27">
        <f>IF(J1539="","",J1539+cat_offset)</f>
        <v/>
      </c>
      <c r="L1539" s="27">
        <f>IF(J1539="","",MAX(0,E1539-J1539)^2)</f>
        <v/>
      </c>
      <c r="M1539" s="27">
        <f>IF(J1539="","",MAX(0,E1539-(J1539+twcdh_off))^2)</f>
        <v/>
      </c>
      <c r="N1539" s="27">
        <f>IF(E1539="","",MAX(0,E1539-swcdh_thr)^2)</f>
        <v/>
      </c>
      <c r="O1539">
        <f>IF(K1539="","",ROUND(E1539-K1539,0))</f>
        <v/>
      </c>
      <c r="P1539">
        <f>IF(O1539="","",IF(O1539&gt;=1,O1539,0))</f>
        <v/>
      </c>
      <c r="Q1539" s="27">
        <f>IF(E1539="","",MAX(0,E1539-22))</f>
        <v/>
      </c>
      <c r="R1539" s="27">
        <f>IF(H1539=1,E1539,"")</f>
        <v/>
      </c>
      <c r="S1539" s="27">
        <f>IF(AND(H1539=1,J1539&lt;&gt;""),E1539-J1539,"")</f>
        <v/>
      </c>
      <c r="T1539">
        <f>IF(G1539="","",MONTH(G1539))</f>
        <v/>
      </c>
    </row>
    <row r="1540">
      <c r="A1540" s="24" t="n">
        <v>2020</v>
      </c>
      <c r="B1540" s="24" t="n">
        <v>3</v>
      </c>
      <c r="C1540" s="24" t="n">
        <v>5</v>
      </c>
      <c r="D1540" s="24" t="n">
        <v>3</v>
      </c>
      <c r="E1540" s="24" t="n">
        <v>2.77</v>
      </c>
      <c r="F1540" s="25">
        <f>IF($E1540="","",DATE(IF($A1540="",nominal_year,$A1540),$B1540,$C1540)+($D1540-IF(LEFT(hour_conv,1)="1",1,0))/24)</f>
        <v/>
      </c>
      <c r="G1540" s="26">
        <f>IF(F1540="","",INT(F1540))</f>
        <v/>
      </c>
      <c r="H1540">
        <f>IF(G1540="","",IF(AND(MONTH(G1540)*100+DAY(G1540)&gt;=season_lo,MONTH(G1540)*100+DAY(G1540)&lt;=season_hi),1,0))</f>
        <v/>
      </c>
      <c r="I1540">
        <f>IF(G1540="","",G1540-first_day+1)</f>
        <v/>
      </c>
      <c r="J1540" s="27">
        <f>IF(I1540="","",INDEX(Daily!$J$2:$J$421,I1540))</f>
        <v/>
      </c>
      <c r="K1540" s="27">
        <f>IF(J1540="","",J1540+cat_offset)</f>
        <v/>
      </c>
      <c r="L1540" s="27">
        <f>IF(J1540="","",MAX(0,E1540-J1540)^2)</f>
        <v/>
      </c>
      <c r="M1540" s="27">
        <f>IF(J1540="","",MAX(0,E1540-(J1540+twcdh_off))^2)</f>
        <v/>
      </c>
      <c r="N1540" s="27">
        <f>IF(E1540="","",MAX(0,E1540-swcdh_thr)^2)</f>
        <v/>
      </c>
      <c r="O1540">
        <f>IF(K1540="","",ROUND(E1540-K1540,0))</f>
        <v/>
      </c>
      <c r="P1540">
        <f>IF(O1540="","",IF(O1540&gt;=1,O1540,0))</f>
        <v/>
      </c>
      <c r="Q1540" s="27">
        <f>IF(E1540="","",MAX(0,E1540-22))</f>
        <v/>
      </c>
      <c r="R1540" s="27">
        <f>IF(H1540=1,E1540,"")</f>
        <v/>
      </c>
      <c r="S1540" s="27">
        <f>IF(AND(H1540=1,J1540&lt;&gt;""),E1540-J1540,"")</f>
        <v/>
      </c>
      <c r="T1540">
        <f>IF(G1540="","",MONTH(G1540))</f>
        <v/>
      </c>
    </row>
    <row r="1541">
      <c r="A1541" s="24" t="n">
        <v>2020</v>
      </c>
      <c r="B1541" s="24" t="n">
        <v>3</v>
      </c>
      <c r="C1541" s="24" t="n">
        <v>5</v>
      </c>
      <c r="D1541" s="24" t="n">
        <v>4</v>
      </c>
      <c r="E1541" s="24" t="n">
        <v>2.51</v>
      </c>
      <c r="F1541" s="25">
        <f>IF($E1541="","",DATE(IF($A1541="",nominal_year,$A1541),$B1541,$C1541)+($D1541-IF(LEFT(hour_conv,1)="1",1,0))/24)</f>
        <v/>
      </c>
      <c r="G1541" s="26">
        <f>IF(F1541="","",INT(F1541))</f>
        <v/>
      </c>
      <c r="H1541">
        <f>IF(G1541="","",IF(AND(MONTH(G1541)*100+DAY(G1541)&gt;=season_lo,MONTH(G1541)*100+DAY(G1541)&lt;=season_hi),1,0))</f>
        <v/>
      </c>
      <c r="I1541">
        <f>IF(G1541="","",G1541-first_day+1)</f>
        <v/>
      </c>
      <c r="J1541" s="27">
        <f>IF(I1541="","",INDEX(Daily!$J$2:$J$421,I1541))</f>
        <v/>
      </c>
      <c r="K1541" s="27">
        <f>IF(J1541="","",J1541+cat_offset)</f>
        <v/>
      </c>
      <c r="L1541" s="27">
        <f>IF(J1541="","",MAX(0,E1541-J1541)^2)</f>
        <v/>
      </c>
      <c r="M1541" s="27">
        <f>IF(J1541="","",MAX(0,E1541-(J1541+twcdh_off))^2)</f>
        <v/>
      </c>
      <c r="N1541" s="27">
        <f>IF(E1541="","",MAX(0,E1541-swcdh_thr)^2)</f>
        <v/>
      </c>
      <c r="O1541">
        <f>IF(K1541="","",ROUND(E1541-K1541,0))</f>
        <v/>
      </c>
      <c r="P1541">
        <f>IF(O1541="","",IF(O1541&gt;=1,O1541,0))</f>
        <v/>
      </c>
      <c r="Q1541" s="27">
        <f>IF(E1541="","",MAX(0,E1541-22))</f>
        <v/>
      </c>
      <c r="R1541" s="27">
        <f>IF(H1541=1,E1541,"")</f>
        <v/>
      </c>
      <c r="S1541" s="27">
        <f>IF(AND(H1541=1,J1541&lt;&gt;""),E1541-J1541,"")</f>
        <v/>
      </c>
      <c r="T1541">
        <f>IF(G1541="","",MONTH(G1541))</f>
        <v/>
      </c>
    </row>
    <row r="1542">
      <c r="A1542" s="24" t="n">
        <v>2020</v>
      </c>
      <c r="B1542" s="24" t="n">
        <v>3</v>
      </c>
      <c r="C1542" s="24" t="n">
        <v>5</v>
      </c>
      <c r="D1542" s="24" t="n">
        <v>5</v>
      </c>
      <c r="E1542" s="24" t="n">
        <v>3.14</v>
      </c>
      <c r="F1542" s="25">
        <f>IF($E1542="","",DATE(IF($A1542="",nominal_year,$A1542),$B1542,$C1542)+($D1542-IF(LEFT(hour_conv,1)="1",1,0))/24)</f>
        <v/>
      </c>
      <c r="G1542" s="26">
        <f>IF(F1542="","",INT(F1542))</f>
        <v/>
      </c>
      <c r="H1542">
        <f>IF(G1542="","",IF(AND(MONTH(G1542)*100+DAY(G1542)&gt;=season_lo,MONTH(G1542)*100+DAY(G1542)&lt;=season_hi),1,0))</f>
        <v/>
      </c>
      <c r="I1542">
        <f>IF(G1542="","",G1542-first_day+1)</f>
        <v/>
      </c>
      <c r="J1542" s="27">
        <f>IF(I1542="","",INDEX(Daily!$J$2:$J$421,I1542))</f>
        <v/>
      </c>
      <c r="K1542" s="27">
        <f>IF(J1542="","",J1542+cat_offset)</f>
        <v/>
      </c>
      <c r="L1542" s="27">
        <f>IF(J1542="","",MAX(0,E1542-J1542)^2)</f>
        <v/>
      </c>
      <c r="M1542" s="27">
        <f>IF(J1542="","",MAX(0,E1542-(J1542+twcdh_off))^2)</f>
        <v/>
      </c>
      <c r="N1542" s="27">
        <f>IF(E1542="","",MAX(0,E1542-swcdh_thr)^2)</f>
        <v/>
      </c>
      <c r="O1542">
        <f>IF(K1542="","",ROUND(E1542-K1542,0))</f>
        <v/>
      </c>
      <c r="P1542">
        <f>IF(O1542="","",IF(O1542&gt;=1,O1542,0))</f>
        <v/>
      </c>
      <c r="Q1542" s="27">
        <f>IF(E1542="","",MAX(0,E1542-22))</f>
        <v/>
      </c>
      <c r="R1542" s="27">
        <f>IF(H1542=1,E1542,"")</f>
        <v/>
      </c>
      <c r="S1542" s="27">
        <f>IF(AND(H1542=1,J1542&lt;&gt;""),E1542-J1542,"")</f>
        <v/>
      </c>
      <c r="T1542">
        <f>IF(G1542="","",MONTH(G1542))</f>
        <v/>
      </c>
    </row>
    <row r="1543">
      <c r="A1543" s="24" t="n">
        <v>2020</v>
      </c>
      <c r="B1543" s="24" t="n">
        <v>3</v>
      </c>
      <c r="C1543" s="24" t="n">
        <v>5</v>
      </c>
      <c r="D1543" s="24" t="n">
        <v>6</v>
      </c>
      <c r="E1543" s="24" t="n">
        <v>3.9</v>
      </c>
      <c r="F1543" s="25">
        <f>IF($E1543="","",DATE(IF($A1543="",nominal_year,$A1543),$B1543,$C1543)+($D1543-IF(LEFT(hour_conv,1)="1",1,0))/24)</f>
        <v/>
      </c>
      <c r="G1543" s="26">
        <f>IF(F1543="","",INT(F1543))</f>
        <v/>
      </c>
      <c r="H1543">
        <f>IF(G1543="","",IF(AND(MONTH(G1543)*100+DAY(G1543)&gt;=season_lo,MONTH(G1543)*100+DAY(G1543)&lt;=season_hi),1,0))</f>
        <v/>
      </c>
      <c r="I1543">
        <f>IF(G1543="","",G1543-first_day+1)</f>
        <v/>
      </c>
      <c r="J1543" s="27">
        <f>IF(I1543="","",INDEX(Daily!$J$2:$J$421,I1543))</f>
        <v/>
      </c>
      <c r="K1543" s="27">
        <f>IF(J1543="","",J1543+cat_offset)</f>
        <v/>
      </c>
      <c r="L1543" s="27">
        <f>IF(J1543="","",MAX(0,E1543-J1543)^2)</f>
        <v/>
      </c>
      <c r="M1543" s="27">
        <f>IF(J1543="","",MAX(0,E1543-(J1543+twcdh_off))^2)</f>
        <v/>
      </c>
      <c r="N1543" s="27">
        <f>IF(E1543="","",MAX(0,E1543-swcdh_thr)^2)</f>
        <v/>
      </c>
      <c r="O1543">
        <f>IF(K1543="","",ROUND(E1543-K1543,0))</f>
        <v/>
      </c>
      <c r="P1543">
        <f>IF(O1543="","",IF(O1543&gt;=1,O1543,0))</f>
        <v/>
      </c>
      <c r="Q1543" s="27">
        <f>IF(E1543="","",MAX(0,E1543-22))</f>
        <v/>
      </c>
      <c r="R1543" s="27">
        <f>IF(H1543=1,E1543,"")</f>
        <v/>
      </c>
      <c r="S1543" s="27">
        <f>IF(AND(H1543=1,J1543&lt;&gt;""),E1543-J1543,"")</f>
        <v/>
      </c>
      <c r="T1543">
        <f>IF(G1543="","",MONTH(G1543))</f>
        <v/>
      </c>
    </row>
    <row r="1544">
      <c r="A1544" s="24" t="n">
        <v>2020</v>
      </c>
      <c r="B1544" s="24" t="n">
        <v>3</v>
      </c>
      <c r="C1544" s="24" t="n">
        <v>5</v>
      </c>
      <c r="D1544" s="24" t="n">
        <v>7</v>
      </c>
      <c r="E1544" s="24" t="n">
        <v>3.09</v>
      </c>
      <c r="F1544" s="25">
        <f>IF($E1544="","",DATE(IF($A1544="",nominal_year,$A1544),$B1544,$C1544)+($D1544-IF(LEFT(hour_conv,1)="1",1,0))/24)</f>
        <v/>
      </c>
      <c r="G1544" s="26">
        <f>IF(F1544="","",INT(F1544))</f>
        <v/>
      </c>
      <c r="H1544">
        <f>IF(G1544="","",IF(AND(MONTH(G1544)*100+DAY(G1544)&gt;=season_lo,MONTH(G1544)*100+DAY(G1544)&lt;=season_hi),1,0))</f>
        <v/>
      </c>
      <c r="I1544">
        <f>IF(G1544="","",G1544-first_day+1)</f>
        <v/>
      </c>
      <c r="J1544" s="27">
        <f>IF(I1544="","",INDEX(Daily!$J$2:$J$421,I1544))</f>
        <v/>
      </c>
      <c r="K1544" s="27">
        <f>IF(J1544="","",J1544+cat_offset)</f>
        <v/>
      </c>
      <c r="L1544" s="27">
        <f>IF(J1544="","",MAX(0,E1544-J1544)^2)</f>
        <v/>
      </c>
      <c r="M1544" s="27">
        <f>IF(J1544="","",MAX(0,E1544-(J1544+twcdh_off))^2)</f>
        <v/>
      </c>
      <c r="N1544" s="27">
        <f>IF(E1544="","",MAX(0,E1544-swcdh_thr)^2)</f>
        <v/>
      </c>
      <c r="O1544">
        <f>IF(K1544="","",ROUND(E1544-K1544,0))</f>
        <v/>
      </c>
      <c r="P1544">
        <f>IF(O1544="","",IF(O1544&gt;=1,O1544,0))</f>
        <v/>
      </c>
      <c r="Q1544" s="27">
        <f>IF(E1544="","",MAX(0,E1544-22))</f>
        <v/>
      </c>
      <c r="R1544" s="27">
        <f>IF(H1544=1,E1544,"")</f>
        <v/>
      </c>
      <c r="S1544" s="27">
        <f>IF(AND(H1544=1,J1544&lt;&gt;""),E1544-J1544,"")</f>
        <v/>
      </c>
      <c r="T1544">
        <f>IF(G1544="","",MONTH(G1544))</f>
        <v/>
      </c>
    </row>
    <row r="1545">
      <c r="A1545" s="24" t="n">
        <v>2020</v>
      </c>
      <c r="B1545" s="24" t="n">
        <v>3</v>
      </c>
      <c r="C1545" s="24" t="n">
        <v>5</v>
      </c>
      <c r="D1545" s="24" t="n">
        <v>8</v>
      </c>
      <c r="E1545" s="24" t="n">
        <v>4.57</v>
      </c>
      <c r="F1545" s="25">
        <f>IF($E1545="","",DATE(IF($A1545="",nominal_year,$A1545),$B1545,$C1545)+($D1545-IF(LEFT(hour_conv,1)="1",1,0))/24)</f>
        <v/>
      </c>
      <c r="G1545" s="26">
        <f>IF(F1545="","",INT(F1545))</f>
        <v/>
      </c>
      <c r="H1545">
        <f>IF(G1545="","",IF(AND(MONTH(G1545)*100+DAY(G1545)&gt;=season_lo,MONTH(G1545)*100+DAY(G1545)&lt;=season_hi),1,0))</f>
        <v/>
      </c>
      <c r="I1545">
        <f>IF(G1545="","",G1545-first_day+1)</f>
        <v/>
      </c>
      <c r="J1545" s="27">
        <f>IF(I1545="","",INDEX(Daily!$J$2:$J$421,I1545))</f>
        <v/>
      </c>
      <c r="K1545" s="27">
        <f>IF(J1545="","",J1545+cat_offset)</f>
        <v/>
      </c>
      <c r="L1545" s="27">
        <f>IF(J1545="","",MAX(0,E1545-J1545)^2)</f>
        <v/>
      </c>
      <c r="M1545" s="27">
        <f>IF(J1545="","",MAX(0,E1545-(J1545+twcdh_off))^2)</f>
        <v/>
      </c>
      <c r="N1545" s="27">
        <f>IF(E1545="","",MAX(0,E1545-swcdh_thr)^2)</f>
        <v/>
      </c>
      <c r="O1545">
        <f>IF(K1545="","",ROUND(E1545-K1545,0))</f>
        <v/>
      </c>
      <c r="P1545">
        <f>IF(O1545="","",IF(O1545&gt;=1,O1545,0))</f>
        <v/>
      </c>
      <c r="Q1545" s="27">
        <f>IF(E1545="","",MAX(0,E1545-22))</f>
        <v/>
      </c>
      <c r="R1545" s="27">
        <f>IF(H1545=1,E1545,"")</f>
        <v/>
      </c>
      <c r="S1545" s="27">
        <f>IF(AND(H1545=1,J1545&lt;&gt;""),E1545-J1545,"")</f>
        <v/>
      </c>
      <c r="T1545">
        <f>IF(G1545="","",MONTH(G1545))</f>
        <v/>
      </c>
    </row>
    <row r="1546">
      <c r="A1546" s="24" t="n">
        <v>2020</v>
      </c>
      <c r="B1546" s="24" t="n">
        <v>3</v>
      </c>
      <c r="C1546" s="24" t="n">
        <v>5</v>
      </c>
      <c r="D1546" s="24" t="n">
        <v>9</v>
      </c>
      <c r="E1546" s="24" t="n">
        <v>5.32</v>
      </c>
      <c r="F1546" s="25">
        <f>IF($E1546="","",DATE(IF($A1546="",nominal_year,$A1546),$B1546,$C1546)+($D1546-IF(LEFT(hour_conv,1)="1",1,0))/24)</f>
        <v/>
      </c>
      <c r="G1546" s="26">
        <f>IF(F1546="","",INT(F1546))</f>
        <v/>
      </c>
      <c r="H1546">
        <f>IF(G1546="","",IF(AND(MONTH(G1546)*100+DAY(G1546)&gt;=season_lo,MONTH(G1546)*100+DAY(G1546)&lt;=season_hi),1,0))</f>
        <v/>
      </c>
      <c r="I1546">
        <f>IF(G1546="","",G1546-first_day+1)</f>
        <v/>
      </c>
      <c r="J1546" s="27">
        <f>IF(I1546="","",INDEX(Daily!$J$2:$J$421,I1546))</f>
        <v/>
      </c>
      <c r="K1546" s="27">
        <f>IF(J1546="","",J1546+cat_offset)</f>
        <v/>
      </c>
      <c r="L1546" s="27">
        <f>IF(J1546="","",MAX(0,E1546-J1546)^2)</f>
        <v/>
      </c>
      <c r="M1546" s="27">
        <f>IF(J1546="","",MAX(0,E1546-(J1546+twcdh_off))^2)</f>
        <v/>
      </c>
      <c r="N1546" s="27">
        <f>IF(E1546="","",MAX(0,E1546-swcdh_thr)^2)</f>
        <v/>
      </c>
      <c r="O1546">
        <f>IF(K1546="","",ROUND(E1546-K1546,0))</f>
        <v/>
      </c>
      <c r="P1546">
        <f>IF(O1546="","",IF(O1546&gt;=1,O1546,0))</f>
        <v/>
      </c>
      <c r="Q1546" s="27">
        <f>IF(E1546="","",MAX(0,E1546-22))</f>
        <v/>
      </c>
      <c r="R1546" s="27">
        <f>IF(H1546=1,E1546,"")</f>
        <v/>
      </c>
      <c r="S1546" s="27">
        <f>IF(AND(H1546=1,J1546&lt;&gt;""),E1546-J1546,"")</f>
        <v/>
      </c>
      <c r="T1546">
        <f>IF(G1546="","",MONTH(G1546))</f>
        <v/>
      </c>
    </row>
    <row r="1547">
      <c r="A1547" s="24" t="n">
        <v>2020</v>
      </c>
      <c r="B1547" s="24" t="n">
        <v>3</v>
      </c>
      <c r="C1547" s="24" t="n">
        <v>5</v>
      </c>
      <c r="D1547" s="24" t="n">
        <v>10</v>
      </c>
      <c r="E1547" s="24" t="n">
        <v>6.62</v>
      </c>
      <c r="F1547" s="25">
        <f>IF($E1547="","",DATE(IF($A1547="",nominal_year,$A1547),$B1547,$C1547)+($D1547-IF(LEFT(hour_conv,1)="1",1,0))/24)</f>
        <v/>
      </c>
      <c r="G1547" s="26">
        <f>IF(F1547="","",INT(F1547))</f>
        <v/>
      </c>
      <c r="H1547">
        <f>IF(G1547="","",IF(AND(MONTH(G1547)*100+DAY(G1547)&gt;=season_lo,MONTH(G1547)*100+DAY(G1547)&lt;=season_hi),1,0))</f>
        <v/>
      </c>
      <c r="I1547">
        <f>IF(G1547="","",G1547-first_day+1)</f>
        <v/>
      </c>
      <c r="J1547" s="27">
        <f>IF(I1547="","",INDEX(Daily!$J$2:$J$421,I1547))</f>
        <v/>
      </c>
      <c r="K1547" s="27">
        <f>IF(J1547="","",J1547+cat_offset)</f>
        <v/>
      </c>
      <c r="L1547" s="27">
        <f>IF(J1547="","",MAX(0,E1547-J1547)^2)</f>
        <v/>
      </c>
      <c r="M1547" s="27">
        <f>IF(J1547="","",MAX(0,E1547-(J1547+twcdh_off))^2)</f>
        <v/>
      </c>
      <c r="N1547" s="27">
        <f>IF(E1547="","",MAX(0,E1547-swcdh_thr)^2)</f>
        <v/>
      </c>
      <c r="O1547">
        <f>IF(K1547="","",ROUND(E1547-K1547,0))</f>
        <v/>
      </c>
      <c r="P1547">
        <f>IF(O1547="","",IF(O1547&gt;=1,O1547,0))</f>
        <v/>
      </c>
      <c r="Q1547" s="27">
        <f>IF(E1547="","",MAX(0,E1547-22))</f>
        <v/>
      </c>
      <c r="R1547" s="27">
        <f>IF(H1547=1,E1547,"")</f>
        <v/>
      </c>
      <c r="S1547" s="27">
        <f>IF(AND(H1547=1,J1547&lt;&gt;""),E1547-J1547,"")</f>
        <v/>
      </c>
      <c r="T1547">
        <f>IF(G1547="","",MONTH(G1547))</f>
        <v/>
      </c>
    </row>
    <row r="1548">
      <c r="A1548" s="24" t="n">
        <v>2020</v>
      </c>
      <c r="B1548" s="24" t="n">
        <v>3</v>
      </c>
      <c r="C1548" s="24" t="n">
        <v>5</v>
      </c>
      <c r="D1548" s="24" t="n">
        <v>11</v>
      </c>
      <c r="E1548" s="24" t="n">
        <v>6.97</v>
      </c>
      <c r="F1548" s="25">
        <f>IF($E1548="","",DATE(IF($A1548="",nominal_year,$A1548),$B1548,$C1548)+($D1548-IF(LEFT(hour_conv,1)="1",1,0))/24)</f>
        <v/>
      </c>
      <c r="G1548" s="26">
        <f>IF(F1548="","",INT(F1548))</f>
        <v/>
      </c>
      <c r="H1548">
        <f>IF(G1548="","",IF(AND(MONTH(G1548)*100+DAY(G1548)&gt;=season_lo,MONTH(G1548)*100+DAY(G1548)&lt;=season_hi),1,0))</f>
        <v/>
      </c>
      <c r="I1548">
        <f>IF(G1548="","",G1548-first_day+1)</f>
        <v/>
      </c>
      <c r="J1548" s="27">
        <f>IF(I1548="","",INDEX(Daily!$J$2:$J$421,I1548))</f>
        <v/>
      </c>
      <c r="K1548" s="27">
        <f>IF(J1548="","",J1548+cat_offset)</f>
        <v/>
      </c>
      <c r="L1548" s="27">
        <f>IF(J1548="","",MAX(0,E1548-J1548)^2)</f>
        <v/>
      </c>
      <c r="M1548" s="27">
        <f>IF(J1548="","",MAX(0,E1548-(J1548+twcdh_off))^2)</f>
        <v/>
      </c>
      <c r="N1548" s="27">
        <f>IF(E1548="","",MAX(0,E1548-swcdh_thr)^2)</f>
        <v/>
      </c>
      <c r="O1548">
        <f>IF(K1548="","",ROUND(E1548-K1548,0))</f>
        <v/>
      </c>
      <c r="P1548">
        <f>IF(O1548="","",IF(O1548&gt;=1,O1548,0))</f>
        <v/>
      </c>
      <c r="Q1548" s="27">
        <f>IF(E1548="","",MAX(0,E1548-22))</f>
        <v/>
      </c>
      <c r="R1548" s="27">
        <f>IF(H1548=1,E1548,"")</f>
        <v/>
      </c>
      <c r="S1548" s="27">
        <f>IF(AND(H1548=1,J1548&lt;&gt;""),E1548-J1548,"")</f>
        <v/>
      </c>
      <c r="T1548">
        <f>IF(G1548="","",MONTH(G1548))</f>
        <v/>
      </c>
    </row>
    <row r="1549">
      <c r="A1549" s="24" t="n">
        <v>2020</v>
      </c>
      <c r="B1549" s="24" t="n">
        <v>3</v>
      </c>
      <c r="C1549" s="24" t="n">
        <v>5</v>
      </c>
      <c r="D1549" s="24" t="n">
        <v>12</v>
      </c>
      <c r="E1549" s="24" t="n">
        <v>8.17</v>
      </c>
      <c r="F1549" s="25">
        <f>IF($E1549="","",DATE(IF($A1549="",nominal_year,$A1549),$B1549,$C1549)+($D1549-IF(LEFT(hour_conv,1)="1",1,0))/24)</f>
        <v/>
      </c>
      <c r="G1549" s="26">
        <f>IF(F1549="","",INT(F1549))</f>
        <v/>
      </c>
      <c r="H1549">
        <f>IF(G1549="","",IF(AND(MONTH(G1549)*100+DAY(G1549)&gt;=season_lo,MONTH(G1549)*100+DAY(G1549)&lt;=season_hi),1,0))</f>
        <v/>
      </c>
      <c r="I1549">
        <f>IF(G1549="","",G1549-first_day+1)</f>
        <v/>
      </c>
      <c r="J1549" s="27">
        <f>IF(I1549="","",INDEX(Daily!$J$2:$J$421,I1549))</f>
        <v/>
      </c>
      <c r="K1549" s="27">
        <f>IF(J1549="","",J1549+cat_offset)</f>
        <v/>
      </c>
      <c r="L1549" s="27">
        <f>IF(J1549="","",MAX(0,E1549-J1549)^2)</f>
        <v/>
      </c>
      <c r="M1549" s="27">
        <f>IF(J1549="","",MAX(0,E1549-(J1549+twcdh_off))^2)</f>
        <v/>
      </c>
      <c r="N1549" s="27">
        <f>IF(E1549="","",MAX(0,E1549-swcdh_thr)^2)</f>
        <v/>
      </c>
      <c r="O1549">
        <f>IF(K1549="","",ROUND(E1549-K1549,0))</f>
        <v/>
      </c>
      <c r="P1549">
        <f>IF(O1549="","",IF(O1549&gt;=1,O1549,0))</f>
        <v/>
      </c>
      <c r="Q1549" s="27">
        <f>IF(E1549="","",MAX(0,E1549-22))</f>
        <v/>
      </c>
      <c r="R1549" s="27">
        <f>IF(H1549=1,E1549,"")</f>
        <v/>
      </c>
      <c r="S1549" s="27">
        <f>IF(AND(H1549=1,J1549&lt;&gt;""),E1549-J1549,"")</f>
        <v/>
      </c>
      <c r="T1549">
        <f>IF(G1549="","",MONTH(G1549))</f>
        <v/>
      </c>
    </row>
    <row r="1550">
      <c r="A1550" s="24" t="n">
        <v>2020</v>
      </c>
      <c r="B1550" s="24" t="n">
        <v>3</v>
      </c>
      <c r="C1550" s="24" t="n">
        <v>5</v>
      </c>
      <c r="D1550" s="24" t="n">
        <v>13</v>
      </c>
      <c r="E1550" s="24" t="n">
        <v>8.56</v>
      </c>
      <c r="F1550" s="25">
        <f>IF($E1550="","",DATE(IF($A1550="",nominal_year,$A1550),$B1550,$C1550)+($D1550-IF(LEFT(hour_conv,1)="1",1,0))/24)</f>
        <v/>
      </c>
      <c r="G1550" s="26">
        <f>IF(F1550="","",INT(F1550))</f>
        <v/>
      </c>
      <c r="H1550">
        <f>IF(G1550="","",IF(AND(MONTH(G1550)*100+DAY(G1550)&gt;=season_lo,MONTH(G1550)*100+DAY(G1550)&lt;=season_hi),1,0))</f>
        <v/>
      </c>
      <c r="I1550">
        <f>IF(G1550="","",G1550-first_day+1)</f>
        <v/>
      </c>
      <c r="J1550" s="27">
        <f>IF(I1550="","",INDEX(Daily!$J$2:$J$421,I1550))</f>
        <v/>
      </c>
      <c r="K1550" s="27">
        <f>IF(J1550="","",J1550+cat_offset)</f>
        <v/>
      </c>
      <c r="L1550" s="27">
        <f>IF(J1550="","",MAX(0,E1550-J1550)^2)</f>
        <v/>
      </c>
      <c r="M1550" s="27">
        <f>IF(J1550="","",MAX(0,E1550-(J1550+twcdh_off))^2)</f>
        <v/>
      </c>
      <c r="N1550" s="27">
        <f>IF(E1550="","",MAX(0,E1550-swcdh_thr)^2)</f>
        <v/>
      </c>
      <c r="O1550">
        <f>IF(K1550="","",ROUND(E1550-K1550,0))</f>
        <v/>
      </c>
      <c r="P1550">
        <f>IF(O1550="","",IF(O1550&gt;=1,O1550,0))</f>
        <v/>
      </c>
      <c r="Q1550" s="27">
        <f>IF(E1550="","",MAX(0,E1550-22))</f>
        <v/>
      </c>
      <c r="R1550" s="27">
        <f>IF(H1550=1,E1550,"")</f>
        <v/>
      </c>
      <c r="S1550" s="27">
        <f>IF(AND(H1550=1,J1550&lt;&gt;""),E1550-J1550,"")</f>
        <v/>
      </c>
      <c r="T1550">
        <f>IF(G1550="","",MONTH(G1550))</f>
        <v/>
      </c>
    </row>
    <row r="1551">
      <c r="A1551" s="24" t="n">
        <v>2020</v>
      </c>
      <c r="B1551" s="24" t="n">
        <v>3</v>
      </c>
      <c r="C1551" s="24" t="n">
        <v>5</v>
      </c>
      <c r="D1551" s="24" t="n">
        <v>14</v>
      </c>
      <c r="E1551" s="24" t="n">
        <v>9.84</v>
      </c>
      <c r="F1551" s="25">
        <f>IF($E1551="","",DATE(IF($A1551="",nominal_year,$A1551),$B1551,$C1551)+($D1551-IF(LEFT(hour_conv,1)="1",1,0))/24)</f>
        <v/>
      </c>
      <c r="G1551" s="26">
        <f>IF(F1551="","",INT(F1551))</f>
        <v/>
      </c>
      <c r="H1551">
        <f>IF(G1551="","",IF(AND(MONTH(G1551)*100+DAY(G1551)&gt;=season_lo,MONTH(G1551)*100+DAY(G1551)&lt;=season_hi),1,0))</f>
        <v/>
      </c>
      <c r="I1551">
        <f>IF(G1551="","",G1551-first_day+1)</f>
        <v/>
      </c>
      <c r="J1551" s="27">
        <f>IF(I1551="","",INDEX(Daily!$J$2:$J$421,I1551))</f>
        <v/>
      </c>
      <c r="K1551" s="27">
        <f>IF(J1551="","",J1551+cat_offset)</f>
        <v/>
      </c>
      <c r="L1551" s="27">
        <f>IF(J1551="","",MAX(0,E1551-J1551)^2)</f>
        <v/>
      </c>
      <c r="M1551" s="27">
        <f>IF(J1551="","",MAX(0,E1551-(J1551+twcdh_off))^2)</f>
        <v/>
      </c>
      <c r="N1551" s="27">
        <f>IF(E1551="","",MAX(0,E1551-swcdh_thr)^2)</f>
        <v/>
      </c>
      <c r="O1551">
        <f>IF(K1551="","",ROUND(E1551-K1551,0))</f>
        <v/>
      </c>
      <c r="P1551">
        <f>IF(O1551="","",IF(O1551&gt;=1,O1551,0))</f>
        <v/>
      </c>
      <c r="Q1551" s="27">
        <f>IF(E1551="","",MAX(0,E1551-22))</f>
        <v/>
      </c>
      <c r="R1551" s="27">
        <f>IF(H1551=1,E1551,"")</f>
        <v/>
      </c>
      <c r="S1551" s="27">
        <f>IF(AND(H1551=1,J1551&lt;&gt;""),E1551-J1551,"")</f>
        <v/>
      </c>
      <c r="T1551">
        <f>IF(G1551="","",MONTH(G1551))</f>
        <v/>
      </c>
    </row>
    <row r="1552">
      <c r="A1552" s="24" t="n">
        <v>2020</v>
      </c>
      <c r="B1552" s="24" t="n">
        <v>3</v>
      </c>
      <c r="C1552" s="24" t="n">
        <v>5</v>
      </c>
      <c r="D1552" s="24" t="n">
        <v>15</v>
      </c>
      <c r="E1552" s="24" t="n">
        <v>9.960000000000001</v>
      </c>
      <c r="F1552" s="25">
        <f>IF($E1552="","",DATE(IF($A1552="",nominal_year,$A1552),$B1552,$C1552)+($D1552-IF(LEFT(hour_conv,1)="1",1,0))/24)</f>
        <v/>
      </c>
      <c r="G1552" s="26">
        <f>IF(F1552="","",INT(F1552))</f>
        <v/>
      </c>
      <c r="H1552">
        <f>IF(G1552="","",IF(AND(MONTH(G1552)*100+DAY(G1552)&gt;=season_lo,MONTH(G1552)*100+DAY(G1552)&lt;=season_hi),1,0))</f>
        <v/>
      </c>
      <c r="I1552">
        <f>IF(G1552="","",G1552-first_day+1)</f>
        <v/>
      </c>
      <c r="J1552" s="27">
        <f>IF(I1552="","",INDEX(Daily!$J$2:$J$421,I1552))</f>
        <v/>
      </c>
      <c r="K1552" s="27">
        <f>IF(J1552="","",J1552+cat_offset)</f>
        <v/>
      </c>
      <c r="L1552" s="27">
        <f>IF(J1552="","",MAX(0,E1552-J1552)^2)</f>
        <v/>
      </c>
      <c r="M1552" s="27">
        <f>IF(J1552="","",MAX(0,E1552-(J1552+twcdh_off))^2)</f>
        <v/>
      </c>
      <c r="N1552" s="27">
        <f>IF(E1552="","",MAX(0,E1552-swcdh_thr)^2)</f>
        <v/>
      </c>
      <c r="O1552">
        <f>IF(K1552="","",ROUND(E1552-K1552,0))</f>
        <v/>
      </c>
      <c r="P1552">
        <f>IF(O1552="","",IF(O1552&gt;=1,O1552,0))</f>
        <v/>
      </c>
      <c r="Q1552" s="27">
        <f>IF(E1552="","",MAX(0,E1552-22))</f>
        <v/>
      </c>
      <c r="R1552" s="27">
        <f>IF(H1552=1,E1552,"")</f>
        <v/>
      </c>
      <c r="S1552" s="27">
        <f>IF(AND(H1552=1,J1552&lt;&gt;""),E1552-J1552,"")</f>
        <v/>
      </c>
      <c r="T1552">
        <f>IF(G1552="","",MONTH(G1552))</f>
        <v/>
      </c>
    </row>
    <row r="1553">
      <c r="A1553" s="24" t="n">
        <v>2020</v>
      </c>
      <c r="B1553" s="24" t="n">
        <v>3</v>
      </c>
      <c r="C1553" s="24" t="n">
        <v>5</v>
      </c>
      <c r="D1553" s="24" t="n">
        <v>16</v>
      </c>
      <c r="E1553" s="24" t="n">
        <v>9.98</v>
      </c>
      <c r="F1553" s="25">
        <f>IF($E1553="","",DATE(IF($A1553="",nominal_year,$A1553),$B1553,$C1553)+($D1553-IF(LEFT(hour_conv,1)="1",1,0))/24)</f>
        <v/>
      </c>
      <c r="G1553" s="26">
        <f>IF(F1553="","",INT(F1553))</f>
        <v/>
      </c>
      <c r="H1553">
        <f>IF(G1553="","",IF(AND(MONTH(G1553)*100+DAY(G1553)&gt;=season_lo,MONTH(G1553)*100+DAY(G1553)&lt;=season_hi),1,0))</f>
        <v/>
      </c>
      <c r="I1553">
        <f>IF(G1553="","",G1553-first_day+1)</f>
        <v/>
      </c>
      <c r="J1553" s="27">
        <f>IF(I1553="","",INDEX(Daily!$J$2:$J$421,I1553))</f>
        <v/>
      </c>
      <c r="K1553" s="27">
        <f>IF(J1553="","",J1553+cat_offset)</f>
        <v/>
      </c>
      <c r="L1553" s="27">
        <f>IF(J1553="","",MAX(0,E1553-J1553)^2)</f>
        <v/>
      </c>
      <c r="M1553" s="27">
        <f>IF(J1553="","",MAX(0,E1553-(J1553+twcdh_off))^2)</f>
        <v/>
      </c>
      <c r="N1553" s="27">
        <f>IF(E1553="","",MAX(0,E1553-swcdh_thr)^2)</f>
        <v/>
      </c>
      <c r="O1553">
        <f>IF(K1553="","",ROUND(E1553-K1553,0))</f>
        <v/>
      </c>
      <c r="P1553">
        <f>IF(O1553="","",IF(O1553&gt;=1,O1553,0))</f>
        <v/>
      </c>
      <c r="Q1553" s="27">
        <f>IF(E1553="","",MAX(0,E1553-22))</f>
        <v/>
      </c>
      <c r="R1553" s="27">
        <f>IF(H1553=1,E1553,"")</f>
        <v/>
      </c>
      <c r="S1553" s="27">
        <f>IF(AND(H1553=1,J1553&lt;&gt;""),E1553-J1553,"")</f>
        <v/>
      </c>
      <c r="T1553">
        <f>IF(G1553="","",MONTH(G1553))</f>
        <v/>
      </c>
    </row>
    <row r="1554">
      <c r="A1554" s="24" t="n">
        <v>2020</v>
      </c>
      <c r="B1554" s="24" t="n">
        <v>3</v>
      </c>
      <c r="C1554" s="24" t="n">
        <v>5</v>
      </c>
      <c r="D1554" s="24" t="n">
        <v>17</v>
      </c>
      <c r="E1554" s="24" t="n">
        <v>10.08</v>
      </c>
      <c r="F1554" s="25">
        <f>IF($E1554="","",DATE(IF($A1554="",nominal_year,$A1554),$B1554,$C1554)+($D1554-IF(LEFT(hour_conv,1)="1",1,0))/24)</f>
        <v/>
      </c>
      <c r="G1554" s="26">
        <f>IF(F1554="","",INT(F1554))</f>
        <v/>
      </c>
      <c r="H1554">
        <f>IF(G1554="","",IF(AND(MONTH(G1554)*100+DAY(G1554)&gt;=season_lo,MONTH(G1554)*100+DAY(G1554)&lt;=season_hi),1,0))</f>
        <v/>
      </c>
      <c r="I1554">
        <f>IF(G1554="","",G1554-first_day+1)</f>
        <v/>
      </c>
      <c r="J1554" s="27">
        <f>IF(I1554="","",INDEX(Daily!$J$2:$J$421,I1554))</f>
        <v/>
      </c>
      <c r="K1554" s="27">
        <f>IF(J1554="","",J1554+cat_offset)</f>
        <v/>
      </c>
      <c r="L1554" s="27">
        <f>IF(J1554="","",MAX(0,E1554-J1554)^2)</f>
        <v/>
      </c>
      <c r="M1554" s="27">
        <f>IF(J1554="","",MAX(0,E1554-(J1554+twcdh_off))^2)</f>
        <v/>
      </c>
      <c r="N1554" s="27">
        <f>IF(E1554="","",MAX(0,E1554-swcdh_thr)^2)</f>
        <v/>
      </c>
      <c r="O1554">
        <f>IF(K1554="","",ROUND(E1554-K1554,0))</f>
        <v/>
      </c>
      <c r="P1554">
        <f>IF(O1554="","",IF(O1554&gt;=1,O1554,0))</f>
        <v/>
      </c>
      <c r="Q1554" s="27">
        <f>IF(E1554="","",MAX(0,E1554-22))</f>
        <v/>
      </c>
      <c r="R1554" s="27">
        <f>IF(H1554=1,E1554,"")</f>
        <v/>
      </c>
      <c r="S1554" s="27">
        <f>IF(AND(H1554=1,J1554&lt;&gt;""),E1554-J1554,"")</f>
        <v/>
      </c>
      <c r="T1554">
        <f>IF(G1554="","",MONTH(G1554))</f>
        <v/>
      </c>
    </row>
    <row r="1555">
      <c r="A1555" s="24" t="n">
        <v>2020</v>
      </c>
      <c r="B1555" s="24" t="n">
        <v>3</v>
      </c>
      <c r="C1555" s="24" t="n">
        <v>5</v>
      </c>
      <c r="D1555" s="24" t="n">
        <v>18</v>
      </c>
      <c r="E1555" s="24" t="n">
        <v>9.48</v>
      </c>
      <c r="F1555" s="25">
        <f>IF($E1555="","",DATE(IF($A1555="",nominal_year,$A1555),$B1555,$C1555)+($D1555-IF(LEFT(hour_conv,1)="1",1,0))/24)</f>
        <v/>
      </c>
      <c r="G1555" s="26">
        <f>IF(F1555="","",INT(F1555))</f>
        <v/>
      </c>
      <c r="H1555">
        <f>IF(G1555="","",IF(AND(MONTH(G1555)*100+DAY(G1555)&gt;=season_lo,MONTH(G1555)*100+DAY(G1555)&lt;=season_hi),1,0))</f>
        <v/>
      </c>
      <c r="I1555">
        <f>IF(G1555="","",G1555-first_day+1)</f>
        <v/>
      </c>
      <c r="J1555" s="27">
        <f>IF(I1555="","",INDEX(Daily!$J$2:$J$421,I1555))</f>
        <v/>
      </c>
      <c r="K1555" s="27">
        <f>IF(J1555="","",J1555+cat_offset)</f>
        <v/>
      </c>
      <c r="L1555" s="27">
        <f>IF(J1555="","",MAX(0,E1555-J1555)^2)</f>
        <v/>
      </c>
      <c r="M1555" s="27">
        <f>IF(J1555="","",MAX(0,E1555-(J1555+twcdh_off))^2)</f>
        <v/>
      </c>
      <c r="N1555" s="27">
        <f>IF(E1555="","",MAX(0,E1555-swcdh_thr)^2)</f>
        <v/>
      </c>
      <c r="O1555">
        <f>IF(K1555="","",ROUND(E1555-K1555,0))</f>
        <v/>
      </c>
      <c r="P1555">
        <f>IF(O1555="","",IF(O1555&gt;=1,O1555,0))</f>
        <v/>
      </c>
      <c r="Q1555" s="27">
        <f>IF(E1555="","",MAX(0,E1555-22))</f>
        <v/>
      </c>
      <c r="R1555" s="27">
        <f>IF(H1555=1,E1555,"")</f>
        <v/>
      </c>
      <c r="S1555" s="27">
        <f>IF(AND(H1555=1,J1555&lt;&gt;""),E1555-J1555,"")</f>
        <v/>
      </c>
      <c r="T1555">
        <f>IF(G1555="","",MONTH(G1555))</f>
        <v/>
      </c>
    </row>
    <row r="1556">
      <c r="A1556" s="24" t="n">
        <v>2020</v>
      </c>
      <c r="B1556" s="24" t="n">
        <v>3</v>
      </c>
      <c r="C1556" s="24" t="n">
        <v>5</v>
      </c>
      <c r="D1556" s="24" t="n">
        <v>19</v>
      </c>
      <c r="E1556" s="24" t="n">
        <v>8.380000000000001</v>
      </c>
      <c r="F1556" s="25">
        <f>IF($E1556="","",DATE(IF($A1556="",nominal_year,$A1556),$B1556,$C1556)+($D1556-IF(LEFT(hour_conv,1)="1",1,0))/24)</f>
        <v/>
      </c>
      <c r="G1556" s="26">
        <f>IF(F1556="","",INT(F1556))</f>
        <v/>
      </c>
      <c r="H1556">
        <f>IF(G1556="","",IF(AND(MONTH(G1556)*100+DAY(G1556)&gt;=season_lo,MONTH(G1556)*100+DAY(G1556)&lt;=season_hi),1,0))</f>
        <v/>
      </c>
      <c r="I1556">
        <f>IF(G1556="","",G1556-first_day+1)</f>
        <v/>
      </c>
      <c r="J1556" s="27">
        <f>IF(I1556="","",INDEX(Daily!$J$2:$J$421,I1556))</f>
        <v/>
      </c>
      <c r="K1556" s="27">
        <f>IF(J1556="","",J1556+cat_offset)</f>
        <v/>
      </c>
      <c r="L1556" s="27">
        <f>IF(J1556="","",MAX(0,E1556-J1556)^2)</f>
        <v/>
      </c>
      <c r="M1556" s="27">
        <f>IF(J1556="","",MAX(0,E1556-(J1556+twcdh_off))^2)</f>
        <v/>
      </c>
      <c r="N1556" s="27">
        <f>IF(E1556="","",MAX(0,E1556-swcdh_thr)^2)</f>
        <v/>
      </c>
      <c r="O1556">
        <f>IF(K1556="","",ROUND(E1556-K1556,0))</f>
        <v/>
      </c>
      <c r="P1556">
        <f>IF(O1556="","",IF(O1556&gt;=1,O1556,0))</f>
        <v/>
      </c>
      <c r="Q1556" s="27">
        <f>IF(E1556="","",MAX(0,E1556-22))</f>
        <v/>
      </c>
      <c r="R1556" s="27">
        <f>IF(H1556=1,E1556,"")</f>
        <v/>
      </c>
      <c r="S1556" s="27">
        <f>IF(AND(H1556=1,J1556&lt;&gt;""),E1556-J1556,"")</f>
        <v/>
      </c>
      <c r="T1556">
        <f>IF(G1556="","",MONTH(G1556))</f>
        <v/>
      </c>
    </row>
    <row r="1557">
      <c r="A1557" s="24" t="n">
        <v>2020</v>
      </c>
      <c r="B1557" s="24" t="n">
        <v>3</v>
      </c>
      <c r="C1557" s="24" t="n">
        <v>5</v>
      </c>
      <c r="D1557" s="24" t="n">
        <v>20</v>
      </c>
      <c r="E1557" s="24" t="n">
        <v>8.5</v>
      </c>
      <c r="F1557" s="25">
        <f>IF($E1557="","",DATE(IF($A1557="",nominal_year,$A1557),$B1557,$C1557)+($D1557-IF(LEFT(hour_conv,1)="1",1,0))/24)</f>
        <v/>
      </c>
      <c r="G1557" s="26">
        <f>IF(F1557="","",INT(F1557))</f>
        <v/>
      </c>
      <c r="H1557">
        <f>IF(G1557="","",IF(AND(MONTH(G1557)*100+DAY(G1557)&gt;=season_lo,MONTH(G1557)*100+DAY(G1557)&lt;=season_hi),1,0))</f>
        <v/>
      </c>
      <c r="I1557">
        <f>IF(G1557="","",G1557-first_day+1)</f>
        <v/>
      </c>
      <c r="J1557" s="27">
        <f>IF(I1557="","",INDEX(Daily!$J$2:$J$421,I1557))</f>
        <v/>
      </c>
      <c r="K1557" s="27">
        <f>IF(J1557="","",J1557+cat_offset)</f>
        <v/>
      </c>
      <c r="L1557" s="27">
        <f>IF(J1557="","",MAX(0,E1557-J1557)^2)</f>
        <v/>
      </c>
      <c r="M1557" s="27">
        <f>IF(J1557="","",MAX(0,E1557-(J1557+twcdh_off))^2)</f>
        <v/>
      </c>
      <c r="N1557" s="27">
        <f>IF(E1557="","",MAX(0,E1557-swcdh_thr)^2)</f>
        <v/>
      </c>
      <c r="O1557">
        <f>IF(K1557="","",ROUND(E1557-K1557,0))</f>
        <v/>
      </c>
      <c r="P1557">
        <f>IF(O1557="","",IF(O1557&gt;=1,O1557,0))</f>
        <v/>
      </c>
      <c r="Q1557" s="27">
        <f>IF(E1557="","",MAX(0,E1557-22))</f>
        <v/>
      </c>
      <c r="R1557" s="27">
        <f>IF(H1557=1,E1557,"")</f>
        <v/>
      </c>
      <c r="S1557" s="27">
        <f>IF(AND(H1557=1,J1557&lt;&gt;""),E1557-J1557,"")</f>
        <v/>
      </c>
      <c r="T1557">
        <f>IF(G1557="","",MONTH(G1557))</f>
        <v/>
      </c>
    </row>
    <row r="1558">
      <c r="A1558" s="24" t="n">
        <v>2020</v>
      </c>
      <c r="B1558" s="24" t="n">
        <v>3</v>
      </c>
      <c r="C1558" s="24" t="n">
        <v>5</v>
      </c>
      <c r="D1558" s="24" t="n">
        <v>21</v>
      </c>
      <c r="E1558" s="24" t="n">
        <v>7.51</v>
      </c>
      <c r="F1558" s="25">
        <f>IF($E1558="","",DATE(IF($A1558="",nominal_year,$A1558),$B1558,$C1558)+($D1558-IF(LEFT(hour_conv,1)="1",1,0))/24)</f>
        <v/>
      </c>
      <c r="G1558" s="26">
        <f>IF(F1558="","",INT(F1558))</f>
        <v/>
      </c>
      <c r="H1558">
        <f>IF(G1558="","",IF(AND(MONTH(G1558)*100+DAY(G1558)&gt;=season_lo,MONTH(G1558)*100+DAY(G1558)&lt;=season_hi),1,0))</f>
        <v/>
      </c>
      <c r="I1558">
        <f>IF(G1558="","",G1558-first_day+1)</f>
        <v/>
      </c>
      <c r="J1558" s="27">
        <f>IF(I1558="","",INDEX(Daily!$J$2:$J$421,I1558))</f>
        <v/>
      </c>
      <c r="K1558" s="27">
        <f>IF(J1558="","",J1558+cat_offset)</f>
        <v/>
      </c>
      <c r="L1558" s="27">
        <f>IF(J1558="","",MAX(0,E1558-J1558)^2)</f>
        <v/>
      </c>
      <c r="M1558" s="27">
        <f>IF(J1558="","",MAX(0,E1558-(J1558+twcdh_off))^2)</f>
        <v/>
      </c>
      <c r="N1558" s="27">
        <f>IF(E1558="","",MAX(0,E1558-swcdh_thr)^2)</f>
        <v/>
      </c>
      <c r="O1558">
        <f>IF(K1558="","",ROUND(E1558-K1558,0))</f>
        <v/>
      </c>
      <c r="P1558">
        <f>IF(O1558="","",IF(O1558&gt;=1,O1558,0))</f>
        <v/>
      </c>
      <c r="Q1558" s="27">
        <f>IF(E1558="","",MAX(0,E1558-22))</f>
        <v/>
      </c>
      <c r="R1558" s="27">
        <f>IF(H1558=1,E1558,"")</f>
        <v/>
      </c>
      <c r="S1558" s="27">
        <f>IF(AND(H1558=1,J1558&lt;&gt;""),E1558-J1558,"")</f>
        <v/>
      </c>
      <c r="T1558">
        <f>IF(G1558="","",MONTH(G1558))</f>
        <v/>
      </c>
    </row>
    <row r="1559">
      <c r="A1559" s="24" t="n">
        <v>2020</v>
      </c>
      <c r="B1559" s="24" t="n">
        <v>3</v>
      </c>
      <c r="C1559" s="24" t="n">
        <v>5</v>
      </c>
      <c r="D1559" s="24" t="n">
        <v>22</v>
      </c>
      <c r="E1559" s="24" t="n">
        <v>6.4</v>
      </c>
      <c r="F1559" s="25">
        <f>IF($E1559="","",DATE(IF($A1559="",nominal_year,$A1559),$B1559,$C1559)+($D1559-IF(LEFT(hour_conv,1)="1",1,0))/24)</f>
        <v/>
      </c>
      <c r="G1559" s="26">
        <f>IF(F1559="","",INT(F1559))</f>
        <v/>
      </c>
      <c r="H1559">
        <f>IF(G1559="","",IF(AND(MONTH(G1559)*100+DAY(G1559)&gt;=season_lo,MONTH(G1559)*100+DAY(G1559)&lt;=season_hi),1,0))</f>
        <v/>
      </c>
      <c r="I1559">
        <f>IF(G1559="","",G1559-first_day+1)</f>
        <v/>
      </c>
      <c r="J1559" s="27">
        <f>IF(I1559="","",INDEX(Daily!$J$2:$J$421,I1559))</f>
        <v/>
      </c>
      <c r="K1559" s="27">
        <f>IF(J1559="","",J1559+cat_offset)</f>
        <v/>
      </c>
      <c r="L1559" s="27">
        <f>IF(J1559="","",MAX(0,E1559-J1559)^2)</f>
        <v/>
      </c>
      <c r="M1559" s="27">
        <f>IF(J1559="","",MAX(0,E1559-(J1559+twcdh_off))^2)</f>
        <v/>
      </c>
      <c r="N1559" s="27">
        <f>IF(E1559="","",MAX(0,E1559-swcdh_thr)^2)</f>
        <v/>
      </c>
      <c r="O1559">
        <f>IF(K1559="","",ROUND(E1559-K1559,0))</f>
        <v/>
      </c>
      <c r="P1559">
        <f>IF(O1559="","",IF(O1559&gt;=1,O1559,0))</f>
        <v/>
      </c>
      <c r="Q1559" s="27">
        <f>IF(E1559="","",MAX(0,E1559-22))</f>
        <v/>
      </c>
      <c r="R1559" s="27">
        <f>IF(H1559=1,E1559,"")</f>
        <v/>
      </c>
      <c r="S1559" s="27">
        <f>IF(AND(H1559=1,J1559&lt;&gt;""),E1559-J1559,"")</f>
        <v/>
      </c>
      <c r="T1559">
        <f>IF(G1559="","",MONTH(G1559))</f>
        <v/>
      </c>
    </row>
    <row r="1560">
      <c r="A1560" s="24" t="n">
        <v>2020</v>
      </c>
      <c r="B1560" s="24" t="n">
        <v>3</v>
      </c>
      <c r="C1560" s="24" t="n">
        <v>5</v>
      </c>
      <c r="D1560" s="24" t="n">
        <v>23</v>
      </c>
      <c r="E1560" s="24" t="n">
        <v>5.92</v>
      </c>
      <c r="F1560" s="25">
        <f>IF($E1560="","",DATE(IF($A1560="",nominal_year,$A1560),$B1560,$C1560)+($D1560-IF(LEFT(hour_conv,1)="1",1,0))/24)</f>
        <v/>
      </c>
      <c r="G1560" s="26">
        <f>IF(F1560="","",INT(F1560))</f>
        <v/>
      </c>
      <c r="H1560">
        <f>IF(G1560="","",IF(AND(MONTH(G1560)*100+DAY(G1560)&gt;=season_lo,MONTH(G1560)*100+DAY(G1560)&lt;=season_hi),1,0))</f>
        <v/>
      </c>
      <c r="I1560">
        <f>IF(G1560="","",G1560-first_day+1)</f>
        <v/>
      </c>
      <c r="J1560" s="27">
        <f>IF(I1560="","",INDEX(Daily!$J$2:$J$421,I1560))</f>
        <v/>
      </c>
      <c r="K1560" s="27">
        <f>IF(J1560="","",J1560+cat_offset)</f>
        <v/>
      </c>
      <c r="L1560" s="27">
        <f>IF(J1560="","",MAX(0,E1560-J1560)^2)</f>
        <v/>
      </c>
      <c r="M1560" s="27">
        <f>IF(J1560="","",MAX(0,E1560-(J1560+twcdh_off))^2)</f>
        <v/>
      </c>
      <c r="N1560" s="27">
        <f>IF(E1560="","",MAX(0,E1560-swcdh_thr)^2)</f>
        <v/>
      </c>
      <c r="O1560">
        <f>IF(K1560="","",ROUND(E1560-K1560,0))</f>
        <v/>
      </c>
      <c r="P1560">
        <f>IF(O1560="","",IF(O1560&gt;=1,O1560,0))</f>
        <v/>
      </c>
      <c r="Q1560" s="27">
        <f>IF(E1560="","",MAX(0,E1560-22))</f>
        <v/>
      </c>
      <c r="R1560" s="27">
        <f>IF(H1560=1,E1560,"")</f>
        <v/>
      </c>
      <c r="S1560" s="27">
        <f>IF(AND(H1560=1,J1560&lt;&gt;""),E1560-J1560,"")</f>
        <v/>
      </c>
      <c r="T1560">
        <f>IF(G1560="","",MONTH(G1560))</f>
        <v/>
      </c>
    </row>
    <row r="1561">
      <c r="A1561" s="24" t="n">
        <v>2020</v>
      </c>
      <c r="B1561" s="24" t="n">
        <v>3</v>
      </c>
      <c r="C1561" s="24" t="n">
        <v>5</v>
      </c>
      <c r="D1561" s="24" t="n">
        <v>24</v>
      </c>
      <c r="E1561" s="24" t="n">
        <v>5.15</v>
      </c>
      <c r="F1561" s="25">
        <f>IF($E1561="","",DATE(IF($A1561="",nominal_year,$A1561),$B1561,$C1561)+($D1561-IF(LEFT(hour_conv,1)="1",1,0))/24)</f>
        <v/>
      </c>
      <c r="G1561" s="26">
        <f>IF(F1561="","",INT(F1561))</f>
        <v/>
      </c>
      <c r="H1561">
        <f>IF(G1561="","",IF(AND(MONTH(G1561)*100+DAY(G1561)&gt;=season_lo,MONTH(G1561)*100+DAY(G1561)&lt;=season_hi),1,0))</f>
        <v/>
      </c>
      <c r="I1561">
        <f>IF(G1561="","",G1561-first_day+1)</f>
        <v/>
      </c>
      <c r="J1561" s="27">
        <f>IF(I1561="","",INDEX(Daily!$J$2:$J$421,I1561))</f>
        <v/>
      </c>
      <c r="K1561" s="27">
        <f>IF(J1561="","",J1561+cat_offset)</f>
        <v/>
      </c>
      <c r="L1561" s="27">
        <f>IF(J1561="","",MAX(0,E1561-J1561)^2)</f>
        <v/>
      </c>
      <c r="M1561" s="27">
        <f>IF(J1561="","",MAX(0,E1561-(J1561+twcdh_off))^2)</f>
        <v/>
      </c>
      <c r="N1561" s="27">
        <f>IF(E1561="","",MAX(0,E1561-swcdh_thr)^2)</f>
        <v/>
      </c>
      <c r="O1561">
        <f>IF(K1561="","",ROUND(E1561-K1561,0))</f>
        <v/>
      </c>
      <c r="P1561">
        <f>IF(O1561="","",IF(O1561&gt;=1,O1561,0))</f>
        <v/>
      </c>
      <c r="Q1561" s="27">
        <f>IF(E1561="","",MAX(0,E1561-22))</f>
        <v/>
      </c>
      <c r="R1561" s="27">
        <f>IF(H1561=1,E1561,"")</f>
        <v/>
      </c>
      <c r="S1561" s="27">
        <f>IF(AND(H1561=1,J1561&lt;&gt;""),E1561-J1561,"")</f>
        <v/>
      </c>
      <c r="T1561">
        <f>IF(G1561="","",MONTH(G1561))</f>
        <v/>
      </c>
    </row>
    <row r="1562">
      <c r="A1562" s="24" t="n">
        <v>2020</v>
      </c>
      <c r="B1562" s="24" t="n">
        <v>3</v>
      </c>
      <c r="C1562" s="24" t="n">
        <v>6</v>
      </c>
      <c r="D1562" s="24" t="n">
        <v>1</v>
      </c>
      <c r="E1562" s="24" t="n">
        <v>3.9</v>
      </c>
      <c r="F1562" s="25">
        <f>IF($E1562="","",DATE(IF($A1562="",nominal_year,$A1562),$B1562,$C1562)+($D1562-IF(LEFT(hour_conv,1)="1",1,0))/24)</f>
        <v/>
      </c>
      <c r="G1562" s="26">
        <f>IF(F1562="","",INT(F1562))</f>
        <v/>
      </c>
      <c r="H1562">
        <f>IF(G1562="","",IF(AND(MONTH(G1562)*100+DAY(G1562)&gt;=season_lo,MONTH(G1562)*100+DAY(G1562)&lt;=season_hi),1,0))</f>
        <v/>
      </c>
      <c r="I1562">
        <f>IF(G1562="","",G1562-first_day+1)</f>
        <v/>
      </c>
      <c r="J1562" s="27">
        <f>IF(I1562="","",INDEX(Daily!$J$2:$J$421,I1562))</f>
        <v/>
      </c>
      <c r="K1562" s="27">
        <f>IF(J1562="","",J1562+cat_offset)</f>
        <v/>
      </c>
      <c r="L1562" s="27">
        <f>IF(J1562="","",MAX(0,E1562-J1562)^2)</f>
        <v/>
      </c>
      <c r="M1562" s="27">
        <f>IF(J1562="","",MAX(0,E1562-(J1562+twcdh_off))^2)</f>
        <v/>
      </c>
      <c r="N1562" s="27">
        <f>IF(E1562="","",MAX(0,E1562-swcdh_thr)^2)</f>
        <v/>
      </c>
      <c r="O1562">
        <f>IF(K1562="","",ROUND(E1562-K1562,0))</f>
        <v/>
      </c>
      <c r="P1562">
        <f>IF(O1562="","",IF(O1562&gt;=1,O1562,0))</f>
        <v/>
      </c>
      <c r="Q1562" s="27">
        <f>IF(E1562="","",MAX(0,E1562-22))</f>
        <v/>
      </c>
      <c r="R1562" s="27">
        <f>IF(H1562=1,E1562,"")</f>
        <v/>
      </c>
      <c r="S1562" s="27">
        <f>IF(AND(H1562=1,J1562&lt;&gt;""),E1562-J1562,"")</f>
        <v/>
      </c>
      <c r="T1562">
        <f>IF(G1562="","",MONTH(G1562))</f>
        <v/>
      </c>
    </row>
    <row r="1563">
      <c r="A1563" s="24" t="n">
        <v>2020</v>
      </c>
      <c r="B1563" s="24" t="n">
        <v>3</v>
      </c>
      <c r="C1563" s="24" t="n">
        <v>6</v>
      </c>
      <c r="D1563" s="24" t="n">
        <v>2</v>
      </c>
      <c r="E1563" s="24" t="n">
        <v>3.45</v>
      </c>
      <c r="F1563" s="25">
        <f>IF($E1563="","",DATE(IF($A1563="",nominal_year,$A1563),$B1563,$C1563)+($D1563-IF(LEFT(hour_conv,1)="1",1,0))/24)</f>
        <v/>
      </c>
      <c r="G1563" s="26">
        <f>IF(F1563="","",INT(F1563))</f>
        <v/>
      </c>
      <c r="H1563">
        <f>IF(G1563="","",IF(AND(MONTH(G1563)*100+DAY(G1563)&gt;=season_lo,MONTH(G1563)*100+DAY(G1563)&lt;=season_hi),1,0))</f>
        <v/>
      </c>
      <c r="I1563">
        <f>IF(G1563="","",G1563-first_day+1)</f>
        <v/>
      </c>
      <c r="J1563" s="27">
        <f>IF(I1563="","",INDEX(Daily!$J$2:$J$421,I1563))</f>
        <v/>
      </c>
      <c r="K1563" s="27">
        <f>IF(J1563="","",J1563+cat_offset)</f>
        <v/>
      </c>
      <c r="L1563" s="27">
        <f>IF(J1563="","",MAX(0,E1563-J1563)^2)</f>
        <v/>
      </c>
      <c r="M1563" s="27">
        <f>IF(J1563="","",MAX(0,E1563-(J1563+twcdh_off))^2)</f>
        <v/>
      </c>
      <c r="N1563" s="27">
        <f>IF(E1563="","",MAX(0,E1563-swcdh_thr)^2)</f>
        <v/>
      </c>
      <c r="O1563">
        <f>IF(K1563="","",ROUND(E1563-K1563,0))</f>
        <v/>
      </c>
      <c r="P1563">
        <f>IF(O1563="","",IF(O1563&gt;=1,O1563,0))</f>
        <v/>
      </c>
      <c r="Q1563" s="27">
        <f>IF(E1563="","",MAX(0,E1563-22))</f>
        <v/>
      </c>
      <c r="R1563" s="27">
        <f>IF(H1563=1,E1563,"")</f>
        <v/>
      </c>
      <c r="S1563" s="27">
        <f>IF(AND(H1563=1,J1563&lt;&gt;""),E1563-J1563,"")</f>
        <v/>
      </c>
      <c r="T1563">
        <f>IF(G1563="","",MONTH(G1563))</f>
        <v/>
      </c>
    </row>
    <row r="1564">
      <c r="A1564" s="24" t="n">
        <v>2020</v>
      </c>
      <c r="B1564" s="24" t="n">
        <v>3</v>
      </c>
      <c r="C1564" s="24" t="n">
        <v>6</v>
      </c>
      <c r="D1564" s="24" t="n">
        <v>3</v>
      </c>
      <c r="E1564" s="24" t="n">
        <v>4.03</v>
      </c>
      <c r="F1564" s="25">
        <f>IF($E1564="","",DATE(IF($A1564="",nominal_year,$A1564),$B1564,$C1564)+($D1564-IF(LEFT(hour_conv,1)="1",1,0))/24)</f>
        <v/>
      </c>
      <c r="G1564" s="26">
        <f>IF(F1564="","",INT(F1564))</f>
        <v/>
      </c>
      <c r="H1564">
        <f>IF(G1564="","",IF(AND(MONTH(G1564)*100+DAY(G1564)&gt;=season_lo,MONTH(G1564)*100+DAY(G1564)&lt;=season_hi),1,0))</f>
        <v/>
      </c>
      <c r="I1564">
        <f>IF(G1564="","",G1564-first_day+1)</f>
        <v/>
      </c>
      <c r="J1564" s="27">
        <f>IF(I1564="","",INDEX(Daily!$J$2:$J$421,I1564))</f>
        <v/>
      </c>
      <c r="K1564" s="27">
        <f>IF(J1564="","",J1564+cat_offset)</f>
        <v/>
      </c>
      <c r="L1564" s="27">
        <f>IF(J1564="","",MAX(0,E1564-J1564)^2)</f>
        <v/>
      </c>
      <c r="M1564" s="27">
        <f>IF(J1564="","",MAX(0,E1564-(J1564+twcdh_off))^2)</f>
        <v/>
      </c>
      <c r="N1564" s="27">
        <f>IF(E1564="","",MAX(0,E1564-swcdh_thr)^2)</f>
        <v/>
      </c>
      <c r="O1564">
        <f>IF(K1564="","",ROUND(E1564-K1564,0))</f>
        <v/>
      </c>
      <c r="P1564">
        <f>IF(O1564="","",IF(O1564&gt;=1,O1564,0))</f>
        <v/>
      </c>
      <c r="Q1564" s="27">
        <f>IF(E1564="","",MAX(0,E1564-22))</f>
        <v/>
      </c>
      <c r="R1564" s="27">
        <f>IF(H1564=1,E1564,"")</f>
        <v/>
      </c>
      <c r="S1564" s="27">
        <f>IF(AND(H1564=1,J1564&lt;&gt;""),E1564-J1564,"")</f>
        <v/>
      </c>
      <c r="T1564">
        <f>IF(G1564="","",MONTH(G1564))</f>
        <v/>
      </c>
    </row>
    <row r="1565">
      <c r="A1565" s="24" t="n">
        <v>2020</v>
      </c>
      <c r="B1565" s="24" t="n">
        <v>3</v>
      </c>
      <c r="C1565" s="24" t="n">
        <v>6</v>
      </c>
      <c r="D1565" s="24" t="n">
        <v>4</v>
      </c>
      <c r="E1565" s="24" t="n">
        <v>3.85</v>
      </c>
      <c r="F1565" s="25">
        <f>IF($E1565="","",DATE(IF($A1565="",nominal_year,$A1565),$B1565,$C1565)+($D1565-IF(LEFT(hour_conv,1)="1",1,0))/24)</f>
        <v/>
      </c>
      <c r="G1565" s="26">
        <f>IF(F1565="","",INT(F1565))</f>
        <v/>
      </c>
      <c r="H1565">
        <f>IF(G1565="","",IF(AND(MONTH(G1565)*100+DAY(G1565)&gt;=season_lo,MONTH(G1565)*100+DAY(G1565)&lt;=season_hi),1,0))</f>
        <v/>
      </c>
      <c r="I1565">
        <f>IF(G1565="","",G1565-first_day+1)</f>
        <v/>
      </c>
      <c r="J1565" s="27">
        <f>IF(I1565="","",INDEX(Daily!$J$2:$J$421,I1565))</f>
        <v/>
      </c>
      <c r="K1565" s="27">
        <f>IF(J1565="","",J1565+cat_offset)</f>
        <v/>
      </c>
      <c r="L1565" s="27">
        <f>IF(J1565="","",MAX(0,E1565-J1565)^2)</f>
        <v/>
      </c>
      <c r="M1565" s="27">
        <f>IF(J1565="","",MAX(0,E1565-(J1565+twcdh_off))^2)</f>
        <v/>
      </c>
      <c r="N1565" s="27">
        <f>IF(E1565="","",MAX(0,E1565-swcdh_thr)^2)</f>
        <v/>
      </c>
      <c r="O1565">
        <f>IF(K1565="","",ROUND(E1565-K1565,0))</f>
        <v/>
      </c>
      <c r="P1565">
        <f>IF(O1565="","",IF(O1565&gt;=1,O1565,0))</f>
        <v/>
      </c>
      <c r="Q1565" s="27">
        <f>IF(E1565="","",MAX(0,E1565-22))</f>
        <v/>
      </c>
      <c r="R1565" s="27">
        <f>IF(H1565=1,E1565,"")</f>
        <v/>
      </c>
      <c r="S1565" s="27">
        <f>IF(AND(H1565=1,J1565&lt;&gt;""),E1565-J1565,"")</f>
        <v/>
      </c>
      <c r="T1565">
        <f>IF(G1565="","",MONTH(G1565))</f>
        <v/>
      </c>
    </row>
    <row r="1566">
      <c r="A1566" s="24" t="n">
        <v>2020</v>
      </c>
      <c r="B1566" s="24" t="n">
        <v>3</v>
      </c>
      <c r="C1566" s="24" t="n">
        <v>6</v>
      </c>
      <c r="D1566" s="24" t="n">
        <v>5</v>
      </c>
      <c r="E1566" s="24" t="n">
        <v>3.12</v>
      </c>
      <c r="F1566" s="25">
        <f>IF($E1566="","",DATE(IF($A1566="",nominal_year,$A1566),$B1566,$C1566)+($D1566-IF(LEFT(hour_conv,1)="1",1,0))/24)</f>
        <v/>
      </c>
      <c r="G1566" s="26">
        <f>IF(F1566="","",INT(F1566))</f>
        <v/>
      </c>
      <c r="H1566">
        <f>IF(G1566="","",IF(AND(MONTH(G1566)*100+DAY(G1566)&gt;=season_lo,MONTH(G1566)*100+DAY(G1566)&lt;=season_hi),1,0))</f>
        <v/>
      </c>
      <c r="I1566">
        <f>IF(G1566="","",G1566-first_day+1)</f>
        <v/>
      </c>
      <c r="J1566" s="27">
        <f>IF(I1566="","",INDEX(Daily!$J$2:$J$421,I1566))</f>
        <v/>
      </c>
      <c r="K1566" s="27">
        <f>IF(J1566="","",J1566+cat_offset)</f>
        <v/>
      </c>
      <c r="L1566" s="27">
        <f>IF(J1566="","",MAX(0,E1566-J1566)^2)</f>
        <v/>
      </c>
      <c r="M1566" s="27">
        <f>IF(J1566="","",MAX(0,E1566-(J1566+twcdh_off))^2)</f>
        <v/>
      </c>
      <c r="N1566" s="27">
        <f>IF(E1566="","",MAX(0,E1566-swcdh_thr)^2)</f>
        <v/>
      </c>
      <c r="O1566">
        <f>IF(K1566="","",ROUND(E1566-K1566,0))</f>
        <v/>
      </c>
      <c r="P1566">
        <f>IF(O1566="","",IF(O1566&gt;=1,O1566,0))</f>
        <v/>
      </c>
      <c r="Q1566" s="27">
        <f>IF(E1566="","",MAX(0,E1566-22))</f>
        <v/>
      </c>
      <c r="R1566" s="27">
        <f>IF(H1566=1,E1566,"")</f>
        <v/>
      </c>
      <c r="S1566" s="27">
        <f>IF(AND(H1566=1,J1566&lt;&gt;""),E1566-J1566,"")</f>
        <v/>
      </c>
      <c r="T1566">
        <f>IF(G1566="","",MONTH(G1566))</f>
        <v/>
      </c>
    </row>
    <row r="1567">
      <c r="A1567" s="24" t="n">
        <v>2020</v>
      </c>
      <c r="B1567" s="24" t="n">
        <v>3</v>
      </c>
      <c r="C1567" s="24" t="n">
        <v>6</v>
      </c>
      <c r="D1567" s="24" t="n">
        <v>6</v>
      </c>
      <c r="E1567" s="24" t="n">
        <v>3.3</v>
      </c>
      <c r="F1567" s="25">
        <f>IF($E1567="","",DATE(IF($A1567="",nominal_year,$A1567),$B1567,$C1567)+($D1567-IF(LEFT(hour_conv,1)="1",1,0))/24)</f>
        <v/>
      </c>
      <c r="G1567" s="26">
        <f>IF(F1567="","",INT(F1567))</f>
        <v/>
      </c>
      <c r="H1567">
        <f>IF(G1567="","",IF(AND(MONTH(G1567)*100+DAY(G1567)&gt;=season_lo,MONTH(G1567)*100+DAY(G1567)&lt;=season_hi),1,0))</f>
        <v/>
      </c>
      <c r="I1567">
        <f>IF(G1567="","",G1567-first_day+1)</f>
        <v/>
      </c>
      <c r="J1567" s="27">
        <f>IF(I1567="","",INDEX(Daily!$J$2:$J$421,I1567))</f>
        <v/>
      </c>
      <c r="K1567" s="27">
        <f>IF(J1567="","",J1567+cat_offset)</f>
        <v/>
      </c>
      <c r="L1567" s="27">
        <f>IF(J1567="","",MAX(0,E1567-J1567)^2)</f>
        <v/>
      </c>
      <c r="M1567" s="27">
        <f>IF(J1567="","",MAX(0,E1567-(J1567+twcdh_off))^2)</f>
        <v/>
      </c>
      <c r="N1567" s="27">
        <f>IF(E1567="","",MAX(0,E1567-swcdh_thr)^2)</f>
        <v/>
      </c>
      <c r="O1567">
        <f>IF(K1567="","",ROUND(E1567-K1567,0))</f>
        <v/>
      </c>
      <c r="P1567">
        <f>IF(O1567="","",IF(O1567&gt;=1,O1567,0))</f>
        <v/>
      </c>
      <c r="Q1567" s="27">
        <f>IF(E1567="","",MAX(0,E1567-22))</f>
        <v/>
      </c>
      <c r="R1567" s="27">
        <f>IF(H1567=1,E1567,"")</f>
        <v/>
      </c>
      <c r="S1567" s="27">
        <f>IF(AND(H1567=1,J1567&lt;&gt;""),E1567-J1567,"")</f>
        <v/>
      </c>
      <c r="T1567">
        <f>IF(G1567="","",MONTH(G1567))</f>
        <v/>
      </c>
    </row>
    <row r="1568">
      <c r="A1568" s="24" t="n">
        <v>2020</v>
      </c>
      <c r="B1568" s="24" t="n">
        <v>3</v>
      </c>
      <c r="C1568" s="24" t="n">
        <v>6</v>
      </c>
      <c r="D1568" s="24" t="n">
        <v>7</v>
      </c>
      <c r="E1568" s="24" t="n">
        <v>4.1</v>
      </c>
      <c r="F1568" s="25">
        <f>IF($E1568="","",DATE(IF($A1568="",nominal_year,$A1568),$B1568,$C1568)+($D1568-IF(LEFT(hour_conv,1)="1",1,0))/24)</f>
        <v/>
      </c>
      <c r="G1568" s="26">
        <f>IF(F1568="","",INT(F1568))</f>
        <v/>
      </c>
      <c r="H1568">
        <f>IF(G1568="","",IF(AND(MONTH(G1568)*100+DAY(G1568)&gt;=season_lo,MONTH(G1568)*100+DAY(G1568)&lt;=season_hi),1,0))</f>
        <v/>
      </c>
      <c r="I1568">
        <f>IF(G1568="","",G1568-first_day+1)</f>
        <v/>
      </c>
      <c r="J1568" s="27">
        <f>IF(I1568="","",INDEX(Daily!$J$2:$J$421,I1568))</f>
        <v/>
      </c>
      <c r="K1568" s="27">
        <f>IF(J1568="","",J1568+cat_offset)</f>
        <v/>
      </c>
      <c r="L1568" s="27">
        <f>IF(J1568="","",MAX(0,E1568-J1568)^2)</f>
        <v/>
      </c>
      <c r="M1568" s="27">
        <f>IF(J1568="","",MAX(0,E1568-(J1568+twcdh_off))^2)</f>
        <v/>
      </c>
      <c r="N1568" s="27">
        <f>IF(E1568="","",MAX(0,E1568-swcdh_thr)^2)</f>
        <v/>
      </c>
      <c r="O1568">
        <f>IF(K1568="","",ROUND(E1568-K1568,0))</f>
        <v/>
      </c>
      <c r="P1568">
        <f>IF(O1568="","",IF(O1568&gt;=1,O1568,0))</f>
        <v/>
      </c>
      <c r="Q1568" s="27">
        <f>IF(E1568="","",MAX(0,E1568-22))</f>
        <v/>
      </c>
      <c r="R1568" s="27">
        <f>IF(H1568=1,E1568,"")</f>
        <v/>
      </c>
      <c r="S1568" s="27">
        <f>IF(AND(H1568=1,J1568&lt;&gt;""),E1568-J1568,"")</f>
        <v/>
      </c>
      <c r="T1568">
        <f>IF(G1568="","",MONTH(G1568))</f>
        <v/>
      </c>
    </row>
    <row r="1569">
      <c r="A1569" s="24" t="n">
        <v>2020</v>
      </c>
      <c r="B1569" s="24" t="n">
        <v>3</v>
      </c>
      <c r="C1569" s="24" t="n">
        <v>6</v>
      </c>
      <c r="D1569" s="24" t="n">
        <v>8</v>
      </c>
      <c r="E1569" s="24" t="n">
        <v>4.91</v>
      </c>
      <c r="F1569" s="25">
        <f>IF($E1569="","",DATE(IF($A1569="",nominal_year,$A1569),$B1569,$C1569)+($D1569-IF(LEFT(hour_conv,1)="1",1,0))/24)</f>
        <v/>
      </c>
      <c r="G1569" s="26">
        <f>IF(F1569="","",INT(F1569))</f>
        <v/>
      </c>
      <c r="H1569">
        <f>IF(G1569="","",IF(AND(MONTH(G1569)*100+DAY(G1569)&gt;=season_lo,MONTH(G1569)*100+DAY(G1569)&lt;=season_hi),1,0))</f>
        <v/>
      </c>
      <c r="I1569">
        <f>IF(G1569="","",G1569-first_day+1)</f>
        <v/>
      </c>
      <c r="J1569" s="27">
        <f>IF(I1569="","",INDEX(Daily!$J$2:$J$421,I1569))</f>
        <v/>
      </c>
      <c r="K1569" s="27">
        <f>IF(J1569="","",J1569+cat_offset)</f>
        <v/>
      </c>
      <c r="L1569" s="27">
        <f>IF(J1569="","",MAX(0,E1569-J1569)^2)</f>
        <v/>
      </c>
      <c r="M1569" s="27">
        <f>IF(J1569="","",MAX(0,E1569-(J1569+twcdh_off))^2)</f>
        <v/>
      </c>
      <c r="N1569" s="27">
        <f>IF(E1569="","",MAX(0,E1569-swcdh_thr)^2)</f>
        <v/>
      </c>
      <c r="O1569">
        <f>IF(K1569="","",ROUND(E1569-K1569,0))</f>
        <v/>
      </c>
      <c r="P1569">
        <f>IF(O1569="","",IF(O1569&gt;=1,O1569,0))</f>
        <v/>
      </c>
      <c r="Q1569" s="27">
        <f>IF(E1569="","",MAX(0,E1569-22))</f>
        <v/>
      </c>
      <c r="R1569" s="27">
        <f>IF(H1569=1,E1569,"")</f>
        <v/>
      </c>
      <c r="S1569" s="27">
        <f>IF(AND(H1569=1,J1569&lt;&gt;""),E1569-J1569,"")</f>
        <v/>
      </c>
      <c r="T1569">
        <f>IF(G1569="","",MONTH(G1569))</f>
        <v/>
      </c>
    </row>
    <row r="1570">
      <c r="A1570" s="24" t="n">
        <v>2020</v>
      </c>
      <c r="B1570" s="24" t="n">
        <v>3</v>
      </c>
      <c r="C1570" s="24" t="n">
        <v>6</v>
      </c>
      <c r="D1570" s="24" t="n">
        <v>9</v>
      </c>
      <c r="E1570" s="24" t="n">
        <v>5.35</v>
      </c>
      <c r="F1570" s="25">
        <f>IF($E1570="","",DATE(IF($A1570="",nominal_year,$A1570),$B1570,$C1570)+($D1570-IF(LEFT(hour_conv,1)="1",1,0))/24)</f>
        <v/>
      </c>
      <c r="G1570" s="26">
        <f>IF(F1570="","",INT(F1570))</f>
        <v/>
      </c>
      <c r="H1570">
        <f>IF(G1570="","",IF(AND(MONTH(G1570)*100+DAY(G1570)&gt;=season_lo,MONTH(G1570)*100+DAY(G1570)&lt;=season_hi),1,0))</f>
        <v/>
      </c>
      <c r="I1570">
        <f>IF(G1570="","",G1570-first_day+1)</f>
        <v/>
      </c>
      <c r="J1570" s="27">
        <f>IF(I1570="","",INDEX(Daily!$J$2:$J$421,I1570))</f>
        <v/>
      </c>
      <c r="K1570" s="27">
        <f>IF(J1570="","",J1570+cat_offset)</f>
        <v/>
      </c>
      <c r="L1570" s="27">
        <f>IF(J1570="","",MAX(0,E1570-J1570)^2)</f>
        <v/>
      </c>
      <c r="M1570" s="27">
        <f>IF(J1570="","",MAX(0,E1570-(J1570+twcdh_off))^2)</f>
        <v/>
      </c>
      <c r="N1570" s="27">
        <f>IF(E1570="","",MAX(0,E1570-swcdh_thr)^2)</f>
        <v/>
      </c>
      <c r="O1570">
        <f>IF(K1570="","",ROUND(E1570-K1570,0))</f>
        <v/>
      </c>
      <c r="P1570">
        <f>IF(O1570="","",IF(O1570&gt;=1,O1570,0))</f>
        <v/>
      </c>
      <c r="Q1570" s="27">
        <f>IF(E1570="","",MAX(0,E1570-22))</f>
        <v/>
      </c>
      <c r="R1570" s="27">
        <f>IF(H1570=1,E1570,"")</f>
        <v/>
      </c>
      <c r="S1570" s="27">
        <f>IF(AND(H1570=1,J1570&lt;&gt;""),E1570-J1570,"")</f>
        <v/>
      </c>
      <c r="T1570">
        <f>IF(G1570="","",MONTH(G1570))</f>
        <v/>
      </c>
    </row>
    <row r="1571">
      <c r="A1571" s="24" t="n">
        <v>2020</v>
      </c>
      <c r="B1571" s="24" t="n">
        <v>3</v>
      </c>
      <c r="C1571" s="24" t="n">
        <v>6</v>
      </c>
      <c r="D1571" s="24" t="n">
        <v>10</v>
      </c>
      <c r="E1571" s="24" t="n">
        <v>6.94</v>
      </c>
      <c r="F1571" s="25">
        <f>IF($E1571="","",DATE(IF($A1571="",nominal_year,$A1571),$B1571,$C1571)+($D1571-IF(LEFT(hour_conv,1)="1",1,0))/24)</f>
        <v/>
      </c>
      <c r="G1571" s="26">
        <f>IF(F1571="","",INT(F1571))</f>
        <v/>
      </c>
      <c r="H1571">
        <f>IF(G1571="","",IF(AND(MONTH(G1571)*100+DAY(G1571)&gt;=season_lo,MONTH(G1571)*100+DAY(G1571)&lt;=season_hi),1,0))</f>
        <v/>
      </c>
      <c r="I1571">
        <f>IF(G1571="","",G1571-first_day+1)</f>
        <v/>
      </c>
      <c r="J1571" s="27">
        <f>IF(I1571="","",INDEX(Daily!$J$2:$J$421,I1571))</f>
        <v/>
      </c>
      <c r="K1571" s="27">
        <f>IF(J1571="","",J1571+cat_offset)</f>
        <v/>
      </c>
      <c r="L1571" s="27">
        <f>IF(J1571="","",MAX(0,E1571-J1571)^2)</f>
        <v/>
      </c>
      <c r="M1571" s="27">
        <f>IF(J1571="","",MAX(0,E1571-(J1571+twcdh_off))^2)</f>
        <v/>
      </c>
      <c r="N1571" s="27">
        <f>IF(E1571="","",MAX(0,E1571-swcdh_thr)^2)</f>
        <v/>
      </c>
      <c r="O1571">
        <f>IF(K1571="","",ROUND(E1571-K1571,0))</f>
        <v/>
      </c>
      <c r="P1571">
        <f>IF(O1571="","",IF(O1571&gt;=1,O1571,0))</f>
        <v/>
      </c>
      <c r="Q1571" s="27">
        <f>IF(E1571="","",MAX(0,E1571-22))</f>
        <v/>
      </c>
      <c r="R1571" s="27">
        <f>IF(H1571=1,E1571,"")</f>
        <v/>
      </c>
      <c r="S1571" s="27">
        <f>IF(AND(H1571=1,J1571&lt;&gt;""),E1571-J1571,"")</f>
        <v/>
      </c>
      <c r="T1571">
        <f>IF(G1571="","",MONTH(G1571))</f>
        <v/>
      </c>
    </row>
    <row r="1572">
      <c r="A1572" s="24" t="n">
        <v>2020</v>
      </c>
      <c r="B1572" s="24" t="n">
        <v>3</v>
      </c>
      <c r="C1572" s="24" t="n">
        <v>6</v>
      </c>
      <c r="D1572" s="24" t="n">
        <v>11</v>
      </c>
      <c r="E1572" s="24" t="n">
        <v>7.36</v>
      </c>
      <c r="F1572" s="25">
        <f>IF($E1572="","",DATE(IF($A1572="",nominal_year,$A1572),$B1572,$C1572)+($D1572-IF(LEFT(hour_conv,1)="1",1,0))/24)</f>
        <v/>
      </c>
      <c r="G1572" s="26">
        <f>IF(F1572="","",INT(F1572))</f>
        <v/>
      </c>
      <c r="H1572">
        <f>IF(G1572="","",IF(AND(MONTH(G1572)*100+DAY(G1572)&gt;=season_lo,MONTH(G1572)*100+DAY(G1572)&lt;=season_hi),1,0))</f>
        <v/>
      </c>
      <c r="I1572">
        <f>IF(G1572="","",G1572-first_day+1)</f>
        <v/>
      </c>
      <c r="J1572" s="27">
        <f>IF(I1572="","",INDEX(Daily!$J$2:$J$421,I1572))</f>
        <v/>
      </c>
      <c r="K1572" s="27">
        <f>IF(J1572="","",J1572+cat_offset)</f>
        <v/>
      </c>
      <c r="L1572" s="27">
        <f>IF(J1572="","",MAX(0,E1572-J1572)^2)</f>
        <v/>
      </c>
      <c r="M1572" s="27">
        <f>IF(J1572="","",MAX(0,E1572-(J1572+twcdh_off))^2)</f>
        <v/>
      </c>
      <c r="N1572" s="27">
        <f>IF(E1572="","",MAX(0,E1572-swcdh_thr)^2)</f>
        <v/>
      </c>
      <c r="O1572">
        <f>IF(K1572="","",ROUND(E1572-K1572,0))</f>
        <v/>
      </c>
      <c r="P1572">
        <f>IF(O1572="","",IF(O1572&gt;=1,O1572,0))</f>
        <v/>
      </c>
      <c r="Q1572" s="27">
        <f>IF(E1572="","",MAX(0,E1572-22))</f>
        <v/>
      </c>
      <c r="R1572" s="27">
        <f>IF(H1572=1,E1572,"")</f>
        <v/>
      </c>
      <c r="S1572" s="27">
        <f>IF(AND(H1572=1,J1572&lt;&gt;""),E1572-J1572,"")</f>
        <v/>
      </c>
      <c r="T1572">
        <f>IF(G1572="","",MONTH(G1572))</f>
        <v/>
      </c>
    </row>
    <row r="1573">
      <c r="A1573" s="24" t="n">
        <v>2020</v>
      </c>
      <c r="B1573" s="24" t="n">
        <v>3</v>
      </c>
      <c r="C1573" s="24" t="n">
        <v>6</v>
      </c>
      <c r="D1573" s="24" t="n">
        <v>12</v>
      </c>
      <c r="E1573" s="24" t="n">
        <v>8.27</v>
      </c>
      <c r="F1573" s="25">
        <f>IF($E1573="","",DATE(IF($A1573="",nominal_year,$A1573),$B1573,$C1573)+($D1573-IF(LEFT(hour_conv,1)="1",1,0))/24)</f>
        <v/>
      </c>
      <c r="G1573" s="26">
        <f>IF(F1573="","",INT(F1573))</f>
        <v/>
      </c>
      <c r="H1573">
        <f>IF(G1573="","",IF(AND(MONTH(G1573)*100+DAY(G1573)&gt;=season_lo,MONTH(G1573)*100+DAY(G1573)&lt;=season_hi),1,0))</f>
        <v/>
      </c>
      <c r="I1573">
        <f>IF(G1573="","",G1573-first_day+1)</f>
        <v/>
      </c>
      <c r="J1573" s="27">
        <f>IF(I1573="","",INDEX(Daily!$J$2:$J$421,I1573))</f>
        <v/>
      </c>
      <c r="K1573" s="27">
        <f>IF(J1573="","",J1573+cat_offset)</f>
        <v/>
      </c>
      <c r="L1573" s="27">
        <f>IF(J1573="","",MAX(0,E1573-J1573)^2)</f>
        <v/>
      </c>
      <c r="M1573" s="27">
        <f>IF(J1573="","",MAX(0,E1573-(J1573+twcdh_off))^2)</f>
        <v/>
      </c>
      <c r="N1573" s="27">
        <f>IF(E1573="","",MAX(0,E1573-swcdh_thr)^2)</f>
        <v/>
      </c>
      <c r="O1573">
        <f>IF(K1573="","",ROUND(E1573-K1573,0))</f>
        <v/>
      </c>
      <c r="P1573">
        <f>IF(O1573="","",IF(O1573&gt;=1,O1573,0))</f>
        <v/>
      </c>
      <c r="Q1573" s="27">
        <f>IF(E1573="","",MAX(0,E1573-22))</f>
        <v/>
      </c>
      <c r="R1573" s="27">
        <f>IF(H1573=1,E1573,"")</f>
        <v/>
      </c>
      <c r="S1573" s="27">
        <f>IF(AND(H1573=1,J1573&lt;&gt;""),E1573-J1573,"")</f>
        <v/>
      </c>
      <c r="T1573">
        <f>IF(G1573="","",MONTH(G1573))</f>
        <v/>
      </c>
    </row>
    <row r="1574">
      <c r="A1574" s="24" t="n">
        <v>2020</v>
      </c>
      <c r="B1574" s="24" t="n">
        <v>3</v>
      </c>
      <c r="C1574" s="24" t="n">
        <v>6</v>
      </c>
      <c r="D1574" s="24" t="n">
        <v>13</v>
      </c>
      <c r="E1574" s="24" t="n">
        <v>9.869999999999999</v>
      </c>
      <c r="F1574" s="25">
        <f>IF($E1574="","",DATE(IF($A1574="",nominal_year,$A1574),$B1574,$C1574)+($D1574-IF(LEFT(hour_conv,1)="1",1,0))/24)</f>
        <v/>
      </c>
      <c r="G1574" s="26">
        <f>IF(F1574="","",INT(F1574))</f>
        <v/>
      </c>
      <c r="H1574">
        <f>IF(G1574="","",IF(AND(MONTH(G1574)*100+DAY(G1574)&gt;=season_lo,MONTH(G1574)*100+DAY(G1574)&lt;=season_hi),1,0))</f>
        <v/>
      </c>
      <c r="I1574">
        <f>IF(G1574="","",G1574-first_day+1)</f>
        <v/>
      </c>
      <c r="J1574" s="27">
        <f>IF(I1574="","",INDEX(Daily!$J$2:$J$421,I1574))</f>
        <v/>
      </c>
      <c r="K1574" s="27">
        <f>IF(J1574="","",J1574+cat_offset)</f>
        <v/>
      </c>
      <c r="L1574" s="27">
        <f>IF(J1574="","",MAX(0,E1574-J1574)^2)</f>
        <v/>
      </c>
      <c r="M1574" s="27">
        <f>IF(J1574="","",MAX(0,E1574-(J1574+twcdh_off))^2)</f>
        <v/>
      </c>
      <c r="N1574" s="27">
        <f>IF(E1574="","",MAX(0,E1574-swcdh_thr)^2)</f>
        <v/>
      </c>
      <c r="O1574">
        <f>IF(K1574="","",ROUND(E1574-K1574,0))</f>
        <v/>
      </c>
      <c r="P1574">
        <f>IF(O1574="","",IF(O1574&gt;=1,O1574,0))</f>
        <v/>
      </c>
      <c r="Q1574" s="27">
        <f>IF(E1574="","",MAX(0,E1574-22))</f>
        <v/>
      </c>
      <c r="R1574" s="27">
        <f>IF(H1574=1,E1574,"")</f>
        <v/>
      </c>
      <c r="S1574" s="27">
        <f>IF(AND(H1574=1,J1574&lt;&gt;""),E1574-J1574,"")</f>
        <v/>
      </c>
      <c r="T1574">
        <f>IF(G1574="","",MONTH(G1574))</f>
        <v/>
      </c>
    </row>
    <row r="1575">
      <c r="A1575" s="24" t="n">
        <v>2020</v>
      </c>
      <c r="B1575" s="24" t="n">
        <v>3</v>
      </c>
      <c r="C1575" s="24" t="n">
        <v>6</v>
      </c>
      <c r="D1575" s="24" t="n">
        <v>14</v>
      </c>
      <c r="E1575" s="24" t="n">
        <v>9.82</v>
      </c>
      <c r="F1575" s="25">
        <f>IF($E1575="","",DATE(IF($A1575="",nominal_year,$A1575),$B1575,$C1575)+($D1575-IF(LEFT(hour_conv,1)="1",1,0))/24)</f>
        <v/>
      </c>
      <c r="G1575" s="26">
        <f>IF(F1575="","",INT(F1575))</f>
        <v/>
      </c>
      <c r="H1575">
        <f>IF(G1575="","",IF(AND(MONTH(G1575)*100+DAY(G1575)&gt;=season_lo,MONTH(G1575)*100+DAY(G1575)&lt;=season_hi),1,0))</f>
        <v/>
      </c>
      <c r="I1575">
        <f>IF(G1575="","",G1575-first_day+1)</f>
        <v/>
      </c>
      <c r="J1575" s="27">
        <f>IF(I1575="","",INDEX(Daily!$J$2:$J$421,I1575))</f>
        <v/>
      </c>
      <c r="K1575" s="27">
        <f>IF(J1575="","",J1575+cat_offset)</f>
        <v/>
      </c>
      <c r="L1575" s="27">
        <f>IF(J1575="","",MAX(0,E1575-J1575)^2)</f>
        <v/>
      </c>
      <c r="M1575" s="27">
        <f>IF(J1575="","",MAX(0,E1575-(J1575+twcdh_off))^2)</f>
        <v/>
      </c>
      <c r="N1575" s="27">
        <f>IF(E1575="","",MAX(0,E1575-swcdh_thr)^2)</f>
        <v/>
      </c>
      <c r="O1575">
        <f>IF(K1575="","",ROUND(E1575-K1575,0))</f>
        <v/>
      </c>
      <c r="P1575">
        <f>IF(O1575="","",IF(O1575&gt;=1,O1575,0))</f>
        <v/>
      </c>
      <c r="Q1575" s="27">
        <f>IF(E1575="","",MAX(0,E1575-22))</f>
        <v/>
      </c>
      <c r="R1575" s="27">
        <f>IF(H1575=1,E1575,"")</f>
        <v/>
      </c>
      <c r="S1575" s="27">
        <f>IF(AND(H1575=1,J1575&lt;&gt;""),E1575-J1575,"")</f>
        <v/>
      </c>
      <c r="T1575">
        <f>IF(G1575="","",MONTH(G1575))</f>
        <v/>
      </c>
    </row>
    <row r="1576">
      <c r="A1576" s="24" t="n">
        <v>2020</v>
      </c>
      <c r="B1576" s="24" t="n">
        <v>3</v>
      </c>
      <c r="C1576" s="24" t="n">
        <v>6</v>
      </c>
      <c r="D1576" s="24" t="n">
        <v>15</v>
      </c>
      <c r="E1576" s="24" t="n">
        <v>10.43</v>
      </c>
      <c r="F1576" s="25">
        <f>IF($E1576="","",DATE(IF($A1576="",nominal_year,$A1576),$B1576,$C1576)+($D1576-IF(LEFT(hour_conv,1)="1",1,0))/24)</f>
        <v/>
      </c>
      <c r="G1576" s="26">
        <f>IF(F1576="","",INT(F1576))</f>
        <v/>
      </c>
      <c r="H1576">
        <f>IF(G1576="","",IF(AND(MONTH(G1576)*100+DAY(G1576)&gt;=season_lo,MONTH(G1576)*100+DAY(G1576)&lt;=season_hi),1,0))</f>
        <v/>
      </c>
      <c r="I1576">
        <f>IF(G1576="","",G1576-first_day+1)</f>
        <v/>
      </c>
      <c r="J1576" s="27">
        <f>IF(I1576="","",INDEX(Daily!$J$2:$J$421,I1576))</f>
        <v/>
      </c>
      <c r="K1576" s="27">
        <f>IF(J1576="","",J1576+cat_offset)</f>
        <v/>
      </c>
      <c r="L1576" s="27">
        <f>IF(J1576="","",MAX(0,E1576-J1576)^2)</f>
        <v/>
      </c>
      <c r="M1576" s="27">
        <f>IF(J1576="","",MAX(0,E1576-(J1576+twcdh_off))^2)</f>
        <v/>
      </c>
      <c r="N1576" s="27">
        <f>IF(E1576="","",MAX(0,E1576-swcdh_thr)^2)</f>
        <v/>
      </c>
      <c r="O1576">
        <f>IF(K1576="","",ROUND(E1576-K1576,0))</f>
        <v/>
      </c>
      <c r="P1576">
        <f>IF(O1576="","",IF(O1576&gt;=1,O1576,0))</f>
        <v/>
      </c>
      <c r="Q1576" s="27">
        <f>IF(E1576="","",MAX(0,E1576-22))</f>
        <v/>
      </c>
      <c r="R1576" s="27">
        <f>IF(H1576=1,E1576,"")</f>
        <v/>
      </c>
      <c r="S1576" s="27">
        <f>IF(AND(H1576=1,J1576&lt;&gt;""),E1576-J1576,"")</f>
        <v/>
      </c>
      <c r="T1576">
        <f>IF(G1576="","",MONTH(G1576))</f>
        <v/>
      </c>
    </row>
    <row r="1577">
      <c r="A1577" s="24" t="n">
        <v>2020</v>
      </c>
      <c r="B1577" s="24" t="n">
        <v>3</v>
      </c>
      <c r="C1577" s="24" t="n">
        <v>6</v>
      </c>
      <c r="D1577" s="24" t="n">
        <v>16</v>
      </c>
      <c r="E1577" s="24" t="n">
        <v>10.84</v>
      </c>
      <c r="F1577" s="25">
        <f>IF($E1577="","",DATE(IF($A1577="",nominal_year,$A1577),$B1577,$C1577)+($D1577-IF(LEFT(hour_conv,1)="1",1,0))/24)</f>
        <v/>
      </c>
      <c r="G1577" s="26">
        <f>IF(F1577="","",INT(F1577))</f>
        <v/>
      </c>
      <c r="H1577">
        <f>IF(G1577="","",IF(AND(MONTH(G1577)*100+DAY(G1577)&gt;=season_lo,MONTH(G1577)*100+DAY(G1577)&lt;=season_hi),1,0))</f>
        <v/>
      </c>
      <c r="I1577">
        <f>IF(G1577="","",G1577-first_day+1)</f>
        <v/>
      </c>
      <c r="J1577" s="27">
        <f>IF(I1577="","",INDEX(Daily!$J$2:$J$421,I1577))</f>
        <v/>
      </c>
      <c r="K1577" s="27">
        <f>IF(J1577="","",J1577+cat_offset)</f>
        <v/>
      </c>
      <c r="L1577" s="27">
        <f>IF(J1577="","",MAX(0,E1577-J1577)^2)</f>
        <v/>
      </c>
      <c r="M1577" s="27">
        <f>IF(J1577="","",MAX(0,E1577-(J1577+twcdh_off))^2)</f>
        <v/>
      </c>
      <c r="N1577" s="27">
        <f>IF(E1577="","",MAX(0,E1577-swcdh_thr)^2)</f>
        <v/>
      </c>
      <c r="O1577">
        <f>IF(K1577="","",ROUND(E1577-K1577,0))</f>
        <v/>
      </c>
      <c r="P1577">
        <f>IF(O1577="","",IF(O1577&gt;=1,O1577,0))</f>
        <v/>
      </c>
      <c r="Q1577" s="27">
        <f>IF(E1577="","",MAX(0,E1577-22))</f>
        <v/>
      </c>
      <c r="R1577" s="27">
        <f>IF(H1577=1,E1577,"")</f>
        <v/>
      </c>
      <c r="S1577" s="27">
        <f>IF(AND(H1577=1,J1577&lt;&gt;""),E1577-J1577,"")</f>
        <v/>
      </c>
      <c r="T1577">
        <f>IF(G1577="","",MONTH(G1577))</f>
        <v/>
      </c>
    </row>
    <row r="1578">
      <c r="A1578" s="24" t="n">
        <v>2020</v>
      </c>
      <c r="B1578" s="24" t="n">
        <v>3</v>
      </c>
      <c r="C1578" s="24" t="n">
        <v>6</v>
      </c>
      <c r="D1578" s="24" t="n">
        <v>17</v>
      </c>
      <c r="E1578" s="24" t="n">
        <v>10.79</v>
      </c>
      <c r="F1578" s="25">
        <f>IF($E1578="","",DATE(IF($A1578="",nominal_year,$A1578),$B1578,$C1578)+($D1578-IF(LEFT(hour_conv,1)="1",1,0))/24)</f>
        <v/>
      </c>
      <c r="G1578" s="26">
        <f>IF(F1578="","",INT(F1578))</f>
        <v/>
      </c>
      <c r="H1578">
        <f>IF(G1578="","",IF(AND(MONTH(G1578)*100+DAY(G1578)&gt;=season_lo,MONTH(G1578)*100+DAY(G1578)&lt;=season_hi),1,0))</f>
        <v/>
      </c>
      <c r="I1578">
        <f>IF(G1578="","",G1578-first_day+1)</f>
        <v/>
      </c>
      <c r="J1578" s="27">
        <f>IF(I1578="","",INDEX(Daily!$J$2:$J$421,I1578))</f>
        <v/>
      </c>
      <c r="K1578" s="27">
        <f>IF(J1578="","",J1578+cat_offset)</f>
        <v/>
      </c>
      <c r="L1578" s="27">
        <f>IF(J1578="","",MAX(0,E1578-J1578)^2)</f>
        <v/>
      </c>
      <c r="M1578" s="27">
        <f>IF(J1578="","",MAX(0,E1578-(J1578+twcdh_off))^2)</f>
        <v/>
      </c>
      <c r="N1578" s="27">
        <f>IF(E1578="","",MAX(0,E1578-swcdh_thr)^2)</f>
        <v/>
      </c>
      <c r="O1578">
        <f>IF(K1578="","",ROUND(E1578-K1578,0))</f>
        <v/>
      </c>
      <c r="P1578">
        <f>IF(O1578="","",IF(O1578&gt;=1,O1578,0))</f>
        <v/>
      </c>
      <c r="Q1578" s="27">
        <f>IF(E1578="","",MAX(0,E1578-22))</f>
        <v/>
      </c>
      <c r="R1578" s="27">
        <f>IF(H1578=1,E1578,"")</f>
        <v/>
      </c>
      <c r="S1578" s="27">
        <f>IF(AND(H1578=1,J1578&lt;&gt;""),E1578-J1578,"")</f>
        <v/>
      </c>
      <c r="T1578">
        <f>IF(G1578="","",MONTH(G1578))</f>
        <v/>
      </c>
    </row>
    <row r="1579">
      <c r="A1579" s="24" t="n">
        <v>2020</v>
      </c>
      <c r="B1579" s="24" t="n">
        <v>3</v>
      </c>
      <c r="C1579" s="24" t="n">
        <v>6</v>
      </c>
      <c r="D1579" s="24" t="n">
        <v>18</v>
      </c>
      <c r="E1579" s="24" t="n">
        <v>9.970000000000001</v>
      </c>
      <c r="F1579" s="25">
        <f>IF($E1579="","",DATE(IF($A1579="",nominal_year,$A1579),$B1579,$C1579)+($D1579-IF(LEFT(hour_conv,1)="1",1,0))/24)</f>
        <v/>
      </c>
      <c r="G1579" s="26">
        <f>IF(F1579="","",INT(F1579))</f>
        <v/>
      </c>
      <c r="H1579">
        <f>IF(G1579="","",IF(AND(MONTH(G1579)*100+DAY(G1579)&gt;=season_lo,MONTH(G1579)*100+DAY(G1579)&lt;=season_hi),1,0))</f>
        <v/>
      </c>
      <c r="I1579">
        <f>IF(G1579="","",G1579-first_day+1)</f>
        <v/>
      </c>
      <c r="J1579" s="27">
        <f>IF(I1579="","",INDEX(Daily!$J$2:$J$421,I1579))</f>
        <v/>
      </c>
      <c r="K1579" s="27">
        <f>IF(J1579="","",J1579+cat_offset)</f>
        <v/>
      </c>
      <c r="L1579" s="27">
        <f>IF(J1579="","",MAX(0,E1579-J1579)^2)</f>
        <v/>
      </c>
      <c r="M1579" s="27">
        <f>IF(J1579="","",MAX(0,E1579-(J1579+twcdh_off))^2)</f>
        <v/>
      </c>
      <c r="N1579" s="27">
        <f>IF(E1579="","",MAX(0,E1579-swcdh_thr)^2)</f>
        <v/>
      </c>
      <c r="O1579">
        <f>IF(K1579="","",ROUND(E1579-K1579,0))</f>
        <v/>
      </c>
      <c r="P1579">
        <f>IF(O1579="","",IF(O1579&gt;=1,O1579,0))</f>
        <v/>
      </c>
      <c r="Q1579" s="27">
        <f>IF(E1579="","",MAX(0,E1579-22))</f>
        <v/>
      </c>
      <c r="R1579" s="27">
        <f>IF(H1579=1,E1579,"")</f>
        <v/>
      </c>
      <c r="S1579" s="27">
        <f>IF(AND(H1579=1,J1579&lt;&gt;""),E1579-J1579,"")</f>
        <v/>
      </c>
      <c r="T1579">
        <f>IF(G1579="","",MONTH(G1579))</f>
        <v/>
      </c>
    </row>
    <row r="1580">
      <c r="A1580" s="24" t="n">
        <v>2020</v>
      </c>
      <c r="B1580" s="24" t="n">
        <v>3</v>
      </c>
      <c r="C1580" s="24" t="n">
        <v>6</v>
      </c>
      <c r="D1580" s="24" t="n">
        <v>19</v>
      </c>
      <c r="E1580" s="24" t="n">
        <v>9.550000000000001</v>
      </c>
      <c r="F1580" s="25">
        <f>IF($E1580="","",DATE(IF($A1580="",nominal_year,$A1580),$B1580,$C1580)+($D1580-IF(LEFT(hour_conv,1)="1",1,0))/24)</f>
        <v/>
      </c>
      <c r="G1580" s="26">
        <f>IF(F1580="","",INT(F1580))</f>
        <v/>
      </c>
      <c r="H1580">
        <f>IF(G1580="","",IF(AND(MONTH(G1580)*100+DAY(G1580)&gt;=season_lo,MONTH(G1580)*100+DAY(G1580)&lt;=season_hi),1,0))</f>
        <v/>
      </c>
      <c r="I1580">
        <f>IF(G1580="","",G1580-first_day+1)</f>
        <v/>
      </c>
      <c r="J1580" s="27">
        <f>IF(I1580="","",INDEX(Daily!$J$2:$J$421,I1580))</f>
        <v/>
      </c>
      <c r="K1580" s="27">
        <f>IF(J1580="","",J1580+cat_offset)</f>
        <v/>
      </c>
      <c r="L1580" s="27">
        <f>IF(J1580="","",MAX(0,E1580-J1580)^2)</f>
        <v/>
      </c>
      <c r="M1580" s="27">
        <f>IF(J1580="","",MAX(0,E1580-(J1580+twcdh_off))^2)</f>
        <v/>
      </c>
      <c r="N1580" s="27">
        <f>IF(E1580="","",MAX(0,E1580-swcdh_thr)^2)</f>
        <v/>
      </c>
      <c r="O1580">
        <f>IF(K1580="","",ROUND(E1580-K1580,0))</f>
        <v/>
      </c>
      <c r="P1580">
        <f>IF(O1580="","",IF(O1580&gt;=1,O1580,0))</f>
        <v/>
      </c>
      <c r="Q1580" s="27">
        <f>IF(E1580="","",MAX(0,E1580-22))</f>
        <v/>
      </c>
      <c r="R1580" s="27">
        <f>IF(H1580=1,E1580,"")</f>
        <v/>
      </c>
      <c r="S1580" s="27">
        <f>IF(AND(H1580=1,J1580&lt;&gt;""),E1580-J1580,"")</f>
        <v/>
      </c>
      <c r="T1580">
        <f>IF(G1580="","",MONTH(G1580))</f>
        <v/>
      </c>
    </row>
    <row r="1581">
      <c r="A1581" s="24" t="n">
        <v>2020</v>
      </c>
      <c r="B1581" s="24" t="n">
        <v>3</v>
      </c>
      <c r="C1581" s="24" t="n">
        <v>6</v>
      </c>
      <c r="D1581" s="24" t="n">
        <v>20</v>
      </c>
      <c r="E1581" s="24" t="n">
        <v>8.449999999999999</v>
      </c>
      <c r="F1581" s="25">
        <f>IF($E1581="","",DATE(IF($A1581="",nominal_year,$A1581),$B1581,$C1581)+($D1581-IF(LEFT(hour_conv,1)="1",1,0))/24)</f>
        <v/>
      </c>
      <c r="G1581" s="26">
        <f>IF(F1581="","",INT(F1581))</f>
        <v/>
      </c>
      <c r="H1581">
        <f>IF(G1581="","",IF(AND(MONTH(G1581)*100+DAY(G1581)&gt;=season_lo,MONTH(G1581)*100+DAY(G1581)&lt;=season_hi),1,0))</f>
        <v/>
      </c>
      <c r="I1581">
        <f>IF(G1581="","",G1581-first_day+1)</f>
        <v/>
      </c>
      <c r="J1581" s="27">
        <f>IF(I1581="","",INDEX(Daily!$J$2:$J$421,I1581))</f>
        <v/>
      </c>
      <c r="K1581" s="27">
        <f>IF(J1581="","",J1581+cat_offset)</f>
        <v/>
      </c>
      <c r="L1581" s="27">
        <f>IF(J1581="","",MAX(0,E1581-J1581)^2)</f>
        <v/>
      </c>
      <c r="M1581" s="27">
        <f>IF(J1581="","",MAX(0,E1581-(J1581+twcdh_off))^2)</f>
        <v/>
      </c>
      <c r="N1581" s="27">
        <f>IF(E1581="","",MAX(0,E1581-swcdh_thr)^2)</f>
        <v/>
      </c>
      <c r="O1581">
        <f>IF(K1581="","",ROUND(E1581-K1581,0))</f>
        <v/>
      </c>
      <c r="P1581">
        <f>IF(O1581="","",IF(O1581&gt;=1,O1581,0))</f>
        <v/>
      </c>
      <c r="Q1581" s="27">
        <f>IF(E1581="","",MAX(0,E1581-22))</f>
        <v/>
      </c>
      <c r="R1581" s="27">
        <f>IF(H1581=1,E1581,"")</f>
        <v/>
      </c>
      <c r="S1581" s="27">
        <f>IF(AND(H1581=1,J1581&lt;&gt;""),E1581-J1581,"")</f>
        <v/>
      </c>
      <c r="T1581">
        <f>IF(G1581="","",MONTH(G1581))</f>
        <v/>
      </c>
    </row>
    <row r="1582">
      <c r="A1582" s="24" t="n">
        <v>2020</v>
      </c>
      <c r="B1582" s="24" t="n">
        <v>3</v>
      </c>
      <c r="C1582" s="24" t="n">
        <v>6</v>
      </c>
      <c r="D1582" s="24" t="n">
        <v>21</v>
      </c>
      <c r="E1582" s="24" t="n">
        <v>8.609999999999999</v>
      </c>
      <c r="F1582" s="25">
        <f>IF($E1582="","",DATE(IF($A1582="",nominal_year,$A1582),$B1582,$C1582)+($D1582-IF(LEFT(hour_conv,1)="1",1,0))/24)</f>
        <v/>
      </c>
      <c r="G1582" s="26">
        <f>IF(F1582="","",INT(F1582))</f>
        <v/>
      </c>
      <c r="H1582">
        <f>IF(G1582="","",IF(AND(MONTH(G1582)*100+DAY(G1582)&gt;=season_lo,MONTH(G1582)*100+DAY(G1582)&lt;=season_hi),1,0))</f>
        <v/>
      </c>
      <c r="I1582">
        <f>IF(G1582="","",G1582-first_day+1)</f>
        <v/>
      </c>
      <c r="J1582" s="27">
        <f>IF(I1582="","",INDEX(Daily!$J$2:$J$421,I1582))</f>
        <v/>
      </c>
      <c r="K1582" s="27">
        <f>IF(J1582="","",J1582+cat_offset)</f>
        <v/>
      </c>
      <c r="L1582" s="27">
        <f>IF(J1582="","",MAX(0,E1582-J1582)^2)</f>
        <v/>
      </c>
      <c r="M1582" s="27">
        <f>IF(J1582="","",MAX(0,E1582-(J1582+twcdh_off))^2)</f>
        <v/>
      </c>
      <c r="N1582" s="27">
        <f>IF(E1582="","",MAX(0,E1582-swcdh_thr)^2)</f>
        <v/>
      </c>
      <c r="O1582">
        <f>IF(K1582="","",ROUND(E1582-K1582,0))</f>
        <v/>
      </c>
      <c r="P1582">
        <f>IF(O1582="","",IF(O1582&gt;=1,O1582,0))</f>
        <v/>
      </c>
      <c r="Q1582" s="27">
        <f>IF(E1582="","",MAX(0,E1582-22))</f>
        <v/>
      </c>
      <c r="R1582" s="27">
        <f>IF(H1582=1,E1582,"")</f>
        <v/>
      </c>
      <c r="S1582" s="27">
        <f>IF(AND(H1582=1,J1582&lt;&gt;""),E1582-J1582,"")</f>
        <v/>
      </c>
      <c r="T1582">
        <f>IF(G1582="","",MONTH(G1582))</f>
        <v/>
      </c>
    </row>
    <row r="1583">
      <c r="A1583" s="24" t="n">
        <v>2020</v>
      </c>
      <c r="B1583" s="24" t="n">
        <v>3</v>
      </c>
      <c r="C1583" s="24" t="n">
        <v>6</v>
      </c>
      <c r="D1583" s="24" t="n">
        <v>22</v>
      </c>
      <c r="E1583" s="24" t="n">
        <v>7.23</v>
      </c>
      <c r="F1583" s="25">
        <f>IF($E1583="","",DATE(IF($A1583="",nominal_year,$A1583),$B1583,$C1583)+($D1583-IF(LEFT(hour_conv,1)="1",1,0))/24)</f>
        <v/>
      </c>
      <c r="G1583" s="26">
        <f>IF(F1583="","",INT(F1583))</f>
        <v/>
      </c>
      <c r="H1583">
        <f>IF(G1583="","",IF(AND(MONTH(G1583)*100+DAY(G1583)&gt;=season_lo,MONTH(G1583)*100+DAY(G1583)&lt;=season_hi),1,0))</f>
        <v/>
      </c>
      <c r="I1583">
        <f>IF(G1583="","",G1583-first_day+1)</f>
        <v/>
      </c>
      <c r="J1583" s="27">
        <f>IF(I1583="","",INDEX(Daily!$J$2:$J$421,I1583))</f>
        <v/>
      </c>
      <c r="K1583" s="27">
        <f>IF(J1583="","",J1583+cat_offset)</f>
        <v/>
      </c>
      <c r="L1583" s="27">
        <f>IF(J1583="","",MAX(0,E1583-J1583)^2)</f>
        <v/>
      </c>
      <c r="M1583" s="27">
        <f>IF(J1583="","",MAX(0,E1583-(J1583+twcdh_off))^2)</f>
        <v/>
      </c>
      <c r="N1583" s="27">
        <f>IF(E1583="","",MAX(0,E1583-swcdh_thr)^2)</f>
        <v/>
      </c>
      <c r="O1583">
        <f>IF(K1583="","",ROUND(E1583-K1583,0))</f>
        <v/>
      </c>
      <c r="P1583">
        <f>IF(O1583="","",IF(O1583&gt;=1,O1583,0))</f>
        <v/>
      </c>
      <c r="Q1583" s="27">
        <f>IF(E1583="","",MAX(0,E1583-22))</f>
        <v/>
      </c>
      <c r="R1583" s="27">
        <f>IF(H1583=1,E1583,"")</f>
        <v/>
      </c>
      <c r="S1583" s="27">
        <f>IF(AND(H1583=1,J1583&lt;&gt;""),E1583-J1583,"")</f>
        <v/>
      </c>
      <c r="T1583">
        <f>IF(G1583="","",MONTH(G1583))</f>
        <v/>
      </c>
    </row>
    <row r="1584">
      <c r="A1584" s="24" t="n">
        <v>2020</v>
      </c>
      <c r="B1584" s="24" t="n">
        <v>3</v>
      </c>
      <c r="C1584" s="24" t="n">
        <v>6</v>
      </c>
      <c r="D1584" s="24" t="n">
        <v>23</v>
      </c>
      <c r="E1584" s="24" t="n">
        <v>5.59</v>
      </c>
      <c r="F1584" s="25">
        <f>IF($E1584="","",DATE(IF($A1584="",nominal_year,$A1584),$B1584,$C1584)+($D1584-IF(LEFT(hour_conv,1)="1",1,0))/24)</f>
        <v/>
      </c>
      <c r="G1584" s="26">
        <f>IF(F1584="","",INT(F1584))</f>
        <v/>
      </c>
      <c r="H1584">
        <f>IF(G1584="","",IF(AND(MONTH(G1584)*100+DAY(G1584)&gt;=season_lo,MONTH(G1584)*100+DAY(G1584)&lt;=season_hi),1,0))</f>
        <v/>
      </c>
      <c r="I1584">
        <f>IF(G1584="","",G1584-first_day+1)</f>
        <v/>
      </c>
      <c r="J1584" s="27">
        <f>IF(I1584="","",INDEX(Daily!$J$2:$J$421,I1584))</f>
        <v/>
      </c>
      <c r="K1584" s="27">
        <f>IF(J1584="","",J1584+cat_offset)</f>
        <v/>
      </c>
      <c r="L1584" s="27">
        <f>IF(J1584="","",MAX(0,E1584-J1584)^2)</f>
        <v/>
      </c>
      <c r="M1584" s="27">
        <f>IF(J1584="","",MAX(0,E1584-(J1584+twcdh_off))^2)</f>
        <v/>
      </c>
      <c r="N1584" s="27">
        <f>IF(E1584="","",MAX(0,E1584-swcdh_thr)^2)</f>
        <v/>
      </c>
      <c r="O1584">
        <f>IF(K1584="","",ROUND(E1584-K1584,0))</f>
        <v/>
      </c>
      <c r="P1584">
        <f>IF(O1584="","",IF(O1584&gt;=1,O1584,0))</f>
        <v/>
      </c>
      <c r="Q1584" s="27">
        <f>IF(E1584="","",MAX(0,E1584-22))</f>
        <v/>
      </c>
      <c r="R1584" s="27">
        <f>IF(H1584=1,E1584,"")</f>
        <v/>
      </c>
      <c r="S1584" s="27">
        <f>IF(AND(H1584=1,J1584&lt;&gt;""),E1584-J1584,"")</f>
        <v/>
      </c>
      <c r="T1584">
        <f>IF(G1584="","",MONTH(G1584))</f>
        <v/>
      </c>
    </row>
    <row r="1585">
      <c r="A1585" s="24" t="n">
        <v>2020</v>
      </c>
      <c r="B1585" s="24" t="n">
        <v>3</v>
      </c>
      <c r="C1585" s="24" t="n">
        <v>6</v>
      </c>
      <c r="D1585" s="24" t="n">
        <v>24</v>
      </c>
      <c r="E1585" s="24" t="n">
        <v>5.16</v>
      </c>
      <c r="F1585" s="25">
        <f>IF($E1585="","",DATE(IF($A1585="",nominal_year,$A1585),$B1585,$C1585)+($D1585-IF(LEFT(hour_conv,1)="1",1,0))/24)</f>
        <v/>
      </c>
      <c r="G1585" s="26">
        <f>IF(F1585="","",INT(F1585))</f>
        <v/>
      </c>
      <c r="H1585">
        <f>IF(G1585="","",IF(AND(MONTH(G1585)*100+DAY(G1585)&gt;=season_lo,MONTH(G1585)*100+DAY(G1585)&lt;=season_hi),1,0))</f>
        <v/>
      </c>
      <c r="I1585">
        <f>IF(G1585="","",G1585-first_day+1)</f>
        <v/>
      </c>
      <c r="J1585" s="27">
        <f>IF(I1585="","",INDEX(Daily!$J$2:$J$421,I1585))</f>
        <v/>
      </c>
      <c r="K1585" s="27">
        <f>IF(J1585="","",J1585+cat_offset)</f>
        <v/>
      </c>
      <c r="L1585" s="27">
        <f>IF(J1585="","",MAX(0,E1585-J1585)^2)</f>
        <v/>
      </c>
      <c r="M1585" s="27">
        <f>IF(J1585="","",MAX(0,E1585-(J1585+twcdh_off))^2)</f>
        <v/>
      </c>
      <c r="N1585" s="27">
        <f>IF(E1585="","",MAX(0,E1585-swcdh_thr)^2)</f>
        <v/>
      </c>
      <c r="O1585">
        <f>IF(K1585="","",ROUND(E1585-K1585,0))</f>
        <v/>
      </c>
      <c r="P1585">
        <f>IF(O1585="","",IF(O1585&gt;=1,O1585,0))</f>
        <v/>
      </c>
      <c r="Q1585" s="27">
        <f>IF(E1585="","",MAX(0,E1585-22))</f>
        <v/>
      </c>
      <c r="R1585" s="27">
        <f>IF(H1585=1,E1585,"")</f>
        <v/>
      </c>
      <c r="S1585" s="27">
        <f>IF(AND(H1585=1,J1585&lt;&gt;""),E1585-J1585,"")</f>
        <v/>
      </c>
      <c r="T1585">
        <f>IF(G1585="","",MONTH(G1585))</f>
        <v/>
      </c>
    </row>
    <row r="1586">
      <c r="A1586" s="24" t="n">
        <v>2020</v>
      </c>
      <c r="B1586" s="24" t="n">
        <v>3</v>
      </c>
      <c r="C1586" s="24" t="n">
        <v>7</v>
      </c>
      <c r="D1586" s="24" t="n">
        <v>1</v>
      </c>
      <c r="E1586" s="24" t="n">
        <v>5.97</v>
      </c>
      <c r="F1586" s="25">
        <f>IF($E1586="","",DATE(IF($A1586="",nominal_year,$A1586),$B1586,$C1586)+($D1586-IF(LEFT(hour_conv,1)="1",1,0))/24)</f>
        <v/>
      </c>
      <c r="G1586" s="26">
        <f>IF(F1586="","",INT(F1586))</f>
        <v/>
      </c>
      <c r="H1586">
        <f>IF(G1586="","",IF(AND(MONTH(G1586)*100+DAY(G1586)&gt;=season_lo,MONTH(G1586)*100+DAY(G1586)&lt;=season_hi),1,0))</f>
        <v/>
      </c>
      <c r="I1586">
        <f>IF(G1586="","",G1586-first_day+1)</f>
        <v/>
      </c>
      <c r="J1586" s="27">
        <f>IF(I1586="","",INDEX(Daily!$J$2:$J$421,I1586))</f>
        <v/>
      </c>
      <c r="K1586" s="27">
        <f>IF(J1586="","",J1586+cat_offset)</f>
        <v/>
      </c>
      <c r="L1586" s="27">
        <f>IF(J1586="","",MAX(0,E1586-J1586)^2)</f>
        <v/>
      </c>
      <c r="M1586" s="27">
        <f>IF(J1586="","",MAX(0,E1586-(J1586+twcdh_off))^2)</f>
        <v/>
      </c>
      <c r="N1586" s="27">
        <f>IF(E1586="","",MAX(0,E1586-swcdh_thr)^2)</f>
        <v/>
      </c>
      <c r="O1586">
        <f>IF(K1586="","",ROUND(E1586-K1586,0))</f>
        <v/>
      </c>
      <c r="P1586">
        <f>IF(O1586="","",IF(O1586&gt;=1,O1586,0))</f>
        <v/>
      </c>
      <c r="Q1586" s="27">
        <f>IF(E1586="","",MAX(0,E1586-22))</f>
        <v/>
      </c>
      <c r="R1586" s="27">
        <f>IF(H1586=1,E1586,"")</f>
        <v/>
      </c>
      <c r="S1586" s="27">
        <f>IF(AND(H1586=1,J1586&lt;&gt;""),E1586-J1586,"")</f>
        <v/>
      </c>
      <c r="T1586">
        <f>IF(G1586="","",MONTH(G1586))</f>
        <v/>
      </c>
    </row>
    <row r="1587">
      <c r="A1587" s="24" t="n">
        <v>2020</v>
      </c>
      <c r="B1587" s="24" t="n">
        <v>3</v>
      </c>
      <c r="C1587" s="24" t="n">
        <v>7</v>
      </c>
      <c r="D1587" s="24" t="n">
        <v>2</v>
      </c>
      <c r="E1587" s="24" t="n">
        <v>5.3</v>
      </c>
      <c r="F1587" s="25">
        <f>IF($E1587="","",DATE(IF($A1587="",nominal_year,$A1587),$B1587,$C1587)+($D1587-IF(LEFT(hour_conv,1)="1",1,0))/24)</f>
        <v/>
      </c>
      <c r="G1587" s="26">
        <f>IF(F1587="","",INT(F1587))</f>
        <v/>
      </c>
      <c r="H1587">
        <f>IF(G1587="","",IF(AND(MONTH(G1587)*100+DAY(G1587)&gt;=season_lo,MONTH(G1587)*100+DAY(G1587)&lt;=season_hi),1,0))</f>
        <v/>
      </c>
      <c r="I1587">
        <f>IF(G1587="","",G1587-first_day+1)</f>
        <v/>
      </c>
      <c r="J1587" s="27">
        <f>IF(I1587="","",INDEX(Daily!$J$2:$J$421,I1587))</f>
        <v/>
      </c>
      <c r="K1587" s="27">
        <f>IF(J1587="","",J1587+cat_offset)</f>
        <v/>
      </c>
      <c r="L1587" s="27">
        <f>IF(J1587="","",MAX(0,E1587-J1587)^2)</f>
        <v/>
      </c>
      <c r="M1587" s="27">
        <f>IF(J1587="","",MAX(0,E1587-(J1587+twcdh_off))^2)</f>
        <v/>
      </c>
      <c r="N1587" s="27">
        <f>IF(E1587="","",MAX(0,E1587-swcdh_thr)^2)</f>
        <v/>
      </c>
      <c r="O1587">
        <f>IF(K1587="","",ROUND(E1587-K1587,0))</f>
        <v/>
      </c>
      <c r="P1587">
        <f>IF(O1587="","",IF(O1587&gt;=1,O1587,0))</f>
        <v/>
      </c>
      <c r="Q1587" s="27">
        <f>IF(E1587="","",MAX(0,E1587-22))</f>
        <v/>
      </c>
      <c r="R1587" s="27">
        <f>IF(H1587=1,E1587,"")</f>
        <v/>
      </c>
      <c r="S1587" s="27">
        <f>IF(AND(H1587=1,J1587&lt;&gt;""),E1587-J1587,"")</f>
        <v/>
      </c>
      <c r="T1587">
        <f>IF(G1587="","",MONTH(G1587))</f>
        <v/>
      </c>
    </row>
    <row r="1588">
      <c r="A1588" s="24" t="n">
        <v>2020</v>
      </c>
      <c r="B1588" s="24" t="n">
        <v>3</v>
      </c>
      <c r="C1588" s="24" t="n">
        <v>7</v>
      </c>
      <c r="D1588" s="24" t="n">
        <v>3</v>
      </c>
      <c r="E1588" s="24" t="n">
        <v>5.48</v>
      </c>
      <c r="F1588" s="25">
        <f>IF($E1588="","",DATE(IF($A1588="",nominal_year,$A1588),$B1588,$C1588)+($D1588-IF(LEFT(hour_conv,1)="1",1,0))/24)</f>
        <v/>
      </c>
      <c r="G1588" s="26">
        <f>IF(F1588="","",INT(F1588))</f>
        <v/>
      </c>
      <c r="H1588">
        <f>IF(G1588="","",IF(AND(MONTH(G1588)*100+DAY(G1588)&gt;=season_lo,MONTH(G1588)*100+DAY(G1588)&lt;=season_hi),1,0))</f>
        <v/>
      </c>
      <c r="I1588">
        <f>IF(G1588="","",G1588-first_day+1)</f>
        <v/>
      </c>
      <c r="J1588" s="27">
        <f>IF(I1588="","",INDEX(Daily!$J$2:$J$421,I1588))</f>
        <v/>
      </c>
      <c r="K1588" s="27">
        <f>IF(J1588="","",J1588+cat_offset)</f>
        <v/>
      </c>
      <c r="L1588" s="27">
        <f>IF(J1588="","",MAX(0,E1588-J1588)^2)</f>
        <v/>
      </c>
      <c r="M1588" s="27">
        <f>IF(J1588="","",MAX(0,E1588-(J1588+twcdh_off))^2)</f>
        <v/>
      </c>
      <c r="N1588" s="27">
        <f>IF(E1588="","",MAX(0,E1588-swcdh_thr)^2)</f>
        <v/>
      </c>
      <c r="O1588">
        <f>IF(K1588="","",ROUND(E1588-K1588,0))</f>
        <v/>
      </c>
      <c r="P1588">
        <f>IF(O1588="","",IF(O1588&gt;=1,O1588,0))</f>
        <v/>
      </c>
      <c r="Q1588" s="27">
        <f>IF(E1588="","",MAX(0,E1588-22))</f>
        <v/>
      </c>
      <c r="R1588" s="27">
        <f>IF(H1588=1,E1588,"")</f>
        <v/>
      </c>
      <c r="S1588" s="27">
        <f>IF(AND(H1588=1,J1588&lt;&gt;""),E1588-J1588,"")</f>
        <v/>
      </c>
      <c r="T1588">
        <f>IF(G1588="","",MONTH(G1588))</f>
        <v/>
      </c>
    </row>
    <row r="1589">
      <c r="A1589" s="24" t="n">
        <v>2020</v>
      </c>
      <c r="B1589" s="24" t="n">
        <v>3</v>
      </c>
      <c r="C1589" s="24" t="n">
        <v>7</v>
      </c>
      <c r="D1589" s="24" t="n">
        <v>4</v>
      </c>
      <c r="E1589" s="24" t="n">
        <v>5.18</v>
      </c>
      <c r="F1589" s="25">
        <f>IF($E1589="","",DATE(IF($A1589="",nominal_year,$A1589),$B1589,$C1589)+($D1589-IF(LEFT(hour_conv,1)="1",1,0))/24)</f>
        <v/>
      </c>
      <c r="G1589" s="26">
        <f>IF(F1589="","",INT(F1589))</f>
        <v/>
      </c>
      <c r="H1589">
        <f>IF(G1589="","",IF(AND(MONTH(G1589)*100+DAY(G1589)&gt;=season_lo,MONTH(G1589)*100+DAY(G1589)&lt;=season_hi),1,0))</f>
        <v/>
      </c>
      <c r="I1589">
        <f>IF(G1589="","",G1589-first_day+1)</f>
        <v/>
      </c>
      <c r="J1589" s="27">
        <f>IF(I1589="","",INDEX(Daily!$J$2:$J$421,I1589))</f>
        <v/>
      </c>
      <c r="K1589" s="27">
        <f>IF(J1589="","",J1589+cat_offset)</f>
        <v/>
      </c>
      <c r="L1589" s="27">
        <f>IF(J1589="","",MAX(0,E1589-J1589)^2)</f>
        <v/>
      </c>
      <c r="M1589" s="27">
        <f>IF(J1589="","",MAX(0,E1589-(J1589+twcdh_off))^2)</f>
        <v/>
      </c>
      <c r="N1589" s="27">
        <f>IF(E1589="","",MAX(0,E1589-swcdh_thr)^2)</f>
        <v/>
      </c>
      <c r="O1589">
        <f>IF(K1589="","",ROUND(E1589-K1589,0))</f>
        <v/>
      </c>
      <c r="P1589">
        <f>IF(O1589="","",IF(O1589&gt;=1,O1589,0))</f>
        <v/>
      </c>
      <c r="Q1589" s="27">
        <f>IF(E1589="","",MAX(0,E1589-22))</f>
        <v/>
      </c>
      <c r="R1589" s="27">
        <f>IF(H1589=1,E1589,"")</f>
        <v/>
      </c>
      <c r="S1589" s="27">
        <f>IF(AND(H1589=1,J1589&lt;&gt;""),E1589-J1589,"")</f>
        <v/>
      </c>
      <c r="T1589">
        <f>IF(G1589="","",MONTH(G1589))</f>
        <v/>
      </c>
    </row>
    <row r="1590">
      <c r="A1590" s="24" t="n">
        <v>2020</v>
      </c>
      <c r="B1590" s="24" t="n">
        <v>3</v>
      </c>
      <c r="C1590" s="24" t="n">
        <v>7</v>
      </c>
      <c r="D1590" s="24" t="n">
        <v>5</v>
      </c>
      <c r="E1590" s="24" t="n">
        <v>4.54</v>
      </c>
      <c r="F1590" s="25">
        <f>IF($E1590="","",DATE(IF($A1590="",nominal_year,$A1590),$B1590,$C1590)+($D1590-IF(LEFT(hour_conv,1)="1",1,0))/24)</f>
        <v/>
      </c>
      <c r="G1590" s="26">
        <f>IF(F1590="","",INT(F1590))</f>
        <v/>
      </c>
      <c r="H1590">
        <f>IF(G1590="","",IF(AND(MONTH(G1590)*100+DAY(G1590)&gt;=season_lo,MONTH(G1590)*100+DAY(G1590)&lt;=season_hi),1,0))</f>
        <v/>
      </c>
      <c r="I1590">
        <f>IF(G1590="","",G1590-first_day+1)</f>
        <v/>
      </c>
      <c r="J1590" s="27">
        <f>IF(I1590="","",INDEX(Daily!$J$2:$J$421,I1590))</f>
        <v/>
      </c>
      <c r="K1590" s="27">
        <f>IF(J1590="","",J1590+cat_offset)</f>
        <v/>
      </c>
      <c r="L1590" s="27">
        <f>IF(J1590="","",MAX(0,E1590-J1590)^2)</f>
        <v/>
      </c>
      <c r="M1590" s="27">
        <f>IF(J1590="","",MAX(0,E1590-(J1590+twcdh_off))^2)</f>
        <v/>
      </c>
      <c r="N1590" s="27">
        <f>IF(E1590="","",MAX(0,E1590-swcdh_thr)^2)</f>
        <v/>
      </c>
      <c r="O1590">
        <f>IF(K1590="","",ROUND(E1590-K1590,0))</f>
        <v/>
      </c>
      <c r="P1590">
        <f>IF(O1590="","",IF(O1590&gt;=1,O1590,0))</f>
        <v/>
      </c>
      <c r="Q1590" s="27">
        <f>IF(E1590="","",MAX(0,E1590-22))</f>
        <v/>
      </c>
      <c r="R1590" s="27">
        <f>IF(H1590=1,E1590,"")</f>
        <v/>
      </c>
      <c r="S1590" s="27">
        <f>IF(AND(H1590=1,J1590&lt;&gt;""),E1590-J1590,"")</f>
        <v/>
      </c>
      <c r="T1590">
        <f>IF(G1590="","",MONTH(G1590))</f>
        <v/>
      </c>
    </row>
    <row r="1591">
      <c r="A1591" s="24" t="n">
        <v>2020</v>
      </c>
      <c r="B1591" s="24" t="n">
        <v>3</v>
      </c>
      <c r="C1591" s="24" t="n">
        <v>7</v>
      </c>
      <c r="D1591" s="24" t="n">
        <v>6</v>
      </c>
      <c r="E1591" s="24" t="n">
        <v>5.09</v>
      </c>
      <c r="F1591" s="25">
        <f>IF($E1591="","",DATE(IF($A1591="",nominal_year,$A1591),$B1591,$C1591)+($D1591-IF(LEFT(hour_conv,1)="1",1,0))/24)</f>
        <v/>
      </c>
      <c r="G1591" s="26">
        <f>IF(F1591="","",INT(F1591))</f>
        <v/>
      </c>
      <c r="H1591">
        <f>IF(G1591="","",IF(AND(MONTH(G1591)*100+DAY(G1591)&gt;=season_lo,MONTH(G1591)*100+DAY(G1591)&lt;=season_hi),1,0))</f>
        <v/>
      </c>
      <c r="I1591">
        <f>IF(G1591="","",G1591-first_day+1)</f>
        <v/>
      </c>
      <c r="J1591" s="27">
        <f>IF(I1591="","",INDEX(Daily!$J$2:$J$421,I1591))</f>
        <v/>
      </c>
      <c r="K1591" s="27">
        <f>IF(J1591="","",J1591+cat_offset)</f>
        <v/>
      </c>
      <c r="L1591" s="27">
        <f>IF(J1591="","",MAX(0,E1591-J1591)^2)</f>
        <v/>
      </c>
      <c r="M1591" s="27">
        <f>IF(J1591="","",MAX(0,E1591-(J1591+twcdh_off))^2)</f>
        <v/>
      </c>
      <c r="N1591" s="27">
        <f>IF(E1591="","",MAX(0,E1591-swcdh_thr)^2)</f>
        <v/>
      </c>
      <c r="O1591">
        <f>IF(K1591="","",ROUND(E1591-K1591,0))</f>
        <v/>
      </c>
      <c r="P1591">
        <f>IF(O1591="","",IF(O1591&gt;=1,O1591,0))</f>
        <v/>
      </c>
      <c r="Q1591" s="27">
        <f>IF(E1591="","",MAX(0,E1591-22))</f>
        <v/>
      </c>
      <c r="R1591" s="27">
        <f>IF(H1591=1,E1591,"")</f>
        <v/>
      </c>
      <c r="S1591" s="27">
        <f>IF(AND(H1591=1,J1591&lt;&gt;""),E1591-J1591,"")</f>
        <v/>
      </c>
      <c r="T1591">
        <f>IF(G1591="","",MONTH(G1591))</f>
        <v/>
      </c>
    </row>
    <row r="1592">
      <c r="A1592" s="24" t="n">
        <v>2020</v>
      </c>
      <c r="B1592" s="24" t="n">
        <v>3</v>
      </c>
      <c r="C1592" s="24" t="n">
        <v>7</v>
      </c>
      <c r="D1592" s="24" t="n">
        <v>7</v>
      </c>
      <c r="E1592" s="24" t="n">
        <v>5.19</v>
      </c>
      <c r="F1592" s="25">
        <f>IF($E1592="","",DATE(IF($A1592="",nominal_year,$A1592),$B1592,$C1592)+($D1592-IF(LEFT(hour_conv,1)="1",1,0))/24)</f>
        <v/>
      </c>
      <c r="G1592" s="26">
        <f>IF(F1592="","",INT(F1592))</f>
        <v/>
      </c>
      <c r="H1592">
        <f>IF(G1592="","",IF(AND(MONTH(G1592)*100+DAY(G1592)&gt;=season_lo,MONTH(G1592)*100+DAY(G1592)&lt;=season_hi),1,0))</f>
        <v/>
      </c>
      <c r="I1592">
        <f>IF(G1592="","",G1592-first_day+1)</f>
        <v/>
      </c>
      <c r="J1592" s="27">
        <f>IF(I1592="","",INDEX(Daily!$J$2:$J$421,I1592))</f>
        <v/>
      </c>
      <c r="K1592" s="27">
        <f>IF(J1592="","",J1592+cat_offset)</f>
        <v/>
      </c>
      <c r="L1592" s="27">
        <f>IF(J1592="","",MAX(0,E1592-J1592)^2)</f>
        <v/>
      </c>
      <c r="M1592" s="27">
        <f>IF(J1592="","",MAX(0,E1592-(J1592+twcdh_off))^2)</f>
        <v/>
      </c>
      <c r="N1592" s="27">
        <f>IF(E1592="","",MAX(0,E1592-swcdh_thr)^2)</f>
        <v/>
      </c>
      <c r="O1592">
        <f>IF(K1592="","",ROUND(E1592-K1592,0))</f>
        <v/>
      </c>
      <c r="P1592">
        <f>IF(O1592="","",IF(O1592&gt;=1,O1592,0))</f>
        <v/>
      </c>
      <c r="Q1592" s="27">
        <f>IF(E1592="","",MAX(0,E1592-22))</f>
        <v/>
      </c>
      <c r="R1592" s="27">
        <f>IF(H1592=1,E1592,"")</f>
        <v/>
      </c>
      <c r="S1592" s="27">
        <f>IF(AND(H1592=1,J1592&lt;&gt;""),E1592-J1592,"")</f>
        <v/>
      </c>
      <c r="T1592">
        <f>IF(G1592="","",MONTH(G1592))</f>
        <v/>
      </c>
    </row>
    <row r="1593">
      <c r="A1593" s="24" t="n">
        <v>2020</v>
      </c>
      <c r="B1593" s="24" t="n">
        <v>3</v>
      </c>
      <c r="C1593" s="24" t="n">
        <v>7</v>
      </c>
      <c r="D1593" s="24" t="n">
        <v>8</v>
      </c>
      <c r="E1593" s="24" t="n">
        <v>6.57</v>
      </c>
      <c r="F1593" s="25">
        <f>IF($E1593="","",DATE(IF($A1593="",nominal_year,$A1593),$B1593,$C1593)+($D1593-IF(LEFT(hour_conv,1)="1",1,0))/24)</f>
        <v/>
      </c>
      <c r="G1593" s="26">
        <f>IF(F1593="","",INT(F1593))</f>
        <v/>
      </c>
      <c r="H1593">
        <f>IF(G1593="","",IF(AND(MONTH(G1593)*100+DAY(G1593)&gt;=season_lo,MONTH(G1593)*100+DAY(G1593)&lt;=season_hi),1,0))</f>
        <v/>
      </c>
      <c r="I1593">
        <f>IF(G1593="","",G1593-first_day+1)</f>
        <v/>
      </c>
      <c r="J1593" s="27">
        <f>IF(I1593="","",INDEX(Daily!$J$2:$J$421,I1593))</f>
        <v/>
      </c>
      <c r="K1593" s="27">
        <f>IF(J1593="","",J1593+cat_offset)</f>
        <v/>
      </c>
      <c r="L1593" s="27">
        <f>IF(J1593="","",MAX(0,E1593-J1593)^2)</f>
        <v/>
      </c>
      <c r="M1593" s="27">
        <f>IF(J1593="","",MAX(0,E1593-(J1593+twcdh_off))^2)</f>
        <v/>
      </c>
      <c r="N1593" s="27">
        <f>IF(E1593="","",MAX(0,E1593-swcdh_thr)^2)</f>
        <v/>
      </c>
      <c r="O1593">
        <f>IF(K1593="","",ROUND(E1593-K1593,0))</f>
        <v/>
      </c>
      <c r="P1593">
        <f>IF(O1593="","",IF(O1593&gt;=1,O1593,0))</f>
        <v/>
      </c>
      <c r="Q1593" s="27">
        <f>IF(E1593="","",MAX(0,E1593-22))</f>
        <v/>
      </c>
      <c r="R1593" s="27">
        <f>IF(H1593=1,E1593,"")</f>
        <v/>
      </c>
      <c r="S1593" s="27">
        <f>IF(AND(H1593=1,J1593&lt;&gt;""),E1593-J1593,"")</f>
        <v/>
      </c>
      <c r="T1593">
        <f>IF(G1593="","",MONTH(G1593))</f>
        <v/>
      </c>
    </row>
    <row r="1594">
      <c r="A1594" s="24" t="n">
        <v>2020</v>
      </c>
      <c r="B1594" s="24" t="n">
        <v>3</v>
      </c>
      <c r="C1594" s="24" t="n">
        <v>7</v>
      </c>
      <c r="D1594" s="24" t="n">
        <v>9</v>
      </c>
      <c r="E1594" s="24" t="n">
        <v>7.41</v>
      </c>
      <c r="F1594" s="25">
        <f>IF($E1594="","",DATE(IF($A1594="",nominal_year,$A1594),$B1594,$C1594)+($D1594-IF(LEFT(hour_conv,1)="1",1,0))/24)</f>
        <v/>
      </c>
      <c r="G1594" s="26">
        <f>IF(F1594="","",INT(F1594))</f>
        <v/>
      </c>
      <c r="H1594">
        <f>IF(G1594="","",IF(AND(MONTH(G1594)*100+DAY(G1594)&gt;=season_lo,MONTH(G1594)*100+DAY(G1594)&lt;=season_hi),1,0))</f>
        <v/>
      </c>
      <c r="I1594">
        <f>IF(G1594="","",G1594-first_day+1)</f>
        <v/>
      </c>
      <c r="J1594" s="27">
        <f>IF(I1594="","",INDEX(Daily!$J$2:$J$421,I1594))</f>
        <v/>
      </c>
      <c r="K1594" s="27">
        <f>IF(J1594="","",J1594+cat_offset)</f>
        <v/>
      </c>
      <c r="L1594" s="27">
        <f>IF(J1594="","",MAX(0,E1594-J1594)^2)</f>
        <v/>
      </c>
      <c r="M1594" s="27">
        <f>IF(J1594="","",MAX(0,E1594-(J1594+twcdh_off))^2)</f>
        <v/>
      </c>
      <c r="N1594" s="27">
        <f>IF(E1594="","",MAX(0,E1594-swcdh_thr)^2)</f>
        <v/>
      </c>
      <c r="O1594">
        <f>IF(K1594="","",ROUND(E1594-K1594,0))</f>
        <v/>
      </c>
      <c r="P1594">
        <f>IF(O1594="","",IF(O1594&gt;=1,O1594,0))</f>
        <v/>
      </c>
      <c r="Q1594" s="27">
        <f>IF(E1594="","",MAX(0,E1594-22))</f>
        <v/>
      </c>
      <c r="R1594" s="27">
        <f>IF(H1594=1,E1594,"")</f>
        <v/>
      </c>
      <c r="S1594" s="27">
        <f>IF(AND(H1594=1,J1594&lt;&gt;""),E1594-J1594,"")</f>
        <v/>
      </c>
      <c r="T1594">
        <f>IF(G1594="","",MONTH(G1594))</f>
        <v/>
      </c>
    </row>
    <row r="1595">
      <c r="A1595" s="24" t="n">
        <v>2020</v>
      </c>
      <c r="B1595" s="24" t="n">
        <v>3</v>
      </c>
      <c r="C1595" s="24" t="n">
        <v>7</v>
      </c>
      <c r="D1595" s="24" t="n">
        <v>10</v>
      </c>
      <c r="E1595" s="24" t="n">
        <v>9.380000000000001</v>
      </c>
      <c r="F1595" s="25">
        <f>IF($E1595="","",DATE(IF($A1595="",nominal_year,$A1595),$B1595,$C1595)+($D1595-IF(LEFT(hour_conv,1)="1",1,0))/24)</f>
        <v/>
      </c>
      <c r="G1595" s="26">
        <f>IF(F1595="","",INT(F1595))</f>
        <v/>
      </c>
      <c r="H1595">
        <f>IF(G1595="","",IF(AND(MONTH(G1595)*100+DAY(G1595)&gt;=season_lo,MONTH(G1595)*100+DAY(G1595)&lt;=season_hi),1,0))</f>
        <v/>
      </c>
      <c r="I1595">
        <f>IF(G1595="","",G1595-first_day+1)</f>
        <v/>
      </c>
      <c r="J1595" s="27">
        <f>IF(I1595="","",INDEX(Daily!$J$2:$J$421,I1595))</f>
        <v/>
      </c>
      <c r="K1595" s="27">
        <f>IF(J1595="","",J1595+cat_offset)</f>
        <v/>
      </c>
      <c r="L1595" s="27">
        <f>IF(J1595="","",MAX(0,E1595-J1595)^2)</f>
        <v/>
      </c>
      <c r="M1595" s="27">
        <f>IF(J1595="","",MAX(0,E1595-(J1595+twcdh_off))^2)</f>
        <v/>
      </c>
      <c r="N1595" s="27">
        <f>IF(E1595="","",MAX(0,E1595-swcdh_thr)^2)</f>
        <v/>
      </c>
      <c r="O1595">
        <f>IF(K1595="","",ROUND(E1595-K1595,0))</f>
        <v/>
      </c>
      <c r="P1595">
        <f>IF(O1595="","",IF(O1595&gt;=1,O1595,0))</f>
        <v/>
      </c>
      <c r="Q1595" s="27">
        <f>IF(E1595="","",MAX(0,E1595-22))</f>
        <v/>
      </c>
      <c r="R1595" s="27">
        <f>IF(H1595=1,E1595,"")</f>
        <v/>
      </c>
      <c r="S1595" s="27">
        <f>IF(AND(H1595=1,J1595&lt;&gt;""),E1595-J1595,"")</f>
        <v/>
      </c>
      <c r="T1595">
        <f>IF(G1595="","",MONTH(G1595))</f>
        <v/>
      </c>
    </row>
    <row r="1596">
      <c r="A1596" s="24" t="n">
        <v>2020</v>
      </c>
      <c r="B1596" s="24" t="n">
        <v>3</v>
      </c>
      <c r="C1596" s="24" t="n">
        <v>7</v>
      </c>
      <c r="D1596" s="24" t="n">
        <v>11</v>
      </c>
      <c r="E1596" s="24" t="n">
        <v>9.289999999999999</v>
      </c>
      <c r="F1596" s="25">
        <f>IF($E1596="","",DATE(IF($A1596="",nominal_year,$A1596),$B1596,$C1596)+($D1596-IF(LEFT(hour_conv,1)="1",1,0))/24)</f>
        <v/>
      </c>
      <c r="G1596" s="26">
        <f>IF(F1596="","",INT(F1596))</f>
        <v/>
      </c>
      <c r="H1596">
        <f>IF(G1596="","",IF(AND(MONTH(G1596)*100+DAY(G1596)&gt;=season_lo,MONTH(G1596)*100+DAY(G1596)&lt;=season_hi),1,0))</f>
        <v/>
      </c>
      <c r="I1596">
        <f>IF(G1596="","",G1596-first_day+1)</f>
        <v/>
      </c>
      <c r="J1596" s="27">
        <f>IF(I1596="","",INDEX(Daily!$J$2:$J$421,I1596))</f>
        <v/>
      </c>
      <c r="K1596" s="27">
        <f>IF(J1596="","",J1596+cat_offset)</f>
        <v/>
      </c>
      <c r="L1596" s="27">
        <f>IF(J1596="","",MAX(0,E1596-J1596)^2)</f>
        <v/>
      </c>
      <c r="M1596" s="27">
        <f>IF(J1596="","",MAX(0,E1596-(J1596+twcdh_off))^2)</f>
        <v/>
      </c>
      <c r="N1596" s="27">
        <f>IF(E1596="","",MAX(0,E1596-swcdh_thr)^2)</f>
        <v/>
      </c>
      <c r="O1596">
        <f>IF(K1596="","",ROUND(E1596-K1596,0))</f>
        <v/>
      </c>
      <c r="P1596">
        <f>IF(O1596="","",IF(O1596&gt;=1,O1596,0))</f>
        <v/>
      </c>
      <c r="Q1596" s="27">
        <f>IF(E1596="","",MAX(0,E1596-22))</f>
        <v/>
      </c>
      <c r="R1596" s="27">
        <f>IF(H1596=1,E1596,"")</f>
        <v/>
      </c>
      <c r="S1596" s="27">
        <f>IF(AND(H1596=1,J1596&lt;&gt;""),E1596-J1596,"")</f>
        <v/>
      </c>
      <c r="T1596">
        <f>IF(G1596="","",MONTH(G1596))</f>
        <v/>
      </c>
    </row>
    <row r="1597">
      <c r="A1597" s="24" t="n">
        <v>2020</v>
      </c>
      <c r="B1597" s="24" t="n">
        <v>3</v>
      </c>
      <c r="C1597" s="24" t="n">
        <v>7</v>
      </c>
      <c r="D1597" s="24" t="n">
        <v>12</v>
      </c>
      <c r="E1597" s="24" t="n">
        <v>9.300000000000001</v>
      </c>
      <c r="F1597" s="25">
        <f>IF($E1597="","",DATE(IF($A1597="",nominal_year,$A1597),$B1597,$C1597)+($D1597-IF(LEFT(hour_conv,1)="1",1,0))/24)</f>
        <v/>
      </c>
      <c r="G1597" s="26">
        <f>IF(F1597="","",INT(F1597))</f>
        <v/>
      </c>
      <c r="H1597">
        <f>IF(G1597="","",IF(AND(MONTH(G1597)*100+DAY(G1597)&gt;=season_lo,MONTH(G1597)*100+DAY(G1597)&lt;=season_hi),1,0))</f>
        <v/>
      </c>
      <c r="I1597">
        <f>IF(G1597="","",G1597-first_day+1)</f>
        <v/>
      </c>
      <c r="J1597" s="27">
        <f>IF(I1597="","",INDEX(Daily!$J$2:$J$421,I1597))</f>
        <v/>
      </c>
      <c r="K1597" s="27">
        <f>IF(J1597="","",J1597+cat_offset)</f>
        <v/>
      </c>
      <c r="L1597" s="27">
        <f>IF(J1597="","",MAX(0,E1597-J1597)^2)</f>
        <v/>
      </c>
      <c r="M1597" s="27">
        <f>IF(J1597="","",MAX(0,E1597-(J1597+twcdh_off))^2)</f>
        <v/>
      </c>
      <c r="N1597" s="27">
        <f>IF(E1597="","",MAX(0,E1597-swcdh_thr)^2)</f>
        <v/>
      </c>
      <c r="O1597">
        <f>IF(K1597="","",ROUND(E1597-K1597,0))</f>
        <v/>
      </c>
      <c r="P1597">
        <f>IF(O1597="","",IF(O1597&gt;=1,O1597,0))</f>
        <v/>
      </c>
      <c r="Q1597" s="27">
        <f>IF(E1597="","",MAX(0,E1597-22))</f>
        <v/>
      </c>
      <c r="R1597" s="27">
        <f>IF(H1597=1,E1597,"")</f>
        <v/>
      </c>
      <c r="S1597" s="27">
        <f>IF(AND(H1597=1,J1597&lt;&gt;""),E1597-J1597,"")</f>
        <v/>
      </c>
      <c r="T1597">
        <f>IF(G1597="","",MONTH(G1597))</f>
        <v/>
      </c>
    </row>
    <row r="1598">
      <c r="A1598" s="24" t="n">
        <v>2020</v>
      </c>
      <c r="B1598" s="24" t="n">
        <v>3</v>
      </c>
      <c r="C1598" s="24" t="n">
        <v>7</v>
      </c>
      <c r="D1598" s="24" t="n">
        <v>13</v>
      </c>
      <c r="E1598" s="24" t="n">
        <v>10.63</v>
      </c>
      <c r="F1598" s="25">
        <f>IF($E1598="","",DATE(IF($A1598="",nominal_year,$A1598),$B1598,$C1598)+($D1598-IF(LEFT(hour_conv,1)="1",1,0))/24)</f>
        <v/>
      </c>
      <c r="G1598" s="26">
        <f>IF(F1598="","",INT(F1598))</f>
        <v/>
      </c>
      <c r="H1598">
        <f>IF(G1598="","",IF(AND(MONTH(G1598)*100+DAY(G1598)&gt;=season_lo,MONTH(G1598)*100+DAY(G1598)&lt;=season_hi),1,0))</f>
        <v/>
      </c>
      <c r="I1598">
        <f>IF(G1598="","",G1598-first_day+1)</f>
        <v/>
      </c>
      <c r="J1598" s="27">
        <f>IF(I1598="","",INDEX(Daily!$J$2:$J$421,I1598))</f>
        <v/>
      </c>
      <c r="K1598" s="27">
        <f>IF(J1598="","",J1598+cat_offset)</f>
        <v/>
      </c>
      <c r="L1598" s="27">
        <f>IF(J1598="","",MAX(0,E1598-J1598)^2)</f>
        <v/>
      </c>
      <c r="M1598" s="27">
        <f>IF(J1598="","",MAX(0,E1598-(J1598+twcdh_off))^2)</f>
        <v/>
      </c>
      <c r="N1598" s="27">
        <f>IF(E1598="","",MAX(0,E1598-swcdh_thr)^2)</f>
        <v/>
      </c>
      <c r="O1598">
        <f>IF(K1598="","",ROUND(E1598-K1598,0))</f>
        <v/>
      </c>
      <c r="P1598">
        <f>IF(O1598="","",IF(O1598&gt;=1,O1598,0))</f>
        <v/>
      </c>
      <c r="Q1598" s="27">
        <f>IF(E1598="","",MAX(0,E1598-22))</f>
        <v/>
      </c>
      <c r="R1598" s="27">
        <f>IF(H1598=1,E1598,"")</f>
        <v/>
      </c>
      <c r="S1598" s="27">
        <f>IF(AND(H1598=1,J1598&lt;&gt;""),E1598-J1598,"")</f>
        <v/>
      </c>
      <c r="T1598">
        <f>IF(G1598="","",MONTH(G1598))</f>
        <v/>
      </c>
    </row>
    <row r="1599">
      <c r="A1599" s="24" t="n">
        <v>2020</v>
      </c>
      <c r="B1599" s="24" t="n">
        <v>3</v>
      </c>
      <c r="C1599" s="24" t="n">
        <v>7</v>
      </c>
      <c r="D1599" s="24" t="n">
        <v>14</v>
      </c>
      <c r="E1599" s="24" t="n">
        <v>11.53</v>
      </c>
      <c r="F1599" s="25">
        <f>IF($E1599="","",DATE(IF($A1599="",nominal_year,$A1599),$B1599,$C1599)+($D1599-IF(LEFT(hour_conv,1)="1",1,0))/24)</f>
        <v/>
      </c>
      <c r="G1599" s="26">
        <f>IF(F1599="","",INT(F1599))</f>
        <v/>
      </c>
      <c r="H1599">
        <f>IF(G1599="","",IF(AND(MONTH(G1599)*100+DAY(G1599)&gt;=season_lo,MONTH(G1599)*100+DAY(G1599)&lt;=season_hi),1,0))</f>
        <v/>
      </c>
      <c r="I1599">
        <f>IF(G1599="","",G1599-first_day+1)</f>
        <v/>
      </c>
      <c r="J1599" s="27">
        <f>IF(I1599="","",INDEX(Daily!$J$2:$J$421,I1599))</f>
        <v/>
      </c>
      <c r="K1599" s="27">
        <f>IF(J1599="","",J1599+cat_offset)</f>
        <v/>
      </c>
      <c r="L1599" s="27">
        <f>IF(J1599="","",MAX(0,E1599-J1599)^2)</f>
        <v/>
      </c>
      <c r="M1599" s="27">
        <f>IF(J1599="","",MAX(0,E1599-(J1599+twcdh_off))^2)</f>
        <v/>
      </c>
      <c r="N1599" s="27">
        <f>IF(E1599="","",MAX(0,E1599-swcdh_thr)^2)</f>
        <v/>
      </c>
      <c r="O1599">
        <f>IF(K1599="","",ROUND(E1599-K1599,0))</f>
        <v/>
      </c>
      <c r="P1599">
        <f>IF(O1599="","",IF(O1599&gt;=1,O1599,0))</f>
        <v/>
      </c>
      <c r="Q1599" s="27">
        <f>IF(E1599="","",MAX(0,E1599-22))</f>
        <v/>
      </c>
      <c r="R1599" s="27">
        <f>IF(H1599=1,E1599,"")</f>
        <v/>
      </c>
      <c r="S1599" s="27">
        <f>IF(AND(H1599=1,J1599&lt;&gt;""),E1599-J1599,"")</f>
        <v/>
      </c>
      <c r="T1599">
        <f>IF(G1599="","",MONTH(G1599))</f>
        <v/>
      </c>
    </row>
    <row r="1600">
      <c r="A1600" s="24" t="n">
        <v>2020</v>
      </c>
      <c r="B1600" s="24" t="n">
        <v>3</v>
      </c>
      <c r="C1600" s="24" t="n">
        <v>7</v>
      </c>
      <c r="D1600" s="24" t="n">
        <v>15</v>
      </c>
      <c r="E1600" s="24" t="n">
        <v>11.35</v>
      </c>
      <c r="F1600" s="25">
        <f>IF($E1600="","",DATE(IF($A1600="",nominal_year,$A1600),$B1600,$C1600)+($D1600-IF(LEFT(hour_conv,1)="1",1,0))/24)</f>
        <v/>
      </c>
      <c r="G1600" s="26">
        <f>IF(F1600="","",INT(F1600))</f>
        <v/>
      </c>
      <c r="H1600">
        <f>IF(G1600="","",IF(AND(MONTH(G1600)*100+DAY(G1600)&gt;=season_lo,MONTH(G1600)*100+DAY(G1600)&lt;=season_hi),1,0))</f>
        <v/>
      </c>
      <c r="I1600">
        <f>IF(G1600="","",G1600-first_day+1)</f>
        <v/>
      </c>
      <c r="J1600" s="27">
        <f>IF(I1600="","",INDEX(Daily!$J$2:$J$421,I1600))</f>
        <v/>
      </c>
      <c r="K1600" s="27">
        <f>IF(J1600="","",J1600+cat_offset)</f>
        <v/>
      </c>
      <c r="L1600" s="27">
        <f>IF(J1600="","",MAX(0,E1600-J1600)^2)</f>
        <v/>
      </c>
      <c r="M1600" s="27">
        <f>IF(J1600="","",MAX(0,E1600-(J1600+twcdh_off))^2)</f>
        <v/>
      </c>
      <c r="N1600" s="27">
        <f>IF(E1600="","",MAX(0,E1600-swcdh_thr)^2)</f>
        <v/>
      </c>
      <c r="O1600">
        <f>IF(K1600="","",ROUND(E1600-K1600,0))</f>
        <v/>
      </c>
      <c r="P1600">
        <f>IF(O1600="","",IF(O1600&gt;=1,O1600,0))</f>
        <v/>
      </c>
      <c r="Q1600" s="27">
        <f>IF(E1600="","",MAX(0,E1600-22))</f>
        <v/>
      </c>
      <c r="R1600" s="27">
        <f>IF(H1600=1,E1600,"")</f>
        <v/>
      </c>
      <c r="S1600" s="27">
        <f>IF(AND(H1600=1,J1600&lt;&gt;""),E1600-J1600,"")</f>
        <v/>
      </c>
      <c r="T1600">
        <f>IF(G1600="","",MONTH(G1600))</f>
        <v/>
      </c>
    </row>
    <row r="1601">
      <c r="A1601" s="24" t="n">
        <v>2020</v>
      </c>
      <c r="B1601" s="24" t="n">
        <v>3</v>
      </c>
      <c r="C1601" s="24" t="n">
        <v>7</v>
      </c>
      <c r="D1601" s="24" t="n">
        <v>16</v>
      </c>
      <c r="E1601" s="24" t="n">
        <v>11.64</v>
      </c>
      <c r="F1601" s="25">
        <f>IF($E1601="","",DATE(IF($A1601="",nominal_year,$A1601),$B1601,$C1601)+($D1601-IF(LEFT(hour_conv,1)="1",1,0))/24)</f>
        <v/>
      </c>
      <c r="G1601" s="26">
        <f>IF(F1601="","",INT(F1601))</f>
        <v/>
      </c>
      <c r="H1601">
        <f>IF(G1601="","",IF(AND(MONTH(G1601)*100+DAY(G1601)&gt;=season_lo,MONTH(G1601)*100+DAY(G1601)&lt;=season_hi),1,0))</f>
        <v/>
      </c>
      <c r="I1601">
        <f>IF(G1601="","",G1601-first_day+1)</f>
        <v/>
      </c>
      <c r="J1601" s="27">
        <f>IF(I1601="","",INDEX(Daily!$J$2:$J$421,I1601))</f>
        <v/>
      </c>
      <c r="K1601" s="27">
        <f>IF(J1601="","",J1601+cat_offset)</f>
        <v/>
      </c>
      <c r="L1601" s="27">
        <f>IF(J1601="","",MAX(0,E1601-J1601)^2)</f>
        <v/>
      </c>
      <c r="M1601" s="27">
        <f>IF(J1601="","",MAX(0,E1601-(J1601+twcdh_off))^2)</f>
        <v/>
      </c>
      <c r="N1601" s="27">
        <f>IF(E1601="","",MAX(0,E1601-swcdh_thr)^2)</f>
        <v/>
      </c>
      <c r="O1601">
        <f>IF(K1601="","",ROUND(E1601-K1601,0))</f>
        <v/>
      </c>
      <c r="P1601">
        <f>IF(O1601="","",IF(O1601&gt;=1,O1601,0))</f>
        <v/>
      </c>
      <c r="Q1601" s="27">
        <f>IF(E1601="","",MAX(0,E1601-22))</f>
        <v/>
      </c>
      <c r="R1601" s="27">
        <f>IF(H1601=1,E1601,"")</f>
        <v/>
      </c>
      <c r="S1601" s="27">
        <f>IF(AND(H1601=1,J1601&lt;&gt;""),E1601-J1601,"")</f>
        <v/>
      </c>
      <c r="T1601">
        <f>IF(G1601="","",MONTH(G1601))</f>
        <v/>
      </c>
    </row>
    <row r="1602">
      <c r="A1602" s="24" t="n">
        <v>2020</v>
      </c>
      <c r="B1602" s="24" t="n">
        <v>3</v>
      </c>
      <c r="C1602" s="24" t="n">
        <v>7</v>
      </c>
      <c r="D1602" s="24" t="n">
        <v>17</v>
      </c>
      <c r="E1602" s="24" t="n">
        <v>11.72</v>
      </c>
      <c r="F1602" s="25">
        <f>IF($E1602="","",DATE(IF($A1602="",nominal_year,$A1602),$B1602,$C1602)+($D1602-IF(LEFT(hour_conv,1)="1",1,0))/24)</f>
        <v/>
      </c>
      <c r="G1602" s="26">
        <f>IF(F1602="","",INT(F1602))</f>
        <v/>
      </c>
      <c r="H1602">
        <f>IF(G1602="","",IF(AND(MONTH(G1602)*100+DAY(G1602)&gt;=season_lo,MONTH(G1602)*100+DAY(G1602)&lt;=season_hi),1,0))</f>
        <v/>
      </c>
      <c r="I1602">
        <f>IF(G1602="","",G1602-first_day+1)</f>
        <v/>
      </c>
      <c r="J1602" s="27">
        <f>IF(I1602="","",INDEX(Daily!$J$2:$J$421,I1602))</f>
        <v/>
      </c>
      <c r="K1602" s="27">
        <f>IF(J1602="","",J1602+cat_offset)</f>
        <v/>
      </c>
      <c r="L1602" s="27">
        <f>IF(J1602="","",MAX(0,E1602-J1602)^2)</f>
        <v/>
      </c>
      <c r="M1602" s="27">
        <f>IF(J1602="","",MAX(0,E1602-(J1602+twcdh_off))^2)</f>
        <v/>
      </c>
      <c r="N1602" s="27">
        <f>IF(E1602="","",MAX(0,E1602-swcdh_thr)^2)</f>
        <v/>
      </c>
      <c r="O1602">
        <f>IF(K1602="","",ROUND(E1602-K1602,0))</f>
        <v/>
      </c>
      <c r="P1602">
        <f>IF(O1602="","",IF(O1602&gt;=1,O1602,0))</f>
        <v/>
      </c>
      <c r="Q1602" s="27">
        <f>IF(E1602="","",MAX(0,E1602-22))</f>
        <v/>
      </c>
      <c r="R1602" s="27">
        <f>IF(H1602=1,E1602,"")</f>
        <v/>
      </c>
      <c r="S1602" s="27">
        <f>IF(AND(H1602=1,J1602&lt;&gt;""),E1602-J1602,"")</f>
        <v/>
      </c>
      <c r="T1602">
        <f>IF(G1602="","",MONTH(G1602))</f>
        <v/>
      </c>
    </row>
    <row r="1603">
      <c r="A1603" s="24" t="n">
        <v>2020</v>
      </c>
      <c r="B1603" s="24" t="n">
        <v>3</v>
      </c>
      <c r="C1603" s="24" t="n">
        <v>7</v>
      </c>
      <c r="D1603" s="24" t="n">
        <v>18</v>
      </c>
      <c r="E1603" s="24" t="n">
        <v>11.64</v>
      </c>
      <c r="F1603" s="25">
        <f>IF($E1603="","",DATE(IF($A1603="",nominal_year,$A1603),$B1603,$C1603)+($D1603-IF(LEFT(hour_conv,1)="1",1,0))/24)</f>
        <v/>
      </c>
      <c r="G1603" s="26">
        <f>IF(F1603="","",INT(F1603))</f>
        <v/>
      </c>
      <c r="H1603">
        <f>IF(G1603="","",IF(AND(MONTH(G1603)*100+DAY(G1603)&gt;=season_lo,MONTH(G1603)*100+DAY(G1603)&lt;=season_hi),1,0))</f>
        <v/>
      </c>
      <c r="I1603">
        <f>IF(G1603="","",G1603-first_day+1)</f>
        <v/>
      </c>
      <c r="J1603" s="27">
        <f>IF(I1603="","",INDEX(Daily!$J$2:$J$421,I1603))</f>
        <v/>
      </c>
      <c r="K1603" s="27">
        <f>IF(J1603="","",J1603+cat_offset)</f>
        <v/>
      </c>
      <c r="L1603" s="27">
        <f>IF(J1603="","",MAX(0,E1603-J1603)^2)</f>
        <v/>
      </c>
      <c r="M1603" s="27">
        <f>IF(J1603="","",MAX(0,E1603-(J1603+twcdh_off))^2)</f>
        <v/>
      </c>
      <c r="N1603" s="27">
        <f>IF(E1603="","",MAX(0,E1603-swcdh_thr)^2)</f>
        <v/>
      </c>
      <c r="O1603">
        <f>IF(K1603="","",ROUND(E1603-K1603,0))</f>
        <v/>
      </c>
      <c r="P1603">
        <f>IF(O1603="","",IF(O1603&gt;=1,O1603,0))</f>
        <v/>
      </c>
      <c r="Q1603" s="27">
        <f>IF(E1603="","",MAX(0,E1603-22))</f>
        <v/>
      </c>
      <c r="R1603" s="27">
        <f>IF(H1603=1,E1603,"")</f>
        <v/>
      </c>
      <c r="S1603" s="27">
        <f>IF(AND(H1603=1,J1603&lt;&gt;""),E1603-J1603,"")</f>
        <v/>
      </c>
      <c r="T1603">
        <f>IF(G1603="","",MONTH(G1603))</f>
        <v/>
      </c>
    </row>
    <row r="1604">
      <c r="A1604" s="24" t="n">
        <v>2020</v>
      </c>
      <c r="B1604" s="24" t="n">
        <v>3</v>
      </c>
      <c r="C1604" s="24" t="n">
        <v>7</v>
      </c>
      <c r="D1604" s="24" t="n">
        <v>19</v>
      </c>
      <c r="E1604" s="24" t="n">
        <v>10.86</v>
      </c>
      <c r="F1604" s="25">
        <f>IF($E1604="","",DATE(IF($A1604="",nominal_year,$A1604),$B1604,$C1604)+($D1604-IF(LEFT(hour_conv,1)="1",1,0))/24)</f>
        <v/>
      </c>
      <c r="G1604" s="26">
        <f>IF(F1604="","",INT(F1604))</f>
        <v/>
      </c>
      <c r="H1604">
        <f>IF(G1604="","",IF(AND(MONTH(G1604)*100+DAY(G1604)&gt;=season_lo,MONTH(G1604)*100+DAY(G1604)&lt;=season_hi),1,0))</f>
        <v/>
      </c>
      <c r="I1604">
        <f>IF(G1604="","",G1604-first_day+1)</f>
        <v/>
      </c>
      <c r="J1604" s="27">
        <f>IF(I1604="","",INDEX(Daily!$J$2:$J$421,I1604))</f>
        <v/>
      </c>
      <c r="K1604" s="27">
        <f>IF(J1604="","",J1604+cat_offset)</f>
        <v/>
      </c>
      <c r="L1604" s="27">
        <f>IF(J1604="","",MAX(0,E1604-J1604)^2)</f>
        <v/>
      </c>
      <c r="M1604" s="27">
        <f>IF(J1604="","",MAX(0,E1604-(J1604+twcdh_off))^2)</f>
        <v/>
      </c>
      <c r="N1604" s="27">
        <f>IF(E1604="","",MAX(0,E1604-swcdh_thr)^2)</f>
        <v/>
      </c>
      <c r="O1604">
        <f>IF(K1604="","",ROUND(E1604-K1604,0))</f>
        <v/>
      </c>
      <c r="P1604">
        <f>IF(O1604="","",IF(O1604&gt;=1,O1604,0))</f>
        <v/>
      </c>
      <c r="Q1604" s="27">
        <f>IF(E1604="","",MAX(0,E1604-22))</f>
        <v/>
      </c>
      <c r="R1604" s="27">
        <f>IF(H1604=1,E1604,"")</f>
        <v/>
      </c>
      <c r="S1604" s="27">
        <f>IF(AND(H1604=1,J1604&lt;&gt;""),E1604-J1604,"")</f>
        <v/>
      </c>
      <c r="T1604">
        <f>IF(G1604="","",MONTH(G1604))</f>
        <v/>
      </c>
    </row>
    <row r="1605">
      <c r="A1605" s="24" t="n">
        <v>2020</v>
      </c>
      <c r="B1605" s="24" t="n">
        <v>3</v>
      </c>
      <c r="C1605" s="24" t="n">
        <v>7</v>
      </c>
      <c r="D1605" s="24" t="n">
        <v>20</v>
      </c>
      <c r="E1605" s="24" t="n">
        <v>9.81</v>
      </c>
      <c r="F1605" s="25">
        <f>IF($E1605="","",DATE(IF($A1605="",nominal_year,$A1605),$B1605,$C1605)+($D1605-IF(LEFT(hour_conv,1)="1",1,0))/24)</f>
        <v/>
      </c>
      <c r="G1605" s="26">
        <f>IF(F1605="","",INT(F1605))</f>
        <v/>
      </c>
      <c r="H1605">
        <f>IF(G1605="","",IF(AND(MONTH(G1605)*100+DAY(G1605)&gt;=season_lo,MONTH(G1605)*100+DAY(G1605)&lt;=season_hi),1,0))</f>
        <v/>
      </c>
      <c r="I1605">
        <f>IF(G1605="","",G1605-first_day+1)</f>
        <v/>
      </c>
      <c r="J1605" s="27">
        <f>IF(I1605="","",INDEX(Daily!$J$2:$J$421,I1605))</f>
        <v/>
      </c>
      <c r="K1605" s="27">
        <f>IF(J1605="","",J1605+cat_offset)</f>
        <v/>
      </c>
      <c r="L1605" s="27">
        <f>IF(J1605="","",MAX(0,E1605-J1605)^2)</f>
        <v/>
      </c>
      <c r="M1605" s="27">
        <f>IF(J1605="","",MAX(0,E1605-(J1605+twcdh_off))^2)</f>
        <v/>
      </c>
      <c r="N1605" s="27">
        <f>IF(E1605="","",MAX(0,E1605-swcdh_thr)^2)</f>
        <v/>
      </c>
      <c r="O1605">
        <f>IF(K1605="","",ROUND(E1605-K1605,0))</f>
        <v/>
      </c>
      <c r="P1605">
        <f>IF(O1605="","",IF(O1605&gt;=1,O1605,0))</f>
        <v/>
      </c>
      <c r="Q1605" s="27">
        <f>IF(E1605="","",MAX(0,E1605-22))</f>
        <v/>
      </c>
      <c r="R1605" s="27">
        <f>IF(H1605=1,E1605,"")</f>
        <v/>
      </c>
      <c r="S1605" s="27">
        <f>IF(AND(H1605=1,J1605&lt;&gt;""),E1605-J1605,"")</f>
        <v/>
      </c>
      <c r="T1605">
        <f>IF(G1605="","",MONTH(G1605))</f>
        <v/>
      </c>
    </row>
    <row r="1606">
      <c r="A1606" s="24" t="n">
        <v>2020</v>
      </c>
      <c r="B1606" s="24" t="n">
        <v>3</v>
      </c>
      <c r="C1606" s="24" t="n">
        <v>7</v>
      </c>
      <c r="D1606" s="24" t="n">
        <v>21</v>
      </c>
      <c r="E1606" s="24" t="n">
        <v>9.6</v>
      </c>
      <c r="F1606" s="25">
        <f>IF($E1606="","",DATE(IF($A1606="",nominal_year,$A1606),$B1606,$C1606)+($D1606-IF(LEFT(hour_conv,1)="1",1,0))/24)</f>
        <v/>
      </c>
      <c r="G1606" s="26">
        <f>IF(F1606="","",INT(F1606))</f>
        <v/>
      </c>
      <c r="H1606">
        <f>IF(G1606="","",IF(AND(MONTH(G1606)*100+DAY(G1606)&gt;=season_lo,MONTH(G1606)*100+DAY(G1606)&lt;=season_hi),1,0))</f>
        <v/>
      </c>
      <c r="I1606">
        <f>IF(G1606="","",G1606-first_day+1)</f>
        <v/>
      </c>
      <c r="J1606" s="27">
        <f>IF(I1606="","",INDEX(Daily!$J$2:$J$421,I1606))</f>
        <v/>
      </c>
      <c r="K1606" s="27">
        <f>IF(J1606="","",J1606+cat_offset)</f>
        <v/>
      </c>
      <c r="L1606" s="27">
        <f>IF(J1606="","",MAX(0,E1606-J1606)^2)</f>
        <v/>
      </c>
      <c r="M1606" s="27">
        <f>IF(J1606="","",MAX(0,E1606-(J1606+twcdh_off))^2)</f>
        <v/>
      </c>
      <c r="N1606" s="27">
        <f>IF(E1606="","",MAX(0,E1606-swcdh_thr)^2)</f>
        <v/>
      </c>
      <c r="O1606">
        <f>IF(K1606="","",ROUND(E1606-K1606,0))</f>
        <v/>
      </c>
      <c r="P1606">
        <f>IF(O1606="","",IF(O1606&gt;=1,O1606,0))</f>
        <v/>
      </c>
      <c r="Q1606" s="27">
        <f>IF(E1606="","",MAX(0,E1606-22))</f>
        <v/>
      </c>
      <c r="R1606" s="27">
        <f>IF(H1606=1,E1606,"")</f>
        <v/>
      </c>
      <c r="S1606" s="27">
        <f>IF(AND(H1606=1,J1606&lt;&gt;""),E1606-J1606,"")</f>
        <v/>
      </c>
      <c r="T1606">
        <f>IF(G1606="","",MONTH(G1606))</f>
        <v/>
      </c>
    </row>
    <row r="1607">
      <c r="A1607" s="24" t="n">
        <v>2020</v>
      </c>
      <c r="B1607" s="24" t="n">
        <v>3</v>
      </c>
      <c r="C1607" s="24" t="n">
        <v>7</v>
      </c>
      <c r="D1607" s="24" t="n">
        <v>22</v>
      </c>
      <c r="E1607" s="24" t="n">
        <v>8.130000000000001</v>
      </c>
      <c r="F1607" s="25">
        <f>IF($E1607="","",DATE(IF($A1607="",nominal_year,$A1607),$B1607,$C1607)+($D1607-IF(LEFT(hour_conv,1)="1",1,0))/24)</f>
        <v/>
      </c>
      <c r="G1607" s="26">
        <f>IF(F1607="","",INT(F1607))</f>
        <v/>
      </c>
      <c r="H1607">
        <f>IF(G1607="","",IF(AND(MONTH(G1607)*100+DAY(G1607)&gt;=season_lo,MONTH(G1607)*100+DAY(G1607)&lt;=season_hi),1,0))</f>
        <v/>
      </c>
      <c r="I1607">
        <f>IF(G1607="","",G1607-first_day+1)</f>
        <v/>
      </c>
      <c r="J1607" s="27">
        <f>IF(I1607="","",INDEX(Daily!$J$2:$J$421,I1607))</f>
        <v/>
      </c>
      <c r="K1607" s="27">
        <f>IF(J1607="","",J1607+cat_offset)</f>
        <v/>
      </c>
      <c r="L1607" s="27">
        <f>IF(J1607="","",MAX(0,E1607-J1607)^2)</f>
        <v/>
      </c>
      <c r="M1607" s="27">
        <f>IF(J1607="","",MAX(0,E1607-(J1607+twcdh_off))^2)</f>
        <v/>
      </c>
      <c r="N1607" s="27">
        <f>IF(E1607="","",MAX(0,E1607-swcdh_thr)^2)</f>
        <v/>
      </c>
      <c r="O1607">
        <f>IF(K1607="","",ROUND(E1607-K1607,0))</f>
        <v/>
      </c>
      <c r="P1607">
        <f>IF(O1607="","",IF(O1607&gt;=1,O1607,0))</f>
        <v/>
      </c>
      <c r="Q1607" s="27">
        <f>IF(E1607="","",MAX(0,E1607-22))</f>
        <v/>
      </c>
      <c r="R1607" s="27">
        <f>IF(H1607=1,E1607,"")</f>
        <v/>
      </c>
      <c r="S1607" s="27">
        <f>IF(AND(H1607=1,J1607&lt;&gt;""),E1607-J1607,"")</f>
        <v/>
      </c>
      <c r="T1607">
        <f>IF(G1607="","",MONTH(G1607))</f>
        <v/>
      </c>
    </row>
    <row r="1608">
      <c r="A1608" s="24" t="n">
        <v>2020</v>
      </c>
      <c r="B1608" s="24" t="n">
        <v>3</v>
      </c>
      <c r="C1608" s="24" t="n">
        <v>7</v>
      </c>
      <c r="D1608" s="24" t="n">
        <v>23</v>
      </c>
      <c r="E1608" s="24" t="n">
        <v>7.2</v>
      </c>
      <c r="F1608" s="25">
        <f>IF($E1608="","",DATE(IF($A1608="",nominal_year,$A1608),$B1608,$C1608)+($D1608-IF(LEFT(hour_conv,1)="1",1,0))/24)</f>
        <v/>
      </c>
      <c r="G1608" s="26">
        <f>IF(F1608="","",INT(F1608))</f>
        <v/>
      </c>
      <c r="H1608">
        <f>IF(G1608="","",IF(AND(MONTH(G1608)*100+DAY(G1608)&gt;=season_lo,MONTH(G1608)*100+DAY(G1608)&lt;=season_hi),1,0))</f>
        <v/>
      </c>
      <c r="I1608">
        <f>IF(G1608="","",G1608-first_day+1)</f>
        <v/>
      </c>
      <c r="J1608" s="27">
        <f>IF(I1608="","",INDEX(Daily!$J$2:$J$421,I1608))</f>
        <v/>
      </c>
      <c r="K1608" s="27">
        <f>IF(J1608="","",J1608+cat_offset)</f>
        <v/>
      </c>
      <c r="L1608" s="27">
        <f>IF(J1608="","",MAX(0,E1608-J1608)^2)</f>
        <v/>
      </c>
      <c r="M1608" s="27">
        <f>IF(J1608="","",MAX(0,E1608-(J1608+twcdh_off))^2)</f>
        <v/>
      </c>
      <c r="N1608" s="27">
        <f>IF(E1608="","",MAX(0,E1608-swcdh_thr)^2)</f>
        <v/>
      </c>
      <c r="O1608">
        <f>IF(K1608="","",ROUND(E1608-K1608,0))</f>
        <v/>
      </c>
      <c r="P1608">
        <f>IF(O1608="","",IF(O1608&gt;=1,O1608,0))</f>
        <v/>
      </c>
      <c r="Q1608" s="27">
        <f>IF(E1608="","",MAX(0,E1608-22))</f>
        <v/>
      </c>
      <c r="R1608" s="27">
        <f>IF(H1608=1,E1608,"")</f>
        <v/>
      </c>
      <c r="S1608" s="27">
        <f>IF(AND(H1608=1,J1608&lt;&gt;""),E1608-J1608,"")</f>
        <v/>
      </c>
      <c r="T1608">
        <f>IF(G1608="","",MONTH(G1608))</f>
        <v/>
      </c>
    </row>
    <row r="1609">
      <c r="A1609" s="24" t="n">
        <v>2020</v>
      </c>
      <c r="B1609" s="24" t="n">
        <v>3</v>
      </c>
      <c r="C1609" s="24" t="n">
        <v>7</v>
      </c>
      <c r="D1609" s="24" t="n">
        <v>24</v>
      </c>
      <c r="E1609" s="24" t="n">
        <v>5.96</v>
      </c>
      <c r="F1609" s="25">
        <f>IF($E1609="","",DATE(IF($A1609="",nominal_year,$A1609),$B1609,$C1609)+($D1609-IF(LEFT(hour_conv,1)="1",1,0))/24)</f>
        <v/>
      </c>
      <c r="G1609" s="26">
        <f>IF(F1609="","",INT(F1609))</f>
        <v/>
      </c>
      <c r="H1609">
        <f>IF(G1609="","",IF(AND(MONTH(G1609)*100+DAY(G1609)&gt;=season_lo,MONTH(G1609)*100+DAY(G1609)&lt;=season_hi),1,0))</f>
        <v/>
      </c>
      <c r="I1609">
        <f>IF(G1609="","",G1609-first_day+1)</f>
        <v/>
      </c>
      <c r="J1609" s="27">
        <f>IF(I1609="","",INDEX(Daily!$J$2:$J$421,I1609))</f>
        <v/>
      </c>
      <c r="K1609" s="27">
        <f>IF(J1609="","",J1609+cat_offset)</f>
        <v/>
      </c>
      <c r="L1609" s="27">
        <f>IF(J1609="","",MAX(0,E1609-J1609)^2)</f>
        <v/>
      </c>
      <c r="M1609" s="27">
        <f>IF(J1609="","",MAX(0,E1609-(J1609+twcdh_off))^2)</f>
        <v/>
      </c>
      <c r="N1609" s="27">
        <f>IF(E1609="","",MAX(0,E1609-swcdh_thr)^2)</f>
        <v/>
      </c>
      <c r="O1609">
        <f>IF(K1609="","",ROUND(E1609-K1609,0))</f>
        <v/>
      </c>
      <c r="P1609">
        <f>IF(O1609="","",IF(O1609&gt;=1,O1609,0))</f>
        <v/>
      </c>
      <c r="Q1609" s="27">
        <f>IF(E1609="","",MAX(0,E1609-22))</f>
        <v/>
      </c>
      <c r="R1609" s="27">
        <f>IF(H1609=1,E1609,"")</f>
        <v/>
      </c>
      <c r="S1609" s="27">
        <f>IF(AND(H1609=1,J1609&lt;&gt;""),E1609-J1609,"")</f>
        <v/>
      </c>
      <c r="T1609">
        <f>IF(G1609="","",MONTH(G1609))</f>
        <v/>
      </c>
    </row>
    <row r="1610">
      <c r="A1610" s="24" t="n">
        <v>2020</v>
      </c>
      <c r="B1610" s="24" t="n">
        <v>3</v>
      </c>
      <c r="C1610" s="24" t="n">
        <v>8</v>
      </c>
      <c r="D1610" s="24" t="n">
        <v>1</v>
      </c>
      <c r="E1610" s="24" t="n">
        <v>5.03</v>
      </c>
      <c r="F1610" s="25">
        <f>IF($E1610="","",DATE(IF($A1610="",nominal_year,$A1610),$B1610,$C1610)+($D1610-IF(LEFT(hour_conv,1)="1",1,0))/24)</f>
        <v/>
      </c>
      <c r="G1610" s="26">
        <f>IF(F1610="","",INT(F1610))</f>
        <v/>
      </c>
      <c r="H1610">
        <f>IF(G1610="","",IF(AND(MONTH(G1610)*100+DAY(G1610)&gt;=season_lo,MONTH(G1610)*100+DAY(G1610)&lt;=season_hi),1,0))</f>
        <v/>
      </c>
      <c r="I1610">
        <f>IF(G1610="","",G1610-first_day+1)</f>
        <v/>
      </c>
      <c r="J1610" s="27">
        <f>IF(I1610="","",INDEX(Daily!$J$2:$J$421,I1610))</f>
        <v/>
      </c>
      <c r="K1610" s="27">
        <f>IF(J1610="","",J1610+cat_offset)</f>
        <v/>
      </c>
      <c r="L1610" s="27">
        <f>IF(J1610="","",MAX(0,E1610-J1610)^2)</f>
        <v/>
      </c>
      <c r="M1610" s="27">
        <f>IF(J1610="","",MAX(0,E1610-(J1610+twcdh_off))^2)</f>
        <v/>
      </c>
      <c r="N1610" s="27">
        <f>IF(E1610="","",MAX(0,E1610-swcdh_thr)^2)</f>
        <v/>
      </c>
      <c r="O1610">
        <f>IF(K1610="","",ROUND(E1610-K1610,0))</f>
        <v/>
      </c>
      <c r="P1610">
        <f>IF(O1610="","",IF(O1610&gt;=1,O1610,0))</f>
        <v/>
      </c>
      <c r="Q1610" s="27">
        <f>IF(E1610="","",MAX(0,E1610-22))</f>
        <v/>
      </c>
      <c r="R1610" s="27">
        <f>IF(H1610=1,E1610,"")</f>
        <v/>
      </c>
      <c r="S1610" s="27">
        <f>IF(AND(H1610=1,J1610&lt;&gt;""),E1610-J1610,"")</f>
        <v/>
      </c>
      <c r="T1610">
        <f>IF(G1610="","",MONTH(G1610))</f>
        <v/>
      </c>
    </row>
    <row r="1611">
      <c r="A1611" s="24" t="n">
        <v>2020</v>
      </c>
      <c r="B1611" s="24" t="n">
        <v>3</v>
      </c>
      <c r="C1611" s="24" t="n">
        <v>8</v>
      </c>
      <c r="D1611" s="24" t="n">
        <v>2</v>
      </c>
      <c r="E1611" s="24" t="n">
        <v>5.03</v>
      </c>
      <c r="F1611" s="25">
        <f>IF($E1611="","",DATE(IF($A1611="",nominal_year,$A1611),$B1611,$C1611)+($D1611-IF(LEFT(hour_conv,1)="1",1,0))/24)</f>
        <v/>
      </c>
      <c r="G1611" s="26">
        <f>IF(F1611="","",INT(F1611))</f>
        <v/>
      </c>
      <c r="H1611">
        <f>IF(G1611="","",IF(AND(MONTH(G1611)*100+DAY(G1611)&gt;=season_lo,MONTH(G1611)*100+DAY(G1611)&lt;=season_hi),1,0))</f>
        <v/>
      </c>
      <c r="I1611">
        <f>IF(G1611="","",G1611-first_day+1)</f>
        <v/>
      </c>
      <c r="J1611" s="27">
        <f>IF(I1611="","",INDEX(Daily!$J$2:$J$421,I1611))</f>
        <v/>
      </c>
      <c r="K1611" s="27">
        <f>IF(J1611="","",J1611+cat_offset)</f>
        <v/>
      </c>
      <c r="L1611" s="27">
        <f>IF(J1611="","",MAX(0,E1611-J1611)^2)</f>
        <v/>
      </c>
      <c r="M1611" s="27">
        <f>IF(J1611="","",MAX(0,E1611-(J1611+twcdh_off))^2)</f>
        <v/>
      </c>
      <c r="N1611" s="27">
        <f>IF(E1611="","",MAX(0,E1611-swcdh_thr)^2)</f>
        <v/>
      </c>
      <c r="O1611">
        <f>IF(K1611="","",ROUND(E1611-K1611,0))</f>
        <v/>
      </c>
      <c r="P1611">
        <f>IF(O1611="","",IF(O1611&gt;=1,O1611,0))</f>
        <v/>
      </c>
      <c r="Q1611" s="27">
        <f>IF(E1611="","",MAX(0,E1611-22))</f>
        <v/>
      </c>
      <c r="R1611" s="27">
        <f>IF(H1611=1,E1611,"")</f>
        <v/>
      </c>
      <c r="S1611" s="27">
        <f>IF(AND(H1611=1,J1611&lt;&gt;""),E1611-J1611,"")</f>
        <v/>
      </c>
      <c r="T1611">
        <f>IF(G1611="","",MONTH(G1611))</f>
        <v/>
      </c>
    </row>
    <row r="1612">
      <c r="A1612" s="24" t="n">
        <v>2020</v>
      </c>
      <c r="B1612" s="24" t="n">
        <v>3</v>
      </c>
      <c r="C1612" s="24" t="n">
        <v>8</v>
      </c>
      <c r="D1612" s="24" t="n">
        <v>3</v>
      </c>
      <c r="E1612" s="24" t="n">
        <v>3.76</v>
      </c>
      <c r="F1612" s="25">
        <f>IF($E1612="","",DATE(IF($A1612="",nominal_year,$A1612),$B1612,$C1612)+($D1612-IF(LEFT(hour_conv,1)="1",1,0))/24)</f>
        <v/>
      </c>
      <c r="G1612" s="26">
        <f>IF(F1612="","",INT(F1612))</f>
        <v/>
      </c>
      <c r="H1612">
        <f>IF(G1612="","",IF(AND(MONTH(G1612)*100+DAY(G1612)&gt;=season_lo,MONTH(G1612)*100+DAY(G1612)&lt;=season_hi),1,0))</f>
        <v/>
      </c>
      <c r="I1612">
        <f>IF(G1612="","",G1612-first_day+1)</f>
        <v/>
      </c>
      <c r="J1612" s="27">
        <f>IF(I1612="","",INDEX(Daily!$J$2:$J$421,I1612))</f>
        <v/>
      </c>
      <c r="K1612" s="27">
        <f>IF(J1612="","",J1612+cat_offset)</f>
        <v/>
      </c>
      <c r="L1612" s="27">
        <f>IF(J1612="","",MAX(0,E1612-J1612)^2)</f>
        <v/>
      </c>
      <c r="M1612" s="27">
        <f>IF(J1612="","",MAX(0,E1612-(J1612+twcdh_off))^2)</f>
        <v/>
      </c>
      <c r="N1612" s="27">
        <f>IF(E1612="","",MAX(0,E1612-swcdh_thr)^2)</f>
        <v/>
      </c>
      <c r="O1612">
        <f>IF(K1612="","",ROUND(E1612-K1612,0))</f>
        <v/>
      </c>
      <c r="P1612">
        <f>IF(O1612="","",IF(O1612&gt;=1,O1612,0))</f>
        <v/>
      </c>
      <c r="Q1612" s="27">
        <f>IF(E1612="","",MAX(0,E1612-22))</f>
        <v/>
      </c>
      <c r="R1612" s="27">
        <f>IF(H1612=1,E1612,"")</f>
        <v/>
      </c>
      <c r="S1612" s="27">
        <f>IF(AND(H1612=1,J1612&lt;&gt;""),E1612-J1612,"")</f>
        <v/>
      </c>
      <c r="T1612">
        <f>IF(G1612="","",MONTH(G1612))</f>
        <v/>
      </c>
    </row>
    <row r="1613">
      <c r="A1613" s="24" t="n">
        <v>2020</v>
      </c>
      <c r="B1613" s="24" t="n">
        <v>3</v>
      </c>
      <c r="C1613" s="24" t="n">
        <v>8</v>
      </c>
      <c r="D1613" s="24" t="n">
        <v>4</v>
      </c>
      <c r="E1613" s="24" t="n">
        <v>4.25</v>
      </c>
      <c r="F1613" s="25">
        <f>IF($E1613="","",DATE(IF($A1613="",nominal_year,$A1613),$B1613,$C1613)+($D1613-IF(LEFT(hour_conv,1)="1",1,0))/24)</f>
        <v/>
      </c>
      <c r="G1613" s="26">
        <f>IF(F1613="","",INT(F1613))</f>
        <v/>
      </c>
      <c r="H1613">
        <f>IF(G1613="","",IF(AND(MONTH(G1613)*100+DAY(G1613)&gt;=season_lo,MONTH(G1613)*100+DAY(G1613)&lt;=season_hi),1,0))</f>
        <v/>
      </c>
      <c r="I1613">
        <f>IF(G1613="","",G1613-first_day+1)</f>
        <v/>
      </c>
      <c r="J1613" s="27">
        <f>IF(I1613="","",INDEX(Daily!$J$2:$J$421,I1613))</f>
        <v/>
      </c>
      <c r="K1613" s="27">
        <f>IF(J1613="","",J1613+cat_offset)</f>
        <v/>
      </c>
      <c r="L1613" s="27">
        <f>IF(J1613="","",MAX(0,E1613-J1613)^2)</f>
        <v/>
      </c>
      <c r="M1613" s="27">
        <f>IF(J1613="","",MAX(0,E1613-(J1613+twcdh_off))^2)</f>
        <v/>
      </c>
      <c r="N1613" s="27">
        <f>IF(E1613="","",MAX(0,E1613-swcdh_thr)^2)</f>
        <v/>
      </c>
      <c r="O1613">
        <f>IF(K1613="","",ROUND(E1613-K1613,0))</f>
        <v/>
      </c>
      <c r="P1613">
        <f>IF(O1613="","",IF(O1613&gt;=1,O1613,0))</f>
        <v/>
      </c>
      <c r="Q1613" s="27">
        <f>IF(E1613="","",MAX(0,E1613-22))</f>
        <v/>
      </c>
      <c r="R1613" s="27">
        <f>IF(H1613=1,E1613,"")</f>
        <v/>
      </c>
      <c r="S1613" s="27">
        <f>IF(AND(H1613=1,J1613&lt;&gt;""),E1613-J1613,"")</f>
        <v/>
      </c>
      <c r="T1613">
        <f>IF(G1613="","",MONTH(G1613))</f>
        <v/>
      </c>
    </row>
    <row r="1614">
      <c r="A1614" s="24" t="n">
        <v>2020</v>
      </c>
      <c r="B1614" s="24" t="n">
        <v>3</v>
      </c>
      <c r="C1614" s="24" t="n">
        <v>8</v>
      </c>
      <c r="D1614" s="24" t="n">
        <v>5</v>
      </c>
      <c r="E1614" s="24" t="n">
        <v>4.7</v>
      </c>
      <c r="F1614" s="25">
        <f>IF($E1614="","",DATE(IF($A1614="",nominal_year,$A1614),$B1614,$C1614)+($D1614-IF(LEFT(hour_conv,1)="1",1,0))/24)</f>
        <v/>
      </c>
      <c r="G1614" s="26">
        <f>IF(F1614="","",INT(F1614))</f>
        <v/>
      </c>
      <c r="H1614">
        <f>IF(G1614="","",IF(AND(MONTH(G1614)*100+DAY(G1614)&gt;=season_lo,MONTH(G1614)*100+DAY(G1614)&lt;=season_hi),1,0))</f>
        <v/>
      </c>
      <c r="I1614">
        <f>IF(G1614="","",G1614-first_day+1)</f>
        <v/>
      </c>
      <c r="J1614" s="27">
        <f>IF(I1614="","",INDEX(Daily!$J$2:$J$421,I1614))</f>
        <v/>
      </c>
      <c r="K1614" s="27">
        <f>IF(J1614="","",J1614+cat_offset)</f>
        <v/>
      </c>
      <c r="L1614" s="27">
        <f>IF(J1614="","",MAX(0,E1614-J1614)^2)</f>
        <v/>
      </c>
      <c r="M1614" s="27">
        <f>IF(J1614="","",MAX(0,E1614-(J1614+twcdh_off))^2)</f>
        <v/>
      </c>
      <c r="N1614" s="27">
        <f>IF(E1614="","",MAX(0,E1614-swcdh_thr)^2)</f>
        <v/>
      </c>
      <c r="O1614">
        <f>IF(K1614="","",ROUND(E1614-K1614,0))</f>
        <v/>
      </c>
      <c r="P1614">
        <f>IF(O1614="","",IF(O1614&gt;=1,O1614,0))</f>
        <v/>
      </c>
      <c r="Q1614" s="27">
        <f>IF(E1614="","",MAX(0,E1614-22))</f>
        <v/>
      </c>
      <c r="R1614" s="27">
        <f>IF(H1614=1,E1614,"")</f>
        <v/>
      </c>
      <c r="S1614" s="27">
        <f>IF(AND(H1614=1,J1614&lt;&gt;""),E1614-J1614,"")</f>
        <v/>
      </c>
      <c r="T1614">
        <f>IF(G1614="","",MONTH(G1614))</f>
        <v/>
      </c>
    </row>
    <row r="1615">
      <c r="A1615" s="24" t="n">
        <v>2020</v>
      </c>
      <c r="B1615" s="24" t="n">
        <v>3</v>
      </c>
      <c r="C1615" s="24" t="n">
        <v>8</v>
      </c>
      <c r="D1615" s="24" t="n">
        <v>6</v>
      </c>
      <c r="E1615" s="24" t="n">
        <v>4.63</v>
      </c>
      <c r="F1615" s="25">
        <f>IF($E1615="","",DATE(IF($A1615="",nominal_year,$A1615),$B1615,$C1615)+($D1615-IF(LEFT(hour_conv,1)="1",1,0))/24)</f>
        <v/>
      </c>
      <c r="G1615" s="26">
        <f>IF(F1615="","",INT(F1615))</f>
        <v/>
      </c>
      <c r="H1615">
        <f>IF(G1615="","",IF(AND(MONTH(G1615)*100+DAY(G1615)&gt;=season_lo,MONTH(G1615)*100+DAY(G1615)&lt;=season_hi),1,0))</f>
        <v/>
      </c>
      <c r="I1615">
        <f>IF(G1615="","",G1615-first_day+1)</f>
        <v/>
      </c>
      <c r="J1615" s="27">
        <f>IF(I1615="","",INDEX(Daily!$J$2:$J$421,I1615))</f>
        <v/>
      </c>
      <c r="K1615" s="27">
        <f>IF(J1615="","",J1615+cat_offset)</f>
        <v/>
      </c>
      <c r="L1615" s="27">
        <f>IF(J1615="","",MAX(0,E1615-J1615)^2)</f>
        <v/>
      </c>
      <c r="M1615" s="27">
        <f>IF(J1615="","",MAX(0,E1615-(J1615+twcdh_off))^2)</f>
        <v/>
      </c>
      <c r="N1615" s="27">
        <f>IF(E1615="","",MAX(0,E1615-swcdh_thr)^2)</f>
        <v/>
      </c>
      <c r="O1615">
        <f>IF(K1615="","",ROUND(E1615-K1615,0))</f>
        <v/>
      </c>
      <c r="P1615">
        <f>IF(O1615="","",IF(O1615&gt;=1,O1615,0))</f>
        <v/>
      </c>
      <c r="Q1615" s="27">
        <f>IF(E1615="","",MAX(0,E1615-22))</f>
        <v/>
      </c>
      <c r="R1615" s="27">
        <f>IF(H1615=1,E1615,"")</f>
        <v/>
      </c>
      <c r="S1615" s="27">
        <f>IF(AND(H1615=1,J1615&lt;&gt;""),E1615-J1615,"")</f>
        <v/>
      </c>
      <c r="T1615">
        <f>IF(G1615="","",MONTH(G1615))</f>
        <v/>
      </c>
    </row>
    <row r="1616">
      <c r="A1616" s="24" t="n">
        <v>2020</v>
      </c>
      <c r="B1616" s="24" t="n">
        <v>3</v>
      </c>
      <c r="C1616" s="24" t="n">
        <v>8</v>
      </c>
      <c r="D1616" s="24" t="n">
        <v>7</v>
      </c>
      <c r="E1616" s="24" t="n">
        <v>5.46</v>
      </c>
      <c r="F1616" s="25">
        <f>IF($E1616="","",DATE(IF($A1616="",nominal_year,$A1616),$B1616,$C1616)+($D1616-IF(LEFT(hour_conv,1)="1",1,0))/24)</f>
        <v/>
      </c>
      <c r="G1616" s="26">
        <f>IF(F1616="","",INT(F1616))</f>
        <v/>
      </c>
      <c r="H1616">
        <f>IF(G1616="","",IF(AND(MONTH(G1616)*100+DAY(G1616)&gt;=season_lo,MONTH(G1616)*100+DAY(G1616)&lt;=season_hi),1,0))</f>
        <v/>
      </c>
      <c r="I1616">
        <f>IF(G1616="","",G1616-first_day+1)</f>
        <v/>
      </c>
      <c r="J1616" s="27">
        <f>IF(I1616="","",INDEX(Daily!$J$2:$J$421,I1616))</f>
        <v/>
      </c>
      <c r="K1616" s="27">
        <f>IF(J1616="","",J1616+cat_offset)</f>
        <v/>
      </c>
      <c r="L1616" s="27">
        <f>IF(J1616="","",MAX(0,E1616-J1616)^2)</f>
        <v/>
      </c>
      <c r="M1616" s="27">
        <f>IF(J1616="","",MAX(0,E1616-(J1616+twcdh_off))^2)</f>
        <v/>
      </c>
      <c r="N1616" s="27">
        <f>IF(E1616="","",MAX(0,E1616-swcdh_thr)^2)</f>
        <v/>
      </c>
      <c r="O1616">
        <f>IF(K1616="","",ROUND(E1616-K1616,0))</f>
        <v/>
      </c>
      <c r="P1616">
        <f>IF(O1616="","",IF(O1616&gt;=1,O1616,0))</f>
        <v/>
      </c>
      <c r="Q1616" s="27">
        <f>IF(E1616="","",MAX(0,E1616-22))</f>
        <v/>
      </c>
      <c r="R1616" s="27">
        <f>IF(H1616=1,E1616,"")</f>
        <v/>
      </c>
      <c r="S1616" s="27">
        <f>IF(AND(H1616=1,J1616&lt;&gt;""),E1616-J1616,"")</f>
        <v/>
      </c>
      <c r="T1616">
        <f>IF(G1616="","",MONTH(G1616))</f>
        <v/>
      </c>
    </row>
    <row r="1617">
      <c r="A1617" s="24" t="n">
        <v>2020</v>
      </c>
      <c r="B1617" s="24" t="n">
        <v>3</v>
      </c>
      <c r="C1617" s="24" t="n">
        <v>8</v>
      </c>
      <c r="D1617" s="24" t="n">
        <v>8</v>
      </c>
      <c r="E1617" s="24" t="n">
        <v>5.68</v>
      </c>
      <c r="F1617" s="25">
        <f>IF($E1617="","",DATE(IF($A1617="",nominal_year,$A1617),$B1617,$C1617)+($D1617-IF(LEFT(hour_conv,1)="1",1,0))/24)</f>
        <v/>
      </c>
      <c r="G1617" s="26">
        <f>IF(F1617="","",INT(F1617))</f>
        <v/>
      </c>
      <c r="H1617">
        <f>IF(G1617="","",IF(AND(MONTH(G1617)*100+DAY(G1617)&gt;=season_lo,MONTH(G1617)*100+DAY(G1617)&lt;=season_hi),1,0))</f>
        <v/>
      </c>
      <c r="I1617">
        <f>IF(G1617="","",G1617-first_day+1)</f>
        <v/>
      </c>
      <c r="J1617" s="27">
        <f>IF(I1617="","",INDEX(Daily!$J$2:$J$421,I1617))</f>
        <v/>
      </c>
      <c r="K1617" s="27">
        <f>IF(J1617="","",J1617+cat_offset)</f>
        <v/>
      </c>
      <c r="L1617" s="27">
        <f>IF(J1617="","",MAX(0,E1617-J1617)^2)</f>
        <v/>
      </c>
      <c r="M1617" s="27">
        <f>IF(J1617="","",MAX(0,E1617-(J1617+twcdh_off))^2)</f>
        <v/>
      </c>
      <c r="N1617" s="27">
        <f>IF(E1617="","",MAX(0,E1617-swcdh_thr)^2)</f>
        <v/>
      </c>
      <c r="O1617">
        <f>IF(K1617="","",ROUND(E1617-K1617,0))</f>
        <v/>
      </c>
      <c r="P1617">
        <f>IF(O1617="","",IF(O1617&gt;=1,O1617,0))</f>
        <v/>
      </c>
      <c r="Q1617" s="27">
        <f>IF(E1617="","",MAX(0,E1617-22))</f>
        <v/>
      </c>
      <c r="R1617" s="27">
        <f>IF(H1617=1,E1617,"")</f>
        <v/>
      </c>
      <c r="S1617" s="27">
        <f>IF(AND(H1617=1,J1617&lt;&gt;""),E1617-J1617,"")</f>
        <v/>
      </c>
      <c r="T1617">
        <f>IF(G1617="","",MONTH(G1617))</f>
        <v/>
      </c>
    </row>
    <row r="1618">
      <c r="A1618" s="24" t="n">
        <v>2020</v>
      </c>
      <c r="B1618" s="24" t="n">
        <v>3</v>
      </c>
      <c r="C1618" s="24" t="n">
        <v>8</v>
      </c>
      <c r="D1618" s="24" t="n">
        <v>9</v>
      </c>
      <c r="E1618" s="24" t="n">
        <v>7.55</v>
      </c>
      <c r="F1618" s="25">
        <f>IF($E1618="","",DATE(IF($A1618="",nominal_year,$A1618),$B1618,$C1618)+($D1618-IF(LEFT(hour_conv,1)="1",1,0))/24)</f>
        <v/>
      </c>
      <c r="G1618" s="26">
        <f>IF(F1618="","",INT(F1618))</f>
        <v/>
      </c>
      <c r="H1618">
        <f>IF(G1618="","",IF(AND(MONTH(G1618)*100+DAY(G1618)&gt;=season_lo,MONTH(G1618)*100+DAY(G1618)&lt;=season_hi),1,0))</f>
        <v/>
      </c>
      <c r="I1618">
        <f>IF(G1618="","",G1618-first_day+1)</f>
        <v/>
      </c>
      <c r="J1618" s="27">
        <f>IF(I1618="","",INDEX(Daily!$J$2:$J$421,I1618))</f>
        <v/>
      </c>
      <c r="K1618" s="27">
        <f>IF(J1618="","",J1618+cat_offset)</f>
        <v/>
      </c>
      <c r="L1618" s="27">
        <f>IF(J1618="","",MAX(0,E1618-J1618)^2)</f>
        <v/>
      </c>
      <c r="M1618" s="27">
        <f>IF(J1618="","",MAX(0,E1618-(J1618+twcdh_off))^2)</f>
        <v/>
      </c>
      <c r="N1618" s="27">
        <f>IF(E1618="","",MAX(0,E1618-swcdh_thr)^2)</f>
        <v/>
      </c>
      <c r="O1618">
        <f>IF(K1618="","",ROUND(E1618-K1618,0))</f>
        <v/>
      </c>
      <c r="P1618">
        <f>IF(O1618="","",IF(O1618&gt;=1,O1618,0))</f>
        <v/>
      </c>
      <c r="Q1618" s="27">
        <f>IF(E1618="","",MAX(0,E1618-22))</f>
        <v/>
      </c>
      <c r="R1618" s="27">
        <f>IF(H1618=1,E1618,"")</f>
        <v/>
      </c>
      <c r="S1618" s="27">
        <f>IF(AND(H1618=1,J1618&lt;&gt;""),E1618-J1618,"")</f>
        <v/>
      </c>
      <c r="T1618">
        <f>IF(G1618="","",MONTH(G1618))</f>
        <v/>
      </c>
    </row>
    <row r="1619">
      <c r="A1619" s="24" t="n">
        <v>2020</v>
      </c>
      <c r="B1619" s="24" t="n">
        <v>3</v>
      </c>
      <c r="C1619" s="24" t="n">
        <v>8</v>
      </c>
      <c r="D1619" s="24" t="n">
        <v>10</v>
      </c>
      <c r="E1619" s="24" t="n">
        <v>8.42</v>
      </c>
      <c r="F1619" s="25">
        <f>IF($E1619="","",DATE(IF($A1619="",nominal_year,$A1619),$B1619,$C1619)+($D1619-IF(LEFT(hour_conv,1)="1",1,0))/24)</f>
        <v/>
      </c>
      <c r="G1619" s="26">
        <f>IF(F1619="","",INT(F1619))</f>
        <v/>
      </c>
      <c r="H1619">
        <f>IF(G1619="","",IF(AND(MONTH(G1619)*100+DAY(G1619)&gt;=season_lo,MONTH(G1619)*100+DAY(G1619)&lt;=season_hi),1,0))</f>
        <v/>
      </c>
      <c r="I1619">
        <f>IF(G1619="","",G1619-first_day+1)</f>
        <v/>
      </c>
      <c r="J1619" s="27">
        <f>IF(I1619="","",INDEX(Daily!$J$2:$J$421,I1619))</f>
        <v/>
      </c>
      <c r="K1619" s="27">
        <f>IF(J1619="","",J1619+cat_offset)</f>
        <v/>
      </c>
      <c r="L1619" s="27">
        <f>IF(J1619="","",MAX(0,E1619-J1619)^2)</f>
        <v/>
      </c>
      <c r="M1619" s="27">
        <f>IF(J1619="","",MAX(0,E1619-(J1619+twcdh_off))^2)</f>
        <v/>
      </c>
      <c r="N1619" s="27">
        <f>IF(E1619="","",MAX(0,E1619-swcdh_thr)^2)</f>
        <v/>
      </c>
      <c r="O1619">
        <f>IF(K1619="","",ROUND(E1619-K1619,0))</f>
        <v/>
      </c>
      <c r="P1619">
        <f>IF(O1619="","",IF(O1619&gt;=1,O1619,0))</f>
        <v/>
      </c>
      <c r="Q1619" s="27">
        <f>IF(E1619="","",MAX(0,E1619-22))</f>
        <v/>
      </c>
      <c r="R1619" s="27">
        <f>IF(H1619=1,E1619,"")</f>
        <v/>
      </c>
      <c r="S1619" s="27">
        <f>IF(AND(H1619=1,J1619&lt;&gt;""),E1619-J1619,"")</f>
        <v/>
      </c>
      <c r="T1619">
        <f>IF(G1619="","",MONTH(G1619))</f>
        <v/>
      </c>
    </row>
    <row r="1620">
      <c r="A1620" s="24" t="n">
        <v>2020</v>
      </c>
      <c r="B1620" s="24" t="n">
        <v>3</v>
      </c>
      <c r="C1620" s="24" t="n">
        <v>8</v>
      </c>
      <c r="D1620" s="24" t="n">
        <v>11</v>
      </c>
      <c r="E1620" s="24" t="n">
        <v>9.029999999999999</v>
      </c>
      <c r="F1620" s="25">
        <f>IF($E1620="","",DATE(IF($A1620="",nominal_year,$A1620),$B1620,$C1620)+($D1620-IF(LEFT(hour_conv,1)="1",1,0))/24)</f>
        <v/>
      </c>
      <c r="G1620" s="26">
        <f>IF(F1620="","",INT(F1620))</f>
        <v/>
      </c>
      <c r="H1620">
        <f>IF(G1620="","",IF(AND(MONTH(G1620)*100+DAY(G1620)&gt;=season_lo,MONTH(G1620)*100+DAY(G1620)&lt;=season_hi),1,0))</f>
        <v/>
      </c>
      <c r="I1620">
        <f>IF(G1620="","",G1620-first_day+1)</f>
        <v/>
      </c>
      <c r="J1620" s="27">
        <f>IF(I1620="","",INDEX(Daily!$J$2:$J$421,I1620))</f>
        <v/>
      </c>
      <c r="K1620" s="27">
        <f>IF(J1620="","",J1620+cat_offset)</f>
        <v/>
      </c>
      <c r="L1620" s="27">
        <f>IF(J1620="","",MAX(0,E1620-J1620)^2)</f>
        <v/>
      </c>
      <c r="M1620" s="27">
        <f>IF(J1620="","",MAX(0,E1620-(J1620+twcdh_off))^2)</f>
        <v/>
      </c>
      <c r="N1620" s="27">
        <f>IF(E1620="","",MAX(0,E1620-swcdh_thr)^2)</f>
        <v/>
      </c>
      <c r="O1620">
        <f>IF(K1620="","",ROUND(E1620-K1620,0))</f>
        <v/>
      </c>
      <c r="P1620">
        <f>IF(O1620="","",IF(O1620&gt;=1,O1620,0))</f>
        <v/>
      </c>
      <c r="Q1620" s="27">
        <f>IF(E1620="","",MAX(0,E1620-22))</f>
        <v/>
      </c>
      <c r="R1620" s="27">
        <f>IF(H1620=1,E1620,"")</f>
        <v/>
      </c>
      <c r="S1620" s="27">
        <f>IF(AND(H1620=1,J1620&lt;&gt;""),E1620-J1620,"")</f>
        <v/>
      </c>
      <c r="T1620">
        <f>IF(G1620="","",MONTH(G1620))</f>
        <v/>
      </c>
    </row>
    <row r="1621">
      <c r="A1621" s="24" t="n">
        <v>2020</v>
      </c>
      <c r="B1621" s="24" t="n">
        <v>3</v>
      </c>
      <c r="C1621" s="24" t="n">
        <v>8</v>
      </c>
      <c r="D1621" s="24" t="n">
        <v>12</v>
      </c>
      <c r="E1621" s="24" t="n">
        <v>9.130000000000001</v>
      </c>
      <c r="F1621" s="25">
        <f>IF($E1621="","",DATE(IF($A1621="",nominal_year,$A1621),$B1621,$C1621)+($D1621-IF(LEFT(hour_conv,1)="1",1,0))/24)</f>
        <v/>
      </c>
      <c r="G1621" s="26">
        <f>IF(F1621="","",INT(F1621))</f>
        <v/>
      </c>
      <c r="H1621">
        <f>IF(G1621="","",IF(AND(MONTH(G1621)*100+DAY(G1621)&gt;=season_lo,MONTH(G1621)*100+DAY(G1621)&lt;=season_hi),1,0))</f>
        <v/>
      </c>
      <c r="I1621">
        <f>IF(G1621="","",G1621-first_day+1)</f>
        <v/>
      </c>
      <c r="J1621" s="27">
        <f>IF(I1621="","",INDEX(Daily!$J$2:$J$421,I1621))</f>
        <v/>
      </c>
      <c r="K1621" s="27">
        <f>IF(J1621="","",J1621+cat_offset)</f>
        <v/>
      </c>
      <c r="L1621" s="27">
        <f>IF(J1621="","",MAX(0,E1621-J1621)^2)</f>
        <v/>
      </c>
      <c r="M1621" s="27">
        <f>IF(J1621="","",MAX(0,E1621-(J1621+twcdh_off))^2)</f>
        <v/>
      </c>
      <c r="N1621" s="27">
        <f>IF(E1621="","",MAX(0,E1621-swcdh_thr)^2)</f>
        <v/>
      </c>
      <c r="O1621">
        <f>IF(K1621="","",ROUND(E1621-K1621,0))</f>
        <v/>
      </c>
      <c r="P1621">
        <f>IF(O1621="","",IF(O1621&gt;=1,O1621,0))</f>
        <v/>
      </c>
      <c r="Q1621" s="27">
        <f>IF(E1621="","",MAX(0,E1621-22))</f>
        <v/>
      </c>
      <c r="R1621" s="27">
        <f>IF(H1621=1,E1621,"")</f>
        <v/>
      </c>
      <c r="S1621" s="27">
        <f>IF(AND(H1621=1,J1621&lt;&gt;""),E1621-J1621,"")</f>
        <v/>
      </c>
      <c r="T1621">
        <f>IF(G1621="","",MONTH(G1621))</f>
        <v/>
      </c>
    </row>
    <row r="1622">
      <c r="A1622" s="24" t="n">
        <v>2020</v>
      </c>
      <c r="B1622" s="24" t="n">
        <v>3</v>
      </c>
      <c r="C1622" s="24" t="n">
        <v>8</v>
      </c>
      <c r="D1622" s="24" t="n">
        <v>13</v>
      </c>
      <c r="E1622" s="24" t="n">
        <v>10.18</v>
      </c>
      <c r="F1622" s="25">
        <f>IF($E1622="","",DATE(IF($A1622="",nominal_year,$A1622),$B1622,$C1622)+($D1622-IF(LEFT(hour_conv,1)="1",1,0))/24)</f>
        <v/>
      </c>
      <c r="G1622" s="26">
        <f>IF(F1622="","",INT(F1622))</f>
        <v/>
      </c>
      <c r="H1622">
        <f>IF(G1622="","",IF(AND(MONTH(G1622)*100+DAY(G1622)&gt;=season_lo,MONTH(G1622)*100+DAY(G1622)&lt;=season_hi),1,0))</f>
        <v/>
      </c>
      <c r="I1622">
        <f>IF(G1622="","",G1622-first_day+1)</f>
        <v/>
      </c>
      <c r="J1622" s="27">
        <f>IF(I1622="","",INDEX(Daily!$J$2:$J$421,I1622))</f>
        <v/>
      </c>
      <c r="K1622" s="27">
        <f>IF(J1622="","",J1622+cat_offset)</f>
        <v/>
      </c>
      <c r="L1622" s="27">
        <f>IF(J1622="","",MAX(0,E1622-J1622)^2)</f>
        <v/>
      </c>
      <c r="M1622" s="27">
        <f>IF(J1622="","",MAX(0,E1622-(J1622+twcdh_off))^2)</f>
        <v/>
      </c>
      <c r="N1622" s="27">
        <f>IF(E1622="","",MAX(0,E1622-swcdh_thr)^2)</f>
        <v/>
      </c>
      <c r="O1622">
        <f>IF(K1622="","",ROUND(E1622-K1622,0))</f>
        <v/>
      </c>
      <c r="P1622">
        <f>IF(O1622="","",IF(O1622&gt;=1,O1622,0))</f>
        <v/>
      </c>
      <c r="Q1622" s="27">
        <f>IF(E1622="","",MAX(0,E1622-22))</f>
        <v/>
      </c>
      <c r="R1622" s="27">
        <f>IF(H1622=1,E1622,"")</f>
        <v/>
      </c>
      <c r="S1622" s="27">
        <f>IF(AND(H1622=1,J1622&lt;&gt;""),E1622-J1622,"")</f>
        <v/>
      </c>
      <c r="T1622">
        <f>IF(G1622="","",MONTH(G1622))</f>
        <v/>
      </c>
    </row>
    <row r="1623">
      <c r="A1623" s="24" t="n">
        <v>2020</v>
      </c>
      <c r="B1623" s="24" t="n">
        <v>3</v>
      </c>
      <c r="C1623" s="24" t="n">
        <v>8</v>
      </c>
      <c r="D1623" s="24" t="n">
        <v>14</v>
      </c>
      <c r="E1623" s="24" t="n">
        <v>11.58</v>
      </c>
      <c r="F1623" s="25">
        <f>IF($E1623="","",DATE(IF($A1623="",nominal_year,$A1623),$B1623,$C1623)+($D1623-IF(LEFT(hour_conv,1)="1",1,0))/24)</f>
        <v/>
      </c>
      <c r="G1623" s="26">
        <f>IF(F1623="","",INT(F1623))</f>
        <v/>
      </c>
      <c r="H1623">
        <f>IF(G1623="","",IF(AND(MONTH(G1623)*100+DAY(G1623)&gt;=season_lo,MONTH(G1623)*100+DAY(G1623)&lt;=season_hi),1,0))</f>
        <v/>
      </c>
      <c r="I1623">
        <f>IF(G1623="","",G1623-first_day+1)</f>
        <v/>
      </c>
      <c r="J1623" s="27">
        <f>IF(I1623="","",INDEX(Daily!$J$2:$J$421,I1623))</f>
        <v/>
      </c>
      <c r="K1623" s="27">
        <f>IF(J1623="","",J1623+cat_offset)</f>
        <v/>
      </c>
      <c r="L1623" s="27">
        <f>IF(J1623="","",MAX(0,E1623-J1623)^2)</f>
        <v/>
      </c>
      <c r="M1623" s="27">
        <f>IF(J1623="","",MAX(0,E1623-(J1623+twcdh_off))^2)</f>
        <v/>
      </c>
      <c r="N1623" s="27">
        <f>IF(E1623="","",MAX(0,E1623-swcdh_thr)^2)</f>
        <v/>
      </c>
      <c r="O1623">
        <f>IF(K1623="","",ROUND(E1623-K1623,0))</f>
        <v/>
      </c>
      <c r="P1623">
        <f>IF(O1623="","",IF(O1623&gt;=1,O1623,0))</f>
        <v/>
      </c>
      <c r="Q1623" s="27">
        <f>IF(E1623="","",MAX(0,E1623-22))</f>
        <v/>
      </c>
      <c r="R1623" s="27">
        <f>IF(H1623=1,E1623,"")</f>
        <v/>
      </c>
      <c r="S1623" s="27">
        <f>IF(AND(H1623=1,J1623&lt;&gt;""),E1623-J1623,"")</f>
        <v/>
      </c>
      <c r="T1623">
        <f>IF(G1623="","",MONTH(G1623))</f>
        <v/>
      </c>
    </row>
    <row r="1624">
      <c r="A1624" s="24" t="n">
        <v>2020</v>
      </c>
      <c r="B1624" s="24" t="n">
        <v>3</v>
      </c>
      <c r="C1624" s="24" t="n">
        <v>8</v>
      </c>
      <c r="D1624" s="24" t="n">
        <v>15</v>
      </c>
      <c r="E1624" s="24" t="n">
        <v>12.24</v>
      </c>
      <c r="F1624" s="25">
        <f>IF($E1624="","",DATE(IF($A1624="",nominal_year,$A1624),$B1624,$C1624)+($D1624-IF(LEFT(hour_conv,1)="1",1,0))/24)</f>
        <v/>
      </c>
      <c r="G1624" s="26">
        <f>IF(F1624="","",INT(F1624))</f>
        <v/>
      </c>
      <c r="H1624">
        <f>IF(G1624="","",IF(AND(MONTH(G1624)*100+DAY(G1624)&gt;=season_lo,MONTH(G1624)*100+DAY(G1624)&lt;=season_hi),1,0))</f>
        <v/>
      </c>
      <c r="I1624">
        <f>IF(G1624="","",G1624-first_day+1)</f>
        <v/>
      </c>
      <c r="J1624" s="27">
        <f>IF(I1624="","",INDEX(Daily!$J$2:$J$421,I1624))</f>
        <v/>
      </c>
      <c r="K1624" s="27">
        <f>IF(J1624="","",J1624+cat_offset)</f>
        <v/>
      </c>
      <c r="L1624" s="27">
        <f>IF(J1624="","",MAX(0,E1624-J1624)^2)</f>
        <v/>
      </c>
      <c r="M1624" s="27">
        <f>IF(J1624="","",MAX(0,E1624-(J1624+twcdh_off))^2)</f>
        <v/>
      </c>
      <c r="N1624" s="27">
        <f>IF(E1624="","",MAX(0,E1624-swcdh_thr)^2)</f>
        <v/>
      </c>
      <c r="O1624">
        <f>IF(K1624="","",ROUND(E1624-K1624,0))</f>
        <v/>
      </c>
      <c r="P1624">
        <f>IF(O1624="","",IF(O1624&gt;=1,O1624,0))</f>
        <v/>
      </c>
      <c r="Q1624" s="27">
        <f>IF(E1624="","",MAX(0,E1624-22))</f>
        <v/>
      </c>
      <c r="R1624" s="27">
        <f>IF(H1624=1,E1624,"")</f>
        <v/>
      </c>
      <c r="S1624" s="27">
        <f>IF(AND(H1624=1,J1624&lt;&gt;""),E1624-J1624,"")</f>
        <v/>
      </c>
      <c r="T1624">
        <f>IF(G1624="","",MONTH(G1624))</f>
        <v/>
      </c>
    </row>
    <row r="1625">
      <c r="A1625" s="24" t="n">
        <v>2020</v>
      </c>
      <c r="B1625" s="24" t="n">
        <v>3</v>
      </c>
      <c r="C1625" s="24" t="n">
        <v>8</v>
      </c>
      <c r="D1625" s="24" t="n">
        <v>16</v>
      </c>
      <c r="E1625" s="24" t="n">
        <v>11.81</v>
      </c>
      <c r="F1625" s="25">
        <f>IF($E1625="","",DATE(IF($A1625="",nominal_year,$A1625),$B1625,$C1625)+($D1625-IF(LEFT(hour_conv,1)="1",1,0))/24)</f>
        <v/>
      </c>
      <c r="G1625" s="26">
        <f>IF(F1625="","",INT(F1625))</f>
        <v/>
      </c>
      <c r="H1625">
        <f>IF(G1625="","",IF(AND(MONTH(G1625)*100+DAY(G1625)&gt;=season_lo,MONTH(G1625)*100+DAY(G1625)&lt;=season_hi),1,0))</f>
        <v/>
      </c>
      <c r="I1625">
        <f>IF(G1625="","",G1625-first_day+1)</f>
        <v/>
      </c>
      <c r="J1625" s="27">
        <f>IF(I1625="","",INDEX(Daily!$J$2:$J$421,I1625))</f>
        <v/>
      </c>
      <c r="K1625" s="27">
        <f>IF(J1625="","",J1625+cat_offset)</f>
        <v/>
      </c>
      <c r="L1625" s="27">
        <f>IF(J1625="","",MAX(0,E1625-J1625)^2)</f>
        <v/>
      </c>
      <c r="M1625" s="27">
        <f>IF(J1625="","",MAX(0,E1625-(J1625+twcdh_off))^2)</f>
        <v/>
      </c>
      <c r="N1625" s="27">
        <f>IF(E1625="","",MAX(0,E1625-swcdh_thr)^2)</f>
        <v/>
      </c>
      <c r="O1625">
        <f>IF(K1625="","",ROUND(E1625-K1625,0))</f>
        <v/>
      </c>
      <c r="P1625">
        <f>IF(O1625="","",IF(O1625&gt;=1,O1625,0))</f>
        <v/>
      </c>
      <c r="Q1625" s="27">
        <f>IF(E1625="","",MAX(0,E1625-22))</f>
        <v/>
      </c>
      <c r="R1625" s="27">
        <f>IF(H1625=1,E1625,"")</f>
        <v/>
      </c>
      <c r="S1625" s="27">
        <f>IF(AND(H1625=1,J1625&lt;&gt;""),E1625-J1625,"")</f>
        <v/>
      </c>
      <c r="T1625">
        <f>IF(G1625="","",MONTH(G1625))</f>
        <v/>
      </c>
    </row>
    <row r="1626">
      <c r="A1626" s="24" t="n">
        <v>2020</v>
      </c>
      <c r="B1626" s="24" t="n">
        <v>3</v>
      </c>
      <c r="C1626" s="24" t="n">
        <v>8</v>
      </c>
      <c r="D1626" s="24" t="n">
        <v>17</v>
      </c>
      <c r="E1626" s="24" t="n">
        <v>12.07</v>
      </c>
      <c r="F1626" s="25">
        <f>IF($E1626="","",DATE(IF($A1626="",nominal_year,$A1626),$B1626,$C1626)+($D1626-IF(LEFT(hour_conv,1)="1",1,0))/24)</f>
        <v/>
      </c>
      <c r="G1626" s="26">
        <f>IF(F1626="","",INT(F1626))</f>
        <v/>
      </c>
      <c r="H1626">
        <f>IF(G1626="","",IF(AND(MONTH(G1626)*100+DAY(G1626)&gt;=season_lo,MONTH(G1626)*100+DAY(G1626)&lt;=season_hi),1,0))</f>
        <v/>
      </c>
      <c r="I1626">
        <f>IF(G1626="","",G1626-first_day+1)</f>
        <v/>
      </c>
      <c r="J1626" s="27">
        <f>IF(I1626="","",INDEX(Daily!$J$2:$J$421,I1626))</f>
        <v/>
      </c>
      <c r="K1626" s="27">
        <f>IF(J1626="","",J1626+cat_offset)</f>
        <v/>
      </c>
      <c r="L1626" s="27">
        <f>IF(J1626="","",MAX(0,E1626-J1626)^2)</f>
        <v/>
      </c>
      <c r="M1626" s="27">
        <f>IF(J1626="","",MAX(0,E1626-(J1626+twcdh_off))^2)</f>
        <v/>
      </c>
      <c r="N1626" s="27">
        <f>IF(E1626="","",MAX(0,E1626-swcdh_thr)^2)</f>
        <v/>
      </c>
      <c r="O1626">
        <f>IF(K1626="","",ROUND(E1626-K1626,0))</f>
        <v/>
      </c>
      <c r="P1626">
        <f>IF(O1626="","",IF(O1626&gt;=1,O1626,0))</f>
        <v/>
      </c>
      <c r="Q1626" s="27">
        <f>IF(E1626="","",MAX(0,E1626-22))</f>
        <v/>
      </c>
      <c r="R1626" s="27">
        <f>IF(H1626=1,E1626,"")</f>
        <v/>
      </c>
      <c r="S1626" s="27">
        <f>IF(AND(H1626=1,J1626&lt;&gt;""),E1626-J1626,"")</f>
        <v/>
      </c>
      <c r="T1626">
        <f>IF(G1626="","",MONTH(G1626))</f>
        <v/>
      </c>
    </row>
    <row r="1627">
      <c r="A1627" s="24" t="n">
        <v>2020</v>
      </c>
      <c r="B1627" s="24" t="n">
        <v>3</v>
      </c>
      <c r="C1627" s="24" t="n">
        <v>8</v>
      </c>
      <c r="D1627" s="24" t="n">
        <v>18</v>
      </c>
      <c r="E1627" s="24" t="n">
        <v>10.96</v>
      </c>
      <c r="F1627" s="25">
        <f>IF($E1627="","",DATE(IF($A1627="",nominal_year,$A1627),$B1627,$C1627)+($D1627-IF(LEFT(hour_conv,1)="1",1,0))/24)</f>
        <v/>
      </c>
      <c r="G1627" s="26">
        <f>IF(F1627="","",INT(F1627))</f>
        <v/>
      </c>
      <c r="H1627">
        <f>IF(G1627="","",IF(AND(MONTH(G1627)*100+DAY(G1627)&gt;=season_lo,MONTH(G1627)*100+DAY(G1627)&lt;=season_hi),1,0))</f>
        <v/>
      </c>
      <c r="I1627">
        <f>IF(G1627="","",G1627-first_day+1)</f>
        <v/>
      </c>
      <c r="J1627" s="27">
        <f>IF(I1627="","",INDEX(Daily!$J$2:$J$421,I1627))</f>
        <v/>
      </c>
      <c r="K1627" s="27">
        <f>IF(J1627="","",J1627+cat_offset)</f>
        <v/>
      </c>
      <c r="L1627" s="27">
        <f>IF(J1627="","",MAX(0,E1627-J1627)^2)</f>
        <v/>
      </c>
      <c r="M1627" s="27">
        <f>IF(J1627="","",MAX(0,E1627-(J1627+twcdh_off))^2)</f>
        <v/>
      </c>
      <c r="N1627" s="27">
        <f>IF(E1627="","",MAX(0,E1627-swcdh_thr)^2)</f>
        <v/>
      </c>
      <c r="O1627">
        <f>IF(K1627="","",ROUND(E1627-K1627,0))</f>
        <v/>
      </c>
      <c r="P1627">
        <f>IF(O1627="","",IF(O1627&gt;=1,O1627,0))</f>
        <v/>
      </c>
      <c r="Q1627" s="27">
        <f>IF(E1627="","",MAX(0,E1627-22))</f>
        <v/>
      </c>
      <c r="R1627" s="27">
        <f>IF(H1627=1,E1627,"")</f>
        <v/>
      </c>
      <c r="S1627" s="27">
        <f>IF(AND(H1627=1,J1627&lt;&gt;""),E1627-J1627,"")</f>
        <v/>
      </c>
      <c r="T1627">
        <f>IF(G1627="","",MONTH(G1627))</f>
        <v/>
      </c>
    </row>
    <row r="1628">
      <c r="A1628" s="24" t="n">
        <v>2020</v>
      </c>
      <c r="B1628" s="24" t="n">
        <v>3</v>
      </c>
      <c r="C1628" s="24" t="n">
        <v>8</v>
      </c>
      <c r="D1628" s="24" t="n">
        <v>19</v>
      </c>
      <c r="E1628" s="24" t="n">
        <v>10.55</v>
      </c>
      <c r="F1628" s="25">
        <f>IF($E1628="","",DATE(IF($A1628="",nominal_year,$A1628),$B1628,$C1628)+($D1628-IF(LEFT(hour_conv,1)="1",1,0))/24)</f>
        <v/>
      </c>
      <c r="G1628" s="26">
        <f>IF(F1628="","",INT(F1628))</f>
        <v/>
      </c>
      <c r="H1628">
        <f>IF(G1628="","",IF(AND(MONTH(G1628)*100+DAY(G1628)&gt;=season_lo,MONTH(G1628)*100+DAY(G1628)&lt;=season_hi),1,0))</f>
        <v/>
      </c>
      <c r="I1628">
        <f>IF(G1628="","",G1628-first_day+1)</f>
        <v/>
      </c>
      <c r="J1628" s="27">
        <f>IF(I1628="","",INDEX(Daily!$J$2:$J$421,I1628))</f>
        <v/>
      </c>
      <c r="K1628" s="27">
        <f>IF(J1628="","",J1628+cat_offset)</f>
        <v/>
      </c>
      <c r="L1628" s="27">
        <f>IF(J1628="","",MAX(0,E1628-J1628)^2)</f>
        <v/>
      </c>
      <c r="M1628" s="27">
        <f>IF(J1628="","",MAX(0,E1628-(J1628+twcdh_off))^2)</f>
        <v/>
      </c>
      <c r="N1628" s="27">
        <f>IF(E1628="","",MAX(0,E1628-swcdh_thr)^2)</f>
        <v/>
      </c>
      <c r="O1628">
        <f>IF(K1628="","",ROUND(E1628-K1628,0))</f>
        <v/>
      </c>
      <c r="P1628">
        <f>IF(O1628="","",IF(O1628&gt;=1,O1628,0))</f>
        <v/>
      </c>
      <c r="Q1628" s="27">
        <f>IF(E1628="","",MAX(0,E1628-22))</f>
        <v/>
      </c>
      <c r="R1628" s="27">
        <f>IF(H1628=1,E1628,"")</f>
        <v/>
      </c>
      <c r="S1628" s="27">
        <f>IF(AND(H1628=1,J1628&lt;&gt;""),E1628-J1628,"")</f>
        <v/>
      </c>
      <c r="T1628">
        <f>IF(G1628="","",MONTH(G1628))</f>
        <v/>
      </c>
    </row>
    <row r="1629">
      <c r="A1629" s="24" t="n">
        <v>2020</v>
      </c>
      <c r="B1629" s="24" t="n">
        <v>3</v>
      </c>
      <c r="C1629" s="24" t="n">
        <v>8</v>
      </c>
      <c r="D1629" s="24" t="n">
        <v>20</v>
      </c>
      <c r="E1629" s="24" t="n">
        <v>9.859999999999999</v>
      </c>
      <c r="F1629" s="25">
        <f>IF($E1629="","",DATE(IF($A1629="",nominal_year,$A1629),$B1629,$C1629)+($D1629-IF(LEFT(hour_conv,1)="1",1,0))/24)</f>
        <v/>
      </c>
      <c r="G1629" s="26">
        <f>IF(F1629="","",INT(F1629))</f>
        <v/>
      </c>
      <c r="H1629">
        <f>IF(G1629="","",IF(AND(MONTH(G1629)*100+DAY(G1629)&gt;=season_lo,MONTH(G1629)*100+DAY(G1629)&lt;=season_hi),1,0))</f>
        <v/>
      </c>
      <c r="I1629">
        <f>IF(G1629="","",G1629-first_day+1)</f>
        <v/>
      </c>
      <c r="J1629" s="27">
        <f>IF(I1629="","",INDEX(Daily!$J$2:$J$421,I1629))</f>
        <v/>
      </c>
      <c r="K1629" s="27">
        <f>IF(J1629="","",J1629+cat_offset)</f>
        <v/>
      </c>
      <c r="L1629" s="27">
        <f>IF(J1629="","",MAX(0,E1629-J1629)^2)</f>
        <v/>
      </c>
      <c r="M1629" s="27">
        <f>IF(J1629="","",MAX(0,E1629-(J1629+twcdh_off))^2)</f>
        <v/>
      </c>
      <c r="N1629" s="27">
        <f>IF(E1629="","",MAX(0,E1629-swcdh_thr)^2)</f>
        <v/>
      </c>
      <c r="O1629">
        <f>IF(K1629="","",ROUND(E1629-K1629,0))</f>
        <v/>
      </c>
      <c r="P1629">
        <f>IF(O1629="","",IF(O1629&gt;=1,O1629,0))</f>
        <v/>
      </c>
      <c r="Q1629" s="27">
        <f>IF(E1629="","",MAX(0,E1629-22))</f>
        <v/>
      </c>
      <c r="R1629" s="27">
        <f>IF(H1629=1,E1629,"")</f>
        <v/>
      </c>
      <c r="S1629" s="27">
        <f>IF(AND(H1629=1,J1629&lt;&gt;""),E1629-J1629,"")</f>
        <v/>
      </c>
      <c r="T1629">
        <f>IF(G1629="","",MONTH(G1629))</f>
        <v/>
      </c>
    </row>
    <row r="1630">
      <c r="A1630" s="24" t="n">
        <v>2020</v>
      </c>
      <c r="B1630" s="24" t="n">
        <v>3</v>
      </c>
      <c r="C1630" s="24" t="n">
        <v>8</v>
      </c>
      <c r="D1630" s="24" t="n">
        <v>21</v>
      </c>
      <c r="E1630" s="24" t="n">
        <v>9.140000000000001</v>
      </c>
      <c r="F1630" s="25">
        <f>IF($E1630="","",DATE(IF($A1630="",nominal_year,$A1630),$B1630,$C1630)+($D1630-IF(LEFT(hour_conv,1)="1",1,0))/24)</f>
        <v/>
      </c>
      <c r="G1630" s="26">
        <f>IF(F1630="","",INT(F1630))</f>
        <v/>
      </c>
      <c r="H1630">
        <f>IF(G1630="","",IF(AND(MONTH(G1630)*100+DAY(G1630)&gt;=season_lo,MONTH(G1630)*100+DAY(G1630)&lt;=season_hi),1,0))</f>
        <v/>
      </c>
      <c r="I1630">
        <f>IF(G1630="","",G1630-first_day+1)</f>
        <v/>
      </c>
      <c r="J1630" s="27">
        <f>IF(I1630="","",INDEX(Daily!$J$2:$J$421,I1630))</f>
        <v/>
      </c>
      <c r="K1630" s="27">
        <f>IF(J1630="","",J1630+cat_offset)</f>
        <v/>
      </c>
      <c r="L1630" s="27">
        <f>IF(J1630="","",MAX(0,E1630-J1630)^2)</f>
        <v/>
      </c>
      <c r="M1630" s="27">
        <f>IF(J1630="","",MAX(0,E1630-(J1630+twcdh_off))^2)</f>
        <v/>
      </c>
      <c r="N1630" s="27">
        <f>IF(E1630="","",MAX(0,E1630-swcdh_thr)^2)</f>
        <v/>
      </c>
      <c r="O1630">
        <f>IF(K1630="","",ROUND(E1630-K1630,0))</f>
        <v/>
      </c>
      <c r="P1630">
        <f>IF(O1630="","",IF(O1630&gt;=1,O1630,0))</f>
        <v/>
      </c>
      <c r="Q1630" s="27">
        <f>IF(E1630="","",MAX(0,E1630-22))</f>
        <v/>
      </c>
      <c r="R1630" s="27">
        <f>IF(H1630=1,E1630,"")</f>
        <v/>
      </c>
      <c r="S1630" s="27">
        <f>IF(AND(H1630=1,J1630&lt;&gt;""),E1630-J1630,"")</f>
        <v/>
      </c>
      <c r="T1630">
        <f>IF(G1630="","",MONTH(G1630))</f>
        <v/>
      </c>
    </row>
    <row r="1631">
      <c r="A1631" s="24" t="n">
        <v>2020</v>
      </c>
      <c r="B1631" s="24" t="n">
        <v>3</v>
      </c>
      <c r="C1631" s="24" t="n">
        <v>8</v>
      </c>
      <c r="D1631" s="24" t="n">
        <v>22</v>
      </c>
      <c r="E1631" s="24" t="n">
        <v>7.41</v>
      </c>
      <c r="F1631" s="25">
        <f>IF($E1631="","",DATE(IF($A1631="",nominal_year,$A1631),$B1631,$C1631)+($D1631-IF(LEFT(hour_conv,1)="1",1,0))/24)</f>
        <v/>
      </c>
      <c r="G1631" s="26">
        <f>IF(F1631="","",INT(F1631))</f>
        <v/>
      </c>
      <c r="H1631">
        <f>IF(G1631="","",IF(AND(MONTH(G1631)*100+DAY(G1631)&gt;=season_lo,MONTH(G1631)*100+DAY(G1631)&lt;=season_hi),1,0))</f>
        <v/>
      </c>
      <c r="I1631">
        <f>IF(G1631="","",G1631-first_day+1)</f>
        <v/>
      </c>
      <c r="J1631" s="27">
        <f>IF(I1631="","",INDEX(Daily!$J$2:$J$421,I1631))</f>
        <v/>
      </c>
      <c r="K1631" s="27">
        <f>IF(J1631="","",J1631+cat_offset)</f>
        <v/>
      </c>
      <c r="L1631" s="27">
        <f>IF(J1631="","",MAX(0,E1631-J1631)^2)</f>
        <v/>
      </c>
      <c r="M1631" s="27">
        <f>IF(J1631="","",MAX(0,E1631-(J1631+twcdh_off))^2)</f>
        <v/>
      </c>
      <c r="N1631" s="27">
        <f>IF(E1631="","",MAX(0,E1631-swcdh_thr)^2)</f>
        <v/>
      </c>
      <c r="O1631">
        <f>IF(K1631="","",ROUND(E1631-K1631,0))</f>
        <v/>
      </c>
      <c r="P1631">
        <f>IF(O1631="","",IF(O1631&gt;=1,O1631,0))</f>
        <v/>
      </c>
      <c r="Q1631" s="27">
        <f>IF(E1631="","",MAX(0,E1631-22))</f>
        <v/>
      </c>
      <c r="R1631" s="27">
        <f>IF(H1631=1,E1631,"")</f>
        <v/>
      </c>
      <c r="S1631" s="27">
        <f>IF(AND(H1631=1,J1631&lt;&gt;""),E1631-J1631,"")</f>
        <v/>
      </c>
      <c r="T1631">
        <f>IF(G1631="","",MONTH(G1631))</f>
        <v/>
      </c>
    </row>
    <row r="1632">
      <c r="A1632" s="24" t="n">
        <v>2020</v>
      </c>
      <c r="B1632" s="24" t="n">
        <v>3</v>
      </c>
      <c r="C1632" s="24" t="n">
        <v>8</v>
      </c>
      <c r="D1632" s="24" t="n">
        <v>23</v>
      </c>
      <c r="E1632" s="24" t="n">
        <v>7.45</v>
      </c>
      <c r="F1632" s="25">
        <f>IF($E1632="","",DATE(IF($A1632="",nominal_year,$A1632),$B1632,$C1632)+($D1632-IF(LEFT(hour_conv,1)="1",1,0))/24)</f>
        <v/>
      </c>
      <c r="G1632" s="26">
        <f>IF(F1632="","",INT(F1632))</f>
        <v/>
      </c>
      <c r="H1632">
        <f>IF(G1632="","",IF(AND(MONTH(G1632)*100+DAY(G1632)&gt;=season_lo,MONTH(G1632)*100+DAY(G1632)&lt;=season_hi),1,0))</f>
        <v/>
      </c>
      <c r="I1632">
        <f>IF(G1632="","",G1632-first_day+1)</f>
        <v/>
      </c>
      <c r="J1632" s="27">
        <f>IF(I1632="","",INDEX(Daily!$J$2:$J$421,I1632))</f>
        <v/>
      </c>
      <c r="K1632" s="27">
        <f>IF(J1632="","",J1632+cat_offset)</f>
        <v/>
      </c>
      <c r="L1632" s="27">
        <f>IF(J1632="","",MAX(0,E1632-J1632)^2)</f>
        <v/>
      </c>
      <c r="M1632" s="27">
        <f>IF(J1632="","",MAX(0,E1632-(J1632+twcdh_off))^2)</f>
        <v/>
      </c>
      <c r="N1632" s="27">
        <f>IF(E1632="","",MAX(0,E1632-swcdh_thr)^2)</f>
        <v/>
      </c>
      <c r="O1632">
        <f>IF(K1632="","",ROUND(E1632-K1632,0))</f>
        <v/>
      </c>
      <c r="P1632">
        <f>IF(O1632="","",IF(O1632&gt;=1,O1632,0))</f>
        <v/>
      </c>
      <c r="Q1632" s="27">
        <f>IF(E1632="","",MAX(0,E1632-22))</f>
        <v/>
      </c>
      <c r="R1632" s="27">
        <f>IF(H1632=1,E1632,"")</f>
        <v/>
      </c>
      <c r="S1632" s="27">
        <f>IF(AND(H1632=1,J1632&lt;&gt;""),E1632-J1632,"")</f>
        <v/>
      </c>
      <c r="T1632">
        <f>IF(G1632="","",MONTH(G1632))</f>
        <v/>
      </c>
    </row>
    <row r="1633">
      <c r="A1633" s="24" t="n">
        <v>2020</v>
      </c>
      <c r="B1633" s="24" t="n">
        <v>3</v>
      </c>
      <c r="C1633" s="24" t="n">
        <v>8</v>
      </c>
      <c r="D1633" s="24" t="n">
        <v>24</v>
      </c>
      <c r="E1633" s="24" t="n">
        <v>6.71</v>
      </c>
      <c r="F1633" s="25">
        <f>IF($E1633="","",DATE(IF($A1633="",nominal_year,$A1633),$B1633,$C1633)+($D1633-IF(LEFT(hour_conv,1)="1",1,0))/24)</f>
        <v/>
      </c>
      <c r="G1633" s="26">
        <f>IF(F1633="","",INT(F1633))</f>
        <v/>
      </c>
      <c r="H1633">
        <f>IF(G1633="","",IF(AND(MONTH(G1633)*100+DAY(G1633)&gt;=season_lo,MONTH(G1633)*100+DAY(G1633)&lt;=season_hi),1,0))</f>
        <v/>
      </c>
      <c r="I1633">
        <f>IF(G1633="","",G1633-first_day+1)</f>
        <v/>
      </c>
      <c r="J1633" s="27">
        <f>IF(I1633="","",INDEX(Daily!$J$2:$J$421,I1633))</f>
        <v/>
      </c>
      <c r="K1633" s="27">
        <f>IF(J1633="","",J1633+cat_offset)</f>
        <v/>
      </c>
      <c r="L1633" s="27">
        <f>IF(J1633="","",MAX(0,E1633-J1633)^2)</f>
        <v/>
      </c>
      <c r="M1633" s="27">
        <f>IF(J1633="","",MAX(0,E1633-(J1633+twcdh_off))^2)</f>
        <v/>
      </c>
      <c r="N1633" s="27">
        <f>IF(E1633="","",MAX(0,E1633-swcdh_thr)^2)</f>
        <v/>
      </c>
      <c r="O1633">
        <f>IF(K1633="","",ROUND(E1633-K1633,0))</f>
        <v/>
      </c>
      <c r="P1633">
        <f>IF(O1633="","",IF(O1633&gt;=1,O1633,0))</f>
        <v/>
      </c>
      <c r="Q1633" s="27">
        <f>IF(E1633="","",MAX(0,E1633-22))</f>
        <v/>
      </c>
      <c r="R1633" s="27">
        <f>IF(H1633=1,E1633,"")</f>
        <v/>
      </c>
      <c r="S1633" s="27">
        <f>IF(AND(H1633=1,J1633&lt;&gt;""),E1633-J1633,"")</f>
        <v/>
      </c>
      <c r="T1633">
        <f>IF(G1633="","",MONTH(G1633))</f>
        <v/>
      </c>
    </row>
    <row r="1634">
      <c r="A1634" s="24" t="n">
        <v>2020</v>
      </c>
      <c r="B1634" s="24" t="n">
        <v>3</v>
      </c>
      <c r="C1634" s="24" t="n">
        <v>9</v>
      </c>
      <c r="D1634" s="24" t="n">
        <v>1</v>
      </c>
      <c r="E1634" s="24" t="n">
        <v>4.63</v>
      </c>
      <c r="F1634" s="25">
        <f>IF($E1634="","",DATE(IF($A1634="",nominal_year,$A1634),$B1634,$C1634)+($D1634-IF(LEFT(hour_conv,1)="1",1,0))/24)</f>
        <v/>
      </c>
      <c r="G1634" s="26">
        <f>IF(F1634="","",INT(F1634))</f>
        <v/>
      </c>
      <c r="H1634">
        <f>IF(G1634="","",IF(AND(MONTH(G1634)*100+DAY(G1634)&gt;=season_lo,MONTH(G1634)*100+DAY(G1634)&lt;=season_hi),1,0))</f>
        <v/>
      </c>
      <c r="I1634">
        <f>IF(G1634="","",G1634-first_day+1)</f>
        <v/>
      </c>
      <c r="J1634" s="27">
        <f>IF(I1634="","",INDEX(Daily!$J$2:$J$421,I1634))</f>
        <v/>
      </c>
      <c r="K1634" s="27">
        <f>IF(J1634="","",J1634+cat_offset)</f>
        <v/>
      </c>
      <c r="L1634" s="27">
        <f>IF(J1634="","",MAX(0,E1634-J1634)^2)</f>
        <v/>
      </c>
      <c r="M1634" s="27">
        <f>IF(J1634="","",MAX(0,E1634-(J1634+twcdh_off))^2)</f>
        <v/>
      </c>
      <c r="N1634" s="27">
        <f>IF(E1634="","",MAX(0,E1634-swcdh_thr)^2)</f>
        <v/>
      </c>
      <c r="O1634">
        <f>IF(K1634="","",ROUND(E1634-K1634,0))</f>
        <v/>
      </c>
      <c r="P1634">
        <f>IF(O1634="","",IF(O1634&gt;=1,O1634,0))</f>
        <v/>
      </c>
      <c r="Q1634" s="27">
        <f>IF(E1634="","",MAX(0,E1634-22))</f>
        <v/>
      </c>
      <c r="R1634" s="27">
        <f>IF(H1634=1,E1634,"")</f>
        <v/>
      </c>
      <c r="S1634" s="27">
        <f>IF(AND(H1634=1,J1634&lt;&gt;""),E1634-J1634,"")</f>
        <v/>
      </c>
      <c r="T1634">
        <f>IF(G1634="","",MONTH(G1634))</f>
        <v/>
      </c>
    </row>
    <row r="1635">
      <c r="A1635" s="24" t="n">
        <v>2020</v>
      </c>
      <c r="B1635" s="24" t="n">
        <v>3</v>
      </c>
      <c r="C1635" s="24" t="n">
        <v>9</v>
      </c>
      <c r="D1635" s="24" t="n">
        <v>2</v>
      </c>
      <c r="E1635" s="24" t="n">
        <v>3.96</v>
      </c>
      <c r="F1635" s="25">
        <f>IF($E1635="","",DATE(IF($A1635="",nominal_year,$A1635),$B1635,$C1635)+($D1635-IF(LEFT(hour_conv,1)="1",1,0))/24)</f>
        <v/>
      </c>
      <c r="G1635" s="26">
        <f>IF(F1635="","",INT(F1635))</f>
        <v/>
      </c>
      <c r="H1635">
        <f>IF(G1635="","",IF(AND(MONTH(G1635)*100+DAY(G1635)&gt;=season_lo,MONTH(G1635)*100+DAY(G1635)&lt;=season_hi),1,0))</f>
        <v/>
      </c>
      <c r="I1635">
        <f>IF(G1635="","",G1635-first_day+1)</f>
        <v/>
      </c>
      <c r="J1635" s="27">
        <f>IF(I1635="","",INDEX(Daily!$J$2:$J$421,I1635))</f>
        <v/>
      </c>
      <c r="K1635" s="27">
        <f>IF(J1635="","",J1635+cat_offset)</f>
        <v/>
      </c>
      <c r="L1635" s="27">
        <f>IF(J1635="","",MAX(0,E1635-J1635)^2)</f>
        <v/>
      </c>
      <c r="M1635" s="27">
        <f>IF(J1635="","",MAX(0,E1635-(J1635+twcdh_off))^2)</f>
        <v/>
      </c>
      <c r="N1635" s="27">
        <f>IF(E1635="","",MAX(0,E1635-swcdh_thr)^2)</f>
        <v/>
      </c>
      <c r="O1635">
        <f>IF(K1635="","",ROUND(E1635-K1635,0))</f>
        <v/>
      </c>
      <c r="P1635">
        <f>IF(O1635="","",IF(O1635&gt;=1,O1635,0))</f>
        <v/>
      </c>
      <c r="Q1635" s="27">
        <f>IF(E1635="","",MAX(0,E1635-22))</f>
        <v/>
      </c>
      <c r="R1635" s="27">
        <f>IF(H1635=1,E1635,"")</f>
        <v/>
      </c>
      <c r="S1635" s="27">
        <f>IF(AND(H1635=1,J1635&lt;&gt;""),E1635-J1635,"")</f>
        <v/>
      </c>
      <c r="T1635">
        <f>IF(G1635="","",MONTH(G1635))</f>
        <v/>
      </c>
    </row>
    <row r="1636">
      <c r="A1636" s="24" t="n">
        <v>2020</v>
      </c>
      <c r="B1636" s="24" t="n">
        <v>3</v>
      </c>
      <c r="C1636" s="24" t="n">
        <v>9</v>
      </c>
      <c r="D1636" s="24" t="n">
        <v>3</v>
      </c>
      <c r="E1636" s="24" t="n">
        <v>4.28</v>
      </c>
      <c r="F1636" s="25">
        <f>IF($E1636="","",DATE(IF($A1636="",nominal_year,$A1636),$B1636,$C1636)+($D1636-IF(LEFT(hour_conv,1)="1",1,0))/24)</f>
        <v/>
      </c>
      <c r="G1636" s="26">
        <f>IF(F1636="","",INT(F1636))</f>
        <v/>
      </c>
      <c r="H1636">
        <f>IF(G1636="","",IF(AND(MONTH(G1636)*100+DAY(G1636)&gt;=season_lo,MONTH(G1636)*100+DAY(G1636)&lt;=season_hi),1,0))</f>
        <v/>
      </c>
      <c r="I1636">
        <f>IF(G1636="","",G1636-first_day+1)</f>
        <v/>
      </c>
      <c r="J1636" s="27">
        <f>IF(I1636="","",INDEX(Daily!$J$2:$J$421,I1636))</f>
        <v/>
      </c>
      <c r="K1636" s="27">
        <f>IF(J1636="","",J1636+cat_offset)</f>
        <v/>
      </c>
      <c r="L1636" s="27">
        <f>IF(J1636="","",MAX(0,E1636-J1636)^2)</f>
        <v/>
      </c>
      <c r="M1636" s="27">
        <f>IF(J1636="","",MAX(0,E1636-(J1636+twcdh_off))^2)</f>
        <v/>
      </c>
      <c r="N1636" s="27">
        <f>IF(E1636="","",MAX(0,E1636-swcdh_thr)^2)</f>
        <v/>
      </c>
      <c r="O1636">
        <f>IF(K1636="","",ROUND(E1636-K1636,0))</f>
        <v/>
      </c>
      <c r="P1636">
        <f>IF(O1636="","",IF(O1636&gt;=1,O1636,0))</f>
        <v/>
      </c>
      <c r="Q1636" s="27">
        <f>IF(E1636="","",MAX(0,E1636-22))</f>
        <v/>
      </c>
      <c r="R1636" s="27">
        <f>IF(H1636=1,E1636,"")</f>
        <v/>
      </c>
      <c r="S1636" s="27">
        <f>IF(AND(H1636=1,J1636&lt;&gt;""),E1636-J1636,"")</f>
        <v/>
      </c>
      <c r="T1636">
        <f>IF(G1636="","",MONTH(G1636))</f>
        <v/>
      </c>
    </row>
    <row r="1637">
      <c r="A1637" s="24" t="n">
        <v>2020</v>
      </c>
      <c r="B1637" s="24" t="n">
        <v>3</v>
      </c>
      <c r="C1637" s="24" t="n">
        <v>9</v>
      </c>
      <c r="D1637" s="24" t="n">
        <v>4</v>
      </c>
      <c r="E1637" s="24" t="n">
        <v>3.75</v>
      </c>
      <c r="F1637" s="25">
        <f>IF($E1637="","",DATE(IF($A1637="",nominal_year,$A1637),$B1637,$C1637)+($D1637-IF(LEFT(hour_conv,1)="1",1,0))/24)</f>
        <v/>
      </c>
      <c r="G1637" s="26">
        <f>IF(F1637="","",INT(F1637))</f>
        <v/>
      </c>
      <c r="H1637">
        <f>IF(G1637="","",IF(AND(MONTH(G1637)*100+DAY(G1637)&gt;=season_lo,MONTH(G1637)*100+DAY(G1637)&lt;=season_hi),1,0))</f>
        <v/>
      </c>
      <c r="I1637">
        <f>IF(G1637="","",G1637-first_day+1)</f>
        <v/>
      </c>
      <c r="J1637" s="27">
        <f>IF(I1637="","",INDEX(Daily!$J$2:$J$421,I1637))</f>
        <v/>
      </c>
      <c r="K1637" s="27">
        <f>IF(J1637="","",J1637+cat_offset)</f>
        <v/>
      </c>
      <c r="L1637" s="27">
        <f>IF(J1637="","",MAX(0,E1637-J1637)^2)</f>
        <v/>
      </c>
      <c r="M1637" s="27">
        <f>IF(J1637="","",MAX(0,E1637-(J1637+twcdh_off))^2)</f>
        <v/>
      </c>
      <c r="N1637" s="27">
        <f>IF(E1637="","",MAX(0,E1637-swcdh_thr)^2)</f>
        <v/>
      </c>
      <c r="O1637">
        <f>IF(K1637="","",ROUND(E1637-K1637,0))</f>
        <v/>
      </c>
      <c r="P1637">
        <f>IF(O1637="","",IF(O1637&gt;=1,O1637,0))</f>
        <v/>
      </c>
      <c r="Q1637" s="27">
        <f>IF(E1637="","",MAX(0,E1637-22))</f>
        <v/>
      </c>
      <c r="R1637" s="27">
        <f>IF(H1637=1,E1637,"")</f>
        <v/>
      </c>
      <c r="S1637" s="27">
        <f>IF(AND(H1637=1,J1637&lt;&gt;""),E1637-J1637,"")</f>
        <v/>
      </c>
      <c r="T1637">
        <f>IF(G1637="","",MONTH(G1637))</f>
        <v/>
      </c>
    </row>
    <row r="1638">
      <c r="A1638" s="24" t="n">
        <v>2020</v>
      </c>
      <c r="B1638" s="24" t="n">
        <v>3</v>
      </c>
      <c r="C1638" s="24" t="n">
        <v>9</v>
      </c>
      <c r="D1638" s="24" t="n">
        <v>5</v>
      </c>
      <c r="E1638" s="24" t="n">
        <v>3.19</v>
      </c>
      <c r="F1638" s="25">
        <f>IF($E1638="","",DATE(IF($A1638="",nominal_year,$A1638),$B1638,$C1638)+($D1638-IF(LEFT(hour_conv,1)="1",1,0))/24)</f>
        <v/>
      </c>
      <c r="G1638" s="26">
        <f>IF(F1638="","",INT(F1638))</f>
        <v/>
      </c>
      <c r="H1638">
        <f>IF(G1638="","",IF(AND(MONTH(G1638)*100+DAY(G1638)&gt;=season_lo,MONTH(G1638)*100+DAY(G1638)&lt;=season_hi),1,0))</f>
        <v/>
      </c>
      <c r="I1638">
        <f>IF(G1638="","",G1638-first_day+1)</f>
        <v/>
      </c>
      <c r="J1638" s="27">
        <f>IF(I1638="","",INDEX(Daily!$J$2:$J$421,I1638))</f>
        <v/>
      </c>
      <c r="K1638" s="27">
        <f>IF(J1638="","",J1638+cat_offset)</f>
        <v/>
      </c>
      <c r="L1638" s="27">
        <f>IF(J1638="","",MAX(0,E1638-J1638)^2)</f>
        <v/>
      </c>
      <c r="M1638" s="27">
        <f>IF(J1638="","",MAX(0,E1638-(J1638+twcdh_off))^2)</f>
        <v/>
      </c>
      <c r="N1638" s="27">
        <f>IF(E1638="","",MAX(0,E1638-swcdh_thr)^2)</f>
        <v/>
      </c>
      <c r="O1638">
        <f>IF(K1638="","",ROUND(E1638-K1638,0))</f>
        <v/>
      </c>
      <c r="P1638">
        <f>IF(O1638="","",IF(O1638&gt;=1,O1638,0))</f>
        <v/>
      </c>
      <c r="Q1638" s="27">
        <f>IF(E1638="","",MAX(0,E1638-22))</f>
        <v/>
      </c>
      <c r="R1638" s="27">
        <f>IF(H1638=1,E1638,"")</f>
        <v/>
      </c>
      <c r="S1638" s="27">
        <f>IF(AND(H1638=1,J1638&lt;&gt;""),E1638-J1638,"")</f>
        <v/>
      </c>
      <c r="T1638">
        <f>IF(G1638="","",MONTH(G1638))</f>
        <v/>
      </c>
    </row>
    <row r="1639">
      <c r="A1639" s="24" t="n">
        <v>2020</v>
      </c>
      <c r="B1639" s="24" t="n">
        <v>3</v>
      </c>
      <c r="C1639" s="24" t="n">
        <v>9</v>
      </c>
      <c r="D1639" s="24" t="n">
        <v>6</v>
      </c>
      <c r="E1639" s="24" t="n">
        <v>4.84</v>
      </c>
      <c r="F1639" s="25">
        <f>IF($E1639="","",DATE(IF($A1639="",nominal_year,$A1639),$B1639,$C1639)+($D1639-IF(LEFT(hour_conv,1)="1",1,0))/24)</f>
        <v/>
      </c>
      <c r="G1639" s="26">
        <f>IF(F1639="","",INT(F1639))</f>
        <v/>
      </c>
      <c r="H1639">
        <f>IF(G1639="","",IF(AND(MONTH(G1639)*100+DAY(G1639)&gt;=season_lo,MONTH(G1639)*100+DAY(G1639)&lt;=season_hi),1,0))</f>
        <v/>
      </c>
      <c r="I1639">
        <f>IF(G1639="","",G1639-first_day+1)</f>
        <v/>
      </c>
      <c r="J1639" s="27">
        <f>IF(I1639="","",INDEX(Daily!$J$2:$J$421,I1639))</f>
        <v/>
      </c>
      <c r="K1639" s="27">
        <f>IF(J1639="","",J1639+cat_offset)</f>
        <v/>
      </c>
      <c r="L1639" s="27">
        <f>IF(J1639="","",MAX(0,E1639-J1639)^2)</f>
        <v/>
      </c>
      <c r="M1639" s="27">
        <f>IF(J1639="","",MAX(0,E1639-(J1639+twcdh_off))^2)</f>
        <v/>
      </c>
      <c r="N1639" s="27">
        <f>IF(E1639="","",MAX(0,E1639-swcdh_thr)^2)</f>
        <v/>
      </c>
      <c r="O1639">
        <f>IF(K1639="","",ROUND(E1639-K1639,0))</f>
        <v/>
      </c>
      <c r="P1639">
        <f>IF(O1639="","",IF(O1639&gt;=1,O1639,0))</f>
        <v/>
      </c>
      <c r="Q1639" s="27">
        <f>IF(E1639="","",MAX(0,E1639-22))</f>
        <v/>
      </c>
      <c r="R1639" s="27">
        <f>IF(H1639=1,E1639,"")</f>
        <v/>
      </c>
      <c r="S1639" s="27">
        <f>IF(AND(H1639=1,J1639&lt;&gt;""),E1639-J1639,"")</f>
        <v/>
      </c>
      <c r="T1639">
        <f>IF(G1639="","",MONTH(G1639))</f>
        <v/>
      </c>
    </row>
    <row r="1640">
      <c r="A1640" s="24" t="n">
        <v>2020</v>
      </c>
      <c r="B1640" s="24" t="n">
        <v>3</v>
      </c>
      <c r="C1640" s="24" t="n">
        <v>9</v>
      </c>
      <c r="D1640" s="24" t="n">
        <v>7</v>
      </c>
      <c r="E1640" s="24" t="n">
        <v>5.17</v>
      </c>
      <c r="F1640" s="25">
        <f>IF($E1640="","",DATE(IF($A1640="",nominal_year,$A1640),$B1640,$C1640)+($D1640-IF(LEFT(hour_conv,1)="1",1,0))/24)</f>
        <v/>
      </c>
      <c r="G1640" s="26">
        <f>IF(F1640="","",INT(F1640))</f>
        <v/>
      </c>
      <c r="H1640">
        <f>IF(G1640="","",IF(AND(MONTH(G1640)*100+DAY(G1640)&gt;=season_lo,MONTH(G1640)*100+DAY(G1640)&lt;=season_hi),1,0))</f>
        <v/>
      </c>
      <c r="I1640">
        <f>IF(G1640="","",G1640-first_day+1)</f>
        <v/>
      </c>
      <c r="J1640" s="27">
        <f>IF(I1640="","",INDEX(Daily!$J$2:$J$421,I1640))</f>
        <v/>
      </c>
      <c r="K1640" s="27">
        <f>IF(J1640="","",J1640+cat_offset)</f>
        <v/>
      </c>
      <c r="L1640" s="27">
        <f>IF(J1640="","",MAX(0,E1640-J1640)^2)</f>
        <v/>
      </c>
      <c r="M1640" s="27">
        <f>IF(J1640="","",MAX(0,E1640-(J1640+twcdh_off))^2)</f>
        <v/>
      </c>
      <c r="N1640" s="27">
        <f>IF(E1640="","",MAX(0,E1640-swcdh_thr)^2)</f>
        <v/>
      </c>
      <c r="O1640">
        <f>IF(K1640="","",ROUND(E1640-K1640,0))</f>
        <v/>
      </c>
      <c r="P1640">
        <f>IF(O1640="","",IF(O1640&gt;=1,O1640,0))</f>
        <v/>
      </c>
      <c r="Q1640" s="27">
        <f>IF(E1640="","",MAX(0,E1640-22))</f>
        <v/>
      </c>
      <c r="R1640" s="27">
        <f>IF(H1640=1,E1640,"")</f>
        <v/>
      </c>
      <c r="S1640" s="27">
        <f>IF(AND(H1640=1,J1640&lt;&gt;""),E1640-J1640,"")</f>
        <v/>
      </c>
      <c r="T1640">
        <f>IF(G1640="","",MONTH(G1640))</f>
        <v/>
      </c>
    </row>
    <row r="1641">
      <c r="A1641" s="24" t="n">
        <v>2020</v>
      </c>
      <c r="B1641" s="24" t="n">
        <v>3</v>
      </c>
      <c r="C1641" s="24" t="n">
        <v>9</v>
      </c>
      <c r="D1641" s="24" t="n">
        <v>8</v>
      </c>
      <c r="E1641" s="24" t="n">
        <v>5.69</v>
      </c>
      <c r="F1641" s="25">
        <f>IF($E1641="","",DATE(IF($A1641="",nominal_year,$A1641),$B1641,$C1641)+($D1641-IF(LEFT(hour_conv,1)="1",1,0))/24)</f>
        <v/>
      </c>
      <c r="G1641" s="26">
        <f>IF(F1641="","",INT(F1641))</f>
        <v/>
      </c>
      <c r="H1641">
        <f>IF(G1641="","",IF(AND(MONTH(G1641)*100+DAY(G1641)&gt;=season_lo,MONTH(G1641)*100+DAY(G1641)&lt;=season_hi),1,0))</f>
        <v/>
      </c>
      <c r="I1641">
        <f>IF(G1641="","",G1641-first_day+1)</f>
        <v/>
      </c>
      <c r="J1641" s="27">
        <f>IF(I1641="","",INDEX(Daily!$J$2:$J$421,I1641))</f>
        <v/>
      </c>
      <c r="K1641" s="27">
        <f>IF(J1641="","",J1641+cat_offset)</f>
        <v/>
      </c>
      <c r="L1641" s="27">
        <f>IF(J1641="","",MAX(0,E1641-J1641)^2)</f>
        <v/>
      </c>
      <c r="M1641" s="27">
        <f>IF(J1641="","",MAX(0,E1641-(J1641+twcdh_off))^2)</f>
        <v/>
      </c>
      <c r="N1641" s="27">
        <f>IF(E1641="","",MAX(0,E1641-swcdh_thr)^2)</f>
        <v/>
      </c>
      <c r="O1641">
        <f>IF(K1641="","",ROUND(E1641-K1641,0))</f>
        <v/>
      </c>
      <c r="P1641">
        <f>IF(O1641="","",IF(O1641&gt;=1,O1641,0))</f>
        <v/>
      </c>
      <c r="Q1641" s="27">
        <f>IF(E1641="","",MAX(0,E1641-22))</f>
        <v/>
      </c>
      <c r="R1641" s="27">
        <f>IF(H1641=1,E1641,"")</f>
        <v/>
      </c>
      <c r="S1641" s="27">
        <f>IF(AND(H1641=1,J1641&lt;&gt;""),E1641-J1641,"")</f>
        <v/>
      </c>
      <c r="T1641">
        <f>IF(G1641="","",MONTH(G1641))</f>
        <v/>
      </c>
    </row>
    <row r="1642">
      <c r="A1642" s="24" t="n">
        <v>2020</v>
      </c>
      <c r="B1642" s="24" t="n">
        <v>3</v>
      </c>
      <c r="C1642" s="24" t="n">
        <v>9</v>
      </c>
      <c r="D1642" s="24" t="n">
        <v>9</v>
      </c>
      <c r="E1642" s="24" t="n">
        <v>7.62</v>
      </c>
      <c r="F1642" s="25">
        <f>IF($E1642="","",DATE(IF($A1642="",nominal_year,$A1642),$B1642,$C1642)+($D1642-IF(LEFT(hour_conv,1)="1",1,0))/24)</f>
        <v/>
      </c>
      <c r="G1642" s="26">
        <f>IF(F1642="","",INT(F1642))</f>
        <v/>
      </c>
      <c r="H1642">
        <f>IF(G1642="","",IF(AND(MONTH(G1642)*100+DAY(G1642)&gt;=season_lo,MONTH(G1642)*100+DAY(G1642)&lt;=season_hi),1,0))</f>
        <v/>
      </c>
      <c r="I1642">
        <f>IF(G1642="","",G1642-first_day+1)</f>
        <v/>
      </c>
      <c r="J1642" s="27">
        <f>IF(I1642="","",INDEX(Daily!$J$2:$J$421,I1642))</f>
        <v/>
      </c>
      <c r="K1642" s="27">
        <f>IF(J1642="","",J1642+cat_offset)</f>
        <v/>
      </c>
      <c r="L1642" s="27">
        <f>IF(J1642="","",MAX(0,E1642-J1642)^2)</f>
        <v/>
      </c>
      <c r="M1642" s="27">
        <f>IF(J1642="","",MAX(0,E1642-(J1642+twcdh_off))^2)</f>
        <v/>
      </c>
      <c r="N1642" s="27">
        <f>IF(E1642="","",MAX(0,E1642-swcdh_thr)^2)</f>
        <v/>
      </c>
      <c r="O1642">
        <f>IF(K1642="","",ROUND(E1642-K1642,0))</f>
        <v/>
      </c>
      <c r="P1642">
        <f>IF(O1642="","",IF(O1642&gt;=1,O1642,0))</f>
        <v/>
      </c>
      <c r="Q1642" s="27">
        <f>IF(E1642="","",MAX(0,E1642-22))</f>
        <v/>
      </c>
      <c r="R1642" s="27">
        <f>IF(H1642=1,E1642,"")</f>
        <v/>
      </c>
      <c r="S1642" s="27">
        <f>IF(AND(H1642=1,J1642&lt;&gt;""),E1642-J1642,"")</f>
        <v/>
      </c>
      <c r="T1642">
        <f>IF(G1642="","",MONTH(G1642))</f>
        <v/>
      </c>
    </row>
    <row r="1643">
      <c r="A1643" s="24" t="n">
        <v>2020</v>
      </c>
      <c r="B1643" s="24" t="n">
        <v>3</v>
      </c>
      <c r="C1643" s="24" t="n">
        <v>9</v>
      </c>
      <c r="D1643" s="24" t="n">
        <v>10</v>
      </c>
      <c r="E1643" s="24" t="n">
        <v>7.79</v>
      </c>
      <c r="F1643" s="25">
        <f>IF($E1643="","",DATE(IF($A1643="",nominal_year,$A1643),$B1643,$C1643)+($D1643-IF(LEFT(hour_conv,1)="1",1,0))/24)</f>
        <v/>
      </c>
      <c r="G1643" s="26">
        <f>IF(F1643="","",INT(F1643))</f>
        <v/>
      </c>
      <c r="H1643">
        <f>IF(G1643="","",IF(AND(MONTH(G1643)*100+DAY(G1643)&gt;=season_lo,MONTH(G1643)*100+DAY(G1643)&lt;=season_hi),1,0))</f>
        <v/>
      </c>
      <c r="I1643">
        <f>IF(G1643="","",G1643-first_day+1)</f>
        <v/>
      </c>
      <c r="J1643" s="27">
        <f>IF(I1643="","",INDEX(Daily!$J$2:$J$421,I1643))</f>
        <v/>
      </c>
      <c r="K1643" s="27">
        <f>IF(J1643="","",J1643+cat_offset)</f>
        <v/>
      </c>
      <c r="L1643" s="27">
        <f>IF(J1643="","",MAX(0,E1643-J1643)^2)</f>
        <v/>
      </c>
      <c r="M1643" s="27">
        <f>IF(J1643="","",MAX(0,E1643-(J1643+twcdh_off))^2)</f>
        <v/>
      </c>
      <c r="N1643" s="27">
        <f>IF(E1643="","",MAX(0,E1643-swcdh_thr)^2)</f>
        <v/>
      </c>
      <c r="O1643">
        <f>IF(K1643="","",ROUND(E1643-K1643,0))</f>
        <v/>
      </c>
      <c r="P1643">
        <f>IF(O1643="","",IF(O1643&gt;=1,O1643,0))</f>
        <v/>
      </c>
      <c r="Q1643" s="27">
        <f>IF(E1643="","",MAX(0,E1643-22))</f>
        <v/>
      </c>
      <c r="R1643" s="27">
        <f>IF(H1643=1,E1643,"")</f>
        <v/>
      </c>
      <c r="S1643" s="27">
        <f>IF(AND(H1643=1,J1643&lt;&gt;""),E1643-J1643,"")</f>
        <v/>
      </c>
      <c r="T1643">
        <f>IF(G1643="","",MONTH(G1643))</f>
        <v/>
      </c>
    </row>
    <row r="1644">
      <c r="A1644" s="24" t="n">
        <v>2020</v>
      </c>
      <c r="B1644" s="24" t="n">
        <v>3</v>
      </c>
      <c r="C1644" s="24" t="n">
        <v>9</v>
      </c>
      <c r="D1644" s="24" t="n">
        <v>11</v>
      </c>
      <c r="E1644" s="24" t="n">
        <v>8.4</v>
      </c>
      <c r="F1644" s="25">
        <f>IF($E1644="","",DATE(IF($A1644="",nominal_year,$A1644),$B1644,$C1644)+($D1644-IF(LEFT(hour_conv,1)="1",1,0))/24)</f>
        <v/>
      </c>
      <c r="G1644" s="26">
        <f>IF(F1644="","",INT(F1644))</f>
        <v/>
      </c>
      <c r="H1644">
        <f>IF(G1644="","",IF(AND(MONTH(G1644)*100+DAY(G1644)&gt;=season_lo,MONTH(G1644)*100+DAY(G1644)&lt;=season_hi),1,0))</f>
        <v/>
      </c>
      <c r="I1644">
        <f>IF(G1644="","",G1644-first_day+1)</f>
        <v/>
      </c>
      <c r="J1644" s="27">
        <f>IF(I1644="","",INDEX(Daily!$J$2:$J$421,I1644))</f>
        <v/>
      </c>
      <c r="K1644" s="27">
        <f>IF(J1644="","",J1644+cat_offset)</f>
        <v/>
      </c>
      <c r="L1644" s="27">
        <f>IF(J1644="","",MAX(0,E1644-J1644)^2)</f>
        <v/>
      </c>
      <c r="M1644" s="27">
        <f>IF(J1644="","",MAX(0,E1644-(J1644+twcdh_off))^2)</f>
        <v/>
      </c>
      <c r="N1644" s="27">
        <f>IF(E1644="","",MAX(0,E1644-swcdh_thr)^2)</f>
        <v/>
      </c>
      <c r="O1644">
        <f>IF(K1644="","",ROUND(E1644-K1644,0))</f>
        <v/>
      </c>
      <c r="P1644">
        <f>IF(O1644="","",IF(O1644&gt;=1,O1644,0))</f>
        <v/>
      </c>
      <c r="Q1644" s="27">
        <f>IF(E1644="","",MAX(0,E1644-22))</f>
        <v/>
      </c>
      <c r="R1644" s="27">
        <f>IF(H1644=1,E1644,"")</f>
        <v/>
      </c>
      <c r="S1644" s="27">
        <f>IF(AND(H1644=1,J1644&lt;&gt;""),E1644-J1644,"")</f>
        <v/>
      </c>
      <c r="T1644">
        <f>IF(G1644="","",MONTH(G1644))</f>
        <v/>
      </c>
    </row>
    <row r="1645">
      <c r="A1645" s="24" t="n">
        <v>2020</v>
      </c>
      <c r="B1645" s="24" t="n">
        <v>3</v>
      </c>
      <c r="C1645" s="24" t="n">
        <v>9</v>
      </c>
      <c r="D1645" s="24" t="n">
        <v>12</v>
      </c>
      <c r="E1645" s="24" t="n">
        <v>9.640000000000001</v>
      </c>
      <c r="F1645" s="25">
        <f>IF($E1645="","",DATE(IF($A1645="",nominal_year,$A1645),$B1645,$C1645)+($D1645-IF(LEFT(hour_conv,1)="1",1,0))/24)</f>
        <v/>
      </c>
      <c r="G1645" s="26">
        <f>IF(F1645="","",INT(F1645))</f>
        <v/>
      </c>
      <c r="H1645">
        <f>IF(G1645="","",IF(AND(MONTH(G1645)*100+DAY(G1645)&gt;=season_lo,MONTH(G1645)*100+DAY(G1645)&lt;=season_hi),1,0))</f>
        <v/>
      </c>
      <c r="I1645">
        <f>IF(G1645="","",G1645-first_day+1)</f>
        <v/>
      </c>
      <c r="J1645" s="27">
        <f>IF(I1645="","",INDEX(Daily!$J$2:$J$421,I1645))</f>
        <v/>
      </c>
      <c r="K1645" s="27">
        <f>IF(J1645="","",J1645+cat_offset)</f>
        <v/>
      </c>
      <c r="L1645" s="27">
        <f>IF(J1645="","",MAX(0,E1645-J1645)^2)</f>
        <v/>
      </c>
      <c r="M1645" s="27">
        <f>IF(J1645="","",MAX(0,E1645-(J1645+twcdh_off))^2)</f>
        <v/>
      </c>
      <c r="N1645" s="27">
        <f>IF(E1645="","",MAX(0,E1645-swcdh_thr)^2)</f>
        <v/>
      </c>
      <c r="O1645">
        <f>IF(K1645="","",ROUND(E1645-K1645,0))</f>
        <v/>
      </c>
      <c r="P1645">
        <f>IF(O1645="","",IF(O1645&gt;=1,O1645,0))</f>
        <v/>
      </c>
      <c r="Q1645" s="27">
        <f>IF(E1645="","",MAX(0,E1645-22))</f>
        <v/>
      </c>
      <c r="R1645" s="27">
        <f>IF(H1645=1,E1645,"")</f>
        <v/>
      </c>
      <c r="S1645" s="27">
        <f>IF(AND(H1645=1,J1645&lt;&gt;""),E1645-J1645,"")</f>
        <v/>
      </c>
      <c r="T1645">
        <f>IF(G1645="","",MONTH(G1645))</f>
        <v/>
      </c>
    </row>
    <row r="1646">
      <c r="A1646" s="24" t="n">
        <v>2020</v>
      </c>
      <c r="B1646" s="24" t="n">
        <v>3</v>
      </c>
      <c r="C1646" s="24" t="n">
        <v>9</v>
      </c>
      <c r="D1646" s="24" t="n">
        <v>13</v>
      </c>
      <c r="E1646" s="24" t="n">
        <v>9.960000000000001</v>
      </c>
      <c r="F1646" s="25">
        <f>IF($E1646="","",DATE(IF($A1646="",nominal_year,$A1646),$B1646,$C1646)+($D1646-IF(LEFT(hour_conv,1)="1",1,0))/24)</f>
        <v/>
      </c>
      <c r="G1646" s="26">
        <f>IF(F1646="","",INT(F1646))</f>
        <v/>
      </c>
      <c r="H1646">
        <f>IF(G1646="","",IF(AND(MONTH(G1646)*100+DAY(G1646)&gt;=season_lo,MONTH(G1646)*100+DAY(G1646)&lt;=season_hi),1,0))</f>
        <v/>
      </c>
      <c r="I1646">
        <f>IF(G1646="","",G1646-first_day+1)</f>
        <v/>
      </c>
      <c r="J1646" s="27">
        <f>IF(I1646="","",INDEX(Daily!$J$2:$J$421,I1646))</f>
        <v/>
      </c>
      <c r="K1646" s="27">
        <f>IF(J1646="","",J1646+cat_offset)</f>
        <v/>
      </c>
      <c r="L1646" s="27">
        <f>IF(J1646="","",MAX(0,E1646-J1646)^2)</f>
        <v/>
      </c>
      <c r="M1646" s="27">
        <f>IF(J1646="","",MAX(0,E1646-(J1646+twcdh_off))^2)</f>
        <v/>
      </c>
      <c r="N1646" s="27">
        <f>IF(E1646="","",MAX(0,E1646-swcdh_thr)^2)</f>
        <v/>
      </c>
      <c r="O1646">
        <f>IF(K1646="","",ROUND(E1646-K1646,0))</f>
        <v/>
      </c>
      <c r="P1646">
        <f>IF(O1646="","",IF(O1646&gt;=1,O1646,0))</f>
        <v/>
      </c>
      <c r="Q1646" s="27">
        <f>IF(E1646="","",MAX(0,E1646-22))</f>
        <v/>
      </c>
      <c r="R1646" s="27">
        <f>IF(H1646=1,E1646,"")</f>
        <v/>
      </c>
      <c r="S1646" s="27">
        <f>IF(AND(H1646=1,J1646&lt;&gt;""),E1646-J1646,"")</f>
        <v/>
      </c>
      <c r="T1646">
        <f>IF(G1646="","",MONTH(G1646))</f>
        <v/>
      </c>
    </row>
    <row r="1647">
      <c r="A1647" s="24" t="n">
        <v>2020</v>
      </c>
      <c r="B1647" s="24" t="n">
        <v>3</v>
      </c>
      <c r="C1647" s="24" t="n">
        <v>9</v>
      </c>
      <c r="D1647" s="24" t="n">
        <v>14</v>
      </c>
      <c r="E1647" s="24" t="n">
        <v>10.67</v>
      </c>
      <c r="F1647" s="25">
        <f>IF($E1647="","",DATE(IF($A1647="",nominal_year,$A1647),$B1647,$C1647)+($D1647-IF(LEFT(hour_conv,1)="1",1,0))/24)</f>
        <v/>
      </c>
      <c r="G1647" s="26">
        <f>IF(F1647="","",INT(F1647))</f>
        <v/>
      </c>
      <c r="H1647">
        <f>IF(G1647="","",IF(AND(MONTH(G1647)*100+DAY(G1647)&gt;=season_lo,MONTH(G1647)*100+DAY(G1647)&lt;=season_hi),1,0))</f>
        <v/>
      </c>
      <c r="I1647">
        <f>IF(G1647="","",G1647-first_day+1)</f>
        <v/>
      </c>
      <c r="J1647" s="27">
        <f>IF(I1647="","",INDEX(Daily!$J$2:$J$421,I1647))</f>
        <v/>
      </c>
      <c r="K1647" s="27">
        <f>IF(J1647="","",J1647+cat_offset)</f>
        <v/>
      </c>
      <c r="L1647" s="27">
        <f>IF(J1647="","",MAX(0,E1647-J1647)^2)</f>
        <v/>
      </c>
      <c r="M1647" s="27">
        <f>IF(J1647="","",MAX(0,E1647-(J1647+twcdh_off))^2)</f>
        <v/>
      </c>
      <c r="N1647" s="27">
        <f>IF(E1647="","",MAX(0,E1647-swcdh_thr)^2)</f>
        <v/>
      </c>
      <c r="O1647">
        <f>IF(K1647="","",ROUND(E1647-K1647,0))</f>
        <v/>
      </c>
      <c r="P1647">
        <f>IF(O1647="","",IF(O1647&gt;=1,O1647,0))</f>
        <v/>
      </c>
      <c r="Q1647" s="27">
        <f>IF(E1647="","",MAX(0,E1647-22))</f>
        <v/>
      </c>
      <c r="R1647" s="27">
        <f>IF(H1647=1,E1647,"")</f>
        <v/>
      </c>
      <c r="S1647" s="27">
        <f>IF(AND(H1647=1,J1647&lt;&gt;""),E1647-J1647,"")</f>
        <v/>
      </c>
      <c r="T1647">
        <f>IF(G1647="","",MONTH(G1647))</f>
        <v/>
      </c>
    </row>
    <row r="1648">
      <c r="A1648" s="24" t="n">
        <v>2020</v>
      </c>
      <c r="B1648" s="24" t="n">
        <v>3</v>
      </c>
      <c r="C1648" s="24" t="n">
        <v>9</v>
      </c>
      <c r="D1648" s="24" t="n">
        <v>15</v>
      </c>
      <c r="E1648" s="24" t="n">
        <v>11.5</v>
      </c>
      <c r="F1648" s="25">
        <f>IF($E1648="","",DATE(IF($A1648="",nominal_year,$A1648),$B1648,$C1648)+($D1648-IF(LEFT(hour_conv,1)="1",1,0))/24)</f>
        <v/>
      </c>
      <c r="G1648" s="26">
        <f>IF(F1648="","",INT(F1648))</f>
        <v/>
      </c>
      <c r="H1648">
        <f>IF(G1648="","",IF(AND(MONTH(G1648)*100+DAY(G1648)&gt;=season_lo,MONTH(G1648)*100+DAY(G1648)&lt;=season_hi),1,0))</f>
        <v/>
      </c>
      <c r="I1648">
        <f>IF(G1648="","",G1648-first_day+1)</f>
        <v/>
      </c>
      <c r="J1648" s="27">
        <f>IF(I1648="","",INDEX(Daily!$J$2:$J$421,I1648))</f>
        <v/>
      </c>
      <c r="K1648" s="27">
        <f>IF(J1648="","",J1648+cat_offset)</f>
        <v/>
      </c>
      <c r="L1648" s="27">
        <f>IF(J1648="","",MAX(0,E1648-J1648)^2)</f>
        <v/>
      </c>
      <c r="M1648" s="27">
        <f>IF(J1648="","",MAX(0,E1648-(J1648+twcdh_off))^2)</f>
        <v/>
      </c>
      <c r="N1648" s="27">
        <f>IF(E1648="","",MAX(0,E1648-swcdh_thr)^2)</f>
        <v/>
      </c>
      <c r="O1648">
        <f>IF(K1648="","",ROUND(E1648-K1648,0))</f>
        <v/>
      </c>
      <c r="P1648">
        <f>IF(O1648="","",IF(O1648&gt;=1,O1648,0))</f>
        <v/>
      </c>
      <c r="Q1648" s="27">
        <f>IF(E1648="","",MAX(0,E1648-22))</f>
        <v/>
      </c>
      <c r="R1648" s="27">
        <f>IF(H1648=1,E1648,"")</f>
        <v/>
      </c>
      <c r="S1648" s="27">
        <f>IF(AND(H1648=1,J1648&lt;&gt;""),E1648-J1648,"")</f>
        <v/>
      </c>
      <c r="T1648">
        <f>IF(G1648="","",MONTH(G1648))</f>
        <v/>
      </c>
    </row>
    <row r="1649">
      <c r="A1649" s="24" t="n">
        <v>2020</v>
      </c>
      <c r="B1649" s="24" t="n">
        <v>3</v>
      </c>
      <c r="C1649" s="24" t="n">
        <v>9</v>
      </c>
      <c r="D1649" s="24" t="n">
        <v>16</v>
      </c>
      <c r="E1649" s="24" t="n">
        <v>11.26</v>
      </c>
      <c r="F1649" s="25">
        <f>IF($E1649="","",DATE(IF($A1649="",nominal_year,$A1649),$B1649,$C1649)+($D1649-IF(LEFT(hour_conv,1)="1",1,0))/24)</f>
        <v/>
      </c>
      <c r="G1649" s="26">
        <f>IF(F1649="","",INT(F1649))</f>
        <v/>
      </c>
      <c r="H1649">
        <f>IF(G1649="","",IF(AND(MONTH(G1649)*100+DAY(G1649)&gt;=season_lo,MONTH(G1649)*100+DAY(G1649)&lt;=season_hi),1,0))</f>
        <v/>
      </c>
      <c r="I1649">
        <f>IF(G1649="","",G1649-first_day+1)</f>
        <v/>
      </c>
      <c r="J1649" s="27">
        <f>IF(I1649="","",INDEX(Daily!$J$2:$J$421,I1649))</f>
        <v/>
      </c>
      <c r="K1649" s="27">
        <f>IF(J1649="","",J1649+cat_offset)</f>
        <v/>
      </c>
      <c r="L1649" s="27">
        <f>IF(J1649="","",MAX(0,E1649-J1649)^2)</f>
        <v/>
      </c>
      <c r="M1649" s="27">
        <f>IF(J1649="","",MAX(0,E1649-(J1649+twcdh_off))^2)</f>
        <v/>
      </c>
      <c r="N1649" s="27">
        <f>IF(E1649="","",MAX(0,E1649-swcdh_thr)^2)</f>
        <v/>
      </c>
      <c r="O1649">
        <f>IF(K1649="","",ROUND(E1649-K1649,0))</f>
        <v/>
      </c>
      <c r="P1649">
        <f>IF(O1649="","",IF(O1649&gt;=1,O1649,0))</f>
        <v/>
      </c>
      <c r="Q1649" s="27">
        <f>IF(E1649="","",MAX(0,E1649-22))</f>
        <v/>
      </c>
      <c r="R1649" s="27">
        <f>IF(H1649=1,E1649,"")</f>
        <v/>
      </c>
      <c r="S1649" s="27">
        <f>IF(AND(H1649=1,J1649&lt;&gt;""),E1649-J1649,"")</f>
        <v/>
      </c>
      <c r="T1649">
        <f>IF(G1649="","",MONTH(G1649))</f>
        <v/>
      </c>
    </row>
    <row r="1650">
      <c r="A1650" s="24" t="n">
        <v>2020</v>
      </c>
      <c r="B1650" s="24" t="n">
        <v>3</v>
      </c>
      <c r="C1650" s="24" t="n">
        <v>9</v>
      </c>
      <c r="D1650" s="24" t="n">
        <v>17</v>
      </c>
      <c r="E1650" s="24" t="n">
        <v>11.18</v>
      </c>
      <c r="F1650" s="25">
        <f>IF($E1650="","",DATE(IF($A1650="",nominal_year,$A1650),$B1650,$C1650)+($D1650-IF(LEFT(hour_conv,1)="1",1,0))/24)</f>
        <v/>
      </c>
      <c r="G1650" s="26">
        <f>IF(F1650="","",INT(F1650))</f>
        <v/>
      </c>
      <c r="H1650">
        <f>IF(G1650="","",IF(AND(MONTH(G1650)*100+DAY(G1650)&gt;=season_lo,MONTH(G1650)*100+DAY(G1650)&lt;=season_hi),1,0))</f>
        <v/>
      </c>
      <c r="I1650">
        <f>IF(G1650="","",G1650-first_day+1)</f>
        <v/>
      </c>
      <c r="J1650" s="27">
        <f>IF(I1650="","",INDEX(Daily!$J$2:$J$421,I1650))</f>
        <v/>
      </c>
      <c r="K1650" s="27">
        <f>IF(J1650="","",J1650+cat_offset)</f>
        <v/>
      </c>
      <c r="L1650" s="27">
        <f>IF(J1650="","",MAX(0,E1650-J1650)^2)</f>
        <v/>
      </c>
      <c r="M1650" s="27">
        <f>IF(J1650="","",MAX(0,E1650-(J1650+twcdh_off))^2)</f>
        <v/>
      </c>
      <c r="N1650" s="27">
        <f>IF(E1650="","",MAX(0,E1650-swcdh_thr)^2)</f>
        <v/>
      </c>
      <c r="O1650">
        <f>IF(K1650="","",ROUND(E1650-K1650,0))</f>
        <v/>
      </c>
      <c r="P1650">
        <f>IF(O1650="","",IF(O1650&gt;=1,O1650,0))</f>
        <v/>
      </c>
      <c r="Q1650" s="27">
        <f>IF(E1650="","",MAX(0,E1650-22))</f>
        <v/>
      </c>
      <c r="R1650" s="27">
        <f>IF(H1650=1,E1650,"")</f>
        <v/>
      </c>
      <c r="S1650" s="27">
        <f>IF(AND(H1650=1,J1650&lt;&gt;""),E1650-J1650,"")</f>
        <v/>
      </c>
      <c r="T1650">
        <f>IF(G1650="","",MONTH(G1650))</f>
        <v/>
      </c>
    </row>
    <row r="1651">
      <c r="A1651" s="24" t="n">
        <v>2020</v>
      </c>
      <c r="B1651" s="24" t="n">
        <v>3</v>
      </c>
      <c r="C1651" s="24" t="n">
        <v>9</v>
      </c>
      <c r="D1651" s="24" t="n">
        <v>18</v>
      </c>
      <c r="E1651" s="24" t="n">
        <v>11.66</v>
      </c>
      <c r="F1651" s="25">
        <f>IF($E1651="","",DATE(IF($A1651="",nominal_year,$A1651),$B1651,$C1651)+($D1651-IF(LEFT(hour_conv,1)="1",1,0))/24)</f>
        <v/>
      </c>
      <c r="G1651" s="26">
        <f>IF(F1651="","",INT(F1651))</f>
        <v/>
      </c>
      <c r="H1651">
        <f>IF(G1651="","",IF(AND(MONTH(G1651)*100+DAY(G1651)&gt;=season_lo,MONTH(G1651)*100+DAY(G1651)&lt;=season_hi),1,0))</f>
        <v/>
      </c>
      <c r="I1651">
        <f>IF(G1651="","",G1651-first_day+1)</f>
        <v/>
      </c>
      <c r="J1651" s="27">
        <f>IF(I1651="","",INDEX(Daily!$J$2:$J$421,I1651))</f>
        <v/>
      </c>
      <c r="K1651" s="27">
        <f>IF(J1651="","",J1651+cat_offset)</f>
        <v/>
      </c>
      <c r="L1651" s="27">
        <f>IF(J1651="","",MAX(0,E1651-J1651)^2)</f>
        <v/>
      </c>
      <c r="M1651" s="27">
        <f>IF(J1651="","",MAX(0,E1651-(J1651+twcdh_off))^2)</f>
        <v/>
      </c>
      <c r="N1651" s="27">
        <f>IF(E1651="","",MAX(0,E1651-swcdh_thr)^2)</f>
        <v/>
      </c>
      <c r="O1651">
        <f>IF(K1651="","",ROUND(E1651-K1651,0))</f>
        <v/>
      </c>
      <c r="P1651">
        <f>IF(O1651="","",IF(O1651&gt;=1,O1651,0))</f>
        <v/>
      </c>
      <c r="Q1651" s="27">
        <f>IF(E1651="","",MAX(0,E1651-22))</f>
        <v/>
      </c>
      <c r="R1651" s="27">
        <f>IF(H1651=1,E1651,"")</f>
        <v/>
      </c>
      <c r="S1651" s="27">
        <f>IF(AND(H1651=1,J1651&lt;&gt;""),E1651-J1651,"")</f>
        <v/>
      </c>
      <c r="T1651">
        <f>IF(G1651="","",MONTH(G1651))</f>
        <v/>
      </c>
    </row>
    <row r="1652">
      <c r="A1652" s="24" t="n">
        <v>2020</v>
      </c>
      <c r="B1652" s="24" t="n">
        <v>3</v>
      </c>
      <c r="C1652" s="24" t="n">
        <v>9</v>
      </c>
      <c r="D1652" s="24" t="n">
        <v>19</v>
      </c>
      <c r="E1652" s="24" t="n">
        <v>10.75</v>
      </c>
      <c r="F1652" s="25">
        <f>IF($E1652="","",DATE(IF($A1652="",nominal_year,$A1652),$B1652,$C1652)+($D1652-IF(LEFT(hour_conv,1)="1",1,0))/24)</f>
        <v/>
      </c>
      <c r="G1652" s="26">
        <f>IF(F1652="","",INT(F1652))</f>
        <v/>
      </c>
      <c r="H1652">
        <f>IF(G1652="","",IF(AND(MONTH(G1652)*100+DAY(G1652)&gt;=season_lo,MONTH(G1652)*100+DAY(G1652)&lt;=season_hi),1,0))</f>
        <v/>
      </c>
      <c r="I1652">
        <f>IF(G1652="","",G1652-first_day+1)</f>
        <v/>
      </c>
      <c r="J1652" s="27">
        <f>IF(I1652="","",INDEX(Daily!$J$2:$J$421,I1652))</f>
        <v/>
      </c>
      <c r="K1652" s="27">
        <f>IF(J1652="","",J1652+cat_offset)</f>
        <v/>
      </c>
      <c r="L1652" s="27">
        <f>IF(J1652="","",MAX(0,E1652-J1652)^2)</f>
        <v/>
      </c>
      <c r="M1652" s="27">
        <f>IF(J1652="","",MAX(0,E1652-(J1652+twcdh_off))^2)</f>
        <v/>
      </c>
      <c r="N1652" s="27">
        <f>IF(E1652="","",MAX(0,E1652-swcdh_thr)^2)</f>
        <v/>
      </c>
      <c r="O1652">
        <f>IF(K1652="","",ROUND(E1652-K1652,0))</f>
        <v/>
      </c>
      <c r="P1652">
        <f>IF(O1652="","",IF(O1652&gt;=1,O1652,0))</f>
        <v/>
      </c>
      <c r="Q1652" s="27">
        <f>IF(E1652="","",MAX(0,E1652-22))</f>
        <v/>
      </c>
      <c r="R1652" s="27">
        <f>IF(H1652=1,E1652,"")</f>
        <v/>
      </c>
      <c r="S1652" s="27">
        <f>IF(AND(H1652=1,J1652&lt;&gt;""),E1652-J1652,"")</f>
        <v/>
      </c>
      <c r="T1652">
        <f>IF(G1652="","",MONTH(G1652))</f>
        <v/>
      </c>
    </row>
    <row r="1653">
      <c r="A1653" s="24" t="n">
        <v>2020</v>
      </c>
      <c r="B1653" s="24" t="n">
        <v>3</v>
      </c>
      <c r="C1653" s="24" t="n">
        <v>9</v>
      </c>
      <c r="D1653" s="24" t="n">
        <v>20</v>
      </c>
      <c r="E1653" s="24" t="n">
        <v>9.960000000000001</v>
      </c>
      <c r="F1653" s="25">
        <f>IF($E1653="","",DATE(IF($A1653="",nominal_year,$A1653),$B1653,$C1653)+($D1653-IF(LEFT(hour_conv,1)="1",1,0))/24)</f>
        <v/>
      </c>
      <c r="G1653" s="26">
        <f>IF(F1653="","",INT(F1653))</f>
        <v/>
      </c>
      <c r="H1653">
        <f>IF(G1653="","",IF(AND(MONTH(G1653)*100+DAY(G1653)&gt;=season_lo,MONTH(G1653)*100+DAY(G1653)&lt;=season_hi),1,0))</f>
        <v/>
      </c>
      <c r="I1653">
        <f>IF(G1653="","",G1653-first_day+1)</f>
        <v/>
      </c>
      <c r="J1653" s="27">
        <f>IF(I1653="","",INDEX(Daily!$J$2:$J$421,I1653))</f>
        <v/>
      </c>
      <c r="K1653" s="27">
        <f>IF(J1653="","",J1653+cat_offset)</f>
        <v/>
      </c>
      <c r="L1653" s="27">
        <f>IF(J1653="","",MAX(0,E1653-J1653)^2)</f>
        <v/>
      </c>
      <c r="M1653" s="27">
        <f>IF(J1653="","",MAX(0,E1653-(J1653+twcdh_off))^2)</f>
        <v/>
      </c>
      <c r="N1653" s="27">
        <f>IF(E1653="","",MAX(0,E1653-swcdh_thr)^2)</f>
        <v/>
      </c>
      <c r="O1653">
        <f>IF(K1653="","",ROUND(E1653-K1653,0))</f>
        <v/>
      </c>
      <c r="P1653">
        <f>IF(O1653="","",IF(O1653&gt;=1,O1653,0))</f>
        <v/>
      </c>
      <c r="Q1653" s="27">
        <f>IF(E1653="","",MAX(0,E1653-22))</f>
        <v/>
      </c>
      <c r="R1653" s="27">
        <f>IF(H1653=1,E1653,"")</f>
        <v/>
      </c>
      <c r="S1653" s="27">
        <f>IF(AND(H1653=1,J1653&lt;&gt;""),E1653-J1653,"")</f>
        <v/>
      </c>
      <c r="T1653">
        <f>IF(G1653="","",MONTH(G1653))</f>
        <v/>
      </c>
    </row>
    <row r="1654">
      <c r="A1654" s="24" t="n">
        <v>2020</v>
      </c>
      <c r="B1654" s="24" t="n">
        <v>3</v>
      </c>
      <c r="C1654" s="24" t="n">
        <v>9</v>
      </c>
      <c r="D1654" s="24" t="n">
        <v>21</v>
      </c>
      <c r="E1654" s="24" t="n">
        <v>8.960000000000001</v>
      </c>
      <c r="F1654" s="25">
        <f>IF($E1654="","",DATE(IF($A1654="",nominal_year,$A1654),$B1654,$C1654)+($D1654-IF(LEFT(hour_conv,1)="1",1,0))/24)</f>
        <v/>
      </c>
      <c r="G1654" s="26">
        <f>IF(F1654="","",INT(F1654))</f>
        <v/>
      </c>
      <c r="H1654">
        <f>IF(G1654="","",IF(AND(MONTH(G1654)*100+DAY(G1654)&gt;=season_lo,MONTH(G1654)*100+DAY(G1654)&lt;=season_hi),1,0))</f>
        <v/>
      </c>
      <c r="I1654">
        <f>IF(G1654="","",G1654-first_day+1)</f>
        <v/>
      </c>
      <c r="J1654" s="27">
        <f>IF(I1654="","",INDEX(Daily!$J$2:$J$421,I1654))</f>
        <v/>
      </c>
      <c r="K1654" s="27">
        <f>IF(J1654="","",J1654+cat_offset)</f>
        <v/>
      </c>
      <c r="L1654" s="27">
        <f>IF(J1654="","",MAX(0,E1654-J1654)^2)</f>
        <v/>
      </c>
      <c r="M1654" s="27">
        <f>IF(J1654="","",MAX(0,E1654-(J1654+twcdh_off))^2)</f>
        <v/>
      </c>
      <c r="N1654" s="27">
        <f>IF(E1654="","",MAX(0,E1654-swcdh_thr)^2)</f>
        <v/>
      </c>
      <c r="O1654">
        <f>IF(K1654="","",ROUND(E1654-K1654,0))</f>
        <v/>
      </c>
      <c r="P1654">
        <f>IF(O1654="","",IF(O1654&gt;=1,O1654,0))</f>
        <v/>
      </c>
      <c r="Q1654" s="27">
        <f>IF(E1654="","",MAX(0,E1654-22))</f>
        <v/>
      </c>
      <c r="R1654" s="27">
        <f>IF(H1654=1,E1654,"")</f>
        <v/>
      </c>
      <c r="S1654" s="27">
        <f>IF(AND(H1654=1,J1654&lt;&gt;""),E1654-J1654,"")</f>
        <v/>
      </c>
      <c r="T1654">
        <f>IF(G1654="","",MONTH(G1654))</f>
        <v/>
      </c>
    </row>
    <row r="1655">
      <c r="A1655" s="24" t="n">
        <v>2020</v>
      </c>
      <c r="B1655" s="24" t="n">
        <v>3</v>
      </c>
      <c r="C1655" s="24" t="n">
        <v>9</v>
      </c>
      <c r="D1655" s="24" t="n">
        <v>22</v>
      </c>
      <c r="E1655" s="24" t="n">
        <v>7.98</v>
      </c>
      <c r="F1655" s="25">
        <f>IF($E1655="","",DATE(IF($A1655="",nominal_year,$A1655),$B1655,$C1655)+($D1655-IF(LEFT(hour_conv,1)="1",1,0))/24)</f>
        <v/>
      </c>
      <c r="G1655" s="26">
        <f>IF(F1655="","",INT(F1655))</f>
        <v/>
      </c>
      <c r="H1655">
        <f>IF(G1655="","",IF(AND(MONTH(G1655)*100+DAY(G1655)&gt;=season_lo,MONTH(G1655)*100+DAY(G1655)&lt;=season_hi),1,0))</f>
        <v/>
      </c>
      <c r="I1655">
        <f>IF(G1655="","",G1655-first_day+1)</f>
        <v/>
      </c>
      <c r="J1655" s="27">
        <f>IF(I1655="","",INDEX(Daily!$J$2:$J$421,I1655))</f>
        <v/>
      </c>
      <c r="K1655" s="27">
        <f>IF(J1655="","",J1655+cat_offset)</f>
        <v/>
      </c>
      <c r="L1655" s="27">
        <f>IF(J1655="","",MAX(0,E1655-J1655)^2)</f>
        <v/>
      </c>
      <c r="M1655" s="27">
        <f>IF(J1655="","",MAX(0,E1655-(J1655+twcdh_off))^2)</f>
        <v/>
      </c>
      <c r="N1655" s="27">
        <f>IF(E1655="","",MAX(0,E1655-swcdh_thr)^2)</f>
        <v/>
      </c>
      <c r="O1655">
        <f>IF(K1655="","",ROUND(E1655-K1655,0))</f>
        <v/>
      </c>
      <c r="P1655">
        <f>IF(O1655="","",IF(O1655&gt;=1,O1655,0))</f>
        <v/>
      </c>
      <c r="Q1655" s="27">
        <f>IF(E1655="","",MAX(0,E1655-22))</f>
        <v/>
      </c>
      <c r="R1655" s="27">
        <f>IF(H1655=1,E1655,"")</f>
        <v/>
      </c>
      <c r="S1655" s="27">
        <f>IF(AND(H1655=1,J1655&lt;&gt;""),E1655-J1655,"")</f>
        <v/>
      </c>
      <c r="T1655">
        <f>IF(G1655="","",MONTH(G1655))</f>
        <v/>
      </c>
    </row>
    <row r="1656">
      <c r="A1656" s="24" t="n">
        <v>2020</v>
      </c>
      <c r="B1656" s="24" t="n">
        <v>3</v>
      </c>
      <c r="C1656" s="24" t="n">
        <v>9</v>
      </c>
      <c r="D1656" s="24" t="n">
        <v>23</v>
      </c>
      <c r="E1656" s="24" t="n">
        <v>7.41</v>
      </c>
      <c r="F1656" s="25">
        <f>IF($E1656="","",DATE(IF($A1656="",nominal_year,$A1656),$B1656,$C1656)+($D1656-IF(LEFT(hour_conv,1)="1",1,0))/24)</f>
        <v/>
      </c>
      <c r="G1656" s="26">
        <f>IF(F1656="","",INT(F1656))</f>
        <v/>
      </c>
      <c r="H1656">
        <f>IF(G1656="","",IF(AND(MONTH(G1656)*100+DAY(G1656)&gt;=season_lo,MONTH(G1656)*100+DAY(G1656)&lt;=season_hi),1,0))</f>
        <v/>
      </c>
      <c r="I1656">
        <f>IF(G1656="","",G1656-first_day+1)</f>
        <v/>
      </c>
      <c r="J1656" s="27">
        <f>IF(I1656="","",INDEX(Daily!$J$2:$J$421,I1656))</f>
        <v/>
      </c>
      <c r="K1656" s="27">
        <f>IF(J1656="","",J1656+cat_offset)</f>
        <v/>
      </c>
      <c r="L1656" s="27">
        <f>IF(J1656="","",MAX(0,E1656-J1656)^2)</f>
        <v/>
      </c>
      <c r="M1656" s="27">
        <f>IF(J1656="","",MAX(0,E1656-(J1656+twcdh_off))^2)</f>
        <v/>
      </c>
      <c r="N1656" s="27">
        <f>IF(E1656="","",MAX(0,E1656-swcdh_thr)^2)</f>
        <v/>
      </c>
      <c r="O1656">
        <f>IF(K1656="","",ROUND(E1656-K1656,0))</f>
        <v/>
      </c>
      <c r="P1656">
        <f>IF(O1656="","",IF(O1656&gt;=1,O1656,0))</f>
        <v/>
      </c>
      <c r="Q1656" s="27">
        <f>IF(E1656="","",MAX(0,E1656-22))</f>
        <v/>
      </c>
      <c r="R1656" s="27">
        <f>IF(H1656=1,E1656,"")</f>
        <v/>
      </c>
      <c r="S1656" s="27">
        <f>IF(AND(H1656=1,J1656&lt;&gt;""),E1656-J1656,"")</f>
        <v/>
      </c>
      <c r="T1656">
        <f>IF(G1656="","",MONTH(G1656))</f>
        <v/>
      </c>
    </row>
    <row r="1657">
      <c r="A1657" s="24" t="n">
        <v>2020</v>
      </c>
      <c r="B1657" s="24" t="n">
        <v>3</v>
      </c>
      <c r="C1657" s="24" t="n">
        <v>9</v>
      </c>
      <c r="D1657" s="24" t="n">
        <v>24</v>
      </c>
      <c r="E1657" s="24" t="n">
        <v>5.92</v>
      </c>
      <c r="F1657" s="25">
        <f>IF($E1657="","",DATE(IF($A1657="",nominal_year,$A1657),$B1657,$C1657)+($D1657-IF(LEFT(hour_conv,1)="1",1,0))/24)</f>
        <v/>
      </c>
      <c r="G1657" s="26">
        <f>IF(F1657="","",INT(F1657))</f>
        <v/>
      </c>
      <c r="H1657">
        <f>IF(G1657="","",IF(AND(MONTH(G1657)*100+DAY(G1657)&gt;=season_lo,MONTH(G1657)*100+DAY(G1657)&lt;=season_hi),1,0))</f>
        <v/>
      </c>
      <c r="I1657">
        <f>IF(G1657="","",G1657-first_day+1)</f>
        <v/>
      </c>
      <c r="J1657" s="27">
        <f>IF(I1657="","",INDEX(Daily!$J$2:$J$421,I1657))</f>
        <v/>
      </c>
      <c r="K1657" s="27">
        <f>IF(J1657="","",J1657+cat_offset)</f>
        <v/>
      </c>
      <c r="L1657" s="27">
        <f>IF(J1657="","",MAX(0,E1657-J1657)^2)</f>
        <v/>
      </c>
      <c r="M1657" s="27">
        <f>IF(J1657="","",MAX(0,E1657-(J1657+twcdh_off))^2)</f>
        <v/>
      </c>
      <c r="N1657" s="27">
        <f>IF(E1657="","",MAX(0,E1657-swcdh_thr)^2)</f>
        <v/>
      </c>
      <c r="O1657">
        <f>IF(K1657="","",ROUND(E1657-K1657,0))</f>
        <v/>
      </c>
      <c r="P1657">
        <f>IF(O1657="","",IF(O1657&gt;=1,O1657,0))</f>
        <v/>
      </c>
      <c r="Q1657" s="27">
        <f>IF(E1657="","",MAX(0,E1657-22))</f>
        <v/>
      </c>
      <c r="R1657" s="27">
        <f>IF(H1657=1,E1657,"")</f>
        <v/>
      </c>
      <c r="S1657" s="27">
        <f>IF(AND(H1657=1,J1657&lt;&gt;""),E1657-J1657,"")</f>
        <v/>
      </c>
      <c r="T1657">
        <f>IF(G1657="","",MONTH(G1657))</f>
        <v/>
      </c>
    </row>
    <row r="1658">
      <c r="A1658" s="24" t="n">
        <v>2020</v>
      </c>
      <c r="B1658" s="24" t="n">
        <v>3</v>
      </c>
      <c r="C1658" s="24" t="n">
        <v>10</v>
      </c>
      <c r="D1658" s="24" t="n">
        <v>1</v>
      </c>
      <c r="E1658" s="24" t="n">
        <v>5.76</v>
      </c>
      <c r="F1658" s="25">
        <f>IF($E1658="","",DATE(IF($A1658="",nominal_year,$A1658),$B1658,$C1658)+($D1658-IF(LEFT(hour_conv,1)="1",1,0))/24)</f>
        <v/>
      </c>
      <c r="G1658" s="26">
        <f>IF(F1658="","",INT(F1658))</f>
        <v/>
      </c>
      <c r="H1658">
        <f>IF(G1658="","",IF(AND(MONTH(G1658)*100+DAY(G1658)&gt;=season_lo,MONTH(G1658)*100+DAY(G1658)&lt;=season_hi),1,0))</f>
        <v/>
      </c>
      <c r="I1658">
        <f>IF(G1658="","",G1658-first_day+1)</f>
        <v/>
      </c>
      <c r="J1658" s="27">
        <f>IF(I1658="","",INDEX(Daily!$J$2:$J$421,I1658))</f>
        <v/>
      </c>
      <c r="K1658" s="27">
        <f>IF(J1658="","",J1658+cat_offset)</f>
        <v/>
      </c>
      <c r="L1658" s="27">
        <f>IF(J1658="","",MAX(0,E1658-J1658)^2)</f>
        <v/>
      </c>
      <c r="M1658" s="27">
        <f>IF(J1658="","",MAX(0,E1658-(J1658+twcdh_off))^2)</f>
        <v/>
      </c>
      <c r="N1658" s="27">
        <f>IF(E1658="","",MAX(0,E1658-swcdh_thr)^2)</f>
        <v/>
      </c>
      <c r="O1658">
        <f>IF(K1658="","",ROUND(E1658-K1658,0))</f>
        <v/>
      </c>
      <c r="P1658">
        <f>IF(O1658="","",IF(O1658&gt;=1,O1658,0))</f>
        <v/>
      </c>
      <c r="Q1658" s="27">
        <f>IF(E1658="","",MAX(0,E1658-22))</f>
        <v/>
      </c>
      <c r="R1658" s="27">
        <f>IF(H1658=1,E1658,"")</f>
        <v/>
      </c>
      <c r="S1658" s="27">
        <f>IF(AND(H1658=1,J1658&lt;&gt;""),E1658-J1658,"")</f>
        <v/>
      </c>
      <c r="T1658">
        <f>IF(G1658="","",MONTH(G1658))</f>
        <v/>
      </c>
    </row>
    <row r="1659">
      <c r="A1659" s="24" t="n">
        <v>2020</v>
      </c>
      <c r="B1659" s="24" t="n">
        <v>3</v>
      </c>
      <c r="C1659" s="24" t="n">
        <v>10</v>
      </c>
      <c r="D1659" s="24" t="n">
        <v>2</v>
      </c>
      <c r="E1659" s="24" t="n">
        <v>4.05</v>
      </c>
      <c r="F1659" s="25">
        <f>IF($E1659="","",DATE(IF($A1659="",nominal_year,$A1659),$B1659,$C1659)+($D1659-IF(LEFT(hour_conv,1)="1",1,0))/24)</f>
        <v/>
      </c>
      <c r="G1659" s="26">
        <f>IF(F1659="","",INT(F1659))</f>
        <v/>
      </c>
      <c r="H1659">
        <f>IF(G1659="","",IF(AND(MONTH(G1659)*100+DAY(G1659)&gt;=season_lo,MONTH(G1659)*100+DAY(G1659)&lt;=season_hi),1,0))</f>
        <v/>
      </c>
      <c r="I1659">
        <f>IF(G1659="","",G1659-first_day+1)</f>
        <v/>
      </c>
      <c r="J1659" s="27">
        <f>IF(I1659="","",INDEX(Daily!$J$2:$J$421,I1659))</f>
        <v/>
      </c>
      <c r="K1659" s="27">
        <f>IF(J1659="","",J1659+cat_offset)</f>
        <v/>
      </c>
      <c r="L1659" s="27">
        <f>IF(J1659="","",MAX(0,E1659-J1659)^2)</f>
        <v/>
      </c>
      <c r="M1659" s="27">
        <f>IF(J1659="","",MAX(0,E1659-(J1659+twcdh_off))^2)</f>
        <v/>
      </c>
      <c r="N1659" s="27">
        <f>IF(E1659="","",MAX(0,E1659-swcdh_thr)^2)</f>
        <v/>
      </c>
      <c r="O1659">
        <f>IF(K1659="","",ROUND(E1659-K1659,0))</f>
        <v/>
      </c>
      <c r="P1659">
        <f>IF(O1659="","",IF(O1659&gt;=1,O1659,0))</f>
        <v/>
      </c>
      <c r="Q1659" s="27">
        <f>IF(E1659="","",MAX(0,E1659-22))</f>
        <v/>
      </c>
      <c r="R1659" s="27">
        <f>IF(H1659=1,E1659,"")</f>
        <v/>
      </c>
      <c r="S1659" s="27">
        <f>IF(AND(H1659=1,J1659&lt;&gt;""),E1659-J1659,"")</f>
        <v/>
      </c>
      <c r="T1659">
        <f>IF(G1659="","",MONTH(G1659))</f>
        <v/>
      </c>
    </row>
    <row r="1660">
      <c r="A1660" s="24" t="n">
        <v>2020</v>
      </c>
      <c r="B1660" s="24" t="n">
        <v>3</v>
      </c>
      <c r="C1660" s="24" t="n">
        <v>10</v>
      </c>
      <c r="D1660" s="24" t="n">
        <v>3</v>
      </c>
      <c r="E1660" s="24" t="n">
        <v>3.96</v>
      </c>
      <c r="F1660" s="25">
        <f>IF($E1660="","",DATE(IF($A1660="",nominal_year,$A1660),$B1660,$C1660)+($D1660-IF(LEFT(hour_conv,1)="1",1,0))/24)</f>
        <v/>
      </c>
      <c r="G1660" s="26">
        <f>IF(F1660="","",INT(F1660))</f>
        <v/>
      </c>
      <c r="H1660">
        <f>IF(G1660="","",IF(AND(MONTH(G1660)*100+DAY(G1660)&gt;=season_lo,MONTH(G1660)*100+DAY(G1660)&lt;=season_hi),1,0))</f>
        <v/>
      </c>
      <c r="I1660">
        <f>IF(G1660="","",G1660-first_day+1)</f>
        <v/>
      </c>
      <c r="J1660" s="27">
        <f>IF(I1660="","",INDEX(Daily!$J$2:$J$421,I1660))</f>
        <v/>
      </c>
      <c r="K1660" s="27">
        <f>IF(J1660="","",J1660+cat_offset)</f>
        <v/>
      </c>
      <c r="L1660" s="27">
        <f>IF(J1660="","",MAX(0,E1660-J1660)^2)</f>
        <v/>
      </c>
      <c r="M1660" s="27">
        <f>IF(J1660="","",MAX(0,E1660-(J1660+twcdh_off))^2)</f>
        <v/>
      </c>
      <c r="N1660" s="27">
        <f>IF(E1660="","",MAX(0,E1660-swcdh_thr)^2)</f>
        <v/>
      </c>
      <c r="O1660">
        <f>IF(K1660="","",ROUND(E1660-K1660,0))</f>
        <v/>
      </c>
      <c r="P1660">
        <f>IF(O1660="","",IF(O1660&gt;=1,O1660,0))</f>
        <v/>
      </c>
      <c r="Q1660" s="27">
        <f>IF(E1660="","",MAX(0,E1660-22))</f>
        <v/>
      </c>
      <c r="R1660" s="27">
        <f>IF(H1660=1,E1660,"")</f>
        <v/>
      </c>
      <c r="S1660" s="27">
        <f>IF(AND(H1660=1,J1660&lt;&gt;""),E1660-J1660,"")</f>
        <v/>
      </c>
      <c r="T1660">
        <f>IF(G1660="","",MONTH(G1660))</f>
        <v/>
      </c>
    </row>
    <row r="1661">
      <c r="A1661" s="24" t="n">
        <v>2020</v>
      </c>
      <c r="B1661" s="24" t="n">
        <v>3</v>
      </c>
      <c r="C1661" s="24" t="n">
        <v>10</v>
      </c>
      <c r="D1661" s="24" t="n">
        <v>4</v>
      </c>
      <c r="E1661" s="24" t="n">
        <v>3.39</v>
      </c>
      <c r="F1661" s="25">
        <f>IF($E1661="","",DATE(IF($A1661="",nominal_year,$A1661),$B1661,$C1661)+($D1661-IF(LEFT(hour_conv,1)="1",1,0))/24)</f>
        <v/>
      </c>
      <c r="G1661" s="26">
        <f>IF(F1661="","",INT(F1661))</f>
        <v/>
      </c>
      <c r="H1661">
        <f>IF(G1661="","",IF(AND(MONTH(G1661)*100+DAY(G1661)&gt;=season_lo,MONTH(G1661)*100+DAY(G1661)&lt;=season_hi),1,0))</f>
        <v/>
      </c>
      <c r="I1661">
        <f>IF(G1661="","",G1661-first_day+1)</f>
        <v/>
      </c>
      <c r="J1661" s="27">
        <f>IF(I1661="","",INDEX(Daily!$J$2:$J$421,I1661))</f>
        <v/>
      </c>
      <c r="K1661" s="27">
        <f>IF(J1661="","",J1661+cat_offset)</f>
        <v/>
      </c>
      <c r="L1661" s="27">
        <f>IF(J1661="","",MAX(0,E1661-J1661)^2)</f>
        <v/>
      </c>
      <c r="M1661" s="27">
        <f>IF(J1661="","",MAX(0,E1661-(J1661+twcdh_off))^2)</f>
        <v/>
      </c>
      <c r="N1661" s="27">
        <f>IF(E1661="","",MAX(0,E1661-swcdh_thr)^2)</f>
        <v/>
      </c>
      <c r="O1661">
        <f>IF(K1661="","",ROUND(E1661-K1661,0))</f>
        <v/>
      </c>
      <c r="P1661">
        <f>IF(O1661="","",IF(O1661&gt;=1,O1661,0))</f>
        <v/>
      </c>
      <c r="Q1661" s="27">
        <f>IF(E1661="","",MAX(0,E1661-22))</f>
        <v/>
      </c>
      <c r="R1661" s="27">
        <f>IF(H1661=1,E1661,"")</f>
        <v/>
      </c>
      <c r="S1661" s="27">
        <f>IF(AND(H1661=1,J1661&lt;&gt;""),E1661-J1661,"")</f>
        <v/>
      </c>
      <c r="T1661">
        <f>IF(G1661="","",MONTH(G1661))</f>
        <v/>
      </c>
    </row>
    <row r="1662">
      <c r="A1662" s="24" t="n">
        <v>2020</v>
      </c>
      <c r="B1662" s="24" t="n">
        <v>3</v>
      </c>
      <c r="C1662" s="24" t="n">
        <v>10</v>
      </c>
      <c r="D1662" s="24" t="n">
        <v>5</v>
      </c>
      <c r="E1662" s="24" t="n">
        <v>3.93</v>
      </c>
      <c r="F1662" s="25">
        <f>IF($E1662="","",DATE(IF($A1662="",nominal_year,$A1662),$B1662,$C1662)+($D1662-IF(LEFT(hour_conv,1)="1",1,0))/24)</f>
        <v/>
      </c>
      <c r="G1662" s="26">
        <f>IF(F1662="","",INT(F1662))</f>
        <v/>
      </c>
      <c r="H1662">
        <f>IF(G1662="","",IF(AND(MONTH(G1662)*100+DAY(G1662)&gt;=season_lo,MONTH(G1662)*100+DAY(G1662)&lt;=season_hi),1,0))</f>
        <v/>
      </c>
      <c r="I1662">
        <f>IF(G1662="","",G1662-first_day+1)</f>
        <v/>
      </c>
      <c r="J1662" s="27">
        <f>IF(I1662="","",INDEX(Daily!$J$2:$J$421,I1662))</f>
        <v/>
      </c>
      <c r="K1662" s="27">
        <f>IF(J1662="","",J1662+cat_offset)</f>
        <v/>
      </c>
      <c r="L1662" s="27">
        <f>IF(J1662="","",MAX(0,E1662-J1662)^2)</f>
        <v/>
      </c>
      <c r="M1662" s="27">
        <f>IF(J1662="","",MAX(0,E1662-(J1662+twcdh_off))^2)</f>
        <v/>
      </c>
      <c r="N1662" s="27">
        <f>IF(E1662="","",MAX(0,E1662-swcdh_thr)^2)</f>
        <v/>
      </c>
      <c r="O1662">
        <f>IF(K1662="","",ROUND(E1662-K1662,0))</f>
        <v/>
      </c>
      <c r="P1662">
        <f>IF(O1662="","",IF(O1662&gt;=1,O1662,0))</f>
        <v/>
      </c>
      <c r="Q1662" s="27">
        <f>IF(E1662="","",MAX(0,E1662-22))</f>
        <v/>
      </c>
      <c r="R1662" s="27">
        <f>IF(H1662=1,E1662,"")</f>
        <v/>
      </c>
      <c r="S1662" s="27">
        <f>IF(AND(H1662=1,J1662&lt;&gt;""),E1662-J1662,"")</f>
        <v/>
      </c>
      <c r="T1662">
        <f>IF(G1662="","",MONTH(G1662))</f>
        <v/>
      </c>
    </row>
    <row r="1663">
      <c r="A1663" s="24" t="n">
        <v>2020</v>
      </c>
      <c r="B1663" s="24" t="n">
        <v>3</v>
      </c>
      <c r="C1663" s="24" t="n">
        <v>10</v>
      </c>
      <c r="D1663" s="24" t="n">
        <v>6</v>
      </c>
      <c r="E1663" s="24" t="n">
        <v>4.65</v>
      </c>
      <c r="F1663" s="25">
        <f>IF($E1663="","",DATE(IF($A1663="",nominal_year,$A1663),$B1663,$C1663)+($D1663-IF(LEFT(hour_conv,1)="1",1,0))/24)</f>
        <v/>
      </c>
      <c r="G1663" s="26">
        <f>IF(F1663="","",INT(F1663))</f>
        <v/>
      </c>
      <c r="H1663">
        <f>IF(G1663="","",IF(AND(MONTH(G1663)*100+DAY(G1663)&gt;=season_lo,MONTH(G1663)*100+DAY(G1663)&lt;=season_hi),1,0))</f>
        <v/>
      </c>
      <c r="I1663">
        <f>IF(G1663="","",G1663-first_day+1)</f>
        <v/>
      </c>
      <c r="J1663" s="27">
        <f>IF(I1663="","",INDEX(Daily!$J$2:$J$421,I1663))</f>
        <v/>
      </c>
      <c r="K1663" s="27">
        <f>IF(J1663="","",J1663+cat_offset)</f>
        <v/>
      </c>
      <c r="L1663" s="27">
        <f>IF(J1663="","",MAX(0,E1663-J1663)^2)</f>
        <v/>
      </c>
      <c r="M1663" s="27">
        <f>IF(J1663="","",MAX(0,E1663-(J1663+twcdh_off))^2)</f>
        <v/>
      </c>
      <c r="N1663" s="27">
        <f>IF(E1663="","",MAX(0,E1663-swcdh_thr)^2)</f>
        <v/>
      </c>
      <c r="O1663">
        <f>IF(K1663="","",ROUND(E1663-K1663,0))</f>
        <v/>
      </c>
      <c r="P1663">
        <f>IF(O1663="","",IF(O1663&gt;=1,O1663,0))</f>
        <v/>
      </c>
      <c r="Q1663" s="27">
        <f>IF(E1663="","",MAX(0,E1663-22))</f>
        <v/>
      </c>
      <c r="R1663" s="27">
        <f>IF(H1663=1,E1663,"")</f>
        <v/>
      </c>
      <c r="S1663" s="27">
        <f>IF(AND(H1663=1,J1663&lt;&gt;""),E1663-J1663,"")</f>
        <v/>
      </c>
      <c r="T1663">
        <f>IF(G1663="","",MONTH(G1663))</f>
        <v/>
      </c>
    </row>
    <row r="1664">
      <c r="A1664" s="24" t="n">
        <v>2020</v>
      </c>
      <c r="B1664" s="24" t="n">
        <v>3</v>
      </c>
      <c r="C1664" s="24" t="n">
        <v>10</v>
      </c>
      <c r="D1664" s="24" t="n">
        <v>7</v>
      </c>
      <c r="E1664" s="24" t="n">
        <v>5.62</v>
      </c>
      <c r="F1664" s="25">
        <f>IF($E1664="","",DATE(IF($A1664="",nominal_year,$A1664),$B1664,$C1664)+($D1664-IF(LEFT(hour_conv,1)="1",1,0))/24)</f>
        <v/>
      </c>
      <c r="G1664" s="26">
        <f>IF(F1664="","",INT(F1664))</f>
        <v/>
      </c>
      <c r="H1664">
        <f>IF(G1664="","",IF(AND(MONTH(G1664)*100+DAY(G1664)&gt;=season_lo,MONTH(G1664)*100+DAY(G1664)&lt;=season_hi),1,0))</f>
        <v/>
      </c>
      <c r="I1664">
        <f>IF(G1664="","",G1664-first_day+1)</f>
        <v/>
      </c>
      <c r="J1664" s="27">
        <f>IF(I1664="","",INDEX(Daily!$J$2:$J$421,I1664))</f>
        <v/>
      </c>
      <c r="K1664" s="27">
        <f>IF(J1664="","",J1664+cat_offset)</f>
        <v/>
      </c>
      <c r="L1664" s="27">
        <f>IF(J1664="","",MAX(0,E1664-J1664)^2)</f>
        <v/>
      </c>
      <c r="M1664" s="27">
        <f>IF(J1664="","",MAX(0,E1664-(J1664+twcdh_off))^2)</f>
        <v/>
      </c>
      <c r="N1664" s="27">
        <f>IF(E1664="","",MAX(0,E1664-swcdh_thr)^2)</f>
        <v/>
      </c>
      <c r="O1664">
        <f>IF(K1664="","",ROUND(E1664-K1664,0))</f>
        <v/>
      </c>
      <c r="P1664">
        <f>IF(O1664="","",IF(O1664&gt;=1,O1664,0))</f>
        <v/>
      </c>
      <c r="Q1664" s="27">
        <f>IF(E1664="","",MAX(0,E1664-22))</f>
        <v/>
      </c>
      <c r="R1664" s="27">
        <f>IF(H1664=1,E1664,"")</f>
        <v/>
      </c>
      <c r="S1664" s="27">
        <f>IF(AND(H1664=1,J1664&lt;&gt;""),E1664-J1664,"")</f>
        <v/>
      </c>
      <c r="T1664">
        <f>IF(G1664="","",MONTH(G1664))</f>
        <v/>
      </c>
    </row>
    <row r="1665">
      <c r="A1665" s="24" t="n">
        <v>2020</v>
      </c>
      <c r="B1665" s="24" t="n">
        <v>3</v>
      </c>
      <c r="C1665" s="24" t="n">
        <v>10</v>
      </c>
      <c r="D1665" s="24" t="n">
        <v>8</v>
      </c>
      <c r="E1665" s="24" t="n">
        <v>5.55</v>
      </c>
      <c r="F1665" s="25">
        <f>IF($E1665="","",DATE(IF($A1665="",nominal_year,$A1665),$B1665,$C1665)+($D1665-IF(LEFT(hour_conv,1)="1",1,0))/24)</f>
        <v/>
      </c>
      <c r="G1665" s="26">
        <f>IF(F1665="","",INT(F1665))</f>
        <v/>
      </c>
      <c r="H1665">
        <f>IF(G1665="","",IF(AND(MONTH(G1665)*100+DAY(G1665)&gt;=season_lo,MONTH(G1665)*100+DAY(G1665)&lt;=season_hi),1,0))</f>
        <v/>
      </c>
      <c r="I1665">
        <f>IF(G1665="","",G1665-first_day+1)</f>
        <v/>
      </c>
      <c r="J1665" s="27">
        <f>IF(I1665="","",INDEX(Daily!$J$2:$J$421,I1665))</f>
        <v/>
      </c>
      <c r="K1665" s="27">
        <f>IF(J1665="","",J1665+cat_offset)</f>
        <v/>
      </c>
      <c r="L1665" s="27">
        <f>IF(J1665="","",MAX(0,E1665-J1665)^2)</f>
        <v/>
      </c>
      <c r="M1665" s="27">
        <f>IF(J1665="","",MAX(0,E1665-(J1665+twcdh_off))^2)</f>
        <v/>
      </c>
      <c r="N1665" s="27">
        <f>IF(E1665="","",MAX(0,E1665-swcdh_thr)^2)</f>
        <v/>
      </c>
      <c r="O1665">
        <f>IF(K1665="","",ROUND(E1665-K1665,0))</f>
        <v/>
      </c>
      <c r="P1665">
        <f>IF(O1665="","",IF(O1665&gt;=1,O1665,0))</f>
        <v/>
      </c>
      <c r="Q1665" s="27">
        <f>IF(E1665="","",MAX(0,E1665-22))</f>
        <v/>
      </c>
      <c r="R1665" s="27">
        <f>IF(H1665=1,E1665,"")</f>
        <v/>
      </c>
      <c r="S1665" s="27">
        <f>IF(AND(H1665=1,J1665&lt;&gt;""),E1665-J1665,"")</f>
        <v/>
      </c>
      <c r="T1665">
        <f>IF(G1665="","",MONTH(G1665))</f>
        <v/>
      </c>
    </row>
    <row r="1666">
      <c r="A1666" s="24" t="n">
        <v>2020</v>
      </c>
      <c r="B1666" s="24" t="n">
        <v>3</v>
      </c>
      <c r="C1666" s="24" t="n">
        <v>10</v>
      </c>
      <c r="D1666" s="24" t="n">
        <v>9</v>
      </c>
      <c r="E1666" s="24" t="n">
        <v>6.72</v>
      </c>
      <c r="F1666" s="25">
        <f>IF($E1666="","",DATE(IF($A1666="",nominal_year,$A1666),$B1666,$C1666)+($D1666-IF(LEFT(hour_conv,1)="1",1,0))/24)</f>
        <v/>
      </c>
      <c r="G1666" s="26">
        <f>IF(F1666="","",INT(F1666))</f>
        <v/>
      </c>
      <c r="H1666">
        <f>IF(G1666="","",IF(AND(MONTH(G1666)*100+DAY(G1666)&gt;=season_lo,MONTH(G1666)*100+DAY(G1666)&lt;=season_hi),1,0))</f>
        <v/>
      </c>
      <c r="I1666">
        <f>IF(G1666="","",G1666-first_day+1)</f>
        <v/>
      </c>
      <c r="J1666" s="27">
        <f>IF(I1666="","",INDEX(Daily!$J$2:$J$421,I1666))</f>
        <v/>
      </c>
      <c r="K1666" s="27">
        <f>IF(J1666="","",J1666+cat_offset)</f>
        <v/>
      </c>
      <c r="L1666" s="27">
        <f>IF(J1666="","",MAX(0,E1666-J1666)^2)</f>
        <v/>
      </c>
      <c r="M1666" s="27">
        <f>IF(J1666="","",MAX(0,E1666-(J1666+twcdh_off))^2)</f>
        <v/>
      </c>
      <c r="N1666" s="27">
        <f>IF(E1666="","",MAX(0,E1666-swcdh_thr)^2)</f>
        <v/>
      </c>
      <c r="O1666">
        <f>IF(K1666="","",ROUND(E1666-K1666,0))</f>
        <v/>
      </c>
      <c r="P1666">
        <f>IF(O1666="","",IF(O1666&gt;=1,O1666,0))</f>
        <v/>
      </c>
      <c r="Q1666" s="27">
        <f>IF(E1666="","",MAX(0,E1666-22))</f>
        <v/>
      </c>
      <c r="R1666" s="27">
        <f>IF(H1666=1,E1666,"")</f>
        <v/>
      </c>
      <c r="S1666" s="27">
        <f>IF(AND(H1666=1,J1666&lt;&gt;""),E1666-J1666,"")</f>
        <v/>
      </c>
      <c r="T1666">
        <f>IF(G1666="","",MONTH(G1666))</f>
        <v/>
      </c>
    </row>
    <row r="1667">
      <c r="A1667" s="24" t="n">
        <v>2020</v>
      </c>
      <c r="B1667" s="24" t="n">
        <v>3</v>
      </c>
      <c r="C1667" s="24" t="n">
        <v>10</v>
      </c>
      <c r="D1667" s="24" t="n">
        <v>10</v>
      </c>
      <c r="E1667" s="24" t="n">
        <v>7.55</v>
      </c>
      <c r="F1667" s="25">
        <f>IF($E1667="","",DATE(IF($A1667="",nominal_year,$A1667),$B1667,$C1667)+($D1667-IF(LEFT(hour_conv,1)="1",1,0))/24)</f>
        <v/>
      </c>
      <c r="G1667" s="26">
        <f>IF(F1667="","",INT(F1667))</f>
        <v/>
      </c>
      <c r="H1667">
        <f>IF(G1667="","",IF(AND(MONTH(G1667)*100+DAY(G1667)&gt;=season_lo,MONTH(G1667)*100+DAY(G1667)&lt;=season_hi),1,0))</f>
        <v/>
      </c>
      <c r="I1667">
        <f>IF(G1667="","",G1667-first_day+1)</f>
        <v/>
      </c>
      <c r="J1667" s="27">
        <f>IF(I1667="","",INDEX(Daily!$J$2:$J$421,I1667))</f>
        <v/>
      </c>
      <c r="K1667" s="27">
        <f>IF(J1667="","",J1667+cat_offset)</f>
        <v/>
      </c>
      <c r="L1667" s="27">
        <f>IF(J1667="","",MAX(0,E1667-J1667)^2)</f>
        <v/>
      </c>
      <c r="M1667" s="27">
        <f>IF(J1667="","",MAX(0,E1667-(J1667+twcdh_off))^2)</f>
        <v/>
      </c>
      <c r="N1667" s="27">
        <f>IF(E1667="","",MAX(0,E1667-swcdh_thr)^2)</f>
        <v/>
      </c>
      <c r="O1667">
        <f>IF(K1667="","",ROUND(E1667-K1667,0))</f>
        <v/>
      </c>
      <c r="P1667">
        <f>IF(O1667="","",IF(O1667&gt;=1,O1667,0))</f>
        <v/>
      </c>
      <c r="Q1667" s="27">
        <f>IF(E1667="","",MAX(0,E1667-22))</f>
        <v/>
      </c>
      <c r="R1667" s="27">
        <f>IF(H1667=1,E1667,"")</f>
        <v/>
      </c>
      <c r="S1667" s="27">
        <f>IF(AND(H1667=1,J1667&lt;&gt;""),E1667-J1667,"")</f>
        <v/>
      </c>
      <c r="T1667">
        <f>IF(G1667="","",MONTH(G1667))</f>
        <v/>
      </c>
    </row>
    <row r="1668">
      <c r="A1668" s="24" t="n">
        <v>2020</v>
      </c>
      <c r="B1668" s="24" t="n">
        <v>3</v>
      </c>
      <c r="C1668" s="24" t="n">
        <v>10</v>
      </c>
      <c r="D1668" s="24" t="n">
        <v>11</v>
      </c>
      <c r="E1668" s="24" t="n">
        <v>8.369999999999999</v>
      </c>
      <c r="F1668" s="25">
        <f>IF($E1668="","",DATE(IF($A1668="",nominal_year,$A1668),$B1668,$C1668)+($D1668-IF(LEFT(hour_conv,1)="1",1,0))/24)</f>
        <v/>
      </c>
      <c r="G1668" s="26">
        <f>IF(F1668="","",INT(F1668))</f>
        <v/>
      </c>
      <c r="H1668">
        <f>IF(G1668="","",IF(AND(MONTH(G1668)*100+DAY(G1668)&gt;=season_lo,MONTH(G1668)*100+DAY(G1668)&lt;=season_hi),1,0))</f>
        <v/>
      </c>
      <c r="I1668">
        <f>IF(G1668="","",G1668-first_day+1)</f>
        <v/>
      </c>
      <c r="J1668" s="27">
        <f>IF(I1668="","",INDEX(Daily!$J$2:$J$421,I1668))</f>
        <v/>
      </c>
      <c r="K1668" s="27">
        <f>IF(J1668="","",J1668+cat_offset)</f>
        <v/>
      </c>
      <c r="L1668" s="27">
        <f>IF(J1668="","",MAX(0,E1668-J1668)^2)</f>
        <v/>
      </c>
      <c r="M1668" s="27">
        <f>IF(J1668="","",MAX(0,E1668-(J1668+twcdh_off))^2)</f>
        <v/>
      </c>
      <c r="N1668" s="27">
        <f>IF(E1668="","",MAX(0,E1668-swcdh_thr)^2)</f>
        <v/>
      </c>
      <c r="O1668">
        <f>IF(K1668="","",ROUND(E1668-K1668,0))</f>
        <v/>
      </c>
      <c r="P1668">
        <f>IF(O1668="","",IF(O1668&gt;=1,O1668,0))</f>
        <v/>
      </c>
      <c r="Q1668" s="27">
        <f>IF(E1668="","",MAX(0,E1668-22))</f>
        <v/>
      </c>
      <c r="R1668" s="27">
        <f>IF(H1668=1,E1668,"")</f>
        <v/>
      </c>
      <c r="S1668" s="27">
        <f>IF(AND(H1668=1,J1668&lt;&gt;""),E1668-J1668,"")</f>
        <v/>
      </c>
      <c r="T1668">
        <f>IF(G1668="","",MONTH(G1668))</f>
        <v/>
      </c>
    </row>
    <row r="1669">
      <c r="A1669" s="24" t="n">
        <v>2020</v>
      </c>
      <c r="B1669" s="24" t="n">
        <v>3</v>
      </c>
      <c r="C1669" s="24" t="n">
        <v>10</v>
      </c>
      <c r="D1669" s="24" t="n">
        <v>12</v>
      </c>
      <c r="E1669" s="24" t="n">
        <v>9.09</v>
      </c>
      <c r="F1669" s="25">
        <f>IF($E1669="","",DATE(IF($A1669="",nominal_year,$A1669),$B1669,$C1669)+($D1669-IF(LEFT(hour_conv,1)="1",1,0))/24)</f>
        <v/>
      </c>
      <c r="G1669" s="26">
        <f>IF(F1669="","",INT(F1669))</f>
        <v/>
      </c>
      <c r="H1669">
        <f>IF(G1669="","",IF(AND(MONTH(G1669)*100+DAY(G1669)&gt;=season_lo,MONTH(G1669)*100+DAY(G1669)&lt;=season_hi),1,0))</f>
        <v/>
      </c>
      <c r="I1669">
        <f>IF(G1669="","",G1669-first_day+1)</f>
        <v/>
      </c>
      <c r="J1669" s="27">
        <f>IF(I1669="","",INDEX(Daily!$J$2:$J$421,I1669))</f>
        <v/>
      </c>
      <c r="K1669" s="27">
        <f>IF(J1669="","",J1669+cat_offset)</f>
        <v/>
      </c>
      <c r="L1669" s="27">
        <f>IF(J1669="","",MAX(0,E1669-J1669)^2)</f>
        <v/>
      </c>
      <c r="M1669" s="27">
        <f>IF(J1669="","",MAX(0,E1669-(J1669+twcdh_off))^2)</f>
        <v/>
      </c>
      <c r="N1669" s="27">
        <f>IF(E1669="","",MAX(0,E1669-swcdh_thr)^2)</f>
        <v/>
      </c>
      <c r="O1669">
        <f>IF(K1669="","",ROUND(E1669-K1669,0))</f>
        <v/>
      </c>
      <c r="P1669">
        <f>IF(O1669="","",IF(O1669&gt;=1,O1669,0))</f>
        <v/>
      </c>
      <c r="Q1669" s="27">
        <f>IF(E1669="","",MAX(0,E1669-22))</f>
        <v/>
      </c>
      <c r="R1669" s="27">
        <f>IF(H1669=1,E1669,"")</f>
        <v/>
      </c>
      <c r="S1669" s="27">
        <f>IF(AND(H1669=1,J1669&lt;&gt;""),E1669-J1669,"")</f>
        <v/>
      </c>
      <c r="T1669">
        <f>IF(G1669="","",MONTH(G1669))</f>
        <v/>
      </c>
    </row>
    <row r="1670">
      <c r="A1670" s="24" t="n">
        <v>2020</v>
      </c>
      <c r="B1670" s="24" t="n">
        <v>3</v>
      </c>
      <c r="C1670" s="24" t="n">
        <v>10</v>
      </c>
      <c r="D1670" s="24" t="n">
        <v>13</v>
      </c>
      <c r="E1670" s="24" t="n">
        <v>10.37</v>
      </c>
      <c r="F1670" s="25">
        <f>IF($E1670="","",DATE(IF($A1670="",nominal_year,$A1670),$B1670,$C1670)+($D1670-IF(LEFT(hour_conv,1)="1",1,0))/24)</f>
        <v/>
      </c>
      <c r="G1670" s="26">
        <f>IF(F1670="","",INT(F1670))</f>
        <v/>
      </c>
      <c r="H1670">
        <f>IF(G1670="","",IF(AND(MONTH(G1670)*100+DAY(G1670)&gt;=season_lo,MONTH(G1670)*100+DAY(G1670)&lt;=season_hi),1,0))</f>
        <v/>
      </c>
      <c r="I1670">
        <f>IF(G1670="","",G1670-first_day+1)</f>
        <v/>
      </c>
      <c r="J1670" s="27">
        <f>IF(I1670="","",INDEX(Daily!$J$2:$J$421,I1670))</f>
        <v/>
      </c>
      <c r="K1670" s="27">
        <f>IF(J1670="","",J1670+cat_offset)</f>
        <v/>
      </c>
      <c r="L1670" s="27">
        <f>IF(J1670="","",MAX(0,E1670-J1670)^2)</f>
        <v/>
      </c>
      <c r="M1670" s="27">
        <f>IF(J1670="","",MAX(0,E1670-(J1670+twcdh_off))^2)</f>
        <v/>
      </c>
      <c r="N1670" s="27">
        <f>IF(E1670="","",MAX(0,E1670-swcdh_thr)^2)</f>
        <v/>
      </c>
      <c r="O1670">
        <f>IF(K1670="","",ROUND(E1670-K1670,0))</f>
        <v/>
      </c>
      <c r="P1670">
        <f>IF(O1670="","",IF(O1670&gt;=1,O1670,0))</f>
        <v/>
      </c>
      <c r="Q1670" s="27">
        <f>IF(E1670="","",MAX(0,E1670-22))</f>
        <v/>
      </c>
      <c r="R1670" s="27">
        <f>IF(H1670=1,E1670,"")</f>
        <v/>
      </c>
      <c r="S1670" s="27">
        <f>IF(AND(H1670=1,J1670&lt;&gt;""),E1670-J1670,"")</f>
        <v/>
      </c>
      <c r="T1670">
        <f>IF(G1670="","",MONTH(G1670))</f>
        <v/>
      </c>
    </row>
    <row r="1671">
      <c r="A1671" s="24" t="n">
        <v>2020</v>
      </c>
      <c r="B1671" s="24" t="n">
        <v>3</v>
      </c>
      <c r="C1671" s="24" t="n">
        <v>10</v>
      </c>
      <c r="D1671" s="24" t="n">
        <v>14</v>
      </c>
      <c r="E1671" s="24" t="n">
        <v>10.25</v>
      </c>
      <c r="F1671" s="25">
        <f>IF($E1671="","",DATE(IF($A1671="",nominal_year,$A1671),$B1671,$C1671)+($D1671-IF(LEFT(hour_conv,1)="1",1,0))/24)</f>
        <v/>
      </c>
      <c r="G1671" s="26">
        <f>IF(F1671="","",INT(F1671))</f>
        <v/>
      </c>
      <c r="H1671">
        <f>IF(G1671="","",IF(AND(MONTH(G1671)*100+DAY(G1671)&gt;=season_lo,MONTH(G1671)*100+DAY(G1671)&lt;=season_hi),1,0))</f>
        <v/>
      </c>
      <c r="I1671">
        <f>IF(G1671="","",G1671-first_day+1)</f>
        <v/>
      </c>
      <c r="J1671" s="27">
        <f>IF(I1671="","",INDEX(Daily!$J$2:$J$421,I1671))</f>
        <v/>
      </c>
      <c r="K1671" s="27">
        <f>IF(J1671="","",J1671+cat_offset)</f>
        <v/>
      </c>
      <c r="L1671" s="27">
        <f>IF(J1671="","",MAX(0,E1671-J1671)^2)</f>
        <v/>
      </c>
      <c r="M1671" s="27">
        <f>IF(J1671="","",MAX(0,E1671-(J1671+twcdh_off))^2)</f>
        <v/>
      </c>
      <c r="N1671" s="27">
        <f>IF(E1671="","",MAX(0,E1671-swcdh_thr)^2)</f>
        <v/>
      </c>
      <c r="O1671">
        <f>IF(K1671="","",ROUND(E1671-K1671,0))</f>
        <v/>
      </c>
      <c r="P1671">
        <f>IF(O1671="","",IF(O1671&gt;=1,O1671,0))</f>
        <v/>
      </c>
      <c r="Q1671" s="27">
        <f>IF(E1671="","",MAX(0,E1671-22))</f>
        <v/>
      </c>
      <c r="R1671" s="27">
        <f>IF(H1671=1,E1671,"")</f>
        <v/>
      </c>
      <c r="S1671" s="27">
        <f>IF(AND(H1671=1,J1671&lt;&gt;""),E1671-J1671,"")</f>
        <v/>
      </c>
      <c r="T1671">
        <f>IF(G1671="","",MONTH(G1671))</f>
        <v/>
      </c>
    </row>
    <row r="1672">
      <c r="A1672" s="24" t="n">
        <v>2020</v>
      </c>
      <c r="B1672" s="24" t="n">
        <v>3</v>
      </c>
      <c r="C1672" s="24" t="n">
        <v>10</v>
      </c>
      <c r="D1672" s="24" t="n">
        <v>15</v>
      </c>
      <c r="E1672" s="24" t="n">
        <v>11.37</v>
      </c>
      <c r="F1672" s="25">
        <f>IF($E1672="","",DATE(IF($A1672="",nominal_year,$A1672),$B1672,$C1672)+($D1672-IF(LEFT(hour_conv,1)="1",1,0))/24)</f>
        <v/>
      </c>
      <c r="G1672" s="26">
        <f>IF(F1672="","",INT(F1672))</f>
        <v/>
      </c>
      <c r="H1672">
        <f>IF(G1672="","",IF(AND(MONTH(G1672)*100+DAY(G1672)&gt;=season_lo,MONTH(G1672)*100+DAY(G1672)&lt;=season_hi),1,0))</f>
        <v/>
      </c>
      <c r="I1672">
        <f>IF(G1672="","",G1672-first_day+1)</f>
        <v/>
      </c>
      <c r="J1672" s="27">
        <f>IF(I1672="","",INDEX(Daily!$J$2:$J$421,I1672))</f>
        <v/>
      </c>
      <c r="K1672" s="27">
        <f>IF(J1672="","",J1672+cat_offset)</f>
        <v/>
      </c>
      <c r="L1672" s="27">
        <f>IF(J1672="","",MAX(0,E1672-J1672)^2)</f>
        <v/>
      </c>
      <c r="M1672" s="27">
        <f>IF(J1672="","",MAX(0,E1672-(J1672+twcdh_off))^2)</f>
        <v/>
      </c>
      <c r="N1672" s="27">
        <f>IF(E1672="","",MAX(0,E1672-swcdh_thr)^2)</f>
        <v/>
      </c>
      <c r="O1672">
        <f>IF(K1672="","",ROUND(E1672-K1672,0))</f>
        <v/>
      </c>
      <c r="P1672">
        <f>IF(O1672="","",IF(O1672&gt;=1,O1672,0))</f>
        <v/>
      </c>
      <c r="Q1672" s="27">
        <f>IF(E1672="","",MAX(0,E1672-22))</f>
        <v/>
      </c>
      <c r="R1672" s="27">
        <f>IF(H1672=1,E1672,"")</f>
        <v/>
      </c>
      <c r="S1672" s="27">
        <f>IF(AND(H1672=1,J1672&lt;&gt;""),E1672-J1672,"")</f>
        <v/>
      </c>
      <c r="T1672">
        <f>IF(G1672="","",MONTH(G1672))</f>
        <v/>
      </c>
    </row>
    <row r="1673">
      <c r="A1673" s="24" t="n">
        <v>2020</v>
      </c>
      <c r="B1673" s="24" t="n">
        <v>3</v>
      </c>
      <c r="C1673" s="24" t="n">
        <v>10</v>
      </c>
      <c r="D1673" s="24" t="n">
        <v>16</v>
      </c>
      <c r="E1673" s="24" t="n">
        <v>11.47</v>
      </c>
      <c r="F1673" s="25">
        <f>IF($E1673="","",DATE(IF($A1673="",nominal_year,$A1673),$B1673,$C1673)+($D1673-IF(LEFT(hour_conv,1)="1",1,0))/24)</f>
        <v/>
      </c>
      <c r="G1673" s="26">
        <f>IF(F1673="","",INT(F1673))</f>
        <v/>
      </c>
      <c r="H1673">
        <f>IF(G1673="","",IF(AND(MONTH(G1673)*100+DAY(G1673)&gt;=season_lo,MONTH(G1673)*100+DAY(G1673)&lt;=season_hi),1,0))</f>
        <v/>
      </c>
      <c r="I1673">
        <f>IF(G1673="","",G1673-first_day+1)</f>
        <v/>
      </c>
      <c r="J1673" s="27">
        <f>IF(I1673="","",INDEX(Daily!$J$2:$J$421,I1673))</f>
        <v/>
      </c>
      <c r="K1673" s="27">
        <f>IF(J1673="","",J1673+cat_offset)</f>
        <v/>
      </c>
      <c r="L1673" s="27">
        <f>IF(J1673="","",MAX(0,E1673-J1673)^2)</f>
        <v/>
      </c>
      <c r="M1673" s="27">
        <f>IF(J1673="","",MAX(0,E1673-(J1673+twcdh_off))^2)</f>
        <v/>
      </c>
      <c r="N1673" s="27">
        <f>IF(E1673="","",MAX(0,E1673-swcdh_thr)^2)</f>
        <v/>
      </c>
      <c r="O1673">
        <f>IF(K1673="","",ROUND(E1673-K1673,0))</f>
        <v/>
      </c>
      <c r="P1673">
        <f>IF(O1673="","",IF(O1673&gt;=1,O1673,0))</f>
        <v/>
      </c>
      <c r="Q1673" s="27">
        <f>IF(E1673="","",MAX(0,E1673-22))</f>
        <v/>
      </c>
      <c r="R1673" s="27">
        <f>IF(H1673=1,E1673,"")</f>
        <v/>
      </c>
      <c r="S1673" s="27">
        <f>IF(AND(H1673=1,J1673&lt;&gt;""),E1673-J1673,"")</f>
        <v/>
      </c>
      <c r="T1673">
        <f>IF(G1673="","",MONTH(G1673))</f>
        <v/>
      </c>
    </row>
    <row r="1674">
      <c r="A1674" s="24" t="n">
        <v>2020</v>
      </c>
      <c r="B1674" s="24" t="n">
        <v>3</v>
      </c>
      <c r="C1674" s="24" t="n">
        <v>10</v>
      </c>
      <c r="D1674" s="24" t="n">
        <v>17</v>
      </c>
      <c r="E1674" s="24" t="n">
        <v>11.07</v>
      </c>
      <c r="F1674" s="25">
        <f>IF($E1674="","",DATE(IF($A1674="",nominal_year,$A1674),$B1674,$C1674)+($D1674-IF(LEFT(hour_conv,1)="1",1,0))/24)</f>
        <v/>
      </c>
      <c r="G1674" s="26">
        <f>IF(F1674="","",INT(F1674))</f>
        <v/>
      </c>
      <c r="H1674">
        <f>IF(G1674="","",IF(AND(MONTH(G1674)*100+DAY(G1674)&gt;=season_lo,MONTH(G1674)*100+DAY(G1674)&lt;=season_hi),1,0))</f>
        <v/>
      </c>
      <c r="I1674">
        <f>IF(G1674="","",G1674-first_day+1)</f>
        <v/>
      </c>
      <c r="J1674" s="27">
        <f>IF(I1674="","",INDEX(Daily!$J$2:$J$421,I1674))</f>
        <v/>
      </c>
      <c r="K1674" s="27">
        <f>IF(J1674="","",J1674+cat_offset)</f>
        <v/>
      </c>
      <c r="L1674" s="27">
        <f>IF(J1674="","",MAX(0,E1674-J1674)^2)</f>
        <v/>
      </c>
      <c r="M1674" s="27">
        <f>IF(J1674="","",MAX(0,E1674-(J1674+twcdh_off))^2)</f>
        <v/>
      </c>
      <c r="N1674" s="27">
        <f>IF(E1674="","",MAX(0,E1674-swcdh_thr)^2)</f>
        <v/>
      </c>
      <c r="O1674">
        <f>IF(K1674="","",ROUND(E1674-K1674,0))</f>
        <v/>
      </c>
      <c r="P1674">
        <f>IF(O1674="","",IF(O1674&gt;=1,O1674,0))</f>
        <v/>
      </c>
      <c r="Q1674" s="27">
        <f>IF(E1674="","",MAX(0,E1674-22))</f>
        <v/>
      </c>
      <c r="R1674" s="27">
        <f>IF(H1674=1,E1674,"")</f>
        <v/>
      </c>
      <c r="S1674" s="27">
        <f>IF(AND(H1674=1,J1674&lt;&gt;""),E1674-J1674,"")</f>
        <v/>
      </c>
      <c r="T1674">
        <f>IF(G1674="","",MONTH(G1674))</f>
        <v/>
      </c>
    </row>
    <row r="1675">
      <c r="A1675" s="24" t="n">
        <v>2020</v>
      </c>
      <c r="B1675" s="24" t="n">
        <v>3</v>
      </c>
      <c r="C1675" s="24" t="n">
        <v>10</v>
      </c>
      <c r="D1675" s="24" t="n">
        <v>18</v>
      </c>
      <c r="E1675" s="24" t="n">
        <v>10.56</v>
      </c>
      <c r="F1675" s="25">
        <f>IF($E1675="","",DATE(IF($A1675="",nominal_year,$A1675),$B1675,$C1675)+($D1675-IF(LEFT(hour_conv,1)="1",1,0))/24)</f>
        <v/>
      </c>
      <c r="G1675" s="26">
        <f>IF(F1675="","",INT(F1675))</f>
        <v/>
      </c>
      <c r="H1675">
        <f>IF(G1675="","",IF(AND(MONTH(G1675)*100+DAY(G1675)&gt;=season_lo,MONTH(G1675)*100+DAY(G1675)&lt;=season_hi),1,0))</f>
        <v/>
      </c>
      <c r="I1675">
        <f>IF(G1675="","",G1675-first_day+1)</f>
        <v/>
      </c>
      <c r="J1675" s="27">
        <f>IF(I1675="","",INDEX(Daily!$J$2:$J$421,I1675))</f>
        <v/>
      </c>
      <c r="K1675" s="27">
        <f>IF(J1675="","",J1675+cat_offset)</f>
        <v/>
      </c>
      <c r="L1675" s="27">
        <f>IF(J1675="","",MAX(0,E1675-J1675)^2)</f>
        <v/>
      </c>
      <c r="M1675" s="27">
        <f>IF(J1675="","",MAX(0,E1675-(J1675+twcdh_off))^2)</f>
        <v/>
      </c>
      <c r="N1675" s="27">
        <f>IF(E1675="","",MAX(0,E1675-swcdh_thr)^2)</f>
        <v/>
      </c>
      <c r="O1675">
        <f>IF(K1675="","",ROUND(E1675-K1675,0))</f>
        <v/>
      </c>
      <c r="P1675">
        <f>IF(O1675="","",IF(O1675&gt;=1,O1675,0))</f>
        <v/>
      </c>
      <c r="Q1675" s="27">
        <f>IF(E1675="","",MAX(0,E1675-22))</f>
        <v/>
      </c>
      <c r="R1675" s="27">
        <f>IF(H1675=1,E1675,"")</f>
        <v/>
      </c>
      <c r="S1675" s="27">
        <f>IF(AND(H1675=1,J1675&lt;&gt;""),E1675-J1675,"")</f>
        <v/>
      </c>
      <c r="T1675">
        <f>IF(G1675="","",MONTH(G1675))</f>
        <v/>
      </c>
    </row>
    <row r="1676">
      <c r="A1676" s="24" t="n">
        <v>2020</v>
      </c>
      <c r="B1676" s="24" t="n">
        <v>3</v>
      </c>
      <c r="C1676" s="24" t="n">
        <v>10</v>
      </c>
      <c r="D1676" s="24" t="n">
        <v>19</v>
      </c>
      <c r="E1676" s="24" t="n">
        <v>9.82</v>
      </c>
      <c r="F1676" s="25">
        <f>IF($E1676="","",DATE(IF($A1676="",nominal_year,$A1676),$B1676,$C1676)+($D1676-IF(LEFT(hour_conv,1)="1",1,0))/24)</f>
        <v/>
      </c>
      <c r="G1676" s="26">
        <f>IF(F1676="","",INT(F1676))</f>
        <v/>
      </c>
      <c r="H1676">
        <f>IF(G1676="","",IF(AND(MONTH(G1676)*100+DAY(G1676)&gt;=season_lo,MONTH(G1676)*100+DAY(G1676)&lt;=season_hi),1,0))</f>
        <v/>
      </c>
      <c r="I1676">
        <f>IF(G1676="","",G1676-first_day+1)</f>
        <v/>
      </c>
      <c r="J1676" s="27">
        <f>IF(I1676="","",INDEX(Daily!$J$2:$J$421,I1676))</f>
        <v/>
      </c>
      <c r="K1676" s="27">
        <f>IF(J1676="","",J1676+cat_offset)</f>
        <v/>
      </c>
      <c r="L1676" s="27">
        <f>IF(J1676="","",MAX(0,E1676-J1676)^2)</f>
        <v/>
      </c>
      <c r="M1676" s="27">
        <f>IF(J1676="","",MAX(0,E1676-(J1676+twcdh_off))^2)</f>
        <v/>
      </c>
      <c r="N1676" s="27">
        <f>IF(E1676="","",MAX(0,E1676-swcdh_thr)^2)</f>
        <v/>
      </c>
      <c r="O1676">
        <f>IF(K1676="","",ROUND(E1676-K1676,0))</f>
        <v/>
      </c>
      <c r="P1676">
        <f>IF(O1676="","",IF(O1676&gt;=1,O1676,0))</f>
        <v/>
      </c>
      <c r="Q1676" s="27">
        <f>IF(E1676="","",MAX(0,E1676-22))</f>
        <v/>
      </c>
      <c r="R1676" s="27">
        <f>IF(H1676=1,E1676,"")</f>
        <v/>
      </c>
      <c r="S1676" s="27">
        <f>IF(AND(H1676=1,J1676&lt;&gt;""),E1676-J1676,"")</f>
        <v/>
      </c>
      <c r="T1676">
        <f>IF(G1676="","",MONTH(G1676))</f>
        <v/>
      </c>
    </row>
    <row r="1677">
      <c r="A1677" s="24" t="n">
        <v>2020</v>
      </c>
      <c r="B1677" s="24" t="n">
        <v>3</v>
      </c>
      <c r="C1677" s="24" t="n">
        <v>10</v>
      </c>
      <c r="D1677" s="24" t="n">
        <v>20</v>
      </c>
      <c r="E1677" s="24" t="n">
        <v>10.35</v>
      </c>
      <c r="F1677" s="25">
        <f>IF($E1677="","",DATE(IF($A1677="",nominal_year,$A1677),$B1677,$C1677)+($D1677-IF(LEFT(hour_conv,1)="1",1,0))/24)</f>
        <v/>
      </c>
      <c r="G1677" s="26">
        <f>IF(F1677="","",INT(F1677))</f>
        <v/>
      </c>
      <c r="H1677">
        <f>IF(G1677="","",IF(AND(MONTH(G1677)*100+DAY(G1677)&gt;=season_lo,MONTH(G1677)*100+DAY(G1677)&lt;=season_hi),1,0))</f>
        <v/>
      </c>
      <c r="I1677">
        <f>IF(G1677="","",G1677-first_day+1)</f>
        <v/>
      </c>
      <c r="J1677" s="27">
        <f>IF(I1677="","",INDEX(Daily!$J$2:$J$421,I1677))</f>
        <v/>
      </c>
      <c r="K1677" s="27">
        <f>IF(J1677="","",J1677+cat_offset)</f>
        <v/>
      </c>
      <c r="L1677" s="27">
        <f>IF(J1677="","",MAX(0,E1677-J1677)^2)</f>
        <v/>
      </c>
      <c r="M1677" s="27">
        <f>IF(J1677="","",MAX(0,E1677-(J1677+twcdh_off))^2)</f>
        <v/>
      </c>
      <c r="N1677" s="27">
        <f>IF(E1677="","",MAX(0,E1677-swcdh_thr)^2)</f>
        <v/>
      </c>
      <c r="O1677">
        <f>IF(K1677="","",ROUND(E1677-K1677,0))</f>
        <v/>
      </c>
      <c r="P1677">
        <f>IF(O1677="","",IF(O1677&gt;=1,O1677,0))</f>
        <v/>
      </c>
      <c r="Q1677" s="27">
        <f>IF(E1677="","",MAX(0,E1677-22))</f>
        <v/>
      </c>
      <c r="R1677" s="27">
        <f>IF(H1677=1,E1677,"")</f>
        <v/>
      </c>
      <c r="S1677" s="27">
        <f>IF(AND(H1677=1,J1677&lt;&gt;""),E1677-J1677,"")</f>
        <v/>
      </c>
      <c r="T1677">
        <f>IF(G1677="","",MONTH(G1677))</f>
        <v/>
      </c>
    </row>
    <row r="1678">
      <c r="A1678" s="24" t="n">
        <v>2020</v>
      </c>
      <c r="B1678" s="24" t="n">
        <v>3</v>
      </c>
      <c r="C1678" s="24" t="n">
        <v>10</v>
      </c>
      <c r="D1678" s="24" t="n">
        <v>21</v>
      </c>
      <c r="E1678" s="24" t="n">
        <v>8.17</v>
      </c>
      <c r="F1678" s="25">
        <f>IF($E1678="","",DATE(IF($A1678="",nominal_year,$A1678),$B1678,$C1678)+($D1678-IF(LEFT(hour_conv,1)="1",1,0))/24)</f>
        <v/>
      </c>
      <c r="G1678" s="26">
        <f>IF(F1678="","",INT(F1678))</f>
        <v/>
      </c>
      <c r="H1678">
        <f>IF(G1678="","",IF(AND(MONTH(G1678)*100+DAY(G1678)&gt;=season_lo,MONTH(G1678)*100+DAY(G1678)&lt;=season_hi),1,0))</f>
        <v/>
      </c>
      <c r="I1678">
        <f>IF(G1678="","",G1678-first_day+1)</f>
        <v/>
      </c>
      <c r="J1678" s="27">
        <f>IF(I1678="","",INDEX(Daily!$J$2:$J$421,I1678))</f>
        <v/>
      </c>
      <c r="K1678" s="27">
        <f>IF(J1678="","",J1678+cat_offset)</f>
        <v/>
      </c>
      <c r="L1678" s="27">
        <f>IF(J1678="","",MAX(0,E1678-J1678)^2)</f>
        <v/>
      </c>
      <c r="M1678" s="27">
        <f>IF(J1678="","",MAX(0,E1678-(J1678+twcdh_off))^2)</f>
        <v/>
      </c>
      <c r="N1678" s="27">
        <f>IF(E1678="","",MAX(0,E1678-swcdh_thr)^2)</f>
        <v/>
      </c>
      <c r="O1678">
        <f>IF(K1678="","",ROUND(E1678-K1678,0))</f>
        <v/>
      </c>
      <c r="P1678">
        <f>IF(O1678="","",IF(O1678&gt;=1,O1678,0))</f>
        <v/>
      </c>
      <c r="Q1678" s="27">
        <f>IF(E1678="","",MAX(0,E1678-22))</f>
        <v/>
      </c>
      <c r="R1678" s="27">
        <f>IF(H1678=1,E1678,"")</f>
        <v/>
      </c>
      <c r="S1678" s="27">
        <f>IF(AND(H1678=1,J1678&lt;&gt;""),E1678-J1678,"")</f>
        <v/>
      </c>
      <c r="T1678">
        <f>IF(G1678="","",MONTH(G1678))</f>
        <v/>
      </c>
    </row>
    <row r="1679">
      <c r="A1679" s="24" t="n">
        <v>2020</v>
      </c>
      <c r="B1679" s="24" t="n">
        <v>3</v>
      </c>
      <c r="C1679" s="24" t="n">
        <v>10</v>
      </c>
      <c r="D1679" s="24" t="n">
        <v>22</v>
      </c>
      <c r="E1679" s="24" t="n">
        <v>8.359999999999999</v>
      </c>
      <c r="F1679" s="25">
        <f>IF($E1679="","",DATE(IF($A1679="",nominal_year,$A1679),$B1679,$C1679)+($D1679-IF(LEFT(hour_conv,1)="1",1,0))/24)</f>
        <v/>
      </c>
      <c r="G1679" s="26">
        <f>IF(F1679="","",INT(F1679))</f>
        <v/>
      </c>
      <c r="H1679">
        <f>IF(G1679="","",IF(AND(MONTH(G1679)*100+DAY(G1679)&gt;=season_lo,MONTH(G1679)*100+DAY(G1679)&lt;=season_hi),1,0))</f>
        <v/>
      </c>
      <c r="I1679">
        <f>IF(G1679="","",G1679-first_day+1)</f>
        <v/>
      </c>
      <c r="J1679" s="27">
        <f>IF(I1679="","",INDEX(Daily!$J$2:$J$421,I1679))</f>
        <v/>
      </c>
      <c r="K1679" s="27">
        <f>IF(J1679="","",J1679+cat_offset)</f>
        <v/>
      </c>
      <c r="L1679" s="27">
        <f>IF(J1679="","",MAX(0,E1679-J1679)^2)</f>
        <v/>
      </c>
      <c r="M1679" s="27">
        <f>IF(J1679="","",MAX(0,E1679-(J1679+twcdh_off))^2)</f>
        <v/>
      </c>
      <c r="N1679" s="27">
        <f>IF(E1679="","",MAX(0,E1679-swcdh_thr)^2)</f>
        <v/>
      </c>
      <c r="O1679">
        <f>IF(K1679="","",ROUND(E1679-K1679,0))</f>
        <v/>
      </c>
      <c r="P1679">
        <f>IF(O1679="","",IF(O1679&gt;=1,O1679,0))</f>
        <v/>
      </c>
      <c r="Q1679" s="27">
        <f>IF(E1679="","",MAX(0,E1679-22))</f>
        <v/>
      </c>
      <c r="R1679" s="27">
        <f>IF(H1679=1,E1679,"")</f>
        <v/>
      </c>
      <c r="S1679" s="27">
        <f>IF(AND(H1679=1,J1679&lt;&gt;""),E1679-J1679,"")</f>
        <v/>
      </c>
      <c r="T1679">
        <f>IF(G1679="","",MONTH(G1679))</f>
        <v/>
      </c>
    </row>
    <row r="1680">
      <c r="A1680" s="24" t="n">
        <v>2020</v>
      </c>
      <c r="B1680" s="24" t="n">
        <v>3</v>
      </c>
      <c r="C1680" s="24" t="n">
        <v>10</v>
      </c>
      <c r="D1680" s="24" t="n">
        <v>23</v>
      </c>
      <c r="E1680" s="24" t="n">
        <v>7.01</v>
      </c>
      <c r="F1680" s="25">
        <f>IF($E1680="","",DATE(IF($A1680="",nominal_year,$A1680),$B1680,$C1680)+($D1680-IF(LEFT(hour_conv,1)="1",1,0))/24)</f>
        <v/>
      </c>
      <c r="G1680" s="26">
        <f>IF(F1680="","",INT(F1680))</f>
        <v/>
      </c>
      <c r="H1680">
        <f>IF(G1680="","",IF(AND(MONTH(G1680)*100+DAY(G1680)&gt;=season_lo,MONTH(G1680)*100+DAY(G1680)&lt;=season_hi),1,0))</f>
        <v/>
      </c>
      <c r="I1680">
        <f>IF(G1680="","",G1680-first_day+1)</f>
        <v/>
      </c>
      <c r="J1680" s="27">
        <f>IF(I1680="","",INDEX(Daily!$J$2:$J$421,I1680))</f>
        <v/>
      </c>
      <c r="K1680" s="27">
        <f>IF(J1680="","",J1680+cat_offset)</f>
        <v/>
      </c>
      <c r="L1680" s="27">
        <f>IF(J1680="","",MAX(0,E1680-J1680)^2)</f>
        <v/>
      </c>
      <c r="M1680" s="27">
        <f>IF(J1680="","",MAX(0,E1680-(J1680+twcdh_off))^2)</f>
        <v/>
      </c>
      <c r="N1680" s="27">
        <f>IF(E1680="","",MAX(0,E1680-swcdh_thr)^2)</f>
        <v/>
      </c>
      <c r="O1680">
        <f>IF(K1680="","",ROUND(E1680-K1680,0))</f>
        <v/>
      </c>
      <c r="P1680">
        <f>IF(O1680="","",IF(O1680&gt;=1,O1680,0))</f>
        <v/>
      </c>
      <c r="Q1680" s="27">
        <f>IF(E1680="","",MAX(0,E1680-22))</f>
        <v/>
      </c>
      <c r="R1680" s="27">
        <f>IF(H1680=1,E1680,"")</f>
        <v/>
      </c>
      <c r="S1680" s="27">
        <f>IF(AND(H1680=1,J1680&lt;&gt;""),E1680-J1680,"")</f>
        <v/>
      </c>
      <c r="T1680">
        <f>IF(G1680="","",MONTH(G1680))</f>
        <v/>
      </c>
    </row>
    <row r="1681">
      <c r="A1681" s="24" t="n">
        <v>2020</v>
      </c>
      <c r="B1681" s="24" t="n">
        <v>3</v>
      </c>
      <c r="C1681" s="24" t="n">
        <v>10</v>
      </c>
      <c r="D1681" s="24" t="n">
        <v>24</v>
      </c>
      <c r="E1681" s="24" t="n">
        <v>5.72</v>
      </c>
      <c r="F1681" s="25">
        <f>IF($E1681="","",DATE(IF($A1681="",nominal_year,$A1681),$B1681,$C1681)+($D1681-IF(LEFT(hour_conv,1)="1",1,0))/24)</f>
        <v/>
      </c>
      <c r="G1681" s="26">
        <f>IF(F1681="","",INT(F1681))</f>
        <v/>
      </c>
      <c r="H1681">
        <f>IF(G1681="","",IF(AND(MONTH(G1681)*100+DAY(G1681)&gt;=season_lo,MONTH(G1681)*100+DAY(G1681)&lt;=season_hi),1,0))</f>
        <v/>
      </c>
      <c r="I1681">
        <f>IF(G1681="","",G1681-first_day+1)</f>
        <v/>
      </c>
      <c r="J1681" s="27">
        <f>IF(I1681="","",INDEX(Daily!$J$2:$J$421,I1681))</f>
        <v/>
      </c>
      <c r="K1681" s="27">
        <f>IF(J1681="","",J1681+cat_offset)</f>
        <v/>
      </c>
      <c r="L1681" s="27">
        <f>IF(J1681="","",MAX(0,E1681-J1681)^2)</f>
        <v/>
      </c>
      <c r="M1681" s="27">
        <f>IF(J1681="","",MAX(0,E1681-(J1681+twcdh_off))^2)</f>
        <v/>
      </c>
      <c r="N1681" s="27">
        <f>IF(E1681="","",MAX(0,E1681-swcdh_thr)^2)</f>
        <v/>
      </c>
      <c r="O1681">
        <f>IF(K1681="","",ROUND(E1681-K1681,0))</f>
        <v/>
      </c>
      <c r="P1681">
        <f>IF(O1681="","",IF(O1681&gt;=1,O1681,0))</f>
        <v/>
      </c>
      <c r="Q1681" s="27">
        <f>IF(E1681="","",MAX(0,E1681-22))</f>
        <v/>
      </c>
      <c r="R1681" s="27">
        <f>IF(H1681=1,E1681,"")</f>
        <v/>
      </c>
      <c r="S1681" s="27">
        <f>IF(AND(H1681=1,J1681&lt;&gt;""),E1681-J1681,"")</f>
        <v/>
      </c>
      <c r="T1681">
        <f>IF(G1681="","",MONTH(G1681))</f>
        <v/>
      </c>
    </row>
    <row r="1682">
      <c r="A1682" s="24" t="n">
        <v>2020</v>
      </c>
      <c r="B1682" s="24" t="n">
        <v>3</v>
      </c>
      <c r="C1682" s="24" t="n">
        <v>11</v>
      </c>
      <c r="D1682" s="24" t="n">
        <v>1</v>
      </c>
      <c r="E1682" s="24" t="n">
        <v>2.91</v>
      </c>
      <c r="F1682" s="25">
        <f>IF($E1682="","",DATE(IF($A1682="",nominal_year,$A1682),$B1682,$C1682)+($D1682-IF(LEFT(hour_conv,1)="1",1,0))/24)</f>
        <v/>
      </c>
      <c r="G1682" s="26">
        <f>IF(F1682="","",INT(F1682))</f>
        <v/>
      </c>
      <c r="H1682">
        <f>IF(G1682="","",IF(AND(MONTH(G1682)*100+DAY(G1682)&gt;=season_lo,MONTH(G1682)*100+DAY(G1682)&lt;=season_hi),1,0))</f>
        <v/>
      </c>
      <c r="I1682">
        <f>IF(G1682="","",G1682-first_day+1)</f>
        <v/>
      </c>
      <c r="J1682" s="27">
        <f>IF(I1682="","",INDEX(Daily!$J$2:$J$421,I1682))</f>
        <v/>
      </c>
      <c r="K1682" s="27">
        <f>IF(J1682="","",J1682+cat_offset)</f>
        <v/>
      </c>
      <c r="L1682" s="27">
        <f>IF(J1682="","",MAX(0,E1682-J1682)^2)</f>
        <v/>
      </c>
      <c r="M1682" s="27">
        <f>IF(J1682="","",MAX(0,E1682-(J1682+twcdh_off))^2)</f>
        <v/>
      </c>
      <c r="N1682" s="27">
        <f>IF(E1682="","",MAX(0,E1682-swcdh_thr)^2)</f>
        <v/>
      </c>
      <c r="O1682">
        <f>IF(K1682="","",ROUND(E1682-K1682,0))</f>
        <v/>
      </c>
      <c r="P1682">
        <f>IF(O1682="","",IF(O1682&gt;=1,O1682,0))</f>
        <v/>
      </c>
      <c r="Q1682" s="27">
        <f>IF(E1682="","",MAX(0,E1682-22))</f>
        <v/>
      </c>
      <c r="R1682" s="27">
        <f>IF(H1682=1,E1682,"")</f>
        <v/>
      </c>
      <c r="S1682" s="27">
        <f>IF(AND(H1682=1,J1682&lt;&gt;""),E1682-J1682,"")</f>
        <v/>
      </c>
      <c r="T1682">
        <f>IF(G1682="","",MONTH(G1682))</f>
        <v/>
      </c>
    </row>
    <row r="1683">
      <c r="A1683" s="24" t="n">
        <v>2020</v>
      </c>
      <c r="B1683" s="24" t="n">
        <v>3</v>
      </c>
      <c r="C1683" s="24" t="n">
        <v>11</v>
      </c>
      <c r="D1683" s="24" t="n">
        <v>2</v>
      </c>
      <c r="E1683" s="24" t="n">
        <v>3.19</v>
      </c>
      <c r="F1683" s="25">
        <f>IF($E1683="","",DATE(IF($A1683="",nominal_year,$A1683),$B1683,$C1683)+($D1683-IF(LEFT(hour_conv,1)="1",1,0))/24)</f>
        <v/>
      </c>
      <c r="G1683" s="26">
        <f>IF(F1683="","",INT(F1683))</f>
        <v/>
      </c>
      <c r="H1683">
        <f>IF(G1683="","",IF(AND(MONTH(G1683)*100+DAY(G1683)&gt;=season_lo,MONTH(G1683)*100+DAY(G1683)&lt;=season_hi),1,0))</f>
        <v/>
      </c>
      <c r="I1683">
        <f>IF(G1683="","",G1683-first_day+1)</f>
        <v/>
      </c>
      <c r="J1683" s="27">
        <f>IF(I1683="","",INDEX(Daily!$J$2:$J$421,I1683))</f>
        <v/>
      </c>
      <c r="K1683" s="27">
        <f>IF(J1683="","",J1683+cat_offset)</f>
        <v/>
      </c>
      <c r="L1683" s="27">
        <f>IF(J1683="","",MAX(0,E1683-J1683)^2)</f>
        <v/>
      </c>
      <c r="M1683" s="27">
        <f>IF(J1683="","",MAX(0,E1683-(J1683+twcdh_off))^2)</f>
        <v/>
      </c>
      <c r="N1683" s="27">
        <f>IF(E1683="","",MAX(0,E1683-swcdh_thr)^2)</f>
        <v/>
      </c>
      <c r="O1683">
        <f>IF(K1683="","",ROUND(E1683-K1683,0))</f>
        <v/>
      </c>
      <c r="P1683">
        <f>IF(O1683="","",IF(O1683&gt;=1,O1683,0))</f>
        <v/>
      </c>
      <c r="Q1683" s="27">
        <f>IF(E1683="","",MAX(0,E1683-22))</f>
        <v/>
      </c>
      <c r="R1683" s="27">
        <f>IF(H1683=1,E1683,"")</f>
        <v/>
      </c>
      <c r="S1683" s="27">
        <f>IF(AND(H1683=1,J1683&lt;&gt;""),E1683-J1683,"")</f>
        <v/>
      </c>
      <c r="T1683">
        <f>IF(G1683="","",MONTH(G1683))</f>
        <v/>
      </c>
    </row>
    <row r="1684">
      <c r="A1684" s="24" t="n">
        <v>2020</v>
      </c>
      <c r="B1684" s="24" t="n">
        <v>3</v>
      </c>
      <c r="C1684" s="24" t="n">
        <v>11</v>
      </c>
      <c r="D1684" s="24" t="n">
        <v>3</v>
      </c>
      <c r="E1684" s="24" t="n">
        <v>3.1</v>
      </c>
      <c r="F1684" s="25">
        <f>IF($E1684="","",DATE(IF($A1684="",nominal_year,$A1684),$B1684,$C1684)+($D1684-IF(LEFT(hour_conv,1)="1",1,0))/24)</f>
        <v/>
      </c>
      <c r="G1684" s="26">
        <f>IF(F1684="","",INT(F1684))</f>
        <v/>
      </c>
      <c r="H1684">
        <f>IF(G1684="","",IF(AND(MONTH(G1684)*100+DAY(G1684)&gt;=season_lo,MONTH(G1684)*100+DAY(G1684)&lt;=season_hi),1,0))</f>
        <v/>
      </c>
      <c r="I1684">
        <f>IF(G1684="","",G1684-first_day+1)</f>
        <v/>
      </c>
      <c r="J1684" s="27">
        <f>IF(I1684="","",INDEX(Daily!$J$2:$J$421,I1684))</f>
        <v/>
      </c>
      <c r="K1684" s="27">
        <f>IF(J1684="","",J1684+cat_offset)</f>
        <v/>
      </c>
      <c r="L1684" s="27">
        <f>IF(J1684="","",MAX(0,E1684-J1684)^2)</f>
        <v/>
      </c>
      <c r="M1684" s="27">
        <f>IF(J1684="","",MAX(0,E1684-(J1684+twcdh_off))^2)</f>
        <v/>
      </c>
      <c r="N1684" s="27">
        <f>IF(E1684="","",MAX(0,E1684-swcdh_thr)^2)</f>
        <v/>
      </c>
      <c r="O1684">
        <f>IF(K1684="","",ROUND(E1684-K1684,0))</f>
        <v/>
      </c>
      <c r="P1684">
        <f>IF(O1684="","",IF(O1684&gt;=1,O1684,0))</f>
        <v/>
      </c>
      <c r="Q1684" s="27">
        <f>IF(E1684="","",MAX(0,E1684-22))</f>
        <v/>
      </c>
      <c r="R1684" s="27">
        <f>IF(H1684=1,E1684,"")</f>
        <v/>
      </c>
      <c r="S1684" s="27">
        <f>IF(AND(H1684=1,J1684&lt;&gt;""),E1684-J1684,"")</f>
        <v/>
      </c>
      <c r="T1684">
        <f>IF(G1684="","",MONTH(G1684))</f>
        <v/>
      </c>
    </row>
    <row r="1685">
      <c r="A1685" s="24" t="n">
        <v>2020</v>
      </c>
      <c r="B1685" s="24" t="n">
        <v>3</v>
      </c>
      <c r="C1685" s="24" t="n">
        <v>11</v>
      </c>
      <c r="D1685" s="24" t="n">
        <v>4</v>
      </c>
      <c r="E1685" s="24" t="n">
        <v>1.91</v>
      </c>
      <c r="F1685" s="25">
        <f>IF($E1685="","",DATE(IF($A1685="",nominal_year,$A1685),$B1685,$C1685)+($D1685-IF(LEFT(hour_conv,1)="1",1,0))/24)</f>
        <v/>
      </c>
      <c r="G1685" s="26">
        <f>IF(F1685="","",INT(F1685))</f>
        <v/>
      </c>
      <c r="H1685">
        <f>IF(G1685="","",IF(AND(MONTH(G1685)*100+DAY(G1685)&gt;=season_lo,MONTH(G1685)*100+DAY(G1685)&lt;=season_hi),1,0))</f>
        <v/>
      </c>
      <c r="I1685">
        <f>IF(G1685="","",G1685-first_day+1)</f>
        <v/>
      </c>
      <c r="J1685" s="27">
        <f>IF(I1685="","",INDEX(Daily!$J$2:$J$421,I1685))</f>
        <v/>
      </c>
      <c r="K1685" s="27">
        <f>IF(J1685="","",J1685+cat_offset)</f>
        <v/>
      </c>
      <c r="L1685" s="27">
        <f>IF(J1685="","",MAX(0,E1685-J1685)^2)</f>
        <v/>
      </c>
      <c r="M1685" s="27">
        <f>IF(J1685="","",MAX(0,E1685-(J1685+twcdh_off))^2)</f>
        <v/>
      </c>
      <c r="N1685" s="27">
        <f>IF(E1685="","",MAX(0,E1685-swcdh_thr)^2)</f>
        <v/>
      </c>
      <c r="O1685">
        <f>IF(K1685="","",ROUND(E1685-K1685,0))</f>
        <v/>
      </c>
      <c r="P1685">
        <f>IF(O1685="","",IF(O1685&gt;=1,O1685,0))</f>
        <v/>
      </c>
      <c r="Q1685" s="27">
        <f>IF(E1685="","",MAX(0,E1685-22))</f>
        <v/>
      </c>
      <c r="R1685" s="27">
        <f>IF(H1685=1,E1685,"")</f>
        <v/>
      </c>
      <c r="S1685" s="27">
        <f>IF(AND(H1685=1,J1685&lt;&gt;""),E1685-J1685,"")</f>
        <v/>
      </c>
      <c r="T1685">
        <f>IF(G1685="","",MONTH(G1685))</f>
        <v/>
      </c>
    </row>
    <row r="1686">
      <c r="A1686" s="24" t="n">
        <v>2020</v>
      </c>
      <c r="B1686" s="24" t="n">
        <v>3</v>
      </c>
      <c r="C1686" s="24" t="n">
        <v>11</v>
      </c>
      <c r="D1686" s="24" t="n">
        <v>5</v>
      </c>
      <c r="E1686" s="24" t="n">
        <v>2.29</v>
      </c>
      <c r="F1686" s="25">
        <f>IF($E1686="","",DATE(IF($A1686="",nominal_year,$A1686),$B1686,$C1686)+($D1686-IF(LEFT(hour_conv,1)="1",1,0))/24)</f>
        <v/>
      </c>
      <c r="G1686" s="26">
        <f>IF(F1686="","",INT(F1686))</f>
        <v/>
      </c>
      <c r="H1686">
        <f>IF(G1686="","",IF(AND(MONTH(G1686)*100+DAY(G1686)&gt;=season_lo,MONTH(G1686)*100+DAY(G1686)&lt;=season_hi),1,0))</f>
        <v/>
      </c>
      <c r="I1686">
        <f>IF(G1686="","",G1686-first_day+1)</f>
        <v/>
      </c>
      <c r="J1686" s="27">
        <f>IF(I1686="","",INDEX(Daily!$J$2:$J$421,I1686))</f>
        <v/>
      </c>
      <c r="K1686" s="27">
        <f>IF(J1686="","",J1686+cat_offset)</f>
        <v/>
      </c>
      <c r="L1686" s="27">
        <f>IF(J1686="","",MAX(0,E1686-J1686)^2)</f>
        <v/>
      </c>
      <c r="M1686" s="27">
        <f>IF(J1686="","",MAX(0,E1686-(J1686+twcdh_off))^2)</f>
        <v/>
      </c>
      <c r="N1686" s="27">
        <f>IF(E1686="","",MAX(0,E1686-swcdh_thr)^2)</f>
        <v/>
      </c>
      <c r="O1686">
        <f>IF(K1686="","",ROUND(E1686-K1686,0))</f>
        <v/>
      </c>
      <c r="P1686">
        <f>IF(O1686="","",IF(O1686&gt;=1,O1686,0))</f>
        <v/>
      </c>
      <c r="Q1686" s="27">
        <f>IF(E1686="","",MAX(0,E1686-22))</f>
        <v/>
      </c>
      <c r="R1686" s="27">
        <f>IF(H1686=1,E1686,"")</f>
        <v/>
      </c>
      <c r="S1686" s="27">
        <f>IF(AND(H1686=1,J1686&lt;&gt;""),E1686-J1686,"")</f>
        <v/>
      </c>
      <c r="T1686">
        <f>IF(G1686="","",MONTH(G1686))</f>
        <v/>
      </c>
    </row>
    <row r="1687">
      <c r="A1687" s="24" t="n">
        <v>2020</v>
      </c>
      <c r="B1687" s="24" t="n">
        <v>3</v>
      </c>
      <c r="C1687" s="24" t="n">
        <v>11</v>
      </c>
      <c r="D1687" s="24" t="n">
        <v>6</v>
      </c>
      <c r="E1687" s="24" t="n">
        <v>3.21</v>
      </c>
      <c r="F1687" s="25">
        <f>IF($E1687="","",DATE(IF($A1687="",nominal_year,$A1687),$B1687,$C1687)+($D1687-IF(LEFT(hour_conv,1)="1",1,0))/24)</f>
        <v/>
      </c>
      <c r="G1687" s="26">
        <f>IF(F1687="","",INT(F1687))</f>
        <v/>
      </c>
      <c r="H1687">
        <f>IF(G1687="","",IF(AND(MONTH(G1687)*100+DAY(G1687)&gt;=season_lo,MONTH(G1687)*100+DAY(G1687)&lt;=season_hi),1,0))</f>
        <v/>
      </c>
      <c r="I1687">
        <f>IF(G1687="","",G1687-first_day+1)</f>
        <v/>
      </c>
      <c r="J1687" s="27">
        <f>IF(I1687="","",INDEX(Daily!$J$2:$J$421,I1687))</f>
        <v/>
      </c>
      <c r="K1687" s="27">
        <f>IF(J1687="","",J1687+cat_offset)</f>
        <v/>
      </c>
      <c r="L1687" s="27">
        <f>IF(J1687="","",MAX(0,E1687-J1687)^2)</f>
        <v/>
      </c>
      <c r="M1687" s="27">
        <f>IF(J1687="","",MAX(0,E1687-(J1687+twcdh_off))^2)</f>
        <v/>
      </c>
      <c r="N1687" s="27">
        <f>IF(E1687="","",MAX(0,E1687-swcdh_thr)^2)</f>
        <v/>
      </c>
      <c r="O1687">
        <f>IF(K1687="","",ROUND(E1687-K1687,0))</f>
        <v/>
      </c>
      <c r="P1687">
        <f>IF(O1687="","",IF(O1687&gt;=1,O1687,0))</f>
        <v/>
      </c>
      <c r="Q1687" s="27">
        <f>IF(E1687="","",MAX(0,E1687-22))</f>
        <v/>
      </c>
      <c r="R1687" s="27">
        <f>IF(H1687=1,E1687,"")</f>
        <v/>
      </c>
      <c r="S1687" s="27">
        <f>IF(AND(H1687=1,J1687&lt;&gt;""),E1687-J1687,"")</f>
        <v/>
      </c>
      <c r="T1687">
        <f>IF(G1687="","",MONTH(G1687))</f>
        <v/>
      </c>
    </row>
    <row r="1688">
      <c r="A1688" s="24" t="n">
        <v>2020</v>
      </c>
      <c r="B1688" s="24" t="n">
        <v>3</v>
      </c>
      <c r="C1688" s="24" t="n">
        <v>11</v>
      </c>
      <c r="D1688" s="24" t="n">
        <v>7</v>
      </c>
      <c r="E1688" s="24" t="n">
        <v>3.52</v>
      </c>
      <c r="F1688" s="25">
        <f>IF($E1688="","",DATE(IF($A1688="",nominal_year,$A1688),$B1688,$C1688)+($D1688-IF(LEFT(hour_conv,1)="1",1,0))/24)</f>
        <v/>
      </c>
      <c r="G1688" s="26">
        <f>IF(F1688="","",INT(F1688))</f>
        <v/>
      </c>
      <c r="H1688">
        <f>IF(G1688="","",IF(AND(MONTH(G1688)*100+DAY(G1688)&gt;=season_lo,MONTH(G1688)*100+DAY(G1688)&lt;=season_hi),1,0))</f>
        <v/>
      </c>
      <c r="I1688">
        <f>IF(G1688="","",G1688-first_day+1)</f>
        <v/>
      </c>
      <c r="J1688" s="27">
        <f>IF(I1688="","",INDEX(Daily!$J$2:$J$421,I1688))</f>
        <v/>
      </c>
      <c r="K1688" s="27">
        <f>IF(J1688="","",J1688+cat_offset)</f>
        <v/>
      </c>
      <c r="L1688" s="27">
        <f>IF(J1688="","",MAX(0,E1688-J1688)^2)</f>
        <v/>
      </c>
      <c r="M1688" s="27">
        <f>IF(J1688="","",MAX(0,E1688-(J1688+twcdh_off))^2)</f>
        <v/>
      </c>
      <c r="N1688" s="27">
        <f>IF(E1688="","",MAX(0,E1688-swcdh_thr)^2)</f>
        <v/>
      </c>
      <c r="O1688">
        <f>IF(K1688="","",ROUND(E1688-K1688,0))</f>
        <v/>
      </c>
      <c r="P1688">
        <f>IF(O1688="","",IF(O1688&gt;=1,O1688,0))</f>
        <v/>
      </c>
      <c r="Q1688" s="27">
        <f>IF(E1688="","",MAX(0,E1688-22))</f>
        <v/>
      </c>
      <c r="R1688" s="27">
        <f>IF(H1688=1,E1688,"")</f>
        <v/>
      </c>
      <c r="S1688" s="27">
        <f>IF(AND(H1688=1,J1688&lt;&gt;""),E1688-J1688,"")</f>
        <v/>
      </c>
      <c r="T1688">
        <f>IF(G1688="","",MONTH(G1688))</f>
        <v/>
      </c>
    </row>
    <row r="1689">
      <c r="A1689" s="24" t="n">
        <v>2020</v>
      </c>
      <c r="B1689" s="24" t="n">
        <v>3</v>
      </c>
      <c r="C1689" s="24" t="n">
        <v>11</v>
      </c>
      <c r="D1689" s="24" t="n">
        <v>8</v>
      </c>
      <c r="E1689" s="24" t="n">
        <v>4.97</v>
      </c>
      <c r="F1689" s="25">
        <f>IF($E1689="","",DATE(IF($A1689="",nominal_year,$A1689),$B1689,$C1689)+($D1689-IF(LEFT(hour_conv,1)="1",1,0))/24)</f>
        <v/>
      </c>
      <c r="G1689" s="26">
        <f>IF(F1689="","",INT(F1689))</f>
        <v/>
      </c>
      <c r="H1689">
        <f>IF(G1689="","",IF(AND(MONTH(G1689)*100+DAY(G1689)&gt;=season_lo,MONTH(G1689)*100+DAY(G1689)&lt;=season_hi),1,0))</f>
        <v/>
      </c>
      <c r="I1689">
        <f>IF(G1689="","",G1689-first_day+1)</f>
        <v/>
      </c>
      <c r="J1689" s="27">
        <f>IF(I1689="","",INDEX(Daily!$J$2:$J$421,I1689))</f>
        <v/>
      </c>
      <c r="K1689" s="27">
        <f>IF(J1689="","",J1689+cat_offset)</f>
        <v/>
      </c>
      <c r="L1689" s="27">
        <f>IF(J1689="","",MAX(0,E1689-J1689)^2)</f>
        <v/>
      </c>
      <c r="M1689" s="27">
        <f>IF(J1689="","",MAX(0,E1689-(J1689+twcdh_off))^2)</f>
        <v/>
      </c>
      <c r="N1689" s="27">
        <f>IF(E1689="","",MAX(0,E1689-swcdh_thr)^2)</f>
        <v/>
      </c>
      <c r="O1689">
        <f>IF(K1689="","",ROUND(E1689-K1689,0))</f>
        <v/>
      </c>
      <c r="P1689">
        <f>IF(O1689="","",IF(O1689&gt;=1,O1689,0))</f>
        <v/>
      </c>
      <c r="Q1689" s="27">
        <f>IF(E1689="","",MAX(0,E1689-22))</f>
        <v/>
      </c>
      <c r="R1689" s="27">
        <f>IF(H1689=1,E1689,"")</f>
        <v/>
      </c>
      <c r="S1689" s="27">
        <f>IF(AND(H1689=1,J1689&lt;&gt;""),E1689-J1689,"")</f>
        <v/>
      </c>
      <c r="T1689">
        <f>IF(G1689="","",MONTH(G1689))</f>
        <v/>
      </c>
    </row>
    <row r="1690">
      <c r="A1690" s="24" t="n">
        <v>2020</v>
      </c>
      <c r="B1690" s="24" t="n">
        <v>3</v>
      </c>
      <c r="C1690" s="24" t="n">
        <v>11</v>
      </c>
      <c r="D1690" s="24" t="n">
        <v>9</v>
      </c>
      <c r="E1690" s="24" t="n">
        <v>4.85</v>
      </c>
      <c r="F1690" s="25">
        <f>IF($E1690="","",DATE(IF($A1690="",nominal_year,$A1690),$B1690,$C1690)+($D1690-IF(LEFT(hour_conv,1)="1",1,0))/24)</f>
        <v/>
      </c>
      <c r="G1690" s="26">
        <f>IF(F1690="","",INT(F1690))</f>
        <v/>
      </c>
      <c r="H1690">
        <f>IF(G1690="","",IF(AND(MONTH(G1690)*100+DAY(G1690)&gt;=season_lo,MONTH(G1690)*100+DAY(G1690)&lt;=season_hi),1,0))</f>
        <v/>
      </c>
      <c r="I1690">
        <f>IF(G1690="","",G1690-first_day+1)</f>
        <v/>
      </c>
      <c r="J1690" s="27">
        <f>IF(I1690="","",INDEX(Daily!$J$2:$J$421,I1690))</f>
        <v/>
      </c>
      <c r="K1690" s="27">
        <f>IF(J1690="","",J1690+cat_offset)</f>
        <v/>
      </c>
      <c r="L1690" s="27">
        <f>IF(J1690="","",MAX(0,E1690-J1690)^2)</f>
        <v/>
      </c>
      <c r="M1690" s="27">
        <f>IF(J1690="","",MAX(0,E1690-(J1690+twcdh_off))^2)</f>
        <v/>
      </c>
      <c r="N1690" s="27">
        <f>IF(E1690="","",MAX(0,E1690-swcdh_thr)^2)</f>
        <v/>
      </c>
      <c r="O1690">
        <f>IF(K1690="","",ROUND(E1690-K1690,0))</f>
        <v/>
      </c>
      <c r="P1690">
        <f>IF(O1690="","",IF(O1690&gt;=1,O1690,0))</f>
        <v/>
      </c>
      <c r="Q1690" s="27">
        <f>IF(E1690="","",MAX(0,E1690-22))</f>
        <v/>
      </c>
      <c r="R1690" s="27">
        <f>IF(H1690=1,E1690,"")</f>
        <v/>
      </c>
      <c r="S1690" s="27">
        <f>IF(AND(H1690=1,J1690&lt;&gt;""),E1690-J1690,"")</f>
        <v/>
      </c>
      <c r="T1690">
        <f>IF(G1690="","",MONTH(G1690))</f>
        <v/>
      </c>
    </row>
    <row r="1691">
      <c r="A1691" s="24" t="n">
        <v>2020</v>
      </c>
      <c r="B1691" s="24" t="n">
        <v>3</v>
      </c>
      <c r="C1691" s="24" t="n">
        <v>11</v>
      </c>
      <c r="D1691" s="24" t="n">
        <v>10</v>
      </c>
      <c r="E1691" s="24" t="n">
        <v>6.28</v>
      </c>
      <c r="F1691" s="25">
        <f>IF($E1691="","",DATE(IF($A1691="",nominal_year,$A1691),$B1691,$C1691)+($D1691-IF(LEFT(hour_conv,1)="1",1,0))/24)</f>
        <v/>
      </c>
      <c r="G1691" s="26">
        <f>IF(F1691="","",INT(F1691))</f>
        <v/>
      </c>
      <c r="H1691">
        <f>IF(G1691="","",IF(AND(MONTH(G1691)*100+DAY(G1691)&gt;=season_lo,MONTH(G1691)*100+DAY(G1691)&lt;=season_hi),1,0))</f>
        <v/>
      </c>
      <c r="I1691">
        <f>IF(G1691="","",G1691-first_day+1)</f>
        <v/>
      </c>
      <c r="J1691" s="27">
        <f>IF(I1691="","",INDEX(Daily!$J$2:$J$421,I1691))</f>
        <v/>
      </c>
      <c r="K1691" s="27">
        <f>IF(J1691="","",J1691+cat_offset)</f>
        <v/>
      </c>
      <c r="L1691" s="27">
        <f>IF(J1691="","",MAX(0,E1691-J1691)^2)</f>
        <v/>
      </c>
      <c r="M1691" s="27">
        <f>IF(J1691="","",MAX(0,E1691-(J1691+twcdh_off))^2)</f>
        <v/>
      </c>
      <c r="N1691" s="27">
        <f>IF(E1691="","",MAX(0,E1691-swcdh_thr)^2)</f>
        <v/>
      </c>
      <c r="O1691">
        <f>IF(K1691="","",ROUND(E1691-K1691,0))</f>
        <v/>
      </c>
      <c r="P1691">
        <f>IF(O1691="","",IF(O1691&gt;=1,O1691,0))</f>
        <v/>
      </c>
      <c r="Q1691" s="27">
        <f>IF(E1691="","",MAX(0,E1691-22))</f>
        <v/>
      </c>
      <c r="R1691" s="27">
        <f>IF(H1691=1,E1691,"")</f>
        <v/>
      </c>
      <c r="S1691" s="27">
        <f>IF(AND(H1691=1,J1691&lt;&gt;""),E1691-J1691,"")</f>
        <v/>
      </c>
      <c r="T1691">
        <f>IF(G1691="","",MONTH(G1691))</f>
        <v/>
      </c>
    </row>
    <row r="1692">
      <c r="A1692" s="24" t="n">
        <v>2020</v>
      </c>
      <c r="B1692" s="24" t="n">
        <v>3</v>
      </c>
      <c r="C1692" s="24" t="n">
        <v>11</v>
      </c>
      <c r="D1692" s="24" t="n">
        <v>11</v>
      </c>
      <c r="E1692" s="24" t="n">
        <v>6.54</v>
      </c>
      <c r="F1692" s="25">
        <f>IF($E1692="","",DATE(IF($A1692="",nominal_year,$A1692),$B1692,$C1692)+($D1692-IF(LEFT(hour_conv,1)="1",1,0))/24)</f>
        <v/>
      </c>
      <c r="G1692" s="26">
        <f>IF(F1692="","",INT(F1692))</f>
        <v/>
      </c>
      <c r="H1692">
        <f>IF(G1692="","",IF(AND(MONTH(G1692)*100+DAY(G1692)&gt;=season_lo,MONTH(G1692)*100+DAY(G1692)&lt;=season_hi),1,0))</f>
        <v/>
      </c>
      <c r="I1692">
        <f>IF(G1692="","",G1692-first_day+1)</f>
        <v/>
      </c>
      <c r="J1692" s="27">
        <f>IF(I1692="","",INDEX(Daily!$J$2:$J$421,I1692))</f>
        <v/>
      </c>
      <c r="K1692" s="27">
        <f>IF(J1692="","",J1692+cat_offset)</f>
        <v/>
      </c>
      <c r="L1692" s="27">
        <f>IF(J1692="","",MAX(0,E1692-J1692)^2)</f>
        <v/>
      </c>
      <c r="M1692" s="27">
        <f>IF(J1692="","",MAX(0,E1692-(J1692+twcdh_off))^2)</f>
        <v/>
      </c>
      <c r="N1692" s="27">
        <f>IF(E1692="","",MAX(0,E1692-swcdh_thr)^2)</f>
        <v/>
      </c>
      <c r="O1692">
        <f>IF(K1692="","",ROUND(E1692-K1692,0))</f>
        <v/>
      </c>
      <c r="P1692">
        <f>IF(O1692="","",IF(O1692&gt;=1,O1692,0))</f>
        <v/>
      </c>
      <c r="Q1692" s="27">
        <f>IF(E1692="","",MAX(0,E1692-22))</f>
        <v/>
      </c>
      <c r="R1692" s="27">
        <f>IF(H1692=1,E1692,"")</f>
        <v/>
      </c>
      <c r="S1692" s="27">
        <f>IF(AND(H1692=1,J1692&lt;&gt;""),E1692-J1692,"")</f>
        <v/>
      </c>
      <c r="T1692">
        <f>IF(G1692="","",MONTH(G1692))</f>
        <v/>
      </c>
    </row>
    <row r="1693">
      <c r="A1693" s="24" t="n">
        <v>2020</v>
      </c>
      <c r="B1693" s="24" t="n">
        <v>3</v>
      </c>
      <c r="C1693" s="24" t="n">
        <v>11</v>
      </c>
      <c r="D1693" s="24" t="n">
        <v>12</v>
      </c>
      <c r="E1693" s="24" t="n">
        <v>8.789999999999999</v>
      </c>
      <c r="F1693" s="25">
        <f>IF($E1693="","",DATE(IF($A1693="",nominal_year,$A1693),$B1693,$C1693)+($D1693-IF(LEFT(hour_conv,1)="1",1,0))/24)</f>
        <v/>
      </c>
      <c r="G1693" s="26">
        <f>IF(F1693="","",INT(F1693))</f>
        <v/>
      </c>
      <c r="H1693">
        <f>IF(G1693="","",IF(AND(MONTH(G1693)*100+DAY(G1693)&gt;=season_lo,MONTH(G1693)*100+DAY(G1693)&lt;=season_hi),1,0))</f>
        <v/>
      </c>
      <c r="I1693">
        <f>IF(G1693="","",G1693-first_day+1)</f>
        <v/>
      </c>
      <c r="J1693" s="27">
        <f>IF(I1693="","",INDEX(Daily!$J$2:$J$421,I1693))</f>
        <v/>
      </c>
      <c r="K1693" s="27">
        <f>IF(J1693="","",J1693+cat_offset)</f>
        <v/>
      </c>
      <c r="L1693" s="27">
        <f>IF(J1693="","",MAX(0,E1693-J1693)^2)</f>
        <v/>
      </c>
      <c r="M1693" s="27">
        <f>IF(J1693="","",MAX(0,E1693-(J1693+twcdh_off))^2)</f>
        <v/>
      </c>
      <c r="N1693" s="27">
        <f>IF(E1693="","",MAX(0,E1693-swcdh_thr)^2)</f>
        <v/>
      </c>
      <c r="O1693">
        <f>IF(K1693="","",ROUND(E1693-K1693,0))</f>
        <v/>
      </c>
      <c r="P1693">
        <f>IF(O1693="","",IF(O1693&gt;=1,O1693,0))</f>
        <v/>
      </c>
      <c r="Q1693" s="27">
        <f>IF(E1693="","",MAX(0,E1693-22))</f>
        <v/>
      </c>
      <c r="R1693" s="27">
        <f>IF(H1693=1,E1693,"")</f>
        <v/>
      </c>
      <c r="S1693" s="27">
        <f>IF(AND(H1693=1,J1693&lt;&gt;""),E1693-J1693,"")</f>
        <v/>
      </c>
      <c r="T1693">
        <f>IF(G1693="","",MONTH(G1693))</f>
        <v/>
      </c>
    </row>
    <row r="1694">
      <c r="A1694" s="24" t="n">
        <v>2020</v>
      </c>
      <c r="B1694" s="24" t="n">
        <v>3</v>
      </c>
      <c r="C1694" s="24" t="n">
        <v>11</v>
      </c>
      <c r="D1694" s="24" t="n">
        <v>13</v>
      </c>
      <c r="E1694" s="24" t="n">
        <v>8.44</v>
      </c>
      <c r="F1694" s="25">
        <f>IF($E1694="","",DATE(IF($A1694="",nominal_year,$A1694),$B1694,$C1694)+($D1694-IF(LEFT(hour_conv,1)="1",1,0))/24)</f>
        <v/>
      </c>
      <c r="G1694" s="26">
        <f>IF(F1694="","",INT(F1694))</f>
        <v/>
      </c>
      <c r="H1694">
        <f>IF(G1694="","",IF(AND(MONTH(G1694)*100+DAY(G1694)&gt;=season_lo,MONTH(G1694)*100+DAY(G1694)&lt;=season_hi),1,0))</f>
        <v/>
      </c>
      <c r="I1694">
        <f>IF(G1694="","",G1694-first_day+1)</f>
        <v/>
      </c>
      <c r="J1694" s="27">
        <f>IF(I1694="","",INDEX(Daily!$J$2:$J$421,I1694))</f>
        <v/>
      </c>
      <c r="K1694" s="27">
        <f>IF(J1694="","",J1694+cat_offset)</f>
        <v/>
      </c>
      <c r="L1694" s="27">
        <f>IF(J1694="","",MAX(0,E1694-J1694)^2)</f>
        <v/>
      </c>
      <c r="M1694" s="27">
        <f>IF(J1694="","",MAX(0,E1694-(J1694+twcdh_off))^2)</f>
        <v/>
      </c>
      <c r="N1694" s="27">
        <f>IF(E1694="","",MAX(0,E1694-swcdh_thr)^2)</f>
        <v/>
      </c>
      <c r="O1694">
        <f>IF(K1694="","",ROUND(E1694-K1694,0))</f>
        <v/>
      </c>
      <c r="P1694">
        <f>IF(O1694="","",IF(O1694&gt;=1,O1694,0))</f>
        <v/>
      </c>
      <c r="Q1694" s="27">
        <f>IF(E1694="","",MAX(0,E1694-22))</f>
        <v/>
      </c>
      <c r="R1694" s="27">
        <f>IF(H1694=1,E1694,"")</f>
        <v/>
      </c>
      <c r="S1694" s="27">
        <f>IF(AND(H1694=1,J1694&lt;&gt;""),E1694-J1694,"")</f>
        <v/>
      </c>
      <c r="T1694">
        <f>IF(G1694="","",MONTH(G1694))</f>
        <v/>
      </c>
    </row>
    <row r="1695">
      <c r="A1695" s="24" t="n">
        <v>2020</v>
      </c>
      <c r="B1695" s="24" t="n">
        <v>3</v>
      </c>
      <c r="C1695" s="24" t="n">
        <v>11</v>
      </c>
      <c r="D1695" s="24" t="n">
        <v>14</v>
      </c>
      <c r="E1695" s="24" t="n">
        <v>8.449999999999999</v>
      </c>
      <c r="F1695" s="25">
        <f>IF($E1695="","",DATE(IF($A1695="",nominal_year,$A1695),$B1695,$C1695)+($D1695-IF(LEFT(hour_conv,1)="1",1,0))/24)</f>
        <v/>
      </c>
      <c r="G1695" s="26">
        <f>IF(F1695="","",INT(F1695))</f>
        <v/>
      </c>
      <c r="H1695">
        <f>IF(G1695="","",IF(AND(MONTH(G1695)*100+DAY(G1695)&gt;=season_lo,MONTH(G1695)*100+DAY(G1695)&lt;=season_hi),1,0))</f>
        <v/>
      </c>
      <c r="I1695">
        <f>IF(G1695="","",G1695-first_day+1)</f>
        <v/>
      </c>
      <c r="J1695" s="27">
        <f>IF(I1695="","",INDEX(Daily!$J$2:$J$421,I1695))</f>
        <v/>
      </c>
      <c r="K1695" s="27">
        <f>IF(J1695="","",J1695+cat_offset)</f>
        <v/>
      </c>
      <c r="L1695" s="27">
        <f>IF(J1695="","",MAX(0,E1695-J1695)^2)</f>
        <v/>
      </c>
      <c r="M1695" s="27">
        <f>IF(J1695="","",MAX(0,E1695-(J1695+twcdh_off))^2)</f>
        <v/>
      </c>
      <c r="N1695" s="27">
        <f>IF(E1695="","",MAX(0,E1695-swcdh_thr)^2)</f>
        <v/>
      </c>
      <c r="O1695">
        <f>IF(K1695="","",ROUND(E1695-K1695,0))</f>
        <v/>
      </c>
      <c r="P1695">
        <f>IF(O1695="","",IF(O1695&gt;=1,O1695,0))</f>
        <v/>
      </c>
      <c r="Q1695" s="27">
        <f>IF(E1695="","",MAX(0,E1695-22))</f>
        <v/>
      </c>
      <c r="R1695" s="27">
        <f>IF(H1695=1,E1695,"")</f>
        <v/>
      </c>
      <c r="S1695" s="27">
        <f>IF(AND(H1695=1,J1695&lt;&gt;""),E1695-J1695,"")</f>
        <v/>
      </c>
      <c r="T1695">
        <f>IF(G1695="","",MONTH(G1695))</f>
        <v/>
      </c>
    </row>
    <row r="1696">
      <c r="A1696" s="24" t="n">
        <v>2020</v>
      </c>
      <c r="B1696" s="24" t="n">
        <v>3</v>
      </c>
      <c r="C1696" s="24" t="n">
        <v>11</v>
      </c>
      <c r="D1696" s="24" t="n">
        <v>15</v>
      </c>
      <c r="E1696" s="24" t="n">
        <v>9.67</v>
      </c>
      <c r="F1696" s="25">
        <f>IF($E1696="","",DATE(IF($A1696="",nominal_year,$A1696),$B1696,$C1696)+($D1696-IF(LEFT(hour_conv,1)="1",1,0))/24)</f>
        <v/>
      </c>
      <c r="G1696" s="26">
        <f>IF(F1696="","",INT(F1696))</f>
        <v/>
      </c>
      <c r="H1696">
        <f>IF(G1696="","",IF(AND(MONTH(G1696)*100+DAY(G1696)&gt;=season_lo,MONTH(G1696)*100+DAY(G1696)&lt;=season_hi),1,0))</f>
        <v/>
      </c>
      <c r="I1696">
        <f>IF(G1696="","",G1696-first_day+1)</f>
        <v/>
      </c>
      <c r="J1696" s="27">
        <f>IF(I1696="","",INDEX(Daily!$J$2:$J$421,I1696))</f>
        <v/>
      </c>
      <c r="K1696" s="27">
        <f>IF(J1696="","",J1696+cat_offset)</f>
        <v/>
      </c>
      <c r="L1696" s="27">
        <f>IF(J1696="","",MAX(0,E1696-J1696)^2)</f>
        <v/>
      </c>
      <c r="M1696" s="27">
        <f>IF(J1696="","",MAX(0,E1696-(J1696+twcdh_off))^2)</f>
        <v/>
      </c>
      <c r="N1696" s="27">
        <f>IF(E1696="","",MAX(0,E1696-swcdh_thr)^2)</f>
        <v/>
      </c>
      <c r="O1696">
        <f>IF(K1696="","",ROUND(E1696-K1696,0))</f>
        <v/>
      </c>
      <c r="P1696">
        <f>IF(O1696="","",IF(O1696&gt;=1,O1696,0))</f>
        <v/>
      </c>
      <c r="Q1696" s="27">
        <f>IF(E1696="","",MAX(0,E1696-22))</f>
        <v/>
      </c>
      <c r="R1696" s="27">
        <f>IF(H1696=1,E1696,"")</f>
        <v/>
      </c>
      <c r="S1696" s="27">
        <f>IF(AND(H1696=1,J1696&lt;&gt;""),E1696-J1696,"")</f>
        <v/>
      </c>
      <c r="T1696">
        <f>IF(G1696="","",MONTH(G1696))</f>
        <v/>
      </c>
    </row>
    <row r="1697">
      <c r="A1697" s="24" t="n">
        <v>2020</v>
      </c>
      <c r="B1697" s="24" t="n">
        <v>3</v>
      </c>
      <c r="C1697" s="24" t="n">
        <v>11</v>
      </c>
      <c r="D1697" s="24" t="n">
        <v>16</v>
      </c>
      <c r="E1697" s="24" t="n">
        <v>9.800000000000001</v>
      </c>
      <c r="F1697" s="25">
        <f>IF($E1697="","",DATE(IF($A1697="",nominal_year,$A1697),$B1697,$C1697)+($D1697-IF(LEFT(hour_conv,1)="1",1,0))/24)</f>
        <v/>
      </c>
      <c r="G1697" s="26">
        <f>IF(F1697="","",INT(F1697))</f>
        <v/>
      </c>
      <c r="H1697">
        <f>IF(G1697="","",IF(AND(MONTH(G1697)*100+DAY(G1697)&gt;=season_lo,MONTH(G1697)*100+DAY(G1697)&lt;=season_hi),1,0))</f>
        <v/>
      </c>
      <c r="I1697">
        <f>IF(G1697="","",G1697-first_day+1)</f>
        <v/>
      </c>
      <c r="J1697" s="27">
        <f>IF(I1697="","",INDEX(Daily!$J$2:$J$421,I1697))</f>
        <v/>
      </c>
      <c r="K1697" s="27">
        <f>IF(J1697="","",J1697+cat_offset)</f>
        <v/>
      </c>
      <c r="L1697" s="27">
        <f>IF(J1697="","",MAX(0,E1697-J1697)^2)</f>
        <v/>
      </c>
      <c r="M1697" s="27">
        <f>IF(J1697="","",MAX(0,E1697-(J1697+twcdh_off))^2)</f>
        <v/>
      </c>
      <c r="N1697" s="27">
        <f>IF(E1697="","",MAX(0,E1697-swcdh_thr)^2)</f>
        <v/>
      </c>
      <c r="O1697">
        <f>IF(K1697="","",ROUND(E1697-K1697,0))</f>
        <v/>
      </c>
      <c r="P1697">
        <f>IF(O1697="","",IF(O1697&gt;=1,O1697,0))</f>
        <v/>
      </c>
      <c r="Q1697" s="27">
        <f>IF(E1697="","",MAX(0,E1697-22))</f>
        <v/>
      </c>
      <c r="R1697" s="27">
        <f>IF(H1697=1,E1697,"")</f>
        <v/>
      </c>
      <c r="S1697" s="27">
        <f>IF(AND(H1697=1,J1697&lt;&gt;""),E1697-J1697,"")</f>
        <v/>
      </c>
      <c r="T1697">
        <f>IF(G1697="","",MONTH(G1697))</f>
        <v/>
      </c>
    </row>
    <row r="1698">
      <c r="A1698" s="24" t="n">
        <v>2020</v>
      </c>
      <c r="B1698" s="24" t="n">
        <v>3</v>
      </c>
      <c r="C1698" s="24" t="n">
        <v>11</v>
      </c>
      <c r="D1698" s="24" t="n">
        <v>17</v>
      </c>
      <c r="E1698" s="24" t="n">
        <v>10.49</v>
      </c>
      <c r="F1698" s="25">
        <f>IF($E1698="","",DATE(IF($A1698="",nominal_year,$A1698),$B1698,$C1698)+($D1698-IF(LEFT(hour_conv,1)="1",1,0))/24)</f>
        <v/>
      </c>
      <c r="G1698" s="26">
        <f>IF(F1698="","",INT(F1698))</f>
        <v/>
      </c>
      <c r="H1698">
        <f>IF(G1698="","",IF(AND(MONTH(G1698)*100+DAY(G1698)&gt;=season_lo,MONTH(G1698)*100+DAY(G1698)&lt;=season_hi),1,0))</f>
        <v/>
      </c>
      <c r="I1698">
        <f>IF(G1698="","",G1698-first_day+1)</f>
        <v/>
      </c>
      <c r="J1698" s="27">
        <f>IF(I1698="","",INDEX(Daily!$J$2:$J$421,I1698))</f>
        <v/>
      </c>
      <c r="K1698" s="27">
        <f>IF(J1698="","",J1698+cat_offset)</f>
        <v/>
      </c>
      <c r="L1698" s="27">
        <f>IF(J1698="","",MAX(0,E1698-J1698)^2)</f>
        <v/>
      </c>
      <c r="M1698" s="27">
        <f>IF(J1698="","",MAX(0,E1698-(J1698+twcdh_off))^2)</f>
        <v/>
      </c>
      <c r="N1698" s="27">
        <f>IF(E1698="","",MAX(0,E1698-swcdh_thr)^2)</f>
        <v/>
      </c>
      <c r="O1698">
        <f>IF(K1698="","",ROUND(E1698-K1698,0))</f>
        <v/>
      </c>
      <c r="P1698">
        <f>IF(O1698="","",IF(O1698&gt;=1,O1698,0))</f>
        <v/>
      </c>
      <c r="Q1698" s="27">
        <f>IF(E1698="","",MAX(0,E1698-22))</f>
        <v/>
      </c>
      <c r="R1698" s="27">
        <f>IF(H1698=1,E1698,"")</f>
        <v/>
      </c>
      <c r="S1698" s="27">
        <f>IF(AND(H1698=1,J1698&lt;&gt;""),E1698-J1698,"")</f>
        <v/>
      </c>
      <c r="T1698">
        <f>IF(G1698="","",MONTH(G1698))</f>
        <v/>
      </c>
    </row>
    <row r="1699">
      <c r="A1699" s="24" t="n">
        <v>2020</v>
      </c>
      <c r="B1699" s="24" t="n">
        <v>3</v>
      </c>
      <c r="C1699" s="24" t="n">
        <v>11</v>
      </c>
      <c r="D1699" s="24" t="n">
        <v>18</v>
      </c>
      <c r="E1699" s="24" t="n">
        <v>9.220000000000001</v>
      </c>
      <c r="F1699" s="25">
        <f>IF($E1699="","",DATE(IF($A1699="",nominal_year,$A1699),$B1699,$C1699)+($D1699-IF(LEFT(hour_conv,1)="1",1,0))/24)</f>
        <v/>
      </c>
      <c r="G1699" s="26">
        <f>IF(F1699="","",INT(F1699))</f>
        <v/>
      </c>
      <c r="H1699">
        <f>IF(G1699="","",IF(AND(MONTH(G1699)*100+DAY(G1699)&gt;=season_lo,MONTH(G1699)*100+DAY(G1699)&lt;=season_hi),1,0))</f>
        <v/>
      </c>
      <c r="I1699">
        <f>IF(G1699="","",G1699-first_day+1)</f>
        <v/>
      </c>
      <c r="J1699" s="27">
        <f>IF(I1699="","",INDEX(Daily!$J$2:$J$421,I1699))</f>
        <v/>
      </c>
      <c r="K1699" s="27">
        <f>IF(J1699="","",J1699+cat_offset)</f>
        <v/>
      </c>
      <c r="L1699" s="27">
        <f>IF(J1699="","",MAX(0,E1699-J1699)^2)</f>
        <v/>
      </c>
      <c r="M1699" s="27">
        <f>IF(J1699="","",MAX(0,E1699-(J1699+twcdh_off))^2)</f>
        <v/>
      </c>
      <c r="N1699" s="27">
        <f>IF(E1699="","",MAX(0,E1699-swcdh_thr)^2)</f>
        <v/>
      </c>
      <c r="O1699">
        <f>IF(K1699="","",ROUND(E1699-K1699,0))</f>
        <v/>
      </c>
      <c r="P1699">
        <f>IF(O1699="","",IF(O1699&gt;=1,O1699,0))</f>
        <v/>
      </c>
      <c r="Q1699" s="27">
        <f>IF(E1699="","",MAX(0,E1699-22))</f>
        <v/>
      </c>
      <c r="R1699" s="27">
        <f>IF(H1699=1,E1699,"")</f>
        <v/>
      </c>
      <c r="S1699" s="27">
        <f>IF(AND(H1699=1,J1699&lt;&gt;""),E1699-J1699,"")</f>
        <v/>
      </c>
      <c r="T1699">
        <f>IF(G1699="","",MONTH(G1699))</f>
        <v/>
      </c>
    </row>
    <row r="1700">
      <c r="A1700" s="24" t="n">
        <v>2020</v>
      </c>
      <c r="B1700" s="24" t="n">
        <v>3</v>
      </c>
      <c r="C1700" s="24" t="n">
        <v>11</v>
      </c>
      <c r="D1700" s="24" t="n">
        <v>19</v>
      </c>
      <c r="E1700" s="24" t="n">
        <v>8.76</v>
      </c>
      <c r="F1700" s="25">
        <f>IF($E1700="","",DATE(IF($A1700="",nominal_year,$A1700),$B1700,$C1700)+($D1700-IF(LEFT(hour_conv,1)="1",1,0))/24)</f>
        <v/>
      </c>
      <c r="G1700" s="26">
        <f>IF(F1700="","",INT(F1700))</f>
        <v/>
      </c>
      <c r="H1700">
        <f>IF(G1700="","",IF(AND(MONTH(G1700)*100+DAY(G1700)&gt;=season_lo,MONTH(G1700)*100+DAY(G1700)&lt;=season_hi),1,0))</f>
        <v/>
      </c>
      <c r="I1700">
        <f>IF(G1700="","",G1700-first_day+1)</f>
        <v/>
      </c>
      <c r="J1700" s="27">
        <f>IF(I1700="","",INDEX(Daily!$J$2:$J$421,I1700))</f>
        <v/>
      </c>
      <c r="K1700" s="27">
        <f>IF(J1700="","",J1700+cat_offset)</f>
        <v/>
      </c>
      <c r="L1700" s="27">
        <f>IF(J1700="","",MAX(0,E1700-J1700)^2)</f>
        <v/>
      </c>
      <c r="M1700" s="27">
        <f>IF(J1700="","",MAX(0,E1700-(J1700+twcdh_off))^2)</f>
        <v/>
      </c>
      <c r="N1700" s="27">
        <f>IF(E1700="","",MAX(0,E1700-swcdh_thr)^2)</f>
        <v/>
      </c>
      <c r="O1700">
        <f>IF(K1700="","",ROUND(E1700-K1700,0))</f>
        <v/>
      </c>
      <c r="P1700">
        <f>IF(O1700="","",IF(O1700&gt;=1,O1700,0))</f>
        <v/>
      </c>
      <c r="Q1700" s="27">
        <f>IF(E1700="","",MAX(0,E1700-22))</f>
        <v/>
      </c>
      <c r="R1700" s="27">
        <f>IF(H1700=1,E1700,"")</f>
        <v/>
      </c>
      <c r="S1700" s="27">
        <f>IF(AND(H1700=1,J1700&lt;&gt;""),E1700-J1700,"")</f>
        <v/>
      </c>
      <c r="T1700">
        <f>IF(G1700="","",MONTH(G1700))</f>
        <v/>
      </c>
    </row>
    <row r="1701">
      <c r="A1701" s="24" t="n">
        <v>2020</v>
      </c>
      <c r="B1701" s="24" t="n">
        <v>3</v>
      </c>
      <c r="C1701" s="24" t="n">
        <v>11</v>
      </c>
      <c r="D1701" s="24" t="n">
        <v>20</v>
      </c>
      <c r="E1701" s="24" t="n">
        <v>8.220000000000001</v>
      </c>
      <c r="F1701" s="25">
        <f>IF($E1701="","",DATE(IF($A1701="",nominal_year,$A1701),$B1701,$C1701)+($D1701-IF(LEFT(hour_conv,1)="1",1,0))/24)</f>
        <v/>
      </c>
      <c r="G1701" s="26">
        <f>IF(F1701="","",INT(F1701))</f>
        <v/>
      </c>
      <c r="H1701">
        <f>IF(G1701="","",IF(AND(MONTH(G1701)*100+DAY(G1701)&gt;=season_lo,MONTH(G1701)*100+DAY(G1701)&lt;=season_hi),1,0))</f>
        <v/>
      </c>
      <c r="I1701">
        <f>IF(G1701="","",G1701-first_day+1)</f>
        <v/>
      </c>
      <c r="J1701" s="27">
        <f>IF(I1701="","",INDEX(Daily!$J$2:$J$421,I1701))</f>
        <v/>
      </c>
      <c r="K1701" s="27">
        <f>IF(J1701="","",J1701+cat_offset)</f>
        <v/>
      </c>
      <c r="L1701" s="27">
        <f>IF(J1701="","",MAX(0,E1701-J1701)^2)</f>
        <v/>
      </c>
      <c r="M1701" s="27">
        <f>IF(J1701="","",MAX(0,E1701-(J1701+twcdh_off))^2)</f>
        <v/>
      </c>
      <c r="N1701" s="27">
        <f>IF(E1701="","",MAX(0,E1701-swcdh_thr)^2)</f>
        <v/>
      </c>
      <c r="O1701">
        <f>IF(K1701="","",ROUND(E1701-K1701,0))</f>
        <v/>
      </c>
      <c r="P1701">
        <f>IF(O1701="","",IF(O1701&gt;=1,O1701,0))</f>
        <v/>
      </c>
      <c r="Q1701" s="27">
        <f>IF(E1701="","",MAX(0,E1701-22))</f>
        <v/>
      </c>
      <c r="R1701" s="27">
        <f>IF(H1701=1,E1701,"")</f>
        <v/>
      </c>
      <c r="S1701" s="27">
        <f>IF(AND(H1701=1,J1701&lt;&gt;""),E1701-J1701,"")</f>
        <v/>
      </c>
      <c r="T1701">
        <f>IF(G1701="","",MONTH(G1701))</f>
        <v/>
      </c>
    </row>
    <row r="1702">
      <c r="A1702" s="24" t="n">
        <v>2020</v>
      </c>
      <c r="B1702" s="24" t="n">
        <v>3</v>
      </c>
      <c r="C1702" s="24" t="n">
        <v>11</v>
      </c>
      <c r="D1702" s="24" t="n">
        <v>21</v>
      </c>
      <c r="E1702" s="24" t="n">
        <v>7.71</v>
      </c>
      <c r="F1702" s="25">
        <f>IF($E1702="","",DATE(IF($A1702="",nominal_year,$A1702),$B1702,$C1702)+($D1702-IF(LEFT(hour_conv,1)="1",1,0))/24)</f>
        <v/>
      </c>
      <c r="G1702" s="26">
        <f>IF(F1702="","",INT(F1702))</f>
        <v/>
      </c>
      <c r="H1702">
        <f>IF(G1702="","",IF(AND(MONTH(G1702)*100+DAY(G1702)&gt;=season_lo,MONTH(G1702)*100+DAY(G1702)&lt;=season_hi),1,0))</f>
        <v/>
      </c>
      <c r="I1702">
        <f>IF(G1702="","",G1702-first_day+1)</f>
        <v/>
      </c>
      <c r="J1702" s="27">
        <f>IF(I1702="","",INDEX(Daily!$J$2:$J$421,I1702))</f>
        <v/>
      </c>
      <c r="K1702" s="27">
        <f>IF(J1702="","",J1702+cat_offset)</f>
        <v/>
      </c>
      <c r="L1702" s="27">
        <f>IF(J1702="","",MAX(0,E1702-J1702)^2)</f>
        <v/>
      </c>
      <c r="M1702" s="27">
        <f>IF(J1702="","",MAX(0,E1702-(J1702+twcdh_off))^2)</f>
        <v/>
      </c>
      <c r="N1702" s="27">
        <f>IF(E1702="","",MAX(0,E1702-swcdh_thr)^2)</f>
        <v/>
      </c>
      <c r="O1702">
        <f>IF(K1702="","",ROUND(E1702-K1702,0))</f>
        <v/>
      </c>
      <c r="P1702">
        <f>IF(O1702="","",IF(O1702&gt;=1,O1702,0))</f>
        <v/>
      </c>
      <c r="Q1702" s="27">
        <f>IF(E1702="","",MAX(0,E1702-22))</f>
        <v/>
      </c>
      <c r="R1702" s="27">
        <f>IF(H1702=1,E1702,"")</f>
        <v/>
      </c>
      <c r="S1702" s="27">
        <f>IF(AND(H1702=1,J1702&lt;&gt;""),E1702-J1702,"")</f>
        <v/>
      </c>
      <c r="T1702">
        <f>IF(G1702="","",MONTH(G1702))</f>
        <v/>
      </c>
    </row>
    <row r="1703">
      <c r="A1703" s="24" t="n">
        <v>2020</v>
      </c>
      <c r="B1703" s="24" t="n">
        <v>3</v>
      </c>
      <c r="C1703" s="24" t="n">
        <v>11</v>
      </c>
      <c r="D1703" s="24" t="n">
        <v>22</v>
      </c>
      <c r="E1703" s="24" t="n">
        <v>6.08</v>
      </c>
      <c r="F1703" s="25">
        <f>IF($E1703="","",DATE(IF($A1703="",nominal_year,$A1703),$B1703,$C1703)+($D1703-IF(LEFT(hour_conv,1)="1",1,0))/24)</f>
        <v/>
      </c>
      <c r="G1703" s="26">
        <f>IF(F1703="","",INT(F1703))</f>
        <v/>
      </c>
      <c r="H1703">
        <f>IF(G1703="","",IF(AND(MONTH(G1703)*100+DAY(G1703)&gt;=season_lo,MONTH(G1703)*100+DAY(G1703)&lt;=season_hi),1,0))</f>
        <v/>
      </c>
      <c r="I1703">
        <f>IF(G1703="","",G1703-first_day+1)</f>
        <v/>
      </c>
      <c r="J1703" s="27">
        <f>IF(I1703="","",INDEX(Daily!$J$2:$J$421,I1703))</f>
        <v/>
      </c>
      <c r="K1703" s="27">
        <f>IF(J1703="","",J1703+cat_offset)</f>
        <v/>
      </c>
      <c r="L1703" s="27">
        <f>IF(J1703="","",MAX(0,E1703-J1703)^2)</f>
        <v/>
      </c>
      <c r="M1703" s="27">
        <f>IF(J1703="","",MAX(0,E1703-(J1703+twcdh_off))^2)</f>
        <v/>
      </c>
      <c r="N1703" s="27">
        <f>IF(E1703="","",MAX(0,E1703-swcdh_thr)^2)</f>
        <v/>
      </c>
      <c r="O1703">
        <f>IF(K1703="","",ROUND(E1703-K1703,0))</f>
        <v/>
      </c>
      <c r="P1703">
        <f>IF(O1703="","",IF(O1703&gt;=1,O1703,0))</f>
        <v/>
      </c>
      <c r="Q1703" s="27">
        <f>IF(E1703="","",MAX(0,E1703-22))</f>
        <v/>
      </c>
      <c r="R1703" s="27">
        <f>IF(H1703=1,E1703,"")</f>
        <v/>
      </c>
      <c r="S1703" s="27">
        <f>IF(AND(H1703=1,J1703&lt;&gt;""),E1703-J1703,"")</f>
        <v/>
      </c>
      <c r="T1703">
        <f>IF(G1703="","",MONTH(G1703))</f>
        <v/>
      </c>
    </row>
    <row r="1704">
      <c r="A1704" s="24" t="n">
        <v>2020</v>
      </c>
      <c r="B1704" s="24" t="n">
        <v>3</v>
      </c>
      <c r="C1704" s="24" t="n">
        <v>11</v>
      </c>
      <c r="D1704" s="24" t="n">
        <v>23</v>
      </c>
      <c r="E1704" s="24" t="n">
        <v>5.55</v>
      </c>
      <c r="F1704" s="25">
        <f>IF($E1704="","",DATE(IF($A1704="",nominal_year,$A1704),$B1704,$C1704)+($D1704-IF(LEFT(hour_conv,1)="1",1,0))/24)</f>
        <v/>
      </c>
      <c r="G1704" s="26">
        <f>IF(F1704="","",INT(F1704))</f>
        <v/>
      </c>
      <c r="H1704">
        <f>IF(G1704="","",IF(AND(MONTH(G1704)*100+DAY(G1704)&gt;=season_lo,MONTH(G1704)*100+DAY(G1704)&lt;=season_hi),1,0))</f>
        <v/>
      </c>
      <c r="I1704">
        <f>IF(G1704="","",G1704-first_day+1)</f>
        <v/>
      </c>
      <c r="J1704" s="27">
        <f>IF(I1704="","",INDEX(Daily!$J$2:$J$421,I1704))</f>
        <v/>
      </c>
      <c r="K1704" s="27">
        <f>IF(J1704="","",J1704+cat_offset)</f>
        <v/>
      </c>
      <c r="L1704" s="27">
        <f>IF(J1704="","",MAX(0,E1704-J1704)^2)</f>
        <v/>
      </c>
      <c r="M1704" s="27">
        <f>IF(J1704="","",MAX(0,E1704-(J1704+twcdh_off))^2)</f>
        <v/>
      </c>
      <c r="N1704" s="27">
        <f>IF(E1704="","",MAX(0,E1704-swcdh_thr)^2)</f>
        <v/>
      </c>
      <c r="O1704">
        <f>IF(K1704="","",ROUND(E1704-K1704,0))</f>
        <v/>
      </c>
      <c r="P1704">
        <f>IF(O1704="","",IF(O1704&gt;=1,O1704,0))</f>
        <v/>
      </c>
      <c r="Q1704" s="27">
        <f>IF(E1704="","",MAX(0,E1704-22))</f>
        <v/>
      </c>
      <c r="R1704" s="27">
        <f>IF(H1704=1,E1704,"")</f>
        <v/>
      </c>
      <c r="S1704" s="27">
        <f>IF(AND(H1704=1,J1704&lt;&gt;""),E1704-J1704,"")</f>
        <v/>
      </c>
      <c r="T1704">
        <f>IF(G1704="","",MONTH(G1704))</f>
        <v/>
      </c>
    </row>
    <row r="1705">
      <c r="A1705" s="24" t="n">
        <v>2020</v>
      </c>
      <c r="B1705" s="24" t="n">
        <v>3</v>
      </c>
      <c r="C1705" s="24" t="n">
        <v>11</v>
      </c>
      <c r="D1705" s="24" t="n">
        <v>24</v>
      </c>
      <c r="E1705" s="24" t="n">
        <v>4.43</v>
      </c>
      <c r="F1705" s="25">
        <f>IF($E1705="","",DATE(IF($A1705="",nominal_year,$A1705),$B1705,$C1705)+($D1705-IF(LEFT(hour_conv,1)="1",1,0))/24)</f>
        <v/>
      </c>
      <c r="G1705" s="26">
        <f>IF(F1705="","",INT(F1705))</f>
        <v/>
      </c>
      <c r="H1705">
        <f>IF(G1705="","",IF(AND(MONTH(G1705)*100+DAY(G1705)&gt;=season_lo,MONTH(G1705)*100+DAY(G1705)&lt;=season_hi),1,0))</f>
        <v/>
      </c>
      <c r="I1705">
        <f>IF(G1705="","",G1705-first_day+1)</f>
        <v/>
      </c>
      <c r="J1705" s="27">
        <f>IF(I1705="","",INDEX(Daily!$J$2:$J$421,I1705))</f>
        <v/>
      </c>
      <c r="K1705" s="27">
        <f>IF(J1705="","",J1705+cat_offset)</f>
        <v/>
      </c>
      <c r="L1705" s="27">
        <f>IF(J1705="","",MAX(0,E1705-J1705)^2)</f>
        <v/>
      </c>
      <c r="M1705" s="27">
        <f>IF(J1705="","",MAX(0,E1705-(J1705+twcdh_off))^2)</f>
        <v/>
      </c>
      <c r="N1705" s="27">
        <f>IF(E1705="","",MAX(0,E1705-swcdh_thr)^2)</f>
        <v/>
      </c>
      <c r="O1705">
        <f>IF(K1705="","",ROUND(E1705-K1705,0))</f>
        <v/>
      </c>
      <c r="P1705">
        <f>IF(O1705="","",IF(O1705&gt;=1,O1705,0))</f>
        <v/>
      </c>
      <c r="Q1705" s="27">
        <f>IF(E1705="","",MAX(0,E1705-22))</f>
        <v/>
      </c>
      <c r="R1705" s="27">
        <f>IF(H1705=1,E1705,"")</f>
        <v/>
      </c>
      <c r="S1705" s="27">
        <f>IF(AND(H1705=1,J1705&lt;&gt;""),E1705-J1705,"")</f>
        <v/>
      </c>
      <c r="T1705">
        <f>IF(G1705="","",MONTH(G1705))</f>
        <v/>
      </c>
    </row>
    <row r="1706">
      <c r="A1706" s="24" t="n">
        <v>2020</v>
      </c>
      <c r="B1706" s="24" t="n">
        <v>3</v>
      </c>
      <c r="C1706" s="24" t="n">
        <v>12</v>
      </c>
      <c r="D1706" s="24" t="n">
        <v>1</v>
      </c>
      <c r="E1706" s="24" t="n">
        <v>3.8</v>
      </c>
      <c r="F1706" s="25">
        <f>IF($E1706="","",DATE(IF($A1706="",nominal_year,$A1706),$B1706,$C1706)+($D1706-IF(LEFT(hour_conv,1)="1",1,0))/24)</f>
        <v/>
      </c>
      <c r="G1706" s="26">
        <f>IF(F1706="","",INT(F1706))</f>
        <v/>
      </c>
      <c r="H1706">
        <f>IF(G1706="","",IF(AND(MONTH(G1706)*100+DAY(G1706)&gt;=season_lo,MONTH(G1706)*100+DAY(G1706)&lt;=season_hi),1,0))</f>
        <v/>
      </c>
      <c r="I1706">
        <f>IF(G1706="","",G1706-first_day+1)</f>
        <v/>
      </c>
      <c r="J1706" s="27">
        <f>IF(I1706="","",INDEX(Daily!$J$2:$J$421,I1706))</f>
        <v/>
      </c>
      <c r="K1706" s="27">
        <f>IF(J1706="","",J1706+cat_offset)</f>
        <v/>
      </c>
      <c r="L1706" s="27">
        <f>IF(J1706="","",MAX(0,E1706-J1706)^2)</f>
        <v/>
      </c>
      <c r="M1706" s="27">
        <f>IF(J1706="","",MAX(0,E1706-(J1706+twcdh_off))^2)</f>
        <v/>
      </c>
      <c r="N1706" s="27">
        <f>IF(E1706="","",MAX(0,E1706-swcdh_thr)^2)</f>
        <v/>
      </c>
      <c r="O1706">
        <f>IF(K1706="","",ROUND(E1706-K1706,0))</f>
        <v/>
      </c>
      <c r="P1706">
        <f>IF(O1706="","",IF(O1706&gt;=1,O1706,0))</f>
        <v/>
      </c>
      <c r="Q1706" s="27">
        <f>IF(E1706="","",MAX(0,E1706-22))</f>
        <v/>
      </c>
      <c r="R1706" s="27">
        <f>IF(H1706=1,E1706,"")</f>
        <v/>
      </c>
      <c r="S1706" s="27">
        <f>IF(AND(H1706=1,J1706&lt;&gt;""),E1706-J1706,"")</f>
        <v/>
      </c>
      <c r="T1706">
        <f>IF(G1706="","",MONTH(G1706))</f>
        <v/>
      </c>
    </row>
    <row r="1707">
      <c r="A1707" s="24" t="n">
        <v>2020</v>
      </c>
      <c r="B1707" s="24" t="n">
        <v>3</v>
      </c>
      <c r="C1707" s="24" t="n">
        <v>12</v>
      </c>
      <c r="D1707" s="24" t="n">
        <v>2</v>
      </c>
      <c r="E1707" s="24" t="n">
        <v>3.35</v>
      </c>
      <c r="F1707" s="25">
        <f>IF($E1707="","",DATE(IF($A1707="",nominal_year,$A1707),$B1707,$C1707)+($D1707-IF(LEFT(hour_conv,1)="1",1,0))/24)</f>
        <v/>
      </c>
      <c r="G1707" s="26">
        <f>IF(F1707="","",INT(F1707))</f>
        <v/>
      </c>
      <c r="H1707">
        <f>IF(G1707="","",IF(AND(MONTH(G1707)*100+DAY(G1707)&gt;=season_lo,MONTH(G1707)*100+DAY(G1707)&lt;=season_hi),1,0))</f>
        <v/>
      </c>
      <c r="I1707">
        <f>IF(G1707="","",G1707-first_day+1)</f>
        <v/>
      </c>
      <c r="J1707" s="27">
        <f>IF(I1707="","",INDEX(Daily!$J$2:$J$421,I1707))</f>
        <v/>
      </c>
      <c r="K1707" s="27">
        <f>IF(J1707="","",J1707+cat_offset)</f>
        <v/>
      </c>
      <c r="L1707" s="27">
        <f>IF(J1707="","",MAX(0,E1707-J1707)^2)</f>
        <v/>
      </c>
      <c r="M1707" s="27">
        <f>IF(J1707="","",MAX(0,E1707-(J1707+twcdh_off))^2)</f>
        <v/>
      </c>
      <c r="N1707" s="27">
        <f>IF(E1707="","",MAX(0,E1707-swcdh_thr)^2)</f>
        <v/>
      </c>
      <c r="O1707">
        <f>IF(K1707="","",ROUND(E1707-K1707,0))</f>
        <v/>
      </c>
      <c r="P1707">
        <f>IF(O1707="","",IF(O1707&gt;=1,O1707,0))</f>
        <v/>
      </c>
      <c r="Q1707" s="27">
        <f>IF(E1707="","",MAX(0,E1707-22))</f>
        <v/>
      </c>
      <c r="R1707" s="27">
        <f>IF(H1707=1,E1707,"")</f>
        <v/>
      </c>
      <c r="S1707" s="27">
        <f>IF(AND(H1707=1,J1707&lt;&gt;""),E1707-J1707,"")</f>
        <v/>
      </c>
      <c r="T1707">
        <f>IF(G1707="","",MONTH(G1707))</f>
        <v/>
      </c>
    </row>
    <row r="1708">
      <c r="A1708" s="24" t="n">
        <v>2020</v>
      </c>
      <c r="B1708" s="24" t="n">
        <v>3</v>
      </c>
      <c r="C1708" s="24" t="n">
        <v>12</v>
      </c>
      <c r="D1708" s="24" t="n">
        <v>3</v>
      </c>
      <c r="E1708" s="24" t="n">
        <v>2.96</v>
      </c>
      <c r="F1708" s="25">
        <f>IF($E1708="","",DATE(IF($A1708="",nominal_year,$A1708),$B1708,$C1708)+($D1708-IF(LEFT(hour_conv,1)="1",1,0))/24)</f>
        <v/>
      </c>
      <c r="G1708" s="26">
        <f>IF(F1708="","",INT(F1708))</f>
        <v/>
      </c>
      <c r="H1708">
        <f>IF(G1708="","",IF(AND(MONTH(G1708)*100+DAY(G1708)&gt;=season_lo,MONTH(G1708)*100+DAY(G1708)&lt;=season_hi),1,0))</f>
        <v/>
      </c>
      <c r="I1708">
        <f>IF(G1708="","",G1708-first_day+1)</f>
        <v/>
      </c>
      <c r="J1708" s="27">
        <f>IF(I1708="","",INDEX(Daily!$J$2:$J$421,I1708))</f>
        <v/>
      </c>
      <c r="K1708" s="27">
        <f>IF(J1708="","",J1708+cat_offset)</f>
        <v/>
      </c>
      <c r="L1708" s="27">
        <f>IF(J1708="","",MAX(0,E1708-J1708)^2)</f>
        <v/>
      </c>
      <c r="M1708" s="27">
        <f>IF(J1708="","",MAX(0,E1708-(J1708+twcdh_off))^2)</f>
        <v/>
      </c>
      <c r="N1708" s="27">
        <f>IF(E1708="","",MAX(0,E1708-swcdh_thr)^2)</f>
        <v/>
      </c>
      <c r="O1708">
        <f>IF(K1708="","",ROUND(E1708-K1708,0))</f>
        <v/>
      </c>
      <c r="P1708">
        <f>IF(O1708="","",IF(O1708&gt;=1,O1708,0))</f>
        <v/>
      </c>
      <c r="Q1708" s="27">
        <f>IF(E1708="","",MAX(0,E1708-22))</f>
        <v/>
      </c>
      <c r="R1708" s="27">
        <f>IF(H1708=1,E1708,"")</f>
        <v/>
      </c>
      <c r="S1708" s="27">
        <f>IF(AND(H1708=1,J1708&lt;&gt;""),E1708-J1708,"")</f>
        <v/>
      </c>
      <c r="T1708">
        <f>IF(G1708="","",MONTH(G1708))</f>
        <v/>
      </c>
    </row>
    <row r="1709">
      <c r="A1709" s="24" t="n">
        <v>2020</v>
      </c>
      <c r="B1709" s="24" t="n">
        <v>3</v>
      </c>
      <c r="C1709" s="24" t="n">
        <v>12</v>
      </c>
      <c r="D1709" s="24" t="n">
        <v>4</v>
      </c>
      <c r="E1709" s="24" t="n">
        <v>2.45</v>
      </c>
      <c r="F1709" s="25">
        <f>IF($E1709="","",DATE(IF($A1709="",nominal_year,$A1709),$B1709,$C1709)+($D1709-IF(LEFT(hour_conv,1)="1",1,0))/24)</f>
        <v/>
      </c>
      <c r="G1709" s="26">
        <f>IF(F1709="","",INT(F1709))</f>
        <v/>
      </c>
      <c r="H1709">
        <f>IF(G1709="","",IF(AND(MONTH(G1709)*100+DAY(G1709)&gt;=season_lo,MONTH(G1709)*100+DAY(G1709)&lt;=season_hi),1,0))</f>
        <v/>
      </c>
      <c r="I1709">
        <f>IF(G1709="","",G1709-first_day+1)</f>
        <v/>
      </c>
      <c r="J1709" s="27">
        <f>IF(I1709="","",INDEX(Daily!$J$2:$J$421,I1709))</f>
        <v/>
      </c>
      <c r="K1709" s="27">
        <f>IF(J1709="","",J1709+cat_offset)</f>
        <v/>
      </c>
      <c r="L1709" s="27">
        <f>IF(J1709="","",MAX(0,E1709-J1709)^2)</f>
        <v/>
      </c>
      <c r="M1709" s="27">
        <f>IF(J1709="","",MAX(0,E1709-(J1709+twcdh_off))^2)</f>
        <v/>
      </c>
      <c r="N1709" s="27">
        <f>IF(E1709="","",MAX(0,E1709-swcdh_thr)^2)</f>
        <v/>
      </c>
      <c r="O1709">
        <f>IF(K1709="","",ROUND(E1709-K1709,0))</f>
        <v/>
      </c>
      <c r="P1709">
        <f>IF(O1709="","",IF(O1709&gt;=1,O1709,0))</f>
        <v/>
      </c>
      <c r="Q1709" s="27">
        <f>IF(E1709="","",MAX(0,E1709-22))</f>
        <v/>
      </c>
      <c r="R1709" s="27">
        <f>IF(H1709=1,E1709,"")</f>
        <v/>
      </c>
      <c r="S1709" s="27">
        <f>IF(AND(H1709=1,J1709&lt;&gt;""),E1709-J1709,"")</f>
        <v/>
      </c>
      <c r="T1709">
        <f>IF(G1709="","",MONTH(G1709))</f>
        <v/>
      </c>
    </row>
    <row r="1710">
      <c r="A1710" s="24" t="n">
        <v>2020</v>
      </c>
      <c r="B1710" s="24" t="n">
        <v>3</v>
      </c>
      <c r="C1710" s="24" t="n">
        <v>12</v>
      </c>
      <c r="D1710" s="24" t="n">
        <v>5</v>
      </c>
      <c r="E1710" s="24" t="n">
        <v>3.44</v>
      </c>
      <c r="F1710" s="25">
        <f>IF($E1710="","",DATE(IF($A1710="",nominal_year,$A1710),$B1710,$C1710)+($D1710-IF(LEFT(hour_conv,1)="1",1,0))/24)</f>
        <v/>
      </c>
      <c r="G1710" s="26">
        <f>IF(F1710="","",INT(F1710))</f>
        <v/>
      </c>
      <c r="H1710">
        <f>IF(G1710="","",IF(AND(MONTH(G1710)*100+DAY(G1710)&gt;=season_lo,MONTH(G1710)*100+DAY(G1710)&lt;=season_hi),1,0))</f>
        <v/>
      </c>
      <c r="I1710">
        <f>IF(G1710="","",G1710-first_day+1)</f>
        <v/>
      </c>
      <c r="J1710" s="27">
        <f>IF(I1710="","",INDEX(Daily!$J$2:$J$421,I1710))</f>
        <v/>
      </c>
      <c r="K1710" s="27">
        <f>IF(J1710="","",J1710+cat_offset)</f>
        <v/>
      </c>
      <c r="L1710" s="27">
        <f>IF(J1710="","",MAX(0,E1710-J1710)^2)</f>
        <v/>
      </c>
      <c r="M1710" s="27">
        <f>IF(J1710="","",MAX(0,E1710-(J1710+twcdh_off))^2)</f>
        <v/>
      </c>
      <c r="N1710" s="27">
        <f>IF(E1710="","",MAX(0,E1710-swcdh_thr)^2)</f>
        <v/>
      </c>
      <c r="O1710">
        <f>IF(K1710="","",ROUND(E1710-K1710,0))</f>
        <v/>
      </c>
      <c r="P1710">
        <f>IF(O1710="","",IF(O1710&gt;=1,O1710,0))</f>
        <v/>
      </c>
      <c r="Q1710" s="27">
        <f>IF(E1710="","",MAX(0,E1710-22))</f>
        <v/>
      </c>
      <c r="R1710" s="27">
        <f>IF(H1710=1,E1710,"")</f>
        <v/>
      </c>
      <c r="S1710" s="27">
        <f>IF(AND(H1710=1,J1710&lt;&gt;""),E1710-J1710,"")</f>
        <v/>
      </c>
      <c r="T1710">
        <f>IF(G1710="","",MONTH(G1710))</f>
        <v/>
      </c>
    </row>
    <row r="1711">
      <c r="A1711" s="24" t="n">
        <v>2020</v>
      </c>
      <c r="B1711" s="24" t="n">
        <v>3</v>
      </c>
      <c r="C1711" s="24" t="n">
        <v>12</v>
      </c>
      <c r="D1711" s="24" t="n">
        <v>6</v>
      </c>
      <c r="E1711" s="24" t="n">
        <v>2.78</v>
      </c>
      <c r="F1711" s="25">
        <f>IF($E1711="","",DATE(IF($A1711="",nominal_year,$A1711),$B1711,$C1711)+($D1711-IF(LEFT(hour_conv,1)="1",1,0))/24)</f>
        <v/>
      </c>
      <c r="G1711" s="26">
        <f>IF(F1711="","",INT(F1711))</f>
        <v/>
      </c>
      <c r="H1711">
        <f>IF(G1711="","",IF(AND(MONTH(G1711)*100+DAY(G1711)&gt;=season_lo,MONTH(G1711)*100+DAY(G1711)&lt;=season_hi),1,0))</f>
        <v/>
      </c>
      <c r="I1711">
        <f>IF(G1711="","",G1711-first_day+1)</f>
        <v/>
      </c>
      <c r="J1711" s="27">
        <f>IF(I1711="","",INDEX(Daily!$J$2:$J$421,I1711))</f>
        <v/>
      </c>
      <c r="K1711" s="27">
        <f>IF(J1711="","",J1711+cat_offset)</f>
        <v/>
      </c>
      <c r="L1711" s="27">
        <f>IF(J1711="","",MAX(0,E1711-J1711)^2)</f>
        <v/>
      </c>
      <c r="M1711" s="27">
        <f>IF(J1711="","",MAX(0,E1711-(J1711+twcdh_off))^2)</f>
        <v/>
      </c>
      <c r="N1711" s="27">
        <f>IF(E1711="","",MAX(0,E1711-swcdh_thr)^2)</f>
        <v/>
      </c>
      <c r="O1711">
        <f>IF(K1711="","",ROUND(E1711-K1711,0))</f>
        <v/>
      </c>
      <c r="P1711">
        <f>IF(O1711="","",IF(O1711&gt;=1,O1711,0))</f>
        <v/>
      </c>
      <c r="Q1711" s="27">
        <f>IF(E1711="","",MAX(0,E1711-22))</f>
        <v/>
      </c>
      <c r="R1711" s="27">
        <f>IF(H1711=1,E1711,"")</f>
        <v/>
      </c>
      <c r="S1711" s="27">
        <f>IF(AND(H1711=1,J1711&lt;&gt;""),E1711-J1711,"")</f>
        <v/>
      </c>
      <c r="T1711">
        <f>IF(G1711="","",MONTH(G1711))</f>
        <v/>
      </c>
    </row>
    <row r="1712">
      <c r="A1712" s="24" t="n">
        <v>2020</v>
      </c>
      <c r="B1712" s="24" t="n">
        <v>3</v>
      </c>
      <c r="C1712" s="24" t="n">
        <v>12</v>
      </c>
      <c r="D1712" s="24" t="n">
        <v>7</v>
      </c>
      <c r="E1712" s="24" t="n">
        <v>4.4</v>
      </c>
      <c r="F1712" s="25">
        <f>IF($E1712="","",DATE(IF($A1712="",nominal_year,$A1712),$B1712,$C1712)+($D1712-IF(LEFT(hour_conv,1)="1",1,0))/24)</f>
        <v/>
      </c>
      <c r="G1712" s="26">
        <f>IF(F1712="","",INT(F1712))</f>
        <v/>
      </c>
      <c r="H1712">
        <f>IF(G1712="","",IF(AND(MONTH(G1712)*100+DAY(G1712)&gt;=season_lo,MONTH(G1712)*100+DAY(G1712)&lt;=season_hi),1,0))</f>
        <v/>
      </c>
      <c r="I1712">
        <f>IF(G1712="","",G1712-first_day+1)</f>
        <v/>
      </c>
      <c r="J1712" s="27">
        <f>IF(I1712="","",INDEX(Daily!$J$2:$J$421,I1712))</f>
        <v/>
      </c>
      <c r="K1712" s="27">
        <f>IF(J1712="","",J1712+cat_offset)</f>
        <v/>
      </c>
      <c r="L1712" s="27">
        <f>IF(J1712="","",MAX(0,E1712-J1712)^2)</f>
        <v/>
      </c>
      <c r="M1712" s="27">
        <f>IF(J1712="","",MAX(0,E1712-(J1712+twcdh_off))^2)</f>
        <v/>
      </c>
      <c r="N1712" s="27">
        <f>IF(E1712="","",MAX(0,E1712-swcdh_thr)^2)</f>
        <v/>
      </c>
      <c r="O1712">
        <f>IF(K1712="","",ROUND(E1712-K1712,0))</f>
        <v/>
      </c>
      <c r="P1712">
        <f>IF(O1712="","",IF(O1712&gt;=1,O1712,0))</f>
        <v/>
      </c>
      <c r="Q1712" s="27">
        <f>IF(E1712="","",MAX(0,E1712-22))</f>
        <v/>
      </c>
      <c r="R1712" s="27">
        <f>IF(H1712=1,E1712,"")</f>
        <v/>
      </c>
      <c r="S1712" s="27">
        <f>IF(AND(H1712=1,J1712&lt;&gt;""),E1712-J1712,"")</f>
        <v/>
      </c>
      <c r="T1712">
        <f>IF(G1712="","",MONTH(G1712))</f>
        <v/>
      </c>
    </row>
    <row r="1713">
      <c r="A1713" s="24" t="n">
        <v>2020</v>
      </c>
      <c r="B1713" s="24" t="n">
        <v>3</v>
      </c>
      <c r="C1713" s="24" t="n">
        <v>12</v>
      </c>
      <c r="D1713" s="24" t="n">
        <v>8</v>
      </c>
      <c r="E1713" s="24" t="n">
        <v>5.11</v>
      </c>
      <c r="F1713" s="25">
        <f>IF($E1713="","",DATE(IF($A1713="",nominal_year,$A1713),$B1713,$C1713)+($D1713-IF(LEFT(hour_conv,1)="1",1,0))/24)</f>
        <v/>
      </c>
      <c r="G1713" s="26">
        <f>IF(F1713="","",INT(F1713))</f>
        <v/>
      </c>
      <c r="H1713">
        <f>IF(G1713="","",IF(AND(MONTH(G1713)*100+DAY(G1713)&gt;=season_lo,MONTH(G1713)*100+DAY(G1713)&lt;=season_hi),1,0))</f>
        <v/>
      </c>
      <c r="I1713">
        <f>IF(G1713="","",G1713-first_day+1)</f>
        <v/>
      </c>
      <c r="J1713" s="27">
        <f>IF(I1713="","",INDEX(Daily!$J$2:$J$421,I1713))</f>
        <v/>
      </c>
      <c r="K1713" s="27">
        <f>IF(J1713="","",J1713+cat_offset)</f>
        <v/>
      </c>
      <c r="L1713" s="27">
        <f>IF(J1713="","",MAX(0,E1713-J1713)^2)</f>
        <v/>
      </c>
      <c r="M1713" s="27">
        <f>IF(J1713="","",MAX(0,E1713-(J1713+twcdh_off))^2)</f>
        <v/>
      </c>
      <c r="N1713" s="27">
        <f>IF(E1713="","",MAX(0,E1713-swcdh_thr)^2)</f>
        <v/>
      </c>
      <c r="O1713">
        <f>IF(K1713="","",ROUND(E1713-K1713,0))</f>
        <v/>
      </c>
      <c r="P1713">
        <f>IF(O1713="","",IF(O1713&gt;=1,O1713,0))</f>
        <v/>
      </c>
      <c r="Q1713" s="27">
        <f>IF(E1713="","",MAX(0,E1713-22))</f>
        <v/>
      </c>
      <c r="R1713" s="27">
        <f>IF(H1713=1,E1713,"")</f>
        <v/>
      </c>
      <c r="S1713" s="27">
        <f>IF(AND(H1713=1,J1713&lt;&gt;""),E1713-J1713,"")</f>
        <v/>
      </c>
      <c r="T1713">
        <f>IF(G1713="","",MONTH(G1713))</f>
        <v/>
      </c>
    </row>
    <row r="1714">
      <c r="A1714" s="24" t="n">
        <v>2020</v>
      </c>
      <c r="B1714" s="24" t="n">
        <v>3</v>
      </c>
      <c r="C1714" s="24" t="n">
        <v>12</v>
      </c>
      <c r="D1714" s="24" t="n">
        <v>9</v>
      </c>
      <c r="E1714" s="24" t="n">
        <v>5.6</v>
      </c>
      <c r="F1714" s="25">
        <f>IF($E1714="","",DATE(IF($A1714="",nominal_year,$A1714),$B1714,$C1714)+($D1714-IF(LEFT(hour_conv,1)="1",1,0))/24)</f>
        <v/>
      </c>
      <c r="G1714" s="26">
        <f>IF(F1714="","",INT(F1714))</f>
        <v/>
      </c>
      <c r="H1714">
        <f>IF(G1714="","",IF(AND(MONTH(G1714)*100+DAY(G1714)&gt;=season_lo,MONTH(G1714)*100+DAY(G1714)&lt;=season_hi),1,0))</f>
        <v/>
      </c>
      <c r="I1714">
        <f>IF(G1714="","",G1714-first_day+1)</f>
        <v/>
      </c>
      <c r="J1714" s="27">
        <f>IF(I1714="","",INDEX(Daily!$J$2:$J$421,I1714))</f>
        <v/>
      </c>
      <c r="K1714" s="27">
        <f>IF(J1714="","",J1714+cat_offset)</f>
        <v/>
      </c>
      <c r="L1714" s="27">
        <f>IF(J1714="","",MAX(0,E1714-J1714)^2)</f>
        <v/>
      </c>
      <c r="M1714" s="27">
        <f>IF(J1714="","",MAX(0,E1714-(J1714+twcdh_off))^2)</f>
        <v/>
      </c>
      <c r="N1714" s="27">
        <f>IF(E1714="","",MAX(0,E1714-swcdh_thr)^2)</f>
        <v/>
      </c>
      <c r="O1714">
        <f>IF(K1714="","",ROUND(E1714-K1714,0))</f>
        <v/>
      </c>
      <c r="P1714">
        <f>IF(O1714="","",IF(O1714&gt;=1,O1714,0))</f>
        <v/>
      </c>
      <c r="Q1714" s="27">
        <f>IF(E1714="","",MAX(0,E1714-22))</f>
        <v/>
      </c>
      <c r="R1714" s="27">
        <f>IF(H1714=1,E1714,"")</f>
        <v/>
      </c>
      <c r="S1714" s="27">
        <f>IF(AND(H1714=1,J1714&lt;&gt;""),E1714-J1714,"")</f>
        <v/>
      </c>
      <c r="T1714">
        <f>IF(G1714="","",MONTH(G1714))</f>
        <v/>
      </c>
    </row>
    <row r="1715">
      <c r="A1715" s="24" t="n">
        <v>2020</v>
      </c>
      <c r="B1715" s="24" t="n">
        <v>3</v>
      </c>
      <c r="C1715" s="24" t="n">
        <v>12</v>
      </c>
      <c r="D1715" s="24" t="n">
        <v>10</v>
      </c>
      <c r="E1715" s="24" t="n">
        <v>6.32</v>
      </c>
      <c r="F1715" s="25">
        <f>IF($E1715="","",DATE(IF($A1715="",nominal_year,$A1715),$B1715,$C1715)+($D1715-IF(LEFT(hour_conv,1)="1",1,0))/24)</f>
        <v/>
      </c>
      <c r="G1715" s="26">
        <f>IF(F1715="","",INT(F1715))</f>
        <v/>
      </c>
      <c r="H1715">
        <f>IF(G1715="","",IF(AND(MONTH(G1715)*100+DAY(G1715)&gt;=season_lo,MONTH(G1715)*100+DAY(G1715)&lt;=season_hi),1,0))</f>
        <v/>
      </c>
      <c r="I1715">
        <f>IF(G1715="","",G1715-first_day+1)</f>
        <v/>
      </c>
      <c r="J1715" s="27">
        <f>IF(I1715="","",INDEX(Daily!$J$2:$J$421,I1715))</f>
        <v/>
      </c>
      <c r="K1715" s="27">
        <f>IF(J1715="","",J1715+cat_offset)</f>
        <v/>
      </c>
      <c r="L1715" s="27">
        <f>IF(J1715="","",MAX(0,E1715-J1715)^2)</f>
        <v/>
      </c>
      <c r="M1715" s="27">
        <f>IF(J1715="","",MAX(0,E1715-(J1715+twcdh_off))^2)</f>
        <v/>
      </c>
      <c r="N1715" s="27">
        <f>IF(E1715="","",MAX(0,E1715-swcdh_thr)^2)</f>
        <v/>
      </c>
      <c r="O1715">
        <f>IF(K1715="","",ROUND(E1715-K1715,0))</f>
        <v/>
      </c>
      <c r="P1715">
        <f>IF(O1715="","",IF(O1715&gt;=1,O1715,0))</f>
        <v/>
      </c>
      <c r="Q1715" s="27">
        <f>IF(E1715="","",MAX(0,E1715-22))</f>
        <v/>
      </c>
      <c r="R1715" s="27">
        <f>IF(H1715=1,E1715,"")</f>
        <v/>
      </c>
      <c r="S1715" s="27">
        <f>IF(AND(H1715=1,J1715&lt;&gt;""),E1715-J1715,"")</f>
        <v/>
      </c>
      <c r="T1715">
        <f>IF(G1715="","",MONTH(G1715))</f>
        <v/>
      </c>
    </row>
    <row r="1716">
      <c r="A1716" s="24" t="n">
        <v>2020</v>
      </c>
      <c r="B1716" s="24" t="n">
        <v>3</v>
      </c>
      <c r="C1716" s="24" t="n">
        <v>12</v>
      </c>
      <c r="D1716" s="24" t="n">
        <v>11</v>
      </c>
      <c r="E1716" s="24" t="n">
        <v>7.52</v>
      </c>
      <c r="F1716" s="25">
        <f>IF($E1716="","",DATE(IF($A1716="",nominal_year,$A1716),$B1716,$C1716)+($D1716-IF(LEFT(hour_conv,1)="1",1,0))/24)</f>
        <v/>
      </c>
      <c r="G1716" s="26">
        <f>IF(F1716="","",INT(F1716))</f>
        <v/>
      </c>
      <c r="H1716">
        <f>IF(G1716="","",IF(AND(MONTH(G1716)*100+DAY(G1716)&gt;=season_lo,MONTH(G1716)*100+DAY(G1716)&lt;=season_hi),1,0))</f>
        <v/>
      </c>
      <c r="I1716">
        <f>IF(G1716="","",G1716-first_day+1)</f>
        <v/>
      </c>
      <c r="J1716" s="27">
        <f>IF(I1716="","",INDEX(Daily!$J$2:$J$421,I1716))</f>
        <v/>
      </c>
      <c r="K1716" s="27">
        <f>IF(J1716="","",J1716+cat_offset)</f>
        <v/>
      </c>
      <c r="L1716" s="27">
        <f>IF(J1716="","",MAX(0,E1716-J1716)^2)</f>
        <v/>
      </c>
      <c r="M1716" s="27">
        <f>IF(J1716="","",MAX(0,E1716-(J1716+twcdh_off))^2)</f>
        <v/>
      </c>
      <c r="N1716" s="27">
        <f>IF(E1716="","",MAX(0,E1716-swcdh_thr)^2)</f>
        <v/>
      </c>
      <c r="O1716">
        <f>IF(K1716="","",ROUND(E1716-K1716,0))</f>
        <v/>
      </c>
      <c r="P1716">
        <f>IF(O1716="","",IF(O1716&gt;=1,O1716,0))</f>
        <v/>
      </c>
      <c r="Q1716" s="27">
        <f>IF(E1716="","",MAX(0,E1716-22))</f>
        <v/>
      </c>
      <c r="R1716" s="27">
        <f>IF(H1716=1,E1716,"")</f>
        <v/>
      </c>
      <c r="S1716" s="27">
        <f>IF(AND(H1716=1,J1716&lt;&gt;""),E1716-J1716,"")</f>
        <v/>
      </c>
      <c r="T1716">
        <f>IF(G1716="","",MONTH(G1716))</f>
        <v/>
      </c>
    </row>
    <row r="1717">
      <c r="A1717" s="24" t="n">
        <v>2020</v>
      </c>
      <c r="B1717" s="24" t="n">
        <v>3</v>
      </c>
      <c r="C1717" s="24" t="n">
        <v>12</v>
      </c>
      <c r="D1717" s="24" t="n">
        <v>12</v>
      </c>
      <c r="E1717" s="24" t="n">
        <v>8.720000000000001</v>
      </c>
      <c r="F1717" s="25">
        <f>IF($E1717="","",DATE(IF($A1717="",nominal_year,$A1717),$B1717,$C1717)+($D1717-IF(LEFT(hour_conv,1)="1",1,0))/24)</f>
        <v/>
      </c>
      <c r="G1717" s="26">
        <f>IF(F1717="","",INT(F1717))</f>
        <v/>
      </c>
      <c r="H1717">
        <f>IF(G1717="","",IF(AND(MONTH(G1717)*100+DAY(G1717)&gt;=season_lo,MONTH(G1717)*100+DAY(G1717)&lt;=season_hi),1,0))</f>
        <v/>
      </c>
      <c r="I1717">
        <f>IF(G1717="","",G1717-first_day+1)</f>
        <v/>
      </c>
      <c r="J1717" s="27">
        <f>IF(I1717="","",INDEX(Daily!$J$2:$J$421,I1717))</f>
        <v/>
      </c>
      <c r="K1717" s="27">
        <f>IF(J1717="","",J1717+cat_offset)</f>
        <v/>
      </c>
      <c r="L1717" s="27">
        <f>IF(J1717="","",MAX(0,E1717-J1717)^2)</f>
        <v/>
      </c>
      <c r="M1717" s="27">
        <f>IF(J1717="","",MAX(0,E1717-(J1717+twcdh_off))^2)</f>
        <v/>
      </c>
      <c r="N1717" s="27">
        <f>IF(E1717="","",MAX(0,E1717-swcdh_thr)^2)</f>
        <v/>
      </c>
      <c r="O1717">
        <f>IF(K1717="","",ROUND(E1717-K1717,0))</f>
        <v/>
      </c>
      <c r="P1717">
        <f>IF(O1717="","",IF(O1717&gt;=1,O1717,0))</f>
        <v/>
      </c>
      <c r="Q1717" s="27">
        <f>IF(E1717="","",MAX(0,E1717-22))</f>
        <v/>
      </c>
      <c r="R1717" s="27">
        <f>IF(H1717=1,E1717,"")</f>
        <v/>
      </c>
      <c r="S1717" s="27">
        <f>IF(AND(H1717=1,J1717&lt;&gt;""),E1717-J1717,"")</f>
        <v/>
      </c>
      <c r="T1717">
        <f>IF(G1717="","",MONTH(G1717))</f>
        <v/>
      </c>
    </row>
    <row r="1718">
      <c r="A1718" s="24" t="n">
        <v>2020</v>
      </c>
      <c r="B1718" s="24" t="n">
        <v>3</v>
      </c>
      <c r="C1718" s="24" t="n">
        <v>12</v>
      </c>
      <c r="D1718" s="24" t="n">
        <v>13</v>
      </c>
      <c r="E1718" s="24" t="n">
        <v>9.619999999999999</v>
      </c>
      <c r="F1718" s="25">
        <f>IF($E1718="","",DATE(IF($A1718="",nominal_year,$A1718),$B1718,$C1718)+($D1718-IF(LEFT(hour_conv,1)="1",1,0))/24)</f>
        <v/>
      </c>
      <c r="G1718" s="26">
        <f>IF(F1718="","",INT(F1718))</f>
        <v/>
      </c>
      <c r="H1718">
        <f>IF(G1718="","",IF(AND(MONTH(G1718)*100+DAY(G1718)&gt;=season_lo,MONTH(G1718)*100+DAY(G1718)&lt;=season_hi),1,0))</f>
        <v/>
      </c>
      <c r="I1718">
        <f>IF(G1718="","",G1718-first_day+1)</f>
        <v/>
      </c>
      <c r="J1718" s="27">
        <f>IF(I1718="","",INDEX(Daily!$J$2:$J$421,I1718))</f>
        <v/>
      </c>
      <c r="K1718" s="27">
        <f>IF(J1718="","",J1718+cat_offset)</f>
        <v/>
      </c>
      <c r="L1718" s="27">
        <f>IF(J1718="","",MAX(0,E1718-J1718)^2)</f>
        <v/>
      </c>
      <c r="M1718" s="27">
        <f>IF(J1718="","",MAX(0,E1718-(J1718+twcdh_off))^2)</f>
        <v/>
      </c>
      <c r="N1718" s="27">
        <f>IF(E1718="","",MAX(0,E1718-swcdh_thr)^2)</f>
        <v/>
      </c>
      <c r="O1718">
        <f>IF(K1718="","",ROUND(E1718-K1718,0))</f>
        <v/>
      </c>
      <c r="P1718">
        <f>IF(O1718="","",IF(O1718&gt;=1,O1718,0))</f>
        <v/>
      </c>
      <c r="Q1718" s="27">
        <f>IF(E1718="","",MAX(0,E1718-22))</f>
        <v/>
      </c>
      <c r="R1718" s="27">
        <f>IF(H1718=1,E1718,"")</f>
        <v/>
      </c>
      <c r="S1718" s="27">
        <f>IF(AND(H1718=1,J1718&lt;&gt;""),E1718-J1718,"")</f>
        <v/>
      </c>
      <c r="T1718">
        <f>IF(G1718="","",MONTH(G1718))</f>
        <v/>
      </c>
    </row>
    <row r="1719">
      <c r="A1719" s="24" t="n">
        <v>2020</v>
      </c>
      <c r="B1719" s="24" t="n">
        <v>3</v>
      </c>
      <c r="C1719" s="24" t="n">
        <v>12</v>
      </c>
      <c r="D1719" s="24" t="n">
        <v>14</v>
      </c>
      <c r="E1719" s="24" t="n">
        <v>10.04</v>
      </c>
      <c r="F1719" s="25">
        <f>IF($E1719="","",DATE(IF($A1719="",nominal_year,$A1719),$B1719,$C1719)+($D1719-IF(LEFT(hour_conv,1)="1",1,0))/24)</f>
        <v/>
      </c>
      <c r="G1719" s="26">
        <f>IF(F1719="","",INT(F1719))</f>
        <v/>
      </c>
      <c r="H1719">
        <f>IF(G1719="","",IF(AND(MONTH(G1719)*100+DAY(G1719)&gt;=season_lo,MONTH(G1719)*100+DAY(G1719)&lt;=season_hi),1,0))</f>
        <v/>
      </c>
      <c r="I1719">
        <f>IF(G1719="","",G1719-first_day+1)</f>
        <v/>
      </c>
      <c r="J1719" s="27">
        <f>IF(I1719="","",INDEX(Daily!$J$2:$J$421,I1719))</f>
        <v/>
      </c>
      <c r="K1719" s="27">
        <f>IF(J1719="","",J1719+cat_offset)</f>
        <v/>
      </c>
      <c r="L1719" s="27">
        <f>IF(J1719="","",MAX(0,E1719-J1719)^2)</f>
        <v/>
      </c>
      <c r="M1719" s="27">
        <f>IF(J1719="","",MAX(0,E1719-(J1719+twcdh_off))^2)</f>
        <v/>
      </c>
      <c r="N1719" s="27">
        <f>IF(E1719="","",MAX(0,E1719-swcdh_thr)^2)</f>
        <v/>
      </c>
      <c r="O1719">
        <f>IF(K1719="","",ROUND(E1719-K1719,0))</f>
        <v/>
      </c>
      <c r="P1719">
        <f>IF(O1719="","",IF(O1719&gt;=1,O1719,0))</f>
        <v/>
      </c>
      <c r="Q1719" s="27">
        <f>IF(E1719="","",MAX(0,E1719-22))</f>
        <v/>
      </c>
      <c r="R1719" s="27">
        <f>IF(H1719=1,E1719,"")</f>
        <v/>
      </c>
      <c r="S1719" s="27">
        <f>IF(AND(H1719=1,J1719&lt;&gt;""),E1719-J1719,"")</f>
        <v/>
      </c>
      <c r="T1719">
        <f>IF(G1719="","",MONTH(G1719))</f>
        <v/>
      </c>
    </row>
    <row r="1720">
      <c r="A1720" s="24" t="n">
        <v>2020</v>
      </c>
      <c r="B1720" s="24" t="n">
        <v>3</v>
      </c>
      <c r="C1720" s="24" t="n">
        <v>12</v>
      </c>
      <c r="D1720" s="24" t="n">
        <v>15</v>
      </c>
      <c r="E1720" s="24" t="n">
        <v>10.71</v>
      </c>
      <c r="F1720" s="25">
        <f>IF($E1720="","",DATE(IF($A1720="",nominal_year,$A1720),$B1720,$C1720)+($D1720-IF(LEFT(hour_conv,1)="1",1,0))/24)</f>
        <v/>
      </c>
      <c r="G1720" s="26">
        <f>IF(F1720="","",INT(F1720))</f>
        <v/>
      </c>
      <c r="H1720">
        <f>IF(G1720="","",IF(AND(MONTH(G1720)*100+DAY(G1720)&gt;=season_lo,MONTH(G1720)*100+DAY(G1720)&lt;=season_hi),1,0))</f>
        <v/>
      </c>
      <c r="I1720">
        <f>IF(G1720="","",G1720-first_day+1)</f>
        <v/>
      </c>
      <c r="J1720" s="27">
        <f>IF(I1720="","",INDEX(Daily!$J$2:$J$421,I1720))</f>
        <v/>
      </c>
      <c r="K1720" s="27">
        <f>IF(J1720="","",J1720+cat_offset)</f>
        <v/>
      </c>
      <c r="L1720" s="27">
        <f>IF(J1720="","",MAX(0,E1720-J1720)^2)</f>
        <v/>
      </c>
      <c r="M1720" s="27">
        <f>IF(J1720="","",MAX(0,E1720-(J1720+twcdh_off))^2)</f>
        <v/>
      </c>
      <c r="N1720" s="27">
        <f>IF(E1720="","",MAX(0,E1720-swcdh_thr)^2)</f>
        <v/>
      </c>
      <c r="O1720">
        <f>IF(K1720="","",ROUND(E1720-K1720,0))</f>
        <v/>
      </c>
      <c r="P1720">
        <f>IF(O1720="","",IF(O1720&gt;=1,O1720,0))</f>
        <v/>
      </c>
      <c r="Q1720" s="27">
        <f>IF(E1720="","",MAX(0,E1720-22))</f>
        <v/>
      </c>
      <c r="R1720" s="27">
        <f>IF(H1720=1,E1720,"")</f>
        <v/>
      </c>
      <c r="S1720" s="27">
        <f>IF(AND(H1720=1,J1720&lt;&gt;""),E1720-J1720,"")</f>
        <v/>
      </c>
      <c r="T1720">
        <f>IF(G1720="","",MONTH(G1720))</f>
        <v/>
      </c>
    </row>
    <row r="1721">
      <c r="A1721" s="24" t="n">
        <v>2020</v>
      </c>
      <c r="B1721" s="24" t="n">
        <v>3</v>
      </c>
      <c r="C1721" s="24" t="n">
        <v>12</v>
      </c>
      <c r="D1721" s="24" t="n">
        <v>16</v>
      </c>
      <c r="E1721" s="24" t="n">
        <v>10.22</v>
      </c>
      <c r="F1721" s="25">
        <f>IF($E1721="","",DATE(IF($A1721="",nominal_year,$A1721),$B1721,$C1721)+($D1721-IF(LEFT(hour_conv,1)="1",1,0))/24)</f>
        <v/>
      </c>
      <c r="G1721" s="26">
        <f>IF(F1721="","",INT(F1721))</f>
        <v/>
      </c>
      <c r="H1721">
        <f>IF(G1721="","",IF(AND(MONTH(G1721)*100+DAY(G1721)&gt;=season_lo,MONTH(G1721)*100+DAY(G1721)&lt;=season_hi),1,0))</f>
        <v/>
      </c>
      <c r="I1721">
        <f>IF(G1721="","",G1721-first_day+1)</f>
        <v/>
      </c>
      <c r="J1721" s="27">
        <f>IF(I1721="","",INDEX(Daily!$J$2:$J$421,I1721))</f>
        <v/>
      </c>
      <c r="K1721" s="27">
        <f>IF(J1721="","",J1721+cat_offset)</f>
        <v/>
      </c>
      <c r="L1721" s="27">
        <f>IF(J1721="","",MAX(0,E1721-J1721)^2)</f>
        <v/>
      </c>
      <c r="M1721" s="27">
        <f>IF(J1721="","",MAX(0,E1721-(J1721+twcdh_off))^2)</f>
        <v/>
      </c>
      <c r="N1721" s="27">
        <f>IF(E1721="","",MAX(0,E1721-swcdh_thr)^2)</f>
        <v/>
      </c>
      <c r="O1721">
        <f>IF(K1721="","",ROUND(E1721-K1721,0))</f>
        <v/>
      </c>
      <c r="P1721">
        <f>IF(O1721="","",IF(O1721&gt;=1,O1721,0))</f>
        <v/>
      </c>
      <c r="Q1721" s="27">
        <f>IF(E1721="","",MAX(0,E1721-22))</f>
        <v/>
      </c>
      <c r="R1721" s="27">
        <f>IF(H1721=1,E1721,"")</f>
        <v/>
      </c>
      <c r="S1721" s="27">
        <f>IF(AND(H1721=1,J1721&lt;&gt;""),E1721-J1721,"")</f>
        <v/>
      </c>
      <c r="T1721">
        <f>IF(G1721="","",MONTH(G1721))</f>
        <v/>
      </c>
    </row>
    <row r="1722">
      <c r="A1722" s="24" t="n">
        <v>2020</v>
      </c>
      <c r="B1722" s="24" t="n">
        <v>3</v>
      </c>
      <c r="C1722" s="24" t="n">
        <v>12</v>
      </c>
      <c r="D1722" s="24" t="n">
        <v>17</v>
      </c>
      <c r="E1722" s="24" t="n">
        <v>10.42</v>
      </c>
      <c r="F1722" s="25">
        <f>IF($E1722="","",DATE(IF($A1722="",nominal_year,$A1722),$B1722,$C1722)+($D1722-IF(LEFT(hour_conv,1)="1",1,0))/24)</f>
        <v/>
      </c>
      <c r="G1722" s="26">
        <f>IF(F1722="","",INT(F1722))</f>
        <v/>
      </c>
      <c r="H1722">
        <f>IF(G1722="","",IF(AND(MONTH(G1722)*100+DAY(G1722)&gt;=season_lo,MONTH(G1722)*100+DAY(G1722)&lt;=season_hi),1,0))</f>
        <v/>
      </c>
      <c r="I1722">
        <f>IF(G1722="","",G1722-first_day+1)</f>
        <v/>
      </c>
      <c r="J1722" s="27">
        <f>IF(I1722="","",INDEX(Daily!$J$2:$J$421,I1722))</f>
        <v/>
      </c>
      <c r="K1722" s="27">
        <f>IF(J1722="","",J1722+cat_offset)</f>
        <v/>
      </c>
      <c r="L1722" s="27">
        <f>IF(J1722="","",MAX(0,E1722-J1722)^2)</f>
        <v/>
      </c>
      <c r="M1722" s="27">
        <f>IF(J1722="","",MAX(0,E1722-(J1722+twcdh_off))^2)</f>
        <v/>
      </c>
      <c r="N1722" s="27">
        <f>IF(E1722="","",MAX(0,E1722-swcdh_thr)^2)</f>
        <v/>
      </c>
      <c r="O1722">
        <f>IF(K1722="","",ROUND(E1722-K1722,0))</f>
        <v/>
      </c>
      <c r="P1722">
        <f>IF(O1722="","",IF(O1722&gt;=1,O1722,0))</f>
        <v/>
      </c>
      <c r="Q1722" s="27">
        <f>IF(E1722="","",MAX(0,E1722-22))</f>
        <v/>
      </c>
      <c r="R1722" s="27">
        <f>IF(H1722=1,E1722,"")</f>
        <v/>
      </c>
      <c r="S1722" s="27">
        <f>IF(AND(H1722=1,J1722&lt;&gt;""),E1722-J1722,"")</f>
        <v/>
      </c>
      <c r="T1722">
        <f>IF(G1722="","",MONTH(G1722))</f>
        <v/>
      </c>
    </row>
    <row r="1723">
      <c r="A1723" s="24" t="n">
        <v>2020</v>
      </c>
      <c r="B1723" s="24" t="n">
        <v>3</v>
      </c>
      <c r="C1723" s="24" t="n">
        <v>12</v>
      </c>
      <c r="D1723" s="24" t="n">
        <v>18</v>
      </c>
      <c r="E1723" s="24" t="n">
        <v>9.32</v>
      </c>
      <c r="F1723" s="25">
        <f>IF($E1723="","",DATE(IF($A1723="",nominal_year,$A1723),$B1723,$C1723)+($D1723-IF(LEFT(hour_conv,1)="1",1,0))/24)</f>
        <v/>
      </c>
      <c r="G1723" s="26">
        <f>IF(F1723="","",INT(F1723))</f>
        <v/>
      </c>
      <c r="H1723">
        <f>IF(G1723="","",IF(AND(MONTH(G1723)*100+DAY(G1723)&gt;=season_lo,MONTH(G1723)*100+DAY(G1723)&lt;=season_hi),1,0))</f>
        <v/>
      </c>
      <c r="I1723">
        <f>IF(G1723="","",G1723-first_day+1)</f>
        <v/>
      </c>
      <c r="J1723" s="27">
        <f>IF(I1723="","",INDEX(Daily!$J$2:$J$421,I1723))</f>
        <v/>
      </c>
      <c r="K1723" s="27">
        <f>IF(J1723="","",J1723+cat_offset)</f>
        <v/>
      </c>
      <c r="L1723" s="27">
        <f>IF(J1723="","",MAX(0,E1723-J1723)^2)</f>
        <v/>
      </c>
      <c r="M1723" s="27">
        <f>IF(J1723="","",MAX(0,E1723-(J1723+twcdh_off))^2)</f>
        <v/>
      </c>
      <c r="N1723" s="27">
        <f>IF(E1723="","",MAX(0,E1723-swcdh_thr)^2)</f>
        <v/>
      </c>
      <c r="O1723">
        <f>IF(K1723="","",ROUND(E1723-K1723,0))</f>
        <v/>
      </c>
      <c r="P1723">
        <f>IF(O1723="","",IF(O1723&gt;=1,O1723,0))</f>
        <v/>
      </c>
      <c r="Q1723" s="27">
        <f>IF(E1723="","",MAX(0,E1723-22))</f>
        <v/>
      </c>
      <c r="R1723" s="27">
        <f>IF(H1723=1,E1723,"")</f>
        <v/>
      </c>
      <c r="S1723" s="27">
        <f>IF(AND(H1723=1,J1723&lt;&gt;""),E1723-J1723,"")</f>
        <v/>
      </c>
      <c r="T1723">
        <f>IF(G1723="","",MONTH(G1723))</f>
        <v/>
      </c>
    </row>
    <row r="1724">
      <c r="A1724" s="24" t="n">
        <v>2020</v>
      </c>
      <c r="B1724" s="24" t="n">
        <v>3</v>
      </c>
      <c r="C1724" s="24" t="n">
        <v>12</v>
      </c>
      <c r="D1724" s="24" t="n">
        <v>19</v>
      </c>
      <c r="E1724" s="24" t="n">
        <v>9.65</v>
      </c>
      <c r="F1724" s="25">
        <f>IF($E1724="","",DATE(IF($A1724="",nominal_year,$A1724),$B1724,$C1724)+($D1724-IF(LEFT(hour_conv,1)="1",1,0))/24)</f>
        <v/>
      </c>
      <c r="G1724" s="26">
        <f>IF(F1724="","",INT(F1724))</f>
        <v/>
      </c>
      <c r="H1724">
        <f>IF(G1724="","",IF(AND(MONTH(G1724)*100+DAY(G1724)&gt;=season_lo,MONTH(G1724)*100+DAY(G1724)&lt;=season_hi),1,0))</f>
        <v/>
      </c>
      <c r="I1724">
        <f>IF(G1724="","",G1724-first_day+1)</f>
        <v/>
      </c>
      <c r="J1724" s="27">
        <f>IF(I1724="","",INDEX(Daily!$J$2:$J$421,I1724))</f>
        <v/>
      </c>
      <c r="K1724" s="27">
        <f>IF(J1724="","",J1724+cat_offset)</f>
        <v/>
      </c>
      <c r="L1724" s="27">
        <f>IF(J1724="","",MAX(0,E1724-J1724)^2)</f>
        <v/>
      </c>
      <c r="M1724" s="27">
        <f>IF(J1724="","",MAX(0,E1724-(J1724+twcdh_off))^2)</f>
        <v/>
      </c>
      <c r="N1724" s="27">
        <f>IF(E1724="","",MAX(0,E1724-swcdh_thr)^2)</f>
        <v/>
      </c>
      <c r="O1724">
        <f>IF(K1724="","",ROUND(E1724-K1724,0))</f>
        <v/>
      </c>
      <c r="P1724">
        <f>IF(O1724="","",IF(O1724&gt;=1,O1724,0))</f>
        <v/>
      </c>
      <c r="Q1724" s="27">
        <f>IF(E1724="","",MAX(0,E1724-22))</f>
        <v/>
      </c>
      <c r="R1724" s="27">
        <f>IF(H1724=1,E1724,"")</f>
        <v/>
      </c>
      <c r="S1724" s="27">
        <f>IF(AND(H1724=1,J1724&lt;&gt;""),E1724-J1724,"")</f>
        <v/>
      </c>
      <c r="T1724">
        <f>IF(G1724="","",MONTH(G1724))</f>
        <v/>
      </c>
    </row>
    <row r="1725">
      <c r="A1725" s="24" t="n">
        <v>2020</v>
      </c>
      <c r="B1725" s="24" t="n">
        <v>3</v>
      </c>
      <c r="C1725" s="24" t="n">
        <v>12</v>
      </c>
      <c r="D1725" s="24" t="n">
        <v>20</v>
      </c>
      <c r="E1725" s="24" t="n">
        <v>8.630000000000001</v>
      </c>
      <c r="F1725" s="25">
        <f>IF($E1725="","",DATE(IF($A1725="",nominal_year,$A1725),$B1725,$C1725)+($D1725-IF(LEFT(hour_conv,1)="1",1,0))/24)</f>
        <v/>
      </c>
      <c r="G1725" s="26">
        <f>IF(F1725="","",INT(F1725))</f>
        <v/>
      </c>
      <c r="H1725">
        <f>IF(G1725="","",IF(AND(MONTH(G1725)*100+DAY(G1725)&gt;=season_lo,MONTH(G1725)*100+DAY(G1725)&lt;=season_hi),1,0))</f>
        <v/>
      </c>
      <c r="I1725">
        <f>IF(G1725="","",G1725-first_day+1)</f>
        <v/>
      </c>
      <c r="J1725" s="27">
        <f>IF(I1725="","",INDEX(Daily!$J$2:$J$421,I1725))</f>
        <v/>
      </c>
      <c r="K1725" s="27">
        <f>IF(J1725="","",J1725+cat_offset)</f>
        <v/>
      </c>
      <c r="L1725" s="27">
        <f>IF(J1725="","",MAX(0,E1725-J1725)^2)</f>
        <v/>
      </c>
      <c r="M1725" s="27">
        <f>IF(J1725="","",MAX(0,E1725-(J1725+twcdh_off))^2)</f>
        <v/>
      </c>
      <c r="N1725" s="27">
        <f>IF(E1725="","",MAX(0,E1725-swcdh_thr)^2)</f>
        <v/>
      </c>
      <c r="O1725">
        <f>IF(K1725="","",ROUND(E1725-K1725,0))</f>
        <v/>
      </c>
      <c r="P1725">
        <f>IF(O1725="","",IF(O1725&gt;=1,O1725,0))</f>
        <v/>
      </c>
      <c r="Q1725" s="27">
        <f>IF(E1725="","",MAX(0,E1725-22))</f>
        <v/>
      </c>
      <c r="R1725" s="27">
        <f>IF(H1725=1,E1725,"")</f>
        <v/>
      </c>
      <c r="S1725" s="27">
        <f>IF(AND(H1725=1,J1725&lt;&gt;""),E1725-J1725,"")</f>
        <v/>
      </c>
      <c r="T1725">
        <f>IF(G1725="","",MONTH(G1725))</f>
        <v/>
      </c>
    </row>
    <row r="1726">
      <c r="A1726" s="24" t="n">
        <v>2020</v>
      </c>
      <c r="B1726" s="24" t="n">
        <v>3</v>
      </c>
      <c r="C1726" s="24" t="n">
        <v>12</v>
      </c>
      <c r="D1726" s="24" t="n">
        <v>21</v>
      </c>
      <c r="E1726" s="24" t="n">
        <v>7.49</v>
      </c>
      <c r="F1726" s="25">
        <f>IF($E1726="","",DATE(IF($A1726="",nominal_year,$A1726),$B1726,$C1726)+($D1726-IF(LEFT(hour_conv,1)="1",1,0))/24)</f>
        <v/>
      </c>
      <c r="G1726" s="26">
        <f>IF(F1726="","",INT(F1726))</f>
        <v/>
      </c>
      <c r="H1726">
        <f>IF(G1726="","",IF(AND(MONTH(G1726)*100+DAY(G1726)&gt;=season_lo,MONTH(G1726)*100+DAY(G1726)&lt;=season_hi),1,0))</f>
        <v/>
      </c>
      <c r="I1726">
        <f>IF(G1726="","",G1726-first_day+1)</f>
        <v/>
      </c>
      <c r="J1726" s="27">
        <f>IF(I1726="","",INDEX(Daily!$J$2:$J$421,I1726))</f>
        <v/>
      </c>
      <c r="K1726" s="27">
        <f>IF(J1726="","",J1726+cat_offset)</f>
        <v/>
      </c>
      <c r="L1726" s="27">
        <f>IF(J1726="","",MAX(0,E1726-J1726)^2)</f>
        <v/>
      </c>
      <c r="M1726" s="27">
        <f>IF(J1726="","",MAX(0,E1726-(J1726+twcdh_off))^2)</f>
        <v/>
      </c>
      <c r="N1726" s="27">
        <f>IF(E1726="","",MAX(0,E1726-swcdh_thr)^2)</f>
        <v/>
      </c>
      <c r="O1726">
        <f>IF(K1726="","",ROUND(E1726-K1726,0))</f>
        <v/>
      </c>
      <c r="P1726">
        <f>IF(O1726="","",IF(O1726&gt;=1,O1726,0))</f>
        <v/>
      </c>
      <c r="Q1726" s="27">
        <f>IF(E1726="","",MAX(0,E1726-22))</f>
        <v/>
      </c>
      <c r="R1726" s="27">
        <f>IF(H1726=1,E1726,"")</f>
        <v/>
      </c>
      <c r="S1726" s="27">
        <f>IF(AND(H1726=1,J1726&lt;&gt;""),E1726-J1726,"")</f>
        <v/>
      </c>
      <c r="T1726">
        <f>IF(G1726="","",MONTH(G1726))</f>
        <v/>
      </c>
    </row>
    <row r="1727">
      <c r="A1727" s="24" t="n">
        <v>2020</v>
      </c>
      <c r="B1727" s="24" t="n">
        <v>3</v>
      </c>
      <c r="C1727" s="24" t="n">
        <v>12</v>
      </c>
      <c r="D1727" s="24" t="n">
        <v>22</v>
      </c>
      <c r="E1727" s="24" t="n">
        <v>7.14</v>
      </c>
      <c r="F1727" s="25">
        <f>IF($E1727="","",DATE(IF($A1727="",nominal_year,$A1727),$B1727,$C1727)+($D1727-IF(LEFT(hour_conv,1)="1",1,0))/24)</f>
        <v/>
      </c>
      <c r="G1727" s="26">
        <f>IF(F1727="","",INT(F1727))</f>
        <v/>
      </c>
      <c r="H1727">
        <f>IF(G1727="","",IF(AND(MONTH(G1727)*100+DAY(G1727)&gt;=season_lo,MONTH(G1727)*100+DAY(G1727)&lt;=season_hi),1,0))</f>
        <v/>
      </c>
      <c r="I1727">
        <f>IF(G1727="","",G1727-first_day+1)</f>
        <v/>
      </c>
      <c r="J1727" s="27">
        <f>IF(I1727="","",INDEX(Daily!$J$2:$J$421,I1727))</f>
        <v/>
      </c>
      <c r="K1727" s="27">
        <f>IF(J1727="","",J1727+cat_offset)</f>
        <v/>
      </c>
      <c r="L1727" s="27">
        <f>IF(J1727="","",MAX(0,E1727-J1727)^2)</f>
        <v/>
      </c>
      <c r="M1727" s="27">
        <f>IF(J1727="","",MAX(0,E1727-(J1727+twcdh_off))^2)</f>
        <v/>
      </c>
      <c r="N1727" s="27">
        <f>IF(E1727="","",MAX(0,E1727-swcdh_thr)^2)</f>
        <v/>
      </c>
      <c r="O1727">
        <f>IF(K1727="","",ROUND(E1727-K1727,0))</f>
        <v/>
      </c>
      <c r="P1727">
        <f>IF(O1727="","",IF(O1727&gt;=1,O1727,0))</f>
        <v/>
      </c>
      <c r="Q1727" s="27">
        <f>IF(E1727="","",MAX(0,E1727-22))</f>
        <v/>
      </c>
      <c r="R1727" s="27">
        <f>IF(H1727=1,E1727,"")</f>
        <v/>
      </c>
      <c r="S1727" s="27">
        <f>IF(AND(H1727=1,J1727&lt;&gt;""),E1727-J1727,"")</f>
        <v/>
      </c>
      <c r="T1727">
        <f>IF(G1727="","",MONTH(G1727))</f>
        <v/>
      </c>
    </row>
    <row r="1728">
      <c r="A1728" s="24" t="n">
        <v>2020</v>
      </c>
      <c r="B1728" s="24" t="n">
        <v>3</v>
      </c>
      <c r="C1728" s="24" t="n">
        <v>12</v>
      </c>
      <c r="D1728" s="24" t="n">
        <v>23</v>
      </c>
      <c r="E1728" s="24" t="n">
        <v>5.97</v>
      </c>
      <c r="F1728" s="25">
        <f>IF($E1728="","",DATE(IF($A1728="",nominal_year,$A1728),$B1728,$C1728)+($D1728-IF(LEFT(hour_conv,1)="1",1,0))/24)</f>
        <v/>
      </c>
      <c r="G1728" s="26">
        <f>IF(F1728="","",INT(F1728))</f>
        <v/>
      </c>
      <c r="H1728">
        <f>IF(G1728="","",IF(AND(MONTH(G1728)*100+DAY(G1728)&gt;=season_lo,MONTH(G1728)*100+DAY(G1728)&lt;=season_hi),1,0))</f>
        <v/>
      </c>
      <c r="I1728">
        <f>IF(G1728="","",G1728-first_day+1)</f>
        <v/>
      </c>
      <c r="J1728" s="27">
        <f>IF(I1728="","",INDEX(Daily!$J$2:$J$421,I1728))</f>
        <v/>
      </c>
      <c r="K1728" s="27">
        <f>IF(J1728="","",J1728+cat_offset)</f>
        <v/>
      </c>
      <c r="L1728" s="27">
        <f>IF(J1728="","",MAX(0,E1728-J1728)^2)</f>
        <v/>
      </c>
      <c r="M1728" s="27">
        <f>IF(J1728="","",MAX(0,E1728-(J1728+twcdh_off))^2)</f>
        <v/>
      </c>
      <c r="N1728" s="27">
        <f>IF(E1728="","",MAX(0,E1728-swcdh_thr)^2)</f>
        <v/>
      </c>
      <c r="O1728">
        <f>IF(K1728="","",ROUND(E1728-K1728,0))</f>
        <v/>
      </c>
      <c r="P1728">
        <f>IF(O1728="","",IF(O1728&gt;=1,O1728,0))</f>
        <v/>
      </c>
      <c r="Q1728" s="27">
        <f>IF(E1728="","",MAX(0,E1728-22))</f>
        <v/>
      </c>
      <c r="R1728" s="27">
        <f>IF(H1728=1,E1728,"")</f>
        <v/>
      </c>
      <c r="S1728" s="27">
        <f>IF(AND(H1728=1,J1728&lt;&gt;""),E1728-J1728,"")</f>
        <v/>
      </c>
      <c r="T1728">
        <f>IF(G1728="","",MONTH(G1728))</f>
        <v/>
      </c>
    </row>
    <row r="1729">
      <c r="A1729" s="24" t="n">
        <v>2020</v>
      </c>
      <c r="B1729" s="24" t="n">
        <v>3</v>
      </c>
      <c r="C1729" s="24" t="n">
        <v>12</v>
      </c>
      <c r="D1729" s="24" t="n">
        <v>24</v>
      </c>
      <c r="E1729" s="24" t="n">
        <v>3.65</v>
      </c>
      <c r="F1729" s="25">
        <f>IF($E1729="","",DATE(IF($A1729="",nominal_year,$A1729),$B1729,$C1729)+($D1729-IF(LEFT(hour_conv,1)="1",1,0))/24)</f>
        <v/>
      </c>
      <c r="G1729" s="26">
        <f>IF(F1729="","",INT(F1729))</f>
        <v/>
      </c>
      <c r="H1729">
        <f>IF(G1729="","",IF(AND(MONTH(G1729)*100+DAY(G1729)&gt;=season_lo,MONTH(G1729)*100+DAY(G1729)&lt;=season_hi),1,0))</f>
        <v/>
      </c>
      <c r="I1729">
        <f>IF(G1729="","",G1729-first_day+1)</f>
        <v/>
      </c>
      <c r="J1729" s="27">
        <f>IF(I1729="","",INDEX(Daily!$J$2:$J$421,I1729))</f>
        <v/>
      </c>
      <c r="K1729" s="27">
        <f>IF(J1729="","",J1729+cat_offset)</f>
        <v/>
      </c>
      <c r="L1729" s="27">
        <f>IF(J1729="","",MAX(0,E1729-J1729)^2)</f>
        <v/>
      </c>
      <c r="M1729" s="27">
        <f>IF(J1729="","",MAX(0,E1729-(J1729+twcdh_off))^2)</f>
        <v/>
      </c>
      <c r="N1729" s="27">
        <f>IF(E1729="","",MAX(0,E1729-swcdh_thr)^2)</f>
        <v/>
      </c>
      <c r="O1729">
        <f>IF(K1729="","",ROUND(E1729-K1729,0))</f>
        <v/>
      </c>
      <c r="P1729">
        <f>IF(O1729="","",IF(O1729&gt;=1,O1729,0))</f>
        <v/>
      </c>
      <c r="Q1729" s="27">
        <f>IF(E1729="","",MAX(0,E1729-22))</f>
        <v/>
      </c>
      <c r="R1729" s="27">
        <f>IF(H1729=1,E1729,"")</f>
        <v/>
      </c>
      <c r="S1729" s="27">
        <f>IF(AND(H1729=1,J1729&lt;&gt;""),E1729-J1729,"")</f>
        <v/>
      </c>
      <c r="T1729">
        <f>IF(G1729="","",MONTH(G1729))</f>
        <v/>
      </c>
    </row>
    <row r="1730">
      <c r="A1730" s="24" t="n">
        <v>2020</v>
      </c>
      <c r="B1730" s="24" t="n">
        <v>3</v>
      </c>
      <c r="C1730" s="24" t="n">
        <v>13</v>
      </c>
      <c r="D1730" s="24" t="n">
        <v>1</v>
      </c>
      <c r="E1730" s="24" t="n">
        <v>4.39</v>
      </c>
      <c r="F1730" s="25">
        <f>IF($E1730="","",DATE(IF($A1730="",nominal_year,$A1730),$B1730,$C1730)+($D1730-IF(LEFT(hour_conv,1)="1",1,0))/24)</f>
        <v/>
      </c>
      <c r="G1730" s="26">
        <f>IF(F1730="","",INT(F1730))</f>
        <v/>
      </c>
      <c r="H1730">
        <f>IF(G1730="","",IF(AND(MONTH(G1730)*100+DAY(G1730)&gt;=season_lo,MONTH(G1730)*100+DAY(G1730)&lt;=season_hi),1,0))</f>
        <v/>
      </c>
      <c r="I1730">
        <f>IF(G1730="","",G1730-first_day+1)</f>
        <v/>
      </c>
      <c r="J1730" s="27">
        <f>IF(I1730="","",INDEX(Daily!$J$2:$J$421,I1730))</f>
        <v/>
      </c>
      <c r="K1730" s="27">
        <f>IF(J1730="","",J1730+cat_offset)</f>
        <v/>
      </c>
      <c r="L1730" s="27">
        <f>IF(J1730="","",MAX(0,E1730-J1730)^2)</f>
        <v/>
      </c>
      <c r="M1730" s="27">
        <f>IF(J1730="","",MAX(0,E1730-(J1730+twcdh_off))^2)</f>
        <v/>
      </c>
      <c r="N1730" s="27">
        <f>IF(E1730="","",MAX(0,E1730-swcdh_thr)^2)</f>
        <v/>
      </c>
      <c r="O1730">
        <f>IF(K1730="","",ROUND(E1730-K1730,0))</f>
        <v/>
      </c>
      <c r="P1730">
        <f>IF(O1730="","",IF(O1730&gt;=1,O1730,0))</f>
        <v/>
      </c>
      <c r="Q1730" s="27">
        <f>IF(E1730="","",MAX(0,E1730-22))</f>
        <v/>
      </c>
      <c r="R1730" s="27">
        <f>IF(H1730=1,E1730,"")</f>
        <v/>
      </c>
      <c r="S1730" s="27">
        <f>IF(AND(H1730=1,J1730&lt;&gt;""),E1730-J1730,"")</f>
        <v/>
      </c>
      <c r="T1730">
        <f>IF(G1730="","",MONTH(G1730))</f>
        <v/>
      </c>
    </row>
    <row r="1731">
      <c r="A1731" s="24" t="n">
        <v>2020</v>
      </c>
      <c r="B1731" s="24" t="n">
        <v>3</v>
      </c>
      <c r="C1731" s="24" t="n">
        <v>13</v>
      </c>
      <c r="D1731" s="24" t="n">
        <v>2</v>
      </c>
      <c r="E1731" s="24" t="n">
        <v>3.19</v>
      </c>
      <c r="F1731" s="25">
        <f>IF($E1731="","",DATE(IF($A1731="",nominal_year,$A1731),$B1731,$C1731)+($D1731-IF(LEFT(hour_conv,1)="1",1,0))/24)</f>
        <v/>
      </c>
      <c r="G1731" s="26">
        <f>IF(F1731="","",INT(F1731))</f>
        <v/>
      </c>
      <c r="H1731">
        <f>IF(G1731="","",IF(AND(MONTH(G1731)*100+DAY(G1731)&gt;=season_lo,MONTH(G1731)*100+DAY(G1731)&lt;=season_hi),1,0))</f>
        <v/>
      </c>
      <c r="I1731">
        <f>IF(G1731="","",G1731-first_day+1)</f>
        <v/>
      </c>
      <c r="J1731" s="27">
        <f>IF(I1731="","",INDEX(Daily!$J$2:$J$421,I1731))</f>
        <v/>
      </c>
      <c r="K1731" s="27">
        <f>IF(J1731="","",J1731+cat_offset)</f>
        <v/>
      </c>
      <c r="L1731" s="27">
        <f>IF(J1731="","",MAX(0,E1731-J1731)^2)</f>
        <v/>
      </c>
      <c r="M1731" s="27">
        <f>IF(J1731="","",MAX(0,E1731-(J1731+twcdh_off))^2)</f>
        <v/>
      </c>
      <c r="N1731" s="27">
        <f>IF(E1731="","",MAX(0,E1731-swcdh_thr)^2)</f>
        <v/>
      </c>
      <c r="O1731">
        <f>IF(K1731="","",ROUND(E1731-K1731,0))</f>
        <v/>
      </c>
      <c r="P1731">
        <f>IF(O1731="","",IF(O1731&gt;=1,O1731,0))</f>
        <v/>
      </c>
      <c r="Q1731" s="27">
        <f>IF(E1731="","",MAX(0,E1731-22))</f>
        <v/>
      </c>
      <c r="R1731" s="27">
        <f>IF(H1731=1,E1731,"")</f>
        <v/>
      </c>
      <c r="S1731" s="27">
        <f>IF(AND(H1731=1,J1731&lt;&gt;""),E1731-J1731,"")</f>
        <v/>
      </c>
      <c r="T1731">
        <f>IF(G1731="","",MONTH(G1731))</f>
        <v/>
      </c>
    </row>
    <row r="1732">
      <c r="A1732" s="24" t="n">
        <v>2020</v>
      </c>
      <c r="B1732" s="24" t="n">
        <v>3</v>
      </c>
      <c r="C1732" s="24" t="n">
        <v>13</v>
      </c>
      <c r="D1732" s="24" t="n">
        <v>3</v>
      </c>
      <c r="E1732" s="24" t="n">
        <v>3.82</v>
      </c>
      <c r="F1732" s="25">
        <f>IF($E1732="","",DATE(IF($A1732="",nominal_year,$A1732),$B1732,$C1732)+($D1732-IF(LEFT(hour_conv,1)="1",1,0))/24)</f>
        <v/>
      </c>
      <c r="G1732" s="26">
        <f>IF(F1732="","",INT(F1732))</f>
        <v/>
      </c>
      <c r="H1732">
        <f>IF(G1732="","",IF(AND(MONTH(G1732)*100+DAY(G1732)&gt;=season_lo,MONTH(G1732)*100+DAY(G1732)&lt;=season_hi),1,0))</f>
        <v/>
      </c>
      <c r="I1732">
        <f>IF(G1732="","",G1732-first_day+1)</f>
        <v/>
      </c>
      <c r="J1732" s="27">
        <f>IF(I1732="","",INDEX(Daily!$J$2:$J$421,I1732))</f>
        <v/>
      </c>
      <c r="K1732" s="27">
        <f>IF(J1732="","",J1732+cat_offset)</f>
        <v/>
      </c>
      <c r="L1732" s="27">
        <f>IF(J1732="","",MAX(0,E1732-J1732)^2)</f>
        <v/>
      </c>
      <c r="M1732" s="27">
        <f>IF(J1732="","",MAX(0,E1732-(J1732+twcdh_off))^2)</f>
        <v/>
      </c>
      <c r="N1732" s="27">
        <f>IF(E1732="","",MAX(0,E1732-swcdh_thr)^2)</f>
        <v/>
      </c>
      <c r="O1732">
        <f>IF(K1732="","",ROUND(E1732-K1732,0))</f>
        <v/>
      </c>
      <c r="P1732">
        <f>IF(O1732="","",IF(O1732&gt;=1,O1732,0))</f>
        <v/>
      </c>
      <c r="Q1732" s="27">
        <f>IF(E1732="","",MAX(0,E1732-22))</f>
        <v/>
      </c>
      <c r="R1732" s="27">
        <f>IF(H1732=1,E1732,"")</f>
        <v/>
      </c>
      <c r="S1732" s="27">
        <f>IF(AND(H1732=1,J1732&lt;&gt;""),E1732-J1732,"")</f>
        <v/>
      </c>
      <c r="T1732">
        <f>IF(G1732="","",MONTH(G1732))</f>
        <v/>
      </c>
    </row>
    <row r="1733">
      <c r="A1733" s="24" t="n">
        <v>2020</v>
      </c>
      <c r="B1733" s="24" t="n">
        <v>3</v>
      </c>
      <c r="C1733" s="24" t="n">
        <v>13</v>
      </c>
      <c r="D1733" s="24" t="n">
        <v>4</v>
      </c>
      <c r="E1733" s="24" t="n">
        <v>4.26</v>
      </c>
      <c r="F1733" s="25">
        <f>IF($E1733="","",DATE(IF($A1733="",nominal_year,$A1733),$B1733,$C1733)+($D1733-IF(LEFT(hour_conv,1)="1",1,0))/24)</f>
        <v/>
      </c>
      <c r="G1733" s="26">
        <f>IF(F1733="","",INT(F1733))</f>
        <v/>
      </c>
      <c r="H1733">
        <f>IF(G1733="","",IF(AND(MONTH(G1733)*100+DAY(G1733)&gt;=season_lo,MONTH(G1733)*100+DAY(G1733)&lt;=season_hi),1,0))</f>
        <v/>
      </c>
      <c r="I1733">
        <f>IF(G1733="","",G1733-first_day+1)</f>
        <v/>
      </c>
      <c r="J1733" s="27">
        <f>IF(I1733="","",INDEX(Daily!$J$2:$J$421,I1733))</f>
        <v/>
      </c>
      <c r="K1733" s="27">
        <f>IF(J1733="","",J1733+cat_offset)</f>
        <v/>
      </c>
      <c r="L1733" s="27">
        <f>IF(J1733="","",MAX(0,E1733-J1733)^2)</f>
        <v/>
      </c>
      <c r="M1733" s="27">
        <f>IF(J1733="","",MAX(0,E1733-(J1733+twcdh_off))^2)</f>
        <v/>
      </c>
      <c r="N1733" s="27">
        <f>IF(E1733="","",MAX(0,E1733-swcdh_thr)^2)</f>
        <v/>
      </c>
      <c r="O1733">
        <f>IF(K1733="","",ROUND(E1733-K1733,0))</f>
        <v/>
      </c>
      <c r="P1733">
        <f>IF(O1733="","",IF(O1733&gt;=1,O1733,0))</f>
        <v/>
      </c>
      <c r="Q1733" s="27">
        <f>IF(E1733="","",MAX(0,E1733-22))</f>
        <v/>
      </c>
      <c r="R1733" s="27">
        <f>IF(H1733=1,E1733,"")</f>
        <v/>
      </c>
      <c r="S1733" s="27">
        <f>IF(AND(H1733=1,J1733&lt;&gt;""),E1733-J1733,"")</f>
        <v/>
      </c>
      <c r="T1733">
        <f>IF(G1733="","",MONTH(G1733))</f>
        <v/>
      </c>
    </row>
    <row r="1734">
      <c r="A1734" s="24" t="n">
        <v>2020</v>
      </c>
      <c r="B1734" s="24" t="n">
        <v>3</v>
      </c>
      <c r="C1734" s="24" t="n">
        <v>13</v>
      </c>
      <c r="D1734" s="24" t="n">
        <v>5</v>
      </c>
      <c r="E1734" s="24" t="n">
        <v>3.19</v>
      </c>
      <c r="F1734" s="25">
        <f>IF($E1734="","",DATE(IF($A1734="",nominal_year,$A1734),$B1734,$C1734)+($D1734-IF(LEFT(hour_conv,1)="1",1,0))/24)</f>
        <v/>
      </c>
      <c r="G1734" s="26">
        <f>IF(F1734="","",INT(F1734))</f>
        <v/>
      </c>
      <c r="H1734">
        <f>IF(G1734="","",IF(AND(MONTH(G1734)*100+DAY(G1734)&gt;=season_lo,MONTH(G1734)*100+DAY(G1734)&lt;=season_hi),1,0))</f>
        <v/>
      </c>
      <c r="I1734">
        <f>IF(G1734="","",G1734-first_day+1)</f>
        <v/>
      </c>
      <c r="J1734" s="27">
        <f>IF(I1734="","",INDEX(Daily!$J$2:$J$421,I1734))</f>
        <v/>
      </c>
      <c r="K1734" s="27">
        <f>IF(J1734="","",J1734+cat_offset)</f>
        <v/>
      </c>
      <c r="L1734" s="27">
        <f>IF(J1734="","",MAX(0,E1734-J1734)^2)</f>
        <v/>
      </c>
      <c r="M1734" s="27">
        <f>IF(J1734="","",MAX(0,E1734-(J1734+twcdh_off))^2)</f>
        <v/>
      </c>
      <c r="N1734" s="27">
        <f>IF(E1734="","",MAX(0,E1734-swcdh_thr)^2)</f>
        <v/>
      </c>
      <c r="O1734">
        <f>IF(K1734="","",ROUND(E1734-K1734,0))</f>
        <v/>
      </c>
      <c r="P1734">
        <f>IF(O1734="","",IF(O1734&gt;=1,O1734,0))</f>
        <v/>
      </c>
      <c r="Q1734" s="27">
        <f>IF(E1734="","",MAX(0,E1734-22))</f>
        <v/>
      </c>
      <c r="R1734" s="27">
        <f>IF(H1734=1,E1734,"")</f>
        <v/>
      </c>
      <c r="S1734" s="27">
        <f>IF(AND(H1734=1,J1734&lt;&gt;""),E1734-J1734,"")</f>
        <v/>
      </c>
      <c r="T1734">
        <f>IF(G1734="","",MONTH(G1734))</f>
        <v/>
      </c>
    </row>
    <row r="1735">
      <c r="A1735" s="24" t="n">
        <v>2020</v>
      </c>
      <c r="B1735" s="24" t="n">
        <v>3</v>
      </c>
      <c r="C1735" s="24" t="n">
        <v>13</v>
      </c>
      <c r="D1735" s="24" t="n">
        <v>6</v>
      </c>
      <c r="E1735" s="24" t="n">
        <v>3.82</v>
      </c>
      <c r="F1735" s="25">
        <f>IF($E1735="","",DATE(IF($A1735="",nominal_year,$A1735),$B1735,$C1735)+($D1735-IF(LEFT(hour_conv,1)="1",1,0))/24)</f>
        <v/>
      </c>
      <c r="G1735" s="26">
        <f>IF(F1735="","",INT(F1735))</f>
        <v/>
      </c>
      <c r="H1735">
        <f>IF(G1735="","",IF(AND(MONTH(G1735)*100+DAY(G1735)&gt;=season_lo,MONTH(G1735)*100+DAY(G1735)&lt;=season_hi),1,0))</f>
        <v/>
      </c>
      <c r="I1735">
        <f>IF(G1735="","",G1735-first_day+1)</f>
        <v/>
      </c>
      <c r="J1735" s="27">
        <f>IF(I1735="","",INDEX(Daily!$J$2:$J$421,I1735))</f>
        <v/>
      </c>
      <c r="K1735" s="27">
        <f>IF(J1735="","",J1735+cat_offset)</f>
        <v/>
      </c>
      <c r="L1735" s="27">
        <f>IF(J1735="","",MAX(0,E1735-J1735)^2)</f>
        <v/>
      </c>
      <c r="M1735" s="27">
        <f>IF(J1735="","",MAX(0,E1735-(J1735+twcdh_off))^2)</f>
        <v/>
      </c>
      <c r="N1735" s="27">
        <f>IF(E1735="","",MAX(0,E1735-swcdh_thr)^2)</f>
        <v/>
      </c>
      <c r="O1735">
        <f>IF(K1735="","",ROUND(E1735-K1735,0))</f>
        <v/>
      </c>
      <c r="P1735">
        <f>IF(O1735="","",IF(O1735&gt;=1,O1735,0))</f>
        <v/>
      </c>
      <c r="Q1735" s="27">
        <f>IF(E1735="","",MAX(0,E1735-22))</f>
        <v/>
      </c>
      <c r="R1735" s="27">
        <f>IF(H1735=1,E1735,"")</f>
        <v/>
      </c>
      <c r="S1735" s="27">
        <f>IF(AND(H1735=1,J1735&lt;&gt;""),E1735-J1735,"")</f>
        <v/>
      </c>
      <c r="T1735">
        <f>IF(G1735="","",MONTH(G1735))</f>
        <v/>
      </c>
    </row>
    <row r="1736">
      <c r="A1736" s="24" t="n">
        <v>2020</v>
      </c>
      <c r="B1736" s="24" t="n">
        <v>3</v>
      </c>
      <c r="C1736" s="24" t="n">
        <v>13</v>
      </c>
      <c r="D1736" s="24" t="n">
        <v>7</v>
      </c>
      <c r="E1736" s="24" t="n">
        <v>4.29</v>
      </c>
      <c r="F1736" s="25">
        <f>IF($E1736="","",DATE(IF($A1736="",nominal_year,$A1736),$B1736,$C1736)+($D1736-IF(LEFT(hour_conv,1)="1",1,0))/24)</f>
        <v/>
      </c>
      <c r="G1736" s="26">
        <f>IF(F1736="","",INT(F1736))</f>
        <v/>
      </c>
      <c r="H1736">
        <f>IF(G1736="","",IF(AND(MONTH(G1736)*100+DAY(G1736)&gt;=season_lo,MONTH(G1736)*100+DAY(G1736)&lt;=season_hi),1,0))</f>
        <v/>
      </c>
      <c r="I1736">
        <f>IF(G1736="","",G1736-first_day+1)</f>
        <v/>
      </c>
      <c r="J1736" s="27">
        <f>IF(I1736="","",INDEX(Daily!$J$2:$J$421,I1736))</f>
        <v/>
      </c>
      <c r="K1736" s="27">
        <f>IF(J1736="","",J1736+cat_offset)</f>
        <v/>
      </c>
      <c r="L1736" s="27">
        <f>IF(J1736="","",MAX(0,E1736-J1736)^2)</f>
        <v/>
      </c>
      <c r="M1736" s="27">
        <f>IF(J1736="","",MAX(0,E1736-(J1736+twcdh_off))^2)</f>
        <v/>
      </c>
      <c r="N1736" s="27">
        <f>IF(E1736="","",MAX(0,E1736-swcdh_thr)^2)</f>
        <v/>
      </c>
      <c r="O1736">
        <f>IF(K1736="","",ROUND(E1736-K1736,0))</f>
        <v/>
      </c>
      <c r="P1736">
        <f>IF(O1736="","",IF(O1736&gt;=1,O1736,0))</f>
        <v/>
      </c>
      <c r="Q1736" s="27">
        <f>IF(E1736="","",MAX(0,E1736-22))</f>
        <v/>
      </c>
      <c r="R1736" s="27">
        <f>IF(H1736=1,E1736,"")</f>
        <v/>
      </c>
      <c r="S1736" s="27">
        <f>IF(AND(H1736=1,J1736&lt;&gt;""),E1736-J1736,"")</f>
        <v/>
      </c>
      <c r="T1736">
        <f>IF(G1736="","",MONTH(G1736))</f>
        <v/>
      </c>
    </row>
    <row r="1737">
      <c r="A1737" s="24" t="n">
        <v>2020</v>
      </c>
      <c r="B1737" s="24" t="n">
        <v>3</v>
      </c>
      <c r="C1737" s="24" t="n">
        <v>13</v>
      </c>
      <c r="D1737" s="24" t="n">
        <v>8</v>
      </c>
      <c r="E1737" s="24" t="n">
        <v>5.33</v>
      </c>
      <c r="F1737" s="25">
        <f>IF($E1737="","",DATE(IF($A1737="",nominal_year,$A1737),$B1737,$C1737)+($D1737-IF(LEFT(hour_conv,1)="1",1,0))/24)</f>
        <v/>
      </c>
      <c r="G1737" s="26">
        <f>IF(F1737="","",INT(F1737))</f>
        <v/>
      </c>
      <c r="H1737">
        <f>IF(G1737="","",IF(AND(MONTH(G1737)*100+DAY(G1737)&gt;=season_lo,MONTH(G1737)*100+DAY(G1737)&lt;=season_hi),1,0))</f>
        <v/>
      </c>
      <c r="I1737">
        <f>IF(G1737="","",G1737-first_day+1)</f>
        <v/>
      </c>
      <c r="J1737" s="27">
        <f>IF(I1737="","",INDEX(Daily!$J$2:$J$421,I1737))</f>
        <v/>
      </c>
      <c r="K1737" s="27">
        <f>IF(J1737="","",J1737+cat_offset)</f>
        <v/>
      </c>
      <c r="L1737" s="27">
        <f>IF(J1737="","",MAX(0,E1737-J1737)^2)</f>
        <v/>
      </c>
      <c r="M1737" s="27">
        <f>IF(J1737="","",MAX(0,E1737-(J1737+twcdh_off))^2)</f>
        <v/>
      </c>
      <c r="N1737" s="27">
        <f>IF(E1737="","",MAX(0,E1737-swcdh_thr)^2)</f>
        <v/>
      </c>
      <c r="O1737">
        <f>IF(K1737="","",ROUND(E1737-K1737,0))</f>
        <v/>
      </c>
      <c r="P1737">
        <f>IF(O1737="","",IF(O1737&gt;=1,O1737,0))</f>
        <v/>
      </c>
      <c r="Q1737" s="27">
        <f>IF(E1737="","",MAX(0,E1737-22))</f>
        <v/>
      </c>
      <c r="R1737" s="27">
        <f>IF(H1737=1,E1737,"")</f>
        <v/>
      </c>
      <c r="S1737" s="27">
        <f>IF(AND(H1737=1,J1737&lt;&gt;""),E1737-J1737,"")</f>
        <v/>
      </c>
      <c r="T1737">
        <f>IF(G1737="","",MONTH(G1737))</f>
        <v/>
      </c>
    </row>
    <row r="1738">
      <c r="A1738" s="24" t="n">
        <v>2020</v>
      </c>
      <c r="B1738" s="24" t="n">
        <v>3</v>
      </c>
      <c r="C1738" s="24" t="n">
        <v>13</v>
      </c>
      <c r="D1738" s="24" t="n">
        <v>9</v>
      </c>
      <c r="E1738" s="24" t="n">
        <v>6.37</v>
      </c>
      <c r="F1738" s="25">
        <f>IF($E1738="","",DATE(IF($A1738="",nominal_year,$A1738),$B1738,$C1738)+($D1738-IF(LEFT(hour_conv,1)="1",1,0))/24)</f>
        <v/>
      </c>
      <c r="G1738" s="26">
        <f>IF(F1738="","",INT(F1738))</f>
        <v/>
      </c>
      <c r="H1738">
        <f>IF(G1738="","",IF(AND(MONTH(G1738)*100+DAY(G1738)&gt;=season_lo,MONTH(G1738)*100+DAY(G1738)&lt;=season_hi),1,0))</f>
        <v/>
      </c>
      <c r="I1738">
        <f>IF(G1738="","",G1738-first_day+1)</f>
        <v/>
      </c>
      <c r="J1738" s="27">
        <f>IF(I1738="","",INDEX(Daily!$J$2:$J$421,I1738))</f>
        <v/>
      </c>
      <c r="K1738" s="27">
        <f>IF(J1738="","",J1738+cat_offset)</f>
        <v/>
      </c>
      <c r="L1738" s="27">
        <f>IF(J1738="","",MAX(0,E1738-J1738)^2)</f>
        <v/>
      </c>
      <c r="M1738" s="27">
        <f>IF(J1738="","",MAX(0,E1738-(J1738+twcdh_off))^2)</f>
        <v/>
      </c>
      <c r="N1738" s="27">
        <f>IF(E1738="","",MAX(0,E1738-swcdh_thr)^2)</f>
        <v/>
      </c>
      <c r="O1738">
        <f>IF(K1738="","",ROUND(E1738-K1738,0))</f>
        <v/>
      </c>
      <c r="P1738">
        <f>IF(O1738="","",IF(O1738&gt;=1,O1738,0))</f>
        <v/>
      </c>
      <c r="Q1738" s="27">
        <f>IF(E1738="","",MAX(0,E1738-22))</f>
        <v/>
      </c>
      <c r="R1738" s="27">
        <f>IF(H1738=1,E1738,"")</f>
        <v/>
      </c>
      <c r="S1738" s="27">
        <f>IF(AND(H1738=1,J1738&lt;&gt;""),E1738-J1738,"")</f>
        <v/>
      </c>
      <c r="T1738">
        <f>IF(G1738="","",MONTH(G1738))</f>
        <v/>
      </c>
    </row>
    <row r="1739">
      <c r="A1739" s="24" t="n">
        <v>2020</v>
      </c>
      <c r="B1739" s="24" t="n">
        <v>3</v>
      </c>
      <c r="C1739" s="24" t="n">
        <v>13</v>
      </c>
      <c r="D1739" s="24" t="n">
        <v>10</v>
      </c>
      <c r="E1739" s="24" t="n">
        <v>7.62</v>
      </c>
      <c r="F1739" s="25">
        <f>IF($E1739="","",DATE(IF($A1739="",nominal_year,$A1739),$B1739,$C1739)+($D1739-IF(LEFT(hour_conv,1)="1",1,0))/24)</f>
        <v/>
      </c>
      <c r="G1739" s="26">
        <f>IF(F1739="","",INT(F1739))</f>
        <v/>
      </c>
      <c r="H1739">
        <f>IF(G1739="","",IF(AND(MONTH(G1739)*100+DAY(G1739)&gt;=season_lo,MONTH(G1739)*100+DAY(G1739)&lt;=season_hi),1,0))</f>
        <v/>
      </c>
      <c r="I1739">
        <f>IF(G1739="","",G1739-first_day+1)</f>
        <v/>
      </c>
      <c r="J1739" s="27">
        <f>IF(I1739="","",INDEX(Daily!$J$2:$J$421,I1739))</f>
        <v/>
      </c>
      <c r="K1739" s="27">
        <f>IF(J1739="","",J1739+cat_offset)</f>
        <v/>
      </c>
      <c r="L1739" s="27">
        <f>IF(J1739="","",MAX(0,E1739-J1739)^2)</f>
        <v/>
      </c>
      <c r="M1739" s="27">
        <f>IF(J1739="","",MAX(0,E1739-(J1739+twcdh_off))^2)</f>
        <v/>
      </c>
      <c r="N1739" s="27">
        <f>IF(E1739="","",MAX(0,E1739-swcdh_thr)^2)</f>
        <v/>
      </c>
      <c r="O1739">
        <f>IF(K1739="","",ROUND(E1739-K1739,0))</f>
        <v/>
      </c>
      <c r="P1739">
        <f>IF(O1739="","",IF(O1739&gt;=1,O1739,0))</f>
        <v/>
      </c>
      <c r="Q1739" s="27">
        <f>IF(E1739="","",MAX(0,E1739-22))</f>
        <v/>
      </c>
      <c r="R1739" s="27">
        <f>IF(H1739=1,E1739,"")</f>
        <v/>
      </c>
      <c r="S1739" s="27">
        <f>IF(AND(H1739=1,J1739&lt;&gt;""),E1739-J1739,"")</f>
        <v/>
      </c>
      <c r="T1739">
        <f>IF(G1739="","",MONTH(G1739))</f>
        <v/>
      </c>
    </row>
    <row r="1740">
      <c r="A1740" s="24" t="n">
        <v>2020</v>
      </c>
      <c r="B1740" s="24" t="n">
        <v>3</v>
      </c>
      <c r="C1740" s="24" t="n">
        <v>13</v>
      </c>
      <c r="D1740" s="24" t="n">
        <v>11</v>
      </c>
      <c r="E1740" s="24" t="n">
        <v>7.7</v>
      </c>
      <c r="F1740" s="25">
        <f>IF($E1740="","",DATE(IF($A1740="",nominal_year,$A1740),$B1740,$C1740)+($D1740-IF(LEFT(hour_conv,1)="1",1,0))/24)</f>
        <v/>
      </c>
      <c r="G1740" s="26">
        <f>IF(F1740="","",INT(F1740))</f>
        <v/>
      </c>
      <c r="H1740">
        <f>IF(G1740="","",IF(AND(MONTH(G1740)*100+DAY(G1740)&gt;=season_lo,MONTH(G1740)*100+DAY(G1740)&lt;=season_hi),1,0))</f>
        <v/>
      </c>
      <c r="I1740">
        <f>IF(G1740="","",G1740-first_day+1)</f>
        <v/>
      </c>
      <c r="J1740" s="27">
        <f>IF(I1740="","",INDEX(Daily!$J$2:$J$421,I1740))</f>
        <v/>
      </c>
      <c r="K1740" s="27">
        <f>IF(J1740="","",J1740+cat_offset)</f>
        <v/>
      </c>
      <c r="L1740" s="27">
        <f>IF(J1740="","",MAX(0,E1740-J1740)^2)</f>
        <v/>
      </c>
      <c r="M1740" s="27">
        <f>IF(J1740="","",MAX(0,E1740-(J1740+twcdh_off))^2)</f>
        <v/>
      </c>
      <c r="N1740" s="27">
        <f>IF(E1740="","",MAX(0,E1740-swcdh_thr)^2)</f>
        <v/>
      </c>
      <c r="O1740">
        <f>IF(K1740="","",ROUND(E1740-K1740,0))</f>
        <v/>
      </c>
      <c r="P1740">
        <f>IF(O1740="","",IF(O1740&gt;=1,O1740,0))</f>
        <v/>
      </c>
      <c r="Q1740" s="27">
        <f>IF(E1740="","",MAX(0,E1740-22))</f>
        <v/>
      </c>
      <c r="R1740" s="27">
        <f>IF(H1740=1,E1740,"")</f>
        <v/>
      </c>
      <c r="S1740" s="27">
        <f>IF(AND(H1740=1,J1740&lt;&gt;""),E1740-J1740,"")</f>
        <v/>
      </c>
      <c r="T1740">
        <f>IF(G1740="","",MONTH(G1740))</f>
        <v/>
      </c>
    </row>
    <row r="1741">
      <c r="A1741" s="24" t="n">
        <v>2020</v>
      </c>
      <c r="B1741" s="24" t="n">
        <v>3</v>
      </c>
      <c r="C1741" s="24" t="n">
        <v>13</v>
      </c>
      <c r="D1741" s="24" t="n">
        <v>12</v>
      </c>
      <c r="E1741" s="24" t="n">
        <v>9.65</v>
      </c>
      <c r="F1741" s="25">
        <f>IF($E1741="","",DATE(IF($A1741="",nominal_year,$A1741),$B1741,$C1741)+($D1741-IF(LEFT(hour_conv,1)="1",1,0))/24)</f>
        <v/>
      </c>
      <c r="G1741" s="26">
        <f>IF(F1741="","",INT(F1741))</f>
        <v/>
      </c>
      <c r="H1741">
        <f>IF(G1741="","",IF(AND(MONTH(G1741)*100+DAY(G1741)&gt;=season_lo,MONTH(G1741)*100+DAY(G1741)&lt;=season_hi),1,0))</f>
        <v/>
      </c>
      <c r="I1741">
        <f>IF(G1741="","",G1741-first_day+1)</f>
        <v/>
      </c>
      <c r="J1741" s="27">
        <f>IF(I1741="","",INDEX(Daily!$J$2:$J$421,I1741))</f>
        <v/>
      </c>
      <c r="K1741" s="27">
        <f>IF(J1741="","",J1741+cat_offset)</f>
        <v/>
      </c>
      <c r="L1741" s="27">
        <f>IF(J1741="","",MAX(0,E1741-J1741)^2)</f>
        <v/>
      </c>
      <c r="M1741" s="27">
        <f>IF(J1741="","",MAX(0,E1741-(J1741+twcdh_off))^2)</f>
        <v/>
      </c>
      <c r="N1741" s="27">
        <f>IF(E1741="","",MAX(0,E1741-swcdh_thr)^2)</f>
        <v/>
      </c>
      <c r="O1741">
        <f>IF(K1741="","",ROUND(E1741-K1741,0))</f>
        <v/>
      </c>
      <c r="P1741">
        <f>IF(O1741="","",IF(O1741&gt;=1,O1741,0))</f>
        <v/>
      </c>
      <c r="Q1741" s="27">
        <f>IF(E1741="","",MAX(0,E1741-22))</f>
        <v/>
      </c>
      <c r="R1741" s="27">
        <f>IF(H1741=1,E1741,"")</f>
        <v/>
      </c>
      <c r="S1741" s="27">
        <f>IF(AND(H1741=1,J1741&lt;&gt;""),E1741-J1741,"")</f>
        <v/>
      </c>
      <c r="T1741">
        <f>IF(G1741="","",MONTH(G1741))</f>
        <v/>
      </c>
    </row>
    <row r="1742">
      <c r="A1742" s="24" t="n">
        <v>2020</v>
      </c>
      <c r="B1742" s="24" t="n">
        <v>3</v>
      </c>
      <c r="C1742" s="24" t="n">
        <v>13</v>
      </c>
      <c r="D1742" s="24" t="n">
        <v>13</v>
      </c>
      <c r="E1742" s="24" t="n">
        <v>9.449999999999999</v>
      </c>
      <c r="F1742" s="25">
        <f>IF($E1742="","",DATE(IF($A1742="",nominal_year,$A1742),$B1742,$C1742)+($D1742-IF(LEFT(hour_conv,1)="1",1,0))/24)</f>
        <v/>
      </c>
      <c r="G1742" s="26">
        <f>IF(F1742="","",INT(F1742))</f>
        <v/>
      </c>
      <c r="H1742">
        <f>IF(G1742="","",IF(AND(MONTH(G1742)*100+DAY(G1742)&gt;=season_lo,MONTH(G1742)*100+DAY(G1742)&lt;=season_hi),1,0))</f>
        <v/>
      </c>
      <c r="I1742">
        <f>IF(G1742="","",G1742-first_day+1)</f>
        <v/>
      </c>
      <c r="J1742" s="27">
        <f>IF(I1742="","",INDEX(Daily!$J$2:$J$421,I1742))</f>
        <v/>
      </c>
      <c r="K1742" s="27">
        <f>IF(J1742="","",J1742+cat_offset)</f>
        <v/>
      </c>
      <c r="L1742" s="27">
        <f>IF(J1742="","",MAX(0,E1742-J1742)^2)</f>
        <v/>
      </c>
      <c r="M1742" s="27">
        <f>IF(J1742="","",MAX(0,E1742-(J1742+twcdh_off))^2)</f>
        <v/>
      </c>
      <c r="N1742" s="27">
        <f>IF(E1742="","",MAX(0,E1742-swcdh_thr)^2)</f>
        <v/>
      </c>
      <c r="O1742">
        <f>IF(K1742="","",ROUND(E1742-K1742,0))</f>
        <v/>
      </c>
      <c r="P1742">
        <f>IF(O1742="","",IF(O1742&gt;=1,O1742,0))</f>
        <v/>
      </c>
      <c r="Q1742" s="27">
        <f>IF(E1742="","",MAX(0,E1742-22))</f>
        <v/>
      </c>
      <c r="R1742" s="27">
        <f>IF(H1742=1,E1742,"")</f>
        <v/>
      </c>
      <c r="S1742" s="27">
        <f>IF(AND(H1742=1,J1742&lt;&gt;""),E1742-J1742,"")</f>
        <v/>
      </c>
      <c r="T1742">
        <f>IF(G1742="","",MONTH(G1742))</f>
        <v/>
      </c>
    </row>
    <row r="1743">
      <c r="A1743" s="24" t="n">
        <v>2020</v>
      </c>
      <c r="B1743" s="24" t="n">
        <v>3</v>
      </c>
      <c r="C1743" s="24" t="n">
        <v>13</v>
      </c>
      <c r="D1743" s="24" t="n">
        <v>14</v>
      </c>
      <c r="E1743" s="24" t="n">
        <v>10.54</v>
      </c>
      <c r="F1743" s="25">
        <f>IF($E1743="","",DATE(IF($A1743="",nominal_year,$A1743),$B1743,$C1743)+($D1743-IF(LEFT(hour_conv,1)="1",1,0))/24)</f>
        <v/>
      </c>
      <c r="G1743" s="26">
        <f>IF(F1743="","",INT(F1743))</f>
        <v/>
      </c>
      <c r="H1743">
        <f>IF(G1743="","",IF(AND(MONTH(G1743)*100+DAY(G1743)&gt;=season_lo,MONTH(G1743)*100+DAY(G1743)&lt;=season_hi),1,0))</f>
        <v/>
      </c>
      <c r="I1743">
        <f>IF(G1743="","",G1743-first_day+1)</f>
        <v/>
      </c>
      <c r="J1743" s="27">
        <f>IF(I1743="","",INDEX(Daily!$J$2:$J$421,I1743))</f>
        <v/>
      </c>
      <c r="K1743" s="27">
        <f>IF(J1743="","",J1743+cat_offset)</f>
        <v/>
      </c>
      <c r="L1743" s="27">
        <f>IF(J1743="","",MAX(0,E1743-J1743)^2)</f>
        <v/>
      </c>
      <c r="M1743" s="27">
        <f>IF(J1743="","",MAX(0,E1743-(J1743+twcdh_off))^2)</f>
        <v/>
      </c>
      <c r="N1743" s="27">
        <f>IF(E1743="","",MAX(0,E1743-swcdh_thr)^2)</f>
        <v/>
      </c>
      <c r="O1743">
        <f>IF(K1743="","",ROUND(E1743-K1743,0))</f>
        <v/>
      </c>
      <c r="P1743">
        <f>IF(O1743="","",IF(O1743&gt;=1,O1743,0))</f>
        <v/>
      </c>
      <c r="Q1743" s="27">
        <f>IF(E1743="","",MAX(0,E1743-22))</f>
        <v/>
      </c>
      <c r="R1743" s="27">
        <f>IF(H1743=1,E1743,"")</f>
        <v/>
      </c>
      <c r="S1743" s="27">
        <f>IF(AND(H1743=1,J1743&lt;&gt;""),E1743-J1743,"")</f>
        <v/>
      </c>
      <c r="T1743">
        <f>IF(G1743="","",MONTH(G1743))</f>
        <v/>
      </c>
    </row>
    <row r="1744">
      <c r="A1744" s="24" t="n">
        <v>2020</v>
      </c>
      <c r="B1744" s="24" t="n">
        <v>3</v>
      </c>
      <c r="C1744" s="24" t="n">
        <v>13</v>
      </c>
      <c r="D1744" s="24" t="n">
        <v>15</v>
      </c>
      <c r="E1744" s="24" t="n">
        <v>11.28</v>
      </c>
      <c r="F1744" s="25">
        <f>IF($E1744="","",DATE(IF($A1744="",nominal_year,$A1744),$B1744,$C1744)+($D1744-IF(LEFT(hour_conv,1)="1",1,0))/24)</f>
        <v/>
      </c>
      <c r="G1744" s="26">
        <f>IF(F1744="","",INT(F1744))</f>
        <v/>
      </c>
      <c r="H1744">
        <f>IF(G1744="","",IF(AND(MONTH(G1744)*100+DAY(G1744)&gt;=season_lo,MONTH(G1744)*100+DAY(G1744)&lt;=season_hi),1,0))</f>
        <v/>
      </c>
      <c r="I1744">
        <f>IF(G1744="","",G1744-first_day+1)</f>
        <v/>
      </c>
      <c r="J1744" s="27">
        <f>IF(I1744="","",INDEX(Daily!$J$2:$J$421,I1744))</f>
        <v/>
      </c>
      <c r="K1744" s="27">
        <f>IF(J1744="","",J1744+cat_offset)</f>
        <v/>
      </c>
      <c r="L1744" s="27">
        <f>IF(J1744="","",MAX(0,E1744-J1744)^2)</f>
        <v/>
      </c>
      <c r="M1744" s="27">
        <f>IF(J1744="","",MAX(0,E1744-(J1744+twcdh_off))^2)</f>
        <v/>
      </c>
      <c r="N1744" s="27">
        <f>IF(E1744="","",MAX(0,E1744-swcdh_thr)^2)</f>
        <v/>
      </c>
      <c r="O1744">
        <f>IF(K1744="","",ROUND(E1744-K1744,0))</f>
        <v/>
      </c>
      <c r="P1744">
        <f>IF(O1744="","",IF(O1744&gt;=1,O1744,0))</f>
        <v/>
      </c>
      <c r="Q1744" s="27">
        <f>IF(E1744="","",MAX(0,E1744-22))</f>
        <v/>
      </c>
      <c r="R1744" s="27">
        <f>IF(H1744=1,E1744,"")</f>
        <v/>
      </c>
      <c r="S1744" s="27">
        <f>IF(AND(H1744=1,J1744&lt;&gt;""),E1744-J1744,"")</f>
        <v/>
      </c>
      <c r="T1744">
        <f>IF(G1744="","",MONTH(G1744))</f>
        <v/>
      </c>
    </row>
    <row r="1745">
      <c r="A1745" s="24" t="n">
        <v>2020</v>
      </c>
      <c r="B1745" s="24" t="n">
        <v>3</v>
      </c>
      <c r="C1745" s="24" t="n">
        <v>13</v>
      </c>
      <c r="D1745" s="24" t="n">
        <v>16</v>
      </c>
      <c r="E1745" s="24" t="n">
        <v>11.24</v>
      </c>
      <c r="F1745" s="25">
        <f>IF($E1745="","",DATE(IF($A1745="",nominal_year,$A1745),$B1745,$C1745)+($D1745-IF(LEFT(hour_conv,1)="1",1,0))/24)</f>
        <v/>
      </c>
      <c r="G1745" s="26">
        <f>IF(F1745="","",INT(F1745))</f>
        <v/>
      </c>
      <c r="H1745">
        <f>IF(G1745="","",IF(AND(MONTH(G1745)*100+DAY(G1745)&gt;=season_lo,MONTH(G1745)*100+DAY(G1745)&lt;=season_hi),1,0))</f>
        <v/>
      </c>
      <c r="I1745">
        <f>IF(G1745="","",G1745-first_day+1)</f>
        <v/>
      </c>
      <c r="J1745" s="27">
        <f>IF(I1745="","",INDEX(Daily!$J$2:$J$421,I1745))</f>
        <v/>
      </c>
      <c r="K1745" s="27">
        <f>IF(J1745="","",J1745+cat_offset)</f>
        <v/>
      </c>
      <c r="L1745" s="27">
        <f>IF(J1745="","",MAX(0,E1745-J1745)^2)</f>
        <v/>
      </c>
      <c r="M1745" s="27">
        <f>IF(J1745="","",MAX(0,E1745-(J1745+twcdh_off))^2)</f>
        <v/>
      </c>
      <c r="N1745" s="27">
        <f>IF(E1745="","",MAX(0,E1745-swcdh_thr)^2)</f>
        <v/>
      </c>
      <c r="O1745">
        <f>IF(K1745="","",ROUND(E1745-K1745,0))</f>
        <v/>
      </c>
      <c r="P1745">
        <f>IF(O1745="","",IF(O1745&gt;=1,O1745,0))</f>
        <v/>
      </c>
      <c r="Q1745" s="27">
        <f>IF(E1745="","",MAX(0,E1745-22))</f>
        <v/>
      </c>
      <c r="R1745" s="27">
        <f>IF(H1745=1,E1745,"")</f>
        <v/>
      </c>
      <c r="S1745" s="27">
        <f>IF(AND(H1745=1,J1745&lt;&gt;""),E1745-J1745,"")</f>
        <v/>
      </c>
      <c r="T1745">
        <f>IF(G1745="","",MONTH(G1745))</f>
        <v/>
      </c>
    </row>
    <row r="1746">
      <c r="A1746" s="24" t="n">
        <v>2020</v>
      </c>
      <c r="B1746" s="24" t="n">
        <v>3</v>
      </c>
      <c r="C1746" s="24" t="n">
        <v>13</v>
      </c>
      <c r="D1746" s="24" t="n">
        <v>17</v>
      </c>
      <c r="E1746" s="24" t="n">
        <v>10.45</v>
      </c>
      <c r="F1746" s="25">
        <f>IF($E1746="","",DATE(IF($A1746="",nominal_year,$A1746),$B1746,$C1746)+($D1746-IF(LEFT(hour_conv,1)="1",1,0))/24)</f>
        <v/>
      </c>
      <c r="G1746" s="26">
        <f>IF(F1746="","",INT(F1746))</f>
        <v/>
      </c>
      <c r="H1746">
        <f>IF(G1746="","",IF(AND(MONTH(G1746)*100+DAY(G1746)&gt;=season_lo,MONTH(G1746)*100+DAY(G1746)&lt;=season_hi),1,0))</f>
        <v/>
      </c>
      <c r="I1746">
        <f>IF(G1746="","",G1746-first_day+1)</f>
        <v/>
      </c>
      <c r="J1746" s="27">
        <f>IF(I1746="","",INDEX(Daily!$J$2:$J$421,I1746))</f>
        <v/>
      </c>
      <c r="K1746" s="27">
        <f>IF(J1746="","",J1746+cat_offset)</f>
        <v/>
      </c>
      <c r="L1746" s="27">
        <f>IF(J1746="","",MAX(0,E1746-J1746)^2)</f>
        <v/>
      </c>
      <c r="M1746" s="27">
        <f>IF(J1746="","",MAX(0,E1746-(J1746+twcdh_off))^2)</f>
        <v/>
      </c>
      <c r="N1746" s="27">
        <f>IF(E1746="","",MAX(0,E1746-swcdh_thr)^2)</f>
        <v/>
      </c>
      <c r="O1746">
        <f>IF(K1746="","",ROUND(E1746-K1746,0))</f>
        <v/>
      </c>
      <c r="P1746">
        <f>IF(O1746="","",IF(O1746&gt;=1,O1746,0))</f>
        <v/>
      </c>
      <c r="Q1746" s="27">
        <f>IF(E1746="","",MAX(0,E1746-22))</f>
        <v/>
      </c>
      <c r="R1746" s="27">
        <f>IF(H1746=1,E1746,"")</f>
        <v/>
      </c>
      <c r="S1746" s="27">
        <f>IF(AND(H1746=1,J1746&lt;&gt;""),E1746-J1746,"")</f>
        <v/>
      </c>
      <c r="T1746">
        <f>IF(G1746="","",MONTH(G1746))</f>
        <v/>
      </c>
    </row>
    <row r="1747">
      <c r="A1747" s="24" t="n">
        <v>2020</v>
      </c>
      <c r="B1747" s="24" t="n">
        <v>3</v>
      </c>
      <c r="C1747" s="24" t="n">
        <v>13</v>
      </c>
      <c r="D1747" s="24" t="n">
        <v>18</v>
      </c>
      <c r="E1747" s="24" t="n">
        <v>10.17</v>
      </c>
      <c r="F1747" s="25">
        <f>IF($E1747="","",DATE(IF($A1747="",nominal_year,$A1747),$B1747,$C1747)+($D1747-IF(LEFT(hour_conv,1)="1",1,0))/24)</f>
        <v/>
      </c>
      <c r="G1747" s="26">
        <f>IF(F1747="","",INT(F1747))</f>
        <v/>
      </c>
      <c r="H1747">
        <f>IF(G1747="","",IF(AND(MONTH(G1747)*100+DAY(G1747)&gt;=season_lo,MONTH(G1747)*100+DAY(G1747)&lt;=season_hi),1,0))</f>
        <v/>
      </c>
      <c r="I1747">
        <f>IF(G1747="","",G1747-first_day+1)</f>
        <v/>
      </c>
      <c r="J1747" s="27">
        <f>IF(I1747="","",INDEX(Daily!$J$2:$J$421,I1747))</f>
        <v/>
      </c>
      <c r="K1747" s="27">
        <f>IF(J1747="","",J1747+cat_offset)</f>
        <v/>
      </c>
      <c r="L1747" s="27">
        <f>IF(J1747="","",MAX(0,E1747-J1747)^2)</f>
        <v/>
      </c>
      <c r="M1747" s="27">
        <f>IF(J1747="","",MAX(0,E1747-(J1747+twcdh_off))^2)</f>
        <v/>
      </c>
      <c r="N1747" s="27">
        <f>IF(E1747="","",MAX(0,E1747-swcdh_thr)^2)</f>
        <v/>
      </c>
      <c r="O1747">
        <f>IF(K1747="","",ROUND(E1747-K1747,0))</f>
        <v/>
      </c>
      <c r="P1747">
        <f>IF(O1747="","",IF(O1747&gt;=1,O1747,0))</f>
        <v/>
      </c>
      <c r="Q1747" s="27">
        <f>IF(E1747="","",MAX(0,E1747-22))</f>
        <v/>
      </c>
      <c r="R1747" s="27">
        <f>IF(H1747=1,E1747,"")</f>
        <v/>
      </c>
      <c r="S1747" s="27">
        <f>IF(AND(H1747=1,J1747&lt;&gt;""),E1747-J1747,"")</f>
        <v/>
      </c>
      <c r="T1747">
        <f>IF(G1747="","",MONTH(G1747))</f>
        <v/>
      </c>
    </row>
    <row r="1748">
      <c r="A1748" s="24" t="n">
        <v>2020</v>
      </c>
      <c r="B1748" s="24" t="n">
        <v>3</v>
      </c>
      <c r="C1748" s="24" t="n">
        <v>13</v>
      </c>
      <c r="D1748" s="24" t="n">
        <v>19</v>
      </c>
      <c r="E1748" s="24" t="n">
        <v>9.66</v>
      </c>
      <c r="F1748" s="25">
        <f>IF($E1748="","",DATE(IF($A1748="",nominal_year,$A1748),$B1748,$C1748)+($D1748-IF(LEFT(hour_conv,1)="1",1,0))/24)</f>
        <v/>
      </c>
      <c r="G1748" s="26">
        <f>IF(F1748="","",INT(F1748))</f>
        <v/>
      </c>
      <c r="H1748">
        <f>IF(G1748="","",IF(AND(MONTH(G1748)*100+DAY(G1748)&gt;=season_lo,MONTH(G1748)*100+DAY(G1748)&lt;=season_hi),1,0))</f>
        <v/>
      </c>
      <c r="I1748">
        <f>IF(G1748="","",G1748-first_day+1)</f>
        <v/>
      </c>
      <c r="J1748" s="27">
        <f>IF(I1748="","",INDEX(Daily!$J$2:$J$421,I1748))</f>
        <v/>
      </c>
      <c r="K1748" s="27">
        <f>IF(J1748="","",J1748+cat_offset)</f>
        <v/>
      </c>
      <c r="L1748" s="27">
        <f>IF(J1748="","",MAX(0,E1748-J1748)^2)</f>
        <v/>
      </c>
      <c r="M1748" s="27">
        <f>IF(J1748="","",MAX(0,E1748-(J1748+twcdh_off))^2)</f>
        <v/>
      </c>
      <c r="N1748" s="27">
        <f>IF(E1748="","",MAX(0,E1748-swcdh_thr)^2)</f>
        <v/>
      </c>
      <c r="O1748">
        <f>IF(K1748="","",ROUND(E1748-K1748,0))</f>
        <v/>
      </c>
      <c r="P1748">
        <f>IF(O1748="","",IF(O1748&gt;=1,O1748,0))</f>
        <v/>
      </c>
      <c r="Q1748" s="27">
        <f>IF(E1748="","",MAX(0,E1748-22))</f>
        <v/>
      </c>
      <c r="R1748" s="27">
        <f>IF(H1748=1,E1748,"")</f>
        <v/>
      </c>
      <c r="S1748" s="27">
        <f>IF(AND(H1748=1,J1748&lt;&gt;""),E1748-J1748,"")</f>
        <v/>
      </c>
      <c r="T1748">
        <f>IF(G1748="","",MONTH(G1748))</f>
        <v/>
      </c>
    </row>
    <row r="1749">
      <c r="A1749" s="24" t="n">
        <v>2020</v>
      </c>
      <c r="B1749" s="24" t="n">
        <v>3</v>
      </c>
      <c r="C1749" s="24" t="n">
        <v>13</v>
      </c>
      <c r="D1749" s="24" t="n">
        <v>20</v>
      </c>
      <c r="E1749" s="24" t="n">
        <v>9.039999999999999</v>
      </c>
      <c r="F1749" s="25">
        <f>IF($E1749="","",DATE(IF($A1749="",nominal_year,$A1749),$B1749,$C1749)+($D1749-IF(LEFT(hour_conv,1)="1",1,0))/24)</f>
        <v/>
      </c>
      <c r="G1749" s="26">
        <f>IF(F1749="","",INT(F1749))</f>
        <v/>
      </c>
      <c r="H1749">
        <f>IF(G1749="","",IF(AND(MONTH(G1749)*100+DAY(G1749)&gt;=season_lo,MONTH(G1749)*100+DAY(G1749)&lt;=season_hi),1,0))</f>
        <v/>
      </c>
      <c r="I1749">
        <f>IF(G1749="","",G1749-first_day+1)</f>
        <v/>
      </c>
      <c r="J1749" s="27">
        <f>IF(I1749="","",INDEX(Daily!$J$2:$J$421,I1749))</f>
        <v/>
      </c>
      <c r="K1749" s="27">
        <f>IF(J1749="","",J1749+cat_offset)</f>
        <v/>
      </c>
      <c r="L1749" s="27">
        <f>IF(J1749="","",MAX(0,E1749-J1749)^2)</f>
        <v/>
      </c>
      <c r="M1749" s="27">
        <f>IF(J1749="","",MAX(0,E1749-(J1749+twcdh_off))^2)</f>
        <v/>
      </c>
      <c r="N1749" s="27">
        <f>IF(E1749="","",MAX(0,E1749-swcdh_thr)^2)</f>
        <v/>
      </c>
      <c r="O1749">
        <f>IF(K1749="","",ROUND(E1749-K1749,0))</f>
        <v/>
      </c>
      <c r="P1749">
        <f>IF(O1749="","",IF(O1749&gt;=1,O1749,0))</f>
        <v/>
      </c>
      <c r="Q1749" s="27">
        <f>IF(E1749="","",MAX(0,E1749-22))</f>
        <v/>
      </c>
      <c r="R1749" s="27">
        <f>IF(H1749=1,E1749,"")</f>
        <v/>
      </c>
      <c r="S1749" s="27">
        <f>IF(AND(H1749=1,J1749&lt;&gt;""),E1749-J1749,"")</f>
        <v/>
      </c>
      <c r="T1749">
        <f>IF(G1749="","",MONTH(G1749))</f>
        <v/>
      </c>
    </row>
    <row r="1750">
      <c r="A1750" s="24" t="n">
        <v>2020</v>
      </c>
      <c r="B1750" s="24" t="n">
        <v>3</v>
      </c>
      <c r="C1750" s="24" t="n">
        <v>13</v>
      </c>
      <c r="D1750" s="24" t="n">
        <v>21</v>
      </c>
      <c r="E1750" s="24" t="n">
        <v>8.6</v>
      </c>
      <c r="F1750" s="25">
        <f>IF($E1750="","",DATE(IF($A1750="",nominal_year,$A1750),$B1750,$C1750)+($D1750-IF(LEFT(hour_conv,1)="1",1,0))/24)</f>
        <v/>
      </c>
      <c r="G1750" s="26">
        <f>IF(F1750="","",INT(F1750))</f>
        <v/>
      </c>
      <c r="H1750">
        <f>IF(G1750="","",IF(AND(MONTH(G1750)*100+DAY(G1750)&gt;=season_lo,MONTH(G1750)*100+DAY(G1750)&lt;=season_hi),1,0))</f>
        <v/>
      </c>
      <c r="I1750">
        <f>IF(G1750="","",G1750-first_day+1)</f>
        <v/>
      </c>
      <c r="J1750" s="27">
        <f>IF(I1750="","",INDEX(Daily!$J$2:$J$421,I1750))</f>
        <v/>
      </c>
      <c r="K1750" s="27">
        <f>IF(J1750="","",J1750+cat_offset)</f>
        <v/>
      </c>
      <c r="L1750" s="27">
        <f>IF(J1750="","",MAX(0,E1750-J1750)^2)</f>
        <v/>
      </c>
      <c r="M1750" s="27">
        <f>IF(J1750="","",MAX(0,E1750-(J1750+twcdh_off))^2)</f>
        <v/>
      </c>
      <c r="N1750" s="27">
        <f>IF(E1750="","",MAX(0,E1750-swcdh_thr)^2)</f>
        <v/>
      </c>
      <c r="O1750">
        <f>IF(K1750="","",ROUND(E1750-K1750,0))</f>
        <v/>
      </c>
      <c r="P1750">
        <f>IF(O1750="","",IF(O1750&gt;=1,O1750,0))</f>
        <v/>
      </c>
      <c r="Q1750" s="27">
        <f>IF(E1750="","",MAX(0,E1750-22))</f>
        <v/>
      </c>
      <c r="R1750" s="27">
        <f>IF(H1750=1,E1750,"")</f>
        <v/>
      </c>
      <c r="S1750" s="27">
        <f>IF(AND(H1750=1,J1750&lt;&gt;""),E1750-J1750,"")</f>
        <v/>
      </c>
      <c r="T1750">
        <f>IF(G1750="","",MONTH(G1750))</f>
        <v/>
      </c>
    </row>
    <row r="1751">
      <c r="A1751" s="24" t="n">
        <v>2020</v>
      </c>
      <c r="B1751" s="24" t="n">
        <v>3</v>
      </c>
      <c r="C1751" s="24" t="n">
        <v>13</v>
      </c>
      <c r="D1751" s="24" t="n">
        <v>22</v>
      </c>
      <c r="E1751" s="24" t="n">
        <v>6.64</v>
      </c>
      <c r="F1751" s="25">
        <f>IF($E1751="","",DATE(IF($A1751="",nominal_year,$A1751),$B1751,$C1751)+($D1751-IF(LEFT(hour_conv,1)="1",1,0))/24)</f>
        <v/>
      </c>
      <c r="G1751" s="26">
        <f>IF(F1751="","",INT(F1751))</f>
        <v/>
      </c>
      <c r="H1751">
        <f>IF(G1751="","",IF(AND(MONTH(G1751)*100+DAY(G1751)&gt;=season_lo,MONTH(G1751)*100+DAY(G1751)&lt;=season_hi),1,0))</f>
        <v/>
      </c>
      <c r="I1751">
        <f>IF(G1751="","",G1751-first_day+1)</f>
        <v/>
      </c>
      <c r="J1751" s="27">
        <f>IF(I1751="","",INDEX(Daily!$J$2:$J$421,I1751))</f>
        <v/>
      </c>
      <c r="K1751" s="27">
        <f>IF(J1751="","",J1751+cat_offset)</f>
        <v/>
      </c>
      <c r="L1751" s="27">
        <f>IF(J1751="","",MAX(0,E1751-J1751)^2)</f>
        <v/>
      </c>
      <c r="M1751" s="27">
        <f>IF(J1751="","",MAX(0,E1751-(J1751+twcdh_off))^2)</f>
        <v/>
      </c>
      <c r="N1751" s="27">
        <f>IF(E1751="","",MAX(0,E1751-swcdh_thr)^2)</f>
        <v/>
      </c>
      <c r="O1751">
        <f>IF(K1751="","",ROUND(E1751-K1751,0))</f>
        <v/>
      </c>
      <c r="P1751">
        <f>IF(O1751="","",IF(O1751&gt;=1,O1751,0))</f>
        <v/>
      </c>
      <c r="Q1751" s="27">
        <f>IF(E1751="","",MAX(0,E1751-22))</f>
        <v/>
      </c>
      <c r="R1751" s="27">
        <f>IF(H1751=1,E1751,"")</f>
        <v/>
      </c>
      <c r="S1751" s="27">
        <f>IF(AND(H1751=1,J1751&lt;&gt;""),E1751-J1751,"")</f>
        <v/>
      </c>
      <c r="T1751">
        <f>IF(G1751="","",MONTH(G1751))</f>
        <v/>
      </c>
    </row>
    <row r="1752">
      <c r="A1752" s="24" t="n">
        <v>2020</v>
      </c>
      <c r="B1752" s="24" t="n">
        <v>3</v>
      </c>
      <c r="C1752" s="24" t="n">
        <v>13</v>
      </c>
      <c r="D1752" s="24" t="n">
        <v>23</v>
      </c>
      <c r="E1752" s="24" t="n">
        <v>6.35</v>
      </c>
      <c r="F1752" s="25">
        <f>IF($E1752="","",DATE(IF($A1752="",nominal_year,$A1752),$B1752,$C1752)+($D1752-IF(LEFT(hour_conv,1)="1",1,0))/24)</f>
        <v/>
      </c>
      <c r="G1752" s="26">
        <f>IF(F1752="","",INT(F1752))</f>
        <v/>
      </c>
      <c r="H1752">
        <f>IF(G1752="","",IF(AND(MONTH(G1752)*100+DAY(G1752)&gt;=season_lo,MONTH(G1752)*100+DAY(G1752)&lt;=season_hi),1,0))</f>
        <v/>
      </c>
      <c r="I1752">
        <f>IF(G1752="","",G1752-first_day+1)</f>
        <v/>
      </c>
      <c r="J1752" s="27">
        <f>IF(I1752="","",INDEX(Daily!$J$2:$J$421,I1752))</f>
        <v/>
      </c>
      <c r="K1752" s="27">
        <f>IF(J1752="","",J1752+cat_offset)</f>
        <v/>
      </c>
      <c r="L1752" s="27">
        <f>IF(J1752="","",MAX(0,E1752-J1752)^2)</f>
        <v/>
      </c>
      <c r="M1752" s="27">
        <f>IF(J1752="","",MAX(0,E1752-(J1752+twcdh_off))^2)</f>
        <v/>
      </c>
      <c r="N1752" s="27">
        <f>IF(E1752="","",MAX(0,E1752-swcdh_thr)^2)</f>
        <v/>
      </c>
      <c r="O1752">
        <f>IF(K1752="","",ROUND(E1752-K1752,0))</f>
        <v/>
      </c>
      <c r="P1752">
        <f>IF(O1752="","",IF(O1752&gt;=1,O1752,0))</f>
        <v/>
      </c>
      <c r="Q1752" s="27">
        <f>IF(E1752="","",MAX(0,E1752-22))</f>
        <v/>
      </c>
      <c r="R1752" s="27">
        <f>IF(H1752=1,E1752,"")</f>
        <v/>
      </c>
      <c r="S1752" s="27">
        <f>IF(AND(H1752=1,J1752&lt;&gt;""),E1752-J1752,"")</f>
        <v/>
      </c>
      <c r="T1752">
        <f>IF(G1752="","",MONTH(G1752))</f>
        <v/>
      </c>
    </row>
    <row r="1753">
      <c r="A1753" s="24" t="n">
        <v>2020</v>
      </c>
      <c r="B1753" s="24" t="n">
        <v>3</v>
      </c>
      <c r="C1753" s="24" t="n">
        <v>13</v>
      </c>
      <c r="D1753" s="24" t="n">
        <v>24</v>
      </c>
      <c r="E1753" s="24" t="n">
        <v>5.49</v>
      </c>
      <c r="F1753" s="25">
        <f>IF($E1753="","",DATE(IF($A1753="",nominal_year,$A1753),$B1753,$C1753)+($D1753-IF(LEFT(hour_conv,1)="1",1,0))/24)</f>
        <v/>
      </c>
      <c r="G1753" s="26">
        <f>IF(F1753="","",INT(F1753))</f>
        <v/>
      </c>
      <c r="H1753">
        <f>IF(G1753="","",IF(AND(MONTH(G1753)*100+DAY(G1753)&gt;=season_lo,MONTH(G1753)*100+DAY(G1753)&lt;=season_hi),1,0))</f>
        <v/>
      </c>
      <c r="I1753">
        <f>IF(G1753="","",G1753-first_day+1)</f>
        <v/>
      </c>
      <c r="J1753" s="27">
        <f>IF(I1753="","",INDEX(Daily!$J$2:$J$421,I1753))</f>
        <v/>
      </c>
      <c r="K1753" s="27">
        <f>IF(J1753="","",J1753+cat_offset)</f>
        <v/>
      </c>
      <c r="L1753" s="27">
        <f>IF(J1753="","",MAX(0,E1753-J1753)^2)</f>
        <v/>
      </c>
      <c r="M1753" s="27">
        <f>IF(J1753="","",MAX(0,E1753-(J1753+twcdh_off))^2)</f>
        <v/>
      </c>
      <c r="N1753" s="27">
        <f>IF(E1753="","",MAX(0,E1753-swcdh_thr)^2)</f>
        <v/>
      </c>
      <c r="O1753">
        <f>IF(K1753="","",ROUND(E1753-K1753,0))</f>
        <v/>
      </c>
      <c r="P1753">
        <f>IF(O1753="","",IF(O1753&gt;=1,O1753,0))</f>
        <v/>
      </c>
      <c r="Q1753" s="27">
        <f>IF(E1753="","",MAX(0,E1753-22))</f>
        <v/>
      </c>
      <c r="R1753" s="27">
        <f>IF(H1753=1,E1753,"")</f>
        <v/>
      </c>
      <c r="S1753" s="27">
        <f>IF(AND(H1753=1,J1753&lt;&gt;""),E1753-J1753,"")</f>
        <v/>
      </c>
      <c r="T1753">
        <f>IF(G1753="","",MONTH(G1753))</f>
        <v/>
      </c>
    </row>
    <row r="1754">
      <c r="A1754" s="24" t="n">
        <v>2020</v>
      </c>
      <c r="B1754" s="24" t="n">
        <v>3</v>
      </c>
      <c r="C1754" s="24" t="n">
        <v>14</v>
      </c>
      <c r="D1754" s="24" t="n">
        <v>1</v>
      </c>
      <c r="E1754" s="24" t="n">
        <v>5.01</v>
      </c>
      <c r="F1754" s="25">
        <f>IF($E1754="","",DATE(IF($A1754="",nominal_year,$A1754),$B1754,$C1754)+($D1754-IF(LEFT(hour_conv,1)="1",1,0))/24)</f>
        <v/>
      </c>
      <c r="G1754" s="26">
        <f>IF(F1754="","",INT(F1754))</f>
        <v/>
      </c>
      <c r="H1754">
        <f>IF(G1754="","",IF(AND(MONTH(G1754)*100+DAY(G1754)&gt;=season_lo,MONTH(G1754)*100+DAY(G1754)&lt;=season_hi),1,0))</f>
        <v/>
      </c>
      <c r="I1754">
        <f>IF(G1754="","",G1754-first_day+1)</f>
        <v/>
      </c>
      <c r="J1754" s="27">
        <f>IF(I1754="","",INDEX(Daily!$J$2:$J$421,I1754))</f>
        <v/>
      </c>
      <c r="K1754" s="27">
        <f>IF(J1754="","",J1754+cat_offset)</f>
        <v/>
      </c>
      <c r="L1754" s="27">
        <f>IF(J1754="","",MAX(0,E1754-J1754)^2)</f>
        <v/>
      </c>
      <c r="M1754" s="27">
        <f>IF(J1754="","",MAX(0,E1754-(J1754+twcdh_off))^2)</f>
        <v/>
      </c>
      <c r="N1754" s="27">
        <f>IF(E1754="","",MAX(0,E1754-swcdh_thr)^2)</f>
        <v/>
      </c>
      <c r="O1754">
        <f>IF(K1754="","",ROUND(E1754-K1754,0))</f>
        <v/>
      </c>
      <c r="P1754">
        <f>IF(O1754="","",IF(O1754&gt;=1,O1754,0))</f>
        <v/>
      </c>
      <c r="Q1754" s="27">
        <f>IF(E1754="","",MAX(0,E1754-22))</f>
        <v/>
      </c>
      <c r="R1754" s="27">
        <f>IF(H1754=1,E1754,"")</f>
        <v/>
      </c>
      <c r="S1754" s="27">
        <f>IF(AND(H1754=1,J1754&lt;&gt;""),E1754-J1754,"")</f>
        <v/>
      </c>
      <c r="T1754">
        <f>IF(G1754="","",MONTH(G1754))</f>
        <v/>
      </c>
    </row>
    <row r="1755">
      <c r="A1755" s="24" t="n">
        <v>2020</v>
      </c>
      <c r="B1755" s="24" t="n">
        <v>3</v>
      </c>
      <c r="C1755" s="24" t="n">
        <v>14</v>
      </c>
      <c r="D1755" s="24" t="n">
        <v>2</v>
      </c>
      <c r="E1755" s="24" t="n">
        <v>4.37</v>
      </c>
      <c r="F1755" s="25">
        <f>IF($E1755="","",DATE(IF($A1755="",nominal_year,$A1755),$B1755,$C1755)+($D1755-IF(LEFT(hour_conv,1)="1",1,0))/24)</f>
        <v/>
      </c>
      <c r="G1755" s="26">
        <f>IF(F1755="","",INT(F1755))</f>
        <v/>
      </c>
      <c r="H1755">
        <f>IF(G1755="","",IF(AND(MONTH(G1755)*100+DAY(G1755)&gt;=season_lo,MONTH(G1755)*100+DAY(G1755)&lt;=season_hi),1,0))</f>
        <v/>
      </c>
      <c r="I1755">
        <f>IF(G1755="","",G1755-first_day+1)</f>
        <v/>
      </c>
      <c r="J1755" s="27">
        <f>IF(I1755="","",INDEX(Daily!$J$2:$J$421,I1755))</f>
        <v/>
      </c>
      <c r="K1755" s="27">
        <f>IF(J1755="","",J1755+cat_offset)</f>
        <v/>
      </c>
      <c r="L1755" s="27">
        <f>IF(J1755="","",MAX(0,E1755-J1755)^2)</f>
        <v/>
      </c>
      <c r="M1755" s="27">
        <f>IF(J1755="","",MAX(0,E1755-(J1755+twcdh_off))^2)</f>
        <v/>
      </c>
      <c r="N1755" s="27">
        <f>IF(E1755="","",MAX(0,E1755-swcdh_thr)^2)</f>
        <v/>
      </c>
      <c r="O1755">
        <f>IF(K1755="","",ROUND(E1755-K1755,0))</f>
        <v/>
      </c>
      <c r="P1755">
        <f>IF(O1755="","",IF(O1755&gt;=1,O1755,0))</f>
        <v/>
      </c>
      <c r="Q1755" s="27">
        <f>IF(E1755="","",MAX(0,E1755-22))</f>
        <v/>
      </c>
      <c r="R1755" s="27">
        <f>IF(H1755=1,E1755,"")</f>
        <v/>
      </c>
      <c r="S1755" s="27">
        <f>IF(AND(H1755=1,J1755&lt;&gt;""),E1755-J1755,"")</f>
        <v/>
      </c>
      <c r="T1755">
        <f>IF(G1755="","",MONTH(G1755))</f>
        <v/>
      </c>
    </row>
    <row r="1756">
      <c r="A1756" s="24" t="n">
        <v>2020</v>
      </c>
      <c r="B1756" s="24" t="n">
        <v>3</v>
      </c>
      <c r="C1756" s="24" t="n">
        <v>14</v>
      </c>
      <c r="D1756" s="24" t="n">
        <v>3</v>
      </c>
      <c r="E1756" s="24" t="n">
        <v>4.41</v>
      </c>
      <c r="F1756" s="25">
        <f>IF($E1756="","",DATE(IF($A1756="",nominal_year,$A1756),$B1756,$C1756)+($D1756-IF(LEFT(hour_conv,1)="1",1,0))/24)</f>
        <v/>
      </c>
      <c r="G1756" s="26">
        <f>IF(F1756="","",INT(F1756))</f>
        <v/>
      </c>
      <c r="H1756">
        <f>IF(G1756="","",IF(AND(MONTH(G1756)*100+DAY(G1756)&gt;=season_lo,MONTH(G1756)*100+DAY(G1756)&lt;=season_hi),1,0))</f>
        <v/>
      </c>
      <c r="I1756">
        <f>IF(G1756="","",G1756-first_day+1)</f>
        <v/>
      </c>
      <c r="J1756" s="27">
        <f>IF(I1756="","",INDEX(Daily!$J$2:$J$421,I1756))</f>
        <v/>
      </c>
      <c r="K1756" s="27">
        <f>IF(J1756="","",J1756+cat_offset)</f>
        <v/>
      </c>
      <c r="L1756" s="27">
        <f>IF(J1756="","",MAX(0,E1756-J1756)^2)</f>
        <v/>
      </c>
      <c r="M1756" s="27">
        <f>IF(J1756="","",MAX(0,E1756-(J1756+twcdh_off))^2)</f>
        <v/>
      </c>
      <c r="N1756" s="27">
        <f>IF(E1756="","",MAX(0,E1756-swcdh_thr)^2)</f>
        <v/>
      </c>
      <c r="O1756">
        <f>IF(K1756="","",ROUND(E1756-K1756,0))</f>
        <v/>
      </c>
      <c r="P1756">
        <f>IF(O1756="","",IF(O1756&gt;=1,O1756,0))</f>
        <v/>
      </c>
      <c r="Q1756" s="27">
        <f>IF(E1756="","",MAX(0,E1756-22))</f>
        <v/>
      </c>
      <c r="R1756" s="27">
        <f>IF(H1756=1,E1756,"")</f>
        <v/>
      </c>
      <c r="S1756" s="27">
        <f>IF(AND(H1756=1,J1756&lt;&gt;""),E1756-J1756,"")</f>
        <v/>
      </c>
      <c r="T1756">
        <f>IF(G1756="","",MONTH(G1756))</f>
        <v/>
      </c>
    </row>
    <row r="1757">
      <c r="A1757" s="24" t="n">
        <v>2020</v>
      </c>
      <c r="B1757" s="24" t="n">
        <v>3</v>
      </c>
      <c r="C1757" s="24" t="n">
        <v>14</v>
      </c>
      <c r="D1757" s="24" t="n">
        <v>4</v>
      </c>
      <c r="E1757" s="24" t="n">
        <v>3.87</v>
      </c>
      <c r="F1757" s="25">
        <f>IF($E1757="","",DATE(IF($A1757="",nominal_year,$A1757),$B1757,$C1757)+($D1757-IF(LEFT(hour_conv,1)="1",1,0))/24)</f>
        <v/>
      </c>
      <c r="G1757" s="26">
        <f>IF(F1757="","",INT(F1757))</f>
        <v/>
      </c>
      <c r="H1757">
        <f>IF(G1757="","",IF(AND(MONTH(G1757)*100+DAY(G1757)&gt;=season_lo,MONTH(G1757)*100+DAY(G1757)&lt;=season_hi),1,0))</f>
        <v/>
      </c>
      <c r="I1757">
        <f>IF(G1757="","",G1757-first_day+1)</f>
        <v/>
      </c>
      <c r="J1757" s="27">
        <f>IF(I1757="","",INDEX(Daily!$J$2:$J$421,I1757))</f>
        <v/>
      </c>
      <c r="K1757" s="27">
        <f>IF(J1757="","",J1757+cat_offset)</f>
        <v/>
      </c>
      <c r="L1757" s="27">
        <f>IF(J1757="","",MAX(0,E1757-J1757)^2)</f>
        <v/>
      </c>
      <c r="M1757" s="27">
        <f>IF(J1757="","",MAX(0,E1757-(J1757+twcdh_off))^2)</f>
        <v/>
      </c>
      <c r="N1757" s="27">
        <f>IF(E1757="","",MAX(0,E1757-swcdh_thr)^2)</f>
        <v/>
      </c>
      <c r="O1757">
        <f>IF(K1757="","",ROUND(E1757-K1757,0))</f>
        <v/>
      </c>
      <c r="P1757">
        <f>IF(O1757="","",IF(O1757&gt;=1,O1757,0))</f>
        <v/>
      </c>
      <c r="Q1757" s="27">
        <f>IF(E1757="","",MAX(0,E1757-22))</f>
        <v/>
      </c>
      <c r="R1757" s="27">
        <f>IF(H1757=1,E1757,"")</f>
        <v/>
      </c>
      <c r="S1757" s="27">
        <f>IF(AND(H1757=1,J1757&lt;&gt;""),E1757-J1757,"")</f>
        <v/>
      </c>
      <c r="T1757">
        <f>IF(G1757="","",MONTH(G1757))</f>
        <v/>
      </c>
    </row>
    <row r="1758">
      <c r="A1758" s="24" t="n">
        <v>2020</v>
      </c>
      <c r="B1758" s="24" t="n">
        <v>3</v>
      </c>
      <c r="C1758" s="24" t="n">
        <v>14</v>
      </c>
      <c r="D1758" s="24" t="n">
        <v>5</v>
      </c>
      <c r="E1758" s="24" t="n">
        <v>4.15</v>
      </c>
      <c r="F1758" s="25">
        <f>IF($E1758="","",DATE(IF($A1758="",nominal_year,$A1758),$B1758,$C1758)+($D1758-IF(LEFT(hour_conv,1)="1",1,0))/24)</f>
        <v/>
      </c>
      <c r="G1758" s="26">
        <f>IF(F1758="","",INT(F1758))</f>
        <v/>
      </c>
      <c r="H1758">
        <f>IF(G1758="","",IF(AND(MONTH(G1758)*100+DAY(G1758)&gt;=season_lo,MONTH(G1758)*100+DAY(G1758)&lt;=season_hi),1,0))</f>
        <v/>
      </c>
      <c r="I1758">
        <f>IF(G1758="","",G1758-first_day+1)</f>
        <v/>
      </c>
      <c r="J1758" s="27">
        <f>IF(I1758="","",INDEX(Daily!$J$2:$J$421,I1758))</f>
        <v/>
      </c>
      <c r="K1758" s="27">
        <f>IF(J1758="","",J1758+cat_offset)</f>
        <v/>
      </c>
      <c r="L1758" s="27">
        <f>IF(J1758="","",MAX(0,E1758-J1758)^2)</f>
        <v/>
      </c>
      <c r="M1758" s="27">
        <f>IF(J1758="","",MAX(0,E1758-(J1758+twcdh_off))^2)</f>
        <v/>
      </c>
      <c r="N1758" s="27">
        <f>IF(E1758="","",MAX(0,E1758-swcdh_thr)^2)</f>
        <v/>
      </c>
      <c r="O1758">
        <f>IF(K1758="","",ROUND(E1758-K1758,0))</f>
        <v/>
      </c>
      <c r="P1758">
        <f>IF(O1758="","",IF(O1758&gt;=1,O1758,0))</f>
        <v/>
      </c>
      <c r="Q1758" s="27">
        <f>IF(E1758="","",MAX(0,E1758-22))</f>
        <v/>
      </c>
      <c r="R1758" s="27">
        <f>IF(H1758=1,E1758,"")</f>
        <v/>
      </c>
      <c r="S1758" s="27">
        <f>IF(AND(H1758=1,J1758&lt;&gt;""),E1758-J1758,"")</f>
        <v/>
      </c>
      <c r="T1758">
        <f>IF(G1758="","",MONTH(G1758))</f>
        <v/>
      </c>
    </row>
    <row r="1759">
      <c r="A1759" s="24" t="n">
        <v>2020</v>
      </c>
      <c r="B1759" s="24" t="n">
        <v>3</v>
      </c>
      <c r="C1759" s="24" t="n">
        <v>14</v>
      </c>
      <c r="D1759" s="24" t="n">
        <v>6</v>
      </c>
      <c r="E1759" s="24" t="n">
        <v>4.42</v>
      </c>
      <c r="F1759" s="25">
        <f>IF($E1759="","",DATE(IF($A1759="",nominal_year,$A1759),$B1759,$C1759)+($D1759-IF(LEFT(hour_conv,1)="1",1,0))/24)</f>
        <v/>
      </c>
      <c r="G1759" s="26">
        <f>IF(F1759="","",INT(F1759))</f>
        <v/>
      </c>
      <c r="H1759">
        <f>IF(G1759="","",IF(AND(MONTH(G1759)*100+DAY(G1759)&gt;=season_lo,MONTH(G1759)*100+DAY(G1759)&lt;=season_hi),1,0))</f>
        <v/>
      </c>
      <c r="I1759">
        <f>IF(G1759="","",G1759-first_day+1)</f>
        <v/>
      </c>
      <c r="J1759" s="27">
        <f>IF(I1759="","",INDEX(Daily!$J$2:$J$421,I1759))</f>
        <v/>
      </c>
      <c r="K1759" s="27">
        <f>IF(J1759="","",J1759+cat_offset)</f>
        <v/>
      </c>
      <c r="L1759" s="27">
        <f>IF(J1759="","",MAX(0,E1759-J1759)^2)</f>
        <v/>
      </c>
      <c r="M1759" s="27">
        <f>IF(J1759="","",MAX(0,E1759-(J1759+twcdh_off))^2)</f>
        <v/>
      </c>
      <c r="N1759" s="27">
        <f>IF(E1759="","",MAX(0,E1759-swcdh_thr)^2)</f>
        <v/>
      </c>
      <c r="O1759">
        <f>IF(K1759="","",ROUND(E1759-K1759,0))</f>
        <v/>
      </c>
      <c r="P1759">
        <f>IF(O1759="","",IF(O1759&gt;=1,O1759,0))</f>
        <v/>
      </c>
      <c r="Q1759" s="27">
        <f>IF(E1759="","",MAX(0,E1759-22))</f>
        <v/>
      </c>
      <c r="R1759" s="27">
        <f>IF(H1759=1,E1759,"")</f>
        <v/>
      </c>
      <c r="S1759" s="27">
        <f>IF(AND(H1759=1,J1759&lt;&gt;""),E1759-J1759,"")</f>
        <v/>
      </c>
      <c r="T1759">
        <f>IF(G1759="","",MONTH(G1759))</f>
        <v/>
      </c>
    </row>
    <row r="1760">
      <c r="A1760" s="24" t="n">
        <v>2020</v>
      </c>
      <c r="B1760" s="24" t="n">
        <v>3</v>
      </c>
      <c r="C1760" s="24" t="n">
        <v>14</v>
      </c>
      <c r="D1760" s="24" t="n">
        <v>7</v>
      </c>
      <c r="E1760" s="24" t="n">
        <v>5.52</v>
      </c>
      <c r="F1760" s="25">
        <f>IF($E1760="","",DATE(IF($A1760="",nominal_year,$A1760),$B1760,$C1760)+($D1760-IF(LEFT(hour_conv,1)="1",1,0))/24)</f>
        <v/>
      </c>
      <c r="G1760" s="26">
        <f>IF(F1760="","",INT(F1760))</f>
        <v/>
      </c>
      <c r="H1760">
        <f>IF(G1760="","",IF(AND(MONTH(G1760)*100+DAY(G1760)&gt;=season_lo,MONTH(G1760)*100+DAY(G1760)&lt;=season_hi),1,0))</f>
        <v/>
      </c>
      <c r="I1760">
        <f>IF(G1760="","",G1760-first_day+1)</f>
        <v/>
      </c>
      <c r="J1760" s="27">
        <f>IF(I1760="","",INDEX(Daily!$J$2:$J$421,I1760))</f>
        <v/>
      </c>
      <c r="K1760" s="27">
        <f>IF(J1760="","",J1760+cat_offset)</f>
        <v/>
      </c>
      <c r="L1760" s="27">
        <f>IF(J1760="","",MAX(0,E1760-J1760)^2)</f>
        <v/>
      </c>
      <c r="M1760" s="27">
        <f>IF(J1760="","",MAX(0,E1760-(J1760+twcdh_off))^2)</f>
        <v/>
      </c>
      <c r="N1760" s="27">
        <f>IF(E1760="","",MAX(0,E1760-swcdh_thr)^2)</f>
        <v/>
      </c>
      <c r="O1760">
        <f>IF(K1760="","",ROUND(E1760-K1760,0))</f>
        <v/>
      </c>
      <c r="P1760">
        <f>IF(O1760="","",IF(O1760&gt;=1,O1760,0))</f>
        <v/>
      </c>
      <c r="Q1760" s="27">
        <f>IF(E1760="","",MAX(0,E1760-22))</f>
        <v/>
      </c>
      <c r="R1760" s="27">
        <f>IF(H1760=1,E1760,"")</f>
        <v/>
      </c>
      <c r="S1760" s="27">
        <f>IF(AND(H1760=1,J1760&lt;&gt;""),E1760-J1760,"")</f>
        <v/>
      </c>
      <c r="T1760">
        <f>IF(G1760="","",MONTH(G1760))</f>
        <v/>
      </c>
    </row>
    <row r="1761">
      <c r="A1761" s="24" t="n">
        <v>2020</v>
      </c>
      <c r="B1761" s="24" t="n">
        <v>3</v>
      </c>
      <c r="C1761" s="24" t="n">
        <v>14</v>
      </c>
      <c r="D1761" s="24" t="n">
        <v>8</v>
      </c>
      <c r="E1761" s="24" t="n">
        <v>4.85</v>
      </c>
      <c r="F1761" s="25">
        <f>IF($E1761="","",DATE(IF($A1761="",nominal_year,$A1761),$B1761,$C1761)+($D1761-IF(LEFT(hour_conv,1)="1",1,0))/24)</f>
        <v/>
      </c>
      <c r="G1761" s="26">
        <f>IF(F1761="","",INT(F1761))</f>
        <v/>
      </c>
      <c r="H1761">
        <f>IF(G1761="","",IF(AND(MONTH(G1761)*100+DAY(G1761)&gt;=season_lo,MONTH(G1761)*100+DAY(G1761)&lt;=season_hi),1,0))</f>
        <v/>
      </c>
      <c r="I1761">
        <f>IF(G1761="","",G1761-first_day+1)</f>
        <v/>
      </c>
      <c r="J1761" s="27">
        <f>IF(I1761="","",INDEX(Daily!$J$2:$J$421,I1761))</f>
        <v/>
      </c>
      <c r="K1761" s="27">
        <f>IF(J1761="","",J1761+cat_offset)</f>
        <v/>
      </c>
      <c r="L1761" s="27">
        <f>IF(J1761="","",MAX(0,E1761-J1761)^2)</f>
        <v/>
      </c>
      <c r="M1761" s="27">
        <f>IF(J1761="","",MAX(0,E1761-(J1761+twcdh_off))^2)</f>
        <v/>
      </c>
      <c r="N1761" s="27">
        <f>IF(E1761="","",MAX(0,E1761-swcdh_thr)^2)</f>
        <v/>
      </c>
      <c r="O1761">
        <f>IF(K1761="","",ROUND(E1761-K1761,0))</f>
        <v/>
      </c>
      <c r="P1761">
        <f>IF(O1761="","",IF(O1761&gt;=1,O1761,0))</f>
        <v/>
      </c>
      <c r="Q1761" s="27">
        <f>IF(E1761="","",MAX(0,E1761-22))</f>
        <v/>
      </c>
      <c r="R1761" s="27">
        <f>IF(H1761=1,E1761,"")</f>
        <v/>
      </c>
      <c r="S1761" s="27">
        <f>IF(AND(H1761=1,J1761&lt;&gt;""),E1761-J1761,"")</f>
        <v/>
      </c>
      <c r="T1761">
        <f>IF(G1761="","",MONTH(G1761))</f>
        <v/>
      </c>
    </row>
    <row r="1762">
      <c r="A1762" s="24" t="n">
        <v>2020</v>
      </c>
      <c r="B1762" s="24" t="n">
        <v>3</v>
      </c>
      <c r="C1762" s="24" t="n">
        <v>14</v>
      </c>
      <c r="D1762" s="24" t="n">
        <v>9</v>
      </c>
      <c r="E1762" s="24" t="n">
        <v>7.05</v>
      </c>
      <c r="F1762" s="25">
        <f>IF($E1762="","",DATE(IF($A1762="",nominal_year,$A1762),$B1762,$C1762)+($D1762-IF(LEFT(hour_conv,1)="1",1,0))/24)</f>
        <v/>
      </c>
      <c r="G1762" s="26">
        <f>IF(F1762="","",INT(F1762))</f>
        <v/>
      </c>
      <c r="H1762">
        <f>IF(G1762="","",IF(AND(MONTH(G1762)*100+DAY(G1762)&gt;=season_lo,MONTH(G1762)*100+DAY(G1762)&lt;=season_hi),1,0))</f>
        <v/>
      </c>
      <c r="I1762">
        <f>IF(G1762="","",G1762-first_day+1)</f>
        <v/>
      </c>
      <c r="J1762" s="27">
        <f>IF(I1762="","",INDEX(Daily!$J$2:$J$421,I1762))</f>
        <v/>
      </c>
      <c r="K1762" s="27">
        <f>IF(J1762="","",J1762+cat_offset)</f>
        <v/>
      </c>
      <c r="L1762" s="27">
        <f>IF(J1762="","",MAX(0,E1762-J1762)^2)</f>
        <v/>
      </c>
      <c r="M1762" s="27">
        <f>IF(J1762="","",MAX(0,E1762-(J1762+twcdh_off))^2)</f>
        <v/>
      </c>
      <c r="N1762" s="27">
        <f>IF(E1762="","",MAX(0,E1762-swcdh_thr)^2)</f>
        <v/>
      </c>
      <c r="O1762">
        <f>IF(K1762="","",ROUND(E1762-K1762,0))</f>
        <v/>
      </c>
      <c r="P1762">
        <f>IF(O1762="","",IF(O1762&gt;=1,O1762,0))</f>
        <v/>
      </c>
      <c r="Q1762" s="27">
        <f>IF(E1762="","",MAX(0,E1762-22))</f>
        <v/>
      </c>
      <c r="R1762" s="27">
        <f>IF(H1762=1,E1762,"")</f>
        <v/>
      </c>
      <c r="S1762" s="27">
        <f>IF(AND(H1762=1,J1762&lt;&gt;""),E1762-J1762,"")</f>
        <v/>
      </c>
      <c r="T1762">
        <f>IF(G1762="","",MONTH(G1762))</f>
        <v/>
      </c>
    </row>
    <row r="1763">
      <c r="A1763" s="24" t="n">
        <v>2020</v>
      </c>
      <c r="B1763" s="24" t="n">
        <v>3</v>
      </c>
      <c r="C1763" s="24" t="n">
        <v>14</v>
      </c>
      <c r="D1763" s="24" t="n">
        <v>10</v>
      </c>
      <c r="E1763" s="24" t="n">
        <v>7.43</v>
      </c>
      <c r="F1763" s="25">
        <f>IF($E1763="","",DATE(IF($A1763="",nominal_year,$A1763),$B1763,$C1763)+($D1763-IF(LEFT(hour_conv,1)="1",1,0))/24)</f>
        <v/>
      </c>
      <c r="G1763" s="26">
        <f>IF(F1763="","",INT(F1763))</f>
        <v/>
      </c>
      <c r="H1763">
        <f>IF(G1763="","",IF(AND(MONTH(G1763)*100+DAY(G1763)&gt;=season_lo,MONTH(G1763)*100+DAY(G1763)&lt;=season_hi),1,0))</f>
        <v/>
      </c>
      <c r="I1763">
        <f>IF(G1763="","",G1763-first_day+1)</f>
        <v/>
      </c>
      <c r="J1763" s="27">
        <f>IF(I1763="","",INDEX(Daily!$J$2:$J$421,I1763))</f>
        <v/>
      </c>
      <c r="K1763" s="27">
        <f>IF(J1763="","",J1763+cat_offset)</f>
        <v/>
      </c>
      <c r="L1763" s="27">
        <f>IF(J1763="","",MAX(0,E1763-J1763)^2)</f>
        <v/>
      </c>
      <c r="M1763" s="27">
        <f>IF(J1763="","",MAX(0,E1763-(J1763+twcdh_off))^2)</f>
        <v/>
      </c>
      <c r="N1763" s="27">
        <f>IF(E1763="","",MAX(0,E1763-swcdh_thr)^2)</f>
        <v/>
      </c>
      <c r="O1763">
        <f>IF(K1763="","",ROUND(E1763-K1763,0))</f>
        <v/>
      </c>
      <c r="P1763">
        <f>IF(O1763="","",IF(O1763&gt;=1,O1763,0))</f>
        <v/>
      </c>
      <c r="Q1763" s="27">
        <f>IF(E1763="","",MAX(0,E1763-22))</f>
        <v/>
      </c>
      <c r="R1763" s="27">
        <f>IF(H1763=1,E1763,"")</f>
        <v/>
      </c>
      <c r="S1763" s="27">
        <f>IF(AND(H1763=1,J1763&lt;&gt;""),E1763-J1763,"")</f>
        <v/>
      </c>
      <c r="T1763">
        <f>IF(G1763="","",MONTH(G1763))</f>
        <v/>
      </c>
    </row>
    <row r="1764">
      <c r="A1764" s="24" t="n">
        <v>2020</v>
      </c>
      <c r="B1764" s="24" t="n">
        <v>3</v>
      </c>
      <c r="C1764" s="24" t="n">
        <v>14</v>
      </c>
      <c r="D1764" s="24" t="n">
        <v>11</v>
      </c>
      <c r="E1764" s="24" t="n">
        <v>8.42</v>
      </c>
      <c r="F1764" s="25">
        <f>IF($E1764="","",DATE(IF($A1764="",nominal_year,$A1764),$B1764,$C1764)+($D1764-IF(LEFT(hour_conv,1)="1",1,0))/24)</f>
        <v/>
      </c>
      <c r="G1764" s="26">
        <f>IF(F1764="","",INT(F1764))</f>
        <v/>
      </c>
      <c r="H1764">
        <f>IF(G1764="","",IF(AND(MONTH(G1764)*100+DAY(G1764)&gt;=season_lo,MONTH(G1764)*100+DAY(G1764)&lt;=season_hi),1,0))</f>
        <v/>
      </c>
      <c r="I1764">
        <f>IF(G1764="","",G1764-first_day+1)</f>
        <v/>
      </c>
      <c r="J1764" s="27">
        <f>IF(I1764="","",INDEX(Daily!$J$2:$J$421,I1764))</f>
        <v/>
      </c>
      <c r="K1764" s="27">
        <f>IF(J1764="","",J1764+cat_offset)</f>
        <v/>
      </c>
      <c r="L1764" s="27">
        <f>IF(J1764="","",MAX(0,E1764-J1764)^2)</f>
        <v/>
      </c>
      <c r="M1764" s="27">
        <f>IF(J1764="","",MAX(0,E1764-(J1764+twcdh_off))^2)</f>
        <v/>
      </c>
      <c r="N1764" s="27">
        <f>IF(E1764="","",MAX(0,E1764-swcdh_thr)^2)</f>
        <v/>
      </c>
      <c r="O1764">
        <f>IF(K1764="","",ROUND(E1764-K1764,0))</f>
        <v/>
      </c>
      <c r="P1764">
        <f>IF(O1764="","",IF(O1764&gt;=1,O1764,0))</f>
        <v/>
      </c>
      <c r="Q1764" s="27">
        <f>IF(E1764="","",MAX(0,E1764-22))</f>
        <v/>
      </c>
      <c r="R1764" s="27">
        <f>IF(H1764=1,E1764,"")</f>
        <v/>
      </c>
      <c r="S1764" s="27">
        <f>IF(AND(H1764=1,J1764&lt;&gt;""),E1764-J1764,"")</f>
        <v/>
      </c>
      <c r="T1764">
        <f>IF(G1764="","",MONTH(G1764))</f>
        <v/>
      </c>
    </row>
    <row r="1765">
      <c r="A1765" s="24" t="n">
        <v>2020</v>
      </c>
      <c r="B1765" s="24" t="n">
        <v>3</v>
      </c>
      <c r="C1765" s="24" t="n">
        <v>14</v>
      </c>
      <c r="D1765" s="24" t="n">
        <v>12</v>
      </c>
      <c r="E1765" s="24" t="n">
        <v>9.08</v>
      </c>
      <c r="F1765" s="25">
        <f>IF($E1765="","",DATE(IF($A1765="",nominal_year,$A1765),$B1765,$C1765)+($D1765-IF(LEFT(hour_conv,1)="1",1,0))/24)</f>
        <v/>
      </c>
      <c r="G1765" s="26">
        <f>IF(F1765="","",INT(F1765))</f>
        <v/>
      </c>
      <c r="H1765">
        <f>IF(G1765="","",IF(AND(MONTH(G1765)*100+DAY(G1765)&gt;=season_lo,MONTH(G1765)*100+DAY(G1765)&lt;=season_hi),1,0))</f>
        <v/>
      </c>
      <c r="I1765">
        <f>IF(G1765="","",G1765-first_day+1)</f>
        <v/>
      </c>
      <c r="J1765" s="27">
        <f>IF(I1765="","",INDEX(Daily!$J$2:$J$421,I1765))</f>
        <v/>
      </c>
      <c r="K1765" s="27">
        <f>IF(J1765="","",J1765+cat_offset)</f>
        <v/>
      </c>
      <c r="L1765" s="27">
        <f>IF(J1765="","",MAX(0,E1765-J1765)^2)</f>
        <v/>
      </c>
      <c r="M1765" s="27">
        <f>IF(J1765="","",MAX(0,E1765-(J1765+twcdh_off))^2)</f>
        <v/>
      </c>
      <c r="N1765" s="27">
        <f>IF(E1765="","",MAX(0,E1765-swcdh_thr)^2)</f>
        <v/>
      </c>
      <c r="O1765">
        <f>IF(K1765="","",ROUND(E1765-K1765,0))</f>
        <v/>
      </c>
      <c r="P1765">
        <f>IF(O1765="","",IF(O1765&gt;=1,O1765,0))</f>
        <v/>
      </c>
      <c r="Q1765" s="27">
        <f>IF(E1765="","",MAX(0,E1765-22))</f>
        <v/>
      </c>
      <c r="R1765" s="27">
        <f>IF(H1765=1,E1765,"")</f>
        <v/>
      </c>
      <c r="S1765" s="27">
        <f>IF(AND(H1765=1,J1765&lt;&gt;""),E1765-J1765,"")</f>
        <v/>
      </c>
      <c r="T1765">
        <f>IF(G1765="","",MONTH(G1765))</f>
        <v/>
      </c>
    </row>
    <row r="1766">
      <c r="A1766" s="24" t="n">
        <v>2020</v>
      </c>
      <c r="B1766" s="24" t="n">
        <v>3</v>
      </c>
      <c r="C1766" s="24" t="n">
        <v>14</v>
      </c>
      <c r="D1766" s="24" t="n">
        <v>13</v>
      </c>
      <c r="E1766" s="24" t="n">
        <v>9.52</v>
      </c>
      <c r="F1766" s="25">
        <f>IF($E1766="","",DATE(IF($A1766="",nominal_year,$A1766),$B1766,$C1766)+($D1766-IF(LEFT(hour_conv,1)="1",1,0))/24)</f>
        <v/>
      </c>
      <c r="G1766" s="26">
        <f>IF(F1766="","",INT(F1766))</f>
        <v/>
      </c>
      <c r="H1766">
        <f>IF(G1766="","",IF(AND(MONTH(G1766)*100+DAY(G1766)&gt;=season_lo,MONTH(G1766)*100+DAY(G1766)&lt;=season_hi),1,0))</f>
        <v/>
      </c>
      <c r="I1766">
        <f>IF(G1766="","",G1766-first_day+1)</f>
        <v/>
      </c>
      <c r="J1766" s="27">
        <f>IF(I1766="","",INDEX(Daily!$J$2:$J$421,I1766))</f>
        <v/>
      </c>
      <c r="K1766" s="27">
        <f>IF(J1766="","",J1766+cat_offset)</f>
        <v/>
      </c>
      <c r="L1766" s="27">
        <f>IF(J1766="","",MAX(0,E1766-J1766)^2)</f>
        <v/>
      </c>
      <c r="M1766" s="27">
        <f>IF(J1766="","",MAX(0,E1766-(J1766+twcdh_off))^2)</f>
        <v/>
      </c>
      <c r="N1766" s="27">
        <f>IF(E1766="","",MAX(0,E1766-swcdh_thr)^2)</f>
        <v/>
      </c>
      <c r="O1766">
        <f>IF(K1766="","",ROUND(E1766-K1766,0))</f>
        <v/>
      </c>
      <c r="P1766">
        <f>IF(O1766="","",IF(O1766&gt;=1,O1766,0))</f>
        <v/>
      </c>
      <c r="Q1766" s="27">
        <f>IF(E1766="","",MAX(0,E1766-22))</f>
        <v/>
      </c>
      <c r="R1766" s="27">
        <f>IF(H1766=1,E1766,"")</f>
        <v/>
      </c>
      <c r="S1766" s="27">
        <f>IF(AND(H1766=1,J1766&lt;&gt;""),E1766-J1766,"")</f>
        <v/>
      </c>
      <c r="T1766">
        <f>IF(G1766="","",MONTH(G1766))</f>
        <v/>
      </c>
    </row>
    <row r="1767">
      <c r="A1767" s="24" t="n">
        <v>2020</v>
      </c>
      <c r="B1767" s="24" t="n">
        <v>3</v>
      </c>
      <c r="C1767" s="24" t="n">
        <v>14</v>
      </c>
      <c r="D1767" s="24" t="n">
        <v>14</v>
      </c>
      <c r="E1767" s="24" t="n">
        <v>10.73</v>
      </c>
      <c r="F1767" s="25">
        <f>IF($E1767="","",DATE(IF($A1767="",nominal_year,$A1767),$B1767,$C1767)+($D1767-IF(LEFT(hour_conv,1)="1",1,0))/24)</f>
        <v/>
      </c>
      <c r="G1767" s="26">
        <f>IF(F1767="","",INT(F1767))</f>
        <v/>
      </c>
      <c r="H1767">
        <f>IF(G1767="","",IF(AND(MONTH(G1767)*100+DAY(G1767)&gt;=season_lo,MONTH(G1767)*100+DAY(G1767)&lt;=season_hi),1,0))</f>
        <v/>
      </c>
      <c r="I1767">
        <f>IF(G1767="","",G1767-first_day+1)</f>
        <v/>
      </c>
      <c r="J1767" s="27">
        <f>IF(I1767="","",INDEX(Daily!$J$2:$J$421,I1767))</f>
        <v/>
      </c>
      <c r="K1767" s="27">
        <f>IF(J1767="","",J1767+cat_offset)</f>
        <v/>
      </c>
      <c r="L1767" s="27">
        <f>IF(J1767="","",MAX(0,E1767-J1767)^2)</f>
        <v/>
      </c>
      <c r="M1767" s="27">
        <f>IF(J1767="","",MAX(0,E1767-(J1767+twcdh_off))^2)</f>
        <v/>
      </c>
      <c r="N1767" s="27">
        <f>IF(E1767="","",MAX(0,E1767-swcdh_thr)^2)</f>
        <v/>
      </c>
      <c r="O1767">
        <f>IF(K1767="","",ROUND(E1767-K1767,0))</f>
        <v/>
      </c>
      <c r="P1767">
        <f>IF(O1767="","",IF(O1767&gt;=1,O1767,0))</f>
        <v/>
      </c>
      <c r="Q1767" s="27">
        <f>IF(E1767="","",MAX(0,E1767-22))</f>
        <v/>
      </c>
      <c r="R1767" s="27">
        <f>IF(H1767=1,E1767,"")</f>
        <v/>
      </c>
      <c r="S1767" s="27">
        <f>IF(AND(H1767=1,J1767&lt;&gt;""),E1767-J1767,"")</f>
        <v/>
      </c>
      <c r="T1767">
        <f>IF(G1767="","",MONTH(G1767))</f>
        <v/>
      </c>
    </row>
    <row r="1768">
      <c r="A1768" s="24" t="n">
        <v>2020</v>
      </c>
      <c r="B1768" s="24" t="n">
        <v>3</v>
      </c>
      <c r="C1768" s="24" t="n">
        <v>14</v>
      </c>
      <c r="D1768" s="24" t="n">
        <v>15</v>
      </c>
      <c r="E1768" s="24" t="n">
        <v>11</v>
      </c>
      <c r="F1768" s="25">
        <f>IF($E1768="","",DATE(IF($A1768="",nominal_year,$A1768),$B1768,$C1768)+($D1768-IF(LEFT(hour_conv,1)="1",1,0))/24)</f>
        <v/>
      </c>
      <c r="G1768" s="26">
        <f>IF(F1768="","",INT(F1768))</f>
        <v/>
      </c>
      <c r="H1768">
        <f>IF(G1768="","",IF(AND(MONTH(G1768)*100+DAY(G1768)&gt;=season_lo,MONTH(G1768)*100+DAY(G1768)&lt;=season_hi),1,0))</f>
        <v/>
      </c>
      <c r="I1768">
        <f>IF(G1768="","",G1768-first_day+1)</f>
        <v/>
      </c>
      <c r="J1768" s="27">
        <f>IF(I1768="","",INDEX(Daily!$J$2:$J$421,I1768))</f>
        <v/>
      </c>
      <c r="K1768" s="27">
        <f>IF(J1768="","",J1768+cat_offset)</f>
        <v/>
      </c>
      <c r="L1768" s="27">
        <f>IF(J1768="","",MAX(0,E1768-J1768)^2)</f>
        <v/>
      </c>
      <c r="M1768" s="27">
        <f>IF(J1768="","",MAX(0,E1768-(J1768+twcdh_off))^2)</f>
        <v/>
      </c>
      <c r="N1768" s="27">
        <f>IF(E1768="","",MAX(0,E1768-swcdh_thr)^2)</f>
        <v/>
      </c>
      <c r="O1768">
        <f>IF(K1768="","",ROUND(E1768-K1768,0))</f>
        <v/>
      </c>
      <c r="P1768">
        <f>IF(O1768="","",IF(O1768&gt;=1,O1768,0))</f>
        <v/>
      </c>
      <c r="Q1768" s="27">
        <f>IF(E1768="","",MAX(0,E1768-22))</f>
        <v/>
      </c>
      <c r="R1768" s="27">
        <f>IF(H1768=1,E1768,"")</f>
        <v/>
      </c>
      <c r="S1768" s="27">
        <f>IF(AND(H1768=1,J1768&lt;&gt;""),E1768-J1768,"")</f>
        <v/>
      </c>
      <c r="T1768">
        <f>IF(G1768="","",MONTH(G1768))</f>
        <v/>
      </c>
    </row>
    <row r="1769">
      <c r="A1769" s="24" t="n">
        <v>2020</v>
      </c>
      <c r="B1769" s="24" t="n">
        <v>3</v>
      </c>
      <c r="C1769" s="24" t="n">
        <v>14</v>
      </c>
      <c r="D1769" s="24" t="n">
        <v>16</v>
      </c>
      <c r="E1769" s="24" t="n">
        <v>11.61</v>
      </c>
      <c r="F1769" s="25">
        <f>IF($E1769="","",DATE(IF($A1769="",nominal_year,$A1769),$B1769,$C1769)+($D1769-IF(LEFT(hour_conv,1)="1",1,0))/24)</f>
        <v/>
      </c>
      <c r="G1769" s="26">
        <f>IF(F1769="","",INT(F1769))</f>
        <v/>
      </c>
      <c r="H1769">
        <f>IF(G1769="","",IF(AND(MONTH(G1769)*100+DAY(G1769)&gt;=season_lo,MONTH(G1769)*100+DAY(G1769)&lt;=season_hi),1,0))</f>
        <v/>
      </c>
      <c r="I1769">
        <f>IF(G1769="","",G1769-first_day+1)</f>
        <v/>
      </c>
      <c r="J1769" s="27">
        <f>IF(I1769="","",INDEX(Daily!$J$2:$J$421,I1769))</f>
        <v/>
      </c>
      <c r="K1769" s="27">
        <f>IF(J1769="","",J1769+cat_offset)</f>
        <v/>
      </c>
      <c r="L1769" s="27">
        <f>IF(J1769="","",MAX(0,E1769-J1769)^2)</f>
        <v/>
      </c>
      <c r="M1769" s="27">
        <f>IF(J1769="","",MAX(0,E1769-(J1769+twcdh_off))^2)</f>
        <v/>
      </c>
      <c r="N1769" s="27">
        <f>IF(E1769="","",MAX(0,E1769-swcdh_thr)^2)</f>
        <v/>
      </c>
      <c r="O1769">
        <f>IF(K1769="","",ROUND(E1769-K1769,0))</f>
        <v/>
      </c>
      <c r="P1769">
        <f>IF(O1769="","",IF(O1769&gt;=1,O1769,0))</f>
        <v/>
      </c>
      <c r="Q1769" s="27">
        <f>IF(E1769="","",MAX(0,E1769-22))</f>
        <v/>
      </c>
      <c r="R1769" s="27">
        <f>IF(H1769=1,E1769,"")</f>
        <v/>
      </c>
      <c r="S1769" s="27">
        <f>IF(AND(H1769=1,J1769&lt;&gt;""),E1769-J1769,"")</f>
        <v/>
      </c>
      <c r="T1769">
        <f>IF(G1769="","",MONTH(G1769))</f>
        <v/>
      </c>
    </row>
    <row r="1770">
      <c r="A1770" s="24" t="n">
        <v>2020</v>
      </c>
      <c r="B1770" s="24" t="n">
        <v>3</v>
      </c>
      <c r="C1770" s="24" t="n">
        <v>14</v>
      </c>
      <c r="D1770" s="24" t="n">
        <v>17</v>
      </c>
      <c r="E1770" s="24" t="n">
        <v>10.7</v>
      </c>
      <c r="F1770" s="25">
        <f>IF($E1770="","",DATE(IF($A1770="",nominal_year,$A1770),$B1770,$C1770)+($D1770-IF(LEFT(hour_conv,1)="1",1,0))/24)</f>
        <v/>
      </c>
      <c r="G1770" s="26">
        <f>IF(F1770="","",INT(F1770))</f>
        <v/>
      </c>
      <c r="H1770">
        <f>IF(G1770="","",IF(AND(MONTH(G1770)*100+DAY(G1770)&gt;=season_lo,MONTH(G1770)*100+DAY(G1770)&lt;=season_hi),1,0))</f>
        <v/>
      </c>
      <c r="I1770">
        <f>IF(G1770="","",G1770-first_day+1)</f>
        <v/>
      </c>
      <c r="J1770" s="27">
        <f>IF(I1770="","",INDEX(Daily!$J$2:$J$421,I1770))</f>
        <v/>
      </c>
      <c r="K1770" s="27">
        <f>IF(J1770="","",J1770+cat_offset)</f>
        <v/>
      </c>
      <c r="L1770" s="27">
        <f>IF(J1770="","",MAX(0,E1770-J1770)^2)</f>
        <v/>
      </c>
      <c r="M1770" s="27">
        <f>IF(J1770="","",MAX(0,E1770-(J1770+twcdh_off))^2)</f>
        <v/>
      </c>
      <c r="N1770" s="27">
        <f>IF(E1770="","",MAX(0,E1770-swcdh_thr)^2)</f>
        <v/>
      </c>
      <c r="O1770">
        <f>IF(K1770="","",ROUND(E1770-K1770,0))</f>
        <v/>
      </c>
      <c r="P1770">
        <f>IF(O1770="","",IF(O1770&gt;=1,O1770,0))</f>
        <v/>
      </c>
      <c r="Q1770" s="27">
        <f>IF(E1770="","",MAX(0,E1770-22))</f>
        <v/>
      </c>
      <c r="R1770" s="27">
        <f>IF(H1770=1,E1770,"")</f>
        <v/>
      </c>
      <c r="S1770" s="27">
        <f>IF(AND(H1770=1,J1770&lt;&gt;""),E1770-J1770,"")</f>
        <v/>
      </c>
      <c r="T1770">
        <f>IF(G1770="","",MONTH(G1770))</f>
        <v/>
      </c>
    </row>
    <row r="1771">
      <c r="A1771" s="24" t="n">
        <v>2020</v>
      </c>
      <c r="B1771" s="24" t="n">
        <v>3</v>
      </c>
      <c r="C1771" s="24" t="n">
        <v>14</v>
      </c>
      <c r="D1771" s="24" t="n">
        <v>18</v>
      </c>
      <c r="E1771" s="24" t="n">
        <v>11.48</v>
      </c>
      <c r="F1771" s="25">
        <f>IF($E1771="","",DATE(IF($A1771="",nominal_year,$A1771),$B1771,$C1771)+($D1771-IF(LEFT(hour_conv,1)="1",1,0))/24)</f>
        <v/>
      </c>
      <c r="G1771" s="26">
        <f>IF(F1771="","",INT(F1771))</f>
        <v/>
      </c>
      <c r="H1771">
        <f>IF(G1771="","",IF(AND(MONTH(G1771)*100+DAY(G1771)&gt;=season_lo,MONTH(G1771)*100+DAY(G1771)&lt;=season_hi),1,0))</f>
        <v/>
      </c>
      <c r="I1771">
        <f>IF(G1771="","",G1771-first_day+1)</f>
        <v/>
      </c>
      <c r="J1771" s="27">
        <f>IF(I1771="","",INDEX(Daily!$J$2:$J$421,I1771))</f>
        <v/>
      </c>
      <c r="K1771" s="27">
        <f>IF(J1771="","",J1771+cat_offset)</f>
        <v/>
      </c>
      <c r="L1771" s="27">
        <f>IF(J1771="","",MAX(0,E1771-J1771)^2)</f>
        <v/>
      </c>
      <c r="M1771" s="27">
        <f>IF(J1771="","",MAX(0,E1771-(J1771+twcdh_off))^2)</f>
        <v/>
      </c>
      <c r="N1771" s="27">
        <f>IF(E1771="","",MAX(0,E1771-swcdh_thr)^2)</f>
        <v/>
      </c>
      <c r="O1771">
        <f>IF(K1771="","",ROUND(E1771-K1771,0))</f>
        <v/>
      </c>
      <c r="P1771">
        <f>IF(O1771="","",IF(O1771&gt;=1,O1771,0))</f>
        <v/>
      </c>
      <c r="Q1771" s="27">
        <f>IF(E1771="","",MAX(0,E1771-22))</f>
        <v/>
      </c>
      <c r="R1771" s="27">
        <f>IF(H1771=1,E1771,"")</f>
        <v/>
      </c>
      <c r="S1771" s="27">
        <f>IF(AND(H1771=1,J1771&lt;&gt;""),E1771-J1771,"")</f>
        <v/>
      </c>
      <c r="T1771">
        <f>IF(G1771="","",MONTH(G1771))</f>
        <v/>
      </c>
    </row>
    <row r="1772">
      <c r="A1772" s="24" t="n">
        <v>2020</v>
      </c>
      <c r="B1772" s="24" t="n">
        <v>3</v>
      </c>
      <c r="C1772" s="24" t="n">
        <v>14</v>
      </c>
      <c r="D1772" s="24" t="n">
        <v>19</v>
      </c>
      <c r="E1772" s="24" t="n">
        <v>10.41</v>
      </c>
      <c r="F1772" s="25">
        <f>IF($E1772="","",DATE(IF($A1772="",nominal_year,$A1772),$B1772,$C1772)+($D1772-IF(LEFT(hour_conv,1)="1",1,0))/24)</f>
        <v/>
      </c>
      <c r="G1772" s="26">
        <f>IF(F1772="","",INT(F1772))</f>
        <v/>
      </c>
      <c r="H1772">
        <f>IF(G1772="","",IF(AND(MONTH(G1772)*100+DAY(G1772)&gt;=season_lo,MONTH(G1772)*100+DAY(G1772)&lt;=season_hi),1,0))</f>
        <v/>
      </c>
      <c r="I1772">
        <f>IF(G1772="","",G1772-first_day+1)</f>
        <v/>
      </c>
      <c r="J1772" s="27">
        <f>IF(I1772="","",INDEX(Daily!$J$2:$J$421,I1772))</f>
        <v/>
      </c>
      <c r="K1772" s="27">
        <f>IF(J1772="","",J1772+cat_offset)</f>
        <v/>
      </c>
      <c r="L1772" s="27">
        <f>IF(J1772="","",MAX(0,E1772-J1772)^2)</f>
        <v/>
      </c>
      <c r="M1772" s="27">
        <f>IF(J1772="","",MAX(0,E1772-(J1772+twcdh_off))^2)</f>
        <v/>
      </c>
      <c r="N1772" s="27">
        <f>IF(E1772="","",MAX(0,E1772-swcdh_thr)^2)</f>
        <v/>
      </c>
      <c r="O1772">
        <f>IF(K1772="","",ROUND(E1772-K1772,0))</f>
        <v/>
      </c>
      <c r="P1772">
        <f>IF(O1772="","",IF(O1772&gt;=1,O1772,0))</f>
        <v/>
      </c>
      <c r="Q1772" s="27">
        <f>IF(E1772="","",MAX(0,E1772-22))</f>
        <v/>
      </c>
      <c r="R1772" s="27">
        <f>IF(H1772=1,E1772,"")</f>
        <v/>
      </c>
      <c r="S1772" s="27">
        <f>IF(AND(H1772=1,J1772&lt;&gt;""),E1772-J1772,"")</f>
        <v/>
      </c>
      <c r="T1772">
        <f>IF(G1772="","",MONTH(G1772))</f>
        <v/>
      </c>
    </row>
    <row r="1773">
      <c r="A1773" s="24" t="n">
        <v>2020</v>
      </c>
      <c r="B1773" s="24" t="n">
        <v>3</v>
      </c>
      <c r="C1773" s="24" t="n">
        <v>14</v>
      </c>
      <c r="D1773" s="24" t="n">
        <v>20</v>
      </c>
      <c r="E1773" s="24" t="n">
        <v>9.41</v>
      </c>
      <c r="F1773" s="25">
        <f>IF($E1773="","",DATE(IF($A1773="",nominal_year,$A1773),$B1773,$C1773)+($D1773-IF(LEFT(hour_conv,1)="1",1,0))/24)</f>
        <v/>
      </c>
      <c r="G1773" s="26">
        <f>IF(F1773="","",INT(F1773))</f>
        <v/>
      </c>
      <c r="H1773">
        <f>IF(G1773="","",IF(AND(MONTH(G1773)*100+DAY(G1773)&gt;=season_lo,MONTH(G1773)*100+DAY(G1773)&lt;=season_hi),1,0))</f>
        <v/>
      </c>
      <c r="I1773">
        <f>IF(G1773="","",G1773-first_day+1)</f>
        <v/>
      </c>
      <c r="J1773" s="27">
        <f>IF(I1773="","",INDEX(Daily!$J$2:$J$421,I1773))</f>
        <v/>
      </c>
      <c r="K1773" s="27">
        <f>IF(J1773="","",J1773+cat_offset)</f>
        <v/>
      </c>
      <c r="L1773" s="27">
        <f>IF(J1773="","",MAX(0,E1773-J1773)^2)</f>
        <v/>
      </c>
      <c r="M1773" s="27">
        <f>IF(J1773="","",MAX(0,E1773-(J1773+twcdh_off))^2)</f>
        <v/>
      </c>
      <c r="N1773" s="27">
        <f>IF(E1773="","",MAX(0,E1773-swcdh_thr)^2)</f>
        <v/>
      </c>
      <c r="O1773">
        <f>IF(K1773="","",ROUND(E1773-K1773,0))</f>
        <v/>
      </c>
      <c r="P1773">
        <f>IF(O1773="","",IF(O1773&gt;=1,O1773,0))</f>
        <v/>
      </c>
      <c r="Q1773" s="27">
        <f>IF(E1773="","",MAX(0,E1773-22))</f>
        <v/>
      </c>
      <c r="R1773" s="27">
        <f>IF(H1773=1,E1773,"")</f>
        <v/>
      </c>
      <c r="S1773" s="27">
        <f>IF(AND(H1773=1,J1773&lt;&gt;""),E1773-J1773,"")</f>
        <v/>
      </c>
      <c r="T1773">
        <f>IF(G1773="","",MONTH(G1773))</f>
        <v/>
      </c>
    </row>
    <row r="1774">
      <c r="A1774" s="24" t="n">
        <v>2020</v>
      </c>
      <c r="B1774" s="24" t="n">
        <v>3</v>
      </c>
      <c r="C1774" s="24" t="n">
        <v>14</v>
      </c>
      <c r="D1774" s="24" t="n">
        <v>21</v>
      </c>
      <c r="E1774" s="24" t="n">
        <v>8.300000000000001</v>
      </c>
      <c r="F1774" s="25">
        <f>IF($E1774="","",DATE(IF($A1774="",nominal_year,$A1774),$B1774,$C1774)+($D1774-IF(LEFT(hour_conv,1)="1",1,0))/24)</f>
        <v/>
      </c>
      <c r="G1774" s="26">
        <f>IF(F1774="","",INT(F1774))</f>
        <v/>
      </c>
      <c r="H1774">
        <f>IF(G1774="","",IF(AND(MONTH(G1774)*100+DAY(G1774)&gt;=season_lo,MONTH(G1774)*100+DAY(G1774)&lt;=season_hi),1,0))</f>
        <v/>
      </c>
      <c r="I1774">
        <f>IF(G1774="","",G1774-first_day+1)</f>
        <v/>
      </c>
      <c r="J1774" s="27">
        <f>IF(I1774="","",INDEX(Daily!$J$2:$J$421,I1774))</f>
        <v/>
      </c>
      <c r="K1774" s="27">
        <f>IF(J1774="","",J1774+cat_offset)</f>
        <v/>
      </c>
      <c r="L1774" s="27">
        <f>IF(J1774="","",MAX(0,E1774-J1774)^2)</f>
        <v/>
      </c>
      <c r="M1774" s="27">
        <f>IF(J1774="","",MAX(0,E1774-(J1774+twcdh_off))^2)</f>
        <v/>
      </c>
      <c r="N1774" s="27">
        <f>IF(E1774="","",MAX(0,E1774-swcdh_thr)^2)</f>
        <v/>
      </c>
      <c r="O1774">
        <f>IF(K1774="","",ROUND(E1774-K1774,0))</f>
        <v/>
      </c>
      <c r="P1774">
        <f>IF(O1774="","",IF(O1774&gt;=1,O1774,0))</f>
        <v/>
      </c>
      <c r="Q1774" s="27">
        <f>IF(E1774="","",MAX(0,E1774-22))</f>
        <v/>
      </c>
      <c r="R1774" s="27">
        <f>IF(H1774=1,E1774,"")</f>
        <v/>
      </c>
      <c r="S1774" s="27">
        <f>IF(AND(H1774=1,J1774&lt;&gt;""),E1774-J1774,"")</f>
        <v/>
      </c>
      <c r="T1774">
        <f>IF(G1774="","",MONTH(G1774))</f>
        <v/>
      </c>
    </row>
    <row r="1775">
      <c r="A1775" s="24" t="n">
        <v>2020</v>
      </c>
      <c r="B1775" s="24" t="n">
        <v>3</v>
      </c>
      <c r="C1775" s="24" t="n">
        <v>14</v>
      </c>
      <c r="D1775" s="24" t="n">
        <v>22</v>
      </c>
      <c r="E1775" s="24" t="n">
        <v>7.27</v>
      </c>
      <c r="F1775" s="25">
        <f>IF($E1775="","",DATE(IF($A1775="",nominal_year,$A1775),$B1775,$C1775)+($D1775-IF(LEFT(hour_conv,1)="1",1,0))/24)</f>
        <v/>
      </c>
      <c r="G1775" s="26">
        <f>IF(F1775="","",INT(F1775))</f>
        <v/>
      </c>
      <c r="H1775">
        <f>IF(G1775="","",IF(AND(MONTH(G1775)*100+DAY(G1775)&gt;=season_lo,MONTH(G1775)*100+DAY(G1775)&lt;=season_hi),1,0))</f>
        <v/>
      </c>
      <c r="I1775">
        <f>IF(G1775="","",G1775-first_day+1)</f>
        <v/>
      </c>
      <c r="J1775" s="27">
        <f>IF(I1775="","",INDEX(Daily!$J$2:$J$421,I1775))</f>
        <v/>
      </c>
      <c r="K1775" s="27">
        <f>IF(J1775="","",J1775+cat_offset)</f>
        <v/>
      </c>
      <c r="L1775" s="27">
        <f>IF(J1775="","",MAX(0,E1775-J1775)^2)</f>
        <v/>
      </c>
      <c r="M1775" s="27">
        <f>IF(J1775="","",MAX(0,E1775-(J1775+twcdh_off))^2)</f>
        <v/>
      </c>
      <c r="N1775" s="27">
        <f>IF(E1775="","",MAX(0,E1775-swcdh_thr)^2)</f>
        <v/>
      </c>
      <c r="O1775">
        <f>IF(K1775="","",ROUND(E1775-K1775,0))</f>
        <v/>
      </c>
      <c r="P1775">
        <f>IF(O1775="","",IF(O1775&gt;=1,O1775,0))</f>
        <v/>
      </c>
      <c r="Q1775" s="27">
        <f>IF(E1775="","",MAX(0,E1775-22))</f>
        <v/>
      </c>
      <c r="R1775" s="27">
        <f>IF(H1775=1,E1775,"")</f>
        <v/>
      </c>
      <c r="S1775" s="27">
        <f>IF(AND(H1775=1,J1775&lt;&gt;""),E1775-J1775,"")</f>
        <v/>
      </c>
      <c r="T1775">
        <f>IF(G1775="","",MONTH(G1775))</f>
        <v/>
      </c>
    </row>
    <row r="1776">
      <c r="A1776" s="24" t="n">
        <v>2020</v>
      </c>
      <c r="B1776" s="24" t="n">
        <v>3</v>
      </c>
      <c r="C1776" s="24" t="n">
        <v>14</v>
      </c>
      <c r="D1776" s="24" t="n">
        <v>23</v>
      </c>
      <c r="E1776" s="24" t="n">
        <v>6.14</v>
      </c>
      <c r="F1776" s="25">
        <f>IF($E1776="","",DATE(IF($A1776="",nominal_year,$A1776),$B1776,$C1776)+($D1776-IF(LEFT(hour_conv,1)="1",1,0))/24)</f>
        <v/>
      </c>
      <c r="G1776" s="26">
        <f>IF(F1776="","",INT(F1776))</f>
        <v/>
      </c>
      <c r="H1776">
        <f>IF(G1776="","",IF(AND(MONTH(G1776)*100+DAY(G1776)&gt;=season_lo,MONTH(G1776)*100+DAY(G1776)&lt;=season_hi),1,0))</f>
        <v/>
      </c>
      <c r="I1776">
        <f>IF(G1776="","",G1776-first_day+1)</f>
        <v/>
      </c>
      <c r="J1776" s="27">
        <f>IF(I1776="","",INDEX(Daily!$J$2:$J$421,I1776))</f>
        <v/>
      </c>
      <c r="K1776" s="27">
        <f>IF(J1776="","",J1776+cat_offset)</f>
        <v/>
      </c>
      <c r="L1776" s="27">
        <f>IF(J1776="","",MAX(0,E1776-J1776)^2)</f>
        <v/>
      </c>
      <c r="M1776" s="27">
        <f>IF(J1776="","",MAX(0,E1776-(J1776+twcdh_off))^2)</f>
        <v/>
      </c>
      <c r="N1776" s="27">
        <f>IF(E1776="","",MAX(0,E1776-swcdh_thr)^2)</f>
        <v/>
      </c>
      <c r="O1776">
        <f>IF(K1776="","",ROUND(E1776-K1776,0))</f>
        <v/>
      </c>
      <c r="P1776">
        <f>IF(O1776="","",IF(O1776&gt;=1,O1776,0))</f>
        <v/>
      </c>
      <c r="Q1776" s="27">
        <f>IF(E1776="","",MAX(0,E1776-22))</f>
        <v/>
      </c>
      <c r="R1776" s="27">
        <f>IF(H1776=1,E1776,"")</f>
        <v/>
      </c>
      <c r="S1776" s="27">
        <f>IF(AND(H1776=1,J1776&lt;&gt;""),E1776-J1776,"")</f>
        <v/>
      </c>
      <c r="T1776">
        <f>IF(G1776="","",MONTH(G1776))</f>
        <v/>
      </c>
    </row>
    <row r="1777">
      <c r="A1777" s="24" t="n">
        <v>2020</v>
      </c>
      <c r="B1777" s="24" t="n">
        <v>3</v>
      </c>
      <c r="C1777" s="24" t="n">
        <v>14</v>
      </c>
      <c r="D1777" s="24" t="n">
        <v>24</v>
      </c>
      <c r="E1777" s="24" t="n">
        <v>5.44</v>
      </c>
      <c r="F1777" s="25">
        <f>IF($E1777="","",DATE(IF($A1777="",nominal_year,$A1777),$B1777,$C1777)+($D1777-IF(LEFT(hour_conv,1)="1",1,0))/24)</f>
        <v/>
      </c>
      <c r="G1777" s="26">
        <f>IF(F1777="","",INT(F1777))</f>
        <v/>
      </c>
      <c r="H1777">
        <f>IF(G1777="","",IF(AND(MONTH(G1777)*100+DAY(G1777)&gt;=season_lo,MONTH(G1777)*100+DAY(G1777)&lt;=season_hi),1,0))</f>
        <v/>
      </c>
      <c r="I1777">
        <f>IF(G1777="","",G1777-first_day+1)</f>
        <v/>
      </c>
      <c r="J1777" s="27">
        <f>IF(I1777="","",INDEX(Daily!$J$2:$J$421,I1777))</f>
        <v/>
      </c>
      <c r="K1777" s="27">
        <f>IF(J1777="","",J1777+cat_offset)</f>
        <v/>
      </c>
      <c r="L1777" s="27">
        <f>IF(J1777="","",MAX(0,E1777-J1777)^2)</f>
        <v/>
      </c>
      <c r="M1777" s="27">
        <f>IF(J1777="","",MAX(0,E1777-(J1777+twcdh_off))^2)</f>
        <v/>
      </c>
      <c r="N1777" s="27">
        <f>IF(E1777="","",MAX(0,E1777-swcdh_thr)^2)</f>
        <v/>
      </c>
      <c r="O1777">
        <f>IF(K1777="","",ROUND(E1777-K1777,0))</f>
        <v/>
      </c>
      <c r="P1777">
        <f>IF(O1777="","",IF(O1777&gt;=1,O1777,0))</f>
        <v/>
      </c>
      <c r="Q1777" s="27">
        <f>IF(E1777="","",MAX(0,E1777-22))</f>
        <v/>
      </c>
      <c r="R1777" s="27">
        <f>IF(H1777=1,E1777,"")</f>
        <v/>
      </c>
      <c r="S1777" s="27">
        <f>IF(AND(H1777=1,J1777&lt;&gt;""),E1777-J1777,"")</f>
        <v/>
      </c>
      <c r="T1777">
        <f>IF(G1777="","",MONTH(G1777))</f>
        <v/>
      </c>
    </row>
    <row r="1778">
      <c r="A1778" s="24" t="n">
        <v>2020</v>
      </c>
      <c r="B1778" s="24" t="n">
        <v>3</v>
      </c>
      <c r="C1778" s="24" t="n">
        <v>15</v>
      </c>
      <c r="D1778" s="24" t="n">
        <v>1</v>
      </c>
      <c r="E1778" s="24" t="n">
        <v>6.34</v>
      </c>
      <c r="F1778" s="25">
        <f>IF($E1778="","",DATE(IF($A1778="",nominal_year,$A1778),$B1778,$C1778)+($D1778-IF(LEFT(hour_conv,1)="1",1,0))/24)</f>
        <v/>
      </c>
      <c r="G1778" s="26">
        <f>IF(F1778="","",INT(F1778))</f>
        <v/>
      </c>
      <c r="H1778">
        <f>IF(G1778="","",IF(AND(MONTH(G1778)*100+DAY(G1778)&gt;=season_lo,MONTH(G1778)*100+DAY(G1778)&lt;=season_hi),1,0))</f>
        <v/>
      </c>
      <c r="I1778">
        <f>IF(G1778="","",G1778-first_day+1)</f>
        <v/>
      </c>
      <c r="J1778" s="27">
        <f>IF(I1778="","",INDEX(Daily!$J$2:$J$421,I1778))</f>
        <v/>
      </c>
      <c r="K1778" s="27">
        <f>IF(J1778="","",J1778+cat_offset)</f>
        <v/>
      </c>
      <c r="L1778" s="27">
        <f>IF(J1778="","",MAX(0,E1778-J1778)^2)</f>
        <v/>
      </c>
      <c r="M1778" s="27">
        <f>IF(J1778="","",MAX(0,E1778-(J1778+twcdh_off))^2)</f>
        <v/>
      </c>
      <c r="N1778" s="27">
        <f>IF(E1778="","",MAX(0,E1778-swcdh_thr)^2)</f>
        <v/>
      </c>
      <c r="O1778">
        <f>IF(K1778="","",ROUND(E1778-K1778,0))</f>
        <v/>
      </c>
      <c r="P1778">
        <f>IF(O1778="","",IF(O1778&gt;=1,O1778,0))</f>
        <v/>
      </c>
      <c r="Q1778" s="27">
        <f>IF(E1778="","",MAX(0,E1778-22))</f>
        <v/>
      </c>
      <c r="R1778" s="27">
        <f>IF(H1778=1,E1778,"")</f>
        <v/>
      </c>
      <c r="S1778" s="27">
        <f>IF(AND(H1778=1,J1778&lt;&gt;""),E1778-J1778,"")</f>
        <v/>
      </c>
      <c r="T1778">
        <f>IF(G1778="","",MONTH(G1778))</f>
        <v/>
      </c>
    </row>
    <row r="1779">
      <c r="A1779" s="24" t="n">
        <v>2020</v>
      </c>
      <c r="B1779" s="24" t="n">
        <v>3</v>
      </c>
      <c r="C1779" s="24" t="n">
        <v>15</v>
      </c>
      <c r="D1779" s="24" t="n">
        <v>2</v>
      </c>
      <c r="E1779" s="24" t="n">
        <v>5.66</v>
      </c>
      <c r="F1779" s="25">
        <f>IF($E1779="","",DATE(IF($A1779="",nominal_year,$A1779),$B1779,$C1779)+($D1779-IF(LEFT(hour_conv,1)="1",1,0))/24)</f>
        <v/>
      </c>
      <c r="G1779" s="26">
        <f>IF(F1779="","",INT(F1779))</f>
        <v/>
      </c>
      <c r="H1779">
        <f>IF(G1779="","",IF(AND(MONTH(G1779)*100+DAY(G1779)&gt;=season_lo,MONTH(G1779)*100+DAY(G1779)&lt;=season_hi),1,0))</f>
        <v/>
      </c>
      <c r="I1779">
        <f>IF(G1779="","",G1779-first_day+1)</f>
        <v/>
      </c>
      <c r="J1779" s="27">
        <f>IF(I1779="","",INDEX(Daily!$J$2:$J$421,I1779))</f>
        <v/>
      </c>
      <c r="K1779" s="27">
        <f>IF(J1779="","",J1779+cat_offset)</f>
        <v/>
      </c>
      <c r="L1779" s="27">
        <f>IF(J1779="","",MAX(0,E1779-J1779)^2)</f>
        <v/>
      </c>
      <c r="M1779" s="27">
        <f>IF(J1779="","",MAX(0,E1779-(J1779+twcdh_off))^2)</f>
        <v/>
      </c>
      <c r="N1779" s="27">
        <f>IF(E1779="","",MAX(0,E1779-swcdh_thr)^2)</f>
        <v/>
      </c>
      <c r="O1779">
        <f>IF(K1779="","",ROUND(E1779-K1779,0))</f>
        <v/>
      </c>
      <c r="P1779">
        <f>IF(O1779="","",IF(O1779&gt;=1,O1779,0))</f>
        <v/>
      </c>
      <c r="Q1779" s="27">
        <f>IF(E1779="","",MAX(0,E1779-22))</f>
        <v/>
      </c>
      <c r="R1779" s="27">
        <f>IF(H1779=1,E1779,"")</f>
        <v/>
      </c>
      <c r="S1779" s="27">
        <f>IF(AND(H1779=1,J1779&lt;&gt;""),E1779-J1779,"")</f>
        <v/>
      </c>
      <c r="T1779">
        <f>IF(G1779="","",MONTH(G1779))</f>
        <v/>
      </c>
    </row>
    <row r="1780">
      <c r="A1780" s="24" t="n">
        <v>2020</v>
      </c>
      <c r="B1780" s="24" t="n">
        <v>3</v>
      </c>
      <c r="C1780" s="24" t="n">
        <v>15</v>
      </c>
      <c r="D1780" s="24" t="n">
        <v>3</v>
      </c>
      <c r="E1780" s="24" t="n">
        <v>4.78</v>
      </c>
      <c r="F1780" s="25">
        <f>IF($E1780="","",DATE(IF($A1780="",nominal_year,$A1780),$B1780,$C1780)+($D1780-IF(LEFT(hour_conv,1)="1",1,0))/24)</f>
        <v/>
      </c>
      <c r="G1780" s="26">
        <f>IF(F1780="","",INT(F1780))</f>
        <v/>
      </c>
      <c r="H1780">
        <f>IF(G1780="","",IF(AND(MONTH(G1780)*100+DAY(G1780)&gt;=season_lo,MONTH(G1780)*100+DAY(G1780)&lt;=season_hi),1,0))</f>
        <v/>
      </c>
      <c r="I1780">
        <f>IF(G1780="","",G1780-first_day+1)</f>
        <v/>
      </c>
      <c r="J1780" s="27">
        <f>IF(I1780="","",INDEX(Daily!$J$2:$J$421,I1780))</f>
        <v/>
      </c>
      <c r="K1780" s="27">
        <f>IF(J1780="","",J1780+cat_offset)</f>
        <v/>
      </c>
      <c r="L1780" s="27">
        <f>IF(J1780="","",MAX(0,E1780-J1780)^2)</f>
        <v/>
      </c>
      <c r="M1780" s="27">
        <f>IF(J1780="","",MAX(0,E1780-(J1780+twcdh_off))^2)</f>
        <v/>
      </c>
      <c r="N1780" s="27">
        <f>IF(E1780="","",MAX(0,E1780-swcdh_thr)^2)</f>
        <v/>
      </c>
      <c r="O1780">
        <f>IF(K1780="","",ROUND(E1780-K1780,0))</f>
        <v/>
      </c>
      <c r="P1780">
        <f>IF(O1780="","",IF(O1780&gt;=1,O1780,0))</f>
        <v/>
      </c>
      <c r="Q1780" s="27">
        <f>IF(E1780="","",MAX(0,E1780-22))</f>
        <v/>
      </c>
      <c r="R1780" s="27">
        <f>IF(H1780=1,E1780,"")</f>
        <v/>
      </c>
      <c r="S1780" s="27">
        <f>IF(AND(H1780=1,J1780&lt;&gt;""),E1780-J1780,"")</f>
        <v/>
      </c>
      <c r="T1780">
        <f>IF(G1780="","",MONTH(G1780))</f>
        <v/>
      </c>
    </row>
    <row r="1781">
      <c r="A1781" s="24" t="n">
        <v>2020</v>
      </c>
      <c r="B1781" s="24" t="n">
        <v>3</v>
      </c>
      <c r="C1781" s="24" t="n">
        <v>15</v>
      </c>
      <c r="D1781" s="24" t="n">
        <v>4</v>
      </c>
      <c r="E1781" s="24" t="n">
        <v>5.11</v>
      </c>
      <c r="F1781" s="25">
        <f>IF($E1781="","",DATE(IF($A1781="",nominal_year,$A1781),$B1781,$C1781)+($D1781-IF(LEFT(hour_conv,1)="1",1,0))/24)</f>
        <v/>
      </c>
      <c r="G1781" s="26">
        <f>IF(F1781="","",INT(F1781))</f>
        <v/>
      </c>
      <c r="H1781">
        <f>IF(G1781="","",IF(AND(MONTH(G1781)*100+DAY(G1781)&gt;=season_lo,MONTH(G1781)*100+DAY(G1781)&lt;=season_hi),1,0))</f>
        <v/>
      </c>
      <c r="I1781">
        <f>IF(G1781="","",G1781-first_day+1)</f>
        <v/>
      </c>
      <c r="J1781" s="27">
        <f>IF(I1781="","",INDEX(Daily!$J$2:$J$421,I1781))</f>
        <v/>
      </c>
      <c r="K1781" s="27">
        <f>IF(J1781="","",J1781+cat_offset)</f>
        <v/>
      </c>
      <c r="L1781" s="27">
        <f>IF(J1781="","",MAX(0,E1781-J1781)^2)</f>
        <v/>
      </c>
      <c r="M1781" s="27">
        <f>IF(J1781="","",MAX(0,E1781-(J1781+twcdh_off))^2)</f>
        <v/>
      </c>
      <c r="N1781" s="27">
        <f>IF(E1781="","",MAX(0,E1781-swcdh_thr)^2)</f>
        <v/>
      </c>
      <c r="O1781">
        <f>IF(K1781="","",ROUND(E1781-K1781,0))</f>
        <v/>
      </c>
      <c r="P1781">
        <f>IF(O1781="","",IF(O1781&gt;=1,O1781,0))</f>
        <v/>
      </c>
      <c r="Q1781" s="27">
        <f>IF(E1781="","",MAX(0,E1781-22))</f>
        <v/>
      </c>
      <c r="R1781" s="27">
        <f>IF(H1781=1,E1781,"")</f>
        <v/>
      </c>
      <c r="S1781" s="27">
        <f>IF(AND(H1781=1,J1781&lt;&gt;""),E1781-J1781,"")</f>
        <v/>
      </c>
      <c r="T1781">
        <f>IF(G1781="","",MONTH(G1781))</f>
        <v/>
      </c>
    </row>
    <row r="1782">
      <c r="A1782" s="24" t="n">
        <v>2020</v>
      </c>
      <c r="B1782" s="24" t="n">
        <v>3</v>
      </c>
      <c r="C1782" s="24" t="n">
        <v>15</v>
      </c>
      <c r="D1782" s="24" t="n">
        <v>5</v>
      </c>
      <c r="E1782" s="24" t="n">
        <v>5</v>
      </c>
      <c r="F1782" s="25">
        <f>IF($E1782="","",DATE(IF($A1782="",nominal_year,$A1782),$B1782,$C1782)+($D1782-IF(LEFT(hour_conv,1)="1",1,0))/24)</f>
        <v/>
      </c>
      <c r="G1782" s="26">
        <f>IF(F1782="","",INT(F1782))</f>
        <v/>
      </c>
      <c r="H1782">
        <f>IF(G1782="","",IF(AND(MONTH(G1782)*100+DAY(G1782)&gt;=season_lo,MONTH(G1782)*100+DAY(G1782)&lt;=season_hi),1,0))</f>
        <v/>
      </c>
      <c r="I1782">
        <f>IF(G1782="","",G1782-first_day+1)</f>
        <v/>
      </c>
      <c r="J1782" s="27">
        <f>IF(I1782="","",INDEX(Daily!$J$2:$J$421,I1782))</f>
        <v/>
      </c>
      <c r="K1782" s="27">
        <f>IF(J1782="","",J1782+cat_offset)</f>
        <v/>
      </c>
      <c r="L1782" s="27">
        <f>IF(J1782="","",MAX(0,E1782-J1782)^2)</f>
        <v/>
      </c>
      <c r="M1782" s="27">
        <f>IF(J1782="","",MAX(0,E1782-(J1782+twcdh_off))^2)</f>
        <v/>
      </c>
      <c r="N1782" s="27">
        <f>IF(E1782="","",MAX(0,E1782-swcdh_thr)^2)</f>
        <v/>
      </c>
      <c r="O1782">
        <f>IF(K1782="","",ROUND(E1782-K1782,0))</f>
        <v/>
      </c>
      <c r="P1782">
        <f>IF(O1782="","",IF(O1782&gt;=1,O1782,0))</f>
        <v/>
      </c>
      <c r="Q1782" s="27">
        <f>IF(E1782="","",MAX(0,E1782-22))</f>
        <v/>
      </c>
      <c r="R1782" s="27">
        <f>IF(H1782=1,E1782,"")</f>
        <v/>
      </c>
      <c r="S1782" s="27">
        <f>IF(AND(H1782=1,J1782&lt;&gt;""),E1782-J1782,"")</f>
        <v/>
      </c>
      <c r="T1782">
        <f>IF(G1782="","",MONTH(G1782))</f>
        <v/>
      </c>
    </row>
    <row r="1783">
      <c r="A1783" s="24" t="n">
        <v>2020</v>
      </c>
      <c r="B1783" s="24" t="n">
        <v>3</v>
      </c>
      <c r="C1783" s="24" t="n">
        <v>15</v>
      </c>
      <c r="D1783" s="24" t="n">
        <v>6</v>
      </c>
      <c r="E1783" s="24" t="n">
        <v>5.81</v>
      </c>
      <c r="F1783" s="25">
        <f>IF($E1783="","",DATE(IF($A1783="",nominal_year,$A1783),$B1783,$C1783)+($D1783-IF(LEFT(hour_conv,1)="1",1,0))/24)</f>
        <v/>
      </c>
      <c r="G1783" s="26">
        <f>IF(F1783="","",INT(F1783))</f>
        <v/>
      </c>
      <c r="H1783">
        <f>IF(G1783="","",IF(AND(MONTH(G1783)*100+DAY(G1783)&gt;=season_lo,MONTH(G1783)*100+DAY(G1783)&lt;=season_hi),1,0))</f>
        <v/>
      </c>
      <c r="I1783">
        <f>IF(G1783="","",G1783-first_day+1)</f>
        <v/>
      </c>
      <c r="J1783" s="27">
        <f>IF(I1783="","",INDEX(Daily!$J$2:$J$421,I1783))</f>
        <v/>
      </c>
      <c r="K1783" s="27">
        <f>IF(J1783="","",J1783+cat_offset)</f>
        <v/>
      </c>
      <c r="L1783" s="27">
        <f>IF(J1783="","",MAX(0,E1783-J1783)^2)</f>
        <v/>
      </c>
      <c r="M1783" s="27">
        <f>IF(J1783="","",MAX(0,E1783-(J1783+twcdh_off))^2)</f>
        <v/>
      </c>
      <c r="N1783" s="27">
        <f>IF(E1783="","",MAX(0,E1783-swcdh_thr)^2)</f>
        <v/>
      </c>
      <c r="O1783">
        <f>IF(K1783="","",ROUND(E1783-K1783,0))</f>
        <v/>
      </c>
      <c r="P1783">
        <f>IF(O1783="","",IF(O1783&gt;=1,O1783,0))</f>
        <v/>
      </c>
      <c r="Q1783" s="27">
        <f>IF(E1783="","",MAX(0,E1783-22))</f>
        <v/>
      </c>
      <c r="R1783" s="27">
        <f>IF(H1783=1,E1783,"")</f>
        <v/>
      </c>
      <c r="S1783" s="27">
        <f>IF(AND(H1783=1,J1783&lt;&gt;""),E1783-J1783,"")</f>
        <v/>
      </c>
      <c r="T1783">
        <f>IF(G1783="","",MONTH(G1783))</f>
        <v/>
      </c>
    </row>
    <row r="1784">
      <c r="A1784" s="24" t="n">
        <v>2020</v>
      </c>
      <c r="B1784" s="24" t="n">
        <v>3</v>
      </c>
      <c r="C1784" s="24" t="n">
        <v>15</v>
      </c>
      <c r="D1784" s="24" t="n">
        <v>7</v>
      </c>
      <c r="E1784" s="24" t="n">
        <v>7.11</v>
      </c>
      <c r="F1784" s="25">
        <f>IF($E1784="","",DATE(IF($A1784="",nominal_year,$A1784),$B1784,$C1784)+($D1784-IF(LEFT(hour_conv,1)="1",1,0))/24)</f>
        <v/>
      </c>
      <c r="G1784" s="26">
        <f>IF(F1784="","",INT(F1784))</f>
        <v/>
      </c>
      <c r="H1784">
        <f>IF(G1784="","",IF(AND(MONTH(G1784)*100+DAY(G1784)&gt;=season_lo,MONTH(G1784)*100+DAY(G1784)&lt;=season_hi),1,0))</f>
        <v/>
      </c>
      <c r="I1784">
        <f>IF(G1784="","",G1784-first_day+1)</f>
        <v/>
      </c>
      <c r="J1784" s="27">
        <f>IF(I1784="","",INDEX(Daily!$J$2:$J$421,I1784))</f>
        <v/>
      </c>
      <c r="K1784" s="27">
        <f>IF(J1784="","",J1784+cat_offset)</f>
        <v/>
      </c>
      <c r="L1784" s="27">
        <f>IF(J1784="","",MAX(0,E1784-J1784)^2)</f>
        <v/>
      </c>
      <c r="M1784" s="27">
        <f>IF(J1784="","",MAX(0,E1784-(J1784+twcdh_off))^2)</f>
        <v/>
      </c>
      <c r="N1784" s="27">
        <f>IF(E1784="","",MAX(0,E1784-swcdh_thr)^2)</f>
        <v/>
      </c>
      <c r="O1784">
        <f>IF(K1784="","",ROUND(E1784-K1784,0))</f>
        <v/>
      </c>
      <c r="P1784">
        <f>IF(O1784="","",IF(O1784&gt;=1,O1784,0))</f>
        <v/>
      </c>
      <c r="Q1784" s="27">
        <f>IF(E1784="","",MAX(0,E1784-22))</f>
        <v/>
      </c>
      <c r="R1784" s="27">
        <f>IF(H1784=1,E1784,"")</f>
        <v/>
      </c>
      <c r="S1784" s="27">
        <f>IF(AND(H1784=1,J1784&lt;&gt;""),E1784-J1784,"")</f>
        <v/>
      </c>
      <c r="T1784">
        <f>IF(G1784="","",MONTH(G1784))</f>
        <v/>
      </c>
    </row>
    <row r="1785">
      <c r="A1785" s="24" t="n">
        <v>2020</v>
      </c>
      <c r="B1785" s="24" t="n">
        <v>3</v>
      </c>
      <c r="C1785" s="24" t="n">
        <v>15</v>
      </c>
      <c r="D1785" s="24" t="n">
        <v>8</v>
      </c>
      <c r="E1785" s="24" t="n">
        <v>7.42</v>
      </c>
      <c r="F1785" s="25">
        <f>IF($E1785="","",DATE(IF($A1785="",nominal_year,$A1785),$B1785,$C1785)+($D1785-IF(LEFT(hour_conv,1)="1",1,0))/24)</f>
        <v/>
      </c>
      <c r="G1785" s="26">
        <f>IF(F1785="","",INT(F1785))</f>
        <v/>
      </c>
      <c r="H1785">
        <f>IF(G1785="","",IF(AND(MONTH(G1785)*100+DAY(G1785)&gt;=season_lo,MONTH(G1785)*100+DAY(G1785)&lt;=season_hi),1,0))</f>
        <v/>
      </c>
      <c r="I1785">
        <f>IF(G1785="","",G1785-first_day+1)</f>
        <v/>
      </c>
      <c r="J1785" s="27">
        <f>IF(I1785="","",INDEX(Daily!$J$2:$J$421,I1785))</f>
        <v/>
      </c>
      <c r="K1785" s="27">
        <f>IF(J1785="","",J1785+cat_offset)</f>
        <v/>
      </c>
      <c r="L1785" s="27">
        <f>IF(J1785="","",MAX(0,E1785-J1785)^2)</f>
        <v/>
      </c>
      <c r="M1785" s="27">
        <f>IF(J1785="","",MAX(0,E1785-(J1785+twcdh_off))^2)</f>
        <v/>
      </c>
      <c r="N1785" s="27">
        <f>IF(E1785="","",MAX(0,E1785-swcdh_thr)^2)</f>
        <v/>
      </c>
      <c r="O1785">
        <f>IF(K1785="","",ROUND(E1785-K1785,0))</f>
        <v/>
      </c>
      <c r="P1785">
        <f>IF(O1785="","",IF(O1785&gt;=1,O1785,0))</f>
        <v/>
      </c>
      <c r="Q1785" s="27">
        <f>IF(E1785="","",MAX(0,E1785-22))</f>
        <v/>
      </c>
      <c r="R1785" s="27">
        <f>IF(H1785=1,E1785,"")</f>
        <v/>
      </c>
      <c r="S1785" s="27">
        <f>IF(AND(H1785=1,J1785&lt;&gt;""),E1785-J1785,"")</f>
        <v/>
      </c>
      <c r="T1785">
        <f>IF(G1785="","",MONTH(G1785))</f>
        <v/>
      </c>
    </row>
    <row r="1786">
      <c r="A1786" s="24" t="n">
        <v>2020</v>
      </c>
      <c r="B1786" s="24" t="n">
        <v>3</v>
      </c>
      <c r="C1786" s="24" t="n">
        <v>15</v>
      </c>
      <c r="D1786" s="24" t="n">
        <v>9</v>
      </c>
      <c r="E1786" s="24" t="n">
        <v>7.98</v>
      </c>
      <c r="F1786" s="25">
        <f>IF($E1786="","",DATE(IF($A1786="",nominal_year,$A1786),$B1786,$C1786)+($D1786-IF(LEFT(hour_conv,1)="1",1,0))/24)</f>
        <v/>
      </c>
      <c r="G1786" s="26">
        <f>IF(F1786="","",INT(F1786))</f>
        <v/>
      </c>
      <c r="H1786">
        <f>IF(G1786="","",IF(AND(MONTH(G1786)*100+DAY(G1786)&gt;=season_lo,MONTH(G1786)*100+DAY(G1786)&lt;=season_hi),1,0))</f>
        <v/>
      </c>
      <c r="I1786">
        <f>IF(G1786="","",G1786-first_day+1)</f>
        <v/>
      </c>
      <c r="J1786" s="27">
        <f>IF(I1786="","",INDEX(Daily!$J$2:$J$421,I1786))</f>
        <v/>
      </c>
      <c r="K1786" s="27">
        <f>IF(J1786="","",J1786+cat_offset)</f>
        <v/>
      </c>
      <c r="L1786" s="27">
        <f>IF(J1786="","",MAX(0,E1786-J1786)^2)</f>
        <v/>
      </c>
      <c r="M1786" s="27">
        <f>IF(J1786="","",MAX(0,E1786-(J1786+twcdh_off))^2)</f>
        <v/>
      </c>
      <c r="N1786" s="27">
        <f>IF(E1786="","",MAX(0,E1786-swcdh_thr)^2)</f>
        <v/>
      </c>
      <c r="O1786">
        <f>IF(K1786="","",ROUND(E1786-K1786,0))</f>
        <v/>
      </c>
      <c r="P1786">
        <f>IF(O1786="","",IF(O1786&gt;=1,O1786,0))</f>
        <v/>
      </c>
      <c r="Q1786" s="27">
        <f>IF(E1786="","",MAX(0,E1786-22))</f>
        <v/>
      </c>
      <c r="R1786" s="27">
        <f>IF(H1786=1,E1786,"")</f>
        <v/>
      </c>
      <c r="S1786" s="27">
        <f>IF(AND(H1786=1,J1786&lt;&gt;""),E1786-J1786,"")</f>
        <v/>
      </c>
      <c r="T1786">
        <f>IF(G1786="","",MONTH(G1786))</f>
        <v/>
      </c>
    </row>
    <row r="1787">
      <c r="A1787" s="24" t="n">
        <v>2020</v>
      </c>
      <c r="B1787" s="24" t="n">
        <v>3</v>
      </c>
      <c r="C1787" s="24" t="n">
        <v>15</v>
      </c>
      <c r="D1787" s="24" t="n">
        <v>10</v>
      </c>
      <c r="E1787" s="24" t="n">
        <v>8.460000000000001</v>
      </c>
      <c r="F1787" s="25">
        <f>IF($E1787="","",DATE(IF($A1787="",nominal_year,$A1787),$B1787,$C1787)+($D1787-IF(LEFT(hour_conv,1)="1",1,0))/24)</f>
        <v/>
      </c>
      <c r="G1787" s="26">
        <f>IF(F1787="","",INT(F1787))</f>
        <v/>
      </c>
      <c r="H1787">
        <f>IF(G1787="","",IF(AND(MONTH(G1787)*100+DAY(G1787)&gt;=season_lo,MONTH(G1787)*100+DAY(G1787)&lt;=season_hi),1,0))</f>
        <v/>
      </c>
      <c r="I1787">
        <f>IF(G1787="","",G1787-first_day+1)</f>
        <v/>
      </c>
      <c r="J1787" s="27">
        <f>IF(I1787="","",INDEX(Daily!$J$2:$J$421,I1787))</f>
        <v/>
      </c>
      <c r="K1787" s="27">
        <f>IF(J1787="","",J1787+cat_offset)</f>
        <v/>
      </c>
      <c r="L1787" s="27">
        <f>IF(J1787="","",MAX(0,E1787-J1787)^2)</f>
        <v/>
      </c>
      <c r="M1787" s="27">
        <f>IF(J1787="","",MAX(0,E1787-(J1787+twcdh_off))^2)</f>
        <v/>
      </c>
      <c r="N1787" s="27">
        <f>IF(E1787="","",MAX(0,E1787-swcdh_thr)^2)</f>
        <v/>
      </c>
      <c r="O1787">
        <f>IF(K1787="","",ROUND(E1787-K1787,0))</f>
        <v/>
      </c>
      <c r="P1787">
        <f>IF(O1787="","",IF(O1787&gt;=1,O1787,0))</f>
        <v/>
      </c>
      <c r="Q1787" s="27">
        <f>IF(E1787="","",MAX(0,E1787-22))</f>
        <v/>
      </c>
      <c r="R1787" s="27">
        <f>IF(H1787=1,E1787,"")</f>
        <v/>
      </c>
      <c r="S1787" s="27">
        <f>IF(AND(H1787=1,J1787&lt;&gt;""),E1787-J1787,"")</f>
        <v/>
      </c>
      <c r="T1787">
        <f>IF(G1787="","",MONTH(G1787))</f>
        <v/>
      </c>
    </row>
    <row r="1788">
      <c r="A1788" s="24" t="n">
        <v>2020</v>
      </c>
      <c r="B1788" s="24" t="n">
        <v>3</v>
      </c>
      <c r="C1788" s="24" t="n">
        <v>15</v>
      </c>
      <c r="D1788" s="24" t="n">
        <v>11</v>
      </c>
      <c r="E1788" s="24" t="n">
        <v>9.550000000000001</v>
      </c>
      <c r="F1788" s="25">
        <f>IF($E1788="","",DATE(IF($A1788="",nominal_year,$A1788),$B1788,$C1788)+($D1788-IF(LEFT(hour_conv,1)="1",1,0))/24)</f>
        <v/>
      </c>
      <c r="G1788" s="26">
        <f>IF(F1788="","",INT(F1788))</f>
        <v/>
      </c>
      <c r="H1788">
        <f>IF(G1788="","",IF(AND(MONTH(G1788)*100+DAY(G1788)&gt;=season_lo,MONTH(G1788)*100+DAY(G1788)&lt;=season_hi),1,0))</f>
        <v/>
      </c>
      <c r="I1788">
        <f>IF(G1788="","",G1788-first_day+1)</f>
        <v/>
      </c>
      <c r="J1788" s="27">
        <f>IF(I1788="","",INDEX(Daily!$J$2:$J$421,I1788))</f>
        <v/>
      </c>
      <c r="K1788" s="27">
        <f>IF(J1788="","",J1788+cat_offset)</f>
        <v/>
      </c>
      <c r="L1788" s="27">
        <f>IF(J1788="","",MAX(0,E1788-J1788)^2)</f>
        <v/>
      </c>
      <c r="M1788" s="27">
        <f>IF(J1788="","",MAX(0,E1788-(J1788+twcdh_off))^2)</f>
        <v/>
      </c>
      <c r="N1788" s="27">
        <f>IF(E1788="","",MAX(0,E1788-swcdh_thr)^2)</f>
        <v/>
      </c>
      <c r="O1788">
        <f>IF(K1788="","",ROUND(E1788-K1788,0))</f>
        <v/>
      </c>
      <c r="P1788">
        <f>IF(O1788="","",IF(O1788&gt;=1,O1788,0))</f>
        <v/>
      </c>
      <c r="Q1788" s="27">
        <f>IF(E1788="","",MAX(0,E1788-22))</f>
        <v/>
      </c>
      <c r="R1788" s="27">
        <f>IF(H1788=1,E1788,"")</f>
        <v/>
      </c>
      <c r="S1788" s="27">
        <f>IF(AND(H1788=1,J1788&lt;&gt;""),E1788-J1788,"")</f>
        <v/>
      </c>
      <c r="T1788">
        <f>IF(G1788="","",MONTH(G1788))</f>
        <v/>
      </c>
    </row>
    <row r="1789">
      <c r="A1789" s="24" t="n">
        <v>2020</v>
      </c>
      <c r="B1789" s="24" t="n">
        <v>3</v>
      </c>
      <c r="C1789" s="24" t="n">
        <v>15</v>
      </c>
      <c r="D1789" s="24" t="n">
        <v>12</v>
      </c>
      <c r="E1789" s="24" t="n">
        <v>10.38</v>
      </c>
      <c r="F1789" s="25">
        <f>IF($E1789="","",DATE(IF($A1789="",nominal_year,$A1789),$B1789,$C1789)+($D1789-IF(LEFT(hour_conv,1)="1",1,0))/24)</f>
        <v/>
      </c>
      <c r="G1789" s="26">
        <f>IF(F1789="","",INT(F1789))</f>
        <v/>
      </c>
      <c r="H1789">
        <f>IF(G1789="","",IF(AND(MONTH(G1789)*100+DAY(G1789)&gt;=season_lo,MONTH(G1789)*100+DAY(G1789)&lt;=season_hi),1,0))</f>
        <v/>
      </c>
      <c r="I1789">
        <f>IF(G1789="","",G1789-first_day+1)</f>
        <v/>
      </c>
      <c r="J1789" s="27">
        <f>IF(I1789="","",INDEX(Daily!$J$2:$J$421,I1789))</f>
        <v/>
      </c>
      <c r="K1789" s="27">
        <f>IF(J1789="","",J1789+cat_offset)</f>
        <v/>
      </c>
      <c r="L1789" s="27">
        <f>IF(J1789="","",MAX(0,E1789-J1789)^2)</f>
        <v/>
      </c>
      <c r="M1789" s="27">
        <f>IF(J1789="","",MAX(0,E1789-(J1789+twcdh_off))^2)</f>
        <v/>
      </c>
      <c r="N1789" s="27">
        <f>IF(E1789="","",MAX(0,E1789-swcdh_thr)^2)</f>
        <v/>
      </c>
      <c r="O1789">
        <f>IF(K1789="","",ROUND(E1789-K1789,0))</f>
        <v/>
      </c>
      <c r="P1789">
        <f>IF(O1789="","",IF(O1789&gt;=1,O1789,0))</f>
        <v/>
      </c>
      <c r="Q1789" s="27">
        <f>IF(E1789="","",MAX(0,E1789-22))</f>
        <v/>
      </c>
      <c r="R1789" s="27">
        <f>IF(H1789=1,E1789,"")</f>
        <v/>
      </c>
      <c r="S1789" s="27">
        <f>IF(AND(H1789=1,J1789&lt;&gt;""),E1789-J1789,"")</f>
        <v/>
      </c>
      <c r="T1789">
        <f>IF(G1789="","",MONTH(G1789))</f>
        <v/>
      </c>
    </row>
    <row r="1790">
      <c r="A1790" s="24" t="n">
        <v>2020</v>
      </c>
      <c r="B1790" s="24" t="n">
        <v>3</v>
      </c>
      <c r="C1790" s="24" t="n">
        <v>15</v>
      </c>
      <c r="D1790" s="24" t="n">
        <v>13</v>
      </c>
      <c r="E1790" s="24" t="n">
        <v>12.15</v>
      </c>
      <c r="F1790" s="25">
        <f>IF($E1790="","",DATE(IF($A1790="",nominal_year,$A1790),$B1790,$C1790)+($D1790-IF(LEFT(hour_conv,1)="1",1,0))/24)</f>
        <v/>
      </c>
      <c r="G1790" s="26">
        <f>IF(F1790="","",INT(F1790))</f>
        <v/>
      </c>
      <c r="H1790">
        <f>IF(G1790="","",IF(AND(MONTH(G1790)*100+DAY(G1790)&gt;=season_lo,MONTH(G1790)*100+DAY(G1790)&lt;=season_hi),1,0))</f>
        <v/>
      </c>
      <c r="I1790">
        <f>IF(G1790="","",G1790-first_day+1)</f>
        <v/>
      </c>
      <c r="J1790" s="27">
        <f>IF(I1790="","",INDEX(Daily!$J$2:$J$421,I1790))</f>
        <v/>
      </c>
      <c r="K1790" s="27">
        <f>IF(J1790="","",J1790+cat_offset)</f>
        <v/>
      </c>
      <c r="L1790" s="27">
        <f>IF(J1790="","",MAX(0,E1790-J1790)^2)</f>
        <v/>
      </c>
      <c r="M1790" s="27">
        <f>IF(J1790="","",MAX(0,E1790-(J1790+twcdh_off))^2)</f>
        <v/>
      </c>
      <c r="N1790" s="27">
        <f>IF(E1790="","",MAX(0,E1790-swcdh_thr)^2)</f>
        <v/>
      </c>
      <c r="O1790">
        <f>IF(K1790="","",ROUND(E1790-K1790,0))</f>
        <v/>
      </c>
      <c r="P1790">
        <f>IF(O1790="","",IF(O1790&gt;=1,O1790,0))</f>
        <v/>
      </c>
      <c r="Q1790" s="27">
        <f>IF(E1790="","",MAX(0,E1790-22))</f>
        <v/>
      </c>
      <c r="R1790" s="27">
        <f>IF(H1790=1,E1790,"")</f>
        <v/>
      </c>
      <c r="S1790" s="27">
        <f>IF(AND(H1790=1,J1790&lt;&gt;""),E1790-J1790,"")</f>
        <v/>
      </c>
      <c r="T1790">
        <f>IF(G1790="","",MONTH(G1790))</f>
        <v/>
      </c>
    </row>
    <row r="1791">
      <c r="A1791" s="24" t="n">
        <v>2020</v>
      </c>
      <c r="B1791" s="24" t="n">
        <v>3</v>
      </c>
      <c r="C1791" s="24" t="n">
        <v>15</v>
      </c>
      <c r="D1791" s="24" t="n">
        <v>14</v>
      </c>
      <c r="E1791" s="24" t="n">
        <v>12.18</v>
      </c>
      <c r="F1791" s="25">
        <f>IF($E1791="","",DATE(IF($A1791="",nominal_year,$A1791),$B1791,$C1791)+($D1791-IF(LEFT(hour_conv,1)="1",1,0))/24)</f>
        <v/>
      </c>
      <c r="G1791" s="26">
        <f>IF(F1791="","",INT(F1791))</f>
        <v/>
      </c>
      <c r="H1791">
        <f>IF(G1791="","",IF(AND(MONTH(G1791)*100+DAY(G1791)&gt;=season_lo,MONTH(G1791)*100+DAY(G1791)&lt;=season_hi),1,0))</f>
        <v/>
      </c>
      <c r="I1791">
        <f>IF(G1791="","",G1791-first_day+1)</f>
        <v/>
      </c>
      <c r="J1791" s="27">
        <f>IF(I1791="","",INDEX(Daily!$J$2:$J$421,I1791))</f>
        <v/>
      </c>
      <c r="K1791" s="27">
        <f>IF(J1791="","",J1791+cat_offset)</f>
        <v/>
      </c>
      <c r="L1791" s="27">
        <f>IF(J1791="","",MAX(0,E1791-J1791)^2)</f>
        <v/>
      </c>
      <c r="M1791" s="27">
        <f>IF(J1791="","",MAX(0,E1791-(J1791+twcdh_off))^2)</f>
        <v/>
      </c>
      <c r="N1791" s="27">
        <f>IF(E1791="","",MAX(0,E1791-swcdh_thr)^2)</f>
        <v/>
      </c>
      <c r="O1791">
        <f>IF(K1791="","",ROUND(E1791-K1791,0))</f>
        <v/>
      </c>
      <c r="P1791">
        <f>IF(O1791="","",IF(O1791&gt;=1,O1791,0))</f>
        <v/>
      </c>
      <c r="Q1791" s="27">
        <f>IF(E1791="","",MAX(0,E1791-22))</f>
        <v/>
      </c>
      <c r="R1791" s="27">
        <f>IF(H1791=1,E1791,"")</f>
        <v/>
      </c>
      <c r="S1791" s="27">
        <f>IF(AND(H1791=1,J1791&lt;&gt;""),E1791-J1791,"")</f>
        <v/>
      </c>
      <c r="T1791">
        <f>IF(G1791="","",MONTH(G1791))</f>
        <v/>
      </c>
    </row>
    <row r="1792">
      <c r="A1792" s="24" t="n">
        <v>2020</v>
      </c>
      <c r="B1792" s="24" t="n">
        <v>3</v>
      </c>
      <c r="C1792" s="24" t="n">
        <v>15</v>
      </c>
      <c r="D1792" s="24" t="n">
        <v>15</v>
      </c>
      <c r="E1792" s="24" t="n">
        <v>12.9</v>
      </c>
      <c r="F1792" s="25">
        <f>IF($E1792="","",DATE(IF($A1792="",nominal_year,$A1792),$B1792,$C1792)+($D1792-IF(LEFT(hour_conv,1)="1",1,0))/24)</f>
        <v/>
      </c>
      <c r="G1792" s="26">
        <f>IF(F1792="","",INT(F1792))</f>
        <v/>
      </c>
      <c r="H1792">
        <f>IF(G1792="","",IF(AND(MONTH(G1792)*100+DAY(G1792)&gt;=season_lo,MONTH(G1792)*100+DAY(G1792)&lt;=season_hi),1,0))</f>
        <v/>
      </c>
      <c r="I1792">
        <f>IF(G1792="","",G1792-first_day+1)</f>
        <v/>
      </c>
      <c r="J1792" s="27">
        <f>IF(I1792="","",INDEX(Daily!$J$2:$J$421,I1792))</f>
        <v/>
      </c>
      <c r="K1792" s="27">
        <f>IF(J1792="","",J1792+cat_offset)</f>
        <v/>
      </c>
      <c r="L1792" s="27">
        <f>IF(J1792="","",MAX(0,E1792-J1792)^2)</f>
        <v/>
      </c>
      <c r="M1792" s="27">
        <f>IF(J1792="","",MAX(0,E1792-(J1792+twcdh_off))^2)</f>
        <v/>
      </c>
      <c r="N1792" s="27">
        <f>IF(E1792="","",MAX(0,E1792-swcdh_thr)^2)</f>
        <v/>
      </c>
      <c r="O1792">
        <f>IF(K1792="","",ROUND(E1792-K1792,0))</f>
        <v/>
      </c>
      <c r="P1792">
        <f>IF(O1792="","",IF(O1792&gt;=1,O1792,0))</f>
        <v/>
      </c>
      <c r="Q1792" s="27">
        <f>IF(E1792="","",MAX(0,E1792-22))</f>
        <v/>
      </c>
      <c r="R1792" s="27">
        <f>IF(H1792=1,E1792,"")</f>
        <v/>
      </c>
      <c r="S1792" s="27">
        <f>IF(AND(H1792=1,J1792&lt;&gt;""),E1792-J1792,"")</f>
        <v/>
      </c>
      <c r="T1792">
        <f>IF(G1792="","",MONTH(G1792))</f>
        <v/>
      </c>
    </row>
    <row r="1793">
      <c r="A1793" s="24" t="n">
        <v>2020</v>
      </c>
      <c r="B1793" s="24" t="n">
        <v>3</v>
      </c>
      <c r="C1793" s="24" t="n">
        <v>15</v>
      </c>
      <c r="D1793" s="24" t="n">
        <v>16</v>
      </c>
      <c r="E1793" s="24" t="n">
        <v>12.76</v>
      </c>
      <c r="F1793" s="25">
        <f>IF($E1793="","",DATE(IF($A1793="",nominal_year,$A1793),$B1793,$C1793)+($D1793-IF(LEFT(hour_conv,1)="1",1,0))/24)</f>
        <v/>
      </c>
      <c r="G1793" s="26">
        <f>IF(F1793="","",INT(F1793))</f>
        <v/>
      </c>
      <c r="H1793">
        <f>IF(G1793="","",IF(AND(MONTH(G1793)*100+DAY(G1793)&gt;=season_lo,MONTH(G1793)*100+DAY(G1793)&lt;=season_hi),1,0))</f>
        <v/>
      </c>
      <c r="I1793">
        <f>IF(G1793="","",G1793-first_day+1)</f>
        <v/>
      </c>
      <c r="J1793" s="27">
        <f>IF(I1793="","",INDEX(Daily!$J$2:$J$421,I1793))</f>
        <v/>
      </c>
      <c r="K1793" s="27">
        <f>IF(J1793="","",J1793+cat_offset)</f>
        <v/>
      </c>
      <c r="L1793" s="27">
        <f>IF(J1793="","",MAX(0,E1793-J1793)^2)</f>
        <v/>
      </c>
      <c r="M1793" s="27">
        <f>IF(J1793="","",MAX(0,E1793-(J1793+twcdh_off))^2)</f>
        <v/>
      </c>
      <c r="N1793" s="27">
        <f>IF(E1793="","",MAX(0,E1793-swcdh_thr)^2)</f>
        <v/>
      </c>
      <c r="O1793">
        <f>IF(K1793="","",ROUND(E1793-K1793,0))</f>
        <v/>
      </c>
      <c r="P1793">
        <f>IF(O1793="","",IF(O1793&gt;=1,O1793,0))</f>
        <v/>
      </c>
      <c r="Q1793" s="27">
        <f>IF(E1793="","",MAX(0,E1793-22))</f>
        <v/>
      </c>
      <c r="R1793" s="27">
        <f>IF(H1793=1,E1793,"")</f>
        <v/>
      </c>
      <c r="S1793" s="27">
        <f>IF(AND(H1793=1,J1793&lt;&gt;""),E1793-J1793,"")</f>
        <v/>
      </c>
      <c r="T1793">
        <f>IF(G1793="","",MONTH(G1793))</f>
        <v/>
      </c>
    </row>
    <row r="1794">
      <c r="A1794" s="24" t="n">
        <v>2020</v>
      </c>
      <c r="B1794" s="24" t="n">
        <v>3</v>
      </c>
      <c r="C1794" s="24" t="n">
        <v>15</v>
      </c>
      <c r="D1794" s="24" t="n">
        <v>17</v>
      </c>
      <c r="E1794" s="24" t="n">
        <v>12.92</v>
      </c>
      <c r="F1794" s="25">
        <f>IF($E1794="","",DATE(IF($A1794="",nominal_year,$A1794),$B1794,$C1794)+($D1794-IF(LEFT(hour_conv,1)="1",1,0))/24)</f>
        <v/>
      </c>
      <c r="G1794" s="26">
        <f>IF(F1794="","",INT(F1794))</f>
        <v/>
      </c>
      <c r="H1794">
        <f>IF(G1794="","",IF(AND(MONTH(G1794)*100+DAY(G1794)&gt;=season_lo,MONTH(G1794)*100+DAY(G1794)&lt;=season_hi),1,0))</f>
        <v/>
      </c>
      <c r="I1794">
        <f>IF(G1794="","",G1794-first_day+1)</f>
        <v/>
      </c>
      <c r="J1794" s="27">
        <f>IF(I1794="","",INDEX(Daily!$J$2:$J$421,I1794))</f>
        <v/>
      </c>
      <c r="K1794" s="27">
        <f>IF(J1794="","",J1794+cat_offset)</f>
        <v/>
      </c>
      <c r="L1794" s="27">
        <f>IF(J1794="","",MAX(0,E1794-J1794)^2)</f>
        <v/>
      </c>
      <c r="M1794" s="27">
        <f>IF(J1794="","",MAX(0,E1794-(J1794+twcdh_off))^2)</f>
        <v/>
      </c>
      <c r="N1794" s="27">
        <f>IF(E1794="","",MAX(0,E1794-swcdh_thr)^2)</f>
        <v/>
      </c>
      <c r="O1794">
        <f>IF(K1794="","",ROUND(E1794-K1794,0))</f>
        <v/>
      </c>
      <c r="P1794">
        <f>IF(O1794="","",IF(O1794&gt;=1,O1794,0))</f>
        <v/>
      </c>
      <c r="Q1794" s="27">
        <f>IF(E1794="","",MAX(0,E1794-22))</f>
        <v/>
      </c>
      <c r="R1794" s="27">
        <f>IF(H1794=1,E1794,"")</f>
        <v/>
      </c>
      <c r="S1794" s="27">
        <f>IF(AND(H1794=1,J1794&lt;&gt;""),E1794-J1794,"")</f>
        <v/>
      </c>
      <c r="T1794">
        <f>IF(G1794="","",MONTH(G1794))</f>
        <v/>
      </c>
    </row>
    <row r="1795">
      <c r="A1795" s="24" t="n">
        <v>2020</v>
      </c>
      <c r="B1795" s="24" t="n">
        <v>3</v>
      </c>
      <c r="C1795" s="24" t="n">
        <v>15</v>
      </c>
      <c r="D1795" s="24" t="n">
        <v>18</v>
      </c>
      <c r="E1795" s="24" t="n">
        <v>13.06</v>
      </c>
      <c r="F1795" s="25">
        <f>IF($E1795="","",DATE(IF($A1795="",nominal_year,$A1795),$B1795,$C1795)+($D1795-IF(LEFT(hour_conv,1)="1",1,0))/24)</f>
        <v/>
      </c>
      <c r="G1795" s="26">
        <f>IF(F1795="","",INT(F1795))</f>
        <v/>
      </c>
      <c r="H1795">
        <f>IF(G1795="","",IF(AND(MONTH(G1795)*100+DAY(G1795)&gt;=season_lo,MONTH(G1795)*100+DAY(G1795)&lt;=season_hi),1,0))</f>
        <v/>
      </c>
      <c r="I1795">
        <f>IF(G1795="","",G1795-first_day+1)</f>
        <v/>
      </c>
      <c r="J1795" s="27">
        <f>IF(I1795="","",INDEX(Daily!$J$2:$J$421,I1795))</f>
        <v/>
      </c>
      <c r="K1795" s="27">
        <f>IF(J1795="","",J1795+cat_offset)</f>
        <v/>
      </c>
      <c r="L1795" s="27">
        <f>IF(J1795="","",MAX(0,E1795-J1795)^2)</f>
        <v/>
      </c>
      <c r="M1795" s="27">
        <f>IF(J1795="","",MAX(0,E1795-(J1795+twcdh_off))^2)</f>
        <v/>
      </c>
      <c r="N1795" s="27">
        <f>IF(E1795="","",MAX(0,E1795-swcdh_thr)^2)</f>
        <v/>
      </c>
      <c r="O1795">
        <f>IF(K1795="","",ROUND(E1795-K1795,0))</f>
        <v/>
      </c>
      <c r="P1795">
        <f>IF(O1795="","",IF(O1795&gt;=1,O1795,0))</f>
        <v/>
      </c>
      <c r="Q1795" s="27">
        <f>IF(E1795="","",MAX(0,E1795-22))</f>
        <v/>
      </c>
      <c r="R1795" s="27">
        <f>IF(H1795=1,E1795,"")</f>
        <v/>
      </c>
      <c r="S1795" s="27">
        <f>IF(AND(H1795=1,J1795&lt;&gt;""),E1795-J1795,"")</f>
        <v/>
      </c>
      <c r="T1795">
        <f>IF(G1795="","",MONTH(G1795))</f>
        <v/>
      </c>
    </row>
    <row r="1796">
      <c r="A1796" s="24" t="n">
        <v>2020</v>
      </c>
      <c r="B1796" s="24" t="n">
        <v>3</v>
      </c>
      <c r="C1796" s="24" t="n">
        <v>15</v>
      </c>
      <c r="D1796" s="24" t="n">
        <v>19</v>
      </c>
      <c r="E1796" s="24" t="n">
        <v>11.62</v>
      </c>
      <c r="F1796" s="25">
        <f>IF($E1796="","",DATE(IF($A1796="",nominal_year,$A1796),$B1796,$C1796)+($D1796-IF(LEFT(hour_conv,1)="1",1,0))/24)</f>
        <v/>
      </c>
      <c r="G1796" s="26">
        <f>IF(F1796="","",INT(F1796))</f>
        <v/>
      </c>
      <c r="H1796">
        <f>IF(G1796="","",IF(AND(MONTH(G1796)*100+DAY(G1796)&gt;=season_lo,MONTH(G1796)*100+DAY(G1796)&lt;=season_hi),1,0))</f>
        <v/>
      </c>
      <c r="I1796">
        <f>IF(G1796="","",G1796-first_day+1)</f>
        <v/>
      </c>
      <c r="J1796" s="27">
        <f>IF(I1796="","",INDEX(Daily!$J$2:$J$421,I1796))</f>
        <v/>
      </c>
      <c r="K1796" s="27">
        <f>IF(J1796="","",J1796+cat_offset)</f>
        <v/>
      </c>
      <c r="L1796" s="27">
        <f>IF(J1796="","",MAX(0,E1796-J1796)^2)</f>
        <v/>
      </c>
      <c r="M1796" s="27">
        <f>IF(J1796="","",MAX(0,E1796-(J1796+twcdh_off))^2)</f>
        <v/>
      </c>
      <c r="N1796" s="27">
        <f>IF(E1796="","",MAX(0,E1796-swcdh_thr)^2)</f>
        <v/>
      </c>
      <c r="O1796">
        <f>IF(K1796="","",ROUND(E1796-K1796,0))</f>
        <v/>
      </c>
      <c r="P1796">
        <f>IF(O1796="","",IF(O1796&gt;=1,O1796,0))</f>
        <v/>
      </c>
      <c r="Q1796" s="27">
        <f>IF(E1796="","",MAX(0,E1796-22))</f>
        <v/>
      </c>
      <c r="R1796" s="27">
        <f>IF(H1796=1,E1796,"")</f>
        <v/>
      </c>
      <c r="S1796" s="27">
        <f>IF(AND(H1796=1,J1796&lt;&gt;""),E1796-J1796,"")</f>
        <v/>
      </c>
      <c r="T1796">
        <f>IF(G1796="","",MONTH(G1796))</f>
        <v/>
      </c>
    </row>
    <row r="1797">
      <c r="A1797" s="24" t="n">
        <v>2020</v>
      </c>
      <c r="B1797" s="24" t="n">
        <v>3</v>
      </c>
      <c r="C1797" s="24" t="n">
        <v>15</v>
      </c>
      <c r="D1797" s="24" t="n">
        <v>20</v>
      </c>
      <c r="E1797" s="24" t="n">
        <v>10.96</v>
      </c>
      <c r="F1797" s="25">
        <f>IF($E1797="","",DATE(IF($A1797="",nominal_year,$A1797),$B1797,$C1797)+($D1797-IF(LEFT(hour_conv,1)="1",1,0))/24)</f>
        <v/>
      </c>
      <c r="G1797" s="26">
        <f>IF(F1797="","",INT(F1797))</f>
        <v/>
      </c>
      <c r="H1797">
        <f>IF(G1797="","",IF(AND(MONTH(G1797)*100+DAY(G1797)&gt;=season_lo,MONTH(G1797)*100+DAY(G1797)&lt;=season_hi),1,0))</f>
        <v/>
      </c>
      <c r="I1797">
        <f>IF(G1797="","",G1797-first_day+1)</f>
        <v/>
      </c>
      <c r="J1797" s="27">
        <f>IF(I1797="","",INDEX(Daily!$J$2:$J$421,I1797))</f>
        <v/>
      </c>
      <c r="K1797" s="27">
        <f>IF(J1797="","",J1797+cat_offset)</f>
        <v/>
      </c>
      <c r="L1797" s="27">
        <f>IF(J1797="","",MAX(0,E1797-J1797)^2)</f>
        <v/>
      </c>
      <c r="M1797" s="27">
        <f>IF(J1797="","",MAX(0,E1797-(J1797+twcdh_off))^2)</f>
        <v/>
      </c>
      <c r="N1797" s="27">
        <f>IF(E1797="","",MAX(0,E1797-swcdh_thr)^2)</f>
        <v/>
      </c>
      <c r="O1797">
        <f>IF(K1797="","",ROUND(E1797-K1797,0))</f>
        <v/>
      </c>
      <c r="P1797">
        <f>IF(O1797="","",IF(O1797&gt;=1,O1797,0))</f>
        <v/>
      </c>
      <c r="Q1797" s="27">
        <f>IF(E1797="","",MAX(0,E1797-22))</f>
        <v/>
      </c>
      <c r="R1797" s="27">
        <f>IF(H1797=1,E1797,"")</f>
        <v/>
      </c>
      <c r="S1797" s="27">
        <f>IF(AND(H1797=1,J1797&lt;&gt;""),E1797-J1797,"")</f>
        <v/>
      </c>
      <c r="T1797">
        <f>IF(G1797="","",MONTH(G1797))</f>
        <v/>
      </c>
    </row>
    <row r="1798">
      <c r="A1798" s="24" t="n">
        <v>2020</v>
      </c>
      <c r="B1798" s="24" t="n">
        <v>3</v>
      </c>
      <c r="C1798" s="24" t="n">
        <v>15</v>
      </c>
      <c r="D1798" s="24" t="n">
        <v>21</v>
      </c>
      <c r="E1798" s="24" t="n">
        <v>9.84</v>
      </c>
      <c r="F1798" s="25">
        <f>IF($E1798="","",DATE(IF($A1798="",nominal_year,$A1798),$B1798,$C1798)+($D1798-IF(LEFT(hour_conv,1)="1",1,0))/24)</f>
        <v/>
      </c>
      <c r="G1798" s="26">
        <f>IF(F1798="","",INT(F1798))</f>
        <v/>
      </c>
      <c r="H1798">
        <f>IF(G1798="","",IF(AND(MONTH(G1798)*100+DAY(G1798)&gt;=season_lo,MONTH(G1798)*100+DAY(G1798)&lt;=season_hi),1,0))</f>
        <v/>
      </c>
      <c r="I1798">
        <f>IF(G1798="","",G1798-first_day+1)</f>
        <v/>
      </c>
      <c r="J1798" s="27">
        <f>IF(I1798="","",INDEX(Daily!$J$2:$J$421,I1798))</f>
        <v/>
      </c>
      <c r="K1798" s="27">
        <f>IF(J1798="","",J1798+cat_offset)</f>
        <v/>
      </c>
      <c r="L1798" s="27">
        <f>IF(J1798="","",MAX(0,E1798-J1798)^2)</f>
        <v/>
      </c>
      <c r="M1798" s="27">
        <f>IF(J1798="","",MAX(0,E1798-(J1798+twcdh_off))^2)</f>
        <v/>
      </c>
      <c r="N1798" s="27">
        <f>IF(E1798="","",MAX(0,E1798-swcdh_thr)^2)</f>
        <v/>
      </c>
      <c r="O1798">
        <f>IF(K1798="","",ROUND(E1798-K1798,0))</f>
        <v/>
      </c>
      <c r="P1798">
        <f>IF(O1798="","",IF(O1798&gt;=1,O1798,0))</f>
        <v/>
      </c>
      <c r="Q1798" s="27">
        <f>IF(E1798="","",MAX(0,E1798-22))</f>
        <v/>
      </c>
      <c r="R1798" s="27">
        <f>IF(H1798=1,E1798,"")</f>
        <v/>
      </c>
      <c r="S1798" s="27">
        <f>IF(AND(H1798=1,J1798&lt;&gt;""),E1798-J1798,"")</f>
        <v/>
      </c>
      <c r="T1798">
        <f>IF(G1798="","",MONTH(G1798))</f>
        <v/>
      </c>
    </row>
    <row r="1799">
      <c r="A1799" s="24" t="n">
        <v>2020</v>
      </c>
      <c r="B1799" s="24" t="n">
        <v>3</v>
      </c>
      <c r="C1799" s="24" t="n">
        <v>15</v>
      </c>
      <c r="D1799" s="24" t="n">
        <v>22</v>
      </c>
      <c r="E1799" s="24" t="n">
        <v>9.51</v>
      </c>
      <c r="F1799" s="25">
        <f>IF($E1799="","",DATE(IF($A1799="",nominal_year,$A1799),$B1799,$C1799)+($D1799-IF(LEFT(hour_conv,1)="1",1,0))/24)</f>
        <v/>
      </c>
      <c r="G1799" s="26">
        <f>IF(F1799="","",INT(F1799))</f>
        <v/>
      </c>
      <c r="H1799">
        <f>IF(G1799="","",IF(AND(MONTH(G1799)*100+DAY(G1799)&gt;=season_lo,MONTH(G1799)*100+DAY(G1799)&lt;=season_hi),1,0))</f>
        <v/>
      </c>
      <c r="I1799">
        <f>IF(G1799="","",G1799-first_day+1)</f>
        <v/>
      </c>
      <c r="J1799" s="27">
        <f>IF(I1799="","",INDEX(Daily!$J$2:$J$421,I1799))</f>
        <v/>
      </c>
      <c r="K1799" s="27">
        <f>IF(J1799="","",J1799+cat_offset)</f>
        <v/>
      </c>
      <c r="L1799" s="27">
        <f>IF(J1799="","",MAX(0,E1799-J1799)^2)</f>
        <v/>
      </c>
      <c r="M1799" s="27">
        <f>IF(J1799="","",MAX(0,E1799-(J1799+twcdh_off))^2)</f>
        <v/>
      </c>
      <c r="N1799" s="27">
        <f>IF(E1799="","",MAX(0,E1799-swcdh_thr)^2)</f>
        <v/>
      </c>
      <c r="O1799">
        <f>IF(K1799="","",ROUND(E1799-K1799,0))</f>
        <v/>
      </c>
      <c r="P1799">
        <f>IF(O1799="","",IF(O1799&gt;=1,O1799,0))</f>
        <v/>
      </c>
      <c r="Q1799" s="27">
        <f>IF(E1799="","",MAX(0,E1799-22))</f>
        <v/>
      </c>
      <c r="R1799" s="27">
        <f>IF(H1799=1,E1799,"")</f>
        <v/>
      </c>
      <c r="S1799" s="27">
        <f>IF(AND(H1799=1,J1799&lt;&gt;""),E1799-J1799,"")</f>
        <v/>
      </c>
      <c r="T1799">
        <f>IF(G1799="","",MONTH(G1799))</f>
        <v/>
      </c>
    </row>
    <row r="1800">
      <c r="A1800" s="24" t="n">
        <v>2020</v>
      </c>
      <c r="B1800" s="24" t="n">
        <v>3</v>
      </c>
      <c r="C1800" s="24" t="n">
        <v>15</v>
      </c>
      <c r="D1800" s="24" t="n">
        <v>23</v>
      </c>
      <c r="E1800" s="24" t="n">
        <v>7.75</v>
      </c>
      <c r="F1800" s="25">
        <f>IF($E1800="","",DATE(IF($A1800="",nominal_year,$A1800),$B1800,$C1800)+($D1800-IF(LEFT(hour_conv,1)="1",1,0))/24)</f>
        <v/>
      </c>
      <c r="G1800" s="26">
        <f>IF(F1800="","",INT(F1800))</f>
        <v/>
      </c>
      <c r="H1800">
        <f>IF(G1800="","",IF(AND(MONTH(G1800)*100+DAY(G1800)&gt;=season_lo,MONTH(G1800)*100+DAY(G1800)&lt;=season_hi),1,0))</f>
        <v/>
      </c>
      <c r="I1800">
        <f>IF(G1800="","",G1800-first_day+1)</f>
        <v/>
      </c>
      <c r="J1800" s="27">
        <f>IF(I1800="","",INDEX(Daily!$J$2:$J$421,I1800))</f>
        <v/>
      </c>
      <c r="K1800" s="27">
        <f>IF(J1800="","",J1800+cat_offset)</f>
        <v/>
      </c>
      <c r="L1800" s="27">
        <f>IF(J1800="","",MAX(0,E1800-J1800)^2)</f>
        <v/>
      </c>
      <c r="M1800" s="27">
        <f>IF(J1800="","",MAX(0,E1800-(J1800+twcdh_off))^2)</f>
        <v/>
      </c>
      <c r="N1800" s="27">
        <f>IF(E1800="","",MAX(0,E1800-swcdh_thr)^2)</f>
        <v/>
      </c>
      <c r="O1800">
        <f>IF(K1800="","",ROUND(E1800-K1800,0))</f>
        <v/>
      </c>
      <c r="P1800">
        <f>IF(O1800="","",IF(O1800&gt;=1,O1800,0))</f>
        <v/>
      </c>
      <c r="Q1800" s="27">
        <f>IF(E1800="","",MAX(0,E1800-22))</f>
        <v/>
      </c>
      <c r="R1800" s="27">
        <f>IF(H1800=1,E1800,"")</f>
        <v/>
      </c>
      <c r="S1800" s="27">
        <f>IF(AND(H1800=1,J1800&lt;&gt;""),E1800-J1800,"")</f>
        <v/>
      </c>
      <c r="T1800">
        <f>IF(G1800="","",MONTH(G1800))</f>
        <v/>
      </c>
    </row>
    <row r="1801">
      <c r="A1801" s="24" t="n">
        <v>2020</v>
      </c>
      <c r="B1801" s="24" t="n">
        <v>3</v>
      </c>
      <c r="C1801" s="24" t="n">
        <v>15</v>
      </c>
      <c r="D1801" s="24" t="n">
        <v>24</v>
      </c>
      <c r="E1801" s="24" t="n">
        <v>6.77</v>
      </c>
      <c r="F1801" s="25">
        <f>IF($E1801="","",DATE(IF($A1801="",nominal_year,$A1801),$B1801,$C1801)+($D1801-IF(LEFT(hour_conv,1)="1",1,0))/24)</f>
        <v/>
      </c>
      <c r="G1801" s="26">
        <f>IF(F1801="","",INT(F1801))</f>
        <v/>
      </c>
      <c r="H1801">
        <f>IF(G1801="","",IF(AND(MONTH(G1801)*100+DAY(G1801)&gt;=season_lo,MONTH(G1801)*100+DAY(G1801)&lt;=season_hi),1,0))</f>
        <v/>
      </c>
      <c r="I1801">
        <f>IF(G1801="","",G1801-first_day+1)</f>
        <v/>
      </c>
      <c r="J1801" s="27">
        <f>IF(I1801="","",INDEX(Daily!$J$2:$J$421,I1801))</f>
        <v/>
      </c>
      <c r="K1801" s="27">
        <f>IF(J1801="","",J1801+cat_offset)</f>
        <v/>
      </c>
      <c r="L1801" s="27">
        <f>IF(J1801="","",MAX(0,E1801-J1801)^2)</f>
        <v/>
      </c>
      <c r="M1801" s="27">
        <f>IF(J1801="","",MAX(0,E1801-(J1801+twcdh_off))^2)</f>
        <v/>
      </c>
      <c r="N1801" s="27">
        <f>IF(E1801="","",MAX(0,E1801-swcdh_thr)^2)</f>
        <v/>
      </c>
      <c r="O1801">
        <f>IF(K1801="","",ROUND(E1801-K1801,0))</f>
        <v/>
      </c>
      <c r="P1801">
        <f>IF(O1801="","",IF(O1801&gt;=1,O1801,0))</f>
        <v/>
      </c>
      <c r="Q1801" s="27">
        <f>IF(E1801="","",MAX(0,E1801-22))</f>
        <v/>
      </c>
      <c r="R1801" s="27">
        <f>IF(H1801=1,E1801,"")</f>
        <v/>
      </c>
      <c r="S1801" s="27">
        <f>IF(AND(H1801=1,J1801&lt;&gt;""),E1801-J1801,"")</f>
        <v/>
      </c>
      <c r="T1801">
        <f>IF(G1801="","",MONTH(G1801))</f>
        <v/>
      </c>
    </row>
    <row r="1802">
      <c r="A1802" s="24" t="n">
        <v>2020</v>
      </c>
      <c r="B1802" s="24" t="n">
        <v>3</v>
      </c>
      <c r="C1802" s="24" t="n">
        <v>16</v>
      </c>
      <c r="D1802" s="24" t="n">
        <v>1</v>
      </c>
      <c r="E1802" s="24" t="n">
        <v>5.94</v>
      </c>
      <c r="F1802" s="25">
        <f>IF($E1802="","",DATE(IF($A1802="",nominal_year,$A1802),$B1802,$C1802)+($D1802-IF(LEFT(hour_conv,1)="1",1,0))/24)</f>
        <v/>
      </c>
      <c r="G1802" s="26">
        <f>IF(F1802="","",INT(F1802))</f>
        <v/>
      </c>
      <c r="H1802">
        <f>IF(G1802="","",IF(AND(MONTH(G1802)*100+DAY(G1802)&gt;=season_lo,MONTH(G1802)*100+DAY(G1802)&lt;=season_hi),1,0))</f>
        <v/>
      </c>
      <c r="I1802">
        <f>IF(G1802="","",G1802-first_day+1)</f>
        <v/>
      </c>
      <c r="J1802" s="27">
        <f>IF(I1802="","",INDEX(Daily!$J$2:$J$421,I1802))</f>
        <v/>
      </c>
      <c r="K1802" s="27">
        <f>IF(J1802="","",J1802+cat_offset)</f>
        <v/>
      </c>
      <c r="L1802" s="27">
        <f>IF(J1802="","",MAX(0,E1802-J1802)^2)</f>
        <v/>
      </c>
      <c r="M1802" s="27">
        <f>IF(J1802="","",MAX(0,E1802-(J1802+twcdh_off))^2)</f>
        <v/>
      </c>
      <c r="N1802" s="27">
        <f>IF(E1802="","",MAX(0,E1802-swcdh_thr)^2)</f>
        <v/>
      </c>
      <c r="O1802">
        <f>IF(K1802="","",ROUND(E1802-K1802,0))</f>
        <v/>
      </c>
      <c r="P1802">
        <f>IF(O1802="","",IF(O1802&gt;=1,O1802,0))</f>
        <v/>
      </c>
      <c r="Q1802" s="27">
        <f>IF(E1802="","",MAX(0,E1802-22))</f>
        <v/>
      </c>
      <c r="R1802" s="27">
        <f>IF(H1802=1,E1802,"")</f>
        <v/>
      </c>
      <c r="S1802" s="27">
        <f>IF(AND(H1802=1,J1802&lt;&gt;""),E1802-J1802,"")</f>
        <v/>
      </c>
      <c r="T1802">
        <f>IF(G1802="","",MONTH(G1802))</f>
        <v/>
      </c>
    </row>
    <row r="1803">
      <c r="A1803" s="24" t="n">
        <v>2020</v>
      </c>
      <c r="B1803" s="24" t="n">
        <v>3</v>
      </c>
      <c r="C1803" s="24" t="n">
        <v>16</v>
      </c>
      <c r="D1803" s="24" t="n">
        <v>2</v>
      </c>
      <c r="E1803" s="24" t="n">
        <v>5.32</v>
      </c>
      <c r="F1803" s="25">
        <f>IF($E1803="","",DATE(IF($A1803="",nominal_year,$A1803),$B1803,$C1803)+($D1803-IF(LEFT(hour_conv,1)="1",1,0))/24)</f>
        <v/>
      </c>
      <c r="G1803" s="26">
        <f>IF(F1803="","",INT(F1803))</f>
        <v/>
      </c>
      <c r="H1803">
        <f>IF(G1803="","",IF(AND(MONTH(G1803)*100+DAY(G1803)&gt;=season_lo,MONTH(G1803)*100+DAY(G1803)&lt;=season_hi),1,0))</f>
        <v/>
      </c>
      <c r="I1803">
        <f>IF(G1803="","",G1803-first_day+1)</f>
        <v/>
      </c>
      <c r="J1803" s="27">
        <f>IF(I1803="","",INDEX(Daily!$J$2:$J$421,I1803))</f>
        <v/>
      </c>
      <c r="K1803" s="27">
        <f>IF(J1803="","",J1803+cat_offset)</f>
        <v/>
      </c>
      <c r="L1803" s="27">
        <f>IF(J1803="","",MAX(0,E1803-J1803)^2)</f>
        <v/>
      </c>
      <c r="M1803" s="27">
        <f>IF(J1803="","",MAX(0,E1803-(J1803+twcdh_off))^2)</f>
        <v/>
      </c>
      <c r="N1803" s="27">
        <f>IF(E1803="","",MAX(0,E1803-swcdh_thr)^2)</f>
        <v/>
      </c>
      <c r="O1803">
        <f>IF(K1803="","",ROUND(E1803-K1803,0))</f>
        <v/>
      </c>
      <c r="P1803">
        <f>IF(O1803="","",IF(O1803&gt;=1,O1803,0))</f>
        <v/>
      </c>
      <c r="Q1803" s="27">
        <f>IF(E1803="","",MAX(0,E1803-22))</f>
        <v/>
      </c>
      <c r="R1803" s="27">
        <f>IF(H1803=1,E1803,"")</f>
        <v/>
      </c>
      <c r="S1803" s="27">
        <f>IF(AND(H1803=1,J1803&lt;&gt;""),E1803-J1803,"")</f>
        <v/>
      </c>
      <c r="T1803">
        <f>IF(G1803="","",MONTH(G1803))</f>
        <v/>
      </c>
    </row>
    <row r="1804">
      <c r="A1804" s="24" t="n">
        <v>2020</v>
      </c>
      <c r="B1804" s="24" t="n">
        <v>3</v>
      </c>
      <c r="C1804" s="24" t="n">
        <v>16</v>
      </c>
      <c r="D1804" s="24" t="n">
        <v>3</v>
      </c>
      <c r="E1804" s="24" t="n">
        <v>5.68</v>
      </c>
      <c r="F1804" s="25">
        <f>IF($E1804="","",DATE(IF($A1804="",nominal_year,$A1804),$B1804,$C1804)+($D1804-IF(LEFT(hour_conv,1)="1",1,0))/24)</f>
        <v/>
      </c>
      <c r="G1804" s="26">
        <f>IF(F1804="","",INT(F1804))</f>
        <v/>
      </c>
      <c r="H1804">
        <f>IF(G1804="","",IF(AND(MONTH(G1804)*100+DAY(G1804)&gt;=season_lo,MONTH(G1804)*100+DAY(G1804)&lt;=season_hi),1,0))</f>
        <v/>
      </c>
      <c r="I1804">
        <f>IF(G1804="","",G1804-first_day+1)</f>
        <v/>
      </c>
      <c r="J1804" s="27">
        <f>IF(I1804="","",INDEX(Daily!$J$2:$J$421,I1804))</f>
        <v/>
      </c>
      <c r="K1804" s="27">
        <f>IF(J1804="","",J1804+cat_offset)</f>
        <v/>
      </c>
      <c r="L1804" s="27">
        <f>IF(J1804="","",MAX(0,E1804-J1804)^2)</f>
        <v/>
      </c>
      <c r="M1804" s="27">
        <f>IF(J1804="","",MAX(0,E1804-(J1804+twcdh_off))^2)</f>
        <v/>
      </c>
      <c r="N1804" s="27">
        <f>IF(E1804="","",MAX(0,E1804-swcdh_thr)^2)</f>
        <v/>
      </c>
      <c r="O1804">
        <f>IF(K1804="","",ROUND(E1804-K1804,0))</f>
        <v/>
      </c>
      <c r="P1804">
        <f>IF(O1804="","",IF(O1804&gt;=1,O1804,0))</f>
        <v/>
      </c>
      <c r="Q1804" s="27">
        <f>IF(E1804="","",MAX(0,E1804-22))</f>
        <v/>
      </c>
      <c r="R1804" s="27">
        <f>IF(H1804=1,E1804,"")</f>
        <v/>
      </c>
      <c r="S1804" s="27">
        <f>IF(AND(H1804=1,J1804&lt;&gt;""),E1804-J1804,"")</f>
        <v/>
      </c>
      <c r="T1804">
        <f>IF(G1804="","",MONTH(G1804))</f>
        <v/>
      </c>
    </row>
    <row r="1805">
      <c r="A1805" s="24" t="n">
        <v>2020</v>
      </c>
      <c r="B1805" s="24" t="n">
        <v>3</v>
      </c>
      <c r="C1805" s="24" t="n">
        <v>16</v>
      </c>
      <c r="D1805" s="24" t="n">
        <v>4</v>
      </c>
      <c r="E1805" s="24" t="n">
        <v>6.39</v>
      </c>
      <c r="F1805" s="25">
        <f>IF($E1805="","",DATE(IF($A1805="",nominal_year,$A1805),$B1805,$C1805)+($D1805-IF(LEFT(hour_conv,1)="1",1,0))/24)</f>
        <v/>
      </c>
      <c r="G1805" s="26">
        <f>IF(F1805="","",INT(F1805))</f>
        <v/>
      </c>
      <c r="H1805">
        <f>IF(G1805="","",IF(AND(MONTH(G1805)*100+DAY(G1805)&gt;=season_lo,MONTH(G1805)*100+DAY(G1805)&lt;=season_hi),1,0))</f>
        <v/>
      </c>
      <c r="I1805">
        <f>IF(G1805="","",G1805-first_day+1)</f>
        <v/>
      </c>
      <c r="J1805" s="27">
        <f>IF(I1805="","",INDEX(Daily!$J$2:$J$421,I1805))</f>
        <v/>
      </c>
      <c r="K1805" s="27">
        <f>IF(J1805="","",J1805+cat_offset)</f>
        <v/>
      </c>
      <c r="L1805" s="27">
        <f>IF(J1805="","",MAX(0,E1805-J1805)^2)</f>
        <v/>
      </c>
      <c r="M1805" s="27">
        <f>IF(J1805="","",MAX(0,E1805-(J1805+twcdh_off))^2)</f>
        <v/>
      </c>
      <c r="N1805" s="27">
        <f>IF(E1805="","",MAX(0,E1805-swcdh_thr)^2)</f>
        <v/>
      </c>
      <c r="O1805">
        <f>IF(K1805="","",ROUND(E1805-K1805,0))</f>
        <v/>
      </c>
      <c r="P1805">
        <f>IF(O1805="","",IF(O1805&gt;=1,O1805,0))</f>
        <v/>
      </c>
      <c r="Q1805" s="27">
        <f>IF(E1805="","",MAX(0,E1805-22))</f>
        <v/>
      </c>
      <c r="R1805" s="27">
        <f>IF(H1805=1,E1805,"")</f>
        <v/>
      </c>
      <c r="S1805" s="27">
        <f>IF(AND(H1805=1,J1805&lt;&gt;""),E1805-J1805,"")</f>
        <v/>
      </c>
      <c r="T1805">
        <f>IF(G1805="","",MONTH(G1805))</f>
        <v/>
      </c>
    </row>
    <row r="1806">
      <c r="A1806" s="24" t="n">
        <v>2020</v>
      </c>
      <c r="B1806" s="24" t="n">
        <v>3</v>
      </c>
      <c r="C1806" s="24" t="n">
        <v>16</v>
      </c>
      <c r="D1806" s="24" t="n">
        <v>5</v>
      </c>
      <c r="E1806" s="24" t="n">
        <v>5.1</v>
      </c>
      <c r="F1806" s="25">
        <f>IF($E1806="","",DATE(IF($A1806="",nominal_year,$A1806),$B1806,$C1806)+($D1806-IF(LEFT(hour_conv,1)="1",1,0))/24)</f>
        <v/>
      </c>
      <c r="G1806" s="26">
        <f>IF(F1806="","",INT(F1806))</f>
        <v/>
      </c>
      <c r="H1806">
        <f>IF(G1806="","",IF(AND(MONTH(G1806)*100+DAY(G1806)&gt;=season_lo,MONTH(G1806)*100+DAY(G1806)&lt;=season_hi),1,0))</f>
        <v/>
      </c>
      <c r="I1806">
        <f>IF(G1806="","",G1806-first_day+1)</f>
        <v/>
      </c>
      <c r="J1806" s="27">
        <f>IF(I1806="","",INDEX(Daily!$J$2:$J$421,I1806))</f>
        <v/>
      </c>
      <c r="K1806" s="27">
        <f>IF(J1806="","",J1806+cat_offset)</f>
        <v/>
      </c>
      <c r="L1806" s="27">
        <f>IF(J1806="","",MAX(0,E1806-J1806)^2)</f>
        <v/>
      </c>
      <c r="M1806" s="27">
        <f>IF(J1806="","",MAX(0,E1806-(J1806+twcdh_off))^2)</f>
        <v/>
      </c>
      <c r="N1806" s="27">
        <f>IF(E1806="","",MAX(0,E1806-swcdh_thr)^2)</f>
        <v/>
      </c>
      <c r="O1806">
        <f>IF(K1806="","",ROUND(E1806-K1806,0))</f>
        <v/>
      </c>
      <c r="P1806">
        <f>IF(O1806="","",IF(O1806&gt;=1,O1806,0))</f>
        <v/>
      </c>
      <c r="Q1806" s="27">
        <f>IF(E1806="","",MAX(0,E1806-22))</f>
        <v/>
      </c>
      <c r="R1806" s="27">
        <f>IF(H1806=1,E1806,"")</f>
        <v/>
      </c>
      <c r="S1806" s="27">
        <f>IF(AND(H1806=1,J1806&lt;&gt;""),E1806-J1806,"")</f>
        <v/>
      </c>
      <c r="T1806">
        <f>IF(G1806="","",MONTH(G1806))</f>
        <v/>
      </c>
    </row>
    <row r="1807">
      <c r="A1807" s="24" t="n">
        <v>2020</v>
      </c>
      <c r="B1807" s="24" t="n">
        <v>3</v>
      </c>
      <c r="C1807" s="24" t="n">
        <v>16</v>
      </c>
      <c r="D1807" s="24" t="n">
        <v>6</v>
      </c>
      <c r="E1807" s="24" t="n">
        <v>6.27</v>
      </c>
      <c r="F1807" s="25">
        <f>IF($E1807="","",DATE(IF($A1807="",nominal_year,$A1807),$B1807,$C1807)+($D1807-IF(LEFT(hour_conv,1)="1",1,0))/24)</f>
        <v/>
      </c>
      <c r="G1807" s="26">
        <f>IF(F1807="","",INT(F1807))</f>
        <v/>
      </c>
      <c r="H1807">
        <f>IF(G1807="","",IF(AND(MONTH(G1807)*100+DAY(G1807)&gt;=season_lo,MONTH(G1807)*100+DAY(G1807)&lt;=season_hi),1,0))</f>
        <v/>
      </c>
      <c r="I1807">
        <f>IF(G1807="","",G1807-first_day+1)</f>
        <v/>
      </c>
      <c r="J1807" s="27">
        <f>IF(I1807="","",INDEX(Daily!$J$2:$J$421,I1807))</f>
        <v/>
      </c>
      <c r="K1807" s="27">
        <f>IF(J1807="","",J1807+cat_offset)</f>
        <v/>
      </c>
      <c r="L1807" s="27">
        <f>IF(J1807="","",MAX(0,E1807-J1807)^2)</f>
        <v/>
      </c>
      <c r="M1807" s="27">
        <f>IF(J1807="","",MAX(0,E1807-(J1807+twcdh_off))^2)</f>
        <v/>
      </c>
      <c r="N1807" s="27">
        <f>IF(E1807="","",MAX(0,E1807-swcdh_thr)^2)</f>
        <v/>
      </c>
      <c r="O1807">
        <f>IF(K1807="","",ROUND(E1807-K1807,0))</f>
        <v/>
      </c>
      <c r="P1807">
        <f>IF(O1807="","",IF(O1807&gt;=1,O1807,0))</f>
        <v/>
      </c>
      <c r="Q1807" s="27">
        <f>IF(E1807="","",MAX(0,E1807-22))</f>
        <v/>
      </c>
      <c r="R1807" s="27">
        <f>IF(H1807=1,E1807,"")</f>
        <v/>
      </c>
      <c r="S1807" s="27">
        <f>IF(AND(H1807=1,J1807&lt;&gt;""),E1807-J1807,"")</f>
        <v/>
      </c>
      <c r="T1807">
        <f>IF(G1807="","",MONTH(G1807))</f>
        <v/>
      </c>
    </row>
    <row r="1808">
      <c r="A1808" s="24" t="n">
        <v>2020</v>
      </c>
      <c r="B1808" s="24" t="n">
        <v>3</v>
      </c>
      <c r="C1808" s="24" t="n">
        <v>16</v>
      </c>
      <c r="D1808" s="24" t="n">
        <v>7</v>
      </c>
      <c r="E1808" s="24" t="n">
        <v>6.62</v>
      </c>
      <c r="F1808" s="25">
        <f>IF($E1808="","",DATE(IF($A1808="",nominal_year,$A1808),$B1808,$C1808)+($D1808-IF(LEFT(hour_conv,1)="1",1,0))/24)</f>
        <v/>
      </c>
      <c r="G1808" s="26">
        <f>IF(F1808="","",INT(F1808))</f>
        <v/>
      </c>
      <c r="H1808">
        <f>IF(G1808="","",IF(AND(MONTH(G1808)*100+DAY(G1808)&gt;=season_lo,MONTH(G1808)*100+DAY(G1808)&lt;=season_hi),1,0))</f>
        <v/>
      </c>
      <c r="I1808">
        <f>IF(G1808="","",G1808-first_day+1)</f>
        <v/>
      </c>
      <c r="J1808" s="27">
        <f>IF(I1808="","",INDEX(Daily!$J$2:$J$421,I1808))</f>
        <v/>
      </c>
      <c r="K1808" s="27">
        <f>IF(J1808="","",J1808+cat_offset)</f>
        <v/>
      </c>
      <c r="L1808" s="27">
        <f>IF(J1808="","",MAX(0,E1808-J1808)^2)</f>
        <v/>
      </c>
      <c r="M1808" s="27">
        <f>IF(J1808="","",MAX(0,E1808-(J1808+twcdh_off))^2)</f>
        <v/>
      </c>
      <c r="N1808" s="27">
        <f>IF(E1808="","",MAX(0,E1808-swcdh_thr)^2)</f>
        <v/>
      </c>
      <c r="O1808">
        <f>IF(K1808="","",ROUND(E1808-K1808,0))</f>
        <v/>
      </c>
      <c r="P1808">
        <f>IF(O1808="","",IF(O1808&gt;=1,O1808,0))</f>
        <v/>
      </c>
      <c r="Q1808" s="27">
        <f>IF(E1808="","",MAX(0,E1808-22))</f>
        <v/>
      </c>
      <c r="R1808" s="27">
        <f>IF(H1808=1,E1808,"")</f>
        <v/>
      </c>
      <c r="S1808" s="27">
        <f>IF(AND(H1808=1,J1808&lt;&gt;""),E1808-J1808,"")</f>
        <v/>
      </c>
      <c r="T1808">
        <f>IF(G1808="","",MONTH(G1808))</f>
        <v/>
      </c>
    </row>
    <row r="1809">
      <c r="A1809" s="24" t="n">
        <v>2020</v>
      </c>
      <c r="B1809" s="24" t="n">
        <v>3</v>
      </c>
      <c r="C1809" s="24" t="n">
        <v>16</v>
      </c>
      <c r="D1809" s="24" t="n">
        <v>8</v>
      </c>
      <c r="E1809" s="24" t="n">
        <v>6.88</v>
      </c>
      <c r="F1809" s="25">
        <f>IF($E1809="","",DATE(IF($A1809="",nominal_year,$A1809),$B1809,$C1809)+($D1809-IF(LEFT(hour_conv,1)="1",1,0))/24)</f>
        <v/>
      </c>
      <c r="G1809" s="26">
        <f>IF(F1809="","",INT(F1809))</f>
        <v/>
      </c>
      <c r="H1809">
        <f>IF(G1809="","",IF(AND(MONTH(G1809)*100+DAY(G1809)&gt;=season_lo,MONTH(G1809)*100+DAY(G1809)&lt;=season_hi),1,0))</f>
        <v/>
      </c>
      <c r="I1809">
        <f>IF(G1809="","",G1809-first_day+1)</f>
        <v/>
      </c>
      <c r="J1809" s="27">
        <f>IF(I1809="","",INDEX(Daily!$J$2:$J$421,I1809))</f>
        <v/>
      </c>
      <c r="K1809" s="27">
        <f>IF(J1809="","",J1809+cat_offset)</f>
        <v/>
      </c>
      <c r="L1809" s="27">
        <f>IF(J1809="","",MAX(0,E1809-J1809)^2)</f>
        <v/>
      </c>
      <c r="M1809" s="27">
        <f>IF(J1809="","",MAX(0,E1809-(J1809+twcdh_off))^2)</f>
        <v/>
      </c>
      <c r="N1809" s="27">
        <f>IF(E1809="","",MAX(0,E1809-swcdh_thr)^2)</f>
        <v/>
      </c>
      <c r="O1809">
        <f>IF(K1809="","",ROUND(E1809-K1809,0))</f>
        <v/>
      </c>
      <c r="P1809">
        <f>IF(O1809="","",IF(O1809&gt;=1,O1809,0))</f>
        <v/>
      </c>
      <c r="Q1809" s="27">
        <f>IF(E1809="","",MAX(0,E1809-22))</f>
        <v/>
      </c>
      <c r="R1809" s="27">
        <f>IF(H1809=1,E1809,"")</f>
        <v/>
      </c>
      <c r="S1809" s="27">
        <f>IF(AND(H1809=1,J1809&lt;&gt;""),E1809-J1809,"")</f>
        <v/>
      </c>
      <c r="T1809">
        <f>IF(G1809="","",MONTH(G1809))</f>
        <v/>
      </c>
    </row>
    <row r="1810">
      <c r="A1810" s="24" t="n">
        <v>2020</v>
      </c>
      <c r="B1810" s="24" t="n">
        <v>3</v>
      </c>
      <c r="C1810" s="24" t="n">
        <v>16</v>
      </c>
      <c r="D1810" s="24" t="n">
        <v>9</v>
      </c>
      <c r="E1810" s="24" t="n">
        <v>8.16</v>
      </c>
      <c r="F1810" s="25">
        <f>IF($E1810="","",DATE(IF($A1810="",nominal_year,$A1810),$B1810,$C1810)+($D1810-IF(LEFT(hour_conv,1)="1",1,0))/24)</f>
        <v/>
      </c>
      <c r="G1810" s="26">
        <f>IF(F1810="","",INT(F1810))</f>
        <v/>
      </c>
      <c r="H1810">
        <f>IF(G1810="","",IF(AND(MONTH(G1810)*100+DAY(G1810)&gt;=season_lo,MONTH(G1810)*100+DAY(G1810)&lt;=season_hi),1,0))</f>
        <v/>
      </c>
      <c r="I1810">
        <f>IF(G1810="","",G1810-first_day+1)</f>
        <v/>
      </c>
      <c r="J1810" s="27">
        <f>IF(I1810="","",INDEX(Daily!$J$2:$J$421,I1810))</f>
        <v/>
      </c>
      <c r="K1810" s="27">
        <f>IF(J1810="","",J1810+cat_offset)</f>
        <v/>
      </c>
      <c r="L1810" s="27">
        <f>IF(J1810="","",MAX(0,E1810-J1810)^2)</f>
        <v/>
      </c>
      <c r="M1810" s="27">
        <f>IF(J1810="","",MAX(0,E1810-(J1810+twcdh_off))^2)</f>
        <v/>
      </c>
      <c r="N1810" s="27">
        <f>IF(E1810="","",MAX(0,E1810-swcdh_thr)^2)</f>
        <v/>
      </c>
      <c r="O1810">
        <f>IF(K1810="","",ROUND(E1810-K1810,0))</f>
        <v/>
      </c>
      <c r="P1810">
        <f>IF(O1810="","",IF(O1810&gt;=1,O1810,0))</f>
        <v/>
      </c>
      <c r="Q1810" s="27">
        <f>IF(E1810="","",MAX(0,E1810-22))</f>
        <v/>
      </c>
      <c r="R1810" s="27">
        <f>IF(H1810=1,E1810,"")</f>
        <v/>
      </c>
      <c r="S1810" s="27">
        <f>IF(AND(H1810=1,J1810&lt;&gt;""),E1810-J1810,"")</f>
        <v/>
      </c>
      <c r="T1810">
        <f>IF(G1810="","",MONTH(G1810))</f>
        <v/>
      </c>
    </row>
    <row r="1811">
      <c r="A1811" s="24" t="n">
        <v>2020</v>
      </c>
      <c r="B1811" s="24" t="n">
        <v>3</v>
      </c>
      <c r="C1811" s="24" t="n">
        <v>16</v>
      </c>
      <c r="D1811" s="24" t="n">
        <v>10</v>
      </c>
      <c r="E1811" s="24" t="n">
        <v>9.19</v>
      </c>
      <c r="F1811" s="25">
        <f>IF($E1811="","",DATE(IF($A1811="",nominal_year,$A1811),$B1811,$C1811)+($D1811-IF(LEFT(hour_conv,1)="1",1,0))/24)</f>
        <v/>
      </c>
      <c r="G1811" s="26">
        <f>IF(F1811="","",INT(F1811))</f>
        <v/>
      </c>
      <c r="H1811">
        <f>IF(G1811="","",IF(AND(MONTH(G1811)*100+DAY(G1811)&gt;=season_lo,MONTH(G1811)*100+DAY(G1811)&lt;=season_hi),1,0))</f>
        <v/>
      </c>
      <c r="I1811">
        <f>IF(G1811="","",G1811-first_day+1)</f>
        <v/>
      </c>
      <c r="J1811" s="27">
        <f>IF(I1811="","",INDEX(Daily!$J$2:$J$421,I1811))</f>
        <v/>
      </c>
      <c r="K1811" s="27">
        <f>IF(J1811="","",J1811+cat_offset)</f>
        <v/>
      </c>
      <c r="L1811" s="27">
        <f>IF(J1811="","",MAX(0,E1811-J1811)^2)</f>
        <v/>
      </c>
      <c r="M1811" s="27">
        <f>IF(J1811="","",MAX(0,E1811-(J1811+twcdh_off))^2)</f>
        <v/>
      </c>
      <c r="N1811" s="27">
        <f>IF(E1811="","",MAX(0,E1811-swcdh_thr)^2)</f>
        <v/>
      </c>
      <c r="O1811">
        <f>IF(K1811="","",ROUND(E1811-K1811,0))</f>
        <v/>
      </c>
      <c r="P1811">
        <f>IF(O1811="","",IF(O1811&gt;=1,O1811,0))</f>
        <v/>
      </c>
      <c r="Q1811" s="27">
        <f>IF(E1811="","",MAX(0,E1811-22))</f>
        <v/>
      </c>
      <c r="R1811" s="27">
        <f>IF(H1811=1,E1811,"")</f>
        <v/>
      </c>
      <c r="S1811" s="27">
        <f>IF(AND(H1811=1,J1811&lt;&gt;""),E1811-J1811,"")</f>
        <v/>
      </c>
      <c r="T1811">
        <f>IF(G1811="","",MONTH(G1811))</f>
        <v/>
      </c>
    </row>
    <row r="1812">
      <c r="A1812" s="24" t="n">
        <v>2020</v>
      </c>
      <c r="B1812" s="24" t="n">
        <v>3</v>
      </c>
      <c r="C1812" s="24" t="n">
        <v>16</v>
      </c>
      <c r="D1812" s="24" t="n">
        <v>11</v>
      </c>
      <c r="E1812" s="24" t="n">
        <v>10.02</v>
      </c>
      <c r="F1812" s="25">
        <f>IF($E1812="","",DATE(IF($A1812="",nominal_year,$A1812),$B1812,$C1812)+($D1812-IF(LEFT(hour_conv,1)="1",1,0))/24)</f>
        <v/>
      </c>
      <c r="G1812" s="26">
        <f>IF(F1812="","",INT(F1812))</f>
        <v/>
      </c>
      <c r="H1812">
        <f>IF(G1812="","",IF(AND(MONTH(G1812)*100+DAY(G1812)&gt;=season_lo,MONTH(G1812)*100+DAY(G1812)&lt;=season_hi),1,0))</f>
        <v/>
      </c>
      <c r="I1812">
        <f>IF(G1812="","",G1812-first_day+1)</f>
        <v/>
      </c>
      <c r="J1812" s="27">
        <f>IF(I1812="","",INDEX(Daily!$J$2:$J$421,I1812))</f>
        <v/>
      </c>
      <c r="K1812" s="27">
        <f>IF(J1812="","",J1812+cat_offset)</f>
        <v/>
      </c>
      <c r="L1812" s="27">
        <f>IF(J1812="","",MAX(0,E1812-J1812)^2)</f>
        <v/>
      </c>
      <c r="M1812" s="27">
        <f>IF(J1812="","",MAX(0,E1812-(J1812+twcdh_off))^2)</f>
        <v/>
      </c>
      <c r="N1812" s="27">
        <f>IF(E1812="","",MAX(0,E1812-swcdh_thr)^2)</f>
        <v/>
      </c>
      <c r="O1812">
        <f>IF(K1812="","",ROUND(E1812-K1812,0))</f>
        <v/>
      </c>
      <c r="P1812">
        <f>IF(O1812="","",IF(O1812&gt;=1,O1812,0))</f>
        <v/>
      </c>
      <c r="Q1812" s="27">
        <f>IF(E1812="","",MAX(0,E1812-22))</f>
        <v/>
      </c>
      <c r="R1812" s="27">
        <f>IF(H1812=1,E1812,"")</f>
        <v/>
      </c>
      <c r="S1812" s="27">
        <f>IF(AND(H1812=1,J1812&lt;&gt;""),E1812-J1812,"")</f>
        <v/>
      </c>
      <c r="T1812">
        <f>IF(G1812="","",MONTH(G1812))</f>
        <v/>
      </c>
    </row>
    <row r="1813">
      <c r="A1813" s="24" t="n">
        <v>2020</v>
      </c>
      <c r="B1813" s="24" t="n">
        <v>3</v>
      </c>
      <c r="C1813" s="24" t="n">
        <v>16</v>
      </c>
      <c r="D1813" s="24" t="n">
        <v>12</v>
      </c>
      <c r="E1813" s="24" t="n">
        <v>12.01</v>
      </c>
      <c r="F1813" s="25">
        <f>IF($E1813="","",DATE(IF($A1813="",nominal_year,$A1813),$B1813,$C1813)+($D1813-IF(LEFT(hour_conv,1)="1",1,0))/24)</f>
        <v/>
      </c>
      <c r="G1813" s="26">
        <f>IF(F1813="","",INT(F1813))</f>
        <v/>
      </c>
      <c r="H1813">
        <f>IF(G1813="","",IF(AND(MONTH(G1813)*100+DAY(G1813)&gt;=season_lo,MONTH(G1813)*100+DAY(G1813)&lt;=season_hi),1,0))</f>
        <v/>
      </c>
      <c r="I1813">
        <f>IF(G1813="","",G1813-first_day+1)</f>
        <v/>
      </c>
      <c r="J1813" s="27">
        <f>IF(I1813="","",INDEX(Daily!$J$2:$J$421,I1813))</f>
        <v/>
      </c>
      <c r="K1813" s="27">
        <f>IF(J1813="","",J1813+cat_offset)</f>
        <v/>
      </c>
      <c r="L1813" s="27">
        <f>IF(J1813="","",MAX(0,E1813-J1813)^2)</f>
        <v/>
      </c>
      <c r="M1813" s="27">
        <f>IF(J1813="","",MAX(0,E1813-(J1813+twcdh_off))^2)</f>
        <v/>
      </c>
      <c r="N1813" s="27">
        <f>IF(E1813="","",MAX(0,E1813-swcdh_thr)^2)</f>
        <v/>
      </c>
      <c r="O1813">
        <f>IF(K1813="","",ROUND(E1813-K1813,0))</f>
        <v/>
      </c>
      <c r="P1813">
        <f>IF(O1813="","",IF(O1813&gt;=1,O1813,0))</f>
        <v/>
      </c>
      <c r="Q1813" s="27">
        <f>IF(E1813="","",MAX(0,E1813-22))</f>
        <v/>
      </c>
      <c r="R1813" s="27">
        <f>IF(H1813=1,E1813,"")</f>
        <v/>
      </c>
      <c r="S1813" s="27">
        <f>IF(AND(H1813=1,J1813&lt;&gt;""),E1813-J1813,"")</f>
        <v/>
      </c>
      <c r="T1813">
        <f>IF(G1813="","",MONTH(G1813))</f>
        <v/>
      </c>
    </row>
    <row r="1814">
      <c r="A1814" s="24" t="n">
        <v>2020</v>
      </c>
      <c r="B1814" s="24" t="n">
        <v>3</v>
      </c>
      <c r="C1814" s="24" t="n">
        <v>16</v>
      </c>
      <c r="D1814" s="24" t="n">
        <v>13</v>
      </c>
      <c r="E1814" s="24" t="n">
        <v>11.29</v>
      </c>
      <c r="F1814" s="25">
        <f>IF($E1814="","",DATE(IF($A1814="",nominal_year,$A1814),$B1814,$C1814)+($D1814-IF(LEFT(hour_conv,1)="1",1,0))/24)</f>
        <v/>
      </c>
      <c r="G1814" s="26">
        <f>IF(F1814="","",INT(F1814))</f>
        <v/>
      </c>
      <c r="H1814">
        <f>IF(G1814="","",IF(AND(MONTH(G1814)*100+DAY(G1814)&gt;=season_lo,MONTH(G1814)*100+DAY(G1814)&lt;=season_hi),1,0))</f>
        <v/>
      </c>
      <c r="I1814">
        <f>IF(G1814="","",G1814-first_day+1)</f>
        <v/>
      </c>
      <c r="J1814" s="27">
        <f>IF(I1814="","",INDEX(Daily!$J$2:$J$421,I1814))</f>
        <v/>
      </c>
      <c r="K1814" s="27">
        <f>IF(J1814="","",J1814+cat_offset)</f>
        <v/>
      </c>
      <c r="L1814" s="27">
        <f>IF(J1814="","",MAX(0,E1814-J1814)^2)</f>
        <v/>
      </c>
      <c r="M1814" s="27">
        <f>IF(J1814="","",MAX(0,E1814-(J1814+twcdh_off))^2)</f>
        <v/>
      </c>
      <c r="N1814" s="27">
        <f>IF(E1814="","",MAX(0,E1814-swcdh_thr)^2)</f>
        <v/>
      </c>
      <c r="O1814">
        <f>IF(K1814="","",ROUND(E1814-K1814,0))</f>
        <v/>
      </c>
      <c r="P1814">
        <f>IF(O1814="","",IF(O1814&gt;=1,O1814,0))</f>
        <v/>
      </c>
      <c r="Q1814" s="27">
        <f>IF(E1814="","",MAX(0,E1814-22))</f>
        <v/>
      </c>
      <c r="R1814" s="27">
        <f>IF(H1814=1,E1814,"")</f>
        <v/>
      </c>
      <c r="S1814" s="27">
        <f>IF(AND(H1814=1,J1814&lt;&gt;""),E1814-J1814,"")</f>
        <v/>
      </c>
      <c r="T1814">
        <f>IF(G1814="","",MONTH(G1814))</f>
        <v/>
      </c>
    </row>
    <row r="1815">
      <c r="A1815" s="24" t="n">
        <v>2020</v>
      </c>
      <c r="B1815" s="24" t="n">
        <v>3</v>
      </c>
      <c r="C1815" s="24" t="n">
        <v>16</v>
      </c>
      <c r="D1815" s="24" t="n">
        <v>14</v>
      </c>
      <c r="E1815" s="24" t="n">
        <v>12.83</v>
      </c>
      <c r="F1815" s="25">
        <f>IF($E1815="","",DATE(IF($A1815="",nominal_year,$A1815),$B1815,$C1815)+($D1815-IF(LEFT(hour_conv,1)="1",1,0))/24)</f>
        <v/>
      </c>
      <c r="G1815" s="26">
        <f>IF(F1815="","",INT(F1815))</f>
        <v/>
      </c>
      <c r="H1815">
        <f>IF(G1815="","",IF(AND(MONTH(G1815)*100+DAY(G1815)&gt;=season_lo,MONTH(G1815)*100+DAY(G1815)&lt;=season_hi),1,0))</f>
        <v/>
      </c>
      <c r="I1815">
        <f>IF(G1815="","",G1815-first_day+1)</f>
        <v/>
      </c>
      <c r="J1815" s="27">
        <f>IF(I1815="","",INDEX(Daily!$J$2:$J$421,I1815))</f>
        <v/>
      </c>
      <c r="K1815" s="27">
        <f>IF(J1815="","",J1815+cat_offset)</f>
        <v/>
      </c>
      <c r="L1815" s="27">
        <f>IF(J1815="","",MAX(0,E1815-J1815)^2)</f>
        <v/>
      </c>
      <c r="M1815" s="27">
        <f>IF(J1815="","",MAX(0,E1815-(J1815+twcdh_off))^2)</f>
        <v/>
      </c>
      <c r="N1815" s="27">
        <f>IF(E1815="","",MAX(0,E1815-swcdh_thr)^2)</f>
        <v/>
      </c>
      <c r="O1815">
        <f>IF(K1815="","",ROUND(E1815-K1815,0))</f>
        <v/>
      </c>
      <c r="P1815">
        <f>IF(O1815="","",IF(O1815&gt;=1,O1815,0))</f>
        <v/>
      </c>
      <c r="Q1815" s="27">
        <f>IF(E1815="","",MAX(0,E1815-22))</f>
        <v/>
      </c>
      <c r="R1815" s="27">
        <f>IF(H1815=1,E1815,"")</f>
        <v/>
      </c>
      <c r="S1815" s="27">
        <f>IF(AND(H1815=1,J1815&lt;&gt;""),E1815-J1815,"")</f>
        <v/>
      </c>
      <c r="T1815">
        <f>IF(G1815="","",MONTH(G1815))</f>
        <v/>
      </c>
    </row>
    <row r="1816">
      <c r="A1816" s="24" t="n">
        <v>2020</v>
      </c>
      <c r="B1816" s="24" t="n">
        <v>3</v>
      </c>
      <c r="C1816" s="24" t="n">
        <v>16</v>
      </c>
      <c r="D1816" s="24" t="n">
        <v>15</v>
      </c>
      <c r="E1816" s="24" t="n">
        <v>13.21</v>
      </c>
      <c r="F1816" s="25">
        <f>IF($E1816="","",DATE(IF($A1816="",nominal_year,$A1816),$B1816,$C1816)+($D1816-IF(LEFT(hour_conv,1)="1",1,0))/24)</f>
        <v/>
      </c>
      <c r="G1816" s="26">
        <f>IF(F1816="","",INT(F1816))</f>
        <v/>
      </c>
      <c r="H1816">
        <f>IF(G1816="","",IF(AND(MONTH(G1816)*100+DAY(G1816)&gt;=season_lo,MONTH(G1816)*100+DAY(G1816)&lt;=season_hi),1,0))</f>
        <v/>
      </c>
      <c r="I1816">
        <f>IF(G1816="","",G1816-first_day+1)</f>
        <v/>
      </c>
      <c r="J1816" s="27">
        <f>IF(I1816="","",INDEX(Daily!$J$2:$J$421,I1816))</f>
        <v/>
      </c>
      <c r="K1816" s="27">
        <f>IF(J1816="","",J1816+cat_offset)</f>
        <v/>
      </c>
      <c r="L1816" s="27">
        <f>IF(J1816="","",MAX(0,E1816-J1816)^2)</f>
        <v/>
      </c>
      <c r="M1816" s="27">
        <f>IF(J1816="","",MAX(0,E1816-(J1816+twcdh_off))^2)</f>
        <v/>
      </c>
      <c r="N1816" s="27">
        <f>IF(E1816="","",MAX(0,E1816-swcdh_thr)^2)</f>
        <v/>
      </c>
      <c r="O1816">
        <f>IF(K1816="","",ROUND(E1816-K1816,0))</f>
        <v/>
      </c>
      <c r="P1816">
        <f>IF(O1816="","",IF(O1816&gt;=1,O1816,0))</f>
        <v/>
      </c>
      <c r="Q1816" s="27">
        <f>IF(E1816="","",MAX(0,E1816-22))</f>
        <v/>
      </c>
      <c r="R1816" s="27">
        <f>IF(H1816=1,E1816,"")</f>
        <v/>
      </c>
      <c r="S1816" s="27">
        <f>IF(AND(H1816=1,J1816&lt;&gt;""),E1816-J1816,"")</f>
        <v/>
      </c>
      <c r="T1816">
        <f>IF(G1816="","",MONTH(G1816))</f>
        <v/>
      </c>
    </row>
    <row r="1817">
      <c r="A1817" s="24" t="n">
        <v>2020</v>
      </c>
      <c r="B1817" s="24" t="n">
        <v>3</v>
      </c>
      <c r="C1817" s="24" t="n">
        <v>16</v>
      </c>
      <c r="D1817" s="24" t="n">
        <v>16</v>
      </c>
      <c r="E1817" s="24" t="n">
        <v>12.98</v>
      </c>
      <c r="F1817" s="25">
        <f>IF($E1817="","",DATE(IF($A1817="",nominal_year,$A1817),$B1817,$C1817)+($D1817-IF(LEFT(hour_conv,1)="1",1,0))/24)</f>
        <v/>
      </c>
      <c r="G1817" s="26">
        <f>IF(F1817="","",INT(F1817))</f>
        <v/>
      </c>
      <c r="H1817">
        <f>IF(G1817="","",IF(AND(MONTH(G1817)*100+DAY(G1817)&gt;=season_lo,MONTH(G1817)*100+DAY(G1817)&lt;=season_hi),1,0))</f>
        <v/>
      </c>
      <c r="I1817">
        <f>IF(G1817="","",G1817-first_day+1)</f>
        <v/>
      </c>
      <c r="J1817" s="27">
        <f>IF(I1817="","",INDEX(Daily!$J$2:$J$421,I1817))</f>
        <v/>
      </c>
      <c r="K1817" s="27">
        <f>IF(J1817="","",J1817+cat_offset)</f>
        <v/>
      </c>
      <c r="L1817" s="27">
        <f>IF(J1817="","",MAX(0,E1817-J1817)^2)</f>
        <v/>
      </c>
      <c r="M1817" s="27">
        <f>IF(J1817="","",MAX(0,E1817-(J1817+twcdh_off))^2)</f>
        <v/>
      </c>
      <c r="N1817" s="27">
        <f>IF(E1817="","",MAX(0,E1817-swcdh_thr)^2)</f>
        <v/>
      </c>
      <c r="O1817">
        <f>IF(K1817="","",ROUND(E1817-K1817,0))</f>
        <v/>
      </c>
      <c r="P1817">
        <f>IF(O1817="","",IF(O1817&gt;=1,O1817,0))</f>
        <v/>
      </c>
      <c r="Q1817" s="27">
        <f>IF(E1817="","",MAX(0,E1817-22))</f>
        <v/>
      </c>
      <c r="R1817" s="27">
        <f>IF(H1817=1,E1817,"")</f>
        <v/>
      </c>
      <c r="S1817" s="27">
        <f>IF(AND(H1817=1,J1817&lt;&gt;""),E1817-J1817,"")</f>
        <v/>
      </c>
      <c r="T1817">
        <f>IF(G1817="","",MONTH(G1817))</f>
        <v/>
      </c>
    </row>
    <row r="1818">
      <c r="A1818" s="24" t="n">
        <v>2020</v>
      </c>
      <c r="B1818" s="24" t="n">
        <v>3</v>
      </c>
      <c r="C1818" s="24" t="n">
        <v>16</v>
      </c>
      <c r="D1818" s="24" t="n">
        <v>17</v>
      </c>
      <c r="E1818" s="24" t="n">
        <v>13.15</v>
      </c>
      <c r="F1818" s="25">
        <f>IF($E1818="","",DATE(IF($A1818="",nominal_year,$A1818),$B1818,$C1818)+($D1818-IF(LEFT(hour_conv,1)="1",1,0))/24)</f>
        <v/>
      </c>
      <c r="G1818" s="26">
        <f>IF(F1818="","",INT(F1818))</f>
        <v/>
      </c>
      <c r="H1818">
        <f>IF(G1818="","",IF(AND(MONTH(G1818)*100+DAY(G1818)&gt;=season_lo,MONTH(G1818)*100+DAY(G1818)&lt;=season_hi),1,0))</f>
        <v/>
      </c>
      <c r="I1818">
        <f>IF(G1818="","",G1818-first_day+1)</f>
        <v/>
      </c>
      <c r="J1818" s="27">
        <f>IF(I1818="","",INDEX(Daily!$J$2:$J$421,I1818))</f>
        <v/>
      </c>
      <c r="K1818" s="27">
        <f>IF(J1818="","",J1818+cat_offset)</f>
        <v/>
      </c>
      <c r="L1818" s="27">
        <f>IF(J1818="","",MAX(0,E1818-J1818)^2)</f>
        <v/>
      </c>
      <c r="M1818" s="27">
        <f>IF(J1818="","",MAX(0,E1818-(J1818+twcdh_off))^2)</f>
        <v/>
      </c>
      <c r="N1818" s="27">
        <f>IF(E1818="","",MAX(0,E1818-swcdh_thr)^2)</f>
        <v/>
      </c>
      <c r="O1818">
        <f>IF(K1818="","",ROUND(E1818-K1818,0))</f>
        <v/>
      </c>
      <c r="P1818">
        <f>IF(O1818="","",IF(O1818&gt;=1,O1818,0))</f>
        <v/>
      </c>
      <c r="Q1818" s="27">
        <f>IF(E1818="","",MAX(0,E1818-22))</f>
        <v/>
      </c>
      <c r="R1818" s="27">
        <f>IF(H1818=1,E1818,"")</f>
        <v/>
      </c>
      <c r="S1818" s="27">
        <f>IF(AND(H1818=1,J1818&lt;&gt;""),E1818-J1818,"")</f>
        <v/>
      </c>
      <c r="T1818">
        <f>IF(G1818="","",MONTH(G1818))</f>
        <v/>
      </c>
    </row>
    <row r="1819">
      <c r="A1819" s="24" t="n">
        <v>2020</v>
      </c>
      <c r="B1819" s="24" t="n">
        <v>3</v>
      </c>
      <c r="C1819" s="24" t="n">
        <v>16</v>
      </c>
      <c r="D1819" s="24" t="n">
        <v>18</v>
      </c>
      <c r="E1819" s="24" t="n">
        <v>13.05</v>
      </c>
      <c r="F1819" s="25">
        <f>IF($E1819="","",DATE(IF($A1819="",nominal_year,$A1819),$B1819,$C1819)+($D1819-IF(LEFT(hour_conv,1)="1",1,0))/24)</f>
        <v/>
      </c>
      <c r="G1819" s="26">
        <f>IF(F1819="","",INT(F1819))</f>
        <v/>
      </c>
      <c r="H1819">
        <f>IF(G1819="","",IF(AND(MONTH(G1819)*100+DAY(G1819)&gt;=season_lo,MONTH(G1819)*100+DAY(G1819)&lt;=season_hi),1,0))</f>
        <v/>
      </c>
      <c r="I1819">
        <f>IF(G1819="","",G1819-first_day+1)</f>
        <v/>
      </c>
      <c r="J1819" s="27">
        <f>IF(I1819="","",INDEX(Daily!$J$2:$J$421,I1819))</f>
        <v/>
      </c>
      <c r="K1819" s="27">
        <f>IF(J1819="","",J1819+cat_offset)</f>
        <v/>
      </c>
      <c r="L1819" s="27">
        <f>IF(J1819="","",MAX(0,E1819-J1819)^2)</f>
        <v/>
      </c>
      <c r="M1819" s="27">
        <f>IF(J1819="","",MAX(0,E1819-(J1819+twcdh_off))^2)</f>
        <v/>
      </c>
      <c r="N1819" s="27">
        <f>IF(E1819="","",MAX(0,E1819-swcdh_thr)^2)</f>
        <v/>
      </c>
      <c r="O1819">
        <f>IF(K1819="","",ROUND(E1819-K1819,0))</f>
        <v/>
      </c>
      <c r="P1819">
        <f>IF(O1819="","",IF(O1819&gt;=1,O1819,0))</f>
        <v/>
      </c>
      <c r="Q1819" s="27">
        <f>IF(E1819="","",MAX(0,E1819-22))</f>
        <v/>
      </c>
      <c r="R1819" s="27">
        <f>IF(H1819=1,E1819,"")</f>
        <v/>
      </c>
      <c r="S1819" s="27">
        <f>IF(AND(H1819=1,J1819&lt;&gt;""),E1819-J1819,"")</f>
        <v/>
      </c>
      <c r="T1819">
        <f>IF(G1819="","",MONTH(G1819))</f>
        <v/>
      </c>
    </row>
    <row r="1820">
      <c r="A1820" s="24" t="n">
        <v>2020</v>
      </c>
      <c r="B1820" s="24" t="n">
        <v>3</v>
      </c>
      <c r="C1820" s="24" t="n">
        <v>16</v>
      </c>
      <c r="D1820" s="24" t="n">
        <v>19</v>
      </c>
      <c r="E1820" s="24" t="n">
        <v>12.15</v>
      </c>
      <c r="F1820" s="25">
        <f>IF($E1820="","",DATE(IF($A1820="",nominal_year,$A1820),$B1820,$C1820)+($D1820-IF(LEFT(hour_conv,1)="1",1,0))/24)</f>
        <v/>
      </c>
      <c r="G1820" s="26">
        <f>IF(F1820="","",INT(F1820))</f>
        <v/>
      </c>
      <c r="H1820">
        <f>IF(G1820="","",IF(AND(MONTH(G1820)*100+DAY(G1820)&gt;=season_lo,MONTH(G1820)*100+DAY(G1820)&lt;=season_hi),1,0))</f>
        <v/>
      </c>
      <c r="I1820">
        <f>IF(G1820="","",G1820-first_day+1)</f>
        <v/>
      </c>
      <c r="J1820" s="27">
        <f>IF(I1820="","",INDEX(Daily!$J$2:$J$421,I1820))</f>
        <v/>
      </c>
      <c r="K1820" s="27">
        <f>IF(J1820="","",J1820+cat_offset)</f>
        <v/>
      </c>
      <c r="L1820" s="27">
        <f>IF(J1820="","",MAX(0,E1820-J1820)^2)</f>
        <v/>
      </c>
      <c r="M1820" s="27">
        <f>IF(J1820="","",MAX(0,E1820-(J1820+twcdh_off))^2)</f>
        <v/>
      </c>
      <c r="N1820" s="27">
        <f>IF(E1820="","",MAX(0,E1820-swcdh_thr)^2)</f>
        <v/>
      </c>
      <c r="O1820">
        <f>IF(K1820="","",ROUND(E1820-K1820,0))</f>
        <v/>
      </c>
      <c r="P1820">
        <f>IF(O1820="","",IF(O1820&gt;=1,O1820,0))</f>
        <v/>
      </c>
      <c r="Q1820" s="27">
        <f>IF(E1820="","",MAX(0,E1820-22))</f>
        <v/>
      </c>
      <c r="R1820" s="27">
        <f>IF(H1820=1,E1820,"")</f>
        <v/>
      </c>
      <c r="S1820" s="27">
        <f>IF(AND(H1820=1,J1820&lt;&gt;""),E1820-J1820,"")</f>
        <v/>
      </c>
      <c r="T1820">
        <f>IF(G1820="","",MONTH(G1820))</f>
        <v/>
      </c>
    </row>
    <row r="1821">
      <c r="A1821" s="24" t="n">
        <v>2020</v>
      </c>
      <c r="B1821" s="24" t="n">
        <v>3</v>
      </c>
      <c r="C1821" s="24" t="n">
        <v>16</v>
      </c>
      <c r="D1821" s="24" t="n">
        <v>20</v>
      </c>
      <c r="E1821" s="24" t="n">
        <v>11.45</v>
      </c>
      <c r="F1821" s="25">
        <f>IF($E1821="","",DATE(IF($A1821="",nominal_year,$A1821),$B1821,$C1821)+($D1821-IF(LEFT(hour_conv,1)="1",1,0))/24)</f>
        <v/>
      </c>
      <c r="G1821" s="26">
        <f>IF(F1821="","",INT(F1821))</f>
        <v/>
      </c>
      <c r="H1821">
        <f>IF(G1821="","",IF(AND(MONTH(G1821)*100+DAY(G1821)&gt;=season_lo,MONTH(G1821)*100+DAY(G1821)&lt;=season_hi),1,0))</f>
        <v/>
      </c>
      <c r="I1821">
        <f>IF(G1821="","",G1821-first_day+1)</f>
        <v/>
      </c>
      <c r="J1821" s="27">
        <f>IF(I1821="","",INDEX(Daily!$J$2:$J$421,I1821))</f>
        <v/>
      </c>
      <c r="K1821" s="27">
        <f>IF(J1821="","",J1821+cat_offset)</f>
        <v/>
      </c>
      <c r="L1821" s="27">
        <f>IF(J1821="","",MAX(0,E1821-J1821)^2)</f>
        <v/>
      </c>
      <c r="M1821" s="27">
        <f>IF(J1821="","",MAX(0,E1821-(J1821+twcdh_off))^2)</f>
        <v/>
      </c>
      <c r="N1821" s="27">
        <f>IF(E1821="","",MAX(0,E1821-swcdh_thr)^2)</f>
        <v/>
      </c>
      <c r="O1821">
        <f>IF(K1821="","",ROUND(E1821-K1821,0))</f>
        <v/>
      </c>
      <c r="P1821">
        <f>IF(O1821="","",IF(O1821&gt;=1,O1821,0))</f>
        <v/>
      </c>
      <c r="Q1821" s="27">
        <f>IF(E1821="","",MAX(0,E1821-22))</f>
        <v/>
      </c>
      <c r="R1821" s="27">
        <f>IF(H1821=1,E1821,"")</f>
        <v/>
      </c>
      <c r="S1821" s="27">
        <f>IF(AND(H1821=1,J1821&lt;&gt;""),E1821-J1821,"")</f>
        <v/>
      </c>
      <c r="T1821">
        <f>IF(G1821="","",MONTH(G1821))</f>
        <v/>
      </c>
    </row>
    <row r="1822">
      <c r="A1822" s="24" t="n">
        <v>2020</v>
      </c>
      <c r="B1822" s="24" t="n">
        <v>3</v>
      </c>
      <c r="C1822" s="24" t="n">
        <v>16</v>
      </c>
      <c r="D1822" s="24" t="n">
        <v>21</v>
      </c>
      <c r="E1822" s="24" t="n">
        <v>10.62</v>
      </c>
      <c r="F1822" s="25">
        <f>IF($E1822="","",DATE(IF($A1822="",nominal_year,$A1822),$B1822,$C1822)+($D1822-IF(LEFT(hour_conv,1)="1",1,0))/24)</f>
        <v/>
      </c>
      <c r="G1822" s="26">
        <f>IF(F1822="","",INT(F1822))</f>
        <v/>
      </c>
      <c r="H1822">
        <f>IF(G1822="","",IF(AND(MONTH(G1822)*100+DAY(G1822)&gt;=season_lo,MONTH(G1822)*100+DAY(G1822)&lt;=season_hi),1,0))</f>
        <v/>
      </c>
      <c r="I1822">
        <f>IF(G1822="","",G1822-first_day+1)</f>
        <v/>
      </c>
      <c r="J1822" s="27">
        <f>IF(I1822="","",INDEX(Daily!$J$2:$J$421,I1822))</f>
        <v/>
      </c>
      <c r="K1822" s="27">
        <f>IF(J1822="","",J1822+cat_offset)</f>
        <v/>
      </c>
      <c r="L1822" s="27">
        <f>IF(J1822="","",MAX(0,E1822-J1822)^2)</f>
        <v/>
      </c>
      <c r="M1822" s="27">
        <f>IF(J1822="","",MAX(0,E1822-(J1822+twcdh_off))^2)</f>
        <v/>
      </c>
      <c r="N1822" s="27">
        <f>IF(E1822="","",MAX(0,E1822-swcdh_thr)^2)</f>
        <v/>
      </c>
      <c r="O1822">
        <f>IF(K1822="","",ROUND(E1822-K1822,0))</f>
        <v/>
      </c>
      <c r="P1822">
        <f>IF(O1822="","",IF(O1822&gt;=1,O1822,0))</f>
        <v/>
      </c>
      <c r="Q1822" s="27">
        <f>IF(E1822="","",MAX(0,E1822-22))</f>
        <v/>
      </c>
      <c r="R1822" s="27">
        <f>IF(H1822=1,E1822,"")</f>
        <v/>
      </c>
      <c r="S1822" s="27">
        <f>IF(AND(H1822=1,J1822&lt;&gt;""),E1822-J1822,"")</f>
        <v/>
      </c>
      <c r="T1822">
        <f>IF(G1822="","",MONTH(G1822))</f>
        <v/>
      </c>
    </row>
    <row r="1823">
      <c r="A1823" s="24" t="n">
        <v>2020</v>
      </c>
      <c r="B1823" s="24" t="n">
        <v>3</v>
      </c>
      <c r="C1823" s="24" t="n">
        <v>16</v>
      </c>
      <c r="D1823" s="24" t="n">
        <v>22</v>
      </c>
      <c r="E1823" s="24" t="n">
        <v>8.52</v>
      </c>
      <c r="F1823" s="25">
        <f>IF($E1823="","",DATE(IF($A1823="",nominal_year,$A1823),$B1823,$C1823)+($D1823-IF(LEFT(hour_conv,1)="1",1,0))/24)</f>
        <v/>
      </c>
      <c r="G1823" s="26">
        <f>IF(F1823="","",INT(F1823))</f>
        <v/>
      </c>
      <c r="H1823">
        <f>IF(G1823="","",IF(AND(MONTH(G1823)*100+DAY(G1823)&gt;=season_lo,MONTH(G1823)*100+DAY(G1823)&lt;=season_hi),1,0))</f>
        <v/>
      </c>
      <c r="I1823">
        <f>IF(G1823="","",G1823-first_day+1)</f>
        <v/>
      </c>
      <c r="J1823" s="27">
        <f>IF(I1823="","",INDEX(Daily!$J$2:$J$421,I1823))</f>
        <v/>
      </c>
      <c r="K1823" s="27">
        <f>IF(J1823="","",J1823+cat_offset)</f>
        <v/>
      </c>
      <c r="L1823" s="27">
        <f>IF(J1823="","",MAX(0,E1823-J1823)^2)</f>
        <v/>
      </c>
      <c r="M1823" s="27">
        <f>IF(J1823="","",MAX(0,E1823-(J1823+twcdh_off))^2)</f>
        <v/>
      </c>
      <c r="N1823" s="27">
        <f>IF(E1823="","",MAX(0,E1823-swcdh_thr)^2)</f>
        <v/>
      </c>
      <c r="O1823">
        <f>IF(K1823="","",ROUND(E1823-K1823,0))</f>
        <v/>
      </c>
      <c r="P1823">
        <f>IF(O1823="","",IF(O1823&gt;=1,O1823,0))</f>
        <v/>
      </c>
      <c r="Q1823" s="27">
        <f>IF(E1823="","",MAX(0,E1823-22))</f>
        <v/>
      </c>
      <c r="R1823" s="27">
        <f>IF(H1823=1,E1823,"")</f>
        <v/>
      </c>
      <c r="S1823" s="27">
        <f>IF(AND(H1823=1,J1823&lt;&gt;""),E1823-J1823,"")</f>
        <v/>
      </c>
      <c r="T1823">
        <f>IF(G1823="","",MONTH(G1823))</f>
        <v/>
      </c>
    </row>
    <row r="1824">
      <c r="A1824" s="24" t="n">
        <v>2020</v>
      </c>
      <c r="B1824" s="24" t="n">
        <v>3</v>
      </c>
      <c r="C1824" s="24" t="n">
        <v>16</v>
      </c>
      <c r="D1824" s="24" t="n">
        <v>23</v>
      </c>
      <c r="E1824" s="24" t="n">
        <v>8.91</v>
      </c>
      <c r="F1824" s="25">
        <f>IF($E1824="","",DATE(IF($A1824="",nominal_year,$A1824),$B1824,$C1824)+($D1824-IF(LEFT(hour_conv,1)="1",1,0))/24)</f>
        <v/>
      </c>
      <c r="G1824" s="26">
        <f>IF(F1824="","",INT(F1824))</f>
        <v/>
      </c>
      <c r="H1824">
        <f>IF(G1824="","",IF(AND(MONTH(G1824)*100+DAY(G1824)&gt;=season_lo,MONTH(G1824)*100+DAY(G1824)&lt;=season_hi),1,0))</f>
        <v/>
      </c>
      <c r="I1824">
        <f>IF(G1824="","",G1824-first_day+1)</f>
        <v/>
      </c>
      <c r="J1824" s="27">
        <f>IF(I1824="","",INDEX(Daily!$J$2:$J$421,I1824))</f>
        <v/>
      </c>
      <c r="K1824" s="27">
        <f>IF(J1824="","",J1824+cat_offset)</f>
        <v/>
      </c>
      <c r="L1824" s="27">
        <f>IF(J1824="","",MAX(0,E1824-J1824)^2)</f>
        <v/>
      </c>
      <c r="M1824" s="27">
        <f>IF(J1824="","",MAX(0,E1824-(J1824+twcdh_off))^2)</f>
        <v/>
      </c>
      <c r="N1824" s="27">
        <f>IF(E1824="","",MAX(0,E1824-swcdh_thr)^2)</f>
        <v/>
      </c>
      <c r="O1824">
        <f>IF(K1824="","",ROUND(E1824-K1824,0))</f>
        <v/>
      </c>
      <c r="P1824">
        <f>IF(O1824="","",IF(O1824&gt;=1,O1824,0))</f>
        <v/>
      </c>
      <c r="Q1824" s="27">
        <f>IF(E1824="","",MAX(0,E1824-22))</f>
        <v/>
      </c>
      <c r="R1824" s="27">
        <f>IF(H1824=1,E1824,"")</f>
        <v/>
      </c>
      <c r="S1824" s="27">
        <f>IF(AND(H1824=1,J1824&lt;&gt;""),E1824-J1824,"")</f>
        <v/>
      </c>
      <c r="T1824">
        <f>IF(G1824="","",MONTH(G1824))</f>
        <v/>
      </c>
    </row>
    <row r="1825">
      <c r="A1825" s="24" t="n">
        <v>2020</v>
      </c>
      <c r="B1825" s="24" t="n">
        <v>3</v>
      </c>
      <c r="C1825" s="24" t="n">
        <v>16</v>
      </c>
      <c r="D1825" s="24" t="n">
        <v>24</v>
      </c>
      <c r="E1825" s="24" t="n">
        <v>8.289999999999999</v>
      </c>
      <c r="F1825" s="25">
        <f>IF($E1825="","",DATE(IF($A1825="",nominal_year,$A1825),$B1825,$C1825)+($D1825-IF(LEFT(hour_conv,1)="1",1,0))/24)</f>
        <v/>
      </c>
      <c r="G1825" s="26">
        <f>IF(F1825="","",INT(F1825))</f>
        <v/>
      </c>
      <c r="H1825">
        <f>IF(G1825="","",IF(AND(MONTH(G1825)*100+DAY(G1825)&gt;=season_lo,MONTH(G1825)*100+DAY(G1825)&lt;=season_hi),1,0))</f>
        <v/>
      </c>
      <c r="I1825">
        <f>IF(G1825="","",G1825-first_day+1)</f>
        <v/>
      </c>
      <c r="J1825" s="27">
        <f>IF(I1825="","",INDEX(Daily!$J$2:$J$421,I1825))</f>
        <v/>
      </c>
      <c r="K1825" s="27">
        <f>IF(J1825="","",J1825+cat_offset)</f>
        <v/>
      </c>
      <c r="L1825" s="27">
        <f>IF(J1825="","",MAX(0,E1825-J1825)^2)</f>
        <v/>
      </c>
      <c r="M1825" s="27">
        <f>IF(J1825="","",MAX(0,E1825-(J1825+twcdh_off))^2)</f>
        <v/>
      </c>
      <c r="N1825" s="27">
        <f>IF(E1825="","",MAX(0,E1825-swcdh_thr)^2)</f>
        <v/>
      </c>
      <c r="O1825">
        <f>IF(K1825="","",ROUND(E1825-K1825,0))</f>
        <v/>
      </c>
      <c r="P1825">
        <f>IF(O1825="","",IF(O1825&gt;=1,O1825,0))</f>
        <v/>
      </c>
      <c r="Q1825" s="27">
        <f>IF(E1825="","",MAX(0,E1825-22))</f>
        <v/>
      </c>
      <c r="R1825" s="27">
        <f>IF(H1825=1,E1825,"")</f>
        <v/>
      </c>
      <c r="S1825" s="27">
        <f>IF(AND(H1825=1,J1825&lt;&gt;""),E1825-J1825,"")</f>
        <v/>
      </c>
      <c r="T1825">
        <f>IF(G1825="","",MONTH(G1825))</f>
        <v/>
      </c>
    </row>
    <row r="1826">
      <c r="A1826" s="24" t="n">
        <v>2020</v>
      </c>
      <c r="B1826" s="24" t="n">
        <v>3</v>
      </c>
      <c r="C1826" s="24" t="n">
        <v>17</v>
      </c>
      <c r="D1826" s="24" t="n">
        <v>1</v>
      </c>
      <c r="E1826" s="24" t="n">
        <v>6.82</v>
      </c>
      <c r="F1826" s="25">
        <f>IF($E1826="","",DATE(IF($A1826="",nominal_year,$A1826),$B1826,$C1826)+($D1826-IF(LEFT(hour_conv,1)="1",1,0))/24)</f>
        <v/>
      </c>
      <c r="G1826" s="26">
        <f>IF(F1826="","",INT(F1826))</f>
        <v/>
      </c>
      <c r="H1826">
        <f>IF(G1826="","",IF(AND(MONTH(G1826)*100+DAY(G1826)&gt;=season_lo,MONTH(G1826)*100+DAY(G1826)&lt;=season_hi),1,0))</f>
        <v/>
      </c>
      <c r="I1826">
        <f>IF(G1826="","",G1826-first_day+1)</f>
        <v/>
      </c>
      <c r="J1826" s="27">
        <f>IF(I1826="","",INDEX(Daily!$J$2:$J$421,I1826))</f>
        <v/>
      </c>
      <c r="K1826" s="27">
        <f>IF(J1826="","",J1826+cat_offset)</f>
        <v/>
      </c>
      <c r="L1826" s="27">
        <f>IF(J1826="","",MAX(0,E1826-J1826)^2)</f>
        <v/>
      </c>
      <c r="M1826" s="27">
        <f>IF(J1826="","",MAX(0,E1826-(J1826+twcdh_off))^2)</f>
        <v/>
      </c>
      <c r="N1826" s="27">
        <f>IF(E1826="","",MAX(0,E1826-swcdh_thr)^2)</f>
        <v/>
      </c>
      <c r="O1826">
        <f>IF(K1826="","",ROUND(E1826-K1826,0))</f>
        <v/>
      </c>
      <c r="P1826">
        <f>IF(O1826="","",IF(O1826&gt;=1,O1826,0))</f>
        <v/>
      </c>
      <c r="Q1826" s="27">
        <f>IF(E1826="","",MAX(0,E1826-22))</f>
        <v/>
      </c>
      <c r="R1826" s="27">
        <f>IF(H1826=1,E1826,"")</f>
        <v/>
      </c>
      <c r="S1826" s="27">
        <f>IF(AND(H1826=1,J1826&lt;&gt;""),E1826-J1826,"")</f>
        <v/>
      </c>
      <c r="T1826">
        <f>IF(G1826="","",MONTH(G1826))</f>
        <v/>
      </c>
    </row>
    <row r="1827">
      <c r="A1827" s="24" t="n">
        <v>2020</v>
      </c>
      <c r="B1827" s="24" t="n">
        <v>3</v>
      </c>
      <c r="C1827" s="24" t="n">
        <v>17</v>
      </c>
      <c r="D1827" s="24" t="n">
        <v>2</v>
      </c>
      <c r="E1827" s="24" t="n">
        <v>6.21</v>
      </c>
      <c r="F1827" s="25">
        <f>IF($E1827="","",DATE(IF($A1827="",nominal_year,$A1827),$B1827,$C1827)+($D1827-IF(LEFT(hour_conv,1)="1",1,0))/24)</f>
        <v/>
      </c>
      <c r="G1827" s="26">
        <f>IF(F1827="","",INT(F1827))</f>
        <v/>
      </c>
      <c r="H1827">
        <f>IF(G1827="","",IF(AND(MONTH(G1827)*100+DAY(G1827)&gt;=season_lo,MONTH(G1827)*100+DAY(G1827)&lt;=season_hi),1,0))</f>
        <v/>
      </c>
      <c r="I1827">
        <f>IF(G1827="","",G1827-first_day+1)</f>
        <v/>
      </c>
      <c r="J1827" s="27">
        <f>IF(I1827="","",INDEX(Daily!$J$2:$J$421,I1827))</f>
        <v/>
      </c>
      <c r="K1827" s="27">
        <f>IF(J1827="","",J1827+cat_offset)</f>
        <v/>
      </c>
      <c r="L1827" s="27">
        <f>IF(J1827="","",MAX(0,E1827-J1827)^2)</f>
        <v/>
      </c>
      <c r="M1827" s="27">
        <f>IF(J1827="","",MAX(0,E1827-(J1827+twcdh_off))^2)</f>
        <v/>
      </c>
      <c r="N1827" s="27">
        <f>IF(E1827="","",MAX(0,E1827-swcdh_thr)^2)</f>
        <v/>
      </c>
      <c r="O1827">
        <f>IF(K1827="","",ROUND(E1827-K1827,0))</f>
        <v/>
      </c>
      <c r="P1827">
        <f>IF(O1827="","",IF(O1827&gt;=1,O1827,0))</f>
        <v/>
      </c>
      <c r="Q1827" s="27">
        <f>IF(E1827="","",MAX(0,E1827-22))</f>
        <v/>
      </c>
      <c r="R1827" s="27">
        <f>IF(H1827=1,E1827,"")</f>
        <v/>
      </c>
      <c r="S1827" s="27">
        <f>IF(AND(H1827=1,J1827&lt;&gt;""),E1827-J1827,"")</f>
        <v/>
      </c>
      <c r="T1827">
        <f>IF(G1827="","",MONTH(G1827))</f>
        <v/>
      </c>
    </row>
    <row r="1828">
      <c r="A1828" s="24" t="n">
        <v>2020</v>
      </c>
      <c r="B1828" s="24" t="n">
        <v>3</v>
      </c>
      <c r="C1828" s="24" t="n">
        <v>17</v>
      </c>
      <c r="D1828" s="24" t="n">
        <v>3</v>
      </c>
      <c r="E1828" s="24" t="n">
        <v>4.85</v>
      </c>
      <c r="F1828" s="25">
        <f>IF($E1828="","",DATE(IF($A1828="",nominal_year,$A1828),$B1828,$C1828)+($D1828-IF(LEFT(hour_conv,1)="1",1,0))/24)</f>
        <v/>
      </c>
      <c r="G1828" s="26">
        <f>IF(F1828="","",INT(F1828))</f>
        <v/>
      </c>
      <c r="H1828">
        <f>IF(G1828="","",IF(AND(MONTH(G1828)*100+DAY(G1828)&gt;=season_lo,MONTH(G1828)*100+DAY(G1828)&lt;=season_hi),1,0))</f>
        <v/>
      </c>
      <c r="I1828">
        <f>IF(G1828="","",G1828-first_day+1)</f>
        <v/>
      </c>
      <c r="J1828" s="27">
        <f>IF(I1828="","",INDEX(Daily!$J$2:$J$421,I1828))</f>
        <v/>
      </c>
      <c r="K1828" s="27">
        <f>IF(J1828="","",J1828+cat_offset)</f>
        <v/>
      </c>
      <c r="L1828" s="27">
        <f>IF(J1828="","",MAX(0,E1828-J1828)^2)</f>
        <v/>
      </c>
      <c r="M1828" s="27">
        <f>IF(J1828="","",MAX(0,E1828-(J1828+twcdh_off))^2)</f>
        <v/>
      </c>
      <c r="N1828" s="27">
        <f>IF(E1828="","",MAX(0,E1828-swcdh_thr)^2)</f>
        <v/>
      </c>
      <c r="O1828">
        <f>IF(K1828="","",ROUND(E1828-K1828,0))</f>
        <v/>
      </c>
      <c r="P1828">
        <f>IF(O1828="","",IF(O1828&gt;=1,O1828,0))</f>
        <v/>
      </c>
      <c r="Q1828" s="27">
        <f>IF(E1828="","",MAX(0,E1828-22))</f>
        <v/>
      </c>
      <c r="R1828" s="27">
        <f>IF(H1828=1,E1828,"")</f>
        <v/>
      </c>
      <c r="S1828" s="27">
        <f>IF(AND(H1828=1,J1828&lt;&gt;""),E1828-J1828,"")</f>
        <v/>
      </c>
      <c r="T1828">
        <f>IF(G1828="","",MONTH(G1828))</f>
        <v/>
      </c>
    </row>
    <row r="1829">
      <c r="A1829" s="24" t="n">
        <v>2020</v>
      </c>
      <c r="B1829" s="24" t="n">
        <v>3</v>
      </c>
      <c r="C1829" s="24" t="n">
        <v>17</v>
      </c>
      <c r="D1829" s="24" t="n">
        <v>4</v>
      </c>
      <c r="E1829" s="24" t="n">
        <v>5.24</v>
      </c>
      <c r="F1829" s="25">
        <f>IF($E1829="","",DATE(IF($A1829="",nominal_year,$A1829),$B1829,$C1829)+($D1829-IF(LEFT(hour_conv,1)="1",1,0))/24)</f>
        <v/>
      </c>
      <c r="G1829" s="26">
        <f>IF(F1829="","",INT(F1829))</f>
        <v/>
      </c>
      <c r="H1829">
        <f>IF(G1829="","",IF(AND(MONTH(G1829)*100+DAY(G1829)&gt;=season_lo,MONTH(G1829)*100+DAY(G1829)&lt;=season_hi),1,0))</f>
        <v/>
      </c>
      <c r="I1829">
        <f>IF(G1829="","",G1829-first_day+1)</f>
        <v/>
      </c>
      <c r="J1829" s="27">
        <f>IF(I1829="","",INDEX(Daily!$J$2:$J$421,I1829))</f>
        <v/>
      </c>
      <c r="K1829" s="27">
        <f>IF(J1829="","",J1829+cat_offset)</f>
        <v/>
      </c>
      <c r="L1829" s="27">
        <f>IF(J1829="","",MAX(0,E1829-J1829)^2)</f>
        <v/>
      </c>
      <c r="M1829" s="27">
        <f>IF(J1829="","",MAX(0,E1829-(J1829+twcdh_off))^2)</f>
        <v/>
      </c>
      <c r="N1829" s="27">
        <f>IF(E1829="","",MAX(0,E1829-swcdh_thr)^2)</f>
        <v/>
      </c>
      <c r="O1829">
        <f>IF(K1829="","",ROUND(E1829-K1829,0))</f>
        <v/>
      </c>
      <c r="P1829">
        <f>IF(O1829="","",IF(O1829&gt;=1,O1829,0))</f>
        <v/>
      </c>
      <c r="Q1829" s="27">
        <f>IF(E1829="","",MAX(0,E1829-22))</f>
        <v/>
      </c>
      <c r="R1829" s="27">
        <f>IF(H1829=1,E1829,"")</f>
        <v/>
      </c>
      <c r="S1829" s="27">
        <f>IF(AND(H1829=1,J1829&lt;&gt;""),E1829-J1829,"")</f>
        <v/>
      </c>
      <c r="T1829">
        <f>IF(G1829="","",MONTH(G1829))</f>
        <v/>
      </c>
    </row>
    <row r="1830">
      <c r="A1830" s="24" t="n">
        <v>2020</v>
      </c>
      <c r="B1830" s="24" t="n">
        <v>3</v>
      </c>
      <c r="C1830" s="24" t="n">
        <v>17</v>
      </c>
      <c r="D1830" s="24" t="n">
        <v>5</v>
      </c>
      <c r="E1830" s="24" t="n">
        <v>5.1</v>
      </c>
      <c r="F1830" s="25">
        <f>IF($E1830="","",DATE(IF($A1830="",nominal_year,$A1830),$B1830,$C1830)+($D1830-IF(LEFT(hour_conv,1)="1",1,0))/24)</f>
        <v/>
      </c>
      <c r="G1830" s="26">
        <f>IF(F1830="","",INT(F1830))</f>
        <v/>
      </c>
      <c r="H1830">
        <f>IF(G1830="","",IF(AND(MONTH(G1830)*100+DAY(G1830)&gt;=season_lo,MONTH(G1830)*100+DAY(G1830)&lt;=season_hi),1,0))</f>
        <v/>
      </c>
      <c r="I1830">
        <f>IF(G1830="","",G1830-first_day+1)</f>
        <v/>
      </c>
      <c r="J1830" s="27">
        <f>IF(I1830="","",INDEX(Daily!$J$2:$J$421,I1830))</f>
        <v/>
      </c>
      <c r="K1830" s="27">
        <f>IF(J1830="","",J1830+cat_offset)</f>
        <v/>
      </c>
      <c r="L1830" s="27">
        <f>IF(J1830="","",MAX(0,E1830-J1830)^2)</f>
        <v/>
      </c>
      <c r="M1830" s="27">
        <f>IF(J1830="","",MAX(0,E1830-(J1830+twcdh_off))^2)</f>
        <v/>
      </c>
      <c r="N1830" s="27">
        <f>IF(E1830="","",MAX(0,E1830-swcdh_thr)^2)</f>
        <v/>
      </c>
      <c r="O1830">
        <f>IF(K1830="","",ROUND(E1830-K1830,0))</f>
        <v/>
      </c>
      <c r="P1830">
        <f>IF(O1830="","",IF(O1830&gt;=1,O1830,0))</f>
        <v/>
      </c>
      <c r="Q1830" s="27">
        <f>IF(E1830="","",MAX(0,E1830-22))</f>
        <v/>
      </c>
      <c r="R1830" s="27">
        <f>IF(H1830=1,E1830,"")</f>
        <v/>
      </c>
      <c r="S1830" s="27">
        <f>IF(AND(H1830=1,J1830&lt;&gt;""),E1830-J1830,"")</f>
        <v/>
      </c>
      <c r="T1830">
        <f>IF(G1830="","",MONTH(G1830))</f>
        <v/>
      </c>
    </row>
    <row r="1831">
      <c r="A1831" s="24" t="n">
        <v>2020</v>
      </c>
      <c r="B1831" s="24" t="n">
        <v>3</v>
      </c>
      <c r="C1831" s="24" t="n">
        <v>17</v>
      </c>
      <c r="D1831" s="24" t="n">
        <v>6</v>
      </c>
      <c r="E1831" s="24" t="n">
        <v>5.58</v>
      </c>
      <c r="F1831" s="25">
        <f>IF($E1831="","",DATE(IF($A1831="",nominal_year,$A1831),$B1831,$C1831)+($D1831-IF(LEFT(hour_conv,1)="1",1,0))/24)</f>
        <v/>
      </c>
      <c r="G1831" s="26">
        <f>IF(F1831="","",INT(F1831))</f>
        <v/>
      </c>
      <c r="H1831">
        <f>IF(G1831="","",IF(AND(MONTH(G1831)*100+DAY(G1831)&gt;=season_lo,MONTH(G1831)*100+DAY(G1831)&lt;=season_hi),1,0))</f>
        <v/>
      </c>
      <c r="I1831">
        <f>IF(G1831="","",G1831-first_day+1)</f>
        <v/>
      </c>
      <c r="J1831" s="27">
        <f>IF(I1831="","",INDEX(Daily!$J$2:$J$421,I1831))</f>
        <v/>
      </c>
      <c r="K1831" s="27">
        <f>IF(J1831="","",J1831+cat_offset)</f>
        <v/>
      </c>
      <c r="L1831" s="27">
        <f>IF(J1831="","",MAX(0,E1831-J1831)^2)</f>
        <v/>
      </c>
      <c r="M1831" s="27">
        <f>IF(J1831="","",MAX(0,E1831-(J1831+twcdh_off))^2)</f>
        <v/>
      </c>
      <c r="N1831" s="27">
        <f>IF(E1831="","",MAX(0,E1831-swcdh_thr)^2)</f>
        <v/>
      </c>
      <c r="O1831">
        <f>IF(K1831="","",ROUND(E1831-K1831,0))</f>
        <v/>
      </c>
      <c r="P1831">
        <f>IF(O1831="","",IF(O1831&gt;=1,O1831,0))</f>
        <v/>
      </c>
      <c r="Q1831" s="27">
        <f>IF(E1831="","",MAX(0,E1831-22))</f>
        <v/>
      </c>
      <c r="R1831" s="27">
        <f>IF(H1831=1,E1831,"")</f>
        <v/>
      </c>
      <c r="S1831" s="27">
        <f>IF(AND(H1831=1,J1831&lt;&gt;""),E1831-J1831,"")</f>
        <v/>
      </c>
      <c r="T1831">
        <f>IF(G1831="","",MONTH(G1831))</f>
        <v/>
      </c>
    </row>
    <row r="1832">
      <c r="A1832" s="24" t="n">
        <v>2020</v>
      </c>
      <c r="B1832" s="24" t="n">
        <v>3</v>
      </c>
      <c r="C1832" s="24" t="n">
        <v>17</v>
      </c>
      <c r="D1832" s="24" t="n">
        <v>7</v>
      </c>
      <c r="E1832" s="24" t="n">
        <v>6.83</v>
      </c>
      <c r="F1832" s="25">
        <f>IF($E1832="","",DATE(IF($A1832="",nominal_year,$A1832),$B1832,$C1832)+($D1832-IF(LEFT(hour_conv,1)="1",1,0))/24)</f>
        <v/>
      </c>
      <c r="G1832" s="26">
        <f>IF(F1832="","",INT(F1832))</f>
        <v/>
      </c>
      <c r="H1832">
        <f>IF(G1832="","",IF(AND(MONTH(G1832)*100+DAY(G1832)&gt;=season_lo,MONTH(G1832)*100+DAY(G1832)&lt;=season_hi),1,0))</f>
        <v/>
      </c>
      <c r="I1832">
        <f>IF(G1832="","",G1832-first_day+1)</f>
        <v/>
      </c>
      <c r="J1832" s="27">
        <f>IF(I1832="","",INDEX(Daily!$J$2:$J$421,I1832))</f>
        <v/>
      </c>
      <c r="K1832" s="27">
        <f>IF(J1832="","",J1832+cat_offset)</f>
        <v/>
      </c>
      <c r="L1832" s="27">
        <f>IF(J1832="","",MAX(0,E1832-J1832)^2)</f>
        <v/>
      </c>
      <c r="M1832" s="27">
        <f>IF(J1832="","",MAX(0,E1832-(J1832+twcdh_off))^2)</f>
        <v/>
      </c>
      <c r="N1832" s="27">
        <f>IF(E1832="","",MAX(0,E1832-swcdh_thr)^2)</f>
        <v/>
      </c>
      <c r="O1832">
        <f>IF(K1832="","",ROUND(E1832-K1832,0))</f>
        <v/>
      </c>
      <c r="P1832">
        <f>IF(O1832="","",IF(O1832&gt;=1,O1832,0))</f>
        <v/>
      </c>
      <c r="Q1832" s="27">
        <f>IF(E1832="","",MAX(0,E1832-22))</f>
        <v/>
      </c>
      <c r="R1832" s="27">
        <f>IF(H1832=1,E1832,"")</f>
        <v/>
      </c>
      <c r="S1832" s="27">
        <f>IF(AND(H1832=1,J1832&lt;&gt;""),E1832-J1832,"")</f>
        <v/>
      </c>
      <c r="T1832">
        <f>IF(G1832="","",MONTH(G1832))</f>
        <v/>
      </c>
    </row>
    <row r="1833">
      <c r="A1833" s="24" t="n">
        <v>2020</v>
      </c>
      <c r="B1833" s="24" t="n">
        <v>3</v>
      </c>
      <c r="C1833" s="24" t="n">
        <v>17</v>
      </c>
      <c r="D1833" s="24" t="n">
        <v>8</v>
      </c>
      <c r="E1833" s="24" t="n">
        <v>6.94</v>
      </c>
      <c r="F1833" s="25">
        <f>IF($E1833="","",DATE(IF($A1833="",nominal_year,$A1833),$B1833,$C1833)+($D1833-IF(LEFT(hour_conv,1)="1",1,0))/24)</f>
        <v/>
      </c>
      <c r="G1833" s="26">
        <f>IF(F1833="","",INT(F1833))</f>
        <v/>
      </c>
      <c r="H1833">
        <f>IF(G1833="","",IF(AND(MONTH(G1833)*100+DAY(G1833)&gt;=season_lo,MONTH(G1833)*100+DAY(G1833)&lt;=season_hi),1,0))</f>
        <v/>
      </c>
      <c r="I1833">
        <f>IF(G1833="","",G1833-first_day+1)</f>
        <v/>
      </c>
      <c r="J1833" s="27">
        <f>IF(I1833="","",INDEX(Daily!$J$2:$J$421,I1833))</f>
        <v/>
      </c>
      <c r="K1833" s="27">
        <f>IF(J1833="","",J1833+cat_offset)</f>
        <v/>
      </c>
      <c r="L1833" s="27">
        <f>IF(J1833="","",MAX(0,E1833-J1833)^2)</f>
        <v/>
      </c>
      <c r="M1833" s="27">
        <f>IF(J1833="","",MAX(0,E1833-(J1833+twcdh_off))^2)</f>
        <v/>
      </c>
      <c r="N1833" s="27">
        <f>IF(E1833="","",MAX(0,E1833-swcdh_thr)^2)</f>
        <v/>
      </c>
      <c r="O1833">
        <f>IF(K1833="","",ROUND(E1833-K1833,0))</f>
        <v/>
      </c>
      <c r="P1833">
        <f>IF(O1833="","",IF(O1833&gt;=1,O1833,0))</f>
        <v/>
      </c>
      <c r="Q1833" s="27">
        <f>IF(E1833="","",MAX(0,E1833-22))</f>
        <v/>
      </c>
      <c r="R1833" s="27">
        <f>IF(H1833=1,E1833,"")</f>
        <v/>
      </c>
      <c r="S1833" s="27">
        <f>IF(AND(H1833=1,J1833&lt;&gt;""),E1833-J1833,"")</f>
        <v/>
      </c>
      <c r="T1833">
        <f>IF(G1833="","",MONTH(G1833))</f>
        <v/>
      </c>
    </row>
    <row r="1834">
      <c r="A1834" s="24" t="n">
        <v>2020</v>
      </c>
      <c r="B1834" s="24" t="n">
        <v>3</v>
      </c>
      <c r="C1834" s="24" t="n">
        <v>17</v>
      </c>
      <c r="D1834" s="24" t="n">
        <v>9</v>
      </c>
      <c r="E1834" s="24" t="n">
        <v>8.16</v>
      </c>
      <c r="F1834" s="25">
        <f>IF($E1834="","",DATE(IF($A1834="",nominal_year,$A1834),$B1834,$C1834)+($D1834-IF(LEFT(hour_conv,1)="1",1,0))/24)</f>
        <v/>
      </c>
      <c r="G1834" s="26">
        <f>IF(F1834="","",INT(F1834))</f>
        <v/>
      </c>
      <c r="H1834">
        <f>IF(G1834="","",IF(AND(MONTH(G1834)*100+DAY(G1834)&gt;=season_lo,MONTH(G1834)*100+DAY(G1834)&lt;=season_hi),1,0))</f>
        <v/>
      </c>
      <c r="I1834">
        <f>IF(G1834="","",G1834-first_day+1)</f>
        <v/>
      </c>
      <c r="J1834" s="27">
        <f>IF(I1834="","",INDEX(Daily!$J$2:$J$421,I1834))</f>
        <v/>
      </c>
      <c r="K1834" s="27">
        <f>IF(J1834="","",J1834+cat_offset)</f>
        <v/>
      </c>
      <c r="L1834" s="27">
        <f>IF(J1834="","",MAX(0,E1834-J1834)^2)</f>
        <v/>
      </c>
      <c r="M1834" s="27">
        <f>IF(J1834="","",MAX(0,E1834-(J1834+twcdh_off))^2)</f>
        <v/>
      </c>
      <c r="N1834" s="27">
        <f>IF(E1834="","",MAX(0,E1834-swcdh_thr)^2)</f>
        <v/>
      </c>
      <c r="O1834">
        <f>IF(K1834="","",ROUND(E1834-K1834,0))</f>
        <v/>
      </c>
      <c r="P1834">
        <f>IF(O1834="","",IF(O1834&gt;=1,O1834,0))</f>
        <v/>
      </c>
      <c r="Q1834" s="27">
        <f>IF(E1834="","",MAX(0,E1834-22))</f>
        <v/>
      </c>
      <c r="R1834" s="27">
        <f>IF(H1834=1,E1834,"")</f>
        <v/>
      </c>
      <c r="S1834" s="27">
        <f>IF(AND(H1834=1,J1834&lt;&gt;""),E1834-J1834,"")</f>
        <v/>
      </c>
      <c r="T1834">
        <f>IF(G1834="","",MONTH(G1834))</f>
        <v/>
      </c>
    </row>
    <row r="1835">
      <c r="A1835" s="24" t="n">
        <v>2020</v>
      </c>
      <c r="B1835" s="24" t="n">
        <v>3</v>
      </c>
      <c r="C1835" s="24" t="n">
        <v>17</v>
      </c>
      <c r="D1835" s="24" t="n">
        <v>10</v>
      </c>
      <c r="E1835" s="24" t="n">
        <v>8.470000000000001</v>
      </c>
      <c r="F1835" s="25">
        <f>IF($E1835="","",DATE(IF($A1835="",nominal_year,$A1835),$B1835,$C1835)+($D1835-IF(LEFT(hour_conv,1)="1",1,0))/24)</f>
        <v/>
      </c>
      <c r="G1835" s="26">
        <f>IF(F1835="","",INT(F1835))</f>
        <v/>
      </c>
      <c r="H1835">
        <f>IF(G1835="","",IF(AND(MONTH(G1835)*100+DAY(G1835)&gt;=season_lo,MONTH(G1835)*100+DAY(G1835)&lt;=season_hi),1,0))</f>
        <v/>
      </c>
      <c r="I1835">
        <f>IF(G1835="","",G1835-first_day+1)</f>
        <v/>
      </c>
      <c r="J1835" s="27">
        <f>IF(I1835="","",INDEX(Daily!$J$2:$J$421,I1835))</f>
        <v/>
      </c>
      <c r="K1835" s="27">
        <f>IF(J1835="","",J1835+cat_offset)</f>
        <v/>
      </c>
      <c r="L1835" s="27">
        <f>IF(J1835="","",MAX(0,E1835-J1835)^2)</f>
        <v/>
      </c>
      <c r="M1835" s="27">
        <f>IF(J1835="","",MAX(0,E1835-(J1835+twcdh_off))^2)</f>
        <v/>
      </c>
      <c r="N1835" s="27">
        <f>IF(E1835="","",MAX(0,E1835-swcdh_thr)^2)</f>
        <v/>
      </c>
      <c r="O1835">
        <f>IF(K1835="","",ROUND(E1835-K1835,0))</f>
        <v/>
      </c>
      <c r="P1835">
        <f>IF(O1835="","",IF(O1835&gt;=1,O1835,0))</f>
        <v/>
      </c>
      <c r="Q1835" s="27">
        <f>IF(E1835="","",MAX(0,E1835-22))</f>
        <v/>
      </c>
      <c r="R1835" s="27">
        <f>IF(H1835=1,E1835,"")</f>
        <v/>
      </c>
      <c r="S1835" s="27">
        <f>IF(AND(H1835=1,J1835&lt;&gt;""),E1835-J1835,"")</f>
        <v/>
      </c>
      <c r="T1835">
        <f>IF(G1835="","",MONTH(G1835))</f>
        <v/>
      </c>
    </row>
    <row r="1836">
      <c r="A1836" s="24" t="n">
        <v>2020</v>
      </c>
      <c r="B1836" s="24" t="n">
        <v>3</v>
      </c>
      <c r="C1836" s="24" t="n">
        <v>17</v>
      </c>
      <c r="D1836" s="24" t="n">
        <v>11</v>
      </c>
      <c r="E1836" s="24" t="n">
        <v>10.19</v>
      </c>
      <c r="F1836" s="25">
        <f>IF($E1836="","",DATE(IF($A1836="",nominal_year,$A1836),$B1836,$C1836)+($D1836-IF(LEFT(hour_conv,1)="1",1,0))/24)</f>
        <v/>
      </c>
      <c r="G1836" s="26">
        <f>IF(F1836="","",INT(F1836))</f>
        <v/>
      </c>
      <c r="H1836">
        <f>IF(G1836="","",IF(AND(MONTH(G1836)*100+DAY(G1836)&gt;=season_lo,MONTH(G1836)*100+DAY(G1836)&lt;=season_hi),1,0))</f>
        <v/>
      </c>
      <c r="I1836">
        <f>IF(G1836="","",G1836-first_day+1)</f>
        <v/>
      </c>
      <c r="J1836" s="27">
        <f>IF(I1836="","",INDEX(Daily!$J$2:$J$421,I1836))</f>
        <v/>
      </c>
      <c r="K1836" s="27">
        <f>IF(J1836="","",J1836+cat_offset)</f>
        <v/>
      </c>
      <c r="L1836" s="27">
        <f>IF(J1836="","",MAX(0,E1836-J1836)^2)</f>
        <v/>
      </c>
      <c r="M1836" s="27">
        <f>IF(J1836="","",MAX(0,E1836-(J1836+twcdh_off))^2)</f>
        <v/>
      </c>
      <c r="N1836" s="27">
        <f>IF(E1836="","",MAX(0,E1836-swcdh_thr)^2)</f>
        <v/>
      </c>
      <c r="O1836">
        <f>IF(K1836="","",ROUND(E1836-K1836,0))</f>
        <v/>
      </c>
      <c r="P1836">
        <f>IF(O1836="","",IF(O1836&gt;=1,O1836,0))</f>
        <v/>
      </c>
      <c r="Q1836" s="27">
        <f>IF(E1836="","",MAX(0,E1836-22))</f>
        <v/>
      </c>
      <c r="R1836" s="27">
        <f>IF(H1836=1,E1836,"")</f>
        <v/>
      </c>
      <c r="S1836" s="27">
        <f>IF(AND(H1836=1,J1836&lt;&gt;""),E1836-J1836,"")</f>
        <v/>
      </c>
      <c r="T1836">
        <f>IF(G1836="","",MONTH(G1836))</f>
        <v/>
      </c>
    </row>
    <row r="1837">
      <c r="A1837" s="24" t="n">
        <v>2020</v>
      </c>
      <c r="B1837" s="24" t="n">
        <v>3</v>
      </c>
      <c r="C1837" s="24" t="n">
        <v>17</v>
      </c>
      <c r="D1837" s="24" t="n">
        <v>12</v>
      </c>
      <c r="E1837" s="24" t="n">
        <v>11.24</v>
      </c>
      <c r="F1837" s="25">
        <f>IF($E1837="","",DATE(IF($A1837="",nominal_year,$A1837),$B1837,$C1837)+($D1837-IF(LEFT(hour_conv,1)="1",1,0))/24)</f>
        <v/>
      </c>
      <c r="G1837" s="26">
        <f>IF(F1837="","",INT(F1837))</f>
        <v/>
      </c>
      <c r="H1837">
        <f>IF(G1837="","",IF(AND(MONTH(G1837)*100+DAY(G1837)&gt;=season_lo,MONTH(G1837)*100+DAY(G1837)&lt;=season_hi),1,0))</f>
        <v/>
      </c>
      <c r="I1837">
        <f>IF(G1837="","",G1837-first_day+1)</f>
        <v/>
      </c>
      <c r="J1837" s="27">
        <f>IF(I1837="","",INDEX(Daily!$J$2:$J$421,I1837))</f>
        <v/>
      </c>
      <c r="K1837" s="27">
        <f>IF(J1837="","",J1837+cat_offset)</f>
        <v/>
      </c>
      <c r="L1837" s="27">
        <f>IF(J1837="","",MAX(0,E1837-J1837)^2)</f>
        <v/>
      </c>
      <c r="M1837" s="27">
        <f>IF(J1837="","",MAX(0,E1837-(J1837+twcdh_off))^2)</f>
        <v/>
      </c>
      <c r="N1837" s="27">
        <f>IF(E1837="","",MAX(0,E1837-swcdh_thr)^2)</f>
        <v/>
      </c>
      <c r="O1837">
        <f>IF(K1837="","",ROUND(E1837-K1837,0))</f>
        <v/>
      </c>
      <c r="P1837">
        <f>IF(O1837="","",IF(O1837&gt;=1,O1837,0))</f>
        <v/>
      </c>
      <c r="Q1837" s="27">
        <f>IF(E1837="","",MAX(0,E1837-22))</f>
        <v/>
      </c>
      <c r="R1837" s="27">
        <f>IF(H1837=1,E1837,"")</f>
        <v/>
      </c>
      <c r="S1837" s="27">
        <f>IF(AND(H1837=1,J1837&lt;&gt;""),E1837-J1837,"")</f>
        <v/>
      </c>
      <c r="T1837">
        <f>IF(G1837="","",MONTH(G1837))</f>
        <v/>
      </c>
    </row>
    <row r="1838">
      <c r="A1838" s="24" t="n">
        <v>2020</v>
      </c>
      <c r="B1838" s="24" t="n">
        <v>3</v>
      </c>
      <c r="C1838" s="24" t="n">
        <v>17</v>
      </c>
      <c r="D1838" s="24" t="n">
        <v>13</v>
      </c>
      <c r="E1838" s="24" t="n">
        <v>11.74</v>
      </c>
      <c r="F1838" s="25">
        <f>IF($E1838="","",DATE(IF($A1838="",nominal_year,$A1838),$B1838,$C1838)+($D1838-IF(LEFT(hour_conv,1)="1",1,0))/24)</f>
        <v/>
      </c>
      <c r="G1838" s="26">
        <f>IF(F1838="","",INT(F1838))</f>
        <v/>
      </c>
      <c r="H1838">
        <f>IF(G1838="","",IF(AND(MONTH(G1838)*100+DAY(G1838)&gt;=season_lo,MONTH(G1838)*100+DAY(G1838)&lt;=season_hi),1,0))</f>
        <v/>
      </c>
      <c r="I1838">
        <f>IF(G1838="","",G1838-first_day+1)</f>
        <v/>
      </c>
      <c r="J1838" s="27">
        <f>IF(I1838="","",INDEX(Daily!$J$2:$J$421,I1838))</f>
        <v/>
      </c>
      <c r="K1838" s="27">
        <f>IF(J1838="","",J1838+cat_offset)</f>
        <v/>
      </c>
      <c r="L1838" s="27">
        <f>IF(J1838="","",MAX(0,E1838-J1838)^2)</f>
        <v/>
      </c>
      <c r="M1838" s="27">
        <f>IF(J1838="","",MAX(0,E1838-(J1838+twcdh_off))^2)</f>
        <v/>
      </c>
      <c r="N1838" s="27">
        <f>IF(E1838="","",MAX(0,E1838-swcdh_thr)^2)</f>
        <v/>
      </c>
      <c r="O1838">
        <f>IF(K1838="","",ROUND(E1838-K1838,0))</f>
        <v/>
      </c>
      <c r="P1838">
        <f>IF(O1838="","",IF(O1838&gt;=1,O1838,0))</f>
        <v/>
      </c>
      <c r="Q1838" s="27">
        <f>IF(E1838="","",MAX(0,E1838-22))</f>
        <v/>
      </c>
      <c r="R1838" s="27">
        <f>IF(H1838=1,E1838,"")</f>
        <v/>
      </c>
      <c r="S1838" s="27">
        <f>IF(AND(H1838=1,J1838&lt;&gt;""),E1838-J1838,"")</f>
        <v/>
      </c>
      <c r="T1838">
        <f>IF(G1838="","",MONTH(G1838))</f>
        <v/>
      </c>
    </row>
    <row r="1839">
      <c r="A1839" s="24" t="n">
        <v>2020</v>
      </c>
      <c r="B1839" s="24" t="n">
        <v>3</v>
      </c>
      <c r="C1839" s="24" t="n">
        <v>17</v>
      </c>
      <c r="D1839" s="24" t="n">
        <v>14</v>
      </c>
      <c r="E1839" s="24" t="n">
        <v>12.37</v>
      </c>
      <c r="F1839" s="25">
        <f>IF($E1839="","",DATE(IF($A1839="",nominal_year,$A1839),$B1839,$C1839)+($D1839-IF(LEFT(hour_conv,1)="1",1,0))/24)</f>
        <v/>
      </c>
      <c r="G1839" s="26">
        <f>IF(F1839="","",INT(F1839))</f>
        <v/>
      </c>
      <c r="H1839">
        <f>IF(G1839="","",IF(AND(MONTH(G1839)*100+DAY(G1839)&gt;=season_lo,MONTH(G1839)*100+DAY(G1839)&lt;=season_hi),1,0))</f>
        <v/>
      </c>
      <c r="I1839">
        <f>IF(G1839="","",G1839-first_day+1)</f>
        <v/>
      </c>
      <c r="J1839" s="27">
        <f>IF(I1839="","",INDEX(Daily!$J$2:$J$421,I1839))</f>
        <v/>
      </c>
      <c r="K1839" s="27">
        <f>IF(J1839="","",J1839+cat_offset)</f>
        <v/>
      </c>
      <c r="L1839" s="27">
        <f>IF(J1839="","",MAX(0,E1839-J1839)^2)</f>
        <v/>
      </c>
      <c r="M1839" s="27">
        <f>IF(J1839="","",MAX(0,E1839-(J1839+twcdh_off))^2)</f>
        <v/>
      </c>
      <c r="N1839" s="27">
        <f>IF(E1839="","",MAX(0,E1839-swcdh_thr)^2)</f>
        <v/>
      </c>
      <c r="O1839">
        <f>IF(K1839="","",ROUND(E1839-K1839,0))</f>
        <v/>
      </c>
      <c r="P1839">
        <f>IF(O1839="","",IF(O1839&gt;=1,O1839,0))</f>
        <v/>
      </c>
      <c r="Q1839" s="27">
        <f>IF(E1839="","",MAX(0,E1839-22))</f>
        <v/>
      </c>
      <c r="R1839" s="27">
        <f>IF(H1839=1,E1839,"")</f>
        <v/>
      </c>
      <c r="S1839" s="27">
        <f>IF(AND(H1839=1,J1839&lt;&gt;""),E1839-J1839,"")</f>
        <v/>
      </c>
      <c r="T1839">
        <f>IF(G1839="","",MONTH(G1839))</f>
        <v/>
      </c>
    </row>
    <row r="1840">
      <c r="A1840" s="24" t="n">
        <v>2020</v>
      </c>
      <c r="B1840" s="24" t="n">
        <v>3</v>
      </c>
      <c r="C1840" s="24" t="n">
        <v>17</v>
      </c>
      <c r="D1840" s="24" t="n">
        <v>15</v>
      </c>
      <c r="E1840" s="24" t="n">
        <v>13.81</v>
      </c>
      <c r="F1840" s="25">
        <f>IF($E1840="","",DATE(IF($A1840="",nominal_year,$A1840),$B1840,$C1840)+($D1840-IF(LEFT(hour_conv,1)="1",1,0))/24)</f>
        <v/>
      </c>
      <c r="G1840" s="26">
        <f>IF(F1840="","",INT(F1840))</f>
        <v/>
      </c>
      <c r="H1840">
        <f>IF(G1840="","",IF(AND(MONTH(G1840)*100+DAY(G1840)&gt;=season_lo,MONTH(G1840)*100+DAY(G1840)&lt;=season_hi),1,0))</f>
        <v/>
      </c>
      <c r="I1840">
        <f>IF(G1840="","",G1840-first_day+1)</f>
        <v/>
      </c>
      <c r="J1840" s="27">
        <f>IF(I1840="","",INDEX(Daily!$J$2:$J$421,I1840))</f>
        <v/>
      </c>
      <c r="K1840" s="27">
        <f>IF(J1840="","",J1840+cat_offset)</f>
        <v/>
      </c>
      <c r="L1840" s="27">
        <f>IF(J1840="","",MAX(0,E1840-J1840)^2)</f>
        <v/>
      </c>
      <c r="M1840" s="27">
        <f>IF(J1840="","",MAX(0,E1840-(J1840+twcdh_off))^2)</f>
        <v/>
      </c>
      <c r="N1840" s="27">
        <f>IF(E1840="","",MAX(0,E1840-swcdh_thr)^2)</f>
        <v/>
      </c>
      <c r="O1840">
        <f>IF(K1840="","",ROUND(E1840-K1840,0))</f>
        <v/>
      </c>
      <c r="P1840">
        <f>IF(O1840="","",IF(O1840&gt;=1,O1840,0))</f>
        <v/>
      </c>
      <c r="Q1840" s="27">
        <f>IF(E1840="","",MAX(0,E1840-22))</f>
        <v/>
      </c>
      <c r="R1840" s="27">
        <f>IF(H1840=1,E1840,"")</f>
        <v/>
      </c>
      <c r="S1840" s="27">
        <f>IF(AND(H1840=1,J1840&lt;&gt;""),E1840-J1840,"")</f>
        <v/>
      </c>
      <c r="T1840">
        <f>IF(G1840="","",MONTH(G1840))</f>
        <v/>
      </c>
    </row>
    <row r="1841">
      <c r="A1841" s="24" t="n">
        <v>2020</v>
      </c>
      <c r="B1841" s="24" t="n">
        <v>3</v>
      </c>
      <c r="C1841" s="24" t="n">
        <v>17</v>
      </c>
      <c r="D1841" s="24" t="n">
        <v>16</v>
      </c>
      <c r="E1841" s="24" t="n">
        <v>12.71</v>
      </c>
      <c r="F1841" s="25">
        <f>IF($E1841="","",DATE(IF($A1841="",nominal_year,$A1841),$B1841,$C1841)+($D1841-IF(LEFT(hour_conv,1)="1",1,0))/24)</f>
        <v/>
      </c>
      <c r="G1841" s="26">
        <f>IF(F1841="","",INT(F1841))</f>
        <v/>
      </c>
      <c r="H1841">
        <f>IF(G1841="","",IF(AND(MONTH(G1841)*100+DAY(G1841)&gt;=season_lo,MONTH(G1841)*100+DAY(G1841)&lt;=season_hi),1,0))</f>
        <v/>
      </c>
      <c r="I1841">
        <f>IF(G1841="","",G1841-first_day+1)</f>
        <v/>
      </c>
      <c r="J1841" s="27">
        <f>IF(I1841="","",INDEX(Daily!$J$2:$J$421,I1841))</f>
        <v/>
      </c>
      <c r="K1841" s="27">
        <f>IF(J1841="","",J1841+cat_offset)</f>
        <v/>
      </c>
      <c r="L1841" s="27">
        <f>IF(J1841="","",MAX(0,E1841-J1841)^2)</f>
        <v/>
      </c>
      <c r="M1841" s="27">
        <f>IF(J1841="","",MAX(0,E1841-(J1841+twcdh_off))^2)</f>
        <v/>
      </c>
      <c r="N1841" s="27">
        <f>IF(E1841="","",MAX(0,E1841-swcdh_thr)^2)</f>
        <v/>
      </c>
      <c r="O1841">
        <f>IF(K1841="","",ROUND(E1841-K1841,0))</f>
        <v/>
      </c>
      <c r="P1841">
        <f>IF(O1841="","",IF(O1841&gt;=1,O1841,0))</f>
        <v/>
      </c>
      <c r="Q1841" s="27">
        <f>IF(E1841="","",MAX(0,E1841-22))</f>
        <v/>
      </c>
      <c r="R1841" s="27">
        <f>IF(H1841=1,E1841,"")</f>
        <v/>
      </c>
      <c r="S1841" s="27">
        <f>IF(AND(H1841=1,J1841&lt;&gt;""),E1841-J1841,"")</f>
        <v/>
      </c>
      <c r="T1841">
        <f>IF(G1841="","",MONTH(G1841))</f>
        <v/>
      </c>
    </row>
    <row r="1842">
      <c r="A1842" s="24" t="n">
        <v>2020</v>
      </c>
      <c r="B1842" s="24" t="n">
        <v>3</v>
      </c>
      <c r="C1842" s="24" t="n">
        <v>17</v>
      </c>
      <c r="D1842" s="24" t="n">
        <v>17</v>
      </c>
      <c r="E1842" s="24" t="n">
        <v>12.64</v>
      </c>
      <c r="F1842" s="25">
        <f>IF($E1842="","",DATE(IF($A1842="",nominal_year,$A1842),$B1842,$C1842)+($D1842-IF(LEFT(hour_conv,1)="1",1,0))/24)</f>
        <v/>
      </c>
      <c r="G1842" s="26">
        <f>IF(F1842="","",INT(F1842))</f>
        <v/>
      </c>
      <c r="H1842">
        <f>IF(G1842="","",IF(AND(MONTH(G1842)*100+DAY(G1842)&gt;=season_lo,MONTH(G1842)*100+DAY(G1842)&lt;=season_hi),1,0))</f>
        <v/>
      </c>
      <c r="I1842">
        <f>IF(G1842="","",G1842-first_day+1)</f>
        <v/>
      </c>
      <c r="J1842" s="27">
        <f>IF(I1842="","",INDEX(Daily!$J$2:$J$421,I1842))</f>
        <v/>
      </c>
      <c r="K1842" s="27">
        <f>IF(J1842="","",J1842+cat_offset)</f>
        <v/>
      </c>
      <c r="L1842" s="27">
        <f>IF(J1842="","",MAX(0,E1842-J1842)^2)</f>
        <v/>
      </c>
      <c r="M1842" s="27">
        <f>IF(J1842="","",MAX(0,E1842-(J1842+twcdh_off))^2)</f>
        <v/>
      </c>
      <c r="N1842" s="27">
        <f>IF(E1842="","",MAX(0,E1842-swcdh_thr)^2)</f>
        <v/>
      </c>
      <c r="O1842">
        <f>IF(K1842="","",ROUND(E1842-K1842,0))</f>
        <v/>
      </c>
      <c r="P1842">
        <f>IF(O1842="","",IF(O1842&gt;=1,O1842,0))</f>
        <v/>
      </c>
      <c r="Q1842" s="27">
        <f>IF(E1842="","",MAX(0,E1842-22))</f>
        <v/>
      </c>
      <c r="R1842" s="27">
        <f>IF(H1842=1,E1842,"")</f>
        <v/>
      </c>
      <c r="S1842" s="27">
        <f>IF(AND(H1842=1,J1842&lt;&gt;""),E1842-J1842,"")</f>
        <v/>
      </c>
      <c r="T1842">
        <f>IF(G1842="","",MONTH(G1842))</f>
        <v/>
      </c>
    </row>
    <row r="1843">
      <c r="A1843" s="24" t="n">
        <v>2020</v>
      </c>
      <c r="B1843" s="24" t="n">
        <v>3</v>
      </c>
      <c r="C1843" s="24" t="n">
        <v>17</v>
      </c>
      <c r="D1843" s="24" t="n">
        <v>18</v>
      </c>
      <c r="E1843" s="24" t="n">
        <v>12.35</v>
      </c>
      <c r="F1843" s="25">
        <f>IF($E1843="","",DATE(IF($A1843="",nominal_year,$A1843),$B1843,$C1843)+($D1843-IF(LEFT(hour_conv,1)="1",1,0))/24)</f>
        <v/>
      </c>
      <c r="G1843" s="26">
        <f>IF(F1843="","",INT(F1843))</f>
        <v/>
      </c>
      <c r="H1843">
        <f>IF(G1843="","",IF(AND(MONTH(G1843)*100+DAY(G1843)&gt;=season_lo,MONTH(G1843)*100+DAY(G1843)&lt;=season_hi),1,0))</f>
        <v/>
      </c>
      <c r="I1843">
        <f>IF(G1843="","",G1843-first_day+1)</f>
        <v/>
      </c>
      <c r="J1843" s="27">
        <f>IF(I1843="","",INDEX(Daily!$J$2:$J$421,I1843))</f>
        <v/>
      </c>
      <c r="K1843" s="27">
        <f>IF(J1843="","",J1843+cat_offset)</f>
        <v/>
      </c>
      <c r="L1843" s="27">
        <f>IF(J1843="","",MAX(0,E1843-J1843)^2)</f>
        <v/>
      </c>
      <c r="M1843" s="27">
        <f>IF(J1843="","",MAX(0,E1843-(J1843+twcdh_off))^2)</f>
        <v/>
      </c>
      <c r="N1843" s="27">
        <f>IF(E1843="","",MAX(0,E1843-swcdh_thr)^2)</f>
        <v/>
      </c>
      <c r="O1843">
        <f>IF(K1843="","",ROUND(E1843-K1843,0))</f>
        <v/>
      </c>
      <c r="P1843">
        <f>IF(O1843="","",IF(O1843&gt;=1,O1843,0))</f>
        <v/>
      </c>
      <c r="Q1843" s="27">
        <f>IF(E1843="","",MAX(0,E1843-22))</f>
        <v/>
      </c>
      <c r="R1843" s="27">
        <f>IF(H1843=1,E1843,"")</f>
        <v/>
      </c>
      <c r="S1843" s="27">
        <f>IF(AND(H1843=1,J1843&lt;&gt;""),E1843-J1843,"")</f>
        <v/>
      </c>
      <c r="T1843">
        <f>IF(G1843="","",MONTH(G1843))</f>
        <v/>
      </c>
    </row>
    <row r="1844">
      <c r="A1844" s="24" t="n">
        <v>2020</v>
      </c>
      <c r="B1844" s="24" t="n">
        <v>3</v>
      </c>
      <c r="C1844" s="24" t="n">
        <v>17</v>
      </c>
      <c r="D1844" s="24" t="n">
        <v>19</v>
      </c>
      <c r="E1844" s="24" t="n">
        <v>12.54</v>
      </c>
      <c r="F1844" s="25">
        <f>IF($E1844="","",DATE(IF($A1844="",nominal_year,$A1844),$B1844,$C1844)+($D1844-IF(LEFT(hour_conv,1)="1",1,0))/24)</f>
        <v/>
      </c>
      <c r="G1844" s="26">
        <f>IF(F1844="","",INT(F1844))</f>
        <v/>
      </c>
      <c r="H1844">
        <f>IF(G1844="","",IF(AND(MONTH(G1844)*100+DAY(G1844)&gt;=season_lo,MONTH(G1844)*100+DAY(G1844)&lt;=season_hi),1,0))</f>
        <v/>
      </c>
      <c r="I1844">
        <f>IF(G1844="","",G1844-first_day+1)</f>
        <v/>
      </c>
      <c r="J1844" s="27">
        <f>IF(I1844="","",INDEX(Daily!$J$2:$J$421,I1844))</f>
        <v/>
      </c>
      <c r="K1844" s="27">
        <f>IF(J1844="","",J1844+cat_offset)</f>
        <v/>
      </c>
      <c r="L1844" s="27">
        <f>IF(J1844="","",MAX(0,E1844-J1844)^2)</f>
        <v/>
      </c>
      <c r="M1844" s="27">
        <f>IF(J1844="","",MAX(0,E1844-(J1844+twcdh_off))^2)</f>
        <v/>
      </c>
      <c r="N1844" s="27">
        <f>IF(E1844="","",MAX(0,E1844-swcdh_thr)^2)</f>
        <v/>
      </c>
      <c r="O1844">
        <f>IF(K1844="","",ROUND(E1844-K1844,0))</f>
        <v/>
      </c>
      <c r="P1844">
        <f>IF(O1844="","",IF(O1844&gt;=1,O1844,0))</f>
        <v/>
      </c>
      <c r="Q1844" s="27">
        <f>IF(E1844="","",MAX(0,E1844-22))</f>
        <v/>
      </c>
      <c r="R1844" s="27">
        <f>IF(H1844=1,E1844,"")</f>
        <v/>
      </c>
      <c r="S1844" s="27">
        <f>IF(AND(H1844=1,J1844&lt;&gt;""),E1844-J1844,"")</f>
        <v/>
      </c>
      <c r="T1844">
        <f>IF(G1844="","",MONTH(G1844))</f>
        <v/>
      </c>
    </row>
    <row r="1845">
      <c r="A1845" s="24" t="n">
        <v>2020</v>
      </c>
      <c r="B1845" s="24" t="n">
        <v>3</v>
      </c>
      <c r="C1845" s="24" t="n">
        <v>17</v>
      </c>
      <c r="D1845" s="24" t="n">
        <v>20</v>
      </c>
      <c r="E1845" s="24" t="n">
        <v>12.09</v>
      </c>
      <c r="F1845" s="25">
        <f>IF($E1845="","",DATE(IF($A1845="",nominal_year,$A1845),$B1845,$C1845)+($D1845-IF(LEFT(hour_conv,1)="1",1,0))/24)</f>
        <v/>
      </c>
      <c r="G1845" s="26">
        <f>IF(F1845="","",INT(F1845))</f>
        <v/>
      </c>
      <c r="H1845">
        <f>IF(G1845="","",IF(AND(MONTH(G1845)*100+DAY(G1845)&gt;=season_lo,MONTH(G1845)*100+DAY(G1845)&lt;=season_hi),1,0))</f>
        <v/>
      </c>
      <c r="I1845">
        <f>IF(G1845="","",G1845-first_day+1)</f>
        <v/>
      </c>
      <c r="J1845" s="27">
        <f>IF(I1845="","",INDEX(Daily!$J$2:$J$421,I1845))</f>
        <v/>
      </c>
      <c r="K1845" s="27">
        <f>IF(J1845="","",J1845+cat_offset)</f>
        <v/>
      </c>
      <c r="L1845" s="27">
        <f>IF(J1845="","",MAX(0,E1845-J1845)^2)</f>
        <v/>
      </c>
      <c r="M1845" s="27">
        <f>IF(J1845="","",MAX(0,E1845-(J1845+twcdh_off))^2)</f>
        <v/>
      </c>
      <c r="N1845" s="27">
        <f>IF(E1845="","",MAX(0,E1845-swcdh_thr)^2)</f>
        <v/>
      </c>
      <c r="O1845">
        <f>IF(K1845="","",ROUND(E1845-K1845,0))</f>
        <v/>
      </c>
      <c r="P1845">
        <f>IF(O1845="","",IF(O1845&gt;=1,O1845,0))</f>
        <v/>
      </c>
      <c r="Q1845" s="27">
        <f>IF(E1845="","",MAX(0,E1845-22))</f>
        <v/>
      </c>
      <c r="R1845" s="27">
        <f>IF(H1845=1,E1845,"")</f>
        <v/>
      </c>
      <c r="S1845" s="27">
        <f>IF(AND(H1845=1,J1845&lt;&gt;""),E1845-J1845,"")</f>
        <v/>
      </c>
      <c r="T1845">
        <f>IF(G1845="","",MONTH(G1845))</f>
        <v/>
      </c>
    </row>
    <row r="1846">
      <c r="A1846" s="24" t="n">
        <v>2020</v>
      </c>
      <c r="B1846" s="24" t="n">
        <v>3</v>
      </c>
      <c r="C1846" s="24" t="n">
        <v>17</v>
      </c>
      <c r="D1846" s="24" t="n">
        <v>21</v>
      </c>
      <c r="E1846" s="24" t="n">
        <v>10.43</v>
      </c>
      <c r="F1846" s="25">
        <f>IF($E1846="","",DATE(IF($A1846="",nominal_year,$A1846),$B1846,$C1846)+($D1846-IF(LEFT(hour_conv,1)="1",1,0))/24)</f>
        <v/>
      </c>
      <c r="G1846" s="26">
        <f>IF(F1846="","",INT(F1846))</f>
        <v/>
      </c>
      <c r="H1846">
        <f>IF(G1846="","",IF(AND(MONTH(G1846)*100+DAY(G1846)&gt;=season_lo,MONTH(G1846)*100+DAY(G1846)&lt;=season_hi),1,0))</f>
        <v/>
      </c>
      <c r="I1846">
        <f>IF(G1846="","",G1846-first_day+1)</f>
        <v/>
      </c>
      <c r="J1846" s="27">
        <f>IF(I1846="","",INDEX(Daily!$J$2:$J$421,I1846))</f>
        <v/>
      </c>
      <c r="K1846" s="27">
        <f>IF(J1846="","",J1846+cat_offset)</f>
        <v/>
      </c>
      <c r="L1846" s="27">
        <f>IF(J1846="","",MAX(0,E1846-J1846)^2)</f>
        <v/>
      </c>
      <c r="M1846" s="27">
        <f>IF(J1846="","",MAX(0,E1846-(J1846+twcdh_off))^2)</f>
        <v/>
      </c>
      <c r="N1846" s="27">
        <f>IF(E1846="","",MAX(0,E1846-swcdh_thr)^2)</f>
        <v/>
      </c>
      <c r="O1846">
        <f>IF(K1846="","",ROUND(E1846-K1846,0))</f>
        <v/>
      </c>
      <c r="P1846">
        <f>IF(O1846="","",IF(O1846&gt;=1,O1846,0))</f>
        <v/>
      </c>
      <c r="Q1846" s="27">
        <f>IF(E1846="","",MAX(0,E1846-22))</f>
        <v/>
      </c>
      <c r="R1846" s="27">
        <f>IF(H1846=1,E1846,"")</f>
        <v/>
      </c>
      <c r="S1846" s="27">
        <f>IF(AND(H1846=1,J1846&lt;&gt;""),E1846-J1846,"")</f>
        <v/>
      </c>
      <c r="T1846">
        <f>IF(G1846="","",MONTH(G1846))</f>
        <v/>
      </c>
    </row>
    <row r="1847">
      <c r="A1847" s="24" t="n">
        <v>2020</v>
      </c>
      <c r="B1847" s="24" t="n">
        <v>3</v>
      </c>
      <c r="C1847" s="24" t="n">
        <v>17</v>
      </c>
      <c r="D1847" s="24" t="n">
        <v>22</v>
      </c>
      <c r="E1847" s="24" t="n">
        <v>9</v>
      </c>
      <c r="F1847" s="25">
        <f>IF($E1847="","",DATE(IF($A1847="",nominal_year,$A1847),$B1847,$C1847)+($D1847-IF(LEFT(hour_conv,1)="1",1,0))/24)</f>
        <v/>
      </c>
      <c r="G1847" s="26">
        <f>IF(F1847="","",INT(F1847))</f>
        <v/>
      </c>
      <c r="H1847">
        <f>IF(G1847="","",IF(AND(MONTH(G1847)*100+DAY(G1847)&gt;=season_lo,MONTH(G1847)*100+DAY(G1847)&lt;=season_hi),1,0))</f>
        <v/>
      </c>
      <c r="I1847">
        <f>IF(G1847="","",G1847-first_day+1)</f>
        <v/>
      </c>
      <c r="J1847" s="27">
        <f>IF(I1847="","",INDEX(Daily!$J$2:$J$421,I1847))</f>
        <v/>
      </c>
      <c r="K1847" s="27">
        <f>IF(J1847="","",J1847+cat_offset)</f>
        <v/>
      </c>
      <c r="L1847" s="27">
        <f>IF(J1847="","",MAX(0,E1847-J1847)^2)</f>
        <v/>
      </c>
      <c r="M1847" s="27">
        <f>IF(J1847="","",MAX(0,E1847-(J1847+twcdh_off))^2)</f>
        <v/>
      </c>
      <c r="N1847" s="27">
        <f>IF(E1847="","",MAX(0,E1847-swcdh_thr)^2)</f>
        <v/>
      </c>
      <c r="O1847">
        <f>IF(K1847="","",ROUND(E1847-K1847,0))</f>
        <v/>
      </c>
      <c r="P1847">
        <f>IF(O1847="","",IF(O1847&gt;=1,O1847,0))</f>
        <v/>
      </c>
      <c r="Q1847" s="27">
        <f>IF(E1847="","",MAX(0,E1847-22))</f>
        <v/>
      </c>
      <c r="R1847" s="27">
        <f>IF(H1847=1,E1847,"")</f>
        <v/>
      </c>
      <c r="S1847" s="27">
        <f>IF(AND(H1847=1,J1847&lt;&gt;""),E1847-J1847,"")</f>
        <v/>
      </c>
      <c r="T1847">
        <f>IF(G1847="","",MONTH(G1847))</f>
        <v/>
      </c>
    </row>
    <row r="1848">
      <c r="A1848" s="24" t="n">
        <v>2020</v>
      </c>
      <c r="B1848" s="24" t="n">
        <v>3</v>
      </c>
      <c r="C1848" s="24" t="n">
        <v>17</v>
      </c>
      <c r="D1848" s="24" t="n">
        <v>23</v>
      </c>
      <c r="E1848" s="24" t="n">
        <v>8.1</v>
      </c>
      <c r="F1848" s="25">
        <f>IF($E1848="","",DATE(IF($A1848="",nominal_year,$A1848),$B1848,$C1848)+($D1848-IF(LEFT(hour_conv,1)="1",1,0))/24)</f>
        <v/>
      </c>
      <c r="G1848" s="26">
        <f>IF(F1848="","",INT(F1848))</f>
        <v/>
      </c>
      <c r="H1848">
        <f>IF(G1848="","",IF(AND(MONTH(G1848)*100+DAY(G1848)&gt;=season_lo,MONTH(G1848)*100+DAY(G1848)&lt;=season_hi),1,0))</f>
        <v/>
      </c>
      <c r="I1848">
        <f>IF(G1848="","",G1848-first_day+1)</f>
        <v/>
      </c>
      <c r="J1848" s="27">
        <f>IF(I1848="","",INDEX(Daily!$J$2:$J$421,I1848))</f>
        <v/>
      </c>
      <c r="K1848" s="27">
        <f>IF(J1848="","",J1848+cat_offset)</f>
        <v/>
      </c>
      <c r="L1848" s="27">
        <f>IF(J1848="","",MAX(0,E1848-J1848)^2)</f>
        <v/>
      </c>
      <c r="M1848" s="27">
        <f>IF(J1848="","",MAX(0,E1848-(J1848+twcdh_off))^2)</f>
        <v/>
      </c>
      <c r="N1848" s="27">
        <f>IF(E1848="","",MAX(0,E1848-swcdh_thr)^2)</f>
        <v/>
      </c>
      <c r="O1848">
        <f>IF(K1848="","",ROUND(E1848-K1848,0))</f>
        <v/>
      </c>
      <c r="P1848">
        <f>IF(O1848="","",IF(O1848&gt;=1,O1848,0))</f>
        <v/>
      </c>
      <c r="Q1848" s="27">
        <f>IF(E1848="","",MAX(0,E1848-22))</f>
        <v/>
      </c>
      <c r="R1848" s="27">
        <f>IF(H1848=1,E1848,"")</f>
        <v/>
      </c>
      <c r="S1848" s="27">
        <f>IF(AND(H1848=1,J1848&lt;&gt;""),E1848-J1848,"")</f>
        <v/>
      </c>
      <c r="T1848">
        <f>IF(G1848="","",MONTH(G1848))</f>
        <v/>
      </c>
    </row>
    <row r="1849">
      <c r="A1849" s="24" t="n">
        <v>2020</v>
      </c>
      <c r="B1849" s="24" t="n">
        <v>3</v>
      </c>
      <c r="C1849" s="24" t="n">
        <v>17</v>
      </c>
      <c r="D1849" s="24" t="n">
        <v>24</v>
      </c>
      <c r="E1849" s="24" t="n">
        <v>7.75</v>
      </c>
      <c r="F1849" s="25">
        <f>IF($E1849="","",DATE(IF($A1849="",nominal_year,$A1849),$B1849,$C1849)+($D1849-IF(LEFT(hour_conv,1)="1",1,0))/24)</f>
        <v/>
      </c>
      <c r="G1849" s="26">
        <f>IF(F1849="","",INT(F1849))</f>
        <v/>
      </c>
      <c r="H1849">
        <f>IF(G1849="","",IF(AND(MONTH(G1849)*100+DAY(G1849)&gt;=season_lo,MONTH(G1849)*100+DAY(G1849)&lt;=season_hi),1,0))</f>
        <v/>
      </c>
      <c r="I1849">
        <f>IF(G1849="","",G1849-first_day+1)</f>
        <v/>
      </c>
      <c r="J1849" s="27">
        <f>IF(I1849="","",INDEX(Daily!$J$2:$J$421,I1849))</f>
        <v/>
      </c>
      <c r="K1849" s="27">
        <f>IF(J1849="","",J1849+cat_offset)</f>
        <v/>
      </c>
      <c r="L1849" s="27">
        <f>IF(J1849="","",MAX(0,E1849-J1849)^2)</f>
        <v/>
      </c>
      <c r="M1849" s="27">
        <f>IF(J1849="","",MAX(0,E1849-(J1849+twcdh_off))^2)</f>
        <v/>
      </c>
      <c r="N1849" s="27">
        <f>IF(E1849="","",MAX(0,E1849-swcdh_thr)^2)</f>
        <v/>
      </c>
      <c r="O1849">
        <f>IF(K1849="","",ROUND(E1849-K1849,0))</f>
        <v/>
      </c>
      <c r="P1849">
        <f>IF(O1849="","",IF(O1849&gt;=1,O1849,0))</f>
        <v/>
      </c>
      <c r="Q1849" s="27">
        <f>IF(E1849="","",MAX(0,E1849-22))</f>
        <v/>
      </c>
      <c r="R1849" s="27">
        <f>IF(H1849=1,E1849,"")</f>
        <v/>
      </c>
      <c r="S1849" s="27">
        <f>IF(AND(H1849=1,J1849&lt;&gt;""),E1849-J1849,"")</f>
        <v/>
      </c>
      <c r="T1849">
        <f>IF(G1849="","",MONTH(G1849))</f>
        <v/>
      </c>
    </row>
    <row r="1850">
      <c r="A1850" s="24" t="n">
        <v>2020</v>
      </c>
      <c r="B1850" s="24" t="n">
        <v>3</v>
      </c>
      <c r="C1850" s="24" t="n">
        <v>18</v>
      </c>
      <c r="D1850" s="24" t="n">
        <v>1</v>
      </c>
      <c r="E1850" s="24" t="n">
        <v>5.31</v>
      </c>
      <c r="F1850" s="25">
        <f>IF($E1850="","",DATE(IF($A1850="",nominal_year,$A1850),$B1850,$C1850)+($D1850-IF(LEFT(hour_conv,1)="1",1,0))/24)</f>
        <v/>
      </c>
      <c r="G1850" s="26">
        <f>IF(F1850="","",INT(F1850))</f>
        <v/>
      </c>
      <c r="H1850">
        <f>IF(G1850="","",IF(AND(MONTH(G1850)*100+DAY(G1850)&gt;=season_lo,MONTH(G1850)*100+DAY(G1850)&lt;=season_hi),1,0))</f>
        <v/>
      </c>
      <c r="I1850">
        <f>IF(G1850="","",G1850-first_day+1)</f>
        <v/>
      </c>
      <c r="J1850" s="27">
        <f>IF(I1850="","",INDEX(Daily!$J$2:$J$421,I1850))</f>
        <v/>
      </c>
      <c r="K1850" s="27">
        <f>IF(J1850="","",J1850+cat_offset)</f>
        <v/>
      </c>
      <c r="L1850" s="27">
        <f>IF(J1850="","",MAX(0,E1850-J1850)^2)</f>
        <v/>
      </c>
      <c r="M1850" s="27">
        <f>IF(J1850="","",MAX(0,E1850-(J1850+twcdh_off))^2)</f>
        <v/>
      </c>
      <c r="N1850" s="27">
        <f>IF(E1850="","",MAX(0,E1850-swcdh_thr)^2)</f>
        <v/>
      </c>
      <c r="O1850">
        <f>IF(K1850="","",ROUND(E1850-K1850,0))</f>
        <v/>
      </c>
      <c r="P1850">
        <f>IF(O1850="","",IF(O1850&gt;=1,O1850,0))</f>
        <v/>
      </c>
      <c r="Q1850" s="27">
        <f>IF(E1850="","",MAX(0,E1850-22))</f>
        <v/>
      </c>
      <c r="R1850" s="27">
        <f>IF(H1850=1,E1850,"")</f>
        <v/>
      </c>
      <c r="S1850" s="27">
        <f>IF(AND(H1850=1,J1850&lt;&gt;""),E1850-J1850,"")</f>
        <v/>
      </c>
      <c r="T1850">
        <f>IF(G1850="","",MONTH(G1850))</f>
        <v/>
      </c>
    </row>
    <row r="1851">
      <c r="A1851" s="24" t="n">
        <v>2020</v>
      </c>
      <c r="B1851" s="24" t="n">
        <v>3</v>
      </c>
      <c r="C1851" s="24" t="n">
        <v>18</v>
      </c>
      <c r="D1851" s="24" t="n">
        <v>2</v>
      </c>
      <c r="E1851" s="24" t="n">
        <v>5.64</v>
      </c>
      <c r="F1851" s="25">
        <f>IF($E1851="","",DATE(IF($A1851="",nominal_year,$A1851),$B1851,$C1851)+($D1851-IF(LEFT(hour_conv,1)="1",1,0))/24)</f>
        <v/>
      </c>
      <c r="G1851" s="26">
        <f>IF(F1851="","",INT(F1851))</f>
        <v/>
      </c>
      <c r="H1851">
        <f>IF(G1851="","",IF(AND(MONTH(G1851)*100+DAY(G1851)&gt;=season_lo,MONTH(G1851)*100+DAY(G1851)&lt;=season_hi),1,0))</f>
        <v/>
      </c>
      <c r="I1851">
        <f>IF(G1851="","",G1851-first_day+1)</f>
        <v/>
      </c>
      <c r="J1851" s="27">
        <f>IF(I1851="","",INDEX(Daily!$J$2:$J$421,I1851))</f>
        <v/>
      </c>
      <c r="K1851" s="27">
        <f>IF(J1851="","",J1851+cat_offset)</f>
        <v/>
      </c>
      <c r="L1851" s="27">
        <f>IF(J1851="","",MAX(0,E1851-J1851)^2)</f>
        <v/>
      </c>
      <c r="M1851" s="27">
        <f>IF(J1851="","",MAX(0,E1851-(J1851+twcdh_off))^2)</f>
        <v/>
      </c>
      <c r="N1851" s="27">
        <f>IF(E1851="","",MAX(0,E1851-swcdh_thr)^2)</f>
        <v/>
      </c>
      <c r="O1851">
        <f>IF(K1851="","",ROUND(E1851-K1851,0))</f>
        <v/>
      </c>
      <c r="P1851">
        <f>IF(O1851="","",IF(O1851&gt;=1,O1851,0))</f>
        <v/>
      </c>
      <c r="Q1851" s="27">
        <f>IF(E1851="","",MAX(0,E1851-22))</f>
        <v/>
      </c>
      <c r="R1851" s="27">
        <f>IF(H1851=1,E1851,"")</f>
        <v/>
      </c>
      <c r="S1851" s="27">
        <f>IF(AND(H1851=1,J1851&lt;&gt;""),E1851-J1851,"")</f>
        <v/>
      </c>
      <c r="T1851">
        <f>IF(G1851="","",MONTH(G1851))</f>
        <v/>
      </c>
    </row>
    <row r="1852">
      <c r="A1852" s="24" t="n">
        <v>2020</v>
      </c>
      <c r="B1852" s="24" t="n">
        <v>3</v>
      </c>
      <c r="C1852" s="24" t="n">
        <v>18</v>
      </c>
      <c r="D1852" s="24" t="n">
        <v>3</v>
      </c>
      <c r="E1852" s="24" t="n">
        <v>5.23</v>
      </c>
      <c r="F1852" s="25">
        <f>IF($E1852="","",DATE(IF($A1852="",nominal_year,$A1852),$B1852,$C1852)+($D1852-IF(LEFT(hour_conv,1)="1",1,0))/24)</f>
        <v/>
      </c>
      <c r="G1852" s="26">
        <f>IF(F1852="","",INT(F1852))</f>
        <v/>
      </c>
      <c r="H1852">
        <f>IF(G1852="","",IF(AND(MONTH(G1852)*100+DAY(G1852)&gt;=season_lo,MONTH(G1852)*100+DAY(G1852)&lt;=season_hi),1,0))</f>
        <v/>
      </c>
      <c r="I1852">
        <f>IF(G1852="","",G1852-first_day+1)</f>
        <v/>
      </c>
      <c r="J1852" s="27">
        <f>IF(I1852="","",INDEX(Daily!$J$2:$J$421,I1852))</f>
        <v/>
      </c>
      <c r="K1852" s="27">
        <f>IF(J1852="","",J1852+cat_offset)</f>
        <v/>
      </c>
      <c r="L1852" s="27">
        <f>IF(J1852="","",MAX(0,E1852-J1852)^2)</f>
        <v/>
      </c>
      <c r="M1852" s="27">
        <f>IF(J1852="","",MAX(0,E1852-(J1852+twcdh_off))^2)</f>
        <v/>
      </c>
      <c r="N1852" s="27">
        <f>IF(E1852="","",MAX(0,E1852-swcdh_thr)^2)</f>
        <v/>
      </c>
      <c r="O1852">
        <f>IF(K1852="","",ROUND(E1852-K1852,0))</f>
        <v/>
      </c>
      <c r="P1852">
        <f>IF(O1852="","",IF(O1852&gt;=1,O1852,0))</f>
        <v/>
      </c>
      <c r="Q1852" s="27">
        <f>IF(E1852="","",MAX(0,E1852-22))</f>
        <v/>
      </c>
      <c r="R1852" s="27">
        <f>IF(H1852=1,E1852,"")</f>
        <v/>
      </c>
      <c r="S1852" s="27">
        <f>IF(AND(H1852=1,J1852&lt;&gt;""),E1852-J1852,"")</f>
        <v/>
      </c>
      <c r="T1852">
        <f>IF(G1852="","",MONTH(G1852))</f>
        <v/>
      </c>
    </row>
    <row r="1853">
      <c r="A1853" s="24" t="n">
        <v>2020</v>
      </c>
      <c r="B1853" s="24" t="n">
        <v>3</v>
      </c>
      <c r="C1853" s="24" t="n">
        <v>18</v>
      </c>
      <c r="D1853" s="24" t="n">
        <v>4</v>
      </c>
      <c r="E1853" s="24" t="n">
        <v>4.56</v>
      </c>
      <c r="F1853" s="25">
        <f>IF($E1853="","",DATE(IF($A1853="",nominal_year,$A1853),$B1853,$C1853)+($D1853-IF(LEFT(hour_conv,1)="1",1,0))/24)</f>
        <v/>
      </c>
      <c r="G1853" s="26">
        <f>IF(F1853="","",INT(F1853))</f>
        <v/>
      </c>
      <c r="H1853">
        <f>IF(G1853="","",IF(AND(MONTH(G1853)*100+DAY(G1853)&gt;=season_lo,MONTH(G1853)*100+DAY(G1853)&lt;=season_hi),1,0))</f>
        <v/>
      </c>
      <c r="I1853">
        <f>IF(G1853="","",G1853-first_day+1)</f>
        <v/>
      </c>
      <c r="J1853" s="27">
        <f>IF(I1853="","",INDEX(Daily!$J$2:$J$421,I1853))</f>
        <v/>
      </c>
      <c r="K1853" s="27">
        <f>IF(J1853="","",J1853+cat_offset)</f>
        <v/>
      </c>
      <c r="L1853" s="27">
        <f>IF(J1853="","",MAX(0,E1853-J1853)^2)</f>
        <v/>
      </c>
      <c r="M1853" s="27">
        <f>IF(J1853="","",MAX(0,E1853-(J1853+twcdh_off))^2)</f>
        <v/>
      </c>
      <c r="N1853" s="27">
        <f>IF(E1853="","",MAX(0,E1853-swcdh_thr)^2)</f>
        <v/>
      </c>
      <c r="O1853">
        <f>IF(K1853="","",ROUND(E1853-K1853,0))</f>
        <v/>
      </c>
      <c r="P1853">
        <f>IF(O1853="","",IF(O1853&gt;=1,O1853,0))</f>
        <v/>
      </c>
      <c r="Q1853" s="27">
        <f>IF(E1853="","",MAX(0,E1853-22))</f>
        <v/>
      </c>
      <c r="R1853" s="27">
        <f>IF(H1853=1,E1853,"")</f>
        <v/>
      </c>
      <c r="S1853" s="27">
        <f>IF(AND(H1853=1,J1853&lt;&gt;""),E1853-J1853,"")</f>
        <v/>
      </c>
      <c r="T1853">
        <f>IF(G1853="","",MONTH(G1853))</f>
        <v/>
      </c>
    </row>
    <row r="1854">
      <c r="A1854" s="24" t="n">
        <v>2020</v>
      </c>
      <c r="B1854" s="24" t="n">
        <v>3</v>
      </c>
      <c r="C1854" s="24" t="n">
        <v>18</v>
      </c>
      <c r="D1854" s="24" t="n">
        <v>5</v>
      </c>
      <c r="E1854" s="24" t="n">
        <v>4.93</v>
      </c>
      <c r="F1854" s="25">
        <f>IF($E1854="","",DATE(IF($A1854="",nominal_year,$A1854),$B1854,$C1854)+($D1854-IF(LEFT(hour_conv,1)="1",1,0))/24)</f>
        <v/>
      </c>
      <c r="G1854" s="26">
        <f>IF(F1854="","",INT(F1854))</f>
        <v/>
      </c>
      <c r="H1854">
        <f>IF(G1854="","",IF(AND(MONTH(G1854)*100+DAY(G1854)&gt;=season_lo,MONTH(G1854)*100+DAY(G1854)&lt;=season_hi),1,0))</f>
        <v/>
      </c>
      <c r="I1854">
        <f>IF(G1854="","",G1854-first_day+1)</f>
        <v/>
      </c>
      <c r="J1854" s="27">
        <f>IF(I1854="","",INDEX(Daily!$J$2:$J$421,I1854))</f>
        <v/>
      </c>
      <c r="K1854" s="27">
        <f>IF(J1854="","",J1854+cat_offset)</f>
        <v/>
      </c>
      <c r="L1854" s="27">
        <f>IF(J1854="","",MAX(0,E1854-J1854)^2)</f>
        <v/>
      </c>
      <c r="M1854" s="27">
        <f>IF(J1854="","",MAX(0,E1854-(J1854+twcdh_off))^2)</f>
        <v/>
      </c>
      <c r="N1854" s="27">
        <f>IF(E1854="","",MAX(0,E1854-swcdh_thr)^2)</f>
        <v/>
      </c>
      <c r="O1854">
        <f>IF(K1854="","",ROUND(E1854-K1854,0))</f>
        <v/>
      </c>
      <c r="P1854">
        <f>IF(O1854="","",IF(O1854&gt;=1,O1854,0))</f>
        <v/>
      </c>
      <c r="Q1854" s="27">
        <f>IF(E1854="","",MAX(0,E1854-22))</f>
        <v/>
      </c>
      <c r="R1854" s="27">
        <f>IF(H1854=1,E1854,"")</f>
        <v/>
      </c>
      <c r="S1854" s="27">
        <f>IF(AND(H1854=1,J1854&lt;&gt;""),E1854-J1854,"")</f>
        <v/>
      </c>
      <c r="T1854">
        <f>IF(G1854="","",MONTH(G1854))</f>
        <v/>
      </c>
    </row>
    <row r="1855">
      <c r="A1855" s="24" t="n">
        <v>2020</v>
      </c>
      <c r="B1855" s="24" t="n">
        <v>3</v>
      </c>
      <c r="C1855" s="24" t="n">
        <v>18</v>
      </c>
      <c r="D1855" s="24" t="n">
        <v>6</v>
      </c>
      <c r="E1855" s="24" t="n">
        <v>5.37</v>
      </c>
      <c r="F1855" s="25">
        <f>IF($E1855="","",DATE(IF($A1855="",nominal_year,$A1855),$B1855,$C1855)+($D1855-IF(LEFT(hour_conv,1)="1",1,0))/24)</f>
        <v/>
      </c>
      <c r="G1855" s="26">
        <f>IF(F1855="","",INT(F1855))</f>
        <v/>
      </c>
      <c r="H1855">
        <f>IF(G1855="","",IF(AND(MONTH(G1855)*100+DAY(G1855)&gt;=season_lo,MONTH(G1855)*100+DAY(G1855)&lt;=season_hi),1,0))</f>
        <v/>
      </c>
      <c r="I1855">
        <f>IF(G1855="","",G1855-first_day+1)</f>
        <v/>
      </c>
      <c r="J1855" s="27">
        <f>IF(I1855="","",INDEX(Daily!$J$2:$J$421,I1855))</f>
        <v/>
      </c>
      <c r="K1855" s="27">
        <f>IF(J1855="","",J1855+cat_offset)</f>
        <v/>
      </c>
      <c r="L1855" s="27">
        <f>IF(J1855="","",MAX(0,E1855-J1855)^2)</f>
        <v/>
      </c>
      <c r="M1855" s="27">
        <f>IF(J1855="","",MAX(0,E1855-(J1855+twcdh_off))^2)</f>
        <v/>
      </c>
      <c r="N1855" s="27">
        <f>IF(E1855="","",MAX(0,E1855-swcdh_thr)^2)</f>
        <v/>
      </c>
      <c r="O1855">
        <f>IF(K1855="","",ROUND(E1855-K1855,0))</f>
        <v/>
      </c>
      <c r="P1855">
        <f>IF(O1855="","",IF(O1855&gt;=1,O1855,0))</f>
        <v/>
      </c>
      <c r="Q1855" s="27">
        <f>IF(E1855="","",MAX(0,E1855-22))</f>
        <v/>
      </c>
      <c r="R1855" s="27">
        <f>IF(H1855=1,E1855,"")</f>
        <v/>
      </c>
      <c r="S1855" s="27">
        <f>IF(AND(H1855=1,J1855&lt;&gt;""),E1855-J1855,"")</f>
        <v/>
      </c>
      <c r="T1855">
        <f>IF(G1855="","",MONTH(G1855))</f>
        <v/>
      </c>
    </row>
    <row r="1856">
      <c r="A1856" s="24" t="n">
        <v>2020</v>
      </c>
      <c r="B1856" s="24" t="n">
        <v>3</v>
      </c>
      <c r="C1856" s="24" t="n">
        <v>18</v>
      </c>
      <c r="D1856" s="24" t="n">
        <v>7</v>
      </c>
      <c r="E1856" s="24" t="n">
        <v>6.32</v>
      </c>
      <c r="F1856" s="25">
        <f>IF($E1856="","",DATE(IF($A1856="",nominal_year,$A1856),$B1856,$C1856)+($D1856-IF(LEFT(hour_conv,1)="1",1,0))/24)</f>
        <v/>
      </c>
      <c r="G1856" s="26">
        <f>IF(F1856="","",INT(F1856))</f>
        <v/>
      </c>
      <c r="H1856">
        <f>IF(G1856="","",IF(AND(MONTH(G1856)*100+DAY(G1856)&gt;=season_lo,MONTH(G1856)*100+DAY(G1856)&lt;=season_hi),1,0))</f>
        <v/>
      </c>
      <c r="I1856">
        <f>IF(G1856="","",G1856-first_day+1)</f>
        <v/>
      </c>
      <c r="J1856" s="27">
        <f>IF(I1856="","",INDEX(Daily!$J$2:$J$421,I1856))</f>
        <v/>
      </c>
      <c r="K1856" s="27">
        <f>IF(J1856="","",J1856+cat_offset)</f>
        <v/>
      </c>
      <c r="L1856" s="27">
        <f>IF(J1856="","",MAX(0,E1856-J1856)^2)</f>
        <v/>
      </c>
      <c r="M1856" s="27">
        <f>IF(J1856="","",MAX(0,E1856-(J1856+twcdh_off))^2)</f>
        <v/>
      </c>
      <c r="N1856" s="27">
        <f>IF(E1856="","",MAX(0,E1856-swcdh_thr)^2)</f>
        <v/>
      </c>
      <c r="O1856">
        <f>IF(K1856="","",ROUND(E1856-K1856,0))</f>
        <v/>
      </c>
      <c r="P1856">
        <f>IF(O1856="","",IF(O1856&gt;=1,O1856,0))</f>
        <v/>
      </c>
      <c r="Q1856" s="27">
        <f>IF(E1856="","",MAX(0,E1856-22))</f>
        <v/>
      </c>
      <c r="R1856" s="27">
        <f>IF(H1856=1,E1856,"")</f>
        <v/>
      </c>
      <c r="S1856" s="27">
        <f>IF(AND(H1856=1,J1856&lt;&gt;""),E1856-J1856,"")</f>
        <v/>
      </c>
      <c r="T1856">
        <f>IF(G1856="","",MONTH(G1856))</f>
        <v/>
      </c>
    </row>
    <row r="1857">
      <c r="A1857" s="24" t="n">
        <v>2020</v>
      </c>
      <c r="B1857" s="24" t="n">
        <v>3</v>
      </c>
      <c r="C1857" s="24" t="n">
        <v>18</v>
      </c>
      <c r="D1857" s="24" t="n">
        <v>8</v>
      </c>
      <c r="E1857" s="24" t="n">
        <v>6.1</v>
      </c>
      <c r="F1857" s="25">
        <f>IF($E1857="","",DATE(IF($A1857="",nominal_year,$A1857),$B1857,$C1857)+($D1857-IF(LEFT(hour_conv,1)="1",1,0))/24)</f>
        <v/>
      </c>
      <c r="G1857" s="26">
        <f>IF(F1857="","",INT(F1857))</f>
        <v/>
      </c>
      <c r="H1857">
        <f>IF(G1857="","",IF(AND(MONTH(G1857)*100+DAY(G1857)&gt;=season_lo,MONTH(G1857)*100+DAY(G1857)&lt;=season_hi),1,0))</f>
        <v/>
      </c>
      <c r="I1857">
        <f>IF(G1857="","",G1857-first_day+1)</f>
        <v/>
      </c>
      <c r="J1857" s="27">
        <f>IF(I1857="","",INDEX(Daily!$J$2:$J$421,I1857))</f>
        <v/>
      </c>
      <c r="K1857" s="27">
        <f>IF(J1857="","",J1857+cat_offset)</f>
        <v/>
      </c>
      <c r="L1857" s="27">
        <f>IF(J1857="","",MAX(0,E1857-J1857)^2)</f>
        <v/>
      </c>
      <c r="M1857" s="27">
        <f>IF(J1857="","",MAX(0,E1857-(J1857+twcdh_off))^2)</f>
        <v/>
      </c>
      <c r="N1857" s="27">
        <f>IF(E1857="","",MAX(0,E1857-swcdh_thr)^2)</f>
        <v/>
      </c>
      <c r="O1857">
        <f>IF(K1857="","",ROUND(E1857-K1857,0))</f>
        <v/>
      </c>
      <c r="P1857">
        <f>IF(O1857="","",IF(O1857&gt;=1,O1857,0))</f>
        <v/>
      </c>
      <c r="Q1857" s="27">
        <f>IF(E1857="","",MAX(0,E1857-22))</f>
        <v/>
      </c>
      <c r="R1857" s="27">
        <f>IF(H1857=1,E1857,"")</f>
        <v/>
      </c>
      <c r="S1857" s="27">
        <f>IF(AND(H1857=1,J1857&lt;&gt;""),E1857-J1857,"")</f>
        <v/>
      </c>
      <c r="T1857">
        <f>IF(G1857="","",MONTH(G1857))</f>
        <v/>
      </c>
    </row>
    <row r="1858">
      <c r="A1858" s="24" t="n">
        <v>2020</v>
      </c>
      <c r="B1858" s="24" t="n">
        <v>3</v>
      </c>
      <c r="C1858" s="24" t="n">
        <v>18</v>
      </c>
      <c r="D1858" s="24" t="n">
        <v>9</v>
      </c>
      <c r="E1858" s="24" t="n">
        <v>7.95</v>
      </c>
      <c r="F1858" s="25">
        <f>IF($E1858="","",DATE(IF($A1858="",nominal_year,$A1858),$B1858,$C1858)+($D1858-IF(LEFT(hour_conv,1)="1",1,0))/24)</f>
        <v/>
      </c>
      <c r="G1858" s="26">
        <f>IF(F1858="","",INT(F1858))</f>
        <v/>
      </c>
      <c r="H1858">
        <f>IF(G1858="","",IF(AND(MONTH(G1858)*100+DAY(G1858)&gt;=season_lo,MONTH(G1858)*100+DAY(G1858)&lt;=season_hi),1,0))</f>
        <v/>
      </c>
      <c r="I1858">
        <f>IF(G1858="","",G1858-first_day+1)</f>
        <v/>
      </c>
      <c r="J1858" s="27">
        <f>IF(I1858="","",INDEX(Daily!$J$2:$J$421,I1858))</f>
        <v/>
      </c>
      <c r="K1858" s="27">
        <f>IF(J1858="","",J1858+cat_offset)</f>
        <v/>
      </c>
      <c r="L1858" s="27">
        <f>IF(J1858="","",MAX(0,E1858-J1858)^2)</f>
        <v/>
      </c>
      <c r="M1858" s="27">
        <f>IF(J1858="","",MAX(0,E1858-(J1858+twcdh_off))^2)</f>
        <v/>
      </c>
      <c r="N1858" s="27">
        <f>IF(E1858="","",MAX(0,E1858-swcdh_thr)^2)</f>
        <v/>
      </c>
      <c r="O1858">
        <f>IF(K1858="","",ROUND(E1858-K1858,0))</f>
        <v/>
      </c>
      <c r="P1858">
        <f>IF(O1858="","",IF(O1858&gt;=1,O1858,0))</f>
        <v/>
      </c>
      <c r="Q1858" s="27">
        <f>IF(E1858="","",MAX(0,E1858-22))</f>
        <v/>
      </c>
      <c r="R1858" s="27">
        <f>IF(H1858=1,E1858,"")</f>
        <v/>
      </c>
      <c r="S1858" s="27">
        <f>IF(AND(H1858=1,J1858&lt;&gt;""),E1858-J1858,"")</f>
        <v/>
      </c>
      <c r="T1858">
        <f>IF(G1858="","",MONTH(G1858))</f>
        <v/>
      </c>
    </row>
    <row r="1859">
      <c r="A1859" s="24" t="n">
        <v>2020</v>
      </c>
      <c r="B1859" s="24" t="n">
        <v>3</v>
      </c>
      <c r="C1859" s="24" t="n">
        <v>18</v>
      </c>
      <c r="D1859" s="24" t="n">
        <v>10</v>
      </c>
      <c r="E1859" s="24" t="n">
        <v>8.359999999999999</v>
      </c>
      <c r="F1859" s="25">
        <f>IF($E1859="","",DATE(IF($A1859="",nominal_year,$A1859),$B1859,$C1859)+($D1859-IF(LEFT(hour_conv,1)="1",1,0))/24)</f>
        <v/>
      </c>
      <c r="G1859" s="26">
        <f>IF(F1859="","",INT(F1859))</f>
        <v/>
      </c>
      <c r="H1859">
        <f>IF(G1859="","",IF(AND(MONTH(G1859)*100+DAY(G1859)&gt;=season_lo,MONTH(G1859)*100+DAY(G1859)&lt;=season_hi),1,0))</f>
        <v/>
      </c>
      <c r="I1859">
        <f>IF(G1859="","",G1859-first_day+1)</f>
        <v/>
      </c>
      <c r="J1859" s="27">
        <f>IF(I1859="","",INDEX(Daily!$J$2:$J$421,I1859))</f>
        <v/>
      </c>
      <c r="K1859" s="27">
        <f>IF(J1859="","",J1859+cat_offset)</f>
        <v/>
      </c>
      <c r="L1859" s="27">
        <f>IF(J1859="","",MAX(0,E1859-J1859)^2)</f>
        <v/>
      </c>
      <c r="M1859" s="27">
        <f>IF(J1859="","",MAX(0,E1859-(J1859+twcdh_off))^2)</f>
        <v/>
      </c>
      <c r="N1859" s="27">
        <f>IF(E1859="","",MAX(0,E1859-swcdh_thr)^2)</f>
        <v/>
      </c>
      <c r="O1859">
        <f>IF(K1859="","",ROUND(E1859-K1859,0))</f>
        <v/>
      </c>
      <c r="P1859">
        <f>IF(O1859="","",IF(O1859&gt;=1,O1859,0))</f>
        <v/>
      </c>
      <c r="Q1859" s="27">
        <f>IF(E1859="","",MAX(0,E1859-22))</f>
        <v/>
      </c>
      <c r="R1859" s="27">
        <f>IF(H1859=1,E1859,"")</f>
        <v/>
      </c>
      <c r="S1859" s="27">
        <f>IF(AND(H1859=1,J1859&lt;&gt;""),E1859-J1859,"")</f>
        <v/>
      </c>
      <c r="T1859">
        <f>IF(G1859="","",MONTH(G1859))</f>
        <v/>
      </c>
    </row>
    <row r="1860">
      <c r="A1860" s="24" t="n">
        <v>2020</v>
      </c>
      <c r="B1860" s="24" t="n">
        <v>3</v>
      </c>
      <c r="C1860" s="24" t="n">
        <v>18</v>
      </c>
      <c r="D1860" s="24" t="n">
        <v>11</v>
      </c>
      <c r="E1860" s="24" t="n">
        <v>9.23</v>
      </c>
      <c r="F1860" s="25">
        <f>IF($E1860="","",DATE(IF($A1860="",nominal_year,$A1860),$B1860,$C1860)+($D1860-IF(LEFT(hour_conv,1)="1",1,0))/24)</f>
        <v/>
      </c>
      <c r="G1860" s="26">
        <f>IF(F1860="","",INT(F1860))</f>
        <v/>
      </c>
      <c r="H1860">
        <f>IF(G1860="","",IF(AND(MONTH(G1860)*100+DAY(G1860)&gt;=season_lo,MONTH(G1860)*100+DAY(G1860)&lt;=season_hi),1,0))</f>
        <v/>
      </c>
      <c r="I1860">
        <f>IF(G1860="","",G1860-first_day+1)</f>
        <v/>
      </c>
      <c r="J1860" s="27">
        <f>IF(I1860="","",INDEX(Daily!$J$2:$J$421,I1860))</f>
        <v/>
      </c>
      <c r="K1860" s="27">
        <f>IF(J1860="","",J1860+cat_offset)</f>
        <v/>
      </c>
      <c r="L1860" s="27">
        <f>IF(J1860="","",MAX(0,E1860-J1860)^2)</f>
        <v/>
      </c>
      <c r="M1860" s="27">
        <f>IF(J1860="","",MAX(0,E1860-(J1860+twcdh_off))^2)</f>
        <v/>
      </c>
      <c r="N1860" s="27">
        <f>IF(E1860="","",MAX(0,E1860-swcdh_thr)^2)</f>
        <v/>
      </c>
      <c r="O1860">
        <f>IF(K1860="","",ROUND(E1860-K1860,0))</f>
        <v/>
      </c>
      <c r="P1860">
        <f>IF(O1860="","",IF(O1860&gt;=1,O1860,0))</f>
        <v/>
      </c>
      <c r="Q1860" s="27">
        <f>IF(E1860="","",MAX(0,E1860-22))</f>
        <v/>
      </c>
      <c r="R1860" s="27">
        <f>IF(H1860=1,E1860,"")</f>
        <v/>
      </c>
      <c r="S1860" s="27">
        <f>IF(AND(H1860=1,J1860&lt;&gt;""),E1860-J1860,"")</f>
        <v/>
      </c>
      <c r="T1860">
        <f>IF(G1860="","",MONTH(G1860))</f>
        <v/>
      </c>
    </row>
    <row r="1861">
      <c r="A1861" s="24" t="n">
        <v>2020</v>
      </c>
      <c r="B1861" s="24" t="n">
        <v>3</v>
      </c>
      <c r="C1861" s="24" t="n">
        <v>18</v>
      </c>
      <c r="D1861" s="24" t="n">
        <v>12</v>
      </c>
      <c r="E1861" s="24" t="n">
        <v>10.53</v>
      </c>
      <c r="F1861" s="25">
        <f>IF($E1861="","",DATE(IF($A1861="",nominal_year,$A1861),$B1861,$C1861)+($D1861-IF(LEFT(hour_conv,1)="1",1,0))/24)</f>
        <v/>
      </c>
      <c r="G1861" s="26">
        <f>IF(F1861="","",INT(F1861))</f>
        <v/>
      </c>
      <c r="H1861">
        <f>IF(G1861="","",IF(AND(MONTH(G1861)*100+DAY(G1861)&gt;=season_lo,MONTH(G1861)*100+DAY(G1861)&lt;=season_hi),1,0))</f>
        <v/>
      </c>
      <c r="I1861">
        <f>IF(G1861="","",G1861-first_day+1)</f>
        <v/>
      </c>
      <c r="J1861" s="27">
        <f>IF(I1861="","",INDEX(Daily!$J$2:$J$421,I1861))</f>
        <v/>
      </c>
      <c r="K1861" s="27">
        <f>IF(J1861="","",J1861+cat_offset)</f>
        <v/>
      </c>
      <c r="L1861" s="27">
        <f>IF(J1861="","",MAX(0,E1861-J1861)^2)</f>
        <v/>
      </c>
      <c r="M1861" s="27">
        <f>IF(J1861="","",MAX(0,E1861-(J1861+twcdh_off))^2)</f>
        <v/>
      </c>
      <c r="N1861" s="27">
        <f>IF(E1861="","",MAX(0,E1861-swcdh_thr)^2)</f>
        <v/>
      </c>
      <c r="O1861">
        <f>IF(K1861="","",ROUND(E1861-K1861,0))</f>
        <v/>
      </c>
      <c r="P1861">
        <f>IF(O1861="","",IF(O1861&gt;=1,O1861,0))</f>
        <v/>
      </c>
      <c r="Q1861" s="27">
        <f>IF(E1861="","",MAX(0,E1861-22))</f>
        <v/>
      </c>
      <c r="R1861" s="27">
        <f>IF(H1861=1,E1861,"")</f>
        <v/>
      </c>
      <c r="S1861" s="27">
        <f>IF(AND(H1861=1,J1861&lt;&gt;""),E1861-J1861,"")</f>
        <v/>
      </c>
      <c r="T1861">
        <f>IF(G1861="","",MONTH(G1861))</f>
        <v/>
      </c>
    </row>
    <row r="1862">
      <c r="A1862" s="24" t="n">
        <v>2020</v>
      </c>
      <c r="B1862" s="24" t="n">
        <v>3</v>
      </c>
      <c r="C1862" s="24" t="n">
        <v>18</v>
      </c>
      <c r="D1862" s="24" t="n">
        <v>13</v>
      </c>
      <c r="E1862" s="24" t="n">
        <v>11.23</v>
      </c>
      <c r="F1862" s="25">
        <f>IF($E1862="","",DATE(IF($A1862="",nominal_year,$A1862),$B1862,$C1862)+($D1862-IF(LEFT(hour_conv,1)="1",1,0))/24)</f>
        <v/>
      </c>
      <c r="G1862" s="26">
        <f>IF(F1862="","",INT(F1862))</f>
        <v/>
      </c>
      <c r="H1862">
        <f>IF(G1862="","",IF(AND(MONTH(G1862)*100+DAY(G1862)&gt;=season_lo,MONTH(G1862)*100+DAY(G1862)&lt;=season_hi),1,0))</f>
        <v/>
      </c>
      <c r="I1862">
        <f>IF(G1862="","",G1862-first_day+1)</f>
        <v/>
      </c>
      <c r="J1862" s="27">
        <f>IF(I1862="","",INDEX(Daily!$J$2:$J$421,I1862))</f>
        <v/>
      </c>
      <c r="K1862" s="27">
        <f>IF(J1862="","",J1862+cat_offset)</f>
        <v/>
      </c>
      <c r="L1862" s="27">
        <f>IF(J1862="","",MAX(0,E1862-J1862)^2)</f>
        <v/>
      </c>
      <c r="M1862" s="27">
        <f>IF(J1862="","",MAX(0,E1862-(J1862+twcdh_off))^2)</f>
        <v/>
      </c>
      <c r="N1862" s="27">
        <f>IF(E1862="","",MAX(0,E1862-swcdh_thr)^2)</f>
        <v/>
      </c>
      <c r="O1862">
        <f>IF(K1862="","",ROUND(E1862-K1862,0))</f>
        <v/>
      </c>
      <c r="P1862">
        <f>IF(O1862="","",IF(O1862&gt;=1,O1862,0))</f>
        <v/>
      </c>
      <c r="Q1862" s="27">
        <f>IF(E1862="","",MAX(0,E1862-22))</f>
        <v/>
      </c>
      <c r="R1862" s="27">
        <f>IF(H1862=1,E1862,"")</f>
        <v/>
      </c>
      <c r="S1862" s="27">
        <f>IF(AND(H1862=1,J1862&lt;&gt;""),E1862-J1862,"")</f>
        <v/>
      </c>
      <c r="T1862">
        <f>IF(G1862="","",MONTH(G1862))</f>
        <v/>
      </c>
    </row>
    <row r="1863">
      <c r="A1863" s="24" t="n">
        <v>2020</v>
      </c>
      <c r="B1863" s="24" t="n">
        <v>3</v>
      </c>
      <c r="C1863" s="24" t="n">
        <v>18</v>
      </c>
      <c r="D1863" s="24" t="n">
        <v>14</v>
      </c>
      <c r="E1863" s="24" t="n">
        <v>11.56</v>
      </c>
      <c r="F1863" s="25">
        <f>IF($E1863="","",DATE(IF($A1863="",nominal_year,$A1863),$B1863,$C1863)+($D1863-IF(LEFT(hour_conv,1)="1",1,0))/24)</f>
        <v/>
      </c>
      <c r="G1863" s="26">
        <f>IF(F1863="","",INT(F1863))</f>
        <v/>
      </c>
      <c r="H1863">
        <f>IF(G1863="","",IF(AND(MONTH(G1863)*100+DAY(G1863)&gt;=season_lo,MONTH(G1863)*100+DAY(G1863)&lt;=season_hi),1,0))</f>
        <v/>
      </c>
      <c r="I1863">
        <f>IF(G1863="","",G1863-first_day+1)</f>
        <v/>
      </c>
      <c r="J1863" s="27">
        <f>IF(I1863="","",INDEX(Daily!$J$2:$J$421,I1863))</f>
        <v/>
      </c>
      <c r="K1863" s="27">
        <f>IF(J1863="","",J1863+cat_offset)</f>
        <v/>
      </c>
      <c r="L1863" s="27">
        <f>IF(J1863="","",MAX(0,E1863-J1863)^2)</f>
        <v/>
      </c>
      <c r="M1863" s="27">
        <f>IF(J1863="","",MAX(0,E1863-(J1863+twcdh_off))^2)</f>
        <v/>
      </c>
      <c r="N1863" s="27">
        <f>IF(E1863="","",MAX(0,E1863-swcdh_thr)^2)</f>
        <v/>
      </c>
      <c r="O1863">
        <f>IF(K1863="","",ROUND(E1863-K1863,0))</f>
        <v/>
      </c>
      <c r="P1863">
        <f>IF(O1863="","",IF(O1863&gt;=1,O1863,0))</f>
        <v/>
      </c>
      <c r="Q1863" s="27">
        <f>IF(E1863="","",MAX(0,E1863-22))</f>
        <v/>
      </c>
      <c r="R1863" s="27">
        <f>IF(H1863=1,E1863,"")</f>
        <v/>
      </c>
      <c r="S1863" s="27">
        <f>IF(AND(H1863=1,J1863&lt;&gt;""),E1863-J1863,"")</f>
        <v/>
      </c>
      <c r="T1863">
        <f>IF(G1863="","",MONTH(G1863))</f>
        <v/>
      </c>
    </row>
    <row r="1864">
      <c r="A1864" s="24" t="n">
        <v>2020</v>
      </c>
      <c r="B1864" s="24" t="n">
        <v>3</v>
      </c>
      <c r="C1864" s="24" t="n">
        <v>18</v>
      </c>
      <c r="D1864" s="24" t="n">
        <v>15</v>
      </c>
      <c r="E1864" s="24" t="n">
        <v>11.71</v>
      </c>
      <c r="F1864" s="25">
        <f>IF($E1864="","",DATE(IF($A1864="",nominal_year,$A1864),$B1864,$C1864)+($D1864-IF(LEFT(hour_conv,1)="1",1,0))/24)</f>
        <v/>
      </c>
      <c r="G1864" s="26">
        <f>IF(F1864="","",INT(F1864))</f>
        <v/>
      </c>
      <c r="H1864">
        <f>IF(G1864="","",IF(AND(MONTH(G1864)*100+DAY(G1864)&gt;=season_lo,MONTH(G1864)*100+DAY(G1864)&lt;=season_hi),1,0))</f>
        <v/>
      </c>
      <c r="I1864">
        <f>IF(G1864="","",G1864-first_day+1)</f>
        <v/>
      </c>
      <c r="J1864" s="27">
        <f>IF(I1864="","",INDEX(Daily!$J$2:$J$421,I1864))</f>
        <v/>
      </c>
      <c r="K1864" s="27">
        <f>IF(J1864="","",J1864+cat_offset)</f>
        <v/>
      </c>
      <c r="L1864" s="27">
        <f>IF(J1864="","",MAX(0,E1864-J1864)^2)</f>
        <v/>
      </c>
      <c r="M1864" s="27">
        <f>IF(J1864="","",MAX(0,E1864-(J1864+twcdh_off))^2)</f>
        <v/>
      </c>
      <c r="N1864" s="27">
        <f>IF(E1864="","",MAX(0,E1864-swcdh_thr)^2)</f>
        <v/>
      </c>
      <c r="O1864">
        <f>IF(K1864="","",ROUND(E1864-K1864,0))</f>
        <v/>
      </c>
      <c r="P1864">
        <f>IF(O1864="","",IF(O1864&gt;=1,O1864,0))</f>
        <v/>
      </c>
      <c r="Q1864" s="27">
        <f>IF(E1864="","",MAX(0,E1864-22))</f>
        <v/>
      </c>
      <c r="R1864" s="27">
        <f>IF(H1864=1,E1864,"")</f>
        <v/>
      </c>
      <c r="S1864" s="27">
        <f>IF(AND(H1864=1,J1864&lt;&gt;""),E1864-J1864,"")</f>
        <v/>
      </c>
      <c r="T1864">
        <f>IF(G1864="","",MONTH(G1864))</f>
        <v/>
      </c>
    </row>
    <row r="1865">
      <c r="A1865" s="24" t="n">
        <v>2020</v>
      </c>
      <c r="B1865" s="24" t="n">
        <v>3</v>
      </c>
      <c r="C1865" s="24" t="n">
        <v>18</v>
      </c>
      <c r="D1865" s="24" t="n">
        <v>16</v>
      </c>
      <c r="E1865" s="24" t="n">
        <v>12.12</v>
      </c>
      <c r="F1865" s="25">
        <f>IF($E1865="","",DATE(IF($A1865="",nominal_year,$A1865),$B1865,$C1865)+($D1865-IF(LEFT(hour_conv,1)="1",1,0))/24)</f>
        <v/>
      </c>
      <c r="G1865" s="26">
        <f>IF(F1865="","",INT(F1865))</f>
        <v/>
      </c>
      <c r="H1865">
        <f>IF(G1865="","",IF(AND(MONTH(G1865)*100+DAY(G1865)&gt;=season_lo,MONTH(G1865)*100+DAY(G1865)&lt;=season_hi),1,0))</f>
        <v/>
      </c>
      <c r="I1865">
        <f>IF(G1865="","",G1865-first_day+1)</f>
        <v/>
      </c>
      <c r="J1865" s="27">
        <f>IF(I1865="","",INDEX(Daily!$J$2:$J$421,I1865))</f>
        <v/>
      </c>
      <c r="K1865" s="27">
        <f>IF(J1865="","",J1865+cat_offset)</f>
        <v/>
      </c>
      <c r="L1865" s="27">
        <f>IF(J1865="","",MAX(0,E1865-J1865)^2)</f>
        <v/>
      </c>
      <c r="M1865" s="27">
        <f>IF(J1865="","",MAX(0,E1865-(J1865+twcdh_off))^2)</f>
        <v/>
      </c>
      <c r="N1865" s="27">
        <f>IF(E1865="","",MAX(0,E1865-swcdh_thr)^2)</f>
        <v/>
      </c>
      <c r="O1865">
        <f>IF(K1865="","",ROUND(E1865-K1865,0))</f>
        <v/>
      </c>
      <c r="P1865">
        <f>IF(O1865="","",IF(O1865&gt;=1,O1865,0))</f>
        <v/>
      </c>
      <c r="Q1865" s="27">
        <f>IF(E1865="","",MAX(0,E1865-22))</f>
        <v/>
      </c>
      <c r="R1865" s="27">
        <f>IF(H1865=1,E1865,"")</f>
        <v/>
      </c>
      <c r="S1865" s="27">
        <f>IF(AND(H1865=1,J1865&lt;&gt;""),E1865-J1865,"")</f>
        <v/>
      </c>
      <c r="T1865">
        <f>IF(G1865="","",MONTH(G1865))</f>
        <v/>
      </c>
    </row>
    <row r="1866">
      <c r="A1866" s="24" t="n">
        <v>2020</v>
      </c>
      <c r="B1866" s="24" t="n">
        <v>3</v>
      </c>
      <c r="C1866" s="24" t="n">
        <v>18</v>
      </c>
      <c r="D1866" s="24" t="n">
        <v>17</v>
      </c>
      <c r="E1866" s="24" t="n">
        <v>12.94</v>
      </c>
      <c r="F1866" s="25">
        <f>IF($E1866="","",DATE(IF($A1866="",nominal_year,$A1866),$B1866,$C1866)+($D1866-IF(LEFT(hour_conv,1)="1",1,0))/24)</f>
        <v/>
      </c>
      <c r="G1866" s="26">
        <f>IF(F1866="","",INT(F1866))</f>
        <v/>
      </c>
      <c r="H1866">
        <f>IF(G1866="","",IF(AND(MONTH(G1866)*100+DAY(G1866)&gt;=season_lo,MONTH(G1866)*100+DAY(G1866)&lt;=season_hi),1,0))</f>
        <v/>
      </c>
      <c r="I1866">
        <f>IF(G1866="","",G1866-first_day+1)</f>
        <v/>
      </c>
      <c r="J1866" s="27">
        <f>IF(I1866="","",INDEX(Daily!$J$2:$J$421,I1866))</f>
        <v/>
      </c>
      <c r="K1866" s="27">
        <f>IF(J1866="","",J1866+cat_offset)</f>
        <v/>
      </c>
      <c r="L1866" s="27">
        <f>IF(J1866="","",MAX(0,E1866-J1866)^2)</f>
        <v/>
      </c>
      <c r="M1866" s="27">
        <f>IF(J1866="","",MAX(0,E1866-(J1866+twcdh_off))^2)</f>
        <v/>
      </c>
      <c r="N1866" s="27">
        <f>IF(E1866="","",MAX(0,E1866-swcdh_thr)^2)</f>
        <v/>
      </c>
      <c r="O1866">
        <f>IF(K1866="","",ROUND(E1866-K1866,0))</f>
        <v/>
      </c>
      <c r="P1866">
        <f>IF(O1866="","",IF(O1866&gt;=1,O1866,0))</f>
        <v/>
      </c>
      <c r="Q1866" s="27">
        <f>IF(E1866="","",MAX(0,E1866-22))</f>
        <v/>
      </c>
      <c r="R1866" s="27">
        <f>IF(H1866=1,E1866,"")</f>
        <v/>
      </c>
      <c r="S1866" s="27">
        <f>IF(AND(H1866=1,J1866&lt;&gt;""),E1866-J1866,"")</f>
        <v/>
      </c>
      <c r="T1866">
        <f>IF(G1866="","",MONTH(G1866))</f>
        <v/>
      </c>
    </row>
    <row r="1867">
      <c r="A1867" s="24" t="n">
        <v>2020</v>
      </c>
      <c r="B1867" s="24" t="n">
        <v>3</v>
      </c>
      <c r="C1867" s="24" t="n">
        <v>18</v>
      </c>
      <c r="D1867" s="24" t="n">
        <v>18</v>
      </c>
      <c r="E1867" s="24" t="n">
        <v>12.76</v>
      </c>
      <c r="F1867" s="25">
        <f>IF($E1867="","",DATE(IF($A1867="",nominal_year,$A1867),$B1867,$C1867)+($D1867-IF(LEFT(hour_conv,1)="1",1,0))/24)</f>
        <v/>
      </c>
      <c r="G1867" s="26">
        <f>IF(F1867="","",INT(F1867))</f>
        <v/>
      </c>
      <c r="H1867">
        <f>IF(G1867="","",IF(AND(MONTH(G1867)*100+DAY(G1867)&gt;=season_lo,MONTH(G1867)*100+DAY(G1867)&lt;=season_hi),1,0))</f>
        <v/>
      </c>
      <c r="I1867">
        <f>IF(G1867="","",G1867-first_day+1)</f>
        <v/>
      </c>
      <c r="J1867" s="27">
        <f>IF(I1867="","",INDEX(Daily!$J$2:$J$421,I1867))</f>
        <v/>
      </c>
      <c r="K1867" s="27">
        <f>IF(J1867="","",J1867+cat_offset)</f>
        <v/>
      </c>
      <c r="L1867" s="27">
        <f>IF(J1867="","",MAX(0,E1867-J1867)^2)</f>
        <v/>
      </c>
      <c r="M1867" s="27">
        <f>IF(J1867="","",MAX(0,E1867-(J1867+twcdh_off))^2)</f>
        <v/>
      </c>
      <c r="N1867" s="27">
        <f>IF(E1867="","",MAX(0,E1867-swcdh_thr)^2)</f>
        <v/>
      </c>
      <c r="O1867">
        <f>IF(K1867="","",ROUND(E1867-K1867,0))</f>
        <v/>
      </c>
      <c r="P1867">
        <f>IF(O1867="","",IF(O1867&gt;=1,O1867,0))</f>
        <v/>
      </c>
      <c r="Q1867" s="27">
        <f>IF(E1867="","",MAX(0,E1867-22))</f>
        <v/>
      </c>
      <c r="R1867" s="27">
        <f>IF(H1867=1,E1867,"")</f>
        <v/>
      </c>
      <c r="S1867" s="27">
        <f>IF(AND(H1867=1,J1867&lt;&gt;""),E1867-J1867,"")</f>
        <v/>
      </c>
      <c r="T1867">
        <f>IF(G1867="","",MONTH(G1867))</f>
        <v/>
      </c>
    </row>
    <row r="1868">
      <c r="A1868" s="24" t="n">
        <v>2020</v>
      </c>
      <c r="B1868" s="24" t="n">
        <v>3</v>
      </c>
      <c r="C1868" s="24" t="n">
        <v>18</v>
      </c>
      <c r="D1868" s="24" t="n">
        <v>19</v>
      </c>
      <c r="E1868" s="24" t="n">
        <v>11.61</v>
      </c>
      <c r="F1868" s="25">
        <f>IF($E1868="","",DATE(IF($A1868="",nominal_year,$A1868),$B1868,$C1868)+($D1868-IF(LEFT(hour_conv,1)="1",1,0))/24)</f>
        <v/>
      </c>
      <c r="G1868" s="26">
        <f>IF(F1868="","",INT(F1868))</f>
        <v/>
      </c>
      <c r="H1868">
        <f>IF(G1868="","",IF(AND(MONTH(G1868)*100+DAY(G1868)&gt;=season_lo,MONTH(G1868)*100+DAY(G1868)&lt;=season_hi),1,0))</f>
        <v/>
      </c>
      <c r="I1868">
        <f>IF(G1868="","",G1868-first_day+1)</f>
        <v/>
      </c>
      <c r="J1868" s="27">
        <f>IF(I1868="","",INDEX(Daily!$J$2:$J$421,I1868))</f>
        <v/>
      </c>
      <c r="K1868" s="27">
        <f>IF(J1868="","",J1868+cat_offset)</f>
        <v/>
      </c>
      <c r="L1868" s="27">
        <f>IF(J1868="","",MAX(0,E1868-J1868)^2)</f>
        <v/>
      </c>
      <c r="M1868" s="27">
        <f>IF(J1868="","",MAX(0,E1868-(J1868+twcdh_off))^2)</f>
        <v/>
      </c>
      <c r="N1868" s="27">
        <f>IF(E1868="","",MAX(0,E1868-swcdh_thr)^2)</f>
        <v/>
      </c>
      <c r="O1868">
        <f>IF(K1868="","",ROUND(E1868-K1868,0))</f>
        <v/>
      </c>
      <c r="P1868">
        <f>IF(O1868="","",IF(O1868&gt;=1,O1868,0))</f>
        <v/>
      </c>
      <c r="Q1868" s="27">
        <f>IF(E1868="","",MAX(0,E1868-22))</f>
        <v/>
      </c>
      <c r="R1868" s="27">
        <f>IF(H1868=1,E1868,"")</f>
        <v/>
      </c>
      <c r="S1868" s="27">
        <f>IF(AND(H1868=1,J1868&lt;&gt;""),E1868-J1868,"")</f>
        <v/>
      </c>
      <c r="T1868">
        <f>IF(G1868="","",MONTH(G1868))</f>
        <v/>
      </c>
    </row>
    <row r="1869">
      <c r="A1869" s="24" t="n">
        <v>2020</v>
      </c>
      <c r="B1869" s="24" t="n">
        <v>3</v>
      </c>
      <c r="C1869" s="24" t="n">
        <v>18</v>
      </c>
      <c r="D1869" s="24" t="n">
        <v>20</v>
      </c>
      <c r="E1869" s="24" t="n">
        <v>11.01</v>
      </c>
      <c r="F1869" s="25">
        <f>IF($E1869="","",DATE(IF($A1869="",nominal_year,$A1869),$B1869,$C1869)+($D1869-IF(LEFT(hour_conv,1)="1",1,0))/24)</f>
        <v/>
      </c>
      <c r="G1869" s="26">
        <f>IF(F1869="","",INT(F1869))</f>
        <v/>
      </c>
      <c r="H1869">
        <f>IF(G1869="","",IF(AND(MONTH(G1869)*100+DAY(G1869)&gt;=season_lo,MONTH(G1869)*100+DAY(G1869)&lt;=season_hi),1,0))</f>
        <v/>
      </c>
      <c r="I1869">
        <f>IF(G1869="","",G1869-first_day+1)</f>
        <v/>
      </c>
      <c r="J1869" s="27">
        <f>IF(I1869="","",INDEX(Daily!$J$2:$J$421,I1869))</f>
        <v/>
      </c>
      <c r="K1869" s="27">
        <f>IF(J1869="","",J1869+cat_offset)</f>
        <v/>
      </c>
      <c r="L1869" s="27">
        <f>IF(J1869="","",MAX(0,E1869-J1869)^2)</f>
        <v/>
      </c>
      <c r="M1869" s="27">
        <f>IF(J1869="","",MAX(0,E1869-(J1869+twcdh_off))^2)</f>
        <v/>
      </c>
      <c r="N1869" s="27">
        <f>IF(E1869="","",MAX(0,E1869-swcdh_thr)^2)</f>
        <v/>
      </c>
      <c r="O1869">
        <f>IF(K1869="","",ROUND(E1869-K1869,0))</f>
        <v/>
      </c>
      <c r="P1869">
        <f>IF(O1869="","",IF(O1869&gt;=1,O1869,0))</f>
        <v/>
      </c>
      <c r="Q1869" s="27">
        <f>IF(E1869="","",MAX(0,E1869-22))</f>
        <v/>
      </c>
      <c r="R1869" s="27">
        <f>IF(H1869=1,E1869,"")</f>
        <v/>
      </c>
      <c r="S1869" s="27">
        <f>IF(AND(H1869=1,J1869&lt;&gt;""),E1869-J1869,"")</f>
        <v/>
      </c>
      <c r="T1869">
        <f>IF(G1869="","",MONTH(G1869))</f>
        <v/>
      </c>
    </row>
    <row r="1870">
      <c r="A1870" s="24" t="n">
        <v>2020</v>
      </c>
      <c r="B1870" s="24" t="n">
        <v>3</v>
      </c>
      <c r="C1870" s="24" t="n">
        <v>18</v>
      </c>
      <c r="D1870" s="24" t="n">
        <v>21</v>
      </c>
      <c r="E1870" s="24" t="n">
        <v>9.369999999999999</v>
      </c>
      <c r="F1870" s="25">
        <f>IF($E1870="","",DATE(IF($A1870="",nominal_year,$A1870),$B1870,$C1870)+($D1870-IF(LEFT(hour_conv,1)="1",1,0))/24)</f>
        <v/>
      </c>
      <c r="G1870" s="26">
        <f>IF(F1870="","",INT(F1870))</f>
        <v/>
      </c>
      <c r="H1870">
        <f>IF(G1870="","",IF(AND(MONTH(G1870)*100+DAY(G1870)&gt;=season_lo,MONTH(G1870)*100+DAY(G1870)&lt;=season_hi),1,0))</f>
        <v/>
      </c>
      <c r="I1870">
        <f>IF(G1870="","",G1870-first_day+1)</f>
        <v/>
      </c>
      <c r="J1870" s="27">
        <f>IF(I1870="","",INDEX(Daily!$J$2:$J$421,I1870))</f>
        <v/>
      </c>
      <c r="K1870" s="27">
        <f>IF(J1870="","",J1870+cat_offset)</f>
        <v/>
      </c>
      <c r="L1870" s="27">
        <f>IF(J1870="","",MAX(0,E1870-J1870)^2)</f>
        <v/>
      </c>
      <c r="M1870" s="27">
        <f>IF(J1870="","",MAX(0,E1870-(J1870+twcdh_off))^2)</f>
        <v/>
      </c>
      <c r="N1870" s="27">
        <f>IF(E1870="","",MAX(0,E1870-swcdh_thr)^2)</f>
        <v/>
      </c>
      <c r="O1870">
        <f>IF(K1870="","",ROUND(E1870-K1870,0))</f>
        <v/>
      </c>
      <c r="P1870">
        <f>IF(O1870="","",IF(O1870&gt;=1,O1870,0))</f>
        <v/>
      </c>
      <c r="Q1870" s="27">
        <f>IF(E1870="","",MAX(0,E1870-22))</f>
        <v/>
      </c>
      <c r="R1870" s="27">
        <f>IF(H1870=1,E1870,"")</f>
        <v/>
      </c>
      <c r="S1870" s="27">
        <f>IF(AND(H1870=1,J1870&lt;&gt;""),E1870-J1870,"")</f>
        <v/>
      </c>
      <c r="T1870">
        <f>IF(G1870="","",MONTH(G1870))</f>
        <v/>
      </c>
    </row>
    <row r="1871">
      <c r="A1871" s="24" t="n">
        <v>2020</v>
      </c>
      <c r="B1871" s="24" t="n">
        <v>3</v>
      </c>
      <c r="C1871" s="24" t="n">
        <v>18</v>
      </c>
      <c r="D1871" s="24" t="n">
        <v>22</v>
      </c>
      <c r="E1871" s="24" t="n">
        <v>8.529999999999999</v>
      </c>
      <c r="F1871" s="25">
        <f>IF($E1871="","",DATE(IF($A1871="",nominal_year,$A1871),$B1871,$C1871)+($D1871-IF(LEFT(hour_conv,1)="1",1,0))/24)</f>
        <v/>
      </c>
      <c r="G1871" s="26">
        <f>IF(F1871="","",INT(F1871))</f>
        <v/>
      </c>
      <c r="H1871">
        <f>IF(G1871="","",IF(AND(MONTH(G1871)*100+DAY(G1871)&gt;=season_lo,MONTH(G1871)*100+DAY(G1871)&lt;=season_hi),1,0))</f>
        <v/>
      </c>
      <c r="I1871">
        <f>IF(G1871="","",G1871-first_day+1)</f>
        <v/>
      </c>
      <c r="J1871" s="27">
        <f>IF(I1871="","",INDEX(Daily!$J$2:$J$421,I1871))</f>
        <v/>
      </c>
      <c r="K1871" s="27">
        <f>IF(J1871="","",J1871+cat_offset)</f>
        <v/>
      </c>
      <c r="L1871" s="27">
        <f>IF(J1871="","",MAX(0,E1871-J1871)^2)</f>
        <v/>
      </c>
      <c r="M1871" s="27">
        <f>IF(J1871="","",MAX(0,E1871-(J1871+twcdh_off))^2)</f>
        <v/>
      </c>
      <c r="N1871" s="27">
        <f>IF(E1871="","",MAX(0,E1871-swcdh_thr)^2)</f>
        <v/>
      </c>
      <c r="O1871">
        <f>IF(K1871="","",ROUND(E1871-K1871,0))</f>
        <v/>
      </c>
      <c r="P1871">
        <f>IF(O1871="","",IF(O1871&gt;=1,O1871,0))</f>
        <v/>
      </c>
      <c r="Q1871" s="27">
        <f>IF(E1871="","",MAX(0,E1871-22))</f>
        <v/>
      </c>
      <c r="R1871" s="27">
        <f>IF(H1871=1,E1871,"")</f>
        <v/>
      </c>
      <c r="S1871" s="27">
        <f>IF(AND(H1871=1,J1871&lt;&gt;""),E1871-J1871,"")</f>
        <v/>
      </c>
      <c r="T1871">
        <f>IF(G1871="","",MONTH(G1871))</f>
        <v/>
      </c>
    </row>
    <row r="1872">
      <c r="A1872" s="24" t="n">
        <v>2020</v>
      </c>
      <c r="B1872" s="24" t="n">
        <v>3</v>
      </c>
      <c r="C1872" s="24" t="n">
        <v>18</v>
      </c>
      <c r="D1872" s="24" t="n">
        <v>23</v>
      </c>
      <c r="E1872" s="24" t="n">
        <v>7.65</v>
      </c>
      <c r="F1872" s="25">
        <f>IF($E1872="","",DATE(IF($A1872="",nominal_year,$A1872),$B1872,$C1872)+($D1872-IF(LEFT(hour_conv,1)="1",1,0))/24)</f>
        <v/>
      </c>
      <c r="G1872" s="26">
        <f>IF(F1872="","",INT(F1872))</f>
        <v/>
      </c>
      <c r="H1872">
        <f>IF(G1872="","",IF(AND(MONTH(G1872)*100+DAY(G1872)&gt;=season_lo,MONTH(G1872)*100+DAY(G1872)&lt;=season_hi),1,0))</f>
        <v/>
      </c>
      <c r="I1872">
        <f>IF(G1872="","",G1872-first_day+1)</f>
        <v/>
      </c>
      <c r="J1872" s="27">
        <f>IF(I1872="","",INDEX(Daily!$J$2:$J$421,I1872))</f>
        <v/>
      </c>
      <c r="K1872" s="27">
        <f>IF(J1872="","",J1872+cat_offset)</f>
        <v/>
      </c>
      <c r="L1872" s="27">
        <f>IF(J1872="","",MAX(0,E1872-J1872)^2)</f>
        <v/>
      </c>
      <c r="M1872" s="27">
        <f>IF(J1872="","",MAX(0,E1872-(J1872+twcdh_off))^2)</f>
        <v/>
      </c>
      <c r="N1872" s="27">
        <f>IF(E1872="","",MAX(0,E1872-swcdh_thr)^2)</f>
        <v/>
      </c>
      <c r="O1872">
        <f>IF(K1872="","",ROUND(E1872-K1872,0))</f>
        <v/>
      </c>
      <c r="P1872">
        <f>IF(O1872="","",IF(O1872&gt;=1,O1872,0))</f>
        <v/>
      </c>
      <c r="Q1872" s="27">
        <f>IF(E1872="","",MAX(0,E1872-22))</f>
        <v/>
      </c>
      <c r="R1872" s="27">
        <f>IF(H1872=1,E1872,"")</f>
        <v/>
      </c>
      <c r="S1872" s="27">
        <f>IF(AND(H1872=1,J1872&lt;&gt;""),E1872-J1872,"")</f>
        <v/>
      </c>
      <c r="T1872">
        <f>IF(G1872="","",MONTH(G1872))</f>
        <v/>
      </c>
    </row>
    <row r="1873">
      <c r="A1873" s="24" t="n">
        <v>2020</v>
      </c>
      <c r="B1873" s="24" t="n">
        <v>3</v>
      </c>
      <c r="C1873" s="24" t="n">
        <v>18</v>
      </c>
      <c r="D1873" s="24" t="n">
        <v>24</v>
      </c>
      <c r="E1873" s="24" t="n">
        <v>6.15</v>
      </c>
      <c r="F1873" s="25">
        <f>IF($E1873="","",DATE(IF($A1873="",nominal_year,$A1873),$B1873,$C1873)+($D1873-IF(LEFT(hour_conv,1)="1",1,0))/24)</f>
        <v/>
      </c>
      <c r="G1873" s="26">
        <f>IF(F1873="","",INT(F1873))</f>
        <v/>
      </c>
      <c r="H1873">
        <f>IF(G1873="","",IF(AND(MONTH(G1873)*100+DAY(G1873)&gt;=season_lo,MONTH(G1873)*100+DAY(G1873)&lt;=season_hi),1,0))</f>
        <v/>
      </c>
      <c r="I1873">
        <f>IF(G1873="","",G1873-first_day+1)</f>
        <v/>
      </c>
      <c r="J1873" s="27">
        <f>IF(I1873="","",INDEX(Daily!$J$2:$J$421,I1873))</f>
        <v/>
      </c>
      <c r="K1873" s="27">
        <f>IF(J1873="","",J1873+cat_offset)</f>
        <v/>
      </c>
      <c r="L1873" s="27">
        <f>IF(J1873="","",MAX(0,E1873-J1873)^2)</f>
        <v/>
      </c>
      <c r="M1873" s="27">
        <f>IF(J1873="","",MAX(0,E1873-(J1873+twcdh_off))^2)</f>
        <v/>
      </c>
      <c r="N1873" s="27">
        <f>IF(E1873="","",MAX(0,E1873-swcdh_thr)^2)</f>
        <v/>
      </c>
      <c r="O1873">
        <f>IF(K1873="","",ROUND(E1873-K1873,0))</f>
        <v/>
      </c>
      <c r="P1873">
        <f>IF(O1873="","",IF(O1873&gt;=1,O1873,0))</f>
        <v/>
      </c>
      <c r="Q1873" s="27">
        <f>IF(E1873="","",MAX(0,E1873-22))</f>
        <v/>
      </c>
      <c r="R1873" s="27">
        <f>IF(H1873=1,E1873,"")</f>
        <v/>
      </c>
      <c r="S1873" s="27">
        <f>IF(AND(H1873=1,J1873&lt;&gt;""),E1873-J1873,"")</f>
        <v/>
      </c>
      <c r="T1873">
        <f>IF(G1873="","",MONTH(G1873))</f>
        <v/>
      </c>
    </row>
    <row r="1874">
      <c r="A1874" s="24" t="n">
        <v>2020</v>
      </c>
      <c r="B1874" s="24" t="n">
        <v>3</v>
      </c>
      <c r="C1874" s="24" t="n">
        <v>19</v>
      </c>
      <c r="D1874" s="24" t="n">
        <v>1</v>
      </c>
      <c r="E1874" s="24" t="n">
        <v>5.82</v>
      </c>
      <c r="F1874" s="25">
        <f>IF($E1874="","",DATE(IF($A1874="",nominal_year,$A1874),$B1874,$C1874)+($D1874-IF(LEFT(hour_conv,1)="1",1,0))/24)</f>
        <v/>
      </c>
      <c r="G1874" s="26">
        <f>IF(F1874="","",INT(F1874))</f>
        <v/>
      </c>
      <c r="H1874">
        <f>IF(G1874="","",IF(AND(MONTH(G1874)*100+DAY(G1874)&gt;=season_lo,MONTH(G1874)*100+DAY(G1874)&lt;=season_hi),1,0))</f>
        <v/>
      </c>
      <c r="I1874">
        <f>IF(G1874="","",G1874-first_day+1)</f>
        <v/>
      </c>
      <c r="J1874" s="27">
        <f>IF(I1874="","",INDEX(Daily!$J$2:$J$421,I1874))</f>
        <v/>
      </c>
      <c r="K1874" s="27">
        <f>IF(J1874="","",J1874+cat_offset)</f>
        <v/>
      </c>
      <c r="L1874" s="27">
        <f>IF(J1874="","",MAX(0,E1874-J1874)^2)</f>
        <v/>
      </c>
      <c r="M1874" s="27">
        <f>IF(J1874="","",MAX(0,E1874-(J1874+twcdh_off))^2)</f>
        <v/>
      </c>
      <c r="N1874" s="27">
        <f>IF(E1874="","",MAX(0,E1874-swcdh_thr)^2)</f>
        <v/>
      </c>
      <c r="O1874">
        <f>IF(K1874="","",ROUND(E1874-K1874,0))</f>
        <v/>
      </c>
      <c r="P1874">
        <f>IF(O1874="","",IF(O1874&gt;=1,O1874,0))</f>
        <v/>
      </c>
      <c r="Q1874" s="27">
        <f>IF(E1874="","",MAX(0,E1874-22))</f>
        <v/>
      </c>
      <c r="R1874" s="27">
        <f>IF(H1874=1,E1874,"")</f>
        <v/>
      </c>
      <c r="S1874" s="27">
        <f>IF(AND(H1874=1,J1874&lt;&gt;""),E1874-J1874,"")</f>
        <v/>
      </c>
      <c r="T1874">
        <f>IF(G1874="","",MONTH(G1874))</f>
        <v/>
      </c>
    </row>
    <row r="1875">
      <c r="A1875" s="24" t="n">
        <v>2020</v>
      </c>
      <c r="B1875" s="24" t="n">
        <v>3</v>
      </c>
      <c r="C1875" s="24" t="n">
        <v>19</v>
      </c>
      <c r="D1875" s="24" t="n">
        <v>2</v>
      </c>
      <c r="E1875" s="24" t="n">
        <v>5.63</v>
      </c>
      <c r="F1875" s="25">
        <f>IF($E1875="","",DATE(IF($A1875="",nominal_year,$A1875),$B1875,$C1875)+($D1875-IF(LEFT(hour_conv,1)="1",1,0))/24)</f>
        <v/>
      </c>
      <c r="G1875" s="26">
        <f>IF(F1875="","",INT(F1875))</f>
        <v/>
      </c>
      <c r="H1875">
        <f>IF(G1875="","",IF(AND(MONTH(G1875)*100+DAY(G1875)&gt;=season_lo,MONTH(G1875)*100+DAY(G1875)&lt;=season_hi),1,0))</f>
        <v/>
      </c>
      <c r="I1875">
        <f>IF(G1875="","",G1875-first_day+1)</f>
        <v/>
      </c>
      <c r="J1875" s="27">
        <f>IF(I1875="","",INDEX(Daily!$J$2:$J$421,I1875))</f>
        <v/>
      </c>
      <c r="K1875" s="27">
        <f>IF(J1875="","",J1875+cat_offset)</f>
        <v/>
      </c>
      <c r="L1875" s="27">
        <f>IF(J1875="","",MAX(0,E1875-J1875)^2)</f>
        <v/>
      </c>
      <c r="M1875" s="27">
        <f>IF(J1875="","",MAX(0,E1875-(J1875+twcdh_off))^2)</f>
        <v/>
      </c>
      <c r="N1875" s="27">
        <f>IF(E1875="","",MAX(0,E1875-swcdh_thr)^2)</f>
        <v/>
      </c>
      <c r="O1875">
        <f>IF(K1875="","",ROUND(E1875-K1875,0))</f>
        <v/>
      </c>
      <c r="P1875">
        <f>IF(O1875="","",IF(O1875&gt;=1,O1875,0))</f>
        <v/>
      </c>
      <c r="Q1875" s="27">
        <f>IF(E1875="","",MAX(0,E1875-22))</f>
        <v/>
      </c>
      <c r="R1875" s="27">
        <f>IF(H1875=1,E1875,"")</f>
        <v/>
      </c>
      <c r="S1875" s="27">
        <f>IF(AND(H1875=1,J1875&lt;&gt;""),E1875-J1875,"")</f>
        <v/>
      </c>
      <c r="T1875">
        <f>IF(G1875="","",MONTH(G1875))</f>
        <v/>
      </c>
    </row>
    <row r="1876">
      <c r="A1876" s="24" t="n">
        <v>2020</v>
      </c>
      <c r="B1876" s="24" t="n">
        <v>3</v>
      </c>
      <c r="C1876" s="24" t="n">
        <v>19</v>
      </c>
      <c r="D1876" s="24" t="n">
        <v>3</v>
      </c>
      <c r="E1876" s="24" t="n">
        <v>5.07</v>
      </c>
      <c r="F1876" s="25">
        <f>IF($E1876="","",DATE(IF($A1876="",nominal_year,$A1876),$B1876,$C1876)+($D1876-IF(LEFT(hour_conv,1)="1",1,0))/24)</f>
        <v/>
      </c>
      <c r="G1876" s="26">
        <f>IF(F1876="","",INT(F1876))</f>
        <v/>
      </c>
      <c r="H1876">
        <f>IF(G1876="","",IF(AND(MONTH(G1876)*100+DAY(G1876)&gt;=season_lo,MONTH(G1876)*100+DAY(G1876)&lt;=season_hi),1,0))</f>
        <v/>
      </c>
      <c r="I1876">
        <f>IF(G1876="","",G1876-first_day+1)</f>
        <v/>
      </c>
      <c r="J1876" s="27">
        <f>IF(I1876="","",INDEX(Daily!$J$2:$J$421,I1876))</f>
        <v/>
      </c>
      <c r="K1876" s="27">
        <f>IF(J1876="","",J1876+cat_offset)</f>
        <v/>
      </c>
      <c r="L1876" s="27">
        <f>IF(J1876="","",MAX(0,E1876-J1876)^2)</f>
        <v/>
      </c>
      <c r="M1876" s="27">
        <f>IF(J1876="","",MAX(0,E1876-(J1876+twcdh_off))^2)</f>
        <v/>
      </c>
      <c r="N1876" s="27">
        <f>IF(E1876="","",MAX(0,E1876-swcdh_thr)^2)</f>
        <v/>
      </c>
      <c r="O1876">
        <f>IF(K1876="","",ROUND(E1876-K1876,0))</f>
        <v/>
      </c>
      <c r="P1876">
        <f>IF(O1876="","",IF(O1876&gt;=1,O1876,0))</f>
        <v/>
      </c>
      <c r="Q1876" s="27">
        <f>IF(E1876="","",MAX(0,E1876-22))</f>
        <v/>
      </c>
      <c r="R1876" s="27">
        <f>IF(H1876=1,E1876,"")</f>
        <v/>
      </c>
      <c r="S1876" s="27">
        <f>IF(AND(H1876=1,J1876&lt;&gt;""),E1876-J1876,"")</f>
        <v/>
      </c>
      <c r="T1876">
        <f>IF(G1876="","",MONTH(G1876))</f>
        <v/>
      </c>
    </row>
    <row r="1877">
      <c r="A1877" s="24" t="n">
        <v>2020</v>
      </c>
      <c r="B1877" s="24" t="n">
        <v>3</v>
      </c>
      <c r="C1877" s="24" t="n">
        <v>19</v>
      </c>
      <c r="D1877" s="24" t="n">
        <v>4</v>
      </c>
      <c r="E1877" s="24" t="n">
        <v>4.64</v>
      </c>
      <c r="F1877" s="25">
        <f>IF($E1877="","",DATE(IF($A1877="",nominal_year,$A1877),$B1877,$C1877)+($D1877-IF(LEFT(hour_conv,1)="1",1,0))/24)</f>
        <v/>
      </c>
      <c r="G1877" s="26">
        <f>IF(F1877="","",INT(F1877))</f>
        <v/>
      </c>
      <c r="H1877">
        <f>IF(G1877="","",IF(AND(MONTH(G1877)*100+DAY(G1877)&gt;=season_lo,MONTH(G1877)*100+DAY(G1877)&lt;=season_hi),1,0))</f>
        <v/>
      </c>
      <c r="I1877">
        <f>IF(G1877="","",G1877-first_day+1)</f>
        <v/>
      </c>
      <c r="J1877" s="27">
        <f>IF(I1877="","",INDEX(Daily!$J$2:$J$421,I1877))</f>
        <v/>
      </c>
      <c r="K1877" s="27">
        <f>IF(J1877="","",J1877+cat_offset)</f>
        <v/>
      </c>
      <c r="L1877" s="27">
        <f>IF(J1877="","",MAX(0,E1877-J1877)^2)</f>
        <v/>
      </c>
      <c r="M1877" s="27">
        <f>IF(J1877="","",MAX(0,E1877-(J1877+twcdh_off))^2)</f>
        <v/>
      </c>
      <c r="N1877" s="27">
        <f>IF(E1877="","",MAX(0,E1877-swcdh_thr)^2)</f>
        <v/>
      </c>
      <c r="O1877">
        <f>IF(K1877="","",ROUND(E1877-K1877,0))</f>
        <v/>
      </c>
      <c r="P1877">
        <f>IF(O1877="","",IF(O1877&gt;=1,O1877,0))</f>
        <v/>
      </c>
      <c r="Q1877" s="27">
        <f>IF(E1877="","",MAX(0,E1877-22))</f>
        <v/>
      </c>
      <c r="R1877" s="27">
        <f>IF(H1877=1,E1877,"")</f>
        <v/>
      </c>
      <c r="S1877" s="27">
        <f>IF(AND(H1877=1,J1877&lt;&gt;""),E1877-J1877,"")</f>
        <v/>
      </c>
      <c r="T1877">
        <f>IF(G1877="","",MONTH(G1877))</f>
        <v/>
      </c>
    </row>
    <row r="1878">
      <c r="A1878" s="24" t="n">
        <v>2020</v>
      </c>
      <c r="B1878" s="24" t="n">
        <v>3</v>
      </c>
      <c r="C1878" s="24" t="n">
        <v>19</v>
      </c>
      <c r="D1878" s="24" t="n">
        <v>5</v>
      </c>
      <c r="E1878" s="24" t="n">
        <v>5.36</v>
      </c>
      <c r="F1878" s="25">
        <f>IF($E1878="","",DATE(IF($A1878="",nominal_year,$A1878),$B1878,$C1878)+($D1878-IF(LEFT(hour_conv,1)="1",1,0))/24)</f>
        <v/>
      </c>
      <c r="G1878" s="26">
        <f>IF(F1878="","",INT(F1878))</f>
        <v/>
      </c>
      <c r="H1878">
        <f>IF(G1878="","",IF(AND(MONTH(G1878)*100+DAY(G1878)&gt;=season_lo,MONTH(G1878)*100+DAY(G1878)&lt;=season_hi),1,0))</f>
        <v/>
      </c>
      <c r="I1878">
        <f>IF(G1878="","",G1878-first_day+1)</f>
        <v/>
      </c>
      <c r="J1878" s="27">
        <f>IF(I1878="","",INDEX(Daily!$J$2:$J$421,I1878))</f>
        <v/>
      </c>
      <c r="K1878" s="27">
        <f>IF(J1878="","",J1878+cat_offset)</f>
        <v/>
      </c>
      <c r="L1878" s="27">
        <f>IF(J1878="","",MAX(0,E1878-J1878)^2)</f>
        <v/>
      </c>
      <c r="M1878" s="27">
        <f>IF(J1878="","",MAX(0,E1878-(J1878+twcdh_off))^2)</f>
        <v/>
      </c>
      <c r="N1878" s="27">
        <f>IF(E1878="","",MAX(0,E1878-swcdh_thr)^2)</f>
        <v/>
      </c>
      <c r="O1878">
        <f>IF(K1878="","",ROUND(E1878-K1878,0))</f>
        <v/>
      </c>
      <c r="P1878">
        <f>IF(O1878="","",IF(O1878&gt;=1,O1878,0))</f>
        <v/>
      </c>
      <c r="Q1878" s="27">
        <f>IF(E1878="","",MAX(0,E1878-22))</f>
        <v/>
      </c>
      <c r="R1878" s="27">
        <f>IF(H1878=1,E1878,"")</f>
        <v/>
      </c>
      <c r="S1878" s="27">
        <f>IF(AND(H1878=1,J1878&lt;&gt;""),E1878-J1878,"")</f>
        <v/>
      </c>
      <c r="T1878">
        <f>IF(G1878="","",MONTH(G1878))</f>
        <v/>
      </c>
    </row>
    <row r="1879">
      <c r="A1879" s="24" t="n">
        <v>2020</v>
      </c>
      <c r="B1879" s="24" t="n">
        <v>3</v>
      </c>
      <c r="C1879" s="24" t="n">
        <v>19</v>
      </c>
      <c r="D1879" s="24" t="n">
        <v>6</v>
      </c>
      <c r="E1879" s="24" t="n">
        <v>5.5</v>
      </c>
      <c r="F1879" s="25">
        <f>IF($E1879="","",DATE(IF($A1879="",nominal_year,$A1879),$B1879,$C1879)+($D1879-IF(LEFT(hour_conv,1)="1",1,0))/24)</f>
        <v/>
      </c>
      <c r="G1879" s="26">
        <f>IF(F1879="","",INT(F1879))</f>
        <v/>
      </c>
      <c r="H1879">
        <f>IF(G1879="","",IF(AND(MONTH(G1879)*100+DAY(G1879)&gt;=season_lo,MONTH(G1879)*100+DAY(G1879)&lt;=season_hi),1,0))</f>
        <v/>
      </c>
      <c r="I1879">
        <f>IF(G1879="","",G1879-first_day+1)</f>
        <v/>
      </c>
      <c r="J1879" s="27">
        <f>IF(I1879="","",INDEX(Daily!$J$2:$J$421,I1879))</f>
        <v/>
      </c>
      <c r="K1879" s="27">
        <f>IF(J1879="","",J1879+cat_offset)</f>
        <v/>
      </c>
      <c r="L1879" s="27">
        <f>IF(J1879="","",MAX(0,E1879-J1879)^2)</f>
        <v/>
      </c>
      <c r="M1879" s="27">
        <f>IF(J1879="","",MAX(0,E1879-(J1879+twcdh_off))^2)</f>
        <v/>
      </c>
      <c r="N1879" s="27">
        <f>IF(E1879="","",MAX(0,E1879-swcdh_thr)^2)</f>
        <v/>
      </c>
      <c r="O1879">
        <f>IF(K1879="","",ROUND(E1879-K1879,0))</f>
        <v/>
      </c>
      <c r="P1879">
        <f>IF(O1879="","",IF(O1879&gt;=1,O1879,0))</f>
        <v/>
      </c>
      <c r="Q1879" s="27">
        <f>IF(E1879="","",MAX(0,E1879-22))</f>
        <v/>
      </c>
      <c r="R1879" s="27">
        <f>IF(H1879=1,E1879,"")</f>
        <v/>
      </c>
      <c r="S1879" s="27">
        <f>IF(AND(H1879=1,J1879&lt;&gt;""),E1879-J1879,"")</f>
        <v/>
      </c>
      <c r="T1879">
        <f>IF(G1879="","",MONTH(G1879))</f>
        <v/>
      </c>
    </row>
    <row r="1880">
      <c r="A1880" s="24" t="n">
        <v>2020</v>
      </c>
      <c r="B1880" s="24" t="n">
        <v>3</v>
      </c>
      <c r="C1880" s="24" t="n">
        <v>19</v>
      </c>
      <c r="D1880" s="24" t="n">
        <v>7</v>
      </c>
      <c r="E1880" s="24" t="n">
        <v>6.65</v>
      </c>
      <c r="F1880" s="25">
        <f>IF($E1880="","",DATE(IF($A1880="",nominal_year,$A1880),$B1880,$C1880)+($D1880-IF(LEFT(hour_conv,1)="1",1,0))/24)</f>
        <v/>
      </c>
      <c r="G1880" s="26">
        <f>IF(F1880="","",INT(F1880))</f>
        <v/>
      </c>
      <c r="H1880">
        <f>IF(G1880="","",IF(AND(MONTH(G1880)*100+DAY(G1880)&gt;=season_lo,MONTH(G1880)*100+DAY(G1880)&lt;=season_hi),1,0))</f>
        <v/>
      </c>
      <c r="I1880">
        <f>IF(G1880="","",G1880-first_day+1)</f>
        <v/>
      </c>
      <c r="J1880" s="27">
        <f>IF(I1880="","",INDEX(Daily!$J$2:$J$421,I1880))</f>
        <v/>
      </c>
      <c r="K1880" s="27">
        <f>IF(J1880="","",J1880+cat_offset)</f>
        <v/>
      </c>
      <c r="L1880" s="27">
        <f>IF(J1880="","",MAX(0,E1880-J1880)^2)</f>
        <v/>
      </c>
      <c r="M1880" s="27">
        <f>IF(J1880="","",MAX(0,E1880-(J1880+twcdh_off))^2)</f>
        <v/>
      </c>
      <c r="N1880" s="27">
        <f>IF(E1880="","",MAX(0,E1880-swcdh_thr)^2)</f>
        <v/>
      </c>
      <c r="O1880">
        <f>IF(K1880="","",ROUND(E1880-K1880,0))</f>
        <v/>
      </c>
      <c r="P1880">
        <f>IF(O1880="","",IF(O1880&gt;=1,O1880,0))</f>
        <v/>
      </c>
      <c r="Q1880" s="27">
        <f>IF(E1880="","",MAX(0,E1880-22))</f>
        <v/>
      </c>
      <c r="R1880" s="27">
        <f>IF(H1880=1,E1880,"")</f>
        <v/>
      </c>
      <c r="S1880" s="27">
        <f>IF(AND(H1880=1,J1880&lt;&gt;""),E1880-J1880,"")</f>
        <v/>
      </c>
      <c r="T1880">
        <f>IF(G1880="","",MONTH(G1880))</f>
        <v/>
      </c>
    </row>
    <row r="1881">
      <c r="A1881" s="24" t="n">
        <v>2020</v>
      </c>
      <c r="B1881" s="24" t="n">
        <v>3</v>
      </c>
      <c r="C1881" s="24" t="n">
        <v>19</v>
      </c>
      <c r="D1881" s="24" t="n">
        <v>8</v>
      </c>
      <c r="E1881" s="24" t="n">
        <v>7.07</v>
      </c>
      <c r="F1881" s="25">
        <f>IF($E1881="","",DATE(IF($A1881="",nominal_year,$A1881),$B1881,$C1881)+($D1881-IF(LEFT(hour_conv,1)="1",1,0))/24)</f>
        <v/>
      </c>
      <c r="G1881" s="26">
        <f>IF(F1881="","",INT(F1881))</f>
        <v/>
      </c>
      <c r="H1881">
        <f>IF(G1881="","",IF(AND(MONTH(G1881)*100+DAY(G1881)&gt;=season_lo,MONTH(G1881)*100+DAY(G1881)&lt;=season_hi),1,0))</f>
        <v/>
      </c>
      <c r="I1881">
        <f>IF(G1881="","",G1881-first_day+1)</f>
        <v/>
      </c>
      <c r="J1881" s="27">
        <f>IF(I1881="","",INDEX(Daily!$J$2:$J$421,I1881))</f>
        <v/>
      </c>
      <c r="K1881" s="27">
        <f>IF(J1881="","",J1881+cat_offset)</f>
        <v/>
      </c>
      <c r="L1881" s="27">
        <f>IF(J1881="","",MAX(0,E1881-J1881)^2)</f>
        <v/>
      </c>
      <c r="M1881" s="27">
        <f>IF(J1881="","",MAX(0,E1881-(J1881+twcdh_off))^2)</f>
        <v/>
      </c>
      <c r="N1881" s="27">
        <f>IF(E1881="","",MAX(0,E1881-swcdh_thr)^2)</f>
        <v/>
      </c>
      <c r="O1881">
        <f>IF(K1881="","",ROUND(E1881-K1881,0))</f>
        <v/>
      </c>
      <c r="P1881">
        <f>IF(O1881="","",IF(O1881&gt;=1,O1881,0))</f>
        <v/>
      </c>
      <c r="Q1881" s="27">
        <f>IF(E1881="","",MAX(0,E1881-22))</f>
        <v/>
      </c>
      <c r="R1881" s="27">
        <f>IF(H1881=1,E1881,"")</f>
        <v/>
      </c>
      <c r="S1881" s="27">
        <f>IF(AND(H1881=1,J1881&lt;&gt;""),E1881-J1881,"")</f>
        <v/>
      </c>
      <c r="T1881">
        <f>IF(G1881="","",MONTH(G1881))</f>
        <v/>
      </c>
    </row>
    <row r="1882">
      <c r="A1882" s="24" t="n">
        <v>2020</v>
      </c>
      <c r="B1882" s="24" t="n">
        <v>3</v>
      </c>
      <c r="C1882" s="24" t="n">
        <v>19</v>
      </c>
      <c r="D1882" s="24" t="n">
        <v>9</v>
      </c>
      <c r="E1882" s="24" t="n">
        <v>7.91</v>
      </c>
      <c r="F1882" s="25">
        <f>IF($E1882="","",DATE(IF($A1882="",nominal_year,$A1882),$B1882,$C1882)+($D1882-IF(LEFT(hour_conv,1)="1",1,0))/24)</f>
        <v/>
      </c>
      <c r="G1882" s="26">
        <f>IF(F1882="","",INT(F1882))</f>
        <v/>
      </c>
      <c r="H1882">
        <f>IF(G1882="","",IF(AND(MONTH(G1882)*100+DAY(G1882)&gt;=season_lo,MONTH(G1882)*100+DAY(G1882)&lt;=season_hi),1,0))</f>
        <v/>
      </c>
      <c r="I1882">
        <f>IF(G1882="","",G1882-first_day+1)</f>
        <v/>
      </c>
      <c r="J1882" s="27">
        <f>IF(I1882="","",INDEX(Daily!$J$2:$J$421,I1882))</f>
        <v/>
      </c>
      <c r="K1882" s="27">
        <f>IF(J1882="","",J1882+cat_offset)</f>
        <v/>
      </c>
      <c r="L1882" s="27">
        <f>IF(J1882="","",MAX(0,E1882-J1882)^2)</f>
        <v/>
      </c>
      <c r="M1882" s="27">
        <f>IF(J1882="","",MAX(0,E1882-(J1882+twcdh_off))^2)</f>
        <v/>
      </c>
      <c r="N1882" s="27">
        <f>IF(E1882="","",MAX(0,E1882-swcdh_thr)^2)</f>
        <v/>
      </c>
      <c r="O1882">
        <f>IF(K1882="","",ROUND(E1882-K1882,0))</f>
        <v/>
      </c>
      <c r="P1882">
        <f>IF(O1882="","",IF(O1882&gt;=1,O1882,0))</f>
        <v/>
      </c>
      <c r="Q1882" s="27">
        <f>IF(E1882="","",MAX(0,E1882-22))</f>
        <v/>
      </c>
      <c r="R1882" s="27">
        <f>IF(H1882=1,E1882,"")</f>
        <v/>
      </c>
      <c r="S1882" s="27">
        <f>IF(AND(H1882=1,J1882&lt;&gt;""),E1882-J1882,"")</f>
        <v/>
      </c>
      <c r="T1882">
        <f>IF(G1882="","",MONTH(G1882))</f>
        <v/>
      </c>
    </row>
    <row r="1883">
      <c r="A1883" s="24" t="n">
        <v>2020</v>
      </c>
      <c r="B1883" s="24" t="n">
        <v>3</v>
      </c>
      <c r="C1883" s="24" t="n">
        <v>19</v>
      </c>
      <c r="D1883" s="24" t="n">
        <v>10</v>
      </c>
      <c r="E1883" s="24" t="n">
        <v>9.119999999999999</v>
      </c>
      <c r="F1883" s="25">
        <f>IF($E1883="","",DATE(IF($A1883="",nominal_year,$A1883),$B1883,$C1883)+($D1883-IF(LEFT(hour_conv,1)="1",1,0))/24)</f>
        <v/>
      </c>
      <c r="G1883" s="26">
        <f>IF(F1883="","",INT(F1883))</f>
        <v/>
      </c>
      <c r="H1883">
        <f>IF(G1883="","",IF(AND(MONTH(G1883)*100+DAY(G1883)&gt;=season_lo,MONTH(G1883)*100+DAY(G1883)&lt;=season_hi),1,0))</f>
        <v/>
      </c>
      <c r="I1883">
        <f>IF(G1883="","",G1883-first_day+1)</f>
        <v/>
      </c>
      <c r="J1883" s="27">
        <f>IF(I1883="","",INDEX(Daily!$J$2:$J$421,I1883))</f>
        <v/>
      </c>
      <c r="K1883" s="27">
        <f>IF(J1883="","",J1883+cat_offset)</f>
        <v/>
      </c>
      <c r="L1883" s="27">
        <f>IF(J1883="","",MAX(0,E1883-J1883)^2)</f>
        <v/>
      </c>
      <c r="M1883" s="27">
        <f>IF(J1883="","",MAX(0,E1883-(J1883+twcdh_off))^2)</f>
        <v/>
      </c>
      <c r="N1883" s="27">
        <f>IF(E1883="","",MAX(0,E1883-swcdh_thr)^2)</f>
        <v/>
      </c>
      <c r="O1883">
        <f>IF(K1883="","",ROUND(E1883-K1883,0))</f>
        <v/>
      </c>
      <c r="P1883">
        <f>IF(O1883="","",IF(O1883&gt;=1,O1883,0))</f>
        <v/>
      </c>
      <c r="Q1883" s="27">
        <f>IF(E1883="","",MAX(0,E1883-22))</f>
        <v/>
      </c>
      <c r="R1883" s="27">
        <f>IF(H1883=1,E1883,"")</f>
        <v/>
      </c>
      <c r="S1883" s="27">
        <f>IF(AND(H1883=1,J1883&lt;&gt;""),E1883-J1883,"")</f>
        <v/>
      </c>
      <c r="T1883">
        <f>IF(G1883="","",MONTH(G1883))</f>
        <v/>
      </c>
    </row>
    <row r="1884">
      <c r="A1884" s="24" t="n">
        <v>2020</v>
      </c>
      <c r="B1884" s="24" t="n">
        <v>3</v>
      </c>
      <c r="C1884" s="24" t="n">
        <v>19</v>
      </c>
      <c r="D1884" s="24" t="n">
        <v>11</v>
      </c>
      <c r="E1884" s="24" t="n">
        <v>10.03</v>
      </c>
      <c r="F1884" s="25">
        <f>IF($E1884="","",DATE(IF($A1884="",nominal_year,$A1884),$B1884,$C1884)+($D1884-IF(LEFT(hour_conv,1)="1",1,0))/24)</f>
        <v/>
      </c>
      <c r="G1884" s="26">
        <f>IF(F1884="","",INT(F1884))</f>
        <v/>
      </c>
      <c r="H1884">
        <f>IF(G1884="","",IF(AND(MONTH(G1884)*100+DAY(G1884)&gt;=season_lo,MONTH(G1884)*100+DAY(G1884)&lt;=season_hi),1,0))</f>
        <v/>
      </c>
      <c r="I1884">
        <f>IF(G1884="","",G1884-first_day+1)</f>
        <v/>
      </c>
      <c r="J1884" s="27">
        <f>IF(I1884="","",INDEX(Daily!$J$2:$J$421,I1884))</f>
        <v/>
      </c>
      <c r="K1884" s="27">
        <f>IF(J1884="","",J1884+cat_offset)</f>
        <v/>
      </c>
      <c r="L1884" s="27">
        <f>IF(J1884="","",MAX(0,E1884-J1884)^2)</f>
        <v/>
      </c>
      <c r="M1884" s="27">
        <f>IF(J1884="","",MAX(0,E1884-(J1884+twcdh_off))^2)</f>
        <v/>
      </c>
      <c r="N1884" s="27">
        <f>IF(E1884="","",MAX(0,E1884-swcdh_thr)^2)</f>
        <v/>
      </c>
      <c r="O1884">
        <f>IF(K1884="","",ROUND(E1884-K1884,0))</f>
        <v/>
      </c>
      <c r="P1884">
        <f>IF(O1884="","",IF(O1884&gt;=1,O1884,0))</f>
        <v/>
      </c>
      <c r="Q1884" s="27">
        <f>IF(E1884="","",MAX(0,E1884-22))</f>
        <v/>
      </c>
      <c r="R1884" s="27">
        <f>IF(H1884=1,E1884,"")</f>
        <v/>
      </c>
      <c r="S1884" s="27">
        <f>IF(AND(H1884=1,J1884&lt;&gt;""),E1884-J1884,"")</f>
        <v/>
      </c>
      <c r="T1884">
        <f>IF(G1884="","",MONTH(G1884))</f>
        <v/>
      </c>
    </row>
    <row r="1885">
      <c r="A1885" s="24" t="n">
        <v>2020</v>
      </c>
      <c r="B1885" s="24" t="n">
        <v>3</v>
      </c>
      <c r="C1885" s="24" t="n">
        <v>19</v>
      </c>
      <c r="D1885" s="24" t="n">
        <v>12</v>
      </c>
      <c r="E1885" s="24" t="n">
        <v>10.8</v>
      </c>
      <c r="F1885" s="25">
        <f>IF($E1885="","",DATE(IF($A1885="",nominal_year,$A1885),$B1885,$C1885)+($D1885-IF(LEFT(hour_conv,1)="1",1,0))/24)</f>
        <v/>
      </c>
      <c r="G1885" s="26">
        <f>IF(F1885="","",INT(F1885))</f>
        <v/>
      </c>
      <c r="H1885">
        <f>IF(G1885="","",IF(AND(MONTH(G1885)*100+DAY(G1885)&gt;=season_lo,MONTH(G1885)*100+DAY(G1885)&lt;=season_hi),1,0))</f>
        <v/>
      </c>
      <c r="I1885">
        <f>IF(G1885="","",G1885-first_day+1)</f>
        <v/>
      </c>
      <c r="J1885" s="27">
        <f>IF(I1885="","",INDEX(Daily!$J$2:$J$421,I1885))</f>
        <v/>
      </c>
      <c r="K1885" s="27">
        <f>IF(J1885="","",J1885+cat_offset)</f>
        <v/>
      </c>
      <c r="L1885" s="27">
        <f>IF(J1885="","",MAX(0,E1885-J1885)^2)</f>
        <v/>
      </c>
      <c r="M1885" s="27">
        <f>IF(J1885="","",MAX(0,E1885-(J1885+twcdh_off))^2)</f>
        <v/>
      </c>
      <c r="N1885" s="27">
        <f>IF(E1885="","",MAX(0,E1885-swcdh_thr)^2)</f>
        <v/>
      </c>
      <c r="O1885">
        <f>IF(K1885="","",ROUND(E1885-K1885,0))</f>
        <v/>
      </c>
      <c r="P1885">
        <f>IF(O1885="","",IF(O1885&gt;=1,O1885,0))</f>
        <v/>
      </c>
      <c r="Q1885" s="27">
        <f>IF(E1885="","",MAX(0,E1885-22))</f>
        <v/>
      </c>
      <c r="R1885" s="27">
        <f>IF(H1885=1,E1885,"")</f>
        <v/>
      </c>
      <c r="S1885" s="27">
        <f>IF(AND(H1885=1,J1885&lt;&gt;""),E1885-J1885,"")</f>
        <v/>
      </c>
      <c r="T1885">
        <f>IF(G1885="","",MONTH(G1885))</f>
        <v/>
      </c>
    </row>
    <row r="1886">
      <c r="A1886" s="24" t="n">
        <v>2020</v>
      </c>
      <c r="B1886" s="24" t="n">
        <v>3</v>
      </c>
      <c r="C1886" s="24" t="n">
        <v>19</v>
      </c>
      <c r="D1886" s="24" t="n">
        <v>13</v>
      </c>
      <c r="E1886" s="24" t="n">
        <v>11.74</v>
      </c>
      <c r="F1886" s="25">
        <f>IF($E1886="","",DATE(IF($A1886="",nominal_year,$A1886),$B1886,$C1886)+($D1886-IF(LEFT(hour_conv,1)="1",1,0))/24)</f>
        <v/>
      </c>
      <c r="G1886" s="26">
        <f>IF(F1886="","",INT(F1886))</f>
        <v/>
      </c>
      <c r="H1886">
        <f>IF(G1886="","",IF(AND(MONTH(G1886)*100+DAY(G1886)&gt;=season_lo,MONTH(G1886)*100+DAY(G1886)&lt;=season_hi),1,0))</f>
        <v/>
      </c>
      <c r="I1886">
        <f>IF(G1886="","",G1886-first_day+1)</f>
        <v/>
      </c>
      <c r="J1886" s="27">
        <f>IF(I1886="","",INDEX(Daily!$J$2:$J$421,I1886))</f>
        <v/>
      </c>
      <c r="K1886" s="27">
        <f>IF(J1886="","",J1886+cat_offset)</f>
        <v/>
      </c>
      <c r="L1886" s="27">
        <f>IF(J1886="","",MAX(0,E1886-J1886)^2)</f>
        <v/>
      </c>
      <c r="M1886" s="27">
        <f>IF(J1886="","",MAX(0,E1886-(J1886+twcdh_off))^2)</f>
        <v/>
      </c>
      <c r="N1886" s="27">
        <f>IF(E1886="","",MAX(0,E1886-swcdh_thr)^2)</f>
        <v/>
      </c>
      <c r="O1886">
        <f>IF(K1886="","",ROUND(E1886-K1886,0))</f>
        <v/>
      </c>
      <c r="P1886">
        <f>IF(O1886="","",IF(O1886&gt;=1,O1886,0))</f>
        <v/>
      </c>
      <c r="Q1886" s="27">
        <f>IF(E1886="","",MAX(0,E1886-22))</f>
        <v/>
      </c>
      <c r="R1886" s="27">
        <f>IF(H1886=1,E1886,"")</f>
        <v/>
      </c>
      <c r="S1886" s="27">
        <f>IF(AND(H1886=1,J1886&lt;&gt;""),E1886-J1886,"")</f>
        <v/>
      </c>
      <c r="T1886">
        <f>IF(G1886="","",MONTH(G1886))</f>
        <v/>
      </c>
    </row>
    <row r="1887">
      <c r="A1887" s="24" t="n">
        <v>2020</v>
      </c>
      <c r="B1887" s="24" t="n">
        <v>3</v>
      </c>
      <c r="C1887" s="24" t="n">
        <v>19</v>
      </c>
      <c r="D1887" s="24" t="n">
        <v>14</v>
      </c>
      <c r="E1887" s="24" t="n">
        <v>12.84</v>
      </c>
      <c r="F1887" s="25">
        <f>IF($E1887="","",DATE(IF($A1887="",nominal_year,$A1887),$B1887,$C1887)+($D1887-IF(LEFT(hour_conv,1)="1",1,0))/24)</f>
        <v/>
      </c>
      <c r="G1887" s="26">
        <f>IF(F1887="","",INT(F1887))</f>
        <v/>
      </c>
      <c r="H1887">
        <f>IF(G1887="","",IF(AND(MONTH(G1887)*100+DAY(G1887)&gt;=season_lo,MONTH(G1887)*100+DAY(G1887)&lt;=season_hi),1,0))</f>
        <v/>
      </c>
      <c r="I1887">
        <f>IF(G1887="","",G1887-first_day+1)</f>
        <v/>
      </c>
      <c r="J1887" s="27">
        <f>IF(I1887="","",INDEX(Daily!$J$2:$J$421,I1887))</f>
        <v/>
      </c>
      <c r="K1887" s="27">
        <f>IF(J1887="","",J1887+cat_offset)</f>
        <v/>
      </c>
      <c r="L1887" s="27">
        <f>IF(J1887="","",MAX(0,E1887-J1887)^2)</f>
        <v/>
      </c>
      <c r="M1887" s="27">
        <f>IF(J1887="","",MAX(0,E1887-(J1887+twcdh_off))^2)</f>
        <v/>
      </c>
      <c r="N1887" s="27">
        <f>IF(E1887="","",MAX(0,E1887-swcdh_thr)^2)</f>
        <v/>
      </c>
      <c r="O1887">
        <f>IF(K1887="","",ROUND(E1887-K1887,0))</f>
        <v/>
      </c>
      <c r="P1887">
        <f>IF(O1887="","",IF(O1887&gt;=1,O1887,0))</f>
        <v/>
      </c>
      <c r="Q1887" s="27">
        <f>IF(E1887="","",MAX(0,E1887-22))</f>
        <v/>
      </c>
      <c r="R1887" s="27">
        <f>IF(H1887=1,E1887,"")</f>
        <v/>
      </c>
      <c r="S1887" s="27">
        <f>IF(AND(H1887=1,J1887&lt;&gt;""),E1887-J1887,"")</f>
        <v/>
      </c>
      <c r="T1887">
        <f>IF(G1887="","",MONTH(G1887))</f>
        <v/>
      </c>
    </row>
    <row r="1888">
      <c r="A1888" s="24" t="n">
        <v>2020</v>
      </c>
      <c r="B1888" s="24" t="n">
        <v>3</v>
      </c>
      <c r="C1888" s="24" t="n">
        <v>19</v>
      </c>
      <c r="D1888" s="24" t="n">
        <v>15</v>
      </c>
      <c r="E1888" s="24" t="n">
        <v>13.2</v>
      </c>
      <c r="F1888" s="25">
        <f>IF($E1888="","",DATE(IF($A1888="",nominal_year,$A1888),$B1888,$C1888)+($D1888-IF(LEFT(hour_conv,1)="1",1,0))/24)</f>
        <v/>
      </c>
      <c r="G1888" s="26">
        <f>IF(F1888="","",INT(F1888))</f>
        <v/>
      </c>
      <c r="H1888">
        <f>IF(G1888="","",IF(AND(MONTH(G1888)*100+DAY(G1888)&gt;=season_lo,MONTH(G1888)*100+DAY(G1888)&lt;=season_hi),1,0))</f>
        <v/>
      </c>
      <c r="I1888">
        <f>IF(G1888="","",G1888-first_day+1)</f>
        <v/>
      </c>
      <c r="J1888" s="27">
        <f>IF(I1888="","",INDEX(Daily!$J$2:$J$421,I1888))</f>
        <v/>
      </c>
      <c r="K1888" s="27">
        <f>IF(J1888="","",J1888+cat_offset)</f>
        <v/>
      </c>
      <c r="L1888" s="27">
        <f>IF(J1888="","",MAX(0,E1888-J1888)^2)</f>
        <v/>
      </c>
      <c r="M1888" s="27">
        <f>IF(J1888="","",MAX(0,E1888-(J1888+twcdh_off))^2)</f>
        <v/>
      </c>
      <c r="N1888" s="27">
        <f>IF(E1888="","",MAX(0,E1888-swcdh_thr)^2)</f>
        <v/>
      </c>
      <c r="O1888">
        <f>IF(K1888="","",ROUND(E1888-K1888,0))</f>
        <v/>
      </c>
      <c r="P1888">
        <f>IF(O1888="","",IF(O1888&gt;=1,O1888,0))</f>
        <v/>
      </c>
      <c r="Q1888" s="27">
        <f>IF(E1888="","",MAX(0,E1888-22))</f>
        <v/>
      </c>
      <c r="R1888" s="27">
        <f>IF(H1888=1,E1888,"")</f>
        <v/>
      </c>
      <c r="S1888" s="27">
        <f>IF(AND(H1888=1,J1888&lt;&gt;""),E1888-J1888,"")</f>
        <v/>
      </c>
      <c r="T1888">
        <f>IF(G1888="","",MONTH(G1888))</f>
        <v/>
      </c>
    </row>
    <row r="1889">
      <c r="A1889" s="24" t="n">
        <v>2020</v>
      </c>
      <c r="B1889" s="24" t="n">
        <v>3</v>
      </c>
      <c r="C1889" s="24" t="n">
        <v>19</v>
      </c>
      <c r="D1889" s="24" t="n">
        <v>16</v>
      </c>
      <c r="E1889" s="24" t="n">
        <v>13.6</v>
      </c>
      <c r="F1889" s="25">
        <f>IF($E1889="","",DATE(IF($A1889="",nominal_year,$A1889),$B1889,$C1889)+($D1889-IF(LEFT(hour_conv,1)="1",1,0))/24)</f>
        <v/>
      </c>
      <c r="G1889" s="26">
        <f>IF(F1889="","",INT(F1889))</f>
        <v/>
      </c>
      <c r="H1889">
        <f>IF(G1889="","",IF(AND(MONTH(G1889)*100+DAY(G1889)&gt;=season_lo,MONTH(G1889)*100+DAY(G1889)&lt;=season_hi),1,0))</f>
        <v/>
      </c>
      <c r="I1889">
        <f>IF(G1889="","",G1889-first_day+1)</f>
        <v/>
      </c>
      <c r="J1889" s="27">
        <f>IF(I1889="","",INDEX(Daily!$J$2:$J$421,I1889))</f>
        <v/>
      </c>
      <c r="K1889" s="27">
        <f>IF(J1889="","",J1889+cat_offset)</f>
        <v/>
      </c>
      <c r="L1889" s="27">
        <f>IF(J1889="","",MAX(0,E1889-J1889)^2)</f>
        <v/>
      </c>
      <c r="M1889" s="27">
        <f>IF(J1889="","",MAX(0,E1889-(J1889+twcdh_off))^2)</f>
        <v/>
      </c>
      <c r="N1889" s="27">
        <f>IF(E1889="","",MAX(0,E1889-swcdh_thr)^2)</f>
        <v/>
      </c>
      <c r="O1889">
        <f>IF(K1889="","",ROUND(E1889-K1889,0))</f>
        <v/>
      </c>
      <c r="P1889">
        <f>IF(O1889="","",IF(O1889&gt;=1,O1889,0))</f>
        <v/>
      </c>
      <c r="Q1889" s="27">
        <f>IF(E1889="","",MAX(0,E1889-22))</f>
        <v/>
      </c>
      <c r="R1889" s="27">
        <f>IF(H1889=1,E1889,"")</f>
        <v/>
      </c>
      <c r="S1889" s="27">
        <f>IF(AND(H1889=1,J1889&lt;&gt;""),E1889-J1889,"")</f>
        <v/>
      </c>
      <c r="T1889">
        <f>IF(G1889="","",MONTH(G1889))</f>
        <v/>
      </c>
    </row>
    <row r="1890">
      <c r="A1890" s="24" t="n">
        <v>2020</v>
      </c>
      <c r="B1890" s="24" t="n">
        <v>3</v>
      </c>
      <c r="C1890" s="24" t="n">
        <v>19</v>
      </c>
      <c r="D1890" s="24" t="n">
        <v>17</v>
      </c>
      <c r="E1890" s="24" t="n">
        <v>12.27</v>
      </c>
      <c r="F1890" s="25">
        <f>IF($E1890="","",DATE(IF($A1890="",nominal_year,$A1890),$B1890,$C1890)+($D1890-IF(LEFT(hour_conv,1)="1",1,0))/24)</f>
        <v/>
      </c>
      <c r="G1890" s="26">
        <f>IF(F1890="","",INT(F1890))</f>
        <v/>
      </c>
      <c r="H1890">
        <f>IF(G1890="","",IF(AND(MONTH(G1890)*100+DAY(G1890)&gt;=season_lo,MONTH(G1890)*100+DAY(G1890)&lt;=season_hi),1,0))</f>
        <v/>
      </c>
      <c r="I1890">
        <f>IF(G1890="","",G1890-first_day+1)</f>
        <v/>
      </c>
      <c r="J1890" s="27">
        <f>IF(I1890="","",INDEX(Daily!$J$2:$J$421,I1890))</f>
        <v/>
      </c>
      <c r="K1890" s="27">
        <f>IF(J1890="","",J1890+cat_offset)</f>
        <v/>
      </c>
      <c r="L1890" s="27">
        <f>IF(J1890="","",MAX(0,E1890-J1890)^2)</f>
        <v/>
      </c>
      <c r="M1890" s="27">
        <f>IF(J1890="","",MAX(0,E1890-(J1890+twcdh_off))^2)</f>
        <v/>
      </c>
      <c r="N1890" s="27">
        <f>IF(E1890="","",MAX(0,E1890-swcdh_thr)^2)</f>
        <v/>
      </c>
      <c r="O1890">
        <f>IF(K1890="","",ROUND(E1890-K1890,0))</f>
        <v/>
      </c>
      <c r="P1890">
        <f>IF(O1890="","",IF(O1890&gt;=1,O1890,0))</f>
        <v/>
      </c>
      <c r="Q1890" s="27">
        <f>IF(E1890="","",MAX(0,E1890-22))</f>
        <v/>
      </c>
      <c r="R1890" s="27">
        <f>IF(H1890=1,E1890,"")</f>
        <v/>
      </c>
      <c r="S1890" s="27">
        <f>IF(AND(H1890=1,J1890&lt;&gt;""),E1890-J1890,"")</f>
        <v/>
      </c>
      <c r="T1890">
        <f>IF(G1890="","",MONTH(G1890))</f>
        <v/>
      </c>
    </row>
    <row r="1891">
      <c r="A1891" s="24" t="n">
        <v>2020</v>
      </c>
      <c r="B1891" s="24" t="n">
        <v>3</v>
      </c>
      <c r="C1891" s="24" t="n">
        <v>19</v>
      </c>
      <c r="D1891" s="24" t="n">
        <v>18</v>
      </c>
      <c r="E1891" s="24" t="n">
        <v>12.4</v>
      </c>
      <c r="F1891" s="25">
        <f>IF($E1891="","",DATE(IF($A1891="",nominal_year,$A1891),$B1891,$C1891)+($D1891-IF(LEFT(hour_conv,1)="1",1,0))/24)</f>
        <v/>
      </c>
      <c r="G1891" s="26">
        <f>IF(F1891="","",INT(F1891))</f>
        <v/>
      </c>
      <c r="H1891">
        <f>IF(G1891="","",IF(AND(MONTH(G1891)*100+DAY(G1891)&gt;=season_lo,MONTH(G1891)*100+DAY(G1891)&lt;=season_hi),1,0))</f>
        <v/>
      </c>
      <c r="I1891">
        <f>IF(G1891="","",G1891-first_day+1)</f>
        <v/>
      </c>
      <c r="J1891" s="27">
        <f>IF(I1891="","",INDEX(Daily!$J$2:$J$421,I1891))</f>
        <v/>
      </c>
      <c r="K1891" s="27">
        <f>IF(J1891="","",J1891+cat_offset)</f>
        <v/>
      </c>
      <c r="L1891" s="27">
        <f>IF(J1891="","",MAX(0,E1891-J1891)^2)</f>
        <v/>
      </c>
      <c r="M1891" s="27">
        <f>IF(J1891="","",MAX(0,E1891-(J1891+twcdh_off))^2)</f>
        <v/>
      </c>
      <c r="N1891" s="27">
        <f>IF(E1891="","",MAX(0,E1891-swcdh_thr)^2)</f>
        <v/>
      </c>
      <c r="O1891">
        <f>IF(K1891="","",ROUND(E1891-K1891,0))</f>
        <v/>
      </c>
      <c r="P1891">
        <f>IF(O1891="","",IF(O1891&gt;=1,O1891,0))</f>
        <v/>
      </c>
      <c r="Q1891" s="27">
        <f>IF(E1891="","",MAX(0,E1891-22))</f>
        <v/>
      </c>
      <c r="R1891" s="27">
        <f>IF(H1891=1,E1891,"")</f>
        <v/>
      </c>
      <c r="S1891" s="27">
        <f>IF(AND(H1891=1,J1891&lt;&gt;""),E1891-J1891,"")</f>
        <v/>
      </c>
      <c r="T1891">
        <f>IF(G1891="","",MONTH(G1891))</f>
        <v/>
      </c>
    </row>
    <row r="1892">
      <c r="A1892" s="24" t="n">
        <v>2020</v>
      </c>
      <c r="B1892" s="24" t="n">
        <v>3</v>
      </c>
      <c r="C1892" s="24" t="n">
        <v>19</v>
      </c>
      <c r="D1892" s="24" t="n">
        <v>19</v>
      </c>
      <c r="E1892" s="24" t="n">
        <v>11.76</v>
      </c>
      <c r="F1892" s="25">
        <f>IF($E1892="","",DATE(IF($A1892="",nominal_year,$A1892),$B1892,$C1892)+($D1892-IF(LEFT(hour_conv,1)="1",1,0))/24)</f>
        <v/>
      </c>
      <c r="G1892" s="26">
        <f>IF(F1892="","",INT(F1892))</f>
        <v/>
      </c>
      <c r="H1892">
        <f>IF(G1892="","",IF(AND(MONTH(G1892)*100+DAY(G1892)&gt;=season_lo,MONTH(G1892)*100+DAY(G1892)&lt;=season_hi),1,0))</f>
        <v/>
      </c>
      <c r="I1892">
        <f>IF(G1892="","",G1892-first_day+1)</f>
        <v/>
      </c>
      <c r="J1892" s="27">
        <f>IF(I1892="","",INDEX(Daily!$J$2:$J$421,I1892))</f>
        <v/>
      </c>
      <c r="K1892" s="27">
        <f>IF(J1892="","",J1892+cat_offset)</f>
        <v/>
      </c>
      <c r="L1892" s="27">
        <f>IF(J1892="","",MAX(0,E1892-J1892)^2)</f>
        <v/>
      </c>
      <c r="M1892" s="27">
        <f>IF(J1892="","",MAX(0,E1892-(J1892+twcdh_off))^2)</f>
        <v/>
      </c>
      <c r="N1892" s="27">
        <f>IF(E1892="","",MAX(0,E1892-swcdh_thr)^2)</f>
        <v/>
      </c>
      <c r="O1892">
        <f>IF(K1892="","",ROUND(E1892-K1892,0))</f>
        <v/>
      </c>
      <c r="P1892">
        <f>IF(O1892="","",IF(O1892&gt;=1,O1892,0))</f>
        <v/>
      </c>
      <c r="Q1892" s="27">
        <f>IF(E1892="","",MAX(0,E1892-22))</f>
        <v/>
      </c>
      <c r="R1892" s="27">
        <f>IF(H1892=1,E1892,"")</f>
        <v/>
      </c>
      <c r="S1892" s="27">
        <f>IF(AND(H1892=1,J1892&lt;&gt;""),E1892-J1892,"")</f>
        <v/>
      </c>
      <c r="T1892">
        <f>IF(G1892="","",MONTH(G1892))</f>
        <v/>
      </c>
    </row>
    <row r="1893">
      <c r="A1893" s="24" t="n">
        <v>2020</v>
      </c>
      <c r="B1893" s="24" t="n">
        <v>3</v>
      </c>
      <c r="C1893" s="24" t="n">
        <v>19</v>
      </c>
      <c r="D1893" s="24" t="n">
        <v>20</v>
      </c>
      <c r="E1893" s="24" t="n">
        <v>11.18</v>
      </c>
      <c r="F1893" s="25">
        <f>IF($E1893="","",DATE(IF($A1893="",nominal_year,$A1893),$B1893,$C1893)+($D1893-IF(LEFT(hour_conv,1)="1",1,0))/24)</f>
        <v/>
      </c>
      <c r="G1893" s="26">
        <f>IF(F1893="","",INT(F1893))</f>
        <v/>
      </c>
      <c r="H1893">
        <f>IF(G1893="","",IF(AND(MONTH(G1893)*100+DAY(G1893)&gt;=season_lo,MONTH(G1893)*100+DAY(G1893)&lt;=season_hi),1,0))</f>
        <v/>
      </c>
      <c r="I1893">
        <f>IF(G1893="","",G1893-first_day+1)</f>
        <v/>
      </c>
      <c r="J1893" s="27">
        <f>IF(I1893="","",INDEX(Daily!$J$2:$J$421,I1893))</f>
        <v/>
      </c>
      <c r="K1893" s="27">
        <f>IF(J1893="","",J1893+cat_offset)</f>
        <v/>
      </c>
      <c r="L1893" s="27">
        <f>IF(J1893="","",MAX(0,E1893-J1893)^2)</f>
        <v/>
      </c>
      <c r="M1893" s="27">
        <f>IF(J1893="","",MAX(0,E1893-(J1893+twcdh_off))^2)</f>
        <v/>
      </c>
      <c r="N1893" s="27">
        <f>IF(E1893="","",MAX(0,E1893-swcdh_thr)^2)</f>
        <v/>
      </c>
      <c r="O1893">
        <f>IF(K1893="","",ROUND(E1893-K1893,0))</f>
        <v/>
      </c>
      <c r="P1893">
        <f>IF(O1893="","",IF(O1893&gt;=1,O1893,0))</f>
        <v/>
      </c>
      <c r="Q1893" s="27">
        <f>IF(E1893="","",MAX(0,E1893-22))</f>
        <v/>
      </c>
      <c r="R1893" s="27">
        <f>IF(H1893=1,E1893,"")</f>
        <v/>
      </c>
      <c r="S1893" s="27">
        <f>IF(AND(H1893=1,J1893&lt;&gt;""),E1893-J1893,"")</f>
        <v/>
      </c>
      <c r="T1893">
        <f>IF(G1893="","",MONTH(G1893))</f>
        <v/>
      </c>
    </row>
    <row r="1894">
      <c r="A1894" s="24" t="n">
        <v>2020</v>
      </c>
      <c r="B1894" s="24" t="n">
        <v>3</v>
      </c>
      <c r="C1894" s="24" t="n">
        <v>19</v>
      </c>
      <c r="D1894" s="24" t="n">
        <v>21</v>
      </c>
      <c r="E1894" s="24" t="n">
        <v>9.970000000000001</v>
      </c>
      <c r="F1894" s="25">
        <f>IF($E1894="","",DATE(IF($A1894="",nominal_year,$A1894),$B1894,$C1894)+($D1894-IF(LEFT(hour_conv,1)="1",1,0))/24)</f>
        <v/>
      </c>
      <c r="G1894" s="26">
        <f>IF(F1894="","",INT(F1894))</f>
        <v/>
      </c>
      <c r="H1894">
        <f>IF(G1894="","",IF(AND(MONTH(G1894)*100+DAY(G1894)&gt;=season_lo,MONTH(G1894)*100+DAY(G1894)&lt;=season_hi),1,0))</f>
        <v/>
      </c>
      <c r="I1894">
        <f>IF(G1894="","",G1894-first_day+1)</f>
        <v/>
      </c>
      <c r="J1894" s="27">
        <f>IF(I1894="","",INDEX(Daily!$J$2:$J$421,I1894))</f>
        <v/>
      </c>
      <c r="K1894" s="27">
        <f>IF(J1894="","",J1894+cat_offset)</f>
        <v/>
      </c>
      <c r="L1894" s="27">
        <f>IF(J1894="","",MAX(0,E1894-J1894)^2)</f>
        <v/>
      </c>
      <c r="M1894" s="27">
        <f>IF(J1894="","",MAX(0,E1894-(J1894+twcdh_off))^2)</f>
        <v/>
      </c>
      <c r="N1894" s="27">
        <f>IF(E1894="","",MAX(0,E1894-swcdh_thr)^2)</f>
        <v/>
      </c>
      <c r="O1894">
        <f>IF(K1894="","",ROUND(E1894-K1894,0))</f>
        <v/>
      </c>
      <c r="P1894">
        <f>IF(O1894="","",IF(O1894&gt;=1,O1894,0))</f>
        <v/>
      </c>
      <c r="Q1894" s="27">
        <f>IF(E1894="","",MAX(0,E1894-22))</f>
        <v/>
      </c>
      <c r="R1894" s="27">
        <f>IF(H1894=1,E1894,"")</f>
        <v/>
      </c>
      <c r="S1894" s="27">
        <f>IF(AND(H1894=1,J1894&lt;&gt;""),E1894-J1894,"")</f>
        <v/>
      </c>
      <c r="T1894">
        <f>IF(G1894="","",MONTH(G1894))</f>
        <v/>
      </c>
    </row>
    <row r="1895">
      <c r="A1895" s="24" t="n">
        <v>2020</v>
      </c>
      <c r="B1895" s="24" t="n">
        <v>3</v>
      </c>
      <c r="C1895" s="24" t="n">
        <v>19</v>
      </c>
      <c r="D1895" s="24" t="n">
        <v>22</v>
      </c>
      <c r="E1895" s="24" t="n">
        <v>8.91</v>
      </c>
      <c r="F1895" s="25">
        <f>IF($E1895="","",DATE(IF($A1895="",nominal_year,$A1895),$B1895,$C1895)+($D1895-IF(LEFT(hour_conv,1)="1",1,0))/24)</f>
        <v/>
      </c>
      <c r="G1895" s="26">
        <f>IF(F1895="","",INT(F1895))</f>
        <v/>
      </c>
      <c r="H1895">
        <f>IF(G1895="","",IF(AND(MONTH(G1895)*100+DAY(G1895)&gt;=season_lo,MONTH(G1895)*100+DAY(G1895)&lt;=season_hi),1,0))</f>
        <v/>
      </c>
      <c r="I1895">
        <f>IF(G1895="","",G1895-first_day+1)</f>
        <v/>
      </c>
      <c r="J1895" s="27">
        <f>IF(I1895="","",INDEX(Daily!$J$2:$J$421,I1895))</f>
        <v/>
      </c>
      <c r="K1895" s="27">
        <f>IF(J1895="","",J1895+cat_offset)</f>
        <v/>
      </c>
      <c r="L1895" s="27">
        <f>IF(J1895="","",MAX(0,E1895-J1895)^2)</f>
        <v/>
      </c>
      <c r="M1895" s="27">
        <f>IF(J1895="","",MAX(0,E1895-(J1895+twcdh_off))^2)</f>
        <v/>
      </c>
      <c r="N1895" s="27">
        <f>IF(E1895="","",MAX(0,E1895-swcdh_thr)^2)</f>
        <v/>
      </c>
      <c r="O1895">
        <f>IF(K1895="","",ROUND(E1895-K1895,0))</f>
        <v/>
      </c>
      <c r="P1895">
        <f>IF(O1895="","",IF(O1895&gt;=1,O1895,0))</f>
        <v/>
      </c>
      <c r="Q1895" s="27">
        <f>IF(E1895="","",MAX(0,E1895-22))</f>
        <v/>
      </c>
      <c r="R1895" s="27">
        <f>IF(H1895=1,E1895,"")</f>
        <v/>
      </c>
      <c r="S1895" s="27">
        <f>IF(AND(H1895=1,J1895&lt;&gt;""),E1895-J1895,"")</f>
        <v/>
      </c>
      <c r="T1895">
        <f>IF(G1895="","",MONTH(G1895))</f>
        <v/>
      </c>
    </row>
    <row r="1896">
      <c r="A1896" s="24" t="n">
        <v>2020</v>
      </c>
      <c r="B1896" s="24" t="n">
        <v>3</v>
      </c>
      <c r="C1896" s="24" t="n">
        <v>19</v>
      </c>
      <c r="D1896" s="24" t="n">
        <v>23</v>
      </c>
      <c r="E1896" s="24" t="n">
        <v>8.4</v>
      </c>
      <c r="F1896" s="25">
        <f>IF($E1896="","",DATE(IF($A1896="",nominal_year,$A1896),$B1896,$C1896)+($D1896-IF(LEFT(hour_conv,1)="1",1,0))/24)</f>
        <v/>
      </c>
      <c r="G1896" s="26">
        <f>IF(F1896="","",INT(F1896))</f>
        <v/>
      </c>
      <c r="H1896">
        <f>IF(G1896="","",IF(AND(MONTH(G1896)*100+DAY(G1896)&gt;=season_lo,MONTH(G1896)*100+DAY(G1896)&lt;=season_hi),1,0))</f>
        <v/>
      </c>
      <c r="I1896">
        <f>IF(G1896="","",G1896-first_day+1)</f>
        <v/>
      </c>
      <c r="J1896" s="27">
        <f>IF(I1896="","",INDEX(Daily!$J$2:$J$421,I1896))</f>
        <v/>
      </c>
      <c r="K1896" s="27">
        <f>IF(J1896="","",J1896+cat_offset)</f>
        <v/>
      </c>
      <c r="L1896" s="27">
        <f>IF(J1896="","",MAX(0,E1896-J1896)^2)</f>
        <v/>
      </c>
      <c r="M1896" s="27">
        <f>IF(J1896="","",MAX(0,E1896-(J1896+twcdh_off))^2)</f>
        <v/>
      </c>
      <c r="N1896" s="27">
        <f>IF(E1896="","",MAX(0,E1896-swcdh_thr)^2)</f>
        <v/>
      </c>
      <c r="O1896">
        <f>IF(K1896="","",ROUND(E1896-K1896,0))</f>
        <v/>
      </c>
      <c r="P1896">
        <f>IF(O1896="","",IF(O1896&gt;=1,O1896,0))</f>
        <v/>
      </c>
      <c r="Q1896" s="27">
        <f>IF(E1896="","",MAX(0,E1896-22))</f>
        <v/>
      </c>
      <c r="R1896" s="27">
        <f>IF(H1896=1,E1896,"")</f>
        <v/>
      </c>
      <c r="S1896" s="27">
        <f>IF(AND(H1896=1,J1896&lt;&gt;""),E1896-J1896,"")</f>
        <v/>
      </c>
      <c r="T1896">
        <f>IF(G1896="","",MONTH(G1896))</f>
        <v/>
      </c>
    </row>
    <row r="1897">
      <c r="A1897" s="24" t="n">
        <v>2020</v>
      </c>
      <c r="B1897" s="24" t="n">
        <v>3</v>
      </c>
      <c r="C1897" s="24" t="n">
        <v>19</v>
      </c>
      <c r="D1897" s="24" t="n">
        <v>24</v>
      </c>
      <c r="E1897" s="24" t="n">
        <v>7.2</v>
      </c>
      <c r="F1897" s="25">
        <f>IF($E1897="","",DATE(IF($A1897="",nominal_year,$A1897),$B1897,$C1897)+($D1897-IF(LEFT(hour_conv,1)="1",1,0))/24)</f>
        <v/>
      </c>
      <c r="G1897" s="26">
        <f>IF(F1897="","",INT(F1897))</f>
        <v/>
      </c>
      <c r="H1897">
        <f>IF(G1897="","",IF(AND(MONTH(G1897)*100+DAY(G1897)&gt;=season_lo,MONTH(G1897)*100+DAY(G1897)&lt;=season_hi),1,0))</f>
        <v/>
      </c>
      <c r="I1897">
        <f>IF(G1897="","",G1897-first_day+1)</f>
        <v/>
      </c>
      <c r="J1897" s="27">
        <f>IF(I1897="","",INDEX(Daily!$J$2:$J$421,I1897))</f>
        <v/>
      </c>
      <c r="K1897" s="27">
        <f>IF(J1897="","",J1897+cat_offset)</f>
        <v/>
      </c>
      <c r="L1897" s="27">
        <f>IF(J1897="","",MAX(0,E1897-J1897)^2)</f>
        <v/>
      </c>
      <c r="M1897" s="27">
        <f>IF(J1897="","",MAX(0,E1897-(J1897+twcdh_off))^2)</f>
        <v/>
      </c>
      <c r="N1897" s="27">
        <f>IF(E1897="","",MAX(0,E1897-swcdh_thr)^2)</f>
        <v/>
      </c>
      <c r="O1897">
        <f>IF(K1897="","",ROUND(E1897-K1897,0))</f>
        <v/>
      </c>
      <c r="P1897">
        <f>IF(O1897="","",IF(O1897&gt;=1,O1897,0))</f>
        <v/>
      </c>
      <c r="Q1897" s="27">
        <f>IF(E1897="","",MAX(0,E1897-22))</f>
        <v/>
      </c>
      <c r="R1897" s="27">
        <f>IF(H1897=1,E1897,"")</f>
        <v/>
      </c>
      <c r="S1897" s="27">
        <f>IF(AND(H1897=1,J1897&lt;&gt;""),E1897-J1897,"")</f>
        <v/>
      </c>
      <c r="T1897">
        <f>IF(G1897="","",MONTH(G1897))</f>
        <v/>
      </c>
    </row>
    <row r="1898">
      <c r="A1898" s="24" t="n">
        <v>2020</v>
      </c>
      <c r="B1898" s="24" t="n">
        <v>3</v>
      </c>
      <c r="C1898" s="24" t="n">
        <v>20</v>
      </c>
      <c r="D1898" s="24" t="n">
        <v>1</v>
      </c>
      <c r="E1898" s="24" t="n">
        <v>5.78</v>
      </c>
      <c r="F1898" s="25">
        <f>IF($E1898="","",DATE(IF($A1898="",nominal_year,$A1898),$B1898,$C1898)+($D1898-IF(LEFT(hour_conv,1)="1",1,0))/24)</f>
        <v/>
      </c>
      <c r="G1898" s="26">
        <f>IF(F1898="","",INT(F1898))</f>
        <v/>
      </c>
      <c r="H1898">
        <f>IF(G1898="","",IF(AND(MONTH(G1898)*100+DAY(G1898)&gt;=season_lo,MONTH(G1898)*100+DAY(G1898)&lt;=season_hi),1,0))</f>
        <v/>
      </c>
      <c r="I1898">
        <f>IF(G1898="","",G1898-first_day+1)</f>
        <v/>
      </c>
      <c r="J1898" s="27">
        <f>IF(I1898="","",INDEX(Daily!$J$2:$J$421,I1898))</f>
        <v/>
      </c>
      <c r="K1898" s="27">
        <f>IF(J1898="","",J1898+cat_offset)</f>
        <v/>
      </c>
      <c r="L1898" s="27">
        <f>IF(J1898="","",MAX(0,E1898-J1898)^2)</f>
        <v/>
      </c>
      <c r="M1898" s="27">
        <f>IF(J1898="","",MAX(0,E1898-(J1898+twcdh_off))^2)</f>
        <v/>
      </c>
      <c r="N1898" s="27">
        <f>IF(E1898="","",MAX(0,E1898-swcdh_thr)^2)</f>
        <v/>
      </c>
      <c r="O1898">
        <f>IF(K1898="","",ROUND(E1898-K1898,0))</f>
        <v/>
      </c>
      <c r="P1898">
        <f>IF(O1898="","",IF(O1898&gt;=1,O1898,0))</f>
        <v/>
      </c>
      <c r="Q1898" s="27">
        <f>IF(E1898="","",MAX(0,E1898-22))</f>
        <v/>
      </c>
      <c r="R1898" s="27">
        <f>IF(H1898=1,E1898,"")</f>
        <v/>
      </c>
      <c r="S1898" s="27">
        <f>IF(AND(H1898=1,J1898&lt;&gt;""),E1898-J1898,"")</f>
        <v/>
      </c>
      <c r="T1898">
        <f>IF(G1898="","",MONTH(G1898))</f>
        <v/>
      </c>
    </row>
    <row r="1899">
      <c r="A1899" s="24" t="n">
        <v>2020</v>
      </c>
      <c r="B1899" s="24" t="n">
        <v>3</v>
      </c>
      <c r="C1899" s="24" t="n">
        <v>20</v>
      </c>
      <c r="D1899" s="24" t="n">
        <v>2</v>
      </c>
      <c r="E1899" s="24" t="n">
        <v>6.15</v>
      </c>
      <c r="F1899" s="25">
        <f>IF($E1899="","",DATE(IF($A1899="",nominal_year,$A1899),$B1899,$C1899)+($D1899-IF(LEFT(hour_conv,1)="1",1,0))/24)</f>
        <v/>
      </c>
      <c r="G1899" s="26">
        <f>IF(F1899="","",INT(F1899))</f>
        <v/>
      </c>
      <c r="H1899">
        <f>IF(G1899="","",IF(AND(MONTH(G1899)*100+DAY(G1899)&gt;=season_lo,MONTH(G1899)*100+DAY(G1899)&lt;=season_hi),1,0))</f>
        <v/>
      </c>
      <c r="I1899">
        <f>IF(G1899="","",G1899-first_day+1)</f>
        <v/>
      </c>
      <c r="J1899" s="27">
        <f>IF(I1899="","",INDEX(Daily!$J$2:$J$421,I1899))</f>
        <v/>
      </c>
      <c r="K1899" s="27">
        <f>IF(J1899="","",J1899+cat_offset)</f>
        <v/>
      </c>
      <c r="L1899" s="27">
        <f>IF(J1899="","",MAX(0,E1899-J1899)^2)</f>
        <v/>
      </c>
      <c r="M1899" s="27">
        <f>IF(J1899="","",MAX(0,E1899-(J1899+twcdh_off))^2)</f>
        <v/>
      </c>
      <c r="N1899" s="27">
        <f>IF(E1899="","",MAX(0,E1899-swcdh_thr)^2)</f>
        <v/>
      </c>
      <c r="O1899">
        <f>IF(K1899="","",ROUND(E1899-K1899,0))</f>
        <v/>
      </c>
      <c r="P1899">
        <f>IF(O1899="","",IF(O1899&gt;=1,O1899,0))</f>
        <v/>
      </c>
      <c r="Q1899" s="27">
        <f>IF(E1899="","",MAX(0,E1899-22))</f>
        <v/>
      </c>
      <c r="R1899" s="27">
        <f>IF(H1899=1,E1899,"")</f>
        <v/>
      </c>
      <c r="S1899" s="27">
        <f>IF(AND(H1899=1,J1899&lt;&gt;""),E1899-J1899,"")</f>
        <v/>
      </c>
      <c r="T1899">
        <f>IF(G1899="","",MONTH(G1899))</f>
        <v/>
      </c>
    </row>
    <row r="1900">
      <c r="A1900" s="24" t="n">
        <v>2020</v>
      </c>
      <c r="B1900" s="24" t="n">
        <v>3</v>
      </c>
      <c r="C1900" s="24" t="n">
        <v>20</v>
      </c>
      <c r="D1900" s="24" t="n">
        <v>3</v>
      </c>
      <c r="E1900" s="24" t="n">
        <v>5.62</v>
      </c>
      <c r="F1900" s="25">
        <f>IF($E1900="","",DATE(IF($A1900="",nominal_year,$A1900),$B1900,$C1900)+($D1900-IF(LEFT(hour_conv,1)="1",1,0))/24)</f>
        <v/>
      </c>
      <c r="G1900" s="26">
        <f>IF(F1900="","",INT(F1900))</f>
        <v/>
      </c>
      <c r="H1900">
        <f>IF(G1900="","",IF(AND(MONTH(G1900)*100+DAY(G1900)&gt;=season_lo,MONTH(G1900)*100+DAY(G1900)&lt;=season_hi),1,0))</f>
        <v/>
      </c>
      <c r="I1900">
        <f>IF(G1900="","",G1900-first_day+1)</f>
        <v/>
      </c>
      <c r="J1900" s="27">
        <f>IF(I1900="","",INDEX(Daily!$J$2:$J$421,I1900))</f>
        <v/>
      </c>
      <c r="K1900" s="27">
        <f>IF(J1900="","",J1900+cat_offset)</f>
        <v/>
      </c>
      <c r="L1900" s="27">
        <f>IF(J1900="","",MAX(0,E1900-J1900)^2)</f>
        <v/>
      </c>
      <c r="M1900" s="27">
        <f>IF(J1900="","",MAX(0,E1900-(J1900+twcdh_off))^2)</f>
        <v/>
      </c>
      <c r="N1900" s="27">
        <f>IF(E1900="","",MAX(0,E1900-swcdh_thr)^2)</f>
        <v/>
      </c>
      <c r="O1900">
        <f>IF(K1900="","",ROUND(E1900-K1900,0))</f>
        <v/>
      </c>
      <c r="P1900">
        <f>IF(O1900="","",IF(O1900&gt;=1,O1900,0))</f>
        <v/>
      </c>
      <c r="Q1900" s="27">
        <f>IF(E1900="","",MAX(0,E1900-22))</f>
        <v/>
      </c>
      <c r="R1900" s="27">
        <f>IF(H1900=1,E1900,"")</f>
        <v/>
      </c>
      <c r="S1900" s="27">
        <f>IF(AND(H1900=1,J1900&lt;&gt;""),E1900-J1900,"")</f>
        <v/>
      </c>
      <c r="T1900">
        <f>IF(G1900="","",MONTH(G1900))</f>
        <v/>
      </c>
    </row>
    <row r="1901">
      <c r="A1901" s="24" t="n">
        <v>2020</v>
      </c>
      <c r="B1901" s="24" t="n">
        <v>3</v>
      </c>
      <c r="C1901" s="24" t="n">
        <v>20</v>
      </c>
      <c r="D1901" s="24" t="n">
        <v>4</v>
      </c>
      <c r="E1901" s="24" t="n">
        <v>4.86</v>
      </c>
      <c r="F1901" s="25">
        <f>IF($E1901="","",DATE(IF($A1901="",nominal_year,$A1901),$B1901,$C1901)+($D1901-IF(LEFT(hour_conv,1)="1",1,0))/24)</f>
        <v/>
      </c>
      <c r="G1901" s="26">
        <f>IF(F1901="","",INT(F1901))</f>
        <v/>
      </c>
      <c r="H1901">
        <f>IF(G1901="","",IF(AND(MONTH(G1901)*100+DAY(G1901)&gt;=season_lo,MONTH(G1901)*100+DAY(G1901)&lt;=season_hi),1,0))</f>
        <v/>
      </c>
      <c r="I1901">
        <f>IF(G1901="","",G1901-first_day+1)</f>
        <v/>
      </c>
      <c r="J1901" s="27">
        <f>IF(I1901="","",INDEX(Daily!$J$2:$J$421,I1901))</f>
        <v/>
      </c>
      <c r="K1901" s="27">
        <f>IF(J1901="","",J1901+cat_offset)</f>
        <v/>
      </c>
      <c r="L1901" s="27">
        <f>IF(J1901="","",MAX(0,E1901-J1901)^2)</f>
        <v/>
      </c>
      <c r="M1901" s="27">
        <f>IF(J1901="","",MAX(0,E1901-(J1901+twcdh_off))^2)</f>
        <v/>
      </c>
      <c r="N1901" s="27">
        <f>IF(E1901="","",MAX(0,E1901-swcdh_thr)^2)</f>
        <v/>
      </c>
      <c r="O1901">
        <f>IF(K1901="","",ROUND(E1901-K1901,0))</f>
        <v/>
      </c>
      <c r="P1901">
        <f>IF(O1901="","",IF(O1901&gt;=1,O1901,0))</f>
        <v/>
      </c>
      <c r="Q1901" s="27">
        <f>IF(E1901="","",MAX(0,E1901-22))</f>
        <v/>
      </c>
      <c r="R1901" s="27">
        <f>IF(H1901=1,E1901,"")</f>
        <v/>
      </c>
      <c r="S1901" s="27">
        <f>IF(AND(H1901=1,J1901&lt;&gt;""),E1901-J1901,"")</f>
        <v/>
      </c>
      <c r="T1901">
        <f>IF(G1901="","",MONTH(G1901))</f>
        <v/>
      </c>
    </row>
    <row r="1902">
      <c r="A1902" s="24" t="n">
        <v>2020</v>
      </c>
      <c r="B1902" s="24" t="n">
        <v>3</v>
      </c>
      <c r="C1902" s="24" t="n">
        <v>20</v>
      </c>
      <c r="D1902" s="24" t="n">
        <v>5</v>
      </c>
      <c r="E1902" s="24" t="n">
        <v>5.56</v>
      </c>
      <c r="F1902" s="25">
        <f>IF($E1902="","",DATE(IF($A1902="",nominal_year,$A1902),$B1902,$C1902)+($D1902-IF(LEFT(hour_conv,1)="1",1,0))/24)</f>
        <v/>
      </c>
      <c r="G1902" s="26">
        <f>IF(F1902="","",INT(F1902))</f>
        <v/>
      </c>
      <c r="H1902">
        <f>IF(G1902="","",IF(AND(MONTH(G1902)*100+DAY(G1902)&gt;=season_lo,MONTH(G1902)*100+DAY(G1902)&lt;=season_hi),1,0))</f>
        <v/>
      </c>
      <c r="I1902">
        <f>IF(G1902="","",G1902-first_day+1)</f>
        <v/>
      </c>
      <c r="J1902" s="27">
        <f>IF(I1902="","",INDEX(Daily!$J$2:$J$421,I1902))</f>
        <v/>
      </c>
      <c r="K1902" s="27">
        <f>IF(J1902="","",J1902+cat_offset)</f>
        <v/>
      </c>
      <c r="L1902" s="27">
        <f>IF(J1902="","",MAX(0,E1902-J1902)^2)</f>
        <v/>
      </c>
      <c r="M1902" s="27">
        <f>IF(J1902="","",MAX(0,E1902-(J1902+twcdh_off))^2)</f>
        <v/>
      </c>
      <c r="N1902" s="27">
        <f>IF(E1902="","",MAX(0,E1902-swcdh_thr)^2)</f>
        <v/>
      </c>
      <c r="O1902">
        <f>IF(K1902="","",ROUND(E1902-K1902,0))</f>
        <v/>
      </c>
      <c r="P1902">
        <f>IF(O1902="","",IF(O1902&gt;=1,O1902,0))</f>
        <v/>
      </c>
      <c r="Q1902" s="27">
        <f>IF(E1902="","",MAX(0,E1902-22))</f>
        <v/>
      </c>
      <c r="R1902" s="27">
        <f>IF(H1902=1,E1902,"")</f>
        <v/>
      </c>
      <c r="S1902" s="27">
        <f>IF(AND(H1902=1,J1902&lt;&gt;""),E1902-J1902,"")</f>
        <v/>
      </c>
      <c r="T1902">
        <f>IF(G1902="","",MONTH(G1902))</f>
        <v/>
      </c>
    </row>
    <row r="1903">
      <c r="A1903" s="24" t="n">
        <v>2020</v>
      </c>
      <c r="B1903" s="24" t="n">
        <v>3</v>
      </c>
      <c r="C1903" s="24" t="n">
        <v>20</v>
      </c>
      <c r="D1903" s="24" t="n">
        <v>6</v>
      </c>
      <c r="E1903" s="24" t="n">
        <v>5.33</v>
      </c>
      <c r="F1903" s="25">
        <f>IF($E1903="","",DATE(IF($A1903="",nominal_year,$A1903),$B1903,$C1903)+($D1903-IF(LEFT(hour_conv,1)="1",1,0))/24)</f>
        <v/>
      </c>
      <c r="G1903" s="26">
        <f>IF(F1903="","",INT(F1903))</f>
        <v/>
      </c>
      <c r="H1903">
        <f>IF(G1903="","",IF(AND(MONTH(G1903)*100+DAY(G1903)&gt;=season_lo,MONTH(G1903)*100+DAY(G1903)&lt;=season_hi),1,0))</f>
        <v/>
      </c>
      <c r="I1903">
        <f>IF(G1903="","",G1903-first_day+1)</f>
        <v/>
      </c>
      <c r="J1903" s="27">
        <f>IF(I1903="","",INDEX(Daily!$J$2:$J$421,I1903))</f>
        <v/>
      </c>
      <c r="K1903" s="27">
        <f>IF(J1903="","",J1903+cat_offset)</f>
        <v/>
      </c>
      <c r="L1903" s="27">
        <f>IF(J1903="","",MAX(0,E1903-J1903)^2)</f>
        <v/>
      </c>
      <c r="M1903" s="27">
        <f>IF(J1903="","",MAX(0,E1903-(J1903+twcdh_off))^2)</f>
        <v/>
      </c>
      <c r="N1903" s="27">
        <f>IF(E1903="","",MAX(0,E1903-swcdh_thr)^2)</f>
        <v/>
      </c>
      <c r="O1903">
        <f>IF(K1903="","",ROUND(E1903-K1903,0))</f>
        <v/>
      </c>
      <c r="P1903">
        <f>IF(O1903="","",IF(O1903&gt;=1,O1903,0))</f>
        <v/>
      </c>
      <c r="Q1903" s="27">
        <f>IF(E1903="","",MAX(0,E1903-22))</f>
        <v/>
      </c>
      <c r="R1903" s="27">
        <f>IF(H1903=1,E1903,"")</f>
        <v/>
      </c>
      <c r="S1903" s="27">
        <f>IF(AND(H1903=1,J1903&lt;&gt;""),E1903-J1903,"")</f>
        <v/>
      </c>
      <c r="T1903">
        <f>IF(G1903="","",MONTH(G1903))</f>
        <v/>
      </c>
    </row>
    <row r="1904">
      <c r="A1904" s="24" t="n">
        <v>2020</v>
      </c>
      <c r="B1904" s="24" t="n">
        <v>3</v>
      </c>
      <c r="C1904" s="24" t="n">
        <v>20</v>
      </c>
      <c r="D1904" s="24" t="n">
        <v>7</v>
      </c>
      <c r="E1904" s="24" t="n">
        <v>6.72</v>
      </c>
      <c r="F1904" s="25">
        <f>IF($E1904="","",DATE(IF($A1904="",nominal_year,$A1904),$B1904,$C1904)+($D1904-IF(LEFT(hour_conv,1)="1",1,0))/24)</f>
        <v/>
      </c>
      <c r="G1904" s="26">
        <f>IF(F1904="","",INT(F1904))</f>
        <v/>
      </c>
      <c r="H1904">
        <f>IF(G1904="","",IF(AND(MONTH(G1904)*100+DAY(G1904)&gt;=season_lo,MONTH(G1904)*100+DAY(G1904)&lt;=season_hi),1,0))</f>
        <v/>
      </c>
      <c r="I1904">
        <f>IF(G1904="","",G1904-first_day+1)</f>
        <v/>
      </c>
      <c r="J1904" s="27">
        <f>IF(I1904="","",INDEX(Daily!$J$2:$J$421,I1904))</f>
        <v/>
      </c>
      <c r="K1904" s="27">
        <f>IF(J1904="","",J1904+cat_offset)</f>
        <v/>
      </c>
      <c r="L1904" s="27">
        <f>IF(J1904="","",MAX(0,E1904-J1904)^2)</f>
        <v/>
      </c>
      <c r="M1904" s="27">
        <f>IF(J1904="","",MAX(0,E1904-(J1904+twcdh_off))^2)</f>
        <v/>
      </c>
      <c r="N1904" s="27">
        <f>IF(E1904="","",MAX(0,E1904-swcdh_thr)^2)</f>
        <v/>
      </c>
      <c r="O1904">
        <f>IF(K1904="","",ROUND(E1904-K1904,0))</f>
        <v/>
      </c>
      <c r="P1904">
        <f>IF(O1904="","",IF(O1904&gt;=1,O1904,0))</f>
        <v/>
      </c>
      <c r="Q1904" s="27">
        <f>IF(E1904="","",MAX(0,E1904-22))</f>
        <v/>
      </c>
      <c r="R1904" s="27">
        <f>IF(H1904=1,E1904,"")</f>
        <v/>
      </c>
      <c r="S1904" s="27">
        <f>IF(AND(H1904=1,J1904&lt;&gt;""),E1904-J1904,"")</f>
        <v/>
      </c>
      <c r="T1904">
        <f>IF(G1904="","",MONTH(G1904))</f>
        <v/>
      </c>
    </row>
    <row r="1905">
      <c r="A1905" s="24" t="n">
        <v>2020</v>
      </c>
      <c r="B1905" s="24" t="n">
        <v>3</v>
      </c>
      <c r="C1905" s="24" t="n">
        <v>20</v>
      </c>
      <c r="D1905" s="24" t="n">
        <v>8</v>
      </c>
      <c r="E1905" s="24" t="n">
        <v>7.01</v>
      </c>
      <c r="F1905" s="25">
        <f>IF($E1905="","",DATE(IF($A1905="",nominal_year,$A1905),$B1905,$C1905)+($D1905-IF(LEFT(hour_conv,1)="1",1,0))/24)</f>
        <v/>
      </c>
      <c r="G1905" s="26">
        <f>IF(F1905="","",INT(F1905))</f>
        <v/>
      </c>
      <c r="H1905">
        <f>IF(G1905="","",IF(AND(MONTH(G1905)*100+DAY(G1905)&gt;=season_lo,MONTH(G1905)*100+DAY(G1905)&lt;=season_hi),1,0))</f>
        <v/>
      </c>
      <c r="I1905">
        <f>IF(G1905="","",G1905-first_day+1)</f>
        <v/>
      </c>
      <c r="J1905" s="27">
        <f>IF(I1905="","",INDEX(Daily!$J$2:$J$421,I1905))</f>
        <v/>
      </c>
      <c r="K1905" s="27">
        <f>IF(J1905="","",J1905+cat_offset)</f>
        <v/>
      </c>
      <c r="L1905" s="27">
        <f>IF(J1905="","",MAX(0,E1905-J1905)^2)</f>
        <v/>
      </c>
      <c r="M1905" s="27">
        <f>IF(J1905="","",MAX(0,E1905-(J1905+twcdh_off))^2)</f>
        <v/>
      </c>
      <c r="N1905" s="27">
        <f>IF(E1905="","",MAX(0,E1905-swcdh_thr)^2)</f>
        <v/>
      </c>
      <c r="O1905">
        <f>IF(K1905="","",ROUND(E1905-K1905,0))</f>
        <v/>
      </c>
      <c r="P1905">
        <f>IF(O1905="","",IF(O1905&gt;=1,O1905,0))</f>
        <v/>
      </c>
      <c r="Q1905" s="27">
        <f>IF(E1905="","",MAX(0,E1905-22))</f>
        <v/>
      </c>
      <c r="R1905" s="27">
        <f>IF(H1905=1,E1905,"")</f>
        <v/>
      </c>
      <c r="S1905" s="27">
        <f>IF(AND(H1905=1,J1905&lt;&gt;""),E1905-J1905,"")</f>
        <v/>
      </c>
      <c r="T1905">
        <f>IF(G1905="","",MONTH(G1905))</f>
        <v/>
      </c>
    </row>
    <row r="1906">
      <c r="A1906" s="24" t="n">
        <v>2020</v>
      </c>
      <c r="B1906" s="24" t="n">
        <v>3</v>
      </c>
      <c r="C1906" s="24" t="n">
        <v>20</v>
      </c>
      <c r="D1906" s="24" t="n">
        <v>9</v>
      </c>
      <c r="E1906" s="24" t="n">
        <v>7.75</v>
      </c>
      <c r="F1906" s="25">
        <f>IF($E1906="","",DATE(IF($A1906="",nominal_year,$A1906),$B1906,$C1906)+($D1906-IF(LEFT(hour_conv,1)="1",1,0))/24)</f>
        <v/>
      </c>
      <c r="G1906" s="26">
        <f>IF(F1906="","",INT(F1906))</f>
        <v/>
      </c>
      <c r="H1906">
        <f>IF(G1906="","",IF(AND(MONTH(G1906)*100+DAY(G1906)&gt;=season_lo,MONTH(G1906)*100+DAY(G1906)&lt;=season_hi),1,0))</f>
        <v/>
      </c>
      <c r="I1906">
        <f>IF(G1906="","",G1906-first_day+1)</f>
        <v/>
      </c>
      <c r="J1906" s="27">
        <f>IF(I1906="","",INDEX(Daily!$J$2:$J$421,I1906))</f>
        <v/>
      </c>
      <c r="K1906" s="27">
        <f>IF(J1906="","",J1906+cat_offset)</f>
        <v/>
      </c>
      <c r="L1906" s="27">
        <f>IF(J1906="","",MAX(0,E1906-J1906)^2)</f>
        <v/>
      </c>
      <c r="M1906" s="27">
        <f>IF(J1906="","",MAX(0,E1906-(J1906+twcdh_off))^2)</f>
        <v/>
      </c>
      <c r="N1906" s="27">
        <f>IF(E1906="","",MAX(0,E1906-swcdh_thr)^2)</f>
        <v/>
      </c>
      <c r="O1906">
        <f>IF(K1906="","",ROUND(E1906-K1906,0))</f>
        <v/>
      </c>
      <c r="P1906">
        <f>IF(O1906="","",IF(O1906&gt;=1,O1906,0))</f>
        <v/>
      </c>
      <c r="Q1906" s="27">
        <f>IF(E1906="","",MAX(0,E1906-22))</f>
        <v/>
      </c>
      <c r="R1906" s="27">
        <f>IF(H1906=1,E1906,"")</f>
        <v/>
      </c>
      <c r="S1906" s="27">
        <f>IF(AND(H1906=1,J1906&lt;&gt;""),E1906-J1906,"")</f>
        <v/>
      </c>
      <c r="T1906">
        <f>IF(G1906="","",MONTH(G1906))</f>
        <v/>
      </c>
    </row>
    <row r="1907">
      <c r="A1907" s="24" t="n">
        <v>2020</v>
      </c>
      <c r="B1907" s="24" t="n">
        <v>3</v>
      </c>
      <c r="C1907" s="24" t="n">
        <v>20</v>
      </c>
      <c r="D1907" s="24" t="n">
        <v>10</v>
      </c>
      <c r="E1907" s="24" t="n">
        <v>8.970000000000001</v>
      </c>
      <c r="F1907" s="25">
        <f>IF($E1907="","",DATE(IF($A1907="",nominal_year,$A1907),$B1907,$C1907)+($D1907-IF(LEFT(hour_conv,1)="1",1,0))/24)</f>
        <v/>
      </c>
      <c r="G1907" s="26">
        <f>IF(F1907="","",INT(F1907))</f>
        <v/>
      </c>
      <c r="H1907">
        <f>IF(G1907="","",IF(AND(MONTH(G1907)*100+DAY(G1907)&gt;=season_lo,MONTH(G1907)*100+DAY(G1907)&lt;=season_hi),1,0))</f>
        <v/>
      </c>
      <c r="I1907">
        <f>IF(G1907="","",G1907-first_day+1)</f>
        <v/>
      </c>
      <c r="J1907" s="27">
        <f>IF(I1907="","",INDEX(Daily!$J$2:$J$421,I1907))</f>
        <v/>
      </c>
      <c r="K1907" s="27">
        <f>IF(J1907="","",J1907+cat_offset)</f>
        <v/>
      </c>
      <c r="L1907" s="27">
        <f>IF(J1907="","",MAX(0,E1907-J1907)^2)</f>
        <v/>
      </c>
      <c r="M1907" s="27">
        <f>IF(J1907="","",MAX(0,E1907-(J1907+twcdh_off))^2)</f>
        <v/>
      </c>
      <c r="N1907" s="27">
        <f>IF(E1907="","",MAX(0,E1907-swcdh_thr)^2)</f>
        <v/>
      </c>
      <c r="O1907">
        <f>IF(K1907="","",ROUND(E1907-K1907,0))</f>
        <v/>
      </c>
      <c r="P1907">
        <f>IF(O1907="","",IF(O1907&gt;=1,O1907,0))</f>
        <v/>
      </c>
      <c r="Q1907" s="27">
        <f>IF(E1907="","",MAX(0,E1907-22))</f>
        <v/>
      </c>
      <c r="R1907" s="27">
        <f>IF(H1907=1,E1907,"")</f>
        <v/>
      </c>
      <c r="S1907" s="27">
        <f>IF(AND(H1907=1,J1907&lt;&gt;""),E1907-J1907,"")</f>
        <v/>
      </c>
      <c r="T1907">
        <f>IF(G1907="","",MONTH(G1907))</f>
        <v/>
      </c>
    </row>
    <row r="1908">
      <c r="A1908" s="24" t="n">
        <v>2020</v>
      </c>
      <c r="B1908" s="24" t="n">
        <v>3</v>
      </c>
      <c r="C1908" s="24" t="n">
        <v>20</v>
      </c>
      <c r="D1908" s="24" t="n">
        <v>11</v>
      </c>
      <c r="E1908" s="24" t="n">
        <v>9.85</v>
      </c>
      <c r="F1908" s="25">
        <f>IF($E1908="","",DATE(IF($A1908="",nominal_year,$A1908),$B1908,$C1908)+($D1908-IF(LEFT(hour_conv,1)="1",1,0))/24)</f>
        <v/>
      </c>
      <c r="G1908" s="26">
        <f>IF(F1908="","",INT(F1908))</f>
        <v/>
      </c>
      <c r="H1908">
        <f>IF(G1908="","",IF(AND(MONTH(G1908)*100+DAY(G1908)&gt;=season_lo,MONTH(G1908)*100+DAY(G1908)&lt;=season_hi),1,0))</f>
        <v/>
      </c>
      <c r="I1908">
        <f>IF(G1908="","",G1908-first_day+1)</f>
        <v/>
      </c>
      <c r="J1908" s="27">
        <f>IF(I1908="","",INDEX(Daily!$J$2:$J$421,I1908))</f>
        <v/>
      </c>
      <c r="K1908" s="27">
        <f>IF(J1908="","",J1908+cat_offset)</f>
        <v/>
      </c>
      <c r="L1908" s="27">
        <f>IF(J1908="","",MAX(0,E1908-J1908)^2)</f>
        <v/>
      </c>
      <c r="M1908" s="27">
        <f>IF(J1908="","",MAX(0,E1908-(J1908+twcdh_off))^2)</f>
        <v/>
      </c>
      <c r="N1908" s="27">
        <f>IF(E1908="","",MAX(0,E1908-swcdh_thr)^2)</f>
        <v/>
      </c>
      <c r="O1908">
        <f>IF(K1908="","",ROUND(E1908-K1908,0))</f>
        <v/>
      </c>
      <c r="P1908">
        <f>IF(O1908="","",IF(O1908&gt;=1,O1908,0))</f>
        <v/>
      </c>
      <c r="Q1908" s="27">
        <f>IF(E1908="","",MAX(0,E1908-22))</f>
        <v/>
      </c>
      <c r="R1908" s="27">
        <f>IF(H1908=1,E1908,"")</f>
        <v/>
      </c>
      <c r="S1908" s="27">
        <f>IF(AND(H1908=1,J1908&lt;&gt;""),E1908-J1908,"")</f>
        <v/>
      </c>
      <c r="T1908">
        <f>IF(G1908="","",MONTH(G1908))</f>
        <v/>
      </c>
    </row>
    <row r="1909">
      <c r="A1909" s="24" t="n">
        <v>2020</v>
      </c>
      <c r="B1909" s="24" t="n">
        <v>3</v>
      </c>
      <c r="C1909" s="24" t="n">
        <v>20</v>
      </c>
      <c r="D1909" s="24" t="n">
        <v>12</v>
      </c>
      <c r="E1909" s="24" t="n">
        <v>11.21</v>
      </c>
      <c r="F1909" s="25">
        <f>IF($E1909="","",DATE(IF($A1909="",nominal_year,$A1909),$B1909,$C1909)+($D1909-IF(LEFT(hour_conv,1)="1",1,0))/24)</f>
        <v/>
      </c>
      <c r="G1909" s="26">
        <f>IF(F1909="","",INT(F1909))</f>
        <v/>
      </c>
      <c r="H1909">
        <f>IF(G1909="","",IF(AND(MONTH(G1909)*100+DAY(G1909)&gt;=season_lo,MONTH(G1909)*100+DAY(G1909)&lt;=season_hi),1,0))</f>
        <v/>
      </c>
      <c r="I1909">
        <f>IF(G1909="","",G1909-first_day+1)</f>
        <v/>
      </c>
      <c r="J1909" s="27">
        <f>IF(I1909="","",INDEX(Daily!$J$2:$J$421,I1909))</f>
        <v/>
      </c>
      <c r="K1909" s="27">
        <f>IF(J1909="","",J1909+cat_offset)</f>
        <v/>
      </c>
      <c r="L1909" s="27">
        <f>IF(J1909="","",MAX(0,E1909-J1909)^2)</f>
        <v/>
      </c>
      <c r="M1909" s="27">
        <f>IF(J1909="","",MAX(0,E1909-(J1909+twcdh_off))^2)</f>
        <v/>
      </c>
      <c r="N1909" s="27">
        <f>IF(E1909="","",MAX(0,E1909-swcdh_thr)^2)</f>
        <v/>
      </c>
      <c r="O1909">
        <f>IF(K1909="","",ROUND(E1909-K1909,0))</f>
        <v/>
      </c>
      <c r="P1909">
        <f>IF(O1909="","",IF(O1909&gt;=1,O1909,0))</f>
        <v/>
      </c>
      <c r="Q1909" s="27">
        <f>IF(E1909="","",MAX(0,E1909-22))</f>
        <v/>
      </c>
      <c r="R1909" s="27">
        <f>IF(H1909=1,E1909,"")</f>
        <v/>
      </c>
      <c r="S1909" s="27">
        <f>IF(AND(H1909=1,J1909&lt;&gt;""),E1909-J1909,"")</f>
        <v/>
      </c>
      <c r="T1909">
        <f>IF(G1909="","",MONTH(G1909))</f>
        <v/>
      </c>
    </row>
    <row r="1910">
      <c r="A1910" s="24" t="n">
        <v>2020</v>
      </c>
      <c r="B1910" s="24" t="n">
        <v>3</v>
      </c>
      <c r="C1910" s="24" t="n">
        <v>20</v>
      </c>
      <c r="D1910" s="24" t="n">
        <v>13</v>
      </c>
      <c r="E1910" s="24" t="n">
        <v>12.04</v>
      </c>
      <c r="F1910" s="25">
        <f>IF($E1910="","",DATE(IF($A1910="",nominal_year,$A1910),$B1910,$C1910)+($D1910-IF(LEFT(hour_conv,1)="1",1,0))/24)</f>
        <v/>
      </c>
      <c r="G1910" s="26">
        <f>IF(F1910="","",INT(F1910))</f>
        <v/>
      </c>
      <c r="H1910">
        <f>IF(G1910="","",IF(AND(MONTH(G1910)*100+DAY(G1910)&gt;=season_lo,MONTH(G1910)*100+DAY(G1910)&lt;=season_hi),1,0))</f>
        <v/>
      </c>
      <c r="I1910">
        <f>IF(G1910="","",G1910-first_day+1)</f>
        <v/>
      </c>
      <c r="J1910" s="27">
        <f>IF(I1910="","",INDEX(Daily!$J$2:$J$421,I1910))</f>
        <v/>
      </c>
      <c r="K1910" s="27">
        <f>IF(J1910="","",J1910+cat_offset)</f>
        <v/>
      </c>
      <c r="L1910" s="27">
        <f>IF(J1910="","",MAX(0,E1910-J1910)^2)</f>
        <v/>
      </c>
      <c r="M1910" s="27">
        <f>IF(J1910="","",MAX(0,E1910-(J1910+twcdh_off))^2)</f>
        <v/>
      </c>
      <c r="N1910" s="27">
        <f>IF(E1910="","",MAX(0,E1910-swcdh_thr)^2)</f>
        <v/>
      </c>
      <c r="O1910">
        <f>IF(K1910="","",ROUND(E1910-K1910,0))</f>
        <v/>
      </c>
      <c r="P1910">
        <f>IF(O1910="","",IF(O1910&gt;=1,O1910,0))</f>
        <v/>
      </c>
      <c r="Q1910" s="27">
        <f>IF(E1910="","",MAX(0,E1910-22))</f>
        <v/>
      </c>
      <c r="R1910" s="27">
        <f>IF(H1910=1,E1910,"")</f>
        <v/>
      </c>
      <c r="S1910" s="27">
        <f>IF(AND(H1910=1,J1910&lt;&gt;""),E1910-J1910,"")</f>
        <v/>
      </c>
      <c r="T1910">
        <f>IF(G1910="","",MONTH(G1910))</f>
        <v/>
      </c>
    </row>
    <row r="1911">
      <c r="A1911" s="24" t="n">
        <v>2020</v>
      </c>
      <c r="B1911" s="24" t="n">
        <v>3</v>
      </c>
      <c r="C1911" s="24" t="n">
        <v>20</v>
      </c>
      <c r="D1911" s="24" t="n">
        <v>14</v>
      </c>
      <c r="E1911" s="24" t="n">
        <v>12.62</v>
      </c>
      <c r="F1911" s="25">
        <f>IF($E1911="","",DATE(IF($A1911="",nominal_year,$A1911),$B1911,$C1911)+($D1911-IF(LEFT(hour_conv,1)="1",1,0))/24)</f>
        <v/>
      </c>
      <c r="G1911" s="26">
        <f>IF(F1911="","",INT(F1911))</f>
        <v/>
      </c>
      <c r="H1911">
        <f>IF(G1911="","",IF(AND(MONTH(G1911)*100+DAY(G1911)&gt;=season_lo,MONTH(G1911)*100+DAY(G1911)&lt;=season_hi),1,0))</f>
        <v/>
      </c>
      <c r="I1911">
        <f>IF(G1911="","",G1911-first_day+1)</f>
        <v/>
      </c>
      <c r="J1911" s="27">
        <f>IF(I1911="","",INDEX(Daily!$J$2:$J$421,I1911))</f>
        <v/>
      </c>
      <c r="K1911" s="27">
        <f>IF(J1911="","",J1911+cat_offset)</f>
        <v/>
      </c>
      <c r="L1911" s="27">
        <f>IF(J1911="","",MAX(0,E1911-J1911)^2)</f>
        <v/>
      </c>
      <c r="M1911" s="27">
        <f>IF(J1911="","",MAX(0,E1911-(J1911+twcdh_off))^2)</f>
        <v/>
      </c>
      <c r="N1911" s="27">
        <f>IF(E1911="","",MAX(0,E1911-swcdh_thr)^2)</f>
        <v/>
      </c>
      <c r="O1911">
        <f>IF(K1911="","",ROUND(E1911-K1911,0))</f>
        <v/>
      </c>
      <c r="P1911">
        <f>IF(O1911="","",IF(O1911&gt;=1,O1911,0))</f>
        <v/>
      </c>
      <c r="Q1911" s="27">
        <f>IF(E1911="","",MAX(0,E1911-22))</f>
        <v/>
      </c>
      <c r="R1911" s="27">
        <f>IF(H1911=1,E1911,"")</f>
        <v/>
      </c>
      <c r="S1911" s="27">
        <f>IF(AND(H1911=1,J1911&lt;&gt;""),E1911-J1911,"")</f>
        <v/>
      </c>
      <c r="T1911">
        <f>IF(G1911="","",MONTH(G1911))</f>
        <v/>
      </c>
    </row>
    <row r="1912">
      <c r="A1912" s="24" t="n">
        <v>2020</v>
      </c>
      <c r="B1912" s="24" t="n">
        <v>3</v>
      </c>
      <c r="C1912" s="24" t="n">
        <v>20</v>
      </c>
      <c r="D1912" s="24" t="n">
        <v>15</v>
      </c>
      <c r="E1912" s="24" t="n">
        <v>12.79</v>
      </c>
      <c r="F1912" s="25">
        <f>IF($E1912="","",DATE(IF($A1912="",nominal_year,$A1912),$B1912,$C1912)+($D1912-IF(LEFT(hour_conv,1)="1",1,0))/24)</f>
        <v/>
      </c>
      <c r="G1912" s="26">
        <f>IF(F1912="","",INT(F1912))</f>
        <v/>
      </c>
      <c r="H1912">
        <f>IF(G1912="","",IF(AND(MONTH(G1912)*100+DAY(G1912)&gt;=season_lo,MONTH(G1912)*100+DAY(G1912)&lt;=season_hi),1,0))</f>
        <v/>
      </c>
      <c r="I1912">
        <f>IF(G1912="","",G1912-first_day+1)</f>
        <v/>
      </c>
      <c r="J1912" s="27">
        <f>IF(I1912="","",INDEX(Daily!$J$2:$J$421,I1912))</f>
        <v/>
      </c>
      <c r="K1912" s="27">
        <f>IF(J1912="","",J1912+cat_offset)</f>
        <v/>
      </c>
      <c r="L1912" s="27">
        <f>IF(J1912="","",MAX(0,E1912-J1912)^2)</f>
        <v/>
      </c>
      <c r="M1912" s="27">
        <f>IF(J1912="","",MAX(0,E1912-(J1912+twcdh_off))^2)</f>
        <v/>
      </c>
      <c r="N1912" s="27">
        <f>IF(E1912="","",MAX(0,E1912-swcdh_thr)^2)</f>
        <v/>
      </c>
      <c r="O1912">
        <f>IF(K1912="","",ROUND(E1912-K1912,0))</f>
        <v/>
      </c>
      <c r="P1912">
        <f>IF(O1912="","",IF(O1912&gt;=1,O1912,0))</f>
        <v/>
      </c>
      <c r="Q1912" s="27">
        <f>IF(E1912="","",MAX(0,E1912-22))</f>
        <v/>
      </c>
      <c r="R1912" s="27">
        <f>IF(H1912=1,E1912,"")</f>
        <v/>
      </c>
      <c r="S1912" s="27">
        <f>IF(AND(H1912=1,J1912&lt;&gt;""),E1912-J1912,"")</f>
        <v/>
      </c>
      <c r="T1912">
        <f>IF(G1912="","",MONTH(G1912))</f>
        <v/>
      </c>
    </row>
    <row r="1913">
      <c r="A1913" s="24" t="n">
        <v>2020</v>
      </c>
      <c r="B1913" s="24" t="n">
        <v>3</v>
      </c>
      <c r="C1913" s="24" t="n">
        <v>20</v>
      </c>
      <c r="D1913" s="24" t="n">
        <v>16</v>
      </c>
      <c r="E1913" s="24" t="n">
        <v>11.69</v>
      </c>
      <c r="F1913" s="25">
        <f>IF($E1913="","",DATE(IF($A1913="",nominal_year,$A1913),$B1913,$C1913)+($D1913-IF(LEFT(hour_conv,1)="1",1,0))/24)</f>
        <v/>
      </c>
      <c r="G1913" s="26">
        <f>IF(F1913="","",INT(F1913))</f>
        <v/>
      </c>
      <c r="H1913">
        <f>IF(G1913="","",IF(AND(MONTH(G1913)*100+DAY(G1913)&gt;=season_lo,MONTH(G1913)*100+DAY(G1913)&lt;=season_hi),1,0))</f>
        <v/>
      </c>
      <c r="I1913">
        <f>IF(G1913="","",G1913-first_day+1)</f>
        <v/>
      </c>
      <c r="J1913" s="27">
        <f>IF(I1913="","",INDEX(Daily!$J$2:$J$421,I1913))</f>
        <v/>
      </c>
      <c r="K1913" s="27">
        <f>IF(J1913="","",J1913+cat_offset)</f>
        <v/>
      </c>
      <c r="L1913" s="27">
        <f>IF(J1913="","",MAX(0,E1913-J1913)^2)</f>
        <v/>
      </c>
      <c r="M1913" s="27">
        <f>IF(J1913="","",MAX(0,E1913-(J1913+twcdh_off))^2)</f>
        <v/>
      </c>
      <c r="N1913" s="27">
        <f>IF(E1913="","",MAX(0,E1913-swcdh_thr)^2)</f>
        <v/>
      </c>
      <c r="O1913">
        <f>IF(K1913="","",ROUND(E1913-K1913,0))</f>
        <v/>
      </c>
      <c r="P1913">
        <f>IF(O1913="","",IF(O1913&gt;=1,O1913,0))</f>
        <v/>
      </c>
      <c r="Q1913" s="27">
        <f>IF(E1913="","",MAX(0,E1913-22))</f>
        <v/>
      </c>
      <c r="R1913" s="27">
        <f>IF(H1913=1,E1913,"")</f>
        <v/>
      </c>
      <c r="S1913" s="27">
        <f>IF(AND(H1913=1,J1913&lt;&gt;""),E1913-J1913,"")</f>
        <v/>
      </c>
      <c r="T1913">
        <f>IF(G1913="","",MONTH(G1913))</f>
        <v/>
      </c>
    </row>
    <row r="1914">
      <c r="A1914" s="24" t="n">
        <v>2020</v>
      </c>
      <c r="B1914" s="24" t="n">
        <v>3</v>
      </c>
      <c r="C1914" s="24" t="n">
        <v>20</v>
      </c>
      <c r="D1914" s="24" t="n">
        <v>17</v>
      </c>
      <c r="E1914" s="24" t="n">
        <v>13.06</v>
      </c>
      <c r="F1914" s="25">
        <f>IF($E1914="","",DATE(IF($A1914="",nominal_year,$A1914),$B1914,$C1914)+($D1914-IF(LEFT(hour_conv,1)="1",1,0))/24)</f>
        <v/>
      </c>
      <c r="G1914" s="26">
        <f>IF(F1914="","",INT(F1914))</f>
        <v/>
      </c>
      <c r="H1914">
        <f>IF(G1914="","",IF(AND(MONTH(G1914)*100+DAY(G1914)&gt;=season_lo,MONTH(G1914)*100+DAY(G1914)&lt;=season_hi),1,0))</f>
        <v/>
      </c>
      <c r="I1914">
        <f>IF(G1914="","",G1914-first_day+1)</f>
        <v/>
      </c>
      <c r="J1914" s="27">
        <f>IF(I1914="","",INDEX(Daily!$J$2:$J$421,I1914))</f>
        <v/>
      </c>
      <c r="K1914" s="27">
        <f>IF(J1914="","",J1914+cat_offset)</f>
        <v/>
      </c>
      <c r="L1914" s="27">
        <f>IF(J1914="","",MAX(0,E1914-J1914)^2)</f>
        <v/>
      </c>
      <c r="M1914" s="27">
        <f>IF(J1914="","",MAX(0,E1914-(J1914+twcdh_off))^2)</f>
        <v/>
      </c>
      <c r="N1914" s="27">
        <f>IF(E1914="","",MAX(0,E1914-swcdh_thr)^2)</f>
        <v/>
      </c>
      <c r="O1914">
        <f>IF(K1914="","",ROUND(E1914-K1914,0))</f>
        <v/>
      </c>
      <c r="P1914">
        <f>IF(O1914="","",IF(O1914&gt;=1,O1914,0))</f>
        <v/>
      </c>
      <c r="Q1914" s="27">
        <f>IF(E1914="","",MAX(0,E1914-22))</f>
        <v/>
      </c>
      <c r="R1914" s="27">
        <f>IF(H1914=1,E1914,"")</f>
        <v/>
      </c>
      <c r="S1914" s="27">
        <f>IF(AND(H1914=1,J1914&lt;&gt;""),E1914-J1914,"")</f>
        <v/>
      </c>
      <c r="T1914">
        <f>IF(G1914="","",MONTH(G1914))</f>
        <v/>
      </c>
    </row>
    <row r="1915">
      <c r="A1915" s="24" t="n">
        <v>2020</v>
      </c>
      <c r="B1915" s="24" t="n">
        <v>3</v>
      </c>
      <c r="C1915" s="24" t="n">
        <v>20</v>
      </c>
      <c r="D1915" s="24" t="n">
        <v>18</v>
      </c>
      <c r="E1915" s="24" t="n">
        <v>11.87</v>
      </c>
      <c r="F1915" s="25">
        <f>IF($E1915="","",DATE(IF($A1915="",nominal_year,$A1915),$B1915,$C1915)+($D1915-IF(LEFT(hour_conv,1)="1",1,0))/24)</f>
        <v/>
      </c>
      <c r="G1915" s="26">
        <f>IF(F1915="","",INT(F1915))</f>
        <v/>
      </c>
      <c r="H1915">
        <f>IF(G1915="","",IF(AND(MONTH(G1915)*100+DAY(G1915)&gt;=season_lo,MONTH(G1915)*100+DAY(G1915)&lt;=season_hi),1,0))</f>
        <v/>
      </c>
      <c r="I1915">
        <f>IF(G1915="","",G1915-first_day+1)</f>
        <v/>
      </c>
      <c r="J1915" s="27">
        <f>IF(I1915="","",INDEX(Daily!$J$2:$J$421,I1915))</f>
        <v/>
      </c>
      <c r="K1915" s="27">
        <f>IF(J1915="","",J1915+cat_offset)</f>
        <v/>
      </c>
      <c r="L1915" s="27">
        <f>IF(J1915="","",MAX(0,E1915-J1915)^2)</f>
        <v/>
      </c>
      <c r="M1915" s="27">
        <f>IF(J1915="","",MAX(0,E1915-(J1915+twcdh_off))^2)</f>
        <v/>
      </c>
      <c r="N1915" s="27">
        <f>IF(E1915="","",MAX(0,E1915-swcdh_thr)^2)</f>
        <v/>
      </c>
      <c r="O1915">
        <f>IF(K1915="","",ROUND(E1915-K1915,0))</f>
        <v/>
      </c>
      <c r="P1915">
        <f>IF(O1915="","",IF(O1915&gt;=1,O1915,0))</f>
        <v/>
      </c>
      <c r="Q1915" s="27">
        <f>IF(E1915="","",MAX(0,E1915-22))</f>
        <v/>
      </c>
      <c r="R1915" s="27">
        <f>IF(H1915=1,E1915,"")</f>
        <v/>
      </c>
      <c r="S1915" s="27">
        <f>IF(AND(H1915=1,J1915&lt;&gt;""),E1915-J1915,"")</f>
        <v/>
      </c>
      <c r="T1915">
        <f>IF(G1915="","",MONTH(G1915))</f>
        <v/>
      </c>
    </row>
    <row r="1916">
      <c r="A1916" s="24" t="n">
        <v>2020</v>
      </c>
      <c r="B1916" s="24" t="n">
        <v>3</v>
      </c>
      <c r="C1916" s="24" t="n">
        <v>20</v>
      </c>
      <c r="D1916" s="24" t="n">
        <v>19</v>
      </c>
      <c r="E1916" s="24" t="n">
        <v>12.09</v>
      </c>
      <c r="F1916" s="25">
        <f>IF($E1916="","",DATE(IF($A1916="",nominal_year,$A1916),$B1916,$C1916)+($D1916-IF(LEFT(hour_conv,1)="1",1,0))/24)</f>
        <v/>
      </c>
      <c r="G1916" s="26">
        <f>IF(F1916="","",INT(F1916))</f>
        <v/>
      </c>
      <c r="H1916">
        <f>IF(G1916="","",IF(AND(MONTH(G1916)*100+DAY(G1916)&gt;=season_lo,MONTH(G1916)*100+DAY(G1916)&lt;=season_hi),1,0))</f>
        <v/>
      </c>
      <c r="I1916">
        <f>IF(G1916="","",G1916-first_day+1)</f>
        <v/>
      </c>
      <c r="J1916" s="27">
        <f>IF(I1916="","",INDEX(Daily!$J$2:$J$421,I1916))</f>
        <v/>
      </c>
      <c r="K1916" s="27">
        <f>IF(J1916="","",J1916+cat_offset)</f>
        <v/>
      </c>
      <c r="L1916" s="27">
        <f>IF(J1916="","",MAX(0,E1916-J1916)^2)</f>
        <v/>
      </c>
      <c r="M1916" s="27">
        <f>IF(J1916="","",MAX(0,E1916-(J1916+twcdh_off))^2)</f>
        <v/>
      </c>
      <c r="N1916" s="27">
        <f>IF(E1916="","",MAX(0,E1916-swcdh_thr)^2)</f>
        <v/>
      </c>
      <c r="O1916">
        <f>IF(K1916="","",ROUND(E1916-K1916,0))</f>
        <v/>
      </c>
      <c r="P1916">
        <f>IF(O1916="","",IF(O1916&gt;=1,O1916,0))</f>
        <v/>
      </c>
      <c r="Q1916" s="27">
        <f>IF(E1916="","",MAX(0,E1916-22))</f>
        <v/>
      </c>
      <c r="R1916" s="27">
        <f>IF(H1916=1,E1916,"")</f>
        <v/>
      </c>
      <c r="S1916" s="27">
        <f>IF(AND(H1916=1,J1916&lt;&gt;""),E1916-J1916,"")</f>
        <v/>
      </c>
      <c r="T1916">
        <f>IF(G1916="","",MONTH(G1916))</f>
        <v/>
      </c>
    </row>
    <row r="1917">
      <c r="A1917" s="24" t="n">
        <v>2020</v>
      </c>
      <c r="B1917" s="24" t="n">
        <v>3</v>
      </c>
      <c r="C1917" s="24" t="n">
        <v>20</v>
      </c>
      <c r="D1917" s="24" t="n">
        <v>20</v>
      </c>
      <c r="E1917" s="24" t="n">
        <v>11.62</v>
      </c>
      <c r="F1917" s="25">
        <f>IF($E1917="","",DATE(IF($A1917="",nominal_year,$A1917),$B1917,$C1917)+($D1917-IF(LEFT(hour_conv,1)="1",1,0))/24)</f>
        <v/>
      </c>
      <c r="G1917" s="26">
        <f>IF(F1917="","",INT(F1917))</f>
        <v/>
      </c>
      <c r="H1917">
        <f>IF(G1917="","",IF(AND(MONTH(G1917)*100+DAY(G1917)&gt;=season_lo,MONTH(G1917)*100+DAY(G1917)&lt;=season_hi),1,0))</f>
        <v/>
      </c>
      <c r="I1917">
        <f>IF(G1917="","",G1917-first_day+1)</f>
        <v/>
      </c>
      <c r="J1917" s="27">
        <f>IF(I1917="","",INDEX(Daily!$J$2:$J$421,I1917))</f>
        <v/>
      </c>
      <c r="K1917" s="27">
        <f>IF(J1917="","",J1917+cat_offset)</f>
        <v/>
      </c>
      <c r="L1917" s="27">
        <f>IF(J1917="","",MAX(0,E1917-J1917)^2)</f>
        <v/>
      </c>
      <c r="M1917" s="27">
        <f>IF(J1917="","",MAX(0,E1917-(J1917+twcdh_off))^2)</f>
        <v/>
      </c>
      <c r="N1917" s="27">
        <f>IF(E1917="","",MAX(0,E1917-swcdh_thr)^2)</f>
        <v/>
      </c>
      <c r="O1917">
        <f>IF(K1917="","",ROUND(E1917-K1917,0))</f>
        <v/>
      </c>
      <c r="P1917">
        <f>IF(O1917="","",IF(O1917&gt;=1,O1917,0))</f>
        <v/>
      </c>
      <c r="Q1917" s="27">
        <f>IF(E1917="","",MAX(0,E1917-22))</f>
        <v/>
      </c>
      <c r="R1917" s="27">
        <f>IF(H1917=1,E1917,"")</f>
        <v/>
      </c>
      <c r="S1917" s="27">
        <f>IF(AND(H1917=1,J1917&lt;&gt;""),E1917-J1917,"")</f>
        <v/>
      </c>
      <c r="T1917">
        <f>IF(G1917="","",MONTH(G1917))</f>
        <v/>
      </c>
    </row>
    <row r="1918">
      <c r="A1918" s="24" t="n">
        <v>2020</v>
      </c>
      <c r="B1918" s="24" t="n">
        <v>3</v>
      </c>
      <c r="C1918" s="24" t="n">
        <v>20</v>
      </c>
      <c r="D1918" s="24" t="n">
        <v>21</v>
      </c>
      <c r="E1918" s="24" t="n">
        <v>10.31</v>
      </c>
      <c r="F1918" s="25">
        <f>IF($E1918="","",DATE(IF($A1918="",nominal_year,$A1918),$B1918,$C1918)+($D1918-IF(LEFT(hour_conv,1)="1",1,0))/24)</f>
        <v/>
      </c>
      <c r="G1918" s="26">
        <f>IF(F1918="","",INT(F1918))</f>
        <v/>
      </c>
      <c r="H1918">
        <f>IF(G1918="","",IF(AND(MONTH(G1918)*100+DAY(G1918)&gt;=season_lo,MONTH(G1918)*100+DAY(G1918)&lt;=season_hi),1,0))</f>
        <v/>
      </c>
      <c r="I1918">
        <f>IF(G1918="","",G1918-first_day+1)</f>
        <v/>
      </c>
      <c r="J1918" s="27">
        <f>IF(I1918="","",INDEX(Daily!$J$2:$J$421,I1918))</f>
        <v/>
      </c>
      <c r="K1918" s="27">
        <f>IF(J1918="","",J1918+cat_offset)</f>
        <v/>
      </c>
      <c r="L1918" s="27">
        <f>IF(J1918="","",MAX(0,E1918-J1918)^2)</f>
        <v/>
      </c>
      <c r="M1918" s="27">
        <f>IF(J1918="","",MAX(0,E1918-(J1918+twcdh_off))^2)</f>
        <v/>
      </c>
      <c r="N1918" s="27">
        <f>IF(E1918="","",MAX(0,E1918-swcdh_thr)^2)</f>
        <v/>
      </c>
      <c r="O1918">
        <f>IF(K1918="","",ROUND(E1918-K1918,0))</f>
        <v/>
      </c>
      <c r="P1918">
        <f>IF(O1918="","",IF(O1918&gt;=1,O1918,0))</f>
        <v/>
      </c>
      <c r="Q1918" s="27">
        <f>IF(E1918="","",MAX(0,E1918-22))</f>
        <v/>
      </c>
      <c r="R1918" s="27">
        <f>IF(H1918=1,E1918,"")</f>
        <v/>
      </c>
      <c r="S1918" s="27">
        <f>IF(AND(H1918=1,J1918&lt;&gt;""),E1918-J1918,"")</f>
        <v/>
      </c>
      <c r="T1918">
        <f>IF(G1918="","",MONTH(G1918))</f>
        <v/>
      </c>
    </row>
    <row r="1919">
      <c r="A1919" s="24" t="n">
        <v>2020</v>
      </c>
      <c r="B1919" s="24" t="n">
        <v>3</v>
      </c>
      <c r="C1919" s="24" t="n">
        <v>20</v>
      </c>
      <c r="D1919" s="24" t="n">
        <v>22</v>
      </c>
      <c r="E1919" s="24" t="n">
        <v>9.01</v>
      </c>
      <c r="F1919" s="25">
        <f>IF($E1919="","",DATE(IF($A1919="",nominal_year,$A1919),$B1919,$C1919)+($D1919-IF(LEFT(hour_conv,1)="1",1,0))/24)</f>
        <v/>
      </c>
      <c r="G1919" s="26">
        <f>IF(F1919="","",INT(F1919))</f>
        <v/>
      </c>
      <c r="H1919">
        <f>IF(G1919="","",IF(AND(MONTH(G1919)*100+DAY(G1919)&gt;=season_lo,MONTH(G1919)*100+DAY(G1919)&lt;=season_hi),1,0))</f>
        <v/>
      </c>
      <c r="I1919">
        <f>IF(G1919="","",G1919-first_day+1)</f>
        <v/>
      </c>
      <c r="J1919" s="27">
        <f>IF(I1919="","",INDEX(Daily!$J$2:$J$421,I1919))</f>
        <v/>
      </c>
      <c r="K1919" s="27">
        <f>IF(J1919="","",J1919+cat_offset)</f>
        <v/>
      </c>
      <c r="L1919" s="27">
        <f>IF(J1919="","",MAX(0,E1919-J1919)^2)</f>
        <v/>
      </c>
      <c r="M1919" s="27">
        <f>IF(J1919="","",MAX(0,E1919-(J1919+twcdh_off))^2)</f>
        <v/>
      </c>
      <c r="N1919" s="27">
        <f>IF(E1919="","",MAX(0,E1919-swcdh_thr)^2)</f>
        <v/>
      </c>
      <c r="O1919">
        <f>IF(K1919="","",ROUND(E1919-K1919,0))</f>
        <v/>
      </c>
      <c r="P1919">
        <f>IF(O1919="","",IF(O1919&gt;=1,O1919,0))</f>
        <v/>
      </c>
      <c r="Q1919" s="27">
        <f>IF(E1919="","",MAX(0,E1919-22))</f>
        <v/>
      </c>
      <c r="R1919" s="27">
        <f>IF(H1919=1,E1919,"")</f>
        <v/>
      </c>
      <c r="S1919" s="27">
        <f>IF(AND(H1919=1,J1919&lt;&gt;""),E1919-J1919,"")</f>
        <v/>
      </c>
      <c r="T1919">
        <f>IF(G1919="","",MONTH(G1919))</f>
        <v/>
      </c>
    </row>
    <row r="1920">
      <c r="A1920" s="24" t="n">
        <v>2020</v>
      </c>
      <c r="B1920" s="24" t="n">
        <v>3</v>
      </c>
      <c r="C1920" s="24" t="n">
        <v>20</v>
      </c>
      <c r="D1920" s="24" t="n">
        <v>23</v>
      </c>
      <c r="E1920" s="24" t="n">
        <v>8.06</v>
      </c>
      <c r="F1920" s="25">
        <f>IF($E1920="","",DATE(IF($A1920="",nominal_year,$A1920),$B1920,$C1920)+($D1920-IF(LEFT(hour_conv,1)="1",1,0))/24)</f>
        <v/>
      </c>
      <c r="G1920" s="26">
        <f>IF(F1920="","",INT(F1920))</f>
        <v/>
      </c>
      <c r="H1920">
        <f>IF(G1920="","",IF(AND(MONTH(G1920)*100+DAY(G1920)&gt;=season_lo,MONTH(G1920)*100+DAY(G1920)&lt;=season_hi),1,0))</f>
        <v/>
      </c>
      <c r="I1920">
        <f>IF(G1920="","",G1920-first_day+1)</f>
        <v/>
      </c>
      <c r="J1920" s="27">
        <f>IF(I1920="","",INDEX(Daily!$J$2:$J$421,I1920))</f>
        <v/>
      </c>
      <c r="K1920" s="27">
        <f>IF(J1920="","",J1920+cat_offset)</f>
        <v/>
      </c>
      <c r="L1920" s="27">
        <f>IF(J1920="","",MAX(0,E1920-J1920)^2)</f>
        <v/>
      </c>
      <c r="M1920" s="27">
        <f>IF(J1920="","",MAX(0,E1920-(J1920+twcdh_off))^2)</f>
        <v/>
      </c>
      <c r="N1920" s="27">
        <f>IF(E1920="","",MAX(0,E1920-swcdh_thr)^2)</f>
        <v/>
      </c>
      <c r="O1920">
        <f>IF(K1920="","",ROUND(E1920-K1920,0))</f>
        <v/>
      </c>
      <c r="P1920">
        <f>IF(O1920="","",IF(O1920&gt;=1,O1920,0))</f>
        <v/>
      </c>
      <c r="Q1920" s="27">
        <f>IF(E1920="","",MAX(0,E1920-22))</f>
        <v/>
      </c>
      <c r="R1920" s="27">
        <f>IF(H1920=1,E1920,"")</f>
        <v/>
      </c>
      <c r="S1920" s="27">
        <f>IF(AND(H1920=1,J1920&lt;&gt;""),E1920-J1920,"")</f>
        <v/>
      </c>
      <c r="T1920">
        <f>IF(G1920="","",MONTH(G1920))</f>
        <v/>
      </c>
    </row>
    <row r="1921">
      <c r="A1921" s="24" t="n">
        <v>2020</v>
      </c>
      <c r="B1921" s="24" t="n">
        <v>3</v>
      </c>
      <c r="C1921" s="24" t="n">
        <v>20</v>
      </c>
      <c r="D1921" s="24" t="n">
        <v>24</v>
      </c>
      <c r="E1921" s="24" t="n">
        <v>7.11</v>
      </c>
      <c r="F1921" s="25">
        <f>IF($E1921="","",DATE(IF($A1921="",nominal_year,$A1921),$B1921,$C1921)+($D1921-IF(LEFT(hour_conv,1)="1",1,0))/24)</f>
        <v/>
      </c>
      <c r="G1921" s="26">
        <f>IF(F1921="","",INT(F1921))</f>
        <v/>
      </c>
      <c r="H1921">
        <f>IF(G1921="","",IF(AND(MONTH(G1921)*100+DAY(G1921)&gt;=season_lo,MONTH(G1921)*100+DAY(G1921)&lt;=season_hi),1,0))</f>
        <v/>
      </c>
      <c r="I1921">
        <f>IF(G1921="","",G1921-first_day+1)</f>
        <v/>
      </c>
      <c r="J1921" s="27">
        <f>IF(I1921="","",INDEX(Daily!$J$2:$J$421,I1921))</f>
        <v/>
      </c>
      <c r="K1921" s="27">
        <f>IF(J1921="","",J1921+cat_offset)</f>
        <v/>
      </c>
      <c r="L1921" s="27">
        <f>IF(J1921="","",MAX(0,E1921-J1921)^2)</f>
        <v/>
      </c>
      <c r="M1921" s="27">
        <f>IF(J1921="","",MAX(0,E1921-(J1921+twcdh_off))^2)</f>
        <v/>
      </c>
      <c r="N1921" s="27">
        <f>IF(E1921="","",MAX(0,E1921-swcdh_thr)^2)</f>
        <v/>
      </c>
      <c r="O1921">
        <f>IF(K1921="","",ROUND(E1921-K1921,0))</f>
        <v/>
      </c>
      <c r="P1921">
        <f>IF(O1921="","",IF(O1921&gt;=1,O1921,0))</f>
        <v/>
      </c>
      <c r="Q1921" s="27">
        <f>IF(E1921="","",MAX(0,E1921-22))</f>
        <v/>
      </c>
      <c r="R1921" s="27">
        <f>IF(H1921=1,E1921,"")</f>
        <v/>
      </c>
      <c r="S1921" s="27">
        <f>IF(AND(H1921=1,J1921&lt;&gt;""),E1921-J1921,"")</f>
        <v/>
      </c>
      <c r="T1921">
        <f>IF(G1921="","",MONTH(G1921))</f>
        <v/>
      </c>
    </row>
    <row r="1922">
      <c r="A1922" s="24" t="n">
        <v>2020</v>
      </c>
      <c r="B1922" s="24" t="n">
        <v>3</v>
      </c>
      <c r="C1922" s="24" t="n">
        <v>21</v>
      </c>
      <c r="D1922" s="24" t="n">
        <v>1</v>
      </c>
      <c r="E1922" s="24" t="n">
        <v>6.15</v>
      </c>
      <c r="F1922" s="25">
        <f>IF($E1922="","",DATE(IF($A1922="",nominal_year,$A1922),$B1922,$C1922)+($D1922-IF(LEFT(hour_conv,1)="1",1,0))/24)</f>
        <v/>
      </c>
      <c r="G1922" s="26">
        <f>IF(F1922="","",INT(F1922))</f>
        <v/>
      </c>
      <c r="H1922">
        <f>IF(G1922="","",IF(AND(MONTH(G1922)*100+DAY(G1922)&gt;=season_lo,MONTH(G1922)*100+DAY(G1922)&lt;=season_hi),1,0))</f>
        <v/>
      </c>
      <c r="I1922">
        <f>IF(G1922="","",G1922-first_day+1)</f>
        <v/>
      </c>
      <c r="J1922" s="27">
        <f>IF(I1922="","",INDEX(Daily!$J$2:$J$421,I1922))</f>
        <v/>
      </c>
      <c r="K1922" s="27">
        <f>IF(J1922="","",J1922+cat_offset)</f>
        <v/>
      </c>
      <c r="L1922" s="27">
        <f>IF(J1922="","",MAX(0,E1922-J1922)^2)</f>
        <v/>
      </c>
      <c r="M1922" s="27">
        <f>IF(J1922="","",MAX(0,E1922-(J1922+twcdh_off))^2)</f>
        <v/>
      </c>
      <c r="N1922" s="27">
        <f>IF(E1922="","",MAX(0,E1922-swcdh_thr)^2)</f>
        <v/>
      </c>
      <c r="O1922">
        <f>IF(K1922="","",ROUND(E1922-K1922,0))</f>
        <v/>
      </c>
      <c r="P1922">
        <f>IF(O1922="","",IF(O1922&gt;=1,O1922,0))</f>
        <v/>
      </c>
      <c r="Q1922" s="27">
        <f>IF(E1922="","",MAX(0,E1922-22))</f>
        <v/>
      </c>
      <c r="R1922" s="27">
        <f>IF(H1922=1,E1922,"")</f>
        <v/>
      </c>
      <c r="S1922" s="27">
        <f>IF(AND(H1922=1,J1922&lt;&gt;""),E1922-J1922,"")</f>
        <v/>
      </c>
      <c r="T1922">
        <f>IF(G1922="","",MONTH(G1922))</f>
        <v/>
      </c>
    </row>
    <row r="1923">
      <c r="A1923" s="24" t="n">
        <v>2020</v>
      </c>
      <c r="B1923" s="24" t="n">
        <v>3</v>
      </c>
      <c r="C1923" s="24" t="n">
        <v>21</v>
      </c>
      <c r="D1923" s="24" t="n">
        <v>2</v>
      </c>
      <c r="E1923" s="24" t="n">
        <v>5.5</v>
      </c>
      <c r="F1923" s="25">
        <f>IF($E1923="","",DATE(IF($A1923="",nominal_year,$A1923),$B1923,$C1923)+($D1923-IF(LEFT(hour_conv,1)="1",1,0))/24)</f>
        <v/>
      </c>
      <c r="G1923" s="26">
        <f>IF(F1923="","",INT(F1923))</f>
        <v/>
      </c>
      <c r="H1923">
        <f>IF(G1923="","",IF(AND(MONTH(G1923)*100+DAY(G1923)&gt;=season_lo,MONTH(G1923)*100+DAY(G1923)&lt;=season_hi),1,0))</f>
        <v/>
      </c>
      <c r="I1923">
        <f>IF(G1923="","",G1923-first_day+1)</f>
        <v/>
      </c>
      <c r="J1923" s="27">
        <f>IF(I1923="","",INDEX(Daily!$J$2:$J$421,I1923))</f>
        <v/>
      </c>
      <c r="K1923" s="27">
        <f>IF(J1923="","",J1923+cat_offset)</f>
        <v/>
      </c>
      <c r="L1923" s="27">
        <f>IF(J1923="","",MAX(0,E1923-J1923)^2)</f>
        <v/>
      </c>
      <c r="M1923" s="27">
        <f>IF(J1923="","",MAX(0,E1923-(J1923+twcdh_off))^2)</f>
        <v/>
      </c>
      <c r="N1923" s="27">
        <f>IF(E1923="","",MAX(0,E1923-swcdh_thr)^2)</f>
        <v/>
      </c>
      <c r="O1923">
        <f>IF(K1923="","",ROUND(E1923-K1923,0))</f>
        <v/>
      </c>
      <c r="P1923">
        <f>IF(O1923="","",IF(O1923&gt;=1,O1923,0))</f>
        <v/>
      </c>
      <c r="Q1923" s="27">
        <f>IF(E1923="","",MAX(0,E1923-22))</f>
        <v/>
      </c>
      <c r="R1923" s="27">
        <f>IF(H1923=1,E1923,"")</f>
        <v/>
      </c>
      <c r="S1923" s="27">
        <f>IF(AND(H1923=1,J1923&lt;&gt;""),E1923-J1923,"")</f>
        <v/>
      </c>
      <c r="T1923">
        <f>IF(G1923="","",MONTH(G1923))</f>
        <v/>
      </c>
    </row>
    <row r="1924">
      <c r="A1924" s="24" t="n">
        <v>2020</v>
      </c>
      <c r="B1924" s="24" t="n">
        <v>3</v>
      </c>
      <c r="C1924" s="24" t="n">
        <v>21</v>
      </c>
      <c r="D1924" s="24" t="n">
        <v>3</v>
      </c>
      <c r="E1924" s="24" t="n">
        <v>4.96</v>
      </c>
      <c r="F1924" s="25">
        <f>IF($E1924="","",DATE(IF($A1924="",nominal_year,$A1924),$B1924,$C1924)+($D1924-IF(LEFT(hour_conv,1)="1",1,0))/24)</f>
        <v/>
      </c>
      <c r="G1924" s="26">
        <f>IF(F1924="","",INT(F1924))</f>
        <v/>
      </c>
      <c r="H1924">
        <f>IF(G1924="","",IF(AND(MONTH(G1924)*100+DAY(G1924)&gt;=season_lo,MONTH(G1924)*100+DAY(G1924)&lt;=season_hi),1,0))</f>
        <v/>
      </c>
      <c r="I1924">
        <f>IF(G1924="","",G1924-first_day+1)</f>
        <v/>
      </c>
      <c r="J1924" s="27">
        <f>IF(I1924="","",INDEX(Daily!$J$2:$J$421,I1924))</f>
        <v/>
      </c>
      <c r="K1924" s="27">
        <f>IF(J1924="","",J1924+cat_offset)</f>
        <v/>
      </c>
      <c r="L1924" s="27">
        <f>IF(J1924="","",MAX(0,E1924-J1924)^2)</f>
        <v/>
      </c>
      <c r="M1924" s="27">
        <f>IF(J1924="","",MAX(0,E1924-(J1924+twcdh_off))^2)</f>
        <v/>
      </c>
      <c r="N1924" s="27">
        <f>IF(E1924="","",MAX(0,E1924-swcdh_thr)^2)</f>
        <v/>
      </c>
      <c r="O1924">
        <f>IF(K1924="","",ROUND(E1924-K1924,0))</f>
        <v/>
      </c>
      <c r="P1924">
        <f>IF(O1924="","",IF(O1924&gt;=1,O1924,0))</f>
        <v/>
      </c>
      <c r="Q1924" s="27">
        <f>IF(E1924="","",MAX(0,E1924-22))</f>
        <v/>
      </c>
      <c r="R1924" s="27">
        <f>IF(H1924=1,E1924,"")</f>
        <v/>
      </c>
      <c r="S1924" s="27">
        <f>IF(AND(H1924=1,J1924&lt;&gt;""),E1924-J1924,"")</f>
        <v/>
      </c>
      <c r="T1924">
        <f>IF(G1924="","",MONTH(G1924))</f>
        <v/>
      </c>
    </row>
    <row r="1925">
      <c r="A1925" s="24" t="n">
        <v>2020</v>
      </c>
      <c r="B1925" s="24" t="n">
        <v>3</v>
      </c>
      <c r="C1925" s="24" t="n">
        <v>21</v>
      </c>
      <c r="D1925" s="24" t="n">
        <v>4</v>
      </c>
      <c r="E1925" s="24" t="n">
        <v>5.67</v>
      </c>
      <c r="F1925" s="25">
        <f>IF($E1925="","",DATE(IF($A1925="",nominal_year,$A1925),$B1925,$C1925)+($D1925-IF(LEFT(hour_conv,1)="1",1,0))/24)</f>
        <v/>
      </c>
      <c r="G1925" s="26">
        <f>IF(F1925="","",INT(F1925))</f>
        <v/>
      </c>
      <c r="H1925">
        <f>IF(G1925="","",IF(AND(MONTH(G1925)*100+DAY(G1925)&gt;=season_lo,MONTH(G1925)*100+DAY(G1925)&lt;=season_hi),1,0))</f>
        <v/>
      </c>
      <c r="I1925">
        <f>IF(G1925="","",G1925-first_day+1)</f>
        <v/>
      </c>
      <c r="J1925" s="27">
        <f>IF(I1925="","",INDEX(Daily!$J$2:$J$421,I1925))</f>
        <v/>
      </c>
      <c r="K1925" s="27">
        <f>IF(J1925="","",J1925+cat_offset)</f>
        <v/>
      </c>
      <c r="L1925" s="27">
        <f>IF(J1925="","",MAX(0,E1925-J1925)^2)</f>
        <v/>
      </c>
      <c r="M1925" s="27">
        <f>IF(J1925="","",MAX(0,E1925-(J1925+twcdh_off))^2)</f>
        <v/>
      </c>
      <c r="N1925" s="27">
        <f>IF(E1925="","",MAX(0,E1925-swcdh_thr)^2)</f>
        <v/>
      </c>
      <c r="O1925">
        <f>IF(K1925="","",ROUND(E1925-K1925,0))</f>
        <v/>
      </c>
      <c r="P1925">
        <f>IF(O1925="","",IF(O1925&gt;=1,O1925,0))</f>
        <v/>
      </c>
      <c r="Q1925" s="27">
        <f>IF(E1925="","",MAX(0,E1925-22))</f>
        <v/>
      </c>
      <c r="R1925" s="27">
        <f>IF(H1925=1,E1925,"")</f>
        <v/>
      </c>
      <c r="S1925" s="27">
        <f>IF(AND(H1925=1,J1925&lt;&gt;""),E1925-J1925,"")</f>
        <v/>
      </c>
      <c r="T1925">
        <f>IF(G1925="","",MONTH(G1925))</f>
        <v/>
      </c>
    </row>
    <row r="1926">
      <c r="A1926" s="24" t="n">
        <v>2020</v>
      </c>
      <c r="B1926" s="24" t="n">
        <v>3</v>
      </c>
      <c r="C1926" s="24" t="n">
        <v>21</v>
      </c>
      <c r="D1926" s="24" t="n">
        <v>5</v>
      </c>
      <c r="E1926" s="24" t="n">
        <v>5.33</v>
      </c>
      <c r="F1926" s="25">
        <f>IF($E1926="","",DATE(IF($A1926="",nominal_year,$A1926),$B1926,$C1926)+($D1926-IF(LEFT(hour_conv,1)="1",1,0))/24)</f>
        <v/>
      </c>
      <c r="G1926" s="26">
        <f>IF(F1926="","",INT(F1926))</f>
        <v/>
      </c>
      <c r="H1926">
        <f>IF(G1926="","",IF(AND(MONTH(G1926)*100+DAY(G1926)&gt;=season_lo,MONTH(G1926)*100+DAY(G1926)&lt;=season_hi),1,0))</f>
        <v/>
      </c>
      <c r="I1926">
        <f>IF(G1926="","",G1926-first_day+1)</f>
        <v/>
      </c>
      <c r="J1926" s="27">
        <f>IF(I1926="","",INDEX(Daily!$J$2:$J$421,I1926))</f>
        <v/>
      </c>
      <c r="K1926" s="27">
        <f>IF(J1926="","",J1926+cat_offset)</f>
        <v/>
      </c>
      <c r="L1926" s="27">
        <f>IF(J1926="","",MAX(0,E1926-J1926)^2)</f>
        <v/>
      </c>
      <c r="M1926" s="27">
        <f>IF(J1926="","",MAX(0,E1926-(J1926+twcdh_off))^2)</f>
        <v/>
      </c>
      <c r="N1926" s="27">
        <f>IF(E1926="","",MAX(0,E1926-swcdh_thr)^2)</f>
        <v/>
      </c>
      <c r="O1926">
        <f>IF(K1926="","",ROUND(E1926-K1926,0))</f>
        <v/>
      </c>
      <c r="P1926">
        <f>IF(O1926="","",IF(O1926&gt;=1,O1926,0))</f>
        <v/>
      </c>
      <c r="Q1926" s="27">
        <f>IF(E1926="","",MAX(0,E1926-22))</f>
        <v/>
      </c>
      <c r="R1926" s="27">
        <f>IF(H1926=1,E1926,"")</f>
        <v/>
      </c>
      <c r="S1926" s="27">
        <f>IF(AND(H1926=1,J1926&lt;&gt;""),E1926-J1926,"")</f>
        <v/>
      </c>
      <c r="T1926">
        <f>IF(G1926="","",MONTH(G1926))</f>
        <v/>
      </c>
    </row>
    <row r="1927">
      <c r="A1927" s="24" t="n">
        <v>2020</v>
      </c>
      <c r="B1927" s="24" t="n">
        <v>3</v>
      </c>
      <c r="C1927" s="24" t="n">
        <v>21</v>
      </c>
      <c r="D1927" s="24" t="n">
        <v>6</v>
      </c>
      <c r="E1927" s="24" t="n">
        <v>6.13</v>
      </c>
      <c r="F1927" s="25">
        <f>IF($E1927="","",DATE(IF($A1927="",nominal_year,$A1927),$B1927,$C1927)+($D1927-IF(LEFT(hour_conv,1)="1",1,0))/24)</f>
        <v/>
      </c>
      <c r="G1927" s="26">
        <f>IF(F1927="","",INT(F1927))</f>
        <v/>
      </c>
      <c r="H1927">
        <f>IF(G1927="","",IF(AND(MONTH(G1927)*100+DAY(G1927)&gt;=season_lo,MONTH(G1927)*100+DAY(G1927)&lt;=season_hi),1,0))</f>
        <v/>
      </c>
      <c r="I1927">
        <f>IF(G1927="","",G1927-first_day+1)</f>
        <v/>
      </c>
      <c r="J1927" s="27">
        <f>IF(I1927="","",INDEX(Daily!$J$2:$J$421,I1927))</f>
        <v/>
      </c>
      <c r="K1927" s="27">
        <f>IF(J1927="","",J1927+cat_offset)</f>
        <v/>
      </c>
      <c r="L1927" s="27">
        <f>IF(J1927="","",MAX(0,E1927-J1927)^2)</f>
        <v/>
      </c>
      <c r="M1927" s="27">
        <f>IF(J1927="","",MAX(0,E1927-(J1927+twcdh_off))^2)</f>
        <v/>
      </c>
      <c r="N1927" s="27">
        <f>IF(E1927="","",MAX(0,E1927-swcdh_thr)^2)</f>
        <v/>
      </c>
      <c r="O1927">
        <f>IF(K1927="","",ROUND(E1927-K1927,0))</f>
        <v/>
      </c>
      <c r="P1927">
        <f>IF(O1927="","",IF(O1927&gt;=1,O1927,0))</f>
        <v/>
      </c>
      <c r="Q1927" s="27">
        <f>IF(E1927="","",MAX(0,E1927-22))</f>
        <v/>
      </c>
      <c r="R1927" s="27">
        <f>IF(H1927=1,E1927,"")</f>
        <v/>
      </c>
      <c r="S1927" s="27">
        <f>IF(AND(H1927=1,J1927&lt;&gt;""),E1927-J1927,"")</f>
        <v/>
      </c>
      <c r="T1927">
        <f>IF(G1927="","",MONTH(G1927))</f>
        <v/>
      </c>
    </row>
    <row r="1928">
      <c r="A1928" s="24" t="n">
        <v>2020</v>
      </c>
      <c r="B1928" s="24" t="n">
        <v>3</v>
      </c>
      <c r="C1928" s="24" t="n">
        <v>21</v>
      </c>
      <c r="D1928" s="24" t="n">
        <v>7</v>
      </c>
      <c r="E1928" s="24" t="n">
        <v>6.29</v>
      </c>
      <c r="F1928" s="25">
        <f>IF($E1928="","",DATE(IF($A1928="",nominal_year,$A1928),$B1928,$C1928)+($D1928-IF(LEFT(hour_conv,1)="1",1,0))/24)</f>
        <v/>
      </c>
      <c r="G1928" s="26">
        <f>IF(F1928="","",INT(F1928))</f>
        <v/>
      </c>
      <c r="H1928">
        <f>IF(G1928="","",IF(AND(MONTH(G1928)*100+DAY(G1928)&gt;=season_lo,MONTH(G1928)*100+DAY(G1928)&lt;=season_hi),1,0))</f>
        <v/>
      </c>
      <c r="I1928">
        <f>IF(G1928="","",G1928-first_day+1)</f>
        <v/>
      </c>
      <c r="J1928" s="27">
        <f>IF(I1928="","",INDEX(Daily!$J$2:$J$421,I1928))</f>
        <v/>
      </c>
      <c r="K1928" s="27">
        <f>IF(J1928="","",J1928+cat_offset)</f>
        <v/>
      </c>
      <c r="L1928" s="27">
        <f>IF(J1928="","",MAX(0,E1928-J1928)^2)</f>
        <v/>
      </c>
      <c r="M1928" s="27">
        <f>IF(J1928="","",MAX(0,E1928-(J1928+twcdh_off))^2)</f>
        <v/>
      </c>
      <c r="N1928" s="27">
        <f>IF(E1928="","",MAX(0,E1928-swcdh_thr)^2)</f>
        <v/>
      </c>
      <c r="O1928">
        <f>IF(K1928="","",ROUND(E1928-K1928,0))</f>
        <v/>
      </c>
      <c r="P1928">
        <f>IF(O1928="","",IF(O1928&gt;=1,O1928,0))</f>
        <v/>
      </c>
      <c r="Q1928" s="27">
        <f>IF(E1928="","",MAX(0,E1928-22))</f>
        <v/>
      </c>
      <c r="R1928" s="27">
        <f>IF(H1928=1,E1928,"")</f>
        <v/>
      </c>
      <c r="S1928" s="27">
        <f>IF(AND(H1928=1,J1928&lt;&gt;""),E1928-J1928,"")</f>
        <v/>
      </c>
      <c r="T1928">
        <f>IF(G1928="","",MONTH(G1928))</f>
        <v/>
      </c>
    </row>
    <row r="1929">
      <c r="A1929" s="24" t="n">
        <v>2020</v>
      </c>
      <c r="B1929" s="24" t="n">
        <v>3</v>
      </c>
      <c r="C1929" s="24" t="n">
        <v>21</v>
      </c>
      <c r="D1929" s="24" t="n">
        <v>8</v>
      </c>
      <c r="E1929" s="24" t="n">
        <v>7.26</v>
      </c>
      <c r="F1929" s="25">
        <f>IF($E1929="","",DATE(IF($A1929="",nominal_year,$A1929),$B1929,$C1929)+($D1929-IF(LEFT(hour_conv,1)="1",1,0))/24)</f>
        <v/>
      </c>
      <c r="G1929" s="26">
        <f>IF(F1929="","",INT(F1929))</f>
        <v/>
      </c>
      <c r="H1929">
        <f>IF(G1929="","",IF(AND(MONTH(G1929)*100+DAY(G1929)&gt;=season_lo,MONTH(G1929)*100+DAY(G1929)&lt;=season_hi),1,0))</f>
        <v/>
      </c>
      <c r="I1929">
        <f>IF(G1929="","",G1929-first_day+1)</f>
        <v/>
      </c>
      <c r="J1929" s="27">
        <f>IF(I1929="","",INDEX(Daily!$J$2:$J$421,I1929))</f>
        <v/>
      </c>
      <c r="K1929" s="27">
        <f>IF(J1929="","",J1929+cat_offset)</f>
        <v/>
      </c>
      <c r="L1929" s="27">
        <f>IF(J1929="","",MAX(0,E1929-J1929)^2)</f>
        <v/>
      </c>
      <c r="M1929" s="27">
        <f>IF(J1929="","",MAX(0,E1929-(J1929+twcdh_off))^2)</f>
        <v/>
      </c>
      <c r="N1929" s="27">
        <f>IF(E1929="","",MAX(0,E1929-swcdh_thr)^2)</f>
        <v/>
      </c>
      <c r="O1929">
        <f>IF(K1929="","",ROUND(E1929-K1929,0))</f>
        <v/>
      </c>
      <c r="P1929">
        <f>IF(O1929="","",IF(O1929&gt;=1,O1929,0))</f>
        <v/>
      </c>
      <c r="Q1929" s="27">
        <f>IF(E1929="","",MAX(0,E1929-22))</f>
        <v/>
      </c>
      <c r="R1929" s="27">
        <f>IF(H1929=1,E1929,"")</f>
        <v/>
      </c>
      <c r="S1929" s="27">
        <f>IF(AND(H1929=1,J1929&lt;&gt;""),E1929-J1929,"")</f>
        <v/>
      </c>
      <c r="T1929">
        <f>IF(G1929="","",MONTH(G1929))</f>
        <v/>
      </c>
    </row>
    <row r="1930">
      <c r="A1930" s="24" t="n">
        <v>2020</v>
      </c>
      <c r="B1930" s="24" t="n">
        <v>3</v>
      </c>
      <c r="C1930" s="24" t="n">
        <v>21</v>
      </c>
      <c r="D1930" s="24" t="n">
        <v>9</v>
      </c>
      <c r="E1930" s="24" t="n">
        <v>8.140000000000001</v>
      </c>
      <c r="F1930" s="25">
        <f>IF($E1930="","",DATE(IF($A1930="",nominal_year,$A1930),$B1930,$C1930)+($D1930-IF(LEFT(hour_conv,1)="1",1,0))/24)</f>
        <v/>
      </c>
      <c r="G1930" s="26">
        <f>IF(F1930="","",INT(F1930))</f>
        <v/>
      </c>
      <c r="H1930">
        <f>IF(G1930="","",IF(AND(MONTH(G1930)*100+DAY(G1930)&gt;=season_lo,MONTH(G1930)*100+DAY(G1930)&lt;=season_hi),1,0))</f>
        <v/>
      </c>
      <c r="I1930">
        <f>IF(G1930="","",G1930-first_day+1)</f>
        <v/>
      </c>
      <c r="J1930" s="27">
        <f>IF(I1930="","",INDEX(Daily!$J$2:$J$421,I1930))</f>
        <v/>
      </c>
      <c r="K1930" s="27">
        <f>IF(J1930="","",J1930+cat_offset)</f>
        <v/>
      </c>
      <c r="L1930" s="27">
        <f>IF(J1930="","",MAX(0,E1930-J1930)^2)</f>
        <v/>
      </c>
      <c r="M1930" s="27">
        <f>IF(J1930="","",MAX(0,E1930-(J1930+twcdh_off))^2)</f>
        <v/>
      </c>
      <c r="N1930" s="27">
        <f>IF(E1930="","",MAX(0,E1930-swcdh_thr)^2)</f>
        <v/>
      </c>
      <c r="O1930">
        <f>IF(K1930="","",ROUND(E1930-K1930,0))</f>
        <v/>
      </c>
      <c r="P1930">
        <f>IF(O1930="","",IF(O1930&gt;=1,O1930,0))</f>
        <v/>
      </c>
      <c r="Q1930" s="27">
        <f>IF(E1930="","",MAX(0,E1930-22))</f>
        <v/>
      </c>
      <c r="R1930" s="27">
        <f>IF(H1930=1,E1930,"")</f>
        <v/>
      </c>
      <c r="S1930" s="27">
        <f>IF(AND(H1930=1,J1930&lt;&gt;""),E1930-J1930,"")</f>
        <v/>
      </c>
      <c r="T1930">
        <f>IF(G1930="","",MONTH(G1930))</f>
        <v/>
      </c>
    </row>
    <row r="1931">
      <c r="A1931" s="24" t="n">
        <v>2020</v>
      </c>
      <c r="B1931" s="24" t="n">
        <v>3</v>
      </c>
      <c r="C1931" s="24" t="n">
        <v>21</v>
      </c>
      <c r="D1931" s="24" t="n">
        <v>10</v>
      </c>
      <c r="E1931" s="24" t="n">
        <v>9.44</v>
      </c>
      <c r="F1931" s="25">
        <f>IF($E1931="","",DATE(IF($A1931="",nominal_year,$A1931),$B1931,$C1931)+($D1931-IF(LEFT(hour_conv,1)="1",1,0))/24)</f>
        <v/>
      </c>
      <c r="G1931" s="26">
        <f>IF(F1931="","",INT(F1931))</f>
        <v/>
      </c>
      <c r="H1931">
        <f>IF(G1931="","",IF(AND(MONTH(G1931)*100+DAY(G1931)&gt;=season_lo,MONTH(G1931)*100+DAY(G1931)&lt;=season_hi),1,0))</f>
        <v/>
      </c>
      <c r="I1931">
        <f>IF(G1931="","",G1931-first_day+1)</f>
        <v/>
      </c>
      <c r="J1931" s="27">
        <f>IF(I1931="","",INDEX(Daily!$J$2:$J$421,I1931))</f>
        <v/>
      </c>
      <c r="K1931" s="27">
        <f>IF(J1931="","",J1931+cat_offset)</f>
        <v/>
      </c>
      <c r="L1931" s="27">
        <f>IF(J1931="","",MAX(0,E1931-J1931)^2)</f>
        <v/>
      </c>
      <c r="M1931" s="27">
        <f>IF(J1931="","",MAX(0,E1931-(J1931+twcdh_off))^2)</f>
        <v/>
      </c>
      <c r="N1931" s="27">
        <f>IF(E1931="","",MAX(0,E1931-swcdh_thr)^2)</f>
        <v/>
      </c>
      <c r="O1931">
        <f>IF(K1931="","",ROUND(E1931-K1931,0))</f>
        <v/>
      </c>
      <c r="P1931">
        <f>IF(O1931="","",IF(O1931&gt;=1,O1931,0))</f>
        <v/>
      </c>
      <c r="Q1931" s="27">
        <f>IF(E1931="","",MAX(0,E1931-22))</f>
        <v/>
      </c>
      <c r="R1931" s="27">
        <f>IF(H1931=1,E1931,"")</f>
        <v/>
      </c>
      <c r="S1931" s="27">
        <f>IF(AND(H1931=1,J1931&lt;&gt;""),E1931-J1931,"")</f>
        <v/>
      </c>
      <c r="T1931">
        <f>IF(G1931="","",MONTH(G1931))</f>
        <v/>
      </c>
    </row>
    <row r="1932">
      <c r="A1932" s="24" t="n">
        <v>2020</v>
      </c>
      <c r="B1932" s="24" t="n">
        <v>3</v>
      </c>
      <c r="C1932" s="24" t="n">
        <v>21</v>
      </c>
      <c r="D1932" s="24" t="n">
        <v>11</v>
      </c>
      <c r="E1932" s="24" t="n">
        <v>10.63</v>
      </c>
      <c r="F1932" s="25">
        <f>IF($E1932="","",DATE(IF($A1932="",nominal_year,$A1932),$B1932,$C1932)+($D1932-IF(LEFT(hour_conv,1)="1",1,0))/24)</f>
        <v/>
      </c>
      <c r="G1932" s="26">
        <f>IF(F1932="","",INT(F1932))</f>
        <v/>
      </c>
      <c r="H1932">
        <f>IF(G1932="","",IF(AND(MONTH(G1932)*100+DAY(G1932)&gt;=season_lo,MONTH(G1932)*100+DAY(G1932)&lt;=season_hi),1,0))</f>
        <v/>
      </c>
      <c r="I1932">
        <f>IF(G1932="","",G1932-first_day+1)</f>
        <v/>
      </c>
      <c r="J1932" s="27">
        <f>IF(I1932="","",INDEX(Daily!$J$2:$J$421,I1932))</f>
        <v/>
      </c>
      <c r="K1932" s="27">
        <f>IF(J1932="","",J1932+cat_offset)</f>
        <v/>
      </c>
      <c r="L1932" s="27">
        <f>IF(J1932="","",MAX(0,E1932-J1932)^2)</f>
        <v/>
      </c>
      <c r="M1932" s="27">
        <f>IF(J1932="","",MAX(0,E1932-(J1932+twcdh_off))^2)</f>
        <v/>
      </c>
      <c r="N1932" s="27">
        <f>IF(E1932="","",MAX(0,E1932-swcdh_thr)^2)</f>
        <v/>
      </c>
      <c r="O1932">
        <f>IF(K1932="","",ROUND(E1932-K1932,0))</f>
        <v/>
      </c>
      <c r="P1932">
        <f>IF(O1932="","",IF(O1932&gt;=1,O1932,0))</f>
        <v/>
      </c>
      <c r="Q1932" s="27">
        <f>IF(E1932="","",MAX(0,E1932-22))</f>
        <v/>
      </c>
      <c r="R1932" s="27">
        <f>IF(H1932=1,E1932,"")</f>
        <v/>
      </c>
      <c r="S1932" s="27">
        <f>IF(AND(H1932=1,J1932&lt;&gt;""),E1932-J1932,"")</f>
        <v/>
      </c>
      <c r="T1932">
        <f>IF(G1932="","",MONTH(G1932))</f>
        <v/>
      </c>
    </row>
    <row r="1933">
      <c r="A1933" s="24" t="n">
        <v>2020</v>
      </c>
      <c r="B1933" s="24" t="n">
        <v>3</v>
      </c>
      <c r="C1933" s="24" t="n">
        <v>21</v>
      </c>
      <c r="D1933" s="24" t="n">
        <v>12</v>
      </c>
      <c r="E1933" s="24" t="n">
        <v>11.38</v>
      </c>
      <c r="F1933" s="25">
        <f>IF($E1933="","",DATE(IF($A1933="",nominal_year,$A1933),$B1933,$C1933)+($D1933-IF(LEFT(hour_conv,1)="1",1,0))/24)</f>
        <v/>
      </c>
      <c r="G1933" s="26">
        <f>IF(F1933="","",INT(F1933))</f>
        <v/>
      </c>
      <c r="H1933">
        <f>IF(G1933="","",IF(AND(MONTH(G1933)*100+DAY(G1933)&gt;=season_lo,MONTH(G1933)*100+DAY(G1933)&lt;=season_hi),1,0))</f>
        <v/>
      </c>
      <c r="I1933">
        <f>IF(G1933="","",G1933-first_day+1)</f>
        <v/>
      </c>
      <c r="J1933" s="27">
        <f>IF(I1933="","",INDEX(Daily!$J$2:$J$421,I1933))</f>
        <v/>
      </c>
      <c r="K1933" s="27">
        <f>IF(J1933="","",J1933+cat_offset)</f>
        <v/>
      </c>
      <c r="L1933" s="27">
        <f>IF(J1933="","",MAX(0,E1933-J1933)^2)</f>
        <v/>
      </c>
      <c r="M1933" s="27">
        <f>IF(J1933="","",MAX(0,E1933-(J1933+twcdh_off))^2)</f>
        <v/>
      </c>
      <c r="N1933" s="27">
        <f>IF(E1933="","",MAX(0,E1933-swcdh_thr)^2)</f>
        <v/>
      </c>
      <c r="O1933">
        <f>IF(K1933="","",ROUND(E1933-K1933,0))</f>
        <v/>
      </c>
      <c r="P1933">
        <f>IF(O1933="","",IF(O1933&gt;=1,O1933,0))</f>
        <v/>
      </c>
      <c r="Q1933" s="27">
        <f>IF(E1933="","",MAX(0,E1933-22))</f>
        <v/>
      </c>
      <c r="R1933" s="27">
        <f>IF(H1933=1,E1933,"")</f>
        <v/>
      </c>
      <c r="S1933" s="27">
        <f>IF(AND(H1933=1,J1933&lt;&gt;""),E1933-J1933,"")</f>
        <v/>
      </c>
      <c r="T1933">
        <f>IF(G1933="","",MONTH(G1933))</f>
        <v/>
      </c>
    </row>
    <row r="1934">
      <c r="A1934" s="24" t="n">
        <v>2020</v>
      </c>
      <c r="B1934" s="24" t="n">
        <v>3</v>
      </c>
      <c r="C1934" s="24" t="n">
        <v>21</v>
      </c>
      <c r="D1934" s="24" t="n">
        <v>13</v>
      </c>
      <c r="E1934" s="24" t="n">
        <v>11.86</v>
      </c>
      <c r="F1934" s="25">
        <f>IF($E1934="","",DATE(IF($A1934="",nominal_year,$A1934),$B1934,$C1934)+($D1934-IF(LEFT(hour_conv,1)="1",1,0))/24)</f>
        <v/>
      </c>
      <c r="G1934" s="26">
        <f>IF(F1934="","",INT(F1934))</f>
        <v/>
      </c>
      <c r="H1934">
        <f>IF(G1934="","",IF(AND(MONTH(G1934)*100+DAY(G1934)&gt;=season_lo,MONTH(G1934)*100+DAY(G1934)&lt;=season_hi),1,0))</f>
        <v/>
      </c>
      <c r="I1934">
        <f>IF(G1934="","",G1934-first_day+1)</f>
        <v/>
      </c>
      <c r="J1934" s="27">
        <f>IF(I1934="","",INDEX(Daily!$J$2:$J$421,I1934))</f>
        <v/>
      </c>
      <c r="K1934" s="27">
        <f>IF(J1934="","",J1934+cat_offset)</f>
        <v/>
      </c>
      <c r="L1934" s="27">
        <f>IF(J1934="","",MAX(0,E1934-J1934)^2)</f>
        <v/>
      </c>
      <c r="M1934" s="27">
        <f>IF(J1934="","",MAX(0,E1934-(J1934+twcdh_off))^2)</f>
        <v/>
      </c>
      <c r="N1934" s="27">
        <f>IF(E1934="","",MAX(0,E1934-swcdh_thr)^2)</f>
        <v/>
      </c>
      <c r="O1934">
        <f>IF(K1934="","",ROUND(E1934-K1934,0))</f>
        <v/>
      </c>
      <c r="P1934">
        <f>IF(O1934="","",IF(O1934&gt;=1,O1934,0))</f>
        <v/>
      </c>
      <c r="Q1934" s="27">
        <f>IF(E1934="","",MAX(0,E1934-22))</f>
        <v/>
      </c>
      <c r="R1934" s="27">
        <f>IF(H1934=1,E1934,"")</f>
        <v/>
      </c>
      <c r="S1934" s="27">
        <f>IF(AND(H1934=1,J1934&lt;&gt;""),E1934-J1934,"")</f>
        <v/>
      </c>
      <c r="T1934">
        <f>IF(G1934="","",MONTH(G1934))</f>
        <v/>
      </c>
    </row>
    <row r="1935">
      <c r="A1935" s="24" t="n">
        <v>2020</v>
      </c>
      <c r="B1935" s="24" t="n">
        <v>3</v>
      </c>
      <c r="C1935" s="24" t="n">
        <v>21</v>
      </c>
      <c r="D1935" s="24" t="n">
        <v>14</v>
      </c>
      <c r="E1935" s="24" t="n">
        <v>12.46</v>
      </c>
      <c r="F1935" s="25">
        <f>IF($E1935="","",DATE(IF($A1935="",nominal_year,$A1935),$B1935,$C1935)+($D1935-IF(LEFT(hour_conv,1)="1",1,0))/24)</f>
        <v/>
      </c>
      <c r="G1935" s="26">
        <f>IF(F1935="","",INT(F1935))</f>
        <v/>
      </c>
      <c r="H1935">
        <f>IF(G1935="","",IF(AND(MONTH(G1935)*100+DAY(G1935)&gt;=season_lo,MONTH(G1935)*100+DAY(G1935)&lt;=season_hi),1,0))</f>
        <v/>
      </c>
      <c r="I1935">
        <f>IF(G1935="","",G1935-first_day+1)</f>
        <v/>
      </c>
      <c r="J1935" s="27">
        <f>IF(I1935="","",INDEX(Daily!$J$2:$J$421,I1935))</f>
        <v/>
      </c>
      <c r="K1935" s="27">
        <f>IF(J1935="","",J1935+cat_offset)</f>
        <v/>
      </c>
      <c r="L1935" s="27">
        <f>IF(J1935="","",MAX(0,E1935-J1935)^2)</f>
        <v/>
      </c>
      <c r="M1935" s="27">
        <f>IF(J1935="","",MAX(0,E1935-(J1935+twcdh_off))^2)</f>
        <v/>
      </c>
      <c r="N1935" s="27">
        <f>IF(E1935="","",MAX(0,E1935-swcdh_thr)^2)</f>
        <v/>
      </c>
      <c r="O1935">
        <f>IF(K1935="","",ROUND(E1935-K1935,0))</f>
        <v/>
      </c>
      <c r="P1935">
        <f>IF(O1935="","",IF(O1935&gt;=1,O1935,0))</f>
        <v/>
      </c>
      <c r="Q1935" s="27">
        <f>IF(E1935="","",MAX(0,E1935-22))</f>
        <v/>
      </c>
      <c r="R1935" s="27">
        <f>IF(H1935=1,E1935,"")</f>
        <v/>
      </c>
      <c r="S1935" s="27">
        <f>IF(AND(H1935=1,J1935&lt;&gt;""),E1935-J1935,"")</f>
        <v/>
      </c>
      <c r="T1935">
        <f>IF(G1935="","",MONTH(G1935))</f>
        <v/>
      </c>
    </row>
    <row r="1936">
      <c r="A1936" s="24" t="n">
        <v>2020</v>
      </c>
      <c r="B1936" s="24" t="n">
        <v>3</v>
      </c>
      <c r="C1936" s="24" t="n">
        <v>21</v>
      </c>
      <c r="D1936" s="24" t="n">
        <v>15</v>
      </c>
      <c r="E1936" s="24" t="n">
        <v>13.85</v>
      </c>
      <c r="F1936" s="25">
        <f>IF($E1936="","",DATE(IF($A1936="",nominal_year,$A1936),$B1936,$C1936)+($D1936-IF(LEFT(hour_conv,1)="1",1,0))/24)</f>
        <v/>
      </c>
      <c r="G1936" s="26">
        <f>IF(F1936="","",INT(F1936))</f>
        <v/>
      </c>
      <c r="H1936">
        <f>IF(G1936="","",IF(AND(MONTH(G1936)*100+DAY(G1936)&gt;=season_lo,MONTH(G1936)*100+DAY(G1936)&lt;=season_hi),1,0))</f>
        <v/>
      </c>
      <c r="I1936">
        <f>IF(G1936="","",G1936-first_day+1)</f>
        <v/>
      </c>
      <c r="J1936" s="27">
        <f>IF(I1936="","",INDEX(Daily!$J$2:$J$421,I1936))</f>
        <v/>
      </c>
      <c r="K1936" s="27">
        <f>IF(J1936="","",J1936+cat_offset)</f>
        <v/>
      </c>
      <c r="L1936" s="27">
        <f>IF(J1936="","",MAX(0,E1936-J1936)^2)</f>
        <v/>
      </c>
      <c r="M1936" s="27">
        <f>IF(J1936="","",MAX(0,E1936-(J1936+twcdh_off))^2)</f>
        <v/>
      </c>
      <c r="N1936" s="27">
        <f>IF(E1936="","",MAX(0,E1936-swcdh_thr)^2)</f>
        <v/>
      </c>
      <c r="O1936">
        <f>IF(K1936="","",ROUND(E1936-K1936,0))</f>
        <v/>
      </c>
      <c r="P1936">
        <f>IF(O1936="","",IF(O1936&gt;=1,O1936,0))</f>
        <v/>
      </c>
      <c r="Q1936" s="27">
        <f>IF(E1936="","",MAX(0,E1936-22))</f>
        <v/>
      </c>
      <c r="R1936" s="27">
        <f>IF(H1936=1,E1936,"")</f>
        <v/>
      </c>
      <c r="S1936" s="27">
        <f>IF(AND(H1936=1,J1936&lt;&gt;""),E1936-J1936,"")</f>
        <v/>
      </c>
      <c r="T1936">
        <f>IF(G1936="","",MONTH(G1936))</f>
        <v/>
      </c>
    </row>
    <row r="1937">
      <c r="A1937" s="24" t="n">
        <v>2020</v>
      </c>
      <c r="B1937" s="24" t="n">
        <v>3</v>
      </c>
      <c r="C1937" s="24" t="n">
        <v>21</v>
      </c>
      <c r="D1937" s="24" t="n">
        <v>16</v>
      </c>
      <c r="E1937" s="24" t="n">
        <v>13.21</v>
      </c>
      <c r="F1937" s="25">
        <f>IF($E1937="","",DATE(IF($A1937="",nominal_year,$A1937),$B1937,$C1937)+($D1937-IF(LEFT(hour_conv,1)="1",1,0))/24)</f>
        <v/>
      </c>
      <c r="G1937" s="26">
        <f>IF(F1937="","",INT(F1937))</f>
        <v/>
      </c>
      <c r="H1937">
        <f>IF(G1937="","",IF(AND(MONTH(G1937)*100+DAY(G1937)&gt;=season_lo,MONTH(G1937)*100+DAY(G1937)&lt;=season_hi),1,0))</f>
        <v/>
      </c>
      <c r="I1937">
        <f>IF(G1937="","",G1937-first_day+1)</f>
        <v/>
      </c>
      <c r="J1937" s="27">
        <f>IF(I1937="","",INDEX(Daily!$J$2:$J$421,I1937))</f>
        <v/>
      </c>
      <c r="K1937" s="27">
        <f>IF(J1937="","",J1937+cat_offset)</f>
        <v/>
      </c>
      <c r="L1937" s="27">
        <f>IF(J1937="","",MAX(0,E1937-J1937)^2)</f>
        <v/>
      </c>
      <c r="M1937" s="27">
        <f>IF(J1937="","",MAX(0,E1937-(J1937+twcdh_off))^2)</f>
        <v/>
      </c>
      <c r="N1937" s="27">
        <f>IF(E1937="","",MAX(0,E1937-swcdh_thr)^2)</f>
        <v/>
      </c>
      <c r="O1937">
        <f>IF(K1937="","",ROUND(E1937-K1937,0))</f>
        <v/>
      </c>
      <c r="P1937">
        <f>IF(O1937="","",IF(O1937&gt;=1,O1937,0))</f>
        <v/>
      </c>
      <c r="Q1937" s="27">
        <f>IF(E1937="","",MAX(0,E1937-22))</f>
        <v/>
      </c>
      <c r="R1937" s="27">
        <f>IF(H1937=1,E1937,"")</f>
        <v/>
      </c>
      <c r="S1937" s="27">
        <f>IF(AND(H1937=1,J1937&lt;&gt;""),E1937-J1937,"")</f>
        <v/>
      </c>
      <c r="T1937">
        <f>IF(G1937="","",MONTH(G1937))</f>
        <v/>
      </c>
    </row>
    <row r="1938">
      <c r="A1938" s="24" t="n">
        <v>2020</v>
      </c>
      <c r="B1938" s="24" t="n">
        <v>3</v>
      </c>
      <c r="C1938" s="24" t="n">
        <v>21</v>
      </c>
      <c r="D1938" s="24" t="n">
        <v>17</v>
      </c>
      <c r="E1938" s="24" t="n">
        <v>13.08</v>
      </c>
      <c r="F1938" s="25">
        <f>IF($E1938="","",DATE(IF($A1938="",nominal_year,$A1938),$B1938,$C1938)+($D1938-IF(LEFT(hour_conv,1)="1",1,0))/24)</f>
        <v/>
      </c>
      <c r="G1938" s="26">
        <f>IF(F1938="","",INT(F1938))</f>
        <v/>
      </c>
      <c r="H1938">
        <f>IF(G1938="","",IF(AND(MONTH(G1938)*100+DAY(G1938)&gt;=season_lo,MONTH(G1938)*100+DAY(G1938)&lt;=season_hi),1,0))</f>
        <v/>
      </c>
      <c r="I1938">
        <f>IF(G1938="","",G1938-first_day+1)</f>
        <v/>
      </c>
      <c r="J1938" s="27">
        <f>IF(I1938="","",INDEX(Daily!$J$2:$J$421,I1938))</f>
        <v/>
      </c>
      <c r="K1938" s="27">
        <f>IF(J1938="","",J1938+cat_offset)</f>
        <v/>
      </c>
      <c r="L1938" s="27">
        <f>IF(J1938="","",MAX(0,E1938-J1938)^2)</f>
        <v/>
      </c>
      <c r="M1938" s="27">
        <f>IF(J1938="","",MAX(0,E1938-(J1938+twcdh_off))^2)</f>
        <v/>
      </c>
      <c r="N1938" s="27">
        <f>IF(E1938="","",MAX(0,E1938-swcdh_thr)^2)</f>
        <v/>
      </c>
      <c r="O1938">
        <f>IF(K1938="","",ROUND(E1938-K1938,0))</f>
        <v/>
      </c>
      <c r="P1938">
        <f>IF(O1938="","",IF(O1938&gt;=1,O1938,0))</f>
        <v/>
      </c>
      <c r="Q1938" s="27">
        <f>IF(E1938="","",MAX(0,E1938-22))</f>
        <v/>
      </c>
      <c r="R1938" s="27">
        <f>IF(H1938=1,E1938,"")</f>
        <v/>
      </c>
      <c r="S1938" s="27">
        <f>IF(AND(H1938=1,J1938&lt;&gt;""),E1938-J1938,"")</f>
        <v/>
      </c>
      <c r="T1938">
        <f>IF(G1938="","",MONTH(G1938))</f>
        <v/>
      </c>
    </row>
    <row r="1939">
      <c r="A1939" s="24" t="n">
        <v>2020</v>
      </c>
      <c r="B1939" s="24" t="n">
        <v>3</v>
      </c>
      <c r="C1939" s="24" t="n">
        <v>21</v>
      </c>
      <c r="D1939" s="24" t="n">
        <v>18</v>
      </c>
      <c r="E1939" s="24" t="n">
        <v>13.38</v>
      </c>
      <c r="F1939" s="25">
        <f>IF($E1939="","",DATE(IF($A1939="",nominal_year,$A1939),$B1939,$C1939)+($D1939-IF(LEFT(hour_conv,1)="1",1,0))/24)</f>
        <v/>
      </c>
      <c r="G1939" s="26">
        <f>IF(F1939="","",INT(F1939))</f>
        <v/>
      </c>
      <c r="H1939">
        <f>IF(G1939="","",IF(AND(MONTH(G1939)*100+DAY(G1939)&gt;=season_lo,MONTH(G1939)*100+DAY(G1939)&lt;=season_hi),1,0))</f>
        <v/>
      </c>
      <c r="I1939">
        <f>IF(G1939="","",G1939-first_day+1)</f>
        <v/>
      </c>
      <c r="J1939" s="27">
        <f>IF(I1939="","",INDEX(Daily!$J$2:$J$421,I1939))</f>
        <v/>
      </c>
      <c r="K1939" s="27">
        <f>IF(J1939="","",J1939+cat_offset)</f>
        <v/>
      </c>
      <c r="L1939" s="27">
        <f>IF(J1939="","",MAX(0,E1939-J1939)^2)</f>
        <v/>
      </c>
      <c r="M1939" s="27">
        <f>IF(J1939="","",MAX(0,E1939-(J1939+twcdh_off))^2)</f>
        <v/>
      </c>
      <c r="N1939" s="27">
        <f>IF(E1939="","",MAX(0,E1939-swcdh_thr)^2)</f>
        <v/>
      </c>
      <c r="O1939">
        <f>IF(K1939="","",ROUND(E1939-K1939,0))</f>
        <v/>
      </c>
      <c r="P1939">
        <f>IF(O1939="","",IF(O1939&gt;=1,O1939,0))</f>
        <v/>
      </c>
      <c r="Q1939" s="27">
        <f>IF(E1939="","",MAX(0,E1939-22))</f>
        <v/>
      </c>
      <c r="R1939" s="27">
        <f>IF(H1939=1,E1939,"")</f>
        <v/>
      </c>
      <c r="S1939" s="27">
        <f>IF(AND(H1939=1,J1939&lt;&gt;""),E1939-J1939,"")</f>
        <v/>
      </c>
      <c r="T1939">
        <f>IF(G1939="","",MONTH(G1939))</f>
        <v/>
      </c>
    </row>
    <row r="1940">
      <c r="A1940" s="24" t="n">
        <v>2020</v>
      </c>
      <c r="B1940" s="24" t="n">
        <v>3</v>
      </c>
      <c r="C1940" s="24" t="n">
        <v>21</v>
      </c>
      <c r="D1940" s="24" t="n">
        <v>19</v>
      </c>
      <c r="E1940" s="24" t="n">
        <v>12.59</v>
      </c>
      <c r="F1940" s="25">
        <f>IF($E1940="","",DATE(IF($A1940="",nominal_year,$A1940),$B1940,$C1940)+($D1940-IF(LEFT(hour_conv,1)="1",1,0))/24)</f>
        <v/>
      </c>
      <c r="G1940" s="26">
        <f>IF(F1940="","",INT(F1940))</f>
        <v/>
      </c>
      <c r="H1940">
        <f>IF(G1940="","",IF(AND(MONTH(G1940)*100+DAY(G1940)&gt;=season_lo,MONTH(G1940)*100+DAY(G1940)&lt;=season_hi),1,0))</f>
        <v/>
      </c>
      <c r="I1940">
        <f>IF(G1940="","",G1940-first_day+1)</f>
        <v/>
      </c>
      <c r="J1940" s="27">
        <f>IF(I1940="","",INDEX(Daily!$J$2:$J$421,I1940))</f>
        <v/>
      </c>
      <c r="K1940" s="27">
        <f>IF(J1940="","",J1940+cat_offset)</f>
        <v/>
      </c>
      <c r="L1940" s="27">
        <f>IF(J1940="","",MAX(0,E1940-J1940)^2)</f>
        <v/>
      </c>
      <c r="M1940" s="27">
        <f>IF(J1940="","",MAX(0,E1940-(J1940+twcdh_off))^2)</f>
        <v/>
      </c>
      <c r="N1940" s="27">
        <f>IF(E1940="","",MAX(0,E1940-swcdh_thr)^2)</f>
        <v/>
      </c>
      <c r="O1940">
        <f>IF(K1940="","",ROUND(E1940-K1940,0))</f>
        <v/>
      </c>
      <c r="P1940">
        <f>IF(O1940="","",IF(O1940&gt;=1,O1940,0))</f>
        <v/>
      </c>
      <c r="Q1940" s="27">
        <f>IF(E1940="","",MAX(0,E1940-22))</f>
        <v/>
      </c>
      <c r="R1940" s="27">
        <f>IF(H1940=1,E1940,"")</f>
        <v/>
      </c>
      <c r="S1940" s="27">
        <f>IF(AND(H1940=1,J1940&lt;&gt;""),E1940-J1940,"")</f>
        <v/>
      </c>
      <c r="T1940">
        <f>IF(G1940="","",MONTH(G1940))</f>
        <v/>
      </c>
    </row>
    <row r="1941">
      <c r="A1941" s="24" t="n">
        <v>2020</v>
      </c>
      <c r="B1941" s="24" t="n">
        <v>3</v>
      </c>
      <c r="C1941" s="24" t="n">
        <v>21</v>
      </c>
      <c r="D1941" s="24" t="n">
        <v>20</v>
      </c>
      <c r="E1941" s="24" t="n">
        <v>11.54</v>
      </c>
      <c r="F1941" s="25">
        <f>IF($E1941="","",DATE(IF($A1941="",nominal_year,$A1941),$B1941,$C1941)+($D1941-IF(LEFT(hour_conv,1)="1",1,0))/24)</f>
        <v/>
      </c>
      <c r="G1941" s="26">
        <f>IF(F1941="","",INT(F1941))</f>
        <v/>
      </c>
      <c r="H1941">
        <f>IF(G1941="","",IF(AND(MONTH(G1941)*100+DAY(G1941)&gt;=season_lo,MONTH(G1941)*100+DAY(G1941)&lt;=season_hi),1,0))</f>
        <v/>
      </c>
      <c r="I1941">
        <f>IF(G1941="","",G1941-first_day+1)</f>
        <v/>
      </c>
      <c r="J1941" s="27">
        <f>IF(I1941="","",INDEX(Daily!$J$2:$J$421,I1941))</f>
        <v/>
      </c>
      <c r="K1941" s="27">
        <f>IF(J1941="","",J1941+cat_offset)</f>
        <v/>
      </c>
      <c r="L1941" s="27">
        <f>IF(J1941="","",MAX(0,E1941-J1941)^2)</f>
        <v/>
      </c>
      <c r="M1941" s="27">
        <f>IF(J1941="","",MAX(0,E1941-(J1941+twcdh_off))^2)</f>
        <v/>
      </c>
      <c r="N1941" s="27">
        <f>IF(E1941="","",MAX(0,E1941-swcdh_thr)^2)</f>
        <v/>
      </c>
      <c r="O1941">
        <f>IF(K1941="","",ROUND(E1941-K1941,0))</f>
        <v/>
      </c>
      <c r="P1941">
        <f>IF(O1941="","",IF(O1941&gt;=1,O1941,0))</f>
        <v/>
      </c>
      <c r="Q1941" s="27">
        <f>IF(E1941="","",MAX(0,E1941-22))</f>
        <v/>
      </c>
      <c r="R1941" s="27">
        <f>IF(H1941=1,E1941,"")</f>
        <v/>
      </c>
      <c r="S1941" s="27">
        <f>IF(AND(H1941=1,J1941&lt;&gt;""),E1941-J1941,"")</f>
        <v/>
      </c>
      <c r="T1941">
        <f>IF(G1941="","",MONTH(G1941))</f>
        <v/>
      </c>
    </row>
    <row r="1942">
      <c r="A1942" s="24" t="n">
        <v>2020</v>
      </c>
      <c r="B1942" s="24" t="n">
        <v>3</v>
      </c>
      <c r="C1942" s="24" t="n">
        <v>21</v>
      </c>
      <c r="D1942" s="24" t="n">
        <v>21</v>
      </c>
      <c r="E1942" s="24" t="n">
        <v>10.19</v>
      </c>
      <c r="F1942" s="25">
        <f>IF($E1942="","",DATE(IF($A1942="",nominal_year,$A1942),$B1942,$C1942)+($D1942-IF(LEFT(hour_conv,1)="1",1,0))/24)</f>
        <v/>
      </c>
      <c r="G1942" s="26">
        <f>IF(F1942="","",INT(F1942))</f>
        <v/>
      </c>
      <c r="H1942">
        <f>IF(G1942="","",IF(AND(MONTH(G1942)*100+DAY(G1942)&gt;=season_lo,MONTH(G1942)*100+DAY(G1942)&lt;=season_hi),1,0))</f>
        <v/>
      </c>
      <c r="I1942">
        <f>IF(G1942="","",G1942-first_day+1)</f>
        <v/>
      </c>
      <c r="J1942" s="27">
        <f>IF(I1942="","",INDEX(Daily!$J$2:$J$421,I1942))</f>
        <v/>
      </c>
      <c r="K1942" s="27">
        <f>IF(J1942="","",J1942+cat_offset)</f>
        <v/>
      </c>
      <c r="L1942" s="27">
        <f>IF(J1942="","",MAX(0,E1942-J1942)^2)</f>
        <v/>
      </c>
      <c r="M1942" s="27">
        <f>IF(J1942="","",MAX(0,E1942-(J1942+twcdh_off))^2)</f>
        <v/>
      </c>
      <c r="N1942" s="27">
        <f>IF(E1942="","",MAX(0,E1942-swcdh_thr)^2)</f>
        <v/>
      </c>
      <c r="O1942">
        <f>IF(K1942="","",ROUND(E1942-K1942,0))</f>
        <v/>
      </c>
      <c r="P1942">
        <f>IF(O1942="","",IF(O1942&gt;=1,O1942,0))</f>
        <v/>
      </c>
      <c r="Q1942" s="27">
        <f>IF(E1942="","",MAX(0,E1942-22))</f>
        <v/>
      </c>
      <c r="R1942" s="27">
        <f>IF(H1942=1,E1942,"")</f>
        <v/>
      </c>
      <c r="S1942" s="27">
        <f>IF(AND(H1942=1,J1942&lt;&gt;""),E1942-J1942,"")</f>
        <v/>
      </c>
      <c r="T1942">
        <f>IF(G1942="","",MONTH(G1942))</f>
        <v/>
      </c>
    </row>
    <row r="1943">
      <c r="A1943" s="24" t="n">
        <v>2020</v>
      </c>
      <c r="B1943" s="24" t="n">
        <v>3</v>
      </c>
      <c r="C1943" s="24" t="n">
        <v>21</v>
      </c>
      <c r="D1943" s="24" t="n">
        <v>22</v>
      </c>
      <c r="E1943" s="24" t="n">
        <v>10.25</v>
      </c>
      <c r="F1943" s="25">
        <f>IF($E1943="","",DATE(IF($A1943="",nominal_year,$A1943),$B1943,$C1943)+($D1943-IF(LEFT(hour_conv,1)="1",1,0))/24)</f>
        <v/>
      </c>
      <c r="G1943" s="26">
        <f>IF(F1943="","",INT(F1943))</f>
        <v/>
      </c>
      <c r="H1943">
        <f>IF(G1943="","",IF(AND(MONTH(G1943)*100+DAY(G1943)&gt;=season_lo,MONTH(G1943)*100+DAY(G1943)&lt;=season_hi),1,0))</f>
        <v/>
      </c>
      <c r="I1943">
        <f>IF(G1943="","",G1943-first_day+1)</f>
        <v/>
      </c>
      <c r="J1943" s="27">
        <f>IF(I1943="","",INDEX(Daily!$J$2:$J$421,I1943))</f>
        <v/>
      </c>
      <c r="K1943" s="27">
        <f>IF(J1943="","",J1943+cat_offset)</f>
        <v/>
      </c>
      <c r="L1943" s="27">
        <f>IF(J1943="","",MAX(0,E1943-J1943)^2)</f>
        <v/>
      </c>
      <c r="M1943" s="27">
        <f>IF(J1943="","",MAX(0,E1943-(J1943+twcdh_off))^2)</f>
        <v/>
      </c>
      <c r="N1943" s="27">
        <f>IF(E1943="","",MAX(0,E1943-swcdh_thr)^2)</f>
        <v/>
      </c>
      <c r="O1943">
        <f>IF(K1943="","",ROUND(E1943-K1943,0))</f>
        <v/>
      </c>
      <c r="P1943">
        <f>IF(O1943="","",IF(O1943&gt;=1,O1943,0))</f>
        <v/>
      </c>
      <c r="Q1943" s="27">
        <f>IF(E1943="","",MAX(0,E1943-22))</f>
        <v/>
      </c>
      <c r="R1943" s="27">
        <f>IF(H1943=1,E1943,"")</f>
        <v/>
      </c>
      <c r="S1943" s="27">
        <f>IF(AND(H1943=1,J1943&lt;&gt;""),E1943-J1943,"")</f>
        <v/>
      </c>
      <c r="T1943">
        <f>IF(G1943="","",MONTH(G1943))</f>
        <v/>
      </c>
    </row>
    <row r="1944">
      <c r="A1944" s="24" t="n">
        <v>2020</v>
      </c>
      <c r="B1944" s="24" t="n">
        <v>3</v>
      </c>
      <c r="C1944" s="24" t="n">
        <v>21</v>
      </c>
      <c r="D1944" s="24" t="n">
        <v>23</v>
      </c>
      <c r="E1944" s="24" t="n">
        <v>8.42</v>
      </c>
      <c r="F1944" s="25">
        <f>IF($E1944="","",DATE(IF($A1944="",nominal_year,$A1944),$B1944,$C1944)+($D1944-IF(LEFT(hour_conv,1)="1",1,0))/24)</f>
        <v/>
      </c>
      <c r="G1944" s="26">
        <f>IF(F1944="","",INT(F1944))</f>
        <v/>
      </c>
      <c r="H1944">
        <f>IF(G1944="","",IF(AND(MONTH(G1944)*100+DAY(G1944)&gt;=season_lo,MONTH(G1944)*100+DAY(G1944)&lt;=season_hi),1,0))</f>
        <v/>
      </c>
      <c r="I1944">
        <f>IF(G1944="","",G1944-first_day+1)</f>
        <v/>
      </c>
      <c r="J1944" s="27">
        <f>IF(I1944="","",INDEX(Daily!$J$2:$J$421,I1944))</f>
        <v/>
      </c>
      <c r="K1944" s="27">
        <f>IF(J1944="","",J1944+cat_offset)</f>
        <v/>
      </c>
      <c r="L1944" s="27">
        <f>IF(J1944="","",MAX(0,E1944-J1944)^2)</f>
        <v/>
      </c>
      <c r="M1944" s="27">
        <f>IF(J1944="","",MAX(0,E1944-(J1944+twcdh_off))^2)</f>
        <v/>
      </c>
      <c r="N1944" s="27">
        <f>IF(E1944="","",MAX(0,E1944-swcdh_thr)^2)</f>
        <v/>
      </c>
      <c r="O1944">
        <f>IF(K1944="","",ROUND(E1944-K1944,0))</f>
        <v/>
      </c>
      <c r="P1944">
        <f>IF(O1944="","",IF(O1944&gt;=1,O1944,0))</f>
        <v/>
      </c>
      <c r="Q1944" s="27">
        <f>IF(E1944="","",MAX(0,E1944-22))</f>
        <v/>
      </c>
      <c r="R1944" s="27">
        <f>IF(H1944=1,E1944,"")</f>
        <v/>
      </c>
      <c r="S1944" s="27">
        <f>IF(AND(H1944=1,J1944&lt;&gt;""),E1944-J1944,"")</f>
        <v/>
      </c>
      <c r="T1944">
        <f>IF(G1944="","",MONTH(G1944))</f>
        <v/>
      </c>
    </row>
    <row r="1945">
      <c r="A1945" s="24" t="n">
        <v>2020</v>
      </c>
      <c r="B1945" s="24" t="n">
        <v>3</v>
      </c>
      <c r="C1945" s="24" t="n">
        <v>21</v>
      </c>
      <c r="D1945" s="24" t="n">
        <v>24</v>
      </c>
      <c r="E1945" s="24" t="n">
        <v>7.51</v>
      </c>
      <c r="F1945" s="25">
        <f>IF($E1945="","",DATE(IF($A1945="",nominal_year,$A1945),$B1945,$C1945)+($D1945-IF(LEFT(hour_conv,1)="1",1,0))/24)</f>
        <v/>
      </c>
      <c r="G1945" s="26">
        <f>IF(F1945="","",INT(F1945))</f>
        <v/>
      </c>
      <c r="H1945">
        <f>IF(G1945="","",IF(AND(MONTH(G1945)*100+DAY(G1945)&gt;=season_lo,MONTH(G1945)*100+DAY(G1945)&lt;=season_hi),1,0))</f>
        <v/>
      </c>
      <c r="I1945">
        <f>IF(G1945="","",G1945-first_day+1)</f>
        <v/>
      </c>
      <c r="J1945" s="27">
        <f>IF(I1945="","",INDEX(Daily!$J$2:$J$421,I1945))</f>
        <v/>
      </c>
      <c r="K1945" s="27">
        <f>IF(J1945="","",J1945+cat_offset)</f>
        <v/>
      </c>
      <c r="L1945" s="27">
        <f>IF(J1945="","",MAX(0,E1945-J1945)^2)</f>
        <v/>
      </c>
      <c r="M1945" s="27">
        <f>IF(J1945="","",MAX(0,E1945-(J1945+twcdh_off))^2)</f>
        <v/>
      </c>
      <c r="N1945" s="27">
        <f>IF(E1945="","",MAX(0,E1945-swcdh_thr)^2)</f>
        <v/>
      </c>
      <c r="O1945">
        <f>IF(K1945="","",ROUND(E1945-K1945,0))</f>
        <v/>
      </c>
      <c r="P1945">
        <f>IF(O1945="","",IF(O1945&gt;=1,O1945,0))</f>
        <v/>
      </c>
      <c r="Q1945" s="27">
        <f>IF(E1945="","",MAX(0,E1945-22))</f>
        <v/>
      </c>
      <c r="R1945" s="27">
        <f>IF(H1945=1,E1945,"")</f>
        <v/>
      </c>
      <c r="S1945" s="27">
        <f>IF(AND(H1945=1,J1945&lt;&gt;""),E1945-J1945,"")</f>
        <v/>
      </c>
      <c r="T1945">
        <f>IF(G1945="","",MONTH(G1945))</f>
        <v/>
      </c>
    </row>
    <row r="1946">
      <c r="A1946" s="24" t="n">
        <v>2020</v>
      </c>
      <c r="B1946" s="24" t="n">
        <v>3</v>
      </c>
      <c r="C1946" s="24" t="n">
        <v>22</v>
      </c>
      <c r="D1946" s="24" t="n">
        <v>1</v>
      </c>
      <c r="E1946" s="24" t="n">
        <v>6.72</v>
      </c>
      <c r="F1946" s="25">
        <f>IF($E1946="","",DATE(IF($A1946="",nominal_year,$A1946),$B1946,$C1946)+($D1946-IF(LEFT(hour_conv,1)="1",1,0))/24)</f>
        <v/>
      </c>
      <c r="G1946" s="26">
        <f>IF(F1946="","",INT(F1946))</f>
        <v/>
      </c>
      <c r="H1946">
        <f>IF(G1946="","",IF(AND(MONTH(G1946)*100+DAY(G1946)&gt;=season_lo,MONTH(G1946)*100+DAY(G1946)&lt;=season_hi),1,0))</f>
        <v/>
      </c>
      <c r="I1946">
        <f>IF(G1946="","",G1946-first_day+1)</f>
        <v/>
      </c>
      <c r="J1946" s="27">
        <f>IF(I1946="","",INDEX(Daily!$J$2:$J$421,I1946))</f>
        <v/>
      </c>
      <c r="K1946" s="27">
        <f>IF(J1946="","",J1946+cat_offset)</f>
        <v/>
      </c>
      <c r="L1946" s="27">
        <f>IF(J1946="","",MAX(0,E1946-J1946)^2)</f>
        <v/>
      </c>
      <c r="M1946" s="27">
        <f>IF(J1946="","",MAX(0,E1946-(J1946+twcdh_off))^2)</f>
        <v/>
      </c>
      <c r="N1946" s="27">
        <f>IF(E1946="","",MAX(0,E1946-swcdh_thr)^2)</f>
        <v/>
      </c>
      <c r="O1946">
        <f>IF(K1946="","",ROUND(E1946-K1946,0))</f>
        <v/>
      </c>
      <c r="P1946">
        <f>IF(O1946="","",IF(O1946&gt;=1,O1946,0))</f>
        <v/>
      </c>
      <c r="Q1946" s="27">
        <f>IF(E1946="","",MAX(0,E1946-22))</f>
        <v/>
      </c>
      <c r="R1946" s="27">
        <f>IF(H1946=1,E1946,"")</f>
        <v/>
      </c>
      <c r="S1946" s="27">
        <f>IF(AND(H1946=1,J1946&lt;&gt;""),E1946-J1946,"")</f>
        <v/>
      </c>
      <c r="T1946">
        <f>IF(G1946="","",MONTH(G1946))</f>
        <v/>
      </c>
    </row>
    <row r="1947">
      <c r="A1947" s="24" t="n">
        <v>2020</v>
      </c>
      <c r="B1947" s="24" t="n">
        <v>3</v>
      </c>
      <c r="C1947" s="24" t="n">
        <v>22</v>
      </c>
      <c r="D1947" s="24" t="n">
        <v>2</v>
      </c>
      <c r="E1947" s="24" t="n">
        <v>5.58</v>
      </c>
      <c r="F1947" s="25">
        <f>IF($E1947="","",DATE(IF($A1947="",nominal_year,$A1947),$B1947,$C1947)+($D1947-IF(LEFT(hour_conv,1)="1",1,0))/24)</f>
        <v/>
      </c>
      <c r="G1947" s="26">
        <f>IF(F1947="","",INT(F1947))</f>
        <v/>
      </c>
      <c r="H1947">
        <f>IF(G1947="","",IF(AND(MONTH(G1947)*100+DAY(G1947)&gt;=season_lo,MONTH(G1947)*100+DAY(G1947)&lt;=season_hi),1,0))</f>
        <v/>
      </c>
      <c r="I1947">
        <f>IF(G1947="","",G1947-first_day+1)</f>
        <v/>
      </c>
      <c r="J1947" s="27">
        <f>IF(I1947="","",INDEX(Daily!$J$2:$J$421,I1947))</f>
        <v/>
      </c>
      <c r="K1947" s="27">
        <f>IF(J1947="","",J1947+cat_offset)</f>
        <v/>
      </c>
      <c r="L1947" s="27">
        <f>IF(J1947="","",MAX(0,E1947-J1947)^2)</f>
        <v/>
      </c>
      <c r="M1947" s="27">
        <f>IF(J1947="","",MAX(0,E1947-(J1947+twcdh_off))^2)</f>
        <v/>
      </c>
      <c r="N1947" s="27">
        <f>IF(E1947="","",MAX(0,E1947-swcdh_thr)^2)</f>
        <v/>
      </c>
      <c r="O1947">
        <f>IF(K1947="","",ROUND(E1947-K1947,0))</f>
        <v/>
      </c>
      <c r="P1947">
        <f>IF(O1947="","",IF(O1947&gt;=1,O1947,0))</f>
        <v/>
      </c>
      <c r="Q1947" s="27">
        <f>IF(E1947="","",MAX(0,E1947-22))</f>
        <v/>
      </c>
      <c r="R1947" s="27">
        <f>IF(H1947=1,E1947,"")</f>
        <v/>
      </c>
      <c r="S1947" s="27">
        <f>IF(AND(H1947=1,J1947&lt;&gt;""),E1947-J1947,"")</f>
        <v/>
      </c>
      <c r="T1947">
        <f>IF(G1947="","",MONTH(G1947))</f>
        <v/>
      </c>
    </row>
    <row r="1948">
      <c r="A1948" s="24" t="n">
        <v>2020</v>
      </c>
      <c r="B1948" s="24" t="n">
        <v>3</v>
      </c>
      <c r="C1948" s="24" t="n">
        <v>22</v>
      </c>
      <c r="D1948" s="24" t="n">
        <v>3</v>
      </c>
      <c r="E1948" s="24" t="n">
        <v>5.21</v>
      </c>
      <c r="F1948" s="25">
        <f>IF($E1948="","",DATE(IF($A1948="",nominal_year,$A1948),$B1948,$C1948)+($D1948-IF(LEFT(hour_conv,1)="1",1,0))/24)</f>
        <v/>
      </c>
      <c r="G1948" s="26">
        <f>IF(F1948="","",INT(F1948))</f>
        <v/>
      </c>
      <c r="H1948">
        <f>IF(G1948="","",IF(AND(MONTH(G1948)*100+DAY(G1948)&gt;=season_lo,MONTH(G1948)*100+DAY(G1948)&lt;=season_hi),1,0))</f>
        <v/>
      </c>
      <c r="I1948">
        <f>IF(G1948="","",G1948-first_day+1)</f>
        <v/>
      </c>
      <c r="J1948" s="27">
        <f>IF(I1948="","",INDEX(Daily!$J$2:$J$421,I1948))</f>
        <v/>
      </c>
      <c r="K1948" s="27">
        <f>IF(J1948="","",J1948+cat_offset)</f>
        <v/>
      </c>
      <c r="L1948" s="27">
        <f>IF(J1948="","",MAX(0,E1948-J1948)^2)</f>
        <v/>
      </c>
      <c r="M1948" s="27">
        <f>IF(J1948="","",MAX(0,E1948-(J1948+twcdh_off))^2)</f>
        <v/>
      </c>
      <c r="N1948" s="27">
        <f>IF(E1948="","",MAX(0,E1948-swcdh_thr)^2)</f>
        <v/>
      </c>
      <c r="O1948">
        <f>IF(K1948="","",ROUND(E1948-K1948,0))</f>
        <v/>
      </c>
      <c r="P1948">
        <f>IF(O1948="","",IF(O1948&gt;=1,O1948,0))</f>
        <v/>
      </c>
      <c r="Q1948" s="27">
        <f>IF(E1948="","",MAX(0,E1948-22))</f>
        <v/>
      </c>
      <c r="R1948" s="27">
        <f>IF(H1948=1,E1948,"")</f>
        <v/>
      </c>
      <c r="S1948" s="27">
        <f>IF(AND(H1948=1,J1948&lt;&gt;""),E1948-J1948,"")</f>
        <v/>
      </c>
      <c r="T1948">
        <f>IF(G1948="","",MONTH(G1948))</f>
        <v/>
      </c>
    </row>
    <row r="1949">
      <c r="A1949" s="24" t="n">
        <v>2020</v>
      </c>
      <c r="B1949" s="24" t="n">
        <v>3</v>
      </c>
      <c r="C1949" s="24" t="n">
        <v>22</v>
      </c>
      <c r="D1949" s="24" t="n">
        <v>4</v>
      </c>
      <c r="E1949" s="24" t="n">
        <v>5.77</v>
      </c>
      <c r="F1949" s="25">
        <f>IF($E1949="","",DATE(IF($A1949="",nominal_year,$A1949),$B1949,$C1949)+($D1949-IF(LEFT(hour_conv,1)="1",1,0))/24)</f>
        <v/>
      </c>
      <c r="G1949" s="26">
        <f>IF(F1949="","",INT(F1949))</f>
        <v/>
      </c>
      <c r="H1949">
        <f>IF(G1949="","",IF(AND(MONTH(G1949)*100+DAY(G1949)&gt;=season_lo,MONTH(G1949)*100+DAY(G1949)&lt;=season_hi),1,0))</f>
        <v/>
      </c>
      <c r="I1949">
        <f>IF(G1949="","",G1949-first_day+1)</f>
        <v/>
      </c>
      <c r="J1949" s="27">
        <f>IF(I1949="","",INDEX(Daily!$J$2:$J$421,I1949))</f>
        <v/>
      </c>
      <c r="K1949" s="27">
        <f>IF(J1949="","",J1949+cat_offset)</f>
        <v/>
      </c>
      <c r="L1949" s="27">
        <f>IF(J1949="","",MAX(0,E1949-J1949)^2)</f>
        <v/>
      </c>
      <c r="M1949" s="27">
        <f>IF(J1949="","",MAX(0,E1949-(J1949+twcdh_off))^2)</f>
        <v/>
      </c>
      <c r="N1949" s="27">
        <f>IF(E1949="","",MAX(0,E1949-swcdh_thr)^2)</f>
        <v/>
      </c>
      <c r="O1949">
        <f>IF(K1949="","",ROUND(E1949-K1949,0))</f>
        <v/>
      </c>
      <c r="P1949">
        <f>IF(O1949="","",IF(O1949&gt;=1,O1949,0))</f>
        <v/>
      </c>
      <c r="Q1949" s="27">
        <f>IF(E1949="","",MAX(0,E1949-22))</f>
        <v/>
      </c>
      <c r="R1949" s="27">
        <f>IF(H1949=1,E1949,"")</f>
        <v/>
      </c>
      <c r="S1949" s="27">
        <f>IF(AND(H1949=1,J1949&lt;&gt;""),E1949-J1949,"")</f>
        <v/>
      </c>
      <c r="T1949">
        <f>IF(G1949="","",MONTH(G1949))</f>
        <v/>
      </c>
    </row>
    <row r="1950">
      <c r="A1950" s="24" t="n">
        <v>2020</v>
      </c>
      <c r="B1950" s="24" t="n">
        <v>3</v>
      </c>
      <c r="C1950" s="24" t="n">
        <v>22</v>
      </c>
      <c r="D1950" s="24" t="n">
        <v>5</v>
      </c>
      <c r="E1950" s="24" t="n">
        <v>5.9</v>
      </c>
      <c r="F1950" s="25">
        <f>IF($E1950="","",DATE(IF($A1950="",nominal_year,$A1950),$B1950,$C1950)+($D1950-IF(LEFT(hour_conv,1)="1",1,0))/24)</f>
        <v/>
      </c>
      <c r="G1950" s="26">
        <f>IF(F1950="","",INT(F1950))</f>
        <v/>
      </c>
      <c r="H1950">
        <f>IF(G1950="","",IF(AND(MONTH(G1950)*100+DAY(G1950)&gt;=season_lo,MONTH(G1950)*100+DAY(G1950)&lt;=season_hi),1,0))</f>
        <v/>
      </c>
      <c r="I1950">
        <f>IF(G1950="","",G1950-first_day+1)</f>
        <v/>
      </c>
      <c r="J1950" s="27">
        <f>IF(I1950="","",INDEX(Daily!$J$2:$J$421,I1950))</f>
        <v/>
      </c>
      <c r="K1950" s="27">
        <f>IF(J1950="","",J1950+cat_offset)</f>
        <v/>
      </c>
      <c r="L1950" s="27">
        <f>IF(J1950="","",MAX(0,E1950-J1950)^2)</f>
        <v/>
      </c>
      <c r="M1950" s="27">
        <f>IF(J1950="","",MAX(0,E1950-(J1950+twcdh_off))^2)</f>
        <v/>
      </c>
      <c r="N1950" s="27">
        <f>IF(E1950="","",MAX(0,E1950-swcdh_thr)^2)</f>
        <v/>
      </c>
      <c r="O1950">
        <f>IF(K1950="","",ROUND(E1950-K1950,0))</f>
        <v/>
      </c>
      <c r="P1950">
        <f>IF(O1950="","",IF(O1950&gt;=1,O1950,0))</f>
        <v/>
      </c>
      <c r="Q1950" s="27">
        <f>IF(E1950="","",MAX(0,E1950-22))</f>
        <v/>
      </c>
      <c r="R1950" s="27">
        <f>IF(H1950=1,E1950,"")</f>
        <v/>
      </c>
      <c r="S1950" s="27">
        <f>IF(AND(H1950=1,J1950&lt;&gt;""),E1950-J1950,"")</f>
        <v/>
      </c>
      <c r="T1950">
        <f>IF(G1950="","",MONTH(G1950))</f>
        <v/>
      </c>
    </row>
    <row r="1951">
      <c r="A1951" s="24" t="n">
        <v>2020</v>
      </c>
      <c r="B1951" s="24" t="n">
        <v>3</v>
      </c>
      <c r="C1951" s="24" t="n">
        <v>22</v>
      </c>
      <c r="D1951" s="24" t="n">
        <v>6</v>
      </c>
      <c r="E1951" s="24" t="n">
        <v>6.06</v>
      </c>
      <c r="F1951" s="25">
        <f>IF($E1951="","",DATE(IF($A1951="",nominal_year,$A1951),$B1951,$C1951)+($D1951-IF(LEFT(hour_conv,1)="1",1,0))/24)</f>
        <v/>
      </c>
      <c r="G1951" s="26">
        <f>IF(F1951="","",INT(F1951))</f>
        <v/>
      </c>
      <c r="H1951">
        <f>IF(G1951="","",IF(AND(MONTH(G1951)*100+DAY(G1951)&gt;=season_lo,MONTH(G1951)*100+DAY(G1951)&lt;=season_hi),1,0))</f>
        <v/>
      </c>
      <c r="I1951">
        <f>IF(G1951="","",G1951-first_day+1)</f>
        <v/>
      </c>
      <c r="J1951" s="27">
        <f>IF(I1951="","",INDEX(Daily!$J$2:$J$421,I1951))</f>
        <v/>
      </c>
      <c r="K1951" s="27">
        <f>IF(J1951="","",J1951+cat_offset)</f>
        <v/>
      </c>
      <c r="L1951" s="27">
        <f>IF(J1951="","",MAX(0,E1951-J1951)^2)</f>
        <v/>
      </c>
      <c r="M1951" s="27">
        <f>IF(J1951="","",MAX(0,E1951-(J1951+twcdh_off))^2)</f>
        <v/>
      </c>
      <c r="N1951" s="27">
        <f>IF(E1951="","",MAX(0,E1951-swcdh_thr)^2)</f>
        <v/>
      </c>
      <c r="O1951">
        <f>IF(K1951="","",ROUND(E1951-K1951,0))</f>
        <v/>
      </c>
      <c r="P1951">
        <f>IF(O1951="","",IF(O1951&gt;=1,O1951,0))</f>
        <v/>
      </c>
      <c r="Q1951" s="27">
        <f>IF(E1951="","",MAX(0,E1951-22))</f>
        <v/>
      </c>
      <c r="R1951" s="27">
        <f>IF(H1951=1,E1951,"")</f>
        <v/>
      </c>
      <c r="S1951" s="27">
        <f>IF(AND(H1951=1,J1951&lt;&gt;""),E1951-J1951,"")</f>
        <v/>
      </c>
      <c r="T1951">
        <f>IF(G1951="","",MONTH(G1951))</f>
        <v/>
      </c>
    </row>
    <row r="1952">
      <c r="A1952" s="24" t="n">
        <v>2020</v>
      </c>
      <c r="B1952" s="24" t="n">
        <v>3</v>
      </c>
      <c r="C1952" s="24" t="n">
        <v>22</v>
      </c>
      <c r="D1952" s="24" t="n">
        <v>7</v>
      </c>
      <c r="E1952" s="24" t="n">
        <v>6.34</v>
      </c>
      <c r="F1952" s="25">
        <f>IF($E1952="","",DATE(IF($A1952="",nominal_year,$A1952),$B1952,$C1952)+($D1952-IF(LEFT(hour_conv,1)="1",1,0))/24)</f>
        <v/>
      </c>
      <c r="G1952" s="26">
        <f>IF(F1952="","",INT(F1952))</f>
        <v/>
      </c>
      <c r="H1952">
        <f>IF(G1952="","",IF(AND(MONTH(G1952)*100+DAY(G1952)&gt;=season_lo,MONTH(G1952)*100+DAY(G1952)&lt;=season_hi),1,0))</f>
        <v/>
      </c>
      <c r="I1952">
        <f>IF(G1952="","",G1952-first_day+1)</f>
        <v/>
      </c>
      <c r="J1952" s="27">
        <f>IF(I1952="","",INDEX(Daily!$J$2:$J$421,I1952))</f>
        <v/>
      </c>
      <c r="K1952" s="27">
        <f>IF(J1952="","",J1952+cat_offset)</f>
        <v/>
      </c>
      <c r="L1952" s="27">
        <f>IF(J1952="","",MAX(0,E1952-J1952)^2)</f>
        <v/>
      </c>
      <c r="M1952" s="27">
        <f>IF(J1952="","",MAX(0,E1952-(J1952+twcdh_off))^2)</f>
        <v/>
      </c>
      <c r="N1952" s="27">
        <f>IF(E1952="","",MAX(0,E1952-swcdh_thr)^2)</f>
        <v/>
      </c>
      <c r="O1952">
        <f>IF(K1952="","",ROUND(E1952-K1952,0))</f>
        <v/>
      </c>
      <c r="P1952">
        <f>IF(O1952="","",IF(O1952&gt;=1,O1952,0))</f>
        <v/>
      </c>
      <c r="Q1952" s="27">
        <f>IF(E1952="","",MAX(0,E1952-22))</f>
        <v/>
      </c>
      <c r="R1952" s="27">
        <f>IF(H1952=1,E1952,"")</f>
        <v/>
      </c>
      <c r="S1952" s="27">
        <f>IF(AND(H1952=1,J1952&lt;&gt;""),E1952-J1952,"")</f>
        <v/>
      </c>
      <c r="T1952">
        <f>IF(G1952="","",MONTH(G1952))</f>
        <v/>
      </c>
    </row>
    <row r="1953">
      <c r="A1953" s="24" t="n">
        <v>2020</v>
      </c>
      <c r="B1953" s="24" t="n">
        <v>3</v>
      </c>
      <c r="C1953" s="24" t="n">
        <v>22</v>
      </c>
      <c r="D1953" s="24" t="n">
        <v>8</v>
      </c>
      <c r="E1953" s="24" t="n">
        <v>7.07</v>
      </c>
      <c r="F1953" s="25">
        <f>IF($E1953="","",DATE(IF($A1953="",nominal_year,$A1953),$B1953,$C1953)+($D1953-IF(LEFT(hour_conv,1)="1",1,0))/24)</f>
        <v/>
      </c>
      <c r="G1953" s="26">
        <f>IF(F1953="","",INT(F1953))</f>
        <v/>
      </c>
      <c r="H1953">
        <f>IF(G1953="","",IF(AND(MONTH(G1953)*100+DAY(G1953)&gt;=season_lo,MONTH(G1953)*100+DAY(G1953)&lt;=season_hi),1,0))</f>
        <v/>
      </c>
      <c r="I1953">
        <f>IF(G1953="","",G1953-first_day+1)</f>
        <v/>
      </c>
      <c r="J1953" s="27">
        <f>IF(I1953="","",INDEX(Daily!$J$2:$J$421,I1953))</f>
        <v/>
      </c>
      <c r="K1953" s="27">
        <f>IF(J1953="","",J1953+cat_offset)</f>
        <v/>
      </c>
      <c r="L1953" s="27">
        <f>IF(J1953="","",MAX(0,E1953-J1953)^2)</f>
        <v/>
      </c>
      <c r="M1953" s="27">
        <f>IF(J1953="","",MAX(0,E1953-(J1953+twcdh_off))^2)</f>
        <v/>
      </c>
      <c r="N1953" s="27">
        <f>IF(E1953="","",MAX(0,E1953-swcdh_thr)^2)</f>
        <v/>
      </c>
      <c r="O1953">
        <f>IF(K1953="","",ROUND(E1953-K1953,0))</f>
        <v/>
      </c>
      <c r="P1953">
        <f>IF(O1953="","",IF(O1953&gt;=1,O1953,0))</f>
        <v/>
      </c>
      <c r="Q1953" s="27">
        <f>IF(E1953="","",MAX(0,E1953-22))</f>
        <v/>
      </c>
      <c r="R1953" s="27">
        <f>IF(H1953=1,E1953,"")</f>
        <v/>
      </c>
      <c r="S1953" s="27">
        <f>IF(AND(H1953=1,J1953&lt;&gt;""),E1953-J1953,"")</f>
        <v/>
      </c>
      <c r="T1953">
        <f>IF(G1953="","",MONTH(G1953))</f>
        <v/>
      </c>
    </row>
    <row r="1954">
      <c r="A1954" s="24" t="n">
        <v>2020</v>
      </c>
      <c r="B1954" s="24" t="n">
        <v>3</v>
      </c>
      <c r="C1954" s="24" t="n">
        <v>22</v>
      </c>
      <c r="D1954" s="24" t="n">
        <v>9</v>
      </c>
      <c r="E1954" s="24" t="n">
        <v>8.5</v>
      </c>
      <c r="F1954" s="25">
        <f>IF($E1954="","",DATE(IF($A1954="",nominal_year,$A1954),$B1954,$C1954)+($D1954-IF(LEFT(hour_conv,1)="1",1,0))/24)</f>
        <v/>
      </c>
      <c r="G1954" s="26">
        <f>IF(F1954="","",INT(F1954))</f>
        <v/>
      </c>
      <c r="H1954">
        <f>IF(G1954="","",IF(AND(MONTH(G1954)*100+DAY(G1954)&gt;=season_lo,MONTH(G1954)*100+DAY(G1954)&lt;=season_hi),1,0))</f>
        <v/>
      </c>
      <c r="I1954">
        <f>IF(G1954="","",G1954-first_day+1)</f>
        <v/>
      </c>
      <c r="J1954" s="27">
        <f>IF(I1954="","",INDEX(Daily!$J$2:$J$421,I1954))</f>
        <v/>
      </c>
      <c r="K1954" s="27">
        <f>IF(J1954="","",J1954+cat_offset)</f>
        <v/>
      </c>
      <c r="L1954" s="27">
        <f>IF(J1954="","",MAX(0,E1954-J1954)^2)</f>
        <v/>
      </c>
      <c r="M1954" s="27">
        <f>IF(J1954="","",MAX(0,E1954-(J1954+twcdh_off))^2)</f>
        <v/>
      </c>
      <c r="N1954" s="27">
        <f>IF(E1954="","",MAX(0,E1954-swcdh_thr)^2)</f>
        <v/>
      </c>
      <c r="O1954">
        <f>IF(K1954="","",ROUND(E1954-K1954,0))</f>
        <v/>
      </c>
      <c r="P1954">
        <f>IF(O1954="","",IF(O1954&gt;=1,O1954,0))</f>
        <v/>
      </c>
      <c r="Q1954" s="27">
        <f>IF(E1954="","",MAX(0,E1954-22))</f>
        <v/>
      </c>
      <c r="R1954" s="27">
        <f>IF(H1954=1,E1954,"")</f>
        <v/>
      </c>
      <c r="S1954" s="27">
        <f>IF(AND(H1954=1,J1954&lt;&gt;""),E1954-J1954,"")</f>
        <v/>
      </c>
      <c r="T1954">
        <f>IF(G1954="","",MONTH(G1954))</f>
        <v/>
      </c>
    </row>
    <row r="1955">
      <c r="A1955" s="24" t="n">
        <v>2020</v>
      </c>
      <c r="B1955" s="24" t="n">
        <v>3</v>
      </c>
      <c r="C1955" s="24" t="n">
        <v>22</v>
      </c>
      <c r="D1955" s="24" t="n">
        <v>10</v>
      </c>
      <c r="E1955" s="24" t="n">
        <v>9.109999999999999</v>
      </c>
      <c r="F1955" s="25">
        <f>IF($E1955="","",DATE(IF($A1955="",nominal_year,$A1955),$B1955,$C1955)+($D1955-IF(LEFT(hour_conv,1)="1",1,0))/24)</f>
        <v/>
      </c>
      <c r="G1955" s="26">
        <f>IF(F1955="","",INT(F1955))</f>
        <v/>
      </c>
      <c r="H1955">
        <f>IF(G1955="","",IF(AND(MONTH(G1955)*100+DAY(G1955)&gt;=season_lo,MONTH(G1955)*100+DAY(G1955)&lt;=season_hi),1,0))</f>
        <v/>
      </c>
      <c r="I1955">
        <f>IF(G1955="","",G1955-first_day+1)</f>
        <v/>
      </c>
      <c r="J1955" s="27">
        <f>IF(I1955="","",INDEX(Daily!$J$2:$J$421,I1955))</f>
        <v/>
      </c>
      <c r="K1955" s="27">
        <f>IF(J1955="","",J1955+cat_offset)</f>
        <v/>
      </c>
      <c r="L1955" s="27">
        <f>IF(J1955="","",MAX(0,E1955-J1955)^2)</f>
        <v/>
      </c>
      <c r="M1955" s="27">
        <f>IF(J1955="","",MAX(0,E1955-(J1955+twcdh_off))^2)</f>
        <v/>
      </c>
      <c r="N1955" s="27">
        <f>IF(E1955="","",MAX(0,E1955-swcdh_thr)^2)</f>
        <v/>
      </c>
      <c r="O1955">
        <f>IF(K1955="","",ROUND(E1955-K1955,0))</f>
        <v/>
      </c>
      <c r="P1955">
        <f>IF(O1955="","",IF(O1955&gt;=1,O1955,0))</f>
        <v/>
      </c>
      <c r="Q1955" s="27">
        <f>IF(E1955="","",MAX(0,E1955-22))</f>
        <v/>
      </c>
      <c r="R1955" s="27">
        <f>IF(H1955=1,E1955,"")</f>
        <v/>
      </c>
      <c r="S1955" s="27">
        <f>IF(AND(H1955=1,J1955&lt;&gt;""),E1955-J1955,"")</f>
        <v/>
      </c>
      <c r="T1955">
        <f>IF(G1955="","",MONTH(G1955))</f>
        <v/>
      </c>
    </row>
    <row r="1956">
      <c r="A1956" s="24" t="n">
        <v>2020</v>
      </c>
      <c r="B1956" s="24" t="n">
        <v>3</v>
      </c>
      <c r="C1956" s="24" t="n">
        <v>22</v>
      </c>
      <c r="D1956" s="24" t="n">
        <v>11</v>
      </c>
      <c r="E1956" s="24" t="n">
        <v>11.11</v>
      </c>
      <c r="F1956" s="25">
        <f>IF($E1956="","",DATE(IF($A1956="",nominal_year,$A1956),$B1956,$C1956)+($D1956-IF(LEFT(hour_conv,1)="1",1,0))/24)</f>
        <v/>
      </c>
      <c r="G1956" s="26">
        <f>IF(F1956="","",INT(F1956))</f>
        <v/>
      </c>
      <c r="H1956">
        <f>IF(G1956="","",IF(AND(MONTH(G1956)*100+DAY(G1956)&gt;=season_lo,MONTH(G1956)*100+DAY(G1956)&lt;=season_hi),1,0))</f>
        <v/>
      </c>
      <c r="I1956">
        <f>IF(G1956="","",G1956-first_day+1)</f>
        <v/>
      </c>
      <c r="J1956" s="27">
        <f>IF(I1956="","",INDEX(Daily!$J$2:$J$421,I1956))</f>
        <v/>
      </c>
      <c r="K1956" s="27">
        <f>IF(J1956="","",J1956+cat_offset)</f>
        <v/>
      </c>
      <c r="L1956" s="27">
        <f>IF(J1956="","",MAX(0,E1956-J1956)^2)</f>
        <v/>
      </c>
      <c r="M1956" s="27">
        <f>IF(J1956="","",MAX(0,E1956-(J1956+twcdh_off))^2)</f>
        <v/>
      </c>
      <c r="N1956" s="27">
        <f>IF(E1956="","",MAX(0,E1956-swcdh_thr)^2)</f>
        <v/>
      </c>
      <c r="O1956">
        <f>IF(K1956="","",ROUND(E1956-K1956,0))</f>
        <v/>
      </c>
      <c r="P1956">
        <f>IF(O1956="","",IF(O1956&gt;=1,O1956,0))</f>
        <v/>
      </c>
      <c r="Q1956" s="27">
        <f>IF(E1956="","",MAX(0,E1956-22))</f>
        <v/>
      </c>
      <c r="R1956" s="27">
        <f>IF(H1956=1,E1956,"")</f>
        <v/>
      </c>
      <c r="S1956" s="27">
        <f>IF(AND(H1956=1,J1956&lt;&gt;""),E1956-J1956,"")</f>
        <v/>
      </c>
      <c r="T1956">
        <f>IF(G1956="","",MONTH(G1956))</f>
        <v/>
      </c>
    </row>
    <row r="1957">
      <c r="A1957" s="24" t="n">
        <v>2020</v>
      </c>
      <c r="B1957" s="24" t="n">
        <v>3</v>
      </c>
      <c r="C1957" s="24" t="n">
        <v>22</v>
      </c>
      <c r="D1957" s="24" t="n">
        <v>12</v>
      </c>
      <c r="E1957" s="24" t="n">
        <v>12.2</v>
      </c>
      <c r="F1957" s="25">
        <f>IF($E1957="","",DATE(IF($A1957="",nominal_year,$A1957),$B1957,$C1957)+($D1957-IF(LEFT(hour_conv,1)="1",1,0))/24)</f>
        <v/>
      </c>
      <c r="G1957" s="26">
        <f>IF(F1957="","",INT(F1957))</f>
        <v/>
      </c>
      <c r="H1957">
        <f>IF(G1957="","",IF(AND(MONTH(G1957)*100+DAY(G1957)&gt;=season_lo,MONTH(G1957)*100+DAY(G1957)&lt;=season_hi),1,0))</f>
        <v/>
      </c>
      <c r="I1957">
        <f>IF(G1957="","",G1957-first_day+1)</f>
        <v/>
      </c>
      <c r="J1957" s="27">
        <f>IF(I1957="","",INDEX(Daily!$J$2:$J$421,I1957))</f>
        <v/>
      </c>
      <c r="K1957" s="27">
        <f>IF(J1957="","",J1957+cat_offset)</f>
        <v/>
      </c>
      <c r="L1957" s="27">
        <f>IF(J1957="","",MAX(0,E1957-J1957)^2)</f>
        <v/>
      </c>
      <c r="M1957" s="27">
        <f>IF(J1957="","",MAX(0,E1957-(J1957+twcdh_off))^2)</f>
        <v/>
      </c>
      <c r="N1957" s="27">
        <f>IF(E1957="","",MAX(0,E1957-swcdh_thr)^2)</f>
        <v/>
      </c>
      <c r="O1957">
        <f>IF(K1957="","",ROUND(E1957-K1957,0))</f>
        <v/>
      </c>
      <c r="P1957">
        <f>IF(O1957="","",IF(O1957&gt;=1,O1957,0))</f>
        <v/>
      </c>
      <c r="Q1957" s="27">
        <f>IF(E1957="","",MAX(0,E1957-22))</f>
        <v/>
      </c>
      <c r="R1957" s="27">
        <f>IF(H1957=1,E1957,"")</f>
        <v/>
      </c>
      <c r="S1957" s="27">
        <f>IF(AND(H1957=1,J1957&lt;&gt;""),E1957-J1957,"")</f>
        <v/>
      </c>
      <c r="T1957">
        <f>IF(G1957="","",MONTH(G1957))</f>
        <v/>
      </c>
    </row>
    <row r="1958">
      <c r="A1958" s="24" t="n">
        <v>2020</v>
      </c>
      <c r="B1958" s="24" t="n">
        <v>3</v>
      </c>
      <c r="C1958" s="24" t="n">
        <v>22</v>
      </c>
      <c r="D1958" s="24" t="n">
        <v>13</v>
      </c>
      <c r="E1958" s="24" t="n">
        <v>13.71</v>
      </c>
      <c r="F1958" s="25">
        <f>IF($E1958="","",DATE(IF($A1958="",nominal_year,$A1958),$B1958,$C1958)+($D1958-IF(LEFT(hour_conv,1)="1",1,0))/24)</f>
        <v/>
      </c>
      <c r="G1958" s="26">
        <f>IF(F1958="","",INT(F1958))</f>
        <v/>
      </c>
      <c r="H1958">
        <f>IF(G1958="","",IF(AND(MONTH(G1958)*100+DAY(G1958)&gt;=season_lo,MONTH(G1958)*100+DAY(G1958)&lt;=season_hi),1,0))</f>
        <v/>
      </c>
      <c r="I1958">
        <f>IF(G1958="","",G1958-first_day+1)</f>
        <v/>
      </c>
      <c r="J1958" s="27">
        <f>IF(I1958="","",INDEX(Daily!$J$2:$J$421,I1958))</f>
        <v/>
      </c>
      <c r="K1958" s="27">
        <f>IF(J1958="","",J1958+cat_offset)</f>
        <v/>
      </c>
      <c r="L1958" s="27">
        <f>IF(J1958="","",MAX(0,E1958-J1958)^2)</f>
        <v/>
      </c>
      <c r="M1958" s="27">
        <f>IF(J1958="","",MAX(0,E1958-(J1958+twcdh_off))^2)</f>
        <v/>
      </c>
      <c r="N1958" s="27">
        <f>IF(E1958="","",MAX(0,E1958-swcdh_thr)^2)</f>
        <v/>
      </c>
      <c r="O1958">
        <f>IF(K1958="","",ROUND(E1958-K1958,0))</f>
        <v/>
      </c>
      <c r="P1958">
        <f>IF(O1958="","",IF(O1958&gt;=1,O1958,0))</f>
        <v/>
      </c>
      <c r="Q1958" s="27">
        <f>IF(E1958="","",MAX(0,E1958-22))</f>
        <v/>
      </c>
      <c r="R1958" s="27">
        <f>IF(H1958=1,E1958,"")</f>
        <v/>
      </c>
      <c r="S1958" s="27">
        <f>IF(AND(H1958=1,J1958&lt;&gt;""),E1958-J1958,"")</f>
        <v/>
      </c>
      <c r="T1958">
        <f>IF(G1958="","",MONTH(G1958))</f>
        <v/>
      </c>
    </row>
    <row r="1959">
      <c r="A1959" s="24" t="n">
        <v>2020</v>
      </c>
      <c r="B1959" s="24" t="n">
        <v>3</v>
      </c>
      <c r="C1959" s="24" t="n">
        <v>22</v>
      </c>
      <c r="D1959" s="24" t="n">
        <v>14</v>
      </c>
      <c r="E1959" s="24" t="n">
        <v>13.59</v>
      </c>
      <c r="F1959" s="25">
        <f>IF($E1959="","",DATE(IF($A1959="",nominal_year,$A1959),$B1959,$C1959)+($D1959-IF(LEFT(hour_conv,1)="1",1,0))/24)</f>
        <v/>
      </c>
      <c r="G1959" s="26">
        <f>IF(F1959="","",INT(F1959))</f>
        <v/>
      </c>
      <c r="H1959">
        <f>IF(G1959="","",IF(AND(MONTH(G1959)*100+DAY(G1959)&gt;=season_lo,MONTH(G1959)*100+DAY(G1959)&lt;=season_hi),1,0))</f>
        <v/>
      </c>
      <c r="I1959">
        <f>IF(G1959="","",G1959-first_day+1)</f>
        <v/>
      </c>
      <c r="J1959" s="27">
        <f>IF(I1959="","",INDEX(Daily!$J$2:$J$421,I1959))</f>
        <v/>
      </c>
      <c r="K1959" s="27">
        <f>IF(J1959="","",J1959+cat_offset)</f>
        <v/>
      </c>
      <c r="L1959" s="27">
        <f>IF(J1959="","",MAX(0,E1959-J1959)^2)</f>
        <v/>
      </c>
      <c r="M1959" s="27">
        <f>IF(J1959="","",MAX(0,E1959-(J1959+twcdh_off))^2)</f>
        <v/>
      </c>
      <c r="N1959" s="27">
        <f>IF(E1959="","",MAX(0,E1959-swcdh_thr)^2)</f>
        <v/>
      </c>
      <c r="O1959">
        <f>IF(K1959="","",ROUND(E1959-K1959,0))</f>
        <v/>
      </c>
      <c r="P1959">
        <f>IF(O1959="","",IF(O1959&gt;=1,O1959,0))</f>
        <v/>
      </c>
      <c r="Q1959" s="27">
        <f>IF(E1959="","",MAX(0,E1959-22))</f>
        <v/>
      </c>
      <c r="R1959" s="27">
        <f>IF(H1959=1,E1959,"")</f>
        <v/>
      </c>
      <c r="S1959" s="27">
        <f>IF(AND(H1959=1,J1959&lt;&gt;""),E1959-J1959,"")</f>
        <v/>
      </c>
      <c r="T1959">
        <f>IF(G1959="","",MONTH(G1959))</f>
        <v/>
      </c>
    </row>
    <row r="1960">
      <c r="A1960" s="24" t="n">
        <v>2020</v>
      </c>
      <c r="B1960" s="24" t="n">
        <v>3</v>
      </c>
      <c r="C1960" s="24" t="n">
        <v>22</v>
      </c>
      <c r="D1960" s="24" t="n">
        <v>15</v>
      </c>
      <c r="E1960" s="24" t="n">
        <v>13.41</v>
      </c>
      <c r="F1960" s="25">
        <f>IF($E1960="","",DATE(IF($A1960="",nominal_year,$A1960),$B1960,$C1960)+($D1960-IF(LEFT(hour_conv,1)="1",1,0))/24)</f>
        <v/>
      </c>
      <c r="G1960" s="26">
        <f>IF(F1960="","",INT(F1960))</f>
        <v/>
      </c>
      <c r="H1960">
        <f>IF(G1960="","",IF(AND(MONTH(G1960)*100+DAY(G1960)&gt;=season_lo,MONTH(G1960)*100+DAY(G1960)&lt;=season_hi),1,0))</f>
        <v/>
      </c>
      <c r="I1960">
        <f>IF(G1960="","",G1960-first_day+1)</f>
        <v/>
      </c>
      <c r="J1960" s="27">
        <f>IF(I1960="","",INDEX(Daily!$J$2:$J$421,I1960))</f>
        <v/>
      </c>
      <c r="K1960" s="27">
        <f>IF(J1960="","",J1960+cat_offset)</f>
        <v/>
      </c>
      <c r="L1960" s="27">
        <f>IF(J1960="","",MAX(0,E1960-J1960)^2)</f>
        <v/>
      </c>
      <c r="M1960" s="27">
        <f>IF(J1960="","",MAX(0,E1960-(J1960+twcdh_off))^2)</f>
        <v/>
      </c>
      <c r="N1960" s="27">
        <f>IF(E1960="","",MAX(0,E1960-swcdh_thr)^2)</f>
        <v/>
      </c>
      <c r="O1960">
        <f>IF(K1960="","",ROUND(E1960-K1960,0))</f>
        <v/>
      </c>
      <c r="P1960">
        <f>IF(O1960="","",IF(O1960&gt;=1,O1960,0))</f>
        <v/>
      </c>
      <c r="Q1960" s="27">
        <f>IF(E1960="","",MAX(0,E1960-22))</f>
        <v/>
      </c>
      <c r="R1960" s="27">
        <f>IF(H1960=1,E1960,"")</f>
        <v/>
      </c>
      <c r="S1960" s="27">
        <f>IF(AND(H1960=1,J1960&lt;&gt;""),E1960-J1960,"")</f>
        <v/>
      </c>
      <c r="T1960">
        <f>IF(G1960="","",MONTH(G1960))</f>
        <v/>
      </c>
    </row>
    <row r="1961">
      <c r="A1961" s="24" t="n">
        <v>2020</v>
      </c>
      <c r="B1961" s="24" t="n">
        <v>3</v>
      </c>
      <c r="C1961" s="24" t="n">
        <v>22</v>
      </c>
      <c r="D1961" s="24" t="n">
        <v>16</v>
      </c>
      <c r="E1961" s="24" t="n">
        <v>13.44</v>
      </c>
      <c r="F1961" s="25">
        <f>IF($E1961="","",DATE(IF($A1961="",nominal_year,$A1961),$B1961,$C1961)+($D1961-IF(LEFT(hour_conv,1)="1",1,0))/24)</f>
        <v/>
      </c>
      <c r="G1961" s="26">
        <f>IF(F1961="","",INT(F1961))</f>
        <v/>
      </c>
      <c r="H1961">
        <f>IF(G1961="","",IF(AND(MONTH(G1961)*100+DAY(G1961)&gt;=season_lo,MONTH(G1961)*100+DAY(G1961)&lt;=season_hi),1,0))</f>
        <v/>
      </c>
      <c r="I1961">
        <f>IF(G1961="","",G1961-first_day+1)</f>
        <v/>
      </c>
      <c r="J1961" s="27">
        <f>IF(I1961="","",INDEX(Daily!$J$2:$J$421,I1961))</f>
        <v/>
      </c>
      <c r="K1961" s="27">
        <f>IF(J1961="","",J1961+cat_offset)</f>
        <v/>
      </c>
      <c r="L1961" s="27">
        <f>IF(J1961="","",MAX(0,E1961-J1961)^2)</f>
        <v/>
      </c>
      <c r="M1961" s="27">
        <f>IF(J1961="","",MAX(0,E1961-(J1961+twcdh_off))^2)</f>
        <v/>
      </c>
      <c r="N1961" s="27">
        <f>IF(E1961="","",MAX(0,E1961-swcdh_thr)^2)</f>
        <v/>
      </c>
      <c r="O1961">
        <f>IF(K1961="","",ROUND(E1961-K1961,0))</f>
        <v/>
      </c>
      <c r="P1961">
        <f>IF(O1961="","",IF(O1961&gt;=1,O1961,0))</f>
        <v/>
      </c>
      <c r="Q1961" s="27">
        <f>IF(E1961="","",MAX(0,E1961-22))</f>
        <v/>
      </c>
      <c r="R1961" s="27">
        <f>IF(H1961=1,E1961,"")</f>
        <v/>
      </c>
      <c r="S1961" s="27">
        <f>IF(AND(H1961=1,J1961&lt;&gt;""),E1961-J1961,"")</f>
        <v/>
      </c>
      <c r="T1961">
        <f>IF(G1961="","",MONTH(G1961))</f>
        <v/>
      </c>
    </row>
    <row r="1962">
      <c r="A1962" s="24" t="n">
        <v>2020</v>
      </c>
      <c r="B1962" s="24" t="n">
        <v>3</v>
      </c>
      <c r="C1962" s="24" t="n">
        <v>22</v>
      </c>
      <c r="D1962" s="24" t="n">
        <v>17</v>
      </c>
      <c r="E1962" s="24" t="n">
        <v>12.28</v>
      </c>
      <c r="F1962" s="25">
        <f>IF($E1962="","",DATE(IF($A1962="",nominal_year,$A1962),$B1962,$C1962)+($D1962-IF(LEFT(hour_conv,1)="1",1,0))/24)</f>
        <v/>
      </c>
      <c r="G1962" s="26">
        <f>IF(F1962="","",INT(F1962))</f>
        <v/>
      </c>
      <c r="H1962">
        <f>IF(G1962="","",IF(AND(MONTH(G1962)*100+DAY(G1962)&gt;=season_lo,MONTH(G1962)*100+DAY(G1962)&lt;=season_hi),1,0))</f>
        <v/>
      </c>
      <c r="I1962">
        <f>IF(G1962="","",G1962-first_day+1)</f>
        <v/>
      </c>
      <c r="J1962" s="27">
        <f>IF(I1962="","",INDEX(Daily!$J$2:$J$421,I1962))</f>
        <v/>
      </c>
      <c r="K1962" s="27">
        <f>IF(J1962="","",J1962+cat_offset)</f>
        <v/>
      </c>
      <c r="L1962" s="27">
        <f>IF(J1962="","",MAX(0,E1962-J1962)^2)</f>
        <v/>
      </c>
      <c r="M1962" s="27">
        <f>IF(J1962="","",MAX(0,E1962-(J1962+twcdh_off))^2)</f>
        <v/>
      </c>
      <c r="N1962" s="27">
        <f>IF(E1962="","",MAX(0,E1962-swcdh_thr)^2)</f>
        <v/>
      </c>
      <c r="O1962">
        <f>IF(K1962="","",ROUND(E1962-K1962,0))</f>
        <v/>
      </c>
      <c r="P1962">
        <f>IF(O1962="","",IF(O1962&gt;=1,O1962,0))</f>
        <v/>
      </c>
      <c r="Q1962" s="27">
        <f>IF(E1962="","",MAX(0,E1962-22))</f>
        <v/>
      </c>
      <c r="R1962" s="27">
        <f>IF(H1962=1,E1962,"")</f>
        <v/>
      </c>
      <c r="S1962" s="27">
        <f>IF(AND(H1962=1,J1962&lt;&gt;""),E1962-J1962,"")</f>
        <v/>
      </c>
      <c r="T1962">
        <f>IF(G1962="","",MONTH(G1962))</f>
        <v/>
      </c>
    </row>
    <row r="1963">
      <c r="A1963" s="24" t="n">
        <v>2020</v>
      </c>
      <c r="B1963" s="24" t="n">
        <v>3</v>
      </c>
      <c r="C1963" s="24" t="n">
        <v>22</v>
      </c>
      <c r="D1963" s="24" t="n">
        <v>18</v>
      </c>
      <c r="E1963" s="24" t="n">
        <v>13.02</v>
      </c>
      <c r="F1963" s="25">
        <f>IF($E1963="","",DATE(IF($A1963="",nominal_year,$A1963),$B1963,$C1963)+($D1963-IF(LEFT(hour_conv,1)="1",1,0))/24)</f>
        <v/>
      </c>
      <c r="G1963" s="26">
        <f>IF(F1963="","",INT(F1963))</f>
        <v/>
      </c>
      <c r="H1963">
        <f>IF(G1963="","",IF(AND(MONTH(G1963)*100+DAY(G1963)&gt;=season_lo,MONTH(G1963)*100+DAY(G1963)&lt;=season_hi),1,0))</f>
        <v/>
      </c>
      <c r="I1963">
        <f>IF(G1963="","",G1963-first_day+1)</f>
        <v/>
      </c>
      <c r="J1963" s="27">
        <f>IF(I1963="","",INDEX(Daily!$J$2:$J$421,I1963))</f>
        <v/>
      </c>
      <c r="K1963" s="27">
        <f>IF(J1963="","",J1963+cat_offset)</f>
        <v/>
      </c>
      <c r="L1963" s="27">
        <f>IF(J1963="","",MAX(0,E1963-J1963)^2)</f>
        <v/>
      </c>
      <c r="M1963" s="27">
        <f>IF(J1963="","",MAX(0,E1963-(J1963+twcdh_off))^2)</f>
        <v/>
      </c>
      <c r="N1963" s="27">
        <f>IF(E1963="","",MAX(0,E1963-swcdh_thr)^2)</f>
        <v/>
      </c>
      <c r="O1963">
        <f>IF(K1963="","",ROUND(E1963-K1963,0))</f>
        <v/>
      </c>
      <c r="P1963">
        <f>IF(O1963="","",IF(O1963&gt;=1,O1963,0))</f>
        <v/>
      </c>
      <c r="Q1963" s="27">
        <f>IF(E1963="","",MAX(0,E1963-22))</f>
        <v/>
      </c>
      <c r="R1963" s="27">
        <f>IF(H1963=1,E1963,"")</f>
        <v/>
      </c>
      <c r="S1963" s="27">
        <f>IF(AND(H1963=1,J1963&lt;&gt;""),E1963-J1963,"")</f>
        <v/>
      </c>
      <c r="T1963">
        <f>IF(G1963="","",MONTH(G1963))</f>
        <v/>
      </c>
    </row>
    <row r="1964">
      <c r="A1964" s="24" t="n">
        <v>2020</v>
      </c>
      <c r="B1964" s="24" t="n">
        <v>3</v>
      </c>
      <c r="C1964" s="24" t="n">
        <v>22</v>
      </c>
      <c r="D1964" s="24" t="n">
        <v>19</v>
      </c>
      <c r="E1964" s="24" t="n">
        <v>12.54</v>
      </c>
      <c r="F1964" s="25">
        <f>IF($E1964="","",DATE(IF($A1964="",nominal_year,$A1964),$B1964,$C1964)+($D1964-IF(LEFT(hour_conv,1)="1",1,0))/24)</f>
        <v/>
      </c>
      <c r="G1964" s="26">
        <f>IF(F1964="","",INT(F1964))</f>
        <v/>
      </c>
      <c r="H1964">
        <f>IF(G1964="","",IF(AND(MONTH(G1964)*100+DAY(G1964)&gt;=season_lo,MONTH(G1964)*100+DAY(G1964)&lt;=season_hi),1,0))</f>
        <v/>
      </c>
      <c r="I1964">
        <f>IF(G1964="","",G1964-first_day+1)</f>
        <v/>
      </c>
      <c r="J1964" s="27">
        <f>IF(I1964="","",INDEX(Daily!$J$2:$J$421,I1964))</f>
        <v/>
      </c>
      <c r="K1964" s="27">
        <f>IF(J1964="","",J1964+cat_offset)</f>
        <v/>
      </c>
      <c r="L1964" s="27">
        <f>IF(J1964="","",MAX(0,E1964-J1964)^2)</f>
        <v/>
      </c>
      <c r="M1964" s="27">
        <f>IF(J1964="","",MAX(0,E1964-(J1964+twcdh_off))^2)</f>
        <v/>
      </c>
      <c r="N1964" s="27">
        <f>IF(E1964="","",MAX(0,E1964-swcdh_thr)^2)</f>
        <v/>
      </c>
      <c r="O1964">
        <f>IF(K1964="","",ROUND(E1964-K1964,0))</f>
        <v/>
      </c>
      <c r="P1964">
        <f>IF(O1964="","",IF(O1964&gt;=1,O1964,0))</f>
        <v/>
      </c>
      <c r="Q1964" s="27">
        <f>IF(E1964="","",MAX(0,E1964-22))</f>
        <v/>
      </c>
      <c r="R1964" s="27">
        <f>IF(H1964=1,E1964,"")</f>
        <v/>
      </c>
      <c r="S1964" s="27">
        <f>IF(AND(H1964=1,J1964&lt;&gt;""),E1964-J1964,"")</f>
        <v/>
      </c>
      <c r="T1964">
        <f>IF(G1964="","",MONTH(G1964))</f>
        <v/>
      </c>
    </row>
    <row r="1965">
      <c r="A1965" s="24" t="n">
        <v>2020</v>
      </c>
      <c r="B1965" s="24" t="n">
        <v>3</v>
      </c>
      <c r="C1965" s="24" t="n">
        <v>22</v>
      </c>
      <c r="D1965" s="24" t="n">
        <v>20</v>
      </c>
      <c r="E1965" s="24" t="n">
        <v>12.16</v>
      </c>
      <c r="F1965" s="25">
        <f>IF($E1965="","",DATE(IF($A1965="",nominal_year,$A1965),$B1965,$C1965)+($D1965-IF(LEFT(hour_conv,1)="1",1,0))/24)</f>
        <v/>
      </c>
      <c r="G1965" s="26">
        <f>IF(F1965="","",INT(F1965))</f>
        <v/>
      </c>
      <c r="H1965">
        <f>IF(G1965="","",IF(AND(MONTH(G1965)*100+DAY(G1965)&gt;=season_lo,MONTH(G1965)*100+DAY(G1965)&lt;=season_hi),1,0))</f>
        <v/>
      </c>
      <c r="I1965">
        <f>IF(G1965="","",G1965-first_day+1)</f>
        <v/>
      </c>
      <c r="J1965" s="27">
        <f>IF(I1965="","",INDEX(Daily!$J$2:$J$421,I1965))</f>
        <v/>
      </c>
      <c r="K1965" s="27">
        <f>IF(J1965="","",J1965+cat_offset)</f>
        <v/>
      </c>
      <c r="L1965" s="27">
        <f>IF(J1965="","",MAX(0,E1965-J1965)^2)</f>
        <v/>
      </c>
      <c r="M1965" s="27">
        <f>IF(J1965="","",MAX(0,E1965-(J1965+twcdh_off))^2)</f>
        <v/>
      </c>
      <c r="N1965" s="27">
        <f>IF(E1965="","",MAX(0,E1965-swcdh_thr)^2)</f>
        <v/>
      </c>
      <c r="O1965">
        <f>IF(K1965="","",ROUND(E1965-K1965,0))</f>
        <v/>
      </c>
      <c r="P1965">
        <f>IF(O1965="","",IF(O1965&gt;=1,O1965,0))</f>
        <v/>
      </c>
      <c r="Q1965" s="27">
        <f>IF(E1965="","",MAX(0,E1965-22))</f>
        <v/>
      </c>
      <c r="R1965" s="27">
        <f>IF(H1965=1,E1965,"")</f>
        <v/>
      </c>
      <c r="S1965" s="27">
        <f>IF(AND(H1965=1,J1965&lt;&gt;""),E1965-J1965,"")</f>
        <v/>
      </c>
      <c r="T1965">
        <f>IF(G1965="","",MONTH(G1965))</f>
        <v/>
      </c>
    </row>
    <row r="1966">
      <c r="A1966" s="24" t="n">
        <v>2020</v>
      </c>
      <c r="B1966" s="24" t="n">
        <v>3</v>
      </c>
      <c r="C1966" s="24" t="n">
        <v>22</v>
      </c>
      <c r="D1966" s="24" t="n">
        <v>21</v>
      </c>
      <c r="E1966" s="24" t="n">
        <v>11.04</v>
      </c>
      <c r="F1966" s="25">
        <f>IF($E1966="","",DATE(IF($A1966="",nominal_year,$A1966),$B1966,$C1966)+($D1966-IF(LEFT(hour_conv,1)="1",1,0))/24)</f>
        <v/>
      </c>
      <c r="G1966" s="26">
        <f>IF(F1966="","",INT(F1966))</f>
        <v/>
      </c>
      <c r="H1966">
        <f>IF(G1966="","",IF(AND(MONTH(G1966)*100+DAY(G1966)&gt;=season_lo,MONTH(G1966)*100+DAY(G1966)&lt;=season_hi),1,0))</f>
        <v/>
      </c>
      <c r="I1966">
        <f>IF(G1966="","",G1966-first_day+1)</f>
        <v/>
      </c>
      <c r="J1966" s="27">
        <f>IF(I1966="","",INDEX(Daily!$J$2:$J$421,I1966))</f>
        <v/>
      </c>
      <c r="K1966" s="27">
        <f>IF(J1966="","",J1966+cat_offset)</f>
        <v/>
      </c>
      <c r="L1966" s="27">
        <f>IF(J1966="","",MAX(0,E1966-J1966)^2)</f>
        <v/>
      </c>
      <c r="M1966" s="27">
        <f>IF(J1966="","",MAX(0,E1966-(J1966+twcdh_off))^2)</f>
        <v/>
      </c>
      <c r="N1966" s="27">
        <f>IF(E1966="","",MAX(0,E1966-swcdh_thr)^2)</f>
        <v/>
      </c>
      <c r="O1966">
        <f>IF(K1966="","",ROUND(E1966-K1966,0))</f>
        <v/>
      </c>
      <c r="P1966">
        <f>IF(O1966="","",IF(O1966&gt;=1,O1966,0))</f>
        <v/>
      </c>
      <c r="Q1966" s="27">
        <f>IF(E1966="","",MAX(0,E1966-22))</f>
        <v/>
      </c>
      <c r="R1966" s="27">
        <f>IF(H1966=1,E1966,"")</f>
        <v/>
      </c>
      <c r="S1966" s="27">
        <f>IF(AND(H1966=1,J1966&lt;&gt;""),E1966-J1966,"")</f>
        <v/>
      </c>
      <c r="T1966">
        <f>IF(G1966="","",MONTH(G1966))</f>
        <v/>
      </c>
    </row>
    <row r="1967">
      <c r="A1967" s="24" t="n">
        <v>2020</v>
      </c>
      <c r="B1967" s="24" t="n">
        <v>3</v>
      </c>
      <c r="C1967" s="24" t="n">
        <v>22</v>
      </c>
      <c r="D1967" s="24" t="n">
        <v>22</v>
      </c>
      <c r="E1967" s="24" t="n">
        <v>9.98</v>
      </c>
      <c r="F1967" s="25">
        <f>IF($E1967="","",DATE(IF($A1967="",nominal_year,$A1967),$B1967,$C1967)+($D1967-IF(LEFT(hour_conv,1)="1",1,0))/24)</f>
        <v/>
      </c>
      <c r="G1967" s="26">
        <f>IF(F1967="","",INT(F1967))</f>
        <v/>
      </c>
      <c r="H1967">
        <f>IF(G1967="","",IF(AND(MONTH(G1967)*100+DAY(G1967)&gt;=season_lo,MONTH(G1967)*100+DAY(G1967)&lt;=season_hi),1,0))</f>
        <v/>
      </c>
      <c r="I1967">
        <f>IF(G1967="","",G1967-first_day+1)</f>
        <v/>
      </c>
      <c r="J1967" s="27">
        <f>IF(I1967="","",INDEX(Daily!$J$2:$J$421,I1967))</f>
        <v/>
      </c>
      <c r="K1967" s="27">
        <f>IF(J1967="","",J1967+cat_offset)</f>
        <v/>
      </c>
      <c r="L1967" s="27">
        <f>IF(J1967="","",MAX(0,E1967-J1967)^2)</f>
        <v/>
      </c>
      <c r="M1967" s="27">
        <f>IF(J1967="","",MAX(0,E1967-(J1967+twcdh_off))^2)</f>
        <v/>
      </c>
      <c r="N1967" s="27">
        <f>IF(E1967="","",MAX(0,E1967-swcdh_thr)^2)</f>
        <v/>
      </c>
      <c r="O1967">
        <f>IF(K1967="","",ROUND(E1967-K1967,0))</f>
        <v/>
      </c>
      <c r="P1967">
        <f>IF(O1967="","",IF(O1967&gt;=1,O1967,0))</f>
        <v/>
      </c>
      <c r="Q1967" s="27">
        <f>IF(E1967="","",MAX(0,E1967-22))</f>
        <v/>
      </c>
      <c r="R1967" s="27">
        <f>IF(H1967=1,E1967,"")</f>
        <v/>
      </c>
      <c r="S1967" s="27">
        <f>IF(AND(H1967=1,J1967&lt;&gt;""),E1967-J1967,"")</f>
        <v/>
      </c>
      <c r="T1967">
        <f>IF(G1967="","",MONTH(G1967))</f>
        <v/>
      </c>
    </row>
    <row r="1968">
      <c r="A1968" s="24" t="n">
        <v>2020</v>
      </c>
      <c r="B1968" s="24" t="n">
        <v>3</v>
      </c>
      <c r="C1968" s="24" t="n">
        <v>22</v>
      </c>
      <c r="D1968" s="24" t="n">
        <v>23</v>
      </c>
      <c r="E1968" s="24" t="n">
        <v>8.779999999999999</v>
      </c>
      <c r="F1968" s="25">
        <f>IF($E1968="","",DATE(IF($A1968="",nominal_year,$A1968),$B1968,$C1968)+($D1968-IF(LEFT(hour_conv,1)="1",1,0))/24)</f>
        <v/>
      </c>
      <c r="G1968" s="26">
        <f>IF(F1968="","",INT(F1968))</f>
        <v/>
      </c>
      <c r="H1968">
        <f>IF(G1968="","",IF(AND(MONTH(G1968)*100+DAY(G1968)&gt;=season_lo,MONTH(G1968)*100+DAY(G1968)&lt;=season_hi),1,0))</f>
        <v/>
      </c>
      <c r="I1968">
        <f>IF(G1968="","",G1968-first_day+1)</f>
        <v/>
      </c>
      <c r="J1968" s="27">
        <f>IF(I1968="","",INDEX(Daily!$J$2:$J$421,I1968))</f>
        <v/>
      </c>
      <c r="K1968" s="27">
        <f>IF(J1968="","",J1968+cat_offset)</f>
        <v/>
      </c>
      <c r="L1968" s="27">
        <f>IF(J1968="","",MAX(0,E1968-J1968)^2)</f>
        <v/>
      </c>
      <c r="M1968" s="27">
        <f>IF(J1968="","",MAX(0,E1968-(J1968+twcdh_off))^2)</f>
        <v/>
      </c>
      <c r="N1968" s="27">
        <f>IF(E1968="","",MAX(0,E1968-swcdh_thr)^2)</f>
        <v/>
      </c>
      <c r="O1968">
        <f>IF(K1968="","",ROUND(E1968-K1968,0))</f>
        <v/>
      </c>
      <c r="P1968">
        <f>IF(O1968="","",IF(O1968&gt;=1,O1968,0))</f>
        <v/>
      </c>
      <c r="Q1968" s="27">
        <f>IF(E1968="","",MAX(0,E1968-22))</f>
        <v/>
      </c>
      <c r="R1968" s="27">
        <f>IF(H1968=1,E1968,"")</f>
        <v/>
      </c>
      <c r="S1968" s="27">
        <f>IF(AND(H1968=1,J1968&lt;&gt;""),E1968-J1968,"")</f>
        <v/>
      </c>
      <c r="T1968">
        <f>IF(G1968="","",MONTH(G1968))</f>
        <v/>
      </c>
    </row>
    <row r="1969">
      <c r="A1969" s="24" t="n">
        <v>2020</v>
      </c>
      <c r="B1969" s="24" t="n">
        <v>3</v>
      </c>
      <c r="C1969" s="24" t="n">
        <v>22</v>
      </c>
      <c r="D1969" s="24" t="n">
        <v>24</v>
      </c>
      <c r="E1969" s="24" t="n">
        <v>7.98</v>
      </c>
      <c r="F1969" s="25">
        <f>IF($E1969="","",DATE(IF($A1969="",nominal_year,$A1969),$B1969,$C1969)+($D1969-IF(LEFT(hour_conv,1)="1",1,0))/24)</f>
        <v/>
      </c>
      <c r="G1969" s="26">
        <f>IF(F1969="","",INT(F1969))</f>
        <v/>
      </c>
      <c r="H1969">
        <f>IF(G1969="","",IF(AND(MONTH(G1969)*100+DAY(G1969)&gt;=season_lo,MONTH(G1969)*100+DAY(G1969)&lt;=season_hi),1,0))</f>
        <v/>
      </c>
      <c r="I1969">
        <f>IF(G1969="","",G1969-first_day+1)</f>
        <v/>
      </c>
      <c r="J1969" s="27">
        <f>IF(I1969="","",INDEX(Daily!$J$2:$J$421,I1969))</f>
        <v/>
      </c>
      <c r="K1969" s="27">
        <f>IF(J1969="","",J1969+cat_offset)</f>
        <v/>
      </c>
      <c r="L1969" s="27">
        <f>IF(J1969="","",MAX(0,E1969-J1969)^2)</f>
        <v/>
      </c>
      <c r="M1969" s="27">
        <f>IF(J1969="","",MAX(0,E1969-(J1969+twcdh_off))^2)</f>
        <v/>
      </c>
      <c r="N1969" s="27">
        <f>IF(E1969="","",MAX(0,E1969-swcdh_thr)^2)</f>
        <v/>
      </c>
      <c r="O1969">
        <f>IF(K1969="","",ROUND(E1969-K1969,0))</f>
        <v/>
      </c>
      <c r="P1969">
        <f>IF(O1969="","",IF(O1969&gt;=1,O1969,0))</f>
        <v/>
      </c>
      <c r="Q1969" s="27">
        <f>IF(E1969="","",MAX(0,E1969-22))</f>
        <v/>
      </c>
      <c r="R1969" s="27">
        <f>IF(H1969=1,E1969,"")</f>
        <v/>
      </c>
      <c r="S1969" s="27">
        <f>IF(AND(H1969=1,J1969&lt;&gt;""),E1969-J1969,"")</f>
        <v/>
      </c>
      <c r="T1969">
        <f>IF(G1969="","",MONTH(G1969))</f>
        <v/>
      </c>
    </row>
    <row r="1970">
      <c r="A1970" s="24" t="n">
        <v>2020</v>
      </c>
      <c r="B1970" s="24" t="n">
        <v>3</v>
      </c>
      <c r="C1970" s="24" t="n">
        <v>23</v>
      </c>
      <c r="D1970" s="24" t="n">
        <v>1</v>
      </c>
      <c r="E1970" s="24" t="n">
        <v>6.55</v>
      </c>
      <c r="F1970" s="25">
        <f>IF($E1970="","",DATE(IF($A1970="",nominal_year,$A1970),$B1970,$C1970)+($D1970-IF(LEFT(hour_conv,1)="1",1,0))/24)</f>
        <v/>
      </c>
      <c r="G1970" s="26">
        <f>IF(F1970="","",INT(F1970))</f>
        <v/>
      </c>
      <c r="H1970">
        <f>IF(G1970="","",IF(AND(MONTH(G1970)*100+DAY(G1970)&gt;=season_lo,MONTH(G1970)*100+DAY(G1970)&lt;=season_hi),1,0))</f>
        <v/>
      </c>
      <c r="I1970">
        <f>IF(G1970="","",G1970-first_day+1)</f>
        <v/>
      </c>
      <c r="J1970" s="27">
        <f>IF(I1970="","",INDEX(Daily!$J$2:$J$421,I1970))</f>
        <v/>
      </c>
      <c r="K1970" s="27">
        <f>IF(J1970="","",J1970+cat_offset)</f>
        <v/>
      </c>
      <c r="L1970" s="27">
        <f>IF(J1970="","",MAX(0,E1970-J1970)^2)</f>
        <v/>
      </c>
      <c r="M1970" s="27">
        <f>IF(J1970="","",MAX(0,E1970-(J1970+twcdh_off))^2)</f>
        <v/>
      </c>
      <c r="N1970" s="27">
        <f>IF(E1970="","",MAX(0,E1970-swcdh_thr)^2)</f>
        <v/>
      </c>
      <c r="O1970">
        <f>IF(K1970="","",ROUND(E1970-K1970,0))</f>
        <v/>
      </c>
      <c r="P1970">
        <f>IF(O1970="","",IF(O1970&gt;=1,O1970,0))</f>
        <v/>
      </c>
      <c r="Q1970" s="27">
        <f>IF(E1970="","",MAX(0,E1970-22))</f>
        <v/>
      </c>
      <c r="R1970" s="27">
        <f>IF(H1970=1,E1970,"")</f>
        <v/>
      </c>
      <c r="S1970" s="27">
        <f>IF(AND(H1970=1,J1970&lt;&gt;""),E1970-J1970,"")</f>
        <v/>
      </c>
      <c r="T1970">
        <f>IF(G1970="","",MONTH(G1970))</f>
        <v/>
      </c>
    </row>
    <row r="1971">
      <c r="A1971" s="24" t="n">
        <v>2020</v>
      </c>
      <c r="B1971" s="24" t="n">
        <v>3</v>
      </c>
      <c r="C1971" s="24" t="n">
        <v>23</v>
      </c>
      <c r="D1971" s="24" t="n">
        <v>2</v>
      </c>
      <c r="E1971" s="24" t="n">
        <v>4.9</v>
      </c>
      <c r="F1971" s="25">
        <f>IF($E1971="","",DATE(IF($A1971="",nominal_year,$A1971),$B1971,$C1971)+($D1971-IF(LEFT(hour_conv,1)="1",1,0))/24)</f>
        <v/>
      </c>
      <c r="G1971" s="26">
        <f>IF(F1971="","",INT(F1971))</f>
        <v/>
      </c>
      <c r="H1971">
        <f>IF(G1971="","",IF(AND(MONTH(G1971)*100+DAY(G1971)&gt;=season_lo,MONTH(G1971)*100+DAY(G1971)&lt;=season_hi),1,0))</f>
        <v/>
      </c>
      <c r="I1971">
        <f>IF(G1971="","",G1971-first_day+1)</f>
        <v/>
      </c>
      <c r="J1971" s="27">
        <f>IF(I1971="","",INDEX(Daily!$J$2:$J$421,I1971))</f>
        <v/>
      </c>
      <c r="K1971" s="27">
        <f>IF(J1971="","",J1971+cat_offset)</f>
        <v/>
      </c>
      <c r="L1971" s="27">
        <f>IF(J1971="","",MAX(0,E1971-J1971)^2)</f>
        <v/>
      </c>
      <c r="M1971" s="27">
        <f>IF(J1971="","",MAX(0,E1971-(J1971+twcdh_off))^2)</f>
        <v/>
      </c>
      <c r="N1971" s="27">
        <f>IF(E1971="","",MAX(0,E1971-swcdh_thr)^2)</f>
        <v/>
      </c>
      <c r="O1971">
        <f>IF(K1971="","",ROUND(E1971-K1971,0))</f>
        <v/>
      </c>
      <c r="P1971">
        <f>IF(O1971="","",IF(O1971&gt;=1,O1971,0))</f>
        <v/>
      </c>
      <c r="Q1971" s="27">
        <f>IF(E1971="","",MAX(0,E1971-22))</f>
        <v/>
      </c>
      <c r="R1971" s="27">
        <f>IF(H1971=1,E1971,"")</f>
        <v/>
      </c>
      <c r="S1971" s="27">
        <f>IF(AND(H1971=1,J1971&lt;&gt;""),E1971-J1971,"")</f>
        <v/>
      </c>
      <c r="T1971">
        <f>IF(G1971="","",MONTH(G1971))</f>
        <v/>
      </c>
    </row>
    <row r="1972">
      <c r="A1972" s="24" t="n">
        <v>2020</v>
      </c>
      <c r="B1972" s="24" t="n">
        <v>3</v>
      </c>
      <c r="C1972" s="24" t="n">
        <v>23</v>
      </c>
      <c r="D1972" s="24" t="n">
        <v>3</v>
      </c>
      <c r="E1972" s="24" t="n">
        <v>4.73</v>
      </c>
      <c r="F1972" s="25">
        <f>IF($E1972="","",DATE(IF($A1972="",nominal_year,$A1972),$B1972,$C1972)+($D1972-IF(LEFT(hour_conv,1)="1",1,0))/24)</f>
        <v/>
      </c>
      <c r="G1972" s="26">
        <f>IF(F1972="","",INT(F1972))</f>
        <v/>
      </c>
      <c r="H1972">
        <f>IF(G1972="","",IF(AND(MONTH(G1972)*100+DAY(G1972)&gt;=season_lo,MONTH(G1972)*100+DAY(G1972)&lt;=season_hi),1,0))</f>
        <v/>
      </c>
      <c r="I1972">
        <f>IF(G1972="","",G1972-first_day+1)</f>
        <v/>
      </c>
      <c r="J1972" s="27">
        <f>IF(I1972="","",INDEX(Daily!$J$2:$J$421,I1972))</f>
        <v/>
      </c>
      <c r="K1972" s="27">
        <f>IF(J1972="","",J1972+cat_offset)</f>
        <v/>
      </c>
      <c r="L1972" s="27">
        <f>IF(J1972="","",MAX(0,E1972-J1972)^2)</f>
        <v/>
      </c>
      <c r="M1972" s="27">
        <f>IF(J1972="","",MAX(0,E1972-(J1972+twcdh_off))^2)</f>
        <v/>
      </c>
      <c r="N1972" s="27">
        <f>IF(E1972="","",MAX(0,E1972-swcdh_thr)^2)</f>
        <v/>
      </c>
      <c r="O1972">
        <f>IF(K1972="","",ROUND(E1972-K1972,0))</f>
        <v/>
      </c>
      <c r="P1972">
        <f>IF(O1972="","",IF(O1972&gt;=1,O1972,0))</f>
        <v/>
      </c>
      <c r="Q1972" s="27">
        <f>IF(E1972="","",MAX(0,E1972-22))</f>
        <v/>
      </c>
      <c r="R1972" s="27">
        <f>IF(H1972=1,E1972,"")</f>
        <v/>
      </c>
      <c r="S1972" s="27">
        <f>IF(AND(H1972=1,J1972&lt;&gt;""),E1972-J1972,"")</f>
        <v/>
      </c>
      <c r="T1972">
        <f>IF(G1972="","",MONTH(G1972))</f>
        <v/>
      </c>
    </row>
    <row r="1973">
      <c r="A1973" s="24" t="n">
        <v>2020</v>
      </c>
      <c r="B1973" s="24" t="n">
        <v>3</v>
      </c>
      <c r="C1973" s="24" t="n">
        <v>23</v>
      </c>
      <c r="D1973" s="24" t="n">
        <v>4</v>
      </c>
      <c r="E1973" s="24" t="n">
        <v>4.23</v>
      </c>
      <c r="F1973" s="25">
        <f>IF($E1973="","",DATE(IF($A1973="",nominal_year,$A1973),$B1973,$C1973)+($D1973-IF(LEFT(hour_conv,1)="1",1,0))/24)</f>
        <v/>
      </c>
      <c r="G1973" s="26">
        <f>IF(F1973="","",INT(F1973))</f>
        <v/>
      </c>
      <c r="H1973">
        <f>IF(G1973="","",IF(AND(MONTH(G1973)*100+DAY(G1973)&gt;=season_lo,MONTH(G1973)*100+DAY(G1973)&lt;=season_hi),1,0))</f>
        <v/>
      </c>
      <c r="I1973">
        <f>IF(G1973="","",G1973-first_day+1)</f>
        <v/>
      </c>
      <c r="J1973" s="27">
        <f>IF(I1973="","",INDEX(Daily!$J$2:$J$421,I1973))</f>
        <v/>
      </c>
      <c r="K1973" s="27">
        <f>IF(J1973="","",J1973+cat_offset)</f>
        <v/>
      </c>
      <c r="L1973" s="27">
        <f>IF(J1973="","",MAX(0,E1973-J1973)^2)</f>
        <v/>
      </c>
      <c r="M1973" s="27">
        <f>IF(J1973="","",MAX(0,E1973-(J1973+twcdh_off))^2)</f>
        <v/>
      </c>
      <c r="N1973" s="27">
        <f>IF(E1973="","",MAX(0,E1973-swcdh_thr)^2)</f>
        <v/>
      </c>
      <c r="O1973">
        <f>IF(K1973="","",ROUND(E1973-K1973,0))</f>
        <v/>
      </c>
      <c r="P1973">
        <f>IF(O1973="","",IF(O1973&gt;=1,O1973,0))</f>
        <v/>
      </c>
      <c r="Q1973" s="27">
        <f>IF(E1973="","",MAX(0,E1973-22))</f>
        <v/>
      </c>
      <c r="R1973" s="27">
        <f>IF(H1973=1,E1973,"")</f>
        <v/>
      </c>
      <c r="S1973" s="27">
        <f>IF(AND(H1973=1,J1973&lt;&gt;""),E1973-J1973,"")</f>
        <v/>
      </c>
      <c r="T1973">
        <f>IF(G1973="","",MONTH(G1973))</f>
        <v/>
      </c>
    </row>
    <row r="1974">
      <c r="A1974" s="24" t="n">
        <v>2020</v>
      </c>
      <c r="B1974" s="24" t="n">
        <v>3</v>
      </c>
      <c r="C1974" s="24" t="n">
        <v>23</v>
      </c>
      <c r="D1974" s="24" t="n">
        <v>5</v>
      </c>
      <c r="E1974" s="24" t="n">
        <v>5.57</v>
      </c>
      <c r="F1974" s="25">
        <f>IF($E1974="","",DATE(IF($A1974="",nominal_year,$A1974),$B1974,$C1974)+($D1974-IF(LEFT(hour_conv,1)="1",1,0))/24)</f>
        <v/>
      </c>
      <c r="G1974" s="26">
        <f>IF(F1974="","",INT(F1974))</f>
        <v/>
      </c>
      <c r="H1974">
        <f>IF(G1974="","",IF(AND(MONTH(G1974)*100+DAY(G1974)&gt;=season_lo,MONTH(G1974)*100+DAY(G1974)&lt;=season_hi),1,0))</f>
        <v/>
      </c>
      <c r="I1974">
        <f>IF(G1974="","",G1974-first_day+1)</f>
        <v/>
      </c>
      <c r="J1974" s="27">
        <f>IF(I1974="","",INDEX(Daily!$J$2:$J$421,I1974))</f>
        <v/>
      </c>
      <c r="K1974" s="27">
        <f>IF(J1974="","",J1974+cat_offset)</f>
        <v/>
      </c>
      <c r="L1974" s="27">
        <f>IF(J1974="","",MAX(0,E1974-J1974)^2)</f>
        <v/>
      </c>
      <c r="M1974" s="27">
        <f>IF(J1974="","",MAX(0,E1974-(J1974+twcdh_off))^2)</f>
        <v/>
      </c>
      <c r="N1974" s="27">
        <f>IF(E1974="","",MAX(0,E1974-swcdh_thr)^2)</f>
        <v/>
      </c>
      <c r="O1974">
        <f>IF(K1974="","",ROUND(E1974-K1974,0))</f>
        <v/>
      </c>
      <c r="P1974">
        <f>IF(O1974="","",IF(O1974&gt;=1,O1974,0))</f>
        <v/>
      </c>
      <c r="Q1974" s="27">
        <f>IF(E1974="","",MAX(0,E1974-22))</f>
        <v/>
      </c>
      <c r="R1974" s="27">
        <f>IF(H1974=1,E1974,"")</f>
        <v/>
      </c>
      <c r="S1974" s="27">
        <f>IF(AND(H1974=1,J1974&lt;&gt;""),E1974-J1974,"")</f>
        <v/>
      </c>
      <c r="T1974">
        <f>IF(G1974="","",MONTH(G1974))</f>
        <v/>
      </c>
    </row>
    <row r="1975">
      <c r="A1975" s="24" t="n">
        <v>2020</v>
      </c>
      <c r="B1975" s="24" t="n">
        <v>3</v>
      </c>
      <c r="C1975" s="24" t="n">
        <v>23</v>
      </c>
      <c r="D1975" s="24" t="n">
        <v>6</v>
      </c>
      <c r="E1975" s="24" t="n">
        <v>5.85</v>
      </c>
      <c r="F1975" s="25">
        <f>IF($E1975="","",DATE(IF($A1975="",nominal_year,$A1975),$B1975,$C1975)+($D1975-IF(LEFT(hour_conv,1)="1",1,0))/24)</f>
        <v/>
      </c>
      <c r="G1975" s="26">
        <f>IF(F1975="","",INT(F1975))</f>
        <v/>
      </c>
      <c r="H1975">
        <f>IF(G1975="","",IF(AND(MONTH(G1975)*100+DAY(G1975)&gt;=season_lo,MONTH(G1975)*100+DAY(G1975)&lt;=season_hi),1,0))</f>
        <v/>
      </c>
      <c r="I1975">
        <f>IF(G1975="","",G1975-first_day+1)</f>
        <v/>
      </c>
      <c r="J1975" s="27">
        <f>IF(I1975="","",INDEX(Daily!$J$2:$J$421,I1975))</f>
        <v/>
      </c>
      <c r="K1975" s="27">
        <f>IF(J1975="","",J1975+cat_offset)</f>
        <v/>
      </c>
      <c r="L1975" s="27">
        <f>IF(J1975="","",MAX(0,E1975-J1975)^2)</f>
        <v/>
      </c>
      <c r="M1975" s="27">
        <f>IF(J1975="","",MAX(0,E1975-(J1975+twcdh_off))^2)</f>
        <v/>
      </c>
      <c r="N1975" s="27">
        <f>IF(E1975="","",MAX(0,E1975-swcdh_thr)^2)</f>
        <v/>
      </c>
      <c r="O1975">
        <f>IF(K1975="","",ROUND(E1975-K1975,0))</f>
        <v/>
      </c>
      <c r="P1975">
        <f>IF(O1975="","",IF(O1975&gt;=1,O1975,0))</f>
        <v/>
      </c>
      <c r="Q1975" s="27">
        <f>IF(E1975="","",MAX(0,E1975-22))</f>
        <v/>
      </c>
      <c r="R1975" s="27">
        <f>IF(H1975=1,E1975,"")</f>
        <v/>
      </c>
      <c r="S1975" s="27">
        <f>IF(AND(H1975=1,J1975&lt;&gt;""),E1975-J1975,"")</f>
        <v/>
      </c>
      <c r="T1975">
        <f>IF(G1975="","",MONTH(G1975))</f>
        <v/>
      </c>
    </row>
    <row r="1976">
      <c r="A1976" s="24" t="n">
        <v>2020</v>
      </c>
      <c r="B1976" s="24" t="n">
        <v>3</v>
      </c>
      <c r="C1976" s="24" t="n">
        <v>23</v>
      </c>
      <c r="D1976" s="24" t="n">
        <v>7</v>
      </c>
      <c r="E1976" s="24" t="n">
        <v>6.29</v>
      </c>
      <c r="F1976" s="25">
        <f>IF($E1976="","",DATE(IF($A1976="",nominal_year,$A1976),$B1976,$C1976)+($D1976-IF(LEFT(hour_conv,1)="1",1,0))/24)</f>
        <v/>
      </c>
      <c r="G1976" s="26">
        <f>IF(F1976="","",INT(F1976))</f>
        <v/>
      </c>
      <c r="H1976">
        <f>IF(G1976="","",IF(AND(MONTH(G1976)*100+DAY(G1976)&gt;=season_lo,MONTH(G1976)*100+DAY(G1976)&lt;=season_hi),1,0))</f>
        <v/>
      </c>
      <c r="I1976">
        <f>IF(G1976="","",G1976-first_day+1)</f>
        <v/>
      </c>
      <c r="J1976" s="27">
        <f>IF(I1976="","",INDEX(Daily!$J$2:$J$421,I1976))</f>
        <v/>
      </c>
      <c r="K1976" s="27">
        <f>IF(J1976="","",J1976+cat_offset)</f>
        <v/>
      </c>
      <c r="L1976" s="27">
        <f>IF(J1976="","",MAX(0,E1976-J1976)^2)</f>
        <v/>
      </c>
      <c r="M1976" s="27">
        <f>IF(J1976="","",MAX(0,E1976-(J1976+twcdh_off))^2)</f>
        <v/>
      </c>
      <c r="N1976" s="27">
        <f>IF(E1976="","",MAX(0,E1976-swcdh_thr)^2)</f>
        <v/>
      </c>
      <c r="O1976">
        <f>IF(K1976="","",ROUND(E1976-K1976,0))</f>
        <v/>
      </c>
      <c r="P1976">
        <f>IF(O1976="","",IF(O1976&gt;=1,O1976,0))</f>
        <v/>
      </c>
      <c r="Q1976" s="27">
        <f>IF(E1976="","",MAX(0,E1976-22))</f>
        <v/>
      </c>
      <c r="R1976" s="27">
        <f>IF(H1976=1,E1976,"")</f>
        <v/>
      </c>
      <c r="S1976" s="27">
        <f>IF(AND(H1976=1,J1976&lt;&gt;""),E1976-J1976,"")</f>
        <v/>
      </c>
      <c r="T1976">
        <f>IF(G1976="","",MONTH(G1976))</f>
        <v/>
      </c>
    </row>
    <row r="1977">
      <c r="A1977" s="24" t="n">
        <v>2020</v>
      </c>
      <c r="B1977" s="24" t="n">
        <v>3</v>
      </c>
      <c r="C1977" s="24" t="n">
        <v>23</v>
      </c>
      <c r="D1977" s="24" t="n">
        <v>8</v>
      </c>
      <c r="E1977" s="24" t="n">
        <v>6.36</v>
      </c>
      <c r="F1977" s="25">
        <f>IF($E1977="","",DATE(IF($A1977="",nominal_year,$A1977),$B1977,$C1977)+($D1977-IF(LEFT(hour_conv,1)="1",1,0))/24)</f>
        <v/>
      </c>
      <c r="G1977" s="26">
        <f>IF(F1977="","",INT(F1977))</f>
        <v/>
      </c>
      <c r="H1977">
        <f>IF(G1977="","",IF(AND(MONTH(G1977)*100+DAY(G1977)&gt;=season_lo,MONTH(G1977)*100+DAY(G1977)&lt;=season_hi),1,0))</f>
        <v/>
      </c>
      <c r="I1977">
        <f>IF(G1977="","",G1977-first_day+1)</f>
        <v/>
      </c>
      <c r="J1977" s="27">
        <f>IF(I1977="","",INDEX(Daily!$J$2:$J$421,I1977))</f>
        <v/>
      </c>
      <c r="K1977" s="27">
        <f>IF(J1977="","",J1977+cat_offset)</f>
        <v/>
      </c>
      <c r="L1977" s="27">
        <f>IF(J1977="","",MAX(0,E1977-J1977)^2)</f>
        <v/>
      </c>
      <c r="M1977" s="27">
        <f>IF(J1977="","",MAX(0,E1977-(J1977+twcdh_off))^2)</f>
        <v/>
      </c>
      <c r="N1977" s="27">
        <f>IF(E1977="","",MAX(0,E1977-swcdh_thr)^2)</f>
        <v/>
      </c>
      <c r="O1977">
        <f>IF(K1977="","",ROUND(E1977-K1977,0))</f>
        <v/>
      </c>
      <c r="P1977">
        <f>IF(O1977="","",IF(O1977&gt;=1,O1977,0))</f>
        <v/>
      </c>
      <c r="Q1977" s="27">
        <f>IF(E1977="","",MAX(0,E1977-22))</f>
        <v/>
      </c>
      <c r="R1977" s="27">
        <f>IF(H1977=1,E1977,"")</f>
        <v/>
      </c>
      <c r="S1977" s="27">
        <f>IF(AND(H1977=1,J1977&lt;&gt;""),E1977-J1977,"")</f>
        <v/>
      </c>
      <c r="T1977">
        <f>IF(G1977="","",MONTH(G1977))</f>
        <v/>
      </c>
    </row>
    <row r="1978">
      <c r="A1978" s="24" t="n">
        <v>2020</v>
      </c>
      <c r="B1978" s="24" t="n">
        <v>3</v>
      </c>
      <c r="C1978" s="24" t="n">
        <v>23</v>
      </c>
      <c r="D1978" s="24" t="n">
        <v>9</v>
      </c>
      <c r="E1978" s="24" t="n">
        <v>7.9</v>
      </c>
      <c r="F1978" s="25">
        <f>IF($E1978="","",DATE(IF($A1978="",nominal_year,$A1978),$B1978,$C1978)+($D1978-IF(LEFT(hour_conv,1)="1",1,0))/24)</f>
        <v/>
      </c>
      <c r="G1978" s="26">
        <f>IF(F1978="","",INT(F1978))</f>
        <v/>
      </c>
      <c r="H1978">
        <f>IF(G1978="","",IF(AND(MONTH(G1978)*100+DAY(G1978)&gt;=season_lo,MONTH(G1978)*100+DAY(G1978)&lt;=season_hi),1,0))</f>
        <v/>
      </c>
      <c r="I1978">
        <f>IF(G1978="","",G1978-first_day+1)</f>
        <v/>
      </c>
      <c r="J1978" s="27">
        <f>IF(I1978="","",INDEX(Daily!$J$2:$J$421,I1978))</f>
        <v/>
      </c>
      <c r="K1978" s="27">
        <f>IF(J1978="","",J1978+cat_offset)</f>
        <v/>
      </c>
      <c r="L1978" s="27">
        <f>IF(J1978="","",MAX(0,E1978-J1978)^2)</f>
        <v/>
      </c>
      <c r="M1978" s="27">
        <f>IF(J1978="","",MAX(0,E1978-(J1978+twcdh_off))^2)</f>
        <v/>
      </c>
      <c r="N1978" s="27">
        <f>IF(E1978="","",MAX(0,E1978-swcdh_thr)^2)</f>
        <v/>
      </c>
      <c r="O1978">
        <f>IF(K1978="","",ROUND(E1978-K1978,0))</f>
        <v/>
      </c>
      <c r="P1978">
        <f>IF(O1978="","",IF(O1978&gt;=1,O1978,0))</f>
        <v/>
      </c>
      <c r="Q1978" s="27">
        <f>IF(E1978="","",MAX(0,E1978-22))</f>
        <v/>
      </c>
      <c r="R1978" s="27">
        <f>IF(H1978=1,E1978,"")</f>
        <v/>
      </c>
      <c r="S1978" s="27">
        <f>IF(AND(H1978=1,J1978&lt;&gt;""),E1978-J1978,"")</f>
        <v/>
      </c>
      <c r="T1978">
        <f>IF(G1978="","",MONTH(G1978))</f>
        <v/>
      </c>
    </row>
    <row r="1979">
      <c r="A1979" s="24" t="n">
        <v>2020</v>
      </c>
      <c r="B1979" s="24" t="n">
        <v>3</v>
      </c>
      <c r="C1979" s="24" t="n">
        <v>23</v>
      </c>
      <c r="D1979" s="24" t="n">
        <v>10</v>
      </c>
      <c r="E1979" s="24" t="n">
        <v>8.800000000000001</v>
      </c>
      <c r="F1979" s="25">
        <f>IF($E1979="","",DATE(IF($A1979="",nominal_year,$A1979),$B1979,$C1979)+($D1979-IF(LEFT(hour_conv,1)="1",1,0))/24)</f>
        <v/>
      </c>
      <c r="G1979" s="26">
        <f>IF(F1979="","",INT(F1979))</f>
        <v/>
      </c>
      <c r="H1979">
        <f>IF(G1979="","",IF(AND(MONTH(G1979)*100+DAY(G1979)&gt;=season_lo,MONTH(G1979)*100+DAY(G1979)&lt;=season_hi),1,0))</f>
        <v/>
      </c>
      <c r="I1979">
        <f>IF(G1979="","",G1979-first_day+1)</f>
        <v/>
      </c>
      <c r="J1979" s="27">
        <f>IF(I1979="","",INDEX(Daily!$J$2:$J$421,I1979))</f>
        <v/>
      </c>
      <c r="K1979" s="27">
        <f>IF(J1979="","",J1979+cat_offset)</f>
        <v/>
      </c>
      <c r="L1979" s="27">
        <f>IF(J1979="","",MAX(0,E1979-J1979)^2)</f>
        <v/>
      </c>
      <c r="M1979" s="27">
        <f>IF(J1979="","",MAX(0,E1979-(J1979+twcdh_off))^2)</f>
        <v/>
      </c>
      <c r="N1979" s="27">
        <f>IF(E1979="","",MAX(0,E1979-swcdh_thr)^2)</f>
        <v/>
      </c>
      <c r="O1979">
        <f>IF(K1979="","",ROUND(E1979-K1979,0))</f>
        <v/>
      </c>
      <c r="P1979">
        <f>IF(O1979="","",IF(O1979&gt;=1,O1979,0))</f>
        <v/>
      </c>
      <c r="Q1979" s="27">
        <f>IF(E1979="","",MAX(0,E1979-22))</f>
        <v/>
      </c>
      <c r="R1979" s="27">
        <f>IF(H1979=1,E1979,"")</f>
        <v/>
      </c>
      <c r="S1979" s="27">
        <f>IF(AND(H1979=1,J1979&lt;&gt;""),E1979-J1979,"")</f>
        <v/>
      </c>
      <c r="T1979">
        <f>IF(G1979="","",MONTH(G1979))</f>
        <v/>
      </c>
    </row>
    <row r="1980">
      <c r="A1980" s="24" t="n">
        <v>2020</v>
      </c>
      <c r="B1980" s="24" t="n">
        <v>3</v>
      </c>
      <c r="C1980" s="24" t="n">
        <v>23</v>
      </c>
      <c r="D1980" s="24" t="n">
        <v>11</v>
      </c>
      <c r="E1980" s="24" t="n">
        <v>9.99</v>
      </c>
      <c r="F1980" s="25">
        <f>IF($E1980="","",DATE(IF($A1980="",nominal_year,$A1980),$B1980,$C1980)+($D1980-IF(LEFT(hour_conv,1)="1",1,0))/24)</f>
        <v/>
      </c>
      <c r="G1980" s="26">
        <f>IF(F1980="","",INT(F1980))</f>
        <v/>
      </c>
      <c r="H1980">
        <f>IF(G1980="","",IF(AND(MONTH(G1980)*100+DAY(G1980)&gt;=season_lo,MONTH(G1980)*100+DAY(G1980)&lt;=season_hi),1,0))</f>
        <v/>
      </c>
      <c r="I1980">
        <f>IF(G1980="","",G1980-first_day+1)</f>
        <v/>
      </c>
      <c r="J1980" s="27">
        <f>IF(I1980="","",INDEX(Daily!$J$2:$J$421,I1980))</f>
        <v/>
      </c>
      <c r="K1980" s="27">
        <f>IF(J1980="","",J1980+cat_offset)</f>
        <v/>
      </c>
      <c r="L1980" s="27">
        <f>IF(J1980="","",MAX(0,E1980-J1980)^2)</f>
        <v/>
      </c>
      <c r="M1980" s="27">
        <f>IF(J1980="","",MAX(0,E1980-(J1980+twcdh_off))^2)</f>
        <v/>
      </c>
      <c r="N1980" s="27">
        <f>IF(E1980="","",MAX(0,E1980-swcdh_thr)^2)</f>
        <v/>
      </c>
      <c r="O1980">
        <f>IF(K1980="","",ROUND(E1980-K1980,0))</f>
        <v/>
      </c>
      <c r="P1980">
        <f>IF(O1980="","",IF(O1980&gt;=1,O1980,0))</f>
        <v/>
      </c>
      <c r="Q1980" s="27">
        <f>IF(E1980="","",MAX(0,E1980-22))</f>
        <v/>
      </c>
      <c r="R1980" s="27">
        <f>IF(H1980=1,E1980,"")</f>
        <v/>
      </c>
      <c r="S1980" s="27">
        <f>IF(AND(H1980=1,J1980&lt;&gt;""),E1980-J1980,"")</f>
        <v/>
      </c>
      <c r="T1980">
        <f>IF(G1980="","",MONTH(G1980))</f>
        <v/>
      </c>
    </row>
    <row r="1981">
      <c r="A1981" s="24" t="n">
        <v>2020</v>
      </c>
      <c r="B1981" s="24" t="n">
        <v>3</v>
      </c>
      <c r="C1981" s="24" t="n">
        <v>23</v>
      </c>
      <c r="D1981" s="24" t="n">
        <v>12</v>
      </c>
      <c r="E1981" s="24" t="n">
        <v>10.87</v>
      </c>
      <c r="F1981" s="25">
        <f>IF($E1981="","",DATE(IF($A1981="",nominal_year,$A1981),$B1981,$C1981)+($D1981-IF(LEFT(hour_conv,1)="1",1,0))/24)</f>
        <v/>
      </c>
      <c r="G1981" s="26">
        <f>IF(F1981="","",INT(F1981))</f>
        <v/>
      </c>
      <c r="H1981">
        <f>IF(G1981="","",IF(AND(MONTH(G1981)*100+DAY(G1981)&gt;=season_lo,MONTH(G1981)*100+DAY(G1981)&lt;=season_hi),1,0))</f>
        <v/>
      </c>
      <c r="I1981">
        <f>IF(G1981="","",G1981-first_day+1)</f>
        <v/>
      </c>
      <c r="J1981" s="27">
        <f>IF(I1981="","",INDEX(Daily!$J$2:$J$421,I1981))</f>
        <v/>
      </c>
      <c r="K1981" s="27">
        <f>IF(J1981="","",J1981+cat_offset)</f>
        <v/>
      </c>
      <c r="L1981" s="27">
        <f>IF(J1981="","",MAX(0,E1981-J1981)^2)</f>
        <v/>
      </c>
      <c r="M1981" s="27">
        <f>IF(J1981="","",MAX(0,E1981-(J1981+twcdh_off))^2)</f>
        <v/>
      </c>
      <c r="N1981" s="27">
        <f>IF(E1981="","",MAX(0,E1981-swcdh_thr)^2)</f>
        <v/>
      </c>
      <c r="O1981">
        <f>IF(K1981="","",ROUND(E1981-K1981,0))</f>
        <v/>
      </c>
      <c r="P1981">
        <f>IF(O1981="","",IF(O1981&gt;=1,O1981,0))</f>
        <v/>
      </c>
      <c r="Q1981" s="27">
        <f>IF(E1981="","",MAX(0,E1981-22))</f>
        <v/>
      </c>
      <c r="R1981" s="27">
        <f>IF(H1981=1,E1981,"")</f>
        <v/>
      </c>
      <c r="S1981" s="27">
        <f>IF(AND(H1981=1,J1981&lt;&gt;""),E1981-J1981,"")</f>
        <v/>
      </c>
      <c r="T1981">
        <f>IF(G1981="","",MONTH(G1981))</f>
        <v/>
      </c>
    </row>
    <row r="1982">
      <c r="A1982" s="24" t="n">
        <v>2020</v>
      </c>
      <c r="B1982" s="24" t="n">
        <v>3</v>
      </c>
      <c r="C1982" s="24" t="n">
        <v>23</v>
      </c>
      <c r="D1982" s="24" t="n">
        <v>13</v>
      </c>
      <c r="E1982" s="24" t="n">
        <v>12.01</v>
      </c>
      <c r="F1982" s="25">
        <f>IF($E1982="","",DATE(IF($A1982="",nominal_year,$A1982),$B1982,$C1982)+($D1982-IF(LEFT(hour_conv,1)="1",1,0))/24)</f>
        <v/>
      </c>
      <c r="G1982" s="26">
        <f>IF(F1982="","",INT(F1982))</f>
        <v/>
      </c>
      <c r="H1982">
        <f>IF(G1982="","",IF(AND(MONTH(G1982)*100+DAY(G1982)&gt;=season_lo,MONTH(G1982)*100+DAY(G1982)&lt;=season_hi),1,0))</f>
        <v/>
      </c>
      <c r="I1982">
        <f>IF(G1982="","",G1982-first_day+1)</f>
        <v/>
      </c>
      <c r="J1982" s="27">
        <f>IF(I1982="","",INDEX(Daily!$J$2:$J$421,I1982))</f>
        <v/>
      </c>
      <c r="K1982" s="27">
        <f>IF(J1982="","",J1982+cat_offset)</f>
        <v/>
      </c>
      <c r="L1982" s="27">
        <f>IF(J1982="","",MAX(0,E1982-J1982)^2)</f>
        <v/>
      </c>
      <c r="M1982" s="27">
        <f>IF(J1982="","",MAX(0,E1982-(J1982+twcdh_off))^2)</f>
        <v/>
      </c>
      <c r="N1982" s="27">
        <f>IF(E1982="","",MAX(0,E1982-swcdh_thr)^2)</f>
        <v/>
      </c>
      <c r="O1982">
        <f>IF(K1982="","",ROUND(E1982-K1982,0))</f>
        <v/>
      </c>
      <c r="P1982">
        <f>IF(O1982="","",IF(O1982&gt;=1,O1982,0))</f>
        <v/>
      </c>
      <c r="Q1982" s="27">
        <f>IF(E1982="","",MAX(0,E1982-22))</f>
        <v/>
      </c>
      <c r="R1982" s="27">
        <f>IF(H1982=1,E1982,"")</f>
        <v/>
      </c>
      <c r="S1982" s="27">
        <f>IF(AND(H1982=1,J1982&lt;&gt;""),E1982-J1982,"")</f>
        <v/>
      </c>
      <c r="T1982">
        <f>IF(G1982="","",MONTH(G1982))</f>
        <v/>
      </c>
    </row>
    <row r="1983">
      <c r="A1983" s="24" t="n">
        <v>2020</v>
      </c>
      <c r="B1983" s="24" t="n">
        <v>3</v>
      </c>
      <c r="C1983" s="24" t="n">
        <v>23</v>
      </c>
      <c r="D1983" s="24" t="n">
        <v>14</v>
      </c>
      <c r="E1983" s="24" t="n">
        <v>12.3</v>
      </c>
      <c r="F1983" s="25">
        <f>IF($E1983="","",DATE(IF($A1983="",nominal_year,$A1983),$B1983,$C1983)+($D1983-IF(LEFT(hour_conv,1)="1",1,0))/24)</f>
        <v/>
      </c>
      <c r="G1983" s="26">
        <f>IF(F1983="","",INT(F1983))</f>
        <v/>
      </c>
      <c r="H1983">
        <f>IF(G1983="","",IF(AND(MONTH(G1983)*100+DAY(G1983)&gt;=season_lo,MONTH(G1983)*100+DAY(G1983)&lt;=season_hi),1,0))</f>
        <v/>
      </c>
      <c r="I1983">
        <f>IF(G1983="","",G1983-first_day+1)</f>
        <v/>
      </c>
      <c r="J1983" s="27">
        <f>IF(I1983="","",INDEX(Daily!$J$2:$J$421,I1983))</f>
        <v/>
      </c>
      <c r="K1983" s="27">
        <f>IF(J1983="","",J1983+cat_offset)</f>
        <v/>
      </c>
      <c r="L1983" s="27">
        <f>IF(J1983="","",MAX(0,E1983-J1983)^2)</f>
        <v/>
      </c>
      <c r="M1983" s="27">
        <f>IF(J1983="","",MAX(0,E1983-(J1983+twcdh_off))^2)</f>
        <v/>
      </c>
      <c r="N1983" s="27">
        <f>IF(E1983="","",MAX(0,E1983-swcdh_thr)^2)</f>
        <v/>
      </c>
      <c r="O1983">
        <f>IF(K1983="","",ROUND(E1983-K1983,0))</f>
        <v/>
      </c>
      <c r="P1983">
        <f>IF(O1983="","",IF(O1983&gt;=1,O1983,0))</f>
        <v/>
      </c>
      <c r="Q1983" s="27">
        <f>IF(E1983="","",MAX(0,E1983-22))</f>
        <v/>
      </c>
      <c r="R1983" s="27">
        <f>IF(H1983=1,E1983,"")</f>
        <v/>
      </c>
      <c r="S1983" s="27">
        <f>IF(AND(H1983=1,J1983&lt;&gt;""),E1983-J1983,"")</f>
        <v/>
      </c>
      <c r="T1983">
        <f>IF(G1983="","",MONTH(G1983))</f>
        <v/>
      </c>
    </row>
    <row r="1984">
      <c r="A1984" s="24" t="n">
        <v>2020</v>
      </c>
      <c r="B1984" s="24" t="n">
        <v>3</v>
      </c>
      <c r="C1984" s="24" t="n">
        <v>23</v>
      </c>
      <c r="D1984" s="24" t="n">
        <v>15</v>
      </c>
      <c r="E1984" s="24" t="n">
        <v>13.22</v>
      </c>
      <c r="F1984" s="25">
        <f>IF($E1984="","",DATE(IF($A1984="",nominal_year,$A1984),$B1984,$C1984)+($D1984-IF(LEFT(hour_conv,1)="1",1,0))/24)</f>
        <v/>
      </c>
      <c r="G1984" s="26">
        <f>IF(F1984="","",INT(F1984))</f>
        <v/>
      </c>
      <c r="H1984">
        <f>IF(G1984="","",IF(AND(MONTH(G1984)*100+DAY(G1984)&gt;=season_lo,MONTH(G1984)*100+DAY(G1984)&lt;=season_hi),1,0))</f>
        <v/>
      </c>
      <c r="I1984">
        <f>IF(G1984="","",G1984-first_day+1)</f>
        <v/>
      </c>
      <c r="J1984" s="27">
        <f>IF(I1984="","",INDEX(Daily!$J$2:$J$421,I1984))</f>
        <v/>
      </c>
      <c r="K1984" s="27">
        <f>IF(J1984="","",J1984+cat_offset)</f>
        <v/>
      </c>
      <c r="L1984" s="27">
        <f>IF(J1984="","",MAX(0,E1984-J1984)^2)</f>
        <v/>
      </c>
      <c r="M1984" s="27">
        <f>IF(J1984="","",MAX(0,E1984-(J1984+twcdh_off))^2)</f>
        <v/>
      </c>
      <c r="N1984" s="27">
        <f>IF(E1984="","",MAX(0,E1984-swcdh_thr)^2)</f>
        <v/>
      </c>
      <c r="O1984">
        <f>IF(K1984="","",ROUND(E1984-K1984,0))</f>
        <v/>
      </c>
      <c r="P1984">
        <f>IF(O1984="","",IF(O1984&gt;=1,O1984,0))</f>
        <v/>
      </c>
      <c r="Q1984" s="27">
        <f>IF(E1984="","",MAX(0,E1984-22))</f>
        <v/>
      </c>
      <c r="R1984" s="27">
        <f>IF(H1984=1,E1984,"")</f>
        <v/>
      </c>
      <c r="S1984" s="27">
        <f>IF(AND(H1984=1,J1984&lt;&gt;""),E1984-J1984,"")</f>
        <v/>
      </c>
      <c r="T1984">
        <f>IF(G1984="","",MONTH(G1984))</f>
        <v/>
      </c>
    </row>
    <row r="1985">
      <c r="A1985" s="24" t="n">
        <v>2020</v>
      </c>
      <c r="B1985" s="24" t="n">
        <v>3</v>
      </c>
      <c r="C1985" s="24" t="n">
        <v>23</v>
      </c>
      <c r="D1985" s="24" t="n">
        <v>16</v>
      </c>
      <c r="E1985" s="24" t="n">
        <v>13.12</v>
      </c>
      <c r="F1985" s="25">
        <f>IF($E1985="","",DATE(IF($A1985="",nominal_year,$A1985),$B1985,$C1985)+($D1985-IF(LEFT(hour_conv,1)="1",1,0))/24)</f>
        <v/>
      </c>
      <c r="G1985" s="26">
        <f>IF(F1985="","",INT(F1985))</f>
        <v/>
      </c>
      <c r="H1985">
        <f>IF(G1985="","",IF(AND(MONTH(G1985)*100+DAY(G1985)&gt;=season_lo,MONTH(G1985)*100+DAY(G1985)&lt;=season_hi),1,0))</f>
        <v/>
      </c>
      <c r="I1985">
        <f>IF(G1985="","",G1985-first_day+1)</f>
        <v/>
      </c>
      <c r="J1985" s="27">
        <f>IF(I1985="","",INDEX(Daily!$J$2:$J$421,I1985))</f>
        <v/>
      </c>
      <c r="K1985" s="27">
        <f>IF(J1985="","",J1985+cat_offset)</f>
        <v/>
      </c>
      <c r="L1985" s="27">
        <f>IF(J1985="","",MAX(0,E1985-J1985)^2)</f>
        <v/>
      </c>
      <c r="M1985" s="27">
        <f>IF(J1985="","",MAX(0,E1985-(J1985+twcdh_off))^2)</f>
        <v/>
      </c>
      <c r="N1985" s="27">
        <f>IF(E1985="","",MAX(0,E1985-swcdh_thr)^2)</f>
        <v/>
      </c>
      <c r="O1985">
        <f>IF(K1985="","",ROUND(E1985-K1985,0))</f>
        <v/>
      </c>
      <c r="P1985">
        <f>IF(O1985="","",IF(O1985&gt;=1,O1985,0))</f>
        <v/>
      </c>
      <c r="Q1985" s="27">
        <f>IF(E1985="","",MAX(0,E1985-22))</f>
        <v/>
      </c>
      <c r="R1985" s="27">
        <f>IF(H1985=1,E1985,"")</f>
        <v/>
      </c>
      <c r="S1985" s="27">
        <f>IF(AND(H1985=1,J1985&lt;&gt;""),E1985-J1985,"")</f>
        <v/>
      </c>
      <c r="T1985">
        <f>IF(G1985="","",MONTH(G1985))</f>
        <v/>
      </c>
    </row>
    <row r="1986">
      <c r="A1986" s="24" t="n">
        <v>2020</v>
      </c>
      <c r="B1986" s="24" t="n">
        <v>3</v>
      </c>
      <c r="C1986" s="24" t="n">
        <v>23</v>
      </c>
      <c r="D1986" s="24" t="n">
        <v>17</v>
      </c>
      <c r="E1986" s="24" t="n">
        <v>12.77</v>
      </c>
      <c r="F1986" s="25">
        <f>IF($E1986="","",DATE(IF($A1986="",nominal_year,$A1986),$B1986,$C1986)+($D1986-IF(LEFT(hour_conv,1)="1",1,0))/24)</f>
        <v/>
      </c>
      <c r="G1986" s="26">
        <f>IF(F1986="","",INT(F1986))</f>
        <v/>
      </c>
      <c r="H1986">
        <f>IF(G1986="","",IF(AND(MONTH(G1986)*100+DAY(G1986)&gt;=season_lo,MONTH(G1986)*100+DAY(G1986)&lt;=season_hi),1,0))</f>
        <v/>
      </c>
      <c r="I1986">
        <f>IF(G1986="","",G1986-first_day+1)</f>
        <v/>
      </c>
      <c r="J1986" s="27">
        <f>IF(I1986="","",INDEX(Daily!$J$2:$J$421,I1986))</f>
        <v/>
      </c>
      <c r="K1986" s="27">
        <f>IF(J1986="","",J1986+cat_offset)</f>
        <v/>
      </c>
      <c r="L1986" s="27">
        <f>IF(J1986="","",MAX(0,E1986-J1986)^2)</f>
        <v/>
      </c>
      <c r="M1986" s="27">
        <f>IF(J1986="","",MAX(0,E1986-(J1986+twcdh_off))^2)</f>
        <v/>
      </c>
      <c r="N1986" s="27">
        <f>IF(E1986="","",MAX(0,E1986-swcdh_thr)^2)</f>
        <v/>
      </c>
      <c r="O1986">
        <f>IF(K1986="","",ROUND(E1986-K1986,0))</f>
        <v/>
      </c>
      <c r="P1986">
        <f>IF(O1986="","",IF(O1986&gt;=1,O1986,0))</f>
        <v/>
      </c>
      <c r="Q1986" s="27">
        <f>IF(E1986="","",MAX(0,E1986-22))</f>
        <v/>
      </c>
      <c r="R1986" s="27">
        <f>IF(H1986=1,E1986,"")</f>
        <v/>
      </c>
      <c r="S1986" s="27">
        <f>IF(AND(H1986=1,J1986&lt;&gt;""),E1986-J1986,"")</f>
        <v/>
      </c>
      <c r="T1986">
        <f>IF(G1986="","",MONTH(G1986))</f>
        <v/>
      </c>
    </row>
    <row r="1987">
      <c r="A1987" s="24" t="n">
        <v>2020</v>
      </c>
      <c r="B1987" s="24" t="n">
        <v>3</v>
      </c>
      <c r="C1987" s="24" t="n">
        <v>23</v>
      </c>
      <c r="D1987" s="24" t="n">
        <v>18</v>
      </c>
      <c r="E1987" s="24" t="n">
        <v>12.44</v>
      </c>
      <c r="F1987" s="25">
        <f>IF($E1987="","",DATE(IF($A1987="",nominal_year,$A1987),$B1987,$C1987)+($D1987-IF(LEFT(hour_conv,1)="1",1,0))/24)</f>
        <v/>
      </c>
      <c r="G1987" s="26">
        <f>IF(F1987="","",INT(F1987))</f>
        <v/>
      </c>
      <c r="H1987">
        <f>IF(G1987="","",IF(AND(MONTH(G1987)*100+DAY(G1987)&gt;=season_lo,MONTH(G1987)*100+DAY(G1987)&lt;=season_hi),1,0))</f>
        <v/>
      </c>
      <c r="I1987">
        <f>IF(G1987="","",G1987-first_day+1)</f>
        <v/>
      </c>
      <c r="J1987" s="27">
        <f>IF(I1987="","",INDEX(Daily!$J$2:$J$421,I1987))</f>
        <v/>
      </c>
      <c r="K1987" s="27">
        <f>IF(J1987="","",J1987+cat_offset)</f>
        <v/>
      </c>
      <c r="L1987" s="27">
        <f>IF(J1987="","",MAX(0,E1987-J1987)^2)</f>
        <v/>
      </c>
      <c r="M1987" s="27">
        <f>IF(J1987="","",MAX(0,E1987-(J1987+twcdh_off))^2)</f>
        <v/>
      </c>
      <c r="N1987" s="27">
        <f>IF(E1987="","",MAX(0,E1987-swcdh_thr)^2)</f>
        <v/>
      </c>
      <c r="O1987">
        <f>IF(K1987="","",ROUND(E1987-K1987,0))</f>
        <v/>
      </c>
      <c r="P1987">
        <f>IF(O1987="","",IF(O1987&gt;=1,O1987,0))</f>
        <v/>
      </c>
      <c r="Q1987" s="27">
        <f>IF(E1987="","",MAX(0,E1987-22))</f>
        <v/>
      </c>
      <c r="R1987" s="27">
        <f>IF(H1987=1,E1987,"")</f>
        <v/>
      </c>
      <c r="S1987" s="27">
        <f>IF(AND(H1987=1,J1987&lt;&gt;""),E1987-J1987,"")</f>
        <v/>
      </c>
      <c r="T1987">
        <f>IF(G1987="","",MONTH(G1987))</f>
        <v/>
      </c>
    </row>
    <row r="1988">
      <c r="A1988" s="24" t="n">
        <v>2020</v>
      </c>
      <c r="B1988" s="24" t="n">
        <v>3</v>
      </c>
      <c r="C1988" s="24" t="n">
        <v>23</v>
      </c>
      <c r="D1988" s="24" t="n">
        <v>19</v>
      </c>
      <c r="E1988" s="24" t="n">
        <v>11.66</v>
      </c>
      <c r="F1988" s="25">
        <f>IF($E1988="","",DATE(IF($A1988="",nominal_year,$A1988),$B1988,$C1988)+($D1988-IF(LEFT(hour_conv,1)="1",1,0))/24)</f>
        <v/>
      </c>
      <c r="G1988" s="26">
        <f>IF(F1988="","",INT(F1988))</f>
        <v/>
      </c>
      <c r="H1988">
        <f>IF(G1988="","",IF(AND(MONTH(G1988)*100+DAY(G1988)&gt;=season_lo,MONTH(G1988)*100+DAY(G1988)&lt;=season_hi),1,0))</f>
        <v/>
      </c>
      <c r="I1988">
        <f>IF(G1988="","",G1988-first_day+1)</f>
        <v/>
      </c>
      <c r="J1988" s="27">
        <f>IF(I1988="","",INDEX(Daily!$J$2:$J$421,I1988))</f>
        <v/>
      </c>
      <c r="K1988" s="27">
        <f>IF(J1988="","",J1988+cat_offset)</f>
        <v/>
      </c>
      <c r="L1988" s="27">
        <f>IF(J1988="","",MAX(0,E1988-J1988)^2)</f>
        <v/>
      </c>
      <c r="M1988" s="27">
        <f>IF(J1988="","",MAX(0,E1988-(J1988+twcdh_off))^2)</f>
        <v/>
      </c>
      <c r="N1988" s="27">
        <f>IF(E1988="","",MAX(0,E1988-swcdh_thr)^2)</f>
        <v/>
      </c>
      <c r="O1988">
        <f>IF(K1988="","",ROUND(E1988-K1988,0))</f>
        <v/>
      </c>
      <c r="P1988">
        <f>IF(O1988="","",IF(O1988&gt;=1,O1988,0))</f>
        <v/>
      </c>
      <c r="Q1988" s="27">
        <f>IF(E1988="","",MAX(0,E1988-22))</f>
        <v/>
      </c>
      <c r="R1988" s="27">
        <f>IF(H1988=1,E1988,"")</f>
        <v/>
      </c>
      <c r="S1988" s="27">
        <f>IF(AND(H1988=1,J1988&lt;&gt;""),E1988-J1988,"")</f>
        <v/>
      </c>
      <c r="T1988">
        <f>IF(G1988="","",MONTH(G1988))</f>
        <v/>
      </c>
    </row>
    <row r="1989">
      <c r="A1989" s="24" t="n">
        <v>2020</v>
      </c>
      <c r="B1989" s="24" t="n">
        <v>3</v>
      </c>
      <c r="C1989" s="24" t="n">
        <v>23</v>
      </c>
      <c r="D1989" s="24" t="n">
        <v>20</v>
      </c>
      <c r="E1989" s="24" t="n">
        <v>11.32</v>
      </c>
      <c r="F1989" s="25">
        <f>IF($E1989="","",DATE(IF($A1989="",nominal_year,$A1989),$B1989,$C1989)+($D1989-IF(LEFT(hour_conv,1)="1",1,0))/24)</f>
        <v/>
      </c>
      <c r="G1989" s="26">
        <f>IF(F1989="","",INT(F1989))</f>
        <v/>
      </c>
      <c r="H1989">
        <f>IF(G1989="","",IF(AND(MONTH(G1989)*100+DAY(G1989)&gt;=season_lo,MONTH(G1989)*100+DAY(G1989)&lt;=season_hi),1,0))</f>
        <v/>
      </c>
      <c r="I1989">
        <f>IF(G1989="","",G1989-first_day+1)</f>
        <v/>
      </c>
      <c r="J1989" s="27">
        <f>IF(I1989="","",INDEX(Daily!$J$2:$J$421,I1989))</f>
        <v/>
      </c>
      <c r="K1989" s="27">
        <f>IF(J1989="","",J1989+cat_offset)</f>
        <v/>
      </c>
      <c r="L1989" s="27">
        <f>IF(J1989="","",MAX(0,E1989-J1989)^2)</f>
        <v/>
      </c>
      <c r="M1989" s="27">
        <f>IF(J1989="","",MAX(0,E1989-(J1989+twcdh_off))^2)</f>
        <v/>
      </c>
      <c r="N1989" s="27">
        <f>IF(E1989="","",MAX(0,E1989-swcdh_thr)^2)</f>
        <v/>
      </c>
      <c r="O1989">
        <f>IF(K1989="","",ROUND(E1989-K1989,0))</f>
        <v/>
      </c>
      <c r="P1989">
        <f>IF(O1989="","",IF(O1989&gt;=1,O1989,0))</f>
        <v/>
      </c>
      <c r="Q1989" s="27">
        <f>IF(E1989="","",MAX(0,E1989-22))</f>
        <v/>
      </c>
      <c r="R1989" s="27">
        <f>IF(H1989=1,E1989,"")</f>
        <v/>
      </c>
      <c r="S1989" s="27">
        <f>IF(AND(H1989=1,J1989&lt;&gt;""),E1989-J1989,"")</f>
        <v/>
      </c>
      <c r="T1989">
        <f>IF(G1989="","",MONTH(G1989))</f>
        <v/>
      </c>
    </row>
    <row r="1990">
      <c r="A1990" s="24" t="n">
        <v>2020</v>
      </c>
      <c r="B1990" s="24" t="n">
        <v>3</v>
      </c>
      <c r="C1990" s="24" t="n">
        <v>23</v>
      </c>
      <c r="D1990" s="24" t="n">
        <v>21</v>
      </c>
      <c r="E1990" s="24" t="n">
        <v>9.9</v>
      </c>
      <c r="F1990" s="25">
        <f>IF($E1990="","",DATE(IF($A1990="",nominal_year,$A1990),$B1990,$C1990)+($D1990-IF(LEFT(hour_conv,1)="1",1,0))/24)</f>
        <v/>
      </c>
      <c r="G1990" s="26">
        <f>IF(F1990="","",INT(F1990))</f>
        <v/>
      </c>
      <c r="H1990">
        <f>IF(G1990="","",IF(AND(MONTH(G1990)*100+DAY(G1990)&gt;=season_lo,MONTH(G1990)*100+DAY(G1990)&lt;=season_hi),1,0))</f>
        <v/>
      </c>
      <c r="I1990">
        <f>IF(G1990="","",G1990-first_day+1)</f>
        <v/>
      </c>
      <c r="J1990" s="27">
        <f>IF(I1990="","",INDEX(Daily!$J$2:$J$421,I1990))</f>
        <v/>
      </c>
      <c r="K1990" s="27">
        <f>IF(J1990="","",J1990+cat_offset)</f>
        <v/>
      </c>
      <c r="L1990" s="27">
        <f>IF(J1990="","",MAX(0,E1990-J1990)^2)</f>
        <v/>
      </c>
      <c r="M1990" s="27">
        <f>IF(J1990="","",MAX(0,E1990-(J1990+twcdh_off))^2)</f>
        <v/>
      </c>
      <c r="N1990" s="27">
        <f>IF(E1990="","",MAX(0,E1990-swcdh_thr)^2)</f>
        <v/>
      </c>
      <c r="O1990">
        <f>IF(K1990="","",ROUND(E1990-K1990,0))</f>
        <v/>
      </c>
      <c r="P1990">
        <f>IF(O1990="","",IF(O1990&gt;=1,O1990,0))</f>
        <v/>
      </c>
      <c r="Q1990" s="27">
        <f>IF(E1990="","",MAX(0,E1990-22))</f>
        <v/>
      </c>
      <c r="R1990" s="27">
        <f>IF(H1990=1,E1990,"")</f>
        <v/>
      </c>
      <c r="S1990" s="27">
        <f>IF(AND(H1990=1,J1990&lt;&gt;""),E1990-J1990,"")</f>
        <v/>
      </c>
      <c r="T1990">
        <f>IF(G1990="","",MONTH(G1990))</f>
        <v/>
      </c>
    </row>
    <row r="1991">
      <c r="A1991" s="24" t="n">
        <v>2020</v>
      </c>
      <c r="B1991" s="24" t="n">
        <v>3</v>
      </c>
      <c r="C1991" s="24" t="n">
        <v>23</v>
      </c>
      <c r="D1991" s="24" t="n">
        <v>22</v>
      </c>
      <c r="E1991" s="24" t="n">
        <v>9.07</v>
      </c>
      <c r="F1991" s="25">
        <f>IF($E1991="","",DATE(IF($A1991="",nominal_year,$A1991),$B1991,$C1991)+($D1991-IF(LEFT(hour_conv,1)="1",1,0))/24)</f>
        <v/>
      </c>
      <c r="G1991" s="26">
        <f>IF(F1991="","",INT(F1991))</f>
        <v/>
      </c>
      <c r="H1991">
        <f>IF(G1991="","",IF(AND(MONTH(G1991)*100+DAY(G1991)&gt;=season_lo,MONTH(G1991)*100+DAY(G1991)&lt;=season_hi),1,0))</f>
        <v/>
      </c>
      <c r="I1991">
        <f>IF(G1991="","",G1991-first_day+1)</f>
        <v/>
      </c>
      <c r="J1991" s="27">
        <f>IF(I1991="","",INDEX(Daily!$J$2:$J$421,I1991))</f>
        <v/>
      </c>
      <c r="K1991" s="27">
        <f>IF(J1991="","",J1991+cat_offset)</f>
        <v/>
      </c>
      <c r="L1991" s="27">
        <f>IF(J1991="","",MAX(0,E1991-J1991)^2)</f>
        <v/>
      </c>
      <c r="M1991" s="27">
        <f>IF(J1991="","",MAX(0,E1991-(J1991+twcdh_off))^2)</f>
        <v/>
      </c>
      <c r="N1991" s="27">
        <f>IF(E1991="","",MAX(0,E1991-swcdh_thr)^2)</f>
        <v/>
      </c>
      <c r="O1991">
        <f>IF(K1991="","",ROUND(E1991-K1991,0))</f>
        <v/>
      </c>
      <c r="P1991">
        <f>IF(O1991="","",IF(O1991&gt;=1,O1991,0))</f>
        <v/>
      </c>
      <c r="Q1991" s="27">
        <f>IF(E1991="","",MAX(0,E1991-22))</f>
        <v/>
      </c>
      <c r="R1991" s="27">
        <f>IF(H1991=1,E1991,"")</f>
        <v/>
      </c>
      <c r="S1991" s="27">
        <f>IF(AND(H1991=1,J1991&lt;&gt;""),E1991-J1991,"")</f>
        <v/>
      </c>
      <c r="T1991">
        <f>IF(G1991="","",MONTH(G1991))</f>
        <v/>
      </c>
    </row>
    <row r="1992">
      <c r="A1992" s="24" t="n">
        <v>2020</v>
      </c>
      <c r="B1992" s="24" t="n">
        <v>3</v>
      </c>
      <c r="C1992" s="24" t="n">
        <v>23</v>
      </c>
      <c r="D1992" s="24" t="n">
        <v>23</v>
      </c>
      <c r="E1992" s="24" t="n">
        <v>7.73</v>
      </c>
      <c r="F1992" s="25">
        <f>IF($E1992="","",DATE(IF($A1992="",nominal_year,$A1992),$B1992,$C1992)+($D1992-IF(LEFT(hour_conv,1)="1",1,0))/24)</f>
        <v/>
      </c>
      <c r="G1992" s="26">
        <f>IF(F1992="","",INT(F1992))</f>
        <v/>
      </c>
      <c r="H1992">
        <f>IF(G1992="","",IF(AND(MONTH(G1992)*100+DAY(G1992)&gt;=season_lo,MONTH(G1992)*100+DAY(G1992)&lt;=season_hi),1,0))</f>
        <v/>
      </c>
      <c r="I1992">
        <f>IF(G1992="","",G1992-first_day+1)</f>
        <v/>
      </c>
      <c r="J1992" s="27">
        <f>IF(I1992="","",INDEX(Daily!$J$2:$J$421,I1992))</f>
        <v/>
      </c>
      <c r="K1992" s="27">
        <f>IF(J1992="","",J1992+cat_offset)</f>
        <v/>
      </c>
      <c r="L1992" s="27">
        <f>IF(J1992="","",MAX(0,E1992-J1992)^2)</f>
        <v/>
      </c>
      <c r="M1992" s="27">
        <f>IF(J1992="","",MAX(0,E1992-(J1992+twcdh_off))^2)</f>
        <v/>
      </c>
      <c r="N1992" s="27">
        <f>IF(E1992="","",MAX(0,E1992-swcdh_thr)^2)</f>
        <v/>
      </c>
      <c r="O1992">
        <f>IF(K1992="","",ROUND(E1992-K1992,0))</f>
        <v/>
      </c>
      <c r="P1992">
        <f>IF(O1992="","",IF(O1992&gt;=1,O1992,0))</f>
        <v/>
      </c>
      <c r="Q1992" s="27">
        <f>IF(E1992="","",MAX(0,E1992-22))</f>
        <v/>
      </c>
      <c r="R1992" s="27">
        <f>IF(H1992=1,E1992,"")</f>
        <v/>
      </c>
      <c r="S1992" s="27">
        <f>IF(AND(H1992=1,J1992&lt;&gt;""),E1992-J1992,"")</f>
        <v/>
      </c>
      <c r="T1992">
        <f>IF(G1992="","",MONTH(G1992))</f>
        <v/>
      </c>
    </row>
    <row r="1993">
      <c r="A1993" s="24" t="n">
        <v>2020</v>
      </c>
      <c r="B1993" s="24" t="n">
        <v>3</v>
      </c>
      <c r="C1993" s="24" t="n">
        <v>23</v>
      </c>
      <c r="D1993" s="24" t="n">
        <v>24</v>
      </c>
      <c r="E1993" s="24" t="n">
        <v>6.31</v>
      </c>
      <c r="F1993" s="25">
        <f>IF($E1993="","",DATE(IF($A1993="",nominal_year,$A1993),$B1993,$C1993)+($D1993-IF(LEFT(hour_conv,1)="1",1,0))/24)</f>
        <v/>
      </c>
      <c r="G1993" s="26">
        <f>IF(F1993="","",INT(F1993))</f>
        <v/>
      </c>
      <c r="H1993">
        <f>IF(G1993="","",IF(AND(MONTH(G1993)*100+DAY(G1993)&gt;=season_lo,MONTH(G1993)*100+DAY(G1993)&lt;=season_hi),1,0))</f>
        <v/>
      </c>
      <c r="I1993">
        <f>IF(G1993="","",G1993-first_day+1)</f>
        <v/>
      </c>
      <c r="J1993" s="27">
        <f>IF(I1993="","",INDEX(Daily!$J$2:$J$421,I1993))</f>
        <v/>
      </c>
      <c r="K1993" s="27">
        <f>IF(J1993="","",J1993+cat_offset)</f>
        <v/>
      </c>
      <c r="L1993" s="27">
        <f>IF(J1993="","",MAX(0,E1993-J1993)^2)</f>
        <v/>
      </c>
      <c r="M1993" s="27">
        <f>IF(J1993="","",MAX(0,E1993-(J1993+twcdh_off))^2)</f>
        <v/>
      </c>
      <c r="N1993" s="27">
        <f>IF(E1993="","",MAX(0,E1993-swcdh_thr)^2)</f>
        <v/>
      </c>
      <c r="O1993">
        <f>IF(K1993="","",ROUND(E1993-K1993,0))</f>
        <v/>
      </c>
      <c r="P1993">
        <f>IF(O1993="","",IF(O1993&gt;=1,O1993,0))</f>
        <v/>
      </c>
      <c r="Q1993" s="27">
        <f>IF(E1993="","",MAX(0,E1993-22))</f>
        <v/>
      </c>
      <c r="R1993" s="27">
        <f>IF(H1993=1,E1993,"")</f>
        <v/>
      </c>
      <c r="S1993" s="27">
        <f>IF(AND(H1993=1,J1993&lt;&gt;""),E1993-J1993,"")</f>
        <v/>
      </c>
      <c r="T1993">
        <f>IF(G1993="","",MONTH(G1993))</f>
        <v/>
      </c>
    </row>
    <row r="1994">
      <c r="A1994" s="24" t="n">
        <v>2020</v>
      </c>
      <c r="B1994" s="24" t="n">
        <v>3</v>
      </c>
      <c r="C1994" s="24" t="n">
        <v>24</v>
      </c>
      <c r="D1994" s="24" t="n">
        <v>1</v>
      </c>
      <c r="E1994" s="24" t="n">
        <v>6.54</v>
      </c>
      <c r="F1994" s="25">
        <f>IF($E1994="","",DATE(IF($A1994="",nominal_year,$A1994),$B1994,$C1994)+($D1994-IF(LEFT(hour_conv,1)="1",1,0))/24)</f>
        <v/>
      </c>
      <c r="G1994" s="26">
        <f>IF(F1994="","",INT(F1994))</f>
        <v/>
      </c>
      <c r="H1994">
        <f>IF(G1994="","",IF(AND(MONTH(G1994)*100+DAY(G1994)&gt;=season_lo,MONTH(G1994)*100+DAY(G1994)&lt;=season_hi),1,0))</f>
        <v/>
      </c>
      <c r="I1994">
        <f>IF(G1994="","",G1994-first_day+1)</f>
        <v/>
      </c>
      <c r="J1994" s="27">
        <f>IF(I1994="","",INDEX(Daily!$J$2:$J$421,I1994))</f>
        <v/>
      </c>
      <c r="K1994" s="27">
        <f>IF(J1994="","",J1994+cat_offset)</f>
        <v/>
      </c>
      <c r="L1994" s="27">
        <f>IF(J1994="","",MAX(0,E1994-J1994)^2)</f>
        <v/>
      </c>
      <c r="M1994" s="27">
        <f>IF(J1994="","",MAX(0,E1994-(J1994+twcdh_off))^2)</f>
        <v/>
      </c>
      <c r="N1994" s="27">
        <f>IF(E1994="","",MAX(0,E1994-swcdh_thr)^2)</f>
        <v/>
      </c>
      <c r="O1994">
        <f>IF(K1994="","",ROUND(E1994-K1994,0))</f>
        <v/>
      </c>
      <c r="P1994">
        <f>IF(O1994="","",IF(O1994&gt;=1,O1994,0))</f>
        <v/>
      </c>
      <c r="Q1994" s="27">
        <f>IF(E1994="","",MAX(0,E1994-22))</f>
        <v/>
      </c>
      <c r="R1994" s="27">
        <f>IF(H1994=1,E1994,"")</f>
        <v/>
      </c>
      <c r="S1994" s="27">
        <f>IF(AND(H1994=1,J1994&lt;&gt;""),E1994-J1994,"")</f>
        <v/>
      </c>
      <c r="T1994">
        <f>IF(G1994="","",MONTH(G1994))</f>
        <v/>
      </c>
    </row>
    <row r="1995">
      <c r="A1995" s="24" t="n">
        <v>2020</v>
      </c>
      <c r="B1995" s="24" t="n">
        <v>3</v>
      </c>
      <c r="C1995" s="24" t="n">
        <v>24</v>
      </c>
      <c r="D1995" s="24" t="n">
        <v>2</v>
      </c>
      <c r="E1995" s="24" t="n">
        <v>5.11</v>
      </c>
      <c r="F1995" s="25">
        <f>IF($E1995="","",DATE(IF($A1995="",nominal_year,$A1995),$B1995,$C1995)+($D1995-IF(LEFT(hour_conv,1)="1",1,0))/24)</f>
        <v/>
      </c>
      <c r="G1995" s="26">
        <f>IF(F1995="","",INT(F1995))</f>
        <v/>
      </c>
      <c r="H1995">
        <f>IF(G1995="","",IF(AND(MONTH(G1995)*100+DAY(G1995)&gt;=season_lo,MONTH(G1995)*100+DAY(G1995)&lt;=season_hi),1,0))</f>
        <v/>
      </c>
      <c r="I1995">
        <f>IF(G1995="","",G1995-first_day+1)</f>
        <v/>
      </c>
      <c r="J1995" s="27">
        <f>IF(I1995="","",INDEX(Daily!$J$2:$J$421,I1995))</f>
        <v/>
      </c>
      <c r="K1995" s="27">
        <f>IF(J1995="","",J1995+cat_offset)</f>
        <v/>
      </c>
      <c r="L1995" s="27">
        <f>IF(J1995="","",MAX(0,E1995-J1995)^2)</f>
        <v/>
      </c>
      <c r="M1995" s="27">
        <f>IF(J1995="","",MAX(0,E1995-(J1995+twcdh_off))^2)</f>
        <v/>
      </c>
      <c r="N1995" s="27">
        <f>IF(E1995="","",MAX(0,E1995-swcdh_thr)^2)</f>
        <v/>
      </c>
      <c r="O1995">
        <f>IF(K1995="","",ROUND(E1995-K1995,0))</f>
        <v/>
      </c>
      <c r="P1995">
        <f>IF(O1995="","",IF(O1995&gt;=1,O1995,0))</f>
        <v/>
      </c>
      <c r="Q1995" s="27">
        <f>IF(E1995="","",MAX(0,E1995-22))</f>
        <v/>
      </c>
      <c r="R1995" s="27">
        <f>IF(H1995=1,E1995,"")</f>
        <v/>
      </c>
      <c r="S1995" s="27">
        <f>IF(AND(H1995=1,J1995&lt;&gt;""),E1995-J1995,"")</f>
        <v/>
      </c>
      <c r="T1995">
        <f>IF(G1995="","",MONTH(G1995))</f>
        <v/>
      </c>
    </row>
    <row r="1996">
      <c r="A1996" s="24" t="n">
        <v>2020</v>
      </c>
      <c r="B1996" s="24" t="n">
        <v>3</v>
      </c>
      <c r="C1996" s="24" t="n">
        <v>24</v>
      </c>
      <c r="D1996" s="24" t="n">
        <v>3</v>
      </c>
      <c r="E1996" s="24" t="n">
        <v>5.4</v>
      </c>
      <c r="F1996" s="25">
        <f>IF($E1996="","",DATE(IF($A1996="",nominal_year,$A1996),$B1996,$C1996)+($D1996-IF(LEFT(hour_conv,1)="1",1,0))/24)</f>
        <v/>
      </c>
      <c r="G1996" s="26">
        <f>IF(F1996="","",INT(F1996))</f>
        <v/>
      </c>
      <c r="H1996">
        <f>IF(G1996="","",IF(AND(MONTH(G1996)*100+DAY(G1996)&gt;=season_lo,MONTH(G1996)*100+DAY(G1996)&lt;=season_hi),1,0))</f>
        <v/>
      </c>
      <c r="I1996">
        <f>IF(G1996="","",G1996-first_day+1)</f>
        <v/>
      </c>
      <c r="J1996" s="27">
        <f>IF(I1996="","",INDEX(Daily!$J$2:$J$421,I1996))</f>
        <v/>
      </c>
      <c r="K1996" s="27">
        <f>IF(J1996="","",J1996+cat_offset)</f>
        <v/>
      </c>
      <c r="L1996" s="27">
        <f>IF(J1996="","",MAX(0,E1996-J1996)^2)</f>
        <v/>
      </c>
      <c r="M1996" s="27">
        <f>IF(J1996="","",MAX(0,E1996-(J1996+twcdh_off))^2)</f>
        <v/>
      </c>
      <c r="N1996" s="27">
        <f>IF(E1996="","",MAX(0,E1996-swcdh_thr)^2)</f>
        <v/>
      </c>
      <c r="O1996">
        <f>IF(K1996="","",ROUND(E1996-K1996,0))</f>
        <v/>
      </c>
      <c r="P1996">
        <f>IF(O1996="","",IF(O1996&gt;=1,O1996,0))</f>
        <v/>
      </c>
      <c r="Q1996" s="27">
        <f>IF(E1996="","",MAX(0,E1996-22))</f>
        <v/>
      </c>
      <c r="R1996" s="27">
        <f>IF(H1996=1,E1996,"")</f>
        <v/>
      </c>
      <c r="S1996" s="27">
        <f>IF(AND(H1996=1,J1996&lt;&gt;""),E1996-J1996,"")</f>
        <v/>
      </c>
      <c r="T1996">
        <f>IF(G1996="","",MONTH(G1996))</f>
        <v/>
      </c>
    </row>
    <row r="1997">
      <c r="A1997" s="24" t="n">
        <v>2020</v>
      </c>
      <c r="B1997" s="24" t="n">
        <v>3</v>
      </c>
      <c r="C1997" s="24" t="n">
        <v>24</v>
      </c>
      <c r="D1997" s="24" t="n">
        <v>4</v>
      </c>
      <c r="E1997" s="24" t="n">
        <v>5.16</v>
      </c>
      <c r="F1997" s="25">
        <f>IF($E1997="","",DATE(IF($A1997="",nominal_year,$A1997),$B1997,$C1997)+($D1997-IF(LEFT(hour_conv,1)="1",1,0))/24)</f>
        <v/>
      </c>
      <c r="G1997" s="26">
        <f>IF(F1997="","",INT(F1997))</f>
        <v/>
      </c>
      <c r="H1997">
        <f>IF(G1997="","",IF(AND(MONTH(G1997)*100+DAY(G1997)&gt;=season_lo,MONTH(G1997)*100+DAY(G1997)&lt;=season_hi),1,0))</f>
        <v/>
      </c>
      <c r="I1997">
        <f>IF(G1997="","",G1997-first_day+1)</f>
        <v/>
      </c>
      <c r="J1997" s="27">
        <f>IF(I1997="","",INDEX(Daily!$J$2:$J$421,I1997))</f>
        <v/>
      </c>
      <c r="K1997" s="27">
        <f>IF(J1997="","",J1997+cat_offset)</f>
        <v/>
      </c>
      <c r="L1997" s="27">
        <f>IF(J1997="","",MAX(0,E1997-J1997)^2)</f>
        <v/>
      </c>
      <c r="M1997" s="27">
        <f>IF(J1997="","",MAX(0,E1997-(J1997+twcdh_off))^2)</f>
        <v/>
      </c>
      <c r="N1997" s="27">
        <f>IF(E1997="","",MAX(0,E1997-swcdh_thr)^2)</f>
        <v/>
      </c>
      <c r="O1997">
        <f>IF(K1997="","",ROUND(E1997-K1997,0))</f>
        <v/>
      </c>
      <c r="P1997">
        <f>IF(O1997="","",IF(O1997&gt;=1,O1997,0))</f>
        <v/>
      </c>
      <c r="Q1997" s="27">
        <f>IF(E1997="","",MAX(0,E1997-22))</f>
        <v/>
      </c>
      <c r="R1997" s="27">
        <f>IF(H1997=1,E1997,"")</f>
        <v/>
      </c>
      <c r="S1997" s="27">
        <f>IF(AND(H1997=1,J1997&lt;&gt;""),E1997-J1997,"")</f>
        <v/>
      </c>
      <c r="T1997">
        <f>IF(G1997="","",MONTH(G1997))</f>
        <v/>
      </c>
    </row>
    <row r="1998">
      <c r="A1998" s="24" t="n">
        <v>2020</v>
      </c>
      <c r="B1998" s="24" t="n">
        <v>3</v>
      </c>
      <c r="C1998" s="24" t="n">
        <v>24</v>
      </c>
      <c r="D1998" s="24" t="n">
        <v>5</v>
      </c>
      <c r="E1998" s="24" t="n">
        <v>4.47</v>
      </c>
      <c r="F1998" s="25">
        <f>IF($E1998="","",DATE(IF($A1998="",nominal_year,$A1998),$B1998,$C1998)+($D1998-IF(LEFT(hour_conv,1)="1",1,0))/24)</f>
        <v/>
      </c>
      <c r="G1998" s="26">
        <f>IF(F1998="","",INT(F1998))</f>
        <v/>
      </c>
      <c r="H1998">
        <f>IF(G1998="","",IF(AND(MONTH(G1998)*100+DAY(G1998)&gt;=season_lo,MONTH(G1998)*100+DAY(G1998)&lt;=season_hi),1,0))</f>
        <v/>
      </c>
      <c r="I1998">
        <f>IF(G1998="","",G1998-first_day+1)</f>
        <v/>
      </c>
      <c r="J1998" s="27">
        <f>IF(I1998="","",INDEX(Daily!$J$2:$J$421,I1998))</f>
        <v/>
      </c>
      <c r="K1998" s="27">
        <f>IF(J1998="","",J1998+cat_offset)</f>
        <v/>
      </c>
      <c r="L1998" s="27">
        <f>IF(J1998="","",MAX(0,E1998-J1998)^2)</f>
        <v/>
      </c>
      <c r="M1998" s="27">
        <f>IF(J1998="","",MAX(0,E1998-(J1998+twcdh_off))^2)</f>
        <v/>
      </c>
      <c r="N1998" s="27">
        <f>IF(E1998="","",MAX(0,E1998-swcdh_thr)^2)</f>
        <v/>
      </c>
      <c r="O1998">
        <f>IF(K1998="","",ROUND(E1998-K1998,0))</f>
        <v/>
      </c>
      <c r="P1998">
        <f>IF(O1998="","",IF(O1998&gt;=1,O1998,0))</f>
        <v/>
      </c>
      <c r="Q1998" s="27">
        <f>IF(E1998="","",MAX(0,E1998-22))</f>
        <v/>
      </c>
      <c r="R1998" s="27">
        <f>IF(H1998=1,E1998,"")</f>
        <v/>
      </c>
      <c r="S1998" s="27">
        <f>IF(AND(H1998=1,J1998&lt;&gt;""),E1998-J1998,"")</f>
        <v/>
      </c>
      <c r="T1998">
        <f>IF(G1998="","",MONTH(G1998))</f>
        <v/>
      </c>
    </row>
    <row r="1999">
      <c r="A1999" s="24" t="n">
        <v>2020</v>
      </c>
      <c r="B1999" s="24" t="n">
        <v>3</v>
      </c>
      <c r="C1999" s="24" t="n">
        <v>24</v>
      </c>
      <c r="D1999" s="24" t="n">
        <v>6</v>
      </c>
      <c r="E1999" s="24" t="n">
        <v>5.17</v>
      </c>
      <c r="F1999" s="25">
        <f>IF($E1999="","",DATE(IF($A1999="",nominal_year,$A1999),$B1999,$C1999)+($D1999-IF(LEFT(hour_conv,1)="1",1,0))/24)</f>
        <v/>
      </c>
      <c r="G1999" s="26">
        <f>IF(F1999="","",INT(F1999))</f>
        <v/>
      </c>
      <c r="H1999">
        <f>IF(G1999="","",IF(AND(MONTH(G1999)*100+DAY(G1999)&gt;=season_lo,MONTH(G1999)*100+DAY(G1999)&lt;=season_hi),1,0))</f>
        <v/>
      </c>
      <c r="I1999">
        <f>IF(G1999="","",G1999-first_day+1)</f>
        <v/>
      </c>
      <c r="J1999" s="27">
        <f>IF(I1999="","",INDEX(Daily!$J$2:$J$421,I1999))</f>
        <v/>
      </c>
      <c r="K1999" s="27">
        <f>IF(J1999="","",J1999+cat_offset)</f>
        <v/>
      </c>
      <c r="L1999" s="27">
        <f>IF(J1999="","",MAX(0,E1999-J1999)^2)</f>
        <v/>
      </c>
      <c r="M1999" s="27">
        <f>IF(J1999="","",MAX(0,E1999-(J1999+twcdh_off))^2)</f>
        <v/>
      </c>
      <c r="N1999" s="27">
        <f>IF(E1999="","",MAX(0,E1999-swcdh_thr)^2)</f>
        <v/>
      </c>
      <c r="O1999">
        <f>IF(K1999="","",ROUND(E1999-K1999,0))</f>
        <v/>
      </c>
      <c r="P1999">
        <f>IF(O1999="","",IF(O1999&gt;=1,O1999,0))</f>
        <v/>
      </c>
      <c r="Q1999" s="27">
        <f>IF(E1999="","",MAX(0,E1999-22))</f>
        <v/>
      </c>
      <c r="R1999" s="27">
        <f>IF(H1999=1,E1999,"")</f>
        <v/>
      </c>
      <c r="S1999" s="27">
        <f>IF(AND(H1999=1,J1999&lt;&gt;""),E1999-J1999,"")</f>
        <v/>
      </c>
      <c r="T1999">
        <f>IF(G1999="","",MONTH(G1999))</f>
        <v/>
      </c>
    </row>
    <row r="2000">
      <c r="A2000" s="24" t="n">
        <v>2020</v>
      </c>
      <c r="B2000" s="24" t="n">
        <v>3</v>
      </c>
      <c r="C2000" s="24" t="n">
        <v>24</v>
      </c>
      <c r="D2000" s="24" t="n">
        <v>7</v>
      </c>
      <c r="E2000" s="24" t="n">
        <v>6</v>
      </c>
      <c r="F2000" s="25">
        <f>IF($E2000="","",DATE(IF($A2000="",nominal_year,$A2000),$B2000,$C2000)+($D2000-IF(LEFT(hour_conv,1)="1",1,0))/24)</f>
        <v/>
      </c>
      <c r="G2000" s="26">
        <f>IF(F2000="","",INT(F2000))</f>
        <v/>
      </c>
      <c r="H2000">
        <f>IF(G2000="","",IF(AND(MONTH(G2000)*100+DAY(G2000)&gt;=season_lo,MONTH(G2000)*100+DAY(G2000)&lt;=season_hi),1,0))</f>
        <v/>
      </c>
      <c r="I2000">
        <f>IF(G2000="","",G2000-first_day+1)</f>
        <v/>
      </c>
      <c r="J2000" s="27">
        <f>IF(I2000="","",INDEX(Daily!$J$2:$J$421,I2000))</f>
        <v/>
      </c>
      <c r="K2000" s="27">
        <f>IF(J2000="","",J2000+cat_offset)</f>
        <v/>
      </c>
      <c r="L2000" s="27">
        <f>IF(J2000="","",MAX(0,E2000-J2000)^2)</f>
        <v/>
      </c>
      <c r="M2000" s="27">
        <f>IF(J2000="","",MAX(0,E2000-(J2000+twcdh_off))^2)</f>
        <v/>
      </c>
      <c r="N2000" s="27">
        <f>IF(E2000="","",MAX(0,E2000-swcdh_thr)^2)</f>
        <v/>
      </c>
      <c r="O2000">
        <f>IF(K2000="","",ROUND(E2000-K2000,0))</f>
        <v/>
      </c>
      <c r="P2000">
        <f>IF(O2000="","",IF(O2000&gt;=1,O2000,0))</f>
        <v/>
      </c>
      <c r="Q2000" s="27">
        <f>IF(E2000="","",MAX(0,E2000-22))</f>
        <v/>
      </c>
      <c r="R2000" s="27">
        <f>IF(H2000=1,E2000,"")</f>
        <v/>
      </c>
      <c r="S2000" s="27">
        <f>IF(AND(H2000=1,J2000&lt;&gt;""),E2000-J2000,"")</f>
        <v/>
      </c>
      <c r="T2000">
        <f>IF(G2000="","",MONTH(G2000))</f>
        <v/>
      </c>
    </row>
    <row r="2001">
      <c r="A2001" s="24" t="n">
        <v>2020</v>
      </c>
      <c r="B2001" s="24" t="n">
        <v>3</v>
      </c>
      <c r="C2001" s="24" t="n">
        <v>24</v>
      </c>
      <c r="D2001" s="24" t="n">
        <v>8</v>
      </c>
      <c r="E2001" s="24" t="n">
        <v>6.73</v>
      </c>
      <c r="F2001" s="25">
        <f>IF($E2001="","",DATE(IF($A2001="",nominal_year,$A2001),$B2001,$C2001)+($D2001-IF(LEFT(hour_conv,1)="1",1,0))/24)</f>
        <v/>
      </c>
      <c r="G2001" s="26">
        <f>IF(F2001="","",INT(F2001))</f>
        <v/>
      </c>
      <c r="H2001">
        <f>IF(G2001="","",IF(AND(MONTH(G2001)*100+DAY(G2001)&gt;=season_lo,MONTH(G2001)*100+DAY(G2001)&lt;=season_hi),1,0))</f>
        <v/>
      </c>
      <c r="I2001">
        <f>IF(G2001="","",G2001-first_day+1)</f>
        <v/>
      </c>
      <c r="J2001" s="27">
        <f>IF(I2001="","",INDEX(Daily!$J$2:$J$421,I2001))</f>
        <v/>
      </c>
      <c r="K2001" s="27">
        <f>IF(J2001="","",J2001+cat_offset)</f>
        <v/>
      </c>
      <c r="L2001" s="27">
        <f>IF(J2001="","",MAX(0,E2001-J2001)^2)</f>
        <v/>
      </c>
      <c r="M2001" s="27">
        <f>IF(J2001="","",MAX(0,E2001-(J2001+twcdh_off))^2)</f>
        <v/>
      </c>
      <c r="N2001" s="27">
        <f>IF(E2001="","",MAX(0,E2001-swcdh_thr)^2)</f>
        <v/>
      </c>
      <c r="O2001">
        <f>IF(K2001="","",ROUND(E2001-K2001,0))</f>
        <v/>
      </c>
      <c r="P2001">
        <f>IF(O2001="","",IF(O2001&gt;=1,O2001,0))</f>
        <v/>
      </c>
      <c r="Q2001" s="27">
        <f>IF(E2001="","",MAX(0,E2001-22))</f>
        <v/>
      </c>
      <c r="R2001" s="27">
        <f>IF(H2001=1,E2001,"")</f>
        <v/>
      </c>
      <c r="S2001" s="27">
        <f>IF(AND(H2001=1,J2001&lt;&gt;""),E2001-J2001,"")</f>
        <v/>
      </c>
      <c r="T2001">
        <f>IF(G2001="","",MONTH(G2001))</f>
        <v/>
      </c>
    </row>
    <row r="2002">
      <c r="A2002" s="24" t="n">
        <v>2020</v>
      </c>
      <c r="B2002" s="24" t="n">
        <v>3</v>
      </c>
      <c r="C2002" s="24" t="n">
        <v>24</v>
      </c>
      <c r="D2002" s="24" t="n">
        <v>9</v>
      </c>
      <c r="E2002" s="24" t="n">
        <v>7.58</v>
      </c>
      <c r="F2002" s="25">
        <f>IF($E2002="","",DATE(IF($A2002="",nominal_year,$A2002),$B2002,$C2002)+($D2002-IF(LEFT(hour_conv,1)="1",1,0))/24)</f>
        <v/>
      </c>
      <c r="G2002" s="26">
        <f>IF(F2002="","",INT(F2002))</f>
        <v/>
      </c>
      <c r="H2002">
        <f>IF(G2002="","",IF(AND(MONTH(G2002)*100+DAY(G2002)&gt;=season_lo,MONTH(G2002)*100+DAY(G2002)&lt;=season_hi),1,0))</f>
        <v/>
      </c>
      <c r="I2002">
        <f>IF(G2002="","",G2002-first_day+1)</f>
        <v/>
      </c>
      <c r="J2002" s="27">
        <f>IF(I2002="","",INDEX(Daily!$J$2:$J$421,I2002))</f>
        <v/>
      </c>
      <c r="K2002" s="27">
        <f>IF(J2002="","",J2002+cat_offset)</f>
        <v/>
      </c>
      <c r="L2002" s="27">
        <f>IF(J2002="","",MAX(0,E2002-J2002)^2)</f>
        <v/>
      </c>
      <c r="M2002" s="27">
        <f>IF(J2002="","",MAX(0,E2002-(J2002+twcdh_off))^2)</f>
        <v/>
      </c>
      <c r="N2002" s="27">
        <f>IF(E2002="","",MAX(0,E2002-swcdh_thr)^2)</f>
        <v/>
      </c>
      <c r="O2002">
        <f>IF(K2002="","",ROUND(E2002-K2002,0))</f>
        <v/>
      </c>
      <c r="P2002">
        <f>IF(O2002="","",IF(O2002&gt;=1,O2002,0))</f>
        <v/>
      </c>
      <c r="Q2002" s="27">
        <f>IF(E2002="","",MAX(0,E2002-22))</f>
        <v/>
      </c>
      <c r="R2002" s="27">
        <f>IF(H2002=1,E2002,"")</f>
        <v/>
      </c>
      <c r="S2002" s="27">
        <f>IF(AND(H2002=1,J2002&lt;&gt;""),E2002-J2002,"")</f>
        <v/>
      </c>
      <c r="T2002">
        <f>IF(G2002="","",MONTH(G2002))</f>
        <v/>
      </c>
    </row>
    <row r="2003">
      <c r="A2003" s="24" t="n">
        <v>2020</v>
      </c>
      <c r="B2003" s="24" t="n">
        <v>3</v>
      </c>
      <c r="C2003" s="24" t="n">
        <v>24</v>
      </c>
      <c r="D2003" s="24" t="n">
        <v>10</v>
      </c>
      <c r="E2003" s="24" t="n">
        <v>9.42</v>
      </c>
      <c r="F2003" s="25">
        <f>IF($E2003="","",DATE(IF($A2003="",nominal_year,$A2003),$B2003,$C2003)+($D2003-IF(LEFT(hour_conv,1)="1",1,0))/24)</f>
        <v/>
      </c>
      <c r="G2003" s="26">
        <f>IF(F2003="","",INT(F2003))</f>
        <v/>
      </c>
      <c r="H2003">
        <f>IF(G2003="","",IF(AND(MONTH(G2003)*100+DAY(G2003)&gt;=season_lo,MONTH(G2003)*100+DAY(G2003)&lt;=season_hi),1,0))</f>
        <v/>
      </c>
      <c r="I2003">
        <f>IF(G2003="","",G2003-first_day+1)</f>
        <v/>
      </c>
      <c r="J2003" s="27">
        <f>IF(I2003="","",INDEX(Daily!$J$2:$J$421,I2003))</f>
        <v/>
      </c>
      <c r="K2003" s="27">
        <f>IF(J2003="","",J2003+cat_offset)</f>
        <v/>
      </c>
      <c r="L2003" s="27">
        <f>IF(J2003="","",MAX(0,E2003-J2003)^2)</f>
        <v/>
      </c>
      <c r="M2003" s="27">
        <f>IF(J2003="","",MAX(0,E2003-(J2003+twcdh_off))^2)</f>
        <v/>
      </c>
      <c r="N2003" s="27">
        <f>IF(E2003="","",MAX(0,E2003-swcdh_thr)^2)</f>
        <v/>
      </c>
      <c r="O2003">
        <f>IF(K2003="","",ROUND(E2003-K2003,0))</f>
        <v/>
      </c>
      <c r="P2003">
        <f>IF(O2003="","",IF(O2003&gt;=1,O2003,0))</f>
        <v/>
      </c>
      <c r="Q2003" s="27">
        <f>IF(E2003="","",MAX(0,E2003-22))</f>
        <v/>
      </c>
      <c r="R2003" s="27">
        <f>IF(H2003=1,E2003,"")</f>
        <v/>
      </c>
      <c r="S2003" s="27">
        <f>IF(AND(H2003=1,J2003&lt;&gt;""),E2003-J2003,"")</f>
        <v/>
      </c>
      <c r="T2003">
        <f>IF(G2003="","",MONTH(G2003))</f>
        <v/>
      </c>
    </row>
    <row r="2004">
      <c r="A2004" s="24" t="n">
        <v>2020</v>
      </c>
      <c r="B2004" s="24" t="n">
        <v>3</v>
      </c>
      <c r="C2004" s="24" t="n">
        <v>24</v>
      </c>
      <c r="D2004" s="24" t="n">
        <v>11</v>
      </c>
      <c r="E2004" s="24" t="n">
        <v>10.1</v>
      </c>
      <c r="F2004" s="25">
        <f>IF($E2004="","",DATE(IF($A2004="",nominal_year,$A2004),$B2004,$C2004)+($D2004-IF(LEFT(hour_conv,1)="1",1,0))/24)</f>
        <v/>
      </c>
      <c r="G2004" s="26">
        <f>IF(F2004="","",INT(F2004))</f>
        <v/>
      </c>
      <c r="H2004">
        <f>IF(G2004="","",IF(AND(MONTH(G2004)*100+DAY(G2004)&gt;=season_lo,MONTH(G2004)*100+DAY(G2004)&lt;=season_hi),1,0))</f>
        <v/>
      </c>
      <c r="I2004">
        <f>IF(G2004="","",G2004-first_day+1)</f>
        <v/>
      </c>
      <c r="J2004" s="27">
        <f>IF(I2004="","",INDEX(Daily!$J$2:$J$421,I2004))</f>
        <v/>
      </c>
      <c r="K2004" s="27">
        <f>IF(J2004="","",J2004+cat_offset)</f>
        <v/>
      </c>
      <c r="L2004" s="27">
        <f>IF(J2004="","",MAX(0,E2004-J2004)^2)</f>
        <v/>
      </c>
      <c r="M2004" s="27">
        <f>IF(J2004="","",MAX(0,E2004-(J2004+twcdh_off))^2)</f>
        <v/>
      </c>
      <c r="N2004" s="27">
        <f>IF(E2004="","",MAX(0,E2004-swcdh_thr)^2)</f>
        <v/>
      </c>
      <c r="O2004">
        <f>IF(K2004="","",ROUND(E2004-K2004,0))</f>
        <v/>
      </c>
      <c r="P2004">
        <f>IF(O2004="","",IF(O2004&gt;=1,O2004,0))</f>
        <v/>
      </c>
      <c r="Q2004" s="27">
        <f>IF(E2004="","",MAX(0,E2004-22))</f>
        <v/>
      </c>
      <c r="R2004" s="27">
        <f>IF(H2004=1,E2004,"")</f>
        <v/>
      </c>
      <c r="S2004" s="27">
        <f>IF(AND(H2004=1,J2004&lt;&gt;""),E2004-J2004,"")</f>
        <v/>
      </c>
      <c r="T2004">
        <f>IF(G2004="","",MONTH(G2004))</f>
        <v/>
      </c>
    </row>
    <row r="2005">
      <c r="A2005" s="24" t="n">
        <v>2020</v>
      </c>
      <c r="B2005" s="24" t="n">
        <v>3</v>
      </c>
      <c r="C2005" s="24" t="n">
        <v>24</v>
      </c>
      <c r="D2005" s="24" t="n">
        <v>12</v>
      </c>
      <c r="E2005" s="24" t="n">
        <v>11.35</v>
      </c>
      <c r="F2005" s="25">
        <f>IF($E2005="","",DATE(IF($A2005="",nominal_year,$A2005),$B2005,$C2005)+($D2005-IF(LEFT(hour_conv,1)="1",1,0))/24)</f>
        <v/>
      </c>
      <c r="G2005" s="26">
        <f>IF(F2005="","",INT(F2005))</f>
        <v/>
      </c>
      <c r="H2005">
        <f>IF(G2005="","",IF(AND(MONTH(G2005)*100+DAY(G2005)&gt;=season_lo,MONTH(G2005)*100+DAY(G2005)&lt;=season_hi),1,0))</f>
        <v/>
      </c>
      <c r="I2005">
        <f>IF(G2005="","",G2005-first_day+1)</f>
        <v/>
      </c>
      <c r="J2005" s="27">
        <f>IF(I2005="","",INDEX(Daily!$J$2:$J$421,I2005))</f>
        <v/>
      </c>
      <c r="K2005" s="27">
        <f>IF(J2005="","",J2005+cat_offset)</f>
        <v/>
      </c>
      <c r="L2005" s="27">
        <f>IF(J2005="","",MAX(0,E2005-J2005)^2)</f>
        <v/>
      </c>
      <c r="M2005" s="27">
        <f>IF(J2005="","",MAX(0,E2005-(J2005+twcdh_off))^2)</f>
        <v/>
      </c>
      <c r="N2005" s="27">
        <f>IF(E2005="","",MAX(0,E2005-swcdh_thr)^2)</f>
        <v/>
      </c>
      <c r="O2005">
        <f>IF(K2005="","",ROUND(E2005-K2005,0))</f>
        <v/>
      </c>
      <c r="P2005">
        <f>IF(O2005="","",IF(O2005&gt;=1,O2005,0))</f>
        <v/>
      </c>
      <c r="Q2005" s="27">
        <f>IF(E2005="","",MAX(0,E2005-22))</f>
        <v/>
      </c>
      <c r="R2005" s="27">
        <f>IF(H2005=1,E2005,"")</f>
        <v/>
      </c>
      <c r="S2005" s="27">
        <f>IF(AND(H2005=1,J2005&lt;&gt;""),E2005-J2005,"")</f>
        <v/>
      </c>
      <c r="T2005">
        <f>IF(G2005="","",MONTH(G2005))</f>
        <v/>
      </c>
    </row>
    <row r="2006">
      <c r="A2006" s="24" t="n">
        <v>2020</v>
      </c>
      <c r="B2006" s="24" t="n">
        <v>3</v>
      </c>
      <c r="C2006" s="24" t="n">
        <v>24</v>
      </c>
      <c r="D2006" s="24" t="n">
        <v>13</v>
      </c>
      <c r="E2006" s="24" t="n">
        <v>11.89</v>
      </c>
      <c r="F2006" s="25">
        <f>IF($E2006="","",DATE(IF($A2006="",nominal_year,$A2006),$B2006,$C2006)+($D2006-IF(LEFT(hour_conv,1)="1",1,0))/24)</f>
        <v/>
      </c>
      <c r="G2006" s="26">
        <f>IF(F2006="","",INT(F2006))</f>
        <v/>
      </c>
      <c r="H2006">
        <f>IF(G2006="","",IF(AND(MONTH(G2006)*100+DAY(G2006)&gt;=season_lo,MONTH(G2006)*100+DAY(G2006)&lt;=season_hi),1,0))</f>
        <v/>
      </c>
      <c r="I2006">
        <f>IF(G2006="","",G2006-first_day+1)</f>
        <v/>
      </c>
      <c r="J2006" s="27">
        <f>IF(I2006="","",INDEX(Daily!$J$2:$J$421,I2006))</f>
        <v/>
      </c>
      <c r="K2006" s="27">
        <f>IF(J2006="","",J2006+cat_offset)</f>
        <v/>
      </c>
      <c r="L2006" s="27">
        <f>IF(J2006="","",MAX(0,E2006-J2006)^2)</f>
        <v/>
      </c>
      <c r="M2006" s="27">
        <f>IF(J2006="","",MAX(0,E2006-(J2006+twcdh_off))^2)</f>
        <v/>
      </c>
      <c r="N2006" s="27">
        <f>IF(E2006="","",MAX(0,E2006-swcdh_thr)^2)</f>
        <v/>
      </c>
      <c r="O2006">
        <f>IF(K2006="","",ROUND(E2006-K2006,0))</f>
        <v/>
      </c>
      <c r="P2006">
        <f>IF(O2006="","",IF(O2006&gt;=1,O2006,0))</f>
        <v/>
      </c>
      <c r="Q2006" s="27">
        <f>IF(E2006="","",MAX(0,E2006-22))</f>
        <v/>
      </c>
      <c r="R2006" s="27">
        <f>IF(H2006=1,E2006,"")</f>
        <v/>
      </c>
      <c r="S2006" s="27">
        <f>IF(AND(H2006=1,J2006&lt;&gt;""),E2006-J2006,"")</f>
        <v/>
      </c>
      <c r="T2006">
        <f>IF(G2006="","",MONTH(G2006))</f>
        <v/>
      </c>
    </row>
    <row r="2007">
      <c r="A2007" s="24" t="n">
        <v>2020</v>
      </c>
      <c r="B2007" s="24" t="n">
        <v>3</v>
      </c>
      <c r="C2007" s="24" t="n">
        <v>24</v>
      </c>
      <c r="D2007" s="24" t="n">
        <v>14</v>
      </c>
      <c r="E2007" s="24" t="n">
        <v>12.84</v>
      </c>
      <c r="F2007" s="25">
        <f>IF($E2007="","",DATE(IF($A2007="",nominal_year,$A2007),$B2007,$C2007)+($D2007-IF(LEFT(hour_conv,1)="1",1,0))/24)</f>
        <v/>
      </c>
      <c r="G2007" s="26">
        <f>IF(F2007="","",INT(F2007))</f>
        <v/>
      </c>
      <c r="H2007">
        <f>IF(G2007="","",IF(AND(MONTH(G2007)*100+DAY(G2007)&gt;=season_lo,MONTH(G2007)*100+DAY(G2007)&lt;=season_hi),1,0))</f>
        <v/>
      </c>
      <c r="I2007">
        <f>IF(G2007="","",G2007-first_day+1)</f>
        <v/>
      </c>
      <c r="J2007" s="27">
        <f>IF(I2007="","",INDEX(Daily!$J$2:$J$421,I2007))</f>
        <v/>
      </c>
      <c r="K2007" s="27">
        <f>IF(J2007="","",J2007+cat_offset)</f>
        <v/>
      </c>
      <c r="L2007" s="27">
        <f>IF(J2007="","",MAX(0,E2007-J2007)^2)</f>
        <v/>
      </c>
      <c r="M2007" s="27">
        <f>IF(J2007="","",MAX(0,E2007-(J2007+twcdh_off))^2)</f>
        <v/>
      </c>
      <c r="N2007" s="27">
        <f>IF(E2007="","",MAX(0,E2007-swcdh_thr)^2)</f>
        <v/>
      </c>
      <c r="O2007">
        <f>IF(K2007="","",ROUND(E2007-K2007,0))</f>
        <v/>
      </c>
      <c r="P2007">
        <f>IF(O2007="","",IF(O2007&gt;=1,O2007,0))</f>
        <v/>
      </c>
      <c r="Q2007" s="27">
        <f>IF(E2007="","",MAX(0,E2007-22))</f>
        <v/>
      </c>
      <c r="R2007" s="27">
        <f>IF(H2007=1,E2007,"")</f>
        <v/>
      </c>
      <c r="S2007" s="27">
        <f>IF(AND(H2007=1,J2007&lt;&gt;""),E2007-J2007,"")</f>
        <v/>
      </c>
      <c r="T2007">
        <f>IF(G2007="","",MONTH(G2007))</f>
        <v/>
      </c>
    </row>
    <row r="2008">
      <c r="A2008" s="24" t="n">
        <v>2020</v>
      </c>
      <c r="B2008" s="24" t="n">
        <v>3</v>
      </c>
      <c r="C2008" s="24" t="n">
        <v>24</v>
      </c>
      <c r="D2008" s="24" t="n">
        <v>15</v>
      </c>
      <c r="E2008" s="24" t="n">
        <v>12.84</v>
      </c>
      <c r="F2008" s="25">
        <f>IF($E2008="","",DATE(IF($A2008="",nominal_year,$A2008),$B2008,$C2008)+($D2008-IF(LEFT(hour_conv,1)="1",1,0))/24)</f>
        <v/>
      </c>
      <c r="G2008" s="26">
        <f>IF(F2008="","",INT(F2008))</f>
        <v/>
      </c>
      <c r="H2008">
        <f>IF(G2008="","",IF(AND(MONTH(G2008)*100+DAY(G2008)&gt;=season_lo,MONTH(G2008)*100+DAY(G2008)&lt;=season_hi),1,0))</f>
        <v/>
      </c>
      <c r="I2008">
        <f>IF(G2008="","",G2008-first_day+1)</f>
        <v/>
      </c>
      <c r="J2008" s="27">
        <f>IF(I2008="","",INDEX(Daily!$J$2:$J$421,I2008))</f>
        <v/>
      </c>
      <c r="K2008" s="27">
        <f>IF(J2008="","",J2008+cat_offset)</f>
        <v/>
      </c>
      <c r="L2008" s="27">
        <f>IF(J2008="","",MAX(0,E2008-J2008)^2)</f>
        <v/>
      </c>
      <c r="M2008" s="27">
        <f>IF(J2008="","",MAX(0,E2008-(J2008+twcdh_off))^2)</f>
        <v/>
      </c>
      <c r="N2008" s="27">
        <f>IF(E2008="","",MAX(0,E2008-swcdh_thr)^2)</f>
        <v/>
      </c>
      <c r="O2008">
        <f>IF(K2008="","",ROUND(E2008-K2008,0))</f>
        <v/>
      </c>
      <c r="P2008">
        <f>IF(O2008="","",IF(O2008&gt;=1,O2008,0))</f>
        <v/>
      </c>
      <c r="Q2008" s="27">
        <f>IF(E2008="","",MAX(0,E2008-22))</f>
        <v/>
      </c>
      <c r="R2008" s="27">
        <f>IF(H2008=1,E2008,"")</f>
        <v/>
      </c>
      <c r="S2008" s="27">
        <f>IF(AND(H2008=1,J2008&lt;&gt;""),E2008-J2008,"")</f>
        <v/>
      </c>
      <c r="T2008">
        <f>IF(G2008="","",MONTH(G2008))</f>
        <v/>
      </c>
    </row>
    <row r="2009">
      <c r="A2009" s="24" t="n">
        <v>2020</v>
      </c>
      <c r="B2009" s="24" t="n">
        <v>3</v>
      </c>
      <c r="C2009" s="24" t="n">
        <v>24</v>
      </c>
      <c r="D2009" s="24" t="n">
        <v>16</v>
      </c>
      <c r="E2009" s="24" t="n">
        <v>13.27</v>
      </c>
      <c r="F2009" s="25">
        <f>IF($E2009="","",DATE(IF($A2009="",nominal_year,$A2009),$B2009,$C2009)+($D2009-IF(LEFT(hour_conv,1)="1",1,0))/24)</f>
        <v/>
      </c>
      <c r="G2009" s="26">
        <f>IF(F2009="","",INT(F2009))</f>
        <v/>
      </c>
      <c r="H2009">
        <f>IF(G2009="","",IF(AND(MONTH(G2009)*100+DAY(G2009)&gt;=season_lo,MONTH(G2009)*100+DAY(G2009)&lt;=season_hi),1,0))</f>
        <v/>
      </c>
      <c r="I2009">
        <f>IF(G2009="","",G2009-first_day+1)</f>
        <v/>
      </c>
      <c r="J2009" s="27">
        <f>IF(I2009="","",INDEX(Daily!$J$2:$J$421,I2009))</f>
        <v/>
      </c>
      <c r="K2009" s="27">
        <f>IF(J2009="","",J2009+cat_offset)</f>
        <v/>
      </c>
      <c r="L2009" s="27">
        <f>IF(J2009="","",MAX(0,E2009-J2009)^2)</f>
        <v/>
      </c>
      <c r="M2009" s="27">
        <f>IF(J2009="","",MAX(0,E2009-(J2009+twcdh_off))^2)</f>
        <v/>
      </c>
      <c r="N2009" s="27">
        <f>IF(E2009="","",MAX(0,E2009-swcdh_thr)^2)</f>
        <v/>
      </c>
      <c r="O2009">
        <f>IF(K2009="","",ROUND(E2009-K2009,0))</f>
        <v/>
      </c>
      <c r="P2009">
        <f>IF(O2009="","",IF(O2009&gt;=1,O2009,0))</f>
        <v/>
      </c>
      <c r="Q2009" s="27">
        <f>IF(E2009="","",MAX(0,E2009-22))</f>
        <v/>
      </c>
      <c r="R2009" s="27">
        <f>IF(H2009=1,E2009,"")</f>
        <v/>
      </c>
      <c r="S2009" s="27">
        <f>IF(AND(H2009=1,J2009&lt;&gt;""),E2009-J2009,"")</f>
        <v/>
      </c>
      <c r="T2009">
        <f>IF(G2009="","",MONTH(G2009))</f>
        <v/>
      </c>
    </row>
    <row r="2010">
      <c r="A2010" s="24" t="n">
        <v>2020</v>
      </c>
      <c r="B2010" s="24" t="n">
        <v>3</v>
      </c>
      <c r="C2010" s="24" t="n">
        <v>24</v>
      </c>
      <c r="D2010" s="24" t="n">
        <v>17</v>
      </c>
      <c r="E2010" s="24" t="n">
        <v>13.38</v>
      </c>
      <c r="F2010" s="25">
        <f>IF($E2010="","",DATE(IF($A2010="",nominal_year,$A2010),$B2010,$C2010)+($D2010-IF(LEFT(hour_conv,1)="1",1,0))/24)</f>
        <v/>
      </c>
      <c r="G2010" s="26">
        <f>IF(F2010="","",INT(F2010))</f>
        <v/>
      </c>
      <c r="H2010">
        <f>IF(G2010="","",IF(AND(MONTH(G2010)*100+DAY(G2010)&gt;=season_lo,MONTH(G2010)*100+DAY(G2010)&lt;=season_hi),1,0))</f>
        <v/>
      </c>
      <c r="I2010">
        <f>IF(G2010="","",G2010-first_day+1)</f>
        <v/>
      </c>
      <c r="J2010" s="27">
        <f>IF(I2010="","",INDEX(Daily!$J$2:$J$421,I2010))</f>
        <v/>
      </c>
      <c r="K2010" s="27">
        <f>IF(J2010="","",J2010+cat_offset)</f>
        <v/>
      </c>
      <c r="L2010" s="27">
        <f>IF(J2010="","",MAX(0,E2010-J2010)^2)</f>
        <v/>
      </c>
      <c r="M2010" s="27">
        <f>IF(J2010="","",MAX(0,E2010-(J2010+twcdh_off))^2)</f>
        <v/>
      </c>
      <c r="N2010" s="27">
        <f>IF(E2010="","",MAX(0,E2010-swcdh_thr)^2)</f>
        <v/>
      </c>
      <c r="O2010">
        <f>IF(K2010="","",ROUND(E2010-K2010,0))</f>
        <v/>
      </c>
      <c r="P2010">
        <f>IF(O2010="","",IF(O2010&gt;=1,O2010,0))</f>
        <v/>
      </c>
      <c r="Q2010" s="27">
        <f>IF(E2010="","",MAX(0,E2010-22))</f>
        <v/>
      </c>
      <c r="R2010" s="27">
        <f>IF(H2010=1,E2010,"")</f>
        <v/>
      </c>
      <c r="S2010" s="27">
        <f>IF(AND(H2010=1,J2010&lt;&gt;""),E2010-J2010,"")</f>
        <v/>
      </c>
      <c r="T2010">
        <f>IF(G2010="","",MONTH(G2010))</f>
        <v/>
      </c>
    </row>
    <row r="2011">
      <c r="A2011" s="24" t="n">
        <v>2020</v>
      </c>
      <c r="B2011" s="24" t="n">
        <v>3</v>
      </c>
      <c r="C2011" s="24" t="n">
        <v>24</v>
      </c>
      <c r="D2011" s="24" t="n">
        <v>18</v>
      </c>
      <c r="E2011" s="24" t="n">
        <v>12.76</v>
      </c>
      <c r="F2011" s="25">
        <f>IF($E2011="","",DATE(IF($A2011="",nominal_year,$A2011),$B2011,$C2011)+($D2011-IF(LEFT(hour_conv,1)="1",1,0))/24)</f>
        <v/>
      </c>
      <c r="G2011" s="26">
        <f>IF(F2011="","",INT(F2011))</f>
        <v/>
      </c>
      <c r="H2011">
        <f>IF(G2011="","",IF(AND(MONTH(G2011)*100+DAY(G2011)&gt;=season_lo,MONTH(G2011)*100+DAY(G2011)&lt;=season_hi),1,0))</f>
        <v/>
      </c>
      <c r="I2011">
        <f>IF(G2011="","",G2011-first_day+1)</f>
        <v/>
      </c>
      <c r="J2011" s="27">
        <f>IF(I2011="","",INDEX(Daily!$J$2:$J$421,I2011))</f>
        <v/>
      </c>
      <c r="K2011" s="27">
        <f>IF(J2011="","",J2011+cat_offset)</f>
        <v/>
      </c>
      <c r="L2011" s="27">
        <f>IF(J2011="","",MAX(0,E2011-J2011)^2)</f>
        <v/>
      </c>
      <c r="M2011" s="27">
        <f>IF(J2011="","",MAX(0,E2011-(J2011+twcdh_off))^2)</f>
        <v/>
      </c>
      <c r="N2011" s="27">
        <f>IF(E2011="","",MAX(0,E2011-swcdh_thr)^2)</f>
        <v/>
      </c>
      <c r="O2011">
        <f>IF(K2011="","",ROUND(E2011-K2011,0))</f>
        <v/>
      </c>
      <c r="P2011">
        <f>IF(O2011="","",IF(O2011&gt;=1,O2011,0))</f>
        <v/>
      </c>
      <c r="Q2011" s="27">
        <f>IF(E2011="","",MAX(0,E2011-22))</f>
        <v/>
      </c>
      <c r="R2011" s="27">
        <f>IF(H2011=1,E2011,"")</f>
        <v/>
      </c>
      <c r="S2011" s="27">
        <f>IF(AND(H2011=1,J2011&lt;&gt;""),E2011-J2011,"")</f>
        <v/>
      </c>
      <c r="T2011">
        <f>IF(G2011="","",MONTH(G2011))</f>
        <v/>
      </c>
    </row>
    <row r="2012">
      <c r="A2012" s="24" t="n">
        <v>2020</v>
      </c>
      <c r="B2012" s="24" t="n">
        <v>3</v>
      </c>
      <c r="C2012" s="24" t="n">
        <v>24</v>
      </c>
      <c r="D2012" s="24" t="n">
        <v>19</v>
      </c>
      <c r="E2012" s="24" t="n">
        <v>11.91</v>
      </c>
      <c r="F2012" s="25">
        <f>IF($E2012="","",DATE(IF($A2012="",nominal_year,$A2012),$B2012,$C2012)+($D2012-IF(LEFT(hour_conv,1)="1",1,0))/24)</f>
        <v/>
      </c>
      <c r="G2012" s="26">
        <f>IF(F2012="","",INT(F2012))</f>
        <v/>
      </c>
      <c r="H2012">
        <f>IF(G2012="","",IF(AND(MONTH(G2012)*100+DAY(G2012)&gt;=season_lo,MONTH(G2012)*100+DAY(G2012)&lt;=season_hi),1,0))</f>
        <v/>
      </c>
      <c r="I2012">
        <f>IF(G2012="","",G2012-first_day+1)</f>
        <v/>
      </c>
      <c r="J2012" s="27">
        <f>IF(I2012="","",INDEX(Daily!$J$2:$J$421,I2012))</f>
        <v/>
      </c>
      <c r="K2012" s="27">
        <f>IF(J2012="","",J2012+cat_offset)</f>
        <v/>
      </c>
      <c r="L2012" s="27">
        <f>IF(J2012="","",MAX(0,E2012-J2012)^2)</f>
        <v/>
      </c>
      <c r="M2012" s="27">
        <f>IF(J2012="","",MAX(0,E2012-(J2012+twcdh_off))^2)</f>
        <v/>
      </c>
      <c r="N2012" s="27">
        <f>IF(E2012="","",MAX(0,E2012-swcdh_thr)^2)</f>
        <v/>
      </c>
      <c r="O2012">
        <f>IF(K2012="","",ROUND(E2012-K2012,0))</f>
        <v/>
      </c>
      <c r="P2012">
        <f>IF(O2012="","",IF(O2012&gt;=1,O2012,0))</f>
        <v/>
      </c>
      <c r="Q2012" s="27">
        <f>IF(E2012="","",MAX(0,E2012-22))</f>
        <v/>
      </c>
      <c r="R2012" s="27">
        <f>IF(H2012=1,E2012,"")</f>
        <v/>
      </c>
      <c r="S2012" s="27">
        <f>IF(AND(H2012=1,J2012&lt;&gt;""),E2012-J2012,"")</f>
        <v/>
      </c>
      <c r="T2012">
        <f>IF(G2012="","",MONTH(G2012))</f>
        <v/>
      </c>
    </row>
    <row r="2013">
      <c r="A2013" s="24" t="n">
        <v>2020</v>
      </c>
      <c r="B2013" s="24" t="n">
        <v>3</v>
      </c>
      <c r="C2013" s="24" t="n">
        <v>24</v>
      </c>
      <c r="D2013" s="24" t="n">
        <v>20</v>
      </c>
      <c r="E2013" s="24" t="n">
        <v>10.8</v>
      </c>
      <c r="F2013" s="25">
        <f>IF($E2013="","",DATE(IF($A2013="",nominal_year,$A2013),$B2013,$C2013)+($D2013-IF(LEFT(hour_conv,1)="1",1,0))/24)</f>
        <v/>
      </c>
      <c r="G2013" s="26">
        <f>IF(F2013="","",INT(F2013))</f>
        <v/>
      </c>
      <c r="H2013">
        <f>IF(G2013="","",IF(AND(MONTH(G2013)*100+DAY(G2013)&gt;=season_lo,MONTH(G2013)*100+DAY(G2013)&lt;=season_hi),1,0))</f>
        <v/>
      </c>
      <c r="I2013">
        <f>IF(G2013="","",G2013-first_day+1)</f>
        <v/>
      </c>
      <c r="J2013" s="27">
        <f>IF(I2013="","",INDEX(Daily!$J$2:$J$421,I2013))</f>
        <v/>
      </c>
      <c r="K2013" s="27">
        <f>IF(J2013="","",J2013+cat_offset)</f>
        <v/>
      </c>
      <c r="L2013" s="27">
        <f>IF(J2013="","",MAX(0,E2013-J2013)^2)</f>
        <v/>
      </c>
      <c r="M2013" s="27">
        <f>IF(J2013="","",MAX(0,E2013-(J2013+twcdh_off))^2)</f>
        <v/>
      </c>
      <c r="N2013" s="27">
        <f>IF(E2013="","",MAX(0,E2013-swcdh_thr)^2)</f>
        <v/>
      </c>
      <c r="O2013">
        <f>IF(K2013="","",ROUND(E2013-K2013,0))</f>
        <v/>
      </c>
      <c r="P2013">
        <f>IF(O2013="","",IF(O2013&gt;=1,O2013,0))</f>
        <v/>
      </c>
      <c r="Q2013" s="27">
        <f>IF(E2013="","",MAX(0,E2013-22))</f>
        <v/>
      </c>
      <c r="R2013" s="27">
        <f>IF(H2013=1,E2013,"")</f>
        <v/>
      </c>
      <c r="S2013" s="27">
        <f>IF(AND(H2013=1,J2013&lt;&gt;""),E2013-J2013,"")</f>
        <v/>
      </c>
      <c r="T2013">
        <f>IF(G2013="","",MONTH(G2013))</f>
        <v/>
      </c>
    </row>
    <row r="2014">
      <c r="A2014" s="24" t="n">
        <v>2020</v>
      </c>
      <c r="B2014" s="24" t="n">
        <v>3</v>
      </c>
      <c r="C2014" s="24" t="n">
        <v>24</v>
      </c>
      <c r="D2014" s="24" t="n">
        <v>21</v>
      </c>
      <c r="E2014" s="24" t="n">
        <v>10.31</v>
      </c>
      <c r="F2014" s="25">
        <f>IF($E2014="","",DATE(IF($A2014="",nominal_year,$A2014),$B2014,$C2014)+($D2014-IF(LEFT(hour_conv,1)="1",1,0))/24)</f>
        <v/>
      </c>
      <c r="G2014" s="26">
        <f>IF(F2014="","",INT(F2014))</f>
        <v/>
      </c>
      <c r="H2014">
        <f>IF(G2014="","",IF(AND(MONTH(G2014)*100+DAY(G2014)&gt;=season_lo,MONTH(G2014)*100+DAY(G2014)&lt;=season_hi),1,0))</f>
        <v/>
      </c>
      <c r="I2014">
        <f>IF(G2014="","",G2014-first_day+1)</f>
        <v/>
      </c>
      <c r="J2014" s="27">
        <f>IF(I2014="","",INDEX(Daily!$J$2:$J$421,I2014))</f>
        <v/>
      </c>
      <c r="K2014" s="27">
        <f>IF(J2014="","",J2014+cat_offset)</f>
        <v/>
      </c>
      <c r="L2014" s="27">
        <f>IF(J2014="","",MAX(0,E2014-J2014)^2)</f>
        <v/>
      </c>
      <c r="M2014" s="27">
        <f>IF(J2014="","",MAX(0,E2014-(J2014+twcdh_off))^2)</f>
        <v/>
      </c>
      <c r="N2014" s="27">
        <f>IF(E2014="","",MAX(0,E2014-swcdh_thr)^2)</f>
        <v/>
      </c>
      <c r="O2014">
        <f>IF(K2014="","",ROUND(E2014-K2014,0))</f>
        <v/>
      </c>
      <c r="P2014">
        <f>IF(O2014="","",IF(O2014&gt;=1,O2014,0))</f>
        <v/>
      </c>
      <c r="Q2014" s="27">
        <f>IF(E2014="","",MAX(0,E2014-22))</f>
        <v/>
      </c>
      <c r="R2014" s="27">
        <f>IF(H2014=1,E2014,"")</f>
        <v/>
      </c>
      <c r="S2014" s="27">
        <f>IF(AND(H2014=1,J2014&lt;&gt;""),E2014-J2014,"")</f>
        <v/>
      </c>
      <c r="T2014">
        <f>IF(G2014="","",MONTH(G2014))</f>
        <v/>
      </c>
    </row>
    <row r="2015">
      <c r="A2015" s="24" t="n">
        <v>2020</v>
      </c>
      <c r="B2015" s="24" t="n">
        <v>3</v>
      </c>
      <c r="C2015" s="24" t="n">
        <v>24</v>
      </c>
      <c r="D2015" s="24" t="n">
        <v>22</v>
      </c>
      <c r="E2015" s="24" t="n">
        <v>9.32</v>
      </c>
      <c r="F2015" s="25">
        <f>IF($E2015="","",DATE(IF($A2015="",nominal_year,$A2015),$B2015,$C2015)+($D2015-IF(LEFT(hour_conv,1)="1",1,0))/24)</f>
        <v/>
      </c>
      <c r="G2015" s="26">
        <f>IF(F2015="","",INT(F2015))</f>
        <v/>
      </c>
      <c r="H2015">
        <f>IF(G2015="","",IF(AND(MONTH(G2015)*100+DAY(G2015)&gt;=season_lo,MONTH(G2015)*100+DAY(G2015)&lt;=season_hi),1,0))</f>
        <v/>
      </c>
      <c r="I2015">
        <f>IF(G2015="","",G2015-first_day+1)</f>
        <v/>
      </c>
      <c r="J2015" s="27">
        <f>IF(I2015="","",INDEX(Daily!$J$2:$J$421,I2015))</f>
        <v/>
      </c>
      <c r="K2015" s="27">
        <f>IF(J2015="","",J2015+cat_offset)</f>
        <v/>
      </c>
      <c r="L2015" s="27">
        <f>IF(J2015="","",MAX(0,E2015-J2015)^2)</f>
        <v/>
      </c>
      <c r="M2015" s="27">
        <f>IF(J2015="","",MAX(0,E2015-(J2015+twcdh_off))^2)</f>
        <v/>
      </c>
      <c r="N2015" s="27">
        <f>IF(E2015="","",MAX(0,E2015-swcdh_thr)^2)</f>
        <v/>
      </c>
      <c r="O2015">
        <f>IF(K2015="","",ROUND(E2015-K2015,0))</f>
        <v/>
      </c>
      <c r="P2015">
        <f>IF(O2015="","",IF(O2015&gt;=1,O2015,0))</f>
        <v/>
      </c>
      <c r="Q2015" s="27">
        <f>IF(E2015="","",MAX(0,E2015-22))</f>
        <v/>
      </c>
      <c r="R2015" s="27">
        <f>IF(H2015=1,E2015,"")</f>
        <v/>
      </c>
      <c r="S2015" s="27">
        <f>IF(AND(H2015=1,J2015&lt;&gt;""),E2015-J2015,"")</f>
        <v/>
      </c>
      <c r="T2015">
        <f>IF(G2015="","",MONTH(G2015))</f>
        <v/>
      </c>
    </row>
    <row r="2016">
      <c r="A2016" s="24" t="n">
        <v>2020</v>
      </c>
      <c r="B2016" s="24" t="n">
        <v>3</v>
      </c>
      <c r="C2016" s="24" t="n">
        <v>24</v>
      </c>
      <c r="D2016" s="24" t="n">
        <v>23</v>
      </c>
      <c r="E2016" s="24" t="n">
        <v>8.01</v>
      </c>
      <c r="F2016" s="25">
        <f>IF($E2016="","",DATE(IF($A2016="",nominal_year,$A2016),$B2016,$C2016)+($D2016-IF(LEFT(hour_conv,1)="1",1,0))/24)</f>
        <v/>
      </c>
      <c r="G2016" s="26">
        <f>IF(F2016="","",INT(F2016))</f>
        <v/>
      </c>
      <c r="H2016">
        <f>IF(G2016="","",IF(AND(MONTH(G2016)*100+DAY(G2016)&gt;=season_lo,MONTH(G2016)*100+DAY(G2016)&lt;=season_hi),1,0))</f>
        <v/>
      </c>
      <c r="I2016">
        <f>IF(G2016="","",G2016-first_day+1)</f>
        <v/>
      </c>
      <c r="J2016" s="27">
        <f>IF(I2016="","",INDEX(Daily!$J$2:$J$421,I2016))</f>
        <v/>
      </c>
      <c r="K2016" s="27">
        <f>IF(J2016="","",J2016+cat_offset)</f>
        <v/>
      </c>
      <c r="L2016" s="27">
        <f>IF(J2016="","",MAX(0,E2016-J2016)^2)</f>
        <v/>
      </c>
      <c r="M2016" s="27">
        <f>IF(J2016="","",MAX(0,E2016-(J2016+twcdh_off))^2)</f>
        <v/>
      </c>
      <c r="N2016" s="27">
        <f>IF(E2016="","",MAX(0,E2016-swcdh_thr)^2)</f>
        <v/>
      </c>
      <c r="O2016">
        <f>IF(K2016="","",ROUND(E2016-K2016,0))</f>
        <v/>
      </c>
      <c r="P2016">
        <f>IF(O2016="","",IF(O2016&gt;=1,O2016,0))</f>
        <v/>
      </c>
      <c r="Q2016" s="27">
        <f>IF(E2016="","",MAX(0,E2016-22))</f>
        <v/>
      </c>
      <c r="R2016" s="27">
        <f>IF(H2016=1,E2016,"")</f>
        <v/>
      </c>
      <c r="S2016" s="27">
        <f>IF(AND(H2016=1,J2016&lt;&gt;""),E2016-J2016,"")</f>
        <v/>
      </c>
      <c r="T2016">
        <f>IF(G2016="","",MONTH(G2016))</f>
        <v/>
      </c>
    </row>
    <row r="2017">
      <c r="A2017" s="24" t="n">
        <v>2020</v>
      </c>
      <c r="B2017" s="24" t="n">
        <v>3</v>
      </c>
      <c r="C2017" s="24" t="n">
        <v>24</v>
      </c>
      <c r="D2017" s="24" t="n">
        <v>24</v>
      </c>
      <c r="E2017" s="24" t="n">
        <v>6.81</v>
      </c>
      <c r="F2017" s="25">
        <f>IF($E2017="","",DATE(IF($A2017="",nominal_year,$A2017),$B2017,$C2017)+($D2017-IF(LEFT(hour_conv,1)="1",1,0))/24)</f>
        <v/>
      </c>
      <c r="G2017" s="26">
        <f>IF(F2017="","",INT(F2017))</f>
        <v/>
      </c>
      <c r="H2017">
        <f>IF(G2017="","",IF(AND(MONTH(G2017)*100+DAY(G2017)&gt;=season_lo,MONTH(G2017)*100+DAY(G2017)&lt;=season_hi),1,0))</f>
        <v/>
      </c>
      <c r="I2017">
        <f>IF(G2017="","",G2017-first_day+1)</f>
        <v/>
      </c>
      <c r="J2017" s="27">
        <f>IF(I2017="","",INDEX(Daily!$J$2:$J$421,I2017))</f>
        <v/>
      </c>
      <c r="K2017" s="27">
        <f>IF(J2017="","",J2017+cat_offset)</f>
        <v/>
      </c>
      <c r="L2017" s="27">
        <f>IF(J2017="","",MAX(0,E2017-J2017)^2)</f>
        <v/>
      </c>
      <c r="M2017" s="27">
        <f>IF(J2017="","",MAX(0,E2017-(J2017+twcdh_off))^2)</f>
        <v/>
      </c>
      <c r="N2017" s="27">
        <f>IF(E2017="","",MAX(0,E2017-swcdh_thr)^2)</f>
        <v/>
      </c>
      <c r="O2017">
        <f>IF(K2017="","",ROUND(E2017-K2017,0))</f>
        <v/>
      </c>
      <c r="P2017">
        <f>IF(O2017="","",IF(O2017&gt;=1,O2017,0))</f>
        <v/>
      </c>
      <c r="Q2017" s="27">
        <f>IF(E2017="","",MAX(0,E2017-22))</f>
        <v/>
      </c>
      <c r="R2017" s="27">
        <f>IF(H2017=1,E2017,"")</f>
        <v/>
      </c>
      <c r="S2017" s="27">
        <f>IF(AND(H2017=1,J2017&lt;&gt;""),E2017-J2017,"")</f>
        <v/>
      </c>
      <c r="T2017">
        <f>IF(G2017="","",MONTH(G2017))</f>
        <v/>
      </c>
    </row>
    <row r="2018">
      <c r="A2018" s="24" t="n">
        <v>2020</v>
      </c>
      <c r="B2018" s="24" t="n">
        <v>3</v>
      </c>
      <c r="C2018" s="24" t="n">
        <v>25</v>
      </c>
      <c r="D2018" s="24" t="n">
        <v>1</v>
      </c>
      <c r="E2018" s="24" t="n">
        <v>6.04</v>
      </c>
      <c r="F2018" s="25">
        <f>IF($E2018="","",DATE(IF($A2018="",nominal_year,$A2018),$B2018,$C2018)+($D2018-IF(LEFT(hour_conv,1)="1",1,0))/24)</f>
        <v/>
      </c>
      <c r="G2018" s="26">
        <f>IF(F2018="","",INT(F2018))</f>
        <v/>
      </c>
      <c r="H2018">
        <f>IF(G2018="","",IF(AND(MONTH(G2018)*100+DAY(G2018)&gt;=season_lo,MONTH(G2018)*100+DAY(G2018)&lt;=season_hi),1,0))</f>
        <v/>
      </c>
      <c r="I2018">
        <f>IF(G2018="","",G2018-first_day+1)</f>
        <v/>
      </c>
      <c r="J2018" s="27">
        <f>IF(I2018="","",INDEX(Daily!$J$2:$J$421,I2018))</f>
        <v/>
      </c>
      <c r="K2018" s="27">
        <f>IF(J2018="","",J2018+cat_offset)</f>
        <v/>
      </c>
      <c r="L2018" s="27">
        <f>IF(J2018="","",MAX(0,E2018-J2018)^2)</f>
        <v/>
      </c>
      <c r="M2018" s="27">
        <f>IF(J2018="","",MAX(0,E2018-(J2018+twcdh_off))^2)</f>
        <v/>
      </c>
      <c r="N2018" s="27">
        <f>IF(E2018="","",MAX(0,E2018-swcdh_thr)^2)</f>
        <v/>
      </c>
      <c r="O2018">
        <f>IF(K2018="","",ROUND(E2018-K2018,0))</f>
        <v/>
      </c>
      <c r="P2018">
        <f>IF(O2018="","",IF(O2018&gt;=1,O2018,0))</f>
        <v/>
      </c>
      <c r="Q2018" s="27">
        <f>IF(E2018="","",MAX(0,E2018-22))</f>
        <v/>
      </c>
      <c r="R2018" s="27">
        <f>IF(H2018=1,E2018,"")</f>
        <v/>
      </c>
      <c r="S2018" s="27">
        <f>IF(AND(H2018=1,J2018&lt;&gt;""),E2018-J2018,"")</f>
        <v/>
      </c>
      <c r="T2018">
        <f>IF(G2018="","",MONTH(G2018))</f>
        <v/>
      </c>
    </row>
    <row r="2019">
      <c r="A2019" s="24" t="n">
        <v>2020</v>
      </c>
      <c r="B2019" s="24" t="n">
        <v>3</v>
      </c>
      <c r="C2019" s="24" t="n">
        <v>25</v>
      </c>
      <c r="D2019" s="24" t="n">
        <v>2</v>
      </c>
      <c r="E2019" s="24" t="n">
        <v>6.16</v>
      </c>
      <c r="F2019" s="25">
        <f>IF($E2019="","",DATE(IF($A2019="",nominal_year,$A2019),$B2019,$C2019)+($D2019-IF(LEFT(hour_conv,1)="1",1,0))/24)</f>
        <v/>
      </c>
      <c r="G2019" s="26">
        <f>IF(F2019="","",INT(F2019))</f>
        <v/>
      </c>
      <c r="H2019">
        <f>IF(G2019="","",IF(AND(MONTH(G2019)*100+DAY(G2019)&gt;=season_lo,MONTH(G2019)*100+DAY(G2019)&lt;=season_hi),1,0))</f>
        <v/>
      </c>
      <c r="I2019">
        <f>IF(G2019="","",G2019-first_day+1)</f>
        <v/>
      </c>
      <c r="J2019" s="27">
        <f>IF(I2019="","",INDEX(Daily!$J$2:$J$421,I2019))</f>
        <v/>
      </c>
      <c r="K2019" s="27">
        <f>IF(J2019="","",J2019+cat_offset)</f>
        <v/>
      </c>
      <c r="L2019" s="27">
        <f>IF(J2019="","",MAX(0,E2019-J2019)^2)</f>
        <v/>
      </c>
      <c r="M2019" s="27">
        <f>IF(J2019="","",MAX(0,E2019-(J2019+twcdh_off))^2)</f>
        <v/>
      </c>
      <c r="N2019" s="27">
        <f>IF(E2019="","",MAX(0,E2019-swcdh_thr)^2)</f>
        <v/>
      </c>
      <c r="O2019">
        <f>IF(K2019="","",ROUND(E2019-K2019,0))</f>
        <v/>
      </c>
      <c r="P2019">
        <f>IF(O2019="","",IF(O2019&gt;=1,O2019,0))</f>
        <v/>
      </c>
      <c r="Q2019" s="27">
        <f>IF(E2019="","",MAX(0,E2019-22))</f>
        <v/>
      </c>
      <c r="R2019" s="27">
        <f>IF(H2019=1,E2019,"")</f>
        <v/>
      </c>
      <c r="S2019" s="27">
        <f>IF(AND(H2019=1,J2019&lt;&gt;""),E2019-J2019,"")</f>
        <v/>
      </c>
      <c r="T2019">
        <f>IF(G2019="","",MONTH(G2019))</f>
        <v/>
      </c>
    </row>
    <row r="2020">
      <c r="A2020" s="24" t="n">
        <v>2020</v>
      </c>
      <c r="B2020" s="24" t="n">
        <v>3</v>
      </c>
      <c r="C2020" s="24" t="n">
        <v>25</v>
      </c>
      <c r="D2020" s="24" t="n">
        <v>3</v>
      </c>
      <c r="E2020" s="24" t="n">
        <v>4.64</v>
      </c>
      <c r="F2020" s="25">
        <f>IF($E2020="","",DATE(IF($A2020="",nominal_year,$A2020),$B2020,$C2020)+($D2020-IF(LEFT(hour_conv,1)="1",1,0))/24)</f>
        <v/>
      </c>
      <c r="G2020" s="26">
        <f>IF(F2020="","",INT(F2020))</f>
        <v/>
      </c>
      <c r="H2020">
        <f>IF(G2020="","",IF(AND(MONTH(G2020)*100+DAY(G2020)&gt;=season_lo,MONTH(G2020)*100+DAY(G2020)&lt;=season_hi),1,0))</f>
        <v/>
      </c>
      <c r="I2020">
        <f>IF(G2020="","",G2020-first_day+1)</f>
        <v/>
      </c>
      <c r="J2020" s="27">
        <f>IF(I2020="","",INDEX(Daily!$J$2:$J$421,I2020))</f>
        <v/>
      </c>
      <c r="K2020" s="27">
        <f>IF(J2020="","",J2020+cat_offset)</f>
        <v/>
      </c>
      <c r="L2020" s="27">
        <f>IF(J2020="","",MAX(0,E2020-J2020)^2)</f>
        <v/>
      </c>
      <c r="M2020" s="27">
        <f>IF(J2020="","",MAX(0,E2020-(J2020+twcdh_off))^2)</f>
        <v/>
      </c>
      <c r="N2020" s="27">
        <f>IF(E2020="","",MAX(0,E2020-swcdh_thr)^2)</f>
        <v/>
      </c>
      <c r="O2020">
        <f>IF(K2020="","",ROUND(E2020-K2020,0))</f>
        <v/>
      </c>
      <c r="P2020">
        <f>IF(O2020="","",IF(O2020&gt;=1,O2020,0))</f>
        <v/>
      </c>
      <c r="Q2020" s="27">
        <f>IF(E2020="","",MAX(0,E2020-22))</f>
        <v/>
      </c>
      <c r="R2020" s="27">
        <f>IF(H2020=1,E2020,"")</f>
        <v/>
      </c>
      <c r="S2020" s="27">
        <f>IF(AND(H2020=1,J2020&lt;&gt;""),E2020-J2020,"")</f>
        <v/>
      </c>
      <c r="T2020">
        <f>IF(G2020="","",MONTH(G2020))</f>
        <v/>
      </c>
    </row>
    <row r="2021">
      <c r="A2021" s="24" t="n">
        <v>2020</v>
      </c>
      <c r="B2021" s="24" t="n">
        <v>3</v>
      </c>
      <c r="C2021" s="24" t="n">
        <v>25</v>
      </c>
      <c r="D2021" s="24" t="n">
        <v>4</v>
      </c>
      <c r="E2021" s="24" t="n">
        <v>4.76</v>
      </c>
      <c r="F2021" s="25">
        <f>IF($E2021="","",DATE(IF($A2021="",nominal_year,$A2021),$B2021,$C2021)+($D2021-IF(LEFT(hour_conv,1)="1",1,0))/24)</f>
        <v/>
      </c>
      <c r="G2021" s="26">
        <f>IF(F2021="","",INT(F2021))</f>
        <v/>
      </c>
      <c r="H2021">
        <f>IF(G2021="","",IF(AND(MONTH(G2021)*100+DAY(G2021)&gt;=season_lo,MONTH(G2021)*100+DAY(G2021)&lt;=season_hi),1,0))</f>
        <v/>
      </c>
      <c r="I2021">
        <f>IF(G2021="","",G2021-first_day+1)</f>
        <v/>
      </c>
      <c r="J2021" s="27">
        <f>IF(I2021="","",INDEX(Daily!$J$2:$J$421,I2021))</f>
        <v/>
      </c>
      <c r="K2021" s="27">
        <f>IF(J2021="","",J2021+cat_offset)</f>
        <v/>
      </c>
      <c r="L2021" s="27">
        <f>IF(J2021="","",MAX(0,E2021-J2021)^2)</f>
        <v/>
      </c>
      <c r="M2021" s="27">
        <f>IF(J2021="","",MAX(0,E2021-(J2021+twcdh_off))^2)</f>
        <v/>
      </c>
      <c r="N2021" s="27">
        <f>IF(E2021="","",MAX(0,E2021-swcdh_thr)^2)</f>
        <v/>
      </c>
      <c r="O2021">
        <f>IF(K2021="","",ROUND(E2021-K2021,0))</f>
        <v/>
      </c>
      <c r="P2021">
        <f>IF(O2021="","",IF(O2021&gt;=1,O2021,0))</f>
        <v/>
      </c>
      <c r="Q2021" s="27">
        <f>IF(E2021="","",MAX(0,E2021-22))</f>
        <v/>
      </c>
      <c r="R2021" s="27">
        <f>IF(H2021=1,E2021,"")</f>
        <v/>
      </c>
      <c r="S2021" s="27">
        <f>IF(AND(H2021=1,J2021&lt;&gt;""),E2021-J2021,"")</f>
        <v/>
      </c>
      <c r="T2021">
        <f>IF(G2021="","",MONTH(G2021))</f>
        <v/>
      </c>
    </row>
    <row r="2022">
      <c r="A2022" s="24" t="n">
        <v>2020</v>
      </c>
      <c r="B2022" s="24" t="n">
        <v>3</v>
      </c>
      <c r="C2022" s="24" t="n">
        <v>25</v>
      </c>
      <c r="D2022" s="24" t="n">
        <v>5</v>
      </c>
      <c r="E2022" s="24" t="n">
        <v>4.92</v>
      </c>
      <c r="F2022" s="25">
        <f>IF($E2022="","",DATE(IF($A2022="",nominal_year,$A2022),$B2022,$C2022)+($D2022-IF(LEFT(hour_conv,1)="1",1,0))/24)</f>
        <v/>
      </c>
      <c r="G2022" s="26">
        <f>IF(F2022="","",INT(F2022))</f>
        <v/>
      </c>
      <c r="H2022">
        <f>IF(G2022="","",IF(AND(MONTH(G2022)*100+DAY(G2022)&gt;=season_lo,MONTH(G2022)*100+DAY(G2022)&lt;=season_hi),1,0))</f>
        <v/>
      </c>
      <c r="I2022">
        <f>IF(G2022="","",G2022-first_day+1)</f>
        <v/>
      </c>
      <c r="J2022" s="27">
        <f>IF(I2022="","",INDEX(Daily!$J$2:$J$421,I2022))</f>
        <v/>
      </c>
      <c r="K2022" s="27">
        <f>IF(J2022="","",J2022+cat_offset)</f>
        <v/>
      </c>
      <c r="L2022" s="27">
        <f>IF(J2022="","",MAX(0,E2022-J2022)^2)</f>
        <v/>
      </c>
      <c r="M2022" s="27">
        <f>IF(J2022="","",MAX(0,E2022-(J2022+twcdh_off))^2)</f>
        <v/>
      </c>
      <c r="N2022" s="27">
        <f>IF(E2022="","",MAX(0,E2022-swcdh_thr)^2)</f>
        <v/>
      </c>
      <c r="O2022">
        <f>IF(K2022="","",ROUND(E2022-K2022,0))</f>
        <v/>
      </c>
      <c r="P2022">
        <f>IF(O2022="","",IF(O2022&gt;=1,O2022,0))</f>
        <v/>
      </c>
      <c r="Q2022" s="27">
        <f>IF(E2022="","",MAX(0,E2022-22))</f>
        <v/>
      </c>
      <c r="R2022" s="27">
        <f>IF(H2022=1,E2022,"")</f>
        <v/>
      </c>
      <c r="S2022" s="27">
        <f>IF(AND(H2022=1,J2022&lt;&gt;""),E2022-J2022,"")</f>
        <v/>
      </c>
      <c r="T2022">
        <f>IF(G2022="","",MONTH(G2022))</f>
        <v/>
      </c>
    </row>
    <row r="2023">
      <c r="A2023" s="24" t="n">
        <v>2020</v>
      </c>
      <c r="B2023" s="24" t="n">
        <v>3</v>
      </c>
      <c r="C2023" s="24" t="n">
        <v>25</v>
      </c>
      <c r="D2023" s="24" t="n">
        <v>6</v>
      </c>
      <c r="E2023" s="24" t="n">
        <v>4.16</v>
      </c>
      <c r="F2023" s="25">
        <f>IF($E2023="","",DATE(IF($A2023="",nominal_year,$A2023),$B2023,$C2023)+($D2023-IF(LEFT(hour_conv,1)="1",1,0))/24)</f>
        <v/>
      </c>
      <c r="G2023" s="26">
        <f>IF(F2023="","",INT(F2023))</f>
        <v/>
      </c>
      <c r="H2023">
        <f>IF(G2023="","",IF(AND(MONTH(G2023)*100+DAY(G2023)&gt;=season_lo,MONTH(G2023)*100+DAY(G2023)&lt;=season_hi),1,0))</f>
        <v/>
      </c>
      <c r="I2023">
        <f>IF(G2023="","",G2023-first_day+1)</f>
        <v/>
      </c>
      <c r="J2023" s="27">
        <f>IF(I2023="","",INDEX(Daily!$J$2:$J$421,I2023))</f>
        <v/>
      </c>
      <c r="K2023" s="27">
        <f>IF(J2023="","",J2023+cat_offset)</f>
        <v/>
      </c>
      <c r="L2023" s="27">
        <f>IF(J2023="","",MAX(0,E2023-J2023)^2)</f>
        <v/>
      </c>
      <c r="M2023" s="27">
        <f>IF(J2023="","",MAX(0,E2023-(J2023+twcdh_off))^2)</f>
        <v/>
      </c>
      <c r="N2023" s="27">
        <f>IF(E2023="","",MAX(0,E2023-swcdh_thr)^2)</f>
        <v/>
      </c>
      <c r="O2023">
        <f>IF(K2023="","",ROUND(E2023-K2023,0))</f>
        <v/>
      </c>
      <c r="P2023">
        <f>IF(O2023="","",IF(O2023&gt;=1,O2023,0))</f>
        <v/>
      </c>
      <c r="Q2023" s="27">
        <f>IF(E2023="","",MAX(0,E2023-22))</f>
        <v/>
      </c>
      <c r="R2023" s="27">
        <f>IF(H2023=1,E2023,"")</f>
        <v/>
      </c>
      <c r="S2023" s="27">
        <f>IF(AND(H2023=1,J2023&lt;&gt;""),E2023-J2023,"")</f>
        <v/>
      </c>
      <c r="T2023">
        <f>IF(G2023="","",MONTH(G2023))</f>
        <v/>
      </c>
    </row>
    <row r="2024">
      <c r="A2024" s="24" t="n">
        <v>2020</v>
      </c>
      <c r="B2024" s="24" t="n">
        <v>3</v>
      </c>
      <c r="C2024" s="24" t="n">
        <v>25</v>
      </c>
      <c r="D2024" s="24" t="n">
        <v>7</v>
      </c>
      <c r="E2024" s="24" t="n">
        <v>5.9</v>
      </c>
      <c r="F2024" s="25">
        <f>IF($E2024="","",DATE(IF($A2024="",nominal_year,$A2024),$B2024,$C2024)+($D2024-IF(LEFT(hour_conv,1)="1",1,0))/24)</f>
        <v/>
      </c>
      <c r="G2024" s="26">
        <f>IF(F2024="","",INT(F2024))</f>
        <v/>
      </c>
      <c r="H2024">
        <f>IF(G2024="","",IF(AND(MONTH(G2024)*100+DAY(G2024)&gt;=season_lo,MONTH(G2024)*100+DAY(G2024)&lt;=season_hi),1,0))</f>
        <v/>
      </c>
      <c r="I2024">
        <f>IF(G2024="","",G2024-first_day+1)</f>
        <v/>
      </c>
      <c r="J2024" s="27">
        <f>IF(I2024="","",INDEX(Daily!$J$2:$J$421,I2024))</f>
        <v/>
      </c>
      <c r="K2024" s="27">
        <f>IF(J2024="","",J2024+cat_offset)</f>
        <v/>
      </c>
      <c r="L2024" s="27">
        <f>IF(J2024="","",MAX(0,E2024-J2024)^2)</f>
        <v/>
      </c>
      <c r="M2024" s="27">
        <f>IF(J2024="","",MAX(0,E2024-(J2024+twcdh_off))^2)</f>
        <v/>
      </c>
      <c r="N2024" s="27">
        <f>IF(E2024="","",MAX(0,E2024-swcdh_thr)^2)</f>
        <v/>
      </c>
      <c r="O2024">
        <f>IF(K2024="","",ROUND(E2024-K2024,0))</f>
        <v/>
      </c>
      <c r="P2024">
        <f>IF(O2024="","",IF(O2024&gt;=1,O2024,0))</f>
        <v/>
      </c>
      <c r="Q2024" s="27">
        <f>IF(E2024="","",MAX(0,E2024-22))</f>
        <v/>
      </c>
      <c r="R2024" s="27">
        <f>IF(H2024=1,E2024,"")</f>
        <v/>
      </c>
      <c r="S2024" s="27">
        <f>IF(AND(H2024=1,J2024&lt;&gt;""),E2024-J2024,"")</f>
        <v/>
      </c>
      <c r="T2024">
        <f>IF(G2024="","",MONTH(G2024))</f>
        <v/>
      </c>
    </row>
    <row r="2025">
      <c r="A2025" s="24" t="n">
        <v>2020</v>
      </c>
      <c r="B2025" s="24" t="n">
        <v>3</v>
      </c>
      <c r="C2025" s="24" t="n">
        <v>25</v>
      </c>
      <c r="D2025" s="24" t="n">
        <v>8</v>
      </c>
      <c r="E2025" s="24" t="n">
        <v>6.43</v>
      </c>
      <c r="F2025" s="25">
        <f>IF($E2025="","",DATE(IF($A2025="",nominal_year,$A2025),$B2025,$C2025)+($D2025-IF(LEFT(hour_conv,1)="1",1,0))/24)</f>
        <v/>
      </c>
      <c r="G2025" s="26">
        <f>IF(F2025="","",INT(F2025))</f>
        <v/>
      </c>
      <c r="H2025">
        <f>IF(G2025="","",IF(AND(MONTH(G2025)*100+DAY(G2025)&gt;=season_lo,MONTH(G2025)*100+DAY(G2025)&lt;=season_hi),1,0))</f>
        <v/>
      </c>
      <c r="I2025">
        <f>IF(G2025="","",G2025-first_day+1)</f>
        <v/>
      </c>
      <c r="J2025" s="27">
        <f>IF(I2025="","",INDEX(Daily!$J$2:$J$421,I2025))</f>
        <v/>
      </c>
      <c r="K2025" s="27">
        <f>IF(J2025="","",J2025+cat_offset)</f>
        <v/>
      </c>
      <c r="L2025" s="27">
        <f>IF(J2025="","",MAX(0,E2025-J2025)^2)</f>
        <v/>
      </c>
      <c r="M2025" s="27">
        <f>IF(J2025="","",MAX(0,E2025-(J2025+twcdh_off))^2)</f>
        <v/>
      </c>
      <c r="N2025" s="27">
        <f>IF(E2025="","",MAX(0,E2025-swcdh_thr)^2)</f>
        <v/>
      </c>
      <c r="O2025">
        <f>IF(K2025="","",ROUND(E2025-K2025,0))</f>
        <v/>
      </c>
      <c r="P2025">
        <f>IF(O2025="","",IF(O2025&gt;=1,O2025,0))</f>
        <v/>
      </c>
      <c r="Q2025" s="27">
        <f>IF(E2025="","",MAX(0,E2025-22))</f>
        <v/>
      </c>
      <c r="R2025" s="27">
        <f>IF(H2025=1,E2025,"")</f>
        <v/>
      </c>
      <c r="S2025" s="27">
        <f>IF(AND(H2025=1,J2025&lt;&gt;""),E2025-J2025,"")</f>
        <v/>
      </c>
      <c r="T2025">
        <f>IF(G2025="","",MONTH(G2025))</f>
        <v/>
      </c>
    </row>
    <row r="2026">
      <c r="A2026" s="24" t="n">
        <v>2020</v>
      </c>
      <c r="B2026" s="24" t="n">
        <v>3</v>
      </c>
      <c r="C2026" s="24" t="n">
        <v>25</v>
      </c>
      <c r="D2026" s="24" t="n">
        <v>9</v>
      </c>
      <c r="E2026" s="24" t="n">
        <v>8.27</v>
      </c>
      <c r="F2026" s="25">
        <f>IF($E2026="","",DATE(IF($A2026="",nominal_year,$A2026),$B2026,$C2026)+($D2026-IF(LEFT(hour_conv,1)="1",1,0))/24)</f>
        <v/>
      </c>
      <c r="G2026" s="26">
        <f>IF(F2026="","",INT(F2026))</f>
        <v/>
      </c>
      <c r="H2026">
        <f>IF(G2026="","",IF(AND(MONTH(G2026)*100+DAY(G2026)&gt;=season_lo,MONTH(G2026)*100+DAY(G2026)&lt;=season_hi),1,0))</f>
        <v/>
      </c>
      <c r="I2026">
        <f>IF(G2026="","",G2026-first_day+1)</f>
        <v/>
      </c>
      <c r="J2026" s="27">
        <f>IF(I2026="","",INDEX(Daily!$J$2:$J$421,I2026))</f>
        <v/>
      </c>
      <c r="K2026" s="27">
        <f>IF(J2026="","",J2026+cat_offset)</f>
        <v/>
      </c>
      <c r="L2026" s="27">
        <f>IF(J2026="","",MAX(0,E2026-J2026)^2)</f>
        <v/>
      </c>
      <c r="M2026" s="27">
        <f>IF(J2026="","",MAX(0,E2026-(J2026+twcdh_off))^2)</f>
        <v/>
      </c>
      <c r="N2026" s="27">
        <f>IF(E2026="","",MAX(0,E2026-swcdh_thr)^2)</f>
        <v/>
      </c>
      <c r="O2026">
        <f>IF(K2026="","",ROUND(E2026-K2026,0))</f>
        <v/>
      </c>
      <c r="P2026">
        <f>IF(O2026="","",IF(O2026&gt;=1,O2026,0))</f>
        <v/>
      </c>
      <c r="Q2026" s="27">
        <f>IF(E2026="","",MAX(0,E2026-22))</f>
        <v/>
      </c>
      <c r="R2026" s="27">
        <f>IF(H2026=1,E2026,"")</f>
        <v/>
      </c>
      <c r="S2026" s="27">
        <f>IF(AND(H2026=1,J2026&lt;&gt;""),E2026-J2026,"")</f>
        <v/>
      </c>
      <c r="T2026">
        <f>IF(G2026="","",MONTH(G2026))</f>
        <v/>
      </c>
    </row>
    <row r="2027">
      <c r="A2027" s="24" t="n">
        <v>2020</v>
      </c>
      <c r="B2027" s="24" t="n">
        <v>3</v>
      </c>
      <c r="C2027" s="24" t="n">
        <v>25</v>
      </c>
      <c r="D2027" s="24" t="n">
        <v>10</v>
      </c>
      <c r="E2027" s="24" t="n">
        <v>8.69</v>
      </c>
      <c r="F2027" s="25">
        <f>IF($E2027="","",DATE(IF($A2027="",nominal_year,$A2027),$B2027,$C2027)+($D2027-IF(LEFT(hour_conv,1)="1",1,0))/24)</f>
        <v/>
      </c>
      <c r="G2027" s="26">
        <f>IF(F2027="","",INT(F2027))</f>
        <v/>
      </c>
      <c r="H2027">
        <f>IF(G2027="","",IF(AND(MONTH(G2027)*100+DAY(G2027)&gt;=season_lo,MONTH(G2027)*100+DAY(G2027)&lt;=season_hi),1,0))</f>
        <v/>
      </c>
      <c r="I2027">
        <f>IF(G2027="","",G2027-first_day+1)</f>
        <v/>
      </c>
      <c r="J2027" s="27">
        <f>IF(I2027="","",INDEX(Daily!$J$2:$J$421,I2027))</f>
        <v/>
      </c>
      <c r="K2027" s="27">
        <f>IF(J2027="","",J2027+cat_offset)</f>
        <v/>
      </c>
      <c r="L2027" s="27">
        <f>IF(J2027="","",MAX(0,E2027-J2027)^2)</f>
        <v/>
      </c>
      <c r="M2027" s="27">
        <f>IF(J2027="","",MAX(0,E2027-(J2027+twcdh_off))^2)</f>
        <v/>
      </c>
      <c r="N2027" s="27">
        <f>IF(E2027="","",MAX(0,E2027-swcdh_thr)^2)</f>
        <v/>
      </c>
      <c r="O2027">
        <f>IF(K2027="","",ROUND(E2027-K2027,0))</f>
        <v/>
      </c>
      <c r="P2027">
        <f>IF(O2027="","",IF(O2027&gt;=1,O2027,0))</f>
        <v/>
      </c>
      <c r="Q2027" s="27">
        <f>IF(E2027="","",MAX(0,E2027-22))</f>
        <v/>
      </c>
      <c r="R2027" s="27">
        <f>IF(H2027=1,E2027,"")</f>
        <v/>
      </c>
      <c r="S2027" s="27">
        <f>IF(AND(H2027=1,J2027&lt;&gt;""),E2027-J2027,"")</f>
        <v/>
      </c>
      <c r="T2027">
        <f>IF(G2027="","",MONTH(G2027))</f>
        <v/>
      </c>
    </row>
    <row r="2028">
      <c r="A2028" s="24" t="n">
        <v>2020</v>
      </c>
      <c r="B2028" s="24" t="n">
        <v>3</v>
      </c>
      <c r="C2028" s="24" t="n">
        <v>25</v>
      </c>
      <c r="D2028" s="24" t="n">
        <v>11</v>
      </c>
      <c r="E2028" s="24" t="n">
        <v>9.56</v>
      </c>
      <c r="F2028" s="25">
        <f>IF($E2028="","",DATE(IF($A2028="",nominal_year,$A2028),$B2028,$C2028)+($D2028-IF(LEFT(hour_conv,1)="1",1,0))/24)</f>
        <v/>
      </c>
      <c r="G2028" s="26">
        <f>IF(F2028="","",INT(F2028))</f>
        <v/>
      </c>
      <c r="H2028">
        <f>IF(G2028="","",IF(AND(MONTH(G2028)*100+DAY(G2028)&gt;=season_lo,MONTH(G2028)*100+DAY(G2028)&lt;=season_hi),1,0))</f>
        <v/>
      </c>
      <c r="I2028">
        <f>IF(G2028="","",G2028-first_day+1)</f>
        <v/>
      </c>
      <c r="J2028" s="27">
        <f>IF(I2028="","",INDEX(Daily!$J$2:$J$421,I2028))</f>
        <v/>
      </c>
      <c r="K2028" s="27">
        <f>IF(J2028="","",J2028+cat_offset)</f>
        <v/>
      </c>
      <c r="L2028" s="27">
        <f>IF(J2028="","",MAX(0,E2028-J2028)^2)</f>
        <v/>
      </c>
      <c r="M2028" s="27">
        <f>IF(J2028="","",MAX(0,E2028-(J2028+twcdh_off))^2)</f>
        <v/>
      </c>
      <c r="N2028" s="27">
        <f>IF(E2028="","",MAX(0,E2028-swcdh_thr)^2)</f>
        <v/>
      </c>
      <c r="O2028">
        <f>IF(K2028="","",ROUND(E2028-K2028,0))</f>
        <v/>
      </c>
      <c r="P2028">
        <f>IF(O2028="","",IF(O2028&gt;=1,O2028,0))</f>
        <v/>
      </c>
      <c r="Q2028" s="27">
        <f>IF(E2028="","",MAX(0,E2028-22))</f>
        <v/>
      </c>
      <c r="R2028" s="27">
        <f>IF(H2028=1,E2028,"")</f>
        <v/>
      </c>
      <c r="S2028" s="27">
        <f>IF(AND(H2028=1,J2028&lt;&gt;""),E2028-J2028,"")</f>
        <v/>
      </c>
      <c r="T2028">
        <f>IF(G2028="","",MONTH(G2028))</f>
        <v/>
      </c>
    </row>
    <row r="2029">
      <c r="A2029" s="24" t="n">
        <v>2020</v>
      </c>
      <c r="B2029" s="24" t="n">
        <v>3</v>
      </c>
      <c r="C2029" s="24" t="n">
        <v>25</v>
      </c>
      <c r="D2029" s="24" t="n">
        <v>12</v>
      </c>
      <c r="E2029" s="24" t="n">
        <v>10.79</v>
      </c>
      <c r="F2029" s="25">
        <f>IF($E2029="","",DATE(IF($A2029="",nominal_year,$A2029),$B2029,$C2029)+($D2029-IF(LEFT(hour_conv,1)="1",1,0))/24)</f>
        <v/>
      </c>
      <c r="G2029" s="26">
        <f>IF(F2029="","",INT(F2029))</f>
        <v/>
      </c>
      <c r="H2029">
        <f>IF(G2029="","",IF(AND(MONTH(G2029)*100+DAY(G2029)&gt;=season_lo,MONTH(G2029)*100+DAY(G2029)&lt;=season_hi),1,0))</f>
        <v/>
      </c>
      <c r="I2029">
        <f>IF(G2029="","",G2029-first_day+1)</f>
        <v/>
      </c>
      <c r="J2029" s="27">
        <f>IF(I2029="","",INDEX(Daily!$J$2:$J$421,I2029))</f>
        <v/>
      </c>
      <c r="K2029" s="27">
        <f>IF(J2029="","",J2029+cat_offset)</f>
        <v/>
      </c>
      <c r="L2029" s="27">
        <f>IF(J2029="","",MAX(0,E2029-J2029)^2)</f>
        <v/>
      </c>
      <c r="M2029" s="27">
        <f>IF(J2029="","",MAX(0,E2029-(J2029+twcdh_off))^2)</f>
        <v/>
      </c>
      <c r="N2029" s="27">
        <f>IF(E2029="","",MAX(0,E2029-swcdh_thr)^2)</f>
        <v/>
      </c>
      <c r="O2029">
        <f>IF(K2029="","",ROUND(E2029-K2029,0))</f>
        <v/>
      </c>
      <c r="P2029">
        <f>IF(O2029="","",IF(O2029&gt;=1,O2029,0))</f>
        <v/>
      </c>
      <c r="Q2029" s="27">
        <f>IF(E2029="","",MAX(0,E2029-22))</f>
        <v/>
      </c>
      <c r="R2029" s="27">
        <f>IF(H2029=1,E2029,"")</f>
        <v/>
      </c>
      <c r="S2029" s="27">
        <f>IF(AND(H2029=1,J2029&lt;&gt;""),E2029-J2029,"")</f>
        <v/>
      </c>
      <c r="T2029">
        <f>IF(G2029="","",MONTH(G2029))</f>
        <v/>
      </c>
    </row>
    <row r="2030">
      <c r="A2030" s="24" t="n">
        <v>2020</v>
      </c>
      <c r="B2030" s="24" t="n">
        <v>3</v>
      </c>
      <c r="C2030" s="24" t="n">
        <v>25</v>
      </c>
      <c r="D2030" s="24" t="n">
        <v>13</v>
      </c>
      <c r="E2030" s="24" t="n">
        <v>11.81</v>
      </c>
      <c r="F2030" s="25">
        <f>IF($E2030="","",DATE(IF($A2030="",nominal_year,$A2030),$B2030,$C2030)+($D2030-IF(LEFT(hour_conv,1)="1",1,0))/24)</f>
        <v/>
      </c>
      <c r="G2030" s="26">
        <f>IF(F2030="","",INT(F2030))</f>
        <v/>
      </c>
      <c r="H2030">
        <f>IF(G2030="","",IF(AND(MONTH(G2030)*100+DAY(G2030)&gt;=season_lo,MONTH(G2030)*100+DAY(G2030)&lt;=season_hi),1,0))</f>
        <v/>
      </c>
      <c r="I2030">
        <f>IF(G2030="","",G2030-first_day+1)</f>
        <v/>
      </c>
      <c r="J2030" s="27">
        <f>IF(I2030="","",INDEX(Daily!$J$2:$J$421,I2030))</f>
        <v/>
      </c>
      <c r="K2030" s="27">
        <f>IF(J2030="","",J2030+cat_offset)</f>
        <v/>
      </c>
      <c r="L2030" s="27">
        <f>IF(J2030="","",MAX(0,E2030-J2030)^2)</f>
        <v/>
      </c>
      <c r="M2030" s="27">
        <f>IF(J2030="","",MAX(0,E2030-(J2030+twcdh_off))^2)</f>
        <v/>
      </c>
      <c r="N2030" s="27">
        <f>IF(E2030="","",MAX(0,E2030-swcdh_thr)^2)</f>
        <v/>
      </c>
      <c r="O2030">
        <f>IF(K2030="","",ROUND(E2030-K2030,0))</f>
        <v/>
      </c>
      <c r="P2030">
        <f>IF(O2030="","",IF(O2030&gt;=1,O2030,0))</f>
        <v/>
      </c>
      <c r="Q2030" s="27">
        <f>IF(E2030="","",MAX(0,E2030-22))</f>
        <v/>
      </c>
      <c r="R2030" s="27">
        <f>IF(H2030=1,E2030,"")</f>
        <v/>
      </c>
      <c r="S2030" s="27">
        <f>IF(AND(H2030=1,J2030&lt;&gt;""),E2030-J2030,"")</f>
        <v/>
      </c>
      <c r="T2030">
        <f>IF(G2030="","",MONTH(G2030))</f>
        <v/>
      </c>
    </row>
    <row r="2031">
      <c r="A2031" s="24" t="n">
        <v>2020</v>
      </c>
      <c r="B2031" s="24" t="n">
        <v>3</v>
      </c>
      <c r="C2031" s="24" t="n">
        <v>25</v>
      </c>
      <c r="D2031" s="24" t="n">
        <v>14</v>
      </c>
      <c r="E2031" s="24" t="n">
        <v>12.18</v>
      </c>
      <c r="F2031" s="25">
        <f>IF($E2031="","",DATE(IF($A2031="",nominal_year,$A2031),$B2031,$C2031)+($D2031-IF(LEFT(hour_conv,1)="1",1,0))/24)</f>
        <v/>
      </c>
      <c r="G2031" s="26">
        <f>IF(F2031="","",INT(F2031))</f>
        <v/>
      </c>
      <c r="H2031">
        <f>IF(G2031="","",IF(AND(MONTH(G2031)*100+DAY(G2031)&gt;=season_lo,MONTH(G2031)*100+DAY(G2031)&lt;=season_hi),1,0))</f>
        <v/>
      </c>
      <c r="I2031">
        <f>IF(G2031="","",G2031-first_day+1)</f>
        <v/>
      </c>
      <c r="J2031" s="27">
        <f>IF(I2031="","",INDEX(Daily!$J$2:$J$421,I2031))</f>
        <v/>
      </c>
      <c r="K2031" s="27">
        <f>IF(J2031="","",J2031+cat_offset)</f>
        <v/>
      </c>
      <c r="L2031" s="27">
        <f>IF(J2031="","",MAX(0,E2031-J2031)^2)</f>
        <v/>
      </c>
      <c r="M2031" s="27">
        <f>IF(J2031="","",MAX(0,E2031-(J2031+twcdh_off))^2)</f>
        <v/>
      </c>
      <c r="N2031" s="27">
        <f>IF(E2031="","",MAX(0,E2031-swcdh_thr)^2)</f>
        <v/>
      </c>
      <c r="O2031">
        <f>IF(K2031="","",ROUND(E2031-K2031,0))</f>
        <v/>
      </c>
      <c r="P2031">
        <f>IF(O2031="","",IF(O2031&gt;=1,O2031,0))</f>
        <v/>
      </c>
      <c r="Q2031" s="27">
        <f>IF(E2031="","",MAX(0,E2031-22))</f>
        <v/>
      </c>
      <c r="R2031" s="27">
        <f>IF(H2031=1,E2031,"")</f>
        <v/>
      </c>
      <c r="S2031" s="27">
        <f>IF(AND(H2031=1,J2031&lt;&gt;""),E2031-J2031,"")</f>
        <v/>
      </c>
      <c r="T2031">
        <f>IF(G2031="","",MONTH(G2031))</f>
        <v/>
      </c>
    </row>
    <row r="2032">
      <c r="A2032" s="24" t="n">
        <v>2020</v>
      </c>
      <c r="B2032" s="24" t="n">
        <v>3</v>
      </c>
      <c r="C2032" s="24" t="n">
        <v>25</v>
      </c>
      <c r="D2032" s="24" t="n">
        <v>15</v>
      </c>
      <c r="E2032" s="24" t="n">
        <v>12.8</v>
      </c>
      <c r="F2032" s="25">
        <f>IF($E2032="","",DATE(IF($A2032="",nominal_year,$A2032),$B2032,$C2032)+($D2032-IF(LEFT(hour_conv,1)="1",1,0))/24)</f>
        <v/>
      </c>
      <c r="G2032" s="26">
        <f>IF(F2032="","",INT(F2032))</f>
        <v/>
      </c>
      <c r="H2032">
        <f>IF(G2032="","",IF(AND(MONTH(G2032)*100+DAY(G2032)&gt;=season_lo,MONTH(G2032)*100+DAY(G2032)&lt;=season_hi),1,0))</f>
        <v/>
      </c>
      <c r="I2032">
        <f>IF(G2032="","",G2032-first_day+1)</f>
        <v/>
      </c>
      <c r="J2032" s="27">
        <f>IF(I2032="","",INDEX(Daily!$J$2:$J$421,I2032))</f>
        <v/>
      </c>
      <c r="K2032" s="27">
        <f>IF(J2032="","",J2032+cat_offset)</f>
        <v/>
      </c>
      <c r="L2032" s="27">
        <f>IF(J2032="","",MAX(0,E2032-J2032)^2)</f>
        <v/>
      </c>
      <c r="M2032" s="27">
        <f>IF(J2032="","",MAX(0,E2032-(J2032+twcdh_off))^2)</f>
        <v/>
      </c>
      <c r="N2032" s="27">
        <f>IF(E2032="","",MAX(0,E2032-swcdh_thr)^2)</f>
        <v/>
      </c>
      <c r="O2032">
        <f>IF(K2032="","",ROUND(E2032-K2032,0))</f>
        <v/>
      </c>
      <c r="P2032">
        <f>IF(O2032="","",IF(O2032&gt;=1,O2032,0))</f>
        <v/>
      </c>
      <c r="Q2032" s="27">
        <f>IF(E2032="","",MAX(0,E2032-22))</f>
        <v/>
      </c>
      <c r="R2032" s="27">
        <f>IF(H2032=1,E2032,"")</f>
        <v/>
      </c>
      <c r="S2032" s="27">
        <f>IF(AND(H2032=1,J2032&lt;&gt;""),E2032-J2032,"")</f>
        <v/>
      </c>
      <c r="T2032">
        <f>IF(G2032="","",MONTH(G2032))</f>
        <v/>
      </c>
    </row>
    <row r="2033">
      <c r="A2033" s="24" t="n">
        <v>2020</v>
      </c>
      <c r="B2033" s="24" t="n">
        <v>3</v>
      </c>
      <c r="C2033" s="24" t="n">
        <v>25</v>
      </c>
      <c r="D2033" s="24" t="n">
        <v>16</v>
      </c>
      <c r="E2033" s="24" t="n">
        <v>12.43</v>
      </c>
      <c r="F2033" s="25">
        <f>IF($E2033="","",DATE(IF($A2033="",nominal_year,$A2033),$B2033,$C2033)+($D2033-IF(LEFT(hour_conv,1)="1",1,0))/24)</f>
        <v/>
      </c>
      <c r="G2033" s="26">
        <f>IF(F2033="","",INT(F2033))</f>
        <v/>
      </c>
      <c r="H2033">
        <f>IF(G2033="","",IF(AND(MONTH(G2033)*100+DAY(G2033)&gt;=season_lo,MONTH(G2033)*100+DAY(G2033)&lt;=season_hi),1,0))</f>
        <v/>
      </c>
      <c r="I2033">
        <f>IF(G2033="","",G2033-first_day+1)</f>
        <v/>
      </c>
      <c r="J2033" s="27">
        <f>IF(I2033="","",INDEX(Daily!$J$2:$J$421,I2033))</f>
        <v/>
      </c>
      <c r="K2033" s="27">
        <f>IF(J2033="","",J2033+cat_offset)</f>
        <v/>
      </c>
      <c r="L2033" s="27">
        <f>IF(J2033="","",MAX(0,E2033-J2033)^2)</f>
        <v/>
      </c>
      <c r="M2033" s="27">
        <f>IF(J2033="","",MAX(0,E2033-(J2033+twcdh_off))^2)</f>
        <v/>
      </c>
      <c r="N2033" s="27">
        <f>IF(E2033="","",MAX(0,E2033-swcdh_thr)^2)</f>
        <v/>
      </c>
      <c r="O2033">
        <f>IF(K2033="","",ROUND(E2033-K2033,0))</f>
        <v/>
      </c>
      <c r="P2033">
        <f>IF(O2033="","",IF(O2033&gt;=1,O2033,0))</f>
        <v/>
      </c>
      <c r="Q2033" s="27">
        <f>IF(E2033="","",MAX(0,E2033-22))</f>
        <v/>
      </c>
      <c r="R2033" s="27">
        <f>IF(H2033=1,E2033,"")</f>
        <v/>
      </c>
      <c r="S2033" s="27">
        <f>IF(AND(H2033=1,J2033&lt;&gt;""),E2033-J2033,"")</f>
        <v/>
      </c>
      <c r="T2033">
        <f>IF(G2033="","",MONTH(G2033))</f>
        <v/>
      </c>
    </row>
    <row r="2034">
      <c r="A2034" s="24" t="n">
        <v>2020</v>
      </c>
      <c r="B2034" s="24" t="n">
        <v>3</v>
      </c>
      <c r="C2034" s="24" t="n">
        <v>25</v>
      </c>
      <c r="D2034" s="24" t="n">
        <v>17</v>
      </c>
      <c r="E2034" s="24" t="n">
        <v>12.75</v>
      </c>
      <c r="F2034" s="25">
        <f>IF($E2034="","",DATE(IF($A2034="",nominal_year,$A2034),$B2034,$C2034)+($D2034-IF(LEFT(hour_conv,1)="1",1,0))/24)</f>
        <v/>
      </c>
      <c r="G2034" s="26">
        <f>IF(F2034="","",INT(F2034))</f>
        <v/>
      </c>
      <c r="H2034">
        <f>IF(G2034="","",IF(AND(MONTH(G2034)*100+DAY(G2034)&gt;=season_lo,MONTH(G2034)*100+DAY(G2034)&lt;=season_hi),1,0))</f>
        <v/>
      </c>
      <c r="I2034">
        <f>IF(G2034="","",G2034-first_day+1)</f>
        <v/>
      </c>
      <c r="J2034" s="27">
        <f>IF(I2034="","",INDEX(Daily!$J$2:$J$421,I2034))</f>
        <v/>
      </c>
      <c r="K2034" s="27">
        <f>IF(J2034="","",J2034+cat_offset)</f>
        <v/>
      </c>
      <c r="L2034" s="27">
        <f>IF(J2034="","",MAX(0,E2034-J2034)^2)</f>
        <v/>
      </c>
      <c r="M2034" s="27">
        <f>IF(J2034="","",MAX(0,E2034-(J2034+twcdh_off))^2)</f>
        <v/>
      </c>
      <c r="N2034" s="27">
        <f>IF(E2034="","",MAX(0,E2034-swcdh_thr)^2)</f>
        <v/>
      </c>
      <c r="O2034">
        <f>IF(K2034="","",ROUND(E2034-K2034,0))</f>
        <v/>
      </c>
      <c r="P2034">
        <f>IF(O2034="","",IF(O2034&gt;=1,O2034,0))</f>
        <v/>
      </c>
      <c r="Q2034" s="27">
        <f>IF(E2034="","",MAX(0,E2034-22))</f>
        <v/>
      </c>
      <c r="R2034" s="27">
        <f>IF(H2034=1,E2034,"")</f>
        <v/>
      </c>
      <c r="S2034" s="27">
        <f>IF(AND(H2034=1,J2034&lt;&gt;""),E2034-J2034,"")</f>
        <v/>
      </c>
      <c r="T2034">
        <f>IF(G2034="","",MONTH(G2034))</f>
        <v/>
      </c>
    </row>
    <row r="2035">
      <c r="A2035" s="24" t="n">
        <v>2020</v>
      </c>
      <c r="B2035" s="24" t="n">
        <v>3</v>
      </c>
      <c r="C2035" s="24" t="n">
        <v>25</v>
      </c>
      <c r="D2035" s="24" t="n">
        <v>18</v>
      </c>
      <c r="E2035" s="24" t="n">
        <v>12.74</v>
      </c>
      <c r="F2035" s="25">
        <f>IF($E2035="","",DATE(IF($A2035="",nominal_year,$A2035),$B2035,$C2035)+($D2035-IF(LEFT(hour_conv,1)="1",1,0))/24)</f>
        <v/>
      </c>
      <c r="G2035" s="26">
        <f>IF(F2035="","",INT(F2035))</f>
        <v/>
      </c>
      <c r="H2035">
        <f>IF(G2035="","",IF(AND(MONTH(G2035)*100+DAY(G2035)&gt;=season_lo,MONTH(G2035)*100+DAY(G2035)&lt;=season_hi),1,0))</f>
        <v/>
      </c>
      <c r="I2035">
        <f>IF(G2035="","",G2035-first_day+1)</f>
        <v/>
      </c>
      <c r="J2035" s="27">
        <f>IF(I2035="","",INDEX(Daily!$J$2:$J$421,I2035))</f>
        <v/>
      </c>
      <c r="K2035" s="27">
        <f>IF(J2035="","",J2035+cat_offset)</f>
        <v/>
      </c>
      <c r="L2035" s="27">
        <f>IF(J2035="","",MAX(0,E2035-J2035)^2)</f>
        <v/>
      </c>
      <c r="M2035" s="27">
        <f>IF(J2035="","",MAX(0,E2035-(J2035+twcdh_off))^2)</f>
        <v/>
      </c>
      <c r="N2035" s="27">
        <f>IF(E2035="","",MAX(0,E2035-swcdh_thr)^2)</f>
        <v/>
      </c>
      <c r="O2035">
        <f>IF(K2035="","",ROUND(E2035-K2035,0))</f>
        <v/>
      </c>
      <c r="P2035">
        <f>IF(O2035="","",IF(O2035&gt;=1,O2035,0))</f>
        <v/>
      </c>
      <c r="Q2035" s="27">
        <f>IF(E2035="","",MAX(0,E2035-22))</f>
        <v/>
      </c>
      <c r="R2035" s="27">
        <f>IF(H2035=1,E2035,"")</f>
        <v/>
      </c>
      <c r="S2035" s="27">
        <f>IF(AND(H2035=1,J2035&lt;&gt;""),E2035-J2035,"")</f>
        <v/>
      </c>
      <c r="T2035">
        <f>IF(G2035="","",MONTH(G2035))</f>
        <v/>
      </c>
    </row>
    <row r="2036">
      <c r="A2036" s="24" t="n">
        <v>2020</v>
      </c>
      <c r="B2036" s="24" t="n">
        <v>3</v>
      </c>
      <c r="C2036" s="24" t="n">
        <v>25</v>
      </c>
      <c r="D2036" s="24" t="n">
        <v>19</v>
      </c>
      <c r="E2036" s="24" t="n">
        <v>12.56</v>
      </c>
      <c r="F2036" s="25">
        <f>IF($E2036="","",DATE(IF($A2036="",nominal_year,$A2036),$B2036,$C2036)+($D2036-IF(LEFT(hour_conv,1)="1",1,0))/24)</f>
        <v/>
      </c>
      <c r="G2036" s="26">
        <f>IF(F2036="","",INT(F2036))</f>
        <v/>
      </c>
      <c r="H2036">
        <f>IF(G2036="","",IF(AND(MONTH(G2036)*100+DAY(G2036)&gt;=season_lo,MONTH(G2036)*100+DAY(G2036)&lt;=season_hi),1,0))</f>
        <v/>
      </c>
      <c r="I2036">
        <f>IF(G2036="","",G2036-first_day+1)</f>
        <v/>
      </c>
      <c r="J2036" s="27">
        <f>IF(I2036="","",INDEX(Daily!$J$2:$J$421,I2036))</f>
        <v/>
      </c>
      <c r="K2036" s="27">
        <f>IF(J2036="","",J2036+cat_offset)</f>
        <v/>
      </c>
      <c r="L2036" s="27">
        <f>IF(J2036="","",MAX(0,E2036-J2036)^2)</f>
        <v/>
      </c>
      <c r="M2036" s="27">
        <f>IF(J2036="","",MAX(0,E2036-(J2036+twcdh_off))^2)</f>
        <v/>
      </c>
      <c r="N2036" s="27">
        <f>IF(E2036="","",MAX(0,E2036-swcdh_thr)^2)</f>
        <v/>
      </c>
      <c r="O2036">
        <f>IF(K2036="","",ROUND(E2036-K2036,0))</f>
        <v/>
      </c>
      <c r="P2036">
        <f>IF(O2036="","",IF(O2036&gt;=1,O2036,0))</f>
        <v/>
      </c>
      <c r="Q2036" s="27">
        <f>IF(E2036="","",MAX(0,E2036-22))</f>
        <v/>
      </c>
      <c r="R2036" s="27">
        <f>IF(H2036=1,E2036,"")</f>
        <v/>
      </c>
      <c r="S2036" s="27">
        <f>IF(AND(H2036=1,J2036&lt;&gt;""),E2036-J2036,"")</f>
        <v/>
      </c>
      <c r="T2036">
        <f>IF(G2036="","",MONTH(G2036))</f>
        <v/>
      </c>
    </row>
    <row r="2037">
      <c r="A2037" s="24" t="n">
        <v>2020</v>
      </c>
      <c r="B2037" s="24" t="n">
        <v>3</v>
      </c>
      <c r="C2037" s="24" t="n">
        <v>25</v>
      </c>
      <c r="D2037" s="24" t="n">
        <v>20</v>
      </c>
      <c r="E2037" s="24" t="n">
        <v>11.2</v>
      </c>
      <c r="F2037" s="25">
        <f>IF($E2037="","",DATE(IF($A2037="",nominal_year,$A2037),$B2037,$C2037)+($D2037-IF(LEFT(hour_conv,1)="1",1,0))/24)</f>
        <v/>
      </c>
      <c r="G2037" s="26">
        <f>IF(F2037="","",INT(F2037))</f>
        <v/>
      </c>
      <c r="H2037">
        <f>IF(G2037="","",IF(AND(MONTH(G2037)*100+DAY(G2037)&gt;=season_lo,MONTH(G2037)*100+DAY(G2037)&lt;=season_hi),1,0))</f>
        <v/>
      </c>
      <c r="I2037">
        <f>IF(G2037="","",G2037-first_day+1)</f>
        <v/>
      </c>
      <c r="J2037" s="27">
        <f>IF(I2037="","",INDEX(Daily!$J$2:$J$421,I2037))</f>
        <v/>
      </c>
      <c r="K2037" s="27">
        <f>IF(J2037="","",J2037+cat_offset)</f>
        <v/>
      </c>
      <c r="L2037" s="27">
        <f>IF(J2037="","",MAX(0,E2037-J2037)^2)</f>
        <v/>
      </c>
      <c r="M2037" s="27">
        <f>IF(J2037="","",MAX(0,E2037-(J2037+twcdh_off))^2)</f>
        <v/>
      </c>
      <c r="N2037" s="27">
        <f>IF(E2037="","",MAX(0,E2037-swcdh_thr)^2)</f>
        <v/>
      </c>
      <c r="O2037">
        <f>IF(K2037="","",ROUND(E2037-K2037,0))</f>
        <v/>
      </c>
      <c r="P2037">
        <f>IF(O2037="","",IF(O2037&gt;=1,O2037,0))</f>
        <v/>
      </c>
      <c r="Q2037" s="27">
        <f>IF(E2037="","",MAX(0,E2037-22))</f>
        <v/>
      </c>
      <c r="R2037" s="27">
        <f>IF(H2037=1,E2037,"")</f>
        <v/>
      </c>
      <c r="S2037" s="27">
        <f>IF(AND(H2037=1,J2037&lt;&gt;""),E2037-J2037,"")</f>
        <v/>
      </c>
      <c r="T2037">
        <f>IF(G2037="","",MONTH(G2037))</f>
        <v/>
      </c>
    </row>
    <row r="2038">
      <c r="A2038" s="24" t="n">
        <v>2020</v>
      </c>
      <c r="B2038" s="24" t="n">
        <v>3</v>
      </c>
      <c r="C2038" s="24" t="n">
        <v>25</v>
      </c>
      <c r="D2038" s="24" t="n">
        <v>21</v>
      </c>
      <c r="E2038" s="24" t="n">
        <v>10.03</v>
      </c>
      <c r="F2038" s="25">
        <f>IF($E2038="","",DATE(IF($A2038="",nominal_year,$A2038),$B2038,$C2038)+($D2038-IF(LEFT(hour_conv,1)="1",1,0))/24)</f>
        <v/>
      </c>
      <c r="G2038" s="26">
        <f>IF(F2038="","",INT(F2038))</f>
        <v/>
      </c>
      <c r="H2038">
        <f>IF(G2038="","",IF(AND(MONTH(G2038)*100+DAY(G2038)&gt;=season_lo,MONTH(G2038)*100+DAY(G2038)&lt;=season_hi),1,0))</f>
        <v/>
      </c>
      <c r="I2038">
        <f>IF(G2038="","",G2038-first_day+1)</f>
        <v/>
      </c>
      <c r="J2038" s="27">
        <f>IF(I2038="","",INDEX(Daily!$J$2:$J$421,I2038))</f>
        <v/>
      </c>
      <c r="K2038" s="27">
        <f>IF(J2038="","",J2038+cat_offset)</f>
        <v/>
      </c>
      <c r="L2038" s="27">
        <f>IF(J2038="","",MAX(0,E2038-J2038)^2)</f>
        <v/>
      </c>
      <c r="M2038" s="27">
        <f>IF(J2038="","",MAX(0,E2038-(J2038+twcdh_off))^2)</f>
        <v/>
      </c>
      <c r="N2038" s="27">
        <f>IF(E2038="","",MAX(0,E2038-swcdh_thr)^2)</f>
        <v/>
      </c>
      <c r="O2038">
        <f>IF(K2038="","",ROUND(E2038-K2038,0))</f>
        <v/>
      </c>
      <c r="P2038">
        <f>IF(O2038="","",IF(O2038&gt;=1,O2038,0))</f>
        <v/>
      </c>
      <c r="Q2038" s="27">
        <f>IF(E2038="","",MAX(0,E2038-22))</f>
        <v/>
      </c>
      <c r="R2038" s="27">
        <f>IF(H2038=1,E2038,"")</f>
        <v/>
      </c>
      <c r="S2038" s="27">
        <f>IF(AND(H2038=1,J2038&lt;&gt;""),E2038-J2038,"")</f>
        <v/>
      </c>
      <c r="T2038">
        <f>IF(G2038="","",MONTH(G2038))</f>
        <v/>
      </c>
    </row>
    <row r="2039">
      <c r="A2039" s="24" t="n">
        <v>2020</v>
      </c>
      <c r="B2039" s="24" t="n">
        <v>3</v>
      </c>
      <c r="C2039" s="24" t="n">
        <v>25</v>
      </c>
      <c r="D2039" s="24" t="n">
        <v>22</v>
      </c>
      <c r="E2039" s="24" t="n">
        <v>9.32</v>
      </c>
      <c r="F2039" s="25">
        <f>IF($E2039="","",DATE(IF($A2039="",nominal_year,$A2039),$B2039,$C2039)+($D2039-IF(LEFT(hour_conv,1)="1",1,0))/24)</f>
        <v/>
      </c>
      <c r="G2039" s="26">
        <f>IF(F2039="","",INT(F2039))</f>
        <v/>
      </c>
      <c r="H2039">
        <f>IF(G2039="","",IF(AND(MONTH(G2039)*100+DAY(G2039)&gt;=season_lo,MONTH(G2039)*100+DAY(G2039)&lt;=season_hi),1,0))</f>
        <v/>
      </c>
      <c r="I2039">
        <f>IF(G2039="","",G2039-first_day+1)</f>
        <v/>
      </c>
      <c r="J2039" s="27">
        <f>IF(I2039="","",INDEX(Daily!$J$2:$J$421,I2039))</f>
        <v/>
      </c>
      <c r="K2039" s="27">
        <f>IF(J2039="","",J2039+cat_offset)</f>
        <v/>
      </c>
      <c r="L2039" s="27">
        <f>IF(J2039="","",MAX(0,E2039-J2039)^2)</f>
        <v/>
      </c>
      <c r="M2039" s="27">
        <f>IF(J2039="","",MAX(0,E2039-(J2039+twcdh_off))^2)</f>
        <v/>
      </c>
      <c r="N2039" s="27">
        <f>IF(E2039="","",MAX(0,E2039-swcdh_thr)^2)</f>
        <v/>
      </c>
      <c r="O2039">
        <f>IF(K2039="","",ROUND(E2039-K2039,0))</f>
        <v/>
      </c>
      <c r="P2039">
        <f>IF(O2039="","",IF(O2039&gt;=1,O2039,0))</f>
        <v/>
      </c>
      <c r="Q2039" s="27">
        <f>IF(E2039="","",MAX(0,E2039-22))</f>
        <v/>
      </c>
      <c r="R2039" s="27">
        <f>IF(H2039=1,E2039,"")</f>
        <v/>
      </c>
      <c r="S2039" s="27">
        <f>IF(AND(H2039=1,J2039&lt;&gt;""),E2039-J2039,"")</f>
        <v/>
      </c>
      <c r="T2039">
        <f>IF(G2039="","",MONTH(G2039))</f>
        <v/>
      </c>
    </row>
    <row r="2040">
      <c r="A2040" s="24" t="n">
        <v>2020</v>
      </c>
      <c r="B2040" s="24" t="n">
        <v>3</v>
      </c>
      <c r="C2040" s="24" t="n">
        <v>25</v>
      </c>
      <c r="D2040" s="24" t="n">
        <v>23</v>
      </c>
      <c r="E2040" s="24" t="n">
        <v>8.18</v>
      </c>
      <c r="F2040" s="25">
        <f>IF($E2040="","",DATE(IF($A2040="",nominal_year,$A2040),$B2040,$C2040)+($D2040-IF(LEFT(hour_conv,1)="1",1,0))/24)</f>
        <v/>
      </c>
      <c r="G2040" s="26">
        <f>IF(F2040="","",INT(F2040))</f>
        <v/>
      </c>
      <c r="H2040">
        <f>IF(G2040="","",IF(AND(MONTH(G2040)*100+DAY(G2040)&gt;=season_lo,MONTH(G2040)*100+DAY(G2040)&lt;=season_hi),1,0))</f>
        <v/>
      </c>
      <c r="I2040">
        <f>IF(G2040="","",G2040-first_day+1)</f>
        <v/>
      </c>
      <c r="J2040" s="27">
        <f>IF(I2040="","",INDEX(Daily!$J$2:$J$421,I2040))</f>
        <v/>
      </c>
      <c r="K2040" s="27">
        <f>IF(J2040="","",J2040+cat_offset)</f>
        <v/>
      </c>
      <c r="L2040" s="27">
        <f>IF(J2040="","",MAX(0,E2040-J2040)^2)</f>
        <v/>
      </c>
      <c r="M2040" s="27">
        <f>IF(J2040="","",MAX(0,E2040-(J2040+twcdh_off))^2)</f>
        <v/>
      </c>
      <c r="N2040" s="27">
        <f>IF(E2040="","",MAX(0,E2040-swcdh_thr)^2)</f>
        <v/>
      </c>
      <c r="O2040">
        <f>IF(K2040="","",ROUND(E2040-K2040,0))</f>
        <v/>
      </c>
      <c r="P2040">
        <f>IF(O2040="","",IF(O2040&gt;=1,O2040,0))</f>
        <v/>
      </c>
      <c r="Q2040" s="27">
        <f>IF(E2040="","",MAX(0,E2040-22))</f>
        <v/>
      </c>
      <c r="R2040" s="27">
        <f>IF(H2040=1,E2040,"")</f>
        <v/>
      </c>
      <c r="S2040" s="27">
        <f>IF(AND(H2040=1,J2040&lt;&gt;""),E2040-J2040,"")</f>
        <v/>
      </c>
      <c r="T2040">
        <f>IF(G2040="","",MONTH(G2040))</f>
        <v/>
      </c>
    </row>
    <row r="2041">
      <c r="A2041" s="24" t="n">
        <v>2020</v>
      </c>
      <c r="B2041" s="24" t="n">
        <v>3</v>
      </c>
      <c r="C2041" s="24" t="n">
        <v>25</v>
      </c>
      <c r="D2041" s="24" t="n">
        <v>24</v>
      </c>
      <c r="E2041" s="24" t="n">
        <v>7.44</v>
      </c>
      <c r="F2041" s="25">
        <f>IF($E2041="","",DATE(IF($A2041="",nominal_year,$A2041),$B2041,$C2041)+($D2041-IF(LEFT(hour_conv,1)="1",1,0))/24)</f>
        <v/>
      </c>
      <c r="G2041" s="26">
        <f>IF(F2041="","",INT(F2041))</f>
        <v/>
      </c>
      <c r="H2041">
        <f>IF(G2041="","",IF(AND(MONTH(G2041)*100+DAY(G2041)&gt;=season_lo,MONTH(G2041)*100+DAY(G2041)&lt;=season_hi),1,0))</f>
        <v/>
      </c>
      <c r="I2041">
        <f>IF(G2041="","",G2041-first_day+1)</f>
        <v/>
      </c>
      <c r="J2041" s="27">
        <f>IF(I2041="","",INDEX(Daily!$J$2:$J$421,I2041))</f>
        <v/>
      </c>
      <c r="K2041" s="27">
        <f>IF(J2041="","",J2041+cat_offset)</f>
        <v/>
      </c>
      <c r="L2041" s="27">
        <f>IF(J2041="","",MAX(0,E2041-J2041)^2)</f>
        <v/>
      </c>
      <c r="M2041" s="27">
        <f>IF(J2041="","",MAX(0,E2041-(J2041+twcdh_off))^2)</f>
        <v/>
      </c>
      <c r="N2041" s="27">
        <f>IF(E2041="","",MAX(0,E2041-swcdh_thr)^2)</f>
        <v/>
      </c>
      <c r="O2041">
        <f>IF(K2041="","",ROUND(E2041-K2041,0))</f>
        <v/>
      </c>
      <c r="P2041">
        <f>IF(O2041="","",IF(O2041&gt;=1,O2041,0))</f>
        <v/>
      </c>
      <c r="Q2041" s="27">
        <f>IF(E2041="","",MAX(0,E2041-22))</f>
        <v/>
      </c>
      <c r="R2041" s="27">
        <f>IF(H2041=1,E2041,"")</f>
        <v/>
      </c>
      <c r="S2041" s="27">
        <f>IF(AND(H2041=1,J2041&lt;&gt;""),E2041-J2041,"")</f>
        <v/>
      </c>
      <c r="T2041">
        <f>IF(G2041="","",MONTH(G2041))</f>
        <v/>
      </c>
    </row>
    <row r="2042">
      <c r="A2042" s="24" t="n">
        <v>2020</v>
      </c>
      <c r="B2042" s="24" t="n">
        <v>3</v>
      </c>
      <c r="C2042" s="24" t="n">
        <v>26</v>
      </c>
      <c r="D2042" s="24" t="n">
        <v>1</v>
      </c>
      <c r="E2042" s="24" t="n">
        <v>6.15</v>
      </c>
      <c r="F2042" s="25">
        <f>IF($E2042="","",DATE(IF($A2042="",nominal_year,$A2042),$B2042,$C2042)+($D2042-IF(LEFT(hour_conv,1)="1",1,0))/24)</f>
        <v/>
      </c>
      <c r="G2042" s="26">
        <f>IF(F2042="","",INT(F2042))</f>
        <v/>
      </c>
      <c r="H2042">
        <f>IF(G2042="","",IF(AND(MONTH(G2042)*100+DAY(G2042)&gt;=season_lo,MONTH(G2042)*100+DAY(G2042)&lt;=season_hi),1,0))</f>
        <v/>
      </c>
      <c r="I2042">
        <f>IF(G2042="","",G2042-first_day+1)</f>
        <v/>
      </c>
      <c r="J2042" s="27">
        <f>IF(I2042="","",INDEX(Daily!$J$2:$J$421,I2042))</f>
        <v/>
      </c>
      <c r="K2042" s="27">
        <f>IF(J2042="","",J2042+cat_offset)</f>
        <v/>
      </c>
      <c r="L2042" s="27">
        <f>IF(J2042="","",MAX(0,E2042-J2042)^2)</f>
        <v/>
      </c>
      <c r="M2042" s="27">
        <f>IF(J2042="","",MAX(0,E2042-(J2042+twcdh_off))^2)</f>
        <v/>
      </c>
      <c r="N2042" s="27">
        <f>IF(E2042="","",MAX(0,E2042-swcdh_thr)^2)</f>
        <v/>
      </c>
      <c r="O2042">
        <f>IF(K2042="","",ROUND(E2042-K2042,0))</f>
        <v/>
      </c>
      <c r="P2042">
        <f>IF(O2042="","",IF(O2042&gt;=1,O2042,0))</f>
        <v/>
      </c>
      <c r="Q2042" s="27">
        <f>IF(E2042="","",MAX(0,E2042-22))</f>
        <v/>
      </c>
      <c r="R2042" s="27">
        <f>IF(H2042=1,E2042,"")</f>
        <v/>
      </c>
      <c r="S2042" s="27">
        <f>IF(AND(H2042=1,J2042&lt;&gt;""),E2042-J2042,"")</f>
        <v/>
      </c>
      <c r="T2042">
        <f>IF(G2042="","",MONTH(G2042))</f>
        <v/>
      </c>
    </row>
    <row r="2043">
      <c r="A2043" s="24" t="n">
        <v>2020</v>
      </c>
      <c r="B2043" s="24" t="n">
        <v>3</v>
      </c>
      <c r="C2043" s="24" t="n">
        <v>26</v>
      </c>
      <c r="D2043" s="24" t="n">
        <v>2</v>
      </c>
      <c r="E2043" s="24" t="n">
        <v>5.01</v>
      </c>
      <c r="F2043" s="25">
        <f>IF($E2043="","",DATE(IF($A2043="",nominal_year,$A2043),$B2043,$C2043)+($D2043-IF(LEFT(hour_conv,1)="1",1,0))/24)</f>
        <v/>
      </c>
      <c r="G2043" s="26">
        <f>IF(F2043="","",INT(F2043))</f>
        <v/>
      </c>
      <c r="H2043">
        <f>IF(G2043="","",IF(AND(MONTH(G2043)*100+DAY(G2043)&gt;=season_lo,MONTH(G2043)*100+DAY(G2043)&lt;=season_hi),1,0))</f>
        <v/>
      </c>
      <c r="I2043">
        <f>IF(G2043="","",G2043-first_day+1)</f>
        <v/>
      </c>
      <c r="J2043" s="27">
        <f>IF(I2043="","",INDEX(Daily!$J$2:$J$421,I2043))</f>
        <v/>
      </c>
      <c r="K2043" s="27">
        <f>IF(J2043="","",J2043+cat_offset)</f>
        <v/>
      </c>
      <c r="L2043" s="27">
        <f>IF(J2043="","",MAX(0,E2043-J2043)^2)</f>
        <v/>
      </c>
      <c r="M2043" s="27">
        <f>IF(J2043="","",MAX(0,E2043-(J2043+twcdh_off))^2)</f>
        <v/>
      </c>
      <c r="N2043" s="27">
        <f>IF(E2043="","",MAX(0,E2043-swcdh_thr)^2)</f>
        <v/>
      </c>
      <c r="O2043">
        <f>IF(K2043="","",ROUND(E2043-K2043,0))</f>
        <v/>
      </c>
      <c r="P2043">
        <f>IF(O2043="","",IF(O2043&gt;=1,O2043,0))</f>
        <v/>
      </c>
      <c r="Q2043" s="27">
        <f>IF(E2043="","",MAX(0,E2043-22))</f>
        <v/>
      </c>
      <c r="R2043" s="27">
        <f>IF(H2043=1,E2043,"")</f>
        <v/>
      </c>
      <c r="S2043" s="27">
        <f>IF(AND(H2043=1,J2043&lt;&gt;""),E2043-J2043,"")</f>
        <v/>
      </c>
      <c r="T2043">
        <f>IF(G2043="","",MONTH(G2043))</f>
        <v/>
      </c>
    </row>
    <row r="2044">
      <c r="A2044" s="24" t="n">
        <v>2020</v>
      </c>
      <c r="B2044" s="24" t="n">
        <v>3</v>
      </c>
      <c r="C2044" s="24" t="n">
        <v>26</v>
      </c>
      <c r="D2044" s="24" t="n">
        <v>3</v>
      </c>
      <c r="E2044" s="24" t="n">
        <v>4.75</v>
      </c>
      <c r="F2044" s="25">
        <f>IF($E2044="","",DATE(IF($A2044="",nominal_year,$A2044),$B2044,$C2044)+($D2044-IF(LEFT(hour_conv,1)="1",1,0))/24)</f>
        <v/>
      </c>
      <c r="G2044" s="26">
        <f>IF(F2044="","",INT(F2044))</f>
        <v/>
      </c>
      <c r="H2044">
        <f>IF(G2044="","",IF(AND(MONTH(G2044)*100+DAY(G2044)&gt;=season_lo,MONTH(G2044)*100+DAY(G2044)&lt;=season_hi),1,0))</f>
        <v/>
      </c>
      <c r="I2044">
        <f>IF(G2044="","",G2044-first_day+1)</f>
        <v/>
      </c>
      <c r="J2044" s="27">
        <f>IF(I2044="","",INDEX(Daily!$J$2:$J$421,I2044))</f>
        <v/>
      </c>
      <c r="K2044" s="27">
        <f>IF(J2044="","",J2044+cat_offset)</f>
        <v/>
      </c>
      <c r="L2044" s="27">
        <f>IF(J2044="","",MAX(0,E2044-J2044)^2)</f>
        <v/>
      </c>
      <c r="M2044" s="27">
        <f>IF(J2044="","",MAX(0,E2044-(J2044+twcdh_off))^2)</f>
        <v/>
      </c>
      <c r="N2044" s="27">
        <f>IF(E2044="","",MAX(0,E2044-swcdh_thr)^2)</f>
        <v/>
      </c>
      <c r="O2044">
        <f>IF(K2044="","",ROUND(E2044-K2044,0))</f>
        <v/>
      </c>
      <c r="P2044">
        <f>IF(O2044="","",IF(O2044&gt;=1,O2044,0))</f>
        <v/>
      </c>
      <c r="Q2044" s="27">
        <f>IF(E2044="","",MAX(0,E2044-22))</f>
        <v/>
      </c>
      <c r="R2044" s="27">
        <f>IF(H2044=1,E2044,"")</f>
        <v/>
      </c>
      <c r="S2044" s="27">
        <f>IF(AND(H2044=1,J2044&lt;&gt;""),E2044-J2044,"")</f>
        <v/>
      </c>
      <c r="T2044">
        <f>IF(G2044="","",MONTH(G2044))</f>
        <v/>
      </c>
    </row>
    <row r="2045">
      <c r="A2045" s="24" t="n">
        <v>2020</v>
      </c>
      <c r="B2045" s="24" t="n">
        <v>3</v>
      </c>
      <c r="C2045" s="24" t="n">
        <v>26</v>
      </c>
      <c r="D2045" s="24" t="n">
        <v>4</v>
      </c>
      <c r="E2045" s="24" t="n">
        <v>4.58</v>
      </c>
      <c r="F2045" s="25">
        <f>IF($E2045="","",DATE(IF($A2045="",nominal_year,$A2045),$B2045,$C2045)+($D2045-IF(LEFT(hour_conv,1)="1",1,0))/24)</f>
        <v/>
      </c>
      <c r="G2045" s="26">
        <f>IF(F2045="","",INT(F2045))</f>
        <v/>
      </c>
      <c r="H2045">
        <f>IF(G2045="","",IF(AND(MONTH(G2045)*100+DAY(G2045)&gt;=season_lo,MONTH(G2045)*100+DAY(G2045)&lt;=season_hi),1,0))</f>
        <v/>
      </c>
      <c r="I2045">
        <f>IF(G2045="","",G2045-first_day+1)</f>
        <v/>
      </c>
      <c r="J2045" s="27">
        <f>IF(I2045="","",INDEX(Daily!$J$2:$J$421,I2045))</f>
        <v/>
      </c>
      <c r="K2045" s="27">
        <f>IF(J2045="","",J2045+cat_offset)</f>
        <v/>
      </c>
      <c r="L2045" s="27">
        <f>IF(J2045="","",MAX(0,E2045-J2045)^2)</f>
        <v/>
      </c>
      <c r="M2045" s="27">
        <f>IF(J2045="","",MAX(0,E2045-(J2045+twcdh_off))^2)</f>
        <v/>
      </c>
      <c r="N2045" s="27">
        <f>IF(E2045="","",MAX(0,E2045-swcdh_thr)^2)</f>
        <v/>
      </c>
      <c r="O2045">
        <f>IF(K2045="","",ROUND(E2045-K2045,0))</f>
        <v/>
      </c>
      <c r="P2045">
        <f>IF(O2045="","",IF(O2045&gt;=1,O2045,0))</f>
        <v/>
      </c>
      <c r="Q2045" s="27">
        <f>IF(E2045="","",MAX(0,E2045-22))</f>
        <v/>
      </c>
      <c r="R2045" s="27">
        <f>IF(H2045=1,E2045,"")</f>
        <v/>
      </c>
      <c r="S2045" s="27">
        <f>IF(AND(H2045=1,J2045&lt;&gt;""),E2045-J2045,"")</f>
        <v/>
      </c>
      <c r="T2045">
        <f>IF(G2045="","",MONTH(G2045))</f>
        <v/>
      </c>
    </row>
    <row r="2046">
      <c r="A2046" s="24" t="n">
        <v>2020</v>
      </c>
      <c r="B2046" s="24" t="n">
        <v>3</v>
      </c>
      <c r="C2046" s="24" t="n">
        <v>26</v>
      </c>
      <c r="D2046" s="24" t="n">
        <v>5</v>
      </c>
      <c r="E2046" s="24" t="n">
        <v>4.77</v>
      </c>
      <c r="F2046" s="25">
        <f>IF($E2046="","",DATE(IF($A2046="",nominal_year,$A2046),$B2046,$C2046)+($D2046-IF(LEFT(hour_conv,1)="1",1,0))/24)</f>
        <v/>
      </c>
      <c r="G2046" s="26">
        <f>IF(F2046="","",INT(F2046))</f>
        <v/>
      </c>
      <c r="H2046">
        <f>IF(G2046="","",IF(AND(MONTH(G2046)*100+DAY(G2046)&gt;=season_lo,MONTH(G2046)*100+DAY(G2046)&lt;=season_hi),1,0))</f>
        <v/>
      </c>
      <c r="I2046">
        <f>IF(G2046="","",G2046-first_day+1)</f>
        <v/>
      </c>
      <c r="J2046" s="27">
        <f>IF(I2046="","",INDEX(Daily!$J$2:$J$421,I2046))</f>
        <v/>
      </c>
      <c r="K2046" s="27">
        <f>IF(J2046="","",J2046+cat_offset)</f>
        <v/>
      </c>
      <c r="L2046" s="27">
        <f>IF(J2046="","",MAX(0,E2046-J2046)^2)</f>
        <v/>
      </c>
      <c r="M2046" s="27">
        <f>IF(J2046="","",MAX(0,E2046-(J2046+twcdh_off))^2)</f>
        <v/>
      </c>
      <c r="N2046" s="27">
        <f>IF(E2046="","",MAX(0,E2046-swcdh_thr)^2)</f>
        <v/>
      </c>
      <c r="O2046">
        <f>IF(K2046="","",ROUND(E2046-K2046,0))</f>
        <v/>
      </c>
      <c r="P2046">
        <f>IF(O2046="","",IF(O2046&gt;=1,O2046,0))</f>
        <v/>
      </c>
      <c r="Q2046" s="27">
        <f>IF(E2046="","",MAX(0,E2046-22))</f>
        <v/>
      </c>
      <c r="R2046" s="27">
        <f>IF(H2046=1,E2046,"")</f>
        <v/>
      </c>
      <c r="S2046" s="27">
        <f>IF(AND(H2046=1,J2046&lt;&gt;""),E2046-J2046,"")</f>
        <v/>
      </c>
      <c r="T2046">
        <f>IF(G2046="","",MONTH(G2046))</f>
        <v/>
      </c>
    </row>
    <row r="2047">
      <c r="A2047" s="24" t="n">
        <v>2020</v>
      </c>
      <c r="B2047" s="24" t="n">
        <v>3</v>
      </c>
      <c r="C2047" s="24" t="n">
        <v>26</v>
      </c>
      <c r="D2047" s="24" t="n">
        <v>6</v>
      </c>
      <c r="E2047" s="24" t="n">
        <v>5.15</v>
      </c>
      <c r="F2047" s="25">
        <f>IF($E2047="","",DATE(IF($A2047="",nominal_year,$A2047),$B2047,$C2047)+($D2047-IF(LEFT(hour_conv,1)="1",1,0))/24)</f>
        <v/>
      </c>
      <c r="G2047" s="26">
        <f>IF(F2047="","",INT(F2047))</f>
        <v/>
      </c>
      <c r="H2047">
        <f>IF(G2047="","",IF(AND(MONTH(G2047)*100+DAY(G2047)&gt;=season_lo,MONTH(G2047)*100+DAY(G2047)&lt;=season_hi),1,0))</f>
        <v/>
      </c>
      <c r="I2047">
        <f>IF(G2047="","",G2047-first_day+1)</f>
        <v/>
      </c>
      <c r="J2047" s="27">
        <f>IF(I2047="","",INDEX(Daily!$J$2:$J$421,I2047))</f>
        <v/>
      </c>
      <c r="K2047" s="27">
        <f>IF(J2047="","",J2047+cat_offset)</f>
        <v/>
      </c>
      <c r="L2047" s="27">
        <f>IF(J2047="","",MAX(0,E2047-J2047)^2)</f>
        <v/>
      </c>
      <c r="M2047" s="27">
        <f>IF(J2047="","",MAX(0,E2047-(J2047+twcdh_off))^2)</f>
        <v/>
      </c>
      <c r="N2047" s="27">
        <f>IF(E2047="","",MAX(0,E2047-swcdh_thr)^2)</f>
        <v/>
      </c>
      <c r="O2047">
        <f>IF(K2047="","",ROUND(E2047-K2047,0))</f>
        <v/>
      </c>
      <c r="P2047">
        <f>IF(O2047="","",IF(O2047&gt;=1,O2047,0))</f>
        <v/>
      </c>
      <c r="Q2047" s="27">
        <f>IF(E2047="","",MAX(0,E2047-22))</f>
        <v/>
      </c>
      <c r="R2047" s="27">
        <f>IF(H2047=1,E2047,"")</f>
        <v/>
      </c>
      <c r="S2047" s="27">
        <f>IF(AND(H2047=1,J2047&lt;&gt;""),E2047-J2047,"")</f>
        <v/>
      </c>
      <c r="T2047">
        <f>IF(G2047="","",MONTH(G2047))</f>
        <v/>
      </c>
    </row>
    <row r="2048">
      <c r="A2048" s="24" t="n">
        <v>2020</v>
      </c>
      <c r="B2048" s="24" t="n">
        <v>3</v>
      </c>
      <c r="C2048" s="24" t="n">
        <v>26</v>
      </c>
      <c r="D2048" s="24" t="n">
        <v>7</v>
      </c>
      <c r="E2048" s="24" t="n">
        <v>5.42</v>
      </c>
      <c r="F2048" s="25">
        <f>IF($E2048="","",DATE(IF($A2048="",nominal_year,$A2048),$B2048,$C2048)+($D2048-IF(LEFT(hour_conv,1)="1",1,0))/24)</f>
        <v/>
      </c>
      <c r="G2048" s="26">
        <f>IF(F2048="","",INT(F2048))</f>
        <v/>
      </c>
      <c r="H2048">
        <f>IF(G2048="","",IF(AND(MONTH(G2048)*100+DAY(G2048)&gt;=season_lo,MONTH(G2048)*100+DAY(G2048)&lt;=season_hi),1,0))</f>
        <v/>
      </c>
      <c r="I2048">
        <f>IF(G2048="","",G2048-first_day+1)</f>
        <v/>
      </c>
      <c r="J2048" s="27">
        <f>IF(I2048="","",INDEX(Daily!$J$2:$J$421,I2048))</f>
        <v/>
      </c>
      <c r="K2048" s="27">
        <f>IF(J2048="","",J2048+cat_offset)</f>
        <v/>
      </c>
      <c r="L2048" s="27">
        <f>IF(J2048="","",MAX(0,E2048-J2048)^2)</f>
        <v/>
      </c>
      <c r="M2048" s="27">
        <f>IF(J2048="","",MAX(0,E2048-(J2048+twcdh_off))^2)</f>
        <v/>
      </c>
      <c r="N2048" s="27">
        <f>IF(E2048="","",MAX(0,E2048-swcdh_thr)^2)</f>
        <v/>
      </c>
      <c r="O2048">
        <f>IF(K2048="","",ROUND(E2048-K2048,0))</f>
        <v/>
      </c>
      <c r="P2048">
        <f>IF(O2048="","",IF(O2048&gt;=1,O2048,0))</f>
        <v/>
      </c>
      <c r="Q2048" s="27">
        <f>IF(E2048="","",MAX(0,E2048-22))</f>
        <v/>
      </c>
      <c r="R2048" s="27">
        <f>IF(H2048=1,E2048,"")</f>
        <v/>
      </c>
      <c r="S2048" s="27">
        <f>IF(AND(H2048=1,J2048&lt;&gt;""),E2048-J2048,"")</f>
        <v/>
      </c>
      <c r="T2048">
        <f>IF(G2048="","",MONTH(G2048))</f>
        <v/>
      </c>
    </row>
    <row r="2049">
      <c r="A2049" s="24" t="n">
        <v>2020</v>
      </c>
      <c r="B2049" s="24" t="n">
        <v>3</v>
      </c>
      <c r="C2049" s="24" t="n">
        <v>26</v>
      </c>
      <c r="D2049" s="24" t="n">
        <v>8</v>
      </c>
      <c r="E2049" s="24" t="n">
        <v>5.76</v>
      </c>
      <c r="F2049" s="25">
        <f>IF($E2049="","",DATE(IF($A2049="",nominal_year,$A2049),$B2049,$C2049)+($D2049-IF(LEFT(hour_conv,1)="1",1,0))/24)</f>
        <v/>
      </c>
      <c r="G2049" s="26">
        <f>IF(F2049="","",INT(F2049))</f>
        <v/>
      </c>
      <c r="H2049">
        <f>IF(G2049="","",IF(AND(MONTH(G2049)*100+DAY(G2049)&gt;=season_lo,MONTH(G2049)*100+DAY(G2049)&lt;=season_hi),1,0))</f>
        <v/>
      </c>
      <c r="I2049">
        <f>IF(G2049="","",G2049-first_day+1)</f>
        <v/>
      </c>
      <c r="J2049" s="27">
        <f>IF(I2049="","",INDEX(Daily!$J$2:$J$421,I2049))</f>
        <v/>
      </c>
      <c r="K2049" s="27">
        <f>IF(J2049="","",J2049+cat_offset)</f>
        <v/>
      </c>
      <c r="L2049" s="27">
        <f>IF(J2049="","",MAX(0,E2049-J2049)^2)</f>
        <v/>
      </c>
      <c r="M2049" s="27">
        <f>IF(J2049="","",MAX(0,E2049-(J2049+twcdh_off))^2)</f>
        <v/>
      </c>
      <c r="N2049" s="27">
        <f>IF(E2049="","",MAX(0,E2049-swcdh_thr)^2)</f>
        <v/>
      </c>
      <c r="O2049">
        <f>IF(K2049="","",ROUND(E2049-K2049,0))</f>
        <v/>
      </c>
      <c r="P2049">
        <f>IF(O2049="","",IF(O2049&gt;=1,O2049,0))</f>
        <v/>
      </c>
      <c r="Q2049" s="27">
        <f>IF(E2049="","",MAX(0,E2049-22))</f>
        <v/>
      </c>
      <c r="R2049" s="27">
        <f>IF(H2049=1,E2049,"")</f>
        <v/>
      </c>
      <c r="S2049" s="27">
        <f>IF(AND(H2049=1,J2049&lt;&gt;""),E2049-J2049,"")</f>
        <v/>
      </c>
      <c r="T2049">
        <f>IF(G2049="","",MONTH(G2049))</f>
        <v/>
      </c>
    </row>
    <row r="2050">
      <c r="A2050" s="24" t="n">
        <v>2020</v>
      </c>
      <c r="B2050" s="24" t="n">
        <v>3</v>
      </c>
      <c r="C2050" s="24" t="n">
        <v>26</v>
      </c>
      <c r="D2050" s="24" t="n">
        <v>9</v>
      </c>
      <c r="E2050" s="24" t="n">
        <v>7.35</v>
      </c>
      <c r="F2050" s="25">
        <f>IF($E2050="","",DATE(IF($A2050="",nominal_year,$A2050),$B2050,$C2050)+($D2050-IF(LEFT(hour_conv,1)="1",1,0))/24)</f>
        <v/>
      </c>
      <c r="G2050" s="26">
        <f>IF(F2050="","",INT(F2050))</f>
        <v/>
      </c>
      <c r="H2050">
        <f>IF(G2050="","",IF(AND(MONTH(G2050)*100+DAY(G2050)&gt;=season_lo,MONTH(G2050)*100+DAY(G2050)&lt;=season_hi),1,0))</f>
        <v/>
      </c>
      <c r="I2050">
        <f>IF(G2050="","",G2050-first_day+1)</f>
        <v/>
      </c>
      <c r="J2050" s="27">
        <f>IF(I2050="","",INDEX(Daily!$J$2:$J$421,I2050))</f>
        <v/>
      </c>
      <c r="K2050" s="27">
        <f>IF(J2050="","",J2050+cat_offset)</f>
        <v/>
      </c>
      <c r="L2050" s="27">
        <f>IF(J2050="","",MAX(0,E2050-J2050)^2)</f>
        <v/>
      </c>
      <c r="M2050" s="27">
        <f>IF(J2050="","",MAX(0,E2050-(J2050+twcdh_off))^2)</f>
        <v/>
      </c>
      <c r="N2050" s="27">
        <f>IF(E2050="","",MAX(0,E2050-swcdh_thr)^2)</f>
        <v/>
      </c>
      <c r="O2050">
        <f>IF(K2050="","",ROUND(E2050-K2050,0))</f>
        <v/>
      </c>
      <c r="P2050">
        <f>IF(O2050="","",IF(O2050&gt;=1,O2050,0))</f>
        <v/>
      </c>
      <c r="Q2050" s="27">
        <f>IF(E2050="","",MAX(0,E2050-22))</f>
        <v/>
      </c>
      <c r="R2050" s="27">
        <f>IF(H2050=1,E2050,"")</f>
        <v/>
      </c>
      <c r="S2050" s="27">
        <f>IF(AND(H2050=1,J2050&lt;&gt;""),E2050-J2050,"")</f>
        <v/>
      </c>
      <c r="T2050">
        <f>IF(G2050="","",MONTH(G2050))</f>
        <v/>
      </c>
    </row>
    <row r="2051">
      <c r="A2051" s="24" t="n">
        <v>2020</v>
      </c>
      <c r="B2051" s="24" t="n">
        <v>3</v>
      </c>
      <c r="C2051" s="24" t="n">
        <v>26</v>
      </c>
      <c r="D2051" s="24" t="n">
        <v>10</v>
      </c>
      <c r="E2051" s="24" t="n">
        <v>7.89</v>
      </c>
      <c r="F2051" s="25">
        <f>IF($E2051="","",DATE(IF($A2051="",nominal_year,$A2051),$B2051,$C2051)+($D2051-IF(LEFT(hour_conv,1)="1",1,0))/24)</f>
        <v/>
      </c>
      <c r="G2051" s="26">
        <f>IF(F2051="","",INT(F2051))</f>
        <v/>
      </c>
      <c r="H2051">
        <f>IF(G2051="","",IF(AND(MONTH(G2051)*100+DAY(G2051)&gt;=season_lo,MONTH(G2051)*100+DAY(G2051)&lt;=season_hi),1,0))</f>
        <v/>
      </c>
      <c r="I2051">
        <f>IF(G2051="","",G2051-first_day+1)</f>
        <v/>
      </c>
      <c r="J2051" s="27">
        <f>IF(I2051="","",INDEX(Daily!$J$2:$J$421,I2051))</f>
        <v/>
      </c>
      <c r="K2051" s="27">
        <f>IF(J2051="","",J2051+cat_offset)</f>
        <v/>
      </c>
      <c r="L2051" s="27">
        <f>IF(J2051="","",MAX(0,E2051-J2051)^2)</f>
        <v/>
      </c>
      <c r="M2051" s="27">
        <f>IF(J2051="","",MAX(0,E2051-(J2051+twcdh_off))^2)</f>
        <v/>
      </c>
      <c r="N2051" s="27">
        <f>IF(E2051="","",MAX(0,E2051-swcdh_thr)^2)</f>
        <v/>
      </c>
      <c r="O2051">
        <f>IF(K2051="","",ROUND(E2051-K2051,0))</f>
        <v/>
      </c>
      <c r="P2051">
        <f>IF(O2051="","",IF(O2051&gt;=1,O2051,0))</f>
        <v/>
      </c>
      <c r="Q2051" s="27">
        <f>IF(E2051="","",MAX(0,E2051-22))</f>
        <v/>
      </c>
      <c r="R2051" s="27">
        <f>IF(H2051=1,E2051,"")</f>
        <v/>
      </c>
      <c r="S2051" s="27">
        <f>IF(AND(H2051=1,J2051&lt;&gt;""),E2051-J2051,"")</f>
        <v/>
      </c>
      <c r="T2051">
        <f>IF(G2051="","",MONTH(G2051))</f>
        <v/>
      </c>
    </row>
    <row r="2052">
      <c r="A2052" s="24" t="n">
        <v>2020</v>
      </c>
      <c r="B2052" s="24" t="n">
        <v>3</v>
      </c>
      <c r="C2052" s="24" t="n">
        <v>26</v>
      </c>
      <c r="D2052" s="24" t="n">
        <v>11</v>
      </c>
      <c r="E2052" s="24" t="n">
        <v>9.81</v>
      </c>
      <c r="F2052" s="25">
        <f>IF($E2052="","",DATE(IF($A2052="",nominal_year,$A2052),$B2052,$C2052)+($D2052-IF(LEFT(hour_conv,1)="1",1,0))/24)</f>
        <v/>
      </c>
      <c r="G2052" s="26">
        <f>IF(F2052="","",INT(F2052))</f>
        <v/>
      </c>
      <c r="H2052">
        <f>IF(G2052="","",IF(AND(MONTH(G2052)*100+DAY(G2052)&gt;=season_lo,MONTH(G2052)*100+DAY(G2052)&lt;=season_hi),1,0))</f>
        <v/>
      </c>
      <c r="I2052">
        <f>IF(G2052="","",G2052-first_day+1)</f>
        <v/>
      </c>
      <c r="J2052" s="27">
        <f>IF(I2052="","",INDEX(Daily!$J$2:$J$421,I2052))</f>
        <v/>
      </c>
      <c r="K2052" s="27">
        <f>IF(J2052="","",J2052+cat_offset)</f>
        <v/>
      </c>
      <c r="L2052" s="27">
        <f>IF(J2052="","",MAX(0,E2052-J2052)^2)</f>
        <v/>
      </c>
      <c r="M2052" s="27">
        <f>IF(J2052="","",MAX(0,E2052-(J2052+twcdh_off))^2)</f>
        <v/>
      </c>
      <c r="N2052" s="27">
        <f>IF(E2052="","",MAX(0,E2052-swcdh_thr)^2)</f>
        <v/>
      </c>
      <c r="O2052">
        <f>IF(K2052="","",ROUND(E2052-K2052,0))</f>
        <v/>
      </c>
      <c r="P2052">
        <f>IF(O2052="","",IF(O2052&gt;=1,O2052,0))</f>
        <v/>
      </c>
      <c r="Q2052" s="27">
        <f>IF(E2052="","",MAX(0,E2052-22))</f>
        <v/>
      </c>
      <c r="R2052" s="27">
        <f>IF(H2052=1,E2052,"")</f>
        <v/>
      </c>
      <c r="S2052" s="27">
        <f>IF(AND(H2052=1,J2052&lt;&gt;""),E2052-J2052,"")</f>
        <v/>
      </c>
      <c r="T2052">
        <f>IF(G2052="","",MONTH(G2052))</f>
        <v/>
      </c>
    </row>
    <row r="2053">
      <c r="A2053" s="24" t="n">
        <v>2020</v>
      </c>
      <c r="B2053" s="24" t="n">
        <v>3</v>
      </c>
      <c r="C2053" s="24" t="n">
        <v>26</v>
      </c>
      <c r="D2053" s="24" t="n">
        <v>12</v>
      </c>
      <c r="E2053" s="24" t="n">
        <v>10.8</v>
      </c>
      <c r="F2053" s="25">
        <f>IF($E2053="","",DATE(IF($A2053="",nominal_year,$A2053),$B2053,$C2053)+($D2053-IF(LEFT(hour_conv,1)="1",1,0))/24)</f>
        <v/>
      </c>
      <c r="G2053" s="26">
        <f>IF(F2053="","",INT(F2053))</f>
        <v/>
      </c>
      <c r="H2053">
        <f>IF(G2053="","",IF(AND(MONTH(G2053)*100+DAY(G2053)&gt;=season_lo,MONTH(G2053)*100+DAY(G2053)&lt;=season_hi),1,0))</f>
        <v/>
      </c>
      <c r="I2053">
        <f>IF(G2053="","",G2053-first_day+1)</f>
        <v/>
      </c>
      <c r="J2053" s="27">
        <f>IF(I2053="","",INDEX(Daily!$J$2:$J$421,I2053))</f>
        <v/>
      </c>
      <c r="K2053" s="27">
        <f>IF(J2053="","",J2053+cat_offset)</f>
        <v/>
      </c>
      <c r="L2053" s="27">
        <f>IF(J2053="","",MAX(0,E2053-J2053)^2)</f>
        <v/>
      </c>
      <c r="M2053" s="27">
        <f>IF(J2053="","",MAX(0,E2053-(J2053+twcdh_off))^2)</f>
        <v/>
      </c>
      <c r="N2053" s="27">
        <f>IF(E2053="","",MAX(0,E2053-swcdh_thr)^2)</f>
        <v/>
      </c>
      <c r="O2053">
        <f>IF(K2053="","",ROUND(E2053-K2053,0))</f>
        <v/>
      </c>
      <c r="P2053">
        <f>IF(O2053="","",IF(O2053&gt;=1,O2053,0))</f>
        <v/>
      </c>
      <c r="Q2053" s="27">
        <f>IF(E2053="","",MAX(0,E2053-22))</f>
        <v/>
      </c>
      <c r="R2053" s="27">
        <f>IF(H2053=1,E2053,"")</f>
        <v/>
      </c>
      <c r="S2053" s="27">
        <f>IF(AND(H2053=1,J2053&lt;&gt;""),E2053-J2053,"")</f>
        <v/>
      </c>
      <c r="T2053">
        <f>IF(G2053="","",MONTH(G2053))</f>
        <v/>
      </c>
    </row>
    <row r="2054">
      <c r="A2054" s="24" t="n">
        <v>2020</v>
      </c>
      <c r="B2054" s="24" t="n">
        <v>3</v>
      </c>
      <c r="C2054" s="24" t="n">
        <v>26</v>
      </c>
      <c r="D2054" s="24" t="n">
        <v>13</v>
      </c>
      <c r="E2054" s="24" t="n">
        <v>11</v>
      </c>
      <c r="F2054" s="25">
        <f>IF($E2054="","",DATE(IF($A2054="",nominal_year,$A2054),$B2054,$C2054)+($D2054-IF(LEFT(hour_conv,1)="1",1,0))/24)</f>
        <v/>
      </c>
      <c r="G2054" s="26">
        <f>IF(F2054="","",INT(F2054))</f>
        <v/>
      </c>
      <c r="H2054">
        <f>IF(G2054="","",IF(AND(MONTH(G2054)*100+DAY(G2054)&gt;=season_lo,MONTH(G2054)*100+DAY(G2054)&lt;=season_hi),1,0))</f>
        <v/>
      </c>
      <c r="I2054">
        <f>IF(G2054="","",G2054-first_day+1)</f>
        <v/>
      </c>
      <c r="J2054" s="27">
        <f>IF(I2054="","",INDEX(Daily!$J$2:$J$421,I2054))</f>
        <v/>
      </c>
      <c r="K2054" s="27">
        <f>IF(J2054="","",J2054+cat_offset)</f>
        <v/>
      </c>
      <c r="L2054" s="27">
        <f>IF(J2054="","",MAX(0,E2054-J2054)^2)</f>
        <v/>
      </c>
      <c r="M2054" s="27">
        <f>IF(J2054="","",MAX(0,E2054-(J2054+twcdh_off))^2)</f>
        <v/>
      </c>
      <c r="N2054" s="27">
        <f>IF(E2054="","",MAX(0,E2054-swcdh_thr)^2)</f>
        <v/>
      </c>
      <c r="O2054">
        <f>IF(K2054="","",ROUND(E2054-K2054,0))</f>
        <v/>
      </c>
      <c r="P2054">
        <f>IF(O2054="","",IF(O2054&gt;=1,O2054,0))</f>
        <v/>
      </c>
      <c r="Q2054" s="27">
        <f>IF(E2054="","",MAX(0,E2054-22))</f>
        <v/>
      </c>
      <c r="R2054" s="27">
        <f>IF(H2054=1,E2054,"")</f>
        <v/>
      </c>
      <c r="S2054" s="27">
        <f>IF(AND(H2054=1,J2054&lt;&gt;""),E2054-J2054,"")</f>
        <v/>
      </c>
      <c r="T2054">
        <f>IF(G2054="","",MONTH(G2054))</f>
        <v/>
      </c>
    </row>
    <row r="2055">
      <c r="A2055" s="24" t="n">
        <v>2020</v>
      </c>
      <c r="B2055" s="24" t="n">
        <v>3</v>
      </c>
      <c r="C2055" s="24" t="n">
        <v>26</v>
      </c>
      <c r="D2055" s="24" t="n">
        <v>14</v>
      </c>
      <c r="E2055" s="24" t="n">
        <v>12.61</v>
      </c>
      <c r="F2055" s="25">
        <f>IF($E2055="","",DATE(IF($A2055="",nominal_year,$A2055),$B2055,$C2055)+($D2055-IF(LEFT(hour_conv,1)="1",1,0))/24)</f>
        <v/>
      </c>
      <c r="G2055" s="26">
        <f>IF(F2055="","",INT(F2055))</f>
        <v/>
      </c>
      <c r="H2055">
        <f>IF(G2055="","",IF(AND(MONTH(G2055)*100+DAY(G2055)&gt;=season_lo,MONTH(G2055)*100+DAY(G2055)&lt;=season_hi),1,0))</f>
        <v/>
      </c>
      <c r="I2055">
        <f>IF(G2055="","",G2055-first_day+1)</f>
        <v/>
      </c>
      <c r="J2055" s="27">
        <f>IF(I2055="","",INDEX(Daily!$J$2:$J$421,I2055))</f>
        <v/>
      </c>
      <c r="K2055" s="27">
        <f>IF(J2055="","",J2055+cat_offset)</f>
        <v/>
      </c>
      <c r="L2055" s="27">
        <f>IF(J2055="","",MAX(0,E2055-J2055)^2)</f>
        <v/>
      </c>
      <c r="M2055" s="27">
        <f>IF(J2055="","",MAX(0,E2055-(J2055+twcdh_off))^2)</f>
        <v/>
      </c>
      <c r="N2055" s="27">
        <f>IF(E2055="","",MAX(0,E2055-swcdh_thr)^2)</f>
        <v/>
      </c>
      <c r="O2055">
        <f>IF(K2055="","",ROUND(E2055-K2055,0))</f>
        <v/>
      </c>
      <c r="P2055">
        <f>IF(O2055="","",IF(O2055&gt;=1,O2055,0))</f>
        <v/>
      </c>
      <c r="Q2055" s="27">
        <f>IF(E2055="","",MAX(0,E2055-22))</f>
        <v/>
      </c>
      <c r="R2055" s="27">
        <f>IF(H2055=1,E2055,"")</f>
        <v/>
      </c>
      <c r="S2055" s="27">
        <f>IF(AND(H2055=1,J2055&lt;&gt;""),E2055-J2055,"")</f>
        <v/>
      </c>
      <c r="T2055">
        <f>IF(G2055="","",MONTH(G2055))</f>
        <v/>
      </c>
    </row>
    <row r="2056">
      <c r="A2056" s="24" t="n">
        <v>2020</v>
      </c>
      <c r="B2056" s="24" t="n">
        <v>3</v>
      </c>
      <c r="C2056" s="24" t="n">
        <v>26</v>
      </c>
      <c r="D2056" s="24" t="n">
        <v>15</v>
      </c>
      <c r="E2056" s="24" t="n">
        <v>13.11</v>
      </c>
      <c r="F2056" s="25">
        <f>IF($E2056="","",DATE(IF($A2056="",nominal_year,$A2056),$B2056,$C2056)+($D2056-IF(LEFT(hour_conv,1)="1",1,0))/24)</f>
        <v/>
      </c>
      <c r="G2056" s="26">
        <f>IF(F2056="","",INT(F2056))</f>
        <v/>
      </c>
      <c r="H2056">
        <f>IF(G2056="","",IF(AND(MONTH(G2056)*100+DAY(G2056)&gt;=season_lo,MONTH(G2056)*100+DAY(G2056)&lt;=season_hi),1,0))</f>
        <v/>
      </c>
      <c r="I2056">
        <f>IF(G2056="","",G2056-first_day+1)</f>
        <v/>
      </c>
      <c r="J2056" s="27">
        <f>IF(I2056="","",INDEX(Daily!$J$2:$J$421,I2056))</f>
        <v/>
      </c>
      <c r="K2056" s="27">
        <f>IF(J2056="","",J2056+cat_offset)</f>
        <v/>
      </c>
      <c r="L2056" s="27">
        <f>IF(J2056="","",MAX(0,E2056-J2056)^2)</f>
        <v/>
      </c>
      <c r="M2056" s="27">
        <f>IF(J2056="","",MAX(0,E2056-(J2056+twcdh_off))^2)</f>
        <v/>
      </c>
      <c r="N2056" s="27">
        <f>IF(E2056="","",MAX(0,E2056-swcdh_thr)^2)</f>
        <v/>
      </c>
      <c r="O2056">
        <f>IF(K2056="","",ROUND(E2056-K2056,0))</f>
        <v/>
      </c>
      <c r="P2056">
        <f>IF(O2056="","",IF(O2056&gt;=1,O2056,0))</f>
        <v/>
      </c>
      <c r="Q2056" s="27">
        <f>IF(E2056="","",MAX(0,E2056-22))</f>
        <v/>
      </c>
      <c r="R2056" s="27">
        <f>IF(H2056=1,E2056,"")</f>
        <v/>
      </c>
      <c r="S2056" s="27">
        <f>IF(AND(H2056=1,J2056&lt;&gt;""),E2056-J2056,"")</f>
        <v/>
      </c>
      <c r="T2056">
        <f>IF(G2056="","",MONTH(G2056))</f>
        <v/>
      </c>
    </row>
    <row r="2057">
      <c r="A2057" s="24" t="n">
        <v>2020</v>
      </c>
      <c r="B2057" s="24" t="n">
        <v>3</v>
      </c>
      <c r="C2057" s="24" t="n">
        <v>26</v>
      </c>
      <c r="D2057" s="24" t="n">
        <v>16</v>
      </c>
      <c r="E2057" s="24" t="n">
        <v>12.95</v>
      </c>
      <c r="F2057" s="25">
        <f>IF($E2057="","",DATE(IF($A2057="",nominal_year,$A2057),$B2057,$C2057)+($D2057-IF(LEFT(hour_conv,1)="1",1,0))/24)</f>
        <v/>
      </c>
      <c r="G2057" s="26">
        <f>IF(F2057="","",INT(F2057))</f>
        <v/>
      </c>
      <c r="H2057">
        <f>IF(G2057="","",IF(AND(MONTH(G2057)*100+DAY(G2057)&gt;=season_lo,MONTH(G2057)*100+DAY(G2057)&lt;=season_hi),1,0))</f>
        <v/>
      </c>
      <c r="I2057">
        <f>IF(G2057="","",G2057-first_day+1)</f>
        <v/>
      </c>
      <c r="J2057" s="27">
        <f>IF(I2057="","",INDEX(Daily!$J$2:$J$421,I2057))</f>
        <v/>
      </c>
      <c r="K2057" s="27">
        <f>IF(J2057="","",J2057+cat_offset)</f>
        <v/>
      </c>
      <c r="L2057" s="27">
        <f>IF(J2057="","",MAX(0,E2057-J2057)^2)</f>
        <v/>
      </c>
      <c r="M2057" s="27">
        <f>IF(J2057="","",MAX(0,E2057-(J2057+twcdh_off))^2)</f>
        <v/>
      </c>
      <c r="N2057" s="27">
        <f>IF(E2057="","",MAX(0,E2057-swcdh_thr)^2)</f>
        <v/>
      </c>
      <c r="O2057">
        <f>IF(K2057="","",ROUND(E2057-K2057,0))</f>
        <v/>
      </c>
      <c r="P2057">
        <f>IF(O2057="","",IF(O2057&gt;=1,O2057,0))</f>
        <v/>
      </c>
      <c r="Q2057" s="27">
        <f>IF(E2057="","",MAX(0,E2057-22))</f>
        <v/>
      </c>
      <c r="R2057" s="27">
        <f>IF(H2057=1,E2057,"")</f>
        <v/>
      </c>
      <c r="S2057" s="27">
        <f>IF(AND(H2057=1,J2057&lt;&gt;""),E2057-J2057,"")</f>
        <v/>
      </c>
      <c r="T2057">
        <f>IF(G2057="","",MONTH(G2057))</f>
        <v/>
      </c>
    </row>
    <row r="2058">
      <c r="A2058" s="24" t="n">
        <v>2020</v>
      </c>
      <c r="B2058" s="24" t="n">
        <v>3</v>
      </c>
      <c r="C2058" s="24" t="n">
        <v>26</v>
      </c>
      <c r="D2058" s="24" t="n">
        <v>17</v>
      </c>
      <c r="E2058" s="24" t="n">
        <v>13.44</v>
      </c>
      <c r="F2058" s="25">
        <f>IF($E2058="","",DATE(IF($A2058="",nominal_year,$A2058),$B2058,$C2058)+($D2058-IF(LEFT(hour_conv,1)="1",1,0))/24)</f>
        <v/>
      </c>
      <c r="G2058" s="26">
        <f>IF(F2058="","",INT(F2058))</f>
        <v/>
      </c>
      <c r="H2058">
        <f>IF(G2058="","",IF(AND(MONTH(G2058)*100+DAY(G2058)&gt;=season_lo,MONTH(G2058)*100+DAY(G2058)&lt;=season_hi),1,0))</f>
        <v/>
      </c>
      <c r="I2058">
        <f>IF(G2058="","",G2058-first_day+1)</f>
        <v/>
      </c>
      <c r="J2058" s="27">
        <f>IF(I2058="","",INDEX(Daily!$J$2:$J$421,I2058))</f>
        <v/>
      </c>
      <c r="K2058" s="27">
        <f>IF(J2058="","",J2058+cat_offset)</f>
        <v/>
      </c>
      <c r="L2058" s="27">
        <f>IF(J2058="","",MAX(0,E2058-J2058)^2)</f>
        <v/>
      </c>
      <c r="M2058" s="27">
        <f>IF(J2058="","",MAX(0,E2058-(J2058+twcdh_off))^2)</f>
        <v/>
      </c>
      <c r="N2058" s="27">
        <f>IF(E2058="","",MAX(0,E2058-swcdh_thr)^2)</f>
        <v/>
      </c>
      <c r="O2058">
        <f>IF(K2058="","",ROUND(E2058-K2058,0))</f>
        <v/>
      </c>
      <c r="P2058">
        <f>IF(O2058="","",IF(O2058&gt;=1,O2058,0))</f>
        <v/>
      </c>
      <c r="Q2058" s="27">
        <f>IF(E2058="","",MAX(0,E2058-22))</f>
        <v/>
      </c>
      <c r="R2058" s="27">
        <f>IF(H2058=1,E2058,"")</f>
        <v/>
      </c>
      <c r="S2058" s="27">
        <f>IF(AND(H2058=1,J2058&lt;&gt;""),E2058-J2058,"")</f>
        <v/>
      </c>
      <c r="T2058">
        <f>IF(G2058="","",MONTH(G2058))</f>
        <v/>
      </c>
    </row>
    <row r="2059">
      <c r="A2059" s="24" t="n">
        <v>2020</v>
      </c>
      <c r="B2059" s="24" t="n">
        <v>3</v>
      </c>
      <c r="C2059" s="24" t="n">
        <v>26</v>
      </c>
      <c r="D2059" s="24" t="n">
        <v>18</v>
      </c>
      <c r="E2059" s="24" t="n">
        <v>13.11</v>
      </c>
      <c r="F2059" s="25">
        <f>IF($E2059="","",DATE(IF($A2059="",nominal_year,$A2059),$B2059,$C2059)+($D2059-IF(LEFT(hour_conv,1)="1",1,0))/24)</f>
        <v/>
      </c>
      <c r="G2059" s="26">
        <f>IF(F2059="","",INT(F2059))</f>
        <v/>
      </c>
      <c r="H2059">
        <f>IF(G2059="","",IF(AND(MONTH(G2059)*100+DAY(G2059)&gt;=season_lo,MONTH(G2059)*100+DAY(G2059)&lt;=season_hi),1,0))</f>
        <v/>
      </c>
      <c r="I2059">
        <f>IF(G2059="","",G2059-first_day+1)</f>
        <v/>
      </c>
      <c r="J2059" s="27">
        <f>IF(I2059="","",INDEX(Daily!$J$2:$J$421,I2059))</f>
        <v/>
      </c>
      <c r="K2059" s="27">
        <f>IF(J2059="","",J2059+cat_offset)</f>
        <v/>
      </c>
      <c r="L2059" s="27">
        <f>IF(J2059="","",MAX(0,E2059-J2059)^2)</f>
        <v/>
      </c>
      <c r="M2059" s="27">
        <f>IF(J2059="","",MAX(0,E2059-(J2059+twcdh_off))^2)</f>
        <v/>
      </c>
      <c r="N2059" s="27">
        <f>IF(E2059="","",MAX(0,E2059-swcdh_thr)^2)</f>
        <v/>
      </c>
      <c r="O2059">
        <f>IF(K2059="","",ROUND(E2059-K2059,0))</f>
        <v/>
      </c>
      <c r="P2059">
        <f>IF(O2059="","",IF(O2059&gt;=1,O2059,0))</f>
        <v/>
      </c>
      <c r="Q2059" s="27">
        <f>IF(E2059="","",MAX(0,E2059-22))</f>
        <v/>
      </c>
      <c r="R2059" s="27">
        <f>IF(H2059=1,E2059,"")</f>
        <v/>
      </c>
      <c r="S2059" s="27">
        <f>IF(AND(H2059=1,J2059&lt;&gt;""),E2059-J2059,"")</f>
        <v/>
      </c>
      <c r="T2059">
        <f>IF(G2059="","",MONTH(G2059))</f>
        <v/>
      </c>
    </row>
    <row r="2060">
      <c r="A2060" s="24" t="n">
        <v>2020</v>
      </c>
      <c r="B2060" s="24" t="n">
        <v>3</v>
      </c>
      <c r="C2060" s="24" t="n">
        <v>26</v>
      </c>
      <c r="D2060" s="24" t="n">
        <v>19</v>
      </c>
      <c r="E2060" s="24" t="n">
        <v>11.22</v>
      </c>
      <c r="F2060" s="25">
        <f>IF($E2060="","",DATE(IF($A2060="",nominal_year,$A2060),$B2060,$C2060)+($D2060-IF(LEFT(hour_conv,1)="1",1,0))/24)</f>
        <v/>
      </c>
      <c r="G2060" s="26">
        <f>IF(F2060="","",INT(F2060))</f>
        <v/>
      </c>
      <c r="H2060">
        <f>IF(G2060="","",IF(AND(MONTH(G2060)*100+DAY(G2060)&gt;=season_lo,MONTH(G2060)*100+DAY(G2060)&lt;=season_hi),1,0))</f>
        <v/>
      </c>
      <c r="I2060">
        <f>IF(G2060="","",G2060-first_day+1)</f>
        <v/>
      </c>
      <c r="J2060" s="27">
        <f>IF(I2060="","",INDEX(Daily!$J$2:$J$421,I2060))</f>
        <v/>
      </c>
      <c r="K2060" s="27">
        <f>IF(J2060="","",J2060+cat_offset)</f>
        <v/>
      </c>
      <c r="L2060" s="27">
        <f>IF(J2060="","",MAX(0,E2060-J2060)^2)</f>
        <v/>
      </c>
      <c r="M2060" s="27">
        <f>IF(J2060="","",MAX(0,E2060-(J2060+twcdh_off))^2)</f>
        <v/>
      </c>
      <c r="N2060" s="27">
        <f>IF(E2060="","",MAX(0,E2060-swcdh_thr)^2)</f>
        <v/>
      </c>
      <c r="O2060">
        <f>IF(K2060="","",ROUND(E2060-K2060,0))</f>
        <v/>
      </c>
      <c r="P2060">
        <f>IF(O2060="","",IF(O2060&gt;=1,O2060,0))</f>
        <v/>
      </c>
      <c r="Q2060" s="27">
        <f>IF(E2060="","",MAX(0,E2060-22))</f>
        <v/>
      </c>
      <c r="R2060" s="27">
        <f>IF(H2060=1,E2060,"")</f>
        <v/>
      </c>
      <c r="S2060" s="27">
        <f>IF(AND(H2060=1,J2060&lt;&gt;""),E2060-J2060,"")</f>
        <v/>
      </c>
      <c r="T2060">
        <f>IF(G2060="","",MONTH(G2060))</f>
        <v/>
      </c>
    </row>
    <row r="2061">
      <c r="A2061" s="24" t="n">
        <v>2020</v>
      </c>
      <c r="B2061" s="24" t="n">
        <v>3</v>
      </c>
      <c r="C2061" s="24" t="n">
        <v>26</v>
      </c>
      <c r="D2061" s="24" t="n">
        <v>20</v>
      </c>
      <c r="E2061" s="24" t="n">
        <v>11.25</v>
      </c>
      <c r="F2061" s="25">
        <f>IF($E2061="","",DATE(IF($A2061="",nominal_year,$A2061),$B2061,$C2061)+($D2061-IF(LEFT(hour_conv,1)="1",1,0))/24)</f>
        <v/>
      </c>
      <c r="G2061" s="26">
        <f>IF(F2061="","",INT(F2061))</f>
        <v/>
      </c>
      <c r="H2061">
        <f>IF(G2061="","",IF(AND(MONTH(G2061)*100+DAY(G2061)&gt;=season_lo,MONTH(G2061)*100+DAY(G2061)&lt;=season_hi),1,0))</f>
        <v/>
      </c>
      <c r="I2061">
        <f>IF(G2061="","",G2061-first_day+1)</f>
        <v/>
      </c>
      <c r="J2061" s="27">
        <f>IF(I2061="","",INDEX(Daily!$J$2:$J$421,I2061))</f>
        <v/>
      </c>
      <c r="K2061" s="27">
        <f>IF(J2061="","",J2061+cat_offset)</f>
        <v/>
      </c>
      <c r="L2061" s="27">
        <f>IF(J2061="","",MAX(0,E2061-J2061)^2)</f>
        <v/>
      </c>
      <c r="M2061" s="27">
        <f>IF(J2061="","",MAX(0,E2061-(J2061+twcdh_off))^2)</f>
        <v/>
      </c>
      <c r="N2061" s="27">
        <f>IF(E2061="","",MAX(0,E2061-swcdh_thr)^2)</f>
        <v/>
      </c>
      <c r="O2061">
        <f>IF(K2061="","",ROUND(E2061-K2061,0))</f>
        <v/>
      </c>
      <c r="P2061">
        <f>IF(O2061="","",IF(O2061&gt;=1,O2061,0))</f>
        <v/>
      </c>
      <c r="Q2061" s="27">
        <f>IF(E2061="","",MAX(0,E2061-22))</f>
        <v/>
      </c>
      <c r="R2061" s="27">
        <f>IF(H2061=1,E2061,"")</f>
        <v/>
      </c>
      <c r="S2061" s="27">
        <f>IF(AND(H2061=1,J2061&lt;&gt;""),E2061-J2061,"")</f>
        <v/>
      </c>
      <c r="T2061">
        <f>IF(G2061="","",MONTH(G2061))</f>
        <v/>
      </c>
    </row>
    <row r="2062">
      <c r="A2062" s="24" t="n">
        <v>2020</v>
      </c>
      <c r="B2062" s="24" t="n">
        <v>3</v>
      </c>
      <c r="C2062" s="24" t="n">
        <v>26</v>
      </c>
      <c r="D2062" s="24" t="n">
        <v>21</v>
      </c>
      <c r="E2062" s="24" t="n">
        <v>10.01</v>
      </c>
      <c r="F2062" s="25">
        <f>IF($E2062="","",DATE(IF($A2062="",nominal_year,$A2062),$B2062,$C2062)+($D2062-IF(LEFT(hour_conv,1)="1",1,0))/24)</f>
        <v/>
      </c>
      <c r="G2062" s="26">
        <f>IF(F2062="","",INT(F2062))</f>
        <v/>
      </c>
      <c r="H2062">
        <f>IF(G2062="","",IF(AND(MONTH(G2062)*100+DAY(G2062)&gt;=season_lo,MONTH(G2062)*100+DAY(G2062)&lt;=season_hi),1,0))</f>
        <v/>
      </c>
      <c r="I2062">
        <f>IF(G2062="","",G2062-first_day+1)</f>
        <v/>
      </c>
      <c r="J2062" s="27">
        <f>IF(I2062="","",INDEX(Daily!$J$2:$J$421,I2062))</f>
        <v/>
      </c>
      <c r="K2062" s="27">
        <f>IF(J2062="","",J2062+cat_offset)</f>
        <v/>
      </c>
      <c r="L2062" s="27">
        <f>IF(J2062="","",MAX(0,E2062-J2062)^2)</f>
        <v/>
      </c>
      <c r="M2062" s="27">
        <f>IF(J2062="","",MAX(0,E2062-(J2062+twcdh_off))^2)</f>
        <v/>
      </c>
      <c r="N2062" s="27">
        <f>IF(E2062="","",MAX(0,E2062-swcdh_thr)^2)</f>
        <v/>
      </c>
      <c r="O2062">
        <f>IF(K2062="","",ROUND(E2062-K2062,0))</f>
        <v/>
      </c>
      <c r="P2062">
        <f>IF(O2062="","",IF(O2062&gt;=1,O2062,0))</f>
        <v/>
      </c>
      <c r="Q2062" s="27">
        <f>IF(E2062="","",MAX(0,E2062-22))</f>
        <v/>
      </c>
      <c r="R2062" s="27">
        <f>IF(H2062=1,E2062,"")</f>
        <v/>
      </c>
      <c r="S2062" s="27">
        <f>IF(AND(H2062=1,J2062&lt;&gt;""),E2062-J2062,"")</f>
        <v/>
      </c>
      <c r="T2062">
        <f>IF(G2062="","",MONTH(G2062))</f>
        <v/>
      </c>
    </row>
    <row r="2063">
      <c r="A2063" s="24" t="n">
        <v>2020</v>
      </c>
      <c r="B2063" s="24" t="n">
        <v>3</v>
      </c>
      <c r="C2063" s="24" t="n">
        <v>26</v>
      </c>
      <c r="D2063" s="24" t="n">
        <v>22</v>
      </c>
      <c r="E2063" s="24" t="n">
        <v>8.92</v>
      </c>
      <c r="F2063" s="25">
        <f>IF($E2063="","",DATE(IF($A2063="",nominal_year,$A2063),$B2063,$C2063)+($D2063-IF(LEFT(hour_conv,1)="1",1,0))/24)</f>
        <v/>
      </c>
      <c r="G2063" s="26">
        <f>IF(F2063="","",INT(F2063))</f>
        <v/>
      </c>
      <c r="H2063">
        <f>IF(G2063="","",IF(AND(MONTH(G2063)*100+DAY(G2063)&gt;=season_lo,MONTH(G2063)*100+DAY(G2063)&lt;=season_hi),1,0))</f>
        <v/>
      </c>
      <c r="I2063">
        <f>IF(G2063="","",G2063-first_day+1)</f>
        <v/>
      </c>
      <c r="J2063" s="27">
        <f>IF(I2063="","",INDEX(Daily!$J$2:$J$421,I2063))</f>
        <v/>
      </c>
      <c r="K2063" s="27">
        <f>IF(J2063="","",J2063+cat_offset)</f>
        <v/>
      </c>
      <c r="L2063" s="27">
        <f>IF(J2063="","",MAX(0,E2063-J2063)^2)</f>
        <v/>
      </c>
      <c r="M2063" s="27">
        <f>IF(J2063="","",MAX(0,E2063-(J2063+twcdh_off))^2)</f>
        <v/>
      </c>
      <c r="N2063" s="27">
        <f>IF(E2063="","",MAX(0,E2063-swcdh_thr)^2)</f>
        <v/>
      </c>
      <c r="O2063">
        <f>IF(K2063="","",ROUND(E2063-K2063,0))</f>
        <v/>
      </c>
      <c r="P2063">
        <f>IF(O2063="","",IF(O2063&gt;=1,O2063,0))</f>
        <v/>
      </c>
      <c r="Q2063" s="27">
        <f>IF(E2063="","",MAX(0,E2063-22))</f>
        <v/>
      </c>
      <c r="R2063" s="27">
        <f>IF(H2063=1,E2063,"")</f>
        <v/>
      </c>
      <c r="S2063" s="27">
        <f>IF(AND(H2063=1,J2063&lt;&gt;""),E2063-J2063,"")</f>
        <v/>
      </c>
      <c r="T2063">
        <f>IF(G2063="","",MONTH(G2063))</f>
        <v/>
      </c>
    </row>
    <row r="2064">
      <c r="A2064" s="24" t="n">
        <v>2020</v>
      </c>
      <c r="B2064" s="24" t="n">
        <v>3</v>
      </c>
      <c r="C2064" s="24" t="n">
        <v>26</v>
      </c>
      <c r="D2064" s="24" t="n">
        <v>23</v>
      </c>
      <c r="E2064" s="24" t="n">
        <v>8.050000000000001</v>
      </c>
      <c r="F2064" s="25">
        <f>IF($E2064="","",DATE(IF($A2064="",nominal_year,$A2064),$B2064,$C2064)+($D2064-IF(LEFT(hour_conv,1)="1",1,0))/24)</f>
        <v/>
      </c>
      <c r="G2064" s="26">
        <f>IF(F2064="","",INT(F2064))</f>
        <v/>
      </c>
      <c r="H2064">
        <f>IF(G2064="","",IF(AND(MONTH(G2064)*100+DAY(G2064)&gt;=season_lo,MONTH(G2064)*100+DAY(G2064)&lt;=season_hi),1,0))</f>
        <v/>
      </c>
      <c r="I2064">
        <f>IF(G2064="","",G2064-first_day+1)</f>
        <v/>
      </c>
      <c r="J2064" s="27">
        <f>IF(I2064="","",INDEX(Daily!$J$2:$J$421,I2064))</f>
        <v/>
      </c>
      <c r="K2064" s="27">
        <f>IF(J2064="","",J2064+cat_offset)</f>
        <v/>
      </c>
      <c r="L2064" s="27">
        <f>IF(J2064="","",MAX(0,E2064-J2064)^2)</f>
        <v/>
      </c>
      <c r="M2064" s="27">
        <f>IF(J2064="","",MAX(0,E2064-(J2064+twcdh_off))^2)</f>
        <v/>
      </c>
      <c r="N2064" s="27">
        <f>IF(E2064="","",MAX(0,E2064-swcdh_thr)^2)</f>
        <v/>
      </c>
      <c r="O2064">
        <f>IF(K2064="","",ROUND(E2064-K2064,0))</f>
        <v/>
      </c>
      <c r="P2064">
        <f>IF(O2064="","",IF(O2064&gt;=1,O2064,0))</f>
        <v/>
      </c>
      <c r="Q2064" s="27">
        <f>IF(E2064="","",MAX(0,E2064-22))</f>
        <v/>
      </c>
      <c r="R2064" s="27">
        <f>IF(H2064=1,E2064,"")</f>
        <v/>
      </c>
      <c r="S2064" s="27">
        <f>IF(AND(H2064=1,J2064&lt;&gt;""),E2064-J2064,"")</f>
        <v/>
      </c>
      <c r="T2064">
        <f>IF(G2064="","",MONTH(G2064))</f>
        <v/>
      </c>
    </row>
    <row r="2065">
      <c r="A2065" s="24" t="n">
        <v>2020</v>
      </c>
      <c r="B2065" s="24" t="n">
        <v>3</v>
      </c>
      <c r="C2065" s="24" t="n">
        <v>26</v>
      </c>
      <c r="D2065" s="24" t="n">
        <v>24</v>
      </c>
      <c r="E2065" s="24" t="n">
        <v>6.38</v>
      </c>
      <c r="F2065" s="25">
        <f>IF($E2065="","",DATE(IF($A2065="",nominal_year,$A2065),$B2065,$C2065)+($D2065-IF(LEFT(hour_conv,1)="1",1,0))/24)</f>
        <v/>
      </c>
      <c r="G2065" s="26">
        <f>IF(F2065="","",INT(F2065))</f>
        <v/>
      </c>
      <c r="H2065">
        <f>IF(G2065="","",IF(AND(MONTH(G2065)*100+DAY(G2065)&gt;=season_lo,MONTH(G2065)*100+DAY(G2065)&lt;=season_hi),1,0))</f>
        <v/>
      </c>
      <c r="I2065">
        <f>IF(G2065="","",G2065-first_day+1)</f>
        <v/>
      </c>
      <c r="J2065" s="27">
        <f>IF(I2065="","",INDEX(Daily!$J$2:$J$421,I2065))</f>
        <v/>
      </c>
      <c r="K2065" s="27">
        <f>IF(J2065="","",J2065+cat_offset)</f>
        <v/>
      </c>
      <c r="L2065" s="27">
        <f>IF(J2065="","",MAX(0,E2065-J2065)^2)</f>
        <v/>
      </c>
      <c r="M2065" s="27">
        <f>IF(J2065="","",MAX(0,E2065-(J2065+twcdh_off))^2)</f>
        <v/>
      </c>
      <c r="N2065" s="27">
        <f>IF(E2065="","",MAX(0,E2065-swcdh_thr)^2)</f>
        <v/>
      </c>
      <c r="O2065">
        <f>IF(K2065="","",ROUND(E2065-K2065,0))</f>
        <v/>
      </c>
      <c r="P2065">
        <f>IF(O2065="","",IF(O2065&gt;=1,O2065,0))</f>
        <v/>
      </c>
      <c r="Q2065" s="27">
        <f>IF(E2065="","",MAX(0,E2065-22))</f>
        <v/>
      </c>
      <c r="R2065" s="27">
        <f>IF(H2065=1,E2065,"")</f>
        <v/>
      </c>
      <c r="S2065" s="27">
        <f>IF(AND(H2065=1,J2065&lt;&gt;""),E2065-J2065,"")</f>
        <v/>
      </c>
      <c r="T2065">
        <f>IF(G2065="","",MONTH(G2065))</f>
        <v/>
      </c>
    </row>
    <row r="2066">
      <c r="A2066" s="24" t="n">
        <v>2020</v>
      </c>
      <c r="B2066" s="24" t="n">
        <v>3</v>
      </c>
      <c r="C2066" s="24" t="n">
        <v>27</v>
      </c>
      <c r="D2066" s="24" t="n">
        <v>1</v>
      </c>
      <c r="E2066" s="24" t="n">
        <v>5.39</v>
      </c>
      <c r="F2066" s="25">
        <f>IF($E2066="","",DATE(IF($A2066="",nominal_year,$A2066),$B2066,$C2066)+($D2066-IF(LEFT(hour_conv,1)="1",1,0))/24)</f>
        <v/>
      </c>
      <c r="G2066" s="26">
        <f>IF(F2066="","",INT(F2066))</f>
        <v/>
      </c>
      <c r="H2066">
        <f>IF(G2066="","",IF(AND(MONTH(G2066)*100+DAY(G2066)&gt;=season_lo,MONTH(G2066)*100+DAY(G2066)&lt;=season_hi),1,0))</f>
        <v/>
      </c>
      <c r="I2066">
        <f>IF(G2066="","",G2066-first_day+1)</f>
        <v/>
      </c>
      <c r="J2066" s="27">
        <f>IF(I2066="","",INDEX(Daily!$J$2:$J$421,I2066))</f>
        <v/>
      </c>
      <c r="K2066" s="27">
        <f>IF(J2066="","",J2066+cat_offset)</f>
        <v/>
      </c>
      <c r="L2066" s="27">
        <f>IF(J2066="","",MAX(0,E2066-J2066)^2)</f>
        <v/>
      </c>
      <c r="M2066" s="27">
        <f>IF(J2066="","",MAX(0,E2066-(J2066+twcdh_off))^2)</f>
        <v/>
      </c>
      <c r="N2066" s="27">
        <f>IF(E2066="","",MAX(0,E2066-swcdh_thr)^2)</f>
        <v/>
      </c>
      <c r="O2066">
        <f>IF(K2066="","",ROUND(E2066-K2066,0))</f>
        <v/>
      </c>
      <c r="P2066">
        <f>IF(O2066="","",IF(O2066&gt;=1,O2066,0))</f>
        <v/>
      </c>
      <c r="Q2066" s="27">
        <f>IF(E2066="","",MAX(0,E2066-22))</f>
        <v/>
      </c>
      <c r="R2066" s="27">
        <f>IF(H2066=1,E2066,"")</f>
        <v/>
      </c>
      <c r="S2066" s="27">
        <f>IF(AND(H2066=1,J2066&lt;&gt;""),E2066-J2066,"")</f>
        <v/>
      </c>
      <c r="T2066">
        <f>IF(G2066="","",MONTH(G2066))</f>
        <v/>
      </c>
    </row>
    <row r="2067">
      <c r="A2067" s="24" t="n">
        <v>2020</v>
      </c>
      <c r="B2067" s="24" t="n">
        <v>3</v>
      </c>
      <c r="C2067" s="24" t="n">
        <v>27</v>
      </c>
      <c r="D2067" s="24" t="n">
        <v>2</v>
      </c>
      <c r="E2067" s="24" t="n">
        <v>4.63</v>
      </c>
      <c r="F2067" s="25">
        <f>IF($E2067="","",DATE(IF($A2067="",nominal_year,$A2067),$B2067,$C2067)+($D2067-IF(LEFT(hour_conv,1)="1",1,0))/24)</f>
        <v/>
      </c>
      <c r="G2067" s="26">
        <f>IF(F2067="","",INT(F2067))</f>
        <v/>
      </c>
      <c r="H2067">
        <f>IF(G2067="","",IF(AND(MONTH(G2067)*100+DAY(G2067)&gt;=season_lo,MONTH(G2067)*100+DAY(G2067)&lt;=season_hi),1,0))</f>
        <v/>
      </c>
      <c r="I2067">
        <f>IF(G2067="","",G2067-first_day+1)</f>
        <v/>
      </c>
      <c r="J2067" s="27">
        <f>IF(I2067="","",INDEX(Daily!$J$2:$J$421,I2067))</f>
        <v/>
      </c>
      <c r="K2067" s="27">
        <f>IF(J2067="","",J2067+cat_offset)</f>
        <v/>
      </c>
      <c r="L2067" s="27">
        <f>IF(J2067="","",MAX(0,E2067-J2067)^2)</f>
        <v/>
      </c>
      <c r="M2067" s="27">
        <f>IF(J2067="","",MAX(0,E2067-(J2067+twcdh_off))^2)</f>
        <v/>
      </c>
      <c r="N2067" s="27">
        <f>IF(E2067="","",MAX(0,E2067-swcdh_thr)^2)</f>
        <v/>
      </c>
      <c r="O2067">
        <f>IF(K2067="","",ROUND(E2067-K2067,0))</f>
        <v/>
      </c>
      <c r="P2067">
        <f>IF(O2067="","",IF(O2067&gt;=1,O2067,0))</f>
        <v/>
      </c>
      <c r="Q2067" s="27">
        <f>IF(E2067="","",MAX(0,E2067-22))</f>
        <v/>
      </c>
      <c r="R2067" s="27">
        <f>IF(H2067=1,E2067,"")</f>
        <v/>
      </c>
      <c r="S2067" s="27">
        <f>IF(AND(H2067=1,J2067&lt;&gt;""),E2067-J2067,"")</f>
        <v/>
      </c>
      <c r="T2067">
        <f>IF(G2067="","",MONTH(G2067))</f>
        <v/>
      </c>
    </row>
    <row r="2068">
      <c r="A2068" s="24" t="n">
        <v>2020</v>
      </c>
      <c r="B2068" s="24" t="n">
        <v>3</v>
      </c>
      <c r="C2068" s="24" t="n">
        <v>27</v>
      </c>
      <c r="D2068" s="24" t="n">
        <v>3</v>
      </c>
      <c r="E2068" s="24" t="n">
        <v>4.25</v>
      </c>
      <c r="F2068" s="25">
        <f>IF($E2068="","",DATE(IF($A2068="",nominal_year,$A2068),$B2068,$C2068)+($D2068-IF(LEFT(hour_conv,1)="1",1,0))/24)</f>
        <v/>
      </c>
      <c r="G2068" s="26">
        <f>IF(F2068="","",INT(F2068))</f>
        <v/>
      </c>
      <c r="H2068">
        <f>IF(G2068="","",IF(AND(MONTH(G2068)*100+DAY(G2068)&gt;=season_lo,MONTH(G2068)*100+DAY(G2068)&lt;=season_hi),1,0))</f>
        <v/>
      </c>
      <c r="I2068">
        <f>IF(G2068="","",G2068-first_day+1)</f>
        <v/>
      </c>
      <c r="J2068" s="27">
        <f>IF(I2068="","",INDEX(Daily!$J$2:$J$421,I2068))</f>
        <v/>
      </c>
      <c r="K2068" s="27">
        <f>IF(J2068="","",J2068+cat_offset)</f>
        <v/>
      </c>
      <c r="L2068" s="27">
        <f>IF(J2068="","",MAX(0,E2068-J2068)^2)</f>
        <v/>
      </c>
      <c r="M2068" s="27">
        <f>IF(J2068="","",MAX(0,E2068-(J2068+twcdh_off))^2)</f>
        <v/>
      </c>
      <c r="N2068" s="27">
        <f>IF(E2068="","",MAX(0,E2068-swcdh_thr)^2)</f>
        <v/>
      </c>
      <c r="O2068">
        <f>IF(K2068="","",ROUND(E2068-K2068,0))</f>
        <v/>
      </c>
      <c r="P2068">
        <f>IF(O2068="","",IF(O2068&gt;=1,O2068,0))</f>
        <v/>
      </c>
      <c r="Q2068" s="27">
        <f>IF(E2068="","",MAX(0,E2068-22))</f>
        <v/>
      </c>
      <c r="R2068" s="27">
        <f>IF(H2068=1,E2068,"")</f>
        <v/>
      </c>
      <c r="S2068" s="27">
        <f>IF(AND(H2068=1,J2068&lt;&gt;""),E2068-J2068,"")</f>
        <v/>
      </c>
      <c r="T2068">
        <f>IF(G2068="","",MONTH(G2068))</f>
        <v/>
      </c>
    </row>
    <row r="2069">
      <c r="A2069" s="24" t="n">
        <v>2020</v>
      </c>
      <c r="B2069" s="24" t="n">
        <v>3</v>
      </c>
      <c r="C2069" s="24" t="n">
        <v>27</v>
      </c>
      <c r="D2069" s="24" t="n">
        <v>4</v>
      </c>
      <c r="E2069" s="24" t="n">
        <v>4.37</v>
      </c>
      <c r="F2069" s="25">
        <f>IF($E2069="","",DATE(IF($A2069="",nominal_year,$A2069),$B2069,$C2069)+($D2069-IF(LEFT(hour_conv,1)="1",1,0))/24)</f>
        <v/>
      </c>
      <c r="G2069" s="26">
        <f>IF(F2069="","",INT(F2069))</f>
        <v/>
      </c>
      <c r="H2069">
        <f>IF(G2069="","",IF(AND(MONTH(G2069)*100+DAY(G2069)&gt;=season_lo,MONTH(G2069)*100+DAY(G2069)&lt;=season_hi),1,0))</f>
        <v/>
      </c>
      <c r="I2069">
        <f>IF(G2069="","",G2069-first_day+1)</f>
        <v/>
      </c>
      <c r="J2069" s="27">
        <f>IF(I2069="","",INDEX(Daily!$J$2:$J$421,I2069))</f>
        <v/>
      </c>
      <c r="K2069" s="27">
        <f>IF(J2069="","",J2069+cat_offset)</f>
        <v/>
      </c>
      <c r="L2069" s="27">
        <f>IF(J2069="","",MAX(0,E2069-J2069)^2)</f>
        <v/>
      </c>
      <c r="M2069" s="27">
        <f>IF(J2069="","",MAX(0,E2069-(J2069+twcdh_off))^2)</f>
        <v/>
      </c>
      <c r="N2069" s="27">
        <f>IF(E2069="","",MAX(0,E2069-swcdh_thr)^2)</f>
        <v/>
      </c>
      <c r="O2069">
        <f>IF(K2069="","",ROUND(E2069-K2069,0))</f>
        <v/>
      </c>
      <c r="P2069">
        <f>IF(O2069="","",IF(O2069&gt;=1,O2069,0))</f>
        <v/>
      </c>
      <c r="Q2069" s="27">
        <f>IF(E2069="","",MAX(0,E2069-22))</f>
        <v/>
      </c>
      <c r="R2069" s="27">
        <f>IF(H2069=1,E2069,"")</f>
        <v/>
      </c>
      <c r="S2069" s="27">
        <f>IF(AND(H2069=1,J2069&lt;&gt;""),E2069-J2069,"")</f>
        <v/>
      </c>
      <c r="T2069">
        <f>IF(G2069="","",MONTH(G2069))</f>
        <v/>
      </c>
    </row>
    <row r="2070">
      <c r="A2070" s="24" t="n">
        <v>2020</v>
      </c>
      <c r="B2070" s="24" t="n">
        <v>3</v>
      </c>
      <c r="C2070" s="24" t="n">
        <v>27</v>
      </c>
      <c r="D2070" s="24" t="n">
        <v>5</v>
      </c>
      <c r="E2070" s="24" t="n">
        <v>3.97</v>
      </c>
      <c r="F2070" s="25">
        <f>IF($E2070="","",DATE(IF($A2070="",nominal_year,$A2070),$B2070,$C2070)+($D2070-IF(LEFT(hour_conv,1)="1",1,0))/24)</f>
        <v/>
      </c>
      <c r="G2070" s="26">
        <f>IF(F2070="","",INT(F2070))</f>
        <v/>
      </c>
      <c r="H2070">
        <f>IF(G2070="","",IF(AND(MONTH(G2070)*100+DAY(G2070)&gt;=season_lo,MONTH(G2070)*100+DAY(G2070)&lt;=season_hi),1,0))</f>
        <v/>
      </c>
      <c r="I2070">
        <f>IF(G2070="","",G2070-first_day+1)</f>
        <v/>
      </c>
      <c r="J2070" s="27">
        <f>IF(I2070="","",INDEX(Daily!$J$2:$J$421,I2070))</f>
        <v/>
      </c>
      <c r="K2070" s="27">
        <f>IF(J2070="","",J2070+cat_offset)</f>
        <v/>
      </c>
      <c r="L2070" s="27">
        <f>IF(J2070="","",MAX(0,E2070-J2070)^2)</f>
        <v/>
      </c>
      <c r="M2070" s="27">
        <f>IF(J2070="","",MAX(0,E2070-(J2070+twcdh_off))^2)</f>
        <v/>
      </c>
      <c r="N2070" s="27">
        <f>IF(E2070="","",MAX(0,E2070-swcdh_thr)^2)</f>
        <v/>
      </c>
      <c r="O2070">
        <f>IF(K2070="","",ROUND(E2070-K2070,0))</f>
        <v/>
      </c>
      <c r="P2070">
        <f>IF(O2070="","",IF(O2070&gt;=1,O2070,0))</f>
        <v/>
      </c>
      <c r="Q2070" s="27">
        <f>IF(E2070="","",MAX(0,E2070-22))</f>
        <v/>
      </c>
      <c r="R2070" s="27">
        <f>IF(H2070=1,E2070,"")</f>
        <v/>
      </c>
      <c r="S2070" s="27">
        <f>IF(AND(H2070=1,J2070&lt;&gt;""),E2070-J2070,"")</f>
        <v/>
      </c>
      <c r="T2070">
        <f>IF(G2070="","",MONTH(G2070))</f>
        <v/>
      </c>
    </row>
    <row r="2071">
      <c r="A2071" s="24" t="n">
        <v>2020</v>
      </c>
      <c r="B2071" s="24" t="n">
        <v>3</v>
      </c>
      <c r="C2071" s="24" t="n">
        <v>27</v>
      </c>
      <c r="D2071" s="24" t="n">
        <v>6</v>
      </c>
      <c r="E2071" s="24" t="n">
        <v>4.56</v>
      </c>
      <c r="F2071" s="25">
        <f>IF($E2071="","",DATE(IF($A2071="",nominal_year,$A2071),$B2071,$C2071)+($D2071-IF(LEFT(hour_conv,1)="1",1,0))/24)</f>
        <v/>
      </c>
      <c r="G2071" s="26">
        <f>IF(F2071="","",INT(F2071))</f>
        <v/>
      </c>
      <c r="H2071">
        <f>IF(G2071="","",IF(AND(MONTH(G2071)*100+DAY(G2071)&gt;=season_lo,MONTH(G2071)*100+DAY(G2071)&lt;=season_hi),1,0))</f>
        <v/>
      </c>
      <c r="I2071">
        <f>IF(G2071="","",G2071-first_day+1)</f>
        <v/>
      </c>
      <c r="J2071" s="27">
        <f>IF(I2071="","",INDEX(Daily!$J$2:$J$421,I2071))</f>
        <v/>
      </c>
      <c r="K2071" s="27">
        <f>IF(J2071="","",J2071+cat_offset)</f>
        <v/>
      </c>
      <c r="L2071" s="27">
        <f>IF(J2071="","",MAX(0,E2071-J2071)^2)</f>
        <v/>
      </c>
      <c r="M2071" s="27">
        <f>IF(J2071="","",MAX(0,E2071-(J2071+twcdh_off))^2)</f>
        <v/>
      </c>
      <c r="N2071" s="27">
        <f>IF(E2071="","",MAX(0,E2071-swcdh_thr)^2)</f>
        <v/>
      </c>
      <c r="O2071">
        <f>IF(K2071="","",ROUND(E2071-K2071,0))</f>
        <v/>
      </c>
      <c r="P2071">
        <f>IF(O2071="","",IF(O2071&gt;=1,O2071,0))</f>
        <v/>
      </c>
      <c r="Q2071" s="27">
        <f>IF(E2071="","",MAX(0,E2071-22))</f>
        <v/>
      </c>
      <c r="R2071" s="27">
        <f>IF(H2071=1,E2071,"")</f>
        <v/>
      </c>
      <c r="S2071" s="27">
        <f>IF(AND(H2071=1,J2071&lt;&gt;""),E2071-J2071,"")</f>
        <v/>
      </c>
      <c r="T2071">
        <f>IF(G2071="","",MONTH(G2071))</f>
        <v/>
      </c>
    </row>
    <row r="2072">
      <c r="A2072" s="24" t="n">
        <v>2020</v>
      </c>
      <c r="B2072" s="24" t="n">
        <v>3</v>
      </c>
      <c r="C2072" s="24" t="n">
        <v>27</v>
      </c>
      <c r="D2072" s="24" t="n">
        <v>7</v>
      </c>
      <c r="E2072" s="24" t="n">
        <v>5.88</v>
      </c>
      <c r="F2072" s="25">
        <f>IF($E2072="","",DATE(IF($A2072="",nominal_year,$A2072),$B2072,$C2072)+($D2072-IF(LEFT(hour_conv,1)="1",1,0))/24)</f>
        <v/>
      </c>
      <c r="G2072" s="26">
        <f>IF(F2072="","",INT(F2072))</f>
        <v/>
      </c>
      <c r="H2072">
        <f>IF(G2072="","",IF(AND(MONTH(G2072)*100+DAY(G2072)&gt;=season_lo,MONTH(G2072)*100+DAY(G2072)&lt;=season_hi),1,0))</f>
        <v/>
      </c>
      <c r="I2072">
        <f>IF(G2072="","",G2072-first_day+1)</f>
        <v/>
      </c>
      <c r="J2072" s="27">
        <f>IF(I2072="","",INDEX(Daily!$J$2:$J$421,I2072))</f>
        <v/>
      </c>
      <c r="K2072" s="27">
        <f>IF(J2072="","",J2072+cat_offset)</f>
        <v/>
      </c>
      <c r="L2072" s="27">
        <f>IF(J2072="","",MAX(0,E2072-J2072)^2)</f>
        <v/>
      </c>
      <c r="M2072" s="27">
        <f>IF(J2072="","",MAX(0,E2072-(J2072+twcdh_off))^2)</f>
        <v/>
      </c>
      <c r="N2072" s="27">
        <f>IF(E2072="","",MAX(0,E2072-swcdh_thr)^2)</f>
        <v/>
      </c>
      <c r="O2072">
        <f>IF(K2072="","",ROUND(E2072-K2072,0))</f>
        <v/>
      </c>
      <c r="P2072">
        <f>IF(O2072="","",IF(O2072&gt;=1,O2072,0))</f>
        <v/>
      </c>
      <c r="Q2072" s="27">
        <f>IF(E2072="","",MAX(0,E2072-22))</f>
        <v/>
      </c>
      <c r="R2072" s="27">
        <f>IF(H2072=1,E2072,"")</f>
        <v/>
      </c>
      <c r="S2072" s="27">
        <f>IF(AND(H2072=1,J2072&lt;&gt;""),E2072-J2072,"")</f>
        <v/>
      </c>
      <c r="T2072">
        <f>IF(G2072="","",MONTH(G2072))</f>
        <v/>
      </c>
    </row>
    <row r="2073">
      <c r="A2073" s="24" t="n">
        <v>2020</v>
      </c>
      <c r="B2073" s="24" t="n">
        <v>3</v>
      </c>
      <c r="C2073" s="24" t="n">
        <v>27</v>
      </c>
      <c r="D2073" s="24" t="n">
        <v>8</v>
      </c>
      <c r="E2073" s="24" t="n">
        <v>6.49</v>
      </c>
      <c r="F2073" s="25">
        <f>IF($E2073="","",DATE(IF($A2073="",nominal_year,$A2073),$B2073,$C2073)+($D2073-IF(LEFT(hour_conv,1)="1",1,0))/24)</f>
        <v/>
      </c>
      <c r="G2073" s="26">
        <f>IF(F2073="","",INT(F2073))</f>
        <v/>
      </c>
      <c r="H2073">
        <f>IF(G2073="","",IF(AND(MONTH(G2073)*100+DAY(G2073)&gt;=season_lo,MONTH(G2073)*100+DAY(G2073)&lt;=season_hi),1,0))</f>
        <v/>
      </c>
      <c r="I2073">
        <f>IF(G2073="","",G2073-first_day+1)</f>
        <v/>
      </c>
      <c r="J2073" s="27">
        <f>IF(I2073="","",INDEX(Daily!$J$2:$J$421,I2073))</f>
        <v/>
      </c>
      <c r="K2073" s="27">
        <f>IF(J2073="","",J2073+cat_offset)</f>
        <v/>
      </c>
      <c r="L2073" s="27">
        <f>IF(J2073="","",MAX(0,E2073-J2073)^2)</f>
        <v/>
      </c>
      <c r="M2073" s="27">
        <f>IF(J2073="","",MAX(0,E2073-(J2073+twcdh_off))^2)</f>
        <v/>
      </c>
      <c r="N2073" s="27">
        <f>IF(E2073="","",MAX(0,E2073-swcdh_thr)^2)</f>
        <v/>
      </c>
      <c r="O2073">
        <f>IF(K2073="","",ROUND(E2073-K2073,0))</f>
        <v/>
      </c>
      <c r="P2073">
        <f>IF(O2073="","",IF(O2073&gt;=1,O2073,0))</f>
        <v/>
      </c>
      <c r="Q2073" s="27">
        <f>IF(E2073="","",MAX(0,E2073-22))</f>
        <v/>
      </c>
      <c r="R2073" s="27">
        <f>IF(H2073=1,E2073,"")</f>
        <v/>
      </c>
      <c r="S2073" s="27">
        <f>IF(AND(H2073=1,J2073&lt;&gt;""),E2073-J2073,"")</f>
        <v/>
      </c>
      <c r="T2073">
        <f>IF(G2073="","",MONTH(G2073))</f>
        <v/>
      </c>
    </row>
    <row r="2074">
      <c r="A2074" s="24" t="n">
        <v>2020</v>
      </c>
      <c r="B2074" s="24" t="n">
        <v>3</v>
      </c>
      <c r="C2074" s="24" t="n">
        <v>27</v>
      </c>
      <c r="D2074" s="24" t="n">
        <v>9</v>
      </c>
      <c r="E2074" s="24" t="n">
        <v>7.69</v>
      </c>
      <c r="F2074" s="25">
        <f>IF($E2074="","",DATE(IF($A2074="",nominal_year,$A2074),$B2074,$C2074)+($D2074-IF(LEFT(hour_conv,1)="1",1,0))/24)</f>
        <v/>
      </c>
      <c r="G2074" s="26">
        <f>IF(F2074="","",INT(F2074))</f>
        <v/>
      </c>
      <c r="H2074">
        <f>IF(G2074="","",IF(AND(MONTH(G2074)*100+DAY(G2074)&gt;=season_lo,MONTH(G2074)*100+DAY(G2074)&lt;=season_hi),1,0))</f>
        <v/>
      </c>
      <c r="I2074">
        <f>IF(G2074="","",G2074-first_day+1)</f>
        <v/>
      </c>
      <c r="J2074" s="27">
        <f>IF(I2074="","",INDEX(Daily!$J$2:$J$421,I2074))</f>
        <v/>
      </c>
      <c r="K2074" s="27">
        <f>IF(J2074="","",J2074+cat_offset)</f>
        <v/>
      </c>
      <c r="L2074" s="27">
        <f>IF(J2074="","",MAX(0,E2074-J2074)^2)</f>
        <v/>
      </c>
      <c r="M2074" s="27">
        <f>IF(J2074="","",MAX(0,E2074-(J2074+twcdh_off))^2)</f>
        <v/>
      </c>
      <c r="N2074" s="27">
        <f>IF(E2074="","",MAX(0,E2074-swcdh_thr)^2)</f>
        <v/>
      </c>
      <c r="O2074">
        <f>IF(K2074="","",ROUND(E2074-K2074,0))</f>
        <v/>
      </c>
      <c r="P2074">
        <f>IF(O2074="","",IF(O2074&gt;=1,O2074,0))</f>
        <v/>
      </c>
      <c r="Q2074" s="27">
        <f>IF(E2074="","",MAX(0,E2074-22))</f>
        <v/>
      </c>
      <c r="R2074" s="27">
        <f>IF(H2074=1,E2074,"")</f>
        <v/>
      </c>
      <c r="S2074" s="27">
        <f>IF(AND(H2074=1,J2074&lt;&gt;""),E2074-J2074,"")</f>
        <v/>
      </c>
      <c r="T2074">
        <f>IF(G2074="","",MONTH(G2074))</f>
        <v/>
      </c>
    </row>
    <row r="2075">
      <c r="A2075" s="24" t="n">
        <v>2020</v>
      </c>
      <c r="B2075" s="24" t="n">
        <v>3</v>
      </c>
      <c r="C2075" s="24" t="n">
        <v>27</v>
      </c>
      <c r="D2075" s="24" t="n">
        <v>10</v>
      </c>
      <c r="E2075" s="24" t="n">
        <v>7.88</v>
      </c>
      <c r="F2075" s="25">
        <f>IF($E2075="","",DATE(IF($A2075="",nominal_year,$A2075),$B2075,$C2075)+($D2075-IF(LEFT(hour_conv,1)="1",1,0))/24)</f>
        <v/>
      </c>
      <c r="G2075" s="26">
        <f>IF(F2075="","",INT(F2075))</f>
        <v/>
      </c>
      <c r="H2075">
        <f>IF(G2075="","",IF(AND(MONTH(G2075)*100+DAY(G2075)&gt;=season_lo,MONTH(G2075)*100+DAY(G2075)&lt;=season_hi),1,0))</f>
        <v/>
      </c>
      <c r="I2075">
        <f>IF(G2075="","",G2075-first_day+1)</f>
        <v/>
      </c>
      <c r="J2075" s="27">
        <f>IF(I2075="","",INDEX(Daily!$J$2:$J$421,I2075))</f>
        <v/>
      </c>
      <c r="K2075" s="27">
        <f>IF(J2075="","",J2075+cat_offset)</f>
        <v/>
      </c>
      <c r="L2075" s="27">
        <f>IF(J2075="","",MAX(0,E2075-J2075)^2)</f>
        <v/>
      </c>
      <c r="M2075" s="27">
        <f>IF(J2075="","",MAX(0,E2075-(J2075+twcdh_off))^2)</f>
        <v/>
      </c>
      <c r="N2075" s="27">
        <f>IF(E2075="","",MAX(0,E2075-swcdh_thr)^2)</f>
        <v/>
      </c>
      <c r="O2075">
        <f>IF(K2075="","",ROUND(E2075-K2075,0))</f>
        <v/>
      </c>
      <c r="P2075">
        <f>IF(O2075="","",IF(O2075&gt;=1,O2075,0))</f>
        <v/>
      </c>
      <c r="Q2075" s="27">
        <f>IF(E2075="","",MAX(0,E2075-22))</f>
        <v/>
      </c>
      <c r="R2075" s="27">
        <f>IF(H2075=1,E2075,"")</f>
        <v/>
      </c>
      <c r="S2075" s="27">
        <f>IF(AND(H2075=1,J2075&lt;&gt;""),E2075-J2075,"")</f>
        <v/>
      </c>
      <c r="T2075">
        <f>IF(G2075="","",MONTH(G2075))</f>
        <v/>
      </c>
    </row>
    <row r="2076">
      <c r="A2076" s="24" t="n">
        <v>2020</v>
      </c>
      <c r="B2076" s="24" t="n">
        <v>3</v>
      </c>
      <c r="C2076" s="24" t="n">
        <v>27</v>
      </c>
      <c r="D2076" s="24" t="n">
        <v>11</v>
      </c>
      <c r="E2076" s="24" t="n">
        <v>9.41</v>
      </c>
      <c r="F2076" s="25">
        <f>IF($E2076="","",DATE(IF($A2076="",nominal_year,$A2076),$B2076,$C2076)+($D2076-IF(LEFT(hour_conv,1)="1",1,0))/24)</f>
        <v/>
      </c>
      <c r="G2076" s="26">
        <f>IF(F2076="","",INT(F2076))</f>
        <v/>
      </c>
      <c r="H2076">
        <f>IF(G2076="","",IF(AND(MONTH(G2076)*100+DAY(G2076)&gt;=season_lo,MONTH(G2076)*100+DAY(G2076)&lt;=season_hi),1,0))</f>
        <v/>
      </c>
      <c r="I2076">
        <f>IF(G2076="","",G2076-first_day+1)</f>
        <v/>
      </c>
      <c r="J2076" s="27">
        <f>IF(I2076="","",INDEX(Daily!$J$2:$J$421,I2076))</f>
        <v/>
      </c>
      <c r="K2076" s="27">
        <f>IF(J2076="","",J2076+cat_offset)</f>
        <v/>
      </c>
      <c r="L2076" s="27">
        <f>IF(J2076="","",MAX(0,E2076-J2076)^2)</f>
        <v/>
      </c>
      <c r="M2076" s="27">
        <f>IF(J2076="","",MAX(0,E2076-(J2076+twcdh_off))^2)</f>
        <v/>
      </c>
      <c r="N2076" s="27">
        <f>IF(E2076="","",MAX(0,E2076-swcdh_thr)^2)</f>
        <v/>
      </c>
      <c r="O2076">
        <f>IF(K2076="","",ROUND(E2076-K2076,0))</f>
        <v/>
      </c>
      <c r="P2076">
        <f>IF(O2076="","",IF(O2076&gt;=1,O2076,0))</f>
        <v/>
      </c>
      <c r="Q2076" s="27">
        <f>IF(E2076="","",MAX(0,E2076-22))</f>
        <v/>
      </c>
      <c r="R2076" s="27">
        <f>IF(H2076=1,E2076,"")</f>
        <v/>
      </c>
      <c r="S2076" s="27">
        <f>IF(AND(H2076=1,J2076&lt;&gt;""),E2076-J2076,"")</f>
        <v/>
      </c>
      <c r="T2076">
        <f>IF(G2076="","",MONTH(G2076))</f>
        <v/>
      </c>
    </row>
    <row r="2077">
      <c r="A2077" s="24" t="n">
        <v>2020</v>
      </c>
      <c r="B2077" s="24" t="n">
        <v>3</v>
      </c>
      <c r="C2077" s="24" t="n">
        <v>27</v>
      </c>
      <c r="D2077" s="24" t="n">
        <v>12</v>
      </c>
      <c r="E2077" s="24" t="n">
        <v>10.52</v>
      </c>
      <c r="F2077" s="25">
        <f>IF($E2077="","",DATE(IF($A2077="",nominal_year,$A2077),$B2077,$C2077)+($D2077-IF(LEFT(hour_conv,1)="1",1,0))/24)</f>
        <v/>
      </c>
      <c r="G2077" s="26">
        <f>IF(F2077="","",INT(F2077))</f>
        <v/>
      </c>
      <c r="H2077">
        <f>IF(G2077="","",IF(AND(MONTH(G2077)*100+DAY(G2077)&gt;=season_lo,MONTH(G2077)*100+DAY(G2077)&lt;=season_hi),1,0))</f>
        <v/>
      </c>
      <c r="I2077">
        <f>IF(G2077="","",G2077-first_day+1)</f>
        <v/>
      </c>
      <c r="J2077" s="27">
        <f>IF(I2077="","",INDEX(Daily!$J$2:$J$421,I2077))</f>
        <v/>
      </c>
      <c r="K2077" s="27">
        <f>IF(J2077="","",J2077+cat_offset)</f>
        <v/>
      </c>
      <c r="L2077" s="27">
        <f>IF(J2077="","",MAX(0,E2077-J2077)^2)</f>
        <v/>
      </c>
      <c r="M2077" s="27">
        <f>IF(J2077="","",MAX(0,E2077-(J2077+twcdh_off))^2)</f>
        <v/>
      </c>
      <c r="N2077" s="27">
        <f>IF(E2077="","",MAX(0,E2077-swcdh_thr)^2)</f>
        <v/>
      </c>
      <c r="O2077">
        <f>IF(K2077="","",ROUND(E2077-K2077,0))</f>
        <v/>
      </c>
      <c r="P2077">
        <f>IF(O2077="","",IF(O2077&gt;=1,O2077,0))</f>
        <v/>
      </c>
      <c r="Q2077" s="27">
        <f>IF(E2077="","",MAX(0,E2077-22))</f>
        <v/>
      </c>
      <c r="R2077" s="27">
        <f>IF(H2077=1,E2077,"")</f>
        <v/>
      </c>
      <c r="S2077" s="27">
        <f>IF(AND(H2077=1,J2077&lt;&gt;""),E2077-J2077,"")</f>
        <v/>
      </c>
      <c r="T2077">
        <f>IF(G2077="","",MONTH(G2077))</f>
        <v/>
      </c>
    </row>
    <row r="2078">
      <c r="A2078" s="24" t="n">
        <v>2020</v>
      </c>
      <c r="B2078" s="24" t="n">
        <v>3</v>
      </c>
      <c r="C2078" s="24" t="n">
        <v>27</v>
      </c>
      <c r="D2078" s="24" t="n">
        <v>13</v>
      </c>
      <c r="E2078" s="24" t="n">
        <v>11.63</v>
      </c>
      <c r="F2078" s="25">
        <f>IF($E2078="","",DATE(IF($A2078="",nominal_year,$A2078),$B2078,$C2078)+($D2078-IF(LEFT(hour_conv,1)="1",1,0))/24)</f>
        <v/>
      </c>
      <c r="G2078" s="26">
        <f>IF(F2078="","",INT(F2078))</f>
        <v/>
      </c>
      <c r="H2078">
        <f>IF(G2078="","",IF(AND(MONTH(G2078)*100+DAY(G2078)&gt;=season_lo,MONTH(G2078)*100+DAY(G2078)&lt;=season_hi),1,0))</f>
        <v/>
      </c>
      <c r="I2078">
        <f>IF(G2078="","",G2078-first_day+1)</f>
        <v/>
      </c>
      <c r="J2078" s="27">
        <f>IF(I2078="","",INDEX(Daily!$J$2:$J$421,I2078))</f>
        <v/>
      </c>
      <c r="K2078" s="27">
        <f>IF(J2078="","",J2078+cat_offset)</f>
        <v/>
      </c>
      <c r="L2078" s="27">
        <f>IF(J2078="","",MAX(0,E2078-J2078)^2)</f>
        <v/>
      </c>
      <c r="M2078" s="27">
        <f>IF(J2078="","",MAX(0,E2078-(J2078+twcdh_off))^2)</f>
        <v/>
      </c>
      <c r="N2078" s="27">
        <f>IF(E2078="","",MAX(0,E2078-swcdh_thr)^2)</f>
        <v/>
      </c>
      <c r="O2078">
        <f>IF(K2078="","",ROUND(E2078-K2078,0))</f>
        <v/>
      </c>
      <c r="P2078">
        <f>IF(O2078="","",IF(O2078&gt;=1,O2078,0))</f>
        <v/>
      </c>
      <c r="Q2078" s="27">
        <f>IF(E2078="","",MAX(0,E2078-22))</f>
        <v/>
      </c>
      <c r="R2078" s="27">
        <f>IF(H2078=1,E2078,"")</f>
        <v/>
      </c>
      <c r="S2078" s="27">
        <f>IF(AND(H2078=1,J2078&lt;&gt;""),E2078-J2078,"")</f>
        <v/>
      </c>
      <c r="T2078">
        <f>IF(G2078="","",MONTH(G2078))</f>
        <v/>
      </c>
    </row>
    <row r="2079">
      <c r="A2079" s="24" t="n">
        <v>2020</v>
      </c>
      <c r="B2079" s="24" t="n">
        <v>3</v>
      </c>
      <c r="C2079" s="24" t="n">
        <v>27</v>
      </c>
      <c r="D2079" s="24" t="n">
        <v>14</v>
      </c>
      <c r="E2079" s="24" t="n">
        <v>12.06</v>
      </c>
      <c r="F2079" s="25">
        <f>IF($E2079="","",DATE(IF($A2079="",nominal_year,$A2079),$B2079,$C2079)+($D2079-IF(LEFT(hour_conv,1)="1",1,0))/24)</f>
        <v/>
      </c>
      <c r="G2079" s="26">
        <f>IF(F2079="","",INT(F2079))</f>
        <v/>
      </c>
      <c r="H2079">
        <f>IF(G2079="","",IF(AND(MONTH(G2079)*100+DAY(G2079)&gt;=season_lo,MONTH(G2079)*100+DAY(G2079)&lt;=season_hi),1,0))</f>
        <v/>
      </c>
      <c r="I2079">
        <f>IF(G2079="","",G2079-first_day+1)</f>
        <v/>
      </c>
      <c r="J2079" s="27">
        <f>IF(I2079="","",INDEX(Daily!$J$2:$J$421,I2079))</f>
        <v/>
      </c>
      <c r="K2079" s="27">
        <f>IF(J2079="","",J2079+cat_offset)</f>
        <v/>
      </c>
      <c r="L2079" s="27">
        <f>IF(J2079="","",MAX(0,E2079-J2079)^2)</f>
        <v/>
      </c>
      <c r="M2079" s="27">
        <f>IF(J2079="","",MAX(0,E2079-(J2079+twcdh_off))^2)</f>
        <v/>
      </c>
      <c r="N2079" s="27">
        <f>IF(E2079="","",MAX(0,E2079-swcdh_thr)^2)</f>
        <v/>
      </c>
      <c r="O2079">
        <f>IF(K2079="","",ROUND(E2079-K2079,0))</f>
        <v/>
      </c>
      <c r="P2079">
        <f>IF(O2079="","",IF(O2079&gt;=1,O2079,0))</f>
        <v/>
      </c>
      <c r="Q2079" s="27">
        <f>IF(E2079="","",MAX(0,E2079-22))</f>
        <v/>
      </c>
      <c r="R2079" s="27">
        <f>IF(H2079=1,E2079,"")</f>
        <v/>
      </c>
      <c r="S2079" s="27">
        <f>IF(AND(H2079=1,J2079&lt;&gt;""),E2079-J2079,"")</f>
        <v/>
      </c>
      <c r="T2079">
        <f>IF(G2079="","",MONTH(G2079))</f>
        <v/>
      </c>
    </row>
    <row r="2080">
      <c r="A2080" s="24" t="n">
        <v>2020</v>
      </c>
      <c r="B2080" s="24" t="n">
        <v>3</v>
      </c>
      <c r="C2080" s="24" t="n">
        <v>27</v>
      </c>
      <c r="D2080" s="24" t="n">
        <v>15</v>
      </c>
      <c r="E2080" s="24" t="n">
        <v>13.09</v>
      </c>
      <c r="F2080" s="25">
        <f>IF($E2080="","",DATE(IF($A2080="",nominal_year,$A2080),$B2080,$C2080)+($D2080-IF(LEFT(hour_conv,1)="1",1,0))/24)</f>
        <v/>
      </c>
      <c r="G2080" s="26">
        <f>IF(F2080="","",INT(F2080))</f>
        <v/>
      </c>
      <c r="H2080">
        <f>IF(G2080="","",IF(AND(MONTH(G2080)*100+DAY(G2080)&gt;=season_lo,MONTH(G2080)*100+DAY(G2080)&lt;=season_hi),1,0))</f>
        <v/>
      </c>
      <c r="I2080">
        <f>IF(G2080="","",G2080-first_day+1)</f>
        <v/>
      </c>
      <c r="J2080" s="27">
        <f>IF(I2080="","",INDEX(Daily!$J$2:$J$421,I2080))</f>
        <v/>
      </c>
      <c r="K2080" s="27">
        <f>IF(J2080="","",J2080+cat_offset)</f>
        <v/>
      </c>
      <c r="L2080" s="27">
        <f>IF(J2080="","",MAX(0,E2080-J2080)^2)</f>
        <v/>
      </c>
      <c r="M2080" s="27">
        <f>IF(J2080="","",MAX(0,E2080-(J2080+twcdh_off))^2)</f>
        <v/>
      </c>
      <c r="N2080" s="27">
        <f>IF(E2080="","",MAX(0,E2080-swcdh_thr)^2)</f>
        <v/>
      </c>
      <c r="O2080">
        <f>IF(K2080="","",ROUND(E2080-K2080,0))</f>
        <v/>
      </c>
      <c r="P2080">
        <f>IF(O2080="","",IF(O2080&gt;=1,O2080,0))</f>
        <v/>
      </c>
      <c r="Q2080" s="27">
        <f>IF(E2080="","",MAX(0,E2080-22))</f>
        <v/>
      </c>
      <c r="R2080" s="27">
        <f>IF(H2080=1,E2080,"")</f>
        <v/>
      </c>
      <c r="S2080" s="27">
        <f>IF(AND(H2080=1,J2080&lt;&gt;""),E2080-J2080,"")</f>
        <v/>
      </c>
      <c r="T2080">
        <f>IF(G2080="","",MONTH(G2080))</f>
        <v/>
      </c>
    </row>
    <row r="2081">
      <c r="A2081" s="24" t="n">
        <v>2020</v>
      </c>
      <c r="B2081" s="24" t="n">
        <v>3</v>
      </c>
      <c r="C2081" s="24" t="n">
        <v>27</v>
      </c>
      <c r="D2081" s="24" t="n">
        <v>16</v>
      </c>
      <c r="E2081" s="24" t="n">
        <v>12.85</v>
      </c>
      <c r="F2081" s="25">
        <f>IF($E2081="","",DATE(IF($A2081="",nominal_year,$A2081),$B2081,$C2081)+($D2081-IF(LEFT(hour_conv,1)="1",1,0))/24)</f>
        <v/>
      </c>
      <c r="G2081" s="26">
        <f>IF(F2081="","",INT(F2081))</f>
        <v/>
      </c>
      <c r="H2081">
        <f>IF(G2081="","",IF(AND(MONTH(G2081)*100+DAY(G2081)&gt;=season_lo,MONTH(G2081)*100+DAY(G2081)&lt;=season_hi),1,0))</f>
        <v/>
      </c>
      <c r="I2081">
        <f>IF(G2081="","",G2081-first_day+1)</f>
        <v/>
      </c>
      <c r="J2081" s="27">
        <f>IF(I2081="","",INDEX(Daily!$J$2:$J$421,I2081))</f>
        <v/>
      </c>
      <c r="K2081" s="27">
        <f>IF(J2081="","",J2081+cat_offset)</f>
        <v/>
      </c>
      <c r="L2081" s="27">
        <f>IF(J2081="","",MAX(0,E2081-J2081)^2)</f>
        <v/>
      </c>
      <c r="M2081" s="27">
        <f>IF(J2081="","",MAX(0,E2081-(J2081+twcdh_off))^2)</f>
        <v/>
      </c>
      <c r="N2081" s="27">
        <f>IF(E2081="","",MAX(0,E2081-swcdh_thr)^2)</f>
        <v/>
      </c>
      <c r="O2081">
        <f>IF(K2081="","",ROUND(E2081-K2081,0))</f>
        <v/>
      </c>
      <c r="P2081">
        <f>IF(O2081="","",IF(O2081&gt;=1,O2081,0))</f>
        <v/>
      </c>
      <c r="Q2081" s="27">
        <f>IF(E2081="","",MAX(0,E2081-22))</f>
        <v/>
      </c>
      <c r="R2081" s="27">
        <f>IF(H2081=1,E2081,"")</f>
        <v/>
      </c>
      <c r="S2081" s="27">
        <f>IF(AND(H2081=1,J2081&lt;&gt;""),E2081-J2081,"")</f>
        <v/>
      </c>
      <c r="T2081">
        <f>IF(G2081="","",MONTH(G2081))</f>
        <v/>
      </c>
    </row>
    <row r="2082">
      <c r="A2082" s="24" t="n">
        <v>2020</v>
      </c>
      <c r="B2082" s="24" t="n">
        <v>3</v>
      </c>
      <c r="C2082" s="24" t="n">
        <v>27</v>
      </c>
      <c r="D2082" s="24" t="n">
        <v>17</v>
      </c>
      <c r="E2082" s="24" t="n">
        <v>12.74</v>
      </c>
      <c r="F2082" s="25">
        <f>IF($E2082="","",DATE(IF($A2082="",nominal_year,$A2082),$B2082,$C2082)+($D2082-IF(LEFT(hour_conv,1)="1",1,0))/24)</f>
        <v/>
      </c>
      <c r="G2082" s="26">
        <f>IF(F2082="","",INT(F2082))</f>
        <v/>
      </c>
      <c r="H2082">
        <f>IF(G2082="","",IF(AND(MONTH(G2082)*100+DAY(G2082)&gt;=season_lo,MONTH(G2082)*100+DAY(G2082)&lt;=season_hi),1,0))</f>
        <v/>
      </c>
      <c r="I2082">
        <f>IF(G2082="","",G2082-first_day+1)</f>
        <v/>
      </c>
      <c r="J2082" s="27">
        <f>IF(I2082="","",INDEX(Daily!$J$2:$J$421,I2082))</f>
        <v/>
      </c>
      <c r="K2082" s="27">
        <f>IF(J2082="","",J2082+cat_offset)</f>
        <v/>
      </c>
      <c r="L2082" s="27">
        <f>IF(J2082="","",MAX(0,E2082-J2082)^2)</f>
        <v/>
      </c>
      <c r="M2082" s="27">
        <f>IF(J2082="","",MAX(0,E2082-(J2082+twcdh_off))^2)</f>
        <v/>
      </c>
      <c r="N2082" s="27">
        <f>IF(E2082="","",MAX(0,E2082-swcdh_thr)^2)</f>
        <v/>
      </c>
      <c r="O2082">
        <f>IF(K2082="","",ROUND(E2082-K2082,0))</f>
        <v/>
      </c>
      <c r="P2082">
        <f>IF(O2082="","",IF(O2082&gt;=1,O2082,0))</f>
        <v/>
      </c>
      <c r="Q2082" s="27">
        <f>IF(E2082="","",MAX(0,E2082-22))</f>
        <v/>
      </c>
      <c r="R2082" s="27">
        <f>IF(H2082=1,E2082,"")</f>
        <v/>
      </c>
      <c r="S2082" s="27">
        <f>IF(AND(H2082=1,J2082&lt;&gt;""),E2082-J2082,"")</f>
        <v/>
      </c>
      <c r="T2082">
        <f>IF(G2082="","",MONTH(G2082))</f>
        <v/>
      </c>
    </row>
    <row r="2083">
      <c r="A2083" s="24" t="n">
        <v>2020</v>
      </c>
      <c r="B2083" s="24" t="n">
        <v>3</v>
      </c>
      <c r="C2083" s="24" t="n">
        <v>27</v>
      </c>
      <c r="D2083" s="24" t="n">
        <v>18</v>
      </c>
      <c r="E2083" s="24" t="n">
        <v>12.32</v>
      </c>
      <c r="F2083" s="25">
        <f>IF($E2083="","",DATE(IF($A2083="",nominal_year,$A2083),$B2083,$C2083)+($D2083-IF(LEFT(hour_conv,1)="1",1,0))/24)</f>
        <v/>
      </c>
      <c r="G2083" s="26">
        <f>IF(F2083="","",INT(F2083))</f>
        <v/>
      </c>
      <c r="H2083">
        <f>IF(G2083="","",IF(AND(MONTH(G2083)*100+DAY(G2083)&gt;=season_lo,MONTH(G2083)*100+DAY(G2083)&lt;=season_hi),1,0))</f>
        <v/>
      </c>
      <c r="I2083">
        <f>IF(G2083="","",G2083-first_day+1)</f>
        <v/>
      </c>
      <c r="J2083" s="27">
        <f>IF(I2083="","",INDEX(Daily!$J$2:$J$421,I2083))</f>
        <v/>
      </c>
      <c r="K2083" s="27">
        <f>IF(J2083="","",J2083+cat_offset)</f>
        <v/>
      </c>
      <c r="L2083" s="27">
        <f>IF(J2083="","",MAX(0,E2083-J2083)^2)</f>
        <v/>
      </c>
      <c r="M2083" s="27">
        <f>IF(J2083="","",MAX(0,E2083-(J2083+twcdh_off))^2)</f>
        <v/>
      </c>
      <c r="N2083" s="27">
        <f>IF(E2083="","",MAX(0,E2083-swcdh_thr)^2)</f>
        <v/>
      </c>
      <c r="O2083">
        <f>IF(K2083="","",ROUND(E2083-K2083,0))</f>
        <v/>
      </c>
      <c r="P2083">
        <f>IF(O2083="","",IF(O2083&gt;=1,O2083,0))</f>
        <v/>
      </c>
      <c r="Q2083" s="27">
        <f>IF(E2083="","",MAX(0,E2083-22))</f>
        <v/>
      </c>
      <c r="R2083" s="27">
        <f>IF(H2083=1,E2083,"")</f>
        <v/>
      </c>
      <c r="S2083" s="27">
        <f>IF(AND(H2083=1,J2083&lt;&gt;""),E2083-J2083,"")</f>
        <v/>
      </c>
      <c r="T2083">
        <f>IF(G2083="","",MONTH(G2083))</f>
        <v/>
      </c>
    </row>
    <row r="2084">
      <c r="A2084" s="24" t="n">
        <v>2020</v>
      </c>
      <c r="B2084" s="24" t="n">
        <v>3</v>
      </c>
      <c r="C2084" s="24" t="n">
        <v>27</v>
      </c>
      <c r="D2084" s="24" t="n">
        <v>19</v>
      </c>
      <c r="E2084" s="24" t="n">
        <v>11.94</v>
      </c>
      <c r="F2084" s="25">
        <f>IF($E2084="","",DATE(IF($A2084="",nominal_year,$A2084),$B2084,$C2084)+($D2084-IF(LEFT(hour_conv,1)="1",1,0))/24)</f>
        <v/>
      </c>
      <c r="G2084" s="26">
        <f>IF(F2084="","",INT(F2084))</f>
        <v/>
      </c>
      <c r="H2084">
        <f>IF(G2084="","",IF(AND(MONTH(G2084)*100+DAY(G2084)&gt;=season_lo,MONTH(G2084)*100+DAY(G2084)&lt;=season_hi),1,0))</f>
        <v/>
      </c>
      <c r="I2084">
        <f>IF(G2084="","",G2084-first_day+1)</f>
        <v/>
      </c>
      <c r="J2084" s="27">
        <f>IF(I2084="","",INDEX(Daily!$J$2:$J$421,I2084))</f>
        <v/>
      </c>
      <c r="K2084" s="27">
        <f>IF(J2084="","",J2084+cat_offset)</f>
        <v/>
      </c>
      <c r="L2084" s="27">
        <f>IF(J2084="","",MAX(0,E2084-J2084)^2)</f>
        <v/>
      </c>
      <c r="M2084" s="27">
        <f>IF(J2084="","",MAX(0,E2084-(J2084+twcdh_off))^2)</f>
        <v/>
      </c>
      <c r="N2084" s="27">
        <f>IF(E2084="","",MAX(0,E2084-swcdh_thr)^2)</f>
        <v/>
      </c>
      <c r="O2084">
        <f>IF(K2084="","",ROUND(E2084-K2084,0))</f>
        <v/>
      </c>
      <c r="P2084">
        <f>IF(O2084="","",IF(O2084&gt;=1,O2084,0))</f>
        <v/>
      </c>
      <c r="Q2084" s="27">
        <f>IF(E2084="","",MAX(0,E2084-22))</f>
        <v/>
      </c>
      <c r="R2084" s="27">
        <f>IF(H2084=1,E2084,"")</f>
        <v/>
      </c>
      <c r="S2084" s="27">
        <f>IF(AND(H2084=1,J2084&lt;&gt;""),E2084-J2084,"")</f>
        <v/>
      </c>
      <c r="T2084">
        <f>IF(G2084="","",MONTH(G2084))</f>
        <v/>
      </c>
    </row>
    <row r="2085">
      <c r="A2085" s="24" t="n">
        <v>2020</v>
      </c>
      <c r="B2085" s="24" t="n">
        <v>3</v>
      </c>
      <c r="C2085" s="24" t="n">
        <v>27</v>
      </c>
      <c r="D2085" s="24" t="n">
        <v>20</v>
      </c>
      <c r="E2085" s="24" t="n">
        <v>10.6</v>
      </c>
      <c r="F2085" s="25">
        <f>IF($E2085="","",DATE(IF($A2085="",nominal_year,$A2085),$B2085,$C2085)+($D2085-IF(LEFT(hour_conv,1)="1",1,0))/24)</f>
        <v/>
      </c>
      <c r="G2085" s="26">
        <f>IF(F2085="","",INT(F2085))</f>
        <v/>
      </c>
      <c r="H2085">
        <f>IF(G2085="","",IF(AND(MONTH(G2085)*100+DAY(G2085)&gt;=season_lo,MONTH(G2085)*100+DAY(G2085)&lt;=season_hi),1,0))</f>
        <v/>
      </c>
      <c r="I2085">
        <f>IF(G2085="","",G2085-first_day+1)</f>
        <v/>
      </c>
      <c r="J2085" s="27">
        <f>IF(I2085="","",INDEX(Daily!$J$2:$J$421,I2085))</f>
        <v/>
      </c>
      <c r="K2085" s="27">
        <f>IF(J2085="","",J2085+cat_offset)</f>
        <v/>
      </c>
      <c r="L2085" s="27">
        <f>IF(J2085="","",MAX(0,E2085-J2085)^2)</f>
        <v/>
      </c>
      <c r="M2085" s="27">
        <f>IF(J2085="","",MAX(0,E2085-(J2085+twcdh_off))^2)</f>
        <v/>
      </c>
      <c r="N2085" s="27">
        <f>IF(E2085="","",MAX(0,E2085-swcdh_thr)^2)</f>
        <v/>
      </c>
      <c r="O2085">
        <f>IF(K2085="","",ROUND(E2085-K2085,0))</f>
        <v/>
      </c>
      <c r="P2085">
        <f>IF(O2085="","",IF(O2085&gt;=1,O2085,0))</f>
        <v/>
      </c>
      <c r="Q2085" s="27">
        <f>IF(E2085="","",MAX(0,E2085-22))</f>
        <v/>
      </c>
      <c r="R2085" s="27">
        <f>IF(H2085=1,E2085,"")</f>
        <v/>
      </c>
      <c r="S2085" s="27">
        <f>IF(AND(H2085=1,J2085&lt;&gt;""),E2085-J2085,"")</f>
        <v/>
      </c>
      <c r="T2085">
        <f>IF(G2085="","",MONTH(G2085))</f>
        <v/>
      </c>
    </row>
    <row r="2086">
      <c r="A2086" s="24" t="n">
        <v>2020</v>
      </c>
      <c r="B2086" s="24" t="n">
        <v>3</v>
      </c>
      <c r="C2086" s="24" t="n">
        <v>27</v>
      </c>
      <c r="D2086" s="24" t="n">
        <v>21</v>
      </c>
      <c r="E2086" s="24" t="n">
        <v>10.22</v>
      </c>
      <c r="F2086" s="25">
        <f>IF($E2086="","",DATE(IF($A2086="",nominal_year,$A2086),$B2086,$C2086)+($D2086-IF(LEFT(hour_conv,1)="1",1,0))/24)</f>
        <v/>
      </c>
      <c r="G2086" s="26">
        <f>IF(F2086="","",INT(F2086))</f>
        <v/>
      </c>
      <c r="H2086">
        <f>IF(G2086="","",IF(AND(MONTH(G2086)*100+DAY(G2086)&gt;=season_lo,MONTH(G2086)*100+DAY(G2086)&lt;=season_hi),1,0))</f>
        <v/>
      </c>
      <c r="I2086">
        <f>IF(G2086="","",G2086-first_day+1)</f>
        <v/>
      </c>
      <c r="J2086" s="27">
        <f>IF(I2086="","",INDEX(Daily!$J$2:$J$421,I2086))</f>
        <v/>
      </c>
      <c r="K2086" s="27">
        <f>IF(J2086="","",J2086+cat_offset)</f>
        <v/>
      </c>
      <c r="L2086" s="27">
        <f>IF(J2086="","",MAX(0,E2086-J2086)^2)</f>
        <v/>
      </c>
      <c r="M2086" s="27">
        <f>IF(J2086="","",MAX(0,E2086-(J2086+twcdh_off))^2)</f>
        <v/>
      </c>
      <c r="N2086" s="27">
        <f>IF(E2086="","",MAX(0,E2086-swcdh_thr)^2)</f>
        <v/>
      </c>
      <c r="O2086">
        <f>IF(K2086="","",ROUND(E2086-K2086,0))</f>
        <v/>
      </c>
      <c r="P2086">
        <f>IF(O2086="","",IF(O2086&gt;=1,O2086,0))</f>
        <v/>
      </c>
      <c r="Q2086" s="27">
        <f>IF(E2086="","",MAX(0,E2086-22))</f>
        <v/>
      </c>
      <c r="R2086" s="27">
        <f>IF(H2086=1,E2086,"")</f>
        <v/>
      </c>
      <c r="S2086" s="27">
        <f>IF(AND(H2086=1,J2086&lt;&gt;""),E2086-J2086,"")</f>
        <v/>
      </c>
      <c r="T2086">
        <f>IF(G2086="","",MONTH(G2086))</f>
        <v/>
      </c>
    </row>
    <row r="2087">
      <c r="A2087" s="24" t="n">
        <v>2020</v>
      </c>
      <c r="B2087" s="24" t="n">
        <v>3</v>
      </c>
      <c r="C2087" s="24" t="n">
        <v>27</v>
      </c>
      <c r="D2087" s="24" t="n">
        <v>22</v>
      </c>
      <c r="E2087" s="24" t="n">
        <v>8.869999999999999</v>
      </c>
      <c r="F2087" s="25">
        <f>IF($E2087="","",DATE(IF($A2087="",nominal_year,$A2087),$B2087,$C2087)+($D2087-IF(LEFT(hour_conv,1)="1",1,0))/24)</f>
        <v/>
      </c>
      <c r="G2087" s="26">
        <f>IF(F2087="","",INT(F2087))</f>
        <v/>
      </c>
      <c r="H2087">
        <f>IF(G2087="","",IF(AND(MONTH(G2087)*100+DAY(G2087)&gt;=season_lo,MONTH(G2087)*100+DAY(G2087)&lt;=season_hi),1,0))</f>
        <v/>
      </c>
      <c r="I2087">
        <f>IF(G2087="","",G2087-first_day+1)</f>
        <v/>
      </c>
      <c r="J2087" s="27">
        <f>IF(I2087="","",INDEX(Daily!$J$2:$J$421,I2087))</f>
        <v/>
      </c>
      <c r="K2087" s="27">
        <f>IF(J2087="","",J2087+cat_offset)</f>
        <v/>
      </c>
      <c r="L2087" s="27">
        <f>IF(J2087="","",MAX(0,E2087-J2087)^2)</f>
        <v/>
      </c>
      <c r="M2087" s="27">
        <f>IF(J2087="","",MAX(0,E2087-(J2087+twcdh_off))^2)</f>
        <v/>
      </c>
      <c r="N2087" s="27">
        <f>IF(E2087="","",MAX(0,E2087-swcdh_thr)^2)</f>
        <v/>
      </c>
      <c r="O2087">
        <f>IF(K2087="","",ROUND(E2087-K2087,0))</f>
        <v/>
      </c>
      <c r="P2087">
        <f>IF(O2087="","",IF(O2087&gt;=1,O2087,0))</f>
        <v/>
      </c>
      <c r="Q2087" s="27">
        <f>IF(E2087="","",MAX(0,E2087-22))</f>
        <v/>
      </c>
      <c r="R2087" s="27">
        <f>IF(H2087=1,E2087,"")</f>
        <v/>
      </c>
      <c r="S2087" s="27">
        <f>IF(AND(H2087=1,J2087&lt;&gt;""),E2087-J2087,"")</f>
        <v/>
      </c>
      <c r="T2087">
        <f>IF(G2087="","",MONTH(G2087))</f>
        <v/>
      </c>
    </row>
    <row r="2088">
      <c r="A2088" s="24" t="n">
        <v>2020</v>
      </c>
      <c r="B2088" s="24" t="n">
        <v>3</v>
      </c>
      <c r="C2088" s="24" t="n">
        <v>27</v>
      </c>
      <c r="D2088" s="24" t="n">
        <v>23</v>
      </c>
      <c r="E2088" s="24" t="n">
        <v>7.66</v>
      </c>
      <c r="F2088" s="25">
        <f>IF($E2088="","",DATE(IF($A2088="",nominal_year,$A2088),$B2088,$C2088)+($D2088-IF(LEFT(hour_conv,1)="1",1,0))/24)</f>
        <v/>
      </c>
      <c r="G2088" s="26">
        <f>IF(F2088="","",INT(F2088))</f>
        <v/>
      </c>
      <c r="H2088">
        <f>IF(G2088="","",IF(AND(MONTH(G2088)*100+DAY(G2088)&gt;=season_lo,MONTH(G2088)*100+DAY(G2088)&lt;=season_hi),1,0))</f>
        <v/>
      </c>
      <c r="I2088">
        <f>IF(G2088="","",G2088-first_day+1)</f>
        <v/>
      </c>
      <c r="J2088" s="27">
        <f>IF(I2088="","",INDEX(Daily!$J$2:$J$421,I2088))</f>
        <v/>
      </c>
      <c r="K2088" s="27">
        <f>IF(J2088="","",J2088+cat_offset)</f>
        <v/>
      </c>
      <c r="L2088" s="27">
        <f>IF(J2088="","",MAX(0,E2088-J2088)^2)</f>
        <v/>
      </c>
      <c r="M2088" s="27">
        <f>IF(J2088="","",MAX(0,E2088-(J2088+twcdh_off))^2)</f>
        <v/>
      </c>
      <c r="N2088" s="27">
        <f>IF(E2088="","",MAX(0,E2088-swcdh_thr)^2)</f>
        <v/>
      </c>
      <c r="O2088">
        <f>IF(K2088="","",ROUND(E2088-K2088,0))</f>
        <v/>
      </c>
      <c r="P2088">
        <f>IF(O2088="","",IF(O2088&gt;=1,O2088,0))</f>
        <v/>
      </c>
      <c r="Q2088" s="27">
        <f>IF(E2088="","",MAX(0,E2088-22))</f>
        <v/>
      </c>
      <c r="R2088" s="27">
        <f>IF(H2088=1,E2088,"")</f>
        <v/>
      </c>
      <c r="S2088" s="27">
        <f>IF(AND(H2088=1,J2088&lt;&gt;""),E2088-J2088,"")</f>
        <v/>
      </c>
      <c r="T2088">
        <f>IF(G2088="","",MONTH(G2088))</f>
        <v/>
      </c>
    </row>
    <row r="2089">
      <c r="A2089" s="24" t="n">
        <v>2020</v>
      </c>
      <c r="B2089" s="24" t="n">
        <v>3</v>
      </c>
      <c r="C2089" s="24" t="n">
        <v>27</v>
      </c>
      <c r="D2089" s="24" t="n">
        <v>24</v>
      </c>
      <c r="E2089" s="24" t="n">
        <v>6.6</v>
      </c>
      <c r="F2089" s="25">
        <f>IF($E2089="","",DATE(IF($A2089="",nominal_year,$A2089),$B2089,$C2089)+($D2089-IF(LEFT(hour_conv,1)="1",1,0))/24)</f>
        <v/>
      </c>
      <c r="G2089" s="26">
        <f>IF(F2089="","",INT(F2089))</f>
        <v/>
      </c>
      <c r="H2089">
        <f>IF(G2089="","",IF(AND(MONTH(G2089)*100+DAY(G2089)&gt;=season_lo,MONTH(G2089)*100+DAY(G2089)&lt;=season_hi),1,0))</f>
        <v/>
      </c>
      <c r="I2089">
        <f>IF(G2089="","",G2089-first_day+1)</f>
        <v/>
      </c>
      <c r="J2089" s="27">
        <f>IF(I2089="","",INDEX(Daily!$J$2:$J$421,I2089))</f>
        <v/>
      </c>
      <c r="K2089" s="27">
        <f>IF(J2089="","",J2089+cat_offset)</f>
        <v/>
      </c>
      <c r="L2089" s="27">
        <f>IF(J2089="","",MAX(0,E2089-J2089)^2)</f>
        <v/>
      </c>
      <c r="M2089" s="27">
        <f>IF(J2089="","",MAX(0,E2089-(J2089+twcdh_off))^2)</f>
        <v/>
      </c>
      <c r="N2089" s="27">
        <f>IF(E2089="","",MAX(0,E2089-swcdh_thr)^2)</f>
        <v/>
      </c>
      <c r="O2089">
        <f>IF(K2089="","",ROUND(E2089-K2089,0))</f>
        <v/>
      </c>
      <c r="P2089">
        <f>IF(O2089="","",IF(O2089&gt;=1,O2089,0))</f>
        <v/>
      </c>
      <c r="Q2089" s="27">
        <f>IF(E2089="","",MAX(0,E2089-22))</f>
        <v/>
      </c>
      <c r="R2089" s="27">
        <f>IF(H2089=1,E2089,"")</f>
        <v/>
      </c>
      <c r="S2089" s="27">
        <f>IF(AND(H2089=1,J2089&lt;&gt;""),E2089-J2089,"")</f>
        <v/>
      </c>
      <c r="T2089">
        <f>IF(G2089="","",MONTH(G2089))</f>
        <v/>
      </c>
    </row>
    <row r="2090">
      <c r="A2090" s="24" t="n">
        <v>2020</v>
      </c>
      <c r="B2090" s="24" t="n">
        <v>3</v>
      </c>
      <c r="C2090" s="24" t="n">
        <v>28</v>
      </c>
      <c r="D2090" s="24" t="n">
        <v>1</v>
      </c>
      <c r="E2090" s="24" t="n">
        <v>6.68</v>
      </c>
      <c r="F2090" s="25">
        <f>IF($E2090="","",DATE(IF($A2090="",nominal_year,$A2090),$B2090,$C2090)+($D2090-IF(LEFT(hour_conv,1)="1",1,0))/24)</f>
        <v/>
      </c>
      <c r="G2090" s="26">
        <f>IF(F2090="","",INT(F2090))</f>
        <v/>
      </c>
      <c r="H2090">
        <f>IF(G2090="","",IF(AND(MONTH(G2090)*100+DAY(G2090)&gt;=season_lo,MONTH(G2090)*100+DAY(G2090)&lt;=season_hi),1,0))</f>
        <v/>
      </c>
      <c r="I2090">
        <f>IF(G2090="","",G2090-first_day+1)</f>
        <v/>
      </c>
      <c r="J2090" s="27">
        <f>IF(I2090="","",INDEX(Daily!$J$2:$J$421,I2090))</f>
        <v/>
      </c>
      <c r="K2090" s="27">
        <f>IF(J2090="","",J2090+cat_offset)</f>
        <v/>
      </c>
      <c r="L2090" s="27">
        <f>IF(J2090="","",MAX(0,E2090-J2090)^2)</f>
        <v/>
      </c>
      <c r="M2090" s="27">
        <f>IF(J2090="","",MAX(0,E2090-(J2090+twcdh_off))^2)</f>
        <v/>
      </c>
      <c r="N2090" s="27">
        <f>IF(E2090="","",MAX(0,E2090-swcdh_thr)^2)</f>
        <v/>
      </c>
      <c r="O2090">
        <f>IF(K2090="","",ROUND(E2090-K2090,0))</f>
        <v/>
      </c>
      <c r="P2090">
        <f>IF(O2090="","",IF(O2090&gt;=1,O2090,0))</f>
        <v/>
      </c>
      <c r="Q2090" s="27">
        <f>IF(E2090="","",MAX(0,E2090-22))</f>
        <v/>
      </c>
      <c r="R2090" s="27">
        <f>IF(H2090=1,E2090,"")</f>
        <v/>
      </c>
      <c r="S2090" s="27">
        <f>IF(AND(H2090=1,J2090&lt;&gt;""),E2090-J2090,"")</f>
        <v/>
      </c>
      <c r="T2090">
        <f>IF(G2090="","",MONTH(G2090))</f>
        <v/>
      </c>
    </row>
    <row r="2091">
      <c r="A2091" s="24" t="n">
        <v>2020</v>
      </c>
      <c r="B2091" s="24" t="n">
        <v>3</v>
      </c>
      <c r="C2091" s="24" t="n">
        <v>28</v>
      </c>
      <c r="D2091" s="24" t="n">
        <v>2</v>
      </c>
      <c r="E2091" s="24" t="n">
        <v>6.21</v>
      </c>
      <c r="F2091" s="25">
        <f>IF($E2091="","",DATE(IF($A2091="",nominal_year,$A2091),$B2091,$C2091)+($D2091-IF(LEFT(hour_conv,1)="1",1,0))/24)</f>
        <v/>
      </c>
      <c r="G2091" s="26">
        <f>IF(F2091="","",INT(F2091))</f>
        <v/>
      </c>
      <c r="H2091">
        <f>IF(G2091="","",IF(AND(MONTH(G2091)*100+DAY(G2091)&gt;=season_lo,MONTH(G2091)*100+DAY(G2091)&lt;=season_hi),1,0))</f>
        <v/>
      </c>
      <c r="I2091">
        <f>IF(G2091="","",G2091-first_day+1)</f>
        <v/>
      </c>
      <c r="J2091" s="27">
        <f>IF(I2091="","",INDEX(Daily!$J$2:$J$421,I2091))</f>
        <v/>
      </c>
      <c r="K2091" s="27">
        <f>IF(J2091="","",J2091+cat_offset)</f>
        <v/>
      </c>
      <c r="L2091" s="27">
        <f>IF(J2091="","",MAX(0,E2091-J2091)^2)</f>
        <v/>
      </c>
      <c r="M2091" s="27">
        <f>IF(J2091="","",MAX(0,E2091-(J2091+twcdh_off))^2)</f>
        <v/>
      </c>
      <c r="N2091" s="27">
        <f>IF(E2091="","",MAX(0,E2091-swcdh_thr)^2)</f>
        <v/>
      </c>
      <c r="O2091">
        <f>IF(K2091="","",ROUND(E2091-K2091,0))</f>
        <v/>
      </c>
      <c r="P2091">
        <f>IF(O2091="","",IF(O2091&gt;=1,O2091,0))</f>
        <v/>
      </c>
      <c r="Q2091" s="27">
        <f>IF(E2091="","",MAX(0,E2091-22))</f>
        <v/>
      </c>
      <c r="R2091" s="27">
        <f>IF(H2091=1,E2091,"")</f>
        <v/>
      </c>
      <c r="S2091" s="27">
        <f>IF(AND(H2091=1,J2091&lt;&gt;""),E2091-J2091,"")</f>
        <v/>
      </c>
      <c r="T2091">
        <f>IF(G2091="","",MONTH(G2091))</f>
        <v/>
      </c>
    </row>
    <row r="2092">
      <c r="A2092" s="24" t="n">
        <v>2020</v>
      </c>
      <c r="B2092" s="24" t="n">
        <v>3</v>
      </c>
      <c r="C2092" s="24" t="n">
        <v>28</v>
      </c>
      <c r="D2092" s="24" t="n">
        <v>3</v>
      </c>
      <c r="E2092" s="24" t="n">
        <v>5.76</v>
      </c>
      <c r="F2092" s="25">
        <f>IF($E2092="","",DATE(IF($A2092="",nominal_year,$A2092),$B2092,$C2092)+($D2092-IF(LEFT(hour_conv,1)="1",1,0))/24)</f>
        <v/>
      </c>
      <c r="G2092" s="26">
        <f>IF(F2092="","",INT(F2092))</f>
        <v/>
      </c>
      <c r="H2092">
        <f>IF(G2092="","",IF(AND(MONTH(G2092)*100+DAY(G2092)&gt;=season_lo,MONTH(G2092)*100+DAY(G2092)&lt;=season_hi),1,0))</f>
        <v/>
      </c>
      <c r="I2092">
        <f>IF(G2092="","",G2092-first_day+1)</f>
        <v/>
      </c>
      <c r="J2092" s="27">
        <f>IF(I2092="","",INDEX(Daily!$J$2:$J$421,I2092))</f>
        <v/>
      </c>
      <c r="K2092" s="27">
        <f>IF(J2092="","",J2092+cat_offset)</f>
        <v/>
      </c>
      <c r="L2092" s="27">
        <f>IF(J2092="","",MAX(0,E2092-J2092)^2)</f>
        <v/>
      </c>
      <c r="M2092" s="27">
        <f>IF(J2092="","",MAX(0,E2092-(J2092+twcdh_off))^2)</f>
        <v/>
      </c>
      <c r="N2092" s="27">
        <f>IF(E2092="","",MAX(0,E2092-swcdh_thr)^2)</f>
        <v/>
      </c>
      <c r="O2092">
        <f>IF(K2092="","",ROUND(E2092-K2092,0))</f>
        <v/>
      </c>
      <c r="P2092">
        <f>IF(O2092="","",IF(O2092&gt;=1,O2092,0))</f>
        <v/>
      </c>
      <c r="Q2092" s="27">
        <f>IF(E2092="","",MAX(0,E2092-22))</f>
        <v/>
      </c>
      <c r="R2092" s="27">
        <f>IF(H2092=1,E2092,"")</f>
        <v/>
      </c>
      <c r="S2092" s="27">
        <f>IF(AND(H2092=1,J2092&lt;&gt;""),E2092-J2092,"")</f>
        <v/>
      </c>
      <c r="T2092">
        <f>IF(G2092="","",MONTH(G2092))</f>
        <v/>
      </c>
    </row>
    <row r="2093">
      <c r="A2093" s="24" t="n">
        <v>2020</v>
      </c>
      <c r="B2093" s="24" t="n">
        <v>3</v>
      </c>
      <c r="C2093" s="24" t="n">
        <v>28</v>
      </c>
      <c r="D2093" s="24" t="n">
        <v>4</v>
      </c>
      <c r="E2093" s="24" t="n">
        <v>5.39</v>
      </c>
      <c r="F2093" s="25">
        <f>IF($E2093="","",DATE(IF($A2093="",nominal_year,$A2093),$B2093,$C2093)+($D2093-IF(LEFT(hour_conv,1)="1",1,0))/24)</f>
        <v/>
      </c>
      <c r="G2093" s="26">
        <f>IF(F2093="","",INT(F2093))</f>
        <v/>
      </c>
      <c r="H2093">
        <f>IF(G2093="","",IF(AND(MONTH(G2093)*100+DAY(G2093)&gt;=season_lo,MONTH(G2093)*100+DAY(G2093)&lt;=season_hi),1,0))</f>
        <v/>
      </c>
      <c r="I2093">
        <f>IF(G2093="","",G2093-first_day+1)</f>
        <v/>
      </c>
      <c r="J2093" s="27">
        <f>IF(I2093="","",INDEX(Daily!$J$2:$J$421,I2093))</f>
        <v/>
      </c>
      <c r="K2093" s="27">
        <f>IF(J2093="","",J2093+cat_offset)</f>
        <v/>
      </c>
      <c r="L2093" s="27">
        <f>IF(J2093="","",MAX(0,E2093-J2093)^2)</f>
        <v/>
      </c>
      <c r="M2093" s="27">
        <f>IF(J2093="","",MAX(0,E2093-(J2093+twcdh_off))^2)</f>
        <v/>
      </c>
      <c r="N2093" s="27">
        <f>IF(E2093="","",MAX(0,E2093-swcdh_thr)^2)</f>
        <v/>
      </c>
      <c r="O2093">
        <f>IF(K2093="","",ROUND(E2093-K2093,0))</f>
        <v/>
      </c>
      <c r="P2093">
        <f>IF(O2093="","",IF(O2093&gt;=1,O2093,0))</f>
        <v/>
      </c>
      <c r="Q2093" s="27">
        <f>IF(E2093="","",MAX(0,E2093-22))</f>
        <v/>
      </c>
      <c r="R2093" s="27">
        <f>IF(H2093=1,E2093,"")</f>
        <v/>
      </c>
      <c r="S2093" s="27">
        <f>IF(AND(H2093=1,J2093&lt;&gt;""),E2093-J2093,"")</f>
        <v/>
      </c>
      <c r="T2093">
        <f>IF(G2093="","",MONTH(G2093))</f>
        <v/>
      </c>
    </row>
    <row r="2094">
      <c r="A2094" s="24" t="n">
        <v>2020</v>
      </c>
      <c r="B2094" s="24" t="n">
        <v>3</v>
      </c>
      <c r="C2094" s="24" t="n">
        <v>28</v>
      </c>
      <c r="D2094" s="24" t="n">
        <v>5</v>
      </c>
      <c r="E2094" s="24" t="n">
        <v>5.74</v>
      </c>
      <c r="F2094" s="25">
        <f>IF($E2094="","",DATE(IF($A2094="",nominal_year,$A2094),$B2094,$C2094)+($D2094-IF(LEFT(hour_conv,1)="1",1,0))/24)</f>
        <v/>
      </c>
      <c r="G2094" s="26">
        <f>IF(F2094="","",INT(F2094))</f>
        <v/>
      </c>
      <c r="H2094">
        <f>IF(G2094="","",IF(AND(MONTH(G2094)*100+DAY(G2094)&gt;=season_lo,MONTH(G2094)*100+DAY(G2094)&lt;=season_hi),1,0))</f>
        <v/>
      </c>
      <c r="I2094">
        <f>IF(G2094="","",G2094-first_day+1)</f>
        <v/>
      </c>
      <c r="J2094" s="27">
        <f>IF(I2094="","",INDEX(Daily!$J$2:$J$421,I2094))</f>
        <v/>
      </c>
      <c r="K2094" s="27">
        <f>IF(J2094="","",J2094+cat_offset)</f>
        <v/>
      </c>
      <c r="L2094" s="27">
        <f>IF(J2094="","",MAX(0,E2094-J2094)^2)</f>
        <v/>
      </c>
      <c r="M2094" s="27">
        <f>IF(J2094="","",MAX(0,E2094-(J2094+twcdh_off))^2)</f>
        <v/>
      </c>
      <c r="N2094" s="27">
        <f>IF(E2094="","",MAX(0,E2094-swcdh_thr)^2)</f>
        <v/>
      </c>
      <c r="O2094">
        <f>IF(K2094="","",ROUND(E2094-K2094,0))</f>
        <v/>
      </c>
      <c r="P2094">
        <f>IF(O2094="","",IF(O2094&gt;=1,O2094,0))</f>
        <v/>
      </c>
      <c r="Q2094" s="27">
        <f>IF(E2094="","",MAX(0,E2094-22))</f>
        <v/>
      </c>
      <c r="R2094" s="27">
        <f>IF(H2094=1,E2094,"")</f>
        <v/>
      </c>
      <c r="S2094" s="27">
        <f>IF(AND(H2094=1,J2094&lt;&gt;""),E2094-J2094,"")</f>
        <v/>
      </c>
      <c r="T2094">
        <f>IF(G2094="","",MONTH(G2094))</f>
        <v/>
      </c>
    </row>
    <row r="2095">
      <c r="A2095" s="24" t="n">
        <v>2020</v>
      </c>
      <c r="B2095" s="24" t="n">
        <v>3</v>
      </c>
      <c r="C2095" s="24" t="n">
        <v>28</v>
      </c>
      <c r="D2095" s="24" t="n">
        <v>6</v>
      </c>
      <c r="E2095" s="24" t="n">
        <v>5.86</v>
      </c>
      <c r="F2095" s="25">
        <f>IF($E2095="","",DATE(IF($A2095="",nominal_year,$A2095),$B2095,$C2095)+($D2095-IF(LEFT(hour_conv,1)="1",1,0))/24)</f>
        <v/>
      </c>
      <c r="G2095" s="26">
        <f>IF(F2095="","",INT(F2095))</f>
        <v/>
      </c>
      <c r="H2095">
        <f>IF(G2095="","",IF(AND(MONTH(G2095)*100+DAY(G2095)&gt;=season_lo,MONTH(G2095)*100+DAY(G2095)&lt;=season_hi),1,0))</f>
        <v/>
      </c>
      <c r="I2095">
        <f>IF(G2095="","",G2095-first_day+1)</f>
        <v/>
      </c>
      <c r="J2095" s="27">
        <f>IF(I2095="","",INDEX(Daily!$J$2:$J$421,I2095))</f>
        <v/>
      </c>
      <c r="K2095" s="27">
        <f>IF(J2095="","",J2095+cat_offset)</f>
        <v/>
      </c>
      <c r="L2095" s="27">
        <f>IF(J2095="","",MAX(0,E2095-J2095)^2)</f>
        <v/>
      </c>
      <c r="M2095" s="27">
        <f>IF(J2095="","",MAX(0,E2095-(J2095+twcdh_off))^2)</f>
        <v/>
      </c>
      <c r="N2095" s="27">
        <f>IF(E2095="","",MAX(0,E2095-swcdh_thr)^2)</f>
        <v/>
      </c>
      <c r="O2095">
        <f>IF(K2095="","",ROUND(E2095-K2095,0))</f>
        <v/>
      </c>
      <c r="P2095">
        <f>IF(O2095="","",IF(O2095&gt;=1,O2095,0))</f>
        <v/>
      </c>
      <c r="Q2095" s="27">
        <f>IF(E2095="","",MAX(0,E2095-22))</f>
        <v/>
      </c>
      <c r="R2095" s="27">
        <f>IF(H2095=1,E2095,"")</f>
        <v/>
      </c>
      <c r="S2095" s="27">
        <f>IF(AND(H2095=1,J2095&lt;&gt;""),E2095-J2095,"")</f>
        <v/>
      </c>
      <c r="T2095">
        <f>IF(G2095="","",MONTH(G2095))</f>
        <v/>
      </c>
    </row>
    <row r="2096">
      <c r="A2096" s="24" t="n">
        <v>2020</v>
      </c>
      <c r="B2096" s="24" t="n">
        <v>3</v>
      </c>
      <c r="C2096" s="24" t="n">
        <v>28</v>
      </c>
      <c r="D2096" s="24" t="n">
        <v>7</v>
      </c>
      <c r="E2096" s="24" t="n">
        <v>6.99</v>
      </c>
      <c r="F2096" s="25">
        <f>IF($E2096="","",DATE(IF($A2096="",nominal_year,$A2096),$B2096,$C2096)+($D2096-IF(LEFT(hour_conv,1)="1",1,0))/24)</f>
        <v/>
      </c>
      <c r="G2096" s="26">
        <f>IF(F2096="","",INT(F2096))</f>
        <v/>
      </c>
      <c r="H2096">
        <f>IF(G2096="","",IF(AND(MONTH(G2096)*100+DAY(G2096)&gt;=season_lo,MONTH(G2096)*100+DAY(G2096)&lt;=season_hi),1,0))</f>
        <v/>
      </c>
      <c r="I2096">
        <f>IF(G2096="","",G2096-first_day+1)</f>
        <v/>
      </c>
      <c r="J2096" s="27">
        <f>IF(I2096="","",INDEX(Daily!$J$2:$J$421,I2096))</f>
        <v/>
      </c>
      <c r="K2096" s="27">
        <f>IF(J2096="","",J2096+cat_offset)</f>
        <v/>
      </c>
      <c r="L2096" s="27">
        <f>IF(J2096="","",MAX(0,E2096-J2096)^2)</f>
        <v/>
      </c>
      <c r="M2096" s="27">
        <f>IF(J2096="","",MAX(0,E2096-(J2096+twcdh_off))^2)</f>
        <v/>
      </c>
      <c r="N2096" s="27">
        <f>IF(E2096="","",MAX(0,E2096-swcdh_thr)^2)</f>
        <v/>
      </c>
      <c r="O2096">
        <f>IF(K2096="","",ROUND(E2096-K2096,0))</f>
        <v/>
      </c>
      <c r="P2096">
        <f>IF(O2096="","",IF(O2096&gt;=1,O2096,0))</f>
        <v/>
      </c>
      <c r="Q2096" s="27">
        <f>IF(E2096="","",MAX(0,E2096-22))</f>
        <v/>
      </c>
      <c r="R2096" s="27">
        <f>IF(H2096=1,E2096,"")</f>
        <v/>
      </c>
      <c r="S2096" s="27">
        <f>IF(AND(H2096=1,J2096&lt;&gt;""),E2096-J2096,"")</f>
        <v/>
      </c>
      <c r="T2096">
        <f>IF(G2096="","",MONTH(G2096))</f>
        <v/>
      </c>
    </row>
    <row r="2097">
      <c r="A2097" s="24" t="n">
        <v>2020</v>
      </c>
      <c r="B2097" s="24" t="n">
        <v>3</v>
      </c>
      <c r="C2097" s="24" t="n">
        <v>28</v>
      </c>
      <c r="D2097" s="24" t="n">
        <v>8</v>
      </c>
      <c r="E2097" s="24" t="n">
        <v>7.36</v>
      </c>
      <c r="F2097" s="25">
        <f>IF($E2097="","",DATE(IF($A2097="",nominal_year,$A2097),$B2097,$C2097)+($D2097-IF(LEFT(hour_conv,1)="1",1,0))/24)</f>
        <v/>
      </c>
      <c r="G2097" s="26">
        <f>IF(F2097="","",INT(F2097))</f>
        <v/>
      </c>
      <c r="H2097">
        <f>IF(G2097="","",IF(AND(MONTH(G2097)*100+DAY(G2097)&gt;=season_lo,MONTH(G2097)*100+DAY(G2097)&lt;=season_hi),1,0))</f>
        <v/>
      </c>
      <c r="I2097">
        <f>IF(G2097="","",G2097-first_day+1)</f>
        <v/>
      </c>
      <c r="J2097" s="27">
        <f>IF(I2097="","",INDEX(Daily!$J$2:$J$421,I2097))</f>
        <v/>
      </c>
      <c r="K2097" s="27">
        <f>IF(J2097="","",J2097+cat_offset)</f>
        <v/>
      </c>
      <c r="L2097" s="27">
        <f>IF(J2097="","",MAX(0,E2097-J2097)^2)</f>
        <v/>
      </c>
      <c r="M2097" s="27">
        <f>IF(J2097="","",MAX(0,E2097-(J2097+twcdh_off))^2)</f>
        <v/>
      </c>
      <c r="N2097" s="27">
        <f>IF(E2097="","",MAX(0,E2097-swcdh_thr)^2)</f>
        <v/>
      </c>
      <c r="O2097">
        <f>IF(K2097="","",ROUND(E2097-K2097,0))</f>
        <v/>
      </c>
      <c r="P2097">
        <f>IF(O2097="","",IF(O2097&gt;=1,O2097,0))</f>
        <v/>
      </c>
      <c r="Q2097" s="27">
        <f>IF(E2097="","",MAX(0,E2097-22))</f>
        <v/>
      </c>
      <c r="R2097" s="27">
        <f>IF(H2097=1,E2097,"")</f>
        <v/>
      </c>
      <c r="S2097" s="27">
        <f>IF(AND(H2097=1,J2097&lt;&gt;""),E2097-J2097,"")</f>
        <v/>
      </c>
      <c r="T2097">
        <f>IF(G2097="","",MONTH(G2097))</f>
        <v/>
      </c>
    </row>
    <row r="2098">
      <c r="A2098" s="24" t="n">
        <v>2020</v>
      </c>
      <c r="B2098" s="24" t="n">
        <v>3</v>
      </c>
      <c r="C2098" s="24" t="n">
        <v>28</v>
      </c>
      <c r="D2098" s="24" t="n">
        <v>9</v>
      </c>
      <c r="E2098" s="24" t="n">
        <v>7.56</v>
      </c>
      <c r="F2098" s="25">
        <f>IF($E2098="","",DATE(IF($A2098="",nominal_year,$A2098),$B2098,$C2098)+($D2098-IF(LEFT(hour_conv,1)="1",1,0))/24)</f>
        <v/>
      </c>
      <c r="G2098" s="26">
        <f>IF(F2098="","",INT(F2098))</f>
        <v/>
      </c>
      <c r="H2098">
        <f>IF(G2098="","",IF(AND(MONTH(G2098)*100+DAY(G2098)&gt;=season_lo,MONTH(G2098)*100+DAY(G2098)&lt;=season_hi),1,0))</f>
        <v/>
      </c>
      <c r="I2098">
        <f>IF(G2098="","",G2098-first_day+1)</f>
        <v/>
      </c>
      <c r="J2098" s="27">
        <f>IF(I2098="","",INDEX(Daily!$J$2:$J$421,I2098))</f>
        <v/>
      </c>
      <c r="K2098" s="27">
        <f>IF(J2098="","",J2098+cat_offset)</f>
        <v/>
      </c>
      <c r="L2098" s="27">
        <f>IF(J2098="","",MAX(0,E2098-J2098)^2)</f>
        <v/>
      </c>
      <c r="M2098" s="27">
        <f>IF(J2098="","",MAX(0,E2098-(J2098+twcdh_off))^2)</f>
        <v/>
      </c>
      <c r="N2098" s="27">
        <f>IF(E2098="","",MAX(0,E2098-swcdh_thr)^2)</f>
        <v/>
      </c>
      <c r="O2098">
        <f>IF(K2098="","",ROUND(E2098-K2098,0))</f>
        <v/>
      </c>
      <c r="P2098">
        <f>IF(O2098="","",IF(O2098&gt;=1,O2098,0))</f>
        <v/>
      </c>
      <c r="Q2098" s="27">
        <f>IF(E2098="","",MAX(0,E2098-22))</f>
        <v/>
      </c>
      <c r="R2098" s="27">
        <f>IF(H2098=1,E2098,"")</f>
        <v/>
      </c>
      <c r="S2098" s="27">
        <f>IF(AND(H2098=1,J2098&lt;&gt;""),E2098-J2098,"")</f>
        <v/>
      </c>
      <c r="T2098">
        <f>IF(G2098="","",MONTH(G2098))</f>
        <v/>
      </c>
    </row>
    <row r="2099">
      <c r="A2099" s="24" t="n">
        <v>2020</v>
      </c>
      <c r="B2099" s="24" t="n">
        <v>3</v>
      </c>
      <c r="C2099" s="24" t="n">
        <v>28</v>
      </c>
      <c r="D2099" s="24" t="n">
        <v>10</v>
      </c>
      <c r="E2099" s="24" t="n">
        <v>10.03</v>
      </c>
      <c r="F2099" s="25">
        <f>IF($E2099="","",DATE(IF($A2099="",nominal_year,$A2099),$B2099,$C2099)+($D2099-IF(LEFT(hour_conv,1)="1",1,0))/24)</f>
        <v/>
      </c>
      <c r="G2099" s="26">
        <f>IF(F2099="","",INT(F2099))</f>
        <v/>
      </c>
      <c r="H2099">
        <f>IF(G2099="","",IF(AND(MONTH(G2099)*100+DAY(G2099)&gt;=season_lo,MONTH(G2099)*100+DAY(G2099)&lt;=season_hi),1,0))</f>
        <v/>
      </c>
      <c r="I2099">
        <f>IF(G2099="","",G2099-first_day+1)</f>
        <v/>
      </c>
      <c r="J2099" s="27">
        <f>IF(I2099="","",INDEX(Daily!$J$2:$J$421,I2099))</f>
        <v/>
      </c>
      <c r="K2099" s="27">
        <f>IF(J2099="","",J2099+cat_offset)</f>
        <v/>
      </c>
      <c r="L2099" s="27">
        <f>IF(J2099="","",MAX(0,E2099-J2099)^2)</f>
        <v/>
      </c>
      <c r="M2099" s="27">
        <f>IF(J2099="","",MAX(0,E2099-(J2099+twcdh_off))^2)</f>
        <v/>
      </c>
      <c r="N2099" s="27">
        <f>IF(E2099="","",MAX(0,E2099-swcdh_thr)^2)</f>
        <v/>
      </c>
      <c r="O2099">
        <f>IF(K2099="","",ROUND(E2099-K2099,0))</f>
        <v/>
      </c>
      <c r="P2099">
        <f>IF(O2099="","",IF(O2099&gt;=1,O2099,0))</f>
        <v/>
      </c>
      <c r="Q2099" s="27">
        <f>IF(E2099="","",MAX(0,E2099-22))</f>
        <v/>
      </c>
      <c r="R2099" s="27">
        <f>IF(H2099=1,E2099,"")</f>
        <v/>
      </c>
      <c r="S2099" s="27">
        <f>IF(AND(H2099=1,J2099&lt;&gt;""),E2099-J2099,"")</f>
        <v/>
      </c>
      <c r="T2099">
        <f>IF(G2099="","",MONTH(G2099))</f>
        <v/>
      </c>
    </row>
    <row r="2100">
      <c r="A2100" s="24" t="n">
        <v>2020</v>
      </c>
      <c r="B2100" s="24" t="n">
        <v>3</v>
      </c>
      <c r="C2100" s="24" t="n">
        <v>28</v>
      </c>
      <c r="D2100" s="24" t="n">
        <v>11</v>
      </c>
      <c r="E2100" s="24" t="n">
        <v>10.64</v>
      </c>
      <c r="F2100" s="25">
        <f>IF($E2100="","",DATE(IF($A2100="",nominal_year,$A2100),$B2100,$C2100)+($D2100-IF(LEFT(hour_conv,1)="1",1,0))/24)</f>
        <v/>
      </c>
      <c r="G2100" s="26">
        <f>IF(F2100="","",INT(F2100))</f>
        <v/>
      </c>
      <c r="H2100">
        <f>IF(G2100="","",IF(AND(MONTH(G2100)*100+DAY(G2100)&gt;=season_lo,MONTH(G2100)*100+DAY(G2100)&lt;=season_hi),1,0))</f>
        <v/>
      </c>
      <c r="I2100">
        <f>IF(G2100="","",G2100-first_day+1)</f>
        <v/>
      </c>
      <c r="J2100" s="27">
        <f>IF(I2100="","",INDEX(Daily!$J$2:$J$421,I2100))</f>
        <v/>
      </c>
      <c r="K2100" s="27">
        <f>IF(J2100="","",J2100+cat_offset)</f>
        <v/>
      </c>
      <c r="L2100" s="27">
        <f>IF(J2100="","",MAX(0,E2100-J2100)^2)</f>
        <v/>
      </c>
      <c r="M2100" s="27">
        <f>IF(J2100="","",MAX(0,E2100-(J2100+twcdh_off))^2)</f>
        <v/>
      </c>
      <c r="N2100" s="27">
        <f>IF(E2100="","",MAX(0,E2100-swcdh_thr)^2)</f>
        <v/>
      </c>
      <c r="O2100">
        <f>IF(K2100="","",ROUND(E2100-K2100,0))</f>
        <v/>
      </c>
      <c r="P2100">
        <f>IF(O2100="","",IF(O2100&gt;=1,O2100,0))</f>
        <v/>
      </c>
      <c r="Q2100" s="27">
        <f>IF(E2100="","",MAX(0,E2100-22))</f>
        <v/>
      </c>
      <c r="R2100" s="27">
        <f>IF(H2100=1,E2100,"")</f>
        <v/>
      </c>
      <c r="S2100" s="27">
        <f>IF(AND(H2100=1,J2100&lt;&gt;""),E2100-J2100,"")</f>
        <v/>
      </c>
      <c r="T2100">
        <f>IF(G2100="","",MONTH(G2100))</f>
        <v/>
      </c>
    </row>
    <row r="2101">
      <c r="A2101" s="24" t="n">
        <v>2020</v>
      </c>
      <c r="B2101" s="24" t="n">
        <v>3</v>
      </c>
      <c r="C2101" s="24" t="n">
        <v>28</v>
      </c>
      <c r="D2101" s="24" t="n">
        <v>12</v>
      </c>
      <c r="E2101" s="24" t="n">
        <v>11.15</v>
      </c>
      <c r="F2101" s="25">
        <f>IF($E2101="","",DATE(IF($A2101="",nominal_year,$A2101),$B2101,$C2101)+($D2101-IF(LEFT(hour_conv,1)="1",1,0))/24)</f>
        <v/>
      </c>
      <c r="G2101" s="26">
        <f>IF(F2101="","",INT(F2101))</f>
        <v/>
      </c>
      <c r="H2101">
        <f>IF(G2101="","",IF(AND(MONTH(G2101)*100+DAY(G2101)&gt;=season_lo,MONTH(G2101)*100+DAY(G2101)&lt;=season_hi),1,0))</f>
        <v/>
      </c>
      <c r="I2101">
        <f>IF(G2101="","",G2101-first_day+1)</f>
        <v/>
      </c>
      <c r="J2101" s="27">
        <f>IF(I2101="","",INDEX(Daily!$J$2:$J$421,I2101))</f>
        <v/>
      </c>
      <c r="K2101" s="27">
        <f>IF(J2101="","",J2101+cat_offset)</f>
        <v/>
      </c>
      <c r="L2101" s="27">
        <f>IF(J2101="","",MAX(0,E2101-J2101)^2)</f>
        <v/>
      </c>
      <c r="M2101" s="27">
        <f>IF(J2101="","",MAX(0,E2101-(J2101+twcdh_off))^2)</f>
        <v/>
      </c>
      <c r="N2101" s="27">
        <f>IF(E2101="","",MAX(0,E2101-swcdh_thr)^2)</f>
        <v/>
      </c>
      <c r="O2101">
        <f>IF(K2101="","",ROUND(E2101-K2101,0))</f>
        <v/>
      </c>
      <c r="P2101">
        <f>IF(O2101="","",IF(O2101&gt;=1,O2101,0))</f>
        <v/>
      </c>
      <c r="Q2101" s="27">
        <f>IF(E2101="","",MAX(0,E2101-22))</f>
        <v/>
      </c>
      <c r="R2101" s="27">
        <f>IF(H2101=1,E2101,"")</f>
        <v/>
      </c>
      <c r="S2101" s="27">
        <f>IF(AND(H2101=1,J2101&lt;&gt;""),E2101-J2101,"")</f>
        <v/>
      </c>
      <c r="T2101">
        <f>IF(G2101="","",MONTH(G2101))</f>
        <v/>
      </c>
    </row>
    <row r="2102">
      <c r="A2102" s="24" t="n">
        <v>2020</v>
      </c>
      <c r="B2102" s="24" t="n">
        <v>3</v>
      </c>
      <c r="C2102" s="24" t="n">
        <v>28</v>
      </c>
      <c r="D2102" s="24" t="n">
        <v>13</v>
      </c>
      <c r="E2102" s="24" t="n">
        <v>12.42</v>
      </c>
      <c r="F2102" s="25">
        <f>IF($E2102="","",DATE(IF($A2102="",nominal_year,$A2102),$B2102,$C2102)+($D2102-IF(LEFT(hour_conv,1)="1",1,0))/24)</f>
        <v/>
      </c>
      <c r="G2102" s="26">
        <f>IF(F2102="","",INT(F2102))</f>
        <v/>
      </c>
      <c r="H2102">
        <f>IF(G2102="","",IF(AND(MONTH(G2102)*100+DAY(G2102)&gt;=season_lo,MONTH(G2102)*100+DAY(G2102)&lt;=season_hi),1,0))</f>
        <v/>
      </c>
      <c r="I2102">
        <f>IF(G2102="","",G2102-first_day+1)</f>
        <v/>
      </c>
      <c r="J2102" s="27">
        <f>IF(I2102="","",INDEX(Daily!$J$2:$J$421,I2102))</f>
        <v/>
      </c>
      <c r="K2102" s="27">
        <f>IF(J2102="","",J2102+cat_offset)</f>
        <v/>
      </c>
      <c r="L2102" s="27">
        <f>IF(J2102="","",MAX(0,E2102-J2102)^2)</f>
        <v/>
      </c>
      <c r="M2102" s="27">
        <f>IF(J2102="","",MAX(0,E2102-(J2102+twcdh_off))^2)</f>
        <v/>
      </c>
      <c r="N2102" s="27">
        <f>IF(E2102="","",MAX(0,E2102-swcdh_thr)^2)</f>
        <v/>
      </c>
      <c r="O2102">
        <f>IF(K2102="","",ROUND(E2102-K2102,0))</f>
        <v/>
      </c>
      <c r="P2102">
        <f>IF(O2102="","",IF(O2102&gt;=1,O2102,0))</f>
        <v/>
      </c>
      <c r="Q2102" s="27">
        <f>IF(E2102="","",MAX(0,E2102-22))</f>
        <v/>
      </c>
      <c r="R2102" s="27">
        <f>IF(H2102=1,E2102,"")</f>
        <v/>
      </c>
      <c r="S2102" s="27">
        <f>IF(AND(H2102=1,J2102&lt;&gt;""),E2102-J2102,"")</f>
        <v/>
      </c>
      <c r="T2102">
        <f>IF(G2102="","",MONTH(G2102))</f>
        <v/>
      </c>
    </row>
    <row r="2103">
      <c r="A2103" s="24" t="n">
        <v>2020</v>
      </c>
      <c r="B2103" s="24" t="n">
        <v>3</v>
      </c>
      <c r="C2103" s="24" t="n">
        <v>28</v>
      </c>
      <c r="D2103" s="24" t="n">
        <v>14</v>
      </c>
      <c r="E2103" s="24" t="n">
        <v>12.82</v>
      </c>
      <c r="F2103" s="25">
        <f>IF($E2103="","",DATE(IF($A2103="",nominal_year,$A2103),$B2103,$C2103)+($D2103-IF(LEFT(hour_conv,1)="1",1,0))/24)</f>
        <v/>
      </c>
      <c r="G2103" s="26">
        <f>IF(F2103="","",INT(F2103))</f>
        <v/>
      </c>
      <c r="H2103">
        <f>IF(G2103="","",IF(AND(MONTH(G2103)*100+DAY(G2103)&gt;=season_lo,MONTH(G2103)*100+DAY(G2103)&lt;=season_hi),1,0))</f>
        <v/>
      </c>
      <c r="I2103">
        <f>IF(G2103="","",G2103-first_day+1)</f>
        <v/>
      </c>
      <c r="J2103" s="27">
        <f>IF(I2103="","",INDEX(Daily!$J$2:$J$421,I2103))</f>
        <v/>
      </c>
      <c r="K2103" s="27">
        <f>IF(J2103="","",J2103+cat_offset)</f>
        <v/>
      </c>
      <c r="L2103" s="27">
        <f>IF(J2103="","",MAX(0,E2103-J2103)^2)</f>
        <v/>
      </c>
      <c r="M2103" s="27">
        <f>IF(J2103="","",MAX(0,E2103-(J2103+twcdh_off))^2)</f>
        <v/>
      </c>
      <c r="N2103" s="27">
        <f>IF(E2103="","",MAX(0,E2103-swcdh_thr)^2)</f>
        <v/>
      </c>
      <c r="O2103">
        <f>IF(K2103="","",ROUND(E2103-K2103,0))</f>
        <v/>
      </c>
      <c r="P2103">
        <f>IF(O2103="","",IF(O2103&gt;=1,O2103,0))</f>
        <v/>
      </c>
      <c r="Q2103" s="27">
        <f>IF(E2103="","",MAX(0,E2103-22))</f>
        <v/>
      </c>
      <c r="R2103" s="27">
        <f>IF(H2103=1,E2103,"")</f>
        <v/>
      </c>
      <c r="S2103" s="27">
        <f>IF(AND(H2103=1,J2103&lt;&gt;""),E2103-J2103,"")</f>
        <v/>
      </c>
      <c r="T2103">
        <f>IF(G2103="","",MONTH(G2103))</f>
        <v/>
      </c>
    </row>
    <row r="2104">
      <c r="A2104" s="24" t="n">
        <v>2020</v>
      </c>
      <c r="B2104" s="24" t="n">
        <v>3</v>
      </c>
      <c r="C2104" s="24" t="n">
        <v>28</v>
      </c>
      <c r="D2104" s="24" t="n">
        <v>15</v>
      </c>
      <c r="E2104" s="24" t="n">
        <v>14.45</v>
      </c>
      <c r="F2104" s="25">
        <f>IF($E2104="","",DATE(IF($A2104="",nominal_year,$A2104),$B2104,$C2104)+($D2104-IF(LEFT(hour_conv,1)="1",1,0))/24)</f>
        <v/>
      </c>
      <c r="G2104" s="26">
        <f>IF(F2104="","",INT(F2104))</f>
        <v/>
      </c>
      <c r="H2104">
        <f>IF(G2104="","",IF(AND(MONTH(G2104)*100+DAY(G2104)&gt;=season_lo,MONTH(G2104)*100+DAY(G2104)&lt;=season_hi),1,0))</f>
        <v/>
      </c>
      <c r="I2104">
        <f>IF(G2104="","",G2104-first_day+1)</f>
        <v/>
      </c>
      <c r="J2104" s="27">
        <f>IF(I2104="","",INDEX(Daily!$J$2:$J$421,I2104))</f>
        <v/>
      </c>
      <c r="K2104" s="27">
        <f>IF(J2104="","",J2104+cat_offset)</f>
        <v/>
      </c>
      <c r="L2104" s="27">
        <f>IF(J2104="","",MAX(0,E2104-J2104)^2)</f>
        <v/>
      </c>
      <c r="M2104" s="27">
        <f>IF(J2104="","",MAX(0,E2104-(J2104+twcdh_off))^2)</f>
        <v/>
      </c>
      <c r="N2104" s="27">
        <f>IF(E2104="","",MAX(0,E2104-swcdh_thr)^2)</f>
        <v/>
      </c>
      <c r="O2104">
        <f>IF(K2104="","",ROUND(E2104-K2104,0))</f>
        <v/>
      </c>
      <c r="P2104">
        <f>IF(O2104="","",IF(O2104&gt;=1,O2104,0))</f>
        <v/>
      </c>
      <c r="Q2104" s="27">
        <f>IF(E2104="","",MAX(0,E2104-22))</f>
        <v/>
      </c>
      <c r="R2104" s="27">
        <f>IF(H2104=1,E2104,"")</f>
        <v/>
      </c>
      <c r="S2104" s="27">
        <f>IF(AND(H2104=1,J2104&lt;&gt;""),E2104-J2104,"")</f>
        <v/>
      </c>
      <c r="T2104">
        <f>IF(G2104="","",MONTH(G2104))</f>
        <v/>
      </c>
    </row>
    <row r="2105">
      <c r="A2105" s="24" t="n">
        <v>2020</v>
      </c>
      <c r="B2105" s="24" t="n">
        <v>3</v>
      </c>
      <c r="C2105" s="24" t="n">
        <v>28</v>
      </c>
      <c r="D2105" s="24" t="n">
        <v>16</v>
      </c>
      <c r="E2105" s="24" t="n">
        <v>13.96</v>
      </c>
      <c r="F2105" s="25">
        <f>IF($E2105="","",DATE(IF($A2105="",nominal_year,$A2105),$B2105,$C2105)+($D2105-IF(LEFT(hour_conv,1)="1",1,0))/24)</f>
        <v/>
      </c>
      <c r="G2105" s="26">
        <f>IF(F2105="","",INT(F2105))</f>
        <v/>
      </c>
      <c r="H2105">
        <f>IF(G2105="","",IF(AND(MONTH(G2105)*100+DAY(G2105)&gt;=season_lo,MONTH(G2105)*100+DAY(G2105)&lt;=season_hi),1,0))</f>
        <v/>
      </c>
      <c r="I2105">
        <f>IF(G2105="","",G2105-first_day+1)</f>
        <v/>
      </c>
      <c r="J2105" s="27">
        <f>IF(I2105="","",INDEX(Daily!$J$2:$J$421,I2105))</f>
        <v/>
      </c>
      <c r="K2105" s="27">
        <f>IF(J2105="","",J2105+cat_offset)</f>
        <v/>
      </c>
      <c r="L2105" s="27">
        <f>IF(J2105="","",MAX(0,E2105-J2105)^2)</f>
        <v/>
      </c>
      <c r="M2105" s="27">
        <f>IF(J2105="","",MAX(0,E2105-(J2105+twcdh_off))^2)</f>
        <v/>
      </c>
      <c r="N2105" s="27">
        <f>IF(E2105="","",MAX(0,E2105-swcdh_thr)^2)</f>
        <v/>
      </c>
      <c r="O2105">
        <f>IF(K2105="","",ROUND(E2105-K2105,0))</f>
        <v/>
      </c>
      <c r="P2105">
        <f>IF(O2105="","",IF(O2105&gt;=1,O2105,0))</f>
        <v/>
      </c>
      <c r="Q2105" s="27">
        <f>IF(E2105="","",MAX(0,E2105-22))</f>
        <v/>
      </c>
      <c r="R2105" s="27">
        <f>IF(H2105=1,E2105,"")</f>
        <v/>
      </c>
      <c r="S2105" s="27">
        <f>IF(AND(H2105=1,J2105&lt;&gt;""),E2105-J2105,"")</f>
        <v/>
      </c>
      <c r="T2105">
        <f>IF(G2105="","",MONTH(G2105))</f>
        <v/>
      </c>
    </row>
    <row r="2106">
      <c r="A2106" s="24" t="n">
        <v>2020</v>
      </c>
      <c r="B2106" s="24" t="n">
        <v>3</v>
      </c>
      <c r="C2106" s="24" t="n">
        <v>28</v>
      </c>
      <c r="D2106" s="24" t="n">
        <v>17</v>
      </c>
      <c r="E2106" s="24" t="n">
        <v>12.99</v>
      </c>
      <c r="F2106" s="25">
        <f>IF($E2106="","",DATE(IF($A2106="",nominal_year,$A2106),$B2106,$C2106)+($D2106-IF(LEFT(hour_conv,1)="1",1,0))/24)</f>
        <v/>
      </c>
      <c r="G2106" s="26">
        <f>IF(F2106="","",INT(F2106))</f>
        <v/>
      </c>
      <c r="H2106">
        <f>IF(G2106="","",IF(AND(MONTH(G2106)*100+DAY(G2106)&gt;=season_lo,MONTH(G2106)*100+DAY(G2106)&lt;=season_hi),1,0))</f>
        <v/>
      </c>
      <c r="I2106">
        <f>IF(G2106="","",G2106-first_day+1)</f>
        <v/>
      </c>
      <c r="J2106" s="27">
        <f>IF(I2106="","",INDEX(Daily!$J$2:$J$421,I2106))</f>
        <v/>
      </c>
      <c r="K2106" s="27">
        <f>IF(J2106="","",J2106+cat_offset)</f>
        <v/>
      </c>
      <c r="L2106" s="27">
        <f>IF(J2106="","",MAX(0,E2106-J2106)^2)</f>
        <v/>
      </c>
      <c r="M2106" s="27">
        <f>IF(J2106="","",MAX(0,E2106-(J2106+twcdh_off))^2)</f>
        <v/>
      </c>
      <c r="N2106" s="27">
        <f>IF(E2106="","",MAX(0,E2106-swcdh_thr)^2)</f>
        <v/>
      </c>
      <c r="O2106">
        <f>IF(K2106="","",ROUND(E2106-K2106,0))</f>
        <v/>
      </c>
      <c r="P2106">
        <f>IF(O2106="","",IF(O2106&gt;=1,O2106,0))</f>
        <v/>
      </c>
      <c r="Q2106" s="27">
        <f>IF(E2106="","",MAX(0,E2106-22))</f>
        <v/>
      </c>
      <c r="R2106" s="27">
        <f>IF(H2106=1,E2106,"")</f>
        <v/>
      </c>
      <c r="S2106" s="27">
        <f>IF(AND(H2106=1,J2106&lt;&gt;""),E2106-J2106,"")</f>
        <v/>
      </c>
      <c r="T2106">
        <f>IF(G2106="","",MONTH(G2106))</f>
        <v/>
      </c>
    </row>
    <row r="2107">
      <c r="A2107" s="24" t="n">
        <v>2020</v>
      </c>
      <c r="B2107" s="24" t="n">
        <v>3</v>
      </c>
      <c r="C2107" s="24" t="n">
        <v>28</v>
      </c>
      <c r="D2107" s="24" t="n">
        <v>18</v>
      </c>
      <c r="E2107" s="24" t="n">
        <v>13.42</v>
      </c>
      <c r="F2107" s="25">
        <f>IF($E2107="","",DATE(IF($A2107="",nominal_year,$A2107),$B2107,$C2107)+($D2107-IF(LEFT(hour_conv,1)="1",1,0))/24)</f>
        <v/>
      </c>
      <c r="G2107" s="26">
        <f>IF(F2107="","",INT(F2107))</f>
        <v/>
      </c>
      <c r="H2107">
        <f>IF(G2107="","",IF(AND(MONTH(G2107)*100+DAY(G2107)&gt;=season_lo,MONTH(G2107)*100+DAY(G2107)&lt;=season_hi),1,0))</f>
        <v/>
      </c>
      <c r="I2107">
        <f>IF(G2107="","",G2107-first_day+1)</f>
        <v/>
      </c>
      <c r="J2107" s="27">
        <f>IF(I2107="","",INDEX(Daily!$J$2:$J$421,I2107))</f>
        <v/>
      </c>
      <c r="K2107" s="27">
        <f>IF(J2107="","",J2107+cat_offset)</f>
        <v/>
      </c>
      <c r="L2107" s="27">
        <f>IF(J2107="","",MAX(0,E2107-J2107)^2)</f>
        <v/>
      </c>
      <c r="M2107" s="27">
        <f>IF(J2107="","",MAX(0,E2107-(J2107+twcdh_off))^2)</f>
        <v/>
      </c>
      <c r="N2107" s="27">
        <f>IF(E2107="","",MAX(0,E2107-swcdh_thr)^2)</f>
        <v/>
      </c>
      <c r="O2107">
        <f>IF(K2107="","",ROUND(E2107-K2107,0))</f>
        <v/>
      </c>
      <c r="P2107">
        <f>IF(O2107="","",IF(O2107&gt;=1,O2107,0))</f>
        <v/>
      </c>
      <c r="Q2107" s="27">
        <f>IF(E2107="","",MAX(0,E2107-22))</f>
        <v/>
      </c>
      <c r="R2107" s="27">
        <f>IF(H2107=1,E2107,"")</f>
        <v/>
      </c>
      <c r="S2107" s="27">
        <f>IF(AND(H2107=1,J2107&lt;&gt;""),E2107-J2107,"")</f>
        <v/>
      </c>
      <c r="T2107">
        <f>IF(G2107="","",MONTH(G2107))</f>
        <v/>
      </c>
    </row>
    <row r="2108">
      <c r="A2108" s="24" t="n">
        <v>2020</v>
      </c>
      <c r="B2108" s="24" t="n">
        <v>3</v>
      </c>
      <c r="C2108" s="24" t="n">
        <v>28</v>
      </c>
      <c r="D2108" s="24" t="n">
        <v>19</v>
      </c>
      <c r="E2108" s="24" t="n">
        <v>12.37</v>
      </c>
      <c r="F2108" s="25">
        <f>IF($E2108="","",DATE(IF($A2108="",nominal_year,$A2108),$B2108,$C2108)+($D2108-IF(LEFT(hour_conv,1)="1",1,0))/24)</f>
        <v/>
      </c>
      <c r="G2108" s="26">
        <f>IF(F2108="","",INT(F2108))</f>
        <v/>
      </c>
      <c r="H2108">
        <f>IF(G2108="","",IF(AND(MONTH(G2108)*100+DAY(G2108)&gt;=season_lo,MONTH(G2108)*100+DAY(G2108)&lt;=season_hi),1,0))</f>
        <v/>
      </c>
      <c r="I2108">
        <f>IF(G2108="","",G2108-first_day+1)</f>
        <v/>
      </c>
      <c r="J2108" s="27">
        <f>IF(I2108="","",INDEX(Daily!$J$2:$J$421,I2108))</f>
        <v/>
      </c>
      <c r="K2108" s="27">
        <f>IF(J2108="","",J2108+cat_offset)</f>
        <v/>
      </c>
      <c r="L2108" s="27">
        <f>IF(J2108="","",MAX(0,E2108-J2108)^2)</f>
        <v/>
      </c>
      <c r="M2108" s="27">
        <f>IF(J2108="","",MAX(0,E2108-(J2108+twcdh_off))^2)</f>
        <v/>
      </c>
      <c r="N2108" s="27">
        <f>IF(E2108="","",MAX(0,E2108-swcdh_thr)^2)</f>
        <v/>
      </c>
      <c r="O2108">
        <f>IF(K2108="","",ROUND(E2108-K2108,0))</f>
        <v/>
      </c>
      <c r="P2108">
        <f>IF(O2108="","",IF(O2108&gt;=1,O2108,0))</f>
        <v/>
      </c>
      <c r="Q2108" s="27">
        <f>IF(E2108="","",MAX(0,E2108-22))</f>
        <v/>
      </c>
      <c r="R2108" s="27">
        <f>IF(H2108=1,E2108,"")</f>
        <v/>
      </c>
      <c r="S2108" s="27">
        <f>IF(AND(H2108=1,J2108&lt;&gt;""),E2108-J2108,"")</f>
        <v/>
      </c>
      <c r="T2108">
        <f>IF(G2108="","",MONTH(G2108))</f>
        <v/>
      </c>
    </row>
    <row r="2109">
      <c r="A2109" s="24" t="n">
        <v>2020</v>
      </c>
      <c r="B2109" s="24" t="n">
        <v>3</v>
      </c>
      <c r="C2109" s="24" t="n">
        <v>28</v>
      </c>
      <c r="D2109" s="24" t="n">
        <v>20</v>
      </c>
      <c r="E2109" s="24" t="n">
        <v>12.43</v>
      </c>
      <c r="F2109" s="25">
        <f>IF($E2109="","",DATE(IF($A2109="",nominal_year,$A2109),$B2109,$C2109)+($D2109-IF(LEFT(hour_conv,1)="1",1,0))/24)</f>
        <v/>
      </c>
      <c r="G2109" s="26">
        <f>IF(F2109="","",INT(F2109))</f>
        <v/>
      </c>
      <c r="H2109">
        <f>IF(G2109="","",IF(AND(MONTH(G2109)*100+DAY(G2109)&gt;=season_lo,MONTH(G2109)*100+DAY(G2109)&lt;=season_hi),1,0))</f>
        <v/>
      </c>
      <c r="I2109">
        <f>IF(G2109="","",G2109-first_day+1)</f>
        <v/>
      </c>
      <c r="J2109" s="27">
        <f>IF(I2109="","",INDEX(Daily!$J$2:$J$421,I2109))</f>
        <v/>
      </c>
      <c r="K2109" s="27">
        <f>IF(J2109="","",J2109+cat_offset)</f>
        <v/>
      </c>
      <c r="L2109" s="27">
        <f>IF(J2109="","",MAX(0,E2109-J2109)^2)</f>
        <v/>
      </c>
      <c r="M2109" s="27">
        <f>IF(J2109="","",MAX(0,E2109-(J2109+twcdh_off))^2)</f>
        <v/>
      </c>
      <c r="N2109" s="27">
        <f>IF(E2109="","",MAX(0,E2109-swcdh_thr)^2)</f>
        <v/>
      </c>
      <c r="O2109">
        <f>IF(K2109="","",ROUND(E2109-K2109,0))</f>
        <v/>
      </c>
      <c r="P2109">
        <f>IF(O2109="","",IF(O2109&gt;=1,O2109,0))</f>
        <v/>
      </c>
      <c r="Q2109" s="27">
        <f>IF(E2109="","",MAX(0,E2109-22))</f>
        <v/>
      </c>
      <c r="R2109" s="27">
        <f>IF(H2109=1,E2109,"")</f>
        <v/>
      </c>
      <c r="S2109" s="27">
        <f>IF(AND(H2109=1,J2109&lt;&gt;""),E2109-J2109,"")</f>
        <v/>
      </c>
      <c r="T2109">
        <f>IF(G2109="","",MONTH(G2109))</f>
        <v/>
      </c>
    </row>
    <row r="2110">
      <c r="A2110" s="24" t="n">
        <v>2020</v>
      </c>
      <c r="B2110" s="24" t="n">
        <v>3</v>
      </c>
      <c r="C2110" s="24" t="n">
        <v>28</v>
      </c>
      <c r="D2110" s="24" t="n">
        <v>21</v>
      </c>
      <c r="E2110" s="24" t="n">
        <v>10.22</v>
      </c>
      <c r="F2110" s="25">
        <f>IF($E2110="","",DATE(IF($A2110="",nominal_year,$A2110),$B2110,$C2110)+($D2110-IF(LEFT(hour_conv,1)="1",1,0))/24)</f>
        <v/>
      </c>
      <c r="G2110" s="26">
        <f>IF(F2110="","",INT(F2110))</f>
        <v/>
      </c>
      <c r="H2110">
        <f>IF(G2110="","",IF(AND(MONTH(G2110)*100+DAY(G2110)&gt;=season_lo,MONTH(G2110)*100+DAY(G2110)&lt;=season_hi),1,0))</f>
        <v/>
      </c>
      <c r="I2110">
        <f>IF(G2110="","",G2110-first_day+1)</f>
        <v/>
      </c>
      <c r="J2110" s="27">
        <f>IF(I2110="","",INDEX(Daily!$J$2:$J$421,I2110))</f>
        <v/>
      </c>
      <c r="K2110" s="27">
        <f>IF(J2110="","",J2110+cat_offset)</f>
        <v/>
      </c>
      <c r="L2110" s="27">
        <f>IF(J2110="","",MAX(0,E2110-J2110)^2)</f>
        <v/>
      </c>
      <c r="M2110" s="27">
        <f>IF(J2110="","",MAX(0,E2110-(J2110+twcdh_off))^2)</f>
        <v/>
      </c>
      <c r="N2110" s="27">
        <f>IF(E2110="","",MAX(0,E2110-swcdh_thr)^2)</f>
        <v/>
      </c>
      <c r="O2110">
        <f>IF(K2110="","",ROUND(E2110-K2110,0))</f>
        <v/>
      </c>
      <c r="P2110">
        <f>IF(O2110="","",IF(O2110&gt;=1,O2110,0))</f>
        <v/>
      </c>
      <c r="Q2110" s="27">
        <f>IF(E2110="","",MAX(0,E2110-22))</f>
        <v/>
      </c>
      <c r="R2110" s="27">
        <f>IF(H2110=1,E2110,"")</f>
        <v/>
      </c>
      <c r="S2110" s="27">
        <f>IF(AND(H2110=1,J2110&lt;&gt;""),E2110-J2110,"")</f>
        <v/>
      </c>
      <c r="T2110">
        <f>IF(G2110="","",MONTH(G2110))</f>
        <v/>
      </c>
    </row>
    <row r="2111">
      <c r="A2111" s="24" t="n">
        <v>2020</v>
      </c>
      <c r="B2111" s="24" t="n">
        <v>3</v>
      </c>
      <c r="C2111" s="24" t="n">
        <v>28</v>
      </c>
      <c r="D2111" s="24" t="n">
        <v>22</v>
      </c>
      <c r="E2111" s="24" t="n">
        <v>8.65</v>
      </c>
      <c r="F2111" s="25">
        <f>IF($E2111="","",DATE(IF($A2111="",nominal_year,$A2111),$B2111,$C2111)+($D2111-IF(LEFT(hour_conv,1)="1",1,0))/24)</f>
        <v/>
      </c>
      <c r="G2111" s="26">
        <f>IF(F2111="","",INT(F2111))</f>
        <v/>
      </c>
      <c r="H2111">
        <f>IF(G2111="","",IF(AND(MONTH(G2111)*100+DAY(G2111)&gt;=season_lo,MONTH(G2111)*100+DAY(G2111)&lt;=season_hi),1,0))</f>
        <v/>
      </c>
      <c r="I2111">
        <f>IF(G2111="","",G2111-first_day+1)</f>
        <v/>
      </c>
      <c r="J2111" s="27">
        <f>IF(I2111="","",INDEX(Daily!$J$2:$J$421,I2111))</f>
        <v/>
      </c>
      <c r="K2111" s="27">
        <f>IF(J2111="","",J2111+cat_offset)</f>
        <v/>
      </c>
      <c r="L2111" s="27">
        <f>IF(J2111="","",MAX(0,E2111-J2111)^2)</f>
        <v/>
      </c>
      <c r="M2111" s="27">
        <f>IF(J2111="","",MAX(0,E2111-(J2111+twcdh_off))^2)</f>
        <v/>
      </c>
      <c r="N2111" s="27">
        <f>IF(E2111="","",MAX(0,E2111-swcdh_thr)^2)</f>
        <v/>
      </c>
      <c r="O2111">
        <f>IF(K2111="","",ROUND(E2111-K2111,0))</f>
        <v/>
      </c>
      <c r="P2111">
        <f>IF(O2111="","",IF(O2111&gt;=1,O2111,0))</f>
        <v/>
      </c>
      <c r="Q2111" s="27">
        <f>IF(E2111="","",MAX(0,E2111-22))</f>
        <v/>
      </c>
      <c r="R2111" s="27">
        <f>IF(H2111=1,E2111,"")</f>
        <v/>
      </c>
      <c r="S2111" s="27">
        <f>IF(AND(H2111=1,J2111&lt;&gt;""),E2111-J2111,"")</f>
        <v/>
      </c>
      <c r="T2111">
        <f>IF(G2111="","",MONTH(G2111))</f>
        <v/>
      </c>
    </row>
    <row r="2112">
      <c r="A2112" s="24" t="n">
        <v>2020</v>
      </c>
      <c r="B2112" s="24" t="n">
        <v>3</v>
      </c>
      <c r="C2112" s="24" t="n">
        <v>28</v>
      </c>
      <c r="D2112" s="24" t="n">
        <v>23</v>
      </c>
      <c r="E2112" s="24" t="n">
        <v>8.48</v>
      </c>
      <c r="F2112" s="25">
        <f>IF($E2112="","",DATE(IF($A2112="",nominal_year,$A2112),$B2112,$C2112)+($D2112-IF(LEFT(hour_conv,1)="1",1,0))/24)</f>
        <v/>
      </c>
      <c r="G2112" s="26">
        <f>IF(F2112="","",INT(F2112))</f>
        <v/>
      </c>
      <c r="H2112">
        <f>IF(G2112="","",IF(AND(MONTH(G2112)*100+DAY(G2112)&gt;=season_lo,MONTH(G2112)*100+DAY(G2112)&lt;=season_hi),1,0))</f>
        <v/>
      </c>
      <c r="I2112">
        <f>IF(G2112="","",G2112-first_day+1)</f>
        <v/>
      </c>
      <c r="J2112" s="27">
        <f>IF(I2112="","",INDEX(Daily!$J$2:$J$421,I2112))</f>
        <v/>
      </c>
      <c r="K2112" s="27">
        <f>IF(J2112="","",J2112+cat_offset)</f>
        <v/>
      </c>
      <c r="L2112" s="27">
        <f>IF(J2112="","",MAX(0,E2112-J2112)^2)</f>
        <v/>
      </c>
      <c r="M2112" s="27">
        <f>IF(J2112="","",MAX(0,E2112-(J2112+twcdh_off))^2)</f>
        <v/>
      </c>
      <c r="N2112" s="27">
        <f>IF(E2112="","",MAX(0,E2112-swcdh_thr)^2)</f>
        <v/>
      </c>
      <c r="O2112">
        <f>IF(K2112="","",ROUND(E2112-K2112,0))</f>
        <v/>
      </c>
      <c r="P2112">
        <f>IF(O2112="","",IF(O2112&gt;=1,O2112,0))</f>
        <v/>
      </c>
      <c r="Q2112" s="27">
        <f>IF(E2112="","",MAX(0,E2112-22))</f>
        <v/>
      </c>
      <c r="R2112" s="27">
        <f>IF(H2112=1,E2112,"")</f>
        <v/>
      </c>
      <c r="S2112" s="27">
        <f>IF(AND(H2112=1,J2112&lt;&gt;""),E2112-J2112,"")</f>
        <v/>
      </c>
      <c r="T2112">
        <f>IF(G2112="","",MONTH(G2112))</f>
        <v/>
      </c>
    </row>
    <row r="2113">
      <c r="A2113" s="24" t="n">
        <v>2020</v>
      </c>
      <c r="B2113" s="24" t="n">
        <v>3</v>
      </c>
      <c r="C2113" s="24" t="n">
        <v>28</v>
      </c>
      <c r="D2113" s="24" t="n">
        <v>24</v>
      </c>
      <c r="E2113" s="24" t="n">
        <v>7.3</v>
      </c>
      <c r="F2113" s="25">
        <f>IF($E2113="","",DATE(IF($A2113="",nominal_year,$A2113),$B2113,$C2113)+($D2113-IF(LEFT(hour_conv,1)="1",1,0))/24)</f>
        <v/>
      </c>
      <c r="G2113" s="26">
        <f>IF(F2113="","",INT(F2113))</f>
        <v/>
      </c>
      <c r="H2113">
        <f>IF(G2113="","",IF(AND(MONTH(G2113)*100+DAY(G2113)&gt;=season_lo,MONTH(G2113)*100+DAY(G2113)&lt;=season_hi),1,0))</f>
        <v/>
      </c>
      <c r="I2113">
        <f>IF(G2113="","",G2113-first_day+1)</f>
        <v/>
      </c>
      <c r="J2113" s="27">
        <f>IF(I2113="","",INDEX(Daily!$J$2:$J$421,I2113))</f>
        <v/>
      </c>
      <c r="K2113" s="27">
        <f>IF(J2113="","",J2113+cat_offset)</f>
        <v/>
      </c>
      <c r="L2113" s="27">
        <f>IF(J2113="","",MAX(0,E2113-J2113)^2)</f>
        <v/>
      </c>
      <c r="M2113" s="27">
        <f>IF(J2113="","",MAX(0,E2113-(J2113+twcdh_off))^2)</f>
        <v/>
      </c>
      <c r="N2113" s="27">
        <f>IF(E2113="","",MAX(0,E2113-swcdh_thr)^2)</f>
        <v/>
      </c>
      <c r="O2113">
        <f>IF(K2113="","",ROUND(E2113-K2113,0))</f>
        <v/>
      </c>
      <c r="P2113">
        <f>IF(O2113="","",IF(O2113&gt;=1,O2113,0))</f>
        <v/>
      </c>
      <c r="Q2113" s="27">
        <f>IF(E2113="","",MAX(0,E2113-22))</f>
        <v/>
      </c>
      <c r="R2113" s="27">
        <f>IF(H2113=1,E2113,"")</f>
        <v/>
      </c>
      <c r="S2113" s="27">
        <f>IF(AND(H2113=1,J2113&lt;&gt;""),E2113-J2113,"")</f>
        <v/>
      </c>
      <c r="T2113">
        <f>IF(G2113="","",MONTH(G2113))</f>
        <v/>
      </c>
    </row>
    <row r="2114">
      <c r="A2114" s="24" t="n">
        <v>2020</v>
      </c>
      <c r="B2114" s="24" t="n">
        <v>3</v>
      </c>
      <c r="C2114" s="24" t="n">
        <v>29</v>
      </c>
      <c r="D2114" s="24" t="n">
        <v>1</v>
      </c>
      <c r="E2114" s="24" t="n">
        <v>7.36</v>
      </c>
      <c r="F2114" s="25">
        <f>IF($E2114="","",DATE(IF($A2114="",nominal_year,$A2114),$B2114,$C2114)+($D2114-IF(LEFT(hour_conv,1)="1",1,0))/24)</f>
        <v/>
      </c>
      <c r="G2114" s="26">
        <f>IF(F2114="","",INT(F2114))</f>
        <v/>
      </c>
      <c r="H2114">
        <f>IF(G2114="","",IF(AND(MONTH(G2114)*100+DAY(G2114)&gt;=season_lo,MONTH(G2114)*100+DAY(G2114)&lt;=season_hi),1,0))</f>
        <v/>
      </c>
      <c r="I2114">
        <f>IF(G2114="","",G2114-first_day+1)</f>
        <v/>
      </c>
      <c r="J2114" s="27">
        <f>IF(I2114="","",INDEX(Daily!$J$2:$J$421,I2114))</f>
        <v/>
      </c>
      <c r="K2114" s="27">
        <f>IF(J2114="","",J2114+cat_offset)</f>
        <v/>
      </c>
      <c r="L2114" s="27">
        <f>IF(J2114="","",MAX(0,E2114-J2114)^2)</f>
        <v/>
      </c>
      <c r="M2114" s="27">
        <f>IF(J2114="","",MAX(0,E2114-(J2114+twcdh_off))^2)</f>
        <v/>
      </c>
      <c r="N2114" s="27">
        <f>IF(E2114="","",MAX(0,E2114-swcdh_thr)^2)</f>
        <v/>
      </c>
      <c r="O2114">
        <f>IF(K2114="","",ROUND(E2114-K2114,0))</f>
        <v/>
      </c>
      <c r="P2114">
        <f>IF(O2114="","",IF(O2114&gt;=1,O2114,0))</f>
        <v/>
      </c>
      <c r="Q2114" s="27">
        <f>IF(E2114="","",MAX(0,E2114-22))</f>
        <v/>
      </c>
      <c r="R2114" s="27">
        <f>IF(H2114=1,E2114,"")</f>
        <v/>
      </c>
      <c r="S2114" s="27">
        <f>IF(AND(H2114=1,J2114&lt;&gt;""),E2114-J2114,"")</f>
        <v/>
      </c>
      <c r="T2114">
        <f>IF(G2114="","",MONTH(G2114))</f>
        <v/>
      </c>
    </row>
    <row r="2115">
      <c r="A2115" s="24" t="n">
        <v>2020</v>
      </c>
      <c r="B2115" s="24" t="n">
        <v>3</v>
      </c>
      <c r="C2115" s="24" t="n">
        <v>29</v>
      </c>
      <c r="D2115" s="24" t="n">
        <v>2</v>
      </c>
      <c r="E2115" s="24" t="n">
        <v>6</v>
      </c>
      <c r="F2115" s="25">
        <f>IF($E2115="","",DATE(IF($A2115="",nominal_year,$A2115),$B2115,$C2115)+($D2115-IF(LEFT(hour_conv,1)="1",1,0))/24)</f>
        <v/>
      </c>
      <c r="G2115" s="26">
        <f>IF(F2115="","",INT(F2115))</f>
        <v/>
      </c>
      <c r="H2115">
        <f>IF(G2115="","",IF(AND(MONTH(G2115)*100+DAY(G2115)&gt;=season_lo,MONTH(G2115)*100+DAY(G2115)&lt;=season_hi),1,0))</f>
        <v/>
      </c>
      <c r="I2115">
        <f>IF(G2115="","",G2115-first_day+1)</f>
        <v/>
      </c>
      <c r="J2115" s="27">
        <f>IF(I2115="","",INDEX(Daily!$J$2:$J$421,I2115))</f>
        <v/>
      </c>
      <c r="K2115" s="27">
        <f>IF(J2115="","",J2115+cat_offset)</f>
        <v/>
      </c>
      <c r="L2115" s="27">
        <f>IF(J2115="","",MAX(0,E2115-J2115)^2)</f>
        <v/>
      </c>
      <c r="M2115" s="27">
        <f>IF(J2115="","",MAX(0,E2115-(J2115+twcdh_off))^2)</f>
        <v/>
      </c>
      <c r="N2115" s="27">
        <f>IF(E2115="","",MAX(0,E2115-swcdh_thr)^2)</f>
        <v/>
      </c>
      <c r="O2115">
        <f>IF(K2115="","",ROUND(E2115-K2115,0))</f>
        <v/>
      </c>
      <c r="P2115">
        <f>IF(O2115="","",IF(O2115&gt;=1,O2115,0))</f>
        <v/>
      </c>
      <c r="Q2115" s="27">
        <f>IF(E2115="","",MAX(0,E2115-22))</f>
        <v/>
      </c>
      <c r="R2115" s="27">
        <f>IF(H2115=1,E2115,"")</f>
        <v/>
      </c>
      <c r="S2115" s="27">
        <f>IF(AND(H2115=1,J2115&lt;&gt;""),E2115-J2115,"")</f>
        <v/>
      </c>
      <c r="T2115">
        <f>IF(G2115="","",MONTH(G2115))</f>
        <v/>
      </c>
    </row>
    <row r="2116">
      <c r="A2116" s="24" t="n">
        <v>2020</v>
      </c>
      <c r="B2116" s="24" t="n">
        <v>3</v>
      </c>
      <c r="C2116" s="24" t="n">
        <v>29</v>
      </c>
      <c r="D2116" s="24" t="n">
        <v>3</v>
      </c>
      <c r="E2116" s="24" t="n">
        <v>6.61</v>
      </c>
      <c r="F2116" s="25">
        <f>IF($E2116="","",DATE(IF($A2116="",nominal_year,$A2116),$B2116,$C2116)+($D2116-IF(LEFT(hour_conv,1)="1",1,0))/24)</f>
        <v/>
      </c>
      <c r="G2116" s="26">
        <f>IF(F2116="","",INT(F2116))</f>
        <v/>
      </c>
      <c r="H2116">
        <f>IF(G2116="","",IF(AND(MONTH(G2116)*100+DAY(G2116)&gt;=season_lo,MONTH(G2116)*100+DAY(G2116)&lt;=season_hi),1,0))</f>
        <v/>
      </c>
      <c r="I2116">
        <f>IF(G2116="","",G2116-first_day+1)</f>
        <v/>
      </c>
      <c r="J2116" s="27">
        <f>IF(I2116="","",INDEX(Daily!$J$2:$J$421,I2116))</f>
        <v/>
      </c>
      <c r="K2116" s="27">
        <f>IF(J2116="","",J2116+cat_offset)</f>
        <v/>
      </c>
      <c r="L2116" s="27">
        <f>IF(J2116="","",MAX(0,E2116-J2116)^2)</f>
        <v/>
      </c>
      <c r="M2116" s="27">
        <f>IF(J2116="","",MAX(0,E2116-(J2116+twcdh_off))^2)</f>
        <v/>
      </c>
      <c r="N2116" s="27">
        <f>IF(E2116="","",MAX(0,E2116-swcdh_thr)^2)</f>
        <v/>
      </c>
      <c r="O2116">
        <f>IF(K2116="","",ROUND(E2116-K2116,0))</f>
        <v/>
      </c>
      <c r="P2116">
        <f>IF(O2116="","",IF(O2116&gt;=1,O2116,0))</f>
        <v/>
      </c>
      <c r="Q2116" s="27">
        <f>IF(E2116="","",MAX(0,E2116-22))</f>
        <v/>
      </c>
      <c r="R2116" s="27">
        <f>IF(H2116=1,E2116,"")</f>
        <v/>
      </c>
      <c r="S2116" s="27">
        <f>IF(AND(H2116=1,J2116&lt;&gt;""),E2116-J2116,"")</f>
        <v/>
      </c>
      <c r="T2116">
        <f>IF(G2116="","",MONTH(G2116))</f>
        <v/>
      </c>
    </row>
    <row r="2117">
      <c r="A2117" s="24" t="n">
        <v>2020</v>
      </c>
      <c r="B2117" s="24" t="n">
        <v>3</v>
      </c>
      <c r="C2117" s="24" t="n">
        <v>29</v>
      </c>
      <c r="D2117" s="24" t="n">
        <v>4</v>
      </c>
      <c r="E2117" s="24" t="n">
        <v>6.97</v>
      </c>
      <c r="F2117" s="25">
        <f>IF($E2117="","",DATE(IF($A2117="",nominal_year,$A2117),$B2117,$C2117)+($D2117-IF(LEFT(hour_conv,1)="1",1,0))/24)</f>
        <v/>
      </c>
      <c r="G2117" s="26">
        <f>IF(F2117="","",INT(F2117))</f>
        <v/>
      </c>
      <c r="H2117">
        <f>IF(G2117="","",IF(AND(MONTH(G2117)*100+DAY(G2117)&gt;=season_lo,MONTH(G2117)*100+DAY(G2117)&lt;=season_hi),1,0))</f>
        <v/>
      </c>
      <c r="I2117">
        <f>IF(G2117="","",G2117-first_day+1)</f>
        <v/>
      </c>
      <c r="J2117" s="27">
        <f>IF(I2117="","",INDEX(Daily!$J$2:$J$421,I2117))</f>
        <v/>
      </c>
      <c r="K2117" s="27">
        <f>IF(J2117="","",J2117+cat_offset)</f>
        <v/>
      </c>
      <c r="L2117" s="27">
        <f>IF(J2117="","",MAX(0,E2117-J2117)^2)</f>
        <v/>
      </c>
      <c r="M2117" s="27">
        <f>IF(J2117="","",MAX(0,E2117-(J2117+twcdh_off))^2)</f>
        <v/>
      </c>
      <c r="N2117" s="27">
        <f>IF(E2117="","",MAX(0,E2117-swcdh_thr)^2)</f>
        <v/>
      </c>
      <c r="O2117">
        <f>IF(K2117="","",ROUND(E2117-K2117,0))</f>
        <v/>
      </c>
      <c r="P2117">
        <f>IF(O2117="","",IF(O2117&gt;=1,O2117,0))</f>
        <v/>
      </c>
      <c r="Q2117" s="27">
        <f>IF(E2117="","",MAX(0,E2117-22))</f>
        <v/>
      </c>
      <c r="R2117" s="27">
        <f>IF(H2117=1,E2117,"")</f>
        <v/>
      </c>
      <c r="S2117" s="27">
        <f>IF(AND(H2117=1,J2117&lt;&gt;""),E2117-J2117,"")</f>
        <v/>
      </c>
      <c r="T2117">
        <f>IF(G2117="","",MONTH(G2117))</f>
        <v/>
      </c>
    </row>
    <row r="2118">
      <c r="A2118" s="24" t="n">
        <v>2020</v>
      </c>
      <c r="B2118" s="24" t="n">
        <v>3</v>
      </c>
      <c r="C2118" s="24" t="n">
        <v>29</v>
      </c>
      <c r="D2118" s="24" t="n">
        <v>5</v>
      </c>
      <c r="E2118" s="24" t="n">
        <v>5.68</v>
      </c>
      <c r="F2118" s="25">
        <f>IF($E2118="","",DATE(IF($A2118="",nominal_year,$A2118),$B2118,$C2118)+($D2118-IF(LEFT(hour_conv,1)="1",1,0))/24)</f>
        <v/>
      </c>
      <c r="G2118" s="26">
        <f>IF(F2118="","",INT(F2118))</f>
        <v/>
      </c>
      <c r="H2118">
        <f>IF(G2118="","",IF(AND(MONTH(G2118)*100+DAY(G2118)&gt;=season_lo,MONTH(G2118)*100+DAY(G2118)&lt;=season_hi),1,0))</f>
        <v/>
      </c>
      <c r="I2118">
        <f>IF(G2118="","",G2118-first_day+1)</f>
        <v/>
      </c>
      <c r="J2118" s="27">
        <f>IF(I2118="","",INDEX(Daily!$J$2:$J$421,I2118))</f>
        <v/>
      </c>
      <c r="K2118" s="27">
        <f>IF(J2118="","",J2118+cat_offset)</f>
        <v/>
      </c>
      <c r="L2118" s="27">
        <f>IF(J2118="","",MAX(0,E2118-J2118)^2)</f>
        <v/>
      </c>
      <c r="M2118" s="27">
        <f>IF(J2118="","",MAX(0,E2118-(J2118+twcdh_off))^2)</f>
        <v/>
      </c>
      <c r="N2118" s="27">
        <f>IF(E2118="","",MAX(0,E2118-swcdh_thr)^2)</f>
        <v/>
      </c>
      <c r="O2118">
        <f>IF(K2118="","",ROUND(E2118-K2118,0))</f>
        <v/>
      </c>
      <c r="P2118">
        <f>IF(O2118="","",IF(O2118&gt;=1,O2118,0))</f>
        <v/>
      </c>
      <c r="Q2118" s="27">
        <f>IF(E2118="","",MAX(0,E2118-22))</f>
        <v/>
      </c>
      <c r="R2118" s="27">
        <f>IF(H2118=1,E2118,"")</f>
        <v/>
      </c>
      <c r="S2118" s="27">
        <f>IF(AND(H2118=1,J2118&lt;&gt;""),E2118-J2118,"")</f>
        <v/>
      </c>
      <c r="T2118">
        <f>IF(G2118="","",MONTH(G2118))</f>
        <v/>
      </c>
    </row>
    <row r="2119">
      <c r="A2119" s="24" t="n">
        <v>2020</v>
      </c>
      <c r="B2119" s="24" t="n">
        <v>3</v>
      </c>
      <c r="C2119" s="24" t="n">
        <v>29</v>
      </c>
      <c r="D2119" s="24" t="n">
        <v>6</v>
      </c>
      <c r="E2119" s="24" t="n">
        <v>7.34</v>
      </c>
      <c r="F2119" s="25">
        <f>IF($E2119="","",DATE(IF($A2119="",nominal_year,$A2119),$B2119,$C2119)+($D2119-IF(LEFT(hour_conv,1)="1",1,0))/24)</f>
        <v/>
      </c>
      <c r="G2119" s="26">
        <f>IF(F2119="","",INT(F2119))</f>
        <v/>
      </c>
      <c r="H2119">
        <f>IF(G2119="","",IF(AND(MONTH(G2119)*100+DAY(G2119)&gt;=season_lo,MONTH(G2119)*100+DAY(G2119)&lt;=season_hi),1,0))</f>
        <v/>
      </c>
      <c r="I2119">
        <f>IF(G2119="","",G2119-first_day+1)</f>
        <v/>
      </c>
      <c r="J2119" s="27">
        <f>IF(I2119="","",INDEX(Daily!$J$2:$J$421,I2119))</f>
        <v/>
      </c>
      <c r="K2119" s="27">
        <f>IF(J2119="","",J2119+cat_offset)</f>
        <v/>
      </c>
      <c r="L2119" s="27">
        <f>IF(J2119="","",MAX(0,E2119-J2119)^2)</f>
        <v/>
      </c>
      <c r="M2119" s="27">
        <f>IF(J2119="","",MAX(0,E2119-(J2119+twcdh_off))^2)</f>
        <v/>
      </c>
      <c r="N2119" s="27">
        <f>IF(E2119="","",MAX(0,E2119-swcdh_thr)^2)</f>
        <v/>
      </c>
      <c r="O2119">
        <f>IF(K2119="","",ROUND(E2119-K2119,0))</f>
        <v/>
      </c>
      <c r="P2119">
        <f>IF(O2119="","",IF(O2119&gt;=1,O2119,0))</f>
        <v/>
      </c>
      <c r="Q2119" s="27">
        <f>IF(E2119="","",MAX(0,E2119-22))</f>
        <v/>
      </c>
      <c r="R2119" s="27">
        <f>IF(H2119=1,E2119,"")</f>
        <v/>
      </c>
      <c r="S2119" s="27">
        <f>IF(AND(H2119=1,J2119&lt;&gt;""),E2119-J2119,"")</f>
        <v/>
      </c>
      <c r="T2119">
        <f>IF(G2119="","",MONTH(G2119))</f>
        <v/>
      </c>
    </row>
    <row r="2120">
      <c r="A2120" s="24" t="n">
        <v>2020</v>
      </c>
      <c r="B2120" s="24" t="n">
        <v>3</v>
      </c>
      <c r="C2120" s="24" t="n">
        <v>29</v>
      </c>
      <c r="D2120" s="24" t="n">
        <v>7</v>
      </c>
      <c r="E2120" s="24" t="n">
        <v>7.33</v>
      </c>
      <c r="F2120" s="25">
        <f>IF($E2120="","",DATE(IF($A2120="",nominal_year,$A2120),$B2120,$C2120)+($D2120-IF(LEFT(hour_conv,1)="1",1,0))/24)</f>
        <v/>
      </c>
      <c r="G2120" s="26">
        <f>IF(F2120="","",INT(F2120))</f>
        <v/>
      </c>
      <c r="H2120">
        <f>IF(G2120="","",IF(AND(MONTH(G2120)*100+DAY(G2120)&gt;=season_lo,MONTH(G2120)*100+DAY(G2120)&lt;=season_hi),1,0))</f>
        <v/>
      </c>
      <c r="I2120">
        <f>IF(G2120="","",G2120-first_day+1)</f>
        <v/>
      </c>
      <c r="J2120" s="27">
        <f>IF(I2120="","",INDEX(Daily!$J$2:$J$421,I2120))</f>
        <v/>
      </c>
      <c r="K2120" s="27">
        <f>IF(J2120="","",J2120+cat_offset)</f>
        <v/>
      </c>
      <c r="L2120" s="27">
        <f>IF(J2120="","",MAX(0,E2120-J2120)^2)</f>
        <v/>
      </c>
      <c r="M2120" s="27">
        <f>IF(J2120="","",MAX(0,E2120-(J2120+twcdh_off))^2)</f>
        <v/>
      </c>
      <c r="N2120" s="27">
        <f>IF(E2120="","",MAX(0,E2120-swcdh_thr)^2)</f>
        <v/>
      </c>
      <c r="O2120">
        <f>IF(K2120="","",ROUND(E2120-K2120,0))</f>
        <v/>
      </c>
      <c r="P2120">
        <f>IF(O2120="","",IF(O2120&gt;=1,O2120,0))</f>
        <v/>
      </c>
      <c r="Q2120" s="27">
        <f>IF(E2120="","",MAX(0,E2120-22))</f>
        <v/>
      </c>
      <c r="R2120" s="27">
        <f>IF(H2120=1,E2120,"")</f>
        <v/>
      </c>
      <c r="S2120" s="27">
        <f>IF(AND(H2120=1,J2120&lt;&gt;""),E2120-J2120,"")</f>
        <v/>
      </c>
      <c r="T2120">
        <f>IF(G2120="","",MONTH(G2120))</f>
        <v/>
      </c>
    </row>
    <row r="2121">
      <c r="A2121" s="24" t="n">
        <v>2020</v>
      </c>
      <c r="B2121" s="24" t="n">
        <v>3</v>
      </c>
      <c r="C2121" s="24" t="n">
        <v>29</v>
      </c>
      <c r="D2121" s="24" t="n">
        <v>8</v>
      </c>
      <c r="E2121" s="24" t="n">
        <v>9.380000000000001</v>
      </c>
      <c r="F2121" s="25">
        <f>IF($E2121="","",DATE(IF($A2121="",nominal_year,$A2121),$B2121,$C2121)+($D2121-IF(LEFT(hour_conv,1)="1",1,0))/24)</f>
        <v/>
      </c>
      <c r="G2121" s="26">
        <f>IF(F2121="","",INT(F2121))</f>
        <v/>
      </c>
      <c r="H2121">
        <f>IF(G2121="","",IF(AND(MONTH(G2121)*100+DAY(G2121)&gt;=season_lo,MONTH(G2121)*100+DAY(G2121)&lt;=season_hi),1,0))</f>
        <v/>
      </c>
      <c r="I2121">
        <f>IF(G2121="","",G2121-first_day+1)</f>
        <v/>
      </c>
      <c r="J2121" s="27">
        <f>IF(I2121="","",INDEX(Daily!$J$2:$J$421,I2121))</f>
        <v/>
      </c>
      <c r="K2121" s="27">
        <f>IF(J2121="","",J2121+cat_offset)</f>
        <v/>
      </c>
      <c r="L2121" s="27">
        <f>IF(J2121="","",MAX(0,E2121-J2121)^2)</f>
        <v/>
      </c>
      <c r="M2121" s="27">
        <f>IF(J2121="","",MAX(0,E2121-(J2121+twcdh_off))^2)</f>
        <v/>
      </c>
      <c r="N2121" s="27">
        <f>IF(E2121="","",MAX(0,E2121-swcdh_thr)^2)</f>
        <v/>
      </c>
      <c r="O2121">
        <f>IF(K2121="","",ROUND(E2121-K2121,0))</f>
        <v/>
      </c>
      <c r="P2121">
        <f>IF(O2121="","",IF(O2121&gt;=1,O2121,0))</f>
        <v/>
      </c>
      <c r="Q2121" s="27">
        <f>IF(E2121="","",MAX(0,E2121-22))</f>
        <v/>
      </c>
      <c r="R2121" s="27">
        <f>IF(H2121=1,E2121,"")</f>
        <v/>
      </c>
      <c r="S2121" s="27">
        <f>IF(AND(H2121=1,J2121&lt;&gt;""),E2121-J2121,"")</f>
        <v/>
      </c>
      <c r="T2121">
        <f>IF(G2121="","",MONTH(G2121))</f>
        <v/>
      </c>
    </row>
    <row r="2122">
      <c r="A2122" s="24" t="n">
        <v>2020</v>
      </c>
      <c r="B2122" s="24" t="n">
        <v>3</v>
      </c>
      <c r="C2122" s="24" t="n">
        <v>29</v>
      </c>
      <c r="D2122" s="24" t="n">
        <v>9</v>
      </c>
      <c r="E2122" s="24" t="n">
        <v>9.640000000000001</v>
      </c>
      <c r="F2122" s="25">
        <f>IF($E2122="","",DATE(IF($A2122="",nominal_year,$A2122),$B2122,$C2122)+($D2122-IF(LEFT(hour_conv,1)="1",1,0))/24)</f>
        <v/>
      </c>
      <c r="G2122" s="26">
        <f>IF(F2122="","",INT(F2122))</f>
        <v/>
      </c>
      <c r="H2122">
        <f>IF(G2122="","",IF(AND(MONTH(G2122)*100+DAY(G2122)&gt;=season_lo,MONTH(G2122)*100+DAY(G2122)&lt;=season_hi),1,0))</f>
        <v/>
      </c>
      <c r="I2122">
        <f>IF(G2122="","",G2122-first_day+1)</f>
        <v/>
      </c>
      <c r="J2122" s="27">
        <f>IF(I2122="","",INDEX(Daily!$J$2:$J$421,I2122))</f>
        <v/>
      </c>
      <c r="K2122" s="27">
        <f>IF(J2122="","",J2122+cat_offset)</f>
        <v/>
      </c>
      <c r="L2122" s="27">
        <f>IF(J2122="","",MAX(0,E2122-J2122)^2)</f>
        <v/>
      </c>
      <c r="M2122" s="27">
        <f>IF(J2122="","",MAX(0,E2122-(J2122+twcdh_off))^2)</f>
        <v/>
      </c>
      <c r="N2122" s="27">
        <f>IF(E2122="","",MAX(0,E2122-swcdh_thr)^2)</f>
        <v/>
      </c>
      <c r="O2122">
        <f>IF(K2122="","",ROUND(E2122-K2122,0))</f>
        <v/>
      </c>
      <c r="P2122">
        <f>IF(O2122="","",IF(O2122&gt;=1,O2122,0))</f>
        <v/>
      </c>
      <c r="Q2122" s="27">
        <f>IF(E2122="","",MAX(0,E2122-22))</f>
        <v/>
      </c>
      <c r="R2122" s="27">
        <f>IF(H2122=1,E2122,"")</f>
        <v/>
      </c>
      <c r="S2122" s="27">
        <f>IF(AND(H2122=1,J2122&lt;&gt;""),E2122-J2122,"")</f>
        <v/>
      </c>
      <c r="T2122">
        <f>IF(G2122="","",MONTH(G2122))</f>
        <v/>
      </c>
    </row>
    <row r="2123">
      <c r="A2123" s="24" t="n">
        <v>2020</v>
      </c>
      <c r="B2123" s="24" t="n">
        <v>3</v>
      </c>
      <c r="C2123" s="24" t="n">
        <v>29</v>
      </c>
      <c r="D2123" s="24" t="n">
        <v>10</v>
      </c>
      <c r="E2123" s="24" t="n">
        <v>10.5</v>
      </c>
      <c r="F2123" s="25">
        <f>IF($E2123="","",DATE(IF($A2123="",nominal_year,$A2123),$B2123,$C2123)+($D2123-IF(LEFT(hour_conv,1)="1",1,0))/24)</f>
        <v/>
      </c>
      <c r="G2123" s="26">
        <f>IF(F2123="","",INT(F2123))</f>
        <v/>
      </c>
      <c r="H2123">
        <f>IF(G2123="","",IF(AND(MONTH(G2123)*100+DAY(G2123)&gt;=season_lo,MONTH(G2123)*100+DAY(G2123)&lt;=season_hi),1,0))</f>
        <v/>
      </c>
      <c r="I2123">
        <f>IF(G2123="","",G2123-first_day+1)</f>
        <v/>
      </c>
      <c r="J2123" s="27">
        <f>IF(I2123="","",INDEX(Daily!$J$2:$J$421,I2123))</f>
        <v/>
      </c>
      <c r="K2123" s="27">
        <f>IF(J2123="","",J2123+cat_offset)</f>
        <v/>
      </c>
      <c r="L2123" s="27">
        <f>IF(J2123="","",MAX(0,E2123-J2123)^2)</f>
        <v/>
      </c>
      <c r="M2123" s="27">
        <f>IF(J2123="","",MAX(0,E2123-(J2123+twcdh_off))^2)</f>
        <v/>
      </c>
      <c r="N2123" s="27">
        <f>IF(E2123="","",MAX(0,E2123-swcdh_thr)^2)</f>
        <v/>
      </c>
      <c r="O2123">
        <f>IF(K2123="","",ROUND(E2123-K2123,0))</f>
        <v/>
      </c>
      <c r="P2123">
        <f>IF(O2123="","",IF(O2123&gt;=1,O2123,0))</f>
        <v/>
      </c>
      <c r="Q2123" s="27">
        <f>IF(E2123="","",MAX(0,E2123-22))</f>
        <v/>
      </c>
      <c r="R2123" s="27">
        <f>IF(H2123=1,E2123,"")</f>
        <v/>
      </c>
      <c r="S2123" s="27">
        <f>IF(AND(H2123=1,J2123&lt;&gt;""),E2123-J2123,"")</f>
        <v/>
      </c>
      <c r="T2123">
        <f>IF(G2123="","",MONTH(G2123))</f>
        <v/>
      </c>
    </row>
    <row r="2124">
      <c r="A2124" s="24" t="n">
        <v>2020</v>
      </c>
      <c r="B2124" s="24" t="n">
        <v>3</v>
      </c>
      <c r="C2124" s="24" t="n">
        <v>29</v>
      </c>
      <c r="D2124" s="24" t="n">
        <v>11</v>
      </c>
      <c r="E2124" s="24" t="n">
        <v>12.13</v>
      </c>
      <c r="F2124" s="25">
        <f>IF($E2124="","",DATE(IF($A2124="",nominal_year,$A2124),$B2124,$C2124)+($D2124-IF(LEFT(hour_conv,1)="1",1,0))/24)</f>
        <v/>
      </c>
      <c r="G2124" s="26">
        <f>IF(F2124="","",INT(F2124))</f>
        <v/>
      </c>
      <c r="H2124">
        <f>IF(G2124="","",IF(AND(MONTH(G2124)*100+DAY(G2124)&gt;=season_lo,MONTH(G2124)*100+DAY(G2124)&lt;=season_hi),1,0))</f>
        <v/>
      </c>
      <c r="I2124">
        <f>IF(G2124="","",G2124-first_day+1)</f>
        <v/>
      </c>
      <c r="J2124" s="27">
        <f>IF(I2124="","",INDEX(Daily!$J$2:$J$421,I2124))</f>
        <v/>
      </c>
      <c r="K2124" s="27">
        <f>IF(J2124="","",J2124+cat_offset)</f>
        <v/>
      </c>
      <c r="L2124" s="27">
        <f>IF(J2124="","",MAX(0,E2124-J2124)^2)</f>
        <v/>
      </c>
      <c r="M2124" s="27">
        <f>IF(J2124="","",MAX(0,E2124-(J2124+twcdh_off))^2)</f>
        <v/>
      </c>
      <c r="N2124" s="27">
        <f>IF(E2124="","",MAX(0,E2124-swcdh_thr)^2)</f>
        <v/>
      </c>
      <c r="O2124">
        <f>IF(K2124="","",ROUND(E2124-K2124,0))</f>
        <v/>
      </c>
      <c r="P2124">
        <f>IF(O2124="","",IF(O2124&gt;=1,O2124,0))</f>
        <v/>
      </c>
      <c r="Q2124" s="27">
        <f>IF(E2124="","",MAX(0,E2124-22))</f>
        <v/>
      </c>
      <c r="R2124" s="27">
        <f>IF(H2124=1,E2124,"")</f>
        <v/>
      </c>
      <c r="S2124" s="27">
        <f>IF(AND(H2124=1,J2124&lt;&gt;""),E2124-J2124,"")</f>
        <v/>
      </c>
      <c r="T2124">
        <f>IF(G2124="","",MONTH(G2124))</f>
        <v/>
      </c>
    </row>
    <row r="2125">
      <c r="A2125" s="24" t="n">
        <v>2020</v>
      </c>
      <c r="B2125" s="24" t="n">
        <v>3</v>
      </c>
      <c r="C2125" s="24" t="n">
        <v>29</v>
      </c>
      <c r="D2125" s="24" t="n">
        <v>12</v>
      </c>
      <c r="E2125" s="24" t="n">
        <v>12.93</v>
      </c>
      <c r="F2125" s="25">
        <f>IF($E2125="","",DATE(IF($A2125="",nominal_year,$A2125),$B2125,$C2125)+($D2125-IF(LEFT(hour_conv,1)="1",1,0))/24)</f>
        <v/>
      </c>
      <c r="G2125" s="26">
        <f>IF(F2125="","",INT(F2125))</f>
        <v/>
      </c>
      <c r="H2125">
        <f>IF(G2125="","",IF(AND(MONTH(G2125)*100+DAY(G2125)&gt;=season_lo,MONTH(G2125)*100+DAY(G2125)&lt;=season_hi),1,0))</f>
        <v/>
      </c>
      <c r="I2125">
        <f>IF(G2125="","",G2125-first_day+1)</f>
        <v/>
      </c>
      <c r="J2125" s="27">
        <f>IF(I2125="","",INDEX(Daily!$J$2:$J$421,I2125))</f>
        <v/>
      </c>
      <c r="K2125" s="27">
        <f>IF(J2125="","",J2125+cat_offset)</f>
        <v/>
      </c>
      <c r="L2125" s="27">
        <f>IF(J2125="","",MAX(0,E2125-J2125)^2)</f>
        <v/>
      </c>
      <c r="M2125" s="27">
        <f>IF(J2125="","",MAX(0,E2125-(J2125+twcdh_off))^2)</f>
        <v/>
      </c>
      <c r="N2125" s="27">
        <f>IF(E2125="","",MAX(0,E2125-swcdh_thr)^2)</f>
        <v/>
      </c>
      <c r="O2125">
        <f>IF(K2125="","",ROUND(E2125-K2125,0))</f>
        <v/>
      </c>
      <c r="P2125">
        <f>IF(O2125="","",IF(O2125&gt;=1,O2125,0))</f>
        <v/>
      </c>
      <c r="Q2125" s="27">
        <f>IF(E2125="","",MAX(0,E2125-22))</f>
        <v/>
      </c>
      <c r="R2125" s="27">
        <f>IF(H2125=1,E2125,"")</f>
        <v/>
      </c>
      <c r="S2125" s="27">
        <f>IF(AND(H2125=1,J2125&lt;&gt;""),E2125-J2125,"")</f>
        <v/>
      </c>
      <c r="T2125">
        <f>IF(G2125="","",MONTH(G2125))</f>
        <v/>
      </c>
    </row>
    <row r="2126">
      <c r="A2126" s="24" t="n">
        <v>2020</v>
      </c>
      <c r="B2126" s="24" t="n">
        <v>3</v>
      </c>
      <c r="C2126" s="24" t="n">
        <v>29</v>
      </c>
      <c r="D2126" s="24" t="n">
        <v>13</v>
      </c>
      <c r="E2126" s="24" t="n">
        <v>13.37</v>
      </c>
      <c r="F2126" s="25">
        <f>IF($E2126="","",DATE(IF($A2126="",nominal_year,$A2126),$B2126,$C2126)+($D2126-IF(LEFT(hour_conv,1)="1",1,0))/24)</f>
        <v/>
      </c>
      <c r="G2126" s="26">
        <f>IF(F2126="","",INT(F2126))</f>
        <v/>
      </c>
      <c r="H2126">
        <f>IF(G2126="","",IF(AND(MONTH(G2126)*100+DAY(G2126)&gt;=season_lo,MONTH(G2126)*100+DAY(G2126)&lt;=season_hi),1,0))</f>
        <v/>
      </c>
      <c r="I2126">
        <f>IF(G2126="","",G2126-first_day+1)</f>
        <v/>
      </c>
      <c r="J2126" s="27">
        <f>IF(I2126="","",INDEX(Daily!$J$2:$J$421,I2126))</f>
        <v/>
      </c>
      <c r="K2126" s="27">
        <f>IF(J2126="","",J2126+cat_offset)</f>
        <v/>
      </c>
      <c r="L2126" s="27">
        <f>IF(J2126="","",MAX(0,E2126-J2126)^2)</f>
        <v/>
      </c>
      <c r="M2126" s="27">
        <f>IF(J2126="","",MAX(0,E2126-(J2126+twcdh_off))^2)</f>
        <v/>
      </c>
      <c r="N2126" s="27">
        <f>IF(E2126="","",MAX(0,E2126-swcdh_thr)^2)</f>
        <v/>
      </c>
      <c r="O2126">
        <f>IF(K2126="","",ROUND(E2126-K2126,0))</f>
        <v/>
      </c>
      <c r="P2126">
        <f>IF(O2126="","",IF(O2126&gt;=1,O2126,0))</f>
        <v/>
      </c>
      <c r="Q2126" s="27">
        <f>IF(E2126="","",MAX(0,E2126-22))</f>
        <v/>
      </c>
      <c r="R2126" s="27">
        <f>IF(H2126=1,E2126,"")</f>
        <v/>
      </c>
      <c r="S2126" s="27">
        <f>IF(AND(H2126=1,J2126&lt;&gt;""),E2126-J2126,"")</f>
        <v/>
      </c>
      <c r="T2126">
        <f>IF(G2126="","",MONTH(G2126))</f>
        <v/>
      </c>
    </row>
    <row r="2127">
      <c r="A2127" s="24" t="n">
        <v>2020</v>
      </c>
      <c r="B2127" s="24" t="n">
        <v>3</v>
      </c>
      <c r="C2127" s="24" t="n">
        <v>29</v>
      </c>
      <c r="D2127" s="24" t="n">
        <v>14</v>
      </c>
      <c r="E2127" s="24" t="n">
        <v>14.57</v>
      </c>
      <c r="F2127" s="25">
        <f>IF($E2127="","",DATE(IF($A2127="",nominal_year,$A2127),$B2127,$C2127)+($D2127-IF(LEFT(hour_conv,1)="1",1,0))/24)</f>
        <v/>
      </c>
      <c r="G2127" s="26">
        <f>IF(F2127="","",INT(F2127))</f>
        <v/>
      </c>
      <c r="H2127">
        <f>IF(G2127="","",IF(AND(MONTH(G2127)*100+DAY(G2127)&gt;=season_lo,MONTH(G2127)*100+DAY(G2127)&lt;=season_hi),1,0))</f>
        <v/>
      </c>
      <c r="I2127">
        <f>IF(G2127="","",G2127-first_day+1)</f>
        <v/>
      </c>
      <c r="J2127" s="27">
        <f>IF(I2127="","",INDEX(Daily!$J$2:$J$421,I2127))</f>
        <v/>
      </c>
      <c r="K2127" s="27">
        <f>IF(J2127="","",J2127+cat_offset)</f>
        <v/>
      </c>
      <c r="L2127" s="27">
        <f>IF(J2127="","",MAX(0,E2127-J2127)^2)</f>
        <v/>
      </c>
      <c r="M2127" s="27">
        <f>IF(J2127="","",MAX(0,E2127-(J2127+twcdh_off))^2)</f>
        <v/>
      </c>
      <c r="N2127" s="27">
        <f>IF(E2127="","",MAX(0,E2127-swcdh_thr)^2)</f>
        <v/>
      </c>
      <c r="O2127">
        <f>IF(K2127="","",ROUND(E2127-K2127,0))</f>
        <v/>
      </c>
      <c r="P2127">
        <f>IF(O2127="","",IF(O2127&gt;=1,O2127,0))</f>
        <v/>
      </c>
      <c r="Q2127" s="27">
        <f>IF(E2127="","",MAX(0,E2127-22))</f>
        <v/>
      </c>
      <c r="R2127" s="27">
        <f>IF(H2127=1,E2127,"")</f>
        <v/>
      </c>
      <c r="S2127" s="27">
        <f>IF(AND(H2127=1,J2127&lt;&gt;""),E2127-J2127,"")</f>
        <v/>
      </c>
      <c r="T2127">
        <f>IF(G2127="","",MONTH(G2127))</f>
        <v/>
      </c>
    </row>
    <row r="2128">
      <c r="A2128" s="24" t="n">
        <v>2020</v>
      </c>
      <c r="B2128" s="24" t="n">
        <v>3</v>
      </c>
      <c r="C2128" s="24" t="n">
        <v>29</v>
      </c>
      <c r="D2128" s="24" t="n">
        <v>15</v>
      </c>
      <c r="E2128" s="24" t="n">
        <v>14.51</v>
      </c>
      <c r="F2128" s="25">
        <f>IF($E2128="","",DATE(IF($A2128="",nominal_year,$A2128),$B2128,$C2128)+($D2128-IF(LEFT(hour_conv,1)="1",1,0))/24)</f>
        <v/>
      </c>
      <c r="G2128" s="26">
        <f>IF(F2128="","",INT(F2128))</f>
        <v/>
      </c>
      <c r="H2128">
        <f>IF(G2128="","",IF(AND(MONTH(G2128)*100+DAY(G2128)&gt;=season_lo,MONTH(G2128)*100+DAY(G2128)&lt;=season_hi),1,0))</f>
        <v/>
      </c>
      <c r="I2128">
        <f>IF(G2128="","",G2128-first_day+1)</f>
        <v/>
      </c>
      <c r="J2128" s="27">
        <f>IF(I2128="","",INDEX(Daily!$J$2:$J$421,I2128))</f>
        <v/>
      </c>
      <c r="K2128" s="27">
        <f>IF(J2128="","",J2128+cat_offset)</f>
        <v/>
      </c>
      <c r="L2128" s="27">
        <f>IF(J2128="","",MAX(0,E2128-J2128)^2)</f>
        <v/>
      </c>
      <c r="M2128" s="27">
        <f>IF(J2128="","",MAX(0,E2128-(J2128+twcdh_off))^2)</f>
        <v/>
      </c>
      <c r="N2128" s="27">
        <f>IF(E2128="","",MAX(0,E2128-swcdh_thr)^2)</f>
        <v/>
      </c>
      <c r="O2128">
        <f>IF(K2128="","",ROUND(E2128-K2128,0))</f>
        <v/>
      </c>
      <c r="P2128">
        <f>IF(O2128="","",IF(O2128&gt;=1,O2128,0))</f>
        <v/>
      </c>
      <c r="Q2128" s="27">
        <f>IF(E2128="","",MAX(0,E2128-22))</f>
        <v/>
      </c>
      <c r="R2128" s="27">
        <f>IF(H2128=1,E2128,"")</f>
        <v/>
      </c>
      <c r="S2128" s="27">
        <f>IF(AND(H2128=1,J2128&lt;&gt;""),E2128-J2128,"")</f>
        <v/>
      </c>
      <c r="T2128">
        <f>IF(G2128="","",MONTH(G2128))</f>
        <v/>
      </c>
    </row>
    <row r="2129">
      <c r="A2129" s="24" t="n">
        <v>2020</v>
      </c>
      <c r="B2129" s="24" t="n">
        <v>3</v>
      </c>
      <c r="C2129" s="24" t="n">
        <v>29</v>
      </c>
      <c r="D2129" s="24" t="n">
        <v>16</v>
      </c>
      <c r="E2129" s="24" t="n">
        <v>14.15</v>
      </c>
      <c r="F2129" s="25">
        <f>IF($E2129="","",DATE(IF($A2129="",nominal_year,$A2129),$B2129,$C2129)+($D2129-IF(LEFT(hour_conv,1)="1",1,0))/24)</f>
        <v/>
      </c>
      <c r="G2129" s="26">
        <f>IF(F2129="","",INT(F2129))</f>
        <v/>
      </c>
      <c r="H2129">
        <f>IF(G2129="","",IF(AND(MONTH(G2129)*100+DAY(G2129)&gt;=season_lo,MONTH(G2129)*100+DAY(G2129)&lt;=season_hi),1,0))</f>
        <v/>
      </c>
      <c r="I2129">
        <f>IF(G2129="","",G2129-first_day+1)</f>
        <v/>
      </c>
      <c r="J2129" s="27">
        <f>IF(I2129="","",INDEX(Daily!$J$2:$J$421,I2129))</f>
        <v/>
      </c>
      <c r="K2129" s="27">
        <f>IF(J2129="","",J2129+cat_offset)</f>
        <v/>
      </c>
      <c r="L2129" s="27">
        <f>IF(J2129="","",MAX(0,E2129-J2129)^2)</f>
        <v/>
      </c>
      <c r="M2129" s="27">
        <f>IF(J2129="","",MAX(0,E2129-(J2129+twcdh_off))^2)</f>
        <v/>
      </c>
      <c r="N2129" s="27">
        <f>IF(E2129="","",MAX(0,E2129-swcdh_thr)^2)</f>
        <v/>
      </c>
      <c r="O2129">
        <f>IF(K2129="","",ROUND(E2129-K2129,0))</f>
        <v/>
      </c>
      <c r="P2129">
        <f>IF(O2129="","",IF(O2129&gt;=1,O2129,0))</f>
        <v/>
      </c>
      <c r="Q2129" s="27">
        <f>IF(E2129="","",MAX(0,E2129-22))</f>
        <v/>
      </c>
      <c r="R2129" s="27">
        <f>IF(H2129=1,E2129,"")</f>
        <v/>
      </c>
      <c r="S2129" s="27">
        <f>IF(AND(H2129=1,J2129&lt;&gt;""),E2129-J2129,"")</f>
        <v/>
      </c>
      <c r="T2129">
        <f>IF(G2129="","",MONTH(G2129))</f>
        <v/>
      </c>
    </row>
    <row r="2130">
      <c r="A2130" s="24" t="n">
        <v>2020</v>
      </c>
      <c r="B2130" s="24" t="n">
        <v>3</v>
      </c>
      <c r="C2130" s="24" t="n">
        <v>29</v>
      </c>
      <c r="D2130" s="24" t="n">
        <v>17</v>
      </c>
      <c r="E2130" s="24" t="n">
        <v>15.54</v>
      </c>
      <c r="F2130" s="25">
        <f>IF($E2130="","",DATE(IF($A2130="",nominal_year,$A2130),$B2130,$C2130)+($D2130-IF(LEFT(hour_conv,1)="1",1,0))/24)</f>
        <v/>
      </c>
      <c r="G2130" s="26">
        <f>IF(F2130="","",INT(F2130))</f>
        <v/>
      </c>
      <c r="H2130">
        <f>IF(G2130="","",IF(AND(MONTH(G2130)*100+DAY(G2130)&gt;=season_lo,MONTH(G2130)*100+DAY(G2130)&lt;=season_hi),1,0))</f>
        <v/>
      </c>
      <c r="I2130">
        <f>IF(G2130="","",G2130-first_day+1)</f>
        <v/>
      </c>
      <c r="J2130" s="27">
        <f>IF(I2130="","",INDEX(Daily!$J$2:$J$421,I2130))</f>
        <v/>
      </c>
      <c r="K2130" s="27">
        <f>IF(J2130="","",J2130+cat_offset)</f>
        <v/>
      </c>
      <c r="L2130" s="27">
        <f>IF(J2130="","",MAX(0,E2130-J2130)^2)</f>
        <v/>
      </c>
      <c r="M2130" s="27">
        <f>IF(J2130="","",MAX(0,E2130-(J2130+twcdh_off))^2)</f>
        <v/>
      </c>
      <c r="N2130" s="27">
        <f>IF(E2130="","",MAX(0,E2130-swcdh_thr)^2)</f>
        <v/>
      </c>
      <c r="O2130">
        <f>IF(K2130="","",ROUND(E2130-K2130,0))</f>
        <v/>
      </c>
      <c r="P2130">
        <f>IF(O2130="","",IF(O2130&gt;=1,O2130,0))</f>
        <v/>
      </c>
      <c r="Q2130" s="27">
        <f>IF(E2130="","",MAX(0,E2130-22))</f>
        <v/>
      </c>
      <c r="R2130" s="27">
        <f>IF(H2130=1,E2130,"")</f>
        <v/>
      </c>
      <c r="S2130" s="27">
        <f>IF(AND(H2130=1,J2130&lt;&gt;""),E2130-J2130,"")</f>
        <v/>
      </c>
      <c r="T2130">
        <f>IF(G2130="","",MONTH(G2130))</f>
        <v/>
      </c>
    </row>
    <row r="2131">
      <c r="A2131" s="24" t="n">
        <v>2020</v>
      </c>
      <c r="B2131" s="24" t="n">
        <v>3</v>
      </c>
      <c r="C2131" s="24" t="n">
        <v>29</v>
      </c>
      <c r="D2131" s="24" t="n">
        <v>18</v>
      </c>
      <c r="E2131" s="24" t="n">
        <v>14.17</v>
      </c>
      <c r="F2131" s="25">
        <f>IF($E2131="","",DATE(IF($A2131="",nominal_year,$A2131),$B2131,$C2131)+($D2131-IF(LEFT(hour_conv,1)="1",1,0))/24)</f>
        <v/>
      </c>
      <c r="G2131" s="26">
        <f>IF(F2131="","",INT(F2131))</f>
        <v/>
      </c>
      <c r="H2131">
        <f>IF(G2131="","",IF(AND(MONTH(G2131)*100+DAY(G2131)&gt;=season_lo,MONTH(G2131)*100+DAY(G2131)&lt;=season_hi),1,0))</f>
        <v/>
      </c>
      <c r="I2131">
        <f>IF(G2131="","",G2131-first_day+1)</f>
        <v/>
      </c>
      <c r="J2131" s="27">
        <f>IF(I2131="","",INDEX(Daily!$J$2:$J$421,I2131))</f>
        <v/>
      </c>
      <c r="K2131" s="27">
        <f>IF(J2131="","",J2131+cat_offset)</f>
        <v/>
      </c>
      <c r="L2131" s="27">
        <f>IF(J2131="","",MAX(0,E2131-J2131)^2)</f>
        <v/>
      </c>
      <c r="M2131" s="27">
        <f>IF(J2131="","",MAX(0,E2131-(J2131+twcdh_off))^2)</f>
        <v/>
      </c>
      <c r="N2131" s="27">
        <f>IF(E2131="","",MAX(0,E2131-swcdh_thr)^2)</f>
        <v/>
      </c>
      <c r="O2131">
        <f>IF(K2131="","",ROUND(E2131-K2131,0))</f>
        <v/>
      </c>
      <c r="P2131">
        <f>IF(O2131="","",IF(O2131&gt;=1,O2131,0))</f>
        <v/>
      </c>
      <c r="Q2131" s="27">
        <f>IF(E2131="","",MAX(0,E2131-22))</f>
        <v/>
      </c>
      <c r="R2131" s="27">
        <f>IF(H2131=1,E2131,"")</f>
        <v/>
      </c>
      <c r="S2131" s="27">
        <f>IF(AND(H2131=1,J2131&lt;&gt;""),E2131-J2131,"")</f>
        <v/>
      </c>
      <c r="T2131">
        <f>IF(G2131="","",MONTH(G2131))</f>
        <v/>
      </c>
    </row>
    <row r="2132">
      <c r="A2132" s="24" t="n">
        <v>2020</v>
      </c>
      <c r="B2132" s="24" t="n">
        <v>3</v>
      </c>
      <c r="C2132" s="24" t="n">
        <v>29</v>
      </c>
      <c r="D2132" s="24" t="n">
        <v>19</v>
      </c>
      <c r="E2132" s="24" t="n">
        <v>13.39</v>
      </c>
      <c r="F2132" s="25">
        <f>IF($E2132="","",DATE(IF($A2132="",nominal_year,$A2132),$B2132,$C2132)+($D2132-IF(LEFT(hour_conv,1)="1",1,0))/24)</f>
        <v/>
      </c>
      <c r="G2132" s="26">
        <f>IF(F2132="","",INT(F2132))</f>
        <v/>
      </c>
      <c r="H2132">
        <f>IF(G2132="","",IF(AND(MONTH(G2132)*100+DAY(G2132)&gt;=season_lo,MONTH(G2132)*100+DAY(G2132)&lt;=season_hi),1,0))</f>
        <v/>
      </c>
      <c r="I2132">
        <f>IF(G2132="","",G2132-first_day+1)</f>
        <v/>
      </c>
      <c r="J2132" s="27">
        <f>IF(I2132="","",INDEX(Daily!$J$2:$J$421,I2132))</f>
        <v/>
      </c>
      <c r="K2132" s="27">
        <f>IF(J2132="","",J2132+cat_offset)</f>
        <v/>
      </c>
      <c r="L2132" s="27">
        <f>IF(J2132="","",MAX(0,E2132-J2132)^2)</f>
        <v/>
      </c>
      <c r="M2132" s="27">
        <f>IF(J2132="","",MAX(0,E2132-(J2132+twcdh_off))^2)</f>
        <v/>
      </c>
      <c r="N2132" s="27">
        <f>IF(E2132="","",MAX(0,E2132-swcdh_thr)^2)</f>
        <v/>
      </c>
      <c r="O2132">
        <f>IF(K2132="","",ROUND(E2132-K2132,0))</f>
        <v/>
      </c>
      <c r="P2132">
        <f>IF(O2132="","",IF(O2132&gt;=1,O2132,0))</f>
        <v/>
      </c>
      <c r="Q2132" s="27">
        <f>IF(E2132="","",MAX(0,E2132-22))</f>
        <v/>
      </c>
      <c r="R2132" s="27">
        <f>IF(H2132=1,E2132,"")</f>
        <v/>
      </c>
      <c r="S2132" s="27">
        <f>IF(AND(H2132=1,J2132&lt;&gt;""),E2132-J2132,"")</f>
        <v/>
      </c>
      <c r="T2132">
        <f>IF(G2132="","",MONTH(G2132))</f>
        <v/>
      </c>
    </row>
    <row r="2133">
      <c r="A2133" s="24" t="n">
        <v>2020</v>
      </c>
      <c r="B2133" s="24" t="n">
        <v>3</v>
      </c>
      <c r="C2133" s="24" t="n">
        <v>29</v>
      </c>
      <c r="D2133" s="24" t="n">
        <v>20</v>
      </c>
      <c r="E2133" s="24" t="n">
        <v>12.89</v>
      </c>
      <c r="F2133" s="25">
        <f>IF($E2133="","",DATE(IF($A2133="",nominal_year,$A2133),$B2133,$C2133)+($D2133-IF(LEFT(hour_conv,1)="1",1,0))/24)</f>
        <v/>
      </c>
      <c r="G2133" s="26">
        <f>IF(F2133="","",INT(F2133))</f>
        <v/>
      </c>
      <c r="H2133">
        <f>IF(G2133="","",IF(AND(MONTH(G2133)*100+DAY(G2133)&gt;=season_lo,MONTH(G2133)*100+DAY(G2133)&lt;=season_hi),1,0))</f>
        <v/>
      </c>
      <c r="I2133">
        <f>IF(G2133="","",G2133-first_day+1)</f>
        <v/>
      </c>
      <c r="J2133" s="27">
        <f>IF(I2133="","",INDEX(Daily!$J$2:$J$421,I2133))</f>
        <v/>
      </c>
      <c r="K2133" s="27">
        <f>IF(J2133="","",J2133+cat_offset)</f>
        <v/>
      </c>
      <c r="L2133" s="27">
        <f>IF(J2133="","",MAX(0,E2133-J2133)^2)</f>
        <v/>
      </c>
      <c r="M2133" s="27">
        <f>IF(J2133="","",MAX(0,E2133-(J2133+twcdh_off))^2)</f>
        <v/>
      </c>
      <c r="N2133" s="27">
        <f>IF(E2133="","",MAX(0,E2133-swcdh_thr)^2)</f>
        <v/>
      </c>
      <c r="O2133">
        <f>IF(K2133="","",ROUND(E2133-K2133,0))</f>
        <v/>
      </c>
      <c r="P2133">
        <f>IF(O2133="","",IF(O2133&gt;=1,O2133,0))</f>
        <v/>
      </c>
      <c r="Q2133" s="27">
        <f>IF(E2133="","",MAX(0,E2133-22))</f>
        <v/>
      </c>
      <c r="R2133" s="27">
        <f>IF(H2133=1,E2133,"")</f>
        <v/>
      </c>
      <c r="S2133" s="27">
        <f>IF(AND(H2133=1,J2133&lt;&gt;""),E2133-J2133,"")</f>
        <v/>
      </c>
      <c r="T2133">
        <f>IF(G2133="","",MONTH(G2133))</f>
        <v/>
      </c>
    </row>
    <row r="2134">
      <c r="A2134" s="24" t="n">
        <v>2020</v>
      </c>
      <c r="B2134" s="24" t="n">
        <v>3</v>
      </c>
      <c r="C2134" s="24" t="n">
        <v>29</v>
      </c>
      <c r="D2134" s="24" t="n">
        <v>21</v>
      </c>
      <c r="E2134" s="24" t="n">
        <v>11.11</v>
      </c>
      <c r="F2134" s="25">
        <f>IF($E2134="","",DATE(IF($A2134="",nominal_year,$A2134),$B2134,$C2134)+($D2134-IF(LEFT(hour_conv,1)="1",1,0))/24)</f>
        <v/>
      </c>
      <c r="G2134" s="26">
        <f>IF(F2134="","",INT(F2134))</f>
        <v/>
      </c>
      <c r="H2134">
        <f>IF(G2134="","",IF(AND(MONTH(G2134)*100+DAY(G2134)&gt;=season_lo,MONTH(G2134)*100+DAY(G2134)&lt;=season_hi),1,0))</f>
        <v/>
      </c>
      <c r="I2134">
        <f>IF(G2134="","",G2134-first_day+1)</f>
        <v/>
      </c>
      <c r="J2134" s="27">
        <f>IF(I2134="","",INDEX(Daily!$J$2:$J$421,I2134))</f>
        <v/>
      </c>
      <c r="K2134" s="27">
        <f>IF(J2134="","",J2134+cat_offset)</f>
        <v/>
      </c>
      <c r="L2134" s="27">
        <f>IF(J2134="","",MAX(0,E2134-J2134)^2)</f>
        <v/>
      </c>
      <c r="M2134" s="27">
        <f>IF(J2134="","",MAX(0,E2134-(J2134+twcdh_off))^2)</f>
        <v/>
      </c>
      <c r="N2134" s="27">
        <f>IF(E2134="","",MAX(0,E2134-swcdh_thr)^2)</f>
        <v/>
      </c>
      <c r="O2134">
        <f>IF(K2134="","",ROUND(E2134-K2134,0))</f>
        <v/>
      </c>
      <c r="P2134">
        <f>IF(O2134="","",IF(O2134&gt;=1,O2134,0))</f>
        <v/>
      </c>
      <c r="Q2134" s="27">
        <f>IF(E2134="","",MAX(0,E2134-22))</f>
        <v/>
      </c>
      <c r="R2134" s="27">
        <f>IF(H2134=1,E2134,"")</f>
        <v/>
      </c>
      <c r="S2134" s="27">
        <f>IF(AND(H2134=1,J2134&lt;&gt;""),E2134-J2134,"")</f>
        <v/>
      </c>
      <c r="T2134">
        <f>IF(G2134="","",MONTH(G2134))</f>
        <v/>
      </c>
    </row>
    <row r="2135">
      <c r="A2135" s="24" t="n">
        <v>2020</v>
      </c>
      <c r="B2135" s="24" t="n">
        <v>3</v>
      </c>
      <c r="C2135" s="24" t="n">
        <v>29</v>
      </c>
      <c r="D2135" s="24" t="n">
        <v>22</v>
      </c>
      <c r="E2135" s="24" t="n">
        <v>10.09</v>
      </c>
      <c r="F2135" s="25">
        <f>IF($E2135="","",DATE(IF($A2135="",nominal_year,$A2135),$B2135,$C2135)+($D2135-IF(LEFT(hour_conv,1)="1",1,0))/24)</f>
        <v/>
      </c>
      <c r="G2135" s="26">
        <f>IF(F2135="","",INT(F2135))</f>
        <v/>
      </c>
      <c r="H2135">
        <f>IF(G2135="","",IF(AND(MONTH(G2135)*100+DAY(G2135)&gt;=season_lo,MONTH(G2135)*100+DAY(G2135)&lt;=season_hi),1,0))</f>
        <v/>
      </c>
      <c r="I2135">
        <f>IF(G2135="","",G2135-first_day+1)</f>
        <v/>
      </c>
      <c r="J2135" s="27">
        <f>IF(I2135="","",INDEX(Daily!$J$2:$J$421,I2135))</f>
        <v/>
      </c>
      <c r="K2135" s="27">
        <f>IF(J2135="","",J2135+cat_offset)</f>
        <v/>
      </c>
      <c r="L2135" s="27">
        <f>IF(J2135="","",MAX(0,E2135-J2135)^2)</f>
        <v/>
      </c>
      <c r="M2135" s="27">
        <f>IF(J2135="","",MAX(0,E2135-(J2135+twcdh_off))^2)</f>
        <v/>
      </c>
      <c r="N2135" s="27">
        <f>IF(E2135="","",MAX(0,E2135-swcdh_thr)^2)</f>
        <v/>
      </c>
      <c r="O2135">
        <f>IF(K2135="","",ROUND(E2135-K2135,0))</f>
        <v/>
      </c>
      <c r="P2135">
        <f>IF(O2135="","",IF(O2135&gt;=1,O2135,0))</f>
        <v/>
      </c>
      <c r="Q2135" s="27">
        <f>IF(E2135="","",MAX(0,E2135-22))</f>
        <v/>
      </c>
      <c r="R2135" s="27">
        <f>IF(H2135=1,E2135,"")</f>
        <v/>
      </c>
      <c r="S2135" s="27">
        <f>IF(AND(H2135=1,J2135&lt;&gt;""),E2135-J2135,"")</f>
        <v/>
      </c>
      <c r="T2135">
        <f>IF(G2135="","",MONTH(G2135))</f>
        <v/>
      </c>
    </row>
    <row r="2136">
      <c r="A2136" s="24" t="n">
        <v>2020</v>
      </c>
      <c r="B2136" s="24" t="n">
        <v>3</v>
      </c>
      <c r="C2136" s="24" t="n">
        <v>29</v>
      </c>
      <c r="D2136" s="24" t="n">
        <v>23</v>
      </c>
      <c r="E2136" s="24" t="n">
        <v>9.33</v>
      </c>
      <c r="F2136" s="25">
        <f>IF($E2136="","",DATE(IF($A2136="",nominal_year,$A2136),$B2136,$C2136)+($D2136-IF(LEFT(hour_conv,1)="1",1,0))/24)</f>
        <v/>
      </c>
      <c r="G2136" s="26">
        <f>IF(F2136="","",INT(F2136))</f>
        <v/>
      </c>
      <c r="H2136">
        <f>IF(G2136="","",IF(AND(MONTH(G2136)*100+DAY(G2136)&gt;=season_lo,MONTH(G2136)*100+DAY(G2136)&lt;=season_hi),1,0))</f>
        <v/>
      </c>
      <c r="I2136">
        <f>IF(G2136="","",G2136-first_day+1)</f>
        <v/>
      </c>
      <c r="J2136" s="27">
        <f>IF(I2136="","",INDEX(Daily!$J$2:$J$421,I2136))</f>
        <v/>
      </c>
      <c r="K2136" s="27">
        <f>IF(J2136="","",J2136+cat_offset)</f>
        <v/>
      </c>
      <c r="L2136" s="27">
        <f>IF(J2136="","",MAX(0,E2136-J2136)^2)</f>
        <v/>
      </c>
      <c r="M2136" s="27">
        <f>IF(J2136="","",MAX(0,E2136-(J2136+twcdh_off))^2)</f>
        <v/>
      </c>
      <c r="N2136" s="27">
        <f>IF(E2136="","",MAX(0,E2136-swcdh_thr)^2)</f>
        <v/>
      </c>
      <c r="O2136">
        <f>IF(K2136="","",ROUND(E2136-K2136,0))</f>
        <v/>
      </c>
      <c r="P2136">
        <f>IF(O2136="","",IF(O2136&gt;=1,O2136,0))</f>
        <v/>
      </c>
      <c r="Q2136" s="27">
        <f>IF(E2136="","",MAX(0,E2136-22))</f>
        <v/>
      </c>
      <c r="R2136" s="27">
        <f>IF(H2136=1,E2136,"")</f>
        <v/>
      </c>
      <c r="S2136" s="27">
        <f>IF(AND(H2136=1,J2136&lt;&gt;""),E2136-J2136,"")</f>
        <v/>
      </c>
      <c r="T2136">
        <f>IF(G2136="","",MONTH(G2136))</f>
        <v/>
      </c>
    </row>
    <row r="2137">
      <c r="A2137" s="24" t="n">
        <v>2020</v>
      </c>
      <c r="B2137" s="24" t="n">
        <v>3</v>
      </c>
      <c r="C2137" s="24" t="n">
        <v>29</v>
      </c>
      <c r="D2137" s="24" t="n">
        <v>24</v>
      </c>
      <c r="E2137" s="24" t="n">
        <v>8.300000000000001</v>
      </c>
      <c r="F2137" s="25">
        <f>IF($E2137="","",DATE(IF($A2137="",nominal_year,$A2137),$B2137,$C2137)+($D2137-IF(LEFT(hour_conv,1)="1",1,0))/24)</f>
        <v/>
      </c>
      <c r="G2137" s="26">
        <f>IF(F2137="","",INT(F2137))</f>
        <v/>
      </c>
      <c r="H2137">
        <f>IF(G2137="","",IF(AND(MONTH(G2137)*100+DAY(G2137)&gt;=season_lo,MONTH(G2137)*100+DAY(G2137)&lt;=season_hi),1,0))</f>
        <v/>
      </c>
      <c r="I2137">
        <f>IF(G2137="","",G2137-first_day+1)</f>
        <v/>
      </c>
      <c r="J2137" s="27">
        <f>IF(I2137="","",INDEX(Daily!$J$2:$J$421,I2137))</f>
        <v/>
      </c>
      <c r="K2137" s="27">
        <f>IF(J2137="","",J2137+cat_offset)</f>
        <v/>
      </c>
      <c r="L2137" s="27">
        <f>IF(J2137="","",MAX(0,E2137-J2137)^2)</f>
        <v/>
      </c>
      <c r="M2137" s="27">
        <f>IF(J2137="","",MAX(0,E2137-(J2137+twcdh_off))^2)</f>
        <v/>
      </c>
      <c r="N2137" s="27">
        <f>IF(E2137="","",MAX(0,E2137-swcdh_thr)^2)</f>
        <v/>
      </c>
      <c r="O2137">
        <f>IF(K2137="","",ROUND(E2137-K2137,0))</f>
        <v/>
      </c>
      <c r="P2137">
        <f>IF(O2137="","",IF(O2137&gt;=1,O2137,0))</f>
        <v/>
      </c>
      <c r="Q2137" s="27">
        <f>IF(E2137="","",MAX(0,E2137-22))</f>
        <v/>
      </c>
      <c r="R2137" s="27">
        <f>IF(H2137=1,E2137,"")</f>
        <v/>
      </c>
      <c r="S2137" s="27">
        <f>IF(AND(H2137=1,J2137&lt;&gt;""),E2137-J2137,"")</f>
        <v/>
      </c>
      <c r="T2137">
        <f>IF(G2137="","",MONTH(G2137))</f>
        <v/>
      </c>
    </row>
    <row r="2138">
      <c r="A2138" s="24" t="n">
        <v>2020</v>
      </c>
      <c r="B2138" s="24" t="n">
        <v>3</v>
      </c>
      <c r="C2138" s="24" t="n">
        <v>30</v>
      </c>
      <c r="D2138" s="24" t="n">
        <v>1</v>
      </c>
      <c r="E2138" s="24" t="n">
        <v>7.65</v>
      </c>
      <c r="F2138" s="25">
        <f>IF($E2138="","",DATE(IF($A2138="",nominal_year,$A2138),$B2138,$C2138)+($D2138-IF(LEFT(hour_conv,1)="1",1,0))/24)</f>
        <v/>
      </c>
      <c r="G2138" s="26">
        <f>IF(F2138="","",INT(F2138))</f>
        <v/>
      </c>
      <c r="H2138">
        <f>IF(G2138="","",IF(AND(MONTH(G2138)*100+DAY(G2138)&gt;=season_lo,MONTH(G2138)*100+DAY(G2138)&lt;=season_hi),1,0))</f>
        <v/>
      </c>
      <c r="I2138">
        <f>IF(G2138="","",G2138-first_day+1)</f>
        <v/>
      </c>
      <c r="J2138" s="27">
        <f>IF(I2138="","",INDEX(Daily!$J$2:$J$421,I2138))</f>
        <v/>
      </c>
      <c r="K2138" s="27">
        <f>IF(J2138="","",J2138+cat_offset)</f>
        <v/>
      </c>
      <c r="L2138" s="27">
        <f>IF(J2138="","",MAX(0,E2138-J2138)^2)</f>
        <v/>
      </c>
      <c r="M2138" s="27">
        <f>IF(J2138="","",MAX(0,E2138-(J2138+twcdh_off))^2)</f>
        <v/>
      </c>
      <c r="N2138" s="27">
        <f>IF(E2138="","",MAX(0,E2138-swcdh_thr)^2)</f>
        <v/>
      </c>
      <c r="O2138">
        <f>IF(K2138="","",ROUND(E2138-K2138,0))</f>
        <v/>
      </c>
      <c r="P2138">
        <f>IF(O2138="","",IF(O2138&gt;=1,O2138,0))</f>
        <v/>
      </c>
      <c r="Q2138" s="27">
        <f>IF(E2138="","",MAX(0,E2138-22))</f>
        <v/>
      </c>
      <c r="R2138" s="27">
        <f>IF(H2138=1,E2138,"")</f>
        <v/>
      </c>
      <c r="S2138" s="27">
        <f>IF(AND(H2138=1,J2138&lt;&gt;""),E2138-J2138,"")</f>
        <v/>
      </c>
      <c r="T2138">
        <f>IF(G2138="","",MONTH(G2138))</f>
        <v/>
      </c>
    </row>
    <row r="2139">
      <c r="A2139" s="24" t="n">
        <v>2020</v>
      </c>
      <c r="B2139" s="24" t="n">
        <v>3</v>
      </c>
      <c r="C2139" s="24" t="n">
        <v>30</v>
      </c>
      <c r="D2139" s="24" t="n">
        <v>2</v>
      </c>
      <c r="E2139" s="24" t="n">
        <v>7.39</v>
      </c>
      <c r="F2139" s="25">
        <f>IF($E2139="","",DATE(IF($A2139="",nominal_year,$A2139),$B2139,$C2139)+($D2139-IF(LEFT(hour_conv,1)="1",1,0))/24)</f>
        <v/>
      </c>
      <c r="G2139" s="26">
        <f>IF(F2139="","",INT(F2139))</f>
        <v/>
      </c>
      <c r="H2139">
        <f>IF(G2139="","",IF(AND(MONTH(G2139)*100+DAY(G2139)&gt;=season_lo,MONTH(G2139)*100+DAY(G2139)&lt;=season_hi),1,0))</f>
        <v/>
      </c>
      <c r="I2139">
        <f>IF(G2139="","",G2139-first_day+1)</f>
        <v/>
      </c>
      <c r="J2139" s="27">
        <f>IF(I2139="","",INDEX(Daily!$J$2:$J$421,I2139))</f>
        <v/>
      </c>
      <c r="K2139" s="27">
        <f>IF(J2139="","",J2139+cat_offset)</f>
        <v/>
      </c>
      <c r="L2139" s="27">
        <f>IF(J2139="","",MAX(0,E2139-J2139)^2)</f>
        <v/>
      </c>
      <c r="M2139" s="27">
        <f>IF(J2139="","",MAX(0,E2139-(J2139+twcdh_off))^2)</f>
        <v/>
      </c>
      <c r="N2139" s="27">
        <f>IF(E2139="","",MAX(0,E2139-swcdh_thr)^2)</f>
        <v/>
      </c>
      <c r="O2139">
        <f>IF(K2139="","",ROUND(E2139-K2139,0))</f>
        <v/>
      </c>
      <c r="P2139">
        <f>IF(O2139="","",IF(O2139&gt;=1,O2139,0))</f>
        <v/>
      </c>
      <c r="Q2139" s="27">
        <f>IF(E2139="","",MAX(0,E2139-22))</f>
        <v/>
      </c>
      <c r="R2139" s="27">
        <f>IF(H2139=1,E2139,"")</f>
        <v/>
      </c>
      <c r="S2139" s="27">
        <f>IF(AND(H2139=1,J2139&lt;&gt;""),E2139-J2139,"")</f>
        <v/>
      </c>
      <c r="T2139">
        <f>IF(G2139="","",MONTH(G2139))</f>
        <v/>
      </c>
    </row>
    <row r="2140">
      <c r="A2140" s="24" t="n">
        <v>2020</v>
      </c>
      <c r="B2140" s="24" t="n">
        <v>3</v>
      </c>
      <c r="C2140" s="24" t="n">
        <v>30</v>
      </c>
      <c r="D2140" s="24" t="n">
        <v>3</v>
      </c>
      <c r="E2140" s="24" t="n">
        <v>6.33</v>
      </c>
      <c r="F2140" s="25">
        <f>IF($E2140="","",DATE(IF($A2140="",nominal_year,$A2140),$B2140,$C2140)+($D2140-IF(LEFT(hour_conv,1)="1",1,0))/24)</f>
        <v/>
      </c>
      <c r="G2140" s="26">
        <f>IF(F2140="","",INT(F2140))</f>
        <v/>
      </c>
      <c r="H2140">
        <f>IF(G2140="","",IF(AND(MONTH(G2140)*100+DAY(G2140)&gt;=season_lo,MONTH(G2140)*100+DAY(G2140)&lt;=season_hi),1,0))</f>
        <v/>
      </c>
      <c r="I2140">
        <f>IF(G2140="","",G2140-first_day+1)</f>
        <v/>
      </c>
      <c r="J2140" s="27">
        <f>IF(I2140="","",INDEX(Daily!$J$2:$J$421,I2140))</f>
        <v/>
      </c>
      <c r="K2140" s="27">
        <f>IF(J2140="","",J2140+cat_offset)</f>
        <v/>
      </c>
      <c r="L2140" s="27">
        <f>IF(J2140="","",MAX(0,E2140-J2140)^2)</f>
        <v/>
      </c>
      <c r="M2140" s="27">
        <f>IF(J2140="","",MAX(0,E2140-(J2140+twcdh_off))^2)</f>
        <v/>
      </c>
      <c r="N2140" s="27">
        <f>IF(E2140="","",MAX(0,E2140-swcdh_thr)^2)</f>
        <v/>
      </c>
      <c r="O2140">
        <f>IF(K2140="","",ROUND(E2140-K2140,0))</f>
        <v/>
      </c>
      <c r="P2140">
        <f>IF(O2140="","",IF(O2140&gt;=1,O2140,0))</f>
        <v/>
      </c>
      <c r="Q2140" s="27">
        <f>IF(E2140="","",MAX(0,E2140-22))</f>
        <v/>
      </c>
      <c r="R2140" s="27">
        <f>IF(H2140=1,E2140,"")</f>
        <v/>
      </c>
      <c r="S2140" s="27">
        <f>IF(AND(H2140=1,J2140&lt;&gt;""),E2140-J2140,"")</f>
        <v/>
      </c>
      <c r="T2140">
        <f>IF(G2140="","",MONTH(G2140))</f>
        <v/>
      </c>
    </row>
    <row r="2141">
      <c r="A2141" s="24" t="n">
        <v>2020</v>
      </c>
      <c r="B2141" s="24" t="n">
        <v>3</v>
      </c>
      <c r="C2141" s="24" t="n">
        <v>30</v>
      </c>
      <c r="D2141" s="24" t="n">
        <v>4</v>
      </c>
      <c r="E2141" s="24" t="n">
        <v>6.57</v>
      </c>
      <c r="F2141" s="25">
        <f>IF($E2141="","",DATE(IF($A2141="",nominal_year,$A2141),$B2141,$C2141)+($D2141-IF(LEFT(hour_conv,1)="1",1,0))/24)</f>
        <v/>
      </c>
      <c r="G2141" s="26">
        <f>IF(F2141="","",INT(F2141))</f>
        <v/>
      </c>
      <c r="H2141">
        <f>IF(G2141="","",IF(AND(MONTH(G2141)*100+DAY(G2141)&gt;=season_lo,MONTH(G2141)*100+DAY(G2141)&lt;=season_hi),1,0))</f>
        <v/>
      </c>
      <c r="I2141">
        <f>IF(G2141="","",G2141-first_day+1)</f>
        <v/>
      </c>
      <c r="J2141" s="27">
        <f>IF(I2141="","",INDEX(Daily!$J$2:$J$421,I2141))</f>
        <v/>
      </c>
      <c r="K2141" s="27">
        <f>IF(J2141="","",J2141+cat_offset)</f>
        <v/>
      </c>
      <c r="L2141" s="27">
        <f>IF(J2141="","",MAX(0,E2141-J2141)^2)</f>
        <v/>
      </c>
      <c r="M2141" s="27">
        <f>IF(J2141="","",MAX(0,E2141-(J2141+twcdh_off))^2)</f>
        <v/>
      </c>
      <c r="N2141" s="27">
        <f>IF(E2141="","",MAX(0,E2141-swcdh_thr)^2)</f>
        <v/>
      </c>
      <c r="O2141">
        <f>IF(K2141="","",ROUND(E2141-K2141,0))</f>
        <v/>
      </c>
      <c r="P2141">
        <f>IF(O2141="","",IF(O2141&gt;=1,O2141,0))</f>
        <v/>
      </c>
      <c r="Q2141" s="27">
        <f>IF(E2141="","",MAX(0,E2141-22))</f>
        <v/>
      </c>
      <c r="R2141" s="27">
        <f>IF(H2141=1,E2141,"")</f>
        <v/>
      </c>
      <c r="S2141" s="27">
        <f>IF(AND(H2141=1,J2141&lt;&gt;""),E2141-J2141,"")</f>
        <v/>
      </c>
      <c r="T2141">
        <f>IF(G2141="","",MONTH(G2141))</f>
        <v/>
      </c>
    </row>
    <row r="2142">
      <c r="A2142" s="24" t="n">
        <v>2020</v>
      </c>
      <c r="B2142" s="24" t="n">
        <v>3</v>
      </c>
      <c r="C2142" s="24" t="n">
        <v>30</v>
      </c>
      <c r="D2142" s="24" t="n">
        <v>5</v>
      </c>
      <c r="E2142" s="24" t="n">
        <v>6.77</v>
      </c>
      <c r="F2142" s="25">
        <f>IF($E2142="","",DATE(IF($A2142="",nominal_year,$A2142),$B2142,$C2142)+($D2142-IF(LEFT(hour_conv,1)="1",1,0))/24)</f>
        <v/>
      </c>
      <c r="G2142" s="26">
        <f>IF(F2142="","",INT(F2142))</f>
        <v/>
      </c>
      <c r="H2142">
        <f>IF(G2142="","",IF(AND(MONTH(G2142)*100+DAY(G2142)&gt;=season_lo,MONTH(G2142)*100+DAY(G2142)&lt;=season_hi),1,0))</f>
        <v/>
      </c>
      <c r="I2142">
        <f>IF(G2142="","",G2142-first_day+1)</f>
        <v/>
      </c>
      <c r="J2142" s="27">
        <f>IF(I2142="","",INDEX(Daily!$J$2:$J$421,I2142))</f>
        <v/>
      </c>
      <c r="K2142" s="27">
        <f>IF(J2142="","",J2142+cat_offset)</f>
        <v/>
      </c>
      <c r="L2142" s="27">
        <f>IF(J2142="","",MAX(0,E2142-J2142)^2)</f>
        <v/>
      </c>
      <c r="M2142" s="27">
        <f>IF(J2142="","",MAX(0,E2142-(J2142+twcdh_off))^2)</f>
        <v/>
      </c>
      <c r="N2142" s="27">
        <f>IF(E2142="","",MAX(0,E2142-swcdh_thr)^2)</f>
        <v/>
      </c>
      <c r="O2142">
        <f>IF(K2142="","",ROUND(E2142-K2142,0))</f>
        <v/>
      </c>
      <c r="P2142">
        <f>IF(O2142="","",IF(O2142&gt;=1,O2142,0))</f>
        <v/>
      </c>
      <c r="Q2142" s="27">
        <f>IF(E2142="","",MAX(0,E2142-22))</f>
        <v/>
      </c>
      <c r="R2142" s="27">
        <f>IF(H2142=1,E2142,"")</f>
        <v/>
      </c>
      <c r="S2142" s="27">
        <f>IF(AND(H2142=1,J2142&lt;&gt;""),E2142-J2142,"")</f>
        <v/>
      </c>
      <c r="T2142">
        <f>IF(G2142="","",MONTH(G2142))</f>
        <v/>
      </c>
    </row>
    <row r="2143">
      <c r="A2143" s="24" t="n">
        <v>2020</v>
      </c>
      <c r="B2143" s="24" t="n">
        <v>3</v>
      </c>
      <c r="C2143" s="24" t="n">
        <v>30</v>
      </c>
      <c r="D2143" s="24" t="n">
        <v>6</v>
      </c>
      <c r="E2143" s="24" t="n">
        <v>6.52</v>
      </c>
      <c r="F2143" s="25">
        <f>IF($E2143="","",DATE(IF($A2143="",nominal_year,$A2143),$B2143,$C2143)+($D2143-IF(LEFT(hour_conv,1)="1",1,0))/24)</f>
        <v/>
      </c>
      <c r="G2143" s="26">
        <f>IF(F2143="","",INT(F2143))</f>
        <v/>
      </c>
      <c r="H2143">
        <f>IF(G2143="","",IF(AND(MONTH(G2143)*100+DAY(G2143)&gt;=season_lo,MONTH(G2143)*100+DAY(G2143)&lt;=season_hi),1,0))</f>
        <v/>
      </c>
      <c r="I2143">
        <f>IF(G2143="","",G2143-first_day+1)</f>
        <v/>
      </c>
      <c r="J2143" s="27">
        <f>IF(I2143="","",INDEX(Daily!$J$2:$J$421,I2143))</f>
        <v/>
      </c>
      <c r="K2143" s="27">
        <f>IF(J2143="","",J2143+cat_offset)</f>
        <v/>
      </c>
      <c r="L2143" s="27">
        <f>IF(J2143="","",MAX(0,E2143-J2143)^2)</f>
        <v/>
      </c>
      <c r="M2143" s="27">
        <f>IF(J2143="","",MAX(0,E2143-(J2143+twcdh_off))^2)</f>
        <v/>
      </c>
      <c r="N2143" s="27">
        <f>IF(E2143="","",MAX(0,E2143-swcdh_thr)^2)</f>
        <v/>
      </c>
      <c r="O2143">
        <f>IF(K2143="","",ROUND(E2143-K2143,0))</f>
        <v/>
      </c>
      <c r="P2143">
        <f>IF(O2143="","",IF(O2143&gt;=1,O2143,0))</f>
        <v/>
      </c>
      <c r="Q2143" s="27">
        <f>IF(E2143="","",MAX(0,E2143-22))</f>
        <v/>
      </c>
      <c r="R2143" s="27">
        <f>IF(H2143=1,E2143,"")</f>
        <v/>
      </c>
      <c r="S2143" s="27">
        <f>IF(AND(H2143=1,J2143&lt;&gt;""),E2143-J2143,"")</f>
        <v/>
      </c>
      <c r="T2143">
        <f>IF(G2143="","",MONTH(G2143))</f>
        <v/>
      </c>
    </row>
    <row r="2144">
      <c r="A2144" s="24" t="n">
        <v>2020</v>
      </c>
      <c r="B2144" s="24" t="n">
        <v>3</v>
      </c>
      <c r="C2144" s="24" t="n">
        <v>30</v>
      </c>
      <c r="D2144" s="24" t="n">
        <v>7</v>
      </c>
      <c r="E2144" s="24" t="n">
        <v>7.73</v>
      </c>
      <c r="F2144" s="25">
        <f>IF($E2144="","",DATE(IF($A2144="",nominal_year,$A2144),$B2144,$C2144)+($D2144-IF(LEFT(hour_conv,1)="1",1,0))/24)</f>
        <v/>
      </c>
      <c r="G2144" s="26">
        <f>IF(F2144="","",INT(F2144))</f>
        <v/>
      </c>
      <c r="H2144">
        <f>IF(G2144="","",IF(AND(MONTH(G2144)*100+DAY(G2144)&gt;=season_lo,MONTH(G2144)*100+DAY(G2144)&lt;=season_hi),1,0))</f>
        <v/>
      </c>
      <c r="I2144">
        <f>IF(G2144="","",G2144-first_day+1)</f>
        <v/>
      </c>
      <c r="J2144" s="27">
        <f>IF(I2144="","",INDEX(Daily!$J$2:$J$421,I2144))</f>
        <v/>
      </c>
      <c r="K2144" s="27">
        <f>IF(J2144="","",J2144+cat_offset)</f>
        <v/>
      </c>
      <c r="L2144" s="27">
        <f>IF(J2144="","",MAX(0,E2144-J2144)^2)</f>
        <v/>
      </c>
      <c r="M2144" s="27">
        <f>IF(J2144="","",MAX(0,E2144-(J2144+twcdh_off))^2)</f>
        <v/>
      </c>
      <c r="N2144" s="27">
        <f>IF(E2144="","",MAX(0,E2144-swcdh_thr)^2)</f>
        <v/>
      </c>
      <c r="O2144">
        <f>IF(K2144="","",ROUND(E2144-K2144,0))</f>
        <v/>
      </c>
      <c r="P2144">
        <f>IF(O2144="","",IF(O2144&gt;=1,O2144,0))</f>
        <v/>
      </c>
      <c r="Q2144" s="27">
        <f>IF(E2144="","",MAX(0,E2144-22))</f>
        <v/>
      </c>
      <c r="R2144" s="27">
        <f>IF(H2144=1,E2144,"")</f>
        <v/>
      </c>
      <c r="S2144" s="27">
        <f>IF(AND(H2144=1,J2144&lt;&gt;""),E2144-J2144,"")</f>
        <v/>
      </c>
      <c r="T2144">
        <f>IF(G2144="","",MONTH(G2144))</f>
        <v/>
      </c>
    </row>
    <row r="2145">
      <c r="A2145" s="24" t="n">
        <v>2020</v>
      </c>
      <c r="B2145" s="24" t="n">
        <v>3</v>
      </c>
      <c r="C2145" s="24" t="n">
        <v>30</v>
      </c>
      <c r="D2145" s="24" t="n">
        <v>8</v>
      </c>
      <c r="E2145" s="24" t="n">
        <v>8.15</v>
      </c>
      <c r="F2145" s="25">
        <f>IF($E2145="","",DATE(IF($A2145="",nominal_year,$A2145),$B2145,$C2145)+($D2145-IF(LEFT(hour_conv,1)="1",1,0))/24)</f>
        <v/>
      </c>
      <c r="G2145" s="26">
        <f>IF(F2145="","",INT(F2145))</f>
        <v/>
      </c>
      <c r="H2145">
        <f>IF(G2145="","",IF(AND(MONTH(G2145)*100+DAY(G2145)&gt;=season_lo,MONTH(G2145)*100+DAY(G2145)&lt;=season_hi),1,0))</f>
        <v/>
      </c>
      <c r="I2145">
        <f>IF(G2145="","",G2145-first_day+1)</f>
        <v/>
      </c>
      <c r="J2145" s="27">
        <f>IF(I2145="","",INDEX(Daily!$J$2:$J$421,I2145))</f>
        <v/>
      </c>
      <c r="K2145" s="27">
        <f>IF(J2145="","",J2145+cat_offset)</f>
        <v/>
      </c>
      <c r="L2145" s="27">
        <f>IF(J2145="","",MAX(0,E2145-J2145)^2)</f>
        <v/>
      </c>
      <c r="M2145" s="27">
        <f>IF(J2145="","",MAX(0,E2145-(J2145+twcdh_off))^2)</f>
        <v/>
      </c>
      <c r="N2145" s="27">
        <f>IF(E2145="","",MAX(0,E2145-swcdh_thr)^2)</f>
        <v/>
      </c>
      <c r="O2145">
        <f>IF(K2145="","",ROUND(E2145-K2145,0))</f>
        <v/>
      </c>
      <c r="P2145">
        <f>IF(O2145="","",IF(O2145&gt;=1,O2145,0))</f>
        <v/>
      </c>
      <c r="Q2145" s="27">
        <f>IF(E2145="","",MAX(0,E2145-22))</f>
        <v/>
      </c>
      <c r="R2145" s="27">
        <f>IF(H2145=1,E2145,"")</f>
        <v/>
      </c>
      <c r="S2145" s="27">
        <f>IF(AND(H2145=1,J2145&lt;&gt;""),E2145-J2145,"")</f>
        <v/>
      </c>
      <c r="T2145">
        <f>IF(G2145="","",MONTH(G2145))</f>
        <v/>
      </c>
    </row>
    <row r="2146">
      <c r="A2146" s="24" t="n">
        <v>2020</v>
      </c>
      <c r="B2146" s="24" t="n">
        <v>3</v>
      </c>
      <c r="C2146" s="24" t="n">
        <v>30</v>
      </c>
      <c r="D2146" s="24" t="n">
        <v>9</v>
      </c>
      <c r="E2146" s="24" t="n">
        <v>9.99</v>
      </c>
      <c r="F2146" s="25">
        <f>IF($E2146="","",DATE(IF($A2146="",nominal_year,$A2146),$B2146,$C2146)+($D2146-IF(LEFT(hour_conv,1)="1",1,0))/24)</f>
        <v/>
      </c>
      <c r="G2146" s="26">
        <f>IF(F2146="","",INT(F2146))</f>
        <v/>
      </c>
      <c r="H2146">
        <f>IF(G2146="","",IF(AND(MONTH(G2146)*100+DAY(G2146)&gt;=season_lo,MONTH(G2146)*100+DAY(G2146)&lt;=season_hi),1,0))</f>
        <v/>
      </c>
      <c r="I2146">
        <f>IF(G2146="","",G2146-first_day+1)</f>
        <v/>
      </c>
      <c r="J2146" s="27">
        <f>IF(I2146="","",INDEX(Daily!$J$2:$J$421,I2146))</f>
        <v/>
      </c>
      <c r="K2146" s="27">
        <f>IF(J2146="","",J2146+cat_offset)</f>
        <v/>
      </c>
      <c r="L2146" s="27">
        <f>IF(J2146="","",MAX(0,E2146-J2146)^2)</f>
        <v/>
      </c>
      <c r="M2146" s="27">
        <f>IF(J2146="","",MAX(0,E2146-(J2146+twcdh_off))^2)</f>
        <v/>
      </c>
      <c r="N2146" s="27">
        <f>IF(E2146="","",MAX(0,E2146-swcdh_thr)^2)</f>
        <v/>
      </c>
      <c r="O2146">
        <f>IF(K2146="","",ROUND(E2146-K2146,0))</f>
        <v/>
      </c>
      <c r="P2146">
        <f>IF(O2146="","",IF(O2146&gt;=1,O2146,0))</f>
        <v/>
      </c>
      <c r="Q2146" s="27">
        <f>IF(E2146="","",MAX(0,E2146-22))</f>
        <v/>
      </c>
      <c r="R2146" s="27">
        <f>IF(H2146=1,E2146,"")</f>
        <v/>
      </c>
      <c r="S2146" s="27">
        <f>IF(AND(H2146=1,J2146&lt;&gt;""),E2146-J2146,"")</f>
        <v/>
      </c>
      <c r="T2146">
        <f>IF(G2146="","",MONTH(G2146))</f>
        <v/>
      </c>
    </row>
    <row r="2147">
      <c r="A2147" s="24" t="n">
        <v>2020</v>
      </c>
      <c r="B2147" s="24" t="n">
        <v>3</v>
      </c>
      <c r="C2147" s="24" t="n">
        <v>30</v>
      </c>
      <c r="D2147" s="24" t="n">
        <v>10</v>
      </c>
      <c r="E2147" s="24" t="n">
        <v>10.86</v>
      </c>
      <c r="F2147" s="25">
        <f>IF($E2147="","",DATE(IF($A2147="",nominal_year,$A2147),$B2147,$C2147)+($D2147-IF(LEFT(hour_conv,1)="1",1,0))/24)</f>
        <v/>
      </c>
      <c r="G2147" s="26">
        <f>IF(F2147="","",INT(F2147))</f>
        <v/>
      </c>
      <c r="H2147">
        <f>IF(G2147="","",IF(AND(MONTH(G2147)*100+DAY(G2147)&gt;=season_lo,MONTH(G2147)*100+DAY(G2147)&lt;=season_hi),1,0))</f>
        <v/>
      </c>
      <c r="I2147">
        <f>IF(G2147="","",G2147-first_day+1)</f>
        <v/>
      </c>
      <c r="J2147" s="27">
        <f>IF(I2147="","",INDEX(Daily!$J$2:$J$421,I2147))</f>
        <v/>
      </c>
      <c r="K2147" s="27">
        <f>IF(J2147="","",J2147+cat_offset)</f>
        <v/>
      </c>
      <c r="L2147" s="27">
        <f>IF(J2147="","",MAX(0,E2147-J2147)^2)</f>
        <v/>
      </c>
      <c r="M2147" s="27">
        <f>IF(J2147="","",MAX(0,E2147-(J2147+twcdh_off))^2)</f>
        <v/>
      </c>
      <c r="N2147" s="27">
        <f>IF(E2147="","",MAX(0,E2147-swcdh_thr)^2)</f>
        <v/>
      </c>
      <c r="O2147">
        <f>IF(K2147="","",ROUND(E2147-K2147,0))</f>
        <v/>
      </c>
      <c r="P2147">
        <f>IF(O2147="","",IF(O2147&gt;=1,O2147,0))</f>
        <v/>
      </c>
      <c r="Q2147" s="27">
        <f>IF(E2147="","",MAX(0,E2147-22))</f>
        <v/>
      </c>
      <c r="R2147" s="27">
        <f>IF(H2147=1,E2147,"")</f>
        <v/>
      </c>
      <c r="S2147" s="27">
        <f>IF(AND(H2147=1,J2147&lt;&gt;""),E2147-J2147,"")</f>
        <v/>
      </c>
      <c r="T2147">
        <f>IF(G2147="","",MONTH(G2147))</f>
        <v/>
      </c>
    </row>
    <row r="2148">
      <c r="A2148" s="24" t="n">
        <v>2020</v>
      </c>
      <c r="B2148" s="24" t="n">
        <v>3</v>
      </c>
      <c r="C2148" s="24" t="n">
        <v>30</v>
      </c>
      <c r="D2148" s="24" t="n">
        <v>11</v>
      </c>
      <c r="E2148" s="24" t="n">
        <v>11.8</v>
      </c>
      <c r="F2148" s="25">
        <f>IF($E2148="","",DATE(IF($A2148="",nominal_year,$A2148),$B2148,$C2148)+($D2148-IF(LEFT(hour_conv,1)="1",1,0))/24)</f>
        <v/>
      </c>
      <c r="G2148" s="26">
        <f>IF(F2148="","",INT(F2148))</f>
        <v/>
      </c>
      <c r="H2148">
        <f>IF(G2148="","",IF(AND(MONTH(G2148)*100+DAY(G2148)&gt;=season_lo,MONTH(G2148)*100+DAY(G2148)&lt;=season_hi),1,0))</f>
        <v/>
      </c>
      <c r="I2148">
        <f>IF(G2148="","",G2148-first_day+1)</f>
        <v/>
      </c>
      <c r="J2148" s="27">
        <f>IF(I2148="","",INDEX(Daily!$J$2:$J$421,I2148))</f>
        <v/>
      </c>
      <c r="K2148" s="27">
        <f>IF(J2148="","",J2148+cat_offset)</f>
        <v/>
      </c>
      <c r="L2148" s="27">
        <f>IF(J2148="","",MAX(0,E2148-J2148)^2)</f>
        <v/>
      </c>
      <c r="M2148" s="27">
        <f>IF(J2148="","",MAX(0,E2148-(J2148+twcdh_off))^2)</f>
        <v/>
      </c>
      <c r="N2148" s="27">
        <f>IF(E2148="","",MAX(0,E2148-swcdh_thr)^2)</f>
        <v/>
      </c>
      <c r="O2148">
        <f>IF(K2148="","",ROUND(E2148-K2148,0))</f>
        <v/>
      </c>
      <c r="P2148">
        <f>IF(O2148="","",IF(O2148&gt;=1,O2148,0))</f>
        <v/>
      </c>
      <c r="Q2148" s="27">
        <f>IF(E2148="","",MAX(0,E2148-22))</f>
        <v/>
      </c>
      <c r="R2148" s="27">
        <f>IF(H2148=1,E2148,"")</f>
        <v/>
      </c>
      <c r="S2148" s="27">
        <f>IF(AND(H2148=1,J2148&lt;&gt;""),E2148-J2148,"")</f>
        <v/>
      </c>
      <c r="T2148">
        <f>IF(G2148="","",MONTH(G2148))</f>
        <v/>
      </c>
    </row>
    <row r="2149">
      <c r="A2149" s="24" t="n">
        <v>2020</v>
      </c>
      <c r="B2149" s="24" t="n">
        <v>3</v>
      </c>
      <c r="C2149" s="24" t="n">
        <v>30</v>
      </c>
      <c r="D2149" s="24" t="n">
        <v>12</v>
      </c>
      <c r="E2149" s="24" t="n">
        <v>12.3</v>
      </c>
      <c r="F2149" s="25">
        <f>IF($E2149="","",DATE(IF($A2149="",nominal_year,$A2149),$B2149,$C2149)+($D2149-IF(LEFT(hour_conv,1)="1",1,0))/24)</f>
        <v/>
      </c>
      <c r="G2149" s="26">
        <f>IF(F2149="","",INT(F2149))</f>
        <v/>
      </c>
      <c r="H2149">
        <f>IF(G2149="","",IF(AND(MONTH(G2149)*100+DAY(G2149)&gt;=season_lo,MONTH(G2149)*100+DAY(G2149)&lt;=season_hi),1,0))</f>
        <v/>
      </c>
      <c r="I2149">
        <f>IF(G2149="","",G2149-first_day+1)</f>
        <v/>
      </c>
      <c r="J2149" s="27">
        <f>IF(I2149="","",INDEX(Daily!$J$2:$J$421,I2149))</f>
        <v/>
      </c>
      <c r="K2149" s="27">
        <f>IF(J2149="","",J2149+cat_offset)</f>
        <v/>
      </c>
      <c r="L2149" s="27">
        <f>IF(J2149="","",MAX(0,E2149-J2149)^2)</f>
        <v/>
      </c>
      <c r="M2149" s="27">
        <f>IF(J2149="","",MAX(0,E2149-(J2149+twcdh_off))^2)</f>
        <v/>
      </c>
      <c r="N2149" s="27">
        <f>IF(E2149="","",MAX(0,E2149-swcdh_thr)^2)</f>
        <v/>
      </c>
      <c r="O2149">
        <f>IF(K2149="","",ROUND(E2149-K2149,0))</f>
        <v/>
      </c>
      <c r="P2149">
        <f>IF(O2149="","",IF(O2149&gt;=1,O2149,0))</f>
        <v/>
      </c>
      <c r="Q2149" s="27">
        <f>IF(E2149="","",MAX(0,E2149-22))</f>
        <v/>
      </c>
      <c r="R2149" s="27">
        <f>IF(H2149=1,E2149,"")</f>
        <v/>
      </c>
      <c r="S2149" s="27">
        <f>IF(AND(H2149=1,J2149&lt;&gt;""),E2149-J2149,"")</f>
        <v/>
      </c>
      <c r="T2149">
        <f>IF(G2149="","",MONTH(G2149))</f>
        <v/>
      </c>
    </row>
    <row r="2150">
      <c r="A2150" s="24" t="n">
        <v>2020</v>
      </c>
      <c r="B2150" s="24" t="n">
        <v>3</v>
      </c>
      <c r="C2150" s="24" t="n">
        <v>30</v>
      </c>
      <c r="D2150" s="24" t="n">
        <v>13</v>
      </c>
      <c r="E2150" s="24" t="n">
        <v>13.77</v>
      </c>
      <c r="F2150" s="25">
        <f>IF($E2150="","",DATE(IF($A2150="",nominal_year,$A2150),$B2150,$C2150)+($D2150-IF(LEFT(hour_conv,1)="1",1,0))/24)</f>
        <v/>
      </c>
      <c r="G2150" s="26">
        <f>IF(F2150="","",INT(F2150))</f>
        <v/>
      </c>
      <c r="H2150">
        <f>IF(G2150="","",IF(AND(MONTH(G2150)*100+DAY(G2150)&gt;=season_lo,MONTH(G2150)*100+DAY(G2150)&lt;=season_hi),1,0))</f>
        <v/>
      </c>
      <c r="I2150">
        <f>IF(G2150="","",G2150-first_day+1)</f>
        <v/>
      </c>
      <c r="J2150" s="27">
        <f>IF(I2150="","",INDEX(Daily!$J$2:$J$421,I2150))</f>
        <v/>
      </c>
      <c r="K2150" s="27">
        <f>IF(J2150="","",J2150+cat_offset)</f>
        <v/>
      </c>
      <c r="L2150" s="27">
        <f>IF(J2150="","",MAX(0,E2150-J2150)^2)</f>
        <v/>
      </c>
      <c r="M2150" s="27">
        <f>IF(J2150="","",MAX(0,E2150-(J2150+twcdh_off))^2)</f>
        <v/>
      </c>
      <c r="N2150" s="27">
        <f>IF(E2150="","",MAX(0,E2150-swcdh_thr)^2)</f>
        <v/>
      </c>
      <c r="O2150">
        <f>IF(K2150="","",ROUND(E2150-K2150,0))</f>
        <v/>
      </c>
      <c r="P2150">
        <f>IF(O2150="","",IF(O2150&gt;=1,O2150,0))</f>
        <v/>
      </c>
      <c r="Q2150" s="27">
        <f>IF(E2150="","",MAX(0,E2150-22))</f>
        <v/>
      </c>
      <c r="R2150" s="27">
        <f>IF(H2150=1,E2150,"")</f>
        <v/>
      </c>
      <c r="S2150" s="27">
        <f>IF(AND(H2150=1,J2150&lt;&gt;""),E2150-J2150,"")</f>
        <v/>
      </c>
      <c r="T2150">
        <f>IF(G2150="","",MONTH(G2150))</f>
        <v/>
      </c>
    </row>
    <row r="2151">
      <c r="A2151" s="24" t="n">
        <v>2020</v>
      </c>
      <c r="B2151" s="24" t="n">
        <v>3</v>
      </c>
      <c r="C2151" s="24" t="n">
        <v>30</v>
      </c>
      <c r="D2151" s="24" t="n">
        <v>14</v>
      </c>
      <c r="E2151" s="24" t="n">
        <v>14.11</v>
      </c>
      <c r="F2151" s="25">
        <f>IF($E2151="","",DATE(IF($A2151="",nominal_year,$A2151),$B2151,$C2151)+($D2151-IF(LEFT(hour_conv,1)="1",1,0))/24)</f>
        <v/>
      </c>
      <c r="G2151" s="26">
        <f>IF(F2151="","",INT(F2151))</f>
        <v/>
      </c>
      <c r="H2151">
        <f>IF(G2151="","",IF(AND(MONTH(G2151)*100+DAY(G2151)&gt;=season_lo,MONTH(G2151)*100+DAY(G2151)&lt;=season_hi),1,0))</f>
        <v/>
      </c>
      <c r="I2151">
        <f>IF(G2151="","",G2151-first_day+1)</f>
        <v/>
      </c>
      <c r="J2151" s="27">
        <f>IF(I2151="","",INDEX(Daily!$J$2:$J$421,I2151))</f>
        <v/>
      </c>
      <c r="K2151" s="27">
        <f>IF(J2151="","",J2151+cat_offset)</f>
        <v/>
      </c>
      <c r="L2151" s="27">
        <f>IF(J2151="","",MAX(0,E2151-J2151)^2)</f>
        <v/>
      </c>
      <c r="M2151" s="27">
        <f>IF(J2151="","",MAX(0,E2151-(J2151+twcdh_off))^2)</f>
        <v/>
      </c>
      <c r="N2151" s="27">
        <f>IF(E2151="","",MAX(0,E2151-swcdh_thr)^2)</f>
        <v/>
      </c>
      <c r="O2151">
        <f>IF(K2151="","",ROUND(E2151-K2151,0))</f>
        <v/>
      </c>
      <c r="P2151">
        <f>IF(O2151="","",IF(O2151&gt;=1,O2151,0))</f>
        <v/>
      </c>
      <c r="Q2151" s="27">
        <f>IF(E2151="","",MAX(0,E2151-22))</f>
        <v/>
      </c>
      <c r="R2151" s="27">
        <f>IF(H2151=1,E2151,"")</f>
        <v/>
      </c>
      <c r="S2151" s="27">
        <f>IF(AND(H2151=1,J2151&lt;&gt;""),E2151-J2151,"")</f>
        <v/>
      </c>
      <c r="T2151">
        <f>IF(G2151="","",MONTH(G2151))</f>
        <v/>
      </c>
    </row>
    <row r="2152">
      <c r="A2152" s="24" t="n">
        <v>2020</v>
      </c>
      <c r="B2152" s="24" t="n">
        <v>3</v>
      </c>
      <c r="C2152" s="24" t="n">
        <v>30</v>
      </c>
      <c r="D2152" s="24" t="n">
        <v>15</v>
      </c>
      <c r="E2152" s="24" t="n">
        <v>15.13</v>
      </c>
      <c r="F2152" s="25">
        <f>IF($E2152="","",DATE(IF($A2152="",nominal_year,$A2152),$B2152,$C2152)+($D2152-IF(LEFT(hour_conv,1)="1",1,0))/24)</f>
        <v/>
      </c>
      <c r="G2152" s="26">
        <f>IF(F2152="","",INT(F2152))</f>
        <v/>
      </c>
      <c r="H2152">
        <f>IF(G2152="","",IF(AND(MONTH(G2152)*100+DAY(G2152)&gt;=season_lo,MONTH(G2152)*100+DAY(G2152)&lt;=season_hi),1,0))</f>
        <v/>
      </c>
      <c r="I2152">
        <f>IF(G2152="","",G2152-first_day+1)</f>
        <v/>
      </c>
      <c r="J2152" s="27">
        <f>IF(I2152="","",INDEX(Daily!$J$2:$J$421,I2152))</f>
        <v/>
      </c>
      <c r="K2152" s="27">
        <f>IF(J2152="","",J2152+cat_offset)</f>
        <v/>
      </c>
      <c r="L2152" s="27">
        <f>IF(J2152="","",MAX(0,E2152-J2152)^2)</f>
        <v/>
      </c>
      <c r="M2152" s="27">
        <f>IF(J2152="","",MAX(0,E2152-(J2152+twcdh_off))^2)</f>
        <v/>
      </c>
      <c r="N2152" s="27">
        <f>IF(E2152="","",MAX(0,E2152-swcdh_thr)^2)</f>
        <v/>
      </c>
      <c r="O2152">
        <f>IF(K2152="","",ROUND(E2152-K2152,0))</f>
        <v/>
      </c>
      <c r="P2152">
        <f>IF(O2152="","",IF(O2152&gt;=1,O2152,0))</f>
        <v/>
      </c>
      <c r="Q2152" s="27">
        <f>IF(E2152="","",MAX(0,E2152-22))</f>
        <v/>
      </c>
      <c r="R2152" s="27">
        <f>IF(H2152=1,E2152,"")</f>
        <v/>
      </c>
      <c r="S2152" s="27">
        <f>IF(AND(H2152=1,J2152&lt;&gt;""),E2152-J2152,"")</f>
        <v/>
      </c>
      <c r="T2152">
        <f>IF(G2152="","",MONTH(G2152))</f>
        <v/>
      </c>
    </row>
    <row r="2153">
      <c r="A2153" s="24" t="n">
        <v>2020</v>
      </c>
      <c r="B2153" s="24" t="n">
        <v>3</v>
      </c>
      <c r="C2153" s="24" t="n">
        <v>30</v>
      </c>
      <c r="D2153" s="24" t="n">
        <v>16</v>
      </c>
      <c r="E2153" s="24" t="n">
        <v>14.95</v>
      </c>
      <c r="F2153" s="25">
        <f>IF($E2153="","",DATE(IF($A2153="",nominal_year,$A2153),$B2153,$C2153)+($D2153-IF(LEFT(hour_conv,1)="1",1,0))/24)</f>
        <v/>
      </c>
      <c r="G2153" s="26">
        <f>IF(F2153="","",INT(F2153))</f>
        <v/>
      </c>
      <c r="H2153">
        <f>IF(G2153="","",IF(AND(MONTH(G2153)*100+DAY(G2153)&gt;=season_lo,MONTH(G2153)*100+DAY(G2153)&lt;=season_hi),1,0))</f>
        <v/>
      </c>
      <c r="I2153">
        <f>IF(G2153="","",G2153-first_day+1)</f>
        <v/>
      </c>
      <c r="J2153" s="27">
        <f>IF(I2153="","",INDEX(Daily!$J$2:$J$421,I2153))</f>
        <v/>
      </c>
      <c r="K2153" s="27">
        <f>IF(J2153="","",J2153+cat_offset)</f>
        <v/>
      </c>
      <c r="L2153" s="27">
        <f>IF(J2153="","",MAX(0,E2153-J2153)^2)</f>
        <v/>
      </c>
      <c r="M2153" s="27">
        <f>IF(J2153="","",MAX(0,E2153-(J2153+twcdh_off))^2)</f>
        <v/>
      </c>
      <c r="N2153" s="27">
        <f>IF(E2153="","",MAX(0,E2153-swcdh_thr)^2)</f>
        <v/>
      </c>
      <c r="O2153">
        <f>IF(K2153="","",ROUND(E2153-K2153,0))</f>
        <v/>
      </c>
      <c r="P2153">
        <f>IF(O2153="","",IF(O2153&gt;=1,O2153,0))</f>
        <v/>
      </c>
      <c r="Q2153" s="27">
        <f>IF(E2153="","",MAX(0,E2153-22))</f>
        <v/>
      </c>
      <c r="R2153" s="27">
        <f>IF(H2153=1,E2153,"")</f>
        <v/>
      </c>
      <c r="S2153" s="27">
        <f>IF(AND(H2153=1,J2153&lt;&gt;""),E2153-J2153,"")</f>
        <v/>
      </c>
      <c r="T2153">
        <f>IF(G2153="","",MONTH(G2153))</f>
        <v/>
      </c>
    </row>
    <row r="2154">
      <c r="A2154" s="24" t="n">
        <v>2020</v>
      </c>
      <c r="B2154" s="24" t="n">
        <v>3</v>
      </c>
      <c r="C2154" s="24" t="n">
        <v>30</v>
      </c>
      <c r="D2154" s="24" t="n">
        <v>17</v>
      </c>
      <c r="E2154" s="24" t="n">
        <v>14.54</v>
      </c>
      <c r="F2154" s="25">
        <f>IF($E2154="","",DATE(IF($A2154="",nominal_year,$A2154),$B2154,$C2154)+($D2154-IF(LEFT(hour_conv,1)="1",1,0))/24)</f>
        <v/>
      </c>
      <c r="G2154" s="26">
        <f>IF(F2154="","",INT(F2154))</f>
        <v/>
      </c>
      <c r="H2154">
        <f>IF(G2154="","",IF(AND(MONTH(G2154)*100+DAY(G2154)&gt;=season_lo,MONTH(G2154)*100+DAY(G2154)&lt;=season_hi),1,0))</f>
        <v/>
      </c>
      <c r="I2154">
        <f>IF(G2154="","",G2154-first_day+1)</f>
        <v/>
      </c>
      <c r="J2154" s="27">
        <f>IF(I2154="","",INDEX(Daily!$J$2:$J$421,I2154))</f>
        <v/>
      </c>
      <c r="K2154" s="27">
        <f>IF(J2154="","",J2154+cat_offset)</f>
        <v/>
      </c>
      <c r="L2154" s="27">
        <f>IF(J2154="","",MAX(0,E2154-J2154)^2)</f>
        <v/>
      </c>
      <c r="M2154" s="27">
        <f>IF(J2154="","",MAX(0,E2154-(J2154+twcdh_off))^2)</f>
        <v/>
      </c>
      <c r="N2154" s="27">
        <f>IF(E2154="","",MAX(0,E2154-swcdh_thr)^2)</f>
        <v/>
      </c>
      <c r="O2154">
        <f>IF(K2154="","",ROUND(E2154-K2154,0))</f>
        <v/>
      </c>
      <c r="P2154">
        <f>IF(O2154="","",IF(O2154&gt;=1,O2154,0))</f>
        <v/>
      </c>
      <c r="Q2154" s="27">
        <f>IF(E2154="","",MAX(0,E2154-22))</f>
        <v/>
      </c>
      <c r="R2154" s="27">
        <f>IF(H2154=1,E2154,"")</f>
        <v/>
      </c>
      <c r="S2154" s="27">
        <f>IF(AND(H2154=1,J2154&lt;&gt;""),E2154-J2154,"")</f>
        <v/>
      </c>
      <c r="T2154">
        <f>IF(G2154="","",MONTH(G2154))</f>
        <v/>
      </c>
    </row>
    <row r="2155">
      <c r="A2155" s="24" t="n">
        <v>2020</v>
      </c>
      <c r="B2155" s="24" t="n">
        <v>3</v>
      </c>
      <c r="C2155" s="24" t="n">
        <v>30</v>
      </c>
      <c r="D2155" s="24" t="n">
        <v>18</v>
      </c>
      <c r="E2155" s="24" t="n">
        <v>14.81</v>
      </c>
      <c r="F2155" s="25">
        <f>IF($E2155="","",DATE(IF($A2155="",nominal_year,$A2155),$B2155,$C2155)+($D2155-IF(LEFT(hour_conv,1)="1",1,0))/24)</f>
        <v/>
      </c>
      <c r="G2155" s="26">
        <f>IF(F2155="","",INT(F2155))</f>
        <v/>
      </c>
      <c r="H2155">
        <f>IF(G2155="","",IF(AND(MONTH(G2155)*100+DAY(G2155)&gt;=season_lo,MONTH(G2155)*100+DAY(G2155)&lt;=season_hi),1,0))</f>
        <v/>
      </c>
      <c r="I2155">
        <f>IF(G2155="","",G2155-first_day+1)</f>
        <v/>
      </c>
      <c r="J2155" s="27">
        <f>IF(I2155="","",INDEX(Daily!$J$2:$J$421,I2155))</f>
        <v/>
      </c>
      <c r="K2155" s="27">
        <f>IF(J2155="","",J2155+cat_offset)</f>
        <v/>
      </c>
      <c r="L2155" s="27">
        <f>IF(J2155="","",MAX(0,E2155-J2155)^2)</f>
        <v/>
      </c>
      <c r="M2155" s="27">
        <f>IF(J2155="","",MAX(0,E2155-(J2155+twcdh_off))^2)</f>
        <v/>
      </c>
      <c r="N2155" s="27">
        <f>IF(E2155="","",MAX(0,E2155-swcdh_thr)^2)</f>
        <v/>
      </c>
      <c r="O2155">
        <f>IF(K2155="","",ROUND(E2155-K2155,0))</f>
        <v/>
      </c>
      <c r="P2155">
        <f>IF(O2155="","",IF(O2155&gt;=1,O2155,0))</f>
        <v/>
      </c>
      <c r="Q2155" s="27">
        <f>IF(E2155="","",MAX(0,E2155-22))</f>
        <v/>
      </c>
      <c r="R2155" s="27">
        <f>IF(H2155=1,E2155,"")</f>
        <v/>
      </c>
      <c r="S2155" s="27">
        <f>IF(AND(H2155=1,J2155&lt;&gt;""),E2155-J2155,"")</f>
        <v/>
      </c>
      <c r="T2155">
        <f>IF(G2155="","",MONTH(G2155))</f>
        <v/>
      </c>
    </row>
    <row r="2156">
      <c r="A2156" s="24" t="n">
        <v>2020</v>
      </c>
      <c r="B2156" s="24" t="n">
        <v>3</v>
      </c>
      <c r="C2156" s="24" t="n">
        <v>30</v>
      </c>
      <c r="D2156" s="24" t="n">
        <v>19</v>
      </c>
      <c r="E2156" s="24" t="n">
        <v>14.05</v>
      </c>
      <c r="F2156" s="25">
        <f>IF($E2156="","",DATE(IF($A2156="",nominal_year,$A2156),$B2156,$C2156)+($D2156-IF(LEFT(hour_conv,1)="1",1,0))/24)</f>
        <v/>
      </c>
      <c r="G2156" s="26">
        <f>IF(F2156="","",INT(F2156))</f>
        <v/>
      </c>
      <c r="H2156">
        <f>IF(G2156="","",IF(AND(MONTH(G2156)*100+DAY(G2156)&gt;=season_lo,MONTH(G2156)*100+DAY(G2156)&lt;=season_hi),1,0))</f>
        <v/>
      </c>
      <c r="I2156">
        <f>IF(G2156="","",G2156-first_day+1)</f>
        <v/>
      </c>
      <c r="J2156" s="27">
        <f>IF(I2156="","",INDEX(Daily!$J$2:$J$421,I2156))</f>
        <v/>
      </c>
      <c r="K2156" s="27">
        <f>IF(J2156="","",J2156+cat_offset)</f>
        <v/>
      </c>
      <c r="L2156" s="27">
        <f>IF(J2156="","",MAX(0,E2156-J2156)^2)</f>
        <v/>
      </c>
      <c r="M2156" s="27">
        <f>IF(J2156="","",MAX(0,E2156-(J2156+twcdh_off))^2)</f>
        <v/>
      </c>
      <c r="N2156" s="27">
        <f>IF(E2156="","",MAX(0,E2156-swcdh_thr)^2)</f>
        <v/>
      </c>
      <c r="O2156">
        <f>IF(K2156="","",ROUND(E2156-K2156,0))</f>
        <v/>
      </c>
      <c r="P2156">
        <f>IF(O2156="","",IF(O2156&gt;=1,O2156,0))</f>
        <v/>
      </c>
      <c r="Q2156" s="27">
        <f>IF(E2156="","",MAX(0,E2156-22))</f>
        <v/>
      </c>
      <c r="R2156" s="27">
        <f>IF(H2156=1,E2156,"")</f>
        <v/>
      </c>
      <c r="S2156" s="27">
        <f>IF(AND(H2156=1,J2156&lt;&gt;""),E2156-J2156,"")</f>
        <v/>
      </c>
      <c r="T2156">
        <f>IF(G2156="","",MONTH(G2156))</f>
        <v/>
      </c>
    </row>
    <row r="2157">
      <c r="A2157" s="24" t="n">
        <v>2020</v>
      </c>
      <c r="B2157" s="24" t="n">
        <v>3</v>
      </c>
      <c r="C2157" s="24" t="n">
        <v>30</v>
      </c>
      <c r="D2157" s="24" t="n">
        <v>20</v>
      </c>
      <c r="E2157" s="24" t="n">
        <v>12.64</v>
      </c>
      <c r="F2157" s="25">
        <f>IF($E2157="","",DATE(IF($A2157="",nominal_year,$A2157),$B2157,$C2157)+($D2157-IF(LEFT(hour_conv,1)="1",1,0))/24)</f>
        <v/>
      </c>
      <c r="G2157" s="26">
        <f>IF(F2157="","",INT(F2157))</f>
        <v/>
      </c>
      <c r="H2157">
        <f>IF(G2157="","",IF(AND(MONTH(G2157)*100+DAY(G2157)&gt;=season_lo,MONTH(G2157)*100+DAY(G2157)&lt;=season_hi),1,0))</f>
        <v/>
      </c>
      <c r="I2157">
        <f>IF(G2157="","",G2157-first_day+1)</f>
        <v/>
      </c>
      <c r="J2157" s="27">
        <f>IF(I2157="","",INDEX(Daily!$J$2:$J$421,I2157))</f>
        <v/>
      </c>
      <c r="K2157" s="27">
        <f>IF(J2157="","",J2157+cat_offset)</f>
        <v/>
      </c>
      <c r="L2157" s="27">
        <f>IF(J2157="","",MAX(0,E2157-J2157)^2)</f>
        <v/>
      </c>
      <c r="M2157" s="27">
        <f>IF(J2157="","",MAX(0,E2157-(J2157+twcdh_off))^2)</f>
        <v/>
      </c>
      <c r="N2157" s="27">
        <f>IF(E2157="","",MAX(0,E2157-swcdh_thr)^2)</f>
        <v/>
      </c>
      <c r="O2157">
        <f>IF(K2157="","",ROUND(E2157-K2157,0))</f>
        <v/>
      </c>
      <c r="P2157">
        <f>IF(O2157="","",IF(O2157&gt;=1,O2157,0))</f>
        <v/>
      </c>
      <c r="Q2157" s="27">
        <f>IF(E2157="","",MAX(0,E2157-22))</f>
        <v/>
      </c>
      <c r="R2157" s="27">
        <f>IF(H2157=1,E2157,"")</f>
        <v/>
      </c>
      <c r="S2157" s="27">
        <f>IF(AND(H2157=1,J2157&lt;&gt;""),E2157-J2157,"")</f>
        <v/>
      </c>
      <c r="T2157">
        <f>IF(G2157="","",MONTH(G2157))</f>
        <v/>
      </c>
    </row>
    <row r="2158">
      <c r="A2158" s="24" t="n">
        <v>2020</v>
      </c>
      <c r="B2158" s="24" t="n">
        <v>3</v>
      </c>
      <c r="C2158" s="24" t="n">
        <v>30</v>
      </c>
      <c r="D2158" s="24" t="n">
        <v>21</v>
      </c>
      <c r="E2158" s="24" t="n">
        <v>12.31</v>
      </c>
      <c r="F2158" s="25">
        <f>IF($E2158="","",DATE(IF($A2158="",nominal_year,$A2158),$B2158,$C2158)+($D2158-IF(LEFT(hour_conv,1)="1",1,0))/24)</f>
        <v/>
      </c>
      <c r="G2158" s="26">
        <f>IF(F2158="","",INT(F2158))</f>
        <v/>
      </c>
      <c r="H2158">
        <f>IF(G2158="","",IF(AND(MONTH(G2158)*100+DAY(G2158)&gt;=season_lo,MONTH(G2158)*100+DAY(G2158)&lt;=season_hi),1,0))</f>
        <v/>
      </c>
      <c r="I2158">
        <f>IF(G2158="","",G2158-first_day+1)</f>
        <v/>
      </c>
      <c r="J2158" s="27">
        <f>IF(I2158="","",INDEX(Daily!$J$2:$J$421,I2158))</f>
        <v/>
      </c>
      <c r="K2158" s="27">
        <f>IF(J2158="","",J2158+cat_offset)</f>
        <v/>
      </c>
      <c r="L2158" s="27">
        <f>IF(J2158="","",MAX(0,E2158-J2158)^2)</f>
        <v/>
      </c>
      <c r="M2158" s="27">
        <f>IF(J2158="","",MAX(0,E2158-(J2158+twcdh_off))^2)</f>
        <v/>
      </c>
      <c r="N2158" s="27">
        <f>IF(E2158="","",MAX(0,E2158-swcdh_thr)^2)</f>
        <v/>
      </c>
      <c r="O2158">
        <f>IF(K2158="","",ROUND(E2158-K2158,0))</f>
        <v/>
      </c>
      <c r="P2158">
        <f>IF(O2158="","",IF(O2158&gt;=1,O2158,0))</f>
        <v/>
      </c>
      <c r="Q2158" s="27">
        <f>IF(E2158="","",MAX(0,E2158-22))</f>
        <v/>
      </c>
      <c r="R2158" s="27">
        <f>IF(H2158=1,E2158,"")</f>
        <v/>
      </c>
      <c r="S2158" s="27">
        <f>IF(AND(H2158=1,J2158&lt;&gt;""),E2158-J2158,"")</f>
        <v/>
      </c>
      <c r="T2158">
        <f>IF(G2158="","",MONTH(G2158))</f>
        <v/>
      </c>
    </row>
    <row r="2159">
      <c r="A2159" s="24" t="n">
        <v>2020</v>
      </c>
      <c r="B2159" s="24" t="n">
        <v>3</v>
      </c>
      <c r="C2159" s="24" t="n">
        <v>30</v>
      </c>
      <c r="D2159" s="24" t="n">
        <v>22</v>
      </c>
      <c r="E2159" s="24" t="n">
        <v>10.62</v>
      </c>
      <c r="F2159" s="25">
        <f>IF($E2159="","",DATE(IF($A2159="",nominal_year,$A2159),$B2159,$C2159)+($D2159-IF(LEFT(hour_conv,1)="1",1,0))/24)</f>
        <v/>
      </c>
      <c r="G2159" s="26">
        <f>IF(F2159="","",INT(F2159))</f>
        <v/>
      </c>
      <c r="H2159">
        <f>IF(G2159="","",IF(AND(MONTH(G2159)*100+DAY(G2159)&gt;=season_lo,MONTH(G2159)*100+DAY(G2159)&lt;=season_hi),1,0))</f>
        <v/>
      </c>
      <c r="I2159">
        <f>IF(G2159="","",G2159-first_day+1)</f>
        <v/>
      </c>
      <c r="J2159" s="27">
        <f>IF(I2159="","",INDEX(Daily!$J$2:$J$421,I2159))</f>
        <v/>
      </c>
      <c r="K2159" s="27">
        <f>IF(J2159="","",J2159+cat_offset)</f>
        <v/>
      </c>
      <c r="L2159" s="27">
        <f>IF(J2159="","",MAX(0,E2159-J2159)^2)</f>
        <v/>
      </c>
      <c r="M2159" s="27">
        <f>IF(J2159="","",MAX(0,E2159-(J2159+twcdh_off))^2)</f>
        <v/>
      </c>
      <c r="N2159" s="27">
        <f>IF(E2159="","",MAX(0,E2159-swcdh_thr)^2)</f>
        <v/>
      </c>
      <c r="O2159">
        <f>IF(K2159="","",ROUND(E2159-K2159,0))</f>
        <v/>
      </c>
      <c r="P2159">
        <f>IF(O2159="","",IF(O2159&gt;=1,O2159,0))</f>
        <v/>
      </c>
      <c r="Q2159" s="27">
        <f>IF(E2159="","",MAX(0,E2159-22))</f>
        <v/>
      </c>
      <c r="R2159" s="27">
        <f>IF(H2159=1,E2159,"")</f>
        <v/>
      </c>
      <c r="S2159" s="27">
        <f>IF(AND(H2159=1,J2159&lt;&gt;""),E2159-J2159,"")</f>
        <v/>
      </c>
      <c r="T2159">
        <f>IF(G2159="","",MONTH(G2159))</f>
        <v/>
      </c>
    </row>
    <row r="2160">
      <c r="A2160" s="24" t="n">
        <v>2020</v>
      </c>
      <c r="B2160" s="24" t="n">
        <v>3</v>
      </c>
      <c r="C2160" s="24" t="n">
        <v>30</v>
      </c>
      <c r="D2160" s="24" t="n">
        <v>23</v>
      </c>
      <c r="E2160" s="24" t="n">
        <v>9.51</v>
      </c>
      <c r="F2160" s="25">
        <f>IF($E2160="","",DATE(IF($A2160="",nominal_year,$A2160),$B2160,$C2160)+($D2160-IF(LEFT(hour_conv,1)="1",1,0))/24)</f>
        <v/>
      </c>
      <c r="G2160" s="26">
        <f>IF(F2160="","",INT(F2160))</f>
        <v/>
      </c>
      <c r="H2160">
        <f>IF(G2160="","",IF(AND(MONTH(G2160)*100+DAY(G2160)&gt;=season_lo,MONTH(G2160)*100+DAY(G2160)&lt;=season_hi),1,0))</f>
        <v/>
      </c>
      <c r="I2160">
        <f>IF(G2160="","",G2160-first_day+1)</f>
        <v/>
      </c>
      <c r="J2160" s="27">
        <f>IF(I2160="","",INDEX(Daily!$J$2:$J$421,I2160))</f>
        <v/>
      </c>
      <c r="K2160" s="27">
        <f>IF(J2160="","",J2160+cat_offset)</f>
        <v/>
      </c>
      <c r="L2160" s="27">
        <f>IF(J2160="","",MAX(0,E2160-J2160)^2)</f>
        <v/>
      </c>
      <c r="M2160" s="27">
        <f>IF(J2160="","",MAX(0,E2160-(J2160+twcdh_off))^2)</f>
        <v/>
      </c>
      <c r="N2160" s="27">
        <f>IF(E2160="","",MAX(0,E2160-swcdh_thr)^2)</f>
        <v/>
      </c>
      <c r="O2160">
        <f>IF(K2160="","",ROUND(E2160-K2160,0))</f>
        <v/>
      </c>
      <c r="P2160">
        <f>IF(O2160="","",IF(O2160&gt;=1,O2160,0))</f>
        <v/>
      </c>
      <c r="Q2160" s="27">
        <f>IF(E2160="","",MAX(0,E2160-22))</f>
        <v/>
      </c>
      <c r="R2160" s="27">
        <f>IF(H2160=1,E2160,"")</f>
        <v/>
      </c>
      <c r="S2160" s="27">
        <f>IF(AND(H2160=1,J2160&lt;&gt;""),E2160-J2160,"")</f>
        <v/>
      </c>
      <c r="T2160">
        <f>IF(G2160="","",MONTH(G2160))</f>
        <v/>
      </c>
    </row>
    <row r="2161">
      <c r="A2161" s="24" t="n">
        <v>2020</v>
      </c>
      <c r="B2161" s="24" t="n">
        <v>3</v>
      </c>
      <c r="C2161" s="24" t="n">
        <v>30</v>
      </c>
      <c r="D2161" s="24" t="n">
        <v>24</v>
      </c>
      <c r="E2161" s="24" t="n">
        <v>8.65</v>
      </c>
      <c r="F2161" s="25">
        <f>IF($E2161="","",DATE(IF($A2161="",nominal_year,$A2161),$B2161,$C2161)+($D2161-IF(LEFT(hour_conv,1)="1",1,0))/24)</f>
        <v/>
      </c>
      <c r="G2161" s="26">
        <f>IF(F2161="","",INT(F2161))</f>
        <v/>
      </c>
      <c r="H2161">
        <f>IF(G2161="","",IF(AND(MONTH(G2161)*100+DAY(G2161)&gt;=season_lo,MONTH(G2161)*100+DAY(G2161)&lt;=season_hi),1,0))</f>
        <v/>
      </c>
      <c r="I2161">
        <f>IF(G2161="","",G2161-first_day+1)</f>
        <v/>
      </c>
      <c r="J2161" s="27">
        <f>IF(I2161="","",INDEX(Daily!$J$2:$J$421,I2161))</f>
        <v/>
      </c>
      <c r="K2161" s="27">
        <f>IF(J2161="","",J2161+cat_offset)</f>
        <v/>
      </c>
      <c r="L2161" s="27">
        <f>IF(J2161="","",MAX(0,E2161-J2161)^2)</f>
        <v/>
      </c>
      <c r="M2161" s="27">
        <f>IF(J2161="","",MAX(0,E2161-(J2161+twcdh_off))^2)</f>
        <v/>
      </c>
      <c r="N2161" s="27">
        <f>IF(E2161="","",MAX(0,E2161-swcdh_thr)^2)</f>
        <v/>
      </c>
      <c r="O2161">
        <f>IF(K2161="","",ROUND(E2161-K2161,0))</f>
        <v/>
      </c>
      <c r="P2161">
        <f>IF(O2161="","",IF(O2161&gt;=1,O2161,0))</f>
        <v/>
      </c>
      <c r="Q2161" s="27">
        <f>IF(E2161="","",MAX(0,E2161-22))</f>
        <v/>
      </c>
      <c r="R2161" s="27">
        <f>IF(H2161=1,E2161,"")</f>
        <v/>
      </c>
      <c r="S2161" s="27">
        <f>IF(AND(H2161=1,J2161&lt;&gt;""),E2161-J2161,"")</f>
        <v/>
      </c>
      <c r="T2161">
        <f>IF(G2161="","",MONTH(G2161))</f>
        <v/>
      </c>
    </row>
    <row r="2162">
      <c r="A2162" s="24" t="n">
        <v>2020</v>
      </c>
      <c r="B2162" s="24" t="n">
        <v>3</v>
      </c>
      <c r="C2162" s="24" t="n">
        <v>31</v>
      </c>
      <c r="D2162" s="24" t="n">
        <v>1</v>
      </c>
      <c r="E2162" s="24" t="n">
        <v>8.02</v>
      </c>
      <c r="F2162" s="25">
        <f>IF($E2162="","",DATE(IF($A2162="",nominal_year,$A2162),$B2162,$C2162)+($D2162-IF(LEFT(hour_conv,1)="1",1,0))/24)</f>
        <v/>
      </c>
      <c r="G2162" s="26">
        <f>IF(F2162="","",INT(F2162))</f>
        <v/>
      </c>
      <c r="H2162">
        <f>IF(G2162="","",IF(AND(MONTH(G2162)*100+DAY(G2162)&gt;=season_lo,MONTH(G2162)*100+DAY(G2162)&lt;=season_hi),1,0))</f>
        <v/>
      </c>
      <c r="I2162">
        <f>IF(G2162="","",G2162-first_day+1)</f>
        <v/>
      </c>
      <c r="J2162" s="27">
        <f>IF(I2162="","",INDEX(Daily!$J$2:$J$421,I2162))</f>
        <v/>
      </c>
      <c r="K2162" s="27">
        <f>IF(J2162="","",J2162+cat_offset)</f>
        <v/>
      </c>
      <c r="L2162" s="27">
        <f>IF(J2162="","",MAX(0,E2162-J2162)^2)</f>
        <v/>
      </c>
      <c r="M2162" s="27">
        <f>IF(J2162="","",MAX(0,E2162-(J2162+twcdh_off))^2)</f>
        <v/>
      </c>
      <c r="N2162" s="27">
        <f>IF(E2162="","",MAX(0,E2162-swcdh_thr)^2)</f>
        <v/>
      </c>
      <c r="O2162">
        <f>IF(K2162="","",ROUND(E2162-K2162,0))</f>
        <v/>
      </c>
      <c r="P2162">
        <f>IF(O2162="","",IF(O2162&gt;=1,O2162,0))</f>
        <v/>
      </c>
      <c r="Q2162" s="27">
        <f>IF(E2162="","",MAX(0,E2162-22))</f>
        <v/>
      </c>
      <c r="R2162" s="27">
        <f>IF(H2162=1,E2162,"")</f>
        <v/>
      </c>
      <c r="S2162" s="27">
        <f>IF(AND(H2162=1,J2162&lt;&gt;""),E2162-J2162,"")</f>
        <v/>
      </c>
      <c r="T2162">
        <f>IF(G2162="","",MONTH(G2162))</f>
        <v/>
      </c>
    </row>
    <row r="2163">
      <c r="A2163" s="24" t="n">
        <v>2020</v>
      </c>
      <c r="B2163" s="24" t="n">
        <v>3</v>
      </c>
      <c r="C2163" s="24" t="n">
        <v>31</v>
      </c>
      <c r="D2163" s="24" t="n">
        <v>2</v>
      </c>
      <c r="E2163" s="24" t="n">
        <v>7.47</v>
      </c>
      <c r="F2163" s="25">
        <f>IF($E2163="","",DATE(IF($A2163="",nominal_year,$A2163),$B2163,$C2163)+($D2163-IF(LEFT(hour_conv,1)="1",1,0))/24)</f>
        <v/>
      </c>
      <c r="G2163" s="26">
        <f>IF(F2163="","",INT(F2163))</f>
        <v/>
      </c>
      <c r="H2163">
        <f>IF(G2163="","",IF(AND(MONTH(G2163)*100+DAY(G2163)&gt;=season_lo,MONTH(G2163)*100+DAY(G2163)&lt;=season_hi),1,0))</f>
        <v/>
      </c>
      <c r="I2163">
        <f>IF(G2163="","",G2163-first_day+1)</f>
        <v/>
      </c>
      <c r="J2163" s="27">
        <f>IF(I2163="","",INDEX(Daily!$J$2:$J$421,I2163))</f>
        <v/>
      </c>
      <c r="K2163" s="27">
        <f>IF(J2163="","",J2163+cat_offset)</f>
        <v/>
      </c>
      <c r="L2163" s="27">
        <f>IF(J2163="","",MAX(0,E2163-J2163)^2)</f>
        <v/>
      </c>
      <c r="M2163" s="27">
        <f>IF(J2163="","",MAX(0,E2163-(J2163+twcdh_off))^2)</f>
        <v/>
      </c>
      <c r="N2163" s="27">
        <f>IF(E2163="","",MAX(0,E2163-swcdh_thr)^2)</f>
        <v/>
      </c>
      <c r="O2163">
        <f>IF(K2163="","",ROUND(E2163-K2163,0))</f>
        <v/>
      </c>
      <c r="P2163">
        <f>IF(O2163="","",IF(O2163&gt;=1,O2163,0))</f>
        <v/>
      </c>
      <c r="Q2163" s="27">
        <f>IF(E2163="","",MAX(0,E2163-22))</f>
        <v/>
      </c>
      <c r="R2163" s="27">
        <f>IF(H2163=1,E2163,"")</f>
        <v/>
      </c>
      <c r="S2163" s="27">
        <f>IF(AND(H2163=1,J2163&lt;&gt;""),E2163-J2163,"")</f>
        <v/>
      </c>
      <c r="T2163">
        <f>IF(G2163="","",MONTH(G2163))</f>
        <v/>
      </c>
    </row>
    <row r="2164">
      <c r="A2164" s="24" t="n">
        <v>2020</v>
      </c>
      <c r="B2164" s="24" t="n">
        <v>3</v>
      </c>
      <c r="C2164" s="24" t="n">
        <v>31</v>
      </c>
      <c r="D2164" s="24" t="n">
        <v>3</v>
      </c>
      <c r="E2164" s="24" t="n">
        <v>7.15</v>
      </c>
      <c r="F2164" s="25">
        <f>IF($E2164="","",DATE(IF($A2164="",nominal_year,$A2164),$B2164,$C2164)+($D2164-IF(LEFT(hour_conv,1)="1",1,0))/24)</f>
        <v/>
      </c>
      <c r="G2164" s="26">
        <f>IF(F2164="","",INT(F2164))</f>
        <v/>
      </c>
      <c r="H2164">
        <f>IF(G2164="","",IF(AND(MONTH(G2164)*100+DAY(G2164)&gt;=season_lo,MONTH(G2164)*100+DAY(G2164)&lt;=season_hi),1,0))</f>
        <v/>
      </c>
      <c r="I2164">
        <f>IF(G2164="","",G2164-first_day+1)</f>
        <v/>
      </c>
      <c r="J2164" s="27">
        <f>IF(I2164="","",INDEX(Daily!$J$2:$J$421,I2164))</f>
        <v/>
      </c>
      <c r="K2164" s="27">
        <f>IF(J2164="","",J2164+cat_offset)</f>
        <v/>
      </c>
      <c r="L2164" s="27">
        <f>IF(J2164="","",MAX(0,E2164-J2164)^2)</f>
        <v/>
      </c>
      <c r="M2164" s="27">
        <f>IF(J2164="","",MAX(0,E2164-(J2164+twcdh_off))^2)</f>
        <v/>
      </c>
      <c r="N2164" s="27">
        <f>IF(E2164="","",MAX(0,E2164-swcdh_thr)^2)</f>
        <v/>
      </c>
      <c r="O2164">
        <f>IF(K2164="","",ROUND(E2164-K2164,0))</f>
        <v/>
      </c>
      <c r="P2164">
        <f>IF(O2164="","",IF(O2164&gt;=1,O2164,0))</f>
        <v/>
      </c>
      <c r="Q2164" s="27">
        <f>IF(E2164="","",MAX(0,E2164-22))</f>
        <v/>
      </c>
      <c r="R2164" s="27">
        <f>IF(H2164=1,E2164,"")</f>
        <v/>
      </c>
      <c r="S2164" s="27">
        <f>IF(AND(H2164=1,J2164&lt;&gt;""),E2164-J2164,"")</f>
        <v/>
      </c>
      <c r="T2164">
        <f>IF(G2164="","",MONTH(G2164))</f>
        <v/>
      </c>
    </row>
    <row r="2165">
      <c r="A2165" s="24" t="n">
        <v>2020</v>
      </c>
      <c r="B2165" s="24" t="n">
        <v>3</v>
      </c>
      <c r="C2165" s="24" t="n">
        <v>31</v>
      </c>
      <c r="D2165" s="24" t="n">
        <v>4</v>
      </c>
      <c r="E2165" s="24" t="n">
        <v>7.69</v>
      </c>
      <c r="F2165" s="25">
        <f>IF($E2165="","",DATE(IF($A2165="",nominal_year,$A2165),$B2165,$C2165)+($D2165-IF(LEFT(hour_conv,1)="1",1,0))/24)</f>
        <v/>
      </c>
      <c r="G2165" s="26">
        <f>IF(F2165="","",INT(F2165))</f>
        <v/>
      </c>
      <c r="H2165">
        <f>IF(G2165="","",IF(AND(MONTH(G2165)*100+DAY(G2165)&gt;=season_lo,MONTH(G2165)*100+DAY(G2165)&lt;=season_hi),1,0))</f>
        <v/>
      </c>
      <c r="I2165">
        <f>IF(G2165="","",G2165-first_day+1)</f>
        <v/>
      </c>
      <c r="J2165" s="27">
        <f>IF(I2165="","",INDEX(Daily!$J$2:$J$421,I2165))</f>
        <v/>
      </c>
      <c r="K2165" s="27">
        <f>IF(J2165="","",J2165+cat_offset)</f>
        <v/>
      </c>
      <c r="L2165" s="27">
        <f>IF(J2165="","",MAX(0,E2165-J2165)^2)</f>
        <v/>
      </c>
      <c r="M2165" s="27">
        <f>IF(J2165="","",MAX(0,E2165-(J2165+twcdh_off))^2)</f>
        <v/>
      </c>
      <c r="N2165" s="27">
        <f>IF(E2165="","",MAX(0,E2165-swcdh_thr)^2)</f>
        <v/>
      </c>
      <c r="O2165">
        <f>IF(K2165="","",ROUND(E2165-K2165,0))</f>
        <v/>
      </c>
      <c r="P2165">
        <f>IF(O2165="","",IF(O2165&gt;=1,O2165,0))</f>
        <v/>
      </c>
      <c r="Q2165" s="27">
        <f>IF(E2165="","",MAX(0,E2165-22))</f>
        <v/>
      </c>
      <c r="R2165" s="27">
        <f>IF(H2165=1,E2165,"")</f>
        <v/>
      </c>
      <c r="S2165" s="27">
        <f>IF(AND(H2165=1,J2165&lt;&gt;""),E2165-J2165,"")</f>
        <v/>
      </c>
      <c r="T2165">
        <f>IF(G2165="","",MONTH(G2165))</f>
        <v/>
      </c>
    </row>
    <row r="2166">
      <c r="A2166" s="24" t="n">
        <v>2020</v>
      </c>
      <c r="B2166" s="24" t="n">
        <v>3</v>
      </c>
      <c r="C2166" s="24" t="n">
        <v>31</v>
      </c>
      <c r="D2166" s="24" t="n">
        <v>5</v>
      </c>
      <c r="E2166" s="24" t="n">
        <v>7.82</v>
      </c>
      <c r="F2166" s="25">
        <f>IF($E2166="","",DATE(IF($A2166="",nominal_year,$A2166),$B2166,$C2166)+($D2166-IF(LEFT(hour_conv,1)="1",1,0))/24)</f>
        <v/>
      </c>
      <c r="G2166" s="26">
        <f>IF(F2166="","",INT(F2166))</f>
        <v/>
      </c>
      <c r="H2166">
        <f>IF(G2166="","",IF(AND(MONTH(G2166)*100+DAY(G2166)&gt;=season_lo,MONTH(G2166)*100+DAY(G2166)&lt;=season_hi),1,0))</f>
        <v/>
      </c>
      <c r="I2166">
        <f>IF(G2166="","",G2166-first_day+1)</f>
        <v/>
      </c>
      <c r="J2166" s="27">
        <f>IF(I2166="","",INDEX(Daily!$J$2:$J$421,I2166))</f>
        <v/>
      </c>
      <c r="K2166" s="27">
        <f>IF(J2166="","",J2166+cat_offset)</f>
        <v/>
      </c>
      <c r="L2166" s="27">
        <f>IF(J2166="","",MAX(0,E2166-J2166)^2)</f>
        <v/>
      </c>
      <c r="M2166" s="27">
        <f>IF(J2166="","",MAX(0,E2166-(J2166+twcdh_off))^2)</f>
        <v/>
      </c>
      <c r="N2166" s="27">
        <f>IF(E2166="","",MAX(0,E2166-swcdh_thr)^2)</f>
        <v/>
      </c>
      <c r="O2166">
        <f>IF(K2166="","",ROUND(E2166-K2166,0))</f>
        <v/>
      </c>
      <c r="P2166">
        <f>IF(O2166="","",IF(O2166&gt;=1,O2166,0))</f>
        <v/>
      </c>
      <c r="Q2166" s="27">
        <f>IF(E2166="","",MAX(0,E2166-22))</f>
        <v/>
      </c>
      <c r="R2166" s="27">
        <f>IF(H2166=1,E2166,"")</f>
        <v/>
      </c>
      <c r="S2166" s="27">
        <f>IF(AND(H2166=1,J2166&lt;&gt;""),E2166-J2166,"")</f>
        <v/>
      </c>
      <c r="T2166">
        <f>IF(G2166="","",MONTH(G2166))</f>
        <v/>
      </c>
    </row>
    <row r="2167">
      <c r="A2167" s="24" t="n">
        <v>2020</v>
      </c>
      <c r="B2167" s="24" t="n">
        <v>3</v>
      </c>
      <c r="C2167" s="24" t="n">
        <v>31</v>
      </c>
      <c r="D2167" s="24" t="n">
        <v>6</v>
      </c>
      <c r="E2167" s="24" t="n">
        <v>7.55</v>
      </c>
      <c r="F2167" s="25">
        <f>IF($E2167="","",DATE(IF($A2167="",nominal_year,$A2167),$B2167,$C2167)+($D2167-IF(LEFT(hour_conv,1)="1",1,0))/24)</f>
        <v/>
      </c>
      <c r="G2167" s="26">
        <f>IF(F2167="","",INT(F2167))</f>
        <v/>
      </c>
      <c r="H2167">
        <f>IF(G2167="","",IF(AND(MONTH(G2167)*100+DAY(G2167)&gt;=season_lo,MONTH(G2167)*100+DAY(G2167)&lt;=season_hi),1,0))</f>
        <v/>
      </c>
      <c r="I2167">
        <f>IF(G2167="","",G2167-first_day+1)</f>
        <v/>
      </c>
      <c r="J2167" s="27">
        <f>IF(I2167="","",INDEX(Daily!$J$2:$J$421,I2167))</f>
        <v/>
      </c>
      <c r="K2167" s="27">
        <f>IF(J2167="","",J2167+cat_offset)</f>
        <v/>
      </c>
      <c r="L2167" s="27">
        <f>IF(J2167="","",MAX(0,E2167-J2167)^2)</f>
        <v/>
      </c>
      <c r="M2167" s="27">
        <f>IF(J2167="","",MAX(0,E2167-(J2167+twcdh_off))^2)</f>
        <v/>
      </c>
      <c r="N2167" s="27">
        <f>IF(E2167="","",MAX(0,E2167-swcdh_thr)^2)</f>
        <v/>
      </c>
      <c r="O2167">
        <f>IF(K2167="","",ROUND(E2167-K2167,0))</f>
        <v/>
      </c>
      <c r="P2167">
        <f>IF(O2167="","",IF(O2167&gt;=1,O2167,0))</f>
        <v/>
      </c>
      <c r="Q2167" s="27">
        <f>IF(E2167="","",MAX(0,E2167-22))</f>
        <v/>
      </c>
      <c r="R2167" s="27">
        <f>IF(H2167=1,E2167,"")</f>
        <v/>
      </c>
      <c r="S2167" s="27">
        <f>IF(AND(H2167=1,J2167&lt;&gt;""),E2167-J2167,"")</f>
        <v/>
      </c>
      <c r="T2167">
        <f>IF(G2167="","",MONTH(G2167))</f>
        <v/>
      </c>
    </row>
    <row r="2168">
      <c r="A2168" s="24" t="n">
        <v>2020</v>
      </c>
      <c r="B2168" s="24" t="n">
        <v>3</v>
      </c>
      <c r="C2168" s="24" t="n">
        <v>31</v>
      </c>
      <c r="D2168" s="24" t="n">
        <v>7</v>
      </c>
      <c r="E2168" s="24" t="n">
        <v>8.99</v>
      </c>
      <c r="F2168" s="25">
        <f>IF($E2168="","",DATE(IF($A2168="",nominal_year,$A2168),$B2168,$C2168)+($D2168-IF(LEFT(hour_conv,1)="1",1,0))/24)</f>
        <v/>
      </c>
      <c r="G2168" s="26">
        <f>IF(F2168="","",INT(F2168))</f>
        <v/>
      </c>
      <c r="H2168">
        <f>IF(G2168="","",IF(AND(MONTH(G2168)*100+DAY(G2168)&gt;=season_lo,MONTH(G2168)*100+DAY(G2168)&lt;=season_hi),1,0))</f>
        <v/>
      </c>
      <c r="I2168">
        <f>IF(G2168="","",G2168-first_day+1)</f>
        <v/>
      </c>
      <c r="J2168" s="27">
        <f>IF(I2168="","",INDEX(Daily!$J$2:$J$421,I2168))</f>
        <v/>
      </c>
      <c r="K2168" s="27">
        <f>IF(J2168="","",J2168+cat_offset)</f>
        <v/>
      </c>
      <c r="L2168" s="27">
        <f>IF(J2168="","",MAX(0,E2168-J2168)^2)</f>
        <v/>
      </c>
      <c r="M2168" s="27">
        <f>IF(J2168="","",MAX(0,E2168-(J2168+twcdh_off))^2)</f>
        <v/>
      </c>
      <c r="N2168" s="27">
        <f>IF(E2168="","",MAX(0,E2168-swcdh_thr)^2)</f>
        <v/>
      </c>
      <c r="O2168">
        <f>IF(K2168="","",ROUND(E2168-K2168,0))</f>
        <v/>
      </c>
      <c r="P2168">
        <f>IF(O2168="","",IF(O2168&gt;=1,O2168,0))</f>
        <v/>
      </c>
      <c r="Q2168" s="27">
        <f>IF(E2168="","",MAX(0,E2168-22))</f>
        <v/>
      </c>
      <c r="R2168" s="27">
        <f>IF(H2168=1,E2168,"")</f>
        <v/>
      </c>
      <c r="S2168" s="27">
        <f>IF(AND(H2168=1,J2168&lt;&gt;""),E2168-J2168,"")</f>
        <v/>
      </c>
      <c r="T2168">
        <f>IF(G2168="","",MONTH(G2168))</f>
        <v/>
      </c>
    </row>
    <row r="2169">
      <c r="A2169" s="24" t="n">
        <v>2020</v>
      </c>
      <c r="B2169" s="24" t="n">
        <v>3</v>
      </c>
      <c r="C2169" s="24" t="n">
        <v>31</v>
      </c>
      <c r="D2169" s="24" t="n">
        <v>8</v>
      </c>
      <c r="E2169" s="24" t="n">
        <v>9.23</v>
      </c>
      <c r="F2169" s="25">
        <f>IF($E2169="","",DATE(IF($A2169="",nominal_year,$A2169),$B2169,$C2169)+($D2169-IF(LEFT(hour_conv,1)="1",1,0))/24)</f>
        <v/>
      </c>
      <c r="G2169" s="26">
        <f>IF(F2169="","",INT(F2169))</f>
        <v/>
      </c>
      <c r="H2169">
        <f>IF(G2169="","",IF(AND(MONTH(G2169)*100+DAY(G2169)&gt;=season_lo,MONTH(G2169)*100+DAY(G2169)&lt;=season_hi),1,0))</f>
        <v/>
      </c>
      <c r="I2169">
        <f>IF(G2169="","",G2169-first_day+1)</f>
        <v/>
      </c>
      <c r="J2169" s="27">
        <f>IF(I2169="","",INDEX(Daily!$J$2:$J$421,I2169))</f>
        <v/>
      </c>
      <c r="K2169" s="27">
        <f>IF(J2169="","",J2169+cat_offset)</f>
        <v/>
      </c>
      <c r="L2169" s="27">
        <f>IF(J2169="","",MAX(0,E2169-J2169)^2)</f>
        <v/>
      </c>
      <c r="M2169" s="27">
        <f>IF(J2169="","",MAX(0,E2169-(J2169+twcdh_off))^2)</f>
        <v/>
      </c>
      <c r="N2169" s="27">
        <f>IF(E2169="","",MAX(0,E2169-swcdh_thr)^2)</f>
        <v/>
      </c>
      <c r="O2169">
        <f>IF(K2169="","",ROUND(E2169-K2169,0))</f>
        <v/>
      </c>
      <c r="P2169">
        <f>IF(O2169="","",IF(O2169&gt;=1,O2169,0))</f>
        <v/>
      </c>
      <c r="Q2169" s="27">
        <f>IF(E2169="","",MAX(0,E2169-22))</f>
        <v/>
      </c>
      <c r="R2169" s="27">
        <f>IF(H2169=1,E2169,"")</f>
        <v/>
      </c>
      <c r="S2169" s="27">
        <f>IF(AND(H2169=1,J2169&lt;&gt;""),E2169-J2169,"")</f>
        <v/>
      </c>
      <c r="T2169">
        <f>IF(G2169="","",MONTH(G2169))</f>
        <v/>
      </c>
    </row>
    <row r="2170">
      <c r="A2170" s="24" t="n">
        <v>2020</v>
      </c>
      <c r="B2170" s="24" t="n">
        <v>3</v>
      </c>
      <c r="C2170" s="24" t="n">
        <v>31</v>
      </c>
      <c r="D2170" s="24" t="n">
        <v>9</v>
      </c>
      <c r="E2170" s="24" t="n">
        <v>10.44</v>
      </c>
      <c r="F2170" s="25">
        <f>IF($E2170="","",DATE(IF($A2170="",nominal_year,$A2170),$B2170,$C2170)+($D2170-IF(LEFT(hour_conv,1)="1",1,0))/24)</f>
        <v/>
      </c>
      <c r="G2170" s="26">
        <f>IF(F2170="","",INT(F2170))</f>
        <v/>
      </c>
      <c r="H2170">
        <f>IF(G2170="","",IF(AND(MONTH(G2170)*100+DAY(G2170)&gt;=season_lo,MONTH(G2170)*100+DAY(G2170)&lt;=season_hi),1,0))</f>
        <v/>
      </c>
      <c r="I2170">
        <f>IF(G2170="","",G2170-first_day+1)</f>
        <v/>
      </c>
      <c r="J2170" s="27">
        <f>IF(I2170="","",INDEX(Daily!$J$2:$J$421,I2170))</f>
        <v/>
      </c>
      <c r="K2170" s="27">
        <f>IF(J2170="","",J2170+cat_offset)</f>
        <v/>
      </c>
      <c r="L2170" s="27">
        <f>IF(J2170="","",MAX(0,E2170-J2170)^2)</f>
        <v/>
      </c>
      <c r="M2170" s="27">
        <f>IF(J2170="","",MAX(0,E2170-(J2170+twcdh_off))^2)</f>
        <v/>
      </c>
      <c r="N2170" s="27">
        <f>IF(E2170="","",MAX(0,E2170-swcdh_thr)^2)</f>
        <v/>
      </c>
      <c r="O2170">
        <f>IF(K2170="","",ROUND(E2170-K2170,0))</f>
        <v/>
      </c>
      <c r="P2170">
        <f>IF(O2170="","",IF(O2170&gt;=1,O2170,0))</f>
        <v/>
      </c>
      <c r="Q2170" s="27">
        <f>IF(E2170="","",MAX(0,E2170-22))</f>
        <v/>
      </c>
      <c r="R2170" s="27">
        <f>IF(H2170=1,E2170,"")</f>
        <v/>
      </c>
      <c r="S2170" s="27">
        <f>IF(AND(H2170=1,J2170&lt;&gt;""),E2170-J2170,"")</f>
        <v/>
      </c>
      <c r="T2170">
        <f>IF(G2170="","",MONTH(G2170))</f>
        <v/>
      </c>
    </row>
    <row r="2171">
      <c r="A2171" s="24" t="n">
        <v>2020</v>
      </c>
      <c r="B2171" s="24" t="n">
        <v>3</v>
      </c>
      <c r="C2171" s="24" t="n">
        <v>31</v>
      </c>
      <c r="D2171" s="24" t="n">
        <v>10</v>
      </c>
      <c r="E2171" s="24" t="n">
        <v>11.76</v>
      </c>
      <c r="F2171" s="25">
        <f>IF($E2171="","",DATE(IF($A2171="",nominal_year,$A2171),$B2171,$C2171)+($D2171-IF(LEFT(hour_conv,1)="1",1,0))/24)</f>
        <v/>
      </c>
      <c r="G2171" s="26">
        <f>IF(F2171="","",INT(F2171))</f>
        <v/>
      </c>
      <c r="H2171">
        <f>IF(G2171="","",IF(AND(MONTH(G2171)*100+DAY(G2171)&gt;=season_lo,MONTH(G2171)*100+DAY(G2171)&lt;=season_hi),1,0))</f>
        <v/>
      </c>
      <c r="I2171">
        <f>IF(G2171="","",G2171-first_day+1)</f>
        <v/>
      </c>
      <c r="J2171" s="27">
        <f>IF(I2171="","",INDEX(Daily!$J$2:$J$421,I2171))</f>
        <v/>
      </c>
      <c r="K2171" s="27">
        <f>IF(J2171="","",J2171+cat_offset)</f>
        <v/>
      </c>
      <c r="L2171" s="27">
        <f>IF(J2171="","",MAX(0,E2171-J2171)^2)</f>
        <v/>
      </c>
      <c r="M2171" s="27">
        <f>IF(J2171="","",MAX(0,E2171-(J2171+twcdh_off))^2)</f>
        <v/>
      </c>
      <c r="N2171" s="27">
        <f>IF(E2171="","",MAX(0,E2171-swcdh_thr)^2)</f>
        <v/>
      </c>
      <c r="O2171">
        <f>IF(K2171="","",ROUND(E2171-K2171,0))</f>
        <v/>
      </c>
      <c r="P2171">
        <f>IF(O2171="","",IF(O2171&gt;=1,O2171,0))</f>
        <v/>
      </c>
      <c r="Q2171" s="27">
        <f>IF(E2171="","",MAX(0,E2171-22))</f>
        <v/>
      </c>
      <c r="R2171" s="27">
        <f>IF(H2171=1,E2171,"")</f>
        <v/>
      </c>
      <c r="S2171" s="27">
        <f>IF(AND(H2171=1,J2171&lt;&gt;""),E2171-J2171,"")</f>
        <v/>
      </c>
      <c r="T2171">
        <f>IF(G2171="","",MONTH(G2171))</f>
        <v/>
      </c>
    </row>
    <row r="2172">
      <c r="A2172" s="24" t="n">
        <v>2020</v>
      </c>
      <c r="B2172" s="24" t="n">
        <v>3</v>
      </c>
      <c r="C2172" s="24" t="n">
        <v>31</v>
      </c>
      <c r="D2172" s="24" t="n">
        <v>11</v>
      </c>
      <c r="E2172" s="24" t="n">
        <v>12.64</v>
      </c>
      <c r="F2172" s="25">
        <f>IF($E2172="","",DATE(IF($A2172="",nominal_year,$A2172),$B2172,$C2172)+($D2172-IF(LEFT(hour_conv,1)="1",1,0))/24)</f>
        <v/>
      </c>
      <c r="G2172" s="26">
        <f>IF(F2172="","",INT(F2172))</f>
        <v/>
      </c>
      <c r="H2172">
        <f>IF(G2172="","",IF(AND(MONTH(G2172)*100+DAY(G2172)&gt;=season_lo,MONTH(G2172)*100+DAY(G2172)&lt;=season_hi),1,0))</f>
        <v/>
      </c>
      <c r="I2172">
        <f>IF(G2172="","",G2172-first_day+1)</f>
        <v/>
      </c>
      <c r="J2172" s="27">
        <f>IF(I2172="","",INDEX(Daily!$J$2:$J$421,I2172))</f>
        <v/>
      </c>
      <c r="K2172" s="27">
        <f>IF(J2172="","",J2172+cat_offset)</f>
        <v/>
      </c>
      <c r="L2172" s="27">
        <f>IF(J2172="","",MAX(0,E2172-J2172)^2)</f>
        <v/>
      </c>
      <c r="M2172" s="27">
        <f>IF(J2172="","",MAX(0,E2172-(J2172+twcdh_off))^2)</f>
        <v/>
      </c>
      <c r="N2172" s="27">
        <f>IF(E2172="","",MAX(0,E2172-swcdh_thr)^2)</f>
        <v/>
      </c>
      <c r="O2172">
        <f>IF(K2172="","",ROUND(E2172-K2172,0))</f>
        <v/>
      </c>
      <c r="P2172">
        <f>IF(O2172="","",IF(O2172&gt;=1,O2172,0))</f>
        <v/>
      </c>
      <c r="Q2172" s="27">
        <f>IF(E2172="","",MAX(0,E2172-22))</f>
        <v/>
      </c>
      <c r="R2172" s="27">
        <f>IF(H2172=1,E2172,"")</f>
        <v/>
      </c>
      <c r="S2172" s="27">
        <f>IF(AND(H2172=1,J2172&lt;&gt;""),E2172-J2172,"")</f>
        <v/>
      </c>
      <c r="T2172">
        <f>IF(G2172="","",MONTH(G2172))</f>
        <v/>
      </c>
    </row>
    <row r="2173">
      <c r="A2173" s="24" t="n">
        <v>2020</v>
      </c>
      <c r="B2173" s="24" t="n">
        <v>3</v>
      </c>
      <c r="C2173" s="24" t="n">
        <v>31</v>
      </c>
      <c r="D2173" s="24" t="n">
        <v>12</v>
      </c>
      <c r="E2173" s="24" t="n">
        <v>14.54</v>
      </c>
      <c r="F2173" s="25">
        <f>IF($E2173="","",DATE(IF($A2173="",nominal_year,$A2173),$B2173,$C2173)+($D2173-IF(LEFT(hour_conv,1)="1",1,0))/24)</f>
        <v/>
      </c>
      <c r="G2173" s="26">
        <f>IF(F2173="","",INT(F2173))</f>
        <v/>
      </c>
      <c r="H2173">
        <f>IF(G2173="","",IF(AND(MONTH(G2173)*100+DAY(G2173)&gt;=season_lo,MONTH(G2173)*100+DAY(G2173)&lt;=season_hi),1,0))</f>
        <v/>
      </c>
      <c r="I2173">
        <f>IF(G2173="","",G2173-first_day+1)</f>
        <v/>
      </c>
      <c r="J2173" s="27">
        <f>IF(I2173="","",INDEX(Daily!$J$2:$J$421,I2173))</f>
        <v/>
      </c>
      <c r="K2173" s="27">
        <f>IF(J2173="","",J2173+cat_offset)</f>
        <v/>
      </c>
      <c r="L2173" s="27">
        <f>IF(J2173="","",MAX(0,E2173-J2173)^2)</f>
        <v/>
      </c>
      <c r="M2173" s="27">
        <f>IF(J2173="","",MAX(0,E2173-(J2173+twcdh_off))^2)</f>
        <v/>
      </c>
      <c r="N2173" s="27">
        <f>IF(E2173="","",MAX(0,E2173-swcdh_thr)^2)</f>
        <v/>
      </c>
      <c r="O2173">
        <f>IF(K2173="","",ROUND(E2173-K2173,0))</f>
        <v/>
      </c>
      <c r="P2173">
        <f>IF(O2173="","",IF(O2173&gt;=1,O2173,0))</f>
        <v/>
      </c>
      <c r="Q2173" s="27">
        <f>IF(E2173="","",MAX(0,E2173-22))</f>
        <v/>
      </c>
      <c r="R2173" s="27">
        <f>IF(H2173=1,E2173,"")</f>
        <v/>
      </c>
      <c r="S2173" s="27">
        <f>IF(AND(H2173=1,J2173&lt;&gt;""),E2173-J2173,"")</f>
        <v/>
      </c>
      <c r="T2173">
        <f>IF(G2173="","",MONTH(G2173))</f>
        <v/>
      </c>
    </row>
    <row r="2174">
      <c r="A2174" s="24" t="n">
        <v>2020</v>
      </c>
      <c r="B2174" s="24" t="n">
        <v>3</v>
      </c>
      <c r="C2174" s="24" t="n">
        <v>31</v>
      </c>
      <c r="D2174" s="24" t="n">
        <v>13</v>
      </c>
      <c r="E2174" s="24" t="n">
        <v>14.57</v>
      </c>
      <c r="F2174" s="25">
        <f>IF($E2174="","",DATE(IF($A2174="",nominal_year,$A2174),$B2174,$C2174)+($D2174-IF(LEFT(hour_conv,1)="1",1,0))/24)</f>
        <v/>
      </c>
      <c r="G2174" s="26">
        <f>IF(F2174="","",INT(F2174))</f>
        <v/>
      </c>
      <c r="H2174">
        <f>IF(G2174="","",IF(AND(MONTH(G2174)*100+DAY(G2174)&gt;=season_lo,MONTH(G2174)*100+DAY(G2174)&lt;=season_hi),1,0))</f>
        <v/>
      </c>
      <c r="I2174">
        <f>IF(G2174="","",G2174-first_day+1)</f>
        <v/>
      </c>
      <c r="J2174" s="27">
        <f>IF(I2174="","",INDEX(Daily!$J$2:$J$421,I2174))</f>
        <v/>
      </c>
      <c r="K2174" s="27">
        <f>IF(J2174="","",J2174+cat_offset)</f>
        <v/>
      </c>
      <c r="L2174" s="27">
        <f>IF(J2174="","",MAX(0,E2174-J2174)^2)</f>
        <v/>
      </c>
      <c r="M2174" s="27">
        <f>IF(J2174="","",MAX(0,E2174-(J2174+twcdh_off))^2)</f>
        <v/>
      </c>
      <c r="N2174" s="27">
        <f>IF(E2174="","",MAX(0,E2174-swcdh_thr)^2)</f>
        <v/>
      </c>
      <c r="O2174">
        <f>IF(K2174="","",ROUND(E2174-K2174,0))</f>
        <v/>
      </c>
      <c r="P2174">
        <f>IF(O2174="","",IF(O2174&gt;=1,O2174,0))</f>
        <v/>
      </c>
      <c r="Q2174" s="27">
        <f>IF(E2174="","",MAX(0,E2174-22))</f>
        <v/>
      </c>
      <c r="R2174" s="27">
        <f>IF(H2174=1,E2174,"")</f>
        <v/>
      </c>
      <c r="S2174" s="27">
        <f>IF(AND(H2174=1,J2174&lt;&gt;""),E2174-J2174,"")</f>
        <v/>
      </c>
      <c r="T2174">
        <f>IF(G2174="","",MONTH(G2174))</f>
        <v/>
      </c>
    </row>
    <row r="2175">
      <c r="A2175" s="24" t="n">
        <v>2020</v>
      </c>
      <c r="B2175" s="24" t="n">
        <v>3</v>
      </c>
      <c r="C2175" s="24" t="n">
        <v>31</v>
      </c>
      <c r="D2175" s="24" t="n">
        <v>14</v>
      </c>
      <c r="E2175" s="24" t="n">
        <v>14.68</v>
      </c>
      <c r="F2175" s="25">
        <f>IF($E2175="","",DATE(IF($A2175="",nominal_year,$A2175),$B2175,$C2175)+($D2175-IF(LEFT(hour_conv,1)="1",1,0))/24)</f>
        <v/>
      </c>
      <c r="G2175" s="26">
        <f>IF(F2175="","",INT(F2175))</f>
        <v/>
      </c>
      <c r="H2175">
        <f>IF(G2175="","",IF(AND(MONTH(G2175)*100+DAY(G2175)&gt;=season_lo,MONTH(G2175)*100+DAY(G2175)&lt;=season_hi),1,0))</f>
        <v/>
      </c>
      <c r="I2175">
        <f>IF(G2175="","",G2175-first_day+1)</f>
        <v/>
      </c>
      <c r="J2175" s="27">
        <f>IF(I2175="","",INDEX(Daily!$J$2:$J$421,I2175))</f>
        <v/>
      </c>
      <c r="K2175" s="27">
        <f>IF(J2175="","",J2175+cat_offset)</f>
        <v/>
      </c>
      <c r="L2175" s="27">
        <f>IF(J2175="","",MAX(0,E2175-J2175)^2)</f>
        <v/>
      </c>
      <c r="M2175" s="27">
        <f>IF(J2175="","",MAX(0,E2175-(J2175+twcdh_off))^2)</f>
        <v/>
      </c>
      <c r="N2175" s="27">
        <f>IF(E2175="","",MAX(0,E2175-swcdh_thr)^2)</f>
        <v/>
      </c>
      <c r="O2175">
        <f>IF(K2175="","",ROUND(E2175-K2175,0))</f>
        <v/>
      </c>
      <c r="P2175">
        <f>IF(O2175="","",IF(O2175&gt;=1,O2175,0))</f>
        <v/>
      </c>
      <c r="Q2175" s="27">
        <f>IF(E2175="","",MAX(0,E2175-22))</f>
        <v/>
      </c>
      <c r="R2175" s="27">
        <f>IF(H2175=1,E2175,"")</f>
        <v/>
      </c>
      <c r="S2175" s="27">
        <f>IF(AND(H2175=1,J2175&lt;&gt;""),E2175-J2175,"")</f>
        <v/>
      </c>
      <c r="T2175">
        <f>IF(G2175="","",MONTH(G2175))</f>
        <v/>
      </c>
    </row>
    <row r="2176">
      <c r="A2176" s="24" t="n">
        <v>2020</v>
      </c>
      <c r="B2176" s="24" t="n">
        <v>3</v>
      </c>
      <c r="C2176" s="24" t="n">
        <v>31</v>
      </c>
      <c r="D2176" s="24" t="n">
        <v>15</v>
      </c>
      <c r="E2176" s="24" t="n">
        <v>16.12</v>
      </c>
      <c r="F2176" s="25">
        <f>IF($E2176="","",DATE(IF($A2176="",nominal_year,$A2176),$B2176,$C2176)+($D2176-IF(LEFT(hour_conv,1)="1",1,0))/24)</f>
        <v/>
      </c>
      <c r="G2176" s="26">
        <f>IF(F2176="","",INT(F2176))</f>
        <v/>
      </c>
      <c r="H2176">
        <f>IF(G2176="","",IF(AND(MONTH(G2176)*100+DAY(G2176)&gt;=season_lo,MONTH(G2176)*100+DAY(G2176)&lt;=season_hi),1,0))</f>
        <v/>
      </c>
      <c r="I2176">
        <f>IF(G2176="","",G2176-first_day+1)</f>
        <v/>
      </c>
      <c r="J2176" s="27">
        <f>IF(I2176="","",INDEX(Daily!$J$2:$J$421,I2176))</f>
        <v/>
      </c>
      <c r="K2176" s="27">
        <f>IF(J2176="","",J2176+cat_offset)</f>
        <v/>
      </c>
      <c r="L2176" s="27">
        <f>IF(J2176="","",MAX(0,E2176-J2176)^2)</f>
        <v/>
      </c>
      <c r="M2176" s="27">
        <f>IF(J2176="","",MAX(0,E2176-(J2176+twcdh_off))^2)</f>
        <v/>
      </c>
      <c r="N2176" s="27">
        <f>IF(E2176="","",MAX(0,E2176-swcdh_thr)^2)</f>
        <v/>
      </c>
      <c r="O2176">
        <f>IF(K2176="","",ROUND(E2176-K2176,0))</f>
        <v/>
      </c>
      <c r="P2176">
        <f>IF(O2176="","",IF(O2176&gt;=1,O2176,0))</f>
        <v/>
      </c>
      <c r="Q2176" s="27">
        <f>IF(E2176="","",MAX(0,E2176-22))</f>
        <v/>
      </c>
      <c r="R2176" s="27">
        <f>IF(H2176=1,E2176,"")</f>
        <v/>
      </c>
      <c r="S2176" s="27">
        <f>IF(AND(H2176=1,J2176&lt;&gt;""),E2176-J2176,"")</f>
        <v/>
      </c>
      <c r="T2176">
        <f>IF(G2176="","",MONTH(G2176))</f>
        <v/>
      </c>
    </row>
    <row r="2177">
      <c r="A2177" s="24" t="n">
        <v>2020</v>
      </c>
      <c r="B2177" s="24" t="n">
        <v>3</v>
      </c>
      <c r="C2177" s="24" t="n">
        <v>31</v>
      </c>
      <c r="D2177" s="24" t="n">
        <v>16</v>
      </c>
      <c r="E2177" s="24" t="n">
        <v>15.59</v>
      </c>
      <c r="F2177" s="25">
        <f>IF($E2177="","",DATE(IF($A2177="",nominal_year,$A2177),$B2177,$C2177)+($D2177-IF(LEFT(hour_conv,1)="1",1,0))/24)</f>
        <v/>
      </c>
      <c r="G2177" s="26">
        <f>IF(F2177="","",INT(F2177))</f>
        <v/>
      </c>
      <c r="H2177">
        <f>IF(G2177="","",IF(AND(MONTH(G2177)*100+DAY(G2177)&gt;=season_lo,MONTH(G2177)*100+DAY(G2177)&lt;=season_hi),1,0))</f>
        <v/>
      </c>
      <c r="I2177">
        <f>IF(G2177="","",G2177-first_day+1)</f>
        <v/>
      </c>
      <c r="J2177" s="27">
        <f>IF(I2177="","",INDEX(Daily!$J$2:$J$421,I2177))</f>
        <v/>
      </c>
      <c r="K2177" s="27">
        <f>IF(J2177="","",J2177+cat_offset)</f>
        <v/>
      </c>
      <c r="L2177" s="27">
        <f>IF(J2177="","",MAX(0,E2177-J2177)^2)</f>
        <v/>
      </c>
      <c r="M2177" s="27">
        <f>IF(J2177="","",MAX(0,E2177-(J2177+twcdh_off))^2)</f>
        <v/>
      </c>
      <c r="N2177" s="27">
        <f>IF(E2177="","",MAX(0,E2177-swcdh_thr)^2)</f>
        <v/>
      </c>
      <c r="O2177">
        <f>IF(K2177="","",ROUND(E2177-K2177,0))</f>
        <v/>
      </c>
      <c r="P2177">
        <f>IF(O2177="","",IF(O2177&gt;=1,O2177,0))</f>
        <v/>
      </c>
      <c r="Q2177" s="27">
        <f>IF(E2177="","",MAX(0,E2177-22))</f>
        <v/>
      </c>
      <c r="R2177" s="27">
        <f>IF(H2177=1,E2177,"")</f>
        <v/>
      </c>
      <c r="S2177" s="27">
        <f>IF(AND(H2177=1,J2177&lt;&gt;""),E2177-J2177,"")</f>
        <v/>
      </c>
      <c r="T2177">
        <f>IF(G2177="","",MONTH(G2177))</f>
        <v/>
      </c>
    </row>
    <row r="2178">
      <c r="A2178" s="24" t="n">
        <v>2020</v>
      </c>
      <c r="B2178" s="24" t="n">
        <v>3</v>
      </c>
      <c r="C2178" s="24" t="n">
        <v>31</v>
      </c>
      <c r="D2178" s="24" t="n">
        <v>17</v>
      </c>
      <c r="E2178" s="24" t="n">
        <v>15.49</v>
      </c>
      <c r="F2178" s="25">
        <f>IF($E2178="","",DATE(IF($A2178="",nominal_year,$A2178),$B2178,$C2178)+($D2178-IF(LEFT(hour_conv,1)="1",1,0))/24)</f>
        <v/>
      </c>
      <c r="G2178" s="26">
        <f>IF(F2178="","",INT(F2178))</f>
        <v/>
      </c>
      <c r="H2178">
        <f>IF(G2178="","",IF(AND(MONTH(G2178)*100+DAY(G2178)&gt;=season_lo,MONTH(G2178)*100+DAY(G2178)&lt;=season_hi),1,0))</f>
        <v/>
      </c>
      <c r="I2178">
        <f>IF(G2178="","",G2178-first_day+1)</f>
        <v/>
      </c>
      <c r="J2178" s="27">
        <f>IF(I2178="","",INDEX(Daily!$J$2:$J$421,I2178))</f>
        <v/>
      </c>
      <c r="K2178" s="27">
        <f>IF(J2178="","",J2178+cat_offset)</f>
        <v/>
      </c>
      <c r="L2178" s="27">
        <f>IF(J2178="","",MAX(0,E2178-J2178)^2)</f>
        <v/>
      </c>
      <c r="M2178" s="27">
        <f>IF(J2178="","",MAX(0,E2178-(J2178+twcdh_off))^2)</f>
        <v/>
      </c>
      <c r="N2178" s="27">
        <f>IF(E2178="","",MAX(0,E2178-swcdh_thr)^2)</f>
        <v/>
      </c>
      <c r="O2178">
        <f>IF(K2178="","",ROUND(E2178-K2178,0))</f>
        <v/>
      </c>
      <c r="P2178">
        <f>IF(O2178="","",IF(O2178&gt;=1,O2178,0))</f>
        <v/>
      </c>
      <c r="Q2178" s="27">
        <f>IF(E2178="","",MAX(0,E2178-22))</f>
        <v/>
      </c>
      <c r="R2178" s="27">
        <f>IF(H2178=1,E2178,"")</f>
        <v/>
      </c>
      <c r="S2178" s="27">
        <f>IF(AND(H2178=1,J2178&lt;&gt;""),E2178-J2178,"")</f>
        <v/>
      </c>
      <c r="T2178">
        <f>IF(G2178="","",MONTH(G2178))</f>
        <v/>
      </c>
    </row>
    <row r="2179">
      <c r="A2179" s="24" t="n">
        <v>2020</v>
      </c>
      <c r="B2179" s="24" t="n">
        <v>3</v>
      </c>
      <c r="C2179" s="24" t="n">
        <v>31</v>
      </c>
      <c r="D2179" s="24" t="n">
        <v>18</v>
      </c>
      <c r="E2179" s="24" t="n">
        <v>13.99</v>
      </c>
      <c r="F2179" s="25">
        <f>IF($E2179="","",DATE(IF($A2179="",nominal_year,$A2179),$B2179,$C2179)+($D2179-IF(LEFT(hour_conv,1)="1",1,0))/24)</f>
        <v/>
      </c>
      <c r="G2179" s="26">
        <f>IF(F2179="","",INT(F2179))</f>
        <v/>
      </c>
      <c r="H2179">
        <f>IF(G2179="","",IF(AND(MONTH(G2179)*100+DAY(G2179)&gt;=season_lo,MONTH(G2179)*100+DAY(G2179)&lt;=season_hi),1,0))</f>
        <v/>
      </c>
      <c r="I2179">
        <f>IF(G2179="","",G2179-first_day+1)</f>
        <v/>
      </c>
      <c r="J2179" s="27">
        <f>IF(I2179="","",INDEX(Daily!$J$2:$J$421,I2179))</f>
        <v/>
      </c>
      <c r="K2179" s="27">
        <f>IF(J2179="","",J2179+cat_offset)</f>
        <v/>
      </c>
      <c r="L2179" s="27">
        <f>IF(J2179="","",MAX(0,E2179-J2179)^2)</f>
        <v/>
      </c>
      <c r="M2179" s="27">
        <f>IF(J2179="","",MAX(0,E2179-(J2179+twcdh_off))^2)</f>
        <v/>
      </c>
      <c r="N2179" s="27">
        <f>IF(E2179="","",MAX(0,E2179-swcdh_thr)^2)</f>
        <v/>
      </c>
      <c r="O2179">
        <f>IF(K2179="","",ROUND(E2179-K2179,0))</f>
        <v/>
      </c>
      <c r="P2179">
        <f>IF(O2179="","",IF(O2179&gt;=1,O2179,0))</f>
        <v/>
      </c>
      <c r="Q2179" s="27">
        <f>IF(E2179="","",MAX(0,E2179-22))</f>
        <v/>
      </c>
      <c r="R2179" s="27">
        <f>IF(H2179=1,E2179,"")</f>
        <v/>
      </c>
      <c r="S2179" s="27">
        <f>IF(AND(H2179=1,J2179&lt;&gt;""),E2179-J2179,"")</f>
        <v/>
      </c>
      <c r="T2179">
        <f>IF(G2179="","",MONTH(G2179))</f>
        <v/>
      </c>
    </row>
    <row r="2180">
      <c r="A2180" s="24" t="n">
        <v>2020</v>
      </c>
      <c r="B2180" s="24" t="n">
        <v>3</v>
      </c>
      <c r="C2180" s="24" t="n">
        <v>31</v>
      </c>
      <c r="D2180" s="24" t="n">
        <v>19</v>
      </c>
      <c r="E2180" s="24" t="n">
        <v>14.91</v>
      </c>
      <c r="F2180" s="25">
        <f>IF($E2180="","",DATE(IF($A2180="",nominal_year,$A2180),$B2180,$C2180)+($D2180-IF(LEFT(hour_conv,1)="1",1,0))/24)</f>
        <v/>
      </c>
      <c r="G2180" s="26">
        <f>IF(F2180="","",INT(F2180))</f>
        <v/>
      </c>
      <c r="H2180">
        <f>IF(G2180="","",IF(AND(MONTH(G2180)*100+DAY(G2180)&gt;=season_lo,MONTH(G2180)*100+DAY(G2180)&lt;=season_hi),1,0))</f>
        <v/>
      </c>
      <c r="I2180">
        <f>IF(G2180="","",G2180-first_day+1)</f>
        <v/>
      </c>
      <c r="J2180" s="27">
        <f>IF(I2180="","",INDEX(Daily!$J$2:$J$421,I2180))</f>
        <v/>
      </c>
      <c r="K2180" s="27">
        <f>IF(J2180="","",J2180+cat_offset)</f>
        <v/>
      </c>
      <c r="L2180" s="27">
        <f>IF(J2180="","",MAX(0,E2180-J2180)^2)</f>
        <v/>
      </c>
      <c r="M2180" s="27">
        <f>IF(J2180="","",MAX(0,E2180-(J2180+twcdh_off))^2)</f>
        <v/>
      </c>
      <c r="N2180" s="27">
        <f>IF(E2180="","",MAX(0,E2180-swcdh_thr)^2)</f>
        <v/>
      </c>
      <c r="O2180">
        <f>IF(K2180="","",ROUND(E2180-K2180,0))</f>
        <v/>
      </c>
      <c r="P2180">
        <f>IF(O2180="","",IF(O2180&gt;=1,O2180,0))</f>
        <v/>
      </c>
      <c r="Q2180" s="27">
        <f>IF(E2180="","",MAX(0,E2180-22))</f>
        <v/>
      </c>
      <c r="R2180" s="27">
        <f>IF(H2180=1,E2180,"")</f>
        <v/>
      </c>
      <c r="S2180" s="27">
        <f>IF(AND(H2180=1,J2180&lt;&gt;""),E2180-J2180,"")</f>
        <v/>
      </c>
      <c r="T2180">
        <f>IF(G2180="","",MONTH(G2180))</f>
        <v/>
      </c>
    </row>
    <row r="2181">
      <c r="A2181" s="24" t="n">
        <v>2020</v>
      </c>
      <c r="B2181" s="24" t="n">
        <v>3</v>
      </c>
      <c r="C2181" s="24" t="n">
        <v>31</v>
      </c>
      <c r="D2181" s="24" t="n">
        <v>20</v>
      </c>
      <c r="E2181" s="24" t="n">
        <v>13.94</v>
      </c>
      <c r="F2181" s="25">
        <f>IF($E2181="","",DATE(IF($A2181="",nominal_year,$A2181),$B2181,$C2181)+($D2181-IF(LEFT(hour_conv,1)="1",1,0))/24)</f>
        <v/>
      </c>
      <c r="G2181" s="26">
        <f>IF(F2181="","",INT(F2181))</f>
        <v/>
      </c>
      <c r="H2181">
        <f>IF(G2181="","",IF(AND(MONTH(G2181)*100+DAY(G2181)&gt;=season_lo,MONTH(G2181)*100+DAY(G2181)&lt;=season_hi),1,0))</f>
        <v/>
      </c>
      <c r="I2181">
        <f>IF(G2181="","",G2181-first_day+1)</f>
        <v/>
      </c>
      <c r="J2181" s="27">
        <f>IF(I2181="","",INDEX(Daily!$J$2:$J$421,I2181))</f>
        <v/>
      </c>
      <c r="K2181" s="27">
        <f>IF(J2181="","",J2181+cat_offset)</f>
        <v/>
      </c>
      <c r="L2181" s="27">
        <f>IF(J2181="","",MAX(0,E2181-J2181)^2)</f>
        <v/>
      </c>
      <c r="M2181" s="27">
        <f>IF(J2181="","",MAX(0,E2181-(J2181+twcdh_off))^2)</f>
        <v/>
      </c>
      <c r="N2181" s="27">
        <f>IF(E2181="","",MAX(0,E2181-swcdh_thr)^2)</f>
        <v/>
      </c>
      <c r="O2181">
        <f>IF(K2181="","",ROUND(E2181-K2181,0))</f>
        <v/>
      </c>
      <c r="P2181">
        <f>IF(O2181="","",IF(O2181&gt;=1,O2181,0))</f>
        <v/>
      </c>
      <c r="Q2181" s="27">
        <f>IF(E2181="","",MAX(0,E2181-22))</f>
        <v/>
      </c>
      <c r="R2181" s="27">
        <f>IF(H2181=1,E2181,"")</f>
        <v/>
      </c>
      <c r="S2181" s="27">
        <f>IF(AND(H2181=1,J2181&lt;&gt;""),E2181-J2181,"")</f>
        <v/>
      </c>
      <c r="T2181">
        <f>IF(G2181="","",MONTH(G2181))</f>
        <v/>
      </c>
    </row>
    <row r="2182">
      <c r="A2182" s="24" t="n">
        <v>2020</v>
      </c>
      <c r="B2182" s="24" t="n">
        <v>3</v>
      </c>
      <c r="C2182" s="24" t="n">
        <v>31</v>
      </c>
      <c r="D2182" s="24" t="n">
        <v>21</v>
      </c>
      <c r="E2182" s="24" t="n">
        <v>12.9</v>
      </c>
      <c r="F2182" s="25">
        <f>IF($E2182="","",DATE(IF($A2182="",nominal_year,$A2182),$B2182,$C2182)+($D2182-IF(LEFT(hour_conv,1)="1",1,0))/24)</f>
        <v/>
      </c>
      <c r="G2182" s="26">
        <f>IF(F2182="","",INT(F2182))</f>
        <v/>
      </c>
      <c r="H2182">
        <f>IF(G2182="","",IF(AND(MONTH(G2182)*100+DAY(G2182)&gt;=season_lo,MONTH(G2182)*100+DAY(G2182)&lt;=season_hi),1,0))</f>
        <v/>
      </c>
      <c r="I2182">
        <f>IF(G2182="","",G2182-first_day+1)</f>
        <v/>
      </c>
      <c r="J2182" s="27">
        <f>IF(I2182="","",INDEX(Daily!$J$2:$J$421,I2182))</f>
        <v/>
      </c>
      <c r="K2182" s="27">
        <f>IF(J2182="","",J2182+cat_offset)</f>
        <v/>
      </c>
      <c r="L2182" s="27">
        <f>IF(J2182="","",MAX(0,E2182-J2182)^2)</f>
        <v/>
      </c>
      <c r="M2182" s="27">
        <f>IF(J2182="","",MAX(0,E2182-(J2182+twcdh_off))^2)</f>
        <v/>
      </c>
      <c r="N2182" s="27">
        <f>IF(E2182="","",MAX(0,E2182-swcdh_thr)^2)</f>
        <v/>
      </c>
      <c r="O2182">
        <f>IF(K2182="","",ROUND(E2182-K2182,0))</f>
        <v/>
      </c>
      <c r="P2182">
        <f>IF(O2182="","",IF(O2182&gt;=1,O2182,0))</f>
        <v/>
      </c>
      <c r="Q2182" s="27">
        <f>IF(E2182="","",MAX(0,E2182-22))</f>
        <v/>
      </c>
      <c r="R2182" s="27">
        <f>IF(H2182=1,E2182,"")</f>
        <v/>
      </c>
      <c r="S2182" s="27">
        <f>IF(AND(H2182=1,J2182&lt;&gt;""),E2182-J2182,"")</f>
        <v/>
      </c>
      <c r="T2182">
        <f>IF(G2182="","",MONTH(G2182))</f>
        <v/>
      </c>
    </row>
    <row r="2183">
      <c r="A2183" s="24" t="n">
        <v>2020</v>
      </c>
      <c r="B2183" s="24" t="n">
        <v>3</v>
      </c>
      <c r="C2183" s="24" t="n">
        <v>31</v>
      </c>
      <c r="D2183" s="24" t="n">
        <v>22</v>
      </c>
      <c r="E2183" s="24" t="n">
        <v>11.85</v>
      </c>
      <c r="F2183" s="25">
        <f>IF($E2183="","",DATE(IF($A2183="",nominal_year,$A2183),$B2183,$C2183)+($D2183-IF(LEFT(hour_conv,1)="1",1,0))/24)</f>
        <v/>
      </c>
      <c r="G2183" s="26">
        <f>IF(F2183="","",INT(F2183))</f>
        <v/>
      </c>
      <c r="H2183">
        <f>IF(G2183="","",IF(AND(MONTH(G2183)*100+DAY(G2183)&gt;=season_lo,MONTH(G2183)*100+DAY(G2183)&lt;=season_hi),1,0))</f>
        <v/>
      </c>
      <c r="I2183">
        <f>IF(G2183="","",G2183-first_day+1)</f>
        <v/>
      </c>
      <c r="J2183" s="27">
        <f>IF(I2183="","",INDEX(Daily!$J$2:$J$421,I2183))</f>
        <v/>
      </c>
      <c r="K2183" s="27">
        <f>IF(J2183="","",J2183+cat_offset)</f>
        <v/>
      </c>
      <c r="L2183" s="27">
        <f>IF(J2183="","",MAX(0,E2183-J2183)^2)</f>
        <v/>
      </c>
      <c r="M2183" s="27">
        <f>IF(J2183="","",MAX(0,E2183-(J2183+twcdh_off))^2)</f>
        <v/>
      </c>
      <c r="N2183" s="27">
        <f>IF(E2183="","",MAX(0,E2183-swcdh_thr)^2)</f>
        <v/>
      </c>
      <c r="O2183">
        <f>IF(K2183="","",ROUND(E2183-K2183,0))</f>
        <v/>
      </c>
      <c r="P2183">
        <f>IF(O2183="","",IF(O2183&gt;=1,O2183,0))</f>
        <v/>
      </c>
      <c r="Q2183" s="27">
        <f>IF(E2183="","",MAX(0,E2183-22))</f>
        <v/>
      </c>
      <c r="R2183" s="27">
        <f>IF(H2183=1,E2183,"")</f>
        <v/>
      </c>
      <c r="S2183" s="27">
        <f>IF(AND(H2183=1,J2183&lt;&gt;""),E2183-J2183,"")</f>
        <v/>
      </c>
      <c r="T2183">
        <f>IF(G2183="","",MONTH(G2183))</f>
        <v/>
      </c>
    </row>
    <row r="2184">
      <c r="A2184" s="24" t="n">
        <v>2020</v>
      </c>
      <c r="B2184" s="24" t="n">
        <v>3</v>
      </c>
      <c r="C2184" s="24" t="n">
        <v>31</v>
      </c>
      <c r="D2184" s="24" t="n">
        <v>23</v>
      </c>
      <c r="E2184" s="24" t="n">
        <v>11.02</v>
      </c>
      <c r="F2184" s="25">
        <f>IF($E2184="","",DATE(IF($A2184="",nominal_year,$A2184),$B2184,$C2184)+($D2184-IF(LEFT(hour_conv,1)="1",1,0))/24)</f>
        <v/>
      </c>
      <c r="G2184" s="26">
        <f>IF(F2184="","",INT(F2184))</f>
        <v/>
      </c>
      <c r="H2184">
        <f>IF(G2184="","",IF(AND(MONTH(G2184)*100+DAY(G2184)&gt;=season_lo,MONTH(G2184)*100+DAY(G2184)&lt;=season_hi),1,0))</f>
        <v/>
      </c>
      <c r="I2184">
        <f>IF(G2184="","",G2184-first_day+1)</f>
        <v/>
      </c>
      <c r="J2184" s="27">
        <f>IF(I2184="","",INDEX(Daily!$J$2:$J$421,I2184))</f>
        <v/>
      </c>
      <c r="K2184" s="27">
        <f>IF(J2184="","",J2184+cat_offset)</f>
        <v/>
      </c>
      <c r="L2184" s="27">
        <f>IF(J2184="","",MAX(0,E2184-J2184)^2)</f>
        <v/>
      </c>
      <c r="M2184" s="27">
        <f>IF(J2184="","",MAX(0,E2184-(J2184+twcdh_off))^2)</f>
        <v/>
      </c>
      <c r="N2184" s="27">
        <f>IF(E2184="","",MAX(0,E2184-swcdh_thr)^2)</f>
        <v/>
      </c>
      <c r="O2184">
        <f>IF(K2184="","",ROUND(E2184-K2184,0))</f>
        <v/>
      </c>
      <c r="P2184">
        <f>IF(O2184="","",IF(O2184&gt;=1,O2184,0))</f>
        <v/>
      </c>
      <c r="Q2184" s="27">
        <f>IF(E2184="","",MAX(0,E2184-22))</f>
        <v/>
      </c>
      <c r="R2184" s="27">
        <f>IF(H2184=1,E2184,"")</f>
        <v/>
      </c>
      <c r="S2184" s="27">
        <f>IF(AND(H2184=1,J2184&lt;&gt;""),E2184-J2184,"")</f>
        <v/>
      </c>
      <c r="T2184">
        <f>IF(G2184="","",MONTH(G2184))</f>
        <v/>
      </c>
    </row>
    <row r="2185">
      <c r="A2185" s="24" t="n">
        <v>2020</v>
      </c>
      <c r="B2185" s="24" t="n">
        <v>3</v>
      </c>
      <c r="C2185" s="24" t="n">
        <v>31</v>
      </c>
      <c r="D2185" s="24" t="n">
        <v>24</v>
      </c>
      <c r="E2185" s="24" t="n">
        <v>9.289999999999999</v>
      </c>
      <c r="F2185" s="25">
        <f>IF($E2185="","",DATE(IF($A2185="",nominal_year,$A2185),$B2185,$C2185)+($D2185-IF(LEFT(hour_conv,1)="1",1,0))/24)</f>
        <v/>
      </c>
      <c r="G2185" s="26">
        <f>IF(F2185="","",INT(F2185))</f>
        <v/>
      </c>
      <c r="H2185">
        <f>IF(G2185="","",IF(AND(MONTH(G2185)*100+DAY(G2185)&gt;=season_lo,MONTH(G2185)*100+DAY(G2185)&lt;=season_hi),1,0))</f>
        <v/>
      </c>
      <c r="I2185">
        <f>IF(G2185="","",G2185-first_day+1)</f>
        <v/>
      </c>
      <c r="J2185" s="27">
        <f>IF(I2185="","",INDEX(Daily!$J$2:$J$421,I2185))</f>
        <v/>
      </c>
      <c r="K2185" s="27">
        <f>IF(J2185="","",J2185+cat_offset)</f>
        <v/>
      </c>
      <c r="L2185" s="27">
        <f>IF(J2185="","",MAX(0,E2185-J2185)^2)</f>
        <v/>
      </c>
      <c r="M2185" s="27">
        <f>IF(J2185="","",MAX(0,E2185-(J2185+twcdh_off))^2)</f>
        <v/>
      </c>
      <c r="N2185" s="27">
        <f>IF(E2185="","",MAX(0,E2185-swcdh_thr)^2)</f>
        <v/>
      </c>
      <c r="O2185">
        <f>IF(K2185="","",ROUND(E2185-K2185,0))</f>
        <v/>
      </c>
      <c r="P2185">
        <f>IF(O2185="","",IF(O2185&gt;=1,O2185,0))</f>
        <v/>
      </c>
      <c r="Q2185" s="27">
        <f>IF(E2185="","",MAX(0,E2185-22))</f>
        <v/>
      </c>
      <c r="R2185" s="27">
        <f>IF(H2185=1,E2185,"")</f>
        <v/>
      </c>
      <c r="S2185" s="27">
        <f>IF(AND(H2185=1,J2185&lt;&gt;""),E2185-J2185,"")</f>
        <v/>
      </c>
      <c r="T2185">
        <f>IF(G2185="","",MONTH(G2185))</f>
        <v/>
      </c>
    </row>
    <row r="2186">
      <c r="A2186" s="24" t="n">
        <v>2020</v>
      </c>
      <c r="B2186" s="24" t="n">
        <v>4</v>
      </c>
      <c r="C2186" s="24" t="n">
        <v>1</v>
      </c>
      <c r="D2186" s="24" t="n">
        <v>1</v>
      </c>
      <c r="E2186" s="24" t="n">
        <v>7.96</v>
      </c>
      <c r="F2186" s="25">
        <f>IF($E2186="","",DATE(IF($A2186="",nominal_year,$A2186),$B2186,$C2186)+($D2186-IF(LEFT(hour_conv,1)="1",1,0))/24)</f>
        <v/>
      </c>
      <c r="G2186" s="26">
        <f>IF(F2186="","",INT(F2186))</f>
        <v/>
      </c>
      <c r="H2186">
        <f>IF(G2186="","",IF(AND(MONTH(G2186)*100+DAY(G2186)&gt;=season_lo,MONTH(G2186)*100+DAY(G2186)&lt;=season_hi),1,0))</f>
        <v/>
      </c>
      <c r="I2186">
        <f>IF(G2186="","",G2186-first_day+1)</f>
        <v/>
      </c>
      <c r="J2186" s="27">
        <f>IF(I2186="","",INDEX(Daily!$J$2:$J$421,I2186))</f>
        <v/>
      </c>
      <c r="K2186" s="27">
        <f>IF(J2186="","",J2186+cat_offset)</f>
        <v/>
      </c>
      <c r="L2186" s="27">
        <f>IF(J2186="","",MAX(0,E2186-J2186)^2)</f>
        <v/>
      </c>
      <c r="M2186" s="27">
        <f>IF(J2186="","",MAX(0,E2186-(J2186+twcdh_off))^2)</f>
        <v/>
      </c>
      <c r="N2186" s="27">
        <f>IF(E2186="","",MAX(0,E2186-swcdh_thr)^2)</f>
        <v/>
      </c>
      <c r="O2186">
        <f>IF(K2186="","",ROUND(E2186-K2186,0))</f>
        <v/>
      </c>
      <c r="P2186">
        <f>IF(O2186="","",IF(O2186&gt;=1,O2186,0))</f>
        <v/>
      </c>
      <c r="Q2186" s="27">
        <f>IF(E2186="","",MAX(0,E2186-22))</f>
        <v/>
      </c>
      <c r="R2186" s="27">
        <f>IF(H2186=1,E2186,"")</f>
        <v/>
      </c>
      <c r="S2186" s="27">
        <f>IF(AND(H2186=1,J2186&lt;&gt;""),E2186-J2186,"")</f>
        <v/>
      </c>
      <c r="T2186">
        <f>IF(G2186="","",MONTH(G2186))</f>
        <v/>
      </c>
    </row>
    <row r="2187">
      <c r="A2187" s="24" t="n">
        <v>2020</v>
      </c>
      <c r="B2187" s="24" t="n">
        <v>4</v>
      </c>
      <c r="C2187" s="24" t="n">
        <v>1</v>
      </c>
      <c r="D2187" s="24" t="n">
        <v>2</v>
      </c>
      <c r="E2187" s="24" t="n">
        <v>6.61</v>
      </c>
      <c r="F2187" s="25">
        <f>IF($E2187="","",DATE(IF($A2187="",nominal_year,$A2187),$B2187,$C2187)+($D2187-IF(LEFT(hour_conv,1)="1",1,0))/24)</f>
        <v/>
      </c>
      <c r="G2187" s="26">
        <f>IF(F2187="","",INT(F2187))</f>
        <v/>
      </c>
      <c r="H2187">
        <f>IF(G2187="","",IF(AND(MONTH(G2187)*100+DAY(G2187)&gt;=season_lo,MONTH(G2187)*100+DAY(G2187)&lt;=season_hi),1,0))</f>
        <v/>
      </c>
      <c r="I2187">
        <f>IF(G2187="","",G2187-first_day+1)</f>
        <v/>
      </c>
      <c r="J2187" s="27">
        <f>IF(I2187="","",INDEX(Daily!$J$2:$J$421,I2187))</f>
        <v/>
      </c>
      <c r="K2187" s="27">
        <f>IF(J2187="","",J2187+cat_offset)</f>
        <v/>
      </c>
      <c r="L2187" s="27">
        <f>IF(J2187="","",MAX(0,E2187-J2187)^2)</f>
        <v/>
      </c>
      <c r="M2187" s="27">
        <f>IF(J2187="","",MAX(0,E2187-(J2187+twcdh_off))^2)</f>
        <v/>
      </c>
      <c r="N2187" s="27">
        <f>IF(E2187="","",MAX(0,E2187-swcdh_thr)^2)</f>
        <v/>
      </c>
      <c r="O2187">
        <f>IF(K2187="","",ROUND(E2187-K2187,0))</f>
        <v/>
      </c>
      <c r="P2187">
        <f>IF(O2187="","",IF(O2187&gt;=1,O2187,0))</f>
        <v/>
      </c>
      <c r="Q2187" s="27">
        <f>IF(E2187="","",MAX(0,E2187-22))</f>
        <v/>
      </c>
      <c r="R2187" s="27">
        <f>IF(H2187=1,E2187,"")</f>
        <v/>
      </c>
      <c r="S2187" s="27">
        <f>IF(AND(H2187=1,J2187&lt;&gt;""),E2187-J2187,"")</f>
        <v/>
      </c>
      <c r="T2187">
        <f>IF(G2187="","",MONTH(G2187))</f>
        <v/>
      </c>
    </row>
    <row r="2188">
      <c r="A2188" s="24" t="n">
        <v>2020</v>
      </c>
      <c r="B2188" s="24" t="n">
        <v>4</v>
      </c>
      <c r="C2188" s="24" t="n">
        <v>1</v>
      </c>
      <c r="D2188" s="24" t="n">
        <v>3</v>
      </c>
      <c r="E2188" s="24" t="n">
        <v>6.33</v>
      </c>
      <c r="F2188" s="25">
        <f>IF($E2188="","",DATE(IF($A2188="",nominal_year,$A2188),$B2188,$C2188)+($D2188-IF(LEFT(hour_conv,1)="1",1,0))/24)</f>
        <v/>
      </c>
      <c r="G2188" s="26">
        <f>IF(F2188="","",INT(F2188))</f>
        <v/>
      </c>
      <c r="H2188">
        <f>IF(G2188="","",IF(AND(MONTH(G2188)*100+DAY(G2188)&gt;=season_lo,MONTH(G2188)*100+DAY(G2188)&lt;=season_hi),1,0))</f>
        <v/>
      </c>
      <c r="I2188">
        <f>IF(G2188="","",G2188-first_day+1)</f>
        <v/>
      </c>
      <c r="J2188" s="27">
        <f>IF(I2188="","",INDEX(Daily!$J$2:$J$421,I2188))</f>
        <v/>
      </c>
      <c r="K2188" s="27">
        <f>IF(J2188="","",J2188+cat_offset)</f>
        <v/>
      </c>
      <c r="L2188" s="27">
        <f>IF(J2188="","",MAX(0,E2188-J2188)^2)</f>
        <v/>
      </c>
      <c r="M2188" s="27">
        <f>IF(J2188="","",MAX(0,E2188-(J2188+twcdh_off))^2)</f>
        <v/>
      </c>
      <c r="N2188" s="27">
        <f>IF(E2188="","",MAX(0,E2188-swcdh_thr)^2)</f>
        <v/>
      </c>
      <c r="O2188">
        <f>IF(K2188="","",ROUND(E2188-K2188,0))</f>
        <v/>
      </c>
      <c r="P2188">
        <f>IF(O2188="","",IF(O2188&gt;=1,O2188,0))</f>
        <v/>
      </c>
      <c r="Q2188" s="27">
        <f>IF(E2188="","",MAX(0,E2188-22))</f>
        <v/>
      </c>
      <c r="R2188" s="27">
        <f>IF(H2188=1,E2188,"")</f>
        <v/>
      </c>
      <c r="S2188" s="27">
        <f>IF(AND(H2188=1,J2188&lt;&gt;""),E2188-J2188,"")</f>
        <v/>
      </c>
      <c r="T2188">
        <f>IF(G2188="","",MONTH(G2188))</f>
        <v/>
      </c>
    </row>
    <row r="2189">
      <c r="A2189" s="24" t="n">
        <v>2020</v>
      </c>
      <c r="B2189" s="24" t="n">
        <v>4</v>
      </c>
      <c r="C2189" s="24" t="n">
        <v>1</v>
      </c>
      <c r="D2189" s="24" t="n">
        <v>4</v>
      </c>
      <c r="E2189" s="24" t="n">
        <v>6.75</v>
      </c>
      <c r="F2189" s="25">
        <f>IF($E2189="","",DATE(IF($A2189="",nominal_year,$A2189),$B2189,$C2189)+($D2189-IF(LEFT(hour_conv,1)="1",1,0))/24)</f>
        <v/>
      </c>
      <c r="G2189" s="26">
        <f>IF(F2189="","",INT(F2189))</f>
        <v/>
      </c>
      <c r="H2189">
        <f>IF(G2189="","",IF(AND(MONTH(G2189)*100+DAY(G2189)&gt;=season_lo,MONTH(G2189)*100+DAY(G2189)&lt;=season_hi),1,0))</f>
        <v/>
      </c>
      <c r="I2189">
        <f>IF(G2189="","",G2189-first_day+1)</f>
        <v/>
      </c>
      <c r="J2189" s="27">
        <f>IF(I2189="","",INDEX(Daily!$J$2:$J$421,I2189))</f>
        <v/>
      </c>
      <c r="K2189" s="27">
        <f>IF(J2189="","",J2189+cat_offset)</f>
        <v/>
      </c>
      <c r="L2189" s="27">
        <f>IF(J2189="","",MAX(0,E2189-J2189)^2)</f>
        <v/>
      </c>
      <c r="M2189" s="27">
        <f>IF(J2189="","",MAX(0,E2189-(J2189+twcdh_off))^2)</f>
        <v/>
      </c>
      <c r="N2189" s="27">
        <f>IF(E2189="","",MAX(0,E2189-swcdh_thr)^2)</f>
        <v/>
      </c>
      <c r="O2189">
        <f>IF(K2189="","",ROUND(E2189-K2189,0))</f>
        <v/>
      </c>
      <c r="P2189">
        <f>IF(O2189="","",IF(O2189&gt;=1,O2189,0))</f>
        <v/>
      </c>
      <c r="Q2189" s="27">
        <f>IF(E2189="","",MAX(0,E2189-22))</f>
        <v/>
      </c>
      <c r="R2189" s="27">
        <f>IF(H2189=1,E2189,"")</f>
        <v/>
      </c>
      <c r="S2189" s="27">
        <f>IF(AND(H2189=1,J2189&lt;&gt;""),E2189-J2189,"")</f>
        <v/>
      </c>
      <c r="T2189">
        <f>IF(G2189="","",MONTH(G2189))</f>
        <v/>
      </c>
    </row>
    <row r="2190">
      <c r="A2190" s="24" t="n">
        <v>2020</v>
      </c>
      <c r="B2190" s="24" t="n">
        <v>4</v>
      </c>
      <c r="C2190" s="24" t="n">
        <v>1</v>
      </c>
      <c r="D2190" s="24" t="n">
        <v>5</v>
      </c>
      <c r="E2190" s="24" t="n">
        <v>6.64</v>
      </c>
      <c r="F2190" s="25">
        <f>IF($E2190="","",DATE(IF($A2190="",nominal_year,$A2190),$B2190,$C2190)+($D2190-IF(LEFT(hour_conv,1)="1",1,0))/24)</f>
        <v/>
      </c>
      <c r="G2190" s="26">
        <f>IF(F2190="","",INT(F2190))</f>
        <v/>
      </c>
      <c r="H2190">
        <f>IF(G2190="","",IF(AND(MONTH(G2190)*100+DAY(G2190)&gt;=season_lo,MONTH(G2190)*100+DAY(G2190)&lt;=season_hi),1,0))</f>
        <v/>
      </c>
      <c r="I2190">
        <f>IF(G2190="","",G2190-first_day+1)</f>
        <v/>
      </c>
      <c r="J2190" s="27">
        <f>IF(I2190="","",INDEX(Daily!$J$2:$J$421,I2190))</f>
        <v/>
      </c>
      <c r="K2190" s="27">
        <f>IF(J2190="","",J2190+cat_offset)</f>
        <v/>
      </c>
      <c r="L2190" s="27">
        <f>IF(J2190="","",MAX(0,E2190-J2190)^2)</f>
        <v/>
      </c>
      <c r="M2190" s="27">
        <f>IF(J2190="","",MAX(0,E2190-(J2190+twcdh_off))^2)</f>
        <v/>
      </c>
      <c r="N2190" s="27">
        <f>IF(E2190="","",MAX(0,E2190-swcdh_thr)^2)</f>
        <v/>
      </c>
      <c r="O2190">
        <f>IF(K2190="","",ROUND(E2190-K2190,0))</f>
        <v/>
      </c>
      <c r="P2190">
        <f>IF(O2190="","",IF(O2190&gt;=1,O2190,0))</f>
        <v/>
      </c>
      <c r="Q2190" s="27">
        <f>IF(E2190="","",MAX(0,E2190-22))</f>
        <v/>
      </c>
      <c r="R2190" s="27">
        <f>IF(H2190=1,E2190,"")</f>
        <v/>
      </c>
      <c r="S2190" s="27">
        <f>IF(AND(H2190=1,J2190&lt;&gt;""),E2190-J2190,"")</f>
        <v/>
      </c>
      <c r="T2190">
        <f>IF(G2190="","",MONTH(G2190))</f>
        <v/>
      </c>
    </row>
    <row r="2191">
      <c r="A2191" s="24" t="n">
        <v>2020</v>
      </c>
      <c r="B2191" s="24" t="n">
        <v>4</v>
      </c>
      <c r="C2191" s="24" t="n">
        <v>1</v>
      </c>
      <c r="D2191" s="24" t="n">
        <v>6</v>
      </c>
      <c r="E2191" s="24" t="n">
        <v>6.39</v>
      </c>
      <c r="F2191" s="25">
        <f>IF($E2191="","",DATE(IF($A2191="",nominal_year,$A2191),$B2191,$C2191)+($D2191-IF(LEFT(hour_conv,1)="1",1,0))/24)</f>
        <v/>
      </c>
      <c r="G2191" s="26">
        <f>IF(F2191="","",INT(F2191))</f>
        <v/>
      </c>
      <c r="H2191">
        <f>IF(G2191="","",IF(AND(MONTH(G2191)*100+DAY(G2191)&gt;=season_lo,MONTH(G2191)*100+DAY(G2191)&lt;=season_hi),1,0))</f>
        <v/>
      </c>
      <c r="I2191">
        <f>IF(G2191="","",G2191-first_day+1)</f>
        <v/>
      </c>
      <c r="J2191" s="27">
        <f>IF(I2191="","",INDEX(Daily!$J$2:$J$421,I2191))</f>
        <v/>
      </c>
      <c r="K2191" s="27">
        <f>IF(J2191="","",J2191+cat_offset)</f>
        <v/>
      </c>
      <c r="L2191" s="27">
        <f>IF(J2191="","",MAX(0,E2191-J2191)^2)</f>
        <v/>
      </c>
      <c r="M2191" s="27">
        <f>IF(J2191="","",MAX(0,E2191-(J2191+twcdh_off))^2)</f>
        <v/>
      </c>
      <c r="N2191" s="27">
        <f>IF(E2191="","",MAX(0,E2191-swcdh_thr)^2)</f>
        <v/>
      </c>
      <c r="O2191">
        <f>IF(K2191="","",ROUND(E2191-K2191,0))</f>
        <v/>
      </c>
      <c r="P2191">
        <f>IF(O2191="","",IF(O2191&gt;=1,O2191,0))</f>
        <v/>
      </c>
      <c r="Q2191" s="27">
        <f>IF(E2191="","",MAX(0,E2191-22))</f>
        <v/>
      </c>
      <c r="R2191" s="27">
        <f>IF(H2191=1,E2191,"")</f>
        <v/>
      </c>
      <c r="S2191" s="27">
        <f>IF(AND(H2191=1,J2191&lt;&gt;""),E2191-J2191,"")</f>
        <v/>
      </c>
      <c r="T2191">
        <f>IF(G2191="","",MONTH(G2191))</f>
        <v/>
      </c>
    </row>
    <row r="2192">
      <c r="A2192" s="24" t="n">
        <v>2020</v>
      </c>
      <c r="B2192" s="24" t="n">
        <v>4</v>
      </c>
      <c r="C2192" s="24" t="n">
        <v>1</v>
      </c>
      <c r="D2192" s="24" t="n">
        <v>7</v>
      </c>
      <c r="E2192" s="24" t="n">
        <v>7.76</v>
      </c>
      <c r="F2192" s="25">
        <f>IF($E2192="","",DATE(IF($A2192="",nominal_year,$A2192),$B2192,$C2192)+($D2192-IF(LEFT(hour_conv,1)="1",1,0))/24)</f>
        <v/>
      </c>
      <c r="G2192" s="26">
        <f>IF(F2192="","",INT(F2192))</f>
        <v/>
      </c>
      <c r="H2192">
        <f>IF(G2192="","",IF(AND(MONTH(G2192)*100+DAY(G2192)&gt;=season_lo,MONTH(G2192)*100+DAY(G2192)&lt;=season_hi),1,0))</f>
        <v/>
      </c>
      <c r="I2192">
        <f>IF(G2192="","",G2192-first_day+1)</f>
        <v/>
      </c>
      <c r="J2192" s="27">
        <f>IF(I2192="","",INDEX(Daily!$J$2:$J$421,I2192))</f>
        <v/>
      </c>
      <c r="K2192" s="27">
        <f>IF(J2192="","",J2192+cat_offset)</f>
        <v/>
      </c>
      <c r="L2192" s="27">
        <f>IF(J2192="","",MAX(0,E2192-J2192)^2)</f>
        <v/>
      </c>
      <c r="M2192" s="27">
        <f>IF(J2192="","",MAX(0,E2192-(J2192+twcdh_off))^2)</f>
        <v/>
      </c>
      <c r="N2192" s="27">
        <f>IF(E2192="","",MAX(0,E2192-swcdh_thr)^2)</f>
        <v/>
      </c>
      <c r="O2192">
        <f>IF(K2192="","",ROUND(E2192-K2192,0))</f>
        <v/>
      </c>
      <c r="P2192">
        <f>IF(O2192="","",IF(O2192&gt;=1,O2192,0))</f>
        <v/>
      </c>
      <c r="Q2192" s="27">
        <f>IF(E2192="","",MAX(0,E2192-22))</f>
        <v/>
      </c>
      <c r="R2192" s="27">
        <f>IF(H2192=1,E2192,"")</f>
        <v/>
      </c>
      <c r="S2192" s="27">
        <f>IF(AND(H2192=1,J2192&lt;&gt;""),E2192-J2192,"")</f>
        <v/>
      </c>
      <c r="T2192">
        <f>IF(G2192="","",MONTH(G2192))</f>
        <v/>
      </c>
    </row>
    <row r="2193">
      <c r="A2193" s="24" t="n">
        <v>2020</v>
      </c>
      <c r="B2193" s="24" t="n">
        <v>4</v>
      </c>
      <c r="C2193" s="24" t="n">
        <v>1</v>
      </c>
      <c r="D2193" s="24" t="n">
        <v>8</v>
      </c>
      <c r="E2193" s="24" t="n">
        <v>8.44</v>
      </c>
      <c r="F2193" s="25">
        <f>IF($E2193="","",DATE(IF($A2193="",nominal_year,$A2193),$B2193,$C2193)+($D2193-IF(LEFT(hour_conv,1)="1",1,0))/24)</f>
        <v/>
      </c>
      <c r="G2193" s="26">
        <f>IF(F2193="","",INT(F2193))</f>
        <v/>
      </c>
      <c r="H2193">
        <f>IF(G2193="","",IF(AND(MONTH(G2193)*100+DAY(G2193)&gt;=season_lo,MONTH(G2193)*100+DAY(G2193)&lt;=season_hi),1,0))</f>
        <v/>
      </c>
      <c r="I2193">
        <f>IF(G2193="","",G2193-first_day+1)</f>
        <v/>
      </c>
      <c r="J2193" s="27">
        <f>IF(I2193="","",INDEX(Daily!$J$2:$J$421,I2193))</f>
        <v/>
      </c>
      <c r="K2193" s="27">
        <f>IF(J2193="","",J2193+cat_offset)</f>
        <v/>
      </c>
      <c r="L2193" s="27">
        <f>IF(J2193="","",MAX(0,E2193-J2193)^2)</f>
        <v/>
      </c>
      <c r="M2193" s="27">
        <f>IF(J2193="","",MAX(0,E2193-(J2193+twcdh_off))^2)</f>
        <v/>
      </c>
      <c r="N2193" s="27">
        <f>IF(E2193="","",MAX(0,E2193-swcdh_thr)^2)</f>
        <v/>
      </c>
      <c r="O2193">
        <f>IF(K2193="","",ROUND(E2193-K2193,0))</f>
        <v/>
      </c>
      <c r="P2193">
        <f>IF(O2193="","",IF(O2193&gt;=1,O2193,0))</f>
        <v/>
      </c>
      <c r="Q2193" s="27">
        <f>IF(E2193="","",MAX(0,E2193-22))</f>
        <v/>
      </c>
      <c r="R2193" s="27">
        <f>IF(H2193=1,E2193,"")</f>
        <v/>
      </c>
      <c r="S2193" s="27">
        <f>IF(AND(H2193=1,J2193&lt;&gt;""),E2193-J2193,"")</f>
        <v/>
      </c>
      <c r="T2193">
        <f>IF(G2193="","",MONTH(G2193))</f>
        <v/>
      </c>
    </row>
    <row r="2194">
      <c r="A2194" s="24" t="n">
        <v>2020</v>
      </c>
      <c r="B2194" s="24" t="n">
        <v>4</v>
      </c>
      <c r="C2194" s="24" t="n">
        <v>1</v>
      </c>
      <c r="D2194" s="24" t="n">
        <v>9</v>
      </c>
      <c r="E2194" s="24" t="n">
        <v>9.24</v>
      </c>
      <c r="F2194" s="25">
        <f>IF($E2194="","",DATE(IF($A2194="",nominal_year,$A2194),$B2194,$C2194)+($D2194-IF(LEFT(hour_conv,1)="1",1,0))/24)</f>
        <v/>
      </c>
      <c r="G2194" s="26">
        <f>IF(F2194="","",INT(F2194))</f>
        <v/>
      </c>
      <c r="H2194">
        <f>IF(G2194="","",IF(AND(MONTH(G2194)*100+DAY(G2194)&gt;=season_lo,MONTH(G2194)*100+DAY(G2194)&lt;=season_hi),1,0))</f>
        <v/>
      </c>
      <c r="I2194">
        <f>IF(G2194="","",G2194-first_day+1)</f>
        <v/>
      </c>
      <c r="J2194" s="27">
        <f>IF(I2194="","",INDEX(Daily!$J$2:$J$421,I2194))</f>
        <v/>
      </c>
      <c r="K2194" s="27">
        <f>IF(J2194="","",J2194+cat_offset)</f>
        <v/>
      </c>
      <c r="L2194" s="27">
        <f>IF(J2194="","",MAX(0,E2194-J2194)^2)</f>
        <v/>
      </c>
      <c r="M2194" s="27">
        <f>IF(J2194="","",MAX(0,E2194-(J2194+twcdh_off))^2)</f>
        <v/>
      </c>
      <c r="N2194" s="27">
        <f>IF(E2194="","",MAX(0,E2194-swcdh_thr)^2)</f>
        <v/>
      </c>
      <c r="O2194">
        <f>IF(K2194="","",ROUND(E2194-K2194,0))</f>
        <v/>
      </c>
      <c r="P2194">
        <f>IF(O2194="","",IF(O2194&gt;=1,O2194,0))</f>
        <v/>
      </c>
      <c r="Q2194" s="27">
        <f>IF(E2194="","",MAX(0,E2194-22))</f>
        <v/>
      </c>
      <c r="R2194" s="27">
        <f>IF(H2194=1,E2194,"")</f>
        <v/>
      </c>
      <c r="S2194" s="27">
        <f>IF(AND(H2194=1,J2194&lt;&gt;""),E2194-J2194,"")</f>
        <v/>
      </c>
      <c r="T2194">
        <f>IF(G2194="","",MONTH(G2194))</f>
        <v/>
      </c>
    </row>
    <row r="2195">
      <c r="A2195" s="24" t="n">
        <v>2020</v>
      </c>
      <c r="B2195" s="24" t="n">
        <v>4</v>
      </c>
      <c r="C2195" s="24" t="n">
        <v>1</v>
      </c>
      <c r="D2195" s="24" t="n">
        <v>10</v>
      </c>
      <c r="E2195" s="24" t="n">
        <v>10.87</v>
      </c>
      <c r="F2195" s="25">
        <f>IF($E2195="","",DATE(IF($A2195="",nominal_year,$A2195),$B2195,$C2195)+($D2195-IF(LEFT(hour_conv,1)="1",1,0))/24)</f>
        <v/>
      </c>
      <c r="G2195" s="26">
        <f>IF(F2195="","",INT(F2195))</f>
        <v/>
      </c>
      <c r="H2195">
        <f>IF(G2195="","",IF(AND(MONTH(G2195)*100+DAY(G2195)&gt;=season_lo,MONTH(G2195)*100+DAY(G2195)&lt;=season_hi),1,0))</f>
        <v/>
      </c>
      <c r="I2195">
        <f>IF(G2195="","",G2195-first_day+1)</f>
        <v/>
      </c>
      <c r="J2195" s="27">
        <f>IF(I2195="","",INDEX(Daily!$J$2:$J$421,I2195))</f>
        <v/>
      </c>
      <c r="K2195" s="27">
        <f>IF(J2195="","",J2195+cat_offset)</f>
        <v/>
      </c>
      <c r="L2195" s="27">
        <f>IF(J2195="","",MAX(0,E2195-J2195)^2)</f>
        <v/>
      </c>
      <c r="M2195" s="27">
        <f>IF(J2195="","",MAX(0,E2195-(J2195+twcdh_off))^2)</f>
        <v/>
      </c>
      <c r="N2195" s="27">
        <f>IF(E2195="","",MAX(0,E2195-swcdh_thr)^2)</f>
        <v/>
      </c>
      <c r="O2195">
        <f>IF(K2195="","",ROUND(E2195-K2195,0))</f>
        <v/>
      </c>
      <c r="P2195">
        <f>IF(O2195="","",IF(O2195&gt;=1,O2195,0))</f>
        <v/>
      </c>
      <c r="Q2195" s="27">
        <f>IF(E2195="","",MAX(0,E2195-22))</f>
        <v/>
      </c>
      <c r="R2195" s="27">
        <f>IF(H2195=1,E2195,"")</f>
        <v/>
      </c>
      <c r="S2195" s="27">
        <f>IF(AND(H2195=1,J2195&lt;&gt;""),E2195-J2195,"")</f>
        <v/>
      </c>
      <c r="T2195">
        <f>IF(G2195="","",MONTH(G2195))</f>
        <v/>
      </c>
    </row>
    <row r="2196">
      <c r="A2196" s="24" t="n">
        <v>2020</v>
      </c>
      <c r="B2196" s="24" t="n">
        <v>4</v>
      </c>
      <c r="C2196" s="24" t="n">
        <v>1</v>
      </c>
      <c r="D2196" s="24" t="n">
        <v>11</v>
      </c>
      <c r="E2196" s="24" t="n">
        <v>11.66</v>
      </c>
      <c r="F2196" s="25">
        <f>IF($E2196="","",DATE(IF($A2196="",nominal_year,$A2196),$B2196,$C2196)+($D2196-IF(LEFT(hour_conv,1)="1",1,0))/24)</f>
        <v/>
      </c>
      <c r="G2196" s="26">
        <f>IF(F2196="","",INT(F2196))</f>
        <v/>
      </c>
      <c r="H2196">
        <f>IF(G2196="","",IF(AND(MONTH(G2196)*100+DAY(G2196)&gt;=season_lo,MONTH(G2196)*100+DAY(G2196)&lt;=season_hi),1,0))</f>
        <v/>
      </c>
      <c r="I2196">
        <f>IF(G2196="","",G2196-first_day+1)</f>
        <v/>
      </c>
      <c r="J2196" s="27">
        <f>IF(I2196="","",INDEX(Daily!$J$2:$J$421,I2196))</f>
        <v/>
      </c>
      <c r="K2196" s="27">
        <f>IF(J2196="","",J2196+cat_offset)</f>
        <v/>
      </c>
      <c r="L2196" s="27">
        <f>IF(J2196="","",MAX(0,E2196-J2196)^2)</f>
        <v/>
      </c>
      <c r="M2196" s="27">
        <f>IF(J2196="","",MAX(0,E2196-(J2196+twcdh_off))^2)</f>
        <v/>
      </c>
      <c r="N2196" s="27">
        <f>IF(E2196="","",MAX(0,E2196-swcdh_thr)^2)</f>
        <v/>
      </c>
      <c r="O2196">
        <f>IF(K2196="","",ROUND(E2196-K2196,0))</f>
        <v/>
      </c>
      <c r="P2196">
        <f>IF(O2196="","",IF(O2196&gt;=1,O2196,0))</f>
        <v/>
      </c>
      <c r="Q2196" s="27">
        <f>IF(E2196="","",MAX(0,E2196-22))</f>
        <v/>
      </c>
      <c r="R2196" s="27">
        <f>IF(H2196=1,E2196,"")</f>
        <v/>
      </c>
      <c r="S2196" s="27">
        <f>IF(AND(H2196=1,J2196&lt;&gt;""),E2196-J2196,"")</f>
        <v/>
      </c>
      <c r="T2196">
        <f>IF(G2196="","",MONTH(G2196))</f>
        <v/>
      </c>
    </row>
    <row r="2197">
      <c r="A2197" s="24" t="n">
        <v>2020</v>
      </c>
      <c r="B2197" s="24" t="n">
        <v>4</v>
      </c>
      <c r="C2197" s="24" t="n">
        <v>1</v>
      </c>
      <c r="D2197" s="24" t="n">
        <v>12</v>
      </c>
      <c r="E2197" s="24" t="n">
        <v>12.24</v>
      </c>
      <c r="F2197" s="25">
        <f>IF($E2197="","",DATE(IF($A2197="",nominal_year,$A2197),$B2197,$C2197)+($D2197-IF(LEFT(hour_conv,1)="1",1,0))/24)</f>
        <v/>
      </c>
      <c r="G2197" s="26">
        <f>IF(F2197="","",INT(F2197))</f>
        <v/>
      </c>
      <c r="H2197">
        <f>IF(G2197="","",IF(AND(MONTH(G2197)*100+DAY(G2197)&gt;=season_lo,MONTH(G2197)*100+DAY(G2197)&lt;=season_hi),1,0))</f>
        <v/>
      </c>
      <c r="I2197">
        <f>IF(G2197="","",G2197-first_day+1)</f>
        <v/>
      </c>
      <c r="J2197" s="27">
        <f>IF(I2197="","",INDEX(Daily!$J$2:$J$421,I2197))</f>
        <v/>
      </c>
      <c r="K2197" s="27">
        <f>IF(J2197="","",J2197+cat_offset)</f>
        <v/>
      </c>
      <c r="L2197" s="27">
        <f>IF(J2197="","",MAX(0,E2197-J2197)^2)</f>
        <v/>
      </c>
      <c r="M2197" s="27">
        <f>IF(J2197="","",MAX(0,E2197-(J2197+twcdh_off))^2)</f>
        <v/>
      </c>
      <c r="N2197" s="27">
        <f>IF(E2197="","",MAX(0,E2197-swcdh_thr)^2)</f>
        <v/>
      </c>
      <c r="O2197">
        <f>IF(K2197="","",ROUND(E2197-K2197,0))</f>
        <v/>
      </c>
      <c r="P2197">
        <f>IF(O2197="","",IF(O2197&gt;=1,O2197,0))</f>
        <v/>
      </c>
      <c r="Q2197" s="27">
        <f>IF(E2197="","",MAX(0,E2197-22))</f>
        <v/>
      </c>
      <c r="R2197" s="27">
        <f>IF(H2197=1,E2197,"")</f>
        <v/>
      </c>
      <c r="S2197" s="27">
        <f>IF(AND(H2197=1,J2197&lt;&gt;""),E2197-J2197,"")</f>
        <v/>
      </c>
      <c r="T2197">
        <f>IF(G2197="","",MONTH(G2197))</f>
        <v/>
      </c>
    </row>
    <row r="2198">
      <c r="A2198" s="24" t="n">
        <v>2020</v>
      </c>
      <c r="B2198" s="24" t="n">
        <v>4</v>
      </c>
      <c r="C2198" s="24" t="n">
        <v>1</v>
      </c>
      <c r="D2198" s="24" t="n">
        <v>13</v>
      </c>
      <c r="E2198" s="24" t="n">
        <v>13.33</v>
      </c>
      <c r="F2198" s="25">
        <f>IF($E2198="","",DATE(IF($A2198="",nominal_year,$A2198),$B2198,$C2198)+($D2198-IF(LEFT(hour_conv,1)="1",1,0))/24)</f>
        <v/>
      </c>
      <c r="G2198" s="26">
        <f>IF(F2198="","",INT(F2198))</f>
        <v/>
      </c>
      <c r="H2198">
        <f>IF(G2198="","",IF(AND(MONTH(G2198)*100+DAY(G2198)&gt;=season_lo,MONTH(G2198)*100+DAY(G2198)&lt;=season_hi),1,0))</f>
        <v/>
      </c>
      <c r="I2198">
        <f>IF(G2198="","",G2198-first_day+1)</f>
        <v/>
      </c>
      <c r="J2198" s="27">
        <f>IF(I2198="","",INDEX(Daily!$J$2:$J$421,I2198))</f>
        <v/>
      </c>
      <c r="K2198" s="27">
        <f>IF(J2198="","",J2198+cat_offset)</f>
        <v/>
      </c>
      <c r="L2198" s="27">
        <f>IF(J2198="","",MAX(0,E2198-J2198)^2)</f>
        <v/>
      </c>
      <c r="M2198" s="27">
        <f>IF(J2198="","",MAX(0,E2198-(J2198+twcdh_off))^2)</f>
        <v/>
      </c>
      <c r="N2198" s="27">
        <f>IF(E2198="","",MAX(0,E2198-swcdh_thr)^2)</f>
        <v/>
      </c>
      <c r="O2198">
        <f>IF(K2198="","",ROUND(E2198-K2198,0))</f>
        <v/>
      </c>
      <c r="P2198">
        <f>IF(O2198="","",IF(O2198&gt;=1,O2198,0))</f>
        <v/>
      </c>
      <c r="Q2198" s="27">
        <f>IF(E2198="","",MAX(0,E2198-22))</f>
        <v/>
      </c>
      <c r="R2198" s="27">
        <f>IF(H2198=1,E2198,"")</f>
        <v/>
      </c>
      <c r="S2198" s="27">
        <f>IF(AND(H2198=1,J2198&lt;&gt;""),E2198-J2198,"")</f>
        <v/>
      </c>
      <c r="T2198">
        <f>IF(G2198="","",MONTH(G2198))</f>
        <v/>
      </c>
    </row>
    <row r="2199">
      <c r="A2199" s="24" t="n">
        <v>2020</v>
      </c>
      <c r="B2199" s="24" t="n">
        <v>4</v>
      </c>
      <c r="C2199" s="24" t="n">
        <v>1</v>
      </c>
      <c r="D2199" s="24" t="n">
        <v>14</v>
      </c>
      <c r="E2199" s="24" t="n">
        <v>15.18</v>
      </c>
      <c r="F2199" s="25">
        <f>IF($E2199="","",DATE(IF($A2199="",nominal_year,$A2199),$B2199,$C2199)+($D2199-IF(LEFT(hour_conv,1)="1",1,0))/24)</f>
        <v/>
      </c>
      <c r="G2199" s="26">
        <f>IF(F2199="","",INT(F2199))</f>
        <v/>
      </c>
      <c r="H2199">
        <f>IF(G2199="","",IF(AND(MONTH(G2199)*100+DAY(G2199)&gt;=season_lo,MONTH(G2199)*100+DAY(G2199)&lt;=season_hi),1,0))</f>
        <v/>
      </c>
      <c r="I2199">
        <f>IF(G2199="","",G2199-first_day+1)</f>
        <v/>
      </c>
      <c r="J2199" s="27">
        <f>IF(I2199="","",INDEX(Daily!$J$2:$J$421,I2199))</f>
        <v/>
      </c>
      <c r="K2199" s="27">
        <f>IF(J2199="","",J2199+cat_offset)</f>
        <v/>
      </c>
      <c r="L2199" s="27">
        <f>IF(J2199="","",MAX(0,E2199-J2199)^2)</f>
        <v/>
      </c>
      <c r="M2199" s="27">
        <f>IF(J2199="","",MAX(0,E2199-(J2199+twcdh_off))^2)</f>
        <v/>
      </c>
      <c r="N2199" s="27">
        <f>IF(E2199="","",MAX(0,E2199-swcdh_thr)^2)</f>
        <v/>
      </c>
      <c r="O2199">
        <f>IF(K2199="","",ROUND(E2199-K2199,0))</f>
        <v/>
      </c>
      <c r="P2199">
        <f>IF(O2199="","",IF(O2199&gt;=1,O2199,0))</f>
        <v/>
      </c>
      <c r="Q2199" s="27">
        <f>IF(E2199="","",MAX(0,E2199-22))</f>
        <v/>
      </c>
      <c r="R2199" s="27">
        <f>IF(H2199=1,E2199,"")</f>
        <v/>
      </c>
      <c r="S2199" s="27">
        <f>IF(AND(H2199=1,J2199&lt;&gt;""),E2199-J2199,"")</f>
        <v/>
      </c>
      <c r="T2199">
        <f>IF(G2199="","",MONTH(G2199))</f>
        <v/>
      </c>
    </row>
    <row r="2200">
      <c r="A2200" s="24" t="n">
        <v>2020</v>
      </c>
      <c r="B2200" s="24" t="n">
        <v>4</v>
      </c>
      <c r="C2200" s="24" t="n">
        <v>1</v>
      </c>
      <c r="D2200" s="24" t="n">
        <v>15</v>
      </c>
      <c r="E2200" s="24" t="n">
        <v>14.31</v>
      </c>
      <c r="F2200" s="25">
        <f>IF($E2200="","",DATE(IF($A2200="",nominal_year,$A2200),$B2200,$C2200)+($D2200-IF(LEFT(hour_conv,1)="1",1,0))/24)</f>
        <v/>
      </c>
      <c r="G2200" s="26">
        <f>IF(F2200="","",INT(F2200))</f>
        <v/>
      </c>
      <c r="H2200">
        <f>IF(G2200="","",IF(AND(MONTH(G2200)*100+DAY(G2200)&gt;=season_lo,MONTH(G2200)*100+DAY(G2200)&lt;=season_hi),1,0))</f>
        <v/>
      </c>
      <c r="I2200">
        <f>IF(G2200="","",G2200-first_day+1)</f>
        <v/>
      </c>
      <c r="J2200" s="27">
        <f>IF(I2200="","",INDEX(Daily!$J$2:$J$421,I2200))</f>
        <v/>
      </c>
      <c r="K2200" s="27">
        <f>IF(J2200="","",J2200+cat_offset)</f>
        <v/>
      </c>
      <c r="L2200" s="27">
        <f>IF(J2200="","",MAX(0,E2200-J2200)^2)</f>
        <v/>
      </c>
      <c r="M2200" s="27">
        <f>IF(J2200="","",MAX(0,E2200-(J2200+twcdh_off))^2)</f>
        <v/>
      </c>
      <c r="N2200" s="27">
        <f>IF(E2200="","",MAX(0,E2200-swcdh_thr)^2)</f>
        <v/>
      </c>
      <c r="O2200">
        <f>IF(K2200="","",ROUND(E2200-K2200,0))</f>
        <v/>
      </c>
      <c r="P2200">
        <f>IF(O2200="","",IF(O2200&gt;=1,O2200,0))</f>
        <v/>
      </c>
      <c r="Q2200" s="27">
        <f>IF(E2200="","",MAX(0,E2200-22))</f>
        <v/>
      </c>
      <c r="R2200" s="27">
        <f>IF(H2200=1,E2200,"")</f>
        <v/>
      </c>
      <c r="S2200" s="27">
        <f>IF(AND(H2200=1,J2200&lt;&gt;""),E2200-J2200,"")</f>
        <v/>
      </c>
      <c r="T2200">
        <f>IF(G2200="","",MONTH(G2200))</f>
        <v/>
      </c>
    </row>
    <row r="2201">
      <c r="A2201" s="24" t="n">
        <v>2020</v>
      </c>
      <c r="B2201" s="24" t="n">
        <v>4</v>
      </c>
      <c r="C2201" s="24" t="n">
        <v>1</v>
      </c>
      <c r="D2201" s="24" t="n">
        <v>16</v>
      </c>
      <c r="E2201" s="24" t="n">
        <v>15.15</v>
      </c>
      <c r="F2201" s="25">
        <f>IF($E2201="","",DATE(IF($A2201="",nominal_year,$A2201),$B2201,$C2201)+($D2201-IF(LEFT(hour_conv,1)="1",1,0))/24)</f>
        <v/>
      </c>
      <c r="G2201" s="26">
        <f>IF(F2201="","",INT(F2201))</f>
        <v/>
      </c>
      <c r="H2201">
        <f>IF(G2201="","",IF(AND(MONTH(G2201)*100+DAY(G2201)&gt;=season_lo,MONTH(G2201)*100+DAY(G2201)&lt;=season_hi),1,0))</f>
        <v/>
      </c>
      <c r="I2201">
        <f>IF(G2201="","",G2201-first_day+1)</f>
        <v/>
      </c>
      <c r="J2201" s="27">
        <f>IF(I2201="","",INDEX(Daily!$J$2:$J$421,I2201))</f>
        <v/>
      </c>
      <c r="K2201" s="27">
        <f>IF(J2201="","",J2201+cat_offset)</f>
        <v/>
      </c>
      <c r="L2201" s="27">
        <f>IF(J2201="","",MAX(0,E2201-J2201)^2)</f>
        <v/>
      </c>
      <c r="M2201" s="27">
        <f>IF(J2201="","",MAX(0,E2201-(J2201+twcdh_off))^2)</f>
        <v/>
      </c>
      <c r="N2201" s="27">
        <f>IF(E2201="","",MAX(0,E2201-swcdh_thr)^2)</f>
        <v/>
      </c>
      <c r="O2201">
        <f>IF(K2201="","",ROUND(E2201-K2201,0))</f>
        <v/>
      </c>
      <c r="P2201">
        <f>IF(O2201="","",IF(O2201&gt;=1,O2201,0))</f>
        <v/>
      </c>
      <c r="Q2201" s="27">
        <f>IF(E2201="","",MAX(0,E2201-22))</f>
        <v/>
      </c>
      <c r="R2201" s="27">
        <f>IF(H2201=1,E2201,"")</f>
        <v/>
      </c>
      <c r="S2201" s="27">
        <f>IF(AND(H2201=1,J2201&lt;&gt;""),E2201-J2201,"")</f>
        <v/>
      </c>
      <c r="T2201">
        <f>IF(G2201="","",MONTH(G2201))</f>
        <v/>
      </c>
    </row>
    <row r="2202">
      <c r="A2202" s="24" t="n">
        <v>2020</v>
      </c>
      <c r="B2202" s="24" t="n">
        <v>4</v>
      </c>
      <c r="C2202" s="24" t="n">
        <v>1</v>
      </c>
      <c r="D2202" s="24" t="n">
        <v>17</v>
      </c>
      <c r="E2202" s="24" t="n">
        <v>15.17</v>
      </c>
      <c r="F2202" s="25">
        <f>IF($E2202="","",DATE(IF($A2202="",nominal_year,$A2202),$B2202,$C2202)+($D2202-IF(LEFT(hour_conv,1)="1",1,0))/24)</f>
        <v/>
      </c>
      <c r="G2202" s="26">
        <f>IF(F2202="","",INT(F2202))</f>
        <v/>
      </c>
      <c r="H2202">
        <f>IF(G2202="","",IF(AND(MONTH(G2202)*100+DAY(G2202)&gt;=season_lo,MONTH(G2202)*100+DAY(G2202)&lt;=season_hi),1,0))</f>
        <v/>
      </c>
      <c r="I2202">
        <f>IF(G2202="","",G2202-first_day+1)</f>
        <v/>
      </c>
      <c r="J2202" s="27">
        <f>IF(I2202="","",INDEX(Daily!$J$2:$J$421,I2202))</f>
        <v/>
      </c>
      <c r="K2202" s="27">
        <f>IF(J2202="","",J2202+cat_offset)</f>
        <v/>
      </c>
      <c r="L2202" s="27">
        <f>IF(J2202="","",MAX(0,E2202-J2202)^2)</f>
        <v/>
      </c>
      <c r="M2202" s="27">
        <f>IF(J2202="","",MAX(0,E2202-(J2202+twcdh_off))^2)</f>
        <v/>
      </c>
      <c r="N2202" s="27">
        <f>IF(E2202="","",MAX(0,E2202-swcdh_thr)^2)</f>
        <v/>
      </c>
      <c r="O2202">
        <f>IF(K2202="","",ROUND(E2202-K2202,0))</f>
        <v/>
      </c>
      <c r="P2202">
        <f>IF(O2202="","",IF(O2202&gt;=1,O2202,0))</f>
        <v/>
      </c>
      <c r="Q2202" s="27">
        <f>IF(E2202="","",MAX(0,E2202-22))</f>
        <v/>
      </c>
      <c r="R2202" s="27">
        <f>IF(H2202=1,E2202,"")</f>
        <v/>
      </c>
      <c r="S2202" s="27">
        <f>IF(AND(H2202=1,J2202&lt;&gt;""),E2202-J2202,"")</f>
        <v/>
      </c>
      <c r="T2202">
        <f>IF(G2202="","",MONTH(G2202))</f>
        <v/>
      </c>
    </row>
    <row r="2203">
      <c r="A2203" s="24" t="n">
        <v>2020</v>
      </c>
      <c r="B2203" s="24" t="n">
        <v>4</v>
      </c>
      <c r="C2203" s="24" t="n">
        <v>1</v>
      </c>
      <c r="D2203" s="24" t="n">
        <v>18</v>
      </c>
      <c r="E2203" s="24" t="n">
        <v>14.75</v>
      </c>
      <c r="F2203" s="25">
        <f>IF($E2203="","",DATE(IF($A2203="",nominal_year,$A2203),$B2203,$C2203)+($D2203-IF(LEFT(hour_conv,1)="1",1,0))/24)</f>
        <v/>
      </c>
      <c r="G2203" s="26">
        <f>IF(F2203="","",INT(F2203))</f>
        <v/>
      </c>
      <c r="H2203">
        <f>IF(G2203="","",IF(AND(MONTH(G2203)*100+DAY(G2203)&gt;=season_lo,MONTH(G2203)*100+DAY(G2203)&lt;=season_hi),1,0))</f>
        <v/>
      </c>
      <c r="I2203">
        <f>IF(G2203="","",G2203-first_day+1)</f>
        <v/>
      </c>
      <c r="J2203" s="27">
        <f>IF(I2203="","",INDEX(Daily!$J$2:$J$421,I2203))</f>
        <v/>
      </c>
      <c r="K2203" s="27">
        <f>IF(J2203="","",J2203+cat_offset)</f>
        <v/>
      </c>
      <c r="L2203" s="27">
        <f>IF(J2203="","",MAX(0,E2203-J2203)^2)</f>
        <v/>
      </c>
      <c r="M2203" s="27">
        <f>IF(J2203="","",MAX(0,E2203-(J2203+twcdh_off))^2)</f>
        <v/>
      </c>
      <c r="N2203" s="27">
        <f>IF(E2203="","",MAX(0,E2203-swcdh_thr)^2)</f>
        <v/>
      </c>
      <c r="O2203">
        <f>IF(K2203="","",ROUND(E2203-K2203,0))</f>
        <v/>
      </c>
      <c r="P2203">
        <f>IF(O2203="","",IF(O2203&gt;=1,O2203,0))</f>
        <v/>
      </c>
      <c r="Q2203" s="27">
        <f>IF(E2203="","",MAX(0,E2203-22))</f>
        <v/>
      </c>
      <c r="R2203" s="27">
        <f>IF(H2203=1,E2203,"")</f>
        <v/>
      </c>
      <c r="S2203" s="27">
        <f>IF(AND(H2203=1,J2203&lt;&gt;""),E2203-J2203,"")</f>
        <v/>
      </c>
      <c r="T2203">
        <f>IF(G2203="","",MONTH(G2203))</f>
        <v/>
      </c>
    </row>
    <row r="2204">
      <c r="A2204" s="24" t="n">
        <v>2020</v>
      </c>
      <c r="B2204" s="24" t="n">
        <v>4</v>
      </c>
      <c r="C2204" s="24" t="n">
        <v>1</v>
      </c>
      <c r="D2204" s="24" t="n">
        <v>19</v>
      </c>
      <c r="E2204" s="24" t="n">
        <v>13.32</v>
      </c>
      <c r="F2204" s="25">
        <f>IF($E2204="","",DATE(IF($A2204="",nominal_year,$A2204),$B2204,$C2204)+($D2204-IF(LEFT(hour_conv,1)="1",1,0))/24)</f>
        <v/>
      </c>
      <c r="G2204" s="26">
        <f>IF(F2204="","",INT(F2204))</f>
        <v/>
      </c>
      <c r="H2204">
        <f>IF(G2204="","",IF(AND(MONTH(G2204)*100+DAY(G2204)&gt;=season_lo,MONTH(G2204)*100+DAY(G2204)&lt;=season_hi),1,0))</f>
        <v/>
      </c>
      <c r="I2204">
        <f>IF(G2204="","",G2204-first_day+1)</f>
        <v/>
      </c>
      <c r="J2204" s="27">
        <f>IF(I2204="","",INDEX(Daily!$J$2:$J$421,I2204))</f>
        <v/>
      </c>
      <c r="K2204" s="27">
        <f>IF(J2204="","",J2204+cat_offset)</f>
        <v/>
      </c>
      <c r="L2204" s="27">
        <f>IF(J2204="","",MAX(0,E2204-J2204)^2)</f>
        <v/>
      </c>
      <c r="M2204" s="27">
        <f>IF(J2204="","",MAX(0,E2204-(J2204+twcdh_off))^2)</f>
        <v/>
      </c>
      <c r="N2204" s="27">
        <f>IF(E2204="","",MAX(0,E2204-swcdh_thr)^2)</f>
        <v/>
      </c>
      <c r="O2204">
        <f>IF(K2204="","",ROUND(E2204-K2204,0))</f>
        <v/>
      </c>
      <c r="P2204">
        <f>IF(O2204="","",IF(O2204&gt;=1,O2204,0))</f>
        <v/>
      </c>
      <c r="Q2204" s="27">
        <f>IF(E2204="","",MAX(0,E2204-22))</f>
        <v/>
      </c>
      <c r="R2204" s="27">
        <f>IF(H2204=1,E2204,"")</f>
        <v/>
      </c>
      <c r="S2204" s="27">
        <f>IF(AND(H2204=1,J2204&lt;&gt;""),E2204-J2204,"")</f>
        <v/>
      </c>
      <c r="T2204">
        <f>IF(G2204="","",MONTH(G2204))</f>
        <v/>
      </c>
    </row>
    <row r="2205">
      <c r="A2205" s="24" t="n">
        <v>2020</v>
      </c>
      <c r="B2205" s="24" t="n">
        <v>4</v>
      </c>
      <c r="C2205" s="24" t="n">
        <v>1</v>
      </c>
      <c r="D2205" s="24" t="n">
        <v>20</v>
      </c>
      <c r="E2205" s="24" t="n">
        <v>12.79</v>
      </c>
      <c r="F2205" s="25">
        <f>IF($E2205="","",DATE(IF($A2205="",nominal_year,$A2205),$B2205,$C2205)+($D2205-IF(LEFT(hour_conv,1)="1",1,0))/24)</f>
        <v/>
      </c>
      <c r="G2205" s="26">
        <f>IF(F2205="","",INT(F2205))</f>
        <v/>
      </c>
      <c r="H2205">
        <f>IF(G2205="","",IF(AND(MONTH(G2205)*100+DAY(G2205)&gt;=season_lo,MONTH(G2205)*100+DAY(G2205)&lt;=season_hi),1,0))</f>
        <v/>
      </c>
      <c r="I2205">
        <f>IF(G2205="","",G2205-first_day+1)</f>
        <v/>
      </c>
      <c r="J2205" s="27">
        <f>IF(I2205="","",INDEX(Daily!$J$2:$J$421,I2205))</f>
        <v/>
      </c>
      <c r="K2205" s="27">
        <f>IF(J2205="","",J2205+cat_offset)</f>
        <v/>
      </c>
      <c r="L2205" s="27">
        <f>IF(J2205="","",MAX(0,E2205-J2205)^2)</f>
        <v/>
      </c>
      <c r="M2205" s="27">
        <f>IF(J2205="","",MAX(0,E2205-(J2205+twcdh_off))^2)</f>
        <v/>
      </c>
      <c r="N2205" s="27">
        <f>IF(E2205="","",MAX(0,E2205-swcdh_thr)^2)</f>
        <v/>
      </c>
      <c r="O2205">
        <f>IF(K2205="","",ROUND(E2205-K2205,0))</f>
        <v/>
      </c>
      <c r="P2205">
        <f>IF(O2205="","",IF(O2205&gt;=1,O2205,0))</f>
        <v/>
      </c>
      <c r="Q2205" s="27">
        <f>IF(E2205="","",MAX(0,E2205-22))</f>
        <v/>
      </c>
      <c r="R2205" s="27">
        <f>IF(H2205=1,E2205,"")</f>
        <v/>
      </c>
      <c r="S2205" s="27">
        <f>IF(AND(H2205=1,J2205&lt;&gt;""),E2205-J2205,"")</f>
        <v/>
      </c>
      <c r="T2205">
        <f>IF(G2205="","",MONTH(G2205))</f>
        <v/>
      </c>
    </row>
    <row r="2206">
      <c r="A2206" s="24" t="n">
        <v>2020</v>
      </c>
      <c r="B2206" s="24" t="n">
        <v>4</v>
      </c>
      <c r="C2206" s="24" t="n">
        <v>1</v>
      </c>
      <c r="D2206" s="24" t="n">
        <v>21</v>
      </c>
      <c r="E2206" s="24" t="n">
        <v>11.93</v>
      </c>
      <c r="F2206" s="25">
        <f>IF($E2206="","",DATE(IF($A2206="",nominal_year,$A2206),$B2206,$C2206)+($D2206-IF(LEFT(hour_conv,1)="1",1,0))/24)</f>
        <v/>
      </c>
      <c r="G2206" s="26">
        <f>IF(F2206="","",INT(F2206))</f>
        <v/>
      </c>
      <c r="H2206">
        <f>IF(G2206="","",IF(AND(MONTH(G2206)*100+DAY(G2206)&gt;=season_lo,MONTH(G2206)*100+DAY(G2206)&lt;=season_hi),1,0))</f>
        <v/>
      </c>
      <c r="I2206">
        <f>IF(G2206="","",G2206-first_day+1)</f>
        <v/>
      </c>
      <c r="J2206" s="27">
        <f>IF(I2206="","",INDEX(Daily!$J$2:$J$421,I2206))</f>
        <v/>
      </c>
      <c r="K2206" s="27">
        <f>IF(J2206="","",J2206+cat_offset)</f>
        <v/>
      </c>
      <c r="L2206" s="27">
        <f>IF(J2206="","",MAX(0,E2206-J2206)^2)</f>
        <v/>
      </c>
      <c r="M2206" s="27">
        <f>IF(J2206="","",MAX(0,E2206-(J2206+twcdh_off))^2)</f>
        <v/>
      </c>
      <c r="N2206" s="27">
        <f>IF(E2206="","",MAX(0,E2206-swcdh_thr)^2)</f>
        <v/>
      </c>
      <c r="O2206">
        <f>IF(K2206="","",ROUND(E2206-K2206,0))</f>
        <v/>
      </c>
      <c r="P2206">
        <f>IF(O2206="","",IF(O2206&gt;=1,O2206,0))</f>
        <v/>
      </c>
      <c r="Q2206" s="27">
        <f>IF(E2206="","",MAX(0,E2206-22))</f>
        <v/>
      </c>
      <c r="R2206" s="27">
        <f>IF(H2206=1,E2206,"")</f>
        <v/>
      </c>
      <c r="S2206" s="27">
        <f>IF(AND(H2206=1,J2206&lt;&gt;""),E2206-J2206,"")</f>
        <v/>
      </c>
      <c r="T2206">
        <f>IF(G2206="","",MONTH(G2206))</f>
        <v/>
      </c>
    </row>
    <row r="2207">
      <c r="A2207" s="24" t="n">
        <v>2020</v>
      </c>
      <c r="B2207" s="24" t="n">
        <v>4</v>
      </c>
      <c r="C2207" s="24" t="n">
        <v>1</v>
      </c>
      <c r="D2207" s="24" t="n">
        <v>22</v>
      </c>
      <c r="E2207" s="24" t="n">
        <v>11.07</v>
      </c>
      <c r="F2207" s="25">
        <f>IF($E2207="","",DATE(IF($A2207="",nominal_year,$A2207),$B2207,$C2207)+($D2207-IF(LEFT(hour_conv,1)="1",1,0))/24)</f>
        <v/>
      </c>
      <c r="G2207" s="26">
        <f>IF(F2207="","",INT(F2207))</f>
        <v/>
      </c>
      <c r="H2207">
        <f>IF(G2207="","",IF(AND(MONTH(G2207)*100+DAY(G2207)&gt;=season_lo,MONTH(G2207)*100+DAY(G2207)&lt;=season_hi),1,0))</f>
        <v/>
      </c>
      <c r="I2207">
        <f>IF(G2207="","",G2207-first_day+1)</f>
        <v/>
      </c>
      <c r="J2207" s="27">
        <f>IF(I2207="","",INDEX(Daily!$J$2:$J$421,I2207))</f>
        <v/>
      </c>
      <c r="K2207" s="27">
        <f>IF(J2207="","",J2207+cat_offset)</f>
        <v/>
      </c>
      <c r="L2207" s="27">
        <f>IF(J2207="","",MAX(0,E2207-J2207)^2)</f>
        <v/>
      </c>
      <c r="M2207" s="27">
        <f>IF(J2207="","",MAX(0,E2207-(J2207+twcdh_off))^2)</f>
        <v/>
      </c>
      <c r="N2207" s="27">
        <f>IF(E2207="","",MAX(0,E2207-swcdh_thr)^2)</f>
        <v/>
      </c>
      <c r="O2207">
        <f>IF(K2207="","",ROUND(E2207-K2207,0))</f>
        <v/>
      </c>
      <c r="P2207">
        <f>IF(O2207="","",IF(O2207&gt;=1,O2207,0))</f>
        <v/>
      </c>
      <c r="Q2207" s="27">
        <f>IF(E2207="","",MAX(0,E2207-22))</f>
        <v/>
      </c>
      <c r="R2207" s="27">
        <f>IF(H2207=1,E2207,"")</f>
        <v/>
      </c>
      <c r="S2207" s="27">
        <f>IF(AND(H2207=1,J2207&lt;&gt;""),E2207-J2207,"")</f>
        <v/>
      </c>
      <c r="T2207">
        <f>IF(G2207="","",MONTH(G2207))</f>
        <v/>
      </c>
    </row>
    <row r="2208">
      <c r="A2208" s="24" t="n">
        <v>2020</v>
      </c>
      <c r="B2208" s="24" t="n">
        <v>4</v>
      </c>
      <c r="C2208" s="24" t="n">
        <v>1</v>
      </c>
      <c r="D2208" s="24" t="n">
        <v>23</v>
      </c>
      <c r="E2208" s="24" t="n">
        <v>9.369999999999999</v>
      </c>
      <c r="F2208" s="25">
        <f>IF($E2208="","",DATE(IF($A2208="",nominal_year,$A2208),$B2208,$C2208)+($D2208-IF(LEFT(hour_conv,1)="1",1,0))/24)</f>
        <v/>
      </c>
      <c r="G2208" s="26">
        <f>IF(F2208="","",INT(F2208))</f>
        <v/>
      </c>
      <c r="H2208">
        <f>IF(G2208="","",IF(AND(MONTH(G2208)*100+DAY(G2208)&gt;=season_lo,MONTH(G2208)*100+DAY(G2208)&lt;=season_hi),1,0))</f>
        <v/>
      </c>
      <c r="I2208">
        <f>IF(G2208="","",G2208-first_day+1)</f>
        <v/>
      </c>
      <c r="J2208" s="27">
        <f>IF(I2208="","",INDEX(Daily!$J$2:$J$421,I2208))</f>
        <v/>
      </c>
      <c r="K2208" s="27">
        <f>IF(J2208="","",J2208+cat_offset)</f>
        <v/>
      </c>
      <c r="L2208" s="27">
        <f>IF(J2208="","",MAX(0,E2208-J2208)^2)</f>
        <v/>
      </c>
      <c r="M2208" s="27">
        <f>IF(J2208="","",MAX(0,E2208-(J2208+twcdh_off))^2)</f>
        <v/>
      </c>
      <c r="N2208" s="27">
        <f>IF(E2208="","",MAX(0,E2208-swcdh_thr)^2)</f>
        <v/>
      </c>
      <c r="O2208">
        <f>IF(K2208="","",ROUND(E2208-K2208,0))</f>
        <v/>
      </c>
      <c r="P2208">
        <f>IF(O2208="","",IF(O2208&gt;=1,O2208,0))</f>
        <v/>
      </c>
      <c r="Q2208" s="27">
        <f>IF(E2208="","",MAX(0,E2208-22))</f>
        <v/>
      </c>
      <c r="R2208" s="27">
        <f>IF(H2208=1,E2208,"")</f>
        <v/>
      </c>
      <c r="S2208" s="27">
        <f>IF(AND(H2208=1,J2208&lt;&gt;""),E2208-J2208,"")</f>
        <v/>
      </c>
      <c r="T2208">
        <f>IF(G2208="","",MONTH(G2208))</f>
        <v/>
      </c>
    </row>
    <row r="2209">
      <c r="A2209" s="24" t="n">
        <v>2020</v>
      </c>
      <c r="B2209" s="24" t="n">
        <v>4</v>
      </c>
      <c r="C2209" s="24" t="n">
        <v>1</v>
      </c>
      <c r="D2209" s="24" t="n">
        <v>24</v>
      </c>
      <c r="E2209" s="24" t="n">
        <v>8.119999999999999</v>
      </c>
      <c r="F2209" s="25">
        <f>IF($E2209="","",DATE(IF($A2209="",nominal_year,$A2209),$B2209,$C2209)+($D2209-IF(LEFT(hour_conv,1)="1",1,0))/24)</f>
        <v/>
      </c>
      <c r="G2209" s="26">
        <f>IF(F2209="","",INT(F2209))</f>
        <v/>
      </c>
      <c r="H2209">
        <f>IF(G2209="","",IF(AND(MONTH(G2209)*100+DAY(G2209)&gt;=season_lo,MONTH(G2209)*100+DAY(G2209)&lt;=season_hi),1,0))</f>
        <v/>
      </c>
      <c r="I2209">
        <f>IF(G2209="","",G2209-first_day+1)</f>
        <v/>
      </c>
      <c r="J2209" s="27">
        <f>IF(I2209="","",INDEX(Daily!$J$2:$J$421,I2209))</f>
        <v/>
      </c>
      <c r="K2209" s="27">
        <f>IF(J2209="","",J2209+cat_offset)</f>
        <v/>
      </c>
      <c r="L2209" s="27">
        <f>IF(J2209="","",MAX(0,E2209-J2209)^2)</f>
        <v/>
      </c>
      <c r="M2209" s="27">
        <f>IF(J2209="","",MAX(0,E2209-(J2209+twcdh_off))^2)</f>
        <v/>
      </c>
      <c r="N2209" s="27">
        <f>IF(E2209="","",MAX(0,E2209-swcdh_thr)^2)</f>
        <v/>
      </c>
      <c r="O2209">
        <f>IF(K2209="","",ROUND(E2209-K2209,0))</f>
        <v/>
      </c>
      <c r="P2209">
        <f>IF(O2209="","",IF(O2209&gt;=1,O2209,0))</f>
        <v/>
      </c>
      <c r="Q2209" s="27">
        <f>IF(E2209="","",MAX(0,E2209-22))</f>
        <v/>
      </c>
      <c r="R2209" s="27">
        <f>IF(H2209=1,E2209,"")</f>
        <v/>
      </c>
      <c r="S2209" s="27">
        <f>IF(AND(H2209=1,J2209&lt;&gt;""),E2209-J2209,"")</f>
        <v/>
      </c>
      <c r="T2209">
        <f>IF(G2209="","",MONTH(G2209))</f>
        <v/>
      </c>
    </row>
    <row r="2210">
      <c r="A2210" s="24" t="n">
        <v>2020</v>
      </c>
      <c r="B2210" s="24" t="n">
        <v>4</v>
      </c>
      <c r="C2210" s="24" t="n">
        <v>2</v>
      </c>
      <c r="D2210" s="24" t="n">
        <v>1</v>
      </c>
      <c r="E2210" s="24" t="n">
        <v>8.300000000000001</v>
      </c>
      <c r="F2210" s="25">
        <f>IF($E2210="","",DATE(IF($A2210="",nominal_year,$A2210),$B2210,$C2210)+($D2210-IF(LEFT(hour_conv,1)="1",1,0))/24)</f>
        <v/>
      </c>
      <c r="G2210" s="26">
        <f>IF(F2210="","",INT(F2210))</f>
        <v/>
      </c>
      <c r="H2210">
        <f>IF(G2210="","",IF(AND(MONTH(G2210)*100+DAY(G2210)&gt;=season_lo,MONTH(G2210)*100+DAY(G2210)&lt;=season_hi),1,0))</f>
        <v/>
      </c>
      <c r="I2210">
        <f>IF(G2210="","",G2210-first_day+1)</f>
        <v/>
      </c>
      <c r="J2210" s="27">
        <f>IF(I2210="","",INDEX(Daily!$J$2:$J$421,I2210))</f>
        <v/>
      </c>
      <c r="K2210" s="27">
        <f>IF(J2210="","",J2210+cat_offset)</f>
        <v/>
      </c>
      <c r="L2210" s="27">
        <f>IF(J2210="","",MAX(0,E2210-J2210)^2)</f>
        <v/>
      </c>
      <c r="M2210" s="27">
        <f>IF(J2210="","",MAX(0,E2210-(J2210+twcdh_off))^2)</f>
        <v/>
      </c>
      <c r="N2210" s="27">
        <f>IF(E2210="","",MAX(0,E2210-swcdh_thr)^2)</f>
        <v/>
      </c>
      <c r="O2210">
        <f>IF(K2210="","",ROUND(E2210-K2210,0))</f>
        <v/>
      </c>
      <c r="P2210">
        <f>IF(O2210="","",IF(O2210&gt;=1,O2210,0))</f>
        <v/>
      </c>
      <c r="Q2210" s="27">
        <f>IF(E2210="","",MAX(0,E2210-22))</f>
        <v/>
      </c>
      <c r="R2210" s="27">
        <f>IF(H2210=1,E2210,"")</f>
        <v/>
      </c>
      <c r="S2210" s="27">
        <f>IF(AND(H2210=1,J2210&lt;&gt;""),E2210-J2210,"")</f>
        <v/>
      </c>
      <c r="T2210">
        <f>IF(G2210="","",MONTH(G2210))</f>
        <v/>
      </c>
    </row>
    <row r="2211">
      <c r="A2211" s="24" t="n">
        <v>2020</v>
      </c>
      <c r="B2211" s="24" t="n">
        <v>4</v>
      </c>
      <c r="C2211" s="24" t="n">
        <v>2</v>
      </c>
      <c r="D2211" s="24" t="n">
        <v>2</v>
      </c>
      <c r="E2211" s="24" t="n">
        <v>7.66</v>
      </c>
      <c r="F2211" s="25">
        <f>IF($E2211="","",DATE(IF($A2211="",nominal_year,$A2211),$B2211,$C2211)+($D2211-IF(LEFT(hour_conv,1)="1",1,0))/24)</f>
        <v/>
      </c>
      <c r="G2211" s="26">
        <f>IF(F2211="","",INT(F2211))</f>
        <v/>
      </c>
      <c r="H2211">
        <f>IF(G2211="","",IF(AND(MONTH(G2211)*100+DAY(G2211)&gt;=season_lo,MONTH(G2211)*100+DAY(G2211)&lt;=season_hi),1,0))</f>
        <v/>
      </c>
      <c r="I2211">
        <f>IF(G2211="","",G2211-first_day+1)</f>
        <v/>
      </c>
      <c r="J2211" s="27">
        <f>IF(I2211="","",INDEX(Daily!$J$2:$J$421,I2211))</f>
        <v/>
      </c>
      <c r="K2211" s="27">
        <f>IF(J2211="","",J2211+cat_offset)</f>
        <v/>
      </c>
      <c r="L2211" s="27">
        <f>IF(J2211="","",MAX(0,E2211-J2211)^2)</f>
        <v/>
      </c>
      <c r="M2211" s="27">
        <f>IF(J2211="","",MAX(0,E2211-(J2211+twcdh_off))^2)</f>
        <v/>
      </c>
      <c r="N2211" s="27">
        <f>IF(E2211="","",MAX(0,E2211-swcdh_thr)^2)</f>
        <v/>
      </c>
      <c r="O2211">
        <f>IF(K2211="","",ROUND(E2211-K2211,0))</f>
        <v/>
      </c>
      <c r="P2211">
        <f>IF(O2211="","",IF(O2211&gt;=1,O2211,0))</f>
        <v/>
      </c>
      <c r="Q2211" s="27">
        <f>IF(E2211="","",MAX(0,E2211-22))</f>
        <v/>
      </c>
      <c r="R2211" s="27">
        <f>IF(H2211=1,E2211,"")</f>
        <v/>
      </c>
      <c r="S2211" s="27">
        <f>IF(AND(H2211=1,J2211&lt;&gt;""),E2211-J2211,"")</f>
        <v/>
      </c>
      <c r="T2211">
        <f>IF(G2211="","",MONTH(G2211))</f>
        <v/>
      </c>
    </row>
    <row r="2212">
      <c r="A2212" s="24" t="n">
        <v>2020</v>
      </c>
      <c r="B2212" s="24" t="n">
        <v>4</v>
      </c>
      <c r="C2212" s="24" t="n">
        <v>2</v>
      </c>
      <c r="D2212" s="24" t="n">
        <v>3</v>
      </c>
      <c r="E2212" s="24" t="n">
        <v>6.93</v>
      </c>
      <c r="F2212" s="25">
        <f>IF($E2212="","",DATE(IF($A2212="",nominal_year,$A2212),$B2212,$C2212)+($D2212-IF(LEFT(hour_conv,1)="1",1,0))/24)</f>
        <v/>
      </c>
      <c r="G2212" s="26">
        <f>IF(F2212="","",INT(F2212))</f>
        <v/>
      </c>
      <c r="H2212">
        <f>IF(G2212="","",IF(AND(MONTH(G2212)*100+DAY(G2212)&gt;=season_lo,MONTH(G2212)*100+DAY(G2212)&lt;=season_hi),1,0))</f>
        <v/>
      </c>
      <c r="I2212">
        <f>IF(G2212="","",G2212-first_day+1)</f>
        <v/>
      </c>
      <c r="J2212" s="27">
        <f>IF(I2212="","",INDEX(Daily!$J$2:$J$421,I2212))</f>
        <v/>
      </c>
      <c r="K2212" s="27">
        <f>IF(J2212="","",J2212+cat_offset)</f>
        <v/>
      </c>
      <c r="L2212" s="27">
        <f>IF(J2212="","",MAX(0,E2212-J2212)^2)</f>
        <v/>
      </c>
      <c r="M2212" s="27">
        <f>IF(J2212="","",MAX(0,E2212-(J2212+twcdh_off))^2)</f>
        <v/>
      </c>
      <c r="N2212" s="27">
        <f>IF(E2212="","",MAX(0,E2212-swcdh_thr)^2)</f>
        <v/>
      </c>
      <c r="O2212">
        <f>IF(K2212="","",ROUND(E2212-K2212,0))</f>
        <v/>
      </c>
      <c r="P2212">
        <f>IF(O2212="","",IF(O2212&gt;=1,O2212,0))</f>
        <v/>
      </c>
      <c r="Q2212" s="27">
        <f>IF(E2212="","",MAX(0,E2212-22))</f>
        <v/>
      </c>
      <c r="R2212" s="27">
        <f>IF(H2212=1,E2212,"")</f>
        <v/>
      </c>
      <c r="S2212" s="27">
        <f>IF(AND(H2212=1,J2212&lt;&gt;""),E2212-J2212,"")</f>
        <v/>
      </c>
      <c r="T2212">
        <f>IF(G2212="","",MONTH(G2212))</f>
        <v/>
      </c>
    </row>
    <row r="2213">
      <c r="A2213" s="24" t="n">
        <v>2020</v>
      </c>
      <c r="B2213" s="24" t="n">
        <v>4</v>
      </c>
      <c r="C2213" s="24" t="n">
        <v>2</v>
      </c>
      <c r="D2213" s="24" t="n">
        <v>4</v>
      </c>
      <c r="E2213" s="24" t="n">
        <v>6.4</v>
      </c>
      <c r="F2213" s="25">
        <f>IF($E2213="","",DATE(IF($A2213="",nominal_year,$A2213),$B2213,$C2213)+($D2213-IF(LEFT(hour_conv,1)="1",1,0))/24)</f>
        <v/>
      </c>
      <c r="G2213" s="26">
        <f>IF(F2213="","",INT(F2213))</f>
        <v/>
      </c>
      <c r="H2213">
        <f>IF(G2213="","",IF(AND(MONTH(G2213)*100+DAY(G2213)&gt;=season_lo,MONTH(G2213)*100+DAY(G2213)&lt;=season_hi),1,0))</f>
        <v/>
      </c>
      <c r="I2213">
        <f>IF(G2213="","",G2213-first_day+1)</f>
        <v/>
      </c>
      <c r="J2213" s="27">
        <f>IF(I2213="","",INDEX(Daily!$J$2:$J$421,I2213))</f>
        <v/>
      </c>
      <c r="K2213" s="27">
        <f>IF(J2213="","",J2213+cat_offset)</f>
        <v/>
      </c>
      <c r="L2213" s="27">
        <f>IF(J2213="","",MAX(0,E2213-J2213)^2)</f>
        <v/>
      </c>
      <c r="M2213" s="27">
        <f>IF(J2213="","",MAX(0,E2213-(J2213+twcdh_off))^2)</f>
        <v/>
      </c>
      <c r="N2213" s="27">
        <f>IF(E2213="","",MAX(0,E2213-swcdh_thr)^2)</f>
        <v/>
      </c>
      <c r="O2213">
        <f>IF(K2213="","",ROUND(E2213-K2213,0))</f>
        <v/>
      </c>
      <c r="P2213">
        <f>IF(O2213="","",IF(O2213&gt;=1,O2213,0))</f>
        <v/>
      </c>
      <c r="Q2213" s="27">
        <f>IF(E2213="","",MAX(0,E2213-22))</f>
        <v/>
      </c>
      <c r="R2213" s="27">
        <f>IF(H2213=1,E2213,"")</f>
        <v/>
      </c>
      <c r="S2213" s="27">
        <f>IF(AND(H2213=1,J2213&lt;&gt;""),E2213-J2213,"")</f>
        <v/>
      </c>
      <c r="T2213">
        <f>IF(G2213="","",MONTH(G2213))</f>
        <v/>
      </c>
    </row>
    <row r="2214">
      <c r="A2214" s="24" t="n">
        <v>2020</v>
      </c>
      <c r="B2214" s="24" t="n">
        <v>4</v>
      </c>
      <c r="C2214" s="24" t="n">
        <v>2</v>
      </c>
      <c r="D2214" s="24" t="n">
        <v>5</v>
      </c>
      <c r="E2214" s="24" t="n">
        <v>6.95</v>
      </c>
      <c r="F2214" s="25">
        <f>IF($E2214="","",DATE(IF($A2214="",nominal_year,$A2214),$B2214,$C2214)+($D2214-IF(LEFT(hour_conv,1)="1",1,0))/24)</f>
        <v/>
      </c>
      <c r="G2214" s="26">
        <f>IF(F2214="","",INT(F2214))</f>
        <v/>
      </c>
      <c r="H2214">
        <f>IF(G2214="","",IF(AND(MONTH(G2214)*100+DAY(G2214)&gt;=season_lo,MONTH(G2214)*100+DAY(G2214)&lt;=season_hi),1,0))</f>
        <v/>
      </c>
      <c r="I2214">
        <f>IF(G2214="","",G2214-first_day+1)</f>
        <v/>
      </c>
      <c r="J2214" s="27">
        <f>IF(I2214="","",INDEX(Daily!$J$2:$J$421,I2214))</f>
        <v/>
      </c>
      <c r="K2214" s="27">
        <f>IF(J2214="","",J2214+cat_offset)</f>
        <v/>
      </c>
      <c r="L2214" s="27">
        <f>IF(J2214="","",MAX(0,E2214-J2214)^2)</f>
        <v/>
      </c>
      <c r="M2214" s="27">
        <f>IF(J2214="","",MAX(0,E2214-(J2214+twcdh_off))^2)</f>
        <v/>
      </c>
      <c r="N2214" s="27">
        <f>IF(E2214="","",MAX(0,E2214-swcdh_thr)^2)</f>
        <v/>
      </c>
      <c r="O2214">
        <f>IF(K2214="","",ROUND(E2214-K2214,0))</f>
        <v/>
      </c>
      <c r="P2214">
        <f>IF(O2214="","",IF(O2214&gt;=1,O2214,0))</f>
        <v/>
      </c>
      <c r="Q2214" s="27">
        <f>IF(E2214="","",MAX(0,E2214-22))</f>
        <v/>
      </c>
      <c r="R2214" s="27">
        <f>IF(H2214=1,E2214,"")</f>
        <v/>
      </c>
      <c r="S2214" s="27">
        <f>IF(AND(H2214=1,J2214&lt;&gt;""),E2214-J2214,"")</f>
        <v/>
      </c>
      <c r="T2214">
        <f>IF(G2214="","",MONTH(G2214))</f>
        <v/>
      </c>
    </row>
    <row r="2215">
      <c r="A2215" s="24" t="n">
        <v>2020</v>
      </c>
      <c r="B2215" s="24" t="n">
        <v>4</v>
      </c>
      <c r="C2215" s="24" t="n">
        <v>2</v>
      </c>
      <c r="D2215" s="24" t="n">
        <v>6</v>
      </c>
      <c r="E2215" s="24" t="n">
        <v>7.27</v>
      </c>
      <c r="F2215" s="25">
        <f>IF($E2215="","",DATE(IF($A2215="",nominal_year,$A2215),$B2215,$C2215)+($D2215-IF(LEFT(hour_conv,1)="1",1,0))/24)</f>
        <v/>
      </c>
      <c r="G2215" s="26">
        <f>IF(F2215="","",INT(F2215))</f>
        <v/>
      </c>
      <c r="H2215">
        <f>IF(G2215="","",IF(AND(MONTH(G2215)*100+DAY(G2215)&gt;=season_lo,MONTH(G2215)*100+DAY(G2215)&lt;=season_hi),1,0))</f>
        <v/>
      </c>
      <c r="I2215">
        <f>IF(G2215="","",G2215-first_day+1)</f>
        <v/>
      </c>
      <c r="J2215" s="27">
        <f>IF(I2215="","",INDEX(Daily!$J$2:$J$421,I2215))</f>
        <v/>
      </c>
      <c r="K2215" s="27">
        <f>IF(J2215="","",J2215+cat_offset)</f>
        <v/>
      </c>
      <c r="L2215" s="27">
        <f>IF(J2215="","",MAX(0,E2215-J2215)^2)</f>
        <v/>
      </c>
      <c r="M2215" s="27">
        <f>IF(J2215="","",MAX(0,E2215-(J2215+twcdh_off))^2)</f>
        <v/>
      </c>
      <c r="N2215" s="27">
        <f>IF(E2215="","",MAX(0,E2215-swcdh_thr)^2)</f>
        <v/>
      </c>
      <c r="O2215">
        <f>IF(K2215="","",ROUND(E2215-K2215,0))</f>
        <v/>
      </c>
      <c r="P2215">
        <f>IF(O2215="","",IF(O2215&gt;=1,O2215,0))</f>
        <v/>
      </c>
      <c r="Q2215" s="27">
        <f>IF(E2215="","",MAX(0,E2215-22))</f>
        <v/>
      </c>
      <c r="R2215" s="27">
        <f>IF(H2215=1,E2215,"")</f>
        <v/>
      </c>
      <c r="S2215" s="27">
        <f>IF(AND(H2215=1,J2215&lt;&gt;""),E2215-J2215,"")</f>
        <v/>
      </c>
      <c r="T2215">
        <f>IF(G2215="","",MONTH(G2215))</f>
        <v/>
      </c>
    </row>
    <row r="2216">
      <c r="A2216" s="24" t="n">
        <v>2020</v>
      </c>
      <c r="B2216" s="24" t="n">
        <v>4</v>
      </c>
      <c r="C2216" s="24" t="n">
        <v>2</v>
      </c>
      <c r="D2216" s="24" t="n">
        <v>7</v>
      </c>
      <c r="E2216" s="24" t="n">
        <v>8.26</v>
      </c>
      <c r="F2216" s="25">
        <f>IF($E2216="","",DATE(IF($A2216="",nominal_year,$A2216),$B2216,$C2216)+($D2216-IF(LEFT(hour_conv,1)="1",1,0))/24)</f>
        <v/>
      </c>
      <c r="G2216" s="26">
        <f>IF(F2216="","",INT(F2216))</f>
        <v/>
      </c>
      <c r="H2216">
        <f>IF(G2216="","",IF(AND(MONTH(G2216)*100+DAY(G2216)&gt;=season_lo,MONTH(G2216)*100+DAY(G2216)&lt;=season_hi),1,0))</f>
        <v/>
      </c>
      <c r="I2216">
        <f>IF(G2216="","",G2216-first_day+1)</f>
        <v/>
      </c>
      <c r="J2216" s="27">
        <f>IF(I2216="","",INDEX(Daily!$J$2:$J$421,I2216))</f>
        <v/>
      </c>
      <c r="K2216" s="27">
        <f>IF(J2216="","",J2216+cat_offset)</f>
        <v/>
      </c>
      <c r="L2216" s="27">
        <f>IF(J2216="","",MAX(0,E2216-J2216)^2)</f>
        <v/>
      </c>
      <c r="M2216" s="27">
        <f>IF(J2216="","",MAX(0,E2216-(J2216+twcdh_off))^2)</f>
        <v/>
      </c>
      <c r="N2216" s="27">
        <f>IF(E2216="","",MAX(0,E2216-swcdh_thr)^2)</f>
        <v/>
      </c>
      <c r="O2216">
        <f>IF(K2216="","",ROUND(E2216-K2216,0))</f>
        <v/>
      </c>
      <c r="P2216">
        <f>IF(O2216="","",IF(O2216&gt;=1,O2216,0))</f>
        <v/>
      </c>
      <c r="Q2216" s="27">
        <f>IF(E2216="","",MAX(0,E2216-22))</f>
        <v/>
      </c>
      <c r="R2216" s="27">
        <f>IF(H2216=1,E2216,"")</f>
        <v/>
      </c>
      <c r="S2216" s="27">
        <f>IF(AND(H2216=1,J2216&lt;&gt;""),E2216-J2216,"")</f>
        <v/>
      </c>
      <c r="T2216">
        <f>IF(G2216="","",MONTH(G2216))</f>
        <v/>
      </c>
    </row>
    <row r="2217">
      <c r="A2217" s="24" t="n">
        <v>2020</v>
      </c>
      <c r="B2217" s="24" t="n">
        <v>4</v>
      </c>
      <c r="C2217" s="24" t="n">
        <v>2</v>
      </c>
      <c r="D2217" s="24" t="n">
        <v>8</v>
      </c>
      <c r="E2217" s="24" t="n">
        <v>8.34</v>
      </c>
      <c r="F2217" s="25">
        <f>IF($E2217="","",DATE(IF($A2217="",nominal_year,$A2217),$B2217,$C2217)+($D2217-IF(LEFT(hour_conv,1)="1",1,0))/24)</f>
        <v/>
      </c>
      <c r="G2217" s="26">
        <f>IF(F2217="","",INT(F2217))</f>
        <v/>
      </c>
      <c r="H2217">
        <f>IF(G2217="","",IF(AND(MONTH(G2217)*100+DAY(G2217)&gt;=season_lo,MONTH(G2217)*100+DAY(G2217)&lt;=season_hi),1,0))</f>
        <v/>
      </c>
      <c r="I2217">
        <f>IF(G2217="","",G2217-first_day+1)</f>
        <v/>
      </c>
      <c r="J2217" s="27">
        <f>IF(I2217="","",INDEX(Daily!$J$2:$J$421,I2217))</f>
        <v/>
      </c>
      <c r="K2217" s="27">
        <f>IF(J2217="","",J2217+cat_offset)</f>
        <v/>
      </c>
      <c r="L2217" s="27">
        <f>IF(J2217="","",MAX(0,E2217-J2217)^2)</f>
        <v/>
      </c>
      <c r="M2217" s="27">
        <f>IF(J2217="","",MAX(0,E2217-(J2217+twcdh_off))^2)</f>
        <v/>
      </c>
      <c r="N2217" s="27">
        <f>IF(E2217="","",MAX(0,E2217-swcdh_thr)^2)</f>
        <v/>
      </c>
      <c r="O2217">
        <f>IF(K2217="","",ROUND(E2217-K2217,0))</f>
        <v/>
      </c>
      <c r="P2217">
        <f>IF(O2217="","",IF(O2217&gt;=1,O2217,0))</f>
        <v/>
      </c>
      <c r="Q2217" s="27">
        <f>IF(E2217="","",MAX(0,E2217-22))</f>
        <v/>
      </c>
      <c r="R2217" s="27">
        <f>IF(H2217=1,E2217,"")</f>
        <v/>
      </c>
      <c r="S2217" s="27">
        <f>IF(AND(H2217=1,J2217&lt;&gt;""),E2217-J2217,"")</f>
        <v/>
      </c>
      <c r="T2217">
        <f>IF(G2217="","",MONTH(G2217))</f>
        <v/>
      </c>
    </row>
    <row r="2218">
      <c r="A2218" s="24" t="n">
        <v>2020</v>
      </c>
      <c r="B2218" s="24" t="n">
        <v>4</v>
      </c>
      <c r="C2218" s="24" t="n">
        <v>2</v>
      </c>
      <c r="D2218" s="24" t="n">
        <v>9</v>
      </c>
      <c r="E2218" s="24" t="n">
        <v>9.94</v>
      </c>
      <c r="F2218" s="25">
        <f>IF($E2218="","",DATE(IF($A2218="",nominal_year,$A2218),$B2218,$C2218)+($D2218-IF(LEFT(hour_conv,1)="1",1,0))/24)</f>
        <v/>
      </c>
      <c r="G2218" s="26">
        <f>IF(F2218="","",INT(F2218))</f>
        <v/>
      </c>
      <c r="H2218">
        <f>IF(G2218="","",IF(AND(MONTH(G2218)*100+DAY(G2218)&gt;=season_lo,MONTH(G2218)*100+DAY(G2218)&lt;=season_hi),1,0))</f>
        <v/>
      </c>
      <c r="I2218">
        <f>IF(G2218="","",G2218-first_day+1)</f>
        <v/>
      </c>
      <c r="J2218" s="27">
        <f>IF(I2218="","",INDEX(Daily!$J$2:$J$421,I2218))</f>
        <v/>
      </c>
      <c r="K2218" s="27">
        <f>IF(J2218="","",J2218+cat_offset)</f>
        <v/>
      </c>
      <c r="L2218" s="27">
        <f>IF(J2218="","",MAX(0,E2218-J2218)^2)</f>
        <v/>
      </c>
      <c r="M2218" s="27">
        <f>IF(J2218="","",MAX(0,E2218-(J2218+twcdh_off))^2)</f>
        <v/>
      </c>
      <c r="N2218" s="27">
        <f>IF(E2218="","",MAX(0,E2218-swcdh_thr)^2)</f>
        <v/>
      </c>
      <c r="O2218">
        <f>IF(K2218="","",ROUND(E2218-K2218,0))</f>
        <v/>
      </c>
      <c r="P2218">
        <f>IF(O2218="","",IF(O2218&gt;=1,O2218,0))</f>
        <v/>
      </c>
      <c r="Q2218" s="27">
        <f>IF(E2218="","",MAX(0,E2218-22))</f>
        <v/>
      </c>
      <c r="R2218" s="27">
        <f>IF(H2218=1,E2218,"")</f>
        <v/>
      </c>
      <c r="S2218" s="27">
        <f>IF(AND(H2218=1,J2218&lt;&gt;""),E2218-J2218,"")</f>
        <v/>
      </c>
      <c r="T2218">
        <f>IF(G2218="","",MONTH(G2218))</f>
        <v/>
      </c>
    </row>
    <row r="2219">
      <c r="A2219" s="24" t="n">
        <v>2020</v>
      </c>
      <c r="B2219" s="24" t="n">
        <v>4</v>
      </c>
      <c r="C2219" s="24" t="n">
        <v>2</v>
      </c>
      <c r="D2219" s="24" t="n">
        <v>10</v>
      </c>
      <c r="E2219" s="24" t="n">
        <v>10.96</v>
      </c>
      <c r="F2219" s="25">
        <f>IF($E2219="","",DATE(IF($A2219="",nominal_year,$A2219),$B2219,$C2219)+($D2219-IF(LEFT(hour_conv,1)="1",1,0))/24)</f>
        <v/>
      </c>
      <c r="G2219" s="26">
        <f>IF(F2219="","",INT(F2219))</f>
        <v/>
      </c>
      <c r="H2219">
        <f>IF(G2219="","",IF(AND(MONTH(G2219)*100+DAY(G2219)&gt;=season_lo,MONTH(G2219)*100+DAY(G2219)&lt;=season_hi),1,0))</f>
        <v/>
      </c>
      <c r="I2219">
        <f>IF(G2219="","",G2219-first_day+1)</f>
        <v/>
      </c>
      <c r="J2219" s="27">
        <f>IF(I2219="","",INDEX(Daily!$J$2:$J$421,I2219))</f>
        <v/>
      </c>
      <c r="K2219" s="27">
        <f>IF(J2219="","",J2219+cat_offset)</f>
        <v/>
      </c>
      <c r="L2219" s="27">
        <f>IF(J2219="","",MAX(0,E2219-J2219)^2)</f>
        <v/>
      </c>
      <c r="M2219" s="27">
        <f>IF(J2219="","",MAX(0,E2219-(J2219+twcdh_off))^2)</f>
        <v/>
      </c>
      <c r="N2219" s="27">
        <f>IF(E2219="","",MAX(0,E2219-swcdh_thr)^2)</f>
        <v/>
      </c>
      <c r="O2219">
        <f>IF(K2219="","",ROUND(E2219-K2219,0))</f>
        <v/>
      </c>
      <c r="P2219">
        <f>IF(O2219="","",IF(O2219&gt;=1,O2219,0))</f>
        <v/>
      </c>
      <c r="Q2219" s="27">
        <f>IF(E2219="","",MAX(0,E2219-22))</f>
        <v/>
      </c>
      <c r="R2219" s="27">
        <f>IF(H2219=1,E2219,"")</f>
        <v/>
      </c>
      <c r="S2219" s="27">
        <f>IF(AND(H2219=1,J2219&lt;&gt;""),E2219-J2219,"")</f>
        <v/>
      </c>
      <c r="T2219">
        <f>IF(G2219="","",MONTH(G2219))</f>
        <v/>
      </c>
    </row>
    <row r="2220">
      <c r="A2220" s="24" t="n">
        <v>2020</v>
      </c>
      <c r="B2220" s="24" t="n">
        <v>4</v>
      </c>
      <c r="C2220" s="24" t="n">
        <v>2</v>
      </c>
      <c r="D2220" s="24" t="n">
        <v>11</v>
      </c>
      <c r="E2220" s="24" t="n">
        <v>11.72</v>
      </c>
      <c r="F2220" s="25">
        <f>IF($E2220="","",DATE(IF($A2220="",nominal_year,$A2220),$B2220,$C2220)+($D2220-IF(LEFT(hour_conv,1)="1",1,0))/24)</f>
        <v/>
      </c>
      <c r="G2220" s="26">
        <f>IF(F2220="","",INT(F2220))</f>
        <v/>
      </c>
      <c r="H2220">
        <f>IF(G2220="","",IF(AND(MONTH(G2220)*100+DAY(G2220)&gt;=season_lo,MONTH(G2220)*100+DAY(G2220)&lt;=season_hi),1,0))</f>
        <v/>
      </c>
      <c r="I2220">
        <f>IF(G2220="","",G2220-first_day+1)</f>
        <v/>
      </c>
      <c r="J2220" s="27">
        <f>IF(I2220="","",INDEX(Daily!$J$2:$J$421,I2220))</f>
        <v/>
      </c>
      <c r="K2220" s="27">
        <f>IF(J2220="","",J2220+cat_offset)</f>
        <v/>
      </c>
      <c r="L2220" s="27">
        <f>IF(J2220="","",MAX(0,E2220-J2220)^2)</f>
        <v/>
      </c>
      <c r="M2220" s="27">
        <f>IF(J2220="","",MAX(0,E2220-(J2220+twcdh_off))^2)</f>
        <v/>
      </c>
      <c r="N2220" s="27">
        <f>IF(E2220="","",MAX(0,E2220-swcdh_thr)^2)</f>
        <v/>
      </c>
      <c r="O2220">
        <f>IF(K2220="","",ROUND(E2220-K2220,0))</f>
        <v/>
      </c>
      <c r="P2220">
        <f>IF(O2220="","",IF(O2220&gt;=1,O2220,0))</f>
        <v/>
      </c>
      <c r="Q2220" s="27">
        <f>IF(E2220="","",MAX(0,E2220-22))</f>
        <v/>
      </c>
      <c r="R2220" s="27">
        <f>IF(H2220=1,E2220,"")</f>
        <v/>
      </c>
      <c r="S2220" s="27">
        <f>IF(AND(H2220=1,J2220&lt;&gt;""),E2220-J2220,"")</f>
        <v/>
      </c>
      <c r="T2220">
        <f>IF(G2220="","",MONTH(G2220))</f>
        <v/>
      </c>
    </row>
    <row r="2221">
      <c r="A2221" s="24" t="n">
        <v>2020</v>
      </c>
      <c r="B2221" s="24" t="n">
        <v>4</v>
      </c>
      <c r="C2221" s="24" t="n">
        <v>2</v>
      </c>
      <c r="D2221" s="24" t="n">
        <v>12</v>
      </c>
      <c r="E2221" s="24" t="n">
        <v>13.31</v>
      </c>
      <c r="F2221" s="25">
        <f>IF($E2221="","",DATE(IF($A2221="",nominal_year,$A2221),$B2221,$C2221)+($D2221-IF(LEFT(hour_conv,1)="1",1,0))/24)</f>
        <v/>
      </c>
      <c r="G2221" s="26">
        <f>IF(F2221="","",INT(F2221))</f>
        <v/>
      </c>
      <c r="H2221">
        <f>IF(G2221="","",IF(AND(MONTH(G2221)*100+DAY(G2221)&gt;=season_lo,MONTH(G2221)*100+DAY(G2221)&lt;=season_hi),1,0))</f>
        <v/>
      </c>
      <c r="I2221">
        <f>IF(G2221="","",G2221-first_day+1)</f>
        <v/>
      </c>
      <c r="J2221" s="27">
        <f>IF(I2221="","",INDEX(Daily!$J$2:$J$421,I2221))</f>
        <v/>
      </c>
      <c r="K2221" s="27">
        <f>IF(J2221="","",J2221+cat_offset)</f>
        <v/>
      </c>
      <c r="L2221" s="27">
        <f>IF(J2221="","",MAX(0,E2221-J2221)^2)</f>
        <v/>
      </c>
      <c r="M2221" s="27">
        <f>IF(J2221="","",MAX(0,E2221-(J2221+twcdh_off))^2)</f>
        <v/>
      </c>
      <c r="N2221" s="27">
        <f>IF(E2221="","",MAX(0,E2221-swcdh_thr)^2)</f>
        <v/>
      </c>
      <c r="O2221">
        <f>IF(K2221="","",ROUND(E2221-K2221,0))</f>
        <v/>
      </c>
      <c r="P2221">
        <f>IF(O2221="","",IF(O2221&gt;=1,O2221,0))</f>
        <v/>
      </c>
      <c r="Q2221" s="27">
        <f>IF(E2221="","",MAX(0,E2221-22))</f>
        <v/>
      </c>
      <c r="R2221" s="27">
        <f>IF(H2221=1,E2221,"")</f>
        <v/>
      </c>
      <c r="S2221" s="27">
        <f>IF(AND(H2221=1,J2221&lt;&gt;""),E2221-J2221,"")</f>
        <v/>
      </c>
      <c r="T2221">
        <f>IF(G2221="","",MONTH(G2221))</f>
        <v/>
      </c>
    </row>
    <row r="2222">
      <c r="A2222" s="24" t="n">
        <v>2020</v>
      </c>
      <c r="B2222" s="24" t="n">
        <v>4</v>
      </c>
      <c r="C2222" s="24" t="n">
        <v>2</v>
      </c>
      <c r="D2222" s="24" t="n">
        <v>13</v>
      </c>
      <c r="E2222" s="24" t="n">
        <v>14.14</v>
      </c>
      <c r="F2222" s="25">
        <f>IF($E2222="","",DATE(IF($A2222="",nominal_year,$A2222),$B2222,$C2222)+($D2222-IF(LEFT(hour_conv,1)="1",1,0))/24)</f>
        <v/>
      </c>
      <c r="G2222" s="26">
        <f>IF(F2222="","",INT(F2222))</f>
        <v/>
      </c>
      <c r="H2222">
        <f>IF(G2222="","",IF(AND(MONTH(G2222)*100+DAY(G2222)&gt;=season_lo,MONTH(G2222)*100+DAY(G2222)&lt;=season_hi),1,0))</f>
        <v/>
      </c>
      <c r="I2222">
        <f>IF(G2222="","",G2222-first_day+1)</f>
        <v/>
      </c>
      <c r="J2222" s="27">
        <f>IF(I2222="","",INDEX(Daily!$J$2:$J$421,I2222))</f>
        <v/>
      </c>
      <c r="K2222" s="27">
        <f>IF(J2222="","",J2222+cat_offset)</f>
        <v/>
      </c>
      <c r="L2222" s="27">
        <f>IF(J2222="","",MAX(0,E2222-J2222)^2)</f>
        <v/>
      </c>
      <c r="M2222" s="27">
        <f>IF(J2222="","",MAX(0,E2222-(J2222+twcdh_off))^2)</f>
        <v/>
      </c>
      <c r="N2222" s="27">
        <f>IF(E2222="","",MAX(0,E2222-swcdh_thr)^2)</f>
        <v/>
      </c>
      <c r="O2222">
        <f>IF(K2222="","",ROUND(E2222-K2222,0))</f>
        <v/>
      </c>
      <c r="P2222">
        <f>IF(O2222="","",IF(O2222&gt;=1,O2222,0))</f>
        <v/>
      </c>
      <c r="Q2222" s="27">
        <f>IF(E2222="","",MAX(0,E2222-22))</f>
        <v/>
      </c>
      <c r="R2222" s="27">
        <f>IF(H2222=1,E2222,"")</f>
        <v/>
      </c>
      <c r="S2222" s="27">
        <f>IF(AND(H2222=1,J2222&lt;&gt;""),E2222-J2222,"")</f>
        <v/>
      </c>
      <c r="T2222">
        <f>IF(G2222="","",MONTH(G2222))</f>
        <v/>
      </c>
    </row>
    <row r="2223">
      <c r="A2223" s="24" t="n">
        <v>2020</v>
      </c>
      <c r="B2223" s="24" t="n">
        <v>4</v>
      </c>
      <c r="C2223" s="24" t="n">
        <v>2</v>
      </c>
      <c r="D2223" s="24" t="n">
        <v>14</v>
      </c>
      <c r="E2223" s="24" t="n">
        <v>14.67</v>
      </c>
      <c r="F2223" s="25">
        <f>IF($E2223="","",DATE(IF($A2223="",nominal_year,$A2223),$B2223,$C2223)+($D2223-IF(LEFT(hour_conv,1)="1",1,0))/24)</f>
        <v/>
      </c>
      <c r="G2223" s="26">
        <f>IF(F2223="","",INT(F2223))</f>
        <v/>
      </c>
      <c r="H2223">
        <f>IF(G2223="","",IF(AND(MONTH(G2223)*100+DAY(G2223)&gt;=season_lo,MONTH(G2223)*100+DAY(G2223)&lt;=season_hi),1,0))</f>
        <v/>
      </c>
      <c r="I2223">
        <f>IF(G2223="","",G2223-first_day+1)</f>
        <v/>
      </c>
      <c r="J2223" s="27">
        <f>IF(I2223="","",INDEX(Daily!$J$2:$J$421,I2223))</f>
        <v/>
      </c>
      <c r="K2223" s="27">
        <f>IF(J2223="","",J2223+cat_offset)</f>
        <v/>
      </c>
      <c r="L2223" s="27">
        <f>IF(J2223="","",MAX(0,E2223-J2223)^2)</f>
        <v/>
      </c>
      <c r="M2223" s="27">
        <f>IF(J2223="","",MAX(0,E2223-(J2223+twcdh_off))^2)</f>
        <v/>
      </c>
      <c r="N2223" s="27">
        <f>IF(E2223="","",MAX(0,E2223-swcdh_thr)^2)</f>
        <v/>
      </c>
      <c r="O2223">
        <f>IF(K2223="","",ROUND(E2223-K2223,0))</f>
        <v/>
      </c>
      <c r="P2223">
        <f>IF(O2223="","",IF(O2223&gt;=1,O2223,0))</f>
        <v/>
      </c>
      <c r="Q2223" s="27">
        <f>IF(E2223="","",MAX(0,E2223-22))</f>
        <v/>
      </c>
      <c r="R2223" s="27">
        <f>IF(H2223=1,E2223,"")</f>
        <v/>
      </c>
      <c r="S2223" s="27">
        <f>IF(AND(H2223=1,J2223&lt;&gt;""),E2223-J2223,"")</f>
        <v/>
      </c>
      <c r="T2223">
        <f>IF(G2223="","",MONTH(G2223))</f>
        <v/>
      </c>
    </row>
    <row r="2224">
      <c r="A2224" s="24" t="n">
        <v>2020</v>
      </c>
      <c r="B2224" s="24" t="n">
        <v>4</v>
      </c>
      <c r="C2224" s="24" t="n">
        <v>2</v>
      </c>
      <c r="D2224" s="24" t="n">
        <v>15</v>
      </c>
      <c r="E2224" s="24" t="n">
        <v>15.43</v>
      </c>
      <c r="F2224" s="25">
        <f>IF($E2224="","",DATE(IF($A2224="",nominal_year,$A2224),$B2224,$C2224)+($D2224-IF(LEFT(hour_conv,1)="1",1,0))/24)</f>
        <v/>
      </c>
      <c r="G2224" s="26">
        <f>IF(F2224="","",INT(F2224))</f>
        <v/>
      </c>
      <c r="H2224">
        <f>IF(G2224="","",IF(AND(MONTH(G2224)*100+DAY(G2224)&gt;=season_lo,MONTH(G2224)*100+DAY(G2224)&lt;=season_hi),1,0))</f>
        <v/>
      </c>
      <c r="I2224">
        <f>IF(G2224="","",G2224-first_day+1)</f>
        <v/>
      </c>
      <c r="J2224" s="27">
        <f>IF(I2224="","",INDEX(Daily!$J$2:$J$421,I2224))</f>
        <v/>
      </c>
      <c r="K2224" s="27">
        <f>IF(J2224="","",J2224+cat_offset)</f>
        <v/>
      </c>
      <c r="L2224" s="27">
        <f>IF(J2224="","",MAX(0,E2224-J2224)^2)</f>
        <v/>
      </c>
      <c r="M2224" s="27">
        <f>IF(J2224="","",MAX(0,E2224-(J2224+twcdh_off))^2)</f>
        <v/>
      </c>
      <c r="N2224" s="27">
        <f>IF(E2224="","",MAX(0,E2224-swcdh_thr)^2)</f>
        <v/>
      </c>
      <c r="O2224">
        <f>IF(K2224="","",ROUND(E2224-K2224,0))</f>
        <v/>
      </c>
      <c r="P2224">
        <f>IF(O2224="","",IF(O2224&gt;=1,O2224,0))</f>
        <v/>
      </c>
      <c r="Q2224" s="27">
        <f>IF(E2224="","",MAX(0,E2224-22))</f>
        <v/>
      </c>
      <c r="R2224" s="27">
        <f>IF(H2224=1,E2224,"")</f>
        <v/>
      </c>
      <c r="S2224" s="27">
        <f>IF(AND(H2224=1,J2224&lt;&gt;""),E2224-J2224,"")</f>
        <v/>
      </c>
      <c r="T2224">
        <f>IF(G2224="","",MONTH(G2224))</f>
        <v/>
      </c>
    </row>
    <row r="2225">
      <c r="A2225" s="24" t="n">
        <v>2020</v>
      </c>
      <c r="B2225" s="24" t="n">
        <v>4</v>
      </c>
      <c r="C2225" s="24" t="n">
        <v>2</v>
      </c>
      <c r="D2225" s="24" t="n">
        <v>16</v>
      </c>
      <c r="E2225" s="24" t="n">
        <v>14.86</v>
      </c>
      <c r="F2225" s="25">
        <f>IF($E2225="","",DATE(IF($A2225="",nominal_year,$A2225),$B2225,$C2225)+($D2225-IF(LEFT(hour_conv,1)="1",1,0))/24)</f>
        <v/>
      </c>
      <c r="G2225" s="26">
        <f>IF(F2225="","",INT(F2225))</f>
        <v/>
      </c>
      <c r="H2225">
        <f>IF(G2225="","",IF(AND(MONTH(G2225)*100+DAY(G2225)&gt;=season_lo,MONTH(G2225)*100+DAY(G2225)&lt;=season_hi),1,0))</f>
        <v/>
      </c>
      <c r="I2225">
        <f>IF(G2225="","",G2225-first_day+1)</f>
        <v/>
      </c>
      <c r="J2225" s="27">
        <f>IF(I2225="","",INDEX(Daily!$J$2:$J$421,I2225))</f>
        <v/>
      </c>
      <c r="K2225" s="27">
        <f>IF(J2225="","",J2225+cat_offset)</f>
        <v/>
      </c>
      <c r="L2225" s="27">
        <f>IF(J2225="","",MAX(0,E2225-J2225)^2)</f>
        <v/>
      </c>
      <c r="M2225" s="27">
        <f>IF(J2225="","",MAX(0,E2225-(J2225+twcdh_off))^2)</f>
        <v/>
      </c>
      <c r="N2225" s="27">
        <f>IF(E2225="","",MAX(0,E2225-swcdh_thr)^2)</f>
        <v/>
      </c>
      <c r="O2225">
        <f>IF(K2225="","",ROUND(E2225-K2225,0))</f>
        <v/>
      </c>
      <c r="P2225">
        <f>IF(O2225="","",IF(O2225&gt;=1,O2225,0))</f>
        <v/>
      </c>
      <c r="Q2225" s="27">
        <f>IF(E2225="","",MAX(0,E2225-22))</f>
        <v/>
      </c>
      <c r="R2225" s="27">
        <f>IF(H2225=1,E2225,"")</f>
        <v/>
      </c>
      <c r="S2225" s="27">
        <f>IF(AND(H2225=1,J2225&lt;&gt;""),E2225-J2225,"")</f>
        <v/>
      </c>
      <c r="T2225">
        <f>IF(G2225="","",MONTH(G2225))</f>
        <v/>
      </c>
    </row>
    <row r="2226">
      <c r="A2226" s="24" t="n">
        <v>2020</v>
      </c>
      <c r="B2226" s="24" t="n">
        <v>4</v>
      </c>
      <c r="C2226" s="24" t="n">
        <v>2</v>
      </c>
      <c r="D2226" s="24" t="n">
        <v>17</v>
      </c>
      <c r="E2226" s="24" t="n">
        <v>15.26</v>
      </c>
      <c r="F2226" s="25">
        <f>IF($E2226="","",DATE(IF($A2226="",nominal_year,$A2226),$B2226,$C2226)+($D2226-IF(LEFT(hour_conv,1)="1",1,0))/24)</f>
        <v/>
      </c>
      <c r="G2226" s="26">
        <f>IF(F2226="","",INT(F2226))</f>
        <v/>
      </c>
      <c r="H2226">
        <f>IF(G2226="","",IF(AND(MONTH(G2226)*100+DAY(G2226)&gt;=season_lo,MONTH(G2226)*100+DAY(G2226)&lt;=season_hi),1,0))</f>
        <v/>
      </c>
      <c r="I2226">
        <f>IF(G2226="","",G2226-first_day+1)</f>
        <v/>
      </c>
      <c r="J2226" s="27">
        <f>IF(I2226="","",INDEX(Daily!$J$2:$J$421,I2226))</f>
        <v/>
      </c>
      <c r="K2226" s="27">
        <f>IF(J2226="","",J2226+cat_offset)</f>
        <v/>
      </c>
      <c r="L2226" s="27">
        <f>IF(J2226="","",MAX(0,E2226-J2226)^2)</f>
        <v/>
      </c>
      <c r="M2226" s="27">
        <f>IF(J2226="","",MAX(0,E2226-(J2226+twcdh_off))^2)</f>
        <v/>
      </c>
      <c r="N2226" s="27">
        <f>IF(E2226="","",MAX(0,E2226-swcdh_thr)^2)</f>
        <v/>
      </c>
      <c r="O2226">
        <f>IF(K2226="","",ROUND(E2226-K2226,0))</f>
        <v/>
      </c>
      <c r="P2226">
        <f>IF(O2226="","",IF(O2226&gt;=1,O2226,0))</f>
        <v/>
      </c>
      <c r="Q2226" s="27">
        <f>IF(E2226="","",MAX(0,E2226-22))</f>
        <v/>
      </c>
      <c r="R2226" s="27">
        <f>IF(H2226=1,E2226,"")</f>
        <v/>
      </c>
      <c r="S2226" s="27">
        <f>IF(AND(H2226=1,J2226&lt;&gt;""),E2226-J2226,"")</f>
        <v/>
      </c>
      <c r="T2226">
        <f>IF(G2226="","",MONTH(G2226))</f>
        <v/>
      </c>
    </row>
    <row r="2227">
      <c r="A2227" s="24" t="n">
        <v>2020</v>
      </c>
      <c r="B2227" s="24" t="n">
        <v>4</v>
      </c>
      <c r="C2227" s="24" t="n">
        <v>2</v>
      </c>
      <c r="D2227" s="24" t="n">
        <v>18</v>
      </c>
      <c r="E2227" s="24" t="n">
        <v>15.02</v>
      </c>
      <c r="F2227" s="25">
        <f>IF($E2227="","",DATE(IF($A2227="",nominal_year,$A2227),$B2227,$C2227)+($D2227-IF(LEFT(hour_conv,1)="1",1,0))/24)</f>
        <v/>
      </c>
      <c r="G2227" s="26">
        <f>IF(F2227="","",INT(F2227))</f>
        <v/>
      </c>
      <c r="H2227">
        <f>IF(G2227="","",IF(AND(MONTH(G2227)*100+DAY(G2227)&gt;=season_lo,MONTH(G2227)*100+DAY(G2227)&lt;=season_hi),1,0))</f>
        <v/>
      </c>
      <c r="I2227">
        <f>IF(G2227="","",G2227-first_day+1)</f>
        <v/>
      </c>
      <c r="J2227" s="27">
        <f>IF(I2227="","",INDEX(Daily!$J$2:$J$421,I2227))</f>
        <v/>
      </c>
      <c r="K2227" s="27">
        <f>IF(J2227="","",J2227+cat_offset)</f>
        <v/>
      </c>
      <c r="L2227" s="27">
        <f>IF(J2227="","",MAX(0,E2227-J2227)^2)</f>
        <v/>
      </c>
      <c r="M2227" s="27">
        <f>IF(J2227="","",MAX(0,E2227-(J2227+twcdh_off))^2)</f>
        <v/>
      </c>
      <c r="N2227" s="27">
        <f>IF(E2227="","",MAX(0,E2227-swcdh_thr)^2)</f>
        <v/>
      </c>
      <c r="O2227">
        <f>IF(K2227="","",ROUND(E2227-K2227,0))</f>
        <v/>
      </c>
      <c r="P2227">
        <f>IF(O2227="","",IF(O2227&gt;=1,O2227,0))</f>
        <v/>
      </c>
      <c r="Q2227" s="27">
        <f>IF(E2227="","",MAX(0,E2227-22))</f>
        <v/>
      </c>
      <c r="R2227" s="27">
        <f>IF(H2227=1,E2227,"")</f>
        <v/>
      </c>
      <c r="S2227" s="27">
        <f>IF(AND(H2227=1,J2227&lt;&gt;""),E2227-J2227,"")</f>
        <v/>
      </c>
      <c r="T2227">
        <f>IF(G2227="","",MONTH(G2227))</f>
        <v/>
      </c>
    </row>
    <row r="2228">
      <c r="A2228" s="24" t="n">
        <v>2020</v>
      </c>
      <c r="B2228" s="24" t="n">
        <v>4</v>
      </c>
      <c r="C2228" s="24" t="n">
        <v>2</v>
      </c>
      <c r="D2228" s="24" t="n">
        <v>19</v>
      </c>
      <c r="E2228" s="24" t="n">
        <v>14.28</v>
      </c>
      <c r="F2228" s="25">
        <f>IF($E2228="","",DATE(IF($A2228="",nominal_year,$A2228),$B2228,$C2228)+($D2228-IF(LEFT(hour_conv,1)="1",1,0))/24)</f>
        <v/>
      </c>
      <c r="G2228" s="26">
        <f>IF(F2228="","",INT(F2228))</f>
        <v/>
      </c>
      <c r="H2228">
        <f>IF(G2228="","",IF(AND(MONTH(G2228)*100+DAY(G2228)&gt;=season_lo,MONTH(G2228)*100+DAY(G2228)&lt;=season_hi),1,0))</f>
        <v/>
      </c>
      <c r="I2228">
        <f>IF(G2228="","",G2228-first_day+1)</f>
        <v/>
      </c>
      <c r="J2228" s="27">
        <f>IF(I2228="","",INDEX(Daily!$J$2:$J$421,I2228))</f>
        <v/>
      </c>
      <c r="K2228" s="27">
        <f>IF(J2228="","",J2228+cat_offset)</f>
        <v/>
      </c>
      <c r="L2228" s="27">
        <f>IF(J2228="","",MAX(0,E2228-J2228)^2)</f>
        <v/>
      </c>
      <c r="M2228" s="27">
        <f>IF(J2228="","",MAX(0,E2228-(J2228+twcdh_off))^2)</f>
        <v/>
      </c>
      <c r="N2228" s="27">
        <f>IF(E2228="","",MAX(0,E2228-swcdh_thr)^2)</f>
        <v/>
      </c>
      <c r="O2228">
        <f>IF(K2228="","",ROUND(E2228-K2228,0))</f>
        <v/>
      </c>
      <c r="P2228">
        <f>IF(O2228="","",IF(O2228&gt;=1,O2228,0))</f>
        <v/>
      </c>
      <c r="Q2228" s="27">
        <f>IF(E2228="","",MAX(0,E2228-22))</f>
        <v/>
      </c>
      <c r="R2228" s="27">
        <f>IF(H2228=1,E2228,"")</f>
        <v/>
      </c>
      <c r="S2228" s="27">
        <f>IF(AND(H2228=1,J2228&lt;&gt;""),E2228-J2228,"")</f>
        <v/>
      </c>
      <c r="T2228">
        <f>IF(G2228="","",MONTH(G2228))</f>
        <v/>
      </c>
    </row>
    <row r="2229">
      <c r="A2229" s="24" t="n">
        <v>2020</v>
      </c>
      <c r="B2229" s="24" t="n">
        <v>4</v>
      </c>
      <c r="C2229" s="24" t="n">
        <v>2</v>
      </c>
      <c r="D2229" s="24" t="n">
        <v>20</v>
      </c>
      <c r="E2229" s="24" t="n">
        <v>13.69</v>
      </c>
      <c r="F2229" s="25">
        <f>IF($E2229="","",DATE(IF($A2229="",nominal_year,$A2229),$B2229,$C2229)+($D2229-IF(LEFT(hour_conv,1)="1",1,0))/24)</f>
        <v/>
      </c>
      <c r="G2229" s="26">
        <f>IF(F2229="","",INT(F2229))</f>
        <v/>
      </c>
      <c r="H2229">
        <f>IF(G2229="","",IF(AND(MONTH(G2229)*100+DAY(G2229)&gt;=season_lo,MONTH(G2229)*100+DAY(G2229)&lt;=season_hi),1,0))</f>
        <v/>
      </c>
      <c r="I2229">
        <f>IF(G2229="","",G2229-first_day+1)</f>
        <v/>
      </c>
      <c r="J2229" s="27">
        <f>IF(I2229="","",INDEX(Daily!$J$2:$J$421,I2229))</f>
        <v/>
      </c>
      <c r="K2229" s="27">
        <f>IF(J2229="","",J2229+cat_offset)</f>
        <v/>
      </c>
      <c r="L2229" s="27">
        <f>IF(J2229="","",MAX(0,E2229-J2229)^2)</f>
        <v/>
      </c>
      <c r="M2229" s="27">
        <f>IF(J2229="","",MAX(0,E2229-(J2229+twcdh_off))^2)</f>
        <v/>
      </c>
      <c r="N2229" s="27">
        <f>IF(E2229="","",MAX(0,E2229-swcdh_thr)^2)</f>
        <v/>
      </c>
      <c r="O2229">
        <f>IF(K2229="","",ROUND(E2229-K2229,0))</f>
        <v/>
      </c>
      <c r="P2229">
        <f>IF(O2229="","",IF(O2229&gt;=1,O2229,0))</f>
        <v/>
      </c>
      <c r="Q2229" s="27">
        <f>IF(E2229="","",MAX(0,E2229-22))</f>
        <v/>
      </c>
      <c r="R2229" s="27">
        <f>IF(H2229=1,E2229,"")</f>
        <v/>
      </c>
      <c r="S2229" s="27">
        <f>IF(AND(H2229=1,J2229&lt;&gt;""),E2229-J2229,"")</f>
        <v/>
      </c>
      <c r="T2229">
        <f>IF(G2229="","",MONTH(G2229))</f>
        <v/>
      </c>
    </row>
    <row r="2230">
      <c r="A2230" s="24" t="n">
        <v>2020</v>
      </c>
      <c r="B2230" s="24" t="n">
        <v>4</v>
      </c>
      <c r="C2230" s="24" t="n">
        <v>2</v>
      </c>
      <c r="D2230" s="24" t="n">
        <v>21</v>
      </c>
      <c r="E2230" s="24" t="n">
        <v>11.73</v>
      </c>
      <c r="F2230" s="25">
        <f>IF($E2230="","",DATE(IF($A2230="",nominal_year,$A2230),$B2230,$C2230)+($D2230-IF(LEFT(hour_conv,1)="1",1,0))/24)</f>
        <v/>
      </c>
      <c r="G2230" s="26">
        <f>IF(F2230="","",INT(F2230))</f>
        <v/>
      </c>
      <c r="H2230">
        <f>IF(G2230="","",IF(AND(MONTH(G2230)*100+DAY(G2230)&gt;=season_lo,MONTH(G2230)*100+DAY(G2230)&lt;=season_hi),1,0))</f>
        <v/>
      </c>
      <c r="I2230">
        <f>IF(G2230="","",G2230-first_day+1)</f>
        <v/>
      </c>
      <c r="J2230" s="27">
        <f>IF(I2230="","",INDEX(Daily!$J$2:$J$421,I2230))</f>
        <v/>
      </c>
      <c r="K2230" s="27">
        <f>IF(J2230="","",J2230+cat_offset)</f>
        <v/>
      </c>
      <c r="L2230" s="27">
        <f>IF(J2230="","",MAX(0,E2230-J2230)^2)</f>
        <v/>
      </c>
      <c r="M2230" s="27">
        <f>IF(J2230="","",MAX(0,E2230-(J2230+twcdh_off))^2)</f>
        <v/>
      </c>
      <c r="N2230" s="27">
        <f>IF(E2230="","",MAX(0,E2230-swcdh_thr)^2)</f>
        <v/>
      </c>
      <c r="O2230">
        <f>IF(K2230="","",ROUND(E2230-K2230,0))</f>
        <v/>
      </c>
      <c r="P2230">
        <f>IF(O2230="","",IF(O2230&gt;=1,O2230,0))</f>
        <v/>
      </c>
      <c r="Q2230" s="27">
        <f>IF(E2230="","",MAX(0,E2230-22))</f>
        <v/>
      </c>
      <c r="R2230" s="27">
        <f>IF(H2230=1,E2230,"")</f>
        <v/>
      </c>
      <c r="S2230" s="27">
        <f>IF(AND(H2230=1,J2230&lt;&gt;""),E2230-J2230,"")</f>
        <v/>
      </c>
      <c r="T2230">
        <f>IF(G2230="","",MONTH(G2230))</f>
        <v/>
      </c>
    </row>
    <row r="2231">
      <c r="A2231" s="24" t="n">
        <v>2020</v>
      </c>
      <c r="B2231" s="24" t="n">
        <v>4</v>
      </c>
      <c r="C2231" s="24" t="n">
        <v>2</v>
      </c>
      <c r="D2231" s="24" t="n">
        <v>22</v>
      </c>
      <c r="E2231" s="24" t="n">
        <v>10.48</v>
      </c>
      <c r="F2231" s="25">
        <f>IF($E2231="","",DATE(IF($A2231="",nominal_year,$A2231),$B2231,$C2231)+($D2231-IF(LEFT(hour_conv,1)="1",1,0))/24)</f>
        <v/>
      </c>
      <c r="G2231" s="26">
        <f>IF(F2231="","",INT(F2231))</f>
        <v/>
      </c>
      <c r="H2231">
        <f>IF(G2231="","",IF(AND(MONTH(G2231)*100+DAY(G2231)&gt;=season_lo,MONTH(G2231)*100+DAY(G2231)&lt;=season_hi),1,0))</f>
        <v/>
      </c>
      <c r="I2231">
        <f>IF(G2231="","",G2231-first_day+1)</f>
        <v/>
      </c>
      <c r="J2231" s="27">
        <f>IF(I2231="","",INDEX(Daily!$J$2:$J$421,I2231))</f>
        <v/>
      </c>
      <c r="K2231" s="27">
        <f>IF(J2231="","",J2231+cat_offset)</f>
        <v/>
      </c>
      <c r="L2231" s="27">
        <f>IF(J2231="","",MAX(0,E2231-J2231)^2)</f>
        <v/>
      </c>
      <c r="M2231" s="27">
        <f>IF(J2231="","",MAX(0,E2231-(J2231+twcdh_off))^2)</f>
        <v/>
      </c>
      <c r="N2231" s="27">
        <f>IF(E2231="","",MAX(0,E2231-swcdh_thr)^2)</f>
        <v/>
      </c>
      <c r="O2231">
        <f>IF(K2231="","",ROUND(E2231-K2231,0))</f>
        <v/>
      </c>
      <c r="P2231">
        <f>IF(O2231="","",IF(O2231&gt;=1,O2231,0))</f>
        <v/>
      </c>
      <c r="Q2231" s="27">
        <f>IF(E2231="","",MAX(0,E2231-22))</f>
        <v/>
      </c>
      <c r="R2231" s="27">
        <f>IF(H2231=1,E2231,"")</f>
        <v/>
      </c>
      <c r="S2231" s="27">
        <f>IF(AND(H2231=1,J2231&lt;&gt;""),E2231-J2231,"")</f>
        <v/>
      </c>
      <c r="T2231">
        <f>IF(G2231="","",MONTH(G2231))</f>
        <v/>
      </c>
    </row>
    <row r="2232">
      <c r="A2232" s="24" t="n">
        <v>2020</v>
      </c>
      <c r="B2232" s="24" t="n">
        <v>4</v>
      </c>
      <c r="C2232" s="24" t="n">
        <v>2</v>
      </c>
      <c r="D2232" s="24" t="n">
        <v>23</v>
      </c>
      <c r="E2232" s="24" t="n">
        <v>10.05</v>
      </c>
      <c r="F2232" s="25">
        <f>IF($E2232="","",DATE(IF($A2232="",nominal_year,$A2232),$B2232,$C2232)+($D2232-IF(LEFT(hour_conv,1)="1",1,0))/24)</f>
        <v/>
      </c>
      <c r="G2232" s="26">
        <f>IF(F2232="","",INT(F2232))</f>
        <v/>
      </c>
      <c r="H2232">
        <f>IF(G2232="","",IF(AND(MONTH(G2232)*100+DAY(G2232)&gt;=season_lo,MONTH(G2232)*100+DAY(G2232)&lt;=season_hi),1,0))</f>
        <v/>
      </c>
      <c r="I2232">
        <f>IF(G2232="","",G2232-first_day+1)</f>
        <v/>
      </c>
      <c r="J2232" s="27">
        <f>IF(I2232="","",INDEX(Daily!$J$2:$J$421,I2232))</f>
        <v/>
      </c>
      <c r="K2232" s="27">
        <f>IF(J2232="","",J2232+cat_offset)</f>
        <v/>
      </c>
      <c r="L2232" s="27">
        <f>IF(J2232="","",MAX(0,E2232-J2232)^2)</f>
        <v/>
      </c>
      <c r="M2232" s="27">
        <f>IF(J2232="","",MAX(0,E2232-(J2232+twcdh_off))^2)</f>
        <v/>
      </c>
      <c r="N2232" s="27">
        <f>IF(E2232="","",MAX(0,E2232-swcdh_thr)^2)</f>
        <v/>
      </c>
      <c r="O2232">
        <f>IF(K2232="","",ROUND(E2232-K2232,0))</f>
        <v/>
      </c>
      <c r="P2232">
        <f>IF(O2232="","",IF(O2232&gt;=1,O2232,0))</f>
        <v/>
      </c>
      <c r="Q2232" s="27">
        <f>IF(E2232="","",MAX(0,E2232-22))</f>
        <v/>
      </c>
      <c r="R2232" s="27">
        <f>IF(H2232=1,E2232,"")</f>
        <v/>
      </c>
      <c r="S2232" s="27">
        <f>IF(AND(H2232=1,J2232&lt;&gt;""),E2232-J2232,"")</f>
        <v/>
      </c>
      <c r="T2232">
        <f>IF(G2232="","",MONTH(G2232))</f>
        <v/>
      </c>
    </row>
    <row r="2233">
      <c r="A2233" s="24" t="n">
        <v>2020</v>
      </c>
      <c r="B2233" s="24" t="n">
        <v>4</v>
      </c>
      <c r="C2233" s="24" t="n">
        <v>2</v>
      </c>
      <c r="D2233" s="24" t="n">
        <v>24</v>
      </c>
      <c r="E2233" s="24" t="n">
        <v>9.08</v>
      </c>
      <c r="F2233" s="25">
        <f>IF($E2233="","",DATE(IF($A2233="",nominal_year,$A2233),$B2233,$C2233)+($D2233-IF(LEFT(hour_conv,1)="1",1,0))/24)</f>
        <v/>
      </c>
      <c r="G2233" s="26">
        <f>IF(F2233="","",INT(F2233))</f>
        <v/>
      </c>
      <c r="H2233">
        <f>IF(G2233="","",IF(AND(MONTH(G2233)*100+DAY(G2233)&gt;=season_lo,MONTH(G2233)*100+DAY(G2233)&lt;=season_hi),1,0))</f>
        <v/>
      </c>
      <c r="I2233">
        <f>IF(G2233="","",G2233-first_day+1)</f>
        <v/>
      </c>
      <c r="J2233" s="27">
        <f>IF(I2233="","",INDEX(Daily!$J$2:$J$421,I2233))</f>
        <v/>
      </c>
      <c r="K2233" s="27">
        <f>IF(J2233="","",J2233+cat_offset)</f>
        <v/>
      </c>
      <c r="L2233" s="27">
        <f>IF(J2233="","",MAX(0,E2233-J2233)^2)</f>
        <v/>
      </c>
      <c r="M2233" s="27">
        <f>IF(J2233="","",MAX(0,E2233-(J2233+twcdh_off))^2)</f>
        <v/>
      </c>
      <c r="N2233" s="27">
        <f>IF(E2233="","",MAX(0,E2233-swcdh_thr)^2)</f>
        <v/>
      </c>
      <c r="O2233">
        <f>IF(K2233="","",ROUND(E2233-K2233,0))</f>
        <v/>
      </c>
      <c r="P2233">
        <f>IF(O2233="","",IF(O2233&gt;=1,O2233,0))</f>
        <v/>
      </c>
      <c r="Q2233" s="27">
        <f>IF(E2233="","",MAX(0,E2233-22))</f>
        <v/>
      </c>
      <c r="R2233" s="27">
        <f>IF(H2233=1,E2233,"")</f>
        <v/>
      </c>
      <c r="S2233" s="27">
        <f>IF(AND(H2233=1,J2233&lt;&gt;""),E2233-J2233,"")</f>
        <v/>
      </c>
      <c r="T2233">
        <f>IF(G2233="","",MONTH(G2233))</f>
        <v/>
      </c>
    </row>
    <row r="2234">
      <c r="A2234" s="24" t="n">
        <v>2020</v>
      </c>
      <c r="B2234" s="24" t="n">
        <v>4</v>
      </c>
      <c r="C2234" s="24" t="n">
        <v>3</v>
      </c>
      <c r="D2234" s="24" t="n">
        <v>1</v>
      </c>
      <c r="E2234" s="24" t="n">
        <v>8.859999999999999</v>
      </c>
      <c r="F2234" s="25">
        <f>IF($E2234="","",DATE(IF($A2234="",nominal_year,$A2234),$B2234,$C2234)+($D2234-IF(LEFT(hour_conv,1)="1",1,0))/24)</f>
        <v/>
      </c>
      <c r="G2234" s="26">
        <f>IF(F2234="","",INT(F2234))</f>
        <v/>
      </c>
      <c r="H2234">
        <f>IF(G2234="","",IF(AND(MONTH(G2234)*100+DAY(G2234)&gt;=season_lo,MONTH(G2234)*100+DAY(G2234)&lt;=season_hi),1,0))</f>
        <v/>
      </c>
      <c r="I2234">
        <f>IF(G2234="","",G2234-first_day+1)</f>
        <v/>
      </c>
      <c r="J2234" s="27">
        <f>IF(I2234="","",INDEX(Daily!$J$2:$J$421,I2234))</f>
        <v/>
      </c>
      <c r="K2234" s="27">
        <f>IF(J2234="","",J2234+cat_offset)</f>
        <v/>
      </c>
      <c r="L2234" s="27">
        <f>IF(J2234="","",MAX(0,E2234-J2234)^2)</f>
        <v/>
      </c>
      <c r="M2234" s="27">
        <f>IF(J2234="","",MAX(0,E2234-(J2234+twcdh_off))^2)</f>
        <v/>
      </c>
      <c r="N2234" s="27">
        <f>IF(E2234="","",MAX(0,E2234-swcdh_thr)^2)</f>
        <v/>
      </c>
      <c r="O2234">
        <f>IF(K2234="","",ROUND(E2234-K2234,0))</f>
        <v/>
      </c>
      <c r="P2234">
        <f>IF(O2234="","",IF(O2234&gt;=1,O2234,0))</f>
        <v/>
      </c>
      <c r="Q2234" s="27">
        <f>IF(E2234="","",MAX(0,E2234-22))</f>
        <v/>
      </c>
      <c r="R2234" s="27">
        <f>IF(H2234=1,E2234,"")</f>
        <v/>
      </c>
      <c r="S2234" s="27">
        <f>IF(AND(H2234=1,J2234&lt;&gt;""),E2234-J2234,"")</f>
        <v/>
      </c>
      <c r="T2234">
        <f>IF(G2234="","",MONTH(G2234))</f>
        <v/>
      </c>
    </row>
    <row r="2235">
      <c r="A2235" s="24" t="n">
        <v>2020</v>
      </c>
      <c r="B2235" s="24" t="n">
        <v>4</v>
      </c>
      <c r="C2235" s="24" t="n">
        <v>3</v>
      </c>
      <c r="D2235" s="24" t="n">
        <v>2</v>
      </c>
      <c r="E2235" s="24" t="n">
        <v>7.56</v>
      </c>
      <c r="F2235" s="25">
        <f>IF($E2235="","",DATE(IF($A2235="",nominal_year,$A2235),$B2235,$C2235)+($D2235-IF(LEFT(hour_conv,1)="1",1,0))/24)</f>
        <v/>
      </c>
      <c r="G2235" s="26">
        <f>IF(F2235="","",INT(F2235))</f>
        <v/>
      </c>
      <c r="H2235">
        <f>IF(G2235="","",IF(AND(MONTH(G2235)*100+DAY(G2235)&gt;=season_lo,MONTH(G2235)*100+DAY(G2235)&lt;=season_hi),1,0))</f>
        <v/>
      </c>
      <c r="I2235">
        <f>IF(G2235="","",G2235-first_day+1)</f>
        <v/>
      </c>
      <c r="J2235" s="27">
        <f>IF(I2235="","",INDEX(Daily!$J$2:$J$421,I2235))</f>
        <v/>
      </c>
      <c r="K2235" s="27">
        <f>IF(J2235="","",J2235+cat_offset)</f>
        <v/>
      </c>
      <c r="L2235" s="27">
        <f>IF(J2235="","",MAX(0,E2235-J2235)^2)</f>
        <v/>
      </c>
      <c r="M2235" s="27">
        <f>IF(J2235="","",MAX(0,E2235-(J2235+twcdh_off))^2)</f>
        <v/>
      </c>
      <c r="N2235" s="27">
        <f>IF(E2235="","",MAX(0,E2235-swcdh_thr)^2)</f>
        <v/>
      </c>
      <c r="O2235">
        <f>IF(K2235="","",ROUND(E2235-K2235,0))</f>
        <v/>
      </c>
      <c r="P2235">
        <f>IF(O2235="","",IF(O2235&gt;=1,O2235,0))</f>
        <v/>
      </c>
      <c r="Q2235" s="27">
        <f>IF(E2235="","",MAX(0,E2235-22))</f>
        <v/>
      </c>
      <c r="R2235" s="27">
        <f>IF(H2235=1,E2235,"")</f>
        <v/>
      </c>
      <c r="S2235" s="27">
        <f>IF(AND(H2235=1,J2235&lt;&gt;""),E2235-J2235,"")</f>
        <v/>
      </c>
      <c r="T2235">
        <f>IF(G2235="","",MONTH(G2235))</f>
        <v/>
      </c>
    </row>
    <row r="2236">
      <c r="A2236" s="24" t="n">
        <v>2020</v>
      </c>
      <c r="B2236" s="24" t="n">
        <v>4</v>
      </c>
      <c r="C2236" s="24" t="n">
        <v>3</v>
      </c>
      <c r="D2236" s="24" t="n">
        <v>3</v>
      </c>
      <c r="E2236" s="24" t="n">
        <v>6.53</v>
      </c>
      <c r="F2236" s="25">
        <f>IF($E2236="","",DATE(IF($A2236="",nominal_year,$A2236),$B2236,$C2236)+($D2236-IF(LEFT(hour_conv,1)="1",1,0))/24)</f>
        <v/>
      </c>
      <c r="G2236" s="26">
        <f>IF(F2236="","",INT(F2236))</f>
        <v/>
      </c>
      <c r="H2236">
        <f>IF(G2236="","",IF(AND(MONTH(G2236)*100+DAY(G2236)&gt;=season_lo,MONTH(G2236)*100+DAY(G2236)&lt;=season_hi),1,0))</f>
        <v/>
      </c>
      <c r="I2236">
        <f>IF(G2236="","",G2236-first_day+1)</f>
        <v/>
      </c>
      <c r="J2236" s="27">
        <f>IF(I2236="","",INDEX(Daily!$J$2:$J$421,I2236))</f>
        <v/>
      </c>
      <c r="K2236" s="27">
        <f>IF(J2236="","",J2236+cat_offset)</f>
        <v/>
      </c>
      <c r="L2236" s="27">
        <f>IF(J2236="","",MAX(0,E2236-J2236)^2)</f>
        <v/>
      </c>
      <c r="M2236" s="27">
        <f>IF(J2236="","",MAX(0,E2236-(J2236+twcdh_off))^2)</f>
        <v/>
      </c>
      <c r="N2236" s="27">
        <f>IF(E2236="","",MAX(0,E2236-swcdh_thr)^2)</f>
        <v/>
      </c>
      <c r="O2236">
        <f>IF(K2236="","",ROUND(E2236-K2236,0))</f>
        <v/>
      </c>
      <c r="P2236">
        <f>IF(O2236="","",IF(O2236&gt;=1,O2236,0))</f>
        <v/>
      </c>
      <c r="Q2236" s="27">
        <f>IF(E2236="","",MAX(0,E2236-22))</f>
        <v/>
      </c>
      <c r="R2236" s="27">
        <f>IF(H2236=1,E2236,"")</f>
        <v/>
      </c>
      <c r="S2236" s="27">
        <f>IF(AND(H2236=1,J2236&lt;&gt;""),E2236-J2236,"")</f>
        <v/>
      </c>
      <c r="T2236">
        <f>IF(G2236="","",MONTH(G2236))</f>
        <v/>
      </c>
    </row>
    <row r="2237">
      <c r="A2237" s="24" t="n">
        <v>2020</v>
      </c>
      <c r="B2237" s="24" t="n">
        <v>4</v>
      </c>
      <c r="C2237" s="24" t="n">
        <v>3</v>
      </c>
      <c r="D2237" s="24" t="n">
        <v>4</v>
      </c>
      <c r="E2237" s="24" t="n">
        <v>7.06</v>
      </c>
      <c r="F2237" s="25">
        <f>IF($E2237="","",DATE(IF($A2237="",nominal_year,$A2237),$B2237,$C2237)+($D2237-IF(LEFT(hour_conv,1)="1",1,0))/24)</f>
        <v/>
      </c>
      <c r="G2237" s="26">
        <f>IF(F2237="","",INT(F2237))</f>
        <v/>
      </c>
      <c r="H2237">
        <f>IF(G2237="","",IF(AND(MONTH(G2237)*100+DAY(G2237)&gt;=season_lo,MONTH(G2237)*100+DAY(G2237)&lt;=season_hi),1,0))</f>
        <v/>
      </c>
      <c r="I2237">
        <f>IF(G2237="","",G2237-first_day+1)</f>
        <v/>
      </c>
      <c r="J2237" s="27">
        <f>IF(I2237="","",INDEX(Daily!$J$2:$J$421,I2237))</f>
        <v/>
      </c>
      <c r="K2237" s="27">
        <f>IF(J2237="","",J2237+cat_offset)</f>
        <v/>
      </c>
      <c r="L2237" s="27">
        <f>IF(J2237="","",MAX(0,E2237-J2237)^2)</f>
        <v/>
      </c>
      <c r="M2237" s="27">
        <f>IF(J2237="","",MAX(0,E2237-(J2237+twcdh_off))^2)</f>
        <v/>
      </c>
      <c r="N2237" s="27">
        <f>IF(E2237="","",MAX(0,E2237-swcdh_thr)^2)</f>
        <v/>
      </c>
      <c r="O2237">
        <f>IF(K2237="","",ROUND(E2237-K2237,0))</f>
        <v/>
      </c>
      <c r="P2237">
        <f>IF(O2237="","",IF(O2237&gt;=1,O2237,0))</f>
        <v/>
      </c>
      <c r="Q2237" s="27">
        <f>IF(E2237="","",MAX(0,E2237-22))</f>
        <v/>
      </c>
      <c r="R2237" s="27">
        <f>IF(H2237=1,E2237,"")</f>
        <v/>
      </c>
      <c r="S2237" s="27">
        <f>IF(AND(H2237=1,J2237&lt;&gt;""),E2237-J2237,"")</f>
        <v/>
      </c>
      <c r="T2237">
        <f>IF(G2237="","",MONTH(G2237))</f>
        <v/>
      </c>
    </row>
    <row r="2238">
      <c r="A2238" s="24" t="n">
        <v>2020</v>
      </c>
      <c r="B2238" s="24" t="n">
        <v>4</v>
      </c>
      <c r="C2238" s="24" t="n">
        <v>3</v>
      </c>
      <c r="D2238" s="24" t="n">
        <v>5</v>
      </c>
      <c r="E2238" s="24" t="n">
        <v>6.55</v>
      </c>
      <c r="F2238" s="25">
        <f>IF($E2238="","",DATE(IF($A2238="",nominal_year,$A2238),$B2238,$C2238)+($D2238-IF(LEFT(hour_conv,1)="1",1,0))/24)</f>
        <v/>
      </c>
      <c r="G2238" s="26">
        <f>IF(F2238="","",INT(F2238))</f>
        <v/>
      </c>
      <c r="H2238">
        <f>IF(G2238="","",IF(AND(MONTH(G2238)*100+DAY(G2238)&gt;=season_lo,MONTH(G2238)*100+DAY(G2238)&lt;=season_hi),1,0))</f>
        <v/>
      </c>
      <c r="I2238">
        <f>IF(G2238="","",G2238-first_day+1)</f>
        <v/>
      </c>
      <c r="J2238" s="27">
        <f>IF(I2238="","",INDEX(Daily!$J$2:$J$421,I2238))</f>
        <v/>
      </c>
      <c r="K2238" s="27">
        <f>IF(J2238="","",J2238+cat_offset)</f>
        <v/>
      </c>
      <c r="L2238" s="27">
        <f>IF(J2238="","",MAX(0,E2238-J2238)^2)</f>
        <v/>
      </c>
      <c r="M2238" s="27">
        <f>IF(J2238="","",MAX(0,E2238-(J2238+twcdh_off))^2)</f>
        <v/>
      </c>
      <c r="N2238" s="27">
        <f>IF(E2238="","",MAX(0,E2238-swcdh_thr)^2)</f>
        <v/>
      </c>
      <c r="O2238">
        <f>IF(K2238="","",ROUND(E2238-K2238,0))</f>
        <v/>
      </c>
      <c r="P2238">
        <f>IF(O2238="","",IF(O2238&gt;=1,O2238,0))</f>
        <v/>
      </c>
      <c r="Q2238" s="27">
        <f>IF(E2238="","",MAX(0,E2238-22))</f>
        <v/>
      </c>
      <c r="R2238" s="27">
        <f>IF(H2238=1,E2238,"")</f>
        <v/>
      </c>
      <c r="S2238" s="27">
        <f>IF(AND(H2238=1,J2238&lt;&gt;""),E2238-J2238,"")</f>
        <v/>
      </c>
      <c r="T2238">
        <f>IF(G2238="","",MONTH(G2238))</f>
        <v/>
      </c>
    </row>
    <row r="2239">
      <c r="A2239" s="24" t="n">
        <v>2020</v>
      </c>
      <c r="B2239" s="24" t="n">
        <v>4</v>
      </c>
      <c r="C2239" s="24" t="n">
        <v>3</v>
      </c>
      <c r="D2239" s="24" t="n">
        <v>6</v>
      </c>
      <c r="E2239" s="24" t="n">
        <v>6.74</v>
      </c>
      <c r="F2239" s="25">
        <f>IF($E2239="","",DATE(IF($A2239="",nominal_year,$A2239),$B2239,$C2239)+($D2239-IF(LEFT(hour_conv,1)="1",1,0))/24)</f>
        <v/>
      </c>
      <c r="G2239" s="26">
        <f>IF(F2239="","",INT(F2239))</f>
        <v/>
      </c>
      <c r="H2239">
        <f>IF(G2239="","",IF(AND(MONTH(G2239)*100+DAY(G2239)&gt;=season_lo,MONTH(G2239)*100+DAY(G2239)&lt;=season_hi),1,0))</f>
        <v/>
      </c>
      <c r="I2239">
        <f>IF(G2239="","",G2239-first_day+1)</f>
        <v/>
      </c>
      <c r="J2239" s="27">
        <f>IF(I2239="","",INDEX(Daily!$J$2:$J$421,I2239))</f>
        <v/>
      </c>
      <c r="K2239" s="27">
        <f>IF(J2239="","",J2239+cat_offset)</f>
        <v/>
      </c>
      <c r="L2239" s="27">
        <f>IF(J2239="","",MAX(0,E2239-J2239)^2)</f>
        <v/>
      </c>
      <c r="M2239" s="27">
        <f>IF(J2239="","",MAX(0,E2239-(J2239+twcdh_off))^2)</f>
        <v/>
      </c>
      <c r="N2239" s="27">
        <f>IF(E2239="","",MAX(0,E2239-swcdh_thr)^2)</f>
        <v/>
      </c>
      <c r="O2239">
        <f>IF(K2239="","",ROUND(E2239-K2239,0))</f>
        <v/>
      </c>
      <c r="P2239">
        <f>IF(O2239="","",IF(O2239&gt;=1,O2239,0))</f>
        <v/>
      </c>
      <c r="Q2239" s="27">
        <f>IF(E2239="","",MAX(0,E2239-22))</f>
        <v/>
      </c>
      <c r="R2239" s="27">
        <f>IF(H2239=1,E2239,"")</f>
        <v/>
      </c>
      <c r="S2239" s="27">
        <f>IF(AND(H2239=1,J2239&lt;&gt;""),E2239-J2239,"")</f>
        <v/>
      </c>
      <c r="T2239">
        <f>IF(G2239="","",MONTH(G2239))</f>
        <v/>
      </c>
    </row>
    <row r="2240">
      <c r="A2240" s="24" t="n">
        <v>2020</v>
      </c>
      <c r="B2240" s="24" t="n">
        <v>4</v>
      </c>
      <c r="C2240" s="24" t="n">
        <v>3</v>
      </c>
      <c r="D2240" s="24" t="n">
        <v>7</v>
      </c>
      <c r="E2240" s="24" t="n">
        <v>9.08</v>
      </c>
      <c r="F2240" s="25">
        <f>IF($E2240="","",DATE(IF($A2240="",nominal_year,$A2240),$B2240,$C2240)+($D2240-IF(LEFT(hour_conv,1)="1",1,0))/24)</f>
        <v/>
      </c>
      <c r="G2240" s="26">
        <f>IF(F2240="","",INT(F2240))</f>
        <v/>
      </c>
      <c r="H2240">
        <f>IF(G2240="","",IF(AND(MONTH(G2240)*100+DAY(G2240)&gt;=season_lo,MONTH(G2240)*100+DAY(G2240)&lt;=season_hi),1,0))</f>
        <v/>
      </c>
      <c r="I2240">
        <f>IF(G2240="","",G2240-first_day+1)</f>
        <v/>
      </c>
      <c r="J2240" s="27">
        <f>IF(I2240="","",INDEX(Daily!$J$2:$J$421,I2240))</f>
        <v/>
      </c>
      <c r="K2240" s="27">
        <f>IF(J2240="","",J2240+cat_offset)</f>
        <v/>
      </c>
      <c r="L2240" s="27">
        <f>IF(J2240="","",MAX(0,E2240-J2240)^2)</f>
        <v/>
      </c>
      <c r="M2240" s="27">
        <f>IF(J2240="","",MAX(0,E2240-(J2240+twcdh_off))^2)</f>
        <v/>
      </c>
      <c r="N2240" s="27">
        <f>IF(E2240="","",MAX(0,E2240-swcdh_thr)^2)</f>
        <v/>
      </c>
      <c r="O2240">
        <f>IF(K2240="","",ROUND(E2240-K2240,0))</f>
        <v/>
      </c>
      <c r="P2240">
        <f>IF(O2240="","",IF(O2240&gt;=1,O2240,0))</f>
        <v/>
      </c>
      <c r="Q2240" s="27">
        <f>IF(E2240="","",MAX(0,E2240-22))</f>
        <v/>
      </c>
      <c r="R2240" s="27">
        <f>IF(H2240=1,E2240,"")</f>
        <v/>
      </c>
      <c r="S2240" s="27">
        <f>IF(AND(H2240=1,J2240&lt;&gt;""),E2240-J2240,"")</f>
        <v/>
      </c>
      <c r="T2240">
        <f>IF(G2240="","",MONTH(G2240))</f>
        <v/>
      </c>
    </row>
    <row r="2241">
      <c r="A2241" s="24" t="n">
        <v>2020</v>
      </c>
      <c r="B2241" s="24" t="n">
        <v>4</v>
      </c>
      <c r="C2241" s="24" t="n">
        <v>3</v>
      </c>
      <c r="D2241" s="24" t="n">
        <v>8</v>
      </c>
      <c r="E2241" s="24" t="n">
        <v>9.08</v>
      </c>
      <c r="F2241" s="25">
        <f>IF($E2241="","",DATE(IF($A2241="",nominal_year,$A2241),$B2241,$C2241)+($D2241-IF(LEFT(hour_conv,1)="1",1,0))/24)</f>
        <v/>
      </c>
      <c r="G2241" s="26">
        <f>IF(F2241="","",INT(F2241))</f>
        <v/>
      </c>
      <c r="H2241">
        <f>IF(G2241="","",IF(AND(MONTH(G2241)*100+DAY(G2241)&gt;=season_lo,MONTH(G2241)*100+DAY(G2241)&lt;=season_hi),1,0))</f>
        <v/>
      </c>
      <c r="I2241">
        <f>IF(G2241="","",G2241-first_day+1)</f>
        <v/>
      </c>
      <c r="J2241" s="27">
        <f>IF(I2241="","",INDEX(Daily!$J$2:$J$421,I2241))</f>
        <v/>
      </c>
      <c r="K2241" s="27">
        <f>IF(J2241="","",J2241+cat_offset)</f>
        <v/>
      </c>
      <c r="L2241" s="27">
        <f>IF(J2241="","",MAX(0,E2241-J2241)^2)</f>
        <v/>
      </c>
      <c r="M2241" s="27">
        <f>IF(J2241="","",MAX(0,E2241-(J2241+twcdh_off))^2)</f>
        <v/>
      </c>
      <c r="N2241" s="27">
        <f>IF(E2241="","",MAX(0,E2241-swcdh_thr)^2)</f>
        <v/>
      </c>
      <c r="O2241">
        <f>IF(K2241="","",ROUND(E2241-K2241,0))</f>
        <v/>
      </c>
      <c r="P2241">
        <f>IF(O2241="","",IF(O2241&gt;=1,O2241,0))</f>
        <v/>
      </c>
      <c r="Q2241" s="27">
        <f>IF(E2241="","",MAX(0,E2241-22))</f>
        <v/>
      </c>
      <c r="R2241" s="27">
        <f>IF(H2241=1,E2241,"")</f>
        <v/>
      </c>
      <c r="S2241" s="27">
        <f>IF(AND(H2241=1,J2241&lt;&gt;""),E2241-J2241,"")</f>
        <v/>
      </c>
      <c r="T2241">
        <f>IF(G2241="","",MONTH(G2241))</f>
        <v/>
      </c>
    </row>
    <row r="2242">
      <c r="A2242" s="24" t="n">
        <v>2020</v>
      </c>
      <c r="B2242" s="24" t="n">
        <v>4</v>
      </c>
      <c r="C2242" s="24" t="n">
        <v>3</v>
      </c>
      <c r="D2242" s="24" t="n">
        <v>9</v>
      </c>
      <c r="E2242" s="24" t="n">
        <v>10.3</v>
      </c>
      <c r="F2242" s="25">
        <f>IF($E2242="","",DATE(IF($A2242="",nominal_year,$A2242),$B2242,$C2242)+($D2242-IF(LEFT(hour_conv,1)="1",1,0))/24)</f>
        <v/>
      </c>
      <c r="G2242" s="26">
        <f>IF(F2242="","",INT(F2242))</f>
        <v/>
      </c>
      <c r="H2242">
        <f>IF(G2242="","",IF(AND(MONTH(G2242)*100+DAY(G2242)&gt;=season_lo,MONTH(G2242)*100+DAY(G2242)&lt;=season_hi),1,0))</f>
        <v/>
      </c>
      <c r="I2242">
        <f>IF(G2242="","",G2242-first_day+1)</f>
        <v/>
      </c>
      <c r="J2242" s="27">
        <f>IF(I2242="","",INDEX(Daily!$J$2:$J$421,I2242))</f>
        <v/>
      </c>
      <c r="K2242" s="27">
        <f>IF(J2242="","",J2242+cat_offset)</f>
        <v/>
      </c>
      <c r="L2242" s="27">
        <f>IF(J2242="","",MAX(0,E2242-J2242)^2)</f>
        <v/>
      </c>
      <c r="M2242" s="27">
        <f>IF(J2242="","",MAX(0,E2242-(J2242+twcdh_off))^2)</f>
        <v/>
      </c>
      <c r="N2242" s="27">
        <f>IF(E2242="","",MAX(0,E2242-swcdh_thr)^2)</f>
        <v/>
      </c>
      <c r="O2242">
        <f>IF(K2242="","",ROUND(E2242-K2242,0))</f>
        <v/>
      </c>
      <c r="P2242">
        <f>IF(O2242="","",IF(O2242&gt;=1,O2242,0))</f>
        <v/>
      </c>
      <c r="Q2242" s="27">
        <f>IF(E2242="","",MAX(0,E2242-22))</f>
        <v/>
      </c>
      <c r="R2242" s="27">
        <f>IF(H2242=1,E2242,"")</f>
        <v/>
      </c>
      <c r="S2242" s="27">
        <f>IF(AND(H2242=1,J2242&lt;&gt;""),E2242-J2242,"")</f>
        <v/>
      </c>
      <c r="T2242">
        <f>IF(G2242="","",MONTH(G2242))</f>
        <v/>
      </c>
    </row>
    <row r="2243">
      <c r="A2243" s="24" t="n">
        <v>2020</v>
      </c>
      <c r="B2243" s="24" t="n">
        <v>4</v>
      </c>
      <c r="C2243" s="24" t="n">
        <v>3</v>
      </c>
      <c r="D2243" s="24" t="n">
        <v>10</v>
      </c>
      <c r="E2243" s="24" t="n">
        <v>11.38</v>
      </c>
      <c r="F2243" s="25">
        <f>IF($E2243="","",DATE(IF($A2243="",nominal_year,$A2243),$B2243,$C2243)+($D2243-IF(LEFT(hour_conv,1)="1",1,0))/24)</f>
        <v/>
      </c>
      <c r="G2243" s="26">
        <f>IF(F2243="","",INT(F2243))</f>
        <v/>
      </c>
      <c r="H2243">
        <f>IF(G2243="","",IF(AND(MONTH(G2243)*100+DAY(G2243)&gt;=season_lo,MONTH(G2243)*100+DAY(G2243)&lt;=season_hi),1,0))</f>
        <v/>
      </c>
      <c r="I2243">
        <f>IF(G2243="","",G2243-first_day+1)</f>
        <v/>
      </c>
      <c r="J2243" s="27">
        <f>IF(I2243="","",INDEX(Daily!$J$2:$J$421,I2243))</f>
        <v/>
      </c>
      <c r="K2243" s="27">
        <f>IF(J2243="","",J2243+cat_offset)</f>
        <v/>
      </c>
      <c r="L2243" s="27">
        <f>IF(J2243="","",MAX(0,E2243-J2243)^2)</f>
        <v/>
      </c>
      <c r="M2243" s="27">
        <f>IF(J2243="","",MAX(0,E2243-(J2243+twcdh_off))^2)</f>
        <v/>
      </c>
      <c r="N2243" s="27">
        <f>IF(E2243="","",MAX(0,E2243-swcdh_thr)^2)</f>
        <v/>
      </c>
      <c r="O2243">
        <f>IF(K2243="","",ROUND(E2243-K2243,0))</f>
        <v/>
      </c>
      <c r="P2243">
        <f>IF(O2243="","",IF(O2243&gt;=1,O2243,0))</f>
        <v/>
      </c>
      <c r="Q2243" s="27">
        <f>IF(E2243="","",MAX(0,E2243-22))</f>
        <v/>
      </c>
      <c r="R2243" s="27">
        <f>IF(H2243=1,E2243,"")</f>
        <v/>
      </c>
      <c r="S2243" s="27">
        <f>IF(AND(H2243=1,J2243&lt;&gt;""),E2243-J2243,"")</f>
        <v/>
      </c>
      <c r="T2243">
        <f>IF(G2243="","",MONTH(G2243))</f>
        <v/>
      </c>
    </row>
    <row r="2244">
      <c r="A2244" s="24" t="n">
        <v>2020</v>
      </c>
      <c r="B2244" s="24" t="n">
        <v>4</v>
      </c>
      <c r="C2244" s="24" t="n">
        <v>3</v>
      </c>
      <c r="D2244" s="24" t="n">
        <v>11</v>
      </c>
      <c r="E2244" s="24" t="n">
        <v>13.02</v>
      </c>
      <c r="F2244" s="25">
        <f>IF($E2244="","",DATE(IF($A2244="",nominal_year,$A2244),$B2244,$C2244)+($D2244-IF(LEFT(hour_conv,1)="1",1,0))/24)</f>
        <v/>
      </c>
      <c r="G2244" s="26">
        <f>IF(F2244="","",INT(F2244))</f>
        <v/>
      </c>
      <c r="H2244">
        <f>IF(G2244="","",IF(AND(MONTH(G2244)*100+DAY(G2244)&gt;=season_lo,MONTH(G2244)*100+DAY(G2244)&lt;=season_hi),1,0))</f>
        <v/>
      </c>
      <c r="I2244">
        <f>IF(G2244="","",G2244-first_day+1)</f>
        <v/>
      </c>
      <c r="J2244" s="27">
        <f>IF(I2244="","",INDEX(Daily!$J$2:$J$421,I2244))</f>
        <v/>
      </c>
      <c r="K2244" s="27">
        <f>IF(J2244="","",J2244+cat_offset)</f>
        <v/>
      </c>
      <c r="L2244" s="27">
        <f>IF(J2244="","",MAX(0,E2244-J2244)^2)</f>
        <v/>
      </c>
      <c r="M2244" s="27">
        <f>IF(J2244="","",MAX(0,E2244-(J2244+twcdh_off))^2)</f>
        <v/>
      </c>
      <c r="N2244" s="27">
        <f>IF(E2244="","",MAX(0,E2244-swcdh_thr)^2)</f>
        <v/>
      </c>
      <c r="O2244">
        <f>IF(K2244="","",ROUND(E2244-K2244,0))</f>
        <v/>
      </c>
      <c r="P2244">
        <f>IF(O2244="","",IF(O2244&gt;=1,O2244,0))</f>
        <v/>
      </c>
      <c r="Q2244" s="27">
        <f>IF(E2244="","",MAX(0,E2244-22))</f>
        <v/>
      </c>
      <c r="R2244" s="27">
        <f>IF(H2244=1,E2244,"")</f>
        <v/>
      </c>
      <c r="S2244" s="27">
        <f>IF(AND(H2244=1,J2244&lt;&gt;""),E2244-J2244,"")</f>
        <v/>
      </c>
      <c r="T2244">
        <f>IF(G2244="","",MONTH(G2244))</f>
        <v/>
      </c>
    </row>
    <row r="2245">
      <c r="A2245" s="24" t="n">
        <v>2020</v>
      </c>
      <c r="B2245" s="24" t="n">
        <v>4</v>
      </c>
      <c r="C2245" s="24" t="n">
        <v>3</v>
      </c>
      <c r="D2245" s="24" t="n">
        <v>12</v>
      </c>
      <c r="E2245" s="24" t="n">
        <v>13.47</v>
      </c>
      <c r="F2245" s="25">
        <f>IF($E2245="","",DATE(IF($A2245="",nominal_year,$A2245),$B2245,$C2245)+($D2245-IF(LEFT(hour_conv,1)="1",1,0))/24)</f>
        <v/>
      </c>
      <c r="G2245" s="26">
        <f>IF(F2245="","",INT(F2245))</f>
        <v/>
      </c>
      <c r="H2245">
        <f>IF(G2245="","",IF(AND(MONTH(G2245)*100+DAY(G2245)&gt;=season_lo,MONTH(G2245)*100+DAY(G2245)&lt;=season_hi),1,0))</f>
        <v/>
      </c>
      <c r="I2245">
        <f>IF(G2245="","",G2245-first_day+1)</f>
        <v/>
      </c>
      <c r="J2245" s="27">
        <f>IF(I2245="","",INDEX(Daily!$J$2:$J$421,I2245))</f>
        <v/>
      </c>
      <c r="K2245" s="27">
        <f>IF(J2245="","",J2245+cat_offset)</f>
        <v/>
      </c>
      <c r="L2245" s="27">
        <f>IF(J2245="","",MAX(0,E2245-J2245)^2)</f>
        <v/>
      </c>
      <c r="M2245" s="27">
        <f>IF(J2245="","",MAX(0,E2245-(J2245+twcdh_off))^2)</f>
        <v/>
      </c>
      <c r="N2245" s="27">
        <f>IF(E2245="","",MAX(0,E2245-swcdh_thr)^2)</f>
        <v/>
      </c>
      <c r="O2245">
        <f>IF(K2245="","",ROUND(E2245-K2245,0))</f>
        <v/>
      </c>
      <c r="P2245">
        <f>IF(O2245="","",IF(O2245&gt;=1,O2245,0))</f>
        <v/>
      </c>
      <c r="Q2245" s="27">
        <f>IF(E2245="","",MAX(0,E2245-22))</f>
        <v/>
      </c>
      <c r="R2245" s="27">
        <f>IF(H2245=1,E2245,"")</f>
        <v/>
      </c>
      <c r="S2245" s="27">
        <f>IF(AND(H2245=1,J2245&lt;&gt;""),E2245-J2245,"")</f>
        <v/>
      </c>
      <c r="T2245">
        <f>IF(G2245="","",MONTH(G2245))</f>
        <v/>
      </c>
    </row>
    <row r="2246">
      <c r="A2246" s="24" t="n">
        <v>2020</v>
      </c>
      <c r="B2246" s="24" t="n">
        <v>4</v>
      </c>
      <c r="C2246" s="24" t="n">
        <v>3</v>
      </c>
      <c r="D2246" s="24" t="n">
        <v>13</v>
      </c>
      <c r="E2246" s="24" t="n">
        <v>14.76</v>
      </c>
      <c r="F2246" s="25">
        <f>IF($E2246="","",DATE(IF($A2246="",nominal_year,$A2246),$B2246,$C2246)+($D2246-IF(LEFT(hour_conv,1)="1",1,0))/24)</f>
        <v/>
      </c>
      <c r="G2246" s="26">
        <f>IF(F2246="","",INT(F2246))</f>
        <v/>
      </c>
      <c r="H2246">
        <f>IF(G2246="","",IF(AND(MONTH(G2246)*100+DAY(G2246)&gt;=season_lo,MONTH(G2246)*100+DAY(G2246)&lt;=season_hi),1,0))</f>
        <v/>
      </c>
      <c r="I2246">
        <f>IF(G2246="","",G2246-first_day+1)</f>
        <v/>
      </c>
      <c r="J2246" s="27">
        <f>IF(I2246="","",INDEX(Daily!$J$2:$J$421,I2246))</f>
        <v/>
      </c>
      <c r="K2246" s="27">
        <f>IF(J2246="","",J2246+cat_offset)</f>
        <v/>
      </c>
      <c r="L2246" s="27">
        <f>IF(J2246="","",MAX(0,E2246-J2246)^2)</f>
        <v/>
      </c>
      <c r="M2246" s="27">
        <f>IF(J2246="","",MAX(0,E2246-(J2246+twcdh_off))^2)</f>
        <v/>
      </c>
      <c r="N2246" s="27">
        <f>IF(E2246="","",MAX(0,E2246-swcdh_thr)^2)</f>
        <v/>
      </c>
      <c r="O2246">
        <f>IF(K2246="","",ROUND(E2246-K2246,0))</f>
        <v/>
      </c>
      <c r="P2246">
        <f>IF(O2246="","",IF(O2246&gt;=1,O2246,0))</f>
        <v/>
      </c>
      <c r="Q2246" s="27">
        <f>IF(E2246="","",MAX(0,E2246-22))</f>
        <v/>
      </c>
      <c r="R2246" s="27">
        <f>IF(H2246=1,E2246,"")</f>
        <v/>
      </c>
      <c r="S2246" s="27">
        <f>IF(AND(H2246=1,J2246&lt;&gt;""),E2246-J2246,"")</f>
        <v/>
      </c>
      <c r="T2246">
        <f>IF(G2246="","",MONTH(G2246))</f>
        <v/>
      </c>
    </row>
    <row r="2247">
      <c r="A2247" s="24" t="n">
        <v>2020</v>
      </c>
      <c r="B2247" s="24" t="n">
        <v>4</v>
      </c>
      <c r="C2247" s="24" t="n">
        <v>3</v>
      </c>
      <c r="D2247" s="24" t="n">
        <v>14</v>
      </c>
      <c r="E2247" s="24" t="n">
        <v>14.57</v>
      </c>
      <c r="F2247" s="25">
        <f>IF($E2247="","",DATE(IF($A2247="",nominal_year,$A2247),$B2247,$C2247)+($D2247-IF(LEFT(hour_conv,1)="1",1,0))/24)</f>
        <v/>
      </c>
      <c r="G2247" s="26">
        <f>IF(F2247="","",INT(F2247))</f>
        <v/>
      </c>
      <c r="H2247">
        <f>IF(G2247="","",IF(AND(MONTH(G2247)*100+DAY(G2247)&gt;=season_lo,MONTH(G2247)*100+DAY(G2247)&lt;=season_hi),1,0))</f>
        <v/>
      </c>
      <c r="I2247">
        <f>IF(G2247="","",G2247-first_day+1)</f>
        <v/>
      </c>
      <c r="J2247" s="27">
        <f>IF(I2247="","",INDEX(Daily!$J$2:$J$421,I2247))</f>
        <v/>
      </c>
      <c r="K2247" s="27">
        <f>IF(J2247="","",J2247+cat_offset)</f>
        <v/>
      </c>
      <c r="L2247" s="27">
        <f>IF(J2247="","",MAX(0,E2247-J2247)^2)</f>
        <v/>
      </c>
      <c r="M2247" s="27">
        <f>IF(J2247="","",MAX(0,E2247-(J2247+twcdh_off))^2)</f>
        <v/>
      </c>
      <c r="N2247" s="27">
        <f>IF(E2247="","",MAX(0,E2247-swcdh_thr)^2)</f>
        <v/>
      </c>
      <c r="O2247">
        <f>IF(K2247="","",ROUND(E2247-K2247,0))</f>
        <v/>
      </c>
      <c r="P2247">
        <f>IF(O2247="","",IF(O2247&gt;=1,O2247,0))</f>
        <v/>
      </c>
      <c r="Q2247" s="27">
        <f>IF(E2247="","",MAX(0,E2247-22))</f>
        <v/>
      </c>
      <c r="R2247" s="27">
        <f>IF(H2247=1,E2247,"")</f>
        <v/>
      </c>
      <c r="S2247" s="27">
        <f>IF(AND(H2247=1,J2247&lt;&gt;""),E2247-J2247,"")</f>
        <v/>
      </c>
      <c r="T2247">
        <f>IF(G2247="","",MONTH(G2247))</f>
        <v/>
      </c>
    </row>
    <row r="2248">
      <c r="A2248" s="24" t="n">
        <v>2020</v>
      </c>
      <c r="B2248" s="24" t="n">
        <v>4</v>
      </c>
      <c r="C2248" s="24" t="n">
        <v>3</v>
      </c>
      <c r="D2248" s="24" t="n">
        <v>15</v>
      </c>
      <c r="E2248" s="24" t="n">
        <v>14.87</v>
      </c>
      <c r="F2248" s="25">
        <f>IF($E2248="","",DATE(IF($A2248="",nominal_year,$A2248),$B2248,$C2248)+($D2248-IF(LEFT(hour_conv,1)="1",1,0))/24)</f>
        <v/>
      </c>
      <c r="G2248" s="26">
        <f>IF(F2248="","",INT(F2248))</f>
        <v/>
      </c>
      <c r="H2248">
        <f>IF(G2248="","",IF(AND(MONTH(G2248)*100+DAY(G2248)&gt;=season_lo,MONTH(G2248)*100+DAY(G2248)&lt;=season_hi),1,0))</f>
        <v/>
      </c>
      <c r="I2248">
        <f>IF(G2248="","",G2248-first_day+1)</f>
        <v/>
      </c>
      <c r="J2248" s="27">
        <f>IF(I2248="","",INDEX(Daily!$J$2:$J$421,I2248))</f>
        <v/>
      </c>
      <c r="K2248" s="27">
        <f>IF(J2248="","",J2248+cat_offset)</f>
        <v/>
      </c>
      <c r="L2248" s="27">
        <f>IF(J2248="","",MAX(0,E2248-J2248)^2)</f>
        <v/>
      </c>
      <c r="M2248" s="27">
        <f>IF(J2248="","",MAX(0,E2248-(J2248+twcdh_off))^2)</f>
        <v/>
      </c>
      <c r="N2248" s="27">
        <f>IF(E2248="","",MAX(0,E2248-swcdh_thr)^2)</f>
        <v/>
      </c>
      <c r="O2248">
        <f>IF(K2248="","",ROUND(E2248-K2248,0))</f>
        <v/>
      </c>
      <c r="P2248">
        <f>IF(O2248="","",IF(O2248&gt;=1,O2248,0))</f>
        <v/>
      </c>
      <c r="Q2248" s="27">
        <f>IF(E2248="","",MAX(0,E2248-22))</f>
        <v/>
      </c>
      <c r="R2248" s="27">
        <f>IF(H2248=1,E2248,"")</f>
        <v/>
      </c>
      <c r="S2248" s="27">
        <f>IF(AND(H2248=1,J2248&lt;&gt;""),E2248-J2248,"")</f>
        <v/>
      </c>
      <c r="T2248">
        <f>IF(G2248="","",MONTH(G2248))</f>
        <v/>
      </c>
    </row>
    <row r="2249">
      <c r="A2249" s="24" t="n">
        <v>2020</v>
      </c>
      <c r="B2249" s="24" t="n">
        <v>4</v>
      </c>
      <c r="C2249" s="24" t="n">
        <v>3</v>
      </c>
      <c r="D2249" s="24" t="n">
        <v>16</v>
      </c>
      <c r="E2249" s="24" t="n">
        <v>16.15</v>
      </c>
      <c r="F2249" s="25">
        <f>IF($E2249="","",DATE(IF($A2249="",nominal_year,$A2249),$B2249,$C2249)+($D2249-IF(LEFT(hour_conv,1)="1",1,0))/24)</f>
        <v/>
      </c>
      <c r="G2249" s="26">
        <f>IF(F2249="","",INT(F2249))</f>
        <v/>
      </c>
      <c r="H2249">
        <f>IF(G2249="","",IF(AND(MONTH(G2249)*100+DAY(G2249)&gt;=season_lo,MONTH(G2249)*100+DAY(G2249)&lt;=season_hi),1,0))</f>
        <v/>
      </c>
      <c r="I2249">
        <f>IF(G2249="","",G2249-first_day+1)</f>
        <v/>
      </c>
      <c r="J2249" s="27">
        <f>IF(I2249="","",INDEX(Daily!$J$2:$J$421,I2249))</f>
        <v/>
      </c>
      <c r="K2249" s="27">
        <f>IF(J2249="","",J2249+cat_offset)</f>
        <v/>
      </c>
      <c r="L2249" s="27">
        <f>IF(J2249="","",MAX(0,E2249-J2249)^2)</f>
        <v/>
      </c>
      <c r="M2249" s="27">
        <f>IF(J2249="","",MAX(0,E2249-(J2249+twcdh_off))^2)</f>
        <v/>
      </c>
      <c r="N2249" s="27">
        <f>IF(E2249="","",MAX(0,E2249-swcdh_thr)^2)</f>
        <v/>
      </c>
      <c r="O2249">
        <f>IF(K2249="","",ROUND(E2249-K2249,0))</f>
        <v/>
      </c>
      <c r="P2249">
        <f>IF(O2249="","",IF(O2249&gt;=1,O2249,0))</f>
        <v/>
      </c>
      <c r="Q2249" s="27">
        <f>IF(E2249="","",MAX(0,E2249-22))</f>
        <v/>
      </c>
      <c r="R2249" s="27">
        <f>IF(H2249=1,E2249,"")</f>
        <v/>
      </c>
      <c r="S2249" s="27">
        <f>IF(AND(H2249=1,J2249&lt;&gt;""),E2249-J2249,"")</f>
        <v/>
      </c>
      <c r="T2249">
        <f>IF(G2249="","",MONTH(G2249))</f>
        <v/>
      </c>
    </row>
    <row r="2250">
      <c r="A2250" s="24" t="n">
        <v>2020</v>
      </c>
      <c r="B2250" s="24" t="n">
        <v>4</v>
      </c>
      <c r="C2250" s="24" t="n">
        <v>3</v>
      </c>
      <c r="D2250" s="24" t="n">
        <v>17</v>
      </c>
      <c r="E2250" s="24" t="n">
        <v>16.02</v>
      </c>
      <c r="F2250" s="25">
        <f>IF($E2250="","",DATE(IF($A2250="",nominal_year,$A2250),$B2250,$C2250)+($D2250-IF(LEFT(hour_conv,1)="1",1,0))/24)</f>
        <v/>
      </c>
      <c r="G2250" s="26">
        <f>IF(F2250="","",INT(F2250))</f>
        <v/>
      </c>
      <c r="H2250">
        <f>IF(G2250="","",IF(AND(MONTH(G2250)*100+DAY(G2250)&gt;=season_lo,MONTH(G2250)*100+DAY(G2250)&lt;=season_hi),1,0))</f>
        <v/>
      </c>
      <c r="I2250">
        <f>IF(G2250="","",G2250-first_day+1)</f>
        <v/>
      </c>
      <c r="J2250" s="27">
        <f>IF(I2250="","",INDEX(Daily!$J$2:$J$421,I2250))</f>
        <v/>
      </c>
      <c r="K2250" s="27">
        <f>IF(J2250="","",J2250+cat_offset)</f>
        <v/>
      </c>
      <c r="L2250" s="27">
        <f>IF(J2250="","",MAX(0,E2250-J2250)^2)</f>
        <v/>
      </c>
      <c r="M2250" s="27">
        <f>IF(J2250="","",MAX(0,E2250-(J2250+twcdh_off))^2)</f>
        <v/>
      </c>
      <c r="N2250" s="27">
        <f>IF(E2250="","",MAX(0,E2250-swcdh_thr)^2)</f>
        <v/>
      </c>
      <c r="O2250">
        <f>IF(K2250="","",ROUND(E2250-K2250,0))</f>
        <v/>
      </c>
      <c r="P2250">
        <f>IF(O2250="","",IF(O2250&gt;=1,O2250,0))</f>
        <v/>
      </c>
      <c r="Q2250" s="27">
        <f>IF(E2250="","",MAX(0,E2250-22))</f>
        <v/>
      </c>
      <c r="R2250" s="27">
        <f>IF(H2250=1,E2250,"")</f>
        <v/>
      </c>
      <c r="S2250" s="27">
        <f>IF(AND(H2250=1,J2250&lt;&gt;""),E2250-J2250,"")</f>
        <v/>
      </c>
      <c r="T2250">
        <f>IF(G2250="","",MONTH(G2250))</f>
        <v/>
      </c>
    </row>
    <row r="2251">
      <c r="A2251" s="24" t="n">
        <v>2020</v>
      </c>
      <c r="B2251" s="24" t="n">
        <v>4</v>
      </c>
      <c r="C2251" s="24" t="n">
        <v>3</v>
      </c>
      <c r="D2251" s="24" t="n">
        <v>18</v>
      </c>
      <c r="E2251" s="24" t="n">
        <v>15.21</v>
      </c>
      <c r="F2251" s="25">
        <f>IF($E2251="","",DATE(IF($A2251="",nominal_year,$A2251),$B2251,$C2251)+($D2251-IF(LEFT(hour_conv,1)="1",1,0))/24)</f>
        <v/>
      </c>
      <c r="G2251" s="26">
        <f>IF(F2251="","",INT(F2251))</f>
        <v/>
      </c>
      <c r="H2251">
        <f>IF(G2251="","",IF(AND(MONTH(G2251)*100+DAY(G2251)&gt;=season_lo,MONTH(G2251)*100+DAY(G2251)&lt;=season_hi),1,0))</f>
        <v/>
      </c>
      <c r="I2251">
        <f>IF(G2251="","",G2251-first_day+1)</f>
        <v/>
      </c>
      <c r="J2251" s="27">
        <f>IF(I2251="","",INDEX(Daily!$J$2:$J$421,I2251))</f>
        <v/>
      </c>
      <c r="K2251" s="27">
        <f>IF(J2251="","",J2251+cat_offset)</f>
        <v/>
      </c>
      <c r="L2251" s="27">
        <f>IF(J2251="","",MAX(0,E2251-J2251)^2)</f>
        <v/>
      </c>
      <c r="M2251" s="27">
        <f>IF(J2251="","",MAX(0,E2251-(J2251+twcdh_off))^2)</f>
        <v/>
      </c>
      <c r="N2251" s="27">
        <f>IF(E2251="","",MAX(0,E2251-swcdh_thr)^2)</f>
        <v/>
      </c>
      <c r="O2251">
        <f>IF(K2251="","",ROUND(E2251-K2251,0))</f>
        <v/>
      </c>
      <c r="P2251">
        <f>IF(O2251="","",IF(O2251&gt;=1,O2251,0))</f>
        <v/>
      </c>
      <c r="Q2251" s="27">
        <f>IF(E2251="","",MAX(0,E2251-22))</f>
        <v/>
      </c>
      <c r="R2251" s="27">
        <f>IF(H2251=1,E2251,"")</f>
        <v/>
      </c>
      <c r="S2251" s="27">
        <f>IF(AND(H2251=1,J2251&lt;&gt;""),E2251-J2251,"")</f>
        <v/>
      </c>
      <c r="T2251">
        <f>IF(G2251="","",MONTH(G2251))</f>
        <v/>
      </c>
    </row>
    <row r="2252">
      <c r="A2252" s="24" t="n">
        <v>2020</v>
      </c>
      <c r="B2252" s="24" t="n">
        <v>4</v>
      </c>
      <c r="C2252" s="24" t="n">
        <v>3</v>
      </c>
      <c r="D2252" s="24" t="n">
        <v>19</v>
      </c>
      <c r="E2252" s="24" t="n">
        <v>14.4</v>
      </c>
      <c r="F2252" s="25">
        <f>IF($E2252="","",DATE(IF($A2252="",nominal_year,$A2252),$B2252,$C2252)+($D2252-IF(LEFT(hour_conv,1)="1",1,0))/24)</f>
        <v/>
      </c>
      <c r="G2252" s="26">
        <f>IF(F2252="","",INT(F2252))</f>
        <v/>
      </c>
      <c r="H2252">
        <f>IF(G2252="","",IF(AND(MONTH(G2252)*100+DAY(G2252)&gt;=season_lo,MONTH(G2252)*100+DAY(G2252)&lt;=season_hi),1,0))</f>
        <v/>
      </c>
      <c r="I2252">
        <f>IF(G2252="","",G2252-first_day+1)</f>
        <v/>
      </c>
      <c r="J2252" s="27">
        <f>IF(I2252="","",INDEX(Daily!$J$2:$J$421,I2252))</f>
        <v/>
      </c>
      <c r="K2252" s="27">
        <f>IF(J2252="","",J2252+cat_offset)</f>
        <v/>
      </c>
      <c r="L2252" s="27">
        <f>IF(J2252="","",MAX(0,E2252-J2252)^2)</f>
        <v/>
      </c>
      <c r="M2252" s="27">
        <f>IF(J2252="","",MAX(0,E2252-(J2252+twcdh_off))^2)</f>
        <v/>
      </c>
      <c r="N2252" s="27">
        <f>IF(E2252="","",MAX(0,E2252-swcdh_thr)^2)</f>
        <v/>
      </c>
      <c r="O2252">
        <f>IF(K2252="","",ROUND(E2252-K2252,0))</f>
        <v/>
      </c>
      <c r="P2252">
        <f>IF(O2252="","",IF(O2252&gt;=1,O2252,0))</f>
        <v/>
      </c>
      <c r="Q2252" s="27">
        <f>IF(E2252="","",MAX(0,E2252-22))</f>
        <v/>
      </c>
      <c r="R2252" s="27">
        <f>IF(H2252=1,E2252,"")</f>
        <v/>
      </c>
      <c r="S2252" s="27">
        <f>IF(AND(H2252=1,J2252&lt;&gt;""),E2252-J2252,"")</f>
        <v/>
      </c>
      <c r="T2252">
        <f>IF(G2252="","",MONTH(G2252))</f>
        <v/>
      </c>
    </row>
    <row r="2253">
      <c r="A2253" s="24" t="n">
        <v>2020</v>
      </c>
      <c r="B2253" s="24" t="n">
        <v>4</v>
      </c>
      <c r="C2253" s="24" t="n">
        <v>3</v>
      </c>
      <c r="D2253" s="24" t="n">
        <v>20</v>
      </c>
      <c r="E2253" s="24" t="n">
        <v>13.47</v>
      </c>
      <c r="F2253" s="25">
        <f>IF($E2253="","",DATE(IF($A2253="",nominal_year,$A2253),$B2253,$C2253)+($D2253-IF(LEFT(hour_conv,1)="1",1,0))/24)</f>
        <v/>
      </c>
      <c r="G2253" s="26">
        <f>IF(F2253="","",INT(F2253))</f>
        <v/>
      </c>
      <c r="H2253">
        <f>IF(G2253="","",IF(AND(MONTH(G2253)*100+DAY(G2253)&gt;=season_lo,MONTH(G2253)*100+DAY(G2253)&lt;=season_hi),1,0))</f>
        <v/>
      </c>
      <c r="I2253">
        <f>IF(G2253="","",G2253-first_day+1)</f>
        <v/>
      </c>
      <c r="J2253" s="27">
        <f>IF(I2253="","",INDEX(Daily!$J$2:$J$421,I2253))</f>
        <v/>
      </c>
      <c r="K2253" s="27">
        <f>IF(J2253="","",J2253+cat_offset)</f>
        <v/>
      </c>
      <c r="L2253" s="27">
        <f>IF(J2253="","",MAX(0,E2253-J2253)^2)</f>
        <v/>
      </c>
      <c r="M2253" s="27">
        <f>IF(J2253="","",MAX(0,E2253-(J2253+twcdh_off))^2)</f>
        <v/>
      </c>
      <c r="N2253" s="27">
        <f>IF(E2253="","",MAX(0,E2253-swcdh_thr)^2)</f>
        <v/>
      </c>
      <c r="O2253">
        <f>IF(K2253="","",ROUND(E2253-K2253,0))</f>
        <v/>
      </c>
      <c r="P2253">
        <f>IF(O2253="","",IF(O2253&gt;=1,O2253,0))</f>
        <v/>
      </c>
      <c r="Q2253" s="27">
        <f>IF(E2253="","",MAX(0,E2253-22))</f>
        <v/>
      </c>
      <c r="R2253" s="27">
        <f>IF(H2253=1,E2253,"")</f>
        <v/>
      </c>
      <c r="S2253" s="27">
        <f>IF(AND(H2253=1,J2253&lt;&gt;""),E2253-J2253,"")</f>
        <v/>
      </c>
      <c r="T2253">
        <f>IF(G2253="","",MONTH(G2253))</f>
        <v/>
      </c>
    </row>
    <row r="2254">
      <c r="A2254" s="24" t="n">
        <v>2020</v>
      </c>
      <c r="B2254" s="24" t="n">
        <v>4</v>
      </c>
      <c r="C2254" s="24" t="n">
        <v>3</v>
      </c>
      <c r="D2254" s="24" t="n">
        <v>21</v>
      </c>
      <c r="E2254" s="24" t="n">
        <v>12.07</v>
      </c>
      <c r="F2254" s="25">
        <f>IF($E2254="","",DATE(IF($A2254="",nominal_year,$A2254),$B2254,$C2254)+($D2254-IF(LEFT(hour_conv,1)="1",1,0))/24)</f>
        <v/>
      </c>
      <c r="G2254" s="26">
        <f>IF(F2254="","",INT(F2254))</f>
        <v/>
      </c>
      <c r="H2254">
        <f>IF(G2254="","",IF(AND(MONTH(G2254)*100+DAY(G2254)&gt;=season_lo,MONTH(G2254)*100+DAY(G2254)&lt;=season_hi),1,0))</f>
        <v/>
      </c>
      <c r="I2254">
        <f>IF(G2254="","",G2254-first_day+1)</f>
        <v/>
      </c>
      <c r="J2254" s="27">
        <f>IF(I2254="","",INDEX(Daily!$J$2:$J$421,I2254))</f>
        <v/>
      </c>
      <c r="K2254" s="27">
        <f>IF(J2254="","",J2254+cat_offset)</f>
        <v/>
      </c>
      <c r="L2254" s="27">
        <f>IF(J2254="","",MAX(0,E2254-J2254)^2)</f>
        <v/>
      </c>
      <c r="M2254" s="27">
        <f>IF(J2254="","",MAX(0,E2254-(J2254+twcdh_off))^2)</f>
        <v/>
      </c>
      <c r="N2254" s="27">
        <f>IF(E2254="","",MAX(0,E2254-swcdh_thr)^2)</f>
        <v/>
      </c>
      <c r="O2254">
        <f>IF(K2254="","",ROUND(E2254-K2254,0))</f>
        <v/>
      </c>
      <c r="P2254">
        <f>IF(O2254="","",IF(O2254&gt;=1,O2254,0))</f>
        <v/>
      </c>
      <c r="Q2254" s="27">
        <f>IF(E2254="","",MAX(0,E2254-22))</f>
        <v/>
      </c>
      <c r="R2254" s="27">
        <f>IF(H2254=1,E2254,"")</f>
        <v/>
      </c>
      <c r="S2254" s="27">
        <f>IF(AND(H2254=1,J2254&lt;&gt;""),E2254-J2254,"")</f>
        <v/>
      </c>
      <c r="T2254">
        <f>IF(G2254="","",MONTH(G2254))</f>
        <v/>
      </c>
    </row>
    <row r="2255">
      <c r="A2255" s="24" t="n">
        <v>2020</v>
      </c>
      <c r="B2255" s="24" t="n">
        <v>4</v>
      </c>
      <c r="C2255" s="24" t="n">
        <v>3</v>
      </c>
      <c r="D2255" s="24" t="n">
        <v>22</v>
      </c>
      <c r="E2255" s="24" t="n">
        <v>11.82</v>
      </c>
      <c r="F2255" s="25">
        <f>IF($E2255="","",DATE(IF($A2255="",nominal_year,$A2255),$B2255,$C2255)+($D2255-IF(LEFT(hour_conv,1)="1",1,0))/24)</f>
        <v/>
      </c>
      <c r="G2255" s="26">
        <f>IF(F2255="","",INT(F2255))</f>
        <v/>
      </c>
      <c r="H2255">
        <f>IF(G2255="","",IF(AND(MONTH(G2255)*100+DAY(G2255)&gt;=season_lo,MONTH(G2255)*100+DAY(G2255)&lt;=season_hi),1,0))</f>
        <v/>
      </c>
      <c r="I2255">
        <f>IF(G2255="","",G2255-first_day+1)</f>
        <v/>
      </c>
      <c r="J2255" s="27">
        <f>IF(I2255="","",INDEX(Daily!$J$2:$J$421,I2255))</f>
        <v/>
      </c>
      <c r="K2255" s="27">
        <f>IF(J2255="","",J2255+cat_offset)</f>
        <v/>
      </c>
      <c r="L2255" s="27">
        <f>IF(J2255="","",MAX(0,E2255-J2255)^2)</f>
        <v/>
      </c>
      <c r="M2255" s="27">
        <f>IF(J2255="","",MAX(0,E2255-(J2255+twcdh_off))^2)</f>
        <v/>
      </c>
      <c r="N2255" s="27">
        <f>IF(E2255="","",MAX(0,E2255-swcdh_thr)^2)</f>
        <v/>
      </c>
      <c r="O2255">
        <f>IF(K2255="","",ROUND(E2255-K2255,0))</f>
        <v/>
      </c>
      <c r="P2255">
        <f>IF(O2255="","",IF(O2255&gt;=1,O2255,0))</f>
        <v/>
      </c>
      <c r="Q2255" s="27">
        <f>IF(E2255="","",MAX(0,E2255-22))</f>
        <v/>
      </c>
      <c r="R2255" s="27">
        <f>IF(H2255=1,E2255,"")</f>
        <v/>
      </c>
      <c r="S2255" s="27">
        <f>IF(AND(H2255=1,J2255&lt;&gt;""),E2255-J2255,"")</f>
        <v/>
      </c>
      <c r="T2255">
        <f>IF(G2255="","",MONTH(G2255))</f>
        <v/>
      </c>
    </row>
    <row r="2256">
      <c r="A2256" s="24" t="n">
        <v>2020</v>
      </c>
      <c r="B2256" s="24" t="n">
        <v>4</v>
      </c>
      <c r="C2256" s="24" t="n">
        <v>3</v>
      </c>
      <c r="D2256" s="24" t="n">
        <v>23</v>
      </c>
      <c r="E2256" s="24" t="n">
        <v>10.34</v>
      </c>
      <c r="F2256" s="25">
        <f>IF($E2256="","",DATE(IF($A2256="",nominal_year,$A2256),$B2256,$C2256)+($D2256-IF(LEFT(hour_conv,1)="1",1,0))/24)</f>
        <v/>
      </c>
      <c r="G2256" s="26">
        <f>IF(F2256="","",INT(F2256))</f>
        <v/>
      </c>
      <c r="H2256">
        <f>IF(G2256="","",IF(AND(MONTH(G2256)*100+DAY(G2256)&gt;=season_lo,MONTH(G2256)*100+DAY(G2256)&lt;=season_hi),1,0))</f>
        <v/>
      </c>
      <c r="I2256">
        <f>IF(G2256="","",G2256-first_day+1)</f>
        <v/>
      </c>
      <c r="J2256" s="27">
        <f>IF(I2256="","",INDEX(Daily!$J$2:$J$421,I2256))</f>
        <v/>
      </c>
      <c r="K2256" s="27">
        <f>IF(J2256="","",J2256+cat_offset)</f>
        <v/>
      </c>
      <c r="L2256" s="27">
        <f>IF(J2256="","",MAX(0,E2256-J2256)^2)</f>
        <v/>
      </c>
      <c r="M2256" s="27">
        <f>IF(J2256="","",MAX(0,E2256-(J2256+twcdh_off))^2)</f>
        <v/>
      </c>
      <c r="N2256" s="27">
        <f>IF(E2256="","",MAX(0,E2256-swcdh_thr)^2)</f>
        <v/>
      </c>
      <c r="O2256">
        <f>IF(K2256="","",ROUND(E2256-K2256,0))</f>
        <v/>
      </c>
      <c r="P2256">
        <f>IF(O2256="","",IF(O2256&gt;=1,O2256,0))</f>
        <v/>
      </c>
      <c r="Q2256" s="27">
        <f>IF(E2256="","",MAX(0,E2256-22))</f>
        <v/>
      </c>
      <c r="R2256" s="27">
        <f>IF(H2256=1,E2256,"")</f>
        <v/>
      </c>
      <c r="S2256" s="27">
        <f>IF(AND(H2256=1,J2256&lt;&gt;""),E2256-J2256,"")</f>
        <v/>
      </c>
      <c r="T2256">
        <f>IF(G2256="","",MONTH(G2256))</f>
        <v/>
      </c>
    </row>
    <row r="2257">
      <c r="A2257" s="24" t="n">
        <v>2020</v>
      </c>
      <c r="B2257" s="24" t="n">
        <v>4</v>
      </c>
      <c r="C2257" s="24" t="n">
        <v>3</v>
      </c>
      <c r="D2257" s="24" t="n">
        <v>24</v>
      </c>
      <c r="E2257" s="24" t="n">
        <v>9.220000000000001</v>
      </c>
      <c r="F2257" s="25">
        <f>IF($E2257="","",DATE(IF($A2257="",nominal_year,$A2257),$B2257,$C2257)+($D2257-IF(LEFT(hour_conv,1)="1",1,0))/24)</f>
        <v/>
      </c>
      <c r="G2257" s="26">
        <f>IF(F2257="","",INT(F2257))</f>
        <v/>
      </c>
      <c r="H2257">
        <f>IF(G2257="","",IF(AND(MONTH(G2257)*100+DAY(G2257)&gt;=season_lo,MONTH(G2257)*100+DAY(G2257)&lt;=season_hi),1,0))</f>
        <v/>
      </c>
      <c r="I2257">
        <f>IF(G2257="","",G2257-first_day+1)</f>
        <v/>
      </c>
      <c r="J2257" s="27">
        <f>IF(I2257="","",INDEX(Daily!$J$2:$J$421,I2257))</f>
        <v/>
      </c>
      <c r="K2257" s="27">
        <f>IF(J2257="","",J2257+cat_offset)</f>
        <v/>
      </c>
      <c r="L2257" s="27">
        <f>IF(J2257="","",MAX(0,E2257-J2257)^2)</f>
        <v/>
      </c>
      <c r="M2257" s="27">
        <f>IF(J2257="","",MAX(0,E2257-(J2257+twcdh_off))^2)</f>
        <v/>
      </c>
      <c r="N2257" s="27">
        <f>IF(E2257="","",MAX(0,E2257-swcdh_thr)^2)</f>
        <v/>
      </c>
      <c r="O2257">
        <f>IF(K2257="","",ROUND(E2257-K2257,0))</f>
        <v/>
      </c>
      <c r="P2257">
        <f>IF(O2257="","",IF(O2257&gt;=1,O2257,0))</f>
        <v/>
      </c>
      <c r="Q2257" s="27">
        <f>IF(E2257="","",MAX(0,E2257-22))</f>
        <v/>
      </c>
      <c r="R2257" s="27">
        <f>IF(H2257=1,E2257,"")</f>
        <v/>
      </c>
      <c r="S2257" s="27">
        <f>IF(AND(H2257=1,J2257&lt;&gt;""),E2257-J2257,"")</f>
        <v/>
      </c>
      <c r="T2257">
        <f>IF(G2257="","",MONTH(G2257))</f>
        <v/>
      </c>
    </row>
    <row r="2258">
      <c r="A2258" s="24" t="n">
        <v>2020</v>
      </c>
      <c r="B2258" s="24" t="n">
        <v>4</v>
      </c>
      <c r="C2258" s="24" t="n">
        <v>4</v>
      </c>
      <c r="D2258" s="24" t="n">
        <v>1</v>
      </c>
      <c r="E2258" s="24" t="n">
        <v>8.210000000000001</v>
      </c>
      <c r="F2258" s="25">
        <f>IF($E2258="","",DATE(IF($A2258="",nominal_year,$A2258),$B2258,$C2258)+($D2258-IF(LEFT(hour_conv,1)="1",1,0))/24)</f>
        <v/>
      </c>
      <c r="G2258" s="26">
        <f>IF(F2258="","",INT(F2258))</f>
        <v/>
      </c>
      <c r="H2258">
        <f>IF(G2258="","",IF(AND(MONTH(G2258)*100+DAY(G2258)&gt;=season_lo,MONTH(G2258)*100+DAY(G2258)&lt;=season_hi),1,0))</f>
        <v/>
      </c>
      <c r="I2258">
        <f>IF(G2258="","",G2258-first_day+1)</f>
        <v/>
      </c>
      <c r="J2258" s="27">
        <f>IF(I2258="","",INDEX(Daily!$J$2:$J$421,I2258))</f>
        <v/>
      </c>
      <c r="K2258" s="27">
        <f>IF(J2258="","",J2258+cat_offset)</f>
        <v/>
      </c>
      <c r="L2258" s="27">
        <f>IF(J2258="","",MAX(0,E2258-J2258)^2)</f>
        <v/>
      </c>
      <c r="M2258" s="27">
        <f>IF(J2258="","",MAX(0,E2258-(J2258+twcdh_off))^2)</f>
        <v/>
      </c>
      <c r="N2258" s="27">
        <f>IF(E2258="","",MAX(0,E2258-swcdh_thr)^2)</f>
        <v/>
      </c>
      <c r="O2258">
        <f>IF(K2258="","",ROUND(E2258-K2258,0))</f>
        <v/>
      </c>
      <c r="P2258">
        <f>IF(O2258="","",IF(O2258&gt;=1,O2258,0))</f>
        <v/>
      </c>
      <c r="Q2258" s="27">
        <f>IF(E2258="","",MAX(0,E2258-22))</f>
        <v/>
      </c>
      <c r="R2258" s="27">
        <f>IF(H2258=1,E2258,"")</f>
        <v/>
      </c>
      <c r="S2258" s="27">
        <f>IF(AND(H2258=1,J2258&lt;&gt;""),E2258-J2258,"")</f>
        <v/>
      </c>
      <c r="T2258">
        <f>IF(G2258="","",MONTH(G2258))</f>
        <v/>
      </c>
    </row>
    <row r="2259">
      <c r="A2259" s="24" t="n">
        <v>2020</v>
      </c>
      <c r="B2259" s="24" t="n">
        <v>4</v>
      </c>
      <c r="C2259" s="24" t="n">
        <v>4</v>
      </c>
      <c r="D2259" s="24" t="n">
        <v>2</v>
      </c>
      <c r="E2259" s="24" t="n">
        <v>7.78</v>
      </c>
      <c r="F2259" s="25">
        <f>IF($E2259="","",DATE(IF($A2259="",nominal_year,$A2259),$B2259,$C2259)+($D2259-IF(LEFT(hour_conv,1)="1",1,0))/24)</f>
        <v/>
      </c>
      <c r="G2259" s="26">
        <f>IF(F2259="","",INT(F2259))</f>
        <v/>
      </c>
      <c r="H2259">
        <f>IF(G2259="","",IF(AND(MONTH(G2259)*100+DAY(G2259)&gt;=season_lo,MONTH(G2259)*100+DAY(G2259)&lt;=season_hi),1,0))</f>
        <v/>
      </c>
      <c r="I2259">
        <f>IF(G2259="","",G2259-first_day+1)</f>
        <v/>
      </c>
      <c r="J2259" s="27">
        <f>IF(I2259="","",INDEX(Daily!$J$2:$J$421,I2259))</f>
        <v/>
      </c>
      <c r="K2259" s="27">
        <f>IF(J2259="","",J2259+cat_offset)</f>
        <v/>
      </c>
      <c r="L2259" s="27">
        <f>IF(J2259="","",MAX(0,E2259-J2259)^2)</f>
        <v/>
      </c>
      <c r="M2259" s="27">
        <f>IF(J2259="","",MAX(0,E2259-(J2259+twcdh_off))^2)</f>
        <v/>
      </c>
      <c r="N2259" s="27">
        <f>IF(E2259="","",MAX(0,E2259-swcdh_thr)^2)</f>
        <v/>
      </c>
      <c r="O2259">
        <f>IF(K2259="","",ROUND(E2259-K2259,0))</f>
        <v/>
      </c>
      <c r="P2259">
        <f>IF(O2259="","",IF(O2259&gt;=1,O2259,0))</f>
        <v/>
      </c>
      <c r="Q2259" s="27">
        <f>IF(E2259="","",MAX(0,E2259-22))</f>
        <v/>
      </c>
      <c r="R2259" s="27">
        <f>IF(H2259=1,E2259,"")</f>
        <v/>
      </c>
      <c r="S2259" s="27">
        <f>IF(AND(H2259=1,J2259&lt;&gt;""),E2259-J2259,"")</f>
        <v/>
      </c>
      <c r="T2259">
        <f>IF(G2259="","",MONTH(G2259))</f>
        <v/>
      </c>
    </row>
    <row r="2260">
      <c r="A2260" s="24" t="n">
        <v>2020</v>
      </c>
      <c r="B2260" s="24" t="n">
        <v>4</v>
      </c>
      <c r="C2260" s="24" t="n">
        <v>4</v>
      </c>
      <c r="D2260" s="24" t="n">
        <v>3</v>
      </c>
      <c r="E2260" s="24" t="n">
        <v>7.13</v>
      </c>
      <c r="F2260" s="25">
        <f>IF($E2260="","",DATE(IF($A2260="",nominal_year,$A2260),$B2260,$C2260)+($D2260-IF(LEFT(hour_conv,1)="1",1,0))/24)</f>
        <v/>
      </c>
      <c r="G2260" s="26">
        <f>IF(F2260="","",INT(F2260))</f>
        <v/>
      </c>
      <c r="H2260">
        <f>IF(G2260="","",IF(AND(MONTH(G2260)*100+DAY(G2260)&gt;=season_lo,MONTH(G2260)*100+DAY(G2260)&lt;=season_hi),1,0))</f>
        <v/>
      </c>
      <c r="I2260">
        <f>IF(G2260="","",G2260-first_day+1)</f>
        <v/>
      </c>
      <c r="J2260" s="27">
        <f>IF(I2260="","",INDEX(Daily!$J$2:$J$421,I2260))</f>
        <v/>
      </c>
      <c r="K2260" s="27">
        <f>IF(J2260="","",J2260+cat_offset)</f>
        <v/>
      </c>
      <c r="L2260" s="27">
        <f>IF(J2260="","",MAX(0,E2260-J2260)^2)</f>
        <v/>
      </c>
      <c r="M2260" s="27">
        <f>IF(J2260="","",MAX(0,E2260-(J2260+twcdh_off))^2)</f>
        <v/>
      </c>
      <c r="N2260" s="27">
        <f>IF(E2260="","",MAX(0,E2260-swcdh_thr)^2)</f>
        <v/>
      </c>
      <c r="O2260">
        <f>IF(K2260="","",ROUND(E2260-K2260,0))</f>
        <v/>
      </c>
      <c r="P2260">
        <f>IF(O2260="","",IF(O2260&gt;=1,O2260,0))</f>
        <v/>
      </c>
      <c r="Q2260" s="27">
        <f>IF(E2260="","",MAX(0,E2260-22))</f>
        <v/>
      </c>
      <c r="R2260" s="27">
        <f>IF(H2260=1,E2260,"")</f>
        <v/>
      </c>
      <c r="S2260" s="27">
        <f>IF(AND(H2260=1,J2260&lt;&gt;""),E2260-J2260,"")</f>
        <v/>
      </c>
      <c r="T2260">
        <f>IF(G2260="","",MONTH(G2260))</f>
        <v/>
      </c>
    </row>
    <row r="2261">
      <c r="A2261" s="24" t="n">
        <v>2020</v>
      </c>
      <c r="B2261" s="24" t="n">
        <v>4</v>
      </c>
      <c r="C2261" s="24" t="n">
        <v>4</v>
      </c>
      <c r="D2261" s="24" t="n">
        <v>4</v>
      </c>
      <c r="E2261" s="24" t="n">
        <v>7.08</v>
      </c>
      <c r="F2261" s="25">
        <f>IF($E2261="","",DATE(IF($A2261="",nominal_year,$A2261),$B2261,$C2261)+($D2261-IF(LEFT(hour_conv,1)="1",1,0))/24)</f>
        <v/>
      </c>
      <c r="G2261" s="26">
        <f>IF(F2261="","",INT(F2261))</f>
        <v/>
      </c>
      <c r="H2261">
        <f>IF(G2261="","",IF(AND(MONTH(G2261)*100+DAY(G2261)&gt;=season_lo,MONTH(G2261)*100+DAY(G2261)&lt;=season_hi),1,0))</f>
        <v/>
      </c>
      <c r="I2261">
        <f>IF(G2261="","",G2261-first_day+1)</f>
        <v/>
      </c>
      <c r="J2261" s="27">
        <f>IF(I2261="","",INDEX(Daily!$J$2:$J$421,I2261))</f>
        <v/>
      </c>
      <c r="K2261" s="27">
        <f>IF(J2261="","",J2261+cat_offset)</f>
        <v/>
      </c>
      <c r="L2261" s="27">
        <f>IF(J2261="","",MAX(0,E2261-J2261)^2)</f>
        <v/>
      </c>
      <c r="M2261" s="27">
        <f>IF(J2261="","",MAX(0,E2261-(J2261+twcdh_off))^2)</f>
        <v/>
      </c>
      <c r="N2261" s="27">
        <f>IF(E2261="","",MAX(0,E2261-swcdh_thr)^2)</f>
        <v/>
      </c>
      <c r="O2261">
        <f>IF(K2261="","",ROUND(E2261-K2261,0))</f>
        <v/>
      </c>
      <c r="P2261">
        <f>IF(O2261="","",IF(O2261&gt;=1,O2261,0))</f>
        <v/>
      </c>
      <c r="Q2261" s="27">
        <f>IF(E2261="","",MAX(0,E2261-22))</f>
        <v/>
      </c>
      <c r="R2261" s="27">
        <f>IF(H2261=1,E2261,"")</f>
        <v/>
      </c>
      <c r="S2261" s="27">
        <f>IF(AND(H2261=1,J2261&lt;&gt;""),E2261-J2261,"")</f>
        <v/>
      </c>
      <c r="T2261">
        <f>IF(G2261="","",MONTH(G2261))</f>
        <v/>
      </c>
    </row>
    <row r="2262">
      <c r="A2262" s="24" t="n">
        <v>2020</v>
      </c>
      <c r="B2262" s="24" t="n">
        <v>4</v>
      </c>
      <c r="C2262" s="24" t="n">
        <v>4</v>
      </c>
      <c r="D2262" s="24" t="n">
        <v>5</v>
      </c>
      <c r="E2262" s="24" t="n">
        <v>6.47</v>
      </c>
      <c r="F2262" s="25">
        <f>IF($E2262="","",DATE(IF($A2262="",nominal_year,$A2262),$B2262,$C2262)+($D2262-IF(LEFT(hour_conv,1)="1",1,0))/24)</f>
        <v/>
      </c>
      <c r="G2262" s="26">
        <f>IF(F2262="","",INT(F2262))</f>
        <v/>
      </c>
      <c r="H2262">
        <f>IF(G2262="","",IF(AND(MONTH(G2262)*100+DAY(G2262)&gt;=season_lo,MONTH(G2262)*100+DAY(G2262)&lt;=season_hi),1,0))</f>
        <v/>
      </c>
      <c r="I2262">
        <f>IF(G2262="","",G2262-first_day+1)</f>
        <v/>
      </c>
      <c r="J2262" s="27">
        <f>IF(I2262="","",INDEX(Daily!$J$2:$J$421,I2262))</f>
        <v/>
      </c>
      <c r="K2262" s="27">
        <f>IF(J2262="","",J2262+cat_offset)</f>
        <v/>
      </c>
      <c r="L2262" s="27">
        <f>IF(J2262="","",MAX(0,E2262-J2262)^2)</f>
        <v/>
      </c>
      <c r="M2262" s="27">
        <f>IF(J2262="","",MAX(0,E2262-(J2262+twcdh_off))^2)</f>
        <v/>
      </c>
      <c r="N2262" s="27">
        <f>IF(E2262="","",MAX(0,E2262-swcdh_thr)^2)</f>
        <v/>
      </c>
      <c r="O2262">
        <f>IF(K2262="","",ROUND(E2262-K2262,0))</f>
        <v/>
      </c>
      <c r="P2262">
        <f>IF(O2262="","",IF(O2262&gt;=1,O2262,0))</f>
        <v/>
      </c>
      <c r="Q2262" s="27">
        <f>IF(E2262="","",MAX(0,E2262-22))</f>
        <v/>
      </c>
      <c r="R2262" s="27">
        <f>IF(H2262=1,E2262,"")</f>
        <v/>
      </c>
      <c r="S2262" s="27">
        <f>IF(AND(H2262=1,J2262&lt;&gt;""),E2262-J2262,"")</f>
        <v/>
      </c>
      <c r="T2262">
        <f>IF(G2262="","",MONTH(G2262))</f>
        <v/>
      </c>
    </row>
    <row r="2263">
      <c r="A2263" s="24" t="n">
        <v>2020</v>
      </c>
      <c r="B2263" s="24" t="n">
        <v>4</v>
      </c>
      <c r="C2263" s="24" t="n">
        <v>4</v>
      </c>
      <c r="D2263" s="24" t="n">
        <v>6</v>
      </c>
      <c r="E2263" s="24" t="n">
        <v>7.58</v>
      </c>
      <c r="F2263" s="25">
        <f>IF($E2263="","",DATE(IF($A2263="",nominal_year,$A2263),$B2263,$C2263)+($D2263-IF(LEFT(hour_conv,1)="1",1,0))/24)</f>
        <v/>
      </c>
      <c r="G2263" s="26">
        <f>IF(F2263="","",INT(F2263))</f>
        <v/>
      </c>
      <c r="H2263">
        <f>IF(G2263="","",IF(AND(MONTH(G2263)*100+DAY(G2263)&gt;=season_lo,MONTH(G2263)*100+DAY(G2263)&lt;=season_hi),1,0))</f>
        <v/>
      </c>
      <c r="I2263">
        <f>IF(G2263="","",G2263-first_day+1)</f>
        <v/>
      </c>
      <c r="J2263" s="27">
        <f>IF(I2263="","",INDEX(Daily!$J$2:$J$421,I2263))</f>
        <v/>
      </c>
      <c r="K2263" s="27">
        <f>IF(J2263="","",J2263+cat_offset)</f>
        <v/>
      </c>
      <c r="L2263" s="27">
        <f>IF(J2263="","",MAX(0,E2263-J2263)^2)</f>
        <v/>
      </c>
      <c r="M2263" s="27">
        <f>IF(J2263="","",MAX(0,E2263-(J2263+twcdh_off))^2)</f>
        <v/>
      </c>
      <c r="N2263" s="27">
        <f>IF(E2263="","",MAX(0,E2263-swcdh_thr)^2)</f>
        <v/>
      </c>
      <c r="O2263">
        <f>IF(K2263="","",ROUND(E2263-K2263,0))</f>
        <v/>
      </c>
      <c r="P2263">
        <f>IF(O2263="","",IF(O2263&gt;=1,O2263,0))</f>
        <v/>
      </c>
      <c r="Q2263" s="27">
        <f>IF(E2263="","",MAX(0,E2263-22))</f>
        <v/>
      </c>
      <c r="R2263" s="27">
        <f>IF(H2263=1,E2263,"")</f>
        <v/>
      </c>
      <c r="S2263" s="27">
        <f>IF(AND(H2263=1,J2263&lt;&gt;""),E2263-J2263,"")</f>
        <v/>
      </c>
      <c r="T2263">
        <f>IF(G2263="","",MONTH(G2263))</f>
        <v/>
      </c>
    </row>
    <row r="2264">
      <c r="A2264" s="24" t="n">
        <v>2020</v>
      </c>
      <c r="B2264" s="24" t="n">
        <v>4</v>
      </c>
      <c r="C2264" s="24" t="n">
        <v>4</v>
      </c>
      <c r="D2264" s="24" t="n">
        <v>7</v>
      </c>
      <c r="E2264" s="24" t="n">
        <v>8.960000000000001</v>
      </c>
      <c r="F2264" s="25">
        <f>IF($E2264="","",DATE(IF($A2264="",nominal_year,$A2264),$B2264,$C2264)+($D2264-IF(LEFT(hour_conv,1)="1",1,0))/24)</f>
        <v/>
      </c>
      <c r="G2264" s="26">
        <f>IF(F2264="","",INT(F2264))</f>
        <v/>
      </c>
      <c r="H2264">
        <f>IF(G2264="","",IF(AND(MONTH(G2264)*100+DAY(G2264)&gt;=season_lo,MONTH(G2264)*100+DAY(G2264)&lt;=season_hi),1,0))</f>
        <v/>
      </c>
      <c r="I2264">
        <f>IF(G2264="","",G2264-first_day+1)</f>
        <v/>
      </c>
      <c r="J2264" s="27">
        <f>IF(I2264="","",INDEX(Daily!$J$2:$J$421,I2264))</f>
        <v/>
      </c>
      <c r="K2264" s="27">
        <f>IF(J2264="","",J2264+cat_offset)</f>
        <v/>
      </c>
      <c r="L2264" s="27">
        <f>IF(J2264="","",MAX(0,E2264-J2264)^2)</f>
        <v/>
      </c>
      <c r="M2264" s="27">
        <f>IF(J2264="","",MAX(0,E2264-(J2264+twcdh_off))^2)</f>
        <v/>
      </c>
      <c r="N2264" s="27">
        <f>IF(E2264="","",MAX(0,E2264-swcdh_thr)^2)</f>
        <v/>
      </c>
      <c r="O2264">
        <f>IF(K2264="","",ROUND(E2264-K2264,0))</f>
        <v/>
      </c>
      <c r="P2264">
        <f>IF(O2264="","",IF(O2264&gt;=1,O2264,0))</f>
        <v/>
      </c>
      <c r="Q2264" s="27">
        <f>IF(E2264="","",MAX(0,E2264-22))</f>
        <v/>
      </c>
      <c r="R2264" s="27">
        <f>IF(H2264=1,E2264,"")</f>
        <v/>
      </c>
      <c r="S2264" s="27">
        <f>IF(AND(H2264=1,J2264&lt;&gt;""),E2264-J2264,"")</f>
        <v/>
      </c>
      <c r="T2264">
        <f>IF(G2264="","",MONTH(G2264))</f>
        <v/>
      </c>
    </row>
    <row r="2265">
      <c r="A2265" s="24" t="n">
        <v>2020</v>
      </c>
      <c r="B2265" s="24" t="n">
        <v>4</v>
      </c>
      <c r="C2265" s="24" t="n">
        <v>4</v>
      </c>
      <c r="D2265" s="24" t="n">
        <v>8</v>
      </c>
      <c r="E2265" s="24" t="n">
        <v>8.800000000000001</v>
      </c>
      <c r="F2265" s="25">
        <f>IF($E2265="","",DATE(IF($A2265="",nominal_year,$A2265),$B2265,$C2265)+($D2265-IF(LEFT(hour_conv,1)="1",1,0))/24)</f>
        <v/>
      </c>
      <c r="G2265" s="26">
        <f>IF(F2265="","",INT(F2265))</f>
        <v/>
      </c>
      <c r="H2265">
        <f>IF(G2265="","",IF(AND(MONTH(G2265)*100+DAY(G2265)&gt;=season_lo,MONTH(G2265)*100+DAY(G2265)&lt;=season_hi),1,0))</f>
        <v/>
      </c>
      <c r="I2265">
        <f>IF(G2265="","",G2265-first_day+1)</f>
        <v/>
      </c>
      <c r="J2265" s="27">
        <f>IF(I2265="","",INDEX(Daily!$J$2:$J$421,I2265))</f>
        <v/>
      </c>
      <c r="K2265" s="27">
        <f>IF(J2265="","",J2265+cat_offset)</f>
        <v/>
      </c>
      <c r="L2265" s="27">
        <f>IF(J2265="","",MAX(0,E2265-J2265)^2)</f>
        <v/>
      </c>
      <c r="M2265" s="27">
        <f>IF(J2265="","",MAX(0,E2265-(J2265+twcdh_off))^2)</f>
        <v/>
      </c>
      <c r="N2265" s="27">
        <f>IF(E2265="","",MAX(0,E2265-swcdh_thr)^2)</f>
        <v/>
      </c>
      <c r="O2265">
        <f>IF(K2265="","",ROUND(E2265-K2265,0))</f>
        <v/>
      </c>
      <c r="P2265">
        <f>IF(O2265="","",IF(O2265&gt;=1,O2265,0))</f>
        <v/>
      </c>
      <c r="Q2265" s="27">
        <f>IF(E2265="","",MAX(0,E2265-22))</f>
        <v/>
      </c>
      <c r="R2265" s="27">
        <f>IF(H2265=1,E2265,"")</f>
        <v/>
      </c>
      <c r="S2265" s="27">
        <f>IF(AND(H2265=1,J2265&lt;&gt;""),E2265-J2265,"")</f>
        <v/>
      </c>
      <c r="T2265">
        <f>IF(G2265="","",MONTH(G2265))</f>
        <v/>
      </c>
    </row>
    <row r="2266">
      <c r="A2266" s="24" t="n">
        <v>2020</v>
      </c>
      <c r="B2266" s="24" t="n">
        <v>4</v>
      </c>
      <c r="C2266" s="24" t="n">
        <v>4</v>
      </c>
      <c r="D2266" s="24" t="n">
        <v>9</v>
      </c>
      <c r="E2266" s="24" t="n">
        <v>10.02</v>
      </c>
      <c r="F2266" s="25">
        <f>IF($E2266="","",DATE(IF($A2266="",nominal_year,$A2266),$B2266,$C2266)+($D2266-IF(LEFT(hour_conv,1)="1",1,0))/24)</f>
        <v/>
      </c>
      <c r="G2266" s="26">
        <f>IF(F2266="","",INT(F2266))</f>
        <v/>
      </c>
      <c r="H2266">
        <f>IF(G2266="","",IF(AND(MONTH(G2266)*100+DAY(G2266)&gt;=season_lo,MONTH(G2266)*100+DAY(G2266)&lt;=season_hi),1,0))</f>
        <v/>
      </c>
      <c r="I2266">
        <f>IF(G2266="","",G2266-first_day+1)</f>
        <v/>
      </c>
      <c r="J2266" s="27">
        <f>IF(I2266="","",INDEX(Daily!$J$2:$J$421,I2266))</f>
        <v/>
      </c>
      <c r="K2266" s="27">
        <f>IF(J2266="","",J2266+cat_offset)</f>
        <v/>
      </c>
      <c r="L2266" s="27">
        <f>IF(J2266="","",MAX(0,E2266-J2266)^2)</f>
        <v/>
      </c>
      <c r="M2266" s="27">
        <f>IF(J2266="","",MAX(0,E2266-(J2266+twcdh_off))^2)</f>
        <v/>
      </c>
      <c r="N2266" s="27">
        <f>IF(E2266="","",MAX(0,E2266-swcdh_thr)^2)</f>
        <v/>
      </c>
      <c r="O2266">
        <f>IF(K2266="","",ROUND(E2266-K2266,0))</f>
        <v/>
      </c>
      <c r="P2266">
        <f>IF(O2266="","",IF(O2266&gt;=1,O2266,0))</f>
        <v/>
      </c>
      <c r="Q2266" s="27">
        <f>IF(E2266="","",MAX(0,E2266-22))</f>
        <v/>
      </c>
      <c r="R2266" s="27">
        <f>IF(H2266=1,E2266,"")</f>
        <v/>
      </c>
      <c r="S2266" s="27">
        <f>IF(AND(H2266=1,J2266&lt;&gt;""),E2266-J2266,"")</f>
        <v/>
      </c>
      <c r="T2266">
        <f>IF(G2266="","",MONTH(G2266))</f>
        <v/>
      </c>
    </row>
    <row r="2267">
      <c r="A2267" s="24" t="n">
        <v>2020</v>
      </c>
      <c r="B2267" s="24" t="n">
        <v>4</v>
      </c>
      <c r="C2267" s="24" t="n">
        <v>4</v>
      </c>
      <c r="D2267" s="24" t="n">
        <v>10</v>
      </c>
      <c r="E2267" s="24" t="n">
        <v>11.58</v>
      </c>
      <c r="F2267" s="25">
        <f>IF($E2267="","",DATE(IF($A2267="",nominal_year,$A2267),$B2267,$C2267)+($D2267-IF(LEFT(hour_conv,1)="1",1,0))/24)</f>
        <v/>
      </c>
      <c r="G2267" s="26">
        <f>IF(F2267="","",INT(F2267))</f>
        <v/>
      </c>
      <c r="H2267">
        <f>IF(G2267="","",IF(AND(MONTH(G2267)*100+DAY(G2267)&gt;=season_lo,MONTH(G2267)*100+DAY(G2267)&lt;=season_hi),1,0))</f>
        <v/>
      </c>
      <c r="I2267">
        <f>IF(G2267="","",G2267-first_day+1)</f>
        <v/>
      </c>
      <c r="J2267" s="27">
        <f>IF(I2267="","",INDEX(Daily!$J$2:$J$421,I2267))</f>
        <v/>
      </c>
      <c r="K2267" s="27">
        <f>IF(J2267="","",J2267+cat_offset)</f>
        <v/>
      </c>
      <c r="L2267" s="27">
        <f>IF(J2267="","",MAX(0,E2267-J2267)^2)</f>
        <v/>
      </c>
      <c r="M2267" s="27">
        <f>IF(J2267="","",MAX(0,E2267-(J2267+twcdh_off))^2)</f>
        <v/>
      </c>
      <c r="N2267" s="27">
        <f>IF(E2267="","",MAX(0,E2267-swcdh_thr)^2)</f>
        <v/>
      </c>
      <c r="O2267">
        <f>IF(K2267="","",ROUND(E2267-K2267,0))</f>
        <v/>
      </c>
      <c r="P2267">
        <f>IF(O2267="","",IF(O2267&gt;=1,O2267,0))</f>
        <v/>
      </c>
      <c r="Q2267" s="27">
        <f>IF(E2267="","",MAX(0,E2267-22))</f>
        <v/>
      </c>
      <c r="R2267" s="27">
        <f>IF(H2267=1,E2267,"")</f>
        <v/>
      </c>
      <c r="S2267" s="27">
        <f>IF(AND(H2267=1,J2267&lt;&gt;""),E2267-J2267,"")</f>
        <v/>
      </c>
      <c r="T2267">
        <f>IF(G2267="","",MONTH(G2267))</f>
        <v/>
      </c>
    </row>
    <row r="2268">
      <c r="A2268" s="24" t="n">
        <v>2020</v>
      </c>
      <c r="B2268" s="24" t="n">
        <v>4</v>
      </c>
      <c r="C2268" s="24" t="n">
        <v>4</v>
      </c>
      <c r="D2268" s="24" t="n">
        <v>11</v>
      </c>
      <c r="E2268" s="24" t="n">
        <v>12.75</v>
      </c>
      <c r="F2268" s="25">
        <f>IF($E2268="","",DATE(IF($A2268="",nominal_year,$A2268),$B2268,$C2268)+($D2268-IF(LEFT(hour_conv,1)="1",1,0))/24)</f>
        <v/>
      </c>
      <c r="G2268" s="26">
        <f>IF(F2268="","",INT(F2268))</f>
        <v/>
      </c>
      <c r="H2268">
        <f>IF(G2268="","",IF(AND(MONTH(G2268)*100+DAY(G2268)&gt;=season_lo,MONTH(G2268)*100+DAY(G2268)&lt;=season_hi),1,0))</f>
        <v/>
      </c>
      <c r="I2268">
        <f>IF(G2268="","",G2268-first_day+1)</f>
        <v/>
      </c>
      <c r="J2268" s="27">
        <f>IF(I2268="","",INDEX(Daily!$J$2:$J$421,I2268))</f>
        <v/>
      </c>
      <c r="K2268" s="27">
        <f>IF(J2268="","",J2268+cat_offset)</f>
        <v/>
      </c>
      <c r="L2268" s="27">
        <f>IF(J2268="","",MAX(0,E2268-J2268)^2)</f>
        <v/>
      </c>
      <c r="M2268" s="27">
        <f>IF(J2268="","",MAX(0,E2268-(J2268+twcdh_off))^2)</f>
        <v/>
      </c>
      <c r="N2268" s="27">
        <f>IF(E2268="","",MAX(0,E2268-swcdh_thr)^2)</f>
        <v/>
      </c>
      <c r="O2268">
        <f>IF(K2268="","",ROUND(E2268-K2268,0))</f>
        <v/>
      </c>
      <c r="P2268">
        <f>IF(O2268="","",IF(O2268&gt;=1,O2268,0))</f>
        <v/>
      </c>
      <c r="Q2268" s="27">
        <f>IF(E2268="","",MAX(0,E2268-22))</f>
        <v/>
      </c>
      <c r="R2268" s="27">
        <f>IF(H2268=1,E2268,"")</f>
        <v/>
      </c>
      <c r="S2268" s="27">
        <f>IF(AND(H2268=1,J2268&lt;&gt;""),E2268-J2268,"")</f>
        <v/>
      </c>
      <c r="T2268">
        <f>IF(G2268="","",MONTH(G2268))</f>
        <v/>
      </c>
    </row>
    <row r="2269">
      <c r="A2269" s="24" t="n">
        <v>2020</v>
      </c>
      <c r="B2269" s="24" t="n">
        <v>4</v>
      </c>
      <c r="C2269" s="24" t="n">
        <v>4</v>
      </c>
      <c r="D2269" s="24" t="n">
        <v>12</v>
      </c>
      <c r="E2269" s="24" t="n">
        <v>13.69</v>
      </c>
      <c r="F2269" s="25">
        <f>IF($E2269="","",DATE(IF($A2269="",nominal_year,$A2269),$B2269,$C2269)+($D2269-IF(LEFT(hour_conv,1)="1",1,0))/24)</f>
        <v/>
      </c>
      <c r="G2269" s="26">
        <f>IF(F2269="","",INT(F2269))</f>
        <v/>
      </c>
      <c r="H2269">
        <f>IF(G2269="","",IF(AND(MONTH(G2269)*100+DAY(G2269)&gt;=season_lo,MONTH(G2269)*100+DAY(G2269)&lt;=season_hi),1,0))</f>
        <v/>
      </c>
      <c r="I2269">
        <f>IF(G2269="","",G2269-first_day+1)</f>
        <v/>
      </c>
      <c r="J2269" s="27">
        <f>IF(I2269="","",INDEX(Daily!$J$2:$J$421,I2269))</f>
        <v/>
      </c>
      <c r="K2269" s="27">
        <f>IF(J2269="","",J2269+cat_offset)</f>
        <v/>
      </c>
      <c r="L2269" s="27">
        <f>IF(J2269="","",MAX(0,E2269-J2269)^2)</f>
        <v/>
      </c>
      <c r="M2269" s="27">
        <f>IF(J2269="","",MAX(0,E2269-(J2269+twcdh_off))^2)</f>
        <v/>
      </c>
      <c r="N2269" s="27">
        <f>IF(E2269="","",MAX(0,E2269-swcdh_thr)^2)</f>
        <v/>
      </c>
      <c r="O2269">
        <f>IF(K2269="","",ROUND(E2269-K2269,0))</f>
        <v/>
      </c>
      <c r="P2269">
        <f>IF(O2269="","",IF(O2269&gt;=1,O2269,0))</f>
        <v/>
      </c>
      <c r="Q2269" s="27">
        <f>IF(E2269="","",MAX(0,E2269-22))</f>
        <v/>
      </c>
      <c r="R2269" s="27">
        <f>IF(H2269=1,E2269,"")</f>
        <v/>
      </c>
      <c r="S2269" s="27">
        <f>IF(AND(H2269=1,J2269&lt;&gt;""),E2269-J2269,"")</f>
        <v/>
      </c>
      <c r="T2269">
        <f>IF(G2269="","",MONTH(G2269))</f>
        <v/>
      </c>
    </row>
    <row r="2270">
      <c r="A2270" s="24" t="n">
        <v>2020</v>
      </c>
      <c r="B2270" s="24" t="n">
        <v>4</v>
      </c>
      <c r="C2270" s="24" t="n">
        <v>4</v>
      </c>
      <c r="D2270" s="24" t="n">
        <v>13</v>
      </c>
      <c r="E2270" s="24" t="n">
        <v>13.71</v>
      </c>
      <c r="F2270" s="25">
        <f>IF($E2270="","",DATE(IF($A2270="",nominal_year,$A2270),$B2270,$C2270)+($D2270-IF(LEFT(hour_conv,1)="1",1,0))/24)</f>
        <v/>
      </c>
      <c r="G2270" s="26">
        <f>IF(F2270="","",INT(F2270))</f>
        <v/>
      </c>
      <c r="H2270">
        <f>IF(G2270="","",IF(AND(MONTH(G2270)*100+DAY(G2270)&gt;=season_lo,MONTH(G2270)*100+DAY(G2270)&lt;=season_hi),1,0))</f>
        <v/>
      </c>
      <c r="I2270">
        <f>IF(G2270="","",G2270-first_day+1)</f>
        <v/>
      </c>
      <c r="J2270" s="27">
        <f>IF(I2270="","",INDEX(Daily!$J$2:$J$421,I2270))</f>
        <v/>
      </c>
      <c r="K2270" s="27">
        <f>IF(J2270="","",J2270+cat_offset)</f>
        <v/>
      </c>
      <c r="L2270" s="27">
        <f>IF(J2270="","",MAX(0,E2270-J2270)^2)</f>
        <v/>
      </c>
      <c r="M2270" s="27">
        <f>IF(J2270="","",MAX(0,E2270-(J2270+twcdh_off))^2)</f>
        <v/>
      </c>
      <c r="N2270" s="27">
        <f>IF(E2270="","",MAX(0,E2270-swcdh_thr)^2)</f>
        <v/>
      </c>
      <c r="O2270">
        <f>IF(K2270="","",ROUND(E2270-K2270,0))</f>
        <v/>
      </c>
      <c r="P2270">
        <f>IF(O2270="","",IF(O2270&gt;=1,O2270,0))</f>
        <v/>
      </c>
      <c r="Q2270" s="27">
        <f>IF(E2270="","",MAX(0,E2270-22))</f>
        <v/>
      </c>
      <c r="R2270" s="27">
        <f>IF(H2270=1,E2270,"")</f>
        <v/>
      </c>
      <c r="S2270" s="27">
        <f>IF(AND(H2270=1,J2270&lt;&gt;""),E2270-J2270,"")</f>
        <v/>
      </c>
      <c r="T2270">
        <f>IF(G2270="","",MONTH(G2270))</f>
        <v/>
      </c>
    </row>
    <row r="2271">
      <c r="A2271" s="24" t="n">
        <v>2020</v>
      </c>
      <c r="B2271" s="24" t="n">
        <v>4</v>
      </c>
      <c r="C2271" s="24" t="n">
        <v>4</v>
      </c>
      <c r="D2271" s="24" t="n">
        <v>14</v>
      </c>
      <c r="E2271" s="24" t="n">
        <v>15.27</v>
      </c>
      <c r="F2271" s="25">
        <f>IF($E2271="","",DATE(IF($A2271="",nominal_year,$A2271),$B2271,$C2271)+($D2271-IF(LEFT(hour_conv,1)="1",1,0))/24)</f>
        <v/>
      </c>
      <c r="G2271" s="26">
        <f>IF(F2271="","",INT(F2271))</f>
        <v/>
      </c>
      <c r="H2271">
        <f>IF(G2271="","",IF(AND(MONTH(G2271)*100+DAY(G2271)&gt;=season_lo,MONTH(G2271)*100+DAY(G2271)&lt;=season_hi),1,0))</f>
        <v/>
      </c>
      <c r="I2271">
        <f>IF(G2271="","",G2271-first_day+1)</f>
        <v/>
      </c>
      <c r="J2271" s="27">
        <f>IF(I2271="","",INDEX(Daily!$J$2:$J$421,I2271))</f>
        <v/>
      </c>
      <c r="K2271" s="27">
        <f>IF(J2271="","",J2271+cat_offset)</f>
        <v/>
      </c>
      <c r="L2271" s="27">
        <f>IF(J2271="","",MAX(0,E2271-J2271)^2)</f>
        <v/>
      </c>
      <c r="M2271" s="27">
        <f>IF(J2271="","",MAX(0,E2271-(J2271+twcdh_off))^2)</f>
        <v/>
      </c>
      <c r="N2271" s="27">
        <f>IF(E2271="","",MAX(0,E2271-swcdh_thr)^2)</f>
        <v/>
      </c>
      <c r="O2271">
        <f>IF(K2271="","",ROUND(E2271-K2271,0))</f>
        <v/>
      </c>
      <c r="P2271">
        <f>IF(O2271="","",IF(O2271&gt;=1,O2271,0))</f>
        <v/>
      </c>
      <c r="Q2271" s="27">
        <f>IF(E2271="","",MAX(0,E2271-22))</f>
        <v/>
      </c>
      <c r="R2271" s="27">
        <f>IF(H2271=1,E2271,"")</f>
        <v/>
      </c>
      <c r="S2271" s="27">
        <f>IF(AND(H2271=1,J2271&lt;&gt;""),E2271-J2271,"")</f>
        <v/>
      </c>
      <c r="T2271">
        <f>IF(G2271="","",MONTH(G2271))</f>
        <v/>
      </c>
    </row>
    <row r="2272">
      <c r="A2272" s="24" t="n">
        <v>2020</v>
      </c>
      <c r="B2272" s="24" t="n">
        <v>4</v>
      </c>
      <c r="C2272" s="24" t="n">
        <v>4</v>
      </c>
      <c r="D2272" s="24" t="n">
        <v>15</v>
      </c>
      <c r="E2272" s="24" t="n">
        <v>15.04</v>
      </c>
      <c r="F2272" s="25">
        <f>IF($E2272="","",DATE(IF($A2272="",nominal_year,$A2272),$B2272,$C2272)+($D2272-IF(LEFT(hour_conv,1)="1",1,0))/24)</f>
        <v/>
      </c>
      <c r="G2272" s="26">
        <f>IF(F2272="","",INT(F2272))</f>
        <v/>
      </c>
      <c r="H2272">
        <f>IF(G2272="","",IF(AND(MONTH(G2272)*100+DAY(G2272)&gt;=season_lo,MONTH(G2272)*100+DAY(G2272)&lt;=season_hi),1,0))</f>
        <v/>
      </c>
      <c r="I2272">
        <f>IF(G2272="","",G2272-first_day+1)</f>
        <v/>
      </c>
      <c r="J2272" s="27">
        <f>IF(I2272="","",INDEX(Daily!$J$2:$J$421,I2272))</f>
        <v/>
      </c>
      <c r="K2272" s="27">
        <f>IF(J2272="","",J2272+cat_offset)</f>
        <v/>
      </c>
      <c r="L2272" s="27">
        <f>IF(J2272="","",MAX(0,E2272-J2272)^2)</f>
        <v/>
      </c>
      <c r="M2272" s="27">
        <f>IF(J2272="","",MAX(0,E2272-(J2272+twcdh_off))^2)</f>
        <v/>
      </c>
      <c r="N2272" s="27">
        <f>IF(E2272="","",MAX(0,E2272-swcdh_thr)^2)</f>
        <v/>
      </c>
      <c r="O2272">
        <f>IF(K2272="","",ROUND(E2272-K2272,0))</f>
        <v/>
      </c>
      <c r="P2272">
        <f>IF(O2272="","",IF(O2272&gt;=1,O2272,0))</f>
        <v/>
      </c>
      <c r="Q2272" s="27">
        <f>IF(E2272="","",MAX(0,E2272-22))</f>
        <v/>
      </c>
      <c r="R2272" s="27">
        <f>IF(H2272=1,E2272,"")</f>
        <v/>
      </c>
      <c r="S2272" s="27">
        <f>IF(AND(H2272=1,J2272&lt;&gt;""),E2272-J2272,"")</f>
        <v/>
      </c>
      <c r="T2272">
        <f>IF(G2272="","",MONTH(G2272))</f>
        <v/>
      </c>
    </row>
    <row r="2273">
      <c r="A2273" s="24" t="n">
        <v>2020</v>
      </c>
      <c r="B2273" s="24" t="n">
        <v>4</v>
      </c>
      <c r="C2273" s="24" t="n">
        <v>4</v>
      </c>
      <c r="D2273" s="24" t="n">
        <v>16</v>
      </c>
      <c r="E2273" s="24" t="n">
        <v>15.34</v>
      </c>
      <c r="F2273" s="25">
        <f>IF($E2273="","",DATE(IF($A2273="",nominal_year,$A2273),$B2273,$C2273)+($D2273-IF(LEFT(hour_conv,1)="1",1,0))/24)</f>
        <v/>
      </c>
      <c r="G2273" s="26">
        <f>IF(F2273="","",INT(F2273))</f>
        <v/>
      </c>
      <c r="H2273">
        <f>IF(G2273="","",IF(AND(MONTH(G2273)*100+DAY(G2273)&gt;=season_lo,MONTH(G2273)*100+DAY(G2273)&lt;=season_hi),1,0))</f>
        <v/>
      </c>
      <c r="I2273">
        <f>IF(G2273="","",G2273-first_day+1)</f>
        <v/>
      </c>
      <c r="J2273" s="27">
        <f>IF(I2273="","",INDEX(Daily!$J$2:$J$421,I2273))</f>
        <v/>
      </c>
      <c r="K2273" s="27">
        <f>IF(J2273="","",J2273+cat_offset)</f>
        <v/>
      </c>
      <c r="L2273" s="27">
        <f>IF(J2273="","",MAX(0,E2273-J2273)^2)</f>
        <v/>
      </c>
      <c r="M2273" s="27">
        <f>IF(J2273="","",MAX(0,E2273-(J2273+twcdh_off))^2)</f>
        <v/>
      </c>
      <c r="N2273" s="27">
        <f>IF(E2273="","",MAX(0,E2273-swcdh_thr)^2)</f>
        <v/>
      </c>
      <c r="O2273">
        <f>IF(K2273="","",ROUND(E2273-K2273,0))</f>
        <v/>
      </c>
      <c r="P2273">
        <f>IF(O2273="","",IF(O2273&gt;=1,O2273,0))</f>
        <v/>
      </c>
      <c r="Q2273" s="27">
        <f>IF(E2273="","",MAX(0,E2273-22))</f>
        <v/>
      </c>
      <c r="R2273" s="27">
        <f>IF(H2273=1,E2273,"")</f>
        <v/>
      </c>
      <c r="S2273" s="27">
        <f>IF(AND(H2273=1,J2273&lt;&gt;""),E2273-J2273,"")</f>
        <v/>
      </c>
      <c r="T2273">
        <f>IF(G2273="","",MONTH(G2273))</f>
        <v/>
      </c>
    </row>
    <row r="2274">
      <c r="A2274" s="24" t="n">
        <v>2020</v>
      </c>
      <c r="B2274" s="24" t="n">
        <v>4</v>
      </c>
      <c r="C2274" s="24" t="n">
        <v>4</v>
      </c>
      <c r="D2274" s="24" t="n">
        <v>17</v>
      </c>
      <c r="E2274" s="24" t="n">
        <v>15.75</v>
      </c>
      <c r="F2274" s="25">
        <f>IF($E2274="","",DATE(IF($A2274="",nominal_year,$A2274),$B2274,$C2274)+($D2274-IF(LEFT(hour_conv,1)="1",1,0))/24)</f>
        <v/>
      </c>
      <c r="G2274" s="26">
        <f>IF(F2274="","",INT(F2274))</f>
        <v/>
      </c>
      <c r="H2274">
        <f>IF(G2274="","",IF(AND(MONTH(G2274)*100+DAY(G2274)&gt;=season_lo,MONTH(G2274)*100+DAY(G2274)&lt;=season_hi),1,0))</f>
        <v/>
      </c>
      <c r="I2274">
        <f>IF(G2274="","",G2274-first_day+1)</f>
        <v/>
      </c>
      <c r="J2274" s="27">
        <f>IF(I2274="","",INDEX(Daily!$J$2:$J$421,I2274))</f>
        <v/>
      </c>
      <c r="K2274" s="27">
        <f>IF(J2274="","",J2274+cat_offset)</f>
        <v/>
      </c>
      <c r="L2274" s="27">
        <f>IF(J2274="","",MAX(0,E2274-J2274)^2)</f>
        <v/>
      </c>
      <c r="M2274" s="27">
        <f>IF(J2274="","",MAX(0,E2274-(J2274+twcdh_off))^2)</f>
        <v/>
      </c>
      <c r="N2274" s="27">
        <f>IF(E2274="","",MAX(0,E2274-swcdh_thr)^2)</f>
        <v/>
      </c>
      <c r="O2274">
        <f>IF(K2274="","",ROUND(E2274-K2274,0))</f>
        <v/>
      </c>
      <c r="P2274">
        <f>IF(O2274="","",IF(O2274&gt;=1,O2274,0))</f>
        <v/>
      </c>
      <c r="Q2274" s="27">
        <f>IF(E2274="","",MAX(0,E2274-22))</f>
        <v/>
      </c>
      <c r="R2274" s="27">
        <f>IF(H2274=1,E2274,"")</f>
        <v/>
      </c>
      <c r="S2274" s="27">
        <f>IF(AND(H2274=1,J2274&lt;&gt;""),E2274-J2274,"")</f>
        <v/>
      </c>
      <c r="T2274">
        <f>IF(G2274="","",MONTH(G2274))</f>
        <v/>
      </c>
    </row>
    <row r="2275">
      <c r="A2275" s="24" t="n">
        <v>2020</v>
      </c>
      <c r="B2275" s="24" t="n">
        <v>4</v>
      </c>
      <c r="C2275" s="24" t="n">
        <v>4</v>
      </c>
      <c r="D2275" s="24" t="n">
        <v>18</v>
      </c>
      <c r="E2275" s="24" t="n">
        <v>14.98</v>
      </c>
      <c r="F2275" s="25">
        <f>IF($E2275="","",DATE(IF($A2275="",nominal_year,$A2275),$B2275,$C2275)+($D2275-IF(LEFT(hour_conv,1)="1",1,0))/24)</f>
        <v/>
      </c>
      <c r="G2275" s="26">
        <f>IF(F2275="","",INT(F2275))</f>
        <v/>
      </c>
      <c r="H2275">
        <f>IF(G2275="","",IF(AND(MONTH(G2275)*100+DAY(G2275)&gt;=season_lo,MONTH(G2275)*100+DAY(G2275)&lt;=season_hi),1,0))</f>
        <v/>
      </c>
      <c r="I2275">
        <f>IF(G2275="","",G2275-first_day+1)</f>
        <v/>
      </c>
      <c r="J2275" s="27">
        <f>IF(I2275="","",INDEX(Daily!$J$2:$J$421,I2275))</f>
        <v/>
      </c>
      <c r="K2275" s="27">
        <f>IF(J2275="","",J2275+cat_offset)</f>
        <v/>
      </c>
      <c r="L2275" s="27">
        <f>IF(J2275="","",MAX(0,E2275-J2275)^2)</f>
        <v/>
      </c>
      <c r="M2275" s="27">
        <f>IF(J2275="","",MAX(0,E2275-(J2275+twcdh_off))^2)</f>
        <v/>
      </c>
      <c r="N2275" s="27">
        <f>IF(E2275="","",MAX(0,E2275-swcdh_thr)^2)</f>
        <v/>
      </c>
      <c r="O2275">
        <f>IF(K2275="","",ROUND(E2275-K2275,0))</f>
        <v/>
      </c>
      <c r="P2275">
        <f>IF(O2275="","",IF(O2275&gt;=1,O2275,0))</f>
        <v/>
      </c>
      <c r="Q2275" s="27">
        <f>IF(E2275="","",MAX(0,E2275-22))</f>
        <v/>
      </c>
      <c r="R2275" s="27">
        <f>IF(H2275=1,E2275,"")</f>
        <v/>
      </c>
      <c r="S2275" s="27">
        <f>IF(AND(H2275=1,J2275&lt;&gt;""),E2275-J2275,"")</f>
        <v/>
      </c>
      <c r="T2275">
        <f>IF(G2275="","",MONTH(G2275))</f>
        <v/>
      </c>
    </row>
    <row r="2276">
      <c r="A2276" s="24" t="n">
        <v>2020</v>
      </c>
      <c r="B2276" s="24" t="n">
        <v>4</v>
      </c>
      <c r="C2276" s="24" t="n">
        <v>4</v>
      </c>
      <c r="D2276" s="24" t="n">
        <v>19</v>
      </c>
      <c r="E2276" s="24" t="n">
        <v>14.72</v>
      </c>
      <c r="F2276" s="25">
        <f>IF($E2276="","",DATE(IF($A2276="",nominal_year,$A2276),$B2276,$C2276)+($D2276-IF(LEFT(hour_conv,1)="1",1,0))/24)</f>
        <v/>
      </c>
      <c r="G2276" s="26">
        <f>IF(F2276="","",INT(F2276))</f>
        <v/>
      </c>
      <c r="H2276">
        <f>IF(G2276="","",IF(AND(MONTH(G2276)*100+DAY(G2276)&gt;=season_lo,MONTH(G2276)*100+DAY(G2276)&lt;=season_hi),1,0))</f>
        <v/>
      </c>
      <c r="I2276">
        <f>IF(G2276="","",G2276-first_day+1)</f>
        <v/>
      </c>
      <c r="J2276" s="27">
        <f>IF(I2276="","",INDEX(Daily!$J$2:$J$421,I2276))</f>
        <v/>
      </c>
      <c r="K2276" s="27">
        <f>IF(J2276="","",J2276+cat_offset)</f>
        <v/>
      </c>
      <c r="L2276" s="27">
        <f>IF(J2276="","",MAX(0,E2276-J2276)^2)</f>
        <v/>
      </c>
      <c r="M2276" s="27">
        <f>IF(J2276="","",MAX(0,E2276-(J2276+twcdh_off))^2)</f>
        <v/>
      </c>
      <c r="N2276" s="27">
        <f>IF(E2276="","",MAX(0,E2276-swcdh_thr)^2)</f>
        <v/>
      </c>
      <c r="O2276">
        <f>IF(K2276="","",ROUND(E2276-K2276,0))</f>
        <v/>
      </c>
      <c r="P2276">
        <f>IF(O2276="","",IF(O2276&gt;=1,O2276,0))</f>
        <v/>
      </c>
      <c r="Q2276" s="27">
        <f>IF(E2276="","",MAX(0,E2276-22))</f>
        <v/>
      </c>
      <c r="R2276" s="27">
        <f>IF(H2276=1,E2276,"")</f>
        <v/>
      </c>
      <c r="S2276" s="27">
        <f>IF(AND(H2276=1,J2276&lt;&gt;""),E2276-J2276,"")</f>
        <v/>
      </c>
      <c r="T2276">
        <f>IF(G2276="","",MONTH(G2276))</f>
        <v/>
      </c>
    </row>
    <row r="2277">
      <c r="A2277" s="24" t="n">
        <v>2020</v>
      </c>
      <c r="B2277" s="24" t="n">
        <v>4</v>
      </c>
      <c r="C2277" s="24" t="n">
        <v>4</v>
      </c>
      <c r="D2277" s="24" t="n">
        <v>20</v>
      </c>
      <c r="E2277" s="24" t="n">
        <v>14.74</v>
      </c>
      <c r="F2277" s="25">
        <f>IF($E2277="","",DATE(IF($A2277="",nominal_year,$A2277),$B2277,$C2277)+($D2277-IF(LEFT(hour_conv,1)="1",1,0))/24)</f>
        <v/>
      </c>
      <c r="G2277" s="26">
        <f>IF(F2277="","",INT(F2277))</f>
        <v/>
      </c>
      <c r="H2277">
        <f>IF(G2277="","",IF(AND(MONTH(G2277)*100+DAY(G2277)&gt;=season_lo,MONTH(G2277)*100+DAY(G2277)&lt;=season_hi),1,0))</f>
        <v/>
      </c>
      <c r="I2277">
        <f>IF(G2277="","",G2277-first_day+1)</f>
        <v/>
      </c>
      <c r="J2277" s="27">
        <f>IF(I2277="","",INDEX(Daily!$J$2:$J$421,I2277))</f>
        <v/>
      </c>
      <c r="K2277" s="27">
        <f>IF(J2277="","",J2277+cat_offset)</f>
        <v/>
      </c>
      <c r="L2277" s="27">
        <f>IF(J2277="","",MAX(0,E2277-J2277)^2)</f>
        <v/>
      </c>
      <c r="M2277" s="27">
        <f>IF(J2277="","",MAX(0,E2277-(J2277+twcdh_off))^2)</f>
        <v/>
      </c>
      <c r="N2277" s="27">
        <f>IF(E2277="","",MAX(0,E2277-swcdh_thr)^2)</f>
        <v/>
      </c>
      <c r="O2277">
        <f>IF(K2277="","",ROUND(E2277-K2277,0))</f>
        <v/>
      </c>
      <c r="P2277">
        <f>IF(O2277="","",IF(O2277&gt;=1,O2277,0))</f>
        <v/>
      </c>
      <c r="Q2277" s="27">
        <f>IF(E2277="","",MAX(0,E2277-22))</f>
        <v/>
      </c>
      <c r="R2277" s="27">
        <f>IF(H2277=1,E2277,"")</f>
        <v/>
      </c>
      <c r="S2277" s="27">
        <f>IF(AND(H2277=1,J2277&lt;&gt;""),E2277-J2277,"")</f>
        <v/>
      </c>
      <c r="T2277">
        <f>IF(G2277="","",MONTH(G2277))</f>
        <v/>
      </c>
    </row>
    <row r="2278">
      <c r="A2278" s="24" t="n">
        <v>2020</v>
      </c>
      <c r="B2278" s="24" t="n">
        <v>4</v>
      </c>
      <c r="C2278" s="24" t="n">
        <v>4</v>
      </c>
      <c r="D2278" s="24" t="n">
        <v>21</v>
      </c>
      <c r="E2278" s="24" t="n">
        <v>12.73</v>
      </c>
      <c r="F2278" s="25">
        <f>IF($E2278="","",DATE(IF($A2278="",nominal_year,$A2278),$B2278,$C2278)+($D2278-IF(LEFT(hour_conv,1)="1",1,0))/24)</f>
        <v/>
      </c>
      <c r="G2278" s="26">
        <f>IF(F2278="","",INT(F2278))</f>
        <v/>
      </c>
      <c r="H2278">
        <f>IF(G2278="","",IF(AND(MONTH(G2278)*100+DAY(G2278)&gt;=season_lo,MONTH(G2278)*100+DAY(G2278)&lt;=season_hi),1,0))</f>
        <v/>
      </c>
      <c r="I2278">
        <f>IF(G2278="","",G2278-first_day+1)</f>
        <v/>
      </c>
      <c r="J2278" s="27">
        <f>IF(I2278="","",INDEX(Daily!$J$2:$J$421,I2278))</f>
        <v/>
      </c>
      <c r="K2278" s="27">
        <f>IF(J2278="","",J2278+cat_offset)</f>
        <v/>
      </c>
      <c r="L2278" s="27">
        <f>IF(J2278="","",MAX(0,E2278-J2278)^2)</f>
        <v/>
      </c>
      <c r="M2278" s="27">
        <f>IF(J2278="","",MAX(0,E2278-(J2278+twcdh_off))^2)</f>
        <v/>
      </c>
      <c r="N2278" s="27">
        <f>IF(E2278="","",MAX(0,E2278-swcdh_thr)^2)</f>
        <v/>
      </c>
      <c r="O2278">
        <f>IF(K2278="","",ROUND(E2278-K2278,0))</f>
        <v/>
      </c>
      <c r="P2278">
        <f>IF(O2278="","",IF(O2278&gt;=1,O2278,0))</f>
        <v/>
      </c>
      <c r="Q2278" s="27">
        <f>IF(E2278="","",MAX(0,E2278-22))</f>
        <v/>
      </c>
      <c r="R2278" s="27">
        <f>IF(H2278=1,E2278,"")</f>
        <v/>
      </c>
      <c r="S2278" s="27">
        <f>IF(AND(H2278=1,J2278&lt;&gt;""),E2278-J2278,"")</f>
        <v/>
      </c>
      <c r="T2278">
        <f>IF(G2278="","",MONTH(G2278))</f>
        <v/>
      </c>
    </row>
    <row r="2279">
      <c r="A2279" s="24" t="n">
        <v>2020</v>
      </c>
      <c r="B2279" s="24" t="n">
        <v>4</v>
      </c>
      <c r="C2279" s="24" t="n">
        <v>4</v>
      </c>
      <c r="D2279" s="24" t="n">
        <v>22</v>
      </c>
      <c r="E2279" s="24" t="n">
        <v>11.57</v>
      </c>
      <c r="F2279" s="25">
        <f>IF($E2279="","",DATE(IF($A2279="",nominal_year,$A2279),$B2279,$C2279)+($D2279-IF(LEFT(hour_conv,1)="1",1,0))/24)</f>
        <v/>
      </c>
      <c r="G2279" s="26">
        <f>IF(F2279="","",INT(F2279))</f>
        <v/>
      </c>
      <c r="H2279">
        <f>IF(G2279="","",IF(AND(MONTH(G2279)*100+DAY(G2279)&gt;=season_lo,MONTH(G2279)*100+DAY(G2279)&lt;=season_hi),1,0))</f>
        <v/>
      </c>
      <c r="I2279">
        <f>IF(G2279="","",G2279-first_day+1)</f>
        <v/>
      </c>
      <c r="J2279" s="27">
        <f>IF(I2279="","",INDEX(Daily!$J$2:$J$421,I2279))</f>
        <v/>
      </c>
      <c r="K2279" s="27">
        <f>IF(J2279="","",J2279+cat_offset)</f>
        <v/>
      </c>
      <c r="L2279" s="27">
        <f>IF(J2279="","",MAX(0,E2279-J2279)^2)</f>
        <v/>
      </c>
      <c r="M2279" s="27">
        <f>IF(J2279="","",MAX(0,E2279-(J2279+twcdh_off))^2)</f>
        <v/>
      </c>
      <c r="N2279" s="27">
        <f>IF(E2279="","",MAX(0,E2279-swcdh_thr)^2)</f>
        <v/>
      </c>
      <c r="O2279">
        <f>IF(K2279="","",ROUND(E2279-K2279,0))</f>
        <v/>
      </c>
      <c r="P2279">
        <f>IF(O2279="","",IF(O2279&gt;=1,O2279,0))</f>
        <v/>
      </c>
      <c r="Q2279" s="27">
        <f>IF(E2279="","",MAX(0,E2279-22))</f>
        <v/>
      </c>
      <c r="R2279" s="27">
        <f>IF(H2279=1,E2279,"")</f>
        <v/>
      </c>
      <c r="S2279" s="27">
        <f>IF(AND(H2279=1,J2279&lt;&gt;""),E2279-J2279,"")</f>
        <v/>
      </c>
      <c r="T2279">
        <f>IF(G2279="","",MONTH(G2279))</f>
        <v/>
      </c>
    </row>
    <row r="2280">
      <c r="A2280" s="24" t="n">
        <v>2020</v>
      </c>
      <c r="B2280" s="24" t="n">
        <v>4</v>
      </c>
      <c r="C2280" s="24" t="n">
        <v>4</v>
      </c>
      <c r="D2280" s="24" t="n">
        <v>23</v>
      </c>
      <c r="E2280" s="24" t="n">
        <v>9.779999999999999</v>
      </c>
      <c r="F2280" s="25">
        <f>IF($E2280="","",DATE(IF($A2280="",nominal_year,$A2280),$B2280,$C2280)+($D2280-IF(LEFT(hour_conv,1)="1",1,0))/24)</f>
        <v/>
      </c>
      <c r="G2280" s="26">
        <f>IF(F2280="","",INT(F2280))</f>
        <v/>
      </c>
      <c r="H2280">
        <f>IF(G2280="","",IF(AND(MONTH(G2280)*100+DAY(G2280)&gt;=season_lo,MONTH(G2280)*100+DAY(G2280)&lt;=season_hi),1,0))</f>
        <v/>
      </c>
      <c r="I2280">
        <f>IF(G2280="","",G2280-first_day+1)</f>
        <v/>
      </c>
      <c r="J2280" s="27">
        <f>IF(I2280="","",INDEX(Daily!$J$2:$J$421,I2280))</f>
        <v/>
      </c>
      <c r="K2280" s="27">
        <f>IF(J2280="","",J2280+cat_offset)</f>
        <v/>
      </c>
      <c r="L2280" s="27">
        <f>IF(J2280="","",MAX(0,E2280-J2280)^2)</f>
        <v/>
      </c>
      <c r="M2280" s="27">
        <f>IF(J2280="","",MAX(0,E2280-(J2280+twcdh_off))^2)</f>
        <v/>
      </c>
      <c r="N2280" s="27">
        <f>IF(E2280="","",MAX(0,E2280-swcdh_thr)^2)</f>
        <v/>
      </c>
      <c r="O2280">
        <f>IF(K2280="","",ROUND(E2280-K2280,0))</f>
        <v/>
      </c>
      <c r="P2280">
        <f>IF(O2280="","",IF(O2280&gt;=1,O2280,0))</f>
        <v/>
      </c>
      <c r="Q2280" s="27">
        <f>IF(E2280="","",MAX(0,E2280-22))</f>
        <v/>
      </c>
      <c r="R2280" s="27">
        <f>IF(H2280=1,E2280,"")</f>
        <v/>
      </c>
      <c r="S2280" s="27">
        <f>IF(AND(H2280=1,J2280&lt;&gt;""),E2280-J2280,"")</f>
        <v/>
      </c>
      <c r="T2280">
        <f>IF(G2280="","",MONTH(G2280))</f>
        <v/>
      </c>
    </row>
    <row r="2281">
      <c r="A2281" s="24" t="n">
        <v>2020</v>
      </c>
      <c r="B2281" s="24" t="n">
        <v>4</v>
      </c>
      <c r="C2281" s="24" t="n">
        <v>4</v>
      </c>
      <c r="D2281" s="24" t="n">
        <v>24</v>
      </c>
      <c r="E2281" s="24" t="n">
        <v>8.81</v>
      </c>
      <c r="F2281" s="25">
        <f>IF($E2281="","",DATE(IF($A2281="",nominal_year,$A2281),$B2281,$C2281)+($D2281-IF(LEFT(hour_conv,1)="1",1,0))/24)</f>
        <v/>
      </c>
      <c r="G2281" s="26">
        <f>IF(F2281="","",INT(F2281))</f>
        <v/>
      </c>
      <c r="H2281">
        <f>IF(G2281="","",IF(AND(MONTH(G2281)*100+DAY(G2281)&gt;=season_lo,MONTH(G2281)*100+DAY(G2281)&lt;=season_hi),1,0))</f>
        <v/>
      </c>
      <c r="I2281">
        <f>IF(G2281="","",G2281-first_day+1)</f>
        <v/>
      </c>
      <c r="J2281" s="27">
        <f>IF(I2281="","",INDEX(Daily!$J$2:$J$421,I2281))</f>
        <v/>
      </c>
      <c r="K2281" s="27">
        <f>IF(J2281="","",J2281+cat_offset)</f>
        <v/>
      </c>
      <c r="L2281" s="27">
        <f>IF(J2281="","",MAX(0,E2281-J2281)^2)</f>
        <v/>
      </c>
      <c r="M2281" s="27">
        <f>IF(J2281="","",MAX(0,E2281-(J2281+twcdh_off))^2)</f>
        <v/>
      </c>
      <c r="N2281" s="27">
        <f>IF(E2281="","",MAX(0,E2281-swcdh_thr)^2)</f>
        <v/>
      </c>
      <c r="O2281">
        <f>IF(K2281="","",ROUND(E2281-K2281,0))</f>
        <v/>
      </c>
      <c r="P2281">
        <f>IF(O2281="","",IF(O2281&gt;=1,O2281,0))</f>
        <v/>
      </c>
      <c r="Q2281" s="27">
        <f>IF(E2281="","",MAX(0,E2281-22))</f>
        <v/>
      </c>
      <c r="R2281" s="27">
        <f>IF(H2281=1,E2281,"")</f>
        <v/>
      </c>
      <c r="S2281" s="27">
        <f>IF(AND(H2281=1,J2281&lt;&gt;""),E2281-J2281,"")</f>
        <v/>
      </c>
      <c r="T2281">
        <f>IF(G2281="","",MONTH(G2281))</f>
        <v/>
      </c>
    </row>
    <row r="2282">
      <c r="A2282" s="24" t="n">
        <v>2020</v>
      </c>
      <c r="B2282" s="24" t="n">
        <v>4</v>
      </c>
      <c r="C2282" s="24" t="n">
        <v>5</v>
      </c>
      <c r="D2282" s="24" t="n">
        <v>1</v>
      </c>
      <c r="E2282" s="24" t="n">
        <v>7.21</v>
      </c>
      <c r="F2282" s="25">
        <f>IF($E2282="","",DATE(IF($A2282="",nominal_year,$A2282),$B2282,$C2282)+($D2282-IF(LEFT(hour_conv,1)="1",1,0))/24)</f>
        <v/>
      </c>
      <c r="G2282" s="26">
        <f>IF(F2282="","",INT(F2282))</f>
        <v/>
      </c>
      <c r="H2282">
        <f>IF(G2282="","",IF(AND(MONTH(G2282)*100+DAY(G2282)&gt;=season_lo,MONTH(G2282)*100+DAY(G2282)&lt;=season_hi),1,0))</f>
        <v/>
      </c>
      <c r="I2282">
        <f>IF(G2282="","",G2282-first_day+1)</f>
        <v/>
      </c>
      <c r="J2282" s="27">
        <f>IF(I2282="","",INDEX(Daily!$J$2:$J$421,I2282))</f>
        <v/>
      </c>
      <c r="K2282" s="27">
        <f>IF(J2282="","",J2282+cat_offset)</f>
        <v/>
      </c>
      <c r="L2282" s="27">
        <f>IF(J2282="","",MAX(0,E2282-J2282)^2)</f>
        <v/>
      </c>
      <c r="M2282" s="27">
        <f>IF(J2282="","",MAX(0,E2282-(J2282+twcdh_off))^2)</f>
        <v/>
      </c>
      <c r="N2282" s="27">
        <f>IF(E2282="","",MAX(0,E2282-swcdh_thr)^2)</f>
        <v/>
      </c>
      <c r="O2282">
        <f>IF(K2282="","",ROUND(E2282-K2282,0))</f>
        <v/>
      </c>
      <c r="P2282">
        <f>IF(O2282="","",IF(O2282&gt;=1,O2282,0))</f>
        <v/>
      </c>
      <c r="Q2282" s="27">
        <f>IF(E2282="","",MAX(0,E2282-22))</f>
        <v/>
      </c>
      <c r="R2282" s="27">
        <f>IF(H2282=1,E2282,"")</f>
        <v/>
      </c>
      <c r="S2282" s="27">
        <f>IF(AND(H2282=1,J2282&lt;&gt;""),E2282-J2282,"")</f>
        <v/>
      </c>
      <c r="T2282">
        <f>IF(G2282="","",MONTH(G2282))</f>
        <v/>
      </c>
    </row>
    <row r="2283">
      <c r="A2283" s="24" t="n">
        <v>2020</v>
      </c>
      <c r="B2283" s="24" t="n">
        <v>4</v>
      </c>
      <c r="C2283" s="24" t="n">
        <v>5</v>
      </c>
      <c r="D2283" s="24" t="n">
        <v>2</v>
      </c>
      <c r="E2283" s="24" t="n">
        <v>6.72</v>
      </c>
      <c r="F2283" s="25">
        <f>IF($E2283="","",DATE(IF($A2283="",nominal_year,$A2283),$B2283,$C2283)+($D2283-IF(LEFT(hour_conv,1)="1",1,0))/24)</f>
        <v/>
      </c>
      <c r="G2283" s="26">
        <f>IF(F2283="","",INT(F2283))</f>
        <v/>
      </c>
      <c r="H2283">
        <f>IF(G2283="","",IF(AND(MONTH(G2283)*100+DAY(G2283)&gt;=season_lo,MONTH(G2283)*100+DAY(G2283)&lt;=season_hi),1,0))</f>
        <v/>
      </c>
      <c r="I2283">
        <f>IF(G2283="","",G2283-first_day+1)</f>
        <v/>
      </c>
      <c r="J2283" s="27">
        <f>IF(I2283="","",INDEX(Daily!$J$2:$J$421,I2283))</f>
        <v/>
      </c>
      <c r="K2283" s="27">
        <f>IF(J2283="","",J2283+cat_offset)</f>
        <v/>
      </c>
      <c r="L2283" s="27">
        <f>IF(J2283="","",MAX(0,E2283-J2283)^2)</f>
        <v/>
      </c>
      <c r="M2283" s="27">
        <f>IF(J2283="","",MAX(0,E2283-(J2283+twcdh_off))^2)</f>
        <v/>
      </c>
      <c r="N2283" s="27">
        <f>IF(E2283="","",MAX(0,E2283-swcdh_thr)^2)</f>
        <v/>
      </c>
      <c r="O2283">
        <f>IF(K2283="","",ROUND(E2283-K2283,0))</f>
        <v/>
      </c>
      <c r="P2283">
        <f>IF(O2283="","",IF(O2283&gt;=1,O2283,0))</f>
        <v/>
      </c>
      <c r="Q2283" s="27">
        <f>IF(E2283="","",MAX(0,E2283-22))</f>
        <v/>
      </c>
      <c r="R2283" s="27">
        <f>IF(H2283=1,E2283,"")</f>
        <v/>
      </c>
      <c r="S2283" s="27">
        <f>IF(AND(H2283=1,J2283&lt;&gt;""),E2283-J2283,"")</f>
        <v/>
      </c>
      <c r="T2283">
        <f>IF(G2283="","",MONTH(G2283))</f>
        <v/>
      </c>
    </row>
    <row r="2284">
      <c r="A2284" s="24" t="n">
        <v>2020</v>
      </c>
      <c r="B2284" s="24" t="n">
        <v>4</v>
      </c>
      <c r="C2284" s="24" t="n">
        <v>5</v>
      </c>
      <c r="D2284" s="24" t="n">
        <v>3</v>
      </c>
      <c r="E2284" s="24" t="n">
        <v>6.06</v>
      </c>
      <c r="F2284" s="25">
        <f>IF($E2284="","",DATE(IF($A2284="",nominal_year,$A2284),$B2284,$C2284)+($D2284-IF(LEFT(hour_conv,1)="1",1,0))/24)</f>
        <v/>
      </c>
      <c r="G2284" s="26">
        <f>IF(F2284="","",INT(F2284))</f>
        <v/>
      </c>
      <c r="H2284">
        <f>IF(G2284="","",IF(AND(MONTH(G2284)*100+DAY(G2284)&gt;=season_lo,MONTH(G2284)*100+DAY(G2284)&lt;=season_hi),1,0))</f>
        <v/>
      </c>
      <c r="I2284">
        <f>IF(G2284="","",G2284-first_day+1)</f>
        <v/>
      </c>
      <c r="J2284" s="27">
        <f>IF(I2284="","",INDEX(Daily!$J$2:$J$421,I2284))</f>
        <v/>
      </c>
      <c r="K2284" s="27">
        <f>IF(J2284="","",J2284+cat_offset)</f>
        <v/>
      </c>
      <c r="L2284" s="27">
        <f>IF(J2284="","",MAX(0,E2284-J2284)^2)</f>
        <v/>
      </c>
      <c r="M2284" s="27">
        <f>IF(J2284="","",MAX(0,E2284-(J2284+twcdh_off))^2)</f>
        <v/>
      </c>
      <c r="N2284" s="27">
        <f>IF(E2284="","",MAX(0,E2284-swcdh_thr)^2)</f>
        <v/>
      </c>
      <c r="O2284">
        <f>IF(K2284="","",ROUND(E2284-K2284,0))</f>
        <v/>
      </c>
      <c r="P2284">
        <f>IF(O2284="","",IF(O2284&gt;=1,O2284,0))</f>
        <v/>
      </c>
      <c r="Q2284" s="27">
        <f>IF(E2284="","",MAX(0,E2284-22))</f>
        <v/>
      </c>
      <c r="R2284" s="27">
        <f>IF(H2284=1,E2284,"")</f>
        <v/>
      </c>
      <c r="S2284" s="27">
        <f>IF(AND(H2284=1,J2284&lt;&gt;""),E2284-J2284,"")</f>
        <v/>
      </c>
      <c r="T2284">
        <f>IF(G2284="","",MONTH(G2284))</f>
        <v/>
      </c>
    </row>
    <row r="2285">
      <c r="A2285" s="24" t="n">
        <v>2020</v>
      </c>
      <c r="B2285" s="24" t="n">
        <v>4</v>
      </c>
      <c r="C2285" s="24" t="n">
        <v>5</v>
      </c>
      <c r="D2285" s="24" t="n">
        <v>4</v>
      </c>
      <c r="E2285" s="24" t="n">
        <v>6.08</v>
      </c>
      <c r="F2285" s="25">
        <f>IF($E2285="","",DATE(IF($A2285="",nominal_year,$A2285),$B2285,$C2285)+($D2285-IF(LEFT(hour_conv,1)="1",1,0))/24)</f>
        <v/>
      </c>
      <c r="G2285" s="26">
        <f>IF(F2285="","",INT(F2285))</f>
        <v/>
      </c>
      <c r="H2285">
        <f>IF(G2285="","",IF(AND(MONTH(G2285)*100+DAY(G2285)&gt;=season_lo,MONTH(G2285)*100+DAY(G2285)&lt;=season_hi),1,0))</f>
        <v/>
      </c>
      <c r="I2285">
        <f>IF(G2285="","",G2285-first_day+1)</f>
        <v/>
      </c>
      <c r="J2285" s="27">
        <f>IF(I2285="","",INDEX(Daily!$J$2:$J$421,I2285))</f>
        <v/>
      </c>
      <c r="K2285" s="27">
        <f>IF(J2285="","",J2285+cat_offset)</f>
        <v/>
      </c>
      <c r="L2285" s="27">
        <f>IF(J2285="","",MAX(0,E2285-J2285)^2)</f>
        <v/>
      </c>
      <c r="M2285" s="27">
        <f>IF(J2285="","",MAX(0,E2285-(J2285+twcdh_off))^2)</f>
        <v/>
      </c>
      <c r="N2285" s="27">
        <f>IF(E2285="","",MAX(0,E2285-swcdh_thr)^2)</f>
        <v/>
      </c>
      <c r="O2285">
        <f>IF(K2285="","",ROUND(E2285-K2285,0))</f>
        <v/>
      </c>
      <c r="P2285">
        <f>IF(O2285="","",IF(O2285&gt;=1,O2285,0))</f>
        <v/>
      </c>
      <c r="Q2285" s="27">
        <f>IF(E2285="","",MAX(0,E2285-22))</f>
        <v/>
      </c>
      <c r="R2285" s="27">
        <f>IF(H2285=1,E2285,"")</f>
        <v/>
      </c>
      <c r="S2285" s="27">
        <f>IF(AND(H2285=1,J2285&lt;&gt;""),E2285-J2285,"")</f>
        <v/>
      </c>
      <c r="T2285">
        <f>IF(G2285="","",MONTH(G2285))</f>
        <v/>
      </c>
    </row>
    <row r="2286">
      <c r="A2286" s="24" t="n">
        <v>2020</v>
      </c>
      <c r="B2286" s="24" t="n">
        <v>4</v>
      </c>
      <c r="C2286" s="24" t="n">
        <v>5</v>
      </c>
      <c r="D2286" s="24" t="n">
        <v>5</v>
      </c>
      <c r="E2286" s="24" t="n">
        <v>6.42</v>
      </c>
      <c r="F2286" s="25">
        <f>IF($E2286="","",DATE(IF($A2286="",nominal_year,$A2286),$B2286,$C2286)+($D2286-IF(LEFT(hour_conv,1)="1",1,0))/24)</f>
        <v/>
      </c>
      <c r="G2286" s="26">
        <f>IF(F2286="","",INT(F2286))</f>
        <v/>
      </c>
      <c r="H2286">
        <f>IF(G2286="","",IF(AND(MONTH(G2286)*100+DAY(G2286)&gt;=season_lo,MONTH(G2286)*100+DAY(G2286)&lt;=season_hi),1,0))</f>
        <v/>
      </c>
      <c r="I2286">
        <f>IF(G2286="","",G2286-first_day+1)</f>
        <v/>
      </c>
      <c r="J2286" s="27">
        <f>IF(I2286="","",INDEX(Daily!$J$2:$J$421,I2286))</f>
        <v/>
      </c>
      <c r="K2286" s="27">
        <f>IF(J2286="","",J2286+cat_offset)</f>
        <v/>
      </c>
      <c r="L2286" s="27">
        <f>IF(J2286="","",MAX(0,E2286-J2286)^2)</f>
        <v/>
      </c>
      <c r="M2286" s="27">
        <f>IF(J2286="","",MAX(0,E2286-(J2286+twcdh_off))^2)</f>
        <v/>
      </c>
      <c r="N2286" s="27">
        <f>IF(E2286="","",MAX(0,E2286-swcdh_thr)^2)</f>
        <v/>
      </c>
      <c r="O2286">
        <f>IF(K2286="","",ROUND(E2286-K2286,0))</f>
        <v/>
      </c>
      <c r="P2286">
        <f>IF(O2286="","",IF(O2286&gt;=1,O2286,0))</f>
        <v/>
      </c>
      <c r="Q2286" s="27">
        <f>IF(E2286="","",MAX(0,E2286-22))</f>
        <v/>
      </c>
      <c r="R2286" s="27">
        <f>IF(H2286=1,E2286,"")</f>
        <v/>
      </c>
      <c r="S2286" s="27">
        <f>IF(AND(H2286=1,J2286&lt;&gt;""),E2286-J2286,"")</f>
        <v/>
      </c>
      <c r="T2286">
        <f>IF(G2286="","",MONTH(G2286))</f>
        <v/>
      </c>
    </row>
    <row r="2287">
      <c r="A2287" s="24" t="n">
        <v>2020</v>
      </c>
      <c r="B2287" s="24" t="n">
        <v>4</v>
      </c>
      <c r="C2287" s="24" t="n">
        <v>5</v>
      </c>
      <c r="D2287" s="24" t="n">
        <v>6</v>
      </c>
      <c r="E2287" s="24" t="n">
        <v>6.55</v>
      </c>
      <c r="F2287" s="25">
        <f>IF($E2287="","",DATE(IF($A2287="",nominal_year,$A2287),$B2287,$C2287)+($D2287-IF(LEFT(hour_conv,1)="1",1,0))/24)</f>
        <v/>
      </c>
      <c r="G2287" s="26">
        <f>IF(F2287="","",INT(F2287))</f>
        <v/>
      </c>
      <c r="H2287">
        <f>IF(G2287="","",IF(AND(MONTH(G2287)*100+DAY(G2287)&gt;=season_lo,MONTH(G2287)*100+DAY(G2287)&lt;=season_hi),1,0))</f>
        <v/>
      </c>
      <c r="I2287">
        <f>IF(G2287="","",G2287-first_day+1)</f>
        <v/>
      </c>
      <c r="J2287" s="27">
        <f>IF(I2287="","",INDEX(Daily!$J$2:$J$421,I2287))</f>
        <v/>
      </c>
      <c r="K2287" s="27">
        <f>IF(J2287="","",J2287+cat_offset)</f>
        <v/>
      </c>
      <c r="L2287" s="27">
        <f>IF(J2287="","",MAX(0,E2287-J2287)^2)</f>
        <v/>
      </c>
      <c r="M2287" s="27">
        <f>IF(J2287="","",MAX(0,E2287-(J2287+twcdh_off))^2)</f>
        <v/>
      </c>
      <c r="N2287" s="27">
        <f>IF(E2287="","",MAX(0,E2287-swcdh_thr)^2)</f>
        <v/>
      </c>
      <c r="O2287">
        <f>IF(K2287="","",ROUND(E2287-K2287,0))</f>
        <v/>
      </c>
      <c r="P2287">
        <f>IF(O2287="","",IF(O2287&gt;=1,O2287,0))</f>
        <v/>
      </c>
      <c r="Q2287" s="27">
        <f>IF(E2287="","",MAX(0,E2287-22))</f>
        <v/>
      </c>
      <c r="R2287" s="27">
        <f>IF(H2287=1,E2287,"")</f>
        <v/>
      </c>
      <c r="S2287" s="27">
        <f>IF(AND(H2287=1,J2287&lt;&gt;""),E2287-J2287,"")</f>
        <v/>
      </c>
      <c r="T2287">
        <f>IF(G2287="","",MONTH(G2287))</f>
        <v/>
      </c>
    </row>
    <row r="2288">
      <c r="A2288" s="24" t="n">
        <v>2020</v>
      </c>
      <c r="B2288" s="24" t="n">
        <v>4</v>
      </c>
      <c r="C2288" s="24" t="n">
        <v>5</v>
      </c>
      <c r="D2288" s="24" t="n">
        <v>7</v>
      </c>
      <c r="E2288" s="24" t="n">
        <v>7.09</v>
      </c>
      <c r="F2288" s="25">
        <f>IF($E2288="","",DATE(IF($A2288="",nominal_year,$A2288),$B2288,$C2288)+($D2288-IF(LEFT(hour_conv,1)="1",1,0))/24)</f>
        <v/>
      </c>
      <c r="G2288" s="26">
        <f>IF(F2288="","",INT(F2288))</f>
        <v/>
      </c>
      <c r="H2288">
        <f>IF(G2288="","",IF(AND(MONTH(G2288)*100+DAY(G2288)&gt;=season_lo,MONTH(G2288)*100+DAY(G2288)&lt;=season_hi),1,0))</f>
        <v/>
      </c>
      <c r="I2288">
        <f>IF(G2288="","",G2288-first_day+1)</f>
        <v/>
      </c>
      <c r="J2288" s="27">
        <f>IF(I2288="","",INDEX(Daily!$J$2:$J$421,I2288))</f>
        <v/>
      </c>
      <c r="K2288" s="27">
        <f>IF(J2288="","",J2288+cat_offset)</f>
        <v/>
      </c>
      <c r="L2288" s="27">
        <f>IF(J2288="","",MAX(0,E2288-J2288)^2)</f>
        <v/>
      </c>
      <c r="M2288" s="27">
        <f>IF(J2288="","",MAX(0,E2288-(J2288+twcdh_off))^2)</f>
        <v/>
      </c>
      <c r="N2288" s="27">
        <f>IF(E2288="","",MAX(0,E2288-swcdh_thr)^2)</f>
        <v/>
      </c>
      <c r="O2288">
        <f>IF(K2288="","",ROUND(E2288-K2288,0))</f>
        <v/>
      </c>
      <c r="P2288">
        <f>IF(O2288="","",IF(O2288&gt;=1,O2288,0))</f>
        <v/>
      </c>
      <c r="Q2288" s="27">
        <f>IF(E2288="","",MAX(0,E2288-22))</f>
        <v/>
      </c>
      <c r="R2288" s="27">
        <f>IF(H2288=1,E2288,"")</f>
        <v/>
      </c>
      <c r="S2288" s="27">
        <f>IF(AND(H2288=1,J2288&lt;&gt;""),E2288-J2288,"")</f>
        <v/>
      </c>
      <c r="T2288">
        <f>IF(G2288="","",MONTH(G2288))</f>
        <v/>
      </c>
    </row>
    <row r="2289">
      <c r="A2289" s="24" t="n">
        <v>2020</v>
      </c>
      <c r="B2289" s="24" t="n">
        <v>4</v>
      </c>
      <c r="C2289" s="24" t="n">
        <v>5</v>
      </c>
      <c r="D2289" s="24" t="n">
        <v>8</v>
      </c>
      <c r="E2289" s="24" t="n">
        <v>8.039999999999999</v>
      </c>
      <c r="F2289" s="25">
        <f>IF($E2289="","",DATE(IF($A2289="",nominal_year,$A2289),$B2289,$C2289)+($D2289-IF(LEFT(hour_conv,1)="1",1,0))/24)</f>
        <v/>
      </c>
      <c r="G2289" s="26">
        <f>IF(F2289="","",INT(F2289))</f>
        <v/>
      </c>
      <c r="H2289">
        <f>IF(G2289="","",IF(AND(MONTH(G2289)*100+DAY(G2289)&gt;=season_lo,MONTH(G2289)*100+DAY(G2289)&lt;=season_hi),1,0))</f>
        <v/>
      </c>
      <c r="I2289">
        <f>IF(G2289="","",G2289-first_day+1)</f>
        <v/>
      </c>
      <c r="J2289" s="27">
        <f>IF(I2289="","",INDEX(Daily!$J$2:$J$421,I2289))</f>
        <v/>
      </c>
      <c r="K2289" s="27">
        <f>IF(J2289="","",J2289+cat_offset)</f>
        <v/>
      </c>
      <c r="L2289" s="27">
        <f>IF(J2289="","",MAX(0,E2289-J2289)^2)</f>
        <v/>
      </c>
      <c r="M2289" s="27">
        <f>IF(J2289="","",MAX(0,E2289-(J2289+twcdh_off))^2)</f>
        <v/>
      </c>
      <c r="N2289" s="27">
        <f>IF(E2289="","",MAX(0,E2289-swcdh_thr)^2)</f>
        <v/>
      </c>
      <c r="O2289">
        <f>IF(K2289="","",ROUND(E2289-K2289,0))</f>
        <v/>
      </c>
      <c r="P2289">
        <f>IF(O2289="","",IF(O2289&gt;=1,O2289,0))</f>
        <v/>
      </c>
      <c r="Q2289" s="27">
        <f>IF(E2289="","",MAX(0,E2289-22))</f>
        <v/>
      </c>
      <c r="R2289" s="27">
        <f>IF(H2289=1,E2289,"")</f>
        <v/>
      </c>
      <c r="S2289" s="27">
        <f>IF(AND(H2289=1,J2289&lt;&gt;""),E2289-J2289,"")</f>
        <v/>
      </c>
      <c r="T2289">
        <f>IF(G2289="","",MONTH(G2289))</f>
        <v/>
      </c>
    </row>
    <row r="2290">
      <c r="A2290" s="24" t="n">
        <v>2020</v>
      </c>
      <c r="B2290" s="24" t="n">
        <v>4</v>
      </c>
      <c r="C2290" s="24" t="n">
        <v>5</v>
      </c>
      <c r="D2290" s="24" t="n">
        <v>9</v>
      </c>
      <c r="E2290" s="24" t="n">
        <v>9.84</v>
      </c>
      <c r="F2290" s="25">
        <f>IF($E2290="","",DATE(IF($A2290="",nominal_year,$A2290),$B2290,$C2290)+($D2290-IF(LEFT(hour_conv,1)="1",1,0))/24)</f>
        <v/>
      </c>
      <c r="G2290" s="26">
        <f>IF(F2290="","",INT(F2290))</f>
        <v/>
      </c>
      <c r="H2290">
        <f>IF(G2290="","",IF(AND(MONTH(G2290)*100+DAY(G2290)&gt;=season_lo,MONTH(G2290)*100+DAY(G2290)&lt;=season_hi),1,0))</f>
        <v/>
      </c>
      <c r="I2290">
        <f>IF(G2290="","",G2290-first_day+1)</f>
        <v/>
      </c>
      <c r="J2290" s="27">
        <f>IF(I2290="","",INDEX(Daily!$J$2:$J$421,I2290))</f>
        <v/>
      </c>
      <c r="K2290" s="27">
        <f>IF(J2290="","",J2290+cat_offset)</f>
        <v/>
      </c>
      <c r="L2290" s="27">
        <f>IF(J2290="","",MAX(0,E2290-J2290)^2)</f>
        <v/>
      </c>
      <c r="M2290" s="27">
        <f>IF(J2290="","",MAX(0,E2290-(J2290+twcdh_off))^2)</f>
        <v/>
      </c>
      <c r="N2290" s="27">
        <f>IF(E2290="","",MAX(0,E2290-swcdh_thr)^2)</f>
        <v/>
      </c>
      <c r="O2290">
        <f>IF(K2290="","",ROUND(E2290-K2290,0))</f>
        <v/>
      </c>
      <c r="P2290">
        <f>IF(O2290="","",IF(O2290&gt;=1,O2290,0))</f>
        <v/>
      </c>
      <c r="Q2290" s="27">
        <f>IF(E2290="","",MAX(0,E2290-22))</f>
        <v/>
      </c>
      <c r="R2290" s="27">
        <f>IF(H2290=1,E2290,"")</f>
        <v/>
      </c>
      <c r="S2290" s="27">
        <f>IF(AND(H2290=1,J2290&lt;&gt;""),E2290-J2290,"")</f>
        <v/>
      </c>
      <c r="T2290">
        <f>IF(G2290="","",MONTH(G2290))</f>
        <v/>
      </c>
    </row>
    <row r="2291">
      <c r="A2291" s="24" t="n">
        <v>2020</v>
      </c>
      <c r="B2291" s="24" t="n">
        <v>4</v>
      </c>
      <c r="C2291" s="24" t="n">
        <v>5</v>
      </c>
      <c r="D2291" s="24" t="n">
        <v>10</v>
      </c>
      <c r="E2291" s="24" t="n">
        <v>10.84</v>
      </c>
      <c r="F2291" s="25">
        <f>IF($E2291="","",DATE(IF($A2291="",nominal_year,$A2291),$B2291,$C2291)+($D2291-IF(LEFT(hour_conv,1)="1",1,0))/24)</f>
        <v/>
      </c>
      <c r="G2291" s="26">
        <f>IF(F2291="","",INT(F2291))</f>
        <v/>
      </c>
      <c r="H2291">
        <f>IF(G2291="","",IF(AND(MONTH(G2291)*100+DAY(G2291)&gt;=season_lo,MONTH(G2291)*100+DAY(G2291)&lt;=season_hi),1,0))</f>
        <v/>
      </c>
      <c r="I2291">
        <f>IF(G2291="","",G2291-first_day+1)</f>
        <v/>
      </c>
      <c r="J2291" s="27">
        <f>IF(I2291="","",INDEX(Daily!$J$2:$J$421,I2291))</f>
        <v/>
      </c>
      <c r="K2291" s="27">
        <f>IF(J2291="","",J2291+cat_offset)</f>
        <v/>
      </c>
      <c r="L2291" s="27">
        <f>IF(J2291="","",MAX(0,E2291-J2291)^2)</f>
        <v/>
      </c>
      <c r="M2291" s="27">
        <f>IF(J2291="","",MAX(0,E2291-(J2291+twcdh_off))^2)</f>
        <v/>
      </c>
      <c r="N2291" s="27">
        <f>IF(E2291="","",MAX(0,E2291-swcdh_thr)^2)</f>
        <v/>
      </c>
      <c r="O2291">
        <f>IF(K2291="","",ROUND(E2291-K2291,0))</f>
        <v/>
      </c>
      <c r="P2291">
        <f>IF(O2291="","",IF(O2291&gt;=1,O2291,0))</f>
        <v/>
      </c>
      <c r="Q2291" s="27">
        <f>IF(E2291="","",MAX(0,E2291-22))</f>
        <v/>
      </c>
      <c r="R2291" s="27">
        <f>IF(H2291=1,E2291,"")</f>
        <v/>
      </c>
      <c r="S2291" s="27">
        <f>IF(AND(H2291=1,J2291&lt;&gt;""),E2291-J2291,"")</f>
        <v/>
      </c>
      <c r="T2291">
        <f>IF(G2291="","",MONTH(G2291))</f>
        <v/>
      </c>
    </row>
    <row r="2292">
      <c r="A2292" s="24" t="n">
        <v>2020</v>
      </c>
      <c r="B2292" s="24" t="n">
        <v>4</v>
      </c>
      <c r="C2292" s="24" t="n">
        <v>5</v>
      </c>
      <c r="D2292" s="24" t="n">
        <v>11</v>
      </c>
      <c r="E2292" s="24" t="n">
        <v>12.38</v>
      </c>
      <c r="F2292" s="25">
        <f>IF($E2292="","",DATE(IF($A2292="",nominal_year,$A2292),$B2292,$C2292)+($D2292-IF(LEFT(hour_conv,1)="1",1,0))/24)</f>
        <v/>
      </c>
      <c r="G2292" s="26">
        <f>IF(F2292="","",INT(F2292))</f>
        <v/>
      </c>
      <c r="H2292">
        <f>IF(G2292="","",IF(AND(MONTH(G2292)*100+DAY(G2292)&gt;=season_lo,MONTH(G2292)*100+DAY(G2292)&lt;=season_hi),1,0))</f>
        <v/>
      </c>
      <c r="I2292">
        <f>IF(G2292="","",G2292-first_day+1)</f>
        <v/>
      </c>
      <c r="J2292" s="27">
        <f>IF(I2292="","",INDEX(Daily!$J$2:$J$421,I2292))</f>
        <v/>
      </c>
      <c r="K2292" s="27">
        <f>IF(J2292="","",J2292+cat_offset)</f>
        <v/>
      </c>
      <c r="L2292" s="27">
        <f>IF(J2292="","",MAX(0,E2292-J2292)^2)</f>
        <v/>
      </c>
      <c r="M2292" s="27">
        <f>IF(J2292="","",MAX(0,E2292-(J2292+twcdh_off))^2)</f>
        <v/>
      </c>
      <c r="N2292" s="27">
        <f>IF(E2292="","",MAX(0,E2292-swcdh_thr)^2)</f>
        <v/>
      </c>
      <c r="O2292">
        <f>IF(K2292="","",ROUND(E2292-K2292,0))</f>
        <v/>
      </c>
      <c r="P2292">
        <f>IF(O2292="","",IF(O2292&gt;=1,O2292,0))</f>
        <v/>
      </c>
      <c r="Q2292" s="27">
        <f>IF(E2292="","",MAX(0,E2292-22))</f>
        <v/>
      </c>
      <c r="R2292" s="27">
        <f>IF(H2292=1,E2292,"")</f>
        <v/>
      </c>
      <c r="S2292" s="27">
        <f>IF(AND(H2292=1,J2292&lt;&gt;""),E2292-J2292,"")</f>
        <v/>
      </c>
      <c r="T2292">
        <f>IF(G2292="","",MONTH(G2292))</f>
        <v/>
      </c>
    </row>
    <row r="2293">
      <c r="A2293" s="24" t="n">
        <v>2020</v>
      </c>
      <c r="B2293" s="24" t="n">
        <v>4</v>
      </c>
      <c r="C2293" s="24" t="n">
        <v>5</v>
      </c>
      <c r="D2293" s="24" t="n">
        <v>12</v>
      </c>
      <c r="E2293" s="24" t="n">
        <v>13.46</v>
      </c>
      <c r="F2293" s="25">
        <f>IF($E2293="","",DATE(IF($A2293="",nominal_year,$A2293),$B2293,$C2293)+($D2293-IF(LEFT(hour_conv,1)="1",1,0))/24)</f>
        <v/>
      </c>
      <c r="G2293" s="26">
        <f>IF(F2293="","",INT(F2293))</f>
        <v/>
      </c>
      <c r="H2293">
        <f>IF(G2293="","",IF(AND(MONTH(G2293)*100+DAY(G2293)&gt;=season_lo,MONTH(G2293)*100+DAY(G2293)&lt;=season_hi),1,0))</f>
        <v/>
      </c>
      <c r="I2293">
        <f>IF(G2293="","",G2293-first_day+1)</f>
        <v/>
      </c>
      <c r="J2293" s="27">
        <f>IF(I2293="","",INDEX(Daily!$J$2:$J$421,I2293))</f>
        <v/>
      </c>
      <c r="K2293" s="27">
        <f>IF(J2293="","",J2293+cat_offset)</f>
        <v/>
      </c>
      <c r="L2293" s="27">
        <f>IF(J2293="","",MAX(0,E2293-J2293)^2)</f>
        <v/>
      </c>
      <c r="M2293" s="27">
        <f>IF(J2293="","",MAX(0,E2293-(J2293+twcdh_off))^2)</f>
        <v/>
      </c>
      <c r="N2293" s="27">
        <f>IF(E2293="","",MAX(0,E2293-swcdh_thr)^2)</f>
        <v/>
      </c>
      <c r="O2293">
        <f>IF(K2293="","",ROUND(E2293-K2293,0))</f>
        <v/>
      </c>
      <c r="P2293">
        <f>IF(O2293="","",IF(O2293&gt;=1,O2293,0))</f>
        <v/>
      </c>
      <c r="Q2293" s="27">
        <f>IF(E2293="","",MAX(0,E2293-22))</f>
        <v/>
      </c>
      <c r="R2293" s="27">
        <f>IF(H2293=1,E2293,"")</f>
        <v/>
      </c>
      <c r="S2293" s="27">
        <f>IF(AND(H2293=1,J2293&lt;&gt;""),E2293-J2293,"")</f>
        <v/>
      </c>
      <c r="T2293">
        <f>IF(G2293="","",MONTH(G2293))</f>
        <v/>
      </c>
    </row>
    <row r="2294">
      <c r="A2294" s="24" t="n">
        <v>2020</v>
      </c>
      <c r="B2294" s="24" t="n">
        <v>4</v>
      </c>
      <c r="C2294" s="24" t="n">
        <v>5</v>
      </c>
      <c r="D2294" s="24" t="n">
        <v>13</v>
      </c>
      <c r="E2294" s="24" t="n">
        <v>13.84</v>
      </c>
      <c r="F2294" s="25">
        <f>IF($E2294="","",DATE(IF($A2294="",nominal_year,$A2294),$B2294,$C2294)+($D2294-IF(LEFT(hour_conv,1)="1",1,0))/24)</f>
        <v/>
      </c>
      <c r="G2294" s="26">
        <f>IF(F2294="","",INT(F2294))</f>
        <v/>
      </c>
      <c r="H2294">
        <f>IF(G2294="","",IF(AND(MONTH(G2294)*100+DAY(G2294)&gt;=season_lo,MONTH(G2294)*100+DAY(G2294)&lt;=season_hi),1,0))</f>
        <v/>
      </c>
      <c r="I2294">
        <f>IF(G2294="","",G2294-first_day+1)</f>
        <v/>
      </c>
      <c r="J2294" s="27">
        <f>IF(I2294="","",INDEX(Daily!$J$2:$J$421,I2294))</f>
        <v/>
      </c>
      <c r="K2294" s="27">
        <f>IF(J2294="","",J2294+cat_offset)</f>
        <v/>
      </c>
      <c r="L2294" s="27">
        <f>IF(J2294="","",MAX(0,E2294-J2294)^2)</f>
        <v/>
      </c>
      <c r="M2294" s="27">
        <f>IF(J2294="","",MAX(0,E2294-(J2294+twcdh_off))^2)</f>
        <v/>
      </c>
      <c r="N2294" s="27">
        <f>IF(E2294="","",MAX(0,E2294-swcdh_thr)^2)</f>
        <v/>
      </c>
      <c r="O2294">
        <f>IF(K2294="","",ROUND(E2294-K2294,0))</f>
        <v/>
      </c>
      <c r="P2294">
        <f>IF(O2294="","",IF(O2294&gt;=1,O2294,0))</f>
        <v/>
      </c>
      <c r="Q2294" s="27">
        <f>IF(E2294="","",MAX(0,E2294-22))</f>
        <v/>
      </c>
      <c r="R2294" s="27">
        <f>IF(H2294=1,E2294,"")</f>
        <v/>
      </c>
      <c r="S2294" s="27">
        <f>IF(AND(H2294=1,J2294&lt;&gt;""),E2294-J2294,"")</f>
        <v/>
      </c>
      <c r="T2294">
        <f>IF(G2294="","",MONTH(G2294))</f>
        <v/>
      </c>
    </row>
    <row r="2295">
      <c r="A2295" s="24" t="n">
        <v>2020</v>
      </c>
      <c r="B2295" s="24" t="n">
        <v>4</v>
      </c>
      <c r="C2295" s="24" t="n">
        <v>5</v>
      </c>
      <c r="D2295" s="24" t="n">
        <v>14</v>
      </c>
      <c r="E2295" s="24" t="n">
        <v>14.95</v>
      </c>
      <c r="F2295" s="25">
        <f>IF($E2295="","",DATE(IF($A2295="",nominal_year,$A2295),$B2295,$C2295)+($D2295-IF(LEFT(hour_conv,1)="1",1,0))/24)</f>
        <v/>
      </c>
      <c r="G2295" s="26">
        <f>IF(F2295="","",INT(F2295))</f>
        <v/>
      </c>
      <c r="H2295">
        <f>IF(G2295="","",IF(AND(MONTH(G2295)*100+DAY(G2295)&gt;=season_lo,MONTH(G2295)*100+DAY(G2295)&lt;=season_hi),1,0))</f>
        <v/>
      </c>
      <c r="I2295">
        <f>IF(G2295="","",G2295-first_day+1)</f>
        <v/>
      </c>
      <c r="J2295" s="27">
        <f>IF(I2295="","",INDEX(Daily!$J$2:$J$421,I2295))</f>
        <v/>
      </c>
      <c r="K2295" s="27">
        <f>IF(J2295="","",J2295+cat_offset)</f>
        <v/>
      </c>
      <c r="L2295" s="27">
        <f>IF(J2295="","",MAX(0,E2295-J2295)^2)</f>
        <v/>
      </c>
      <c r="M2295" s="27">
        <f>IF(J2295="","",MAX(0,E2295-(J2295+twcdh_off))^2)</f>
        <v/>
      </c>
      <c r="N2295" s="27">
        <f>IF(E2295="","",MAX(0,E2295-swcdh_thr)^2)</f>
        <v/>
      </c>
      <c r="O2295">
        <f>IF(K2295="","",ROUND(E2295-K2295,0))</f>
        <v/>
      </c>
      <c r="P2295">
        <f>IF(O2295="","",IF(O2295&gt;=1,O2295,0))</f>
        <v/>
      </c>
      <c r="Q2295" s="27">
        <f>IF(E2295="","",MAX(0,E2295-22))</f>
        <v/>
      </c>
      <c r="R2295" s="27">
        <f>IF(H2295=1,E2295,"")</f>
        <v/>
      </c>
      <c r="S2295" s="27">
        <f>IF(AND(H2295=1,J2295&lt;&gt;""),E2295-J2295,"")</f>
        <v/>
      </c>
      <c r="T2295">
        <f>IF(G2295="","",MONTH(G2295))</f>
        <v/>
      </c>
    </row>
    <row r="2296">
      <c r="A2296" s="24" t="n">
        <v>2020</v>
      </c>
      <c r="B2296" s="24" t="n">
        <v>4</v>
      </c>
      <c r="C2296" s="24" t="n">
        <v>5</v>
      </c>
      <c r="D2296" s="24" t="n">
        <v>15</v>
      </c>
      <c r="E2296" s="24" t="n">
        <v>14.56</v>
      </c>
      <c r="F2296" s="25">
        <f>IF($E2296="","",DATE(IF($A2296="",nominal_year,$A2296),$B2296,$C2296)+($D2296-IF(LEFT(hour_conv,1)="1",1,0))/24)</f>
        <v/>
      </c>
      <c r="G2296" s="26">
        <f>IF(F2296="","",INT(F2296))</f>
        <v/>
      </c>
      <c r="H2296">
        <f>IF(G2296="","",IF(AND(MONTH(G2296)*100+DAY(G2296)&gt;=season_lo,MONTH(G2296)*100+DAY(G2296)&lt;=season_hi),1,0))</f>
        <v/>
      </c>
      <c r="I2296">
        <f>IF(G2296="","",G2296-first_day+1)</f>
        <v/>
      </c>
      <c r="J2296" s="27">
        <f>IF(I2296="","",INDEX(Daily!$J$2:$J$421,I2296))</f>
        <v/>
      </c>
      <c r="K2296" s="27">
        <f>IF(J2296="","",J2296+cat_offset)</f>
        <v/>
      </c>
      <c r="L2296" s="27">
        <f>IF(J2296="","",MAX(0,E2296-J2296)^2)</f>
        <v/>
      </c>
      <c r="M2296" s="27">
        <f>IF(J2296="","",MAX(0,E2296-(J2296+twcdh_off))^2)</f>
        <v/>
      </c>
      <c r="N2296" s="27">
        <f>IF(E2296="","",MAX(0,E2296-swcdh_thr)^2)</f>
        <v/>
      </c>
      <c r="O2296">
        <f>IF(K2296="","",ROUND(E2296-K2296,0))</f>
        <v/>
      </c>
      <c r="P2296">
        <f>IF(O2296="","",IF(O2296&gt;=1,O2296,0))</f>
        <v/>
      </c>
      <c r="Q2296" s="27">
        <f>IF(E2296="","",MAX(0,E2296-22))</f>
        <v/>
      </c>
      <c r="R2296" s="27">
        <f>IF(H2296=1,E2296,"")</f>
        <v/>
      </c>
      <c r="S2296" s="27">
        <f>IF(AND(H2296=1,J2296&lt;&gt;""),E2296-J2296,"")</f>
        <v/>
      </c>
      <c r="T2296">
        <f>IF(G2296="","",MONTH(G2296))</f>
        <v/>
      </c>
    </row>
    <row r="2297">
      <c r="A2297" s="24" t="n">
        <v>2020</v>
      </c>
      <c r="B2297" s="24" t="n">
        <v>4</v>
      </c>
      <c r="C2297" s="24" t="n">
        <v>5</v>
      </c>
      <c r="D2297" s="24" t="n">
        <v>16</v>
      </c>
      <c r="E2297" s="24" t="n">
        <v>16.21</v>
      </c>
      <c r="F2297" s="25">
        <f>IF($E2297="","",DATE(IF($A2297="",nominal_year,$A2297),$B2297,$C2297)+($D2297-IF(LEFT(hour_conv,1)="1",1,0))/24)</f>
        <v/>
      </c>
      <c r="G2297" s="26">
        <f>IF(F2297="","",INT(F2297))</f>
        <v/>
      </c>
      <c r="H2297">
        <f>IF(G2297="","",IF(AND(MONTH(G2297)*100+DAY(G2297)&gt;=season_lo,MONTH(G2297)*100+DAY(G2297)&lt;=season_hi),1,0))</f>
        <v/>
      </c>
      <c r="I2297">
        <f>IF(G2297="","",G2297-first_day+1)</f>
        <v/>
      </c>
      <c r="J2297" s="27">
        <f>IF(I2297="","",INDEX(Daily!$J$2:$J$421,I2297))</f>
        <v/>
      </c>
      <c r="K2297" s="27">
        <f>IF(J2297="","",J2297+cat_offset)</f>
        <v/>
      </c>
      <c r="L2297" s="27">
        <f>IF(J2297="","",MAX(0,E2297-J2297)^2)</f>
        <v/>
      </c>
      <c r="M2297" s="27">
        <f>IF(J2297="","",MAX(0,E2297-(J2297+twcdh_off))^2)</f>
        <v/>
      </c>
      <c r="N2297" s="27">
        <f>IF(E2297="","",MAX(0,E2297-swcdh_thr)^2)</f>
        <v/>
      </c>
      <c r="O2297">
        <f>IF(K2297="","",ROUND(E2297-K2297,0))</f>
        <v/>
      </c>
      <c r="P2297">
        <f>IF(O2297="","",IF(O2297&gt;=1,O2297,0))</f>
        <v/>
      </c>
      <c r="Q2297" s="27">
        <f>IF(E2297="","",MAX(0,E2297-22))</f>
        <v/>
      </c>
      <c r="R2297" s="27">
        <f>IF(H2297=1,E2297,"")</f>
        <v/>
      </c>
      <c r="S2297" s="27">
        <f>IF(AND(H2297=1,J2297&lt;&gt;""),E2297-J2297,"")</f>
        <v/>
      </c>
      <c r="T2297">
        <f>IF(G2297="","",MONTH(G2297))</f>
        <v/>
      </c>
    </row>
    <row r="2298">
      <c r="A2298" s="24" t="n">
        <v>2020</v>
      </c>
      <c r="B2298" s="24" t="n">
        <v>4</v>
      </c>
      <c r="C2298" s="24" t="n">
        <v>5</v>
      </c>
      <c r="D2298" s="24" t="n">
        <v>17</v>
      </c>
      <c r="E2298" s="24" t="n">
        <v>15.63</v>
      </c>
      <c r="F2298" s="25">
        <f>IF($E2298="","",DATE(IF($A2298="",nominal_year,$A2298),$B2298,$C2298)+($D2298-IF(LEFT(hour_conv,1)="1",1,0))/24)</f>
        <v/>
      </c>
      <c r="G2298" s="26">
        <f>IF(F2298="","",INT(F2298))</f>
        <v/>
      </c>
      <c r="H2298">
        <f>IF(G2298="","",IF(AND(MONTH(G2298)*100+DAY(G2298)&gt;=season_lo,MONTH(G2298)*100+DAY(G2298)&lt;=season_hi),1,0))</f>
        <v/>
      </c>
      <c r="I2298">
        <f>IF(G2298="","",G2298-first_day+1)</f>
        <v/>
      </c>
      <c r="J2298" s="27">
        <f>IF(I2298="","",INDEX(Daily!$J$2:$J$421,I2298))</f>
        <v/>
      </c>
      <c r="K2298" s="27">
        <f>IF(J2298="","",J2298+cat_offset)</f>
        <v/>
      </c>
      <c r="L2298" s="27">
        <f>IF(J2298="","",MAX(0,E2298-J2298)^2)</f>
        <v/>
      </c>
      <c r="M2298" s="27">
        <f>IF(J2298="","",MAX(0,E2298-(J2298+twcdh_off))^2)</f>
        <v/>
      </c>
      <c r="N2298" s="27">
        <f>IF(E2298="","",MAX(0,E2298-swcdh_thr)^2)</f>
        <v/>
      </c>
      <c r="O2298">
        <f>IF(K2298="","",ROUND(E2298-K2298,0))</f>
        <v/>
      </c>
      <c r="P2298">
        <f>IF(O2298="","",IF(O2298&gt;=1,O2298,0))</f>
        <v/>
      </c>
      <c r="Q2298" s="27">
        <f>IF(E2298="","",MAX(0,E2298-22))</f>
        <v/>
      </c>
      <c r="R2298" s="27">
        <f>IF(H2298=1,E2298,"")</f>
        <v/>
      </c>
      <c r="S2298" s="27">
        <f>IF(AND(H2298=1,J2298&lt;&gt;""),E2298-J2298,"")</f>
        <v/>
      </c>
      <c r="T2298">
        <f>IF(G2298="","",MONTH(G2298))</f>
        <v/>
      </c>
    </row>
    <row r="2299">
      <c r="A2299" s="24" t="n">
        <v>2020</v>
      </c>
      <c r="B2299" s="24" t="n">
        <v>4</v>
      </c>
      <c r="C2299" s="24" t="n">
        <v>5</v>
      </c>
      <c r="D2299" s="24" t="n">
        <v>18</v>
      </c>
      <c r="E2299" s="24" t="n">
        <v>14.62</v>
      </c>
      <c r="F2299" s="25">
        <f>IF($E2299="","",DATE(IF($A2299="",nominal_year,$A2299),$B2299,$C2299)+($D2299-IF(LEFT(hour_conv,1)="1",1,0))/24)</f>
        <v/>
      </c>
      <c r="G2299" s="26">
        <f>IF(F2299="","",INT(F2299))</f>
        <v/>
      </c>
      <c r="H2299">
        <f>IF(G2299="","",IF(AND(MONTH(G2299)*100+DAY(G2299)&gt;=season_lo,MONTH(G2299)*100+DAY(G2299)&lt;=season_hi),1,0))</f>
        <v/>
      </c>
      <c r="I2299">
        <f>IF(G2299="","",G2299-first_day+1)</f>
        <v/>
      </c>
      <c r="J2299" s="27">
        <f>IF(I2299="","",INDEX(Daily!$J$2:$J$421,I2299))</f>
        <v/>
      </c>
      <c r="K2299" s="27">
        <f>IF(J2299="","",J2299+cat_offset)</f>
        <v/>
      </c>
      <c r="L2299" s="27">
        <f>IF(J2299="","",MAX(0,E2299-J2299)^2)</f>
        <v/>
      </c>
      <c r="M2299" s="27">
        <f>IF(J2299="","",MAX(0,E2299-(J2299+twcdh_off))^2)</f>
        <v/>
      </c>
      <c r="N2299" s="27">
        <f>IF(E2299="","",MAX(0,E2299-swcdh_thr)^2)</f>
        <v/>
      </c>
      <c r="O2299">
        <f>IF(K2299="","",ROUND(E2299-K2299,0))</f>
        <v/>
      </c>
      <c r="P2299">
        <f>IF(O2299="","",IF(O2299&gt;=1,O2299,0))</f>
        <v/>
      </c>
      <c r="Q2299" s="27">
        <f>IF(E2299="","",MAX(0,E2299-22))</f>
        <v/>
      </c>
      <c r="R2299" s="27">
        <f>IF(H2299=1,E2299,"")</f>
        <v/>
      </c>
      <c r="S2299" s="27">
        <f>IF(AND(H2299=1,J2299&lt;&gt;""),E2299-J2299,"")</f>
        <v/>
      </c>
      <c r="T2299">
        <f>IF(G2299="","",MONTH(G2299))</f>
        <v/>
      </c>
    </row>
    <row r="2300">
      <c r="A2300" s="24" t="n">
        <v>2020</v>
      </c>
      <c r="B2300" s="24" t="n">
        <v>4</v>
      </c>
      <c r="C2300" s="24" t="n">
        <v>5</v>
      </c>
      <c r="D2300" s="24" t="n">
        <v>19</v>
      </c>
      <c r="E2300" s="24" t="n">
        <v>13.54</v>
      </c>
      <c r="F2300" s="25">
        <f>IF($E2300="","",DATE(IF($A2300="",nominal_year,$A2300),$B2300,$C2300)+($D2300-IF(LEFT(hour_conv,1)="1",1,0))/24)</f>
        <v/>
      </c>
      <c r="G2300" s="26">
        <f>IF(F2300="","",INT(F2300))</f>
        <v/>
      </c>
      <c r="H2300">
        <f>IF(G2300="","",IF(AND(MONTH(G2300)*100+DAY(G2300)&gt;=season_lo,MONTH(G2300)*100+DAY(G2300)&lt;=season_hi),1,0))</f>
        <v/>
      </c>
      <c r="I2300">
        <f>IF(G2300="","",G2300-first_day+1)</f>
        <v/>
      </c>
      <c r="J2300" s="27">
        <f>IF(I2300="","",INDEX(Daily!$J$2:$J$421,I2300))</f>
        <v/>
      </c>
      <c r="K2300" s="27">
        <f>IF(J2300="","",J2300+cat_offset)</f>
        <v/>
      </c>
      <c r="L2300" s="27">
        <f>IF(J2300="","",MAX(0,E2300-J2300)^2)</f>
        <v/>
      </c>
      <c r="M2300" s="27">
        <f>IF(J2300="","",MAX(0,E2300-(J2300+twcdh_off))^2)</f>
        <v/>
      </c>
      <c r="N2300" s="27">
        <f>IF(E2300="","",MAX(0,E2300-swcdh_thr)^2)</f>
        <v/>
      </c>
      <c r="O2300">
        <f>IF(K2300="","",ROUND(E2300-K2300,0))</f>
        <v/>
      </c>
      <c r="P2300">
        <f>IF(O2300="","",IF(O2300&gt;=1,O2300,0))</f>
        <v/>
      </c>
      <c r="Q2300" s="27">
        <f>IF(E2300="","",MAX(0,E2300-22))</f>
        <v/>
      </c>
      <c r="R2300" s="27">
        <f>IF(H2300=1,E2300,"")</f>
        <v/>
      </c>
      <c r="S2300" s="27">
        <f>IF(AND(H2300=1,J2300&lt;&gt;""),E2300-J2300,"")</f>
        <v/>
      </c>
      <c r="T2300">
        <f>IF(G2300="","",MONTH(G2300))</f>
        <v/>
      </c>
    </row>
    <row r="2301">
      <c r="A2301" s="24" t="n">
        <v>2020</v>
      </c>
      <c r="B2301" s="24" t="n">
        <v>4</v>
      </c>
      <c r="C2301" s="24" t="n">
        <v>5</v>
      </c>
      <c r="D2301" s="24" t="n">
        <v>20</v>
      </c>
      <c r="E2301" s="24" t="n">
        <v>13.24</v>
      </c>
      <c r="F2301" s="25">
        <f>IF($E2301="","",DATE(IF($A2301="",nominal_year,$A2301),$B2301,$C2301)+($D2301-IF(LEFT(hour_conv,1)="1",1,0))/24)</f>
        <v/>
      </c>
      <c r="G2301" s="26">
        <f>IF(F2301="","",INT(F2301))</f>
        <v/>
      </c>
      <c r="H2301">
        <f>IF(G2301="","",IF(AND(MONTH(G2301)*100+DAY(G2301)&gt;=season_lo,MONTH(G2301)*100+DAY(G2301)&lt;=season_hi),1,0))</f>
        <v/>
      </c>
      <c r="I2301">
        <f>IF(G2301="","",G2301-first_day+1)</f>
        <v/>
      </c>
      <c r="J2301" s="27">
        <f>IF(I2301="","",INDEX(Daily!$J$2:$J$421,I2301))</f>
        <v/>
      </c>
      <c r="K2301" s="27">
        <f>IF(J2301="","",J2301+cat_offset)</f>
        <v/>
      </c>
      <c r="L2301" s="27">
        <f>IF(J2301="","",MAX(0,E2301-J2301)^2)</f>
        <v/>
      </c>
      <c r="M2301" s="27">
        <f>IF(J2301="","",MAX(0,E2301-(J2301+twcdh_off))^2)</f>
        <v/>
      </c>
      <c r="N2301" s="27">
        <f>IF(E2301="","",MAX(0,E2301-swcdh_thr)^2)</f>
        <v/>
      </c>
      <c r="O2301">
        <f>IF(K2301="","",ROUND(E2301-K2301,0))</f>
        <v/>
      </c>
      <c r="P2301">
        <f>IF(O2301="","",IF(O2301&gt;=1,O2301,0))</f>
        <v/>
      </c>
      <c r="Q2301" s="27">
        <f>IF(E2301="","",MAX(0,E2301-22))</f>
        <v/>
      </c>
      <c r="R2301" s="27">
        <f>IF(H2301=1,E2301,"")</f>
        <v/>
      </c>
      <c r="S2301" s="27">
        <f>IF(AND(H2301=1,J2301&lt;&gt;""),E2301-J2301,"")</f>
        <v/>
      </c>
      <c r="T2301">
        <f>IF(G2301="","",MONTH(G2301))</f>
        <v/>
      </c>
    </row>
    <row r="2302">
      <c r="A2302" s="24" t="n">
        <v>2020</v>
      </c>
      <c r="B2302" s="24" t="n">
        <v>4</v>
      </c>
      <c r="C2302" s="24" t="n">
        <v>5</v>
      </c>
      <c r="D2302" s="24" t="n">
        <v>21</v>
      </c>
      <c r="E2302" s="24" t="n">
        <v>11.27</v>
      </c>
      <c r="F2302" s="25">
        <f>IF($E2302="","",DATE(IF($A2302="",nominal_year,$A2302),$B2302,$C2302)+($D2302-IF(LEFT(hour_conv,1)="1",1,0))/24)</f>
        <v/>
      </c>
      <c r="G2302" s="26">
        <f>IF(F2302="","",INT(F2302))</f>
        <v/>
      </c>
      <c r="H2302">
        <f>IF(G2302="","",IF(AND(MONTH(G2302)*100+DAY(G2302)&gt;=season_lo,MONTH(G2302)*100+DAY(G2302)&lt;=season_hi),1,0))</f>
        <v/>
      </c>
      <c r="I2302">
        <f>IF(G2302="","",G2302-first_day+1)</f>
        <v/>
      </c>
      <c r="J2302" s="27">
        <f>IF(I2302="","",INDEX(Daily!$J$2:$J$421,I2302))</f>
        <v/>
      </c>
      <c r="K2302" s="27">
        <f>IF(J2302="","",J2302+cat_offset)</f>
        <v/>
      </c>
      <c r="L2302" s="27">
        <f>IF(J2302="","",MAX(0,E2302-J2302)^2)</f>
        <v/>
      </c>
      <c r="M2302" s="27">
        <f>IF(J2302="","",MAX(0,E2302-(J2302+twcdh_off))^2)</f>
        <v/>
      </c>
      <c r="N2302" s="27">
        <f>IF(E2302="","",MAX(0,E2302-swcdh_thr)^2)</f>
        <v/>
      </c>
      <c r="O2302">
        <f>IF(K2302="","",ROUND(E2302-K2302,0))</f>
        <v/>
      </c>
      <c r="P2302">
        <f>IF(O2302="","",IF(O2302&gt;=1,O2302,0))</f>
        <v/>
      </c>
      <c r="Q2302" s="27">
        <f>IF(E2302="","",MAX(0,E2302-22))</f>
        <v/>
      </c>
      <c r="R2302" s="27">
        <f>IF(H2302=1,E2302,"")</f>
        <v/>
      </c>
      <c r="S2302" s="27">
        <f>IF(AND(H2302=1,J2302&lt;&gt;""),E2302-J2302,"")</f>
        <v/>
      </c>
      <c r="T2302">
        <f>IF(G2302="","",MONTH(G2302))</f>
        <v/>
      </c>
    </row>
    <row r="2303">
      <c r="A2303" s="24" t="n">
        <v>2020</v>
      </c>
      <c r="B2303" s="24" t="n">
        <v>4</v>
      </c>
      <c r="C2303" s="24" t="n">
        <v>5</v>
      </c>
      <c r="D2303" s="24" t="n">
        <v>22</v>
      </c>
      <c r="E2303" s="24" t="n">
        <v>10.56</v>
      </c>
      <c r="F2303" s="25">
        <f>IF($E2303="","",DATE(IF($A2303="",nominal_year,$A2303),$B2303,$C2303)+($D2303-IF(LEFT(hour_conv,1)="1",1,0))/24)</f>
        <v/>
      </c>
      <c r="G2303" s="26">
        <f>IF(F2303="","",INT(F2303))</f>
        <v/>
      </c>
      <c r="H2303">
        <f>IF(G2303="","",IF(AND(MONTH(G2303)*100+DAY(G2303)&gt;=season_lo,MONTH(G2303)*100+DAY(G2303)&lt;=season_hi),1,0))</f>
        <v/>
      </c>
      <c r="I2303">
        <f>IF(G2303="","",G2303-first_day+1)</f>
        <v/>
      </c>
      <c r="J2303" s="27">
        <f>IF(I2303="","",INDEX(Daily!$J$2:$J$421,I2303))</f>
        <v/>
      </c>
      <c r="K2303" s="27">
        <f>IF(J2303="","",J2303+cat_offset)</f>
        <v/>
      </c>
      <c r="L2303" s="27">
        <f>IF(J2303="","",MAX(0,E2303-J2303)^2)</f>
        <v/>
      </c>
      <c r="M2303" s="27">
        <f>IF(J2303="","",MAX(0,E2303-(J2303+twcdh_off))^2)</f>
        <v/>
      </c>
      <c r="N2303" s="27">
        <f>IF(E2303="","",MAX(0,E2303-swcdh_thr)^2)</f>
        <v/>
      </c>
      <c r="O2303">
        <f>IF(K2303="","",ROUND(E2303-K2303,0))</f>
        <v/>
      </c>
      <c r="P2303">
        <f>IF(O2303="","",IF(O2303&gt;=1,O2303,0))</f>
        <v/>
      </c>
      <c r="Q2303" s="27">
        <f>IF(E2303="","",MAX(0,E2303-22))</f>
        <v/>
      </c>
      <c r="R2303" s="27">
        <f>IF(H2303=1,E2303,"")</f>
        <v/>
      </c>
      <c r="S2303" s="27">
        <f>IF(AND(H2303=1,J2303&lt;&gt;""),E2303-J2303,"")</f>
        <v/>
      </c>
      <c r="T2303">
        <f>IF(G2303="","",MONTH(G2303))</f>
        <v/>
      </c>
    </row>
    <row r="2304">
      <c r="A2304" s="24" t="n">
        <v>2020</v>
      </c>
      <c r="B2304" s="24" t="n">
        <v>4</v>
      </c>
      <c r="C2304" s="24" t="n">
        <v>5</v>
      </c>
      <c r="D2304" s="24" t="n">
        <v>23</v>
      </c>
      <c r="E2304" s="24" t="n">
        <v>10.02</v>
      </c>
      <c r="F2304" s="25">
        <f>IF($E2304="","",DATE(IF($A2304="",nominal_year,$A2304),$B2304,$C2304)+($D2304-IF(LEFT(hour_conv,1)="1",1,0))/24)</f>
        <v/>
      </c>
      <c r="G2304" s="26">
        <f>IF(F2304="","",INT(F2304))</f>
        <v/>
      </c>
      <c r="H2304">
        <f>IF(G2304="","",IF(AND(MONTH(G2304)*100+DAY(G2304)&gt;=season_lo,MONTH(G2304)*100+DAY(G2304)&lt;=season_hi),1,0))</f>
        <v/>
      </c>
      <c r="I2304">
        <f>IF(G2304="","",G2304-first_day+1)</f>
        <v/>
      </c>
      <c r="J2304" s="27">
        <f>IF(I2304="","",INDEX(Daily!$J$2:$J$421,I2304))</f>
        <v/>
      </c>
      <c r="K2304" s="27">
        <f>IF(J2304="","",J2304+cat_offset)</f>
        <v/>
      </c>
      <c r="L2304" s="27">
        <f>IF(J2304="","",MAX(0,E2304-J2304)^2)</f>
        <v/>
      </c>
      <c r="M2304" s="27">
        <f>IF(J2304="","",MAX(0,E2304-(J2304+twcdh_off))^2)</f>
        <v/>
      </c>
      <c r="N2304" s="27">
        <f>IF(E2304="","",MAX(0,E2304-swcdh_thr)^2)</f>
        <v/>
      </c>
      <c r="O2304">
        <f>IF(K2304="","",ROUND(E2304-K2304,0))</f>
        <v/>
      </c>
      <c r="P2304">
        <f>IF(O2304="","",IF(O2304&gt;=1,O2304,0))</f>
        <v/>
      </c>
      <c r="Q2304" s="27">
        <f>IF(E2304="","",MAX(0,E2304-22))</f>
        <v/>
      </c>
      <c r="R2304" s="27">
        <f>IF(H2304=1,E2304,"")</f>
        <v/>
      </c>
      <c r="S2304" s="27">
        <f>IF(AND(H2304=1,J2304&lt;&gt;""),E2304-J2304,"")</f>
        <v/>
      </c>
      <c r="T2304">
        <f>IF(G2304="","",MONTH(G2304))</f>
        <v/>
      </c>
    </row>
    <row r="2305">
      <c r="A2305" s="24" t="n">
        <v>2020</v>
      </c>
      <c r="B2305" s="24" t="n">
        <v>4</v>
      </c>
      <c r="C2305" s="24" t="n">
        <v>5</v>
      </c>
      <c r="D2305" s="24" t="n">
        <v>24</v>
      </c>
      <c r="E2305" s="24" t="n">
        <v>8.68</v>
      </c>
      <c r="F2305" s="25">
        <f>IF($E2305="","",DATE(IF($A2305="",nominal_year,$A2305),$B2305,$C2305)+($D2305-IF(LEFT(hour_conv,1)="1",1,0))/24)</f>
        <v/>
      </c>
      <c r="G2305" s="26">
        <f>IF(F2305="","",INT(F2305))</f>
        <v/>
      </c>
      <c r="H2305">
        <f>IF(G2305="","",IF(AND(MONTH(G2305)*100+DAY(G2305)&gt;=season_lo,MONTH(G2305)*100+DAY(G2305)&lt;=season_hi),1,0))</f>
        <v/>
      </c>
      <c r="I2305">
        <f>IF(G2305="","",G2305-first_day+1)</f>
        <v/>
      </c>
      <c r="J2305" s="27">
        <f>IF(I2305="","",INDEX(Daily!$J$2:$J$421,I2305))</f>
        <v/>
      </c>
      <c r="K2305" s="27">
        <f>IF(J2305="","",J2305+cat_offset)</f>
        <v/>
      </c>
      <c r="L2305" s="27">
        <f>IF(J2305="","",MAX(0,E2305-J2305)^2)</f>
        <v/>
      </c>
      <c r="M2305" s="27">
        <f>IF(J2305="","",MAX(0,E2305-(J2305+twcdh_off))^2)</f>
        <v/>
      </c>
      <c r="N2305" s="27">
        <f>IF(E2305="","",MAX(0,E2305-swcdh_thr)^2)</f>
        <v/>
      </c>
      <c r="O2305">
        <f>IF(K2305="","",ROUND(E2305-K2305,0))</f>
        <v/>
      </c>
      <c r="P2305">
        <f>IF(O2305="","",IF(O2305&gt;=1,O2305,0))</f>
        <v/>
      </c>
      <c r="Q2305" s="27">
        <f>IF(E2305="","",MAX(0,E2305-22))</f>
        <v/>
      </c>
      <c r="R2305" s="27">
        <f>IF(H2305=1,E2305,"")</f>
        <v/>
      </c>
      <c r="S2305" s="27">
        <f>IF(AND(H2305=1,J2305&lt;&gt;""),E2305-J2305,"")</f>
        <v/>
      </c>
      <c r="T2305">
        <f>IF(G2305="","",MONTH(G2305))</f>
        <v/>
      </c>
    </row>
    <row r="2306">
      <c r="A2306" s="24" t="n">
        <v>2020</v>
      </c>
      <c r="B2306" s="24" t="n">
        <v>4</v>
      </c>
      <c r="C2306" s="24" t="n">
        <v>6</v>
      </c>
      <c r="D2306" s="24" t="n">
        <v>1</v>
      </c>
      <c r="E2306" s="24" t="n">
        <v>7.15</v>
      </c>
      <c r="F2306" s="25">
        <f>IF($E2306="","",DATE(IF($A2306="",nominal_year,$A2306),$B2306,$C2306)+($D2306-IF(LEFT(hour_conv,1)="1",1,0))/24)</f>
        <v/>
      </c>
      <c r="G2306" s="26">
        <f>IF(F2306="","",INT(F2306))</f>
        <v/>
      </c>
      <c r="H2306">
        <f>IF(G2306="","",IF(AND(MONTH(G2306)*100+DAY(G2306)&gt;=season_lo,MONTH(G2306)*100+DAY(G2306)&lt;=season_hi),1,0))</f>
        <v/>
      </c>
      <c r="I2306">
        <f>IF(G2306="","",G2306-first_day+1)</f>
        <v/>
      </c>
      <c r="J2306" s="27">
        <f>IF(I2306="","",INDEX(Daily!$J$2:$J$421,I2306))</f>
        <v/>
      </c>
      <c r="K2306" s="27">
        <f>IF(J2306="","",J2306+cat_offset)</f>
        <v/>
      </c>
      <c r="L2306" s="27">
        <f>IF(J2306="","",MAX(0,E2306-J2306)^2)</f>
        <v/>
      </c>
      <c r="M2306" s="27">
        <f>IF(J2306="","",MAX(0,E2306-(J2306+twcdh_off))^2)</f>
        <v/>
      </c>
      <c r="N2306" s="27">
        <f>IF(E2306="","",MAX(0,E2306-swcdh_thr)^2)</f>
        <v/>
      </c>
      <c r="O2306">
        <f>IF(K2306="","",ROUND(E2306-K2306,0))</f>
        <v/>
      </c>
      <c r="P2306">
        <f>IF(O2306="","",IF(O2306&gt;=1,O2306,0))</f>
        <v/>
      </c>
      <c r="Q2306" s="27">
        <f>IF(E2306="","",MAX(0,E2306-22))</f>
        <v/>
      </c>
      <c r="R2306" s="27">
        <f>IF(H2306=1,E2306,"")</f>
        <v/>
      </c>
      <c r="S2306" s="27">
        <f>IF(AND(H2306=1,J2306&lt;&gt;""),E2306-J2306,"")</f>
        <v/>
      </c>
      <c r="T2306">
        <f>IF(G2306="","",MONTH(G2306))</f>
        <v/>
      </c>
    </row>
    <row r="2307">
      <c r="A2307" s="24" t="n">
        <v>2020</v>
      </c>
      <c r="B2307" s="24" t="n">
        <v>4</v>
      </c>
      <c r="C2307" s="24" t="n">
        <v>6</v>
      </c>
      <c r="D2307" s="24" t="n">
        <v>2</v>
      </c>
      <c r="E2307" s="24" t="n">
        <v>7.02</v>
      </c>
      <c r="F2307" s="25">
        <f>IF($E2307="","",DATE(IF($A2307="",nominal_year,$A2307),$B2307,$C2307)+($D2307-IF(LEFT(hour_conv,1)="1",1,0))/24)</f>
        <v/>
      </c>
      <c r="G2307" s="26">
        <f>IF(F2307="","",INT(F2307))</f>
        <v/>
      </c>
      <c r="H2307">
        <f>IF(G2307="","",IF(AND(MONTH(G2307)*100+DAY(G2307)&gt;=season_lo,MONTH(G2307)*100+DAY(G2307)&lt;=season_hi),1,0))</f>
        <v/>
      </c>
      <c r="I2307">
        <f>IF(G2307="","",G2307-first_day+1)</f>
        <v/>
      </c>
      <c r="J2307" s="27">
        <f>IF(I2307="","",INDEX(Daily!$J$2:$J$421,I2307))</f>
        <v/>
      </c>
      <c r="K2307" s="27">
        <f>IF(J2307="","",J2307+cat_offset)</f>
        <v/>
      </c>
      <c r="L2307" s="27">
        <f>IF(J2307="","",MAX(0,E2307-J2307)^2)</f>
        <v/>
      </c>
      <c r="M2307" s="27">
        <f>IF(J2307="","",MAX(0,E2307-(J2307+twcdh_off))^2)</f>
        <v/>
      </c>
      <c r="N2307" s="27">
        <f>IF(E2307="","",MAX(0,E2307-swcdh_thr)^2)</f>
        <v/>
      </c>
      <c r="O2307">
        <f>IF(K2307="","",ROUND(E2307-K2307,0))</f>
        <v/>
      </c>
      <c r="P2307">
        <f>IF(O2307="","",IF(O2307&gt;=1,O2307,0))</f>
        <v/>
      </c>
      <c r="Q2307" s="27">
        <f>IF(E2307="","",MAX(0,E2307-22))</f>
        <v/>
      </c>
      <c r="R2307" s="27">
        <f>IF(H2307=1,E2307,"")</f>
        <v/>
      </c>
      <c r="S2307" s="27">
        <f>IF(AND(H2307=1,J2307&lt;&gt;""),E2307-J2307,"")</f>
        <v/>
      </c>
      <c r="T2307">
        <f>IF(G2307="","",MONTH(G2307))</f>
        <v/>
      </c>
    </row>
    <row r="2308">
      <c r="A2308" s="24" t="n">
        <v>2020</v>
      </c>
      <c r="B2308" s="24" t="n">
        <v>4</v>
      </c>
      <c r="C2308" s="24" t="n">
        <v>6</v>
      </c>
      <c r="D2308" s="24" t="n">
        <v>3</v>
      </c>
      <c r="E2308" s="24" t="n">
        <v>5.78</v>
      </c>
      <c r="F2308" s="25">
        <f>IF($E2308="","",DATE(IF($A2308="",nominal_year,$A2308),$B2308,$C2308)+($D2308-IF(LEFT(hour_conv,1)="1",1,0))/24)</f>
        <v/>
      </c>
      <c r="G2308" s="26">
        <f>IF(F2308="","",INT(F2308))</f>
        <v/>
      </c>
      <c r="H2308">
        <f>IF(G2308="","",IF(AND(MONTH(G2308)*100+DAY(G2308)&gt;=season_lo,MONTH(G2308)*100+DAY(G2308)&lt;=season_hi),1,0))</f>
        <v/>
      </c>
      <c r="I2308">
        <f>IF(G2308="","",G2308-first_day+1)</f>
        <v/>
      </c>
      <c r="J2308" s="27">
        <f>IF(I2308="","",INDEX(Daily!$J$2:$J$421,I2308))</f>
        <v/>
      </c>
      <c r="K2308" s="27">
        <f>IF(J2308="","",J2308+cat_offset)</f>
        <v/>
      </c>
      <c r="L2308" s="27">
        <f>IF(J2308="","",MAX(0,E2308-J2308)^2)</f>
        <v/>
      </c>
      <c r="M2308" s="27">
        <f>IF(J2308="","",MAX(0,E2308-(J2308+twcdh_off))^2)</f>
        <v/>
      </c>
      <c r="N2308" s="27">
        <f>IF(E2308="","",MAX(0,E2308-swcdh_thr)^2)</f>
        <v/>
      </c>
      <c r="O2308">
        <f>IF(K2308="","",ROUND(E2308-K2308,0))</f>
        <v/>
      </c>
      <c r="P2308">
        <f>IF(O2308="","",IF(O2308&gt;=1,O2308,0))</f>
        <v/>
      </c>
      <c r="Q2308" s="27">
        <f>IF(E2308="","",MAX(0,E2308-22))</f>
        <v/>
      </c>
      <c r="R2308" s="27">
        <f>IF(H2308=1,E2308,"")</f>
        <v/>
      </c>
      <c r="S2308" s="27">
        <f>IF(AND(H2308=1,J2308&lt;&gt;""),E2308-J2308,"")</f>
        <v/>
      </c>
      <c r="T2308">
        <f>IF(G2308="","",MONTH(G2308))</f>
        <v/>
      </c>
    </row>
    <row r="2309">
      <c r="A2309" s="24" t="n">
        <v>2020</v>
      </c>
      <c r="B2309" s="24" t="n">
        <v>4</v>
      </c>
      <c r="C2309" s="24" t="n">
        <v>6</v>
      </c>
      <c r="D2309" s="24" t="n">
        <v>4</v>
      </c>
      <c r="E2309" s="24" t="n">
        <v>6.16</v>
      </c>
      <c r="F2309" s="25">
        <f>IF($E2309="","",DATE(IF($A2309="",nominal_year,$A2309),$B2309,$C2309)+($D2309-IF(LEFT(hour_conv,1)="1",1,0))/24)</f>
        <v/>
      </c>
      <c r="G2309" s="26">
        <f>IF(F2309="","",INT(F2309))</f>
        <v/>
      </c>
      <c r="H2309">
        <f>IF(G2309="","",IF(AND(MONTH(G2309)*100+DAY(G2309)&gt;=season_lo,MONTH(G2309)*100+DAY(G2309)&lt;=season_hi),1,0))</f>
        <v/>
      </c>
      <c r="I2309">
        <f>IF(G2309="","",G2309-first_day+1)</f>
        <v/>
      </c>
      <c r="J2309" s="27">
        <f>IF(I2309="","",INDEX(Daily!$J$2:$J$421,I2309))</f>
        <v/>
      </c>
      <c r="K2309" s="27">
        <f>IF(J2309="","",J2309+cat_offset)</f>
        <v/>
      </c>
      <c r="L2309" s="27">
        <f>IF(J2309="","",MAX(0,E2309-J2309)^2)</f>
        <v/>
      </c>
      <c r="M2309" s="27">
        <f>IF(J2309="","",MAX(0,E2309-(J2309+twcdh_off))^2)</f>
        <v/>
      </c>
      <c r="N2309" s="27">
        <f>IF(E2309="","",MAX(0,E2309-swcdh_thr)^2)</f>
        <v/>
      </c>
      <c r="O2309">
        <f>IF(K2309="","",ROUND(E2309-K2309,0))</f>
        <v/>
      </c>
      <c r="P2309">
        <f>IF(O2309="","",IF(O2309&gt;=1,O2309,0))</f>
        <v/>
      </c>
      <c r="Q2309" s="27">
        <f>IF(E2309="","",MAX(0,E2309-22))</f>
        <v/>
      </c>
      <c r="R2309" s="27">
        <f>IF(H2309=1,E2309,"")</f>
        <v/>
      </c>
      <c r="S2309" s="27">
        <f>IF(AND(H2309=1,J2309&lt;&gt;""),E2309-J2309,"")</f>
        <v/>
      </c>
      <c r="T2309">
        <f>IF(G2309="","",MONTH(G2309))</f>
        <v/>
      </c>
    </row>
    <row r="2310">
      <c r="A2310" s="24" t="n">
        <v>2020</v>
      </c>
      <c r="B2310" s="24" t="n">
        <v>4</v>
      </c>
      <c r="C2310" s="24" t="n">
        <v>6</v>
      </c>
      <c r="D2310" s="24" t="n">
        <v>5</v>
      </c>
      <c r="E2310" s="24" t="n">
        <v>6.01</v>
      </c>
      <c r="F2310" s="25">
        <f>IF($E2310="","",DATE(IF($A2310="",nominal_year,$A2310),$B2310,$C2310)+($D2310-IF(LEFT(hour_conv,1)="1",1,0))/24)</f>
        <v/>
      </c>
      <c r="G2310" s="26">
        <f>IF(F2310="","",INT(F2310))</f>
        <v/>
      </c>
      <c r="H2310">
        <f>IF(G2310="","",IF(AND(MONTH(G2310)*100+DAY(G2310)&gt;=season_lo,MONTH(G2310)*100+DAY(G2310)&lt;=season_hi),1,0))</f>
        <v/>
      </c>
      <c r="I2310">
        <f>IF(G2310="","",G2310-first_day+1)</f>
        <v/>
      </c>
      <c r="J2310" s="27">
        <f>IF(I2310="","",INDEX(Daily!$J$2:$J$421,I2310))</f>
        <v/>
      </c>
      <c r="K2310" s="27">
        <f>IF(J2310="","",J2310+cat_offset)</f>
        <v/>
      </c>
      <c r="L2310" s="27">
        <f>IF(J2310="","",MAX(0,E2310-J2310)^2)</f>
        <v/>
      </c>
      <c r="M2310" s="27">
        <f>IF(J2310="","",MAX(0,E2310-(J2310+twcdh_off))^2)</f>
        <v/>
      </c>
      <c r="N2310" s="27">
        <f>IF(E2310="","",MAX(0,E2310-swcdh_thr)^2)</f>
        <v/>
      </c>
      <c r="O2310">
        <f>IF(K2310="","",ROUND(E2310-K2310,0))</f>
        <v/>
      </c>
      <c r="P2310">
        <f>IF(O2310="","",IF(O2310&gt;=1,O2310,0))</f>
        <v/>
      </c>
      <c r="Q2310" s="27">
        <f>IF(E2310="","",MAX(0,E2310-22))</f>
        <v/>
      </c>
      <c r="R2310" s="27">
        <f>IF(H2310=1,E2310,"")</f>
        <v/>
      </c>
      <c r="S2310" s="27">
        <f>IF(AND(H2310=1,J2310&lt;&gt;""),E2310-J2310,"")</f>
        <v/>
      </c>
      <c r="T2310">
        <f>IF(G2310="","",MONTH(G2310))</f>
        <v/>
      </c>
    </row>
    <row r="2311">
      <c r="A2311" s="24" t="n">
        <v>2020</v>
      </c>
      <c r="B2311" s="24" t="n">
        <v>4</v>
      </c>
      <c r="C2311" s="24" t="n">
        <v>6</v>
      </c>
      <c r="D2311" s="24" t="n">
        <v>6</v>
      </c>
      <c r="E2311" s="24" t="n">
        <v>6.32</v>
      </c>
      <c r="F2311" s="25">
        <f>IF($E2311="","",DATE(IF($A2311="",nominal_year,$A2311),$B2311,$C2311)+($D2311-IF(LEFT(hour_conv,1)="1",1,0))/24)</f>
        <v/>
      </c>
      <c r="G2311" s="26">
        <f>IF(F2311="","",INT(F2311))</f>
        <v/>
      </c>
      <c r="H2311">
        <f>IF(G2311="","",IF(AND(MONTH(G2311)*100+DAY(G2311)&gt;=season_lo,MONTH(G2311)*100+DAY(G2311)&lt;=season_hi),1,0))</f>
        <v/>
      </c>
      <c r="I2311">
        <f>IF(G2311="","",G2311-first_day+1)</f>
        <v/>
      </c>
      <c r="J2311" s="27">
        <f>IF(I2311="","",INDEX(Daily!$J$2:$J$421,I2311))</f>
        <v/>
      </c>
      <c r="K2311" s="27">
        <f>IF(J2311="","",J2311+cat_offset)</f>
        <v/>
      </c>
      <c r="L2311" s="27">
        <f>IF(J2311="","",MAX(0,E2311-J2311)^2)</f>
        <v/>
      </c>
      <c r="M2311" s="27">
        <f>IF(J2311="","",MAX(0,E2311-(J2311+twcdh_off))^2)</f>
        <v/>
      </c>
      <c r="N2311" s="27">
        <f>IF(E2311="","",MAX(0,E2311-swcdh_thr)^2)</f>
        <v/>
      </c>
      <c r="O2311">
        <f>IF(K2311="","",ROUND(E2311-K2311,0))</f>
        <v/>
      </c>
      <c r="P2311">
        <f>IF(O2311="","",IF(O2311&gt;=1,O2311,0))</f>
        <v/>
      </c>
      <c r="Q2311" s="27">
        <f>IF(E2311="","",MAX(0,E2311-22))</f>
        <v/>
      </c>
      <c r="R2311" s="27">
        <f>IF(H2311=1,E2311,"")</f>
        <v/>
      </c>
      <c r="S2311" s="27">
        <f>IF(AND(H2311=1,J2311&lt;&gt;""),E2311-J2311,"")</f>
        <v/>
      </c>
      <c r="T2311">
        <f>IF(G2311="","",MONTH(G2311))</f>
        <v/>
      </c>
    </row>
    <row r="2312">
      <c r="A2312" s="24" t="n">
        <v>2020</v>
      </c>
      <c r="B2312" s="24" t="n">
        <v>4</v>
      </c>
      <c r="C2312" s="24" t="n">
        <v>6</v>
      </c>
      <c r="D2312" s="24" t="n">
        <v>7</v>
      </c>
      <c r="E2312" s="24" t="n">
        <v>7.55</v>
      </c>
      <c r="F2312" s="25">
        <f>IF($E2312="","",DATE(IF($A2312="",nominal_year,$A2312),$B2312,$C2312)+($D2312-IF(LEFT(hour_conv,1)="1",1,0))/24)</f>
        <v/>
      </c>
      <c r="G2312" s="26">
        <f>IF(F2312="","",INT(F2312))</f>
        <v/>
      </c>
      <c r="H2312">
        <f>IF(G2312="","",IF(AND(MONTH(G2312)*100+DAY(G2312)&gt;=season_lo,MONTH(G2312)*100+DAY(G2312)&lt;=season_hi),1,0))</f>
        <v/>
      </c>
      <c r="I2312">
        <f>IF(G2312="","",G2312-first_day+1)</f>
        <v/>
      </c>
      <c r="J2312" s="27">
        <f>IF(I2312="","",INDEX(Daily!$J$2:$J$421,I2312))</f>
        <v/>
      </c>
      <c r="K2312" s="27">
        <f>IF(J2312="","",J2312+cat_offset)</f>
        <v/>
      </c>
      <c r="L2312" s="27">
        <f>IF(J2312="","",MAX(0,E2312-J2312)^2)</f>
        <v/>
      </c>
      <c r="M2312" s="27">
        <f>IF(J2312="","",MAX(0,E2312-(J2312+twcdh_off))^2)</f>
        <v/>
      </c>
      <c r="N2312" s="27">
        <f>IF(E2312="","",MAX(0,E2312-swcdh_thr)^2)</f>
        <v/>
      </c>
      <c r="O2312">
        <f>IF(K2312="","",ROUND(E2312-K2312,0))</f>
        <v/>
      </c>
      <c r="P2312">
        <f>IF(O2312="","",IF(O2312&gt;=1,O2312,0))</f>
        <v/>
      </c>
      <c r="Q2312" s="27">
        <f>IF(E2312="","",MAX(0,E2312-22))</f>
        <v/>
      </c>
      <c r="R2312" s="27">
        <f>IF(H2312=1,E2312,"")</f>
        <v/>
      </c>
      <c r="S2312" s="27">
        <f>IF(AND(H2312=1,J2312&lt;&gt;""),E2312-J2312,"")</f>
        <v/>
      </c>
      <c r="T2312">
        <f>IF(G2312="","",MONTH(G2312))</f>
        <v/>
      </c>
    </row>
    <row r="2313">
      <c r="A2313" s="24" t="n">
        <v>2020</v>
      </c>
      <c r="B2313" s="24" t="n">
        <v>4</v>
      </c>
      <c r="C2313" s="24" t="n">
        <v>6</v>
      </c>
      <c r="D2313" s="24" t="n">
        <v>8</v>
      </c>
      <c r="E2313" s="24" t="n">
        <v>7.9</v>
      </c>
      <c r="F2313" s="25">
        <f>IF($E2313="","",DATE(IF($A2313="",nominal_year,$A2313),$B2313,$C2313)+($D2313-IF(LEFT(hour_conv,1)="1",1,0))/24)</f>
        <v/>
      </c>
      <c r="G2313" s="26">
        <f>IF(F2313="","",INT(F2313))</f>
        <v/>
      </c>
      <c r="H2313">
        <f>IF(G2313="","",IF(AND(MONTH(G2313)*100+DAY(G2313)&gt;=season_lo,MONTH(G2313)*100+DAY(G2313)&lt;=season_hi),1,0))</f>
        <v/>
      </c>
      <c r="I2313">
        <f>IF(G2313="","",G2313-first_day+1)</f>
        <v/>
      </c>
      <c r="J2313" s="27">
        <f>IF(I2313="","",INDEX(Daily!$J$2:$J$421,I2313))</f>
        <v/>
      </c>
      <c r="K2313" s="27">
        <f>IF(J2313="","",J2313+cat_offset)</f>
        <v/>
      </c>
      <c r="L2313" s="27">
        <f>IF(J2313="","",MAX(0,E2313-J2313)^2)</f>
        <v/>
      </c>
      <c r="M2313" s="27">
        <f>IF(J2313="","",MAX(0,E2313-(J2313+twcdh_off))^2)</f>
        <v/>
      </c>
      <c r="N2313" s="27">
        <f>IF(E2313="","",MAX(0,E2313-swcdh_thr)^2)</f>
        <v/>
      </c>
      <c r="O2313">
        <f>IF(K2313="","",ROUND(E2313-K2313,0))</f>
        <v/>
      </c>
      <c r="P2313">
        <f>IF(O2313="","",IF(O2313&gt;=1,O2313,0))</f>
        <v/>
      </c>
      <c r="Q2313" s="27">
        <f>IF(E2313="","",MAX(0,E2313-22))</f>
        <v/>
      </c>
      <c r="R2313" s="27">
        <f>IF(H2313=1,E2313,"")</f>
        <v/>
      </c>
      <c r="S2313" s="27">
        <f>IF(AND(H2313=1,J2313&lt;&gt;""),E2313-J2313,"")</f>
        <v/>
      </c>
      <c r="T2313">
        <f>IF(G2313="","",MONTH(G2313))</f>
        <v/>
      </c>
    </row>
    <row r="2314">
      <c r="A2314" s="24" t="n">
        <v>2020</v>
      </c>
      <c r="B2314" s="24" t="n">
        <v>4</v>
      </c>
      <c r="C2314" s="24" t="n">
        <v>6</v>
      </c>
      <c r="D2314" s="24" t="n">
        <v>9</v>
      </c>
      <c r="E2314" s="24" t="n">
        <v>10.14</v>
      </c>
      <c r="F2314" s="25">
        <f>IF($E2314="","",DATE(IF($A2314="",nominal_year,$A2314),$B2314,$C2314)+($D2314-IF(LEFT(hour_conv,1)="1",1,0))/24)</f>
        <v/>
      </c>
      <c r="G2314" s="26">
        <f>IF(F2314="","",INT(F2314))</f>
        <v/>
      </c>
      <c r="H2314">
        <f>IF(G2314="","",IF(AND(MONTH(G2314)*100+DAY(G2314)&gt;=season_lo,MONTH(G2314)*100+DAY(G2314)&lt;=season_hi),1,0))</f>
        <v/>
      </c>
      <c r="I2314">
        <f>IF(G2314="","",G2314-first_day+1)</f>
        <v/>
      </c>
      <c r="J2314" s="27">
        <f>IF(I2314="","",INDEX(Daily!$J$2:$J$421,I2314))</f>
        <v/>
      </c>
      <c r="K2314" s="27">
        <f>IF(J2314="","",J2314+cat_offset)</f>
        <v/>
      </c>
      <c r="L2314" s="27">
        <f>IF(J2314="","",MAX(0,E2314-J2314)^2)</f>
        <v/>
      </c>
      <c r="M2314" s="27">
        <f>IF(J2314="","",MAX(0,E2314-(J2314+twcdh_off))^2)</f>
        <v/>
      </c>
      <c r="N2314" s="27">
        <f>IF(E2314="","",MAX(0,E2314-swcdh_thr)^2)</f>
        <v/>
      </c>
      <c r="O2314">
        <f>IF(K2314="","",ROUND(E2314-K2314,0))</f>
        <v/>
      </c>
      <c r="P2314">
        <f>IF(O2314="","",IF(O2314&gt;=1,O2314,0))</f>
        <v/>
      </c>
      <c r="Q2314" s="27">
        <f>IF(E2314="","",MAX(0,E2314-22))</f>
        <v/>
      </c>
      <c r="R2314" s="27">
        <f>IF(H2314=1,E2314,"")</f>
        <v/>
      </c>
      <c r="S2314" s="27">
        <f>IF(AND(H2314=1,J2314&lt;&gt;""),E2314-J2314,"")</f>
        <v/>
      </c>
      <c r="T2314">
        <f>IF(G2314="","",MONTH(G2314))</f>
        <v/>
      </c>
    </row>
    <row r="2315">
      <c r="A2315" s="24" t="n">
        <v>2020</v>
      </c>
      <c r="B2315" s="24" t="n">
        <v>4</v>
      </c>
      <c r="C2315" s="24" t="n">
        <v>6</v>
      </c>
      <c r="D2315" s="24" t="n">
        <v>10</v>
      </c>
      <c r="E2315" s="24" t="n">
        <v>10.31</v>
      </c>
      <c r="F2315" s="25">
        <f>IF($E2315="","",DATE(IF($A2315="",nominal_year,$A2315),$B2315,$C2315)+($D2315-IF(LEFT(hour_conv,1)="1",1,0))/24)</f>
        <v/>
      </c>
      <c r="G2315" s="26">
        <f>IF(F2315="","",INT(F2315))</f>
        <v/>
      </c>
      <c r="H2315">
        <f>IF(G2315="","",IF(AND(MONTH(G2315)*100+DAY(G2315)&gt;=season_lo,MONTH(G2315)*100+DAY(G2315)&lt;=season_hi),1,0))</f>
        <v/>
      </c>
      <c r="I2315">
        <f>IF(G2315="","",G2315-first_day+1)</f>
        <v/>
      </c>
      <c r="J2315" s="27">
        <f>IF(I2315="","",INDEX(Daily!$J$2:$J$421,I2315))</f>
        <v/>
      </c>
      <c r="K2315" s="27">
        <f>IF(J2315="","",J2315+cat_offset)</f>
        <v/>
      </c>
      <c r="L2315" s="27">
        <f>IF(J2315="","",MAX(0,E2315-J2315)^2)</f>
        <v/>
      </c>
      <c r="M2315" s="27">
        <f>IF(J2315="","",MAX(0,E2315-(J2315+twcdh_off))^2)</f>
        <v/>
      </c>
      <c r="N2315" s="27">
        <f>IF(E2315="","",MAX(0,E2315-swcdh_thr)^2)</f>
        <v/>
      </c>
      <c r="O2315">
        <f>IF(K2315="","",ROUND(E2315-K2315,0))</f>
        <v/>
      </c>
      <c r="P2315">
        <f>IF(O2315="","",IF(O2315&gt;=1,O2315,0))</f>
        <v/>
      </c>
      <c r="Q2315" s="27">
        <f>IF(E2315="","",MAX(0,E2315-22))</f>
        <v/>
      </c>
      <c r="R2315" s="27">
        <f>IF(H2315=1,E2315,"")</f>
        <v/>
      </c>
      <c r="S2315" s="27">
        <f>IF(AND(H2315=1,J2315&lt;&gt;""),E2315-J2315,"")</f>
        <v/>
      </c>
      <c r="T2315">
        <f>IF(G2315="","",MONTH(G2315))</f>
        <v/>
      </c>
    </row>
    <row r="2316">
      <c r="A2316" s="24" t="n">
        <v>2020</v>
      </c>
      <c r="B2316" s="24" t="n">
        <v>4</v>
      </c>
      <c r="C2316" s="24" t="n">
        <v>6</v>
      </c>
      <c r="D2316" s="24" t="n">
        <v>11</v>
      </c>
      <c r="E2316" s="24" t="n">
        <v>12.5</v>
      </c>
      <c r="F2316" s="25">
        <f>IF($E2316="","",DATE(IF($A2316="",nominal_year,$A2316),$B2316,$C2316)+($D2316-IF(LEFT(hour_conv,1)="1",1,0))/24)</f>
        <v/>
      </c>
      <c r="G2316" s="26">
        <f>IF(F2316="","",INT(F2316))</f>
        <v/>
      </c>
      <c r="H2316">
        <f>IF(G2316="","",IF(AND(MONTH(G2316)*100+DAY(G2316)&gt;=season_lo,MONTH(G2316)*100+DAY(G2316)&lt;=season_hi),1,0))</f>
        <v/>
      </c>
      <c r="I2316">
        <f>IF(G2316="","",G2316-first_day+1)</f>
        <v/>
      </c>
      <c r="J2316" s="27">
        <f>IF(I2316="","",INDEX(Daily!$J$2:$J$421,I2316))</f>
        <v/>
      </c>
      <c r="K2316" s="27">
        <f>IF(J2316="","",J2316+cat_offset)</f>
        <v/>
      </c>
      <c r="L2316" s="27">
        <f>IF(J2316="","",MAX(0,E2316-J2316)^2)</f>
        <v/>
      </c>
      <c r="M2316" s="27">
        <f>IF(J2316="","",MAX(0,E2316-(J2316+twcdh_off))^2)</f>
        <v/>
      </c>
      <c r="N2316" s="27">
        <f>IF(E2316="","",MAX(0,E2316-swcdh_thr)^2)</f>
        <v/>
      </c>
      <c r="O2316">
        <f>IF(K2316="","",ROUND(E2316-K2316,0))</f>
        <v/>
      </c>
      <c r="P2316">
        <f>IF(O2316="","",IF(O2316&gt;=1,O2316,0))</f>
        <v/>
      </c>
      <c r="Q2316" s="27">
        <f>IF(E2316="","",MAX(0,E2316-22))</f>
        <v/>
      </c>
      <c r="R2316" s="27">
        <f>IF(H2316=1,E2316,"")</f>
        <v/>
      </c>
      <c r="S2316" s="27">
        <f>IF(AND(H2316=1,J2316&lt;&gt;""),E2316-J2316,"")</f>
        <v/>
      </c>
      <c r="T2316">
        <f>IF(G2316="","",MONTH(G2316))</f>
        <v/>
      </c>
    </row>
    <row r="2317">
      <c r="A2317" s="24" t="n">
        <v>2020</v>
      </c>
      <c r="B2317" s="24" t="n">
        <v>4</v>
      </c>
      <c r="C2317" s="24" t="n">
        <v>6</v>
      </c>
      <c r="D2317" s="24" t="n">
        <v>12</v>
      </c>
      <c r="E2317" s="24" t="n">
        <v>12.35</v>
      </c>
      <c r="F2317" s="25">
        <f>IF($E2317="","",DATE(IF($A2317="",nominal_year,$A2317),$B2317,$C2317)+($D2317-IF(LEFT(hour_conv,1)="1",1,0))/24)</f>
        <v/>
      </c>
      <c r="G2317" s="26">
        <f>IF(F2317="","",INT(F2317))</f>
        <v/>
      </c>
      <c r="H2317">
        <f>IF(G2317="","",IF(AND(MONTH(G2317)*100+DAY(G2317)&gt;=season_lo,MONTH(G2317)*100+DAY(G2317)&lt;=season_hi),1,0))</f>
        <v/>
      </c>
      <c r="I2317">
        <f>IF(G2317="","",G2317-first_day+1)</f>
        <v/>
      </c>
      <c r="J2317" s="27">
        <f>IF(I2317="","",INDEX(Daily!$J$2:$J$421,I2317))</f>
        <v/>
      </c>
      <c r="K2317" s="27">
        <f>IF(J2317="","",J2317+cat_offset)</f>
        <v/>
      </c>
      <c r="L2317" s="27">
        <f>IF(J2317="","",MAX(0,E2317-J2317)^2)</f>
        <v/>
      </c>
      <c r="M2317" s="27">
        <f>IF(J2317="","",MAX(0,E2317-(J2317+twcdh_off))^2)</f>
        <v/>
      </c>
      <c r="N2317" s="27">
        <f>IF(E2317="","",MAX(0,E2317-swcdh_thr)^2)</f>
        <v/>
      </c>
      <c r="O2317">
        <f>IF(K2317="","",ROUND(E2317-K2317,0))</f>
        <v/>
      </c>
      <c r="P2317">
        <f>IF(O2317="","",IF(O2317&gt;=1,O2317,0))</f>
        <v/>
      </c>
      <c r="Q2317" s="27">
        <f>IF(E2317="","",MAX(0,E2317-22))</f>
        <v/>
      </c>
      <c r="R2317" s="27">
        <f>IF(H2317=1,E2317,"")</f>
        <v/>
      </c>
      <c r="S2317" s="27">
        <f>IF(AND(H2317=1,J2317&lt;&gt;""),E2317-J2317,"")</f>
        <v/>
      </c>
      <c r="T2317">
        <f>IF(G2317="","",MONTH(G2317))</f>
        <v/>
      </c>
    </row>
    <row r="2318">
      <c r="A2318" s="24" t="n">
        <v>2020</v>
      </c>
      <c r="B2318" s="24" t="n">
        <v>4</v>
      </c>
      <c r="C2318" s="24" t="n">
        <v>6</v>
      </c>
      <c r="D2318" s="24" t="n">
        <v>13</v>
      </c>
      <c r="E2318" s="24" t="n">
        <v>13.96</v>
      </c>
      <c r="F2318" s="25">
        <f>IF($E2318="","",DATE(IF($A2318="",nominal_year,$A2318),$B2318,$C2318)+($D2318-IF(LEFT(hour_conv,1)="1",1,0))/24)</f>
        <v/>
      </c>
      <c r="G2318" s="26">
        <f>IF(F2318="","",INT(F2318))</f>
        <v/>
      </c>
      <c r="H2318">
        <f>IF(G2318="","",IF(AND(MONTH(G2318)*100+DAY(G2318)&gt;=season_lo,MONTH(G2318)*100+DAY(G2318)&lt;=season_hi),1,0))</f>
        <v/>
      </c>
      <c r="I2318">
        <f>IF(G2318="","",G2318-first_day+1)</f>
        <v/>
      </c>
      <c r="J2318" s="27">
        <f>IF(I2318="","",INDEX(Daily!$J$2:$J$421,I2318))</f>
        <v/>
      </c>
      <c r="K2318" s="27">
        <f>IF(J2318="","",J2318+cat_offset)</f>
        <v/>
      </c>
      <c r="L2318" s="27">
        <f>IF(J2318="","",MAX(0,E2318-J2318)^2)</f>
        <v/>
      </c>
      <c r="M2318" s="27">
        <f>IF(J2318="","",MAX(0,E2318-(J2318+twcdh_off))^2)</f>
        <v/>
      </c>
      <c r="N2318" s="27">
        <f>IF(E2318="","",MAX(0,E2318-swcdh_thr)^2)</f>
        <v/>
      </c>
      <c r="O2318">
        <f>IF(K2318="","",ROUND(E2318-K2318,0))</f>
        <v/>
      </c>
      <c r="P2318">
        <f>IF(O2318="","",IF(O2318&gt;=1,O2318,0))</f>
        <v/>
      </c>
      <c r="Q2318" s="27">
        <f>IF(E2318="","",MAX(0,E2318-22))</f>
        <v/>
      </c>
      <c r="R2318" s="27">
        <f>IF(H2318=1,E2318,"")</f>
        <v/>
      </c>
      <c r="S2318" s="27">
        <f>IF(AND(H2318=1,J2318&lt;&gt;""),E2318-J2318,"")</f>
        <v/>
      </c>
      <c r="T2318">
        <f>IF(G2318="","",MONTH(G2318))</f>
        <v/>
      </c>
    </row>
    <row r="2319">
      <c r="A2319" s="24" t="n">
        <v>2020</v>
      </c>
      <c r="B2319" s="24" t="n">
        <v>4</v>
      </c>
      <c r="C2319" s="24" t="n">
        <v>6</v>
      </c>
      <c r="D2319" s="24" t="n">
        <v>14</v>
      </c>
      <c r="E2319" s="24" t="n">
        <v>13.96</v>
      </c>
      <c r="F2319" s="25">
        <f>IF($E2319="","",DATE(IF($A2319="",nominal_year,$A2319),$B2319,$C2319)+($D2319-IF(LEFT(hour_conv,1)="1",1,0))/24)</f>
        <v/>
      </c>
      <c r="G2319" s="26">
        <f>IF(F2319="","",INT(F2319))</f>
        <v/>
      </c>
      <c r="H2319">
        <f>IF(G2319="","",IF(AND(MONTH(G2319)*100+DAY(G2319)&gt;=season_lo,MONTH(G2319)*100+DAY(G2319)&lt;=season_hi),1,0))</f>
        <v/>
      </c>
      <c r="I2319">
        <f>IF(G2319="","",G2319-first_day+1)</f>
        <v/>
      </c>
      <c r="J2319" s="27">
        <f>IF(I2319="","",INDEX(Daily!$J$2:$J$421,I2319))</f>
        <v/>
      </c>
      <c r="K2319" s="27">
        <f>IF(J2319="","",J2319+cat_offset)</f>
        <v/>
      </c>
      <c r="L2319" s="27">
        <f>IF(J2319="","",MAX(0,E2319-J2319)^2)</f>
        <v/>
      </c>
      <c r="M2319" s="27">
        <f>IF(J2319="","",MAX(0,E2319-(J2319+twcdh_off))^2)</f>
        <v/>
      </c>
      <c r="N2319" s="27">
        <f>IF(E2319="","",MAX(0,E2319-swcdh_thr)^2)</f>
        <v/>
      </c>
      <c r="O2319">
        <f>IF(K2319="","",ROUND(E2319-K2319,0))</f>
        <v/>
      </c>
      <c r="P2319">
        <f>IF(O2319="","",IF(O2319&gt;=1,O2319,0))</f>
        <v/>
      </c>
      <c r="Q2319" s="27">
        <f>IF(E2319="","",MAX(0,E2319-22))</f>
        <v/>
      </c>
      <c r="R2319" s="27">
        <f>IF(H2319=1,E2319,"")</f>
        <v/>
      </c>
      <c r="S2319" s="27">
        <f>IF(AND(H2319=1,J2319&lt;&gt;""),E2319-J2319,"")</f>
        <v/>
      </c>
      <c r="T2319">
        <f>IF(G2319="","",MONTH(G2319))</f>
        <v/>
      </c>
    </row>
    <row r="2320">
      <c r="A2320" s="24" t="n">
        <v>2020</v>
      </c>
      <c r="B2320" s="24" t="n">
        <v>4</v>
      </c>
      <c r="C2320" s="24" t="n">
        <v>6</v>
      </c>
      <c r="D2320" s="24" t="n">
        <v>15</v>
      </c>
      <c r="E2320" s="24" t="n">
        <v>14.35</v>
      </c>
      <c r="F2320" s="25">
        <f>IF($E2320="","",DATE(IF($A2320="",nominal_year,$A2320),$B2320,$C2320)+($D2320-IF(LEFT(hour_conv,1)="1",1,0))/24)</f>
        <v/>
      </c>
      <c r="G2320" s="26">
        <f>IF(F2320="","",INT(F2320))</f>
        <v/>
      </c>
      <c r="H2320">
        <f>IF(G2320="","",IF(AND(MONTH(G2320)*100+DAY(G2320)&gt;=season_lo,MONTH(G2320)*100+DAY(G2320)&lt;=season_hi),1,0))</f>
        <v/>
      </c>
      <c r="I2320">
        <f>IF(G2320="","",G2320-first_day+1)</f>
        <v/>
      </c>
      <c r="J2320" s="27">
        <f>IF(I2320="","",INDEX(Daily!$J$2:$J$421,I2320))</f>
        <v/>
      </c>
      <c r="K2320" s="27">
        <f>IF(J2320="","",J2320+cat_offset)</f>
        <v/>
      </c>
      <c r="L2320" s="27">
        <f>IF(J2320="","",MAX(0,E2320-J2320)^2)</f>
        <v/>
      </c>
      <c r="M2320" s="27">
        <f>IF(J2320="","",MAX(0,E2320-(J2320+twcdh_off))^2)</f>
        <v/>
      </c>
      <c r="N2320" s="27">
        <f>IF(E2320="","",MAX(0,E2320-swcdh_thr)^2)</f>
        <v/>
      </c>
      <c r="O2320">
        <f>IF(K2320="","",ROUND(E2320-K2320,0))</f>
        <v/>
      </c>
      <c r="P2320">
        <f>IF(O2320="","",IF(O2320&gt;=1,O2320,0))</f>
        <v/>
      </c>
      <c r="Q2320" s="27">
        <f>IF(E2320="","",MAX(0,E2320-22))</f>
        <v/>
      </c>
      <c r="R2320" s="27">
        <f>IF(H2320=1,E2320,"")</f>
        <v/>
      </c>
      <c r="S2320" s="27">
        <f>IF(AND(H2320=1,J2320&lt;&gt;""),E2320-J2320,"")</f>
        <v/>
      </c>
      <c r="T2320">
        <f>IF(G2320="","",MONTH(G2320))</f>
        <v/>
      </c>
    </row>
    <row r="2321">
      <c r="A2321" s="24" t="n">
        <v>2020</v>
      </c>
      <c r="B2321" s="24" t="n">
        <v>4</v>
      </c>
      <c r="C2321" s="24" t="n">
        <v>6</v>
      </c>
      <c r="D2321" s="24" t="n">
        <v>16</v>
      </c>
      <c r="E2321" s="24" t="n">
        <v>15.11</v>
      </c>
      <c r="F2321" s="25">
        <f>IF($E2321="","",DATE(IF($A2321="",nominal_year,$A2321),$B2321,$C2321)+($D2321-IF(LEFT(hour_conv,1)="1",1,0))/24)</f>
        <v/>
      </c>
      <c r="G2321" s="26">
        <f>IF(F2321="","",INT(F2321))</f>
        <v/>
      </c>
      <c r="H2321">
        <f>IF(G2321="","",IF(AND(MONTH(G2321)*100+DAY(G2321)&gt;=season_lo,MONTH(G2321)*100+DAY(G2321)&lt;=season_hi),1,0))</f>
        <v/>
      </c>
      <c r="I2321">
        <f>IF(G2321="","",G2321-first_day+1)</f>
        <v/>
      </c>
      <c r="J2321" s="27">
        <f>IF(I2321="","",INDEX(Daily!$J$2:$J$421,I2321))</f>
        <v/>
      </c>
      <c r="K2321" s="27">
        <f>IF(J2321="","",J2321+cat_offset)</f>
        <v/>
      </c>
      <c r="L2321" s="27">
        <f>IF(J2321="","",MAX(0,E2321-J2321)^2)</f>
        <v/>
      </c>
      <c r="M2321" s="27">
        <f>IF(J2321="","",MAX(0,E2321-(J2321+twcdh_off))^2)</f>
        <v/>
      </c>
      <c r="N2321" s="27">
        <f>IF(E2321="","",MAX(0,E2321-swcdh_thr)^2)</f>
        <v/>
      </c>
      <c r="O2321">
        <f>IF(K2321="","",ROUND(E2321-K2321,0))</f>
        <v/>
      </c>
      <c r="P2321">
        <f>IF(O2321="","",IF(O2321&gt;=1,O2321,0))</f>
        <v/>
      </c>
      <c r="Q2321" s="27">
        <f>IF(E2321="","",MAX(0,E2321-22))</f>
        <v/>
      </c>
      <c r="R2321" s="27">
        <f>IF(H2321=1,E2321,"")</f>
        <v/>
      </c>
      <c r="S2321" s="27">
        <f>IF(AND(H2321=1,J2321&lt;&gt;""),E2321-J2321,"")</f>
        <v/>
      </c>
      <c r="T2321">
        <f>IF(G2321="","",MONTH(G2321))</f>
        <v/>
      </c>
    </row>
    <row r="2322">
      <c r="A2322" s="24" t="n">
        <v>2020</v>
      </c>
      <c r="B2322" s="24" t="n">
        <v>4</v>
      </c>
      <c r="C2322" s="24" t="n">
        <v>6</v>
      </c>
      <c r="D2322" s="24" t="n">
        <v>17</v>
      </c>
      <c r="E2322" s="24" t="n">
        <v>15.17</v>
      </c>
      <c r="F2322" s="25">
        <f>IF($E2322="","",DATE(IF($A2322="",nominal_year,$A2322),$B2322,$C2322)+($D2322-IF(LEFT(hour_conv,1)="1",1,0))/24)</f>
        <v/>
      </c>
      <c r="G2322" s="26">
        <f>IF(F2322="","",INT(F2322))</f>
        <v/>
      </c>
      <c r="H2322">
        <f>IF(G2322="","",IF(AND(MONTH(G2322)*100+DAY(G2322)&gt;=season_lo,MONTH(G2322)*100+DAY(G2322)&lt;=season_hi),1,0))</f>
        <v/>
      </c>
      <c r="I2322">
        <f>IF(G2322="","",G2322-first_day+1)</f>
        <v/>
      </c>
      <c r="J2322" s="27">
        <f>IF(I2322="","",INDEX(Daily!$J$2:$J$421,I2322))</f>
        <v/>
      </c>
      <c r="K2322" s="27">
        <f>IF(J2322="","",J2322+cat_offset)</f>
        <v/>
      </c>
      <c r="L2322" s="27">
        <f>IF(J2322="","",MAX(0,E2322-J2322)^2)</f>
        <v/>
      </c>
      <c r="M2322" s="27">
        <f>IF(J2322="","",MAX(0,E2322-(J2322+twcdh_off))^2)</f>
        <v/>
      </c>
      <c r="N2322" s="27">
        <f>IF(E2322="","",MAX(0,E2322-swcdh_thr)^2)</f>
        <v/>
      </c>
      <c r="O2322">
        <f>IF(K2322="","",ROUND(E2322-K2322,0))</f>
        <v/>
      </c>
      <c r="P2322">
        <f>IF(O2322="","",IF(O2322&gt;=1,O2322,0))</f>
        <v/>
      </c>
      <c r="Q2322" s="27">
        <f>IF(E2322="","",MAX(0,E2322-22))</f>
        <v/>
      </c>
      <c r="R2322" s="27">
        <f>IF(H2322=1,E2322,"")</f>
        <v/>
      </c>
      <c r="S2322" s="27">
        <f>IF(AND(H2322=1,J2322&lt;&gt;""),E2322-J2322,"")</f>
        <v/>
      </c>
      <c r="T2322">
        <f>IF(G2322="","",MONTH(G2322))</f>
        <v/>
      </c>
    </row>
    <row r="2323">
      <c r="A2323" s="24" t="n">
        <v>2020</v>
      </c>
      <c r="B2323" s="24" t="n">
        <v>4</v>
      </c>
      <c r="C2323" s="24" t="n">
        <v>6</v>
      </c>
      <c r="D2323" s="24" t="n">
        <v>18</v>
      </c>
      <c r="E2323" s="24" t="n">
        <v>13.95</v>
      </c>
      <c r="F2323" s="25">
        <f>IF($E2323="","",DATE(IF($A2323="",nominal_year,$A2323),$B2323,$C2323)+($D2323-IF(LEFT(hour_conv,1)="1",1,0))/24)</f>
        <v/>
      </c>
      <c r="G2323" s="26">
        <f>IF(F2323="","",INT(F2323))</f>
        <v/>
      </c>
      <c r="H2323">
        <f>IF(G2323="","",IF(AND(MONTH(G2323)*100+DAY(G2323)&gt;=season_lo,MONTH(G2323)*100+DAY(G2323)&lt;=season_hi),1,0))</f>
        <v/>
      </c>
      <c r="I2323">
        <f>IF(G2323="","",G2323-first_day+1)</f>
        <v/>
      </c>
      <c r="J2323" s="27">
        <f>IF(I2323="","",INDEX(Daily!$J$2:$J$421,I2323))</f>
        <v/>
      </c>
      <c r="K2323" s="27">
        <f>IF(J2323="","",J2323+cat_offset)</f>
        <v/>
      </c>
      <c r="L2323" s="27">
        <f>IF(J2323="","",MAX(0,E2323-J2323)^2)</f>
        <v/>
      </c>
      <c r="M2323" s="27">
        <f>IF(J2323="","",MAX(0,E2323-(J2323+twcdh_off))^2)</f>
        <v/>
      </c>
      <c r="N2323" s="27">
        <f>IF(E2323="","",MAX(0,E2323-swcdh_thr)^2)</f>
        <v/>
      </c>
      <c r="O2323">
        <f>IF(K2323="","",ROUND(E2323-K2323,0))</f>
        <v/>
      </c>
      <c r="P2323">
        <f>IF(O2323="","",IF(O2323&gt;=1,O2323,0))</f>
        <v/>
      </c>
      <c r="Q2323" s="27">
        <f>IF(E2323="","",MAX(0,E2323-22))</f>
        <v/>
      </c>
      <c r="R2323" s="27">
        <f>IF(H2323=1,E2323,"")</f>
        <v/>
      </c>
      <c r="S2323" s="27">
        <f>IF(AND(H2323=1,J2323&lt;&gt;""),E2323-J2323,"")</f>
        <v/>
      </c>
      <c r="T2323">
        <f>IF(G2323="","",MONTH(G2323))</f>
        <v/>
      </c>
    </row>
    <row r="2324">
      <c r="A2324" s="24" t="n">
        <v>2020</v>
      </c>
      <c r="B2324" s="24" t="n">
        <v>4</v>
      </c>
      <c r="C2324" s="24" t="n">
        <v>6</v>
      </c>
      <c r="D2324" s="24" t="n">
        <v>19</v>
      </c>
      <c r="E2324" s="24" t="n">
        <v>14.23</v>
      </c>
      <c r="F2324" s="25">
        <f>IF($E2324="","",DATE(IF($A2324="",nominal_year,$A2324),$B2324,$C2324)+($D2324-IF(LEFT(hour_conv,1)="1",1,0))/24)</f>
        <v/>
      </c>
      <c r="G2324" s="26">
        <f>IF(F2324="","",INT(F2324))</f>
        <v/>
      </c>
      <c r="H2324">
        <f>IF(G2324="","",IF(AND(MONTH(G2324)*100+DAY(G2324)&gt;=season_lo,MONTH(G2324)*100+DAY(G2324)&lt;=season_hi),1,0))</f>
        <v/>
      </c>
      <c r="I2324">
        <f>IF(G2324="","",G2324-first_day+1)</f>
        <v/>
      </c>
      <c r="J2324" s="27">
        <f>IF(I2324="","",INDEX(Daily!$J$2:$J$421,I2324))</f>
        <v/>
      </c>
      <c r="K2324" s="27">
        <f>IF(J2324="","",J2324+cat_offset)</f>
        <v/>
      </c>
      <c r="L2324" s="27">
        <f>IF(J2324="","",MAX(0,E2324-J2324)^2)</f>
        <v/>
      </c>
      <c r="M2324" s="27">
        <f>IF(J2324="","",MAX(0,E2324-(J2324+twcdh_off))^2)</f>
        <v/>
      </c>
      <c r="N2324" s="27">
        <f>IF(E2324="","",MAX(0,E2324-swcdh_thr)^2)</f>
        <v/>
      </c>
      <c r="O2324">
        <f>IF(K2324="","",ROUND(E2324-K2324,0))</f>
        <v/>
      </c>
      <c r="P2324">
        <f>IF(O2324="","",IF(O2324&gt;=1,O2324,0))</f>
        <v/>
      </c>
      <c r="Q2324" s="27">
        <f>IF(E2324="","",MAX(0,E2324-22))</f>
        <v/>
      </c>
      <c r="R2324" s="27">
        <f>IF(H2324=1,E2324,"")</f>
        <v/>
      </c>
      <c r="S2324" s="27">
        <f>IF(AND(H2324=1,J2324&lt;&gt;""),E2324-J2324,"")</f>
        <v/>
      </c>
      <c r="T2324">
        <f>IF(G2324="","",MONTH(G2324))</f>
        <v/>
      </c>
    </row>
    <row r="2325">
      <c r="A2325" s="24" t="n">
        <v>2020</v>
      </c>
      <c r="B2325" s="24" t="n">
        <v>4</v>
      </c>
      <c r="C2325" s="24" t="n">
        <v>6</v>
      </c>
      <c r="D2325" s="24" t="n">
        <v>20</v>
      </c>
      <c r="E2325" s="24" t="n">
        <v>12.51</v>
      </c>
      <c r="F2325" s="25">
        <f>IF($E2325="","",DATE(IF($A2325="",nominal_year,$A2325),$B2325,$C2325)+($D2325-IF(LEFT(hour_conv,1)="1",1,0))/24)</f>
        <v/>
      </c>
      <c r="G2325" s="26">
        <f>IF(F2325="","",INT(F2325))</f>
        <v/>
      </c>
      <c r="H2325">
        <f>IF(G2325="","",IF(AND(MONTH(G2325)*100+DAY(G2325)&gt;=season_lo,MONTH(G2325)*100+DAY(G2325)&lt;=season_hi),1,0))</f>
        <v/>
      </c>
      <c r="I2325">
        <f>IF(G2325="","",G2325-first_day+1)</f>
        <v/>
      </c>
      <c r="J2325" s="27">
        <f>IF(I2325="","",INDEX(Daily!$J$2:$J$421,I2325))</f>
        <v/>
      </c>
      <c r="K2325" s="27">
        <f>IF(J2325="","",J2325+cat_offset)</f>
        <v/>
      </c>
      <c r="L2325" s="27">
        <f>IF(J2325="","",MAX(0,E2325-J2325)^2)</f>
        <v/>
      </c>
      <c r="M2325" s="27">
        <f>IF(J2325="","",MAX(0,E2325-(J2325+twcdh_off))^2)</f>
        <v/>
      </c>
      <c r="N2325" s="27">
        <f>IF(E2325="","",MAX(0,E2325-swcdh_thr)^2)</f>
        <v/>
      </c>
      <c r="O2325">
        <f>IF(K2325="","",ROUND(E2325-K2325,0))</f>
        <v/>
      </c>
      <c r="P2325">
        <f>IF(O2325="","",IF(O2325&gt;=1,O2325,0))</f>
        <v/>
      </c>
      <c r="Q2325" s="27">
        <f>IF(E2325="","",MAX(0,E2325-22))</f>
        <v/>
      </c>
      <c r="R2325" s="27">
        <f>IF(H2325=1,E2325,"")</f>
        <v/>
      </c>
      <c r="S2325" s="27">
        <f>IF(AND(H2325=1,J2325&lt;&gt;""),E2325-J2325,"")</f>
        <v/>
      </c>
      <c r="T2325">
        <f>IF(G2325="","",MONTH(G2325))</f>
        <v/>
      </c>
    </row>
    <row r="2326">
      <c r="A2326" s="24" t="n">
        <v>2020</v>
      </c>
      <c r="B2326" s="24" t="n">
        <v>4</v>
      </c>
      <c r="C2326" s="24" t="n">
        <v>6</v>
      </c>
      <c r="D2326" s="24" t="n">
        <v>21</v>
      </c>
      <c r="E2326" s="24" t="n">
        <v>11.81</v>
      </c>
      <c r="F2326" s="25">
        <f>IF($E2326="","",DATE(IF($A2326="",nominal_year,$A2326),$B2326,$C2326)+($D2326-IF(LEFT(hour_conv,1)="1",1,0))/24)</f>
        <v/>
      </c>
      <c r="G2326" s="26">
        <f>IF(F2326="","",INT(F2326))</f>
        <v/>
      </c>
      <c r="H2326">
        <f>IF(G2326="","",IF(AND(MONTH(G2326)*100+DAY(G2326)&gt;=season_lo,MONTH(G2326)*100+DAY(G2326)&lt;=season_hi),1,0))</f>
        <v/>
      </c>
      <c r="I2326">
        <f>IF(G2326="","",G2326-first_day+1)</f>
        <v/>
      </c>
      <c r="J2326" s="27">
        <f>IF(I2326="","",INDEX(Daily!$J$2:$J$421,I2326))</f>
        <v/>
      </c>
      <c r="K2326" s="27">
        <f>IF(J2326="","",J2326+cat_offset)</f>
        <v/>
      </c>
      <c r="L2326" s="27">
        <f>IF(J2326="","",MAX(0,E2326-J2326)^2)</f>
        <v/>
      </c>
      <c r="M2326" s="27">
        <f>IF(J2326="","",MAX(0,E2326-(J2326+twcdh_off))^2)</f>
        <v/>
      </c>
      <c r="N2326" s="27">
        <f>IF(E2326="","",MAX(0,E2326-swcdh_thr)^2)</f>
        <v/>
      </c>
      <c r="O2326">
        <f>IF(K2326="","",ROUND(E2326-K2326,0))</f>
        <v/>
      </c>
      <c r="P2326">
        <f>IF(O2326="","",IF(O2326&gt;=1,O2326,0))</f>
        <v/>
      </c>
      <c r="Q2326" s="27">
        <f>IF(E2326="","",MAX(0,E2326-22))</f>
        <v/>
      </c>
      <c r="R2326" s="27">
        <f>IF(H2326=1,E2326,"")</f>
        <v/>
      </c>
      <c r="S2326" s="27">
        <f>IF(AND(H2326=1,J2326&lt;&gt;""),E2326-J2326,"")</f>
        <v/>
      </c>
      <c r="T2326">
        <f>IF(G2326="","",MONTH(G2326))</f>
        <v/>
      </c>
    </row>
    <row r="2327">
      <c r="A2327" s="24" t="n">
        <v>2020</v>
      </c>
      <c r="B2327" s="24" t="n">
        <v>4</v>
      </c>
      <c r="C2327" s="24" t="n">
        <v>6</v>
      </c>
      <c r="D2327" s="24" t="n">
        <v>22</v>
      </c>
      <c r="E2327" s="24" t="n">
        <v>10.75</v>
      </c>
      <c r="F2327" s="25">
        <f>IF($E2327="","",DATE(IF($A2327="",nominal_year,$A2327),$B2327,$C2327)+($D2327-IF(LEFT(hour_conv,1)="1",1,0))/24)</f>
        <v/>
      </c>
      <c r="G2327" s="26">
        <f>IF(F2327="","",INT(F2327))</f>
        <v/>
      </c>
      <c r="H2327">
        <f>IF(G2327="","",IF(AND(MONTH(G2327)*100+DAY(G2327)&gt;=season_lo,MONTH(G2327)*100+DAY(G2327)&lt;=season_hi),1,0))</f>
        <v/>
      </c>
      <c r="I2327">
        <f>IF(G2327="","",G2327-first_day+1)</f>
        <v/>
      </c>
      <c r="J2327" s="27">
        <f>IF(I2327="","",INDEX(Daily!$J$2:$J$421,I2327))</f>
        <v/>
      </c>
      <c r="K2327" s="27">
        <f>IF(J2327="","",J2327+cat_offset)</f>
        <v/>
      </c>
      <c r="L2327" s="27">
        <f>IF(J2327="","",MAX(0,E2327-J2327)^2)</f>
        <v/>
      </c>
      <c r="M2327" s="27">
        <f>IF(J2327="","",MAX(0,E2327-(J2327+twcdh_off))^2)</f>
        <v/>
      </c>
      <c r="N2327" s="27">
        <f>IF(E2327="","",MAX(0,E2327-swcdh_thr)^2)</f>
        <v/>
      </c>
      <c r="O2327">
        <f>IF(K2327="","",ROUND(E2327-K2327,0))</f>
        <v/>
      </c>
      <c r="P2327">
        <f>IF(O2327="","",IF(O2327&gt;=1,O2327,0))</f>
        <v/>
      </c>
      <c r="Q2327" s="27">
        <f>IF(E2327="","",MAX(0,E2327-22))</f>
        <v/>
      </c>
      <c r="R2327" s="27">
        <f>IF(H2327=1,E2327,"")</f>
        <v/>
      </c>
      <c r="S2327" s="27">
        <f>IF(AND(H2327=1,J2327&lt;&gt;""),E2327-J2327,"")</f>
        <v/>
      </c>
      <c r="T2327">
        <f>IF(G2327="","",MONTH(G2327))</f>
        <v/>
      </c>
    </row>
    <row r="2328">
      <c r="A2328" s="24" t="n">
        <v>2020</v>
      </c>
      <c r="B2328" s="24" t="n">
        <v>4</v>
      </c>
      <c r="C2328" s="24" t="n">
        <v>6</v>
      </c>
      <c r="D2328" s="24" t="n">
        <v>23</v>
      </c>
      <c r="E2328" s="24" t="n">
        <v>9.68</v>
      </c>
      <c r="F2328" s="25">
        <f>IF($E2328="","",DATE(IF($A2328="",nominal_year,$A2328),$B2328,$C2328)+($D2328-IF(LEFT(hour_conv,1)="1",1,0))/24)</f>
        <v/>
      </c>
      <c r="G2328" s="26">
        <f>IF(F2328="","",INT(F2328))</f>
        <v/>
      </c>
      <c r="H2328">
        <f>IF(G2328="","",IF(AND(MONTH(G2328)*100+DAY(G2328)&gt;=season_lo,MONTH(G2328)*100+DAY(G2328)&lt;=season_hi),1,0))</f>
        <v/>
      </c>
      <c r="I2328">
        <f>IF(G2328="","",G2328-first_day+1)</f>
        <v/>
      </c>
      <c r="J2328" s="27">
        <f>IF(I2328="","",INDEX(Daily!$J$2:$J$421,I2328))</f>
        <v/>
      </c>
      <c r="K2328" s="27">
        <f>IF(J2328="","",J2328+cat_offset)</f>
        <v/>
      </c>
      <c r="L2328" s="27">
        <f>IF(J2328="","",MAX(0,E2328-J2328)^2)</f>
        <v/>
      </c>
      <c r="M2328" s="27">
        <f>IF(J2328="","",MAX(0,E2328-(J2328+twcdh_off))^2)</f>
        <v/>
      </c>
      <c r="N2328" s="27">
        <f>IF(E2328="","",MAX(0,E2328-swcdh_thr)^2)</f>
        <v/>
      </c>
      <c r="O2328">
        <f>IF(K2328="","",ROUND(E2328-K2328,0))</f>
        <v/>
      </c>
      <c r="P2328">
        <f>IF(O2328="","",IF(O2328&gt;=1,O2328,0))</f>
        <v/>
      </c>
      <c r="Q2328" s="27">
        <f>IF(E2328="","",MAX(0,E2328-22))</f>
        <v/>
      </c>
      <c r="R2328" s="27">
        <f>IF(H2328=1,E2328,"")</f>
        <v/>
      </c>
      <c r="S2328" s="27">
        <f>IF(AND(H2328=1,J2328&lt;&gt;""),E2328-J2328,"")</f>
        <v/>
      </c>
      <c r="T2328">
        <f>IF(G2328="","",MONTH(G2328))</f>
        <v/>
      </c>
    </row>
    <row r="2329">
      <c r="A2329" s="24" t="n">
        <v>2020</v>
      </c>
      <c r="B2329" s="24" t="n">
        <v>4</v>
      </c>
      <c r="C2329" s="24" t="n">
        <v>6</v>
      </c>
      <c r="D2329" s="24" t="n">
        <v>24</v>
      </c>
      <c r="E2329" s="24" t="n">
        <v>7.65</v>
      </c>
      <c r="F2329" s="25">
        <f>IF($E2329="","",DATE(IF($A2329="",nominal_year,$A2329),$B2329,$C2329)+($D2329-IF(LEFT(hour_conv,1)="1",1,0))/24)</f>
        <v/>
      </c>
      <c r="G2329" s="26">
        <f>IF(F2329="","",INT(F2329))</f>
        <v/>
      </c>
      <c r="H2329">
        <f>IF(G2329="","",IF(AND(MONTH(G2329)*100+DAY(G2329)&gt;=season_lo,MONTH(G2329)*100+DAY(G2329)&lt;=season_hi),1,0))</f>
        <v/>
      </c>
      <c r="I2329">
        <f>IF(G2329="","",G2329-first_day+1)</f>
        <v/>
      </c>
      <c r="J2329" s="27">
        <f>IF(I2329="","",INDEX(Daily!$J$2:$J$421,I2329))</f>
        <v/>
      </c>
      <c r="K2329" s="27">
        <f>IF(J2329="","",J2329+cat_offset)</f>
        <v/>
      </c>
      <c r="L2329" s="27">
        <f>IF(J2329="","",MAX(0,E2329-J2329)^2)</f>
        <v/>
      </c>
      <c r="M2329" s="27">
        <f>IF(J2329="","",MAX(0,E2329-(J2329+twcdh_off))^2)</f>
        <v/>
      </c>
      <c r="N2329" s="27">
        <f>IF(E2329="","",MAX(0,E2329-swcdh_thr)^2)</f>
        <v/>
      </c>
      <c r="O2329">
        <f>IF(K2329="","",ROUND(E2329-K2329,0))</f>
        <v/>
      </c>
      <c r="P2329">
        <f>IF(O2329="","",IF(O2329&gt;=1,O2329,0))</f>
        <v/>
      </c>
      <c r="Q2329" s="27">
        <f>IF(E2329="","",MAX(0,E2329-22))</f>
        <v/>
      </c>
      <c r="R2329" s="27">
        <f>IF(H2329=1,E2329,"")</f>
        <v/>
      </c>
      <c r="S2329" s="27">
        <f>IF(AND(H2329=1,J2329&lt;&gt;""),E2329-J2329,"")</f>
        <v/>
      </c>
      <c r="T2329">
        <f>IF(G2329="","",MONTH(G2329))</f>
        <v/>
      </c>
    </row>
    <row r="2330">
      <c r="A2330" s="24" t="n">
        <v>2020</v>
      </c>
      <c r="B2330" s="24" t="n">
        <v>4</v>
      </c>
      <c r="C2330" s="24" t="n">
        <v>7</v>
      </c>
      <c r="D2330" s="24" t="n">
        <v>1</v>
      </c>
      <c r="E2330" s="24" t="n">
        <v>7.16</v>
      </c>
      <c r="F2330" s="25">
        <f>IF($E2330="","",DATE(IF($A2330="",nominal_year,$A2330),$B2330,$C2330)+($D2330-IF(LEFT(hour_conv,1)="1",1,0))/24)</f>
        <v/>
      </c>
      <c r="G2330" s="26">
        <f>IF(F2330="","",INT(F2330))</f>
        <v/>
      </c>
      <c r="H2330">
        <f>IF(G2330="","",IF(AND(MONTH(G2330)*100+DAY(G2330)&gt;=season_lo,MONTH(G2330)*100+DAY(G2330)&lt;=season_hi),1,0))</f>
        <v/>
      </c>
      <c r="I2330">
        <f>IF(G2330="","",G2330-first_day+1)</f>
        <v/>
      </c>
      <c r="J2330" s="27">
        <f>IF(I2330="","",INDEX(Daily!$J$2:$J$421,I2330))</f>
        <v/>
      </c>
      <c r="K2330" s="27">
        <f>IF(J2330="","",J2330+cat_offset)</f>
        <v/>
      </c>
      <c r="L2330" s="27">
        <f>IF(J2330="","",MAX(0,E2330-J2330)^2)</f>
        <v/>
      </c>
      <c r="M2330" s="27">
        <f>IF(J2330="","",MAX(0,E2330-(J2330+twcdh_off))^2)</f>
        <v/>
      </c>
      <c r="N2330" s="27">
        <f>IF(E2330="","",MAX(0,E2330-swcdh_thr)^2)</f>
        <v/>
      </c>
      <c r="O2330">
        <f>IF(K2330="","",ROUND(E2330-K2330,0))</f>
        <v/>
      </c>
      <c r="P2330">
        <f>IF(O2330="","",IF(O2330&gt;=1,O2330,0))</f>
        <v/>
      </c>
      <c r="Q2330" s="27">
        <f>IF(E2330="","",MAX(0,E2330-22))</f>
        <v/>
      </c>
      <c r="R2330" s="27">
        <f>IF(H2330=1,E2330,"")</f>
        <v/>
      </c>
      <c r="S2330" s="27">
        <f>IF(AND(H2330=1,J2330&lt;&gt;""),E2330-J2330,"")</f>
        <v/>
      </c>
      <c r="T2330">
        <f>IF(G2330="","",MONTH(G2330))</f>
        <v/>
      </c>
    </row>
    <row r="2331">
      <c r="A2331" s="24" t="n">
        <v>2020</v>
      </c>
      <c r="B2331" s="24" t="n">
        <v>4</v>
      </c>
      <c r="C2331" s="24" t="n">
        <v>7</v>
      </c>
      <c r="D2331" s="24" t="n">
        <v>2</v>
      </c>
      <c r="E2331" s="24" t="n">
        <v>6.03</v>
      </c>
      <c r="F2331" s="25">
        <f>IF($E2331="","",DATE(IF($A2331="",nominal_year,$A2331),$B2331,$C2331)+($D2331-IF(LEFT(hour_conv,1)="1",1,0))/24)</f>
        <v/>
      </c>
      <c r="G2331" s="26">
        <f>IF(F2331="","",INT(F2331))</f>
        <v/>
      </c>
      <c r="H2331">
        <f>IF(G2331="","",IF(AND(MONTH(G2331)*100+DAY(G2331)&gt;=season_lo,MONTH(G2331)*100+DAY(G2331)&lt;=season_hi),1,0))</f>
        <v/>
      </c>
      <c r="I2331">
        <f>IF(G2331="","",G2331-first_day+1)</f>
        <v/>
      </c>
      <c r="J2331" s="27">
        <f>IF(I2331="","",INDEX(Daily!$J$2:$J$421,I2331))</f>
        <v/>
      </c>
      <c r="K2331" s="27">
        <f>IF(J2331="","",J2331+cat_offset)</f>
        <v/>
      </c>
      <c r="L2331" s="27">
        <f>IF(J2331="","",MAX(0,E2331-J2331)^2)</f>
        <v/>
      </c>
      <c r="M2331" s="27">
        <f>IF(J2331="","",MAX(0,E2331-(J2331+twcdh_off))^2)</f>
        <v/>
      </c>
      <c r="N2331" s="27">
        <f>IF(E2331="","",MAX(0,E2331-swcdh_thr)^2)</f>
        <v/>
      </c>
      <c r="O2331">
        <f>IF(K2331="","",ROUND(E2331-K2331,0))</f>
        <v/>
      </c>
      <c r="P2331">
        <f>IF(O2331="","",IF(O2331&gt;=1,O2331,0))</f>
        <v/>
      </c>
      <c r="Q2331" s="27">
        <f>IF(E2331="","",MAX(0,E2331-22))</f>
        <v/>
      </c>
      <c r="R2331" s="27">
        <f>IF(H2331=1,E2331,"")</f>
        <v/>
      </c>
      <c r="S2331" s="27">
        <f>IF(AND(H2331=1,J2331&lt;&gt;""),E2331-J2331,"")</f>
        <v/>
      </c>
      <c r="T2331">
        <f>IF(G2331="","",MONTH(G2331))</f>
        <v/>
      </c>
    </row>
    <row r="2332">
      <c r="A2332" s="24" t="n">
        <v>2020</v>
      </c>
      <c r="B2332" s="24" t="n">
        <v>4</v>
      </c>
      <c r="C2332" s="24" t="n">
        <v>7</v>
      </c>
      <c r="D2332" s="24" t="n">
        <v>3</v>
      </c>
      <c r="E2332" s="24" t="n">
        <v>5.19</v>
      </c>
      <c r="F2332" s="25">
        <f>IF($E2332="","",DATE(IF($A2332="",nominal_year,$A2332),$B2332,$C2332)+($D2332-IF(LEFT(hour_conv,1)="1",1,0))/24)</f>
        <v/>
      </c>
      <c r="G2332" s="26">
        <f>IF(F2332="","",INT(F2332))</f>
        <v/>
      </c>
      <c r="H2332">
        <f>IF(G2332="","",IF(AND(MONTH(G2332)*100+DAY(G2332)&gt;=season_lo,MONTH(G2332)*100+DAY(G2332)&lt;=season_hi),1,0))</f>
        <v/>
      </c>
      <c r="I2332">
        <f>IF(G2332="","",G2332-first_day+1)</f>
        <v/>
      </c>
      <c r="J2332" s="27">
        <f>IF(I2332="","",INDEX(Daily!$J$2:$J$421,I2332))</f>
        <v/>
      </c>
      <c r="K2332" s="27">
        <f>IF(J2332="","",J2332+cat_offset)</f>
        <v/>
      </c>
      <c r="L2332" s="27">
        <f>IF(J2332="","",MAX(0,E2332-J2332)^2)</f>
        <v/>
      </c>
      <c r="M2332" s="27">
        <f>IF(J2332="","",MAX(0,E2332-(J2332+twcdh_off))^2)</f>
        <v/>
      </c>
      <c r="N2332" s="27">
        <f>IF(E2332="","",MAX(0,E2332-swcdh_thr)^2)</f>
        <v/>
      </c>
      <c r="O2332">
        <f>IF(K2332="","",ROUND(E2332-K2332,0))</f>
        <v/>
      </c>
      <c r="P2332">
        <f>IF(O2332="","",IF(O2332&gt;=1,O2332,0))</f>
        <v/>
      </c>
      <c r="Q2332" s="27">
        <f>IF(E2332="","",MAX(0,E2332-22))</f>
        <v/>
      </c>
      <c r="R2332" s="27">
        <f>IF(H2332=1,E2332,"")</f>
        <v/>
      </c>
      <c r="S2332" s="27">
        <f>IF(AND(H2332=1,J2332&lt;&gt;""),E2332-J2332,"")</f>
        <v/>
      </c>
      <c r="T2332">
        <f>IF(G2332="","",MONTH(G2332))</f>
        <v/>
      </c>
    </row>
    <row r="2333">
      <c r="A2333" s="24" t="n">
        <v>2020</v>
      </c>
      <c r="B2333" s="24" t="n">
        <v>4</v>
      </c>
      <c r="C2333" s="24" t="n">
        <v>7</v>
      </c>
      <c r="D2333" s="24" t="n">
        <v>4</v>
      </c>
      <c r="E2333" s="24" t="n">
        <v>4.8</v>
      </c>
      <c r="F2333" s="25">
        <f>IF($E2333="","",DATE(IF($A2333="",nominal_year,$A2333),$B2333,$C2333)+($D2333-IF(LEFT(hour_conv,1)="1",1,0))/24)</f>
        <v/>
      </c>
      <c r="G2333" s="26">
        <f>IF(F2333="","",INT(F2333))</f>
        <v/>
      </c>
      <c r="H2333">
        <f>IF(G2333="","",IF(AND(MONTH(G2333)*100+DAY(G2333)&gt;=season_lo,MONTH(G2333)*100+DAY(G2333)&lt;=season_hi),1,0))</f>
        <v/>
      </c>
      <c r="I2333">
        <f>IF(G2333="","",G2333-first_day+1)</f>
        <v/>
      </c>
      <c r="J2333" s="27">
        <f>IF(I2333="","",INDEX(Daily!$J$2:$J$421,I2333))</f>
        <v/>
      </c>
      <c r="K2333" s="27">
        <f>IF(J2333="","",J2333+cat_offset)</f>
        <v/>
      </c>
      <c r="L2333" s="27">
        <f>IF(J2333="","",MAX(0,E2333-J2333)^2)</f>
        <v/>
      </c>
      <c r="M2333" s="27">
        <f>IF(J2333="","",MAX(0,E2333-(J2333+twcdh_off))^2)</f>
        <v/>
      </c>
      <c r="N2333" s="27">
        <f>IF(E2333="","",MAX(0,E2333-swcdh_thr)^2)</f>
        <v/>
      </c>
      <c r="O2333">
        <f>IF(K2333="","",ROUND(E2333-K2333,0))</f>
        <v/>
      </c>
      <c r="P2333">
        <f>IF(O2333="","",IF(O2333&gt;=1,O2333,0))</f>
        <v/>
      </c>
      <c r="Q2333" s="27">
        <f>IF(E2333="","",MAX(0,E2333-22))</f>
        <v/>
      </c>
      <c r="R2333" s="27">
        <f>IF(H2333=1,E2333,"")</f>
        <v/>
      </c>
      <c r="S2333" s="27">
        <f>IF(AND(H2333=1,J2333&lt;&gt;""),E2333-J2333,"")</f>
        <v/>
      </c>
      <c r="T2333">
        <f>IF(G2333="","",MONTH(G2333))</f>
        <v/>
      </c>
    </row>
    <row r="2334">
      <c r="A2334" s="24" t="n">
        <v>2020</v>
      </c>
      <c r="B2334" s="24" t="n">
        <v>4</v>
      </c>
      <c r="C2334" s="24" t="n">
        <v>7</v>
      </c>
      <c r="D2334" s="24" t="n">
        <v>5</v>
      </c>
      <c r="E2334" s="24" t="n">
        <v>4.69</v>
      </c>
      <c r="F2334" s="25">
        <f>IF($E2334="","",DATE(IF($A2334="",nominal_year,$A2334),$B2334,$C2334)+($D2334-IF(LEFT(hour_conv,1)="1",1,0))/24)</f>
        <v/>
      </c>
      <c r="G2334" s="26">
        <f>IF(F2334="","",INT(F2334))</f>
        <v/>
      </c>
      <c r="H2334">
        <f>IF(G2334="","",IF(AND(MONTH(G2334)*100+DAY(G2334)&gt;=season_lo,MONTH(G2334)*100+DAY(G2334)&lt;=season_hi),1,0))</f>
        <v/>
      </c>
      <c r="I2334">
        <f>IF(G2334="","",G2334-first_day+1)</f>
        <v/>
      </c>
      <c r="J2334" s="27">
        <f>IF(I2334="","",INDEX(Daily!$J$2:$J$421,I2334))</f>
        <v/>
      </c>
      <c r="K2334" s="27">
        <f>IF(J2334="","",J2334+cat_offset)</f>
        <v/>
      </c>
      <c r="L2334" s="27">
        <f>IF(J2334="","",MAX(0,E2334-J2334)^2)</f>
        <v/>
      </c>
      <c r="M2334" s="27">
        <f>IF(J2334="","",MAX(0,E2334-(J2334+twcdh_off))^2)</f>
        <v/>
      </c>
      <c r="N2334" s="27">
        <f>IF(E2334="","",MAX(0,E2334-swcdh_thr)^2)</f>
        <v/>
      </c>
      <c r="O2334">
        <f>IF(K2334="","",ROUND(E2334-K2334,0))</f>
        <v/>
      </c>
      <c r="P2334">
        <f>IF(O2334="","",IF(O2334&gt;=1,O2334,0))</f>
        <v/>
      </c>
      <c r="Q2334" s="27">
        <f>IF(E2334="","",MAX(0,E2334-22))</f>
        <v/>
      </c>
      <c r="R2334" s="27">
        <f>IF(H2334=1,E2334,"")</f>
        <v/>
      </c>
      <c r="S2334" s="27">
        <f>IF(AND(H2334=1,J2334&lt;&gt;""),E2334-J2334,"")</f>
        <v/>
      </c>
      <c r="T2334">
        <f>IF(G2334="","",MONTH(G2334))</f>
        <v/>
      </c>
    </row>
    <row r="2335">
      <c r="A2335" s="24" t="n">
        <v>2020</v>
      </c>
      <c r="B2335" s="24" t="n">
        <v>4</v>
      </c>
      <c r="C2335" s="24" t="n">
        <v>7</v>
      </c>
      <c r="D2335" s="24" t="n">
        <v>6</v>
      </c>
      <c r="E2335" s="24" t="n">
        <v>5.28</v>
      </c>
      <c r="F2335" s="25">
        <f>IF($E2335="","",DATE(IF($A2335="",nominal_year,$A2335),$B2335,$C2335)+($D2335-IF(LEFT(hour_conv,1)="1",1,0))/24)</f>
        <v/>
      </c>
      <c r="G2335" s="26">
        <f>IF(F2335="","",INT(F2335))</f>
        <v/>
      </c>
      <c r="H2335">
        <f>IF(G2335="","",IF(AND(MONTH(G2335)*100+DAY(G2335)&gt;=season_lo,MONTH(G2335)*100+DAY(G2335)&lt;=season_hi),1,0))</f>
        <v/>
      </c>
      <c r="I2335">
        <f>IF(G2335="","",G2335-first_day+1)</f>
        <v/>
      </c>
      <c r="J2335" s="27">
        <f>IF(I2335="","",INDEX(Daily!$J$2:$J$421,I2335))</f>
        <v/>
      </c>
      <c r="K2335" s="27">
        <f>IF(J2335="","",J2335+cat_offset)</f>
        <v/>
      </c>
      <c r="L2335" s="27">
        <f>IF(J2335="","",MAX(0,E2335-J2335)^2)</f>
        <v/>
      </c>
      <c r="M2335" s="27">
        <f>IF(J2335="","",MAX(0,E2335-(J2335+twcdh_off))^2)</f>
        <v/>
      </c>
      <c r="N2335" s="27">
        <f>IF(E2335="","",MAX(0,E2335-swcdh_thr)^2)</f>
        <v/>
      </c>
      <c r="O2335">
        <f>IF(K2335="","",ROUND(E2335-K2335,0))</f>
        <v/>
      </c>
      <c r="P2335">
        <f>IF(O2335="","",IF(O2335&gt;=1,O2335,0))</f>
        <v/>
      </c>
      <c r="Q2335" s="27">
        <f>IF(E2335="","",MAX(0,E2335-22))</f>
        <v/>
      </c>
      <c r="R2335" s="27">
        <f>IF(H2335=1,E2335,"")</f>
        <v/>
      </c>
      <c r="S2335" s="27">
        <f>IF(AND(H2335=1,J2335&lt;&gt;""),E2335-J2335,"")</f>
        <v/>
      </c>
      <c r="T2335">
        <f>IF(G2335="","",MONTH(G2335))</f>
        <v/>
      </c>
    </row>
    <row r="2336">
      <c r="A2336" s="24" t="n">
        <v>2020</v>
      </c>
      <c r="B2336" s="24" t="n">
        <v>4</v>
      </c>
      <c r="C2336" s="24" t="n">
        <v>7</v>
      </c>
      <c r="D2336" s="24" t="n">
        <v>7</v>
      </c>
      <c r="E2336" s="24" t="n">
        <v>6.76</v>
      </c>
      <c r="F2336" s="25">
        <f>IF($E2336="","",DATE(IF($A2336="",nominal_year,$A2336),$B2336,$C2336)+($D2336-IF(LEFT(hour_conv,1)="1",1,0))/24)</f>
        <v/>
      </c>
      <c r="G2336" s="26">
        <f>IF(F2336="","",INT(F2336))</f>
        <v/>
      </c>
      <c r="H2336">
        <f>IF(G2336="","",IF(AND(MONTH(G2336)*100+DAY(G2336)&gt;=season_lo,MONTH(G2336)*100+DAY(G2336)&lt;=season_hi),1,0))</f>
        <v/>
      </c>
      <c r="I2336">
        <f>IF(G2336="","",G2336-first_day+1)</f>
        <v/>
      </c>
      <c r="J2336" s="27">
        <f>IF(I2336="","",INDEX(Daily!$J$2:$J$421,I2336))</f>
        <v/>
      </c>
      <c r="K2336" s="27">
        <f>IF(J2336="","",J2336+cat_offset)</f>
        <v/>
      </c>
      <c r="L2336" s="27">
        <f>IF(J2336="","",MAX(0,E2336-J2336)^2)</f>
        <v/>
      </c>
      <c r="M2336" s="27">
        <f>IF(J2336="","",MAX(0,E2336-(J2336+twcdh_off))^2)</f>
        <v/>
      </c>
      <c r="N2336" s="27">
        <f>IF(E2336="","",MAX(0,E2336-swcdh_thr)^2)</f>
        <v/>
      </c>
      <c r="O2336">
        <f>IF(K2336="","",ROUND(E2336-K2336,0))</f>
        <v/>
      </c>
      <c r="P2336">
        <f>IF(O2336="","",IF(O2336&gt;=1,O2336,0))</f>
        <v/>
      </c>
      <c r="Q2336" s="27">
        <f>IF(E2336="","",MAX(0,E2336-22))</f>
        <v/>
      </c>
      <c r="R2336" s="27">
        <f>IF(H2336=1,E2336,"")</f>
        <v/>
      </c>
      <c r="S2336" s="27">
        <f>IF(AND(H2336=1,J2336&lt;&gt;""),E2336-J2336,"")</f>
        <v/>
      </c>
      <c r="T2336">
        <f>IF(G2336="","",MONTH(G2336))</f>
        <v/>
      </c>
    </row>
    <row r="2337">
      <c r="A2337" s="24" t="n">
        <v>2020</v>
      </c>
      <c r="B2337" s="24" t="n">
        <v>4</v>
      </c>
      <c r="C2337" s="24" t="n">
        <v>7</v>
      </c>
      <c r="D2337" s="24" t="n">
        <v>8</v>
      </c>
      <c r="E2337" s="24" t="n">
        <v>7.34</v>
      </c>
      <c r="F2337" s="25">
        <f>IF($E2337="","",DATE(IF($A2337="",nominal_year,$A2337),$B2337,$C2337)+($D2337-IF(LEFT(hour_conv,1)="1",1,0))/24)</f>
        <v/>
      </c>
      <c r="G2337" s="26">
        <f>IF(F2337="","",INT(F2337))</f>
        <v/>
      </c>
      <c r="H2337">
        <f>IF(G2337="","",IF(AND(MONTH(G2337)*100+DAY(G2337)&gt;=season_lo,MONTH(G2337)*100+DAY(G2337)&lt;=season_hi),1,0))</f>
        <v/>
      </c>
      <c r="I2337">
        <f>IF(G2337="","",G2337-first_day+1)</f>
        <v/>
      </c>
      <c r="J2337" s="27">
        <f>IF(I2337="","",INDEX(Daily!$J$2:$J$421,I2337))</f>
        <v/>
      </c>
      <c r="K2337" s="27">
        <f>IF(J2337="","",J2337+cat_offset)</f>
        <v/>
      </c>
      <c r="L2337" s="27">
        <f>IF(J2337="","",MAX(0,E2337-J2337)^2)</f>
        <v/>
      </c>
      <c r="M2337" s="27">
        <f>IF(J2337="","",MAX(0,E2337-(J2337+twcdh_off))^2)</f>
        <v/>
      </c>
      <c r="N2337" s="27">
        <f>IF(E2337="","",MAX(0,E2337-swcdh_thr)^2)</f>
        <v/>
      </c>
      <c r="O2337">
        <f>IF(K2337="","",ROUND(E2337-K2337,0))</f>
        <v/>
      </c>
      <c r="P2337">
        <f>IF(O2337="","",IF(O2337&gt;=1,O2337,0))</f>
        <v/>
      </c>
      <c r="Q2337" s="27">
        <f>IF(E2337="","",MAX(0,E2337-22))</f>
        <v/>
      </c>
      <c r="R2337" s="27">
        <f>IF(H2337=1,E2337,"")</f>
        <v/>
      </c>
      <c r="S2337" s="27">
        <f>IF(AND(H2337=1,J2337&lt;&gt;""),E2337-J2337,"")</f>
        <v/>
      </c>
      <c r="T2337">
        <f>IF(G2337="","",MONTH(G2337))</f>
        <v/>
      </c>
    </row>
    <row r="2338">
      <c r="A2338" s="24" t="n">
        <v>2020</v>
      </c>
      <c r="B2338" s="24" t="n">
        <v>4</v>
      </c>
      <c r="C2338" s="24" t="n">
        <v>7</v>
      </c>
      <c r="D2338" s="24" t="n">
        <v>9</v>
      </c>
      <c r="E2338" s="24" t="n">
        <v>8.109999999999999</v>
      </c>
      <c r="F2338" s="25">
        <f>IF($E2338="","",DATE(IF($A2338="",nominal_year,$A2338),$B2338,$C2338)+($D2338-IF(LEFT(hour_conv,1)="1",1,0))/24)</f>
        <v/>
      </c>
      <c r="G2338" s="26">
        <f>IF(F2338="","",INT(F2338))</f>
        <v/>
      </c>
      <c r="H2338">
        <f>IF(G2338="","",IF(AND(MONTH(G2338)*100+DAY(G2338)&gt;=season_lo,MONTH(G2338)*100+DAY(G2338)&lt;=season_hi),1,0))</f>
        <v/>
      </c>
      <c r="I2338">
        <f>IF(G2338="","",G2338-first_day+1)</f>
        <v/>
      </c>
      <c r="J2338" s="27">
        <f>IF(I2338="","",INDEX(Daily!$J$2:$J$421,I2338))</f>
        <v/>
      </c>
      <c r="K2338" s="27">
        <f>IF(J2338="","",J2338+cat_offset)</f>
        <v/>
      </c>
      <c r="L2338" s="27">
        <f>IF(J2338="","",MAX(0,E2338-J2338)^2)</f>
        <v/>
      </c>
      <c r="M2338" s="27">
        <f>IF(J2338="","",MAX(0,E2338-(J2338+twcdh_off))^2)</f>
        <v/>
      </c>
      <c r="N2338" s="27">
        <f>IF(E2338="","",MAX(0,E2338-swcdh_thr)^2)</f>
        <v/>
      </c>
      <c r="O2338">
        <f>IF(K2338="","",ROUND(E2338-K2338,0))</f>
        <v/>
      </c>
      <c r="P2338">
        <f>IF(O2338="","",IF(O2338&gt;=1,O2338,0))</f>
        <v/>
      </c>
      <c r="Q2338" s="27">
        <f>IF(E2338="","",MAX(0,E2338-22))</f>
        <v/>
      </c>
      <c r="R2338" s="27">
        <f>IF(H2338=1,E2338,"")</f>
        <v/>
      </c>
      <c r="S2338" s="27">
        <f>IF(AND(H2338=1,J2338&lt;&gt;""),E2338-J2338,"")</f>
        <v/>
      </c>
      <c r="T2338">
        <f>IF(G2338="","",MONTH(G2338))</f>
        <v/>
      </c>
    </row>
    <row r="2339">
      <c r="A2339" s="24" t="n">
        <v>2020</v>
      </c>
      <c r="B2339" s="24" t="n">
        <v>4</v>
      </c>
      <c r="C2339" s="24" t="n">
        <v>7</v>
      </c>
      <c r="D2339" s="24" t="n">
        <v>10</v>
      </c>
      <c r="E2339" s="24" t="n">
        <v>9.52</v>
      </c>
      <c r="F2339" s="25">
        <f>IF($E2339="","",DATE(IF($A2339="",nominal_year,$A2339),$B2339,$C2339)+($D2339-IF(LEFT(hour_conv,1)="1",1,0))/24)</f>
        <v/>
      </c>
      <c r="G2339" s="26">
        <f>IF(F2339="","",INT(F2339))</f>
        <v/>
      </c>
      <c r="H2339">
        <f>IF(G2339="","",IF(AND(MONTH(G2339)*100+DAY(G2339)&gt;=season_lo,MONTH(G2339)*100+DAY(G2339)&lt;=season_hi),1,0))</f>
        <v/>
      </c>
      <c r="I2339">
        <f>IF(G2339="","",G2339-first_day+1)</f>
        <v/>
      </c>
      <c r="J2339" s="27">
        <f>IF(I2339="","",INDEX(Daily!$J$2:$J$421,I2339))</f>
        <v/>
      </c>
      <c r="K2339" s="27">
        <f>IF(J2339="","",J2339+cat_offset)</f>
        <v/>
      </c>
      <c r="L2339" s="27">
        <f>IF(J2339="","",MAX(0,E2339-J2339)^2)</f>
        <v/>
      </c>
      <c r="M2339" s="27">
        <f>IF(J2339="","",MAX(0,E2339-(J2339+twcdh_off))^2)</f>
        <v/>
      </c>
      <c r="N2339" s="27">
        <f>IF(E2339="","",MAX(0,E2339-swcdh_thr)^2)</f>
        <v/>
      </c>
      <c r="O2339">
        <f>IF(K2339="","",ROUND(E2339-K2339,0))</f>
        <v/>
      </c>
      <c r="P2339">
        <f>IF(O2339="","",IF(O2339&gt;=1,O2339,0))</f>
        <v/>
      </c>
      <c r="Q2339" s="27">
        <f>IF(E2339="","",MAX(0,E2339-22))</f>
        <v/>
      </c>
      <c r="R2339" s="27">
        <f>IF(H2339=1,E2339,"")</f>
        <v/>
      </c>
      <c r="S2339" s="27">
        <f>IF(AND(H2339=1,J2339&lt;&gt;""),E2339-J2339,"")</f>
        <v/>
      </c>
      <c r="T2339">
        <f>IF(G2339="","",MONTH(G2339))</f>
        <v/>
      </c>
    </row>
    <row r="2340">
      <c r="A2340" s="24" t="n">
        <v>2020</v>
      </c>
      <c r="B2340" s="24" t="n">
        <v>4</v>
      </c>
      <c r="C2340" s="24" t="n">
        <v>7</v>
      </c>
      <c r="D2340" s="24" t="n">
        <v>11</v>
      </c>
      <c r="E2340" s="24" t="n">
        <v>11.53</v>
      </c>
      <c r="F2340" s="25">
        <f>IF($E2340="","",DATE(IF($A2340="",nominal_year,$A2340),$B2340,$C2340)+($D2340-IF(LEFT(hour_conv,1)="1",1,0))/24)</f>
        <v/>
      </c>
      <c r="G2340" s="26">
        <f>IF(F2340="","",INT(F2340))</f>
        <v/>
      </c>
      <c r="H2340">
        <f>IF(G2340="","",IF(AND(MONTH(G2340)*100+DAY(G2340)&gt;=season_lo,MONTH(G2340)*100+DAY(G2340)&lt;=season_hi),1,0))</f>
        <v/>
      </c>
      <c r="I2340">
        <f>IF(G2340="","",G2340-first_day+1)</f>
        <v/>
      </c>
      <c r="J2340" s="27">
        <f>IF(I2340="","",INDEX(Daily!$J$2:$J$421,I2340))</f>
        <v/>
      </c>
      <c r="K2340" s="27">
        <f>IF(J2340="","",J2340+cat_offset)</f>
        <v/>
      </c>
      <c r="L2340" s="27">
        <f>IF(J2340="","",MAX(0,E2340-J2340)^2)</f>
        <v/>
      </c>
      <c r="M2340" s="27">
        <f>IF(J2340="","",MAX(0,E2340-(J2340+twcdh_off))^2)</f>
        <v/>
      </c>
      <c r="N2340" s="27">
        <f>IF(E2340="","",MAX(0,E2340-swcdh_thr)^2)</f>
        <v/>
      </c>
      <c r="O2340">
        <f>IF(K2340="","",ROUND(E2340-K2340,0))</f>
        <v/>
      </c>
      <c r="P2340">
        <f>IF(O2340="","",IF(O2340&gt;=1,O2340,0))</f>
        <v/>
      </c>
      <c r="Q2340" s="27">
        <f>IF(E2340="","",MAX(0,E2340-22))</f>
        <v/>
      </c>
      <c r="R2340" s="27">
        <f>IF(H2340=1,E2340,"")</f>
        <v/>
      </c>
      <c r="S2340" s="27">
        <f>IF(AND(H2340=1,J2340&lt;&gt;""),E2340-J2340,"")</f>
        <v/>
      </c>
      <c r="T2340">
        <f>IF(G2340="","",MONTH(G2340))</f>
        <v/>
      </c>
    </row>
    <row r="2341">
      <c r="A2341" s="24" t="n">
        <v>2020</v>
      </c>
      <c r="B2341" s="24" t="n">
        <v>4</v>
      </c>
      <c r="C2341" s="24" t="n">
        <v>7</v>
      </c>
      <c r="D2341" s="24" t="n">
        <v>12</v>
      </c>
      <c r="E2341" s="24" t="n">
        <v>11.86</v>
      </c>
      <c r="F2341" s="25">
        <f>IF($E2341="","",DATE(IF($A2341="",nominal_year,$A2341),$B2341,$C2341)+($D2341-IF(LEFT(hour_conv,1)="1",1,0))/24)</f>
        <v/>
      </c>
      <c r="G2341" s="26">
        <f>IF(F2341="","",INT(F2341))</f>
        <v/>
      </c>
      <c r="H2341">
        <f>IF(G2341="","",IF(AND(MONTH(G2341)*100+DAY(G2341)&gt;=season_lo,MONTH(G2341)*100+DAY(G2341)&lt;=season_hi),1,0))</f>
        <v/>
      </c>
      <c r="I2341">
        <f>IF(G2341="","",G2341-first_day+1)</f>
        <v/>
      </c>
      <c r="J2341" s="27">
        <f>IF(I2341="","",INDEX(Daily!$J$2:$J$421,I2341))</f>
        <v/>
      </c>
      <c r="K2341" s="27">
        <f>IF(J2341="","",J2341+cat_offset)</f>
        <v/>
      </c>
      <c r="L2341" s="27">
        <f>IF(J2341="","",MAX(0,E2341-J2341)^2)</f>
        <v/>
      </c>
      <c r="M2341" s="27">
        <f>IF(J2341="","",MAX(0,E2341-(J2341+twcdh_off))^2)</f>
        <v/>
      </c>
      <c r="N2341" s="27">
        <f>IF(E2341="","",MAX(0,E2341-swcdh_thr)^2)</f>
        <v/>
      </c>
      <c r="O2341">
        <f>IF(K2341="","",ROUND(E2341-K2341,0))</f>
        <v/>
      </c>
      <c r="P2341">
        <f>IF(O2341="","",IF(O2341&gt;=1,O2341,0))</f>
        <v/>
      </c>
      <c r="Q2341" s="27">
        <f>IF(E2341="","",MAX(0,E2341-22))</f>
        <v/>
      </c>
      <c r="R2341" s="27">
        <f>IF(H2341=1,E2341,"")</f>
        <v/>
      </c>
      <c r="S2341" s="27">
        <f>IF(AND(H2341=1,J2341&lt;&gt;""),E2341-J2341,"")</f>
        <v/>
      </c>
      <c r="T2341">
        <f>IF(G2341="","",MONTH(G2341))</f>
        <v/>
      </c>
    </row>
    <row r="2342">
      <c r="A2342" s="24" t="n">
        <v>2020</v>
      </c>
      <c r="B2342" s="24" t="n">
        <v>4</v>
      </c>
      <c r="C2342" s="24" t="n">
        <v>7</v>
      </c>
      <c r="D2342" s="24" t="n">
        <v>13</v>
      </c>
      <c r="E2342" s="24" t="n">
        <v>12.7</v>
      </c>
      <c r="F2342" s="25">
        <f>IF($E2342="","",DATE(IF($A2342="",nominal_year,$A2342),$B2342,$C2342)+($D2342-IF(LEFT(hour_conv,1)="1",1,0))/24)</f>
        <v/>
      </c>
      <c r="G2342" s="26">
        <f>IF(F2342="","",INT(F2342))</f>
        <v/>
      </c>
      <c r="H2342">
        <f>IF(G2342="","",IF(AND(MONTH(G2342)*100+DAY(G2342)&gt;=season_lo,MONTH(G2342)*100+DAY(G2342)&lt;=season_hi),1,0))</f>
        <v/>
      </c>
      <c r="I2342">
        <f>IF(G2342="","",G2342-first_day+1)</f>
        <v/>
      </c>
      <c r="J2342" s="27">
        <f>IF(I2342="","",INDEX(Daily!$J$2:$J$421,I2342))</f>
        <v/>
      </c>
      <c r="K2342" s="27">
        <f>IF(J2342="","",J2342+cat_offset)</f>
        <v/>
      </c>
      <c r="L2342" s="27">
        <f>IF(J2342="","",MAX(0,E2342-J2342)^2)</f>
        <v/>
      </c>
      <c r="M2342" s="27">
        <f>IF(J2342="","",MAX(0,E2342-(J2342+twcdh_off))^2)</f>
        <v/>
      </c>
      <c r="N2342" s="27">
        <f>IF(E2342="","",MAX(0,E2342-swcdh_thr)^2)</f>
        <v/>
      </c>
      <c r="O2342">
        <f>IF(K2342="","",ROUND(E2342-K2342,0))</f>
        <v/>
      </c>
      <c r="P2342">
        <f>IF(O2342="","",IF(O2342&gt;=1,O2342,0))</f>
        <v/>
      </c>
      <c r="Q2342" s="27">
        <f>IF(E2342="","",MAX(0,E2342-22))</f>
        <v/>
      </c>
      <c r="R2342" s="27">
        <f>IF(H2342=1,E2342,"")</f>
        <v/>
      </c>
      <c r="S2342" s="27">
        <f>IF(AND(H2342=1,J2342&lt;&gt;""),E2342-J2342,"")</f>
        <v/>
      </c>
      <c r="T2342">
        <f>IF(G2342="","",MONTH(G2342))</f>
        <v/>
      </c>
    </row>
    <row r="2343">
      <c r="A2343" s="24" t="n">
        <v>2020</v>
      </c>
      <c r="B2343" s="24" t="n">
        <v>4</v>
      </c>
      <c r="C2343" s="24" t="n">
        <v>7</v>
      </c>
      <c r="D2343" s="24" t="n">
        <v>14</v>
      </c>
      <c r="E2343" s="24" t="n">
        <v>14.19</v>
      </c>
      <c r="F2343" s="25">
        <f>IF($E2343="","",DATE(IF($A2343="",nominal_year,$A2343),$B2343,$C2343)+($D2343-IF(LEFT(hour_conv,1)="1",1,0))/24)</f>
        <v/>
      </c>
      <c r="G2343" s="26">
        <f>IF(F2343="","",INT(F2343))</f>
        <v/>
      </c>
      <c r="H2343">
        <f>IF(G2343="","",IF(AND(MONTH(G2343)*100+DAY(G2343)&gt;=season_lo,MONTH(G2343)*100+DAY(G2343)&lt;=season_hi),1,0))</f>
        <v/>
      </c>
      <c r="I2343">
        <f>IF(G2343="","",G2343-first_day+1)</f>
        <v/>
      </c>
      <c r="J2343" s="27">
        <f>IF(I2343="","",INDEX(Daily!$J$2:$J$421,I2343))</f>
        <v/>
      </c>
      <c r="K2343" s="27">
        <f>IF(J2343="","",J2343+cat_offset)</f>
        <v/>
      </c>
      <c r="L2343" s="27">
        <f>IF(J2343="","",MAX(0,E2343-J2343)^2)</f>
        <v/>
      </c>
      <c r="M2343" s="27">
        <f>IF(J2343="","",MAX(0,E2343-(J2343+twcdh_off))^2)</f>
        <v/>
      </c>
      <c r="N2343" s="27">
        <f>IF(E2343="","",MAX(0,E2343-swcdh_thr)^2)</f>
        <v/>
      </c>
      <c r="O2343">
        <f>IF(K2343="","",ROUND(E2343-K2343,0))</f>
        <v/>
      </c>
      <c r="P2343">
        <f>IF(O2343="","",IF(O2343&gt;=1,O2343,0))</f>
        <v/>
      </c>
      <c r="Q2343" s="27">
        <f>IF(E2343="","",MAX(0,E2343-22))</f>
        <v/>
      </c>
      <c r="R2343" s="27">
        <f>IF(H2343=1,E2343,"")</f>
        <v/>
      </c>
      <c r="S2343" s="27">
        <f>IF(AND(H2343=1,J2343&lt;&gt;""),E2343-J2343,"")</f>
        <v/>
      </c>
      <c r="T2343">
        <f>IF(G2343="","",MONTH(G2343))</f>
        <v/>
      </c>
    </row>
    <row r="2344">
      <c r="A2344" s="24" t="n">
        <v>2020</v>
      </c>
      <c r="B2344" s="24" t="n">
        <v>4</v>
      </c>
      <c r="C2344" s="24" t="n">
        <v>7</v>
      </c>
      <c r="D2344" s="24" t="n">
        <v>15</v>
      </c>
      <c r="E2344" s="24" t="n">
        <v>14.29</v>
      </c>
      <c r="F2344" s="25">
        <f>IF($E2344="","",DATE(IF($A2344="",nominal_year,$A2344),$B2344,$C2344)+($D2344-IF(LEFT(hour_conv,1)="1",1,0))/24)</f>
        <v/>
      </c>
      <c r="G2344" s="26">
        <f>IF(F2344="","",INT(F2344))</f>
        <v/>
      </c>
      <c r="H2344">
        <f>IF(G2344="","",IF(AND(MONTH(G2344)*100+DAY(G2344)&gt;=season_lo,MONTH(G2344)*100+DAY(G2344)&lt;=season_hi),1,0))</f>
        <v/>
      </c>
      <c r="I2344">
        <f>IF(G2344="","",G2344-first_day+1)</f>
        <v/>
      </c>
      <c r="J2344" s="27">
        <f>IF(I2344="","",INDEX(Daily!$J$2:$J$421,I2344))</f>
        <v/>
      </c>
      <c r="K2344" s="27">
        <f>IF(J2344="","",J2344+cat_offset)</f>
        <v/>
      </c>
      <c r="L2344" s="27">
        <f>IF(J2344="","",MAX(0,E2344-J2344)^2)</f>
        <v/>
      </c>
      <c r="M2344" s="27">
        <f>IF(J2344="","",MAX(0,E2344-(J2344+twcdh_off))^2)</f>
        <v/>
      </c>
      <c r="N2344" s="27">
        <f>IF(E2344="","",MAX(0,E2344-swcdh_thr)^2)</f>
        <v/>
      </c>
      <c r="O2344">
        <f>IF(K2344="","",ROUND(E2344-K2344,0))</f>
        <v/>
      </c>
      <c r="P2344">
        <f>IF(O2344="","",IF(O2344&gt;=1,O2344,0))</f>
        <v/>
      </c>
      <c r="Q2344" s="27">
        <f>IF(E2344="","",MAX(0,E2344-22))</f>
        <v/>
      </c>
      <c r="R2344" s="27">
        <f>IF(H2344=1,E2344,"")</f>
        <v/>
      </c>
      <c r="S2344" s="27">
        <f>IF(AND(H2344=1,J2344&lt;&gt;""),E2344-J2344,"")</f>
        <v/>
      </c>
      <c r="T2344">
        <f>IF(G2344="","",MONTH(G2344))</f>
        <v/>
      </c>
    </row>
    <row r="2345">
      <c r="A2345" s="24" t="n">
        <v>2020</v>
      </c>
      <c r="B2345" s="24" t="n">
        <v>4</v>
      </c>
      <c r="C2345" s="24" t="n">
        <v>7</v>
      </c>
      <c r="D2345" s="24" t="n">
        <v>16</v>
      </c>
      <c r="E2345" s="24" t="n">
        <v>14.29</v>
      </c>
      <c r="F2345" s="25">
        <f>IF($E2345="","",DATE(IF($A2345="",nominal_year,$A2345),$B2345,$C2345)+($D2345-IF(LEFT(hour_conv,1)="1",1,0))/24)</f>
        <v/>
      </c>
      <c r="G2345" s="26">
        <f>IF(F2345="","",INT(F2345))</f>
        <v/>
      </c>
      <c r="H2345">
        <f>IF(G2345="","",IF(AND(MONTH(G2345)*100+DAY(G2345)&gt;=season_lo,MONTH(G2345)*100+DAY(G2345)&lt;=season_hi),1,0))</f>
        <v/>
      </c>
      <c r="I2345">
        <f>IF(G2345="","",G2345-first_day+1)</f>
        <v/>
      </c>
      <c r="J2345" s="27">
        <f>IF(I2345="","",INDEX(Daily!$J$2:$J$421,I2345))</f>
        <v/>
      </c>
      <c r="K2345" s="27">
        <f>IF(J2345="","",J2345+cat_offset)</f>
        <v/>
      </c>
      <c r="L2345" s="27">
        <f>IF(J2345="","",MAX(0,E2345-J2345)^2)</f>
        <v/>
      </c>
      <c r="M2345" s="27">
        <f>IF(J2345="","",MAX(0,E2345-(J2345+twcdh_off))^2)</f>
        <v/>
      </c>
      <c r="N2345" s="27">
        <f>IF(E2345="","",MAX(0,E2345-swcdh_thr)^2)</f>
        <v/>
      </c>
      <c r="O2345">
        <f>IF(K2345="","",ROUND(E2345-K2345,0))</f>
        <v/>
      </c>
      <c r="P2345">
        <f>IF(O2345="","",IF(O2345&gt;=1,O2345,0))</f>
        <v/>
      </c>
      <c r="Q2345" s="27">
        <f>IF(E2345="","",MAX(0,E2345-22))</f>
        <v/>
      </c>
      <c r="R2345" s="27">
        <f>IF(H2345=1,E2345,"")</f>
        <v/>
      </c>
      <c r="S2345" s="27">
        <f>IF(AND(H2345=1,J2345&lt;&gt;""),E2345-J2345,"")</f>
        <v/>
      </c>
      <c r="T2345">
        <f>IF(G2345="","",MONTH(G2345))</f>
        <v/>
      </c>
    </row>
    <row r="2346">
      <c r="A2346" s="24" t="n">
        <v>2020</v>
      </c>
      <c r="B2346" s="24" t="n">
        <v>4</v>
      </c>
      <c r="C2346" s="24" t="n">
        <v>7</v>
      </c>
      <c r="D2346" s="24" t="n">
        <v>17</v>
      </c>
      <c r="E2346" s="24" t="n">
        <v>13.88</v>
      </c>
      <c r="F2346" s="25">
        <f>IF($E2346="","",DATE(IF($A2346="",nominal_year,$A2346),$B2346,$C2346)+($D2346-IF(LEFT(hour_conv,1)="1",1,0))/24)</f>
        <v/>
      </c>
      <c r="G2346" s="26">
        <f>IF(F2346="","",INT(F2346))</f>
        <v/>
      </c>
      <c r="H2346">
        <f>IF(G2346="","",IF(AND(MONTH(G2346)*100+DAY(G2346)&gt;=season_lo,MONTH(G2346)*100+DAY(G2346)&lt;=season_hi),1,0))</f>
        <v/>
      </c>
      <c r="I2346">
        <f>IF(G2346="","",G2346-first_day+1)</f>
        <v/>
      </c>
      <c r="J2346" s="27">
        <f>IF(I2346="","",INDEX(Daily!$J$2:$J$421,I2346))</f>
        <v/>
      </c>
      <c r="K2346" s="27">
        <f>IF(J2346="","",J2346+cat_offset)</f>
        <v/>
      </c>
      <c r="L2346" s="27">
        <f>IF(J2346="","",MAX(0,E2346-J2346)^2)</f>
        <v/>
      </c>
      <c r="M2346" s="27">
        <f>IF(J2346="","",MAX(0,E2346-(J2346+twcdh_off))^2)</f>
        <v/>
      </c>
      <c r="N2346" s="27">
        <f>IF(E2346="","",MAX(0,E2346-swcdh_thr)^2)</f>
        <v/>
      </c>
      <c r="O2346">
        <f>IF(K2346="","",ROUND(E2346-K2346,0))</f>
        <v/>
      </c>
      <c r="P2346">
        <f>IF(O2346="","",IF(O2346&gt;=1,O2346,0))</f>
        <v/>
      </c>
      <c r="Q2346" s="27">
        <f>IF(E2346="","",MAX(0,E2346-22))</f>
        <v/>
      </c>
      <c r="R2346" s="27">
        <f>IF(H2346=1,E2346,"")</f>
        <v/>
      </c>
      <c r="S2346" s="27">
        <f>IF(AND(H2346=1,J2346&lt;&gt;""),E2346-J2346,"")</f>
        <v/>
      </c>
      <c r="T2346">
        <f>IF(G2346="","",MONTH(G2346))</f>
        <v/>
      </c>
    </row>
    <row r="2347">
      <c r="A2347" s="24" t="n">
        <v>2020</v>
      </c>
      <c r="B2347" s="24" t="n">
        <v>4</v>
      </c>
      <c r="C2347" s="24" t="n">
        <v>7</v>
      </c>
      <c r="D2347" s="24" t="n">
        <v>18</v>
      </c>
      <c r="E2347" s="24" t="n">
        <v>13.06</v>
      </c>
      <c r="F2347" s="25">
        <f>IF($E2347="","",DATE(IF($A2347="",nominal_year,$A2347),$B2347,$C2347)+($D2347-IF(LEFT(hour_conv,1)="1",1,0))/24)</f>
        <v/>
      </c>
      <c r="G2347" s="26">
        <f>IF(F2347="","",INT(F2347))</f>
        <v/>
      </c>
      <c r="H2347">
        <f>IF(G2347="","",IF(AND(MONTH(G2347)*100+DAY(G2347)&gt;=season_lo,MONTH(G2347)*100+DAY(G2347)&lt;=season_hi),1,0))</f>
        <v/>
      </c>
      <c r="I2347">
        <f>IF(G2347="","",G2347-first_day+1)</f>
        <v/>
      </c>
      <c r="J2347" s="27">
        <f>IF(I2347="","",INDEX(Daily!$J$2:$J$421,I2347))</f>
        <v/>
      </c>
      <c r="K2347" s="27">
        <f>IF(J2347="","",J2347+cat_offset)</f>
        <v/>
      </c>
      <c r="L2347" s="27">
        <f>IF(J2347="","",MAX(0,E2347-J2347)^2)</f>
        <v/>
      </c>
      <c r="M2347" s="27">
        <f>IF(J2347="","",MAX(0,E2347-(J2347+twcdh_off))^2)</f>
        <v/>
      </c>
      <c r="N2347" s="27">
        <f>IF(E2347="","",MAX(0,E2347-swcdh_thr)^2)</f>
        <v/>
      </c>
      <c r="O2347">
        <f>IF(K2347="","",ROUND(E2347-K2347,0))</f>
        <v/>
      </c>
      <c r="P2347">
        <f>IF(O2347="","",IF(O2347&gt;=1,O2347,0))</f>
        <v/>
      </c>
      <c r="Q2347" s="27">
        <f>IF(E2347="","",MAX(0,E2347-22))</f>
        <v/>
      </c>
      <c r="R2347" s="27">
        <f>IF(H2347=1,E2347,"")</f>
        <v/>
      </c>
      <c r="S2347" s="27">
        <f>IF(AND(H2347=1,J2347&lt;&gt;""),E2347-J2347,"")</f>
        <v/>
      </c>
      <c r="T2347">
        <f>IF(G2347="","",MONTH(G2347))</f>
        <v/>
      </c>
    </row>
    <row r="2348">
      <c r="A2348" s="24" t="n">
        <v>2020</v>
      </c>
      <c r="B2348" s="24" t="n">
        <v>4</v>
      </c>
      <c r="C2348" s="24" t="n">
        <v>7</v>
      </c>
      <c r="D2348" s="24" t="n">
        <v>19</v>
      </c>
      <c r="E2348" s="24" t="n">
        <v>12.5</v>
      </c>
      <c r="F2348" s="25">
        <f>IF($E2348="","",DATE(IF($A2348="",nominal_year,$A2348),$B2348,$C2348)+($D2348-IF(LEFT(hour_conv,1)="1",1,0))/24)</f>
        <v/>
      </c>
      <c r="G2348" s="26">
        <f>IF(F2348="","",INT(F2348))</f>
        <v/>
      </c>
      <c r="H2348">
        <f>IF(G2348="","",IF(AND(MONTH(G2348)*100+DAY(G2348)&gt;=season_lo,MONTH(G2348)*100+DAY(G2348)&lt;=season_hi),1,0))</f>
        <v/>
      </c>
      <c r="I2348">
        <f>IF(G2348="","",G2348-first_day+1)</f>
        <v/>
      </c>
      <c r="J2348" s="27">
        <f>IF(I2348="","",INDEX(Daily!$J$2:$J$421,I2348))</f>
        <v/>
      </c>
      <c r="K2348" s="27">
        <f>IF(J2348="","",J2348+cat_offset)</f>
        <v/>
      </c>
      <c r="L2348" s="27">
        <f>IF(J2348="","",MAX(0,E2348-J2348)^2)</f>
        <v/>
      </c>
      <c r="M2348" s="27">
        <f>IF(J2348="","",MAX(0,E2348-(J2348+twcdh_off))^2)</f>
        <v/>
      </c>
      <c r="N2348" s="27">
        <f>IF(E2348="","",MAX(0,E2348-swcdh_thr)^2)</f>
        <v/>
      </c>
      <c r="O2348">
        <f>IF(K2348="","",ROUND(E2348-K2348,0))</f>
        <v/>
      </c>
      <c r="P2348">
        <f>IF(O2348="","",IF(O2348&gt;=1,O2348,0))</f>
        <v/>
      </c>
      <c r="Q2348" s="27">
        <f>IF(E2348="","",MAX(0,E2348-22))</f>
        <v/>
      </c>
      <c r="R2348" s="27">
        <f>IF(H2348=1,E2348,"")</f>
        <v/>
      </c>
      <c r="S2348" s="27">
        <f>IF(AND(H2348=1,J2348&lt;&gt;""),E2348-J2348,"")</f>
        <v/>
      </c>
      <c r="T2348">
        <f>IF(G2348="","",MONTH(G2348))</f>
        <v/>
      </c>
    </row>
    <row r="2349">
      <c r="A2349" s="24" t="n">
        <v>2020</v>
      </c>
      <c r="B2349" s="24" t="n">
        <v>4</v>
      </c>
      <c r="C2349" s="24" t="n">
        <v>7</v>
      </c>
      <c r="D2349" s="24" t="n">
        <v>20</v>
      </c>
      <c r="E2349" s="24" t="n">
        <v>11.85</v>
      </c>
      <c r="F2349" s="25">
        <f>IF($E2349="","",DATE(IF($A2349="",nominal_year,$A2349),$B2349,$C2349)+($D2349-IF(LEFT(hour_conv,1)="1",1,0))/24)</f>
        <v/>
      </c>
      <c r="G2349" s="26">
        <f>IF(F2349="","",INT(F2349))</f>
        <v/>
      </c>
      <c r="H2349">
        <f>IF(G2349="","",IF(AND(MONTH(G2349)*100+DAY(G2349)&gt;=season_lo,MONTH(G2349)*100+DAY(G2349)&lt;=season_hi),1,0))</f>
        <v/>
      </c>
      <c r="I2349">
        <f>IF(G2349="","",G2349-first_day+1)</f>
        <v/>
      </c>
      <c r="J2349" s="27">
        <f>IF(I2349="","",INDEX(Daily!$J$2:$J$421,I2349))</f>
        <v/>
      </c>
      <c r="K2349" s="27">
        <f>IF(J2349="","",J2349+cat_offset)</f>
        <v/>
      </c>
      <c r="L2349" s="27">
        <f>IF(J2349="","",MAX(0,E2349-J2349)^2)</f>
        <v/>
      </c>
      <c r="M2349" s="27">
        <f>IF(J2349="","",MAX(0,E2349-(J2349+twcdh_off))^2)</f>
        <v/>
      </c>
      <c r="N2349" s="27">
        <f>IF(E2349="","",MAX(0,E2349-swcdh_thr)^2)</f>
        <v/>
      </c>
      <c r="O2349">
        <f>IF(K2349="","",ROUND(E2349-K2349,0))</f>
        <v/>
      </c>
      <c r="P2349">
        <f>IF(O2349="","",IF(O2349&gt;=1,O2349,0))</f>
        <v/>
      </c>
      <c r="Q2349" s="27">
        <f>IF(E2349="","",MAX(0,E2349-22))</f>
        <v/>
      </c>
      <c r="R2349" s="27">
        <f>IF(H2349=1,E2349,"")</f>
        <v/>
      </c>
      <c r="S2349" s="27">
        <f>IF(AND(H2349=1,J2349&lt;&gt;""),E2349-J2349,"")</f>
        <v/>
      </c>
      <c r="T2349">
        <f>IF(G2349="","",MONTH(G2349))</f>
        <v/>
      </c>
    </row>
    <row r="2350">
      <c r="A2350" s="24" t="n">
        <v>2020</v>
      </c>
      <c r="B2350" s="24" t="n">
        <v>4</v>
      </c>
      <c r="C2350" s="24" t="n">
        <v>7</v>
      </c>
      <c r="D2350" s="24" t="n">
        <v>21</v>
      </c>
      <c r="E2350" s="24" t="n">
        <v>10.87</v>
      </c>
      <c r="F2350" s="25">
        <f>IF($E2350="","",DATE(IF($A2350="",nominal_year,$A2350),$B2350,$C2350)+($D2350-IF(LEFT(hour_conv,1)="1",1,0))/24)</f>
        <v/>
      </c>
      <c r="G2350" s="26">
        <f>IF(F2350="","",INT(F2350))</f>
        <v/>
      </c>
      <c r="H2350">
        <f>IF(G2350="","",IF(AND(MONTH(G2350)*100+DAY(G2350)&gt;=season_lo,MONTH(G2350)*100+DAY(G2350)&lt;=season_hi),1,0))</f>
        <v/>
      </c>
      <c r="I2350">
        <f>IF(G2350="","",G2350-first_day+1)</f>
        <v/>
      </c>
      <c r="J2350" s="27">
        <f>IF(I2350="","",INDEX(Daily!$J$2:$J$421,I2350))</f>
        <v/>
      </c>
      <c r="K2350" s="27">
        <f>IF(J2350="","",J2350+cat_offset)</f>
        <v/>
      </c>
      <c r="L2350" s="27">
        <f>IF(J2350="","",MAX(0,E2350-J2350)^2)</f>
        <v/>
      </c>
      <c r="M2350" s="27">
        <f>IF(J2350="","",MAX(0,E2350-(J2350+twcdh_off))^2)</f>
        <v/>
      </c>
      <c r="N2350" s="27">
        <f>IF(E2350="","",MAX(0,E2350-swcdh_thr)^2)</f>
        <v/>
      </c>
      <c r="O2350">
        <f>IF(K2350="","",ROUND(E2350-K2350,0))</f>
        <v/>
      </c>
      <c r="P2350">
        <f>IF(O2350="","",IF(O2350&gt;=1,O2350,0))</f>
        <v/>
      </c>
      <c r="Q2350" s="27">
        <f>IF(E2350="","",MAX(0,E2350-22))</f>
        <v/>
      </c>
      <c r="R2350" s="27">
        <f>IF(H2350=1,E2350,"")</f>
        <v/>
      </c>
      <c r="S2350" s="27">
        <f>IF(AND(H2350=1,J2350&lt;&gt;""),E2350-J2350,"")</f>
        <v/>
      </c>
      <c r="T2350">
        <f>IF(G2350="","",MONTH(G2350))</f>
        <v/>
      </c>
    </row>
    <row r="2351">
      <c r="A2351" s="24" t="n">
        <v>2020</v>
      </c>
      <c r="B2351" s="24" t="n">
        <v>4</v>
      </c>
      <c r="C2351" s="24" t="n">
        <v>7</v>
      </c>
      <c r="D2351" s="24" t="n">
        <v>22</v>
      </c>
      <c r="E2351" s="24" t="n">
        <v>9.94</v>
      </c>
      <c r="F2351" s="25">
        <f>IF($E2351="","",DATE(IF($A2351="",nominal_year,$A2351),$B2351,$C2351)+($D2351-IF(LEFT(hour_conv,1)="1",1,0))/24)</f>
        <v/>
      </c>
      <c r="G2351" s="26">
        <f>IF(F2351="","",INT(F2351))</f>
        <v/>
      </c>
      <c r="H2351">
        <f>IF(G2351="","",IF(AND(MONTH(G2351)*100+DAY(G2351)&gt;=season_lo,MONTH(G2351)*100+DAY(G2351)&lt;=season_hi),1,0))</f>
        <v/>
      </c>
      <c r="I2351">
        <f>IF(G2351="","",G2351-first_day+1)</f>
        <v/>
      </c>
      <c r="J2351" s="27">
        <f>IF(I2351="","",INDEX(Daily!$J$2:$J$421,I2351))</f>
        <v/>
      </c>
      <c r="K2351" s="27">
        <f>IF(J2351="","",J2351+cat_offset)</f>
        <v/>
      </c>
      <c r="L2351" s="27">
        <f>IF(J2351="","",MAX(0,E2351-J2351)^2)</f>
        <v/>
      </c>
      <c r="M2351" s="27">
        <f>IF(J2351="","",MAX(0,E2351-(J2351+twcdh_off))^2)</f>
        <v/>
      </c>
      <c r="N2351" s="27">
        <f>IF(E2351="","",MAX(0,E2351-swcdh_thr)^2)</f>
        <v/>
      </c>
      <c r="O2351">
        <f>IF(K2351="","",ROUND(E2351-K2351,0))</f>
        <v/>
      </c>
      <c r="P2351">
        <f>IF(O2351="","",IF(O2351&gt;=1,O2351,0))</f>
        <v/>
      </c>
      <c r="Q2351" s="27">
        <f>IF(E2351="","",MAX(0,E2351-22))</f>
        <v/>
      </c>
      <c r="R2351" s="27">
        <f>IF(H2351=1,E2351,"")</f>
        <v/>
      </c>
      <c r="S2351" s="27">
        <f>IF(AND(H2351=1,J2351&lt;&gt;""),E2351-J2351,"")</f>
        <v/>
      </c>
      <c r="T2351">
        <f>IF(G2351="","",MONTH(G2351))</f>
        <v/>
      </c>
    </row>
    <row r="2352">
      <c r="A2352" s="24" t="n">
        <v>2020</v>
      </c>
      <c r="B2352" s="24" t="n">
        <v>4</v>
      </c>
      <c r="C2352" s="24" t="n">
        <v>7</v>
      </c>
      <c r="D2352" s="24" t="n">
        <v>23</v>
      </c>
      <c r="E2352" s="24" t="n">
        <v>8.85</v>
      </c>
      <c r="F2352" s="25">
        <f>IF($E2352="","",DATE(IF($A2352="",nominal_year,$A2352),$B2352,$C2352)+($D2352-IF(LEFT(hour_conv,1)="1",1,0))/24)</f>
        <v/>
      </c>
      <c r="G2352" s="26">
        <f>IF(F2352="","",INT(F2352))</f>
        <v/>
      </c>
      <c r="H2352">
        <f>IF(G2352="","",IF(AND(MONTH(G2352)*100+DAY(G2352)&gt;=season_lo,MONTH(G2352)*100+DAY(G2352)&lt;=season_hi),1,0))</f>
        <v/>
      </c>
      <c r="I2352">
        <f>IF(G2352="","",G2352-first_day+1)</f>
        <v/>
      </c>
      <c r="J2352" s="27">
        <f>IF(I2352="","",INDEX(Daily!$J$2:$J$421,I2352))</f>
        <v/>
      </c>
      <c r="K2352" s="27">
        <f>IF(J2352="","",J2352+cat_offset)</f>
        <v/>
      </c>
      <c r="L2352" s="27">
        <f>IF(J2352="","",MAX(0,E2352-J2352)^2)</f>
        <v/>
      </c>
      <c r="M2352" s="27">
        <f>IF(J2352="","",MAX(0,E2352-(J2352+twcdh_off))^2)</f>
        <v/>
      </c>
      <c r="N2352" s="27">
        <f>IF(E2352="","",MAX(0,E2352-swcdh_thr)^2)</f>
        <v/>
      </c>
      <c r="O2352">
        <f>IF(K2352="","",ROUND(E2352-K2352,0))</f>
        <v/>
      </c>
      <c r="P2352">
        <f>IF(O2352="","",IF(O2352&gt;=1,O2352,0))</f>
        <v/>
      </c>
      <c r="Q2352" s="27">
        <f>IF(E2352="","",MAX(0,E2352-22))</f>
        <v/>
      </c>
      <c r="R2352" s="27">
        <f>IF(H2352=1,E2352,"")</f>
        <v/>
      </c>
      <c r="S2352" s="27">
        <f>IF(AND(H2352=1,J2352&lt;&gt;""),E2352-J2352,"")</f>
        <v/>
      </c>
      <c r="T2352">
        <f>IF(G2352="","",MONTH(G2352))</f>
        <v/>
      </c>
    </row>
    <row r="2353">
      <c r="A2353" s="24" t="n">
        <v>2020</v>
      </c>
      <c r="B2353" s="24" t="n">
        <v>4</v>
      </c>
      <c r="C2353" s="24" t="n">
        <v>7</v>
      </c>
      <c r="D2353" s="24" t="n">
        <v>24</v>
      </c>
      <c r="E2353" s="24" t="n">
        <v>7.64</v>
      </c>
      <c r="F2353" s="25">
        <f>IF($E2353="","",DATE(IF($A2353="",nominal_year,$A2353),$B2353,$C2353)+($D2353-IF(LEFT(hour_conv,1)="1",1,0))/24)</f>
        <v/>
      </c>
      <c r="G2353" s="26">
        <f>IF(F2353="","",INT(F2353))</f>
        <v/>
      </c>
      <c r="H2353">
        <f>IF(G2353="","",IF(AND(MONTH(G2353)*100+DAY(G2353)&gt;=season_lo,MONTH(G2353)*100+DAY(G2353)&lt;=season_hi),1,0))</f>
        <v/>
      </c>
      <c r="I2353">
        <f>IF(G2353="","",G2353-first_day+1)</f>
        <v/>
      </c>
      <c r="J2353" s="27">
        <f>IF(I2353="","",INDEX(Daily!$J$2:$J$421,I2353))</f>
        <v/>
      </c>
      <c r="K2353" s="27">
        <f>IF(J2353="","",J2353+cat_offset)</f>
        <v/>
      </c>
      <c r="L2353" s="27">
        <f>IF(J2353="","",MAX(0,E2353-J2353)^2)</f>
        <v/>
      </c>
      <c r="M2353" s="27">
        <f>IF(J2353="","",MAX(0,E2353-(J2353+twcdh_off))^2)</f>
        <v/>
      </c>
      <c r="N2353" s="27">
        <f>IF(E2353="","",MAX(0,E2353-swcdh_thr)^2)</f>
        <v/>
      </c>
      <c r="O2353">
        <f>IF(K2353="","",ROUND(E2353-K2353,0))</f>
        <v/>
      </c>
      <c r="P2353">
        <f>IF(O2353="","",IF(O2353&gt;=1,O2353,0))</f>
        <v/>
      </c>
      <c r="Q2353" s="27">
        <f>IF(E2353="","",MAX(0,E2353-22))</f>
        <v/>
      </c>
      <c r="R2353" s="27">
        <f>IF(H2353=1,E2353,"")</f>
        <v/>
      </c>
      <c r="S2353" s="27">
        <f>IF(AND(H2353=1,J2353&lt;&gt;""),E2353-J2353,"")</f>
        <v/>
      </c>
      <c r="T2353">
        <f>IF(G2353="","",MONTH(G2353))</f>
        <v/>
      </c>
    </row>
    <row r="2354">
      <c r="A2354" s="24" t="n">
        <v>2020</v>
      </c>
      <c r="B2354" s="24" t="n">
        <v>4</v>
      </c>
      <c r="C2354" s="24" t="n">
        <v>8</v>
      </c>
      <c r="D2354" s="24" t="n">
        <v>1</v>
      </c>
      <c r="E2354" s="24" t="n">
        <v>5.26</v>
      </c>
      <c r="F2354" s="25">
        <f>IF($E2354="","",DATE(IF($A2354="",nominal_year,$A2354),$B2354,$C2354)+($D2354-IF(LEFT(hour_conv,1)="1",1,0))/24)</f>
        <v/>
      </c>
      <c r="G2354" s="26">
        <f>IF(F2354="","",INT(F2354))</f>
        <v/>
      </c>
      <c r="H2354">
        <f>IF(G2354="","",IF(AND(MONTH(G2354)*100+DAY(G2354)&gt;=season_lo,MONTH(G2354)*100+DAY(G2354)&lt;=season_hi),1,0))</f>
        <v/>
      </c>
      <c r="I2354">
        <f>IF(G2354="","",G2354-first_day+1)</f>
        <v/>
      </c>
      <c r="J2354" s="27">
        <f>IF(I2354="","",INDEX(Daily!$J$2:$J$421,I2354))</f>
        <v/>
      </c>
      <c r="K2354" s="27">
        <f>IF(J2354="","",J2354+cat_offset)</f>
        <v/>
      </c>
      <c r="L2354" s="27">
        <f>IF(J2354="","",MAX(0,E2354-J2354)^2)</f>
        <v/>
      </c>
      <c r="M2354" s="27">
        <f>IF(J2354="","",MAX(0,E2354-(J2354+twcdh_off))^2)</f>
        <v/>
      </c>
      <c r="N2354" s="27">
        <f>IF(E2354="","",MAX(0,E2354-swcdh_thr)^2)</f>
        <v/>
      </c>
      <c r="O2354">
        <f>IF(K2354="","",ROUND(E2354-K2354,0))</f>
        <v/>
      </c>
      <c r="P2354">
        <f>IF(O2354="","",IF(O2354&gt;=1,O2354,0))</f>
        <v/>
      </c>
      <c r="Q2354" s="27">
        <f>IF(E2354="","",MAX(0,E2354-22))</f>
        <v/>
      </c>
      <c r="R2354" s="27">
        <f>IF(H2354=1,E2354,"")</f>
        <v/>
      </c>
      <c r="S2354" s="27">
        <f>IF(AND(H2354=1,J2354&lt;&gt;""),E2354-J2354,"")</f>
        <v/>
      </c>
      <c r="T2354">
        <f>IF(G2354="","",MONTH(G2354))</f>
        <v/>
      </c>
    </row>
    <row r="2355">
      <c r="A2355" s="24" t="n">
        <v>2020</v>
      </c>
      <c r="B2355" s="24" t="n">
        <v>4</v>
      </c>
      <c r="C2355" s="24" t="n">
        <v>8</v>
      </c>
      <c r="D2355" s="24" t="n">
        <v>2</v>
      </c>
      <c r="E2355" s="24" t="n">
        <v>4.06</v>
      </c>
      <c r="F2355" s="25">
        <f>IF($E2355="","",DATE(IF($A2355="",nominal_year,$A2355),$B2355,$C2355)+($D2355-IF(LEFT(hour_conv,1)="1",1,0))/24)</f>
        <v/>
      </c>
      <c r="G2355" s="26">
        <f>IF(F2355="","",INT(F2355))</f>
        <v/>
      </c>
      <c r="H2355">
        <f>IF(G2355="","",IF(AND(MONTH(G2355)*100+DAY(G2355)&gt;=season_lo,MONTH(G2355)*100+DAY(G2355)&lt;=season_hi),1,0))</f>
        <v/>
      </c>
      <c r="I2355">
        <f>IF(G2355="","",G2355-first_day+1)</f>
        <v/>
      </c>
      <c r="J2355" s="27">
        <f>IF(I2355="","",INDEX(Daily!$J$2:$J$421,I2355))</f>
        <v/>
      </c>
      <c r="K2355" s="27">
        <f>IF(J2355="","",J2355+cat_offset)</f>
        <v/>
      </c>
      <c r="L2355" s="27">
        <f>IF(J2355="","",MAX(0,E2355-J2355)^2)</f>
        <v/>
      </c>
      <c r="M2355" s="27">
        <f>IF(J2355="","",MAX(0,E2355-(J2355+twcdh_off))^2)</f>
        <v/>
      </c>
      <c r="N2355" s="27">
        <f>IF(E2355="","",MAX(0,E2355-swcdh_thr)^2)</f>
        <v/>
      </c>
      <c r="O2355">
        <f>IF(K2355="","",ROUND(E2355-K2355,0))</f>
        <v/>
      </c>
      <c r="P2355">
        <f>IF(O2355="","",IF(O2355&gt;=1,O2355,0))</f>
        <v/>
      </c>
      <c r="Q2355" s="27">
        <f>IF(E2355="","",MAX(0,E2355-22))</f>
        <v/>
      </c>
      <c r="R2355" s="27">
        <f>IF(H2355=1,E2355,"")</f>
        <v/>
      </c>
      <c r="S2355" s="27">
        <f>IF(AND(H2355=1,J2355&lt;&gt;""),E2355-J2355,"")</f>
        <v/>
      </c>
      <c r="T2355">
        <f>IF(G2355="","",MONTH(G2355))</f>
        <v/>
      </c>
    </row>
    <row r="2356">
      <c r="A2356" s="24" t="n">
        <v>2020</v>
      </c>
      <c r="B2356" s="24" t="n">
        <v>4</v>
      </c>
      <c r="C2356" s="24" t="n">
        <v>8</v>
      </c>
      <c r="D2356" s="24" t="n">
        <v>3</v>
      </c>
      <c r="E2356" s="24" t="n">
        <v>3.15</v>
      </c>
      <c r="F2356" s="25">
        <f>IF($E2356="","",DATE(IF($A2356="",nominal_year,$A2356),$B2356,$C2356)+($D2356-IF(LEFT(hour_conv,1)="1",1,0))/24)</f>
        <v/>
      </c>
      <c r="G2356" s="26">
        <f>IF(F2356="","",INT(F2356))</f>
        <v/>
      </c>
      <c r="H2356">
        <f>IF(G2356="","",IF(AND(MONTH(G2356)*100+DAY(G2356)&gt;=season_lo,MONTH(G2356)*100+DAY(G2356)&lt;=season_hi),1,0))</f>
        <v/>
      </c>
      <c r="I2356">
        <f>IF(G2356="","",G2356-first_day+1)</f>
        <v/>
      </c>
      <c r="J2356" s="27">
        <f>IF(I2356="","",INDEX(Daily!$J$2:$J$421,I2356))</f>
        <v/>
      </c>
      <c r="K2356" s="27">
        <f>IF(J2356="","",J2356+cat_offset)</f>
        <v/>
      </c>
      <c r="L2356" s="27">
        <f>IF(J2356="","",MAX(0,E2356-J2356)^2)</f>
        <v/>
      </c>
      <c r="M2356" s="27">
        <f>IF(J2356="","",MAX(0,E2356-(J2356+twcdh_off))^2)</f>
        <v/>
      </c>
      <c r="N2356" s="27">
        <f>IF(E2356="","",MAX(0,E2356-swcdh_thr)^2)</f>
        <v/>
      </c>
      <c r="O2356">
        <f>IF(K2356="","",ROUND(E2356-K2356,0))</f>
        <v/>
      </c>
      <c r="P2356">
        <f>IF(O2356="","",IF(O2356&gt;=1,O2356,0))</f>
        <v/>
      </c>
      <c r="Q2356" s="27">
        <f>IF(E2356="","",MAX(0,E2356-22))</f>
        <v/>
      </c>
      <c r="R2356" s="27">
        <f>IF(H2356=1,E2356,"")</f>
        <v/>
      </c>
      <c r="S2356" s="27">
        <f>IF(AND(H2356=1,J2356&lt;&gt;""),E2356-J2356,"")</f>
        <v/>
      </c>
      <c r="T2356">
        <f>IF(G2356="","",MONTH(G2356))</f>
        <v/>
      </c>
    </row>
    <row r="2357">
      <c r="A2357" s="24" t="n">
        <v>2020</v>
      </c>
      <c r="B2357" s="24" t="n">
        <v>4</v>
      </c>
      <c r="C2357" s="24" t="n">
        <v>8</v>
      </c>
      <c r="D2357" s="24" t="n">
        <v>4</v>
      </c>
      <c r="E2357" s="24" t="n">
        <v>3.66</v>
      </c>
      <c r="F2357" s="25">
        <f>IF($E2357="","",DATE(IF($A2357="",nominal_year,$A2357),$B2357,$C2357)+($D2357-IF(LEFT(hour_conv,1)="1",1,0))/24)</f>
        <v/>
      </c>
      <c r="G2357" s="26">
        <f>IF(F2357="","",INT(F2357))</f>
        <v/>
      </c>
      <c r="H2357">
        <f>IF(G2357="","",IF(AND(MONTH(G2357)*100+DAY(G2357)&gt;=season_lo,MONTH(G2357)*100+DAY(G2357)&lt;=season_hi),1,0))</f>
        <v/>
      </c>
      <c r="I2357">
        <f>IF(G2357="","",G2357-first_day+1)</f>
        <v/>
      </c>
      <c r="J2357" s="27">
        <f>IF(I2357="","",INDEX(Daily!$J$2:$J$421,I2357))</f>
        <v/>
      </c>
      <c r="K2357" s="27">
        <f>IF(J2357="","",J2357+cat_offset)</f>
        <v/>
      </c>
      <c r="L2357" s="27">
        <f>IF(J2357="","",MAX(0,E2357-J2357)^2)</f>
        <v/>
      </c>
      <c r="M2357" s="27">
        <f>IF(J2357="","",MAX(0,E2357-(J2357+twcdh_off))^2)</f>
        <v/>
      </c>
      <c r="N2357" s="27">
        <f>IF(E2357="","",MAX(0,E2357-swcdh_thr)^2)</f>
        <v/>
      </c>
      <c r="O2357">
        <f>IF(K2357="","",ROUND(E2357-K2357,0))</f>
        <v/>
      </c>
      <c r="P2357">
        <f>IF(O2357="","",IF(O2357&gt;=1,O2357,0))</f>
        <v/>
      </c>
      <c r="Q2357" s="27">
        <f>IF(E2357="","",MAX(0,E2357-22))</f>
        <v/>
      </c>
      <c r="R2357" s="27">
        <f>IF(H2357=1,E2357,"")</f>
        <v/>
      </c>
      <c r="S2357" s="27">
        <f>IF(AND(H2357=1,J2357&lt;&gt;""),E2357-J2357,"")</f>
        <v/>
      </c>
      <c r="T2357">
        <f>IF(G2357="","",MONTH(G2357))</f>
        <v/>
      </c>
    </row>
    <row r="2358">
      <c r="A2358" s="24" t="n">
        <v>2020</v>
      </c>
      <c r="B2358" s="24" t="n">
        <v>4</v>
      </c>
      <c r="C2358" s="24" t="n">
        <v>8</v>
      </c>
      <c r="D2358" s="24" t="n">
        <v>5</v>
      </c>
      <c r="E2358" s="24" t="n">
        <v>3.64</v>
      </c>
      <c r="F2358" s="25">
        <f>IF($E2358="","",DATE(IF($A2358="",nominal_year,$A2358),$B2358,$C2358)+($D2358-IF(LEFT(hour_conv,1)="1",1,0))/24)</f>
        <v/>
      </c>
      <c r="G2358" s="26">
        <f>IF(F2358="","",INT(F2358))</f>
        <v/>
      </c>
      <c r="H2358">
        <f>IF(G2358="","",IF(AND(MONTH(G2358)*100+DAY(G2358)&gt;=season_lo,MONTH(G2358)*100+DAY(G2358)&lt;=season_hi),1,0))</f>
        <v/>
      </c>
      <c r="I2358">
        <f>IF(G2358="","",G2358-first_day+1)</f>
        <v/>
      </c>
      <c r="J2358" s="27">
        <f>IF(I2358="","",INDEX(Daily!$J$2:$J$421,I2358))</f>
        <v/>
      </c>
      <c r="K2358" s="27">
        <f>IF(J2358="","",J2358+cat_offset)</f>
        <v/>
      </c>
      <c r="L2358" s="27">
        <f>IF(J2358="","",MAX(0,E2358-J2358)^2)</f>
        <v/>
      </c>
      <c r="M2358" s="27">
        <f>IF(J2358="","",MAX(0,E2358-(J2358+twcdh_off))^2)</f>
        <v/>
      </c>
      <c r="N2358" s="27">
        <f>IF(E2358="","",MAX(0,E2358-swcdh_thr)^2)</f>
        <v/>
      </c>
      <c r="O2358">
        <f>IF(K2358="","",ROUND(E2358-K2358,0))</f>
        <v/>
      </c>
      <c r="P2358">
        <f>IF(O2358="","",IF(O2358&gt;=1,O2358,0))</f>
        <v/>
      </c>
      <c r="Q2358" s="27">
        <f>IF(E2358="","",MAX(0,E2358-22))</f>
        <v/>
      </c>
      <c r="R2358" s="27">
        <f>IF(H2358=1,E2358,"")</f>
        <v/>
      </c>
      <c r="S2358" s="27">
        <f>IF(AND(H2358=1,J2358&lt;&gt;""),E2358-J2358,"")</f>
        <v/>
      </c>
      <c r="T2358">
        <f>IF(G2358="","",MONTH(G2358))</f>
        <v/>
      </c>
    </row>
    <row r="2359">
      <c r="A2359" s="24" t="n">
        <v>2020</v>
      </c>
      <c r="B2359" s="24" t="n">
        <v>4</v>
      </c>
      <c r="C2359" s="24" t="n">
        <v>8</v>
      </c>
      <c r="D2359" s="24" t="n">
        <v>6</v>
      </c>
      <c r="E2359" s="24" t="n">
        <v>4.22</v>
      </c>
      <c r="F2359" s="25">
        <f>IF($E2359="","",DATE(IF($A2359="",nominal_year,$A2359),$B2359,$C2359)+($D2359-IF(LEFT(hour_conv,1)="1",1,0))/24)</f>
        <v/>
      </c>
      <c r="G2359" s="26">
        <f>IF(F2359="","",INT(F2359))</f>
        <v/>
      </c>
      <c r="H2359">
        <f>IF(G2359="","",IF(AND(MONTH(G2359)*100+DAY(G2359)&gt;=season_lo,MONTH(G2359)*100+DAY(G2359)&lt;=season_hi),1,0))</f>
        <v/>
      </c>
      <c r="I2359">
        <f>IF(G2359="","",G2359-first_day+1)</f>
        <v/>
      </c>
      <c r="J2359" s="27">
        <f>IF(I2359="","",INDEX(Daily!$J$2:$J$421,I2359))</f>
        <v/>
      </c>
      <c r="K2359" s="27">
        <f>IF(J2359="","",J2359+cat_offset)</f>
        <v/>
      </c>
      <c r="L2359" s="27">
        <f>IF(J2359="","",MAX(0,E2359-J2359)^2)</f>
        <v/>
      </c>
      <c r="M2359" s="27">
        <f>IF(J2359="","",MAX(0,E2359-(J2359+twcdh_off))^2)</f>
        <v/>
      </c>
      <c r="N2359" s="27">
        <f>IF(E2359="","",MAX(0,E2359-swcdh_thr)^2)</f>
        <v/>
      </c>
      <c r="O2359">
        <f>IF(K2359="","",ROUND(E2359-K2359,0))</f>
        <v/>
      </c>
      <c r="P2359">
        <f>IF(O2359="","",IF(O2359&gt;=1,O2359,0))</f>
        <v/>
      </c>
      <c r="Q2359" s="27">
        <f>IF(E2359="","",MAX(0,E2359-22))</f>
        <v/>
      </c>
      <c r="R2359" s="27">
        <f>IF(H2359=1,E2359,"")</f>
        <v/>
      </c>
      <c r="S2359" s="27">
        <f>IF(AND(H2359=1,J2359&lt;&gt;""),E2359-J2359,"")</f>
        <v/>
      </c>
      <c r="T2359">
        <f>IF(G2359="","",MONTH(G2359))</f>
        <v/>
      </c>
    </row>
    <row r="2360">
      <c r="A2360" s="24" t="n">
        <v>2020</v>
      </c>
      <c r="B2360" s="24" t="n">
        <v>4</v>
      </c>
      <c r="C2360" s="24" t="n">
        <v>8</v>
      </c>
      <c r="D2360" s="24" t="n">
        <v>7</v>
      </c>
      <c r="E2360" s="24" t="n">
        <v>5.09</v>
      </c>
      <c r="F2360" s="25">
        <f>IF($E2360="","",DATE(IF($A2360="",nominal_year,$A2360),$B2360,$C2360)+($D2360-IF(LEFT(hour_conv,1)="1",1,0))/24)</f>
        <v/>
      </c>
      <c r="G2360" s="26">
        <f>IF(F2360="","",INT(F2360))</f>
        <v/>
      </c>
      <c r="H2360">
        <f>IF(G2360="","",IF(AND(MONTH(G2360)*100+DAY(G2360)&gt;=season_lo,MONTH(G2360)*100+DAY(G2360)&lt;=season_hi),1,0))</f>
        <v/>
      </c>
      <c r="I2360">
        <f>IF(G2360="","",G2360-first_day+1)</f>
        <v/>
      </c>
      <c r="J2360" s="27">
        <f>IF(I2360="","",INDEX(Daily!$J$2:$J$421,I2360))</f>
        <v/>
      </c>
      <c r="K2360" s="27">
        <f>IF(J2360="","",J2360+cat_offset)</f>
        <v/>
      </c>
      <c r="L2360" s="27">
        <f>IF(J2360="","",MAX(0,E2360-J2360)^2)</f>
        <v/>
      </c>
      <c r="M2360" s="27">
        <f>IF(J2360="","",MAX(0,E2360-(J2360+twcdh_off))^2)</f>
        <v/>
      </c>
      <c r="N2360" s="27">
        <f>IF(E2360="","",MAX(0,E2360-swcdh_thr)^2)</f>
        <v/>
      </c>
      <c r="O2360">
        <f>IF(K2360="","",ROUND(E2360-K2360,0))</f>
        <v/>
      </c>
      <c r="P2360">
        <f>IF(O2360="","",IF(O2360&gt;=1,O2360,0))</f>
        <v/>
      </c>
      <c r="Q2360" s="27">
        <f>IF(E2360="","",MAX(0,E2360-22))</f>
        <v/>
      </c>
      <c r="R2360" s="27">
        <f>IF(H2360=1,E2360,"")</f>
        <v/>
      </c>
      <c r="S2360" s="27">
        <f>IF(AND(H2360=1,J2360&lt;&gt;""),E2360-J2360,"")</f>
        <v/>
      </c>
      <c r="T2360">
        <f>IF(G2360="","",MONTH(G2360))</f>
        <v/>
      </c>
    </row>
    <row r="2361">
      <c r="A2361" s="24" t="n">
        <v>2020</v>
      </c>
      <c r="B2361" s="24" t="n">
        <v>4</v>
      </c>
      <c r="C2361" s="24" t="n">
        <v>8</v>
      </c>
      <c r="D2361" s="24" t="n">
        <v>8</v>
      </c>
      <c r="E2361" s="24" t="n">
        <v>5.64</v>
      </c>
      <c r="F2361" s="25">
        <f>IF($E2361="","",DATE(IF($A2361="",nominal_year,$A2361),$B2361,$C2361)+($D2361-IF(LEFT(hour_conv,1)="1",1,0))/24)</f>
        <v/>
      </c>
      <c r="G2361" s="26">
        <f>IF(F2361="","",INT(F2361))</f>
        <v/>
      </c>
      <c r="H2361">
        <f>IF(G2361="","",IF(AND(MONTH(G2361)*100+DAY(G2361)&gt;=season_lo,MONTH(G2361)*100+DAY(G2361)&lt;=season_hi),1,0))</f>
        <v/>
      </c>
      <c r="I2361">
        <f>IF(G2361="","",G2361-first_day+1)</f>
        <v/>
      </c>
      <c r="J2361" s="27">
        <f>IF(I2361="","",INDEX(Daily!$J$2:$J$421,I2361))</f>
        <v/>
      </c>
      <c r="K2361" s="27">
        <f>IF(J2361="","",J2361+cat_offset)</f>
        <v/>
      </c>
      <c r="L2361" s="27">
        <f>IF(J2361="","",MAX(0,E2361-J2361)^2)</f>
        <v/>
      </c>
      <c r="M2361" s="27">
        <f>IF(J2361="","",MAX(0,E2361-(J2361+twcdh_off))^2)</f>
        <v/>
      </c>
      <c r="N2361" s="27">
        <f>IF(E2361="","",MAX(0,E2361-swcdh_thr)^2)</f>
        <v/>
      </c>
      <c r="O2361">
        <f>IF(K2361="","",ROUND(E2361-K2361,0))</f>
        <v/>
      </c>
      <c r="P2361">
        <f>IF(O2361="","",IF(O2361&gt;=1,O2361,0))</f>
        <v/>
      </c>
      <c r="Q2361" s="27">
        <f>IF(E2361="","",MAX(0,E2361-22))</f>
        <v/>
      </c>
      <c r="R2361" s="27">
        <f>IF(H2361=1,E2361,"")</f>
        <v/>
      </c>
      <c r="S2361" s="27">
        <f>IF(AND(H2361=1,J2361&lt;&gt;""),E2361-J2361,"")</f>
        <v/>
      </c>
      <c r="T2361">
        <f>IF(G2361="","",MONTH(G2361))</f>
        <v/>
      </c>
    </row>
    <row r="2362">
      <c r="A2362" s="24" t="n">
        <v>2020</v>
      </c>
      <c r="B2362" s="24" t="n">
        <v>4</v>
      </c>
      <c r="C2362" s="24" t="n">
        <v>8</v>
      </c>
      <c r="D2362" s="24" t="n">
        <v>9</v>
      </c>
      <c r="E2362" s="24" t="n">
        <v>6.79</v>
      </c>
      <c r="F2362" s="25">
        <f>IF($E2362="","",DATE(IF($A2362="",nominal_year,$A2362),$B2362,$C2362)+($D2362-IF(LEFT(hour_conv,1)="1",1,0))/24)</f>
        <v/>
      </c>
      <c r="G2362" s="26">
        <f>IF(F2362="","",INT(F2362))</f>
        <v/>
      </c>
      <c r="H2362">
        <f>IF(G2362="","",IF(AND(MONTH(G2362)*100+DAY(G2362)&gt;=season_lo,MONTH(G2362)*100+DAY(G2362)&lt;=season_hi),1,0))</f>
        <v/>
      </c>
      <c r="I2362">
        <f>IF(G2362="","",G2362-first_day+1)</f>
        <v/>
      </c>
      <c r="J2362" s="27">
        <f>IF(I2362="","",INDEX(Daily!$J$2:$J$421,I2362))</f>
        <v/>
      </c>
      <c r="K2362" s="27">
        <f>IF(J2362="","",J2362+cat_offset)</f>
        <v/>
      </c>
      <c r="L2362" s="27">
        <f>IF(J2362="","",MAX(0,E2362-J2362)^2)</f>
        <v/>
      </c>
      <c r="M2362" s="27">
        <f>IF(J2362="","",MAX(0,E2362-(J2362+twcdh_off))^2)</f>
        <v/>
      </c>
      <c r="N2362" s="27">
        <f>IF(E2362="","",MAX(0,E2362-swcdh_thr)^2)</f>
        <v/>
      </c>
      <c r="O2362">
        <f>IF(K2362="","",ROUND(E2362-K2362,0))</f>
        <v/>
      </c>
      <c r="P2362">
        <f>IF(O2362="","",IF(O2362&gt;=1,O2362,0))</f>
        <v/>
      </c>
      <c r="Q2362" s="27">
        <f>IF(E2362="","",MAX(0,E2362-22))</f>
        <v/>
      </c>
      <c r="R2362" s="27">
        <f>IF(H2362=1,E2362,"")</f>
        <v/>
      </c>
      <c r="S2362" s="27">
        <f>IF(AND(H2362=1,J2362&lt;&gt;""),E2362-J2362,"")</f>
        <v/>
      </c>
      <c r="T2362">
        <f>IF(G2362="","",MONTH(G2362))</f>
        <v/>
      </c>
    </row>
    <row r="2363">
      <c r="A2363" s="24" t="n">
        <v>2020</v>
      </c>
      <c r="B2363" s="24" t="n">
        <v>4</v>
      </c>
      <c r="C2363" s="24" t="n">
        <v>8</v>
      </c>
      <c r="D2363" s="24" t="n">
        <v>10</v>
      </c>
      <c r="E2363" s="24" t="n">
        <v>8.369999999999999</v>
      </c>
      <c r="F2363" s="25">
        <f>IF($E2363="","",DATE(IF($A2363="",nominal_year,$A2363),$B2363,$C2363)+($D2363-IF(LEFT(hour_conv,1)="1",1,0))/24)</f>
        <v/>
      </c>
      <c r="G2363" s="26">
        <f>IF(F2363="","",INT(F2363))</f>
        <v/>
      </c>
      <c r="H2363">
        <f>IF(G2363="","",IF(AND(MONTH(G2363)*100+DAY(G2363)&gt;=season_lo,MONTH(G2363)*100+DAY(G2363)&lt;=season_hi),1,0))</f>
        <v/>
      </c>
      <c r="I2363">
        <f>IF(G2363="","",G2363-first_day+1)</f>
        <v/>
      </c>
      <c r="J2363" s="27">
        <f>IF(I2363="","",INDEX(Daily!$J$2:$J$421,I2363))</f>
        <v/>
      </c>
      <c r="K2363" s="27">
        <f>IF(J2363="","",J2363+cat_offset)</f>
        <v/>
      </c>
      <c r="L2363" s="27">
        <f>IF(J2363="","",MAX(0,E2363-J2363)^2)</f>
        <v/>
      </c>
      <c r="M2363" s="27">
        <f>IF(J2363="","",MAX(0,E2363-(J2363+twcdh_off))^2)</f>
        <v/>
      </c>
      <c r="N2363" s="27">
        <f>IF(E2363="","",MAX(0,E2363-swcdh_thr)^2)</f>
        <v/>
      </c>
      <c r="O2363">
        <f>IF(K2363="","",ROUND(E2363-K2363,0))</f>
        <v/>
      </c>
      <c r="P2363">
        <f>IF(O2363="","",IF(O2363&gt;=1,O2363,0))</f>
        <v/>
      </c>
      <c r="Q2363" s="27">
        <f>IF(E2363="","",MAX(0,E2363-22))</f>
        <v/>
      </c>
      <c r="R2363" s="27">
        <f>IF(H2363=1,E2363,"")</f>
        <v/>
      </c>
      <c r="S2363" s="27">
        <f>IF(AND(H2363=1,J2363&lt;&gt;""),E2363-J2363,"")</f>
        <v/>
      </c>
      <c r="T2363">
        <f>IF(G2363="","",MONTH(G2363))</f>
        <v/>
      </c>
    </row>
    <row r="2364">
      <c r="A2364" s="24" t="n">
        <v>2020</v>
      </c>
      <c r="B2364" s="24" t="n">
        <v>4</v>
      </c>
      <c r="C2364" s="24" t="n">
        <v>8</v>
      </c>
      <c r="D2364" s="24" t="n">
        <v>11</v>
      </c>
      <c r="E2364" s="24" t="n">
        <v>9.630000000000001</v>
      </c>
      <c r="F2364" s="25">
        <f>IF($E2364="","",DATE(IF($A2364="",nominal_year,$A2364),$B2364,$C2364)+($D2364-IF(LEFT(hour_conv,1)="1",1,0))/24)</f>
        <v/>
      </c>
      <c r="G2364" s="26">
        <f>IF(F2364="","",INT(F2364))</f>
        <v/>
      </c>
      <c r="H2364">
        <f>IF(G2364="","",IF(AND(MONTH(G2364)*100+DAY(G2364)&gt;=season_lo,MONTH(G2364)*100+DAY(G2364)&lt;=season_hi),1,0))</f>
        <v/>
      </c>
      <c r="I2364">
        <f>IF(G2364="","",G2364-first_day+1)</f>
        <v/>
      </c>
      <c r="J2364" s="27">
        <f>IF(I2364="","",INDEX(Daily!$J$2:$J$421,I2364))</f>
        <v/>
      </c>
      <c r="K2364" s="27">
        <f>IF(J2364="","",J2364+cat_offset)</f>
        <v/>
      </c>
      <c r="L2364" s="27">
        <f>IF(J2364="","",MAX(0,E2364-J2364)^2)</f>
        <v/>
      </c>
      <c r="M2364" s="27">
        <f>IF(J2364="","",MAX(0,E2364-(J2364+twcdh_off))^2)</f>
        <v/>
      </c>
      <c r="N2364" s="27">
        <f>IF(E2364="","",MAX(0,E2364-swcdh_thr)^2)</f>
        <v/>
      </c>
      <c r="O2364">
        <f>IF(K2364="","",ROUND(E2364-K2364,0))</f>
        <v/>
      </c>
      <c r="P2364">
        <f>IF(O2364="","",IF(O2364&gt;=1,O2364,0))</f>
        <v/>
      </c>
      <c r="Q2364" s="27">
        <f>IF(E2364="","",MAX(0,E2364-22))</f>
        <v/>
      </c>
      <c r="R2364" s="27">
        <f>IF(H2364=1,E2364,"")</f>
        <v/>
      </c>
      <c r="S2364" s="27">
        <f>IF(AND(H2364=1,J2364&lt;&gt;""),E2364-J2364,"")</f>
        <v/>
      </c>
      <c r="T2364">
        <f>IF(G2364="","",MONTH(G2364))</f>
        <v/>
      </c>
    </row>
    <row r="2365">
      <c r="A2365" s="24" t="n">
        <v>2020</v>
      </c>
      <c r="B2365" s="24" t="n">
        <v>4</v>
      </c>
      <c r="C2365" s="24" t="n">
        <v>8</v>
      </c>
      <c r="D2365" s="24" t="n">
        <v>12</v>
      </c>
      <c r="E2365" s="24" t="n">
        <v>10.42</v>
      </c>
      <c r="F2365" s="25">
        <f>IF($E2365="","",DATE(IF($A2365="",nominal_year,$A2365),$B2365,$C2365)+($D2365-IF(LEFT(hour_conv,1)="1",1,0))/24)</f>
        <v/>
      </c>
      <c r="G2365" s="26">
        <f>IF(F2365="","",INT(F2365))</f>
        <v/>
      </c>
      <c r="H2365">
        <f>IF(G2365="","",IF(AND(MONTH(G2365)*100+DAY(G2365)&gt;=season_lo,MONTH(G2365)*100+DAY(G2365)&lt;=season_hi),1,0))</f>
        <v/>
      </c>
      <c r="I2365">
        <f>IF(G2365="","",G2365-first_day+1)</f>
        <v/>
      </c>
      <c r="J2365" s="27">
        <f>IF(I2365="","",INDEX(Daily!$J$2:$J$421,I2365))</f>
        <v/>
      </c>
      <c r="K2365" s="27">
        <f>IF(J2365="","",J2365+cat_offset)</f>
        <v/>
      </c>
      <c r="L2365" s="27">
        <f>IF(J2365="","",MAX(0,E2365-J2365)^2)</f>
        <v/>
      </c>
      <c r="M2365" s="27">
        <f>IF(J2365="","",MAX(0,E2365-(J2365+twcdh_off))^2)</f>
        <v/>
      </c>
      <c r="N2365" s="27">
        <f>IF(E2365="","",MAX(0,E2365-swcdh_thr)^2)</f>
        <v/>
      </c>
      <c r="O2365">
        <f>IF(K2365="","",ROUND(E2365-K2365,0))</f>
        <v/>
      </c>
      <c r="P2365">
        <f>IF(O2365="","",IF(O2365&gt;=1,O2365,0))</f>
        <v/>
      </c>
      <c r="Q2365" s="27">
        <f>IF(E2365="","",MAX(0,E2365-22))</f>
        <v/>
      </c>
      <c r="R2365" s="27">
        <f>IF(H2365=1,E2365,"")</f>
        <v/>
      </c>
      <c r="S2365" s="27">
        <f>IF(AND(H2365=1,J2365&lt;&gt;""),E2365-J2365,"")</f>
        <v/>
      </c>
      <c r="T2365">
        <f>IF(G2365="","",MONTH(G2365))</f>
        <v/>
      </c>
    </row>
    <row r="2366">
      <c r="A2366" s="24" t="n">
        <v>2020</v>
      </c>
      <c r="B2366" s="24" t="n">
        <v>4</v>
      </c>
      <c r="C2366" s="24" t="n">
        <v>8</v>
      </c>
      <c r="D2366" s="24" t="n">
        <v>13</v>
      </c>
      <c r="E2366" s="24" t="n">
        <v>11.83</v>
      </c>
      <c r="F2366" s="25">
        <f>IF($E2366="","",DATE(IF($A2366="",nominal_year,$A2366),$B2366,$C2366)+($D2366-IF(LEFT(hour_conv,1)="1",1,0))/24)</f>
        <v/>
      </c>
      <c r="G2366" s="26">
        <f>IF(F2366="","",INT(F2366))</f>
        <v/>
      </c>
      <c r="H2366">
        <f>IF(G2366="","",IF(AND(MONTH(G2366)*100+DAY(G2366)&gt;=season_lo,MONTH(G2366)*100+DAY(G2366)&lt;=season_hi),1,0))</f>
        <v/>
      </c>
      <c r="I2366">
        <f>IF(G2366="","",G2366-first_day+1)</f>
        <v/>
      </c>
      <c r="J2366" s="27">
        <f>IF(I2366="","",INDEX(Daily!$J$2:$J$421,I2366))</f>
        <v/>
      </c>
      <c r="K2366" s="27">
        <f>IF(J2366="","",J2366+cat_offset)</f>
        <v/>
      </c>
      <c r="L2366" s="27">
        <f>IF(J2366="","",MAX(0,E2366-J2366)^2)</f>
        <v/>
      </c>
      <c r="M2366" s="27">
        <f>IF(J2366="","",MAX(0,E2366-(J2366+twcdh_off))^2)</f>
        <v/>
      </c>
      <c r="N2366" s="27">
        <f>IF(E2366="","",MAX(0,E2366-swcdh_thr)^2)</f>
        <v/>
      </c>
      <c r="O2366">
        <f>IF(K2366="","",ROUND(E2366-K2366,0))</f>
        <v/>
      </c>
      <c r="P2366">
        <f>IF(O2366="","",IF(O2366&gt;=1,O2366,0))</f>
        <v/>
      </c>
      <c r="Q2366" s="27">
        <f>IF(E2366="","",MAX(0,E2366-22))</f>
        <v/>
      </c>
      <c r="R2366" s="27">
        <f>IF(H2366=1,E2366,"")</f>
        <v/>
      </c>
      <c r="S2366" s="27">
        <f>IF(AND(H2366=1,J2366&lt;&gt;""),E2366-J2366,"")</f>
        <v/>
      </c>
      <c r="T2366">
        <f>IF(G2366="","",MONTH(G2366))</f>
        <v/>
      </c>
    </row>
    <row r="2367">
      <c r="A2367" s="24" t="n">
        <v>2020</v>
      </c>
      <c r="B2367" s="24" t="n">
        <v>4</v>
      </c>
      <c r="C2367" s="24" t="n">
        <v>8</v>
      </c>
      <c r="D2367" s="24" t="n">
        <v>14</v>
      </c>
      <c r="E2367" s="24" t="n">
        <v>12.27</v>
      </c>
      <c r="F2367" s="25">
        <f>IF($E2367="","",DATE(IF($A2367="",nominal_year,$A2367),$B2367,$C2367)+($D2367-IF(LEFT(hour_conv,1)="1",1,0))/24)</f>
        <v/>
      </c>
      <c r="G2367" s="26">
        <f>IF(F2367="","",INT(F2367))</f>
        <v/>
      </c>
      <c r="H2367">
        <f>IF(G2367="","",IF(AND(MONTH(G2367)*100+DAY(G2367)&gt;=season_lo,MONTH(G2367)*100+DAY(G2367)&lt;=season_hi),1,0))</f>
        <v/>
      </c>
      <c r="I2367">
        <f>IF(G2367="","",G2367-first_day+1)</f>
        <v/>
      </c>
      <c r="J2367" s="27">
        <f>IF(I2367="","",INDEX(Daily!$J$2:$J$421,I2367))</f>
        <v/>
      </c>
      <c r="K2367" s="27">
        <f>IF(J2367="","",J2367+cat_offset)</f>
        <v/>
      </c>
      <c r="L2367" s="27">
        <f>IF(J2367="","",MAX(0,E2367-J2367)^2)</f>
        <v/>
      </c>
      <c r="M2367" s="27">
        <f>IF(J2367="","",MAX(0,E2367-(J2367+twcdh_off))^2)</f>
        <v/>
      </c>
      <c r="N2367" s="27">
        <f>IF(E2367="","",MAX(0,E2367-swcdh_thr)^2)</f>
        <v/>
      </c>
      <c r="O2367">
        <f>IF(K2367="","",ROUND(E2367-K2367,0))</f>
        <v/>
      </c>
      <c r="P2367">
        <f>IF(O2367="","",IF(O2367&gt;=1,O2367,0))</f>
        <v/>
      </c>
      <c r="Q2367" s="27">
        <f>IF(E2367="","",MAX(0,E2367-22))</f>
        <v/>
      </c>
      <c r="R2367" s="27">
        <f>IF(H2367=1,E2367,"")</f>
        <v/>
      </c>
      <c r="S2367" s="27">
        <f>IF(AND(H2367=1,J2367&lt;&gt;""),E2367-J2367,"")</f>
        <v/>
      </c>
      <c r="T2367">
        <f>IF(G2367="","",MONTH(G2367))</f>
        <v/>
      </c>
    </row>
    <row r="2368">
      <c r="A2368" s="24" t="n">
        <v>2020</v>
      </c>
      <c r="B2368" s="24" t="n">
        <v>4</v>
      </c>
      <c r="C2368" s="24" t="n">
        <v>8</v>
      </c>
      <c r="D2368" s="24" t="n">
        <v>15</v>
      </c>
      <c r="E2368" s="24" t="n">
        <v>12.4</v>
      </c>
      <c r="F2368" s="25">
        <f>IF($E2368="","",DATE(IF($A2368="",nominal_year,$A2368),$B2368,$C2368)+($D2368-IF(LEFT(hour_conv,1)="1",1,0))/24)</f>
        <v/>
      </c>
      <c r="G2368" s="26">
        <f>IF(F2368="","",INT(F2368))</f>
        <v/>
      </c>
      <c r="H2368">
        <f>IF(G2368="","",IF(AND(MONTH(G2368)*100+DAY(G2368)&gt;=season_lo,MONTH(G2368)*100+DAY(G2368)&lt;=season_hi),1,0))</f>
        <v/>
      </c>
      <c r="I2368">
        <f>IF(G2368="","",G2368-first_day+1)</f>
        <v/>
      </c>
      <c r="J2368" s="27">
        <f>IF(I2368="","",INDEX(Daily!$J$2:$J$421,I2368))</f>
        <v/>
      </c>
      <c r="K2368" s="27">
        <f>IF(J2368="","",J2368+cat_offset)</f>
        <v/>
      </c>
      <c r="L2368" s="27">
        <f>IF(J2368="","",MAX(0,E2368-J2368)^2)</f>
        <v/>
      </c>
      <c r="M2368" s="27">
        <f>IF(J2368="","",MAX(0,E2368-(J2368+twcdh_off))^2)</f>
        <v/>
      </c>
      <c r="N2368" s="27">
        <f>IF(E2368="","",MAX(0,E2368-swcdh_thr)^2)</f>
        <v/>
      </c>
      <c r="O2368">
        <f>IF(K2368="","",ROUND(E2368-K2368,0))</f>
        <v/>
      </c>
      <c r="P2368">
        <f>IF(O2368="","",IF(O2368&gt;=1,O2368,0))</f>
        <v/>
      </c>
      <c r="Q2368" s="27">
        <f>IF(E2368="","",MAX(0,E2368-22))</f>
        <v/>
      </c>
      <c r="R2368" s="27">
        <f>IF(H2368=1,E2368,"")</f>
        <v/>
      </c>
      <c r="S2368" s="27">
        <f>IF(AND(H2368=1,J2368&lt;&gt;""),E2368-J2368,"")</f>
        <v/>
      </c>
      <c r="T2368">
        <f>IF(G2368="","",MONTH(G2368))</f>
        <v/>
      </c>
    </row>
    <row r="2369">
      <c r="A2369" s="24" t="n">
        <v>2020</v>
      </c>
      <c r="B2369" s="24" t="n">
        <v>4</v>
      </c>
      <c r="C2369" s="24" t="n">
        <v>8</v>
      </c>
      <c r="D2369" s="24" t="n">
        <v>16</v>
      </c>
      <c r="E2369" s="24" t="n">
        <v>12.99</v>
      </c>
      <c r="F2369" s="25">
        <f>IF($E2369="","",DATE(IF($A2369="",nominal_year,$A2369),$B2369,$C2369)+($D2369-IF(LEFT(hour_conv,1)="1",1,0))/24)</f>
        <v/>
      </c>
      <c r="G2369" s="26">
        <f>IF(F2369="","",INT(F2369))</f>
        <v/>
      </c>
      <c r="H2369">
        <f>IF(G2369="","",IF(AND(MONTH(G2369)*100+DAY(G2369)&gt;=season_lo,MONTH(G2369)*100+DAY(G2369)&lt;=season_hi),1,0))</f>
        <v/>
      </c>
      <c r="I2369">
        <f>IF(G2369="","",G2369-first_day+1)</f>
        <v/>
      </c>
      <c r="J2369" s="27">
        <f>IF(I2369="","",INDEX(Daily!$J$2:$J$421,I2369))</f>
        <v/>
      </c>
      <c r="K2369" s="27">
        <f>IF(J2369="","",J2369+cat_offset)</f>
        <v/>
      </c>
      <c r="L2369" s="27">
        <f>IF(J2369="","",MAX(0,E2369-J2369)^2)</f>
        <v/>
      </c>
      <c r="M2369" s="27">
        <f>IF(J2369="","",MAX(0,E2369-(J2369+twcdh_off))^2)</f>
        <v/>
      </c>
      <c r="N2369" s="27">
        <f>IF(E2369="","",MAX(0,E2369-swcdh_thr)^2)</f>
        <v/>
      </c>
      <c r="O2369">
        <f>IF(K2369="","",ROUND(E2369-K2369,0))</f>
        <v/>
      </c>
      <c r="P2369">
        <f>IF(O2369="","",IF(O2369&gt;=1,O2369,0))</f>
        <v/>
      </c>
      <c r="Q2369" s="27">
        <f>IF(E2369="","",MAX(0,E2369-22))</f>
        <v/>
      </c>
      <c r="R2369" s="27">
        <f>IF(H2369=1,E2369,"")</f>
        <v/>
      </c>
      <c r="S2369" s="27">
        <f>IF(AND(H2369=1,J2369&lt;&gt;""),E2369-J2369,"")</f>
        <v/>
      </c>
      <c r="T2369">
        <f>IF(G2369="","",MONTH(G2369))</f>
        <v/>
      </c>
    </row>
    <row r="2370">
      <c r="A2370" s="24" t="n">
        <v>2020</v>
      </c>
      <c r="B2370" s="24" t="n">
        <v>4</v>
      </c>
      <c r="C2370" s="24" t="n">
        <v>8</v>
      </c>
      <c r="D2370" s="24" t="n">
        <v>17</v>
      </c>
      <c r="E2370" s="24" t="n">
        <v>13.58</v>
      </c>
      <c r="F2370" s="25">
        <f>IF($E2370="","",DATE(IF($A2370="",nominal_year,$A2370),$B2370,$C2370)+($D2370-IF(LEFT(hour_conv,1)="1",1,0))/24)</f>
        <v/>
      </c>
      <c r="G2370" s="26">
        <f>IF(F2370="","",INT(F2370))</f>
        <v/>
      </c>
      <c r="H2370">
        <f>IF(G2370="","",IF(AND(MONTH(G2370)*100+DAY(G2370)&gt;=season_lo,MONTH(G2370)*100+DAY(G2370)&lt;=season_hi),1,0))</f>
        <v/>
      </c>
      <c r="I2370">
        <f>IF(G2370="","",G2370-first_day+1)</f>
        <v/>
      </c>
      <c r="J2370" s="27">
        <f>IF(I2370="","",INDEX(Daily!$J$2:$J$421,I2370))</f>
        <v/>
      </c>
      <c r="K2370" s="27">
        <f>IF(J2370="","",J2370+cat_offset)</f>
        <v/>
      </c>
      <c r="L2370" s="27">
        <f>IF(J2370="","",MAX(0,E2370-J2370)^2)</f>
        <v/>
      </c>
      <c r="M2370" s="27">
        <f>IF(J2370="","",MAX(0,E2370-(J2370+twcdh_off))^2)</f>
        <v/>
      </c>
      <c r="N2370" s="27">
        <f>IF(E2370="","",MAX(0,E2370-swcdh_thr)^2)</f>
        <v/>
      </c>
      <c r="O2370">
        <f>IF(K2370="","",ROUND(E2370-K2370,0))</f>
        <v/>
      </c>
      <c r="P2370">
        <f>IF(O2370="","",IF(O2370&gt;=1,O2370,0))</f>
        <v/>
      </c>
      <c r="Q2370" s="27">
        <f>IF(E2370="","",MAX(0,E2370-22))</f>
        <v/>
      </c>
      <c r="R2370" s="27">
        <f>IF(H2370=1,E2370,"")</f>
        <v/>
      </c>
      <c r="S2370" s="27">
        <f>IF(AND(H2370=1,J2370&lt;&gt;""),E2370-J2370,"")</f>
        <v/>
      </c>
      <c r="T2370">
        <f>IF(G2370="","",MONTH(G2370))</f>
        <v/>
      </c>
    </row>
    <row r="2371">
      <c r="A2371" s="24" t="n">
        <v>2020</v>
      </c>
      <c r="B2371" s="24" t="n">
        <v>4</v>
      </c>
      <c r="C2371" s="24" t="n">
        <v>8</v>
      </c>
      <c r="D2371" s="24" t="n">
        <v>18</v>
      </c>
      <c r="E2371" s="24" t="n">
        <v>12.11</v>
      </c>
      <c r="F2371" s="25">
        <f>IF($E2371="","",DATE(IF($A2371="",nominal_year,$A2371),$B2371,$C2371)+($D2371-IF(LEFT(hour_conv,1)="1",1,0))/24)</f>
        <v/>
      </c>
      <c r="G2371" s="26">
        <f>IF(F2371="","",INT(F2371))</f>
        <v/>
      </c>
      <c r="H2371">
        <f>IF(G2371="","",IF(AND(MONTH(G2371)*100+DAY(G2371)&gt;=season_lo,MONTH(G2371)*100+DAY(G2371)&lt;=season_hi),1,0))</f>
        <v/>
      </c>
      <c r="I2371">
        <f>IF(G2371="","",G2371-first_day+1)</f>
        <v/>
      </c>
      <c r="J2371" s="27">
        <f>IF(I2371="","",INDEX(Daily!$J$2:$J$421,I2371))</f>
        <v/>
      </c>
      <c r="K2371" s="27">
        <f>IF(J2371="","",J2371+cat_offset)</f>
        <v/>
      </c>
      <c r="L2371" s="27">
        <f>IF(J2371="","",MAX(0,E2371-J2371)^2)</f>
        <v/>
      </c>
      <c r="M2371" s="27">
        <f>IF(J2371="","",MAX(0,E2371-(J2371+twcdh_off))^2)</f>
        <v/>
      </c>
      <c r="N2371" s="27">
        <f>IF(E2371="","",MAX(0,E2371-swcdh_thr)^2)</f>
        <v/>
      </c>
      <c r="O2371">
        <f>IF(K2371="","",ROUND(E2371-K2371,0))</f>
        <v/>
      </c>
      <c r="P2371">
        <f>IF(O2371="","",IF(O2371&gt;=1,O2371,0))</f>
        <v/>
      </c>
      <c r="Q2371" s="27">
        <f>IF(E2371="","",MAX(0,E2371-22))</f>
        <v/>
      </c>
      <c r="R2371" s="27">
        <f>IF(H2371=1,E2371,"")</f>
        <v/>
      </c>
      <c r="S2371" s="27">
        <f>IF(AND(H2371=1,J2371&lt;&gt;""),E2371-J2371,"")</f>
        <v/>
      </c>
      <c r="T2371">
        <f>IF(G2371="","",MONTH(G2371))</f>
        <v/>
      </c>
    </row>
    <row r="2372">
      <c r="A2372" s="24" t="n">
        <v>2020</v>
      </c>
      <c r="B2372" s="24" t="n">
        <v>4</v>
      </c>
      <c r="C2372" s="24" t="n">
        <v>8</v>
      </c>
      <c r="D2372" s="24" t="n">
        <v>19</v>
      </c>
      <c r="E2372" s="24" t="n">
        <v>12.13</v>
      </c>
      <c r="F2372" s="25">
        <f>IF($E2372="","",DATE(IF($A2372="",nominal_year,$A2372),$B2372,$C2372)+($D2372-IF(LEFT(hour_conv,1)="1",1,0))/24)</f>
        <v/>
      </c>
      <c r="G2372" s="26">
        <f>IF(F2372="","",INT(F2372))</f>
        <v/>
      </c>
      <c r="H2372">
        <f>IF(G2372="","",IF(AND(MONTH(G2372)*100+DAY(G2372)&gt;=season_lo,MONTH(G2372)*100+DAY(G2372)&lt;=season_hi),1,0))</f>
        <v/>
      </c>
      <c r="I2372">
        <f>IF(G2372="","",G2372-first_day+1)</f>
        <v/>
      </c>
      <c r="J2372" s="27">
        <f>IF(I2372="","",INDEX(Daily!$J$2:$J$421,I2372))</f>
        <v/>
      </c>
      <c r="K2372" s="27">
        <f>IF(J2372="","",J2372+cat_offset)</f>
        <v/>
      </c>
      <c r="L2372" s="27">
        <f>IF(J2372="","",MAX(0,E2372-J2372)^2)</f>
        <v/>
      </c>
      <c r="M2372" s="27">
        <f>IF(J2372="","",MAX(0,E2372-(J2372+twcdh_off))^2)</f>
        <v/>
      </c>
      <c r="N2372" s="27">
        <f>IF(E2372="","",MAX(0,E2372-swcdh_thr)^2)</f>
        <v/>
      </c>
      <c r="O2372">
        <f>IF(K2372="","",ROUND(E2372-K2372,0))</f>
        <v/>
      </c>
      <c r="P2372">
        <f>IF(O2372="","",IF(O2372&gt;=1,O2372,0))</f>
        <v/>
      </c>
      <c r="Q2372" s="27">
        <f>IF(E2372="","",MAX(0,E2372-22))</f>
        <v/>
      </c>
      <c r="R2372" s="27">
        <f>IF(H2372=1,E2372,"")</f>
        <v/>
      </c>
      <c r="S2372" s="27">
        <f>IF(AND(H2372=1,J2372&lt;&gt;""),E2372-J2372,"")</f>
        <v/>
      </c>
      <c r="T2372">
        <f>IF(G2372="","",MONTH(G2372))</f>
        <v/>
      </c>
    </row>
    <row r="2373">
      <c r="A2373" s="24" t="n">
        <v>2020</v>
      </c>
      <c r="B2373" s="24" t="n">
        <v>4</v>
      </c>
      <c r="C2373" s="24" t="n">
        <v>8</v>
      </c>
      <c r="D2373" s="24" t="n">
        <v>20</v>
      </c>
      <c r="E2373" s="24" t="n">
        <v>11.28</v>
      </c>
      <c r="F2373" s="25">
        <f>IF($E2373="","",DATE(IF($A2373="",nominal_year,$A2373),$B2373,$C2373)+($D2373-IF(LEFT(hour_conv,1)="1",1,0))/24)</f>
        <v/>
      </c>
      <c r="G2373" s="26">
        <f>IF(F2373="","",INT(F2373))</f>
        <v/>
      </c>
      <c r="H2373">
        <f>IF(G2373="","",IF(AND(MONTH(G2373)*100+DAY(G2373)&gt;=season_lo,MONTH(G2373)*100+DAY(G2373)&lt;=season_hi),1,0))</f>
        <v/>
      </c>
      <c r="I2373">
        <f>IF(G2373="","",G2373-first_day+1)</f>
        <v/>
      </c>
      <c r="J2373" s="27">
        <f>IF(I2373="","",INDEX(Daily!$J$2:$J$421,I2373))</f>
        <v/>
      </c>
      <c r="K2373" s="27">
        <f>IF(J2373="","",J2373+cat_offset)</f>
        <v/>
      </c>
      <c r="L2373" s="27">
        <f>IF(J2373="","",MAX(0,E2373-J2373)^2)</f>
        <v/>
      </c>
      <c r="M2373" s="27">
        <f>IF(J2373="","",MAX(0,E2373-(J2373+twcdh_off))^2)</f>
        <v/>
      </c>
      <c r="N2373" s="27">
        <f>IF(E2373="","",MAX(0,E2373-swcdh_thr)^2)</f>
        <v/>
      </c>
      <c r="O2373">
        <f>IF(K2373="","",ROUND(E2373-K2373,0))</f>
        <v/>
      </c>
      <c r="P2373">
        <f>IF(O2373="","",IF(O2373&gt;=1,O2373,0))</f>
        <v/>
      </c>
      <c r="Q2373" s="27">
        <f>IF(E2373="","",MAX(0,E2373-22))</f>
        <v/>
      </c>
      <c r="R2373" s="27">
        <f>IF(H2373=1,E2373,"")</f>
        <v/>
      </c>
      <c r="S2373" s="27">
        <f>IF(AND(H2373=1,J2373&lt;&gt;""),E2373-J2373,"")</f>
        <v/>
      </c>
      <c r="T2373">
        <f>IF(G2373="","",MONTH(G2373))</f>
        <v/>
      </c>
    </row>
    <row r="2374">
      <c r="A2374" s="24" t="n">
        <v>2020</v>
      </c>
      <c r="B2374" s="24" t="n">
        <v>4</v>
      </c>
      <c r="C2374" s="24" t="n">
        <v>8</v>
      </c>
      <c r="D2374" s="24" t="n">
        <v>21</v>
      </c>
      <c r="E2374" s="24" t="n">
        <v>10.24</v>
      </c>
      <c r="F2374" s="25">
        <f>IF($E2374="","",DATE(IF($A2374="",nominal_year,$A2374),$B2374,$C2374)+($D2374-IF(LEFT(hour_conv,1)="1",1,0))/24)</f>
        <v/>
      </c>
      <c r="G2374" s="26">
        <f>IF(F2374="","",INT(F2374))</f>
        <v/>
      </c>
      <c r="H2374">
        <f>IF(G2374="","",IF(AND(MONTH(G2374)*100+DAY(G2374)&gt;=season_lo,MONTH(G2374)*100+DAY(G2374)&lt;=season_hi),1,0))</f>
        <v/>
      </c>
      <c r="I2374">
        <f>IF(G2374="","",G2374-first_day+1)</f>
        <v/>
      </c>
      <c r="J2374" s="27">
        <f>IF(I2374="","",INDEX(Daily!$J$2:$J$421,I2374))</f>
        <v/>
      </c>
      <c r="K2374" s="27">
        <f>IF(J2374="","",J2374+cat_offset)</f>
        <v/>
      </c>
      <c r="L2374" s="27">
        <f>IF(J2374="","",MAX(0,E2374-J2374)^2)</f>
        <v/>
      </c>
      <c r="M2374" s="27">
        <f>IF(J2374="","",MAX(0,E2374-(J2374+twcdh_off))^2)</f>
        <v/>
      </c>
      <c r="N2374" s="27">
        <f>IF(E2374="","",MAX(0,E2374-swcdh_thr)^2)</f>
        <v/>
      </c>
      <c r="O2374">
        <f>IF(K2374="","",ROUND(E2374-K2374,0))</f>
        <v/>
      </c>
      <c r="P2374">
        <f>IF(O2374="","",IF(O2374&gt;=1,O2374,0))</f>
        <v/>
      </c>
      <c r="Q2374" s="27">
        <f>IF(E2374="","",MAX(0,E2374-22))</f>
        <v/>
      </c>
      <c r="R2374" s="27">
        <f>IF(H2374=1,E2374,"")</f>
        <v/>
      </c>
      <c r="S2374" s="27">
        <f>IF(AND(H2374=1,J2374&lt;&gt;""),E2374-J2374,"")</f>
        <v/>
      </c>
      <c r="T2374">
        <f>IF(G2374="","",MONTH(G2374))</f>
        <v/>
      </c>
    </row>
    <row r="2375">
      <c r="A2375" s="24" t="n">
        <v>2020</v>
      </c>
      <c r="B2375" s="24" t="n">
        <v>4</v>
      </c>
      <c r="C2375" s="24" t="n">
        <v>8</v>
      </c>
      <c r="D2375" s="24" t="n">
        <v>22</v>
      </c>
      <c r="E2375" s="24" t="n">
        <v>8.140000000000001</v>
      </c>
      <c r="F2375" s="25">
        <f>IF($E2375="","",DATE(IF($A2375="",nominal_year,$A2375),$B2375,$C2375)+($D2375-IF(LEFT(hour_conv,1)="1",1,0))/24)</f>
        <v/>
      </c>
      <c r="G2375" s="26">
        <f>IF(F2375="","",INT(F2375))</f>
        <v/>
      </c>
      <c r="H2375">
        <f>IF(G2375="","",IF(AND(MONTH(G2375)*100+DAY(G2375)&gt;=season_lo,MONTH(G2375)*100+DAY(G2375)&lt;=season_hi),1,0))</f>
        <v/>
      </c>
      <c r="I2375">
        <f>IF(G2375="","",G2375-first_day+1)</f>
        <v/>
      </c>
      <c r="J2375" s="27">
        <f>IF(I2375="","",INDEX(Daily!$J$2:$J$421,I2375))</f>
        <v/>
      </c>
      <c r="K2375" s="27">
        <f>IF(J2375="","",J2375+cat_offset)</f>
        <v/>
      </c>
      <c r="L2375" s="27">
        <f>IF(J2375="","",MAX(0,E2375-J2375)^2)</f>
        <v/>
      </c>
      <c r="M2375" s="27">
        <f>IF(J2375="","",MAX(0,E2375-(J2375+twcdh_off))^2)</f>
        <v/>
      </c>
      <c r="N2375" s="27">
        <f>IF(E2375="","",MAX(0,E2375-swcdh_thr)^2)</f>
        <v/>
      </c>
      <c r="O2375">
        <f>IF(K2375="","",ROUND(E2375-K2375,0))</f>
        <v/>
      </c>
      <c r="P2375">
        <f>IF(O2375="","",IF(O2375&gt;=1,O2375,0))</f>
        <v/>
      </c>
      <c r="Q2375" s="27">
        <f>IF(E2375="","",MAX(0,E2375-22))</f>
        <v/>
      </c>
      <c r="R2375" s="27">
        <f>IF(H2375=1,E2375,"")</f>
        <v/>
      </c>
      <c r="S2375" s="27">
        <f>IF(AND(H2375=1,J2375&lt;&gt;""),E2375-J2375,"")</f>
        <v/>
      </c>
      <c r="T2375">
        <f>IF(G2375="","",MONTH(G2375))</f>
        <v/>
      </c>
    </row>
    <row r="2376">
      <c r="A2376" s="24" t="n">
        <v>2020</v>
      </c>
      <c r="B2376" s="24" t="n">
        <v>4</v>
      </c>
      <c r="C2376" s="24" t="n">
        <v>8</v>
      </c>
      <c r="D2376" s="24" t="n">
        <v>23</v>
      </c>
      <c r="E2376" s="24" t="n">
        <v>8.109999999999999</v>
      </c>
      <c r="F2376" s="25">
        <f>IF($E2376="","",DATE(IF($A2376="",nominal_year,$A2376),$B2376,$C2376)+($D2376-IF(LEFT(hour_conv,1)="1",1,0))/24)</f>
        <v/>
      </c>
      <c r="G2376" s="26">
        <f>IF(F2376="","",INT(F2376))</f>
        <v/>
      </c>
      <c r="H2376">
        <f>IF(G2376="","",IF(AND(MONTH(G2376)*100+DAY(G2376)&gt;=season_lo,MONTH(G2376)*100+DAY(G2376)&lt;=season_hi),1,0))</f>
        <v/>
      </c>
      <c r="I2376">
        <f>IF(G2376="","",G2376-first_day+1)</f>
        <v/>
      </c>
      <c r="J2376" s="27">
        <f>IF(I2376="","",INDEX(Daily!$J$2:$J$421,I2376))</f>
        <v/>
      </c>
      <c r="K2376" s="27">
        <f>IF(J2376="","",J2376+cat_offset)</f>
        <v/>
      </c>
      <c r="L2376" s="27">
        <f>IF(J2376="","",MAX(0,E2376-J2376)^2)</f>
        <v/>
      </c>
      <c r="M2376" s="27">
        <f>IF(J2376="","",MAX(0,E2376-(J2376+twcdh_off))^2)</f>
        <v/>
      </c>
      <c r="N2376" s="27">
        <f>IF(E2376="","",MAX(0,E2376-swcdh_thr)^2)</f>
        <v/>
      </c>
      <c r="O2376">
        <f>IF(K2376="","",ROUND(E2376-K2376,0))</f>
        <v/>
      </c>
      <c r="P2376">
        <f>IF(O2376="","",IF(O2376&gt;=1,O2376,0))</f>
        <v/>
      </c>
      <c r="Q2376" s="27">
        <f>IF(E2376="","",MAX(0,E2376-22))</f>
        <v/>
      </c>
      <c r="R2376" s="27">
        <f>IF(H2376=1,E2376,"")</f>
        <v/>
      </c>
      <c r="S2376" s="27">
        <f>IF(AND(H2376=1,J2376&lt;&gt;""),E2376-J2376,"")</f>
        <v/>
      </c>
      <c r="T2376">
        <f>IF(G2376="","",MONTH(G2376))</f>
        <v/>
      </c>
    </row>
    <row r="2377">
      <c r="A2377" s="24" t="n">
        <v>2020</v>
      </c>
      <c r="B2377" s="24" t="n">
        <v>4</v>
      </c>
      <c r="C2377" s="24" t="n">
        <v>8</v>
      </c>
      <c r="D2377" s="24" t="n">
        <v>24</v>
      </c>
      <c r="E2377" s="24" t="n">
        <v>6.26</v>
      </c>
      <c r="F2377" s="25">
        <f>IF($E2377="","",DATE(IF($A2377="",nominal_year,$A2377),$B2377,$C2377)+($D2377-IF(LEFT(hour_conv,1)="1",1,0))/24)</f>
        <v/>
      </c>
      <c r="G2377" s="26">
        <f>IF(F2377="","",INT(F2377))</f>
        <v/>
      </c>
      <c r="H2377">
        <f>IF(G2377="","",IF(AND(MONTH(G2377)*100+DAY(G2377)&gt;=season_lo,MONTH(G2377)*100+DAY(G2377)&lt;=season_hi),1,0))</f>
        <v/>
      </c>
      <c r="I2377">
        <f>IF(G2377="","",G2377-first_day+1)</f>
        <v/>
      </c>
      <c r="J2377" s="27">
        <f>IF(I2377="","",INDEX(Daily!$J$2:$J$421,I2377))</f>
        <v/>
      </c>
      <c r="K2377" s="27">
        <f>IF(J2377="","",J2377+cat_offset)</f>
        <v/>
      </c>
      <c r="L2377" s="27">
        <f>IF(J2377="","",MAX(0,E2377-J2377)^2)</f>
        <v/>
      </c>
      <c r="M2377" s="27">
        <f>IF(J2377="","",MAX(0,E2377-(J2377+twcdh_off))^2)</f>
        <v/>
      </c>
      <c r="N2377" s="27">
        <f>IF(E2377="","",MAX(0,E2377-swcdh_thr)^2)</f>
        <v/>
      </c>
      <c r="O2377">
        <f>IF(K2377="","",ROUND(E2377-K2377,0))</f>
        <v/>
      </c>
      <c r="P2377">
        <f>IF(O2377="","",IF(O2377&gt;=1,O2377,0))</f>
        <v/>
      </c>
      <c r="Q2377" s="27">
        <f>IF(E2377="","",MAX(0,E2377-22))</f>
        <v/>
      </c>
      <c r="R2377" s="27">
        <f>IF(H2377=1,E2377,"")</f>
        <v/>
      </c>
      <c r="S2377" s="27">
        <f>IF(AND(H2377=1,J2377&lt;&gt;""),E2377-J2377,"")</f>
        <v/>
      </c>
      <c r="T2377">
        <f>IF(G2377="","",MONTH(G2377))</f>
        <v/>
      </c>
    </row>
    <row r="2378">
      <c r="A2378" s="24" t="n">
        <v>2020</v>
      </c>
      <c r="B2378" s="24" t="n">
        <v>4</v>
      </c>
      <c r="C2378" s="24" t="n">
        <v>9</v>
      </c>
      <c r="D2378" s="24" t="n">
        <v>1</v>
      </c>
      <c r="E2378" s="24" t="n">
        <v>5.72</v>
      </c>
      <c r="F2378" s="25">
        <f>IF($E2378="","",DATE(IF($A2378="",nominal_year,$A2378),$B2378,$C2378)+($D2378-IF(LEFT(hour_conv,1)="1",1,0))/24)</f>
        <v/>
      </c>
      <c r="G2378" s="26">
        <f>IF(F2378="","",INT(F2378))</f>
        <v/>
      </c>
      <c r="H2378">
        <f>IF(G2378="","",IF(AND(MONTH(G2378)*100+DAY(G2378)&gt;=season_lo,MONTH(G2378)*100+DAY(G2378)&lt;=season_hi),1,0))</f>
        <v/>
      </c>
      <c r="I2378">
        <f>IF(G2378="","",G2378-first_day+1)</f>
        <v/>
      </c>
      <c r="J2378" s="27">
        <f>IF(I2378="","",INDEX(Daily!$J$2:$J$421,I2378))</f>
        <v/>
      </c>
      <c r="K2378" s="27">
        <f>IF(J2378="","",J2378+cat_offset)</f>
        <v/>
      </c>
      <c r="L2378" s="27">
        <f>IF(J2378="","",MAX(0,E2378-J2378)^2)</f>
        <v/>
      </c>
      <c r="M2378" s="27">
        <f>IF(J2378="","",MAX(0,E2378-(J2378+twcdh_off))^2)</f>
        <v/>
      </c>
      <c r="N2378" s="27">
        <f>IF(E2378="","",MAX(0,E2378-swcdh_thr)^2)</f>
        <v/>
      </c>
      <c r="O2378">
        <f>IF(K2378="","",ROUND(E2378-K2378,0))</f>
        <v/>
      </c>
      <c r="P2378">
        <f>IF(O2378="","",IF(O2378&gt;=1,O2378,0))</f>
        <v/>
      </c>
      <c r="Q2378" s="27">
        <f>IF(E2378="","",MAX(0,E2378-22))</f>
        <v/>
      </c>
      <c r="R2378" s="27">
        <f>IF(H2378=1,E2378,"")</f>
        <v/>
      </c>
      <c r="S2378" s="27">
        <f>IF(AND(H2378=1,J2378&lt;&gt;""),E2378-J2378,"")</f>
        <v/>
      </c>
      <c r="T2378">
        <f>IF(G2378="","",MONTH(G2378))</f>
        <v/>
      </c>
    </row>
    <row r="2379">
      <c r="A2379" s="24" t="n">
        <v>2020</v>
      </c>
      <c r="B2379" s="24" t="n">
        <v>4</v>
      </c>
      <c r="C2379" s="24" t="n">
        <v>9</v>
      </c>
      <c r="D2379" s="24" t="n">
        <v>2</v>
      </c>
      <c r="E2379" s="24" t="n">
        <v>5.01</v>
      </c>
      <c r="F2379" s="25">
        <f>IF($E2379="","",DATE(IF($A2379="",nominal_year,$A2379),$B2379,$C2379)+($D2379-IF(LEFT(hour_conv,1)="1",1,0))/24)</f>
        <v/>
      </c>
      <c r="G2379" s="26">
        <f>IF(F2379="","",INT(F2379))</f>
        <v/>
      </c>
      <c r="H2379">
        <f>IF(G2379="","",IF(AND(MONTH(G2379)*100+DAY(G2379)&gt;=season_lo,MONTH(G2379)*100+DAY(G2379)&lt;=season_hi),1,0))</f>
        <v/>
      </c>
      <c r="I2379">
        <f>IF(G2379="","",G2379-first_day+1)</f>
        <v/>
      </c>
      <c r="J2379" s="27">
        <f>IF(I2379="","",INDEX(Daily!$J$2:$J$421,I2379))</f>
        <v/>
      </c>
      <c r="K2379" s="27">
        <f>IF(J2379="","",J2379+cat_offset)</f>
        <v/>
      </c>
      <c r="L2379" s="27">
        <f>IF(J2379="","",MAX(0,E2379-J2379)^2)</f>
        <v/>
      </c>
      <c r="M2379" s="27">
        <f>IF(J2379="","",MAX(0,E2379-(J2379+twcdh_off))^2)</f>
        <v/>
      </c>
      <c r="N2379" s="27">
        <f>IF(E2379="","",MAX(0,E2379-swcdh_thr)^2)</f>
        <v/>
      </c>
      <c r="O2379">
        <f>IF(K2379="","",ROUND(E2379-K2379,0))</f>
        <v/>
      </c>
      <c r="P2379">
        <f>IF(O2379="","",IF(O2379&gt;=1,O2379,0))</f>
        <v/>
      </c>
      <c r="Q2379" s="27">
        <f>IF(E2379="","",MAX(0,E2379-22))</f>
        <v/>
      </c>
      <c r="R2379" s="27">
        <f>IF(H2379=1,E2379,"")</f>
        <v/>
      </c>
      <c r="S2379" s="27">
        <f>IF(AND(H2379=1,J2379&lt;&gt;""),E2379-J2379,"")</f>
        <v/>
      </c>
      <c r="T2379">
        <f>IF(G2379="","",MONTH(G2379))</f>
        <v/>
      </c>
    </row>
    <row r="2380">
      <c r="A2380" s="24" t="n">
        <v>2020</v>
      </c>
      <c r="B2380" s="24" t="n">
        <v>4</v>
      </c>
      <c r="C2380" s="24" t="n">
        <v>9</v>
      </c>
      <c r="D2380" s="24" t="n">
        <v>3</v>
      </c>
      <c r="E2380" s="24" t="n">
        <v>4.89</v>
      </c>
      <c r="F2380" s="25">
        <f>IF($E2380="","",DATE(IF($A2380="",nominal_year,$A2380),$B2380,$C2380)+($D2380-IF(LEFT(hour_conv,1)="1",1,0))/24)</f>
        <v/>
      </c>
      <c r="G2380" s="26">
        <f>IF(F2380="","",INT(F2380))</f>
        <v/>
      </c>
      <c r="H2380">
        <f>IF(G2380="","",IF(AND(MONTH(G2380)*100+DAY(G2380)&gt;=season_lo,MONTH(G2380)*100+DAY(G2380)&lt;=season_hi),1,0))</f>
        <v/>
      </c>
      <c r="I2380">
        <f>IF(G2380="","",G2380-first_day+1)</f>
        <v/>
      </c>
      <c r="J2380" s="27">
        <f>IF(I2380="","",INDEX(Daily!$J$2:$J$421,I2380))</f>
        <v/>
      </c>
      <c r="K2380" s="27">
        <f>IF(J2380="","",J2380+cat_offset)</f>
        <v/>
      </c>
      <c r="L2380" s="27">
        <f>IF(J2380="","",MAX(0,E2380-J2380)^2)</f>
        <v/>
      </c>
      <c r="M2380" s="27">
        <f>IF(J2380="","",MAX(0,E2380-(J2380+twcdh_off))^2)</f>
        <v/>
      </c>
      <c r="N2380" s="27">
        <f>IF(E2380="","",MAX(0,E2380-swcdh_thr)^2)</f>
        <v/>
      </c>
      <c r="O2380">
        <f>IF(K2380="","",ROUND(E2380-K2380,0))</f>
        <v/>
      </c>
      <c r="P2380">
        <f>IF(O2380="","",IF(O2380&gt;=1,O2380,0))</f>
        <v/>
      </c>
      <c r="Q2380" s="27">
        <f>IF(E2380="","",MAX(0,E2380-22))</f>
        <v/>
      </c>
      <c r="R2380" s="27">
        <f>IF(H2380=1,E2380,"")</f>
        <v/>
      </c>
      <c r="S2380" s="27">
        <f>IF(AND(H2380=1,J2380&lt;&gt;""),E2380-J2380,"")</f>
        <v/>
      </c>
      <c r="T2380">
        <f>IF(G2380="","",MONTH(G2380))</f>
        <v/>
      </c>
    </row>
    <row r="2381">
      <c r="A2381" s="24" t="n">
        <v>2020</v>
      </c>
      <c r="B2381" s="24" t="n">
        <v>4</v>
      </c>
      <c r="C2381" s="24" t="n">
        <v>9</v>
      </c>
      <c r="D2381" s="24" t="n">
        <v>4</v>
      </c>
      <c r="E2381" s="24" t="n">
        <v>4.52</v>
      </c>
      <c r="F2381" s="25">
        <f>IF($E2381="","",DATE(IF($A2381="",nominal_year,$A2381),$B2381,$C2381)+($D2381-IF(LEFT(hour_conv,1)="1",1,0))/24)</f>
        <v/>
      </c>
      <c r="G2381" s="26">
        <f>IF(F2381="","",INT(F2381))</f>
        <v/>
      </c>
      <c r="H2381">
        <f>IF(G2381="","",IF(AND(MONTH(G2381)*100+DAY(G2381)&gt;=season_lo,MONTH(G2381)*100+DAY(G2381)&lt;=season_hi),1,0))</f>
        <v/>
      </c>
      <c r="I2381">
        <f>IF(G2381="","",G2381-first_day+1)</f>
        <v/>
      </c>
      <c r="J2381" s="27">
        <f>IF(I2381="","",INDEX(Daily!$J$2:$J$421,I2381))</f>
        <v/>
      </c>
      <c r="K2381" s="27">
        <f>IF(J2381="","",J2381+cat_offset)</f>
        <v/>
      </c>
      <c r="L2381" s="27">
        <f>IF(J2381="","",MAX(0,E2381-J2381)^2)</f>
        <v/>
      </c>
      <c r="M2381" s="27">
        <f>IF(J2381="","",MAX(0,E2381-(J2381+twcdh_off))^2)</f>
        <v/>
      </c>
      <c r="N2381" s="27">
        <f>IF(E2381="","",MAX(0,E2381-swcdh_thr)^2)</f>
        <v/>
      </c>
      <c r="O2381">
        <f>IF(K2381="","",ROUND(E2381-K2381,0))</f>
        <v/>
      </c>
      <c r="P2381">
        <f>IF(O2381="","",IF(O2381&gt;=1,O2381,0))</f>
        <v/>
      </c>
      <c r="Q2381" s="27">
        <f>IF(E2381="","",MAX(0,E2381-22))</f>
        <v/>
      </c>
      <c r="R2381" s="27">
        <f>IF(H2381=1,E2381,"")</f>
        <v/>
      </c>
      <c r="S2381" s="27">
        <f>IF(AND(H2381=1,J2381&lt;&gt;""),E2381-J2381,"")</f>
        <v/>
      </c>
      <c r="T2381">
        <f>IF(G2381="","",MONTH(G2381))</f>
        <v/>
      </c>
    </row>
    <row r="2382">
      <c r="A2382" s="24" t="n">
        <v>2020</v>
      </c>
      <c r="B2382" s="24" t="n">
        <v>4</v>
      </c>
      <c r="C2382" s="24" t="n">
        <v>9</v>
      </c>
      <c r="D2382" s="24" t="n">
        <v>5</v>
      </c>
      <c r="E2382" s="24" t="n">
        <v>4.59</v>
      </c>
      <c r="F2382" s="25">
        <f>IF($E2382="","",DATE(IF($A2382="",nominal_year,$A2382),$B2382,$C2382)+($D2382-IF(LEFT(hour_conv,1)="1",1,0))/24)</f>
        <v/>
      </c>
      <c r="G2382" s="26">
        <f>IF(F2382="","",INT(F2382))</f>
        <v/>
      </c>
      <c r="H2382">
        <f>IF(G2382="","",IF(AND(MONTH(G2382)*100+DAY(G2382)&gt;=season_lo,MONTH(G2382)*100+DAY(G2382)&lt;=season_hi),1,0))</f>
        <v/>
      </c>
      <c r="I2382">
        <f>IF(G2382="","",G2382-first_day+1)</f>
        <v/>
      </c>
      <c r="J2382" s="27">
        <f>IF(I2382="","",INDEX(Daily!$J$2:$J$421,I2382))</f>
        <v/>
      </c>
      <c r="K2382" s="27">
        <f>IF(J2382="","",J2382+cat_offset)</f>
        <v/>
      </c>
      <c r="L2382" s="27">
        <f>IF(J2382="","",MAX(0,E2382-J2382)^2)</f>
        <v/>
      </c>
      <c r="M2382" s="27">
        <f>IF(J2382="","",MAX(0,E2382-(J2382+twcdh_off))^2)</f>
        <v/>
      </c>
      <c r="N2382" s="27">
        <f>IF(E2382="","",MAX(0,E2382-swcdh_thr)^2)</f>
        <v/>
      </c>
      <c r="O2382">
        <f>IF(K2382="","",ROUND(E2382-K2382,0))</f>
        <v/>
      </c>
      <c r="P2382">
        <f>IF(O2382="","",IF(O2382&gt;=1,O2382,0))</f>
        <v/>
      </c>
      <c r="Q2382" s="27">
        <f>IF(E2382="","",MAX(0,E2382-22))</f>
        <v/>
      </c>
      <c r="R2382" s="27">
        <f>IF(H2382=1,E2382,"")</f>
        <v/>
      </c>
      <c r="S2382" s="27">
        <f>IF(AND(H2382=1,J2382&lt;&gt;""),E2382-J2382,"")</f>
        <v/>
      </c>
      <c r="T2382">
        <f>IF(G2382="","",MONTH(G2382))</f>
        <v/>
      </c>
    </row>
    <row r="2383">
      <c r="A2383" s="24" t="n">
        <v>2020</v>
      </c>
      <c r="B2383" s="24" t="n">
        <v>4</v>
      </c>
      <c r="C2383" s="24" t="n">
        <v>9</v>
      </c>
      <c r="D2383" s="24" t="n">
        <v>6</v>
      </c>
      <c r="E2383" s="24" t="n">
        <v>5.63</v>
      </c>
      <c r="F2383" s="25">
        <f>IF($E2383="","",DATE(IF($A2383="",nominal_year,$A2383),$B2383,$C2383)+($D2383-IF(LEFT(hour_conv,1)="1",1,0))/24)</f>
        <v/>
      </c>
      <c r="G2383" s="26">
        <f>IF(F2383="","",INT(F2383))</f>
        <v/>
      </c>
      <c r="H2383">
        <f>IF(G2383="","",IF(AND(MONTH(G2383)*100+DAY(G2383)&gt;=season_lo,MONTH(G2383)*100+DAY(G2383)&lt;=season_hi),1,0))</f>
        <v/>
      </c>
      <c r="I2383">
        <f>IF(G2383="","",G2383-first_day+1)</f>
        <v/>
      </c>
      <c r="J2383" s="27">
        <f>IF(I2383="","",INDEX(Daily!$J$2:$J$421,I2383))</f>
        <v/>
      </c>
      <c r="K2383" s="27">
        <f>IF(J2383="","",J2383+cat_offset)</f>
        <v/>
      </c>
      <c r="L2383" s="27">
        <f>IF(J2383="","",MAX(0,E2383-J2383)^2)</f>
        <v/>
      </c>
      <c r="M2383" s="27">
        <f>IF(J2383="","",MAX(0,E2383-(J2383+twcdh_off))^2)</f>
        <v/>
      </c>
      <c r="N2383" s="27">
        <f>IF(E2383="","",MAX(0,E2383-swcdh_thr)^2)</f>
        <v/>
      </c>
      <c r="O2383">
        <f>IF(K2383="","",ROUND(E2383-K2383,0))</f>
        <v/>
      </c>
      <c r="P2383">
        <f>IF(O2383="","",IF(O2383&gt;=1,O2383,0))</f>
        <v/>
      </c>
      <c r="Q2383" s="27">
        <f>IF(E2383="","",MAX(0,E2383-22))</f>
        <v/>
      </c>
      <c r="R2383" s="27">
        <f>IF(H2383=1,E2383,"")</f>
        <v/>
      </c>
      <c r="S2383" s="27">
        <f>IF(AND(H2383=1,J2383&lt;&gt;""),E2383-J2383,"")</f>
        <v/>
      </c>
      <c r="T2383">
        <f>IF(G2383="","",MONTH(G2383))</f>
        <v/>
      </c>
    </row>
    <row r="2384">
      <c r="A2384" s="24" t="n">
        <v>2020</v>
      </c>
      <c r="B2384" s="24" t="n">
        <v>4</v>
      </c>
      <c r="C2384" s="24" t="n">
        <v>9</v>
      </c>
      <c r="D2384" s="24" t="n">
        <v>7</v>
      </c>
      <c r="E2384" s="24" t="n">
        <v>5.55</v>
      </c>
      <c r="F2384" s="25">
        <f>IF($E2384="","",DATE(IF($A2384="",nominal_year,$A2384),$B2384,$C2384)+($D2384-IF(LEFT(hour_conv,1)="1",1,0))/24)</f>
        <v/>
      </c>
      <c r="G2384" s="26">
        <f>IF(F2384="","",INT(F2384))</f>
        <v/>
      </c>
      <c r="H2384">
        <f>IF(G2384="","",IF(AND(MONTH(G2384)*100+DAY(G2384)&gt;=season_lo,MONTH(G2384)*100+DAY(G2384)&lt;=season_hi),1,0))</f>
        <v/>
      </c>
      <c r="I2384">
        <f>IF(G2384="","",G2384-first_day+1)</f>
        <v/>
      </c>
      <c r="J2384" s="27">
        <f>IF(I2384="","",INDEX(Daily!$J$2:$J$421,I2384))</f>
        <v/>
      </c>
      <c r="K2384" s="27">
        <f>IF(J2384="","",J2384+cat_offset)</f>
        <v/>
      </c>
      <c r="L2384" s="27">
        <f>IF(J2384="","",MAX(0,E2384-J2384)^2)</f>
        <v/>
      </c>
      <c r="M2384" s="27">
        <f>IF(J2384="","",MAX(0,E2384-(J2384+twcdh_off))^2)</f>
        <v/>
      </c>
      <c r="N2384" s="27">
        <f>IF(E2384="","",MAX(0,E2384-swcdh_thr)^2)</f>
        <v/>
      </c>
      <c r="O2384">
        <f>IF(K2384="","",ROUND(E2384-K2384,0))</f>
        <v/>
      </c>
      <c r="P2384">
        <f>IF(O2384="","",IF(O2384&gt;=1,O2384,0))</f>
        <v/>
      </c>
      <c r="Q2384" s="27">
        <f>IF(E2384="","",MAX(0,E2384-22))</f>
        <v/>
      </c>
      <c r="R2384" s="27">
        <f>IF(H2384=1,E2384,"")</f>
        <v/>
      </c>
      <c r="S2384" s="27">
        <f>IF(AND(H2384=1,J2384&lt;&gt;""),E2384-J2384,"")</f>
        <v/>
      </c>
      <c r="T2384">
        <f>IF(G2384="","",MONTH(G2384))</f>
        <v/>
      </c>
    </row>
    <row r="2385">
      <c r="A2385" s="24" t="n">
        <v>2020</v>
      </c>
      <c r="B2385" s="24" t="n">
        <v>4</v>
      </c>
      <c r="C2385" s="24" t="n">
        <v>9</v>
      </c>
      <c r="D2385" s="24" t="n">
        <v>8</v>
      </c>
      <c r="E2385" s="24" t="n">
        <v>6.37</v>
      </c>
      <c r="F2385" s="25">
        <f>IF($E2385="","",DATE(IF($A2385="",nominal_year,$A2385),$B2385,$C2385)+($D2385-IF(LEFT(hour_conv,1)="1",1,0))/24)</f>
        <v/>
      </c>
      <c r="G2385" s="26">
        <f>IF(F2385="","",INT(F2385))</f>
        <v/>
      </c>
      <c r="H2385">
        <f>IF(G2385="","",IF(AND(MONTH(G2385)*100+DAY(G2385)&gt;=season_lo,MONTH(G2385)*100+DAY(G2385)&lt;=season_hi),1,0))</f>
        <v/>
      </c>
      <c r="I2385">
        <f>IF(G2385="","",G2385-first_day+1)</f>
        <v/>
      </c>
      <c r="J2385" s="27">
        <f>IF(I2385="","",INDEX(Daily!$J$2:$J$421,I2385))</f>
        <v/>
      </c>
      <c r="K2385" s="27">
        <f>IF(J2385="","",J2385+cat_offset)</f>
        <v/>
      </c>
      <c r="L2385" s="27">
        <f>IF(J2385="","",MAX(0,E2385-J2385)^2)</f>
        <v/>
      </c>
      <c r="M2385" s="27">
        <f>IF(J2385="","",MAX(0,E2385-(J2385+twcdh_off))^2)</f>
        <v/>
      </c>
      <c r="N2385" s="27">
        <f>IF(E2385="","",MAX(0,E2385-swcdh_thr)^2)</f>
        <v/>
      </c>
      <c r="O2385">
        <f>IF(K2385="","",ROUND(E2385-K2385,0))</f>
        <v/>
      </c>
      <c r="P2385">
        <f>IF(O2385="","",IF(O2385&gt;=1,O2385,0))</f>
        <v/>
      </c>
      <c r="Q2385" s="27">
        <f>IF(E2385="","",MAX(0,E2385-22))</f>
        <v/>
      </c>
      <c r="R2385" s="27">
        <f>IF(H2385=1,E2385,"")</f>
        <v/>
      </c>
      <c r="S2385" s="27">
        <f>IF(AND(H2385=1,J2385&lt;&gt;""),E2385-J2385,"")</f>
        <v/>
      </c>
      <c r="T2385">
        <f>IF(G2385="","",MONTH(G2385))</f>
        <v/>
      </c>
    </row>
    <row r="2386">
      <c r="A2386" s="24" t="n">
        <v>2020</v>
      </c>
      <c r="B2386" s="24" t="n">
        <v>4</v>
      </c>
      <c r="C2386" s="24" t="n">
        <v>9</v>
      </c>
      <c r="D2386" s="24" t="n">
        <v>9</v>
      </c>
      <c r="E2386" s="24" t="n">
        <v>8.210000000000001</v>
      </c>
      <c r="F2386" s="25">
        <f>IF($E2386="","",DATE(IF($A2386="",nominal_year,$A2386),$B2386,$C2386)+($D2386-IF(LEFT(hour_conv,1)="1",1,0))/24)</f>
        <v/>
      </c>
      <c r="G2386" s="26">
        <f>IF(F2386="","",INT(F2386))</f>
        <v/>
      </c>
      <c r="H2386">
        <f>IF(G2386="","",IF(AND(MONTH(G2386)*100+DAY(G2386)&gt;=season_lo,MONTH(G2386)*100+DAY(G2386)&lt;=season_hi),1,0))</f>
        <v/>
      </c>
      <c r="I2386">
        <f>IF(G2386="","",G2386-first_day+1)</f>
        <v/>
      </c>
      <c r="J2386" s="27">
        <f>IF(I2386="","",INDEX(Daily!$J$2:$J$421,I2386))</f>
        <v/>
      </c>
      <c r="K2386" s="27">
        <f>IF(J2386="","",J2386+cat_offset)</f>
        <v/>
      </c>
      <c r="L2386" s="27">
        <f>IF(J2386="","",MAX(0,E2386-J2386)^2)</f>
        <v/>
      </c>
      <c r="M2386" s="27">
        <f>IF(J2386="","",MAX(0,E2386-(J2386+twcdh_off))^2)</f>
        <v/>
      </c>
      <c r="N2386" s="27">
        <f>IF(E2386="","",MAX(0,E2386-swcdh_thr)^2)</f>
        <v/>
      </c>
      <c r="O2386">
        <f>IF(K2386="","",ROUND(E2386-K2386,0))</f>
        <v/>
      </c>
      <c r="P2386">
        <f>IF(O2386="","",IF(O2386&gt;=1,O2386,0))</f>
        <v/>
      </c>
      <c r="Q2386" s="27">
        <f>IF(E2386="","",MAX(0,E2386-22))</f>
        <v/>
      </c>
      <c r="R2386" s="27">
        <f>IF(H2386=1,E2386,"")</f>
        <v/>
      </c>
      <c r="S2386" s="27">
        <f>IF(AND(H2386=1,J2386&lt;&gt;""),E2386-J2386,"")</f>
        <v/>
      </c>
      <c r="T2386">
        <f>IF(G2386="","",MONTH(G2386))</f>
        <v/>
      </c>
    </row>
    <row r="2387">
      <c r="A2387" s="24" t="n">
        <v>2020</v>
      </c>
      <c r="B2387" s="24" t="n">
        <v>4</v>
      </c>
      <c r="C2387" s="24" t="n">
        <v>9</v>
      </c>
      <c r="D2387" s="24" t="n">
        <v>10</v>
      </c>
      <c r="E2387" s="24" t="n">
        <v>9.35</v>
      </c>
      <c r="F2387" s="25">
        <f>IF($E2387="","",DATE(IF($A2387="",nominal_year,$A2387),$B2387,$C2387)+($D2387-IF(LEFT(hour_conv,1)="1",1,0))/24)</f>
        <v/>
      </c>
      <c r="G2387" s="26">
        <f>IF(F2387="","",INT(F2387))</f>
        <v/>
      </c>
      <c r="H2387">
        <f>IF(G2387="","",IF(AND(MONTH(G2387)*100+DAY(G2387)&gt;=season_lo,MONTH(G2387)*100+DAY(G2387)&lt;=season_hi),1,0))</f>
        <v/>
      </c>
      <c r="I2387">
        <f>IF(G2387="","",G2387-first_day+1)</f>
        <v/>
      </c>
      <c r="J2387" s="27">
        <f>IF(I2387="","",INDEX(Daily!$J$2:$J$421,I2387))</f>
        <v/>
      </c>
      <c r="K2387" s="27">
        <f>IF(J2387="","",J2387+cat_offset)</f>
        <v/>
      </c>
      <c r="L2387" s="27">
        <f>IF(J2387="","",MAX(0,E2387-J2387)^2)</f>
        <v/>
      </c>
      <c r="M2387" s="27">
        <f>IF(J2387="","",MAX(0,E2387-(J2387+twcdh_off))^2)</f>
        <v/>
      </c>
      <c r="N2387" s="27">
        <f>IF(E2387="","",MAX(0,E2387-swcdh_thr)^2)</f>
        <v/>
      </c>
      <c r="O2387">
        <f>IF(K2387="","",ROUND(E2387-K2387,0))</f>
        <v/>
      </c>
      <c r="P2387">
        <f>IF(O2387="","",IF(O2387&gt;=1,O2387,0))</f>
        <v/>
      </c>
      <c r="Q2387" s="27">
        <f>IF(E2387="","",MAX(0,E2387-22))</f>
        <v/>
      </c>
      <c r="R2387" s="27">
        <f>IF(H2387=1,E2387,"")</f>
        <v/>
      </c>
      <c r="S2387" s="27">
        <f>IF(AND(H2387=1,J2387&lt;&gt;""),E2387-J2387,"")</f>
        <v/>
      </c>
      <c r="T2387">
        <f>IF(G2387="","",MONTH(G2387))</f>
        <v/>
      </c>
    </row>
    <row r="2388">
      <c r="A2388" s="24" t="n">
        <v>2020</v>
      </c>
      <c r="B2388" s="24" t="n">
        <v>4</v>
      </c>
      <c r="C2388" s="24" t="n">
        <v>9</v>
      </c>
      <c r="D2388" s="24" t="n">
        <v>11</v>
      </c>
      <c r="E2388" s="24" t="n">
        <v>10.69</v>
      </c>
      <c r="F2388" s="25">
        <f>IF($E2388="","",DATE(IF($A2388="",nominal_year,$A2388),$B2388,$C2388)+($D2388-IF(LEFT(hour_conv,1)="1",1,0))/24)</f>
        <v/>
      </c>
      <c r="G2388" s="26">
        <f>IF(F2388="","",INT(F2388))</f>
        <v/>
      </c>
      <c r="H2388">
        <f>IF(G2388="","",IF(AND(MONTH(G2388)*100+DAY(G2388)&gt;=season_lo,MONTH(G2388)*100+DAY(G2388)&lt;=season_hi),1,0))</f>
        <v/>
      </c>
      <c r="I2388">
        <f>IF(G2388="","",G2388-first_day+1)</f>
        <v/>
      </c>
      <c r="J2388" s="27">
        <f>IF(I2388="","",INDEX(Daily!$J$2:$J$421,I2388))</f>
        <v/>
      </c>
      <c r="K2388" s="27">
        <f>IF(J2388="","",J2388+cat_offset)</f>
        <v/>
      </c>
      <c r="L2388" s="27">
        <f>IF(J2388="","",MAX(0,E2388-J2388)^2)</f>
        <v/>
      </c>
      <c r="M2388" s="27">
        <f>IF(J2388="","",MAX(0,E2388-(J2388+twcdh_off))^2)</f>
        <v/>
      </c>
      <c r="N2388" s="27">
        <f>IF(E2388="","",MAX(0,E2388-swcdh_thr)^2)</f>
        <v/>
      </c>
      <c r="O2388">
        <f>IF(K2388="","",ROUND(E2388-K2388,0))</f>
        <v/>
      </c>
      <c r="P2388">
        <f>IF(O2388="","",IF(O2388&gt;=1,O2388,0))</f>
        <v/>
      </c>
      <c r="Q2388" s="27">
        <f>IF(E2388="","",MAX(0,E2388-22))</f>
        <v/>
      </c>
      <c r="R2388" s="27">
        <f>IF(H2388=1,E2388,"")</f>
        <v/>
      </c>
      <c r="S2388" s="27">
        <f>IF(AND(H2388=1,J2388&lt;&gt;""),E2388-J2388,"")</f>
        <v/>
      </c>
      <c r="T2388">
        <f>IF(G2388="","",MONTH(G2388))</f>
        <v/>
      </c>
    </row>
    <row r="2389">
      <c r="A2389" s="24" t="n">
        <v>2020</v>
      </c>
      <c r="B2389" s="24" t="n">
        <v>4</v>
      </c>
      <c r="C2389" s="24" t="n">
        <v>9</v>
      </c>
      <c r="D2389" s="24" t="n">
        <v>12</v>
      </c>
      <c r="E2389" s="24" t="n">
        <v>10.93</v>
      </c>
      <c r="F2389" s="25">
        <f>IF($E2389="","",DATE(IF($A2389="",nominal_year,$A2389),$B2389,$C2389)+($D2389-IF(LEFT(hour_conv,1)="1",1,0))/24)</f>
        <v/>
      </c>
      <c r="G2389" s="26">
        <f>IF(F2389="","",INT(F2389))</f>
        <v/>
      </c>
      <c r="H2389">
        <f>IF(G2389="","",IF(AND(MONTH(G2389)*100+DAY(G2389)&gt;=season_lo,MONTH(G2389)*100+DAY(G2389)&lt;=season_hi),1,0))</f>
        <v/>
      </c>
      <c r="I2389">
        <f>IF(G2389="","",G2389-first_day+1)</f>
        <v/>
      </c>
      <c r="J2389" s="27">
        <f>IF(I2389="","",INDEX(Daily!$J$2:$J$421,I2389))</f>
        <v/>
      </c>
      <c r="K2389" s="27">
        <f>IF(J2389="","",J2389+cat_offset)</f>
        <v/>
      </c>
      <c r="L2389" s="27">
        <f>IF(J2389="","",MAX(0,E2389-J2389)^2)</f>
        <v/>
      </c>
      <c r="M2389" s="27">
        <f>IF(J2389="","",MAX(0,E2389-(J2389+twcdh_off))^2)</f>
        <v/>
      </c>
      <c r="N2389" s="27">
        <f>IF(E2389="","",MAX(0,E2389-swcdh_thr)^2)</f>
        <v/>
      </c>
      <c r="O2389">
        <f>IF(K2389="","",ROUND(E2389-K2389,0))</f>
        <v/>
      </c>
      <c r="P2389">
        <f>IF(O2389="","",IF(O2389&gt;=1,O2389,0))</f>
        <v/>
      </c>
      <c r="Q2389" s="27">
        <f>IF(E2389="","",MAX(0,E2389-22))</f>
        <v/>
      </c>
      <c r="R2389" s="27">
        <f>IF(H2389=1,E2389,"")</f>
        <v/>
      </c>
      <c r="S2389" s="27">
        <f>IF(AND(H2389=1,J2389&lt;&gt;""),E2389-J2389,"")</f>
        <v/>
      </c>
      <c r="T2389">
        <f>IF(G2389="","",MONTH(G2389))</f>
        <v/>
      </c>
    </row>
    <row r="2390">
      <c r="A2390" s="24" t="n">
        <v>2020</v>
      </c>
      <c r="B2390" s="24" t="n">
        <v>4</v>
      </c>
      <c r="C2390" s="24" t="n">
        <v>9</v>
      </c>
      <c r="D2390" s="24" t="n">
        <v>13</v>
      </c>
      <c r="E2390" s="24" t="n">
        <v>12.74</v>
      </c>
      <c r="F2390" s="25">
        <f>IF($E2390="","",DATE(IF($A2390="",nominal_year,$A2390),$B2390,$C2390)+($D2390-IF(LEFT(hour_conv,1)="1",1,0))/24)</f>
        <v/>
      </c>
      <c r="G2390" s="26">
        <f>IF(F2390="","",INT(F2390))</f>
        <v/>
      </c>
      <c r="H2390">
        <f>IF(G2390="","",IF(AND(MONTH(G2390)*100+DAY(G2390)&gt;=season_lo,MONTH(G2390)*100+DAY(G2390)&lt;=season_hi),1,0))</f>
        <v/>
      </c>
      <c r="I2390">
        <f>IF(G2390="","",G2390-first_day+1)</f>
        <v/>
      </c>
      <c r="J2390" s="27">
        <f>IF(I2390="","",INDEX(Daily!$J$2:$J$421,I2390))</f>
        <v/>
      </c>
      <c r="K2390" s="27">
        <f>IF(J2390="","",J2390+cat_offset)</f>
        <v/>
      </c>
      <c r="L2390" s="27">
        <f>IF(J2390="","",MAX(0,E2390-J2390)^2)</f>
        <v/>
      </c>
      <c r="M2390" s="27">
        <f>IF(J2390="","",MAX(0,E2390-(J2390+twcdh_off))^2)</f>
        <v/>
      </c>
      <c r="N2390" s="27">
        <f>IF(E2390="","",MAX(0,E2390-swcdh_thr)^2)</f>
        <v/>
      </c>
      <c r="O2390">
        <f>IF(K2390="","",ROUND(E2390-K2390,0))</f>
        <v/>
      </c>
      <c r="P2390">
        <f>IF(O2390="","",IF(O2390&gt;=1,O2390,0))</f>
        <v/>
      </c>
      <c r="Q2390" s="27">
        <f>IF(E2390="","",MAX(0,E2390-22))</f>
        <v/>
      </c>
      <c r="R2390" s="27">
        <f>IF(H2390=1,E2390,"")</f>
        <v/>
      </c>
      <c r="S2390" s="27">
        <f>IF(AND(H2390=1,J2390&lt;&gt;""),E2390-J2390,"")</f>
        <v/>
      </c>
      <c r="T2390">
        <f>IF(G2390="","",MONTH(G2390))</f>
        <v/>
      </c>
    </row>
    <row r="2391">
      <c r="A2391" s="24" t="n">
        <v>2020</v>
      </c>
      <c r="B2391" s="24" t="n">
        <v>4</v>
      </c>
      <c r="C2391" s="24" t="n">
        <v>9</v>
      </c>
      <c r="D2391" s="24" t="n">
        <v>14</v>
      </c>
      <c r="E2391" s="24" t="n">
        <v>13.23</v>
      </c>
      <c r="F2391" s="25">
        <f>IF($E2391="","",DATE(IF($A2391="",nominal_year,$A2391),$B2391,$C2391)+($D2391-IF(LEFT(hour_conv,1)="1",1,0))/24)</f>
        <v/>
      </c>
      <c r="G2391" s="26">
        <f>IF(F2391="","",INT(F2391))</f>
        <v/>
      </c>
      <c r="H2391">
        <f>IF(G2391="","",IF(AND(MONTH(G2391)*100+DAY(G2391)&gt;=season_lo,MONTH(G2391)*100+DAY(G2391)&lt;=season_hi),1,0))</f>
        <v/>
      </c>
      <c r="I2391">
        <f>IF(G2391="","",G2391-first_day+1)</f>
        <v/>
      </c>
      <c r="J2391" s="27">
        <f>IF(I2391="","",INDEX(Daily!$J$2:$J$421,I2391))</f>
        <v/>
      </c>
      <c r="K2391" s="27">
        <f>IF(J2391="","",J2391+cat_offset)</f>
        <v/>
      </c>
      <c r="L2391" s="27">
        <f>IF(J2391="","",MAX(0,E2391-J2391)^2)</f>
        <v/>
      </c>
      <c r="M2391" s="27">
        <f>IF(J2391="","",MAX(0,E2391-(J2391+twcdh_off))^2)</f>
        <v/>
      </c>
      <c r="N2391" s="27">
        <f>IF(E2391="","",MAX(0,E2391-swcdh_thr)^2)</f>
        <v/>
      </c>
      <c r="O2391">
        <f>IF(K2391="","",ROUND(E2391-K2391,0))</f>
        <v/>
      </c>
      <c r="P2391">
        <f>IF(O2391="","",IF(O2391&gt;=1,O2391,0))</f>
        <v/>
      </c>
      <c r="Q2391" s="27">
        <f>IF(E2391="","",MAX(0,E2391-22))</f>
        <v/>
      </c>
      <c r="R2391" s="27">
        <f>IF(H2391=1,E2391,"")</f>
        <v/>
      </c>
      <c r="S2391" s="27">
        <f>IF(AND(H2391=1,J2391&lt;&gt;""),E2391-J2391,"")</f>
        <v/>
      </c>
      <c r="T2391">
        <f>IF(G2391="","",MONTH(G2391))</f>
        <v/>
      </c>
    </row>
    <row r="2392">
      <c r="A2392" s="24" t="n">
        <v>2020</v>
      </c>
      <c r="B2392" s="24" t="n">
        <v>4</v>
      </c>
      <c r="C2392" s="24" t="n">
        <v>9</v>
      </c>
      <c r="D2392" s="24" t="n">
        <v>15</v>
      </c>
      <c r="E2392" s="24" t="n">
        <v>14.2</v>
      </c>
      <c r="F2392" s="25">
        <f>IF($E2392="","",DATE(IF($A2392="",nominal_year,$A2392),$B2392,$C2392)+($D2392-IF(LEFT(hour_conv,1)="1",1,0))/24)</f>
        <v/>
      </c>
      <c r="G2392" s="26">
        <f>IF(F2392="","",INT(F2392))</f>
        <v/>
      </c>
      <c r="H2392">
        <f>IF(G2392="","",IF(AND(MONTH(G2392)*100+DAY(G2392)&gt;=season_lo,MONTH(G2392)*100+DAY(G2392)&lt;=season_hi),1,0))</f>
        <v/>
      </c>
      <c r="I2392">
        <f>IF(G2392="","",G2392-first_day+1)</f>
        <v/>
      </c>
      <c r="J2392" s="27">
        <f>IF(I2392="","",INDEX(Daily!$J$2:$J$421,I2392))</f>
        <v/>
      </c>
      <c r="K2392" s="27">
        <f>IF(J2392="","",J2392+cat_offset)</f>
        <v/>
      </c>
      <c r="L2392" s="27">
        <f>IF(J2392="","",MAX(0,E2392-J2392)^2)</f>
        <v/>
      </c>
      <c r="M2392" s="27">
        <f>IF(J2392="","",MAX(0,E2392-(J2392+twcdh_off))^2)</f>
        <v/>
      </c>
      <c r="N2392" s="27">
        <f>IF(E2392="","",MAX(0,E2392-swcdh_thr)^2)</f>
        <v/>
      </c>
      <c r="O2392">
        <f>IF(K2392="","",ROUND(E2392-K2392,0))</f>
        <v/>
      </c>
      <c r="P2392">
        <f>IF(O2392="","",IF(O2392&gt;=1,O2392,0))</f>
        <v/>
      </c>
      <c r="Q2392" s="27">
        <f>IF(E2392="","",MAX(0,E2392-22))</f>
        <v/>
      </c>
      <c r="R2392" s="27">
        <f>IF(H2392=1,E2392,"")</f>
        <v/>
      </c>
      <c r="S2392" s="27">
        <f>IF(AND(H2392=1,J2392&lt;&gt;""),E2392-J2392,"")</f>
        <v/>
      </c>
      <c r="T2392">
        <f>IF(G2392="","",MONTH(G2392))</f>
        <v/>
      </c>
    </row>
    <row r="2393">
      <c r="A2393" s="24" t="n">
        <v>2020</v>
      </c>
      <c r="B2393" s="24" t="n">
        <v>4</v>
      </c>
      <c r="C2393" s="24" t="n">
        <v>9</v>
      </c>
      <c r="D2393" s="24" t="n">
        <v>16</v>
      </c>
      <c r="E2393" s="24" t="n">
        <v>13.16</v>
      </c>
      <c r="F2393" s="25">
        <f>IF($E2393="","",DATE(IF($A2393="",nominal_year,$A2393),$B2393,$C2393)+($D2393-IF(LEFT(hour_conv,1)="1",1,0))/24)</f>
        <v/>
      </c>
      <c r="G2393" s="26">
        <f>IF(F2393="","",INT(F2393))</f>
        <v/>
      </c>
      <c r="H2393">
        <f>IF(G2393="","",IF(AND(MONTH(G2393)*100+DAY(G2393)&gt;=season_lo,MONTH(G2393)*100+DAY(G2393)&lt;=season_hi),1,0))</f>
        <v/>
      </c>
      <c r="I2393">
        <f>IF(G2393="","",G2393-first_day+1)</f>
        <v/>
      </c>
      <c r="J2393" s="27">
        <f>IF(I2393="","",INDEX(Daily!$J$2:$J$421,I2393))</f>
        <v/>
      </c>
      <c r="K2393" s="27">
        <f>IF(J2393="","",J2393+cat_offset)</f>
        <v/>
      </c>
      <c r="L2393" s="27">
        <f>IF(J2393="","",MAX(0,E2393-J2393)^2)</f>
        <v/>
      </c>
      <c r="M2393" s="27">
        <f>IF(J2393="","",MAX(0,E2393-(J2393+twcdh_off))^2)</f>
        <v/>
      </c>
      <c r="N2393" s="27">
        <f>IF(E2393="","",MAX(0,E2393-swcdh_thr)^2)</f>
        <v/>
      </c>
      <c r="O2393">
        <f>IF(K2393="","",ROUND(E2393-K2393,0))</f>
        <v/>
      </c>
      <c r="P2393">
        <f>IF(O2393="","",IF(O2393&gt;=1,O2393,0))</f>
        <v/>
      </c>
      <c r="Q2393" s="27">
        <f>IF(E2393="","",MAX(0,E2393-22))</f>
        <v/>
      </c>
      <c r="R2393" s="27">
        <f>IF(H2393=1,E2393,"")</f>
        <v/>
      </c>
      <c r="S2393" s="27">
        <f>IF(AND(H2393=1,J2393&lt;&gt;""),E2393-J2393,"")</f>
        <v/>
      </c>
      <c r="T2393">
        <f>IF(G2393="","",MONTH(G2393))</f>
        <v/>
      </c>
    </row>
    <row r="2394">
      <c r="A2394" s="24" t="n">
        <v>2020</v>
      </c>
      <c r="B2394" s="24" t="n">
        <v>4</v>
      </c>
      <c r="C2394" s="24" t="n">
        <v>9</v>
      </c>
      <c r="D2394" s="24" t="n">
        <v>17</v>
      </c>
      <c r="E2394" s="24" t="n">
        <v>13.6</v>
      </c>
      <c r="F2394" s="25">
        <f>IF($E2394="","",DATE(IF($A2394="",nominal_year,$A2394),$B2394,$C2394)+($D2394-IF(LEFT(hour_conv,1)="1",1,0))/24)</f>
        <v/>
      </c>
      <c r="G2394" s="26">
        <f>IF(F2394="","",INT(F2394))</f>
        <v/>
      </c>
      <c r="H2394">
        <f>IF(G2394="","",IF(AND(MONTH(G2394)*100+DAY(G2394)&gt;=season_lo,MONTH(G2394)*100+DAY(G2394)&lt;=season_hi),1,0))</f>
        <v/>
      </c>
      <c r="I2394">
        <f>IF(G2394="","",G2394-first_day+1)</f>
        <v/>
      </c>
      <c r="J2394" s="27">
        <f>IF(I2394="","",INDEX(Daily!$J$2:$J$421,I2394))</f>
        <v/>
      </c>
      <c r="K2394" s="27">
        <f>IF(J2394="","",J2394+cat_offset)</f>
        <v/>
      </c>
      <c r="L2394" s="27">
        <f>IF(J2394="","",MAX(0,E2394-J2394)^2)</f>
        <v/>
      </c>
      <c r="M2394" s="27">
        <f>IF(J2394="","",MAX(0,E2394-(J2394+twcdh_off))^2)</f>
        <v/>
      </c>
      <c r="N2394" s="27">
        <f>IF(E2394="","",MAX(0,E2394-swcdh_thr)^2)</f>
        <v/>
      </c>
      <c r="O2394">
        <f>IF(K2394="","",ROUND(E2394-K2394,0))</f>
        <v/>
      </c>
      <c r="P2394">
        <f>IF(O2394="","",IF(O2394&gt;=1,O2394,0))</f>
        <v/>
      </c>
      <c r="Q2394" s="27">
        <f>IF(E2394="","",MAX(0,E2394-22))</f>
        <v/>
      </c>
      <c r="R2394" s="27">
        <f>IF(H2394=1,E2394,"")</f>
        <v/>
      </c>
      <c r="S2394" s="27">
        <f>IF(AND(H2394=1,J2394&lt;&gt;""),E2394-J2394,"")</f>
        <v/>
      </c>
      <c r="T2394">
        <f>IF(G2394="","",MONTH(G2394))</f>
        <v/>
      </c>
    </row>
    <row r="2395">
      <c r="A2395" s="24" t="n">
        <v>2020</v>
      </c>
      <c r="B2395" s="24" t="n">
        <v>4</v>
      </c>
      <c r="C2395" s="24" t="n">
        <v>9</v>
      </c>
      <c r="D2395" s="24" t="n">
        <v>18</v>
      </c>
      <c r="E2395" s="24" t="n">
        <v>12.95</v>
      </c>
      <c r="F2395" s="25">
        <f>IF($E2395="","",DATE(IF($A2395="",nominal_year,$A2395),$B2395,$C2395)+($D2395-IF(LEFT(hour_conv,1)="1",1,0))/24)</f>
        <v/>
      </c>
      <c r="G2395" s="26">
        <f>IF(F2395="","",INT(F2395))</f>
        <v/>
      </c>
      <c r="H2395">
        <f>IF(G2395="","",IF(AND(MONTH(G2395)*100+DAY(G2395)&gt;=season_lo,MONTH(G2395)*100+DAY(G2395)&lt;=season_hi),1,0))</f>
        <v/>
      </c>
      <c r="I2395">
        <f>IF(G2395="","",G2395-first_day+1)</f>
        <v/>
      </c>
      <c r="J2395" s="27">
        <f>IF(I2395="","",INDEX(Daily!$J$2:$J$421,I2395))</f>
        <v/>
      </c>
      <c r="K2395" s="27">
        <f>IF(J2395="","",J2395+cat_offset)</f>
        <v/>
      </c>
      <c r="L2395" s="27">
        <f>IF(J2395="","",MAX(0,E2395-J2395)^2)</f>
        <v/>
      </c>
      <c r="M2395" s="27">
        <f>IF(J2395="","",MAX(0,E2395-(J2395+twcdh_off))^2)</f>
        <v/>
      </c>
      <c r="N2395" s="27">
        <f>IF(E2395="","",MAX(0,E2395-swcdh_thr)^2)</f>
        <v/>
      </c>
      <c r="O2395">
        <f>IF(K2395="","",ROUND(E2395-K2395,0))</f>
        <v/>
      </c>
      <c r="P2395">
        <f>IF(O2395="","",IF(O2395&gt;=1,O2395,0))</f>
        <v/>
      </c>
      <c r="Q2395" s="27">
        <f>IF(E2395="","",MAX(0,E2395-22))</f>
        <v/>
      </c>
      <c r="R2395" s="27">
        <f>IF(H2395=1,E2395,"")</f>
        <v/>
      </c>
      <c r="S2395" s="27">
        <f>IF(AND(H2395=1,J2395&lt;&gt;""),E2395-J2395,"")</f>
        <v/>
      </c>
      <c r="T2395">
        <f>IF(G2395="","",MONTH(G2395))</f>
        <v/>
      </c>
    </row>
    <row r="2396">
      <c r="A2396" s="24" t="n">
        <v>2020</v>
      </c>
      <c r="B2396" s="24" t="n">
        <v>4</v>
      </c>
      <c r="C2396" s="24" t="n">
        <v>9</v>
      </c>
      <c r="D2396" s="24" t="n">
        <v>19</v>
      </c>
      <c r="E2396" s="24" t="n">
        <v>11.71</v>
      </c>
      <c r="F2396" s="25">
        <f>IF($E2396="","",DATE(IF($A2396="",nominal_year,$A2396),$B2396,$C2396)+($D2396-IF(LEFT(hour_conv,1)="1",1,0))/24)</f>
        <v/>
      </c>
      <c r="G2396" s="26">
        <f>IF(F2396="","",INT(F2396))</f>
        <v/>
      </c>
      <c r="H2396">
        <f>IF(G2396="","",IF(AND(MONTH(G2396)*100+DAY(G2396)&gt;=season_lo,MONTH(G2396)*100+DAY(G2396)&lt;=season_hi),1,0))</f>
        <v/>
      </c>
      <c r="I2396">
        <f>IF(G2396="","",G2396-first_day+1)</f>
        <v/>
      </c>
      <c r="J2396" s="27">
        <f>IF(I2396="","",INDEX(Daily!$J$2:$J$421,I2396))</f>
        <v/>
      </c>
      <c r="K2396" s="27">
        <f>IF(J2396="","",J2396+cat_offset)</f>
        <v/>
      </c>
      <c r="L2396" s="27">
        <f>IF(J2396="","",MAX(0,E2396-J2396)^2)</f>
        <v/>
      </c>
      <c r="M2396" s="27">
        <f>IF(J2396="","",MAX(0,E2396-(J2396+twcdh_off))^2)</f>
        <v/>
      </c>
      <c r="N2396" s="27">
        <f>IF(E2396="","",MAX(0,E2396-swcdh_thr)^2)</f>
        <v/>
      </c>
      <c r="O2396">
        <f>IF(K2396="","",ROUND(E2396-K2396,0))</f>
        <v/>
      </c>
      <c r="P2396">
        <f>IF(O2396="","",IF(O2396&gt;=1,O2396,0))</f>
        <v/>
      </c>
      <c r="Q2396" s="27">
        <f>IF(E2396="","",MAX(0,E2396-22))</f>
        <v/>
      </c>
      <c r="R2396" s="27">
        <f>IF(H2396=1,E2396,"")</f>
        <v/>
      </c>
      <c r="S2396" s="27">
        <f>IF(AND(H2396=1,J2396&lt;&gt;""),E2396-J2396,"")</f>
        <v/>
      </c>
      <c r="T2396">
        <f>IF(G2396="","",MONTH(G2396))</f>
        <v/>
      </c>
    </row>
    <row r="2397">
      <c r="A2397" s="24" t="n">
        <v>2020</v>
      </c>
      <c r="B2397" s="24" t="n">
        <v>4</v>
      </c>
      <c r="C2397" s="24" t="n">
        <v>9</v>
      </c>
      <c r="D2397" s="24" t="n">
        <v>20</v>
      </c>
      <c r="E2397" s="24" t="n">
        <v>11.12</v>
      </c>
      <c r="F2397" s="25">
        <f>IF($E2397="","",DATE(IF($A2397="",nominal_year,$A2397),$B2397,$C2397)+($D2397-IF(LEFT(hour_conv,1)="1",1,0))/24)</f>
        <v/>
      </c>
      <c r="G2397" s="26">
        <f>IF(F2397="","",INT(F2397))</f>
        <v/>
      </c>
      <c r="H2397">
        <f>IF(G2397="","",IF(AND(MONTH(G2397)*100+DAY(G2397)&gt;=season_lo,MONTH(G2397)*100+DAY(G2397)&lt;=season_hi),1,0))</f>
        <v/>
      </c>
      <c r="I2397">
        <f>IF(G2397="","",G2397-first_day+1)</f>
        <v/>
      </c>
      <c r="J2397" s="27">
        <f>IF(I2397="","",INDEX(Daily!$J$2:$J$421,I2397))</f>
        <v/>
      </c>
      <c r="K2397" s="27">
        <f>IF(J2397="","",J2397+cat_offset)</f>
        <v/>
      </c>
      <c r="L2397" s="27">
        <f>IF(J2397="","",MAX(0,E2397-J2397)^2)</f>
        <v/>
      </c>
      <c r="M2397" s="27">
        <f>IF(J2397="","",MAX(0,E2397-(J2397+twcdh_off))^2)</f>
        <v/>
      </c>
      <c r="N2397" s="27">
        <f>IF(E2397="","",MAX(0,E2397-swcdh_thr)^2)</f>
        <v/>
      </c>
      <c r="O2397">
        <f>IF(K2397="","",ROUND(E2397-K2397,0))</f>
        <v/>
      </c>
      <c r="P2397">
        <f>IF(O2397="","",IF(O2397&gt;=1,O2397,0))</f>
        <v/>
      </c>
      <c r="Q2397" s="27">
        <f>IF(E2397="","",MAX(0,E2397-22))</f>
        <v/>
      </c>
      <c r="R2397" s="27">
        <f>IF(H2397=1,E2397,"")</f>
        <v/>
      </c>
      <c r="S2397" s="27">
        <f>IF(AND(H2397=1,J2397&lt;&gt;""),E2397-J2397,"")</f>
        <v/>
      </c>
      <c r="T2397">
        <f>IF(G2397="","",MONTH(G2397))</f>
        <v/>
      </c>
    </row>
    <row r="2398">
      <c r="A2398" s="24" t="n">
        <v>2020</v>
      </c>
      <c r="B2398" s="24" t="n">
        <v>4</v>
      </c>
      <c r="C2398" s="24" t="n">
        <v>9</v>
      </c>
      <c r="D2398" s="24" t="n">
        <v>21</v>
      </c>
      <c r="E2398" s="24" t="n">
        <v>10.76</v>
      </c>
      <c r="F2398" s="25">
        <f>IF($E2398="","",DATE(IF($A2398="",nominal_year,$A2398),$B2398,$C2398)+($D2398-IF(LEFT(hour_conv,1)="1",1,0))/24)</f>
        <v/>
      </c>
      <c r="G2398" s="26">
        <f>IF(F2398="","",INT(F2398))</f>
        <v/>
      </c>
      <c r="H2398">
        <f>IF(G2398="","",IF(AND(MONTH(G2398)*100+DAY(G2398)&gt;=season_lo,MONTH(G2398)*100+DAY(G2398)&lt;=season_hi),1,0))</f>
        <v/>
      </c>
      <c r="I2398">
        <f>IF(G2398="","",G2398-first_day+1)</f>
        <v/>
      </c>
      <c r="J2398" s="27">
        <f>IF(I2398="","",INDEX(Daily!$J$2:$J$421,I2398))</f>
        <v/>
      </c>
      <c r="K2398" s="27">
        <f>IF(J2398="","",J2398+cat_offset)</f>
        <v/>
      </c>
      <c r="L2398" s="27">
        <f>IF(J2398="","",MAX(0,E2398-J2398)^2)</f>
        <v/>
      </c>
      <c r="M2398" s="27">
        <f>IF(J2398="","",MAX(0,E2398-(J2398+twcdh_off))^2)</f>
        <v/>
      </c>
      <c r="N2398" s="27">
        <f>IF(E2398="","",MAX(0,E2398-swcdh_thr)^2)</f>
        <v/>
      </c>
      <c r="O2398">
        <f>IF(K2398="","",ROUND(E2398-K2398,0))</f>
        <v/>
      </c>
      <c r="P2398">
        <f>IF(O2398="","",IF(O2398&gt;=1,O2398,0))</f>
        <v/>
      </c>
      <c r="Q2398" s="27">
        <f>IF(E2398="","",MAX(0,E2398-22))</f>
        <v/>
      </c>
      <c r="R2398" s="27">
        <f>IF(H2398=1,E2398,"")</f>
        <v/>
      </c>
      <c r="S2398" s="27">
        <f>IF(AND(H2398=1,J2398&lt;&gt;""),E2398-J2398,"")</f>
        <v/>
      </c>
      <c r="T2398">
        <f>IF(G2398="","",MONTH(G2398))</f>
        <v/>
      </c>
    </row>
    <row r="2399">
      <c r="A2399" s="24" t="n">
        <v>2020</v>
      </c>
      <c r="B2399" s="24" t="n">
        <v>4</v>
      </c>
      <c r="C2399" s="24" t="n">
        <v>9</v>
      </c>
      <c r="D2399" s="24" t="n">
        <v>22</v>
      </c>
      <c r="E2399" s="24" t="n">
        <v>8.94</v>
      </c>
      <c r="F2399" s="25">
        <f>IF($E2399="","",DATE(IF($A2399="",nominal_year,$A2399),$B2399,$C2399)+($D2399-IF(LEFT(hour_conv,1)="1",1,0))/24)</f>
        <v/>
      </c>
      <c r="G2399" s="26">
        <f>IF(F2399="","",INT(F2399))</f>
        <v/>
      </c>
      <c r="H2399">
        <f>IF(G2399="","",IF(AND(MONTH(G2399)*100+DAY(G2399)&gt;=season_lo,MONTH(G2399)*100+DAY(G2399)&lt;=season_hi),1,0))</f>
        <v/>
      </c>
      <c r="I2399">
        <f>IF(G2399="","",G2399-first_day+1)</f>
        <v/>
      </c>
      <c r="J2399" s="27">
        <f>IF(I2399="","",INDEX(Daily!$J$2:$J$421,I2399))</f>
        <v/>
      </c>
      <c r="K2399" s="27">
        <f>IF(J2399="","",J2399+cat_offset)</f>
        <v/>
      </c>
      <c r="L2399" s="27">
        <f>IF(J2399="","",MAX(0,E2399-J2399)^2)</f>
        <v/>
      </c>
      <c r="M2399" s="27">
        <f>IF(J2399="","",MAX(0,E2399-(J2399+twcdh_off))^2)</f>
        <v/>
      </c>
      <c r="N2399" s="27">
        <f>IF(E2399="","",MAX(0,E2399-swcdh_thr)^2)</f>
        <v/>
      </c>
      <c r="O2399">
        <f>IF(K2399="","",ROUND(E2399-K2399,0))</f>
        <v/>
      </c>
      <c r="P2399">
        <f>IF(O2399="","",IF(O2399&gt;=1,O2399,0))</f>
        <v/>
      </c>
      <c r="Q2399" s="27">
        <f>IF(E2399="","",MAX(0,E2399-22))</f>
        <v/>
      </c>
      <c r="R2399" s="27">
        <f>IF(H2399=1,E2399,"")</f>
        <v/>
      </c>
      <c r="S2399" s="27">
        <f>IF(AND(H2399=1,J2399&lt;&gt;""),E2399-J2399,"")</f>
        <v/>
      </c>
      <c r="T2399">
        <f>IF(G2399="","",MONTH(G2399))</f>
        <v/>
      </c>
    </row>
    <row r="2400">
      <c r="A2400" s="24" t="n">
        <v>2020</v>
      </c>
      <c r="B2400" s="24" t="n">
        <v>4</v>
      </c>
      <c r="C2400" s="24" t="n">
        <v>9</v>
      </c>
      <c r="D2400" s="24" t="n">
        <v>23</v>
      </c>
      <c r="E2400" s="24" t="n">
        <v>7.67</v>
      </c>
      <c r="F2400" s="25">
        <f>IF($E2400="","",DATE(IF($A2400="",nominal_year,$A2400),$B2400,$C2400)+($D2400-IF(LEFT(hour_conv,1)="1",1,0))/24)</f>
        <v/>
      </c>
      <c r="G2400" s="26">
        <f>IF(F2400="","",INT(F2400))</f>
        <v/>
      </c>
      <c r="H2400">
        <f>IF(G2400="","",IF(AND(MONTH(G2400)*100+DAY(G2400)&gt;=season_lo,MONTH(G2400)*100+DAY(G2400)&lt;=season_hi),1,0))</f>
        <v/>
      </c>
      <c r="I2400">
        <f>IF(G2400="","",G2400-first_day+1)</f>
        <v/>
      </c>
      <c r="J2400" s="27">
        <f>IF(I2400="","",INDEX(Daily!$J$2:$J$421,I2400))</f>
        <v/>
      </c>
      <c r="K2400" s="27">
        <f>IF(J2400="","",J2400+cat_offset)</f>
        <v/>
      </c>
      <c r="L2400" s="27">
        <f>IF(J2400="","",MAX(0,E2400-J2400)^2)</f>
        <v/>
      </c>
      <c r="M2400" s="27">
        <f>IF(J2400="","",MAX(0,E2400-(J2400+twcdh_off))^2)</f>
        <v/>
      </c>
      <c r="N2400" s="27">
        <f>IF(E2400="","",MAX(0,E2400-swcdh_thr)^2)</f>
        <v/>
      </c>
      <c r="O2400">
        <f>IF(K2400="","",ROUND(E2400-K2400,0))</f>
        <v/>
      </c>
      <c r="P2400">
        <f>IF(O2400="","",IF(O2400&gt;=1,O2400,0))</f>
        <v/>
      </c>
      <c r="Q2400" s="27">
        <f>IF(E2400="","",MAX(0,E2400-22))</f>
        <v/>
      </c>
      <c r="R2400" s="27">
        <f>IF(H2400=1,E2400,"")</f>
        <v/>
      </c>
      <c r="S2400" s="27">
        <f>IF(AND(H2400=1,J2400&lt;&gt;""),E2400-J2400,"")</f>
        <v/>
      </c>
      <c r="T2400">
        <f>IF(G2400="","",MONTH(G2400))</f>
        <v/>
      </c>
    </row>
    <row r="2401">
      <c r="A2401" s="24" t="n">
        <v>2020</v>
      </c>
      <c r="B2401" s="24" t="n">
        <v>4</v>
      </c>
      <c r="C2401" s="24" t="n">
        <v>9</v>
      </c>
      <c r="D2401" s="24" t="n">
        <v>24</v>
      </c>
      <c r="E2401" s="24" t="n">
        <v>7.21</v>
      </c>
      <c r="F2401" s="25">
        <f>IF($E2401="","",DATE(IF($A2401="",nominal_year,$A2401),$B2401,$C2401)+($D2401-IF(LEFT(hour_conv,1)="1",1,0))/24)</f>
        <v/>
      </c>
      <c r="G2401" s="26">
        <f>IF(F2401="","",INT(F2401))</f>
        <v/>
      </c>
      <c r="H2401">
        <f>IF(G2401="","",IF(AND(MONTH(G2401)*100+DAY(G2401)&gt;=season_lo,MONTH(G2401)*100+DAY(G2401)&lt;=season_hi),1,0))</f>
        <v/>
      </c>
      <c r="I2401">
        <f>IF(G2401="","",G2401-first_day+1)</f>
        <v/>
      </c>
      <c r="J2401" s="27">
        <f>IF(I2401="","",INDEX(Daily!$J$2:$J$421,I2401))</f>
        <v/>
      </c>
      <c r="K2401" s="27">
        <f>IF(J2401="","",J2401+cat_offset)</f>
        <v/>
      </c>
      <c r="L2401" s="27">
        <f>IF(J2401="","",MAX(0,E2401-J2401)^2)</f>
        <v/>
      </c>
      <c r="M2401" s="27">
        <f>IF(J2401="","",MAX(0,E2401-(J2401+twcdh_off))^2)</f>
        <v/>
      </c>
      <c r="N2401" s="27">
        <f>IF(E2401="","",MAX(0,E2401-swcdh_thr)^2)</f>
        <v/>
      </c>
      <c r="O2401">
        <f>IF(K2401="","",ROUND(E2401-K2401,0))</f>
        <v/>
      </c>
      <c r="P2401">
        <f>IF(O2401="","",IF(O2401&gt;=1,O2401,0))</f>
        <v/>
      </c>
      <c r="Q2401" s="27">
        <f>IF(E2401="","",MAX(0,E2401-22))</f>
        <v/>
      </c>
      <c r="R2401" s="27">
        <f>IF(H2401=1,E2401,"")</f>
        <v/>
      </c>
      <c r="S2401" s="27">
        <f>IF(AND(H2401=1,J2401&lt;&gt;""),E2401-J2401,"")</f>
        <v/>
      </c>
      <c r="T2401">
        <f>IF(G2401="","",MONTH(G2401))</f>
        <v/>
      </c>
    </row>
    <row r="2402">
      <c r="A2402" s="24" t="n">
        <v>2020</v>
      </c>
      <c r="B2402" s="24" t="n">
        <v>4</v>
      </c>
      <c r="C2402" s="24" t="n">
        <v>10</v>
      </c>
      <c r="D2402" s="24" t="n">
        <v>1</v>
      </c>
      <c r="E2402" s="24" t="n">
        <v>5.63</v>
      </c>
      <c r="F2402" s="25">
        <f>IF($E2402="","",DATE(IF($A2402="",nominal_year,$A2402),$B2402,$C2402)+($D2402-IF(LEFT(hour_conv,1)="1",1,0))/24)</f>
        <v/>
      </c>
      <c r="G2402" s="26">
        <f>IF(F2402="","",INT(F2402))</f>
        <v/>
      </c>
      <c r="H2402">
        <f>IF(G2402="","",IF(AND(MONTH(G2402)*100+DAY(G2402)&gt;=season_lo,MONTH(G2402)*100+DAY(G2402)&lt;=season_hi),1,0))</f>
        <v/>
      </c>
      <c r="I2402">
        <f>IF(G2402="","",G2402-first_day+1)</f>
        <v/>
      </c>
      <c r="J2402" s="27">
        <f>IF(I2402="","",INDEX(Daily!$J$2:$J$421,I2402))</f>
        <v/>
      </c>
      <c r="K2402" s="27">
        <f>IF(J2402="","",J2402+cat_offset)</f>
        <v/>
      </c>
      <c r="L2402" s="27">
        <f>IF(J2402="","",MAX(0,E2402-J2402)^2)</f>
        <v/>
      </c>
      <c r="M2402" s="27">
        <f>IF(J2402="","",MAX(0,E2402-(J2402+twcdh_off))^2)</f>
        <v/>
      </c>
      <c r="N2402" s="27">
        <f>IF(E2402="","",MAX(0,E2402-swcdh_thr)^2)</f>
        <v/>
      </c>
      <c r="O2402">
        <f>IF(K2402="","",ROUND(E2402-K2402,0))</f>
        <v/>
      </c>
      <c r="P2402">
        <f>IF(O2402="","",IF(O2402&gt;=1,O2402,0))</f>
        <v/>
      </c>
      <c r="Q2402" s="27">
        <f>IF(E2402="","",MAX(0,E2402-22))</f>
        <v/>
      </c>
      <c r="R2402" s="27">
        <f>IF(H2402=1,E2402,"")</f>
        <v/>
      </c>
      <c r="S2402" s="27">
        <f>IF(AND(H2402=1,J2402&lt;&gt;""),E2402-J2402,"")</f>
        <v/>
      </c>
      <c r="T2402">
        <f>IF(G2402="","",MONTH(G2402))</f>
        <v/>
      </c>
    </row>
    <row r="2403">
      <c r="A2403" s="24" t="n">
        <v>2020</v>
      </c>
      <c r="B2403" s="24" t="n">
        <v>4</v>
      </c>
      <c r="C2403" s="24" t="n">
        <v>10</v>
      </c>
      <c r="D2403" s="24" t="n">
        <v>2</v>
      </c>
      <c r="E2403" s="24" t="n">
        <v>4.91</v>
      </c>
      <c r="F2403" s="25">
        <f>IF($E2403="","",DATE(IF($A2403="",nominal_year,$A2403),$B2403,$C2403)+($D2403-IF(LEFT(hour_conv,1)="1",1,0))/24)</f>
        <v/>
      </c>
      <c r="G2403" s="26">
        <f>IF(F2403="","",INT(F2403))</f>
        <v/>
      </c>
      <c r="H2403">
        <f>IF(G2403="","",IF(AND(MONTH(G2403)*100+DAY(G2403)&gt;=season_lo,MONTH(G2403)*100+DAY(G2403)&lt;=season_hi),1,0))</f>
        <v/>
      </c>
      <c r="I2403">
        <f>IF(G2403="","",G2403-first_day+1)</f>
        <v/>
      </c>
      <c r="J2403" s="27">
        <f>IF(I2403="","",INDEX(Daily!$J$2:$J$421,I2403))</f>
        <v/>
      </c>
      <c r="K2403" s="27">
        <f>IF(J2403="","",J2403+cat_offset)</f>
        <v/>
      </c>
      <c r="L2403" s="27">
        <f>IF(J2403="","",MAX(0,E2403-J2403)^2)</f>
        <v/>
      </c>
      <c r="M2403" s="27">
        <f>IF(J2403="","",MAX(0,E2403-(J2403+twcdh_off))^2)</f>
        <v/>
      </c>
      <c r="N2403" s="27">
        <f>IF(E2403="","",MAX(0,E2403-swcdh_thr)^2)</f>
        <v/>
      </c>
      <c r="O2403">
        <f>IF(K2403="","",ROUND(E2403-K2403,0))</f>
        <v/>
      </c>
      <c r="P2403">
        <f>IF(O2403="","",IF(O2403&gt;=1,O2403,0))</f>
        <v/>
      </c>
      <c r="Q2403" s="27">
        <f>IF(E2403="","",MAX(0,E2403-22))</f>
        <v/>
      </c>
      <c r="R2403" s="27">
        <f>IF(H2403=1,E2403,"")</f>
        <v/>
      </c>
      <c r="S2403" s="27">
        <f>IF(AND(H2403=1,J2403&lt;&gt;""),E2403-J2403,"")</f>
        <v/>
      </c>
      <c r="T2403">
        <f>IF(G2403="","",MONTH(G2403))</f>
        <v/>
      </c>
    </row>
    <row r="2404">
      <c r="A2404" s="24" t="n">
        <v>2020</v>
      </c>
      <c r="B2404" s="24" t="n">
        <v>4</v>
      </c>
      <c r="C2404" s="24" t="n">
        <v>10</v>
      </c>
      <c r="D2404" s="24" t="n">
        <v>3</v>
      </c>
      <c r="E2404" s="24" t="n">
        <v>3.74</v>
      </c>
      <c r="F2404" s="25">
        <f>IF($E2404="","",DATE(IF($A2404="",nominal_year,$A2404),$B2404,$C2404)+($D2404-IF(LEFT(hour_conv,1)="1",1,0))/24)</f>
        <v/>
      </c>
      <c r="G2404" s="26">
        <f>IF(F2404="","",INT(F2404))</f>
        <v/>
      </c>
      <c r="H2404">
        <f>IF(G2404="","",IF(AND(MONTH(G2404)*100+DAY(G2404)&gt;=season_lo,MONTH(G2404)*100+DAY(G2404)&lt;=season_hi),1,0))</f>
        <v/>
      </c>
      <c r="I2404">
        <f>IF(G2404="","",G2404-first_day+1)</f>
        <v/>
      </c>
      <c r="J2404" s="27">
        <f>IF(I2404="","",INDEX(Daily!$J$2:$J$421,I2404))</f>
        <v/>
      </c>
      <c r="K2404" s="27">
        <f>IF(J2404="","",J2404+cat_offset)</f>
        <v/>
      </c>
      <c r="L2404" s="27">
        <f>IF(J2404="","",MAX(0,E2404-J2404)^2)</f>
        <v/>
      </c>
      <c r="M2404" s="27">
        <f>IF(J2404="","",MAX(0,E2404-(J2404+twcdh_off))^2)</f>
        <v/>
      </c>
      <c r="N2404" s="27">
        <f>IF(E2404="","",MAX(0,E2404-swcdh_thr)^2)</f>
        <v/>
      </c>
      <c r="O2404">
        <f>IF(K2404="","",ROUND(E2404-K2404,0))</f>
        <v/>
      </c>
      <c r="P2404">
        <f>IF(O2404="","",IF(O2404&gt;=1,O2404,0))</f>
        <v/>
      </c>
      <c r="Q2404" s="27">
        <f>IF(E2404="","",MAX(0,E2404-22))</f>
        <v/>
      </c>
      <c r="R2404" s="27">
        <f>IF(H2404=1,E2404,"")</f>
        <v/>
      </c>
      <c r="S2404" s="27">
        <f>IF(AND(H2404=1,J2404&lt;&gt;""),E2404-J2404,"")</f>
        <v/>
      </c>
      <c r="T2404">
        <f>IF(G2404="","",MONTH(G2404))</f>
        <v/>
      </c>
    </row>
    <row r="2405">
      <c r="A2405" s="24" t="n">
        <v>2020</v>
      </c>
      <c r="B2405" s="24" t="n">
        <v>4</v>
      </c>
      <c r="C2405" s="24" t="n">
        <v>10</v>
      </c>
      <c r="D2405" s="24" t="n">
        <v>4</v>
      </c>
      <c r="E2405" s="24" t="n">
        <v>3.88</v>
      </c>
      <c r="F2405" s="25">
        <f>IF($E2405="","",DATE(IF($A2405="",nominal_year,$A2405),$B2405,$C2405)+($D2405-IF(LEFT(hour_conv,1)="1",1,0))/24)</f>
        <v/>
      </c>
      <c r="G2405" s="26">
        <f>IF(F2405="","",INT(F2405))</f>
        <v/>
      </c>
      <c r="H2405">
        <f>IF(G2405="","",IF(AND(MONTH(G2405)*100+DAY(G2405)&gt;=season_lo,MONTH(G2405)*100+DAY(G2405)&lt;=season_hi),1,0))</f>
        <v/>
      </c>
      <c r="I2405">
        <f>IF(G2405="","",G2405-first_day+1)</f>
        <v/>
      </c>
      <c r="J2405" s="27">
        <f>IF(I2405="","",INDEX(Daily!$J$2:$J$421,I2405))</f>
        <v/>
      </c>
      <c r="K2405" s="27">
        <f>IF(J2405="","",J2405+cat_offset)</f>
        <v/>
      </c>
      <c r="L2405" s="27">
        <f>IF(J2405="","",MAX(0,E2405-J2405)^2)</f>
        <v/>
      </c>
      <c r="M2405" s="27">
        <f>IF(J2405="","",MAX(0,E2405-(J2405+twcdh_off))^2)</f>
        <v/>
      </c>
      <c r="N2405" s="27">
        <f>IF(E2405="","",MAX(0,E2405-swcdh_thr)^2)</f>
        <v/>
      </c>
      <c r="O2405">
        <f>IF(K2405="","",ROUND(E2405-K2405,0))</f>
        <v/>
      </c>
      <c r="P2405">
        <f>IF(O2405="","",IF(O2405&gt;=1,O2405,0))</f>
        <v/>
      </c>
      <c r="Q2405" s="27">
        <f>IF(E2405="","",MAX(0,E2405-22))</f>
        <v/>
      </c>
      <c r="R2405" s="27">
        <f>IF(H2405=1,E2405,"")</f>
        <v/>
      </c>
      <c r="S2405" s="27">
        <f>IF(AND(H2405=1,J2405&lt;&gt;""),E2405-J2405,"")</f>
        <v/>
      </c>
      <c r="T2405">
        <f>IF(G2405="","",MONTH(G2405))</f>
        <v/>
      </c>
    </row>
    <row r="2406">
      <c r="A2406" s="24" t="n">
        <v>2020</v>
      </c>
      <c r="B2406" s="24" t="n">
        <v>4</v>
      </c>
      <c r="C2406" s="24" t="n">
        <v>10</v>
      </c>
      <c r="D2406" s="24" t="n">
        <v>5</v>
      </c>
      <c r="E2406" s="24" t="n">
        <v>4.48</v>
      </c>
      <c r="F2406" s="25">
        <f>IF($E2406="","",DATE(IF($A2406="",nominal_year,$A2406),$B2406,$C2406)+($D2406-IF(LEFT(hour_conv,1)="1",1,0))/24)</f>
        <v/>
      </c>
      <c r="G2406" s="26">
        <f>IF(F2406="","",INT(F2406))</f>
        <v/>
      </c>
      <c r="H2406">
        <f>IF(G2406="","",IF(AND(MONTH(G2406)*100+DAY(G2406)&gt;=season_lo,MONTH(G2406)*100+DAY(G2406)&lt;=season_hi),1,0))</f>
        <v/>
      </c>
      <c r="I2406">
        <f>IF(G2406="","",G2406-first_day+1)</f>
        <v/>
      </c>
      <c r="J2406" s="27">
        <f>IF(I2406="","",INDEX(Daily!$J$2:$J$421,I2406))</f>
        <v/>
      </c>
      <c r="K2406" s="27">
        <f>IF(J2406="","",J2406+cat_offset)</f>
        <v/>
      </c>
      <c r="L2406" s="27">
        <f>IF(J2406="","",MAX(0,E2406-J2406)^2)</f>
        <v/>
      </c>
      <c r="M2406" s="27">
        <f>IF(J2406="","",MAX(0,E2406-(J2406+twcdh_off))^2)</f>
        <v/>
      </c>
      <c r="N2406" s="27">
        <f>IF(E2406="","",MAX(0,E2406-swcdh_thr)^2)</f>
        <v/>
      </c>
      <c r="O2406">
        <f>IF(K2406="","",ROUND(E2406-K2406,0))</f>
        <v/>
      </c>
      <c r="P2406">
        <f>IF(O2406="","",IF(O2406&gt;=1,O2406,0))</f>
        <v/>
      </c>
      <c r="Q2406" s="27">
        <f>IF(E2406="","",MAX(0,E2406-22))</f>
        <v/>
      </c>
      <c r="R2406" s="27">
        <f>IF(H2406=1,E2406,"")</f>
        <v/>
      </c>
      <c r="S2406" s="27">
        <f>IF(AND(H2406=1,J2406&lt;&gt;""),E2406-J2406,"")</f>
        <v/>
      </c>
      <c r="T2406">
        <f>IF(G2406="","",MONTH(G2406))</f>
        <v/>
      </c>
    </row>
    <row r="2407">
      <c r="A2407" s="24" t="n">
        <v>2020</v>
      </c>
      <c r="B2407" s="24" t="n">
        <v>4</v>
      </c>
      <c r="C2407" s="24" t="n">
        <v>10</v>
      </c>
      <c r="D2407" s="24" t="n">
        <v>6</v>
      </c>
      <c r="E2407" s="24" t="n">
        <v>4.26</v>
      </c>
      <c r="F2407" s="25">
        <f>IF($E2407="","",DATE(IF($A2407="",nominal_year,$A2407),$B2407,$C2407)+($D2407-IF(LEFT(hour_conv,1)="1",1,0))/24)</f>
        <v/>
      </c>
      <c r="G2407" s="26">
        <f>IF(F2407="","",INT(F2407))</f>
        <v/>
      </c>
      <c r="H2407">
        <f>IF(G2407="","",IF(AND(MONTH(G2407)*100+DAY(G2407)&gt;=season_lo,MONTH(G2407)*100+DAY(G2407)&lt;=season_hi),1,0))</f>
        <v/>
      </c>
      <c r="I2407">
        <f>IF(G2407="","",G2407-first_day+1)</f>
        <v/>
      </c>
      <c r="J2407" s="27">
        <f>IF(I2407="","",INDEX(Daily!$J$2:$J$421,I2407))</f>
        <v/>
      </c>
      <c r="K2407" s="27">
        <f>IF(J2407="","",J2407+cat_offset)</f>
        <v/>
      </c>
      <c r="L2407" s="27">
        <f>IF(J2407="","",MAX(0,E2407-J2407)^2)</f>
        <v/>
      </c>
      <c r="M2407" s="27">
        <f>IF(J2407="","",MAX(0,E2407-(J2407+twcdh_off))^2)</f>
        <v/>
      </c>
      <c r="N2407" s="27">
        <f>IF(E2407="","",MAX(0,E2407-swcdh_thr)^2)</f>
        <v/>
      </c>
      <c r="O2407">
        <f>IF(K2407="","",ROUND(E2407-K2407,0))</f>
        <v/>
      </c>
      <c r="P2407">
        <f>IF(O2407="","",IF(O2407&gt;=1,O2407,0))</f>
        <v/>
      </c>
      <c r="Q2407" s="27">
        <f>IF(E2407="","",MAX(0,E2407-22))</f>
        <v/>
      </c>
      <c r="R2407" s="27">
        <f>IF(H2407=1,E2407,"")</f>
        <v/>
      </c>
      <c r="S2407" s="27">
        <f>IF(AND(H2407=1,J2407&lt;&gt;""),E2407-J2407,"")</f>
        <v/>
      </c>
      <c r="T2407">
        <f>IF(G2407="","",MONTH(G2407))</f>
        <v/>
      </c>
    </row>
    <row r="2408">
      <c r="A2408" s="24" t="n">
        <v>2020</v>
      </c>
      <c r="B2408" s="24" t="n">
        <v>4</v>
      </c>
      <c r="C2408" s="24" t="n">
        <v>10</v>
      </c>
      <c r="D2408" s="24" t="n">
        <v>7</v>
      </c>
      <c r="E2408" s="24" t="n">
        <v>4.96</v>
      </c>
      <c r="F2408" s="25">
        <f>IF($E2408="","",DATE(IF($A2408="",nominal_year,$A2408),$B2408,$C2408)+($D2408-IF(LEFT(hour_conv,1)="1",1,0))/24)</f>
        <v/>
      </c>
      <c r="G2408" s="26">
        <f>IF(F2408="","",INT(F2408))</f>
        <v/>
      </c>
      <c r="H2408">
        <f>IF(G2408="","",IF(AND(MONTH(G2408)*100+DAY(G2408)&gt;=season_lo,MONTH(G2408)*100+DAY(G2408)&lt;=season_hi),1,0))</f>
        <v/>
      </c>
      <c r="I2408">
        <f>IF(G2408="","",G2408-first_day+1)</f>
        <v/>
      </c>
      <c r="J2408" s="27">
        <f>IF(I2408="","",INDEX(Daily!$J$2:$J$421,I2408))</f>
        <v/>
      </c>
      <c r="K2408" s="27">
        <f>IF(J2408="","",J2408+cat_offset)</f>
        <v/>
      </c>
      <c r="L2408" s="27">
        <f>IF(J2408="","",MAX(0,E2408-J2408)^2)</f>
        <v/>
      </c>
      <c r="M2408" s="27">
        <f>IF(J2408="","",MAX(0,E2408-(J2408+twcdh_off))^2)</f>
        <v/>
      </c>
      <c r="N2408" s="27">
        <f>IF(E2408="","",MAX(0,E2408-swcdh_thr)^2)</f>
        <v/>
      </c>
      <c r="O2408">
        <f>IF(K2408="","",ROUND(E2408-K2408,0))</f>
        <v/>
      </c>
      <c r="P2408">
        <f>IF(O2408="","",IF(O2408&gt;=1,O2408,0))</f>
        <v/>
      </c>
      <c r="Q2408" s="27">
        <f>IF(E2408="","",MAX(0,E2408-22))</f>
        <v/>
      </c>
      <c r="R2408" s="27">
        <f>IF(H2408=1,E2408,"")</f>
        <v/>
      </c>
      <c r="S2408" s="27">
        <f>IF(AND(H2408=1,J2408&lt;&gt;""),E2408-J2408,"")</f>
        <v/>
      </c>
      <c r="T2408">
        <f>IF(G2408="","",MONTH(G2408))</f>
        <v/>
      </c>
    </row>
    <row r="2409">
      <c r="A2409" s="24" t="n">
        <v>2020</v>
      </c>
      <c r="B2409" s="24" t="n">
        <v>4</v>
      </c>
      <c r="C2409" s="24" t="n">
        <v>10</v>
      </c>
      <c r="D2409" s="24" t="n">
        <v>8</v>
      </c>
      <c r="E2409" s="24" t="n">
        <v>6.54</v>
      </c>
      <c r="F2409" s="25">
        <f>IF($E2409="","",DATE(IF($A2409="",nominal_year,$A2409),$B2409,$C2409)+($D2409-IF(LEFT(hour_conv,1)="1",1,0))/24)</f>
        <v/>
      </c>
      <c r="G2409" s="26">
        <f>IF(F2409="","",INT(F2409))</f>
        <v/>
      </c>
      <c r="H2409">
        <f>IF(G2409="","",IF(AND(MONTH(G2409)*100+DAY(G2409)&gt;=season_lo,MONTH(G2409)*100+DAY(G2409)&lt;=season_hi),1,0))</f>
        <v/>
      </c>
      <c r="I2409">
        <f>IF(G2409="","",G2409-first_day+1)</f>
        <v/>
      </c>
      <c r="J2409" s="27">
        <f>IF(I2409="","",INDEX(Daily!$J$2:$J$421,I2409))</f>
        <v/>
      </c>
      <c r="K2409" s="27">
        <f>IF(J2409="","",J2409+cat_offset)</f>
        <v/>
      </c>
      <c r="L2409" s="27">
        <f>IF(J2409="","",MAX(0,E2409-J2409)^2)</f>
        <v/>
      </c>
      <c r="M2409" s="27">
        <f>IF(J2409="","",MAX(0,E2409-(J2409+twcdh_off))^2)</f>
        <v/>
      </c>
      <c r="N2409" s="27">
        <f>IF(E2409="","",MAX(0,E2409-swcdh_thr)^2)</f>
        <v/>
      </c>
      <c r="O2409">
        <f>IF(K2409="","",ROUND(E2409-K2409,0))</f>
        <v/>
      </c>
      <c r="P2409">
        <f>IF(O2409="","",IF(O2409&gt;=1,O2409,0))</f>
        <v/>
      </c>
      <c r="Q2409" s="27">
        <f>IF(E2409="","",MAX(0,E2409-22))</f>
        <v/>
      </c>
      <c r="R2409" s="27">
        <f>IF(H2409=1,E2409,"")</f>
        <v/>
      </c>
      <c r="S2409" s="27">
        <f>IF(AND(H2409=1,J2409&lt;&gt;""),E2409-J2409,"")</f>
        <v/>
      </c>
      <c r="T2409">
        <f>IF(G2409="","",MONTH(G2409))</f>
        <v/>
      </c>
    </row>
    <row r="2410">
      <c r="A2410" s="24" t="n">
        <v>2020</v>
      </c>
      <c r="B2410" s="24" t="n">
        <v>4</v>
      </c>
      <c r="C2410" s="24" t="n">
        <v>10</v>
      </c>
      <c r="D2410" s="24" t="n">
        <v>9</v>
      </c>
      <c r="E2410" s="24" t="n">
        <v>7.94</v>
      </c>
      <c r="F2410" s="25">
        <f>IF($E2410="","",DATE(IF($A2410="",nominal_year,$A2410),$B2410,$C2410)+($D2410-IF(LEFT(hour_conv,1)="1",1,0))/24)</f>
        <v/>
      </c>
      <c r="G2410" s="26">
        <f>IF(F2410="","",INT(F2410))</f>
        <v/>
      </c>
      <c r="H2410">
        <f>IF(G2410="","",IF(AND(MONTH(G2410)*100+DAY(G2410)&gt;=season_lo,MONTH(G2410)*100+DAY(G2410)&lt;=season_hi),1,0))</f>
        <v/>
      </c>
      <c r="I2410">
        <f>IF(G2410="","",G2410-first_day+1)</f>
        <v/>
      </c>
      <c r="J2410" s="27">
        <f>IF(I2410="","",INDEX(Daily!$J$2:$J$421,I2410))</f>
        <v/>
      </c>
      <c r="K2410" s="27">
        <f>IF(J2410="","",J2410+cat_offset)</f>
        <v/>
      </c>
      <c r="L2410" s="27">
        <f>IF(J2410="","",MAX(0,E2410-J2410)^2)</f>
        <v/>
      </c>
      <c r="M2410" s="27">
        <f>IF(J2410="","",MAX(0,E2410-(J2410+twcdh_off))^2)</f>
        <v/>
      </c>
      <c r="N2410" s="27">
        <f>IF(E2410="","",MAX(0,E2410-swcdh_thr)^2)</f>
        <v/>
      </c>
      <c r="O2410">
        <f>IF(K2410="","",ROUND(E2410-K2410,0))</f>
        <v/>
      </c>
      <c r="P2410">
        <f>IF(O2410="","",IF(O2410&gt;=1,O2410,0))</f>
        <v/>
      </c>
      <c r="Q2410" s="27">
        <f>IF(E2410="","",MAX(0,E2410-22))</f>
        <v/>
      </c>
      <c r="R2410" s="27">
        <f>IF(H2410=1,E2410,"")</f>
        <v/>
      </c>
      <c r="S2410" s="27">
        <f>IF(AND(H2410=1,J2410&lt;&gt;""),E2410-J2410,"")</f>
        <v/>
      </c>
      <c r="T2410">
        <f>IF(G2410="","",MONTH(G2410))</f>
        <v/>
      </c>
    </row>
    <row r="2411">
      <c r="A2411" s="24" t="n">
        <v>2020</v>
      </c>
      <c r="B2411" s="24" t="n">
        <v>4</v>
      </c>
      <c r="C2411" s="24" t="n">
        <v>10</v>
      </c>
      <c r="D2411" s="24" t="n">
        <v>10</v>
      </c>
      <c r="E2411" s="24" t="n">
        <v>8.039999999999999</v>
      </c>
      <c r="F2411" s="25">
        <f>IF($E2411="","",DATE(IF($A2411="",nominal_year,$A2411),$B2411,$C2411)+($D2411-IF(LEFT(hour_conv,1)="1",1,0))/24)</f>
        <v/>
      </c>
      <c r="G2411" s="26">
        <f>IF(F2411="","",INT(F2411))</f>
        <v/>
      </c>
      <c r="H2411">
        <f>IF(G2411="","",IF(AND(MONTH(G2411)*100+DAY(G2411)&gt;=season_lo,MONTH(G2411)*100+DAY(G2411)&lt;=season_hi),1,0))</f>
        <v/>
      </c>
      <c r="I2411">
        <f>IF(G2411="","",G2411-first_day+1)</f>
        <v/>
      </c>
      <c r="J2411" s="27">
        <f>IF(I2411="","",INDEX(Daily!$J$2:$J$421,I2411))</f>
        <v/>
      </c>
      <c r="K2411" s="27">
        <f>IF(J2411="","",J2411+cat_offset)</f>
        <v/>
      </c>
      <c r="L2411" s="27">
        <f>IF(J2411="","",MAX(0,E2411-J2411)^2)</f>
        <v/>
      </c>
      <c r="M2411" s="27">
        <f>IF(J2411="","",MAX(0,E2411-(J2411+twcdh_off))^2)</f>
        <v/>
      </c>
      <c r="N2411" s="27">
        <f>IF(E2411="","",MAX(0,E2411-swcdh_thr)^2)</f>
        <v/>
      </c>
      <c r="O2411">
        <f>IF(K2411="","",ROUND(E2411-K2411,0))</f>
        <v/>
      </c>
      <c r="P2411">
        <f>IF(O2411="","",IF(O2411&gt;=1,O2411,0))</f>
        <v/>
      </c>
      <c r="Q2411" s="27">
        <f>IF(E2411="","",MAX(0,E2411-22))</f>
        <v/>
      </c>
      <c r="R2411" s="27">
        <f>IF(H2411=1,E2411,"")</f>
        <v/>
      </c>
      <c r="S2411" s="27">
        <f>IF(AND(H2411=1,J2411&lt;&gt;""),E2411-J2411,"")</f>
        <v/>
      </c>
      <c r="T2411">
        <f>IF(G2411="","",MONTH(G2411))</f>
        <v/>
      </c>
    </row>
    <row r="2412">
      <c r="A2412" s="24" t="n">
        <v>2020</v>
      </c>
      <c r="B2412" s="24" t="n">
        <v>4</v>
      </c>
      <c r="C2412" s="24" t="n">
        <v>10</v>
      </c>
      <c r="D2412" s="24" t="n">
        <v>11</v>
      </c>
      <c r="E2412" s="24" t="n">
        <v>8.66</v>
      </c>
      <c r="F2412" s="25">
        <f>IF($E2412="","",DATE(IF($A2412="",nominal_year,$A2412),$B2412,$C2412)+($D2412-IF(LEFT(hour_conv,1)="1",1,0))/24)</f>
        <v/>
      </c>
      <c r="G2412" s="26">
        <f>IF(F2412="","",INT(F2412))</f>
        <v/>
      </c>
      <c r="H2412">
        <f>IF(G2412="","",IF(AND(MONTH(G2412)*100+DAY(G2412)&gt;=season_lo,MONTH(G2412)*100+DAY(G2412)&lt;=season_hi),1,0))</f>
        <v/>
      </c>
      <c r="I2412">
        <f>IF(G2412="","",G2412-first_day+1)</f>
        <v/>
      </c>
      <c r="J2412" s="27">
        <f>IF(I2412="","",INDEX(Daily!$J$2:$J$421,I2412))</f>
        <v/>
      </c>
      <c r="K2412" s="27">
        <f>IF(J2412="","",J2412+cat_offset)</f>
        <v/>
      </c>
      <c r="L2412" s="27">
        <f>IF(J2412="","",MAX(0,E2412-J2412)^2)</f>
        <v/>
      </c>
      <c r="M2412" s="27">
        <f>IF(J2412="","",MAX(0,E2412-(J2412+twcdh_off))^2)</f>
        <v/>
      </c>
      <c r="N2412" s="27">
        <f>IF(E2412="","",MAX(0,E2412-swcdh_thr)^2)</f>
        <v/>
      </c>
      <c r="O2412">
        <f>IF(K2412="","",ROUND(E2412-K2412,0))</f>
        <v/>
      </c>
      <c r="P2412">
        <f>IF(O2412="","",IF(O2412&gt;=1,O2412,0))</f>
        <v/>
      </c>
      <c r="Q2412" s="27">
        <f>IF(E2412="","",MAX(0,E2412-22))</f>
        <v/>
      </c>
      <c r="R2412" s="27">
        <f>IF(H2412=1,E2412,"")</f>
        <v/>
      </c>
      <c r="S2412" s="27">
        <f>IF(AND(H2412=1,J2412&lt;&gt;""),E2412-J2412,"")</f>
        <v/>
      </c>
      <c r="T2412">
        <f>IF(G2412="","",MONTH(G2412))</f>
        <v/>
      </c>
    </row>
    <row r="2413">
      <c r="A2413" s="24" t="n">
        <v>2020</v>
      </c>
      <c r="B2413" s="24" t="n">
        <v>4</v>
      </c>
      <c r="C2413" s="24" t="n">
        <v>10</v>
      </c>
      <c r="D2413" s="24" t="n">
        <v>12</v>
      </c>
      <c r="E2413" s="24" t="n">
        <v>10.22</v>
      </c>
      <c r="F2413" s="25">
        <f>IF($E2413="","",DATE(IF($A2413="",nominal_year,$A2413),$B2413,$C2413)+($D2413-IF(LEFT(hour_conv,1)="1",1,0))/24)</f>
        <v/>
      </c>
      <c r="G2413" s="26">
        <f>IF(F2413="","",INT(F2413))</f>
        <v/>
      </c>
      <c r="H2413">
        <f>IF(G2413="","",IF(AND(MONTH(G2413)*100+DAY(G2413)&gt;=season_lo,MONTH(G2413)*100+DAY(G2413)&lt;=season_hi),1,0))</f>
        <v/>
      </c>
      <c r="I2413">
        <f>IF(G2413="","",G2413-first_day+1)</f>
        <v/>
      </c>
      <c r="J2413" s="27">
        <f>IF(I2413="","",INDEX(Daily!$J$2:$J$421,I2413))</f>
        <v/>
      </c>
      <c r="K2413" s="27">
        <f>IF(J2413="","",J2413+cat_offset)</f>
        <v/>
      </c>
      <c r="L2413" s="27">
        <f>IF(J2413="","",MAX(0,E2413-J2413)^2)</f>
        <v/>
      </c>
      <c r="M2413" s="27">
        <f>IF(J2413="","",MAX(0,E2413-(J2413+twcdh_off))^2)</f>
        <v/>
      </c>
      <c r="N2413" s="27">
        <f>IF(E2413="","",MAX(0,E2413-swcdh_thr)^2)</f>
        <v/>
      </c>
      <c r="O2413">
        <f>IF(K2413="","",ROUND(E2413-K2413,0))</f>
        <v/>
      </c>
      <c r="P2413">
        <f>IF(O2413="","",IF(O2413&gt;=1,O2413,0))</f>
        <v/>
      </c>
      <c r="Q2413" s="27">
        <f>IF(E2413="","",MAX(0,E2413-22))</f>
        <v/>
      </c>
      <c r="R2413" s="27">
        <f>IF(H2413=1,E2413,"")</f>
        <v/>
      </c>
      <c r="S2413" s="27">
        <f>IF(AND(H2413=1,J2413&lt;&gt;""),E2413-J2413,"")</f>
        <v/>
      </c>
      <c r="T2413">
        <f>IF(G2413="","",MONTH(G2413))</f>
        <v/>
      </c>
    </row>
    <row r="2414">
      <c r="A2414" s="24" t="n">
        <v>2020</v>
      </c>
      <c r="B2414" s="24" t="n">
        <v>4</v>
      </c>
      <c r="C2414" s="24" t="n">
        <v>10</v>
      </c>
      <c r="D2414" s="24" t="n">
        <v>13</v>
      </c>
      <c r="E2414" s="24" t="n">
        <v>11.35</v>
      </c>
      <c r="F2414" s="25">
        <f>IF($E2414="","",DATE(IF($A2414="",nominal_year,$A2414),$B2414,$C2414)+($D2414-IF(LEFT(hour_conv,1)="1",1,0))/24)</f>
        <v/>
      </c>
      <c r="G2414" s="26">
        <f>IF(F2414="","",INT(F2414))</f>
        <v/>
      </c>
      <c r="H2414">
        <f>IF(G2414="","",IF(AND(MONTH(G2414)*100+DAY(G2414)&gt;=season_lo,MONTH(G2414)*100+DAY(G2414)&lt;=season_hi),1,0))</f>
        <v/>
      </c>
      <c r="I2414">
        <f>IF(G2414="","",G2414-first_day+1)</f>
        <v/>
      </c>
      <c r="J2414" s="27">
        <f>IF(I2414="","",INDEX(Daily!$J$2:$J$421,I2414))</f>
        <v/>
      </c>
      <c r="K2414" s="27">
        <f>IF(J2414="","",J2414+cat_offset)</f>
        <v/>
      </c>
      <c r="L2414" s="27">
        <f>IF(J2414="","",MAX(0,E2414-J2414)^2)</f>
        <v/>
      </c>
      <c r="M2414" s="27">
        <f>IF(J2414="","",MAX(0,E2414-(J2414+twcdh_off))^2)</f>
        <v/>
      </c>
      <c r="N2414" s="27">
        <f>IF(E2414="","",MAX(0,E2414-swcdh_thr)^2)</f>
        <v/>
      </c>
      <c r="O2414">
        <f>IF(K2414="","",ROUND(E2414-K2414,0))</f>
        <v/>
      </c>
      <c r="P2414">
        <f>IF(O2414="","",IF(O2414&gt;=1,O2414,0))</f>
        <v/>
      </c>
      <c r="Q2414" s="27">
        <f>IF(E2414="","",MAX(0,E2414-22))</f>
        <v/>
      </c>
      <c r="R2414" s="27">
        <f>IF(H2414=1,E2414,"")</f>
        <v/>
      </c>
      <c r="S2414" s="27">
        <f>IF(AND(H2414=1,J2414&lt;&gt;""),E2414-J2414,"")</f>
        <v/>
      </c>
      <c r="T2414">
        <f>IF(G2414="","",MONTH(G2414))</f>
        <v/>
      </c>
    </row>
    <row r="2415">
      <c r="A2415" s="24" t="n">
        <v>2020</v>
      </c>
      <c r="B2415" s="24" t="n">
        <v>4</v>
      </c>
      <c r="C2415" s="24" t="n">
        <v>10</v>
      </c>
      <c r="D2415" s="24" t="n">
        <v>14</v>
      </c>
      <c r="E2415" s="24" t="n">
        <v>12.44</v>
      </c>
      <c r="F2415" s="25">
        <f>IF($E2415="","",DATE(IF($A2415="",nominal_year,$A2415),$B2415,$C2415)+($D2415-IF(LEFT(hour_conv,1)="1",1,0))/24)</f>
        <v/>
      </c>
      <c r="G2415" s="26">
        <f>IF(F2415="","",INT(F2415))</f>
        <v/>
      </c>
      <c r="H2415">
        <f>IF(G2415="","",IF(AND(MONTH(G2415)*100+DAY(G2415)&gt;=season_lo,MONTH(G2415)*100+DAY(G2415)&lt;=season_hi),1,0))</f>
        <v/>
      </c>
      <c r="I2415">
        <f>IF(G2415="","",G2415-first_day+1)</f>
        <v/>
      </c>
      <c r="J2415" s="27">
        <f>IF(I2415="","",INDEX(Daily!$J$2:$J$421,I2415))</f>
        <v/>
      </c>
      <c r="K2415" s="27">
        <f>IF(J2415="","",J2415+cat_offset)</f>
        <v/>
      </c>
      <c r="L2415" s="27">
        <f>IF(J2415="","",MAX(0,E2415-J2415)^2)</f>
        <v/>
      </c>
      <c r="M2415" s="27">
        <f>IF(J2415="","",MAX(0,E2415-(J2415+twcdh_off))^2)</f>
        <v/>
      </c>
      <c r="N2415" s="27">
        <f>IF(E2415="","",MAX(0,E2415-swcdh_thr)^2)</f>
        <v/>
      </c>
      <c r="O2415">
        <f>IF(K2415="","",ROUND(E2415-K2415,0))</f>
        <v/>
      </c>
      <c r="P2415">
        <f>IF(O2415="","",IF(O2415&gt;=1,O2415,0))</f>
        <v/>
      </c>
      <c r="Q2415" s="27">
        <f>IF(E2415="","",MAX(0,E2415-22))</f>
        <v/>
      </c>
      <c r="R2415" s="27">
        <f>IF(H2415=1,E2415,"")</f>
        <v/>
      </c>
      <c r="S2415" s="27">
        <f>IF(AND(H2415=1,J2415&lt;&gt;""),E2415-J2415,"")</f>
        <v/>
      </c>
      <c r="T2415">
        <f>IF(G2415="","",MONTH(G2415))</f>
        <v/>
      </c>
    </row>
    <row r="2416">
      <c r="A2416" s="24" t="n">
        <v>2020</v>
      </c>
      <c r="B2416" s="24" t="n">
        <v>4</v>
      </c>
      <c r="C2416" s="24" t="n">
        <v>10</v>
      </c>
      <c r="D2416" s="24" t="n">
        <v>15</v>
      </c>
      <c r="E2416" s="24" t="n">
        <v>13.2</v>
      </c>
      <c r="F2416" s="25">
        <f>IF($E2416="","",DATE(IF($A2416="",nominal_year,$A2416),$B2416,$C2416)+($D2416-IF(LEFT(hour_conv,1)="1",1,0))/24)</f>
        <v/>
      </c>
      <c r="G2416" s="26">
        <f>IF(F2416="","",INT(F2416))</f>
        <v/>
      </c>
      <c r="H2416">
        <f>IF(G2416="","",IF(AND(MONTH(G2416)*100+DAY(G2416)&gt;=season_lo,MONTH(G2416)*100+DAY(G2416)&lt;=season_hi),1,0))</f>
        <v/>
      </c>
      <c r="I2416">
        <f>IF(G2416="","",G2416-first_day+1)</f>
        <v/>
      </c>
      <c r="J2416" s="27">
        <f>IF(I2416="","",INDEX(Daily!$J$2:$J$421,I2416))</f>
        <v/>
      </c>
      <c r="K2416" s="27">
        <f>IF(J2416="","",J2416+cat_offset)</f>
        <v/>
      </c>
      <c r="L2416" s="27">
        <f>IF(J2416="","",MAX(0,E2416-J2416)^2)</f>
        <v/>
      </c>
      <c r="M2416" s="27">
        <f>IF(J2416="","",MAX(0,E2416-(J2416+twcdh_off))^2)</f>
        <v/>
      </c>
      <c r="N2416" s="27">
        <f>IF(E2416="","",MAX(0,E2416-swcdh_thr)^2)</f>
        <v/>
      </c>
      <c r="O2416">
        <f>IF(K2416="","",ROUND(E2416-K2416,0))</f>
        <v/>
      </c>
      <c r="P2416">
        <f>IF(O2416="","",IF(O2416&gt;=1,O2416,0))</f>
        <v/>
      </c>
      <c r="Q2416" s="27">
        <f>IF(E2416="","",MAX(0,E2416-22))</f>
        <v/>
      </c>
      <c r="R2416" s="27">
        <f>IF(H2416=1,E2416,"")</f>
        <v/>
      </c>
      <c r="S2416" s="27">
        <f>IF(AND(H2416=1,J2416&lt;&gt;""),E2416-J2416,"")</f>
        <v/>
      </c>
      <c r="T2416">
        <f>IF(G2416="","",MONTH(G2416))</f>
        <v/>
      </c>
    </row>
    <row r="2417">
      <c r="A2417" s="24" t="n">
        <v>2020</v>
      </c>
      <c r="B2417" s="24" t="n">
        <v>4</v>
      </c>
      <c r="C2417" s="24" t="n">
        <v>10</v>
      </c>
      <c r="D2417" s="24" t="n">
        <v>16</v>
      </c>
      <c r="E2417" s="24" t="n">
        <v>13.06</v>
      </c>
      <c r="F2417" s="25">
        <f>IF($E2417="","",DATE(IF($A2417="",nominal_year,$A2417),$B2417,$C2417)+($D2417-IF(LEFT(hour_conv,1)="1",1,0))/24)</f>
        <v/>
      </c>
      <c r="G2417" s="26">
        <f>IF(F2417="","",INT(F2417))</f>
        <v/>
      </c>
      <c r="H2417">
        <f>IF(G2417="","",IF(AND(MONTH(G2417)*100+DAY(G2417)&gt;=season_lo,MONTH(G2417)*100+DAY(G2417)&lt;=season_hi),1,0))</f>
        <v/>
      </c>
      <c r="I2417">
        <f>IF(G2417="","",G2417-first_day+1)</f>
        <v/>
      </c>
      <c r="J2417" s="27">
        <f>IF(I2417="","",INDEX(Daily!$J$2:$J$421,I2417))</f>
        <v/>
      </c>
      <c r="K2417" s="27">
        <f>IF(J2417="","",J2417+cat_offset)</f>
        <v/>
      </c>
      <c r="L2417" s="27">
        <f>IF(J2417="","",MAX(0,E2417-J2417)^2)</f>
        <v/>
      </c>
      <c r="M2417" s="27">
        <f>IF(J2417="","",MAX(0,E2417-(J2417+twcdh_off))^2)</f>
        <v/>
      </c>
      <c r="N2417" s="27">
        <f>IF(E2417="","",MAX(0,E2417-swcdh_thr)^2)</f>
        <v/>
      </c>
      <c r="O2417">
        <f>IF(K2417="","",ROUND(E2417-K2417,0))</f>
        <v/>
      </c>
      <c r="P2417">
        <f>IF(O2417="","",IF(O2417&gt;=1,O2417,0))</f>
        <v/>
      </c>
      <c r="Q2417" s="27">
        <f>IF(E2417="","",MAX(0,E2417-22))</f>
        <v/>
      </c>
      <c r="R2417" s="27">
        <f>IF(H2417=1,E2417,"")</f>
        <v/>
      </c>
      <c r="S2417" s="27">
        <f>IF(AND(H2417=1,J2417&lt;&gt;""),E2417-J2417,"")</f>
        <v/>
      </c>
      <c r="T2417">
        <f>IF(G2417="","",MONTH(G2417))</f>
        <v/>
      </c>
    </row>
    <row r="2418">
      <c r="A2418" s="24" t="n">
        <v>2020</v>
      </c>
      <c r="B2418" s="24" t="n">
        <v>4</v>
      </c>
      <c r="C2418" s="24" t="n">
        <v>10</v>
      </c>
      <c r="D2418" s="24" t="n">
        <v>17</v>
      </c>
      <c r="E2418" s="24" t="n">
        <v>12.69</v>
      </c>
      <c r="F2418" s="25">
        <f>IF($E2418="","",DATE(IF($A2418="",nominal_year,$A2418),$B2418,$C2418)+($D2418-IF(LEFT(hour_conv,1)="1",1,0))/24)</f>
        <v/>
      </c>
      <c r="G2418" s="26">
        <f>IF(F2418="","",INT(F2418))</f>
        <v/>
      </c>
      <c r="H2418">
        <f>IF(G2418="","",IF(AND(MONTH(G2418)*100+DAY(G2418)&gt;=season_lo,MONTH(G2418)*100+DAY(G2418)&lt;=season_hi),1,0))</f>
        <v/>
      </c>
      <c r="I2418">
        <f>IF(G2418="","",G2418-first_day+1)</f>
        <v/>
      </c>
      <c r="J2418" s="27">
        <f>IF(I2418="","",INDEX(Daily!$J$2:$J$421,I2418))</f>
        <v/>
      </c>
      <c r="K2418" s="27">
        <f>IF(J2418="","",J2418+cat_offset)</f>
        <v/>
      </c>
      <c r="L2418" s="27">
        <f>IF(J2418="","",MAX(0,E2418-J2418)^2)</f>
        <v/>
      </c>
      <c r="M2418" s="27">
        <f>IF(J2418="","",MAX(0,E2418-(J2418+twcdh_off))^2)</f>
        <v/>
      </c>
      <c r="N2418" s="27">
        <f>IF(E2418="","",MAX(0,E2418-swcdh_thr)^2)</f>
        <v/>
      </c>
      <c r="O2418">
        <f>IF(K2418="","",ROUND(E2418-K2418,0))</f>
        <v/>
      </c>
      <c r="P2418">
        <f>IF(O2418="","",IF(O2418&gt;=1,O2418,0))</f>
        <v/>
      </c>
      <c r="Q2418" s="27">
        <f>IF(E2418="","",MAX(0,E2418-22))</f>
        <v/>
      </c>
      <c r="R2418" s="27">
        <f>IF(H2418=1,E2418,"")</f>
        <v/>
      </c>
      <c r="S2418" s="27">
        <f>IF(AND(H2418=1,J2418&lt;&gt;""),E2418-J2418,"")</f>
        <v/>
      </c>
      <c r="T2418">
        <f>IF(G2418="","",MONTH(G2418))</f>
        <v/>
      </c>
    </row>
    <row r="2419">
      <c r="A2419" s="24" t="n">
        <v>2020</v>
      </c>
      <c r="B2419" s="24" t="n">
        <v>4</v>
      </c>
      <c r="C2419" s="24" t="n">
        <v>10</v>
      </c>
      <c r="D2419" s="24" t="n">
        <v>18</v>
      </c>
      <c r="E2419" s="24" t="n">
        <v>12.58</v>
      </c>
      <c r="F2419" s="25">
        <f>IF($E2419="","",DATE(IF($A2419="",nominal_year,$A2419),$B2419,$C2419)+($D2419-IF(LEFT(hour_conv,1)="1",1,0))/24)</f>
        <v/>
      </c>
      <c r="G2419" s="26">
        <f>IF(F2419="","",INT(F2419))</f>
        <v/>
      </c>
      <c r="H2419">
        <f>IF(G2419="","",IF(AND(MONTH(G2419)*100+DAY(G2419)&gt;=season_lo,MONTH(G2419)*100+DAY(G2419)&lt;=season_hi),1,0))</f>
        <v/>
      </c>
      <c r="I2419">
        <f>IF(G2419="","",G2419-first_day+1)</f>
        <v/>
      </c>
      <c r="J2419" s="27">
        <f>IF(I2419="","",INDEX(Daily!$J$2:$J$421,I2419))</f>
        <v/>
      </c>
      <c r="K2419" s="27">
        <f>IF(J2419="","",J2419+cat_offset)</f>
        <v/>
      </c>
      <c r="L2419" s="27">
        <f>IF(J2419="","",MAX(0,E2419-J2419)^2)</f>
        <v/>
      </c>
      <c r="M2419" s="27">
        <f>IF(J2419="","",MAX(0,E2419-(J2419+twcdh_off))^2)</f>
        <v/>
      </c>
      <c r="N2419" s="27">
        <f>IF(E2419="","",MAX(0,E2419-swcdh_thr)^2)</f>
        <v/>
      </c>
      <c r="O2419">
        <f>IF(K2419="","",ROUND(E2419-K2419,0))</f>
        <v/>
      </c>
      <c r="P2419">
        <f>IF(O2419="","",IF(O2419&gt;=1,O2419,0))</f>
        <v/>
      </c>
      <c r="Q2419" s="27">
        <f>IF(E2419="","",MAX(0,E2419-22))</f>
        <v/>
      </c>
      <c r="R2419" s="27">
        <f>IF(H2419=1,E2419,"")</f>
        <v/>
      </c>
      <c r="S2419" s="27">
        <f>IF(AND(H2419=1,J2419&lt;&gt;""),E2419-J2419,"")</f>
        <v/>
      </c>
      <c r="T2419">
        <f>IF(G2419="","",MONTH(G2419))</f>
        <v/>
      </c>
    </row>
    <row r="2420">
      <c r="A2420" s="24" t="n">
        <v>2020</v>
      </c>
      <c r="B2420" s="24" t="n">
        <v>4</v>
      </c>
      <c r="C2420" s="24" t="n">
        <v>10</v>
      </c>
      <c r="D2420" s="24" t="n">
        <v>19</v>
      </c>
      <c r="E2420" s="24" t="n">
        <v>11.41</v>
      </c>
      <c r="F2420" s="25">
        <f>IF($E2420="","",DATE(IF($A2420="",nominal_year,$A2420),$B2420,$C2420)+($D2420-IF(LEFT(hour_conv,1)="1",1,0))/24)</f>
        <v/>
      </c>
      <c r="G2420" s="26">
        <f>IF(F2420="","",INT(F2420))</f>
        <v/>
      </c>
      <c r="H2420">
        <f>IF(G2420="","",IF(AND(MONTH(G2420)*100+DAY(G2420)&gt;=season_lo,MONTH(G2420)*100+DAY(G2420)&lt;=season_hi),1,0))</f>
        <v/>
      </c>
      <c r="I2420">
        <f>IF(G2420="","",G2420-first_day+1)</f>
        <v/>
      </c>
      <c r="J2420" s="27">
        <f>IF(I2420="","",INDEX(Daily!$J$2:$J$421,I2420))</f>
        <v/>
      </c>
      <c r="K2420" s="27">
        <f>IF(J2420="","",J2420+cat_offset)</f>
        <v/>
      </c>
      <c r="L2420" s="27">
        <f>IF(J2420="","",MAX(0,E2420-J2420)^2)</f>
        <v/>
      </c>
      <c r="M2420" s="27">
        <f>IF(J2420="","",MAX(0,E2420-(J2420+twcdh_off))^2)</f>
        <v/>
      </c>
      <c r="N2420" s="27">
        <f>IF(E2420="","",MAX(0,E2420-swcdh_thr)^2)</f>
        <v/>
      </c>
      <c r="O2420">
        <f>IF(K2420="","",ROUND(E2420-K2420,0))</f>
        <v/>
      </c>
      <c r="P2420">
        <f>IF(O2420="","",IF(O2420&gt;=1,O2420,0))</f>
        <v/>
      </c>
      <c r="Q2420" s="27">
        <f>IF(E2420="","",MAX(0,E2420-22))</f>
        <v/>
      </c>
      <c r="R2420" s="27">
        <f>IF(H2420=1,E2420,"")</f>
        <v/>
      </c>
      <c r="S2420" s="27">
        <f>IF(AND(H2420=1,J2420&lt;&gt;""),E2420-J2420,"")</f>
        <v/>
      </c>
      <c r="T2420">
        <f>IF(G2420="","",MONTH(G2420))</f>
        <v/>
      </c>
    </row>
    <row r="2421">
      <c r="A2421" s="24" t="n">
        <v>2020</v>
      </c>
      <c r="B2421" s="24" t="n">
        <v>4</v>
      </c>
      <c r="C2421" s="24" t="n">
        <v>10</v>
      </c>
      <c r="D2421" s="24" t="n">
        <v>20</v>
      </c>
      <c r="E2421" s="24" t="n">
        <v>10.83</v>
      </c>
      <c r="F2421" s="25">
        <f>IF($E2421="","",DATE(IF($A2421="",nominal_year,$A2421),$B2421,$C2421)+($D2421-IF(LEFT(hour_conv,1)="1",1,0))/24)</f>
        <v/>
      </c>
      <c r="G2421" s="26">
        <f>IF(F2421="","",INT(F2421))</f>
        <v/>
      </c>
      <c r="H2421">
        <f>IF(G2421="","",IF(AND(MONTH(G2421)*100+DAY(G2421)&gt;=season_lo,MONTH(G2421)*100+DAY(G2421)&lt;=season_hi),1,0))</f>
        <v/>
      </c>
      <c r="I2421">
        <f>IF(G2421="","",G2421-first_day+1)</f>
        <v/>
      </c>
      <c r="J2421" s="27">
        <f>IF(I2421="","",INDEX(Daily!$J$2:$J$421,I2421))</f>
        <v/>
      </c>
      <c r="K2421" s="27">
        <f>IF(J2421="","",J2421+cat_offset)</f>
        <v/>
      </c>
      <c r="L2421" s="27">
        <f>IF(J2421="","",MAX(0,E2421-J2421)^2)</f>
        <v/>
      </c>
      <c r="M2421" s="27">
        <f>IF(J2421="","",MAX(0,E2421-(J2421+twcdh_off))^2)</f>
        <v/>
      </c>
      <c r="N2421" s="27">
        <f>IF(E2421="","",MAX(0,E2421-swcdh_thr)^2)</f>
        <v/>
      </c>
      <c r="O2421">
        <f>IF(K2421="","",ROUND(E2421-K2421,0))</f>
        <v/>
      </c>
      <c r="P2421">
        <f>IF(O2421="","",IF(O2421&gt;=1,O2421,0))</f>
        <v/>
      </c>
      <c r="Q2421" s="27">
        <f>IF(E2421="","",MAX(0,E2421-22))</f>
        <v/>
      </c>
      <c r="R2421" s="27">
        <f>IF(H2421=1,E2421,"")</f>
        <v/>
      </c>
      <c r="S2421" s="27">
        <f>IF(AND(H2421=1,J2421&lt;&gt;""),E2421-J2421,"")</f>
        <v/>
      </c>
      <c r="T2421">
        <f>IF(G2421="","",MONTH(G2421))</f>
        <v/>
      </c>
    </row>
    <row r="2422">
      <c r="A2422" s="24" t="n">
        <v>2020</v>
      </c>
      <c r="B2422" s="24" t="n">
        <v>4</v>
      </c>
      <c r="C2422" s="24" t="n">
        <v>10</v>
      </c>
      <c r="D2422" s="24" t="n">
        <v>21</v>
      </c>
      <c r="E2422" s="24" t="n">
        <v>9.49</v>
      </c>
      <c r="F2422" s="25">
        <f>IF($E2422="","",DATE(IF($A2422="",nominal_year,$A2422),$B2422,$C2422)+($D2422-IF(LEFT(hour_conv,1)="1",1,0))/24)</f>
        <v/>
      </c>
      <c r="G2422" s="26">
        <f>IF(F2422="","",INT(F2422))</f>
        <v/>
      </c>
      <c r="H2422">
        <f>IF(G2422="","",IF(AND(MONTH(G2422)*100+DAY(G2422)&gt;=season_lo,MONTH(G2422)*100+DAY(G2422)&lt;=season_hi),1,0))</f>
        <v/>
      </c>
      <c r="I2422">
        <f>IF(G2422="","",G2422-first_day+1)</f>
        <v/>
      </c>
      <c r="J2422" s="27">
        <f>IF(I2422="","",INDEX(Daily!$J$2:$J$421,I2422))</f>
        <v/>
      </c>
      <c r="K2422" s="27">
        <f>IF(J2422="","",J2422+cat_offset)</f>
        <v/>
      </c>
      <c r="L2422" s="27">
        <f>IF(J2422="","",MAX(0,E2422-J2422)^2)</f>
        <v/>
      </c>
      <c r="M2422" s="27">
        <f>IF(J2422="","",MAX(0,E2422-(J2422+twcdh_off))^2)</f>
        <v/>
      </c>
      <c r="N2422" s="27">
        <f>IF(E2422="","",MAX(0,E2422-swcdh_thr)^2)</f>
        <v/>
      </c>
      <c r="O2422">
        <f>IF(K2422="","",ROUND(E2422-K2422,0))</f>
        <v/>
      </c>
      <c r="P2422">
        <f>IF(O2422="","",IF(O2422&gt;=1,O2422,0))</f>
        <v/>
      </c>
      <c r="Q2422" s="27">
        <f>IF(E2422="","",MAX(0,E2422-22))</f>
        <v/>
      </c>
      <c r="R2422" s="27">
        <f>IF(H2422=1,E2422,"")</f>
        <v/>
      </c>
      <c r="S2422" s="27">
        <f>IF(AND(H2422=1,J2422&lt;&gt;""),E2422-J2422,"")</f>
        <v/>
      </c>
      <c r="T2422">
        <f>IF(G2422="","",MONTH(G2422))</f>
        <v/>
      </c>
    </row>
    <row r="2423">
      <c r="A2423" s="24" t="n">
        <v>2020</v>
      </c>
      <c r="B2423" s="24" t="n">
        <v>4</v>
      </c>
      <c r="C2423" s="24" t="n">
        <v>10</v>
      </c>
      <c r="D2423" s="24" t="n">
        <v>22</v>
      </c>
      <c r="E2423" s="24" t="n">
        <v>9.640000000000001</v>
      </c>
      <c r="F2423" s="25">
        <f>IF($E2423="","",DATE(IF($A2423="",nominal_year,$A2423),$B2423,$C2423)+($D2423-IF(LEFT(hour_conv,1)="1",1,0))/24)</f>
        <v/>
      </c>
      <c r="G2423" s="26">
        <f>IF(F2423="","",INT(F2423))</f>
        <v/>
      </c>
      <c r="H2423">
        <f>IF(G2423="","",IF(AND(MONTH(G2423)*100+DAY(G2423)&gt;=season_lo,MONTH(G2423)*100+DAY(G2423)&lt;=season_hi),1,0))</f>
        <v/>
      </c>
      <c r="I2423">
        <f>IF(G2423="","",G2423-first_day+1)</f>
        <v/>
      </c>
      <c r="J2423" s="27">
        <f>IF(I2423="","",INDEX(Daily!$J$2:$J$421,I2423))</f>
        <v/>
      </c>
      <c r="K2423" s="27">
        <f>IF(J2423="","",J2423+cat_offset)</f>
        <v/>
      </c>
      <c r="L2423" s="27">
        <f>IF(J2423="","",MAX(0,E2423-J2423)^2)</f>
        <v/>
      </c>
      <c r="M2423" s="27">
        <f>IF(J2423="","",MAX(0,E2423-(J2423+twcdh_off))^2)</f>
        <v/>
      </c>
      <c r="N2423" s="27">
        <f>IF(E2423="","",MAX(0,E2423-swcdh_thr)^2)</f>
        <v/>
      </c>
      <c r="O2423">
        <f>IF(K2423="","",ROUND(E2423-K2423,0))</f>
        <v/>
      </c>
      <c r="P2423">
        <f>IF(O2423="","",IF(O2423&gt;=1,O2423,0))</f>
        <v/>
      </c>
      <c r="Q2423" s="27">
        <f>IF(E2423="","",MAX(0,E2423-22))</f>
        <v/>
      </c>
      <c r="R2423" s="27">
        <f>IF(H2423=1,E2423,"")</f>
        <v/>
      </c>
      <c r="S2423" s="27">
        <f>IF(AND(H2423=1,J2423&lt;&gt;""),E2423-J2423,"")</f>
        <v/>
      </c>
      <c r="T2423">
        <f>IF(G2423="","",MONTH(G2423))</f>
        <v/>
      </c>
    </row>
    <row r="2424">
      <c r="A2424" s="24" t="n">
        <v>2020</v>
      </c>
      <c r="B2424" s="24" t="n">
        <v>4</v>
      </c>
      <c r="C2424" s="24" t="n">
        <v>10</v>
      </c>
      <c r="D2424" s="24" t="n">
        <v>23</v>
      </c>
      <c r="E2424" s="24" t="n">
        <v>7.71</v>
      </c>
      <c r="F2424" s="25">
        <f>IF($E2424="","",DATE(IF($A2424="",nominal_year,$A2424),$B2424,$C2424)+($D2424-IF(LEFT(hour_conv,1)="1",1,0))/24)</f>
        <v/>
      </c>
      <c r="G2424" s="26">
        <f>IF(F2424="","",INT(F2424))</f>
        <v/>
      </c>
      <c r="H2424">
        <f>IF(G2424="","",IF(AND(MONTH(G2424)*100+DAY(G2424)&gt;=season_lo,MONTH(G2424)*100+DAY(G2424)&lt;=season_hi),1,0))</f>
        <v/>
      </c>
      <c r="I2424">
        <f>IF(G2424="","",G2424-first_day+1)</f>
        <v/>
      </c>
      <c r="J2424" s="27">
        <f>IF(I2424="","",INDEX(Daily!$J$2:$J$421,I2424))</f>
        <v/>
      </c>
      <c r="K2424" s="27">
        <f>IF(J2424="","",J2424+cat_offset)</f>
        <v/>
      </c>
      <c r="L2424" s="27">
        <f>IF(J2424="","",MAX(0,E2424-J2424)^2)</f>
        <v/>
      </c>
      <c r="M2424" s="27">
        <f>IF(J2424="","",MAX(0,E2424-(J2424+twcdh_off))^2)</f>
        <v/>
      </c>
      <c r="N2424" s="27">
        <f>IF(E2424="","",MAX(0,E2424-swcdh_thr)^2)</f>
        <v/>
      </c>
      <c r="O2424">
        <f>IF(K2424="","",ROUND(E2424-K2424,0))</f>
        <v/>
      </c>
      <c r="P2424">
        <f>IF(O2424="","",IF(O2424&gt;=1,O2424,0))</f>
        <v/>
      </c>
      <c r="Q2424" s="27">
        <f>IF(E2424="","",MAX(0,E2424-22))</f>
        <v/>
      </c>
      <c r="R2424" s="27">
        <f>IF(H2424=1,E2424,"")</f>
        <v/>
      </c>
      <c r="S2424" s="27">
        <f>IF(AND(H2424=1,J2424&lt;&gt;""),E2424-J2424,"")</f>
        <v/>
      </c>
      <c r="T2424">
        <f>IF(G2424="","",MONTH(G2424))</f>
        <v/>
      </c>
    </row>
    <row r="2425">
      <c r="A2425" s="24" t="n">
        <v>2020</v>
      </c>
      <c r="B2425" s="24" t="n">
        <v>4</v>
      </c>
      <c r="C2425" s="24" t="n">
        <v>10</v>
      </c>
      <c r="D2425" s="24" t="n">
        <v>24</v>
      </c>
      <c r="E2425" s="24" t="n">
        <v>5.95</v>
      </c>
      <c r="F2425" s="25">
        <f>IF($E2425="","",DATE(IF($A2425="",nominal_year,$A2425),$B2425,$C2425)+($D2425-IF(LEFT(hour_conv,1)="1",1,0))/24)</f>
        <v/>
      </c>
      <c r="G2425" s="26">
        <f>IF(F2425="","",INT(F2425))</f>
        <v/>
      </c>
      <c r="H2425">
        <f>IF(G2425="","",IF(AND(MONTH(G2425)*100+DAY(G2425)&gt;=season_lo,MONTH(G2425)*100+DAY(G2425)&lt;=season_hi),1,0))</f>
        <v/>
      </c>
      <c r="I2425">
        <f>IF(G2425="","",G2425-first_day+1)</f>
        <v/>
      </c>
      <c r="J2425" s="27">
        <f>IF(I2425="","",INDEX(Daily!$J$2:$J$421,I2425))</f>
        <v/>
      </c>
      <c r="K2425" s="27">
        <f>IF(J2425="","",J2425+cat_offset)</f>
        <v/>
      </c>
      <c r="L2425" s="27">
        <f>IF(J2425="","",MAX(0,E2425-J2425)^2)</f>
        <v/>
      </c>
      <c r="M2425" s="27">
        <f>IF(J2425="","",MAX(0,E2425-(J2425+twcdh_off))^2)</f>
        <v/>
      </c>
      <c r="N2425" s="27">
        <f>IF(E2425="","",MAX(0,E2425-swcdh_thr)^2)</f>
        <v/>
      </c>
      <c r="O2425">
        <f>IF(K2425="","",ROUND(E2425-K2425,0))</f>
        <v/>
      </c>
      <c r="P2425">
        <f>IF(O2425="","",IF(O2425&gt;=1,O2425,0))</f>
        <v/>
      </c>
      <c r="Q2425" s="27">
        <f>IF(E2425="","",MAX(0,E2425-22))</f>
        <v/>
      </c>
      <c r="R2425" s="27">
        <f>IF(H2425=1,E2425,"")</f>
        <v/>
      </c>
      <c r="S2425" s="27">
        <f>IF(AND(H2425=1,J2425&lt;&gt;""),E2425-J2425,"")</f>
        <v/>
      </c>
      <c r="T2425">
        <f>IF(G2425="","",MONTH(G2425))</f>
        <v/>
      </c>
    </row>
    <row r="2426">
      <c r="A2426" s="24" t="n">
        <v>2020</v>
      </c>
      <c r="B2426" s="24" t="n">
        <v>4</v>
      </c>
      <c r="C2426" s="24" t="n">
        <v>11</v>
      </c>
      <c r="D2426" s="24" t="n">
        <v>1</v>
      </c>
      <c r="E2426" s="24" t="n">
        <v>5.95</v>
      </c>
      <c r="F2426" s="25">
        <f>IF($E2426="","",DATE(IF($A2426="",nominal_year,$A2426),$B2426,$C2426)+($D2426-IF(LEFT(hour_conv,1)="1",1,0))/24)</f>
        <v/>
      </c>
      <c r="G2426" s="26">
        <f>IF(F2426="","",INT(F2426))</f>
        <v/>
      </c>
      <c r="H2426">
        <f>IF(G2426="","",IF(AND(MONTH(G2426)*100+DAY(G2426)&gt;=season_lo,MONTH(G2426)*100+DAY(G2426)&lt;=season_hi),1,0))</f>
        <v/>
      </c>
      <c r="I2426">
        <f>IF(G2426="","",G2426-first_day+1)</f>
        <v/>
      </c>
      <c r="J2426" s="27">
        <f>IF(I2426="","",INDEX(Daily!$J$2:$J$421,I2426))</f>
        <v/>
      </c>
      <c r="K2426" s="27">
        <f>IF(J2426="","",J2426+cat_offset)</f>
        <v/>
      </c>
      <c r="L2426" s="27">
        <f>IF(J2426="","",MAX(0,E2426-J2426)^2)</f>
        <v/>
      </c>
      <c r="M2426" s="27">
        <f>IF(J2426="","",MAX(0,E2426-(J2426+twcdh_off))^2)</f>
        <v/>
      </c>
      <c r="N2426" s="27">
        <f>IF(E2426="","",MAX(0,E2426-swcdh_thr)^2)</f>
        <v/>
      </c>
      <c r="O2426">
        <f>IF(K2426="","",ROUND(E2426-K2426,0))</f>
        <v/>
      </c>
      <c r="P2426">
        <f>IF(O2426="","",IF(O2426&gt;=1,O2426,0))</f>
        <v/>
      </c>
      <c r="Q2426" s="27">
        <f>IF(E2426="","",MAX(0,E2426-22))</f>
        <v/>
      </c>
      <c r="R2426" s="27">
        <f>IF(H2426=1,E2426,"")</f>
        <v/>
      </c>
      <c r="S2426" s="27">
        <f>IF(AND(H2426=1,J2426&lt;&gt;""),E2426-J2426,"")</f>
        <v/>
      </c>
      <c r="T2426">
        <f>IF(G2426="","",MONTH(G2426))</f>
        <v/>
      </c>
    </row>
    <row r="2427">
      <c r="A2427" s="24" t="n">
        <v>2020</v>
      </c>
      <c r="B2427" s="24" t="n">
        <v>4</v>
      </c>
      <c r="C2427" s="24" t="n">
        <v>11</v>
      </c>
      <c r="D2427" s="24" t="n">
        <v>2</v>
      </c>
      <c r="E2427" s="24" t="n">
        <v>5.45</v>
      </c>
      <c r="F2427" s="25">
        <f>IF($E2427="","",DATE(IF($A2427="",nominal_year,$A2427),$B2427,$C2427)+($D2427-IF(LEFT(hour_conv,1)="1",1,0))/24)</f>
        <v/>
      </c>
      <c r="G2427" s="26">
        <f>IF(F2427="","",INT(F2427))</f>
        <v/>
      </c>
      <c r="H2427">
        <f>IF(G2427="","",IF(AND(MONTH(G2427)*100+DAY(G2427)&gt;=season_lo,MONTH(G2427)*100+DAY(G2427)&lt;=season_hi),1,0))</f>
        <v/>
      </c>
      <c r="I2427">
        <f>IF(G2427="","",G2427-first_day+1)</f>
        <v/>
      </c>
      <c r="J2427" s="27">
        <f>IF(I2427="","",INDEX(Daily!$J$2:$J$421,I2427))</f>
        <v/>
      </c>
      <c r="K2427" s="27">
        <f>IF(J2427="","",J2427+cat_offset)</f>
        <v/>
      </c>
      <c r="L2427" s="27">
        <f>IF(J2427="","",MAX(0,E2427-J2427)^2)</f>
        <v/>
      </c>
      <c r="M2427" s="27">
        <f>IF(J2427="","",MAX(0,E2427-(J2427+twcdh_off))^2)</f>
        <v/>
      </c>
      <c r="N2427" s="27">
        <f>IF(E2427="","",MAX(0,E2427-swcdh_thr)^2)</f>
        <v/>
      </c>
      <c r="O2427">
        <f>IF(K2427="","",ROUND(E2427-K2427,0))</f>
        <v/>
      </c>
      <c r="P2427">
        <f>IF(O2427="","",IF(O2427&gt;=1,O2427,0))</f>
        <v/>
      </c>
      <c r="Q2427" s="27">
        <f>IF(E2427="","",MAX(0,E2427-22))</f>
        <v/>
      </c>
      <c r="R2427" s="27">
        <f>IF(H2427=1,E2427,"")</f>
        <v/>
      </c>
      <c r="S2427" s="27">
        <f>IF(AND(H2427=1,J2427&lt;&gt;""),E2427-J2427,"")</f>
        <v/>
      </c>
      <c r="T2427">
        <f>IF(G2427="","",MONTH(G2427))</f>
        <v/>
      </c>
    </row>
    <row r="2428">
      <c r="A2428" s="24" t="n">
        <v>2020</v>
      </c>
      <c r="B2428" s="24" t="n">
        <v>4</v>
      </c>
      <c r="C2428" s="24" t="n">
        <v>11</v>
      </c>
      <c r="D2428" s="24" t="n">
        <v>3</v>
      </c>
      <c r="E2428" s="24" t="n">
        <v>4.51</v>
      </c>
      <c r="F2428" s="25">
        <f>IF($E2428="","",DATE(IF($A2428="",nominal_year,$A2428),$B2428,$C2428)+($D2428-IF(LEFT(hour_conv,1)="1",1,0))/24)</f>
        <v/>
      </c>
      <c r="G2428" s="26">
        <f>IF(F2428="","",INT(F2428))</f>
        <v/>
      </c>
      <c r="H2428">
        <f>IF(G2428="","",IF(AND(MONTH(G2428)*100+DAY(G2428)&gt;=season_lo,MONTH(G2428)*100+DAY(G2428)&lt;=season_hi),1,0))</f>
        <v/>
      </c>
      <c r="I2428">
        <f>IF(G2428="","",G2428-first_day+1)</f>
        <v/>
      </c>
      <c r="J2428" s="27">
        <f>IF(I2428="","",INDEX(Daily!$J$2:$J$421,I2428))</f>
        <v/>
      </c>
      <c r="K2428" s="27">
        <f>IF(J2428="","",J2428+cat_offset)</f>
        <v/>
      </c>
      <c r="L2428" s="27">
        <f>IF(J2428="","",MAX(0,E2428-J2428)^2)</f>
        <v/>
      </c>
      <c r="M2428" s="27">
        <f>IF(J2428="","",MAX(0,E2428-(J2428+twcdh_off))^2)</f>
        <v/>
      </c>
      <c r="N2428" s="27">
        <f>IF(E2428="","",MAX(0,E2428-swcdh_thr)^2)</f>
        <v/>
      </c>
      <c r="O2428">
        <f>IF(K2428="","",ROUND(E2428-K2428,0))</f>
        <v/>
      </c>
      <c r="P2428">
        <f>IF(O2428="","",IF(O2428&gt;=1,O2428,0))</f>
        <v/>
      </c>
      <c r="Q2428" s="27">
        <f>IF(E2428="","",MAX(0,E2428-22))</f>
        <v/>
      </c>
      <c r="R2428" s="27">
        <f>IF(H2428=1,E2428,"")</f>
        <v/>
      </c>
      <c r="S2428" s="27">
        <f>IF(AND(H2428=1,J2428&lt;&gt;""),E2428-J2428,"")</f>
        <v/>
      </c>
      <c r="T2428">
        <f>IF(G2428="","",MONTH(G2428))</f>
        <v/>
      </c>
    </row>
    <row r="2429">
      <c r="A2429" s="24" t="n">
        <v>2020</v>
      </c>
      <c r="B2429" s="24" t="n">
        <v>4</v>
      </c>
      <c r="C2429" s="24" t="n">
        <v>11</v>
      </c>
      <c r="D2429" s="24" t="n">
        <v>4</v>
      </c>
      <c r="E2429" s="24" t="n">
        <v>4.73</v>
      </c>
      <c r="F2429" s="25">
        <f>IF($E2429="","",DATE(IF($A2429="",nominal_year,$A2429),$B2429,$C2429)+($D2429-IF(LEFT(hour_conv,1)="1",1,0))/24)</f>
        <v/>
      </c>
      <c r="G2429" s="26">
        <f>IF(F2429="","",INT(F2429))</f>
        <v/>
      </c>
      <c r="H2429">
        <f>IF(G2429="","",IF(AND(MONTH(G2429)*100+DAY(G2429)&gt;=season_lo,MONTH(G2429)*100+DAY(G2429)&lt;=season_hi),1,0))</f>
        <v/>
      </c>
      <c r="I2429">
        <f>IF(G2429="","",G2429-first_day+1)</f>
        <v/>
      </c>
      <c r="J2429" s="27">
        <f>IF(I2429="","",INDEX(Daily!$J$2:$J$421,I2429))</f>
        <v/>
      </c>
      <c r="K2429" s="27">
        <f>IF(J2429="","",J2429+cat_offset)</f>
        <v/>
      </c>
      <c r="L2429" s="27">
        <f>IF(J2429="","",MAX(0,E2429-J2429)^2)</f>
        <v/>
      </c>
      <c r="M2429" s="27">
        <f>IF(J2429="","",MAX(0,E2429-(J2429+twcdh_off))^2)</f>
        <v/>
      </c>
      <c r="N2429" s="27">
        <f>IF(E2429="","",MAX(0,E2429-swcdh_thr)^2)</f>
        <v/>
      </c>
      <c r="O2429">
        <f>IF(K2429="","",ROUND(E2429-K2429,0))</f>
        <v/>
      </c>
      <c r="P2429">
        <f>IF(O2429="","",IF(O2429&gt;=1,O2429,0))</f>
        <v/>
      </c>
      <c r="Q2429" s="27">
        <f>IF(E2429="","",MAX(0,E2429-22))</f>
        <v/>
      </c>
      <c r="R2429" s="27">
        <f>IF(H2429=1,E2429,"")</f>
        <v/>
      </c>
      <c r="S2429" s="27">
        <f>IF(AND(H2429=1,J2429&lt;&gt;""),E2429-J2429,"")</f>
        <v/>
      </c>
      <c r="T2429">
        <f>IF(G2429="","",MONTH(G2429))</f>
        <v/>
      </c>
    </row>
    <row r="2430">
      <c r="A2430" s="24" t="n">
        <v>2020</v>
      </c>
      <c r="B2430" s="24" t="n">
        <v>4</v>
      </c>
      <c r="C2430" s="24" t="n">
        <v>11</v>
      </c>
      <c r="D2430" s="24" t="n">
        <v>5</v>
      </c>
      <c r="E2430" s="24" t="n">
        <v>4.88</v>
      </c>
      <c r="F2430" s="25">
        <f>IF($E2430="","",DATE(IF($A2430="",nominal_year,$A2430),$B2430,$C2430)+($D2430-IF(LEFT(hour_conv,1)="1",1,0))/24)</f>
        <v/>
      </c>
      <c r="G2430" s="26">
        <f>IF(F2430="","",INT(F2430))</f>
        <v/>
      </c>
      <c r="H2430">
        <f>IF(G2430="","",IF(AND(MONTH(G2430)*100+DAY(G2430)&gt;=season_lo,MONTH(G2430)*100+DAY(G2430)&lt;=season_hi),1,0))</f>
        <v/>
      </c>
      <c r="I2430">
        <f>IF(G2430="","",G2430-first_day+1)</f>
        <v/>
      </c>
      <c r="J2430" s="27">
        <f>IF(I2430="","",INDEX(Daily!$J$2:$J$421,I2430))</f>
        <v/>
      </c>
      <c r="K2430" s="27">
        <f>IF(J2430="","",J2430+cat_offset)</f>
        <v/>
      </c>
      <c r="L2430" s="27">
        <f>IF(J2430="","",MAX(0,E2430-J2430)^2)</f>
        <v/>
      </c>
      <c r="M2430" s="27">
        <f>IF(J2430="","",MAX(0,E2430-(J2430+twcdh_off))^2)</f>
        <v/>
      </c>
      <c r="N2430" s="27">
        <f>IF(E2430="","",MAX(0,E2430-swcdh_thr)^2)</f>
        <v/>
      </c>
      <c r="O2430">
        <f>IF(K2430="","",ROUND(E2430-K2430,0))</f>
        <v/>
      </c>
      <c r="P2430">
        <f>IF(O2430="","",IF(O2430&gt;=1,O2430,0))</f>
        <v/>
      </c>
      <c r="Q2430" s="27">
        <f>IF(E2430="","",MAX(0,E2430-22))</f>
        <v/>
      </c>
      <c r="R2430" s="27">
        <f>IF(H2430=1,E2430,"")</f>
        <v/>
      </c>
      <c r="S2430" s="27">
        <f>IF(AND(H2430=1,J2430&lt;&gt;""),E2430-J2430,"")</f>
        <v/>
      </c>
      <c r="T2430">
        <f>IF(G2430="","",MONTH(G2430))</f>
        <v/>
      </c>
    </row>
    <row r="2431">
      <c r="A2431" s="24" t="n">
        <v>2020</v>
      </c>
      <c r="B2431" s="24" t="n">
        <v>4</v>
      </c>
      <c r="C2431" s="24" t="n">
        <v>11</v>
      </c>
      <c r="D2431" s="24" t="n">
        <v>6</v>
      </c>
      <c r="E2431" s="24" t="n">
        <v>6</v>
      </c>
      <c r="F2431" s="25">
        <f>IF($E2431="","",DATE(IF($A2431="",nominal_year,$A2431),$B2431,$C2431)+($D2431-IF(LEFT(hour_conv,1)="1",1,0))/24)</f>
        <v/>
      </c>
      <c r="G2431" s="26">
        <f>IF(F2431="","",INT(F2431))</f>
        <v/>
      </c>
      <c r="H2431">
        <f>IF(G2431="","",IF(AND(MONTH(G2431)*100+DAY(G2431)&gt;=season_lo,MONTH(G2431)*100+DAY(G2431)&lt;=season_hi),1,0))</f>
        <v/>
      </c>
      <c r="I2431">
        <f>IF(G2431="","",G2431-first_day+1)</f>
        <v/>
      </c>
      <c r="J2431" s="27">
        <f>IF(I2431="","",INDEX(Daily!$J$2:$J$421,I2431))</f>
        <v/>
      </c>
      <c r="K2431" s="27">
        <f>IF(J2431="","",J2431+cat_offset)</f>
        <v/>
      </c>
      <c r="L2431" s="27">
        <f>IF(J2431="","",MAX(0,E2431-J2431)^2)</f>
        <v/>
      </c>
      <c r="M2431" s="27">
        <f>IF(J2431="","",MAX(0,E2431-(J2431+twcdh_off))^2)</f>
        <v/>
      </c>
      <c r="N2431" s="27">
        <f>IF(E2431="","",MAX(0,E2431-swcdh_thr)^2)</f>
        <v/>
      </c>
      <c r="O2431">
        <f>IF(K2431="","",ROUND(E2431-K2431,0))</f>
        <v/>
      </c>
      <c r="P2431">
        <f>IF(O2431="","",IF(O2431&gt;=1,O2431,0))</f>
        <v/>
      </c>
      <c r="Q2431" s="27">
        <f>IF(E2431="","",MAX(0,E2431-22))</f>
        <v/>
      </c>
      <c r="R2431" s="27">
        <f>IF(H2431=1,E2431,"")</f>
        <v/>
      </c>
      <c r="S2431" s="27">
        <f>IF(AND(H2431=1,J2431&lt;&gt;""),E2431-J2431,"")</f>
        <v/>
      </c>
      <c r="T2431">
        <f>IF(G2431="","",MONTH(G2431))</f>
        <v/>
      </c>
    </row>
    <row r="2432">
      <c r="A2432" s="24" t="n">
        <v>2020</v>
      </c>
      <c r="B2432" s="24" t="n">
        <v>4</v>
      </c>
      <c r="C2432" s="24" t="n">
        <v>11</v>
      </c>
      <c r="D2432" s="24" t="n">
        <v>7</v>
      </c>
      <c r="E2432" s="24" t="n">
        <v>6.21</v>
      </c>
      <c r="F2432" s="25">
        <f>IF($E2432="","",DATE(IF($A2432="",nominal_year,$A2432),$B2432,$C2432)+($D2432-IF(LEFT(hour_conv,1)="1",1,0))/24)</f>
        <v/>
      </c>
      <c r="G2432" s="26">
        <f>IF(F2432="","",INT(F2432))</f>
        <v/>
      </c>
      <c r="H2432">
        <f>IF(G2432="","",IF(AND(MONTH(G2432)*100+DAY(G2432)&gt;=season_lo,MONTH(G2432)*100+DAY(G2432)&lt;=season_hi),1,0))</f>
        <v/>
      </c>
      <c r="I2432">
        <f>IF(G2432="","",G2432-first_day+1)</f>
        <v/>
      </c>
      <c r="J2432" s="27">
        <f>IF(I2432="","",INDEX(Daily!$J$2:$J$421,I2432))</f>
        <v/>
      </c>
      <c r="K2432" s="27">
        <f>IF(J2432="","",J2432+cat_offset)</f>
        <v/>
      </c>
      <c r="L2432" s="27">
        <f>IF(J2432="","",MAX(0,E2432-J2432)^2)</f>
        <v/>
      </c>
      <c r="M2432" s="27">
        <f>IF(J2432="","",MAX(0,E2432-(J2432+twcdh_off))^2)</f>
        <v/>
      </c>
      <c r="N2432" s="27">
        <f>IF(E2432="","",MAX(0,E2432-swcdh_thr)^2)</f>
        <v/>
      </c>
      <c r="O2432">
        <f>IF(K2432="","",ROUND(E2432-K2432,0))</f>
        <v/>
      </c>
      <c r="P2432">
        <f>IF(O2432="","",IF(O2432&gt;=1,O2432,0))</f>
        <v/>
      </c>
      <c r="Q2432" s="27">
        <f>IF(E2432="","",MAX(0,E2432-22))</f>
        <v/>
      </c>
      <c r="R2432" s="27">
        <f>IF(H2432=1,E2432,"")</f>
        <v/>
      </c>
      <c r="S2432" s="27">
        <f>IF(AND(H2432=1,J2432&lt;&gt;""),E2432-J2432,"")</f>
        <v/>
      </c>
      <c r="T2432">
        <f>IF(G2432="","",MONTH(G2432))</f>
        <v/>
      </c>
    </row>
    <row r="2433">
      <c r="A2433" s="24" t="n">
        <v>2020</v>
      </c>
      <c r="B2433" s="24" t="n">
        <v>4</v>
      </c>
      <c r="C2433" s="24" t="n">
        <v>11</v>
      </c>
      <c r="D2433" s="24" t="n">
        <v>8</v>
      </c>
      <c r="E2433" s="24" t="n">
        <v>7.02</v>
      </c>
      <c r="F2433" s="25">
        <f>IF($E2433="","",DATE(IF($A2433="",nominal_year,$A2433),$B2433,$C2433)+($D2433-IF(LEFT(hour_conv,1)="1",1,0))/24)</f>
        <v/>
      </c>
      <c r="G2433" s="26">
        <f>IF(F2433="","",INT(F2433))</f>
        <v/>
      </c>
      <c r="H2433">
        <f>IF(G2433="","",IF(AND(MONTH(G2433)*100+DAY(G2433)&gt;=season_lo,MONTH(G2433)*100+DAY(G2433)&lt;=season_hi),1,0))</f>
        <v/>
      </c>
      <c r="I2433">
        <f>IF(G2433="","",G2433-first_day+1)</f>
        <v/>
      </c>
      <c r="J2433" s="27">
        <f>IF(I2433="","",INDEX(Daily!$J$2:$J$421,I2433))</f>
        <v/>
      </c>
      <c r="K2433" s="27">
        <f>IF(J2433="","",J2433+cat_offset)</f>
        <v/>
      </c>
      <c r="L2433" s="27">
        <f>IF(J2433="","",MAX(0,E2433-J2433)^2)</f>
        <v/>
      </c>
      <c r="M2433" s="27">
        <f>IF(J2433="","",MAX(0,E2433-(J2433+twcdh_off))^2)</f>
        <v/>
      </c>
      <c r="N2433" s="27">
        <f>IF(E2433="","",MAX(0,E2433-swcdh_thr)^2)</f>
        <v/>
      </c>
      <c r="O2433">
        <f>IF(K2433="","",ROUND(E2433-K2433,0))</f>
        <v/>
      </c>
      <c r="P2433">
        <f>IF(O2433="","",IF(O2433&gt;=1,O2433,0))</f>
        <v/>
      </c>
      <c r="Q2433" s="27">
        <f>IF(E2433="","",MAX(0,E2433-22))</f>
        <v/>
      </c>
      <c r="R2433" s="27">
        <f>IF(H2433=1,E2433,"")</f>
        <v/>
      </c>
      <c r="S2433" s="27">
        <f>IF(AND(H2433=1,J2433&lt;&gt;""),E2433-J2433,"")</f>
        <v/>
      </c>
      <c r="T2433">
        <f>IF(G2433="","",MONTH(G2433))</f>
        <v/>
      </c>
    </row>
    <row r="2434">
      <c r="A2434" s="24" t="n">
        <v>2020</v>
      </c>
      <c r="B2434" s="24" t="n">
        <v>4</v>
      </c>
      <c r="C2434" s="24" t="n">
        <v>11</v>
      </c>
      <c r="D2434" s="24" t="n">
        <v>9</v>
      </c>
      <c r="E2434" s="24" t="n">
        <v>7.91</v>
      </c>
      <c r="F2434" s="25">
        <f>IF($E2434="","",DATE(IF($A2434="",nominal_year,$A2434),$B2434,$C2434)+($D2434-IF(LEFT(hour_conv,1)="1",1,0))/24)</f>
        <v/>
      </c>
      <c r="G2434" s="26">
        <f>IF(F2434="","",INT(F2434))</f>
        <v/>
      </c>
      <c r="H2434">
        <f>IF(G2434="","",IF(AND(MONTH(G2434)*100+DAY(G2434)&gt;=season_lo,MONTH(G2434)*100+DAY(G2434)&lt;=season_hi),1,0))</f>
        <v/>
      </c>
      <c r="I2434">
        <f>IF(G2434="","",G2434-first_day+1)</f>
        <v/>
      </c>
      <c r="J2434" s="27">
        <f>IF(I2434="","",INDEX(Daily!$J$2:$J$421,I2434))</f>
        <v/>
      </c>
      <c r="K2434" s="27">
        <f>IF(J2434="","",J2434+cat_offset)</f>
        <v/>
      </c>
      <c r="L2434" s="27">
        <f>IF(J2434="","",MAX(0,E2434-J2434)^2)</f>
        <v/>
      </c>
      <c r="M2434" s="27">
        <f>IF(J2434="","",MAX(0,E2434-(J2434+twcdh_off))^2)</f>
        <v/>
      </c>
      <c r="N2434" s="27">
        <f>IF(E2434="","",MAX(0,E2434-swcdh_thr)^2)</f>
        <v/>
      </c>
      <c r="O2434">
        <f>IF(K2434="","",ROUND(E2434-K2434,0))</f>
        <v/>
      </c>
      <c r="P2434">
        <f>IF(O2434="","",IF(O2434&gt;=1,O2434,0))</f>
        <v/>
      </c>
      <c r="Q2434" s="27">
        <f>IF(E2434="","",MAX(0,E2434-22))</f>
        <v/>
      </c>
      <c r="R2434" s="27">
        <f>IF(H2434=1,E2434,"")</f>
        <v/>
      </c>
      <c r="S2434" s="27">
        <f>IF(AND(H2434=1,J2434&lt;&gt;""),E2434-J2434,"")</f>
        <v/>
      </c>
      <c r="T2434">
        <f>IF(G2434="","",MONTH(G2434))</f>
        <v/>
      </c>
    </row>
    <row r="2435">
      <c r="A2435" s="24" t="n">
        <v>2020</v>
      </c>
      <c r="B2435" s="24" t="n">
        <v>4</v>
      </c>
      <c r="C2435" s="24" t="n">
        <v>11</v>
      </c>
      <c r="D2435" s="24" t="n">
        <v>10</v>
      </c>
      <c r="E2435" s="24" t="n">
        <v>9.17</v>
      </c>
      <c r="F2435" s="25">
        <f>IF($E2435="","",DATE(IF($A2435="",nominal_year,$A2435),$B2435,$C2435)+($D2435-IF(LEFT(hour_conv,1)="1",1,0))/24)</f>
        <v/>
      </c>
      <c r="G2435" s="26">
        <f>IF(F2435="","",INT(F2435))</f>
        <v/>
      </c>
      <c r="H2435">
        <f>IF(G2435="","",IF(AND(MONTH(G2435)*100+DAY(G2435)&gt;=season_lo,MONTH(G2435)*100+DAY(G2435)&lt;=season_hi),1,0))</f>
        <v/>
      </c>
      <c r="I2435">
        <f>IF(G2435="","",G2435-first_day+1)</f>
        <v/>
      </c>
      <c r="J2435" s="27">
        <f>IF(I2435="","",INDEX(Daily!$J$2:$J$421,I2435))</f>
        <v/>
      </c>
      <c r="K2435" s="27">
        <f>IF(J2435="","",J2435+cat_offset)</f>
        <v/>
      </c>
      <c r="L2435" s="27">
        <f>IF(J2435="","",MAX(0,E2435-J2435)^2)</f>
        <v/>
      </c>
      <c r="M2435" s="27">
        <f>IF(J2435="","",MAX(0,E2435-(J2435+twcdh_off))^2)</f>
        <v/>
      </c>
      <c r="N2435" s="27">
        <f>IF(E2435="","",MAX(0,E2435-swcdh_thr)^2)</f>
        <v/>
      </c>
      <c r="O2435">
        <f>IF(K2435="","",ROUND(E2435-K2435,0))</f>
        <v/>
      </c>
      <c r="P2435">
        <f>IF(O2435="","",IF(O2435&gt;=1,O2435,0))</f>
        <v/>
      </c>
      <c r="Q2435" s="27">
        <f>IF(E2435="","",MAX(0,E2435-22))</f>
        <v/>
      </c>
      <c r="R2435" s="27">
        <f>IF(H2435=1,E2435,"")</f>
        <v/>
      </c>
      <c r="S2435" s="27">
        <f>IF(AND(H2435=1,J2435&lt;&gt;""),E2435-J2435,"")</f>
        <v/>
      </c>
      <c r="T2435">
        <f>IF(G2435="","",MONTH(G2435))</f>
        <v/>
      </c>
    </row>
    <row r="2436">
      <c r="A2436" s="24" t="n">
        <v>2020</v>
      </c>
      <c r="B2436" s="24" t="n">
        <v>4</v>
      </c>
      <c r="C2436" s="24" t="n">
        <v>11</v>
      </c>
      <c r="D2436" s="24" t="n">
        <v>11</v>
      </c>
      <c r="E2436" s="24" t="n">
        <v>10.81</v>
      </c>
      <c r="F2436" s="25">
        <f>IF($E2436="","",DATE(IF($A2436="",nominal_year,$A2436),$B2436,$C2436)+($D2436-IF(LEFT(hour_conv,1)="1",1,0))/24)</f>
        <v/>
      </c>
      <c r="G2436" s="26">
        <f>IF(F2436="","",INT(F2436))</f>
        <v/>
      </c>
      <c r="H2436">
        <f>IF(G2436="","",IF(AND(MONTH(G2436)*100+DAY(G2436)&gt;=season_lo,MONTH(G2436)*100+DAY(G2436)&lt;=season_hi),1,0))</f>
        <v/>
      </c>
      <c r="I2436">
        <f>IF(G2436="","",G2436-first_day+1)</f>
        <v/>
      </c>
      <c r="J2436" s="27">
        <f>IF(I2436="","",INDEX(Daily!$J$2:$J$421,I2436))</f>
        <v/>
      </c>
      <c r="K2436" s="27">
        <f>IF(J2436="","",J2436+cat_offset)</f>
        <v/>
      </c>
      <c r="L2436" s="27">
        <f>IF(J2436="","",MAX(0,E2436-J2436)^2)</f>
        <v/>
      </c>
      <c r="M2436" s="27">
        <f>IF(J2436="","",MAX(0,E2436-(J2436+twcdh_off))^2)</f>
        <v/>
      </c>
      <c r="N2436" s="27">
        <f>IF(E2436="","",MAX(0,E2436-swcdh_thr)^2)</f>
        <v/>
      </c>
      <c r="O2436">
        <f>IF(K2436="","",ROUND(E2436-K2436,0))</f>
        <v/>
      </c>
      <c r="P2436">
        <f>IF(O2436="","",IF(O2436&gt;=1,O2436,0))</f>
        <v/>
      </c>
      <c r="Q2436" s="27">
        <f>IF(E2436="","",MAX(0,E2436-22))</f>
        <v/>
      </c>
      <c r="R2436" s="27">
        <f>IF(H2436=1,E2436,"")</f>
        <v/>
      </c>
      <c r="S2436" s="27">
        <f>IF(AND(H2436=1,J2436&lt;&gt;""),E2436-J2436,"")</f>
        <v/>
      </c>
      <c r="T2436">
        <f>IF(G2436="","",MONTH(G2436))</f>
        <v/>
      </c>
    </row>
    <row r="2437">
      <c r="A2437" s="24" t="n">
        <v>2020</v>
      </c>
      <c r="B2437" s="24" t="n">
        <v>4</v>
      </c>
      <c r="C2437" s="24" t="n">
        <v>11</v>
      </c>
      <c r="D2437" s="24" t="n">
        <v>12</v>
      </c>
      <c r="E2437" s="24" t="n">
        <v>11.87</v>
      </c>
      <c r="F2437" s="25">
        <f>IF($E2437="","",DATE(IF($A2437="",nominal_year,$A2437),$B2437,$C2437)+($D2437-IF(LEFT(hour_conv,1)="1",1,0))/24)</f>
        <v/>
      </c>
      <c r="G2437" s="26">
        <f>IF(F2437="","",INT(F2437))</f>
        <v/>
      </c>
      <c r="H2437">
        <f>IF(G2437="","",IF(AND(MONTH(G2437)*100+DAY(G2437)&gt;=season_lo,MONTH(G2437)*100+DAY(G2437)&lt;=season_hi),1,0))</f>
        <v/>
      </c>
      <c r="I2437">
        <f>IF(G2437="","",G2437-first_day+1)</f>
        <v/>
      </c>
      <c r="J2437" s="27">
        <f>IF(I2437="","",INDEX(Daily!$J$2:$J$421,I2437))</f>
        <v/>
      </c>
      <c r="K2437" s="27">
        <f>IF(J2437="","",J2437+cat_offset)</f>
        <v/>
      </c>
      <c r="L2437" s="27">
        <f>IF(J2437="","",MAX(0,E2437-J2437)^2)</f>
        <v/>
      </c>
      <c r="M2437" s="27">
        <f>IF(J2437="","",MAX(0,E2437-(J2437+twcdh_off))^2)</f>
        <v/>
      </c>
      <c r="N2437" s="27">
        <f>IF(E2437="","",MAX(0,E2437-swcdh_thr)^2)</f>
        <v/>
      </c>
      <c r="O2437">
        <f>IF(K2437="","",ROUND(E2437-K2437,0))</f>
        <v/>
      </c>
      <c r="P2437">
        <f>IF(O2437="","",IF(O2437&gt;=1,O2437,0))</f>
        <v/>
      </c>
      <c r="Q2437" s="27">
        <f>IF(E2437="","",MAX(0,E2437-22))</f>
        <v/>
      </c>
      <c r="R2437" s="27">
        <f>IF(H2437=1,E2437,"")</f>
        <v/>
      </c>
      <c r="S2437" s="27">
        <f>IF(AND(H2437=1,J2437&lt;&gt;""),E2437-J2437,"")</f>
        <v/>
      </c>
      <c r="T2437">
        <f>IF(G2437="","",MONTH(G2437))</f>
        <v/>
      </c>
    </row>
    <row r="2438">
      <c r="A2438" s="24" t="n">
        <v>2020</v>
      </c>
      <c r="B2438" s="24" t="n">
        <v>4</v>
      </c>
      <c r="C2438" s="24" t="n">
        <v>11</v>
      </c>
      <c r="D2438" s="24" t="n">
        <v>13</v>
      </c>
      <c r="E2438" s="24" t="n">
        <v>13.37</v>
      </c>
      <c r="F2438" s="25">
        <f>IF($E2438="","",DATE(IF($A2438="",nominal_year,$A2438),$B2438,$C2438)+($D2438-IF(LEFT(hour_conv,1)="1",1,0))/24)</f>
        <v/>
      </c>
      <c r="G2438" s="26">
        <f>IF(F2438="","",INT(F2438))</f>
        <v/>
      </c>
      <c r="H2438">
        <f>IF(G2438="","",IF(AND(MONTH(G2438)*100+DAY(G2438)&gt;=season_lo,MONTH(G2438)*100+DAY(G2438)&lt;=season_hi),1,0))</f>
        <v/>
      </c>
      <c r="I2438">
        <f>IF(G2438="","",G2438-first_day+1)</f>
        <v/>
      </c>
      <c r="J2438" s="27">
        <f>IF(I2438="","",INDEX(Daily!$J$2:$J$421,I2438))</f>
        <v/>
      </c>
      <c r="K2438" s="27">
        <f>IF(J2438="","",J2438+cat_offset)</f>
        <v/>
      </c>
      <c r="L2438" s="27">
        <f>IF(J2438="","",MAX(0,E2438-J2438)^2)</f>
        <v/>
      </c>
      <c r="M2438" s="27">
        <f>IF(J2438="","",MAX(0,E2438-(J2438+twcdh_off))^2)</f>
        <v/>
      </c>
      <c r="N2438" s="27">
        <f>IF(E2438="","",MAX(0,E2438-swcdh_thr)^2)</f>
        <v/>
      </c>
      <c r="O2438">
        <f>IF(K2438="","",ROUND(E2438-K2438,0))</f>
        <v/>
      </c>
      <c r="P2438">
        <f>IF(O2438="","",IF(O2438&gt;=1,O2438,0))</f>
        <v/>
      </c>
      <c r="Q2438" s="27">
        <f>IF(E2438="","",MAX(0,E2438-22))</f>
        <v/>
      </c>
      <c r="R2438" s="27">
        <f>IF(H2438=1,E2438,"")</f>
        <v/>
      </c>
      <c r="S2438" s="27">
        <f>IF(AND(H2438=1,J2438&lt;&gt;""),E2438-J2438,"")</f>
        <v/>
      </c>
      <c r="T2438">
        <f>IF(G2438="","",MONTH(G2438))</f>
        <v/>
      </c>
    </row>
    <row r="2439">
      <c r="A2439" s="24" t="n">
        <v>2020</v>
      </c>
      <c r="B2439" s="24" t="n">
        <v>4</v>
      </c>
      <c r="C2439" s="24" t="n">
        <v>11</v>
      </c>
      <c r="D2439" s="24" t="n">
        <v>14</v>
      </c>
      <c r="E2439" s="24" t="n">
        <v>13.4</v>
      </c>
      <c r="F2439" s="25">
        <f>IF($E2439="","",DATE(IF($A2439="",nominal_year,$A2439),$B2439,$C2439)+($D2439-IF(LEFT(hour_conv,1)="1",1,0))/24)</f>
        <v/>
      </c>
      <c r="G2439" s="26">
        <f>IF(F2439="","",INT(F2439))</f>
        <v/>
      </c>
      <c r="H2439">
        <f>IF(G2439="","",IF(AND(MONTH(G2439)*100+DAY(G2439)&gt;=season_lo,MONTH(G2439)*100+DAY(G2439)&lt;=season_hi),1,0))</f>
        <v/>
      </c>
      <c r="I2439">
        <f>IF(G2439="","",G2439-first_day+1)</f>
        <v/>
      </c>
      <c r="J2439" s="27">
        <f>IF(I2439="","",INDEX(Daily!$J$2:$J$421,I2439))</f>
        <v/>
      </c>
      <c r="K2439" s="27">
        <f>IF(J2439="","",J2439+cat_offset)</f>
        <v/>
      </c>
      <c r="L2439" s="27">
        <f>IF(J2439="","",MAX(0,E2439-J2439)^2)</f>
        <v/>
      </c>
      <c r="M2439" s="27">
        <f>IF(J2439="","",MAX(0,E2439-(J2439+twcdh_off))^2)</f>
        <v/>
      </c>
      <c r="N2439" s="27">
        <f>IF(E2439="","",MAX(0,E2439-swcdh_thr)^2)</f>
        <v/>
      </c>
      <c r="O2439">
        <f>IF(K2439="","",ROUND(E2439-K2439,0))</f>
        <v/>
      </c>
      <c r="P2439">
        <f>IF(O2439="","",IF(O2439&gt;=1,O2439,0))</f>
        <v/>
      </c>
      <c r="Q2439" s="27">
        <f>IF(E2439="","",MAX(0,E2439-22))</f>
        <v/>
      </c>
      <c r="R2439" s="27">
        <f>IF(H2439=1,E2439,"")</f>
        <v/>
      </c>
      <c r="S2439" s="27">
        <f>IF(AND(H2439=1,J2439&lt;&gt;""),E2439-J2439,"")</f>
        <v/>
      </c>
      <c r="T2439">
        <f>IF(G2439="","",MONTH(G2439))</f>
        <v/>
      </c>
    </row>
    <row r="2440">
      <c r="A2440" s="24" t="n">
        <v>2020</v>
      </c>
      <c r="B2440" s="24" t="n">
        <v>4</v>
      </c>
      <c r="C2440" s="24" t="n">
        <v>11</v>
      </c>
      <c r="D2440" s="24" t="n">
        <v>15</v>
      </c>
      <c r="E2440" s="24" t="n">
        <v>14.54</v>
      </c>
      <c r="F2440" s="25">
        <f>IF($E2440="","",DATE(IF($A2440="",nominal_year,$A2440),$B2440,$C2440)+($D2440-IF(LEFT(hour_conv,1)="1",1,0))/24)</f>
        <v/>
      </c>
      <c r="G2440" s="26">
        <f>IF(F2440="","",INT(F2440))</f>
        <v/>
      </c>
      <c r="H2440">
        <f>IF(G2440="","",IF(AND(MONTH(G2440)*100+DAY(G2440)&gt;=season_lo,MONTH(G2440)*100+DAY(G2440)&lt;=season_hi),1,0))</f>
        <v/>
      </c>
      <c r="I2440">
        <f>IF(G2440="","",G2440-first_day+1)</f>
        <v/>
      </c>
      <c r="J2440" s="27">
        <f>IF(I2440="","",INDEX(Daily!$J$2:$J$421,I2440))</f>
        <v/>
      </c>
      <c r="K2440" s="27">
        <f>IF(J2440="","",J2440+cat_offset)</f>
        <v/>
      </c>
      <c r="L2440" s="27">
        <f>IF(J2440="","",MAX(0,E2440-J2440)^2)</f>
        <v/>
      </c>
      <c r="M2440" s="27">
        <f>IF(J2440="","",MAX(0,E2440-(J2440+twcdh_off))^2)</f>
        <v/>
      </c>
      <c r="N2440" s="27">
        <f>IF(E2440="","",MAX(0,E2440-swcdh_thr)^2)</f>
        <v/>
      </c>
      <c r="O2440">
        <f>IF(K2440="","",ROUND(E2440-K2440,0))</f>
        <v/>
      </c>
      <c r="P2440">
        <f>IF(O2440="","",IF(O2440&gt;=1,O2440,0))</f>
        <v/>
      </c>
      <c r="Q2440" s="27">
        <f>IF(E2440="","",MAX(0,E2440-22))</f>
        <v/>
      </c>
      <c r="R2440" s="27">
        <f>IF(H2440=1,E2440,"")</f>
        <v/>
      </c>
      <c r="S2440" s="27">
        <f>IF(AND(H2440=1,J2440&lt;&gt;""),E2440-J2440,"")</f>
        <v/>
      </c>
      <c r="T2440">
        <f>IF(G2440="","",MONTH(G2440))</f>
        <v/>
      </c>
    </row>
    <row r="2441">
      <c r="A2441" s="24" t="n">
        <v>2020</v>
      </c>
      <c r="B2441" s="24" t="n">
        <v>4</v>
      </c>
      <c r="C2441" s="24" t="n">
        <v>11</v>
      </c>
      <c r="D2441" s="24" t="n">
        <v>16</v>
      </c>
      <c r="E2441" s="24" t="n">
        <v>14.38</v>
      </c>
      <c r="F2441" s="25">
        <f>IF($E2441="","",DATE(IF($A2441="",nominal_year,$A2441),$B2441,$C2441)+($D2441-IF(LEFT(hour_conv,1)="1",1,0))/24)</f>
        <v/>
      </c>
      <c r="G2441" s="26">
        <f>IF(F2441="","",INT(F2441))</f>
        <v/>
      </c>
      <c r="H2441">
        <f>IF(G2441="","",IF(AND(MONTH(G2441)*100+DAY(G2441)&gt;=season_lo,MONTH(G2441)*100+DAY(G2441)&lt;=season_hi),1,0))</f>
        <v/>
      </c>
      <c r="I2441">
        <f>IF(G2441="","",G2441-first_day+1)</f>
        <v/>
      </c>
      <c r="J2441" s="27">
        <f>IF(I2441="","",INDEX(Daily!$J$2:$J$421,I2441))</f>
        <v/>
      </c>
      <c r="K2441" s="27">
        <f>IF(J2441="","",J2441+cat_offset)</f>
        <v/>
      </c>
      <c r="L2441" s="27">
        <f>IF(J2441="","",MAX(0,E2441-J2441)^2)</f>
        <v/>
      </c>
      <c r="M2441" s="27">
        <f>IF(J2441="","",MAX(0,E2441-(J2441+twcdh_off))^2)</f>
        <v/>
      </c>
      <c r="N2441" s="27">
        <f>IF(E2441="","",MAX(0,E2441-swcdh_thr)^2)</f>
        <v/>
      </c>
      <c r="O2441">
        <f>IF(K2441="","",ROUND(E2441-K2441,0))</f>
        <v/>
      </c>
      <c r="P2441">
        <f>IF(O2441="","",IF(O2441&gt;=1,O2441,0))</f>
        <v/>
      </c>
      <c r="Q2441" s="27">
        <f>IF(E2441="","",MAX(0,E2441-22))</f>
        <v/>
      </c>
      <c r="R2441" s="27">
        <f>IF(H2441=1,E2441,"")</f>
        <v/>
      </c>
      <c r="S2441" s="27">
        <f>IF(AND(H2441=1,J2441&lt;&gt;""),E2441-J2441,"")</f>
        <v/>
      </c>
      <c r="T2441">
        <f>IF(G2441="","",MONTH(G2441))</f>
        <v/>
      </c>
    </row>
    <row r="2442">
      <c r="A2442" s="24" t="n">
        <v>2020</v>
      </c>
      <c r="B2442" s="24" t="n">
        <v>4</v>
      </c>
      <c r="C2442" s="24" t="n">
        <v>11</v>
      </c>
      <c r="D2442" s="24" t="n">
        <v>17</v>
      </c>
      <c r="E2442" s="24" t="n">
        <v>14.13</v>
      </c>
      <c r="F2442" s="25">
        <f>IF($E2442="","",DATE(IF($A2442="",nominal_year,$A2442),$B2442,$C2442)+($D2442-IF(LEFT(hour_conv,1)="1",1,0))/24)</f>
        <v/>
      </c>
      <c r="G2442" s="26">
        <f>IF(F2442="","",INT(F2442))</f>
        <v/>
      </c>
      <c r="H2442">
        <f>IF(G2442="","",IF(AND(MONTH(G2442)*100+DAY(G2442)&gt;=season_lo,MONTH(G2442)*100+DAY(G2442)&lt;=season_hi),1,0))</f>
        <v/>
      </c>
      <c r="I2442">
        <f>IF(G2442="","",G2442-first_day+1)</f>
        <v/>
      </c>
      <c r="J2442" s="27">
        <f>IF(I2442="","",INDEX(Daily!$J$2:$J$421,I2442))</f>
        <v/>
      </c>
      <c r="K2442" s="27">
        <f>IF(J2442="","",J2442+cat_offset)</f>
        <v/>
      </c>
      <c r="L2442" s="27">
        <f>IF(J2442="","",MAX(0,E2442-J2442)^2)</f>
        <v/>
      </c>
      <c r="M2442" s="27">
        <f>IF(J2442="","",MAX(0,E2442-(J2442+twcdh_off))^2)</f>
        <v/>
      </c>
      <c r="N2442" s="27">
        <f>IF(E2442="","",MAX(0,E2442-swcdh_thr)^2)</f>
        <v/>
      </c>
      <c r="O2442">
        <f>IF(K2442="","",ROUND(E2442-K2442,0))</f>
        <v/>
      </c>
      <c r="P2442">
        <f>IF(O2442="","",IF(O2442&gt;=1,O2442,0))</f>
        <v/>
      </c>
      <c r="Q2442" s="27">
        <f>IF(E2442="","",MAX(0,E2442-22))</f>
        <v/>
      </c>
      <c r="R2442" s="27">
        <f>IF(H2442=1,E2442,"")</f>
        <v/>
      </c>
      <c r="S2442" s="27">
        <f>IF(AND(H2442=1,J2442&lt;&gt;""),E2442-J2442,"")</f>
        <v/>
      </c>
      <c r="T2442">
        <f>IF(G2442="","",MONTH(G2442))</f>
        <v/>
      </c>
    </row>
    <row r="2443">
      <c r="A2443" s="24" t="n">
        <v>2020</v>
      </c>
      <c r="B2443" s="24" t="n">
        <v>4</v>
      </c>
      <c r="C2443" s="24" t="n">
        <v>11</v>
      </c>
      <c r="D2443" s="24" t="n">
        <v>18</v>
      </c>
      <c r="E2443" s="24" t="n">
        <v>12.87</v>
      </c>
      <c r="F2443" s="25">
        <f>IF($E2443="","",DATE(IF($A2443="",nominal_year,$A2443),$B2443,$C2443)+($D2443-IF(LEFT(hour_conv,1)="1",1,0))/24)</f>
        <v/>
      </c>
      <c r="G2443" s="26">
        <f>IF(F2443="","",INT(F2443))</f>
        <v/>
      </c>
      <c r="H2443">
        <f>IF(G2443="","",IF(AND(MONTH(G2443)*100+DAY(G2443)&gt;=season_lo,MONTH(G2443)*100+DAY(G2443)&lt;=season_hi),1,0))</f>
        <v/>
      </c>
      <c r="I2443">
        <f>IF(G2443="","",G2443-first_day+1)</f>
        <v/>
      </c>
      <c r="J2443" s="27">
        <f>IF(I2443="","",INDEX(Daily!$J$2:$J$421,I2443))</f>
        <v/>
      </c>
      <c r="K2443" s="27">
        <f>IF(J2443="","",J2443+cat_offset)</f>
        <v/>
      </c>
      <c r="L2443" s="27">
        <f>IF(J2443="","",MAX(0,E2443-J2443)^2)</f>
        <v/>
      </c>
      <c r="M2443" s="27">
        <f>IF(J2443="","",MAX(0,E2443-(J2443+twcdh_off))^2)</f>
        <v/>
      </c>
      <c r="N2443" s="27">
        <f>IF(E2443="","",MAX(0,E2443-swcdh_thr)^2)</f>
        <v/>
      </c>
      <c r="O2443">
        <f>IF(K2443="","",ROUND(E2443-K2443,0))</f>
        <v/>
      </c>
      <c r="P2443">
        <f>IF(O2443="","",IF(O2443&gt;=1,O2443,0))</f>
        <v/>
      </c>
      <c r="Q2443" s="27">
        <f>IF(E2443="","",MAX(0,E2443-22))</f>
        <v/>
      </c>
      <c r="R2443" s="27">
        <f>IF(H2443=1,E2443,"")</f>
        <v/>
      </c>
      <c r="S2443" s="27">
        <f>IF(AND(H2443=1,J2443&lt;&gt;""),E2443-J2443,"")</f>
        <v/>
      </c>
      <c r="T2443">
        <f>IF(G2443="","",MONTH(G2443))</f>
        <v/>
      </c>
    </row>
    <row r="2444">
      <c r="A2444" s="24" t="n">
        <v>2020</v>
      </c>
      <c r="B2444" s="24" t="n">
        <v>4</v>
      </c>
      <c r="C2444" s="24" t="n">
        <v>11</v>
      </c>
      <c r="D2444" s="24" t="n">
        <v>19</v>
      </c>
      <c r="E2444" s="24" t="n">
        <v>12.43</v>
      </c>
      <c r="F2444" s="25">
        <f>IF($E2444="","",DATE(IF($A2444="",nominal_year,$A2444),$B2444,$C2444)+($D2444-IF(LEFT(hour_conv,1)="1",1,0))/24)</f>
        <v/>
      </c>
      <c r="G2444" s="26">
        <f>IF(F2444="","",INT(F2444))</f>
        <v/>
      </c>
      <c r="H2444">
        <f>IF(G2444="","",IF(AND(MONTH(G2444)*100+DAY(G2444)&gt;=season_lo,MONTH(G2444)*100+DAY(G2444)&lt;=season_hi),1,0))</f>
        <v/>
      </c>
      <c r="I2444">
        <f>IF(G2444="","",G2444-first_day+1)</f>
        <v/>
      </c>
      <c r="J2444" s="27">
        <f>IF(I2444="","",INDEX(Daily!$J$2:$J$421,I2444))</f>
        <v/>
      </c>
      <c r="K2444" s="27">
        <f>IF(J2444="","",J2444+cat_offset)</f>
        <v/>
      </c>
      <c r="L2444" s="27">
        <f>IF(J2444="","",MAX(0,E2444-J2444)^2)</f>
        <v/>
      </c>
      <c r="M2444" s="27">
        <f>IF(J2444="","",MAX(0,E2444-(J2444+twcdh_off))^2)</f>
        <v/>
      </c>
      <c r="N2444" s="27">
        <f>IF(E2444="","",MAX(0,E2444-swcdh_thr)^2)</f>
        <v/>
      </c>
      <c r="O2444">
        <f>IF(K2444="","",ROUND(E2444-K2444,0))</f>
        <v/>
      </c>
      <c r="P2444">
        <f>IF(O2444="","",IF(O2444&gt;=1,O2444,0))</f>
        <v/>
      </c>
      <c r="Q2444" s="27">
        <f>IF(E2444="","",MAX(0,E2444-22))</f>
        <v/>
      </c>
      <c r="R2444" s="27">
        <f>IF(H2444=1,E2444,"")</f>
        <v/>
      </c>
      <c r="S2444" s="27">
        <f>IF(AND(H2444=1,J2444&lt;&gt;""),E2444-J2444,"")</f>
        <v/>
      </c>
      <c r="T2444">
        <f>IF(G2444="","",MONTH(G2444))</f>
        <v/>
      </c>
    </row>
    <row r="2445">
      <c r="A2445" s="24" t="n">
        <v>2020</v>
      </c>
      <c r="B2445" s="24" t="n">
        <v>4</v>
      </c>
      <c r="C2445" s="24" t="n">
        <v>11</v>
      </c>
      <c r="D2445" s="24" t="n">
        <v>20</v>
      </c>
      <c r="E2445" s="24" t="n">
        <v>12.3</v>
      </c>
      <c r="F2445" s="25">
        <f>IF($E2445="","",DATE(IF($A2445="",nominal_year,$A2445),$B2445,$C2445)+($D2445-IF(LEFT(hour_conv,1)="1",1,0))/24)</f>
        <v/>
      </c>
      <c r="G2445" s="26">
        <f>IF(F2445="","",INT(F2445))</f>
        <v/>
      </c>
      <c r="H2445">
        <f>IF(G2445="","",IF(AND(MONTH(G2445)*100+DAY(G2445)&gt;=season_lo,MONTH(G2445)*100+DAY(G2445)&lt;=season_hi),1,0))</f>
        <v/>
      </c>
      <c r="I2445">
        <f>IF(G2445="","",G2445-first_day+1)</f>
        <v/>
      </c>
      <c r="J2445" s="27">
        <f>IF(I2445="","",INDEX(Daily!$J$2:$J$421,I2445))</f>
        <v/>
      </c>
      <c r="K2445" s="27">
        <f>IF(J2445="","",J2445+cat_offset)</f>
        <v/>
      </c>
      <c r="L2445" s="27">
        <f>IF(J2445="","",MAX(0,E2445-J2445)^2)</f>
        <v/>
      </c>
      <c r="M2445" s="27">
        <f>IF(J2445="","",MAX(0,E2445-(J2445+twcdh_off))^2)</f>
        <v/>
      </c>
      <c r="N2445" s="27">
        <f>IF(E2445="","",MAX(0,E2445-swcdh_thr)^2)</f>
        <v/>
      </c>
      <c r="O2445">
        <f>IF(K2445="","",ROUND(E2445-K2445,0))</f>
        <v/>
      </c>
      <c r="P2445">
        <f>IF(O2445="","",IF(O2445&gt;=1,O2445,0))</f>
        <v/>
      </c>
      <c r="Q2445" s="27">
        <f>IF(E2445="","",MAX(0,E2445-22))</f>
        <v/>
      </c>
      <c r="R2445" s="27">
        <f>IF(H2445=1,E2445,"")</f>
        <v/>
      </c>
      <c r="S2445" s="27">
        <f>IF(AND(H2445=1,J2445&lt;&gt;""),E2445-J2445,"")</f>
        <v/>
      </c>
      <c r="T2445">
        <f>IF(G2445="","",MONTH(G2445))</f>
        <v/>
      </c>
    </row>
    <row r="2446">
      <c r="A2446" s="24" t="n">
        <v>2020</v>
      </c>
      <c r="B2446" s="24" t="n">
        <v>4</v>
      </c>
      <c r="C2446" s="24" t="n">
        <v>11</v>
      </c>
      <c r="D2446" s="24" t="n">
        <v>21</v>
      </c>
      <c r="E2446" s="24" t="n">
        <v>11.45</v>
      </c>
      <c r="F2446" s="25">
        <f>IF($E2446="","",DATE(IF($A2446="",nominal_year,$A2446),$B2446,$C2446)+($D2446-IF(LEFT(hour_conv,1)="1",1,0))/24)</f>
        <v/>
      </c>
      <c r="G2446" s="26">
        <f>IF(F2446="","",INT(F2446))</f>
        <v/>
      </c>
      <c r="H2446">
        <f>IF(G2446="","",IF(AND(MONTH(G2446)*100+DAY(G2446)&gt;=season_lo,MONTH(G2446)*100+DAY(G2446)&lt;=season_hi),1,0))</f>
        <v/>
      </c>
      <c r="I2446">
        <f>IF(G2446="","",G2446-first_day+1)</f>
        <v/>
      </c>
      <c r="J2446" s="27">
        <f>IF(I2446="","",INDEX(Daily!$J$2:$J$421,I2446))</f>
        <v/>
      </c>
      <c r="K2446" s="27">
        <f>IF(J2446="","",J2446+cat_offset)</f>
        <v/>
      </c>
      <c r="L2446" s="27">
        <f>IF(J2446="","",MAX(0,E2446-J2446)^2)</f>
        <v/>
      </c>
      <c r="M2446" s="27">
        <f>IF(J2446="","",MAX(0,E2446-(J2446+twcdh_off))^2)</f>
        <v/>
      </c>
      <c r="N2446" s="27">
        <f>IF(E2446="","",MAX(0,E2446-swcdh_thr)^2)</f>
        <v/>
      </c>
      <c r="O2446">
        <f>IF(K2446="","",ROUND(E2446-K2446,0))</f>
        <v/>
      </c>
      <c r="P2446">
        <f>IF(O2446="","",IF(O2446&gt;=1,O2446,0))</f>
        <v/>
      </c>
      <c r="Q2446" s="27">
        <f>IF(E2446="","",MAX(0,E2446-22))</f>
        <v/>
      </c>
      <c r="R2446" s="27">
        <f>IF(H2446=1,E2446,"")</f>
        <v/>
      </c>
      <c r="S2446" s="27">
        <f>IF(AND(H2446=1,J2446&lt;&gt;""),E2446-J2446,"")</f>
        <v/>
      </c>
      <c r="T2446">
        <f>IF(G2446="","",MONTH(G2446))</f>
        <v/>
      </c>
    </row>
    <row r="2447">
      <c r="A2447" s="24" t="n">
        <v>2020</v>
      </c>
      <c r="B2447" s="24" t="n">
        <v>4</v>
      </c>
      <c r="C2447" s="24" t="n">
        <v>11</v>
      </c>
      <c r="D2447" s="24" t="n">
        <v>22</v>
      </c>
      <c r="E2447" s="24" t="n">
        <v>9.789999999999999</v>
      </c>
      <c r="F2447" s="25">
        <f>IF($E2447="","",DATE(IF($A2447="",nominal_year,$A2447),$B2447,$C2447)+($D2447-IF(LEFT(hour_conv,1)="1",1,0))/24)</f>
        <v/>
      </c>
      <c r="G2447" s="26">
        <f>IF(F2447="","",INT(F2447))</f>
        <v/>
      </c>
      <c r="H2447">
        <f>IF(G2447="","",IF(AND(MONTH(G2447)*100+DAY(G2447)&gt;=season_lo,MONTH(G2447)*100+DAY(G2447)&lt;=season_hi),1,0))</f>
        <v/>
      </c>
      <c r="I2447">
        <f>IF(G2447="","",G2447-first_day+1)</f>
        <v/>
      </c>
      <c r="J2447" s="27">
        <f>IF(I2447="","",INDEX(Daily!$J$2:$J$421,I2447))</f>
        <v/>
      </c>
      <c r="K2447" s="27">
        <f>IF(J2447="","",J2447+cat_offset)</f>
        <v/>
      </c>
      <c r="L2447" s="27">
        <f>IF(J2447="","",MAX(0,E2447-J2447)^2)</f>
        <v/>
      </c>
      <c r="M2447" s="27">
        <f>IF(J2447="","",MAX(0,E2447-(J2447+twcdh_off))^2)</f>
        <v/>
      </c>
      <c r="N2447" s="27">
        <f>IF(E2447="","",MAX(0,E2447-swcdh_thr)^2)</f>
        <v/>
      </c>
      <c r="O2447">
        <f>IF(K2447="","",ROUND(E2447-K2447,0))</f>
        <v/>
      </c>
      <c r="P2447">
        <f>IF(O2447="","",IF(O2447&gt;=1,O2447,0))</f>
        <v/>
      </c>
      <c r="Q2447" s="27">
        <f>IF(E2447="","",MAX(0,E2447-22))</f>
        <v/>
      </c>
      <c r="R2447" s="27">
        <f>IF(H2447=1,E2447,"")</f>
        <v/>
      </c>
      <c r="S2447" s="27">
        <f>IF(AND(H2447=1,J2447&lt;&gt;""),E2447-J2447,"")</f>
        <v/>
      </c>
      <c r="T2447">
        <f>IF(G2447="","",MONTH(G2447))</f>
        <v/>
      </c>
    </row>
    <row r="2448">
      <c r="A2448" s="24" t="n">
        <v>2020</v>
      </c>
      <c r="B2448" s="24" t="n">
        <v>4</v>
      </c>
      <c r="C2448" s="24" t="n">
        <v>11</v>
      </c>
      <c r="D2448" s="24" t="n">
        <v>23</v>
      </c>
      <c r="E2448" s="24" t="n">
        <v>8.82</v>
      </c>
      <c r="F2448" s="25">
        <f>IF($E2448="","",DATE(IF($A2448="",nominal_year,$A2448),$B2448,$C2448)+($D2448-IF(LEFT(hour_conv,1)="1",1,0))/24)</f>
        <v/>
      </c>
      <c r="G2448" s="26">
        <f>IF(F2448="","",INT(F2448))</f>
        <v/>
      </c>
      <c r="H2448">
        <f>IF(G2448="","",IF(AND(MONTH(G2448)*100+DAY(G2448)&gt;=season_lo,MONTH(G2448)*100+DAY(G2448)&lt;=season_hi),1,0))</f>
        <v/>
      </c>
      <c r="I2448">
        <f>IF(G2448="","",G2448-first_day+1)</f>
        <v/>
      </c>
      <c r="J2448" s="27">
        <f>IF(I2448="","",INDEX(Daily!$J$2:$J$421,I2448))</f>
        <v/>
      </c>
      <c r="K2448" s="27">
        <f>IF(J2448="","",J2448+cat_offset)</f>
        <v/>
      </c>
      <c r="L2448" s="27">
        <f>IF(J2448="","",MAX(0,E2448-J2448)^2)</f>
        <v/>
      </c>
      <c r="M2448" s="27">
        <f>IF(J2448="","",MAX(0,E2448-(J2448+twcdh_off))^2)</f>
        <v/>
      </c>
      <c r="N2448" s="27">
        <f>IF(E2448="","",MAX(0,E2448-swcdh_thr)^2)</f>
        <v/>
      </c>
      <c r="O2448">
        <f>IF(K2448="","",ROUND(E2448-K2448,0))</f>
        <v/>
      </c>
      <c r="P2448">
        <f>IF(O2448="","",IF(O2448&gt;=1,O2448,0))</f>
        <v/>
      </c>
      <c r="Q2448" s="27">
        <f>IF(E2448="","",MAX(0,E2448-22))</f>
        <v/>
      </c>
      <c r="R2448" s="27">
        <f>IF(H2448=1,E2448,"")</f>
        <v/>
      </c>
      <c r="S2448" s="27">
        <f>IF(AND(H2448=1,J2448&lt;&gt;""),E2448-J2448,"")</f>
        <v/>
      </c>
      <c r="T2448">
        <f>IF(G2448="","",MONTH(G2448))</f>
        <v/>
      </c>
    </row>
    <row r="2449">
      <c r="A2449" s="24" t="n">
        <v>2020</v>
      </c>
      <c r="B2449" s="24" t="n">
        <v>4</v>
      </c>
      <c r="C2449" s="24" t="n">
        <v>11</v>
      </c>
      <c r="D2449" s="24" t="n">
        <v>24</v>
      </c>
      <c r="E2449" s="24" t="n">
        <v>7.24</v>
      </c>
      <c r="F2449" s="25">
        <f>IF($E2449="","",DATE(IF($A2449="",nominal_year,$A2449),$B2449,$C2449)+($D2449-IF(LEFT(hour_conv,1)="1",1,0))/24)</f>
        <v/>
      </c>
      <c r="G2449" s="26">
        <f>IF(F2449="","",INT(F2449))</f>
        <v/>
      </c>
      <c r="H2449">
        <f>IF(G2449="","",IF(AND(MONTH(G2449)*100+DAY(G2449)&gt;=season_lo,MONTH(G2449)*100+DAY(G2449)&lt;=season_hi),1,0))</f>
        <v/>
      </c>
      <c r="I2449">
        <f>IF(G2449="","",G2449-first_day+1)</f>
        <v/>
      </c>
      <c r="J2449" s="27">
        <f>IF(I2449="","",INDEX(Daily!$J$2:$J$421,I2449))</f>
        <v/>
      </c>
      <c r="K2449" s="27">
        <f>IF(J2449="","",J2449+cat_offset)</f>
        <v/>
      </c>
      <c r="L2449" s="27">
        <f>IF(J2449="","",MAX(0,E2449-J2449)^2)</f>
        <v/>
      </c>
      <c r="M2449" s="27">
        <f>IF(J2449="","",MAX(0,E2449-(J2449+twcdh_off))^2)</f>
        <v/>
      </c>
      <c r="N2449" s="27">
        <f>IF(E2449="","",MAX(0,E2449-swcdh_thr)^2)</f>
        <v/>
      </c>
      <c r="O2449">
        <f>IF(K2449="","",ROUND(E2449-K2449,0))</f>
        <v/>
      </c>
      <c r="P2449">
        <f>IF(O2449="","",IF(O2449&gt;=1,O2449,0))</f>
        <v/>
      </c>
      <c r="Q2449" s="27">
        <f>IF(E2449="","",MAX(0,E2449-22))</f>
        <v/>
      </c>
      <c r="R2449" s="27">
        <f>IF(H2449=1,E2449,"")</f>
        <v/>
      </c>
      <c r="S2449" s="27">
        <f>IF(AND(H2449=1,J2449&lt;&gt;""),E2449-J2449,"")</f>
        <v/>
      </c>
      <c r="T2449">
        <f>IF(G2449="","",MONTH(G2449))</f>
        <v/>
      </c>
    </row>
    <row r="2450">
      <c r="A2450" s="24" t="n">
        <v>2020</v>
      </c>
      <c r="B2450" s="24" t="n">
        <v>4</v>
      </c>
      <c r="C2450" s="24" t="n">
        <v>12</v>
      </c>
      <c r="D2450" s="24" t="n">
        <v>1</v>
      </c>
      <c r="E2450" s="24" t="n">
        <v>8.66</v>
      </c>
      <c r="F2450" s="25">
        <f>IF($E2450="","",DATE(IF($A2450="",nominal_year,$A2450),$B2450,$C2450)+($D2450-IF(LEFT(hour_conv,1)="1",1,0))/24)</f>
        <v/>
      </c>
      <c r="G2450" s="26">
        <f>IF(F2450="","",INT(F2450))</f>
        <v/>
      </c>
      <c r="H2450">
        <f>IF(G2450="","",IF(AND(MONTH(G2450)*100+DAY(G2450)&gt;=season_lo,MONTH(G2450)*100+DAY(G2450)&lt;=season_hi),1,0))</f>
        <v/>
      </c>
      <c r="I2450">
        <f>IF(G2450="","",G2450-first_day+1)</f>
        <v/>
      </c>
      <c r="J2450" s="27">
        <f>IF(I2450="","",INDEX(Daily!$J$2:$J$421,I2450))</f>
        <v/>
      </c>
      <c r="K2450" s="27">
        <f>IF(J2450="","",J2450+cat_offset)</f>
        <v/>
      </c>
      <c r="L2450" s="27">
        <f>IF(J2450="","",MAX(0,E2450-J2450)^2)</f>
        <v/>
      </c>
      <c r="M2450" s="27">
        <f>IF(J2450="","",MAX(0,E2450-(J2450+twcdh_off))^2)</f>
        <v/>
      </c>
      <c r="N2450" s="27">
        <f>IF(E2450="","",MAX(0,E2450-swcdh_thr)^2)</f>
        <v/>
      </c>
      <c r="O2450">
        <f>IF(K2450="","",ROUND(E2450-K2450,0))</f>
        <v/>
      </c>
      <c r="P2450">
        <f>IF(O2450="","",IF(O2450&gt;=1,O2450,0))</f>
        <v/>
      </c>
      <c r="Q2450" s="27">
        <f>IF(E2450="","",MAX(0,E2450-22))</f>
        <v/>
      </c>
      <c r="R2450" s="27">
        <f>IF(H2450=1,E2450,"")</f>
        <v/>
      </c>
      <c r="S2450" s="27">
        <f>IF(AND(H2450=1,J2450&lt;&gt;""),E2450-J2450,"")</f>
        <v/>
      </c>
      <c r="T2450">
        <f>IF(G2450="","",MONTH(G2450))</f>
        <v/>
      </c>
    </row>
    <row r="2451">
      <c r="A2451" s="24" t="n">
        <v>2020</v>
      </c>
      <c r="B2451" s="24" t="n">
        <v>4</v>
      </c>
      <c r="C2451" s="24" t="n">
        <v>12</v>
      </c>
      <c r="D2451" s="24" t="n">
        <v>2</v>
      </c>
      <c r="E2451" s="24" t="n">
        <v>7.81</v>
      </c>
      <c r="F2451" s="25">
        <f>IF($E2451="","",DATE(IF($A2451="",nominal_year,$A2451),$B2451,$C2451)+($D2451-IF(LEFT(hour_conv,1)="1",1,0))/24)</f>
        <v/>
      </c>
      <c r="G2451" s="26">
        <f>IF(F2451="","",INT(F2451))</f>
        <v/>
      </c>
      <c r="H2451">
        <f>IF(G2451="","",IF(AND(MONTH(G2451)*100+DAY(G2451)&gt;=season_lo,MONTH(G2451)*100+DAY(G2451)&lt;=season_hi),1,0))</f>
        <v/>
      </c>
      <c r="I2451">
        <f>IF(G2451="","",G2451-first_day+1)</f>
        <v/>
      </c>
      <c r="J2451" s="27">
        <f>IF(I2451="","",INDEX(Daily!$J$2:$J$421,I2451))</f>
        <v/>
      </c>
      <c r="K2451" s="27">
        <f>IF(J2451="","",J2451+cat_offset)</f>
        <v/>
      </c>
      <c r="L2451" s="27">
        <f>IF(J2451="","",MAX(0,E2451-J2451)^2)</f>
        <v/>
      </c>
      <c r="M2451" s="27">
        <f>IF(J2451="","",MAX(0,E2451-(J2451+twcdh_off))^2)</f>
        <v/>
      </c>
      <c r="N2451" s="27">
        <f>IF(E2451="","",MAX(0,E2451-swcdh_thr)^2)</f>
        <v/>
      </c>
      <c r="O2451">
        <f>IF(K2451="","",ROUND(E2451-K2451,0))</f>
        <v/>
      </c>
      <c r="P2451">
        <f>IF(O2451="","",IF(O2451&gt;=1,O2451,0))</f>
        <v/>
      </c>
      <c r="Q2451" s="27">
        <f>IF(E2451="","",MAX(0,E2451-22))</f>
        <v/>
      </c>
      <c r="R2451" s="27">
        <f>IF(H2451=1,E2451,"")</f>
        <v/>
      </c>
      <c r="S2451" s="27">
        <f>IF(AND(H2451=1,J2451&lt;&gt;""),E2451-J2451,"")</f>
        <v/>
      </c>
      <c r="T2451">
        <f>IF(G2451="","",MONTH(G2451))</f>
        <v/>
      </c>
    </row>
    <row r="2452">
      <c r="A2452" s="24" t="n">
        <v>2020</v>
      </c>
      <c r="B2452" s="24" t="n">
        <v>4</v>
      </c>
      <c r="C2452" s="24" t="n">
        <v>12</v>
      </c>
      <c r="D2452" s="24" t="n">
        <v>3</v>
      </c>
      <c r="E2452" s="24" t="n">
        <v>8.01</v>
      </c>
      <c r="F2452" s="25">
        <f>IF($E2452="","",DATE(IF($A2452="",nominal_year,$A2452),$B2452,$C2452)+($D2452-IF(LEFT(hour_conv,1)="1",1,0))/24)</f>
        <v/>
      </c>
      <c r="G2452" s="26">
        <f>IF(F2452="","",INT(F2452))</f>
        <v/>
      </c>
      <c r="H2452">
        <f>IF(G2452="","",IF(AND(MONTH(G2452)*100+DAY(G2452)&gt;=season_lo,MONTH(G2452)*100+DAY(G2452)&lt;=season_hi),1,0))</f>
        <v/>
      </c>
      <c r="I2452">
        <f>IF(G2452="","",G2452-first_day+1)</f>
        <v/>
      </c>
      <c r="J2452" s="27">
        <f>IF(I2452="","",INDEX(Daily!$J$2:$J$421,I2452))</f>
        <v/>
      </c>
      <c r="K2452" s="27">
        <f>IF(J2452="","",J2452+cat_offset)</f>
        <v/>
      </c>
      <c r="L2452" s="27">
        <f>IF(J2452="","",MAX(0,E2452-J2452)^2)</f>
        <v/>
      </c>
      <c r="M2452" s="27">
        <f>IF(J2452="","",MAX(0,E2452-(J2452+twcdh_off))^2)</f>
        <v/>
      </c>
      <c r="N2452" s="27">
        <f>IF(E2452="","",MAX(0,E2452-swcdh_thr)^2)</f>
        <v/>
      </c>
      <c r="O2452">
        <f>IF(K2452="","",ROUND(E2452-K2452,0))</f>
        <v/>
      </c>
      <c r="P2452">
        <f>IF(O2452="","",IF(O2452&gt;=1,O2452,0))</f>
        <v/>
      </c>
      <c r="Q2452" s="27">
        <f>IF(E2452="","",MAX(0,E2452-22))</f>
        <v/>
      </c>
      <c r="R2452" s="27">
        <f>IF(H2452=1,E2452,"")</f>
        <v/>
      </c>
      <c r="S2452" s="27">
        <f>IF(AND(H2452=1,J2452&lt;&gt;""),E2452-J2452,"")</f>
        <v/>
      </c>
      <c r="T2452">
        <f>IF(G2452="","",MONTH(G2452))</f>
        <v/>
      </c>
    </row>
    <row r="2453">
      <c r="A2453" s="24" t="n">
        <v>2020</v>
      </c>
      <c r="B2453" s="24" t="n">
        <v>4</v>
      </c>
      <c r="C2453" s="24" t="n">
        <v>12</v>
      </c>
      <c r="D2453" s="24" t="n">
        <v>4</v>
      </c>
      <c r="E2453" s="24" t="n">
        <v>7.6</v>
      </c>
      <c r="F2453" s="25">
        <f>IF($E2453="","",DATE(IF($A2453="",nominal_year,$A2453),$B2453,$C2453)+($D2453-IF(LEFT(hour_conv,1)="1",1,0))/24)</f>
        <v/>
      </c>
      <c r="G2453" s="26">
        <f>IF(F2453="","",INT(F2453))</f>
        <v/>
      </c>
      <c r="H2453">
        <f>IF(G2453="","",IF(AND(MONTH(G2453)*100+DAY(G2453)&gt;=season_lo,MONTH(G2453)*100+DAY(G2453)&lt;=season_hi),1,0))</f>
        <v/>
      </c>
      <c r="I2453">
        <f>IF(G2453="","",G2453-first_day+1)</f>
        <v/>
      </c>
      <c r="J2453" s="27">
        <f>IF(I2453="","",INDEX(Daily!$J$2:$J$421,I2453))</f>
        <v/>
      </c>
      <c r="K2453" s="27">
        <f>IF(J2453="","",J2453+cat_offset)</f>
        <v/>
      </c>
      <c r="L2453" s="27">
        <f>IF(J2453="","",MAX(0,E2453-J2453)^2)</f>
        <v/>
      </c>
      <c r="M2453" s="27">
        <f>IF(J2453="","",MAX(0,E2453-(J2453+twcdh_off))^2)</f>
        <v/>
      </c>
      <c r="N2453" s="27">
        <f>IF(E2453="","",MAX(0,E2453-swcdh_thr)^2)</f>
        <v/>
      </c>
      <c r="O2453">
        <f>IF(K2453="","",ROUND(E2453-K2453,0))</f>
        <v/>
      </c>
      <c r="P2453">
        <f>IF(O2453="","",IF(O2453&gt;=1,O2453,0))</f>
        <v/>
      </c>
      <c r="Q2453" s="27">
        <f>IF(E2453="","",MAX(0,E2453-22))</f>
        <v/>
      </c>
      <c r="R2453" s="27">
        <f>IF(H2453=1,E2453,"")</f>
        <v/>
      </c>
      <c r="S2453" s="27">
        <f>IF(AND(H2453=1,J2453&lt;&gt;""),E2453-J2453,"")</f>
        <v/>
      </c>
      <c r="T2453">
        <f>IF(G2453="","",MONTH(G2453))</f>
        <v/>
      </c>
    </row>
    <row r="2454">
      <c r="A2454" s="24" t="n">
        <v>2020</v>
      </c>
      <c r="B2454" s="24" t="n">
        <v>4</v>
      </c>
      <c r="C2454" s="24" t="n">
        <v>12</v>
      </c>
      <c r="D2454" s="24" t="n">
        <v>5</v>
      </c>
      <c r="E2454" s="24" t="n">
        <v>7.53</v>
      </c>
      <c r="F2454" s="25">
        <f>IF($E2454="","",DATE(IF($A2454="",nominal_year,$A2454),$B2454,$C2454)+($D2454-IF(LEFT(hour_conv,1)="1",1,0))/24)</f>
        <v/>
      </c>
      <c r="G2454" s="26">
        <f>IF(F2454="","",INT(F2454))</f>
        <v/>
      </c>
      <c r="H2454">
        <f>IF(G2454="","",IF(AND(MONTH(G2454)*100+DAY(G2454)&gt;=season_lo,MONTH(G2454)*100+DAY(G2454)&lt;=season_hi),1,0))</f>
        <v/>
      </c>
      <c r="I2454">
        <f>IF(G2454="","",G2454-first_day+1)</f>
        <v/>
      </c>
      <c r="J2454" s="27">
        <f>IF(I2454="","",INDEX(Daily!$J$2:$J$421,I2454))</f>
        <v/>
      </c>
      <c r="K2454" s="27">
        <f>IF(J2454="","",J2454+cat_offset)</f>
        <v/>
      </c>
      <c r="L2454" s="27">
        <f>IF(J2454="","",MAX(0,E2454-J2454)^2)</f>
        <v/>
      </c>
      <c r="M2454" s="27">
        <f>IF(J2454="","",MAX(0,E2454-(J2454+twcdh_off))^2)</f>
        <v/>
      </c>
      <c r="N2454" s="27">
        <f>IF(E2454="","",MAX(0,E2454-swcdh_thr)^2)</f>
        <v/>
      </c>
      <c r="O2454">
        <f>IF(K2454="","",ROUND(E2454-K2454,0))</f>
        <v/>
      </c>
      <c r="P2454">
        <f>IF(O2454="","",IF(O2454&gt;=1,O2454,0))</f>
        <v/>
      </c>
      <c r="Q2454" s="27">
        <f>IF(E2454="","",MAX(0,E2454-22))</f>
        <v/>
      </c>
      <c r="R2454" s="27">
        <f>IF(H2454=1,E2454,"")</f>
        <v/>
      </c>
      <c r="S2454" s="27">
        <f>IF(AND(H2454=1,J2454&lt;&gt;""),E2454-J2454,"")</f>
        <v/>
      </c>
      <c r="T2454">
        <f>IF(G2454="","",MONTH(G2454))</f>
        <v/>
      </c>
    </row>
    <row r="2455">
      <c r="A2455" s="24" t="n">
        <v>2020</v>
      </c>
      <c r="B2455" s="24" t="n">
        <v>4</v>
      </c>
      <c r="C2455" s="24" t="n">
        <v>12</v>
      </c>
      <c r="D2455" s="24" t="n">
        <v>6</v>
      </c>
      <c r="E2455" s="24" t="n">
        <v>7.96</v>
      </c>
      <c r="F2455" s="25">
        <f>IF($E2455="","",DATE(IF($A2455="",nominal_year,$A2455),$B2455,$C2455)+($D2455-IF(LEFT(hour_conv,1)="1",1,0))/24)</f>
        <v/>
      </c>
      <c r="G2455" s="26">
        <f>IF(F2455="","",INT(F2455))</f>
        <v/>
      </c>
      <c r="H2455">
        <f>IF(G2455="","",IF(AND(MONTH(G2455)*100+DAY(G2455)&gt;=season_lo,MONTH(G2455)*100+DAY(G2455)&lt;=season_hi),1,0))</f>
        <v/>
      </c>
      <c r="I2455">
        <f>IF(G2455="","",G2455-first_day+1)</f>
        <v/>
      </c>
      <c r="J2455" s="27">
        <f>IF(I2455="","",INDEX(Daily!$J$2:$J$421,I2455))</f>
        <v/>
      </c>
      <c r="K2455" s="27">
        <f>IF(J2455="","",J2455+cat_offset)</f>
        <v/>
      </c>
      <c r="L2455" s="27">
        <f>IF(J2455="","",MAX(0,E2455-J2455)^2)</f>
        <v/>
      </c>
      <c r="M2455" s="27">
        <f>IF(J2455="","",MAX(0,E2455-(J2455+twcdh_off))^2)</f>
        <v/>
      </c>
      <c r="N2455" s="27">
        <f>IF(E2455="","",MAX(0,E2455-swcdh_thr)^2)</f>
        <v/>
      </c>
      <c r="O2455">
        <f>IF(K2455="","",ROUND(E2455-K2455,0))</f>
        <v/>
      </c>
      <c r="P2455">
        <f>IF(O2455="","",IF(O2455&gt;=1,O2455,0))</f>
        <v/>
      </c>
      <c r="Q2455" s="27">
        <f>IF(E2455="","",MAX(0,E2455-22))</f>
        <v/>
      </c>
      <c r="R2455" s="27">
        <f>IF(H2455=1,E2455,"")</f>
        <v/>
      </c>
      <c r="S2455" s="27">
        <f>IF(AND(H2455=1,J2455&lt;&gt;""),E2455-J2455,"")</f>
        <v/>
      </c>
      <c r="T2455">
        <f>IF(G2455="","",MONTH(G2455))</f>
        <v/>
      </c>
    </row>
    <row r="2456">
      <c r="A2456" s="24" t="n">
        <v>2020</v>
      </c>
      <c r="B2456" s="24" t="n">
        <v>4</v>
      </c>
      <c r="C2456" s="24" t="n">
        <v>12</v>
      </c>
      <c r="D2456" s="24" t="n">
        <v>7</v>
      </c>
      <c r="E2456" s="24" t="n">
        <v>9.050000000000001</v>
      </c>
      <c r="F2456" s="25">
        <f>IF($E2456="","",DATE(IF($A2456="",nominal_year,$A2456),$B2456,$C2456)+($D2456-IF(LEFT(hour_conv,1)="1",1,0))/24)</f>
        <v/>
      </c>
      <c r="G2456" s="26">
        <f>IF(F2456="","",INT(F2456))</f>
        <v/>
      </c>
      <c r="H2456">
        <f>IF(G2456="","",IF(AND(MONTH(G2456)*100+DAY(G2456)&gt;=season_lo,MONTH(G2456)*100+DAY(G2456)&lt;=season_hi),1,0))</f>
        <v/>
      </c>
      <c r="I2456">
        <f>IF(G2456="","",G2456-first_day+1)</f>
        <v/>
      </c>
      <c r="J2456" s="27">
        <f>IF(I2456="","",INDEX(Daily!$J$2:$J$421,I2456))</f>
        <v/>
      </c>
      <c r="K2456" s="27">
        <f>IF(J2456="","",J2456+cat_offset)</f>
        <v/>
      </c>
      <c r="L2456" s="27">
        <f>IF(J2456="","",MAX(0,E2456-J2456)^2)</f>
        <v/>
      </c>
      <c r="M2456" s="27">
        <f>IF(J2456="","",MAX(0,E2456-(J2456+twcdh_off))^2)</f>
        <v/>
      </c>
      <c r="N2456" s="27">
        <f>IF(E2456="","",MAX(0,E2456-swcdh_thr)^2)</f>
        <v/>
      </c>
      <c r="O2456">
        <f>IF(K2456="","",ROUND(E2456-K2456,0))</f>
        <v/>
      </c>
      <c r="P2456">
        <f>IF(O2456="","",IF(O2456&gt;=1,O2456,0))</f>
        <v/>
      </c>
      <c r="Q2456" s="27">
        <f>IF(E2456="","",MAX(0,E2456-22))</f>
        <v/>
      </c>
      <c r="R2456" s="27">
        <f>IF(H2456=1,E2456,"")</f>
        <v/>
      </c>
      <c r="S2456" s="27">
        <f>IF(AND(H2456=1,J2456&lt;&gt;""),E2456-J2456,"")</f>
        <v/>
      </c>
      <c r="T2456">
        <f>IF(G2456="","",MONTH(G2456))</f>
        <v/>
      </c>
    </row>
    <row r="2457">
      <c r="A2457" s="24" t="n">
        <v>2020</v>
      </c>
      <c r="B2457" s="24" t="n">
        <v>4</v>
      </c>
      <c r="C2457" s="24" t="n">
        <v>12</v>
      </c>
      <c r="D2457" s="24" t="n">
        <v>8</v>
      </c>
      <c r="E2457" s="24" t="n">
        <v>9.92</v>
      </c>
      <c r="F2457" s="25">
        <f>IF($E2457="","",DATE(IF($A2457="",nominal_year,$A2457),$B2457,$C2457)+($D2457-IF(LEFT(hour_conv,1)="1",1,0))/24)</f>
        <v/>
      </c>
      <c r="G2457" s="26">
        <f>IF(F2457="","",INT(F2457))</f>
        <v/>
      </c>
      <c r="H2457">
        <f>IF(G2457="","",IF(AND(MONTH(G2457)*100+DAY(G2457)&gt;=season_lo,MONTH(G2457)*100+DAY(G2457)&lt;=season_hi),1,0))</f>
        <v/>
      </c>
      <c r="I2457">
        <f>IF(G2457="","",G2457-first_day+1)</f>
        <v/>
      </c>
      <c r="J2457" s="27">
        <f>IF(I2457="","",INDEX(Daily!$J$2:$J$421,I2457))</f>
        <v/>
      </c>
      <c r="K2457" s="27">
        <f>IF(J2457="","",J2457+cat_offset)</f>
        <v/>
      </c>
      <c r="L2457" s="27">
        <f>IF(J2457="","",MAX(0,E2457-J2457)^2)</f>
        <v/>
      </c>
      <c r="M2457" s="27">
        <f>IF(J2457="","",MAX(0,E2457-(J2457+twcdh_off))^2)</f>
        <v/>
      </c>
      <c r="N2457" s="27">
        <f>IF(E2457="","",MAX(0,E2457-swcdh_thr)^2)</f>
        <v/>
      </c>
      <c r="O2457">
        <f>IF(K2457="","",ROUND(E2457-K2457,0))</f>
        <v/>
      </c>
      <c r="P2457">
        <f>IF(O2457="","",IF(O2457&gt;=1,O2457,0))</f>
        <v/>
      </c>
      <c r="Q2457" s="27">
        <f>IF(E2457="","",MAX(0,E2457-22))</f>
        <v/>
      </c>
      <c r="R2457" s="27">
        <f>IF(H2457=1,E2457,"")</f>
        <v/>
      </c>
      <c r="S2457" s="27">
        <f>IF(AND(H2457=1,J2457&lt;&gt;""),E2457-J2457,"")</f>
        <v/>
      </c>
      <c r="T2457">
        <f>IF(G2457="","",MONTH(G2457))</f>
        <v/>
      </c>
    </row>
    <row r="2458">
      <c r="A2458" s="24" t="n">
        <v>2020</v>
      </c>
      <c r="B2458" s="24" t="n">
        <v>4</v>
      </c>
      <c r="C2458" s="24" t="n">
        <v>12</v>
      </c>
      <c r="D2458" s="24" t="n">
        <v>9</v>
      </c>
      <c r="E2458" s="24" t="n">
        <v>10.58</v>
      </c>
      <c r="F2458" s="25">
        <f>IF($E2458="","",DATE(IF($A2458="",nominal_year,$A2458),$B2458,$C2458)+($D2458-IF(LEFT(hour_conv,1)="1",1,0))/24)</f>
        <v/>
      </c>
      <c r="G2458" s="26">
        <f>IF(F2458="","",INT(F2458))</f>
        <v/>
      </c>
      <c r="H2458">
        <f>IF(G2458="","",IF(AND(MONTH(G2458)*100+DAY(G2458)&gt;=season_lo,MONTH(G2458)*100+DAY(G2458)&lt;=season_hi),1,0))</f>
        <v/>
      </c>
      <c r="I2458">
        <f>IF(G2458="","",G2458-first_day+1)</f>
        <v/>
      </c>
      <c r="J2458" s="27">
        <f>IF(I2458="","",INDEX(Daily!$J$2:$J$421,I2458))</f>
        <v/>
      </c>
      <c r="K2458" s="27">
        <f>IF(J2458="","",J2458+cat_offset)</f>
        <v/>
      </c>
      <c r="L2458" s="27">
        <f>IF(J2458="","",MAX(0,E2458-J2458)^2)</f>
        <v/>
      </c>
      <c r="M2458" s="27">
        <f>IF(J2458="","",MAX(0,E2458-(J2458+twcdh_off))^2)</f>
        <v/>
      </c>
      <c r="N2458" s="27">
        <f>IF(E2458="","",MAX(0,E2458-swcdh_thr)^2)</f>
        <v/>
      </c>
      <c r="O2458">
        <f>IF(K2458="","",ROUND(E2458-K2458,0))</f>
        <v/>
      </c>
      <c r="P2458">
        <f>IF(O2458="","",IF(O2458&gt;=1,O2458,0))</f>
        <v/>
      </c>
      <c r="Q2458" s="27">
        <f>IF(E2458="","",MAX(0,E2458-22))</f>
        <v/>
      </c>
      <c r="R2458" s="27">
        <f>IF(H2458=1,E2458,"")</f>
        <v/>
      </c>
      <c r="S2458" s="27">
        <f>IF(AND(H2458=1,J2458&lt;&gt;""),E2458-J2458,"")</f>
        <v/>
      </c>
      <c r="T2458">
        <f>IF(G2458="","",MONTH(G2458))</f>
        <v/>
      </c>
    </row>
    <row r="2459">
      <c r="A2459" s="24" t="n">
        <v>2020</v>
      </c>
      <c r="B2459" s="24" t="n">
        <v>4</v>
      </c>
      <c r="C2459" s="24" t="n">
        <v>12</v>
      </c>
      <c r="D2459" s="24" t="n">
        <v>10</v>
      </c>
      <c r="E2459" s="24" t="n">
        <v>12.8</v>
      </c>
      <c r="F2459" s="25">
        <f>IF($E2459="","",DATE(IF($A2459="",nominal_year,$A2459),$B2459,$C2459)+($D2459-IF(LEFT(hour_conv,1)="1",1,0))/24)</f>
        <v/>
      </c>
      <c r="G2459" s="26">
        <f>IF(F2459="","",INT(F2459))</f>
        <v/>
      </c>
      <c r="H2459">
        <f>IF(G2459="","",IF(AND(MONTH(G2459)*100+DAY(G2459)&gt;=season_lo,MONTH(G2459)*100+DAY(G2459)&lt;=season_hi),1,0))</f>
        <v/>
      </c>
      <c r="I2459">
        <f>IF(G2459="","",G2459-first_day+1)</f>
        <v/>
      </c>
      <c r="J2459" s="27">
        <f>IF(I2459="","",INDEX(Daily!$J$2:$J$421,I2459))</f>
        <v/>
      </c>
      <c r="K2459" s="27">
        <f>IF(J2459="","",J2459+cat_offset)</f>
        <v/>
      </c>
      <c r="L2459" s="27">
        <f>IF(J2459="","",MAX(0,E2459-J2459)^2)</f>
        <v/>
      </c>
      <c r="M2459" s="27">
        <f>IF(J2459="","",MAX(0,E2459-(J2459+twcdh_off))^2)</f>
        <v/>
      </c>
      <c r="N2459" s="27">
        <f>IF(E2459="","",MAX(0,E2459-swcdh_thr)^2)</f>
        <v/>
      </c>
      <c r="O2459">
        <f>IF(K2459="","",ROUND(E2459-K2459,0))</f>
        <v/>
      </c>
      <c r="P2459">
        <f>IF(O2459="","",IF(O2459&gt;=1,O2459,0))</f>
        <v/>
      </c>
      <c r="Q2459" s="27">
        <f>IF(E2459="","",MAX(0,E2459-22))</f>
        <v/>
      </c>
      <c r="R2459" s="27">
        <f>IF(H2459=1,E2459,"")</f>
        <v/>
      </c>
      <c r="S2459" s="27">
        <f>IF(AND(H2459=1,J2459&lt;&gt;""),E2459-J2459,"")</f>
        <v/>
      </c>
      <c r="T2459">
        <f>IF(G2459="","",MONTH(G2459))</f>
        <v/>
      </c>
    </row>
    <row r="2460">
      <c r="A2460" s="24" t="n">
        <v>2020</v>
      </c>
      <c r="B2460" s="24" t="n">
        <v>4</v>
      </c>
      <c r="C2460" s="24" t="n">
        <v>12</v>
      </c>
      <c r="D2460" s="24" t="n">
        <v>11</v>
      </c>
      <c r="E2460" s="24" t="n">
        <v>13.42</v>
      </c>
      <c r="F2460" s="25">
        <f>IF($E2460="","",DATE(IF($A2460="",nominal_year,$A2460),$B2460,$C2460)+($D2460-IF(LEFT(hour_conv,1)="1",1,0))/24)</f>
        <v/>
      </c>
      <c r="G2460" s="26">
        <f>IF(F2460="","",INT(F2460))</f>
        <v/>
      </c>
      <c r="H2460">
        <f>IF(G2460="","",IF(AND(MONTH(G2460)*100+DAY(G2460)&gt;=season_lo,MONTH(G2460)*100+DAY(G2460)&lt;=season_hi),1,0))</f>
        <v/>
      </c>
      <c r="I2460">
        <f>IF(G2460="","",G2460-first_day+1)</f>
        <v/>
      </c>
      <c r="J2460" s="27">
        <f>IF(I2460="","",INDEX(Daily!$J$2:$J$421,I2460))</f>
        <v/>
      </c>
      <c r="K2460" s="27">
        <f>IF(J2460="","",J2460+cat_offset)</f>
        <v/>
      </c>
      <c r="L2460" s="27">
        <f>IF(J2460="","",MAX(0,E2460-J2460)^2)</f>
        <v/>
      </c>
      <c r="M2460" s="27">
        <f>IF(J2460="","",MAX(0,E2460-(J2460+twcdh_off))^2)</f>
        <v/>
      </c>
      <c r="N2460" s="27">
        <f>IF(E2460="","",MAX(0,E2460-swcdh_thr)^2)</f>
        <v/>
      </c>
      <c r="O2460">
        <f>IF(K2460="","",ROUND(E2460-K2460,0))</f>
        <v/>
      </c>
      <c r="P2460">
        <f>IF(O2460="","",IF(O2460&gt;=1,O2460,0))</f>
        <v/>
      </c>
      <c r="Q2460" s="27">
        <f>IF(E2460="","",MAX(0,E2460-22))</f>
        <v/>
      </c>
      <c r="R2460" s="27">
        <f>IF(H2460=1,E2460,"")</f>
        <v/>
      </c>
      <c r="S2460" s="27">
        <f>IF(AND(H2460=1,J2460&lt;&gt;""),E2460-J2460,"")</f>
        <v/>
      </c>
      <c r="T2460">
        <f>IF(G2460="","",MONTH(G2460))</f>
        <v/>
      </c>
    </row>
    <row r="2461">
      <c r="A2461" s="24" t="n">
        <v>2020</v>
      </c>
      <c r="B2461" s="24" t="n">
        <v>4</v>
      </c>
      <c r="C2461" s="24" t="n">
        <v>12</v>
      </c>
      <c r="D2461" s="24" t="n">
        <v>12</v>
      </c>
      <c r="E2461" s="24" t="n">
        <v>14.44</v>
      </c>
      <c r="F2461" s="25">
        <f>IF($E2461="","",DATE(IF($A2461="",nominal_year,$A2461),$B2461,$C2461)+($D2461-IF(LEFT(hour_conv,1)="1",1,0))/24)</f>
        <v/>
      </c>
      <c r="G2461" s="26">
        <f>IF(F2461="","",INT(F2461))</f>
        <v/>
      </c>
      <c r="H2461">
        <f>IF(G2461="","",IF(AND(MONTH(G2461)*100+DAY(G2461)&gt;=season_lo,MONTH(G2461)*100+DAY(G2461)&lt;=season_hi),1,0))</f>
        <v/>
      </c>
      <c r="I2461">
        <f>IF(G2461="","",G2461-first_day+1)</f>
        <v/>
      </c>
      <c r="J2461" s="27">
        <f>IF(I2461="","",INDEX(Daily!$J$2:$J$421,I2461))</f>
        <v/>
      </c>
      <c r="K2461" s="27">
        <f>IF(J2461="","",J2461+cat_offset)</f>
        <v/>
      </c>
      <c r="L2461" s="27">
        <f>IF(J2461="","",MAX(0,E2461-J2461)^2)</f>
        <v/>
      </c>
      <c r="M2461" s="27">
        <f>IF(J2461="","",MAX(0,E2461-(J2461+twcdh_off))^2)</f>
        <v/>
      </c>
      <c r="N2461" s="27">
        <f>IF(E2461="","",MAX(0,E2461-swcdh_thr)^2)</f>
        <v/>
      </c>
      <c r="O2461">
        <f>IF(K2461="","",ROUND(E2461-K2461,0))</f>
        <v/>
      </c>
      <c r="P2461">
        <f>IF(O2461="","",IF(O2461&gt;=1,O2461,0))</f>
        <v/>
      </c>
      <c r="Q2461" s="27">
        <f>IF(E2461="","",MAX(0,E2461-22))</f>
        <v/>
      </c>
      <c r="R2461" s="27">
        <f>IF(H2461=1,E2461,"")</f>
        <v/>
      </c>
      <c r="S2461" s="27">
        <f>IF(AND(H2461=1,J2461&lt;&gt;""),E2461-J2461,"")</f>
        <v/>
      </c>
      <c r="T2461">
        <f>IF(G2461="","",MONTH(G2461))</f>
        <v/>
      </c>
    </row>
    <row r="2462">
      <c r="A2462" s="24" t="n">
        <v>2020</v>
      </c>
      <c r="B2462" s="24" t="n">
        <v>4</v>
      </c>
      <c r="C2462" s="24" t="n">
        <v>12</v>
      </c>
      <c r="D2462" s="24" t="n">
        <v>13</v>
      </c>
      <c r="E2462" s="24" t="n">
        <v>16</v>
      </c>
      <c r="F2462" s="25">
        <f>IF($E2462="","",DATE(IF($A2462="",nominal_year,$A2462),$B2462,$C2462)+($D2462-IF(LEFT(hour_conv,1)="1",1,0))/24)</f>
        <v/>
      </c>
      <c r="G2462" s="26">
        <f>IF(F2462="","",INT(F2462))</f>
        <v/>
      </c>
      <c r="H2462">
        <f>IF(G2462="","",IF(AND(MONTH(G2462)*100+DAY(G2462)&gt;=season_lo,MONTH(G2462)*100+DAY(G2462)&lt;=season_hi),1,0))</f>
        <v/>
      </c>
      <c r="I2462">
        <f>IF(G2462="","",G2462-first_day+1)</f>
        <v/>
      </c>
      <c r="J2462" s="27">
        <f>IF(I2462="","",INDEX(Daily!$J$2:$J$421,I2462))</f>
        <v/>
      </c>
      <c r="K2462" s="27">
        <f>IF(J2462="","",J2462+cat_offset)</f>
        <v/>
      </c>
      <c r="L2462" s="27">
        <f>IF(J2462="","",MAX(0,E2462-J2462)^2)</f>
        <v/>
      </c>
      <c r="M2462" s="27">
        <f>IF(J2462="","",MAX(0,E2462-(J2462+twcdh_off))^2)</f>
        <v/>
      </c>
      <c r="N2462" s="27">
        <f>IF(E2462="","",MAX(0,E2462-swcdh_thr)^2)</f>
        <v/>
      </c>
      <c r="O2462">
        <f>IF(K2462="","",ROUND(E2462-K2462,0))</f>
        <v/>
      </c>
      <c r="P2462">
        <f>IF(O2462="","",IF(O2462&gt;=1,O2462,0))</f>
        <v/>
      </c>
      <c r="Q2462" s="27">
        <f>IF(E2462="","",MAX(0,E2462-22))</f>
        <v/>
      </c>
      <c r="R2462" s="27">
        <f>IF(H2462=1,E2462,"")</f>
        <v/>
      </c>
      <c r="S2462" s="27">
        <f>IF(AND(H2462=1,J2462&lt;&gt;""),E2462-J2462,"")</f>
        <v/>
      </c>
      <c r="T2462">
        <f>IF(G2462="","",MONTH(G2462))</f>
        <v/>
      </c>
    </row>
    <row r="2463">
      <c r="A2463" s="24" t="n">
        <v>2020</v>
      </c>
      <c r="B2463" s="24" t="n">
        <v>4</v>
      </c>
      <c r="C2463" s="24" t="n">
        <v>12</v>
      </c>
      <c r="D2463" s="24" t="n">
        <v>14</v>
      </c>
      <c r="E2463" s="24" t="n">
        <v>16.56</v>
      </c>
      <c r="F2463" s="25">
        <f>IF($E2463="","",DATE(IF($A2463="",nominal_year,$A2463),$B2463,$C2463)+($D2463-IF(LEFT(hour_conv,1)="1",1,0))/24)</f>
        <v/>
      </c>
      <c r="G2463" s="26">
        <f>IF(F2463="","",INT(F2463))</f>
        <v/>
      </c>
      <c r="H2463">
        <f>IF(G2463="","",IF(AND(MONTH(G2463)*100+DAY(G2463)&gt;=season_lo,MONTH(G2463)*100+DAY(G2463)&lt;=season_hi),1,0))</f>
        <v/>
      </c>
      <c r="I2463">
        <f>IF(G2463="","",G2463-first_day+1)</f>
        <v/>
      </c>
      <c r="J2463" s="27">
        <f>IF(I2463="","",INDEX(Daily!$J$2:$J$421,I2463))</f>
        <v/>
      </c>
      <c r="K2463" s="27">
        <f>IF(J2463="","",J2463+cat_offset)</f>
        <v/>
      </c>
      <c r="L2463" s="27">
        <f>IF(J2463="","",MAX(0,E2463-J2463)^2)</f>
        <v/>
      </c>
      <c r="M2463" s="27">
        <f>IF(J2463="","",MAX(0,E2463-(J2463+twcdh_off))^2)</f>
        <v/>
      </c>
      <c r="N2463" s="27">
        <f>IF(E2463="","",MAX(0,E2463-swcdh_thr)^2)</f>
        <v/>
      </c>
      <c r="O2463">
        <f>IF(K2463="","",ROUND(E2463-K2463,0))</f>
        <v/>
      </c>
      <c r="P2463">
        <f>IF(O2463="","",IF(O2463&gt;=1,O2463,0))</f>
        <v/>
      </c>
      <c r="Q2463" s="27">
        <f>IF(E2463="","",MAX(0,E2463-22))</f>
        <v/>
      </c>
      <c r="R2463" s="27">
        <f>IF(H2463=1,E2463,"")</f>
        <v/>
      </c>
      <c r="S2463" s="27">
        <f>IF(AND(H2463=1,J2463&lt;&gt;""),E2463-J2463,"")</f>
        <v/>
      </c>
      <c r="T2463">
        <f>IF(G2463="","",MONTH(G2463))</f>
        <v/>
      </c>
    </row>
    <row r="2464">
      <c r="A2464" s="24" t="n">
        <v>2020</v>
      </c>
      <c r="B2464" s="24" t="n">
        <v>4</v>
      </c>
      <c r="C2464" s="24" t="n">
        <v>12</v>
      </c>
      <c r="D2464" s="24" t="n">
        <v>15</v>
      </c>
      <c r="E2464" s="24" t="n">
        <v>16.58</v>
      </c>
      <c r="F2464" s="25">
        <f>IF($E2464="","",DATE(IF($A2464="",nominal_year,$A2464),$B2464,$C2464)+($D2464-IF(LEFT(hour_conv,1)="1",1,0))/24)</f>
        <v/>
      </c>
      <c r="G2464" s="26">
        <f>IF(F2464="","",INT(F2464))</f>
        <v/>
      </c>
      <c r="H2464">
        <f>IF(G2464="","",IF(AND(MONTH(G2464)*100+DAY(G2464)&gt;=season_lo,MONTH(G2464)*100+DAY(G2464)&lt;=season_hi),1,0))</f>
        <v/>
      </c>
      <c r="I2464">
        <f>IF(G2464="","",G2464-first_day+1)</f>
        <v/>
      </c>
      <c r="J2464" s="27">
        <f>IF(I2464="","",INDEX(Daily!$J$2:$J$421,I2464))</f>
        <v/>
      </c>
      <c r="K2464" s="27">
        <f>IF(J2464="","",J2464+cat_offset)</f>
        <v/>
      </c>
      <c r="L2464" s="27">
        <f>IF(J2464="","",MAX(0,E2464-J2464)^2)</f>
        <v/>
      </c>
      <c r="M2464" s="27">
        <f>IF(J2464="","",MAX(0,E2464-(J2464+twcdh_off))^2)</f>
        <v/>
      </c>
      <c r="N2464" s="27">
        <f>IF(E2464="","",MAX(0,E2464-swcdh_thr)^2)</f>
        <v/>
      </c>
      <c r="O2464">
        <f>IF(K2464="","",ROUND(E2464-K2464,0))</f>
        <v/>
      </c>
      <c r="P2464">
        <f>IF(O2464="","",IF(O2464&gt;=1,O2464,0))</f>
        <v/>
      </c>
      <c r="Q2464" s="27">
        <f>IF(E2464="","",MAX(0,E2464-22))</f>
        <v/>
      </c>
      <c r="R2464" s="27">
        <f>IF(H2464=1,E2464,"")</f>
        <v/>
      </c>
      <c r="S2464" s="27">
        <f>IF(AND(H2464=1,J2464&lt;&gt;""),E2464-J2464,"")</f>
        <v/>
      </c>
      <c r="T2464">
        <f>IF(G2464="","",MONTH(G2464))</f>
        <v/>
      </c>
    </row>
    <row r="2465">
      <c r="A2465" s="24" t="n">
        <v>2020</v>
      </c>
      <c r="B2465" s="24" t="n">
        <v>4</v>
      </c>
      <c r="C2465" s="24" t="n">
        <v>12</v>
      </c>
      <c r="D2465" s="24" t="n">
        <v>16</v>
      </c>
      <c r="E2465" s="24" t="n">
        <v>16.99</v>
      </c>
      <c r="F2465" s="25">
        <f>IF($E2465="","",DATE(IF($A2465="",nominal_year,$A2465),$B2465,$C2465)+($D2465-IF(LEFT(hour_conv,1)="1",1,0))/24)</f>
        <v/>
      </c>
      <c r="G2465" s="26">
        <f>IF(F2465="","",INT(F2465))</f>
        <v/>
      </c>
      <c r="H2465">
        <f>IF(G2465="","",IF(AND(MONTH(G2465)*100+DAY(G2465)&gt;=season_lo,MONTH(G2465)*100+DAY(G2465)&lt;=season_hi),1,0))</f>
        <v/>
      </c>
      <c r="I2465">
        <f>IF(G2465="","",G2465-first_day+1)</f>
        <v/>
      </c>
      <c r="J2465" s="27">
        <f>IF(I2465="","",INDEX(Daily!$J$2:$J$421,I2465))</f>
        <v/>
      </c>
      <c r="K2465" s="27">
        <f>IF(J2465="","",J2465+cat_offset)</f>
        <v/>
      </c>
      <c r="L2465" s="27">
        <f>IF(J2465="","",MAX(0,E2465-J2465)^2)</f>
        <v/>
      </c>
      <c r="M2465" s="27">
        <f>IF(J2465="","",MAX(0,E2465-(J2465+twcdh_off))^2)</f>
        <v/>
      </c>
      <c r="N2465" s="27">
        <f>IF(E2465="","",MAX(0,E2465-swcdh_thr)^2)</f>
        <v/>
      </c>
      <c r="O2465">
        <f>IF(K2465="","",ROUND(E2465-K2465,0))</f>
        <v/>
      </c>
      <c r="P2465">
        <f>IF(O2465="","",IF(O2465&gt;=1,O2465,0))</f>
        <v/>
      </c>
      <c r="Q2465" s="27">
        <f>IF(E2465="","",MAX(0,E2465-22))</f>
        <v/>
      </c>
      <c r="R2465" s="27">
        <f>IF(H2465=1,E2465,"")</f>
        <v/>
      </c>
      <c r="S2465" s="27">
        <f>IF(AND(H2465=1,J2465&lt;&gt;""),E2465-J2465,"")</f>
        <v/>
      </c>
      <c r="T2465">
        <f>IF(G2465="","",MONTH(G2465))</f>
        <v/>
      </c>
    </row>
    <row r="2466">
      <c r="A2466" s="24" t="n">
        <v>2020</v>
      </c>
      <c r="B2466" s="24" t="n">
        <v>4</v>
      </c>
      <c r="C2466" s="24" t="n">
        <v>12</v>
      </c>
      <c r="D2466" s="24" t="n">
        <v>17</v>
      </c>
      <c r="E2466" s="24" t="n">
        <v>16.2</v>
      </c>
      <c r="F2466" s="25">
        <f>IF($E2466="","",DATE(IF($A2466="",nominal_year,$A2466),$B2466,$C2466)+($D2466-IF(LEFT(hour_conv,1)="1",1,0))/24)</f>
        <v/>
      </c>
      <c r="G2466" s="26">
        <f>IF(F2466="","",INT(F2466))</f>
        <v/>
      </c>
      <c r="H2466">
        <f>IF(G2466="","",IF(AND(MONTH(G2466)*100+DAY(G2466)&gt;=season_lo,MONTH(G2466)*100+DAY(G2466)&lt;=season_hi),1,0))</f>
        <v/>
      </c>
      <c r="I2466">
        <f>IF(G2466="","",G2466-first_day+1)</f>
        <v/>
      </c>
      <c r="J2466" s="27">
        <f>IF(I2466="","",INDEX(Daily!$J$2:$J$421,I2466))</f>
        <v/>
      </c>
      <c r="K2466" s="27">
        <f>IF(J2466="","",J2466+cat_offset)</f>
        <v/>
      </c>
      <c r="L2466" s="27">
        <f>IF(J2466="","",MAX(0,E2466-J2466)^2)</f>
        <v/>
      </c>
      <c r="M2466" s="27">
        <f>IF(J2466="","",MAX(0,E2466-(J2466+twcdh_off))^2)</f>
        <v/>
      </c>
      <c r="N2466" s="27">
        <f>IF(E2466="","",MAX(0,E2466-swcdh_thr)^2)</f>
        <v/>
      </c>
      <c r="O2466">
        <f>IF(K2466="","",ROUND(E2466-K2466,0))</f>
        <v/>
      </c>
      <c r="P2466">
        <f>IF(O2466="","",IF(O2466&gt;=1,O2466,0))</f>
        <v/>
      </c>
      <c r="Q2466" s="27">
        <f>IF(E2466="","",MAX(0,E2466-22))</f>
        <v/>
      </c>
      <c r="R2466" s="27">
        <f>IF(H2466=1,E2466,"")</f>
        <v/>
      </c>
      <c r="S2466" s="27">
        <f>IF(AND(H2466=1,J2466&lt;&gt;""),E2466-J2466,"")</f>
        <v/>
      </c>
      <c r="T2466">
        <f>IF(G2466="","",MONTH(G2466))</f>
        <v/>
      </c>
    </row>
    <row r="2467">
      <c r="A2467" s="24" t="n">
        <v>2020</v>
      </c>
      <c r="B2467" s="24" t="n">
        <v>4</v>
      </c>
      <c r="C2467" s="24" t="n">
        <v>12</v>
      </c>
      <c r="D2467" s="24" t="n">
        <v>18</v>
      </c>
      <c r="E2467" s="24" t="n">
        <v>15.91</v>
      </c>
      <c r="F2467" s="25">
        <f>IF($E2467="","",DATE(IF($A2467="",nominal_year,$A2467),$B2467,$C2467)+($D2467-IF(LEFT(hour_conv,1)="1",1,0))/24)</f>
        <v/>
      </c>
      <c r="G2467" s="26">
        <f>IF(F2467="","",INT(F2467))</f>
        <v/>
      </c>
      <c r="H2467">
        <f>IF(G2467="","",IF(AND(MONTH(G2467)*100+DAY(G2467)&gt;=season_lo,MONTH(G2467)*100+DAY(G2467)&lt;=season_hi),1,0))</f>
        <v/>
      </c>
      <c r="I2467">
        <f>IF(G2467="","",G2467-first_day+1)</f>
        <v/>
      </c>
      <c r="J2467" s="27">
        <f>IF(I2467="","",INDEX(Daily!$J$2:$J$421,I2467))</f>
        <v/>
      </c>
      <c r="K2467" s="27">
        <f>IF(J2467="","",J2467+cat_offset)</f>
        <v/>
      </c>
      <c r="L2467" s="27">
        <f>IF(J2467="","",MAX(0,E2467-J2467)^2)</f>
        <v/>
      </c>
      <c r="M2467" s="27">
        <f>IF(J2467="","",MAX(0,E2467-(J2467+twcdh_off))^2)</f>
        <v/>
      </c>
      <c r="N2467" s="27">
        <f>IF(E2467="","",MAX(0,E2467-swcdh_thr)^2)</f>
        <v/>
      </c>
      <c r="O2467">
        <f>IF(K2467="","",ROUND(E2467-K2467,0))</f>
        <v/>
      </c>
      <c r="P2467">
        <f>IF(O2467="","",IF(O2467&gt;=1,O2467,0))</f>
        <v/>
      </c>
      <c r="Q2467" s="27">
        <f>IF(E2467="","",MAX(0,E2467-22))</f>
        <v/>
      </c>
      <c r="R2467" s="27">
        <f>IF(H2467=1,E2467,"")</f>
        <v/>
      </c>
      <c r="S2467" s="27">
        <f>IF(AND(H2467=1,J2467&lt;&gt;""),E2467-J2467,"")</f>
        <v/>
      </c>
      <c r="T2467">
        <f>IF(G2467="","",MONTH(G2467))</f>
        <v/>
      </c>
    </row>
    <row r="2468">
      <c r="A2468" s="24" t="n">
        <v>2020</v>
      </c>
      <c r="B2468" s="24" t="n">
        <v>4</v>
      </c>
      <c r="C2468" s="24" t="n">
        <v>12</v>
      </c>
      <c r="D2468" s="24" t="n">
        <v>19</v>
      </c>
      <c r="E2468" s="24" t="n">
        <v>14.54</v>
      </c>
      <c r="F2468" s="25">
        <f>IF($E2468="","",DATE(IF($A2468="",nominal_year,$A2468),$B2468,$C2468)+($D2468-IF(LEFT(hour_conv,1)="1",1,0))/24)</f>
        <v/>
      </c>
      <c r="G2468" s="26">
        <f>IF(F2468="","",INT(F2468))</f>
        <v/>
      </c>
      <c r="H2468">
        <f>IF(G2468="","",IF(AND(MONTH(G2468)*100+DAY(G2468)&gt;=season_lo,MONTH(G2468)*100+DAY(G2468)&lt;=season_hi),1,0))</f>
        <v/>
      </c>
      <c r="I2468">
        <f>IF(G2468="","",G2468-first_day+1)</f>
        <v/>
      </c>
      <c r="J2468" s="27">
        <f>IF(I2468="","",INDEX(Daily!$J$2:$J$421,I2468))</f>
        <v/>
      </c>
      <c r="K2468" s="27">
        <f>IF(J2468="","",J2468+cat_offset)</f>
        <v/>
      </c>
      <c r="L2468" s="27">
        <f>IF(J2468="","",MAX(0,E2468-J2468)^2)</f>
        <v/>
      </c>
      <c r="M2468" s="27">
        <f>IF(J2468="","",MAX(0,E2468-(J2468+twcdh_off))^2)</f>
        <v/>
      </c>
      <c r="N2468" s="27">
        <f>IF(E2468="","",MAX(0,E2468-swcdh_thr)^2)</f>
        <v/>
      </c>
      <c r="O2468">
        <f>IF(K2468="","",ROUND(E2468-K2468,0))</f>
        <v/>
      </c>
      <c r="P2468">
        <f>IF(O2468="","",IF(O2468&gt;=1,O2468,0))</f>
        <v/>
      </c>
      <c r="Q2468" s="27">
        <f>IF(E2468="","",MAX(0,E2468-22))</f>
        <v/>
      </c>
      <c r="R2468" s="27">
        <f>IF(H2468=1,E2468,"")</f>
        <v/>
      </c>
      <c r="S2468" s="27">
        <f>IF(AND(H2468=1,J2468&lt;&gt;""),E2468-J2468,"")</f>
        <v/>
      </c>
      <c r="T2468">
        <f>IF(G2468="","",MONTH(G2468))</f>
        <v/>
      </c>
    </row>
    <row r="2469">
      <c r="A2469" s="24" t="n">
        <v>2020</v>
      </c>
      <c r="B2469" s="24" t="n">
        <v>4</v>
      </c>
      <c r="C2469" s="24" t="n">
        <v>12</v>
      </c>
      <c r="D2469" s="24" t="n">
        <v>20</v>
      </c>
      <c r="E2469" s="24" t="n">
        <v>14.97</v>
      </c>
      <c r="F2469" s="25">
        <f>IF($E2469="","",DATE(IF($A2469="",nominal_year,$A2469),$B2469,$C2469)+($D2469-IF(LEFT(hour_conv,1)="1",1,0))/24)</f>
        <v/>
      </c>
      <c r="G2469" s="26">
        <f>IF(F2469="","",INT(F2469))</f>
        <v/>
      </c>
      <c r="H2469">
        <f>IF(G2469="","",IF(AND(MONTH(G2469)*100+DAY(G2469)&gt;=season_lo,MONTH(G2469)*100+DAY(G2469)&lt;=season_hi),1,0))</f>
        <v/>
      </c>
      <c r="I2469">
        <f>IF(G2469="","",G2469-first_day+1)</f>
        <v/>
      </c>
      <c r="J2469" s="27">
        <f>IF(I2469="","",INDEX(Daily!$J$2:$J$421,I2469))</f>
        <v/>
      </c>
      <c r="K2469" s="27">
        <f>IF(J2469="","",J2469+cat_offset)</f>
        <v/>
      </c>
      <c r="L2469" s="27">
        <f>IF(J2469="","",MAX(0,E2469-J2469)^2)</f>
        <v/>
      </c>
      <c r="M2469" s="27">
        <f>IF(J2469="","",MAX(0,E2469-(J2469+twcdh_off))^2)</f>
        <v/>
      </c>
      <c r="N2469" s="27">
        <f>IF(E2469="","",MAX(0,E2469-swcdh_thr)^2)</f>
        <v/>
      </c>
      <c r="O2469">
        <f>IF(K2469="","",ROUND(E2469-K2469,0))</f>
        <v/>
      </c>
      <c r="P2469">
        <f>IF(O2469="","",IF(O2469&gt;=1,O2469,0))</f>
        <v/>
      </c>
      <c r="Q2469" s="27">
        <f>IF(E2469="","",MAX(0,E2469-22))</f>
        <v/>
      </c>
      <c r="R2469" s="27">
        <f>IF(H2469=1,E2469,"")</f>
        <v/>
      </c>
      <c r="S2469" s="27">
        <f>IF(AND(H2469=1,J2469&lt;&gt;""),E2469-J2469,"")</f>
        <v/>
      </c>
      <c r="T2469">
        <f>IF(G2469="","",MONTH(G2469))</f>
        <v/>
      </c>
    </row>
    <row r="2470">
      <c r="A2470" s="24" t="n">
        <v>2020</v>
      </c>
      <c r="B2470" s="24" t="n">
        <v>4</v>
      </c>
      <c r="C2470" s="24" t="n">
        <v>12</v>
      </c>
      <c r="D2470" s="24" t="n">
        <v>21</v>
      </c>
      <c r="E2470" s="24" t="n">
        <v>12.61</v>
      </c>
      <c r="F2470" s="25">
        <f>IF($E2470="","",DATE(IF($A2470="",nominal_year,$A2470),$B2470,$C2470)+($D2470-IF(LEFT(hour_conv,1)="1",1,0))/24)</f>
        <v/>
      </c>
      <c r="G2470" s="26">
        <f>IF(F2470="","",INT(F2470))</f>
        <v/>
      </c>
      <c r="H2470">
        <f>IF(G2470="","",IF(AND(MONTH(G2470)*100+DAY(G2470)&gt;=season_lo,MONTH(G2470)*100+DAY(G2470)&lt;=season_hi),1,0))</f>
        <v/>
      </c>
      <c r="I2470">
        <f>IF(G2470="","",G2470-first_day+1)</f>
        <v/>
      </c>
      <c r="J2470" s="27">
        <f>IF(I2470="","",INDEX(Daily!$J$2:$J$421,I2470))</f>
        <v/>
      </c>
      <c r="K2470" s="27">
        <f>IF(J2470="","",J2470+cat_offset)</f>
        <v/>
      </c>
      <c r="L2470" s="27">
        <f>IF(J2470="","",MAX(0,E2470-J2470)^2)</f>
        <v/>
      </c>
      <c r="M2470" s="27">
        <f>IF(J2470="","",MAX(0,E2470-(J2470+twcdh_off))^2)</f>
        <v/>
      </c>
      <c r="N2470" s="27">
        <f>IF(E2470="","",MAX(0,E2470-swcdh_thr)^2)</f>
        <v/>
      </c>
      <c r="O2470">
        <f>IF(K2470="","",ROUND(E2470-K2470,0))</f>
        <v/>
      </c>
      <c r="P2470">
        <f>IF(O2470="","",IF(O2470&gt;=1,O2470,0))</f>
        <v/>
      </c>
      <c r="Q2470" s="27">
        <f>IF(E2470="","",MAX(0,E2470-22))</f>
        <v/>
      </c>
      <c r="R2470" s="27">
        <f>IF(H2470=1,E2470,"")</f>
        <v/>
      </c>
      <c r="S2470" s="27">
        <f>IF(AND(H2470=1,J2470&lt;&gt;""),E2470-J2470,"")</f>
        <v/>
      </c>
      <c r="T2470">
        <f>IF(G2470="","",MONTH(G2470))</f>
        <v/>
      </c>
    </row>
    <row r="2471">
      <c r="A2471" s="24" t="n">
        <v>2020</v>
      </c>
      <c r="B2471" s="24" t="n">
        <v>4</v>
      </c>
      <c r="C2471" s="24" t="n">
        <v>12</v>
      </c>
      <c r="D2471" s="24" t="n">
        <v>22</v>
      </c>
      <c r="E2471" s="24" t="n">
        <v>12.45</v>
      </c>
      <c r="F2471" s="25">
        <f>IF($E2471="","",DATE(IF($A2471="",nominal_year,$A2471),$B2471,$C2471)+($D2471-IF(LEFT(hour_conv,1)="1",1,0))/24)</f>
        <v/>
      </c>
      <c r="G2471" s="26">
        <f>IF(F2471="","",INT(F2471))</f>
        <v/>
      </c>
      <c r="H2471">
        <f>IF(G2471="","",IF(AND(MONTH(G2471)*100+DAY(G2471)&gt;=season_lo,MONTH(G2471)*100+DAY(G2471)&lt;=season_hi),1,0))</f>
        <v/>
      </c>
      <c r="I2471">
        <f>IF(G2471="","",G2471-first_day+1)</f>
        <v/>
      </c>
      <c r="J2471" s="27">
        <f>IF(I2471="","",INDEX(Daily!$J$2:$J$421,I2471))</f>
        <v/>
      </c>
      <c r="K2471" s="27">
        <f>IF(J2471="","",J2471+cat_offset)</f>
        <v/>
      </c>
      <c r="L2471" s="27">
        <f>IF(J2471="","",MAX(0,E2471-J2471)^2)</f>
        <v/>
      </c>
      <c r="M2471" s="27">
        <f>IF(J2471="","",MAX(0,E2471-(J2471+twcdh_off))^2)</f>
        <v/>
      </c>
      <c r="N2471" s="27">
        <f>IF(E2471="","",MAX(0,E2471-swcdh_thr)^2)</f>
        <v/>
      </c>
      <c r="O2471">
        <f>IF(K2471="","",ROUND(E2471-K2471,0))</f>
        <v/>
      </c>
      <c r="P2471">
        <f>IF(O2471="","",IF(O2471&gt;=1,O2471,0))</f>
        <v/>
      </c>
      <c r="Q2471" s="27">
        <f>IF(E2471="","",MAX(0,E2471-22))</f>
        <v/>
      </c>
      <c r="R2471" s="27">
        <f>IF(H2471=1,E2471,"")</f>
        <v/>
      </c>
      <c r="S2471" s="27">
        <f>IF(AND(H2471=1,J2471&lt;&gt;""),E2471-J2471,"")</f>
        <v/>
      </c>
      <c r="T2471">
        <f>IF(G2471="","",MONTH(G2471))</f>
        <v/>
      </c>
    </row>
    <row r="2472">
      <c r="A2472" s="24" t="n">
        <v>2020</v>
      </c>
      <c r="B2472" s="24" t="n">
        <v>4</v>
      </c>
      <c r="C2472" s="24" t="n">
        <v>12</v>
      </c>
      <c r="D2472" s="24" t="n">
        <v>23</v>
      </c>
      <c r="E2472" s="24" t="n">
        <v>10.65</v>
      </c>
      <c r="F2472" s="25">
        <f>IF($E2472="","",DATE(IF($A2472="",nominal_year,$A2472),$B2472,$C2472)+($D2472-IF(LEFT(hour_conv,1)="1",1,0))/24)</f>
        <v/>
      </c>
      <c r="G2472" s="26">
        <f>IF(F2472="","",INT(F2472))</f>
        <v/>
      </c>
      <c r="H2472">
        <f>IF(G2472="","",IF(AND(MONTH(G2472)*100+DAY(G2472)&gt;=season_lo,MONTH(G2472)*100+DAY(G2472)&lt;=season_hi),1,0))</f>
        <v/>
      </c>
      <c r="I2472">
        <f>IF(G2472="","",G2472-first_day+1)</f>
        <v/>
      </c>
      <c r="J2472" s="27">
        <f>IF(I2472="","",INDEX(Daily!$J$2:$J$421,I2472))</f>
        <v/>
      </c>
      <c r="K2472" s="27">
        <f>IF(J2472="","",J2472+cat_offset)</f>
        <v/>
      </c>
      <c r="L2472" s="27">
        <f>IF(J2472="","",MAX(0,E2472-J2472)^2)</f>
        <v/>
      </c>
      <c r="M2472" s="27">
        <f>IF(J2472="","",MAX(0,E2472-(J2472+twcdh_off))^2)</f>
        <v/>
      </c>
      <c r="N2472" s="27">
        <f>IF(E2472="","",MAX(0,E2472-swcdh_thr)^2)</f>
        <v/>
      </c>
      <c r="O2472">
        <f>IF(K2472="","",ROUND(E2472-K2472,0))</f>
        <v/>
      </c>
      <c r="P2472">
        <f>IF(O2472="","",IF(O2472&gt;=1,O2472,0))</f>
        <v/>
      </c>
      <c r="Q2472" s="27">
        <f>IF(E2472="","",MAX(0,E2472-22))</f>
        <v/>
      </c>
      <c r="R2472" s="27">
        <f>IF(H2472=1,E2472,"")</f>
        <v/>
      </c>
      <c r="S2472" s="27">
        <f>IF(AND(H2472=1,J2472&lt;&gt;""),E2472-J2472,"")</f>
        <v/>
      </c>
      <c r="T2472">
        <f>IF(G2472="","",MONTH(G2472))</f>
        <v/>
      </c>
    </row>
    <row r="2473">
      <c r="A2473" s="24" t="n">
        <v>2020</v>
      </c>
      <c r="B2473" s="24" t="n">
        <v>4</v>
      </c>
      <c r="C2473" s="24" t="n">
        <v>12</v>
      </c>
      <c r="D2473" s="24" t="n">
        <v>24</v>
      </c>
      <c r="E2473" s="24" t="n">
        <v>9.470000000000001</v>
      </c>
      <c r="F2473" s="25">
        <f>IF($E2473="","",DATE(IF($A2473="",nominal_year,$A2473),$B2473,$C2473)+($D2473-IF(LEFT(hour_conv,1)="1",1,0))/24)</f>
        <v/>
      </c>
      <c r="G2473" s="26">
        <f>IF(F2473="","",INT(F2473))</f>
        <v/>
      </c>
      <c r="H2473">
        <f>IF(G2473="","",IF(AND(MONTH(G2473)*100+DAY(G2473)&gt;=season_lo,MONTH(G2473)*100+DAY(G2473)&lt;=season_hi),1,0))</f>
        <v/>
      </c>
      <c r="I2473">
        <f>IF(G2473="","",G2473-first_day+1)</f>
        <v/>
      </c>
      <c r="J2473" s="27">
        <f>IF(I2473="","",INDEX(Daily!$J$2:$J$421,I2473))</f>
        <v/>
      </c>
      <c r="K2473" s="27">
        <f>IF(J2473="","",J2473+cat_offset)</f>
        <v/>
      </c>
      <c r="L2473" s="27">
        <f>IF(J2473="","",MAX(0,E2473-J2473)^2)</f>
        <v/>
      </c>
      <c r="M2473" s="27">
        <f>IF(J2473="","",MAX(0,E2473-(J2473+twcdh_off))^2)</f>
        <v/>
      </c>
      <c r="N2473" s="27">
        <f>IF(E2473="","",MAX(0,E2473-swcdh_thr)^2)</f>
        <v/>
      </c>
      <c r="O2473">
        <f>IF(K2473="","",ROUND(E2473-K2473,0))</f>
        <v/>
      </c>
      <c r="P2473">
        <f>IF(O2473="","",IF(O2473&gt;=1,O2473,0))</f>
        <v/>
      </c>
      <c r="Q2473" s="27">
        <f>IF(E2473="","",MAX(0,E2473-22))</f>
        <v/>
      </c>
      <c r="R2473" s="27">
        <f>IF(H2473=1,E2473,"")</f>
        <v/>
      </c>
      <c r="S2473" s="27">
        <f>IF(AND(H2473=1,J2473&lt;&gt;""),E2473-J2473,"")</f>
        <v/>
      </c>
      <c r="T2473">
        <f>IF(G2473="","",MONTH(G2473))</f>
        <v/>
      </c>
    </row>
    <row r="2474">
      <c r="A2474" s="24" t="n">
        <v>2020</v>
      </c>
      <c r="B2474" s="24" t="n">
        <v>4</v>
      </c>
      <c r="C2474" s="24" t="n">
        <v>13</v>
      </c>
      <c r="D2474" s="24" t="n">
        <v>1</v>
      </c>
      <c r="E2474" s="24" t="n">
        <v>8.539999999999999</v>
      </c>
      <c r="F2474" s="25">
        <f>IF($E2474="","",DATE(IF($A2474="",nominal_year,$A2474),$B2474,$C2474)+($D2474-IF(LEFT(hour_conv,1)="1",1,0))/24)</f>
        <v/>
      </c>
      <c r="G2474" s="26">
        <f>IF(F2474="","",INT(F2474))</f>
        <v/>
      </c>
      <c r="H2474">
        <f>IF(G2474="","",IF(AND(MONTH(G2474)*100+DAY(G2474)&gt;=season_lo,MONTH(G2474)*100+DAY(G2474)&lt;=season_hi),1,0))</f>
        <v/>
      </c>
      <c r="I2474">
        <f>IF(G2474="","",G2474-first_day+1)</f>
        <v/>
      </c>
      <c r="J2474" s="27">
        <f>IF(I2474="","",INDEX(Daily!$J$2:$J$421,I2474))</f>
        <v/>
      </c>
      <c r="K2474" s="27">
        <f>IF(J2474="","",J2474+cat_offset)</f>
        <v/>
      </c>
      <c r="L2474" s="27">
        <f>IF(J2474="","",MAX(0,E2474-J2474)^2)</f>
        <v/>
      </c>
      <c r="M2474" s="27">
        <f>IF(J2474="","",MAX(0,E2474-(J2474+twcdh_off))^2)</f>
        <v/>
      </c>
      <c r="N2474" s="27">
        <f>IF(E2474="","",MAX(0,E2474-swcdh_thr)^2)</f>
        <v/>
      </c>
      <c r="O2474">
        <f>IF(K2474="","",ROUND(E2474-K2474,0))</f>
        <v/>
      </c>
      <c r="P2474">
        <f>IF(O2474="","",IF(O2474&gt;=1,O2474,0))</f>
        <v/>
      </c>
      <c r="Q2474" s="27">
        <f>IF(E2474="","",MAX(0,E2474-22))</f>
        <v/>
      </c>
      <c r="R2474" s="27">
        <f>IF(H2474=1,E2474,"")</f>
        <v/>
      </c>
      <c r="S2474" s="27">
        <f>IF(AND(H2474=1,J2474&lt;&gt;""),E2474-J2474,"")</f>
        <v/>
      </c>
      <c r="T2474">
        <f>IF(G2474="","",MONTH(G2474))</f>
        <v/>
      </c>
    </row>
    <row r="2475">
      <c r="A2475" s="24" t="n">
        <v>2020</v>
      </c>
      <c r="B2475" s="24" t="n">
        <v>4</v>
      </c>
      <c r="C2475" s="24" t="n">
        <v>13</v>
      </c>
      <c r="D2475" s="24" t="n">
        <v>2</v>
      </c>
      <c r="E2475" s="24" t="n">
        <v>7.99</v>
      </c>
      <c r="F2475" s="25">
        <f>IF($E2475="","",DATE(IF($A2475="",nominal_year,$A2475),$B2475,$C2475)+($D2475-IF(LEFT(hour_conv,1)="1",1,0))/24)</f>
        <v/>
      </c>
      <c r="G2475" s="26">
        <f>IF(F2475="","",INT(F2475))</f>
        <v/>
      </c>
      <c r="H2475">
        <f>IF(G2475="","",IF(AND(MONTH(G2475)*100+DAY(G2475)&gt;=season_lo,MONTH(G2475)*100+DAY(G2475)&lt;=season_hi),1,0))</f>
        <v/>
      </c>
      <c r="I2475">
        <f>IF(G2475="","",G2475-first_day+1)</f>
        <v/>
      </c>
      <c r="J2475" s="27">
        <f>IF(I2475="","",INDEX(Daily!$J$2:$J$421,I2475))</f>
        <v/>
      </c>
      <c r="K2475" s="27">
        <f>IF(J2475="","",J2475+cat_offset)</f>
        <v/>
      </c>
      <c r="L2475" s="27">
        <f>IF(J2475="","",MAX(0,E2475-J2475)^2)</f>
        <v/>
      </c>
      <c r="M2475" s="27">
        <f>IF(J2475="","",MAX(0,E2475-(J2475+twcdh_off))^2)</f>
        <v/>
      </c>
      <c r="N2475" s="27">
        <f>IF(E2475="","",MAX(0,E2475-swcdh_thr)^2)</f>
        <v/>
      </c>
      <c r="O2475">
        <f>IF(K2475="","",ROUND(E2475-K2475,0))</f>
        <v/>
      </c>
      <c r="P2475">
        <f>IF(O2475="","",IF(O2475&gt;=1,O2475,0))</f>
        <v/>
      </c>
      <c r="Q2475" s="27">
        <f>IF(E2475="","",MAX(0,E2475-22))</f>
        <v/>
      </c>
      <c r="R2475" s="27">
        <f>IF(H2475=1,E2475,"")</f>
        <v/>
      </c>
      <c r="S2475" s="27">
        <f>IF(AND(H2475=1,J2475&lt;&gt;""),E2475-J2475,"")</f>
        <v/>
      </c>
      <c r="T2475">
        <f>IF(G2475="","",MONTH(G2475))</f>
        <v/>
      </c>
    </row>
    <row r="2476">
      <c r="A2476" s="24" t="n">
        <v>2020</v>
      </c>
      <c r="B2476" s="24" t="n">
        <v>4</v>
      </c>
      <c r="C2476" s="24" t="n">
        <v>13</v>
      </c>
      <c r="D2476" s="24" t="n">
        <v>3</v>
      </c>
      <c r="E2476" s="24" t="n">
        <v>7.67</v>
      </c>
      <c r="F2476" s="25">
        <f>IF($E2476="","",DATE(IF($A2476="",nominal_year,$A2476),$B2476,$C2476)+($D2476-IF(LEFT(hour_conv,1)="1",1,0))/24)</f>
        <v/>
      </c>
      <c r="G2476" s="26">
        <f>IF(F2476="","",INT(F2476))</f>
        <v/>
      </c>
      <c r="H2476">
        <f>IF(G2476="","",IF(AND(MONTH(G2476)*100+DAY(G2476)&gt;=season_lo,MONTH(G2476)*100+DAY(G2476)&lt;=season_hi),1,0))</f>
        <v/>
      </c>
      <c r="I2476">
        <f>IF(G2476="","",G2476-first_day+1)</f>
        <v/>
      </c>
      <c r="J2476" s="27">
        <f>IF(I2476="","",INDEX(Daily!$J$2:$J$421,I2476))</f>
        <v/>
      </c>
      <c r="K2476" s="27">
        <f>IF(J2476="","",J2476+cat_offset)</f>
        <v/>
      </c>
      <c r="L2476" s="27">
        <f>IF(J2476="","",MAX(0,E2476-J2476)^2)</f>
        <v/>
      </c>
      <c r="M2476" s="27">
        <f>IF(J2476="","",MAX(0,E2476-(J2476+twcdh_off))^2)</f>
        <v/>
      </c>
      <c r="N2476" s="27">
        <f>IF(E2476="","",MAX(0,E2476-swcdh_thr)^2)</f>
        <v/>
      </c>
      <c r="O2476">
        <f>IF(K2476="","",ROUND(E2476-K2476,0))</f>
        <v/>
      </c>
      <c r="P2476">
        <f>IF(O2476="","",IF(O2476&gt;=1,O2476,0))</f>
        <v/>
      </c>
      <c r="Q2476" s="27">
        <f>IF(E2476="","",MAX(0,E2476-22))</f>
        <v/>
      </c>
      <c r="R2476" s="27">
        <f>IF(H2476=1,E2476,"")</f>
        <v/>
      </c>
      <c r="S2476" s="27">
        <f>IF(AND(H2476=1,J2476&lt;&gt;""),E2476-J2476,"")</f>
        <v/>
      </c>
      <c r="T2476">
        <f>IF(G2476="","",MONTH(G2476))</f>
        <v/>
      </c>
    </row>
    <row r="2477">
      <c r="A2477" s="24" t="n">
        <v>2020</v>
      </c>
      <c r="B2477" s="24" t="n">
        <v>4</v>
      </c>
      <c r="C2477" s="24" t="n">
        <v>13</v>
      </c>
      <c r="D2477" s="24" t="n">
        <v>4</v>
      </c>
      <c r="E2477" s="24" t="n">
        <v>7.98</v>
      </c>
      <c r="F2477" s="25">
        <f>IF($E2477="","",DATE(IF($A2477="",nominal_year,$A2477),$B2477,$C2477)+($D2477-IF(LEFT(hour_conv,1)="1",1,0))/24)</f>
        <v/>
      </c>
      <c r="G2477" s="26">
        <f>IF(F2477="","",INT(F2477))</f>
        <v/>
      </c>
      <c r="H2477">
        <f>IF(G2477="","",IF(AND(MONTH(G2477)*100+DAY(G2477)&gt;=season_lo,MONTH(G2477)*100+DAY(G2477)&lt;=season_hi),1,0))</f>
        <v/>
      </c>
      <c r="I2477">
        <f>IF(G2477="","",G2477-first_day+1)</f>
        <v/>
      </c>
      <c r="J2477" s="27">
        <f>IF(I2477="","",INDEX(Daily!$J$2:$J$421,I2477))</f>
        <v/>
      </c>
      <c r="K2477" s="27">
        <f>IF(J2477="","",J2477+cat_offset)</f>
        <v/>
      </c>
      <c r="L2477" s="27">
        <f>IF(J2477="","",MAX(0,E2477-J2477)^2)</f>
        <v/>
      </c>
      <c r="M2477" s="27">
        <f>IF(J2477="","",MAX(0,E2477-(J2477+twcdh_off))^2)</f>
        <v/>
      </c>
      <c r="N2477" s="27">
        <f>IF(E2477="","",MAX(0,E2477-swcdh_thr)^2)</f>
        <v/>
      </c>
      <c r="O2477">
        <f>IF(K2477="","",ROUND(E2477-K2477,0))</f>
        <v/>
      </c>
      <c r="P2477">
        <f>IF(O2477="","",IF(O2477&gt;=1,O2477,0))</f>
        <v/>
      </c>
      <c r="Q2477" s="27">
        <f>IF(E2477="","",MAX(0,E2477-22))</f>
        <v/>
      </c>
      <c r="R2477" s="27">
        <f>IF(H2477=1,E2477,"")</f>
        <v/>
      </c>
      <c r="S2477" s="27">
        <f>IF(AND(H2477=1,J2477&lt;&gt;""),E2477-J2477,"")</f>
        <v/>
      </c>
      <c r="T2477">
        <f>IF(G2477="","",MONTH(G2477))</f>
        <v/>
      </c>
    </row>
    <row r="2478">
      <c r="A2478" s="24" t="n">
        <v>2020</v>
      </c>
      <c r="B2478" s="24" t="n">
        <v>4</v>
      </c>
      <c r="C2478" s="24" t="n">
        <v>13</v>
      </c>
      <c r="D2478" s="24" t="n">
        <v>5</v>
      </c>
      <c r="E2478" s="24" t="n">
        <v>7.58</v>
      </c>
      <c r="F2478" s="25">
        <f>IF($E2478="","",DATE(IF($A2478="",nominal_year,$A2478),$B2478,$C2478)+($D2478-IF(LEFT(hour_conv,1)="1",1,0))/24)</f>
        <v/>
      </c>
      <c r="G2478" s="26">
        <f>IF(F2478="","",INT(F2478))</f>
        <v/>
      </c>
      <c r="H2478">
        <f>IF(G2478="","",IF(AND(MONTH(G2478)*100+DAY(G2478)&gt;=season_lo,MONTH(G2478)*100+DAY(G2478)&lt;=season_hi),1,0))</f>
        <v/>
      </c>
      <c r="I2478">
        <f>IF(G2478="","",G2478-first_day+1)</f>
        <v/>
      </c>
      <c r="J2478" s="27">
        <f>IF(I2478="","",INDEX(Daily!$J$2:$J$421,I2478))</f>
        <v/>
      </c>
      <c r="K2478" s="27">
        <f>IF(J2478="","",J2478+cat_offset)</f>
        <v/>
      </c>
      <c r="L2478" s="27">
        <f>IF(J2478="","",MAX(0,E2478-J2478)^2)</f>
        <v/>
      </c>
      <c r="M2478" s="27">
        <f>IF(J2478="","",MAX(0,E2478-(J2478+twcdh_off))^2)</f>
        <v/>
      </c>
      <c r="N2478" s="27">
        <f>IF(E2478="","",MAX(0,E2478-swcdh_thr)^2)</f>
        <v/>
      </c>
      <c r="O2478">
        <f>IF(K2478="","",ROUND(E2478-K2478,0))</f>
        <v/>
      </c>
      <c r="P2478">
        <f>IF(O2478="","",IF(O2478&gt;=1,O2478,0))</f>
        <v/>
      </c>
      <c r="Q2478" s="27">
        <f>IF(E2478="","",MAX(0,E2478-22))</f>
        <v/>
      </c>
      <c r="R2478" s="27">
        <f>IF(H2478=1,E2478,"")</f>
        <v/>
      </c>
      <c r="S2478" s="27">
        <f>IF(AND(H2478=1,J2478&lt;&gt;""),E2478-J2478,"")</f>
        <v/>
      </c>
      <c r="T2478">
        <f>IF(G2478="","",MONTH(G2478))</f>
        <v/>
      </c>
    </row>
    <row r="2479">
      <c r="A2479" s="24" t="n">
        <v>2020</v>
      </c>
      <c r="B2479" s="24" t="n">
        <v>4</v>
      </c>
      <c r="C2479" s="24" t="n">
        <v>13</v>
      </c>
      <c r="D2479" s="24" t="n">
        <v>6</v>
      </c>
      <c r="E2479" s="24" t="n">
        <v>8.25</v>
      </c>
      <c r="F2479" s="25">
        <f>IF($E2479="","",DATE(IF($A2479="",nominal_year,$A2479),$B2479,$C2479)+($D2479-IF(LEFT(hour_conv,1)="1",1,0))/24)</f>
        <v/>
      </c>
      <c r="G2479" s="26">
        <f>IF(F2479="","",INT(F2479))</f>
        <v/>
      </c>
      <c r="H2479">
        <f>IF(G2479="","",IF(AND(MONTH(G2479)*100+DAY(G2479)&gt;=season_lo,MONTH(G2479)*100+DAY(G2479)&lt;=season_hi),1,0))</f>
        <v/>
      </c>
      <c r="I2479">
        <f>IF(G2479="","",G2479-first_day+1)</f>
        <v/>
      </c>
      <c r="J2479" s="27">
        <f>IF(I2479="","",INDEX(Daily!$J$2:$J$421,I2479))</f>
        <v/>
      </c>
      <c r="K2479" s="27">
        <f>IF(J2479="","",J2479+cat_offset)</f>
        <v/>
      </c>
      <c r="L2479" s="27">
        <f>IF(J2479="","",MAX(0,E2479-J2479)^2)</f>
        <v/>
      </c>
      <c r="M2479" s="27">
        <f>IF(J2479="","",MAX(0,E2479-(J2479+twcdh_off))^2)</f>
        <v/>
      </c>
      <c r="N2479" s="27">
        <f>IF(E2479="","",MAX(0,E2479-swcdh_thr)^2)</f>
        <v/>
      </c>
      <c r="O2479">
        <f>IF(K2479="","",ROUND(E2479-K2479,0))</f>
        <v/>
      </c>
      <c r="P2479">
        <f>IF(O2479="","",IF(O2479&gt;=1,O2479,0))</f>
        <v/>
      </c>
      <c r="Q2479" s="27">
        <f>IF(E2479="","",MAX(0,E2479-22))</f>
        <v/>
      </c>
      <c r="R2479" s="27">
        <f>IF(H2479=1,E2479,"")</f>
        <v/>
      </c>
      <c r="S2479" s="27">
        <f>IF(AND(H2479=1,J2479&lt;&gt;""),E2479-J2479,"")</f>
        <v/>
      </c>
      <c r="T2479">
        <f>IF(G2479="","",MONTH(G2479))</f>
        <v/>
      </c>
    </row>
    <row r="2480">
      <c r="A2480" s="24" t="n">
        <v>2020</v>
      </c>
      <c r="B2480" s="24" t="n">
        <v>4</v>
      </c>
      <c r="C2480" s="24" t="n">
        <v>13</v>
      </c>
      <c r="D2480" s="24" t="n">
        <v>7</v>
      </c>
      <c r="E2480" s="24" t="n">
        <v>8.4</v>
      </c>
      <c r="F2480" s="25">
        <f>IF($E2480="","",DATE(IF($A2480="",nominal_year,$A2480),$B2480,$C2480)+($D2480-IF(LEFT(hour_conv,1)="1",1,0))/24)</f>
        <v/>
      </c>
      <c r="G2480" s="26">
        <f>IF(F2480="","",INT(F2480))</f>
        <v/>
      </c>
      <c r="H2480">
        <f>IF(G2480="","",IF(AND(MONTH(G2480)*100+DAY(G2480)&gt;=season_lo,MONTH(G2480)*100+DAY(G2480)&lt;=season_hi),1,0))</f>
        <v/>
      </c>
      <c r="I2480">
        <f>IF(G2480="","",G2480-first_day+1)</f>
        <v/>
      </c>
      <c r="J2480" s="27">
        <f>IF(I2480="","",INDEX(Daily!$J$2:$J$421,I2480))</f>
        <v/>
      </c>
      <c r="K2480" s="27">
        <f>IF(J2480="","",J2480+cat_offset)</f>
        <v/>
      </c>
      <c r="L2480" s="27">
        <f>IF(J2480="","",MAX(0,E2480-J2480)^2)</f>
        <v/>
      </c>
      <c r="M2480" s="27">
        <f>IF(J2480="","",MAX(0,E2480-(J2480+twcdh_off))^2)</f>
        <v/>
      </c>
      <c r="N2480" s="27">
        <f>IF(E2480="","",MAX(0,E2480-swcdh_thr)^2)</f>
        <v/>
      </c>
      <c r="O2480">
        <f>IF(K2480="","",ROUND(E2480-K2480,0))</f>
        <v/>
      </c>
      <c r="P2480">
        <f>IF(O2480="","",IF(O2480&gt;=1,O2480,0))</f>
        <v/>
      </c>
      <c r="Q2480" s="27">
        <f>IF(E2480="","",MAX(0,E2480-22))</f>
        <v/>
      </c>
      <c r="R2480" s="27">
        <f>IF(H2480=1,E2480,"")</f>
        <v/>
      </c>
      <c r="S2480" s="27">
        <f>IF(AND(H2480=1,J2480&lt;&gt;""),E2480-J2480,"")</f>
        <v/>
      </c>
      <c r="T2480">
        <f>IF(G2480="","",MONTH(G2480))</f>
        <v/>
      </c>
    </row>
    <row r="2481">
      <c r="A2481" s="24" t="n">
        <v>2020</v>
      </c>
      <c r="B2481" s="24" t="n">
        <v>4</v>
      </c>
      <c r="C2481" s="24" t="n">
        <v>13</v>
      </c>
      <c r="D2481" s="24" t="n">
        <v>8</v>
      </c>
      <c r="E2481" s="24" t="n">
        <v>9.9</v>
      </c>
      <c r="F2481" s="25">
        <f>IF($E2481="","",DATE(IF($A2481="",nominal_year,$A2481),$B2481,$C2481)+($D2481-IF(LEFT(hour_conv,1)="1",1,0))/24)</f>
        <v/>
      </c>
      <c r="G2481" s="26">
        <f>IF(F2481="","",INT(F2481))</f>
        <v/>
      </c>
      <c r="H2481">
        <f>IF(G2481="","",IF(AND(MONTH(G2481)*100+DAY(G2481)&gt;=season_lo,MONTH(G2481)*100+DAY(G2481)&lt;=season_hi),1,0))</f>
        <v/>
      </c>
      <c r="I2481">
        <f>IF(G2481="","",G2481-first_day+1)</f>
        <v/>
      </c>
      <c r="J2481" s="27">
        <f>IF(I2481="","",INDEX(Daily!$J$2:$J$421,I2481))</f>
        <v/>
      </c>
      <c r="K2481" s="27">
        <f>IF(J2481="","",J2481+cat_offset)</f>
        <v/>
      </c>
      <c r="L2481" s="27">
        <f>IF(J2481="","",MAX(0,E2481-J2481)^2)</f>
        <v/>
      </c>
      <c r="M2481" s="27">
        <f>IF(J2481="","",MAX(0,E2481-(J2481+twcdh_off))^2)</f>
        <v/>
      </c>
      <c r="N2481" s="27">
        <f>IF(E2481="","",MAX(0,E2481-swcdh_thr)^2)</f>
        <v/>
      </c>
      <c r="O2481">
        <f>IF(K2481="","",ROUND(E2481-K2481,0))</f>
        <v/>
      </c>
      <c r="P2481">
        <f>IF(O2481="","",IF(O2481&gt;=1,O2481,0))</f>
        <v/>
      </c>
      <c r="Q2481" s="27">
        <f>IF(E2481="","",MAX(0,E2481-22))</f>
        <v/>
      </c>
      <c r="R2481" s="27">
        <f>IF(H2481=1,E2481,"")</f>
        <v/>
      </c>
      <c r="S2481" s="27">
        <f>IF(AND(H2481=1,J2481&lt;&gt;""),E2481-J2481,"")</f>
        <v/>
      </c>
      <c r="T2481">
        <f>IF(G2481="","",MONTH(G2481))</f>
        <v/>
      </c>
    </row>
    <row r="2482">
      <c r="A2482" s="24" t="n">
        <v>2020</v>
      </c>
      <c r="B2482" s="24" t="n">
        <v>4</v>
      </c>
      <c r="C2482" s="24" t="n">
        <v>13</v>
      </c>
      <c r="D2482" s="24" t="n">
        <v>9</v>
      </c>
      <c r="E2482" s="24" t="n">
        <v>10.8</v>
      </c>
      <c r="F2482" s="25">
        <f>IF($E2482="","",DATE(IF($A2482="",nominal_year,$A2482),$B2482,$C2482)+($D2482-IF(LEFT(hour_conv,1)="1",1,0))/24)</f>
        <v/>
      </c>
      <c r="G2482" s="26">
        <f>IF(F2482="","",INT(F2482))</f>
        <v/>
      </c>
      <c r="H2482">
        <f>IF(G2482="","",IF(AND(MONTH(G2482)*100+DAY(G2482)&gt;=season_lo,MONTH(G2482)*100+DAY(G2482)&lt;=season_hi),1,0))</f>
        <v/>
      </c>
      <c r="I2482">
        <f>IF(G2482="","",G2482-first_day+1)</f>
        <v/>
      </c>
      <c r="J2482" s="27">
        <f>IF(I2482="","",INDEX(Daily!$J$2:$J$421,I2482))</f>
        <v/>
      </c>
      <c r="K2482" s="27">
        <f>IF(J2482="","",J2482+cat_offset)</f>
        <v/>
      </c>
      <c r="L2482" s="27">
        <f>IF(J2482="","",MAX(0,E2482-J2482)^2)</f>
        <v/>
      </c>
      <c r="M2482" s="27">
        <f>IF(J2482="","",MAX(0,E2482-(J2482+twcdh_off))^2)</f>
        <v/>
      </c>
      <c r="N2482" s="27">
        <f>IF(E2482="","",MAX(0,E2482-swcdh_thr)^2)</f>
        <v/>
      </c>
      <c r="O2482">
        <f>IF(K2482="","",ROUND(E2482-K2482,0))</f>
        <v/>
      </c>
      <c r="P2482">
        <f>IF(O2482="","",IF(O2482&gt;=1,O2482,0))</f>
        <v/>
      </c>
      <c r="Q2482" s="27">
        <f>IF(E2482="","",MAX(0,E2482-22))</f>
        <v/>
      </c>
      <c r="R2482" s="27">
        <f>IF(H2482=1,E2482,"")</f>
        <v/>
      </c>
      <c r="S2482" s="27">
        <f>IF(AND(H2482=1,J2482&lt;&gt;""),E2482-J2482,"")</f>
        <v/>
      </c>
      <c r="T2482">
        <f>IF(G2482="","",MONTH(G2482))</f>
        <v/>
      </c>
    </row>
    <row r="2483">
      <c r="A2483" s="24" t="n">
        <v>2020</v>
      </c>
      <c r="B2483" s="24" t="n">
        <v>4</v>
      </c>
      <c r="C2483" s="24" t="n">
        <v>13</v>
      </c>
      <c r="D2483" s="24" t="n">
        <v>10</v>
      </c>
      <c r="E2483" s="24" t="n">
        <v>11.76</v>
      </c>
      <c r="F2483" s="25">
        <f>IF($E2483="","",DATE(IF($A2483="",nominal_year,$A2483),$B2483,$C2483)+($D2483-IF(LEFT(hour_conv,1)="1",1,0))/24)</f>
        <v/>
      </c>
      <c r="G2483" s="26">
        <f>IF(F2483="","",INT(F2483))</f>
        <v/>
      </c>
      <c r="H2483">
        <f>IF(G2483="","",IF(AND(MONTH(G2483)*100+DAY(G2483)&gt;=season_lo,MONTH(G2483)*100+DAY(G2483)&lt;=season_hi),1,0))</f>
        <v/>
      </c>
      <c r="I2483">
        <f>IF(G2483="","",G2483-first_day+1)</f>
        <v/>
      </c>
      <c r="J2483" s="27">
        <f>IF(I2483="","",INDEX(Daily!$J$2:$J$421,I2483))</f>
        <v/>
      </c>
      <c r="K2483" s="27">
        <f>IF(J2483="","",J2483+cat_offset)</f>
        <v/>
      </c>
      <c r="L2483" s="27">
        <f>IF(J2483="","",MAX(0,E2483-J2483)^2)</f>
        <v/>
      </c>
      <c r="M2483" s="27">
        <f>IF(J2483="","",MAX(0,E2483-(J2483+twcdh_off))^2)</f>
        <v/>
      </c>
      <c r="N2483" s="27">
        <f>IF(E2483="","",MAX(0,E2483-swcdh_thr)^2)</f>
        <v/>
      </c>
      <c r="O2483">
        <f>IF(K2483="","",ROUND(E2483-K2483,0))</f>
        <v/>
      </c>
      <c r="P2483">
        <f>IF(O2483="","",IF(O2483&gt;=1,O2483,0))</f>
        <v/>
      </c>
      <c r="Q2483" s="27">
        <f>IF(E2483="","",MAX(0,E2483-22))</f>
        <v/>
      </c>
      <c r="R2483" s="27">
        <f>IF(H2483=1,E2483,"")</f>
        <v/>
      </c>
      <c r="S2483" s="27">
        <f>IF(AND(H2483=1,J2483&lt;&gt;""),E2483-J2483,"")</f>
        <v/>
      </c>
      <c r="T2483">
        <f>IF(G2483="","",MONTH(G2483))</f>
        <v/>
      </c>
    </row>
    <row r="2484">
      <c r="A2484" s="24" t="n">
        <v>2020</v>
      </c>
      <c r="B2484" s="24" t="n">
        <v>4</v>
      </c>
      <c r="C2484" s="24" t="n">
        <v>13</v>
      </c>
      <c r="D2484" s="24" t="n">
        <v>11</v>
      </c>
      <c r="E2484" s="24" t="n">
        <v>13.12</v>
      </c>
      <c r="F2484" s="25">
        <f>IF($E2484="","",DATE(IF($A2484="",nominal_year,$A2484),$B2484,$C2484)+($D2484-IF(LEFT(hour_conv,1)="1",1,0))/24)</f>
        <v/>
      </c>
      <c r="G2484" s="26">
        <f>IF(F2484="","",INT(F2484))</f>
        <v/>
      </c>
      <c r="H2484">
        <f>IF(G2484="","",IF(AND(MONTH(G2484)*100+DAY(G2484)&gt;=season_lo,MONTH(G2484)*100+DAY(G2484)&lt;=season_hi),1,0))</f>
        <v/>
      </c>
      <c r="I2484">
        <f>IF(G2484="","",G2484-first_day+1)</f>
        <v/>
      </c>
      <c r="J2484" s="27">
        <f>IF(I2484="","",INDEX(Daily!$J$2:$J$421,I2484))</f>
        <v/>
      </c>
      <c r="K2484" s="27">
        <f>IF(J2484="","",J2484+cat_offset)</f>
        <v/>
      </c>
      <c r="L2484" s="27">
        <f>IF(J2484="","",MAX(0,E2484-J2484)^2)</f>
        <v/>
      </c>
      <c r="M2484" s="27">
        <f>IF(J2484="","",MAX(0,E2484-(J2484+twcdh_off))^2)</f>
        <v/>
      </c>
      <c r="N2484" s="27">
        <f>IF(E2484="","",MAX(0,E2484-swcdh_thr)^2)</f>
        <v/>
      </c>
      <c r="O2484">
        <f>IF(K2484="","",ROUND(E2484-K2484,0))</f>
        <v/>
      </c>
      <c r="P2484">
        <f>IF(O2484="","",IF(O2484&gt;=1,O2484,0))</f>
        <v/>
      </c>
      <c r="Q2484" s="27">
        <f>IF(E2484="","",MAX(0,E2484-22))</f>
        <v/>
      </c>
      <c r="R2484" s="27">
        <f>IF(H2484=1,E2484,"")</f>
        <v/>
      </c>
      <c r="S2484" s="27">
        <f>IF(AND(H2484=1,J2484&lt;&gt;""),E2484-J2484,"")</f>
        <v/>
      </c>
      <c r="T2484">
        <f>IF(G2484="","",MONTH(G2484))</f>
        <v/>
      </c>
    </row>
    <row r="2485">
      <c r="A2485" s="24" t="n">
        <v>2020</v>
      </c>
      <c r="B2485" s="24" t="n">
        <v>4</v>
      </c>
      <c r="C2485" s="24" t="n">
        <v>13</v>
      </c>
      <c r="D2485" s="24" t="n">
        <v>12</v>
      </c>
      <c r="E2485" s="24" t="n">
        <v>14.26</v>
      </c>
      <c r="F2485" s="25">
        <f>IF($E2485="","",DATE(IF($A2485="",nominal_year,$A2485),$B2485,$C2485)+($D2485-IF(LEFT(hour_conv,1)="1",1,0))/24)</f>
        <v/>
      </c>
      <c r="G2485" s="26">
        <f>IF(F2485="","",INT(F2485))</f>
        <v/>
      </c>
      <c r="H2485">
        <f>IF(G2485="","",IF(AND(MONTH(G2485)*100+DAY(G2485)&gt;=season_lo,MONTH(G2485)*100+DAY(G2485)&lt;=season_hi),1,0))</f>
        <v/>
      </c>
      <c r="I2485">
        <f>IF(G2485="","",G2485-first_day+1)</f>
        <v/>
      </c>
      <c r="J2485" s="27">
        <f>IF(I2485="","",INDEX(Daily!$J$2:$J$421,I2485))</f>
        <v/>
      </c>
      <c r="K2485" s="27">
        <f>IF(J2485="","",J2485+cat_offset)</f>
        <v/>
      </c>
      <c r="L2485" s="27">
        <f>IF(J2485="","",MAX(0,E2485-J2485)^2)</f>
        <v/>
      </c>
      <c r="M2485" s="27">
        <f>IF(J2485="","",MAX(0,E2485-(J2485+twcdh_off))^2)</f>
        <v/>
      </c>
      <c r="N2485" s="27">
        <f>IF(E2485="","",MAX(0,E2485-swcdh_thr)^2)</f>
        <v/>
      </c>
      <c r="O2485">
        <f>IF(K2485="","",ROUND(E2485-K2485,0))</f>
        <v/>
      </c>
      <c r="P2485">
        <f>IF(O2485="","",IF(O2485&gt;=1,O2485,0))</f>
        <v/>
      </c>
      <c r="Q2485" s="27">
        <f>IF(E2485="","",MAX(0,E2485-22))</f>
        <v/>
      </c>
      <c r="R2485" s="27">
        <f>IF(H2485=1,E2485,"")</f>
        <v/>
      </c>
      <c r="S2485" s="27">
        <f>IF(AND(H2485=1,J2485&lt;&gt;""),E2485-J2485,"")</f>
        <v/>
      </c>
      <c r="T2485">
        <f>IF(G2485="","",MONTH(G2485))</f>
        <v/>
      </c>
    </row>
    <row r="2486">
      <c r="A2486" s="24" t="n">
        <v>2020</v>
      </c>
      <c r="B2486" s="24" t="n">
        <v>4</v>
      </c>
      <c r="C2486" s="24" t="n">
        <v>13</v>
      </c>
      <c r="D2486" s="24" t="n">
        <v>13</v>
      </c>
      <c r="E2486" s="24" t="n">
        <v>15.33</v>
      </c>
      <c r="F2486" s="25">
        <f>IF($E2486="","",DATE(IF($A2486="",nominal_year,$A2486),$B2486,$C2486)+($D2486-IF(LEFT(hour_conv,1)="1",1,0))/24)</f>
        <v/>
      </c>
      <c r="G2486" s="26">
        <f>IF(F2486="","",INT(F2486))</f>
        <v/>
      </c>
      <c r="H2486">
        <f>IF(G2486="","",IF(AND(MONTH(G2486)*100+DAY(G2486)&gt;=season_lo,MONTH(G2486)*100+DAY(G2486)&lt;=season_hi),1,0))</f>
        <v/>
      </c>
      <c r="I2486">
        <f>IF(G2486="","",G2486-first_day+1)</f>
        <v/>
      </c>
      <c r="J2486" s="27">
        <f>IF(I2486="","",INDEX(Daily!$J$2:$J$421,I2486))</f>
        <v/>
      </c>
      <c r="K2486" s="27">
        <f>IF(J2486="","",J2486+cat_offset)</f>
        <v/>
      </c>
      <c r="L2486" s="27">
        <f>IF(J2486="","",MAX(0,E2486-J2486)^2)</f>
        <v/>
      </c>
      <c r="M2486" s="27">
        <f>IF(J2486="","",MAX(0,E2486-(J2486+twcdh_off))^2)</f>
        <v/>
      </c>
      <c r="N2486" s="27">
        <f>IF(E2486="","",MAX(0,E2486-swcdh_thr)^2)</f>
        <v/>
      </c>
      <c r="O2486">
        <f>IF(K2486="","",ROUND(E2486-K2486,0))</f>
        <v/>
      </c>
      <c r="P2486">
        <f>IF(O2486="","",IF(O2486&gt;=1,O2486,0))</f>
        <v/>
      </c>
      <c r="Q2486" s="27">
        <f>IF(E2486="","",MAX(0,E2486-22))</f>
        <v/>
      </c>
      <c r="R2486" s="27">
        <f>IF(H2486=1,E2486,"")</f>
        <v/>
      </c>
      <c r="S2486" s="27">
        <f>IF(AND(H2486=1,J2486&lt;&gt;""),E2486-J2486,"")</f>
        <v/>
      </c>
      <c r="T2486">
        <f>IF(G2486="","",MONTH(G2486))</f>
        <v/>
      </c>
    </row>
    <row r="2487">
      <c r="A2487" s="24" t="n">
        <v>2020</v>
      </c>
      <c r="B2487" s="24" t="n">
        <v>4</v>
      </c>
      <c r="C2487" s="24" t="n">
        <v>13</v>
      </c>
      <c r="D2487" s="24" t="n">
        <v>14</v>
      </c>
      <c r="E2487" s="24" t="n">
        <v>16.16</v>
      </c>
      <c r="F2487" s="25">
        <f>IF($E2487="","",DATE(IF($A2487="",nominal_year,$A2487),$B2487,$C2487)+($D2487-IF(LEFT(hour_conv,1)="1",1,0))/24)</f>
        <v/>
      </c>
      <c r="G2487" s="26">
        <f>IF(F2487="","",INT(F2487))</f>
        <v/>
      </c>
      <c r="H2487">
        <f>IF(G2487="","",IF(AND(MONTH(G2487)*100+DAY(G2487)&gt;=season_lo,MONTH(G2487)*100+DAY(G2487)&lt;=season_hi),1,0))</f>
        <v/>
      </c>
      <c r="I2487">
        <f>IF(G2487="","",G2487-first_day+1)</f>
        <v/>
      </c>
      <c r="J2487" s="27">
        <f>IF(I2487="","",INDEX(Daily!$J$2:$J$421,I2487))</f>
        <v/>
      </c>
      <c r="K2487" s="27">
        <f>IF(J2487="","",J2487+cat_offset)</f>
        <v/>
      </c>
      <c r="L2487" s="27">
        <f>IF(J2487="","",MAX(0,E2487-J2487)^2)</f>
        <v/>
      </c>
      <c r="M2487" s="27">
        <f>IF(J2487="","",MAX(0,E2487-(J2487+twcdh_off))^2)</f>
        <v/>
      </c>
      <c r="N2487" s="27">
        <f>IF(E2487="","",MAX(0,E2487-swcdh_thr)^2)</f>
        <v/>
      </c>
      <c r="O2487">
        <f>IF(K2487="","",ROUND(E2487-K2487,0))</f>
        <v/>
      </c>
      <c r="P2487">
        <f>IF(O2487="","",IF(O2487&gt;=1,O2487,0))</f>
        <v/>
      </c>
      <c r="Q2487" s="27">
        <f>IF(E2487="","",MAX(0,E2487-22))</f>
        <v/>
      </c>
      <c r="R2487" s="27">
        <f>IF(H2487=1,E2487,"")</f>
        <v/>
      </c>
      <c r="S2487" s="27">
        <f>IF(AND(H2487=1,J2487&lt;&gt;""),E2487-J2487,"")</f>
        <v/>
      </c>
      <c r="T2487">
        <f>IF(G2487="","",MONTH(G2487))</f>
        <v/>
      </c>
    </row>
    <row r="2488">
      <c r="A2488" s="24" t="n">
        <v>2020</v>
      </c>
      <c r="B2488" s="24" t="n">
        <v>4</v>
      </c>
      <c r="C2488" s="24" t="n">
        <v>13</v>
      </c>
      <c r="D2488" s="24" t="n">
        <v>15</v>
      </c>
      <c r="E2488" s="24" t="n">
        <v>16.27</v>
      </c>
      <c r="F2488" s="25">
        <f>IF($E2488="","",DATE(IF($A2488="",nominal_year,$A2488),$B2488,$C2488)+($D2488-IF(LEFT(hour_conv,1)="1",1,0))/24)</f>
        <v/>
      </c>
      <c r="G2488" s="26">
        <f>IF(F2488="","",INT(F2488))</f>
        <v/>
      </c>
      <c r="H2488">
        <f>IF(G2488="","",IF(AND(MONTH(G2488)*100+DAY(G2488)&gt;=season_lo,MONTH(G2488)*100+DAY(G2488)&lt;=season_hi),1,0))</f>
        <v/>
      </c>
      <c r="I2488">
        <f>IF(G2488="","",G2488-first_day+1)</f>
        <v/>
      </c>
      <c r="J2488" s="27">
        <f>IF(I2488="","",INDEX(Daily!$J$2:$J$421,I2488))</f>
        <v/>
      </c>
      <c r="K2488" s="27">
        <f>IF(J2488="","",J2488+cat_offset)</f>
        <v/>
      </c>
      <c r="L2488" s="27">
        <f>IF(J2488="","",MAX(0,E2488-J2488)^2)</f>
        <v/>
      </c>
      <c r="M2488" s="27">
        <f>IF(J2488="","",MAX(0,E2488-(J2488+twcdh_off))^2)</f>
        <v/>
      </c>
      <c r="N2488" s="27">
        <f>IF(E2488="","",MAX(0,E2488-swcdh_thr)^2)</f>
        <v/>
      </c>
      <c r="O2488">
        <f>IF(K2488="","",ROUND(E2488-K2488,0))</f>
        <v/>
      </c>
      <c r="P2488">
        <f>IF(O2488="","",IF(O2488&gt;=1,O2488,0))</f>
        <v/>
      </c>
      <c r="Q2488" s="27">
        <f>IF(E2488="","",MAX(0,E2488-22))</f>
        <v/>
      </c>
      <c r="R2488" s="27">
        <f>IF(H2488=1,E2488,"")</f>
        <v/>
      </c>
      <c r="S2488" s="27">
        <f>IF(AND(H2488=1,J2488&lt;&gt;""),E2488-J2488,"")</f>
        <v/>
      </c>
      <c r="T2488">
        <f>IF(G2488="","",MONTH(G2488))</f>
        <v/>
      </c>
    </row>
    <row r="2489">
      <c r="A2489" s="24" t="n">
        <v>2020</v>
      </c>
      <c r="B2489" s="24" t="n">
        <v>4</v>
      </c>
      <c r="C2489" s="24" t="n">
        <v>13</v>
      </c>
      <c r="D2489" s="24" t="n">
        <v>16</v>
      </c>
      <c r="E2489" s="24" t="n">
        <v>16.34</v>
      </c>
      <c r="F2489" s="25">
        <f>IF($E2489="","",DATE(IF($A2489="",nominal_year,$A2489),$B2489,$C2489)+($D2489-IF(LEFT(hour_conv,1)="1",1,0))/24)</f>
        <v/>
      </c>
      <c r="G2489" s="26">
        <f>IF(F2489="","",INT(F2489))</f>
        <v/>
      </c>
      <c r="H2489">
        <f>IF(G2489="","",IF(AND(MONTH(G2489)*100+DAY(G2489)&gt;=season_lo,MONTH(G2489)*100+DAY(G2489)&lt;=season_hi),1,0))</f>
        <v/>
      </c>
      <c r="I2489">
        <f>IF(G2489="","",G2489-first_day+1)</f>
        <v/>
      </c>
      <c r="J2489" s="27">
        <f>IF(I2489="","",INDEX(Daily!$J$2:$J$421,I2489))</f>
        <v/>
      </c>
      <c r="K2489" s="27">
        <f>IF(J2489="","",J2489+cat_offset)</f>
        <v/>
      </c>
      <c r="L2489" s="27">
        <f>IF(J2489="","",MAX(0,E2489-J2489)^2)</f>
        <v/>
      </c>
      <c r="M2489" s="27">
        <f>IF(J2489="","",MAX(0,E2489-(J2489+twcdh_off))^2)</f>
        <v/>
      </c>
      <c r="N2489" s="27">
        <f>IF(E2489="","",MAX(0,E2489-swcdh_thr)^2)</f>
        <v/>
      </c>
      <c r="O2489">
        <f>IF(K2489="","",ROUND(E2489-K2489,0))</f>
        <v/>
      </c>
      <c r="P2489">
        <f>IF(O2489="","",IF(O2489&gt;=1,O2489,0))</f>
        <v/>
      </c>
      <c r="Q2489" s="27">
        <f>IF(E2489="","",MAX(0,E2489-22))</f>
        <v/>
      </c>
      <c r="R2489" s="27">
        <f>IF(H2489=1,E2489,"")</f>
        <v/>
      </c>
      <c r="S2489" s="27">
        <f>IF(AND(H2489=1,J2489&lt;&gt;""),E2489-J2489,"")</f>
        <v/>
      </c>
      <c r="T2489">
        <f>IF(G2489="","",MONTH(G2489))</f>
        <v/>
      </c>
    </row>
    <row r="2490">
      <c r="A2490" s="24" t="n">
        <v>2020</v>
      </c>
      <c r="B2490" s="24" t="n">
        <v>4</v>
      </c>
      <c r="C2490" s="24" t="n">
        <v>13</v>
      </c>
      <c r="D2490" s="24" t="n">
        <v>17</v>
      </c>
      <c r="E2490" s="24" t="n">
        <v>16.78</v>
      </c>
      <c r="F2490" s="25">
        <f>IF($E2490="","",DATE(IF($A2490="",nominal_year,$A2490),$B2490,$C2490)+($D2490-IF(LEFT(hour_conv,1)="1",1,0))/24)</f>
        <v/>
      </c>
      <c r="G2490" s="26">
        <f>IF(F2490="","",INT(F2490))</f>
        <v/>
      </c>
      <c r="H2490">
        <f>IF(G2490="","",IF(AND(MONTH(G2490)*100+DAY(G2490)&gt;=season_lo,MONTH(G2490)*100+DAY(G2490)&lt;=season_hi),1,0))</f>
        <v/>
      </c>
      <c r="I2490">
        <f>IF(G2490="","",G2490-first_day+1)</f>
        <v/>
      </c>
      <c r="J2490" s="27">
        <f>IF(I2490="","",INDEX(Daily!$J$2:$J$421,I2490))</f>
        <v/>
      </c>
      <c r="K2490" s="27">
        <f>IF(J2490="","",J2490+cat_offset)</f>
        <v/>
      </c>
      <c r="L2490" s="27">
        <f>IF(J2490="","",MAX(0,E2490-J2490)^2)</f>
        <v/>
      </c>
      <c r="M2490" s="27">
        <f>IF(J2490="","",MAX(0,E2490-(J2490+twcdh_off))^2)</f>
        <v/>
      </c>
      <c r="N2490" s="27">
        <f>IF(E2490="","",MAX(0,E2490-swcdh_thr)^2)</f>
        <v/>
      </c>
      <c r="O2490">
        <f>IF(K2490="","",ROUND(E2490-K2490,0))</f>
        <v/>
      </c>
      <c r="P2490">
        <f>IF(O2490="","",IF(O2490&gt;=1,O2490,0))</f>
        <v/>
      </c>
      <c r="Q2490" s="27">
        <f>IF(E2490="","",MAX(0,E2490-22))</f>
        <v/>
      </c>
      <c r="R2490" s="27">
        <f>IF(H2490=1,E2490,"")</f>
        <v/>
      </c>
      <c r="S2490" s="27">
        <f>IF(AND(H2490=1,J2490&lt;&gt;""),E2490-J2490,"")</f>
        <v/>
      </c>
      <c r="T2490">
        <f>IF(G2490="","",MONTH(G2490))</f>
        <v/>
      </c>
    </row>
    <row r="2491">
      <c r="A2491" s="24" t="n">
        <v>2020</v>
      </c>
      <c r="B2491" s="24" t="n">
        <v>4</v>
      </c>
      <c r="C2491" s="24" t="n">
        <v>13</v>
      </c>
      <c r="D2491" s="24" t="n">
        <v>18</v>
      </c>
      <c r="E2491" s="24" t="n">
        <v>15.34</v>
      </c>
      <c r="F2491" s="25">
        <f>IF($E2491="","",DATE(IF($A2491="",nominal_year,$A2491),$B2491,$C2491)+($D2491-IF(LEFT(hour_conv,1)="1",1,0))/24)</f>
        <v/>
      </c>
      <c r="G2491" s="26">
        <f>IF(F2491="","",INT(F2491))</f>
        <v/>
      </c>
      <c r="H2491">
        <f>IF(G2491="","",IF(AND(MONTH(G2491)*100+DAY(G2491)&gt;=season_lo,MONTH(G2491)*100+DAY(G2491)&lt;=season_hi),1,0))</f>
        <v/>
      </c>
      <c r="I2491">
        <f>IF(G2491="","",G2491-first_day+1)</f>
        <v/>
      </c>
      <c r="J2491" s="27">
        <f>IF(I2491="","",INDEX(Daily!$J$2:$J$421,I2491))</f>
        <v/>
      </c>
      <c r="K2491" s="27">
        <f>IF(J2491="","",J2491+cat_offset)</f>
        <v/>
      </c>
      <c r="L2491" s="27">
        <f>IF(J2491="","",MAX(0,E2491-J2491)^2)</f>
        <v/>
      </c>
      <c r="M2491" s="27">
        <f>IF(J2491="","",MAX(0,E2491-(J2491+twcdh_off))^2)</f>
        <v/>
      </c>
      <c r="N2491" s="27">
        <f>IF(E2491="","",MAX(0,E2491-swcdh_thr)^2)</f>
        <v/>
      </c>
      <c r="O2491">
        <f>IF(K2491="","",ROUND(E2491-K2491,0))</f>
        <v/>
      </c>
      <c r="P2491">
        <f>IF(O2491="","",IF(O2491&gt;=1,O2491,0))</f>
        <v/>
      </c>
      <c r="Q2491" s="27">
        <f>IF(E2491="","",MAX(0,E2491-22))</f>
        <v/>
      </c>
      <c r="R2491" s="27">
        <f>IF(H2491=1,E2491,"")</f>
        <v/>
      </c>
      <c r="S2491" s="27">
        <f>IF(AND(H2491=1,J2491&lt;&gt;""),E2491-J2491,"")</f>
        <v/>
      </c>
      <c r="T2491">
        <f>IF(G2491="","",MONTH(G2491))</f>
        <v/>
      </c>
    </row>
    <row r="2492">
      <c r="A2492" s="24" t="n">
        <v>2020</v>
      </c>
      <c r="B2492" s="24" t="n">
        <v>4</v>
      </c>
      <c r="C2492" s="24" t="n">
        <v>13</v>
      </c>
      <c r="D2492" s="24" t="n">
        <v>19</v>
      </c>
      <c r="E2492" s="24" t="n">
        <v>15.04</v>
      </c>
      <c r="F2492" s="25">
        <f>IF($E2492="","",DATE(IF($A2492="",nominal_year,$A2492),$B2492,$C2492)+($D2492-IF(LEFT(hour_conv,1)="1",1,0))/24)</f>
        <v/>
      </c>
      <c r="G2492" s="26">
        <f>IF(F2492="","",INT(F2492))</f>
        <v/>
      </c>
      <c r="H2492">
        <f>IF(G2492="","",IF(AND(MONTH(G2492)*100+DAY(G2492)&gt;=season_lo,MONTH(G2492)*100+DAY(G2492)&lt;=season_hi),1,0))</f>
        <v/>
      </c>
      <c r="I2492">
        <f>IF(G2492="","",G2492-first_day+1)</f>
        <v/>
      </c>
      <c r="J2492" s="27">
        <f>IF(I2492="","",INDEX(Daily!$J$2:$J$421,I2492))</f>
        <v/>
      </c>
      <c r="K2492" s="27">
        <f>IF(J2492="","",J2492+cat_offset)</f>
        <v/>
      </c>
      <c r="L2492" s="27">
        <f>IF(J2492="","",MAX(0,E2492-J2492)^2)</f>
        <v/>
      </c>
      <c r="M2492" s="27">
        <f>IF(J2492="","",MAX(0,E2492-(J2492+twcdh_off))^2)</f>
        <v/>
      </c>
      <c r="N2492" s="27">
        <f>IF(E2492="","",MAX(0,E2492-swcdh_thr)^2)</f>
        <v/>
      </c>
      <c r="O2492">
        <f>IF(K2492="","",ROUND(E2492-K2492,0))</f>
        <v/>
      </c>
      <c r="P2492">
        <f>IF(O2492="","",IF(O2492&gt;=1,O2492,0))</f>
        <v/>
      </c>
      <c r="Q2492" s="27">
        <f>IF(E2492="","",MAX(0,E2492-22))</f>
        <v/>
      </c>
      <c r="R2492" s="27">
        <f>IF(H2492=1,E2492,"")</f>
        <v/>
      </c>
      <c r="S2492" s="27">
        <f>IF(AND(H2492=1,J2492&lt;&gt;""),E2492-J2492,"")</f>
        <v/>
      </c>
      <c r="T2492">
        <f>IF(G2492="","",MONTH(G2492))</f>
        <v/>
      </c>
    </row>
    <row r="2493">
      <c r="A2493" s="24" t="n">
        <v>2020</v>
      </c>
      <c r="B2493" s="24" t="n">
        <v>4</v>
      </c>
      <c r="C2493" s="24" t="n">
        <v>13</v>
      </c>
      <c r="D2493" s="24" t="n">
        <v>20</v>
      </c>
      <c r="E2493" s="24" t="n">
        <v>14.95</v>
      </c>
      <c r="F2493" s="25">
        <f>IF($E2493="","",DATE(IF($A2493="",nominal_year,$A2493),$B2493,$C2493)+($D2493-IF(LEFT(hour_conv,1)="1",1,0))/24)</f>
        <v/>
      </c>
      <c r="G2493" s="26">
        <f>IF(F2493="","",INT(F2493))</f>
        <v/>
      </c>
      <c r="H2493">
        <f>IF(G2493="","",IF(AND(MONTH(G2493)*100+DAY(G2493)&gt;=season_lo,MONTH(G2493)*100+DAY(G2493)&lt;=season_hi),1,0))</f>
        <v/>
      </c>
      <c r="I2493">
        <f>IF(G2493="","",G2493-first_day+1)</f>
        <v/>
      </c>
      <c r="J2493" s="27">
        <f>IF(I2493="","",INDEX(Daily!$J$2:$J$421,I2493))</f>
        <v/>
      </c>
      <c r="K2493" s="27">
        <f>IF(J2493="","",J2493+cat_offset)</f>
        <v/>
      </c>
      <c r="L2493" s="27">
        <f>IF(J2493="","",MAX(0,E2493-J2493)^2)</f>
        <v/>
      </c>
      <c r="M2493" s="27">
        <f>IF(J2493="","",MAX(0,E2493-(J2493+twcdh_off))^2)</f>
        <v/>
      </c>
      <c r="N2493" s="27">
        <f>IF(E2493="","",MAX(0,E2493-swcdh_thr)^2)</f>
        <v/>
      </c>
      <c r="O2493">
        <f>IF(K2493="","",ROUND(E2493-K2493,0))</f>
        <v/>
      </c>
      <c r="P2493">
        <f>IF(O2493="","",IF(O2493&gt;=1,O2493,0))</f>
        <v/>
      </c>
      <c r="Q2493" s="27">
        <f>IF(E2493="","",MAX(0,E2493-22))</f>
        <v/>
      </c>
      <c r="R2493" s="27">
        <f>IF(H2493=1,E2493,"")</f>
        <v/>
      </c>
      <c r="S2493" s="27">
        <f>IF(AND(H2493=1,J2493&lt;&gt;""),E2493-J2493,"")</f>
        <v/>
      </c>
      <c r="T2493">
        <f>IF(G2493="","",MONTH(G2493))</f>
        <v/>
      </c>
    </row>
    <row r="2494">
      <c r="A2494" s="24" t="n">
        <v>2020</v>
      </c>
      <c r="B2494" s="24" t="n">
        <v>4</v>
      </c>
      <c r="C2494" s="24" t="n">
        <v>13</v>
      </c>
      <c r="D2494" s="24" t="n">
        <v>21</v>
      </c>
      <c r="E2494" s="24" t="n">
        <v>12.12</v>
      </c>
      <c r="F2494" s="25">
        <f>IF($E2494="","",DATE(IF($A2494="",nominal_year,$A2494),$B2494,$C2494)+($D2494-IF(LEFT(hour_conv,1)="1",1,0))/24)</f>
        <v/>
      </c>
      <c r="G2494" s="26">
        <f>IF(F2494="","",INT(F2494))</f>
        <v/>
      </c>
      <c r="H2494">
        <f>IF(G2494="","",IF(AND(MONTH(G2494)*100+DAY(G2494)&gt;=season_lo,MONTH(G2494)*100+DAY(G2494)&lt;=season_hi),1,0))</f>
        <v/>
      </c>
      <c r="I2494">
        <f>IF(G2494="","",G2494-first_day+1)</f>
        <v/>
      </c>
      <c r="J2494" s="27">
        <f>IF(I2494="","",INDEX(Daily!$J$2:$J$421,I2494))</f>
        <v/>
      </c>
      <c r="K2494" s="27">
        <f>IF(J2494="","",J2494+cat_offset)</f>
        <v/>
      </c>
      <c r="L2494" s="27">
        <f>IF(J2494="","",MAX(0,E2494-J2494)^2)</f>
        <v/>
      </c>
      <c r="M2494" s="27">
        <f>IF(J2494="","",MAX(0,E2494-(J2494+twcdh_off))^2)</f>
        <v/>
      </c>
      <c r="N2494" s="27">
        <f>IF(E2494="","",MAX(0,E2494-swcdh_thr)^2)</f>
        <v/>
      </c>
      <c r="O2494">
        <f>IF(K2494="","",ROUND(E2494-K2494,0))</f>
        <v/>
      </c>
      <c r="P2494">
        <f>IF(O2494="","",IF(O2494&gt;=1,O2494,0))</f>
        <v/>
      </c>
      <c r="Q2494" s="27">
        <f>IF(E2494="","",MAX(0,E2494-22))</f>
        <v/>
      </c>
      <c r="R2494" s="27">
        <f>IF(H2494=1,E2494,"")</f>
        <v/>
      </c>
      <c r="S2494" s="27">
        <f>IF(AND(H2494=1,J2494&lt;&gt;""),E2494-J2494,"")</f>
        <v/>
      </c>
      <c r="T2494">
        <f>IF(G2494="","",MONTH(G2494))</f>
        <v/>
      </c>
    </row>
    <row r="2495">
      <c r="A2495" s="24" t="n">
        <v>2020</v>
      </c>
      <c r="B2495" s="24" t="n">
        <v>4</v>
      </c>
      <c r="C2495" s="24" t="n">
        <v>13</v>
      </c>
      <c r="D2495" s="24" t="n">
        <v>22</v>
      </c>
      <c r="E2495" s="24" t="n">
        <v>11.73</v>
      </c>
      <c r="F2495" s="25">
        <f>IF($E2495="","",DATE(IF($A2495="",nominal_year,$A2495),$B2495,$C2495)+($D2495-IF(LEFT(hour_conv,1)="1",1,0))/24)</f>
        <v/>
      </c>
      <c r="G2495" s="26">
        <f>IF(F2495="","",INT(F2495))</f>
        <v/>
      </c>
      <c r="H2495">
        <f>IF(G2495="","",IF(AND(MONTH(G2495)*100+DAY(G2495)&gt;=season_lo,MONTH(G2495)*100+DAY(G2495)&lt;=season_hi),1,0))</f>
        <v/>
      </c>
      <c r="I2495">
        <f>IF(G2495="","",G2495-first_day+1)</f>
        <v/>
      </c>
      <c r="J2495" s="27">
        <f>IF(I2495="","",INDEX(Daily!$J$2:$J$421,I2495))</f>
        <v/>
      </c>
      <c r="K2495" s="27">
        <f>IF(J2495="","",J2495+cat_offset)</f>
        <v/>
      </c>
      <c r="L2495" s="27">
        <f>IF(J2495="","",MAX(0,E2495-J2495)^2)</f>
        <v/>
      </c>
      <c r="M2495" s="27">
        <f>IF(J2495="","",MAX(0,E2495-(J2495+twcdh_off))^2)</f>
        <v/>
      </c>
      <c r="N2495" s="27">
        <f>IF(E2495="","",MAX(0,E2495-swcdh_thr)^2)</f>
        <v/>
      </c>
      <c r="O2495">
        <f>IF(K2495="","",ROUND(E2495-K2495,0))</f>
        <v/>
      </c>
      <c r="P2495">
        <f>IF(O2495="","",IF(O2495&gt;=1,O2495,0))</f>
        <v/>
      </c>
      <c r="Q2495" s="27">
        <f>IF(E2495="","",MAX(0,E2495-22))</f>
        <v/>
      </c>
      <c r="R2495" s="27">
        <f>IF(H2495=1,E2495,"")</f>
        <v/>
      </c>
      <c r="S2495" s="27">
        <f>IF(AND(H2495=1,J2495&lt;&gt;""),E2495-J2495,"")</f>
        <v/>
      </c>
      <c r="T2495">
        <f>IF(G2495="","",MONTH(G2495))</f>
        <v/>
      </c>
    </row>
    <row r="2496">
      <c r="A2496" s="24" t="n">
        <v>2020</v>
      </c>
      <c r="B2496" s="24" t="n">
        <v>4</v>
      </c>
      <c r="C2496" s="24" t="n">
        <v>13</v>
      </c>
      <c r="D2496" s="24" t="n">
        <v>23</v>
      </c>
      <c r="E2496" s="24" t="n">
        <v>11.08</v>
      </c>
      <c r="F2496" s="25">
        <f>IF($E2496="","",DATE(IF($A2496="",nominal_year,$A2496),$B2496,$C2496)+($D2496-IF(LEFT(hour_conv,1)="1",1,0))/24)</f>
        <v/>
      </c>
      <c r="G2496" s="26">
        <f>IF(F2496="","",INT(F2496))</f>
        <v/>
      </c>
      <c r="H2496">
        <f>IF(G2496="","",IF(AND(MONTH(G2496)*100+DAY(G2496)&gt;=season_lo,MONTH(G2496)*100+DAY(G2496)&lt;=season_hi),1,0))</f>
        <v/>
      </c>
      <c r="I2496">
        <f>IF(G2496="","",G2496-first_day+1)</f>
        <v/>
      </c>
      <c r="J2496" s="27">
        <f>IF(I2496="","",INDEX(Daily!$J$2:$J$421,I2496))</f>
        <v/>
      </c>
      <c r="K2496" s="27">
        <f>IF(J2496="","",J2496+cat_offset)</f>
        <v/>
      </c>
      <c r="L2496" s="27">
        <f>IF(J2496="","",MAX(0,E2496-J2496)^2)</f>
        <v/>
      </c>
      <c r="M2496" s="27">
        <f>IF(J2496="","",MAX(0,E2496-(J2496+twcdh_off))^2)</f>
        <v/>
      </c>
      <c r="N2496" s="27">
        <f>IF(E2496="","",MAX(0,E2496-swcdh_thr)^2)</f>
        <v/>
      </c>
      <c r="O2496">
        <f>IF(K2496="","",ROUND(E2496-K2496,0))</f>
        <v/>
      </c>
      <c r="P2496">
        <f>IF(O2496="","",IF(O2496&gt;=1,O2496,0))</f>
        <v/>
      </c>
      <c r="Q2496" s="27">
        <f>IF(E2496="","",MAX(0,E2496-22))</f>
        <v/>
      </c>
      <c r="R2496" s="27">
        <f>IF(H2496=1,E2496,"")</f>
        <v/>
      </c>
      <c r="S2496" s="27">
        <f>IF(AND(H2496=1,J2496&lt;&gt;""),E2496-J2496,"")</f>
        <v/>
      </c>
      <c r="T2496">
        <f>IF(G2496="","",MONTH(G2496))</f>
        <v/>
      </c>
    </row>
    <row r="2497">
      <c r="A2497" s="24" t="n">
        <v>2020</v>
      </c>
      <c r="B2497" s="24" t="n">
        <v>4</v>
      </c>
      <c r="C2497" s="24" t="n">
        <v>13</v>
      </c>
      <c r="D2497" s="24" t="n">
        <v>24</v>
      </c>
      <c r="E2497" s="24" t="n">
        <v>9.02</v>
      </c>
      <c r="F2497" s="25">
        <f>IF($E2497="","",DATE(IF($A2497="",nominal_year,$A2497),$B2497,$C2497)+($D2497-IF(LEFT(hour_conv,1)="1",1,0))/24)</f>
        <v/>
      </c>
      <c r="G2497" s="26">
        <f>IF(F2497="","",INT(F2497))</f>
        <v/>
      </c>
      <c r="H2497">
        <f>IF(G2497="","",IF(AND(MONTH(G2497)*100+DAY(G2497)&gt;=season_lo,MONTH(G2497)*100+DAY(G2497)&lt;=season_hi),1,0))</f>
        <v/>
      </c>
      <c r="I2497">
        <f>IF(G2497="","",G2497-first_day+1)</f>
        <v/>
      </c>
      <c r="J2497" s="27">
        <f>IF(I2497="","",INDEX(Daily!$J$2:$J$421,I2497))</f>
        <v/>
      </c>
      <c r="K2497" s="27">
        <f>IF(J2497="","",J2497+cat_offset)</f>
        <v/>
      </c>
      <c r="L2497" s="27">
        <f>IF(J2497="","",MAX(0,E2497-J2497)^2)</f>
        <v/>
      </c>
      <c r="M2497" s="27">
        <f>IF(J2497="","",MAX(0,E2497-(J2497+twcdh_off))^2)</f>
        <v/>
      </c>
      <c r="N2497" s="27">
        <f>IF(E2497="","",MAX(0,E2497-swcdh_thr)^2)</f>
        <v/>
      </c>
      <c r="O2497">
        <f>IF(K2497="","",ROUND(E2497-K2497,0))</f>
        <v/>
      </c>
      <c r="P2497">
        <f>IF(O2497="","",IF(O2497&gt;=1,O2497,0))</f>
        <v/>
      </c>
      <c r="Q2497" s="27">
        <f>IF(E2497="","",MAX(0,E2497-22))</f>
        <v/>
      </c>
      <c r="R2497" s="27">
        <f>IF(H2497=1,E2497,"")</f>
        <v/>
      </c>
      <c r="S2497" s="27">
        <f>IF(AND(H2497=1,J2497&lt;&gt;""),E2497-J2497,"")</f>
        <v/>
      </c>
      <c r="T2497">
        <f>IF(G2497="","",MONTH(G2497))</f>
        <v/>
      </c>
    </row>
    <row r="2498">
      <c r="A2498" s="24" t="n">
        <v>2020</v>
      </c>
      <c r="B2498" s="24" t="n">
        <v>4</v>
      </c>
      <c r="C2498" s="24" t="n">
        <v>14</v>
      </c>
      <c r="D2498" s="24" t="n">
        <v>1</v>
      </c>
      <c r="E2498" s="24" t="n">
        <v>9.91</v>
      </c>
      <c r="F2498" s="25">
        <f>IF($E2498="","",DATE(IF($A2498="",nominal_year,$A2498),$B2498,$C2498)+($D2498-IF(LEFT(hour_conv,1)="1",1,0))/24)</f>
        <v/>
      </c>
      <c r="G2498" s="26">
        <f>IF(F2498="","",INT(F2498))</f>
        <v/>
      </c>
      <c r="H2498">
        <f>IF(G2498="","",IF(AND(MONTH(G2498)*100+DAY(G2498)&gt;=season_lo,MONTH(G2498)*100+DAY(G2498)&lt;=season_hi),1,0))</f>
        <v/>
      </c>
      <c r="I2498">
        <f>IF(G2498="","",G2498-first_day+1)</f>
        <v/>
      </c>
      <c r="J2498" s="27">
        <f>IF(I2498="","",INDEX(Daily!$J$2:$J$421,I2498))</f>
        <v/>
      </c>
      <c r="K2498" s="27">
        <f>IF(J2498="","",J2498+cat_offset)</f>
        <v/>
      </c>
      <c r="L2498" s="27">
        <f>IF(J2498="","",MAX(0,E2498-J2498)^2)</f>
        <v/>
      </c>
      <c r="M2498" s="27">
        <f>IF(J2498="","",MAX(0,E2498-(J2498+twcdh_off))^2)</f>
        <v/>
      </c>
      <c r="N2498" s="27">
        <f>IF(E2498="","",MAX(0,E2498-swcdh_thr)^2)</f>
        <v/>
      </c>
      <c r="O2498">
        <f>IF(K2498="","",ROUND(E2498-K2498,0))</f>
        <v/>
      </c>
      <c r="P2498">
        <f>IF(O2498="","",IF(O2498&gt;=1,O2498,0))</f>
        <v/>
      </c>
      <c r="Q2498" s="27">
        <f>IF(E2498="","",MAX(0,E2498-22))</f>
        <v/>
      </c>
      <c r="R2498" s="27">
        <f>IF(H2498=1,E2498,"")</f>
        <v/>
      </c>
      <c r="S2498" s="27">
        <f>IF(AND(H2498=1,J2498&lt;&gt;""),E2498-J2498,"")</f>
        <v/>
      </c>
      <c r="T2498">
        <f>IF(G2498="","",MONTH(G2498))</f>
        <v/>
      </c>
    </row>
    <row r="2499">
      <c r="A2499" s="24" t="n">
        <v>2020</v>
      </c>
      <c r="B2499" s="24" t="n">
        <v>4</v>
      </c>
      <c r="C2499" s="24" t="n">
        <v>14</v>
      </c>
      <c r="D2499" s="24" t="n">
        <v>2</v>
      </c>
      <c r="E2499" s="24" t="n">
        <v>7.1</v>
      </c>
      <c r="F2499" s="25">
        <f>IF($E2499="","",DATE(IF($A2499="",nominal_year,$A2499),$B2499,$C2499)+($D2499-IF(LEFT(hour_conv,1)="1",1,0))/24)</f>
        <v/>
      </c>
      <c r="G2499" s="26">
        <f>IF(F2499="","",INT(F2499))</f>
        <v/>
      </c>
      <c r="H2499">
        <f>IF(G2499="","",IF(AND(MONTH(G2499)*100+DAY(G2499)&gt;=season_lo,MONTH(G2499)*100+DAY(G2499)&lt;=season_hi),1,0))</f>
        <v/>
      </c>
      <c r="I2499">
        <f>IF(G2499="","",G2499-first_day+1)</f>
        <v/>
      </c>
      <c r="J2499" s="27">
        <f>IF(I2499="","",INDEX(Daily!$J$2:$J$421,I2499))</f>
        <v/>
      </c>
      <c r="K2499" s="27">
        <f>IF(J2499="","",J2499+cat_offset)</f>
        <v/>
      </c>
      <c r="L2499" s="27">
        <f>IF(J2499="","",MAX(0,E2499-J2499)^2)</f>
        <v/>
      </c>
      <c r="M2499" s="27">
        <f>IF(J2499="","",MAX(0,E2499-(J2499+twcdh_off))^2)</f>
        <v/>
      </c>
      <c r="N2499" s="27">
        <f>IF(E2499="","",MAX(0,E2499-swcdh_thr)^2)</f>
        <v/>
      </c>
      <c r="O2499">
        <f>IF(K2499="","",ROUND(E2499-K2499,0))</f>
        <v/>
      </c>
      <c r="P2499">
        <f>IF(O2499="","",IF(O2499&gt;=1,O2499,0))</f>
        <v/>
      </c>
      <c r="Q2499" s="27">
        <f>IF(E2499="","",MAX(0,E2499-22))</f>
        <v/>
      </c>
      <c r="R2499" s="27">
        <f>IF(H2499=1,E2499,"")</f>
        <v/>
      </c>
      <c r="S2499" s="27">
        <f>IF(AND(H2499=1,J2499&lt;&gt;""),E2499-J2499,"")</f>
        <v/>
      </c>
      <c r="T2499">
        <f>IF(G2499="","",MONTH(G2499))</f>
        <v/>
      </c>
    </row>
    <row r="2500">
      <c r="A2500" s="24" t="n">
        <v>2020</v>
      </c>
      <c r="B2500" s="24" t="n">
        <v>4</v>
      </c>
      <c r="C2500" s="24" t="n">
        <v>14</v>
      </c>
      <c r="D2500" s="24" t="n">
        <v>3</v>
      </c>
      <c r="E2500" s="24" t="n">
        <v>8.25</v>
      </c>
      <c r="F2500" s="25">
        <f>IF($E2500="","",DATE(IF($A2500="",nominal_year,$A2500),$B2500,$C2500)+($D2500-IF(LEFT(hour_conv,1)="1",1,0))/24)</f>
        <v/>
      </c>
      <c r="G2500" s="26">
        <f>IF(F2500="","",INT(F2500))</f>
        <v/>
      </c>
      <c r="H2500">
        <f>IF(G2500="","",IF(AND(MONTH(G2500)*100+DAY(G2500)&gt;=season_lo,MONTH(G2500)*100+DAY(G2500)&lt;=season_hi),1,0))</f>
        <v/>
      </c>
      <c r="I2500">
        <f>IF(G2500="","",G2500-first_day+1)</f>
        <v/>
      </c>
      <c r="J2500" s="27">
        <f>IF(I2500="","",INDEX(Daily!$J$2:$J$421,I2500))</f>
        <v/>
      </c>
      <c r="K2500" s="27">
        <f>IF(J2500="","",J2500+cat_offset)</f>
        <v/>
      </c>
      <c r="L2500" s="27">
        <f>IF(J2500="","",MAX(0,E2500-J2500)^2)</f>
        <v/>
      </c>
      <c r="M2500" s="27">
        <f>IF(J2500="","",MAX(0,E2500-(J2500+twcdh_off))^2)</f>
        <v/>
      </c>
      <c r="N2500" s="27">
        <f>IF(E2500="","",MAX(0,E2500-swcdh_thr)^2)</f>
        <v/>
      </c>
      <c r="O2500">
        <f>IF(K2500="","",ROUND(E2500-K2500,0))</f>
        <v/>
      </c>
      <c r="P2500">
        <f>IF(O2500="","",IF(O2500&gt;=1,O2500,0))</f>
        <v/>
      </c>
      <c r="Q2500" s="27">
        <f>IF(E2500="","",MAX(0,E2500-22))</f>
        <v/>
      </c>
      <c r="R2500" s="27">
        <f>IF(H2500=1,E2500,"")</f>
        <v/>
      </c>
      <c r="S2500" s="27">
        <f>IF(AND(H2500=1,J2500&lt;&gt;""),E2500-J2500,"")</f>
        <v/>
      </c>
      <c r="T2500">
        <f>IF(G2500="","",MONTH(G2500))</f>
        <v/>
      </c>
    </row>
    <row r="2501">
      <c r="A2501" s="24" t="n">
        <v>2020</v>
      </c>
      <c r="B2501" s="24" t="n">
        <v>4</v>
      </c>
      <c r="C2501" s="24" t="n">
        <v>14</v>
      </c>
      <c r="D2501" s="24" t="n">
        <v>4</v>
      </c>
      <c r="E2501" s="24" t="n">
        <v>8.140000000000001</v>
      </c>
      <c r="F2501" s="25">
        <f>IF($E2501="","",DATE(IF($A2501="",nominal_year,$A2501),$B2501,$C2501)+($D2501-IF(LEFT(hour_conv,1)="1",1,0))/24)</f>
        <v/>
      </c>
      <c r="G2501" s="26">
        <f>IF(F2501="","",INT(F2501))</f>
        <v/>
      </c>
      <c r="H2501">
        <f>IF(G2501="","",IF(AND(MONTH(G2501)*100+DAY(G2501)&gt;=season_lo,MONTH(G2501)*100+DAY(G2501)&lt;=season_hi),1,0))</f>
        <v/>
      </c>
      <c r="I2501">
        <f>IF(G2501="","",G2501-first_day+1)</f>
        <v/>
      </c>
      <c r="J2501" s="27">
        <f>IF(I2501="","",INDEX(Daily!$J$2:$J$421,I2501))</f>
        <v/>
      </c>
      <c r="K2501" s="27">
        <f>IF(J2501="","",J2501+cat_offset)</f>
        <v/>
      </c>
      <c r="L2501" s="27">
        <f>IF(J2501="","",MAX(0,E2501-J2501)^2)</f>
        <v/>
      </c>
      <c r="M2501" s="27">
        <f>IF(J2501="","",MAX(0,E2501-(J2501+twcdh_off))^2)</f>
        <v/>
      </c>
      <c r="N2501" s="27">
        <f>IF(E2501="","",MAX(0,E2501-swcdh_thr)^2)</f>
        <v/>
      </c>
      <c r="O2501">
        <f>IF(K2501="","",ROUND(E2501-K2501,0))</f>
        <v/>
      </c>
      <c r="P2501">
        <f>IF(O2501="","",IF(O2501&gt;=1,O2501,0))</f>
        <v/>
      </c>
      <c r="Q2501" s="27">
        <f>IF(E2501="","",MAX(0,E2501-22))</f>
        <v/>
      </c>
      <c r="R2501" s="27">
        <f>IF(H2501=1,E2501,"")</f>
        <v/>
      </c>
      <c r="S2501" s="27">
        <f>IF(AND(H2501=1,J2501&lt;&gt;""),E2501-J2501,"")</f>
        <v/>
      </c>
      <c r="T2501">
        <f>IF(G2501="","",MONTH(G2501))</f>
        <v/>
      </c>
    </row>
    <row r="2502">
      <c r="A2502" s="24" t="n">
        <v>2020</v>
      </c>
      <c r="B2502" s="24" t="n">
        <v>4</v>
      </c>
      <c r="C2502" s="24" t="n">
        <v>14</v>
      </c>
      <c r="D2502" s="24" t="n">
        <v>5</v>
      </c>
      <c r="E2502" s="24" t="n">
        <v>8.050000000000001</v>
      </c>
      <c r="F2502" s="25">
        <f>IF($E2502="","",DATE(IF($A2502="",nominal_year,$A2502),$B2502,$C2502)+($D2502-IF(LEFT(hour_conv,1)="1",1,0))/24)</f>
        <v/>
      </c>
      <c r="G2502" s="26">
        <f>IF(F2502="","",INT(F2502))</f>
        <v/>
      </c>
      <c r="H2502">
        <f>IF(G2502="","",IF(AND(MONTH(G2502)*100+DAY(G2502)&gt;=season_lo,MONTH(G2502)*100+DAY(G2502)&lt;=season_hi),1,0))</f>
        <v/>
      </c>
      <c r="I2502">
        <f>IF(G2502="","",G2502-first_day+1)</f>
        <v/>
      </c>
      <c r="J2502" s="27">
        <f>IF(I2502="","",INDEX(Daily!$J$2:$J$421,I2502))</f>
        <v/>
      </c>
      <c r="K2502" s="27">
        <f>IF(J2502="","",J2502+cat_offset)</f>
        <v/>
      </c>
      <c r="L2502" s="27">
        <f>IF(J2502="","",MAX(0,E2502-J2502)^2)</f>
        <v/>
      </c>
      <c r="M2502" s="27">
        <f>IF(J2502="","",MAX(0,E2502-(J2502+twcdh_off))^2)</f>
        <v/>
      </c>
      <c r="N2502" s="27">
        <f>IF(E2502="","",MAX(0,E2502-swcdh_thr)^2)</f>
        <v/>
      </c>
      <c r="O2502">
        <f>IF(K2502="","",ROUND(E2502-K2502,0))</f>
        <v/>
      </c>
      <c r="P2502">
        <f>IF(O2502="","",IF(O2502&gt;=1,O2502,0))</f>
        <v/>
      </c>
      <c r="Q2502" s="27">
        <f>IF(E2502="","",MAX(0,E2502-22))</f>
        <v/>
      </c>
      <c r="R2502" s="27">
        <f>IF(H2502=1,E2502,"")</f>
        <v/>
      </c>
      <c r="S2502" s="27">
        <f>IF(AND(H2502=1,J2502&lt;&gt;""),E2502-J2502,"")</f>
        <v/>
      </c>
      <c r="T2502">
        <f>IF(G2502="","",MONTH(G2502))</f>
        <v/>
      </c>
    </row>
    <row r="2503">
      <c r="A2503" s="24" t="n">
        <v>2020</v>
      </c>
      <c r="B2503" s="24" t="n">
        <v>4</v>
      </c>
      <c r="C2503" s="24" t="n">
        <v>14</v>
      </c>
      <c r="D2503" s="24" t="n">
        <v>6</v>
      </c>
      <c r="E2503" s="24" t="n">
        <v>8.06</v>
      </c>
      <c r="F2503" s="25">
        <f>IF($E2503="","",DATE(IF($A2503="",nominal_year,$A2503),$B2503,$C2503)+($D2503-IF(LEFT(hour_conv,1)="1",1,0))/24)</f>
        <v/>
      </c>
      <c r="G2503" s="26">
        <f>IF(F2503="","",INT(F2503))</f>
        <v/>
      </c>
      <c r="H2503">
        <f>IF(G2503="","",IF(AND(MONTH(G2503)*100+DAY(G2503)&gt;=season_lo,MONTH(G2503)*100+DAY(G2503)&lt;=season_hi),1,0))</f>
        <v/>
      </c>
      <c r="I2503">
        <f>IF(G2503="","",G2503-first_day+1)</f>
        <v/>
      </c>
      <c r="J2503" s="27">
        <f>IF(I2503="","",INDEX(Daily!$J$2:$J$421,I2503))</f>
        <v/>
      </c>
      <c r="K2503" s="27">
        <f>IF(J2503="","",J2503+cat_offset)</f>
        <v/>
      </c>
      <c r="L2503" s="27">
        <f>IF(J2503="","",MAX(0,E2503-J2503)^2)</f>
        <v/>
      </c>
      <c r="M2503" s="27">
        <f>IF(J2503="","",MAX(0,E2503-(J2503+twcdh_off))^2)</f>
        <v/>
      </c>
      <c r="N2503" s="27">
        <f>IF(E2503="","",MAX(0,E2503-swcdh_thr)^2)</f>
        <v/>
      </c>
      <c r="O2503">
        <f>IF(K2503="","",ROUND(E2503-K2503,0))</f>
        <v/>
      </c>
      <c r="P2503">
        <f>IF(O2503="","",IF(O2503&gt;=1,O2503,0))</f>
        <v/>
      </c>
      <c r="Q2503" s="27">
        <f>IF(E2503="","",MAX(0,E2503-22))</f>
        <v/>
      </c>
      <c r="R2503" s="27">
        <f>IF(H2503=1,E2503,"")</f>
        <v/>
      </c>
      <c r="S2503" s="27">
        <f>IF(AND(H2503=1,J2503&lt;&gt;""),E2503-J2503,"")</f>
        <v/>
      </c>
      <c r="T2503">
        <f>IF(G2503="","",MONTH(G2503))</f>
        <v/>
      </c>
    </row>
    <row r="2504">
      <c r="A2504" s="24" t="n">
        <v>2020</v>
      </c>
      <c r="B2504" s="24" t="n">
        <v>4</v>
      </c>
      <c r="C2504" s="24" t="n">
        <v>14</v>
      </c>
      <c r="D2504" s="24" t="n">
        <v>7</v>
      </c>
      <c r="E2504" s="24" t="n">
        <v>9.039999999999999</v>
      </c>
      <c r="F2504" s="25">
        <f>IF($E2504="","",DATE(IF($A2504="",nominal_year,$A2504),$B2504,$C2504)+($D2504-IF(LEFT(hour_conv,1)="1",1,0))/24)</f>
        <v/>
      </c>
      <c r="G2504" s="26">
        <f>IF(F2504="","",INT(F2504))</f>
        <v/>
      </c>
      <c r="H2504">
        <f>IF(G2504="","",IF(AND(MONTH(G2504)*100+DAY(G2504)&gt;=season_lo,MONTH(G2504)*100+DAY(G2504)&lt;=season_hi),1,0))</f>
        <v/>
      </c>
      <c r="I2504">
        <f>IF(G2504="","",G2504-first_day+1)</f>
        <v/>
      </c>
      <c r="J2504" s="27">
        <f>IF(I2504="","",INDEX(Daily!$J$2:$J$421,I2504))</f>
        <v/>
      </c>
      <c r="K2504" s="27">
        <f>IF(J2504="","",J2504+cat_offset)</f>
        <v/>
      </c>
      <c r="L2504" s="27">
        <f>IF(J2504="","",MAX(0,E2504-J2504)^2)</f>
        <v/>
      </c>
      <c r="M2504" s="27">
        <f>IF(J2504="","",MAX(0,E2504-(J2504+twcdh_off))^2)</f>
        <v/>
      </c>
      <c r="N2504" s="27">
        <f>IF(E2504="","",MAX(0,E2504-swcdh_thr)^2)</f>
        <v/>
      </c>
      <c r="O2504">
        <f>IF(K2504="","",ROUND(E2504-K2504,0))</f>
        <v/>
      </c>
      <c r="P2504">
        <f>IF(O2504="","",IF(O2504&gt;=1,O2504,0))</f>
        <v/>
      </c>
      <c r="Q2504" s="27">
        <f>IF(E2504="","",MAX(0,E2504-22))</f>
        <v/>
      </c>
      <c r="R2504" s="27">
        <f>IF(H2504=1,E2504,"")</f>
        <v/>
      </c>
      <c r="S2504" s="27">
        <f>IF(AND(H2504=1,J2504&lt;&gt;""),E2504-J2504,"")</f>
        <v/>
      </c>
      <c r="T2504">
        <f>IF(G2504="","",MONTH(G2504))</f>
        <v/>
      </c>
    </row>
    <row r="2505">
      <c r="A2505" s="24" t="n">
        <v>2020</v>
      </c>
      <c r="B2505" s="24" t="n">
        <v>4</v>
      </c>
      <c r="C2505" s="24" t="n">
        <v>14</v>
      </c>
      <c r="D2505" s="24" t="n">
        <v>8</v>
      </c>
      <c r="E2505" s="24" t="n">
        <v>9.51</v>
      </c>
      <c r="F2505" s="25">
        <f>IF($E2505="","",DATE(IF($A2505="",nominal_year,$A2505),$B2505,$C2505)+($D2505-IF(LEFT(hour_conv,1)="1",1,0))/24)</f>
        <v/>
      </c>
      <c r="G2505" s="26">
        <f>IF(F2505="","",INT(F2505))</f>
        <v/>
      </c>
      <c r="H2505">
        <f>IF(G2505="","",IF(AND(MONTH(G2505)*100+DAY(G2505)&gt;=season_lo,MONTH(G2505)*100+DAY(G2505)&lt;=season_hi),1,0))</f>
        <v/>
      </c>
      <c r="I2505">
        <f>IF(G2505="","",G2505-first_day+1)</f>
        <v/>
      </c>
      <c r="J2505" s="27">
        <f>IF(I2505="","",INDEX(Daily!$J$2:$J$421,I2505))</f>
        <v/>
      </c>
      <c r="K2505" s="27">
        <f>IF(J2505="","",J2505+cat_offset)</f>
        <v/>
      </c>
      <c r="L2505" s="27">
        <f>IF(J2505="","",MAX(0,E2505-J2505)^2)</f>
        <v/>
      </c>
      <c r="M2505" s="27">
        <f>IF(J2505="","",MAX(0,E2505-(J2505+twcdh_off))^2)</f>
        <v/>
      </c>
      <c r="N2505" s="27">
        <f>IF(E2505="","",MAX(0,E2505-swcdh_thr)^2)</f>
        <v/>
      </c>
      <c r="O2505">
        <f>IF(K2505="","",ROUND(E2505-K2505,0))</f>
        <v/>
      </c>
      <c r="P2505">
        <f>IF(O2505="","",IF(O2505&gt;=1,O2505,0))</f>
        <v/>
      </c>
      <c r="Q2505" s="27">
        <f>IF(E2505="","",MAX(0,E2505-22))</f>
        <v/>
      </c>
      <c r="R2505" s="27">
        <f>IF(H2505=1,E2505,"")</f>
        <v/>
      </c>
      <c r="S2505" s="27">
        <f>IF(AND(H2505=1,J2505&lt;&gt;""),E2505-J2505,"")</f>
        <v/>
      </c>
      <c r="T2505">
        <f>IF(G2505="","",MONTH(G2505))</f>
        <v/>
      </c>
    </row>
    <row r="2506">
      <c r="A2506" s="24" t="n">
        <v>2020</v>
      </c>
      <c r="B2506" s="24" t="n">
        <v>4</v>
      </c>
      <c r="C2506" s="24" t="n">
        <v>14</v>
      </c>
      <c r="D2506" s="24" t="n">
        <v>9</v>
      </c>
      <c r="E2506" s="24" t="n">
        <v>11.33</v>
      </c>
      <c r="F2506" s="25">
        <f>IF($E2506="","",DATE(IF($A2506="",nominal_year,$A2506),$B2506,$C2506)+($D2506-IF(LEFT(hour_conv,1)="1",1,0))/24)</f>
        <v/>
      </c>
      <c r="G2506" s="26">
        <f>IF(F2506="","",INT(F2506))</f>
        <v/>
      </c>
      <c r="H2506">
        <f>IF(G2506="","",IF(AND(MONTH(G2506)*100+DAY(G2506)&gt;=season_lo,MONTH(G2506)*100+DAY(G2506)&lt;=season_hi),1,0))</f>
        <v/>
      </c>
      <c r="I2506">
        <f>IF(G2506="","",G2506-first_day+1)</f>
        <v/>
      </c>
      <c r="J2506" s="27">
        <f>IF(I2506="","",INDEX(Daily!$J$2:$J$421,I2506))</f>
        <v/>
      </c>
      <c r="K2506" s="27">
        <f>IF(J2506="","",J2506+cat_offset)</f>
        <v/>
      </c>
      <c r="L2506" s="27">
        <f>IF(J2506="","",MAX(0,E2506-J2506)^2)</f>
        <v/>
      </c>
      <c r="M2506" s="27">
        <f>IF(J2506="","",MAX(0,E2506-(J2506+twcdh_off))^2)</f>
        <v/>
      </c>
      <c r="N2506" s="27">
        <f>IF(E2506="","",MAX(0,E2506-swcdh_thr)^2)</f>
        <v/>
      </c>
      <c r="O2506">
        <f>IF(K2506="","",ROUND(E2506-K2506,0))</f>
        <v/>
      </c>
      <c r="P2506">
        <f>IF(O2506="","",IF(O2506&gt;=1,O2506,0))</f>
        <v/>
      </c>
      <c r="Q2506" s="27">
        <f>IF(E2506="","",MAX(0,E2506-22))</f>
        <v/>
      </c>
      <c r="R2506" s="27">
        <f>IF(H2506=1,E2506,"")</f>
        <v/>
      </c>
      <c r="S2506" s="27">
        <f>IF(AND(H2506=1,J2506&lt;&gt;""),E2506-J2506,"")</f>
        <v/>
      </c>
      <c r="T2506">
        <f>IF(G2506="","",MONTH(G2506))</f>
        <v/>
      </c>
    </row>
    <row r="2507">
      <c r="A2507" s="24" t="n">
        <v>2020</v>
      </c>
      <c r="B2507" s="24" t="n">
        <v>4</v>
      </c>
      <c r="C2507" s="24" t="n">
        <v>14</v>
      </c>
      <c r="D2507" s="24" t="n">
        <v>10</v>
      </c>
      <c r="E2507" s="24" t="n">
        <v>11.77</v>
      </c>
      <c r="F2507" s="25">
        <f>IF($E2507="","",DATE(IF($A2507="",nominal_year,$A2507),$B2507,$C2507)+($D2507-IF(LEFT(hour_conv,1)="1",1,0))/24)</f>
        <v/>
      </c>
      <c r="G2507" s="26">
        <f>IF(F2507="","",INT(F2507))</f>
        <v/>
      </c>
      <c r="H2507">
        <f>IF(G2507="","",IF(AND(MONTH(G2507)*100+DAY(G2507)&gt;=season_lo,MONTH(G2507)*100+DAY(G2507)&lt;=season_hi),1,0))</f>
        <v/>
      </c>
      <c r="I2507">
        <f>IF(G2507="","",G2507-first_day+1)</f>
        <v/>
      </c>
      <c r="J2507" s="27">
        <f>IF(I2507="","",INDEX(Daily!$J$2:$J$421,I2507))</f>
        <v/>
      </c>
      <c r="K2507" s="27">
        <f>IF(J2507="","",J2507+cat_offset)</f>
        <v/>
      </c>
      <c r="L2507" s="27">
        <f>IF(J2507="","",MAX(0,E2507-J2507)^2)</f>
        <v/>
      </c>
      <c r="M2507" s="27">
        <f>IF(J2507="","",MAX(0,E2507-(J2507+twcdh_off))^2)</f>
        <v/>
      </c>
      <c r="N2507" s="27">
        <f>IF(E2507="","",MAX(0,E2507-swcdh_thr)^2)</f>
        <v/>
      </c>
      <c r="O2507">
        <f>IF(K2507="","",ROUND(E2507-K2507,0))</f>
        <v/>
      </c>
      <c r="P2507">
        <f>IF(O2507="","",IF(O2507&gt;=1,O2507,0))</f>
        <v/>
      </c>
      <c r="Q2507" s="27">
        <f>IF(E2507="","",MAX(0,E2507-22))</f>
        <v/>
      </c>
      <c r="R2507" s="27">
        <f>IF(H2507=1,E2507,"")</f>
        <v/>
      </c>
      <c r="S2507" s="27">
        <f>IF(AND(H2507=1,J2507&lt;&gt;""),E2507-J2507,"")</f>
        <v/>
      </c>
      <c r="T2507">
        <f>IF(G2507="","",MONTH(G2507))</f>
        <v/>
      </c>
    </row>
    <row r="2508">
      <c r="A2508" s="24" t="n">
        <v>2020</v>
      </c>
      <c r="B2508" s="24" t="n">
        <v>4</v>
      </c>
      <c r="C2508" s="24" t="n">
        <v>14</v>
      </c>
      <c r="D2508" s="24" t="n">
        <v>11</v>
      </c>
      <c r="E2508" s="24" t="n">
        <v>13.32</v>
      </c>
      <c r="F2508" s="25">
        <f>IF($E2508="","",DATE(IF($A2508="",nominal_year,$A2508),$B2508,$C2508)+($D2508-IF(LEFT(hour_conv,1)="1",1,0))/24)</f>
        <v/>
      </c>
      <c r="G2508" s="26">
        <f>IF(F2508="","",INT(F2508))</f>
        <v/>
      </c>
      <c r="H2508">
        <f>IF(G2508="","",IF(AND(MONTH(G2508)*100+DAY(G2508)&gt;=season_lo,MONTH(G2508)*100+DAY(G2508)&lt;=season_hi),1,0))</f>
        <v/>
      </c>
      <c r="I2508">
        <f>IF(G2508="","",G2508-first_day+1)</f>
        <v/>
      </c>
      <c r="J2508" s="27">
        <f>IF(I2508="","",INDEX(Daily!$J$2:$J$421,I2508))</f>
        <v/>
      </c>
      <c r="K2508" s="27">
        <f>IF(J2508="","",J2508+cat_offset)</f>
        <v/>
      </c>
      <c r="L2508" s="27">
        <f>IF(J2508="","",MAX(0,E2508-J2508)^2)</f>
        <v/>
      </c>
      <c r="M2508" s="27">
        <f>IF(J2508="","",MAX(0,E2508-(J2508+twcdh_off))^2)</f>
        <v/>
      </c>
      <c r="N2508" s="27">
        <f>IF(E2508="","",MAX(0,E2508-swcdh_thr)^2)</f>
        <v/>
      </c>
      <c r="O2508">
        <f>IF(K2508="","",ROUND(E2508-K2508,0))</f>
        <v/>
      </c>
      <c r="P2508">
        <f>IF(O2508="","",IF(O2508&gt;=1,O2508,0))</f>
        <v/>
      </c>
      <c r="Q2508" s="27">
        <f>IF(E2508="","",MAX(0,E2508-22))</f>
        <v/>
      </c>
      <c r="R2508" s="27">
        <f>IF(H2508=1,E2508,"")</f>
        <v/>
      </c>
      <c r="S2508" s="27">
        <f>IF(AND(H2508=1,J2508&lt;&gt;""),E2508-J2508,"")</f>
        <v/>
      </c>
      <c r="T2508">
        <f>IF(G2508="","",MONTH(G2508))</f>
        <v/>
      </c>
    </row>
    <row r="2509">
      <c r="A2509" s="24" t="n">
        <v>2020</v>
      </c>
      <c r="B2509" s="24" t="n">
        <v>4</v>
      </c>
      <c r="C2509" s="24" t="n">
        <v>14</v>
      </c>
      <c r="D2509" s="24" t="n">
        <v>12</v>
      </c>
      <c r="E2509" s="24" t="n">
        <v>14.97</v>
      </c>
      <c r="F2509" s="25">
        <f>IF($E2509="","",DATE(IF($A2509="",nominal_year,$A2509),$B2509,$C2509)+($D2509-IF(LEFT(hour_conv,1)="1",1,0))/24)</f>
        <v/>
      </c>
      <c r="G2509" s="26">
        <f>IF(F2509="","",INT(F2509))</f>
        <v/>
      </c>
      <c r="H2509">
        <f>IF(G2509="","",IF(AND(MONTH(G2509)*100+DAY(G2509)&gt;=season_lo,MONTH(G2509)*100+DAY(G2509)&lt;=season_hi),1,0))</f>
        <v/>
      </c>
      <c r="I2509">
        <f>IF(G2509="","",G2509-first_day+1)</f>
        <v/>
      </c>
      <c r="J2509" s="27">
        <f>IF(I2509="","",INDEX(Daily!$J$2:$J$421,I2509))</f>
        <v/>
      </c>
      <c r="K2509" s="27">
        <f>IF(J2509="","",J2509+cat_offset)</f>
        <v/>
      </c>
      <c r="L2509" s="27">
        <f>IF(J2509="","",MAX(0,E2509-J2509)^2)</f>
        <v/>
      </c>
      <c r="M2509" s="27">
        <f>IF(J2509="","",MAX(0,E2509-(J2509+twcdh_off))^2)</f>
        <v/>
      </c>
      <c r="N2509" s="27">
        <f>IF(E2509="","",MAX(0,E2509-swcdh_thr)^2)</f>
        <v/>
      </c>
      <c r="O2509">
        <f>IF(K2509="","",ROUND(E2509-K2509,0))</f>
        <v/>
      </c>
      <c r="P2509">
        <f>IF(O2509="","",IF(O2509&gt;=1,O2509,0))</f>
        <v/>
      </c>
      <c r="Q2509" s="27">
        <f>IF(E2509="","",MAX(0,E2509-22))</f>
        <v/>
      </c>
      <c r="R2509" s="27">
        <f>IF(H2509=1,E2509,"")</f>
        <v/>
      </c>
      <c r="S2509" s="27">
        <f>IF(AND(H2509=1,J2509&lt;&gt;""),E2509-J2509,"")</f>
        <v/>
      </c>
      <c r="T2509">
        <f>IF(G2509="","",MONTH(G2509))</f>
        <v/>
      </c>
    </row>
    <row r="2510">
      <c r="A2510" s="24" t="n">
        <v>2020</v>
      </c>
      <c r="B2510" s="24" t="n">
        <v>4</v>
      </c>
      <c r="C2510" s="24" t="n">
        <v>14</v>
      </c>
      <c r="D2510" s="24" t="n">
        <v>13</v>
      </c>
      <c r="E2510" s="24" t="n">
        <v>15.1</v>
      </c>
      <c r="F2510" s="25">
        <f>IF($E2510="","",DATE(IF($A2510="",nominal_year,$A2510),$B2510,$C2510)+($D2510-IF(LEFT(hour_conv,1)="1",1,0))/24)</f>
        <v/>
      </c>
      <c r="G2510" s="26">
        <f>IF(F2510="","",INT(F2510))</f>
        <v/>
      </c>
      <c r="H2510">
        <f>IF(G2510="","",IF(AND(MONTH(G2510)*100+DAY(G2510)&gt;=season_lo,MONTH(G2510)*100+DAY(G2510)&lt;=season_hi),1,0))</f>
        <v/>
      </c>
      <c r="I2510">
        <f>IF(G2510="","",G2510-first_day+1)</f>
        <v/>
      </c>
      <c r="J2510" s="27">
        <f>IF(I2510="","",INDEX(Daily!$J$2:$J$421,I2510))</f>
        <v/>
      </c>
      <c r="K2510" s="27">
        <f>IF(J2510="","",J2510+cat_offset)</f>
        <v/>
      </c>
      <c r="L2510" s="27">
        <f>IF(J2510="","",MAX(0,E2510-J2510)^2)</f>
        <v/>
      </c>
      <c r="M2510" s="27">
        <f>IF(J2510="","",MAX(0,E2510-(J2510+twcdh_off))^2)</f>
        <v/>
      </c>
      <c r="N2510" s="27">
        <f>IF(E2510="","",MAX(0,E2510-swcdh_thr)^2)</f>
        <v/>
      </c>
      <c r="O2510">
        <f>IF(K2510="","",ROUND(E2510-K2510,0))</f>
        <v/>
      </c>
      <c r="P2510">
        <f>IF(O2510="","",IF(O2510&gt;=1,O2510,0))</f>
        <v/>
      </c>
      <c r="Q2510" s="27">
        <f>IF(E2510="","",MAX(0,E2510-22))</f>
        <v/>
      </c>
      <c r="R2510" s="27">
        <f>IF(H2510=1,E2510,"")</f>
        <v/>
      </c>
      <c r="S2510" s="27">
        <f>IF(AND(H2510=1,J2510&lt;&gt;""),E2510-J2510,"")</f>
        <v/>
      </c>
      <c r="T2510">
        <f>IF(G2510="","",MONTH(G2510))</f>
        <v/>
      </c>
    </row>
    <row r="2511">
      <c r="A2511" s="24" t="n">
        <v>2020</v>
      </c>
      <c r="B2511" s="24" t="n">
        <v>4</v>
      </c>
      <c r="C2511" s="24" t="n">
        <v>14</v>
      </c>
      <c r="D2511" s="24" t="n">
        <v>14</v>
      </c>
      <c r="E2511" s="24" t="n">
        <v>16.15</v>
      </c>
      <c r="F2511" s="25">
        <f>IF($E2511="","",DATE(IF($A2511="",nominal_year,$A2511),$B2511,$C2511)+($D2511-IF(LEFT(hour_conv,1)="1",1,0))/24)</f>
        <v/>
      </c>
      <c r="G2511" s="26">
        <f>IF(F2511="","",INT(F2511))</f>
        <v/>
      </c>
      <c r="H2511">
        <f>IF(G2511="","",IF(AND(MONTH(G2511)*100+DAY(G2511)&gt;=season_lo,MONTH(G2511)*100+DAY(G2511)&lt;=season_hi),1,0))</f>
        <v/>
      </c>
      <c r="I2511">
        <f>IF(G2511="","",G2511-first_day+1)</f>
        <v/>
      </c>
      <c r="J2511" s="27">
        <f>IF(I2511="","",INDEX(Daily!$J$2:$J$421,I2511))</f>
        <v/>
      </c>
      <c r="K2511" s="27">
        <f>IF(J2511="","",J2511+cat_offset)</f>
        <v/>
      </c>
      <c r="L2511" s="27">
        <f>IF(J2511="","",MAX(0,E2511-J2511)^2)</f>
        <v/>
      </c>
      <c r="M2511" s="27">
        <f>IF(J2511="","",MAX(0,E2511-(J2511+twcdh_off))^2)</f>
        <v/>
      </c>
      <c r="N2511" s="27">
        <f>IF(E2511="","",MAX(0,E2511-swcdh_thr)^2)</f>
        <v/>
      </c>
      <c r="O2511">
        <f>IF(K2511="","",ROUND(E2511-K2511,0))</f>
        <v/>
      </c>
      <c r="P2511">
        <f>IF(O2511="","",IF(O2511&gt;=1,O2511,0))</f>
        <v/>
      </c>
      <c r="Q2511" s="27">
        <f>IF(E2511="","",MAX(0,E2511-22))</f>
        <v/>
      </c>
      <c r="R2511" s="27">
        <f>IF(H2511=1,E2511,"")</f>
        <v/>
      </c>
      <c r="S2511" s="27">
        <f>IF(AND(H2511=1,J2511&lt;&gt;""),E2511-J2511,"")</f>
        <v/>
      </c>
      <c r="T2511">
        <f>IF(G2511="","",MONTH(G2511))</f>
        <v/>
      </c>
    </row>
    <row r="2512">
      <c r="A2512" s="24" t="n">
        <v>2020</v>
      </c>
      <c r="B2512" s="24" t="n">
        <v>4</v>
      </c>
      <c r="C2512" s="24" t="n">
        <v>14</v>
      </c>
      <c r="D2512" s="24" t="n">
        <v>15</v>
      </c>
      <c r="E2512" s="24" t="n">
        <v>16.83</v>
      </c>
      <c r="F2512" s="25">
        <f>IF($E2512="","",DATE(IF($A2512="",nominal_year,$A2512),$B2512,$C2512)+($D2512-IF(LEFT(hour_conv,1)="1",1,0))/24)</f>
        <v/>
      </c>
      <c r="G2512" s="26">
        <f>IF(F2512="","",INT(F2512))</f>
        <v/>
      </c>
      <c r="H2512">
        <f>IF(G2512="","",IF(AND(MONTH(G2512)*100+DAY(G2512)&gt;=season_lo,MONTH(G2512)*100+DAY(G2512)&lt;=season_hi),1,0))</f>
        <v/>
      </c>
      <c r="I2512">
        <f>IF(G2512="","",G2512-first_day+1)</f>
        <v/>
      </c>
      <c r="J2512" s="27">
        <f>IF(I2512="","",INDEX(Daily!$J$2:$J$421,I2512))</f>
        <v/>
      </c>
      <c r="K2512" s="27">
        <f>IF(J2512="","",J2512+cat_offset)</f>
        <v/>
      </c>
      <c r="L2512" s="27">
        <f>IF(J2512="","",MAX(0,E2512-J2512)^2)</f>
        <v/>
      </c>
      <c r="M2512" s="27">
        <f>IF(J2512="","",MAX(0,E2512-(J2512+twcdh_off))^2)</f>
        <v/>
      </c>
      <c r="N2512" s="27">
        <f>IF(E2512="","",MAX(0,E2512-swcdh_thr)^2)</f>
        <v/>
      </c>
      <c r="O2512">
        <f>IF(K2512="","",ROUND(E2512-K2512,0))</f>
        <v/>
      </c>
      <c r="P2512">
        <f>IF(O2512="","",IF(O2512&gt;=1,O2512,0))</f>
        <v/>
      </c>
      <c r="Q2512" s="27">
        <f>IF(E2512="","",MAX(0,E2512-22))</f>
        <v/>
      </c>
      <c r="R2512" s="27">
        <f>IF(H2512=1,E2512,"")</f>
        <v/>
      </c>
      <c r="S2512" s="27">
        <f>IF(AND(H2512=1,J2512&lt;&gt;""),E2512-J2512,"")</f>
        <v/>
      </c>
      <c r="T2512">
        <f>IF(G2512="","",MONTH(G2512))</f>
        <v/>
      </c>
    </row>
    <row r="2513">
      <c r="A2513" s="24" t="n">
        <v>2020</v>
      </c>
      <c r="B2513" s="24" t="n">
        <v>4</v>
      </c>
      <c r="C2513" s="24" t="n">
        <v>14</v>
      </c>
      <c r="D2513" s="24" t="n">
        <v>16</v>
      </c>
      <c r="E2513" s="24" t="n">
        <v>16.39</v>
      </c>
      <c r="F2513" s="25">
        <f>IF($E2513="","",DATE(IF($A2513="",nominal_year,$A2513),$B2513,$C2513)+($D2513-IF(LEFT(hour_conv,1)="1",1,0))/24)</f>
        <v/>
      </c>
      <c r="G2513" s="26">
        <f>IF(F2513="","",INT(F2513))</f>
        <v/>
      </c>
      <c r="H2513">
        <f>IF(G2513="","",IF(AND(MONTH(G2513)*100+DAY(G2513)&gt;=season_lo,MONTH(G2513)*100+DAY(G2513)&lt;=season_hi),1,0))</f>
        <v/>
      </c>
      <c r="I2513">
        <f>IF(G2513="","",G2513-first_day+1)</f>
        <v/>
      </c>
      <c r="J2513" s="27">
        <f>IF(I2513="","",INDEX(Daily!$J$2:$J$421,I2513))</f>
        <v/>
      </c>
      <c r="K2513" s="27">
        <f>IF(J2513="","",J2513+cat_offset)</f>
        <v/>
      </c>
      <c r="L2513" s="27">
        <f>IF(J2513="","",MAX(0,E2513-J2513)^2)</f>
        <v/>
      </c>
      <c r="M2513" s="27">
        <f>IF(J2513="","",MAX(0,E2513-(J2513+twcdh_off))^2)</f>
        <v/>
      </c>
      <c r="N2513" s="27">
        <f>IF(E2513="","",MAX(0,E2513-swcdh_thr)^2)</f>
        <v/>
      </c>
      <c r="O2513">
        <f>IF(K2513="","",ROUND(E2513-K2513,0))</f>
        <v/>
      </c>
      <c r="P2513">
        <f>IF(O2513="","",IF(O2513&gt;=1,O2513,0))</f>
        <v/>
      </c>
      <c r="Q2513" s="27">
        <f>IF(E2513="","",MAX(0,E2513-22))</f>
        <v/>
      </c>
      <c r="R2513" s="27">
        <f>IF(H2513=1,E2513,"")</f>
        <v/>
      </c>
      <c r="S2513" s="27">
        <f>IF(AND(H2513=1,J2513&lt;&gt;""),E2513-J2513,"")</f>
        <v/>
      </c>
      <c r="T2513">
        <f>IF(G2513="","",MONTH(G2513))</f>
        <v/>
      </c>
    </row>
    <row r="2514">
      <c r="A2514" s="24" t="n">
        <v>2020</v>
      </c>
      <c r="B2514" s="24" t="n">
        <v>4</v>
      </c>
      <c r="C2514" s="24" t="n">
        <v>14</v>
      </c>
      <c r="D2514" s="24" t="n">
        <v>17</v>
      </c>
      <c r="E2514" s="24" t="n">
        <v>17.24</v>
      </c>
      <c r="F2514" s="25">
        <f>IF($E2514="","",DATE(IF($A2514="",nominal_year,$A2514),$B2514,$C2514)+($D2514-IF(LEFT(hour_conv,1)="1",1,0))/24)</f>
        <v/>
      </c>
      <c r="G2514" s="26">
        <f>IF(F2514="","",INT(F2514))</f>
        <v/>
      </c>
      <c r="H2514">
        <f>IF(G2514="","",IF(AND(MONTH(G2514)*100+DAY(G2514)&gt;=season_lo,MONTH(G2514)*100+DAY(G2514)&lt;=season_hi),1,0))</f>
        <v/>
      </c>
      <c r="I2514">
        <f>IF(G2514="","",G2514-first_day+1)</f>
        <v/>
      </c>
      <c r="J2514" s="27">
        <f>IF(I2514="","",INDEX(Daily!$J$2:$J$421,I2514))</f>
        <v/>
      </c>
      <c r="K2514" s="27">
        <f>IF(J2514="","",J2514+cat_offset)</f>
        <v/>
      </c>
      <c r="L2514" s="27">
        <f>IF(J2514="","",MAX(0,E2514-J2514)^2)</f>
        <v/>
      </c>
      <c r="M2514" s="27">
        <f>IF(J2514="","",MAX(0,E2514-(J2514+twcdh_off))^2)</f>
        <v/>
      </c>
      <c r="N2514" s="27">
        <f>IF(E2514="","",MAX(0,E2514-swcdh_thr)^2)</f>
        <v/>
      </c>
      <c r="O2514">
        <f>IF(K2514="","",ROUND(E2514-K2514,0))</f>
        <v/>
      </c>
      <c r="P2514">
        <f>IF(O2514="","",IF(O2514&gt;=1,O2514,0))</f>
        <v/>
      </c>
      <c r="Q2514" s="27">
        <f>IF(E2514="","",MAX(0,E2514-22))</f>
        <v/>
      </c>
      <c r="R2514" s="27">
        <f>IF(H2514=1,E2514,"")</f>
        <v/>
      </c>
      <c r="S2514" s="27">
        <f>IF(AND(H2514=1,J2514&lt;&gt;""),E2514-J2514,"")</f>
        <v/>
      </c>
      <c r="T2514">
        <f>IF(G2514="","",MONTH(G2514))</f>
        <v/>
      </c>
    </row>
    <row r="2515">
      <c r="A2515" s="24" t="n">
        <v>2020</v>
      </c>
      <c r="B2515" s="24" t="n">
        <v>4</v>
      </c>
      <c r="C2515" s="24" t="n">
        <v>14</v>
      </c>
      <c r="D2515" s="24" t="n">
        <v>18</v>
      </c>
      <c r="E2515" s="24" t="n">
        <v>16.45</v>
      </c>
      <c r="F2515" s="25">
        <f>IF($E2515="","",DATE(IF($A2515="",nominal_year,$A2515),$B2515,$C2515)+($D2515-IF(LEFT(hour_conv,1)="1",1,0))/24)</f>
        <v/>
      </c>
      <c r="G2515" s="26">
        <f>IF(F2515="","",INT(F2515))</f>
        <v/>
      </c>
      <c r="H2515">
        <f>IF(G2515="","",IF(AND(MONTH(G2515)*100+DAY(G2515)&gt;=season_lo,MONTH(G2515)*100+DAY(G2515)&lt;=season_hi),1,0))</f>
        <v/>
      </c>
      <c r="I2515">
        <f>IF(G2515="","",G2515-first_day+1)</f>
        <v/>
      </c>
      <c r="J2515" s="27">
        <f>IF(I2515="","",INDEX(Daily!$J$2:$J$421,I2515))</f>
        <v/>
      </c>
      <c r="K2515" s="27">
        <f>IF(J2515="","",J2515+cat_offset)</f>
        <v/>
      </c>
      <c r="L2515" s="27">
        <f>IF(J2515="","",MAX(0,E2515-J2515)^2)</f>
        <v/>
      </c>
      <c r="M2515" s="27">
        <f>IF(J2515="","",MAX(0,E2515-(J2515+twcdh_off))^2)</f>
        <v/>
      </c>
      <c r="N2515" s="27">
        <f>IF(E2515="","",MAX(0,E2515-swcdh_thr)^2)</f>
        <v/>
      </c>
      <c r="O2515">
        <f>IF(K2515="","",ROUND(E2515-K2515,0))</f>
        <v/>
      </c>
      <c r="P2515">
        <f>IF(O2515="","",IF(O2515&gt;=1,O2515,0))</f>
        <v/>
      </c>
      <c r="Q2515" s="27">
        <f>IF(E2515="","",MAX(0,E2515-22))</f>
        <v/>
      </c>
      <c r="R2515" s="27">
        <f>IF(H2515=1,E2515,"")</f>
        <v/>
      </c>
      <c r="S2515" s="27">
        <f>IF(AND(H2515=1,J2515&lt;&gt;""),E2515-J2515,"")</f>
        <v/>
      </c>
      <c r="T2515">
        <f>IF(G2515="","",MONTH(G2515))</f>
        <v/>
      </c>
    </row>
    <row r="2516">
      <c r="A2516" s="24" t="n">
        <v>2020</v>
      </c>
      <c r="B2516" s="24" t="n">
        <v>4</v>
      </c>
      <c r="C2516" s="24" t="n">
        <v>14</v>
      </c>
      <c r="D2516" s="24" t="n">
        <v>19</v>
      </c>
      <c r="E2516" s="24" t="n">
        <v>14.97</v>
      </c>
      <c r="F2516" s="25">
        <f>IF($E2516="","",DATE(IF($A2516="",nominal_year,$A2516),$B2516,$C2516)+($D2516-IF(LEFT(hour_conv,1)="1",1,0))/24)</f>
        <v/>
      </c>
      <c r="G2516" s="26">
        <f>IF(F2516="","",INT(F2516))</f>
        <v/>
      </c>
      <c r="H2516">
        <f>IF(G2516="","",IF(AND(MONTH(G2516)*100+DAY(G2516)&gt;=season_lo,MONTH(G2516)*100+DAY(G2516)&lt;=season_hi),1,0))</f>
        <v/>
      </c>
      <c r="I2516">
        <f>IF(G2516="","",G2516-first_day+1)</f>
        <v/>
      </c>
      <c r="J2516" s="27">
        <f>IF(I2516="","",INDEX(Daily!$J$2:$J$421,I2516))</f>
        <v/>
      </c>
      <c r="K2516" s="27">
        <f>IF(J2516="","",J2516+cat_offset)</f>
        <v/>
      </c>
      <c r="L2516" s="27">
        <f>IF(J2516="","",MAX(0,E2516-J2516)^2)</f>
        <v/>
      </c>
      <c r="M2516" s="27">
        <f>IF(J2516="","",MAX(0,E2516-(J2516+twcdh_off))^2)</f>
        <v/>
      </c>
      <c r="N2516" s="27">
        <f>IF(E2516="","",MAX(0,E2516-swcdh_thr)^2)</f>
        <v/>
      </c>
      <c r="O2516">
        <f>IF(K2516="","",ROUND(E2516-K2516,0))</f>
        <v/>
      </c>
      <c r="P2516">
        <f>IF(O2516="","",IF(O2516&gt;=1,O2516,0))</f>
        <v/>
      </c>
      <c r="Q2516" s="27">
        <f>IF(E2516="","",MAX(0,E2516-22))</f>
        <v/>
      </c>
      <c r="R2516" s="27">
        <f>IF(H2516=1,E2516,"")</f>
        <v/>
      </c>
      <c r="S2516" s="27">
        <f>IF(AND(H2516=1,J2516&lt;&gt;""),E2516-J2516,"")</f>
        <v/>
      </c>
      <c r="T2516">
        <f>IF(G2516="","",MONTH(G2516))</f>
        <v/>
      </c>
    </row>
    <row r="2517">
      <c r="A2517" s="24" t="n">
        <v>2020</v>
      </c>
      <c r="B2517" s="24" t="n">
        <v>4</v>
      </c>
      <c r="C2517" s="24" t="n">
        <v>14</v>
      </c>
      <c r="D2517" s="24" t="n">
        <v>20</v>
      </c>
      <c r="E2517" s="24" t="n">
        <v>14.59</v>
      </c>
      <c r="F2517" s="25">
        <f>IF($E2517="","",DATE(IF($A2517="",nominal_year,$A2517),$B2517,$C2517)+($D2517-IF(LEFT(hour_conv,1)="1",1,0))/24)</f>
        <v/>
      </c>
      <c r="G2517" s="26">
        <f>IF(F2517="","",INT(F2517))</f>
        <v/>
      </c>
      <c r="H2517">
        <f>IF(G2517="","",IF(AND(MONTH(G2517)*100+DAY(G2517)&gt;=season_lo,MONTH(G2517)*100+DAY(G2517)&lt;=season_hi),1,0))</f>
        <v/>
      </c>
      <c r="I2517">
        <f>IF(G2517="","",G2517-first_day+1)</f>
        <v/>
      </c>
      <c r="J2517" s="27">
        <f>IF(I2517="","",INDEX(Daily!$J$2:$J$421,I2517))</f>
        <v/>
      </c>
      <c r="K2517" s="27">
        <f>IF(J2517="","",J2517+cat_offset)</f>
        <v/>
      </c>
      <c r="L2517" s="27">
        <f>IF(J2517="","",MAX(0,E2517-J2517)^2)</f>
        <v/>
      </c>
      <c r="M2517" s="27">
        <f>IF(J2517="","",MAX(0,E2517-(J2517+twcdh_off))^2)</f>
        <v/>
      </c>
      <c r="N2517" s="27">
        <f>IF(E2517="","",MAX(0,E2517-swcdh_thr)^2)</f>
        <v/>
      </c>
      <c r="O2517">
        <f>IF(K2517="","",ROUND(E2517-K2517,0))</f>
        <v/>
      </c>
      <c r="P2517">
        <f>IF(O2517="","",IF(O2517&gt;=1,O2517,0))</f>
        <v/>
      </c>
      <c r="Q2517" s="27">
        <f>IF(E2517="","",MAX(0,E2517-22))</f>
        <v/>
      </c>
      <c r="R2517" s="27">
        <f>IF(H2517=1,E2517,"")</f>
        <v/>
      </c>
      <c r="S2517" s="27">
        <f>IF(AND(H2517=1,J2517&lt;&gt;""),E2517-J2517,"")</f>
        <v/>
      </c>
      <c r="T2517">
        <f>IF(G2517="","",MONTH(G2517))</f>
        <v/>
      </c>
    </row>
    <row r="2518">
      <c r="A2518" s="24" t="n">
        <v>2020</v>
      </c>
      <c r="B2518" s="24" t="n">
        <v>4</v>
      </c>
      <c r="C2518" s="24" t="n">
        <v>14</v>
      </c>
      <c r="D2518" s="24" t="n">
        <v>21</v>
      </c>
      <c r="E2518" s="24" t="n">
        <v>13.18</v>
      </c>
      <c r="F2518" s="25">
        <f>IF($E2518="","",DATE(IF($A2518="",nominal_year,$A2518),$B2518,$C2518)+($D2518-IF(LEFT(hour_conv,1)="1",1,0))/24)</f>
        <v/>
      </c>
      <c r="G2518" s="26">
        <f>IF(F2518="","",INT(F2518))</f>
        <v/>
      </c>
      <c r="H2518">
        <f>IF(G2518="","",IF(AND(MONTH(G2518)*100+DAY(G2518)&gt;=season_lo,MONTH(G2518)*100+DAY(G2518)&lt;=season_hi),1,0))</f>
        <v/>
      </c>
      <c r="I2518">
        <f>IF(G2518="","",G2518-first_day+1)</f>
        <v/>
      </c>
      <c r="J2518" s="27">
        <f>IF(I2518="","",INDEX(Daily!$J$2:$J$421,I2518))</f>
        <v/>
      </c>
      <c r="K2518" s="27">
        <f>IF(J2518="","",J2518+cat_offset)</f>
        <v/>
      </c>
      <c r="L2518" s="27">
        <f>IF(J2518="","",MAX(0,E2518-J2518)^2)</f>
        <v/>
      </c>
      <c r="M2518" s="27">
        <f>IF(J2518="","",MAX(0,E2518-(J2518+twcdh_off))^2)</f>
        <v/>
      </c>
      <c r="N2518" s="27">
        <f>IF(E2518="","",MAX(0,E2518-swcdh_thr)^2)</f>
        <v/>
      </c>
      <c r="O2518">
        <f>IF(K2518="","",ROUND(E2518-K2518,0))</f>
        <v/>
      </c>
      <c r="P2518">
        <f>IF(O2518="","",IF(O2518&gt;=1,O2518,0))</f>
        <v/>
      </c>
      <c r="Q2518" s="27">
        <f>IF(E2518="","",MAX(0,E2518-22))</f>
        <v/>
      </c>
      <c r="R2518" s="27">
        <f>IF(H2518=1,E2518,"")</f>
        <v/>
      </c>
      <c r="S2518" s="27">
        <f>IF(AND(H2518=1,J2518&lt;&gt;""),E2518-J2518,"")</f>
        <v/>
      </c>
      <c r="T2518">
        <f>IF(G2518="","",MONTH(G2518))</f>
        <v/>
      </c>
    </row>
    <row r="2519">
      <c r="A2519" s="24" t="n">
        <v>2020</v>
      </c>
      <c r="B2519" s="24" t="n">
        <v>4</v>
      </c>
      <c r="C2519" s="24" t="n">
        <v>14</v>
      </c>
      <c r="D2519" s="24" t="n">
        <v>22</v>
      </c>
      <c r="E2519" s="24" t="n">
        <v>12.01</v>
      </c>
      <c r="F2519" s="25">
        <f>IF($E2519="","",DATE(IF($A2519="",nominal_year,$A2519),$B2519,$C2519)+($D2519-IF(LEFT(hour_conv,1)="1",1,0))/24)</f>
        <v/>
      </c>
      <c r="G2519" s="26">
        <f>IF(F2519="","",INT(F2519))</f>
        <v/>
      </c>
      <c r="H2519">
        <f>IF(G2519="","",IF(AND(MONTH(G2519)*100+DAY(G2519)&gt;=season_lo,MONTH(G2519)*100+DAY(G2519)&lt;=season_hi),1,0))</f>
        <v/>
      </c>
      <c r="I2519">
        <f>IF(G2519="","",G2519-first_day+1)</f>
        <v/>
      </c>
      <c r="J2519" s="27">
        <f>IF(I2519="","",INDEX(Daily!$J$2:$J$421,I2519))</f>
        <v/>
      </c>
      <c r="K2519" s="27">
        <f>IF(J2519="","",J2519+cat_offset)</f>
        <v/>
      </c>
      <c r="L2519" s="27">
        <f>IF(J2519="","",MAX(0,E2519-J2519)^2)</f>
        <v/>
      </c>
      <c r="M2519" s="27">
        <f>IF(J2519="","",MAX(0,E2519-(J2519+twcdh_off))^2)</f>
        <v/>
      </c>
      <c r="N2519" s="27">
        <f>IF(E2519="","",MAX(0,E2519-swcdh_thr)^2)</f>
        <v/>
      </c>
      <c r="O2519">
        <f>IF(K2519="","",ROUND(E2519-K2519,0))</f>
        <v/>
      </c>
      <c r="P2519">
        <f>IF(O2519="","",IF(O2519&gt;=1,O2519,0))</f>
        <v/>
      </c>
      <c r="Q2519" s="27">
        <f>IF(E2519="","",MAX(0,E2519-22))</f>
        <v/>
      </c>
      <c r="R2519" s="27">
        <f>IF(H2519=1,E2519,"")</f>
        <v/>
      </c>
      <c r="S2519" s="27">
        <f>IF(AND(H2519=1,J2519&lt;&gt;""),E2519-J2519,"")</f>
        <v/>
      </c>
      <c r="T2519">
        <f>IF(G2519="","",MONTH(G2519))</f>
        <v/>
      </c>
    </row>
    <row r="2520">
      <c r="A2520" s="24" t="n">
        <v>2020</v>
      </c>
      <c r="B2520" s="24" t="n">
        <v>4</v>
      </c>
      <c r="C2520" s="24" t="n">
        <v>14</v>
      </c>
      <c r="D2520" s="24" t="n">
        <v>23</v>
      </c>
      <c r="E2520" s="24" t="n">
        <v>11.1</v>
      </c>
      <c r="F2520" s="25">
        <f>IF($E2520="","",DATE(IF($A2520="",nominal_year,$A2520),$B2520,$C2520)+($D2520-IF(LEFT(hour_conv,1)="1",1,0))/24)</f>
        <v/>
      </c>
      <c r="G2520" s="26">
        <f>IF(F2520="","",INT(F2520))</f>
        <v/>
      </c>
      <c r="H2520">
        <f>IF(G2520="","",IF(AND(MONTH(G2520)*100+DAY(G2520)&gt;=season_lo,MONTH(G2520)*100+DAY(G2520)&lt;=season_hi),1,0))</f>
        <v/>
      </c>
      <c r="I2520">
        <f>IF(G2520="","",G2520-first_day+1)</f>
        <v/>
      </c>
      <c r="J2520" s="27">
        <f>IF(I2520="","",INDEX(Daily!$J$2:$J$421,I2520))</f>
        <v/>
      </c>
      <c r="K2520" s="27">
        <f>IF(J2520="","",J2520+cat_offset)</f>
        <v/>
      </c>
      <c r="L2520" s="27">
        <f>IF(J2520="","",MAX(0,E2520-J2520)^2)</f>
        <v/>
      </c>
      <c r="M2520" s="27">
        <f>IF(J2520="","",MAX(0,E2520-(J2520+twcdh_off))^2)</f>
        <v/>
      </c>
      <c r="N2520" s="27">
        <f>IF(E2520="","",MAX(0,E2520-swcdh_thr)^2)</f>
        <v/>
      </c>
      <c r="O2520">
        <f>IF(K2520="","",ROUND(E2520-K2520,0))</f>
        <v/>
      </c>
      <c r="P2520">
        <f>IF(O2520="","",IF(O2520&gt;=1,O2520,0))</f>
        <v/>
      </c>
      <c r="Q2520" s="27">
        <f>IF(E2520="","",MAX(0,E2520-22))</f>
        <v/>
      </c>
      <c r="R2520" s="27">
        <f>IF(H2520=1,E2520,"")</f>
        <v/>
      </c>
      <c r="S2520" s="27">
        <f>IF(AND(H2520=1,J2520&lt;&gt;""),E2520-J2520,"")</f>
        <v/>
      </c>
      <c r="T2520">
        <f>IF(G2520="","",MONTH(G2520))</f>
        <v/>
      </c>
    </row>
    <row r="2521">
      <c r="A2521" s="24" t="n">
        <v>2020</v>
      </c>
      <c r="B2521" s="24" t="n">
        <v>4</v>
      </c>
      <c r="C2521" s="24" t="n">
        <v>14</v>
      </c>
      <c r="D2521" s="24" t="n">
        <v>24</v>
      </c>
      <c r="E2521" s="24" t="n">
        <v>9.66</v>
      </c>
      <c r="F2521" s="25">
        <f>IF($E2521="","",DATE(IF($A2521="",nominal_year,$A2521),$B2521,$C2521)+($D2521-IF(LEFT(hour_conv,1)="1",1,0))/24)</f>
        <v/>
      </c>
      <c r="G2521" s="26">
        <f>IF(F2521="","",INT(F2521))</f>
        <v/>
      </c>
      <c r="H2521">
        <f>IF(G2521="","",IF(AND(MONTH(G2521)*100+DAY(G2521)&gt;=season_lo,MONTH(G2521)*100+DAY(G2521)&lt;=season_hi),1,0))</f>
        <v/>
      </c>
      <c r="I2521">
        <f>IF(G2521="","",G2521-first_day+1)</f>
        <v/>
      </c>
      <c r="J2521" s="27">
        <f>IF(I2521="","",INDEX(Daily!$J$2:$J$421,I2521))</f>
        <v/>
      </c>
      <c r="K2521" s="27">
        <f>IF(J2521="","",J2521+cat_offset)</f>
        <v/>
      </c>
      <c r="L2521" s="27">
        <f>IF(J2521="","",MAX(0,E2521-J2521)^2)</f>
        <v/>
      </c>
      <c r="M2521" s="27">
        <f>IF(J2521="","",MAX(0,E2521-(J2521+twcdh_off))^2)</f>
        <v/>
      </c>
      <c r="N2521" s="27">
        <f>IF(E2521="","",MAX(0,E2521-swcdh_thr)^2)</f>
        <v/>
      </c>
      <c r="O2521">
        <f>IF(K2521="","",ROUND(E2521-K2521,0))</f>
        <v/>
      </c>
      <c r="P2521">
        <f>IF(O2521="","",IF(O2521&gt;=1,O2521,0))</f>
        <v/>
      </c>
      <c r="Q2521" s="27">
        <f>IF(E2521="","",MAX(0,E2521-22))</f>
        <v/>
      </c>
      <c r="R2521" s="27">
        <f>IF(H2521=1,E2521,"")</f>
        <v/>
      </c>
      <c r="S2521" s="27">
        <f>IF(AND(H2521=1,J2521&lt;&gt;""),E2521-J2521,"")</f>
        <v/>
      </c>
      <c r="T2521">
        <f>IF(G2521="","",MONTH(G2521))</f>
        <v/>
      </c>
    </row>
    <row r="2522">
      <c r="A2522" s="24" t="n">
        <v>2020</v>
      </c>
      <c r="B2522" s="24" t="n">
        <v>4</v>
      </c>
      <c r="C2522" s="24" t="n">
        <v>15</v>
      </c>
      <c r="D2522" s="24" t="n">
        <v>1</v>
      </c>
      <c r="E2522" s="24" t="n">
        <v>9.380000000000001</v>
      </c>
      <c r="F2522" s="25">
        <f>IF($E2522="","",DATE(IF($A2522="",nominal_year,$A2522),$B2522,$C2522)+($D2522-IF(LEFT(hour_conv,1)="1",1,0))/24)</f>
        <v/>
      </c>
      <c r="G2522" s="26">
        <f>IF(F2522="","",INT(F2522))</f>
        <v/>
      </c>
      <c r="H2522">
        <f>IF(G2522="","",IF(AND(MONTH(G2522)*100+DAY(G2522)&gt;=season_lo,MONTH(G2522)*100+DAY(G2522)&lt;=season_hi),1,0))</f>
        <v/>
      </c>
      <c r="I2522">
        <f>IF(G2522="","",G2522-first_day+1)</f>
        <v/>
      </c>
      <c r="J2522" s="27">
        <f>IF(I2522="","",INDEX(Daily!$J$2:$J$421,I2522))</f>
        <v/>
      </c>
      <c r="K2522" s="27">
        <f>IF(J2522="","",J2522+cat_offset)</f>
        <v/>
      </c>
      <c r="L2522" s="27">
        <f>IF(J2522="","",MAX(0,E2522-J2522)^2)</f>
        <v/>
      </c>
      <c r="M2522" s="27">
        <f>IF(J2522="","",MAX(0,E2522-(J2522+twcdh_off))^2)</f>
        <v/>
      </c>
      <c r="N2522" s="27">
        <f>IF(E2522="","",MAX(0,E2522-swcdh_thr)^2)</f>
        <v/>
      </c>
      <c r="O2522">
        <f>IF(K2522="","",ROUND(E2522-K2522,0))</f>
        <v/>
      </c>
      <c r="P2522">
        <f>IF(O2522="","",IF(O2522&gt;=1,O2522,0))</f>
        <v/>
      </c>
      <c r="Q2522" s="27">
        <f>IF(E2522="","",MAX(0,E2522-22))</f>
        <v/>
      </c>
      <c r="R2522" s="27">
        <f>IF(H2522=1,E2522,"")</f>
        <v/>
      </c>
      <c r="S2522" s="27">
        <f>IF(AND(H2522=1,J2522&lt;&gt;""),E2522-J2522,"")</f>
        <v/>
      </c>
      <c r="T2522">
        <f>IF(G2522="","",MONTH(G2522))</f>
        <v/>
      </c>
    </row>
    <row r="2523">
      <c r="A2523" s="24" t="n">
        <v>2020</v>
      </c>
      <c r="B2523" s="24" t="n">
        <v>4</v>
      </c>
      <c r="C2523" s="24" t="n">
        <v>15</v>
      </c>
      <c r="D2523" s="24" t="n">
        <v>2</v>
      </c>
      <c r="E2523" s="24" t="n">
        <v>7.97</v>
      </c>
      <c r="F2523" s="25">
        <f>IF($E2523="","",DATE(IF($A2523="",nominal_year,$A2523),$B2523,$C2523)+($D2523-IF(LEFT(hour_conv,1)="1",1,0))/24)</f>
        <v/>
      </c>
      <c r="G2523" s="26">
        <f>IF(F2523="","",INT(F2523))</f>
        <v/>
      </c>
      <c r="H2523">
        <f>IF(G2523="","",IF(AND(MONTH(G2523)*100+DAY(G2523)&gt;=season_lo,MONTH(G2523)*100+DAY(G2523)&lt;=season_hi),1,0))</f>
        <v/>
      </c>
      <c r="I2523">
        <f>IF(G2523="","",G2523-first_day+1)</f>
        <v/>
      </c>
      <c r="J2523" s="27">
        <f>IF(I2523="","",INDEX(Daily!$J$2:$J$421,I2523))</f>
        <v/>
      </c>
      <c r="K2523" s="27">
        <f>IF(J2523="","",J2523+cat_offset)</f>
        <v/>
      </c>
      <c r="L2523" s="27">
        <f>IF(J2523="","",MAX(0,E2523-J2523)^2)</f>
        <v/>
      </c>
      <c r="M2523" s="27">
        <f>IF(J2523="","",MAX(0,E2523-(J2523+twcdh_off))^2)</f>
        <v/>
      </c>
      <c r="N2523" s="27">
        <f>IF(E2523="","",MAX(0,E2523-swcdh_thr)^2)</f>
        <v/>
      </c>
      <c r="O2523">
        <f>IF(K2523="","",ROUND(E2523-K2523,0))</f>
        <v/>
      </c>
      <c r="P2523">
        <f>IF(O2523="","",IF(O2523&gt;=1,O2523,0))</f>
        <v/>
      </c>
      <c r="Q2523" s="27">
        <f>IF(E2523="","",MAX(0,E2523-22))</f>
        <v/>
      </c>
      <c r="R2523" s="27">
        <f>IF(H2523=1,E2523,"")</f>
        <v/>
      </c>
      <c r="S2523" s="27">
        <f>IF(AND(H2523=1,J2523&lt;&gt;""),E2523-J2523,"")</f>
        <v/>
      </c>
      <c r="T2523">
        <f>IF(G2523="","",MONTH(G2523))</f>
        <v/>
      </c>
    </row>
    <row r="2524">
      <c r="A2524" s="24" t="n">
        <v>2020</v>
      </c>
      <c r="B2524" s="24" t="n">
        <v>4</v>
      </c>
      <c r="C2524" s="24" t="n">
        <v>15</v>
      </c>
      <c r="D2524" s="24" t="n">
        <v>3</v>
      </c>
      <c r="E2524" s="24" t="n">
        <v>8.18</v>
      </c>
      <c r="F2524" s="25">
        <f>IF($E2524="","",DATE(IF($A2524="",nominal_year,$A2524),$B2524,$C2524)+($D2524-IF(LEFT(hour_conv,1)="1",1,0))/24)</f>
        <v/>
      </c>
      <c r="G2524" s="26">
        <f>IF(F2524="","",INT(F2524))</f>
        <v/>
      </c>
      <c r="H2524">
        <f>IF(G2524="","",IF(AND(MONTH(G2524)*100+DAY(G2524)&gt;=season_lo,MONTH(G2524)*100+DAY(G2524)&lt;=season_hi),1,0))</f>
        <v/>
      </c>
      <c r="I2524">
        <f>IF(G2524="","",G2524-first_day+1)</f>
        <v/>
      </c>
      <c r="J2524" s="27">
        <f>IF(I2524="","",INDEX(Daily!$J$2:$J$421,I2524))</f>
        <v/>
      </c>
      <c r="K2524" s="27">
        <f>IF(J2524="","",J2524+cat_offset)</f>
        <v/>
      </c>
      <c r="L2524" s="27">
        <f>IF(J2524="","",MAX(0,E2524-J2524)^2)</f>
        <v/>
      </c>
      <c r="M2524" s="27">
        <f>IF(J2524="","",MAX(0,E2524-(J2524+twcdh_off))^2)</f>
        <v/>
      </c>
      <c r="N2524" s="27">
        <f>IF(E2524="","",MAX(0,E2524-swcdh_thr)^2)</f>
        <v/>
      </c>
      <c r="O2524">
        <f>IF(K2524="","",ROUND(E2524-K2524,0))</f>
        <v/>
      </c>
      <c r="P2524">
        <f>IF(O2524="","",IF(O2524&gt;=1,O2524,0))</f>
        <v/>
      </c>
      <c r="Q2524" s="27">
        <f>IF(E2524="","",MAX(0,E2524-22))</f>
        <v/>
      </c>
      <c r="R2524" s="27">
        <f>IF(H2524=1,E2524,"")</f>
        <v/>
      </c>
      <c r="S2524" s="27">
        <f>IF(AND(H2524=1,J2524&lt;&gt;""),E2524-J2524,"")</f>
        <v/>
      </c>
      <c r="T2524">
        <f>IF(G2524="","",MONTH(G2524))</f>
        <v/>
      </c>
    </row>
    <row r="2525">
      <c r="A2525" s="24" t="n">
        <v>2020</v>
      </c>
      <c r="B2525" s="24" t="n">
        <v>4</v>
      </c>
      <c r="C2525" s="24" t="n">
        <v>15</v>
      </c>
      <c r="D2525" s="24" t="n">
        <v>4</v>
      </c>
      <c r="E2525" s="24" t="n">
        <v>7.62</v>
      </c>
      <c r="F2525" s="25">
        <f>IF($E2525="","",DATE(IF($A2525="",nominal_year,$A2525),$B2525,$C2525)+($D2525-IF(LEFT(hour_conv,1)="1",1,0))/24)</f>
        <v/>
      </c>
      <c r="G2525" s="26">
        <f>IF(F2525="","",INT(F2525))</f>
        <v/>
      </c>
      <c r="H2525">
        <f>IF(G2525="","",IF(AND(MONTH(G2525)*100+DAY(G2525)&gt;=season_lo,MONTH(G2525)*100+DAY(G2525)&lt;=season_hi),1,0))</f>
        <v/>
      </c>
      <c r="I2525">
        <f>IF(G2525="","",G2525-first_day+1)</f>
        <v/>
      </c>
      <c r="J2525" s="27">
        <f>IF(I2525="","",INDEX(Daily!$J$2:$J$421,I2525))</f>
        <v/>
      </c>
      <c r="K2525" s="27">
        <f>IF(J2525="","",J2525+cat_offset)</f>
        <v/>
      </c>
      <c r="L2525" s="27">
        <f>IF(J2525="","",MAX(0,E2525-J2525)^2)</f>
        <v/>
      </c>
      <c r="M2525" s="27">
        <f>IF(J2525="","",MAX(0,E2525-(J2525+twcdh_off))^2)</f>
        <v/>
      </c>
      <c r="N2525" s="27">
        <f>IF(E2525="","",MAX(0,E2525-swcdh_thr)^2)</f>
        <v/>
      </c>
      <c r="O2525">
        <f>IF(K2525="","",ROUND(E2525-K2525,0))</f>
        <v/>
      </c>
      <c r="P2525">
        <f>IF(O2525="","",IF(O2525&gt;=1,O2525,0))</f>
        <v/>
      </c>
      <c r="Q2525" s="27">
        <f>IF(E2525="","",MAX(0,E2525-22))</f>
        <v/>
      </c>
      <c r="R2525" s="27">
        <f>IF(H2525=1,E2525,"")</f>
        <v/>
      </c>
      <c r="S2525" s="27">
        <f>IF(AND(H2525=1,J2525&lt;&gt;""),E2525-J2525,"")</f>
        <v/>
      </c>
      <c r="T2525">
        <f>IF(G2525="","",MONTH(G2525))</f>
        <v/>
      </c>
    </row>
    <row r="2526">
      <c r="A2526" s="24" t="n">
        <v>2020</v>
      </c>
      <c r="B2526" s="24" t="n">
        <v>4</v>
      </c>
      <c r="C2526" s="24" t="n">
        <v>15</v>
      </c>
      <c r="D2526" s="24" t="n">
        <v>5</v>
      </c>
      <c r="E2526" s="24" t="n">
        <v>8.140000000000001</v>
      </c>
      <c r="F2526" s="25">
        <f>IF($E2526="","",DATE(IF($A2526="",nominal_year,$A2526),$B2526,$C2526)+($D2526-IF(LEFT(hour_conv,1)="1",1,0))/24)</f>
        <v/>
      </c>
      <c r="G2526" s="26">
        <f>IF(F2526="","",INT(F2526))</f>
        <v/>
      </c>
      <c r="H2526">
        <f>IF(G2526="","",IF(AND(MONTH(G2526)*100+DAY(G2526)&gt;=season_lo,MONTH(G2526)*100+DAY(G2526)&lt;=season_hi),1,0))</f>
        <v/>
      </c>
      <c r="I2526">
        <f>IF(G2526="","",G2526-first_day+1)</f>
        <v/>
      </c>
      <c r="J2526" s="27">
        <f>IF(I2526="","",INDEX(Daily!$J$2:$J$421,I2526))</f>
        <v/>
      </c>
      <c r="K2526" s="27">
        <f>IF(J2526="","",J2526+cat_offset)</f>
        <v/>
      </c>
      <c r="L2526" s="27">
        <f>IF(J2526="","",MAX(0,E2526-J2526)^2)</f>
        <v/>
      </c>
      <c r="M2526" s="27">
        <f>IF(J2526="","",MAX(0,E2526-(J2526+twcdh_off))^2)</f>
        <v/>
      </c>
      <c r="N2526" s="27">
        <f>IF(E2526="","",MAX(0,E2526-swcdh_thr)^2)</f>
        <v/>
      </c>
      <c r="O2526">
        <f>IF(K2526="","",ROUND(E2526-K2526,0))</f>
        <v/>
      </c>
      <c r="P2526">
        <f>IF(O2526="","",IF(O2526&gt;=1,O2526,0))</f>
        <v/>
      </c>
      <c r="Q2526" s="27">
        <f>IF(E2526="","",MAX(0,E2526-22))</f>
        <v/>
      </c>
      <c r="R2526" s="27">
        <f>IF(H2526=1,E2526,"")</f>
        <v/>
      </c>
      <c r="S2526" s="27">
        <f>IF(AND(H2526=1,J2526&lt;&gt;""),E2526-J2526,"")</f>
        <v/>
      </c>
      <c r="T2526">
        <f>IF(G2526="","",MONTH(G2526))</f>
        <v/>
      </c>
    </row>
    <row r="2527">
      <c r="A2527" s="24" t="n">
        <v>2020</v>
      </c>
      <c r="B2527" s="24" t="n">
        <v>4</v>
      </c>
      <c r="C2527" s="24" t="n">
        <v>15</v>
      </c>
      <c r="D2527" s="24" t="n">
        <v>6</v>
      </c>
      <c r="E2527" s="24" t="n">
        <v>8.06</v>
      </c>
      <c r="F2527" s="25">
        <f>IF($E2527="","",DATE(IF($A2527="",nominal_year,$A2527),$B2527,$C2527)+($D2527-IF(LEFT(hour_conv,1)="1",1,0))/24)</f>
        <v/>
      </c>
      <c r="G2527" s="26">
        <f>IF(F2527="","",INT(F2527))</f>
        <v/>
      </c>
      <c r="H2527">
        <f>IF(G2527="","",IF(AND(MONTH(G2527)*100+DAY(G2527)&gt;=season_lo,MONTH(G2527)*100+DAY(G2527)&lt;=season_hi),1,0))</f>
        <v/>
      </c>
      <c r="I2527">
        <f>IF(G2527="","",G2527-first_day+1)</f>
        <v/>
      </c>
      <c r="J2527" s="27">
        <f>IF(I2527="","",INDEX(Daily!$J$2:$J$421,I2527))</f>
        <v/>
      </c>
      <c r="K2527" s="27">
        <f>IF(J2527="","",J2527+cat_offset)</f>
        <v/>
      </c>
      <c r="L2527" s="27">
        <f>IF(J2527="","",MAX(0,E2527-J2527)^2)</f>
        <v/>
      </c>
      <c r="M2527" s="27">
        <f>IF(J2527="","",MAX(0,E2527-(J2527+twcdh_off))^2)</f>
        <v/>
      </c>
      <c r="N2527" s="27">
        <f>IF(E2527="","",MAX(0,E2527-swcdh_thr)^2)</f>
        <v/>
      </c>
      <c r="O2527">
        <f>IF(K2527="","",ROUND(E2527-K2527,0))</f>
        <v/>
      </c>
      <c r="P2527">
        <f>IF(O2527="","",IF(O2527&gt;=1,O2527,0))</f>
        <v/>
      </c>
      <c r="Q2527" s="27">
        <f>IF(E2527="","",MAX(0,E2527-22))</f>
        <v/>
      </c>
      <c r="R2527" s="27">
        <f>IF(H2527=1,E2527,"")</f>
        <v/>
      </c>
      <c r="S2527" s="27">
        <f>IF(AND(H2527=1,J2527&lt;&gt;""),E2527-J2527,"")</f>
        <v/>
      </c>
      <c r="T2527">
        <f>IF(G2527="","",MONTH(G2527))</f>
        <v/>
      </c>
    </row>
    <row r="2528">
      <c r="A2528" s="24" t="n">
        <v>2020</v>
      </c>
      <c r="B2528" s="24" t="n">
        <v>4</v>
      </c>
      <c r="C2528" s="24" t="n">
        <v>15</v>
      </c>
      <c r="D2528" s="24" t="n">
        <v>7</v>
      </c>
      <c r="E2528" s="24" t="n">
        <v>8.82</v>
      </c>
      <c r="F2528" s="25">
        <f>IF($E2528="","",DATE(IF($A2528="",nominal_year,$A2528),$B2528,$C2528)+($D2528-IF(LEFT(hour_conv,1)="1",1,0))/24)</f>
        <v/>
      </c>
      <c r="G2528" s="26">
        <f>IF(F2528="","",INT(F2528))</f>
        <v/>
      </c>
      <c r="H2528">
        <f>IF(G2528="","",IF(AND(MONTH(G2528)*100+DAY(G2528)&gt;=season_lo,MONTH(G2528)*100+DAY(G2528)&lt;=season_hi),1,0))</f>
        <v/>
      </c>
      <c r="I2528">
        <f>IF(G2528="","",G2528-first_day+1)</f>
        <v/>
      </c>
      <c r="J2528" s="27">
        <f>IF(I2528="","",INDEX(Daily!$J$2:$J$421,I2528))</f>
        <v/>
      </c>
      <c r="K2528" s="27">
        <f>IF(J2528="","",J2528+cat_offset)</f>
        <v/>
      </c>
      <c r="L2528" s="27">
        <f>IF(J2528="","",MAX(0,E2528-J2528)^2)</f>
        <v/>
      </c>
      <c r="M2528" s="27">
        <f>IF(J2528="","",MAX(0,E2528-(J2528+twcdh_off))^2)</f>
        <v/>
      </c>
      <c r="N2528" s="27">
        <f>IF(E2528="","",MAX(0,E2528-swcdh_thr)^2)</f>
        <v/>
      </c>
      <c r="O2528">
        <f>IF(K2528="","",ROUND(E2528-K2528,0))</f>
        <v/>
      </c>
      <c r="P2528">
        <f>IF(O2528="","",IF(O2528&gt;=1,O2528,0))</f>
        <v/>
      </c>
      <c r="Q2528" s="27">
        <f>IF(E2528="","",MAX(0,E2528-22))</f>
        <v/>
      </c>
      <c r="R2528" s="27">
        <f>IF(H2528=1,E2528,"")</f>
        <v/>
      </c>
      <c r="S2528" s="27">
        <f>IF(AND(H2528=1,J2528&lt;&gt;""),E2528-J2528,"")</f>
        <v/>
      </c>
      <c r="T2528">
        <f>IF(G2528="","",MONTH(G2528))</f>
        <v/>
      </c>
    </row>
    <row r="2529">
      <c r="A2529" s="24" t="n">
        <v>2020</v>
      </c>
      <c r="B2529" s="24" t="n">
        <v>4</v>
      </c>
      <c r="C2529" s="24" t="n">
        <v>15</v>
      </c>
      <c r="D2529" s="24" t="n">
        <v>8</v>
      </c>
      <c r="E2529" s="24" t="n">
        <v>9.539999999999999</v>
      </c>
      <c r="F2529" s="25">
        <f>IF($E2529="","",DATE(IF($A2529="",nominal_year,$A2529),$B2529,$C2529)+($D2529-IF(LEFT(hour_conv,1)="1",1,0))/24)</f>
        <v/>
      </c>
      <c r="G2529" s="26">
        <f>IF(F2529="","",INT(F2529))</f>
        <v/>
      </c>
      <c r="H2529">
        <f>IF(G2529="","",IF(AND(MONTH(G2529)*100+DAY(G2529)&gt;=season_lo,MONTH(G2529)*100+DAY(G2529)&lt;=season_hi),1,0))</f>
        <v/>
      </c>
      <c r="I2529">
        <f>IF(G2529="","",G2529-first_day+1)</f>
        <v/>
      </c>
      <c r="J2529" s="27">
        <f>IF(I2529="","",INDEX(Daily!$J$2:$J$421,I2529))</f>
        <v/>
      </c>
      <c r="K2529" s="27">
        <f>IF(J2529="","",J2529+cat_offset)</f>
        <v/>
      </c>
      <c r="L2529" s="27">
        <f>IF(J2529="","",MAX(0,E2529-J2529)^2)</f>
        <v/>
      </c>
      <c r="M2529" s="27">
        <f>IF(J2529="","",MAX(0,E2529-(J2529+twcdh_off))^2)</f>
        <v/>
      </c>
      <c r="N2529" s="27">
        <f>IF(E2529="","",MAX(0,E2529-swcdh_thr)^2)</f>
        <v/>
      </c>
      <c r="O2529">
        <f>IF(K2529="","",ROUND(E2529-K2529,0))</f>
        <v/>
      </c>
      <c r="P2529">
        <f>IF(O2529="","",IF(O2529&gt;=1,O2529,0))</f>
        <v/>
      </c>
      <c r="Q2529" s="27">
        <f>IF(E2529="","",MAX(0,E2529-22))</f>
        <v/>
      </c>
      <c r="R2529" s="27">
        <f>IF(H2529=1,E2529,"")</f>
        <v/>
      </c>
      <c r="S2529" s="27">
        <f>IF(AND(H2529=1,J2529&lt;&gt;""),E2529-J2529,"")</f>
        <v/>
      </c>
      <c r="T2529">
        <f>IF(G2529="","",MONTH(G2529))</f>
        <v/>
      </c>
    </row>
    <row r="2530">
      <c r="A2530" s="24" t="n">
        <v>2020</v>
      </c>
      <c r="B2530" s="24" t="n">
        <v>4</v>
      </c>
      <c r="C2530" s="24" t="n">
        <v>15</v>
      </c>
      <c r="D2530" s="24" t="n">
        <v>9</v>
      </c>
      <c r="E2530" s="24" t="n">
        <v>11.37</v>
      </c>
      <c r="F2530" s="25">
        <f>IF($E2530="","",DATE(IF($A2530="",nominal_year,$A2530),$B2530,$C2530)+($D2530-IF(LEFT(hour_conv,1)="1",1,0))/24)</f>
        <v/>
      </c>
      <c r="G2530" s="26">
        <f>IF(F2530="","",INT(F2530))</f>
        <v/>
      </c>
      <c r="H2530">
        <f>IF(G2530="","",IF(AND(MONTH(G2530)*100+DAY(G2530)&gt;=season_lo,MONTH(G2530)*100+DAY(G2530)&lt;=season_hi),1,0))</f>
        <v/>
      </c>
      <c r="I2530">
        <f>IF(G2530="","",G2530-first_day+1)</f>
        <v/>
      </c>
      <c r="J2530" s="27">
        <f>IF(I2530="","",INDEX(Daily!$J$2:$J$421,I2530))</f>
        <v/>
      </c>
      <c r="K2530" s="27">
        <f>IF(J2530="","",J2530+cat_offset)</f>
        <v/>
      </c>
      <c r="L2530" s="27">
        <f>IF(J2530="","",MAX(0,E2530-J2530)^2)</f>
        <v/>
      </c>
      <c r="M2530" s="27">
        <f>IF(J2530="","",MAX(0,E2530-(J2530+twcdh_off))^2)</f>
        <v/>
      </c>
      <c r="N2530" s="27">
        <f>IF(E2530="","",MAX(0,E2530-swcdh_thr)^2)</f>
        <v/>
      </c>
      <c r="O2530">
        <f>IF(K2530="","",ROUND(E2530-K2530,0))</f>
        <v/>
      </c>
      <c r="P2530">
        <f>IF(O2530="","",IF(O2530&gt;=1,O2530,0))</f>
        <v/>
      </c>
      <c r="Q2530" s="27">
        <f>IF(E2530="","",MAX(0,E2530-22))</f>
        <v/>
      </c>
      <c r="R2530" s="27">
        <f>IF(H2530=1,E2530,"")</f>
        <v/>
      </c>
      <c r="S2530" s="27">
        <f>IF(AND(H2530=1,J2530&lt;&gt;""),E2530-J2530,"")</f>
        <v/>
      </c>
      <c r="T2530">
        <f>IF(G2530="","",MONTH(G2530))</f>
        <v/>
      </c>
    </row>
    <row r="2531">
      <c r="A2531" s="24" t="n">
        <v>2020</v>
      </c>
      <c r="B2531" s="24" t="n">
        <v>4</v>
      </c>
      <c r="C2531" s="24" t="n">
        <v>15</v>
      </c>
      <c r="D2531" s="24" t="n">
        <v>10</v>
      </c>
      <c r="E2531" s="24" t="n">
        <v>12.74</v>
      </c>
      <c r="F2531" s="25">
        <f>IF($E2531="","",DATE(IF($A2531="",nominal_year,$A2531),$B2531,$C2531)+($D2531-IF(LEFT(hour_conv,1)="1",1,0))/24)</f>
        <v/>
      </c>
      <c r="G2531" s="26">
        <f>IF(F2531="","",INT(F2531))</f>
        <v/>
      </c>
      <c r="H2531">
        <f>IF(G2531="","",IF(AND(MONTH(G2531)*100+DAY(G2531)&gt;=season_lo,MONTH(G2531)*100+DAY(G2531)&lt;=season_hi),1,0))</f>
        <v/>
      </c>
      <c r="I2531">
        <f>IF(G2531="","",G2531-first_day+1)</f>
        <v/>
      </c>
      <c r="J2531" s="27">
        <f>IF(I2531="","",INDEX(Daily!$J$2:$J$421,I2531))</f>
        <v/>
      </c>
      <c r="K2531" s="27">
        <f>IF(J2531="","",J2531+cat_offset)</f>
        <v/>
      </c>
      <c r="L2531" s="27">
        <f>IF(J2531="","",MAX(0,E2531-J2531)^2)</f>
        <v/>
      </c>
      <c r="M2531" s="27">
        <f>IF(J2531="","",MAX(0,E2531-(J2531+twcdh_off))^2)</f>
        <v/>
      </c>
      <c r="N2531" s="27">
        <f>IF(E2531="","",MAX(0,E2531-swcdh_thr)^2)</f>
        <v/>
      </c>
      <c r="O2531">
        <f>IF(K2531="","",ROUND(E2531-K2531,0))</f>
        <v/>
      </c>
      <c r="P2531">
        <f>IF(O2531="","",IF(O2531&gt;=1,O2531,0))</f>
        <v/>
      </c>
      <c r="Q2531" s="27">
        <f>IF(E2531="","",MAX(0,E2531-22))</f>
        <v/>
      </c>
      <c r="R2531" s="27">
        <f>IF(H2531=1,E2531,"")</f>
        <v/>
      </c>
      <c r="S2531" s="27">
        <f>IF(AND(H2531=1,J2531&lt;&gt;""),E2531-J2531,"")</f>
        <v/>
      </c>
      <c r="T2531">
        <f>IF(G2531="","",MONTH(G2531))</f>
        <v/>
      </c>
    </row>
    <row r="2532">
      <c r="A2532" s="24" t="n">
        <v>2020</v>
      </c>
      <c r="B2532" s="24" t="n">
        <v>4</v>
      </c>
      <c r="C2532" s="24" t="n">
        <v>15</v>
      </c>
      <c r="D2532" s="24" t="n">
        <v>11</v>
      </c>
      <c r="E2532" s="24" t="n">
        <v>14.43</v>
      </c>
      <c r="F2532" s="25">
        <f>IF($E2532="","",DATE(IF($A2532="",nominal_year,$A2532),$B2532,$C2532)+($D2532-IF(LEFT(hour_conv,1)="1",1,0))/24)</f>
        <v/>
      </c>
      <c r="G2532" s="26">
        <f>IF(F2532="","",INT(F2532))</f>
        <v/>
      </c>
      <c r="H2532">
        <f>IF(G2532="","",IF(AND(MONTH(G2532)*100+DAY(G2532)&gt;=season_lo,MONTH(G2532)*100+DAY(G2532)&lt;=season_hi),1,0))</f>
        <v/>
      </c>
      <c r="I2532">
        <f>IF(G2532="","",G2532-first_day+1)</f>
        <v/>
      </c>
      <c r="J2532" s="27">
        <f>IF(I2532="","",INDEX(Daily!$J$2:$J$421,I2532))</f>
        <v/>
      </c>
      <c r="K2532" s="27">
        <f>IF(J2532="","",J2532+cat_offset)</f>
        <v/>
      </c>
      <c r="L2532" s="27">
        <f>IF(J2532="","",MAX(0,E2532-J2532)^2)</f>
        <v/>
      </c>
      <c r="M2532" s="27">
        <f>IF(J2532="","",MAX(0,E2532-(J2532+twcdh_off))^2)</f>
        <v/>
      </c>
      <c r="N2532" s="27">
        <f>IF(E2532="","",MAX(0,E2532-swcdh_thr)^2)</f>
        <v/>
      </c>
      <c r="O2532">
        <f>IF(K2532="","",ROUND(E2532-K2532,0))</f>
        <v/>
      </c>
      <c r="P2532">
        <f>IF(O2532="","",IF(O2532&gt;=1,O2532,0))</f>
        <v/>
      </c>
      <c r="Q2532" s="27">
        <f>IF(E2532="","",MAX(0,E2532-22))</f>
        <v/>
      </c>
      <c r="R2532" s="27">
        <f>IF(H2532=1,E2532,"")</f>
        <v/>
      </c>
      <c r="S2532" s="27">
        <f>IF(AND(H2532=1,J2532&lt;&gt;""),E2532-J2532,"")</f>
        <v/>
      </c>
      <c r="T2532">
        <f>IF(G2532="","",MONTH(G2532))</f>
        <v/>
      </c>
    </row>
    <row r="2533">
      <c r="A2533" s="24" t="n">
        <v>2020</v>
      </c>
      <c r="B2533" s="24" t="n">
        <v>4</v>
      </c>
      <c r="C2533" s="24" t="n">
        <v>15</v>
      </c>
      <c r="D2533" s="24" t="n">
        <v>12</v>
      </c>
      <c r="E2533" s="24" t="n">
        <v>15.24</v>
      </c>
      <c r="F2533" s="25">
        <f>IF($E2533="","",DATE(IF($A2533="",nominal_year,$A2533),$B2533,$C2533)+($D2533-IF(LEFT(hour_conv,1)="1",1,0))/24)</f>
        <v/>
      </c>
      <c r="G2533" s="26">
        <f>IF(F2533="","",INT(F2533))</f>
        <v/>
      </c>
      <c r="H2533">
        <f>IF(G2533="","",IF(AND(MONTH(G2533)*100+DAY(G2533)&gt;=season_lo,MONTH(G2533)*100+DAY(G2533)&lt;=season_hi),1,0))</f>
        <v/>
      </c>
      <c r="I2533">
        <f>IF(G2533="","",G2533-first_day+1)</f>
        <v/>
      </c>
      <c r="J2533" s="27">
        <f>IF(I2533="","",INDEX(Daily!$J$2:$J$421,I2533))</f>
        <v/>
      </c>
      <c r="K2533" s="27">
        <f>IF(J2533="","",J2533+cat_offset)</f>
        <v/>
      </c>
      <c r="L2533" s="27">
        <f>IF(J2533="","",MAX(0,E2533-J2533)^2)</f>
        <v/>
      </c>
      <c r="M2533" s="27">
        <f>IF(J2533="","",MAX(0,E2533-(J2533+twcdh_off))^2)</f>
        <v/>
      </c>
      <c r="N2533" s="27">
        <f>IF(E2533="","",MAX(0,E2533-swcdh_thr)^2)</f>
        <v/>
      </c>
      <c r="O2533">
        <f>IF(K2533="","",ROUND(E2533-K2533,0))</f>
        <v/>
      </c>
      <c r="P2533">
        <f>IF(O2533="","",IF(O2533&gt;=1,O2533,0))</f>
        <v/>
      </c>
      <c r="Q2533" s="27">
        <f>IF(E2533="","",MAX(0,E2533-22))</f>
        <v/>
      </c>
      <c r="R2533" s="27">
        <f>IF(H2533=1,E2533,"")</f>
        <v/>
      </c>
      <c r="S2533" s="27">
        <f>IF(AND(H2533=1,J2533&lt;&gt;""),E2533-J2533,"")</f>
        <v/>
      </c>
      <c r="T2533">
        <f>IF(G2533="","",MONTH(G2533))</f>
        <v/>
      </c>
    </row>
    <row r="2534">
      <c r="A2534" s="24" t="n">
        <v>2020</v>
      </c>
      <c r="B2534" s="24" t="n">
        <v>4</v>
      </c>
      <c r="C2534" s="24" t="n">
        <v>15</v>
      </c>
      <c r="D2534" s="24" t="n">
        <v>13</v>
      </c>
      <c r="E2534" s="24" t="n">
        <v>15.8</v>
      </c>
      <c r="F2534" s="25">
        <f>IF($E2534="","",DATE(IF($A2534="",nominal_year,$A2534),$B2534,$C2534)+($D2534-IF(LEFT(hour_conv,1)="1",1,0))/24)</f>
        <v/>
      </c>
      <c r="G2534" s="26">
        <f>IF(F2534="","",INT(F2534))</f>
        <v/>
      </c>
      <c r="H2534">
        <f>IF(G2534="","",IF(AND(MONTH(G2534)*100+DAY(G2534)&gt;=season_lo,MONTH(G2534)*100+DAY(G2534)&lt;=season_hi),1,0))</f>
        <v/>
      </c>
      <c r="I2534">
        <f>IF(G2534="","",G2534-first_day+1)</f>
        <v/>
      </c>
      <c r="J2534" s="27">
        <f>IF(I2534="","",INDEX(Daily!$J$2:$J$421,I2534))</f>
        <v/>
      </c>
      <c r="K2534" s="27">
        <f>IF(J2534="","",J2534+cat_offset)</f>
        <v/>
      </c>
      <c r="L2534" s="27">
        <f>IF(J2534="","",MAX(0,E2534-J2534)^2)</f>
        <v/>
      </c>
      <c r="M2534" s="27">
        <f>IF(J2534="","",MAX(0,E2534-(J2534+twcdh_off))^2)</f>
        <v/>
      </c>
      <c r="N2534" s="27">
        <f>IF(E2534="","",MAX(0,E2534-swcdh_thr)^2)</f>
        <v/>
      </c>
      <c r="O2534">
        <f>IF(K2534="","",ROUND(E2534-K2534,0))</f>
        <v/>
      </c>
      <c r="P2534">
        <f>IF(O2534="","",IF(O2534&gt;=1,O2534,0))</f>
        <v/>
      </c>
      <c r="Q2534" s="27">
        <f>IF(E2534="","",MAX(0,E2534-22))</f>
        <v/>
      </c>
      <c r="R2534" s="27">
        <f>IF(H2534=1,E2534,"")</f>
        <v/>
      </c>
      <c r="S2534" s="27">
        <f>IF(AND(H2534=1,J2534&lt;&gt;""),E2534-J2534,"")</f>
        <v/>
      </c>
      <c r="T2534">
        <f>IF(G2534="","",MONTH(G2534))</f>
        <v/>
      </c>
    </row>
    <row r="2535">
      <c r="A2535" s="24" t="n">
        <v>2020</v>
      </c>
      <c r="B2535" s="24" t="n">
        <v>4</v>
      </c>
      <c r="C2535" s="24" t="n">
        <v>15</v>
      </c>
      <c r="D2535" s="24" t="n">
        <v>14</v>
      </c>
      <c r="E2535" s="24" t="n">
        <v>16.37</v>
      </c>
      <c r="F2535" s="25">
        <f>IF($E2535="","",DATE(IF($A2535="",nominal_year,$A2535),$B2535,$C2535)+($D2535-IF(LEFT(hour_conv,1)="1",1,0))/24)</f>
        <v/>
      </c>
      <c r="G2535" s="26">
        <f>IF(F2535="","",INT(F2535))</f>
        <v/>
      </c>
      <c r="H2535">
        <f>IF(G2535="","",IF(AND(MONTH(G2535)*100+DAY(G2535)&gt;=season_lo,MONTH(G2535)*100+DAY(G2535)&lt;=season_hi),1,0))</f>
        <v/>
      </c>
      <c r="I2535">
        <f>IF(G2535="","",G2535-first_day+1)</f>
        <v/>
      </c>
      <c r="J2535" s="27">
        <f>IF(I2535="","",INDEX(Daily!$J$2:$J$421,I2535))</f>
        <v/>
      </c>
      <c r="K2535" s="27">
        <f>IF(J2535="","",J2535+cat_offset)</f>
        <v/>
      </c>
      <c r="L2535" s="27">
        <f>IF(J2535="","",MAX(0,E2535-J2535)^2)</f>
        <v/>
      </c>
      <c r="M2535" s="27">
        <f>IF(J2535="","",MAX(0,E2535-(J2535+twcdh_off))^2)</f>
        <v/>
      </c>
      <c r="N2535" s="27">
        <f>IF(E2535="","",MAX(0,E2535-swcdh_thr)^2)</f>
        <v/>
      </c>
      <c r="O2535">
        <f>IF(K2535="","",ROUND(E2535-K2535,0))</f>
        <v/>
      </c>
      <c r="P2535">
        <f>IF(O2535="","",IF(O2535&gt;=1,O2535,0))</f>
        <v/>
      </c>
      <c r="Q2535" s="27">
        <f>IF(E2535="","",MAX(0,E2535-22))</f>
        <v/>
      </c>
      <c r="R2535" s="27">
        <f>IF(H2535=1,E2535,"")</f>
        <v/>
      </c>
      <c r="S2535" s="27">
        <f>IF(AND(H2535=1,J2535&lt;&gt;""),E2535-J2535,"")</f>
        <v/>
      </c>
      <c r="T2535">
        <f>IF(G2535="","",MONTH(G2535))</f>
        <v/>
      </c>
    </row>
    <row r="2536">
      <c r="A2536" s="24" t="n">
        <v>2020</v>
      </c>
      <c r="B2536" s="24" t="n">
        <v>4</v>
      </c>
      <c r="C2536" s="24" t="n">
        <v>15</v>
      </c>
      <c r="D2536" s="24" t="n">
        <v>15</v>
      </c>
      <c r="E2536" s="24" t="n">
        <v>17.09</v>
      </c>
      <c r="F2536" s="25">
        <f>IF($E2536="","",DATE(IF($A2536="",nominal_year,$A2536),$B2536,$C2536)+($D2536-IF(LEFT(hour_conv,1)="1",1,0))/24)</f>
        <v/>
      </c>
      <c r="G2536" s="26">
        <f>IF(F2536="","",INT(F2536))</f>
        <v/>
      </c>
      <c r="H2536">
        <f>IF(G2536="","",IF(AND(MONTH(G2536)*100+DAY(G2536)&gt;=season_lo,MONTH(G2536)*100+DAY(G2536)&lt;=season_hi),1,0))</f>
        <v/>
      </c>
      <c r="I2536">
        <f>IF(G2536="","",G2536-first_day+1)</f>
        <v/>
      </c>
      <c r="J2536" s="27">
        <f>IF(I2536="","",INDEX(Daily!$J$2:$J$421,I2536))</f>
        <v/>
      </c>
      <c r="K2536" s="27">
        <f>IF(J2536="","",J2536+cat_offset)</f>
        <v/>
      </c>
      <c r="L2536" s="27">
        <f>IF(J2536="","",MAX(0,E2536-J2536)^2)</f>
        <v/>
      </c>
      <c r="M2536" s="27">
        <f>IF(J2536="","",MAX(0,E2536-(J2536+twcdh_off))^2)</f>
        <v/>
      </c>
      <c r="N2536" s="27">
        <f>IF(E2536="","",MAX(0,E2536-swcdh_thr)^2)</f>
        <v/>
      </c>
      <c r="O2536">
        <f>IF(K2536="","",ROUND(E2536-K2536,0))</f>
        <v/>
      </c>
      <c r="P2536">
        <f>IF(O2536="","",IF(O2536&gt;=1,O2536,0))</f>
        <v/>
      </c>
      <c r="Q2536" s="27">
        <f>IF(E2536="","",MAX(0,E2536-22))</f>
        <v/>
      </c>
      <c r="R2536" s="27">
        <f>IF(H2536=1,E2536,"")</f>
        <v/>
      </c>
      <c r="S2536" s="27">
        <f>IF(AND(H2536=1,J2536&lt;&gt;""),E2536-J2536,"")</f>
        <v/>
      </c>
      <c r="T2536">
        <f>IF(G2536="","",MONTH(G2536))</f>
        <v/>
      </c>
    </row>
    <row r="2537">
      <c r="A2537" s="24" t="n">
        <v>2020</v>
      </c>
      <c r="B2537" s="24" t="n">
        <v>4</v>
      </c>
      <c r="C2537" s="24" t="n">
        <v>15</v>
      </c>
      <c r="D2537" s="24" t="n">
        <v>16</v>
      </c>
      <c r="E2537" s="24" t="n">
        <v>17.09</v>
      </c>
      <c r="F2537" s="25">
        <f>IF($E2537="","",DATE(IF($A2537="",nominal_year,$A2537),$B2537,$C2537)+($D2537-IF(LEFT(hour_conv,1)="1",1,0))/24)</f>
        <v/>
      </c>
      <c r="G2537" s="26">
        <f>IF(F2537="","",INT(F2537))</f>
        <v/>
      </c>
      <c r="H2537">
        <f>IF(G2537="","",IF(AND(MONTH(G2537)*100+DAY(G2537)&gt;=season_lo,MONTH(G2537)*100+DAY(G2537)&lt;=season_hi),1,0))</f>
        <v/>
      </c>
      <c r="I2537">
        <f>IF(G2537="","",G2537-first_day+1)</f>
        <v/>
      </c>
      <c r="J2537" s="27">
        <f>IF(I2537="","",INDEX(Daily!$J$2:$J$421,I2537))</f>
        <v/>
      </c>
      <c r="K2537" s="27">
        <f>IF(J2537="","",J2537+cat_offset)</f>
        <v/>
      </c>
      <c r="L2537" s="27">
        <f>IF(J2537="","",MAX(0,E2537-J2537)^2)</f>
        <v/>
      </c>
      <c r="M2537" s="27">
        <f>IF(J2537="","",MAX(0,E2537-(J2537+twcdh_off))^2)</f>
        <v/>
      </c>
      <c r="N2537" s="27">
        <f>IF(E2537="","",MAX(0,E2537-swcdh_thr)^2)</f>
        <v/>
      </c>
      <c r="O2537">
        <f>IF(K2537="","",ROUND(E2537-K2537,0))</f>
        <v/>
      </c>
      <c r="P2537">
        <f>IF(O2537="","",IF(O2537&gt;=1,O2537,0))</f>
        <v/>
      </c>
      <c r="Q2537" s="27">
        <f>IF(E2537="","",MAX(0,E2537-22))</f>
        <v/>
      </c>
      <c r="R2537" s="27">
        <f>IF(H2537=1,E2537,"")</f>
        <v/>
      </c>
      <c r="S2537" s="27">
        <f>IF(AND(H2537=1,J2537&lt;&gt;""),E2537-J2537,"")</f>
        <v/>
      </c>
      <c r="T2537">
        <f>IF(G2537="","",MONTH(G2537))</f>
        <v/>
      </c>
    </row>
    <row r="2538">
      <c r="A2538" s="24" t="n">
        <v>2020</v>
      </c>
      <c r="B2538" s="24" t="n">
        <v>4</v>
      </c>
      <c r="C2538" s="24" t="n">
        <v>15</v>
      </c>
      <c r="D2538" s="24" t="n">
        <v>17</v>
      </c>
      <c r="E2538" s="24" t="n">
        <v>17.53</v>
      </c>
      <c r="F2538" s="25">
        <f>IF($E2538="","",DATE(IF($A2538="",nominal_year,$A2538),$B2538,$C2538)+($D2538-IF(LEFT(hour_conv,1)="1",1,0))/24)</f>
        <v/>
      </c>
      <c r="G2538" s="26">
        <f>IF(F2538="","",INT(F2538))</f>
        <v/>
      </c>
      <c r="H2538">
        <f>IF(G2538="","",IF(AND(MONTH(G2538)*100+DAY(G2538)&gt;=season_lo,MONTH(G2538)*100+DAY(G2538)&lt;=season_hi),1,0))</f>
        <v/>
      </c>
      <c r="I2538">
        <f>IF(G2538="","",G2538-first_day+1)</f>
        <v/>
      </c>
      <c r="J2538" s="27">
        <f>IF(I2538="","",INDEX(Daily!$J$2:$J$421,I2538))</f>
        <v/>
      </c>
      <c r="K2538" s="27">
        <f>IF(J2538="","",J2538+cat_offset)</f>
        <v/>
      </c>
      <c r="L2538" s="27">
        <f>IF(J2538="","",MAX(0,E2538-J2538)^2)</f>
        <v/>
      </c>
      <c r="M2538" s="27">
        <f>IF(J2538="","",MAX(0,E2538-(J2538+twcdh_off))^2)</f>
        <v/>
      </c>
      <c r="N2538" s="27">
        <f>IF(E2538="","",MAX(0,E2538-swcdh_thr)^2)</f>
        <v/>
      </c>
      <c r="O2538">
        <f>IF(K2538="","",ROUND(E2538-K2538,0))</f>
        <v/>
      </c>
      <c r="P2538">
        <f>IF(O2538="","",IF(O2538&gt;=1,O2538,0))</f>
        <v/>
      </c>
      <c r="Q2538" s="27">
        <f>IF(E2538="","",MAX(0,E2538-22))</f>
        <v/>
      </c>
      <c r="R2538" s="27">
        <f>IF(H2538=1,E2538,"")</f>
        <v/>
      </c>
      <c r="S2538" s="27">
        <f>IF(AND(H2538=1,J2538&lt;&gt;""),E2538-J2538,"")</f>
        <v/>
      </c>
      <c r="T2538">
        <f>IF(G2538="","",MONTH(G2538))</f>
        <v/>
      </c>
    </row>
    <row r="2539">
      <c r="A2539" s="24" t="n">
        <v>2020</v>
      </c>
      <c r="B2539" s="24" t="n">
        <v>4</v>
      </c>
      <c r="C2539" s="24" t="n">
        <v>15</v>
      </c>
      <c r="D2539" s="24" t="n">
        <v>18</v>
      </c>
      <c r="E2539" s="24" t="n">
        <v>16.86</v>
      </c>
      <c r="F2539" s="25">
        <f>IF($E2539="","",DATE(IF($A2539="",nominal_year,$A2539),$B2539,$C2539)+($D2539-IF(LEFT(hour_conv,1)="1",1,0))/24)</f>
        <v/>
      </c>
      <c r="G2539" s="26">
        <f>IF(F2539="","",INT(F2539))</f>
        <v/>
      </c>
      <c r="H2539">
        <f>IF(G2539="","",IF(AND(MONTH(G2539)*100+DAY(G2539)&gt;=season_lo,MONTH(G2539)*100+DAY(G2539)&lt;=season_hi),1,0))</f>
        <v/>
      </c>
      <c r="I2539">
        <f>IF(G2539="","",G2539-first_day+1)</f>
        <v/>
      </c>
      <c r="J2539" s="27">
        <f>IF(I2539="","",INDEX(Daily!$J$2:$J$421,I2539))</f>
        <v/>
      </c>
      <c r="K2539" s="27">
        <f>IF(J2539="","",J2539+cat_offset)</f>
        <v/>
      </c>
      <c r="L2539" s="27">
        <f>IF(J2539="","",MAX(0,E2539-J2539)^2)</f>
        <v/>
      </c>
      <c r="M2539" s="27">
        <f>IF(J2539="","",MAX(0,E2539-(J2539+twcdh_off))^2)</f>
        <v/>
      </c>
      <c r="N2539" s="27">
        <f>IF(E2539="","",MAX(0,E2539-swcdh_thr)^2)</f>
        <v/>
      </c>
      <c r="O2539">
        <f>IF(K2539="","",ROUND(E2539-K2539,0))</f>
        <v/>
      </c>
      <c r="P2539">
        <f>IF(O2539="","",IF(O2539&gt;=1,O2539,0))</f>
        <v/>
      </c>
      <c r="Q2539" s="27">
        <f>IF(E2539="","",MAX(0,E2539-22))</f>
        <v/>
      </c>
      <c r="R2539" s="27">
        <f>IF(H2539=1,E2539,"")</f>
        <v/>
      </c>
      <c r="S2539" s="27">
        <f>IF(AND(H2539=1,J2539&lt;&gt;""),E2539-J2539,"")</f>
        <v/>
      </c>
      <c r="T2539">
        <f>IF(G2539="","",MONTH(G2539))</f>
        <v/>
      </c>
    </row>
    <row r="2540">
      <c r="A2540" s="24" t="n">
        <v>2020</v>
      </c>
      <c r="B2540" s="24" t="n">
        <v>4</v>
      </c>
      <c r="C2540" s="24" t="n">
        <v>15</v>
      </c>
      <c r="D2540" s="24" t="n">
        <v>19</v>
      </c>
      <c r="E2540" s="24" t="n">
        <v>15.4</v>
      </c>
      <c r="F2540" s="25">
        <f>IF($E2540="","",DATE(IF($A2540="",nominal_year,$A2540),$B2540,$C2540)+($D2540-IF(LEFT(hour_conv,1)="1",1,0))/24)</f>
        <v/>
      </c>
      <c r="G2540" s="26">
        <f>IF(F2540="","",INT(F2540))</f>
        <v/>
      </c>
      <c r="H2540">
        <f>IF(G2540="","",IF(AND(MONTH(G2540)*100+DAY(G2540)&gt;=season_lo,MONTH(G2540)*100+DAY(G2540)&lt;=season_hi),1,0))</f>
        <v/>
      </c>
      <c r="I2540">
        <f>IF(G2540="","",G2540-first_day+1)</f>
        <v/>
      </c>
      <c r="J2540" s="27">
        <f>IF(I2540="","",INDEX(Daily!$J$2:$J$421,I2540))</f>
        <v/>
      </c>
      <c r="K2540" s="27">
        <f>IF(J2540="","",J2540+cat_offset)</f>
        <v/>
      </c>
      <c r="L2540" s="27">
        <f>IF(J2540="","",MAX(0,E2540-J2540)^2)</f>
        <v/>
      </c>
      <c r="M2540" s="27">
        <f>IF(J2540="","",MAX(0,E2540-(J2540+twcdh_off))^2)</f>
        <v/>
      </c>
      <c r="N2540" s="27">
        <f>IF(E2540="","",MAX(0,E2540-swcdh_thr)^2)</f>
        <v/>
      </c>
      <c r="O2540">
        <f>IF(K2540="","",ROUND(E2540-K2540,0))</f>
        <v/>
      </c>
      <c r="P2540">
        <f>IF(O2540="","",IF(O2540&gt;=1,O2540,0))</f>
        <v/>
      </c>
      <c r="Q2540" s="27">
        <f>IF(E2540="","",MAX(0,E2540-22))</f>
        <v/>
      </c>
      <c r="R2540" s="27">
        <f>IF(H2540=1,E2540,"")</f>
        <v/>
      </c>
      <c r="S2540" s="27">
        <f>IF(AND(H2540=1,J2540&lt;&gt;""),E2540-J2540,"")</f>
        <v/>
      </c>
      <c r="T2540">
        <f>IF(G2540="","",MONTH(G2540))</f>
        <v/>
      </c>
    </row>
    <row r="2541">
      <c r="A2541" s="24" t="n">
        <v>2020</v>
      </c>
      <c r="B2541" s="24" t="n">
        <v>4</v>
      </c>
      <c r="C2541" s="24" t="n">
        <v>15</v>
      </c>
      <c r="D2541" s="24" t="n">
        <v>20</v>
      </c>
      <c r="E2541" s="24" t="n">
        <v>14.49</v>
      </c>
      <c r="F2541" s="25">
        <f>IF($E2541="","",DATE(IF($A2541="",nominal_year,$A2541),$B2541,$C2541)+($D2541-IF(LEFT(hour_conv,1)="1",1,0))/24)</f>
        <v/>
      </c>
      <c r="G2541" s="26">
        <f>IF(F2541="","",INT(F2541))</f>
        <v/>
      </c>
      <c r="H2541">
        <f>IF(G2541="","",IF(AND(MONTH(G2541)*100+DAY(G2541)&gt;=season_lo,MONTH(G2541)*100+DAY(G2541)&lt;=season_hi),1,0))</f>
        <v/>
      </c>
      <c r="I2541">
        <f>IF(G2541="","",G2541-first_day+1)</f>
        <v/>
      </c>
      <c r="J2541" s="27">
        <f>IF(I2541="","",INDEX(Daily!$J$2:$J$421,I2541))</f>
        <v/>
      </c>
      <c r="K2541" s="27">
        <f>IF(J2541="","",J2541+cat_offset)</f>
        <v/>
      </c>
      <c r="L2541" s="27">
        <f>IF(J2541="","",MAX(0,E2541-J2541)^2)</f>
        <v/>
      </c>
      <c r="M2541" s="27">
        <f>IF(J2541="","",MAX(0,E2541-(J2541+twcdh_off))^2)</f>
        <v/>
      </c>
      <c r="N2541" s="27">
        <f>IF(E2541="","",MAX(0,E2541-swcdh_thr)^2)</f>
        <v/>
      </c>
      <c r="O2541">
        <f>IF(K2541="","",ROUND(E2541-K2541,0))</f>
        <v/>
      </c>
      <c r="P2541">
        <f>IF(O2541="","",IF(O2541&gt;=1,O2541,0))</f>
        <v/>
      </c>
      <c r="Q2541" s="27">
        <f>IF(E2541="","",MAX(0,E2541-22))</f>
        <v/>
      </c>
      <c r="R2541" s="27">
        <f>IF(H2541=1,E2541,"")</f>
        <v/>
      </c>
      <c r="S2541" s="27">
        <f>IF(AND(H2541=1,J2541&lt;&gt;""),E2541-J2541,"")</f>
        <v/>
      </c>
      <c r="T2541">
        <f>IF(G2541="","",MONTH(G2541))</f>
        <v/>
      </c>
    </row>
    <row r="2542">
      <c r="A2542" s="24" t="n">
        <v>2020</v>
      </c>
      <c r="B2542" s="24" t="n">
        <v>4</v>
      </c>
      <c r="C2542" s="24" t="n">
        <v>15</v>
      </c>
      <c r="D2542" s="24" t="n">
        <v>21</v>
      </c>
      <c r="E2542" s="24" t="n">
        <v>14.18</v>
      </c>
      <c r="F2542" s="25">
        <f>IF($E2542="","",DATE(IF($A2542="",nominal_year,$A2542),$B2542,$C2542)+($D2542-IF(LEFT(hour_conv,1)="1",1,0))/24)</f>
        <v/>
      </c>
      <c r="G2542" s="26">
        <f>IF(F2542="","",INT(F2542))</f>
        <v/>
      </c>
      <c r="H2542">
        <f>IF(G2542="","",IF(AND(MONTH(G2542)*100+DAY(G2542)&gt;=season_lo,MONTH(G2542)*100+DAY(G2542)&lt;=season_hi),1,0))</f>
        <v/>
      </c>
      <c r="I2542">
        <f>IF(G2542="","",G2542-first_day+1)</f>
        <v/>
      </c>
      <c r="J2542" s="27">
        <f>IF(I2542="","",INDEX(Daily!$J$2:$J$421,I2542))</f>
        <v/>
      </c>
      <c r="K2542" s="27">
        <f>IF(J2542="","",J2542+cat_offset)</f>
        <v/>
      </c>
      <c r="L2542" s="27">
        <f>IF(J2542="","",MAX(0,E2542-J2542)^2)</f>
        <v/>
      </c>
      <c r="M2542" s="27">
        <f>IF(J2542="","",MAX(0,E2542-(J2542+twcdh_off))^2)</f>
        <v/>
      </c>
      <c r="N2542" s="27">
        <f>IF(E2542="","",MAX(0,E2542-swcdh_thr)^2)</f>
        <v/>
      </c>
      <c r="O2542">
        <f>IF(K2542="","",ROUND(E2542-K2542,0))</f>
        <v/>
      </c>
      <c r="P2542">
        <f>IF(O2542="","",IF(O2542&gt;=1,O2542,0))</f>
        <v/>
      </c>
      <c r="Q2542" s="27">
        <f>IF(E2542="","",MAX(0,E2542-22))</f>
        <v/>
      </c>
      <c r="R2542" s="27">
        <f>IF(H2542=1,E2542,"")</f>
        <v/>
      </c>
      <c r="S2542" s="27">
        <f>IF(AND(H2542=1,J2542&lt;&gt;""),E2542-J2542,"")</f>
        <v/>
      </c>
      <c r="T2542">
        <f>IF(G2542="","",MONTH(G2542))</f>
        <v/>
      </c>
    </row>
    <row r="2543">
      <c r="A2543" s="24" t="n">
        <v>2020</v>
      </c>
      <c r="B2543" s="24" t="n">
        <v>4</v>
      </c>
      <c r="C2543" s="24" t="n">
        <v>15</v>
      </c>
      <c r="D2543" s="24" t="n">
        <v>22</v>
      </c>
      <c r="E2543" s="24" t="n">
        <v>12.54</v>
      </c>
      <c r="F2543" s="25">
        <f>IF($E2543="","",DATE(IF($A2543="",nominal_year,$A2543),$B2543,$C2543)+($D2543-IF(LEFT(hour_conv,1)="1",1,0))/24)</f>
        <v/>
      </c>
      <c r="G2543" s="26">
        <f>IF(F2543="","",INT(F2543))</f>
        <v/>
      </c>
      <c r="H2543">
        <f>IF(G2543="","",IF(AND(MONTH(G2543)*100+DAY(G2543)&gt;=season_lo,MONTH(G2543)*100+DAY(G2543)&lt;=season_hi),1,0))</f>
        <v/>
      </c>
      <c r="I2543">
        <f>IF(G2543="","",G2543-first_day+1)</f>
        <v/>
      </c>
      <c r="J2543" s="27">
        <f>IF(I2543="","",INDEX(Daily!$J$2:$J$421,I2543))</f>
        <v/>
      </c>
      <c r="K2543" s="27">
        <f>IF(J2543="","",J2543+cat_offset)</f>
        <v/>
      </c>
      <c r="L2543" s="27">
        <f>IF(J2543="","",MAX(0,E2543-J2543)^2)</f>
        <v/>
      </c>
      <c r="M2543" s="27">
        <f>IF(J2543="","",MAX(0,E2543-(J2543+twcdh_off))^2)</f>
        <v/>
      </c>
      <c r="N2543" s="27">
        <f>IF(E2543="","",MAX(0,E2543-swcdh_thr)^2)</f>
        <v/>
      </c>
      <c r="O2543">
        <f>IF(K2543="","",ROUND(E2543-K2543,0))</f>
        <v/>
      </c>
      <c r="P2543">
        <f>IF(O2543="","",IF(O2543&gt;=1,O2543,0))</f>
        <v/>
      </c>
      <c r="Q2543" s="27">
        <f>IF(E2543="","",MAX(0,E2543-22))</f>
        <v/>
      </c>
      <c r="R2543" s="27">
        <f>IF(H2543=1,E2543,"")</f>
        <v/>
      </c>
      <c r="S2543" s="27">
        <f>IF(AND(H2543=1,J2543&lt;&gt;""),E2543-J2543,"")</f>
        <v/>
      </c>
      <c r="T2543">
        <f>IF(G2543="","",MONTH(G2543))</f>
        <v/>
      </c>
    </row>
    <row r="2544">
      <c r="A2544" s="24" t="n">
        <v>2020</v>
      </c>
      <c r="B2544" s="24" t="n">
        <v>4</v>
      </c>
      <c r="C2544" s="24" t="n">
        <v>15</v>
      </c>
      <c r="D2544" s="24" t="n">
        <v>23</v>
      </c>
      <c r="E2544" s="24" t="n">
        <v>11.11</v>
      </c>
      <c r="F2544" s="25">
        <f>IF($E2544="","",DATE(IF($A2544="",nominal_year,$A2544),$B2544,$C2544)+($D2544-IF(LEFT(hour_conv,1)="1",1,0))/24)</f>
        <v/>
      </c>
      <c r="G2544" s="26">
        <f>IF(F2544="","",INT(F2544))</f>
        <v/>
      </c>
      <c r="H2544">
        <f>IF(G2544="","",IF(AND(MONTH(G2544)*100+DAY(G2544)&gt;=season_lo,MONTH(G2544)*100+DAY(G2544)&lt;=season_hi),1,0))</f>
        <v/>
      </c>
      <c r="I2544">
        <f>IF(G2544="","",G2544-first_day+1)</f>
        <v/>
      </c>
      <c r="J2544" s="27">
        <f>IF(I2544="","",INDEX(Daily!$J$2:$J$421,I2544))</f>
        <v/>
      </c>
      <c r="K2544" s="27">
        <f>IF(J2544="","",J2544+cat_offset)</f>
        <v/>
      </c>
      <c r="L2544" s="27">
        <f>IF(J2544="","",MAX(0,E2544-J2544)^2)</f>
        <v/>
      </c>
      <c r="M2544" s="27">
        <f>IF(J2544="","",MAX(0,E2544-(J2544+twcdh_off))^2)</f>
        <v/>
      </c>
      <c r="N2544" s="27">
        <f>IF(E2544="","",MAX(0,E2544-swcdh_thr)^2)</f>
        <v/>
      </c>
      <c r="O2544">
        <f>IF(K2544="","",ROUND(E2544-K2544,0))</f>
        <v/>
      </c>
      <c r="P2544">
        <f>IF(O2544="","",IF(O2544&gt;=1,O2544,0))</f>
        <v/>
      </c>
      <c r="Q2544" s="27">
        <f>IF(E2544="","",MAX(0,E2544-22))</f>
        <v/>
      </c>
      <c r="R2544" s="27">
        <f>IF(H2544=1,E2544,"")</f>
        <v/>
      </c>
      <c r="S2544" s="27">
        <f>IF(AND(H2544=1,J2544&lt;&gt;""),E2544-J2544,"")</f>
        <v/>
      </c>
      <c r="T2544">
        <f>IF(G2544="","",MONTH(G2544))</f>
        <v/>
      </c>
    </row>
    <row r="2545">
      <c r="A2545" s="24" t="n">
        <v>2020</v>
      </c>
      <c r="B2545" s="24" t="n">
        <v>4</v>
      </c>
      <c r="C2545" s="24" t="n">
        <v>15</v>
      </c>
      <c r="D2545" s="24" t="n">
        <v>24</v>
      </c>
      <c r="E2545" s="24" t="n">
        <v>10.55</v>
      </c>
      <c r="F2545" s="25">
        <f>IF($E2545="","",DATE(IF($A2545="",nominal_year,$A2545),$B2545,$C2545)+($D2545-IF(LEFT(hour_conv,1)="1",1,0))/24)</f>
        <v/>
      </c>
      <c r="G2545" s="26">
        <f>IF(F2545="","",INT(F2545))</f>
        <v/>
      </c>
      <c r="H2545">
        <f>IF(G2545="","",IF(AND(MONTH(G2545)*100+DAY(G2545)&gt;=season_lo,MONTH(G2545)*100+DAY(G2545)&lt;=season_hi),1,0))</f>
        <v/>
      </c>
      <c r="I2545">
        <f>IF(G2545="","",G2545-first_day+1)</f>
        <v/>
      </c>
      <c r="J2545" s="27">
        <f>IF(I2545="","",INDEX(Daily!$J$2:$J$421,I2545))</f>
        <v/>
      </c>
      <c r="K2545" s="27">
        <f>IF(J2545="","",J2545+cat_offset)</f>
        <v/>
      </c>
      <c r="L2545" s="27">
        <f>IF(J2545="","",MAX(0,E2545-J2545)^2)</f>
        <v/>
      </c>
      <c r="M2545" s="27">
        <f>IF(J2545="","",MAX(0,E2545-(J2545+twcdh_off))^2)</f>
        <v/>
      </c>
      <c r="N2545" s="27">
        <f>IF(E2545="","",MAX(0,E2545-swcdh_thr)^2)</f>
        <v/>
      </c>
      <c r="O2545">
        <f>IF(K2545="","",ROUND(E2545-K2545,0))</f>
        <v/>
      </c>
      <c r="P2545">
        <f>IF(O2545="","",IF(O2545&gt;=1,O2545,0))</f>
        <v/>
      </c>
      <c r="Q2545" s="27">
        <f>IF(E2545="","",MAX(0,E2545-22))</f>
        <v/>
      </c>
      <c r="R2545" s="27">
        <f>IF(H2545=1,E2545,"")</f>
        <v/>
      </c>
      <c r="S2545" s="27">
        <f>IF(AND(H2545=1,J2545&lt;&gt;""),E2545-J2545,"")</f>
        <v/>
      </c>
      <c r="T2545">
        <f>IF(G2545="","",MONTH(G2545))</f>
        <v/>
      </c>
    </row>
    <row r="2546">
      <c r="A2546" s="24" t="n">
        <v>2020</v>
      </c>
      <c r="B2546" s="24" t="n">
        <v>4</v>
      </c>
      <c r="C2546" s="24" t="n">
        <v>16</v>
      </c>
      <c r="D2546" s="24" t="n">
        <v>1</v>
      </c>
      <c r="E2546" s="24" t="n">
        <v>7.98</v>
      </c>
      <c r="F2546" s="25">
        <f>IF($E2546="","",DATE(IF($A2546="",nominal_year,$A2546),$B2546,$C2546)+($D2546-IF(LEFT(hour_conv,1)="1",1,0))/24)</f>
        <v/>
      </c>
      <c r="G2546" s="26">
        <f>IF(F2546="","",INT(F2546))</f>
        <v/>
      </c>
      <c r="H2546">
        <f>IF(G2546="","",IF(AND(MONTH(G2546)*100+DAY(G2546)&gt;=season_lo,MONTH(G2546)*100+DAY(G2546)&lt;=season_hi),1,0))</f>
        <v/>
      </c>
      <c r="I2546">
        <f>IF(G2546="","",G2546-first_day+1)</f>
        <v/>
      </c>
      <c r="J2546" s="27">
        <f>IF(I2546="","",INDEX(Daily!$J$2:$J$421,I2546))</f>
        <v/>
      </c>
      <c r="K2546" s="27">
        <f>IF(J2546="","",J2546+cat_offset)</f>
        <v/>
      </c>
      <c r="L2546" s="27">
        <f>IF(J2546="","",MAX(0,E2546-J2546)^2)</f>
        <v/>
      </c>
      <c r="M2546" s="27">
        <f>IF(J2546="","",MAX(0,E2546-(J2546+twcdh_off))^2)</f>
        <v/>
      </c>
      <c r="N2546" s="27">
        <f>IF(E2546="","",MAX(0,E2546-swcdh_thr)^2)</f>
        <v/>
      </c>
      <c r="O2546">
        <f>IF(K2546="","",ROUND(E2546-K2546,0))</f>
        <v/>
      </c>
      <c r="P2546">
        <f>IF(O2546="","",IF(O2546&gt;=1,O2546,0))</f>
        <v/>
      </c>
      <c r="Q2546" s="27">
        <f>IF(E2546="","",MAX(0,E2546-22))</f>
        <v/>
      </c>
      <c r="R2546" s="27">
        <f>IF(H2546=1,E2546,"")</f>
        <v/>
      </c>
      <c r="S2546" s="27">
        <f>IF(AND(H2546=1,J2546&lt;&gt;""),E2546-J2546,"")</f>
        <v/>
      </c>
      <c r="T2546">
        <f>IF(G2546="","",MONTH(G2546))</f>
        <v/>
      </c>
    </row>
    <row r="2547">
      <c r="A2547" s="24" t="n">
        <v>2020</v>
      </c>
      <c r="B2547" s="24" t="n">
        <v>4</v>
      </c>
      <c r="C2547" s="24" t="n">
        <v>16</v>
      </c>
      <c r="D2547" s="24" t="n">
        <v>2</v>
      </c>
      <c r="E2547" s="24" t="n">
        <v>7.28</v>
      </c>
      <c r="F2547" s="25">
        <f>IF($E2547="","",DATE(IF($A2547="",nominal_year,$A2547),$B2547,$C2547)+($D2547-IF(LEFT(hour_conv,1)="1",1,0))/24)</f>
        <v/>
      </c>
      <c r="G2547" s="26">
        <f>IF(F2547="","",INT(F2547))</f>
        <v/>
      </c>
      <c r="H2547">
        <f>IF(G2547="","",IF(AND(MONTH(G2547)*100+DAY(G2547)&gt;=season_lo,MONTH(G2547)*100+DAY(G2547)&lt;=season_hi),1,0))</f>
        <v/>
      </c>
      <c r="I2547">
        <f>IF(G2547="","",G2547-first_day+1)</f>
        <v/>
      </c>
      <c r="J2547" s="27">
        <f>IF(I2547="","",INDEX(Daily!$J$2:$J$421,I2547))</f>
        <v/>
      </c>
      <c r="K2547" s="27">
        <f>IF(J2547="","",J2547+cat_offset)</f>
        <v/>
      </c>
      <c r="L2547" s="27">
        <f>IF(J2547="","",MAX(0,E2547-J2547)^2)</f>
        <v/>
      </c>
      <c r="M2547" s="27">
        <f>IF(J2547="","",MAX(0,E2547-(J2547+twcdh_off))^2)</f>
        <v/>
      </c>
      <c r="N2547" s="27">
        <f>IF(E2547="","",MAX(0,E2547-swcdh_thr)^2)</f>
        <v/>
      </c>
      <c r="O2547">
        <f>IF(K2547="","",ROUND(E2547-K2547,0))</f>
        <v/>
      </c>
      <c r="P2547">
        <f>IF(O2547="","",IF(O2547&gt;=1,O2547,0))</f>
        <v/>
      </c>
      <c r="Q2547" s="27">
        <f>IF(E2547="","",MAX(0,E2547-22))</f>
        <v/>
      </c>
      <c r="R2547" s="27">
        <f>IF(H2547=1,E2547,"")</f>
        <v/>
      </c>
      <c r="S2547" s="27">
        <f>IF(AND(H2547=1,J2547&lt;&gt;""),E2547-J2547,"")</f>
        <v/>
      </c>
      <c r="T2547">
        <f>IF(G2547="","",MONTH(G2547))</f>
        <v/>
      </c>
    </row>
    <row r="2548">
      <c r="A2548" s="24" t="n">
        <v>2020</v>
      </c>
      <c r="B2548" s="24" t="n">
        <v>4</v>
      </c>
      <c r="C2548" s="24" t="n">
        <v>16</v>
      </c>
      <c r="D2548" s="24" t="n">
        <v>3</v>
      </c>
      <c r="E2548" s="24" t="n">
        <v>6.74</v>
      </c>
      <c r="F2548" s="25">
        <f>IF($E2548="","",DATE(IF($A2548="",nominal_year,$A2548),$B2548,$C2548)+($D2548-IF(LEFT(hour_conv,1)="1",1,0))/24)</f>
        <v/>
      </c>
      <c r="G2548" s="26">
        <f>IF(F2548="","",INT(F2548))</f>
        <v/>
      </c>
      <c r="H2548">
        <f>IF(G2548="","",IF(AND(MONTH(G2548)*100+DAY(G2548)&gt;=season_lo,MONTH(G2548)*100+DAY(G2548)&lt;=season_hi),1,0))</f>
        <v/>
      </c>
      <c r="I2548">
        <f>IF(G2548="","",G2548-first_day+1)</f>
        <v/>
      </c>
      <c r="J2548" s="27">
        <f>IF(I2548="","",INDEX(Daily!$J$2:$J$421,I2548))</f>
        <v/>
      </c>
      <c r="K2548" s="27">
        <f>IF(J2548="","",J2548+cat_offset)</f>
        <v/>
      </c>
      <c r="L2548" s="27">
        <f>IF(J2548="","",MAX(0,E2548-J2548)^2)</f>
        <v/>
      </c>
      <c r="M2548" s="27">
        <f>IF(J2548="","",MAX(0,E2548-(J2548+twcdh_off))^2)</f>
        <v/>
      </c>
      <c r="N2548" s="27">
        <f>IF(E2548="","",MAX(0,E2548-swcdh_thr)^2)</f>
        <v/>
      </c>
      <c r="O2548">
        <f>IF(K2548="","",ROUND(E2548-K2548,0))</f>
        <v/>
      </c>
      <c r="P2548">
        <f>IF(O2548="","",IF(O2548&gt;=1,O2548,0))</f>
        <v/>
      </c>
      <c r="Q2548" s="27">
        <f>IF(E2548="","",MAX(0,E2548-22))</f>
        <v/>
      </c>
      <c r="R2548" s="27">
        <f>IF(H2548=1,E2548,"")</f>
        <v/>
      </c>
      <c r="S2548" s="27">
        <f>IF(AND(H2548=1,J2548&lt;&gt;""),E2548-J2548,"")</f>
        <v/>
      </c>
      <c r="T2548">
        <f>IF(G2548="","",MONTH(G2548))</f>
        <v/>
      </c>
    </row>
    <row r="2549">
      <c r="A2549" s="24" t="n">
        <v>2020</v>
      </c>
      <c r="B2549" s="24" t="n">
        <v>4</v>
      </c>
      <c r="C2549" s="24" t="n">
        <v>16</v>
      </c>
      <c r="D2549" s="24" t="n">
        <v>4</v>
      </c>
      <c r="E2549" s="24" t="n">
        <v>5.98</v>
      </c>
      <c r="F2549" s="25">
        <f>IF($E2549="","",DATE(IF($A2549="",nominal_year,$A2549),$B2549,$C2549)+($D2549-IF(LEFT(hour_conv,1)="1",1,0))/24)</f>
        <v/>
      </c>
      <c r="G2549" s="26">
        <f>IF(F2549="","",INT(F2549))</f>
        <v/>
      </c>
      <c r="H2549">
        <f>IF(G2549="","",IF(AND(MONTH(G2549)*100+DAY(G2549)&gt;=season_lo,MONTH(G2549)*100+DAY(G2549)&lt;=season_hi),1,0))</f>
        <v/>
      </c>
      <c r="I2549">
        <f>IF(G2549="","",G2549-first_day+1)</f>
        <v/>
      </c>
      <c r="J2549" s="27">
        <f>IF(I2549="","",INDEX(Daily!$J$2:$J$421,I2549))</f>
        <v/>
      </c>
      <c r="K2549" s="27">
        <f>IF(J2549="","",J2549+cat_offset)</f>
        <v/>
      </c>
      <c r="L2549" s="27">
        <f>IF(J2549="","",MAX(0,E2549-J2549)^2)</f>
        <v/>
      </c>
      <c r="M2549" s="27">
        <f>IF(J2549="","",MAX(0,E2549-(J2549+twcdh_off))^2)</f>
        <v/>
      </c>
      <c r="N2549" s="27">
        <f>IF(E2549="","",MAX(0,E2549-swcdh_thr)^2)</f>
        <v/>
      </c>
      <c r="O2549">
        <f>IF(K2549="","",ROUND(E2549-K2549,0))</f>
        <v/>
      </c>
      <c r="P2549">
        <f>IF(O2549="","",IF(O2549&gt;=1,O2549,0))</f>
        <v/>
      </c>
      <c r="Q2549" s="27">
        <f>IF(E2549="","",MAX(0,E2549-22))</f>
        <v/>
      </c>
      <c r="R2549" s="27">
        <f>IF(H2549=1,E2549,"")</f>
        <v/>
      </c>
      <c r="S2549" s="27">
        <f>IF(AND(H2549=1,J2549&lt;&gt;""),E2549-J2549,"")</f>
        <v/>
      </c>
      <c r="T2549">
        <f>IF(G2549="","",MONTH(G2549))</f>
        <v/>
      </c>
    </row>
    <row r="2550">
      <c r="A2550" s="24" t="n">
        <v>2020</v>
      </c>
      <c r="B2550" s="24" t="n">
        <v>4</v>
      </c>
      <c r="C2550" s="24" t="n">
        <v>16</v>
      </c>
      <c r="D2550" s="24" t="n">
        <v>5</v>
      </c>
      <c r="E2550" s="24" t="n">
        <v>7.28</v>
      </c>
      <c r="F2550" s="25">
        <f>IF($E2550="","",DATE(IF($A2550="",nominal_year,$A2550),$B2550,$C2550)+($D2550-IF(LEFT(hour_conv,1)="1",1,0))/24)</f>
        <v/>
      </c>
      <c r="G2550" s="26">
        <f>IF(F2550="","",INT(F2550))</f>
        <v/>
      </c>
      <c r="H2550">
        <f>IF(G2550="","",IF(AND(MONTH(G2550)*100+DAY(G2550)&gt;=season_lo,MONTH(G2550)*100+DAY(G2550)&lt;=season_hi),1,0))</f>
        <v/>
      </c>
      <c r="I2550">
        <f>IF(G2550="","",G2550-first_day+1)</f>
        <v/>
      </c>
      <c r="J2550" s="27">
        <f>IF(I2550="","",INDEX(Daily!$J$2:$J$421,I2550))</f>
        <v/>
      </c>
      <c r="K2550" s="27">
        <f>IF(J2550="","",J2550+cat_offset)</f>
        <v/>
      </c>
      <c r="L2550" s="27">
        <f>IF(J2550="","",MAX(0,E2550-J2550)^2)</f>
        <v/>
      </c>
      <c r="M2550" s="27">
        <f>IF(J2550="","",MAX(0,E2550-(J2550+twcdh_off))^2)</f>
        <v/>
      </c>
      <c r="N2550" s="27">
        <f>IF(E2550="","",MAX(0,E2550-swcdh_thr)^2)</f>
        <v/>
      </c>
      <c r="O2550">
        <f>IF(K2550="","",ROUND(E2550-K2550,0))</f>
        <v/>
      </c>
      <c r="P2550">
        <f>IF(O2550="","",IF(O2550&gt;=1,O2550,0))</f>
        <v/>
      </c>
      <c r="Q2550" s="27">
        <f>IF(E2550="","",MAX(0,E2550-22))</f>
        <v/>
      </c>
      <c r="R2550" s="27">
        <f>IF(H2550=1,E2550,"")</f>
        <v/>
      </c>
      <c r="S2550" s="27">
        <f>IF(AND(H2550=1,J2550&lt;&gt;""),E2550-J2550,"")</f>
        <v/>
      </c>
      <c r="T2550">
        <f>IF(G2550="","",MONTH(G2550))</f>
        <v/>
      </c>
    </row>
    <row r="2551">
      <c r="A2551" s="24" t="n">
        <v>2020</v>
      </c>
      <c r="B2551" s="24" t="n">
        <v>4</v>
      </c>
      <c r="C2551" s="24" t="n">
        <v>16</v>
      </c>
      <c r="D2551" s="24" t="n">
        <v>6</v>
      </c>
      <c r="E2551" s="24" t="n">
        <v>6.92</v>
      </c>
      <c r="F2551" s="25">
        <f>IF($E2551="","",DATE(IF($A2551="",nominal_year,$A2551),$B2551,$C2551)+($D2551-IF(LEFT(hour_conv,1)="1",1,0))/24)</f>
        <v/>
      </c>
      <c r="G2551" s="26">
        <f>IF(F2551="","",INT(F2551))</f>
        <v/>
      </c>
      <c r="H2551">
        <f>IF(G2551="","",IF(AND(MONTH(G2551)*100+DAY(G2551)&gt;=season_lo,MONTH(G2551)*100+DAY(G2551)&lt;=season_hi),1,0))</f>
        <v/>
      </c>
      <c r="I2551">
        <f>IF(G2551="","",G2551-first_day+1)</f>
        <v/>
      </c>
      <c r="J2551" s="27">
        <f>IF(I2551="","",INDEX(Daily!$J$2:$J$421,I2551))</f>
        <v/>
      </c>
      <c r="K2551" s="27">
        <f>IF(J2551="","",J2551+cat_offset)</f>
        <v/>
      </c>
      <c r="L2551" s="27">
        <f>IF(J2551="","",MAX(0,E2551-J2551)^2)</f>
        <v/>
      </c>
      <c r="M2551" s="27">
        <f>IF(J2551="","",MAX(0,E2551-(J2551+twcdh_off))^2)</f>
        <v/>
      </c>
      <c r="N2551" s="27">
        <f>IF(E2551="","",MAX(0,E2551-swcdh_thr)^2)</f>
        <v/>
      </c>
      <c r="O2551">
        <f>IF(K2551="","",ROUND(E2551-K2551,0))</f>
        <v/>
      </c>
      <c r="P2551">
        <f>IF(O2551="","",IF(O2551&gt;=1,O2551,0))</f>
        <v/>
      </c>
      <c r="Q2551" s="27">
        <f>IF(E2551="","",MAX(0,E2551-22))</f>
        <v/>
      </c>
      <c r="R2551" s="27">
        <f>IF(H2551=1,E2551,"")</f>
        <v/>
      </c>
      <c r="S2551" s="27">
        <f>IF(AND(H2551=1,J2551&lt;&gt;""),E2551-J2551,"")</f>
        <v/>
      </c>
      <c r="T2551">
        <f>IF(G2551="","",MONTH(G2551))</f>
        <v/>
      </c>
    </row>
    <row r="2552">
      <c r="A2552" s="24" t="n">
        <v>2020</v>
      </c>
      <c r="B2552" s="24" t="n">
        <v>4</v>
      </c>
      <c r="C2552" s="24" t="n">
        <v>16</v>
      </c>
      <c r="D2552" s="24" t="n">
        <v>7</v>
      </c>
      <c r="E2552" s="24" t="n">
        <v>7.93</v>
      </c>
      <c r="F2552" s="25">
        <f>IF($E2552="","",DATE(IF($A2552="",nominal_year,$A2552),$B2552,$C2552)+($D2552-IF(LEFT(hour_conv,1)="1",1,0))/24)</f>
        <v/>
      </c>
      <c r="G2552" s="26">
        <f>IF(F2552="","",INT(F2552))</f>
        <v/>
      </c>
      <c r="H2552">
        <f>IF(G2552="","",IF(AND(MONTH(G2552)*100+DAY(G2552)&gt;=season_lo,MONTH(G2552)*100+DAY(G2552)&lt;=season_hi),1,0))</f>
        <v/>
      </c>
      <c r="I2552">
        <f>IF(G2552="","",G2552-first_day+1)</f>
        <v/>
      </c>
      <c r="J2552" s="27">
        <f>IF(I2552="","",INDEX(Daily!$J$2:$J$421,I2552))</f>
        <v/>
      </c>
      <c r="K2552" s="27">
        <f>IF(J2552="","",J2552+cat_offset)</f>
        <v/>
      </c>
      <c r="L2552" s="27">
        <f>IF(J2552="","",MAX(0,E2552-J2552)^2)</f>
        <v/>
      </c>
      <c r="M2552" s="27">
        <f>IF(J2552="","",MAX(0,E2552-(J2552+twcdh_off))^2)</f>
        <v/>
      </c>
      <c r="N2552" s="27">
        <f>IF(E2552="","",MAX(0,E2552-swcdh_thr)^2)</f>
        <v/>
      </c>
      <c r="O2552">
        <f>IF(K2552="","",ROUND(E2552-K2552,0))</f>
        <v/>
      </c>
      <c r="P2552">
        <f>IF(O2552="","",IF(O2552&gt;=1,O2552,0))</f>
        <v/>
      </c>
      <c r="Q2552" s="27">
        <f>IF(E2552="","",MAX(0,E2552-22))</f>
        <v/>
      </c>
      <c r="R2552" s="27">
        <f>IF(H2552=1,E2552,"")</f>
        <v/>
      </c>
      <c r="S2552" s="27">
        <f>IF(AND(H2552=1,J2552&lt;&gt;""),E2552-J2552,"")</f>
        <v/>
      </c>
      <c r="T2552">
        <f>IF(G2552="","",MONTH(G2552))</f>
        <v/>
      </c>
    </row>
    <row r="2553">
      <c r="A2553" s="24" t="n">
        <v>2020</v>
      </c>
      <c r="B2553" s="24" t="n">
        <v>4</v>
      </c>
      <c r="C2553" s="24" t="n">
        <v>16</v>
      </c>
      <c r="D2553" s="24" t="n">
        <v>8</v>
      </c>
      <c r="E2553" s="24" t="n">
        <v>8.85</v>
      </c>
      <c r="F2553" s="25">
        <f>IF($E2553="","",DATE(IF($A2553="",nominal_year,$A2553),$B2553,$C2553)+($D2553-IF(LEFT(hour_conv,1)="1",1,0))/24)</f>
        <v/>
      </c>
      <c r="G2553" s="26">
        <f>IF(F2553="","",INT(F2553))</f>
        <v/>
      </c>
      <c r="H2553">
        <f>IF(G2553="","",IF(AND(MONTH(G2553)*100+DAY(G2553)&gt;=season_lo,MONTH(G2553)*100+DAY(G2553)&lt;=season_hi),1,0))</f>
        <v/>
      </c>
      <c r="I2553">
        <f>IF(G2553="","",G2553-first_day+1)</f>
        <v/>
      </c>
      <c r="J2553" s="27">
        <f>IF(I2553="","",INDEX(Daily!$J$2:$J$421,I2553))</f>
        <v/>
      </c>
      <c r="K2553" s="27">
        <f>IF(J2553="","",J2553+cat_offset)</f>
        <v/>
      </c>
      <c r="L2553" s="27">
        <f>IF(J2553="","",MAX(0,E2553-J2553)^2)</f>
        <v/>
      </c>
      <c r="M2553" s="27">
        <f>IF(J2553="","",MAX(0,E2553-(J2553+twcdh_off))^2)</f>
        <v/>
      </c>
      <c r="N2553" s="27">
        <f>IF(E2553="","",MAX(0,E2553-swcdh_thr)^2)</f>
        <v/>
      </c>
      <c r="O2553">
        <f>IF(K2553="","",ROUND(E2553-K2553,0))</f>
        <v/>
      </c>
      <c r="P2553">
        <f>IF(O2553="","",IF(O2553&gt;=1,O2553,0))</f>
        <v/>
      </c>
      <c r="Q2553" s="27">
        <f>IF(E2553="","",MAX(0,E2553-22))</f>
        <v/>
      </c>
      <c r="R2553" s="27">
        <f>IF(H2553=1,E2553,"")</f>
        <v/>
      </c>
      <c r="S2553" s="27">
        <f>IF(AND(H2553=1,J2553&lt;&gt;""),E2553-J2553,"")</f>
        <v/>
      </c>
      <c r="T2553">
        <f>IF(G2553="","",MONTH(G2553))</f>
        <v/>
      </c>
    </row>
    <row r="2554">
      <c r="A2554" s="24" t="n">
        <v>2020</v>
      </c>
      <c r="B2554" s="24" t="n">
        <v>4</v>
      </c>
      <c r="C2554" s="24" t="n">
        <v>16</v>
      </c>
      <c r="D2554" s="24" t="n">
        <v>9</v>
      </c>
      <c r="E2554" s="24" t="n">
        <v>10.58</v>
      </c>
      <c r="F2554" s="25">
        <f>IF($E2554="","",DATE(IF($A2554="",nominal_year,$A2554),$B2554,$C2554)+($D2554-IF(LEFT(hour_conv,1)="1",1,0))/24)</f>
        <v/>
      </c>
      <c r="G2554" s="26">
        <f>IF(F2554="","",INT(F2554))</f>
        <v/>
      </c>
      <c r="H2554">
        <f>IF(G2554="","",IF(AND(MONTH(G2554)*100+DAY(G2554)&gt;=season_lo,MONTH(G2554)*100+DAY(G2554)&lt;=season_hi),1,0))</f>
        <v/>
      </c>
      <c r="I2554">
        <f>IF(G2554="","",G2554-first_day+1)</f>
        <v/>
      </c>
      <c r="J2554" s="27">
        <f>IF(I2554="","",INDEX(Daily!$J$2:$J$421,I2554))</f>
        <v/>
      </c>
      <c r="K2554" s="27">
        <f>IF(J2554="","",J2554+cat_offset)</f>
        <v/>
      </c>
      <c r="L2554" s="27">
        <f>IF(J2554="","",MAX(0,E2554-J2554)^2)</f>
        <v/>
      </c>
      <c r="M2554" s="27">
        <f>IF(J2554="","",MAX(0,E2554-(J2554+twcdh_off))^2)</f>
        <v/>
      </c>
      <c r="N2554" s="27">
        <f>IF(E2554="","",MAX(0,E2554-swcdh_thr)^2)</f>
        <v/>
      </c>
      <c r="O2554">
        <f>IF(K2554="","",ROUND(E2554-K2554,0))</f>
        <v/>
      </c>
      <c r="P2554">
        <f>IF(O2554="","",IF(O2554&gt;=1,O2554,0))</f>
        <v/>
      </c>
      <c r="Q2554" s="27">
        <f>IF(E2554="","",MAX(0,E2554-22))</f>
        <v/>
      </c>
      <c r="R2554" s="27">
        <f>IF(H2554=1,E2554,"")</f>
        <v/>
      </c>
      <c r="S2554" s="27">
        <f>IF(AND(H2554=1,J2554&lt;&gt;""),E2554-J2554,"")</f>
        <v/>
      </c>
      <c r="T2554">
        <f>IF(G2554="","",MONTH(G2554))</f>
        <v/>
      </c>
    </row>
    <row r="2555">
      <c r="A2555" s="24" t="n">
        <v>2020</v>
      </c>
      <c r="B2555" s="24" t="n">
        <v>4</v>
      </c>
      <c r="C2555" s="24" t="n">
        <v>16</v>
      </c>
      <c r="D2555" s="24" t="n">
        <v>10</v>
      </c>
      <c r="E2555" s="24" t="n">
        <v>11.49</v>
      </c>
      <c r="F2555" s="25">
        <f>IF($E2555="","",DATE(IF($A2555="",nominal_year,$A2555),$B2555,$C2555)+($D2555-IF(LEFT(hour_conv,1)="1",1,0))/24)</f>
        <v/>
      </c>
      <c r="G2555" s="26">
        <f>IF(F2555="","",INT(F2555))</f>
        <v/>
      </c>
      <c r="H2555">
        <f>IF(G2555="","",IF(AND(MONTH(G2555)*100+DAY(G2555)&gt;=season_lo,MONTH(G2555)*100+DAY(G2555)&lt;=season_hi),1,0))</f>
        <v/>
      </c>
      <c r="I2555">
        <f>IF(G2555="","",G2555-first_day+1)</f>
        <v/>
      </c>
      <c r="J2555" s="27">
        <f>IF(I2555="","",INDEX(Daily!$J$2:$J$421,I2555))</f>
        <v/>
      </c>
      <c r="K2555" s="27">
        <f>IF(J2555="","",J2555+cat_offset)</f>
        <v/>
      </c>
      <c r="L2555" s="27">
        <f>IF(J2555="","",MAX(0,E2555-J2555)^2)</f>
        <v/>
      </c>
      <c r="M2555" s="27">
        <f>IF(J2555="","",MAX(0,E2555-(J2555+twcdh_off))^2)</f>
        <v/>
      </c>
      <c r="N2555" s="27">
        <f>IF(E2555="","",MAX(0,E2555-swcdh_thr)^2)</f>
        <v/>
      </c>
      <c r="O2555">
        <f>IF(K2555="","",ROUND(E2555-K2555,0))</f>
        <v/>
      </c>
      <c r="P2555">
        <f>IF(O2555="","",IF(O2555&gt;=1,O2555,0))</f>
        <v/>
      </c>
      <c r="Q2555" s="27">
        <f>IF(E2555="","",MAX(0,E2555-22))</f>
        <v/>
      </c>
      <c r="R2555" s="27">
        <f>IF(H2555=1,E2555,"")</f>
        <v/>
      </c>
      <c r="S2555" s="27">
        <f>IF(AND(H2555=1,J2555&lt;&gt;""),E2555-J2555,"")</f>
        <v/>
      </c>
      <c r="T2555">
        <f>IF(G2555="","",MONTH(G2555))</f>
        <v/>
      </c>
    </row>
    <row r="2556">
      <c r="A2556" s="24" t="n">
        <v>2020</v>
      </c>
      <c r="B2556" s="24" t="n">
        <v>4</v>
      </c>
      <c r="C2556" s="24" t="n">
        <v>16</v>
      </c>
      <c r="D2556" s="24" t="n">
        <v>11</v>
      </c>
      <c r="E2556" s="24" t="n">
        <v>12.75</v>
      </c>
      <c r="F2556" s="25">
        <f>IF($E2556="","",DATE(IF($A2556="",nominal_year,$A2556),$B2556,$C2556)+($D2556-IF(LEFT(hour_conv,1)="1",1,0))/24)</f>
        <v/>
      </c>
      <c r="G2556" s="26">
        <f>IF(F2556="","",INT(F2556))</f>
        <v/>
      </c>
      <c r="H2556">
        <f>IF(G2556="","",IF(AND(MONTH(G2556)*100+DAY(G2556)&gt;=season_lo,MONTH(G2556)*100+DAY(G2556)&lt;=season_hi),1,0))</f>
        <v/>
      </c>
      <c r="I2556">
        <f>IF(G2556="","",G2556-first_day+1)</f>
        <v/>
      </c>
      <c r="J2556" s="27">
        <f>IF(I2556="","",INDEX(Daily!$J$2:$J$421,I2556))</f>
        <v/>
      </c>
      <c r="K2556" s="27">
        <f>IF(J2556="","",J2556+cat_offset)</f>
        <v/>
      </c>
      <c r="L2556" s="27">
        <f>IF(J2556="","",MAX(0,E2556-J2556)^2)</f>
        <v/>
      </c>
      <c r="M2556" s="27">
        <f>IF(J2556="","",MAX(0,E2556-(J2556+twcdh_off))^2)</f>
        <v/>
      </c>
      <c r="N2556" s="27">
        <f>IF(E2556="","",MAX(0,E2556-swcdh_thr)^2)</f>
        <v/>
      </c>
      <c r="O2556">
        <f>IF(K2556="","",ROUND(E2556-K2556,0))</f>
        <v/>
      </c>
      <c r="P2556">
        <f>IF(O2556="","",IF(O2556&gt;=1,O2556,0))</f>
        <v/>
      </c>
      <c r="Q2556" s="27">
        <f>IF(E2556="","",MAX(0,E2556-22))</f>
        <v/>
      </c>
      <c r="R2556" s="27">
        <f>IF(H2556=1,E2556,"")</f>
        <v/>
      </c>
      <c r="S2556" s="27">
        <f>IF(AND(H2556=1,J2556&lt;&gt;""),E2556-J2556,"")</f>
        <v/>
      </c>
      <c r="T2556">
        <f>IF(G2556="","",MONTH(G2556))</f>
        <v/>
      </c>
    </row>
    <row r="2557">
      <c r="A2557" s="24" t="n">
        <v>2020</v>
      </c>
      <c r="B2557" s="24" t="n">
        <v>4</v>
      </c>
      <c r="C2557" s="24" t="n">
        <v>16</v>
      </c>
      <c r="D2557" s="24" t="n">
        <v>12</v>
      </c>
      <c r="E2557" s="24" t="n">
        <v>13.22</v>
      </c>
      <c r="F2557" s="25">
        <f>IF($E2557="","",DATE(IF($A2557="",nominal_year,$A2557),$B2557,$C2557)+($D2557-IF(LEFT(hour_conv,1)="1",1,0))/24)</f>
        <v/>
      </c>
      <c r="G2557" s="26">
        <f>IF(F2557="","",INT(F2557))</f>
        <v/>
      </c>
      <c r="H2557">
        <f>IF(G2557="","",IF(AND(MONTH(G2557)*100+DAY(G2557)&gt;=season_lo,MONTH(G2557)*100+DAY(G2557)&lt;=season_hi),1,0))</f>
        <v/>
      </c>
      <c r="I2557">
        <f>IF(G2557="","",G2557-first_day+1)</f>
        <v/>
      </c>
      <c r="J2557" s="27">
        <f>IF(I2557="","",INDEX(Daily!$J$2:$J$421,I2557))</f>
        <v/>
      </c>
      <c r="K2557" s="27">
        <f>IF(J2557="","",J2557+cat_offset)</f>
        <v/>
      </c>
      <c r="L2557" s="27">
        <f>IF(J2557="","",MAX(0,E2557-J2557)^2)</f>
        <v/>
      </c>
      <c r="M2557" s="27">
        <f>IF(J2557="","",MAX(0,E2557-(J2557+twcdh_off))^2)</f>
        <v/>
      </c>
      <c r="N2557" s="27">
        <f>IF(E2557="","",MAX(0,E2557-swcdh_thr)^2)</f>
        <v/>
      </c>
      <c r="O2557">
        <f>IF(K2557="","",ROUND(E2557-K2557,0))</f>
        <v/>
      </c>
      <c r="P2557">
        <f>IF(O2557="","",IF(O2557&gt;=1,O2557,0))</f>
        <v/>
      </c>
      <c r="Q2557" s="27">
        <f>IF(E2557="","",MAX(0,E2557-22))</f>
        <v/>
      </c>
      <c r="R2557" s="27">
        <f>IF(H2557=1,E2557,"")</f>
        <v/>
      </c>
      <c r="S2557" s="27">
        <f>IF(AND(H2557=1,J2557&lt;&gt;""),E2557-J2557,"")</f>
        <v/>
      </c>
      <c r="T2557">
        <f>IF(G2557="","",MONTH(G2557))</f>
        <v/>
      </c>
    </row>
    <row r="2558">
      <c r="A2558" s="24" t="n">
        <v>2020</v>
      </c>
      <c r="B2558" s="24" t="n">
        <v>4</v>
      </c>
      <c r="C2558" s="24" t="n">
        <v>16</v>
      </c>
      <c r="D2558" s="24" t="n">
        <v>13</v>
      </c>
      <c r="E2558" s="24" t="n">
        <v>14.84</v>
      </c>
      <c r="F2558" s="25">
        <f>IF($E2558="","",DATE(IF($A2558="",nominal_year,$A2558),$B2558,$C2558)+($D2558-IF(LEFT(hour_conv,1)="1",1,0))/24)</f>
        <v/>
      </c>
      <c r="G2558" s="26">
        <f>IF(F2558="","",INT(F2558))</f>
        <v/>
      </c>
      <c r="H2558">
        <f>IF(G2558="","",IF(AND(MONTH(G2558)*100+DAY(G2558)&gt;=season_lo,MONTH(G2558)*100+DAY(G2558)&lt;=season_hi),1,0))</f>
        <v/>
      </c>
      <c r="I2558">
        <f>IF(G2558="","",G2558-first_day+1)</f>
        <v/>
      </c>
      <c r="J2558" s="27">
        <f>IF(I2558="","",INDEX(Daily!$J$2:$J$421,I2558))</f>
        <v/>
      </c>
      <c r="K2558" s="27">
        <f>IF(J2558="","",J2558+cat_offset)</f>
        <v/>
      </c>
      <c r="L2558" s="27">
        <f>IF(J2558="","",MAX(0,E2558-J2558)^2)</f>
        <v/>
      </c>
      <c r="M2558" s="27">
        <f>IF(J2558="","",MAX(0,E2558-(J2558+twcdh_off))^2)</f>
        <v/>
      </c>
      <c r="N2558" s="27">
        <f>IF(E2558="","",MAX(0,E2558-swcdh_thr)^2)</f>
        <v/>
      </c>
      <c r="O2558">
        <f>IF(K2558="","",ROUND(E2558-K2558,0))</f>
        <v/>
      </c>
      <c r="P2558">
        <f>IF(O2558="","",IF(O2558&gt;=1,O2558,0))</f>
        <v/>
      </c>
      <c r="Q2558" s="27">
        <f>IF(E2558="","",MAX(0,E2558-22))</f>
        <v/>
      </c>
      <c r="R2558" s="27">
        <f>IF(H2558=1,E2558,"")</f>
        <v/>
      </c>
      <c r="S2558" s="27">
        <f>IF(AND(H2558=1,J2558&lt;&gt;""),E2558-J2558,"")</f>
        <v/>
      </c>
      <c r="T2558">
        <f>IF(G2558="","",MONTH(G2558))</f>
        <v/>
      </c>
    </row>
    <row r="2559">
      <c r="A2559" s="24" t="n">
        <v>2020</v>
      </c>
      <c r="B2559" s="24" t="n">
        <v>4</v>
      </c>
      <c r="C2559" s="24" t="n">
        <v>16</v>
      </c>
      <c r="D2559" s="24" t="n">
        <v>14</v>
      </c>
      <c r="E2559" s="24" t="n">
        <v>15.04</v>
      </c>
      <c r="F2559" s="25">
        <f>IF($E2559="","",DATE(IF($A2559="",nominal_year,$A2559),$B2559,$C2559)+($D2559-IF(LEFT(hour_conv,1)="1",1,0))/24)</f>
        <v/>
      </c>
      <c r="G2559" s="26">
        <f>IF(F2559="","",INT(F2559))</f>
        <v/>
      </c>
      <c r="H2559">
        <f>IF(G2559="","",IF(AND(MONTH(G2559)*100+DAY(G2559)&gt;=season_lo,MONTH(G2559)*100+DAY(G2559)&lt;=season_hi),1,0))</f>
        <v/>
      </c>
      <c r="I2559">
        <f>IF(G2559="","",G2559-first_day+1)</f>
        <v/>
      </c>
      <c r="J2559" s="27">
        <f>IF(I2559="","",INDEX(Daily!$J$2:$J$421,I2559))</f>
        <v/>
      </c>
      <c r="K2559" s="27">
        <f>IF(J2559="","",J2559+cat_offset)</f>
        <v/>
      </c>
      <c r="L2559" s="27">
        <f>IF(J2559="","",MAX(0,E2559-J2559)^2)</f>
        <v/>
      </c>
      <c r="M2559" s="27">
        <f>IF(J2559="","",MAX(0,E2559-(J2559+twcdh_off))^2)</f>
        <v/>
      </c>
      <c r="N2559" s="27">
        <f>IF(E2559="","",MAX(0,E2559-swcdh_thr)^2)</f>
        <v/>
      </c>
      <c r="O2559">
        <f>IF(K2559="","",ROUND(E2559-K2559,0))</f>
        <v/>
      </c>
      <c r="P2559">
        <f>IF(O2559="","",IF(O2559&gt;=1,O2559,0))</f>
        <v/>
      </c>
      <c r="Q2559" s="27">
        <f>IF(E2559="","",MAX(0,E2559-22))</f>
        <v/>
      </c>
      <c r="R2559" s="27">
        <f>IF(H2559=1,E2559,"")</f>
        <v/>
      </c>
      <c r="S2559" s="27">
        <f>IF(AND(H2559=1,J2559&lt;&gt;""),E2559-J2559,"")</f>
        <v/>
      </c>
      <c r="T2559">
        <f>IF(G2559="","",MONTH(G2559))</f>
        <v/>
      </c>
    </row>
    <row r="2560">
      <c r="A2560" s="24" t="n">
        <v>2020</v>
      </c>
      <c r="B2560" s="24" t="n">
        <v>4</v>
      </c>
      <c r="C2560" s="24" t="n">
        <v>16</v>
      </c>
      <c r="D2560" s="24" t="n">
        <v>15</v>
      </c>
      <c r="E2560" s="24" t="n">
        <v>16.24</v>
      </c>
      <c r="F2560" s="25">
        <f>IF($E2560="","",DATE(IF($A2560="",nominal_year,$A2560),$B2560,$C2560)+($D2560-IF(LEFT(hour_conv,1)="1",1,0))/24)</f>
        <v/>
      </c>
      <c r="G2560" s="26">
        <f>IF(F2560="","",INT(F2560))</f>
        <v/>
      </c>
      <c r="H2560">
        <f>IF(G2560="","",IF(AND(MONTH(G2560)*100+DAY(G2560)&gt;=season_lo,MONTH(G2560)*100+DAY(G2560)&lt;=season_hi),1,0))</f>
        <v/>
      </c>
      <c r="I2560">
        <f>IF(G2560="","",G2560-first_day+1)</f>
        <v/>
      </c>
      <c r="J2560" s="27">
        <f>IF(I2560="","",INDEX(Daily!$J$2:$J$421,I2560))</f>
        <v/>
      </c>
      <c r="K2560" s="27">
        <f>IF(J2560="","",J2560+cat_offset)</f>
        <v/>
      </c>
      <c r="L2560" s="27">
        <f>IF(J2560="","",MAX(0,E2560-J2560)^2)</f>
        <v/>
      </c>
      <c r="M2560" s="27">
        <f>IF(J2560="","",MAX(0,E2560-(J2560+twcdh_off))^2)</f>
        <v/>
      </c>
      <c r="N2560" s="27">
        <f>IF(E2560="","",MAX(0,E2560-swcdh_thr)^2)</f>
        <v/>
      </c>
      <c r="O2560">
        <f>IF(K2560="","",ROUND(E2560-K2560,0))</f>
        <v/>
      </c>
      <c r="P2560">
        <f>IF(O2560="","",IF(O2560&gt;=1,O2560,0))</f>
        <v/>
      </c>
      <c r="Q2560" s="27">
        <f>IF(E2560="","",MAX(0,E2560-22))</f>
        <v/>
      </c>
      <c r="R2560" s="27">
        <f>IF(H2560=1,E2560,"")</f>
        <v/>
      </c>
      <c r="S2560" s="27">
        <f>IF(AND(H2560=1,J2560&lt;&gt;""),E2560-J2560,"")</f>
        <v/>
      </c>
      <c r="T2560">
        <f>IF(G2560="","",MONTH(G2560))</f>
        <v/>
      </c>
    </row>
    <row r="2561">
      <c r="A2561" s="24" t="n">
        <v>2020</v>
      </c>
      <c r="B2561" s="24" t="n">
        <v>4</v>
      </c>
      <c r="C2561" s="24" t="n">
        <v>16</v>
      </c>
      <c r="D2561" s="24" t="n">
        <v>16</v>
      </c>
      <c r="E2561" s="24" t="n">
        <v>16.43</v>
      </c>
      <c r="F2561" s="25">
        <f>IF($E2561="","",DATE(IF($A2561="",nominal_year,$A2561),$B2561,$C2561)+($D2561-IF(LEFT(hour_conv,1)="1",1,0))/24)</f>
        <v/>
      </c>
      <c r="G2561" s="26">
        <f>IF(F2561="","",INT(F2561))</f>
        <v/>
      </c>
      <c r="H2561">
        <f>IF(G2561="","",IF(AND(MONTH(G2561)*100+DAY(G2561)&gt;=season_lo,MONTH(G2561)*100+DAY(G2561)&lt;=season_hi),1,0))</f>
        <v/>
      </c>
      <c r="I2561">
        <f>IF(G2561="","",G2561-first_day+1)</f>
        <v/>
      </c>
      <c r="J2561" s="27">
        <f>IF(I2561="","",INDEX(Daily!$J$2:$J$421,I2561))</f>
        <v/>
      </c>
      <c r="K2561" s="27">
        <f>IF(J2561="","",J2561+cat_offset)</f>
        <v/>
      </c>
      <c r="L2561" s="27">
        <f>IF(J2561="","",MAX(0,E2561-J2561)^2)</f>
        <v/>
      </c>
      <c r="M2561" s="27">
        <f>IF(J2561="","",MAX(0,E2561-(J2561+twcdh_off))^2)</f>
        <v/>
      </c>
      <c r="N2561" s="27">
        <f>IF(E2561="","",MAX(0,E2561-swcdh_thr)^2)</f>
        <v/>
      </c>
      <c r="O2561">
        <f>IF(K2561="","",ROUND(E2561-K2561,0))</f>
        <v/>
      </c>
      <c r="P2561">
        <f>IF(O2561="","",IF(O2561&gt;=1,O2561,0))</f>
        <v/>
      </c>
      <c r="Q2561" s="27">
        <f>IF(E2561="","",MAX(0,E2561-22))</f>
        <v/>
      </c>
      <c r="R2561" s="27">
        <f>IF(H2561=1,E2561,"")</f>
        <v/>
      </c>
      <c r="S2561" s="27">
        <f>IF(AND(H2561=1,J2561&lt;&gt;""),E2561-J2561,"")</f>
        <v/>
      </c>
      <c r="T2561">
        <f>IF(G2561="","",MONTH(G2561))</f>
        <v/>
      </c>
    </row>
    <row r="2562">
      <c r="A2562" s="24" t="n">
        <v>2020</v>
      </c>
      <c r="B2562" s="24" t="n">
        <v>4</v>
      </c>
      <c r="C2562" s="24" t="n">
        <v>16</v>
      </c>
      <c r="D2562" s="24" t="n">
        <v>17</v>
      </c>
      <c r="E2562" s="24" t="n">
        <v>16.12</v>
      </c>
      <c r="F2562" s="25">
        <f>IF($E2562="","",DATE(IF($A2562="",nominal_year,$A2562),$B2562,$C2562)+($D2562-IF(LEFT(hour_conv,1)="1",1,0))/24)</f>
        <v/>
      </c>
      <c r="G2562" s="26">
        <f>IF(F2562="","",INT(F2562))</f>
        <v/>
      </c>
      <c r="H2562">
        <f>IF(G2562="","",IF(AND(MONTH(G2562)*100+DAY(G2562)&gt;=season_lo,MONTH(G2562)*100+DAY(G2562)&lt;=season_hi),1,0))</f>
        <v/>
      </c>
      <c r="I2562">
        <f>IF(G2562="","",G2562-first_day+1)</f>
        <v/>
      </c>
      <c r="J2562" s="27">
        <f>IF(I2562="","",INDEX(Daily!$J$2:$J$421,I2562))</f>
        <v/>
      </c>
      <c r="K2562" s="27">
        <f>IF(J2562="","",J2562+cat_offset)</f>
        <v/>
      </c>
      <c r="L2562" s="27">
        <f>IF(J2562="","",MAX(0,E2562-J2562)^2)</f>
        <v/>
      </c>
      <c r="M2562" s="27">
        <f>IF(J2562="","",MAX(0,E2562-(J2562+twcdh_off))^2)</f>
        <v/>
      </c>
      <c r="N2562" s="27">
        <f>IF(E2562="","",MAX(0,E2562-swcdh_thr)^2)</f>
        <v/>
      </c>
      <c r="O2562">
        <f>IF(K2562="","",ROUND(E2562-K2562,0))</f>
        <v/>
      </c>
      <c r="P2562">
        <f>IF(O2562="","",IF(O2562&gt;=1,O2562,0))</f>
        <v/>
      </c>
      <c r="Q2562" s="27">
        <f>IF(E2562="","",MAX(0,E2562-22))</f>
        <v/>
      </c>
      <c r="R2562" s="27">
        <f>IF(H2562=1,E2562,"")</f>
        <v/>
      </c>
      <c r="S2562" s="27">
        <f>IF(AND(H2562=1,J2562&lt;&gt;""),E2562-J2562,"")</f>
        <v/>
      </c>
      <c r="T2562">
        <f>IF(G2562="","",MONTH(G2562))</f>
        <v/>
      </c>
    </row>
    <row r="2563">
      <c r="A2563" s="24" t="n">
        <v>2020</v>
      </c>
      <c r="B2563" s="24" t="n">
        <v>4</v>
      </c>
      <c r="C2563" s="24" t="n">
        <v>16</v>
      </c>
      <c r="D2563" s="24" t="n">
        <v>18</v>
      </c>
      <c r="E2563" s="24" t="n">
        <v>16.47</v>
      </c>
      <c r="F2563" s="25">
        <f>IF($E2563="","",DATE(IF($A2563="",nominal_year,$A2563),$B2563,$C2563)+($D2563-IF(LEFT(hour_conv,1)="1",1,0))/24)</f>
        <v/>
      </c>
      <c r="G2563" s="26">
        <f>IF(F2563="","",INT(F2563))</f>
        <v/>
      </c>
      <c r="H2563">
        <f>IF(G2563="","",IF(AND(MONTH(G2563)*100+DAY(G2563)&gt;=season_lo,MONTH(G2563)*100+DAY(G2563)&lt;=season_hi),1,0))</f>
        <v/>
      </c>
      <c r="I2563">
        <f>IF(G2563="","",G2563-first_day+1)</f>
        <v/>
      </c>
      <c r="J2563" s="27">
        <f>IF(I2563="","",INDEX(Daily!$J$2:$J$421,I2563))</f>
        <v/>
      </c>
      <c r="K2563" s="27">
        <f>IF(J2563="","",J2563+cat_offset)</f>
        <v/>
      </c>
      <c r="L2563" s="27">
        <f>IF(J2563="","",MAX(0,E2563-J2563)^2)</f>
        <v/>
      </c>
      <c r="M2563" s="27">
        <f>IF(J2563="","",MAX(0,E2563-(J2563+twcdh_off))^2)</f>
        <v/>
      </c>
      <c r="N2563" s="27">
        <f>IF(E2563="","",MAX(0,E2563-swcdh_thr)^2)</f>
        <v/>
      </c>
      <c r="O2563">
        <f>IF(K2563="","",ROUND(E2563-K2563,0))</f>
        <v/>
      </c>
      <c r="P2563">
        <f>IF(O2563="","",IF(O2563&gt;=1,O2563,0))</f>
        <v/>
      </c>
      <c r="Q2563" s="27">
        <f>IF(E2563="","",MAX(0,E2563-22))</f>
        <v/>
      </c>
      <c r="R2563" s="27">
        <f>IF(H2563=1,E2563,"")</f>
        <v/>
      </c>
      <c r="S2563" s="27">
        <f>IF(AND(H2563=1,J2563&lt;&gt;""),E2563-J2563,"")</f>
        <v/>
      </c>
      <c r="T2563">
        <f>IF(G2563="","",MONTH(G2563))</f>
        <v/>
      </c>
    </row>
    <row r="2564">
      <c r="A2564" s="24" t="n">
        <v>2020</v>
      </c>
      <c r="B2564" s="24" t="n">
        <v>4</v>
      </c>
      <c r="C2564" s="24" t="n">
        <v>16</v>
      </c>
      <c r="D2564" s="24" t="n">
        <v>19</v>
      </c>
      <c r="E2564" s="24" t="n">
        <v>15.12</v>
      </c>
      <c r="F2564" s="25">
        <f>IF($E2564="","",DATE(IF($A2564="",nominal_year,$A2564),$B2564,$C2564)+($D2564-IF(LEFT(hour_conv,1)="1",1,0))/24)</f>
        <v/>
      </c>
      <c r="G2564" s="26">
        <f>IF(F2564="","",INT(F2564))</f>
        <v/>
      </c>
      <c r="H2564">
        <f>IF(G2564="","",IF(AND(MONTH(G2564)*100+DAY(G2564)&gt;=season_lo,MONTH(G2564)*100+DAY(G2564)&lt;=season_hi),1,0))</f>
        <v/>
      </c>
      <c r="I2564">
        <f>IF(G2564="","",G2564-first_day+1)</f>
        <v/>
      </c>
      <c r="J2564" s="27">
        <f>IF(I2564="","",INDEX(Daily!$J$2:$J$421,I2564))</f>
        <v/>
      </c>
      <c r="K2564" s="27">
        <f>IF(J2564="","",J2564+cat_offset)</f>
        <v/>
      </c>
      <c r="L2564" s="27">
        <f>IF(J2564="","",MAX(0,E2564-J2564)^2)</f>
        <v/>
      </c>
      <c r="M2564" s="27">
        <f>IF(J2564="","",MAX(0,E2564-(J2564+twcdh_off))^2)</f>
        <v/>
      </c>
      <c r="N2564" s="27">
        <f>IF(E2564="","",MAX(0,E2564-swcdh_thr)^2)</f>
        <v/>
      </c>
      <c r="O2564">
        <f>IF(K2564="","",ROUND(E2564-K2564,0))</f>
        <v/>
      </c>
      <c r="P2564">
        <f>IF(O2564="","",IF(O2564&gt;=1,O2564,0))</f>
        <v/>
      </c>
      <c r="Q2564" s="27">
        <f>IF(E2564="","",MAX(0,E2564-22))</f>
        <v/>
      </c>
      <c r="R2564" s="27">
        <f>IF(H2564=1,E2564,"")</f>
        <v/>
      </c>
      <c r="S2564" s="27">
        <f>IF(AND(H2564=1,J2564&lt;&gt;""),E2564-J2564,"")</f>
        <v/>
      </c>
      <c r="T2564">
        <f>IF(G2564="","",MONTH(G2564))</f>
        <v/>
      </c>
    </row>
    <row r="2565">
      <c r="A2565" s="24" t="n">
        <v>2020</v>
      </c>
      <c r="B2565" s="24" t="n">
        <v>4</v>
      </c>
      <c r="C2565" s="24" t="n">
        <v>16</v>
      </c>
      <c r="D2565" s="24" t="n">
        <v>20</v>
      </c>
      <c r="E2565" s="24" t="n">
        <v>14.17</v>
      </c>
      <c r="F2565" s="25">
        <f>IF($E2565="","",DATE(IF($A2565="",nominal_year,$A2565),$B2565,$C2565)+($D2565-IF(LEFT(hour_conv,1)="1",1,0))/24)</f>
        <v/>
      </c>
      <c r="G2565" s="26">
        <f>IF(F2565="","",INT(F2565))</f>
        <v/>
      </c>
      <c r="H2565">
        <f>IF(G2565="","",IF(AND(MONTH(G2565)*100+DAY(G2565)&gt;=season_lo,MONTH(G2565)*100+DAY(G2565)&lt;=season_hi),1,0))</f>
        <v/>
      </c>
      <c r="I2565">
        <f>IF(G2565="","",G2565-first_day+1)</f>
        <v/>
      </c>
      <c r="J2565" s="27">
        <f>IF(I2565="","",INDEX(Daily!$J$2:$J$421,I2565))</f>
        <v/>
      </c>
      <c r="K2565" s="27">
        <f>IF(J2565="","",J2565+cat_offset)</f>
        <v/>
      </c>
      <c r="L2565" s="27">
        <f>IF(J2565="","",MAX(0,E2565-J2565)^2)</f>
        <v/>
      </c>
      <c r="M2565" s="27">
        <f>IF(J2565="","",MAX(0,E2565-(J2565+twcdh_off))^2)</f>
        <v/>
      </c>
      <c r="N2565" s="27">
        <f>IF(E2565="","",MAX(0,E2565-swcdh_thr)^2)</f>
        <v/>
      </c>
      <c r="O2565">
        <f>IF(K2565="","",ROUND(E2565-K2565,0))</f>
        <v/>
      </c>
      <c r="P2565">
        <f>IF(O2565="","",IF(O2565&gt;=1,O2565,0))</f>
        <v/>
      </c>
      <c r="Q2565" s="27">
        <f>IF(E2565="","",MAX(0,E2565-22))</f>
        <v/>
      </c>
      <c r="R2565" s="27">
        <f>IF(H2565=1,E2565,"")</f>
        <v/>
      </c>
      <c r="S2565" s="27">
        <f>IF(AND(H2565=1,J2565&lt;&gt;""),E2565-J2565,"")</f>
        <v/>
      </c>
      <c r="T2565">
        <f>IF(G2565="","",MONTH(G2565))</f>
        <v/>
      </c>
    </row>
    <row r="2566">
      <c r="A2566" s="24" t="n">
        <v>2020</v>
      </c>
      <c r="B2566" s="24" t="n">
        <v>4</v>
      </c>
      <c r="C2566" s="24" t="n">
        <v>16</v>
      </c>
      <c r="D2566" s="24" t="n">
        <v>21</v>
      </c>
      <c r="E2566" s="24" t="n">
        <v>12.86</v>
      </c>
      <c r="F2566" s="25">
        <f>IF($E2566="","",DATE(IF($A2566="",nominal_year,$A2566),$B2566,$C2566)+($D2566-IF(LEFT(hour_conv,1)="1",1,0))/24)</f>
        <v/>
      </c>
      <c r="G2566" s="26">
        <f>IF(F2566="","",INT(F2566))</f>
        <v/>
      </c>
      <c r="H2566">
        <f>IF(G2566="","",IF(AND(MONTH(G2566)*100+DAY(G2566)&gt;=season_lo,MONTH(G2566)*100+DAY(G2566)&lt;=season_hi),1,0))</f>
        <v/>
      </c>
      <c r="I2566">
        <f>IF(G2566="","",G2566-first_day+1)</f>
        <v/>
      </c>
      <c r="J2566" s="27">
        <f>IF(I2566="","",INDEX(Daily!$J$2:$J$421,I2566))</f>
        <v/>
      </c>
      <c r="K2566" s="27">
        <f>IF(J2566="","",J2566+cat_offset)</f>
        <v/>
      </c>
      <c r="L2566" s="27">
        <f>IF(J2566="","",MAX(0,E2566-J2566)^2)</f>
        <v/>
      </c>
      <c r="M2566" s="27">
        <f>IF(J2566="","",MAX(0,E2566-(J2566+twcdh_off))^2)</f>
        <v/>
      </c>
      <c r="N2566" s="27">
        <f>IF(E2566="","",MAX(0,E2566-swcdh_thr)^2)</f>
        <v/>
      </c>
      <c r="O2566">
        <f>IF(K2566="","",ROUND(E2566-K2566,0))</f>
        <v/>
      </c>
      <c r="P2566">
        <f>IF(O2566="","",IF(O2566&gt;=1,O2566,0))</f>
        <v/>
      </c>
      <c r="Q2566" s="27">
        <f>IF(E2566="","",MAX(0,E2566-22))</f>
        <v/>
      </c>
      <c r="R2566" s="27">
        <f>IF(H2566=1,E2566,"")</f>
        <v/>
      </c>
      <c r="S2566" s="27">
        <f>IF(AND(H2566=1,J2566&lt;&gt;""),E2566-J2566,"")</f>
        <v/>
      </c>
      <c r="T2566">
        <f>IF(G2566="","",MONTH(G2566))</f>
        <v/>
      </c>
    </row>
    <row r="2567">
      <c r="A2567" s="24" t="n">
        <v>2020</v>
      </c>
      <c r="B2567" s="24" t="n">
        <v>4</v>
      </c>
      <c r="C2567" s="24" t="n">
        <v>16</v>
      </c>
      <c r="D2567" s="24" t="n">
        <v>22</v>
      </c>
      <c r="E2567" s="24" t="n">
        <v>11.5</v>
      </c>
      <c r="F2567" s="25">
        <f>IF($E2567="","",DATE(IF($A2567="",nominal_year,$A2567),$B2567,$C2567)+($D2567-IF(LEFT(hour_conv,1)="1",1,0))/24)</f>
        <v/>
      </c>
      <c r="G2567" s="26">
        <f>IF(F2567="","",INT(F2567))</f>
        <v/>
      </c>
      <c r="H2567">
        <f>IF(G2567="","",IF(AND(MONTH(G2567)*100+DAY(G2567)&gt;=season_lo,MONTH(G2567)*100+DAY(G2567)&lt;=season_hi),1,0))</f>
        <v/>
      </c>
      <c r="I2567">
        <f>IF(G2567="","",G2567-first_day+1)</f>
        <v/>
      </c>
      <c r="J2567" s="27">
        <f>IF(I2567="","",INDEX(Daily!$J$2:$J$421,I2567))</f>
        <v/>
      </c>
      <c r="K2567" s="27">
        <f>IF(J2567="","",J2567+cat_offset)</f>
        <v/>
      </c>
      <c r="L2567" s="27">
        <f>IF(J2567="","",MAX(0,E2567-J2567)^2)</f>
        <v/>
      </c>
      <c r="M2567" s="27">
        <f>IF(J2567="","",MAX(0,E2567-(J2567+twcdh_off))^2)</f>
        <v/>
      </c>
      <c r="N2567" s="27">
        <f>IF(E2567="","",MAX(0,E2567-swcdh_thr)^2)</f>
        <v/>
      </c>
      <c r="O2567">
        <f>IF(K2567="","",ROUND(E2567-K2567,0))</f>
        <v/>
      </c>
      <c r="P2567">
        <f>IF(O2567="","",IF(O2567&gt;=1,O2567,0))</f>
        <v/>
      </c>
      <c r="Q2567" s="27">
        <f>IF(E2567="","",MAX(0,E2567-22))</f>
        <v/>
      </c>
      <c r="R2567" s="27">
        <f>IF(H2567=1,E2567,"")</f>
        <v/>
      </c>
      <c r="S2567" s="27">
        <f>IF(AND(H2567=1,J2567&lt;&gt;""),E2567-J2567,"")</f>
        <v/>
      </c>
      <c r="T2567">
        <f>IF(G2567="","",MONTH(G2567))</f>
        <v/>
      </c>
    </row>
    <row r="2568">
      <c r="A2568" s="24" t="n">
        <v>2020</v>
      </c>
      <c r="B2568" s="24" t="n">
        <v>4</v>
      </c>
      <c r="C2568" s="24" t="n">
        <v>16</v>
      </c>
      <c r="D2568" s="24" t="n">
        <v>23</v>
      </c>
      <c r="E2568" s="24" t="n">
        <v>10.74</v>
      </c>
      <c r="F2568" s="25">
        <f>IF($E2568="","",DATE(IF($A2568="",nominal_year,$A2568),$B2568,$C2568)+($D2568-IF(LEFT(hour_conv,1)="1",1,0))/24)</f>
        <v/>
      </c>
      <c r="G2568" s="26">
        <f>IF(F2568="","",INT(F2568))</f>
        <v/>
      </c>
      <c r="H2568">
        <f>IF(G2568="","",IF(AND(MONTH(G2568)*100+DAY(G2568)&gt;=season_lo,MONTH(G2568)*100+DAY(G2568)&lt;=season_hi),1,0))</f>
        <v/>
      </c>
      <c r="I2568">
        <f>IF(G2568="","",G2568-first_day+1)</f>
        <v/>
      </c>
      <c r="J2568" s="27">
        <f>IF(I2568="","",INDEX(Daily!$J$2:$J$421,I2568))</f>
        <v/>
      </c>
      <c r="K2568" s="27">
        <f>IF(J2568="","",J2568+cat_offset)</f>
        <v/>
      </c>
      <c r="L2568" s="27">
        <f>IF(J2568="","",MAX(0,E2568-J2568)^2)</f>
        <v/>
      </c>
      <c r="M2568" s="27">
        <f>IF(J2568="","",MAX(0,E2568-(J2568+twcdh_off))^2)</f>
        <v/>
      </c>
      <c r="N2568" s="27">
        <f>IF(E2568="","",MAX(0,E2568-swcdh_thr)^2)</f>
        <v/>
      </c>
      <c r="O2568">
        <f>IF(K2568="","",ROUND(E2568-K2568,0))</f>
        <v/>
      </c>
      <c r="P2568">
        <f>IF(O2568="","",IF(O2568&gt;=1,O2568,0))</f>
        <v/>
      </c>
      <c r="Q2568" s="27">
        <f>IF(E2568="","",MAX(0,E2568-22))</f>
        <v/>
      </c>
      <c r="R2568" s="27">
        <f>IF(H2568=1,E2568,"")</f>
        <v/>
      </c>
      <c r="S2568" s="27">
        <f>IF(AND(H2568=1,J2568&lt;&gt;""),E2568-J2568,"")</f>
        <v/>
      </c>
      <c r="T2568">
        <f>IF(G2568="","",MONTH(G2568))</f>
        <v/>
      </c>
    </row>
    <row r="2569">
      <c r="A2569" s="24" t="n">
        <v>2020</v>
      </c>
      <c r="B2569" s="24" t="n">
        <v>4</v>
      </c>
      <c r="C2569" s="24" t="n">
        <v>16</v>
      </c>
      <c r="D2569" s="24" t="n">
        <v>24</v>
      </c>
      <c r="E2569" s="24" t="n">
        <v>9.66</v>
      </c>
      <c r="F2569" s="25">
        <f>IF($E2569="","",DATE(IF($A2569="",nominal_year,$A2569),$B2569,$C2569)+($D2569-IF(LEFT(hour_conv,1)="1",1,0))/24)</f>
        <v/>
      </c>
      <c r="G2569" s="26">
        <f>IF(F2569="","",INT(F2569))</f>
        <v/>
      </c>
      <c r="H2569">
        <f>IF(G2569="","",IF(AND(MONTH(G2569)*100+DAY(G2569)&gt;=season_lo,MONTH(G2569)*100+DAY(G2569)&lt;=season_hi),1,0))</f>
        <v/>
      </c>
      <c r="I2569">
        <f>IF(G2569="","",G2569-first_day+1)</f>
        <v/>
      </c>
      <c r="J2569" s="27">
        <f>IF(I2569="","",INDEX(Daily!$J$2:$J$421,I2569))</f>
        <v/>
      </c>
      <c r="K2569" s="27">
        <f>IF(J2569="","",J2569+cat_offset)</f>
        <v/>
      </c>
      <c r="L2569" s="27">
        <f>IF(J2569="","",MAX(0,E2569-J2569)^2)</f>
        <v/>
      </c>
      <c r="M2569" s="27">
        <f>IF(J2569="","",MAX(0,E2569-(J2569+twcdh_off))^2)</f>
        <v/>
      </c>
      <c r="N2569" s="27">
        <f>IF(E2569="","",MAX(0,E2569-swcdh_thr)^2)</f>
        <v/>
      </c>
      <c r="O2569">
        <f>IF(K2569="","",ROUND(E2569-K2569,0))</f>
        <v/>
      </c>
      <c r="P2569">
        <f>IF(O2569="","",IF(O2569&gt;=1,O2569,0))</f>
        <v/>
      </c>
      <c r="Q2569" s="27">
        <f>IF(E2569="","",MAX(0,E2569-22))</f>
        <v/>
      </c>
      <c r="R2569" s="27">
        <f>IF(H2569=1,E2569,"")</f>
        <v/>
      </c>
      <c r="S2569" s="27">
        <f>IF(AND(H2569=1,J2569&lt;&gt;""),E2569-J2569,"")</f>
        <v/>
      </c>
      <c r="T2569">
        <f>IF(G2569="","",MONTH(G2569))</f>
        <v/>
      </c>
    </row>
    <row r="2570">
      <c r="A2570" s="24" t="n">
        <v>2020</v>
      </c>
      <c r="B2570" s="24" t="n">
        <v>4</v>
      </c>
      <c r="C2570" s="24" t="n">
        <v>17</v>
      </c>
      <c r="D2570" s="24" t="n">
        <v>1</v>
      </c>
      <c r="E2570" s="24" t="n">
        <v>8.08</v>
      </c>
      <c r="F2570" s="25">
        <f>IF($E2570="","",DATE(IF($A2570="",nominal_year,$A2570),$B2570,$C2570)+($D2570-IF(LEFT(hour_conv,1)="1",1,0))/24)</f>
        <v/>
      </c>
      <c r="G2570" s="26">
        <f>IF(F2570="","",INT(F2570))</f>
        <v/>
      </c>
      <c r="H2570">
        <f>IF(G2570="","",IF(AND(MONTH(G2570)*100+DAY(G2570)&gt;=season_lo,MONTH(G2570)*100+DAY(G2570)&lt;=season_hi),1,0))</f>
        <v/>
      </c>
      <c r="I2570">
        <f>IF(G2570="","",G2570-first_day+1)</f>
        <v/>
      </c>
      <c r="J2570" s="27">
        <f>IF(I2570="","",INDEX(Daily!$J$2:$J$421,I2570))</f>
        <v/>
      </c>
      <c r="K2570" s="27">
        <f>IF(J2570="","",J2570+cat_offset)</f>
        <v/>
      </c>
      <c r="L2570" s="27">
        <f>IF(J2570="","",MAX(0,E2570-J2570)^2)</f>
        <v/>
      </c>
      <c r="M2570" s="27">
        <f>IF(J2570="","",MAX(0,E2570-(J2570+twcdh_off))^2)</f>
        <v/>
      </c>
      <c r="N2570" s="27">
        <f>IF(E2570="","",MAX(0,E2570-swcdh_thr)^2)</f>
        <v/>
      </c>
      <c r="O2570">
        <f>IF(K2570="","",ROUND(E2570-K2570,0))</f>
        <v/>
      </c>
      <c r="P2570">
        <f>IF(O2570="","",IF(O2570&gt;=1,O2570,0))</f>
        <v/>
      </c>
      <c r="Q2570" s="27">
        <f>IF(E2570="","",MAX(0,E2570-22))</f>
        <v/>
      </c>
      <c r="R2570" s="27">
        <f>IF(H2570=1,E2570,"")</f>
        <v/>
      </c>
      <c r="S2570" s="27">
        <f>IF(AND(H2570=1,J2570&lt;&gt;""),E2570-J2570,"")</f>
        <v/>
      </c>
      <c r="T2570">
        <f>IF(G2570="","",MONTH(G2570))</f>
        <v/>
      </c>
    </row>
    <row r="2571">
      <c r="A2571" s="24" t="n">
        <v>2020</v>
      </c>
      <c r="B2571" s="24" t="n">
        <v>4</v>
      </c>
      <c r="C2571" s="24" t="n">
        <v>17</v>
      </c>
      <c r="D2571" s="24" t="n">
        <v>2</v>
      </c>
      <c r="E2571" s="24" t="n">
        <v>8.27</v>
      </c>
      <c r="F2571" s="25">
        <f>IF($E2571="","",DATE(IF($A2571="",nominal_year,$A2571),$B2571,$C2571)+($D2571-IF(LEFT(hour_conv,1)="1",1,0))/24)</f>
        <v/>
      </c>
      <c r="G2571" s="26">
        <f>IF(F2571="","",INT(F2571))</f>
        <v/>
      </c>
      <c r="H2571">
        <f>IF(G2571="","",IF(AND(MONTH(G2571)*100+DAY(G2571)&gt;=season_lo,MONTH(G2571)*100+DAY(G2571)&lt;=season_hi),1,0))</f>
        <v/>
      </c>
      <c r="I2571">
        <f>IF(G2571="","",G2571-first_day+1)</f>
        <v/>
      </c>
      <c r="J2571" s="27">
        <f>IF(I2571="","",INDEX(Daily!$J$2:$J$421,I2571))</f>
        <v/>
      </c>
      <c r="K2571" s="27">
        <f>IF(J2571="","",J2571+cat_offset)</f>
        <v/>
      </c>
      <c r="L2571" s="27">
        <f>IF(J2571="","",MAX(0,E2571-J2571)^2)</f>
        <v/>
      </c>
      <c r="M2571" s="27">
        <f>IF(J2571="","",MAX(0,E2571-(J2571+twcdh_off))^2)</f>
        <v/>
      </c>
      <c r="N2571" s="27">
        <f>IF(E2571="","",MAX(0,E2571-swcdh_thr)^2)</f>
        <v/>
      </c>
      <c r="O2571">
        <f>IF(K2571="","",ROUND(E2571-K2571,0))</f>
        <v/>
      </c>
      <c r="P2571">
        <f>IF(O2571="","",IF(O2571&gt;=1,O2571,0))</f>
        <v/>
      </c>
      <c r="Q2571" s="27">
        <f>IF(E2571="","",MAX(0,E2571-22))</f>
        <v/>
      </c>
      <c r="R2571" s="27">
        <f>IF(H2571=1,E2571,"")</f>
        <v/>
      </c>
      <c r="S2571" s="27">
        <f>IF(AND(H2571=1,J2571&lt;&gt;""),E2571-J2571,"")</f>
        <v/>
      </c>
      <c r="T2571">
        <f>IF(G2571="","",MONTH(G2571))</f>
        <v/>
      </c>
    </row>
    <row r="2572">
      <c r="A2572" s="24" t="n">
        <v>2020</v>
      </c>
      <c r="B2572" s="24" t="n">
        <v>4</v>
      </c>
      <c r="C2572" s="24" t="n">
        <v>17</v>
      </c>
      <c r="D2572" s="24" t="n">
        <v>3</v>
      </c>
      <c r="E2572" s="24" t="n">
        <v>7.59</v>
      </c>
      <c r="F2572" s="25">
        <f>IF($E2572="","",DATE(IF($A2572="",nominal_year,$A2572),$B2572,$C2572)+($D2572-IF(LEFT(hour_conv,1)="1",1,0))/24)</f>
        <v/>
      </c>
      <c r="G2572" s="26">
        <f>IF(F2572="","",INT(F2572))</f>
        <v/>
      </c>
      <c r="H2572">
        <f>IF(G2572="","",IF(AND(MONTH(G2572)*100+DAY(G2572)&gt;=season_lo,MONTH(G2572)*100+DAY(G2572)&lt;=season_hi),1,0))</f>
        <v/>
      </c>
      <c r="I2572">
        <f>IF(G2572="","",G2572-first_day+1)</f>
        <v/>
      </c>
      <c r="J2572" s="27">
        <f>IF(I2572="","",INDEX(Daily!$J$2:$J$421,I2572))</f>
        <v/>
      </c>
      <c r="K2572" s="27">
        <f>IF(J2572="","",J2572+cat_offset)</f>
        <v/>
      </c>
      <c r="L2572" s="27">
        <f>IF(J2572="","",MAX(0,E2572-J2572)^2)</f>
        <v/>
      </c>
      <c r="M2572" s="27">
        <f>IF(J2572="","",MAX(0,E2572-(J2572+twcdh_off))^2)</f>
        <v/>
      </c>
      <c r="N2572" s="27">
        <f>IF(E2572="","",MAX(0,E2572-swcdh_thr)^2)</f>
        <v/>
      </c>
      <c r="O2572">
        <f>IF(K2572="","",ROUND(E2572-K2572,0))</f>
        <v/>
      </c>
      <c r="P2572">
        <f>IF(O2572="","",IF(O2572&gt;=1,O2572,0))</f>
        <v/>
      </c>
      <c r="Q2572" s="27">
        <f>IF(E2572="","",MAX(0,E2572-22))</f>
        <v/>
      </c>
      <c r="R2572" s="27">
        <f>IF(H2572=1,E2572,"")</f>
        <v/>
      </c>
      <c r="S2572" s="27">
        <f>IF(AND(H2572=1,J2572&lt;&gt;""),E2572-J2572,"")</f>
        <v/>
      </c>
      <c r="T2572">
        <f>IF(G2572="","",MONTH(G2572))</f>
        <v/>
      </c>
    </row>
    <row r="2573">
      <c r="A2573" s="24" t="n">
        <v>2020</v>
      </c>
      <c r="B2573" s="24" t="n">
        <v>4</v>
      </c>
      <c r="C2573" s="24" t="n">
        <v>17</v>
      </c>
      <c r="D2573" s="24" t="n">
        <v>4</v>
      </c>
      <c r="E2573" s="24" t="n">
        <v>7.61</v>
      </c>
      <c r="F2573" s="25">
        <f>IF($E2573="","",DATE(IF($A2573="",nominal_year,$A2573),$B2573,$C2573)+($D2573-IF(LEFT(hour_conv,1)="1",1,0))/24)</f>
        <v/>
      </c>
      <c r="G2573" s="26">
        <f>IF(F2573="","",INT(F2573))</f>
        <v/>
      </c>
      <c r="H2573">
        <f>IF(G2573="","",IF(AND(MONTH(G2573)*100+DAY(G2573)&gt;=season_lo,MONTH(G2573)*100+DAY(G2573)&lt;=season_hi),1,0))</f>
        <v/>
      </c>
      <c r="I2573">
        <f>IF(G2573="","",G2573-first_day+1)</f>
        <v/>
      </c>
      <c r="J2573" s="27">
        <f>IF(I2573="","",INDEX(Daily!$J$2:$J$421,I2573))</f>
        <v/>
      </c>
      <c r="K2573" s="27">
        <f>IF(J2573="","",J2573+cat_offset)</f>
        <v/>
      </c>
      <c r="L2573" s="27">
        <f>IF(J2573="","",MAX(0,E2573-J2573)^2)</f>
        <v/>
      </c>
      <c r="M2573" s="27">
        <f>IF(J2573="","",MAX(0,E2573-(J2573+twcdh_off))^2)</f>
        <v/>
      </c>
      <c r="N2573" s="27">
        <f>IF(E2573="","",MAX(0,E2573-swcdh_thr)^2)</f>
        <v/>
      </c>
      <c r="O2573">
        <f>IF(K2573="","",ROUND(E2573-K2573,0))</f>
        <v/>
      </c>
      <c r="P2573">
        <f>IF(O2573="","",IF(O2573&gt;=1,O2573,0))</f>
        <v/>
      </c>
      <c r="Q2573" s="27">
        <f>IF(E2573="","",MAX(0,E2573-22))</f>
        <v/>
      </c>
      <c r="R2573" s="27">
        <f>IF(H2573=1,E2573,"")</f>
        <v/>
      </c>
      <c r="S2573" s="27">
        <f>IF(AND(H2573=1,J2573&lt;&gt;""),E2573-J2573,"")</f>
        <v/>
      </c>
      <c r="T2573">
        <f>IF(G2573="","",MONTH(G2573))</f>
        <v/>
      </c>
    </row>
    <row r="2574">
      <c r="A2574" s="24" t="n">
        <v>2020</v>
      </c>
      <c r="B2574" s="24" t="n">
        <v>4</v>
      </c>
      <c r="C2574" s="24" t="n">
        <v>17</v>
      </c>
      <c r="D2574" s="24" t="n">
        <v>5</v>
      </c>
      <c r="E2574" s="24" t="n">
        <v>7.58</v>
      </c>
      <c r="F2574" s="25">
        <f>IF($E2574="","",DATE(IF($A2574="",nominal_year,$A2574),$B2574,$C2574)+($D2574-IF(LEFT(hour_conv,1)="1",1,0))/24)</f>
        <v/>
      </c>
      <c r="G2574" s="26">
        <f>IF(F2574="","",INT(F2574))</f>
        <v/>
      </c>
      <c r="H2574">
        <f>IF(G2574="","",IF(AND(MONTH(G2574)*100+DAY(G2574)&gt;=season_lo,MONTH(G2574)*100+DAY(G2574)&lt;=season_hi),1,0))</f>
        <v/>
      </c>
      <c r="I2574">
        <f>IF(G2574="","",G2574-first_day+1)</f>
        <v/>
      </c>
      <c r="J2574" s="27">
        <f>IF(I2574="","",INDEX(Daily!$J$2:$J$421,I2574))</f>
        <v/>
      </c>
      <c r="K2574" s="27">
        <f>IF(J2574="","",J2574+cat_offset)</f>
        <v/>
      </c>
      <c r="L2574" s="27">
        <f>IF(J2574="","",MAX(0,E2574-J2574)^2)</f>
        <v/>
      </c>
      <c r="M2574" s="27">
        <f>IF(J2574="","",MAX(0,E2574-(J2574+twcdh_off))^2)</f>
        <v/>
      </c>
      <c r="N2574" s="27">
        <f>IF(E2574="","",MAX(0,E2574-swcdh_thr)^2)</f>
        <v/>
      </c>
      <c r="O2574">
        <f>IF(K2574="","",ROUND(E2574-K2574,0))</f>
        <v/>
      </c>
      <c r="P2574">
        <f>IF(O2574="","",IF(O2574&gt;=1,O2574,0))</f>
        <v/>
      </c>
      <c r="Q2574" s="27">
        <f>IF(E2574="","",MAX(0,E2574-22))</f>
        <v/>
      </c>
      <c r="R2574" s="27">
        <f>IF(H2574=1,E2574,"")</f>
        <v/>
      </c>
      <c r="S2574" s="27">
        <f>IF(AND(H2574=1,J2574&lt;&gt;""),E2574-J2574,"")</f>
        <v/>
      </c>
      <c r="T2574">
        <f>IF(G2574="","",MONTH(G2574))</f>
        <v/>
      </c>
    </row>
    <row r="2575">
      <c r="A2575" s="24" t="n">
        <v>2020</v>
      </c>
      <c r="B2575" s="24" t="n">
        <v>4</v>
      </c>
      <c r="C2575" s="24" t="n">
        <v>17</v>
      </c>
      <c r="D2575" s="24" t="n">
        <v>6</v>
      </c>
      <c r="E2575" s="24" t="n">
        <v>7.37</v>
      </c>
      <c r="F2575" s="25">
        <f>IF($E2575="","",DATE(IF($A2575="",nominal_year,$A2575),$B2575,$C2575)+($D2575-IF(LEFT(hour_conv,1)="1",1,0))/24)</f>
        <v/>
      </c>
      <c r="G2575" s="26">
        <f>IF(F2575="","",INT(F2575))</f>
        <v/>
      </c>
      <c r="H2575">
        <f>IF(G2575="","",IF(AND(MONTH(G2575)*100+DAY(G2575)&gt;=season_lo,MONTH(G2575)*100+DAY(G2575)&lt;=season_hi),1,0))</f>
        <v/>
      </c>
      <c r="I2575">
        <f>IF(G2575="","",G2575-first_day+1)</f>
        <v/>
      </c>
      <c r="J2575" s="27">
        <f>IF(I2575="","",INDEX(Daily!$J$2:$J$421,I2575))</f>
        <v/>
      </c>
      <c r="K2575" s="27">
        <f>IF(J2575="","",J2575+cat_offset)</f>
        <v/>
      </c>
      <c r="L2575" s="27">
        <f>IF(J2575="","",MAX(0,E2575-J2575)^2)</f>
        <v/>
      </c>
      <c r="M2575" s="27">
        <f>IF(J2575="","",MAX(0,E2575-(J2575+twcdh_off))^2)</f>
        <v/>
      </c>
      <c r="N2575" s="27">
        <f>IF(E2575="","",MAX(0,E2575-swcdh_thr)^2)</f>
        <v/>
      </c>
      <c r="O2575">
        <f>IF(K2575="","",ROUND(E2575-K2575,0))</f>
        <v/>
      </c>
      <c r="P2575">
        <f>IF(O2575="","",IF(O2575&gt;=1,O2575,0))</f>
        <v/>
      </c>
      <c r="Q2575" s="27">
        <f>IF(E2575="","",MAX(0,E2575-22))</f>
        <v/>
      </c>
      <c r="R2575" s="27">
        <f>IF(H2575=1,E2575,"")</f>
        <v/>
      </c>
      <c r="S2575" s="27">
        <f>IF(AND(H2575=1,J2575&lt;&gt;""),E2575-J2575,"")</f>
        <v/>
      </c>
      <c r="T2575">
        <f>IF(G2575="","",MONTH(G2575))</f>
        <v/>
      </c>
    </row>
    <row r="2576">
      <c r="A2576" s="24" t="n">
        <v>2020</v>
      </c>
      <c r="B2576" s="24" t="n">
        <v>4</v>
      </c>
      <c r="C2576" s="24" t="n">
        <v>17</v>
      </c>
      <c r="D2576" s="24" t="n">
        <v>7</v>
      </c>
      <c r="E2576" s="24" t="n">
        <v>8.16</v>
      </c>
      <c r="F2576" s="25">
        <f>IF($E2576="","",DATE(IF($A2576="",nominal_year,$A2576),$B2576,$C2576)+($D2576-IF(LEFT(hour_conv,1)="1",1,0))/24)</f>
        <v/>
      </c>
      <c r="G2576" s="26">
        <f>IF(F2576="","",INT(F2576))</f>
        <v/>
      </c>
      <c r="H2576">
        <f>IF(G2576="","",IF(AND(MONTH(G2576)*100+DAY(G2576)&gt;=season_lo,MONTH(G2576)*100+DAY(G2576)&lt;=season_hi),1,0))</f>
        <v/>
      </c>
      <c r="I2576">
        <f>IF(G2576="","",G2576-first_day+1)</f>
        <v/>
      </c>
      <c r="J2576" s="27">
        <f>IF(I2576="","",INDEX(Daily!$J$2:$J$421,I2576))</f>
        <v/>
      </c>
      <c r="K2576" s="27">
        <f>IF(J2576="","",J2576+cat_offset)</f>
        <v/>
      </c>
      <c r="L2576" s="27">
        <f>IF(J2576="","",MAX(0,E2576-J2576)^2)</f>
        <v/>
      </c>
      <c r="M2576" s="27">
        <f>IF(J2576="","",MAX(0,E2576-(J2576+twcdh_off))^2)</f>
        <v/>
      </c>
      <c r="N2576" s="27">
        <f>IF(E2576="","",MAX(0,E2576-swcdh_thr)^2)</f>
        <v/>
      </c>
      <c r="O2576">
        <f>IF(K2576="","",ROUND(E2576-K2576,0))</f>
        <v/>
      </c>
      <c r="P2576">
        <f>IF(O2576="","",IF(O2576&gt;=1,O2576,0))</f>
        <v/>
      </c>
      <c r="Q2576" s="27">
        <f>IF(E2576="","",MAX(0,E2576-22))</f>
        <v/>
      </c>
      <c r="R2576" s="27">
        <f>IF(H2576=1,E2576,"")</f>
        <v/>
      </c>
      <c r="S2576" s="27">
        <f>IF(AND(H2576=1,J2576&lt;&gt;""),E2576-J2576,"")</f>
        <v/>
      </c>
      <c r="T2576">
        <f>IF(G2576="","",MONTH(G2576))</f>
        <v/>
      </c>
    </row>
    <row r="2577">
      <c r="A2577" s="24" t="n">
        <v>2020</v>
      </c>
      <c r="B2577" s="24" t="n">
        <v>4</v>
      </c>
      <c r="C2577" s="24" t="n">
        <v>17</v>
      </c>
      <c r="D2577" s="24" t="n">
        <v>8</v>
      </c>
      <c r="E2577" s="24" t="n">
        <v>10.34</v>
      </c>
      <c r="F2577" s="25">
        <f>IF($E2577="","",DATE(IF($A2577="",nominal_year,$A2577),$B2577,$C2577)+($D2577-IF(LEFT(hour_conv,1)="1",1,0))/24)</f>
        <v/>
      </c>
      <c r="G2577" s="26">
        <f>IF(F2577="","",INT(F2577))</f>
        <v/>
      </c>
      <c r="H2577">
        <f>IF(G2577="","",IF(AND(MONTH(G2577)*100+DAY(G2577)&gt;=season_lo,MONTH(G2577)*100+DAY(G2577)&lt;=season_hi),1,0))</f>
        <v/>
      </c>
      <c r="I2577">
        <f>IF(G2577="","",G2577-first_day+1)</f>
        <v/>
      </c>
      <c r="J2577" s="27">
        <f>IF(I2577="","",INDEX(Daily!$J$2:$J$421,I2577))</f>
        <v/>
      </c>
      <c r="K2577" s="27">
        <f>IF(J2577="","",J2577+cat_offset)</f>
        <v/>
      </c>
      <c r="L2577" s="27">
        <f>IF(J2577="","",MAX(0,E2577-J2577)^2)</f>
        <v/>
      </c>
      <c r="M2577" s="27">
        <f>IF(J2577="","",MAX(0,E2577-(J2577+twcdh_off))^2)</f>
        <v/>
      </c>
      <c r="N2577" s="27">
        <f>IF(E2577="","",MAX(0,E2577-swcdh_thr)^2)</f>
        <v/>
      </c>
      <c r="O2577">
        <f>IF(K2577="","",ROUND(E2577-K2577,0))</f>
        <v/>
      </c>
      <c r="P2577">
        <f>IF(O2577="","",IF(O2577&gt;=1,O2577,0))</f>
        <v/>
      </c>
      <c r="Q2577" s="27">
        <f>IF(E2577="","",MAX(0,E2577-22))</f>
        <v/>
      </c>
      <c r="R2577" s="27">
        <f>IF(H2577=1,E2577,"")</f>
        <v/>
      </c>
      <c r="S2577" s="27">
        <f>IF(AND(H2577=1,J2577&lt;&gt;""),E2577-J2577,"")</f>
        <v/>
      </c>
      <c r="T2577">
        <f>IF(G2577="","",MONTH(G2577))</f>
        <v/>
      </c>
    </row>
    <row r="2578">
      <c r="A2578" s="24" t="n">
        <v>2020</v>
      </c>
      <c r="B2578" s="24" t="n">
        <v>4</v>
      </c>
      <c r="C2578" s="24" t="n">
        <v>17</v>
      </c>
      <c r="D2578" s="24" t="n">
        <v>9</v>
      </c>
      <c r="E2578" s="24" t="n">
        <v>10.86</v>
      </c>
      <c r="F2578" s="25">
        <f>IF($E2578="","",DATE(IF($A2578="",nominal_year,$A2578),$B2578,$C2578)+($D2578-IF(LEFT(hour_conv,1)="1",1,0))/24)</f>
        <v/>
      </c>
      <c r="G2578" s="26">
        <f>IF(F2578="","",INT(F2578))</f>
        <v/>
      </c>
      <c r="H2578">
        <f>IF(G2578="","",IF(AND(MONTH(G2578)*100+DAY(G2578)&gt;=season_lo,MONTH(G2578)*100+DAY(G2578)&lt;=season_hi),1,0))</f>
        <v/>
      </c>
      <c r="I2578">
        <f>IF(G2578="","",G2578-first_day+1)</f>
        <v/>
      </c>
      <c r="J2578" s="27">
        <f>IF(I2578="","",INDEX(Daily!$J$2:$J$421,I2578))</f>
        <v/>
      </c>
      <c r="K2578" s="27">
        <f>IF(J2578="","",J2578+cat_offset)</f>
        <v/>
      </c>
      <c r="L2578" s="27">
        <f>IF(J2578="","",MAX(0,E2578-J2578)^2)</f>
        <v/>
      </c>
      <c r="M2578" s="27">
        <f>IF(J2578="","",MAX(0,E2578-(J2578+twcdh_off))^2)</f>
        <v/>
      </c>
      <c r="N2578" s="27">
        <f>IF(E2578="","",MAX(0,E2578-swcdh_thr)^2)</f>
        <v/>
      </c>
      <c r="O2578">
        <f>IF(K2578="","",ROUND(E2578-K2578,0))</f>
        <v/>
      </c>
      <c r="P2578">
        <f>IF(O2578="","",IF(O2578&gt;=1,O2578,0))</f>
        <v/>
      </c>
      <c r="Q2578" s="27">
        <f>IF(E2578="","",MAX(0,E2578-22))</f>
        <v/>
      </c>
      <c r="R2578" s="27">
        <f>IF(H2578=1,E2578,"")</f>
        <v/>
      </c>
      <c r="S2578" s="27">
        <f>IF(AND(H2578=1,J2578&lt;&gt;""),E2578-J2578,"")</f>
        <v/>
      </c>
      <c r="T2578">
        <f>IF(G2578="","",MONTH(G2578))</f>
        <v/>
      </c>
    </row>
    <row r="2579">
      <c r="A2579" s="24" t="n">
        <v>2020</v>
      </c>
      <c r="B2579" s="24" t="n">
        <v>4</v>
      </c>
      <c r="C2579" s="24" t="n">
        <v>17</v>
      </c>
      <c r="D2579" s="24" t="n">
        <v>10</v>
      </c>
      <c r="E2579" s="24" t="n">
        <v>11.43</v>
      </c>
      <c r="F2579" s="25">
        <f>IF($E2579="","",DATE(IF($A2579="",nominal_year,$A2579),$B2579,$C2579)+($D2579-IF(LEFT(hour_conv,1)="1",1,0))/24)</f>
        <v/>
      </c>
      <c r="G2579" s="26">
        <f>IF(F2579="","",INT(F2579))</f>
        <v/>
      </c>
      <c r="H2579">
        <f>IF(G2579="","",IF(AND(MONTH(G2579)*100+DAY(G2579)&gt;=season_lo,MONTH(G2579)*100+DAY(G2579)&lt;=season_hi),1,0))</f>
        <v/>
      </c>
      <c r="I2579">
        <f>IF(G2579="","",G2579-first_day+1)</f>
        <v/>
      </c>
      <c r="J2579" s="27">
        <f>IF(I2579="","",INDEX(Daily!$J$2:$J$421,I2579))</f>
        <v/>
      </c>
      <c r="K2579" s="27">
        <f>IF(J2579="","",J2579+cat_offset)</f>
        <v/>
      </c>
      <c r="L2579" s="27">
        <f>IF(J2579="","",MAX(0,E2579-J2579)^2)</f>
        <v/>
      </c>
      <c r="M2579" s="27">
        <f>IF(J2579="","",MAX(0,E2579-(J2579+twcdh_off))^2)</f>
        <v/>
      </c>
      <c r="N2579" s="27">
        <f>IF(E2579="","",MAX(0,E2579-swcdh_thr)^2)</f>
        <v/>
      </c>
      <c r="O2579">
        <f>IF(K2579="","",ROUND(E2579-K2579,0))</f>
        <v/>
      </c>
      <c r="P2579">
        <f>IF(O2579="","",IF(O2579&gt;=1,O2579,0))</f>
        <v/>
      </c>
      <c r="Q2579" s="27">
        <f>IF(E2579="","",MAX(0,E2579-22))</f>
        <v/>
      </c>
      <c r="R2579" s="27">
        <f>IF(H2579=1,E2579,"")</f>
        <v/>
      </c>
      <c r="S2579" s="27">
        <f>IF(AND(H2579=1,J2579&lt;&gt;""),E2579-J2579,"")</f>
        <v/>
      </c>
      <c r="T2579">
        <f>IF(G2579="","",MONTH(G2579))</f>
        <v/>
      </c>
    </row>
    <row r="2580">
      <c r="A2580" s="24" t="n">
        <v>2020</v>
      </c>
      <c r="B2580" s="24" t="n">
        <v>4</v>
      </c>
      <c r="C2580" s="24" t="n">
        <v>17</v>
      </c>
      <c r="D2580" s="24" t="n">
        <v>11</v>
      </c>
      <c r="E2580" s="24" t="n">
        <v>13.37</v>
      </c>
      <c r="F2580" s="25">
        <f>IF($E2580="","",DATE(IF($A2580="",nominal_year,$A2580),$B2580,$C2580)+($D2580-IF(LEFT(hour_conv,1)="1",1,0))/24)</f>
        <v/>
      </c>
      <c r="G2580" s="26">
        <f>IF(F2580="","",INT(F2580))</f>
        <v/>
      </c>
      <c r="H2580">
        <f>IF(G2580="","",IF(AND(MONTH(G2580)*100+DAY(G2580)&gt;=season_lo,MONTH(G2580)*100+DAY(G2580)&lt;=season_hi),1,0))</f>
        <v/>
      </c>
      <c r="I2580">
        <f>IF(G2580="","",G2580-first_day+1)</f>
        <v/>
      </c>
      <c r="J2580" s="27">
        <f>IF(I2580="","",INDEX(Daily!$J$2:$J$421,I2580))</f>
        <v/>
      </c>
      <c r="K2580" s="27">
        <f>IF(J2580="","",J2580+cat_offset)</f>
        <v/>
      </c>
      <c r="L2580" s="27">
        <f>IF(J2580="","",MAX(0,E2580-J2580)^2)</f>
        <v/>
      </c>
      <c r="M2580" s="27">
        <f>IF(J2580="","",MAX(0,E2580-(J2580+twcdh_off))^2)</f>
        <v/>
      </c>
      <c r="N2580" s="27">
        <f>IF(E2580="","",MAX(0,E2580-swcdh_thr)^2)</f>
        <v/>
      </c>
      <c r="O2580">
        <f>IF(K2580="","",ROUND(E2580-K2580,0))</f>
        <v/>
      </c>
      <c r="P2580">
        <f>IF(O2580="","",IF(O2580&gt;=1,O2580,0))</f>
        <v/>
      </c>
      <c r="Q2580" s="27">
        <f>IF(E2580="","",MAX(0,E2580-22))</f>
        <v/>
      </c>
      <c r="R2580" s="27">
        <f>IF(H2580=1,E2580,"")</f>
        <v/>
      </c>
      <c r="S2580" s="27">
        <f>IF(AND(H2580=1,J2580&lt;&gt;""),E2580-J2580,"")</f>
        <v/>
      </c>
      <c r="T2580">
        <f>IF(G2580="","",MONTH(G2580))</f>
        <v/>
      </c>
    </row>
    <row r="2581">
      <c r="A2581" s="24" t="n">
        <v>2020</v>
      </c>
      <c r="B2581" s="24" t="n">
        <v>4</v>
      </c>
      <c r="C2581" s="24" t="n">
        <v>17</v>
      </c>
      <c r="D2581" s="24" t="n">
        <v>12</v>
      </c>
      <c r="E2581" s="24" t="n">
        <v>14.24</v>
      </c>
      <c r="F2581" s="25">
        <f>IF($E2581="","",DATE(IF($A2581="",nominal_year,$A2581),$B2581,$C2581)+($D2581-IF(LEFT(hour_conv,1)="1",1,0))/24)</f>
        <v/>
      </c>
      <c r="G2581" s="26">
        <f>IF(F2581="","",INT(F2581))</f>
        <v/>
      </c>
      <c r="H2581">
        <f>IF(G2581="","",IF(AND(MONTH(G2581)*100+DAY(G2581)&gt;=season_lo,MONTH(G2581)*100+DAY(G2581)&lt;=season_hi),1,0))</f>
        <v/>
      </c>
      <c r="I2581">
        <f>IF(G2581="","",G2581-first_day+1)</f>
        <v/>
      </c>
      <c r="J2581" s="27">
        <f>IF(I2581="","",INDEX(Daily!$J$2:$J$421,I2581))</f>
        <v/>
      </c>
      <c r="K2581" s="27">
        <f>IF(J2581="","",J2581+cat_offset)</f>
        <v/>
      </c>
      <c r="L2581" s="27">
        <f>IF(J2581="","",MAX(0,E2581-J2581)^2)</f>
        <v/>
      </c>
      <c r="M2581" s="27">
        <f>IF(J2581="","",MAX(0,E2581-(J2581+twcdh_off))^2)</f>
        <v/>
      </c>
      <c r="N2581" s="27">
        <f>IF(E2581="","",MAX(0,E2581-swcdh_thr)^2)</f>
        <v/>
      </c>
      <c r="O2581">
        <f>IF(K2581="","",ROUND(E2581-K2581,0))</f>
        <v/>
      </c>
      <c r="P2581">
        <f>IF(O2581="","",IF(O2581&gt;=1,O2581,0))</f>
        <v/>
      </c>
      <c r="Q2581" s="27">
        <f>IF(E2581="","",MAX(0,E2581-22))</f>
        <v/>
      </c>
      <c r="R2581" s="27">
        <f>IF(H2581=1,E2581,"")</f>
        <v/>
      </c>
      <c r="S2581" s="27">
        <f>IF(AND(H2581=1,J2581&lt;&gt;""),E2581-J2581,"")</f>
        <v/>
      </c>
      <c r="T2581">
        <f>IF(G2581="","",MONTH(G2581))</f>
        <v/>
      </c>
    </row>
    <row r="2582">
      <c r="A2582" s="24" t="n">
        <v>2020</v>
      </c>
      <c r="B2582" s="24" t="n">
        <v>4</v>
      </c>
      <c r="C2582" s="24" t="n">
        <v>17</v>
      </c>
      <c r="D2582" s="24" t="n">
        <v>13</v>
      </c>
      <c r="E2582" s="24" t="n">
        <v>14.64</v>
      </c>
      <c r="F2582" s="25">
        <f>IF($E2582="","",DATE(IF($A2582="",nominal_year,$A2582),$B2582,$C2582)+($D2582-IF(LEFT(hour_conv,1)="1",1,0))/24)</f>
        <v/>
      </c>
      <c r="G2582" s="26">
        <f>IF(F2582="","",INT(F2582))</f>
        <v/>
      </c>
      <c r="H2582">
        <f>IF(G2582="","",IF(AND(MONTH(G2582)*100+DAY(G2582)&gt;=season_lo,MONTH(G2582)*100+DAY(G2582)&lt;=season_hi),1,0))</f>
        <v/>
      </c>
      <c r="I2582">
        <f>IF(G2582="","",G2582-first_day+1)</f>
        <v/>
      </c>
      <c r="J2582" s="27">
        <f>IF(I2582="","",INDEX(Daily!$J$2:$J$421,I2582))</f>
        <v/>
      </c>
      <c r="K2582" s="27">
        <f>IF(J2582="","",J2582+cat_offset)</f>
        <v/>
      </c>
      <c r="L2582" s="27">
        <f>IF(J2582="","",MAX(0,E2582-J2582)^2)</f>
        <v/>
      </c>
      <c r="M2582" s="27">
        <f>IF(J2582="","",MAX(0,E2582-(J2582+twcdh_off))^2)</f>
        <v/>
      </c>
      <c r="N2582" s="27">
        <f>IF(E2582="","",MAX(0,E2582-swcdh_thr)^2)</f>
        <v/>
      </c>
      <c r="O2582">
        <f>IF(K2582="","",ROUND(E2582-K2582,0))</f>
        <v/>
      </c>
      <c r="P2582">
        <f>IF(O2582="","",IF(O2582&gt;=1,O2582,0))</f>
        <v/>
      </c>
      <c r="Q2582" s="27">
        <f>IF(E2582="","",MAX(0,E2582-22))</f>
        <v/>
      </c>
      <c r="R2582" s="27">
        <f>IF(H2582=1,E2582,"")</f>
        <v/>
      </c>
      <c r="S2582" s="27">
        <f>IF(AND(H2582=1,J2582&lt;&gt;""),E2582-J2582,"")</f>
        <v/>
      </c>
      <c r="T2582">
        <f>IF(G2582="","",MONTH(G2582))</f>
        <v/>
      </c>
    </row>
    <row r="2583">
      <c r="A2583" s="24" t="n">
        <v>2020</v>
      </c>
      <c r="B2583" s="24" t="n">
        <v>4</v>
      </c>
      <c r="C2583" s="24" t="n">
        <v>17</v>
      </c>
      <c r="D2583" s="24" t="n">
        <v>14</v>
      </c>
      <c r="E2583" s="24" t="n">
        <v>15.22</v>
      </c>
      <c r="F2583" s="25">
        <f>IF($E2583="","",DATE(IF($A2583="",nominal_year,$A2583),$B2583,$C2583)+($D2583-IF(LEFT(hour_conv,1)="1",1,0))/24)</f>
        <v/>
      </c>
      <c r="G2583" s="26">
        <f>IF(F2583="","",INT(F2583))</f>
        <v/>
      </c>
      <c r="H2583">
        <f>IF(G2583="","",IF(AND(MONTH(G2583)*100+DAY(G2583)&gt;=season_lo,MONTH(G2583)*100+DAY(G2583)&lt;=season_hi),1,0))</f>
        <v/>
      </c>
      <c r="I2583">
        <f>IF(G2583="","",G2583-first_day+1)</f>
        <v/>
      </c>
      <c r="J2583" s="27">
        <f>IF(I2583="","",INDEX(Daily!$J$2:$J$421,I2583))</f>
        <v/>
      </c>
      <c r="K2583" s="27">
        <f>IF(J2583="","",J2583+cat_offset)</f>
        <v/>
      </c>
      <c r="L2583" s="27">
        <f>IF(J2583="","",MAX(0,E2583-J2583)^2)</f>
        <v/>
      </c>
      <c r="M2583" s="27">
        <f>IF(J2583="","",MAX(0,E2583-(J2583+twcdh_off))^2)</f>
        <v/>
      </c>
      <c r="N2583" s="27">
        <f>IF(E2583="","",MAX(0,E2583-swcdh_thr)^2)</f>
        <v/>
      </c>
      <c r="O2583">
        <f>IF(K2583="","",ROUND(E2583-K2583,0))</f>
        <v/>
      </c>
      <c r="P2583">
        <f>IF(O2583="","",IF(O2583&gt;=1,O2583,0))</f>
        <v/>
      </c>
      <c r="Q2583" s="27">
        <f>IF(E2583="","",MAX(0,E2583-22))</f>
        <v/>
      </c>
      <c r="R2583" s="27">
        <f>IF(H2583=1,E2583,"")</f>
        <v/>
      </c>
      <c r="S2583" s="27">
        <f>IF(AND(H2583=1,J2583&lt;&gt;""),E2583-J2583,"")</f>
        <v/>
      </c>
      <c r="T2583">
        <f>IF(G2583="","",MONTH(G2583))</f>
        <v/>
      </c>
    </row>
    <row r="2584">
      <c r="A2584" s="24" t="n">
        <v>2020</v>
      </c>
      <c r="B2584" s="24" t="n">
        <v>4</v>
      </c>
      <c r="C2584" s="24" t="n">
        <v>17</v>
      </c>
      <c r="D2584" s="24" t="n">
        <v>15</v>
      </c>
      <c r="E2584" s="24" t="n">
        <v>15.98</v>
      </c>
      <c r="F2584" s="25">
        <f>IF($E2584="","",DATE(IF($A2584="",nominal_year,$A2584),$B2584,$C2584)+($D2584-IF(LEFT(hour_conv,1)="1",1,0))/24)</f>
        <v/>
      </c>
      <c r="G2584" s="26">
        <f>IF(F2584="","",INT(F2584))</f>
        <v/>
      </c>
      <c r="H2584">
        <f>IF(G2584="","",IF(AND(MONTH(G2584)*100+DAY(G2584)&gt;=season_lo,MONTH(G2584)*100+DAY(G2584)&lt;=season_hi),1,0))</f>
        <v/>
      </c>
      <c r="I2584">
        <f>IF(G2584="","",G2584-first_day+1)</f>
        <v/>
      </c>
      <c r="J2584" s="27">
        <f>IF(I2584="","",INDEX(Daily!$J$2:$J$421,I2584))</f>
        <v/>
      </c>
      <c r="K2584" s="27">
        <f>IF(J2584="","",J2584+cat_offset)</f>
        <v/>
      </c>
      <c r="L2584" s="27">
        <f>IF(J2584="","",MAX(0,E2584-J2584)^2)</f>
        <v/>
      </c>
      <c r="M2584" s="27">
        <f>IF(J2584="","",MAX(0,E2584-(J2584+twcdh_off))^2)</f>
        <v/>
      </c>
      <c r="N2584" s="27">
        <f>IF(E2584="","",MAX(0,E2584-swcdh_thr)^2)</f>
        <v/>
      </c>
      <c r="O2584">
        <f>IF(K2584="","",ROUND(E2584-K2584,0))</f>
        <v/>
      </c>
      <c r="P2584">
        <f>IF(O2584="","",IF(O2584&gt;=1,O2584,0))</f>
        <v/>
      </c>
      <c r="Q2584" s="27">
        <f>IF(E2584="","",MAX(0,E2584-22))</f>
        <v/>
      </c>
      <c r="R2584" s="27">
        <f>IF(H2584=1,E2584,"")</f>
        <v/>
      </c>
      <c r="S2584" s="27">
        <f>IF(AND(H2584=1,J2584&lt;&gt;""),E2584-J2584,"")</f>
        <v/>
      </c>
      <c r="T2584">
        <f>IF(G2584="","",MONTH(G2584))</f>
        <v/>
      </c>
    </row>
    <row r="2585">
      <c r="A2585" s="24" t="n">
        <v>2020</v>
      </c>
      <c r="B2585" s="24" t="n">
        <v>4</v>
      </c>
      <c r="C2585" s="24" t="n">
        <v>17</v>
      </c>
      <c r="D2585" s="24" t="n">
        <v>16</v>
      </c>
      <c r="E2585" s="24" t="n">
        <v>16.89</v>
      </c>
      <c r="F2585" s="25">
        <f>IF($E2585="","",DATE(IF($A2585="",nominal_year,$A2585),$B2585,$C2585)+($D2585-IF(LEFT(hour_conv,1)="1",1,0))/24)</f>
        <v/>
      </c>
      <c r="G2585" s="26">
        <f>IF(F2585="","",INT(F2585))</f>
        <v/>
      </c>
      <c r="H2585">
        <f>IF(G2585="","",IF(AND(MONTH(G2585)*100+DAY(G2585)&gt;=season_lo,MONTH(G2585)*100+DAY(G2585)&lt;=season_hi),1,0))</f>
        <v/>
      </c>
      <c r="I2585">
        <f>IF(G2585="","",G2585-first_day+1)</f>
        <v/>
      </c>
      <c r="J2585" s="27">
        <f>IF(I2585="","",INDEX(Daily!$J$2:$J$421,I2585))</f>
        <v/>
      </c>
      <c r="K2585" s="27">
        <f>IF(J2585="","",J2585+cat_offset)</f>
        <v/>
      </c>
      <c r="L2585" s="27">
        <f>IF(J2585="","",MAX(0,E2585-J2585)^2)</f>
        <v/>
      </c>
      <c r="M2585" s="27">
        <f>IF(J2585="","",MAX(0,E2585-(J2585+twcdh_off))^2)</f>
        <v/>
      </c>
      <c r="N2585" s="27">
        <f>IF(E2585="","",MAX(0,E2585-swcdh_thr)^2)</f>
        <v/>
      </c>
      <c r="O2585">
        <f>IF(K2585="","",ROUND(E2585-K2585,0))</f>
        <v/>
      </c>
      <c r="P2585">
        <f>IF(O2585="","",IF(O2585&gt;=1,O2585,0))</f>
        <v/>
      </c>
      <c r="Q2585" s="27">
        <f>IF(E2585="","",MAX(0,E2585-22))</f>
        <v/>
      </c>
      <c r="R2585" s="27">
        <f>IF(H2585=1,E2585,"")</f>
        <v/>
      </c>
      <c r="S2585" s="27">
        <f>IF(AND(H2585=1,J2585&lt;&gt;""),E2585-J2585,"")</f>
        <v/>
      </c>
      <c r="T2585">
        <f>IF(G2585="","",MONTH(G2585))</f>
        <v/>
      </c>
    </row>
    <row r="2586">
      <c r="A2586" s="24" t="n">
        <v>2020</v>
      </c>
      <c r="B2586" s="24" t="n">
        <v>4</v>
      </c>
      <c r="C2586" s="24" t="n">
        <v>17</v>
      </c>
      <c r="D2586" s="24" t="n">
        <v>17</v>
      </c>
      <c r="E2586" s="24" t="n">
        <v>16.61</v>
      </c>
      <c r="F2586" s="25">
        <f>IF($E2586="","",DATE(IF($A2586="",nominal_year,$A2586),$B2586,$C2586)+($D2586-IF(LEFT(hour_conv,1)="1",1,0))/24)</f>
        <v/>
      </c>
      <c r="G2586" s="26">
        <f>IF(F2586="","",INT(F2586))</f>
        <v/>
      </c>
      <c r="H2586">
        <f>IF(G2586="","",IF(AND(MONTH(G2586)*100+DAY(G2586)&gt;=season_lo,MONTH(G2586)*100+DAY(G2586)&lt;=season_hi),1,0))</f>
        <v/>
      </c>
      <c r="I2586">
        <f>IF(G2586="","",G2586-first_day+1)</f>
        <v/>
      </c>
      <c r="J2586" s="27">
        <f>IF(I2586="","",INDEX(Daily!$J$2:$J$421,I2586))</f>
        <v/>
      </c>
      <c r="K2586" s="27">
        <f>IF(J2586="","",J2586+cat_offset)</f>
        <v/>
      </c>
      <c r="L2586" s="27">
        <f>IF(J2586="","",MAX(0,E2586-J2586)^2)</f>
        <v/>
      </c>
      <c r="M2586" s="27">
        <f>IF(J2586="","",MAX(0,E2586-(J2586+twcdh_off))^2)</f>
        <v/>
      </c>
      <c r="N2586" s="27">
        <f>IF(E2586="","",MAX(0,E2586-swcdh_thr)^2)</f>
        <v/>
      </c>
      <c r="O2586">
        <f>IF(K2586="","",ROUND(E2586-K2586,0))</f>
        <v/>
      </c>
      <c r="P2586">
        <f>IF(O2586="","",IF(O2586&gt;=1,O2586,0))</f>
        <v/>
      </c>
      <c r="Q2586" s="27">
        <f>IF(E2586="","",MAX(0,E2586-22))</f>
        <v/>
      </c>
      <c r="R2586" s="27">
        <f>IF(H2586=1,E2586,"")</f>
        <v/>
      </c>
      <c r="S2586" s="27">
        <f>IF(AND(H2586=1,J2586&lt;&gt;""),E2586-J2586,"")</f>
        <v/>
      </c>
      <c r="T2586">
        <f>IF(G2586="","",MONTH(G2586))</f>
        <v/>
      </c>
    </row>
    <row r="2587">
      <c r="A2587" s="24" t="n">
        <v>2020</v>
      </c>
      <c r="B2587" s="24" t="n">
        <v>4</v>
      </c>
      <c r="C2587" s="24" t="n">
        <v>17</v>
      </c>
      <c r="D2587" s="24" t="n">
        <v>18</v>
      </c>
      <c r="E2587" s="24" t="n">
        <v>16.06</v>
      </c>
      <c r="F2587" s="25">
        <f>IF($E2587="","",DATE(IF($A2587="",nominal_year,$A2587),$B2587,$C2587)+($D2587-IF(LEFT(hour_conv,1)="1",1,0))/24)</f>
        <v/>
      </c>
      <c r="G2587" s="26">
        <f>IF(F2587="","",INT(F2587))</f>
        <v/>
      </c>
      <c r="H2587">
        <f>IF(G2587="","",IF(AND(MONTH(G2587)*100+DAY(G2587)&gt;=season_lo,MONTH(G2587)*100+DAY(G2587)&lt;=season_hi),1,0))</f>
        <v/>
      </c>
      <c r="I2587">
        <f>IF(G2587="","",G2587-first_day+1)</f>
        <v/>
      </c>
      <c r="J2587" s="27">
        <f>IF(I2587="","",INDEX(Daily!$J$2:$J$421,I2587))</f>
        <v/>
      </c>
      <c r="K2587" s="27">
        <f>IF(J2587="","",J2587+cat_offset)</f>
        <v/>
      </c>
      <c r="L2587" s="27">
        <f>IF(J2587="","",MAX(0,E2587-J2587)^2)</f>
        <v/>
      </c>
      <c r="M2587" s="27">
        <f>IF(J2587="","",MAX(0,E2587-(J2587+twcdh_off))^2)</f>
        <v/>
      </c>
      <c r="N2587" s="27">
        <f>IF(E2587="","",MAX(0,E2587-swcdh_thr)^2)</f>
        <v/>
      </c>
      <c r="O2587">
        <f>IF(K2587="","",ROUND(E2587-K2587,0))</f>
        <v/>
      </c>
      <c r="P2587">
        <f>IF(O2587="","",IF(O2587&gt;=1,O2587,0))</f>
        <v/>
      </c>
      <c r="Q2587" s="27">
        <f>IF(E2587="","",MAX(0,E2587-22))</f>
        <v/>
      </c>
      <c r="R2587" s="27">
        <f>IF(H2587=1,E2587,"")</f>
        <v/>
      </c>
      <c r="S2587" s="27">
        <f>IF(AND(H2587=1,J2587&lt;&gt;""),E2587-J2587,"")</f>
        <v/>
      </c>
      <c r="T2587">
        <f>IF(G2587="","",MONTH(G2587))</f>
        <v/>
      </c>
    </row>
    <row r="2588">
      <c r="A2588" s="24" t="n">
        <v>2020</v>
      </c>
      <c r="B2588" s="24" t="n">
        <v>4</v>
      </c>
      <c r="C2588" s="24" t="n">
        <v>17</v>
      </c>
      <c r="D2588" s="24" t="n">
        <v>19</v>
      </c>
      <c r="E2588" s="24" t="n">
        <v>15.52</v>
      </c>
      <c r="F2588" s="25">
        <f>IF($E2588="","",DATE(IF($A2588="",nominal_year,$A2588),$B2588,$C2588)+($D2588-IF(LEFT(hour_conv,1)="1",1,0))/24)</f>
        <v/>
      </c>
      <c r="G2588" s="26">
        <f>IF(F2588="","",INT(F2588))</f>
        <v/>
      </c>
      <c r="H2588">
        <f>IF(G2588="","",IF(AND(MONTH(G2588)*100+DAY(G2588)&gt;=season_lo,MONTH(G2588)*100+DAY(G2588)&lt;=season_hi),1,0))</f>
        <v/>
      </c>
      <c r="I2588">
        <f>IF(G2588="","",G2588-first_day+1)</f>
        <v/>
      </c>
      <c r="J2588" s="27">
        <f>IF(I2588="","",INDEX(Daily!$J$2:$J$421,I2588))</f>
        <v/>
      </c>
      <c r="K2588" s="27">
        <f>IF(J2588="","",J2588+cat_offset)</f>
        <v/>
      </c>
      <c r="L2588" s="27">
        <f>IF(J2588="","",MAX(0,E2588-J2588)^2)</f>
        <v/>
      </c>
      <c r="M2588" s="27">
        <f>IF(J2588="","",MAX(0,E2588-(J2588+twcdh_off))^2)</f>
        <v/>
      </c>
      <c r="N2588" s="27">
        <f>IF(E2588="","",MAX(0,E2588-swcdh_thr)^2)</f>
        <v/>
      </c>
      <c r="O2588">
        <f>IF(K2588="","",ROUND(E2588-K2588,0))</f>
        <v/>
      </c>
      <c r="P2588">
        <f>IF(O2588="","",IF(O2588&gt;=1,O2588,0))</f>
        <v/>
      </c>
      <c r="Q2588" s="27">
        <f>IF(E2588="","",MAX(0,E2588-22))</f>
        <v/>
      </c>
      <c r="R2588" s="27">
        <f>IF(H2588=1,E2588,"")</f>
        <v/>
      </c>
      <c r="S2588" s="27">
        <f>IF(AND(H2588=1,J2588&lt;&gt;""),E2588-J2588,"")</f>
        <v/>
      </c>
      <c r="T2588">
        <f>IF(G2588="","",MONTH(G2588))</f>
        <v/>
      </c>
    </row>
    <row r="2589">
      <c r="A2589" s="24" t="n">
        <v>2020</v>
      </c>
      <c r="B2589" s="24" t="n">
        <v>4</v>
      </c>
      <c r="C2589" s="24" t="n">
        <v>17</v>
      </c>
      <c r="D2589" s="24" t="n">
        <v>20</v>
      </c>
      <c r="E2589" s="24" t="n">
        <v>14.67</v>
      </c>
      <c r="F2589" s="25">
        <f>IF($E2589="","",DATE(IF($A2589="",nominal_year,$A2589),$B2589,$C2589)+($D2589-IF(LEFT(hour_conv,1)="1",1,0))/24)</f>
        <v/>
      </c>
      <c r="G2589" s="26">
        <f>IF(F2589="","",INT(F2589))</f>
        <v/>
      </c>
      <c r="H2589">
        <f>IF(G2589="","",IF(AND(MONTH(G2589)*100+DAY(G2589)&gt;=season_lo,MONTH(G2589)*100+DAY(G2589)&lt;=season_hi),1,0))</f>
        <v/>
      </c>
      <c r="I2589">
        <f>IF(G2589="","",G2589-first_day+1)</f>
        <v/>
      </c>
      <c r="J2589" s="27">
        <f>IF(I2589="","",INDEX(Daily!$J$2:$J$421,I2589))</f>
        <v/>
      </c>
      <c r="K2589" s="27">
        <f>IF(J2589="","",J2589+cat_offset)</f>
        <v/>
      </c>
      <c r="L2589" s="27">
        <f>IF(J2589="","",MAX(0,E2589-J2589)^2)</f>
        <v/>
      </c>
      <c r="M2589" s="27">
        <f>IF(J2589="","",MAX(0,E2589-(J2589+twcdh_off))^2)</f>
        <v/>
      </c>
      <c r="N2589" s="27">
        <f>IF(E2589="","",MAX(0,E2589-swcdh_thr)^2)</f>
        <v/>
      </c>
      <c r="O2589">
        <f>IF(K2589="","",ROUND(E2589-K2589,0))</f>
        <v/>
      </c>
      <c r="P2589">
        <f>IF(O2589="","",IF(O2589&gt;=1,O2589,0))</f>
        <v/>
      </c>
      <c r="Q2589" s="27">
        <f>IF(E2589="","",MAX(0,E2589-22))</f>
        <v/>
      </c>
      <c r="R2589" s="27">
        <f>IF(H2589=1,E2589,"")</f>
        <v/>
      </c>
      <c r="S2589" s="27">
        <f>IF(AND(H2589=1,J2589&lt;&gt;""),E2589-J2589,"")</f>
        <v/>
      </c>
      <c r="T2589">
        <f>IF(G2589="","",MONTH(G2589))</f>
        <v/>
      </c>
    </row>
    <row r="2590">
      <c r="A2590" s="24" t="n">
        <v>2020</v>
      </c>
      <c r="B2590" s="24" t="n">
        <v>4</v>
      </c>
      <c r="C2590" s="24" t="n">
        <v>17</v>
      </c>
      <c r="D2590" s="24" t="n">
        <v>21</v>
      </c>
      <c r="E2590" s="24" t="n">
        <v>12.44</v>
      </c>
      <c r="F2590" s="25">
        <f>IF($E2590="","",DATE(IF($A2590="",nominal_year,$A2590),$B2590,$C2590)+($D2590-IF(LEFT(hour_conv,1)="1",1,0))/24)</f>
        <v/>
      </c>
      <c r="G2590" s="26">
        <f>IF(F2590="","",INT(F2590))</f>
        <v/>
      </c>
      <c r="H2590">
        <f>IF(G2590="","",IF(AND(MONTH(G2590)*100+DAY(G2590)&gt;=season_lo,MONTH(G2590)*100+DAY(G2590)&lt;=season_hi),1,0))</f>
        <v/>
      </c>
      <c r="I2590">
        <f>IF(G2590="","",G2590-first_day+1)</f>
        <v/>
      </c>
      <c r="J2590" s="27">
        <f>IF(I2590="","",INDEX(Daily!$J$2:$J$421,I2590))</f>
        <v/>
      </c>
      <c r="K2590" s="27">
        <f>IF(J2590="","",J2590+cat_offset)</f>
        <v/>
      </c>
      <c r="L2590" s="27">
        <f>IF(J2590="","",MAX(0,E2590-J2590)^2)</f>
        <v/>
      </c>
      <c r="M2590" s="27">
        <f>IF(J2590="","",MAX(0,E2590-(J2590+twcdh_off))^2)</f>
        <v/>
      </c>
      <c r="N2590" s="27">
        <f>IF(E2590="","",MAX(0,E2590-swcdh_thr)^2)</f>
        <v/>
      </c>
      <c r="O2590">
        <f>IF(K2590="","",ROUND(E2590-K2590,0))</f>
        <v/>
      </c>
      <c r="P2590">
        <f>IF(O2590="","",IF(O2590&gt;=1,O2590,0))</f>
        <v/>
      </c>
      <c r="Q2590" s="27">
        <f>IF(E2590="","",MAX(0,E2590-22))</f>
        <v/>
      </c>
      <c r="R2590" s="27">
        <f>IF(H2590=1,E2590,"")</f>
        <v/>
      </c>
      <c r="S2590" s="27">
        <f>IF(AND(H2590=1,J2590&lt;&gt;""),E2590-J2590,"")</f>
        <v/>
      </c>
      <c r="T2590">
        <f>IF(G2590="","",MONTH(G2590))</f>
        <v/>
      </c>
    </row>
    <row r="2591">
      <c r="A2591" s="24" t="n">
        <v>2020</v>
      </c>
      <c r="B2591" s="24" t="n">
        <v>4</v>
      </c>
      <c r="C2591" s="24" t="n">
        <v>17</v>
      </c>
      <c r="D2591" s="24" t="n">
        <v>22</v>
      </c>
      <c r="E2591" s="24" t="n">
        <v>11.94</v>
      </c>
      <c r="F2591" s="25">
        <f>IF($E2591="","",DATE(IF($A2591="",nominal_year,$A2591),$B2591,$C2591)+($D2591-IF(LEFT(hour_conv,1)="1",1,0))/24)</f>
        <v/>
      </c>
      <c r="G2591" s="26">
        <f>IF(F2591="","",INT(F2591))</f>
        <v/>
      </c>
      <c r="H2591">
        <f>IF(G2591="","",IF(AND(MONTH(G2591)*100+DAY(G2591)&gt;=season_lo,MONTH(G2591)*100+DAY(G2591)&lt;=season_hi),1,0))</f>
        <v/>
      </c>
      <c r="I2591">
        <f>IF(G2591="","",G2591-first_day+1)</f>
        <v/>
      </c>
      <c r="J2591" s="27">
        <f>IF(I2591="","",INDEX(Daily!$J$2:$J$421,I2591))</f>
        <v/>
      </c>
      <c r="K2591" s="27">
        <f>IF(J2591="","",J2591+cat_offset)</f>
        <v/>
      </c>
      <c r="L2591" s="27">
        <f>IF(J2591="","",MAX(0,E2591-J2591)^2)</f>
        <v/>
      </c>
      <c r="M2591" s="27">
        <f>IF(J2591="","",MAX(0,E2591-(J2591+twcdh_off))^2)</f>
        <v/>
      </c>
      <c r="N2591" s="27">
        <f>IF(E2591="","",MAX(0,E2591-swcdh_thr)^2)</f>
        <v/>
      </c>
      <c r="O2591">
        <f>IF(K2591="","",ROUND(E2591-K2591,0))</f>
        <v/>
      </c>
      <c r="P2591">
        <f>IF(O2591="","",IF(O2591&gt;=1,O2591,0))</f>
        <v/>
      </c>
      <c r="Q2591" s="27">
        <f>IF(E2591="","",MAX(0,E2591-22))</f>
        <v/>
      </c>
      <c r="R2591" s="27">
        <f>IF(H2591=1,E2591,"")</f>
        <v/>
      </c>
      <c r="S2591" s="27">
        <f>IF(AND(H2591=1,J2591&lt;&gt;""),E2591-J2591,"")</f>
        <v/>
      </c>
      <c r="T2591">
        <f>IF(G2591="","",MONTH(G2591))</f>
        <v/>
      </c>
    </row>
    <row r="2592">
      <c r="A2592" s="24" t="n">
        <v>2020</v>
      </c>
      <c r="B2592" s="24" t="n">
        <v>4</v>
      </c>
      <c r="C2592" s="24" t="n">
        <v>17</v>
      </c>
      <c r="D2592" s="24" t="n">
        <v>23</v>
      </c>
      <c r="E2592" s="24" t="n">
        <v>10.5</v>
      </c>
      <c r="F2592" s="25">
        <f>IF($E2592="","",DATE(IF($A2592="",nominal_year,$A2592),$B2592,$C2592)+($D2592-IF(LEFT(hour_conv,1)="1",1,0))/24)</f>
        <v/>
      </c>
      <c r="G2592" s="26">
        <f>IF(F2592="","",INT(F2592))</f>
        <v/>
      </c>
      <c r="H2592">
        <f>IF(G2592="","",IF(AND(MONTH(G2592)*100+DAY(G2592)&gt;=season_lo,MONTH(G2592)*100+DAY(G2592)&lt;=season_hi),1,0))</f>
        <v/>
      </c>
      <c r="I2592">
        <f>IF(G2592="","",G2592-first_day+1)</f>
        <v/>
      </c>
      <c r="J2592" s="27">
        <f>IF(I2592="","",INDEX(Daily!$J$2:$J$421,I2592))</f>
        <v/>
      </c>
      <c r="K2592" s="27">
        <f>IF(J2592="","",J2592+cat_offset)</f>
        <v/>
      </c>
      <c r="L2592" s="27">
        <f>IF(J2592="","",MAX(0,E2592-J2592)^2)</f>
        <v/>
      </c>
      <c r="M2592" s="27">
        <f>IF(J2592="","",MAX(0,E2592-(J2592+twcdh_off))^2)</f>
        <v/>
      </c>
      <c r="N2592" s="27">
        <f>IF(E2592="","",MAX(0,E2592-swcdh_thr)^2)</f>
        <v/>
      </c>
      <c r="O2592">
        <f>IF(K2592="","",ROUND(E2592-K2592,0))</f>
        <v/>
      </c>
      <c r="P2592">
        <f>IF(O2592="","",IF(O2592&gt;=1,O2592,0))</f>
        <v/>
      </c>
      <c r="Q2592" s="27">
        <f>IF(E2592="","",MAX(0,E2592-22))</f>
        <v/>
      </c>
      <c r="R2592" s="27">
        <f>IF(H2592=1,E2592,"")</f>
        <v/>
      </c>
      <c r="S2592" s="27">
        <f>IF(AND(H2592=1,J2592&lt;&gt;""),E2592-J2592,"")</f>
        <v/>
      </c>
      <c r="T2592">
        <f>IF(G2592="","",MONTH(G2592))</f>
        <v/>
      </c>
    </row>
    <row r="2593">
      <c r="A2593" s="24" t="n">
        <v>2020</v>
      </c>
      <c r="B2593" s="24" t="n">
        <v>4</v>
      </c>
      <c r="C2593" s="24" t="n">
        <v>17</v>
      </c>
      <c r="D2593" s="24" t="n">
        <v>24</v>
      </c>
      <c r="E2593" s="24" t="n">
        <v>9.19</v>
      </c>
      <c r="F2593" s="25">
        <f>IF($E2593="","",DATE(IF($A2593="",nominal_year,$A2593),$B2593,$C2593)+($D2593-IF(LEFT(hour_conv,1)="1",1,0))/24)</f>
        <v/>
      </c>
      <c r="G2593" s="26">
        <f>IF(F2593="","",INT(F2593))</f>
        <v/>
      </c>
      <c r="H2593">
        <f>IF(G2593="","",IF(AND(MONTH(G2593)*100+DAY(G2593)&gt;=season_lo,MONTH(G2593)*100+DAY(G2593)&lt;=season_hi),1,0))</f>
        <v/>
      </c>
      <c r="I2593">
        <f>IF(G2593="","",G2593-first_day+1)</f>
        <v/>
      </c>
      <c r="J2593" s="27">
        <f>IF(I2593="","",INDEX(Daily!$J$2:$J$421,I2593))</f>
        <v/>
      </c>
      <c r="K2593" s="27">
        <f>IF(J2593="","",J2593+cat_offset)</f>
        <v/>
      </c>
      <c r="L2593" s="27">
        <f>IF(J2593="","",MAX(0,E2593-J2593)^2)</f>
        <v/>
      </c>
      <c r="M2593" s="27">
        <f>IF(J2593="","",MAX(0,E2593-(J2593+twcdh_off))^2)</f>
        <v/>
      </c>
      <c r="N2593" s="27">
        <f>IF(E2593="","",MAX(0,E2593-swcdh_thr)^2)</f>
        <v/>
      </c>
      <c r="O2593">
        <f>IF(K2593="","",ROUND(E2593-K2593,0))</f>
        <v/>
      </c>
      <c r="P2593">
        <f>IF(O2593="","",IF(O2593&gt;=1,O2593,0))</f>
        <v/>
      </c>
      <c r="Q2593" s="27">
        <f>IF(E2593="","",MAX(0,E2593-22))</f>
        <v/>
      </c>
      <c r="R2593" s="27">
        <f>IF(H2593=1,E2593,"")</f>
        <v/>
      </c>
      <c r="S2593" s="27">
        <f>IF(AND(H2593=1,J2593&lt;&gt;""),E2593-J2593,"")</f>
        <v/>
      </c>
      <c r="T2593">
        <f>IF(G2593="","",MONTH(G2593))</f>
        <v/>
      </c>
    </row>
    <row r="2594">
      <c r="A2594" s="24" t="n">
        <v>2020</v>
      </c>
      <c r="B2594" s="24" t="n">
        <v>4</v>
      </c>
      <c r="C2594" s="24" t="n">
        <v>18</v>
      </c>
      <c r="D2594" s="24" t="n">
        <v>1</v>
      </c>
      <c r="E2594" s="24" t="n">
        <v>8.710000000000001</v>
      </c>
      <c r="F2594" s="25">
        <f>IF($E2594="","",DATE(IF($A2594="",nominal_year,$A2594),$B2594,$C2594)+($D2594-IF(LEFT(hour_conv,1)="1",1,0))/24)</f>
        <v/>
      </c>
      <c r="G2594" s="26">
        <f>IF(F2594="","",INT(F2594))</f>
        <v/>
      </c>
      <c r="H2594">
        <f>IF(G2594="","",IF(AND(MONTH(G2594)*100+DAY(G2594)&gt;=season_lo,MONTH(G2594)*100+DAY(G2594)&lt;=season_hi),1,0))</f>
        <v/>
      </c>
      <c r="I2594">
        <f>IF(G2594="","",G2594-first_day+1)</f>
        <v/>
      </c>
      <c r="J2594" s="27">
        <f>IF(I2594="","",INDEX(Daily!$J$2:$J$421,I2594))</f>
        <v/>
      </c>
      <c r="K2594" s="27">
        <f>IF(J2594="","",J2594+cat_offset)</f>
        <v/>
      </c>
      <c r="L2594" s="27">
        <f>IF(J2594="","",MAX(0,E2594-J2594)^2)</f>
        <v/>
      </c>
      <c r="M2594" s="27">
        <f>IF(J2594="","",MAX(0,E2594-(J2594+twcdh_off))^2)</f>
        <v/>
      </c>
      <c r="N2594" s="27">
        <f>IF(E2594="","",MAX(0,E2594-swcdh_thr)^2)</f>
        <v/>
      </c>
      <c r="O2594">
        <f>IF(K2594="","",ROUND(E2594-K2594,0))</f>
        <v/>
      </c>
      <c r="P2594">
        <f>IF(O2594="","",IF(O2594&gt;=1,O2594,0))</f>
        <v/>
      </c>
      <c r="Q2594" s="27">
        <f>IF(E2594="","",MAX(0,E2594-22))</f>
        <v/>
      </c>
      <c r="R2594" s="27">
        <f>IF(H2594=1,E2594,"")</f>
        <v/>
      </c>
      <c r="S2594" s="27">
        <f>IF(AND(H2594=1,J2594&lt;&gt;""),E2594-J2594,"")</f>
        <v/>
      </c>
      <c r="T2594">
        <f>IF(G2594="","",MONTH(G2594))</f>
        <v/>
      </c>
    </row>
    <row r="2595">
      <c r="A2595" s="24" t="n">
        <v>2020</v>
      </c>
      <c r="B2595" s="24" t="n">
        <v>4</v>
      </c>
      <c r="C2595" s="24" t="n">
        <v>18</v>
      </c>
      <c r="D2595" s="24" t="n">
        <v>2</v>
      </c>
      <c r="E2595" s="24" t="n">
        <v>8.130000000000001</v>
      </c>
      <c r="F2595" s="25">
        <f>IF($E2595="","",DATE(IF($A2595="",nominal_year,$A2595),$B2595,$C2595)+($D2595-IF(LEFT(hour_conv,1)="1",1,0))/24)</f>
        <v/>
      </c>
      <c r="G2595" s="26">
        <f>IF(F2595="","",INT(F2595))</f>
        <v/>
      </c>
      <c r="H2595">
        <f>IF(G2595="","",IF(AND(MONTH(G2595)*100+DAY(G2595)&gt;=season_lo,MONTH(G2595)*100+DAY(G2595)&lt;=season_hi),1,0))</f>
        <v/>
      </c>
      <c r="I2595">
        <f>IF(G2595="","",G2595-first_day+1)</f>
        <v/>
      </c>
      <c r="J2595" s="27">
        <f>IF(I2595="","",INDEX(Daily!$J$2:$J$421,I2595))</f>
        <v/>
      </c>
      <c r="K2595" s="27">
        <f>IF(J2595="","",J2595+cat_offset)</f>
        <v/>
      </c>
      <c r="L2595" s="27">
        <f>IF(J2595="","",MAX(0,E2595-J2595)^2)</f>
        <v/>
      </c>
      <c r="M2595" s="27">
        <f>IF(J2595="","",MAX(0,E2595-(J2595+twcdh_off))^2)</f>
        <v/>
      </c>
      <c r="N2595" s="27">
        <f>IF(E2595="","",MAX(0,E2595-swcdh_thr)^2)</f>
        <v/>
      </c>
      <c r="O2595">
        <f>IF(K2595="","",ROUND(E2595-K2595,0))</f>
        <v/>
      </c>
      <c r="P2595">
        <f>IF(O2595="","",IF(O2595&gt;=1,O2595,0))</f>
        <v/>
      </c>
      <c r="Q2595" s="27">
        <f>IF(E2595="","",MAX(0,E2595-22))</f>
        <v/>
      </c>
      <c r="R2595" s="27">
        <f>IF(H2595=1,E2595,"")</f>
        <v/>
      </c>
      <c r="S2595" s="27">
        <f>IF(AND(H2595=1,J2595&lt;&gt;""),E2595-J2595,"")</f>
        <v/>
      </c>
      <c r="T2595">
        <f>IF(G2595="","",MONTH(G2595))</f>
        <v/>
      </c>
    </row>
    <row r="2596">
      <c r="A2596" s="24" t="n">
        <v>2020</v>
      </c>
      <c r="B2596" s="24" t="n">
        <v>4</v>
      </c>
      <c r="C2596" s="24" t="n">
        <v>18</v>
      </c>
      <c r="D2596" s="24" t="n">
        <v>3</v>
      </c>
      <c r="E2596" s="24" t="n">
        <v>7.6</v>
      </c>
      <c r="F2596" s="25">
        <f>IF($E2596="","",DATE(IF($A2596="",nominal_year,$A2596),$B2596,$C2596)+($D2596-IF(LEFT(hour_conv,1)="1",1,0))/24)</f>
        <v/>
      </c>
      <c r="G2596" s="26">
        <f>IF(F2596="","",INT(F2596))</f>
        <v/>
      </c>
      <c r="H2596">
        <f>IF(G2596="","",IF(AND(MONTH(G2596)*100+DAY(G2596)&gt;=season_lo,MONTH(G2596)*100+DAY(G2596)&lt;=season_hi),1,0))</f>
        <v/>
      </c>
      <c r="I2596">
        <f>IF(G2596="","",G2596-first_day+1)</f>
        <v/>
      </c>
      <c r="J2596" s="27">
        <f>IF(I2596="","",INDEX(Daily!$J$2:$J$421,I2596))</f>
        <v/>
      </c>
      <c r="K2596" s="27">
        <f>IF(J2596="","",J2596+cat_offset)</f>
        <v/>
      </c>
      <c r="L2596" s="27">
        <f>IF(J2596="","",MAX(0,E2596-J2596)^2)</f>
        <v/>
      </c>
      <c r="M2596" s="27">
        <f>IF(J2596="","",MAX(0,E2596-(J2596+twcdh_off))^2)</f>
        <v/>
      </c>
      <c r="N2596" s="27">
        <f>IF(E2596="","",MAX(0,E2596-swcdh_thr)^2)</f>
        <v/>
      </c>
      <c r="O2596">
        <f>IF(K2596="","",ROUND(E2596-K2596,0))</f>
        <v/>
      </c>
      <c r="P2596">
        <f>IF(O2596="","",IF(O2596&gt;=1,O2596,0))</f>
        <v/>
      </c>
      <c r="Q2596" s="27">
        <f>IF(E2596="","",MAX(0,E2596-22))</f>
        <v/>
      </c>
      <c r="R2596" s="27">
        <f>IF(H2596=1,E2596,"")</f>
        <v/>
      </c>
      <c r="S2596" s="27">
        <f>IF(AND(H2596=1,J2596&lt;&gt;""),E2596-J2596,"")</f>
        <v/>
      </c>
      <c r="T2596">
        <f>IF(G2596="","",MONTH(G2596))</f>
        <v/>
      </c>
    </row>
    <row r="2597">
      <c r="A2597" s="24" t="n">
        <v>2020</v>
      </c>
      <c r="B2597" s="24" t="n">
        <v>4</v>
      </c>
      <c r="C2597" s="24" t="n">
        <v>18</v>
      </c>
      <c r="D2597" s="24" t="n">
        <v>4</v>
      </c>
      <c r="E2597" s="24" t="n">
        <v>6.97</v>
      </c>
      <c r="F2597" s="25">
        <f>IF($E2597="","",DATE(IF($A2597="",nominal_year,$A2597),$B2597,$C2597)+($D2597-IF(LEFT(hour_conv,1)="1",1,0))/24)</f>
        <v/>
      </c>
      <c r="G2597" s="26">
        <f>IF(F2597="","",INT(F2597))</f>
        <v/>
      </c>
      <c r="H2597">
        <f>IF(G2597="","",IF(AND(MONTH(G2597)*100+DAY(G2597)&gt;=season_lo,MONTH(G2597)*100+DAY(G2597)&lt;=season_hi),1,0))</f>
        <v/>
      </c>
      <c r="I2597">
        <f>IF(G2597="","",G2597-first_day+1)</f>
        <v/>
      </c>
      <c r="J2597" s="27">
        <f>IF(I2597="","",INDEX(Daily!$J$2:$J$421,I2597))</f>
        <v/>
      </c>
      <c r="K2597" s="27">
        <f>IF(J2597="","",J2597+cat_offset)</f>
        <v/>
      </c>
      <c r="L2597" s="27">
        <f>IF(J2597="","",MAX(0,E2597-J2597)^2)</f>
        <v/>
      </c>
      <c r="M2597" s="27">
        <f>IF(J2597="","",MAX(0,E2597-(J2597+twcdh_off))^2)</f>
        <v/>
      </c>
      <c r="N2597" s="27">
        <f>IF(E2597="","",MAX(0,E2597-swcdh_thr)^2)</f>
        <v/>
      </c>
      <c r="O2597">
        <f>IF(K2597="","",ROUND(E2597-K2597,0))</f>
        <v/>
      </c>
      <c r="P2597">
        <f>IF(O2597="","",IF(O2597&gt;=1,O2597,0))</f>
        <v/>
      </c>
      <c r="Q2597" s="27">
        <f>IF(E2597="","",MAX(0,E2597-22))</f>
        <v/>
      </c>
      <c r="R2597" s="27">
        <f>IF(H2597=1,E2597,"")</f>
        <v/>
      </c>
      <c r="S2597" s="27">
        <f>IF(AND(H2597=1,J2597&lt;&gt;""),E2597-J2597,"")</f>
        <v/>
      </c>
      <c r="T2597">
        <f>IF(G2597="","",MONTH(G2597))</f>
        <v/>
      </c>
    </row>
    <row r="2598">
      <c r="A2598" s="24" t="n">
        <v>2020</v>
      </c>
      <c r="B2598" s="24" t="n">
        <v>4</v>
      </c>
      <c r="C2598" s="24" t="n">
        <v>18</v>
      </c>
      <c r="D2598" s="24" t="n">
        <v>5</v>
      </c>
      <c r="E2598" s="24" t="n">
        <v>7.52</v>
      </c>
      <c r="F2598" s="25">
        <f>IF($E2598="","",DATE(IF($A2598="",nominal_year,$A2598),$B2598,$C2598)+($D2598-IF(LEFT(hour_conv,1)="1",1,0))/24)</f>
        <v/>
      </c>
      <c r="G2598" s="26">
        <f>IF(F2598="","",INT(F2598))</f>
        <v/>
      </c>
      <c r="H2598">
        <f>IF(G2598="","",IF(AND(MONTH(G2598)*100+DAY(G2598)&gt;=season_lo,MONTH(G2598)*100+DAY(G2598)&lt;=season_hi),1,0))</f>
        <v/>
      </c>
      <c r="I2598">
        <f>IF(G2598="","",G2598-first_day+1)</f>
        <v/>
      </c>
      <c r="J2598" s="27">
        <f>IF(I2598="","",INDEX(Daily!$J$2:$J$421,I2598))</f>
        <v/>
      </c>
      <c r="K2598" s="27">
        <f>IF(J2598="","",J2598+cat_offset)</f>
        <v/>
      </c>
      <c r="L2598" s="27">
        <f>IF(J2598="","",MAX(0,E2598-J2598)^2)</f>
        <v/>
      </c>
      <c r="M2598" s="27">
        <f>IF(J2598="","",MAX(0,E2598-(J2598+twcdh_off))^2)</f>
        <v/>
      </c>
      <c r="N2598" s="27">
        <f>IF(E2598="","",MAX(0,E2598-swcdh_thr)^2)</f>
        <v/>
      </c>
      <c r="O2598">
        <f>IF(K2598="","",ROUND(E2598-K2598,0))</f>
        <v/>
      </c>
      <c r="P2598">
        <f>IF(O2598="","",IF(O2598&gt;=1,O2598,0))</f>
        <v/>
      </c>
      <c r="Q2598" s="27">
        <f>IF(E2598="","",MAX(0,E2598-22))</f>
        <v/>
      </c>
      <c r="R2598" s="27">
        <f>IF(H2598=1,E2598,"")</f>
        <v/>
      </c>
      <c r="S2598" s="27">
        <f>IF(AND(H2598=1,J2598&lt;&gt;""),E2598-J2598,"")</f>
        <v/>
      </c>
      <c r="T2598">
        <f>IF(G2598="","",MONTH(G2598))</f>
        <v/>
      </c>
    </row>
    <row r="2599">
      <c r="A2599" s="24" t="n">
        <v>2020</v>
      </c>
      <c r="B2599" s="24" t="n">
        <v>4</v>
      </c>
      <c r="C2599" s="24" t="n">
        <v>18</v>
      </c>
      <c r="D2599" s="24" t="n">
        <v>6</v>
      </c>
      <c r="E2599" s="24" t="n">
        <v>9</v>
      </c>
      <c r="F2599" s="25">
        <f>IF($E2599="","",DATE(IF($A2599="",nominal_year,$A2599),$B2599,$C2599)+($D2599-IF(LEFT(hour_conv,1)="1",1,0))/24)</f>
        <v/>
      </c>
      <c r="G2599" s="26">
        <f>IF(F2599="","",INT(F2599))</f>
        <v/>
      </c>
      <c r="H2599">
        <f>IF(G2599="","",IF(AND(MONTH(G2599)*100+DAY(G2599)&gt;=season_lo,MONTH(G2599)*100+DAY(G2599)&lt;=season_hi),1,0))</f>
        <v/>
      </c>
      <c r="I2599">
        <f>IF(G2599="","",G2599-first_day+1)</f>
        <v/>
      </c>
      <c r="J2599" s="27">
        <f>IF(I2599="","",INDEX(Daily!$J$2:$J$421,I2599))</f>
        <v/>
      </c>
      <c r="K2599" s="27">
        <f>IF(J2599="","",J2599+cat_offset)</f>
        <v/>
      </c>
      <c r="L2599" s="27">
        <f>IF(J2599="","",MAX(0,E2599-J2599)^2)</f>
        <v/>
      </c>
      <c r="M2599" s="27">
        <f>IF(J2599="","",MAX(0,E2599-(J2599+twcdh_off))^2)</f>
        <v/>
      </c>
      <c r="N2599" s="27">
        <f>IF(E2599="","",MAX(0,E2599-swcdh_thr)^2)</f>
        <v/>
      </c>
      <c r="O2599">
        <f>IF(K2599="","",ROUND(E2599-K2599,0))</f>
        <v/>
      </c>
      <c r="P2599">
        <f>IF(O2599="","",IF(O2599&gt;=1,O2599,0))</f>
        <v/>
      </c>
      <c r="Q2599" s="27">
        <f>IF(E2599="","",MAX(0,E2599-22))</f>
        <v/>
      </c>
      <c r="R2599" s="27">
        <f>IF(H2599=1,E2599,"")</f>
        <v/>
      </c>
      <c r="S2599" s="27">
        <f>IF(AND(H2599=1,J2599&lt;&gt;""),E2599-J2599,"")</f>
        <v/>
      </c>
      <c r="T2599">
        <f>IF(G2599="","",MONTH(G2599))</f>
        <v/>
      </c>
    </row>
    <row r="2600">
      <c r="A2600" s="24" t="n">
        <v>2020</v>
      </c>
      <c r="B2600" s="24" t="n">
        <v>4</v>
      </c>
      <c r="C2600" s="24" t="n">
        <v>18</v>
      </c>
      <c r="D2600" s="24" t="n">
        <v>7</v>
      </c>
      <c r="E2600" s="24" t="n">
        <v>8.539999999999999</v>
      </c>
      <c r="F2600" s="25">
        <f>IF($E2600="","",DATE(IF($A2600="",nominal_year,$A2600),$B2600,$C2600)+($D2600-IF(LEFT(hour_conv,1)="1",1,0))/24)</f>
        <v/>
      </c>
      <c r="G2600" s="26">
        <f>IF(F2600="","",INT(F2600))</f>
        <v/>
      </c>
      <c r="H2600">
        <f>IF(G2600="","",IF(AND(MONTH(G2600)*100+DAY(G2600)&gt;=season_lo,MONTH(G2600)*100+DAY(G2600)&lt;=season_hi),1,0))</f>
        <v/>
      </c>
      <c r="I2600">
        <f>IF(G2600="","",G2600-first_day+1)</f>
        <v/>
      </c>
      <c r="J2600" s="27">
        <f>IF(I2600="","",INDEX(Daily!$J$2:$J$421,I2600))</f>
        <v/>
      </c>
      <c r="K2600" s="27">
        <f>IF(J2600="","",J2600+cat_offset)</f>
        <v/>
      </c>
      <c r="L2600" s="27">
        <f>IF(J2600="","",MAX(0,E2600-J2600)^2)</f>
        <v/>
      </c>
      <c r="M2600" s="27">
        <f>IF(J2600="","",MAX(0,E2600-(J2600+twcdh_off))^2)</f>
        <v/>
      </c>
      <c r="N2600" s="27">
        <f>IF(E2600="","",MAX(0,E2600-swcdh_thr)^2)</f>
        <v/>
      </c>
      <c r="O2600">
        <f>IF(K2600="","",ROUND(E2600-K2600,0))</f>
        <v/>
      </c>
      <c r="P2600">
        <f>IF(O2600="","",IF(O2600&gt;=1,O2600,0))</f>
        <v/>
      </c>
      <c r="Q2600" s="27">
        <f>IF(E2600="","",MAX(0,E2600-22))</f>
        <v/>
      </c>
      <c r="R2600" s="27">
        <f>IF(H2600=1,E2600,"")</f>
        <v/>
      </c>
      <c r="S2600" s="27">
        <f>IF(AND(H2600=1,J2600&lt;&gt;""),E2600-J2600,"")</f>
        <v/>
      </c>
      <c r="T2600">
        <f>IF(G2600="","",MONTH(G2600))</f>
        <v/>
      </c>
    </row>
    <row r="2601">
      <c r="A2601" s="24" t="n">
        <v>2020</v>
      </c>
      <c r="B2601" s="24" t="n">
        <v>4</v>
      </c>
      <c r="C2601" s="24" t="n">
        <v>18</v>
      </c>
      <c r="D2601" s="24" t="n">
        <v>8</v>
      </c>
      <c r="E2601" s="24" t="n">
        <v>9.279999999999999</v>
      </c>
      <c r="F2601" s="25">
        <f>IF($E2601="","",DATE(IF($A2601="",nominal_year,$A2601),$B2601,$C2601)+($D2601-IF(LEFT(hour_conv,1)="1",1,0))/24)</f>
        <v/>
      </c>
      <c r="G2601" s="26">
        <f>IF(F2601="","",INT(F2601))</f>
        <v/>
      </c>
      <c r="H2601">
        <f>IF(G2601="","",IF(AND(MONTH(G2601)*100+DAY(G2601)&gt;=season_lo,MONTH(G2601)*100+DAY(G2601)&lt;=season_hi),1,0))</f>
        <v/>
      </c>
      <c r="I2601">
        <f>IF(G2601="","",G2601-first_day+1)</f>
        <v/>
      </c>
      <c r="J2601" s="27">
        <f>IF(I2601="","",INDEX(Daily!$J$2:$J$421,I2601))</f>
        <v/>
      </c>
      <c r="K2601" s="27">
        <f>IF(J2601="","",J2601+cat_offset)</f>
        <v/>
      </c>
      <c r="L2601" s="27">
        <f>IF(J2601="","",MAX(0,E2601-J2601)^2)</f>
        <v/>
      </c>
      <c r="M2601" s="27">
        <f>IF(J2601="","",MAX(0,E2601-(J2601+twcdh_off))^2)</f>
        <v/>
      </c>
      <c r="N2601" s="27">
        <f>IF(E2601="","",MAX(0,E2601-swcdh_thr)^2)</f>
        <v/>
      </c>
      <c r="O2601">
        <f>IF(K2601="","",ROUND(E2601-K2601,0))</f>
        <v/>
      </c>
      <c r="P2601">
        <f>IF(O2601="","",IF(O2601&gt;=1,O2601,0))</f>
        <v/>
      </c>
      <c r="Q2601" s="27">
        <f>IF(E2601="","",MAX(0,E2601-22))</f>
        <v/>
      </c>
      <c r="R2601" s="27">
        <f>IF(H2601=1,E2601,"")</f>
        <v/>
      </c>
      <c r="S2601" s="27">
        <f>IF(AND(H2601=1,J2601&lt;&gt;""),E2601-J2601,"")</f>
        <v/>
      </c>
      <c r="T2601">
        <f>IF(G2601="","",MONTH(G2601))</f>
        <v/>
      </c>
    </row>
    <row r="2602">
      <c r="A2602" s="24" t="n">
        <v>2020</v>
      </c>
      <c r="B2602" s="24" t="n">
        <v>4</v>
      </c>
      <c r="C2602" s="24" t="n">
        <v>18</v>
      </c>
      <c r="D2602" s="24" t="n">
        <v>9</v>
      </c>
      <c r="E2602" s="24" t="n">
        <v>11.22</v>
      </c>
      <c r="F2602" s="25">
        <f>IF($E2602="","",DATE(IF($A2602="",nominal_year,$A2602),$B2602,$C2602)+($D2602-IF(LEFT(hour_conv,1)="1",1,0))/24)</f>
        <v/>
      </c>
      <c r="G2602" s="26">
        <f>IF(F2602="","",INT(F2602))</f>
        <v/>
      </c>
      <c r="H2602">
        <f>IF(G2602="","",IF(AND(MONTH(G2602)*100+DAY(G2602)&gt;=season_lo,MONTH(G2602)*100+DAY(G2602)&lt;=season_hi),1,0))</f>
        <v/>
      </c>
      <c r="I2602">
        <f>IF(G2602="","",G2602-first_day+1)</f>
        <v/>
      </c>
      <c r="J2602" s="27">
        <f>IF(I2602="","",INDEX(Daily!$J$2:$J$421,I2602))</f>
        <v/>
      </c>
      <c r="K2602" s="27">
        <f>IF(J2602="","",J2602+cat_offset)</f>
        <v/>
      </c>
      <c r="L2602" s="27">
        <f>IF(J2602="","",MAX(0,E2602-J2602)^2)</f>
        <v/>
      </c>
      <c r="M2602" s="27">
        <f>IF(J2602="","",MAX(0,E2602-(J2602+twcdh_off))^2)</f>
        <v/>
      </c>
      <c r="N2602" s="27">
        <f>IF(E2602="","",MAX(0,E2602-swcdh_thr)^2)</f>
        <v/>
      </c>
      <c r="O2602">
        <f>IF(K2602="","",ROUND(E2602-K2602,0))</f>
        <v/>
      </c>
      <c r="P2602">
        <f>IF(O2602="","",IF(O2602&gt;=1,O2602,0))</f>
        <v/>
      </c>
      <c r="Q2602" s="27">
        <f>IF(E2602="","",MAX(0,E2602-22))</f>
        <v/>
      </c>
      <c r="R2602" s="27">
        <f>IF(H2602=1,E2602,"")</f>
        <v/>
      </c>
      <c r="S2602" s="27">
        <f>IF(AND(H2602=1,J2602&lt;&gt;""),E2602-J2602,"")</f>
        <v/>
      </c>
      <c r="T2602">
        <f>IF(G2602="","",MONTH(G2602))</f>
        <v/>
      </c>
    </row>
    <row r="2603">
      <c r="A2603" s="24" t="n">
        <v>2020</v>
      </c>
      <c r="B2603" s="24" t="n">
        <v>4</v>
      </c>
      <c r="C2603" s="24" t="n">
        <v>18</v>
      </c>
      <c r="D2603" s="24" t="n">
        <v>10</v>
      </c>
      <c r="E2603" s="24" t="n">
        <v>12.59</v>
      </c>
      <c r="F2603" s="25">
        <f>IF($E2603="","",DATE(IF($A2603="",nominal_year,$A2603),$B2603,$C2603)+($D2603-IF(LEFT(hour_conv,1)="1",1,0))/24)</f>
        <v/>
      </c>
      <c r="G2603" s="26">
        <f>IF(F2603="","",INT(F2603))</f>
        <v/>
      </c>
      <c r="H2603">
        <f>IF(G2603="","",IF(AND(MONTH(G2603)*100+DAY(G2603)&gt;=season_lo,MONTH(G2603)*100+DAY(G2603)&lt;=season_hi),1,0))</f>
        <v/>
      </c>
      <c r="I2603">
        <f>IF(G2603="","",G2603-first_day+1)</f>
        <v/>
      </c>
      <c r="J2603" s="27">
        <f>IF(I2603="","",INDEX(Daily!$J$2:$J$421,I2603))</f>
        <v/>
      </c>
      <c r="K2603" s="27">
        <f>IF(J2603="","",J2603+cat_offset)</f>
        <v/>
      </c>
      <c r="L2603" s="27">
        <f>IF(J2603="","",MAX(0,E2603-J2603)^2)</f>
        <v/>
      </c>
      <c r="M2603" s="27">
        <f>IF(J2603="","",MAX(0,E2603-(J2603+twcdh_off))^2)</f>
        <v/>
      </c>
      <c r="N2603" s="27">
        <f>IF(E2603="","",MAX(0,E2603-swcdh_thr)^2)</f>
        <v/>
      </c>
      <c r="O2603">
        <f>IF(K2603="","",ROUND(E2603-K2603,0))</f>
        <v/>
      </c>
      <c r="P2603">
        <f>IF(O2603="","",IF(O2603&gt;=1,O2603,0))</f>
        <v/>
      </c>
      <c r="Q2603" s="27">
        <f>IF(E2603="","",MAX(0,E2603-22))</f>
        <v/>
      </c>
      <c r="R2603" s="27">
        <f>IF(H2603=1,E2603,"")</f>
        <v/>
      </c>
      <c r="S2603" s="27">
        <f>IF(AND(H2603=1,J2603&lt;&gt;""),E2603-J2603,"")</f>
        <v/>
      </c>
      <c r="T2603">
        <f>IF(G2603="","",MONTH(G2603))</f>
        <v/>
      </c>
    </row>
    <row r="2604">
      <c r="A2604" s="24" t="n">
        <v>2020</v>
      </c>
      <c r="B2604" s="24" t="n">
        <v>4</v>
      </c>
      <c r="C2604" s="24" t="n">
        <v>18</v>
      </c>
      <c r="D2604" s="24" t="n">
        <v>11</v>
      </c>
      <c r="E2604" s="24" t="n">
        <v>13.77</v>
      </c>
      <c r="F2604" s="25">
        <f>IF($E2604="","",DATE(IF($A2604="",nominal_year,$A2604),$B2604,$C2604)+($D2604-IF(LEFT(hour_conv,1)="1",1,0))/24)</f>
        <v/>
      </c>
      <c r="G2604" s="26">
        <f>IF(F2604="","",INT(F2604))</f>
        <v/>
      </c>
      <c r="H2604">
        <f>IF(G2604="","",IF(AND(MONTH(G2604)*100+DAY(G2604)&gt;=season_lo,MONTH(G2604)*100+DAY(G2604)&lt;=season_hi),1,0))</f>
        <v/>
      </c>
      <c r="I2604">
        <f>IF(G2604="","",G2604-first_day+1)</f>
        <v/>
      </c>
      <c r="J2604" s="27">
        <f>IF(I2604="","",INDEX(Daily!$J$2:$J$421,I2604))</f>
        <v/>
      </c>
      <c r="K2604" s="27">
        <f>IF(J2604="","",J2604+cat_offset)</f>
        <v/>
      </c>
      <c r="L2604" s="27">
        <f>IF(J2604="","",MAX(0,E2604-J2604)^2)</f>
        <v/>
      </c>
      <c r="M2604" s="27">
        <f>IF(J2604="","",MAX(0,E2604-(J2604+twcdh_off))^2)</f>
        <v/>
      </c>
      <c r="N2604" s="27">
        <f>IF(E2604="","",MAX(0,E2604-swcdh_thr)^2)</f>
        <v/>
      </c>
      <c r="O2604">
        <f>IF(K2604="","",ROUND(E2604-K2604,0))</f>
        <v/>
      </c>
      <c r="P2604">
        <f>IF(O2604="","",IF(O2604&gt;=1,O2604,0))</f>
        <v/>
      </c>
      <c r="Q2604" s="27">
        <f>IF(E2604="","",MAX(0,E2604-22))</f>
        <v/>
      </c>
      <c r="R2604" s="27">
        <f>IF(H2604=1,E2604,"")</f>
        <v/>
      </c>
      <c r="S2604" s="27">
        <f>IF(AND(H2604=1,J2604&lt;&gt;""),E2604-J2604,"")</f>
        <v/>
      </c>
      <c r="T2604">
        <f>IF(G2604="","",MONTH(G2604))</f>
        <v/>
      </c>
    </row>
    <row r="2605">
      <c r="A2605" s="24" t="n">
        <v>2020</v>
      </c>
      <c r="B2605" s="24" t="n">
        <v>4</v>
      </c>
      <c r="C2605" s="24" t="n">
        <v>18</v>
      </c>
      <c r="D2605" s="24" t="n">
        <v>12</v>
      </c>
      <c r="E2605" s="24" t="n">
        <v>14.3</v>
      </c>
      <c r="F2605" s="25">
        <f>IF($E2605="","",DATE(IF($A2605="",nominal_year,$A2605),$B2605,$C2605)+($D2605-IF(LEFT(hour_conv,1)="1",1,0))/24)</f>
        <v/>
      </c>
      <c r="G2605" s="26">
        <f>IF(F2605="","",INT(F2605))</f>
        <v/>
      </c>
      <c r="H2605">
        <f>IF(G2605="","",IF(AND(MONTH(G2605)*100+DAY(G2605)&gt;=season_lo,MONTH(G2605)*100+DAY(G2605)&lt;=season_hi),1,0))</f>
        <v/>
      </c>
      <c r="I2605">
        <f>IF(G2605="","",G2605-first_day+1)</f>
        <v/>
      </c>
      <c r="J2605" s="27">
        <f>IF(I2605="","",INDEX(Daily!$J$2:$J$421,I2605))</f>
        <v/>
      </c>
      <c r="K2605" s="27">
        <f>IF(J2605="","",J2605+cat_offset)</f>
        <v/>
      </c>
      <c r="L2605" s="27">
        <f>IF(J2605="","",MAX(0,E2605-J2605)^2)</f>
        <v/>
      </c>
      <c r="M2605" s="27">
        <f>IF(J2605="","",MAX(0,E2605-(J2605+twcdh_off))^2)</f>
        <v/>
      </c>
      <c r="N2605" s="27">
        <f>IF(E2605="","",MAX(0,E2605-swcdh_thr)^2)</f>
        <v/>
      </c>
      <c r="O2605">
        <f>IF(K2605="","",ROUND(E2605-K2605,0))</f>
        <v/>
      </c>
      <c r="P2605">
        <f>IF(O2605="","",IF(O2605&gt;=1,O2605,0))</f>
        <v/>
      </c>
      <c r="Q2605" s="27">
        <f>IF(E2605="","",MAX(0,E2605-22))</f>
        <v/>
      </c>
      <c r="R2605" s="27">
        <f>IF(H2605=1,E2605,"")</f>
        <v/>
      </c>
      <c r="S2605" s="27">
        <f>IF(AND(H2605=1,J2605&lt;&gt;""),E2605-J2605,"")</f>
        <v/>
      </c>
      <c r="T2605">
        <f>IF(G2605="","",MONTH(G2605))</f>
        <v/>
      </c>
    </row>
    <row r="2606">
      <c r="A2606" s="24" t="n">
        <v>2020</v>
      </c>
      <c r="B2606" s="24" t="n">
        <v>4</v>
      </c>
      <c r="C2606" s="24" t="n">
        <v>18</v>
      </c>
      <c r="D2606" s="24" t="n">
        <v>13</v>
      </c>
      <c r="E2606" s="24" t="n">
        <v>16.14</v>
      </c>
      <c r="F2606" s="25">
        <f>IF($E2606="","",DATE(IF($A2606="",nominal_year,$A2606),$B2606,$C2606)+($D2606-IF(LEFT(hour_conv,1)="1",1,0))/24)</f>
        <v/>
      </c>
      <c r="G2606" s="26">
        <f>IF(F2606="","",INT(F2606))</f>
        <v/>
      </c>
      <c r="H2606">
        <f>IF(G2606="","",IF(AND(MONTH(G2606)*100+DAY(G2606)&gt;=season_lo,MONTH(G2606)*100+DAY(G2606)&lt;=season_hi),1,0))</f>
        <v/>
      </c>
      <c r="I2606">
        <f>IF(G2606="","",G2606-first_day+1)</f>
        <v/>
      </c>
      <c r="J2606" s="27">
        <f>IF(I2606="","",INDEX(Daily!$J$2:$J$421,I2606))</f>
        <v/>
      </c>
      <c r="K2606" s="27">
        <f>IF(J2606="","",J2606+cat_offset)</f>
        <v/>
      </c>
      <c r="L2606" s="27">
        <f>IF(J2606="","",MAX(0,E2606-J2606)^2)</f>
        <v/>
      </c>
      <c r="M2606" s="27">
        <f>IF(J2606="","",MAX(0,E2606-(J2606+twcdh_off))^2)</f>
        <v/>
      </c>
      <c r="N2606" s="27">
        <f>IF(E2606="","",MAX(0,E2606-swcdh_thr)^2)</f>
        <v/>
      </c>
      <c r="O2606">
        <f>IF(K2606="","",ROUND(E2606-K2606,0))</f>
        <v/>
      </c>
      <c r="P2606">
        <f>IF(O2606="","",IF(O2606&gt;=1,O2606,0))</f>
        <v/>
      </c>
      <c r="Q2606" s="27">
        <f>IF(E2606="","",MAX(0,E2606-22))</f>
        <v/>
      </c>
      <c r="R2606" s="27">
        <f>IF(H2606=1,E2606,"")</f>
        <v/>
      </c>
      <c r="S2606" s="27">
        <f>IF(AND(H2606=1,J2606&lt;&gt;""),E2606-J2606,"")</f>
        <v/>
      </c>
      <c r="T2606">
        <f>IF(G2606="","",MONTH(G2606))</f>
        <v/>
      </c>
    </row>
    <row r="2607">
      <c r="A2607" s="24" t="n">
        <v>2020</v>
      </c>
      <c r="B2607" s="24" t="n">
        <v>4</v>
      </c>
      <c r="C2607" s="24" t="n">
        <v>18</v>
      </c>
      <c r="D2607" s="24" t="n">
        <v>14</v>
      </c>
      <c r="E2607" s="24" t="n">
        <v>16.19</v>
      </c>
      <c r="F2607" s="25">
        <f>IF($E2607="","",DATE(IF($A2607="",nominal_year,$A2607),$B2607,$C2607)+($D2607-IF(LEFT(hour_conv,1)="1",1,0))/24)</f>
        <v/>
      </c>
      <c r="G2607" s="26">
        <f>IF(F2607="","",INT(F2607))</f>
        <v/>
      </c>
      <c r="H2607">
        <f>IF(G2607="","",IF(AND(MONTH(G2607)*100+DAY(G2607)&gt;=season_lo,MONTH(G2607)*100+DAY(G2607)&lt;=season_hi),1,0))</f>
        <v/>
      </c>
      <c r="I2607">
        <f>IF(G2607="","",G2607-first_day+1)</f>
        <v/>
      </c>
      <c r="J2607" s="27">
        <f>IF(I2607="","",INDEX(Daily!$J$2:$J$421,I2607))</f>
        <v/>
      </c>
      <c r="K2607" s="27">
        <f>IF(J2607="","",J2607+cat_offset)</f>
        <v/>
      </c>
      <c r="L2607" s="27">
        <f>IF(J2607="","",MAX(0,E2607-J2607)^2)</f>
        <v/>
      </c>
      <c r="M2607" s="27">
        <f>IF(J2607="","",MAX(0,E2607-(J2607+twcdh_off))^2)</f>
        <v/>
      </c>
      <c r="N2607" s="27">
        <f>IF(E2607="","",MAX(0,E2607-swcdh_thr)^2)</f>
        <v/>
      </c>
      <c r="O2607">
        <f>IF(K2607="","",ROUND(E2607-K2607,0))</f>
        <v/>
      </c>
      <c r="P2607">
        <f>IF(O2607="","",IF(O2607&gt;=1,O2607,0))</f>
        <v/>
      </c>
      <c r="Q2607" s="27">
        <f>IF(E2607="","",MAX(0,E2607-22))</f>
        <v/>
      </c>
      <c r="R2607" s="27">
        <f>IF(H2607=1,E2607,"")</f>
        <v/>
      </c>
      <c r="S2607" s="27">
        <f>IF(AND(H2607=1,J2607&lt;&gt;""),E2607-J2607,"")</f>
        <v/>
      </c>
      <c r="T2607">
        <f>IF(G2607="","",MONTH(G2607))</f>
        <v/>
      </c>
    </row>
    <row r="2608">
      <c r="A2608" s="24" t="n">
        <v>2020</v>
      </c>
      <c r="B2608" s="24" t="n">
        <v>4</v>
      </c>
      <c r="C2608" s="24" t="n">
        <v>18</v>
      </c>
      <c r="D2608" s="24" t="n">
        <v>15</v>
      </c>
      <c r="E2608" s="24" t="n">
        <v>16.54</v>
      </c>
      <c r="F2608" s="25">
        <f>IF($E2608="","",DATE(IF($A2608="",nominal_year,$A2608),$B2608,$C2608)+($D2608-IF(LEFT(hour_conv,1)="1",1,0))/24)</f>
        <v/>
      </c>
      <c r="G2608" s="26">
        <f>IF(F2608="","",INT(F2608))</f>
        <v/>
      </c>
      <c r="H2608">
        <f>IF(G2608="","",IF(AND(MONTH(G2608)*100+DAY(G2608)&gt;=season_lo,MONTH(G2608)*100+DAY(G2608)&lt;=season_hi),1,0))</f>
        <v/>
      </c>
      <c r="I2608">
        <f>IF(G2608="","",G2608-first_day+1)</f>
        <v/>
      </c>
      <c r="J2608" s="27">
        <f>IF(I2608="","",INDEX(Daily!$J$2:$J$421,I2608))</f>
        <v/>
      </c>
      <c r="K2608" s="27">
        <f>IF(J2608="","",J2608+cat_offset)</f>
        <v/>
      </c>
      <c r="L2608" s="27">
        <f>IF(J2608="","",MAX(0,E2608-J2608)^2)</f>
        <v/>
      </c>
      <c r="M2608" s="27">
        <f>IF(J2608="","",MAX(0,E2608-(J2608+twcdh_off))^2)</f>
        <v/>
      </c>
      <c r="N2608" s="27">
        <f>IF(E2608="","",MAX(0,E2608-swcdh_thr)^2)</f>
        <v/>
      </c>
      <c r="O2608">
        <f>IF(K2608="","",ROUND(E2608-K2608,0))</f>
        <v/>
      </c>
      <c r="P2608">
        <f>IF(O2608="","",IF(O2608&gt;=1,O2608,0))</f>
        <v/>
      </c>
      <c r="Q2608" s="27">
        <f>IF(E2608="","",MAX(0,E2608-22))</f>
        <v/>
      </c>
      <c r="R2608" s="27">
        <f>IF(H2608=1,E2608,"")</f>
        <v/>
      </c>
      <c r="S2608" s="27">
        <f>IF(AND(H2608=1,J2608&lt;&gt;""),E2608-J2608,"")</f>
        <v/>
      </c>
      <c r="T2608">
        <f>IF(G2608="","",MONTH(G2608))</f>
        <v/>
      </c>
    </row>
    <row r="2609">
      <c r="A2609" s="24" t="n">
        <v>2020</v>
      </c>
      <c r="B2609" s="24" t="n">
        <v>4</v>
      </c>
      <c r="C2609" s="24" t="n">
        <v>18</v>
      </c>
      <c r="D2609" s="24" t="n">
        <v>16</v>
      </c>
      <c r="E2609" s="24" t="n">
        <v>16.92</v>
      </c>
      <c r="F2609" s="25">
        <f>IF($E2609="","",DATE(IF($A2609="",nominal_year,$A2609),$B2609,$C2609)+($D2609-IF(LEFT(hour_conv,1)="1",1,0))/24)</f>
        <v/>
      </c>
      <c r="G2609" s="26">
        <f>IF(F2609="","",INT(F2609))</f>
        <v/>
      </c>
      <c r="H2609">
        <f>IF(G2609="","",IF(AND(MONTH(G2609)*100+DAY(G2609)&gt;=season_lo,MONTH(G2609)*100+DAY(G2609)&lt;=season_hi),1,0))</f>
        <v/>
      </c>
      <c r="I2609">
        <f>IF(G2609="","",G2609-first_day+1)</f>
        <v/>
      </c>
      <c r="J2609" s="27">
        <f>IF(I2609="","",INDEX(Daily!$J$2:$J$421,I2609))</f>
        <v/>
      </c>
      <c r="K2609" s="27">
        <f>IF(J2609="","",J2609+cat_offset)</f>
        <v/>
      </c>
      <c r="L2609" s="27">
        <f>IF(J2609="","",MAX(0,E2609-J2609)^2)</f>
        <v/>
      </c>
      <c r="M2609" s="27">
        <f>IF(J2609="","",MAX(0,E2609-(J2609+twcdh_off))^2)</f>
        <v/>
      </c>
      <c r="N2609" s="27">
        <f>IF(E2609="","",MAX(0,E2609-swcdh_thr)^2)</f>
        <v/>
      </c>
      <c r="O2609">
        <f>IF(K2609="","",ROUND(E2609-K2609,0))</f>
        <v/>
      </c>
      <c r="P2609">
        <f>IF(O2609="","",IF(O2609&gt;=1,O2609,0))</f>
        <v/>
      </c>
      <c r="Q2609" s="27">
        <f>IF(E2609="","",MAX(0,E2609-22))</f>
        <v/>
      </c>
      <c r="R2609" s="27">
        <f>IF(H2609=1,E2609,"")</f>
        <v/>
      </c>
      <c r="S2609" s="27">
        <f>IF(AND(H2609=1,J2609&lt;&gt;""),E2609-J2609,"")</f>
        <v/>
      </c>
      <c r="T2609">
        <f>IF(G2609="","",MONTH(G2609))</f>
        <v/>
      </c>
    </row>
    <row r="2610">
      <c r="A2610" s="24" t="n">
        <v>2020</v>
      </c>
      <c r="B2610" s="24" t="n">
        <v>4</v>
      </c>
      <c r="C2610" s="24" t="n">
        <v>18</v>
      </c>
      <c r="D2610" s="24" t="n">
        <v>17</v>
      </c>
      <c r="E2610" s="24" t="n">
        <v>16.96</v>
      </c>
      <c r="F2610" s="25">
        <f>IF($E2610="","",DATE(IF($A2610="",nominal_year,$A2610),$B2610,$C2610)+($D2610-IF(LEFT(hour_conv,1)="1",1,0))/24)</f>
        <v/>
      </c>
      <c r="G2610" s="26">
        <f>IF(F2610="","",INT(F2610))</f>
        <v/>
      </c>
      <c r="H2610">
        <f>IF(G2610="","",IF(AND(MONTH(G2610)*100+DAY(G2610)&gt;=season_lo,MONTH(G2610)*100+DAY(G2610)&lt;=season_hi),1,0))</f>
        <v/>
      </c>
      <c r="I2610">
        <f>IF(G2610="","",G2610-first_day+1)</f>
        <v/>
      </c>
      <c r="J2610" s="27">
        <f>IF(I2610="","",INDEX(Daily!$J$2:$J$421,I2610))</f>
        <v/>
      </c>
      <c r="K2610" s="27">
        <f>IF(J2610="","",J2610+cat_offset)</f>
        <v/>
      </c>
      <c r="L2610" s="27">
        <f>IF(J2610="","",MAX(0,E2610-J2610)^2)</f>
        <v/>
      </c>
      <c r="M2610" s="27">
        <f>IF(J2610="","",MAX(0,E2610-(J2610+twcdh_off))^2)</f>
        <v/>
      </c>
      <c r="N2610" s="27">
        <f>IF(E2610="","",MAX(0,E2610-swcdh_thr)^2)</f>
        <v/>
      </c>
      <c r="O2610">
        <f>IF(K2610="","",ROUND(E2610-K2610,0))</f>
        <v/>
      </c>
      <c r="P2610">
        <f>IF(O2610="","",IF(O2610&gt;=1,O2610,0))</f>
        <v/>
      </c>
      <c r="Q2610" s="27">
        <f>IF(E2610="","",MAX(0,E2610-22))</f>
        <v/>
      </c>
      <c r="R2610" s="27">
        <f>IF(H2610=1,E2610,"")</f>
        <v/>
      </c>
      <c r="S2610" s="27">
        <f>IF(AND(H2610=1,J2610&lt;&gt;""),E2610-J2610,"")</f>
        <v/>
      </c>
      <c r="T2610">
        <f>IF(G2610="","",MONTH(G2610))</f>
        <v/>
      </c>
    </row>
    <row r="2611">
      <c r="A2611" s="24" t="n">
        <v>2020</v>
      </c>
      <c r="B2611" s="24" t="n">
        <v>4</v>
      </c>
      <c r="C2611" s="24" t="n">
        <v>18</v>
      </c>
      <c r="D2611" s="24" t="n">
        <v>18</v>
      </c>
      <c r="E2611" s="24" t="n">
        <v>16.82</v>
      </c>
      <c r="F2611" s="25">
        <f>IF($E2611="","",DATE(IF($A2611="",nominal_year,$A2611),$B2611,$C2611)+($D2611-IF(LEFT(hour_conv,1)="1",1,0))/24)</f>
        <v/>
      </c>
      <c r="G2611" s="26">
        <f>IF(F2611="","",INT(F2611))</f>
        <v/>
      </c>
      <c r="H2611">
        <f>IF(G2611="","",IF(AND(MONTH(G2611)*100+DAY(G2611)&gt;=season_lo,MONTH(G2611)*100+DAY(G2611)&lt;=season_hi),1,0))</f>
        <v/>
      </c>
      <c r="I2611">
        <f>IF(G2611="","",G2611-first_day+1)</f>
        <v/>
      </c>
      <c r="J2611" s="27">
        <f>IF(I2611="","",INDEX(Daily!$J$2:$J$421,I2611))</f>
        <v/>
      </c>
      <c r="K2611" s="27">
        <f>IF(J2611="","",J2611+cat_offset)</f>
        <v/>
      </c>
      <c r="L2611" s="27">
        <f>IF(J2611="","",MAX(0,E2611-J2611)^2)</f>
        <v/>
      </c>
      <c r="M2611" s="27">
        <f>IF(J2611="","",MAX(0,E2611-(J2611+twcdh_off))^2)</f>
        <v/>
      </c>
      <c r="N2611" s="27">
        <f>IF(E2611="","",MAX(0,E2611-swcdh_thr)^2)</f>
        <v/>
      </c>
      <c r="O2611">
        <f>IF(K2611="","",ROUND(E2611-K2611,0))</f>
        <v/>
      </c>
      <c r="P2611">
        <f>IF(O2611="","",IF(O2611&gt;=1,O2611,0))</f>
        <v/>
      </c>
      <c r="Q2611" s="27">
        <f>IF(E2611="","",MAX(0,E2611-22))</f>
        <v/>
      </c>
      <c r="R2611" s="27">
        <f>IF(H2611=1,E2611,"")</f>
        <v/>
      </c>
      <c r="S2611" s="27">
        <f>IF(AND(H2611=1,J2611&lt;&gt;""),E2611-J2611,"")</f>
        <v/>
      </c>
      <c r="T2611">
        <f>IF(G2611="","",MONTH(G2611))</f>
        <v/>
      </c>
    </row>
    <row r="2612">
      <c r="A2612" s="24" t="n">
        <v>2020</v>
      </c>
      <c r="B2612" s="24" t="n">
        <v>4</v>
      </c>
      <c r="C2612" s="24" t="n">
        <v>18</v>
      </c>
      <c r="D2612" s="24" t="n">
        <v>19</v>
      </c>
      <c r="E2612" s="24" t="n">
        <v>16.03</v>
      </c>
      <c r="F2612" s="25">
        <f>IF($E2612="","",DATE(IF($A2612="",nominal_year,$A2612),$B2612,$C2612)+($D2612-IF(LEFT(hour_conv,1)="1",1,0))/24)</f>
        <v/>
      </c>
      <c r="G2612" s="26">
        <f>IF(F2612="","",INT(F2612))</f>
        <v/>
      </c>
      <c r="H2612">
        <f>IF(G2612="","",IF(AND(MONTH(G2612)*100+DAY(G2612)&gt;=season_lo,MONTH(G2612)*100+DAY(G2612)&lt;=season_hi),1,0))</f>
        <v/>
      </c>
      <c r="I2612">
        <f>IF(G2612="","",G2612-first_day+1)</f>
        <v/>
      </c>
      <c r="J2612" s="27">
        <f>IF(I2612="","",INDEX(Daily!$J$2:$J$421,I2612))</f>
        <v/>
      </c>
      <c r="K2612" s="27">
        <f>IF(J2612="","",J2612+cat_offset)</f>
        <v/>
      </c>
      <c r="L2612" s="27">
        <f>IF(J2612="","",MAX(0,E2612-J2612)^2)</f>
        <v/>
      </c>
      <c r="M2612" s="27">
        <f>IF(J2612="","",MAX(0,E2612-(J2612+twcdh_off))^2)</f>
        <v/>
      </c>
      <c r="N2612" s="27">
        <f>IF(E2612="","",MAX(0,E2612-swcdh_thr)^2)</f>
        <v/>
      </c>
      <c r="O2612">
        <f>IF(K2612="","",ROUND(E2612-K2612,0))</f>
        <v/>
      </c>
      <c r="P2612">
        <f>IF(O2612="","",IF(O2612&gt;=1,O2612,0))</f>
        <v/>
      </c>
      <c r="Q2612" s="27">
        <f>IF(E2612="","",MAX(0,E2612-22))</f>
        <v/>
      </c>
      <c r="R2612" s="27">
        <f>IF(H2612=1,E2612,"")</f>
        <v/>
      </c>
      <c r="S2612" s="27">
        <f>IF(AND(H2612=1,J2612&lt;&gt;""),E2612-J2612,"")</f>
        <v/>
      </c>
      <c r="T2612">
        <f>IF(G2612="","",MONTH(G2612))</f>
        <v/>
      </c>
    </row>
    <row r="2613">
      <c r="A2613" s="24" t="n">
        <v>2020</v>
      </c>
      <c r="B2613" s="24" t="n">
        <v>4</v>
      </c>
      <c r="C2613" s="24" t="n">
        <v>18</v>
      </c>
      <c r="D2613" s="24" t="n">
        <v>20</v>
      </c>
      <c r="E2613" s="24" t="n">
        <v>14.78</v>
      </c>
      <c r="F2613" s="25">
        <f>IF($E2613="","",DATE(IF($A2613="",nominal_year,$A2613),$B2613,$C2613)+($D2613-IF(LEFT(hour_conv,1)="1",1,0))/24)</f>
        <v/>
      </c>
      <c r="G2613" s="26">
        <f>IF(F2613="","",INT(F2613))</f>
        <v/>
      </c>
      <c r="H2613">
        <f>IF(G2613="","",IF(AND(MONTH(G2613)*100+DAY(G2613)&gt;=season_lo,MONTH(G2613)*100+DAY(G2613)&lt;=season_hi),1,0))</f>
        <v/>
      </c>
      <c r="I2613">
        <f>IF(G2613="","",G2613-first_day+1)</f>
        <v/>
      </c>
      <c r="J2613" s="27">
        <f>IF(I2613="","",INDEX(Daily!$J$2:$J$421,I2613))</f>
        <v/>
      </c>
      <c r="K2613" s="27">
        <f>IF(J2613="","",J2613+cat_offset)</f>
        <v/>
      </c>
      <c r="L2613" s="27">
        <f>IF(J2613="","",MAX(0,E2613-J2613)^2)</f>
        <v/>
      </c>
      <c r="M2613" s="27">
        <f>IF(J2613="","",MAX(0,E2613-(J2613+twcdh_off))^2)</f>
        <v/>
      </c>
      <c r="N2613" s="27">
        <f>IF(E2613="","",MAX(0,E2613-swcdh_thr)^2)</f>
        <v/>
      </c>
      <c r="O2613">
        <f>IF(K2613="","",ROUND(E2613-K2613,0))</f>
        <v/>
      </c>
      <c r="P2613">
        <f>IF(O2613="","",IF(O2613&gt;=1,O2613,0))</f>
        <v/>
      </c>
      <c r="Q2613" s="27">
        <f>IF(E2613="","",MAX(0,E2613-22))</f>
        <v/>
      </c>
      <c r="R2613" s="27">
        <f>IF(H2613=1,E2613,"")</f>
        <v/>
      </c>
      <c r="S2613" s="27">
        <f>IF(AND(H2613=1,J2613&lt;&gt;""),E2613-J2613,"")</f>
        <v/>
      </c>
      <c r="T2613">
        <f>IF(G2613="","",MONTH(G2613))</f>
        <v/>
      </c>
    </row>
    <row r="2614">
      <c r="A2614" s="24" t="n">
        <v>2020</v>
      </c>
      <c r="B2614" s="24" t="n">
        <v>4</v>
      </c>
      <c r="C2614" s="24" t="n">
        <v>18</v>
      </c>
      <c r="D2614" s="24" t="n">
        <v>21</v>
      </c>
      <c r="E2614" s="24" t="n">
        <v>14.02</v>
      </c>
      <c r="F2614" s="25">
        <f>IF($E2614="","",DATE(IF($A2614="",nominal_year,$A2614),$B2614,$C2614)+($D2614-IF(LEFT(hour_conv,1)="1",1,0))/24)</f>
        <v/>
      </c>
      <c r="G2614" s="26">
        <f>IF(F2614="","",INT(F2614))</f>
        <v/>
      </c>
      <c r="H2614">
        <f>IF(G2614="","",IF(AND(MONTH(G2614)*100+DAY(G2614)&gt;=season_lo,MONTH(G2614)*100+DAY(G2614)&lt;=season_hi),1,0))</f>
        <v/>
      </c>
      <c r="I2614">
        <f>IF(G2614="","",G2614-first_day+1)</f>
        <v/>
      </c>
      <c r="J2614" s="27">
        <f>IF(I2614="","",INDEX(Daily!$J$2:$J$421,I2614))</f>
        <v/>
      </c>
      <c r="K2614" s="27">
        <f>IF(J2614="","",J2614+cat_offset)</f>
        <v/>
      </c>
      <c r="L2614" s="27">
        <f>IF(J2614="","",MAX(0,E2614-J2614)^2)</f>
        <v/>
      </c>
      <c r="M2614" s="27">
        <f>IF(J2614="","",MAX(0,E2614-(J2614+twcdh_off))^2)</f>
        <v/>
      </c>
      <c r="N2614" s="27">
        <f>IF(E2614="","",MAX(0,E2614-swcdh_thr)^2)</f>
        <v/>
      </c>
      <c r="O2614">
        <f>IF(K2614="","",ROUND(E2614-K2614,0))</f>
        <v/>
      </c>
      <c r="P2614">
        <f>IF(O2614="","",IF(O2614&gt;=1,O2614,0))</f>
        <v/>
      </c>
      <c r="Q2614" s="27">
        <f>IF(E2614="","",MAX(0,E2614-22))</f>
        <v/>
      </c>
      <c r="R2614" s="27">
        <f>IF(H2614=1,E2614,"")</f>
        <v/>
      </c>
      <c r="S2614" s="27">
        <f>IF(AND(H2614=1,J2614&lt;&gt;""),E2614-J2614,"")</f>
        <v/>
      </c>
      <c r="T2614">
        <f>IF(G2614="","",MONTH(G2614))</f>
        <v/>
      </c>
    </row>
    <row r="2615">
      <c r="A2615" s="24" t="n">
        <v>2020</v>
      </c>
      <c r="B2615" s="24" t="n">
        <v>4</v>
      </c>
      <c r="C2615" s="24" t="n">
        <v>18</v>
      </c>
      <c r="D2615" s="24" t="n">
        <v>22</v>
      </c>
      <c r="E2615" s="24" t="n">
        <v>12.44</v>
      </c>
      <c r="F2615" s="25">
        <f>IF($E2615="","",DATE(IF($A2615="",nominal_year,$A2615),$B2615,$C2615)+($D2615-IF(LEFT(hour_conv,1)="1",1,0))/24)</f>
        <v/>
      </c>
      <c r="G2615" s="26">
        <f>IF(F2615="","",INT(F2615))</f>
        <v/>
      </c>
      <c r="H2615">
        <f>IF(G2615="","",IF(AND(MONTH(G2615)*100+DAY(G2615)&gt;=season_lo,MONTH(G2615)*100+DAY(G2615)&lt;=season_hi),1,0))</f>
        <v/>
      </c>
      <c r="I2615">
        <f>IF(G2615="","",G2615-first_day+1)</f>
        <v/>
      </c>
      <c r="J2615" s="27">
        <f>IF(I2615="","",INDEX(Daily!$J$2:$J$421,I2615))</f>
        <v/>
      </c>
      <c r="K2615" s="27">
        <f>IF(J2615="","",J2615+cat_offset)</f>
        <v/>
      </c>
      <c r="L2615" s="27">
        <f>IF(J2615="","",MAX(0,E2615-J2615)^2)</f>
        <v/>
      </c>
      <c r="M2615" s="27">
        <f>IF(J2615="","",MAX(0,E2615-(J2615+twcdh_off))^2)</f>
        <v/>
      </c>
      <c r="N2615" s="27">
        <f>IF(E2615="","",MAX(0,E2615-swcdh_thr)^2)</f>
        <v/>
      </c>
      <c r="O2615">
        <f>IF(K2615="","",ROUND(E2615-K2615,0))</f>
        <v/>
      </c>
      <c r="P2615">
        <f>IF(O2615="","",IF(O2615&gt;=1,O2615,0))</f>
        <v/>
      </c>
      <c r="Q2615" s="27">
        <f>IF(E2615="","",MAX(0,E2615-22))</f>
        <v/>
      </c>
      <c r="R2615" s="27">
        <f>IF(H2615=1,E2615,"")</f>
        <v/>
      </c>
      <c r="S2615" s="27">
        <f>IF(AND(H2615=1,J2615&lt;&gt;""),E2615-J2615,"")</f>
        <v/>
      </c>
      <c r="T2615">
        <f>IF(G2615="","",MONTH(G2615))</f>
        <v/>
      </c>
    </row>
    <row r="2616">
      <c r="A2616" s="24" t="n">
        <v>2020</v>
      </c>
      <c r="B2616" s="24" t="n">
        <v>4</v>
      </c>
      <c r="C2616" s="24" t="n">
        <v>18</v>
      </c>
      <c r="D2616" s="24" t="n">
        <v>23</v>
      </c>
      <c r="E2616" s="24" t="n">
        <v>11.53</v>
      </c>
      <c r="F2616" s="25">
        <f>IF($E2616="","",DATE(IF($A2616="",nominal_year,$A2616),$B2616,$C2616)+($D2616-IF(LEFT(hour_conv,1)="1",1,0))/24)</f>
        <v/>
      </c>
      <c r="G2616" s="26">
        <f>IF(F2616="","",INT(F2616))</f>
        <v/>
      </c>
      <c r="H2616">
        <f>IF(G2616="","",IF(AND(MONTH(G2616)*100+DAY(G2616)&gt;=season_lo,MONTH(G2616)*100+DAY(G2616)&lt;=season_hi),1,0))</f>
        <v/>
      </c>
      <c r="I2616">
        <f>IF(G2616="","",G2616-first_day+1)</f>
        <v/>
      </c>
      <c r="J2616" s="27">
        <f>IF(I2616="","",INDEX(Daily!$J$2:$J$421,I2616))</f>
        <v/>
      </c>
      <c r="K2616" s="27">
        <f>IF(J2616="","",J2616+cat_offset)</f>
        <v/>
      </c>
      <c r="L2616" s="27">
        <f>IF(J2616="","",MAX(0,E2616-J2616)^2)</f>
        <v/>
      </c>
      <c r="M2616" s="27">
        <f>IF(J2616="","",MAX(0,E2616-(J2616+twcdh_off))^2)</f>
        <v/>
      </c>
      <c r="N2616" s="27">
        <f>IF(E2616="","",MAX(0,E2616-swcdh_thr)^2)</f>
        <v/>
      </c>
      <c r="O2616">
        <f>IF(K2616="","",ROUND(E2616-K2616,0))</f>
        <v/>
      </c>
      <c r="P2616">
        <f>IF(O2616="","",IF(O2616&gt;=1,O2616,0))</f>
        <v/>
      </c>
      <c r="Q2616" s="27">
        <f>IF(E2616="","",MAX(0,E2616-22))</f>
        <v/>
      </c>
      <c r="R2616" s="27">
        <f>IF(H2616=1,E2616,"")</f>
        <v/>
      </c>
      <c r="S2616" s="27">
        <f>IF(AND(H2616=1,J2616&lt;&gt;""),E2616-J2616,"")</f>
        <v/>
      </c>
      <c r="T2616">
        <f>IF(G2616="","",MONTH(G2616))</f>
        <v/>
      </c>
    </row>
    <row r="2617">
      <c r="A2617" s="24" t="n">
        <v>2020</v>
      </c>
      <c r="B2617" s="24" t="n">
        <v>4</v>
      </c>
      <c r="C2617" s="24" t="n">
        <v>18</v>
      </c>
      <c r="D2617" s="24" t="n">
        <v>24</v>
      </c>
      <c r="E2617" s="24" t="n">
        <v>9.460000000000001</v>
      </c>
      <c r="F2617" s="25">
        <f>IF($E2617="","",DATE(IF($A2617="",nominal_year,$A2617),$B2617,$C2617)+($D2617-IF(LEFT(hour_conv,1)="1",1,0))/24)</f>
        <v/>
      </c>
      <c r="G2617" s="26">
        <f>IF(F2617="","",INT(F2617))</f>
        <v/>
      </c>
      <c r="H2617">
        <f>IF(G2617="","",IF(AND(MONTH(G2617)*100+DAY(G2617)&gt;=season_lo,MONTH(G2617)*100+DAY(G2617)&lt;=season_hi),1,0))</f>
        <v/>
      </c>
      <c r="I2617">
        <f>IF(G2617="","",G2617-first_day+1)</f>
        <v/>
      </c>
      <c r="J2617" s="27">
        <f>IF(I2617="","",INDEX(Daily!$J$2:$J$421,I2617))</f>
        <v/>
      </c>
      <c r="K2617" s="27">
        <f>IF(J2617="","",J2617+cat_offset)</f>
        <v/>
      </c>
      <c r="L2617" s="27">
        <f>IF(J2617="","",MAX(0,E2617-J2617)^2)</f>
        <v/>
      </c>
      <c r="M2617" s="27">
        <f>IF(J2617="","",MAX(0,E2617-(J2617+twcdh_off))^2)</f>
        <v/>
      </c>
      <c r="N2617" s="27">
        <f>IF(E2617="","",MAX(0,E2617-swcdh_thr)^2)</f>
        <v/>
      </c>
      <c r="O2617">
        <f>IF(K2617="","",ROUND(E2617-K2617,0))</f>
        <v/>
      </c>
      <c r="P2617">
        <f>IF(O2617="","",IF(O2617&gt;=1,O2617,0))</f>
        <v/>
      </c>
      <c r="Q2617" s="27">
        <f>IF(E2617="","",MAX(0,E2617-22))</f>
        <v/>
      </c>
      <c r="R2617" s="27">
        <f>IF(H2617=1,E2617,"")</f>
        <v/>
      </c>
      <c r="S2617" s="27">
        <f>IF(AND(H2617=1,J2617&lt;&gt;""),E2617-J2617,"")</f>
        <v/>
      </c>
      <c r="T2617">
        <f>IF(G2617="","",MONTH(G2617))</f>
        <v/>
      </c>
    </row>
    <row r="2618">
      <c r="A2618" s="24" t="n">
        <v>2020</v>
      </c>
      <c r="B2618" s="24" t="n">
        <v>4</v>
      </c>
      <c r="C2618" s="24" t="n">
        <v>19</v>
      </c>
      <c r="D2618" s="24" t="n">
        <v>1</v>
      </c>
      <c r="E2618" s="24" t="n">
        <v>8.68</v>
      </c>
      <c r="F2618" s="25">
        <f>IF($E2618="","",DATE(IF($A2618="",nominal_year,$A2618),$B2618,$C2618)+($D2618-IF(LEFT(hour_conv,1)="1",1,0))/24)</f>
        <v/>
      </c>
      <c r="G2618" s="26">
        <f>IF(F2618="","",INT(F2618))</f>
        <v/>
      </c>
      <c r="H2618">
        <f>IF(G2618="","",IF(AND(MONTH(G2618)*100+DAY(G2618)&gt;=season_lo,MONTH(G2618)*100+DAY(G2618)&lt;=season_hi),1,0))</f>
        <v/>
      </c>
      <c r="I2618">
        <f>IF(G2618="","",G2618-first_day+1)</f>
        <v/>
      </c>
      <c r="J2618" s="27">
        <f>IF(I2618="","",INDEX(Daily!$J$2:$J$421,I2618))</f>
        <v/>
      </c>
      <c r="K2618" s="27">
        <f>IF(J2618="","",J2618+cat_offset)</f>
        <v/>
      </c>
      <c r="L2618" s="27">
        <f>IF(J2618="","",MAX(0,E2618-J2618)^2)</f>
        <v/>
      </c>
      <c r="M2618" s="27">
        <f>IF(J2618="","",MAX(0,E2618-(J2618+twcdh_off))^2)</f>
        <v/>
      </c>
      <c r="N2618" s="27">
        <f>IF(E2618="","",MAX(0,E2618-swcdh_thr)^2)</f>
        <v/>
      </c>
      <c r="O2618">
        <f>IF(K2618="","",ROUND(E2618-K2618,0))</f>
        <v/>
      </c>
      <c r="P2618">
        <f>IF(O2618="","",IF(O2618&gt;=1,O2618,0))</f>
        <v/>
      </c>
      <c r="Q2618" s="27">
        <f>IF(E2618="","",MAX(0,E2618-22))</f>
        <v/>
      </c>
      <c r="R2618" s="27">
        <f>IF(H2618=1,E2618,"")</f>
        <v/>
      </c>
      <c r="S2618" s="27">
        <f>IF(AND(H2618=1,J2618&lt;&gt;""),E2618-J2618,"")</f>
        <v/>
      </c>
      <c r="T2618">
        <f>IF(G2618="","",MONTH(G2618))</f>
        <v/>
      </c>
    </row>
    <row r="2619">
      <c r="A2619" s="24" t="n">
        <v>2020</v>
      </c>
      <c r="B2619" s="24" t="n">
        <v>4</v>
      </c>
      <c r="C2619" s="24" t="n">
        <v>19</v>
      </c>
      <c r="D2619" s="24" t="n">
        <v>2</v>
      </c>
      <c r="E2619" s="24" t="n">
        <v>8.859999999999999</v>
      </c>
      <c r="F2619" s="25">
        <f>IF($E2619="","",DATE(IF($A2619="",nominal_year,$A2619),$B2619,$C2619)+($D2619-IF(LEFT(hour_conv,1)="1",1,0))/24)</f>
        <v/>
      </c>
      <c r="G2619" s="26">
        <f>IF(F2619="","",INT(F2619))</f>
        <v/>
      </c>
      <c r="H2619">
        <f>IF(G2619="","",IF(AND(MONTH(G2619)*100+DAY(G2619)&gt;=season_lo,MONTH(G2619)*100+DAY(G2619)&lt;=season_hi),1,0))</f>
        <v/>
      </c>
      <c r="I2619">
        <f>IF(G2619="","",G2619-first_day+1)</f>
        <v/>
      </c>
      <c r="J2619" s="27">
        <f>IF(I2619="","",INDEX(Daily!$J$2:$J$421,I2619))</f>
        <v/>
      </c>
      <c r="K2619" s="27">
        <f>IF(J2619="","",J2619+cat_offset)</f>
        <v/>
      </c>
      <c r="L2619" s="27">
        <f>IF(J2619="","",MAX(0,E2619-J2619)^2)</f>
        <v/>
      </c>
      <c r="M2619" s="27">
        <f>IF(J2619="","",MAX(0,E2619-(J2619+twcdh_off))^2)</f>
        <v/>
      </c>
      <c r="N2619" s="27">
        <f>IF(E2619="","",MAX(0,E2619-swcdh_thr)^2)</f>
        <v/>
      </c>
      <c r="O2619">
        <f>IF(K2619="","",ROUND(E2619-K2619,0))</f>
        <v/>
      </c>
      <c r="P2619">
        <f>IF(O2619="","",IF(O2619&gt;=1,O2619,0))</f>
        <v/>
      </c>
      <c r="Q2619" s="27">
        <f>IF(E2619="","",MAX(0,E2619-22))</f>
        <v/>
      </c>
      <c r="R2619" s="27">
        <f>IF(H2619=1,E2619,"")</f>
        <v/>
      </c>
      <c r="S2619" s="27">
        <f>IF(AND(H2619=1,J2619&lt;&gt;""),E2619-J2619,"")</f>
        <v/>
      </c>
      <c r="T2619">
        <f>IF(G2619="","",MONTH(G2619))</f>
        <v/>
      </c>
    </row>
    <row r="2620">
      <c r="A2620" s="24" t="n">
        <v>2020</v>
      </c>
      <c r="B2620" s="24" t="n">
        <v>4</v>
      </c>
      <c r="C2620" s="24" t="n">
        <v>19</v>
      </c>
      <c r="D2620" s="24" t="n">
        <v>3</v>
      </c>
      <c r="E2620" s="24" t="n">
        <v>7.52</v>
      </c>
      <c r="F2620" s="25">
        <f>IF($E2620="","",DATE(IF($A2620="",nominal_year,$A2620),$B2620,$C2620)+($D2620-IF(LEFT(hour_conv,1)="1",1,0))/24)</f>
        <v/>
      </c>
      <c r="G2620" s="26">
        <f>IF(F2620="","",INT(F2620))</f>
        <v/>
      </c>
      <c r="H2620">
        <f>IF(G2620="","",IF(AND(MONTH(G2620)*100+DAY(G2620)&gt;=season_lo,MONTH(G2620)*100+DAY(G2620)&lt;=season_hi),1,0))</f>
        <v/>
      </c>
      <c r="I2620">
        <f>IF(G2620="","",G2620-first_day+1)</f>
        <v/>
      </c>
      <c r="J2620" s="27">
        <f>IF(I2620="","",INDEX(Daily!$J$2:$J$421,I2620))</f>
        <v/>
      </c>
      <c r="K2620" s="27">
        <f>IF(J2620="","",J2620+cat_offset)</f>
        <v/>
      </c>
      <c r="L2620" s="27">
        <f>IF(J2620="","",MAX(0,E2620-J2620)^2)</f>
        <v/>
      </c>
      <c r="M2620" s="27">
        <f>IF(J2620="","",MAX(0,E2620-(J2620+twcdh_off))^2)</f>
        <v/>
      </c>
      <c r="N2620" s="27">
        <f>IF(E2620="","",MAX(0,E2620-swcdh_thr)^2)</f>
        <v/>
      </c>
      <c r="O2620">
        <f>IF(K2620="","",ROUND(E2620-K2620,0))</f>
        <v/>
      </c>
      <c r="P2620">
        <f>IF(O2620="","",IF(O2620&gt;=1,O2620,0))</f>
        <v/>
      </c>
      <c r="Q2620" s="27">
        <f>IF(E2620="","",MAX(0,E2620-22))</f>
        <v/>
      </c>
      <c r="R2620" s="27">
        <f>IF(H2620=1,E2620,"")</f>
        <v/>
      </c>
      <c r="S2620" s="27">
        <f>IF(AND(H2620=1,J2620&lt;&gt;""),E2620-J2620,"")</f>
        <v/>
      </c>
      <c r="T2620">
        <f>IF(G2620="","",MONTH(G2620))</f>
        <v/>
      </c>
    </row>
    <row r="2621">
      <c r="A2621" s="24" t="n">
        <v>2020</v>
      </c>
      <c r="B2621" s="24" t="n">
        <v>4</v>
      </c>
      <c r="C2621" s="24" t="n">
        <v>19</v>
      </c>
      <c r="D2621" s="24" t="n">
        <v>4</v>
      </c>
      <c r="E2621" s="24" t="n">
        <v>7.8</v>
      </c>
      <c r="F2621" s="25">
        <f>IF($E2621="","",DATE(IF($A2621="",nominal_year,$A2621),$B2621,$C2621)+($D2621-IF(LEFT(hour_conv,1)="1",1,0))/24)</f>
        <v/>
      </c>
      <c r="G2621" s="26">
        <f>IF(F2621="","",INT(F2621))</f>
        <v/>
      </c>
      <c r="H2621">
        <f>IF(G2621="","",IF(AND(MONTH(G2621)*100+DAY(G2621)&gt;=season_lo,MONTH(G2621)*100+DAY(G2621)&lt;=season_hi),1,0))</f>
        <v/>
      </c>
      <c r="I2621">
        <f>IF(G2621="","",G2621-first_day+1)</f>
        <v/>
      </c>
      <c r="J2621" s="27">
        <f>IF(I2621="","",INDEX(Daily!$J$2:$J$421,I2621))</f>
        <v/>
      </c>
      <c r="K2621" s="27">
        <f>IF(J2621="","",J2621+cat_offset)</f>
        <v/>
      </c>
      <c r="L2621" s="27">
        <f>IF(J2621="","",MAX(0,E2621-J2621)^2)</f>
        <v/>
      </c>
      <c r="M2621" s="27">
        <f>IF(J2621="","",MAX(0,E2621-(J2621+twcdh_off))^2)</f>
        <v/>
      </c>
      <c r="N2621" s="27">
        <f>IF(E2621="","",MAX(0,E2621-swcdh_thr)^2)</f>
        <v/>
      </c>
      <c r="O2621">
        <f>IF(K2621="","",ROUND(E2621-K2621,0))</f>
        <v/>
      </c>
      <c r="P2621">
        <f>IF(O2621="","",IF(O2621&gt;=1,O2621,0))</f>
        <v/>
      </c>
      <c r="Q2621" s="27">
        <f>IF(E2621="","",MAX(0,E2621-22))</f>
        <v/>
      </c>
      <c r="R2621" s="27">
        <f>IF(H2621=1,E2621,"")</f>
        <v/>
      </c>
      <c r="S2621" s="27">
        <f>IF(AND(H2621=1,J2621&lt;&gt;""),E2621-J2621,"")</f>
        <v/>
      </c>
      <c r="T2621">
        <f>IF(G2621="","",MONTH(G2621))</f>
        <v/>
      </c>
    </row>
    <row r="2622">
      <c r="A2622" s="24" t="n">
        <v>2020</v>
      </c>
      <c r="B2622" s="24" t="n">
        <v>4</v>
      </c>
      <c r="C2622" s="24" t="n">
        <v>19</v>
      </c>
      <c r="D2622" s="24" t="n">
        <v>5</v>
      </c>
      <c r="E2622" s="24" t="n">
        <v>8.050000000000001</v>
      </c>
      <c r="F2622" s="25">
        <f>IF($E2622="","",DATE(IF($A2622="",nominal_year,$A2622),$B2622,$C2622)+($D2622-IF(LEFT(hour_conv,1)="1",1,0))/24)</f>
        <v/>
      </c>
      <c r="G2622" s="26">
        <f>IF(F2622="","",INT(F2622))</f>
        <v/>
      </c>
      <c r="H2622">
        <f>IF(G2622="","",IF(AND(MONTH(G2622)*100+DAY(G2622)&gt;=season_lo,MONTH(G2622)*100+DAY(G2622)&lt;=season_hi),1,0))</f>
        <v/>
      </c>
      <c r="I2622">
        <f>IF(G2622="","",G2622-first_day+1)</f>
        <v/>
      </c>
      <c r="J2622" s="27">
        <f>IF(I2622="","",INDEX(Daily!$J$2:$J$421,I2622))</f>
        <v/>
      </c>
      <c r="K2622" s="27">
        <f>IF(J2622="","",J2622+cat_offset)</f>
        <v/>
      </c>
      <c r="L2622" s="27">
        <f>IF(J2622="","",MAX(0,E2622-J2622)^2)</f>
        <v/>
      </c>
      <c r="M2622" s="27">
        <f>IF(J2622="","",MAX(0,E2622-(J2622+twcdh_off))^2)</f>
        <v/>
      </c>
      <c r="N2622" s="27">
        <f>IF(E2622="","",MAX(0,E2622-swcdh_thr)^2)</f>
        <v/>
      </c>
      <c r="O2622">
        <f>IF(K2622="","",ROUND(E2622-K2622,0))</f>
        <v/>
      </c>
      <c r="P2622">
        <f>IF(O2622="","",IF(O2622&gt;=1,O2622,0))</f>
        <v/>
      </c>
      <c r="Q2622" s="27">
        <f>IF(E2622="","",MAX(0,E2622-22))</f>
        <v/>
      </c>
      <c r="R2622" s="27">
        <f>IF(H2622=1,E2622,"")</f>
        <v/>
      </c>
      <c r="S2622" s="27">
        <f>IF(AND(H2622=1,J2622&lt;&gt;""),E2622-J2622,"")</f>
        <v/>
      </c>
      <c r="T2622">
        <f>IF(G2622="","",MONTH(G2622))</f>
        <v/>
      </c>
    </row>
    <row r="2623">
      <c r="A2623" s="24" t="n">
        <v>2020</v>
      </c>
      <c r="B2623" s="24" t="n">
        <v>4</v>
      </c>
      <c r="C2623" s="24" t="n">
        <v>19</v>
      </c>
      <c r="D2623" s="24" t="n">
        <v>6</v>
      </c>
      <c r="E2623" s="24" t="n">
        <v>8.369999999999999</v>
      </c>
      <c r="F2623" s="25">
        <f>IF($E2623="","",DATE(IF($A2623="",nominal_year,$A2623),$B2623,$C2623)+($D2623-IF(LEFT(hour_conv,1)="1",1,0))/24)</f>
        <v/>
      </c>
      <c r="G2623" s="26">
        <f>IF(F2623="","",INT(F2623))</f>
        <v/>
      </c>
      <c r="H2623">
        <f>IF(G2623="","",IF(AND(MONTH(G2623)*100+DAY(G2623)&gt;=season_lo,MONTH(G2623)*100+DAY(G2623)&lt;=season_hi),1,0))</f>
        <v/>
      </c>
      <c r="I2623">
        <f>IF(G2623="","",G2623-first_day+1)</f>
        <v/>
      </c>
      <c r="J2623" s="27">
        <f>IF(I2623="","",INDEX(Daily!$J$2:$J$421,I2623))</f>
        <v/>
      </c>
      <c r="K2623" s="27">
        <f>IF(J2623="","",J2623+cat_offset)</f>
        <v/>
      </c>
      <c r="L2623" s="27">
        <f>IF(J2623="","",MAX(0,E2623-J2623)^2)</f>
        <v/>
      </c>
      <c r="M2623" s="27">
        <f>IF(J2623="","",MAX(0,E2623-(J2623+twcdh_off))^2)</f>
        <v/>
      </c>
      <c r="N2623" s="27">
        <f>IF(E2623="","",MAX(0,E2623-swcdh_thr)^2)</f>
        <v/>
      </c>
      <c r="O2623">
        <f>IF(K2623="","",ROUND(E2623-K2623,0))</f>
        <v/>
      </c>
      <c r="P2623">
        <f>IF(O2623="","",IF(O2623&gt;=1,O2623,0))</f>
        <v/>
      </c>
      <c r="Q2623" s="27">
        <f>IF(E2623="","",MAX(0,E2623-22))</f>
        <v/>
      </c>
      <c r="R2623" s="27">
        <f>IF(H2623=1,E2623,"")</f>
        <v/>
      </c>
      <c r="S2623" s="27">
        <f>IF(AND(H2623=1,J2623&lt;&gt;""),E2623-J2623,"")</f>
        <v/>
      </c>
      <c r="T2623">
        <f>IF(G2623="","",MONTH(G2623))</f>
        <v/>
      </c>
    </row>
    <row r="2624">
      <c r="A2624" s="24" t="n">
        <v>2020</v>
      </c>
      <c r="B2624" s="24" t="n">
        <v>4</v>
      </c>
      <c r="C2624" s="24" t="n">
        <v>19</v>
      </c>
      <c r="D2624" s="24" t="n">
        <v>7</v>
      </c>
      <c r="E2624" s="24" t="n">
        <v>9.15</v>
      </c>
      <c r="F2624" s="25">
        <f>IF($E2624="","",DATE(IF($A2624="",nominal_year,$A2624),$B2624,$C2624)+($D2624-IF(LEFT(hour_conv,1)="1",1,0))/24)</f>
        <v/>
      </c>
      <c r="G2624" s="26">
        <f>IF(F2624="","",INT(F2624))</f>
        <v/>
      </c>
      <c r="H2624">
        <f>IF(G2624="","",IF(AND(MONTH(G2624)*100+DAY(G2624)&gt;=season_lo,MONTH(G2624)*100+DAY(G2624)&lt;=season_hi),1,0))</f>
        <v/>
      </c>
      <c r="I2624">
        <f>IF(G2624="","",G2624-first_day+1)</f>
        <v/>
      </c>
      <c r="J2624" s="27">
        <f>IF(I2624="","",INDEX(Daily!$J$2:$J$421,I2624))</f>
        <v/>
      </c>
      <c r="K2624" s="27">
        <f>IF(J2624="","",J2624+cat_offset)</f>
        <v/>
      </c>
      <c r="L2624" s="27">
        <f>IF(J2624="","",MAX(0,E2624-J2624)^2)</f>
        <v/>
      </c>
      <c r="M2624" s="27">
        <f>IF(J2624="","",MAX(0,E2624-(J2624+twcdh_off))^2)</f>
        <v/>
      </c>
      <c r="N2624" s="27">
        <f>IF(E2624="","",MAX(0,E2624-swcdh_thr)^2)</f>
        <v/>
      </c>
      <c r="O2624">
        <f>IF(K2624="","",ROUND(E2624-K2624,0))</f>
        <v/>
      </c>
      <c r="P2624">
        <f>IF(O2624="","",IF(O2624&gt;=1,O2624,0))</f>
        <v/>
      </c>
      <c r="Q2624" s="27">
        <f>IF(E2624="","",MAX(0,E2624-22))</f>
        <v/>
      </c>
      <c r="R2624" s="27">
        <f>IF(H2624=1,E2624,"")</f>
        <v/>
      </c>
      <c r="S2624" s="27">
        <f>IF(AND(H2624=1,J2624&lt;&gt;""),E2624-J2624,"")</f>
        <v/>
      </c>
      <c r="T2624">
        <f>IF(G2624="","",MONTH(G2624))</f>
        <v/>
      </c>
    </row>
    <row r="2625">
      <c r="A2625" s="24" t="n">
        <v>2020</v>
      </c>
      <c r="B2625" s="24" t="n">
        <v>4</v>
      </c>
      <c r="C2625" s="24" t="n">
        <v>19</v>
      </c>
      <c r="D2625" s="24" t="n">
        <v>8</v>
      </c>
      <c r="E2625" s="24" t="n">
        <v>10.89</v>
      </c>
      <c r="F2625" s="25">
        <f>IF($E2625="","",DATE(IF($A2625="",nominal_year,$A2625),$B2625,$C2625)+($D2625-IF(LEFT(hour_conv,1)="1",1,0))/24)</f>
        <v/>
      </c>
      <c r="G2625" s="26">
        <f>IF(F2625="","",INT(F2625))</f>
        <v/>
      </c>
      <c r="H2625">
        <f>IF(G2625="","",IF(AND(MONTH(G2625)*100+DAY(G2625)&gt;=season_lo,MONTH(G2625)*100+DAY(G2625)&lt;=season_hi),1,0))</f>
        <v/>
      </c>
      <c r="I2625">
        <f>IF(G2625="","",G2625-first_day+1)</f>
        <v/>
      </c>
      <c r="J2625" s="27">
        <f>IF(I2625="","",INDEX(Daily!$J$2:$J$421,I2625))</f>
        <v/>
      </c>
      <c r="K2625" s="27">
        <f>IF(J2625="","",J2625+cat_offset)</f>
        <v/>
      </c>
      <c r="L2625" s="27">
        <f>IF(J2625="","",MAX(0,E2625-J2625)^2)</f>
        <v/>
      </c>
      <c r="M2625" s="27">
        <f>IF(J2625="","",MAX(0,E2625-(J2625+twcdh_off))^2)</f>
        <v/>
      </c>
      <c r="N2625" s="27">
        <f>IF(E2625="","",MAX(0,E2625-swcdh_thr)^2)</f>
        <v/>
      </c>
      <c r="O2625">
        <f>IF(K2625="","",ROUND(E2625-K2625,0))</f>
        <v/>
      </c>
      <c r="P2625">
        <f>IF(O2625="","",IF(O2625&gt;=1,O2625,0))</f>
        <v/>
      </c>
      <c r="Q2625" s="27">
        <f>IF(E2625="","",MAX(0,E2625-22))</f>
        <v/>
      </c>
      <c r="R2625" s="27">
        <f>IF(H2625=1,E2625,"")</f>
        <v/>
      </c>
      <c r="S2625" s="27">
        <f>IF(AND(H2625=1,J2625&lt;&gt;""),E2625-J2625,"")</f>
        <v/>
      </c>
      <c r="T2625">
        <f>IF(G2625="","",MONTH(G2625))</f>
        <v/>
      </c>
    </row>
    <row r="2626">
      <c r="A2626" s="24" t="n">
        <v>2020</v>
      </c>
      <c r="B2626" s="24" t="n">
        <v>4</v>
      </c>
      <c r="C2626" s="24" t="n">
        <v>19</v>
      </c>
      <c r="D2626" s="24" t="n">
        <v>9</v>
      </c>
      <c r="E2626" s="24" t="n">
        <v>10.48</v>
      </c>
      <c r="F2626" s="25">
        <f>IF($E2626="","",DATE(IF($A2626="",nominal_year,$A2626),$B2626,$C2626)+($D2626-IF(LEFT(hour_conv,1)="1",1,0))/24)</f>
        <v/>
      </c>
      <c r="G2626" s="26">
        <f>IF(F2626="","",INT(F2626))</f>
        <v/>
      </c>
      <c r="H2626">
        <f>IF(G2626="","",IF(AND(MONTH(G2626)*100+DAY(G2626)&gt;=season_lo,MONTH(G2626)*100+DAY(G2626)&lt;=season_hi),1,0))</f>
        <v/>
      </c>
      <c r="I2626">
        <f>IF(G2626="","",G2626-first_day+1)</f>
        <v/>
      </c>
      <c r="J2626" s="27">
        <f>IF(I2626="","",INDEX(Daily!$J$2:$J$421,I2626))</f>
        <v/>
      </c>
      <c r="K2626" s="27">
        <f>IF(J2626="","",J2626+cat_offset)</f>
        <v/>
      </c>
      <c r="L2626" s="27">
        <f>IF(J2626="","",MAX(0,E2626-J2626)^2)</f>
        <v/>
      </c>
      <c r="M2626" s="27">
        <f>IF(J2626="","",MAX(0,E2626-(J2626+twcdh_off))^2)</f>
        <v/>
      </c>
      <c r="N2626" s="27">
        <f>IF(E2626="","",MAX(0,E2626-swcdh_thr)^2)</f>
        <v/>
      </c>
      <c r="O2626">
        <f>IF(K2626="","",ROUND(E2626-K2626,0))</f>
        <v/>
      </c>
      <c r="P2626">
        <f>IF(O2626="","",IF(O2626&gt;=1,O2626,0))</f>
        <v/>
      </c>
      <c r="Q2626" s="27">
        <f>IF(E2626="","",MAX(0,E2626-22))</f>
        <v/>
      </c>
      <c r="R2626" s="27">
        <f>IF(H2626=1,E2626,"")</f>
        <v/>
      </c>
      <c r="S2626" s="27">
        <f>IF(AND(H2626=1,J2626&lt;&gt;""),E2626-J2626,"")</f>
        <v/>
      </c>
      <c r="T2626">
        <f>IF(G2626="","",MONTH(G2626))</f>
        <v/>
      </c>
    </row>
    <row r="2627">
      <c r="A2627" s="24" t="n">
        <v>2020</v>
      </c>
      <c r="B2627" s="24" t="n">
        <v>4</v>
      </c>
      <c r="C2627" s="24" t="n">
        <v>19</v>
      </c>
      <c r="D2627" s="24" t="n">
        <v>10</v>
      </c>
      <c r="E2627" s="24" t="n">
        <v>13.1</v>
      </c>
      <c r="F2627" s="25">
        <f>IF($E2627="","",DATE(IF($A2627="",nominal_year,$A2627),$B2627,$C2627)+($D2627-IF(LEFT(hour_conv,1)="1",1,0))/24)</f>
        <v/>
      </c>
      <c r="G2627" s="26">
        <f>IF(F2627="","",INT(F2627))</f>
        <v/>
      </c>
      <c r="H2627">
        <f>IF(G2627="","",IF(AND(MONTH(G2627)*100+DAY(G2627)&gt;=season_lo,MONTH(G2627)*100+DAY(G2627)&lt;=season_hi),1,0))</f>
        <v/>
      </c>
      <c r="I2627">
        <f>IF(G2627="","",G2627-first_day+1)</f>
        <v/>
      </c>
      <c r="J2627" s="27">
        <f>IF(I2627="","",INDEX(Daily!$J$2:$J$421,I2627))</f>
        <v/>
      </c>
      <c r="K2627" s="27">
        <f>IF(J2627="","",J2627+cat_offset)</f>
        <v/>
      </c>
      <c r="L2627" s="27">
        <f>IF(J2627="","",MAX(0,E2627-J2627)^2)</f>
        <v/>
      </c>
      <c r="M2627" s="27">
        <f>IF(J2627="","",MAX(0,E2627-(J2627+twcdh_off))^2)</f>
        <v/>
      </c>
      <c r="N2627" s="27">
        <f>IF(E2627="","",MAX(0,E2627-swcdh_thr)^2)</f>
        <v/>
      </c>
      <c r="O2627">
        <f>IF(K2627="","",ROUND(E2627-K2627,0))</f>
        <v/>
      </c>
      <c r="P2627">
        <f>IF(O2627="","",IF(O2627&gt;=1,O2627,0))</f>
        <v/>
      </c>
      <c r="Q2627" s="27">
        <f>IF(E2627="","",MAX(0,E2627-22))</f>
        <v/>
      </c>
      <c r="R2627" s="27">
        <f>IF(H2627=1,E2627,"")</f>
        <v/>
      </c>
      <c r="S2627" s="27">
        <f>IF(AND(H2627=1,J2627&lt;&gt;""),E2627-J2627,"")</f>
        <v/>
      </c>
      <c r="T2627">
        <f>IF(G2627="","",MONTH(G2627))</f>
        <v/>
      </c>
    </row>
    <row r="2628">
      <c r="A2628" s="24" t="n">
        <v>2020</v>
      </c>
      <c r="B2628" s="24" t="n">
        <v>4</v>
      </c>
      <c r="C2628" s="24" t="n">
        <v>19</v>
      </c>
      <c r="D2628" s="24" t="n">
        <v>11</v>
      </c>
      <c r="E2628" s="24" t="n">
        <v>14.91</v>
      </c>
      <c r="F2628" s="25">
        <f>IF($E2628="","",DATE(IF($A2628="",nominal_year,$A2628),$B2628,$C2628)+($D2628-IF(LEFT(hour_conv,1)="1",1,0))/24)</f>
        <v/>
      </c>
      <c r="G2628" s="26">
        <f>IF(F2628="","",INT(F2628))</f>
        <v/>
      </c>
      <c r="H2628">
        <f>IF(G2628="","",IF(AND(MONTH(G2628)*100+DAY(G2628)&gt;=season_lo,MONTH(G2628)*100+DAY(G2628)&lt;=season_hi),1,0))</f>
        <v/>
      </c>
      <c r="I2628">
        <f>IF(G2628="","",G2628-first_day+1)</f>
        <v/>
      </c>
      <c r="J2628" s="27">
        <f>IF(I2628="","",INDEX(Daily!$J$2:$J$421,I2628))</f>
        <v/>
      </c>
      <c r="K2628" s="27">
        <f>IF(J2628="","",J2628+cat_offset)</f>
        <v/>
      </c>
      <c r="L2628" s="27">
        <f>IF(J2628="","",MAX(0,E2628-J2628)^2)</f>
        <v/>
      </c>
      <c r="M2628" s="27">
        <f>IF(J2628="","",MAX(0,E2628-(J2628+twcdh_off))^2)</f>
        <v/>
      </c>
      <c r="N2628" s="27">
        <f>IF(E2628="","",MAX(0,E2628-swcdh_thr)^2)</f>
        <v/>
      </c>
      <c r="O2628">
        <f>IF(K2628="","",ROUND(E2628-K2628,0))</f>
        <v/>
      </c>
      <c r="P2628">
        <f>IF(O2628="","",IF(O2628&gt;=1,O2628,0))</f>
        <v/>
      </c>
      <c r="Q2628" s="27">
        <f>IF(E2628="","",MAX(0,E2628-22))</f>
        <v/>
      </c>
      <c r="R2628" s="27">
        <f>IF(H2628=1,E2628,"")</f>
        <v/>
      </c>
      <c r="S2628" s="27">
        <f>IF(AND(H2628=1,J2628&lt;&gt;""),E2628-J2628,"")</f>
        <v/>
      </c>
      <c r="T2628">
        <f>IF(G2628="","",MONTH(G2628))</f>
        <v/>
      </c>
    </row>
    <row r="2629">
      <c r="A2629" s="24" t="n">
        <v>2020</v>
      </c>
      <c r="B2629" s="24" t="n">
        <v>4</v>
      </c>
      <c r="C2629" s="24" t="n">
        <v>19</v>
      </c>
      <c r="D2629" s="24" t="n">
        <v>12</v>
      </c>
      <c r="E2629" s="24" t="n">
        <v>15.16</v>
      </c>
      <c r="F2629" s="25">
        <f>IF($E2629="","",DATE(IF($A2629="",nominal_year,$A2629),$B2629,$C2629)+($D2629-IF(LEFT(hour_conv,1)="1",1,0))/24)</f>
        <v/>
      </c>
      <c r="G2629" s="26">
        <f>IF(F2629="","",INT(F2629))</f>
        <v/>
      </c>
      <c r="H2629">
        <f>IF(G2629="","",IF(AND(MONTH(G2629)*100+DAY(G2629)&gt;=season_lo,MONTH(G2629)*100+DAY(G2629)&lt;=season_hi),1,0))</f>
        <v/>
      </c>
      <c r="I2629">
        <f>IF(G2629="","",G2629-first_day+1)</f>
        <v/>
      </c>
      <c r="J2629" s="27">
        <f>IF(I2629="","",INDEX(Daily!$J$2:$J$421,I2629))</f>
        <v/>
      </c>
      <c r="K2629" s="27">
        <f>IF(J2629="","",J2629+cat_offset)</f>
        <v/>
      </c>
      <c r="L2629" s="27">
        <f>IF(J2629="","",MAX(0,E2629-J2629)^2)</f>
        <v/>
      </c>
      <c r="M2629" s="27">
        <f>IF(J2629="","",MAX(0,E2629-(J2629+twcdh_off))^2)</f>
        <v/>
      </c>
      <c r="N2629" s="27">
        <f>IF(E2629="","",MAX(0,E2629-swcdh_thr)^2)</f>
        <v/>
      </c>
      <c r="O2629">
        <f>IF(K2629="","",ROUND(E2629-K2629,0))</f>
        <v/>
      </c>
      <c r="P2629">
        <f>IF(O2629="","",IF(O2629&gt;=1,O2629,0))</f>
        <v/>
      </c>
      <c r="Q2629" s="27">
        <f>IF(E2629="","",MAX(0,E2629-22))</f>
        <v/>
      </c>
      <c r="R2629" s="27">
        <f>IF(H2629=1,E2629,"")</f>
        <v/>
      </c>
      <c r="S2629" s="27">
        <f>IF(AND(H2629=1,J2629&lt;&gt;""),E2629-J2629,"")</f>
        <v/>
      </c>
      <c r="T2629">
        <f>IF(G2629="","",MONTH(G2629))</f>
        <v/>
      </c>
    </row>
    <row r="2630">
      <c r="A2630" s="24" t="n">
        <v>2020</v>
      </c>
      <c r="B2630" s="24" t="n">
        <v>4</v>
      </c>
      <c r="C2630" s="24" t="n">
        <v>19</v>
      </c>
      <c r="D2630" s="24" t="n">
        <v>13</v>
      </c>
      <c r="E2630" s="24" t="n">
        <v>16.14</v>
      </c>
      <c r="F2630" s="25">
        <f>IF($E2630="","",DATE(IF($A2630="",nominal_year,$A2630),$B2630,$C2630)+($D2630-IF(LEFT(hour_conv,1)="1",1,0))/24)</f>
        <v/>
      </c>
      <c r="G2630" s="26">
        <f>IF(F2630="","",INT(F2630))</f>
        <v/>
      </c>
      <c r="H2630">
        <f>IF(G2630="","",IF(AND(MONTH(G2630)*100+DAY(G2630)&gt;=season_lo,MONTH(G2630)*100+DAY(G2630)&lt;=season_hi),1,0))</f>
        <v/>
      </c>
      <c r="I2630">
        <f>IF(G2630="","",G2630-first_day+1)</f>
        <v/>
      </c>
      <c r="J2630" s="27">
        <f>IF(I2630="","",INDEX(Daily!$J$2:$J$421,I2630))</f>
        <v/>
      </c>
      <c r="K2630" s="27">
        <f>IF(J2630="","",J2630+cat_offset)</f>
        <v/>
      </c>
      <c r="L2630" s="27">
        <f>IF(J2630="","",MAX(0,E2630-J2630)^2)</f>
        <v/>
      </c>
      <c r="M2630" s="27">
        <f>IF(J2630="","",MAX(0,E2630-(J2630+twcdh_off))^2)</f>
        <v/>
      </c>
      <c r="N2630" s="27">
        <f>IF(E2630="","",MAX(0,E2630-swcdh_thr)^2)</f>
        <v/>
      </c>
      <c r="O2630">
        <f>IF(K2630="","",ROUND(E2630-K2630,0))</f>
        <v/>
      </c>
      <c r="P2630">
        <f>IF(O2630="","",IF(O2630&gt;=1,O2630,0))</f>
        <v/>
      </c>
      <c r="Q2630" s="27">
        <f>IF(E2630="","",MAX(0,E2630-22))</f>
        <v/>
      </c>
      <c r="R2630" s="27">
        <f>IF(H2630=1,E2630,"")</f>
        <v/>
      </c>
      <c r="S2630" s="27">
        <f>IF(AND(H2630=1,J2630&lt;&gt;""),E2630-J2630,"")</f>
        <v/>
      </c>
      <c r="T2630">
        <f>IF(G2630="","",MONTH(G2630))</f>
        <v/>
      </c>
    </row>
    <row r="2631">
      <c r="A2631" s="24" t="n">
        <v>2020</v>
      </c>
      <c r="B2631" s="24" t="n">
        <v>4</v>
      </c>
      <c r="C2631" s="24" t="n">
        <v>19</v>
      </c>
      <c r="D2631" s="24" t="n">
        <v>14</v>
      </c>
      <c r="E2631" s="24" t="n">
        <v>17.21</v>
      </c>
      <c r="F2631" s="25">
        <f>IF($E2631="","",DATE(IF($A2631="",nominal_year,$A2631),$B2631,$C2631)+($D2631-IF(LEFT(hour_conv,1)="1",1,0))/24)</f>
        <v/>
      </c>
      <c r="G2631" s="26">
        <f>IF(F2631="","",INT(F2631))</f>
        <v/>
      </c>
      <c r="H2631">
        <f>IF(G2631="","",IF(AND(MONTH(G2631)*100+DAY(G2631)&gt;=season_lo,MONTH(G2631)*100+DAY(G2631)&lt;=season_hi),1,0))</f>
        <v/>
      </c>
      <c r="I2631">
        <f>IF(G2631="","",G2631-first_day+1)</f>
        <v/>
      </c>
      <c r="J2631" s="27">
        <f>IF(I2631="","",INDEX(Daily!$J$2:$J$421,I2631))</f>
        <v/>
      </c>
      <c r="K2631" s="27">
        <f>IF(J2631="","",J2631+cat_offset)</f>
        <v/>
      </c>
      <c r="L2631" s="27">
        <f>IF(J2631="","",MAX(0,E2631-J2631)^2)</f>
        <v/>
      </c>
      <c r="M2631" s="27">
        <f>IF(J2631="","",MAX(0,E2631-(J2631+twcdh_off))^2)</f>
        <v/>
      </c>
      <c r="N2631" s="27">
        <f>IF(E2631="","",MAX(0,E2631-swcdh_thr)^2)</f>
        <v/>
      </c>
      <c r="O2631">
        <f>IF(K2631="","",ROUND(E2631-K2631,0))</f>
        <v/>
      </c>
      <c r="P2631">
        <f>IF(O2631="","",IF(O2631&gt;=1,O2631,0))</f>
        <v/>
      </c>
      <c r="Q2631" s="27">
        <f>IF(E2631="","",MAX(0,E2631-22))</f>
        <v/>
      </c>
      <c r="R2631" s="27">
        <f>IF(H2631=1,E2631,"")</f>
        <v/>
      </c>
      <c r="S2631" s="27">
        <f>IF(AND(H2631=1,J2631&lt;&gt;""),E2631-J2631,"")</f>
        <v/>
      </c>
      <c r="T2631">
        <f>IF(G2631="","",MONTH(G2631))</f>
        <v/>
      </c>
    </row>
    <row r="2632">
      <c r="A2632" s="24" t="n">
        <v>2020</v>
      </c>
      <c r="B2632" s="24" t="n">
        <v>4</v>
      </c>
      <c r="C2632" s="24" t="n">
        <v>19</v>
      </c>
      <c r="D2632" s="24" t="n">
        <v>15</v>
      </c>
      <c r="E2632" s="24" t="n">
        <v>18.14</v>
      </c>
      <c r="F2632" s="25">
        <f>IF($E2632="","",DATE(IF($A2632="",nominal_year,$A2632),$B2632,$C2632)+($D2632-IF(LEFT(hour_conv,1)="1",1,0))/24)</f>
        <v/>
      </c>
      <c r="G2632" s="26">
        <f>IF(F2632="","",INT(F2632))</f>
        <v/>
      </c>
      <c r="H2632">
        <f>IF(G2632="","",IF(AND(MONTH(G2632)*100+DAY(G2632)&gt;=season_lo,MONTH(G2632)*100+DAY(G2632)&lt;=season_hi),1,0))</f>
        <v/>
      </c>
      <c r="I2632">
        <f>IF(G2632="","",G2632-first_day+1)</f>
        <v/>
      </c>
      <c r="J2632" s="27">
        <f>IF(I2632="","",INDEX(Daily!$J$2:$J$421,I2632))</f>
        <v/>
      </c>
      <c r="K2632" s="27">
        <f>IF(J2632="","",J2632+cat_offset)</f>
        <v/>
      </c>
      <c r="L2632" s="27">
        <f>IF(J2632="","",MAX(0,E2632-J2632)^2)</f>
        <v/>
      </c>
      <c r="M2632" s="27">
        <f>IF(J2632="","",MAX(0,E2632-(J2632+twcdh_off))^2)</f>
        <v/>
      </c>
      <c r="N2632" s="27">
        <f>IF(E2632="","",MAX(0,E2632-swcdh_thr)^2)</f>
        <v/>
      </c>
      <c r="O2632">
        <f>IF(K2632="","",ROUND(E2632-K2632,0))</f>
        <v/>
      </c>
      <c r="P2632">
        <f>IF(O2632="","",IF(O2632&gt;=1,O2632,0))</f>
        <v/>
      </c>
      <c r="Q2632" s="27">
        <f>IF(E2632="","",MAX(0,E2632-22))</f>
        <v/>
      </c>
      <c r="R2632" s="27">
        <f>IF(H2632=1,E2632,"")</f>
        <v/>
      </c>
      <c r="S2632" s="27">
        <f>IF(AND(H2632=1,J2632&lt;&gt;""),E2632-J2632,"")</f>
        <v/>
      </c>
      <c r="T2632">
        <f>IF(G2632="","",MONTH(G2632))</f>
        <v/>
      </c>
    </row>
    <row r="2633">
      <c r="A2633" s="24" t="n">
        <v>2020</v>
      </c>
      <c r="B2633" s="24" t="n">
        <v>4</v>
      </c>
      <c r="C2633" s="24" t="n">
        <v>19</v>
      </c>
      <c r="D2633" s="24" t="n">
        <v>16</v>
      </c>
      <c r="E2633" s="24" t="n">
        <v>17.1</v>
      </c>
      <c r="F2633" s="25">
        <f>IF($E2633="","",DATE(IF($A2633="",nominal_year,$A2633),$B2633,$C2633)+($D2633-IF(LEFT(hour_conv,1)="1",1,0))/24)</f>
        <v/>
      </c>
      <c r="G2633" s="26">
        <f>IF(F2633="","",INT(F2633))</f>
        <v/>
      </c>
      <c r="H2633">
        <f>IF(G2633="","",IF(AND(MONTH(G2633)*100+DAY(G2633)&gt;=season_lo,MONTH(G2633)*100+DAY(G2633)&lt;=season_hi),1,0))</f>
        <v/>
      </c>
      <c r="I2633">
        <f>IF(G2633="","",G2633-first_day+1)</f>
        <v/>
      </c>
      <c r="J2633" s="27">
        <f>IF(I2633="","",INDEX(Daily!$J$2:$J$421,I2633))</f>
        <v/>
      </c>
      <c r="K2633" s="27">
        <f>IF(J2633="","",J2633+cat_offset)</f>
        <v/>
      </c>
      <c r="L2633" s="27">
        <f>IF(J2633="","",MAX(0,E2633-J2633)^2)</f>
        <v/>
      </c>
      <c r="M2633" s="27">
        <f>IF(J2633="","",MAX(0,E2633-(J2633+twcdh_off))^2)</f>
        <v/>
      </c>
      <c r="N2633" s="27">
        <f>IF(E2633="","",MAX(0,E2633-swcdh_thr)^2)</f>
        <v/>
      </c>
      <c r="O2633">
        <f>IF(K2633="","",ROUND(E2633-K2633,0))</f>
        <v/>
      </c>
      <c r="P2633">
        <f>IF(O2633="","",IF(O2633&gt;=1,O2633,0))</f>
        <v/>
      </c>
      <c r="Q2633" s="27">
        <f>IF(E2633="","",MAX(0,E2633-22))</f>
        <v/>
      </c>
      <c r="R2633" s="27">
        <f>IF(H2633=1,E2633,"")</f>
        <v/>
      </c>
      <c r="S2633" s="27">
        <f>IF(AND(H2633=1,J2633&lt;&gt;""),E2633-J2633,"")</f>
        <v/>
      </c>
      <c r="T2633">
        <f>IF(G2633="","",MONTH(G2633))</f>
        <v/>
      </c>
    </row>
    <row r="2634">
      <c r="A2634" s="24" t="n">
        <v>2020</v>
      </c>
      <c r="B2634" s="24" t="n">
        <v>4</v>
      </c>
      <c r="C2634" s="24" t="n">
        <v>19</v>
      </c>
      <c r="D2634" s="24" t="n">
        <v>17</v>
      </c>
      <c r="E2634" s="24" t="n">
        <v>17.45</v>
      </c>
      <c r="F2634" s="25">
        <f>IF($E2634="","",DATE(IF($A2634="",nominal_year,$A2634),$B2634,$C2634)+($D2634-IF(LEFT(hour_conv,1)="1",1,0))/24)</f>
        <v/>
      </c>
      <c r="G2634" s="26">
        <f>IF(F2634="","",INT(F2634))</f>
        <v/>
      </c>
      <c r="H2634">
        <f>IF(G2634="","",IF(AND(MONTH(G2634)*100+DAY(G2634)&gt;=season_lo,MONTH(G2634)*100+DAY(G2634)&lt;=season_hi),1,0))</f>
        <v/>
      </c>
      <c r="I2634">
        <f>IF(G2634="","",G2634-first_day+1)</f>
        <v/>
      </c>
      <c r="J2634" s="27">
        <f>IF(I2634="","",INDEX(Daily!$J$2:$J$421,I2634))</f>
        <v/>
      </c>
      <c r="K2634" s="27">
        <f>IF(J2634="","",J2634+cat_offset)</f>
        <v/>
      </c>
      <c r="L2634" s="27">
        <f>IF(J2634="","",MAX(0,E2634-J2634)^2)</f>
        <v/>
      </c>
      <c r="M2634" s="27">
        <f>IF(J2634="","",MAX(0,E2634-(J2634+twcdh_off))^2)</f>
        <v/>
      </c>
      <c r="N2634" s="27">
        <f>IF(E2634="","",MAX(0,E2634-swcdh_thr)^2)</f>
        <v/>
      </c>
      <c r="O2634">
        <f>IF(K2634="","",ROUND(E2634-K2634,0))</f>
        <v/>
      </c>
      <c r="P2634">
        <f>IF(O2634="","",IF(O2634&gt;=1,O2634,0))</f>
        <v/>
      </c>
      <c r="Q2634" s="27">
        <f>IF(E2634="","",MAX(0,E2634-22))</f>
        <v/>
      </c>
      <c r="R2634" s="27">
        <f>IF(H2634=1,E2634,"")</f>
        <v/>
      </c>
      <c r="S2634" s="27">
        <f>IF(AND(H2634=1,J2634&lt;&gt;""),E2634-J2634,"")</f>
        <v/>
      </c>
      <c r="T2634">
        <f>IF(G2634="","",MONTH(G2634))</f>
        <v/>
      </c>
    </row>
    <row r="2635">
      <c r="A2635" s="24" t="n">
        <v>2020</v>
      </c>
      <c r="B2635" s="24" t="n">
        <v>4</v>
      </c>
      <c r="C2635" s="24" t="n">
        <v>19</v>
      </c>
      <c r="D2635" s="24" t="n">
        <v>18</v>
      </c>
      <c r="E2635" s="24" t="n">
        <v>16.87</v>
      </c>
      <c r="F2635" s="25">
        <f>IF($E2635="","",DATE(IF($A2635="",nominal_year,$A2635),$B2635,$C2635)+($D2635-IF(LEFT(hour_conv,1)="1",1,0))/24)</f>
        <v/>
      </c>
      <c r="G2635" s="26">
        <f>IF(F2635="","",INT(F2635))</f>
        <v/>
      </c>
      <c r="H2635">
        <f>IF(G2635="","",IF(AND(MONTH(G2635)*100+DAY(G2635)&gt;=season_lo,MONTH(G2635)*100+DAY(G2635)&lt;=season_hi),1,0))</f>
        <v/>
      </c>
      <c r="I2635">
        <f>IF(G2635="","",G2635-first_day+1)</f>
        <v/>
      </c>
      <c r="J2635" s="27">
        <f>IF(I2635="","",INDEX(Daily!$J$2:$J$421,I2635))</f>
        <v/>
      </c>
      <c r="K2635" s="27">
        <f>IF(J2635="","",J2635+cat_offset)</f>
        <v/>
      </c>
      <c r="L2635" s="27">
        <f>IF(J2635="","",MAX(0,E2635-J2635)^2)</f>
        <v/>
      </c>
      <c r="M2635" s="27">
        <f>IF(J2635="","",MAX(0,E2635-(J2635+twcdh_off))^2)</f>
        <v/>
      </c>
      <c r="N2635" s="27">
        <f>IF(E2635="","",MAX(0,E2635-swcdh_thr)^2)</f>
        <v/>
      </c>
      <c r="O2635">
        <f>IF(K2635="","",ROUND(E2635-K2635,0))</f>
        <v/>
      </c>
      <c r="P2635">
        <f>IF(O2635="","",IF(O2635&gt;=1,O2635,0))</f>
        <v/>
      </c>
      <c r="Q2635" s="27">
        <f>IF(E2635="","",MAX(0,E2635-22))</f>
        <v/>
      </c>
      <c r="R2635" s="27">
        <f>IF(H2635=1,E2635,"")</f>
        <v/>
      </c>
      <c r="S2635" s="27">
        <f>IF(AND(H2635=1,J2635&lt;&gt;""),E2635-J2635,"")</f>
        <v/>
      </c>
      <c r="T2635">
        <f>IF(G2635="","",MONTH(G2635))</f>
        <v/>
      </c>
    </row>
    <row r="2636">
      <c r="A2636" s="24" t="n">
        <v>2020</v>
      </c>
      <c r="B2636" s="24" t="n">
        <v>4</v>
      </c>
      <c r="C2636" s="24" t="n">
        <v>19</v>
      </c>
      <c r="D2636" s="24" t="n">
        <v>19</v>
      </c>
      <c r="E2636" s="24" t="n">
        <v>16.41</v>
      </c>
      <c r="F2636" s="25">
        <f>IF($E2636="","",DATE(IF($A2636="",nominal_year,$A2636),$B2636,$C2636)+($D2636-IF(LEFT(hour_conv,1)="1",1,0))/24)</f>
        <v/>
      </c>
      <c r="G2636" s="26">
        <f>IF(F2636="","",INT(F2636))</f>
        <v/>
      </c>
      <c r="H2636">
        <f>IF(G2636="","",IF(AND(MONTH(G2636)*100+DAY(G2636)&gt;=season_lo,MONTH(G2636)*100+DAY(G2636)&lt;=season_hi),1,0))</f>
        <v/>
      </c>
      <c r="I2636">
        <f>IF(G2636="","",G2636-first_day+1)</f>
        <v/>
      </c>
      <c r="J2636" s="27">
        <f>IF(I2636="","",INDEX(Daily!$J$2:$J$421,I2636))</f>
        <v/>
      </c>
      <c r="K2636" s="27">
        <f>IF(J2636="","",J2636+cat_offset)</f>
        <v/>
      </c>
      <c r="L2636" s="27">
        <f>IF(J2636="","",MAX(0,E2636-J2636)^2)</f>
        <v/>
      </c>
      <c r="M2636" s="27">
        <f>IF(J2636="","",MAX(0,E2636-(J2636+twcdh_off))^2)</f>
        <v/>
      </c>
      <c r="N2636" s="27">
        <f>IF(E2636="","",MAX(0,E2636-swcdh_thr)^2)</f>
        <v/>
      </c>
      <c r="O2636">
        <f>IF(K2636="","",ROUND(E2636-K2636,0))</f>
        <v/>
      </c>
      <c r="P2636">
        <f>IF(O2636="","",IF(O2636&gt;=1,O2636,0))</f>
        <v/>
      </c>
      <c r="Q2636" s="27">
        <f>IF(E2636="","",MAX(0,E2636-22))</f>
        <v/>
      </c>
      <c r="R2636" s="27">
        <f>IF(H2636=1,E2636,"")</f>
        <v/>
      </c>
      <c r="S2636" s="27">
        <f>IF(AND(H2636=1,J2636&lt;&gt;""),E2636-J2636,"")</f>
        <v/>
      </c>
      <c r="T2636">
        <f>IF(G2636="","",MONTH(G2636))</f>
        <v/>
      </c>
    </row>
    <row r="2637">
      <c r="A2637" s="24" t="n">
        <v>2020</v>
      </c>
      <c r="B2637" s="24" t="n">
        <v>4</v>
      </c>
      <c r="C2637" s="24" t="n">
        <v>19</v>
      </c>
      <c r="D2637" s="24" t="n">
        <v>20</v>
      </c>
      <c r="E2637" s="24" t="n">
        <v>15.26</v>
      </c>
      <c r="F2637" s="25">
        <f>IF($E2637="","",DATE(IF($A2637="",nominal_year,$A2637),$B2637,$C2637)+($D2637-IF(LEFT(hour_conv,1)="1",1,0))/24)</f>
        <v/>
      </c>
      <c r="G2637" s="26">
        <f>IF(F2637="","",INT(F2637))</f>
        <v/>
      </c>
      <c r="H2637">
        <f>IF(G2637="","",IF(AND(MONTH(G2637)*100+DAY(G2637)&gt;=season_lo,MONTH(G2637)*100+DAY(G2637)&lt;=season_hi),1,0))</f>
        <v/>
      </c>
      <c r="I2637">
        <f>IF(G2637="","",G2637-first_day+1)</f>
        <v/>
      </c>
      <c r="J2637" s="27">
        <f>IF(I2637="","",INDEX(Daily!$J$2:$J$421,I2637))</f>
        <v/>
      </c>
      <c r="K2637" s="27">
        <f>IF(J2637="","",J2637+cat_offset)</f>
        <v/>
      </c>
      <c r="L2637" s="27">
        <f>IF(J2637="","",MAX(0,E2637-J2637)^2)</f>
        <v/>
      </c>
      <c r="M2637" s="27">
        <f>IF(J2637="","",MAX(0,E2637-(J2637+twcdh_off))^2)</f>
        <v/>
      </c>
      <c r="N2637" s="27">
        <f>IF(E2637="","",MAX(0,E2637-swcdh_thr)^2)</f>
        <v/>
      </c>
      <c r="O2637">
        <f>IF(K2637="","",ROUND(E2637-K2637,0))</f>
        <v/>
      </c>
      <c r="P2637">
        <f>IF(O2637="","",IF(O2637&gt;=1,O2637,0))</f>
        <v/>
      </c>
      <c r="Q2637" s="27">
        <f>IF(E2637="","",MAX(0,E2637-22))</f>
        <v/>
      </c>
      <c r="R2637" s="27">
        <f>IF(H2637=1,E2637,"")</f>
        <v/>
      </c>
      <c r="S2637" s="27">
        <f>IF(AND(H2637=1,J2637&lt;&gt;""),E2637-J2637,"")</f>
        <v/>
      </c>
      <c r="T2637">
        <f>IF(G2637="","",MONTH(G2637))</f>
        <v/>
      </c>
    </row>
    <row r="2638">
      <c r="A2638" s="24" t="n">
        <v>2020</v>
      </c>
      <c r="B2638" s="24" t="n">
        <v>4</v>
      </c>
      <c r="C2638" s="24" t="n">
        <v>19</v>
      </c>
      <c r="D2638" s="24" t="n">
        <v>21</v>
      </c>
      <c r="E2638" s="24" t="n">
        <v>14.31</v>
      </c>
      <c r="F2638" s="25">
        <f>IF($E2638="","",DATE(IF($A2638="",nominal_year,$A2638),$B2638,$C2638)+($D2638-IF(LEFT(hour_conv,1)="1",1,0))/24)</f>
        <v/>
      </c>
      <c r="G2638" s="26">
        <f>IF(F2638="","",INT(F2638))</f>
        <v/>
      </c>
      <c r="H2638">
        <f>IF(G2638="","",IF(AND(MONTH(G2638)*100+DAY(G2638)&gt;=season_lo,MONTH(G2638)*100+DAY(G2638)&lt;=season_hi),1,0))</f>
        <v/>
      </c>
      <c r="I2638">
        <f>IF(G2638="","",G2638-first_day+1)</f>
        <v/>
      </c>
      <c r="J2638" s="27">
        <f>IF(I2638="","",INDEX(Daily!$J$2:$J$421,I2638))</f>
        <v/>
      </c>
      <c r="K2638" s="27">
        <f>IF(J2638="","",J2638+cat_offset)</f>
        <v/>
      </c>
      <c r="L2638" s="27">
        <f>IF(J2638="","",MAX(0,E2638-J2638)^2)</f>
        <v/>
      </c>
      <c r="M2638" s="27">
        <f>IF(J2638="","",MAX(0,E2638-(J2638+twcdh_off))^2)</f>
        <v/>
      </c>
      <c r="N2638" s="27">
        <f>IF(E2638="","",MAX(0,E2638-swcdh_thr)^2)</f>
        <v/>
      </c>
      <c r="O2638">
        <f>IF(K2638="","",ROUND(E2638-K2638,0))</f>
        <v/>
      </c>
      <c r="P2638">
        <f>IF(O2638="","",IF(O2638&gt;=1,O2638,0))</f>
        <v/>
      </c>
      <c r="Q2638" s="27">
        <f>IF(E2638="","",MAX(0,E2638-22))</f>
        <v/>
      </c>
      <c r="R2638" s="27">
        <f>IF(H2638=1,E2638,"")</f>
        <v/>
      </c>
      <c r="S2638" s="27">
        <f>IF(AND(H2638=1,J2638&lt;&gt;""),E2638-J2638,"")</f>
        <v/>
      </c>
      <c r="T2638">
        <f>IF(G2638="","",MONTH(G2638))</f>
        <v/>
      </c>
    </row>
    <row r="2639">
      <c r="A2639" s="24" t="n">
        <v>2020</v>
      </c>
      <c r="B2639" s="24" t="n">
        <v>4</v>
      </c>
      <c r="C2639" s="24" t="n">
        <v>19</v>
      </c>
      <c r="D2639" s="24" t="n">
        <v>22</v>
      </c>
      <c r="E2639" s="24" t="n">
        <v>12.63</v>
      </c>
      <c r="F2639" s="25">
        <f>IF($E2639="","",DATE(IF($A2639="",nominal_year,$A2639),$B2639,$C2639)+($D2639-IF(LEFT(hour_conv,1)="1",1,0))/24)</f>
        <v/>
      </c>
      <c r="G2639" s="26">
        <f>IF(F2639="","",INT(F2639))</f>
        <v/>
      </c>
      <c r="H2639">
        <f>IF(G2639="","",IF(AND(MONTH(G2639)*100+DAY(G2639)&gt;=season_lo,MONTH(G2639)*100+DAY(G2639)&lt;=season_hi),1,0))</f>
        <v/>
      </c>
      <c r="I2639">
        <f>IF(G2639="","",G2639-first_day+1)</f>
        <v/>
      </c>
      <c r="J2639" s="27">
        <f>IF(I2639="","",INDEX(Daily!$J$2:$J$421,I2639))</f>
        <v/>
      </c>
      <c r="K2639" s="27">
        <f>IF(J2639="","",J2639+cat_offset)</f>
        <v/>
      </c>
      <c r="L2639" s="27">
        <f>IF(J2639="","",MAX(0,E2639-J2639)^2)</f>
        <v/>
      </c>
      <c r="M2639" s="27">
        <f>IF(J2639="","",MAX(0,E2639-(J2639+twcdh_off))^2)</f>
        <v/>
      </c>
      <c r="N2639" s="27">
        <f>IF(E2639="","",MAX(0,E2639-swcdh_thr)^2)</f>
        <v/>
      </c>
      <c r="O2639">
        <f>IF(K2639="","",ROUND(E2639-K2639,0))</f>
        <v/>
      </c>
      <c r="P2639">
        <f>IF(O2639="","",IF(O2639&gt;=1,O2639,0))</f>
        <v/>
      </c>
      <c r="Q2639" s="27">
        <f>IF(E2639="","",MAX(0,E2639-22))</f>
        <v/>
      </c>
      <c r="R2639" s="27">
        <f>IF(H2639=1,E2639,"")</f>
        <v/>
      </c>
      <c r="S2639" s="27">
        <f>IF(AND(H2639=1,J2639&lt;&gt;""),E2639-J2639,"")</f>
        <v/>
      </c>
      <c r="T2639">
        <f>IF(G2639="","",MONTH(G2639))</f>
        <v/>
      </c>
    </row>
    <row r="2640">
      <c r="A2640" s="24" t="n">
        <v>2020</v>
      </c>
      <c r="B2640" s="24" t="n">
        <v>4</v>
      </c>
      <c r="C2640" s="24" t="n">
        <v>19</v>
      </c>
      <c r="D2640" s="24" t="n">
        <v>23</v>
      </c>
      <c r="E2640" s="24" t="n">
        <v>11.58</v>
      </c>
      <c r="F2640" s="25">
        <f>IF($E2640="","",DATE(IF($A2640="",nominal_year,$A2640),$B2640,$C2640)+($D2640-IF(LEFT(hour_conv,1)="1",1,0))/24)</f>
        <v/>
      </c>
      <c r="G2640" s="26">
        <f>IF(F2640="","",INT(F2640))</f>
        <v/>
      </c>
      <c r="H2640">
        <f>IF(G2640="","",IF(AND(MONTH(G2640)*100+DAY(G2640)&gt;=season_lo,MONTH(G2640)*100+DAY(G2640)&lt;=season_hi),1,0))</f>
        <v/>
      </c>
      <c r="I2640">
        <f>IF(G2640="","",G2640-first_day+1)</f>
        <v/>
      </c>
      <c r="J2640" s="27">
        <f>IF(I2640="","",INDEX(Daily!$J$2:$J$421,I2640))</f>
        <v/>
      </c>
      <c r="K2640" s="27">
        <f>IF(J2640="","",J2640+cat_offset)</f>
        <v/>
      </c>
      <c r="L2640" s="27">
        <f>IF(J2640="","",MAX(0,E2640-J2640)^2)</f>
        <v/>
      </c>
      <c r="M2640" s="27">
        <f>IF(J2640="","",MAX(0,E2640-(J2640+twcdh_off))^2)</f>
        <v/>
      </c>
      <c r="N2640" s="27">
        <f>IF(E2640="","",MAX(0,E2640-swcdh_thr)^2)</f>
        <v/>
      </c>
      <c r="O2640">
        <f>IF(K2640="","",ROUND(E2640-K2640,0))</f>
        <v/>
      </c>
      <c r="P2640">
        <f>IF(O2640="","",IF(O2640&gt;=1,O2640,0))</f>
        <v/>
      </c>
      <c r="Q2640" s="27">
        <f>IF(E2640="","",MAX(0,E2640-22))</f>
        <v/>
      </c>
      <c r="R2640" s="27">
        <f>IF(H2640=1,E2640,"")</f>
        <v/>
      </c>
      <c r="S2640" s="27">
        <f>IF(AND(H2640=1,J2640&lt;&gt;""),E2640-J2640,"")</f>
        <v/>
      </c>
      <c r="T2640">
        <f>IF(G2640="","",MONTH(G2640))</f>
        <v/>
      </c>
    </row>
    <row r="2641">
      <c r="A2641" s="24" t="n">
        <v>2020</v>
      </c>
      <c r="B2641" s="24" t="n">
        <v>4</v>
      </c>
      <c r="C2641" s="24" t="n">
        <v>19</v>
      </c>
      <c r="D2641" s="24" t="n">
        <v>24</v>
      </c>
      <c r="E2641" s="24" t="n">
        <v>10.14</v>
      </c>
      <c r="F2641" s="25">
        <f>IF($E2641="","",DATE(IF($A2641="",nominal_year,$A2641),$B2641,$C2641)+($D2641-IF(LEFT(hour_conv,1)="1",1,0))/24)</f>
        <v/>
      </c>
      <c r="G2641" s="26">
        <f>IF(F2641="","",INT(F2641))</f>
        <v/>
      </c>
      <c r="H2641">
        <f>IF(G2641="","",IF(AND(MONTH(G2641)*100+DAY(G2641)&gt;=season_lo,MONTH(G2641)*100+DAY(G2641)&lt;=season_hi),1,0))</f>
        <v/>
      </c>
      <c r="I2641">
        <f>IF(G2641="","",G2641-first_day+1)</f>
        <v/>
      </c>
      <c r="J2641" s="27">
        <f>IF(I2641="","",INDEX(Daily!$J$2:$J$421,I2641))</f>
        <v/>
      </c>
      <c r="K2641" s="27">
        <f>IF(J2641="","",J2641+cat_offset)</f>
        <v/>
      </c>
      <c r="L2641" s="27">
        <f>IF(J2641="","",MAX(0,E2641-J2641)^2)</f>
        <v/>
      </c>
      <c r="M2641" s="27">
        <f>IF(J2641="","",MAX(0,E2641-(J2641+twcdh_off))^2)</f>
        <v/>
      </c>
      <c r="N2641" s="27">
        <f>IF(E2641="","",MAX(0,E2641-swcdh_thr)^2)</f>
        <v/>
      </c>
      <c r="O2641">
        <f>IF(K2641="","",ROUND(E2641-K2641,0))</f>
        <v/>
      </c>
      <c r="P2641">
        <f>IF(O2641="","",IF(O2641&gt;=1,O2641,0))</f>
        <v/>
      </c>
      <c r="Q2641" s="27">
        <f>IF(E2641="","",MAX(0,E2641-22))</f>
        <v/>
      </c>
      <c r="R2641" s="27">
        <f>IF(H2641=1,E2641,"")</f>
        <v/>
      </c>
      <c r="S2641" s="27">
        <f>IF(AND(H2641=1,J2641&lt;&gt;""),E2641-J2641,"")</f>
        <v/>
      </c>
      <c r="T2641">
        <f>IF(G2641="","",MONTH(G2641))</f>
        <v/>
      </c>
    </row>
    <row r="2642">
      <c r="A2642" s="24" t="n">
        <v>2020</v>
      </c>
      <c r="B2642" s="24" t="n">
        <v>4</v>
      </c>
      <c r="C2642" s="24" t="n">
        <v>20</v>
      </c>
      <c r="D2642" s="24" t="n">
        <v>1</v>
      </c>
      <c r="E2642" s="24" t="n">
        <v>9.16</v>
      </c>
      <c r="F2642" s="25">
        <f>IF($E2642="","",DATE(IF($A2642="",nominal_year,$A2642),$B2642,$C2642)+($D2642-IF(LEFT(hour_conv,1)="1",1,0))/24)</f>
        <v/>
      </c>
      <c r="G2642" s="26">
        <f>IF(F2642="","",INT(F2642))</f>
        <v/>
      </c>
      <c r="H2642">
        <f>IF(G2642="","",IF(AND(MONTH(G2642)*100+DAY(G2642)&gt;=season_lo,MONTH(G2642)*100+DAY(G2642)&lt;=season_hi),1,0))</f>
        <v/>
      </c>
      <c r="I2642">
        <f>IF(G2642="","",G2642-first_day+1)</f>
        <v/>
      </c>
      <c r="J2642" s="27">
        <f>IF(I2642="","",INDEX(Daily!$J$2:$J$421,I2642))</f>
        <v/>
      </c>
      <c r="K2642" s="27">
        <f>IF(J2642="","",J2642+cat_offset)</f>
        <v/>
      </c>
      <c r="L2642" s="27">
        <f>IF(J2642="","",MAX(0,E2642-J2642)^2)</f>
        <v/>
      </c>
      <c r="M2642" s="27">
        <f>IF(J2642="","",MAX(0,E2642-(J2642+twcdh_off))^2)</f>
        <v/>
      </c>
      <c r="N2642" s="27">
        <f>IF(E2642="","",MAX(0,E2642-swcdh_thr)^2)</f>
        <v/>
      </c>
      <c r="O2642">
        <f>IF(K2642="","",ROUND(E2642-K2642,0))</f>
        <v/>
      </c>
      <c r="P2642">
        <f>IF(O2642="","",IF(O2642&gt;=1,O2642,0))</f>
        <v/>
      </c>
      <c r="Q2642" s="27">
        <f>IF(E2642="","",MAX(0,E2642-22))</f>
        <v/>
      </c>
      <c r="R2642" s="27">
        <f>IF(H2642=1,E2642,"")</f>
        <v/>
      </c>
      <c r="S2642" s="27">
        <f>IF(AND(H2642=1,J2642&lt;&gt;""),E2642-J2642,"")</f>
        <v/>
      </c>
      <c r="T2642">
        <f>IF(G2642="","",MONTH(G2642))</f>
        <v/>
      </c>
    </row>
    <row r="2643">
      <c r="A2643" s="24" t="n">
        <v>2020</v>
      </c>
      <c r="B2643" s="24" t="n">
        <v>4</v>
      </c>
      <c r="C2643" s="24" t="n">
        <v>20</v>
      </c>
      <c r="D2643" s="24" t="n">
        <v>2</v>
      </c>
      <c r="E2643" s="24" t="n">
        <v>8.609999999999999</v>
      </c>
      <c r="F2643" s="25">
        <f>IF($E2643="","",DATE(IF($A2643="",nominal_year,$A2643),$B2643,$C2643)+($D2643-IF(LEFT(hour_conv,1)="1",1,0))/24)</f>
        <v/>
      </c>
      <c r="G2643" s="26">
        <f>IF(F2643="","",INT(F2643))</f>
        <v/>
      </c>
      <c r="H2643">
        <f>IF(G2643="","",IF(AND(MONTH(G2643)*100+DAY(G2643)&gt;=season_lo,MONTH(G2643)*100+DAY(G2643)&lt;=season_hi),1,0))</f>
        <v/>
      </c>
      <c r="I2643">
        <f>IF(G2643="","",G2643-first_day+1)</f>
        <v/>
      </c>
      <c r="J2643" s="27">
        <f>IF(I2643="","",INDEX(Daily!$J$2:$J$421,I2643))</f>
        <v/>
      </c>
      <c r="K2643" s="27">
        <f>IF(J2643="","",J2643+cat_offset)</f>
        <v/>
      </c>
      <c r="L2643" s="27">
        <f>IF(J2643="","",MAX(0,E2643-J2643)^2)</f>
        <v/>
      </c>
      <c r="M2643" s="27">
        <f>IF(J2643="","",MAX(0,E2643-(J2643+twcdh_off))^2)</f>
        <v/>
      </c>
      <c r="N2643" s="27">
        <f>IF(E2643="","",MAX(0,E2643-swcdh_thr)^2)</f>
        <v/>
      </c>
      <c r="O2643">
        <f>IF(K2643="","",ROUND(E2643-K2643,0))</f>
        <v/>
      </c>
      <c r="P2643">
        <f>IF(O2643="","",IF(O2643&gt;=1,O2643,0))</f>
        <v/>
      </c>
      <c r="Q2643" s="27">
        <f>IF(E2643="","",MAX(0,E2643-22))</f>
        <v/>
      </c>
      <c r="R2643" s="27">
        <f>IF(H2643=1,E2643,"")</f>
        <v/>
      </c>
      <c r="S2643" s="27">
        <f>IF(AND(H2643=1,J2643&lt;&gt;""),E2643-J2643,"")</f>
        <v/>
      </c>
      <c r="T2643">
        <f>IF(G2643="","",MONTH(G2643))</f>
        <v/>
      </c>
    </row>
    <row r="2644">
      <c r="A2644" s="24" t="n">
        <v>2020</v>
      </c>
      <c r="B2644" s="24" t="n">
        <v>4</v>
      </c>
      <c r="C2644" s="24" t="n">
        <v>20</v>
      </c>
      <c r="D2644" s="24" t="n">
        <v>3</v>
      </c>
      <c r="E2644" s="24" t="n">
        <v>8.130000000000001</v>
      </c>
      <c r="F2644" s="25">
        <f>IF($E2644="","",DATE(IF($A2644="",nominal_year,$A2644),$B2644,$C2644)+($D2644-IF(LEFT(hour_conv,1)="1",1,0))/24)</f>
        <v/>
      </c>
      <c r="G2644" s="26">
        <f>IF(F2644="","",INT(F2644))</f>
        <v/>
      </c>
      <c r="H2644">
        <f>IF(G2644="","",IF(AND(MONTH(G2644)*100+DAY(G2644)&gt;=season_lo,MONTH(G2644)*100+DAY(G2644)&lt;=season_hi),1,0))</f>
        <v/>
      </c>
      <c r="I2644">
        <f>IF(G2644="","",G2644-first_day+1)</f>
        <v/>
      </c>
      <c r="J2644" s="27">
        <f>IF(I2644="","",INDEX(Daily!$J$2:$J$421,I2644))</f>
        <v/>
      </c>
      <c r="K2644" s="27">
        <f>IF(J2644="","",J2644+cat_offset)</f>
        <v/>
      </c>
      <c r="L2644" s="27">
        <f>IF(J2644="","",MAX(0,E2644-J2644)^2)</f>
        <v/>
      </c>
      <c r="M2644" s="27">
        <f>IF(J2644="","",MAX(0,E2644-(J2644+twcdh_off))^2)</f>
        <v/>
      </c>
      <c r="N2644" s="27">
        <f>IF(E2644="","",MAX(0,E2644-swcdh_thr)^2)</f>
        <v/>
      </c>
      <c r="O2644">
        <f>IF(K2644="","",ROUND(E2644-K2644,0))</f>
        <v/>
      </c>
      <c r="P2644">
        <f>IF(O2644="","",IF(O2644&gt;=1,O2644,0))</f>
        <v/>
      </c>
      <c r="Q2644" s="27">
        <f>IF(E2644="","",MAX(0,E2644-22))</f>
        <v/>
      </c>
      <c r="R2644" s="27">
        <f>IF(H2644=1,E2644,"")</f>
        <v/>
      </c>
      <c r="S2644" s="27">
        <f>IF(AND(H2644=1,J2644&lt;&gt;""),E2644-J2644,"")</f>
        <v/>
      </c>
      <c r="T2644">
        <f>IF(G2644="","",MONTH(G2644))</f>
        <v/>
      </c>
    </row>
    <row r="2645">
      <c r="A2645" s="24" t="n">
        <v>2020</v>
      </c>
      <c r="B2645" s="24" t="n">
        <v>4</v>
      </c>
      <c r="C2645" s="24" t="n">
        <v>20</v>
      </c>
      <c r="D2645" s="24" t="n">
        <v>4</v>
      </c>
      <c r="E2645" s="24" t="n">
        <v>7.56</v>
      </c>
      <c r="F2645" s="25">
        <f>IF($E2645="","",DATE(IF($A2645="",nominal_year,$A2645),$B2645,$C2645)+($D2645-IF(LEFT(hour_conv,1)="1",1,0))/24)</f>
        <v/>
      </c>
      <c r="G2645" s="26">
        <f>IF(F2645="","",INT(F2645))</f>
        <v/>
      </c>
      <c r="H2645">
        <f>IF(G2645="","",IF(AND(MONTH(G2645)*100+DAY(G2645)&gt;=season_lo,MONTH(G2645)*100+DAY(G2645)&lt;=season_hi),1,0))</f>
        <v/>
      </c>
      <c r="I2645">
        <f>IF(G2645="","",G2645-first_day+1)</f>
        <v/>
      </c>
      <c r="J2645" s="27">
        <f>IF(I2645="","",INDEX(Daily!$J$2:$J$421,I2645))</f>
        <v/>
      </c>
      <c r="K2645" s="27">
        <f>IF(J2645="","",J2645+cat_offset)</f>
        <v/>
      </c>
      <c r="L2645" s="27">
        <f>IF(J2645="","",MAX(0,E2645-J2645)^2)</f>
        <v/>
      </c>
      <c r="M2645" s="27">
        <f>IF(J2645="","",MAX(0,E2645-(J2645+twcdh_off))^2)</f>
        <v/>
      </c>
      <c r="N2645" s="27">
        <f>IF(E2645="","",MAX(0,E2645-swcdh_thr)^2)</f>
        <v/>
      </c>
      <c r="O2645">
        <f>IF(K2645="","",ROUND(E2645-K2645,0))</f>
        <v/>
      </c>
      <c r="P2645">
        <f>IF(O2645="","",IF(O2645&gt;=1,O2645,0))</f>
        <v/>
      </c>
      <c r="Q2645" s="27">
        <f>IF(E2645="","",MAX(0,E2645-22))</f>
        <v/>
      </c>
      <c r="R2645" s="27">
        <f>IF(H2645=1,E2645,"")</f>
        <v/>
      </c>
      <c r="S2645" s="27">
        <f>IF(AND(H2645=1,J2645&lt;&gt;""),E2645-J2645,"")</f>
        <v/>
      </c>
      <c r="T2645">
        <f>IF(G2645="","",MONTH(G2645))</f>
        <v/>
      </c>
    </row>
    <row r="2646">
      <c r="A2646" s="24" t="n">
        <v>2020</v>
      </c>
      <c r="B2646" s="24" t="n">
        <v>4</v>
      </c>
      <c r="C2646" s="24" t="n">
        <v>20</v>
      </c>
      <c r="D2646" s="24" t="n">
        <v>5</v>
      </c>
      <c r="E2646" s="24" t="n">
        <v>8.83</v>
      </c>
      <c r="F2646" s="25">
        <f>IF($E2646="","",DATE(IF($A2646="",nominal_year,$A2646),$B2646,$C2646)+($D2646-IF(LEFT(hour_conv,1)="1",1,0))/24)</f>
        <v/>
      </c>
      <c r="G2646" s="26">
        <f>IF(F2646="","",INT(F2646))</f>
        <v/>
      </c>
      <c r="H2646">
        <f>IF(G2646="","",IF(AND(MONTH(G2646)*100+DAY(G2646)&gt;=season_lo,MONTH(G2646)*100+DAY(G2646)&lt;=season_hi),1,0))</f>
        <v/>
      </c>
      <c r="I2646">
        <f>IF(G2646="","",G2646-first_day+1)</f>
        <v/>
      </c>
      <c r="J2646" s="27">
        <f>IF(I2646="","",INDEX(Daily!$J$2:$J$421,I2646))</f>
        <v/>
      </c>
      <c r="K2646" s="27">
        <f>IF(J2646="","",J2646+cat_offset)</f>
        <v/>
      </c>
      <c r="L2646" s="27">
        <f>IF(J2646="","",MAX(0,E2646-J2646)^2)</f>
        <v/>
      </c>
      <c r="M2646" s="27">
        <f>IF(J2646="","",MAX(0,E2646-(J2646+twcdh_off))^2)</f>
        <v/>
      </c>
      <c r="N2646" s="27">
        <f>IF(E2646="","",MAX(0,E2646-swcdh_thr)^2)</f>
        <v/>
      </c>
      <c r="O2646">
        <f>IF(K2646="","",ROUND(E2646-K2646,0))</f>
        <v/>
      </c>
      <c r="P2646">
        <f>IF(O2646="","",IF(O2646&gt;=1,O2646,0))</f>
        <v/>
      </c>
      <c r="Q2646" s="27">
        <f>IF(E2646="","",MAX(0,E2646-22))</f>
        <v/>
      </c>
      <c r="R2646" s="27">
        <f>IF(H2646=1,E2646,"")</f>
        <v/>
      </c>
      <c r="S2646" s="27">
        <f>IF(AND(H2646=1,J2646&lt;&gt;""),E2646-J2646,"")</f>
        <v/>
      </c>
      <c r="T2646">
        <f>IF(G2646="","",MONTH(G2646))</f>
        <v/>
      </c>
    </row>
    <row r="2647">
      <c r="A2647" s="24" t="n">
        <v>2020</v>
      </c>
      <c r="B2647" s="24" t="n">
        <v>4</v>
      </c>
      <c r="C2647" s="24" t="n">
        <v>20</v>
      </c>
      <c r="D2647" s="24" t="n">
        <v>6</v>
      </c>
      <c r="E2647" s="24" t="n">
        <v>8.630000000000001</v>
      </c>
      <c r="F2647" s="25">
        <f>IF($E2647="","",DATE(IF($A2647="",nominal_year,$A2647),$B2647,$C2647)+($D2647-IF(LEFT(hour_conv,1)="1",1,0))/24)</f>
        <v/>
      </c>
      <c r="G2647" s="26">
        <f>IF(F2647="","",INT(F2647))</f>
        <v/>
      </c>
      <c r="H2647">
        <f>IF(G2647="","",IF(AND(MONTH(G2647)*100+DAY(G2647)&gt;=season_lo,MONTH(G2647)*100+DAY(G2647)&lt;=season_hi),1,0))</f>
        <v/>
      </c>
      <c r="I2647">
        <f>IF(G2647="","",G2647-first_day+1)</f>
        <v/>
      </c>
      <c r="J2647" s="27">
        <f>IF(I2647="","",INDEX(Daily!$J$2:$J$421,I2647))</f>
        <v/>
      </c>
      <c r="K2647" s="27">
        <f>IF(J2647="","",J2647+cat_offset)</f>
        <v/>
      </c>
      <c r="L2647" s="27">
        <f>IF(J2647="","",MAX(0,E2647-J2647)^2)</f>
        <v/>
      </c>
      <c r="M2647" s="27">
        <f>IF(J2647="","",MAX(0,E2647-(J2647+twcdh_off))^2)</f>
        <v/>
      </c>
      <c r="N2647" s="27">
        <f>IF(E2647="","",MAX(0,E2647-swcdh_thr)^2)</f>
        <v/>
      </c>
      <c r="O2647">
        <f>IF(K2647="","",ROUND(E2647-K2647,0))</f>
        <v/>
      </c>
      <c r="P2647">
        <f>IF(O2647="","",IF(O2647&gt;=1,O2647,0))</f>
        <v/>
      </c>
      <c r="Q2647" s="27">
        <f>IF(E2647="","",MAX(0,E2647-22))</f>
        <v/>
      </c>
      <c r="R2647" s="27">
        <f>IF(H2647=1,E2647,"")</f>
        <v/>
      </c>
      <c r="S2647" s="27">
        <f>IF(AND(H2647=1,J2647&lt;&gt;""),E2647-J2647,"")</f>
        <v/>
      </c>
      <c r="T2647">
        <f>IF(G2647="","",MONTH(G2647))</f>
        <v/>
      </c>
    </row>
    <row r="2648">
      <c r="A2648" s="24" t="n">
        <v>2020</v>
      </c>
      <c r="B2648" s="24" t="n">
        <v>4</v>
      </c>
      <c r="C2648" s="24" t="n">
        <v>20</v>
      </c>
      <c r="D2648" s="24" t="n">
        <v>7</v>
      </c>
      <c r="E2648" s="24" t="n">
        <v>8.9</v>
      </c>
      <c r="F2648" s="25">
        <f>IF($E2648="","",DATE(IF($A2648="",nominal_year,$A2648),$B2648,$C2648)+($D2648-IF(LEFT(hour_conv,1)="1",1,0))/24)</f>
        <v/>
      </c>
      <c r="G2648" s="26">
        <f>IF(F2648="","",INT(F2648))</f>
        <v/>
      </c>
      <c r="H2648">
        <f>IF(G2648="","",IF(AND(MONTH(G2648)*100+DAY(G2648)&gt;=season_lo,MONTH(G2648)*100+DAY(G2648)&lt;=season_hi),1,0))</f>
        <v/>
      </c>
      <c r="I2648">
        <f>IF(G2648="","",G2648-first_day+1)</f>
        <v/>
      </c>
      <c r="J2648" s="27">
        <f>IF(I2648="","",INDEX(Daily!$J$2:$J$421,I2648))</f>
        <v/>
      </c>
      <c r="K2648" s="27">
        <f>IF(J2648="","",J2648+cat_offset)</f>
        <v/>
      </c>
      <c r="L2648" s="27">
        <f>IF(J2648="","",MAX(0,E2648-J2648)^2)</f>
        <v/>
      </c>
      <c r="M2648" s="27">
        <f>IF(J2648="","",MAX(0,E2648-(J2648+twcdh_off))^2)</f>
        <v/>
      </c>
      <c r="N2648" s="27">
        <f>IF(E2648="","",MAX(0,E2648-swcdh_thr)^2)</f>
        <v/>
      </c>
      <c r="O2648">
        <f>IF(K2648="","",ROUND(E2648-K2648,0))</f>
        <v/>
      </c>
      <c r="P2648">
        <f>IF(O2648="","",IF(O2648&gt;=1,O2648,0))</f>
        <v/>
      </c>
      <c r="Q2648" s="27">
        <f>IF(E2648="","",MAX(0,E2648-22))</f>
        <v/>
      </c>
      <c r="R2648" s="27">
        <f>IF(H2648=1,E2648,"")</f>
        <v/>
      </c>
      <c r="S2648" s="27">
        <f>IF(AND(H2648=1,J2648&lt;&gt;""),E2648-J2648,"")</f>
        <v/>
      </c>
      <c r="T2648">
        <f>IF(G2648="","",MONTH(G2648))</f>
        <v/>
      </c>
    </row>
    <row r="2649">
      <c r="A2649" s="24" t="n">
        <v>2020</v>
      </c>
      <c r="B2649" s="24" t="n">
        <v>4</v>
      </c>
      <c r="C2649" s="24" t="n">
        <v>20</v>
      </c>
      <c r="D2649" s="24" t="n">
        <v>8</v>
      </c>
      <c r="E2649" s="24" t="n">
        <v>10.9</v>
      </c>
      <c r="F2649" s="25">
        <f>IF($E2649="","",DATE(IF($A2649="",nominal_year,$A2649),$B2649,$C2649)+($D2649-IF(LEFT(hour_conv,1)="1",1,0))/24)</f>
        <v/>
      </c>
      <c r="G2649" s="26">
        <f>IF(F2649="","",INT(F2649))</f>
        <v/>
      </c>
      <c r="H2649">
        <f>IF(G2649="","",IF(AND(MONTH(G2649)*100+DAY(G2649)&gt;=season_lo,MONTH(G2649)*100+DAY(G2649)&lt;=season_hi),1,0))</f>
        <v/>
      </c>
      <c r="I2649">
        <f>IF(G2649="","",G2649-first_day+1)</f>
        <v/>
      </c>
      <c r="J2649" s="27">
        <f>IF(I2649="","",INDEX(Daily!$J$2:$J$421,I2649))</f>
        <v/>
      </c>
      <c r="K2649" s="27">
        <f>IF(J2649="","",J2649+cat_offset)</f>
        <v/>
      </c>
      <c r="L2649" s="27">
        <f>IF(J2649="","",MAX(0,E2649-J2649)^2)</f>
        <v/>
      </c>
      <c r="M2649" s="27">
        <f>IF(J2649="","",MAX(0,E2649-(J2649+twcdh_off))^2)</f>
        <v/>
      </c>
      <c r="N2649" s="27">
        <f>IF(E2649="","",MAX(0,E2649-swcdh_thr)^2)</f>
        <v/>
      </c>
      <c r="O2649">
        <f>IF(K2649="","",ROUND(E2649-K2649,0))</f>
        <v/>
      </c>
      <c r="P2649">
        <f>IF(O2649="","",IF(O2649&gt;=1,O2649,0))</f>
        <v/>
      </c>
      <c r="Q2649" s="27">
        <f>IF(E2649="","",MAX(0,E2649-22))</f>
        <v/>
      </c>
      <c r="R2649" s="27">
        <f>IF(H2649=1,E2649,"")</f>
        <v/>
      </c>
      <c r="S2649" s="27">
        <f>IF(AND(H2649=1,J2649&lt;&gt;""),E2649-J2649,"")</f>
        <v/>
      </c>
      <c r="T2649">
        <f>IF(G2649="","",MONTH(G2649))</f>
        <v/>
      </c>
    </row>
    <row r="2650">
      <c r="A2650" s="24" t="n">
        <v>2020</v>
      </c>
      <c r="B2650" s="24" t="n">
        <v>4</v>
      </c>
      <c r="C2650" s="24" t="n">
        <v>20</v>
      </c>
      <c r="D2650" s="24" t="n">
        <v>9</v>
      </c>
      <c r="E2650" s="24" t="n">
        <v>11.32</v>
      </c>
      <c r="F2650" s="25">
        <f>IF($E2650="","",DATE(IF($A2650="",nominal_year,$A2650),$B2650,$C2650)+($D2650-IF(LEFT(hour_conv,1)="1",1,0))/24)</f>
        <v/>
      </c>
      <c r="G2650" s="26">
        <f>IF(F2650="","",INT(F2650))</f>
        <v/>
      </c>
      <c r="H2650">
        <f>IF(G2650="","",IF(AND(MONTH(G2650)*100+DAY(G2650)&gt;=season_lo,MONTH(G2650)*100+DAY(G2650)&lt;=season_hi),1,0))</f>
        <v/>
      </c>
      <c r="I2650">
        <f>IF(G2650="","",G2650-first_day+1)</f>
        <v/>
      </c>
      <c r="J2650" s="27">
        <f>IF(I2650="","",INDEX(Daily!$J$2:$J$421,I2650))</f>
        <v/>
      </c>
      <c r="K2650" s="27">
        <f>IF(J2650="","",J2650+cat_offset)</f>
        <v/>
      </c>
      <c r="L2650" s="27">
        <f>IF(J2650="","",MAX(0,E2650-J2650)^2)</f>
        <v/>
      </c>
      <c r="M2650" s="27">
        <f>IF(J2650="","",MAX(0,E2650-(J2650+twcdh_off))^2)</f>
        <v/>
      </c>
      <c r="N2650" s="27">
        <f>IF(E2650="","",MAX(0,E2650-swcdh_thr)^2)</f>
        <v/>
      </c>
      <c r="O2650">
        <f>IF(K2650="","",ROUND(E2650-K2650,0))</f>
        <v/>
      </c>
      <c r="P2650">
        <f>IF(O2650="","",IF(O2650&gt;=1,O2650,0))</f>
        <v/>
      </c>
      <c r="Q2650" s="27">
        <f>IF(E2650="","",MAX(0,E2650-22))</f>
        <v/>
      </c>
      <c r="R2650" s="27">
        <f>IF(H2650=1,E2650,"")</f>
        <v/>
      </c>
      <c r="S2650" s="27">
        <f>IF(AND(H2650=1,J2650&lt;&gt;""),E2650-J2650,"")</f>
        <v/>
      </c>
      <c r="T2650">
        <f>IF(G2650="","",MONTH(G2650))</f>
        <v/>
      </c>
    </row>
    <row r="2651">
      <c r="A2651" s="24" t="n">
        <v>2020</v>
      </c>
      <c r="B2651" s="24" t="n">
        <v>4</v>
      </c>
      <c r="C2651" s="24" t="n">
        <v>20</v>
      </c>
      <c r="D2651" s="24" t="n">
        <v>10</v>
      </c>
      <c r="E2651" s="24" t="n">
        <v>13.08</v>
      </c>
      <c r="F2651" s="25">
        <f>IF($E2651="","",DATE(IF($A2651="",nominal_year,$A2651),$B2651,$C2651)+($D2651-IF(LEFT(hour_conv,1)="1",1,0))/24)</f>
        <v/>
      </c>
      <c r="G2651" s="26">
        <f>IF(F2651="","",INT(F2651))</f>
        <v/>
      </c>
      <c r="H2651">
        <f>IF(G2651="","",IF(AND(MONTH(G2651)*100+DAY(G2651)&gt;=season_lo,MONTH(G2651)*100+DAY(G2651)&lt;=season_hi),1,0))</f>
        <v/>
      </c>
      <c r="I2651">
        <f>IF(G2651="","",G2651-first_day+1)</f>
        <v/>
      </c>
      <c r="J2651" s="27">
        <f>IF(I2651="","",INDEX(Daily!$J$2:$J$421,I2651))</f>
        <v/>
      </c>
      <c r="K2651" s="27">
        <f>IF(J2651="","",J2651+cat_offset)</f>
        <v/>
      </c>
      <c r="L2651" s="27">
        <f>IF(J2651="","",MAX(0,E2651-J2651)^2)</f>
        <v/>
      </c>
      <c r="M2651" s="27">
        <f>IF(J2651="","",MAX(0,E2651-(J2651+twcdh_off))^2)</f>
        <v/>
      </c>
      <c r="N2651" s="27">
        <f>IF(E2651="","",MAX(0,E2651-swcdh_thr)^2)</f>
        <v/>
      </c>
      <c r="O2651">
        <f>IF(K2651="","",ROUND(E2651-K2651,0))</f>
        <v/>
      </c>
      <c r="P2651">
        <f>IF(O2651="","",IF(O2651&gt;=1,O2651,0))</f>
        <v/>
      </c>
      <c r="Q2651" s="27">
        <f>IF(E2651="","",MAX(0,E2651-22))</f>
        <v/>
      </c>
      <c r="R2651" s="27">
        <f>IF(H2651=1,E2651,"")</f>
        <v/>
      </c>
      <c r="S2651" s="27">
        <f>IF(AND(H2651=1,J2651&lt;&gt;""),E2651-J2651,"")</f>
        <v/>
      </c>
      <c r="T2651">
        <f>IF(G2651="","",MONTH(G2651))</f>
        <v/>
      </c>
    </row>
    <row r="2652">
      <c r="A2652" s="24" t="n">
        <v>2020</v>
      </c>
      <c r="B2652" s="24" t="n">
        <v>4</v>
      </c>
      <c r="C2652" s="24" t="n">
        <v>20</v>
      </c>
      <c r="D2652" s="24" t="n">
        <v>11</v>
      </c>
      <c r="E2652" s="24" t="n">
        <v>14.12</v>
      </c>
      <c r="F2652" s="25">
        <f>IF($E2652="","",DATE(IF($A2652="",nominal_year,$A2652),$B2652,$C2652)+($D2652-IF(LEFT(hour_conv,1)="1",1,0))/24)</f>
        <v/>
      </c>
      <c r="G2652" s="26">
        <f>IF(F2652="","",INT(F2652))</f>
        <v/>
      </c>
      <c r="H2652">
        <f>IF(G2652="","",IF(AND(MONTH(G2652)*100+DAY(G2652)&gt;=season_lo,MONTH(G2652)*100+DAY(G2652)&lt;=season_hi),1,0))</f>
        <v/>
      </c>
      <c r="I2652">
        <f>IF(G2652="","",G2652-first_day+1)</f>
        <v/>
      </c>
      <c r="J2652" s="27">
        <f>IF(I2652="","",INDEX(Daily!$J$2:$J$421,I2652))</f>
        <v/>
      </c>
      <c r="K2652" s="27">
        <f>IF(J2652="","",J2652+cat_offset)</f>
        <v/>
      </c>
      <c r="L2652" s="27">
        <f>IF(J2652="","",MAX(0,E2652-J2652)^2)</f>
        <v/>
      </c>
      <c r="M2652" s="27">
        <f>IF(J2652="","",MAX(0,E2652-(J2652+twcdh_off))^2)</f>
        <v/>
      </c>
      <c r="N2652" s="27">
        <f>IF(E2652="","",MAX(0,E2652-swcdh_thr)^2)</f>
        <v/>
      </c>
      <c r="O2652">
        <f>IF(K2652="","",ROUND(E2652-K2652,0))</f>
        <v/>
      </c>
      <c r="P2652">
        <f>IF(O2652="","",IF(O2652&gt;=1,O2652,0))</f>
        <v/>
      </c>
      <c r="Q2652" s="27">
        <f>IF(E2652="","",MAX(0,E2652-22))</f>
        <v/>
      </c>
      <c r="R2652" s="27">
        <f>IF(H2652=1,E2652,"")</f>
        <v/>
      </c>
      <c r="S2652" s="27">
        <f>IF(AND(H2652=1,J2652&lt;&gt;""),E2652-J2652,"")</f>
        <v/>
      </c>
      <c r="T2652">
        <f>IF(G2652="","",MONTH(G2652))</f>
        <v/>
      </c>
    </row>
    <row r="2653">
      <c r="A2653" s="24" t="n">
        <v>2020</v>
      </c>
      <c r="B2653" s="24" t="n">
        <v>4</v>
      </c>
      <c r="C2653" s="24" t="n">
        <v>20</v>
      </c>
      <c r="D2653" s="24" t="n">
        <v>12</v>
      </c>
      <c r="E2653" s="24" t="n">
        <v>15.4</v>
      </c>
      <c r="F2653" s="25">
        <f>IF($E2653="","",DATE(IF($A2653="",nominal_year,$A2653),$B2653,$C2653)+($D2653-IF(LEFT(hour_conv,1)="1",1,0))/24)</f>
        <v/>
      </c>
      <c r="G2653" s="26">
        <f>IF(F2653="","",INT(F2653))</f>
        <v/>
      </c>
      <c r="H2653">
        <f>IF(G2653="","",IF(AND(MONTH(G2653)*100+DAY(G2653)&gt;=season_lo,MONTH(G2653)*100+DAY(G2653)&lt;=season_hi),1,0))</f>
        <v/>
      </c>
      <c r="I2653">
        <f>IF(G2653="","",G2653-first_day+1)</f>
        <v/>
      </c>
      <c r="J2653" s="27">
        <f>IF(I2653="","",INDEX(Daily!$J$2:$J$421,I2653))</f>
        <v/>
      </c>
      <c r="K2653" s="27">
        <f>IF(J2653="","",J2653+cat_offset)</f>
        <v/>
      </c>
      <c r="L2653" s="27">
        <f>IF(J2653="","",MAX(0,E2653-J2653)^2)</f>
        <v/>
      </c>
      <c r="M2653" s="27">
        <f>IF(J2653="","",MAX(0,E2653-(J2653+twcdh_off))^2)</f>
        <v/>
      </c>
      <c r="N2653" s="27">
        <f>IF(E2653="","",MAX(0,E2653-swcdh_thr)^2)</f>
        <v/>
      </c>
      <c r="O2653">
        <f>IF(K2653="","",ROUND(E2653-K2653,0))</f>
        <v/>
      </c>
      <c r="P2653">
        <f>IF(O2653="","",IF(O2653&gt;=1,O2653,0))</f>
        <v/>
      </c>
      <c r="Q2653" s="27">
        <f>IF(E2653="","",MAX(0,E2653-22))</f>
        <v/>
      </c>
      <c r="R2653" s="27">
        <f>IF(H2653=1,E2653,"")</f>
        <v/>
      </c>
      <c r="S2653" s="27">
        <f>IF(AND(H2653=1,J2653&lt;&gt;""),E2653-J2653,"")</f>
        <v/>
      </c>
      <c r="T2653">
        <f>IF(G2653="","",MONTH(G2653))</f>
        <v/>
      </c>
    </row>
    <row r="2654">
      <c r="A2654" s="24" t="n">
        <v>2020</v>
      </c>
      <c r="B2654" s="24" t="n">
        <v>4</v>
      </c>
      <c r="C2654" s="24" t="n">
        <v>20</v>
      </c>
      <c r="D2654" s="24" t="n">
        <v>13</v>
      </c>
      <c r="E2654" s="24" t="n">
        <v>16.37</v>
      </c>
      <c r="F2654" s="25">
        <f>IF($E2654="","",DATE(IF($A2654="",nominal_year,$A2654),$B2654,$C2654)+($D2654-IF(LEFT(hour_conv,1)="1",1,0))/24)</f>
        <v/>
      </c>
      <c r="G2654" s="26">
        <f>IF(F2654="","",INT(F2654))</f>
        <v/>
      </c>
      <c r="H2654">
        <f>IF(G2654="","",IF(AND(MONTH(G2654)*100+DAY(G2654)&gt;=season_lo,MONTH(G2654)*100+DAY(G2654)&lt;=season_hi),1,0))</f>
        <v/>
      </c>
      <c r="I2654">
        <f>IF(G2654="","",G2654-first_day+1)</f>
        <v/>
      </c>
      <c r="J2654" s="27">
        <f>IF(I2654="","",INDEX(Daily!$J$2:$J$421,I2654))</f>
        <v/>
      </c>
      <c r="K2654" s="27">
        <f>IF(J2654="","",J2654+cat_offset)</f>
        <v/>
      </c>
      <c r="L2654" s="27">
        <f>IF(J2654="","",MAX(0,E2654-J2654)^2)</f>
        <v/>
      </c>
      <c r="M2654" s="27">
        <f>IF(J2654="","",MAX(0,E2654-(J2654+twcdh_off))^2)</f>
        <v/>
      </c>
      <c r="N2654" s="27">
        <f>IF(E2654="","",MAX(0,E2654-swcdh_thr)^2)</f>
        <v/>
      </c>
      <c r="O2654">
        <f>IF(K2654="","",ROUND(E2654-K2654,0))</f>
        <v/>
      </c>
      <c r="P2654">
        <f>IF(O2654="","",IF(O2654&gt;=1,O2654,0))</f>
        <v/>
      </c>
      <c r="Q2654" s="27">
        <f>IF(E2654="","",MAX(0,E2654-22))</f>
        <v/>
      </c>
      <c r="R2654" s="27">
        <f>IF(H2654=1,E2654,"")</f>
        <v/>
      </c>
      <c r="S2654" s="27">
        <f>IF(AND(H2654=1,J2654&lt;&gt;""),E2654-J2654,"")</f>
        <v/>
      </c>
      <c r="T2654">
        <f>IF(G2654="","",MONTH(G2654))</f>
        <v/>
      </c>
    </row>
    <row r="2655">
      <c r="A2655" s="24" t="n">
        <v>2020</v>
      </c>
      <c r="B2655" s="24" t="n">
        <v>4</v>
      </c>
      <c r="C2655" s="24" t="n">
        <v>20</v>
      </c>
      <c r="D2655" s="24" t="n">
        <v>14</v>
      </c>
      <c r="E2655" s="24" t="n">
        <v>16.85</v>
      </c>
      <c r="F2655" s="25">
        <f>IF($E2655="","",DATE(IF($A2655="",nominal_year,$A2655),$B2655,$C2655)+($D2655-IF(LEFT(hour_conv,1)="1",1,0))/24)</f>
        <v/>
      </c>
      <c r="G2655" s="26">
        <f>IF(F2655="","",INT(F2655))</f>
        <v/>
      </c>
      <c r="H2655">
        <f>IF(G2655="","",IF(AND(MONTH(G2655)*100+DAY(G2655)&gt;=season_lo,MONTH(G2655)*100+DAY(G2655)&lt;=season_hi),1,0))</f>
        <v/>
      </c>
      <c r="I2655">
        <f>IF(G2655="","",G2655-first_day+1)</f>
        <v/>
      </c>
      <c r="J2655" s="27">
        <f>IF(I2655="","",INDEX(Daily!$J$2:$J$421,I2655))</f>
        <v/>
      </c>
      <c r="K2655" s="27">
        <f>IF(J2655="","",J2655+cat_offset)</f>
        <v/>
      </c>
      <c r="L2655" s="27">
        <f>IF(J2655="","",MAX(0,E2655-J2655)^2)</f>
        <v/>
      </c>
      <c r="M2655" s="27">
        <f>IF(J2655="","",MAX(0,E2655-(J2655+twcdh_off))^2)</f>
        <v/>
      </c>
      <c r="N2655" s="27">
        <f>IF(E2655="","",MAX(0,E2655-swcdh_thr)^2)</f>
        <v/>
      </c>
      <c r="O2655">
        <f>IF(K2655="","",ROUND(E2655-K2655,0))</f>
        <v/>
      </c>
      <c r="P2655">
        <f>IF(O2655="","",IF(O2655&gt;=1,O2655,0))</f>
        <v/>
      </c>
      <c r="Q2655" s="27">
        <f>IF(E2655="","",MAX(0,E2655-22))</f>
        <v/>
      </c>
      <c r="R2655" s="27">
        <f>IF(H2655=1,E2655,"")</f>
        <v/>
      </c>
      <c r="S2655" s="27">
        <f>IF(AND(H2655=1,J2655&lt;&gt;""),E2655-J2655,"")</f>
        <v/>
      </c>
      <c r="T2655">
        <f>IF(G2655="","",MONTH(G2655))</f>
        <v/>
      </c>
    </row>
    <row r="2656">
      <c r="A2656" s="24" t="n">
        <v>2020</v>
      </c>
      <c r="B2656" s="24" t="n">
        <v>4</v>
      </c>
      <c r="C2656" s="24" t="n">
        <v>20</v>
      </c>
      <c r="D2656" s="24" t="n">
        <v>15</v>
      </c>
      <c r="E2656" s="24" t="n">
        <v>17.58</v>
      </c>
      <c r="F2656" s="25">
        <f>IF($E2656="","",DATE(IF($A2656="",nominal_year,$A2656),$B2656,$C2656)+($D2656-IF(LEFT(hour_conv,1)="1",1,0))/24)</f>
        <v/>
      </c>
      <c r="G2656" s="26">
        <f>IF(F2656="","",INT(F2656))</f>
        <v/>
      </c>
      <c r="H2656">
        <f>IF(G2656="","",IF(AND(MONTH(G2656)*100+DAY(G2656)&gt;=season_lo,MONTH(G2656)*100+DAY(G2656)&lt;=season_hi),1,0))</f>
        <v/>
      </c>
      <c r="I2656">
        <f>IF(G2656="","",G2656-first_day+1)</f>
        <v/>
      </c>
      <c r="J2656" s="27">
        <f>IF(I2656="","",INDEX(Daily!$J$2:$J$421,I2656))</f>
        <v/>
      </c>
      <c r="K2656" s="27">
        <f>IF(J2656="","",J2656+cat_offset)</f>
        <v/>
      </c>
      <c r="L2656" s="27">
        <f>IF(J2656="","",MAX(0,E2656-J2656)^2)</f>
        <v/>
      </c>
      <c r="M2656" s="27">
        <f>IF(J2656="","",MAX(0,E2656-(J2656+twcdh_off))^2)</f>
        <v/>
      </c>
      <c r="N2656" s="27">
        <f>IF(E2656="","",MAX(0,E2656-swcdh_thr)^2)</f>
        <v/>
      </c>
      <c r="O2656">
        <f>IF(K2656="","",ROUND(E2656-K2656,0))</f>
        <v/>
      </c>
      <c r="P2656">
        <f>IF(O2656="","",IF(O2656&gt;=1,O2656,0))</f>
        <v/>
      </c>
      <c r="Q2656" s="27">
        <f>IF(E2656="","",MAX(0,E2656-22))</f>
        <v/>
      </c>
      <c r="R2656" s="27">
        <f>IF(H2656=1,E2656,"")</f>
        <v/>
      </c>
      <c r="S2656" s="27">
        <f>IF(AND(H2656=1,J2656&lt;&gt;""),E2656-J2656,"")</f>
        <v/>
      </c>
      <c r="T2656">
        <f>IF(G2656="","",MONTH(G2656))</f>
        <v/>
      </c>
    </row>
    <row r="2657">
      <c r="A2657" s="24" t="n">
        <v>2020</v>
      </c>
      <c r="B2657" s="24" t="n">
        <v>4</v>
      </c>
      <c r="C2657" s="24" t="n">
        <v>20</v>
      </c>
      <c r="D2657" s="24" t="n">
        <v>16</v>
      </c>
      <c r="E2657" s="24" t="n">
        <v>18.55</v>
      </c>
      <c r="F2657" s="25">
        <f>IF($E2657="","",DATE(IF($A2657="",nominal_year,$A2657),$B2657,$C2657)+($D2657-IF(LEFT(hour_conv,1)="1",1,0))/24)</f>
        <v/>
      </c>
      <c r="G2657" s="26">
        <f>IF(F2657="","",INT(F2657))</f>
        <v/>
      </c>
      <c r="H2657">
        <f>IF(G2657="","",IF(AND(MONTH(G2657)*100+DAY(G2657)&gt;=season_lo,MONTH(G2657)*100+DAY(G2657)&lt;=season_hi),1,0))</f>
        <v/>
      </c>
      <c r="I2657">
        <f>IF(G2657="","",G2657-first_day+1)</f>
        <v/>
      </c>
      <c r="J2657" s="27">
        <f>IF(I2657="","",INDEX(Daily!$J$2:$J$421,I2657))</f>
        <v/>
      </c>
      <c r="K2657" s="27">
        <f>IF(J2657="","",J2657+cat_offset)</f>
        <v/>
      </c>
      <c r="L2657" s="27">
        <f>IF(J2657="","",MAX(0,E2657-J2657)^2)</f>
        <v/>
      </c>
      <c r="M2657" s="27">
        <f>IF(J2657="","",MAX(0,E2657-(J2657+twcdh_off))^2)</f>
        <v/>
      </c>
      <c r="N2657" s="27">
        <f>IF(E2657="","",MAX(0,E2657-swcdh_thr)^2)</f>
        <v/>
      </c>
      <c r="O2657">
        <f>IF(K2657="","",ROUND(E2657-K2657,0))</f>
        <v/>
      </c>
      <c r="P2657">
        <f>IF(O2657="","",IF(O2657&gt;=1,O2657,0))</f>
        <v/>
      </c>
      <c r="Q2657" s="27">
        <f>IF(E2657="","",MAX(0,E2657-22))</f>
        <v/>
      </c>
      <c r="R2657" s="27">
        <f>IF(H2657=1,E2657,"")</f>
        <v/>
      </c>
      <c r="S2657" s="27">
        <f>IF(AND(H2657=1,J2657&lt;&gt;""),E2657-J2657,"")</f>
        <v/>
      </c>
      <c r="T2657">
        <f>IF(G2657="","",MONTH(G2657))</f>
        <v/>
      </c>
    </row>
    <row r="2658">
      <c r="A2658" s="24" t="n">
        <v>2020</v>
      </c>
      <c r="B2658" s="24" t="n">
        <v>4</v>
      </c>
      <c r="C2658" s="24" t="n">
        <v>20</v>
      </c>
      <c r="D2658" s="24" t="n">
        <v>17</v>
      </c>
      <c r="E2658" s="24" t="n">
        <v>16.68</v>
      </c>
      <c r="F2658" s="25">
        <f>IF($E2658="","",DATE(IF($A2658="",nominal_year,$A2658),$B2658,$C2658)+($D2658-IF(LEFT(hour_conv,1)="1",1,0))/24)</f>
        <v/>
      </c>
      <c r="G2658" s="26">
        <f>IF(F2658="","",INT(F2658))</f>
        <v/>
      </c>
      <c r="H2658">
        <f>IF(G2658="","",IF(AND(MONTH(G2658)*100+DAY(G2658)&gt;=season_lo,MONTH(G2658)*100+DAY(G2658)&lt;=season_hi),1,0))</f>
        <v/>
      </c>
      <c r="I2658">
        <f>IF(G2658="","",G2658-first_day+1)</f>
        <v/>
      </c>
      <c r="J2658" s="27">
        <f>IF(I2658="","",INDEX(Daily!$J$2:$J$421,I2658))</f>
        <v/>
      </c>
      <c r="K2658" s="27">
        <f>IF(J2658="","",J2658+cat_offset)</f>
        <v/>
      </c>
      <c r="L2658" s="27">
        <f>IF(J2658="","",MAX(0,E2658-J2658)^2)</f>
        <v/>
      </c>
      <c r="M2658" s="27">
        <f>IF(J2658="","",MAX(0,E2658-(J2658+twcdh_off))^2)</f>
        <v/>
      </c>
      <c r="N2658" s="27">
        <f>IF(E2658="","",MAX(0,E2658-swcdh_thr)^2)</f>
        <v/>
      </c>
      <c r="O2658">
        <f>IF(K2658="","",ROUND(E2658-K2658,0))</f>
        <v/>
      </c>
      <c r="P2658">
        <f>IF(O2658="","",IF(O2658&gt;=1,O2658,0))</f>
        <v/>
      </c>
      <c r="Q2658" s="27">
        <f>IF(E2658="","",MAX(0,E2658-22))</f>
        <v/>
      </c>
      <c r="R2658" s="27">
        <f>IF(H2658=1,E2658,"")</f>
        <v/>
      </c>
      <c r="S2658" s="27">
        <f>IF(AND(H2658=1,J2658&lt;&gt;""),E2658-J2658,"")</f>
        <v/>
      </c>
      <c r="T2658">
        <f>IF(G2658="","",MONTH(G2658))</f>
        <v/>
      </c>
    </row>
    <row r="2659">
      <c r="A2659" s="24" t="n">
        <v>2020</v>
      </c>
      <c r="B2659" s="24" t="n">
        <v>4</v>
      </c>
      <c r="C2659" s="24" t="n">
        <v>20</v>
      </c>
      <c r="D2659" s="24" t="n">
        <v>18</v>
      </c>
      <c r="E2659" s="24" t="n">
        <v>17.13</v>
      </c>
      <c r="F2659" s="25">
        <f>IF($E2659="","",DATE(IF($A2659="",nominal_year,$A2659),$B2659,$C2659)+($D2659-IF(LEFT(hour_conv,1)="1",1,0))/24)</f>
        <v/>
      </c>
      <c r="G2659" s="26">
        <f>IF(F2659="","",INT(F2659))</f>
        <v/>
      </c>
      <c r="H2659">
        <f>IF(G2659="","",IF(AND(MONTH(G2659)*100+DAY(G2659)&gt;=season_lo,MONTH(G2659)*100+DAY(G2659)&lt;=season_hi),1,0))</f>
        <v/>
      </c>
      <c r="I2659">
        <f>IF(G2659="","",G2659-first_day+1)</f>
        <v/>
      </c>
      <c r="J2659" s="27">
        <f>IF(I2659="","",INDEX(Daily!$J$2:$J$421,I2659))</f>
        <v/>
      </c>
      <c r="K2659" s="27">
        <f>IF(J2659="","",J2659+cat_offset)</f>
        <v/>
      </c>
      <c r="L2659" s="27">
        <f>IF(J2659="","",MAX(0,E2659-J2659)^2)</f>
        <v/>
      </c>
      <c r="M2659" s="27">
        <f>IF(J2659="","",MAX(0,E2659-(J2659+twcdh_off))^2)</f>
        <v/>
      </c>
      <c r="N2659" s="27">
        <f>IF(E2659="","",MAX(0,E2659-swcdh_thr)^2)</f>
        <v/>
      </c>
      <c r="O2659">
        <f>IF(K2659="","",ROUND(E2659-K2659,0))</f>
        <v/>
      </c>
      <c r="P2659">
        <f>IF(O2659="","",IF(O2659&gt;=1,O2659,0))</f>
        <v/>
      </c>
      <c r="Q2659" s="27">
        <f>IF(E2659="","",MAX(0,E2659-22))</f>
        <v/>
      </c>
      <c r="R2659" s="27">
        <f>IF(H2659=1,E2659,"")</f>
        <v/>
      </c>
      <c r="S2659" s="27">
        <f>IF(AND(H2659=1,J2659&lt;&gt;""),E2659-J2659,"")</f>
        <v/>
      </c>
      <c r="T2659">
        <f>IF(G2659="","",MONTH(G2659))</f>
        <v/>
      </c>
    </row>
    <row r="2660">
      <c r="A2660" s="24" t="n">
        <v>2020</v>
      </c>
      <c r="B2660" s="24" t="n">
        <v>4</v>
      </c>
      <c r="C2660" s="24" t="n">
        <v>20</v>
      </c>
      <c r="D2660" s="24" t="n">
        <v>19</v>
      </c>
      <c r="E2660" s="24" t="n">
        <v>16.51</v>
      </c>
      <c r="F2660" s="25">
        <f>IF($E2660="","",DATE(IF($A2660="",nominal_year,$A2660),$B2660,$C2660)+($D2660-IF(LEFT(hour_conv,1)="1",1,0))/24)</f>
        <v/>
      </c>
      <c r="G2660" s="26">
        <f>IF(F2660="","",INT(F2660))</f>
        <v/>
      </c>
      <c r="H2660">
        <f>IF(G2660="","",IF(AND(MONTH(G2660)*100+DAY(G2660)&gt;=season_lo,MONTH(G2660)*100+DAY(G2660)&lt;=season_hi),1,0))</f>
        <v/>
      </c>
      <c r="I2660">
        <f>IF(G2660="","",G2660-first_day+1)</f>
        <v/>
      </c>
      <c r="J2660" s="27">
        <f>IF(I2660="","",INDEX(Daily!$J$2:$J$421,I2660))</f>
        <v/>
      </c>
      <c r="K2660" s="27">
        <f>IF(J2660="","",J2660+cat_offset)</f>
        <v/>
      </c>
      <c r="L2660" s="27">
        <f>IF(J2660="","",MAX(0,E2660-J2660)^2)</f>
        <v/>
      </c>
      <c r="M2660" s="27">
        <f>IF(J2660="","",MAX(0,E2660-(J2660+twcdh_off))^2)</f>
        <v/>
      </c>
      <c r="N2660" s="27">
        <f>IF(E2660="","",MAX(0,E2660-swcdh_thr)^2)</f>
        <v/>
      </c>
      <c r="O2660">
        <f>IF(K2660="","",ROUND(E2660-K2660,0))</f>
        <v/>
      </c>
      <c r="P2660">
        <f>IF(O2660="","",IF(O2660&gt;=1,O2660,0))</f>
        <v/>
      </c>
      <c r="Q2660" s="27">
        <f>IF(E2660="","",MAX(0,E2660-22))</f>
        <v/>
      </c>
      <c r="R2660" s="27">
        <f>IF(H2660=1,E2660,"")</f>
        <v/>
      </c>
      <c r="S2660" s="27">
        <f>IF(AND(H2660=1,J2660&lt;&gt;""),E2660-J2660,"")</f>
        <v/>
      </c>
      <c r="T2660">
        <f>IF(G2660="","",MONTH(G2660))</f>
        <v/>
      </c>
    </row>
    <row r="2661">
      <c r="A2661" s="24" t="n">
        <v>2020</v>
      </c>
      <c r="B2661" s="24" t="n">
        <v>4</v>
      </c>
      <c r="C2661" s="24" t="n">
        <v>20</v>
      </c>
      <c r="D2661" s="24" t="n">
        <v>20</v>
      </c>
      <c r="E2661" s="24" t="n">
        <v>14.92</v>
      </c>
      <c r="F2661" s="25">
        <f>IF($E2661="","",DATE(IF($A2661="",nominal_year,$A2661),$B2661,$C2661)+($D2661-IF(LEFT(hour_conv,1)="1",1,0))/24)</f>
        <v/>
      </c>
      <c r="G2661" s="26">
        <f>IF(F2661="","",INT(F2661))</f>
        <v/>
      </c>
      <c r="H2661">
        <f>IF(G2661="","",IF(AND(MONTH(G2661)*100+DAY(G2661)&gt;=season_lo,MONTH(G2661)*100+DAY(G2661)&lt;=season_hi),1,0))</f>
        <v/>
      </c>
      <c r="I2661">
        <f>IF(G2661="","",G2661-first_day+1)</f>
        <v/>
      </c>
      <c r="J2661" s="27">
        <f>IF(I2661="","",INDEX(Daily!$J$2:$J$421,I2661))</f>
        <v/>
      </c>
      <c r="K2661" s="27">
        <f>IF(J2661="","",J2661+cat_offset)</f>
        <v/>
      </c>
      <c r="L2661" s="27">
        <f>IF(J2661="","",MAX(0,E2661-J2661)^2)</f>
        <v/>
      </c>
      <c r="M2661" s="27">
        <f>IF(J2661="","",MAX(0,E2661-(J2661+twcdh_off))^2)</f>
        <v/>
      </c>
      <c r="N2661" s="27">
        <f>IF(E2661="","",MAX(0,E2661-swcdh_thr)^2)</f>
        <v/>
      </c>
      <c r="O2661">
        <f>IF(K2661="","",ROUND(E2661-K2661,0))</f>
        <v/>
      </c>
      <c r="P2661">
        <f>IF(O2661="","",IF(O2661&gt;=1,O2661,0))</f>
        <v/>
      </c>
      <c r="Q2661" s="27">
        <f>IF(E2661="","",MAX(0,E2661-22))</f>
        <v/>
      </c>
      <c r="R2661" s="27">
        <f>IF(H2661=1,E2661,"")</f>
        <v/>
      </c>
      <c r="S2661" s="27">
        <f>IF(AND(H2661=1,J2661&lt;&gt;""),E2661-J2661,"")</f>
        <v/>
      </c>
      <c r="T2661">
        <f>IF(G2661="","",MONTH(G2661))</f>
        <v/>
      </c>
    </row>
    <row r="2662">
      <c r="A2662" s="24" t="n">
        <v>2020</v>
      </c>
      <c r="B2662" s="24" t="n">
        <v>4</v>
      </c>
      <c r="C2662" s="24" t="n">
        <v>20</v>
      </c>
      <c r="D2662" s="24" t="n">
        <v>21</v>
      </c>
      <c r="E2662" s="24" t="n">
        <v>13.64</v>
      </c>
      <c r="F2662" s="25">
        <f>IF($E2662="","",DATE(IF($A2662="",nominal_year,$A2662),$B2662,$C2662)+($D2662-IF(LEFT(hour_conv,1)="1",1,0))/24)</f>
        <v/>
      </c>
      <c r="G2662" s="26">
        <f>IF(F2662="","",INT(F2662))</f>
        <v/>
      </c>
      <c r="H2662">
        <f>IF(G2662="","",IF(AND(MONTH(G2662)*100+DAY(G2662)&gt;=season_lo,MONTH(G2662)*100+DAY(G2662)&lt;=season_hi),1,0))</f>
        <v/>
      </c>
      <c r="I2662">
        <f>IF(G2662="","",G2662-first_day+1)</f>
        <v/>
      </c>
      <c r="J2662" s="27">
        <f>IF(I2662="","",INDEX(Daily!$J$2:$J$421,I2662))</f>
        <v/>
      </c>
      <c r="K2662" s="27">
        <f>IF(J2662="","",J2662+cat_offset)</f>
        <v/>
      </c>
      <c r="L2662" s="27">
        <f>IF(J2662="","",MAX(0,E2662-J2662)^2)</f>
        <v/>
      </c>
      <c r="M2662" s="27">
        <f>IF(J2662="","",MAX(0,E2662-(J2662+twcdh_off))^2)</f>
        <v/>
      </c>
      <c r="N2662" s="27">
        <f>IF(E2662="","",MAX(0,E2662-swcdh_thr)^2)</f>
        <v/>
      </c>
      <c r="O2662">
        <f>IF(K2662="","",ROUND(E2662-K2662,0))</f>
        <v/>
      </c>
      <c r="P2662">
        <f>IF(O2662="","",IF(O2662&gt;=1,O2662,0))</f>
        <v/>
      </c>
      <c r="Q2662" s="27">
        <f>IF(E2662="","",MAX(0,E2662-22))</f>
        <v/>
      </c>
      <c r="R2662" s="27">
        <f>IF(H2662=1,E2662,"")</f>
        <v/>
      </c>
      <c r="S2662" s="27">
        <f>IF(AND(H2662=1,J2662&lt;&gt;""),E2662-J2662,"")</f>
        <v/>
      </c>
      <c r="T2662">
        <f>IF(G2662="","",MONTH(G2662))</f>
        <v/>
      </c>
    </row>
    <row r="2663">
      <c r="A2663" s="24" t="n">
        <v>2020</v>
      </c>
      <c r="B2663" s="24" t="n">
        <v>4</v>
      </c>
      <c r="C2663" s="24" t="n">
        <v>20</v>
      </c>
      <c r="D2663" s="24" t="n">
        <v>22</v>
      </c>
      <c r="E2663" s="24" t="n">
        <v>13.8</v>
      </c>
      <c r="F2663" s="25">
        <f>IF($E2663="","",DATE(IF($A2663="",nominal_year,$A2663),$B2663,$C2663)+($D2663-IF(LEFT(hour_conv,1)="1",1,0))/24)</f>
        <v/>
      </c>
      <c r="G2663" s="26">
        <f>IF(F2663="","",INT(F2663))</f>
        <v/>
      </c>
      <c r="H2663">
        <f>IF(G2663="","",IF(AND(MONTH(G2663)*100+DAY(G2663)&gt;=season_lo,MONTH(G2663)*100+DAY(G2663)&lt;=season_hi),1,0))</f>
        <v/>
      </c>
      <c r="I2663">
        <f>IF(G2663="","",G2663-first_day+1)</f>
        <v/>
      </c>
      <c r="J2663" s="27">
        <f>IF(I2663="","",INDEX(Daily!$J$2:$J$421,I2663))</f>
        <v/>
      </c>
      <c r="K2663" s="27">
        <f>IF(J2663="","",J2663+cat_offset)</f>
        <v/>
      </c>
      <c r="L2663" s="27">
        <f>IF(J2663="","",MAX(0,E2663-J2663)^2)</f>
        <v/>
      </c>
      <c r="M2663" s="27">
        <f>IF(J2663="","",MAX(0,E2663-(J2663+twcdh_off))^2)</f>
        <v/>
      </c>
      <c r="N2663" s="27">
        <f>IF(E2663="","",MAX(0,E2663-swcdh_thr)^2)</f>
        <v/>
      </c>
      <c r="O2663">
        <f>IF(K2663="","",ROUND(E2663-K2663,0))</f>
        <v/>
      </c>
      <c r="P2663">
        <f>IF(O2663="","",IF(O2663&gt;=1,O2663,0))</f>
        <v/>
      </c>
      <c r="Q2663" s="27">
        <f>IF(E2663="","",MAX(0,E2663-22))</f>
        <v/>
      </c>
      <c r="R2663" s="27">
        <f>IF(H2663=1,E2663,"")</f>
        <v/>
      </c>
      <c r="S2663" s="27">
        <f>IF(AND(H2663=1,J2663&lt;&gt;""),E2663-J2663,"")</f>
        <v/>
      </c>
      <c r="T2663">
        <f>IF(G2663="","",MONTH(G2663))</f>
        <v/>
      </c>
    </row>
    <row r="2664">
      <c r="A2664" s="24" t="n">
        <v>2020</v>
      </c>
      <c r="B2664" s="24" t="n">
        <v>4</v>
      </c>
      <c r="C2664" s="24" t="n">
        <v>20</v>
      </c>
      <c r="D2664" s="24" t="n">
        <v>23</v>
      </c>
      <c r="E2664" s="24" t="n">
        <v>11.54</v>
      </c>
      <c r="F2664" s="25">
        <f>IF($E2664="","",DATE(IF($A2664="",nominal_year,$A2664),$B2664,$C2664)+($D2664-IF(LEFT(hour_conv,1)="1",1,0))/24)</f>
        <v/>
      </c>
      <c r="G2664" s="26">
        <f>IF(F2664="","",INT(F2664))</f>
        <v/>
      </c>
      <c r="H2664">
        <f>IF(G2664="","",IF(AND(MONTH(G2664)*100+DAY(G2664)&gt;=season_lo,MONTH(G2664)*100+DAY(G2664)&lt;=season_hi),1,0))</f>
        <v/>
      </c>
      <c r="I2664">
        <f>IF(G2664="","",G2664-first_day+1)</f>
        <v/>
      </c>
      <c r="J2664" s="27">
        <f>IF(I2664="","",INDEX(Daily!$J$2:$J$421,I2664))</f>
        <v/>
      </c>
      <c r="K2664" s="27">
        <f>IF(J2664="","",J2664+cat_offset)</f>
        <v/>
      </c>
      <c r="L2664" s="27">
        <f>IF(J2664="","",MAX(0,E2664-J2664)^2)</f>
        <v/>
      </c>
      <c r="M2664" s="27">
        <f>IF(J2664="","",MAX(0,E2664-(J2664+twcdh_off))^2)</f>
        <v/>
      </c>
      <c r="N2664" s="27">
        <f>IF(E2664="","",MAX(0,E2664-swcdh_thr)^2)</f>
        <v/>
      </c>
      <c r="O2664">
        <f>IF(K2664="","",ROUND(E2664-K2664,0))</f>
        <v/>
      </c>
      <c r="P2664">
        <f>IF(O2664="","",IF(O2664&gt;=1,O2664,0))</f>
        <v/>
      </c>
      <c r="Q2664" s="27">
        <f>IF(E2664="","",MAX(0,E2664-22))</f>
        <v/>
      </c>
      <c r="R2664" s="27">
        <f>IF(H2664=1,E2664,"")</f>
        <v/>
      </c>
      <c r="S2664" s="27">
        <f>IF(AND(H2664=1,J2664&lt;&gt;""),E2664-J2664,"")</f>
        <v/>
      </c>
      <c r="T2664">
        <f>IF(G2664="","",MONTH(G2664))</f>
        <v/>
      </c>
    </row>
    <row r="2665">
      <c r="A2665" s="24" t="n">
        <v>2020</v>
      </c>
      <c r="B2665" s="24" t="n">
        <v>4</v>
      </c>
      <c r="C2665" s="24" t="n">
        <v>20</v>
      </c>
      <c r="D2665" s="24" t="n">
        <v>24</v>
      </c>
      <c r="E2665" s="24" t="n">
        <v>11.36</v>
      </c>
      <c r="F2665" s="25">
        <f>IF($E2665="","",DATE(IF($A2665="",nominal_year,$A2665),$B2665,$C2665)+($D2665-IF(LEFT(hour_conv,1)="1",1,0))/24)</f>
        <v/>
      </c>
      <c r="G2665" s="26">
        <f>IF(F2665="","",INT(F2665))</f>
        <v/>
      </c>
      <c r="H2665">
        <f>IF(G2665="","",IF(AND(MONTH(G2665)*100+DAY(G2665)&gt;=season_lo,MONTH(G2665)*100+DAY(G2665)&lt;=season_hi),1,0))</f>
        <v/>
      </c>
      <c r="I2665">
        <f>IF(G2665="","",G2665-first_day+1)</f>
        <v/>
      </c>
      <c r="J2665" s="27">
        <f>IF(I2665="","",INDEX(Daily!$J$2:$J$421,I2665))</f>
        <v/>
      </c>
      <c r="K2665" s="27">
        <f>IF(J2665="","",J2665+cat_offset)</f>
        <v/>
      </c>
      <c r="L2665" s="27">
        <f>IF(J2665="","",MAX(0,E2665-J2665)^2)</f>
        <v/>
      </c>
      <c r="M2665" s="27">
        <f>IF(J2665="","",MAX(0,E2665-(J2665+twcdh_off))^2)</f>
        <v/>
      </c>
      <c r="N2665" s="27">
        <f>IF(E2665="","",MAX(0,E2665-swcdh_thr)^2)</f>
        <v/>
      </c>
      <c r="O2665">
        <f>IF(K2665="","",ROUND(E2665-K2665,0))</f>
        <v/>
      </c>
      <c r="P2665">
        <f>IF(O2665="","",IF(O2665&gt;=1,O2665,0))</f>
        <v/>
      </c>
      <c r="Q2665" s="27">
        <f>IF(E2665="","",MAX(0,E2665-22))</f>
        <v/>
      </c>
      <c r="R2665" s="27">
        <f>IF(H2665=1,E2665,"")</f>
        <v/>
      </c>
      <c r="S2665" s="27">
        <f>IF(AND(H2665=1,J2665&lt;&gt;""),E2665-J2665,"")</f>
        <v/>
      </c>
      <c r="T2665">
        <f>IF(G2665="","",MONTH(G2665))</f>
        <v/>
      </c>
    </row>
    <row r="2666">
      <c r="A2666" s="24" t="n">
        <v>2020</v>
      </c>
      <c r="B2666" s="24" t="n">
        <v>4</v>
      </c>
      <c r="C2666" s="24" t="n">
        <v>21</v>
      </c>
      <c r="D2666" s="24" t="n">
        <v>1</v>
      </c>
      <c r="E2666" s="24" t="n">
        <v>9.27</v>
      </c>
      <c r="F2666" s="25">
        <f>IF($E2666="","",DATE(IF($A2666="",nominal_year,$A2666),$B2666,$C2666)+($D2666-IF(LEFT(hour_conv,1)="1",1,0))/24)</f>
        <v/>
      </c>
      <c r="G2666" s="26">
        <f>IF(F2666="","",INT(F2666))</f>
        <v/>
      </c>
      <c r="H2666">
        <f>IF(G2666="","",IF(AND(MONTH(G2666)*100+DAY(G2666)&gt;=season_lo,MONTH(G2666)*100+DAY(G2666)&lt;=season_hi),1,0))</f>
        <v/>
      </c>
      <c r="I2666">
        <f>IF(G2666="","",G2666-first_day+1)</f>
        <v/>
      </c>
      <c r="J2666" s="27">
        <f>IF(I2666="","",INDEX(Daily!$J$2:$J$421,I2666))</f>
        <v/>
      </c>
      <c r="K2666" s="27">
        <f>IF(J2666="","",J2666+cat_offset)</f>
        <v/>
      </c>
      <c r="L2666" s="27">
        <f>IF(J2666="","",MAX(0,E2666-J2666)^2)</f>
        <v/>
      </c>
      <c r="M2666" s="27">
        <f>IF(J2666="","",MAX(0,E2666-(J2666+twcdh_off))^2)</f>
        <v/>
      </c>
      <c r="N2666" s="27">
        <f>IF(E2666="","",MAX(0,E2666-swcdh_thr)^2)</f>
        <v/>
      </c>
      <c r="O2666">
        <f>IF(K2666="","",ROUND(E2666-K2666,0))</f>
        <v/>
      </c>
      <c r="P2666">
        <f>IF(O2666="","",IF(O2666&gt;=1,O2666,0))</f>
        <v/>
      </c>
      <c r="Q2666" s="27">
        <f>IF(E2666="","",MAX(0,E2666-22))</f>
        <v/>
      </c>
      <c r="R2666" s="27">
        <f>IF(H2666=1,E2666,"")</f>
        <v/>
      </c>
      <c r="S2666" s="27">
        <f>IF(AND(H2666=1,J2666&lt;&gt;""),E2666-J2666,"")</f>
        <v/>
      </c>
      <c r="T2666">
        <f>IF(G2666="","",MONTH(G2666))</f>
        <v/>
      </c>
    </row>
    <row r="2667">
      <c r="A2667" s="24" t="n">
        <v>2020</v>
      </c>
      <c r="B2667" s="24" t="n">
        <v>4</v>
      </c>
      <c r="C2667" s="24" t="n">
        <v>21</v>
      </c>
      <c r="D2667" s="24" t="n">
        <v>2</v>
      </c>
      <c r="E2667" s="24" t="n">
        <v>8.33</v>
      </c>
      <c r="F2667" s="25">
        <f>IF($E2667="","",DATE(IF($A2667="",nominal_year,$A2667),$B2667,$C2667)+($D2667-IF(LEFT(hour_conv,1)="1",1,0))/24)</f>
        <v/>
      </c>
      <c r="G2667" s="26">
        <f>IF(F2667="","",INT(F2667))</f>
        <v/>
      </c>
      <c r="H2667">
        <f>IF(G2667="","",IF(AND(MONTH(G2667)*100+DAY(G2667)&gt;=season_lo,MONTH(G2667)*100+DAY(G2667)&lt;=season_hi),1,0))</f>
        <v/>
      </c>
      <c r="I2667">
        <f>IF(G2667="","",G2667-first_day+1)</f>
        <v/>
      </c>
      <c r="J2667" s="27">
        <f>IF(I2667="","",INDEX(Daily!$J$2:$J$421,I2667))</f>
        <v/>
      </c>
      <c r="K2667" s="27">
        <f>IF(J2667="","",J2667+cat_offset)</f>
        <v/>
      </c>
      <c r="L2667" s="27">
        <f>IF(J2667="","",MAX(0,E2667-J2667)^2)</f>
        <v/>
      </c>
      <c r="M2667" s="27">
        <f>IF(J2667="","",MAX(0,E2667-(J2667+twcdh_off))^2)</f>
        <v/>
      </c>
      <c r="N2667" s="27">
        <f>IF(E2667="","",MAX(0,E2667-swcdh_thr)^2)</f>
        <v/>
      </c>
      <c r="O2667">
        <f>IF(K2667="","",ROUND(E2667-K2667,0))</f>
        <v/>
      </c>
      <c r="P2667">
        <f>IF(O2667="","",IF(O2667&gt;=1,O2667,0))</f>
        <v/>
      </c>
      <c r="Q2667" s="27">
        <f>IF(E2667="","",MAX(0,E2667-22))</f>
        <v/>
      </c>
      <c r="R2667" s="27">
        <f>IF(H2667=1,E2667,"")</f>
        <v/>
      </c>
      <c r="S2667" s="27">
        <f>IF(AND(H2667=1,J2667&lt;&gt;""),E2667-J2667,"")</f>
        <v/>
      </c>
      <c r="T2667">
        <f>IF(G2667="","",MONTH(G2667))</f>
        <v/>
      </c>
    </row>
    <row r="2668">
      <c r="A2668" s="24" t="n">
        <v>2020</v>
      </c>
      <c r="B2668" s="24" t="n">
        <v>4</v>
      </c>
      <c r="C2668" s="24" t="n">
        <v>21</v>
      </c>
      <c r="D2668" s="24" t="n">
        <v>3</v>
      </c>
      <c r="E2668" s="24" t="n">
        <v>8.01</v>
      </c>
      <c r="F2668" s="25">
        <f>IF($E2668="","",DATE(IF($A2668="",nominal_year,$A2668),$B2668,$C2668)+($D2668-IF(LEFT(hour_conv,1)="1",1,0))/24)</f>
        <v/>
      </c>
      <c r="G2668" s="26">
        <f>IF(F2668="","",INT(F2668))</f>
        <v/>
      </c>
      <c r="H2668">
        <f>IF(G2668="","",IF(AND(MONTH(G2668)*100+DAY(G2668)&gt;=season_lo,MONTH(G2668)*100+DAY(G2668)&lt;=season_hi),1,0))</f>
        <v/>
      </c>
      <c r="I2668">
        <f>IF(G2668="","",G2668-first_day+1)</f>
        <v/>
      </c>
      <c r="J2668" s="27">
        <f>IF(I2668="","",INDEX(Daily!$J$2:$J$421,I2668))</f>
        <v/>
      </c>
      <c r="K2668" s="27">
        <f>IF(J2668="","",J2668+cat_offset)</f>
        <v/>
      </c>
      <c r="L2668" s="27">
        <f>IF(J2668="","",MAX(0,E2668-J2668)^2)</f>
        <v/>
      </c>
      <c r="M2668" s="27">
        <f>IF(J2668="","",MAX(0,E2668-(J2668+twcdh_off))^2)</f>
        <v/>
      </c>
      <c r="N2668" s="27">
        <f>IF(E2668="","",MAX(0,E2668-swcdh_thr)^2)</f>
        <v/>
      </c>
      <c r="O2668">
        <f>IF(K2668="","",ROUND(E2668-K2668,0))</f>
        <v/>
      </c>
      <c r="P2668">
        <f>IF(O2668="","",IF(O2668&gt;=1,O2668,0))</f>
        <v/>
      </c>
      <c r="Q2668" s="27">
        <f>IF(E2668="","",MAX(0,E2668-22))</f>
        <v/>
      </c>
      <c r="R2668" s="27">
        <f>IF(H2668=1,E2668,"")</f>
        <v/>
      </c>
      <c r="S2668" s="27">
        <f>IF(AND(H2668=1,J2668&lt;&gt;""),E2668-J2668,"")</f>
        <v/>
      </c>
      <c r="T2668">
        <f>IF(G2668="","",MONTH(G2668))</f>
        <v/>
      </c>
    </row>
    <row r="2669">
      <c r="A2669" s="24" t="n">
        <v>2020</v>
      </c>
      <c r="B2669" s="24" t="n">
        <v>4</v>
      </c>
      <c r="C2669" s="24" t="n">
        <v>21</v>
      </c>
      <c r="D2669" s="24" t="n">
        <v>4</v>
      </c>
      <c r="E2669" s="24" t="n">
        <v>7.91</v>
      </c>
      <c r="F2669" s="25">
        <f>IF($E2669="","",DATE(IF($A2669="",nominal_year,$A2669),$B2669,$C2669)+($D2669-IF(LEFT(hour_conv,1)="1",1,0))/24)</f>
        <v/>
      </c>
      <c r="G2669" s="26">
        <f>IF(F2669="","",INT(F2669))</f>
        <v/>
      </c>
      <c r="H2669">
        <f>IF(G2669="","",IF(AND(MONTH(G2669)*100+DAY(G2669)&gt;=season_lo,MONTH(G2669)*100+DAY(G2669)&lt;=season_hi),1,0))</f>
        <v/>
      </c>
      <c r="I2669">
        <f>IF(G2669="","",G2669-first_day+1)</f>
        <v/>
      </c>
      <c r="J2669" s="27">
        <f>IF(I2669="","",INDEX(Daily!$J$2:$J$421,I2669))</f>
        <v/>
      </c>
      <c r="K2669" s="27">
        <f>IF(J2669="","",J2669+cat_offset)</f>
        <v/>
      </c>
      <c r="L2669" s="27">
        <f>IF(J2669="","",MAX(0,E2669-J2669)^2)</f>
        <v/>
      </c>
      <c r="M2669" s="27">
        <f>IF(J2669="","",MAX(0,E2669-(J2669+twcdh_off))^2)</f>
        <v/>
      </c>
      <c r="N2669" s="27">
        <f>IF(E2669="","",MAX(0,E2669-swcdh_thr)^2)</f>
        <v/>
      </c>
      <c r="O2669">
        <f>IF(K2669="","",ROUND(E2669-K2669,0))</f>
        <v/>
      </c>
      <c r="P2669">
        <f>IF(O2669="","",IF(O2669&gt;=1,O2669,0))</f>
        <v/>
      </c>
      <c r="Q2669" s="27">
        <f>IF(E2669="","",MAX(0,E2669-22))</f>
        <v/>
      </c>
      <c r="R2669" s="27">
        <f>IF(H2669=1,E2669,"")</f>
        <v/>
      </c>
      <c r="S2669" s="27">
        <f>IF(AND(H2669=1,J2669&lt;&gt;""),E2669-J2669,"")</f>
        <v/>
      </c>
      <c r="T2669">
        <f>IF(G2669="","",MONTH(G2669))</f>
        <v/>
      </c>
    </row>
    <row r="2670">
      <c r="A2670" s="24" t="n">
        <v>2020</v>
      </c>
      <c r="B2670" s="24" t="n">
        <v>4</v>
      </c>
      <c r="C2670" s="24" t="n">
        <v>21</v>
      </c>
      <c r="D2670" s="24" t="n">
        <v>5</v>
      </c>
      <c r="E2670" s="24" t="n">
        <v>8.300000000000001</v>
      </c>
      <c r="F2670" s="25">
        <f>IF($E2670="","",DATE(IF($A2670="",nominal_year,$A2670),$B2670,$C2670)+($D2670-IF(LEFT(hour_conv,1)="1",1,0))/24)</f>
        <v/>
      </c>
      <c r="G2670" s="26">
        <f>IF(F2670="","",INT(F2670))</f>
        <v/>
      </c>
      <c r="H2670">
        <f>IF(G2670="","",IF(AND(MONTH(G2670)*100+DAY(G2670)&gt;=season_lo,MONTH(G2670)*100+DAY(G2670)&lt;=season_hi),1,0))</f>
        <v/>
      </c>
      <c r="I2670">
        <f>IF(G2670="","",G2670-first_day+1)</f>
        <v/>
      </c>
      <c r="J2670" s="27">
        <f>IF(I2670="","",INDEX(Daily!$J$2:$J$421,I2670))</f>
        <v/>
      </c>
      <c r="K2670" s="27">
        <f>IF(J2670="","",J2670+cat_offset)</f>
        <v/>
      </c>
      <c r="L2670" s="27">
        <f>IF(J2670="","",MAX(0,E2670-J2670)^2)</f>
        <v/>
      </c>
      <c r="M2670" s="27">
        <f>IF(J2670="","",MAX(0,E2670-(J2670+twcdh_off))^2)</f>
        <v/>
      </c>
      <c r="N2670" s="27">
        <f>IF(E2670="","",MAX(0,E2670-swcdh_thr)^2)</f>
        <v/>
      </c>
      <c r="O2670">
        <f>IF(K2670="","",ROUND(E2670-K2670,0))</f>
        <v/>
      </c>
      <c r="P2670">
        <f>IF(O2670="","",IF(O2670&gt;=1,O2670,0))</f>
        <v/>
      </c>
      <c r="Q2670" s="27">
        <f>IF(E2670="","",MAX(0,E2670-22))</f>
        <v/>
      </c>
      <c r="R2670" s="27">
        <f>IF(H2670=1,E2670,"")</f>
        <v/>
      </c>
      <c r="S2670" s="27">
        <f>IF(AND(H2670=1,J2670&lt;&gt;""),E2670-J2670,"")</f>
        <v/>
      </c>
      <c r="T2670">
        <f>IF(G2670="","",MONTH(G2670))</f>
        <v/>
      </c>
    </row>
    <row r="2671">
      <c r="A2671" s="24" t="n">
        <v>2020</v>
      </c>
      <c r="B2671" s="24" t="n">
        <v>4</v>
      </c>
      <c r="C2671" s="24" t="n">
        <v>21</v>
      </c>
      <c r="D2671" s="24" t="n">
        <v>6</v>
      </c>
      <c r="E2671" s="24" t="n">
        <v>8.49</v>
      </c>
      <c r="F2671" s="25">
        <f>IF($E2671="","",DATE(IF($A2671="",nominal_year,$A2671),$B2671,$C2671)+($D2671-IF(LEFT(hour_conv,1)="1",1,0))/24)</f>
        <v/>
      </c>
      <c r="G2671" s="26">
        <f>IF(F2671="","",INT(F2671))</f>
        <v/>
      </c>
      <c r="H2671">
        <f>IF(G2671="","",IF(AND(MONTH(G2671)*100+DAY(G2671)&gt;=season_lo,MONTH(G2671)*100+DAY(G2671)&lt;=season_hi),1,0))</f>
        <v/>
      </c>
      <c r="I2671">
        <f>IF(G2671="","",G2671-first_day+1)</f>
        <v/>
      </c>
      <c r="J2671" s="27">
        <f>IF(I2671="","",INDEX(Daily!$J$2:$J$421,I2671))</f>
        <v/>
      </c>
      <c r="K2671" s="27">
        <f>IF(J2671="","",J2671+cat_offset)</f>
        <v/>
      </c>
      <c r="L2671" s="27">
        <f>IF(J2671="","",MAX(0,E2671-J2671)^2)</f>
        <v/>
      </c>
      <c r="M2671" s="27">
        <f>IF(J2671="","",MAX(0,E2671-(J2671+twcdh_off))^2)</f>
        <v/>
      </c>
      <c r="N2671" s="27">
        <f>IF(E2671="","",MAX(0,E2671-swcdh_thr)^2)</f>
        <v/>
      </c>
      <c r="O2671">
        <f>IF(K2671="","",ROUND(E2671-K2671,0))</f>
        <v/>
      </c>
      <c r="P2671">
        <f>IF(O2671="","",IF(O2671&gt;=1,O2671,0))</f>
        <v/>
      </c>
      <c r="Q2671" s="27">
        <f>IF(E2671="","",MAX(0,E2671-22))</f>
        <v/>
      </c>
      <c r="R2671" s="27">
        <f>IF(H2671=1,E2671,"")</f>
        <v/>
      </c>
      <c r="S2671" s="27">
        <f>IF(AND(H2671=1,J2671&lt;&gt;""),E2671-J2671,"")</f>
        <v/>
      </c>
      <c r="T2671">
        <f>IF(G2671="","",MONTH(G2671))</f>
        <v/>
      </c>
    </row>
    <row r="2672">
      <c r="A2672" s="24" t="n">
        <v>2020</v>
      </c>
      <c r="B2672" s="24" t="n">
        <v>4</v>
      </c>
      <c r="C2672" s="24" t="n">
        <v>21</v>
      </c>
      <c r="D2672" s="24" t="n">
        <v>7</v>
      </c>
      <c r="E2672" s="24" t="n">
        <v>9.140000000000001</v>
      </c>
      <c r="F2672" s="25">
        <f>IF($E2672="","",DATE(IF($A2672="",nominal_year,$A2672),$B2672,$C2672)+($D2672-IF(LEFT(hour_conv,1)="1",1,0))/24)</f>
        <v/>
      </c>
      <c r="G2672" s="26">
        <f>IF(F2672="","",INT(F2672))</f>
        <v/>
      </c>
      <c r="H2672">
        <f>IF(G2672="","",IF(AND(MONTH(G2672)*100+DAY(G2672)&gt;=season_lo,MONTH(G2672)*100+DAY(G2672)&lt;=season_hi),1,0))</f>
        <v/>
      </c>
      <c r="I2672">
        <f>IF(G2672="","",G2672-first_day+1)</f>
        <v/>
      </c>
      <c r="J2672" s="27">
        <f>IF(I2672="","",INDEX(Daily!$J$2:$J$421,I2672))</f>
        <v/>
      </c>
      <c r="K2672" s="27">
        <f>IF(J2672="","",J2672+cat_offset)</f>
        <v/>
      </c>
      <c r="L2672" s="27">
        <f>IF(J2672="","",MAX(0,E2672-J2672)^2)</f>
        <v/>
      </c>
      <c r="M2672" s="27">
        <f>IF(J2672="","",MAX(0,E2672-(J2672+twcdh_off))^2)</f>
        <v/>
      </c>
      <c r="N2672" s="27">
        <f>IF(E2672="","",MAX(0,E2672-swcdh_thr)^2)</f>
        <v/>
      </c>
      <c r="O2672">
        <f>IF(K2672="","",ROUND(E2672-K2672,0))</f>
        <v/>
      </c>
      <c r="P2672">
        <f>IF(O2672="","",IF(O2672&gt;=1,O2672,0))</f>
        <v/>
      </c>
      <c r="Q2672" s="27">
        <f>IF(E2672="","",MAX(0,E2672-22))</f>
        <v/>
      </c>
      <c r="R2672" s="27">
        <f>IF(H2672=1,E2672,"")</f>
        <v/>
      </c>
      <c r="S2672" s="27">
        <f>IF(AND(H2672=1,J2672&lt;&gt;""),E2672-J2672,"")</f>
        <v/>
      </c>
      <c r="T2672">
        <f>IF(G2672="","",MONTH(G2672))</f>
        <v/>
      </c>
    </row>
    <row r="2673">
      <c r="A2673" s="24" t="n">
        <v>2020</v>
      </c>
      <c r="B2673" s="24" t="n">
        <v>4</v>
      </c>
      <c r="C2673" s="24" t="n">
        <v>21</v>
      </c>
      <c r="D2673" s="24" t="n">
        <v>8</v>
      </c>
      <c r="E2673" s="24" t="n">
        <v>10.16</v>
      </c>
      <c r="F2673" s="25">
        <f>IF($E2673="","",DATE(IF($A2673="",nominal_year,$A2673),$B2673,$C2673)+($D2673-IF(LEFT(hour_conv,1)="1",1,0))/24)</f>
        <v/>
      </c>
      <c r="G2673" s="26">
        <f>IF(F2673="","",INT(F2673))</f>
        <v/>
      </c>
      <c r="H2673">
        <f>IF(G2673="","",IF(AND(MONTH(G2673)*100+DAY(G2673)&gt;=season_lo,MONTH(G2673)*100+DAY(G2673)&lt;=season_hi),1,0))</f>
        <v/>
      </c>
      <c r="I2673">
        <f>IF(G2673="","",G2673-first_day+1)</f>
        <v/>
      </c>
      <c r="J2673" s="27">
        <f>IF(I2673="","",INDEX(Daily!$J$2:$J$421,I2673))</f>
        <v/>
      </c>
      <c r="K2673" s="27">
        <f>IF(J2673="","",J2673+cat_offset)</f>
        <v/>
      </c>
      <c r="L2673" s="27">
        <f>IF(J2673="","",MAX(0,E2673-J2673)^2)</f>
        <v/>
      </c>
      <c r="M2673" s="27">
        <f>IF(J2673="","",MAX(0,E2673-(J2673+twcdh_off))^2)</f>
        <v/>
      </c>
      <c r="N2673" s="27">
        <f>IF(E2673="","",MAX(0,E2673-swcdh_thr)^2)</f>
        <v/>
      </c>
      <c r="O2673">
        <f>IF(K2673="","",ROUND(E2673-K2673,0))</f>
        <v/>
      </c>
      <c r="P2673">
        <f>IF(O2673="","",IF(O2673&gt;=1,O2673,0))</f>
        <v/>
      </c>
      <c r="Q2673" s="27">
        <f>IF(E2673="","",MAX(0,E2673-22))</f>
        <v/>
      </c>
      <c r="R2673" s="27">
        <f>IF(H2673=1,E2673,"")</f>
        <v/>
      </c>
      <c r="S2673" s="27">
        <f>IF(AND(H2673=1,J2673&lt;&gt;""),E2673-J2673,"")</f>
        <v/>
      </c>
      <c r="T2673">
        <f>IF(G2673="","",MONTH(G2673))</f>
        <v/>
      </c>
    </row>
    <row r="2674">
      <c r="A2674" s="24" t="n">
        <v>2020</v>
      </c>
      <c r="B2674" s="24" t="n">
        <v>4</v>
      </c>
      <c r="C2674" s="24" t="n">
        <v>21</v>
      </c>
      <c r="D2674" s="24" t="n">
        <v>9</v>
      </c>
      <c r="E2674" s="24" t="n">
        <v>11.81</v>
      </c>
      <c r="F2674" s="25">
        <f>IF($E2674="","",DATE(IF($A2674="",nominal_year,$A2674),$B2674,$C2674)+($D2674-IF(LEFT(hour_conv,1)="1",1,0))/24)</f>
        <v/>
      </c>
      <c r="G2674" s="26">
        <f>IF(F2674="","",INT(F2674))</f>
        <v/>
      </c>
      <c r="H2674">
        <f>IF(G2674="","",IF(AND(MONTH(G2674)*100+DAY(G2674)&gt;=season_lo,MONTH(G2674)*100+DAY(G2674)&lt;=season_hi),1,0))</f>
        <v/>
      </c>
      <c r="I2674">
        <f>IF(G2674="","",G2674-first_day+1)</f>
        <v/>
      </c>
      <c r="J2674" s="27">
        <f>IF(I2674="","",INDEX(Daily!$J$2:$J$421,I2674))</f>
        <v/>
      </c>
      <c r="K2674" s="27">
        <f>IF(J2674="","",J2674+cat_offset)</f>
        <v/>
      </c>
      <c r="L2674" s="27">
        <f>IF(J2674="","",MAX(0,E2674-J2674)^2)</f>
        <v/>
      </c>
      <c r="M2674" s="27">
        <f>IF(J2674="","",MAX(0,E2674-(J2674+twcdh_off))^2)</f>
        <v/>
      </c>
      <c r="N2674" s="27">
        <f>IF(E2674="","",MAX(0,E2674-swcdh_thr)^2)</f>
        <v/>
      </c>
      <c r="O2674">
        <f>IF(K2674="","",ROUND(E2674-K2674,0))</f>
        <v/>
      </c>
      <c r="P2674">
        <f>IF(O2674="","",IF(O2674&gt;=1,O2674,0))</f>
        <v/>
      </c>
      <c r="Q2674" s="27">
        <f>IF(E2674="","",MAX(0,E2674-22))</f>
        <v/>
      </c>
      <c r="R2674" s="27">
        <f>IF(H2674=1,E2674,"")</f>
        <v/>
      </c>
      <c r="S2674" s="27">
        <f>IF(AND(H2674=1,J2674&lt;&gt;""),E2674-J2674,"")</f>
        <v/>
      </c>
      <c r="T2674">
        <f>IF(G2674="","",MONTH(G2674))</f>
        <v/>
      </c>
    </row>
    <row r="2675">
      <c r="A2675" s="24" t="n">
        <v>2020</v>
      </c>
      <c r="B2675" s="24" t="n">
        <v>4</v>
      </c>
      <c r="C2675" s="24" t="n">
        <v>21</v>
      </c>
      <c r="D2675" s="24" t="n">
        <v>10</v>
      </c>
      <c r="E2675" s="24" t="n">
        <v>12.85</v>
      </c>
      <c r="F2675" s="25">
        <f>IF($E2675="","",DATE(IF($A2675="",nominal_year,$A2675),$B2675,$C2675)+($D2675-IF(LEFT(hour_conv,1)="1",1,0))/24)</f>
        <v/>
      </c>
      <c r="G2675" s="26">
        <f>IF(F2675="","",INT(F2675))</f>
        <v/>
      </c>
      <c r="H2675">
        <f>IF(G2675="","",IF(AND(MONTH(G2675)*100+DAY(G2675)&gt;=season_lo,MONTH(G2675)*100+DAY(G2675)&lt;=season_hi),1,0))</f>
        <v/>
      </c>
      <c r="I2675">
        <f>IF(G2675="","",G2675-first_day+1)</f>
        <v/>
      </c>
      <c r="J2675" s="27">
        <f>IF(I2675="","",INDEX(Daily!$J$2:$J$421,I2675))</f>
        <v/>
      </c>
      <c r="K2675" s="27">
        <f>IF(J2675="","",J2675+cat_offset)</f>
        <v/>
      </c>
      <c r="L2675" s="27">
        <f>IF(J2675="","",MAX(0,E2675-J2675)^2)</f>
        <v/>
      </c>
      <c r="M2675" s="27">
        <f>IF(J2675="","",MAX(0,E2675-(J2675+twcdh_off))^2)</f>
        <v/>
      </c>
      <c r="N2675" s="27">
        <f>IF(E2675="","",MAX(0,E2675-swcdh_thr)^2)</f>
        <v/>
      </c>
      <c r="O2675">
        <f>IF(K2675="","",ROUND(E2675-K2675,0))</f>
        <v/>
      </c>
      <c r="P2675">
        <f>IF(O2675="","",IF(O2675&gt;=1,O2675,0))</f>
        <v/>
      </c>
      <c r="Q2675" s="27">
        <f>IF(E2675="","",MAX(0,E2675-22))</f>
        <v/>
      </c>
      <c r="R2675" s="27">
        <f>IF(H2675=1,E2675,"")</f>
        <v/>
      </c>
      <c r="S2675" s="27">
        <f>IF(AND(H2675=1,J2675&lt;&gt;""),E2675-J2675,"")</f>
        <v/>
      </c>
      <c r="T2675">
        <f>IF(G2675="","",MONTH(G2675))</f>
        <v/>
      </c>
    </row>
    <row r="2676">
      <c r="A2676" s="24" t="n">
        <v>2020</v>
      </c>
      <c r="B2676" s="24" t="n">
        <v>4</v>
      </c>
      <c r="C2676" s="24" t="n">
        <v>21</v>
      </c>
      <c r="D2676" s="24" t="n">
        <v>11</v>
      </c>
      <c r="E2676" s="24" t="n">
        <v>13.38</v>
      </c>
      <c r="F2676" s="25">
        <f>IF($E2676="","",DATE(IF($A2676="",nominal_year,$A2676),$B2676,$C2676)+($D2676-IF(LEFT(hour_conv,1)="1",1,0))/24)</f>
        <v/>
      </c>
      <c r="G2676" s="26">
        <f>IF(F2676="","",INT(F2676))</f>
        <v/>
      </c>
      <c r="H2676">
        <f>IF(G2676="","",IF(AND(MONTH(G2676)*100+DAY(G2676)&gt;=season_lo,MONTH(G2676)*100+DAY(G2676)&lt;=season_hi),1,0))</f>
        <v/>
      </c>
      <c r="I2676">
        <f>IF(G2676="","",G2676-first_day+1)</f>
        <v/>
      </c>
      <c r="J2676" s="27">
        <f>IF(I2676="","",INDEX(Daily!$J$2:$J$421,I2676))</f>
        <v/>
      </c>
      <c r="K2676" s="27">
        <f>IF(J2676="","",J2676+cat_offset)</f>
        <v/>
      </c>
      <c r="L2676" s="27">
        <f>IF(J2676="","",MAX(0,E2676-J2676)^2)</f>
        <v/>
      </c>
      <c r="M2676" s="27">
        <f>IF(J2676="","",MAX(0,E2676-(J2676+twcdh_off))^2)</f>
        <v/>
      </c>
      <c r="N2676" s="27">
        <f>IF(E2676="","",MAX(0,E2676-swcdh_thr)^2)</f>
        <v/>
      </c>
      <c r="O2676">
        <f>IF(K2676="","",ROUND(E2676-K2676,0))</f>
        <v/>
      </c>
      <c r="P2676">
        <f>IF(O2676="","",IF(O2676&gt;=1,O2676,0))</f>
        <v/>
      </c>
      <c r="Q2676" s="27">
        <f>IF(E2676="","",MAX(0,E2676-22))</f>
        <v/>
      </c>
      <c r="R2676" s="27">
        <f>IF(H2676=1,E2676,"")</f>
        <v/>
      </c>
      <c r="S2676" s="27">
        <f>IF(AND(H2676=1,J2676&lt;&gt;""),E2676-J2676,"")</f>
        <v/>
      </c>
      <c r="T2676">
        <f>IF(G2676="","",MONTH(G2676))</f>
        <v/>
      </c>
    </row>
    <row r="2677">
      <c r="A2677" s="24" t="n">
        <v>2020</v>
      </c>
      <c r="B2677" s="24" t="n">
        <v>4</v>
      </c>
      <c r="C2677" s="24" t="n">
        <v>21</v>
      </c>
      <c r="D2677" s="24" t="n">
        <v>12</v>
      </c>
      <c r="E2677" s="24" t="n">
        <v>14.71</v>
      </c>
      <c r="F2677" s="25">
        <f>IF($E2677="","",DATE(IF($A2677="",nominal_year,$A2677),$B2677,$C2677)+($D2677-IF(LEFT(hour_conv,1)="1",1,0))/24)</f>
        <v/>
      </c>
      <c r="G2677" s="26">
        <f>IF(F2677="","",INT(F2677))</f>
        <v/>
      </c>
      <c r="H2677">
        <f>IF(G2677="","",IF(AND(MONTH(G2677)*100+DAY(G2677)&gt;=season_lo,MONTH(G2677)*100+DAY(G2677)&lt;=season_hi),1,0))</f>
        <v/>
      </c>
      <c r="I2677">
        <f>IF(G2677="","",G2677-first_day+1)</f>
        <v/>
      </c>
      <c r="J2677" s="27">
        <f>IF(I2677="","",INDEX(Daily!$J$2:$J$421,I2677))</f>
        <v/>
      </c>
      <c r="K2677" s="27">
        <f>IF(J2677="","",J2677+cat_offset)</f>
        <v/>
      </c>
      <c r="L2677" s="27">
        <f>IF(J2677="","",MAX(0,E2677-J2677)^2)</f>
        <v/>
      </c>
      <c r="M2677" s="27">
        <f>IF(J2677="","",MAX(0,E2677-(J2677+twcdh_off))^2)</f>
        <v/>
      </c>
      <c r="N2677" s="27">
        <f>IF(E2677="","",MAX(0,E2677-swcdh_thr)^2)</f>
        <v/>
      </c>
      <c r="O2677">
        <f>IF(K2677="","",ROUND(E2677-K2677,0))</f>
        <v/>
      </c>
      <c r="P2677">
        <f>IF(O2677="","",IF(O2677&gt;=1,O2677,0))</f>
        <v/>
      </c>
      <c r="Q2677" s="27">
        <f>IF(E2677="","",MAX(0,E2677-22))</f>
        <v/>
      </c>
      <c r="R2677" s="27">
        <f>IF(H2677=1,E2677,"")</f>
        <v/>
      </c>
      <c r="S2677" s="27">
        <f>IF(AND(H2677=1,J2677&lt;&gt;""),E2677-J2677,"")</f>
        <v/>
      </c>
      <c r="T2677">
        <f>IF(G2677="","",MONTH(G2677))</f>
        <v/>
      </c>
    </row>
    <row r="2678">
      <c r="A2678" s="24" t="n">
        <v>2020</v>
      </c>
      <c r="B2678" s="24" t="n">
        <v>4</v>
      </c>
      <c r="C2678" s="24" t="n">
        <v>21</v>
      </c>
      <c r="D2678" s="24" t="n">
        <v>13</v>
      </c>
      <c r="E2678" s="24" t="n">
        <v>16.1</v>
      </c>
      <c r="F2678" s="25">
        <f>IF($E2678="","",DATE(IF($A2678="",nominal_year,$A2678),$B2678,$C2678)+($D2678-IF(LEFT(hour_conv,1)="1",1,0))/24)</f>
        <v/>
      </c>
      <c r="G2678" s="26">
        <f>IF(F2678="","",INT(F2678))</f>
        <v/>
      </c>
      <c r="H2678">
        <f>IF(G2678="","",IF(AND(MONTH(G2678)*100+DAY(G2678)&gt;=season_lo,MONTH(G2678)*100+DAY(G2678)&lt;=season_hi),1,0))</f>
        <v/>
      </c>
      <c r="I2678">
        <f>IF(G2678="","",G2678-first_day+1)</f>
        <v/>
      </c>
      <c r="J2678" s="27">
        <f>IF(I2678="","",INDEX(Daily!$J$2:$J$421,I2678))</f>
        <v/>
      </c>
      <c r="K2678" s="27">
        <f>IF(J2678="","",J2678+cat_offset)</f>
        <v/>
      </c>
      <c r="L2678" s="27">
        <f>IF(J2678="","",MAX(0,E2678-J2678)^2)</f>
        <v/>
      </c>
      <c r="M2678" s="27">
        <f>IF(J2678="","",MAX(0,E2678-(J2678+twcdh_off))^2)</f>
        <v/>
      </c>
      <c r="N2678" s="27">
        <f>IF(E2678="","",MAX(0,E2678-swcdh_thr)^2)</f>
        <v/>
      </c>
      <c r="O2678">
        <f>IF(K2678="","",ROUND(E2678-K2678,0))</f>
        <v/>
      </c>
      <c r="P2678">
        <f>IF(O2678="","",IF(O2678&gt;=1,O2678,0))</f>
        <v/>
      </c>
      <c r="Q2678" s="27">
        <f>IF(E2678="","",MAX(0,E2678-22))</f>
        <v/>
      </c>
      <c r="R2678" s="27">
        <f>IF(H2678=1,E2678,"")</f>
        <v/>
      </c>
      <c r="S2678" s="27">
        <f>IF(AND(H2678=1,J2678&lt;&gt;""),E2678-J2678,"")</f>
        <v/>
      </c>
      <c r="T2678">
        <f>IF(G2678="","",MONTH(G2678))</f>
        <v/>
      </c>
    </row>
    <row r="2679">
      <c r="A2679" s="24" t="n">
        <v>2020</v>
      </c>
      <c r="B2679" s="24" t="n">
        <v>4</v>
      </c>
      <c r="C2679" s="24" t="n">
        <v>21</v>
      </c>
      <c r="D2679" s="24" t="n">
        <v>14</v>
      </c>
      <c r="E2679" s="24" t="n">
        <v>16.5</v>
      </c>
      <c r="F2679" s="25">
        <f>IF($E2679="","",DATE(IF($A2679="",nominal_year,$A2679),$B2679,$C2679)+($D2679-IF(LEFT(hour_conv,1)="1",1,0))/24)</f>
        <v/>
      </c>
      <c r="G2679" s="26">
        <f>IF(F2679="","",INT(F2679))</f>
        <v/>
      </c>
      <c r="H2679">
        <f>IF(G2679="","",IF(AND(MONTH(G2679)*100+DAY(G2679)&gt;=season_lo,MONTH(G2679)*100+DAY(G2679)&lt;=season_hi),1,0))</f>
        <v/>
      </c>
      <c r="I2679">
        <f>IF(G2679="","",G2679-first_day+1)</f>
        <v/>
      </c>
      <c r="J2679" s="27">
        <f>IF(I2679="","",INDEX(Daily!$J$2:$J$421,I2679))</f>
        <v/>
      </c>
      <c r="K2679" s="27">
        <f>IF(J2679="","",J2679+cat_offset)</f>
        <v/>
      </c>
      <c r="L2679" s="27">
        <f>IF(J2679="","",MAX(0,E2679-J2679)^2)</f>
        <v/>
      </c>
      <c r="M2679" s="27">
        <f>IF(J2679="","",MAX(0,E2679-(J2679+twcdh_off))^2)</f>
        <v/>
      </c>
      <c r="N2679" s="27">
        <f>IF(E2679="","",MAX(0,E2679-swcdh_thr)^2)</f>
        <v/>
      </c>
      <c r="O2679">
        <f>IF(K2679="","",ROUND(E2679-K2679,0))</f>
        <v/>
      </c>
      <c r="P2679">
        <f>IF(O2679="","",IF(O2679&gt;=1,O2679,0))</f>
        <v/>
      </c>
      <c r="Q2679" s="27">
        <f>IF(E2679="","",MAX(0,E2679-22))</f>
        <v/>
      </c>
      <c r="R2679" s="27">
        <f>IF(H2679=1,E2679,"")</f>
        <v/>
      </c>
      <c r="S2679" s="27">
        <f>IF(AND(H2679=1,J2679&lt;&gt;""),E2679-J2679,"")</f>
        <v/>
      </c>
      <c r="T2679">
        <f>IF(G2679="","",MONTH(G2679))</f>
        <v/>
      </c>
    </row>
    <row r="2680">
      <c r="A2680" s="24" t="n">
        <v>2020</v>
      </c>
      <c r="B2680" s="24" t="n">
        <v>4</v>
      </c>
      <c r="C2680" s="24" t="n">
        <v>21</v>
      </c>
      <c r="D2680" s="24" t="n">
        <v>15</v>
      </c>
      <c r="E2680" s="24" t="n">
        <v>17.09</v>
      </c>
      <c r="F2680" s="25">
        <f>IF($E2680="","",DATE(IF($A2680="",nominal_year,$A2680),$B2680,$C2680)+($D2680-IF(LEFT(hour_conv,1)="1",1,0))/24)</f>
        <v/>
      </c>
      <c r="G2680" s="26">
        <f>IF(F2680="","",INT(F2680))</f>
        <v/>
      </c>
      <c r="H2680">
        <f>IF(G2680="","",IF(AND(MONTH(G2680)*100+DAY(G2680)&gt;=season_lo,MONTH(G2680)*100+DAY(G2680)&lt;=season_hi),1,0))</f>
        <v/>
      </c>
      <c r="I2680">
        <f>IF(G2680="","",G2680-first_day+1)</f>
        <v/>
      </c>
      <c r="J2680" s="27">
        <f>IF(I2680="","",INDEX(Daily!$J$2:$J$421,I2680))</f>
        <v/>
      </c>
      <c r="K2680" s="27">
        <f>IF(J2680="","",J2680+cat_offset)</f>
        <v/>
      </c>
      <c r="L2680" s="27">
        <f>IF(J2680="","",MAX(0,E2680-J2680)^2)</f>
        <v/>
      </c>
      <c r="M2680" s="27">
        <f>IF(J2680="","",MAX(0,E2680-(J2680+twcdh_off))^2)</f>
        <v/>
      </c>
      <c r="N2680" s="27">
        <f>IF(E2680="","",MAX(0,E2680-swcdh_thr)^2)</f>
        <v/>
      </c>
      <c r="O2680">
        <f>IF(K2680="","",ROUND(E2680-K2680,0))</f>
        <v/>
      </c>
      <c r="P2680">
        <f>IF(O2680="","",IF(O2680&gt;=1,O2680,0))</f>
        <v/>
      </c>
      <c r="Q2680" s="27">
        <f>IF(E2680="","",MAX(0,E2680-22))</f>
        <v/>
      </c>
      <c r="R2680" s="27">
        <f>IF(H2680=1,E2680,"")</f>
        <v/>
      </c>
      <c r="S2680" s="27">
        <f>IF(AND(H2680=1,J2680&lt;&gt;""),E2680-J2680,"")</f>
        <v/>
      </c>
      <c r="T2680">
        <f>IF(G2680="","",MONTH(G2680))</f>
        <v/>
      </c>
    </row>
    <row r="2681">
      <c r="A2681" s="24" t="n">
        <v>2020</v>
      </c>
      <c r="B2681" s="24" t="n">
        <v>4</v>
      </c>
      <c r="C2681" s="24" t="n">
        <v>21</v>
      </c>
      <c r="D2681" s="24" t="n">
        <v>16</v>
      </c>
      <c r="E2681" s="24" t="n">
        <v>17.03</v>
      </c>
      <c r="F2681" s="25">
        <f>IF($E2681="","",DATE(IF($A2681="",nominal_year,$A2681),$B2681,$C2681)+($D2681-IF(LEFT(hour_conv,1)="1",1,0))/24)</f>
        <v/>
      </c>
      <c r="G2681" s="26">
        <f>IF(F2681="","",INT(F2681))</f>
        <v/>
      </c>
      <c r="H2681">
        <f>IF(G2681="","",IF(AND(MONTH(G2681)*100+DAY(G2681)&gt;=season_lo,MONTH(G2681)*100+DAY(G2681)&lt;=season_hi),1,0))</f>
        <v/>
      </c>
      <c r="I2681">
        <f>IF(G2681="","",G2681-first_day+1)</f>
        <v/>
      </c>
      <c r="J2681" s="27">
        <f>IF(I2681="","",INDEX(Daily!$J$2:$J$421,I2681))</f>
        <v/>
      </c>
      <c r="K2681" s="27">
        <f>IF(J2681="","",J2681+cat_offset)</f>
        <v/>
      </c>
      <c r="L2681" s="27">
        <f>IF(J2681="","",MAX(0,E2681-J2681)^2)</f>
        <v/>
      </c>
      <c r="M2681" s="27">
        <f>IF(J2681="","",MAX(0,E2681-(J2681+twcdh_off))^2)</f>
        <v/>
      </c>
      <c r="N2681" s="27">
        <f>IF(E2681="","",MAX(0,E2681-swcdh_thr)^2)</f>
        <v/>
      </c>
      <c r="O2681">
        <f>IF(K2681="","",ROUND(E2681-K2681,0))</f>
        <v/>
      </c>
      <c r="P2681">
        <f>IF(O2681="","",IF(O2681&gt;=1,O2681,0))</f>
        <v/>
      </c>
      <c r="Q2681" s="27">
        <f>IF(E2681="","",MAX(0,E2681-22))</f>
        <v/>
      </c>
      <c r="R2681" s="27">
        <f>IF(H2681=1,E2681,"")</f>
        <v/>
      </c>
      <c r="S2681" s="27">
        <f>IF(AND(H2681=1,J2681&lt;&gt;""),E2681-J2681,"")</f>
        <v/>
      </c>
      <c r="T2681">
        <f>IF(G2681="","",MONTH(G2681))</f>
        <v/>
      </c>
    </row>
    <row r="2682">
      <c r="A2682" s="24" t="n">
        <v>2020</v>
      </c>
      <c r="B2682" s="24" t="n">
        <v>4</v>
      </c>
      <c r="C2682" s="24" t="n">
        <v>21</v>
      </c>
      <c r="D2682" s="24" t="n">
        <v>17</v>
      </c>
      <c r="E2682" s="24" t="n">
        <v>17.14</v>
      </c>
      <c r="F2682" s="25">
        <f>IF($E2682="","",DATE(IF($A2682="",nominal_year,$A2682),$B2682,$C2682)+($D2682-IF(LEFT(hour_conv,1)="1",1,0))/24)</f>
        <v/>
      </c>
      <c r="G2682" s="26">
        <f>IF(F2682="","",INT(F2682))</f>
        <v/>
      </c>
      <c r="H2682">
        <f>IF(G2682="","",IF(AND(MONTH(G2682)*100+DAY(G2682)&gt;=season_lo,MONTH(G2682)*100+DAY(G2682)&lt;=season_hi),1,0))</f>
        <v/>
      </c>
      <c r="I2682">
        <f>IF(G2682="","",G2682-first_day+1)</f>
        <v/>
      </c>
      <c r="J2682" s="27">
        <f>IF(I2682="","",INDEX(Daily!$J$2:$J$421,I2682))</f>
        <v/>
      </c>
      <c r="K2682" s="27">
        <f>IF(J2682="","",J2682+cat_offset)</f>
        <v/>
      </c>
      <c r="L2682" s="27">
        <f>IF(J2682="","",MAX(0,E2682-J2682)^2)</f>
        <v/>
      </c>
      <c r="M2682" s="27">
        <f>IF(J2682="","",MAX(0,E2682-(J2682+twcdh_off))^2)</f>
        <v/>
      </c>
      <c r="N2682" s="27">
        <f>IF(E2682="","",MAX(0,E2682-swcdh_thr)^2)</f>
        <v/>
      </c>
      <c r="O2682">
        <f>IF(K2682="","",ROUND(E2682-K2682,0))</f>
        <v/>
      </c>
      <c r="P2682">
        <f>IF(O2682="","",IF(O2682&gt;=1,O2682,0))</f>
        <v/>
      </c>
      <c r="Q2682" s="27">
        <f>IF(E2682="","",MAX(0,E2682-22))</f>
        <v/>
      </c>
      <c r="R2682" s="27">
        <f>IF(H2682=1,E2682,"")</f>
        <v/>
      </c>
      <c r="S2682" s="27">
        <f>IF(AND(H2682=1,J2682&lt;&gt;""),E2682-J2682,"")</f>
        <v/>
      </c>
      <c r="T2682">
        <f>IF(G2682="","",MONTH(G2682))</f>
        <v/>
      </c>
    </row>
    <row r="2683">
      <c r="A2683" s="24" t="n">
        <v>2020</v>
      </c>
      <c r="B2683" s="24" t="n">
        <v>4</v>
      </c>
      <c r="C2683" s="24" t="n">
        <v>21</v>
      </c>
      <c r="D2683" s="24" t="n">
        <v>18</v>
      </c>
      <c r="E2683" s="24" t="n">
        <v>16.94</v>
      </c>
      <c r="F2683" s="25">
        <f>IF($E2683="","",DATE(IF($A2683="",nominal_year,$A2683),$B2683,$C2683)+($D2683-IF(LEFT(hour_conv,1)="1",1,0))/24)</f>
        <v/>
      </c>
      <c r="G2683" s="26">
        <f>IF(F2683="","",INT(F2683))</f>
        <v/>
      </c>
      <c r="H2683">
        <f>IF(G2683="","",IF(AND(MONTH(G2683)*100+DAY(G2683)&gt;=season_lo,MONTH(G2683)*100+DAY(G2683)&lt;=season_hi),1,0))</f>
        <v/>
      </c>
      <c r="I2683">
        <f>IF(G2683="","",G2683-first_day+1)</f>
        <v/>
      </c>
      <c r="J2683" s="27">
        <f>IF(I2683="","",INDEX(Daily!$J$2:$J$421,I2683))</f>
        <v/>
      </c>
      <c r="K2683" s="27">
        <f>IF(J2683="","",J2683+cat_offset)</f>
        <v/>
      </c>
      <c r="L2683" s="27">
        <f>IF(J2683="","",MAX(0,E2683-J2683)^2)</f>
        <v/>
      </c>
      <c r="M2683" s="27">
        <f>IF(J2683="","",MAX(0,E2683-(J2683+twcdh_off))^2)</f>
        <v/>
      </c>
      <c r="N2683" s="27">
        <f>IF(E2683="","",MAX(0,E2683-swcdh_thr)^2)</f>
        <v/>
      </c>
      <c r="O2683">
        <f>IF(K2683="","",ROUND(E2683-K2683,0))</f>
        <v/>
      </c>
      <c r="P2683">
        <f>IF(O2683="","",IF(O2683&gt;=1,O2683,0))</f>
        <v/>
      </c>
      <c r="Q2683" s="27">
        <f>IF(E2683="","",MAX(0,E2683-22))</f>
        <v/>
      </c>
      <c r="R2683" s="27">
        <f>IF(H2683=1,E2683,"")</f>
        <v/>
      </c>
      <c r="S2683" s="27">
        <f>IF(AND(H2683=1,J2683&lt;&gt;""),E2683-J2683,"")</f>
        <v/>
      </c>
      <c r="T2683">
        <f>IF(G2683="","",MONTH(G2683))</f>
        <v/>
      </c>
    </row>
    <row r="2684">
      <c r="A2684" s="24" t="n">
        <v>2020</v>
      </c>
      <c r="B2684" s="24" t="n">
        <v>4</v>
      </c>
      <c r="C2684" s="24" t="n">
        <v>21</v>
      </c>
      <c r="D2684" s="24" t="n">
        <v>19</v>
      </c>
      <c r="E2684" s="24" t="n">
        <v>16.4</v>
      </c>
      <c r="F2684" s="25">
        <f>IF($E2684="","",DATE(IF($A2684="",nominal_year,$A2684),$B2684,$C2684)+($D2684-IF(LEFT(hour_conv,1)="1",1,0))/24)</f>
        <v/>
      </c>
      <c r="G2684" s="26">
        <f>IF(F2684="","",INT(F2684))</f>
        <v/>
      </c>
      <c r="H2684">
        <f>IF(G2684="","",IF(AND(MONTH(G2684)*100+DAY(G2684)&gt;=season_lo,MONTH(G2684)*100+DAY(G2684)&lt;=season_hi),1,0))</f>
        <v/>
      </c>
      <c r="I2684">
        <f>IF(G2684="","",G2684-first_day+1)</f>
        <v/>
      </c>
      <c r="J2684" s="27">
        <f>IF(I2684="","",INDEX(Daily!$J$2:$J$421,I2684))</f>
        <v/>
      </c>
      <c r="K2684" s="27">
        <f>IF(J2684="","",J2684+cat_offset)</f>
        <v/>
      </c>
      <c r="L2684" s="27">
        <f>IF(J2684="","",MAX(0,E2684-J2684)^2)</f>
        <v/>
      </c>
      <c r="M2684" s="27">
        <f>IF(J2684="","",MAX(0,E2684-(J2684+twcdh_off))^2)</f>
        <v/>
      </c>
      <c r="N2684" s="27">
        <f>IF(E2684="","",MAX(0,E2684-swcdh_thr)^2)</f>
        <v/>
      </c>
      <c r="O2684">
        <f>IF(K2684="","",ROUND(E2684-K2684,0))</f>
        <v/>
      </c>
      <c r="P2684">
        <f>IF(O2684="","",IF(O2684&gt;=1,O2684,0))</f>
        <v/>
      </c>
      <c r="Q2684" s="27">
        <f>IF(E2684="","",MAX(0,E2684-22))</f>
        <v/>
      </c>
      <c r="R2684" s="27">
        <f>IF(H2684=1,E2684,"")</f>
        <v/>
      </c>
      <c r="S2684" s="27">
        <f>IF(AND(H2684=1,J2684&lt;&gt;""),E2684-J2684,"")</f>
        <v/>
      </c>
      <c r="T2684">
        <f>IF(G2684="","",MONTH(G2684))</f>
        <v/>
      </c>
    </row>
    <row r="2685">
      <c r="A2685" s="24" t="n">
        <v>2020</v>
      </c>
      <c r="B2685" s="24" t="n">
        <v>4</v>
      </c>
      <c r="C2685" s="24" t="n">
        <v>21</v>
      </c>
      <c r="D2685" s="24" t="n">
        <v>20</v>
      </c>
      <c r="E2685" s="24" t="n">
        <v>15.01</v>
      </c>
      <c r="F2685" s="25">
        <f>IF($E2685="","",DATE(IF($A2685="",nominal_year,$A2685),$B2685,$C2685)+($D2685-IF(LEFT(hour_conv,1)="1",1,0))/24)</f>
        <v/>
      </c>
      <c r="G2685" s="26">
        <f>IF(F2685="","",INT(F2685))</f>
        <v/>
      </c>
      <c r="H2685">
        <f>IF(G2685="","",IF(AND(MONTH(G2685)*100+DAY(G2685)&gt;=season_lo,MONTH(G2685)*100+DAY(G2685)&lt;=season_hi),1,0))</f>
        <v/>
      </c>
      <c r="I2685">
        <f>IF(G2685="","",G2685-first_day+1)</f>
        <v/>
      </c>
      <c r="J2685" s="27">
        <f>IF(I2685="","",INDEX(Daily!$J$2:$J$421,I2685))</f>
        <v/>
      </c>
      <c r="K2685" s="27">
        <f>IF(J2685="","",J2685+cat_offset)</f>
        <v/>
      </c>
      <c r="L2685" s="27">
        <f>IF(J2685="","",MAX(0,E2685-J2685)^2)</f>
        <v/>
      </c>
      <c r="M2685" s="27">
        <f>IF(J2685="","",MAX(0,E2685-(J2685+twcdh_off))^2)</f>
        <v/>
      </c>
      <c r="N2685" s="27">
        <f>IF(E2685="","",MAX(0,E2685-swcdh_thr)^2)</f>
        <v/>
      </c>
      <c r="O2685">
        <f>IF(K2685="","",ROUND(E2685-K2685,0))</f>
        <v/>
      </c>
      <c r="P2685">
        <f>IF(O2685="","",IF(O2685&gt;=1,O2685,0))</f>
        <v/>
      </c>
      <c r="Q2685" s="27">
        <f>IF(E2685="","",MAX(0,E2685-22))</f>
        <v/>
      </c>
      <c r="R2685" s="27">
        <f>IF(H2685=1,E2685,"")</f>
        <v/>
      </c>
      <c r="S2685" s="27">
        <f>IF(AND(H2685=1,J2685&lt;&gt;""),E2685-J2685,"")</f>
        <v/>
      </c>
      <c r="T2685">
        <f>IF(G2685="","",MONTH(G2685))</f>
        <v/>
      </c>
    </row>
    <row r="2686">
      <c r="A2686" s="24" t="n">
        <v>2020</v>
      </c>
      <c r="B2686" s="24" t="n">
        <v>4</v>
      </c>
      <c r="C2686" s="24" t="n">
        <v>21</v>
      </c>
      <c r="D2686" s="24" t="n">
        <v>21</v>
      </c>
      <c r="E2686" s="24" t="n">
        <v>14.67</v>
      </c>
      <c r="F2686" s="25">
        <f>IF($E2686="","",DATE(IF($A2686="",nominal_year,$A2686),$B2686,$C2686)+($D2686-IF(LEFT(hour_conv,1)="1",1,0))/24)</f>
        <v/>
      </c>
      <c r="G2686" s="26">
        <f>IF(F2686="","",INT(F2686))</f>
        <v/>
      </c>
      <c r="H2686">
        <f>IF(G2686="","",IF(AND(MONTH(G2686)*100+DAY(G2686)&gt;=season_lo,MONTH(G2686)*100+DAY(G2686)&lt;=season_hi),1,0))</f>
        <v/>
      </c>
      <c r="I2686">
        <f>IF(G2686="","",G2686-first_day+1)</f>
        <v/>
      </c>
      <c r="J2686" s="27">
        <f>IF(I2686="","",INDEX(Daily!$J$2:$J$421,I2686))</f>
        <v/>
      </c>
      <c r="K2686" s="27">
        <f>IF(J2686="","",J2686+cat_offset)</f>
        <v/>
      </c>
      <c r="L2686" s="27">
        <f>IF(J2686="","",MAX(0,E2686-J2686)^2)</f>
        <v/>
      </c>
      <c r="M2686" s="27">
        <f>IF(J2686="","",MAX(0,E2686-(J2686+twcdh_off))^2)</f>
        <v/>
      </c>
      <c r="N2686" s="27">
        <f>IF(E2686="","",MAX(0,E2686-swcdh_thr)^2)</f>
        <v/>
      </c>
      <c r="O2686">
        <f>IF(K2686="","",ROUND(E2686-K2686,0))</f>
        <v/>
      </c>
      <c r="P2686">
        <f>IF(O2686="","",IF(O2686&gt;=1,O2686,0))</f>
        <v/>
      </c>
      <c r="Q2686" s="27">
        <f>IF(E2686="","",MAX(0,E2686-22))</f>
        <v/>
      </c>
      <c r="R2686" s="27">
        <f>IF(H2686=1,E2686,"")</f>
        <v/>
      </c>
      <c r="S2686" s="27">
        <f>IF(AND(H2686=1,J2686&lt;&gt;""),E2686-J2686,"")</f>
        <v/>
      </c>
      <c r="T2686">
        <f>IF(G2686="","",MONTH(G2686))</f>
        <v/>
      </c>
    </row>
    <row r="2687">
      <c r="A2687" s="24" t="n">
        <v>2020</v>
      </c>
      <c r="B2687" s="24" t="n">
        <v>4</v>
      </c>
      <c r="C2687" s="24" t="n">
        <v>21</v>
      </c>
      <c r="D2687" s="24" t="n">
        <v>22</v>
      </c>
      <c r="E2687" s="24" t="n">
        <v>12.56</v>
      </c>
      <c r="F2687" s="25">
        <f>IF($E2687="","",DATE(IF($A2687="",nominal_year,$A2687),$B2687,$C2687)+($D2687-IF(LEFT(hour_conv,1)="1",1,0))/24)</f>
        <v/>
      </c>
      <c r="G2687" s="26">
        <f>IF(F2687="","",INT(F2687))</f>
        <v/>
      </c>
      <c r="H2687">
        <f>IF(G2687="","",IF(AND(MONTH(G2687)*100+DAY(G2687)&gt;=season_lo,MONTH(G2687)*100+DAY(G2687)&lt;=season_hi),1,0))</f>
        <v/>
      </c>
      <c r="I2687">
        <f>IF(G2687="","",G2687-first_day+1)</f>
        <v/>
      </c>
      <c r="J2687" s="27">
        <f>IF(I2687="","",INDEX(Daily!$J$2:$J$421,I2687))</f>
        <v/>
      </c>
      <c r="K2687" s="27">
        <f>IF(J2687="","",J2687+cat_offset)</f>
        <v/>
      </c>
      <c r="L2687" s="27">
        <f>IF(J2687="","",MAX(0,E2687-J2687)^2)</f>
        <v/>
      </c>
      <c r="M2687" s="27">
        <f>IF(J2687="","",MAX(0,E2687-(J2687+twcdh_off))^2)</f>
        <v/>
      </c>
      <c r="N2687" s="27">
        <f>IF(E2687="","",MAX(0,E2687-swcdh_thr)^2)</f>
        <v/>
      </c>
      <c r="O2687">
        <f>IF(K2687="","",ROUND(E2687-K2687,0))</f>
        <v/>
      </c>
      <c r="P2687">
        <f>IF(O2687="","",IF(O2687&gt;=1,O2687,0))</f>
        <v/>
      </c>
      <c r="Q2687" s="27">
        <f>IF(E2687="","",MAX(0,E2687-22))</f>
        <v/>
      </c>
      <c r="R2687" s="27">
        <f>IF(H2687=1,E2687,"")</f>
        <v/>
      </c>
      <c r="S2687" s="27">
        <f>IF(AND(H2687=1,J2687&lt;&gt;""),E2687-J2687,"")</f>
        <v/>
      </c>
      <c r="T2687">
        <f>IF(G2687="","",MONTH(G2687))</f>
        <v/>
      </c>
    </row>
    <row r="2688">
      <c r="A2688" s="24" t="n">
        <v>2020</v>
      </c>
      <c r="B2688" s="24" t="n">
        <v>4</v>
      </c>
      <c r="C2688" s="24" t="n">
        <v>21</v>
      </c>
      <c r="D2688" s="24" t="n">
        <v>23</v>
      </c>
      <c r="E2688" s="24" t="n">
        <v>12.61</v>
      </c>
      <c r="F2688" s="25">
        <f>IF($E2688="","",DATE(IF($A2688="",nominal_year,$A2688),$B2688,$C2688)+($D2688-IF(LEFT(hour_conv,1)="1",1,0))/24)</f>
        <v/>
      </c>
      <c r="G2688" s="26">
        <f>IF(F2688="","",INT(F2688))</f>
        <v/>
      </c>
      <c r="H2688">
        <f>IF(G2688="","",IF(AND(MONTH(G2688)*100+DAY(G2688)&gt;=season_lo,MONTH(G2688)*100+DAY(G2688)&lt;=season_hi),1,0))</f>
        <v/>
      </c>
      <c r="I2688">
        <f>IF(G2688="","",G2688-first_day+1)</f>
        <v/>
      </c>
      <c r="J2688" s="27">
        <f>IF(I2688="","",INDEX(Daily!$J$2:$J$421,I2688))</f>
        <v/>
      </c>
      <c r="K2688" s="27">
        <f>IF(J2688="","",J2688+cat_offset)</f>
        <v/>
      </c>
      <c r="L2688" s="27">
        <f>IF(J2688="","",MAX(0,E2688-J2688)^2)</f>
        <v/>
      </c>
      <c r="M2688" s="27">
        <f>IF(J2688="","",MAX(0,E2688-(J2688+twcdh_off))^2)</f>
        <v/>
      </c>
      <c r="N2688" s="27">
        <f>IF(E2688="","",MAX(0,E2688-swcdh_thr)^2)</f>
        <v/>
      </c>
      <c r="O2688">
        <f>IF(K2688="","",ROUND(E2688-K2688,0))</f>
        <v/>
      </c>
      <c r="P2688">
        <f>IF(O2688="","",IF(O2688&gt;=1,O2688,0))</f>
        <v/>
      </c>
      <c r="Q2688" s="27">
        <f>IF(E2688="","",MAX(0,E2688-22))</f>
        <v/>
      </c>
      <c r="R2688" s="27">
        <f>IF(H2688=1,E2688,"")</f>
        <v/>
      </c>
      <c r="S2688" s="27">
        <f>IF(AND(H2688=1,J2688&lt;&gt;""),E2688-J2688,"")</f>
        <v/>
      </c>
      <c r="T2688">
        <f>IF(G2688="","",MONTH(G2688))</f>
        <v/>
      </c>
    </row>
    <row r="2689">
      <c r="A2689" s="24" t="n">
        <v>2020</v>
      </c>
      <c r="B2689" s="24" t="n">
        <v>4</v>
      </c>
      <c r="C2689" s="24" t="n">
        <v>21</v>
      </c>
      <c r="D2689" s="24" t="n">
        <v>24</v>
      </c>
      <c r="E2689" s="24" t="n">
        <v>10.57</v>
      </c>
      <c r="F2689" s="25">
        <f>IF($E2689="","",DATE(IF($A2689="",nominal_year,$A2689),$B2689,$C2689)+($D2689-IF(LEFT(hour_conv,1)="1",1,0))/24)</f>
        <v/>
      </c>
      <c r="G2689" s="26">
        <f>IF(F2689="","",INT(F2689))</f>
        <v/>
      </c>
      <c r="H2689">
        <f>IF(G2689="","",IF(AND(MONTH(G2689)*100+DAY(G2689)&gt;=season_lo,MONTH(G2689)*100+DAY(G2689)&lt;=season_hi),1,0))</f>
        <v/>
      </c>
      <c r="I2689">
        <f>IF(G2689="","",G2689-first_day+1)</f>
        <v/>
      </c>
      <c r="J2689" s="27">
        <f>IF(I2689="","",INDEX(Daily!$J$2:$J$421,I2689))</f>
        <v/>
      </c>
      <c r="K2689" s="27">
        <f>IF(J2689="","",J2689+cat_offset)</f>
        <v/>
      </c>
      <c r="L2689" s="27">
        <f>IF(J2689="","",MAX(0,E2689-J2689)^2)</f>
        <v/>
      </c>
      <c r="M2689" s="27">
        <f>IF(J2689="","",MAX(0,E2689-(J2689+twcdh_off))^2)</f>
        <v/>
      </c>
      <c r="N2689" s="27">
        <f>IF(E2689="","",MAX(0,E2689-swcdh_thr)^2)</f>
        <v/>
      </c>
      <c r="O2689">
        <f>IF(K2689="","",ROUND(E2689-K2689,0))</f>
        <v/>
      </c>
      <c r="P2689">
        <f>IF(O2689="","",IF(O2689&gt;=1,O2689,0))</f>
        <v/>
      </c>
      <c r="Q2689" s="27">
        <f>IF(E2689="","",MAX(0,E2689-22))</f>
        <v/>
      </c>
      <c r="R2689" s="27">
        <f>IF(H2689=1,E2689,"")</f>
        <v/>
      </c>
      <c r="S2689" s="27">
        <f>IF(AND(H2689=1,J2689&lt;&gt;""),E2689-J2689,"")</f>
        <v/>
      </c>
      <c r="T2689">
        <f>IF(G2689="","",MONTH(G2689))</f>
        <v/>
      </c>
    </row>
    <row r="2690">
      <c r="A2690" s="24" t="n">
        <v>2020</v>
      </c>
      <c r="B2690" s="24" t="n">
        <v>4</v>
      </c>
      <c r="C2690" s="24" t="n">
        <v>22</v>
      </c>
      <c r="D2690" s="24" t="n">
        <v>1</v>
      </c>
      <c r="E2690" s="24" t="n">
        <v>9.43</v>
      </c>
      <c r="F2690" s="25">
        <f>IF($E2690="","",DATE(IF($A2690="",nominal_year,$A2690),$B2690,$C2690)+($D2690-IF(LEFT(hour_conv,1)="1",1,0))/24)</f>
        <v/>
      </c>
      <c r="G2690" s="26">
        <f>IF(F2690="","",INT(F2690))</f>
        <v/>
      </c>
      <c r="H2690">
        <f>IF(G2690="","",IF(AND(MONTH(G2690)*100+DAY(G2690)&gt;=season_lo,MONTH(G2690)*100+DAY(G2690)&lt;=season_hi),1,0))</f>
        <v/>
      </c>
      <c r="I2690">
        <f>IF(G2690="","",G2690-first_day+1)</f>
        <v/>
      </c>
      <c r="J2690" s="27">
        <f>IF(I2690="","",INDEX(Daily!$J$2:$J$421,I2690))</f>
        <v/>
      </c>
      <c r="K2690" s="27">
        <f>IF(J2690="","",J2690+cat_offset)</f>
        <v/>
      </c>
      <c r="L2690" s="27">
        <f>IF(J2690="","",MAX(0,E2690-J2690)^2)</f>
        <v/>
      </c>
      <c r="M2690" s="27">
        <f>IF(J2690="","",MAX(0,E2690-(J2690+twcdh_off))^2)</f>
        <v/>
      </c>
      <c r="N2690" s="27">
        <f>IF(E2690="","",MAX(0,E2690-swcdh_thr)^2)</f>
        <v/>
      </c>
      <c r="O2690">
        <f>IF(K2690="","",ROUND(E2690-K2690,0))</f>
        <v/>
      </c>
      <c r="P2690">
        <f>IF(O2690="","",IF(O2690&gt;=1,O2690,0))</f>
        <v/>
      </c>
      <c r="Q2690" s="27">
        <f>IF(E2690="","",MAX(0,E2690-22))</f>
        <v/>
      </c>
      <c r="R2690" s="27">
        <f>IF(H2690=1,E2690,"")</f>
        <v/>
      </c>
      <c r="S2690" s="27">
        <f>IF(AND(H2690=1,J2690&lt;&gt;""),E2690-J2690,"")</f>
        <v/>
      </c>
      <c r="T2690">
        <f>IF(G2690="","",MONTH(G2690))</f>
        <v/>
      </c>
    </row>
    <row r="2691">
      <c r="A2691" s="24" t="n">
        <v>2020</v>
      </c>
      <c r="B2691" s="24" t="n">
        <v>4</v>
      </c>
      <c r="C2691" s="24" t="n">
        <v>22</v>
      </c>
      <c r="D2691" s="24" t="n">
        <v>2</v>
      </c>
      <c r="E2691" s="24" t="n">
        <v>8.27</v>
      </c>
      <c r="F2691" s="25">
        <f>IF($E2691="","",DATE(IF($A2691="",nominal_year,$A2691),$B2691,$C2691)+($D2691-IF(LEFT(hour_conv,1)="1",1,0))/24)</f>
        <v/>
      </c>
      <c r="G2691" s="26">
        <f>IF(F2691="","",INT(F2691))</f>
        <v/>
      </c>
      <c r="H2691">
        <f>IF(G2691="","",IF(AND(MONTH(G2691)*100+DAY(G2691)&gt;=season_lo,MONTH(G2691)*100+DAY(G2691)&lt;=season_hi),1,0))</f>
        <v/>
      </c>
      <c r="I2691">
        <f>IF(G2691="","",G2691-first_day+1)</f>
        <v/>
      </c>
      <c r="J2691" s="27">
        <f>IF(I2691="","",INDEX(Daily!$J$2:$J$421,I2691))</f>
        <v/>
      </c>
      <c r="K2691" s="27">
        <f>IF(J2691="","",J2691+cat_offset)</f>
        <v/>
      </c>
      <c r="L2691" s="27">
        <f>IF(J2691="","",MAX(0,E2691-J2691)^2)</f>
        <v/>
      </c>
      <c r="M2691" s="27">
        <f>IF(J2691="","",MAX(0,E2691-(J2691+twcdh_off))^2)</f>
        <v/>
      </c>
      <c r="N2691" s="27">
        <f>IF(E2691="","",MAX(0,E2691-swcdh_thr)^2)</f>
        <v/>
      </c>
      <c r="O2691">
        <f>IF(K2691="","",ROUND(E2691-K2691,0))</f>
        <v/>
      </c>
      <c r="P2691">
        <f>IF(O2691="","",IF(O2691&gt;=1,O2691,0))</f>
        <v/>
      </c>
      <c r="Q2691" s="27">
        <f>IF(E2691="","",MAX(0,E2691-22))</f>
        <v/>
      </c>
      <c r="R2691" s="27">
        <f>IF(H2691=1,E2691,"")</f>
        <v/>
      </c>
      <c r="S2691" s="27">
        <f>IF(AND(H2691=1,J2691&lt;&gt;""),E2691-J2691,"")</f>
        <v/>
      </c>
      <c r="T2691">
        <f>IF(G2691="","",MONTH(G2691))</f>
        <v/>
      </c>
    </row>
    <row r="2692">
      <c r="A2692" s="24" t="n">
        <v>2020</v>
      </c>
      <c r="B2692" s="24" t="n">
        <v>4</v>
      </c>
      <c r="C2692" s="24" t="n">
        <v>22</v>
      </c>
      <c r="D2692" s="24" t="n">
        <v>3</v>
      </c>
      <c r="E2692" s="24" t="n">
        <v>6.85</v>
      </c>
      <c r="F2692" s="25">
        <f>IF($E2692="","",DATE(IF($A2692="",nominal_year,$A2692),$B2692,$C2692)+($D2692-IF(LEFT(hour_conv,1)="1",1,0))/24)</f>
        <v/>
      </c>
      <c r="G2692" s="26">
        <f>IF(F2692="","",INT(F2692))</f>
        <v/>
      </c>
      <c r="H2692">
        <f>IF(G2692="","",IF(AND(MONTH(G2692)*100+DAY(G2692)&gt;=season_lo,MONTH(G2692)*100+DAY(G2692)&lt;=season_hi),1,0))</f>
        <v/>
      </c>
      <c r="I2692">
        <f>IF(G2692="","",G2692-first_day+1)</f>
        <v/>
      </c>
      <c r="J2692" s="27">
        <f>IF(I2692="","",INDEX(Daily!$J$2:$J$421,I2692))</f>
        <v/>
      </c>
      <c r="K2692" s="27">
        <f>IF(J2692="","",J2692+cat_offset)</f>
        <v/>
      </c>
      <c r="L2692" s="27">
        <f>IF(J2692="","",MAX(0,E2692-J2692)^2)</f>
        <v/>
      </c>
      <c r="M2692" s="27">
        <f>IF(J2692="","",MAX(0,E2692-(J2692+twcdh_off))^2)</f>
        <v/>
      </c>
      <c r="N2692" s="27">
        <f>IF(E2692="","",MAX(0,E2692-swcdh_thr)^2)</f>
        <v/>
      </c>
      <c r="O2692">
        <f>IF(K2692="","",ROUND(E2692-K2692,0))</f>
        <v/>
      </c>
      <c r="P2692">
        <f>IF(O2692="","",IF(O2692&gt;=1,O2692,0))</f>
        <v/>
      </c>
      <c r="Q2692" s="27">
        <f>IF(E2692="","",MAX(0,E2692-22))</f>
        <v/>
      </c>
      <c r="R2692" s="27">
        <f>IF(H2692=1,E2692,"")</f>
        <v/>
      </c>
      <c r="S2692" s="27">
        <f>IF(AND(H2692=1,J2692&lt;&gt;""),E2692-J2692,"")</f>
        <v/>
      </c>
      <c r="T2692">
        <f>IF(G2692="","",MONTH(G2692))</f>
        <v/>
      </c>
    </row>
    <row r="2693">
      <c r="A2693" s="24" t="n">
        <v>2020</v>
      </c>
      <c r="B2693" s="24" t="n">
        <v>4</v>
      </c>
      <c r="C2693" s="24" t="n">
        <v>22</v>
      </c>
      <c r="D2693" s="24" t="n">
        <v>4</v>
      </c>
      <c r="E2693" s="24" t="n">
        <v>7.76</v>
      </c>
      <c r="F2693" s="25">
        <f>IF($E2693="","",DATE(IF($A2693="",nominal_year,$A2693),$B2693,$C2693)+($D2693-IF(LEFT(hour_conv,1)="1",1,0))/24)</f>
        <v/>
      </c>
      <c r="G2693" s="26">
        <f>IF(F2693="","",INT(F2693))</f>
        <v/>
      </c>
      <c r="H2693">
        <f>IF(G2693="","",IF(AND(MONTH(G2693)*100+DAY(G2693)&gt;=season_lo,MONTH(G2693)*100+DAY(G2693)&lt;=season_hi),1,0))</f>
        <v/>
      </c>
      <c r="I2693">
        <f>IF(G2693="","",G2693-first_day+1)</f>
        <v/>
      </c>
      <c r="J2693" s="27">
        <f>IF(I2693="","",INDEX(Daily!$J$2:$J$421,I2693))</f>
        <v/>
      </c>
      <c r="K2693" s="27">
        <f>IF(J2693="","",J2693+cat_offset)</f>
        <v/>
      </c>
      <c r="L2693" s="27">
        <f>IF(J2693="","",MAX(0,E2693-J2693)^2)</f>
        <v/>
      </c>
      <c r="M2693" s="27">
        <f>IF(J2693="","",MAX(0,E2693-(J2693+twcdh_off))^2)</f>
        <v/>
      </c>
      <c r="N2693" s="27">
        <f>IF(E2693="","",MAX(0,E2693-swcdh_thr)^2)</f>
        <v/>
      </c>
      <c r="O2693">
        <f>IF(K2693="","",ROUND(E2693-K2693,0))</f>
        <v/>
      </c>
      <c r="P2693">
        <f>IF(O2693="","",IF(O2693&gt;=1,O2693,0))</f>
        <v/>
      </c>
      <c r="Q2693" s="27">
        <f>IF(E2693="","",MAX(0,E2693-22))</f>
        <v/>
      </c>
      <c r="R2693" s="27">
        <f>IF(H2693=1,E2693,"")</f>
        <v/>
      </c>
      <c r="S2693" s="27">
        <f>IF(AND(H2693=1,J2693&lt;&gt;""),E2693-J2693,"")</f>
        <v/>
      </c>
      <c r="T2693">
        <f>IF(G2693="","",MONTH(G2693))</f>
        <v/>
      </c>
    </row>
    <row r="2694">
      <c r="A2694" s="24" t="n">
        <v>2020</v>
      </c>
      <c r="B2694" s="24" t="n">
        <v>4</v>
      </c>
      <c r="C2694" s="24" t="n">
        <v>22</v>
      </c>
      <c r="D2694" s="24" t="n">
        <v>5</v>
      </c>
      <c r="E2694" s="24" t="n">
        <v>8.06</v>
      </c>
      <c r="F2694" s="25">
        <f>IF($E2694="","",DATE(IF($A2694="",nominal_year,$A2694),$B2694,$C2694)+($D2694-IF(LEFT(hour_conv,1)="1",1,0))/24)</f>
        <v/>
      </c>
      <c r="G2694" s="26">
        <f>IF(F2694="","",INT(F2694))</f>
        <v/>
      </c>
      <c r="H2694">
        <f>IF(G2694="","",IF(AND(MONTH(G2694)*100+DAY(G2694)&gt;=season_lo,MONTH(G2694)*100+DAY(G2694)&lt;=season_hi),1,0))</f>
        <v/>
      </c>
      <c r="I2694">
        <f>IF(G2694="","",G2694-first_day+1)</f>
        <v/>
      </c>
      <c r="J2694" s="27">
        <f>IF(I2694="","",INDEX(Daily!$J$2:$J$421,I2694))</f>
        <v/>
      </c>
      <c r="K2694" s="27">
        <f>IF(J2694="","",J2694+cat_offset)</f>
        <v/>
      </c>
      <c r="L2694" s="27">
        <f>IF(J2694="","",MAX(0,E2694-J2694)^2)</f>
        <v/>
      </c>
      <c r="M2694" s="27">
        <f>IF(J2694="","",MAX(0,E2694-(J2694+twcdh_off))^2)</f>
        <v/>
      </c>
      <c r="N2694" s="27">
        <f>IF(E2694="","",MAX(0,E2694-swcdh_thr)^2)</f>
        <v/>
      </c>
      <c r="O2694">
        <f>IF(K2694="","",ROUND(E2694-K2694,0))</f>
        <v/>
      </c>
      <c r="P2694">
        <f>IF(O2694="","",IF(O2694&gt;=1,O2694,0))</f>
        <v/>
      </c>
      <c r="Q2694" s="27">
        <f>IF(E2694="","",MAX(0,E2694-22))</f>
        <v/>
      </c>
      <c r="R2694" s="27">
        <f>IF(H2694=1,E2694,"")</f>
        <v/>
      </c>
      <c r="S2694" s="27">
        <f>IF(AND(H2694=1,J2694&lt;&gt;""),E2694-J2694,"")</f>
        <v/>
      </c>
      <c r="T2694">
        <f>IF(G2694="","",MONTH(G2694))</f>
        <v/>
      </c>
    </row>
    <row r="2695">
      <c r="A2695" s="24" t="n">
        <v>2020</v>
      </c>
      <c r="B2695" s="24" t="n">
        <v>4</v>
      </c>
      <c r="C2695" s="24" t="n">
        <v>22</v>
      </c>
      <c r="D2695" s="24" t="n">
        <v>6</v>
      </c>
      <c r="E2695" s="24" t="n">
        <v>9.25</v>
      </c>
      <c r="F2695" s="25">
        <f>IF($E2695="","",DATE(IF($A2695="",nominal_year,$A2695),$B2695,$C2695)+($D2695-IF(LEFT(hour_conv,1)="1",1,0))/24)</f>
        <v/>
      </c>
      <c r="G2695" s="26">
        <f>IF(F2695="","",INT(F2695))</f>
        <v/>
      </c>
      <c r="H2695">
        <f>IF(G2695="","",IF(AND(MONTH(G2695)*100+DAY(G2695)&gt;=season_lo,MONTH(G2695)*100+DAY(G2695)&lt;=season_hi),1,0))</f>
        <v/>
      </c>
      <c r="I2695">
        <f>IF(G2695="","",G2695-first_day+1)</f>
        <v/>
      </c>
      <c r="J2695" s="27">
        <f>IF(I2695="","",INDEX(Daily!$J$2:$J$421,I2695))</f>
        <v/>
      </c>
      <c r="K2695" s="27">
        <f>IF(J2695="","",J2695+cat_offset)</f>
        <v/>
      </c>
      <c r="L2695" s="27">
        <f>IF(J2695="","",MAX(0,E2695-J2695)^2)</f>
        <v/>
      </c>
      <c r="M2695" s="27">
        <f>IF(J2695="","",MAX(0,E2695-(J2695+twcdh_off))^2)</f>
        <v/>
      </c>
      <c r="N2695" s="27">
        <f>IF(E2695="","",MAX(0,E2695-swcdh_thr)^2)</f>
        <v/>
      </c>
      <c r="O2695">
        <f>IF(K2695="","",ROUND(E2695-K2695,0))</f>
        <v/>
      </c>
      <c r="P2695">
        <f>IF(O2695="","",IF(O2695&gt;=1,O2695,0))</f>
        <v/>
      </c>
      <c r="Q2695" s="27">
        <f>IF(E2695="","",MAX(0,E2695-22))</f>
        <v/>
      </c>
      <c r="R2695" s="27">
        <f>IF(H2695=1,E2695,"")</f>
        <v/>
      </c>
      <c r="S2695" s="27">
        <f>IF(AND(H2695=1,J2695&lt;&gt;""),E2695-J2695,"")</f>
        <v/>
      </c>
      <c r="T2695">
        <f>IF(G2695="","",MONTH(G2695))</f>
        <v/>
      </c>
    </row>
    <row r="2696">
      <c r="A2696" s="24" t="n">
        <v>2020</v>
      </c>
      <c r="B2696" s="24" t="n">
        <v>4</v>
      </c>
      <c r="C2696" s="24" t="n">
        <v>22</v>
      </c>
      <c r="D2696" s="24" t="n">
        <v>7</v>
      </c>
      <c r="E2696" s="24" t="n">
        <v>8.710000000000001</v>
      </c>
      <c r="F2696" s="25">
        <f>IF($E2696="","",DATE(IF($A2696="",nominal_year,$A2696),$B2696,$C2696)+($D2696-IF(LEFT(hour_conv,1)="1",1,0))/24)</f>
        <v/>
      </c>
      <c r="G2696" s="26">
        <f>IF(F2696="","",INT(F2696))</f>
        <v/>
      </c>
      <c r="H2696">
        <f>IF(G2696="","",IF(AND(MONTH(G2696)*100+DAY(G2696)&gt;=season_lo,MONTH(G2696)*100+DAY(G2696)&lt;=season_hi),1,0))</f>
        <v/>
      </c>
      <c r="I2696">
        <f>IF(G2696="","",G2696-first_day+1)</f>
        <v/>
      </c>
      <c r="J2696" s="27">
        <f>IF(I2696="","",INDEX(Daily!$J$2:$J$421,I2696))</f>
        <v/>
      </c>
      <c r="K2696" s="27">
        <f>IF(J2696="","",J2696+cat_offset)</f>
        <v/>
      </c>
      <c r="L2696" s="27">
        <f>IF(J2696="","",MAX(0,E2696-J2696)^2)</f>
        <v/>
      </c>
      <c r="M2696" s="27">
        <f>IF(J2696="","",MAX(0,E2696-(J2696+twcdh_off))^2)</f>
        <v/>
      </c>
      <c r="N2696" s="27">
        <f>IF(E2696="","",MAX(0,E2696-swcdh_thr)^2)</f>
        <v/>
      </c>
      <c r="O2696">
        <f>IF(K2696="","",ROUND(E2696-K2696,0))</f>
        <v/>
      </c>
      <c r="P2696">
        <f>IF(O2696="","",IF(O2696&gt;=1,O2696,0))</f>
        <v/>
      </c>
      <c r="Q2696" s="27">
        <f>IF(E2696="","",MAX(0,E2696-22))</f>
        <v/>
      </c>
      <c r="R2696" s="27">
        <f>IF(H2696=1,E2696,"")</f>
        <v/>
      </c>
      <c r="S2696" s="27">
        <f>IF(AND(H2696=1,J2696&lt;&gt;""),E2696-J2696,"")</f>
        <v/>
      </c>
      <c r="T2696">
        <f>IF(G2696="","",MONTH(G2696))</f>
        <v/>
      </c>
    </row>
    <row r="2697">
      <c r="A2697" s="24" t="n">
        <v>2020</v>
      </c>
      <c r="B2697" s="24" t="n">
        <v>4</v>
      </c>
      <c r="C2697" s="24" t="n">
        <v>22</v>
      </c>
      <c r="D2697" s="24" t="n">
        <v>8</v>
      </c>
      <c r="E2697" s="24" t="n">
        <v>11.03</v>
      </c>
      <c r="F2697" s="25">
        <f>IF($E2697="","",DATE(IF($A2697="",nominal_year,$A2697),$B2697,$C2697)+($D2697-IF(LEFT(hour_conv,1)="1",1,0))/24)</f>
        <v/>
      </c>
      <c r="G2697" s="26">
        <f>IF(F2697="","",INT(F2697))</f>
        <v/>
      </c>
      <c r="H2697">
        <f>IF(G2697="","",IF(AND(MONTH(G2697)*100+DAY(G2697)&gt;=season_lo,MONTH(G2697)*100+DAY(G2697)&lt;=season_hi),1,0))</f>
        <v/>
      </c>
      <c r="I2697">
        <f>IF(G2697="","",G2697-first_day+1)</f>
        <v/>
      </c>
      <c r="J2697" s="27">
        <f>IF(I2697="","",INDEX(Daily!$J$2:$J$421,I2697))</f>
        <v/>
      </c>
      <c r="K2697" s="27">
        <f>IF(J2697="","",J2697+cat_offset)</f>
        <v/>
      </c>
      <c r="L2697" s="27">
        <f>IF(J2697="","",MAX(0,E2697-J2697)^2)</f>
        <v/>
      </c>
      <c r="M2697" s="27">
        <f>IF(J2697="","",MAX(0,E2697-(J2697+twcdh_off))^2)</f>
        <v/>
      </c>
      <c r="N2697" s="27">
        <f>IF(E2697="","",MAX(0,E2697-swcdh_thr)^2)</f>
        <v/>
      </c>
      <c r="O2697">
        <f>IF(K2697="","",ROUND(E2697-K2697,0))</f>
        <v/>
      </c>
      <c r="P2697">
        <f>IF(O2697="","",IF(O2697&gt;=1,O2697,0))</f>
        <v/>
      </c>
      <c r="Q2697" s="27">
        <f>IF(E2697="","",MAX(0,E2697-22))</f>
        <v/>
      </c>
      <c r="R2697" s="27">
        <f>IF(H2697=1,E2697,"")</f>
        <v/>
      </c>
      <c r="S2697" s="27">
        <f>IF(AND(H2697=1,J2697&lt;&gt;""),E2697-J2697,"")</f>
        <v/>
      </c>
      <c r="T2697">
        <f>IF(G2697="","",MONTH(G2697))</f>
        <v/>
      </c>
    </row>
    <row r="2698">
      <c r="A2698" s="24" t="n">
        <v>2020</v>
      </c>
      <c r="B2698" s="24" t="n">
        <v>4</v>
      </c>
      <c r="C2698" s="24" t="n">
        <v>22</v>
      </c>
      <c r="D2698" s="24" t="n">
        <v>9</v>
      </c>
      <c r="E2698" s="24" t="n">
        <v>11.35</v>
      </c>
      <c r="F2698" s="25">
        <f>IF($E2698="","",DATE(IF($A2698="",nominal_year,$A2698),$B2698,$C2698)+($D2698-IF(LEFT(hour_conv,1)="1",1,0))/24)</f>
        <v/>
      </c>
      <c r="G2698" s="26">
        <f>IF(F2698="","",INT(F2698))</f>
        <v/>
      </c>
      <c r="H2698">
        <f>IF(G2698="","",IF(AND(MONTH(G2698)*100+DAY(G2698)&gt;=season_lo,MONTH(G2698)*100+DAY(G2698)&lt;=season_hi),1,0))</f>
        <v/>
      </c>
      <c r="I2698">
        <f>IF(G2698="","",G2698-first_day+1)</f>
        <v/>
      </c>
      <c r="J2698" s="27">
        <f>IF(I2698="","",INDEX(Daily!$J$2:$J$421,I2698))</f>
        <v/>
      </c>
      <c r="K2698" s="27">
        <f>IF(J2698="","",J2698+cat_offset)</f>
        <v/>
      </c>
      <c r="L2698" s="27">
        <f>IF(J2698="","",MAX(0,E2698-J2698)^2)</f>
        <v/>
      </c>
      <c r="M2698" s="27">
        <f>IF(J2698="","",MAX(0,E2698-(J2698+twcdh_off))^2)</f>
        <v/>
      </c>
      <c r="N2698" s="27">
        <f>IF(E2698="","",MAX(0,E2698-swcdh_thr)^2)</f>
        <v/>
      </c>
      <c r="O2698">
        <f>IF(K2698="","",ROUND(E2698-K2698,0))</f>
        <v/>
      </c>
      <c r="P2698">
        <f>IF(O2698="","",IF(O2698&gt;=1,O2698,0))</f>
        <v/>
      </c>
      <c r="Q2698" s="27">
        <f>IF(E2698="","",MAX(0,E2698-22))</f>
        <v/>
      </c>
      <c r="R2698" s="27">
        <f>IF(H2698=1,E2698,"")</f>
        <v/>
      </c>
      <c r="S2698" s="27">
        <f>IF(AND(H2698=1,J2698&lt;&gt;""),E2698-J2698,"")</f>
        <v/>
      </c>
      <c r="T2698">
        <f>IF(G2698="","",MONTH(G2698))</f>
        <v/>
      </c>
    </row>
    <row r="2699">
      <c r="A2699" s="24" t="n">
        <v>2020</v>
      </c>
      <c r="B2699" s="24" t="n">
        <v>4</v>
      </c>
      <c r="C2699" s="24" t="n">
        <v>22</v>
      </c>
      <c r="D2699" s="24" t="n">
        <v>10</v>
      </c>
      <c r="E2699" s="24" t="n">
        <v>13.01</v>
      </c>
      <c r="F2699" s="25">
        <f>IF($E2699="","",DATE(IF($A2699="",nominal_year,$A2699),$B2699,$C2699)+($D2699-IF(LEFT(hour_conv,1)="1",1,0))/24)</f>
        <v/>
      </c>
      <c r="G2699" s="26">
        <f>IF(F2699="","",INT(F2699))</f>
        <v/>
      </c>
      <c r="H2699">
        <f>IF(G2699="","",IF(AND(MONTH(G2699)*100+DAY(G2699)&gt;=season_lo,MONTH(G2699)*100+DAY(G2699)&lt;=season_hi),1,0))</f>
        <v/>
      </c>
      <c r="I2699">
        <f>IF(G2699="","",G2699-first_day+1)</f>
        <v/>
      </c>
      <c r="J2699" s="27">
        <f>IF(I2699="","",INDEX(Daily!$J$2:$J$421,I2699))</f>
        <v/>
      </c>
      <c r="K2699" s="27">
        <f>IF(J2699="","",J2699+cat_offset)</f>
        <v/>
      </c>
      <c r="L2699" s="27">
        <f>IF(J2699="","",MAX(0,E2699-J2699)^2)</f>
        <v/>
      </c>
      <c r="M2699" s="27">
        <f>IF(J2699="","",MAX(0,E2699-(J2699+twcdh_off))^2)</f>
        <v/>
      </c>
      <c r="N2699" s="27">
        <f>IF(E2699="","",MAX(0,E2699-swcdh_thr)^2)</f>
        <v/>
      </c>
      <c r="O2699">
        <f>IF(K2699="","",ROUND(E2699-K2699,0))</f>
        <v/>
      </c>
      <c r="P2699">
        <f>IF(O2699="","",IF(O2699&gt;=1,O2699,0))</f>
        <v/>
      </c>
      <c r="Q2699" s="27">
        <f>IF(E2699="","",MAX(0,E2699-22))</f>
        <v/>
      </c>
      <c r="R2699" s="27">
        <f>IF(H2699=1,E2699,"")</f>
        <v/>
      </c>
      <c r="S2699" s="27">
        <f>IF(AND(H2699=1,J2699&lt;&gt;""),E2699-J2699,"")</f>
        <v/>
      </c>
      <c r="T2699">
        <f>IF(G2699="","",MONTH(G2699))</f>
        <v/>
      </c>
    </row>
    <row r="2700">
      <c r="A2700" s="24" t="n">
        <v>2020</v>
      </c>
      <c r="B2700" s="24" t="n">
        <v>4</v>
      </c>
      <c r="C2700" s="24" t="n">
        <v>22</v>
      </c>
      <c r="D2700" s="24" t="n">
        <v>11</v>
      </c>
      <c r="E2700" s="24" t="n">
        <v>12.97</v>
      </c>
      <c r="F2700" s="25">
        <f>IF($E2700="","",DATE(IF($A2700="",nominal_year,$A2700),$B2700,$C2700)+($D2700-IF(LEFT(hour_conv,1)="1",1,0))/24)</f>
        <v/>
      </c>
      <c r="G2700" s="26">
        <f>IF(F2700="","",INT(F2700))</f>
        <v/>
      </c>
      <c r="H2700">
        <f>IF(G2700="","",IF(AND(MONTH(G2700)*100+DAY(G2700)&gt;=season_lo,MONTH(G2700)*100+DAY(G2700)&lt;=season_hi),1,0))</f>
        <v/>
      </c>
      <c r="I2700">
        <f>IF(G2700="","",G2700-first_day+1)</f>
        <v/>
      </c>
      <c r="J2700" s="27">
        <f>IF(I2700="","",INDEX(Daily!$J$2:$J$421,I2700))</f>
        <v/>
      </c>
      <c r="K2700" s="27">
        <f>IF(J2700="","",J2700+cat_offset)</f>
        <v/>
      </c>
      <c r="L2700" s="27">
        <f>IF(J2700="","",MAX(0,E2700-J2700)^2)</f>
        <v/>
      </c>
      <c r="M2700" s="27">
        <f>IF(J2700="","",MAX(0,E2700-(J2700+twcdh_off))^2)</f>
        <v/>
      </c>
      <c r="N2700" s="27">
        <f>IF(E2700="","",MAX(0,E2700-swcdh_thr)^2)</f>
        <v/>
      </c>
      <c r="O2700">
        <f>IF(K2700="","",ROUND(E2700-K2700,0))</f>
        <v/>
      </c>
      <c r="P2700">
        <f>IF(O2700="","",IF(O2700&gt;=1,O2700,0))</f>
        <v/>
      </c>
      <c r="Q2700" s="27">
        <f>IF(E2700="","",MAX(0,E2700-22))</f>
        <v/>
      </c>
      <c r="R2700" s="27">
        <f>IF(H2700=1,E2700,"")</f>
        <v/>
      </c>
      <c r="S2700" s="27">
        <f>IF(AND(H2700=1,J2700&lt;&gt;""),E2700-J2700,"")</f>
        <v/>
      </c>
      <c r="T2700">
        <f>IF(G2700="","",MONTH(G2700))</f>
        <v/>
      </c>
    </row>
    <row r="2701">
      <c r="A2701" s="24" t="n">
        <v>2020</v>
      </c>
      <c r="B2701" s="24" t="n">
        <v>4</v>
      </c>
      <c r="C2701" s="24" t="n">
        <v>22</v>
      </c>
      <c r="D2701" s="24" t="n">
        <v>12</v>
      </c>
      <c r="E2701" s="24" t="n">
        <v>15.22</v>
      </c>
      <c r="F2701" s="25">
        <f>IF($E2701="","",DATE(IF($A2701="",nominal_year,$A2701),$B2701,$C2701)+($D2701-IF(LEFT(hour_conv,1)="1",1,0))/24)</f>
        <v/>
      </c>
      <c r="G2701" s="26">
        <f>IF(F2701="","",INT(F2701))</f>
        <v/>
      </c>
      <c r="H2701">
        <f>IF(G2701="","",IF(AND(MONTH(G2701)*100+DAY(G2701)&gt;=season_lo,MONTH(G2701)*100+DAY(G2701)&lt;=season_hi),1,0))</f>
        <v/>
      </c>
      <c r="I2701">
        <f>IF(G2701="","",G2701-first_day+1)</f>
        <v/>
      </c>
      <c r="J2701" s="27">
        <f>IF(I2701="","",INDEX(Daily!$J$2:$J$421,I2701))</f>
        <v/>
      </c>
      <c r="K2701" s="27">
        <f>IF(J2701="","",J2701+cat_offset)</f>
        <v/>
      </c>
      <c r="L2701" s="27">
        <f>IF(J2701="","",MAX(0,E2701-J2701)^2)</f>
        <v/>
      </c>
      <c r="M2701" s="27">
        <f>IF(J2701="","",MAX(0,E2701-(J2701+twcdh_off))^2)</f>
        <v/>
      </c>
      <c r="N2701" s="27">
        <f>IF(E2701="","",MAX(0,E2701-swcdh_thr)^2)</f>
        <v/>
      </c>
      <c r="O2701">
        <f>IF(K2701="","",ROUND(E2701-K2701,0))</f>
        <v/>
      </c>
      <c r="P2701">
        <f>IF(O2701="","",IF(O2701&gt;=1,O2701,0))</f>
        <v/>
      </c>
      <c r="Q2701" s="27">
        <f>IF(E2701="","",MAX(0,E2701-22))</f>
        <v/>
      </c>
      <c r="R2701" s="27">
        <f>IF(H2701=1,E2701,"")</f>
        <v/>
      </c>
      <c r="S2701" s="27">
        <f>IF(AND(H2701=1,J2701&lt;&gt;""),E2701-J2701,"")</f>
        <v/>
      </c>
      <c r="T2701">
        <f>IF(G2701="","",MONTH(G2701))</f>
        <v/>
      </c>
    </row>
    <row r="2702">
      <c r="A2702" s="24" t="n">
        <v>2020</v>
      </c>
      <c r="B2702" s="24" t="n">
        <v>4</v>
      </c>
      <c r="C2702" s="24" t="n">
        <v>22</v>
      </c>
      <c r="D2702" s="24" t="n">
        <v>13</v>
      </c>
      <c r="E2702" s="24" t="n">
        <v>16.04</v>
      </c>
      <c r="F2702" s="25">
        <f>IF($E2702="","",DATE(IF($A2702="",nominal_year,$A2702),$B2702,$C2702)+($D2702-IF(LEFT(hour_conv,1)="1",1,0))/24)</f>
        <v/>
      </c>
      <c r="G2702" s="26">
        <f>IF(F2702="","",INT(F2702))</f>
        <v/>
      </c>
      <c r="H2702">
        <f>IF(G2702="","",IF(AND(MONTH(G2702)*100+DAY(G2702)&gt;=season_lo,MONTH(G2702)*100+DAY(G2702)&lt;=season_hi),1,0))</f>
        <v/>
      </c>
      <c r="I2702">
        <f>IF(G2702="","",G2702-first_day+1)</f>
        <v/>
      </c>
      <c r="J2702" s="27">
        <f>IF(I2702="","",INDEX(Daily!$J$2:$J$421,I2702))</f>
        <v/>
      </c>
      <c r="K2702" s="27">
        <f>IF(J2702="","",J2702+cat_offset)</f>
        <v/>
      </c>
      <c r="L2702" s="27">
        <f>IF(J2702="","",MAX(0,E2702-J2702)^2)</f>
        <v/>
      </c>
      <c r="M2702" s="27">
        <f>IF(J2702="","",MAX(0,E2702-(J2702+twcdh_off))^2)</f>
        <v/>
      </c>
      <c r="N2702" s="27">
        <f>IF(E2702="","",MAX(0,E2702-swcdh_thr)^2)</f>
        <v/>
      </c>
      <c r="O2702">
        <f>IF(K2702="","",ROUND(E2702-K2702,0))</f>
        <v/>
      </c>
      <c r="P2702">
        <f>IF(O2702="","",IF(O2702&gt;=1,O2702,0))</f>
        <v/>
      </c>
      <c r="Q2702" s="27">
        <f>IF(E2702="","",MAX(0,E2702-22))</f>
        <v/>
      </c>
      <c r="R2702" s="27">
        <f>IF(H2702=1,E2702,"")</f>
        <v/>
      </c>
      <c r="S2702" s="27">
        <f>IF(AND(H2702=1,J2702&lt;&gt;""),E2702-J2702,"")</f>
        <v/>
      </c>
      <c r="T2702">
        <f>IF(G2702="","",MONTH(G2702))</f>
        <v/>
      </c>
    </row>
    <row r="2703">
      <c r="A2703" s="24" t="n">
        <v>2020</v>
      </c>
      <c r="B2703" s="24" t="n">
        <v>4</v>
      </c>
      <c r="C2703" s="24" t="n">
        <v>22</v>
      </c>
      <c r="D2703" s="24" t="n">
        <v>14</v>
      </c>
      <c r="E2703" s="24" t="n">
        <v>17.23</v>
      </c>
      <c r="F2703" s="25">
        <f>IF($E2703="","",DATE(IF($A2703="",nominal_year,$A2703),$B2703,$C2703)+($D2703-IF(LEFT(hour_conv,1)="1",1,0))/24)</f>
        <v/>
      </c>
      <c r="G2703" s="26">
        <f>IF(F2703="","",INT(F2703))</f>
        <v/>
      </c>
      <c r="H2703">
        <f>IF(G2703="","",IF(AND(MONTH(G2703)*100+DAY(G2703)&gt;=season_lo,MONTH(G2703)*100+DAY(G2703)&lt;=season_hi),1,0))</f>
        <v/>
      </c>
      <c r="I2703">
        <f>IF(G2703="","",G2703-first_day+1)</f>
        <v/>
      </c>
      <c r="J2703" s="27">
        <f>IF(I2703="","",INDEX(Daily!$J$2:$J$421,I2703))</f>
        <v/>
      </c>
      <c r="K2703" s="27">
        <f>IF(J2703="","",J2703+cat_offset)</f>
        <v/>
      </c>
      <c r="L2703" s="27">
        <f>IF(J2703="","",MAX(0,E2703-J2703)^2)</f>
        <v/>
      </c>
      <c r="M2703" s="27">
        <f>IF(J2703="","",MAX(0,E2703-(J2703+twcdh_off))^2)</f>
        <v/>
      </c>
      <c r="N2703" s="27">
        <f>IF(E2703="","",MAX(0,E2703-swcdh_thr)^2)</f>
        <v/>
      </c>
      <c r="O2703">
        <f>IF(K2703="","",ROUND(E2703-K2703,0))</f>
        <v/>
      </c>
      <c r="P2703">
        <f>IF(O2703="","",IF(O2703&gt;=1,O2703,0))</f>
        <v/>
      </c>
      <c r="Q2703" s="27">
        <f>IF(E2703="","",MAX(0,E2703-22))</f>
        <v/>
      </c>
      <c r="R2703" s="27">
        <f>IF(H2703=1,E2703,"")</f>
        <v/>
      </c>
      <c r="S2703" s="27">
        <f>IF(AND(H2703=1,J2703&lt;&gt;""),E2703-J2703,"")</f>
        <v/>
      </c>
      <c r="T2703">
        <f>IF(G2703="","",MONTH(G2703))</f>
        <v/>
      </c>
    </row>
    <row r="2704">
      <c r="A2704" s="24" t="n">
        <v>2020</v>
      </c>
      <c r="B2704" s="24" t="n">
        <v>4</v>
      </c>
      <c r="C2704" s="24" t="n">
        <v>22</v>
      </c>
      <c r="D2704" s="24" t="n">
        <v>15</v>
      </c>
      <c r="E2704" s="24" t="n">
        <v>17.49</v>
      </c>
      <c r="F2704" s="25">
        <f>IF($E2704="","",DATE(IF($A2704="",nominal_year,$A2704),$B2704,$C2704)+($D2704-IF(LEFT(hour_conv,1)="1",1,0))/24)</f>
        <v/>
      </c>
      <c r="G2704" s="26">
        <f>IF(F2704="","",INT(F2704))</f>
        <v/>
      </c>
      <c r="H2704">
        <f>IF(G2704="","",IF(AND(MONTH(G2704)*100+DAY(G2704)&gt;=season_lo,MONTH(G2704)*100+DAY(G2704)&lt;=season_hi),1,0))</f>
        <v/>
      </c>
      <c r="I2704">
        <f>IF(G2704="","",G2704-first_day+1)</f>
        <v/>
      </c>
      <c r="J2704" s="27">
        <f>IF(I2704="","",INDEX(Daily!$J$2:$J$421,I2704))</f>
        <v/>
      </c>
      <c r="K2704" s="27">
        <f>IF(J2704="","",J2704+cat_offset)</f>
        <v/>
      </c>
      <c r="L2704" s="27">
        <f>IF(J2704="","",MAX(0,E2704-J2704)^2)</f>
        <v/>
      </c>
      <c r="M2704" s="27">
        <f>IF(J2704="","",MAX(0,E2704-(J2704+twcdh_off))^2)</f>
        <v/>
      </c>
      <c r="N2704" s="27">
        <f>IF(E2704="","",MAX(0,E2704-swcdh_thr)^2)</f>
        <v/>
      </c>
      <c r="O2704">
        <f>IF(K2704="","",ROUND(E2704-K2704,0))</f>
        <v/>
      </c>
      <c r="P2704">
        <f>IF(O2704="","",IF(O2704&gt;=1,O2704,0))</f>
        <v/>
      </c>
      <c r="Q2704" s="27">
        <f>IF(E2704="","",MAX(0,E2704-22))</f>
        <v/>
      </c>
      <c r="R2704" s="27">
        <f>IF(H2704=1,E2704,"")</f>
        <v/>
      </c>
      <c r="S2704" s="27">
        <f>IF(AND(H2704=1,J2704&lt;&gt;""),E2704-J2704,"")</f>
        <v/>
      </c>
      <c r="T2704">
        <f>IF(G2704="","",MONTH(G2704))</f>
        <v/>
      </c>
    </row>
    <row r="2705">
      <c r="A2705" s="24" t="n">
        <v>2020</v>
      </c>
      <c r="B2705" s="24" t="n">
        <v>4</v>
      </c>
      <c r="C2705" s="24" t="n">
        <v>22</v>
      </c>
      <c r="D2705" s="24" t="n">
        <v>16</v>
      </c>
      <c r="E2705" s="24" t="n">
        <v>17.16</v>
      </c>
      <c r="F2705" s="25">
        <f>IF($E2705="","",DATE(IF($A2705="",nominal_year,$A2705),$B2705,$C2705)+($D2705-IF(LEFT(hour_conv,1)="1",1,0))/24)</f>
        <v/>
      </c>
      <c r="G2705" s="26">
        <f>IF(F2705="","",INT(F2705))</f>
        <v/>
      </c>
      <c r="H2705">
        <f>IF(G2705="","",IF(AND(MONTH(G2705)*100+DAY(G2705)&gt;=season_lo,MONTH(G2705)*100+DAY(G2705)&lt;=season_hi),1,0))</f>
        <v/>
      </c>
      <c r="I2705">
        <f>IF(G2705="","",G2705-first_day+1)</f>
        <v/>
      </c>
      <c r="J2705" s="27">
        <f>IF(I2705="","",INDEX(Daily!$J$2:$J$421,I2705))</f>
        <v/>
      </c>
      <c r="K2705" s="27">
        <f>IF(J2705="","",J2705+cat_offset)</f>
        <v/>
      </c>
      <c r="L2705" s="27">
        <f>IF(J2705="","",MAX(0,E2705-J2705)^2)</f>
        <v/>
      </c>
      <c r="M2705" s="27">
        <f>IF(J2705="","",MAX(0,E2705-(J2705+twcdh_off))^2)</f>
        <v/>
      </c>
      <c r="N2705" s="27">
        <f>IF(E2705="","",MAX(0,E2705-swcdh_thr)^2)</f>
        <v/>
      </c>
      <c r="O2705">
        <f>IF(K2705="","",ROUND(E2705-K2705,0))</f>
        <v/>
      </c>
      <c r="P2705">
        <f>IF(O2705="","",IF(O2705&gt;=1,O2705,0))</f>
        <v/>
      </c>
      <c r="Q2705" s="27">
        <f>IF(E2705="","",MAX(0,E2705-22))</f>
        <v/>
      </c>
      <c r="R2705" s="27">
        <f>IF(H2705=1,E2705,"")</f>
        <v/>
      </c>
      <c r="S2705" s="27">
        <f>IF(AND(H2705=1,J2705&lt;&gt;""),E2705-J2705,"")</f>
        <v/>
      </c>
      <c r="T2705">
        <f>IF(G2705="","",MONTH(G2705))</f>
        <v/>
      </c>
    </row>
    <row r="2706">
      <c r="A2706" s="24" t="n">
        <v>2020</v>
      </c>
      <c r="B2706" s="24" t="n">
        <v>4</v>
      </c>
      <c r="C2706" s="24" t="n">
        <v>22</v>
      </c>
      <c r="D2706" s="24" t="n">
        <v>17</v>
      </c>
      <c r="E2706" s="24" t="n">
        <v>17.84</v>
      </c>
      <c r="F2706" s="25">
        <f>IF($E2706="","",DATE(IF($A2706="",nominal_year,$A2706),$B2706,$C2706)+($D2706-IF(LEFT(hour_conv,1)="1",1,0))/24)</f>
        <v/>
      </c>
      <c r="G2706" s="26">
        <f>IF(F2706="","",INT(F2706))</f>
        <v/>
      </c>
      <c r="H2706">
        <f>IF(G2706="","",IF(AND(MONTH(G2706)*100+DAY(G2706)&gt;=season_lo,MONTH(G2706)*100+DAY(G2706)&lt;=season_hi),1,0))</f>
        <v/>
      </c>
      <c r="I2706">
        <f>IF(G2706="","",G2706-first_day+1)</f>
        <v/>
      </c>
      <c r="J2706" s="27">
        <f>IF(I2706="","",INDEX(Daily!$J$2:$J$421,I2706))</f>
        <v/>
      </c>
      <c r="K2706" s="27">
        <f>IF(J2706="","",J2706+cat_offset)</f>
        <v/>
      </c>
      <c r="L2706" s="27">
        <f>IF(J2706="","",MAX(0,E2706-J2706)^2)</f>
        <v/>
      </c>
      <c r="M2706" s="27">
        <f>IF(J2706="","",MAX(0,E2706-(J2706+twcdh_off))^2)</f>
        <v/>
      </c>
      <c r="N2706" s="27">
        <f>IF(E2706="","",MAX(0,E2706-swcdh_thr)^2)</f>
        <v/>
      </c>
      <c r="O2706">
        <f>IF(K2706="","",ROUND(E2706-K2706,0))</f>
        <v/>
      </c>
      <c r="P2706">
        <f>IF(O2706="","",IF(O2706&gt;=1,O2706,0))</f>
        <v/>
      </c>
      <c r="Q2706" s="27">
        <f>IF(E2706="","",MAX(0,E2706-22))</f>
        <v/>
      </c>
      <c r="R2706" s="27">
        <f>IF(H2706=1,E2706,"")</f>
        <v/>
      </c>
      <c r="S2706" s="27">
        <f>IF(AND(H2706=1,J2706&lt;&gt;""),E2706-J2706,"")</f>
        <v/>
      </c>
      <c r="T2706">
        <f>IF(G2706="","",MONTH(G2706))</f>
        <v/>
      </c>
    </row>
    <row r="2707">
      <c r="A2707" s="24" t="n">
        <v>2020</v>
      </c>
      <c r="B2707" s="24" t="n">
        <v>4</v>
      </c>
      <c r="C2707" s="24" t="n">
        <v>22</v>
      </c>
      <c r="D2707" s="24" t="n">
        <v>18</v>
      </c>
      <c r="E2707" s="24" t="n">
        <v>17.26</v>
      </c>
      <c r="F2707" s="25">
        <f>IF($E2707="","",DATE(IF($A2707="",nominal_year,$A2707),$B2707,$C2707)+($D2707-IF(LEFT(hour_conv,1)="1",1,0))/24)</f>
        <v/>
      </c>
      <c r="G2707" s="26">
        <f>IF(F2707="","",INT(F2707))</f>
        <v/>
      </c>
      <c r="H2707">
        <f>IF(G2707="","",IF(AND(MONTH(G2707)*100+DAY(G2707)&gt;=season_lo,MONTH(G2707)*100+DAY(G2707)&lt;=season_hi),1,0))</f>
        <v/>
      </c>
      <c r="I2707">
        <f>IF(G2707="","",G2707-first_day+1)</f>
        <v/>
      </c>
      <c r="J2707" s="27">
        <f>IF(I2707="","",INDEX(Daily!$J$2:$J$421,I2707))</f>
        <v/>
      </c>
      <c r="K2707" s="27">
        <f>IF(J2707="","",J2707+cat_offset)</f>
        <v/>
      </c>
      <c r="L2707" s="27">
        <f>IF(J2707="","",MAX(0,E2707-J2707)^2)</f>
        <v/>
      </c>
      <c r="M2707" s="27">
        <f>IF(J2707="","",MAX(0,E2707-(J2707+twcdh_off))^2)</f>
        <v/>
      </c>
      <c r="N2707" s="27">
        <f>IF(E2707="","",MAX(0,E2707-swcdh_thr)^2)</f>
        <v/>
      </c>
      <c r="O2707">
        <f>IF(K2707="","",ROUND(E2707-K2707,0))</f>
        <v/>
      </c>
      <c r="P2707">
        <f>IF(O2707="","",IF(O2707&gt;=1,O2707,0))</f>
        <v/>
      </c>
      <c r="Q2707" s="27">
        <f>IF(E2707="","",MAX(0,E2707-22))</f>
        <v/>
      </c>
      <c r="R2707" s="27">
        <f>IF(H2707=1,E2707,"")</f>
        <v/>
      </c>
      <c r="S2707" s="27">
        <f>IF(AND(H2707=1,J2707&lt;&gt;""),E2707-J2707,"")</f>
        <v/>
      </c>
      <c r="T2707">
        <f>IF(G2707="","",MONTH(G2707))</f>
        <v/>
      </c>
    </row>
    <row r="2708">
      <c r="A2708" s="24" t="n">
        <v>2020</v>
      </c>
      <c r="B2708" s="24" t="n">
        <v>4</v>
      </c>
      <c r="C2708" s="24" t="n">
        <v>22</v>
      </c>
      <c r="D2708" s="24" t="n">
        <v>19</v>
      </c>
      <c r="E2708" s="24" t="n">
        <v>16.45</v>
      </c>
      <c r="F2708" s="25">
        <f>IF($E2708="","",DATE(IF($A2708="",nominal_year,$A2708),$B2708,$C2708)+($D2708-IF(LEFT(hour_conv,1)="1",1,0))/24)</f>
        <v/>
      </c>
      <c r="G2708" s="26">
        <f>IF(F2708="","",INT(F2708))</f>
        <v/>
      </c>
      <c r="H2708">
        <f>IF(G2708="","",IF(AND(MONTH(G2708)*100+DAY(G2708)&gt;=season_lo,MONTH(G2708)*100+DAY(G2708)&lt;=season_hi),1,0))</f>
        <v/>
      </c>
      <c r="I2708">
        <f>IF(G2708="","",G2708-first_day+1)</f>
        <v/>
      </c>
      <c r="J2708" s="27">
        <f>IF(I2708="","",INDEX(Daily!$J$2:$J$421,I2708))</f>
        <v/>
      </c>
      <c r="K2708" s="27">
        <f>IF(J2708="","",J2708+cat_offset)</f>
        <v/>
      </c>
      <c r="L2708" s="27">
        <f>IF(J2708="","",MAX(0,E2708-J2708)^2)</f>
        <v/>
      </c>
      <c r="M2708" s="27">
        <f>IF(J2708="","",MAX(0,E2708-(J2708+twcdh_off))^2)</f>
        <v/>
      </c>
      <c r="N2708" s="27">
        <f>IF(E2708="","",MAX(0,E2708-swcdh_thr)^2)</f>
        <v/>
      </c>
      <c r="O2708">
        <f>IF(K2708="","",ROUND(E2708-K2708,0))</f>
        <v/>
      </c>
      <c r="P2708">
        <f>IF(O2708="","",IF(O2708&gt;=1,O2708,0))</f>
        <v/>
      </c>
      <c r="Q2708" s="27">
        <f>IF(E2708="","",MAX(0,E2708-22))</f>
        <v/>
      </c>
      <c r="R2708" s="27">
        <f>IF(H2708=1,E2708,"")</f>
        <v/>
      </c>
      <c r="S2708" s="27">
        <f>IF(AND(H2708=1,J2708&lt;&gt;""),E2708-J2708,"")</f>
        <v/>
      </c>
      <c r="T2708">
        <f>IF(G2708="","",MONTH(G2708))</f>
        <v/>
      </c>
    </row>
    <row r="2709">
      <c r="A2709" s="24" t="n">
        <v>2020</v>
      </c>
      <c r="B2709" s="24" t="n">
        <v>4</v>
      </c>
      <c r="C2709" s="24" t="n">
        <v>22</v>
      </c>
      <c r="D2709" s="24" t="n">
        <v>20</v>
      </c>
      <c r="E2709" s="24" t="n">
        <v>15.61</v>
      </c>
      <c r="F2709" s="25">
        <f>IF($E2709="","",DATE(IF($A2709="",nominal_year,$A2709),$B2709,$C2709)+($D2709-IF(LEFT(hour_conv,1)="1",1,0))/24)</f>
        <v/>
      </c>
      <c r="G2709" s="26">
        <f>IF(F2709="","",INT(F2709))</f>
        <v/>
      </c>
      <c r="H2709">
        <f>IF(G2709="","",IF(AND(MONTH(G2709)*100+DAY(G2709)&gt;=season_lo,MONTH(G2709)*100+DAY(G2709)&lt;=season_hi),1,0))</f>
        <v/>
      </c>
      <c r="I2709">
        <f>IF(G2709="","",G2709-first_day+1)</f>
        <v/>
      </c>
      <c r="J2709" s="27">
        <f>IF(I2709="","",INDEX(Daily!$J$2:$J$421,I2709))</f>
        <v/>
      </c>
      <c r="K2709" s="27">
        <f>IF(J2709="","",J2709+cat_offset)</f>
        <v/>
      </c>
      <c r="L2709" s="27">
        <f>IF(J2709="","",MAX(0,E2709-J2709)^2)</f>
        <v/>
      </c>
      <c r="M2709" s="27">
        <f>IF(J2709="","",MAX(0,E2709-(J2709+twcdh_off))^2)</f>
        <v/>
      </c>
      <c r="N2709" s="27">
        <f>IF(E2709="","",MAX(0,E2709-swcdh_thr)^2)</f>
        <v/>
      </c>
      <c r="O2709">
        <f>IF(K2709="","",ROUND(E2709-K2709,0))</f>
        <v/>
      </c>
      <c r="P2709">
        <f>IF(O2709="","",IF(O2709&gt;=1,O2709,0))</f>
        <v/>
      </c>
      <c r="Q2709" s="27">
        <f>IF(E2709="","",MAX(0,E2709-22))</f>
        <v/>
      </c>
      <c r="R2709" s="27">
        <f>IF(H2709=1,E2709,"")</f>
        <v/>
      </c>
      <c r="S2709" s="27">
        <f>IF(AND(H2709=1,J2709&lt;&gt;""),E2709-J2709,"")</f>
        <v/>
      </c>
      <c r="T2709">
        <f>IF(G2709="","",MONTH(G2709))</f>
        <v/>
      </c>
    </row>
    <row r="2710">
      <c r="A2710" s="24" t="n">
        <v>2020</v>
      </c>
      <c r="B2710" s="24" t="n">
        <v>4</v>
      </c>
      <c r="C2710" s="24" t="n">
        <v>22</v>
      </c>
      <c r="D2710" s="24" t="n">
        <v>21</v>
      </c>
      <c r="E2710" s="24" t="n">
        <v>14.47</v>
      </c>
      <c r="F2710" s="25">
        <f>IF($E2710="","",DATE(IF($A2710="",nominal_year,$A2710),$B2710,$C2710)+($D2710-IF(LEFT(hour_conv,1)="1",1,0))/24)</f>
        <v/>
      </c>
      <c r="G2710" s="26">
        <f>IF(F2710="","",INT(F2710))</f>
        <v/>
      </c>
      <c r="H2710">
        <f>IF(G2710="","",IF(AND(MONTH(G2710)*100+DAY(G2710)&gt;=season_lo,MONTH(G2710)*100+DAY(G2710)&lt;=season_hi),1,0))</f>
        <v/>
      </c>
      <c r="I2710">
        <f>IF(G2710="","",G2710-first_day+1)</f>
        <v/>
      </c>
      <c r="J2710" s="27">
        <f>IF(I2710="","",INDEX(Daily!$J$2:$J$421,I2710))</f>
        <v/>
      </c>
      <c r="K2710" s="27">
        <f>IF(J2710="","",J2710+cat_offset)</f>
        <v/>
      </c>
      <c r="L2710" s="27">
        <f>IF(J2710="","",MAX(0,E2710-J2710)^2)</f>
        <v/>
      </c>
      <c r="M2710" s="27">
        <f>IF(J2710="","",MAX(0,E2710-(J2710+twcdh_off))^2)</f>
        <v/>
      </c>
      <c r="N2710" s="27">
        <f>IF(E2710="","",MAX(0,E2710-swcdh_thr)^2)</f>
        <v/>
      </c>
      <c r="O2710">
        <f>IF(K2710="","",ROUND(E2710-K2710,0))</f>
        <v/>
      </c>
      <c r="P2710">
        <f>IF(O2710="","",IF(O2710&gt;=1,O2710,0))</f>
        <v/>
      </c>
      <c r="Q2710" s="27">
        <f>IF(E2710="","",MAX(0,E2710-22))</f>
        <v/>
      </c>
      <c r="R2710" s="27">
        <f>IF(H2710=1,E2710,"")</f>
        <v/>
      </c>
      <c r="S2710" s="27">
        <f>IF(AND(H2710=1,J2710&lt;&gt;""),E2710-J2710,"")</f>
        <v/>
      </c>
      <c r="T2710">
        <f>IF(G2710="","",MONTH(G2710))</f>
        <v/>
      </c>
    </row>
    <row r="2711">
      <c r="A2711" s="24" t="n">
        <v>2020</v>
      </c>
      <c r="B2711" s="24" t="n">
        <v>4</v>
      </c>
      <c r="C2711" s="24" t="n">
        <v>22</v>
      </c>
      <c r="D2711" s="24" t="n">
        <v>22</v>
      </c>
      <c r="E2711" s="24" t="n">
        <v>12.77</v>
      </c>
      <c r="F2711" s="25">
        <f>IF($E2711="","",DATE(IF($A2711="",nominal_year,$A2711),$B2711,$C2711)+($D2711-IF(LEFT(hour_conv,1)="1",1,0))/24)</f>
        <v/>
      </c>
      <c r="G2711" s="26">
        <f>IF(F2711="","",INT(F2711))</f>
        <v/>
      </c>
      <c r="H2711">
        <f>IF(G2711="","",IF(AND(MONTH(G2711)*100+DAY(G2711)&gt;=season_lo,MONTH(G2711)*100+DAY(G2711)&lt;=season_hi),1,0))</f>
        <v/>
      </c>
      <c r="I2711">
        <f>IF(G2711="","",G2711-first_day+1)</f>
        <v/>
      </c>
      <c r="J2711" s="27">
        <f>IF(I2711="","",INDEX(Daily!$J$2:$J$421,I2711))</f>
        <v/>
      </c>
      <c r="K2711" s="27">
        <f>IF(J2711="","",J2711+cat_offset)</f>
        <v/>
      </c>
      <c r="L2711" s="27">
        <f>IF(J2711="","",MAX(0,E2711-J2711)^2)</f>
        <v/>
      </c>
      <c r="M2711" s="27">
        <f>IF(J2711="","",MAX(0,E2711-(J2711+twcdh_off))^2)</f>
        <v/>
      </c>
      <c r="N2711" s="27">
        <f>IF(E2711="","",MAX(0,E2711-swcdh_thr)^2)</f>
        <v/>
      </c>
      <c r="O2711">
        <f>IF(K2711="","",ROUND(E2711-K2711,0))</f>
        <v/>
      </c>
      <c r="P2711">
        <f>IF(O2711="","",IF(O2711&gt;=1,O2711,0))</f>
        <v/>
      </c>
      <c r="Q2711" s="27">
        <f>IF(E2711="","",MAX(0,E2711-22))</f>
        <v/>
      </c>
      <c r="R2711" s="27">
        <f>IF(H2711=1,E2711,"")</f>
        <v/>
      </c>
      <c r="S2711" s="27">
        <f>IF(AND(H2711=1,J2711&lt;&gt;""),E2711-J2711,"")</f>
        <v/>
      </c>
      <c r="T2711">
        <f>IF(G2711="","",MONTH(G2711))</f>
        <v/>
      </c>
    </row>
    <row r="2712">
      <c r="A2712" s="24" t="n">
        <v>2020</v>
      </c>
      <c r="B2712" s="24" t="n">
        <v>4</v>
      </c>
      <c r="C2712" s="24" t="n">
        <v>22</v>
      </c>
      <c r="D2712" s="24" t="n">
        <v>23</v>
      </c>
      <c r="E2712" s="24" t="n">
        <v>10.97</v>
      </c>
      <c r="F2712" s="25">
        <f>IF($E2712="","",DATE(IF($A2712="",nominal_year,$A2712),$B2712,$C2712)+($D2712-IF(LEFT(hour_conv,1)="1",1,0))/24)</f>
        <v/>
      </c>
      <c r="G2712" s="26">
        <f>IF(F2712="","",INT(F2712))</f>
        <v/>
      </c>
      <c r="H2712">
        <f>IF(G2712="","",IF(AND(MONTH(G2712)*100+DAY(G2712)&gt;=season_lo,MONTH(G2712)*100+DAY(G2712)&lt;=season_hi),1,0))</f>
        <v/>
      </c>
      <c r="I2712">
        <f>IF(G2712="","",G2712-first_day+1)</f>
        <v/>
      </c>
      <c r="J2712" s="27">
        <f>IF(I2712="","",INDEX(Daily!$J$2:$J$421,I2712))</f>
        <v/>
      </c>
      <c r="K2712" s="27">
        <f>IF(J2712="","",J2712+cat_offset)</f>
        <v/>
      </c>
      <c r="L2712" s="27">
        <f>IF(J2712="","",MAX(0,E2712-J2712)^2)</f>
        <v/>
      </c>
      <c r="M2712" s="27">
        <f>IF(J2712="","",MAX(0,E2712-(J2712+twcdh_off))^2)</f>
        <v/>
      </c>
      <c r="N2712" s="27">
        <f>IF(E2712="","",MAX(0,E2712-swcdh_thr)^2)</f>
        <v/>
      </c>
      <c r="O2712">
        <f>IF(K2712="","",ROUND(E2712-K2712,0))</f>
        <v/>
      </c>
      <c r="P2712">
        <f>IF(O2712="","",IF(O2712&gt;=1,O2712,0))</f>
        <v/>
      </c>
      <c r="Q2712" s="27">
        <f>IF(E2712="","",MAX(0,E2712-22))</f>
        <v/>
      </c>
      <c r="R2712" s="27">
        <f>IF(H2712=1,E2712,"")</f>
        <v/>
      </c>
      <c r="S2712" s="27">
        <f>IF(AND(H2712=1,J2712&lt;&gt;""),E2712-J2712,"")</f>
        <v/>
      </c>
      <c r="T2712">
        <f>IF(G2712="","",MONTH(G2712))</f>
        <v/>
      </c>
    </row>
    <row r="2713">
      <c r="A2713" s="24" t="n">
        <v>2020</v>
      </c>
      <c r="B2713" s="24" t="n">
        <v>4</v>
      </c>
      <c r="C2713" s="24" t="n">
        <v>22</v>
      </c>
      <c r="D2713" s="24" t="n">
        <v>24</v>
      </c>
      <c r="E2713" s="24" t="n">
        <v>9.789999999999999</v>
      </c>
      <c r="F2713" s="25">
        <f>IF($E2713="","",DATE(IF($A2713="",nominal_year,$A2713),$B2713,$C2713)+($D2713-IF(LEFT(hour_conv,1)="1",1,0))/24)</f>
        <v/>
      </c>
      <c r="G2713" s="26">
        <f>IF(F2713="","",INT(F2713))</f>
        <v/>
      </c>
      <c r="H2713">
        <f>IF(G2713="","",IF(AND(MONTH(G2713)*100+DAY(G2713)&gt;=season_lo,MONTH(G2713)*100+DAY(G2713)&lt;=season_hi),1,0))</f>
        <v/>
      </c>
      <c r="I2713">
        <f>IF(G2713="","",G2713-first_day+1)</f>
        <v/>
      </c>
      <c r="J2713" s="27">
        <f>IF(I2713="","",INDEX(Daily!$J$2:$J$421,I2713))</f>
        <v/>
      </c>
      <c r="K2713" s="27">
        <f>IF(J2713="","",J2713+cat_offset)</f>
        <v/>
      </c>
      <c r="L2713" s="27">
        <f>IF(J2713="","",MAX(0,E2713-J2713)^2)</f>
        <v/>
      </c>
      <c r="M2713" s="27">
        <f>IF(J2713="","",MAX(0,E2713-(J2713+twcdh_off))^2)</f>
        <v/>
      </c>
      <c r="N2713" s="27">
        <f>IF(E2713="","",MAX(0,E2713-swcdh_thr)^2)</f>
        <v/>
      </c>
      <c r="O2713">
        <f>IF(K2713="","",ROUND(E2713-K2713,0))</f>
        <v/>
      </c>
      <c r="P2713">
        <f>IF(O2713="","",IF(O2713&gt;=1,O2713,0))</f>
        <v/>
      </c>
      <c r="Q2713" s="27">
        <f>IF(E2713="","",MAX(0,E2713-22))</f>
        <v/>
      </c>
      <c r="R2713" s="27">
        <f>IF(H2713=1,E2713,"")</f>
        <v/>
      </c>
      <c r="S2713" s="27">
        <f>IF(AND(H2713=1,J2713&lt;&gt;""),E2713-J2713,"")</f>
        <v/>
      </c>
      <c r="T2713">
        <f>IF(G2713="","",MONTH(G2713))</f>
        <v/>
      </c>
    </row>
    <row r="2714">
      <c r="A2714" s="24" t="n">
        <v>2020</v>
      </c>
      <c r="B2714" s="24" t="n">
        <v>4</v>
      </c>
      <c r="C2714" s="24" t="n">
        <v>23</v>
      </c>
      <c r="D2714" s="24" t="n">
        <v>1</v>
      </c>
      <c r="E2714" s="24" t="n">
        <v>9.51</v>
      </c>
      <c r="F2714" s="25">
        <f>IF($E2714="","",DATE(IF($A2714="",nominal_year,$A2714),$B2714,$C2714)+($D2714-IF(LEFT(hour_conv,1)="1",1,0))/24)</f>
        <v/>
      </c>
      <c r="G2714" s="26">
        <f>IF(F2714="","",INT(F2714))</f>
        <v/>
      </c>
      <c r="H2714">
        <f>IF(G2714="","",IF(AND(MONTH(G2714)*100+DAY(G2714)&gt;=season_lo,MONTH(G2714)*100+DAY(G2714)&lt;=season_hi),1,0))</f>
        <v/>
      </c>
      <c r="I2714">
        <f>IF(G2714="","",G2714-first_day+1)</f>
        <v/>
      </c>
      <c r="J2714" s="27">
        <f>IF(I2714="","",INDEX(Daily!$J$2:$J$421,I2714))</f>
        <v/>
      </c>
      <c r="K2714" s="27">
        <f>IF(J2714="","",J2714+cat_offset)</f>
        <v/>
      </c>
      <c r="L2714" s="27">
        <f>IF(J2714="","",MAX(0,E2714-J2714)^2)</f>
        <v/>
      </c>
      <c r="M2714" s="27">
        <f>IF(J2714="","",MAX(0,E2714-(J2714+twcdh_off))^2)</f>
        <v/>
      </c>
      <c r="N2714" s="27">
        <f>IF(E2714="","",MAX(0,E2714-swcdh_thr)^2)</f>
        <v/>
      </c>
      <c r="O2714">
        <f>IF(K2714="","",ROUND(E2714-K2714,0))</f>
        <v/>
      </c>
      <c r="P2714">
        <f>IF(O2714="","",IF(O2714&gt;=1,O2714,0))</f>
        <v/>
      </c>
      <c r="Q2714" s="27">
        <f>IF(E2714="","",MAX(0,E2714-22))</f>
        <v/>
      </c>
      <c r="R2714" s="27">
        <f>IF(H2714=1,E2714,"")</f>
        <v/>
      </c>
      <c r="S2714" s="27">
        <f>IF(AND(H2714=1,J2714&lt;&gt;""),E2714-J2714,"")</f>
        <v/>
      </c>
      <c r="T2714">
        <f>IF(G2714="","",MONTH(G2714))</f>
        <v/>
      </c>
    </row>
    <row r="2715">
      <c r="A2715" s="24" t="n">
        <v>2020</v>
      </c>
      <c r="B2715" s="24" t="n">
        <v>4</v>
      </c>
      <c r="C2715" s="24" t="n">
        <v>23</v>
      </c>
      <c r="D2715" s="24" t="n">
        <v>2</v>
      </c>
      <c r="E2715" s="24" t="n">
        <v>8.48</v>
      </c>
      <c r="F2715" s="25">
        <f>IF($E2715="","",DATE(IF($A2715="",nominal_year,$A2715),$B2715,$C2715)+($D2715-IF(LEFT(hour_conv,1)="1",1,0))/24)</f>
        <v/>
      </c>
      <c r="G2715" s="26">
        <f>IF(F2715="","",INT(F2715))</f>
        <v/>
      </c>
      <c r="H2715">
        <f>IF(G2715="","",IF(AND(MONTH(G2715)*100+DAY(G2715)&gt;=season_lo,MONTH(G2715)*100+DAY(G2715)&lt;=season_hi),1,0))</f>
        <v/>
      </c>
      <c r="I2715">
        <f>IF(G2715="","",G2715-first_day+1)</f>
        <v/>
      </c>
      <c r="J2715" s="27">
        <f>IF(I2715="","",INDEX(Daily!$J$2:$J$421,I2715))</f>
        <v/>
      </c>
      <c r="K2715" s="27">
        <f>IF(J2715="","",J2715+cat_offset)</f>
        <v/>
      </c>
      <c r="L2715" s="27">
        <f>IF(J2715="","",MAX(0,E2715-J2715)^2)</f>
        <v/>
      </c>
      <c r="M2715" s="27">
        <f>IF(J2715="","",MAX(0,E2715-(J2715+twcdh_off))^2)</f>
        <v/>
      </c>
      <c r="N2715" s="27">
        <f>IF(E2715="","",MAX(0,E2715-swcdh_thr)^2)</f>
        <v/>
      </c>
      <c r="O2715">
        <f>IF(K2715="","",ROUND(E2715-K2715,0))</f>
        <v/>
      </c>
      <c r="P2715">
        <f>IF(O2715="","",IF(O2715&gt;=1,O2715,0))</f>
        <v/>
      </c>
      <c r="Q2715" s="27">
        <f>IF(E2715="","",MAX(0,E2715-22))</f>
        <v/>
      </c>
      <c r="R2715" s="27">
        <f>IF(H2715=1,E2715,"")</f>
        <v/>
      </c>
      <c r="S2715" s="27">
        <f>IF(AND(H2715=1,J2715&lt;&gt;""),E2715-J2715,"")</f>
        <v/>
      </c>
      <c r="T2715">
        <f>IF(G2715="","",MONTH(G2715))</f>
        <v/>
      </c>
    </row>
    <row r="2716">
      <c r="A2716" s="24" t="n">
        <v>2020</v>
      </c>
      <c r="B2716" s="24" t="n">
        <v>4</v>
      </c>
      <c r="C2716" s="24" t="n">
        <v>23</v>
      </c>
      <c r="D2716" s="24" t="n">
        <v>3</v>
      </c>
      <c r="E2716" s="24" t="n">
        <v>7.76</v>
      </c>
      <c r="F2716" s="25">
        <f>IF($E2716="","",DATE(IF($A2716="",nominal_year,$A2716),$B2716,$C2716)+($D2716-IF(LEFT(hour_conv,1)="1",1,0))/24)</f>
        <v/>
      </c>
      <c r="G2716" s="26">
        <f>IF(F2716="","",INT(F2716))</f>
        <v/>
      </c>
      <c r="H2716">
        <f>IF(G2716="","",IF(AND(MONTH(G2716)*100+DAY(G2716)&gt;=season_lo,MONTH(G2716)*100+DAY(G2716)&lt;=season_hi),1,0))</f>
        <v/>
      </c>
      <c r="I2716">
        <f>IF(G2716="","",G2716-first_day+1)</f>
        <v/>
      </c>
      <c r="J2716" s="27">
        <f>IF(I2716="","",INDEX(Daily!$J$2:$J$421,I2716))</f>
        <v/>
      </c>
      <c r="K2716" s="27">
        <f>IF(J2716="","",J2716+cat_offset)</f>
        <v/>
      </c>
      <c r="L2716" s="27">
        <f>IF(J2716="","",MAX(0,E2716-J2716)^2)</f>
        <v/>
      </c>
      <c r="M2716" s="27">
        <f>IF(J2716="","",MAX(0,E2716-(J2716+twcdh_off))^2)</f>
        <v/>
      </c>
      <c r="N2716" s="27">
        <f>IF(E2716="","",MAX(0,E2716-swcdh_thr)^2)</f>
        <v/>
      </c>
      <c r="O2716">
        <f>IF(K2716="","",ROUND(E2716-K2716,0))</f>
        <v/>
      </c>
      <c r="P2716">
        <f>IF(O2716="","",IF(O2716&gt;=1,O2716,0))</f>
        <v/>
      </c>
      <c r="Q2716" s="27">
        <f>IF(E2716="","",MAX(0,E2716-22))</f>
        <v/>
      </c>
      <c r="R2716" s="27">
        <f>IF(H2716=1,E2716,"")</f>
        <v/>
      </c>
      <c r="S2716" s="27">
        <f>IF(AND(H2716=1,J2716&lt;&gt;""),E2716-J2716,"")</f>
        <v/>
      </c>
      <c r="T2716">
        <f>IF(G2716="","",MONTH(G2716))</f>
        <v/>
      </c>
    </row>
    <row r="2717">
      <c r="A2717" s="24" t="n">
        <v>2020</v>
      </c>
      <c r="B2717" s="24" t="n">
        <v>4</v>
      </c>
      <c r="C2717" s="24" t="n">
        <v>23</v>
      </c>
      <c r="D2717" s="24" t="n">
        <v>4</v>
      </c>
      <c r="E2717" s="24" t="n">
        <v>7.38</v>
      </c>
      <c r="F2717" s="25">
        <f>IF($E2717="","",DATE(IF($A2717="",nominal_year,$A2717),$B2717,$C2717)+($D2717-IF(LEFT(hour_conv,1)="1",1,0))/24)</f>
        <v/>
      </c>
      <c r="G2717" s="26">
        <f>IF(F2717="","",INT(F2717))</f>
        <v/>
      </c>
      <c r="H2717">
        <f>IF(G2717="","",IF(AND(MONTH(G2717)*100+DAY(G2717)&gt;=season_lo,MONTH(G2717)*100+DAY(G2717)&lt;=season_hi),1,0))</f>
        <v/>
      </c>
      <c r="I2717">
        <f>IF(G2717="","",G2717-first_day+1)</f>
        <v/>
      </c>
      <c r="J2717" s="27">
        <f>IF(I2717="","",INDEX(Daily!$J$2:$J$421,I2717))</f>
        <v/>
      </c>
      <c r="K2717" s="27">
        <f>IF(J2717="","",J2717+cat_offset)</f>
        <v/>
      </c>
      <c r="L2717" s="27">
        <f>IF(J2717="","",MAX(0,E2717-J2717)^2)</f>
        <v/>
      </c>
      <c r="M2717" s="27">
        <f>IF(J2717="","",MAX(0,E2717-(J2717+twcdh_off))^2)</f>
        <v/>
      </c>
      <c r="N2717" s="27">
        <f>IF(E2717="","",MAX(0,E2717-swcdh_thr)^2)</f>
        <v/>
      </c>
      <c r="O2717">
        <f>IF(K2717="","",ROUND(E2717-K2717,0))</f>
        <v/>
      </c>
      <c r="P2717">
        <f>IF(O2717="","",IF(O2717&gt;=1,O2717,0))</f>
        <v/>
      </c>
      <c r="Q2717" s="27">
        <f>IF(E2717="","",MAX(0,E2717-22))</f>
        <v/>
      </c>
      <c r="R2717" s="27">
        <f>IF(H2717=1,E2717,"")</f>
        <v/>
      </c>
      <c r="S2717" s="27">
        <f>IF(AND(H2717=1,J2717&lt;&gt;""),E2717-J2717,"")</f>
        <v/>
      </c>
      <c r="T2717">
        <f>IF(G2717="","",MONTH(G2717))</f>
        <v/>
      </c>
    </row>
    <row r="2718">
      <c r="A2718" s="24" t="n">
        <v>2020</v>
      </c>
      <c r="B2718" s="24" t="n">
        <v>4</v>
      </c>
      <c r="C2718" s="24" t="n">
        <v>23</v>
      </c>
      <c r="D2718" s="24" t="n">
        <v>5</v>
      </c>
      <c r="E2718" s="24" t="n">
        <v>7.74</v>
      </c>
      <c r="F2718" s="25">
        <f>IF($E2718="","",DATE(IF($A2718="",nominal_year,$A2718),$B2718,$C2718)+($D2718-IF(LEFT(hour_conv,1)="1",1,0))/24)</f>
        <v/>
      </c>
      <c r="G2718" s="26">
        <f>IF(F2718="","",INT(F2718))</f>
        <v/>
      </c>
      <c r="H2718">
        <f>IF(G2718="","",IF(AND(MONTH(G2718)*100+DAY(G2718)&gt;=season_lo,MONTH(G2718)*100+DAY(G2718)&lt;=season_hi),1,0))</f>
        <v/>
      </c>
      <c r="I2718">
        <f>IF(G2718="","",G2718-first_day+1)</f>
        <v/>
      </c>
      <c r="J2718" s="27">
        <f>IF(I2718="","",INDEX(Daily!$J$2:$J$421,I2718))</f>
        <v/>
      </c>
      <c r="K2718" s="27">
        <f>IF(J2718="","",J2718+cat_offset)</f>
        <v/>
      </c>
      <c r="L2718" s="27">
        <f>IF(J2718="","",MAX(0,E2718-J2718)^2)</f>
        <v/>
      </c>
      <c r="M2718" s="27">
        <f>IF(J2718="","",MAX(0,E2718-(J2718+twcdh_off))^2)</f>
        <v/>
      </c>
      <c r="N2718" s="27">
        <f>IF(E2718="","",MAX(0,E2718-swcdh_thr)^2)</f>
        <v/>
      </c>
      <c r="O2718">
        <f>IF(K2718="","",ROUND(E2718-K2718,0))</f>
        <v/>
      </c>
      <c r="P2718">
        <f>IF(O2718="","",IF(O2718&gt;=1,O2718,0))</f>
        <v/>
      </c>
      <c r="Q2718" s="27">
        <f>IF(E2718="","",MAX(0,E2718-22))</f>
        <v/>
      </c>
      <c r="R2718" s="27">
        <f>IF(H2718=1,E2718,"")</f>
        <v/>
      </c>
      <c r="S2718" s="27">
        <f>IF(AND(H2718=1,J2718&lt;&gt;""),E2718-J2718,"")</f>
        <v/>
      </c>
      <c r="T2718">
        <f>IF(G2718="","",MONTH(G2718))</f>
        <v/>
      </c>
    </row>
    <row r="2719">
      <c r="A2719" s="24" t="n">
        <v>2020</v>
      </c>
      <c r="B2719" s="24" t="n">
        <v>4</v>
      </c>
      <c r="C2719" s="24" t="n">
        <v>23</v>
      </c>
      <c r="D2719" s="24" t="n">
        <v>6</v>
      </c>
      <c r="E2719" s="24" t="n">
        <v>8.23</v>
      </c>
      <c r="F2719" s="25">
        <f>IF($E2719="","",DATE(IF($A2719="",nominal_year,$A2719),$B2719,$C2719)+($D2719-IF(LEFT(hour_conv,1)="1",1,0))/24)</f>
        <v/>
      </c>
      <c r="G2719" s="26">
        <f>IF(F2719="","",INT(F2719))</f>
        <v/>
      </c>
      <c r="H2719">
        <f>IF(G2719="","",IF(AND(MONTH(G2719)*100+DAY(G2719)&gt;=season_lo,MONTH(G2719)*100+DAY(G2719)&lt;=season_hi),1,0))</f>
        <v/>
      </c>
      <c r="I2719">
        <f>IF(G2719="","",G2719-first_day+1)</f>
        <v/>
      </c>
      <c r="J2719" s="27">
        <f>IF(I2719="","",INDEX(Daily!$J$2:$J$421,I2719))</f>
        <v/>
      </c>
      <c r="K2719" s="27">
        <f>IF(J2719="","",J2719+cat_offset)</f>
        <v/>
      </c>
      <c r="L2719" s="27">
        <f>IF(J2719="","",MAX(0,E2719-J2719)^2)</f>
        <v/>
      </c>
      <c r="M2719" s="27">
        <f>IF(J2719="","",MAX(0,E2719-(J2719+twcdh_off))^2)</f>
        <v/>
      </c>
      <c r="N2719" s="27">
        <f>IF(E2719="","",MAX(0,E2719-swcdh_thr)^2)</f>
        <v/>
      </c>
      <c r="O2719">
        <f>IF(K2719="","",ROUND(E2719-K2719,0))</f>
        <v/>
      </c>
      <c r="P2719">
        <f>IF(O2719="","",IF(O2719&gt;=1,O2719,0))</f>
        <v/>
      </c>
      <c r="Q2719" s="27">
        <f>IF(E2719="","",MAX(0,E2719-22))</f>
        <v/>
      </c>
      <c r="R2719" s="27">
        <f>IF(H2719=1,E2719,"")</f>
        <v/>
      </c>
      <c r="S2719" s="27">
        <f>IF(AND(H2719=1,J2719&lt;&gt;""),E2719-J2719,"")</f>
        <v/>
      </c>
      <c r="T2719">
        <f>IF(G2719="","",MONTH(G2719))</f>
        <v/>
      </c>
    </row>
    <row r="2720">
      <c r="A2720" s="24" t="n">
        <v>2020</v>
      </c>
      <c r="B2720" s="24" t="n">
        <v>4</v>
      </c>
      <c r="C2720" s="24" t="n">
        <v>23</v>
      </c>
      <c r="D2720" s="24" t="n">
        <v>7</v>
      </c>
      <c r="E2720" s="24" t="n">
        <v>8.859999999999999</v>
      </c>
      <c r="F2720" s="25">
        <f>IF($E2720="","",DATE(IF($A2720="",nominal_year,$A2720),$B2720,$C2720)+($D2720-IF(LEFT(hour_conv,1)="1",1,0))/24)</f>
        <v/>
      </c>
      <c r="G2720" s="26">
        <f>IF(F2720="","",INT(F2720))</f>
        <v/>
      </c>
      <c r="H2720">
        <f>IF(G2720="","",IF(AND(MONTH(G2720)*100+DAY(G2720)&gt;=season_lo,MONTH(G2720)*100+DAY(G2720)&lt;=season_hi),1,0))</f>
        <v/>
      </c>
      <c r="I2720">
        <f>IF(G2720="","",G2720-first_day+1)</f>
        <v/>
      </c>
      <c r="J2720" s="27">
        <f>IF(I2720="","",INDEX(Daily!$J$2:$J$421,I2720))</f>
        <v/>
      </c>
      <c r="K2720" s="27">
        <f>IF(J2720="","",J2720+cat_offset)</f>
        <v/>
      </c>
      <c r="L2720" s="27">
        <f>IF(J2720="","",MAX(0,E2720-J2720)^2)</f>
        <v/>
      </c>
      <c r="M2720" s="27">
        <f>IF(J2720="","",MAX(0,E2720-(J2720+twcdh_off))^2)</f>
        <v/>
      </c>
      <c r="N2720" s="27">
        <f>IF(E2720="","",MAX(0,E2720-swcdh_thr)^2)</f>
        <v/>
      </c>
      <c r="O2720">
        <f>IF(K2720="","",ROUND(E2720-K2720,0))</f>
        <v/>
      </c>
      <c r="P2720">
        <f>IF(O2720="","",IF(O2720&gt;=1,O2720,0))</f>
        <v/>
      </c>
      <c r="Q2720" s="27">
        <f>IF(E2720="","",MAX(0,E2720-22))</f>
        <v/>
      </c>
      <c r="R2720" s="27">
        <f>IF(H2720=1,E2720,"")</f>
        <v/>
      </c>
      <c r="S2720" s="27">
        <f>IF(AND(H2720=1,J2720&lt;&gt;""),E2720-J2720,"")</f>
        <v/>
      </c>
      <c r="T2720">
        <f>IF(G2720="","",MONTH(G2720))</f>
        <v/>
      </c>
    </row>
    <row r="2721">
      <c r="A2721" s="24" t="n">
        <v>2020</v>
      </c>
      <c r="B2721" s="24" t="n">
        <v>4</v>
      </c>
      <c r="C2721" s="24" t="n">
        <v>23</v>
      </c>
      <c r="D2721" s="24" t="n">
        <v>8</v>
      </c>
      <c r="E2721" s="24" t="n">
        <v>9.73</v>
      </c>
      <c r="F2721" s="25">
        <f>IF($E2721="","",DATE(IF($A2721="",nominal_year,$A2721),$B2721,$C2721)+($D2721-IF(LEFT(hour_conv,1)="1",1,0))/24)</f>
        <v/>
      </c>
      <c r="G2721" s="26">
        <f>IF(F2721="","",INT(F2721))</f>
        <v/>
      </c>
      <c r="H2721">
        <f>IF(G2721="","",IF(AND(MONTH(G2721)*100+DAY(G2721)&gt;=season_lo,MONTH(G2721)*100+DAY(G2721)&lt;=season_hi),1,0))</f>
        <v/>
      </c>
      <c r="I2721">
        <f>IF(G2721="","",G2721-first_day+1)</f>
        <v/>
      </c>
      <c r="J2721" s="27">
        <f>IF(I2721="","",INDEX(Daily!$J$2:$J$421,I2721))</f>
        <v/>
      </c>
      <c r="K2721" s="27">
        <f>IF(J2721="","",J2721+cat_offset)</f>
        <v/>
      </c>
      <c r="L2721" s="27">
        <f>IF(J2721="","",MAX(0,E2721-J2721)^2)</f>
        <v/>
      </c>
      <c r="M2721" s="27">
        <f>IF(J2721="","",MAX(0,E2721-(J2721+twcdh_off))^2)</f>
        <v/>
      </c>
      <c r="N2721" s="27">
        <f>IF(E2721="","",MAX(0,E2721-swcdh_thr)^2)</f>
        <v/>
      </c>
      <c r="O2721">
        <f>IF(K2721="","",ROUND(E2721-K2721,0))</f>
        <v/>
      </c>
      <c r="P2721">
        <f>IF(O2721="","",IF(O2721&gt;=1,O2721,0))</f>
        <v/>
      </c>
      <c r="Q2721" s="27">
        <f>IF(E2721="","",MAX(0,E2721-22))</f>
        <v/>
      </c>
      <c r="R2721" s="27">
        <f>IF(H2721=1,E2721,"")</f>
        <v/>
      </c>
      <c r="S2721" s="27">
        <f>IF(AND(H2721=1,J2721&lt;&gt;""),E2721-J2721,"")</f>
        <v/>
      </c>
      <c r="T2721">
        <f>IF(G2721="","",MONTH(G2721))</f>
        <v/>
      </c>
    </row>
    <row r="2722">
      <c r="A2722" s="24" t="n">
        <v>2020</v>
      </c>
      <c r="B2722" s="24" t="n">
        <v>4</v>
      </c>
      <c r="C2722" s="24" t="n">
        <v>23</v>
      </c>
      <c r="D2722" s="24" t="n">
        <v>9</v>
      </c>
      <c r="E2722" s="24" t="n">
        <v>12.06</v>
      </c>
      <c r="F2722" s="25">
        <f>IF($E2722="","",DATE(IF($A2722="",nominal_year,$A2722),$B2722,$C2722)+($D2722-IF(LEFT(hour_conv,1)="1",1,0))/24)</f>
        <v/>
      </c>
      <c r="G2722" s="26">
        <f>IF(F2722="","",INT(F2722))</f>
        <v/>
      </c>
      <c r="H2722">
        <f>IF(G2722="","",IF(AND(MONTH(G2722)*100+DAY(G2722)&gt;=season_lo,MONTH(G2722)*100+DAY(G2722)&lt;=season_hi),1,0))</f>
        <v/>
      </c>
      <c r="I2722">
        <f>IF(G2722="","",G2722-first_day+1)</f>
        <v/>
      </c>
      <c r="J2722" s="27">
        <f>IF(I2722="","",INDEX(Daily!$J$2:$J$421,I2722))</f>
        <v/>
      </c>
      <c r="K2722" s="27">
        <f>IF(J2722="","",J2722+cat_offset)</f>
        <v/>
      </c>
      <c r="L2722" s="27">
        <f>IF(J2722="","",MAX(0,E2722-J2722)^2)</f>
        <v/>
      </c>
      <c r="M2722" s="27">
        <f>IF(J2722="","",MAX(0,E2722-(J2722+twcdh_off))^2)</f>
        <v/>
      </c>
      <c r="N2722" s="27">
        <f>IF(E2722="","",MAX(0,E2722-swcdh_thr)^2)</f>
        <v/>
      </c>
      <c r="O2722">
        <f>IF(K2722="","",ROUND(E2722-K2722,0))</f>
        <v/>
      </c>
      <c r="P2722">
        <f>IF(O2722="","",IF(O2722&gt;=1,O2722,0))</f>
        <v/>
      </c>
      <c r="Q2722" s="27">
        <f>IF(E2722="","",MAX(0,E2722-22))</f>
        <v/>
      </c>
      <c r="R2722" s="27">
        <f>IF(H2722=1,E2722,"")</f>
        <v/>
      </c>
      <c r="S2722" s="27">
        <f>IF(AND(H2722=1,J2722&lt;&gt;""),E2722-J2722,"")</f>
        <v/>
      </c>
      <c r="T2722">
        <f>IF(G2722="","",MONTH(G2722))</f>
        <v/>
      </c>
    </row>
    <row r="2723">
      <c r="A2723" s="24" t="n">
        <v>2020</v>
      </c>
      <c r="B2723" s="24" t="n">
        <v>4</v>
      </c>
      <c r="C2723" s="24" t="n">
        <v>23</v>
      </c>
      <c r="D2723" s="24" t="n">
        <v>10</v>
      </c>
      <c r="E2723" s="24" t="n">
        <v>12.56</v>
      </c>
      <c r="F2723" s="25">
        <f>IF($E2723="","",DATE(IF($A2723="",nominal_year,$A2723),$B2723,$C2723)+($D2723-IF(LEFT(hour_conv,1)="1",1,0))/24)</f>
        <v/>
      </c>
      <c r="G2723" s="26">
        <f>IF(F2723="","",INT(F2723))</f>
        <v/>
      </c>
      <c r="H2723">
        <f>IF(G2723="","",IF(AND(MONTH(G2723)*100+DAY(G2723)&gt;=season_lo,MONTH(G2723)*100+DAY(G2723)&lt;=season_hi),1,0))</f>
        <v/>
      </c>
      <c r="I2723">
        <f>IF(G2723="","",G2723-first_day+1)</f>
        <v/>
      </c>
      <c r="J2723" s="27">
        <f>IF(I2723="","",INDEX(Daily!$J$2:$J$421,I2723))</f>
        <v/>
      </c>
      <c r="K2723" s="27">
        <f>IF(J2723="","",J2723+cat_offset)</f>
        <v/>
      </c>
      <c r="L2723" s="27">
        <f>IF(J2723="","",MAX(0,E2723-J2723)^2)</f>
        <v/>
      </c>
      <c r="M2723" s="27">
        <f>IF(J2723="","",MAX(0,E2723-(J2723+twcdh_off))^2)</f>
        <v/>
      </c>
      <c r="N2723" s="27">
        <f>IF(E2723="","",MAX(0,E2723-swcdh_thr)^2)</f>
        <v/>
      </c>
      <c r="O2723">
        <f>IF(K2723="","",ROUND(E2723-K2723,0))</f>
        <v/>
      </c>
      <c r="P2723">
        <f>IF(O2723="","",IF(O2723&gt;=1,O2723,0))</f>
        <v/>
      </c>
      <c r="Q2723" s="27">
        <f>IF(E2723="","",MAX(0,E2723-22))</f>
        <v/>
      </c>
      <c r="R2723" s="27">
        <f>IF(H2723=1,E2723,"")</f>
        <v/>
      </c>
      <c r="S2723" s="27">
        <f>IF(AND(H2723=1,J2723&lt;&gt;""),E2723-J2723,"")</f>
        <v/>
      </c>
      <c r="T2723">
        <f>IF(G2723="","",MONTH(G2723))</f>
        <v/>
      </c>
    </row>
    <row r="2724">
      <c r="A2724" s="24" t="n">
        <v>2020</v>
      </c>
      <c r="B2724" s="24" t="n">
        <v>4</v>
      </c>
      <c r="C2724" s="24" t="n">
        <v>23</v>
      </c>
      <c r="D2724" s="24" t="n">
        <v>11</v>
      </c>
      <c r="E2724" s="24" t="n">
        <v>13.5</v>
      </c>
      <c r="F2724" s="25">
        <f>IF($E2724="","",DATE(IF($A2724="",nominal_year,$A2724),$B2724,$C2724)+($D2724-IF(LEFT(hour_conv,1)="1",1,0))/24)</f>
        <v/>
      </c>
      <c r="G2724" s="26">
        <f>IF(F2724="","",INT(F2724))</f>
        <v/>
      </c>
      <c r="H2724">
        <f>IF(G2724="","",IF(AND(MONTH(G2724)*100+DAY(G2724)&gt;=season_lo,MONTH(G2724)*100+DAY(G2724)&lt;=season_hi),1,0))</f>
        <v/>
      </c>
      <c r="I2724">
        <f>IF(G2724="","",G2724-first_day+1)</f>
        <v/>
      </c>
      <c r="J2724" s="27">
        <f>IF(I2724="","",INDEX(Daily!$J$2:$J$421,I2724))</f>
        <v/>
      </c>
      <c r="K2724" s="27">
        <f>IF(J2724="","",J2724+cat_offset)</f>
        <v/>
      </c>
      <c r="L2724" s="27">
        <f>IF(J2724="","",MAX(0,E2724-J2724)^2)</f>
        <v/>
      </c>
      <c r="M2724" s="27">
        <f>IF(J2724="","",MAX(0,E2724-(J2724+twcdh_off))^2)</f>
        <v/>
      </c>
      <c r="N2724" s="27">
        <f>IF(E2724="","",MAX(0,E2724-swcdh_thr)^2)</f>
        <v/>
      </c>
      <c r="O2724">
        <f>IF(K2724="","",ROUND(E2724-K2724,0))</f>
        <v/>
      </c>
      <c r="P2724">
        <f>IF(O2724="","",IF(O2724&gt;=1,O2724,0))</f>
        <v/>
      </c>
      <c r="Q2724" s="27">
        <f>IF(E2724="","",MAX(0,E2724-22))</f>
        <v/>
      </c>
      <c r="R2724" s="27">
        <f>IF(H2724=1,E2724,"")</f>
        <v/>
      </c>
      <c r="S2724" s="27">
        <f>IF(AND(H2724=1,J2724&lt;&gt;""),E2724-J2724,"")</f>
        <v/>
      </c>
      <c r="T2724">
        <f>IF(G2724="","",MONTH(G2724))</f>
        <v/>
      </c>
    </row>
    <row r="2725">
      <c r="A2725" s="24" t="n">
        <v>2020</v>
      </c>
      <c r="B2725" s="24" t="n">
        <v>4</v>
      </c>
      <c r="C2725" s="24" t="n">
        <v>23</v>
      </c>
      <c r="D2725" s="24" t="n">
        <v>12</v>
      </c>
      <c r="E2725" s="24" t="n">
        <v>14.41</v>
      </c>
      <c r="F2725" s="25">
        <f>IF($E2725="","",DATE(IF($A2725="",nominal_year,$A2725),$B2725,$C2725)+($D2725-IF(LEFT(hour_conv,1)="1",1,0))/24)</f>
        <v/>
      </c>
      <c r="G2725" s="26">
        <f>IF(F2725="","",INT(F2725))</f>
        <v/>
      </c>
      <c r="H2725">
        <f>IF(G2725="","",IF(AND(MONTH(G2725)*100+DAY(G2725)&gt;=season_lo,MONTH(G2725)*100+DAY(G2725)&lt;=season_hi),1,0))</f>
        <v/>
      </c>
      <c r="I2725">
        <f>IF(G2725="","",G2725-first_day+1)</f>
        <v/>
      </c>
      <c r="J2725" s="27">
        <f>IF(I2725="","",INDEX(Daily!$J$2:$J$421,I2725))</f>
        <v/>
      </c>
      <c r="K2725" s="27">
        <f>IF(J2725="","",J2725+cat_offset)</f>
        <v/>
      </c>
      <c r="L2725" s="27">
        <f>IF(J2725="","",MAX(0,E2725-J2725)^2)</f>
        <v/>
      </c>
      <c r="M2725" s="27">
        <f>IF(J2725="","",MAX(0,E2725-(J2725+twcdh_off))^2)</f>
        <v/>
      </c>
      <c r="N2725" s="27">
        <f>IF(E2725="","",MAX(0,E2725-swcdh_thr)^2)</f>
        <v/>
      </c>
      <c r="O2725">
        <f>IF(K2725="","",ROUND(E2725-K2725,0))</f>
        <v/>
      </c>
      <c r="P2725">
        <f>IF(O2725="","",IF(O2725&gt;=1,O2725,0))</f>
        <v/>
      </c>
      <c r="Q2725" s="27">
        <f>IF(E2725="","",MAX(0,E2725-22))</f>
        <v/>
      </c>
      <c r="R2725" s="27">
        <f>IF(H2725=1,E2725,"")</f>
        <v/>
      </c>
      <c r="S2725" s="27">
        <f>IF(AND(H2725=1,J2725&lt;&gt;""),E2725-J2725,"")</f>
        <v/>
      </c>
      <c r="T2725">
        <f>IF(G2725="","",MONTH(G2725))</f>
        <v/>
      </c>
    </row>
    <row r="2726">
      <c r="A2726" s="24" t="n">
        <v>2020</v>
      </c>
      <c r="B2726" s="24" t="n">
        <v>4</v>
      </c>
      <c r="C2726" s="24" t="n">
        <v>23</v>
      </c>
      <c r="D2726" s="24" t="n">
        <v>13</v>
      </c>
      <c r="E2726" s="24" t="n">
        <v>15.66</v>
      </c>
      <c r="F2726" s="25">
        <f>IF($E2726="","",DATE(IF($A2726="",nominal_year,$A2726),$B2726,$C2726)+($D2726-IF(LEFT(hour_conv,1)="1",1,0))/24)</f>
        <v/>
      </c>
      <c r="G2726" s="26">
        <f>IF(F2726="","",INT(F2726))</f>
        <v/>
      </c>
      <c r="H2726">
        <f>IF(G2726="","",IF(AND(MONTH(G2726)*100+DAY(G2726)&gt;=season_lo,MONTH(G2726)*100+DAY(G2726)&lt;=season_hi),1,0))</f>
        <v/>
      </c>
      <c r="I2726">
        <f>IF(G2726="","",G2726-first_day+1)</f>
        <v/>
      </c>
      <c r="J2726" s="27">
        <f>IF(I2726="","",INDEX(Daily!$J$2:$J$421,I2726))</f>
        <v/>
      </c>
      <c r="K2726" s="27">
        <f>IF(J2726="","",J2726+cat_offset)</f>
        <v/>
      </c>
      <c r="L2726" s="27">
        <f>IF(J2726="","",MAX(0,E2726-J2726)^2)</f>
        <v/>
      </c>
      <c r="M2726" s="27">
        <f>IF(J2726="","",MAX(0,E2726-(J2726+twcdh_off))^2)</f>
        <v/>
      </c>
      <c r="N2726" s="27">
        <f>IF(E2726="","",MAX(0,E2726-swcdh_thr)^2)</f>
        <v/>
      </c>
      <c r="O2726">
        <f>IF(K2726="","",ROUND(E2726-K2726,0))</f>
        <v/>
      </c>
      <c r="P2726">
        <f>IF(O2726="","",IF(O2726&gt;=1,O2726,0))</f>
        <v/>
      </c>
      <c r="Q2726" s="27">
        <f>IF(E2726="","",MAX(0,E2726-22))</f>
        <v/>
      </c>
      <c r="R2726" s="27">
        <f>IF(H2726=1,E2726,"")</f>
        <v/>
      </c>
      <c r="S2726" s="27">
        <f>IF(AND(H2726=1,J2726&lt;&gt;""),E2726-J2726,"")</f>
        <v/>
      </c>
      <c r="T2726">
        <f>IF(G2726="","",MONTH(G2726))</f>
        <v/>
      </c>
    </row>
    <row r="2727">
      <c r="A2727" s="24" t="n">
        <v>2020</v>
      </c>
      <c r="B2727" s="24" t="n">
        <v>4</v>
      </c>
      <c r="C2727" s="24" t="n">
        <v>23</v>
      </c>
      <c r="D2727" s="24" t="n">
        <v>14</v>
      </c>
      <c r="E2727" s="24" t="n">
        <v>17.02</v>
      </c>
      <c r="F2727" s="25">
        <f>IF($E2727="","",DATE(IF($A2727="",nominal_year,$A2727),$B2727,$C2727)+($D2727-IF(LEFT(hour_conv,1)="1",1,0))/24)</f>
        <v/>
      </c>
      <c r="G2727" s="26">
        <f>IF(F2727="","",INT(F2727))</f>
        <v/>
      </c>
      <c r="H2727">
        <f>IF(G2727="","",IF(AND(MONTH(G2727)*100+DAY(G2727)&gt;=season_lo,MONTH(G2727)*100+DAY(G2727)&lt;=season_hi),1,0))</f>
        <v/>
      </c>
      <c r="I2727">
        <f>IF(G2727="","",G2727-first_day+1)</f>
        <v/>
      </c>
      <c r="J2727" s="27">
        <f>IF(I2727="","",INDEX(Daily!$J$2:$J$421,I2727))</f>
        <v/>
      </c>
      <c r="K2727" s="27">
        <f>IF(J2727="","",J2727+cat_offset)</f>
        <v/>
      </c>
      <c r="L2727" s="27">
        <f>IF(J2727="","",MAX(0,E2727-J2727)^2)</f>
        <v/>
      </c>
      <c r="M2727" s="27">
        <f>IF(J2727="","",MAX(0,E2727-(J2727+twcdh_off))^2)</f>
        <v/>
      </c>
      <c r="N2727" s="27">
        <f>IF(E2727="","",MAX(0,E2727-swcdh_thr)^2)</f>
        <v/>
      </c>
      <c r="O2727">
        <f>IF(K2727="","",ROUND(E2727-K2727,0))</f>
        <v/>
      </c>
      <c r="P2727">
        <f>IF(O2727="","",IF(O2727&gt;=1,O2727,0))</f>
        <v/>
      </c>
      <c r="Q2727" s="27">
        <f>IF(E2727="","",MAX(0,E2727-22))</f>
        <v/>
      </c>
      <c r="R2727" s="27">
        <f>IF(H2727=1,E2727,"")</f>
        <v/>
      </c>
      <c r="S2727" s="27">
        <f>IF(AND(H2727=1,J2727&lt;&gt;""),E2727-J2727,"")</f>
        <v/>
      </c>
      <c r="T2727">
        <f>IF(G2727="","",MONTH(G2727))</f>
        <v/>
      </c>
    </row>
    <row r="2728">
      <c r="A2728" s="24" t="n">
        <v>2020</v>
      </c>
      <c r="B2728" s="24" t="n">
        <v>4</v>
      </c>
      <c r="C2728" s="24" t="n">
        <v>23</v>
      </c>
      <c r="D2728" s="24" t="n">
        <v>15</v>
      </c>
      <c r="E2728" s="24" t="n">
        <v>17.53</v>
      </c>
      <c r="F2728" s="25">
        <f>IF($E2728="","",DATE(IF($A2728="",nominal_year,$A2728),$B2728,$C2728)+($D2728-IF(LEFT(hour_conv,1)="1",1,0))/24)</f>
        <v/>
      </c>
      <c r="G2728" s="26">
        <f>IF(F2728="","",INT(F2728))</f>
        <v/>
      </c>
      <c r="H2728">
        <f>IF(G2728="","",IF(AND(MONTH(G2728)*100+DAY(G2728)&gt;=season_lo,MONTH(G2728)*100+DAY(G2728)&lt;=season_hi),1,0))</f>
        <v/>
      </c>
      <c r="I2728">
        <f>IF(G2728="","",G2728-first_day+1)</f>
        <v/>
      </c>
      <c r="J2728" s="27">
        <f>IF(I2728="","",INDEX(Daily!$J$2:$J$421,I2728))</f>
        <v/>
      </c>
      <c r="K2728" s="27">
        <f>IF(J2728="","",J2728+cat_offset)</f>
        <v/>
      </c>
      <c r="L2728" s="27">
        <f>IF(J2728="","",MAX(0,E2728-J2728)^2)</f>
        <v/>
      </c>
      <c r="M2728" s="27">
        <f>IF(J2728="","",MAX(0,E2728-(J2728+twcdh_off))^2)</f>
        <v/>
      </c>
      <c r="N2728" s="27">
        <f>IF(E2728="","",MAX(0,E2728-swcdh_thr)^2)</f>
        <v/>
      </c>
      <c r="O2728">
        <f>IF(K2728="","",ROUND(E2728-K2728,0))</f>
        <v/>
      </c>
      <c r="P2728">
        <f>IF(O2728="","",IF(O2728&gt;=1,O2728,0))</f>
        <v/>
      </c>
      <c r="Q2728" s="27">
        <f>IF(E2728="","",MAX(0,E2728-22))</f>
        <v/>
      </c>
      <c r="R2728" s="27">
        <f>IF(H2728=1,E2728,"")</f>
        <v/>
      </c>
      <c r="S2728" s="27">
        <f>IF(AND(H2728=1,J2728&lt;&gt;""),E2728-J2728,"")</f>
        <v/>
      </c>
      <c r="T2728">
        <f>IF(G2728="","",MONTH(G2728))</f>
        <v/>
      </c>
    </row>
    <row r="2729">
      <c r="A2729" s="24" t="n">
        <v>2020</v>
      </c>
      <c r="B2729" s="24" t="n">
        <v>4</v>
      </c>
      <c r="C2729" s="24" t="n">
        <v>23</v>
      </c>
      <c r="D2729" s="24" t="n">
        <v>16</v>
      </c>
      <c r="E2729" s="24" t="n">
        <v>17.31</v>
      </c>
      <c r="F2729" s="25">
        <f>IF($E2729="","",DATE(IF($A2729="",nominal_year,$A2729),$B2729,$C2729)+($D2729-IF(LEFT(hour_conv,1)="1",1,0))/24)</f>
        <v/>
      </c>
      <c r="G2729" s="26">
        <f>IF(F2729="","",INT(F2729))</f>
        <v/>
      </c>
      <c r="H2729">
        <f>IF(G2729="","",IF(AND(MONTH(G2729)*100+DAY(G2729)&gt;=season_lo,MONTH(G2729)*100+DAY(G2729)&lt;=season_hi),1,0))</f>
        <v/>
      </c>
      <c r="I2729">
        <f>IF(G2729="","",G2729-first_day+1)</f>
        <v/>
      </c>
      <c r="J2729" s="27">
        <f>IF(I2729="","",INDEX(Daily!$J$2:$J$421,I2729))</f>
        <v/>
      </c>
      <c r="K2729" s="27">
        <f>IF(J2729="","",J2729+cat_offset)</f>
        <v/>
      </c>
      <c r="L2729" s="27">
        <f>IF(J2729="","",MAX(0,E2729-J2729)^2)</f>
        <v/>
      </c>
      <c r="M2729" s="27">
        <f>IF(J2729="","",MAX(0,E2729-(J2729+twcdh_off))^2)</f>
        <v/>
      </c>
      <c r="N2729" s="27">
        <f>IF(E2729="","",MAX(0,E2729-swcdh_thr)^2)</f>
        <v/>
      </c>
      <c r="O2729">
        <f>IF(K2729="","",ROUND(E2729-K2729,0))</f>
        <v/>
      </c>
      <c r="P2729">
        <f>IF(O2729="","",IF(O2729&gt;=1,O2729,0))</f>
        <v/>
      </c>
      <c r="Q2729" s="27">
        <f>IF(E2729="","",MAX(0,E2729-22))</f>
        <v/>
      </c>
      <c r="R2729" s="27">
        <f>IF(H2729=1,E2729,"")</f>
        <v/>
      </c>
      <c r="S2729" s="27">
        <f>IF(AND(H2729=1,J2729&lt;&gt;""),E2729-J2729,"")</f>
        <v/>
      </c>
      <c r="T2729">
        <f>IF(G2729="","",MONTH(G2729))</f>
        <v/>
      </c>
    </row>
    <row r="2730">
      <c r="A2730" s="24" t="n">
        <v>2020</v>
      </c>
      <c r="B2730" s="24" t="n">
        <v>4</v>
      </c>
      <c r="C2730" s="24" t="n">
        <v>23</v>
      </c>
      <c r="D2730" s="24" t="n">
        <v>17</v>
      </c>
      <c r="E2730" s="24" t="n">
        <v>17.26</v>
      </c>
      <c r="F2730" s="25">
        <f>IF($E2730="","",DATE(IF($A2730="",nominal_year,$A2730),$B2730,$C2730)+($D2730-IF(LEFT(hour_conv,1)="1",1,0))/24)</f>
        <v/>
      </c>
      <c r="G2730" s="26">
        <f>IF(F2730="","",INT(F2730))</f>
        <v/>
      </c>
      <c r="H2730">
        <f>IF(G2730="","",IF(AND(MONTH(G2730)*100+DAY(G2730)&gt;=season_lo,MONTH(G2730)*100+DAY(G2730)&lt;=season_hi),1,0))</f>
        <v/>
      </c>
      <c r="I2730">
        <f>IF(G2730="","",G2730-first_day+1)</f>
        <v/>
      </c>
      <c r="J2730" s="27">
        <f>IF(I2730="","",INDEX(Daily!$J$2:$J$421,I2730))</f>
        <v/>
      </c>
      <c r="K2730" s="27">
        <f>IF(J2730="","",J2730+cat_offset)</f>
        <v/>
      </c>
      <c r="L2730" s="27">
        <f>IF(J2730="","",MAX(0,E2730-J2730)^2)</f>
        <v/>
      </c>
      <c r="M2730" s="27">
        <f>IF(J2730="","",MAX(0,E2730-(J2730+twcdh_off))^2)</f>
        <v/>
      </c>
      <c r="N2730" s="27">
        <f>IF(E2730="","",MAX(0,E2730-swcdh_thr)^2)</f>
        <v/>
      </c>
      <c r="O2730">
        <f>IF(K2730="","",ROUND(E2730-K2730,0))</f>
        <v/>
      </c>
      <c r="P2730">
        <f>IF(O2730="","",IF(O2730&gt;=1,O2730,0))</f>
        <v/>
      </c>
      <c r="Q2730" s="27">
        <f>IF(E2730="","",MAX(0,E2730-22))</f>
        <v/>
      </c>
      <c r="R2730" s="27">
        <f>IF(H2730=1,E2730,"")</f>
        <v/>
      </c>
      <c r="S2730" s="27">
        <f>IF(AND(H2730=1,J2730&lt;&gt;""),E2730-J2730,"")</f>
        <v/>
      </c>
      <c r="T2730">
        <f>IF(G2730="","",MONTH(G2730))</f>
        <v/>
      </c>
    </row>
    <row r="2731">
      <c r="A2731" s="24" t="n">
        <v>2020</v>
      </c>
      <c r="B2731" s="24" t="n">
        <v>4</v>
      </c>
      <c r="C2731" s="24" t="n">
        <v>23</v>
      </c>
      <c r="D2731" s="24" t="n">
        <v>18</v>
      </c>
      <c r="E2731" s="24" t="n">
        <v>16.63</v>
      </c>
      <c r="F2731" s="25">
        <f>IF($E2731="","",DATE(IF($A2731="",nominal_year,$A2731),$B2731,$C2731)+($D2731-IF(LEFT(hour_conv,1)="1",1,0))/24)</f>
        <v/>
      </c>
      <c r="G2731" s="26">
        <f>IF(F2731="","",INT(F2731))</f>
        <v/>
      </c>
      <c r="H2731">
        <f>IF(G2731="","",IF(AND(MONTH(G2731)*100+DAY(G2731)&gt;=season_lo,MONTH(G2731)*100+DAY(G2731)&lt;=season_hi),1,0))</f>
        <v/>
      </c>
      <c r="I2731">
        <f>IF(G2731="","",G2731-first_day+1)</f>
        <v/>
      </c>
      <c r="J2731" s="27">
        <f>IF(I2731="","",INDEX(Daily!$J$2:$J$421,I2731))</f>
        <v/>
      </c>
      <c r="K2731" s="27">
        <f>IF(J2731="","",J2731+cat_offset)</f>
        <v/>
      </c>
      <c r="L2731" s="27">
        <f>IF(J2731="","",MAX(0,E2731-J2731)^2)</f>
        <v/>
      </c>
      <c r="M2731" s="27">
        <f>IF(J2731="","",MAX(0,E2731-(J2731+twcdh_off))^2)</f>
        <v/>
      </c>
      <c r="N2731" s="27">
        <f>IF(E2731="","",MAX(0,E2731-swcdh_thr)^2)</f>
        <v/>
      </c>
      <c r="O2731">
        <f>IF(K2731="","",ROUND(E2731-K2731,0))</f>
        <v/>
      </c>
      <c r="P2731">
        <f>IF(O2731="","",IF(O2731&gt;=1,O2731,0))</f>
        <v/>
      </c>
      <c r="Q2731" s="27">
        <f>IF(E2731="","",MAX(0,E2731-22))</f>
        <v/>
      </c>
      <c r="R2731" s="27">
        <f>IF(H2731=1,E2731,"")</f>
        <v/>
      </c>
      <c r="S2731" s="27">
        <f>IF(AND(H2731=1,J2731&lt;&gt;""),E2731-J2731,"")</f>
        <v/>
      </c>
      <c r="T2731">
        <f>IF(G2731="","",MONTH(G2731))</f>
        <v/>
      </c>
    </row>
    <row r="2732">
      <c r="A2732" s="24" t="n">
        <v>2020</v>
      </c>
      <c r="B2732" s="24" t="n">
        <v>4</v>
      </c>
      <c r="C2732" s="24" t="n">
        <v>23</v>
      </c>
      <c r="D2732" s="24" t="n">
        <v>19</v>
      </c>
      <c r="E2732" s="24" t="n">
        <v>15.54</v>
      </c>
      <c r="F2732" s="25">
        <f>IF($E2732="","",DATE(IF($A2732="",nominal_year,$A2732),$B2732,$C2732)+($D2732-IF(LEFT(hour_conv,1)="1",1,0))/24)</f>
        <v/>
      </c>
      <c r="G2732" s="26">
        <f>IF(F2732="","",INT(F2732))</f>
        <v/>
      </c>
      <c r="H2732">
        <f>IF(G2732="","",IF(AND(MONTH(G2732)*100+DAY(G2732)&gt;=season_lo,MONTH(G2732)*100+DAY(G2732)&lt;=season_hi),1,0))</f>
        <v/>
      </c>
      <c r="I2732">
        <f>IF(G2732="","",G2732-first_day+1)</f>
        <v/>
      </c>
      <c r="J2732" s="27">
        <f>IF(I2732="","",INDEX(Daily!$J$2:$J$421,I2732))</f>
        <v/>
      </c>
      <c r="K2732" s="27">
        <f>IF(J2732="","",J2732+cat_offset)</f>
        <v/>
      </c>
      <c r="L2732" s="27">
        <f>IF(J2732="","",MAX(0,E2732-J2732)^2)</f>
        <v/>
      </c>
      <c r="M2732" s="27">
        <f>IF(J2732="","",MAX(0,E2732-(J2732+twcdh_off))^2)</f>
        <v/>
      </c>
      <c r="N2732" s="27">
        <f>IF(E2732="","",MAX(0,E2732-swcdh_thr)^2)</f>
        <v/>
      </c>
      <c r="O2732">
        <f>IF(K2732="","",ROUND(E2732-K2732,0))</f>
        <v/>
      </c>
      <c r="P2732">
        <f>IF(O2732="","",IF(O2732&gt;=1,O2732,0))</f>
        <v/>
      </c>
      <c r="Q2732" s="27">
        <f>IF(E2732="","",MAX(0,E2732-22))</f>
        <v/>
      </c>
      <c r="R2732" s="27">
        <f>IF(H2732=1,E2732,"")</f>
        <v/>
      </c>
      <c r="S2732" s="27">
        <f>IF(AND(H2732=1,J2732&lt;&gt;""),E2732-J2732,"")</f>
        <v/>
      </c>
      <c r="T2732">
        <f>IF(G2732="","",MONTH(G2732))</f>
        <v/>
      </c>
    </row>
    <row r="2733">
      <c r="A2733" s="24" t="n">
        <v>2020</v>
      </c>
      <c r="B2733" s="24" t="n">
        <v>4</v>
      </c>
      <c r="C2733" s="24" t="n">
        <v>23</v>
      </c>
      <c r="D2733" s="24" t="n">
        <v>20</v>
      </c>
      <c r="E2733" s="24" t="n">
        <v>15.49</v>
      </c>
      <c r="F2733" s="25">
        <f>IF($E2733="","",DATE(IF($A2733="",nominal_year,$A2733),$B2733,$C2733)+($D2733-IF(LEFT(hour_conv,1)="1",1,0))/24)</f>
        <v/>
      </c>
      <c r="G2733" s="26">
        <f>IF(F2733="","",INT(F2733))</f>
        <v/>
      </c>
      <c r="H2733">
        <f>IF(G2733="","",IF(AND(MONTH(G2733)*100+DAY(G2733)&gt;=season_lo,MONTH(G2733)*100+DAY(G2733)&lt;=season_hi),1,0))</f>
        <v/>
      </c>
      <c r="I2733">
        <f>IF(G2733="","",G2733-first_day+1)</f>
        <v/>
      </c>
      <c r="J2733" s="27">
        <f>IF(I2733="","",INDEX(Daily!$J$2:$J$421,I2733))</f>
        <v/>
      </c>
      <c r="K2733" s="27">
        <f>IF(J2733="","",J2733+cat_offset)</f>
        <v/>
      </c>
      <c r="L2733" s="27">
        <f>IF(J2733="","",MAX(0,E2733-J2733)^2)</f>
        <v/>
      </c>
      <c r="M2733" s="27">
        <f>IF(J2733="","",MAX(0,E2733-(J2733+twcdh_off))^2)</f>
        <v/>
      </c>
      <c r="N2733" s="27">
        <f>IF(E2733="","",MAX(0,E2733-swcdh_thr)^2)</f>
        <v/>
      </c>
      <c r="O2733">
        <f>IF(K2733="","",ROUND(E2733-K2733,0))</f>
        <v/>
      </c>
      <c r="P2733">
        <f>IF(O2733="","",IF(O2733&gt;=1,O2733,0))</f>
        <v/>
      </c>
      <c r="Q2733" s="27">
        <f>IF(E2733="","",MAX(0,E2733-22))</f>
        <v/>
      </c>
      <c r="R2733" s="27">
        <f>IF(H2733=1,E2733,"")</f>
        <v/>
      </c>
      <c r="S2733" s="27">
        <f>IF(AND(H2733=1,J2733&lt;&gt;""),E2733-J2733,"")</f>
        <v/>
      </c>
      <c r="T2733">
        <f>IF(G2733="","",MONTH(G2733))</f>
        <v/>
      </c>
    </row>
    <row r="2734">
      <c r="A2734" s="24" t="n">
        <v>2020</v>
      </c>
      <c r="B2734" s="24" t="n">
        <v>4</v>
      </c>
      <c r="C2734" s="24" t="n">
        <v>23</v>
      </c>
      <c r="D2734" s="24" t="n">
        <v>21</v>
      </c>
      <c r="E2734" s="24" t="n">
        <v>13.94</v>
      </c>
      <c r="F2734" s="25">
        <f>IF($E2734="","",DATE(IF($A2734="",nominal_year,$A2734),$B2734,$C2734)+($D2734-IF(LEFT(hour_conv,1)="1",1,0))/24)</f>
        <v/>
      </c>
      <c r="G2734" s="26">
        <f>IF(F2734="","",INT(F2734))</f>
        <v/>
      </c>
      <c r="H2734">
        <f>IF(G2734="","",IF(AND(MONTH(G2734)*100+DAY(G2734)&gt;=season_lo,MONTH(G2734)*100+DAY(G2734)&lt;=season_hi),1,0))</f>
        <v/>
      </c>
      <c r="I2734">
        <f>IF(G2734="","",G2734-first_day+1)</f>
        <v/>
      </c>
      <c r="J2734" s="27">
        <f>IF(I2734="","",INDEX(Daily!$J$2:$J$421,I2734))</f>
        <v/>
      </c>
      <c r="K2734" s="27">
        <f>IF(J2734="","",J2734+cat_offset)</f>
        <v/>
      </c>
      <c r="L2734" s="27">
        <f>IF(J2734="","",MAX(0,E2734-J2734)^2)</f>
        <v/>
      </c>
      <c r="M2734" s="27">
        <f>IF(J2734="","",MAX(0,E2734-(J2734+twcdh_off))^2)</f>
        <v/>
      </c>
      <c r="N2734" s="27">
        <f>IF(E2734="","",MAX(0,E2734-swcdh_thr)^2)</f>
        <v/>
      </c>
      <c r="O2734">
        <f>IF(K2734="","",ROUND(E2734-K2734,0))</f>
        <v/>
      </c>
      <c r="P2734">
        <f>IF(O2734="","",IF(O2734&gt;=1,O2734,0))</f>
        <v/>
      </c>
      <c r="Q2734" s="27">
        <f>IF(E2734="","",MAX(0,E2734-22))</f>
        <v/>
      </c>
      <c r="R2734" s="27">
        <f>IF(H2734=1,E2734,"")</f>
        <v/>
      </c>
      <c r="S2734" s="27">
        <f>IF(AND(H2734=1,J2734&lt;&gt;""),E2734-J2734,"")</f>
        <v/>
      </c>
      <c r="T2734">
        <f>IF(G2734="","",MONTH(G2734))</f>
        <v/>
      </c>
    </row>
    <row r="2735">
      <c r="A2735" s="24" t="n">
        <v>2020</v>
      </c>
      <c r="B2735" s="24" t="n">
        <v>4</v>
      </c>
      <c r="C2735" s="24" t="n">
        <v>23</v>
      </c>
      <c r="D2735" s="24" t="n">
        <v>22</v>
      </c>
      <c r="E2735" s="24" t="n">
        <v>13.52</v>
      </c>
      <c r="F2735" s="25">
        <f>IF($E2735="","",DATE(IF($A2735="",nominal_year,$A2735),$B2735,$C2735)+($D2735-IF(LEFT(hour_conv,1)="1",1,0))/24)</f>
        <v/>
      </c>
      <c r="G2735" s="26">
        <f>IF(F2735="","",INT(F2735))</f>
        <v/>
      </c>
      <c r="H2735">
        <f>IF(G2735="","",IF(AND(MONTH(G2735)*100+DAY(G2735)&gt;=season_lo,MONTH(G2735)*100+DAY(G2735)&lt;=season_hi),1,0))</f>
        <v/>
      </c>
      <c r="I2735">
        <f>IF(G2735="","",G2735-first_day+1)</f>
        <v/>
      </c>
      <c r="J2735" s="27">
        <f>IF(I2735="","",INDEX(Daily!$J$2:$J$421,I2735))</f>
        <v/>
      </c>
      <c r="K2735" s="27">
        <f>IF(J2735="","",J2735+cat_offset)</f>
        <v/>
      </c>
      <c r="L2735" s="27">
        <f>IF(J2735="","",MAX(0,E2735-J2735)^2)</f>
        <v/>
      </c>
      <c r="M2735" s="27">
        <f>IF(J2735="","",MAX(0,E2735-(J2735+twcdh_off))^2)</f>
        <v/>
      </c>
      <c r="N2735" s="27">
        <f>IF(E2735="","",MAX(0,E2735-swcdh_thr)^2)</f>
        <v/>
      </c>
      <c r="O2735">
        <f>IF(K2735="","",ROUND(E2735-K2735,0))</f>
        <v/>
      </c>
      <c r="P2735">
        <f>IF(O2735="","",IF(O2735&gt;=1,O2735,0))</f>
        <v/>
      </c>
      <c r="Q2735" s="27">
        <f>IF(E2735="","",MAX(0,E2735-22))</f>
        <v/>
      </c>
      <c r="R2735" s="27">
        <f>IF(H2735=1,E2735,"")</f>
        <v/>
      </c>
      <c r="S2735" s="27">
        <f>IF(AND(H2735=1,J2735&lt;&gt;""),E2735-J2735,"")</f>
        <v/>
      </c>
      <c r="T2735">
        <f>IF(G2735="","",MONTH(G2735))</f>
        <v/>
      </c>
    </row>
    <row r="2736">
      <c r="A2736" s="24" t="n">
        <v>2020</v>
      </c>
      <c r="B2736" s="24" t="n">
        <v>4</v>
      </c>
      <c r="C2736" s="24" t="n">
        <v>23</v>
      </c>
      <c r="D2736" s="24" t="n">
        <v>23</v>
      </c>
      <c r="E2736" s="24" t="n">
        <v>10.96</v>
      </c>
      <c r="F2736" s="25">
        <f>IF($E2736="","",DATE(IF($A2736="",nominal_year,$A2736),$B2736,$C2736)+($D2736-IF(LEFT(hour_conv,1)="1",1,0))/24)</f>
        <v/>
      </c>
      <c r="G2736" s="26">
        <f>IF(F2736="","",INT(F2736))</f>
        <v/>
      </c>
      <c r="H2736">
        <f>IF(G2736="","",IF(AND(MONTH(G2736)*100+DAY(G2736)&gt;=season_lo,MONTH(G2736)*100+DAY(G2736)&lt;=season_hi),1,0))</f>
        <v/>
      </c>
      <c r="I2736">
        <f>IF(G2736="","",G2736-first_day+1)</f>
        <v/>
      </c>
      <c r="J2736" s="27">
        <f>IF(I2736="","",INDEX(Daily!$J$2:$J$421,I2736))</f>
        <v/>
      </c>
      <c r="K2736" s="27">
        <f>IF(J2736="","",J2736+cat_offset)</f>
        <v/>
      </c>
      <c r="L2736" s="27">
        <f>IF(J2736="","",MAX(0,E2736-J2736)^2)</f>
        <v/>
      </c>
      <c r="M2736" s="27">
        <f>IF(J2736="","",MAX(0,E2736-(J2736+twcdh_off))^2)</f>
        <v/>
      </c>
      <c r="N2736" s="27">
        <f>IF(E2736="","",MAX(0,E2736-swcdh_thr)^2)</f>
        <v/>
      </c>
      <c r="O2736">
        <f>IF(K2736="","",ROUND(E2736-K2736,0))</f>
        <v/>
      </c>
      <c r="P2736">
        <f>IF(O2736="","",IF(O2736&gt;=1,O2736,0))</f>
        <v/>
      </c>
      <c r="Q2736" s="27">
        <f>IF(E2736="","",MAX(0,E2736-22))</f>
        <v/>
      </c>
      <c r="R2736" s="27">
        <f>IF(H2736=1,E2736,"")</f>
        <v/>
      </c>
      <c r="S2736" s="27">
        <f>IF(AND(H2736=1,J2736&lt;&gt;""),E2736-J2736,"")</f>
        <v/>
      </c>
      <c r="T2736">
        <f>IF(G2736="","",MONTH(G2736))</f>
        <v/>
      </c>
    </row>
    <row r="2737">
      <c r="A2737" s="24" t="n">
        <v>2020</v>
      </c>
      <c r="B2737" s="24" t="n">
        <v>4</v>
      </c>
      <c r="C2737" s="24" t="n">
        <v>23</v>
      </c>
      <c r="D2737" s="24" t="n">
        <v>24</v>
      </c>
      <c r="E2737" s="24" t="n">
        <v>10.03</v>
      </c>
      <c r="F2737" s="25">
        <f>IF($E2737="","",DATE(IF($A2737="",nominal_year,$A2737),$B2737,$C2737)+($D2737-IF(LEFT(hour_conv,1)="1",1,0))/24)</f>
        <v/>
      </c>
      <c r="G2737" s="26">
        <f>IF(F2737="","",INT(F2737))</f>
        <v/>
      </c>
      <c r="H2737">
        <f>IF(G2737="","",IF(AND(MONTH(G2737)*100+DAY(G2737)&gt;=season_lo,MONTH(G2737)*100+DAY(G2737)&lt;=season_hi),1,0))</f>
        <v/>
      </c>
      <c r="I2737">
        <f>IF(G2737="","",G2737-first_day+1)</f>
        <v/>
      </c>
      <c r="J2737" s="27">
        <f>IF(I2737="","",INDEX(Daily!$J$2:$J$421,I2737))</f>
        <v/>
      </c>
      <c r="K2737" s="27">
        <f>IF(J2737="","",J2737+cat_offset)</f>
        <v/>
      </c>
      <c r="L2737" s="27">
        <f>IF(J2737="","",MAX(0,E2737-J2737)^2)</f>
        <v/>
      </c>
      <c r="M2737" s="27">
        <f>IF(J2737="","",MAX(0,E2737-(J2737+twcdh_off))^2)</f>
        <v/>
      </c>
      <c r="N2737" s="27">
        <f>IF(E2737="","",MAX(0,E2737-swcdh_thr)^2)</f>
        <v/>
      </c>
      <c r="O2737">
        <f>IF(K2737="","",ROUND(E2737-K2737,0))</f>
        <v/>
      </c>
      <c r="P2737">
        <f>IF(O2737="","",IF(O2737&gt;=1,O2737,0))</f>
        <v/>
      </c>
      <c r="Q2737" s="27">
        <f>IF(E2737="","",MAX(0,E2737-22))</f>
        <v/>
      </c>
      <c r="R2737" s="27">
        <f>IF(H2737=1,E2737,"")</f>
        <v/>
      </c>
      <c r="S2737" s="27">
        <f>IF(AND(H2737=1,J2737&lt;&gt;""),E2737-J2737,"")</f>
        <v/>
      </c>
      <c r="T2737">
        <f>IF(G2737="","",MONTH(G2737))</f>
        <v/>
      </c>
    </row>
    <row r="2738">
      <c r="A2738" s="24" t="n">
        <v>2020</v>
      </c>
      <c r="B2738" s="24" t="n">
        <v>4</v>
      </c>
      <c r="C2738" s="24" t="n">
        <v>24</v>
      </c>
      <c r="D2738" s="24" t="n">
        <v>1</v>
      </c>
      <c r="E2738" s="24" t="n">
        <v>8.56</v>
      </c>
      <c r="F2738" s="25">
        <f>IF($E2738="","",DATE(IF($A2738="",nominal_year,$A2738),$B2738,$C2738)+($D2738-IF(LEFT(hour_conv,1)="1",1,0))/24)</f>
        <v/>
      </c>
      <c r="G2738" s="26">
        <f>IF(F2738="","",INT(F2738))</f>
        <v/>
      </c>
      <c r="H2738">
        <f>IF(G2738="","",IF(AND(MONTH(G2738)*100+DAY(G2738)&gt;=season_lo,MONTH(G2738)*100+DAY(G2738)&lt;=season_hi),1,0))</f>
        <v/>
      </c>
      <c r="I2738">
        <f>IF(G2738="","",G2738-first_day+1)</f>
        <v/>
      </c>
      <c r="J2738" s="27">
        <f>IF(I2738="","",INDEX(Daily!$J$2:$J$421,I2738))</f>
        <v/>
      </c>
      <c r="K2738" s="27">
        <f>IF(J2738="","",J2738+cat_offset)</f>
        <v/>
      </c>
      <c r="L2738" s="27">
        <f>IF(J2738="","",MAX(0,E2738-J2738)^2)</f>
        <v/>
      </c>
      <c r="M2738" s="27">
        <f>IF(J2738="","",MAX(0,E2738-(J2738+twcdh_off))^2)</f>
        <v/>
      </c>
      <c r="N2738" s="27">
        <f>IF(E2738="","",MAX(0,E2738-swcdh_thr)^2)</f>
        <v/>
      </c>
      <c r="O2738">
        <f>IF(K2738="","",ROUND(E2738-K2738,0))</f>
        <v/>
      </c>
      <c r="P2738">
        <f>IF(O2738="","",IF(O2738&gt;=1,O2738,0))</f>
        <v/>
      </c>
      <c r="Q2738" s="27">
        <f>IF(E2738="","",MAX(0,E2738-22))</f>
        <v/>
      </c>
      <c r="R2738" s="27">
        <f>IF(H2738=1,E2738,"")</f>
        <v/>
      </c>
      <c r="S2738" s="27">
        <f>IF(AND(H2738=1,J2738&lt;&gt;""),E2738-J2738,"")</f>
        <v/>
      </c>
      <c r="T2738">
        <f>IF(G2738="","",MONTH(G2738))</f>
        <v/>
      </c>
    </row>
    <row r="2739">
      <c r="A2739" s="24" t="n">
        <v>2020</v>
      </c>
      <c r="B2739" s="24" t="n">
        <v>4</v>
      </c>
      <c r="C2739" s="24" t="n">
        <v>24</v>
      </c>
      <c r="D2739" s="24" t="n">
        <v>2</v>
      </c>
      <c r="E2739" s="24" t="n">
        <v>7.34</v>
      </c>
      <c r="F2739" s="25">
        <f>IF($E2739="","",DATE(IF($A2739="",nominal_year,$A2739),$B2739,$C2739)+($D2739-IF(LEFT(hour_conv,1)="1",1,0))/24)</f>
        <v/>
      </c>
      <c r="G2739" s="26">
        <f>IF(F2739="","",INT(F2739))</f>
        <v/>
      </c>
      <c r="H2739">
        <f>IF(G2739="","",IF(AND(MONTH(G2739)*100+DAY(G2739)&gt;=season_lo,MONTH(G2739)*100+DAY(G2739)&lt;=season_hi),1,0))</f>
        <v/>
      </c>
      <c r="I2739">
        <f>IF(G2739="","",G2739-first_day+1)</f>
        <v/>
      </c>
      <c r="J2739" s="27">
        <f>IF(I2739="","",INDEX(Daily!$J$2:$J$421,I2739))</f>
        <v/>
      </c>
      <c r="K2739" s="27">
        <f>IF(J2739="","",J2739+cat_offset)</f>
        <v/>
      </c>
      <c r="L2739" s="27">
        <f>IF(J2739="","",MAX(0,E2739-J2739)^2)</f>
        <v/>
      </c>
      <c r="M2739" s="27">
        <f>IF(J2739="","",MAX(0,E2739-(J2739+twcdh_off))^2)</f>
        <v/>
      </c>
      <c r="N2739" s="27">
        <f>IF(E2739="","",MAX(0,E2739-swcdh_thr)^2)</f>
        <v/>
      </c>
      <c r="O2739">
        <f>IF(K2739="","",ROUND(E2739-K2739,0))</f>
        <v/>
      </c>
      <c r="P2739">
        <f>IF(O2739="","",IF(O2739&gt;=1,O2739,0))</f>
        <v/>
      </c>
      <c r="Q2739" s="27">
        <f>IF(E2739="","",MAX(0,E2739-22))</f>
        <v/>
      </c>
      <c r="R2739" s="27">
        <f>IF(H2739=1,E2739,"")</f>
        <v/>
      </c>
      <c r="S2739" s="27">
        <f>IF(AND(H2739=1,J2739&lt;&gt;""),E2739-J2739,"")</f>
        <v/>
      </c>
      <c r="T2739">
        <f>IF(G2739="","",MONTH(G2739))</f>
        <v/>
      </c>
    </row>
    <row r="2740">
      <c r="A2740" s="24" t="n">
        <v>2020</v>
      </c>
      <c r="B2740" s="24" t="n">
        <v>4</v>
      </c>
      <c r="C2740" s="24" t="n">
        <v>24</v>
      </c>
      <c r="D2740" s="24" t="n">
        <v>3</v>
      </c>
      <c r="E2740" s="24" t="n">
        <v>6.39</v>
      </c>
      <c r="F2740" s="25">
        <f>IF($E2740="","",DATE(IF($A2740="",nominal_year,$A2740),$B2740,$C2740)+($D2740-IF(LEFT(hour_conv,1)="1",1,0))/24)</f>
        <v/>
      </c>
      <c r="G2740" s="26">
        <f>IF(F2740="","",INT(F2740))</f>
        <v/>
      </c>
      <c r="H2740">
        <f>IF(G2740="","",IF(AND(MONTH(G2740)*100+DAY(G2740)&gt;=season_lo,MONTH(G2740)*100+DAY(G2740)&lt;=season_hi),1,0))</f>
        <v/>
      </c>
      <c r="I2740">
        <f>IF(G2740="","",G2740-first_day+1)</f>
        <v/>
      </c>
      <c r="J2740" s="27">
        <f>IF(I2740="","",INDEX(Daily!$J$2:$J$421,I2740))</f>
        <v/>
      </c>
      <c r="K2740" s="27">
        <f>IF(J2740="","",J2740+cat_offset)</f>
        <v/>
      </c>
      <c r="L2740" s="27">
        <f>IF(J2740="","",MAX(0,E2740-J2740)^2)</f>
        <v/>
      </c>
      <c r="M2740" s="27">
        <f>IF(J2740="","",MAX(0,E2740-(J2740+twcdh_off))^2)</f>
        <v/>
      </c>
      <c r="N2740" s="27">
        <f>IF(E2740="","",MAX(0,E2740-swcdh_thr)^2)</f>
        <v/>
      </c>
      <c r="O2740">
        <f>IF(K2740="","",ROUND(E2740-K2740,0))</f>
        <v/>
      </c>
      <c r="P2740">
        <f>IF(O2740="","",IF(O2740&gt;=1,O2740,0))</f>
        <v/>
      </c>
      <c r="Q2740" s="27">
        <f>IF(E2740="","",MAX(0,E2740-22))</f>
        <v/>
      </c>
      <c r="R2740" s="27">
        <f>IF(H2740=1,E2740,"")</f>
        <v/>
      </c>
      <c r="S2740" s="27">
        <f>IF(AND(H2740=1,J2740&lt;&gt;""),E2740-J2740,"")</f>
        <v/>
      </c>
      <c r="T2740">
        <f>IF(G2740="","",MONTH(G2740))</f>
        <v/>
      </c>
    </row>
    <row r="2741">
      <c r="A2741" s="24" t="n">
        <v>2020</v>
      </c>
      <c r="B2741" s="24" t="n">
        <v>4</v>
      </c>
      <c r="C2741" s="24" t="n">
        <v>24</v>
      </c>
      <c r="D2741" s="24" t="n">
        <v>4</v>
      </c>
      <c r="E2741" s="24" t="n">
        <v>6.4</v>
      </c>
      <c r="F2741" s="25">
        <f>IF($E2741="","",DATE(IF($A2741="",nominal_year,$A2741),$B2741,$C2741)+($D2741-IF(LEFT(hour_conv,1)="1",1,0))/24)</f>
        <v/>
      </c>
      <c r="G2741" s="26">
        <f>IF(F2741="","",INT(F2741))</f>
        <v/>
      </c>
      <c r="H2741">
        <f>IF(G2741="","",IF(AND(MONTH(G2741)*100+DAY(G2741)&gt;=season_lo,MONTH(G2741)*100+DAY(G2741)&lt;=season_hi),1,0))</f>
        <v/>
      </c>
      <c r="I2741">
        <f>IF(G2741="","",G2741-first_day+1)</f>
        <v/>
      </c>
      <c r="J2741" s="27">
        <f>IF(I2741="","",INDEX(Daily!$J$2:$J$421,I2741))</f>
        <v/>
      </c>
      <c r="K2741" s="27">
        <f>IF(J2741="","",J2741+cat_offset)</f>
        <v/>
      </c>
      <c r="L2741" s="27">
        <f>IF(J2741="","",MAX(0,E2741-J2741)^2)</f>
        <v/>
      </c>
      <c r="M2741" s="27">
        <f>IF(J2741="","",MAX(0,E2741-(J2741+twcdh_off))^2)</f>
        <v/>
      </c>
      <c r="N2741" s="27">
        <f>IF(E2741="","",MAX(0,E2741-swcdh_thr)^2)</f>
        <v/>
      </c>
      <c r="O2741">
        <f>IF(K2741="","",ROUND(E2741-K2741,0))</f>
        <v/>
      </c>
      <c r="P2741">
        <f>IF(O2741="","",IF(O2741&gt;=1,O2741,0))</f>
        <v/>
      </c>
      <c r="Q2741" s="27">
        <f>IF(E2741="","",MAX(0,E2741-22))</f>
        <v/>
      </c>
      <c r="R2741" s="27">
        <f>IF(H2741=1,E2741,"")</f>
        <v/>
      </c>
      <c r="S2741" s="27">
        <f>IF(AND(H2741=1,J2741&lt;&gt;""),E2741-J2741,"")</f>
        <v/>
      </c>
      <c r="T2741">
        <f>IF(G2741="","",MONTH(G2741))</f>
        <v/>
      </c>
    </row>
    <row r="2742">
      <c r="A2742" s="24" t="n">
        <v>2020</v>
      </c>
      <c r="B2742" s="24" t="n">
        <v>4</v>
      </c>
      <c r="C2742" s="24" t="n">
        <v>24</v>
      </c>
      <c r="D2742" s="24" t="n">
        <v>5</v>
      </c>
      <c r="E2742" s="24" t="n">
        <v>7</v>
      </c>
      <c r="F2742" s="25">
        <f>IF($E2742="","",DATE(IF($A2742="",nominal_year,$A2742),$B2742,$C2742)+($D2742-IF(LEFT(hour_conv,1)="1",1,0))/24)</f>
        <v/>
      </c>
      <c r="G2742" s="26">
        <f>IF(F2742="","",INT(F2742))</f>
        <v/>
      </c>
      <c r="H2742">
        <f>IF(G2742="","",IF(AND(MONTH(G2742)*100+DAY(G2742)&gt;=season_lo,MONTH(G2742)*100+DAY(G2742)&lt;=season_hi),1,0))</f>
        <v/>
      </c>
      <c r="I2742">
        <f>IF(G2742="","",G2742-first_day+1)</f>
        <v/>
      </c>
      <c r="J2742" s="27">
        <f>IF(I2742="","",INDEX(Daily!$J$2:$J$421,I2742))</f>
        <v/>
      </c>
      <c r="K2742" s="27">
        <f>IF(J2742="","",J2742+cat_offset)</f>
        <v/>
      </c>
      <c r="L2742" s="27">
        <f>IF(J2742="","",MAX(0,E2742-J2742)^2)</f>
        <v/>
      </c>
      <c r="M2742" s="27">
        <f>IF(J2742="","",MAX(0,E2742-(J2742+twcdh_off))^2)</f>
        <v/>
      </c>
      <c r="N2742" s="27">
        <f>IF(E2742="","",MAX(0,E2742-swcdh_thr)^2)</f>
        <v/>
      </c>
      <c r="O2742">
        <f>IF(K2742="","",ROUND(E2742-K2742,0))</f>
        <v/>
      </c>
      <c r="P2742">
        <f>IF(O2742="","",IF(O2742&gt;=1,O2742,0))</f>
        <v/>
      </c>
      <c r="Q2742" s="27">
        <f>IF(E2742="","",MAX(0,E2742-22))</f>
        <v/>
      </c>
      <c r="R2742" s="27">
        <f>IF(H2742=1,E2742,"")</f>
        <v/>
      </c>
      <c r="S2742" s="27">
        <f>IF(AND(H2742=1,J2742&lt;&gt;""),E2742-J2742,"")</f>
        <v/>
      </c>
      <c r="T2742">
        <f>IF(G2742="","",MONTH(G2742))</f>
        <v/>
      </c>
    </row>
    <row r="2743">
      <c r="A2743" s="24" t="n">
        <v>2020</v>
      </c>
      <c r="B2743" s="24" t="n">
        <v>4</v>
      </c>
      <c r="C2743" s="24" t="n">
        <v>24</v>
      </c>
      <c r="D2743" s="24" t="n">
        <v>6</v>
      </c>
      <c r="E2743" s="24" t="n">
        <v>7.59</v>
      </c>
      <c r="F2743" s="25">
        <f>IF($E2743="","",DATE(IF($A2743="",nominal_year,$A2743),$B2743,$C2743)+($D2743-IF(LEFT(hour_conv,1)="1",1,0))/24)</f>
        <v/>
      </c>
      <c r="G2743" s="26">
        <f>IF(F2743="","",INT(F2743))</f>
        <v/>
      </c>
      <c r="H2743">
        <f>IF(G2743="","",IF(AND(MONTH(G2743)*100+DAY(G2743)&gt;=season_lo,MONTH(G2743)*100+DAY(G2743)&lt;=season_hi),1,0))</f>
        <v/>
      </c>
      <c r="I2743">
        <f>IF(G2743="","",G2743-first_day+1)</f>
        <v/>
      </c>
      <c r="J2743" s="27">
        <f>IF(I2743="","",INDEX(Daily!$J$2:$J$421,I2743))</f>
        <v/>
      </c>
      <c r="K2743" s="27">
        <f>IF(J2743="","",J2743+cat_offset)</f>
        <v/>
      </c>
      <c r="L2743" s="27">
        <f>IF(J2743="","",MAX(0,E2743-J2743)^2)</f>
        <v/>
      </c>
      <c r="M2743" s="27">
        <f>IF(J2743="","",MAX(0,E2743-(J2743+twcdh_off))^2)</f>
        <v/>
      </c>
      <c r="N2743" s="27">
        <f>IF(E2743="","",MAX(0,E2743-swcdh_thr)^2)</f>
        <v/>
      </c>
      <c r="O2743">
        <f>IF(K2743="","",ROUND(E2743-K2743,0))</f>
        <v/>
      </c>
      <c r="P2743">
        <f>IF(O2743="","",IF(O2743&gt;=1,O2743,0))</f>
        <v/>
      </c>
      <c r="Q2743" s="27">
        <f>IF(E2743="","",MAX(0,E2743-22))</f>
        <v/>
      </c>
      <c r="R2743" s="27">
        <f>IF(H2743=1,E2743,"")</f>
        <v/>
      </c>
      <c r="S2743" s="27">
        <f>IF(AND(H2743=1,J2743&lt;&gt;""),E2743-J2743,"")</f>
        <v/>
      </c>
      <c r="T2743">
        <f>IF(G2743="","",MONTH(G2743))</f>
        <v/>
      </c>
    </row>
    <row r="2744">
      <c r="A2744" s="24" t="n">
        <v>2020</v>
      </c>
      <c r="B2744" s="24" t="n">
        <v>4</v>
      </c>
      <c r="C2744" s="24" t="n">
        <v>24</v>
      </c>
      <c r="D2744" s="24" t="n">
        <v>7</v>
      </c>
      <c r="E2744" s="24" t="n">
        <v>8.199999999999999</v>
      </c>
      <c r="F2744" s="25">
        <f>IF($E2744="","",DATE(IF($A2744="",nominal_year,$A2744),$B2744,$C2744)+($D2744-IF(LEFT(hour_conv,1)="1",1,0))/24)</f>
        <v/>
      </c>
      <c r="G2744" s="26">
        <f>IF(F2744="","",INT(F2744))</f>
        <v/>
      </c>
      <c r="H2744">
        <f>IF(G2744="","",IF(AND(MONTH(G2744)*100+DAY(G2744)&gt;=season_lo,MONTH(G2744)*100+DAY(G2744)&lt;=season_hi),1,0))</f>
        <v/>
      </c>
      <c r="I2744">
        <f>IF(G2744="","",G2744-first_day+1)</f>
        <v/>
      </c>
      <c r="J2744" s="27">
        <f>IF(I2744="","",INDEX(Daily!$J$2:$J$421,I2744))</f>
        <v/>
      </c>
      <c r="K2744" s="27">
        <f>IF(J2744="","",J2744+cat_offset)</f>
        <v/>
      </c>
      <c r="L2744" s="27">
        <f>IF(J2744="","",MAX(0,E2744-J2744)^2)</f>
        <v/>
      </c>
      <c r="M2744" s="27">
        <f>IF(J2744="","",MAX(0,E2744-(J2744+twcdh_off))^2)</f>
        <v/>
      </c>
      <c r="N2744" s="27">
        <f>IF(E2744="","",MAX(0,E2744-swcdh_thr)^2)</f>
        <v/>
      </c>
      <c r="O2744">
        <f>IF(K2744="","",ROUND(E2744-K2744,0))</f>
        <v/>
      </c>
      <c r="P2744">
        <f>IF(O2744="","",IF(O2744&gt;=1,O2744,0))</f>
        <v/>
      </c>
      <c r="Q2744" s="27">
        <f>IF(E2744="","",MAX(0,E2744-22))</f>
        <v/>
      </c>
      <c r="R2744" s="27">
        <f>IF(H2744=1,E2744,"")</f>
        <v/>
      </c>
      <c r="S2744" s="27">
        <f>IF(AND(H2744=1,J2744&lt;&gt;""),E2744-J2744,"")</f>
        <v/>
      </c>
      <c r="T2744">
        <f>IF(G2744="","",MONTH(G2744))</f>
        <v/>
      </c>
    </row>
    <row r="2745">
      <c r="A2745" s="24" t="n">
        <v>2020</v>
      </c>
      <c r="B2745" s="24" t="n">
        <v>4</v>
      </c>
      <c r="C2745" s="24" t="n">
        <v>24</v>
      </c>
      <c r="D2745" s="24" t="n">
        <v>8</v>
      </c>
      <c r="E2745" s="24" t="n">
        <v>9.66</v>
      </c>
      <c r="F2745" s="25">
        <f>IF($E2745="","",DATE(IF($A2745="",nominal_year,$A2745),$B2745,$C2745)+($D2745-IF(LEFT(hour_conv,1)="1",1,0))/24)</f>
        <v/>
      </c>
      <c r="G2745" s="26">
        <f>IF(F2745="","",INT(F2745))</f>
        <v/>
      </c>
      <c r="H2745">
        <f>IF(G2745="","",IF(AND(MONTH(G2745)*100+DAY(G2745)&gt;=season_lo,MONTH(G2745)*100+DAY(G2745)&lt;=season_hi),1,0))</f>
        <v/>
      </c>
      <c r="I2745">
        <f>IF(G2745="","",G2745-first_day+1)</f>
        <v/>
      </c>
      <c r="J2745" s="27">
        <f>IF(I2745="","",INDEX(Daily!$J$2:$J$421,I2745))</f>
        <v/>
      </c>
      <c r="K2745" s="27">
        <f>IF(J2745="","",J2745+cat_offset)</f>
        <v/>
      </c>
      <c r="L2745" s="27">
        <f>IF(J2745="","",MAX(0,E2745-J2745)^2)</f>
        <v/>
      </c>
      <c r="M2745" s="27">
        <f>IF(J2745="","",MAX(0,E2745-(J2745+twcdh_off))^2)</f>
        <v/>
      </c>
      <c r="N2745" s="27">
        <f>IF(E2745="","",MAX(0,E2745-swcdh_thr)^2)</f>
        <v/>
      </c>
      <c r="O2745">
        <f>IF(K2745="","",ROUND(E2745-K2745,0))</f>
        <v/>
      </c>
      <c r="P2745">
        <f>IF(O2745="","",IF(O2745&gt;=1,O2745,0))</f>
        <v/>
      </c>
      <c r="Q2745" s="27">
        <f>IF(E2745="","",MAX(0,E2745-22))</f>
        <v/>
      </c>
      <c r="R2745" s="27">
        <f>IF(H2745=1,E2745,"")</f>
        <v/>
      </c>
      <c r="S2745" s="27">
        <f>IF(AND(H2745=1,J2745&lt;&gt;""),E2745-J2745,"")</f>
        <v/>
      </c>
      <c r="T2745">
        <f>IF(G2745="","",MONTH(G2745))</f>
        <v/>
      </c>
    </row>
    <row r="2746">
      <c r="A2746" s="24" t="n">
        <v>2020</v>
      </c>
      <c r="B2746" s="24" t="n">
        <v>4</v>
      </c>
      <c r="C2746" s="24" t="n">
        <v>24</v>
      </c>
      <c r="D2746" s="24" t="n">
        <v>9</v>
      </c>
      <c r="E2746" s="24" t="n">
        <v>10.84</v>
      </c>
      <c r="F2746" s="25">
        <f>IF($E2746="","",DATE(IF($A2746="",nominal_year,$A2746),$B2746,$C2746)+($D2746-IF(LEFT(hour_conv,1)="1",1,0))/24)</f>
        <v/>
      </c>
      <c r="G2746" s="26">
        <f>IF(F2746="","",INT(F2746))</f>
        <v/>
      </c>
      <c r="H2746">
        <f>IF(G2746="","",IF(AND(MONTH(G2746)*100+DAY(G2746)&gt;=season_lo,MONTH(G2746)*100+DAY(G2746)&lt;=season_hi),1,0))</f>
        <v/>
      </c>
      <c r="I2746">
        <f>IF(G2746="","",G2746-first_day+1)</f>
        <v/>
      </c>
      <c r="J2746" s="27">
        <f>IF(I2746="","",INDEX(Daily!$J$2:$J$421,I2746))</f>
        <v/>
      </c>
      <c r="K2746" s="27">
        <f>IF(J2746="","",J2746+cat_offset)</f>
        <v/>
      </c>
      <c r="L2746" s="27">
        <f>IF(J2746="","",MAX(0,E2746-J2746)^2)</f>
        <v/>
      </c>
      <c r="M2746" s="27">
        <f>IF(J2746="","",MAX(0,E2746-(J2746+twcdh_off))^2)</f>
        <v/>
      </c>
      <c r="N2746" s="27">
        <f>IF(E2746="","",MAX(0,E2746-swcdh_thr)^2)</f>
        <v/>
      </c>
      <c r="O2746">
        <f>IF(K2746="","",ROUND(E2746-K2746,0))</f>
        <v/>
      </c>
      <c r="P2746">
        <f>IF(O2746="","",IF(O2746&gt;=1,O2746,0))</f>
        <v/>
      </c>
      <c r="Q2746" s="27">
        <f>IF(E2746="","",MAX(0,E2746-22))</f>
        <v/>
      </c>
      <c r="R2746" s="27">
        <f>IF(H2746=1,E2746,"")</f>
        <v/>
      </c>
      <c r="S2746" s="27">
        <f>IF(AND(H2746=1,J2746&lt;&gt;""),E2746-J2746,"")</f>
        <v/>
      </c>
      <c r="T2746">
        <f>IF(G2746="","",MONTH(G2746))</f>
        <v/>
      </c>
    </row>
    <row r="2747">
      <c r="A2747" s="24" t="n">
        <v>2020</v>
      </c>
      <c r="B2747" s="24" t="n">
        <v>4</v>
      </c>
      <c r="C2747" s="24" t="n">
        <v>24</v>
      </c>
      <c r="D2747" s="24" t="n">
        <v>10</v>
      </c>
      <c r="E2747" s="24" t="n">
        <v>11.85</v>
      </c>
      <c r="F2747" s="25">
        <f>IF($E2747="","",DATE(IF($A2747="",nominal_year,$A2747),$B2747,$C2747)+($D2747-IF(LEFT(hour_conv,1)="1",1,0))/24)</f>
        <v/>
      </c>
      <c r="G2747" s="26">
        <f>IF(F2747="","",INT(F2747))</f>
        <v/>
      </c>
      <c r="H2747">
        <f>IF(G2747="","",IF(AND(MONTH(G2747)*100+DAY(G2747)&gt;=season_lo,MONTH(G2747)*100+DAY(G2747)&lt;=season_hi),1,0))</f>
        <v/>
      </c>
      <c r="I2747">
        <f>IF(G2747="","",G2747-first_day+1)</f>
        <v/>
      </c>
      <c r="J2747" s="27">
        <f>IF(I2747="","",INDEX(Daily!$J$2:$J$421,I2747))</f>
        <v/>
      </c>
      <c r="K2747" s="27">
        <f>IF(J2747="","",J2747+cat_offset)</f>
        <v/>
      </c>
      <c r="L2747" s="27">
        <f>IF(J2747="","",MAX(0,E2747-J2747)^2)</f>
        <v/>
      </c>
      <c r="M2747" s="27">
        <f>IF(J2747="","",MAX(0,E2747-(J2747+twcdh_off))^2)</f>
        <v/>
      </c>
      <c r="N2747" s="27">
        <f>IF(E2747="","",MAX(0,E2747-swcdh_thr)^2)</f>
        <v/>
      </c>
      <c r="O2747">
        <f>IF(K2747="","",ROUND(E2747-K2747,0))</f>
        <v/>
      </c>
      <c r="P2747">
        <f>IF(O2747="","",IF(O2747&gt;=1,O2747,0))</f>
        <v/>
      </c>
      <c r="Q2747" s="27">
        <f>IF(E2747="","",MAX(0,E2747-22))</f>
        <v/>
      </c>
      <c r="R2747" s="27">
        <f>IF(H2747=1,E2747,"")</f>
        <v/>
      </c>
      <c r="S2747" s="27">
        <f>IF(AND(H2747=1,J2747&lt;&gt;""),E2747-J2747,"")</f>
        <v/>
      </c>
      <c r="T2747">
        <f>IF(G2747="","",MONTH(G2747))</f>
        <v/>
      </c>
    </row>
    <row r="2748">
      <c r="A2748" s="24" t="n">
        <v>2020</v>
      </c>
      <c r="B2748" s="24" t="n">
        <v>4</v>
      </c>
      <c r="C2748" s="24" t="n">
        <v>24</v>
      </c>
      <c r="D2748" s="24" t="n">
        <v>11</v>
      </c>
      <c r="E2748" s="24" t="n">
        <v>13.01</v>
      </c>
      <c r="F2748" s="25">
        <f>IF($E2748="","",DATE(IF($A2748="",nominal_year,$A2748),$B2748,$C2748)+($D2748-IF(LEFT(hour_conv,1)="1",1,0))/24)</f>
        <v/>
      </c>
      <c r="G2748" s="26">
        <f>IF(F2748="","",INT(F2748))</f>
        <v/>
      </c>
      <c r="H2748">
        <f>IF(G2748="","",IF(AND(MONTH(G2748)*100+DAY(G2748)&gt;=season_lo,MONTH(G2748)*100+DAY(G2748)&lt;=season_hi),1,0))</f>
        <v/>
      </c>
      <c r="I2748">
        <f>IF(G2748="","",G2748-first_day+1)</f>
        <v/>
      </c>
      <c r="J2748" s="27">
        <f>IF(I2748="","",INDEX(Daily!$J$2:$J$421,I2748))</f>
        <v/>
      </c>
      <c r="K2748" s="27">
        <f>IF(J2748="","",J2748+cat_offset)</f>
        <v/>
      </c>
      <c r="L2748" s="27">
        <f>IF(J2748="","",MAX(0,E2748-J2748)^2)</f>
        <v/>
      </c>
      <c r="M2748" s="27">
        <f>IF(J2748="","",MAX(0,E2748-(J2748+twcdh_off))^2)</f>
        <v/>
      </c>
      <c r="N2748" s="27">
        <f>IF(E2748="","",MAX(0,E2748-swcdh_thr)^2)</f>
        <v/>
      </c>
      <c r="O2748">
        <f>IF(K2748="","",ROUND(E2748-K2748,0))</f>
        <v/>
      </c>
      <c r="P2748">
        <f>IF(O2748="","",IF(O2748&gt;=1,O2748,0))</f>
        <v/>
      </c>
      <c r="Q2748" s="27">
        <f>IF(E2748="","",MAX(0,E2748-22))</f>
        <v/>
      </c>
      <c r="R2748" s="27">
        <f>IF(H2748=1,E2748,"")</f>
        <v/>
      </c>
      <c r="S2748" s="27">
        <f>IF(AND(H2748=1,J2748&lt;&gt;""),E2748-J2748,"")</f>
        <v/>
      </c>
      <c r="T2748">
        <f>IF(G2748="","",MONTH(G2748))</f>
        <v/>
      </c>
    </row>
    <row r="2749">
      <c r="A2749" s="24" t="n">
        <v>2020</v>
      </c>
      <c r="B2749" s="24" t="n">
        <v>4</v>
      </c>
      <c r="C2749" s="24" t="n">
        <v>24</v>
      </c>
      <c r="D2749" s="24" t="n">
        <v>12</v>
      </c>
      <c r="E2749" s="24" t="n">
        <v>14.09</v>
      </c>
      <c r="F2749" s="25">
        <f>IF($E2749="","",DATE(IF($A2749="",nominal_year,$A2749),$B2749,$C2749)+($D2749-IF(LEFT(hour_conv,1)="1",1,0))/24)</f>
        <v/>
      </c>
      <c r="G2749" s="26">
        <f>IF(F2749="","",INT(F2749))</f>
        <v/>
      </c>
      <c r="H2749">
        <f>IF(G2749="","",IF(AND(MONTH(G2749)*100+DAY(G2749)&gt;=season_lo,MONTH(G2749)*100+DAY(G2749)&lt;=season_hi),1,0))</f>
        <v/>
      </c>
      <c r="I2749">
        <f>IF(G2749="","",G2749-first_day+1)</f>
        <v/>
      </c>
      <c r="J2749" s="27">
        <f>IF(I2749="","",INDEX(Daily!$J$2:$J$421,I2749))</f>
        <v/>
      </c>
      <c r="K2749" s="27">
        <f>IF(J2749="","",J2749+cat_offset)</f>
        <v/>
      </c>
      <c r="L2749" s="27">
        <f>IF(J2749="","",MAX(0,E2749-J2749)^2)</f>
        <v/>
      </c>
      <c r="M2749" s="27">
        <f>IF(J2749="","",MAX(0,E2749-(J2749+twcdh_off))^2)</f>
        <v/>
      </c>
      <c r="N2749" s="27">
        <f>IF(E2749="","",MAX(0,E2749-swcdh_thr)^2)</f>
        <v/>
      </c>
      <c r="O2749">
        <f>IF(K2749="","",ROUND(E2749-K2749,0))</f>
        <v/>
      </c>
      <c r="P2749">
        <f>IF(O2749="","",IF(O2749&gt;=1,O2749,0))</f>
        <v/>
      </c>
      <c r="Q2749" s="27">
        <f>IF(E2749="","",MAX(0,E2749-22))</f>
        <v/>
      </c>
      <c r="R2749" s="27">
        <f>IF(H2749=1,E2749,"")</f>
        <v/>
      </c>
      <c r="S2749" s="27">
        <f>IF(AND(H2749=1,J2749&lt;&gt;""),E2749-J2749,"")</f>
        <v/>
      </c>
      <c r="T2749">
        <f>IF(G2749="","",MONTH(G2749))</f>
        <v/>
      </c>
    </row>
    <row r="2750">
      <c r="A2750" s="24" t="n">
        <v>2020</v>
      </c>
      <c r="B2750" s="24" t="n">
        <v>4</v>
      </c>
      <c r="C2750" s="24" t="n">
        <v>24</v>
      </c>
      <c r="D2750" s="24" t="n">
        <v>13</v>
      </c>
      <c r="E2750" s="24" t="n">
        <v>15.44</v>
      </c>
      <c r="F2750" s="25">
        <f>IF($E2750="","",DATE(IF($A2750="",nominal_year,$A2750),$B2750,$C2750)+($D2750-IF(LEFT(hour_conv,1)="1",1,0))/24)</f>
        <v/>
      </c>
      <c r="G2750" s="26">
        <f>IF(F2750="","",INT(F2750))</f>
        <v/>
      </c>
      <c r="H2750">
        <f>IF(G2750="","",IF(AND(MONTH(G2750)*100+DAY(G2750)&gt;=season_lo,MONTH(G2750)*100+DAY(G2750)&lt;=season_hi),1,0))</f>
        <v/>
      </c>
      <c r="I2750">
        <f>IF(G2750="","",G2750-first_day+1)</f>
        <v/>
      </c>
      <c r="J2750" s="27">
        <f>IF(I2750="","",INDEX(Daily!$J$2:$J$421,I2750))</f>
        <v/>
      </c>
      <c r="K2750" s="27">
        <f>IF(J2750="","",J2750+cat_offset)</f>
        <v/>
      </c>
      <c r="L2750" s="27">
        <f>IF(J2750="","",MAX(0,E2750-J2750)^2)</f>
        <v/>
      </c>
      <c r="M2750" s="27">
        <f>IF(J2750="","",MAX(0,E2750-(J2750+twcdh_off))^2)</f>
        <v/>
      </c>
      <c r="N2750" s="27">
        <f>IF(E2750="","",MAX(0,E2750-swcdh_thr)^2)</f>
        <v/>
      </c>
      <c r="O2750">
        <f>IF(K2750="","",ROUND(E2750-K2750,0))</f>
        <v/>
      </c>
      <c r="P2750">
        <f>IF(O2750="","",IF(O2750&gt;=1,O2750,0))</f>
        <v/>
      </c>
      <c r="Q2750" s="27">
        <f>IF(E2750="","",MAX(0,E2750-22))</f>
        <v/>
      </c>
      <c r="R2750" s="27">
        <f>IF(H2750=1,E2750,"")</f>
        <v/>
      </c>
      <c r="S2750" s="27">
        <f>IF(AND(H2750=1,J2750&lt;&gt;""),E2750-J2750,"")</f>
        <v/>
      </c>
      <c r="T2750">
        <f>IF(G2750="","",MONTH(G2750))</f>
        <v/>
      </c>
    </row>
    <row r="2751">
      <c r="A2751" s="24" t="n">
        <v>2020</v>
      </c>
      <c r="B2751" s="24" t="n">
        <v>4</v>
      </c>
      <c r="C2751" s="24" t="n">
        <v>24</v>
      </c>
      <c r="D2751" s="24" t="n">
        <v>14</v>
      </c>
      <c r="E2751" s="24" t="n">
        <v>16.37</v>
      </c>
      <c r="F2751" s="25">
        <f>IF($E2751="","",DATE(IF($A2751="",nominal_year,$A2751),$B2751,$C2751)+($D2751-IF(LEFT(hour_conv,1)="1",1,0))/24)</f>
        <v/>
      </c>
      <c r="G2751" s="26">
        <f>IF(F2751="","",INT(F2751))</f>
        <v/>
      </c>
      <c r="H2751">
        <f>IF(G2751="","",IF(AND(MONTH(G2751)*100+DAY(G2751)&gt;=season_lo,MONTH(G2751)*100+DAY(G2751)&lt;=season_hi),1,0))</f>
        <v/>
      </c>
      <c r="I2751">
        <f>IF(G2751="","",G2751-first_day+1)</f>
        <v/>
      </c>
      <c r="J2751" s="27">
        <f>IF(I2751="","",INDEX(Daily!$J$2:$J$421,I2751))</f>
        <v/>
      </c>
      <c r="K2751" s="27">
        <f>IF(J2751="","",J2751+cat_offset)</f>
        <v/>
      </c>
      <c r="L2751" s="27">
        <f>IF(J2751="","",MAX(0,E2751-J2751)^2)</f>
        <v/>
      </c>
      <c r="M2751" s="27">
        <f>IF(J2751="","",MAX(0,E2751-(J2751+twcdh_off))^2)</f>
        <v/>
      </c>
      <c r="N2751" s="27">
        <f>IF(E2751="","",MAX(0,E2751-swcdh_thr)^2)</f>
        <v/>
      </c>
      <c r="O2751">
        <f>IF(K2751="","",ROUND(E2751-K2751,0))</f>
        <v/>
      </c>
      <c r="P2751">
        <f>IF(O2751="","",IF(O2751&gt;=1,O2751,0))</f>
        <v/>
      </c>
      <c r="Q2751" s="27">
        <f>IF(E2751="","",MAX(0,E2751-22))</f>
        <v/>
      </c>
      <c r="R2751" s="27">
        <f>IF(H2751=1,E2751,"")</f>
        <v/>
      </c>
      <c r="S2751" s="27">
        <f>IF(AND(H2751=1,J2751&lt;&gt;""),E2751-J2751,"")</f>
        <v/>
      </c>
      <c r="T2751">
        <f>IF(G2751="","",MONTH(G2751))</f>
        <v/>
      </c>
    </row>
    <row r="2752">
      <c r="A2752" s="24" t="n">
        <v>2020</v>
      </c>
      <c r="B2752" s="24" t="n">
        <v>4</v>
      </c>
      <c r="C2752" s="24" t="n">
        <v>24</v>
      </c>
      <c r="D2752" s="24" t="n">
        <v>15</v>
      </c>
      <c r="E2752" s="24" t="n">
        <v>16.53</v>
      </c>
      <c r="F2752" s="25">
        <f>IF($E2752="","",DATE(IF($A2752="",nominal_year,$A2752),$B2752,$C2752)+($D2752-IF(LEFT(hour_conv,1)="1",1,0))/24)</f>
        <v/>
      </c>
      <c r="G2752" s="26">
        <f>IF(F2752="","",INT(F2752))</f>
        <v/>
      </c>
      <c r="H2752">
        <f>IF(G2752="","",IF(AND(MONTH(G2752)*100+DAY(G2752)&gt;=season_lo,MONTH(G2752)*100+DAY(G2752)&lt;=season_hi),1,0))</f>
        <v/>
      </c>
      <c r="I2752">
        <f>IF(G2752="","",G2752-first_day+1)</f>
        <v/>
      </c>
      <c r="J2752" s="27">
        <f>IF(I2752="","",INDEX(Daily!$J$2:$J$421,I2752))</f>
        <v/>
      </c>
      <c r="K2752" s="27">
        <f>IF(J2752="","",J2752+cat_offset)</f>
        <v/>
      </c>
      <c r="L2752" s="27">
        <f>IF(J2752="","",MAX(0,E2752-J2752)^2)</f>
        <v/>
      </c>
      <c r="M2752" s="27">
        <f>IF(J2752="","",MAX(0,E2752-(J2752+twcdh_off))^2)</f>
        <v/>
      </c>
      <c r="N2752" s="27">
        <f>IF(E2752="","",MAX(0,E2752-swcdh_thr)^2)</f>
        <v/>
      </c>
      <c r="O2752">
        <f>IF(K2752="","",ROUND(E2752-K2752,0))</f>
        <v/>
      </c>
      <c r="P2752">
        <f>IF(O2752="","",IF(O2752&gt;=1,O2752,0))</f>
        <v/>
      </c>
      <c r="Q2752" s="27">
        <f>IF(E2752="","",MAX(0,E2752-22))</f>
        <v/>
      </c>
      <c r="R2752" s="27">
        <f>IF(H2752=1,E2752,"")</f>
        <v/>
      </c>
      <c r="S2752" s="27">
        <f>IF(AND(H2752=1,J2752&lt;&gt;""),E2752-J2752,"")</f>
        <v/>
      </c>
      <c r="T2752">
        <f>IF(G2752="","",MONTH(G2752))</f>
        <v/>
      </c>
    </row>
    <row r="2753">
      <c r="A2753" s="24" t="n">
        <v>2020</v>
      </c>
      <c r="B2753" s="24" t="n">
        <v>4</v>
      </c>
      <c r="C2753" s="24" t="n">
        <v>24</v>
      </c>
      <c r="D2753" s="24" t="n">
        <v>16</v>
      </c>
      <c r="E2753" s="24" t="n">
        <v>16.85</v>
      </c>
      <c r="F2753" s="25">
        <f>IF($E2753="","",DATE(IF($A2753="",nominal_year,$A2753),$B2753,$C2753)+($D2753-IF(LEFT(hour_conv,1)="1",1,0))/24)</f>
        <v/>
      </c>
      <c r="G2753" s="26">
        <f>IF(F2753="","",INT(F2753))</f>
        <v/>
      </c>
      <c r="H2753">
        <f>IF(G2753="","",IF(AND(MONTH(G2753)*100+DAY(G2753)&gt;=season_lo,MONTH(G2753)*100+DAY(G2753)&lt;=season_hi),1,0))</f>
        <v/>
      </c>
      <c r="I2753">
        <f>IF(G2753="","",G2753-first_day+1)</f>
        <v/>
      </c>
      <c r="J2753" s="27">
        <f>IF(I2753="","",INDEX(Daily!$J$2:$J$421,I2753))</f>
        <v/>
      </c>
      <c r="K2753" s="27">
        <f>IF(J2753="","",J2753+cat_offset)</f>
        <v/>
      </c>
      <c r="L2753" s="27">
        <f>IF(J2753="","",MAX(0,E2753-J2753)^2)</f>
        <v/>
      </c>
      <c r="M2753" s="27">
        <f>IF(J2753="","",MAX(0,E2753-(J2753+twcdh_off))^2)</f>
        <v/>
      </c>
      <c r="N2753" s="27">
        <f>IF(E2753="","",MAX(0,E2753-swcdh_thr)^2)</f>
        <v/>
      </c>
      <c r="O2753">
        <f>IF(K2753="","",ROUND(E2753-K2753,0))</f>
        <v/>
      </c>
      <c r="P2753">
        <f>IF(O2753="","",IF(O2753&gt;=1,O2753,0))</f>
        <v/>
      </c>
      <c r="Q2753" s="27">
        <f>IF(E2753="","",MAX(0,E2753-22))</f>
        <v/>
      </c>
      <c r="R2753" s="27">
        <f>IF(H2753=1,E2753,"")</f>
        <v/>
      </c>
      <c r="S2753" s="27">
        <f>IF(AND(H2753=1,J2753&lt;&gt;""),E2753-J2753,"")</f>
        <v/>
      </c>
      <c r="T2753">
        <f>IF(G2753="","",MONTH(G2753))</f>
        <v/>
      </c>
    </row>
    <row r="2754">
      <c r="A2754" s="24" t="n">
        <v>2020</v>
      </c>
      <c r="B2754" s="24" t="n">
        <v>4</v>
      </c>
      <c r="C2754" s="24" t="n">
        <v>24</v>
      </c>
      <c r="D2754" s="24" t="n">
        <v>17</v>
      </c>
      <c r="E2754" s="24" t="n">
        <v>16.38</v>
      </c>
      <c r="F2754" s="25">
        <f>IF($E2754="","",DATE(IF($A2754="",nominal_year,$A2754),$B2754,$C2754)+($D2754-IF(LEFT(hour_conv,1)="1",1,0))/24)</f>
        <v/>
      </c>
      <c r="G2754" s="26">
        <f>IF(F2754="","",INT(F2754))</f>
        <v/>
      </c>
      <c r="H2754">
        <f>IF(G2754="","",IF(AND(MONTH(G2754)*100+DAY(G2754)&gt;=season_lo,MONTH(G2754)*100+DAY(G2754)&lt;=season_hi),1,0))</f>
        <v/>
      </c>
      <c r="I2754">
        <f>IF(G2754="","",G2754-first_day+1)</f>
        <v/>
      </c>
      <c r="J2754" s="27">
        <f>IF(I2754="","",INDEX(Daily!$J$2:$J$421,I2754))</f>
        <v/>
      </c>
      <c r="K2754" s="27">
        <f>IF(J2754="","",J2754+cat_offset)</f>
        <v/>
      </c>
      <c r="L2754" s="27">
        <f>IF(J2754="","",MAX(0,E2754-J2754)^2)</f>
        <v/>
      </c>
      <c r="M2754" s="27">
        <f>IF(J2754="","",MAX(0,E2754-(J2754+twcdh_off))^2)</f>
        <v/>
      </c>
      <c r="N2754" s="27">
        <f>IF(E2754="","",MAX(0,E2754-swcdh_thr)^2)</f>
        <v/>
      </c>
      <c r="O2754">
        <f>IF(K2754="","",ROUND(E2754-K2754,0))</f>
        <v/>
      </c>
      <c r="P2754">
        <f>IF(O2754="","",IF(O2754&gt;=1,O2754,0))</f>
        <v/>
      </c>
      <c r="Q2754" s="27">
        <f>IF(E2754="","",MAX(0,E2754-22))</f>
        <v/>
      </c>
      <c r="R2754" s="27">
        <f>IF(H2754=1,E2754,"")</f>
        <v/>
      </c>
      <c r="S2754" s="27">
        <f>IF(AND(H2754=1,J2754&lt;&gt;""),E2754-J2754,"")</f>
        <v/>
      </c>
      <c r="T2754">
        <f>IF(G2754="","",MONTH(G2754))</f>
        <v/>
      </c>
    </row>
    <row r="2755">
      <c r="A2755" s="24" t="n">
        <v>2020</v>
      </c>
      <c r="B2755" s="24" t="n">
        <v>4</v>
      </c>
      <c r="C2755" s="24" t="n">
        <v>24</v>
      </c>
      <c r="D2755" s="24" t="n">
        <v>18</v>
      </c>
      <c r="E2755" s="24" t="n">
        <v>15.46</v>
      </c>
      <c r="F2755" s="25">
        <f>IF($E2755="","",DATE(IF($A2755="",nominal_year,$A2755),$B2755,$C2755)+($D2755-IF(LEFT(hour_conv,1)="1",1,0))/24)</f>
        <v/>
      </c>
      <c r="G2755" s="26">
        <f>IF(F2755="","",INT(F2755))</f>
        <v/>
      </c>
      <c r="H2755">
        <f>IF(G2755="","",IF(AND(MONTH(G2755)*100+DAY(G2755)&gt;=season_lo,MONTH(G2755)*100+DAY(G2755)&lt;=season_hi),1,0))</f>
        <v/>
      </c>
      <c r="I2755">
        <f>IF(G2755="","",G2755-first_day+1)</f>
        <v/>
      </c>
      <c r="J2755" s="27">
        <f>IF(I2755="","",INDEX(Daily!$J$2:$J$421,I2755))</f>
        <v/>
      </c>
      <c r="K2755" s="27">
        <f>IF(J2755="","",J2755+cat_offset)</f>
        <v/>
      </c>
      <c r="L2755" s="27">
        <f>IF(J2755="","",MAX(0,E2755-J2755)^2)</f>
        <v/>
      </c>
      <c r="M2755" s="27">
        <f>IF(J2755="","",MAX(0,E2755-(J2755+twcdh_off))^2)</f>
        <v/>
      </c>
      <c r="N2755" s="27">
        <f>IF(E2755="","",MAX(0,E2755-swcdh_thr)^2)</f>
        <v/>
      </c>
      <c r="O2755">
        <f>IF(K2755="","",ROUND(E2755-K2755,0))</f>
        <v/>
      </c>
      <c r="P2755">
        <f>IF(O2755="","",IF(O2755&gt;=1,O2755,0))</f>
        <v/>
      </c>
      <c r="Q2755" s="27">
        <f>IF(E2755="","",MAX(0,E2755-22))</f>
        <v/>
      </c>
      <c r="R2755" s="27">
        <f>IF(H2755=1,E2755,"")</f>
        <v/>
      </c>
      <c r="S2755" s="27">
        <f>IF(AND(H2755=1,J2755&lt;&gt;""),E2755-J2755,"")</f>
        <v/>
      </c>
      <c r="T2755">
        <f>IF(G2755="","",MONTH(G2755))</f>
        <v/>
      </c>
    </row>
    <row r="2756">
      <c r="A2756" s="24" t="n">
        <v>2020</v>
      </c>
      <c r="B2756" s="24" t="n">
        <v>4</v>
      </c>
      <c r="C2756" s="24" t="n">
        <v>24</v>
      </c>
      <c r="D2756" s="24" t="n">
        <v>19</v>
      </c>
      <c r="E2756" s="24" t="n">
        <v>14.85</v>
      </c>
      <c r="F2756" s="25">
        <f>IF($E2756="","",DATE(IF($A2756="",nominal_year,$A2756),$B2756,$C2756)+($D2756-IF(LEFT(hour_conv,1)="1",1,0))/24)</f>
        <v/>
      </c>
      <c r="G2756" s="26">
        <f>IF(F2756="","",INT(F2756))</f>
        <v/>
      </c>
      <c r="H2756">
        <f>IF(G2756="","",IF(AND(MONTH(G2756)*100+DAY(G2756)&gt;=season_lo,MONTH(G2756)*100+DAY(G2756)&lt;=season_hi),1,0))</f>
        <v/>
      </c>
      <c r="I2756">
        <f>IF(G2756="","",G2756-first_day+1)</f>
        <v/>
      </c>
      <c r="J2756" s="27">
        <f>IF(I2756="","",INDEX(Daily!$J$2:$J$421,I2756))</f>
        <v/>
      </c>
      <c r="K2756" s="27">
        <f>IF(J2756="","",J2756+cat_offset)</f>
        <v/>
      </c>
      <c r="L2756" s="27">
        <f>IF(J2756="","",MAX(0,E2756-J2756)^2)</f>
        <v/>
      </c>
      <c r="M2756" s="27">
        <f>IF(J2756="","",MAX(0,E2756-(J2756+twcdh_off))^2)</f>
        <v/>
      </c>
      <c r="N2756" s="27">
        <f>IF(E2756="","",MAX(0,E2756-swcdh_thr)^2)</f>
        <v/>
      </c>
      <c r="O2756">
        <f>IF(K2756="","",ROUND(E2756-K2756,0))</f>
        <v/>
      </c>
      <c r="P2756">
        <f>IF(O2756="","",IF(O2756&gt;=1,O2756,0))</f>
        <v/>
      </c>
      <c r="Q2756" s="27">
        <f>IF(E2756="","",MAX(0,E2756-22))</f>
        <v/>
      </c>
      <c r="R2756" s="27">
        <f>IF(H2756=1,E2756,"")</f>
        <v/>
      </c>
      <c r="S2756" s="27">
        <f>IF(AND(H2756=1,J2756&lt;&gt;""),E2756-J2756,"")</f>
        <v/>
      </c>
      <c r="T2756">
        <f>IF(G2756="","",MONTH(G2756))</f>
        <v/>
      </c>
    </row>
    <row r="2757">
      <c r="A2757" s="24" t="n">
        <v>2020</v>
      </c>
      <c r="B2757" s="24" t="n">
        <v>4</v>
      </c>
      <c r="C2757" s="24" t="n">
        <v>24</v>
      </c>
      <c r="D2757" s="24" t="n">
        <v>20</v>
      </c>
      <c r="E2757" s="24" t="n">
        <v>14.54</v>
      </c>
      <c r="F2757" s="25">
        <f>IF($E2757="","",DATE(IF($A2757="",nominal_year,$A2757),$B2757,$C2757)+($D2757-IF(LEFT(hour_conv,1)="1",1,0))/24)</f>
        <v/>
      </c>
      <c r="G2757" s="26">
        <f>IF(F2757="","",INT(F2757))</f>
        <v/>
      </c>
      <c r="H2757">
        <f>IF(G2757="","",IF(AND(MONTH(G2757)*100+DAY(G2757)&gt;=season_lo,MONTH(G2757)*100+DAY(G2757)&lt;=season_hi),1,0))</f>
        <v/>
      </c>
      <c r="I2757">
        <f>IF(G2757="","",G2757-first_day+1)</f>
        <v/>
      </c>
      <c r="J2757" s="27">
        <f>IF(I2757="","",INDEX(Daily!$J$2:$J$421,I2757))</f>
        <v/>
      </c>
      <c r="K2757" s="27">
        <f>IF(J2757="","",J2757+cat_offset)</f>
        <v/>
      </c>
      <c r="L2757" s="27">
        <f>IF(J2757="","",MAX(0,E2757-J2757)^2)</f>
        <v/>
      </c>
      <c r="M2757" s="27">
        <f>IF(J2757="","",MAX(0,E2757-(J2757+twcdh_off))^2)</f>
        <v/>
      </c>
      <c r="N2757" s="27">
        <f>IF(E2757="","",MAX(0,E2757-swcdh_thr)^2)</f>
        <v/>
      </c>
      <c r="O2757">
        <f>IF(K2757="","",ROUND(E2757-K2757,0))</f>
        <v/>
      </c>
      <c r="P2757">
        <f>IF(O2757="","",IF(O2757&gt;=1,O2757,0))</f>
        <v/>
      </c>
      <c r="Q2757" s="27">
        <f>IF(E2757="","",MAX(0,E2757-22))</f>
        <v/>
      </c>
      <c r="R2757" s="27">
        <f>IF(H2757=1,E2757,"")</f>
        <v/>
      </c>
      <c r="S2757" s="27">
        <f>IF(AND(H2757=1,J2757&lt;&gt;""),E2757-J2757,"")</f>
        <v/>
      </c>
      <c r="T2757">
        <f>IF(G2757="","",MONTH(G2757))</f>
        <v/>
      </c>
    </row>
    <row r="2758">
      <c r="A2758" s="24" t="n">
        <v>2020</v>
      </c>
      <c r="B2758" s="24" t="n">
        <v>4</v>
      </c>
      <c r="C2758" s="24" t="n">
        <v>24</v>
      </c>
      <c r="D2758" s="24" t="n">
        <v>21</v>
      </c>
      <c r="E2758" s="24" t="n">
        <v>13.23</v>
      </c>
      <c r="F2758" s="25">
        <f>IF($E2758="","",DATE(IF($A2758="",nominal_year,$A2758),$B2758,$C2758)+($D2758-IF(LEFT(hour_conv,1)="1",1,0))/24)</f>
        <v/>
      </c>
      <c r="G2758" s="26">
        <f>IF(F2758="","",INT(F2758))</f>
        <v/>
      </c>
      <c r="H2758">
        <f>IF(G2758="","",IF(AND(MONTH(G2758)*100+DAY(G2758)&gt;=season_lo,MONTH(G2758)*100+DAY(G2758)&lt;=season_hi),1,0))</f>
        <v/>
      </c>
      <c r="I2758">
        <f>IF(G2758="","",G2758-first_day+1)</f>
        <v/>
      </c>
      <c r="J2758" s="27">
        <f>IF(I2758="","",INDEX(Daily!$J$2:$J$421,I2758))</f>
        <v/>
      </c>
      <c r="K2758" s="27">
        <f>IF(J2758="","",J2758+cat_offset)</f>
        <v/>
      </c>
      <c r="L2758" s="27">
        <f>IF(J2758="","",MAX(0,E2758-J2758)^2)</f>
        <v/>
      </c>
      <c r="M2758" s="27">
        <f>IF(J2758="","",MAX(0,E2758-(J2758+twcdh_off))^2)</f>
        <v/>
      </c>
      <c r="N2758" s="27">
        <f>IF(E2758="","",MAX(0,E2758-swcdh_thr)^2)</f>
        <v/>
      </c>
      <c r="O2758">
        <f>IF(K2758="","",ROUND(E2758-K2758,0))</f>
        <v/>
      </c>
      <c r="P2758">
        <f>IF(O2758="","",IF(O2758&gt;=1,O2758,0))</f>
        <v/>
      </c>
      <c r="Q2758" s="27">
        <f>IF(E2758="","",MAX(0,E2758-22))</f>
        <v/>
      </c>
      <c r="R2758" s="27">
        <f>IF(H2758=1,E2758,"")</f>
        <v/>
      </c>
      <c r="S2758" s="27">
        <f>IF(AND(H2758=1,J2758&lt;&gt;""),E2758-J2758,"")</f>
        <v/>
      </c>
      <c r="T2758">
        <f>IF(G2758="","",MONTH(G2758))</f>
        <v/>
      </c>
    </row>
    <row r="2759">
      <c r="A2759" s="24" t="n">
        <v>2020</v>
      </c>
      <c r="B2759" s="24" t="n">
        <v>4</v>
      </c>
      <c r="C2759" s="24" t="n">
        <v>24</v>
      </c>
      <c r="D2759" s="24" t="n">
        <v>22</v>
      </c>
      <c r="E2759" s="24" t="n">
        <v>12.42</v>
      </c>
      <c r="F2759" s="25">
        <f>IF($E2759="","",DATE(IF($A2759="",nominal_year,$A2759),$B2759,$C2759)+($D2759-IF(LEFT(hour_conv,1)="1",1,0))/24)</f>
        <v/>
      </c>
      <c r="G2759" s="26">
        <f>IF(F2759="","",INT(F2759))</f>
        <v/>
      </c>
      <c r="H2759">
        <f>IF(G2759="","",IF(AND(MONTH(G2759)*100+DAY(G2759)&gt;=season_lo,MONTH(G2759)*100+DAY(G2759)&lt;=season_hi),1,0))</f>
        <v/>
      </c>
      <c r="I2759">
        <f>IF(G2759="","",G2759-first_day+1)</f>
        <v/>
      </c>
      <c r="J2759" s="27">
        <f>IF(I2759="","",INDEX(Daily!$J$2:$J$421,I2759))</f>
        <v/>
      </c>
      <c r="K2759" s="27">
        <f>IF(J2759="","",J2759+cat_offset)</f>
        <v/>
      </c>
      <c r="L2759" s="27">
        <f>IF(J2759="","",MAX(0,E2759-J2759)^2)</f>
        <v/>
      </c>
      <c r="M2759" s="27">
        <f>IF(J2759="","",MAX(0,E2759-(J2759+twcdh_off))^2)</f>
        <v/>
      </c>
      <c r="N2759" s="27">
        <f>IF(E2759="","",MAX(0,E2759-swcdh_thr)^2)</f>
        <v/>
      </c>
      <c r="O2759">
        <f>IF(K2759="","",ROUND(E2759-K2759,0))</f>
        <v/>
      </c>
      <c r="P2759">
        <f>IF(O2759="","",IF(O2759&gt;=1,O2759,0))</f>
        <v/>
      </c>
      <c r="Q2759" s="27">
        <f>IF(E2759="","",MAX(0,E2759-22))</f>
        <v/>
      </c>
      <c r="R2759" s="27">
        <f>IF(H2759=1,E2759,"")</f>
        <v/>
      </c>
      <c r="S2759" s="27">
        <f>IF(AND(H2759=1,J2759&lt;&gt;""),E2759-J2759,"")</f>
        <v/>
      </c>
      <c r="T2759">
        <f>IF(G2759="","",MONTH(G2759))</f>
        <v/>
      </c>
    </row>
    <row r="2760">
      <c r="A2760" s="24" t="n">
        <v>2020</v>
      </c>
      <c r="B2760" s="24" t="n">
        <v>4</v>
      </c>
      <c r="C2760" s="24" t="n">
        <v>24</v>
      </c>
      <c r="D2760" s="24" t="n">
        <v>23</v>
      </c>
      <c r="E2760" s="24" t="n">
        <v>10.54</v>
      </c>
      <c r="F2760" s="25">
        <f>IF($E2760="","",DATE(IF($A2760="",nominal_year,$A2760),$B2760,$C2760)+($D2760-IF(LEFT(hour_conv,1)="1",1,0))/24)</f>
        <v/>
      </c>
      <c r="G2760" s="26">
        <f>IF(F2760="","",INT(F2760))</f>
        <v/>
      </c>
      <c r="H2760">
        <f>IF(G2760="","",IF(AND(MONTH(G2760)*100+DAY(G2760)&gt;=season_lo,MONTH(G2760)*100+DAY(G2760)&lt;=season_hi),1,0))</f>
        <v/>
      </c>
      <c r="I2760">
        <f>IF(G2760="","",G2760-first_day+1)</f>
        <v/>
      </c>
      <c r="J2760" s="27">
        <f>IF(I2760="","",INDEX(Daily!$J$2:$J$421,I2760))</f>
        <v/>
      </c>
      <c r="K2760" s="27">
        <f>IF(J2760="","",J2760+cat_offset)</f>
        <v/>
      </c>
      <c r="L2760" s="27">
        <f>IF(J2760="","",MAX(0,E2760-J2760)^2)</f>
        <v/>
      </c>
      <c r="M2760" s="27">
        <f>IF(J2760="","",MAX(0,E2760-(J2760+twcdh_off))^2)</f>
        <v/>
      </c>
      <c r="N2760" s="27">
        <f>IF(E2760="","",MAX(0,E2760-swcdh_thr)^2)</f>
        <v/>
      </c>
      <c r="O2760">
        <f>IF(K2760="","",ROUND(E2760-K2760,0))</f>
        <v/>
      </c>
      <c r="P2760">
        <f>IF(O2760="","",IF(O2760&gt;=1,O2760,0))</f>
        <v/>
      </c>
      <c r="Q2760" s="27">
        <f>IF(E2760="","",MAX(0,E2760-22))</f>
        <v/>
      </c>
      <c r="R2760" s="27">
        <f>IF(H2760=1,E2760,"")</f>
        <v/>
      </c>
      <c r="S2760" s="27">
        <f>IF(AND(H2760=1,J2760&lt;&gt;""),E2760-J2760,"")</f>
        <v/>
      </c>
      <c r="T2760">
        <f>IF(G2760="","",MONTH(G2760))</f>
        <v/>
      </c>
    </row>
    <row r="2761">
      <c r="A2761" s="24" t="n">
        <v>2020</v>
      </c>
      <c r="B2761" s="24" t="n">
        <v>4</v>
      </c>
      <c r="C2761" s="24" t="n">
        <v>24</v>
      </c>
      <c r="D2761" s="24" t="n">
        <v>24</v>
      </c>
      <c r="E2761" s="24" t="n">
        <v>9.68</v>
      </c>
      <c r="F2761" s="25">
        <f>IF($E2761="","",DATE(IF($A2761="",nominal_year,$A2761),$B2761,$C2761)+($D2761-IF(LEFT(hour_conv,1)="1",1,0))/24)</f>
        <v/>
      </c>
      <c r="G2761" s="26">
        <f>IF(F2761="","",INT(F2761))</f>
        <v/>
      </c>
      <c r="H2761">
        <f>IF(G2761="","",IF(AND(MONTH(G2761)*100+DAY(G2761)&gt;=season_lo,MONTH(G2761)*100+DAY(G2761)&lt;=season_hi),1,0))</f>
        <v/>
      </c>
      <c r="I2761">
        <f>IF(G2761="","",G2761-first_day+1)</f>
        <v/>
      </c>
      <c r="J2761" s="27">
        <f>IF(I2761="","",INDEX(Daily!$J$2:$J$421,I2761))</f>
        <v/>
      </c>
      <c r="K2761" s="27">
        <f>IF(J2761="","",J2761+cat_offset)</f>
        <v/>
      </c>
      <c r="L2761" s="27">
        <f>IF(J2761="","",MAX(0,E2761-J2761)^2)</f>
        <v/>
      </c>
      <c r="M2761" s="27">
        <f>IF(J2761="","",MAX(0,E2761-(J2761+twcdh_off))^2)</f>
        <v/>
      </c>
      <c r="N2761" s="27">
        <f>IF(E2761="","",MAX(0,E2761-swcdh_thr)^2)</f>
        <v/>
      </c>
      <c r="O2761">
        <f>IF(K2761="","",ROUND(E2761-K2761,0))</f>
        <v/>
      </c>
      <c r="P2761">
        <f>IF(O2761="","",IF(O2761&gt;=1,O2761,0))</f>
        <v/>
      </c>
      <c r="Q2761" s="27">
        <f>IF(E2761="","",MAX(0,E2761-22))</f>
        <v/>
      </c>
      <c r="R2761" s="27">
        <f>IF(H2761=1,E2761,"")</f>
        <v/>
      </c>
      <c r="S2761" s="27">
        <f>IF(AND(H2761=1,J2761&lt;&gt;""),E2761-J2761,"")</f>
        <v/>
      </c>
      <c r="T2761">
        <f>IF(G2761="","",MONTH(G2761))</f>
        <v/>
      </c>
    </row>
    <row r="2762">
      <c r="A2762" s="24" t="n">
        <v>2020</v>
      </c>
      <c r="B2762" s="24" t="n">
        <v>4</v>
      </c>
      <c r="C2762" s="24" t="n">
        <v>25</v>
      </c>
      <c r="D2762" s="24" t="n">
        <v>1</v>
      </c>
      <c r="E2762" s="24" t="n">
        <v>9.550000000000001</v>
      </c>
      <c r="F2762" s="25">
        <f>IF($E2762="","",DATE(IF($A2762="",nominal_year,$A2762),$B2762,$C2762)+($D2762-IF(LEFT(hour_conv,1)="1",1,0))/24)</f>
        <v/>
      </c>
      <c r="G2762" s="26">
        <f>IF(F2762="","",INT(F2762))</f>
        <v/>
      </c>
      <c r="H2762">
        <f>IF(G2762="","",IF(AND(MONTH(G2762)*100+DAY(G2762)&gt;=season_lo,MONTH(G2762)*100+DAY(G2762)&lt;=season_hi),1,0))</f>
        <v/>
      </c>
      <c r="I2762">
        <f>IF(G2762="","",G2762-first_day+1)</f>
        <v/>
      </c>
      <c r="J2762" s="27">
        <f>IF(I2762="","",INDEX(Daily!$J$2:$J$421,I2762))</f>
        <v/>
      </c>
      <c r="K2762" s="27">
        <f>IF(J2762="","",J2762+cat_offset)</f>
        <v/>
      </c>
      <c r="L2762" s="27">
        <f>IF(J2762="","",MAX(0,E2762-J2762)^2)</f>
        <v/>
      </c>
      <c r="M2762" s="27">
        <f>IF(J2762="","",MAX(0,E2762-(J2762+twcdh_off))^2)</f>
        <v/>
      </c>
      <c r="N2762" s="27">
        <f>IF(E2762="","",MAX(0,E2762-swcdh_thr)^2)</f>
        <v/>
      </c>
      <c r="O2762">
        <f>IF(K2762="","",ROUND(E2762-K2762,0))</f>
        <v/>
      </c>
      <c r="P2762">
        <f>IF(O2762="","",IF(O2762&gt;=1,O2762,0))</f>
        <v/>
      </c>
      <c r="Q2762" s="27">
        <f>IF(E2762="","",MAX(0,E2762-22))</f>
        <v/>
      </c>
      <c r="R2762" s="27">
        <f>IF(H2762=1,E2762,"")</f>
        <v/>
      </c>
      <c r="S2762" s="27">
        <f>IF(AND(H2762=1,J2762&lt;&gt;""),E2762-J2762,"")</f>
        <v/>
      </c>
      <c r="T2762">
        <f>IF(G2762="","",MONTH(G2762))</f>
        <v/>
      </c>
    </row>
    <row r="2763">
      <c r="A2763" s="24" t="n">
        <v>2020</v>
      </c>
      <c r="B2763" s="24" t="n">
        <v>4</v>
      </c>
      <c r="C2763" s="24" t="n">
        <v>25</v>
      </c>
      <c r="D2763" s="24" t="n">
        <v>2</v>
      </c>
      <c r="E2763" s="24" t="n">
        <v>8.640000000000001</v>
      </c>
      <c r="F2763" s="25">
        <f>IF($E2763="","",DATE(IF($A2763="",nominal_year,$A2763),$B2763,$C2763)+($D2763-IF(LEFT(hour_conv,1)="1",1,0))/24)</f>
        <v/>
      </c>
      <c r="G2763" s="26">
        <f>IF(F2763="","",INT(F2763))</f>
        <v/>
      </c>
      <c r="H2763">
        <f>IF(G2763="","",IF(AND(MONTH(G2763)*100+DAY(G2763)&gt;=season_lo,MONTH(G2763)*100+DAY(G2763)&lt;=season_hi),1,0))</f>
        <v/>
      </c>
      <c r="I2763">
        <f>IF(G2763="","",G2763-first_day+1)</f>
        <v/>
      </c>
      <c r="J2763" s="27">
        <f>IF(I2763="","",INDEX(Daily!$J$2:$J$421,I2763))</f>
        <v/>
      </c>
      <c r="K2763" s="27">
        <f>IF(J2763="","",J2763+cat_offset)</f>
        <v/>
      </c>
      <c r="L2763" s="27">
        <f>IF(J2763="","",MAX(0,E2763-J2763)^2)</f>
        <v/>
      </c>
      <c r="M2763" s="27">
        <f>IF(J2763="","",MAX(0,E2763-(J2763+twcdh_off))^2)</f>
        <v/>
      </c>
      <c r="N2763" s="27">
        <f>IF(E2763="","",MAX(0,E2763-swcdh_thr)^2)</f>
        <v/>
      </c>
      <c r="O2763">
        <f>IF(K2763="","",ROUND(E2763-K2763,0))</f>
        <v/>
      </c>
      <c r="P2763">
        <f>IF(O2763="","",IF(O2763&gt;=1,O2763,0))</f>
        <v/>
      </c>
      <c r="Q2763" s="27">
        <f>IF(E2763="","",MAX(0,E2763-22))</f>
        <v/>
      </c>
      <c r="R2763" s="27">
        <f>IF(H2763=1,E2763,"")</f>
        <v/>
      </c>
      <c r="S2763" s="27">
        <f>IF(AND(H2763=1,J2763&lt;&gt;""),E2763-J2763,"")</f>
        <v/>
      </c>
      <c r="T2763">
        <f>IF(G2763="","",MONTH(G2763))</f>
        <v/>
      </c>
    </row>
    <row r="2764">
      <c r="A2764" s="24" t="n">
        <v>2020</v>
      </c>
      <c r="B2764" s="24" t="n">
        <v>4</v>
      </c>
      <c r="C2764" s="24" t="n">
        <v>25</v>
      </c>
      <c r="D2764" s="24" t="n">
        <v>3</v>
      </c>
      <c r="E2764" s="24" t="n">
        <v>7.51</v>
      </c>
      <c r="F2764" s="25">
        <f>IF($E2764="","",DATE(IF($A2764="",nominal_year,$A2764),$B2764,$C2764)+($D2764-IF(LEFT(hour_conv,1)="1",1,0))/24)</f>
        <v/>
      </c>
      <c r="G2764" s="26">
        <f>IF(F2764="","",INT(F2764))</f>
        <v/>
      </c>
      <c r="H2764">
        <f>IF(G2764="","",IF(AND(MONTH(G2764)*100+DAY(G2764)&gt;=season_lo,MONTH(G2764)*100+DAY(G2764)&lt;=season_hi),1,0))</f>
        <v/>
      </c>
      <c r="I2764">
        <f>IF(G2764="","",G2764-first_day+1)</f>
        <v/>
      </c>
      <c r="J2764" s="27">
        <f>IF(I2764="","",INDEX(Daily!$J$2:$J$421,I2764))</f>
        <v/>
      </c>
      <c r="K2764" s="27">
        <f>IF(J2764="","",J2764+cat_offset)</f>
        <v/>
      </c>
      <c r="L2764" s="27">
        <f>IF(J2764="","",MAX(0,E2764-J2764)^2)</f>
        <v/>
      </c>
      <c r="M2764" s="27">
        <f>IF(J2764="","",MAX(0,E2764-(J2764+twcdh_off))^2)</f>
        <v/>
      </c>
      <c r="N2764" s="27">
        <f>IF(E2764="","",MAX(0,E2764-swcdh_thr)^2)</f>
        <v/>
      </c>
      <c r="O2764">
        <f>IF(K2764="","",ROUND(E2764-K2764,0))</f>
        <v/>
      </c>
      <c r="P2764">
        <f>IF(O2764="","",IF(O2764&gt;=1,O2764,0))</f>
        <v/>
      </c>
      <c r="Q2764" s="27">
        <f>IF(E2764="","",MAX(0,E2764-22))</f>
        <v/>
      </c>
      <c r="R2764" s="27">
        <f>IF(H2764=1,E2764,"")</f>
        <v/>
      </c>
      <c r="S2764" s="27">
        <f>IF(AND(H2764=1,J2764&lt;&gt;""),E2764-J2764,"")</f>
        <v/>
      </c>
      <c r="T2764">
        <f>IF(G2764="","",MONTH(G2764))</f>
        <v/>
      </c>
    </row>
    <row r="2765">
      <c r="A2765" s="24" t="n">
        <v>2020</v>
      </c>
      <c r="B2765" s="24" t="n">
        <v>4</v>
      </c>
      <c r="C2765" s="24" t="n">
        <v>25</v>
      </c>
      <c r="D2765" s="24" t="n">
        <v>4</v>
      </c>
      <c r="E2765" s="24" t="n">
        <v>7.52</v>
      </c>
      <c r="F2765" s="25">
        <f>IF($E2765="","",DATE(IF($A2765="",nominal_year,$A2765),$B2765,$C2765)+($D2765-IF(LEFT(hour_conv,1)="1",1,0))/24)</f>
        <v/>
      </c>
      <c r="G2765" s="26">
        <f>IF(F2765="","",INT(F2765))</f>
        <v/>
      </c>
      <c r="H2765">
        <f>IF(G2765="","",IF(AND(MONTH(G2765)*100+DAY(G2765)&gt;=season_lo,MONTH(G2765)*100+DAY(G2765)&lt;=season_hi),1,0))</f>
        <v/>
      </c>
      <c r="I2765">
        <f>IF(G2765="","",G2765-first_day+1)</f>
        <v/>
      </c>
      <c r="J2765" s="27">
        <f>IF(I2765="","",INDEX(Daily!$J$2:$J$421,I2765))</f>
        <v/>
      </c>
      <c r="K2765" s="27">
        <f>IF(J2765="","",J2765+cat_offset)</f>
        <v/>
      </c>
      <c r="L2765" s="27">
        <f>IF(J2765="","",MAX(0,E2765-J2765)^2)</f>
        <v/>
      </c>
      <c r="M2765" s="27">
        <f>IF(J2765="","",MAX(0,E2765-(J2765+twcdh_off))^2)</f>
        <v/>
      </c>
      <c r="N2765" s="27">
        <f>IF(E2765="","",MAX(0,E2765-swcdh_thr)^2)</f>
        <v/>
      </c>
      <c r="O2765">
        <f>IF(K2765="","",ROUND(E2765-K2765,0))</f>
        <v/>
      </c>
      <c r="P2765">
        <f>IF(O2765="","",IF(O2765&gt;=1,O2765,0))</f>
        <v/>
      </c>
      <c r="Q2765" s="27">
        <f>IF(E2765="","",MAX(0,E2765-22))</f>
        <v/>
      </c>
      <c r="R2765" s="27">
        <f>IF(H2765=1,E2765,"")</f>
        <v/>
      </c>
      <c r="S2765" s="27">
        <f>IF(AND(H2765=1,J2765&lt;&gt;""),E2765-J2765,"")</f>
        <v/>
      </c>
      <c r="T2765">
        <f>IF(G2765="","",MONTH(G2765))</f>
        <v/>
      </c>
    </row>
    <row r="2766">
      <c r="A2766" s="24" t="n">
        <v>2020</v>
      </c>
      <c r="B2766" s="24" t="n">
        <v>4</v>
      </c>
      <c r="C2766" s="24" t="n">
        <v>25</v>
      </c>
      <c r="D2766" s="24" t="n">
        <v>5</v>
      </c>
      <c r="E2766" s="24" t="n">
        <v>7.82</v>
      </c>
      <c r="F2766" s="25">
        <f>IF($E2766="","",DATE(IF($A2766="",nominal_year,$A2766),$B2766,$C2766)+($D2766-IF(LEFT(hour_conv,1)="1",1,0))/24)</f>
        <v/>
      </c>
      <c r="G2766" s="26">
        <f>IF(F2766="","",INT(F2766))</f>
        <v/>
      </c>
      <c r="H2766">
        <f>IF(G2766="","",IF(AND(MONTH(G2766)*100+DAY(G2766)&gt;=season_lo,MONTH(G2766)*100+DAY(G2766)&lt;=season_hi),1,0))</f>
        <v/>
      </c>
      <c r="I2766">
        <f>IF(G2766="","",G2766-first_day+1)</f>
        <v/>
      </c>
      <c r="J2766" s="27">
        <f>IF(I2766="","",INDEX(Daily!$J$2:$J$421,I2766))</f>
        <v/>
      </c>
      <c r="K2766" s="27">
        <f>IF(J2766="","",J2766+cat_offset)</f>
        <v/>
      </c>
      <c r="L2766" s="27">
        <f>IF(J2766="","",MAX(0,E2766-J2766)^2)</f>
        <v/>
      </c>
      <c r="M2766" s="27">
        <f>IF(J2766="","",MAX(0,E2766-(J2766+twcdh_off))^2)</f>
        <v/>
      </c>
      <c r="N2766" s="27">
        <f>IF(E2766="","",MAX(0,E2766-swcdh_thr)^2)</f>
        <v/>
      </c>
      <c r="O2766">
        <f>IF(K2766="","",ROUND(E2766-K2766,0))</f>
        <v/>
      </c>
      <c r="P2766">
        <f>IF(O2766="","",IF(O2766&gt;=1,O2766,0))</f>
        <v/>
      </c>
      <c r="Q2766" s="27">
        <f>IF(E2766="","",MAX(0,E2766-22))</f>
        <v/>
      </c>
      <c r="R2766" s="27">
        <f>IF(H2766=1,E2766,"")</f>
        <v/>
      </c>
      <c r="S2766" s="27">
        <f>IF(AND(H2766=1,J2766&lt;&gt;""),E2766-J2766,"")</f>
        <v/>
      </c>
      <c r="T2766">
        <f>IF(G2766="","",MONTH(G2766))</f>
        <v/>
      </c>
    </row>
    <row r="2767">
      <c r="A2767" s="24" t="n">
        <v>2020</v>
      </c>
      <c r="B2767" s="24" t="n">
        <v>4</v>
      </c>
      <c r="C2767" s="24" t="n">
        <v>25</v>
      </c>
      <c r="D2767" s="24" t="n">
        <v>6</v>
      </c>
      <c r="E2767" s="24" t="n">
        <v>7.87</v>
      </c>
      <c r="F2767" s="25">
        <f>IF($E2767="","",DATE(IF($A2767="",nominal_year,$A2767),$B2767,$C2767)+($D2767-IF(LEFT(hour_conv,1)="1",1,0))/24)</f>
        <v/>
      </c>
      <c r="G2767" s="26">
        <f>IF(F2767="","",INT(F2767))</f>
        <v/>
      </c>
      <c r="H2767">
        <f>IF(G2767="","",IF(AND(MONTH(G2767)*100+DAY(G2767)&gt;=season_lo,MONTH(G2767)*100+DAY(G2767)&lt;=season_hi),1,0))</f>
        <v/>
      </c>
      <c r="I2767">
        <f>IF(G2767="","",G2767-first_day+1)</f>
        <v/>
      </c>
      <c r="J2767" s="27">
        <f>IF(I2767="","",INDEX(Daily!$J$2:$J$421,I2767))</f>
        <v/>
      </c>
      <c r="K2767" s="27">
        <f>IF(J2767="","",J2767+cat_offset)</f>
        <v/>
      </c>
      <c r="L2767" s="27">
        <f>IF(J2767="","",MAX(0,E2767-J2767)^2)</f>
        <v/>
      </c>
      <c r="M2767" s="27">
        <f>IF(J2767="","",MAX(0,E2767-(J2767+twcdh_off))^2)</f>
        <v/>
      </c>
      <c r="N2767" s="27">
        <f>IF(E2767="","",MAX(0,E2767-swcdh_thr)^2)</f>
        <v/>
      </c>
      <c r="O2767">
        <f>IF(K2767="","",ROUND(E2767-K2767,0))</f>
        <v/>
      </c>
      <c r="P2767">
        <f>IF(O2767="","",IF(O2767&gt;=1,O2767,0))</f>
        <v/>
      </c>
      <c r="Q2767" s="27">
        <f>IF(E2767="","",MAX(0,E2767-22))</f>
        <v/>
      </c>
      <c r="R2767" s="27">
        <f>IF(H2767=1,E2767,"")</f>
        <v/>
      </c>
      <c r="S2767" s="27">
        <f>IF(AND(H2767=1,J2767&lt;&gt;""),E2767-J2767,"")</f>
        <v/>
      </c>
      <c r="T2767">
        <f>IF(G2767="","",MONTH(G2767))</f>
        <v/>
      </c>
    </row>
    <row r="2768">
      <c r="A2768" s="24" t="n">
        <v>2020</v>
      </c>
      <c r="B2768" s="24" t="n">
        <v>4</v>
      </c>
      <c r="C2768" s="24" t="n">
        <v>25</v>
      </c>
      <c r="D2768" s="24" t="n">
        <v>7</v>
      </c>
      <c r="E2768" s="24" t="n">
        <v>9.24</v>
      </c>
      <c r="F2768" s="25">
        <f>IF($E2768="","",DATE(IF($A2768="",nominal_year,$A2768),$B2768,$C2768)+($D2768-IF(LEFT(hour_conv,1)="1",1,0))/24)</f>
        <v/>
      </c>
      <c r="G2768" s="26">
        <f>IF(F2768="","",INT(F2768))</f>
        <v/>
      </c>
      <c r="H2768">
        <f>IF(G2768="","",IF(AND(MONTH(G2768)*100+DAY(G2768)&gt;=season_lo,MONTH(G2768)*100+DAY(G2768)&lt;=season_hi),1,0))</f>
        <v/>
      </c>
      <c r="I2768">
        <f>IF(G2768="","",G2768-first_day+1)</f>
        <v/>
      </c>
      <c r="J2768" s="27">
        <f>IF(I2768="","",INDEX(Daily!$J$2:$J$421,I2768))</f>
        <v/>
      </c>
      <c r="K2768" s="27">
        <f>IF(J2768="","",J2768+cat_offset)</f>
        <v/>
      </c>
      <c r="L2768" s="27">
        <f>IF(J2768="","",MAX(0,E2768-J2768)^2)</f>
        <v/>
      </c>
      <c r="M2768" s="27">
        <f>IF(J2768="","",MAX(0,E2768-(J2768+twcdh_off))^2)</f>
        <v/>
      </c>
      <c r="N2768" s="27">
        <f>IF(E2768="","",MAX(0,E2768-swcdh_thr)^2)</f>
        <v/>
      </c>
      <c r="O2768">
        <f>IF(K2768="","",ROUND(E2768-K2768,0))</f>
        <v/>
      </c>
      <c r="P2768">
        <f>IF(O2768="","",IF(O2768&gt;=1,O2768,0))</f>
        <v/>
      </c>
      <c r="Q2768" s="27">
        <f>IF(E2768="","",MAX(0,E2768-22))</f>
        <v/>
      </c>
      <c r="R2768" s="27">
        <f>IF(H2768=1,E2768,"")</f>
        <v/>
      </c>
      <c r="S2768" s="27">
        <f>IF(AND(H2768=1,J2768&lt;&gt;""),E2768-J2768,"")</f>
        <v/>
      </c>
      <c r="T2768">
        <f>IF(G2768="","",MONTH(G2768))</f>
        <v/>
      </c>
    </row>
    <row r="2769">
      <c r="A2769" s="24" t="n">
        <v>2020</v>
      </c>
      <c r="B2769" s="24" t="n">
        <v>4</v>
      </c>
      <c r="C2769" s="24" t="n">
        <v>25</v>
      </c>
      <c r="D2769" s="24" t="n">
        <v>8</v>
      </c>
      <c r="E2769" s="24" t="n">
        <v>10.49</v>
      </c>
      <c r="F2769" s="25">
        <f>IF($E2769="","",DATE(IF($A2769="",nominal_year,$A2769),$B2769,$C2769)+($D2769-IF(LEFT(hour_conv,1)="1",1,0))/24)</f>
        <v/>
      </c>
      <c r="G2769" s="26">
        <f>IF(F2769="","",INT(F2769))</f>
        <v/>
      </c>
      <c r="H2769">
        <f>IF(G2769="","",IF(AND(MONTH(G2769)*100+DAY(G2769)&gt;=season_lo,MONTH(G2769)*100+DAY(G2769)&lt;=season_hi),1,0))</f>
        <v/>
      </c>
      <c r="I2769">
        <f>IF(G2769="","",G2769-first_day+1)</f>
        <v/>
      </c>
      <c r="J2769" s="27">
        <f>IF(I2769="","",INDEX(Daily!$J$2:$J$421,I2769))</f>
        <v/>
      </c>
      <c r="K2769" s="27">
        <f>IF(J2769="","",J2769+cat_offset)</f>
        <v/>
      </c>
      <c r="L2769" s="27">
        <f>IF(J2769="","",MAX(0,E2769-J2769)^2)</f>
        <v/>
      </c>
      <c r="M2769" s="27">
        <f>IF(J2769="","",MAX(0,E2769-(J2769+twcdh_off))^2)</f>
        <v/>
      </c>
      <c r="N2769" s="27">
        <f>IF(E2769="","",MAX(0,E2769-swcdh_thr)^2)</f>
        <v/>
      </c>
      <c r="O2769">
        <f>IF(K2769="","",ROUND(E2769-K2769,0))</f>
        <v/>
      </c>
      <c r="P2769">
        <f>IF(O2769="","",IF(O2769&gt;=1,O2769,0))</f>
        <v/>
      </c>
      <c r="Q2769" s="27">
        <f>IF(E2769="","",MAX(0,E2769-22))</f>
        <v/>
      </c>
      <c r="R2769" s="27">
        <f>IF(H2769=1,E2769,"")</f>
        <v/>
      </c>
      <c r="S2769" s="27">
        <f>IF(AND(H2769=1,J2769&lt;&gt;""),E2769-J2769,"")</f>
        <v/>
      </c>
      <c r="T2769">
        <f>IF(G2769="","",MONTH(G2769))</f>
        <v/>
      </c>
    </row>
    <row r="2770">
      <c r="A2770" s="24" t="n">
        <v>2020</v>
      </c>
      <c r="B2770" s="24" t="n">
        <v>4</v>
      </c>
      <c r="C2770" s="24" t="n">
        <v>25</v>
      </c>
      <c r="D2770" s="24" t="n">
        <v>9</v>
      </c>
      <c r="E2770" s="24" t="n">
        <v>11.08</v>
      </c>
      <c r="F2770" s="25">
        <f>IF($E2770="","",DATE(IF($A2770="",nominal_year,$A2770),$B2770,$C2770)+($D2770-IF(LEFT(hour_conv,1)="1",1,0))/24)</f>
        <v/>
      </c>
      <c r="G2770" s="26">
        <f>IF(F2770="","",INT(F2770))</f>
        <v/>
      </c>
      <c r="H2770">
        <f>IF(G2770="","",IF(AND(MONTH(G2770)*100+DAY(G2770)&gt;=season_lo,MONTH(G2770)*100+DAY(G2770)&lt;=season_hi),1,0))</f>
        <v/>
      </c>
      <c r="I2770">
        <f>IF(G2770="","",G2770-first_day+1)</f>
        <v/>
      </c>
      <c r="J2770" s="27">
        <f>IF(I2770="","",INDEX(Daily!$J$2:$J$421,I2770))</f>
        <v/>
      </c>
      <c r="K2770" s="27">
        <f>IF(J2770="","",J2770+cat_offset)</f>
        <v/>
      </c>
      <c r="L2770" s="27">
        <f>IF(J2770="","",MAX(0,E2770-J2770)^2)</f>
        <v/>
      </c>
      <c r="M2770" s="27">
        <f>IF(J2770="","",MAX(0,E2770-(J2770+twcdh_off))^2)</f>
        <v/>
      </c>
      <c r="N2770" s="27">
        <f>IF(E2770="","",MAX(0,E2770-swcdh_thr)^2)</f>
        <v/>
      </c>
      <c r="O2770">
        <f>IF(K2770="","",ROUND(E2770-K2770,0))</f>
        <v/>
      </c>
      <c r="P2770">
        <f>IF(O2770="","",IF(O2770&gt;=1,O2770,0))</f>
        <v/>
      </c>
      <c r="Q2770" s="27">
        <f>IF(E2770="","",MAX(0,E2770-22))</f>
        <v/>
      </c>
      <c r="R2770" s="27">
        <f>IF(H2770=1,E2770,"")</f>
        <v/>
      </c>
      <c r="S2770" s="27">
        <f>IF(AND(H2770=1,J2770&lt;&gt;""),E2770-J2770,"")</f>
        <v/>
      </c>
      <c r="T2770">
        <f>IF(G2770="","",MONTH(G2770))</f>
        <v/>
      </c>
    </row>
    <row r="2771">
      <c r="A2771" s="24" t="n">
        <v>2020</v>
      </c>
      <c r="B2771" s="24" t="n">
        <v>4</v>
      </c>
      <c r="C2771" s="24" t="n">
        <v>25</v>
      </c>
      <c r="D2771" s="24" t="n">
        <v>10</v>
      </c>
      <c r="E2771" s="24" t="n">
        <v>13.34</v>
      </c>
      <c r="F2771" s="25">
        <f>IF($E2771="","",DATE(IF($A2771="",nominal_year,$A2771),$B2771,$C2771)+($D2771-IF(LEFT(hour_conv,1)="1",1,0))/24)</f>
        <v/>
      </c>
      <c r="G2771" s="26">
        <f>IF(F2771="","",INT(F2771))</f>
        <v/>
      </c>
      <c r="H2771">
        <f>IF(G2771="","",IF(AND(MONTH(G2771)*100+DAY(G2771)&gt;=season_lo,MONTH(G2771)*100+DAY(G2771)&lt;=season_hi),1,0))</f>
        <v/>
      </c>
      <c r="I2771">
        <f>IF(G2771="","",G2771-first_day+1)</f>
        <v/>
      </c>
      <c r="J2771" s="27">
        <f>IF(I2771="","",INDEX(Daily!$J$2:$J$421,I2771))</f>
        <v/>
      </c>
      <c r="K2771" s="27">
        <f>IF(J2771="","",J2771+cat_offset)</f>
        <v/>
      </c>
      <c r="L2771" s="27">
        <f>IF(J2771="","",MAX(0,E2771-J2771)^2)</f>
        <v/>
      </c>
      <c r="M2771" s="27">
        <f>IF(J2771="","",MAX(0,E2771-(J2771+twcdh_off))^2)</f>
        <v/>
      </c>
      <c r="N2771" s="27">
        <f>IF(E2771="","",MAX(0,E2771-swcdh_thr)^2)</f>
        <v/>
      </c>
      <c r="O2771">
        <f>IF(K2771="","",ROUND(E2771-K2771,0))</f>
        <v/>
      </c>
      <c r="P2771">
        <f>IF(O2771="","",IF(O2771&gt;=1,O2771,0))</f>
        <v/>
      </c>
      <c r="Q2771" s="27">
        <f>IF(E2771="","",MAX(0,E2771-22))</f>
        <v/>
      </c>
      <c r="R2771" s="27">
        <f>IF(H2771=1,E2771,"")</f>
        <v/>
      </c>
      <c r="S2771" s="27">
        <f>IF(AND(H2771=1,J2771&lt;&gt;""),E2771-J2771,"")</f>
        <v/>
      </c>
      <c r="T2771">
        <f>IF(G2771="","",MONTH(G2771))</f>
        <v/>
      </c>
    </row>
    <row r="2772">
      <c r="A2772" s="24" t="n">
        <v>2020</v>
      </c>
      <c r="B2772" s="24" t="n">
        <v>4</v>
      </c>
      <c r="C2772" s="24" t="n">
        <v>25</v>
      </c>
      <c r="D2772" s="24" t="n">
        <v>11</v>
      </c>
      <c r="E2772" s="24" t="n">
        <v>13.72</v>
      </c>
      <c r="F2772" s="25">
        <f>IF($E2772="","",DATE(IF($A2772="",nominal_year,$A2772),$B2772,$C2772)+($D2772-IF(LEFT(hour_conv,1)="1",1,0))/24)</f>
        <v/>
      </c>
      <c r="G2772" s="26">
        <f>IF(F2772="","",INT(F2772))</f>
        <v/>
      </c>
      <c r="H2772">
        <f>IF(G2772="","",IF(AND(MONTH(G2772)*100+DAY(G2772)&gt;=season_lo,MONTH(G2772)*100+DAY(G2772)&lt;=season_hi),1,0))</f>
        <v/>
      </c>
      <c r="I2772">
        <f>IF(G2772="","",G2772-first_day+1)</f>
        <v/>
      </c>
      <c r="J2772" s="27">
        <f>IF(I2772="","",INDEX(Daily!$J$2:$J$421,I2772))</f>
        <v/>
      </c>
      <c r="K2772" s="27">
        <f>IF(J2772="","",J2772+cat_offset)</f>
        <v/>
      </c>
      <c r="L2772" s="27">
        <f>IF(J2772="","",MAX(0,E2772-J2772)^2)</f>
        <v/>
      </c>
      <c r="M2772" s="27">
        <f>IF(J2772="","",MAX(0,E2772-(J2772+twcdh_off))^2)</f>
        <v/>
      </c>
      <c r="N2772" s="27">
        <f>IF(E2772="","",MAX(0,E2772-swcdh_thr)^2)</f>
        <v/>
      </c>
      <c r="O2772">
        <f>IF(K2772="","",ROUND(E2772-K2772,0))</f>
        <v/>
      </c>
      <c r="P2772">
        <f>IF(O2772="","",IF(O2772&gt;=1,O2772,0))</f>
        <v/>
      </c>
      <c r="Q2772" s="27">
        <f>IF(E2772="","",MAX(0,E2772-22))</f>
        <v/>
      </c>
      <c r="R2772" s="27">
        <f>IF(H2772=1,E2772,"")</f>
        <v/>
      </c>
      <c r="S2772" s="27">
        <f>IF(AND(H2772=1,J2772&lt;&gt;""),E2772-J2772,"")</f>
        <v/>
      </c>
      <c r="T2772">
        <f>IF(G2772="","",MONTH(G2772))</f>
        <v/>
      </c>
    </row>
    <row r="2773">
      <c r="A2773" s="24" t="n">
        <v>2020</v>
      </c>
      <c r="B2773" s="24" t="n">
        <v>4</v>
      </c>
      <c r="C2773" s="24" t="n">
        <v>25</v>
      </c>
      <c r="D2773" s="24" t="n">
        <v>12</v>
      </c>
      <c r="E2773" s="24" t="n">
        <v>14.95</v>
      </c>
      <c r="F2773" s="25">
        <f>IF($E2773="","",DATE(IF($A2773="",nominal_year,$A2773),$B2773,$C2773)+($D2773-IF(LEFT(hour_conv,1)="1",1,0))/24)</f>
        <v/>
      </c>
      <c r="G2773" s="26">
        <f>IF(F2773="","",INT(F2773))</f>
        <v/>
      </c>
      <c r="H2773">
        <f>IF(G2773="","",IF(AND(MONTH(G2773)*100+DAY(G2773)&gt;=season_lo,MONTH(G2773)*100+DAY(G2773)&lt;=season_hi),1,0))</f>
        <v/>
      </c>
      <c r="I2773">
        <f>IF(G2773="","",G2773-first_day+1)</f>
        <v/>
      </c>
      <c r="J2773" s="27">
        <f>IF(I2773="","",INDEX(Daily!$J$2:$J$421,I2773))</f>
        <v/>
      </c>
      <c r="K2773" s="27">
        <f>IF(J2773="","",J2773+cat_offset)</f>
        <v/>
      </c>
      <c r="L2773" s="27">
        <f>IF(J2773="","",MAX(0,E2773-J2773)^2)</f>
        <v/>
      </c>
      <c r="M2773" s="27">
        <f>IF(J2773="","",MAX(0,E2773-(J2773+twcdh_off))^2)</f>
        <v/>
      </c>
      <c r="N2773" s="27">
        <f>IF(E2773="","",MAX(0,E2773-swcdh_thr)^2)</f>
        <v/>
      </c>
      <c r="O2773">
        <f>IF(K2773="","",ROUND(E2773-K2773,0))</f>
        <v/>
      </c>
      <c r="P2773">
        <f>IF(O2773="","",IF(O2773&gt;=1,O2773,0))</f>
        <v/>
      </c>
      <c r="Q2773" s="27">
        <f>IF(E2773="","",MAX(0,E2773-22))</f>
        <v/>
      </c>
      <c r="R2773" s="27">
        <f>IF(H2773=1,E2773,"")</f>
        <v/>
      </c>
      <c r="S2773" s="27">
        <f>IF(AND(H2773=1,J2773&lt;&gt;""),E2773-J2773,"")</f>
        <v/>
      </c>
      <c r="T2773">
        <f>IF(G2773="","",MONTH(G2773))</f>
        <v/>
      </c>
    </row>
    <row r="2774">
      <c r="A2774" s="24" t="n">
        <v>2020</v>
      </c>
      <c r="B2774" s="24" t="n">
        <v>4</v>
      </c>
      <c r="C2774" s="24" t="n">
        <v>25</v>
      </c>
      <c r="D2774" s="24" t="n">
        <v>13</v>
      </c>
      <c r="E2774" s="24" t="n">
        <v>15.97</v>
      </c>
      <c r="F2774" s="25">
        <f>IF($E2774="","",DATE(IF($A2774="",nominal_year,$A2774),$B2774,$C2774)+($D2774-IF(LEFT(hour_conv,1)="1",1,0))/24)</f>
        <v/>
      </c>
      <c r="G2774" s="26">
        <f>IF(F2774="","",INT(F2774))</f>
        <v/>
      </c>
      <c r="H2774">
        <f>IF(G2774="","",IF(AND(MONTH(G2774)*100+DAY(G2774)&gt;=season_lo,MONTH(G2774)*100+DAY(G2774)&lt;=season_hi),1,0))</f>
        <v/>
      </c>
      <c r="I2774">
        <f>IF(G2774="","",G2774-first_day+1)</f>
        <v/>
      </c>
      <c r="J2774" s="27">
        <f>IF(I2774="","",INDEX(Daily!$J$2:$J$421,I2774))</f>
        <v/>
      </c>
      <c r="K2774" s="27">
        <f>IF(J2774="","",J2774+cat_offset)</f>
        <v/>
      </c>
      <c r="L2774" s="27">
        <f>IF(J2774="","",MAX(0,E2774-J2774)^2)</f>
        <v/>
      </c>
      <c r="M2774" s="27">
        <f>IF(J2774="","",MAX(0,E2774-(J2774+twcdh_off))^2)</f>
        <v/>
      </c>
      <c r="N2774" s="27">
        <f>IF(E2774="","",MAX(0,E2774-swcdh_thr)^2)</f>
        <v/>
      </c>
      <c r="O2774">
        <f>IF(K2774="","",ROUND(E2774-K2774,0))</f>
        <v/>
      </c>
      <c r="P2774">
        <f>IF(O2774="","",IF(O2774&gt;=1,O2774,0))</f>
        <v/>
      </c>
      <c r="Q2774" s="27">
        <f>IF(E2774="","",MAX(0,E2774-22))</f>
        <v/>
      </c>
      <c r="R2774" s="27">
        <f>IF(H2774=1,E2774,"")</f>
        <v/>
      </c>
      <c r="S2774" s="27">
        <f>IF(AND(H2774=1,J2774&lt;&gt;""),E2774-J2774,"")</f>
        <v/>
      </c>
      <c r="T2774">
        <f>IF(G2774="","",MONTH(G2774))</f>
        <v/>
      </c>
    </row>
    <row r="2775">
      <c r="A2775" s="24" t="n">
        <v>2020</v>
      </c>
      <c r="B2775" s="24" t="n">
        <v>4</v>
      </c>
      <c r="C2775" s="24" t="n">
        <v>25</v>
      </c>
      <c r="D2775" s="24" t="n">
        <v>14</v>
      </c>
      <c r="E2775" s="24" t="n">
        <v>16.57</v>
      </c>
      <c r="F2775" s="25">
        <f>IF($E2775="","",DATE(IF($A2775="",nominal_year,$A2775),$B2775,$C2775)+($D2775-IF(LEFT(hour_conv,1)="1",1,0))/24)</f>
        <v/>
      </c>
      <c r="G2775" s="26">
        <f>IF(F2775="","",INT(F2775))</f>
        <v/>
      </c>
      <c r="H2775">
        <f>IF(G2775="","",IF(AND(MONTH(G2775)*100+DAY(G2775)&gt;=season_lo,MONTH(G2775)*100+DAY(G2775)&lt;=season_hi),1,0))</f>
        <v/>
      </c>
      <c r="I2775">
        <f>IF(G2775="","",G2775-first_day+1)</f>
        <v/>
      </c>
      <c r="J2775" s="27">
        <f>IF(I2775="","",INDEX(Daily!$J$2:$J$421,I2775))</f>
        <v/>
      </c>
      <c r="K2775" s="27">
        <f>IF(J2775="","",J2775+cat_offset)</f>
        <v/>
      </c>
      <c r="L2775" s="27">
        <f>IF(J2775="","",MAX(0,E2775-J2775)^2)</f>
        <v/>
      </c>
      <c r="M2775" s="27">
        <f>IF(J2775="","",MAX(0,E2775-(J2775+twcdh_off))^2)</f>
        <v/>
      </c>
      <c r="N2775" s="27">
        <f>IF(E2775="","",MAX(0,E2775-swcdh_thr)^2)</f>
        <v/>
      </c>
      <c r="O2775">
        <f>IF(K2775="","",ROUND(E2775-K2775,0))</f>
        <v/>
      </c>
      <c r="P2775">
        <f>IF(O2775="","",IF(O2775&gt;=1,O2775,0))</f>
        <v/>
      </c>
      <c r="Q2775" s="27">
        <f>IF(E2775="","",MAX(0,E2775-22))</f>
        <v/>
      </c>
      <c r="R2775" s="27">
        <f>IF(H2775=1,E2775,"")</f>
        <v/>
      </c>
      <c r="S2775" s="27">
        <f>IF(AND(H2775=1,J2775&lt;&gt;""),E2775-J2775,"")</f>
        <v/>
      </c>
      <c r="T2775">
        <f>IF(G2775="","",MONTH(G2775))</f>
        <v/>
      </c>
    </row>
    <row r="2776">
      <c r="A2776" s="24" t="n">
        <v>2020</v>
      </c>
      <c r="B2776" s="24" t="n">
        <v>4</v>
      </c>
      <c r="C2776" s="24" t="n">
        <v>25</v>
      </c>
      <c r="D2776" s="24" t="n">
        <v>15</v>
      </c>
      <c r="E2776" s="24" t="n">
        <v>17.52</v>
      </c>
      <c r="F2776" s="25">
        <f>IF($E2776="","",DATE(IF($A2776="",nominal_year,$A2776),$B2776,$C2776)+($D2776-IF(LEFT(hour_conv,1)="1",1,0))/24)</f>
        <v/>
      </c>
      <c r="G2776" s="26">
        <f>IF(F2776="","",INT(F2776))</f>
        <v/>
      </c>
      <c r="H2776">
        <f>IF(G2776="","",IF(AND(MONTH(G2776)*100+DAY(G2776)&gt;=season_lo,MONTH(G2776)*100+DAY(G2776)&lt;=season_hi),1,0))</f>
        <v/>
      </c>
      <c r="I2776">
        <f>IF(G2776="","",G2776-first_day+1)</f>
        <v/>
      </c>
      <c r="J2776" s="27">
        <f>IF(I2776="","",INDEX(Daily!$J$2:$J$421,I2776))</f>
        <v/>
      </c>
      <c r="K2776" s="27">
        <f>IF(J2776="","",J2776+cat_offset)</f>
        <v/>
      </c>
      <c r="L2776" s="27">
        <f>IF(J2776="","",MAX(0,E2776-J2776)^2)</f>
        <v/>
      </c>
      <c r="M2776" s="27">
        <f>IF(J2776="","",MAX(0,E2776-(J2776+twcdh_off))^2)</f>
        <v/>
      </c>
      <c r="N2776" s="27">
        <f>IF(E2776="","",MAX(0,E2776-swcdh_thr)^2)</f>
        <v/>
      </c>
      <c r="O2776">
        <f>IF(K2776="","",ROUND(E2776-K2776,0))</f>
        <v/>
      </c>
      <c r="P2776">
        <f>IF(O2776="","",IF(O2776&gt;=1,O2776,0))</f>
        <v/>
      </c>
      <c r="Q2776" s="27">
        <f>IF(E2776="","",MAX(0,E2776-22))</f>
        <v/>
      </c>
      <c r="R2776" s="27">
        <f>IF(H2776=1,E2776,"")</f>
        <v/>
      </c>
      <c r="S2776" s="27">
        <f>IF(AND(H2776=1,J2776&lt;&gt;""),E2776-J2776,"")</f>
        <v/>
      </c>
      <c r="T2776">
        <f>IF(G2776="","",MONTH(G2776))</f>
        <v/>
      </c>
    </row>
    <row r="2777">
      <c r="A2777" s="24" t="n">
        <v>2020</v>
      </c>
      <c r="B2777" s="24" t="n">
        <v>4</v>
      </c>
      <c r="C2777" s="24" t="n">
        <v>25</v>
      </c>
      <c r="D2777" s="24" t="n">
        <v>16</v>
      </c>
      <c r="E2777" s="24" t="n">
        <v>17.54</v>
      </c>
      <c r="F2777" s="25">
        <f>IF($E2777="","",DATE(IF($A2777="",nominal_year,$A2777),$B2777,$C2777)+($D2777-IF(LEFT(hour_conv,1)="1",1,0))/24)</f>
        <v/>
      </c>
      <c r="G2777" s="26">
        <f>IF(F2777="","",INT(F2777))</f>
        <v/>
      </c>
      <c r="H2777">
        <f>IF(G2777="","",IF(AND(MONTH(G2777)*100+DAY(G2777)&gt;=season_lo,MONTH(G2777)*100+DAY(G2777)&lt;=season_hi),1,0))</f>
        <v/>
      </c>
      <c r="I2777">
        <f>IF(G2777="","",G2777-first_day+1)</f>
        <v/>
      </c>
      <c r="J2777" s="27">
        <f>IF(I2777="","",INDEX(Daily!$J$2:$J$421,I2777))</f>
        <v/>
      </c>
      <c r="K2777" s="27">
        <f>IF(J2777="","",J2777+cat_offset)</f>
        <v/>
      </c>
      <c r="L2777" s="27">
        <f>IF(J2777="","",MAX(0,E2777-J2777)^2)</f>
        <v/>
      </c>
      <c r="M2777" s="27">
        <f>IF(J2777="","",MAX(0,E2777-(J2777+twcdh_off))^2)</f>
        <v/>
      </c>
      <c r="N2777" s="27">
        <f>IF(E2777="","",MAX(0,E2777-swcdh_thr)^2)</f>
        <v/>
      </c>
      <c r="O2777">
        <f>IF(K2777="","",ROUND(E2777-K2777,0))</f>
        <v/>
      </c>
      <c r="P2777">
        <f>IF(O2777="","",IF(O2777&gt;=1,O2777,0))</f>
        <v/>
      </c>
      <c r="Q2777" s="27">
        <f>IF(E2777="","",MAX(0,E2777-22))</f>
        <v/>
      </c>
      <c r="R2777" s="27">
        <f>IF(H2777=1,E2777,"")</f>
        <v/>
      </c>
      <c r="S2777" s="27">
        <f>IF(AND(H2777=1,J2777&lt;&gt;""),E2777-J2777,"")</f>
        <v/>
      </c>
      <c r="T2777">
        <f>IF(G2777="","",MONTH(G2777))</f>
        <v/>
      </c>
    </row>
    <row r="2778">
      <c r="A2778" s="24" t="n">
        <v>2020</v>
      </c>
      <c r="B2778" s="24" t="n">
        <v>4</v>
      </c>
      <c r="C2778" s="24" t="n">
        <v>25</v>
      </c>
      <c r="D2778" s="24" t="n">
        <v>17</v>
      </c>
      <c r="E2778" s="24" t="n">
        <v>18.03</v>
      </c>
      <c r="F2778" s="25">
        <f>IF($E2778="","",DATE(IF($A2778="",nominal_year,$A2778),$B2778,$C2778)+($D2778-IF(LEFT(hour_conv,1)="1",1,0))/24)</f>
        <v/>
      </c>
      <c r="G2778" s="26">
        <f>IF(F2778="","",INT(F2778))</f>
        <v/>
      </c>
      <c r="H2778">
        <f>IF(G2778="","",IF(AND(MONTH(G2778)*100+DAY(G2778)&gt;=season_lo,MONTH(G2778)*100+DAY(G2778)&lt;=season_hi),1,0))</f>
        <v/>
      </c>
      <c r="I2778">
        <f>IF(G2778="","",G2778-first_day+1)</f>
        <v/>
      </c>
      <c r="J2778" s="27">
        <f>IF(I2778="","",INDEX(Daily!$J$2:$J$421,I2778))</f>
        <v/>
      </c>
      <c r="K2778" s="27">
        <f>IF(J2778="","",J2778+cat_offset)</f>
        <v/>
      </c>
      <c r="L2778" s="27">
        <f>IF(J2778="","",MAX(0,E2778-J2778)^2)</f>
        <v/>
      </c>
      <c r="M2778" s="27">
        <f>IF(J2778="","",MAX(0,E2778-(J2778+twcdh_off))^2)</f>
        <v/>
      </c>
      <c r="N2778" s="27">
        <f>IF(E2778="","",MAX(0,E2778-swcdh_thr)^2)</f>
        <v/>
      </c>
      <c r="O2778">
        <f>IF(K2778="","",ROUND(E2778-K2778,0))</f>
        <v/>
      </c>
      <c r="P2778">
        <f>IF(O2778="","",IF(O2778&gt;=1,O2778,0))</f>
        <v/>
      </c>
      <c r="Q2778" s="27">
        <f>IF(E2778="","",MAX(0,E2778-22))</f>
        <v/>
      </c>
      <c r="R2778" s="27">
        <f>IF(H2778=1,E2778,"")</f>
        <v/>
      </c>
      <c r="S2778" s="27">
        <f>IF(AND(H2778=1,J2778&lt;&gt;""),E2778-J2778,"")</f>
        <v/>
      </c>
      <c r="T2778">
        <f>IF(G2778="","",MONTH(G2778))</f>
        <v/>
      </c>
    </row>
    <row r="2779">
      <c r="A2779" s="24" t="n">
        <v>2020</v>
      </c>
      <c r="B2779" s="24" t="n">
        <v>4</v>
      </c>
      <c r="C2779" s="24" t="n">
        <v>25</v>
      </c>
      <c r="D2779" s="24" t="n">
        <v>18</v>
      </c>
      <c r="E2779" s="24" t="n">
        <v>17.12</v>
      </c>
      <c r="F2779" s="25">
        <f>IF($E2779="","",DATE(IF($A2779="",nominal_year,$A2779),$B2779,$C2779)+($D2779-IF(LEFT(hour_conv,1)="1",1,0))/24)</f>
        <v/>
      </c>
      <c r="G2779" s="26">
        <f>IF(F2779="","",INT(F2779))</f>
        <v/>
      </c>
      <c r="H2779">
        <f>IF(G2779="","",IF(AND(MONTH(G2779)*100+DAY(G2779)&gt;=season_lo,MONTH(G2779)*100+DAY(G2779)&lt;=season_hi),1,0))</f>
        <v/>
      </c>
      <c r="I2779">
        <f>IF(G2779="","",G2779-first_day+1)</f>
        <v/>
      </c>
      <c r="J2779" s="27">
        <f>IF(I2779="","",INDEX(Daily!$J$2:$J$421,I2779))</f>
        <v/>
      </c>
      <c r="K2779" s="27">
        <f>IF(J2779="","",J2779+cat_offset)</f>
        <v/>
      </c>
      <c r="L2779" s="27">
        <f>IF(J2779="","",MAX(0,E2779-J2779)^2)</f>
        <v/>
      </c>
      <c r="M2779" s="27">
        <f>IF(J2779="","",MAX(0,E2779-(J2779+twcdh_off))^2)</f>
        <v/>
      </c>
      <c r="N2779" s="27">
        <f>IF(E2779="","",MAX(0,E2779-swcdh_thr)^2)</f>
        <v/>
      </c>
      <c r="O2779">
        <f>IF(K2779="","",ROUND(E2779-K2779,0))</f>
        <v/>
      </c>
      <c r="P2779">
        <f>IF(O2779="","",IF(O2779&gt;=1,O2779,0))</f>
        <v/>
      </c>
      <c r="Q2779" s="27">
        <f>IF(E2779="","",MAX(0,E2779-22))</f>
        <v/>
      </c>
      <c r="R2779" s="27">
        <f>IF(H2779=1,E2779,"")</f>
        <v/>
      </c>
      <c r="S2779" s="27">
        <f>IF(AND(H2779=1,J2779&lt;&gt;""),E2779-J2779,"")</f>
        <v/>
      </c>
      <c r="T2779">
        <f>IF(G2779="","",MONTH(G2779))</f>
        <v/>
      </c>
    </row>
    <row r="2780">
      <c r="A2780" s="24" t="n">
        <v>2020</v>
      </c>
      <c r="B2780" s="24" t="n">
        <v>4</v>
      </c>
      <c r="C2780" s="24" t="n">
        <v>25</v>
      </c>
      <c r="D2780" s="24" t="n">
        <v>19</v>
      </c>
      <c r="E2780" s="24" t="n">
        <v>16.31</v>
      </c>
      <c r="F2780" s="25">
        <f>IF($E2780="","",DATE(IF($A2780="",nominal_year,$A2780),$B2780,$C2780)+($D2780-IF(LEFT(hour_conv,1)="1",1,0))/24)</f>
        <v/>
      </c>
      <c r="G2780" s="26">
        <f>IF(F2780="","",INT(F2780))</f>
        <v/>
      </c>
      <c r="H2780">
        <f>IF(G2780="","",IF(AND(MONTH(G2780)*100+DAY(G2780)&gt;=season_lo,MONTH(G2780)*100+DAY(G2780)&lt;=season_hi),1,0))</f>
        <v/>
      </c>
      <c r="I2780">
        <f>IF(G2780="","",G2780-first_day+1)</f>
        <v/>
      </c>
      <c r="J2780" s="27">
        <f>IF(I2780="","",INDEX(Daily!$J$2:$J$421,I2780))</f>
        <v/>
      </c>
      <c r="K2780" s="27">
        <f>IF(J2780="","",J2780+cat_offset)</f>
        <v/>
      </c>
      <c r="L2780" s="27">
        <f>IF(J2780="","",MAX(0,E2780-J2780)^2)</f>
        <v/>
      </c>
      <c r="M2780" s="27">
        <f>IF(J2780="","",MAX(0,E2780-(J2780+twcdh_off))^2)</f>
        <v/>
      </c>
      <c r="N2780" s="27">
        <f>IF(E2780="","",MAX(0,E2780-swcdh_thr)^2)</f>
        <v/>
      </c>
      <c r="O2780">
        <f>IF(K2780="","",ROUND(E2780-K2780,0))</f>
        <v/>
      </c>
      <c r="P2780">
        <f>IF(O2780="","",IF(O2780&gt;=1,O2780,0))</f>
        <v/>
      </c>
      <c r="Q2780" s="27">
        <f>IF(E2780="","",MAX(0,E2780-22))</f>
        <v/>
      </c>
      <c r="R2780" s="27">
        <f>IF(H2780=1,E2780,"")</f>
        <v/>
      </c>
      <c r="S2780" s="27">
        <f>IF(AND(H2780=1,J2780&lt;&gt;""),E2780-J2780,"")</f>
        <v/>
      </c>
      <c r="T2780">
        <f>IF(G2780="","",MONTH(G2780))</f>
        <v/>
      </c>
    </row>
    <row r="2781">
      <c r="A2781" s="24" t="n">
        <v>2020</v>
      </c>
      <c r="B2781" s="24" t="n">
        <v>4</v>
      </c>
      <c r="C2781" s="24" t="n">
        <v>25</v>
      </c>
      <c r="D2781" s="24" t="n">
        <v>20</v>
      </c>
      <c r="E2781" s="24" t="n">
        <v>14.99</v>
      </c>
      <c r="F2781" s="25">
        <f>IF($E2781="","",DATE(IF($A2781="",nominal_year,$A2781),$B2781,$C2781)+($D2781-IF(LEFT(hour_conv,1)="1",1,0))/24)</f>
        <v/>
      </c>
      <c r="G2781" s="26">
        <f>IF(F2781="","",INT(F2781))</f>
        <v/>
      </c>
      <c r="H2781">
        <f>IF(G2781="","",IF(AND(MONTH(G2781)*100+DAY(G2781)&gt;=season_lo,MONTH(G2781)*100+DAY(G2781)&lt;=season_hi),1,0))</f>
        <v/>
      </c>
      <c r="I2781">
        <f>IF(G2781="","",G2781-first_day+1)</f>
        <v/>
      </c>
      <c r="J2781" s="27">
        <f>IF(I2781="","",INDEX(Daily!$J$2:$J$421,I2781))</f>
        <v/>
      </c>
      <c r="K2781" s="27">
        <f>IF(J2781="","",J2781+cat_offset)</f>
        <v/>
      </c>
      <c r="L2781" s="27">
        <f>IF(J2781="","",MAX(0,E2781-J2781)^2)</f>
        <v/>
      </c>
      <c r="M2781" s="27">
        <f>IF(J2781="","",MAX(0,E2781-(J2781+twcdh_off))^2)</f>
        <v/>
      </c>
      <c r="N2781" s="27">
        <f>IF(E2781="","",MAX(0,E2781-swcdh_thr)^2)</f>
        <v/>
      </c>
      <c r="O2781">
        <f>IF(K2781="","",ROUND(E2781-K2781,0))</f>
        <v/>
      </c>
      <c r="P2781">
        <f>IF(O2781="","",IF(O2781&gt;=1,O2781,0))</f>
        <v/>
      </c>
      <c r="Q2781" s="27">
        <f>IF(E2781="","",MAX(0,E2781-22))</f>
        <v/>
      </c>
      <c r="R2781" s="27">
        <f>IF(H2781=1,E2781,"")</f>
        <v/>
      </c>
      <c r="S2781" s="27">
        <f>IF(AND(H2781=1,J2781&lt;&gt;""),E2781-J2781,"")</f>
        <v/>
      </c>
      <c r="T2781">
        <f>IF(G2781="","",MONTH(G2781))</f>
        <v/>
      </c>
    </row>
    <row r="2782">
      <c r="A2782" s="24" t="n">
        <v>2020</v>
      </c>
      <c r="B2782" s="24" t="n">
        <v>4</v>
      </c>
      <c r="C2782" s="24" t="n">
        <v>25</v>
      </c>
      <c r="D2782" s="24" t="n">
        <v>21</v>
      </c>
      <c r="E2782" s="24" t="n">
        <v>13.33</v>
      </c>
      <c r="F2782" s="25">
        <f>IF($E2782="","",DATE(IF($A2782="",nominal_year,$A2782),$B2782,$C2782)+($D2782-IF(LEFT(hour_conv,1)="1",1,0))/24)</f>
        <v/>
      </c>
      <c r="G2782" s="26">
        <f>IF(F2782="","",INT(F2782))</f>
        <v/>
      </c>
      <c r="H2782">
        <f>IF(G2782="","",IF(AND(MONTH(G2782)*100+DAY(G2782)&gt;=season_lo,MONTH(G2782)*100+DAY(G2782)&lt;=season_hi),1,0))</f>
        <v/>
      </c>
      <c r="I2782">
        <f>IF(G2782="","",G2782-first_day+1)</f>
        <v/>
      </c>
      <c r="J2782" s="27">
        <f>IF(I2782="","",INDEX(Daily!$J$2:$J$421,I2782))</f>
        <v/>
      </c>
      <c r="K2782" s="27">
        <f>IF(J2782="","",J2782+cat_offset)</f>
        <v/>
      </c>
      <c r="L2782" s="27">
        <f>IF(J2782="","",MAX(0,E2782-J2782)^2)</f>
        <v/>
      </c>
      <c r="M2782" s="27">
        <f>IF(J2782="","",MAX(0,E2782-(J2782+twcdh_off))^2)</f>
        <v/>
      </c>
      <c r="N2782" s="27">
        <f>IF(E2782="","",MAX(0,E2782-swcdh_thr)^2)</f>
        <v/>
      </c>
      <c r="O2782">
        <f>IF(K2782="","",ROUND(E2782-K2782,0))</f>
        <v/>
      </c>
      <c r="P2782">
        <f>IF(O2782="","",IF(O2782&gt;=1,O2782,0))</f>
        <v/>
      </c>
      <c r="Q2782" s="27">
        <f>IF(E2782="","",MAX(0,E2782-22))</f>
        <v/>
      </c>
      <c r="R2782" s="27">
        <f>IF(H2782=1,E2782,"")</f>
        <v/>
      </c>
      <c r="S2782" s="27">
        <f>IF(AND(H2782=1,J2782&lt;&gt;""),E2782-J2782,"")</f>
        <v/>
      </c>
      <c r="T2782">
        <f>IF(G2782="","",MONTH(G2782))</f>
        <v/>
      </c>
    </row>
    <row r="2783">
      <c r="A2783" s="24" t="n">
        <v>2020</v>
      </c>
      <c r="B2783" s="24" t="n">
        <v>4</v>
      </c>
      <c r="C2783" s="24" t="n">
        <v>25</v>
      </c>
      <c r="D2783" s="24" t="n">
        <v>22</v>
      </c>
      <c r="E2783" s="24" t="n">
        <v>12.58</v>
      </c>
      <c r="F2783" s="25">
        <f>IF($E2783="","",DATE(IF($A2783="",nominal_year,$A2783),$B2783,$C2783)+($D2783-IF(LEFT(hour_conv,1)="1",1,0))/24)</f>
        <v/>
      </c>
      <c r="G2783" s="26">
        <f>IF(F2783="","",INT(F2783))</f>
        <v/>
      </c>
      <c r="H2783">
        <f>IF(G2783="","",IF(AND(MONTH(G2783)*100+DAY(G2783)&gt;=season_lo,MONTH(G2783)*100+DAY(G2783)&lt;=season_hi),1,0))</f>
        <v/>
      </c>
      <c r="I2783">
        <f>IF(G2783="","",G2783-first_day+1)</f>
        <v/>
      </c>
      <c r="J2783" s="27">
        <f>IF(I2783="","",INDEX(Daily!$J$2:$J$421,I2783))</f>
        <v/>
      </c>
      <c r="K2783" s="27">
        <f>IF(J2783="","",J2783+cat_offset)</f>
        <v/>
      </c>
      <c r="L2783" s="27">
        <f>IF(J2783="","",MAX(0,E2783-J2783)^2)</f>
        <v/>
      </c>
      <c r="M2783" s="27">
        <f>IF(J2783="","",MAX(0,E2783-(J2783+twcdh_off))^2)</f>
        <v/>
      </c>
      <c r="N2783" s="27">
        <f>IF(E2783="","",MAX(0,E2783-swcdh_thr)^2)</f>
        <v/>
      </c>
      <c r="O2783">
        <f>IF(K2783="","",ROUND(E2783-K2783,0))</f>
        <v/>
      </c>
      <c r="P2783">
        <f>IF(O2783="","",IF(O2783&gt;=1,O2783,0))</f>
        <v/>
      </c>
      <c r="Q2783" s="27">
        <f>IF(E2783="","",MAX(0,E2783-22))</f>
        <v/>
      </c>
      <c r="R2783" s="27">
        <f>IF(H2783=1,E2783,"")</f>
        <v/>
      </c>
      <c r="S2783" s="27">
        <f>IF(AND(H2783=1,J2783&lt;&gt;""),E2783-J2783,"")</f>
        <v/>
      </c>
      <c r="T2783">
        <f>IF(G2783="","",MONTH(G2783))</f>
        <v/>
      </c>
    </row>
    <row r="2784">
      <c r="A2784" s="24" t="n">
        <v>2020</v>
      </c>
      <c r="B2784" s="24" t="n">
        <v>4</v>
      </c>
      <c r="C2784" s="24" t="n">
        <v>25</v>
      </c>
      <c r="D2784" s="24" t="n">
        <v>23</v>
      </c>
      <c r="E2784" s="24" t="n">
        <v>11</v>
      </c>
      <c r="F2784" s="25">
        <f>IF($E2784="","",DATE(IF($A2784="",nominal_year,$A2784),$B2784,$C2784)+($D2784-IF(LEFT(hour_conv,1)="1",1,0))/24)</f>
        <v/>
      </c>
      <c r="G2784" s="26">
        <f>IF(F2784="","",INT(F2784))</f>
        <v/>
      </c>
      <c r="H2784">
        <f>IF(G2784="","",IF(AND(MONTH(G2784)*100+DAY(G2784)&gt;=season_lo,MONTH(G2784)*100+DAY(G2784)&lt;=season_hi),1,0))</f>
        <v/>
      </c>
      <c r="I2784">
        <f>IF(G2784="","",G2784-first_day+1)</f>
        <v/>
      </c>
      <c r="J2784" s="27">
        <f>IF(I2784="","",INDEX(Daily!$J$2:$J$421,I2784))</f>
        <v/>
      </c>
      <c r="K2784" s="27">
        <f>IF(J2784="","",J2784+cat_offset)</f>
        <v/>
      </c>
      <c r="L2784" s="27">
        <f>IF(J2784="","",MAX(0,E2784-J2784)^2)</f>
        <v/>
      </c>
      <c r="M2784" s="27">
        <f>IF(J2784="","",MAX(0,E2784-(J2784+twcdh_off))^2)</f>
        <v/>
      </c>
      <c r="N2784" s="27">
        <f>IF(E2784="","",MAX(0,E2784-swcdh_thr)^2)</f>
        <v/>
      </c>
      <c r="O2784">
        <f>IF(K2784="","",ROUND(E2784-K2784,0))</f>
        <v/>
      </c>
      <c r="P2784">
        <f>IF(O2784="","",IF(O2784&gt;=1,O2784,0))</f>
        <v/>
      </c>
      <c r="Q2784" s="27">
        <f>IF(E2784="","",MAX(0,E2784-22))</f>
        <v/>
      </c>
      <c r="R2784" s="27">
        <f>IF(H2784=1,E2784,"")</f>
        <v/>
      </c>
      <c r="S2784" s="27">
        <f>IF(AND(H2784=1,J2784&lt;&gt;""),E2784-J2784,"")</f>
        <v/>
      </c>
      <c r="T2784">
        <f>IF(G2784="","",MONTH(G2784))</f>
        <v/>
      </c>
    </row>
    <row r="2785">
      <c r="A2785" s="24" t="n">
        <v>2020</v>
      </c>
      <c r="B2785" s="24" t="n">
        <v>4</v>
      </c>
      <c r="C2785" s="24" t="n">
        <v>25</v>
      </c>
      <c r="D2785" s="24" t="n">
        <v>24</v>
      </c>
      <c r="E2785" s="24" t="n">
        <v>10.53</v>
      </c>
      <c r="F2785" s="25">
        <f>IF($E2785="","",DATE(IF($A2785="",nominal_year,$A2785),$B2785,$C2785)+($D2785-IF(LEFT(hour_conv,1)="1",1,0))/24)</f>
        <v/>
      </c>
      <c r="G2785" s="26">
        <f>IF(F2785="","",INT(F2785))</f>
        <v/>
      </c>
      <c r="H2785">
        <f>IF(G2785="","",IF(AND(MONTH(G2785)*100+DAY(G2785)&gt;=season_lo,MONTH(G2785)*100+DAY(G2785)&lt;=season_hi),1,0))</f>
        <v/>
      </c>
      <c r="I2785">
        <f>IF(G2785="","",G2785-first_day+1)</f>
        <v/>
      </c>
      <c r="J2785" s="27">
        <f>IF(I2785="","",INDEX(Daily!$J$2:$J$421,I2785))</f>
        <v/>
      </c>
      <c r="K2785" s="27">
        <f>IF(J2785="","",J2785+cat_offset)</f>
        <v/>
      </c>
      <c r="L2785" s="27">
        <f>IF(J2785="","",MAX(0,E2785-J2785)^2)</f>
        <v/>
      </c>
      <c r="M2785" s="27">
        <f>IF(J2785="","",MAX(0,E2785-(J2785+twcdh_off))^2)</f>
        <v/>
      </c>
      <c r="N2785" s="27">
        <f>IF(E2785="","",MAX(0,E2785-swcdh_thr)^2)</f>
        <v/>
      </c>
      <c r="O2785">
        <f>IF(K2785="","",ROUND(E2785-K2785,0))</f>
        <v/>
      </c>
      <c r="P2785">
        <f>IF(O2785="","",IF(O2785&gt;=1,O2785,0))</f>
        <v/>
      </c>
      <c r="Q2785" s="27">
        <f>IF(E2785="","",MAX(0,E2785-22))</f>
        <v/>
      </c>
      <c r="R2785" s="27">
        <f>IF(H2785=1,E2785,"")</f>
        <v/>
      </c>
      <c r="S2785" s="27">
        <f>IF(AND(H2785=1,J2785&lt;&gt;""),E2785-J2785,"")</f>
        <v/>
      </c>
      <c r="T2785">
        <f>IF(G2785="","",MONTH(G2785))</f>
        <v/>
      </c>
    </row>
    <row r="2786">
      <c r="A2786" s="24" t="n">
        <v>2020</v>
      </c>
      <c r="B2786" s="24" t="n">
        <v>4</v>
      </c>
      <c r="C2786" s="24" t="n">
        <v>26</v>
      </c>
      <c r="D2786" s="24" t="n">
        <v>1</v>
      </c>
      <c r="E2786" s="24" t="n">
        <v>8.69</v>
      </c>
      <c r="F2786" s="25">
        <f>IF($E2786="","",DATE(IF($A2786="",nominal_year,$A2786),$B2786,$C2786)+($D2786-IF(LEFT(hour_conv,1)="1",1,0))/24)</f>
        <v/>
      </c>
      <c r="G2786" s="26">
        <f>IF(F2786="","",INT(F2786))</f>
        <v/>
      </c>
      <c r="H2786">
        <f>IF(G2786="","",IF(AND(MONTH(G2786)*100+DAY(G2786)&gt;=season_lo,MONTH(G2786)*100+DAY(G2786)&lt;=season_hi),1,0))</f>
        <v/>
      </c>
      <c r="I2786">
        <f>IF(G2786="","",G2786-first_day+1)</f>
        <v/>
      </c>
      <c r="J2786" s="27">
        <f>IF(I2786="","",INDEX(Daily!$J$2:$J$421,I2786))</f>
        <v/>
      </c>
      <c r="K2786" s="27">
        <f>IF(J2786="","",J2786+cat_offset)</f>
        <v/>
      </c>
      <c r="L2786" s="27">
        <f>IF(J2786="","",MAX(0,E2786-J2786)^2)</f>
        <v/>
      </c>
      <c r="M2786" s="27">
        <f>IF(J2786="","",MAX(0,E2786-(J2786+twcdh_off))^2)</f>
        <v/>
      </c>
      <c r="N2786" s="27">
        <f>IF(E2786="","",MAX(0,E2786-swcdh_thr)^2)</f>
        <v/>
      </c>
      <c r="O2786">
        <f>IF(K2786="","",ROUND(E2786-K2786,0))</f>
        <v/>
      </c>
      <c r="P2786">
        <f>IF(O2786="","",IF(O2786&gt;=1,O2786,0))</f>
        <v/>
      </c>
      <c r="Q2786" s="27">
        <f>IF(E2786="","",MAX(0,E2786-22))</f>
        <v/>
      </c>
      <c r="R2786" s="27">
        <f>IF(H2786=1,E2786,"")</f>
        <v/>
      </c>
      <c r="S2786" s="27">
        <f>IF(AND(H2786=1,J2786&lt;&gt;""),E2786-J2786,"")</f>
        <v/>
      </c>
      <c r="T2786">
        <f>IF(G2786="","",MONTH(G2786))</f>
        <v/>
      </c>
    </row>
    <row r="2787">
      <c r="A2787" s="24" t="n">
        <v>2020</v>
      </c>
      <c r="B2787" s="24" t="n">
        <v>4</v>
      </c>
      <c r="C2787" s="24" t="n">
        <v>26</v>
      </c>
      <c r="D2787" s="24" t="n">
        <v>2</v>
      </c>
      <c r="E2787" s="24" t="n">
        <v>8.58</v>
      </c>
      <c r="F2787" s="25">
        <f>IF($E2787="","",DATE(IF($A2787="",nominal_year,$A2787),$B2787,$C2787)+($D2787-IF(LEFT(hour_conv,1)="1",1,0))/24)</f>
        <v/>
      </c>
      <c r="G2787" s="26">
        <f>IF(F2787="","",INT(F2787))</f>
        <v/>
      </c>
      <c r="H2787">
        <f>IF(G2787="","",IF(AND(MONTH(G2787)*100+DAY(G2787)&gt;=season_lo,MONTH(G2787)*100+DAY(G2787)&lt;=season_hi),1,0))</f>
        <v/>
      </c>
      <c r="I2787">
        <f>IF(G2787="","",G2787-first_day+1)</f>
        <v/>
      </c>
      <c r="J2787" s="27">
        <f>IF(I2787="","",INDEX(Daily!$J$2:$J$421,I2787))</f>
        <v/>
      </c>
      <c r="K2787" s="27">
        <f>IF(J2787="","",J2787+cat_offset)</f>
        <v/>
      </c>
      <c r="L2787" s="27">
        <f>IF(J2787="","",MAX(0,E2787-J2787)^2)</f>
        <v/>
      </c>
      <c r="M2787" s="27">
        <f>IF(J2787="","",MAX(0,E2787-(J2787+twcdh_off))^2)</f>
        <v/>
      </c>
      <c r="N2787" s="27">
        <f>IF(E2787="","",MAX(0,E2787-swcdh_thr)^2)</f>
        <v/>
      </c>
      <c r="O2787">
        <f>IF(K2787="","",ROUND(E2787-K2787,0))</f>
        <v/>
      </c>
      <c r="P2787">
        <f>IF(O2787="","",IF(O2787&gt;=1,O2787,0))</f>
        <v/>
      </c>
      <c r="Q2787" s="27">
        <f>IF(E2787="","",MAX(0,E2787-22))</f>
        <v/>
      </c>
      <c r="R2787" s="27">
        <f>IF(H2787=1,E2787,"")</f>
        <v/>
      </c>
      <c r="S2787" s="27">
        <f>IF(AND(H2787=1,J2787&lt;&gt;""),E2787-J2787,"")</f>
        <v/>
      </c>
      <c r="T2787">
        <f>IF(G2787="","",MONTH(G2787))</f>
        <v/>
      </c>
    </row>
    <row r="2788">
      <c r="A2788" s="24" t="n">
        <v>2020</v>
      </c>
      <c r="B2788" s="24" t="n">
        <v>4</v>
      </c>
      <c r="C2788" s="24" t="n">
        <v>26</v>
      </c>
      <c r="D2788" s="24" t="n">
        <v>3</v>
      </c>
      <c r="E2788" s="24" t="n">
        <v>7.72</v>
      </c>
      <c r="F2788" s="25">
        <f>IF($E2788="","",DATE(IF($A2788="",nominal_year,$A2788),$B2788,$C2788)+($D2788-IF(LEFT(hour_conv,1)="1",1,0))/24)</f>
        <v/>
      </c>
      <c r="G2788" s="26">
        <f>IF(F2788="","",INT(F2788))</f>
        <v/>
      </c>
      <c r="H2788">
        <f>IF(G2788="","",IF(AND(MONTH(G2788)*100+DAY(G2788)&gt;=season_lo,MONTH(G2788)*100+DAY(G2788)&lt;=season_hi),1,0))</f>
        <v/>
      </c>
      <c r="I2788">
        <f>IF(G2788="","",G2788-first_day+1)</f>
        <v/>
      </c>
      <c r="J2788" s="27">
        <f>IF(I2788="","",INDEX(Daily!$J$2:$J$421,I2788))</f>
        <v/>
      </c>
      <c r="K2788" s="27">
        <f>IF(J2788="","",J2788+cat_offset)</f>
        <v/>
      </c>
      <c r="L2788" s="27">
        <f>IF(J2788="","",MAX(0,E2788-J2788)^2)</f>
        <v/>
      </c>
      <c r="M2788" s="27">
        <f>IF(J2788="","",MAX(0,E2788-(J2788+twcdh_off))^2)</f>
        <v/>
      </c>
      <c r="N2788" s="27">
        <f>IF(E2788="","",MAX(0,E2788-swcdh_thr)^2)</f>
        <v/>
      </c>
      <c r="O2788">
        <f>IF(K2788="","",ROUND(E2788-K2788,0))</f>
        <v/>
      </c>
      <c r="P2788">
        <f>IF(O2788="","",IF(O2788&gt;=1,O2788,0))</f>
        <v/>
      </c>
      <c r="Q2788" s="27">
        <f>IF(E2788="","",MAX(0,E2788-22))</f>
        <v/>
      </c>
      <c r="R2788" s="27">
        <f>IF(H2788=1,E2788,"")</f>
        <v/>
      </c>
      <c r="S2788" s="27">
        <f>IF(AND(H2788=1,J2788&lt;&gt;""),E2788-J2788,"")</f>
        <v/>
      </c>
      <c r="T2788">
        <f>IF(G2788="","",MONTH(G2788))</f>
        <v/>
      </c>
    </row>
    <row r="2789">
      <c r="A2789" s="24" t="n">
        <v>2020</v>
      </c>
      <c r="B2789" s="24" t="n">
        <v>4</v>
      </c>
      <c r="C2789" s="24" t="n">
        <v>26</v>
      </c>
      <c r="D2789" s="24" t="n">
        <v>4</v>
      </c>
      <c r="E2789" s="24" t="n">
        <v>7.6</v>
      </c>
      <c r="F2789" s="25">
        <f>IF($E2789="","",DATE(IF($A2789="",nominal_year,$A2789),$B2789,$C2789)+($D2789-IF(LEFT(hour_conv,1)="1",1,0))/24)</f>
        <v/>
      </c>
      <c r="G2789" s="26">
        <f>IF(F2789="","",INT(F2789))</f>
        <v/>
      </c>
      <c r="H2789">
        <f>IF(G2789="","",IF(AND(MONTH(G2789)*100+DAY(G2789)&gt;=season_lo,MONTH(G2789)*100+DAY(G2789)&lt;=season_hi),1,0))</f>
        <v/>
      </c>
      <c r="I2789">
        <f>IF(G2789="","",G2789-first_day+1)</f>
        <v/>
      </c>
      <c r="J2789" s="27">
        <f>IF(I2789="","",INDEX(Daily!$J$2:$J$421,I2789))</f>
        <v/>
      </c>
      <c r="K2789" s="27">
        <f>IF(J2789="","",J2789+cat_offset)</f>
        <v/>
      </c>
      <c r="L2789" s="27">
        <f>IF(J2789="","",MAX(0,E2789-J2789)^2)</f>
        <v/>
      </c>
      <c r="M2789" s="27">
        <f>IF(J2789="","",MAX(0,E2789-(J2789+twcdh_off))^2)</f>
        <v/>
      </c>
      <c r="N2789" s="27">
        <f>IF(E2789="","",MAX(0,E2789-swcdh_thr)^2)</f>
        <v/>
      </c>
      <c r="O2789">
        <f>IF(K2789="","",ROUND(E2789-K2789,0))</f>
        <v/>
      </c>
      <c r="P2789">
        <f>IF(O2789="","",IF(O2789&gt;=1,O2789,0))</f>
        <v/>
      </c>
      <c r="Q2789" s="27">
        <f>IF(E2789="","",MAX(0,E2789-22))</f>
        <v/>
      </c>
      <c r="R2789" s="27">
        <f>IF(H2789=1,E2789,"")</f>
        <v/>
      </c>
      <c r="S2789" s="27">
        <f>IF(AND(H2789=1,J2789&lt;&gt;""),E2789-J2789,"")</f>
        <v/>
      </c>
      <c r="T2789">
        <f>IF(G2789="","",MONTH(G2789))</f>
        <v/>
      </c>
    </row>
    <row r="2790">
      <c r="A2790" s="24" t="n">
        <v>2020</v>
      </c>
      <c r="B2790" s="24" t="n">
        <v>4</v>
      </c>
      <c r="C2790" s="24" t="n">
        <v>26</v>
      </c>
      <c r="D2790" s="24" t="n">
        <v>5</v>
      </c>
      <c r="E2790" s="24" t="n">
        <v>7.53</v>
      </c>
      <c r="F2790" s="25">
        <f>IF($E2790="","",DATE(IF($A2790="",nominal_year,$A2790),$B2790,$C2790)+($D2790-IF(LEFT(hour_conv,1)="1",1,0))/24)</f>
        <v/>
      </c>
      <c r="G2790" s="26">
        <f>IF(F2790="","",INT(F2790))</f>
        <v/>
      </c>
      <c r="H2790">
        <f>IF(G2790="","",IF(AND(MONTH(G2790)*100+DAY(G2790)&gt;=season_lo,MONTH(G2790)*100+DAY(G2790)&lt;=season_hi),1,0))</f>
        <v/>
      </c>
      <c r="I2790">
        <f>IF(G2790="","",G2790-first_day+1)</f>
        <v/>
      </c>
      <c r="J2790" s="27">
        <f>IF(I2790="","",INDEX(Daily!$J$2:$J$421,I2790))</f>
        <v/>
      </c>
      <c r="K2790" s="27">
        <f>IF(J2790="","",J2790+cat_offset)</f>
        <v/>
      </c>
      <c r="L2790" s="27">
        <f>IF(J2790="","",MAX(0,E2790-J2790)^2)</f>
        <v/>
      </c>
      <c r="M2790" s="27">
        <f>IF(J2790="","",MAX(0,E2790-(J2790+twcdh_off))^2)</f>
        <v/>
      </c>
      <c r="N2790" s="27">
        <f>IF(E2790="","",MAX(0,E2790-swcdh_thr)^2)</f>
        <v/>
      </c>
      <c r="O2790">
        <f>IF(K2790="","",ROUND(E2790-K2790,0))</f>
        <v/>
      </c>
      <c r="P2790">
        <f>IF(O2790="","",IF(O2790&gt;=1,O2790,0))</f>
        <v/>
      </c>
      <c r="Q2790" s="27">
        <f>IF(E2790="","",MAX(0,E2790-22))</f>
        <v/>
      </c>
      <c r="R2790" s="27">
        <f>IF(H2790=1,E2790,"")</f>
        <v/>
      </c>
      <c r="S2790" s="27">
        <f>IF(AND(H2790=1,J2790&lt;&gt;""),E2790-J2790,"")</f>
        <v/>
      </c>
      <c r="T2790">
        <f>IF(G2790="","",MONTH(G2790))</f>
        <v/>
      </c>
    </row>
    <row r="2791">
      <c r="A2791" s="24" t="n">
        <v>2020</v>
      </c>
      <c r="B2791" s="24" t="n">
        <v>4</v>
      </c>
      <c r="C2791" s="24" t="n">
        <v>26</v>
      </c>
      <c r="D2791" s="24" t="n">
        <v>6</v>
      </c>
      <c r="E2791" s="24" t="n">
        <v>8.02</v>
      </c>
      <c r="F2791" s="25">
        <f>IF($E2791="","",DATE(IF($A2791="",nominal_year,$A2791),$B2791,$C2791)+($D2791-IF(LEFT(hour_conv,1)="1",1,0))/24)</f>
        <v/>
      </c>
      <c r="G2791" s="26">
        <f>IF(F2791="","",INT(F2791))</f>
        <v/>
      </c>
      <c r="H2791">
        <f>IF(G2791="","",IF(AND(MONTH(G2791)*100+DAY(G2791)&gt;=season_lo,MONTH(G2791)*100+DAY(G2791)&lt;=season_hi),1,0))</f>
        <v/>
      </c>
      <c r="I2791">
        <f>IF(G2791="","",G2791-first_day+1)</f>
        <v/>
      </c>
      <c r="J2791" s="27">
        <f>IF(I2791="","",INDEX(Daily!$J$2:$J$421,I2791))</f>
        <v/>
      </c>
      <c r="K2791" s="27">
        <f>IF(J2791="","",J2791+cat_offset)</f>
        <v/>
      </c>
      <c r="L2791" s="27">
        <f>IF(J2791="","",MAX(0,E2791-J2791)^2)</f>
        <v/>
      </c>
      <c r="M2791" s="27">
        <f>IF(J2791="","",MAX(0,E2791-(J2791+twcdh_off))^2)</f>
        <v/>
      </c>
      <c r="N2791" s="27">
        <f>IF(E2791="","",MAX(0,E2791-swcdh_thr)^2)</f>
        <v/>
      </c>
      <c r="O2791">
        <f>IF(K2791="","",ROUND(E2791-K2791,0))</f>
        <v/>
      </c>
      <c r="P2791">
        <f>IF(O2791="","",IF(O2791&gt;=1,O2791,0))</f>
        <v/>
      </c>
      <c r="Q2791" s="27">
        <f>IF(E2791="","",MAX(0,E2791-22))</f>
        <v/>
      </c>
      <c r="R2791" s="27">
        <f>IF(H2791=1,E2791,"")</f>
        <v/>
      </c>
      <c r="S2791" s="27">
        <f>IF(AND(H2791=1,J2791&lt;&gt;""),E2791-J2791,"")</f>
        <v/>
      </c>
      <c r="T2791">
        <f>IF(G2791="","",MONTH(G2791))</f>
        <v/>
      </c>
    </row>
    <row r="2792">
      <c r="A2792" s="24" t="n">
        <v>2020</v>
      </c>
      <c r="B2792" s="24" t="n">
        <v>4</v>
      </c>
      <c r="C2792" s="24" t="n">
        <v>26</v>
      </c>
      <c r="D2792" s="24" t="n">
        <v>7</v>
      </c>
      <c r="E2792" s="24" t="n">
        <v>8.99</v>
      </c>
      <c r="F2792" s="25">
        <f>IF($E2792="","",DATE(IF($A2792="",nominal_year,$A2792),$B2792,$C2792)+($D2792-IF(LEFT(hour_conv,1)="1",1,0))/24)</f>
        <v/>
      </c>
      <c r="G2792" s="26">
        <f>IF(F2792="","",INT(F2792))</f>
        <v/>
      </c>
      <c r="H2792">
        <f>IF(G2792="","",IF(AND(MONTH(G2792)*100+DAY(G2792)&gt;=season_lo,MONTH(G2792)*100+DAY(G2792)&lt;=season_hi),1,0))</f>
        <v/>
      </c>
      <c r="I2792">
        <f>IF(G2792="","",G2792-first_day+1)</f>
        <v/>
      </c>
      <c r="J2792" s="27">
        <f>IF(I2792="","",INDEX(Daily!$J$2:$J$421,I2792))</f>
        <v/>
      </c>
      <c r="K2792" s="27">
        <f>IF(J2792="","",J2792+cat_offset)</f>
        <v/>
      </c>
      <c r="L2792" s="27">
        <f>IF(J2792="","",MAX(0,E2792-J2792)^2)</f>
        <v/>
      </c>
      <c r="M2792" s="27">
        <f>IF(J2792="","",MAX(0,E2792-(J2792+twcdh_off))^2)</f>
        <v/>
      </c>
      <c r="N2792" s="27">
        <f>IF(E2792="","",MAX(0,E2792-swcdh_thr)^2)</f>
        <v/>
      </c>
      <c r="O2792">
        <f>IF(K2792="","",ROUND(E2792-K2792,0))</f>
        <v/>
      </c>
      <c r="P2792">
        <f>IF(O2792="","",IF(O2792&gt;=1,O2792,0))</f>
        <v/>
      </c>
      <c r="Q2792" s="27">
        <f>IF(E2792="","",MAX(0,E2792-22))</f>
        <v/>
      </c>
      <c r="R2792" s="27">
        <f>IF(H2792=1,E2792,"")</f>
        <v/>
      </c>
      <c r="S2792" s="27">
        <f>IF(AND(H2792=1,J2792&lt;&gt;""),E2792-J2792,"")</f>
        <v/>
      </c>
      <c r="T2792">
        <f>IF(G2792="","",MONTH(G2792))</f>
        <v/>
      </c>
    </row>
    <row r="2793">
      <c r="A2793" s="24" t="n">
        <v>2020</v>
      </c>
      <c r="B2793" s="24" t="n">
        <v>4</v>
      </c>
      <c r="C2793" s="24" t="n">
        <v>26</v>
      </c>
      <c r="D2793" s="24" t="n">
        <v>8</v>
      </c>
      <c r="E2793" s="24" t="n">
        <v>10.13</v>
      </c>
      <c r="F2793" s="25">
        <f>IF($E2793="","",DATE(IF($A2793="",nominal_year,$A2793),$B2793,$C2793)+($D2793-IF(LEFT(hour_conv,1)="1",1,0))/24)</f>
        <v/>
      </c>
      <c r="G2793" s="26">
        <f>IF(F2793="","",INT(F2793))</f>
        <v/>
      </c>
      <c r="H2793">
        <f>IF(G2793="","",IF(AND(MONTH(G2793)*100+DAY(G2793)&gt;=season_lo,MONTH(G2793)*100+DAY(G2793)&lt;=season_hi),1,0))</f>
        <v/>
      </c>
      <c r="I2793">
        <f>IF(G2793="","",G2793-first_day+1)</f>
        <v/>
      </c>
      <c r="J2793" s="27">
        <f>IF(I2793="","",INDEX(Daily!$J$2:$J$421,I2793))</f>
        <v/>
      </c>
      <c r="K2793" s="27">
        <f>IF(J2793="","",J2793+cat_offset)</f>
        <v/>
      </c>
      <c r="L2793" s="27">
        <f>IF(J2793="","",MAX(0,E2793-J2793)^2)</f>
        <v/>
      </c>
      <c r="M2793" s="27">
        <f>IF(J2793="","",MAX(0,E2793-(J2793+twcdh_off))^2)</f>
        <v/>
      </c>
      <c r="N2793" s="27">
        <f>IF(E2793="","",MAX(0,E2793-swcdh_thr)^2)</f>
        <v/>
      </c>
      <c r="O2793">
        <f>IF(K2793="","",ROUND(E2793-K2793,0))</f>
        <v/>
      </c>
      <c r="P2793">
        <f>IF(O2793="","",IF(O2793&gt;=1,O2793,0))</f>
        <v/>
      </c>
      <c r="Q2793" s="27">
        <f>IF(E2793="","",MAX(0,E2793-22))</f>
        <v/>
      </c>
      <c r="R2793" s="27">
        <f>IF(H2793=1,E2793,"")</f>
        <v/>
      </c>
      <c r="S2793" s="27">
        <f>IF(AND(H2793=1,J2793&lt;&gt;""),E2793-J2793,"")</f>
        <v/>
      </c>
      <c r="T2793">
        <f>IF(G2793="","",MONTH(G2793))</f>
        <v/>
      </c>
    </row>
    <row r="2794">
      <c r="A2794" s="24" t="n">
        <v>2020</v>
      </c>
      <c r="B2794" s="24" t="n">
        <v>4</v>
      </c>
      <c r="C2794" s="24" t="n">
        <v>26</v>
      </c>
      <c r="D2794" s="24" t="n">
        <v>9</v>
      </c>
      <c r="E2794" s="24" t="n">
        <v>10.67</v>
      </c>
      <c r="F2794" s="25">
        <f>IF($E2794="","",DATE(IF($A2794="",nominal_year,$A2794),$B2794,$C2794)+($D2794-IF(LEFT(hour_conv,1)="1",1,0))/24)</f>
        <v/>
      </c>
      <c r="G2794" s="26">
        <f>IF(F2794="","",INT(F2794))</f>
        <v/>
      </c>
      <c r="H2794">
        <f>IF(G2794="","",IF(AND(MONTH(G2794)*100+DAY(G2794)&gt;=season_lo,MONTH(G2794)*100+DAY(G2794)&lt;=season_hi),1,0))</f>
        <v/>
      </c>
      <c r="I2794">
        <f>IF(G2794="","",G2794-first_day+1)</f>
        <v/>
      </c>
      <c r="J2794" s="27">
        <f>IF(I2794="","",INDEX(Daily!$J$2:$J$421,I2794))</f>
        <v/>
      </c>
      <c r="K2794" s="27">
        <f>IF(J2794="","",J2794+cat_offset)</f>
        <v/>
      </c>
      <c r="L2794" s="27">
        <f>IF(J2794="","",MAX(0,E2794-J2794)^2)</f>
        <v/>
      </c>
      <c r="M2794" s="27">
        <f>IF(J2794="","",MAX(0,E2794-(J2794+twcdh_off))^2)</f>
        <v/>
      </c>
      <c r="N2794" s="27">
        <f>IF(E2794="","",MAX(0,E2794-swcdh_thr)^2)</f>
        <v/>
      </c>
      <c r="O2794">
        <f>IF(K2794="","",ROUND(E2794-K2794,0))</f>
        <v/>
      </c>
      <c r="P2794">
        <f>IF(O2794="","",IF(O2794&gt;=1,O2794,0))</f>
        <v/>
      </c>
      <c r="Q2794" s="27">
        <f>IF(E2794="","",MAX(0,E2794-22))</f>
        <v/>
      </c>
      <c r="R2794" s="27">
        <f>IF(H2794=1,E2794,"")</f>
        <v/>
      </c>
      <c r="S2794" s="27">
        <f>IF(AND(H2794=1,J2794&lt;&gt;""),E2794-J2794,"")</f>
        <v/>
      </c>
      <c r="T2794">
        <f>IF(G2794="","",MONTH(G2794))</f>
        <v/>
      </c>
    </row>
    <row r="2795">
      <c r="A2795" s="24" t="n">
        <v>2020</v>
      </c>
      <c r="B2795" s="24" t="n">
        <v>4</v>
      </c>
      <c r="C2795" s="24" t="n">
        <v>26</v>
      </c>
      <c r="D2795" s="24" t="n">
        <v>10</v>
      </c>
      <c r="E2795" s="24" t="n">
        <v>12.44</v>
      </c>
      <c r="F2795" s="25">
        <f>IF($E2795="","",DATE(IF($A2795="",nominal_year,$A2795),$B2795,$C2795)+($D2795-IF(LEFT(hour_conv,1)="1",1,0))/24)</f>
        <v/>
      </c>
      <c r="G2795" s="26">
        <f>IF(F2795="","",INT(F2795))</f>
        <v/>
      </c>
      <c r="H2795">
        <f>IF(G2795="","",IF(AND(MONTH(G2795)*100+DAY(G2795)&gt;=season_lo,MONTH(G2795)*100+DAY(G2795)&lt;=season_hi),1,0))</f>
        <v/>
      </c>
      <c r="I2795">
        <f>IF(G2795="","",G2795-first_day+1)</f>
        <v/>
      </c>
      <c r="J2795" s="27">
        <f>IF(I2795="","",INDEX(Daily!$J$2:$J$421,I2795))</f>
        <v/>
      </c>
      <c r="K2795" s="27">
        <f>IF(J2795="","",J2795+cat_offset)</f>
        <v/>
      </c>
      <c r="L2795" s="27">
        <f>IF(J2795="","",MAX(0,E2795-J2795)^2)</f>
        <v/>
      </c>
      <c r="M2795" s="27">
        <f>IF(J2795="","",MAX(0,E2795-(J2795+twcdh_off))^2)</f>
        <v/>
      </c>
      <c r="N2795" s="27">
        <f>IF(E2795="","",MAX(0,E2795-swcdh_thr)^2)</f>
        <v/>
      </c>
      <c r="O2795">
        <f>IF(K2795="","",ROUND(E2795-K2795,0))</f>
        <v/>
      </c>
      <c r="P2795">
        <f>IF(O2795="","",IF(O2795&gt;=1,O2795,0))</f>
        <v/>
      </c>
      <c r="Q2795" s="27">
        <f>IF(E2795="","",MAX(0,E2795-22))</f>
        <v/>
      </c>
      <c r="R2795" s="27">
        <f>IF(H2795=1,E2795,"")</f>
        <v/>
      </c>
      <c r="S2795" s="27">
        <f>IF(AND(H2795=1,J2795&lt;&gt;""),E2795-J2795,"")</f>
        <v/>
      </c>
      <c r="T2795">
        <f>IF(G2795="","",MONTH(G2795))</f>
        <v/>
      </c>
    </row>
    <row r="2796">
      <c r="A2796" s="24" t="n">
        <v>2020</v>
      </c>
      <c r="B2796" s="24" t="n">
        <v>4</v>
      </c>
      <c r="C2796" s="24" t="n">
        <v>26</v>
      </c>
      <c r="D2796" s="24" t="n">
        <v>11</v>
      </c>
      <c r="E2796" s="24" t="n">
        <v>14.58</v>
      </c>
      <c r="F2796" s="25">
        <f>IF($E2796="","",DATE(IF($A2796="",nominal_year,$A2796),$B2796,$C2796)+($D2796-IF(LEFT(hour_conv,1)="1",1,0))/24)</f>
        <v/>
      </c>
      <c r="G2796" s="26">
        <f>IF(F2796="","",INT(F2796))</f>
        <v/>
      </c>
      <c r="H2796">
        <f>IF(G2796="","",IF(AND(MONTH(G2796)*100+DAY(G2796)&gt;=season_lo,MONTH(G2796)*100+DAY(G2796)&lt;=season_hi),1,0))</f>
        <v/>
      </c>
      <c r="I2796">
        <f>IF(G2796="","",G2796-first_day+1)</f>
        <v/>
      </c>
      <c r="J2796" s="27">
        <f>IF(I2796="","",INDEX(Daily!$J$2:$J$421,I2796))</f>
        <v/>
      </c>
      <c r="K2796" s="27">
        <f>IF(J2796="","",J2796+cat_offset)</f>
        <v/>
      </c>
      <c r="L2796" s="27">
        <f>IF(J2796="","",MAX(0,E2796-J2796)^2)</f>
        <v/>
      </c>
      <c r="M2796" s="27">
        <f>IF(J2796="","",MAX(0,E2796-(J2796+twcdh_off))^2)</f>
        <v/>
      </c>
      <c r="N2796" s="27">
        <f>IF(E2796="","",MAX(0,E2796-swcdh_thr)^2)</f>
        <v/>
      </c>
      <c r="O2796">
        <f>IF(K2796="","",ROUND(E2796-K2796,0))</f>
        <v/>
      </c>
      <c r="P2796">
        <f>IF(O2796="","",IF(O2796&gt;=1,O2796,0))</f>
        <v/>
      </c>
      <c r="Q2796" s="27">
        <f>IF(E2796="","",MAX(0,E2796-22))</f>
        <v/>
      </c>
      <c r="R2796" s="27">
        <f>IF(H2796=1,E2796,"")</f>
        <v/>
      </c>
      <c r="S2796" s="27">
        <f>IF(AND(H2796=1,J2796&lt;&gt;""),E2796-J2796,"")</f>
        <v/>
      </c>
      <c r="T2796">
        <f>IF(G2796="","",MONTH(G2796))</f>
        <v/>
      </c>
    </row>
    <row r="2797">
      <c r="A2797" s="24" t="n">
        <v>2020</v>
      </c>
      <c r="B2797" s="24" t="n">
        <v>4</v>
      </c>
      <c r="C2797" s="24" t="n">
        <v>26</v>
      </c>
      <c r="D2797" s="24" t="n">
        <v>12</v>
      </c>
      <c r="E2797" s="24" t="n">
        <v>14.7</v>
      </c>
      <c r="F2797" s="25">
        <f>IF($E2797="","",DATE(IF($A2797="",nominal_year,$A2797),$B2797,$C2797)+($D2797-IF(LEFT(hour_conv,1)="1",1,0))/24)</f>
        <v/>
      </c>
      <c r="G2797" s="26">
        <f>IF(F2797="","",INT(F2797))</f>
        <v/>
      </c>
      <c r="H2797">
        <f>IF(G2797="","",IF(AND(MONTH(G2797)*100+DAY(G2797)&gt;=season_lo,MONTH(G2797)*100+DAY(G2797)&lt;=season_hi),1,0))</f>
        <v/>
      </c>
      <c r="I2797">
        <f>IF(G2797="","",G2797-first_day+1)</f>
        <v/>
      </c>
      <c r="J2797" s="27">
        <f>IF(I2797="","",INDEX(Daily!$J$2:$J$421,I2797))</f>
        <v/>
      </c>
      <c r="K2797" s="27">
        <f>IF(J2797="","",J2797+cat_offset)</f>
        <v/>
      </c>
      <c r="L2797" s="27">
        <f>IF(J2797="","",MAX(0,E2797-J2797)^2)</f>
        <v/>
      </c>
      <c r="M2797" s="27">
        <f>IF(J2797="","",MAX(0,E2797-(J2797+twcdh_off))^2)</f>
        <v/>
      </c>
      <c r="N2797" s="27">
        <f>IF(E2797="","",MAX(0,E2797-swcdh_thr)^2)</f>
        <v/>
      </c>
      <c r="O2797">
        <f>IF(K2797="","",ROUND(E2797-K2797,0))</f>
        <v/>
      </c>
      <c r="P2797">
        <f>IF(O2797="","",IF(O2797&gt;=1,O2797,0))</f>
        <v/>
      </c>
      <c r="Q2797" s="27">
        <f>IF(E2797="","",MAX(0,E2797-22))</f>
        <v/>
      </c>
      <c r="R2797" s="27">
        <f>IF(H2797=1,E2797,"")</f>
        <v/>
      </c>
      <c r="S2797" s="27">
        <f>IF(AND(H2797=1,J2797&lt;&gt;""),E2797-J2797,"")</f>
        <v/>
      </c>
      <c r="T2797">
        <f>IF(G2797="","",MONTH(G2797))</f>
        <v/>
      </c>
    </row>
    <row r="2798">
      <c r="A2798" s="24" t="n">
        <v>2020</v>
      </c>
      <c r="B2798" s="24" t="n">
        <v>4</v>
      </c>
      <c r="C2798" s="24" t="n">
        <v>26</v>
      </c>
      <c r="D2798" s="24" t="n">
        <v>13</v>
      </c>
      <c r="E2798" s="24" t="n">
        <v>15.67</v>
      </c>
      <c r="F2798" s="25">
        <f>IF($E2798="","",DATE(IF($A2798="",nominal_year,$A2798),$B2798,$C2798)+($D2798-IF(LEFT(hour_conv,1)="1",1,0))/24)</f>
        <v/>
      </c>
      <c r="G2798" s="26">
        <f>IF(F2798="","",INT(F2798))</f>
        <v/>
      </c>
      <c r="H2798">
        <f>IF(G2798="","",IF(AND(MONTH(G2798)*100+DAY(G2798)&gt;=season_lo,MONTH(G2798)*100+DAY(G2798)&lt;=season_hi),1,0))</f>
        <v/>
      </c>
      <c r="I2798">
        <f>IF(G2798="","",G2798-first_day+1)</f>
        <v/>
      </c>
      <c r="J2798" s="27">
        <f>IF(I2798="","",INDEX(Daily!$J$2:$J$421,I2798))</f>
        <v/>
      </c>
      <c r="K2798" s="27">
        <f>IF(J2798="","",J2798+cat_offset)</f>
        <v/>
      </c>
      <c r="L2798" s="27">
        <f>IF(J2798="","",MAX(0,E2798-J2798)^2)</f>
        <v/>
      </c>
      <c r="M2798" s="27">
        <f>IF(J2798="","",MAX(0,E2798-(J2798+twcdh_off))^2)</f>
        <v/>
      </c>
      <c r="N2798" s="27">
        <f>IF(E2798="","",MAX(0,E2798-swcdh_thr)^2)</f>
        <v/>
      </c>
      <c r="O2798">
        <f>IF(K2798="","",ROUND(E2798-K2798,0))</f>
        <v/>
      </c>
      <c r="P2798">
        <f>IF(O2798="","",IF(O2798&gt;=1,O2798,0))</f>
        <v/>
      </c>
      <c r="Q2798" s="27">
        <f>IF(E2798="","",MAX(0,E2798-22))</f>
        <v/>
      </c>
      <c r="R2798" s="27">
        <f>IF(H2798=1,E2798,"")</f>
        <v/>
      </c>
      <c r="S2798" s="27">
        <f>IF(AND(H2798=1,J2798&lt;&gt;""),E2798-J2798,"")</f>
        <v/>
      </c>
      <c r="T2798">
        <f>IF(G2798="","",MONTH(G2798))</f>
        <v/>
      </c>
    </row>
    <row r="2799">
      <c r="A2799" s="24" t="n">
        <v>2020</v>
      </c>
      <c r="B2799" s="24" t="n">
        <v>4</v>
      </c>
      <c r="C2799" s="24" t="n">
        <v>26</v>
      </c>
      <c r="D2799" s="24" t="n">
        <v>14</v>
      </c>
      <c r="E2799" s="24" t="n">
        <v>16.29</v>
      </c>
      <c r="F2799" s="25">
        <f>IF($E2799="","",DATE(IF($A2799="",nominal_year,$A2799),$B2799,$C2799)+($D2799-IF(LEFT(hour_conv,1)="1",1,0))/24)</f>
        <v/>
      </c>
      <c r="G2799" s="26">
        <f>IF(F2799="","",INT(F2799))</f>
        <v/>
      </c>
      <c r="H2799">
        <f>IF(G2799="","",IF(AND(MONTH(G2799)*100+DAY(G2799)&gt;=season_lo,MONTH(G2799)*100+DAY(G2799)&lt;=season_hi),1,0))</f>
        <v/>
      </c>
      <c r="I2799">
        <f>IF(G2799="","",G2799-first_day+1)</f>
        <v/>
      </c>
      <c r="J2799" s="27">
        <f>IF(I2799="","",INDEX(Daily!$J$2:$J$421,I2799))</f>
        <v/>
      </c>
      <c r="K2799" s="27">
        <f>IF(J2799="","",J2799+cat_offset)</f>
        <v/>
      </c>
      <c r="L2799" s="27">
        <f>IF(J2799="","",MAX(0,E2799-J2799)^2)</f>
        <v/>
      </c>
      <c r="M2799" s="27">
        <f>IF(J2799="","",MAX(0,E2799-(J2799+twcdh_off))^2)</f>
        <v/>
      </c>
      <c r="N2799" s="27">
        <f>IF(E2799="","",MAX(0,E2799-swcdh_thr)^2)</f>
        <v/>
      </c>
      <c r="O2799">
        <f>IF(K2799="","",ROUND(E2799-K2799,0))</f>
        <v/>
      </c>
      <c r="P2799">
        <f>IF(O2799="","",IF(O2799&gt;=1,O2799,0))</f>
        <v/>
      </c>
      <c r="Q2799" s="27">
        <f>IF(E2799="","",MAX(0,E2799-22))</f>
        <v/>
      </c>
      <c r="R2799" s="27">
        <f>IF(H2799=1,E2799,"")</f>
        <v/>
      </c>
      <c r="S2799" s="27">
        <f>IF(AND(H2799=1,J2799&lt;&gt;""),E2799-J2799,"")</f>
        <v/>
      </c>
      <c r="T2799">
        <f>IF(G2799="","",MONTH(G2799))</f>
        <v/>
      </c>
    </row>
    <row r="2800">
      <c r="A2800" s="24" t="n">
        <v>2020</v>
      </c>
      <c r="B2800" s="24" t="n">
        <v>4</v>
      </c>
      <c r="C2800" s="24" t="n">
        <v>26</v>
      </c>
      <c r="D2800" s="24" t="n">
        <v>15</v>
      </c>
      <c r="E2800" s="24" t="n">
        <v>16.49</v>
      </c>
      <c r="F2800" s="25">
        <f>IF($E2800="","",DATE(IF($A2800="",nominal_year,$A2800),$B2800,$C2800)+($D2800-IF(LEFT(hour_conv,1)="1",1,0))/24)</f>
        <v/>
      </c>
      <c r="G2800" s="26">
        <f>IF(F2800="","",INT(F2800))</f>
        <v/>
      </c>
      <c r="H2800">
        <f>IF(G2800="","",IF(AND(MONTH(G2800)*100+DAY(G2800)&gt;=season_lo,MONTH(G2800)*100+DAY(G2800)&lt;=season_hi),1,0))</f>
        <v/>
      </c>
      <c r="I2800">
        <f>IF(G2800="","",G2800-first_day+1)</f>
        <v/>
      </c>
      <c r="J2800" s="27">
        <f>IF(I2800="","",INDEX(Daily!$J$2:$J$421,I2800))</f>
        <v/>
      </c>
      <c r="K2800" s="27">
        <f>IF(J2800="","",J2800+cat_offset)</f>
        <v/>
      </c>
      <c r="L2800" s="27">
        <f>IF(J2800="","",MAX(0,E2800-J2800)^2)</f>
        <v/>
      </c>
      <c r="M2800" s="27">
        <f>IF(J2800="","",MAX(0,E2800-(J2800+twcdh_off))^2)</f>
        <v/>
      </c>
      <c r="N2800" s="27">
        <f>IF(E2800="","",MAX(0,E2800-swcdh_thr)^2)</f>
        <v/>
      </c>
      <c r="O2800">
        <f>IF(K2800="","",ROUND(E2800-K2800,0))</f>
        <v/>
      </c>
      <c r="P2800">
        <f>IF(O2800="","",IF(O2800&gt;=1,O2800,0))</f>
        <v/>
      </c>
      <c r="Q2800" s="27">
        <f>IF(E2800="","",MAX(0,E2800-22))</f>
        <v/>
      </c>
      <c r="R2800" s="27">
        <f>IF(H2800=1,E2800,"")</f>
        <v/>
      </c>
      <c r="S2800" s="27">
        <f>IF(AND(H2800=1,J2800&lt;&gt;""),E2800-J2800,"")</f>
        <v/>
      </c>
      <c r="T2800">
        <f>IF(G2800="","",MONTH(G2800))</f>
        <v/>
      </c>
    </row>
    <row r="2801">
      <c r="A2801" s="24" t="n">
        <v>2020</v>
      </c>
      <c r="B2801" s="24" t="n">
        <v>4</v>
      </c>
      <c r="C2801" s="24" t="n">
        <v>26</v>
      </c>
      <c r="D2801" s="24" t="n">
        <v>16</v>
      </c>
      <c r="E2801" s="24" t="n">
        <v>17.72</v>
      </c>
      <c r="F2801" s="25">
        <f>IF($E2801="","",DATE(IF($A2801="",nominal_year,$A2801),$B2801,$C2801)+($D2801-IF(LEFT(hour_conv,1)="1",1,0))/24)</f>
        <v/>
      </c>
      <c r="G2801" s="26">
        <f>IF(F2801="","",INT(F2801))</f>
        <v/>
      </c>
      <c r="H2801">
        <f>IF(G2801="","",IF(AND(MONTH(G2801)*100+DAY(G2801)&gt;=season_lo,MONTH(G2801)*100+DAY(G2801)&lt;=season_hi),1,0))</f>
        <v/>
      </c>
      <c r="I2801">
        <f>IF(G2801="","",G2801-first_day+1)</f>
        <v/>
      </c>
      <c r="J2801" s="27">
        <f>IF(I2801="","",INDEX(Daily!$J$2:$J$421,I2801))</f>
        <v/>
      </c>
      <c r="K2801" s="27">
        <f>IF(J2801="","",J2801+cat_offset)</f>
        <v/>
      </c>
      <c r="L2801" s="27">
        <f>IF(J2801="","",MAX(0,E2801-J2801)^2)</f>
        <v/>
      </c>
      <c r="M2801" s="27">
        <f>IF(J2801="","",MAX(0,E2801-(J2801+twcdh_off))^2)</f>
        <v/>
      </c>
      <c r="N2801" s="27">
        <f>IF(E2801="","",MAX(0,E2801-swcdh_thr)^2)</f>
        <v/>
      </c>
      <c r="O2801">
        <f>IF(K2801="","",ROUND(E2801-K2801,0))</f>
        <v/>
      </c>
      <c r="P2801">
        <f>IF(O2801="","",IF(O2801&gt;=1,O2801,0))</f>
        <v/>
      </c>
      <c r="Q2801" s="27">
        <f>IF(E2801="","",MAX(0,E2801-22))</f>
        <v/>
      </c>
      <c r="R2801" s="27">
        <f>IF(H2801=1,E2801,"")</f>
        <v/>
      </c>
      <c r="S2801" s="27">
        <f>IF(AND(H2801=1,J2801&lt;&gt;""),E2801-J2801,"")</f>
        <v/>
      </c>
      <c r="T2801">
        <f>IF(G2801="","",MONTH(G2801))</f>
        <v/>
      </c>
    </row>
    <row r="2802">
      <c r="A2802" s="24" t="n">
        <v>2020</v>
      </c>
      <c r="B2802" s="24" t="n">
        <v>4</v>
      </c>
      <c r="C2802" s="24" t="n">
        <v>26</v>
      </c>
      <c r="D2802" s="24" t="n">
        <v>17</v>
      </c>
      <c r="E2802" s="24" t="n">
        <v>17.1</v>
      </c>
      <c r="F2802" s="25">
        <f>IF($E2802="","",DATE(IF($A2802="",nominal_year,$A2802),$B2802,$C2802)+($D2802-IF(LEFT(hour_conv,1)="1",1,0))/24)</f>
        <v/>
      </c>
      <c r="G2802" s="26">
        <f>IF(F2802="","",INT(F2802))</f>
        <v/>
      </c>
      <c r="H2802">
        <f>IF(G2802="","",IF(AND(MONTH(G2802)*100+DAY(G2802)&gt;=season_lo,MONTH(G2802)*100+DAY(G2802)&lt;=season_hi),1,0))</f>
        <v/>
      </c>
      <c r="I2802">
        <f>IF(G2802="","",G2802-first_day+1)</f>
        <v/>
      </c>
      <c r="J2802" s="27">
        <f>IF(I2802="","",INDEX(Daily!$J$2:$J$421,I2802))</f>
        <v/>
      </c>
      <c r="K2802" s="27">
        <f>IF(J2802="","",J2802+cat_offset)</f>
        <v/>
      </c>
      <c r="L2802" s="27">
        <f>IF(J2802="","",MAX(0,E2802-J2802)^2)</f>
        <v/>
      </c>
      <c r="M2802" s="27">
        <f>IF(J2802="","",MAX(0,E2802-(J2802+twcdh_off))^2)</f>
        <v/>
      </c>
      <c r="N2802" s="27">
        <f>IF(E2802="","",MAX(0,E2802-swcdh_thr)^2)</f>
        <v/>
      </c>
      <c r="O2802">
        <f>IF(K2802="","",ROUND(E2802-K2802,0))</f>
        <v/>
      </c>
      <c r="P2802">
        <f>IF(O2802="","",IF(O2802&gt;=1,O2802,0))</f>
        <v/>
      </c>
      <c r="Q2802" s="27">
        <f>IF(E2802="","",MAX(0,E2802-22))</f>
        <v/>
      </c>
      <c r="R2802" s="27">
        <f>IF(H2802=1,E2802,"")</f>
        <v/>
      </c>
      <c r="S2802" s="27">
        <f>IF(AND(H2802=1,J2802&lt;&gt;""),E2802-J2802,"")</f>
        <v/>
      </c>
      <c r="T2802">
        <f>IF(G2802="","",MONTH(G2802))</f>
        <v/>
      </c>
    </row>
    <row r="2803">
      <c r="A2803" s="24" t="n">
        <v>2020</v>
      </c>
      <c r="B2803" s="24" t="n">
        <v>4</v>
      </c>
      <c r="C2803" s="24" t="n">
        <v>26</v>
      </c>
      <c r="D2803" s="24" t="n">
        <v>18</v>
      </c>
      <c r="E2803" s="24" t="n">
        <v>16.71</v>
      </c>
      <c r="F2803" s="25">
        <f>IF($E2803="","",DATE(IF($A2803="",nominal_year,$A2803),$B2803,$C2803)+($D2803-IF(LEFT(hour_conv,1)="1",1,0))/24)</f>
        <v/>
      </c>
      <c r="G2803" s="26">
        <f>IF(F2803="","",INT(F2803))</f>
        <v/>
      </c>
      <c r="H2803">
        <f>IF(G2803="","",IF(AND(MONTH(G2803)*100+DAY(G2803)&gt;=season_lo,MONTH(G2803)*100+DAY(G2803)&lt;=season_hi),1,0))</f>
        <v/>
      </c>
      <c r="I2803">
        <f>IF(G2803="","",G2803-first_day+1)</f>
        <v/>
      </c>
      <c r="J2803" s="27">
        <f>IF(I2803="","",INDEX(Daily!$J$2:$J$421,I2803))</f>
        <v/>
      </c>
      <c r="K2803" s="27">
        <f>IF(J2803="","",J2803+cat_offset)</f>
        <v/>
      </c>
      <c r="L2803" s="27">
        <f>IF(J2803="","",MAX(0,E2803-J2803)^2)</f>
        <v/>
      </c>
      <c r="M2803" s="27">
        <f>IF(J2803="","",MAX(0,E2803-(J2803+twcdh_off))^2)</f>
        <v/>
      </c>
      <c r="N2803" s="27">
        <f>IF(E2803="","",MAX(0,E2803-swcdh_thr)^2)</f>
        <v/>
      </c>
      <c r="O2803">
        <f>IF(K2803="","",ROUND(E2803-K2803,0))</f>
        <v/>
      </c>
      <c r="P2803">
        <f>IF(O2803="","",IF(O2803&gt;=1,O2803,0))</f>
        <v/>
      </c>
      <c r="Q2803" s="27">
        <f>IF(E2803="","",MAX(0,E2803-22))</f>
        <v/>
      </c>
      <c r="R2803" s="27">
        <f>IF(H2803=1,E2803,"")</f>
        <v/>
      </c>
      <c r="S2803" s="27">
        <f>IF(AND(H2803=1,J2803&lt;&gt;""),E2803-J2803,"")</f>
        <v/>
      </c>
      <c r="T2803">
        <f>IF(G2803="","",MONTH(G2803))</f>
        <v/>
      </c>
    </row>
    <row r="2804">
      <c r="A2804" s="24" t="n">
        <v>2020</v>
      </c>
      <c r="B2804" s="24" t="n">
        <v>4</v>
      </c>
      <c r="C2804" s="24" t="n">
        <v>26</v>
      </c>
      <c r="D2804" s="24" t="n">
        <v>19</v>
      </c>
      <c r="E2804" s="24" t="n">
        <v>16.54</v>
      </c>
      <c r="F2804" s="25">
        <f>IF($E2804="","",DATE(IF($A2804="",nominal_year,$A2804),$B2804,$C2804)+($D2804-IF(LEFT(hour_conv,1)="1",1,0))/24)</f>
        <v/>
      </c>
      <c r="G2804" s="26">
        <f>IF(F2804="","",INT(F2804))</f>
        <v/>
      </c>
      <c r="H2804">
        <f>IF(G2804="","",IF(AND(MONTH(G2804)*100+DAY(G2804)&gt;=season_lo,MONTH(G2804)*100+DAY(G2804)&lt;=season_hi),1,0))</f>
        <v/>
      </c>
      <c r="I2804">
        <f>IF(G2804="","",G2804-first_day+1)</f>
        <v/>
      </c>
      <c r="J2804" s="27">
        <f>IF(I2804="","",INDEX(Daily!$J$2:$J$421,I2804))</f>
        <v/>
      </c>
      <c r="K2804" s="27">
        <f>IF(J2804="","",J2804+cat_offset)</f>
        <v/>
      </c>
      <c r="L2804" s="27">
        <f>IF(J2804="","",MAX(0,E2804-J2804)^2)</f>
        <v/>
      </c>
      <c r="M2804" s="27">
        <f>IF(J2804="","",MAX(0,E2804-(J2804+twcdh_off))^2)</f>
        <v/>
      </c>
      <c r="N2804" s="27">
        <f>IF(E2804="","",MAX(0,E2804-swcdh_thr)^2)</f>
        <v/>
      </c>
      <c r="O2804">
        <f>IF(K2804="","",ROUND(E2804-K2804,0))</f>
        <v/>
      </c>
      <c r="P2804">
        <f>IF(O2804="","",IF(O2804&gt;=1,O2804,0))</f>
        <v/>
      </c>
      <c r="Q2804" s="27">
        <f>IF(E2804="","",MAX(0,E2804-22))</f>
        <v/>
      </c>
      <c r="R2804" s="27">
        <f>IF(H2804=1,E2804,"")</f>
        <v/>
      </c>
      <c r="S2804" s="27">
        <f>IF(AND(H2804=1,J2804&lt;&gt;""),E2804-J2804,"")</f>
        <v/>
      </c>
      <c r="T2804">
        <f>IF(G2804="","",MONTH(G2804))</f>
        <v/>
      </c>
    </row>
    <row r="2805">
      <c r="A2805" s="24" t="n">
        <v>2020</v>
      </c>
      <c r="B2805" s="24" t="n">
        <v>4</v>
      </c>
      <c r="C2805" s="24" t="n">
        <v>26</v>
      </c>
      <c r="D2805" s="24" t="n">
        <v>20</v>
      </c>
      <c r="E2805" s="24" t="n">
        <v>15.79</v>
      </c>
      <c r="F2805" s="25">
        <f>IF($E2805="","",DATE(IF($A2805="",nominal_year,$A2805),$B2805,$C2805)+($D2805-IF(LEFT(hour_conv,1)="1",1,0))/24)</f>
        <v/>
      </c>
      <c r="G2805" s="26">
        <f>IF(F2805="","",INT(F2805))</f>
        <v/>
      </c>
      <c r="H2805">
        <f>IF(G2805="","",IF(AND(MONTH(G2805)*100+DAY(G2805)&gt;=season_lo,MONTH(G2805)*100+DAY(G2805)&lt;=season_hi),1,0))</f>
        <v/>
      </c>
      <c r="I2805">
        <f>IF(G2805="","",G2805-first_day+1)</f>
        <v/>
      </c>
      <c r="J2805" s="27">
        <f>IF(I2805="","",INDEX(Daily!$J$2:$J$421,I2805))</f>
        <v/>
      </c>
      <c r="K2805" s="27">
        <f>IF(J2805="","",J2805+cat_offset)</f>
        <v/>
      </c>
      <c r="L2805" s="27">
        <f>IF(J2805="","",MAX(0,E2805-J2805)^2)</f>
        <v/>
      </c>
      <c r="M2805" s="27">
        <f>IF(J2805="","",MAX(0,E2805-(J2805+twcdh_off))^2)</f>
        <v/>
      </c>
      <c r="N2805" s="27">
        <f>IF(E2805="","",MAX(0,E2805-swcdh_thr)^2)</f>
        <v/>
      </c>
      <c r="O2805">
        <f>IF(K2805="","",ROUND(E2805-K2805,0))</f>
        <v/>
      </c>
      <c r="P2805">
        <f>IF(O2805="","",IF(O2805&gt;=1,O2805,0))</f>
        <v/>
      </c>
      <c r="Q2805" s="27">
        <f>IF(E2805="","",MAX(0,E2805-22))</f>
        <v/>
      </c>
      <c r="R2805" s="27">
        <f>IF(H2805=1,E2805,"")</f>
        <v/>
      </c>
      <c r="S2805" s="27">
        <f>IF(AND(H2805=1,J2805&lt;&gt;""),E2805-J2805,"")</f>
        <v/>
      </c>
      <c r="T2805">
        <f>IF(G2805="","",MONTH(G2805))</f>
        <v/>
      </c>
    </row>
    <row r="2806">
      <c r="A2806" s="24" t="n">
        <v>2020</v>
      </c>
      <c r="B2806" s="24" t="n">
        <v>4</v>
      </c>
      <c r="C2806" s="24" t="n">
        <v>26</v>
      </c>
      <c r="D2806" s="24" t="n">
        <v>21</v>
      </c>
      <c r="E2806" s="24" t="n">
        <v>13.23</v>
      </c>
      <c r="F2806" s="25">
        <f>IF($E2806="","",DATE(IF($A2806="",nominal_year,$A2806),$B2806,$C2806)+($D2806-IF(LEFT(hour_conv,1)="1",1,0))/24)</f>
        <v/>
      </c>
      <c r="G2806" s="26">
        <f>IF(F2806="","",INT(F2806))</f>
        <v/>
      </c>
      <c r="H2806">
        <f>IF(G2806="","",IF(AND(MONTH(G2806)*100+DAY(G2806)&gt;=season_lo,MONTH(G2806)*100+DAY(G2806)&lt;=season_hi),1,0))</f>
        <v/>
      </c>
      <c r="I2806">
        <f>IF(G2806="","",G2806-first_day+1)</f>
        <v/>
      </c>
      <c r="J2806" s="27">
        <f>IF(I2806="","",INDEX(Daily!$J$2:$J$421,I2806))</f>
        <v/>
      </c>
      <c r="K2806" s="27">
        <f>IF(J2806="","",J2806+cat_offset)</f>
        <v/>
      </c>
      <c r="L2806" s="27">
        <f>IF(J2806="","",MAX(0,E2806-J2806)^2)</f>
        <v/>
      </c>
      <c r="M2806" s="27">
        <f>IF(J2806="","",MAX(0,E2806-(J2806+twcdh_off))^2)</f>
        <v/>
      </c>
      <c r="N2806" s="27">
        <f>IF(E2806="","",MAX(0,E2806-swcdh_thr)^2)</f>
        <v/>
      </c>
      <c r="O2806">
        <f>IF(K2806="","",ROUND(E2806-K2806,0))</f>
        <v/>
      </c>
      <c r="P2806">
        <f>IF(O2806="","",IF(O2806&gt;=1,O2806,0))</f>
        <v/>
      </c>
      <c r="Q2806" s="27">
        <f>IF(E2806="","",MAX(0,E2806-22))</f>
        <v/>
      </c>
      <c r="R2806" s="27">
        <f>IF(H2806=1,E2806,"")</f>
        <v/>
      </c>
      <c r="S2806" s="27">
        <f>IF(AND(H2806=1,J2806&lt;&gt;""),E2806-J2806,"")</f>
        <v/>
      </c>
      <c r="T2806">
        <f>IF(G2806="","",MONTH(G2806))</f>
        <v/>
      </c>
    </row>
    <row r="2807">
      <c r="A2807" s="24" t="n">
        <v>2020</v>
      </c>
      <c r="B2807" s="24" t="n">
        <v>4</v>
      </c>
      <c r="C2807" s="24" t="n">
        <v>26</v>
      </c>
      <c r="D2807" s="24" t="n">
        <v>22</v>
      </c>
      <c r="E2807" s="24" t="n">
        <v>12.73</v>
      </c>
      <c r="F2807" s="25">
        <f>IF($E2807="","",DATE(IF($A2807="",nominal_year,$A2807),$B2807,$C2807)+($D2807-IF(LEFT(hour_conv,1)="1",1,0))/24)</f>
        <v/>
      </c>
      <c r="G2807" s="26">
        <f>IF(F2807="","",INT(F2807))</f>
        <v/>
      </c>
      <c r="H2807">
        <f>IF(G2807="","",IF(AND(MONTH(G2807)*100+DAY(G2807)&gt;=season_lo,MONTH(G2807)*100+DAY(G2807)&lt;=season_hi),1,0))</f>
        <v/>
      </c>
      <c r="I2807">
        <f>IF(G2807="","",G2807-first_day+1)</f>
        <v/>
      </c>
      <c r="J2807" s="27">
        <f>IF(I2807="","",INDEX(Daily!$J$2:$J$421,I2807))</f>
        <v/>
      </c>
      <c r="K2807" s="27">
        <f>IF(J2807="","",J2807+cat_offset)</f>
        <v/>
      </c>
      <c r="L2807" s="27">
        <f>IF(J2807="","",MAX(0,E2807-J2807)^2)</f>
        <v/>
      </c>
      <c r="M2807" s="27">
        <f>IF(J2807="","",MAX(0,E2807-(J2807+twcdh_off))^2)</f>
        <v/>
      </c>
      <c r="N2807" s="27">
        <f>IF(E2807="","",MAX(0,E2807-swcdh_thr)^2)</f>
        <v/>
      </c>
      <c r="O2807">
        <f>IF(K2807="","",ROUND(E2807-K2807,0))</f>
        <v/>
      </c>
      <c r="P2807">
        <f>IF(O2807="","",IF(O2807&gt;=1,O2807,0))</f>
        <v/>
      </c>
      <c r="Q2807" s="27">
        <f>IF(E2807="","",MAX(0,E2807-22))</f>
        <v/>
      </c>
      <c r="R2807" s="27">
        <f>IF(H2807=1,E2807,"")</f>
        <v/>
      </c>
      <c r="S2807" s="27">
        <f>IF(AND(H2807=1,J2807&lt;&gt;""),E2807-J2807,"")</f>
        <v/>
      </c>
      <c r="T2807">
        <f>IF(G2807="","",MONTH(G2807))</f>
        <v/>
      </c>
    </row>
    <row r="2808">
      <c r="A2808" s="24" t="n">
        <v>2020</v>
      </c>
      <c r="B2808" s="24" t="n">
        <v>4</v>
      </c>
      <c r="C2808" s="24" t="n">
        <v>26</v>
      </c>
      <c r="D2808" s="24" t="n">
        <v>23</v>
      </c>
      <c r="E2808" s="24" t="n">
        <v>11.27</v>
      </c>
      <c r="F2808" s="25">
        <f>IF($E2808="","",DATE(IF($A2808="",nominal_year,$A2808),$B2808,$C2808)+($D2808-IF(LEFT(hour_conv,1)="1",1,0))/24)</f>
        <v/>
      </c>
      <c r="G2808" s="26">
        <f>IF(F2808="","",INT(F2808))</f>
        <v/>
      </c>
      <c r="H2808">
        <f>IF(G2808="","",IF(AND(MONTH(G2808)*100+DAY(G2808)&gt;=season_lo,MONTH(G2808)*100+DAY(G2808)&lt;=season_hi),1,0))</f>
        <v/>
      </c>
      <c r="I2808">
        <f>IF(G2808="","",G2808-first_day+1)</f>
        <v/>
      </c>
      <c r="J2808" s="27">
        <f>IF(I2808="","",INDEX(Daily!$J$2:$J$421,I2808))</f>
        <v/>
      </c>
      <c r="K2808" s="27">
        <f>IF(J2808="","",J2808+cat_offset)</f>
        <v/>
      </c>
      <c r="L2808" s="27">
        <f>IF(J2808="","",MAX(0,E2808-J2808)^2)</f>
        <v/>
      </c>
      <c r="M2808" s="27">
        <f>IF(J2808="","",MAX(0,E2808-(J2808+twcdh_off))^2)</f>
        <v/>
      </c>
      <c r="N2808" s="27">
        <f>IF(E2808="","",MAX(0,E2808-swcdh_thr)^2)</f>
        <v/>
      </c>
      <c r="O2808">
        <f>IF(K2808="","",ROUND(E2808-K2808,0))</f>
        <v/>
      </c>
      <c r="P2808">
        <f>IF(O2808="","",IF(O2808&gt;=1,O2808,0))</f>
        <v/>
      </c>
      <c r="Q2808" s="27">
        <f>IF(E2808="","",MAX(0,E2808-22))</f>
        <v/>
      </c>
      <c r="R2808" s="27">
        <f>IF(H2808=1,E2808,"")</f>
        <v/>
      </c>
      <c r="S2808" s="27">
        <f>IF(AND(H2808=1,J2808&lt;&gt;""),E2808-J2808,"")</f>
        <v/>
      </c>
      <c r="T2808">
        <f>IF(G2808="","",MONTH(G2808))</f>
        <v/>
      </c>
    </row>
    <row r="2809">
      <c r="A2809" s="24" t="n">
        <v>2020</v>
      </c>
      <c r="B2809" s="24" t="n">
        <v>4</v>
      </c>
      <c r="C2809" s="24" t="n">
        <v>26</v>
      </c>
      <c r="D2809" s="24" t="n">
        <v>24</v>
      </c>
      <c r="E2809" s="24" t="n">
        <v>9.99</v>
      </c>
      <c r="F2809" s="25">
        <f>IF($E2809="","",DATE(IF($A2809="",nominal_year,$A2809),$B2809,$C2809)+($D2809-IF(LEFT(hour_conv,1)="1",1,0))/24)</f>
        <v/>
      </c>
      <c r="G2809" s="26">
        <f>IF(F2809="","",INT(F2809))</f>
        <v/>
      </c>
      <c r="H2809">
        <f>IF(G2809="","",IF(AND(MONTH(G2809)*100+DAY(G2809)&gt;=season_lo,MONTH(G2809)*100+DAY(G2809)&lt;=season_hi),1,0))</f>
        <v/>
      </c>
      <c r="I2809">
        <f>IF(G2809="","",G2809-first_day+1)</f>
        <v/>
      </c>
      <c r="J2809" s="27">
        <f>IF(I2809="","",INDEX(Daily!$J$2:$J$421,I2809))</f>
        <v/>
      </c>
      <c r="K2809" s="27">
        <f>IF(J2809="","",J2809+cat_offset)</f>
        <v/>
      </c>
      <c r="L2809" s="27">
        <f>IF(J2809="","",MAX(0,E2809-J2809)^2)</f>
        <v/>
      </c>
      <c r="M2809" s="27">
        <f>IF(J2809="","",MAX(0,E2809-(J2809+twcdh_off))^2)</f>
        <v/>
      </c>
      <c r="N2809" s="27">
        <f>IF(E2809="","",MAX(0,E2809-swcdh_thr)^2)</f>
        <v/>
      </c>
      <c r="O2809">
        <f>IF(K2809="","",ROUND(E2809-K2809,0))</f>
        <v/>
      </c>
      <c r="P2809">
        <f>IF(O2809="","",IF(O2809&gt;=1,O2809,0))</f>
        <v/>
      </c>
      <c r="Q2809" s="27">
        <f>IF(E2809="","",MAX(0,E2809-22))</f>
        <v/>
      </c>
      <c r="R2809" s="27">
        <f>IF(H2809=1,E2809,"")</f>
        <v/>
      </c>
      <c r="S2809" s="27">
        <f>IF(AND(H2809=1,J2809&lt;&gt;""),E2809-J2809,"")</f>
        <v/>
      </c>
      <c r="T2809">
        <f>IF(G2809="","",MONTH(G2809))</f>
        <v/>
      </c>
    </row>
    <row r="2810">
      <c r="A2810" s="24" t="n">
        <v>2020</v>
      </c>
      <c r="B2810" s="24" t="n">
        <v>4</v>
      </c>
      <c r="C2810" s="24" t="n">
        <v>27</v>
      </c>
      <c r="D2810" s="24" t="n">
        <v>1</v>
      </c>
      <c r="E2810" s="24" t="n">
        <v>9.51</v>
      </c>
      <c r="F2810" s="25">
        <f>IF($E2810="","",DATE(IF($A2810="",nominal_year,$A2810),$B2810,$C2810)+($D2810-IF(LEFT(hour_conv,1)="1",1,0))/24)</f>
        <v/>
      </c>
      <c r="G2810" s="26">
        <f>IF(F2810="","",INT(F2810))</f>
        <v/>
      </c>
      <c r="H2810">
        <f>IF(G2810="","",IF(AND(MONTH(G2810)*100+DAY(G2810)&gt;=season_lo,MONTH(G2810)*100+DAY(G2810)&lt;=season_hi),1,0))</f>
        <v/>
      </c>
      <c r="I2810">
        <f>IF(G2810="","",G2810-first_day+1)</f>
        <v/>
      </c>
      <c r="J2810" s="27">
        <f>IF(I2810="","",INDEX(Daily!$J$2:$J$421,I2810))</f>
        <v/>
      </c>
      <c r="K2810" s="27">
        <f>IF(J2810="","",J2810+cat_offset)</f>
        <v/>
      </c>
      <c r="L2810" s="27">
        <f>IF(J2810="","",MAX(0,E2810-J2810)^2)</f>
        <v/>
      </c>
      <c r="M2810" s="27">
        <f>IF(J2810="","",MAX(0,E2810-(J2810+twcdh_off))^2)</f>
        <v/>
      </c>
      <c r="N2810" s="27">
        <f>IF(E2810="","",MAX(0,E2810-swcdh_thr)^2)</f>
        <v/>
      </c>
      <c r="O2810">
        <f>IF(K2810="","",ROUND(E2810-K2810,0))</f>
        <v/>
      </c>
      <c r="P2810">
        <f>IF(O2810="","",IF(O2810&gt;=1,O2810,0))</f>
        <v/>
      </c>
      <c r="Q2810" s="27">
        <f>IF(E2810="","",MAX(0,E2810-22))</f>
        <v/>
      </c>
      <c r="R2810" s="27">
        <f>IF(H2810=1,E2810,"")</f>
        <v/>
      </c>
      <c r="S2810" s="27">
        <f>IF(AND(H2810=1,J2810&lt;&gt;""),E2810-J2810,"")</f>
        <v/>
      </c>
      <c r="T2810">
        <f>IF(G2810="","",MONTH(G2810))</f>
        <v/>
      </c>
    </row>
    <row r="2811">
      <c r="A2811" s="24" t="n">
        <v>2020</v>
      </c>
      <c r="B2811" s="24" t="n">
        <v>4</v>
      </c>
      <c r="C2811" s="24" t="n">
        <v>27</v>
      </c>
      <c r="D2811" s="24" t="n">
        <v>2</v>
      </c>
      <c r="E2811" s="24" t="n">
        <v>8.529999999999999</v>
      </c>
      <c r="F2811" s="25">
        <f>IF($E2811="","",DATE(IF($A2811="",nominal_year,$A2811),$B2811,$C2811)+($D2811-IF(LEFT(hour_conv,1)="1",1,0))/24)</f>
        <v/>
      </c>
      <c r="G2811" s="26">
        <f>IF(F2811="","",INT(F2811))</f>
        <v/>
      </c>
      <c r="H2811">
        <f>IF(G2811="","",IF(AND(MONTH(G2811)*100+DAY(G2811)&gt;=season_lo,MONTH(G2811)*100+DAY(G2811)&lt;=season_hi),1,0))</f>
        <v/>
      </c>
      <c r="I2811">
        <f>IF(G2811="","",G2811-first_day+1)</f>
        <v/>
      </c>
      <c r="J2811" s="27">
        <f>IF(I2811="","",INDEX(Daily!$J$2:$J$421,I2811))</f>
        <v/>
      </c>
      <c r="K2811" s="27">
        <f>IF(J2811="","",J2811+cat_offset)</f>
        <v/>
      </c>
      <c r="L2811" s="27">
        <f>IF(J2811="","",MAX(0,E2811-J2811)^2)</f>
        <v/>
      </c>
      <c r="M2811" s="27">
        <f>IF(J2811="","",MAX(0,E2811-(J2811+twcdh_off))^2)</f>
        <v/>
      </c>
      <c r="N2811" s="27">
        <f>IF(E2811="","",MAX(0,E2811-swcdh_thr)^2)</f>
        <v/>
      </c>
      <c r="O2811">
        <f>IF(K2811="","",ROUND(E2811-K2811,0))</f>
        <v/>
      </c>
      <c r="P2811">
        <f>IF(O2811="","",IF(O2811&gt;=1,O2811,0))</f>
        <v/>
      </c>
      <c r="Q2811" s="27">
        <f>IF(E2811="","",MAX(0,E2811-22))</f>
        <v/>
      </c>
      <c r="R2811" s="27">
        <f>IF(H2811=1,E2811,"")</f>
        <v/>
      </c>
      <c r="S2811" s="27">
        <f>IF(AND(H2811=1,J2811&lt;&gt;""),E2811-J2811,"")</f>
        <v/>
      </c>
      <c r="T2811">
        <f>IF(G2811="","",MONTH(G2811))</f>
        <v/>
      </c>
    </row>
    <row r="2812">
      <c r="A2812" s="24" t="n">
        <v>2020</v>
      </c>
      <c r="B2812" s="24" t="n">
        <v>4</v>
      </c>
      <c r="C2812" s="24" t="n">
        <v>27</v>
      </c>
      <c r="D2812" s="24" t="n">
        <v>3</v>
      </c>
      <c r="E2812" s="24" t="n">
        <v>8.68</v>
      </c>
      <c r="F2812" s="25">
        <f>IF($E2812="","",DATE(IF($A2812="",nominal_year,$A2812),$B2812,$C2812)+($D2812-IF(LEFT(hour_conv,1)="1",1,0))/24)</f>
        <v/>
      </c>
      <c r="G2812" s="26">
        <f>IF(F2812="","",INT(F2812))</f>
        <v/>
      </c>
      <c r="H2812">
        <f>IF(G2812="","",IF(AND(MONTH(G2812)*100+DAY(G2812)&gt;=season_lo,MONTH(G2812)*100+DAY(G2812)&lt;=season_hi),1,0))</f>
        <v/>
      </c>
      <c r="I2812">
        <f>IF(G2812="","",G2812-first_day+1)</f>
        <v/>
      </c>
      <c r="J2812" s="27">
        <f>IF(I2812="","",INDEX(Daily!$J$2:$J$421,I2812))</f>
        <v/>
      </c>
      <c r="K2812" s="27">
        <f>IF(J2812="","",J2812+cat_offset)</f>
        <v/>
      </c>
      <c r="L2812" s="27">
        <f>IF(J2812="","",MAX(0,E2812-J2812)^2)</f>
        <v/>
      </c>
      <c r="M2812" s="27">
        <f>IF(J2812="","",MAX(0,E2812-(J2812+twcdh_off))^2)</f>
        <v/>
      </c>
      <c r="N2812" s="27">
        <f>IF(E2812="","",MAX(0,E2812-swcdh_thr)^2)</f>
        <v/>
      </c>
      <c r="O2812">
        <f>IF(K2812="","",ROUND(E2812-K2812,0))</f>
        <v/>
      </c>
      <c r="P2812">
        <f>IF(O2812="","",IF(O2812&gt;=1,O2812,0))</f>
        <v/>
      </c>
      <c r="Q2812" s="27">
        <f>IF(E2812="","",MAX(0,E2812-22))</f>
        <v/>
      </c>
      <c r="R2812" s="27">
        <f>IF(H2812=1,E2812,"")</f>
        <v/>
      </c>
      <c r="S2812" s="27">
        <f>IF(AND(H2812=1,J2812&lt;&gt;""),E2812-J2812,"")</f>
        <v/>
      </c>
      <c r="T2812">
        <f>IF(G2812="","",MONTH(G2812))</f>
        <v/>
      </c>
    </row>
    <row r="2813">
      <c r="A2813" s="24" t="n">
        <v>2020</v>
      </c>
      <c r="B2813" s="24" t="n">
        <v>4</v>
      </c>
      <c r="C2813" s="24" t="n">
        <v>27</v>
      </c>
      <c r="D2813" s="24" t="n">
        <v>4</v>
      </c>
      <c r="E2813" s="24" t="n">
        <v>8.119999999999999</v>
      </c>
      <c r="F2813" s="25">
        <f>IF($E2813="","",DATE(IF($A2813="",nominal_year,$A2813),$B2813,$C2813)+($D2813-IF(LEFT(hour_conv,1)="1",1,0))/24)</f>
        <v/>
      </c>
      <c r="G2813" s="26">
        <f>IF(F2813="","",INT(F2813))</f>
        <v/>
      </c>
      <c r="H2813">
        <f>IF(G2813="","",IF(AND(MONTH(G2813)*100+DAY(G2813)&gt;=season_lo,MONTH(G2813)*100+DAY(G2813)&lt;=season_hi),1,0))</f>
        <v/>
      </c>
      <c r="I2813">
        <f>IF(G2813="","",G2813-first_day+1)</f>
        <v/>
      </c>
      <c r="J2813" s="27">
        <f>IF(I2813="","",INDEX(Daily!$J$2:$J$421,I2813))</f>
        <v/>
      </c>
      <c r="K2813" s="27">
        <f>IF(J2813="","",J2813+cat_offset)</f>
        <v/>
      </c>
      <c r="L2813" s="27">
        <f>IF(J2813="","",MAX(0,E2813-J2813)^2)</f>
        <v/>
      </c>
      <c r="M2813" s="27">
        <f>IF(J2813="","",MAX(0,E2813-(J2813+twcdh_off))^2)</f>
        <v/>
      </c>
      <c r="N2813" s="27">
        <f>IF(E2813="","",MAX(0,E2813-swcdh_thr)^2)</f>
        <v/>
      </c>
      <c r="O2813">
        <f>IF(K2813="","",ROUND(E2813-K2813,0))</f>
        <v/>
      </c>
      <c r="P2813">
        <f>IF(O2813="","",IF(O2813&gt;=1,O2813,0))</f>
        <v/>
      </c>
      <c r="Q2813" s="27">
        <f>IF(E2813="","",MAX(0,E2813-22))</f>
        <v/>
      </c>
      <c r="R2813" s="27">
        <f>IF(H2813=1,E2813,"")</f>
        <v/>
      </c>
      <c r="S2813" s="27">
        <f>IF(AND(H2813=1,J2813&lt;&gt;""),E2813-J2813,"")</f>
        <v/>
      </c>
      <c r="T2813">
        <f>IF(G2813="","",MONTH(G2813))</f>
        <v/>
      </c>
    </row>
    <row r="2814">
      <c r="A2814" s="24" t="n">
        <v>2020</v>
      </c>
      <c r="B2814" s="24" t="n">
        <v>4</v>
      </c>
      <c r="C2814" s="24" t="n">
        <v>27</v>
      </c>
      <c r="D2814" s="24" t="n">
        <v>5</v>
      </c>
      <c r="E2814" s="24" t="n">
        <v>8.19</v>
      </c>
      <c r="F2814" s="25">
        <f>IF($E2814="","",DATE(IF($A2814="",nominal_year,$A2814),$B2814,$C2814)+($D2814-IF(LEFT(hour_conv,1)="1",1,0))/24)</f>
        <v/>
      </c>
      <c r="G2814" s="26">
        <f>IF(F2814="","",INT(F2814))</f>
        <v/>
      </c>
      <c r="H2814">
        <f>IF(G2814="","",IF(AND(MONTH(G2814)*100+DAY(G2814)&gt;=season_lo,MONTH(G2814)*100+DAY(G2814)&lt;=season_hi),1,0))</f>
        <v/>
      </c>
      <c r="I2814">
        <f>IF(G2814="","",G2814-first_day+1)</f>
        <v/>
      </c>
      <c r="J2814" s="27">
        <f>IF(I2814="","",INDEX(Daily!$J$2:$J$421,I2814))</f>
        <v/>
      </c>
      <c r="K2814" s="27">
        <f>IF(J2814="","",J2814+cat_offset)</f>
        <v/>
      </c>
      <c r="L2814" s="27">
        <f>IF(J2814="","",MAX(0,E2814-J2814)^2)</f>
        <v/>
      </c>
      <c r="M2814" s="27">
        <f>IF(J2814="","",MAX(0,E2814-(J2814+twcdh_off))^2)</f>
        <v/>
      </c>
      <c r="N2814" s="27">
        <f>IF(E2814="","",MAX(0,E2814-swcdh_thr)^2)</f>
        <v/>
      </c>
      <c r="O2814">
        <f>IF(K2814="","",ROUND(E2814-K2814,0))</f>
        <v/>
      </c>
      <c r="P2814">
        <f>IF(O2814="","",IF(O2814&gt;=1,O2814,0))</f>
        <v/>
      </c>
      <c r="Q2814" s="27">
        <f>IF(E2814="","",MAX(0,E2814-22))</f>
        <v/>
      </c>
      <c r="R2814" s="27">
        <f>IF(H2814=1,E2814,"")</f>
        <v/>
      </c>
      <c r="S2814" s="27">
        <f>IF(AND(H2814=1,J2814&lt;&gt;""),E2814-J2814,"")</f>
        <v/>
      </c>
      <c r="T2814">
        <f>IF(G2814="","",MONTH(G2814))</f>
        <v/>
      </c>
    </row>
    <row r="2815">
      <c r="A2815" s="24" t="n">
        <v>2020</v>
      </c>
      <c r="B2815" s="24" t="n">
        <v>4</v>
      </c>
      <c r="C2815" s="24" t="n">
        <v>27</v>
      </c>
      <c r="D2815" s="24" t="n">
        <v>6</v>
      </c>
      <c r="E2815" s="24" t="n">
        <v>9.050000000000001</v>
      </c>
      <c r="F2815" s="25">
        <f>IF($E2815="","",DATE(IF($A2815="",nominal_year,$A2815),$B2815,$C2815)+($D2815-IF(LEFT(hour_conv,1)="1",1,0))/24)</f>
        <v/>
      </c>
      <c r="G2815" s="26">
        <f>IF(F2815="","",INT(F2815))</f>
        <v/>
      </c>
      <c r="H2815">
        <f>IF(G2815="","",IF(AND(MONTH(G2815)*100+DAY(G2815)&gt;=season_lo,MONTH(G2815)*100+DAY(G2815)&lt;=season_hi),1,0))</f>
        <v/>
      </c>
      <c r="I2815">
        <f>IF(G2815="","",G2815-first_day+1)</f>
        <v/>
      </c>
      <c r="J2815" s="27">
        <f>IF(I2815="","",INDEX(Daily!$J$2:$J$421,I2815))</f>
        <v/>
      </c>
      <c r="K2815" s="27">
        <f>IF(J2815="","",J2815+cat_offset)</f>
        <v/>
      </c>
      <c r="L2815" s="27">
        <f>IF(J2815="","",MAX(0,E2815-J2815)^2)</f>
        <v/>
      </c>
      <c r="M2815" s="27">
        <f>IF(J2815="","",MAX(0,E2815-(J2815+twcdh_off))^2)</f>
        <v/>
      </c>
      <c r="N2815" s="27">
        <f>IF(E2815="","",MAX(0,E2815-swcdh_thr)^2)</f>
        <v/>
      </c>
      <c r="O2815">
        <f>IF(K2815="","",ROUND(E2815-K2815,0))</f>
        <v/>
      </c>
      <c r="P2815">
        <f>IF(O2815="","",IF(O2815&gt;=1,O2815,0))</f>
        <v/>
      </c>
      <c r="Q2815" s="27">
        <f>IF(E2815="","",MAX(0,E2815-22))</f>
        <v/>
      </c>
      <c r="R2815" s="27">
        <f>IF(H2815=1,E2815,"")</f>
        <v/>
      </c>
      <c r="S2815" s="27">
        <f>IF(AND(H2815=1,J2815&lt;&gt;""),E2815-J2815,"")</f>
        <v/>
      </c>
      <c r="T2815">
        <f>IF(G2815="","",MONTH(G2815))</f>
        <v/>
      </c>
    </row>
    <row r="2816">
      <c r="A2816" s="24" t="n">
        <v>2020</v>
      </c>
      <c r="B2816" s="24" t="n">
        <v>4</v>
      </c>
      <c r="C2816" s="24" t="n">
        <v>27</v>
      </c>
      <c r="D2816" s="24" t="n">
        <v>7</v>
      </c>
      <c r="E2816" s="24" t="n">
        <v>9.710000000000001</v>
      </c>
      <c r="F2816" s="25">
        <f>IF($E2816="","",DATE(IF($A2816="",nominal_year,$A2816),$B2816,$C2816)+($D2816-IF(LEFT(hour_conv,1)="1",1,0))/24)</f>
        <v/>
      </c>
      <c r="G2816" s="26">
        <f>IF(F2816="","",INT(F2816))</f>
        <v/>
      </c>
      <c r="H2816">
        <f>IF(G2816="","",IF(AND(MONTH(G2816)*100+DAY(G2816)&gt;=season_lo,MONTH(G2816)*100+DAY(G2816)&lt;=season_hi),1,0))</f>
        <v/>
      </c>
      <c r="I2816">
        <f>IF(G2816="","",G2816-first_day+1)</f>
        <v/>
      </c>
      <c r="J2816" s="27">
        <f>IF(I2816="","",INDEX(Daily!$J$2:$J$421,I2816))</f>
        <v/>
      </c>
      <c r="K2816" s="27">
        <f>IF(J2816="","",J2816+cat_offset)</f>
        <v/>
      </c>
      <c r="L2816" s="27">
        <f>IF(J2816="","",MAX(0,E2816-J2816)^2)</f>
        <v/>
      </c>
      <c r="M2816" s="27">
        <f>IF(J2816="","",MAX(0,E2816-(J2816+twcdh_off))^2)</f>
        <v/>
      </c>
      <c r="N2816" s="27">
        <f>IF(E2816="","",MAX(0,E2816-swcdh_thr)^2)</f>
        <v/>
      </c>
      <c r="O2816">
        <f>IF(K2816="","",ROUND(E2816-K2816,0))</f>
        <v/>
      </c>
      <c r="P2816">
        <f>IF(O2816="","",IF(O2816&gt;=1,O2816,0))</f>
        <v/>
      </c>
      <c r="Q2816" s="27">
        <f>IF(E2816="","",MAX(0,E2816-22))</f>
        <v/>
      </c>
      <c r="R2816" s="27">
        <f>IF(H2816=1,E2816,"")</f>
        <v/>
      </c>
      <c r="S2816" s="27">
        <f>IF(AND(H2816=1,J2816&lt;&gt;""),E2816-J2816,"")</f>
        <v/>
      </c>
      <c r="T2816">
        <f>IF(G2816="","",MONTH(G2816))</f>
        <v/>
      </c>
    </row>
    <row r="2817">
      <c r="A2817" s="24" t="n">
        <v>2020</v>
      </c>
      <c r="B2817" s="24" t="n">
        <v>4</v>
      </c>
      <c r="C2817" s="24" t="n">
        <v>27</v>
      </c>
      <c r="D2817" s="24" t="n">
        <v>8</v>
      </c>
      <c r="E2817" s="24" t="n">
        <v>10.57</v>
      </c>
      <c r="F2817" s="25">
        <f>IF($E2817="","",DATE(IF($A2817="",nominal_year,$A2817),$B2817,$C2817)+($D2817-IF(LEFT(hour_conv,1)="1",1,0))/24)</f>
        <v/>
      </c>
      <c r="G2817" s="26">
        <f>IF(F2817="","",INT(F2817))</f>
        <v/>
      </c>
      <c r="H2817">
        <f>IF(G2817="","",IF(AND(MONTH(G2817)*100+DAY(G2817)&gt;=season_lo,MONTH(G2817)*100+DAY(G2817)&lt;=season_hi),1,0))</f>
        <v/>
      </c>
      <c r="I2817">
        <f>IF(G2817="","",G2817-first_day+1)</f>
        <v/>
      </c>
      <c r="J2817" s="27">
        <f>IF(I2817="","",INDEX(Daily!$J$2:$J$421,I2817))</f>
        <v/>
      </c>
      <c r="K2817" s="27">
        <f>IF(J2817="","",J2817+cat_offset)</f>
        <v/>
      </c>
      <c r="L2817" s="27">
        <f>IF(J2817="","",MAX(0,E2817-J2817)^2)</f>
        <v/>
      </c>
      <c r="M2817" s="27">
        <f>IF(J2817="","",MAX(0,E2817-(J2817+twcdh_off))^2)</f>
        <v/>
      </c>
      <c r="N2817" s="27">
        <f>IF(E2817="","",MAX(0,E2817-swcdh_thr)^2)</f>
        <v/>
      </c>
      <c r="O2817">
        <f>IF(K2817="","",ROUND(E2817-K2817,0))</f>
        <v/>
      </c>
      <c r="P2817">
        <f>IF(O2817="","",IF(O2817&gt;=1,O2817,0))</f>
        <v/>
      </c>
      <c r="Q2817" s="27">
        <f>IF(E2817="","",MAX(0,E2817-22))</f>
        <v/>
      </c>
      <c r="R2817" s="27">
        <f>IF(H2817=1,E2817,"")</f>
        <v/>
      </c>
      <c r="S2817" s="27">
        <f>IF(AND(H2817=1,J2817&lt;&gt;""),E2817-J2817,"")</f>
        <v/>
      </c>
      <c r="T2817">
        <f>IF(G2817="","",MONTH(G2817))</f>
        <v/>
      </c>
    </row>
    <row r="2818">
      <c r="A2818" s="24" t="n">
        <v>2020</v>
      </c>
      <c r="B2818" s="24" t="n">
        <v>4</v>
      </c>
      <c r="C2818" s="24" t="n">
        <v>27</v>
      </c>
      <c r="D2818" s="24" t="n">
        <v>9</v>
      </c>
      <c r="E2818" s="24" t="n">
        <v>11.72</v>
      </c>
      <c r="F2818" s="25">
        <f>IF($E2818="","",DATE(IF($A2818="",nominal_year,$A2818),$B2818,$C2818)+($D2818-IF(LEFT(hour_conv,1)="1",1,0))/24)</f>
        <v/>
      </c>
      <c r="G2818" s="26">
        <f>IF(F2818="","",INT(F2818))</f>
        <v/>
      </c>
      <c r="H2818">
        <f>IF(G2818="","",IF(AND(MONTH(G2818)*100+DAY(G2818)&gt;=season_lo,MONTH(G2818)*100+DAY(G2818)&lt;=season_hi),1,0))</f>
        <v/>
      </c>
      <c r="I2818">
        <f>IF(G2818="","",G2818-first_day+1)</f>
        <v/>
      </c>
      <c r="J2818" s="27">
        <f>IF(I2818="","",INDEX(Daily!$J$2:$J$421,I2818))</f>
        <v/>
      </c>
      <c r="K2818" s="27">
        <f>IF(J2818="","",J2818+cat_offset)</f>
        <v/>
      </c>
      <c r="L2818" s="27">
        <f>IF(J2818="","",MAX(0,E2818-J2818)^2)</f>
        <v/>
      </c>
      <c r="M2818" s="27">
        <f>IF(J2818="","",MAX(0,E2818-(J2818+twcdh_off))^2)</f>
        <v/>
      </c>
      <c r="N2818" s="27">
        <f>IF(E2818="","",MAX(0,E2818-swcdh_thr)^2)</f>
        <v/>
      </c>
      <c r="O2818">
        <f>IF(K2818="","",ROUND(E2818-K2818,0))</f>
        <v/>
      </c>
      <c r="P2818">
        <f>IF(O2818="","",IF(O2818&gt;=1,O2818,0))</f>
        <v/>
      </c>
      <c r="Q2818" s="27">
        <f>IF(E2818="","",MAX(0,E2818-22))</f>
        <v/>
      </c>
      <c r="R2818" s="27">
        <f>IF(H2818=1,E2818,"")</f>
        <v/>
      </c>
      <c r="S2818" s="27">
        <f>IF(AND(H2818=1,J2818&lt;&gt;""),E2818-J2818,"")</f>
        <v/>
      </c>
      <c r="T2818">
        <f>IF(G2818="","",MONTH(G2818))</f>
        <v/>
      </c>
    </row>
    <row r="2819">
      <c r="A2819" s="24" t="n">
        <v>2020</v>
      </c>
      <c r="B2819" s="24" t="n">
        <v>4</v>
      </c>
      <c r="C2819" s="24" t="n">
        <v>27</v>
      </c>
      <c r="D2819" s="24" t="n">
        <v>10</v>
      </c>
      <c r="E2819" s="24" t="n">
        <v>13.59</v>
      </c>
      <c r="F2819" s="25">
        <f>IF($E2819="","",DATE(IF($A2819="",nominal_year,$A2819),$B2819,$C2819)+($D2819-IF(LEFT(hour_conv,1)="1",1,0))/24)</f>
        <v/>
      </c>
      <c r="G2819" s="26">
        <f>IF(F2819="","",INT(F2819))</f>
        <v/>
      </c>
      <c r="H2819">
        <f>IF(G2819="","",IF(AND(MONTH(G2819)*100+DAY(G2819)&gt;=season_lo,MONTH(G2819)*100+DAY(G2819)&lt;=season_hi),1,0))</f>
        <v/>
      </c>
      <c r="I2819">
        <f>IF(G2819="","",G2819-first_day+1)</f>
        <v/>
      </c>
      <c r="J2819" s="27">
        <f>IF(I2819="","",INDEX(Daily!$J$2:$J$421,I2819))</f>
        <v/>
      </c>
      <c r="K2819" s="27">
        <f>IF(J2819="","",J2819+cat_offset)</f>
        <v/>
      </c>
      <c r="L2819" s="27">
        <f>IF(J2819="","",MAX(0,E2819-J2819)^2)</f>
        <v/>
      </c>
      <c r="M2819" s="27">
        <f>IF(J2819="","",MAX(0,E2819-(J2819+twcdh_off))^2)</f>
        <v/>
      </c>
      <c r="N2819" s="27">
        <f>IF(E2819="","",MAX(0,E2819-swcdh_thr)^2)</f>
        <v/>
      </c>
      <c r="O2819">
        <f>IF(K2819="","",ROUND(E2819-K2819,0))</f>
        <v/>
      </c>
      <c r="P2819">
        <f>IF(O2819="","",IF(O2819&gt;=1,O2819,0))</f>
        <v/>
      </c>
      <c r="Q2819" s="27">
        <f>IF(E2819="","",MAX(0,E2819-22))</f>
        <v/>
      </c>
      <c r="R2819" s="27">
        <f>IF(H2819=1,E2819,"")</f>
        <v/>
      </c>
      <c r="S2819" s="27">
        <f>IF(AND(H2819=1,J2819&lt;&gt;""),E2819-J2819,"")</f>
        <v/>
      </c>
      <c r="T2819">
        <f>IF(G2819="","",MONTH(G2819))</f>
        <v/>
      </c>
    </row>
    <row r="2820">
      <c r="A2820" s="24" t="n">
        <v>2020</v>
      </c>
      <c r="B2820" s="24" t="n">
        <v>4</v>
      </c>
      <c r="C2820" s="24" t="n">
        <v>27</v>
      </c>
      <c r="D2820" s="24" t="n">
        <v>11</v>
      </c>
      <c r="E2820" s="24" t="n">
        <v>14.38</v>
      </c>
      <c r="F2820" s="25">
        <f>IF($E2820="","",DATE(IF($A2820="",nominal_year,$A2820),$B2820,$C2820)+($D2820-IF(LEFT(hour_conv,1)="1",1,0))/24)</f>
        <v/>
      </c>
      <c r="G2820" s="26">
        <f>IF(F2820="","",INT(F2820))</f>
        <v/>
      </c>
      <c r="H2820">
        <f>IF(G2820="","",IF(AND(MONTH(G2820)*100+DAY(G2820)&gt;=season_lo,MONTH(G2820)*100+DAY(G2820)&lt;=season_hi),1,0))</f>
        <v/>
      </c>
      <c r="I2820">
        <f>IF(G2820="","",G2820-first_day+1)</f>
        <v/>
      </c>
      <c r="J2820" s="27">
        <f>IF(I2820="","",INDEX(Daily!$J$2:$J$421,I2820))</f>
        <v/>
      </c>
      <c r="K2820" s="27">
        <f>IF(J2820="","",J2820+cat_offset)</f>
        <v/>
      </c>
      <c r="L2820" s="27">
        <f>IF(J2820="","",MAX(0,E2820-J2820)^2)</f>
        <v/>
      </c>
      <c r="M2820" s="27">
        <f>IF(J2820="","",MAX(0,E2820-(J2820+twcdh_off))^2)</f>
        <v/>
      </c>
      <c r="N2820" s="27">
        <f>IF(E2820="","",MAX(0,E2820-swcdh_thr)^2)</f>
        <v/>
      </c>
      <c r="O2820">
        <f>IF(K2820="","",ROUND(E2820-K2820,0))</f>
        <v/>
      </c>
      <c r="P2820">
        <f>IF(O2820="","",IF(O2820&gt;=1,O2820,0))</f>
        <v/>
      </c>
      <c r="Q2820" s="27">
        <f>IF(E2820="","",MAX(0,E2820-22))</f>
        <v/>
      </c>
      <c r="R2820" s="27">
        <f>IF(H2820=1,E2820,"")</f>
        <v/>
      </c>
      <c r="S2820" s="27">
        <f>IF(AND(H2820=1,J2820&lt;&gt;""),E2820-J2820,"")</f>
        <v/>
      </c>
      <c r="T2820">
        <f>IF(G2820="","",MONTH(G2820))</f>
        <v/>
      </c>
    </row>
    <row r="2821">
      <c r="A2821" s="24" t="n">
        <v>2020</v>
      </c>
      <c r="B2821" s="24" t="n">
        <v>4</v>
      </c>
      <c r="C2821" s="24" t="n">
        <v>27</v>
      </c>
      <c r="D2821" s="24" t="n">
        <v>12</v>
      </c>
      <c r="E2821" s="24" t="n">
        <v>15.35</v>
      </c>
      <c r="F2821" s="25">
        <f>IF($E2821="","",DATE(IF($A2821="",nominal_year,$A2821),$B2821,$C2821)+($D2821-IF(LEFT(hour_conv,1)="1",1,0))/24)</f>
        <v/>
      </c>
      <c r="G2821" s="26">
        <f>IF(F2821="","",INT(F2821))</f>
        <v/>
      </c>
      <c r="H2821">
        <f>IF(G2821="","",IF(AND(MONTH(G2821)*100+DAY(G2821)&gt;=season_lo,MONTH(G2821)*100+DAY(G2821)&lt;=season_hi),1,0))</f>
        <v/>
      </c>
      <c r="I2821">
        <f>IF(G2821="","",G2821-first_day+1)</f>
        <v/>
      </c>
      <c r="J2821" s="27">
        <f>IF(I2821="","",INDEX(Daily!$J$2:$J$421,I2821))</f>
        <v/>
      </c>
      <c r="K2821" s="27">
        <f>IF(J2821="","",J2821+cat_offset)</f>
        <v/>
      </c>
      <c r="L2821" s="27">
        <f>IF(J2821="","",MAX(0,E2821-J2821)^2)</f>
        <v/>
      </c>
      <c r="M2821" s="27">
        <f>IF(J2821="","",MAX(0,E2821-(J2821+twcdh_off))^2)</f>
        <v/>
      </c>
      <c r="N2821" s="27">
        <f>IF(E2821="","",MAX(0,E2821-swcdh_thr)^2)</f>
        <v/>
      </c>
      <c r="O2821">
        <f>IF(K2821="","",ROUND(E2821-K2821,0))</f>
        <v/>
      </c>
      <c r="P2821">
        <f>IF(O2821="","",IF(O2821&gt;=1,O2821,0))</f>
        <v/>
      </c>
      <c r="Q2821" s="27">
        <f>IF(E2821="","",MAX(0,E2821-22))</f>
        <v/>
      </c>
      <c r="R2821" s="27">
        <f>IF(H2821=1,E2821,"")</f>
        <v/>
      </c>
      <c r="S2821" s="27">
        <f>IF(AND(H2821=1,J2821&lt;&gt;""),E2821-J2821,"")</f>
        <v/>
      </c>
      <c r="T2821">
        <f>IF(G2821="","",MONTH(G2821))</f>
        <v/>
      </c>
    </row>
    <row r="2822">
      <c r="A2822" s="24" t="n">
        <v>2020</v>
      </c>
      <c r="B2822" s="24" t="n">
        <v>4</v>
      </c>
      <c r="C2822" s="24" t="n">
        <v>27</v>
      </c>
      <c r="D2822" s="24" t="n">
        <v>13</v>
      </c>
      <c r="E2822" s="24" t="n">
        <v>16.08</v>
      </c>
      <c r="F2822" s="25">
        <f>IF($E2822="","",DATE(IF($A2822="",nominal_year,$A2822),$B2822,$C2822)+($D2822-IF(LEFT(hour_conv,1)="1",1,0))/24)</f>
        <v/>
      </c>
      <c r="G2822" s="26">
        <f>IF(F2822="","",INT(F2822))</f>
        <v/>
      </c>
      <c r="H2822">
        <f>IF(G2822="","",IF(AND(MONTH(G2822)*100+DAY(G2822)&gt;=season_lo,MONTH(G2822)*100+DAY(G2822)&lt;=season_hi),1,0))</f>
        <v/>
      </c>
      <c r="I2822">
        <f>IF(G2822="","",G2822-first_day+1)</f>
        <v/>
      </c>
      <c r="J2822" s="27">
        <f>IF(I2822="","",INDEX(Daily!$J$2:$J$421,I2822))</f>
        <v/>
      </c>
      <c r="K2822" s="27">
        <f>IF(J2822="","",J2822+cat_offset)</f>
        <v/>
      </c>
      <c r="L2822" s="27">
        <f>IF(J2822="","",MAX(0,E2822-J2822)^2)</f>
        <v/>
      </c>
      <c r="M2822" s="27">
        <f>IF(J2822="","",MAX(0,E2822-(J2822+twcdh_off))^2)</f>
        <v/>
      </c>
      <c r="N2822" s="27">
        <f>IF(E2822="","",MAX(0,E2822-swcdh_thr)^2)</f>
        <v/>
      </c>
      <c r="O2822">
        <f>IF(K2822="","",ROUND(E2822-K2822,0))</f>
        <v/>
      </c>
      <c r="P2822">
        <f>IF(O2822="","",IF(O2822&gt;=1,O2822,0))</f>
        <v/>
      </c>
      <c r="Q2822" s="27">
        <f>IF(E2822="","",MAX(0,E2822-22))</f>
        <v/>
      </c>
      <c r="R2822" s="27">
        <f>IF(H2822=1,E2822,"")</f>
        <v/>
      </c>
      <c r="S2822" s="27">
        <f>IF(AND(H2822=1,J2822&lt;&gt;""),E2822-J2822,"")</f>
        <v/>
      </c>
      <c r="T2822">
        <f>IF(G2822="","",MONTH(G2822))</f>
        <v/>
      </c>
    </row>
    <row r="2823">
      <c r="A2823" s="24" t="n">
        <v>2020</v>
      </c>
      <c r="B2823" s="24" t="n">
        <v>4</v>
      </c>
      <c r="C2823" s="24" t="n">
        <v>27</v>
      </c>
      <c r="D2823" s="24" t="n">
        <v>14</v>
      </c>
      <c r="E2823" s="24" t="n">
        <v>17.08</v>
      </c>
      <c r="F2823" s="25">
        <f>IF($E2823="","",DATE(IF($A2823="",nominal_year,$A2823),$B2823,$C2823)+($D2823-IF(LEFT(hour_conv,1)="1",1,0))/24)</f>
        <v/>
      </c>
      <c r="G2823" s="26">
        <f>IF(F2823="","",INT(F2823))</f>
        <v/>
      </c>
      <c r="H2823">
        <f>IF(G2823="","",IF(AND(MONTH(G2823)*100+DAY(G2823)&gt;=season_lo,MONTH(G2823)*100+DAY(G2823)&lt;=season_hi),1,0))</f>
        <v/>
      </c>
      <c r="I2823">
        <f>IF(G2823="","",G2823-first_day+1)</f>
        <v/>
      </c>
      <c r="J2823" s="27">
        <f>IF(I2823="","",INDEX(Daily!$J$2:$J$421,I2823))</f>
        <v/>
      </c>
      <c r="K2823" s="27">
        <f>IF(J2823="","",J2823+cat_offset)</f>
        <v/>
      </c>
      <c r="L2823" s="27">
        <f>IF(J2823="","",MAX(0,E2823-J2823)^2)</f>
        <v/>
      </c>
      <c r="M2823" s="27">
        <f>IF(J2823="","",MAX(0,E2823-(J2823+twcdh_off))^2)</f>
        <v/>
      </c>
      <c r="N2823" s="27">
        <f>IF(E2823="","",MAX(0,E2823-swcdh_thr)^2)</f>
        <v/>
      </c>
      <c r="O2823">
        <f>IF(K2823="","",ROUND(E2823-K2823,0))</f>
        <v/>
      </c>
      <c r="P2823">
        <f>IF(O2823="","",IF(O2823&gt;=1,O2823,0))</f>
        <v/>
      </c>
      <c r="Q2823" s="27">
        <f>IF(E2823="","",MAX(0,E2823-22))</f>
        <v/>
      </c>
      <c r="R2823" s="27">
        <f>IF(H2823=1,E2823,"")</f>
        <v/>
      </c>
      <c r="S2823" s="27">
        <f>IF(AND(H2823=1,J2823&lt;&gt;""),E2823-J2823,"")</f>
        <v/>
      </c>
      <c r="T2823">
        <f>IF(G2823="","",MONTH(G2823))</f>
        <v/>
      </c>
    </row>
    <row r="2824">
      <c r="A2824" s="24" t="n">
        <v>2020</v>
      </c>
      <c r="B2824" s="24" t="n">
        <v>4</v>
      </c>
      <c r="C2824" s="24" t="n">
        <v>27</v>
      </c>
      <c r="D2824" s="24" t="n">
        <v>15</v>
      </c>
      <c r="E2824" s="24" t="n">
        <v>17.3</v>
      </c>
      <c r="F2824" s="25">
        <f>IF($E2824="","",DATE(IF($A2824="",nominal_year,$A2824),$B2824,$C2824)+($D2824-IF(LEFT(hour_conv,1)="1",1,0))/24)</f>
        <v/>
      </c>
      <c r="G2824" s="26">
        <f>IF(F2824="","",INT(F2824))</f>
        <v/>
      </c>
      <c r="H2824">
        <f>IF(G2824="","",IF(AND(MONTH(G2824)*100+DAY(G2824)&gt;=season_lo,MONTH(G2824)*100+DAY(G2824)&lt;=season_hi),1,0))</f>
        <v/>
      </c>
      <c r="I2824">
        <f>IF(G2824="","",G2824-first_day+1)</f>
        <v/>
      </c>
      <c r="J2824" s="27">
        <f>IF(I2824="","",INDEX(Daily!$J$2:$J$421,I2824))</f>
        <v/>
      </c>
      <c r="K2824" s="27">
        <f>IF(J2824="","",J2824+cat_offset)</f>
        <v/>
      </c>
      <c r="L2824" s="27">
        <f>IF(J2824="","",MAX(0,E2824-J2824)^2)</f>
        <v/>
      </c>
      <c r="M2824" s="27">
        <f>IF(J2824="","",MAX(0,E2824-(J2824+twcdh_off))^2)</f>
        <v/>
      </c>
      <c r="N2824" s="27">
        <f>IF(E2824="","",MAX(0,E2824-swcdh_thr)^2)</f>
        <v/>
      </c>
      <c r="O2824">
        <f>IF(K2824="","",ROUND(E2824-K2824,0))</f>
        <v/>
      </c>
      <c r="P2824">
        <f>IF(O2824="","",IF(O2824&gt;=1,O2824,0))</f>
        <v/>
      </c>
      <c r="Q2824" s="27">
        <f>IF(E2824="","",MAX(0,E2824-22))</f>
        <v/>
      </c>
      <c r="R2824" s="27">
        <f>IF(H2824=1,E2824,"")</f>
        <v/>
      </c>
      <c r="S2824" s="27">
        <f>IF(AND(H2824=1,J2824&lt;&gt;""),E2824-J2824,"")</f>
        <v/>
      </c>
      <c r="T2824">
        <f>IF(G2824="","",MONTH(G2824))</f>
        <v/>
      </c>
    </row>
    <row r="2825">
      <c r="A2825" s="24" t="n">
        <v>2020</v>
      </c>
      <c r="B2825" s="24" t="n">
        <v>4</v>
      </c>
      <c r="C2825" s="24" t="n">
        <v>27</v>
      </c>
      <c r="D2825" s="24" t="n">
        <v>16</v>
      </c>
      <c r="E2825" s="24" t="n">
        <v>17.94</v>
      </c>
      <c r="F2825" s="25">
        <f>IF($E2825="","",DATE(IF($A2825="",nominal_year,$A2825),$B2825,$C2825)+($D2825-IF(LEFT(hour_conv,1)="1",1,0))/24)</f>
        <v/>
      </c>
      <c r="G2825" s="26">
        <f>IF(F2825="","",INT(F2825))</f>
        <v/>
      </c>
      <c r="H2825">
        <f>IF(G2825="","",IF(AND(MONTH(G2825)*100+DAY(G2825)&gt;=season_lo,MONTH(G2825)*100+DAY(G2825)&lt;=season_hi),1,0))</f>
        <v/>
      </c>
      <c r="I2825">
        <f>IF(G2825="","",G2825-first_day+1)</f>
        <v/>
      </c>
      <c r="J2825" s="27">
        <f>IF(I2825="","",INDEX(Daily!$J$2:$J$421,I2825))</f>
        <v/>
      </c>
      <c r="K2825" s="27">
        <f>IF(J2825="","",J2825+cat_offset)</f>
        <v/>
      </c>
      <c r="L2825" s="27">
        <f>IF(J2825="","",MAX(0,E2825-J2825)^2)</f>
        <v/>
      </c>
      <c r="M2825" s="27">
        <f>IF(J2825="","",MAX(0,E2825-(J2825+twcdh_off))^2)</f>
        <v/>
      </c>
      <c r="N2825" s="27">
        <f>IF(E2825="","",MAX(0,E2825-swcdh_thr)^2)</f>
        <v/>
      </c>
      <c r="O2825">
        <f>IF(K2825="","",ROUND(E2825-K2825,0))</f>
        <v/>
      </c>
      <c r="P2825">
        <f>IF(O2825="","",IF(O2825&gt;=1,O2825,0))</f>
        <v/>
      </c>
      <c r="Q2825" s="27">
        <f>IF(E2825="","",MAX(0,E2825-22))</f>
        <v/>
      </c>
      <c r="R2825" s="27">
        <f>IF(H2825=1,E2825,"")</f>
        <v/>
      </c>
      <c r="S2825" s="27">
        <f>IF(AND(H2825=1,J2825&lt;&gt;""),E2825-J2825,"")</f>
        <v/>
      </c>
      <c r="T2825">
        <f>IF(G2825="","",MONTH(G2825))</f>
        <v/>
      </c>
    </row>
    <row r="2826">
      <c r="A2826" s="24" t="n">
        <v>2020</v>
      </c>
      <c r="B2826" s="24" t="n">
        <v>4</v>
      </c>
      <c r="C2826" s="24" t="n">
        <v>27</v>
      </c>
      <c r="D2826" s="24" t="n">
        <v>17</v>
      </c>
      <c r="E2826" s="24" t="n">
        <v>17.84</v>
      </c>
      <c r="F2826" s="25">
        <f>IF($E2826="","",DATE(IF($A2826="",nominal_year,$A2826),$B2826,$C2826)+($D2826-IF(LEFT(hour_conv,1)="1",1,0))/24)</f>
        <v/>
      </c>
      <c r="G2826" s="26">
        <f>IF(F2826="","",INT(F2826))</f>
        <v/>
      </c>
      <c r="H2826">
        <f>IF(G2826="","",IF(AND(MONTH(G2826)*100+DAY(G2826)&gt;=season_lo,MONTH(G2826)*100+DAY(G2826)&lt;=season_hi),1,0))</f>
        <v/>
      </c>
      <c r="I2826">
        <f>IF(G2826="","",G2826-first_day+1)</f>
        <v/>
      </c>
      <c r="J2826" s="27">
        <f>IF(I2826="","",INDEX(Daily!$J$2:$J$421,I2826))</f>
        <v/>
      </c>
      <c r="K2826" s="27">
        <f>IF(J2826="","",J2826+cat_offset)</f>
        <v/>
      </c>
      <c r="L2826" s="27">
        <f>IF(J2826="","",MAX(0,E2826-J2826)^2)</f>
        <v/>
      </c>
      <c r="M2826" s="27">
        <f>IF(J2826="","",MAX(0,E2826-(J2826+twcdh_off))^2)</f>
        <v/>
      </c>
      <c r="N2826" s="27">
        <f>IF(E2826="","",MAX(0,E2826-swcdh_thr)^2)</f>
        <v/>
      </c>
      <c r="O2826">
        <f>IF(K2826="","",ROUND(E2826-K2826,0))</f>
        <v/>
      </c>
      <c r="P2826">
        <f>IF(O2826="","",IF(O2826&gt;=1,O2826,0))</f>
        <v/>
      </c>
      <c r="Q2826" s="27">
        <f>IF(E2826="","",MAX(0,E2826-22))</f>
        <v/>
      </c>
      <c r="R2826" s="27">
        <f>IF(H2826=1,E2826,"")</f>
        <v/>
      </c>
      <c r="S2826" s="27">
        <f>IF(AND(H2826=1,J2826&lt;&gt;""),E2826-J2826,"")</f>
        <v/>
      </c>
      <c r="T2826">
        <f>IF(G2826="","",MONTH(G2826))</f>
        <v/>
      </c>
    </row>
    <row r="2827">
      <c r="A2827" s="24" t="n">
        <v>2020</v>
      </c>
      <c r="B2827" s="24" t="n">
        <v>4</v>
      </c>
      <c r="C2827" s="24" t="n">
        <v>27</v>
      </c>
      <c r="D2827" s="24" t="n">
        <v>18</v>
      </c>
      <c r="E2827" s="24" t="n">
        <v>16.42</v>
      </c>
      <c r="F2827" s="25">
        <f>IF($E2827="","",DATE(IF($A2827="",nominal_year,$A2827),$B2827,$C2827)+($D2827-IF(LEFT(hour_conv,1)="1",1,0))/24)</f>
        <v/>
      </c>
      <c r="G2827" s="26">
        <f>IF(F2827="","",INT(F2827))</f>
        <v/>
      </c>
      <c r="H2827">
        <f>IF(G2827="","",IF(AND(MONTH(G2827)*100+DAY(G2827)&gt;=season_lo,MONTH(G2827)*100+DAY(G2827)&lt;=season_hi),1,0))</f>
        <v/>
      </c>
      <c r="I2827">
        <f>IF(G2827="","",G2827-first_day+1)</f>
        <v/>
      </c>
      <c r="J2827" s="27">
        <f>IF(I2827="","",INDEX(Daily!$J$2:$J$421,I2827))</f>
        <v/>
      </c>
      <c r="K2827" s="27">
        <f>IF(J2827="","",J2827+cat_offset)</f>
        <v/>
      </c>
      <c r="L2827" s="27">
        <f>IF(J2827="","",MAX(0,E2827-J2827)^2)</f>
        <v/>
      </c>
      <c r="M2827" s="27">
        <f>IF(J2827="","",MAX(0,E2827-(J2827+twcdh_off))^2)</f>
        <v/>
      </c>
      <c r="N2827" s="27">
        <f>IF(E2827="","",MAX(0,E2827-swcdh_thr)^2)</f>
        <v/>
      </c>
      <c r="O2827">
        <f>IF(K2827="","",ROUND(E2827-K2827,0))</f>
        <v/>
      </c>
      <c r="P2827">
        <f>IF(O2827="","",IF(O2827&gt;=1,O2827,0))</f>
        <v/>
      </c>
      <c r="Q2827" s="27">
        <f>IF(E2827="","",MAX(0,E2827-22))</f>
        <v/>
      </c>
      <c r="R2827" s="27">
        <f>IF(H2827=1,E2827,"")</f>
        <v/>
      </c>
      <c r="S2827" s="27">
        <f>IF(AND(H2827=1,J2827&lt;&gt;""),E2827-J2827,"")</f>
        <v/>
      </c>
      <c r="T2827">
        <f>IF(G2827="","",MONTH(G2827))</f>
        <v/>
      </c>
    </row>
    <row r="2828">
      <c r="A2828" s="24" t="n">
        <v>2020</v>
      </c>
      <c r="B2828" s="24" t="n">
        <v>4</v>
      </c>
      <c r="C2828" s="24" t="n">
        <v>27</v>
      </c>
      <c r="D2828" s="24" t="n">
        <v>19</v>
      </c>
      <c r="E2828" s="24" t="n">
        <v>16.46</v>
      </c>
      <c r="F2828" s="25">
        <f>IF($E2828="","",DATE(IF($A2828="",nominal_year,$A2828),$B2828,$C2828)+($D2828-IF(LEFT(hour_conv,1)="1",1,0))/24)</f>
        <v/>
      </c>
      <c r="G2828" s="26">
        <f>IF(F2828="","",INT(F2828))</f>
        <v/>
      </c>
      <c r="H2828">
        <f>IF(G2828="","",IF(AND(MONTH(G2828)*100+DAY(G2828)&gt;=season_lo,MONTH(G2828)*100+DAY(G2828)&lt;=season_hi),1,0))</f>
        <v/>
      </c>
      <c r="I2828">
        <f>IF(G2828="","",G2828-first_day+1)</f>
        <v/>
      </c>
      <c r="J2828" s="27">
        <f>IF(I2828="","",INDEX(Daily!$J$2:$J$421,I2828))</f>
        <v/>
      </c>
      <c r="K2828" s="27">
        <f>IF(J2828="","",J2828+cat_offset)</f>
        <v/>
      </c>
      <c r="L2828" s="27">
        <f>IF(J2828="","",MAX(0,E2828-J2828)^2)</f>
        <v/>
      </c>
      <c r="M2828" s="27">
        <f>IF(J2828="","",MAX(0,E2828-(J2828+twcdh_off))^2)</f>
        <v/>
      </c>
      <c r="N2828" s="27">
        <f>IF(E2828="","",MAX(0,E2828-swcdh_thr)^2)</f>
        <v/>
      </c>
      <c r="O2828">
        <f>IF(K2828="","",ROUND(E2828-K2828,0))</f>
        <v/>
      </c>
      <c r="P2828">
        <f>IF(O2828="","",IF(O2828&gt;=1,O2828,0))</f>
        <v/>
      </c>
      <c r="Q2828" s="27">
        <f>IF(E2828="","",MAX(0,E2828-22))</f>
        <v/>
      </c>
      <c r="R2828" s="27">
        <f>IF(H2828=1,E2828,"")</f>
        <v/>
      </c>
      <c r="S2828" s="27">
        <f>IF(AND(H2828=1,J2828&lt;&gt;""),E2828-J2828,"")</f>
        <v/>
      </c>
      <c r="T2828">
        <f>IF(G2828="","",MONTH(G2828))</f>
        <v/>
      </c>
    </row>
    <row r="2829">
      <c r="A2829" s="24" t="n">
        <v>2020</v>
      </c>
      <c r="B2829" s="24" t="n">
        <v>4</v>
      </c>
      <c r="C2829" s="24" t="n">
        <v>27</v>
      </c>
      <c r="D2829" s="24" t="n">
        <v>20</v>
      </c>
      <c r="E2829" s="24" t="n">
        <v>15.69</v>
      </c>
      <c r="F2829" s="25">
        <f>IF($E2829="","",DATE(IF($A2829="",nominal_year,$A2829),$B2829,$C2829)+($D2829-IF(LEFT(hour_conv,1)="1",1,0))/24)</f>
        <v/>
      </c>
      <c r="G2829" s="26">
        <f>IF(F2829="","",INT(F2829))</f>
        <v/>
      </c>
      <c r="H2829">
        <f>IF(G2829="","",IF(AND(MONTH(G2829)*100+DAY(G2829)&gt;=season_lo,MONTH(G2829)*100+DAY(G2829)&lt;=season_hi),1,0))</f>
        <v/>
      </c>
      <c r="I2829">
        <f>IF(G2829="","",G2829-first_day+1)</f>
        <v/>
      </c>
      <c r="J2829" s="27">
        <f>IF(I2829="","",INDEX(Daily!$J$2:$J$421,I2829))</f>
        <v/>
      </c>
      <c r="K2829" s="27">
        <f>IF(J2829="","",J2829+cat_offset)</f>
        <v/>
      </c>
      <c r="L2829" s="27">
        <f>IF(J2829="","",MAX(0,E2829-J2829)^2)</f>
        <v/>
      </c>
      <c r="M2829" s="27">
        <f>IF(J2829="","",MAX(0,E2829-(J2829+twcdh_off))^2)</f>
        <v/>
      </c>
      <c r="N2829" s="27">
        <f>IF(E2829="","",MAX(0,E2829-swcdh_thr)^2)</f>
        <v/>
      </c>
      <c r="O2829">
        <f>IF(K2829="","",ROUND(E2829-K2829,0))</f>
        <v/>
      </c>
      <c r="P2829">
        <f>IF(O2829="","",IF(O2829&gt;=1,O2829,0))</f>
        <v/>
      </c>
      <c r="Q2829" s="27">
        <f>IF(E2829="","",MAX(0,E2829-22))</f>
        <v/>
      </c>
      <c r="R2829" s="27">
        <f>IF(H2829=1,E2829,"")</f>
        <v/>
      </c>
      <c r="S2829" s="27">
        <f>IF(AND(H2829=1,J2829&lt;&gt;""),E2829-J2829,"")</f>
        <v/>
      </c>
      <c r="T2829">
        <f>IF(G2829="","",MONTH(G2829))</f>
        <v/>
      </c>
    </row>
    <row r="2830">
      <c r="A2830" s="24" t="n">
        <v>2020</v>
      </c>
      <c r="B2830" s="24" t="n">
        <v>4</v>
      </c>
      <c r="C2830" s="24" t="n">
        <v>27</v>
      </c>
      <c r="D2830" s="24" t="n">
        <v>21</v>
      </c>
      <c r="E2830" s="24" t="n">
        <v>14.3</v>
      </c>
      <c r="F2830" s="25">
        <f>IF($E2830="","",DATE(IF($A2830="",nominal_year,$A2830),$B2830,$C2830)+($D2830-IF(LEFT(hour_conv,1)="1",1,0))/24)</f>
        <v/>
      </c>
      <c r="G2830" s="26">
        <f>IF(F2830="","",INT(F2830))</f>
        <v/>
      </c>
      <c r="H2830">
        <f>IF(G2830="","",IF(AND(MONTH(G2830)*100+DAY(G2830)&gt;=season_lo,MONTH(G2830)*100+DAY(G2830)&lt;=season_hi),1,0))</f>
        <v/>
      </c>
      <c r="I2830">
        <f>IF(G2830="","",G2830-first_day+1)</f>
        <v/>
      </c>
      <c r="J2830" s="27">
        <f>IF(I2830="","",INDEX(Daily!$J$2:$J$421,I2830))</f>
        <v/>
      </c>
      <c r="K2830" s="27">
        <f>IF(J2830="","",J2830+cat_offset)</f>
        <v/>
      </c>
      <c r="L2830" s="27">
        <f>IF(J2830="","",MAX(0,E2830-J2830)^2)</f>
        <v/>
      </c>
      <c r="M2830" s="27">
        <f>IF(J2830="","",MAX(0,E2830-(J2830+twcdh_off))^2)</f>
        <v/>
      </c>
      <c r="N2830" s="27">
        <f>IF(E2830="","",MAX(0,E2830-swcdh_thr)^2)</f>
        <v/>
      </c>
      <c r="O2830">
        <f>IF(K2830="","",ROUND(E2830-K2830,0))</f>
        <v/>
      </c>
      <c r="P2830">
        <f>IF(O2830="","",IF(O2830&gt;=1,O2830,0))</f>
        <v/>
      </c>
      <c r="Q2830" s="27">
        <f>IF(E2830="","",MAX(0,E2830-22))</f>
        <v/>
      </c>
      <c r="R2830" s="27">
        <f>IF(H2830=1,E2830,"")</f>
        <v/>
      </c>
      <c r="S2830" s="27">
        <f>IF(AND(H2830=1,J2830&lt;&gt;""),E2830-J2830,"")</f>
        <v/>
      </c>
      <c r="T2830">
        <f>IF(G2830="","",MONTH(G2830))</f>
        <v/>
      </c>
    </row>
    <row r="2831">
      <c r="A2831" s="24" t="n">
        <v>2020</v>
      </c>
      <c r="B2831" s="24" t="n">
        <v>4</v>
      </c>
      <c r="C2831" s="24" t="n">
        <v>27</v>
      </c>
      <c r="D2831" s="24" t="n">
        <v>22</v>
      </c>
      <c r="E2831" s="24" t="n">
        <v>12.56</v>
      </c>
      <c r="F2831" s="25">
        <f>IF($E2831="","",DATE(IF($A2831="",nominal_year,$A2831),$B2831,$C2831)+($D2831-IF(LEFT(hour_conv,1)="1",1,0))/24)</f>
        <v/>
      </c>
      <c r="G2831" s="26">
        <f>IF(F2831="","",INT(F2831))</f>
        <v/>
      </c>
      <c r="H2831">
        <f>IF(G2831="","",IF(AND(MONTH(G2831)*100+DAY(G2831)&gt;=season_lo,MONTH(G2831)*100+DAY(G2831)&lt;=season_hi),1,0))</f>
        <v/>
      </c>
      <c r="I2831">
        <f>IF(G2831="","",G2831-first_day+1)</f>
        <v/>
      </c>
      <c r="J2831" s="27">
        <f>IF(I2831="","",INDEX(Daily!$J$2:$J$421,I2831))</f>
        <v/>
      </c>
      <c r="K2831" s="27">
        <f>IF(J2831="","",J2831+cat_offset)</f>
        <v/>
      </c>
      <c r="L2831" s="27">
        <f>IF(J2831="","",MAX(0,E2831-J2831)^2)</f>
        <v/>
      </c>
      <c r="M2831" s="27">
        <f>IF(J2831="","",MAX(0,E2831-(J2831+twcdh_off))^2)</f>
        <v/>
      </c>
      <c r="N2831" s="27">
        <f>IF(E2831="","",MAX(0,E2831-swcdh_thr)^2)</f>
        <v/>
      </c>
      <c r="O2831">
        <f>IF(K2831="","",ROUND(E2831-K2831,0))</f>
        <v/>
      </c>
      <c r="P2831">
        <f>IF(O2831="","",IF(O2831&gt;=1,O2831,0))</f>
        <v/>
      </c>
      <c r="Q2831" s="27">
        <f>IF(E2831="","",MAX(0,E2831-22))</f>
        <v/>
      </c>
      <c r="R2831" s="27">
        <f>IF(H2831=1,E2831,"")</f>
        <v/>
      </c>
      <c r="S2831" s="27">
        <f>IF(AND(H2831=1,J2831&lt;&gt;""),E2831-J2831,"")</f>
        <v/>
      </c>
      <c r="T2831">
        <f>IF(G2831="","",MONTH(G2831))</f>
        <v/>
      </c>
    </row>
    <row r="2832">
      <c r="A2832" s="24" t="n">
        <v>2020</v>
      </c>
      <c r="B2832" s="24" t="n">
        <v>4</v>
      </c>
      <c r="C2832" s="24" t="n">
        <v>27</v>
      </c>
      <c r="D2832" s="24" t="n">
        <v>23</v>
      </c>
      <c r="E2832" s="24" t="n">
        <v>12.16</v>
      </c>
      <c r="F2832" s="25">
        <f>IF($E2832="","",DATE(IF($A2832="",nominal_year,$A2832),$B2832,$C2832)+($D2832-IF(LEFT(hour_conv,1)="1",1,0))/24)</f>
        <v/>
      </c>
      <c r="G2832" s="26">
        <f>IF(F2832="","",INT(F2832))</f>
        <v/>
      </c>
      <c r="H2832">
        <f>IF(G2832="","",IF(AND(MONTH(G2832)*100+DAY(G2832)&gt;=season_lo,MONTH(G2832)*100+DAY(G2832)&lt;=season_hi),1,0))</f>
        <v/>
      </c>
      <c r="I2832">
        <f>IF(G2832="","",G2832-first_day+1)</f>
        <v/>
      </c>
      <c r="J2832" s="27">
        <f>IF(I2832="","",INDEX(Daily!$J$2:$J$421,I2832))</f>
        <v/>
      </c>
      <c r="K2832" s="27">
        <f>IF(J2832="","",J2832+cat_offset)</f>
        <v/>
      </c>
      <c r="L2832" s="27">
        <f>IF(J2832="","",MAX(0,E2832-J2832)^2)</f>
        <v/>
      </c>
      <c r="M2832" s="27">
        <f>IF(J2832="","",MAX(0,E2832-(J2832+twcdh_off))^2)</f>
        <v/>
      </c>
      <c r="N2832" s="27">
        <f>IF(E2832="","",MAX(0,E2832-swcdh_thr)^2)</f>
        <v/>
      </c>
      <c r="O2832">
        <f>IF(K2832="","",ROUND(E2832-K2832,0))</f>
        <v/>
      </c>
      <c r="P2832">
        <f>IF(O2832="","",IF(O2832&gt;=1,O2832,0))</f>
        <v/>
      </c>
      <c r="Q2832" s="27">
        <f>IF(E2832="","",MAX(0,E2832-22))</f>
        <v/>
      </c>
      <c r="R2832" s="27">
        <f>IF(H2832=1,E2832,"")</f>
        <v/>
      </c>
      <c r="S2832" s="27">
        <f>IF(AND(H2832=1,J2832&lt;&gt;""),E2832-J2832,"")</f>
        <v/>
      </c>
      <c r="T2832">
        <f>IF(G2832="","",MONTH(G2832))</f>
        <v/>
      </c>
    </row>
    <row r="2833">
      <c r="A2833" s="24" t="n">
        <v>2020</v>
      </c>
      <c r="B2833" s="24" t="n">
        <v>4</v>
      </c>
      <c r="C2833" s="24" t="n">
        <v>27</v>
      </c>
      <c r="D2833" s="24" t="n">
        <v>24</v>
      </c>
      <c r="E2833" s="24" t="n">
        <v>10.18</v>
      </c>
      <c r="F2833" s="25">
        <f>IF($E2833="","",DATE(IF($A2833="",nominal_year,$A2833),$B2833,$C2833)+($D2833-IF(LEFT(hour_conv,1)="1",1,0))/24)</f>
        <v/>
      </c>
      <c r="G2833" s="26">
        <f>IF(F2833="","",INT(F2833))</f>
        <v/>
      </c>
      <c r="H2833">
        <f>IF(G2833="","",IF(AND(MONTH(G2833)*100+DAY(G2833)&gt;=season_lo,MONTH(G2833)*100+DAY(G2833)&lt;=season_hi),1,0))</f>
        <v/>
      </c>
      <c r="I2833">
        <f>IF(G2833="","",G2833-first_day+1)</f>
        <v/>
      </c>
      <c r="J2833" s="27">
        <f>IF(I2833="","",INDEX(Daily!$J$2:$J$421,I2833))</f>
        <v/>
      </c>
      <c r="K2833" s="27">
        <f>IF(J2833="","",J2833+cat_offset)</f>
        <v/>
      </c>
      <c r="L2833" s="27">
        <f>IF(J2833="","",MAX(0,E2833-J2833)^2)</f>
        <v/>
      </c>
      <c r="M2833" s="27">
        <f>IF(J2833="","",MAX(0,E2833-(J2833+twcdh_off))^2)</f>
        <v/>
      </c>
      <c r="N2833" s="27">
        <f>IF(E2833="","",MAX(0,E2833-swcdh_thr)^2)</f>
        <v/>
      </c>
      <c r="O2833">
        <f>IF(K2833="","",ROUND(E2833-K2833,0))</f>
        <v/>
      </c>
      <c r="P2833">
        <f>IF(O2833="","",IF(O2833&gt;=1,O2833,0))</f>
        <v/>
      </c>
      <c r="Q2833" s="27">
        <f>IF(E2833="","",MAX(0,E2833-22))</f>
        <v/>
      </c>
      <c r="R2833" s="27">
        <f>IF(H2833=1,E2833,"")</f>
        <v/>
      </c>
      <c r="S2833" s="27">
        <f>IF(AND(H2833=1,J2833&lt;&gt;""),E2833-J2833,"")</f>
        <v/>
      </c>
      <c r="T2833">
        <f>IF(G2833="","",MONTH(G2833))</f>
        <v/>
      </c>
    </row>
    <row r="2834">
      <c r="A2834" s="24" t="n">
        <v>2020</v>
      </c>
      <c r="B2834" s="24" t="n">
        <v>4</v>
      </c>
      <c r="C2834" s="24" t="n">
        <v>28</v>
      </c>
      <c r="D2834" s="24" t="n">
        <v>1</v>
      </c>
      <c r="E2834" s="24" t="n">
        <v>9.619999999999999</v>
      </c>
      <c r="F2834" s="25">
        <f>IF($E2834="","",DATE(IF($A2834="",nominal_year,$A2834),$B2834,$C2834)+($D2834-IF(LEFT(hour_conv,1)="1",1,0))/24)</f>
        <v/>
      </c>
      <c r="G2834" s="26">
        <f>IF(F2834="","",INT(F2834))</f>
        <v/>
      </c>
      <c r="H2834">
        <f>IF(G2834="","",IF(AND(MONTH(G2834)*100+DAY(G2834)&gt;=season_lo,MONTH(G2834)*100+DAY(G2834)&lt;=season_hi),1,0))</f>
        <v/>
      </c>
      <c r="I2834">
        <f>IF(G2834="","",G2834-first_day+1)</f>
        <v/>
      </c>
      <c r="J2834" s="27">
        <f>IF(I2834="","",INDEX(Daily!$J$2:$J$421,I2834))</f>
        <v/>
      </c>
      <c r="K2834" s="27">
        <f>IF(J2834="","",J2834+cat_offset)</f>
        <v/>
      </c>
      <c r="L2834" s="27">
        <f>IF(J2834="","",MAX(0,E2834-J2834)^2)</f>
        <v/>
      </c>
      <c r="M2834" s="27">
        <f>IF(J2834="","",MAX(0,E2834-(J2834+twcdh_off))^2)</f>
        <v/>
      </c>
      <c r="N2834" s="27">
        <f>IF(E2834="","",MAX(0,E2834-swcdh_thr)^2)</f>
        <v/>
      </c>
      <c r="O2834">
        <f>IF(K2834="","",ROUND(E2834-K2834,0))</f>
        <v/>
      </c>
      <c r="P2834">
        <f>IF(O2834="","",IF(O2834&gt;=1,O2834,0))</f>
        <v/>
      </c>
      <c r="Q2834" s="27">
        <f>IF(E2834="","",MAX(0,E2834-22))</f>
        <v/>
      </c>
      <c r="R2834" s="27">
        <f>IF(H2834=1,E2834,"")</f>
        <v/>
      </c>
      <c r="S2834" s="27">
        <f>IF(AND(H2834=1,J2834&lt;&gt;""),E2834-J2834,"")</f>
        <v/>
      </c>
      <c r="T2834">
        <f>IF(G2834="","",MONTH(G2834))</f>
        <v/>
      </c>
    </row>
    <row r="2835">
      <c r="A2835" s="24" t="n">
        <v>2020</v>
      </c>
      <c r="B2835" s="24" t="n">
        <v>4</v>
      </c>
      <c r="C2835" s="24" t="n">
        <v>28</v>
      </c>
      <c r="D2835" s="24" t="n">
        <v>2</v>
      </c>
      <c r="E2835" s="24" t="n">
        <v>8.890000000000001</v>
      </c>
      <c r="F2835" s="25">
        <f>IF($E2835="","",DATE(IF($A2835="",nominal_year,$A2835),$B2835,$C2835)+($D2835-IF(LEFT(hour_conv,1)="1",1,0))/24)</f>
        <v/>
      </c>
      <c r="G2835" s="26">
        <f>IF(F2835="","",INT(F2835))</f>
        <v/>
      </c>
      <c r="H2835">
        <f>IF(G2835="","",IF(AND(MONTH(G2835)*100+DAY(G2835)&gt;=season_lo,MONTH(G2835)*100+DAY(G2835)&lt;=season_hi),1,0))</f>
        <v/>
      </c>
      <c r="I2835">
        <f>IF(G2835="","",G2835-first_day+1)</f>
        <v/>
      </c>
      <c r="J2835" s="27">
        <f>IF(I2835="","",INDEX(Daily!$J$2:$J$421,I2835))</f>
        <v/>
      </c>
      <c r="K2835" s="27">
        <f>IF(J2835="","",J2835+cat_offset)</f>
        <v/>
      </c>
      <c r="L2835" s="27">
        <f>IF(J2835="","",MAX(0,E2835-J2835)^2)</f>
        <v/>
      </c>
      <c r="M2835" s="27">
        <f>IF(J2835="","",MAX(0,E2835-(J2835+twcdh_off))^2)</f>
        <v/>
      </c>
      <c r="N2835" s="27">
        <f>IF(E2835="","",MAX(0,E2835-swcdh_thr)^2)</f>
        <v/>
      </c>
      <c r="O2835">
        <f>IF(K2835="","",ROUND(E2835-K2835,0))</f>
        <v/>
      </c>
      <c r="P2835">
        <f>IF(O2835="","",IF(O2835&gt;=1,O2835,0))</f>
        <v/>
      </c>
      <c r="Q2835" s="27">
        <f>IF(E2835="","",MAX(0,E2835-22))</f>
        <v/>
      </c>
      <c r="R2835" s="27">
        <f>IF(H2835=1,E2835,"")</f>
        <v/>
      </c>
      <c r="S2835" s="27">
        <f>IF(AND(H2835=1,J2835&lt;&gt;""),E2835-J2835,"")</f>
        <v/>
      </c>
      <c r="T2835">
        <f>IF(G2835="","",MONTH(G2835))</f>
        <v/>
      </c>
    </row>
    <row r="2836">
      <c r="A2836" s="24" t="n">
        <v>2020</v>
      </c>
      <c r="B2836" s="24" t="n">
        <v>4</v>
      </c>
      <c r="C2836" s="24" t="n">
        <v>28</v>
      </c>
      <c r="D2836" s="24" t="n">
        <v>3</v>
      </c>
      <c r="E2836" s="24" t="n">
        <v>8.82</v>
      </c>
      <c r="F2836" s="25">
        <f>IF($E2836="","",DATE(IF($A2836="",nominal_year,$A2836),$B2836,$C2836)+($D2836-IF(LEFT(hour_conv,1)="1",1,0))/24)</f>
        <v/>
      </c>
      <c r="G2836" s="26">
        <f>IF(F2836="","",INT(F2836))</f>
        <v/>
      </c>
      <c r="H2836">
        <f>IF(G2836="","",IF(AND(MONTH(G2836)*100+DAY(G2836)&gt;=season_lo,MONTH(G2836)*100+DAY(G2836)&lt;=season_hi),1,0))</f>
        <v/>
      </c>
      <c r="I2836">
        <f>IF(G2836="","",G2836-first_day+1)</f>
        <v/>
      </c>
      <c r="J2836" s="27">
        <f>IF(I2836="","",INDEX(Daily!$J$2:$J$421,I2836))</f>
        <v/>
      </c>
      <c r="K2836" s="27">
        <f>IF(J2836="","",J2836+cat_offset)</f>
        <v/>
      </c>
      <c r="L2836" s="27">
        <f>IF(J2836="","",MAX(0,E2836-J2836)^2)</f>
        <v/>
      </c>
      <c r="M2836" s="27">
        <f>IF(J2836="","",MAX(0,E2836-(J2836+twcdh_off))^2)</f>
        <v/>
      </c>
      <c r="N2836" s="27">
        <f>IF(E2836="","",MAX(0,E2836-swcdh_thr)^2)</f>
        <v/>
      </c>
      <c r="O2836">
        <f>IF(K2836="","",ROUND(E2836-K2836,0))</f>
        <v/>
      </c>
      <c r="P2836">
        <f>IF(O2836="","",IF(O2836&gt;=1,O2836,0))</f>
        <v/>
      </c>
      <c r="Q2836" s="27">
        <f>IF(E2836="","",MAX(0,E2836-22))</f>
        <v/>
      </c>
      <c r="R2836" s="27">
        <f>IF(H2836=1,E2836,"")</f>
        <v/>
      </c>
      <c r="S2836" s="27">
        <f>IF(AND(H2836=1,J2836&lt;&gt;""),E2836-J2836,"")</f>
        <v/>
      </c>
      <c r="T2836">
        <f>IF(G2836="","",MONTH(G2836))</f>
        <v/>
      </c>
    </row>
    <row r="2837">
      <c r="A2837" s="24" t="n">
        <v>2020</v>
      </c>
      <c r="B2837" s="24" t="n">
        <v>4</v>
      </c>
      <c r="C2837" s="24" t="n">
        <v>28</v>
      </c>
      <c r="D2837" s="24" t="n">
        <v>4</v>
      </c>
      <c r="E2837" s="24" t="n">
        <v>9.050000000000001</v>
      </c>
      <c r="F2837" s="25">
        <f>IF($E2837="","",DATE(IF($A2837="",nominal_year,$A2837),$B2837,$C2837)+($D2837-IF(LEFT(hour_conv,1)="1",1,0))/24)</f>
        <v/>
      </c>
      <c r="G2837" s="26">
        <f>IF(F2837="","",INT(F2837))</f>
        <v/>
      </c>
      <c r="H2837">
        <f>IF(G2837="","",IF(AND(MONTH(G2837)*100+DAY(G2837)&gt;=season_lo,MONTH(G2837)*100+DAY(G2837)&lt;=season_hi),1,0))</f>
        <v/>
      </c>
      <c r="I2837">
        <f>IF(G2837="","",G2837-first_day+1)</f>
        <v/>
      </c>
      <c r="J2837" s="27">
        <f>IF(I2837="","",INDEX(Daily!$J$2:$J$421,I2837))</f>
        <v/>
      </c>
      <c r="K2837" s="27">
        <f>IF(J2837="","",J2837+cat_offset)</f>
        <v/>
      </c>
      <c r="L2837" s="27">
        <f>IF(J2837="","",MAX(0,E2837-J2837)^2)</f>
        <v/>
      </c>
      <c r="M2837" s="27">
        <f>IF(J2837="","",MAX(0,E2837-(J2837+twcdh_off))^2)</f>
        <v/>
      </c>
      <c r="N2837" s="27">
        <f>IF(E2837="","",MAX(0,E2837-swcdh_thr)^2)</f>
        <v/>
      </c>
      <c r="O2837">
        <f>IF(K2837="","",ROUND(E2837-K2837,0))</f>
        <v/>
      </c>
      <c r="P2837">
        <f>IF(O2837="","",IF(O2837&gt;=1,O2837,0))</f>
        <v/>
      </c>
      <c r="Q2837" s="27">
        <f>IF(E2837="","",MAX(0,E2837-22))</f>
        <v/>
      </c>
      <c r="R2837" s="27">
        <f>IF(H2837=1,E2837,"")</f>
        <v/>
      </c>
      <c r="S2837" s="27">
        <f>IF(AND(H2837=1,J2837&lt;&gt;""),E2837-J2837,"")</f>
        <v/>
      </c>
      <c r="T2837">
        <f>IF(G2837="","",MONTH(G2837))</f>
        <v/>
      </c>
    </row>
    <row r="2838">
      <c r="A2838" s="24" t="n">
        <v>2020</v>
      </c>
      <c r="B2838" s="24" t="n">
        <v>4</v>
      </c>
      <c r="C2838" s="24" t="n">
        <v>28</v>
      </c>
      <c r="D2838" s="24" t="n">
        <v>5</v>
      </c>
      <c r="E2838" s="24" t="n">
        <v>9.300000000000001</v>
      </c>
      <c r="F2838" s="25">
        <f>IF($E2838="","",DATE(IF($A2838="",nominal_year,$A2838),$B2838,$C2838)+($D2838-IF(LEFT(hour_conv,1)="1",1,0))/24)</f>
        <v/>
      </c>
      <c r="G2838" s="26">
        <f>IF(F2838="","",INT(F2838))</f>
        <v/>
      </c>
      <c r="H2838">
        <f>IF(G2838="","",IF(AND(MONTH(G2838)*100+DAY(G2838)&gt;=season_lo,MONTH(G2838)*100+DAY(G2838)&lt;=season_hi),1,0))</f>
        <v/>
      </c>
      <c r="I2838">
        <f>IF(G2838="","",G2838-first_day+1)</f>
        <v/>
      </c>
      <c r="J2838" s="27">
        <f>IF(I2838="","",INDEX(Daily!$J$2:$J$421,I2838))</f>
        <v/>
      </c>
      <c r="K2838" s="27">
        <f>IF(J2838="","",J2838+cat_offset)</f>
        <v/>
      </c>
      <c r="L2838" s="27">
        <f>IF(J2838="","",MAX(0,E2838-J2838)^2)</f>
        <v/>
      </c>
      <c r="M2838" s="27">
        <f>IF(J2838="","",MAX(0,E2838-(J2838+twcdh_off))^2)</f>
        <v/>
      </c>
      <c r="N2838" s="27">
        <f>IF(E2838="","",MAX(0,E2838-swcdh_thr)^2)</f>
        <v/>
      </c>
      <c r="O2838">
        <f>IF(K2838="","",ROUND(E2838-K2838,0))</f>
        <v/>
      </c>
      <c r="P2838">
        <f>IF(O2838="","",IF(O2838&gt;=1,O2838,0))</f>
        <v/>
      </c>
      <c r="Q2838" s="27">
        <f>IF(E2838="","",MAX(0,E2838-22))</f>
        <v/>
      </c>
      <c r="R2838" s="27">
        <f>IF(H2838=1,E2838,"")</f>
        <v/>
      </c>
      <c r="S2838" s="27">
        <f>IF(AND(H2838=1,J2838&lt;&gt;""),E2838-J2838,"")</f>
        <v/>
      </c>
      <c r="T2838">
        <f>IF(G2838="","",MONTH(G2838))</f>
        <v/>
      </c>
    </row>
    <row r="2839">
      <c r="A2839" s="24" t="n">
        <v>2020</v>
      </c>
      <c r="B2839" s="24" t="n">
        <v>4</v>
      </c>
      <c r="C2839" s="24" t="n">
        <v>28</v>
      </c>
      <c r="D2839" s="24" t="n">
        <v>6</v>
      </c>
      <c r="E2839" s="24" t="n">
        <v>9.42</v>
      </c>
      <c r="F2839" s="25">
        <f>IF($E2839="","",DATE(IF($A2839="",nominal_year,$A2839),$B2839,$C2839)+($D2839-IF(LEFT(hour_conv,1)="1",1,0))/24)</f>
        <v/>
      </c>
      <c r="G2839" s="26">
        <f>IF(F2839="","",INT(F2839))</f>
        <v/>
      </c>
      <c r="H2839">
        <f>IF(G2839="","",IF(AND(MONTH(G2839)*100+DAY(G2839)&gt;=season_lo,MONTH(G2839)*100+DAY(G2839)&lt;=season_hi),1,0))</f>
        <v/>
      </c>
      <c r="I2839">
        <f>IF(G2839="","",G2839-first_day+1)</f>
        <v/>
      </c>
      <c r="J2839" s="27">
        <f>IF(I2839="","",INDEX(Daily!$J$2:$J$421,I2839))</f>
        <v/>
      </c>
      <c r="K2839" s="27">
        <f>IF(J2839="","",J2839+cat_offset)</f>
        <v/>
      </c>
      <c r="L2839" s="27">
        <f>IF(J2839="","",MAX(0,E2839-J2839)^2)</f>
        <v/>
      </c>
      <c r="M2839" s="27">
        <f>IF(J2839="","",MAX(0,E2839-(J2839+twcdh_off))^2)</f>
        <v/>
      </c>
      <c r="N2839" s="27">
        <f>IF(E2839="","",MAX(0,E2839-swcdh_thr)^2)</f>
        <v/>
      </c>
      <c r="O2839">
        <f>IF(K2839="","",ROUND(E2839-K2839,0))</f>
        <v/>
      </c>
      <c r="P2839">
        <f>IF(O2839="","",IF(O2839&gt;=1,O2839,0))</f>
        <v/>
      </c>
      <c r="Q2839" s="27">
        <f>IF(E2839="","",MAX(0,E2839-22))</f>
        <v/>
      </c>
      <c r="R2839" s="27">
        <f>IF(H2839=1,E2839,"")</f>
        <v/>
      </c>
      <c r="S2839" s="27">
        <f>IF(AND(H2839=1,J2839&lt;&gt;""),E2839-J2839,"")</f>
        <v/>
      </c>
      <c r="T2839">
        <f>IF(G2839="","",MONTH(G2839))</f>
        <v/>
      </c>
    </row>
    <row r="2840">
      <c r="A2840" s="24" t="n">
        <v>2020</v>
      </c>
      <c r="B2840" s="24" t="n">
        <v>4</v>
      </c>
      <c r="C2840" s="24" t="n">
        <v>28</v>
      </c>
      <c r="D2840" s="24" t="n">
        <v>7</v>
      </c>
      <c r="E2840" s="24" t="n">
        <v>9.66</v>
      </c>
      <c r="F2840" s="25">
        <f>IF($E2840="","",DATE(IF($A2840="",nominal_year,$A2840),$B2840,$C2840)+($D2840-IF(LEFT(hour_conv,1)="1",1,0))/24)</f>
        <v/>
      </c>
      <c r="G2840" s="26">
        <f>IF(F2840="","",INT(F2840))</f>
        <v/>
      </c>
      <c r="H2840">
        <f>IF(G2840="","",IF(AND(MONTH(G2840)*100+DAY(G2840)&gt;=season_lo,MONTH(G2840)*100+DAY(G2840)&lt;=season_hi),1,0))</f>
        <v/>
      </c>
      <c r="I2840">
        <f>IF(G2840="","",G2840-first_day+1)</f>
        <v/>
      </c>
      <c r="J2840" s="27">
        <f>IF(I2840="","",INDEX(Daily!$J$2:$J$421,I2840))</f>
        <v/>
      </c>
      <c r="K2840" s="27">
        <f>IF(J2840="","",J2840+cat_offset)</f>
        <v/>
      </c>
      <c r="L2840" s="27">
        <f>IF(J2840="","",MAX(0,E2840-J2840)^2)</f>
        <v/>
      </c>
      <c r="M2840" s="27">
        <f>IF(J2840="","",MAX(0,E2840-(J2840+twcdh_off))^2)</f>
        <v/>
      </c>
      <c r="N2840" s="27">
        <f>IF(E2840="","",MAX(0,E2840-swcdh_thr)^2)</f>
        <v/>
      </c>
      <c r="O2840">
        <f>IF(K2840="","",ROUND(E2840-K2840,0))</f>
        <v/>
      </c>
      <c r="P2840">
        <f>IF(O2840="","",IF(O2840&gt;=1,O2840,0))</f>
        <v/>
      </c>
      <c r="Q2840" s="27">
        <f>IF(E2840="","",MAX(0,E2840-22))</f>
        <v/>
      </c>
      <c r="R2840" s="27">
        <f>IF(H2840=1,E2840,"")</f>
        <v/>
      </c>
      <c r="S2840" s="27">
        <f>IF(AND(H2840=1,J2840&lt;&gt;""),E2840-J2840,"")</f>
        <v/>
      </c>
      <c r="T2840">
        <f>IF(G2840="","",MONTH(G2840))</f>
        <v/>
      </c>
    </row>
    <row r="2841">
      <c r="A2841" s="24" t="n">
        <v>2020</v>
      </c>
      <c r="B2841" s="24" t="n">
        <v>4</v>
      </c>
      <c r="C2841" s="24" t="n">
        <v>28</v>
      </c>
      <c r="D2841" s="24" t="n">
        <v>8</v>
      </c>
      <c r="E2841" s="24" t="n">
        <v>10.91</v>
      </c>
      <c r="F2841" s="25">
        <f>IF($E2841="","",DATE(IF($A2841="",nominal_year,$A2841),$B2841,$C2841)+($D2841-IF(LEFT(hour_conv,1)="1",1,0))/24)</f>
        <v/>
      </c>
      <c r="G2841" s="26">
        <f>IF(F2841="","",INT(F2841))</f>
        <v/>
      </c>
      <c r="H2841">
        <f>IF(G2841="","",IF(AND(MONTH(G2841)*100+DAY(G2841)&gt;=season_lo,MONTH(G2841)*100+DAY(G2841)&lt;=season_hi),1,0))</f>
        <v/>
      </c>
      <c r="I2841">
        <f>IF(G2841="","",G2841-first_day+1)</f>
        <v/>
      </c>
      <c r="J2841" s="27">
        <f>IF(I2841="","",INDEX(Daily!$J$2:$J$421,I2841))</f>
        <v/>
      </c>
      <c r="K2841" s="27">
        <f>IF(J2841="","",J2841+cat_offset)</f>
        <v/>
      </c>
      <c r="L2841" s="27">
        <f>IF(J2841="","",MAX(0,E2841-J2841)^2)</f>
        <v/>
      </c>
      <c r="M2841" s="27">
        <f>IF(J2841="","",MAX(0,E2841-(J2841+twcdh_off))^2)</f>
        <v/>
      </c>
      <c r="N2841" s="27">
        <f>IF(E2841="","",MAX(0,E2841-swcdh_thr)^2)</f>
        <v/>
      </c>
      <c r="O2841">
        <f>IF(K2841="","",ROUND(E2841-K2841,0))</f>
        <v/>
      </c>
      <c r="P2841">
        <f>IF(O2841="","",IF(O2841&gt;=1,O2841,0))</f>
        <v/>
      </c>
      <c r="Q2841" s="27">
        <f>IF(E2841="","",MAX(0,E2841-22))</f>
        <v/>
      </c>
      <c r="R2841" s="27">
        <f>IF(H2841=1,E2841,"")</f>
        <v/>
      </c>
      <c r="S2841" s="27">
        <f>IF(AND(H2841=1,J2841&lt;&gt;""),E2841-J2841,"")</f>
        <v/>
      </c>
      <c r="T2841">
        <f>IF(G2841="","",MONTH(G2841))</f>
        <v/>
      </c>
    </row>
    <row r="2842">
      <c r="A2842" s="24" t="n">
        <v>2020</v>
      </c>
      <c r="B2842" s="24" t="n">
        <v>4</v>
      </c>
      <c r="C2842" s="24" t="n">
        <v>28</v>
      </c>
      <c r="D2842" s="24" t="n">
        <v>9</v>
      </c>
      <c r="E2842" s="24" t="n">
        <v>12.03</v>
      </c>
      <c r="F2842" s="25">
        <f>IF($E2842="","",DATE(IF($A2842="",nominal_year,$A2842),$B2842,$C2842)+($D2842-IF(LEFT(hour_conv,1)="1",1,0))/24)</f>
        <v/>
      </c>
      <c r="G2842" s="26">
        <f>IF(F2842="","",INT(F2842))</f>
        <v/>
      </c>
      <c r="H2842">
        <f>IF(G2842="","",IF(AND(MONTH(G2842)*100+DAY(G2842)&gt;=season_lo,MONTH(G2842)*100+DAY(G2842)&lt;=season_hi),1,0))</f>
        <v/>
      </c>
      <c r="I2842">
        <f>IF(G2842="","",G2842-first_day+1)</f>
        <v/>
      </c>
      <c r="J2842" s="27">
        <f>IF(I2842="","",INDEX(Daily!$J$2:$J$421,I2842))</f>
        <v/>
      </c>
      <c r="K2842" s="27">
        <f>IF(J2842="","",J2842+cat_offset)</f>
        <v/>
      </c>
      <c r="L2842" s="27">
        <f>IF(J2842="","",MAX(0,E2842-J2842)^2)</f>
        <v/>
      </c>
      <c r="M2842" s="27">
        <f>IF(J2842="","",MAX(0,E2842-(J2842+twcdh_off))^2)</f>
        <v/>
      </c>
      <c r="N2842" s="27">
        <f>IF(E2842="","",MAX(0,E2842-swcdh_thr)^2)</f>
        <v/>
      </c>
      <c r="O2842">
        <f>IF(K2842="","",ROUND(E2842-K2842,0))</f>
        <v/>
      </c>
      <c r="P2842">
        <f>IF(O2842="","",IF(O2842&gt;=1,O2842,0))</f>
        <v/>
      </c>
      <c r="Q2842" s="27">
        <f>IF(E2842="","",MAX(0,E2842-22))</f>
        <v/>
      </c>
      <c r="R2842" s="27">
        <f>IF(H2842=1,E2842,"")</f>
        <v/>
      </c>
      <c r="S2842" s="27">
        <f>IF(AND(H2842=1,J2842&lt;&gt;""),E2842-J2842,"")</f>
        <v/>
      </c>
      <c r="T2842">
        <f>IF(G2842="","",MONTH(G2842))</f>
        <v/>
      </c>
    </row>
    <row r="2843">
      <c r="A2843" s="24" t="n">
        <v>2020</v>
      </c>
      <c r="B2843" s="24" t="n">
        <v>4</v>
      </c>
      <c r="C2843" s="24" t="n">
        <v>28</v>
      </c>
      <c r="D2843" s="24" t="n">
        <v>10</v>
      </c>
      <c r="E2843" s="24" t="n">
        <v>13.62</v>
      </c>
      <c r="F2843" s="25">
        <f>IF($E2843="","",DATE(IF($A2843="",nominal_year,$A2843),$B2843,$C2843)+($D2843-IF(LEFT(hour_conv,1)="1",1,0))/24)</f>
        <v/>
      </c>
      <c r="G2843" s="26">
        <f>IF(F2843="","",INT(F2843))</f>
        <v/>
      </c>
      <c r="H2843">
        <f>IF(G2843="","",IF(AND(MONTH(G2843)*100+DAY(G2843)&gt;=season_lo,MONTH(G2843)*100+DAY(G2843)&lt;=season_hi),1,0))</f>
        <v/>
      </c>
      <c r="I2843">
        <f>IF(G2843="","",G2843-first_day+1)</f>
        <v/>
      </c>
      <c r="J2843" s="27">
        <f>IF(I2843="","",INDEX(Daily!$J$2:$J$421,I2843))</f>
        <v/>
      </c>
      <c r="K2843" s="27">
        <f>IF(J2843="","",J2843+cat_offset)</f>
        <v/>
      </c>
      <c r="L2843" s="27">
        <f>IF(J2843="","",MAX(0,E2843-J2843)^2)</f>
        <v/>
      </c>
      <c r="M2843" s="27">
        <f>IF(J2843="","",MAX(0,E2843-(J2843+twcdh_off))^2)</f>
        <v/>
      </c>
      <c r="N2843" s="27">
        <f>IF(E2843="","",MAX(0,E2843-swcdh_thr)^2)</f>
        <v/>
      </c>
      <c r="O2843">
        <f>IF(K2843="","",ROUND(E2843-K2843,0))</f>
        <v/>
      </c>
      <c r="P2843">
        <f>IF(O2843="","",IF(O2843&gt;=1,O2843,0))</f>
        <v/>
      </c>
      <c r="Q2843" s="27">
        <f>IF(E2843="","",MAX(0,E2843-22))</f>
        <v/>
      </c>
      <c r="R2843" s="27">
        <f>IF(H2843=1,E2843,"")</f>
        <v/>
      </c>
      <c r="S2843" s="27">
        <f>IF(AND(H2843=1,J2843&lt;&gt;""),E2843-J2843,"")</f>
        <v/>
      </c>
      <c r="T2843">
        <f>IF(G2843="","",MONTH(G2843))</f>
        <v/>
      </c>
    </row>
    <row r="2844">
      <c r="A2844" s="24" t="n">
        <v>2020</v>
      </c>
      <c r="B2844" s="24" t="n">
        <v>4</v>
      </c>
      <c r="C2844" s="24" t="n">
        <v>28</v>
      </c>
      <c r="D2844" s="24" t="n">
        <v>11</v>
      </c>
      <c r="E2844" s="24" t="n">
        <v>14.28</v>
      </c>
      <c r="F2844" s="25">
        <f>IF($E2844="","",DATE(IF($A2844="",nominal_year,$A2844),$B2844,$C2844)+($D2844-IF(LEFT(hour_conv,1)="1",1,0))/24)</f>
        <v/>
      </c>
      <c r="G2844" s="26">
        <f>IF(F2844="","",INT(F2844))</f>
        <v/>
      </c>
      <c r="H2844">
        <f>IF(G2844="","",IF(AND(MONTH(G2844)*100+DAY(G2844)&gt;=season_lo,MONTH(G2844)*100+DAY(G2844)&lt;=season_hi),1,0))</f>
        <v/>
      </c>
      <c r="I2844">
        <f>IF(G2844="","",G2844-first_day+1)</f>
        <v/>
      </c>
      <c r="J2844" s="27">
        <f>IF(I2844="","",INDEX(Daily!$J$2:$J$421,I2844))</f>
        <v/>
      </c>
      <c r="K2844" s="27">
        <f>IF(J2844="","",J2844+cat_offset)</f>
        <v/>
      </c>
      <c r="L2844" s="27">
        <f>IF(J2844="","",MAX(0,E2844-J2844)^2)</f>
        <v/>
      </c>
      <c r="M2844" s="27">
        <f>IF(J2844="","",MAX(0,E2844-(J2844+twcdh_off))^2)</f>
        <v/>
      </c>
      <c r="N2844" s="27">
        <f>IF(E2844="","",MAX(0,E2844-swcdh_thr)^2)</f>
        <v/>
      </c>
      <c r="O2844">
        <f>IF(K2844="","",ROUND(E2844-K2844,0))</f>
        <v/>
      </c>
      <c r="P2844">
        <f>IF(O2844="","",IF(O2844&gt;=1,O2844,0))</f>
        <v/>
      </c>
      <c r="Q2844" s="27">
        <f>IF(E2844="","",MAX(0,E2844-22))</f>
        <v/>
      </c>
      <c r="R2844" s="27">
        <f>IF(H2844=1,E2844,"")</f>
        <v/>
      </c>
      <c r="S2844" s="27">
        <f>IF(AND(H2844=1,J2844&lt;&gt;""),E2844-J2844,"")</f>
        <v/>
      </c>
      <c r="T2844">
        <f>IF(G2844="","",MONTH(G2844))</f>
        <v/>
      </c>
    </row>
    <row r="2845">
      <c r="A2845" s="24" t="n">
        <v>2020</v>
      </c>
      <c r="B2845" s="24" t="n">
        <v>4</v>
      </c>
      <c r="C2845" s="24" t="n">
        <v>28</v>
      </c>
      <c r="D2845" s="24" t="n">
        <v>12</v>
      </c>
      <c r="E2845" s="24" t="n">
        <v>16.25</v>
      </c>
      <c r="F2845" s="25">
        <f>IF($E2845="","",DATE(IF($A2845="",nominal_year,$A2845),$B2845,$C2845)+($D2845-IF(LEFT(hour_conv,1)="1",1,0))/24)</f>
        <v/>
      </c>
      <c r="G2845" s="26">
        <f>IF(F2845="","",INT(F2845))</f>
        <v/>
      </c>
      <c r="H2845">
        <f>IF(G2845="","",IF(AND(MONTH(G2845)*100+DAY(G2845)&gt;=season_lo,MONTH(G2845)*100+DAY(G2845)&lt;=season_hi),1,0))</f>
        <v/>
      </c>
      <c r="I2845">
        <f>IF(G2845="","",G2845-first_day+1)</f>
        <v/>
      </c>
      <c r="J2845" s="27">
        <f>IF(I2845="","",INDEX(Daily!$J$2:$J$421,I2845))</f>
        <v/>
      </c>
      <c r="K2845" s="27">
        <f>IF(J2845="","",J2845+cat_offset)</f>
        <v/>
      </c>
      <c r="L2845" s="27">
        <f>IF(J2845="","",MAX(0,E2845-J2845)^2)</f>
        <v/>
      </c>
      <c r="M2845" s="27">
        <f>IF(J2845="","",MAX(0,E2845-(J2845+twcdh_off))^2)</f>
        <v/>
      </c>
      <c r="N2845" s="27">
        <f>IF(E2845="","",MAX(0,E2845-swcdh_thr)^2)</f>
        <v/>
      </c>
      <c r="O2845">
        <f>IF(K2845="","",ROUND(E2845-K2845,0))</f>
        <v/>
      </c>
      <c r="P2845">
        <f>IF(O2845="","",IF(O2845&gt;=1,O2845,0))</f>
        <v/>
      </c>
      <c r="Q2845" s="27">
        <f>IF(E2845="","",MAX(0,E2845-22))</f>
        <v/>
      </c>
      <c r="R2845" s="27">
        <f>IF(H2845=1,E2845,"")</f>
        <v/>
      </c>
      <c r="S2845" s="27">
        <f>IF(AND(H2845=1,J2845&lt;&gt;""),E2845-J2845,"")</f>
        <v/>
      </c>
      <c r="T2845">
        <f>IF(G2845="","",MONTH(G2845))</f>
        <v/>
      </c>
    </row>
    <row r="2846">
      <c r="A2846" s="24" t="n">
        <v>2020</v>
      </c>
      <c r="B2846" s="24" t="n">
        <v>4</v>
      </c>
      <c r="C2846" s="24" t="n">
        <v>28</v>
      </c>
      <c r="D2846" s="24" t="n">
        <v>13</v>
      </c>
      <c r="E2846" s="24" t="n">
        <v>17.5</v>
      </c>
      <c r="F2846" s="25">
        <f>IF($E2846="","",DATE(IF($A2846="",nominal_year,$A2846),$B2846,$C2846)+($D2846-IF(LEFT(hour_conv,1)="1",1,0))/24)</f>
        <v/>
      </c>
      <c r="G2846" s="26">
        <f>IF(F2846="","",INT(F2846))</f>
        <v/>
      </c>
      <c r="H2846">
        <f>IF(G2846="","",IF(AND(MONTH(G2846)*100+DAY(G2846)&gt;=season_lo,MONTH(G2846)*100+DAY(G2846)&lt;=season_hi),1,0))</f>
        <v/>
      </c>
      <c r="I2846">
        <f>IF(G2846="","",G2846-first_day+1)</f>
        <v/>
      </c>
      <c r="J2846" s="27">
        <f>IF(I2846="","",INDEX(Daily!$J$2:$J$421,I2846))</f>
        <v/>
      </c>
      <c r="K2846" s="27">
        <f>IF(J2846="","",J2846+cat_offset)</f>
        <v/>
      </c>
      <c r="L2846" s="27">
        <f>IF(J2846="","",MAX(0,E2846-J2846)^2)</f>
        <v/>
      </c>
      <c r="M2846" s="27">
        <f>IF(J2846="","",MAX(0,E2846-(J2846+twcdh_off))^2)</f>
        <v/>
      </c>
      <c r="N2846" s="27">
        <f>IF(E2846="","",MAX(0,E2846-swcdh_thr)^2)</f>
        <v/>
      </c>
      <c r="O2846">
        <f>IF(K2846="","",ROUND(E2846-K2846,0))</f>
        <v/>
      </c>
      <c r="P2846">
        <f>IF(O2846="","",IF(O2846&gt;=1,O2846,0))</f>
        <v/>
      </c>
      <c r="Q2846" s="27">
        <f>IF(E2846="","",MAX(0,E2846-22))</f>
        <v/>
      </c>
      <c r="R2846" s="27">
        <f>IF(H2846=1,E2846,"")</f>
        <v/>
      </c>
      <c r="S2846" s="27">
        <f>IF(AND(H2846=1,J2846&lt;&gt;""),E2846-J2846,"")</f>
        <v/>
      </c>
      <c r="T2846">
        <f>IF(G2846="","",MONTH(G2846))</f>
        <v/>
      </c>
    </row>
    <row r="2847">
      <c r="A2847" s="24" t="n">
        <v>2020</v>
      </c>
      <c r="B2847" s="24" t="n">
        <v>4</v>
      </c>
      <c r="C2847" s="24" t="n">
        <v>28</v>
      </c>
      <c r="D2847" s="24" t="n">
        <v>14</v>
      </c>
      <c r="E2847" s="24" t="n">
        <v>17.98</v>
      </c>
      <c r="F2847" s="25">
        <f>IF($E2847="","",DATE(IF($A2847="",nominal_year,$A2847),$B2847,$C2847)+($D2847-IF(LEFT(hour_conv,1)="1",1,0))/24)</f>
        <v/>
      </c>
      <c r="G2847" s="26">
        <f>IF(F2847="","",INT(F2847))</f>
        <v/>
      </c>
      <c r="H2847">
        <f>IF(G2847="","",IF(AND(MONTH(G2847)*100+DAY(G2847)&gt;=season_lo,MONTH(G2847)*100+DAY(G2847)&lt;=season_hi),1,0))</f>
        <v/>
      </c>
      <c r="I2847">
        <f>IF(G2847="","",G2847-first_day+1)</f>
        <v/>
      </c>
      <c r="J2847" s="27">
        <f>IF(I2847="","",INDEX(Daily!$J$2:$J$421,I2847))</f>
        <v/>
      </c>
      <c r="K2847" s="27">
        <f>IF(J2847="","",J2847+cat_offset)</f>
        <v/>
      </c>
      <c r="L2847" s="27">
        <f>IF(J2847="","",MAX(0,E2847-J2847)^2)</f>
        <v/>
      </c>
      <c r="M2847" s="27">
        <f>IF(J2847="","",MAX(0,E2847-(J2847+twcdh_off))^2)</f>
        <v/>
      </c>
      <c r="N2847" s="27">
        <f>IF(E2847="","",MAX(0,E2847-swcdh_thr)^2)</f>
        <v/>
      </c>
      <c r="O2847">
        <f>IF(K2847="","",ROUND(E2847-K2847,0))</f>
        <v/>
      </c>
      <c r="P2847">
        <f>IF(O2847="","",IF(O2847&gt;=1,O2847,0))</f>
        <v/>
      </c>
      <c r="Q2847" s="27">
        <f>IF(E2847="","",MAX(0,E2847-22))</f>
        <v/>
      </c>
      <c r="R2847" s="27">
        <f>IF(H2847=1,E2847,"")</f>
        <v/>
      </c>
      <c r="S2847" s="27">
        <f>IF(AND(H2847=1,J2847&lt;&gt;""),E2847-J2847,"")</f>
        <v/>
      </c>
      <c r="T2847">
        <f>IF(G2847="","",MONTH(G2847))</f>
        <v/>
      </c>
    </row>
    <row r="2848">
      <c r="A2848" s="24" t="n">
        <v>2020</v>
      </c>
      <c r="B2848" s="24" t="n">
        <v>4</v>
      </c>
      <c r="C2848" s="24" t="n">
        <v>28</v>
      </c>
      <c r="D2848" s="24" t="n">
        <v>15</v>
      </c>
      <c r="E2848" s="24" t="n">
        <v>18.73</v>
      </c>
      <c r="F2848" s="25">
        <f>IF($E2848="","",DATE(IF($A2848="",nominal_year,$A2848),$B2848,$C2848)+($D2848-IF(LEFT(hour_conv,1)="1",1,0))/24)</f>
        <v/>
      </c>
      <c r="G2848" s="26">
        <f>IF(F2848="","",INT(F2848))</f>
        <v/>
      </c>
      <c r="H2848">
        <f>IF(G2848="","",IF(AND(MONTH(G2848)*100+DAY(G2848)&gt;=season_lo,MONTH(G2848)*100+DAY(G2848)&lt;=season_hi),1,0))</f>
        <v/>
      </c>
      <c r="I2848">
        <f>IF(G2848="","",G2848-first_day+1)</f>
        <v/>
      </c>
      <c r="J2848" s="27">
        <f>IF(I2848="","",INDEX(Daily!$J$2:$J$421,I2848))</f>
        <v/>
      </c>
      <c r="K2848" s="27">
        <f>IF(J2848="","",J2848+cat_offset)</f>
        <v/>
      </c>
      <c r="L2848" s="27">
        <f>IF(J2848="","",MAX(0,E2848-J2848)^2)</f>
        <v/>
      </c>
      <c r="M2848" s="27">
        <f>IF(J2848="","",MAX(0,E2848-(J2848+twcdh_off))^2)</f>
        <v/>
      </c>
      <c r="N2848" s="27">
        <f>IF(E2848="","",MAX(0,E2848-swcdh_thr)^2)</f>
        <v/>
      </c>
      <c r="O2848">
        <f>IF(K2848="","",ROUND(E2848-K2848,0))</f>
        <v/>
      </c>
      <c r="P2848">
        <f>IF(O2848="","",IF(O2848&gt;=1,O2848,0))</f>
        <v/>
      </c>
      <c r="Q2848" s="27">
        <f>IF(E2848="","",MAX(0,E2848-22))</f>
        <v/>
      </c>
      <c r="R2848" s="27">
        <f>IF(H2848=1,E2848,"")</f>
        <v/>
      </c>
      <c r="S2848" s="27">
        <f>IF(AND(H2848=1,J2848&lt;&gt;""),E2848-J2848,"")</f>
        <v/>
      </c>
      <c r="T2848">
        <f>IF(G2848="","",MONTH(G2848))</f>
        <v/>
      </c>
    </row>
    <row r="2849">
      <c r="A2849" s="24" t="n">
        <v>2020</v>
      </c>
      <c r="B2849" s="24" t="n">
        <v>4</v>
      </c>
      <c r="C2849" s="24" t="n">
        <v>28</v>
      </c>
      <c r="D2849" s="24" t="n">
        <v>16</v>
      </c>
      <c r="E2849" s="24" t="n">
        <v>18.35</v>
      </c>
      <c r="F2849" s="25">
        <f>IF($E2849="","",DATE(IF($A2849="",nominal_year,$A2849),$B2849,$C2849)+($D2849-IF(LEFT(hour_conv,1)="1",1,0))/24)</f>
        <v/>
      </c>
      <c r="G2849" s="26">
        <f>IF(F2849="","",INT(F2849))</f>
        <v/>
      </c>
      <c r="H2849">
        <f>IF(G2849="","",IF(AND(MONTH(G2849)*100+DAY(G2849)&gt;=season_lo,MONTH(G2849)*100+DAY(G2849)&lt;=season_hi),1,0))</f>
        <v/>
      </c>
      <c r="I2849">
        <f>IF(G2849="","",G2849-first_day+1)</f>
        <v/>
      </c>
      <c r="J2849" s="27">
        <f>IF(I2849="","",INDEX(Daily!$J$2:$J$421,I2849))</f>
        <v/>
      </c>
      <c r="K2849" s="27">
        <f>IF(J2849="","",J2849+cat_offset)</f>
        <v/>
      </c>
      <c r="L2849" s="27">
        <f>IF(J2849="","",MAX(0,E2849-J2849)^2)</f>
        <v/>
      </c>
      <c r="M2849" s="27">
        <f>IF(J2849="","",MAX(0,E2849-(J2849+twcdh_off))^2)</f>
        <v/>
      </c>
      <c r="N2849" s="27">
        <f>IF(E2849="","",MAX(0,E2849-swcdh_thr)^2)</f>
        <v/>
      </c>
      <c r="O2849">
        <f>IF(K2849="","",ROUND(E2849-K2849,0))</f>
        <v/>
      </c>
      <c r="P2849">
        <f>IF(O2849="","",IF(O2849&gt;=1,O2849,0))</f>
        <v/>
      </c>
      <c r="Q2849" s="27">
        <f>IF(E2849="","",MAX(0,E2849-22))</f>
        <v/>
      </c>
      <c r="R2849" s="27">
        <f>IF(H2849=1,E2849,"")</f>
        <v/>
      </c>
      <c r="S2849" s="27">
        <f>IF(AND(H2849=1,J2849&lt;&gt;""),E2849-J2849,"")</f>
        <v/>
      </c>
      <c r="T2849">
        <f>IF(G2849="","",MONTH(G2849))</f>
        <v/>
      </c>
    </row>
    <row r="2850">
      <c r="A2850" s="24" t="n">
        <v>2020</v>
      </c>
      <c r="B2850" s="24" t="n">
        <v>4</v>
      </c>
      <c r="C2850" s="24" t="n">
        <v>28</v>
      </c>
      <c r="D2850" s="24" t="n">
        <v>17</v>
      </c>
      <c r="E2850" s="24" t="n">
        <v>17.98</v>
      </c>
      <c r="F2850" s="25">
        <f>IF($E2850="","",DATE(IF($A2850="",nominal_year,$A2850),$B2850,$C2850)+($D2850-IF(LEFT(hour_conv,1)="1",1,0))/24)</f>
        <v/>
      </c>
      <c r="G2850" s="26">
        <f>IF(F2850="","",INT(F2850))</f>
        <v/>
      </c>
      <c r="H2850">
        <f>IF(G2850="","",IF(AND(MONTH(G2850)*100+DAY(G2850)&gt;=season_lo,MONTH(G2850)*100+DAY(G2850)&lt;=season_hi),1,0))</f>
        <v/>
      </c>
      <c r="I2850">
        <f>IF(G2850="","",G2850-first_day+1)</f>
        <v/>
      </c>
      <c r="J2850" s="27">
        <f>IF(I2850="","",INDEX(Daily!$J$2:$J$421,I2850))</f>
        <v/>
      </c>
      <c r="K2850" s="27">
        <f>IF(J2850="","",J2850+cat_offset)</f>
        <v/>
      </c>
      <c r="L2850" s="27">
        <f>IF(J2850="","",MAX(0,E2850-J2850)^2)</f>
        <v/>
      </c>
      <c r="M2850" s="27">
        <f>IF(J2850="","",MAX(0,E2850-(J2850+twcdh_off))^2)</f>
        <v/>
      </c>
      <c r="N2850" s="27">
        <f>IF(E2850="","",MAX(0,E2850-swcdh_thr)^2)</f>
        <v/>
      </c>
      <c r="O2850">
        <f>IF(K2850="","",ROUND(E2850-K2850,0))</f>
        <v/>
      </c>
      <c r="P2850">
        <f>IF(O2850="","",IF(O2850&gt;=1,O2850,0))</f>
        <v/>
      </c>
      <c r="Q2850" s="27">
        <f>IF(E2850="","",MAX(0,E2850-22))</f>
        <v/>
      </c>
      <c r="R2850" s="27">
        <f>IF(H2850=1,E2850,"")</f>
        <v/>
      </c>
      <c r="S2850" s="27">
        <f>IF(AND(H2850=1,J2850&lt;&gt;""),E2850-J2850,"")</f>
        <v/>
      </c>
      <c r="T2850">
        <f>IF(G2850="","",MONTH(G2850))</f>
        <v/>
      </c>
    </row>
    <row r="2851">
      <c r="A2851" s="24" t="n">
        <v>2020</v>
      </c>
      <c r="B2851" s="24" t="n">
        <v>4</v>
      </c>
      <c r="C2851" s="24" t="n">
        <v>28</v>
      </c>
      <c r="D2851" s="24" t="n">
        <v>18</v>
      </c>
      <c r="E2851" s="24" t="n">
        <v>17.81</v>
      </c>
      <c r="F2851" s="25">
        <f>IF($E2851="","",DATE(IF($A2851="",nominal_year,$A2851),$B2851,$C2851)+($D2851-IF(LEFT(hour_conv,1)="1",1,0))/24)</f>
        <v/>
      </c>
      <c r="G2851" s="26">
        <f>IF(F2851="","",INT(F2851))</f>
        <v/>
      </c>
      <c r="H2851">
        <f>IF(G2851="","",IF(AND(MONTH(G2851)*100+DAY(G2851)&gt;=season_lo,MONTH(G2851)*100+DAY(G2851)&lt;=season_hi),1,0))</f>
        <v/>
      </c>
      <c r="I2851">
        <f>IF(G2851="","",G2851-first_day+1)</f>
        <v/>
      </c>
      <c r="J2851" s="27">
        <f>IF(I2851="","",INDEX(Daily!$J$2:$J$421,I2851))</f>
        <v/>
      </c>
      <c r="K2851" s="27">
        <f>IF(J2851="","",J2851+cat_offset)</f>
        <v/>
      </c>
      <c r="L2851" s="27">
        <f>IF(J2851="","",MAX(0,E2851-J2851)^2)</f>
        <v/>
      </c>
      <c r="M2851" s="27">
        <f>IF(J2851="","",MAX(0,E2851-(J2851+twcdh_off))^2)</f>
        <v/>
      </c>
      <c r="N2851" s="27">
        <f>IF(E2851="","",MAX(0,E2851-swcdh_thr)^2)</f>
        <v/>
      </c>
      <c r="O2851">
        <f>IF(K2851="","",ROUND(E2851-K2851,0))</f>
        <v/>
      </c>
      <c r="P2851">
        <f>IF(O2851="","",IF(O2851&gt;=1,O2851,0))</f>
        <v/>
      </c>
      <c r="Q2851" s="27">
        <f>IF(E2851="","",MAX(0,E2851-22))</f>
        <v/>
      </c>
      <c r="R2851" s="27">
        <f>IF(H2851=1,E2851,"")</f>
        <v/>
      </c>
      <c r="S2851" s="27">
        <f>IF(AND(H2851=1,J2851&lt;&gt;""),E2851-J2851,"")</f>
        <v/>
      </c>
      <c r="T2851">
        <f>IF(G2851="","",MONTH(G2851))</f>
        <v/>
      </c>
    </row>
    <row r="2852">
      <c r="A2852" s="24" t="n">
        <v>2020</v>
      </c>
      <c r="B2852" s="24" t="n">
        <v>4</v>
      </c>
      <c r="C2852" s="24" t="n">
        <v>28</v>
      </c>
      <c r="D2852" s="24" t="n">
        <v>19</v>
      </c>
      <c r="E2852" s="24" t="n">
        <v>17.74</v>
      </c>
      <c r="F2852" s="25">
        <f>IF($E2852="","",DATE(IF($A2852="",nominal_year,$A2852),$B2852,$C2852)+($D2852-IF(LEFT(hour_conv,1)="1",1,0))/24)</f>
        <v/>
      </c>
      <c r="G2852" s="26">
        <f>IF(F2852="","",INT(F2852))</f>
        <v/>
      </c>
      <c r="H2852">
        <f>IF(G2852="","",IF(AND(MONTH(G2852)*100+DAY(G2852)&gt;=season_lo,MONTH(G2852)*100+DAY(G2852)&lt;=season_hi),1,0))</f>
        <v/>
      </c>
      <c r="I2852">
        <f>IF(G2852="","",G2852-first_day+1)</f>
        <v/>
      </c>
      <c r="J2852" s="27">
        <f>IF(I2852="","",INDEX(Daily!$J$2:$J$421,I2852))</f>
        <v/>
      </c>
      <c r="K2852" s="27">
        <f>IF(J2852="","",J2852+cat_offset)</f>
        <v/>
      </c>
      <c r="L2852" s="27">
        <f>IF(J2852="","",MAX(0,E2852-J2852)^2)</f>
        <v/>
      </c>
      <c r="M2852" s="27">
        <f>IF(J2852="","",MAX(0,E2852-(J2852+twcdh_off))^2)</f>
        <v/>
      </c>
      <c r="N2852" s="27">
        <f>IF(E2852="","",MAX(0,E2852-swcdh_thr)^2)</f>
        <v/>
      </c>
      <c r="O2852">
        <f>IF(K2852="","",ROUND(E2852-K2852,0))</f>
        <v/>
      </c>
      <c r="P2852">
        <f>IF(O2852="","",IF(O2852&gt;=1,O2852,0))</f>
        <v/>
      </c>
      <c r="Q2852" s="27">
        <f>IF(E2852="","",MAX(0,E2852-22))</f>
        <v/>
      </c>
      <c r="R2852" s="27">
        <f>IF(H2852=1,E2852,"")</f>
        <v/>
      </c>
      <c r="S2852" s="27">
        <f>IF(AND(H2852=1,J2852&lt;&gt;""),E2852-J2852,"")</f>
        <v/>
      </c>
      <c r="T2852">
        <f>IF(G2852="","",MONTH(G2852))</f>
        <v/>
      </c>
    </row>
    <row r="2853">
      <c r="A2853" s="24" t="n">
        <v>2020</v>
      </c>
      <c r="B2853" s="24" t="n">
        <v>4</v>
      </c>
      <c r="C2853" s="24" t="n">
        <v>28</v>
      </c>
      <c r="D2853" s="24" t="n">
        <v>20</v>
      </c>
      <c r="E2853" s="24" t="n">
        <v>16.66</v>
      </c>
      <c r="F2853" s="25">
        <f>IF($E2853="","",DATE(IF($A2853="",nominal_year,$A2853),$B2853,$C2853)+($D2853-IF(LEFT(hour_conv,1)="1",1,0))/24)</f>
        <v/>
      </c>
      <c r="G2853" s="26">
        <f>IF(F2853="","",INT(F2853))</f>
        <v/>
      </c>
      <c r="H2853">
        <f>IF(G2853="","",IF(AND(MONTH(G2853)*100+DAY(G2853)&gt;=season_lo,MONTH(G2853)*100+DAY(G2853)&lt;=season_hi),1,0))</f>
        <v/>
      </c>
      <c r="I2853">
        <f>IF(G2853="","",G2853-first_day+1)</f>
        <v/>
      </c>
      <c r="J2853" s="27">
        <f>IF(I2853="","",INDEX(Daily!$J$2:$J$421,I2853))</f>
        <v/>
      </c>
      <c r="K2853" s="27">
        <f>IF(J2853="","",J2853+cat_offset)</f>
        <v/>
      </c>
      <c r="L2853" s="27">
        <f>IF(J2853="","",MAX(0,E2853-J2853)^2)</f>
        <v/>
      </c>
      <c r="M2853" s="27">
        <f>IF(J2853="","",MAX(0,E2853-(J2853+twcdh_off))^2)</f>
        <v/>
      </c>
      <c r="N2853" s="27">
        <f>IF(E2853="","",MAX(0,E2853-swcdh_thr)^2)</f>
        <v/>
      </c>
      <c r="O2853">
        <f>IF(K2853="","",ROUND(E2853-K2853,0))</f>
        <v/>
      </c>
      <c r="P2853">
        <f>IF(O2853="","",IF(O2853&gt;=1,O2853,0))</f>
        <v/>
      </c>
      <c r="Q2853" s="27">
        <f>IF(E2853="","",MAX(0,E2853-22))</f>
        <v/>
      </c>
      <c r="R2853" s="27">
        <f>IF(H2853=1,E2853,"")</f>
        <v/>
      </c>
      <c r="S2853" s="27">
        <f>IF(AND(H2853=1,J2853&lt;&gt;""),E2853-J2853,"")</f>
        <v/>
      </c>
      <c r="T2853">
        <f>IF(G2853="","",MONTH(G2853))</f>
        <v/>
      </c>
    </row>
    <row r="2854">
      <c r="A2854" s="24" t="n">
        <v>2020</v>
      </c>
      <c r="B2854" s="24" t="n">
        <v>4</v>
      </c>
      <c r="C2854" s="24" t="n">
        <v>28</v>
      </c>
      <c r="D2854" s="24" t="n">
        <v>21</v>
      </c>
      <c r="E2854" s="24" t="n">
        <v>14.86</v>
      </c>
      <c r="F2854" s="25">
        <f>IF($E2854="","",DATE(IF($A2854="",nominal_year,$A2854),$B2854,$C2854)+($D2854-IF(LEFT(hour_conv,1)="1",1,0))/24)</f>
        <v/>
      </c>
      <c r="G2854" s="26">
        <f>IF(F2854="","",INT(F2854))</f>
        <v/>
      </c>
      <c r="H2854">
        <f>IF(G2854="","",IF(AND(MONTH(G2854)*100+DAY(G2854)&gt;=season_lo,MONTH(G2854)*100+DAY(G2854)&lt;=season_hi),1,0))</f>
        <v/>
      </c>
      <c r="I2854">
        <f>IF(G2854="","",G2854-first_day+1)</f>
        <v/>
      </c>
      <c r="J2854" s="27">
        <f>IF(I2854="","",INDEX(Daily!$J$2:$J$421,I2854))</f>
        <v/>
      </c>
      <c r="K2854" s="27">
        <f>IF(J2854="","",J2854+cat_offset)</f>
        <v/>
      </c>
      <c r="L2854" s="27">
        <f>IF(J2854="","",MAX(0,E2854-J2854)^2)</f>
        <v/>
      </c>
      <c r="M2854" s="27">
        <f>IF(J2854="","",MAX(0,E2854-(J2854+twcdh_off))^2)</f>
        <v/>
      </c>
      <c r="N2854" s="27">
        <f>IF(E2854="","",MAX(0,E2854-swcdh_thr)^2)</f>
        <v/>
      </c>
      <c r="O2854">
        <f>IF(K2854="","",ROUND(E2854-K2854,0))</f>
        <v/>
      </c>
      <c r="P2854">
        <f>IF(O2854="","",IF(O2854&gt;=1,O2854,0))</f>
        <v/>
      </c>
      <c r="Q2854" s="27">
        <f>IF(E2854="","",MAX(0,E2854-22))</f>
        <v/>
      </c>
      <c r="R2854" s="27">
        <f>IF(H2854=1,E2854,"")</f>
        <v/>
      </c>
      <c r="S2854" s="27">
        <f>IF(AND(H2854=1,J2854&lt;&gt;""),E2854-J2854,"")</f>
        <v/>
      </c>
      <c r="T2854">
        <f>IF(G2854="","",MONTH(G2854))</f>
        <v/>
      </c>
    </row>
    <row r="2855">
      <c r="A2855" s="24" t="n">
        <v>2020</v>
      </c>
      <c r="B2855" s="24" t="n">
        <v>4</v>
      </c>
      <c r="C2855" s="24" t="n">
        <v>28</v>
      </c>
      <c r="D2855" s="24" t="n">
        <v>22</v>
      </c>
      <c r="E2855" s="24" t="n">
        <v>14.23</v>
      </c>
      <c r="F2855" s="25">
        <f>IF($E2855="","",DATE(IF($A2855="",nominal_year,$A2855),$B2855,$C2855)+($D2855-IF(LEFT(hour_conv,1)="1",1,0))/24)</f>
        <v/>
      </c>
      <c r="G2855" s="26">
        <f>IF(F2855="","",INT(F2855))</f>
        <v/>
      </c>
      <c r="H2855">
        <f>IF(G2855="","",IF(AND(MONTH(G2855)*100+DAY(G2855)&gt;=season_lo,MONTH(G2855)*100+DAY(G2855)&lt;=season_hi),1,0))</f>
        <v/>
      </c>
      <c r="I2855">
        <f>IF(G2855="","",G2855-first_day+1)</f>
        <v/>
      </c>
      <c r="J2855" s="27">
        <f>IF(I2855="","",INDEX(Daily!$J$2:$J$421,I2855))</f>
        <v/>
      </c>
      <c r="K2855" s="27">
        <f>IF(J2855="","",J2855+cat_offset)</f>
        <v/>
      </c>
      <c r="L2855" s="27">
        <f>IF(J2855="","",MAX(0,E2855-J2855)^2)</f>
        <v/>
      </c>
      <c r="M2855" s="27">
        <f>IF(J2855="","",MAX(0,E2855-(J2855+twcdh_off))^2)</f>
        <v/>
      </c>
      <c r="N2855" s="27">
        <f>IF(E2855="","",MAX(0,E2855-swcdh_thr)^2)</f>
        <v/>
      </c>
      <c r="O2855">
        <f>IF(K2855="","",ROUND(E2855-K2855,0))</f>
        <v/>
      </c>
      <c r="P2855">
        <f>IF(O2855="","",IF(O2855&gt;=1,O2855,0))</f>
        <v/>
      </c>
      <c r="Q2855" s="27">
        <f>IF(E2855="","",MAX(0,E2855-22))</f>
        <v/>
      </c>
      <c r="R2855" s="27">
        <f>IF(H2855=1,E2855,"")</f>
        <v/>
      </c>
      <c r="S2855" s="27">
        <f>IF(AND(H2855=1,J2855&lt;&gt;""),E2855-J2855,"")</f>
        <v/>
      </c>
      <c r="T2855">
        <f>IF(G2855="","",MONTH(G2855))</f>
        <v/>
      </c>
    </row>
    <row r="2856">
      <c r="A2856" s="24" t="n">
        <v>2020</v>
      </c>
      <c r="B2856" s="24" t="n">
        <v>4</v>
      </c>
      <c r="C2856" s="24" t="n">
        <v>28</v>
      </c>
      <c r="D2856" s="24" t="n">
        <v>23</v>
      </c>
      <c r="E2856" s="24" t="n">
        <v>12.32</v>
      </c>
      <c r="F2856" s="25">
        <f>IF($E2856="","",DATE(IF($A2856="",nominal_year,$A2856),$B2856,$C2856)+($D2856-IF(LEFT(hour_conv,1)="1",1,0))/24)</f>
        <v/>
      </c>
      <c r="G2856" s="26">
        <f>IF(F2856="","",INT(F2856))</f>
        <v/>
      </c>
      <c r="H2856">
        <f>IF(G2856="","",IF(AND(MONTH(G2856)*100+DAY(G2856)&gt;=season_lo,MONTH(G2856)*100+DAY(G2856)&lt;=season_hi),1,0))</f>
        <v/>
      </c>
      <c r="I2856">
        <f>IF(G2856="","",G2856-first_day+1)</f>
        <v/>
      </c>
      <c r="J2856" s="27">
        <f>IF(I2856="","",INDEX(Daily!$J$2:$J$421,I2856))</f>
        <v/>
      </c>
      <c r="K2856" s="27">
        <f>IF(J2856="","",J2856+cat_offset)</f>
        <v/>
      </c>
      <c r="L2856" s="27">
        <f>IF(J2856="","",MAX(0,E2856-J2856)^2)</f>
        <v/>
      </c>
      <c r="M2856" s="27">
        <f>IF(J2856="","",MAX(0,E2856-(J2856+twcdh_off))^2)</f>
        <v/>
      </c>
      <c r="N2856" s="27">
        <f>IF(E2856="","",MAX(0,E2856-swcdh_thr)^2)</f>
        <v/>
      </c>
      <c r="O2856">
        <f>IF(K2856="","",ROUND(E2856-K2856,0))</f>
        <v/>
      </c>
      <c r="P2856">
        <f>IF(O2856="","",IF(O2856&gt;=1,O2856,0))</f>
        <v/>
      </c>
      <c r="Q2856" s="27">
        <f>IF(E2856="","",MAX(0,E2856-22))</f>
        <v/>
      </c>
      <c r="R2856" s="27">
        <f>IF(H2856=1,E2856,"")</f>
        <v/>
      </c>
      <c r="S2856" s="27">
        <f>IF(AND(H2856=1,J2856&lt;&gt;""),E2856-J2856,"")</f>
        <v/>
      </c>
      <c r="T2856">
        <f>IF(G2856="","",MONTH(G2856))</f>
        <v/>
      </c>
    </row>
    <row r="2857">
      <c r="A2857" s="24" t="n">
        <v>2020</v>
      </c>
      <c r="B2857" s="24" t="n">
        <v>4</v>
      </c>
      <c r="C2857" s="24" t="n">
        <v>28</v>
      </c>
      <c r="D2857" s="24" t="n">
        <v>24</v>
      </c>
      <c r="E2857" s="24" t="n">
        <v>11.85</v>
      </c>
      <c r="F2857" s="25">
        <f>IF($E2857="","",DATE(IF($A2857="",nominal_year,$A2857),$B2857,$C2857)+($D2857-IF(LEFT(hour_conv,1)="1",1,0))/24)</f>
        <v/>
      </c>
      <c r="G2857" s="26">
        <f>IF(F2857="","",INT(F2857))</f>
        <v/>
      </c>
      <c r="H2857">
        <f>IF(G2857="","",IF(AND(MONTH(G2857)*100+DAY(G2857)&gt;=season_lo,MONTH(G2857)*100+DAY(G2857)&lt;=season_hi),1,0))</f>
        <v/>
      </c>
      <c r="I2857">
        <f>IF(G2857="","",G2857-first_day+1)</f>
        <v/>
      </c>
      <c r="J2857" s="27">
        <f>IF(I2857="","",INDEX(Daily!$J$2:$J$421,I2857))</f>
        <v/>
      </c>
      <c r="K2857" s="27">
        <f>IF(J2857="","",J2857+cat_offset)</f>
        <v/>
      </c>
      <c r="L2857" s="27">
        <f>IF(J2857="","",MAX(0,E2857-J2857)^2)</f>
        <v/>
      </c>
      <c r="M2857" s="27">
        <f>IF(J2857="","",MAX(0,E2857-(J2857+twcdh_off))^2)</f>
        <v/>
      </c>
      <c r="N2857" s="27">
        <f>IF(E2857="","",MAX(0,E2857-swcdh_thr)^2)</f>
        <v/>
      </c>
      <c r="O2857">
        <f>IF(K2857="","",ROUND(E2857-K2857,0))</f>
        <v/>
      </c>
      <c r="P2857">
        <f>IF(O2857="","",IF(O2857&gt;=1,O2857,0))</f>
        <v/>
      </c>
      <c r="Q2857" s="27">
        <f>IF(E2857="","",MAX(0,E2857-22))</f>
        <v/>
      </c>
      <c r="R2857" s="27">
        <f>IF(H2857=1,E2857,"")</f>
        <v/>
      </c>
      <c r="S2857" s="27">
        <f>IF(AND(H2857=1,J2857&lt;&gt;""),E2857-J2857,"")</f>
        <v/>
      </c>
      <c r="T2857">
        <f>IF(G2857="","",MONTH(G2857))</f>
        <v/>
      </c>
    </row>
    <row r="2858">
      <c r="A2858" s="24" t="n">
        <v>2020</v>
      </c>
      <c r="B2858" s="24" t="n">
        <v>4</v>
      </c>
      <c r="C2858" s="24" t="n">
        <v>29</v>
      </c>
      <c r="D2858" s="24" t="n">
        <v>1</v>
      </c>
      <c r="E2858" s="24" t="n">
        <v>10.31</v>
      </c>
      <c r="F2858" s="25">
        <f>IF($E2858="","",DATE(IF($A2858="",nominal_year,$A2858),$B2858,$C2858)+($D2858-IF(LEFT(hour_conv,1)="1",1,0))/24)</f>
        <v/>
      </c>
      <c r="G2858" s="26">
        <f>IF(F2858="","",INT(F2858))</f>
        <v/>
      </c>
      <c r="H2858">
        <f>IF(G2858="","",IF(AND(MONTH(G2858)*100+DAY(G2858)&gt;=season_lo,MONTH(G2858)*100+DAY(G2858)&lt;=season_hi),1,0))</f>
        <v/>
      </c>
      <c r="I2858">
        <f>IF(G2858="","",G2858-first_day+1)</f>
        <v/>
      </c>
      <c r="J2858" s="27">
        <f>IF(I2858="","",INDEX(Daily!$J$2:$J$421,I2858))</f>
        <v/>
      </c>
      <c r="K2858" s="27">
        <f>IF(J2858="","",J2858+cat_offset)</f>
        <v/>
      </c>
      <c r="L2858" s="27">
        <f>IF(J2858="","",MAX(0,E2858-J2858)^2)</f>
        <v/>
      </c>
      <c r="M2858" s="27">
        <f>IF(J2858="","",MAX(0,E2858-(J2858+twcdh_off))^2)</f>
        <v/>
      </c>
      <c r="N2858" s="27">
        <f>IF(E2858="","",MAX(0,E2858-swcdh_thr)^2)</f>
        <v/>
      </c>
      <c r="O2858">
        <f>IF(K2858="","",ROUND(E2858-K2858,0))</f>
        <v/>
      </c>
      <c r="P2858">
        <f>IF(O2858="","",IF(O2858&gt;=1,O2858,0))</f>
        <v/>
      </c>
      <c r="Q2858" s="27">
        <f>IF(E2858="","",MAX(0,E2858-22))</f>
        <v/>
      </c>
      <c r="R2858" s="27">
        <f>IF(H2858=1,E2858,"")</f>
        <v/>
      </c>
      <c r="S2858" s="27">
        <f>IF(AND(H2858=1,J2858&lt;&gt;""),E2858-J2858,"")</f>
        <v/>
      </c>
      <c r="T2858">
        <f>IF(G2858="","",MONTH(G2858))</f>
        <v/>
      </c>
    </row>
    <row r="2859">
      <c r="A2859" s="24" t="n">
        <v>2020</v>
      </c>
      <c r="B2859" s="24" t="n">
        <v>4</v>
      </c>
      <c r="C2859" s="24" t="n">
        <v>29</v>
      </c>
      <c r="D2859" s="24" t="n">
        <v>2</v>
      </c>
      <c r="E2859" s="24" t="n">
        <v>9.15</v>
      </c>
      <c r="F2859" s="25">
        <f>IF($E2859="","",DATE(IF($A2859="",nominal_year,$A2859),$B2859,$C2859)+($D2859-IF(LEFT(hour_conv,1)="1",1,0))/24)</f>
        <v/>
      </c>
      <c r="G2859" s="26">
        <f>IF(F2859="","",INT(F2859))</f>
        <v/>
      </c>
      <c r="H2859">
        <f>IF(G2859="","",IF(AND(MONTH(G2859)*100+DAY(G2859)&gt;=season_lo,MONTH(G2859)*100+DAY(G2859)&lt;=season_hi),1,0))</f>
        <v/>
      </c>
      <c r="I2859">
        <f>IF(G2859="","",G2859-first_day+1)</f>
        <v/>
      </c>
      <c r="J2859" s="27">
        <f>IF(I2859="","",INDEX(Daily!$J$2:$J$421,I2859))</f>
        <v/>
      </c>
      <c r="K2859" s="27">
        <f>IF(J2859="","",J2859+cat_offset)</f>
        <v/>
      </c>
      <c r="L2859" s="27">
        <f>IF(J2859="","",MAX(0,E2859-J2859)^2)</f>
        <v/>
      </c>
      <c r="M2859" s="27">
        <f>IF(J2859="","",MAX(0,E2859-(J2859+twcdh_off))^2)</f>
        <v/>
      </c>
      <c r="N2859" s="27">
        <f>IF(E2859="","",MAX(0,E2859-swcdh_thr)^2)</f>
        <v/>
      </c>
      <c r="O2859">
        <f>IF(K2859="","",ROUND(E2859-K2859,0))</f>
        <v/>
      </c>
      <c r="P2859">
        <f>IF(O2859="","",IF(O2859&gt;=1,O2859,0))</f>
        <v/>
      </c>
      <c r="Q2859" s="27">
        <f>IF(E2859="","",MAX(0,E2859-22))</f>
        <v/>
      </c>
      <c r="R2859" s="27">
        <f>IF(H2859=1,E2859,"")</f>
        <v/>
      </c>
      <c r="S2859" s="27">
        <f>IF(AND(H2859=1,J2859&lt;&gt;""),E2859-J2859,"")</f>
        <v/>
      </c>
      <c r="T2859">
        <f>IF(G2859="","",MONTH(G2859))</f>
        <v/>
      </c>
    </row>
    <row r="2860">
      <c r="A2860" s="24" t="n">
        <v>2020</v>
      </c>
      <c r="B2860" s="24" t="n">
        <v>4</v>
      </c>
      <c r="C2860" s="24" t="n">
        <v>29</v>
      </c>
      <c r="D2860" s="24" t="n">
        <v>3</v>
      </c>
      <c r="E2860" s="24" t="n">
        <v>9.15</v>
      </c>
      <c r="F2860" s="25">
        <f>IF($E2860="","",DATE(IF($A2860="",nominal_year,$A2860),$B2860,$C2860)+($D2860-IF(LEFT(hour_conv,1)="1",1,0))/24)</f>
        <v/>
      </c>
      <c r="G2860" s="26">
        <f>IF(F2860="","",INT(F2860))</f>
        <v/>
      </c>
      <c r="H2860">
        <f>IF(G2860="","",IF(AND(MONTH(G2860)*100+DAY(G2860)&gt;=season_lo,MONTH(G2860)*100+DAY(G2860)&lt;=season_hi),1,0))</f>
        <v/>
      </c>
      <c r="I2860">
        <f>IF(G2860="","",G2860-first_day+1)</f>
        <v/>
      </c>
      <c r="J2860" s="27">
        <f>IF(I2860="","",INDEX(Daily!$J$2:$J$421,I2860))</f>
        <v/>
      </c>
      <c r="K2860" s="27">
        <f>IF(J2860="","",J2860+cat_offset)</f>
        <v/>
      </c>
      <c r="L2860" s="27">
        <f>IF(J2860="","",MAX(0,E2860-J2860)^2)</f>
        <v/>
      </c>
      <c r="M2860" s="27">
        <f>IF(J2860="","",MAX(0,E2860-(J2860+twcdh_off))^2)</f>
        <v/>
      </c>
      <c r="N2860" s="27">
        <f>IF(E2860="","",MAX(0,E2860-swcdh_thr)^2)</f>
        <v/>
      </c>
      <c r="O2860">
        <f>IF(K2860="","",ROUND(E2860-K2860,0))</f>
        <v/>
      </c>
      <c r="P2860">
        <f>IF(O2860="","",IF(O2860&gt;=1,O2860,0))</f>
        <v/>
      </c>
      <c r="Q2860" s="27">
        <f>IF(E2860="","",MAX(0,E2860-22))</f>
        <v/>
      </c>
      <c r="R2860" s="27">
        <f>IF(H2860=1,E2860,"")</f>
        <v/>
      </c>
      <c r="S2860" s="27">
        <f>IF(AND(H2860=1,J2860&lt;&gt;""),E2860-J2860,"")</f>
        <v/>
      </c>
      <c r="T2860">
        <f>IF(G2860="","",MONTH(G2860))</f>
        <v/>
      </c>
    </row>
    <row r="2861">
      <c r="A2861" s="24" t="n">
        <v>2020</v>
      </c>
      <c r="B2861" s="24" t="n">
        <v>4</v>
      </c>
      <c r="C2861" s="24" t="n">
        <v>29</v>
      </c>
      <c r="D2861" s="24" t="n">
        <v>4</v>
      </c>
      <c r="E2861" s="24" t="n">
        <v>8.35</v>
      </c>
      <c r="F2861" s="25">
        <f>IF($E2861="","",DATE(IF($A2861="",nominal_year,$A2861),$B2861,$C2861)+($D2861-IF(LEFT(hour_conv,1)="1",1,0))/24)</f>
        <v/>
      </c>
      <c r="G2861" s="26">
        <f>IF(F2861="","",INT(F2861))</f>
        <v/>
      </c>
      <c r="H2861">
        <f>IF(G2861="","",IF(AND(MONTH(G2861)*100+DAY(G2861)&gt;=season_lo,MONTH(G2861)*100+DAY(G2861)&lt;=season_hi),1,0))</f>
        <v/>
      </c>
      <c r="I2861">
        <f>IF(G2861="","",G2861-first_day+1)</f>
        <v/>
      </c>
      <c r="J2861" s="27">
        <f>IF(I2861="","",INDEX(Daily!$J$2:$J$421,I2861))</f>
        <v/>
      </c>
      <c r="K2861" s="27">
        <f>IF(J2861="","",J2861+cat_offset)</f>
        <v/>
      </c>
      <c r="L2861" s="27">
        <f>IF(J2861="","",MAX(0,E2861-J2861)^2)</f>
        <v/>
      </c>
      <c r="M2861" s="27">
        <f>IF(J2861="","",MAX(0,E2861-(J2861+twcdh_off))^2)</f>
        <v/>
      </c>
      <c r="N2861" s="27">
        <f>IF(E2861="","",MAX(0,E2861-swcdh_thr)^2)</f>
        <v/>
      </c>
      <c r="O2861">
        <f>IF(K2861="","",ROUND(E2861-K2861,0))</f>
        <v/>
      </c>
      <c r="P2861">
        <f>IF(O2861="","",IF(O2861&gt;=1,O2861,0))</f>
        <v/>
      </c>
      <c r="Q2861" s="27">
        <f>IF(E2861="","",MAX(0,E2861-22))</f>
        <v/>
      </c>
      <c r="R2861" s="27">
        <f>IF(H2861=1,E2861,"")</f>
        <v/>
      </c>
      <c r="S2861" s="27">
        <f>IF(AND(H2861=1,J2861&lt;&gt;""),E2861-J2861,"")</f>
        <v/>
      </c>
      <c r="T2861">
        <f>IF(G2861="","",MONTH(G2861))</f>
        <v/>
      </c>
    </row>
    <row r="2862">
      <c r="A2862" s="24" t="n">
        <v>2020</v>
      </c>
      <c r="B2862" s="24" t="n">
        <v>4</v>
      </c>
      <c r="C2862" s="24" t="n">
        <v>29</v>
      </c>
      <c r="D2862" s="24" t="n">
        <v>5</v>
      </c>
      <c r="E2862" s="24" t="n">
        <v>8.460000000000001</v>
      </c>
      <c r="F2862" s="25">
        <f>IF($E2862="","",DATE(IF($A2862="",nominal_year,$A2862),$B2862,$C2862)+($D2862-IF(LEFT(hour_conv,1)="1",1,0))/24)</f>
        <v/>
      </c>
      <c r="G2862" s="26">
        <f>IF(F2862="","",INT(F2862))</f>
        <v/>
      </c>
      <c r="H2862">
        <f>IF(G2862="","",IF(AND(MONTH(G2862)*100+DAY(G2862)&gt;=season_lo,MONTH(G2862)*100+DAY(G2862)&lt;=season_hi),1,0))</f>
        <v/>
      </c>
      <c r="I2862">
        <f>IF(G2862="","",G2862-first_day+1)</f>
        <v/>
      </c>
      <c r="J2862" s="27">
        <f>IF(I2862="","",INDEX(Daily!$J$2:$J$421,I2862))</f>
        <v/>
      </c>
      <c r="K2862" s="27">
        <f>IF(J2862="","",J2862+cat_offset)</f>
        <v/>
      </c>
      <c r="L2862" s="27">
        <f>IF(J2862="","",MAX(0,E2862-J2862)^2)</f>
        <v/>
      </c>
      <c r="M2862" s="27">
        <f>IF(J2862="","",MAX(0,E2862-(J2862+twcdh_off))^2)</f>
        <v/>
      </c>
      <c r="N2862" s="27">
        <f>IF(E2862="","",MAX(0,E2862-swcdh_thr)^2)</f>
        <v/>
      </c>
      <c r="O2862">
        <f>IF(K2862="","",ROUND(E2862-K2862,0))</f>
        <v/>
      </c>
      <c r="P2862">
        <f>IF(O2862="","",IF(O2862&gt;=1,O2862,0))</f>
        <v/>
      </c>
      <c r="Q2862" s="27">
        <f>IF(E2862="","",MAX(0,E2862-22))</f>
        <v/>
      </c>
      <c r="R2862" s="27">
        <f>IF(H2862=1,E2862,"")</f>
        <v/>
      </c>
      <c r="S2862" s="27">
        <f>IF(AND(H2862=1,J2862&lt;&gt;""),E2862-J2862,"")</f>
        <v/>
      </c>
      <c r="T2862">
        <f>IF(G2862="","",MONTH(G2862))</f>
        <v/>
      </c>
    </row>
    <row r="2863">
      <c r="A2863" s="24" t="n">
        <v>2020</v>
      </c>
      <c r="B2863" s="24" t="n">
        <v>4</v>
      </c>
      <c r="C2863" s="24" t="n">
        <v>29</v>
      </c>
      <c r="D2863" s="24" t="n">
        <v>6</v>
      </c>
      <c r="E2863" s="24" t="n">
        <v>8.76</v>
      </c>
      <c r="F2863" s="25">
        <f>IF($E2863="","",DATE(IF($A2863="",nominal_year,$A2863),$B2863,$C2863)+($D2863-IF(LEFT(hour_conv,1)="1",1,0))/24)</f>
        <v/>
      </c>
      <c r="G2863" s="26">
        <f>IF(F2863="","",INT(F2863))</f>
        <v/>
      </c>
      <c r="H2863">
        <f>IF(G2863="","",IF(AND(MONTH(G2863)*100+DAY(G2863)&gt;=season_lo,MONTH(G2863)*100+DAY(G2863)&lt;=season_hi),1,0))</f>
        <v/>
      </c>
      <c r="I2863">
        <f>IF(G2863="","",G2863-first_day+1)</f>
        <v/>
      </c>
      <c r="J2863" s="27">
        <f>IF(I2863="","",INDEX(Daily!$J$2:$J$421,I2863))</f>
        <v/>
      </c>
      <c r="K2863" s="27">
        <f>IF(J2863="","",J2863+cat_offset)</f>
        <v/>
      </c>
      <c r="L2863" s="27">
        <f>IF(J2863="","",MAX(0,E2863-J2863)^2)</f>
        <v/>
      </c>
      <c r="M2863" s="27">
        <f>IF(J2863="","",MAX(0,E2863-(J2863+twcdh_off))^2)</f>
        <v/>
      </c>
      <c r="N2863" s="27">
        <f>IF(E2863="","",MAX(0,E2863-swcdh_thr)^2)</f>
        <v/>
      </c>
      <c r="O2863">
        <f>IF(K2863="","",ROUND(E2863-K2863,0))</f>
        <v/>
      </c>
      <c r="P2863">
        <f>IF(O2863="","",IF(O2863&gt;=1,O2863,0))</f>
        <v/>
      </c>
      <c r="Q2863" s="27">
        <f>IF(E2863="","",MAX(0,E2863-22))</f>
        <v/>
      </c>
      <c r="R2863" s="27">
        <f>IF(H2863=1,E2863,"")</f>
        <v/>
      </c>
      <c r="S2863" s="27">
        <f>IF(AND(H2863=1,J2863&lt;&gt;""),E2863-J2863,"")</f>
        <v/>
      </c>
      <c r="T2863">
        <f>IF(G2863="","",MONTH(G2863))</f>
        <v/>
      </c>
    </row>
    <row r="2864">
      <c r="A2864" s="24" t="n">
        <v>2020</v>
      </c>
      <c r="B2864" s="24" t="n">
        <v>4</v>
      </c>
      <c r="C2864" s="24" t="n">
        <v>29</v>
      </c>
      <c r="D2864" s="24" t="n">
        <v>7</v>
      </c>
      <c r="E2864" s="24" t="n">
        <v>10.25</v>
      </c>
      <c r="F2864" s="25">
        <f>IF($E2864="","",DATE(IF($A2864="",nominal_year,$A2864),$B2864,$C2864)+($D2864-IF(LEFT(hour_conv,1)="1",1,0))/24)</f>
        <v/>
      </c>
      <c r="G2864" s="26">
        <f>IF(F2864="","",INT(F2864))</f>
        <v/>
      </c>
      <c r="H2864">
        <f>IF(G2864="","",IF(AND(MONTH(G2864)*100+DAY(G2864)&gt;=season_lo,MONTH(G2864)*100+DAY(G2864)&lt;=season_hi),1,0))</f>
        <v/>
      </c>
      <c r="I2864">
        <f>IF(G2864="","",G2864-first_day+1)</f>
        <v/>
      </c>
      <c r="J2864" s="27">
        <f>IF(I2864="","",INDEX(Daily!$J$2:$J$421,I2864))</f>
        <v/>
      </c>
      <c r="K2864" s="27">
        <f>IF(J2864="","",J2864+cat_offset)</f>
        <v/>
      </c>
      <c r="L2864" s="27">
        <f>IF(J2864="","",MAX(0,E2864-J2864)^2)</f>
        <v/>
      </c>
      <c r="M2864" s="27">
        <f>IF(J2864="","",MAX(0,E2864-(J2864+twcdh_off))^2)</f>
        <v/>
      </c>
      <c r="N2864" s="27">
        <f>IF(E2864="","",MAX(0,E2864-swcdh_thr)^2)</f>
        <v/>
      </c>
      <c r="O2864">
        <f>IF(K2864="","",ROUND(E2864-K2864,0))</f>
        <v/>
      </c>
      <c r="P2864">
        <f>IF(O2864="","",IF(O2864&gt;=1,O2864,0))</f>
        <v/>
      </c>
      <c r="Q2864" s="27">
        <f>IF(E2864="","",MAX(0,E2864-22))</f>
        <v/>
      </c>
      <c r="R2864" s="27">
        <f>IF(H2864=1,E2864,"")</f>
        <v/>
      </c>
      <c r="S2864" s="27">
        <f>IF(AND(H2864=1,J2864&lt;&gt;""),E2864-J2864,"")</f>
        <v/>
      </c>
      <c r="T2864">
        <f>IF(G2864="","",MONTH(G2864))</f>
        <v/>
      </c>
    </row>
    <row r="2865">
      <c r="A2865" s="24" t="n">
        <v>2020</v>
      </c>
      <c r="B2865" s="24" t="n">
        <v>4</v>
      </c>
      <c r="C2865" s="24" t="n">
        <v>29</v>
      </c>
      <c r="D2865" s="24" t="n">
        <v>8</v>
      </c>
      <c r="E2865" s="24" t="n">
        <v>11.17</v>
      </c>
      <c r="F2865" s="25">
        <f>IF($E2865="","",DATE(IF($A2865="",nominal_year,$A2865),$B2865,$C2865)+($D2865-IF(LEFT(hour_conv,1)="1",1,0))/24)</f>
        <v/>
      </c>
      <c r="G2865" s="26">
        <f>IF(F2865="","",INT(F2865))</f>
        <v/>
      </c>
      <c r="H2865">
        <f>IF(G2865="","",IF(AND(MONTH(G2865)*100+DAY(G2865)&gt;=season_lo,MONTH(G2865)*100+DAY(G2865)&lt;=season_hi),1,0))</f>
        <v/>
      </c>
      <c r="I2865">
        <f>IF(G2865="","",G2865-first_day+1)</f>
        <v/>
      </c>
      <c r="J2865" s="27">
        <f>IF(I2865="","",INDEX(Daily!$J$2:$J$421,I2865))</f>
        <v/>
      </c>
      <c r="K2865" s="27">
        <f>IF(J2865="","",J2865+cat_offset)</f>
        <v/>
      </c>
      <c r="L2865" s="27">
        <f>IF(J2865="","",MAX(0,E2865-J2865)^2)</f>
        <v/>
      </c>
      <c r="M2865" s="27">
        <f>IF(J2865="","",MAX(0,E2865-(J2865+twcdh_off))^2)</f>
        <v/>
      </c>
      <c r="N2865" s="27">
        <f>IF(E2865="","",MAX(0,E2865-swcdh_thr)^2)</f>
        <v/>
      </c>
      <c r="O2865">
        <f>IF(K2865="","",ROUND(E2865-K2865,0))</f>
        <v/>
      </c>
      <c r="P2865">
        <f>IF(O2865="","",IF(O2865&gt;=1,O2865,0))</f>
        <v/>
      </c>
      <c r="Q2865" s="27">
        <f>IF(E2865="","",MAX(0,E2865-22))</f>
        <v/>
      </c>
      <c r="R2865" s="27">
        <f>IF(H2865=1,E2865,"")</f>
        <v/>
      </c>
      <c r="S2865" s="27">
        <f>IF(AND(H2865=1,J2865&lt;&gt;""),E2865-J2865,"")</f>
        <v/>
      </c>
      <c r="T2865">
        <f>IF(G2865="","",MONTH(G2865))</f>
        <v/>
      </c>
    </row>
    <row r="2866">
      <c r="A2866" s="24" t="n">
        <v>2020</v>
      </c>
      <c r="B2866" s="24" t="n">
        <v>4</v>
      </c>
      <c r="C2866" s="24" t="n">
        <v>29</v>
      </c>
      <c r="D2866" s="24" t="n">
        <v>9</v>
      </c>
      <c r="E2866" s="24" t="n">
        <v>12.38</v>
      </c>
      <c r="F2866" s="25">
        <f>IF($E2866="","",DATE(IF($A2866="",nominal_year,$A2866),$B2866,$C2866)+($D2866-IF(LEFT(hour_conv,1)="1",1,0))/24)</f>
        <v/>
      </c>
      <c r="G2866" s="26">
        <f>IF(F2866="","",INT(F2866))</f>
        <v/>
      </c>
      <c r="H2866">
        <f>IF(G2866="","",IF(AND(MONTH(G2866)*100+DAY(G2866)&gt;=season_lo,MONTH(G2866)*100+DAY(G2866)&lt;=season_hi),1,0))</f>
        <v/>
      </c>
      <c r="I2866">
        <f>IF(G2866="","",G2866-first_day+1)</f>
        <v/>
      </c>
      <c r="J2866" s="27">
        <f>IF(I2866="","",INDEX(Daily!$J$2:$J$421,I2866))</f>
        <v/>
      </c>
      <c r="K2866" s="27">
        <f>IF(J2866="","",J2866+cat_offset)</f>
        <v/>
      </c>
      <c r="L2866" s="27">
        <f>IF(J2866="","",MAX(0,E2866-J2866)^2)</f>
        <v/>
      </c>
      <c r="M2866" s="27">
        <f>IF(J2866="","",MAX(0,E2866-(J2866+twcdh_off))^2)</f>
        <v/>
      </c>
      <c r="N2866" s="27">
        <f>IF(E2866="","",MAX(0,E2866-swcdh_thr)^2)</f>
        <v/>
      </c>
      <c r="O2866">
        <f>IF(K2866="","",ROUND(E2866-K2866,0))</f>
        <v/>
      </c>
      <c r="P2866">
        <f>IF(O2866="","",IF(O2866&gt;=1,O2866,0))</f>
        <v/>
      </c>
      <c r="Q2866" s="27">
        <f>IF(E2866="","",MAX(0,E2866-22))</f>
        <v/>
      </c>
      <c r="R2866" s="27">
        <f>IF(H2866=1,E2866,"")</f>
        <v/>
      </c>
      <c r="S2866" s="27">
        <f>IF(AND(H2866=1,J2866&lt;&gt;""),E2866-J2866,"")</f>
        <v/>
      </c>
      <c r="T2866">
        <f>IF(G2866="","",MONTH(G2866))</f>
        <v/>
      </c>
    </row>
    <row r="2867">
      <c r="A2867" s="24" t="n">
        <v>2020</v>
      </c>
      <c r="B2867" s="24" t="n">
        <v>4</v>
      </c>
      <c r="C2867" s="24" t="n">
        <v>29</v>
      </c>
      <c r="D2867" s="24" t="n">
        <v>10</v>
      </c>
      <c r="E2867" s="24" t="n">
        <v>13.55</v>
      </c>
      <c r="F2867" s="25">
        <f>IF($E2867="","",DATE(IF($A2867="",nominal_year,$A2867),$B2867,$C2867)+($D2867-IF(LEFT(hour_conv,1)="1",1,0))/24)</f>
        <v/>
      </c>
      <c r="G2867" s="26">
        <f>IF(F2867="","",INT(F2867))</f>
        <v/>
      </c>
      <c r="H2867">
        <f>IF(G2867="","",IF(AND(MONTH(G2867)*100+DAY(G2867)&gt;=season_lo,MONTH(G2867)*100+DAY(G2867)&lt;=season_hi),1,0))</f>
        <v/>
      </c>
      <c r="I2867">
        <f>IF(G2867="","",G2867-first_day+1)</f>
        <v/>
      </c>
      <c r="J2867" s="27">
        <f>IF(I2867="","",INDEX(Daily!$J$2:$J$421,I2867))</f>
        <v/>
      </c>
      <c r="K2867" s="27">
        <f>IF(J2867="","",J2867+cat_offset)</f>
        <v/>
      </c>
      <c r="L2867" s="27">
        <f>IF(J2867="","",MAX(0,E2867-J2867)^2)</f>
        <v/>
      </c>
      <c r="M2867" s="27">
        <f>IF(J2867="","",MAX(0,E2867-(J2867+twcdh_off))^2)</f>
        <v/>
      </c>
      <c r="N2867" s="27">
        <f>IF(E2867="","",MAX(0,E2867-swcdh_thr)^2)</f>
        <v/>
      </c>
      <c r="O2867">
        <f>IF(K2867="","",ROUND(E2867-K2867,0))</f>
        <v/>
      </c>
      <c r="P2867">
        <f>IF(O2867="","",IF(O2867&gt;=1,O2867,0))</f>
        <v/>
      </c>
      <c r="Q2867" s="27">
        <f>IF(E2867="","",MAX(0,E2867-22))</f>
        <v/>
      </c>
      <c r="R2867" s="27">
        <f>IF(H2867=1,E2867,"")</f>
        <v/>
      </c>
      <c r="S2867" s="27">
        <f>IF(AND(H2867=1,J2867&lt;&gt;""),E2867-J2867,"")</f>
        <v/>
      </c>
      <c r="T2867">
        <f>IF(G2867="","",MONTH(G2867))</f>
        <v/>
      </c>
    </row>
    <row r="2868">
      <c r="A2868" s="24" t="n">
        <v>2020</v>
      </c>
      <c r="B2868" s="24" t="n">
        <v>4</v>
      </c>
      <c r="C2868" s="24" t="n">
        <v>29</v>
      </c>
      <c r="D2868" s="24" t="n">
        <v>11</v>
      </c>
      <c r="E2868" s="24" t="n">
        <v>15.59</v>
      </c>
      <c r="F2868" s="25">
        <f>IF($E2868="","",DATE(IF($A2868="",nominal_year,$A2868),$B2868,$C2868)+($D2868-IF(LEFT(hour_conv,1)="1",1,0))/24)</f>
        <v/>
      </c>
      <c r="G2868" s="26">
        <f>IF(F2868="","",INT(F2868))</f>
        <v/>
      </c>
      <c r="H2868">
        <f>IF(G2868="","",IF(AND(MONTH(G2868)*100+DAY(G2868)&gt;=season_lo,MONTH(G2868)*100+DAY(G2868)&lt;=season_hi),1,0))</f>
        <v/>
      </c>
      <c r="I2868">
        <f>IF(G2868="","",G2868-first_day+1)</f>
        <v/>
      </c>
      <c r="J2868" s="27">
        <f>IF(I2868="","",INDEX(Daily!$J$2:$J$421,I2868))</f>
        <v/>
      </c>
      <c r="K2868" s="27">
        <f>IF(J2868="","",J2868+cat_offset)</f>
        <v/>
      </c>
      <c r="L2868" s="27">
        <f>IF(J2868="","",MAX(0,E2868-J2868)^2)</f>
        <v/>
      </c>
      <c r="M2868" s="27">
        <f>IF(J2868="","",MAX(0,E2868-(J2868+twcdh_off))^2)</f>
        <v/>
      </c>
      <c r="N2868" s="27">
        <f>IF(E2868="","",MAX(0,E2868-swcdh_thr)^2)</f>
        <v/>
      </c>
      <c r="O2868">
        <f>IF(K2868="","",ROUND(E2868-K2868,0))</f>
        <v/>
      </c>
      <c r="P2868">
        <f>IF(O2868="","",IF(O2868&gt;=1,O2868,0))</f>
        <v/>
      </c>
      <c r="Q2868" s="27">
        <f>IF(E2868="","",MAX(0,E2868-22))</f>
        <v/>
      </c>
      <c r="R2868" s="27">
        <f>IF(H2868=1,E2868,"")</f>
        <v/>
      </c>
      <c r="S2868" s="27">
        <f>IF(AND(H2868=1,J2868&lt;&gt;""),E2868-J2868,"")</f>
        <v/>
      </c>
      <c r="T2868">
        <f>IF(G2868="","",MONTH(G2868))</f>
        <v/>
      </c>
    </row>
    <row r="2869">
      <c r="A2869" s="24" t="n">
        <v>2020</v>
      </c>
      <c r="B2869" s="24" t="n">
        <v>4</v>
      </c>
      <c r="C2869" s="24" t="n">
        <v>29</v>
      </c>
      <c r="D2869" s="24" t="n">
        <v>12</v>
      </c>
      <c r="E2869" s="24" t="n">
        <v>16.07</v>
      </c>
      <c r="F2869" s="25">
        <f>IF($E2869="","",DATE(IF($A2869="",nominal_year,$A2869),$B2869,$C2869)+($D2869-IF(LEFT(hour_conv,1)="1",1,0))/24)</f>
        <v/>
      </c>
      <c r="G2869" s="26">
        <f>IF(F2869="","",INT(F2869))</f>
        <v/>
      </c>
      <c r="H2869">
        <f>IF(G2869="","",IF(AND(MONTH(G2869)*100+DAY(G2869)&gt;=season_lo,MONTH(G2869)*100+DAY(G2869)&lt;=season_hi),1,0))</f>
        <v/>
      </c>
      <c r="I2869">
        <f>IF(G2869="","",G2869-first_day+1)</f>
        <v/>
      </c>
      <c r="J2869" s="27">
        <f>IF(I2869="","",INDEX(Daily!$J$2:$J$421,I2869))</f>
        <v/>
      </c>
      <c r="K2869" s="27">
        <f>IF(J2869="","",J2869+cat_offset)</f>
        <v/>
      </c>
      <c r="L2869" s="27">
        <f>IF(J2869="","",MAX(0,E2869-J2869)^2)</f>
        <v/>
      </c>
      <c r="M2869" s="27">
        <f>IF(J2869="","",MAX(0,E2869-(J2869+twcdh_off))^2)</f>
        <v/>
      </c>
      <c r="N2869" s="27">
        <f>IF(E2869="","",MAX(0,E2869-swcdh_thr)^2)</f>
        <v/>
      </c>
      <c r="O2869">
        <f>IF(K2869="","",ROUND(E2869-K2869,0))</f>
        <v/>
      </c>
      <c r="P2869">
        <f>IF(O2869="","",IF(O2869&gt;=1,O2869,0))</f>
        <v/>
      </c>
      <c r="Q2869" s="27">
        <f>IF(E2869="","",MAX(0,E2869-22))</f>
        <v/>
      </c>
      <c r="R2869" s="27">
        <f>IF(H2869=1,E2869,"")</f>
        <v/>
      </c>
      <c r="S2869" s="27">
        <f>IF(AND(H2869=1,J2869&lt;&gt;""),E2869-J2869,"")</f>
        <v/>
      </c>
      <c r="T2869">
        <f>IF(G2869="","",MONTH(G2869))</f>
        <v/>
      </c>
    </row>
    <row r="2870">
      <c r="A2870" s="24" t="n">
        <v>2020</v>
      </c>
      <c r="B2870" s="24" t="n">
        <v>4</v>
      </c>
      <c r="C2870" s="24" t="n">
        <v>29</v>
      </c>
      <c r="D2870" s="24" t="n">
        <v>13</v>
      </c>
      <c r="E2870" s="24" t="n">
        <v>16.99</v>
      </c>
      <c r="F2870" s="25">
        <f>IF($E2870="","",DATE(IF($A2870="",nominal_year,$A2870),$B2870,$C2870)+($D2870-IF(LEFT(hour_conv,1)="1",1,0))/24)</f>
        <v/>
      </c>
      <c r="G2870" s="26">
        <f>IF(F2870="","",INT(F2870))</f>
        <v/>
      </c>
      <c r="H2870">
        <f>IF(G2870="","",IF(AND(MONTH(G2870)*100+DAY(G2870)&gt;=season_lo,MONTH(G2870)*100+DAY(G2870)&lt;=season_hi),1,0))</f>
        <v/>
      </c>
      <c r="I2870">
        <f>IF(G2870="","",G2870-first_day+1)</f>
        <v/>
      </c>
      <c r="J2870" s="27">
        <f>IF(I2870="","",INDEX(Daily!$J$2:$J$421,I2870))</f>
        <v/>
      </c>
      <c r="K2870" s="27">
        <f>IF(J2870="","",J2870+cat_offset)</f>
        <v/>
      </c>
      <c r="L2870" s="27">
        <f>IF(J2870="","",MAX(0,E2870-J2870)^2)</f>
        <v/>
      </c>
      <c r="M2870" s="27">
        <f>IF(J2870="","",MAX(0,E2870-(J2870+twcdh_off))^2)</f>
        <v/>
      </c>
      <c r="N2870" s="27">
        <f>IF(E2870="","",MAX(0,E2870-swcdh_thr)^2)</f>
        <v/>
      </c>
      <c r="O2870">
        <f>IF(K2870="","",ROUND(E2870-K2870,0))</f>
        <v/>
      </c>
      <c r="P2870">
        <f>IF(O2870="","",IF(O2870&gt;=1,O2870,0))</f>
        <v/>
      </c>
      <c r="Q2870" s="27">
        <f>IF(E2870="","",MAX(0,E2870-22))</f>
        <v/>
      </c>
      <c r="R2870" s="27">
        <f>IF(H2870=1,E2870,"")</f>
        <v/>
      </c>
      <c r="S2870" s="27">
        <f>IF(AND(H2870=1,J2870&lt;&gt;""),E2870-J2870,"")</f>
        <v/>
      </c>
      <c r="T2870">
        <f>IF(G2870="","",MONTH(G2870))</f>
        <v/>
      </c>
    </row>
    <row r="2871">
      <c r="A2871" s="24" t="n">
        <v>2020</v>
      </c>
      <c r="B2871" s="24" t="n">
        <v>4</v>
      </c>
      <c r="C2871" s="24" t="n">
        <v>29</v>
      </c>
      <c r="D2871" s="24" t="n">
        <v>14</v>
      </c>
      <c r="E2871" s="24" t="n">
        <v>18.59</v>
      </c>
      <c r="F2871" s="25">
        <f>IF($E2871="","",DATE(IF($A2871="",nominal_year,$A2871),$B2871,$C2871)+($D2871-IF(LEFT(hour_conv,1)="1",1,0))/24)</f>
        <v/>
      </c>
      <c r="G2871" s="26">
        <f>IF(F2871="","",INT(F2871))</f>
        <v/>
      </c>
      <c r="H2871">
        <f>IF(G2871="","",IF(AND(MONTH(G2871)*100+DAY(G2871)&gt;=season_lo,MONTH(G2871)*100+DAY(G2871)&lt;=season_hi),1,0))</f>
        <v/>
      </c>
      <c r="I2871">
        <f>IF(G2871="","",G2871-first_day+1)</f>
        <v/>
      </c>
      <c r="J2871" s="27">
        <f>IF(I2871="","",INDEX(Daily!$J$2:$J$421,I2871))</f>
        <v/>
      </c>
      <c r="K2871" s="27">
        <f>IF(J2871="","",J2871+cat_offset)</f>
        <v/>
      </c>
      <c r="L2871" s="27">
        <f>IF(J2871="","",MAX(0,E2871-J2871)^2)</f>
        <v/>
      </c>
      <c r="M2871" s="27">
        <f>IF(J2871="","",MAX(0,E2871-(J2871+twcdh_off))^2)</f>
        <v/>
      </c>
      <c r="N2871" s="27">
        <f>IF(E2871="","",MAX(0,E2871-swcdh_thr)^2)</f>
        <v/>
      </c>
      <c r="O2871">
        <f>IF(K2871="","",ROUND(E2871-K2871,0))</f>
        <v/>
      </c>
      <c r="P2871">
        <f>IF(O2871="","",IF(O2871&gt;=1,O2871,0))</f>
        <v/>
      </c>
      <c r="Q2871" s="27">
        <f>IF(E2871="","",MAX(0,E2871-22))</f>
        <v/>
      </c>
      <c r="R2871" s="27">
        <f>IF(H2871=1,E2871,"")</f>
        <v/>
      </c>
      <c r="S2871" s="27">
        <f>IF(AND(H2871=1,J2871&lt;&gt;""),E2871-J2871,"")</f>
        <v/>
      </c>
      <c r="T2871">
        <f>IF(G2871="","",MONTH(G2871))</f>
        <v/>
      </c>
    </row>
    <row r="2872">
      <c r="A2872" s="24" t="n">
        <v>2020</v>
      </c>
      <c r="B2872" s="24" t="n">
        <v>4</v>
      </c>
      <c r="C2872" s="24" t="n">
        <v>29</v>
      </c>
      <c r="D2872" s="24" t="n">
        <v>15</v>
      </c>
      <c r="E2872" s="24" t="n">
        <v>19.16</v>
      </c>
      <c r="F2872" s="25">
        <f>IF($E2872="","",DATE(IF($A2872="",nominal_year,$A2872),$B2872,$C2872)+($D2872-IF(LEFT(hour_conv,1)="1",1,0))/24)</f>
        <v/>
      </c>
      <c r="G2872" s="26">
        <f>IF(F2872="","",INT(F2872))</f>
        <v/>
      </c>
      <c r="H2872">
        <f>IF(G2872="","",IF(AND(MONTH(G2872)*100+DAY(G2872)&gt;=season_lo,MONTH(G2872)*100+DAY(G2872)&lt;=season_hi),1,0))</f>
        <v/>
      </c>
      <c r="I2872">
        <f>IF(G2872="","",G2872-first_day+1)</f>
        <v/>
      </c>
      <c r="J2872" s="27">
        <f>IF(I2872="","",INDEX(Daily!$J$2:$J$421,I2872))</f>
        <v/>
      </c>
      <c r="K2872" s="27">
        <f>IF(J2872="","",J2872+cat_offset)</f>
        <v/>
      </c>
      <c r="L2872" s="27">
        <f>IF(J2872="","",MAX(0,E2872-J2872)^2)</f>
        <v/>
      </c>
      <c r="M2872" s="27">
        <f>IF(J2872="","",MAX(0,E2872-(J2872+twcdh_off))^2)</f>
        <v/>
      </c>
      <c r="N2872" s="27">
        <f>IF(E2872="","",MAX(0,E2872-swcdh_thr)^2)</f>
        <v/>
      </c>
      <c r="O2872">
        <f>IF(K2872="","",ROUND(E2872-K2872,0))</f>
        <v/>
      </c>
      <c r="P2872">
        <f>IF(O2872="","",IF(O2872&gt;=1,O2872,0))</f>
        <v/>
      </c>
      <c r="Q2872" s="27">
        <f>IF(E2872="","",MAX(0,E2872-22))</f>
        <v/>
      </c>
      <c r="R2872" s="27">
        <f>IF(H2872=1,E2872,"")</f>
        <v/>
      </c>
      <c r="S2872" s="27">
        <f>IF(AND(H2872=1,J2872&lt;&gt;""),E2872-J2872,"")</f>
        <v/>
      </c>
      <c r="T2872">
        <f>IF(G2872="","",MONTH(G2872))</f>
        <v/>
      </c>
    </row>
    <row r="2873">
      <c r="A2873" s="24" t="n">
        <v>2020</v>
      </c>
      <c r="B2873" s="24" t="n">
        <v>4</v>
      </c>
      <c r="C2873" s="24" t="n">
        <v>29</v>
      </c>
      <c r="D2873" s="24" t="n">
        <v>16</v>
      </c>
      <c r="E2873" s="24" t="n">
        <v>18.91</v>
      </c>
      <c r="F2873" s="25">
        <f>IF($E2873="","",DATE(IF($A2873="",nominal_year,$A2873),$B2873,$C2873)+($D2873-IF(LEFT(hour_conv,1)="1",1,0))/24)</f>
        <v/>
      </c>
      <c r="G2873" s="26">
        <f>IF(F2873="","",INT(F2873))</f>
        <v/>
      </c>
      <c r="H2873">
        <f>IF(G2873="","",IF(AND(MONTH(G2873)*100+DAY(G2873)&gt;=season_lo,MONTH(G2873)*100+DAY(G2873)&lt;=season_hi),1,0))</f>
        <v/>
      </c>
      <c r="I2873">
        <f>IF(G2873="","",G2873-first_day+1)</f>
        <v/>
      </c>
      <c r="J2873" s="27">
        <f>IF(I2873="","",INDEX(Daily!$J$2:$J$421,I2873))</f>
        <v/>
      </c>
      <c r="K2873" s="27">
        <f>IF(J2873="","",J2873+cat_offset)</f>
        <v/>
      </c>
      <c r="L2873" s="27">
        <f>IF(J2873="","",MAX(0,E2873-J2873)^2)</f>
        <v/>
      </c>
      <c r="M2873" s="27">
        <f>IF(J2873="","",MAX(0,E2873-(J2873+twcdh_off))^2)</f>
        <v/>
      </c>
      <c r="N2873" s="27">
        <f>IF(E2873="","",MAX(0,E2873-swcdh_thr)^2)</f>
        <v/>
      </c>
      <c r="O2873">
        <f>IF(K2873="","",ROUND(E2873-K2873,0))</f>
        <v/>
      </c>
      <c r="P2873">
        <f>IF(O2873="","",IF(O2873&gt;=1,O2873,0))</f>
        <v/>
      </c>
      <c r="Q2873" s="27">
        <f>IF(E2873="","",MAX(0,E2873-22))</f>
        <v/>
      </c>
      <c r="R2873" s="27">
        <f>IF(H2873=1,E2873,"")</f>
        <v/>
      </c>
      <c r="S2873" s="27">
        <f>IF(AND(H2873=1,J2873&lt;&gt;""),E2873-J2873,"")</f>
        <v/>
      </c>
      <c r="T2873">
        <f>IF(G2873="","",MONTH(G2873))</f>
        <v/>
      </c>
    </row>
    <row r="2874">
      <c r="A2874" s="24" t="n">
        <v>2020</v>
      </c>
      <c r="B2874" s="24" t="n">
        <v>4</v>
      </c>
      <c r="C2874" s="24" t="n">
        <v>29</v>
      </c>
      <c r="D2874" s="24" t="n">
        <v>17</v>
      </c>
      <c r="E2874" s="24" t="n">
        <v>17.91</v>
      </c>
      <c r="F2874" s="25">
        <f>IF($E2874="","",DATE(IF($A2874="",nominal_year,$A2874),$B2874,$C2874)+($D2874-IF(LEFT(hour_conv,1)="1",1,0))/24)</f>
        <v/>
      </c>
      <c r="G2874" s="26">
        <f>IF(F2874="","",INT(F2874))</f>
        <v/>
      </c>
      <c r="H2874">
        <f>IF(G2874="","",IF(AND(MONTH(G2874)*100+DAY(G2874)&gt;=season_lo,MONTH(G2874)*100+DAY(G2874)&lt;=season_hi),1,0))</f>
        <v/>
      </c>
      <c r="I2874">
        <f>IF(G2874="","",G2874-first_day+1)</f>
        <v/>
      </c>
      <c r="J2874" s="27">
        <f>IF(I2874="","",INDEX(Daily!$J$2:$J$421,I2874))</f>
        <v/>
      </c>
      <c r="K2874" s="27">
        <f>IF(J2874="","",J2874+cat_offset)</f>
        <v/>
      </c>
      <c r="L2874" s="27">
        <f>IF(J2874="","",MAX(0,E2874-J2874)^2)</f>
        <v/>
      </c>
      <c r="M2874" s="27">
        <f>IF(J2874="","",MAX(0,E2874-(J2874+twcdh_off))^2)</f>
        <v/>
      </c>
      <c r="N2874" s="27">
        <f>IF(E2874="","",MAX(0,E2874-swcdh_thr)^2)</f>
        <v/>
      </c>
      <c r="O2874">
        <f>IF(K2874="","",ROUND(E2874-K2874,0))</f>
        <v/>
      </c>
      <c r="P2874">
        <f>IF(O2874="","",IF(O2874&gt;=1,O2874,0))</f>
        <v/>
      </c>
      <c r="Q2874" s="27">
        <f>IF(E2874="","",MAX(0,E2874-22))</f>
        <v/>
      </c>
      <c r="R2874" s="27">
        <f>IF(H2874=1,E2874,"")</f>
        <v/>
      </c>
      <c r="S2874" s="27">
        <f>IF(AND(H2874=1,J2874&lt;&gt;""),E2874-J2874,"")</f>
        <v/>
      </c>
      <c r="T2874">
        <f>IF(G2874="","",MONTH(G2874))</f>
        <v/>
      </c>
    </row>
    <row r="2875">
      <c r="A2875" s="24" t="n">
        <v>2020</v>
      </c>
      <c r="B2875" s="24" t="n">
        <v>4</v>
      </c>
      <c r="C2875" s="24" t="n">
        <v>29</v>
      </c>
      <c r="D2875" s="24" t="n">
        <v>18</v>
      </c>
      <c r="E2875" s="24" t="n">
        <v>17.87</v>
      </c>
      <c r="F2875" s="25">
        <f>IF($E2875="","",DATE(IF($A2875="",nominal_year,$A2875),$B2875,$C2875)+($D2875-IF(LEFT(hour_conv,1)="1",1,0))/24)</f>
        <v/>
      </c>
      <c r="G2875" s="26">
        <f>IF(F2875="","",INT(F2875))</f>
        <v/>
      </c>
      <c r="H2875">
        <f>IF(G2875="","",IF(AND(MONTH(G2875)*100+DAY(G2875)&gt;=season_lo,MONTH(G2875)*100+DAY(G2875)&lt;=season_hi),1,0))</f>
        <v/>
      </c>
      <c r="I2875">
        <f>IF(G2875="","",G2875-first_day+1)</f>
        <v/>
      </c>
      <c r="J2875" s="27">
        <f>IF(I2875="","",INDEX(Daily!$J$2:$J$421,I2875))</f>
        <v/>
      </c>
      <c r="K2875" s="27">
        <f>IF(J2875="","",J2875+cat_offset)</f>
        <v/>
      </c>
      <c r="L2875" s="27">
        <f>IF(J2875="","",MAX(0,E2875-J2875)^2)</f>
        <v/>
      </c>
      <c r="M2875" s="27">
        <f>IF(J2875="","",MAX(0,E2875-(J2875+twcdh_off))^2)</f>
        <v/>
      </c>
      <c r="N2875" s="27">
        <f>IF(E2875="","",MAX(0,E2875-swcdh_thr)^2)</f>
        <v/>
      </c>
      <c r="O2875">
        <f>IF(K2875="","",ROUND(E2875-K2875,0))</f>
        <v/>
      </c>
      <c r="P2875">
        <f>IF(O2875="","",IF(O2875&gt;=1,O2875,0))</f>
        <v/>
      </c>
      <c r="Q2875" s="27">
        <f>IF(E2875="","",MAX(0,E2875-22))</f>
        <v/>
      </c>
      <c r="R2875" s="27">
        <f>IF(H2875=1,E2875,"")</f>
        <v/>
      </c>
      <c r="S2875" s="27">
        <f>IF(AND(H2875=1,J2875&lt;&gt;""),E2875-J2875,"")</f>
        <v/>
      </c>
      <c r="T2875">
        <f>IF(G2875="","",MONTH(G2875))</f>
        <v/>
      </c>
    </row>
    <row r="2876">
      <c r="A2876" s="24" t="n">
        <v>2020</v>
      </c>
      <c r="B2876" s="24" t="n">
        <v>4</v>
      </c>
      <c r="C2876" s="24" t="n">
        <v>29</v>
      </c>
      <c r="D2876" s="24" t="n">
        <v>19</v>
      </c>
      <c r="E2876" s="24" t="n">
        <v>17.56</v>
      </c>
      <c r="F2876" s="25">
        <f>IF($E2876="","",DATE(IF($A2876="",nominal_year,$A2876),$B2876,$C2876)+($D2876-IF(LEFT(hour_conv,1)="1",1,0))/24)</f>
        <v/>
      </c>
      <c r="G2876" s="26">
        <f>IF(F2876="","",INT(F2876))</f>
        <v/>
      </c>
      <c r="H2876">
        <f>IF(G2876="","",IF(AND(MONTH(G2876)*100+DAY(G2876)&gt;=season_lo,MONTH(G2876)*100+DAY(G2876)&lt;=season_hi),1,0))</f>
        <v/>
      </c>
      <c r="I2876">
        <f>IF(G2876="","",G2876-first_day+1)</f>
        <v/>
      </c>
      <c r="J2876" s="27">
        <f>IF(I2876="","",INDEX(Daily!$J$2:$J$421,I2876))</f>
        <v/>
      </c>
      <c r="K2876" s="27">
        <f>IF(J2876="","",J2876+cat_offset)</f>
        <v/>
      </c>
      <c r="L2876" s="27">
        <f>IF(J2876="","",MAX(0,E2876-J2876)^2)</f>
        <v/>
      </c>
      <c r="M2876" s="27">
        <f>IF(J2876="","",MAX(0,E2876-(J2876+twcdh_off))^2)</f>
        <v/>
      </c>
      <c r="N2876" s="27">
        <f>IF(E2876="","",MAX(0,E2876-swcdh_thr)^2)</f>
        <v/>
      </c>
      <c r="O2876">
        <f>IF(K2876="","",ROUND(E2876-K2876,0))</f>
        <v/>
      </c>
      <c r="P2876">
        <f>IF(O2876="","",IF(O2876&gt;=1,O2876,0))</f>
        <v/>
      </c>
      <c r="Q2876" s="27">
        <f>IF(E2876="","",MAX(0,E2876-22))</f>
        <v/>
      </c>
      <c r="R2876" s="27">
        <f>IF(H2876=1,E2876,"")</f>
        <v/>
      </c>
      <c r="S2876" s="27">
        <f>IF(AND(H2876=1,J2876&lt;&gt;""),E2876-J2876,"")</f>
        <v/>
      </c>
      <c r="T2876">
        <f>IF(G2876="","",MONTH(G2876))</f>
        <v/>
      </c>
    </row>
    <row r="2877">
      <c r="A2877" s="24" t="n">
        <v>2020</v>
      </c>
      <c r="B2877" s="24" t="n">
        <v>4</v>
      </c>
      <c r="C2877" s="24" t="n">
        <v>29</v>
      </c>
      <c r="D2877" s="24" t="n">
        <v>20</v>
      </c>
      <c r="E2877" s="24" t="n">
        <v>16.29</v>
      </c>
      <c r="F2877" s="25">
        <f>IF($E2877="","",DATE(IF($A2877="",nominal_year,$A2877),$B2877,$C2877)+($D2877-IF(LEFT(hour_conv,1)="1",1,0))/24)</f>
        <v/>
      </c>
      <c r="G2877" s="26">
        <f>IF(F2877="","",INT(F2877))</f>
        <v/>
      </c>
      <c r="H2877">
        <f>IF(G2877="","",IF(AND(MONTH(G2877)*100+DAY(G2877)&gt;=season_lo,MONTH(G2877)*100+DAY(G2877)&lt;=season_hi),1,0))</f>
        <v/>
      </c>
      <c r="I2877">
        <f>IF(G2877="","",G2877-first_day+1)</f>
        <v/>
      </c>
      <c r="J2877" s="27">
        <f>IF(I2877="","",INDEX(Daily!$J$2:$J$421,I2877))</f>
        <v/>
      </c>
      <c r="K2877" s="27">
        <f>IF(J2877="","",J2877+cat_offset)</f>
        <v/>
      </c>
      <c r="L2877" s="27">
        <f>IF(J2877="","",MAX(0,E2877-J2877)^2)</f>
        <v/>
      </c>
      <c r="M2877" s="27">
        <f>IF(J2877="","",MAX(0,E2877-(J2877+twcdh_off))^2)</f>
        <v/>
      </c>
      <c r="N2877" s="27">
        <f>IF(E2877="","",MAX(0,E2877-swcdh_thr)^2)</f>
        <v/>
      </c>
      <c r="O2877">
        <f>IF(K2877="","",ROUND(E2877-K2877,0))</f>
        <v/>
      </c>
      <c r="P2877">
        <f>IF(O2877="","",IF(O2877&gt;=1,O2877,0))</f>
        <v/>
      </c>
      <c r="Q2877" s="27">
        <f>IF(E2877="","",MAX(0,E2877-22))</f>
        <v/>
      </c>
      <c r="R2877" s="27">
        <f>IF(H2877=1,E2877,"")</f>
        <v/>
      </c>
      <c r="S2877" s="27">
        <f>IF(AND(H2877=1,J2877&lt;&gt;""),E2877-J2877,"")</f>
        <v/>
      </c>
      <c r="T2877">
        <f>IF(G2877="","",MONTH(G2877))</f>
        <v/>
      </c>
    </row>
    <row r="2878">
      <c r="A2878" s="24" t="n">
        <v>2020</v>
      </c>
      <c r="B2878" s="24" t="n">
        <v>4</v>
      </c>
      <c r="C2878" s="24" t="n">
        <v>29</v>
      </c>
      <c r="D2878" s="24" t="n">
        <v>21</v>
      </c>
      <c r="E2878" s="24" t="n">
        <v>15.69</v>
      </c>
      <c r="F2878" s="25">
        <f>IF($E2878="","",DATE(IF($A2878="",nominal_year,$A2878),$B2878,$C2878)+($D2878-IF(LEFT(hour_conv,1)="1",1,0))/24)</f>
        <v/>
      </c>
      <c r="G2878" s="26">
        <f>IF(F2878="","",INT(F2878))</f>
        <v/>
      </c>
      <c r="H2878">
        <f>IF(G2878="","",IF(AND(MONTH(G2878)*100+DAY(G2878)&gt;=season_lo,MONTH(G2878)*100+DAY(G2878)&lt;=season_hi),1,0))</f>
        <v/>
      </c>
      <c r="I2878">
        <f>IF(G2878="","",G2878-first_day+1)</f>
        <v/>
      </c>
      <c r="J2878" s="27">
        <f>IF(I2878="","",INDEX(Daily!$J$2:$J$421,I2878))</f>
        <v/>
      </c>
      <c r="K2878" s="27">
        <f>IF(J2878="","",J2878+cat_offset)</f>
        <v/>
      </c>
      <c r="L2878" s="27">
        <f>IF(J2878="","",MAX(0,E2878-J2878)^2)</f>
        <v/>
      </c>
      <c r="M2878" s="27">
        <f>IF(J2878="","",MAX(0,E2878-(J2878+twcdh_off))^2)</f>
        <v/>
      </c>
      <c r="N2878" s="27">
        <f>IF(E2878="","",MAX(0,E2878-swcdh_thr)^2)</f>
        <v/>
      </c>
      <c r="O2878">
        <f>IF(K2878="","",ROUND(E2878-K2878,0))</f>
        <v/>
      </c>
      <c r="P2878">
        <f>IF(O2878="","",IF(O2878&gt;=1,O2878,0))</f>
        <v/>
      </c>
      <c r="Q2878" s="27">
        <f>IF(E2878="","",MAX(0,E2878-22))</f>
        <v/>
      </c>
      <c r="R2878" s="27">
        <f>IF(H2878=1,E2878,"")</f>
        <v/>
      </c>
      <c r="S2878" s="27">
        <f>IF(AND(H2878=1,J2878&lt;&gt;""),E2878-J2878,"")</f>
        <v/>
      </c>
      <c r="T2878">
        <f>IF(G2878="","",MONTH(G2878))</f>
        <v/>
      </c>
    </row>
    <row r="2879">
      <c r="A2879" s="24" t="n">
        <v>2020</v>
      </c>
      <c r="B2879" s="24" t="n">
        <v>4</v>
      </c>
      <c r="C2879" s="24" t="n">
        <v>29</v>
      </c>
      <c r="D2879" s="24" t="n">
        <v>22</v>
      </c>
      <c r="E2879" s="24" t="n">
        <v>13.23</v>
      </c>
      <c r="F2879" s="25">
        <f>IF($E2879="","",DATE(IF($A2879="",nominal_year,$A2879),$B2879,$C2879)+($D2879-IF(LEFT(hour_conv,1)="1",1,0))/24)</f>
        <v/>
      </c>
      <c r="G2879" s="26">
        <f>IF(F2879="","",INT(F2879))</f>
        <v/>
      </c>
      <c r="H2879">
        <f>IF(G2879="","",IF(AND(MONTH(G2879)*100+DAY(G2879)&gt;=season_lo,MONTH(G2879)*100+DAY(G2879)&lt;=season_hi),1,0))</f>
        <v/>
      </c>
      <c r="I2879">
        <f>IF(G2879="","",G2879-first_day+1)</f>
        <v/>
      </c>
      <c r="J2879" s="27">
        <f>IF(I2879="","",INDEX(Daily!$J$2:$J$421,I2879))</f>
        <v/>
      </c>
      <c r="K2879" s="27">
        <f>IF(J2879="","",J2879+cat_offset)</f>
        <v/>
      </c>
      <c r="L2879" s="27">
        <f>IF(J2879="","",MAX(0,E2879-J2879)^2)</f>
        <v/>
      </c>
      <c r="M2879" s="27">
        <f>IF(J2879="","",MAX(0,E2879-(J2879+twcdh_off))^2)</f>
        <v/>
      </c>
      <c r="N2879" s="27">
        <f>IF(E2879="","",MAX(0,E2879-swcdh_thr)^2)</f>
        <v/>
      </c>
      <c r="O2879">
        <f>IF(K2879="","",ROUND(E2879-K2879,0))</f>
        <v/>
      </c>
      <c r="P2879">
        <f>IF(O2879="","",IF(O2879&gt;=1,O2879,0))</f>
        <v/>
      </c>
      <c r="Q2879" s="27">
        <f>IF(E2879="","",MAX(0,E2879-22))</f>
        <v/>
      </c>
      <c r="R2879" s="27">
        <f>IF(H2879=1,E2879,"")</f>
        <v/>
      </c>
      <c r="S2879" s="27">
        <f>IF(AND(H2879=1,J2879&lt;&gt;""),E2879-J2879,"")</f>
        <v/>
      </c>
      <c r="T2879">
        <f>IF(G2879="","",MONTH(G2879))</f>
        <v/>
      </c>
    </row>
    <row r="2880">
      <c r="A2880" s="24" t="n">
        <v>2020</v>
      </c>
      <c r="B2880" s="24" t="n">
        <v>4</v>
      </c>
      <c r="C2880" s="24" t="n">
        <v>29</v>
      </c>
      <c r="D2880" s="24" t="n">
        <v>23</v>
      </c>
      <c r="E2880" s="24" t="n">
        <v>12.75</v>
      </c>
      <c r="F2880" s="25">
        <f>IF($E2880="","",DATE(IF($A2880="",nominal_year,$A2880),$B2880,$C2880)+($D2880-IF(LEFT(hour_conv,1)="1",1,0))/24)</f>
        <v/>
      </c>
      <c r="G2880" s="26">
        <f>IF(F2880="","",INT(F2880))</f>
        <v/>
      </c>
      <c r="H2880">
        <f>IF(G2880="","",IF(AND(MONTH(G2880)*100+DAY(G2880)&gt;=season_lo,MONTH(G2880)*100+DAY(G2880)&lt;=season_hi),1,0))</f>
        <v/>
      </c>
      <c r="I2880">
        <f>IF(G2880="","",G2880-first_day+1)</f>
        <v/>
      </c>
      <c r="J2880" s="27">
        <f>IF(I2880="","",INDEX(Daily!$J$2:$J$421,I2880))</f>
        <v/>
      </c>
      <c r="K2880" s="27">
        <f>IF(J2880="","",J2880+cat_offset)</f>
        <v/>
      </c>
      <c r="L2880" s="27">
        <f>IF(J2880="","",MAX(0,E2880-J2880)^2)</f>
        <v/>
      </c>
      <c r="M2880" s="27">
        <f>IF(J2880="","",MAX(0,E2880-(J2880+twcdh_off))^2)</f>
        <v/>
      </c>
      <c r="N2880" s="27">
        <f>IF(E2880="","",MAX(0,E2880-swcdh_thr)^2)</f>
        <v/>
      </c>
      <c r="O2880">
        <f>IF(K2880="","",ROUND(E2880-K2880,0))</f>
        <v/>
      </c>
      <c r="P2880">
        <f>IF(O2880="","",IF(O2880&gt;=1,O2880,0))</f>
        <v/>
      </c>
      <c r="Q2880" s="27">
        <f>IF(E2880="","",MAX(0,E2880-22))</f>
        <v/>
      </c>
      <c r="R2880" s="27">
        <f>IF(H2880=1,E2880,"")</f>
        <v/>
      </c>
      <c r="S2880" s="27">
        <f>IF(AND(H2880=1,J2880&lt;&gt;""),E2880-J2880,"")</f>
        <v/>
      </c>
      <c r="T2880">
        <f>IF(G2880="","",MONTH(G2880))</f>
        <v/>
      </c>
    </row>
    <row r="2881">
      <c r="A2881" s="24" t="n">
        <v>2020</v>
      </c>
      <c r="B2881" s="24" t="n">
        <v>4</v>
      </c>
      <c r="C2881" s="24" t="n">
        <v>29</v>
      </c>
      <c r="D2881" s="24" t="n">
        <v>24</v>
      </c>
      <c r="E2881" s="24" t="n">
        <v>11.01</v>
      </c>
      <c r="F2881" s="25">
        <f>IF($E2881="","",DATE(IF($A2881="",nominal_year,$A2881),$B2881,$C2881)+($D2881-IF(LEFT(hour_conv,1)="1",1,0))/24)</f>
        <v/>
      </c>
      <c r="G2881" s="26">
        <f>IF(F2881="","",INT(F2881))</f>
        <v/>
      </c>
      <c r="H2881">
        <f>IF(G2881="","",IF(AND(MONTH(G2881)*100+DAY(G2881)&gt;=season_lo,MONTH(G2881)*100+DAY(G2881)&lt;=season_hi),1,0))</f>
        <v/>
      </c>
      <c r="I2881">
        <f>IF(G2881="","",G2881-first_day+1)</f>
        <v/>
      </c>
      <c r="J2881" s="27">
        <f>IF(I2881="","",INDEX(Daily!$J$2:$J$421,I2881))</f>
        <v/>
      </c>
      <c r="K2881" s="27">
        <f>IF(J2881="","",J2881+cat_offset)</f>
        <v/>
      </c>
      <c r="L2881" s="27">
        <f>IF(J2881="","",MAX(0,E2881-J2881)^2)</f>
        <v/>
      </c>
      <c r="M2881" s="27">
        <f>IF(J2881="","",MAX(0,E2881-(J2881+twcdh_off))^2)</f>
        <v/>
      </c>
      <c r="N2881" s="27">
        <f>IF(E2881="","",MAX(0,E2881-swcdh_thr)^2)</f>
        <v/>
      </c>
      <c r="O2881">
        <f>IF(K2881="","",ROUND(E2881-K2881,0))</f>
        <v/>
      </c>
      <c r="P2881">
        <f>IF(O2881="","",IF(O2881&gt;=1,O2881,0))</f>
        <v/>
      </c>
      <c r="Q2881" s="27">
        <f>IF(E2881="","",MAX(0,E2881-22))</f>
        <v/>
      </c>
      <c r="R2881" s="27">
        <f>IF(H2881=1,E2881,"")</f>
        <v/>
      </c>
      <c r="S2881" s="27">
        <f>IF(AND(H2881=1,J2881&lt;&gt;""),E2881-J2881,"")</f>
        <v/>
      </c>
      <c r="T2881">
        <f>IF(G2881="","",MONTH(G2881))</f>
        <v/>
      </c>
    </row>
    <row r="2882">
      <c r="A2882" s="24" t="n">
        <v>2020</v>
      </c>
      <c r="B2882" s="24" t="n">
        <v>4</v>
      </c>
      <c r="C2882" s="24" t="n">
        <v>30</v>
      </c>
      <c r="D2882" s="24" t="n">
        <v>1</v>
      </c>
      <c r="E2882" s="24" t="n">
        <v>10.9</v>
      </c>
      <c r="F2882" s="25">
        <f>IF($E2882="","",DATE(IF($A2882="",nominal_year,$A2882),$B2882,$C2882)+($D2882-IF(LEFT(hour_conv,1)="1",1,0))/24)</f>
        <v/>
      </c>
      <c r="G2882" s="26">
        <f>IF(F2882="","",INT(F2882))</f>
        <v/>
      </c>
      <c r="H2882">
        <f>IF(G2882="","",IF(AND(MONTH(G2882)*100+DAY(G2882)&gt;=season_lo,MONTH(G2882)*100+DAY(G2882)&lt;=season_hi),1,0))</f>
        <v/>
      </c>
      <c r="I2882">
        <f>IF(G2882="","",G2882-first_day+1)</f>
        <v/>
      </c>
      <c r="J2882" s="27">
        <f>IF(I2882="","",INDEX(Daily!$J$2:$J$421,I2882))</f>
        <v/>
      </c>
      <c r="K2882" s="27">
        <f>IF(J2882="","",J2882+cat_offset)</f>
        <v/>
      </c>
      <c r="L2882" s="27">
        <f>IF(J2882="","",MAX(0,E2882-J2882)^2)</f>
        <v/>
      </c>
      <c r="M2882" s="27">
        <f>IF(J2882="","",MAX(0,E2882-(J2882+twcdh_off))^2)</f>
        <v/>
      </c>
      <c r="N2882" s="27">
        <f>IF(E2882="","",MAX(0,E2882-swcdh_thr)^2)</f>
        <v/>
      </c>
      <c r="O2882">
        <f>IF(K2882="","",ROUND(E2882-K2882,0))</f>
        <v/>
      </c>
      <c r="P2882">
        <f>IF(O2882="","",IF(O2882&gt;=1,O2882,0))</f>
        <v/>
      </c>
      <c r="Q2882" s="27">
        <f>IF(E2882="","",MAX(0,E2882-22))</f>
        <v/>
      </c>
      <c r="R2882" s="27">
        <f>IF(H2882=1,E2882,"")</f>
        <v/>
      </c>
      <c r="S2882" s="27">
        <f>IF(AND(H2882=1,J2882&lt;&gt;""),E2882-J2882,"")</f>
        <v/>
      </c>
      <c r="T2882">
        <f>IF(G2882="","",MONTH(G2882))</f>
        <v/>
      </c>
    </row>
    <row r="2883">
      <c r="A2883" s="24" t="n">
        <v>2020</v>
      </c>
      <c r="B2883" s="24" t="n">
        <v>4</v>
      </c>
      <c r="C2883" s="24" t="n">
        <v>30</v>
      </c>
      <c r="D2883" s="24" t="n">
        <v>2</v>
      </c>
      <c r="E2883" s="24" t="n">
        <v>9.550000000000001</v>
      </c>
      <c r="F2883" s="25">
        <f>IF($E2883="","",DATE(IF($A2883="",nominal_year,$A2883),$B2883,$C2883)+($D2883-IF(LEFT(hour_conv,1)="1",1,0))/24)</f>
        <v/>
      </c>
      <c r="G2883" s="26">
        <f>IF(F2883="","",INT(F2883))</f>
        <v/>
      </c>
      <c r="H2883">
        <f>IF(G2883="","",IF(AND(MONTH(G2883)*100+DAY(G2883)&gt;=season_lo,MONTH(G2883)*100+DAY(G2883)&lt;=season_hi),1,0))</f>
        <v/>
      </c>
      <c r="I2883">
        <f>IF(G2883="","",G2883-first_day+1)</f>
        <v/>
      </c>
      <c r="J2883" s="27">
        <f>IF(I2883="","",INDEX(Daily!$J$2:$J$421,I2883))</f>
        <v/>
      </c>
      <c r="K2883" s="27">
        <f>IF(J2883="","",J2883+cat_offset)</f>
        <v/>
      </c>
      <c r="L2883" s="27">
        <f>IF(J2883="","",MAX(0,E2883-J2883)^2)</f>
        <v/>
      </c>
      <c r="M2883" s="27">
        <f>IF(J2883="","",MAX(0,E2883-(J2883+twcdh_off))^2)</f>
        <v/>
      </c>
      <c r="N2883" s="27">
        <f>IF(E2883="","",MAX(0,E2883-swcdh_thr)^2)</f>
        <v/>
      </c>
      <c r="O2883">
        <f>IF(K2883="","",ROUND(E2883-K2883,0))</f>
        <v/>
      </c>
      <c r="P2883">
        <f>IF(O2883="","",IF(O2883&gt;=1,O2883,0))</f>
        <v/>
      </c>
      <c r="Q2883" s="27">
        <f>IF(E2883="","",MAX(0,E2883-22))</f>
        <v/>
      </c>
      <c r="R2883" s="27">
        <f>IF(H2883=1,E2883,"")</f>
        <v/>
      </c>
      <c r="S2883" s="27">
        <f>IF(AND(H2883=1,J2883&lt;&gt;""),E2883-J2883,"")</f>
        <v/>
      </c>
      <c r="T2883">
        <f>IF(G2883="","",MONTH(G2883))</f>
        <v/>
      </c>
    </row>
    <row r="2884">
      <c r="A2884" s="24" t="n">
        <v>2020</v>
      </c>
      <c r="B2884" s="24" t="n">
        <v>4</v>
      </c>
      <c r="C2884" s="24" t="n">
        <v>30</v>
      </c>
      <c r="D2884" s="24" t="n">
        <v>3</v>
      </c>
      <c r="E2884" s="24" t="n">
        <v>9.49</v>
      </c>
      <c r="F2884" s="25">
        <f>IF($E2884="","",DATE(IF($A2884="",nominal_year,$A2884),$B2884,$C2884)+($D2884-IF(LEFT(hour_conv,1)="1",1,0))/24)</f>
        <v/>
      </c>
      <c r="G2884" s="26">
        <f>IF(F2884="","",INT(F2884))</f>
        <v/>
      </c>
      <c r="H2884">
        <f>IF(G2884="","",IF(AND(MONTH(G2884)*100+DAY(G2884)&gt;=season_lo,MONTH(G2884)*100+DAY(G2884)&lt;=season_hi),1,0))</f>
        <v/>
      </c>
      <c r="I2884">
        <f>IF(G2884="","",G2884-first_day+1)</f>
        <v/>
      </c>
      <c r="J2884" s="27">
        <f>IF(I2884="","",INDEX(Daily!$J$2:$J$421,I2884))</f>
        <v/>
      </c>
      <c r="K2884" s="27">
        <f>IF(J2884="","",J2884+cat_offset)</f>
        <v/>
      </c>
      <c r="L2884" s="27">
        <f>IF(J2884="","",MAX(0,E2884-J2884)^2)</f>
        <v/>
      </c>
      <c r="M2884" s="27">
        <f>IF(J2884="","",MAX(0,E2884-(J2884+twcdh_off))^2)</f>
        <v/>
      </c>
      <c r="N2884" s="27">
        <f>IF(E2884="","",MAX(0,E2884-swcdh_thr)^2)</f>
        <v/>
      </c>
      <c r="O2884">
        <f>IF(K2884="","",ROUND(E2884-K2884,0))</f>
        <v/>
      </c>
      <c r="P2884">
        <f>IF(O2884="","",IF(O2884&gt;=1,O2884,0))</f>
        <v/>
      </c>
      <c r="Q2884" s="27">
        <f>IF(E2884="","",MAX(0,E2884-22))</f>
        <v/>
      </c>
      <c r="R2884" s="27">
        <f>IF(H2884=1,E2884,"")</f>
        <v/>
      </c>
      <c r="S2884" s="27">
        <f>IF(AND(H2884=1,J2884&lt;&gt;""),E2884-J2884,"")</f>
        <v/>
      </c>
      <c r="T2884">
        <f>IF(G2884="","",MONTH(G2884))</f>
        <v/>
      </c>
    </row>
    <row r="2885">
      <c r="A2885" s="24" t="n">
        <v>2020</v>
      </c>
      <c r="B2885" s="24" t="n">
        <v>4</v>
      </c>
      <c r="C2885" s="24" t="n">
        <v>30</v>
      </c>
      <c r="D2885" s="24" t="n">
        <v>4</v>
      </c>
      <c r="E2885" s="24" t="n">
        <v>8.65</v>
      </c>
      <c r="F2885" s="25">
        <f>IF($E2885="","",DATE(IF($A2885="",nominal_year,$A2885),$B2885,$C2885)+($D2885-IF(LEFT(hour_conv,1)="1",1,0))/24)</f>
        <v/>
      </c>
      <c r="G2885" s="26">
        <f>IF(F2885="","",INT(F2885))</f>
        <v/>
      </c>
      <c r="H2885">
        <f>IF(G2885="","",IF(AND(MONTH(G2885)*100+DAY(G2885)&gt;=season_lo,MONTH(G2885)*100+DAY(G2885)&lt;=season_hi),1,0))</f>
        <v/>
      </c>
      <c r="I2885">
        <f>IF(G2885="","",G2885-first_day+1)</f>
        <v/>
      </c>
      <c r="J2885" s="27">
        <f>IF(I2885="","",INDEX(Daily!$J$2:$J$421,I2885))</f>
        <v/>
      </c>
      <c r="K2885" s="27">
        <f>IF(J2885="","",J2885+cat_offset)</f>
        <v/>
      </c>
      <c r="L2885" s="27">
        <f>IF(J2885="","",MAX(0,E2885-J2885)^2)</f>
        <v/>
      </c>
      <c r="M2885" s="27">
        <f>IF(J2885="","",MAX(0,E2885-(J2885+twcdh_off))^2)</f>
        <v/>
      </c>
      <c r="N2885" s="27">
        <f>IF(E2885="","",MAX(0,E2885-swcdh_thr)^2)</f>
        <v/>
      </c>
      <c r="O2885">
        <f>IF(K2885="","",ROUND(E2885-K2885,0))</f>
        <v/>
      </c>
      <c r="P2885">
        <f>IF(O2885="","",IF(O2885&gt;=1,O2885,0))</f>
        <v/>
      </c>
      <c r="Q2885" s="27">
        <f>IF(E2885="","",MAX(0,E2885-22))</f>
        <v/>
      </c>
      <c r="R2885" s="27">
        <f>IF(H2885=1,E2885,"")</f>
        <v/>
      </c>
      <c r="S2885" s="27">
        <f>IF(AND(H2885=1,J2885&lt;&gt;""),E2885-J2885,"")</f>
        <v/>
      </c>
      <c r="T2885">
        <f>IF(G2885="","",MONTH(G2885))</f>
        <v/>
      </c>
    </row>
    <row r="2886">
      <c r="A2886" s="24" t="n">
        <v>2020</v>
      </c>
      <c r="B2886" s="24" t="n">
        <v>4</v>
      </c>
      <c r="C2886" s="24" t="n">
        <v>30</v>
      </c>
      <c r="D2886" s="24" t="n">
        <v>5</v>
      </c>
      <c r="E2886" s="24" t="n">
        <v>8.52</v>
      </c>
      <c r="F2886" s="25">
        <f>IF($E2886="","",DATE(IF($A2886="",nominal_year,$A2886),$B2886,$C2886)+($D2886-IF(LEFT(hour_conv,1)="1",1,0))/24)</f>
        <v/>
      </c>
      <c r="G2886" s="26">
        <f>IF(F2886="","",INT(F2886))</f>
        <v/>
      </c>
      <c r="H2886">
        <f>IF(G2886="","",IF(AND(MONTH(G2886)*100+DAY(G2886)&gt;=season_lo,MONTH(G2886)*100+DAY(G2886)&lt;=season_hi),1,0))</f>
        <v/>
      </c>
      <c r="I2886">
        <f>IF(G2886="","",G2886-first_day+1)</f>
        <v/>
      </c>
      <c r="J2886" s="27">
        <f>IF(I2886="","",INDEX(Daily!$J$2:$J$421,I2886))</f>
        <v/>
      </c>
      <c r="K2886" s="27">
        <f>IF(J2886="","",J2886+cat_offset)</f>
        <v/>
      </c>
      <c r="L2886" s="27">
        <f>IF(J2886="","",MAX(0,E2886-J2886)^2)</f>
        <v/>
      </c>
      <c r="M2886" s="27">
        <f>IF(J2886="","",MAX(0,E2886-(J2886+twcdh_off))^2)</f>
        <v/>
      </c>
      <c r="N2886" s="27">
        <f>IF(E2886="","",MAX(0,E2886-swcdh_thr)^2)</f>
        <v/>
      </c>
      <c r="O2886">
        <f>IF(K2886="","",ROUND(E2886-K2886,0))</f>
        <v/>
      </c>
      <c r="P2886">
        <f>IF(O2886="","",IF(O2886&gt;=1,O2886,0))</f>
        <v/>
      </c>
      <c r="Q2886" s="27">
        <f>IF(E2886="","",MAX(0,E2886-22))</f>
        <v/>
      </c>
      <c r="R2886" s="27">
        <f>IF(H2886=1,E2886,"")</f>
        <v/>
      </c>
      <c r="S2886" s="27">
        <f>IF(AND(H2886=1,J2886&lt;&gt;""),E2886-J2886,"")</f>
        <v/>
      </c>
      <c r="T2886">
        <f>IF(G2886="","",MONTH(G2886))</f>
        <v/>
      </c>
    </row>
    <row r="2887">
      <c r="A2887" s="24" t="n">
        <v>2020</v>
      </c>
      <c r="B2887" s="24" t="n">
        <v>4</v>
      </c>
      <c r="C2887" s="24" t="n">
        <v>30</v>
      </c>
      <c r="D2887" s="24" t="n">
        <v>6</v>
      </c>
      <c r="E2887" s="24" t="n">
        <v>9.15</v>
      </c>
      <c r="F2887" s="25">
        <f>IF($E2887="","",DATE(IF($A2887="",nominal_year,$A2887),$B2887,$C2887)+($D2887-IF(LEFT(hour_conv,1)="1",1,0))/24)</f>
        <v/>
      </c>
      <c r="G2887" s="26">
        <f>IF(F2887="","",INT(F2887))</f>
        <v/>
      </c>
      <c r="H2887">
        <f>IF(G2887="","",IF(AND(MONTH(G2887)*100+DAY(G2887)&gt;=season_lo,MONTH(G2887)*100+DAY(G2887)&lt;=season_hi),1,0))</f>
        <v/>
      </c>
      <c r="I2887">
        <f>IF(G2887="","",G2887-first_day+1)</f>
        <v/>
      </c>
      <c r="J2887" s="27">
        <f>IF(I2887="","",INDEX(Daily!$J$2:$J$421,I2887))</f>
        <v/>
      </c>
      <c r="K2887" s="27">
        <f>IF(J2887="","",J2887+cat_offset)</f>
        <v/>
      </c>
      <c r="L2887" s="27">
        <f>IF(J2887="","",MAX(0,E2887-J2887)^2)</f>
        <v/>
      </c>
      <c r="M2887" s="27">
        <f>IF(J2887="","",MAX(0,E2887-(J2887+twcdh_off))^2)</f>
        <v/>
      </c>
      <c r="N2887" s="27">
        <f>IF(E2887="","",MAX(0,E2887-swcdh_thr)^2)</f>
        <v/>
      </c>
      <c r="O2887">
        <f>IF(K2887="","",ROUND(E2887-K2887,0))</f>
        <v/>
      </c>
      <c r="P2887">
        <f>IF(O2887="","",IF(O2887&gt;=1,O2887,0))</f>
        <v/>
      </c>
      <c r="Q2887" s="27">
        <f>IF(E2887="","",MAX(0,E2887-22))</f>
        <v/>
      </c>
      <c r="R2887" s="27">
        <f>IF(H2887=1,E2887,"")</f>
        <v/>
      </c>
      <c r="S2887" s="27">
        <f>IF(AND(H2887=1,J2887&lt;&gt;""),E2887-J2887,"")</f>
        <v/>
      </c>
      <c r="T2887">
        <f>IF(G2887="","",MONTH(G2887))</f>
        <v/>
      </c>
    </row>
    <row r="2888">
      <c r="A2888" s="24" t="n">
        <v>2020</v>
      </c>
      <c r="B2888" s="24" t="n">
        <v>4</v>
      </c>
      <c r="C2888" s="24" t="n">
        <v>30</v>
      </c>
      <c r="D2888" s="24" t="n">
        <v>7</v>
      </c>
      <c r="E2888" s="24" t="n">
        <v>10.16</v>
      </c>
      <c r="F2888" s="25">
        <f>IF($E2888="","",DATE(IF($A2888="",nominal_year,$A2888),$B2888,$C2888)+($D2888-IF(LEFT(hour_conv,1)="1",1,0))/24)</f>
        <v/>
      </c>
      <c r="G2888" s="26">
        <f>IF(F2888="","",INT(F2888))</f>
        <v/>
      </c>
      <c r="H2888">
        <f>IF(G2888="","",IF(AND(MONTH(G2888)*100+DAY(G2888)&gt;=season_lo,MONTH(G2888)*100+DAY(G2888)&lt;=season_hi),1,0))</f>
        <v/>
      </c>
      <c r="I2888">
        <f>IF(G2888="","",G2888-first_day+1)</f>
        <v/>
      </c>
      <c r="J2888" s="27">
        <f>IF(I2888="","",INDEX(Daily!$J$2:$J$421,I2888))</f>
        <v/>
      </c>
      <c r="K2888" s="27">
        <f>IF(J2888="","",J2888+cat_offset)</f>
        <v/>
      </c>
      <c r="L2888" s="27">
        <f>IF(J2888="","",MAX(0,E2888-J2888)^2)</f>
        <v/>
      </c>
      <c r="M2888" s="27">
        <f>IF(J2888="","",MAX(0,E2888-(J2888+twcdh_off))^2)</f>
        <v/>
      </c>
      <c r="N2888" s="27">
        <f>IF(E2888="","",MAX(0,E2888-swcdh_thr)^2)</f>
        <v/>
      </c>
      <c r="O2888">
        <f>IF(K2888="","",ROUND(E2888-K2888,0))</f>
        <v/>
      </c>
      <c r="P2888">
        <f>IF(O2888="","",IF(O2888&gt;=1,O2888,0))</f>
        <v/>
      </c>
      <c r="Q2888" s="27">
        <f>IF(E2888="","",MAX(0,E2888-22))</f>
        <v/>
      </c>
      <c r="R2888" s="27">
        <f>IF(H2888=1,E2888,"")</f>
        <v/>
      </c>
      <c r="S2888" s="27">
        <f>IF(AND(H2888=1,J2888&lt;&gt;""),E2888-J2888,"")</f>
        <v/>
      </c>
      <c r="T2888">
        <f>IF(G2888="","",MONTH(G2888))</f>
        <v/>
      </c>
    </row>
    <row r="2889">
      <c r="A2889" s="24" t="n">
        <v>2020</v>
      </c>
      <c r="B2889" s="24" t="n">
        <v>4</v>
      </c>
      <c r="C2889" s="24" t="n">
        <v>30</v>
      </c>
      <c r="D2889" s="24" t="n">
        <v>8</v>
      </c>
      <c r="E2889" s="24" t="n">
        <v>11.04</v>
      </c>
      <c r="F2889" s="25">
        <f>IF($E2889="","",DATE(IF($A2889="",nominal_year,$A2889),$B2889,$C2889)+($D2889-IF(LEFT(hour_conv,1)="1",1,0))/24)</f>
        <v/>
      </c>
      <c r="G2889" s="26">
        <f>IF(F2889="","",INT(F2889))</f>
        <v/>
      </c>
      <c r="H2889">
        <f>IF(G2889="","",IF(AND(MONTH(G2889)*100+DAY(G2889)&gt;=season_lo,MONTH(G2889)*100+DAY(G2889)&lt;=season_hi),1,0))</f>
        <v/>
      </c>
      <c r="I2889">
        <f>IF(G2889="","",G2889-first_day+1)</f>
        <v/>
      </c>
      <c r="J2889" s="27">
        <f>IF(I2889="","",INDEX(Daily!$J$2:$J$421,I2889))</f>
        <v/>
      </c>
      <c r="K2889" s="27">
        <f>IF(J2889="","",J2889+cat_offset)</f>
        <v/>
      </c>
      <c r="L2889" s="27">
        <f>IF(J2889="","",MAX(0,E2889-J2889)^2)</f>
        <v/>
      </c>
      <c r="M2889" s="27">
        <f>IF(J2889="","",MAX(0,E2889-(J2889+twcdh_off))^2)</f>
        <v/>
      </c>
      <c r="N2889" s="27">
        <f>IF(E2889="","",MAX(0,E2889-swcdh_thr)^2)</f>
        <v/>
      </c>
      <c r="O2889">
        <f>IF(K2889="","",ROUND(E2889-K2889,0))</f>
        <v/>
      </c>
      <c r="P2889">
        <f>IF(O2889="","",IF(O2889&gt;=1,O2889,0))</f>
        <v/>
      </c>
      <c r="Q2889" s="27">
        <f>IF(E2889="","",MAX(0,E2889-22))</f>
        <v/>
      </c>
      <c r="R2889" s="27">
        <f>IF(H2889=1,E2889,"")</f>
        <v/>
      </c>
      <c r="S2889" s="27">
        <f>IF(AND(H2889=1,J2889&lt;&gt;""),E2889-J2889,"")</f>
        <v/>
      </c>
      <c r="T2889">
        <f>IF(G2889="","",MONTH(G2889))</f>
        <v/>
      </c>
    </row>
    <row r="2890">
      <c r="A2890" s="24" t="n">
        <v>2020</v>
      </c>
      <c r="B2890" s="24" t="n">
        <v>4</v>
      </c>
      <c r="C2890" s="24" t="n">
        <v>30</v>
      </c>
      <c r="D2890" s="24" t="n">
        <v>9</v>
      </c>
      <c r="E2890" s="24" t="n">
        <v>13.15</v>
      </c>
      <c r="F2890" s="25">
        <f>IF($E2890="","",DATE(IF($A2890="",nominal_year,$A2890),$B2890,$C2890)+($D2890-IF(LEFT(hour_conv,1)="1",1,0))/24)</f>
        <v/>
      </c>
      <c r="G2890" s="26">
        <f>IF(F2890="","",INT(F2890))</f>
        <v/>
      </c>
      <c r="H2890">
        <f>IF(G2890="","",IF(AND(MONTH(G2890)*100+DAY(G2890)&gt;=season_lo,MONTH(G2890)*100+DAY(G2890)&lt;=season_hi),1,0))</f>
        <v/>
      </c>
      <c r="I2890">
        <f>IF(G2890="","",G2890-first_day+1)</f>
        <v/>
      </c>
      <c r="J2890" s="27">
        <f>IF(I2890="","",INDEX(Daily!$J$2:$J$421,I2890))</f>
        <v/>
      </c>
      <c r="K2890" s="27">
        <f>IF(J2890="","",J2890+cat_offset)</f>
        <v/>
      </c>
      <c r="L2890" s="27">
        <f>IF(J2890="","",MAX(0,E2890-J2890)^2)</f>
        <v/>
      </c>
      <c r="M2890" s="27">
        <f>IF(J2890="","",MAX(0,E2890-(J2890+twcdh_off))^2)</f>
        <v/>
      </c>
      <c r="N2890" s="27">
        <f>IF(E2890="","",MAX(0,E2890-swcdh_thr)^2)</f>
        <v/>
      </c>
      <c r="O2890">
        <f>IF(K2890="","",ROUND(E2890-K2890,0))</f>
        <v/>
      </c>
      <c r="P2890">
        <f>IF(O2890="","",IF(O2890&gt;=1,O2890,0))</f>
        <v/>
      </c>
      <c r="Q2890" s="27">
        <f>IF(E2890="","",MAX(0,E2890-22))</f>
        <v/>
      </c>
      <c r="R2890" s="27">
        <f>IF(H2890=1,E2890,"")</f>
        <v/>
      </c>
      <c r="S2890" s="27">
        <f>IF(AND(H2890=1,J2890&lt;&gt;""),E2890-J2890,"")</f>
        <v/>
      </c>
      <c r="T2890">
        <f>IF(G2890="","",MONTH(G2890))</f>
        <v/>
      </c>
    </row>
    <row r="2891">
      <c r="A2891" s="24" t="n">
        <v>2020</v>
      </c>
      <c r="B2891" s="24" t="n">
        <v>4</v>
      </c>
      <c r="C2891" s="24" t="n">
        <v>30</v>
      </c>
      <c r="D2891" s="24" t="n">
        <v>10</v>
      </c>
      <c r="E2891" s="24" t="n">
        <v>14.51</v>
      </c>
      <c r="F2891" s="25">
        <f>IF($E2891="","",DATE(IF($A2891="",nominal_year,$A2891),$B2891,$C2891)+($D2891-IF(LEFT(hour_conv,1)="1",1,0))/24)</f>
        <v/>
      </c>
      <c r="G2891" s="26">
        <f>IF(F2891="","",INT(F2891))</f>
        <v/>
      </c>
      <c r="H2891">
        <f>IF(G2891="","",IF(AND(MONTH(G2891)*100+DAY(G2891)&gt;=season_lo,MONTH(G2891)*100+DAY(G2891)&lt;=season_hi),1,0))</f>
        <v/>
      </c>
      <c r="I2891">
        <f>IF(G2891="","",G2891-first_day+1)</f>
        <v/>
      </c>
      <c r="J2891" s="27">
        <f>IF(I2891="","",INDEX(Daily!$J$2:$J$421,I2891))</f>
        <v/>
      </c>
      <c r="K2891" s="27">
        <f>IF(J2891="","",J2891+cat_offset)</f>
        <v/>
      </c>
      <c r="L2891" s="27">
        <f>IF(J2891="","",MAX(0,E2891-J2891)^2)</f>
        <v/>
      </c>
      <c r="M2891" s="27">
        <f>IF(J2891="","",MAX(0,E2891-(J2891+twcdh_off))^2)</f>
        <v/>
      </c>
      <c r="N2891" s="27">
        <f>IF(E2891="","",MAX(0,E2891-swcdh_thr)^2)</f>
        <v/>
      </c>
      <c r="O2891">
        <f>IF(K2891="","",ROUND(E2891-K2891,0))</f>
        <v/>
      </c>
      <c r="P2891">
        <f>IF(O2891="","",IF(O2891&gt;=1,O2891,0))</f>
        <v/>
      </c>
      <c r="Q2891" s="27">
        <f>IF(E2891="","",MAX(0,E2891-22))</f>
        <v/>
      </c>
      <c r="R2891" s="27">
        <f>IF(H2891=1,E2891,"")</f>
        <v/>
      </c>
      <c r="S2891" s="27">
        <f>IF(AND(H2891=1,J2891&lt;&gt;""),E2891-J2891,"")</f>
        <v/>
      </c>
      <c r="T2891">
        <f>IF(G2891="","",MONTH(G2891))</f>
        <v/>
      </c>
    </row>
    <row r="2892">
      <c r="A2892" s="24" t="n">
        <v>2020</v>
      </c>
      <c r="B2892" s="24" t="n">
        <v>4</v>
      </c>
      <c r="C2892" s="24" t="n">
        <v>30</v>
      </c>
      <c r="D2892" s="24" t="n">
        <v>11</v>
      </c>
      <c r="E2892" s="24" t="n">
        <v>15.4</v>
      </c>
      <c r="F2892" s="25">
        <f>IF($E2892="","",DATE(IF($A2892="",nominal_year,$A2892),$B2892,$C2892)+($D2892-IF(LEFT(hour_conv,1)="1",1,0))/24)</f>
        <v/>
      </c>
      <c r="G2892" s="26">
        <f>IF(F2892="","",INT(F2892))</f>
        <v/>
      </c>
      <c r="H2892">
        <f>IF(G2892="","",IF(AND(MONTH(G2892)*100+DAY(G2892)&gt;=season_lo,MONTH(G2892)*100+DAY(G2892)&lt;=season_hi),1,0))</f>
        <v/>
      </c>
      <c r="I2892">
        <f>IF(G2892="","",G2892-first_day+1)</f>
        <v/>
      </c>
      <c r="J2892" s="27">
        <f>IF(I2892="","",INDEX(Daily!$J$2:$J$421,I2892))</f>
        <v/>
      </c>
      <c r="K2892" s="27">
        <f>IF(J2892="","",J2892+cat_offset)</f>
        <v/>
      </c>
      <c r="L2892" s="27">
        <f>IF(J2892="","",MAX(0,E2892-J2892)^2)</f>
        <v/>
      </c>
      <c r="M2892" s="27">
        <f>IF(J2892="","",MAX(0,E2892-(J2892+twcdh_off))^2)</f>
        <v/>
      </c>
      <c r="N2892" s="27">
        <f>IF(E2892="","",MAX(0,E2892-swcdh_thr)^2)</f>
        <v/>
      </c>
      <c r="O2892">
        <f>IF(K2892="","",ROUND(E2892-K2892,0))</f>
        <v/>
      </c>
      <c r="P2892">
        <f>IF(O2892="","",IF(O2892&gt;=1,O2892,0))</f>
        <v/>
      </c>
      <c r="Q2892" s="27">
        <f>IF(E2892="","",MAX(0,E2892-22))</f>
        <v/>
      </c>
      <c r="R2892" s="27">
        <f>IF(H2892=1,E2892,"")</f>
        <v/>
      </c>
      <c r="S2892" s="27">
        <f>IF(AND(H2892=1,J2892&lt;&gt;""),E2892-J2892,"")</f>
        <v/>
      </c>
      <c r="T2892">
        <f>IF(G2892="","",MONTH(G2892))</f>
        <v/>
      </c>
    </row>
    <row r="2893">
      <c r="A2893" s="24" t="n">
        <v>2020</v>
      </c>
      <c r="B2893" s="24" t="n">
        <v>4</v>
      </c>
      <c r="C2893" s="24" t="n">
        <v>30</v>
      </c>
      <c r="D2893" s="24" t="n">
        <v>12</v>
      </c>
      <c r="E2893" s="24" t="n">
        <v>16.1</v>
      </c>
      <c r="F2893" s="25">
        <f>IF($E2893="","",DATE(IF($A2893="",nominal_year,$A2893),$B2893,$C2893)+($D2893-IF(LEFT(hour_conv,1)="1",1,0))/24)</f>
        <v/>
      </c>
      <c r="G2893" s="26">
        <f>IF(F2893="","",INT(F2893))</f>
        <v/>
      </c>
      <c r="H2893">
        <f>IF(G2893="","",IF(AND(MONTH(G2893)*100+DAY(G2893)&gt;=season_lo,MONTH(G2893)*100+DAY(G2893)&lt;=season_hi),1,0))</f>
        <v/>
      </c>
      <c r="I2893">
        <f>IF(G2893="","",G2893-first_day+1)</f>
        <v/>
      </c>
      <c r="J2893" s="27">
        <f>IF(I2893="","",INDEX(Daily!$J$2:$J$421,I2893))</f>
        <v/>
      </c>
      <c r="K2893" s="27">
        <f>IF(J2893="","",J2893+cat_offset)</f>
        <v/>
      </c>
      <c r="L2893" s="27">
        <f>IF(J2893="","",MAX(0,E2893-J2893)^2)</f>
        <v/>
      </c>
      <c r="M2893" s="27">
        <f>IF(J2893="","",MAX(0,E2893-(J2893+twcdh_off))^2)</f>
        <v/>
      </c>
      <c r="N2893" s="27">
        <f>IF(E2893="","",MAX(0,E2893-swcdh_thr)^2)</f>
        <v/>
      </c>
      <c r="O2893">
        <f>IF(K2893="","",ROUND(E2893-K2893,0))</f>
        <v/>
      </c>
      <c r="P2893">
        <f>IF(O2893="","",IF(O2893&gt;=1,O2893,0))</f>
        <v/>
      </c>
      <c r="Q2893" s="27">
        <f>IF(E2893="","",MAX(0,E2893-22))</f>
        <v/>
      </c>
      <c r="R2893" s="27">
        <f>IF(H2893=1,E2893,"")</f>
        <v/>
      </c>
      <c r="S2893" s="27">
        <f>IF(AND(H2893=1,J2893&lt;&gt;""),E2893-J2893,"")</f>
        <v/>
      </c>
      <c r="T2893">
        <f>IF(G2893="","",MONTH(G2893))</f>
        <v/>
      </c>
    </row>
    <row r="2894">
      <c r="A2894" s="24" t="n">
        <v>2020</v>
      </c>
      <c r="B2894" s="24" t="n">
        <v>4</v>
      </c>
      <c r="C2894" s="24" t="n">
        <v>30</v>
      </c>
      <c r="D2894" s="24" t="n">
        <v>13</v>
      </c>
      <c r="E2894" s="24" t="n">
        <v>17.52</v>
      </c>
      <c r="F2894" s="25">
        <f>IF($E2894="","",DATE(IF($A2894="",nominal_year,$A2894),$B2894,$C2894)+($D2894-IF(LEFT(hour_conv,1)="1",1,0))/24)</f>
        <v/>
      </c>
      <c r="G2894" s="26">
        <f>IF(F2894="","",INT(F2894))</f>
        <v/>
      </c>
      <c r="H2894">
        <f>IF(G2894="","",IF(AND(MONTH(G2894)*100+DAY(G2894)&gt;=season_lo,MONTH(G2894)*100+DAY(G2894)&lt;=season_hi),1,0))</f>
        <v/>
      </c>
      <c r="I2894">
        <f>IF(G2894="","",G2894-first_day+1)</f>
        <v/>
      </c>
      <c r="J2894" s="27">
        <f>IF(I2894="","",INDEX(Daily!$J$2:$J$421,I2894))</f>
        <v/>
      </c>
      <c r="K2894" s="27">
        <f>IF(J2894="","",J2894+cat_offset)</f>
        <v/>
      </c>
      <c r="L2894" s="27">
        <f>IF(J2894="","",MAX(0,E2894-J2894)^2)</f>
        <v/>
      </c>
      <c r="M2894" s="27">
        <f>IF(J2894="","",MAX(0,E2894-(J2894+twcdh_off))^2)</f>
        <v/>
      </c>
      <c r="N2894" s="27">
        <f>IF(E2894="","",MAX(0,E2894-swcdh_thr)^2)</f>
        <v/>
      </c>
      <c r="O2894">
        <f>IF(K2894="","",ROUND(E2894-K2894,0))</f>
        <v/>
      </c>
      <c r="P2894">
        <f>IF(O2894="","",IF(O2894&gt;=1,O2894,0))</f>
        <v/>
      </c>
      <c r="Q2894" s="27">
        <f>IF(E2894="","",MAX(0,E2894-22))</f>
        <v/>
      </c>
      <c r="R2894" s="27">
        <f>IF(H2894=1,E2894,"")</f>
        <v/>
      </c>
      <c r="S2894" s="27">
        <f>IF(AND(H2894=1,J2894&lt;&gt;""),E2894-J2894,"")</f>
        <v/>
      </c>
      <c r="T2894">
        <f>IF(G2894="","",MONTH(G2894))</f>
        <v/>
      </c>
    </row>
    <row r="2895">
      <c r="A2895" s="24" t="n">
        <v>2020</v>
      </c>
      <c r="B2895" s="24" t="n">
        <v>4</v>
      </c>
      <c r="C2895" s="24" t="n">
        <v>30</v>
      </c>
      <c r="D2895" s="24" t="n">
        <v>14</v>
      </c>
      <c r="E2895" s="24" t="n">
        <v>18.1</v>
      </c>
      <c r="F2895" s="25">
        <f>IF($E2895="","",DATE(IF($A2895="",nominal_year,$A2895),$B2895,$C2895)+($D2895-IF(LEFT(hour_conv,1)="1",1,0))/24)</f>
        <v/>
      </c>
      <c r="G2895" s="26">
        <f>IF(F2895="","",INT(F2895))</f>
        <v/>
      </c>
      <c r="H2895">
        <f>IF(G2895="","",IF(AND(MONTH(G2895)*100+DAY(G2895)&gt;=season_lo,MONTH(G2895)*100+DAY(G2895)&lt;=season_hi),1,0))</f>
        <v/>
      </c>
      <c r="I2895">
        <f>IF(G2895="","",G2895-first_day+1)</f>
        <v/>
      </c>
      <c r="J2895" s="27">
        <f>IF(I2895="","",INDEX(Daily!$J$2:$J$421,I2895))</f>
        <v/>
      </c>
      <c r="K2895" s="27">
        <f>IF(J2895="","",J2895+cat_offset)</f>
        <v/>
      </c>
      <c r="L2895" s="27">
        <f>IF(J2895="","",MAX(0,E2895-J2895)^2)</f>
        <v/>
      </c>
      <c r="M2895" s="27">
        <f>IF(J2895="","",MAX(0,E2895-(J2895+twcdh_off))^2)</f>
        <v/>
      </c>
      <c r="N2895" s="27">
        <f>IF(E2895="","",MAX(0,E2895-swcdh_thr)^2)</f>
        <v/>
      </c>
      <c r="O2895">
        <f>IF(K2895="","",ROUND(E2895-K2895,0))</f>
        <v/>
      </c>
      <c r="P2895">
        <f>IF(O2895="","",IF(O2895&gt;=1,O2895,0))</f>
        <v/>
      </c>
      <c r="Q2895" s="27">
        <f>IF(E2895="","",MAX(0,E2895-22))</f>
        <v/>
      </c>
      <c r="R2895" s="27">
        <f>IF(H2895=1,E2895,"")</f>
        <v/>
      </c>
      <c r="S2895" s="27">
        <f>IF(AND(H2895=1,J2895&lt;&gt;""),E2895-J2895,"")</f>
        <v/>
      </c>
      <c r="T2895">
        <f>IF(G2895="","",MONTH(G2895))</f>
        <v/>
      </c>
    </row>
    <row r="2896">
      <c r="A2896" s="24" t="n">
        <v>2020</v>
      </c>
      <c r="B2896" s="24" t="n">
        <v>4</v>
      </c>
      <c r="C2896" s="24" t="n">
        <v>30</v>
      </c>
      <c r="D2896" s="24" t="n">
        <v>15</v>
      </c>
      <c r="E2896" s="24" t="n">
        <v>19.46</v>
      </c>
      <c r="F2896" s="25">
        <f>IF($E2896="","",DATE(IF($A2896="",nominal_year,$A2896),$B2896,$C2896)+($D2896-IF(LEFT(hour_conv,1)="1",1,0))/24)</f>
        <v/>
      </c>
      <c r="G2896" s="26">
        <f>IF(F2896="","",INT(F2896))</f>
        <v/>
      </c>
      <c r="H2896">
        <f>IF(G2896="","",IF(AND(MONTH(G2896)*100+DAY(G2896)&gt;=season_lo,MONTH(G2896)*100+DAY(G2896)&lt;=season_hi),1,0))</f>
        <v/>
      </c>
      <c r="I2896">
        <f>IF(G2896="","",G2896-first_day+1)</f>
        <v/>
      </c>
      <c r="J2896" s="27">
        <f>IF(I2896="","",INDEX(Daily!$J$2:$J$421,I2896))</f>
        <v/>
      </c>
      <c r="K2896" s="27">
        <f>IF(J2896="","",J2896+cat_offset)</f>
        <v/>
      </c>
      <c r="L2896" s="27">
        <f>IF(J2896="","",MAX(0,E2896-J2896)^2)</f>
        <v/>
      </c>
      <c r="M2896" s="27">
        <f>IF(J2896="","",MAX(0,E2896-(J2896+twcdh_off))^2)</f>
        <v/>
      </c>
      <c r="N2896" s="27">
        <f>IF(E2896="","",MAX(0,E2896-swcdh_thr)^2)</f>
        <v/>
      </c>
      <c r="O2896">
        <f>IF(K2896="","",ROUND(E2896-K2896,0))</f>
        <v/>
      </c>
      <c r="P2896">
        <f>IF(O2896="","",IF(O2896&gt;=1,O2896,0))</f>
        <v/>
      </c>
      <c r="Q2896" s="27">
        <f>IF(E2896="","",MAX(0,E2896-22))</f>
        <v/>
      </c>
      <c r="R2896" s="27">
        <f>IF(H2896=1,E2896,"")</f>
        <v/>
      </c>
      <c r="S2896" s="27">
        <f>IF(AND(H2896=1,J2896&lt;&gt;""),E2896-J2896,"")</f>
        <v/>
      </c>
      <c r="T2896">
        <f>IF(G2896="","",MONTH(G2896))</f>
        <v/>
      </c>
    </row>
    <row r="2897">
      <c r="A2897" s="24" t="n">
        <v>2020</v>
      </c>
      <c r="B2897" s="24" t="n">
        <v>4</v>
      </c>
      <c r="C2897" s="24" t="n">
        <v>30</v>
      </c>
      <c r="D2897" s="24" t="n">
        <v>16</v>
      </c>
      <c r="E2897" s="24" t="n">
        <v>19.19</v>
      </c>
      <c r="F2897" s="25">
        <f>IF($E2897="","",DATE(IF($A2897="",nominal_year,$A2897),$B2897,$C2897)+($D2897-IF(LEFT(hour_conv,1)="1",1,0))/24)</f>
        <v/>
      </c>
      <c r="G2897" s="26">
        <f>IF(F2897="","",INT(F2897))</f>
        <v/>
      </c>
      <c r="H2897">
        <f>IF(G2897="","",IF(AND(MONTH(G2897)*100+DAY(G2897)&gt;=season_lo,MONTH(G2897)*100+DAY(G2897)&lt;=season_hi),1,0))</f>
        <v/>
      </c>
      <c r="I2897">
        <f>IF(G2897="","",G2897-first_day+1)</f>
        <v/>
      </c>
      <c r="J2897" s="27">
        <f>IF(I2897="","",INDEX(Daily!$J$2:$J$421,I2897))</f>
        <v/>
      </c>
      <c r="K2897" s="27">
        <f>IF(J2897="","",J2897+cat_offset)</f>
        <v/>
      </c>
      <c r="L2897" s="27">
        <f>IF(J2897="","",MAX(0,E2897-J2897)^2)</f>
        <v/>
      </c>
      <c r="M2897" s="27">
        <f>IF(J2897="","",MAX(0,E2897-(J2897+twcdh_off))^2)</f>
        <v/>
      </c>
      <c r="N2897" s="27">
        <f>IF(E2897="","",MAX(0,E2897-swcdh_thr)^2)</f>
        <v/>
      </c>
      <c r="O2897">
        <f>IF(K2897="","",ROUND(E2897-K2897,0))</f>
        <v/>
      </c>
      <c r="P2897">
        <f>IF(O2897="","",IF(O2897&gt;=1,O2897,0))</f>
        <v/>
      </c>
      <c r="Q2897" s="27">
        <f>IF(E2897="","",MAX(0,E2897-22))</f>
        <v/>
      </c>
      <c r="R2897" s="27">
        <f>IF(H2897=1,E2897,"")</f>
        <v/>
      </c>
      <c r="S2897" s="27">
        <f>IF(AND(H2897=1,J2897&lt;&gt;""),E2897-J2897,"")</f>
        <v/>
      </c>
      <c r="T2897">
        <f>IF(G2897="","",MONTH(G2897))</f>
        <v/>
      </c>
    </row>
    <row r="2898">
      <c r="A2898" s="24" t="n">
        <v>2020</v>
      </c>
      <c r="B2898" s="24" t="n">
        <v>4</v>
      </c>
      <c r="C2898" s="24" t="n">
        <v>30</v>
      </c>
      <c r="D2898" s="24" t="n">
        <v>17</v>
      </c>
      <c r="E2898" s="24" t="n">
        <v>19.09</v>
      </c>
      <c r="F2898" s="25">
        <f>IF($E2898="","",DATE(IF($A2898="",nominal_year,$A2898),$B2898,$C2898)+($D2898-IF(LEFT(hour_conv,1)="1",1,0))/24)</f>
        <v/>
      </c>
      <c r="G2898" s="26">
        <f>IF(F2898="","",INT(F2898))</f>
        <v/>
      </c>
      <c r="H2898">
        <f>IF(G2898="","",IF(AND(MONTH(G2898)*100+DAY(G2898)&gt;=season_lo,MONTH(G2898)*100+DAY(G2898)&lt;=season_hi),1,0))</f>
        <v/>
      </c>
      <c r="I2898">
        <f>IF(G2898="","",G2898-first_day+1)</f>
        <v/>
      </c>
      <c r="J2898" s="27">
        <f>IF(I2898="","",INDEX(Daily!$J$2:$J$421,I2898))</f>
        <v/>
      </c>
      <c r="K2898" s="27">
        <f>IF(J2898="","",J2898+cat_offset)</f>
        <v/>
      </c>
      <c r="L2898" s="27">
        <f>IF(J2898="","",MAX(0,E2898-J2898)^2)</f>
        <v/>
      </c>
      <c r="M2898" s="27">
        <f>IF(J2898="","",MAX(0,E2898-(J2898+twcdh_off))^2)</f>
        <v/>
      </c>
      <c r="N2898" s="27">
        <f>IF(E2898="","",MAX(0,E2898-swcdh_thr)^2)</f>
        <v/>
      </c>
      <c r="O2898">
        <f>IF(K2898="","",ROUND(E2898-K2898,0))</f>
        <v/>
      </c>
      <c r="P2898">
        <f>IF(O2898="","",IF(O2898&gt;=1,O2898,0))</f>
        <v/>
      </c>
      <c r="Q2898" s="27">
        <f>IF(E2898="","",MAX(0,E2898-22))</f>
        <v/>
      </c>
      <c r="R2898" s="27">
        <f>IF(H2898=1,E2898,"")</f>
        <v/>
      </c>
      <c r="S2898" s="27">
        <f>IF(AND(H2898=1,J2898&lt;&gt;""),E2898-J2898,"")</f>
        <v/>
      </c>
      <c r="T2898">
        <f>IF(G2898="","",MONTH(G2898))</f>
        <v/>
      </c>
    </row>
    <row r="2899">
      <c r="A2899" s="24" t="n">
        <v>2020</v>
      </c>
      <c r="B2899" s="24" t="n">
        <v>4</v>
      </c>
      <c r="C2899" s="24" t="n">
        <v>30</v>
      </c>
      <c r="D2899" s="24" t="n">
        <v>18</v>
      </c>
      <c r="E2899" s="24" t="n">
        <v>18.23</v>
      </c>
      <c r="F2899" s="25">
        <f>IF($E2899="","",DATE(IF($A2899="",nominal_year,$A2899),$B2899,$C2899)+($D2899-IF(LEFT(hour_conv,1)="1",1,0))/24)</f>
        <v/>
      </c>
      <c r="G2899" s="26">
        <f>IF(F2899="","",INT(F2899))</f>
        <v/>
      </c>
      <c r="H2899">
        <f>IF(G2899="","",IF(AND(MONTH(G2899)*100+DAY(G2899)&gt;=season_lo,MONTH(G2899)*100+DAY(G2899)&lt;=season_hi),1,0))</f>
        <v/>
      </c>
      <c r="I2899">
        <f>IF(G2899="","",G2899-first_day+1)</f>
        <v/>
      </c>
      <c r="J2899" s="27">
        <f>IF(I2899="","",INDEX(Daily!$J$2:$J$421,I2899))</f>
        <v/>
      </c>
      <c r="K2899" s="27">
        <f>IF(J2899="","",J2899+cat_offset)</f>
        <v/>
      </c>
      <c r="L2899" s="27">
        <f>IF(J2899="","",MAX(0,E2899-J2899)^2)</f>
        <v/>
      </c>
      <c r="M2899" s="27">
        <f>IF(J2899="","",MAX(0,E2899-(J2899+twcdh_off))^2)</f>
        <v/>
      </c>
      <c r="N2899" s="27">
        <f>IF(E2899="","",MAX(0,E2899-swcdh_thr)^2)</f>
        <v/>
      </c>
      <c r="O2899">
        <f>IF(K2899="","",ROUND(E2899-K2899,0))</f>
        <v/>
      </c>
      <c r="P2899">
        <f>IF(O2899="","",IF(O2899&gt;=1,O2899,0))</f>
        <v/>
      </c>
      <c r="Q2899" s="27">
        <f>IF(E2899="","",MAX(0,E2899-22))</f>
        <v/>
      </c>
      <c r="R2899" s="27">
        <f>IF(H2899=1,E2899,"")</f>
        <v/>
      </c>
      <c r="S2899" s="27">
        <f>IF(AND(H2899=1,J2899&lt;&gt;""),E2899-J2899,"")</f>
        <v/>
      </c>
      <c r="T2899">
        <f>IF(G2899="","",MONTH(G2899))</f>
        <v/>
      </c>
    </row>
    <row r="2900">
      <c r="A2900" s="24" t="n">
        <v>2020</v>
      </c>
      <c r="B2900" s="24" t="n">
        <v>4</v>
      </c>
      <c r="C2900" s="24" t="n">
        <v>30</v>
      </c>
      <c r="D2900" s="24" t="n">
        <v>19</v>
      </c>
      <c r="E2900" s="24" t="n">
        <v>16.79</v>
      </c>
      <c r="F2900" s="25">
        <f>IF($E2900="","",DATE(IF($A2900="",nominal_year,$A2900),$B2900,$C2900)+($D2900-IF(LEFT(hour_conv,1)="1",1,0))/24)</f>
        <v/>
      </c>
      <c r="G2900" s="26">
        <f>IF(F2900="","",INT(F2900))</f>
        <v/>
      </c>
      <c r="H2900">
        <f>IF(G2900="","",IF(AND(MONTH(G2900)*100+DAY(G2900)&gt;=season_lo,MONTH(G2900)*100+DAY(G2900)&lt;=season_hi),1,0))</f>
        <v/>
      </c>
      <c r="I2900">
        <f>IF(G2900="","",G2900-first_day+1)</f>
        <v/>
      </c>
      <c r="J2900" s="27">
        <f>IF(I2900="","",INDEX(Daily!$J$2:$J$421,I2900))</f>
        <v/>
      </c>
      <c r="K2900" s="27">
        <f>IF(J2900="","",J2900+cat_offset)</f>
        <v/>
      </c>
      <c r="L2900" s="27">
        <f>IF(J2900="","",MAX(0,E2900-J2900)^2)</f>
        <v/>
      </c>
      <c r="M2900" s="27">
        <f>IF(J2900="","",MAX(0,E2900-(J2900+twcdh_off))^2)</f>
        <v/>
      </c>
      <c r="N2900" s="27">
        <f>IF(E2900="","",MAX(0,E2900-swcdh_thr)^2)</f>
        <v/>
      </c>
      <c r="O2900">
        <f>IF(K2900="","",ROUND(E2900-K2900,0))</f>
        <v/>
      </c>
      <c r="P2900">
        <f>IF(O2900="","",IF(O2900&gt;=1,O2900,0))</f>
        <v/>
      </c>
      <c r="Q2900" s="27">
        <f>IF(E2900="","",MAX(0,E2900-22))</f>
        <v/>
      </c>
      <c r="R2900" s="27">
        <f>IF(H2900=1,E2900,"")</f>
        <v/>
      </c>
      <c r="S2900" s="27">
        <f>IF(AND(H2900=1,J2900&lt;&gt;""),E2900-J2900,"")</f>
        <v/>
      </c>
      <c r="T2900">
        <f>IF(G2900="","",MONTH(G2900))</f>
        <v/>
      </c>
    </row>
    <row r="2901">
      <c r="A2901" s="24" t="n">
        <v>2020</v>
      </c>
      <c r="B2901" s="24" t="n">
        <v>4</v>
      </c>
      <c r="C2901" s="24" t="n">
        <v>30</v>
      </c>
      <c r="D2901" s="24" t="n">
        <v>20</v>
      </c>
      <c r="E2901" s="24" t="n">
        <v>16.25</v>
      </c>
      <c r="F2901" s="25">
        <f>IF($E2901="","",DATE(IF($A2901="",nominal_year,$A2901),$B2901,$C2901)+($D2901-IF(LEFT(hour_conv,1)="1",1,0))/24)</f>
        <v/>
      </c>
      <c r="G2901" s="26">
        <f>IF(F2901="","",INT(F2901))</f>
        <v/>
      </c>
      <c r="H2901">
        <f>IF(G2901="","",IF(AND(MONTH(G2901)*100+DAY(G2901)&gt;=season_lo,MONTH(G2901)*100+DAY(G2901)&lt;=season_hi),1,0))</f>
        <v/>
      </c>
      <c r="I2901">
        <f>IF(G2901="","",G2901-first_day+1)</f>
        <v/>
      </c>
      <c r="J2901" s="27">
        <f>IF(I2901="","",INDEX(Daily!$J$2:$J$421,I2901))</f>
        <v/>
      </c>
      <c r="K2901" s="27">
        <f>IF(J2901="","",J2901+cat_offset)</f>
        <v/>
      </c>
      <c r="L2901" s="27">
        <f>IF(J2901="","",MAX(0,E2901-J2901)^2)</f>
        <v/>
      </c>
      <c r="M2901" s="27">
        <f>IF(J2901="","",MAX(0,E2901-(J2901+twcdh_off))^2)</f>
        <v/>
      </c>
      <c r="N2901" s="27">
        <f>IF(E2901="","",MAX(0,E2901-swcdh_thr)^2)</f>
        <v/>
      </c>
      <c r="O2901">
        <f>IF(K2901="","",ROUND(E2901-K2901,0))</f>
        <v/>
      </c>
      <c r="P2901">
        <f>IF(O2901="","",IF(O2901&gt;=1,O2901,0))</f>
        <v/>
      </c>
      <c r="Q2901" s="27">
        <f>IF(E2901="","",MAX(0,E2901-22))</f>
        <v/>
      </c>
      <c r="R2901" s="27">
        <f>IF(H2901=1,E2901,"")</f>
        <v/>
      </c>
      <c r="S2901" s="27">
        <f>IF(AND(H2901=1,J2901&lt;&gt;""),E2901-J2901,"")</f>
        <v/>
      </c>
      <c r="T2901">
        <f>IF(G2901="","",MONTH(G2901))</f>
        <v/>
      </c>
    </row>
    <row r="2902">
      <c r="A2902" s="24" t="n">
        <v>2020</v>
      </c>
      <c r="B2902" s="24" t="n">
        <v>4</v>
      </c>
      <c r="C2902" s="24" t="n">
        <v>30</v>
      </c>
      <c r="D2902" s="24" t="n">
        <v>21</v>
      </c>
      <c r="E2902" s="24" t="n">
        <v>14.89</v>
      </c>
      <c r="F2902" s="25">
        <f>IF($E2902="","",DATE(IF($A2902="",nominal_year,$A2902),$B2902,$C2902)+($D2902-IF(LEFT(hour_conv,1)="1",1,0))/24)</f>
        <v/>
      </c>
      <c r="G2902" s="26">
        <f>IF(F2902="","",INT(F2902))</f>
        <v/>
      </c>
      <c r="H2902">
        <f>IF(G2902="","",IF(AND(MONTH(G2902)*100+DAY(G2902)&gt;=season_lo,MONTH(G2902)*100+DAY(G2902)&lt;=season_hi),1,0))</f>
        <v/>
      </c>
      <c r="I2902">
        <f>IF(G2902="","",G2902-first_day+1)</f>
        <v/>
      </c>
      <c r="J2902" s="27">
        <f>IF(I2902="","",INDEX(Daily!$J$2:$J$421,I2902))</f>
        <v/>
      </c>
      <c r="K2902" s="27">
        <f>IF(J2902="","",J2902+cat_offset)</f>
        <v/>
      </c>
      <c r="L2902" s="27">
        <f>IF(J2902="","",MAX(0,E2902-J2902)^2)</f>
        <v/>
      </c>
      <c r="M2902" s="27">
        <f>IF(J2902="","",MAX(0,E2902-(J2902+twcdh_off))^2)</f>
        <v/>
      </c>
      <c r="N2902" s="27">
        <f>IF(E2902="","",MAX(0,E2902-swcdh_thr)^2)</f>
        <v/>
      </c>
      <c r="O2902">
        <f>IF(K2902="","",ROUND(E2902-K2902,0))</f>
        <v/>
      </c>
      <c r="P2902">
        <f>IF(O2902="","",IF(O2902&gt;=1,O2902,0))</f>
        <v/>
      </c>
      <c r="Q2902" s="27">
        <f>IF(E2902="","",MAX(0,E2902-22))</f>
        <v/>
      </c>
      <c r="R2902" s="27">
        <f>IF(H2902=1,E2902,"")</f>
        <v/>
      </c>
      <c r="S2902" s="27">
        <f>IF(AND(H2902=1,J2902&lt;&gt;""),E2902-J2902,"")</f>
        <v/>
      </c>
      <c r="T2902">
        <f>IF(G2902="","",MONTH(G2902))</f>
        <v/>
      </c>
    </row>
    <row r="2903">
      <c r="A2903" s="24" t="n">
        <v>2020</v>
      </c>
      <c r="B2903" s="24" t="n">
        <v>4</v>
      </c>
      <c r="C2903" s="24" t="n">
        <v>30</v>
      </c>
      <c r="D2903" s="24" t="n">
        <v>22</v>
      </c>
      <c r="E2903" s="24" t="n">
        <v>14.19</v>
      </c>
      <c r="F2903" s="25">
        <f>IF($E2903="","",DATE(IF($A2903="",nominal_year,$A2903),$B2903,$C2903)+($D2903-IF(LEFT(hour_conv,1)="1",1,0))/24)</f>
        <v/>
      </c>
      <c r="G2903" s="26">
        <f>IF(F2903="","",INT(F2903))</f>
        <v/>
      </c>
      <c r="H2903">
        <f>IF(G2903="","",IF(AND(MONTH(G2903)*100+DAY(G2903)&gt;=season_lo,MONTH(G2903)*100+DAY(G2903)&lt;=season_hi),1,0))</f>
        <v/>
      </c>
      <c r="I2903">
        <f>IF(G2903="","",G2903-first_day+1)</f>
        <v/>
      </c>
      <c r="J2903" s="27">
        <f>IF(I2903="","",INDEX(Daily!$J$2:$J$421,I2903))</f>
        <v/>
      </c>
      <c r="K2903" s="27">
        <f>IF(J2903="","",J2903+cat_offset)</f>
        <v/>
      </c>
      <c r="L2903" s="27">
        <f>IF(J2903="","",MAX(0,E2903-J2903)^2)</f>
        <v/>
      </c>
      <c r="M2903" s="27">
        <f>IF(J2903="","",MAX(0,E2903-(J2903+twcdh_off))^2)</f>
        <v/>
      </c>
      <c r="N2903" s="27">
        <f>IF(E2903="","",MAX(0,E2903-swcdh_thr)^2)</f>
        <v/>
      </c>
      <c r="O2903">
        <f>IF(K2903="","",ROUND(E2903-K2903,0))</f>
        <v/>
      </c>
      <c r="P2903">
        <f>IF(O2903="","",IF(O2903&gt;=1,O2903,0))</f>
        <v/>
      </c>
      <c r="Q2903" s="27">
        <f>IF(E2903="","",MAX(0,E2903-22))</f>
        <v/>
      </c>
      <c r="R2903" s="27">
        <f>IF(H2903=1,E2903,"")</f>
        <v/>
      </c>
      <c r="S2903" s="27">
        <f>IF(AND(H2903=1,J2903&lt;&gt;""),E2903-J2903,"")</f>
        <v/>
      </c>
      <c r="T2903">
        <f>IF(G2903="","",MONTH(G2903))</f>
        <v/>
      </c>
    </row>
    <row r="2904">
      <c r="A2904" s="24" t="n">
        <v>2020</v>
      </c>
      <c r="B2904" s="24" t="n">
        <v>4</v>
      </c>
      <c r="C2904" s="24" t="n">
        <v>30</v>
      </c>
      <c r="D2904" s="24" t="n">
        <v>23</v>
      </c>
      <c r="E2904" s="24" t="n">
        <v>12.77</v>
      </c>
      <c r="F2904" s="25">
        <f>IF($E2904="","",DATE(IF($A2904="",nominal_year,$A2904),$B2904,$C2904)+($D2904-IF(LEFT(hour_conv,1)="1",1,0))/24)</f>
        <v/>
      </c>
      <c r="G2904" s="26">
        <f>IF(F2904="","",INT(F2904))</f>
        <v/>
      </c>
      <c r="H2904">
        <f>IF(G2904="","",IF(AND(MONTH(G2904)*100+DAY(G2904)&gt;=season_lo,MONTH(G2904)*100+DAY(G2904)&lt;=season_hi),1,0))</f>
        <v/>
      </c>
      <c r="I2904">
        <f>IF(G2904="","",G2904-first_day+1)</f>
        <v/>
      </c>
      <c r="J2904" s="27">
        <f>IF(I2904="","",INDEX(Daily!$J$2:$J$421,I2904))</f>
        <v/>
      </c>
      <c r="K2904" s="27">
        <f>IF(J2904="","",J2904+cat_offset)</f>
        <v/>
      </c>
      <c r="L2904" s="27">
        <f>IF(J2904="","",MAX(0,E2904-J2904)^2)</f>
        <v/>
      </c>
      <c r="M2904" s="27">
        <f>IF(J2904="","",MAX(0,E2904-(J2904+twcdh_off))^2)</f>
        <v/>
      </c>
      <c r="N2904" s="27">
        <f>IF(E2904="","",MAX(0,E2904-swcdh_thr)^2)</f>
        <v/>
      </c>
      <c r="O2904">
        <f>IF(K2904="","",ROUND(E2904-K2904,0))</f>
        <v/>
      </c>
      <c r="P2904">
        <f>IF(O2904="","",IF(O2904&gt;=1,O2904,0))</f>
        <v/>
      </c>
      <c r="Q2904" s="27">
        <f>IF(E2904="","",MAX(0,E2904-22))</f>
        <v/>
      </c>
      <c r="R2904" s="27">
        <f>IF(H2904=1,E2904,"")</f>
        <v/>
      </c>
      <c r="S2904" s="27">
        <f>IF(AND(H2904=1,J2904&lt;&gt;""),E2904-J2904,"")</f>
        <v/>
      </c>
      <c r="T2904">
        <f>IF(G2904="","",MONTH(G2904))</f>
        <v/>
      </c>
    </row>
    <row r="2905">
      <c r="A2905" s="24" t="n">
        <v>2020</v>
      </c>
      <c r="B2905" s="24" t="n">
        <v>4</v>
      </c>
      <c r="C2905" s="24" t="n">
        <v>30</v>
      </c>
      <c r="D2905" s="24" t="n">
        <v>24</v>
      </c>
      <c r="E2905" s="24" t="n">
        <v>11.2</v>
      </c>
      <c r="F2905" s="25">
        <f>IF($E2905="","",DATE(IF($A2905="",nominal_year,$A2905),$B2905,$C2905)+($D2905-IF(LEFT(hour_conv,1)="1",1,0))/24)</f>
        <v/>
      </c>
      <c r="G2905" s="26">
        <f>IF(F2905="","",INT(F2905))</f>
        <v/>
      </c>
      <c r="H2905">
        <f>IF(G2905="","",IF(AND(MONTH(G2905)*100+DAY(G2905)&gt;=season_lo,MONTH(G2905)*100+DAY(G2905)&lt;=season_hi),1,0))</f>
        <v/>
      </c>
      <c r="I2905">
        <f>IF(G2905="","",G2905-first_day+1)</f>
        <v/>
      </c>
      <c r="J2905" s="27">
        <f>IF(I2905="","",INDEX(Daily!$J$2:$J$421,I2905))</f>
        <v/>
      </c>
      <c r="K2905" s="27">
        <f>IF(J2905="","",J2905+cat_offset)</f>
        <v/>
      </c>
      <c r="L2905" s="27">
        <f>IF(J2905="","",MAX(0,E2905-J2905)^2)</f>
        <v/>
      </c>
      <c r="M2905" s="27">
        <f>IF(J2905="","",MAX(0,E2905-(J2905+twcdh_off))^2)</f>
        <v/>
      </c>
      <c r="N2905" s="27">
        <f>IF(E2905="","",MAX(0,E2905-swcdh_thr)^2)</f>
        <v/>
      </c>
      <c r="O2905">
        <f>IF(K2905="","",ROUND(E2905-K2905,0))</f>
        <v/>
      </c>
      <c r="P2905">
        <f>IF(O2905="","",IF(O2905&gt;=1,O2905,0))</f>
        <v/>
      </c>
      <c r="Q2905" s="27">
        <f>IF(E2905="","",MAX(0,E2905-22))</f>
        <v/>
      </c>
      <c r="R2905" s="27">
        <f>IF(H2905=1,E2905,"")</f>
        <v/>
      </c>
      <c r="S2905" s="27">
        <f>IF(AND(H2905=1,J2905&lt;&gt;""),E2905-J2905,"")</f>
        <v/>
      </c>
      <c r="T2905">
        <f>IF(G2905="","",MONTH(G2905))</f>
        <v/>
      </c>
    </row>
    <row r="2906">
      <c r="A2906" s="24" t="n">
        <v>2020</v>
      </c>
      <c r="B2906" s="24" t="n">
        <v>5</v>
      </c>
      <c r="C2906" s="24" t="n">
        <v>1</v>
      </c>
      <c r="D2906" s="24" t="n">
        <v>1</v>
      </c>
      <c r="E2906" s="24" t="n">
        <v>9.720000000000001</v>
      </c>
      <c r="F2906" s="25">
        <f>IF($E2906="","",DATE(IF($A2906="",nominal_year,$A2906),$B2906,$C2906)+($D2906-IF(LEFT(hour_conv,1)="1",1,0))/24)</f>
        <v/>
      </c>
      <c r="G2906" s="26">
        <f>IF(F2906="","",INT(F2906))</f>
        <v/>
      </c>
      <c r="H2906">
        <f>IF(G2906="","",IF(AND(MONTH(G2906)*100+DAY(G2906)&gt;=season_lo,MONTH(G2906)*100+DAY(G2906)&lt;=season_hi),1,0))</f>
        <v/>
      </c>
      <c r="I2906">
        <f>IF(G2906="","",G2906-first_day+1)</f>
        <v/>
      </c>
      <c r="J2906" s="27">
        <f>IF(I2906="","",INDEX(Daily!$J$2:$J$421,I2906))</f>
        <v/>
      </c>
      <c r="K2906" s="27">
        <f>IF(J2906="","",J2906+cat_offset)</f>
        <v/>
      </c>
      <c r="L2906" s="27">
        <f>IF(J2906="","",MAX(0,E2906-J2906)^2)</f>
        <v/>
      </c>
      <c r="M2906" s="27">
        <f>IF(J2906="","",MAX(0,E2906-(J2906+twcdh_off))^2)</f>
        <v/>
      </c>
      <c r="N2906" s="27">
        <f>IF(E2906="","",MAX(0,E2906-swcdh_thr)^2)</f>
        <v/>
      </c>
      <c r="O2906">
        <f>IF(K2906="","",ROUND(E2906-K2906,0))</f>
        <v/>
      </c>
      <c r="P2906">
        <f>IF(O2906="","",IF(O2906&gt;=1,O2906,0))</f>
        <v/>
      </c>
      <c r="Q2906" s="27">
        <f>IF(E2906="","",MAX(0,E2906-22))</f>
        <v/>
      </c>
      <c r="R2906" s="27">
        <f>IF(H2906=1,E2906,"")</f>
        <v/>
      </c>
      <c r="S2906" s="27">
        <f>IF(AND(H2906=1,J2906&lt;&gt;""),E2906-J2906,"")</f>
        <v/>
      </c>
      <c r="T2906">
        <f>IF(G2906="","",MONTH(G2906))</f>
        <v/>
      </c>
    </row>
    <row r="2907">
      <c r="A2907" s="24" t="n">
        <v>2020</v>
      </c>
      <c r="B2907" s="24" t="n">
        <v>5</v>
      </c>
      <c r="C2907" s="24" t="n">
        <v>1</v>
      </c>
      <c r="D2907" s="24" t="n">
        <v>2</v>
      </c>
      <c r="E2907" s="24" t="n">
        <v>9.699999999999999</v>
      </c>
      <c r="F2907" s="25">
        <f>IF($E2907="","",DATE(IF($A2907="",nominal_year,$A2907),$B2907,$C2907)+($D2907-IF(LEFT(hour_conv,1)="1",1,0))/24)</f>
        <v/>
      </c>
      <c r="G2907" s="26">
        <f>IF(F2907="","",INT(F2907))</f>
        <v/>
      </c>
      <c r="H2907">
        <f>IF(G2907="","",IF(AND(MONTH(G2907)*100+DAY(G2907)&gt;=season_lo,MONTH(G2907)*100+DAY(G2907)&lt;=season_hi),1,0))</f>
        <v/>
      </c>
      <c r="I2907">
        <f>IF(G2907="","",G2907-first_day+1)</f>
        <v/>
      </c>
      <c r="J2907" s="27">
        <f>IF(I2907="","",INDEX(Daily!$J$2:$J$421,I2907))</f>
        <v/>
      </c>
      <c r="K2907" s="27">
        <f>IF(J2907="","",J2907+cat_offset)</f>
        <v/>
      </c>
      <c r="L2907" s="27">
        <f>IF(J2907="","",MAX(0,E2907-J2907)^2)</f>
        <v/>
      </c>
      <c r="M2907" s="27">
        <f>IF(J2907="","",MAX(0,E2907-(J2907+twcdh_off))^2)</f>
        <v/>
      </c>
      <c r="N2907" s="27">
        <f>IF(E2907="","",MAX(0,E2907-swcdh_thr)^2)</f>
        <v/>
      </c>
      <c r="O2907">
        <f>IF(K2907="","",ROUND(E2907-K2907,0))</f>
        <v/>
      </c>
      <c r="P2907">
        <f>IF(O2907="","",IF(O2907&gt;=1,O2907,0))</f>
        <v/>
      </c>
      <c r="Q2907" s="27">
        <f>IF(E2907="","",MAX(0,E2907-22))</f>
        <v/>
      </c>
      <c r="R2907" s="27">
        <f>IF(H2907=1,E2907,"")</f>
        <v/>
      </c>
      <c r="S2907" s="27">
        <f>IF(AND(H2907=1,J2907&lt;&gt;""),E2907-J2907,"")</f>
        <v/>
      </c>
      <c r="T2907">
        <f>IF(G2907="","",MONTH(G2907))</f>
        <v/>
      </c>
    </row>
    <row r="2908">
      <c r="A2908" s="24" t="n">
        <v>2020</v>
      </c>
      <c r="B2908" s="24" t="n">
        <v>5</v>
      </c>
      <c r="C2908" s="24" t="n">
        <v>1</v>
      </c>
      <c r="D2908" s="24" t="n">
        <v>3</v>
      </c>
      <c r="E2908" s="24" t="n">
        <v>8.19</v>
      </c>
      <c r="F2908" s="25">
        <f>IF($E2908="","",DATE(IF($A2908="",nominal_year,$A2908),$B2908,$C2908)+($D2908-IF(LEFT(hour_conv,1)="1",1,0))/24)</f>
        <v/>
      </c>
      <c r="G2908" s="26">
        <f>IF(F2908="","",INT(F2908))</f>
        <v/>
      </c>
      <c r="H2908">
        <f>IF(G2908="","",IF(AND(MONTH(G2908)*100+DAY(G2908)&gt;=season_lo,MONTH(G2908)*100+DAY(G2908)&lt;=season_hi),1,0))</f>
        <v/>
      </c>
      <c r="I2908">
        <f>IF(G2908="","",G2908-first_day+1)</f>
        <v/>
      </c>
      <c r="J2908" s="27">
        <f>IF(I2908="","",INDEX(Daily!$J$2:$J$421,I2908))</f>
        <v/>
      </c>
      <c r="K2908" s="27">
        <f>IF(J2908="","",J2908+cat_offset)</f>
        <v/>
      </c>
      <c r="L2908" s="27">
        <f>IF(J2908="","",MAX(0,E2908-J2908)^2)</f>
        <v/>
      </c>
      <c r="M2908" s="27">
        <f>IF(J2908="","",MAX(0,E2908-(J2908+twcdh_off))^2)</f>
        <v/>
      </c>
      <c r="N2908" s="27">
        <f>IF(E2908="","",MAX(0,E2908-swcdh_thr)^2)</f>
        <v/>
      </c>
      <c r="O2908">
        <f>IF(K2908="","",ROUND(E2908-K2908,0))</f>
        <v/>
      </c>
      <c r="P2908">
        <f>IF(O2908="","",IF(O2908&gt;=1,O2908,0))</f>
        <v/>
      </c>
      <c r="Q2908" s="27">
        <f>IF(E2908="","",MAX(0,E2908-22))</f>
        <v/>
      </c>
      <c r="R2908" s="27">
        <f>IF(H2908=1,E2908,"")</f>
        <v/>
      </c>
      <c r="S2908" s="27">
        <f>IF(AND(H2908=1,J2908&lt;&gt;""),E2908-J2908,"")</f>
        <v/>
      </c>
      <c r="T2908">
        <f>IF(G2908="","",MONTH(G2908))</f>
        <v/>
      </c>
    </row>
    <row r="2909">
      <c r="A2909" s="24" t="n">
        <v>2020</v>
      </c>
      <c r="B2909" s="24" t="n">
        <v>5</v>
      </c>
      <c r="C2909" s="24" t="n">
        <v>1</v>
      </c>
      <c r="D2909" s="24" t="n">
        <v>4</v>
      </c>
      <c r="E2909" s="24" t="n">
        <v>8.039999999999999</v>
      </c>
      <c r="F2909" s="25">
        <f>IF($E2909="","",DATE(IF($A2909="",nominal_year,$A2909),$B2909,$C2909)+($D2909-IF(LEFT(hour_conv,1)="1",1,0))/24)</f>
        <v/>
      </c>
      <c r="G2909" s="26">
        <f>IF(F2909="","",INT(F2909))</f>
        <v/>
      </c>
      <c r="H2909">
        <f>IF(G2909="","",IF(AND(MONTH(G2909)*100+DAY(G2909)&gt;=season_lo,MONTH(G2909)*100+DAY(G2909)&lt;=season_hi),1,0))</f>
        <v/>
      </c>
      <c r="I2909">
        <f>IF(G2909="","",G2909-first_day+1)</f>
        <v/>
      </c>
      <c r="J2909" s="27">
        <f>IF(I2909="","",INDEX(Daily!$J$2:$J$421,I2909))</f>
        <v/>
      </c>
      <c r="K2909" s="27">
        <f>IF(J2909="","",J2909+cat_offset)</f>
        <v/>
      </c>
      <c r="L2909" s="27">
        <f>IF(J2909="","",MAX(0,E2909-J2909)^2)</f>
        <v/>
      </c>
      <c r="M2909" s="27">
        <f>IF(J2909="","",MAX(0,E2909-(J2909+twcdh_off))^2)</f>
        <v/>
      </c>
      <c r="N2909" s="27">
        <f>IF(E2909="","",MAX(0,E2909-swcdh_thr)^2)</f>
        <v/>
      </c>
      <c r="O2909">
        <f>IF(K2909="","",ROUND(E2909-K2909,0))</f>
        <v/>
      </c>
      <c r="P2909">
        <f>IF(O2909="","",IF(O2909&gt;=1,O2909,0))</f>
        <v/>
      </c>
      <c r="Q2909" s="27">
        <f>IF(E2909="","",MAX(0,E2909-22))</f>
        <v/>
      </c>
      <c r="R2909" s="27">
        <f>IF(H2909=1,E2909,"")</f>
        <v/>
      </c>
      <c r="S2909" s="27">
        <f>IF(AND(H2909=1,J2909&lt;&gt;""),E2909-J2909,"")</f>
        <v/>
      </c>
      <c r="T2909">
        <f>IF(G2909="","",MONTH(G2909))</f>
        <v/>
      </c>
    </row>
    <row r="2910">
      <c r="A2910" s="24" t="n">
        <v>2020</v>
      </c>
      <c r="B2910" s="24" t="n">
        <v>5</v>
      </c>
      <c r="C2910" s="24" t="n">
        <v>1</v>
      </c>
      <c r="D2910" s="24" t="n">
        <v>5</v>
      </c>
      <c r="E2910" s="24" t="n">
        <v>8.49</v>
      </c>
      <c r="F2910" s="25">
        <f>IF($E2910="","",DATE(IF($A2910="",nominal_year,$A2910),$B2910,$C2910)+($D2910-IF(LEFT(hour_conv,1)="1",1,0))/24)</f>
        <v/>
      </c>
      <c r="G2910" s="26">
        <f>IF(F2910="","",INT(F2910))</f>
        <v/>
      </c>
      <c r="H2910">
        <f>IF(G2910="","",IF(AND(MONTH(G2910)*100+DAY(G2910)&gt;=season_lo,MONTH(G2910)*100+DAY(G2910)&lt;=season_hi),1,0))</f>
        <v/>
      </c>
      <c r="I2910">
        <f>IF(G2910="","",G2910-first_day+1)</f>
        <v/>
      </c>
      <c r="J2910" s="27">
        <f>IF(I2910="","",INDEX(Daily!$J$2:$J$421,I2910))</f>
        <v/>
      </c>
      <c r="K2910" s="27">
        <f>IF(J2910="","",J2910+cat_offset)</f>
        <v/>
      </c>
      <c r="L2910" s="27">
        <f>IF(J2910="","",MAX(0,E2910-J2910)^2)</f>
        <v/>
      </c>
      <c r="M2910" s="27">
        <f>IF(J2910="","",MAX(0,E2910-(J2910+twcdh_off))^2)</f>
        <v/>
      </c>
      <c r="N2910" s="27">
        <f>IF(E2910="","",MAX(0,E2910-swcdh_thr)^2)</f>
        <v/>
      </c>
      <c r="O2910">
        <f>IF(K2910="","",ROUND(E2910-K2910,0))</f>
        <v/>
      </c>
      <c r="P2910">
        <f>IF(O2910="","",IF(O2910&gt;=1,O2910,0))</f>
        <v/>
      </c>
      <c r="Q2910" s="27">
        <f>IF(E2910="","",MAX(0,E2910-22))</f>
        <v/>
      </c>
      <c r="R2910" s="27">
        <f>IF(H2910=1,E2910,"")</f>
        <v/>
      </c>
      <c r="S2910" s="27">
        <f>IF(AND(H2910=1,J2910&lt;&gt;""),E2910-J2910,"")</f>
        <v/>
      </c>
      <c r="T2910">
        <f>IF(G2910="","",MONTH(G2910))</f>
        <v/>
      </c>
    </row>
    <row r="2911">
      <c r="A2911" s="24" t="n">
        <v>2020</v>
      </c>
      <c r="B2911" s="24" t="n">
        <v>5</v>
      </c>
      <c r="C2911" s="24" t="n">
        <v>1</v>
      </c>
      <c r="D2911" s="24" t="n">
        <v>6</v>
      </c>
      <c r="E2911" s="24" t="n">
        <v>8.81</v>
      </c>
      <c r="F2911" s="25">
        <f>IF($E2911="","",DATE(IF($A2911="",nominal_year,$A2911),$B2911,$C2911)+($D2911-IF(LEFT(hour_conv,1)="1",1,0))/24)</f>
        <v/>
      </c>
      <c r="G2911" s="26">
        <f>IF(F2911="","",INT(F2911))</f>
        <v/>
      </c>
      <c r="H2911">
        <f>IF(G2911="","",IF(AND(MONTH(G2911)*100+DAY(G2911)&gt;=season_lo,MONTH(G2911)*100+DAY(G2911)&lt;=season_hi),1,0))</f>
        <v/>
      </c>
      <c r="I2911">
        <f>IF(G2911="","",G2911-first_day+1)</f>
        <v/>
      </c>
      <c r="J2911" s="27">
        <f>IF(I2911="","",INDEX(Daily!$J$2:$J$421,I2911))</f>
        <v/>
      </c>
      <c r="K2911" s="27">
        <f>IF(J2911="","",J2911+cat_offset)</f>
        <v/>
      </c>
      <c r="L2911" s="27">
        <f>IF(J2911="","",MAX(0,E2911-J2911)^2)</f>
        <v/>
      </c>
      <c r="M2911" s="27">
        <f>IF(J2911="","",MAX(0,E2911-(J2911+twcdh_off))^2)</f>
        <v/>
      </c>
      <c r="N2911" s="27">
        <f>IF(E2911="","",MAX(0,E2911-swcdh_thr)^2)</f>
        <v/>
      </c>
      <c r="O2911">
        <f>IF(K2911="","",ROUND(E2911-K2911,0))</f>
        <v/>
      </c>
      <c r="P2911">
        <f>IF(O2911="","",IF(O2911&gt;=1,O2911,0))</f>
        <v/>
      </c>
      <c r="Q2911" s="27">
        <f>IF(E2911="","",MAX(0,E2911-22))</f>
        <v/>
      </c>
      <c r="R2911" s="27">
        <f>IF(H2911=1,E2911,"")</f>
        <v/>
      </c>
      <c r="S2911" s="27">
        <f>IF(AND(H2911=1,J2911&lt;&gt;""),E2911-J2911,"")</f>
        <v/>
      </c>
      <c r="T2911">
        <f>IF(G2911="","",MONTH(G2911))</f>
        <v/>
      </c>
    </row>
    <row r="2912">
      <c r="A2912" s="24" t="n">
        <v>2020</v>
      </c>
      <c r="B2912" s="24" t="n">
        <v>5</v>
      </c>
      <c r="C2912" s="24" t="n">
        <v>1</v>
      </c>
      <c r="D2912" s="24" t="n">
        <v>7</v>
      </c>
      <c r="E2912" s="24" t="n">
        <v>9.73</v>
      </c>
      <c r="F2912" s="25">
        <f>IF($E2912="","",DATE(IF($A2912="",nominal_year,$A2912),$B2912,$C2912)+($D2912-IF(LEFT(hour_conv,1)="1",1,0))/24)</f>
        <v/>
      </c>
      <c r="G2912" s="26">
        <f>IF(F2912="","",INT(F2912))</f>
        <v/>
      </c>
      <c r="H2912">
        <f>IF(G2912="","",IF(AND(MONTH(G2912)*100+DAY(G2912)&gt;=season_lo,MONTH(G2912)*100+DAY(G2912)&lt;=season_hi),1,0))</f>
        <v/>
      </c>
      <c r="I2912">
        <f>IF(G2912="","",G2912-first_day+1)</f>
        <v/>
      </c>
      <c r="J2912" s="27">
        <f>IF(I2912="","",INDEX(Daily!$J$2:$J$421,I2912))</f>
        <v/>
      </c>
      <c r="K2912" s="27">
        <f>IF(J2912="","",J2912+cat_offset)</f>
        <v/>
      </c>
      <c r="L2912" s="27">
        <f>IF(J2912="","",MAX(0,E2912-J2912)^2)</f>
        <v/>
      </c>
      <c r="M2912" s="27">
        <f>IF(J2912="","",MAX(0,E2912-(J2912+twcdh_off))^2)</f>
        <v/>
      </c>
      <c r="N2912" s="27">
        <f>IF(E2912="","",MAX(0,E2912-swcdh_thr)^2)</f>
        <v/>
      </c>
      <c r="O2912">
        <f>IF(K2912="","",ROUND(E2912-K2912,0))</f>
        <v/>
      </c>
      <c r="P2912">
        <f>IF(O2912="","",IF(O2912&gt;=1,O2912,0))</f>
        <v/>
      </c>
      <c r="Q2912" s="27">
        <f>IF(E2912="","",MAX(0,E2912-22))</f>
        <v/>
      </c>
      <c r="R2912" s="27">
        <f>IF(H2912=1,E2912,"")</f>
        <v/>
      </c>
      <c r="S2912" s="27">
        <f>IF(AND(H2912=1,J2912&lt;&gt;""),E2912-J2912,"")</f>
        <v/>
      </c>
      <c r="T2912">
        <f>IF(G2912="","",MONTH(G2912))</f>
        <v/>
      </c>
    </row>
    <row r="2913">
      <c r="A2913" s="24" t="n">
        <v>2020</v>
      </c>
      <c r="B2913" s="24" t="n">
        <v>5</v>
      </c>
      <c r="C2913" s="24" t="n">
        <v>1</v>
      </c>
      <c r="D2913" s="24" t="n">
        <v>8</v>
      </c>
      <c r="E2913" s="24" t="n">
        <v>11.17</v>
      </c>
      <c r="F2913" s="25">
        <f>IF($E2913="","",DATE(IF($A2913="",nominal_year,$A2913),$B2913,$C2913)+($D2913-IF(LEFT(hour_conv,1)="1",1,0))/24)</f>
        <v/>
      </c>
      <c r="G2913" s="26">
        <f>IF(F2913="","",INT(F2913))</f>
        <v/>
      </c>
      <c r="H2913">
        <f>IF(G2913="","",IF(AND(MONTH(G2913)*100+DAY(G2913)&gt;=season_lo,MONTH(G2913)*100+DAY(G2913)&lt;=season_hi),1,0))</f>
        <v/>
      </c>
      <c r="I2913">
        <f>IF(G2913="","",G2913-first_day+1)</f>
        <v/>
      </c>
      <c r="J2913" s="27">
        <f>IF(I2913="","",INDEX(Daily!$J$2:$J$421,I2913))</f>
        <v/>
      </c>
      <c r="K2913" s="27">
        <f>IF(J2913="","",J2913+cat_offset)</f>
        <v/>
      </c>
      <c r="L2913" s="27">
        <f>IF(J2913="","",MAX(0,E2913-J2913)^2)</f>
        <v/>
      </c>
      <c r="M2913" s="27">
        <f>IF(J2913="","",MAX(0,E2913-(J2913+twcdh_off))^2)</f>
        <v/>
      </c>
      <c r="N2913" s="27">
        <f>IF(E2913="","",MAX(0,E2913-swcdh_thr)^2)</f>
        <v/>
      </c>
      <c r="O2913">
        <f>IF(K2913="","",ROUND(E2913-K2913,0))</f>
        <v/>
      </c>
      <c r="P2913">
        <f>IF(O2913="","",IF(O2913&gt;=1,O2913,0))</f>
        <v/>
      </c>
      <c r="Q2913" s="27">
        <f>IF(E2913="","",MAX(0,E2913-22))</f>
        <v/>
      </c>
      <c r="R2913" s="27">
        <f>IF(H2913=1,E2913,"")</f>
        <v/>
      </c>
      <c r="S2913" s="27">
        <f>IF(AND(H2913=1,J2913&lt;&gt;""),E2913-J2913,"")</f>
        <v/>
      </c>
      <c r="T2913">
        <f>IF(G2913="","",MONTH(G2913))</f>
        <v/>
      </c>
    </row>
    <row r="2914">
      <c r="A2914" s="24" t="n">
        <v>2020</v>
      </c>
      <c r="B2914" s="24" t="n">
        <v>5</v>
      </c>
      <c r="C2914" s="24" t="n">
        <v>1</v>
      </c>
      <c r="D2914" s="24" t="n">
        <v>9</v>
      </c>
      <c r="E2914" s="24" t="n">
        <v>12.87</v>
      </c>
      <c r="F2914" s="25">
        <f>IF($E2914="","",DATE(IF($A2914="",nominal_year,$A2914),$B2914,$C2914)+($D2914-IF(LEFT(hour_conv,1)="1",1,0))/24)</f>
        <v/>
      </c>
      <c r="G2914" s="26">
        <f>IF(F2914="","",INT(F2914))</f>
        <v/>
      </c>
      <c r="H2914">
        <f>IF(G2914="","",IF(AND(MONTH(G2914)*100+DAY(G2914)&gt;=season_lo,MONTH(G2914)*100+DAY(G2914)&lt;=season_hi),1,0))</f>
        <v/>
      </c>
      <c r="I2914">
        <f>IF(G2914="","",G2914-first_day+1)</f>
        <v/>
      </c>
      <c r="J2914" s="27">
        <f>IF(I2914="","",INDEX(Daily!$J$2:$J$421,I2914))</f>
        <v/>
      </c>
      <c r="K2914" s="27">
        <f>IF(J2914="","",J2914+cat_offset)</f>
        <v/>
      </c>
      <c r="L2914" s="27">
        <f>IF(J2914="","",MAX(0,E2914-J2914)^2)</f>
        <v/>
      </c>
      <c r="M2914" s="27">
        <f>IF(J2914="","",MAX(0,E2914-(J2914+twcdh_off))^2)</f>
        <v/>
      </c>
      <c r="N2914" s="27">
        <f>IF(E2914="","",MAX(0,E2914-swcdh_thr)^2)</f>
        <v/>
      </c>
      <c r="O2914">
        <f>IF(K2914="","",ROUND(E2914-K2914,0))</f>
        <v/>
      </c>
      <c r="P2914">
        <f>IF(O2914="","",IF(O2914&gt;=1,O2914,0))</f>
        <v/>
      </c>
      <c r="Q2914" s="27">
        <f>IF(E2914="","",MAX(0,E2914-22))</f>
        <v/>
      </c>
      <c r="R2914" s="27">
        <f>IF(H2914=1,E2914,"")</f>
        <v/>
      </c>
      <c r="S2914" s="27">
        <f>IF(AND(H2914=1,J2914&lt;&gt;""),E2914-J2914,"")</f>
        <v/>
      </c>
      <c r="T2914">
        <f>IF(G2914="","",MONTH(G2914))</f>
        <v/>
      </c>
    </row>
    <row r="2915">
      <c r="A2915" s="24" t="n">
        <v>2020</v>
      </c>
      <c r="B2915" s="24" t="n">
        <v>5</v>
      </c>
      <c r="C2915" s="24" t="n">
        <v>1</v>
      </c>
      <c r="D2915" s="24" t="n">
        <v>10</v>
      </c>
      <c r="E2915" s="24" t="n">
        <v>12.79</v>
      </c>
      <c r="F2915" s="25">
        <f>IF($E2915="","",DATE(IF($A2915="",nominal_year,$A2915),$B2915,$C2915)+($D2915-IF(LEFT(hour_conv,1)="1",1,0))/24)</f>
        <v/>
      </c>
      <c r="G2915" s="26">
        <f>IF(F2915="","",INT(F2915))</f>
        <v/>
      </c>
      <c r="H2915">
        <f>IF(G2915="","",IF(AND(MONTH(G2915)*100+DAY(G2915)&gt;=season_lo,MONTH(G2915)*100+DAY(G2915)&lt;=season_hi),1,0))</f>
        <v/>
      </c>
      <c r="I2915">
        <f>IF(G2915="","",G2915-first_day+1)</f>
        <v/>
      </c>
      <c r="J2915" s="27">
        <f>IF(I2915="","",INDEX(Daily!$J$2:$J$421,I2915))</f>
        <v/>
      </c>
      <c r="K2915" s="27">
        <f>IF(J2915="","",J2915+cat_offset)</f>
        <v/>
      </c>
      <c r="L2915" s="27">
        <f>IF(J2915="","",MAX(0,E2915-J2915)^2)</f>
        <v/>
      </c>
      <c r="M2915" s="27">
        <f>IF(J2915="","",MAX(0,E2915-(J2915+twcdh_off))^2)</f>
        <v/>
      </c>
      <c r="N2915" s="27">
        <f>IF(E2915="","",MAX(0,E2915-swcdh_thr)^2)</f>
        <v/>
      </c>
      <c r="O2915">
        <f>IF(K2915="","",ROUND(E2915-K2915,0))</f>
        <v/>
      </c>
      <c r="P2915">
        <f>IF(O2915="","",IF(O2915&gt;=1,O2915,0))</f>
        <v/>
      </c>
      <c r="Q2915" s="27">
        <f>IF(E2915="","",MAX(0,E2915-22))</f>
        <v/>
      </c>
      <c r="R2915" s="27">
        <f>IF(H2915=1,E2915,"")</f>
        <v/>
      </c>
      <c r="S2915" s="27">
        <f>IF(AND(H2915=1,J2915&lt;&gt;""),E2915-J2915,"")</f>
        <v/>
      </c>
      <c r="T2915">
        <f>IF(G2915="","",MONTH(G2915))</f>
        <v/>
      </c>
    </row>
    <row r="2916">
      <c r="A2916" s="24" t="n">
        <v>2020</v>
      </c>
      <c r="B2916" s="24" t="n">
        <v>5</v>
      </c>
      <c r="C2916" s="24" t="n">
        <v>1</v>
      </c>
      <c r="D2916" s="24" t="n">
        <v>11</v>
      </c>
      <c r="E2916" s="24" t="n">
        <v>14.81</v>
      </c>
      <c r="F2916" s="25">
        <f>IF($E2916="","",DATE(IF($A2916="",nominal_year,$A2916),$B2916,$C2916)+($D2916-IF(LEFT(hour_conv,1)="1",1,0))/24)</f>
        <v/>
      </c>
      <c r="G2916" s="26">
        <f>IF(F2916="","",INT(F2916))</f>
        <v/>
      </c>
      <c r="H2916">
        <f>IF(G2916="","",IF(AND(MONTH(G2916)*100+DAY(G2916)&gt;=season_lo,MONTH(G2916)*100+DAY(G2916)&lt;=season_hi),1,0))</f>
        <v/>
      </c>
      <c r="I2916">
        <f>IF(G2916="","",G2916-first_day+1)</f>
        <v/>
      </c>
      <c r="J2916" s="27">
        <f>IF(I2916="","",INDEX(Daily!$J$2:$J$421,I2916))</f>
        <v/>
      </c>
      <c r="K2916" s="27">
        <f>IF(J2916="","",J2916+cat_offset)</f>
        <v/>
      </c>
      <c r="L2916" s="27">
        <f>IF(J2916="","",MAX(0,E2916-J2916)^2)</f>
        <v/>
      </c>
      <c r="M2916" s="27">
        <f>IF(J2916="","",MAX(0,E2916-(J2916+twcdh_off))^2)</f>
        <v/>
      </c>
      <c r="N2916" s="27">
        <f>IF(E2916="","",MAX(0,E2916-swcdh_thr)^2)</f>
        <v/>
      </c>
      <c r="O2916">
        <f>IF(K2916="","",ROUND(E2916-K2916,0))</f>
        <v/>
      </c>
      <c r="P2916">
        <f>IF(O2916="","",IF(O2916&gt;=1,O2916,0))</f>
        <v/>
      </c>
      <c r="Q2916" s="27">
        <f>IF(E2916="","",MAX(0,E2916-22))</f>
        <v/>
      </c>
      <c r="R2916" s="27">
        <f>IF(H2916=1,E2916,"")</f>
        <v/>
      </c>
      <c r="S2916" s="27">
        <f>IF(AND(H2916=1,J2916&lt;&gt;""),E2916-J2916,"")</f>
        <v/>
      </c>
      <c r="T2916">
        <f>IF(G2916="","",MONTH(G2916))</f>
        <v/>
      </c>
    </row>
    <row r="2917">
      <c r="A2917" s="24" t="n">
        <v>2020</v>
      </c>
      <c r="B2917" s="24" t="n">
        <v>5</v>
      </c>
      <c r="C2917" s="24" t="n">
        <v>1</v>
      </c>
      <c r="D2917" s="24" t="n">
        <v>12</v>
      </c>
      <c r="E2917" s="24" t="n">
        <v>16.06</v>
      </c>
      <c r="F2917" s="25">
        <f>IF($E2917="","",DATE(IF($A2917="",nominal_year,$A2917),$B2917,$C2917)+($D2917-IF(LEFT(hour_conv,1)="1",1,0))/24)</f>
        <v/>
      </c>
      <c r="G2917" s="26">
        <f>IF(F2917="","",INT(F2917))</f>
        <v/>
      </c>
      <c r="H2917">
        <f>IF(G2917="","",IF(AND(MONTH(G2917)*100+DAY(G2917)&gt;=season_lo,MONTH(G2917)*100+DAY(G2917)&lt;=season_hi),1,0))</f>
        <v/>
      </c>
      <c r="I2917">
        <f>IF(G2917="","",G2917-first_day+1)</f>
        <v/>
      </c>
      <c r="J2917" s="27">
        <f>IF(I2917="","",INDEX(Daily!$J$2:$J$421,I2917))</f>
        <v/>
      </c>
      <c r="K2917" s="27">
        <f>IF(J2917="","",J2917+cat_offset)</f>
        <v/>
      </c>
      <c r="L2917" s="27">
        <f>IF(J2917="","",MAX(0,E2917-J2917)^2)</f>
        <v/>
      </c>
      <c r="M2917" s="27">
        <f>IF(J2917="","",MAX(0,E2917-(J2917+twcdh_off))^2)</f>
        <v/>
      </c>
      <c r="N2917" s="27">
        <f>IF(E2917="","",MAX(0,E2917-swcdh_thr)^2)</f>
        <v/>
      </c>
      <c r="O2917">
        <f>IF(K2917="","",ROUND(E2917-K2917,0))</f>
        <v/>
      </c>
      <c r="P2917">
        <f>IF(O2917="","",IF(O2917&gt;=1,O2917,0))</f>
        <v/>
      </c>
      <c r="Q2917" s="27">
        <f>IF(E2917="","",MAX(0,E2917-22))</f>
        <v/>
      </c>
      <c r="R2917" s="27">
        <f>IF(H2917=1,E2917,"")</f>
        <v/>
      </c>
      <c r="S2917" s="27">
        <f>IF(AND(H2917=1,J2917&lt;&gt;""),E2917-J2917,"")</f>
        <v/>
      </c>
      <c r="T2917">
        <f>IF(G2917="","",MONTH(G2917))</f>
        <v/>
      </c>
    </row>
    <row r="2918">
      <c r="A2918" s="24" t="n">
        <v>2020</v>
      </c>
      <c r="B2918" s="24" t="n">
        <v>5</v>
      </c>
      <c r="C2918" s="24" t="n">
        <v>1</v>
      </c>
      <c r="D2918" s="24" t="n">
        <v>13</v>
      </c>
      <c r="E2918" s="24" t="n">
        <v>17.06</v>
      </c>
      <c r="F2918" s="25">
        <f>IF($E2918="","",DATE(IF($A2918="",nominal_year,$A2918),$B2918,$C2918)+($D2918-IF(LEFT(hour_conv,1)="1",1,0))/24)</f>
        <v/>
      </c>
      <c r="G2918" s="26">
        <f>IF(F2918="","",INT(F2918))</f>
        <v/>
      </c>
      <c r="H2918">
        <f>IF(G2918="","",IF(AND(MONTH(G2918)*100+DAY(G2918)&gt;=season_lo,MONTH(G2918)*100+DAY(G2918)&lt;=season_hi),1,0))</f>
        <v/>
      </c>
      <c r="I2918">
        <f>IF(G2918="","",G2918-first_day+1)</f>
        <v/>
      </c>
      <c r="J2918" s="27">
        <f>IF(I2918="","",INDEX(Daily!$J$2:$J$421,I2918))</f>
        <v/>
      </c>
      <c r="K2918" s="27">
        <f>IF(J2918="","",J2918+cat_offset)</f>
        <v/>
      </c>
      <c r="L2918" s="27">
        <f>IF(J2918="","",MAX(0,E2918-J2918)^2)</f>
        <v/>
      </c>
      <c r="M2918" s="27">
        <f>IF(J2918="","",MAX(0,E2918-(J2918+twcdh_off))^2)</f>
        <v/>
      </c>
      <c r="N2918" s="27">
        <f>IF(E2918="","",MAX(0,E2918-swcdh_thr)^2)</f>
        <v/>
      </c>
      <c r="O2918">
        <f>IF(K2918="","",ROUND(E2918-K2918,0))</f>
        <v/>
      </c>
      <c r="P2918">
        <f>IF(O2918="","",IF(O2918&gt;=1,O2918,0))</f>
        <v/>
      </c>
      <c r="Q2918" s="27">
        <f>IF(E2918="","",MAX(0,E2918-22))</f>
        <v/>
      </c>
      <c r="R2918" s="27">
        <f>IF(H2918=1,E2918,"")</f>
        <v/>
      </c>
      <c r="S2918" s="27">
        <f>IF(AND(H2918=1,J2918&lt;&gt;""),E2918-J2918,"")</f>
        <v/>
      </c>
      <c r="T2918">
        <f>IF(G2918="","",MONTH(G2918))</f>
        <v/>
      </c>
    </row>
    <row r="2919">
      <c r="A2919" s="24" t="n">
        <v>2020</v>
      </c>
      <c r="B2919" s="24" t="n">
        <v>5</v>
      </c>
      <c r="C2919" s="24" t="n">
        <v>1</v>
      </c>
      <c r="D2919" s="24" t="n">
        <v>14</v>
      </c>
      <c r="E2919" s="24" t="n">
        <v>17.83</v>
      </c>
      <c r="F2919" s="25">
        <f>IF($E2919="","",DATE(IF($A2919="",nominal_year,$A2919),$B2919,$C2919)+($D2919-IF(LEFT(hour_conv,1)="1",1,0))/24)</f>
        <v/>
      </c>
      <c r="G2919" s="26">
        <f>IF(F2919="","",INT(F2919))</f>
        <v/>
      </c>
      <c r="H2919">
        <f>IF(G2919="","",IF(AND(MONTH(G2919)*100+DAY(G2919)&gt;=season_lo,MONTH(G2919)*100+DAY(G2919)&lt;=season_hi),1,0))</f>
        <v/>
      </c>
      <c r="I2919">
        <f>IF(G2919="","",G2919-first_day+1)</f>
        <v/>
      </c>
      <c r="J2919" s="27">
        <f>IF(I2919="","",INDEX(Daily!$J$2:$J$421,I2919))</f>
        <v/>
      </c>
      <c r="K2919" s="27">
        <f>IF(J2919="","",J2919+cat_offset)</f>
        <v/>
      </c>
      <c r="L2919" s="27">
        <f>IF(J2919="","",MAX(0,E2919-J2919)^2)</f>
        <v/>
      </c>
      <c r="M2919" s="27">
        <f>IF(J2919="","",MAX(0,E2919-(J2919+twcdh_off))^2)</f>
        <v/>
      </c>
      <c r="N2919" s="27">
        <f>IF(E2919="","",MAX(0,E2919-swcdh_thr)^2)</f>
        <v/>
      </c>
      <c r="O2919">
        <f>IF(K2919="","",ROUND(E2919-K2919,0))</f>
        <v/>
      </c>
      <c r="P2919">
        <f>IF(O2919="","",IF(O2919&gt;=1,O2919,0))</f>
        <v/>
      </c>
      <c r="Q2919" s="27">
        <f>IF(E2919="","",MAX(0,E2919-22))</f>
        <v/>
      </c>
      <c r="R2919" s="27">
        <f>IF(H2919=1,E2919,"")</f>
        <v/>
      </c>
      <c r="S2919" s="27">
        <f>IF(AND(H2919=1,J2919&lt;&gt;""),E2919-J2919,"")</f>
        <v/>
      </c>
      <c r="T2919">
        <f>IF(G2919="","",MONTH(G2919))</f>
        <v/>
      </c>
    </row>
    <row r="2920">
      <c r="A2920" s="24" t="n">
        <v>2020</v>
      </c>
      <c r="B2920" s="24" t="n">
        <v>5</v>
      </c>
      <c r="C2920" s="24" t="n">
        <v>1</v>
      </c>
      <c r="D2920" s="24" t="n">
        <v>15</v>
      </c>
      <c r="E2920" s="24" t="n">
        <v>18.28</v>
      </c>
      <c r="F2920" s="25">
        <f>IF($E2920="","",DATE(IF($A2920="",nominal_year,$A2920),$B2920,$C2920)+($D2920-IF(LEFT(hour_conv,1)="1",1,0))/24)</f>
        <v/>
      </c>
      <c r="G2920" s="26">
        <f>IF(F2920="","",INT(F2920))</f>
        <v/>
      </c>
      <c r="H2920">
        <f>IF(G2920="","",IF(AND(MONTH(G2920)*100+DAY(G2920)&gt;=season_lo,MONTH(G2920)*100+DAY(G2920)&lt;=season_hi),1,0))</f>
        <v/>
      </c>
      <c r="I2920">
        <f>IF(G2920="","",G2920-first_day+1)</f>
        <v/>
      </c>
      <c r="J2920" s="27">
        <f>IF(I2920="","",INDEX(Daily!$J$2:$J$421,I2920))</f>
        <v/>
      </c>
      <c r="K2920" s="27">
        <f>IF(J2920="","",J2920+cat_offset)</f>
        <v/>
      </c>
      <c r="L2920" s="27">
        <f>IF(J2920="","",MAX(0,E2920-J2920)^2)</f>
        <v/>
      </c>
      <c r="M2920" s="27">
        <f>IF(J2920="","",MAX(0,E2920-(J2920+twcdh_off))^2)</f>
        <v/>
      </c>
      <c r="N2920" s="27">
        <f>IF(E2920="","",MAX(0,E2920-swcdh_thr)^2)</f>
        <v/>
      </c>
      <c r="O2920">
        <f>IF(K2920="","",ROUND(E2920-K2920,0))</f>
        <v/>
      </c>
      <c r="P2920">
        <f>IF(O2920="","",IF(O2920&gt;=1,O2920,0))</f>
        <v/>
      </c>
      <c r="Q2920" s="27">
        <f>IF(E2920="","",MAX(0,E2920-22))</f>
        <v/>
      </c>
      <c r="R2920" s="27">
        <f>IF(H2920=1,E2920,"")</f>
        <v/>
      </c>
      <c r="S2920" s="27">
        <f>IF(AND(H2920=1,J2920&lt;&gt;""),E2920-J2920,"")</f>
        <v/>
      </c>
      <c r="T2920">
        <f>IF(G2920="","",MONTH(G2920))</f>
        <v/>
      </c>
    </row>
    <row r="2921">
      <c r="A2921" s="24" t="n">
        <v>2020</v>
      </c>
      <c r="B2921" s="24" t="n">
        <v>5</v>
      </c>
      <c r="C2921" s="24" t="n">
        <v>1</v>
      </c>
      <c r="D2921" s="24" t="n">
        <v>16</v>
      </c>
      <c r="E2921" s="24" t="n">
        <v>19</v>
      </c>
      <c r="F2921" s="25">
        <f>IF($E2921="","",DATE(IF($A2921="",nominal_year,$A2921),$B2921,$C2921)+($D2921-IF(LEFT(hour_conv,1)="1",1,0))/24)</f>
        <v/>
      </c>
      <c r="G2921" s="26">
        <f>IF(F2921="","",INT(F2921))</f>
        <v/>
      </c>
      <c r="H2921">
        <f>IF(G2921="","",IF(AND(MONTH(G2921)*100+DAY(G2921)&gt;=season_lo,MONTH(G2921)*100+DAY(G2921)&lt;=season_hi),1,0))</f>
        <v/>
      </c>
      <c r="I2921">
        <f>IF(G2921="","",G2921-first_day+1)</f>
        <v/>
      </c>
      <c r="J2921" s="27">
        <f>IF(I2921="","",INDEX(Daily!$J$2:$J$421,I2921))</f>
        <v/>
      </c>
      <c r="K2921" s="27">
        <f>IF(J2921="","",J2921+cat_offset)</f>
        <v/>
      </c>
      <c r="L2921" s="27">
        <f>IF(J2921="","",MAX(0,E2921-J2921)^2)</f>
        <v/>
      </c>
      <c r="M2921" s="27">
        <f>IF(J2921="","",MAX(0,E2921-(J2921+twcdh_off))^2)</f>
        <v/>
      </c>
      <c r="N2921" s="27">
        <f>IF(E2921="","",MAX(0,E2921-swcdh_thr)^2)</f>
        <v/>
      </c>
      <c r="O2921">
        <f>IF(K2921="","",ROUND(E2921-K2921,0))</f>
        <v/>
      </c>
      <c r="P2921">
        <f>IF(O2921="","",IF(O2921&gt;=1,O2921,0))</f>
        <v/>
      </c>
      <c r="Q2921" s="27">
        <f>IF(E2921="","",MAX(0,E2921-22))</f>
        <v/>
      </c>
      <c r="R2921" s="27">
        <f>IF(H2921=1,E2921,"")</f>
        <v/>
      </c>
      <c r="S2921" s="27">
        <f>IF(AND(H2921=1,J2921&lt;&gt;""),E2921-J2921,"")</f>
        <v/>
      </c>
      <c r="T2921">
        <f>IF(G2921="","",MONTH(G2921))</f>
        <v/>
      </c>
    </row>
    <row r="2922">
      <c r="A2922" s="24" t="n">
        <v>2020</v>
      </c>
      <c r="B2922" s="24" t="n">
        <v>5</v>
      </c>
      <c r="C2922" s="24" t="n">
        <v>1</v>
      </c>
      <c r="D2922" s="24" t="n">
        <v>17</v>
      </c>
      <c r="E2922" s="24" t="n">
        <v>18.25</v>
      </c>
      <c r="F2922" s="25">
        <f>IF($E2922="","",DATE(IF($A2922="",nominal_year,$A2922),$B2922,$C2922)+($D2922-IF(LEFT(hour_conv,1)="1",1,0))/24)</f>
        <v/>
      </c>
      <c r="G2922" s="26">
        <f>IF(F2922="","",INT(F2922))</f>
        <v/>
      </c>
      <c r="H2922">
        <f>IF(G2922="","",IF(AND(MONTH(G2922)*100+DAY(G2922)&gt;=season_lo,MONTH(G2922)*100+DAY(G2922)&lt;=season_hi),1,0))</f>
        <v/>
      </c>
      <c r="I2922">
        <f>IF(G2922="","",G2922-first_day+1)</f>
        <v/>
      </c>
      <c r="J2922" s="27">
        <f>IF(I2922="","",INDEX(Daily!$J$2:$J$421,I2922))</f>
        <v/>
      </c>
      <c r="K2922" s="27">
        <f>IF(J2922="","",J2922+cat_offset)</f>
        <v/>
      </c>
      <c r="L2922" s="27">
        <f>IF(J2922="","",MAX(0,E2922-J2922)^2)</f>
        <v/>
      </c>
      <c r="M2922" s="27">
        <f>IF(J2922="","",MAX(0,E2922-(J2922+twcdh_off))^2)</f>
        <v/>
      </c>
      <c r="N2922" s="27">
        <f>IF(E2922="","",MAX(0,E2922-swcdh_thr)^2)</f>
        <v/>
      </c>
      <c r="O2922">
        <f>IF(K2922="","",ROUND(E2922-K2922,0))</f>
        <v/>
      </c>
      <c r="P2922">
        <f>IF(O2922="","",IF(O2922&gt;=1,O2922,0))</f>
        <v/>
      </c>
      <c r="Q2922" s="27">
        <f>IF(E2922="","",MAX(0,E2922-22))</f>
        <v/>
      </c>
      <c r="R2922" s="27">
        <f>IF(H2922=1,E2922,"")</f>
        <v/>
      </c>
      <c r="S2922" s="27">
        <f>IF(AND(H2922=1,J2922&lt;&gt;""),E2922-J2922,"")</f>
        <v/>
      </c>
      <c r="T2922">
        <f>IF(G2922="","",MONTH(G2922))</f>
        <v/>
      </c>
    </row>
    <row r="2923">
      <c r="A2923" s="24" t="n">
        <v>2020</v>
      </c>
      <c r="B2923" s="24" t="n">
        <v>5</v>
      </c>
      <c r="C2923" s="24" t="n">
        <v>1</v>
      </c>
      <c r="D2923" s="24" t="n">
        <v>18</v>
      </c>
      <c r="E2923" s="24" t="n">
        <v>17.88</v>
      </c>
      <c r="F2923" s="25">
        <f>IF($E2923="","",DATE(IF($A2923="",nominal_year,$A2923),$B2923,$C2923)+($D2923-IF(LEFT(hour_conv,1)="1",1,0))/24)</f>
        <v/>
      </c>
      <c r="G2923" s="26">
        <f>IF(F2923="","",INT(F2923))</f>
        <v/>
      </c>
      <c r="H2923">
        <f>IF(G2923="","",IF(AND(MONTH(G2923)*100+DAY(G2923)&gt;=season_lo,MONTH(G2923)*100+DAY(G2923)&lt;=season_hi),1,0))</f>
        <v/>
      </c>
      <c r="I2923">
        <f>IF(G2923="","",G2923-first_day+1)</f>
        <v/>
      </c>
      <c r="J2923" s="27">
        <f>IF(I2923="","",INDEX(Daily!$J$2:$J$421,I2923))</f>
        <v/>
      </c>
      <c r="K2923" s="27">
        <f>IF(J2923="","",J2923+cat_offset)</f>
        <v/>
      </c>
      <c r="L2923" s="27">
        <f>IF(J2923="","",MAX(0,E2923-J2923)^2)</f>
        <v/>
      </c>
      <c r="M2923" s="27">
        <f>IF(J2923="","",MAX(0,E2923-(J2923+twcdh_off))^2)</f>
        <v/>
      </c>
      <c r="N2923" s="27">
        <f>IF(E2923="","",MAX(0,E2923-swcdh_thr)^2)</f>
        <v/>
      </c>
      <c r="O2923">
        <f>IF(K2923="","",ROUND(E2923-K2923,0))</f>
        <v/>
      </c>
      <c r="P2923">
        <f>IF(O2923="","",IF(O2923&gt;=1,O2923,0))</f>
        <v/>
      </c>
      <c r="Q2923" s="27">
        <f>IF(E2923="","",MAX(0,E2923-22))</f>
        <v/>
      </c>
      <c r="R2923" s="27">
        <f>IF(H2923=1,E2923,"")</f>
        <v/>
      </c>
      <c r="S2923" s="27">
        <f>IF(AND(H2923=1,J2923&lt;&gt;""),E2923-J2923,"")</f>
        <v/>
      </c>
      <c r="T2923">
        <f>IF(G2923="","",MONTH(G2923))</f>
        <v/>
      </c>
    </row>
    <row r="2924">
      <c r="A2924" s="24" t="n">
        <v>2020</v>
      </c>
      <c r="B2924" s="24" t="n">
        <v>5</v>
      </c>
      <c r="C2924" s="24" t="n">
        <v>1</v>
      </c>
      <c r="D2924" s="24" t="n">
        <v>19</v>
      </c>
      <c r="E2924" s="24" t="n">
        <v>17.13</v>
      </c>
      <c r="F2924" s="25">
        <f>IF($E2924="","",DATE(IF($A2924="",nominal_year,$A2924),$B2924,$C2924)+($D2924-IF(LEFT(hour_conv,1)="1",1,0))/24)</f>
        <v/>
      </c>
      <c r="G2924" s="26">
        <f>IF(F2924="","",INT(F2924))</f>
        <v/>
      </c>
      <c r="H2924">
        <f>IF(G2924="","",IF(AND(MONTH(G2924)*100+DAY(G2924)&gt;=season_lo,MONTH(G2924)*100+DAY(G2924)&lt;=season_hi),1,0))</f>
        <v/>
      </c>
      <c r="I2924">
        <f>IF(G2924="","",G2924-first_day+1)</f>
        <v/>
      </c>
      <c r="J2924" s="27">
        <f>IF(I2924="","",INDEX(Daily!$J$2:$J$421,I2924))</f>
        <v/>
      </c>
      <c r="K2924" s="27">
        <f>IF(J2924="","",J2924+cat_offset)</f>
        <v/>
      </c>
      <c r="L2924" s="27">
        <f>IF(J2924="","",MAX(0,E2924-J2924)^2)</f>
        <v/>
      </c>
      <c r="M2924" s="27">
        <f>IF(J2924="","",MAX(0,E2924-(J2924+twcdh_off))^2)</f>
        <v/>
      </c>
      <c r="N2924" s="27">
        <f>IF(E2924="","",MAX(0,E2924-swcdh_thr)^2)</f>
        <v/>
      </c>
      <c r="O2924">
        <f>IF(K2924="","",ROUND(E2924-K2924,0))</f>
        <v/>
      </c>
      <c r="P2924">
        <f>IF(O2924="","",IF(O2924&gt;=1,O2924,0))</f>
        <v/>
      </c>
      <c r="Q2924" s="27">
        <f>IF(E2924="","",MAX(0,E2924-22))</f>
        <v/>
      </c>
      <c r="R2924" s="27">
        <f>IF(H2924=1,E2924,"")</f>
        <v/>
      </c>
      <c r="S2924" s="27">
        <f>IF(AND(H2924=1,J2924&lt;&gt;""),E2924-J2924,"")</f>
        <v/>
      </c>
      <c r="T2924">
        <f>IF(G2924="","",MONTH(G2924))</f>
        <v/>
      </c>
    </row>
    <row r="2925">
      <c r="A2925" s="24" t="n">
        <v>2020</v>
      </c>
      <c r="B2925" s="24" t="n">
        <v>5</v>
      </c>
      <c r="C2925" s="24" t="n">
        <v>1</v>
      </c>
      <c r="D2925" s="24" t="n">
        <v>20</v>
      </c>
      <c r="E2925" s="24" t="n">
        <v>16.13</v>
      </c>
      <c r="F2925" s="25">
        <f>IF($E2925="","",DATE(IF($A2925="",nominal_year,$A2925),$B2925,$C2925)+($D2925-IF(LEFT(hour_conv,1)="1",1,0))/24)</f>
        <v/>
      </c>
      <c r="G2925" s="26">
        <f>IF(F2925="","",INT(F2925))</f>
        <v/>
      </c>
      <c r="H2925">
        <f>IF(G2925="","",IF(AND(MONTH(G2925)*100+DAY(G2925)&gt;=season_lo,MONTH(G2925)*100+DAY(G2925)&lt;=season_hi),1,0))</f>
        <v/>
      </c>
      <c r="I2925">
        <f>IF(G2925="","",G2925-first_day+1)</f>
        <v/>
      </c>
      <c r="J2925" s="27">
        <f>IF(I2925="","",INDEX(Daily!$J$2:$J$421,I2925))</f>
        <v/>
      </c>
      <c r="K2925" s="27">
        <f>IF(J2925="","",J2925+cat_offset)</f>
        <v/>
      </c>
      <c r="L2925" s="27">
        <f>IF(J2925="","",MAX(0,E2925-J2925)^2)</f>
        <v/>
      </c>
      <c r="M2925" s="27">
        <f>IF(J2925="","",MAX(0,E2925-(J2925+twcdh_off))^2)</f>
        <v/>
      </c>
      <c r="N2925" s="27">
        <f>IF(E2925="","",MAX(0,E2925-swcdh_thr)^2)</f>
        <v/>
      </c>
      <c r="O2925">
        <f>IF(K2925="","",ROUND(E2925-K2925,0))</f>
        <v/>
      </c>
      <c r="P2925">
        <f>IF(O2925="","",IF(O2925&gt;=1,O2925,0))</f>
        <v/>
      </c>
      <c r="Q2925" s="27">
        <f>IF(E2925="","",MAX(0,E2925-22))</f>
        <v/>
      </c>
      <c r="R2925" s="27">
        <f>IF(H2925=1,E2925,"")</f>
        <v/>
      </c>
      <c r="S2925" s="27">
        <f>IF(AND(H2925=1,J2925&lt;&gt;""),E2925-J2925,"")</f>
        <v/>
      </c>
      <c r="T2925">
        <f>IF(G2925="","",MONTH(G2925))</f>
        <v/>
      </c>
    </row>
    <row r="2926">
      <c r="A2926" s="24" t="n">
        <v>2020</v>
      </c>
      <c r="B2926" s="24" t="n">
        <v>5</v>
      </c>
      <c r="C2926" s="24" t="n">
        <v>1</v>
      </c>
      <c r="D2926" s="24" t="n">
        <v>21</v>
      </c>
      <c r="E2926" s="24" t="n">
        <v>14.8</v>
      </c>
      <c r="F2926" s="25">
        <f>IF($E2926="","",DATE(IF($A2926="",nominal_year,$A2926),$B2926,$C2926)+($D2926-IF(LEFT(hour_conv,1)="1",1,0))/24)</f>
        <v/>
      </c>
      <c r="G2926" s="26">
        <f>IF(F2926="","",INT(F2926))</f>
        <v/>
      </c>
      <c r="H2926">
        <f>IF(G2926="","",IF(AND(MONTH(G2926)*100+DAY(G2926)&gt;=season_lo,MONTH(G2926)*100+DAY(G2926)&lt;=season_hi),1,0))</f>
        <v/>
      </c>
      <c r="I2926">
        <f>IF(G2926="","",G2926-first_day+1)</f>
        <v/>
      </c>
      <c r="J2926" s="27">
        <f>IF(I2926="","",INDEX(Daily!$J$2:$J$421,I2926))</f>
        <v/>
      </c>
      <c r="K2926" s="27">
        <f>IF(J2926="","",J2926+cat_offset)</f>
        <v/>
      </c>
      <c r="L2926" s="27">
        <f>IF(J2926="","",MAX(0,E2926-J2926)^2)</f>
        <v/>
      </c>
      <c r="M2926" s="27">
        <f>IF(J2926="","",MAX(0,E2926-(J2926+twcdh_off))^2)</f>
        <v/>
      </c>
      <c r="N2926" s="27">
        <f>IF(E2926="","",MAX(0,E2926-swcdh_thr)^2)</f>
        <v/>
      </c>
      <c r="O2926">
        <f>IF(K2926="","",ROUND(E2926-K2926,0))</f>
        <v/>
      </c>
      <c r="P2926">
        <f>IF(O2926="","",IF(O2926&gt;=1,O2926,0))</f>
        <v/>
      </c>
      <c r="Q2926" s="27">
        <f>IF(E2926="","",MAX(0,E2926-22))</f>
        <v/>
      </c>
      <c r="R2926" s="27">
        <f>IF(H2926=1,E2926,"")</f>
        <v/>
      </c>
      <c r="S2926" s="27">
        <f>IF(AND(H2926=1,J2926&lt;&gt;""),E2926-J2926,"")</f>
        <v/>
      </c>
      <c r="T2926">
        <f>IF(G2926="","",MONTH(G2926))</f>
        <v/>
      </c>
    </row>
    <row r="2927">
      <c r="A2927" s="24" t="n">
        <v>2020</v>
      </c>
      <c r="B2927" s="24" t="n">
        <v>5</v>
      </c>
      <c r="C2927" s="24" t="n">
        <v>1</v>
      </c>
      <c r="D2927" s="24" t="n">
        <v>22</v>
      </c>
      <c r="E2927" s="24" t="n">
        <v>13.96</v>
      </c>
      <c r="F2927" s="25">
        <f>IF($E2927="","",DATE(IF($A2927="",nominal_year,$A2927),$B2927,$C2927)+($D2927-IF(LEFT(hour_conv,1)="1",1,0))/24)</f>
        <v/>
      </c>
      <c r="G2927" s="26">
        <f>IF(F2927="","",INT(F2927))</f>
        <v/>
      </c>
      <c r="H2927">
        <f>IF(G2927="","",IF(AND(MONTH(G2927)*100+DAY(G2927)&gt;=season_lo,MONTH(G2927)*100+DAY(G2927)&lt;=season_hi),1,0))</f>
        <v/>
      </c>
      <c r="I2927">
        <f>IF(G2927="","",G2927-first_day+1)</f>
        <v/>
      </c>
      <c r="J2927" s="27">
        <f>IF(I2927="","",INDEX(Daily!$J$2:$J$421,I2927))</f>
        <v/>
      </c>
      <c r="K2927" s="27">
        <f>IF(J2927="","",J2927+cat_offset)</f>
        <v/>
      </c>
      <c r="L2927" s="27">
        <f>IF(J2927="","",MAX(0,E2927-J2927)^2)</f>
        <v/>
      </c>
      <c r="M2927" s="27">
        <f>IF(J2927="","",MAX(0,E2927-(J2927+twcdh_off))^2)</f>
        <v/>
      </c>
      <c r="N2927" s="27">
        <f>IF(E2927="","",MAX(0,E2927-swcdh_thr)^2)</f>
        <v/>
      </c>
      <c r="O2927">
        <f>IF(K2927="","",ROUND(E2927-K2927,0))</f>
        <v/>
      </c>
      <c r="P2927">
        <f>IF(O2927="","",IF(O2927&gt;=1,O2927,0))</f>
        <v/>
      </c>
      <c r="Q2927" s="27">
        <f>IF(E2927="","",MAX(0,E2927-22))</f>
        <v/>
      </c>
      <c r="R2927" s="27">
        <f>IF(H2927=1,E2927,"")</f>
        <v/>
      </c>
      <c r="S2927" s="27">
        <f>IF(AND(H2927=1,J2927&lt;&gt;""),E2927-J2927,"")</f>
        <v/>
      </c>
      <c r="T2927">
        <f>IF(G2927="","",MONTH(G2927))</f>
        <v/>
      </c>
    </row>
    <row r="2928">
      <c r="A2928" s="24" t="n">
        <v>2020</v>
      </c>
      <c r="B2928" s="24" t="n">
        <v>5</v>
      </c>
      <c r="C2928" s="24" t="n">
        <v>1</v>
      </c>
      <c r="D2928" s="24" t="n">
        <v>23</v>
      </c>
      <c r="E2928" s="24" t="n">
        <v>12.24</v>
      </c>
      <c r="F2928" s="25">
        <f>IF($E2928="","",DATE(IF($A2928="",nominal_year,$A2928),$B2928,$C2928)+($D2928-IF(LEFT(hour_conv,1)="1",1,0))/24)</f>
        <v/>
      </c>
      <c r="G2928" s="26">
        <f>IF(F2928="","",INT(F2928))</f>
        <v/>
      </c>
      <c r="H2928">
        <f>IF(G2928="","",IF(AND(MONTH(G2928)*100+DAY(G2928)&gt;=season_lo,MONTH(G2928)*100+DAY(G2928)&lt;=season_hi),1,0))</f>
        <v/>
      </c>
      <c r="I2928">
        <f>IF(G2928="","",G2928-first_day+1)</f>
        <v/>
      </c>
      <c r="J2928" s="27">
        <f>IF(I2928="","",INDEX(Daily!$J$2:$J$421,I2928))</f>
        <v/>
      </c>
      <c r="K2928" s="27">
        <f>IF(J2928="","",J2928+cat_offset)</f>
        <v/>
      </c>
      <c r="L2928" s="27">
        <f>IF(J2928="","",MAX(0,E2928-J2928)^2)</f>
        <v/>
      </c>
      <c r="M2928" s="27">
        <f>IF(J2928="","",MAX(0,E2928-(J2928+twcdh_off))^2)</f>
        <v/>
      </c>
      <c r="N2928" s="27">
        <f>IF(E2928="","",MAX(0,E2928-swcdh_thr)^2)</f>
        <v/>
      </c>
      <c r="O2928">
        <f>IF(K2928="","",ROUND(E2928-K2928,0))</f>
        <v/>
      </c>
      <c r="P2928">
        <f>IF(O2928="","",IF(O2928&gt;=1,O2928,0))</f>
        <v/>
      </c>
      <c r="Q2928" s="27">
        <f>IF(E2928="","",MAX(0,E2928-22))</f>
        <v/>
      </c>
      <c r="R2928" s="27">
        <f>IF(H2928=1,E2928,"")</f>
        <v/>
      </c>
      <c r="S2928" s="27">
        <f>IF(AND(H2928=1,J2928&lt;&gt;""),E2928-J2928,"")</f>
        <v/>
      </c>
      <c r="T2928">
        <f>IF(G2928="","",MONTH(G2928))</f>
        <v/>
      </c>
    </row>
    <row r="2929">
      <c r="A2929" s="24" t="n">
        <v>2020</v>
      </c>
      <c r="B2929" s="24" t="n">
        <v>5</v>
      </c>
      <c r="C2929" s="24" t="n">
        <v>1</v>
      </c>
      <c r="D2929" s="24" t="n">
        <v>24</v>
      </c>
      <c r="E2929" s="24" t="n">
        <v>11.1</v>
      </c>
      <c r="F2929" s="25">
        <f>IF($E2929="","",DATE(IF($A2929="",nominal_year,$A2929),$B2929,$C2929)+($D2929-IF(LEFT(hour_conv,1)="1",1,0))/24)</f>
        <v/>
      </c>
      <c r="G2929" s="26">
        <f>IF(F2929="","",INT(F2929))</f>
        <v/>
      </c>
      <c r="H2929">
        <f>IF(G2929="","",IF(AND(MONTH(G2929)*100+DAY(G2929)&gt;=season_lo,MONTH(G2929)*100+DAY(G2929)&lt;=season_hi),1,0))</f>
        <v/>
      </c>
      <c r="I2929">
        <f>IF(G2929="","",G2929-first_day+1)</f>
        <v/>
      </c>
      <c r="J2929" s="27">
        <f>IF(I2929="","",INDEX(Daily!$J$2:$J$421,I2929))</f>
        <v/>
      </c>
      <c r="K2929" s="27">
        <f>IF(J2929="","",J2929+cat_offset)</f>
        <v/>
      </c>
      <c r="L2929" s="27">
        <f>IF(J2929="","",MAX(0,E2929-J2929)^2)</f>
        <v/>
      </c>
      <c r="M2929" s="27">
        <f>IF(J2929="","",MAX(0,E2929-(J2929+twcdh_off))^2)</f>
        <v/>
      </c>
      <c r="N2929" s="27">
        <f>IF(E2929="","",MAX(0,E2929-swcdh_thr)^2)</f>
        <v/>
      </c>
      <c r="O2929">
        <f>IF(K2929="","",ROUND(E2929-K2929,0))</f>
        <v/>
      </c>
      <c r="P2929">
        <f>IF(O2929="","",IF(O2929&gt;=1,O2929,0))</f>
        <v/>
      </c>
      <c r="Q2929" s="27">
        <f>IF(E2929="","",MAX(0,E2929-22))</f>
        <v/>
      </c>
      <c r="R2929" s="27">
        <f>IF(H2929=1,E2929,"")</f>
        <v/>
      </c>
      <c r="S2929" s="27">
        <f>IF(AND(H2929=1,J2929&lt;&gt;""),E2929-J2929,"")</f>
        <v/>
      </c>
      <c r="T2929">
        <f>IF(G2929="","",MONTH(G2929))</f>
        <v/>
      </c>
    </row>
    <row r="2930">
      <c r="A2930" s="24" t="n">
        <v>2020</v>
      </c>
      <c r="B2930" s="24" t="n">
        <v>5</v>
      </c>
      <c r="C2930" s="24" t="n">
        <v>2</v>
      </c>
      <c r="D2930" s="24" t="n">
        <v>1</v>
      </c>
      <c r="E2930" s="24" t="n">
        <v>8.75</v>
      </c>
      <c r="F2930" s="25">
        <f>IF($E2930="","",DATE(IF($A2930="",nominal_year,$A2930),$B2930,$C2930)+($D2930-IF(LEFT(hour_conv,1)="1",1,0))/24)</f>
        <v/>
      </c>
      <c r="G2930" s="26">
        <f>IF(F2930="","",INT(F2930))</f>
        <v/>
      </c>
      <c r="H2930">
        <f>IF(G2930="","",IF(AND(MONTH(G2930)*100+DAY(G2930)&gt;=season_lo,MONTH(G2930)*100+DAY(G2930)&lt;=season_hi),1,0))</f>
        <v/>
      </c>
      <c r="I2930">
        <f>IF(G2930="","",G2930-first_day+1)</f>
        <v/>
      </c>
      <c r="J2930" s="27">
        <f>IF(I2930="","",INDEX(Daily!$J$2:$J$421,I2930))</f>
        <v/>
      </c>
      <c r="K2930" s="27">
        <f>IF(J2930="","",J2930+cat_offset)</f>
        <v/>
      </c>
      <c r="L2930" s="27">
        <f>IF(J2930="","",MAX(0,E2930-J2930)^2)</f>
        <v/>
      </c>
      <c r="M2930" s="27">
        <f>IF(J2930="","",MAX(0,E2930-(J2930+twcdh_off))^2)</f>
        <v/>
      </c>
      <c r="N2930" s="27">
        <f>IF(E2930="","",MAX(0,E2930-swcdh_thr)^2)</f>
        <v/>
      </c>
      <c r="O2930">
        <f>IF(K2930="","",ROUND(E2930-K2930,0))</f>
        <v/>
      </c>
      <c r="P2930">
        <f>IF(O2930="","",IF(O2930&gt;=1,O2930,0))</f>
        <v/>
      </c>
      <c r="Q2930" s="27">
        <f>IF(E2930="","",MAX(0,E2930-22))</f>
        <v/>
      </c>
      <c r="R2930" s="27">
        <f>IF(H2930=1,E2930,"")</f>
        <v/>
      </c>
      <c r="S2930" s="27">
        <f>IF(AND(H2930=1,J2930&lt;&gt;""),E2930-J2930,"")</f>
        <v/>
      </c>
      <c r="T2930">
        <f>IF(G2930="","",MONTH(G2930))</f>
        <v/>
      </c>
    </row>
    <row r="2931">
      <c r="A2931" s="24" t="n">
        <v>2020</v>
      </c>
      <c r="B2931" s="24" t="n">
        <v>5</v>
      </c>
      <c r="C2931" s="24" t="n">
        <v>2</v>
      </c>
      <c r="D2931" s="24" t="n">
        <v>2</v>
      </c>
      <c r="E2931" s="24" t="n">
        <v>7.57</v>
      </c>
      <c r="F2931" s="25">
        <f>IF($E2931="","",DATE(IF($A2931="",nominal_year,$A2931),$B2931,$C2931)+($D2931-IF(LEFT(hour_conv,1)="1",1,0))/24)</f>
        <v/>
      </c>
      <c r="G2931" s="26">
        <f>IF(F2931="","",INT(F2931))</f>
        <v/>
      </c>
      <c r="H2931">
        <f>IF(G2931="","",IF(AND(MONTH(G2931)*100+DAY(G2931)&gt;=season_lo,MONTH(G2931)*100+DAY(G2931)&lt;=season_hi),1,0))</f>
        <v/>
      </c>
      <c r="I2931">
        <f>IF(G2931="","",G2931-first_day+1)</f>
        <v/>
      </c>
      <c r="J2931" s="27">
        <f>IF(I2931="","",INDEX(Daily!$J$2:$J$421,I2931))</f>
        <v/>
      </c>
      <c r="K2931" s="27">
        <f>IF(J2931="","",J2931+cat_offset)</f>
        <v/>
      </c>
      <c r="L2931" s="27">
        <f>IF(J2931="","",MAX(0,E2931-J2931)^2)</f>
        <v/>
      </c>
      <c r="M2931" s="27">
        <f>IF(J2931="","",MAX(0,E2931-(J2931+twcdh_off))^2)</f>
        <v/>
      </c>
      <c r="N2931" s="27">
        <f>IF(E2931="","",MAX(0,E2931-swcdh_thr)^2)</f>
        <v/>
      </c>
      <c r="O2931">
        <f>IF(K2931="","",ROUND(E2931-K2931,0))</f>
        <v/>
      </c>
      <c r="P2931">
        <f>IF(O2931="","",IF(O2931&gt;=1,O2931,0))</f>
        <v/>
      </c>
      <c r="Q2931" s="27">
        <f>IF(E2931="","",MAX(0,E2931-22))</f>
        <v/>
      </c>
      <c r="R2931" s="27">
        <f>IF(H2931=1,E2931,"")</f>
        <v/>
      </c>
      <c r="S2931" s="27">
        <f>IF(AND(H2931=1,J2931&lt;&gt;""),E2931-J2931,"")</f>
        <v/>
      </c>
      <c r="T2931">
        <f>IF(G2931="","",MONTH(G2931))</f>
        <v/>
      </c>
    </row>
    <row r="2932">
      <c r="A2932" s="24" t="n">
        <v>2020</v>
      </c>
      <c r="B2932" s="24" t="n">
        <v>5</v>
      </c>
      <c r="C2932" s="24" t="n">
        <v>2</v>
      </c>
      <c r="D2932" s="24" t="n">
        <v>3</v>
      </c>
      <c r="E2932" s="24" t="n">
        <v>7.14</v>
      </c>
      <c r="F2932" s="25">
        <f>IF($E2932="","",DATE(IF($A2932="",nominal_year,$A2932),$B2932,$C2932)+($D2932-IF(LEFT(hour_conv,1)="1",1,0))/24)</f>
        <v/>
      </c>
      <c r="G2932" s="26">
        <f>IF(F2932="","",INT(F2932))</f>
        <v/>
      </c>
      <c r="H2932">
        <f>IF(G2932="","",IF(AND(MONTH(G2932)*100+DAY(G2932)&gt;=season_lo,MONTH(G2932)*100+DAY(G2932)&lt;=season_hi),1,0))</f>
        <v/>
      </c>
      <c r="I2932">
        <f>IF(G2932="","",G2932-first_day+1)</f>
        <v/>
      </c>
      <c r="J2932" s="27">
        <f>IF(I2932="","",INDEX(Daily!$J$2:$J$421,I2932))</f>
        <v/>
      </c>
      <c r="K2932" s="27">
        <f>IF(J2932="","",J2932+cat_offset)</f>
        <v/>
      </c>
      <c r="L2932" s="27">
        <f>IF(J2932="","",MAX(0,E2932-J2932)^2)</f>
        <v/>
      </c>
      <c r="M2932" s="27">
        <f>IF(J2932="","",MAX(0,E2932-(J2932+twcdh_off))^2)</f>
        <v/>
      </c>
      <c r="N2932" s="27">
        <f>IF(E2932="","",MAX(0,E2932-swcdh_thr)^2)</f>
        <v/>
      </c>
      <c r="O2932">
        <f>IF(K2932="","",ROUND(E2932-K2932,0))</f>
        <v/>
      </c>
      <c r="P2932">
        <f>IF(O2932="","",IF(O2932&gt;=1,O2932,0))</f>
        <v/>
      </c>
      <c r="Q2932" s="27">
        <f>IF(E2932="","",MAX(0,E2932-22))</f>
        <v/>
      </c>
      <c r="R2932" s="27">
        <f>IF(H2932=1,E2932,"")</f>
        <v/>
      </c>
      <c r="S2932" s="27">
        <f>IF(AND(H2932=1,J2932&lt;&gt;""),E2932-J2932,"")</f>
        <v/>
      </c>
      <c r="T2932">
        <f>IF(G2932="","",MONTH(G2932))</f>
        <v/>
      </c>
    </row>
    <row r="2933">
      <c r="A2933" s="24" t="n">
        <v>2020</v>
      </c>
      <c r="B2933" s="24" t="n">
        <v>5</v>
      </c>
      <c r="C2933" s="24" t="n">
        <v>2</v>
      </c>
      <c r="D2933" s="24" t="n">
        <v>4</v>
      </c>
      <c r="E2933" s="24" t="n">
        <v>6.88</v>
      </c>
      <c r="F2933" s="25">
        <f>IF($E2933="","",DATE(IF($A2933="",nominal_year,$A2933),$B2933,$C2933)+($D2933-IF(LEFT(hour_conv,1)="1",1,0))/24)</f>
        <v/>
      </c>
      <c r="G2933" s="26">
        <f>IF(F2933="","",INT(F2933))</f>
        <v/>
      </c>
      <c r="H2933">
        <f>IF(G2933="","",IF(AND(MONTH(G2933)*100+DAY(G2933)&gt;=season_lo,MONTH(G2933)*100+DAY(G2933)&lt;=season_hi),1,0))</f>
        <v/>
      </c>
      <c r="I2933">
        <f>IF(G2933="","",G2933-first_day+1)</f>
        <v/>
      </c>
      <c r="J2933" s="27">
        <f>IF(I2933="","",INDEX(Daily!$J$2:$J$421,I2933))</f>
        <v/>
      </c>
      <c r="K2933" s="27">
        <f>IF(J2933="","",J2933+cat_offset)</f>
        <v/>
      </c>
      <c r="L2933" s="27">
        <f>IF(J2933="","",MAX(0,E2933-J2933)^2)</f>
        <v/>
      </c>
      <c r="M2933" s="27">
        <f>IF(J2933="","",MAX(0,E2933-(J2933+twcdh_off))^2)</f>
        <v/>
      </c>
      <c r="N2933" s="27">
        <f>IF(E2933="","",MAX(0,E2933-swcdh_thr)^2)</f>
        <v/>
      </c>
      <c r="O2933">
        <f>IF(K2933="","",ROUND(E2933-K2933,0))</f>
        <v/>
      </c>
      <c r="P2933">
        <f>IF(O2933="","",IF(O2933&gt;=1,O2933,0))</f>
        <v/>
      </c>
      <c r="Q2933" s="27">
        <f>IF(E2933="","",MAX(0,E2933-22))</f>
        <v/>
      </c>
      <c r="R2933" s="27">
        <f>IF(H2933=1,E2933,"")</f>
        <v/>
      </c>
      <c r="S2933" s="27">
        <f>IF(AND(H2933=1,J2933&lt;&gt;""),E2933-J2933,"")</f>
        <v/>
      </c>
      <c r="T2933">
        <f>IF(G2933="","",MONTH(G2933))</f>
        <v/>
      </c>
    </row>
    <row r="2934">
      <c r="A2934" s="24" t="n">
        <v>2020</v>
      </c>
      <c r="B2934" s="24" t="n">
        <v>5</v>
      </c>
      <c r="C2934" s="24" t="n">
        <v>2</v>
      </c>
      <c r="D2934" s="24" t="n">
        <v>5</v>
      </c>
      <c r="E2934" s="24" t="n">
        <v>7.55</v>
      </c>
      <c r="F2934" s="25">
        <f>IF($E2934="","",DATE(IF($A2934="",nominal_year,$A2934),$B2934,$C2934)+($D2934-IF(LEFT(hour_conv,1)="1",1,0))/24)</f>
        <v/>
      </c>
      <c r="G2934" s="26">
        <f>IF(F2934="","",INT(F2934))</f>
        <v/>
      </c>
      <c r="H2934">
        <f>IF(G2934="","",IF(AND(MONTH(G2934)*100+DAY(G2934)&gt;=season_lo,MONTH(G2934)*100+DAY(G2934)&lt;=season_hi),1,0))</f>
        <v/>
      </c>
      <c r="I2934">
        <f>IF(G2934="","",G2934-first_day+1)</f>
        <v/>
      </c>
      <c r="J2934" s="27">
        <f>IF(I2934="","",INDEX(Daily!$J$2:$J$421,I2934))</f>
        <v/>
      </c>
      <c r="K2934" s="27">
        <f>IF(J2934="","",J2934+cat_offset)</f>
        <v/>
      </c>
      <c r="L2934" s="27">
        <f>IF(J2934="","",MAX(0,E2934-J2934)^2)</f>
        <v/>
      </c>
      <c r="M2934" s="27">
        <f>IF(J2934="","",MAX(0,E2934-(J2934+twcdh_off))^2)</f>
        <v/>
      </c>
      <c r="N2934" s="27">
        <f>IF(E2934="","",MAX(0,E2934-swcdh_thr)^2)</f>
        <v/>
      </c>
      <c r="O2934">
        <f>IF(K2934="","",ROUND(E2934-K2934,0))</f>
        <v/>
      </c>
      <c r="P2934">
        <f>IF(O2934="","",IF(O2934&gt;=1,O2934,0))</f>
        <v/>
      </c>
      <c r="Q2934" s="27">
        <f>IF(E2934="","",MAX(0,E2934-22))</f>
        <v/>
      </c>
      <c r="R2934" s="27">
        <f>IF(H2934=1,E2934,"")</f>
        <v/>
      </c>
      <c r="S2934" s="27">
        <f>IF(AND(H2934=1,J2934&lt;&gt;""),E2934-J2934,"")</f>
        <v/>
      </c>
      <c r="T2934">
        <f>IF(G2934="","",MONTH(G2934))</f>
        <v/>
      </c>
    </row>
    <row r="2935">
      <c r="A2935" s="24" t="n">
        <v>2020</v>
      </c>
      <c r="B2935" s="24" t="n">
        <v>5</v>
      </c>
      <c r="C2935" s="24" t="n">
        <v>2</v>
      </c>
      <c r="D2935" s="24" t="n">
        <v>6</v>
      </c>
      <c r="E2935" s="24" t="n">
        <v>7.7</v>
      </c>
      <c r="F2935" s="25">
        <f>IF($E2935="","",DATE(IF($A2935="",nominal_year,$A2935),$B2935,$C2935)+($D2935-IF(LEFT(hour_conv,1)="1",1,0))/24)</f>
        <v/>
      </c>
      <c r="G2935" s="26">
        <f>IF(F2935="","",INT(F2935))</f>
        <v/>
      </c>
      <c r="H2935">
        <f>IF(G2935="","",IF(AND(MONTH(G2935)*100+DAY(G2935)&gt;=season_lo,MONTH(G2935)*100+DAY(G2935)&lt;=season_hi),1,0))</f>
        <v/>
      </c>
      <c r="I2935">
        <f>IF(G2935="","",G2935-first_day+1)</f>
        <v/>
      </c>
      <c r="J2935" s="27">
        <f>IF(I2935="","",INDEX(Daily!$J$2:$J$421,I2935))</f>
        <v/>
      </c>
      <c r="K2935" s="27">
        <f>IF(J2935="","",J2935+cat_offset)</f>
        <v/>
      </c>
      <c r="L2935" s="27">
        <f>IF(J2935="","",MAX(0,E2935-J2935)^2)</f>
        <v/>
      </c>
      <c r="M2935" s="27">
        <f>IF(J2935="","",MAX(0,E2935-(J2935+twcdh_off))^2)</f>
        <v/>
      </c>
      <c r="N2935" s="27">
        <f>IF(E2935="","",MAX(0,E2935-swcdh_thr)^2)</f>
        <v/>
      </c>
      <c r="O2935">
        <f>IF(K2935="","",ROUND(E2935-K2935,0))</f>
        <v/>
      </c>
      <c r="P2935">
        <f>IF(O2935="","",IF(O2935&gt;=1,O2935,0))</f>
        <v/>
      </c>
      <c r="Q2935" s="27">
        <f>IF(E2935="","",MAX(0,E2935-22))</f>
        <v/>
      </c>
      <c r="R2935" s="27">
        <f>IF(H2935=1,E2935,"")</f>
        <v/>
      </c>
      <c r="S2935" s="27">
        <f>IF(AND(H2935=1,J2935&lt;&gt;""),E2935-J2935,"")</f>
        <v/>
      </c>
      <c r="T2935">
        <f>IF(G2935="","",MONTH(G2935))</f>
        <v/>
      </c>
    </row>
    <row r="2936">
      <c r="A2936" s="24" t="n">
        <v>2020</v>
      </c>
      <c r="B2936" s="24" t="n">
        <v>5</v>
      </c>
      <c r="C2936" s="24" t="n">
        <v>2</v>
      </c>
      <c r="D2936" s="24" t="n">
        <v>7</v>
      </c>
      <c r="E2936" s="24" t="n">
        <v>8.380000000000001</v>
      </c>
      <c r="F2936" s="25">
        <f>IF($E2936="","",DATE(IF($A2936="",nominal_year,$A2936),$B2936,$C2936)+($D2936-IF(LEFT(hour_conv,1)="1",1,0))/24)</f>
        <v/>
      </c>
      <c r="G2936" s="26">
        <f>IF(F2936="","",INT(F2936))</f>
        <v/>
      </c>
      <c r="H2936">
        <f>IF(G2936="","",IF(AND(MONTH(G2936)*100+DAY(G2936)&gt;=season_lo,MONTH(G2936)*100+DAY(G2936)&lt;=season_hi),1,0))</f>
        <v/>
      </c>
      <c r="I2936">
        <f>IF(G2936="","",G2936-first_day+1)</f>
        <v/>
      </c>
      <c r="J2936" s="27">
        <f>IF(I2936="","",INDEX(Daily!$J$2:$J$421,I2936))</f>
        <v/>
      </c>
      <c r="K2936" s="27">
        <f>IF(J2936="","",J2936+cat_offset)</f>
        <v/>
      </c>
      <c r="L2936" s="27">
        <f>IF(J2936="","",MAX(0,E2936-J2936)^2)</f>
        <v/>
      </c>
      <c r="M2936" s="27">
        <f>IF(J2936="","",MAX(0,E2936-(J2936+twcdh_off))^2)</f>
        <v/>
      </c>
      <c r="N2936" s="27">
        <f>IF(E2936="","",MAX(0,E2936-swcdh_thr)^2)</f>
        <v/>
      </c>
      <c r="O2936">
        <f>IF(K2936="","",ROUND(E2936-K2936,0))</f>
        <v/>
      </c>
      <c r="P2936">
        <f>IF(O2936="","",IF(O2936&gt;=1,O2936,0))</f>
        <v/>
      </c>
      <c r="Q2936" s="27">
        <f>IF(E2936="","",MAX(0,E2936-22))</f>
        <v/>
      </c>
      <c r="R2936" s="27">
        <f>IF(H2936=1,E2936,"")</f>
        <v/>
      </c>
      <c r="S2936" s="27">
        <f>IF(AND(H2936=1,J2936&lt;&gt;""),E2936-J2936,"")</f>
        <v/>
      </c>
      <c r="T2936">
        <f>IF(G2936="","",MONTH(G2936))</f>
        <v/>
      </c>
    </row>
    <row r="2937">
      <c r="A2937" s="24" t="n">
        <v>2020</v>
      </c>
      <c r="B2937" s="24" t="n">
        <v>5</v>
      </c>
      <c r="C2937" s="24" t="n">
        <v>2</v>
      </c>
      <c r="D2937" s="24" t="n">
        <v>8</v>
      </c>
      <c r="E2937" s="24" t="n">
        <v>9.949999999999999</v>
      </c>
      <c r="F2937" s="25">
        <f>IF($E2937="","",DATE(IF($A2937="",nominal_year,$A2937),$B2937,$C2937)+($D2937-IF(LEFT(hour_conv,1)="1",1,0))/24)</f>
        <v/>
      </c>
      <c r="G2937" s="26">
        <f>IF(F2937="","",INT(F2937))</f>
        <v/>
      </c>
      <c r="H2937">
        <f>IF(G2937="","",IF(AND(MONTH(G2937)*100+DAY(G2937)&gt;=season_lo,MONTH(G2937)*100+DAY(G2937)&lt;=season_hi),1,0))</f>
        <v/>
      </c>
      <c r="I2937">
        <f>IF(G2937="","",G2937-first_day+1)</f>
        <v/>
      </c>
      <c r="J2937" s="27">
        <f>IF(I2937="","",INDEX(Daily!$J$2:$J$421,I2937))</f>
        <v/>
      </c>
      <c r="K2937" s="27">
        <f>IF(J2937="","",J2937+cat_offset)</f>
        <v/>
      </c>
      <c r="L2937" s="27">
        <f>IF(J2937="","",MAX(0,E2937-J2937)^2)</f>
        <v/>
      </c>
      <c r="M2937" s="27">
        <f>IF(J2937="","",MAX(0,E2937-(J2937+twcdh_off))^2)</f>
        <v/>
      </c>
      <c r="N2937" s="27">
        <f>IF(E2937="","",MAX(0,E2937-swcdh_thr)^2)</f>
        <v/>
      </c>
      <c r="O2937">
        <f>IF(K2937="","",ROUND(E2937-K2937,0))</f>
        <v/>
      </c>
      <c r="P2937">
        <f>IF(O2937="","",IF(O2937&gt;=1,O2937,0))</f>
        <v/>
      </c>
      <c r="Q2937" s="27">
        <f>IF(E2937="","",MAX(0,E2937-22))</f>
        <v/>
      </c>
      <c r="R2937" s="27">
        <f>IF(H2937=1,E2937,"")</f>
        <v/>
      </c>
      <c r="S2937" s="27">
        <f>IF(AND(H2937=1,J2937&lt;&gt;""),E2937-J2937,"")</f>
        <v/>
      </c>
      <c r="T2937">
        <f>IF(G2937="","",MONTH(G2937))</f>
        <v/>
      </c>
    </row>
    <row r="2938">
      <c r="A2938" s="24" t="n">
        <v>2020</v>
      </c>
      <c r="B2938" s="24" t="n">
        <v>5</v>
      </c>
      <c r="C2938" s="24" t="n">
        <v>2</v>
      </c>
      <c r="D2938" s="24" t="n">
        <v>9</v>
      </c>
      <c r="E2938" s="24" t="n">
        <v>11.3</v>
      </c>
      <c r="F2938" s="25">
        <f>IF($E2938="","",DATE(IF($A2938="",nominal_year,$A2938),$B2938,$C2938)+($D2938-IF(LEFT(hour_conv,1)="1",1,0))/24)</f>
        <v/>
      </c>
      <c r="G2938" s="26">
        <f>IF(F2938="","",INT(F2938))</f>
        <v/>
      </c>
      <c r="H2938">
        <f>IF(G2938="","",IF(AND(MONTH(G2938)*100+DAY(G2938)&gt;=season_lo,MONTH(G2938)*100+DAY(G2938)&lt;=season_hi),1,0))</f>
        <v/>
      </c>
      <c r="I2938">
        <f>IF(G2938="","",G2938-first_day+1)</f>
        <v/>
      </c>
      <c r="J2938" s="27">
        <f>IF(I2938="","",INDEX(Daily!$J$2:$J$421,I2938))</f>
        <v/>
      </c>
      <c r="K2938" s="27">
        <f>IF(J2938="","",J2938+cat_offset)</f>
        <v/>
      </c>
      <c r="L2938" s="27">
        <f>IF(J2938="","",MAX(0,E2938-J2938)^2)</f>
        <v/>
      </c>
      <c r="M2938" s="27">
        <f>IF(J2938="","",MAX(0,E2938-(J2938+twcdh_off))^2)</f>
        <v/>
      </c>
      <c r="N2938" s="27">
        <f>IF(E2938="","",MAX(0,E2938-swcdh_thr)^2)</f>
        <v/>
      </c>
      <c r="O2938">
        <f>IF(K2938="","",ROUND(E2938-K2938,0))</f>
        <v/>
      </c>
      <c r="P2938">
        <f>IF(O2938="","",IF(O2938&gt;=1,O2938,0))</f>
        <v/>
      </c>
      <c r="Q2938" s="27">
        <f>IF(E2938="","",MAX(0,E2938-22))</f>
        <v/>
      </c>
      <c r="R2938" s="27">
        <f>IF(H2938=1,E2938,"")</f>
        <v/>
      </c>
      <c r="S2938" s="27">
        <f>IF(AND(H2938=1,J2938&lt;&gt;""),E2938-J2938,"")</f>
        <v/>
      </c>
      <c r="T2938">
        <f>IF(G2938="","",MONTH(G2938))</f>
        <v/>
      </c>
    </row>
    <row r="2939">
      <c r="A2939" s="24" t="n">
        <v>2020</v>
      </c>
      <c r="B2939" s="24" t="n">
        <v>5</v>
      </c>
      <c r="C2939" s="24" t="n">
        <v>2</v>
      </c>
      <c r="D2939" s="24" t="n">
        <v>10</v>
      </c>
      <c r="E2939" s="24" t="n">
        <v>11.71</v>
      </c>
      <c r="F2939" s="25">
        <f>IF($E2939="","",DATE(IF($A2939="",nominal_year,$A2939),$B2939,$C2939)+($D2939-IF(LEFT(hour_conv,1)="1",1,0))/24)</f>
        <v/>
      </c>
      <c r="G2939" s="26">
        <f>IF(F2939="","",INT(F2939))</f>
        <v/>
      </c>
      <c r="H2939">
        <f>IF(G2939="","",IF(AND(MONTH(G2939)*100+DAY(G2939)&gt;=season_lo,MONTH(G2939)*100+DAY(G2939)&lt;=season_hi),1,0))</f>
        <v/>
      </c>
      <c r="I2939">
        <f>IF(G2939="","",G2939-first_day+1)</f>
        <v/>
      </c>
      <c r="J2939" s="27">
        <f>IF(I2939="","",INDEX(Daily!$J$2:$J$421,I2939))</f>
        <v/>
      </c>
      <c r="K2939" s="27">
        <f>IF(J2939="","",J2939+cat_offset)</f>
        <v/>
      </c>
      <c r="L2939" s="27">
        <f>IF(J2939="","",MAX(0,E2939-J2939)^2)</f>
        <v/>
      </c>
      <c r="M2939" s="27">
        <f>IF(J2939="","",MAX(0,E2939-(J2939+twcdh_off))^2)</f>
        <v/>
      </c>
      <c r="N2939" s="27">
        <f>IF(E2939="","",MAX(0,E2939-swcdh_thr)^2)</f>
        <v/>
      </c>
      <c r="O2939">
        <f>IF(K2939="","",ROUND(E2939-K2939,0))</f>
        <v/>
      </c>
      <c r="P2939">
        <f>IF(O2939="","",IF(O2939&gt;=1,O2939,0))</f>
        <v/>
      </c>
      <c r="Q2939" s="27">
        <f>IF(E2939="","",MAX(0,E2939-22))</f>
        <v/>
      </c>
      <c r="R2939" s="27">
        <f>IF(H2939=1,E2939,"")</f>
        <v/>
      </c>
      <c r="S2939" s="27">
        <f>IF(AND(H2939=1,J2939&lt;&gt;""),E2939-J2939,"")</f>
        <v/>
      </c>
      <c r="T2939">
        <f>IF(G2939="","",MONTH(G2939))</f>
        <v/>
      </c>
    </row>
    <row r="2940">
      <c r="A2940" s="24" t="n">
        <v>2020</v>
      </c>
      <c r="B2940" s="24" t="n">
        <v>5</v>
      </c>
      <c r="C2940" s="24" t="n">
        <v>2</v>
      </c>
      <c r="D2940" s="24" t="n">
        <v>11</v>
      </c>
      <c r="E2940" s="24" t="n">
        <v>14.41</v>
      </c>
      <c r="F2940" s="25">
        <f>IF($E2940="","",DATE(IF($A2940="",nominal_year,$A2940),$B2940,$C2940)+($D2940-IF(LEFT(hour_conv,1)="1",1,0))/24)</f>
        <v/>
      </c>
      <c r="G2940" s="26">
        <f>IF(F2940="","",INT(F2940))</f>
        <v/>
      </c>
      <c r="H2940">
        <f>IF(G2940="","",IF(AND(MONTH(G2940)*100+DAY(G2940)&gt;=season_lo,MONTH(G2940)*100+DAY(G2940)&lt;=season_hi),1,0))</f>
        <v/>
      </c>
      <c r="I2940">
        <f>IF(G2940="","",G2940-first_day+1)</f>
        <v/>
      </c>
      <c r="J2940" s="27">
        <f>IF(I2940="","",INDEX(Daily!$J$2:$J$421,I2940))</f>
        <v/>
      </c>
      <c r="K2940" s="27">
        <f>IF(J2940="","",J2940+cat_offset)</f>
        <v/>
      </c>
      <c r="L2940" s="27">
        <f>IF(J2940="","",MAX(0,E2940-J2940)^2)</f>
        <v/>
      </c>
      <c r="M2940" s="27">
        <f>IF(J2940="","",MAX(0,E2940-(J2940+twcdh_off))^2)</f>
        <v/>
      </c>
      <c r="N2940" s="27">
        <f>IF(E2940="","",MAX(0,E2940-swcdh_thr)^2)</f>
        <v/>
      </c>
      <c r="O2940">
        <f>IF(K2940="","",ROUND(E2940-K2940,0))</f>
        <v/>
      </c>
      <c r="P2940">
        <f>IF(O2940="","",IF(O2940&gt;=1,O2940,0))</f>
        <v/>
      </c>
      <c r="Q2940" s="27">
        <f>IF(E2940="","",MAX(0,E2940-22))</f>
        <v/>
      </c>
      <c r="R2940" s="27">
        <f>IF(H2940=1,E2940,"")</f>
        <v/>
      </c>
      <c r="S2940" s="27">
        <f>IF(AND(H2940=1,J2940&lt;&gt;""),E2940-J2940,"")</f>
        <v/>
      </c>
      <c r="T2940">
        <f>IF(G2940="","",MONTH(G2940))</f>
        <v/>
      </c>
    </row>
    <row r="2941">
      <c r="A2941" s="24" t="n">
        <v>2020</v>
      </c>
      <c r="B2941" s="24" t="n">
        <v>5</v>
      </c>
      <c r="C2941" s="24" t="n">
        <v>2</v>
      </c>
      <c r="D2941" s="24" t="n">
        <v>12</v>
      </c>
      <c r="E2941" s="24" t="n">
        <v>14.98</v>
      </c>
      <c r="F2941" s="25">
        <f>IF($E2941="","",DATE(IF($A2941="",nominal_year,$A2941),$B2941,$C2941)+($D2941-IF(LEFT(hour_conv,1)="1",1,0))/24)</f>
        <v/>
      </c>
      <c r="G2941" s="26">
        <f>IF(F2941="","",INT(F2941))</f>
        <v/>
      </c>
      <c r="H2941">
        <f>IF(G2941="","",IF(AND(MONTH(G2941)*100+DAY(G2941)&gt;=season_lo,MONTH(G2941)*100+DAY(G2941)&lt;=season_hi),1,0))</f>
        <v/>
      </c>
      <c r="I2941">
        <f>IF(G2941="","",G2941-first_day+1)</f>
        <v/>
      </c>
      <c r="J2941" s="27">
        <f>IF(I2941="","",INDEX(Daily!$J$2:$J$421,I2941))</f>
        <v/>
      </c>
      <c r="K2941" s="27">
        <f>IF(J2941="","",J2941+cat_offset)</f>
        <v/>
      </c>
      <c r="L2941" s="27">
        <f>IF(J2941="","",MAX(0,E2941-J2941)^2)</f>
        <v/>
      </c>
      <c r="M2941" s="27">
        <f>IF(J2941="","",MAX(0,E2941-(J2941+twcdh_off))^2)</f>
        <v/>
      </c>
      <c r="N2941" s="27">
        <f>IF(E2941="","",MAX(0,E2941-swcdh_thr)^2)</f>
        <v/>
      </c>
      <c r="O2941">
        <f>IF(K2941="","",ROUND(E2941-K2941,0))</f>
        <v/>
      </c>
      <c r="P2941">
        <f>IF(O2941="","",IF(O2941&gt;=1,O2941,0))</f>
        <v/>
      </c>
      <c r="Q2941" s="27">
        <f>IF(E2941="","",MAX(0,E2941-22))</f>
        <v/>
      </c>
      <c r="R2941" s="27">
        <f>IF(H2941=1,E2941,"")</f>
        <v/>
      </c>
      <c r="S2941" s="27">
        <f>IF(AND(H2941=1,J2941&lt;&gt;""),E2941-J2941,"")</f>
        <v/>
      </c>
      <c r="T2941">
        <f>IF(G2941="","",MONTH(G2941))</f>
        <v/>
      </c>
    </row>
    <row r="2942">
      <c r="A2942" s="24" t="n">
        <v>2020</v>
      </c>
      <c r="B2942" s="24" t="n">
        <v>5</v>
      </c>
      <c r="C2942" s="24" t="n">
        <v>2</v>
      </c>
      <c r="D2942" s="24" t="n">
        <v>13</v>
      </c>
      <c r="E2942" s="24" t="n">
        <v>15.98</v>
      </c>
      <c r="F2942" s="25">
        <f>IF($E2942="","",DATE(IF($A2942="",nominal_year,$A2942),$B2942,$C2942)+($D2942-IF(LEFT(hour_conv,1)="1",1,0))/24)</f>
        <v/>
      </c>
      <c r="G2942" s="26">
        <f>IF(F2942="","",INT(F2942))</f>
        <v/>
      </c>
      <c r="H2942">
        <f>IF(G2942="","",IF(AND(MONTH(G2942)*100+DAY(G2942)&gt;=season_lo,MONTH(G2942)*100+DAY(G2942)&lt;=season_hi),1,0))</f>
        <v/>
      </c>
      <c r="I2942">
        <f>IF(G2942="","",G2942-first_day+1)</f>
        <v/>
      </c>
      <c r="J2942" s="27">
        <f>IF(I2942="","",INDEX(Daily!$J$2:$J$421,I2942))</f>
        <v/>
      </c>
      <c r="K2942" s="27">
        <f>IF(J2942="","",J2942+cat_offset)</f>
        <v/>
      </c>
      <c r="L2942" s="27">
        <f>IF(J2942="","",MAX(0,E2942-J2942)^2)</f>
        <v/>
      </c>
      <c r="M2942" s="27">
        <f>IF(J2942="","",MAX(0,E2942-(J2942+twcdh_off))^2)</f>
        <v/>
      </c>
      <c r="N2942" s="27">
        <f>IF(E2942="","",MAX(0,E2942-swcdh_thr)^2)</f>
        <v/>
      </c>
      <c r="O2942">
        <f>IF(K2942="","",ROUND(E2942-K2942,0))</f>
        <v/>
      </c>
      <c r="P2942">
        <f>IF(O2942="","",IF(O2942&gt;=1,O2942,0))</f>
        <v/>
      </c>
      <c r="Q2942" s="27">
        <f>IF(E2942="","",MAX(0,E2942-22))</f>
        <v/>
      </c>
      <c r="R2942" s="27">
        <f>IF(H2942=1,E2942,"")</f>
        <v/>
      </c>
      <c r="S2942" s="27">
        <f>IF(AND(H2942=1,J2942&lt;&gt;""),E2942-J2942,"")</f>
        <v/>
      </c>
      <c r="T2942">
        <f>IF(G2942="","",MONTH(G2942))</f>
        <v/>
      </c>
    </row>
    <row r="2943">
      <c r="A2943" s="24" t="n">
        <v>2020</v>
      </c>
      <c r="B2943" s="24" t="n">
        <v>5</v>
      </c>
      <c r="C2943" s="24" t="n">
        <v>2</v>
      </c>
      <c r="D2943" s="24" t="n">
        <v>14</v>
      </c>
      <c r="E2943" s="24" t="n">
        <v>17.27</v>
      </c>
      <c r="F2943" s="25">
        <f>IF($E2943="","",DATE(IF($A2943="",nominal_year,$A2943),$B2943,$C2943)+($D2943-IF(LEFT(hour_conv,1)="1",1,0))/24)</f>
        <v/>
      </c>
      <c r="G2943" s="26">
        <f>IF(F2943="","",INT(F2943))</f>
        <v/>
      </c>
      <c r="H2943">
        <f>IF(G2943="","",IF(AND(MONTH(G2943)*100+DAY(G2943)&gt;=season_lo,MONTH(G2943)*100+DAY(G2943)&lt;=season_hi),1,0))</f>
        <v/>
      </c>
      <c r="I2943">
        <f>IF(G2943="","",G2943-first_day+1)</f>
        <v/>
      </c>
      <c r="J2943" s="27">
        <f>IF(I2943="","",INDEX(Daily!$J$2:$J$421,I2943))</f>
        <v/>
      </c>
      <c r="K2943" s="27">
        <f>IF(J2943="","",J2943+cat_offset)</f>
        <v/>
      </c>
      <c r="L2943" s="27">
        <f>IF(J2943="","",MAX(0,E2943-J2943)^2)</f>
        <v/>
      </c>
      <c r="M2943" s="27">
        <f>IF(J2943="","",MAX(0,E2943-(J2943+twcdh_off))^2)</f>
        <v/>
      </c>
      <c r="N2943" s="27">
        <f>IF(E2943="","",MAX(0,E2943-swcdh_thr)^2)</f>
        <v/>
      </c>
      <c r="O2943">
        <f>IF(K2943="","",ROUND(E2943-K2943,0))</f>
        <v/>
      </c>
      <c r="P2943">
        <f>IF(O2943="","",IF(O2943&gt;=1,O2943,0))</f>
        <v/>
      </c>
      <c r="Q2943" s="27">
        <f>IF(E2943="","",MAX(0,E2943-22))</f>
        <v/>
      </c>
      <c r="R2943" s="27">
        <f>IF(H2943=1,E2943,"")</f>
        <v/>
      </c>
      <c r="S2943" s="27">
        <f>IF(AND(H2943=1,J2943&lt;&gt;""),E2943-J2943,"")</f>
        <v/>
      </c>
      <c r="T2943">
        <f>IF(G2943="","",MONTH(G2943))</f>
        <v/>
      </c>
    </row>
    <row r="2944">
      <c r="A2944" s="24" t="n">
        <v>2020</v>
      </c>
      <c r="B2944" s="24" t="n">
        <v>5</v>
      </c>
      <c r="C2944" s="24" t="n">
        <v>2</v>
      </c>
      <c r="D2944" s="24" t="n">
        <v>15</v>
      </c>
      <c r="E2944" s="24" t="n">
        <v>17.38</v>
      </c>
      <c r="F2944" s="25">
        <f>IF($E2944="","",DATE(IF($A2944="",nominal_year,$A2944),$B2944,$C2944)+($D2944-IF(LEFT(hour_conv,1)="1",1,0))/24)</f>
        <v/>
      </c>
      <c r="G2944" s="26">
        <f>IF(F2944="","",INT(F2944))</f>
        <v/>
      </c>
      <c r="H2944">
        <f>IF(G2944="","",IF(AND(MONTH(G2944)*100+DAY(G2944)&gt;=season_lo,MONTH(G2944)*100+DAY(G2944)&lt;=season_hi),1,0))</f>
        <v/>
      </c>
      <c r="I2944">
        <f>IF(G2944="","",G2944-first_day+1)</f>
        <v/>
      </c>
      <c r="J2944" s="27">
        <f>IF(I2944="","",INDEX(Daily!$J$2:$J$421,I2944))</f>
        <v/>
      </c>
      <c r="K2944" s="27">
        <f>IF(J2944="","",J2944+cat_offset)</f>
        <v/>
      </c>
      <c r="L2944" s="27">
        <f>IF(J2944="","",MAX(0,E2944-J2944)^2)</f>
        <v/>
      </c>
      <c r="M2944" s="27">
        <f>IF(J2944="","",MAX(0,E2944-(J2944+twcdh_off))^2)</f>
        <v/>
      </c>
      <c r="N2944" s="27">
        <f>IF(E2944="","",MAX(0,E2944-swcdh_thr)^2)</f>
        <v/>
      </c>
      <c r="O2944">
        <f>IF(K2944="","",ROUND(E2944-K2944,0))</f>
        <v/>
      </c>
      <c r="P2944">
        <f>IF(O2944="","",IF(O2944&gt;=1,O2944,0))</f>
        <v/>
      </c>
      <c r="Q2944" s="27">
        <f>IF(E2944="","",MAX(0,E2944-22))</f>
        <v/>
      </c>
      <c r="R2944" s="27">
        <f>IF(H2944=1,E2944,"")</f>
        <v/>
      </c>
      <c r="S2944" s="27">
        <f>IF(AND(H2944=1,J2944&lt;&gt;""),E2944-J2944,"")</f>
        <v/>
      </c>
      <c r="T2944">
        <f>IF(G2944="","",MONTH(G2944))</f>
        <v/>
      </c>
    </row>
    <row r="2945">
      <c r="A2945" s="24" t="n">
        <v>2020</v>
      </c>
      <c r="B2945" s="24" t="n">
        <v>5</v>
      </c>
      <c r="C2945" s="24" t="n">
        <v>2</v>
      </c>
      <c r="D2945" s="24" t="n">
        <v>16</v>
      </c>
      <c r="E2945" s="24" t="n">
        <v>17.29</v>
      </c>
      <c r="F2945" s="25">
        <f>IF($E2945="","",DATE(IF($A2945="",nominal_year,$A2945),$B2945,$C2945)+($D2945-IF(LEFT(hour_conv,1)="1",1,0))/24)</f>
        <v/>
      </c>
      <c r="G2945" s="26">
        <f>IF(F2945="","",INT(F2945))</f>
        <v/>
      </c>
      <c r="H2945">
        <f>IF(G2945="","",IF(AND(MONTH(G2945)*100+DAY(G2945)&gt;=season_lo,MONTH(G2945)*100+DAY(G2945)&lt;=season_hi),1,0))</f>
        <v/>
      </c>
      <c r="I2945">
        <f>IF(G2945="","",G2945-first_day+1)</f>
        <v/>
      </c>
      <c r="J2945" s="27">
        <f>IF(I2945="","",INDEX(Daily!$J$2:$J$421,I2945))</f>
        <v/>
      </c>
      <c r="K2945" s="27">
        <f>IF(J2945="","",J2945+cat_offset)</f>
        <v/>
      </c>
      <c r="L2945" s="27">
        <f>IF(J2945="","",MAX(0,E2945-J2945)^2)</f>
        <v/>
      </c>
      <c r="M2945" s="27">
        <f>IF(J2945="","",MAX(0,E2945-(J2945+twcdh_off))^2)</f>
        <v/>
      </c>
      <c r="N2945" s="27">
        <f>IF(E2945="","",MAX(0,E2945-swcdh_thr)^2)</f>
        <v/>
      </c>
      <c r="O2945">
        <f>IF(K2945="","",ROUND(E2945-K2945,0))</f>
        <v/>
      </c>
      <c r="P2945">
        <f>IF(O2945="","",IF(O2945&gt;=1,O2945,0))</f>
        <v/>
      </c>
      <c r="Q2945" s="27">
        <f>IF(E2945="","",MAX(0,E2945-22))</f>
        <v/>
      </c>
      <c r="R2945" s="27">
        <f>IF(H2945=1,E2945,"")</f>
        <v/>
      </c>
      <c r="S2945" s="27">
        <f>IF(AND(H2945=1,J2945&lt;&gt;""),E2945-J2945,"")</f>
        <v/>
      </c>
      <c r="T2945">
        <f>IF(G2945="","",MONTH(G2945))</f>
        <v/>
      </c>
    </row>
    <row r="2946">
      <c r="A2946" s="24" t="n">
        <v>2020</v>
      </c>
      <c r="B2946" s="24" t="n">
        <v>5</v>
      </c>
      <c r="C2946" s="24" t="n">
        <v>2</v>
      </c>
      <c r="D2946" s="24" t="n">
        <v>17</v>
      </c>
      <c r="E2946" s="24" t="n">
        <v>18.24</v>
      </c>
      <c r="F2946" s="25">
        <f>IF($E2946="","",DATE(IF($A2946="",nominal_year,$A2946),$B2946,$C2946)+($D2946-IF(LEFT(hour_conv,1)="1",1,0))/24)</f>
        <v/>
      </c>
      <c r="G2946" s="26">
        <f>IF(F2946="","",INT(F2946))</f>
        <v/>
      </c>
      <c r="H2946">
        <f>IF(G2946="","",IF(AND(MONTH(G2946)*100+DAY(G2946)&gt;=season_lo,MONTH(G2946)*100+DAY(G2946)&lt;=season_hi),1,0))</f>
        <v/>
      </c>
      <c r="I2946">
        <f>IF(G2946="","",G2946-first_day+1)</f>
        <v/>
      </c>
      <c r="J2946" s="27">
        <f>IF(I2946="","",INDEX(Daily!$J$2:$J$421,I2946))</f>
        <v/>
      </c>
      <c r="K2946" s="27">
        <f>IF(J2946="","",J2946+cat_offset)</f>
        <v/>
      </c>
      <c r="L2946" s="27">
        <f>IF(J2946="","",MAX(0,E2946-J2946)^2)</f>
        <v/>
      </c>
      <c r="M2946" s="27">
        <f>IF(J2946="","",MAX(0,E2946-(J2946+twcdh_off))^2)</f>
        <v/>
      </c>
      <c r="N2946" s="27">
        <f>IF(E2946="","",MAX(0,E2946-swcdh_thr)^2)</f>
        <v/>
      </c>
      <c r="O2946">
        <f>IF(K2946="","",ROUND(E2946-K2946,0))</f>
        <v/>
      </c>
      <c r="P2946">
        <f>IF(O2946="","",IF(O2946&gt;=1,O2946,0))</f>
        <v/>
      </c>
      <c r="Q2946" s="27">
        <f>IF(E2946="","",MAX(0,E2946-22))</f>
        <v/>
      </c>
      <c r="R2946" s="27">
        <f>IF(H2946=1,E2946,"")</f>
        <v/>
      </c>
      <c r="S2946" s="27">
        <f>IF(AND(H2946=1,J2946&lt;&gt;""),E2946-J2946,"")</f>
        <v/>
      </c>
      <c r="T2946">
        <f>IF(G2946="","",MONTH(G2946))</f>
        <v/>
      </c>
    </row>
    <row r="2947">
      <c r="A2947" s="24" t="n">
        <v>2020</v>
      </c>
      <c r="B2947" s="24" t="n">
        <v>5</v>
      </c>
      <c r="C2947" s="24" t="n">
        <v>2</v>
      </c>
      <c r="D2947" s="24" t="n">
        <v>18</v>
      </c>
      <c r="E2947" s="24" t="n">
        <v>16.43</v>
      </c>
      <c r="F2947" s="25">
        <f>IF($E2947="","",DATE(IF($A2947="",nominal_year,$A2947),$B2947,$C2947)+($D2947-IF(LEFT(hour_conv,1)="1",1,0))/24)</f>
        <v/>
      </c>
      <c r="G2947" s="26">
        <f>IF(F2947="","",INT(F2947))</f>
        <v/>
      </c>
      <c r="H2947">
        <f>IF(G2947="","",IF(AND(MONTH(G2947)*100+DAY(G2947)&gt;=season_lo,MONTH(G2947)*100+DAY(G2947)&lt;=season_hi),1,0))</f>
        <v/>
      </c>
      <c r="I2947">
        <f>IF(G2947="","",G2947-first_day+1)</f>
        <v/>
      </c>
      <c r="J2947" s="27">
        <f>IF(I2947="","",INDEX(Daily!$J$2:$J$421,I2947))</f>
        <v/>
      </c>
      <c r="K2947" s="27">
        <f>IF(J2947="","",J2947+cat_offset)</f>
        <v/>
      </c>
      <c r="L2947" s="27">
        <f>IF(J2947="","",MAX(0,E2947-J2947)^2)</f>
        <v/>
      </c>
      <c r="M2947" s="27">
        <f>IF(J2947="","",MAX(0,E2947-(J2947+twcdh_off))^2)</f>
        <v/>
      </c>
      <c r="N2947" s="27">
        <f>IF(E2947="","",MAX(0,E2947-swcdh_thr)^2)</f>
        <v/>
      </c>
      <c r="O2947">
        <f>IF(K2947="","",ROUND(E2947-K2947,0))</f>
        <v/>
      </c>
      <c r="P2947">
        <f>IF(O2947="","",IF(O2947&gt;=1,O2947,0))</f>
        <v/>
      </c>
      <c r="Q2947" s="27">
        <f>IF(E2947="","",MAX(0,E2947-22))</f>
        <v/>
      </c>
      <c r="R2947" s="27">
        <f>IF(H2947=1,E2947,"")</f>
        <v/>
      </c>
      <c r="S2947" s="27">
        <f>IF(AND(H2947=1,J2947&lt;&gt;""),E2947-J2947,"")</f>
        <v/>
      </c>
      <c r="T2947">
        <f>IF(G2947="","",MONTH(G2947))</f>
        <v/>
      </c>
    </row>
    <row r="2948">
      <c r="A2948" s="24" t="n">
        <v>2020</v>
      </c>
      <c r="B2948" s="24" t="n">
        <v>5</v>
      </c>
      <c r="C2948" s="24" t="n">
        <v>2</v>
      </c>
      <c r="D2948" s="24" t="n">
        <v>19</v>
      </c>
      <c r="E2948" s="24" t="n">
        <v>16.02</v>
      </c>
      <c r="F2948" s="25">
        <f>IF($E2948="","",DATE(IF($A2948="",nominal_year,$A2948),$B2948,$C2948)+($D2948-IF(LEFT(hour_conv,1)="1",1,0))/24)</f>
        <v/>
      </c>
      <c r="G2948" s="26">
        <f>IF(F2948="","",INT(F2948))</f>
        <v/>
      </c>
      <c r="H2948">
        <f>IF(G2948="","",IF(AND(MONTH(G2948)*100+DAY(G2948)&gt;=season_lo,MONTH(G2948)*100+DAY(G2948)&lt;=season_hi),1,0))</f>
        <v/>
      </c>
      <c r="I2948">
        <f>IF(G2948="","",G2948-first_day+1)</f>
        <v/>
      </c>
      <c r="J2948" s="27">
        <f>IF(I2948="","",INDEX(Daily!$J$2:$J$421,I2948))</f>
        <v/>
      </c>
      <c r="K2948" s="27">
        <f>IF(J2948="","",J2948+cat_offset)</f>
        <v/>
      </c>
      <c r="L2948" s="27">
        <f>IF(J2948="","",MAX(0,E2948-J2948)^2)</f>
        <v/>
      </c>
      <c r="M2948" s="27">
        <f>IF(J2948="","",MAX(0,E2948-(J2948+twcdh_off))^2)</f>
        <v/>
      </c>
      <c r="N2948" s="27">
        <f>IF(E2948="","",MAX(0,E2948-swcdh_thr)^2)</f>
        <v/>
      </c>
      <c r="O2948">
        <f>IF(K2948="","",ROUND(E2948-K2948,0))</f>
        <v/>
      </c>
      <c r="P2948">
        <f>IF(O2948="","",IF(O2948&gt;=1,O2948,0))</f>
        <v/>
      </c>
      <c r="Q2948" s="27">
        <f>IF(E2948="","",MAX(0,E2948-22))</f>
        <v/>
      </c>
      <c r="R2948" s="27">
        <f>IF(H2948=1,E2948,"")</f>
        <v/>
      </c>
      <c r="S2948" s="27">
        <f>IF(AND(H2948=1,J2948&lt;&gt;""),E2948-J2948,"")</f>
        <v/>
      </c>
      <c r="T2948">
        <f>IF(G2948="","",MONTH(G2948))</f>
        <v/>
      </c>
    </row>
    <row r="2949">
      <c r="A2949" s="24" t="n">
        <v>2020</v>
      </c>
      <c r="B2949" s="24" t="n">
        <v>5</v>
      </c>
      <c r="C2949" s="24" t="n">
        <v>2</v>
      </c>
      <c r="D2949" s="24" t="n">
        <v>20</v>
      </c>
      <c r="E2949" s="24" t="n">
        <v>15.35</v>
      </c>
      <c r="F2949" s="25">
        <f>IF($E2949="","",DATE(IF($A2949="",nominal_year,$A2949),$B2949,$C2949)+($D2949-IF(LEFT(hour_conv,1)="1",1,0))/24)</f>
        <v/>
      </c>
      <c r="G2949" s="26">
        <f>IF(F2949="","",INT(F2949))</f>
        <v/>
      </c>
      <c r="H2949">
        <f>IF(G2949="","",IF(AND(MONTH(G2949)*100+DAY(G2949)&gt;=season_lo,MONTH(G2949)*100+DAY(G2949)&lt;=season_hi),1,0))</f>
        <v/>
      </c>
      <c r="I2949">
        <f>IF(G2949="","",G2949-first_day+1)</f>
        <v/>
      </c>
      <c r="J2949" s="27">
        <f>IF(I2949="","",INDEX(Daily!$J$2:$J$421,I2949))</f>
        <v/>
      </c>
      <c r="K2949" s="27">
        <f>IF(J2949="","",J2949+cat_offset)</f>
        <v/>
      </c>
      <c r="L2949" s="27">
        <f>IF(J2949="","",MAX(0,E2949-J2949)^2)</f>
        <v/>
      </c>
      <c r="M2949" s="27">
        <f>IF(J2949="","",MAX(0,E2949-(J2949+twcdh_off))^2)</f>
        <v/>
      </c>
      <c r="N2949" s="27">
        <f>IF(E2949="","",MAX(0,E2949-swcdh_thr)^2)</f>
        <v/>
      </c>
      <c r="O2949">
        <f>IF(K2949="","",ROUND(E2949-K2949,0))</f>
        <v/>
      </c>
      <c r="P2949">
        <f>IF(O2949="","",IF(O2949&gt;=1,O2949,0))</f>
        <v/>
      </c>
      <c r="Q2949" s="27">
        <f>IF(E2949="","",MAX(0,E2949-22))</f>
        <v/>
      </c>
      <c r="R2949" s="27">
        <f>IF(H2949=1,E2949,"")</f>
        <v/>
      </c>
      <c r="S2949" s="27">
        <f>IF(AND(H2949=1,J2949&lt;&gt;""),E2949-J2949,"")</f>
        <v/>
      </c>
      <c r="T2949">
        <f>IF(G2949="","",MONTH(G2949))</f>
        <v/>
      </c>
    </row>
    <row r="2950">
      <c r="A2950" s="24" t="n">
        <v>2020</v>
      </c>
      <c r="B2950" s="24" t="n">
        <v>5</v>
      </c>
      <c r="C2950" s="24" t="n">
        <v>2</v>
      </c>
      <c r="D2950" s="24" t="n">
        <v>21</v>
      </c>
      <c r="E2950" s="24" t="n">
        <v>13.36</v>
      </c>
      <c r="F2950" s="25">
        <f>IF($E2950="","",DATE(IF($A2950="",nominal_year,$A2950),$B2950,$C2950)+($D2950-IF(LEFT(hour_conv,1)="1",1,0))/24)</f>
        <v/>
      </c>
      <c r="G2950" s="26">
        <f>IF(F2950="","",INT(F2950))</f>
        <v/>
      </c>
      <c r="H2950">
        <f>IF(G2950="","",IF(AND(MONTH(G2950)*100+DAY(G2950)&gt;=season_lo,MONTH(G2950)*100+DAY(G2950)&lt;=season_hi),1,0))</f>
        <v/>
      </c>
      <c r="I2950">
        <f>IF(G2950="","",G2950-first_day+1)</f>
        <v/>
      </c>
      <c r="J2950" s="27">
        <f>IF(I2950="","",INDEX(Daily!$J$2:$J$421,I2950))</f>
        <v/>
      </c>
      <c r="K2950" s="27">
        <f>IF(J2950="","",J2950+cat_offset)</f>
        <v/>
      </c>
      <c r="L2950" s="27">
        <f>IF(J2950="","",MAX(0,E2950-J2950)^2)</f>
        <v/>
      </c>
      <c r="M2950" s="27">
        <f>IF(J2950="","",MAX(0,E2950-(J2950+twcdh_off))^2)</f>
        <v/>
      </c>
      <c r="N2950" s="27">
        <f>IF(E2950="","",MAX(0,E2950-swcdh_thr)^2)</f>
        <v/>
      </c>
      <c r="O2950">
        <f>IF(K2950="","",ROUND(E2950-K2950,0))</f>
        <v/>
      </c>
      <c r="P2950">
        <f>IF(O2950="","",IF(O2950&gt;=1,O2950,0))</f>
        <v/>
      </c>
      <c r="Q2950" s="27">
        <f>IF(E2950="","",MAX(0,E2950-22))</f>
        <v/>
      </c>
      <c r="R2950" s="27">
        <f>IF(H2950=1,E2950,"")</f>
        <v/>
      </c>
      <c r="S2950" s="27">
        <f>IF(AND(H2950=1,J2950&lt;&gt;""),E2950-J2950,"")</f>
        <v/>
      </c>
      <c r="T2950">
        <f>IF(G2950="","",MONTH(G2950))</f>
        <v/>
      </c>
    </row>
    <row r="2951">
      <c r="A2951" s="24" t="n">
        <v>2020</v>
      </c>
      <c r="B2951" s="24" t="n">
        <v>5</v>
      </c>
      <c r="C2951" s="24" t="n">
        <v>2</v>
      </c>
      <c r="D2951" s="24" t="n">
        <v>22</v>
      </c>
      <c r="E2951" s="24" t="n">
        <v>12.43</v>
      </c>
      <c r="F2951" s="25">
        <f>IF($E2951="","",DATE(IF($A2951="",nominal_year,$A2951),$B2951,$C2951)+($D2951-IF(LEFT(hour_conv,1)="1",1,0))/24)</f>
        <v/>
      </c>
      <c r="G2951" s="26">
        <f>IF(F2951="","",INT(F2951))</f>
        <v/>
      </c>
      <c r="H2951">
        <f>IF(G2951="","",IF(AND(MONTH(G2951)*100+DAY(G2951)&gt;=season_lo,MONTH(G2951)*100+DAY(G2951)&lt;=season_hi),1,0))</f>
        <v/>
      </c>
      <c r="I2951">
        <f>IF(G2951="","",G2951-first_day+1)</f>
        <v/>
      </c>
      <c r="J2951" s="27">
        <f>IF(I2951="","",INDEX(Daily!$J$2:$J$421,I2951))</f>
        <v/>
      </c>
      <c r="K2951" s="27">
        <f>IF(J2951="","",J2951+cat_offset)</f>
        <v/>
      </c>
      <c r="L2951" s="27">
        <f>IF(J2951="","",MAX(0,E2951-J2951)^2)</f>
        <v/>
      </c>
      <c r="M2951" s="27">
        <f>IF(J2951="","",MAX(0,E2951-(J2951+twcdh_off))^2)</f>
        <v/>
      </c>
      <c r="N2951" s="27">
        <f>IF(E2951="","",MAX(0,E2951-swcdh_thr)^2)</f>
        <v/>
      </c>
      <c r="O2951">
        <f>IF(K2951="","",ROUND(E2951-K2951,0))</f>
        <v/>
      </c>
      <c r="P2951">
        <f>IF(O2951="","",IF(O2951&gt;=1,O2951,0))</f>
        <v/>
      </c>
      <c r="Q2951" s="27">
        <f>IF(E2951="","",MAX(0,E2951-22))</f>
        <v/>
      </c>
      <c r="R2951" s="27">
        <f>IF(H2951=1,E2951,"")</f>
        <v/>
      </c>
      <c r="S2951" s="27">
        <f>IF(AND(H2951=1,J2951&lt;&gt;""),E2951-J2951,"")</f>
        <v/>
      </c>
      <c r="T2951">
        <f>IF(G2951="","",MONTH(G2951))</f>
        <v/>
      </c>
    </row>
    <row r="2952">
      <c r="A2952" s="24" t="n">
        <v>2020</v>
      </c>
      <c r="B2952" s="24" t="n">
        <v>5</v>
      </c>
      <c r="C2952" s="24" t="n">
        <v>2</v>
      </c>
      <c r="D2952" s="24" t="n">
        <v>23</v>
      </c>
      <c r="E2952" s="24" t="n">
        <v>11.31</v>
      </c>
      <c r="F2952" s="25">
        <f>IF($E2952="","",DATE(IF($A2952="",nominal_year,$A2952),$B2952,$C2952)+($D2952-IF(LEFT(hour_conv,1)="1",1,0))/24)</f>
        <v/>
      </c>
      <c r="G2952" s="26">
        <f>IF(F2952="","",INT(F2952))</f>
        <v/>
      </c>
      <c r="H2952">
        <f>IF(G2952="","",IF(AND(MONTH(G2952)*100+DAY(G2952)&gt;=season_lo,MONTH(G2952)*100+DAY(G2952)&lt;=season_hi),1,0))</f>
        <v/>
      </c>
      <c r="I2952">
        <f>IF(G2952="","",G2952-first_day+1)</f>
        <v/>
      </c>
      <c r="J2952" s="27">
        <f>IF(I2952="","",INDEX(Daily!$J$2:$J$421,I2952))</f>
        <v/>
      </c>
      <c r="K2952" s="27">
        <f>IF(J2952="","",J2952+cat_offset)</f>
        <v/>
      </c>
      <c r="L2952" s="27">
        <f>IF(J2952="","",MAX(0,E2952-J2952)^2)</f>
        <v/>
      </c>
      <c r="M2952" s="27">
        <f>IF(J2952="","",MAX(0,E2952-(J2952+twcdh_off))^2)</f>
        <v/>
      </c>
      <c r="N2952" s="27">
        <f>IF(E2952="","",MAX(0,E2952-swcdh_thr)^2)</f>
        <v/>
      </c>
      <c r="O2952">
        <f>IF(K2952="","",ROUND(E2952-K2952,0))</f>
        <v/>
      </c>
      <c r="P2952">
        <f>IF(O2952="","",IF(O2952&gt;=1,O2952,0))</f>
        <v/>
      </c>
      <c r="Q2952" s="27">
        <f>IF(E2952="","",MAX(0,E2952-22))</f>
        <v/>
      </c>
      <c r="R2952" s="27">
        <f>IF(H2952=1,E2952,"")</f>
        <v/>
      </c>
      <c r="S2952" s="27">
        <f>IF(AND(H2952=1,J2952&lt;&gt;""),E2952-J2952,"")</f>
        <v/>
      </c>
      <c r="T2952">
        <f>IF(G2952="","",MONTH(G2952))</f>
        <v/>
      </c>
    </row>
    <row r="2953">
      <c r="A2953" s="24" t="n">
        <v>2020</v>
      </c>
      <c r="B2953" s="24" t="n">
        <v>5</v>
      </c>
      <c r="C2953" s="24" t="n">
        <v>2</v>
      </c>
      <c r="D2953" s="24" t="n">
        <v>24</v>
      </c>
      <c r="E2953" s="24" t="n">
        <v>10.89</v>
      </c>
      <c r="F2953" s="25">
        <f>IF($E2953="","",DATE(IF($A2953="",nominal_year,$A2953),$B2953,$C2953)+($D2953-IF(LEFT(hour_conv,1)="1",1,0))/24)</f>
        <v/>
      </c>
      <c r="G2953" s="26">
        <f>IF(F2953="","",INT(F2953))</f>
        <v/>
      </c>
      <c r="H2953">
        <f>IF(G2953="","",IF(AND(MONTH(G2953)*100+DAY(G2953)&gt;=season_lo,MONTH(G2953)*100+DAY(G2953)&lt;=season_hi),1,0))</f>
        <v/>
      </c>
      <c r="I2953">
        <f>IF(G2953="","",G2953-first_day+1)</f>
        <v/>
      </c>
      <c r="J2953" s="27">
        <f>IF(I2953="","",INDEX(Daily!$J$2:$J$421,I2953))</f>
        <v/>
      </c>
      <c r="K2953" s="27">
        <f>IF(J2953="","",J2953+cat_offset)</f>
        <v/>
      </c>
      <c r="L2953" s="27">
        <f>IF(J2953="","",MAX(0,E2953-J2953)^2)</f>
        <v/>
      </c>
      <c r="M2953" s="27">
        <f>IF(J2953="","",MAX(0,E2953-(J2953+twcdh_off))^2)</f>
        <v/>
      </c>
      <c r="N2953" s="27">
        <f>IF(E2953="","",MAX(0,E2953-swcdh_thr)^2)</f>
        <v/>
      </c>
      <c r="O2953">
        <f>IF(K2953="","",ROUND(E2953-K2953,0))</f>
        <v/>
      </c>
      <c r="P2953">
        <f>IF(O2953="","",IF(O2953&gt;=1,O2953,0))</f>
        <v/>
      </c>
      <c r="Q2953" s="27">
        <f>IF(E2953="","",MAX(0,E2953-22))</f>
        <v/>
      </c>
      <c r="R2953" s="27">
        <f>IF(H2953=1,E2953,"")</f>
        <v/>
      </c>
      <c r="S2953" s="27">
        <f>IF(AND(H2953=1,J2953&lt;&gt;""),E2953-J2953,"")</f>
        <v/>
      </c>
      <c r="T2953">
        <f>IF(G2953="","",MONTH(G2953))</f>
        <v/>
      </c>
    </row>
    <row r="2954">
      <c r="A2954" s="24" t="n">
        <v>2020</v>
      </c>
      <c r="B2954" s="24" t="n">
        <v>5</v>
      </c>
      <c r="C2954" s="24" t="n">
        <v>3</v>
      </c>
      <c r="D2954" s="24" t="n">
        <v>1</v>
      </c>
      <c r="E2954" s="24" t="n">
        <v>7.85</v>
      </c>
      <c r="F2954" s="25">
        <f>IF($E2954="","",DATE(IF($A2954="",nominal_year,$A2954),$B2954,$C2954)+($D2954-IF(LEFT(hour_conv,1)="1",1,0))/24)</f>
        <v/>
      </c>
      <c r="G2954" s="26">
        <f>IF(F2954="","",INT(F2954))</f>
        <v/>
      </c>
      <c r="H2954">
        <f>IF(G2954="","",IF(AND(MONTH(G2954)*100+DAY(G2954)&gt;=season_lo,MONTH(G2954)*100+DAY(G2954)&lt;=season_hi),1,0))</f>
        <v/>
      </c>
      <c r="I2954">
        <f>IF(G2954="","",G2954-first_day+1)</f>
        <v/>
      </c>
      <c r="J2954" s="27">
        <f>IF(I2954="","",INDEX(Daily!$J$2:$J$421,I2954))</f>
        <v/>
      </c>
      <c r="K2954" s="27">
        <f>IF(J2954="","",J2954+cat_offset)</f>
        <v/>
      </c>
      <c r="L2954" s="27">
        <f>IF(J2954="","",MAX(0,E2954-J2954)^2)</f>
        <v/>
      </c>
      <c r="M2954" s="27">
        <f>IF(J2954="","",MAX(0,E2954-(J2954+twcdh_off))^2)</f>
        <v/>
      </c>
      <c r="N2954" s="27">
        <f>IF(E2954="","",MAX(0,E2954-swcdh_thr)^2)</f>
        <v/>
      </c>
      <c r="O2954">
        <f>IF(K2954="","",ROUND(E2954-K2954,0))</f>
        <v/>
      </c>
      <c r="P2954">
        <f>IF(O2954="","",IF(O2954&gt;=1,O2954,0))</f>
        <v/>
      </c>
      <c r="Q2954" s="27">
        <f>IF(E2954="","",MAX(0,E2954-22))</f>
        <v/>
      </c>
      <c r="R2954" s="27">
        <f>IF(H2954=1,E2954,"")</f>
        <v/>
      </c>
      <c r="S2954" s="27">
        <f>IF(AND(H2954=1,J2954&lt;&gt;""),E2954-J2954,"")</f>
        <v/>
      </c>
      <c r="T2954">
        <f>IF(G2954="","",MONTH(G2954))</f>
        <v/>
      </c>
    </row>
    <row r="2955">
      <c r="A2955" s="24" t="n">
        <v>2020</v>
      </c>
      <c r="B2955" s="24" t="n">
        <v>5</v>
      </c>
      <c r="C2955" s="24" t="n">
        <v>3</v>
      </c>
      <c r="D2955" s="24" t="n">
        <v>2</v>
      </c>
      <c r="E2955" s="24" t="n">
        <v>7.38</v>
      </c>
      <c r="F2955" s="25">
        <f>IF($E2955="","",DATE(IF($A2955="",nominal_year,$A2955),$B2955,$C2955)+($D2955-IF(LEFT(hour_conv,1)="1",1,0))/24)</f>
        <v/>
      </c>
      <c r="G2955" s="26">
        <f>IF(F2955="","",INT(F2955))</f>
        <v/>
      </c>
      <c r="H2955">
        <f>IF(G2955="","",IF(AND(MONTH(G2955)*100+DAY(G2955)&gt;=season_lo,MONTH(G2955)*100+DAY(G2955)&lt;=season_hi),1,0))</f>
        <v/>
      </c>
      <c r="I2955">
        <f>IF(G2955="","",G2955-first_day+1)</f>
        <v/>
      </c>
      <c r="J2955" s="27">
        <f>IF(I2955="","",INDEX(Daily!$J$2:$J$421,I2955))</f>
        <v/>
      </c>
      <c r="K2955" s="27">
        <f>IF(J2955="","",J2955+cat_offset)</f>
        <v/>
      </c>
      <c r="L2955" s="27">
        <f>IF(J2955="","",MAX(0,E2955-J2955)^2)</f>
        <v/>
      </c>
      <c r="M2955" s="27">
        <f>IF(J2955="","",MAX(0,E2955-(J2955+twcdh_off))^2)</f>
        <v/>
      </c>
      <c r="N2955" s="27">
        <f>IF(E2955="","",MAX(0,E2955-swcdh_thr)^2)</f>
        <v/>
      </c>
      <c r="O2955">
        <f>IF(K2955="","",ROUND(E2955-K2955,0))</f>
        <v/>
      </c>
      <c r="P2955">
        <f>IF(O2955="","",IF(O2955&gt;=1,O2955,0))</f>
        <v/>
      </c>
      <c r="Q2955" s="27">
        <f>IF(E2955="","",MAX(0,E2955-22))</f>
        <v/>
      </c>
      <c r="R2955" s="27">
        <f>IF(H2955=1,E2955,"")</f>
        <v/>
      </c>
      <c r="S2955" s="27">
        <f>IF(AND(H2955=1,J2955&lt;&gt;""),E2955-J2955,"")</f>
        <v/>
      </c>
      <c r="T2955">
        <f>IF(G2955="","",MONTH(G2955))</f>
        <v/>
      </c>
    </row>
    <row r="2956">
      <c r="A2956" s="24" t="n">
        <v>2020</v>
      </c>
      <c r="B2956" s="24" t="n">
        <v>5</v>
      </c>
      <c r="C2956" s="24" t="n">
        <v>3</v>
      </c>
      <c r="D2956" s="24" t="n">
        <v>3</v>
      </c>
      <c r="E2956" s="24" t="n">
        <v>7.16</v>
      </c>
      <c r="F2956" s="25">
        <f>IF($E2956="","",DATE(IF($A2956="",nominal_year,$A2956),$B2956,$C2956)+($D2956-IF(LEFT(hour_conv,1)="1",1,0))/24)</f>
        <v/>
      </c>
      <c r="G2956" s="26">
        <f>IF(F2956="","",INT(F2956))</f>
        <v/>
      </c>
      <c r="H2956">
        <f>IF(G2956="","",IF(AND(MONTH(G2956)*100+DAY(G2956)&gt;=season_lo,MONTH(G2956)*100+DAY(G2956)&lt;=season_hi),1,0))</f>
        <v/>
      </c>
      <c r="I2956">
        <f>IF(G2956="","",G2956-first_day+1)</f>
        <v/>
      </c>
      <c r="J2956" s="27">
        <f>IF(I2956="","",INDEX(Daily!$J$2:$J$421,I2956))</f>
        <v/>
      </c>
      <c r="K2956" s="27">
        <f>IF(J2956="","",J2956+cat_offset)</f>
        <v/>
      </c>
      <c r="L2956" s="27">
        <f>IF(J2956="","",MAX(0,E2956-J2956)^2)</f>
        <v/>
      </c>
      <c r="M2956" s="27">
        <f>IF(J2956="","",MAX(0,E2956-(J2956+twcdh_off))^2)</f>
        <v/>
      </c>
      <c r="N2956" s="27">
        <f>IF(E2956="","",MAX(0,E2956-swcdh_thr)^2)</f>
        <v/>
      </c>
      <c r="O2956">
        <f>IF(K2956="","",ROUND(E2956-K2956,0))</f>
        <v/>
      </c>
      <c r="P2956">
        <f>IF(O2956="","",IF(O2956&gt;=1,O2956,0))</f>
        <v/>
      </c>
      <c r="Q2956" s="27">
        <f>IF(E2956="","",MAX(0,E2956-22))</f>
        <v/>
      </c>
      <c r="R2956" s="27">
        <f>IF(H2956=1,E2956,"")</f>
        <v/>
      </c>
      <c r="S2956" s="27">
        <f>IF(AND(H2956=1,J2956&lt;&gt;""),E2956-J2956,"")</f>
        <v/>
      </c>
      <c r="T2956">
        <f>IF(G2956="","",MONTH(G2956))</f>
        <v/>
      </c>
    </row>
    <row r="2957">
      <c r="A2957" s="24" t="n">
        <v>2020</v>
      </c>
      <c r="B2957" s="24" t="n">
        <v>5</v>
      </c>
      <c r="C2957" s="24" t="n">
        <v>3</v>
      </c>
      <c r="D2957" s="24" t="n">
        <v>4</v>
      </c>
      <c r="E2957" s="24" t="n">
        <v>6.76</v>
      </c>
      <c r="F2957" s="25">
        <f>IF($E2957="","",DATE(IF($A2957="",nominal_year,$A2957),$B2957,$C2957)+($D2957-IF(LEFT(hour_conv,1)="1",1,0))/24)</f>
        <v/>
      </c>
      <c r="G2957" s="26">
        <f>IF(F2957="","",INT(F2957))</f>
        <v/>
      </c>
      <c r="H2957">
        <f>IF(G2957="","",IF(AND(MONTH(G2957)*100+DAY(G2957)&gt;=season_lo,MONTH(G2957)*100+DAY(G2957)&lt;=season_hi),1,0))</f>
        <v/>
      </c>
      <c r="I2957">
        <f>IF(G2957="","",G2957-first_day+1)</f>
        <v/>
      </c>
      <c r="J2957" s="27">
        <f>IF(I2957="","",INDEX(Daily!$J$2:$J$421,I2957))</f>
        <v/>
      </c>
      <c r="K2957" s="27">
        <f>IF(J2957="","",J2957+cat_offset)</f>
        <v/>
      </c>
      <c r="L2957" s="27">
        <f>IF(J2957="","",MAX(0,E2957-J2957)^2)</f>
        <v/>
      </c>
      <c r="M2957" s="27">
        <f>IF(J2957="","",MAX(0,E2957-(J2957+twcdh_off))^2)</f>
        <v/>
      </c>
      <c r="N2957" s="27">
        <f>IF(E2957="","",MAX(0,E2957-swcdh_thr)^2)</f>
        <v/>
      </c>
      <c r="O2957">
        <f>IF(K2957="","",ROUND(E2957-K2957,0))</f>
        <v/>
      </c>
      <c r="P2957">
        <f>IF(O2957="","",IF(O2957&gt;=1,O2957,0))</f>
        <v/>
      </c>
      <c r="Q2957" s="27">
        <f>IF(E2957="","",MAX(0,E2957-22))</f>
        <v/>
      </c>
      <c r="R2957" s="27">
        <f>IF(H2957=1,E2957,"")</f>
        <v/>
      </c>
      <c r="S2957" s="27">
        <f>IF(AND(H2957=1,J2957&lt;&gt;""),E2957-J2957,"")</f>
        <v/>
      </c>
      <c r="T2957">
        <f>IF(G2957="","",MONTH(G2957))</f>
        <v/>
      </c>
    </row>
    <row r="2958">
      <c r="A2958" s="24" t="n">
        <v>2020</v>
      </c>
      <c r="B2958" s="24" t="n">
        <v>5</v>
      </c>
      <c r="C2958" s="24" t="n">
        <v>3</v>
      </c>
      <c r="D2958" s="24" t="n">
        <v>5</v>
      </c>
      <c r="E2958" s="24" t="n">
        <v>6.42</v>
      </c>
      <c r="F2958" s="25">
        <f>IF($E2958="","",DATE(IF($A2958="",nominal_year,$A2958),$B2958,$C2958)+($D2958-IF(LEFT(hour_conv,1)="1",1,0))/24)</f>
        <v/>
      </c>
      <c r="G2958" s="26">
        <f>IF(F2958="","",INT(F2958))</f>
        <v/>
      </c>
      <c r="H2958">
        <f>IF(G2958="","",IF(AND(MONTH(G2958)*100+DAY(G2958)&gt;=season_lo,MONTH(G2958)*100+DAY(G2958)&lt;=season_hi),1,0))</f>
        <v/>
      </c>
      <c r="I2958">
        <f>IF(G2958="","",G2958-first_day+1)</f>
        <v/>
      </c>
      <c r="J2958" s="27">
        <f>IF(I2958="","",INDEX(Daily!$J$2:$J$421,I2958))</f>
        <v/>
      </c>
      <c r="K2958" s="27">
        <f>IF(J2958="","",J2958+cat_offset)</f>
        <v/>
      </c>
      <c r="L2958" s="27">
        <f>IF(J2958="","",MAX(0,E2958-J2958)^2)</f>
        <v/>
      </c>
      <c r="M2958" s="27">
        <f>IF(J2958="","",MAX(0,E2958-(J2958+twcdh_off))^2)</f>
        <v/>
      </c>
      <c r="N2958" s="27">
        <f>IF(E2958="","",MAX(0,E2958-swcdh_thr)^2)</f>
        <v/>
      </c>
      <c r="O2958">
        <f>IF(K2958="","",ROUND(E2958-K2958,0))</f>
        <v/>
      </c>
      <c r="P2958">
        <f>IF(O2958="","",IF(O2958&gt;=1,O2958,0))</f>
        <v/>
      </c>
      <c r="Q2958" s="27">
        <f>IF(E2958="","",MAX(0,E2958-22))</f>
        <v/>
      </c>
      <c r="R2958" s="27">
        <f>IF(H2958=1,E2958,"")</f>
        <v/>
      </c>
      <c r="S2958" s="27">
        <f>IF(AND(H2958=1,J2958&lt;&gt;""),E2958-J2958,"")</f>
        <v/>
      </c>
      <c r="T2958">
        <f>IF(G2958="","",MONTH(G2958))</f>
        <v/>
      </c>
    </row>
    <row r="2959">
      <c r="A2959" s="24" t="n">
        <v>2020</v>
      </c>
      <c r="B2959" s="24" t="n">
        <v>5</v>
      </c>
      <c r="C2959" s="24" t="n">
        <v>3</v>
      </c>
      <c r="D2959" s="24" t="n">
        <v>6</v>
      </c>
      <c r="E2959" s="24" t="n">
        <v>7.58</v>
      </c>
      <c r="F2959" s="25">
        <f>IF($E2959="","",DATE(IF($A2959="",nominal_year,$A2959),$B2959,$C2959)+($D2959-IF(LEFT(hour_conv,1)="1",1,0))/24)</f>
        <v/>
      </c>
      <c r="G2959" s="26">
        <f>IF(F2959="","",INT(F2959))</f>
        <v/>
      </c>
      <c r="H2959">
        <f>IF(G2959="","",IF(AND(MONTH(G2959)*100+DAY(G2959)&gt;=season_lo,MONTH(G2959)*100+DAY(G2959)&lt;=season_hi),1,0))</f>
        <v/>
      </c>
      <c r="I2959">
        <f>IF(G2959="","",G2959-first_day+1)</f>
        <v/>
      </c>
      <c r="J2959" s="27">
        <f>IF(I2959="","",INDEX(Daily!$J$2:$J$421,I2959))</f>
        <v/>
      </c>
      <c r="K2959" s="27">
        <f>IF(J2959="","",J2959+cat_offset)</f>
        <v/>
      </c>
      <c r="L2959" s="27">
        <f>IF(J2959="","",MAX(0,E2959-J2959)^2)</f>
        <v/>
      </c>
      <c r="M2959" s="27">
        <f>IF(J2959="","",MAX(0,E2959-(J2959+twcdh_off))^2)</f>
        <v/>
      </c>
      <c r="N2959" s="27">
        <f>IF(E2959="","",MAX(0,E2959-swcdh_thr)^2)</f>
        <v/>
      </c>
      <c r="O2959">
        <f>IF(K2959="","",ROUND(E2959-K2959,0))</f>
        <v/>
      </c>
      <c r="P2959">
        <f>IF(O2959="","",IF(O2959&gt;=1,O2959,0))</f>
        <v/>
      </c>
      <c r="Q2959" s="27">
        <f>IF(E2959="","",MAX(0,E2959-22))</f>
        <v/>
      </c>
      <c r="R2959" s="27">
        <f>IF(H2959=1,E2959,"")</f>
        <v/>
      </c>
      <c r="S2959" s="27">
        <f>IF(AND(H2959=1,J2959&lt;&gt;""),E2959-J2959,"")</f>
        <v/>
      </c>
      <c r="T2959">
        <f>IF(G2959="","",MONTH(G2959))</f>
        <v/>
      </c>
    </row>
    <row r="2960">
      <c r="A2960" s="24" t="n">
        <v>2020</v>
      </c>
      <c r="B2960" s="24" t="n">
        <v>5</v>
      </c>
      <c r="C2960" s="24" t="n">
        <v>3</v>
      </c>
      <c r="D2960" s="24" t="n">
        <v>7</v>
      </c>
      <c r="E2960" s="24" t="n">
        <v>8.279999999999999</v>
      </c>
      <c r="F2960" s="25">
        <f>IF($E2960="","",DATE(IF($A2960="",nominal_year,$A2960),$B2960,$C2960)+($D2960-IF(LEFT(hour_conv,1)="1",1,0))/24)</f>
        <v/>
      </c>
      <c r="G2960" s="26">
        <f>IF(F2960="","",INT(F2960))</f>
        <v/>
      </c>
      <c r="H2960">
        <f>IF(G2960="","",IF(AND(MONTH(G2960)*100+DAY(G2960)&gt;=season_lo,MONTH(G2960)*100+DAY(G2960)&lt;=season_hi),1,0))</f>
        <v/>
      </c>
      <c r="I2960">
        <f>IF(G2960="","",G2960-first_day+1)</f>
        <v/>
      </c>
      <c r="J2960" s="27">
        <f>IF(I2960="","",INDEX(Daily!$J$2:$J$421,I2960))</f>
        <v/>
      </c>
      <c r="K2960" s="27">
        <f>IF(J2960="","",J2960+cat_offset)</f>
        <v/>
      </c>
      <c r="L2960" s="27">
        <f>IF(J2960="","",MAX(0,E2960-J2960)^2)</f>
        <v/>
      </c>
      <c r="M2960" s="27">
        <f>IF(J2960="","",MAX(0,E2960-(J2960+twcdh_off))^2)</f>
        <v/>
      </c>
      <c r="N2960" s="27">
        <f>IF(E2960="","",MAX(0,E2960-swcdh_thr)^2)</f>
        <v/>
      </c>
      <c r="O2960">
        <f>IF(K2960="","",ROUND(E2960-K2960,0))</f>
        <v/>
      </c>
      <c r="P2960">
        <f>IF(O2960="","",IF(O2960&gt;=1,O2960,0))</f>
        <v/>
      </c>
      <c r="Q2960" s="27">
        <f>IF(E2960="","",MAX(0,E2960-22))</f>
        <v/>
      </c>
      <c r="R2960" s="27">
        <f>IF(H2960=1,E2960,"")</f>
        <v/>
      </c>
      <c r="S2960" s="27">
        <f>IF(AND(H2960=1,J2960&lt;&gt;""),E2960-J2960,"")</f>
        <v/>
      </c>
      <c r="T2960">
        <f>IF(G2960="","",MONTH(G2960))</f>
        <v/>
      </c>
    </row>
    <row r="2961">
      <c r="A2961" s="24" t="n">
        <v>2020</v>
      </c>
      <c r="B2961" s="24" t="n">
        <v>5</v>
      </c>
      <c r="C2961" s="24" t="n">
        <v>3</v>
      </c>
      <c r="D2961" s="24" t="n">
        <v>8</v>
      </c>
      <c r="E2961" s="24" t="n">
        <v>9.470000000000001</v>
      </c>
      <c r="F2961" s="25">
        <f>IF($E2961="","",DATE(IF($A2961="",nominal_year,$A2961),$B2961,$C2961)+($D2961-IF(LEFT(hour_conv,1)="1",1,0))/24)</f>
        <v/>
      </c>
      <c r="G2961" s="26">
        <f>IF(F2961="","",INT(F2961))</f>
        <v/>
      </c>
      <c r="H2961">
        <f>IF(G2961="","",IF(AND(MONTH(G2961)*100+DAY(G2961)&gt;=season_lo,MONTH(G2961)*100+DAY(G2961)&lt;=season_hi),1,0))</f>
        <v/>
      </c>
      <c r="I2961">
        <f>IF(G2961="","",G2961-first_day+1)</f>
        <v/>
      </c>
      <c r="J2961" s="27">
        <f>IF(I2961="","",INDEX(Daily!$J$2:$J$421,I2961))</f>
        <v/>
      </c>
      <c r="K2961" s="27">
        <f>IF(J2961="","",J2961+cat_offset)</f>
        <v/>
      </c>
      <c r="L2961" s="27">
        <f>IF(J2961="","",MAX(0,E2961-J2961)^2)</f>
        <v/>
      </c>
      <c r="M2961" s="27">
        <f>IF(J2961="","",MAX(0,E2961-(J2961+twcdh_off))^2)</f>
        <v/>
      </c>
      <c r="N2961" s="27">
        <f>IF(E2961="","",MAX(0,E2961-swcdh_thr)^2)</f>
        <v/>
      </c>
      <c r="O2961">
        <f>IF(K2961="","",ROUND(E2961-K2961,0))</f>
        <v/>
      </c>
      <c r="P2961">
        <f>IF(O2961="","",IF(O2961&gt;=1,O2961,0))</f>
        <v/>
      </c>
      <c r="Q2961" s="27">
        <f>IF(E2961="","",MAX(0,E2961-22))</f>
        <v/>
      </c>
      <c r="R2961" s="27">
        <f>IF(H2961=1,E2961,"")</f>
        <v/>
      </c>
      <c r="S2961" s="27">
        <f>IF(AND(H2961=1,J2961&lt;&gt;""),E2961-J2961,"")</f>
        <v/>
      </c>
      <c r="T2961">
        <f>IF(G2961="","",MONTH(G2961))</f>
        <v/>
      </c>
    </row>
    <row r="2962">
      <c r="A2962" s="24" t="n">
        <v>2020</v>
      </c>
      <c r="B2962" s="24" t="n">
        <v>5</v>
      </c>
      <c r="C2962" s="24" t="n">
        <v>3</v>
      </c>
      <c r="D2962" s="24" t="n">
        <v>9</v>
      </c>
      <c r="E2962" s="24" t="n">
        <v>10.98</v>
      </c>
      <c r="F2962" s="25">
        <f>IF($E2962="","",DATE(IF($A2962="",nominal_year,$A2962),$B2962,$C2962)+($D2962-IF(LEFT(hour_conv,1)="1",1,0))/24)</f>
        <v/>
      </c>
      <c r="G2962" s="26">
        <f>IF(F2962="","",INT(F2962))</f>
        <v/>
      </c>
      <c r="H2962">
        <f>IF(G2962="","",IF(AND(MONTH(G2962)*100+DAY(G2962)&gt;=season_lo,MONTH(G2962)*100+DAY(G2962)&lt;=season_hi),1,0))</f>
        <v/>
      </c>
      <c r="I2962">
        <f>IF(G2962="","",G2962-first_day+1)</f>
        <v/>
      </c>
      <c r="J2962" s="27">
        <f>IF(I2962="","",INDEX(Daily!$J$2:$J$421,I2962))</f>
        <v/>
      </c>
      <c r="K2962" s="27">
        <f>IF(J2962="","",J2962+cat_offset)</f>
        <v/>
      </c>
      <c r="L2962" s="27">
        <f>IF(J2962="","",MAX(0,E2962-J2962)^2)</f>
        <v/>
      </c>
      <c r="M2962" s="27">
        <f>IF(J2962="","",MAX(0,E2962-(J2962+twcdh_off))^2)</f>
        <v/>
      </c>
      <c r="N2962" s="27">
        <f>IF(E2962="","",MAX(0,E2962-swcdh_thr)^2)</f>
        <v/>
      </c>
      <c r="O2962">
        <f>IF(K2962="","",ROUND(E2962-K2962,0))</f>
        <v/>
      </c>
      <c r="P2962">
        <f>IF(O2962="","",IF(O2962&gt;=1,O2962,0))</f>
        <v/>
      </c>
      <c r="Q2962" s="27">
        <f>IF(E2962="","",MAX(0,E2962-22))</f>
        <v/>
      </c>
      <c r="R2962" s="27">
        <f>IF(H2962=1,E2962,"")</f>
        <v/>
      </c>
      <c r="S2962" s="27">
        <f>IF(AND(H2962=1,J2962&lt;&gt;""),E2962-J2962,"")</f>
        <v/>
      </c>
      <c r="T2962">
        <f>IF(G2962="","",MONTH(G2962))</f>
        <v/>
      </c>
    </row>
    <row r="2963">
      <c r="A2963" s="24" t="n">
        <v>2020</v>
      </c>
      <c r="B2963" s="24" t="n">
        <v>5</v>
      </c>
      <c r="C2963" s="24" t="n">
        <v>3</v>
      </c>
      <c r="D2963" s="24" t="n">
        <v>10</v>
      </c>
      <c r="E2963" s="24" t="n">
        <v>12.26</v>
      </c>
      <c r="F2963" s="25">
        <f>IF($E2963="","",DATE(IF($A2963="",nominal_year,$A2963),$B2963,$C2963)+($D2963-IF(LEFT(hour_conv,1)="1",1,0))/24)</f>
        <v/>
      </c>
      <c r="G2963" s="26">
        <f>IF(F2963="","",INT(F2963))</f>
        <v/>
      </c>
      <c r="H2963">
        <f>IF(G2963="","",IF(AND(MONTH(G2963)*100+DAY(G2963)&gt;=season_lo,MONTH(G2963)*100+DAY(G2963)&lt;=season_hi),1,0))</f>
        <v/>
      </c>
      <c r="I2963">
        <f>IF(G2963="","",G2963-first_day+1)</f>
        <v/>
      </c>
      <c r="J2963" s="27">
        <f>IF(I2963="","",INDEX(Daily!$J$2:$J$421,I2963))</f>
        <v/>
      </c>
      <c r="K2963" s="27">
        <f>IF(J2963="","",J2963+cat_offset)</f>
        <v/>
      </c>
      <c r="L2963" s="27">
        <f>IF(J2963="","",MAX(0,E2963-J2963)^2)</f>
        <v/>
      </c>
      <c r="M2963" s="27">
        <f>IF(J2963="","",MAX(0,E2963-(J2963+twcdh_off))^2)</f>
        <v/>
      </c>
      <c r="N2963" s="27">
        <f>IF(E2963="","",MAX(0,E2963-swcdh_thr)^2)</f>
        <v/>
      </c>
      <c r="O2963">
        <f>IF(K2963="","",ROUND(E2963-K2963,0))</f>
        <v/>
      </c>
      <c r="P2963">
        <f>IF(O2963="","",IF(O2963&gt;=1,O2963,0))</f>
        <v/>
      </c>
      <c r="Q2963" s="27">
        <f>IF(E2963="","",MAX(0,E2963-22))</f>
        <v/>
      </c>
      <c r="R2963" s="27">
        <f>IF(H2963=1,E2963,"")</f>
        <v/>
      </c>
      <c r="S2963" s="27">
        <f>IF(AND(H2963=1,J2963&lt;&gt;""),E2963-J2963,"")</f>
        <v/>
      </c>
      <c r="T2963">
        <f>IF(G2963="","",MONTH(G2963))</f>
        <v/>
      </c>
    </row>
    <row r="2964">
      <c r="A2964" s="24" t="n">
        <v>2020</v>
      </c>
      <c r="B2964" s="24" t="n">
        <v>5</v>
      </c>
      <c r="C2964" s="24" t="n">
        <v>3</v>
      </c>
      <c r="D2964" s="24" t="n">
        <v>11</v>
      </c>
      <c r="E2964" s="24" t="n">
        <v>13.35</v>
      </c>
      <c r="F2964" s="25">
        <f>IF($E2964="","",DATE(IF($A2964="",nominal_year,$A2964),$B2964,$C2964)+($D2964-IF(LEFT(hour_conv,1)="1",1,0))/24)</f>
        <v/>
      </c>
      <c r="G2964" s="26">
        <f>IF(F2964="","",INT(F2964))</f>
        <v/>
      </c>
      <c r="H2964">
        <f>IF(G2964="","",IF(AND(MONTH(G2964)*100+DAY(G2964)&gt;=season_lo,MONTH(G2964)*100+DAY(G2964)&lt;=season_hi),1,0))</f>
        <v/>
      </c>
      <c r="I2964">
        <f>IF(G2964="","",G2964-first_day+1)</f>
        <v/>
      </c>
      <c r="J2964" s="27">
        <f>IF(I2964="","",INDEX(Daily!$J$2:$J$421,I2964))</f>
        <v/>
      </c>
      <c r="K2964" s="27">
        <f>IF(J2964="","",J2964+cat_offset)</f>
        <v/>
      </c>
      <c r="L2964" s="27">
        <f>IF(J2964="","",MAX(0,E2964-J2964)^2)</f>
        <v/>
      </c>
      <c r="M2964" s="27">
        <f>IF(J2964="","",MAX(0,E2964-(J2964+twcdh_off))^2)</f>
        <v/>
      </c>
      <c r="N2964" s="27">
        <f>IF(E2964="","",MAX(0,E2964-swcdh_thr)^2)</f>
        <v/>
      </c>
      <c r="O2964">
        <f>IF(K2964="","",ROUND(E2964-K2964,0))</f>
        <v/>
      </c>
      <c r="P2964">
        <f>IF(O2964="","",IF(O2964&gt;=1,O2964,0))</f>
        <v/>
      </c>
      <c r="Q2964" s="27">
        <f>IF(E2964="","",MAX(0,E2964-22))</f>
        <v/>
      </c>
      <c r="R2964" s="27">
        <f>IF(H2964=1,E2964,"")</f>
        <v/>
      </c>
      <c r="S2964" s="27">
        <f>IF(AND(H2964=1,J2964&lt;&gt;""),E2964-J2964,"")</f>
        <v/>
      </c>
      <c r="T2964">
        <f>IF(G2964="","",MONTH(G2964))</f>
        <v/>
      </c>
    </row>
    <row r="2965">
      <c r="A2965" s="24" t="n">
        <v>2020</v>
      </c>
      <c r="B2965" s="24" t="n">
        <v>5</v>
      </c>
      <c r="C2965" s="24" t="n">
        <v>3</v>
      </c>
      <c r="D2965" s="24" t="n">
        <v>12</v>
      </c>
      <c r="E2965" s="24" t="n">
        <v>14.55</v>
      </c>
      <c r="F2965" s="25">
        <f>IF($E2965="","",DATE(IF($A2965="",nominal_year,$A2965),$B2965,$C2965)+($D2965-IF(LEFT(hour_conv,1)="1",1,0))/24)</f>
        <v/>
      </c>
      <c r="G2965" s="26">
        <f>IF(F2965="","",INT(F2965))</f>
        <v/>
      </c>
      <c r="H2965">
        <f>IF(G2965="","",IF(AND(MONTH(G2965)*100+DAY(G2965)&gt;=season_lo,MONTH(G2965)*100+DAY(G2965)&lt;=season_hi),1,0))</f>
        <v/>
      </c>
      <c r="I2965">
        <f>IF(G2965="","",G2965-first_day+1)</f>
        <v/>
      </c>
      <c r="J2965" s="27">
        <f>IF(I2965="","",INDEX(Daily!$J$2:$J$421,I2965))</f>
        <v/>
      </c>
      <c r="K2965" s="27">
        <f>IF(J2965="","",J2965+cat_offset)</f>
        <v/>
      </c>
      <c r="L2965" s="27">
        <f>IF(J2965="","",MAX(0,E2965-J2965)^2)</f>
        <v/>
      </c>
      <c r="M2965" s="27">
        <f>IF(J2965="","",MAX(0,E2965-(J2965+twcdh_off))^2)</f>
        <v/>
      </c>
      <c r="N2965" s="27">
        <f>IF(E2965="","",MAX(0,E2965-swcdh_thr)^2)</f>
        <v/>
      </c>
      <c r="O2965">
        <f>IF(K2965="","",ROUND(E2965-K2965,0))</f>
        <v/>
      </c>
      <c r="P2965">
        <f>IF(O2965="","",IF(O2965&gt;=1,O2965,0))</f>
        <v/>
      </c>
      <c r="Q2965" s="27">
        <f>IF(E2965="","",MAX(0,E2965-22))</f>
        <v/>
      </c>
      <c r="R2965" s="27">
        <f>IF(H2965=1,E2965,"")</f>
        <v/>
      </c>
      <c r="S2965" s="27">
        <f>IF(AND(H2965=1,J2965&lt;&gt;""),E2965-J2965,"")</f>
        <v/>
      </c>
      <c r="T2965">
        <f>IF(G2965="","",MONTH(G2965))</f>
        <v/>
      </c>
    </row>
    <row r="2966">
      <c r="A2966" s="24" t="n">
        <v>2020</v>
      </c>
      <c r="B2966" s="24" t="n">
        <v>5</v>
      </c>
      <c r="C2966" s="24" t="n">
        <v>3</v>
      </c>
      <c r="D2966" s="24" t="n">
        <v>13</v>
      </c>
      <c r="E2966" s="24" t="n">
        <v>15.04</v>
      </c>
      <c r="F2966" s="25">
        <f>IF($E2966="","",DATE(IF($A2966="",nominal_year,$A2966),$B2966,$C2966)+($D2966-IF(LEFT(hour_conv,1)="1",1,0))/24)</f>
        <v/>
      </c>
      <c r="G2966" s="26">
        <f>IF(F2966="","",INT(F2966))</f>
        <v/>
      </c>
      <c r="H2966">
        <f>IF(G2966="","",IF(AND(MONTH(G2966)*100+DAY(G2966)&gt;=season_lo,MONTH(G2966)*100+DAY(G2966)&lt;=season_hi),1,0))</f>
        <v/>
      </c>
      <c r="I2966">
        <f>IF(G2966="","",G2966-first_day+1)</f>
        <v/>
      </c>
      <c r="J2966" s="27">
        <f>IF(I2966="","",INDEX(Daily!$J$2:$J$421,I2966))</f>
        <v/>
      </c>
      <c r="K2966" s="27">
        <f>IF(J2966="","",J2966+cat_offset)</f>
        <v/>
      </c>
      <c r="L2966" s="27">
        <f>IF(J2966="","",MAX(0,E2966-J2966)^2)</f>
        <v/>
      </c>
      <c r="M2966" s="27">
        <f>IF(J2966="","",MAX(0,E2966-(J2966+twcdh_off))^2)</f>
        <v/>
      </c>
      <c r="N2966" s="27">
        <f>IF(E2966="","",MAX(0,E2966-swcdh_thr)^2)</f>
        <v/>
      </c>
      <c r="O2966">
        <f>IF(K2966="","",ROUND(E2966-K2966,0))</f>
        <v/>
      </c>
      <c r="P2966">
        <f>IF(O2966="","",IF(O2966&gt;=1,O2966,0))</f>
        <v/>
      </c>
      <c r="Q2966" s="27">
        <f>IF(E2966="","",MAX(0,E2966-22))</f>
        <v/>
      </c>
      <c r="R2966" s="27">
        <f>IF(H2966=1,E2966,"")</f>
        <v/>
      </c>
      <c r="S2966" s="27">
        <f>IF(AND(H2966=1,J2966&lt;&gt;""),E2966-J2966,"")</f>
        <v/>
      </c>
      <c r="T2966">
        <f>IF(G2966="","",MONTH(G2966))</f>
        <v/>
      </c>
    </row>
    <row r="2967">
      <c r="A2967" s="24" t="n">
        <v>2020</v>
      </c>
      <c r="B2967" s="24" t="n">
        <v>5</v>
      </c>
      <c r="C2967" s="24" t="n">
        <v>3</v>
      </c>
      <c r="D2967" s="24" t="n">
        <v>14</v>
      </c>
      <c r="E2967" s="24" t="n">
        <v>16.25</v>
      </c>
      <c r="F2967" s="25">
        <f>IF($E2967="","",DATE(IF($A2967="",nominal_year,$A2967),$B2967,$C2967)+($D2967-IF(LEFT(hour_conv,1)="1",1,0))/24)</f>
        <v/>
      </c>
      <c r="G2967" s="26">
        <f>IF(F2967="","",INT(F2967))</f>
        <v/>
      </c>
      <c r="H2967">
        <f>IF(G2967="","",IF(AND(MONTH(G2967)*100+DAY(G2967)&gt;=season_lo,MONTH(G2967)*100+DAY(G2967)&lt;=season_hi),1,0))</f>
        <v/>
      </c>
      <c r="I2967">
        <f>IF(G2967="","",G2967-first_day+1)</f>
        <v/>
      </c>
      <c r="J2967" s="27">
        <f>IF(I2967="","",INDEX(Daily!$J$2:$J$421,I2967))</f>
        <v/>
      </c>
      <c r="K2967" s="27">
        <f>IF(J2967="","",J2967+cat_offset)</f>
        <v/>
      </c>
      <c r="L2967" s="27">
        <f>IF(J2967="","",MAX(0,E2967-J2967)^2)</f>
        <v/>
      </c>
      <c r="M2967" s="27">
        <f>IF(J2967="","",MAX(0,E2967-(J2967+twcdh_off))^2)</f>
        <v/>
      </c>
      <c r="N2967" s="27">
        <f>IF(E2967="","",MAX(0,E2967-swcdh_thr)^2)</f>
        <v/>
      </c>
      <c r="O2967">
        <f>IF(K2967="","",ROUND(E2967-K2967,0))</f>
        <v/>
      </c>
      <c r="P2967">
        <f>IF(O2967="","",IF(O2967&gt;=1,O2967,0))</f>
        <v/>
      </c>
      <c r="Q2967" s="27">
        <f>IF(E2967="","",MAX(0,E2967-22))</f>
        <v/>
      </c>
      <c r="R2967" s="27">
        <f>IF(H2967=1,E2967,"")</f>
        <v/>
      </c>
      <c r="S2967" s="27">
        <f>IF(AND(H2967=1,J2967&lt;&gt;""),E2967-J2967,"")</f>
        <v/>
      </c>
      <c r="T2967">
        <f>IF(G2967="","",MONTH(G2967))</f>
        <v/>
      </c>
    </row>
    <row r="2968">
      <c r="A2968" s="24" t="n">
        <v>2020</v>
      </c>
      <c r="B2968" s="24" t="n">
        <v>5</v>
      </c>
      <c r="C2968" s="24" t="n">
        <v>3</v>
      </c>
      <c r="D2968" s="24" t="n">
        <v>15</v>
      </c>
      <c r="E2968" s="24" t="n">
        <v>16.91</v>
      </c>
      <c r="F2968" s="25">
        <f>IF($E2968="","",DATE(IF($A2968="",nominal_year,$A2968),$B2968,$C2968)+($D2968-IF(LEFT(hour_conv,1)="1",1,0))/24)</f>
        <v/>
      </c>
      <c r="G2968" s="26">
        <f>IF(F2968="","",INT(F2968))</f>
        <v/>
      </c>
      <c r="H2968">
        <f>IF(G2968="","",IF(AND(MONTH(G2968)*100+DAY(G2968)&gt;=season_lo,MONTH(G2968)*100+DAY(G2968)&lt;=season_hi),1,0))</f>
        <v/>
      </c>
      <c r="I2968">
        <f>IF(G2968="","",G2968-first_day+1)</f>
        <v/>
      </c>
      <c r="J2968" s="27">
        <f>IF(I2968="","",INDEX(Daily!$J$2:$J$421,I2968))</f>
        <v/>
      </c>
      <c r="K2968" s="27">
        <f>IF(J2968="","",J2968+cat_offset)</f>
        <v/>
      </c>
      <c r="L2968" s="27">
        <f>IF(J2968="","",MAX(0,E2968-J2968)^2)</f>
        <v/>
      </c>
      <c r="M2968" s="27">
        <f>IF(J2968="","",MAX(0,E2968-(J2968+twcdh_off))^2)</f>
        <v/>
      </c>
      <c r="N2968" s="27">
        <f>IF(E2968="","",MAX(0,E2968-swcdh_thr)^2)</f>
        <v/>
      </c>
      <c r="O2968">
        <f>IF(K2968="","",ROUND(E2968-K2968,0))</f>
        <v/>
      </c>
      <c r="P2968">
        <f>IF(O2968="","",IF(O2968&gt;=1,O2968,0))</f>
        <v/>
      </c>
      <c r="Q2968" s="27">
        <f>IF(E2968="","",MAX(0,E2968-22))</f>
        <v/>
      </c>
      <c r="R2968" s="27">
        <f>IF(H2968=1,E2968,"")</f>
        <v/>
      </c>
      <c r="S2968" s="27">
        <f>IF(AND(H2968=1,J2968&lt;&gt;""),E2968-J2968,"")</f>
        <v/>
      </c>
      <c r="T2968">
        <f>IF(G2968="","",MONTH(G2968))</f>
        <v/>
      </c>
    </row>
    <row r="2969">
      <c r="A2969" s="24" t="n">
        <v>2020</v>
      </c>
      <c r="B2969" s="24" t="n">
        <v>5</v>
      </c>
      <c r="C2969" s="24" t="n">
        <v>3</v>
      </c>
      <c r="D2969" s="24" t="n">
        <v>16</v>
      </c>
      <c r="E2969" s="24" t="n">
        <v>16.84</v>
      </c>
      <c r="F2969" s="25">
        <f>IF($E2969="","",DATE(IF($A2969="",nominal_year,$A2969),$B2969,$C2969)+($D2969-IF(LEFT(hour_conv,1)="1",1,0))/24)</f>
        <v/>
      </c>
      <c r="G2969" s="26">
        <f>IF(F2969="","",INT(F2969))</f>
        <v/>
      </c>
      <c r="H2969">
        <f>IF(G2969="","",IF(AND(MONTH(G2969)*100+DAY(G2969)&gt;=season_lo,MONTH(G2969)*100+DAY(G2969)&lt;=season_hi),1,0))</f>
        <v/>
      </c>
      <c r="I2969">
        <f>IF(G2969="","",G2969-first_day+1)</f>
        <v/>
      </c>
      <c r="J2969" s="27">
        <f>IF(I2969="","",INDEX(Daily!$J$2:$J$421,I2969))</f>
        <v/>
      </c>
      <c r="K2969" s="27">
        <f>IF(J2969="","",J2969+cat_offset)</f>
        <v/>
      </c>
      <c r="L2969" s="27">
        <f>IF(J2969="","",MAX(0,E2969-J2969)^2)</f>
        <v/>
      </c>
      <c r="M2969" s="27">
        <f>IF(J2969="","",MAX(0,E2969-(J2969+twcdh_off))^2)</f>
        <v/>
      </c>
      <c r="N2969" s="27">
        <f>IF(E2969="","",MAX(0,E2969-swcdh_thr)^2)</f>
        <v/>
      </c>
      <c r="O2969">
        <f>IF(K2969="","",ROUND(E2969-K2969,0))</f>
        <v/>
      </c>
      <c r="P2969">
        <f>IF(O2969="","",IF(O2969&gt;=1,O2969,0))</f>
        <v/>
      </c>
      <c r="Q2969" s="27">
        <f>IF(E2969="","",MAX(0,E2969-22))</f>
        <v/>
      </c>
      <c r="R2969" s="27">
        <f>IF(H2969=1,E2969,"")</f>
        <v/>
      </c>
      <c r="S2969" s="27">
        <f>IF(AND(H2969=1,J2969&lt;&gt;""),E2969-J2969,"")</f>
        <v/>
      </c>
      <c r="T2969">
        <f>IF(G2969="","",MONTH(G2969))</f>
        <v/>
      </c>
    </row>
    <row r="2970">
      <c r="A2970" s="24" t="n">
        <v>2020</v>
      </c>
      <c r="B2970" s="24" t="n">
        <v>5</v>
      </c>
      <c r="C2970" s="24" t="n">
        <v>3</v>
      </c>
      <c r="D2970" s="24" t="n">
        <v>17</v>
      </c>
      <c r="E2970" s="24" t="n">
        <v>16.87</v>
      </c>
      <c r="F2970" s="25">
        <f>IF($E2970="","",DATE(IF($A2970="",nominal_year,$A2970),$B2970,$C2970)+($D2970-IF(LEFT(hour_conv,1)="1",1,0))/24)</f>
        <v/>
      </c>
      <c r="G2970" s="26">
        <f>IF(F2970="","",INT(F2970))</f>
        <v/>
      </c>
      <c r="H2970">
        <f>IF(G2970="","",IF(AND(MONTH(G2970)*100+DAY(G2970)&gt;=season_lo,MONTH(G2970)*100+DAY(G2970)&lt;=season_hi),1,0))</f>
        <v/>
      </c>
      <c r="I2970">
        <f>IF(G2970="","",G2970-first_day+1)</f>
        <v/>
      </c>
      <c r="J2970" s="27">
        <f>IF(I2970="","",INDEX(Daily!$J$2:$J$421,I2970))</f>
        <v/>
      </c>
      <c r="K2970" s="27">
        <f>IF(J2970="","",J2970+cat_offset)</f>
        <v/>
      </c>
      <c r="L2970" s="27">
        <f>IF(J2970="","",MAX(0,E2970-J2970)^2)</f>
        <v/>
      </c>
      <c r="M2970" s="27">
        <f>IF(J2970="","",MAX(0,E2970-(J2970+twcdh_off))^2)</f>
        <v/>
      </c>
      <c r="N2970" s="27">
        <f>IF(E2970="","",MAX(0,E2970-swcdh_thr)^2)</f>
        <v/>
      </c>
      <c r="O2970">
        <f>IF(K2970="","",ROUND(E2970-K2970,0))</f>
        <v/>
      </c>
      <c r="P2970">
        <f>IF(O2970="","",IF(O2970&gt;=1,O2970,0))</f>
        <v/>
      </c>
      <c r="Q2970" s="27">
        <f>IF(E2970="","",MAX(0,E2970-22))</f>
        <v/>
      </c>
      <c r="R2970" s="27">
        <f>IF(H2970=1,E2970,"")</f>
        <v/>
      </c>
      <c r="S2970" s="27">
        <f>IF(AND(H2970=1,J2970&lt;&gt;""),E2970-J2970,"")</f>
        <v/>
      </c>
      <c r="T2970">
        <f>IF(G2970="","",MONTH(G2970))</f>
        <v/>
      </c>
    </row>
    <row r="2971">
      <c r="A2971" s="24" t="n">
        <v>2020</v>
      </c>
      <c r="B2971" s="24" t="n">
        <v>5</v>
      </c>
      <c r="C2971" s="24" t="n">
        <v>3</v>
      </c>
      <c r="D2971" s="24" t="n">
        <v>18</v>
      </c>
      <c r="E2971" s="24" t="n">
        <v>15.99</v>
      </c>
      <c r="F2971" s="25">
        <f>IF($E2971="","",DATE(IF($A2971="",nominal_year,$A2971),$B2971,$C2971)+($D2971-IF(LEFT(hour_conv,1)="1",1,0))/24)</f>
        <v/>
      </c>
      <c r="G2971" s="26">
        <f>IF(F2971="","",INT(F2971))</f>
        <v/>
      </c>
      <c r="H2971">
        <f>IF(G2971="","",IF(AND(MONTH(G2971)*100+DAY(G2971)&gt;=season_lo,MONTH(G2971)*100+DAY(G2971)&lt;=season_hi),1,0))</f>
        <v/>
      </c>
      <c r="I2971">
        <f>IF(G2971="","",G2971-first_day+1)</f>
        <v/>
      </c>
      <c r="J2971" s="27">
        <f>IF(I2971="","",INDEX(Daily!$J$2:$J$421,I2971))</f>
        <v/>
      </c>
      <c r="K2971" s="27">
        <f>IF(J2971="","",J2971+cat_offset)</f>
        <v/>
      </c>
      <c r="L2971" s="27">
        <f>IF(J2971="","",MAX(0,E2971-J2971)^2)</f>
        <v/>
      </c>
      <c r="M2971" s="27">
        <f>IF(J2971="","",MAX(0,E2971-(J2971+twcdh_off))^2)</f>
        <v/>
      </c>
      <c r="N2971" s="27">
        <f>IF(E2971="","",MAX(0,E2971-swcdh_thr)^2)</f>
        <v/>
      </c>
      <c r="O2971">
        <f>IF(K2971="","",ROUND(E2971-K2971,0))</f>
        <v/>
      </c>
      <c r="P2971">
        <f>IF(O2971="","",IF(O2971&gt;=1,O2971,0))</f>
        <v/>
      </c>
      <c r="Q2971" s="27">
        <f>IF(E2971="","",MAX(0,E2971-22))</f>
        <v/>
      </c>
      <c r="R2971" s="27">
        <f>IF(H2971=1,E2971,"")</f>
        <v/>
      </c>
      <c r="S2971" s="27">
        <f>IF(AND(H2971=1,J2971&lt;&gt;""),E2971-J2971,"")</f>
        <v/>
      </c>
      <c r="T2971">
        <f>IF(G2971="","",MONTH(G2971))</f>
        <v/>
      </c>
    </row>
    <row r="2972">
      <c r="A2972" s="24" t="n">
        <v>2020</v>
      </c>
      <c r="B2972" s="24" t="n">
        <v>5</v>
      </c>
      <c r="C2972" s="24" t="n">
        <v>3</v>
      </c>
      <c r="D2972" s="24" t="n">
        <v>19</v>
      </c>
      <c r="E2972" s="24" t="n">
        <v>16.13</v>
      </c>
      <c r="F2972" s="25">
        <f>IF($E2972="","",DATE(IF($A2972="",nominal_year,$A2972),$B2972,$C2972)+($D2972-IF(LEFT(hour_conv,1)="1",1,0))/24)</f>
        <v/>
      </c>
      <c r="G2972" s="26">
        <f>IF(F2972="","",INT(F2972))</f>
        <v/>
      </c>
      <c r="H2972">
        <f>IF(G2972="","",IF(AND(MONTH(G2972)*100+DAY(G2972)&gt;=season_lo,MONTH(G2972)*100+DAY(G2972)&lt;=season_hi),1,0))</f>
        <v/>
      </c>
      <c r="I2972">
        <f>IF(G2972="","",G2972-first_day+1)</f>
        <v/>
      </c>
      <c r="J2972" s="27">
        <f>IF(I2972="","",INDEX(Daily!$J$2:$J$421,I2972))</f>
        <v/>
      </c>
      <c r="K2972" s="27">
        <f>IF(J2972="","",J2972+cat_offset)</f>
        <v/>
      </c>
      <c r="L2972" s="27">
        <f>IF(J2972="","",MAX(0,E2972-J2972)^2)</f>
        <v/>
      </c>
      <c r="M2972" s="27">
        <f>IF(J2972="","",MAX(0,E2972-(J2972+twcdh_off))^2)</f>
        <v/>
      </c>
      <c r="N2972" s="27">
        <f>IF(E2972="","",MAX(0,E2972-swcdh_thr)^2)</f>
        <v/>
      </c>
      <c r="O2972">
        <f>IF(K2972="","",ROUND(E2972-K2972,0))</f>
        <v/>
      </c>
      <c r="P2972">
        <f>IF(O2972="","",IF(O2972&gt;=1,O2972,0))</f>
        <v/>
      </c>
      <c r="Q2972" s="27">
        <f>IF(E2972="","",MAX(0,E2972-22))</f>
        <v/>
      </c>
      <c r="R2972" s="27">
        <f>IF(H2972=1,E2972,"")</f>
        <v/>
      </c>
      <c r="S2972" s="27">
        <f>IF(AND(H2972=1,J2972&lt;&gt;""),E2972-J2972,"")</f>
        <v/>
      </c>
      <c r="T2972">
        <f>IF(G2972="","",MONTH(G2972))</f>
        <v/>
      </c>
    </row>
    <row r="2973">
      <c r="A2973" s="24" t="n">
        <v>2020</v>
      </c>
      <c r="B2973" s="24" t="n">
        <v>5</v>
      </c>
      <c r="C2973" s="24" t="n">
        <v>3</v>
      </c>
      <c r="D2973" s="24" t="n">
        <v>20</v>
      </c>
      <c r="E2973" s="24" t="n">
        <v>15.32</v>
      </c>
      <c r="F2973" s="25">
        <f>IF($E2973="","",DATE(IF($A2973="",nominal_year,$A2973),$B2973,$C2973)+($D2973-IF(LEFT(hour_conv,1)="1",1,0))/24)</f>
        <v/>
      </c>
      <c r="G2973" s="26">
        <f>IF(F2973="","",INT(F2973))</f>
        <v/>
      </c>
      <c r="H2973">
        <f>IF(G2973="","",IF(AND(MONTH(G2973)*100+DAY(G2973)&gt;=season_lo,MONTH(G2973)*100+DAY(G2973)&lt;=season_hi),1,0))</f>
        <v/>
      </c>
      <c r="I2973">
        <f>IF(G2973="","",G2973-first_day+1)</f>
        <v/>
      </c>
      <c r="J2973" s="27">
        <f>IF(I2973="","",INDEX(Daily!$J$2:$J$421,I2973))</f>
        <v/>
      </c>
      <c r="K2973" s="27">
        <f>IF(J2973="","",J2973+cat_offset)</f>
        <v/>
      </c>
      <c r="L2973" s="27">
        <f>IF(J2973="","",MAX(0,E2973-J2973)^2)</f>
        <v/>
      </c>
      <c r="M2973" s="27">
        <f>IF(J2973="","",MAX(0,E2973-(J2973+twcdh_off))^2)</f>
        <v/>
      </c>
      <c r="N2973" s="27">
        <f>IF(E2973="","",MAX(0,E2973-swcdh_thr)^2)</f>
        <v/>
      </c>
      <c r="O2973">
        <f>IF(K2973="","",ROUND(E2973-K2973,0))</f>
        <v/>
      </c>
      <c r="P2973">
        <f>IF(O2973="","",IF(O2973&gt;=1,O2973,0))</f>
        <v/>
      </c>
      <c r="Q2973" s="27">
        <f>IF(E2973="","",MAX(0,E2973-22))</f>
        <v/>
      </c>
      <c r="R2973" s="27">
        <f>IF(H2973=1,E2973,"")</f>
        <v/>
      </c>
      <c r="S2973" s="27">
        <f>IF(AND(H2973=1,J2973&lt;&gt;""),E2973-J2973,"")</f>
        <v/>
      </c>
      <c r="T2973">
        <f>IF(G2973="","",MONTH(G2973))</f>
        <v/>
      </c>
    </row>
    <row r="2974">
      <c r="A2974" s="24" t="n">
        <v>2020</v>
      </c>
      <c r="B2974" s="24" t="n">
        <v>5</v>
      </c>
      <c r="C2974" s="24" t="n">
        <v>3</v>
      </c>
      <c r="D2974" s="24" t="n">
        <v>21</v>
      </c>
      <c r="E2974" s="24" t="n">
        <v>13.08</v>
      </c>
      <c r="F2974" s="25">
        <f>IF($E2974="","",DATE(IF($A2974="",nominal_year,$A2974),$B2974,$C2974)+($D2974-IF(LEFT(hour_conv,1)="1",1,0))/24)</f>
        <v/>
      </c>
      <c r="G2974" s="26">
        <f>IF(F2974="","",INT(F2974))</f>
        <v/>
      </c>
      <c r="H2974">
        <f>IF(G2974="","",IF(AND(MONTH(G2974)*100+DAY(G2974)&gt;=season_lo,MONTH(G2974)*100+DAY(G2974)&lt;=season_hi),1,0))</f>
        <v/>
      </c>
      <c r="I2974">
        <f>IF(G2974="","",G2974-first_day+1)</f>
        <v/>
      </c>
      <c r="J2974" s="27">
        <f>IF(I2974="","",INDEX(Daily!$J$2:$J$421,I2974))</f>
        <v/>
      </c>
      <c r="K2974" s="27">
        <f>IF(J2974="","",J2974+cat_offset)</f>
        <v/>
      </c>
      <c r="L2974" s="27">
        <f>IF(J2974="","",MAX(0,E2974-J2974)^2)</f>
        <v/>
      </c>
      <c r="M2974" s="27">
        <f>IF(J2974="","",MAX(0,E2974-(J2974+twcdh_off))^2)</f>
        <v/>
      </c>
      <c r="N2974" s="27">
        <f>IF(E2974="","",MAX(0,E2974-swcdh_thr)^2)</f>
        <v/>
      </c>
      <c r="O2974">
        <f>IF(K2974="","",ROUND(E2974-K2974,0))</f>
        <v/>
      </c>
      <c r="P2974">
        <f>IF(O2974="","",IF(O2974&gt;=1,O2974,0))</f>
        <v/>
      </c>
      <c r="Q2974" s="27">
        <f>IF(E2974="","",MAX(0,E2974-22))</f>
        <v/>
      </c>
      <c r="R2974" s="27">
        <f>IF(H2974=1,E2974,"")</f>
        <v/>
      </c>
      <c r="S2974" s="27">
        <f>IF(AND(H2974=1,J2974&lt;&gt;""),E2974-J2974,"")</f>
        <v/>
      </c>
      <c r="T2974">
        <f>IF(G2974="","",MONTH(G2974))</f>
        <v/>
      </c>
    </row>
    <row r="2975">
      <c r="A2975" s="24" t="n">
        <v>2020</v>
      </c>
      <c r="B2975" s="24" t="n">
        <v>5</v>
      </c>
      <c r="C2975" s="24" t="n">
        <v>3</v>
      </c>
      <c r="D2975" s="24" t="n">
        <v>22</v>
      </c>
      <c r="E2975" s="24" t="n">
        <v>12.08</v>
      </c>
      <c r="F2975" s="25">
        <f>IF($E2975="","",DATE(IF($A2975="",nominal_year,$A2975),$B2975,$C2975)+($D2975-IF(LEFT(hour_conv,1)="1",1,0))/24)</f>
        <v/>
      </c>
      <c r="G2975" s="26">
        <f>IF(F2975="","",INT(F2975))</f>
        <v/>
      </c>
      <c r="H2975">
        <f>IF(G2975="","",IF(AND(MONTH(G2975)*100+DAY(G2975)&gt;=season_lo,MONTH(G2975)*100+DAY(G2975)&lt;=season_hi),1,0))</f>
        <v/>
      </c>
      <c r="I2975">
        <f>IF(G2975="","",G2975-first_day+1)</f>
        <v/>
      </c>
      <c r="J2975" s="27">
        <f>IF(I2975="","",INDEX(Daily!$J$2:$J$421,I2975))</f>
        <v/>
      </c>
      <c r="K2975" s="27">
        <f>IF(J2975="","",J2975+cat_offset)</f>
        <v/>
      </c>
      <c r="L2975" s="27">
        <f>IF(J2975="","",MAX(0,E2975-J2975)^2)</f>
        <v/>
      </c>
      <c r="M2975" s="27">
        <f>IF(J2975="","",MAX(0,E2975-(J2975+twcdh_off))^2)</f>
        <v/>
      </c>
      <c r="N2975" s="27">
        <f>IF(E2975="","",MAX(0,E2975-swcdh_thr)^2)</f>
        <v/>
      </c>
      <c r="O2975">
        <f>IF(K2975="","",ROUND(E2975-K2975,0))</f>
        <v/>
      </c>
      <c r="P2975">
        <f>IF(O2975="","",IF(O2975&gt;=1,O2975,0))</f>
        <v/>
      </c>
      <c r="Q2975" s="27">
        <f>IF(E2975="","",MAX(0,E2975-22))</f>
        <v/>
      </c>
      <c r="R2975" s="27">
        <f>IF(H2975=1,E2975,"")</f>
        <v/>
      </c>
      <c r="S2975" s="27">
        <f>IF(AND(H2975=1,J2975&lt;&gt;""),E2975-J2975,"")</f>
        <v/>
      </c>
      <c r="T2975">
        <f>IF(G2975="","",MONTH(G2975))</f>
        <v/>
      </c>
    </row>
    <row r="2976">
      <c r="A2976" s="24" t="n">
        <v>2020</v>
      </c>
      <c r="B2976" s="24" t="n">
        <v>5</v>
      </c>
      <c r="C2976" s="24" t="n">
        <v>3</v>
      </c>
      <c r="D2976" s="24" t="n">
        <v>23</v>
      </c>
      <c r="E2976" s="24" t="n">
        <v>10.5</v>
      </c>
      <c r="F2976" s="25">
        <f>IF($E2976="","",DATE(IF($A2976="",nominal_year,$A2976),$B2976,$C2976)+($D2976-IF(LEFT(hour_conv,1)="1",1,0))/24)</f>
        <v/>
      </c>
      <c r="G2976" s="26">
        <f>IF(F2976="","",INT(F2976))</f>
        <v/>
      </c>
      <c r="H2976">
        <f>IF(G2976="","",IF(AND(MONTH(G2976)*100+DAY(G2976)&gt;=season_lo,MONTH(G2976)*100+DAY(G2976)&lt;=season_hi),1,0))</f>
        <v/>
      </c>
      <c r="I2976">
        <f>IF(G2976="","",G2976-first_day+1)</f>
        <v/>
      </c>
      <c r="J2976" s="27">
        <f>IF(I2976="","",INDEX(Daily!$J$2:$J$421,I2976))</f>
        <v/>
      </c>
      <c r="K2976" s="27">
        <f>IF(J2976="","",J2976+cat_offset)</f>
        <v/>
      </c>
      <c r="L2976" s="27">
        <f>IF(J2976="","",MAX(0,E2976-J2976)^2)</f>
        <v/>
      </c>
      <c r="M2976" s="27">
        <f>IF(J2976="","",MAX(0,E2976-(J2976+twcdh_off))^2)</f>
        <v/>
      </c>
      <c r="N2976" s="27">
        <f>IF(E2976="","",MAX(0,E2976-swcdh_thr)^2)</f>
        <v/>
      </c>
      <c r="O2976">
        <f>IF(K2976="","",ROUND(E2976-K2976,0))</f>
        <v/>
      </c>
      <c r="P2976">
        <f>IF(O2976="","",IF(O2976&gt;=1,O2976,0))</f>
        <v/>
      </c>
      <c r="Q2976" s="27">
        <f>IF(E2976="","",MAX(0,E2976-22))</f>
        <v/>
      </c>
      <c r="R2976" s="27">
        <f>IF(H2976=1,E2976,"")</f>
        <v/>
      </c>
      <c r="S2976" s="27">
        <f>IF(AND(H2976=1,J2976&lt;&gt;""),E2976-J2976,"")</f>
        <v/>
      </c>
      <c r="T2976">
        <f>IF(G2976="","",MONTH(G2976))</f>
        <v/>
      </c>
    </row>
    <row r="2977">
      <c r="A2977" s="24" t="n">
        <v>2020</v>
      </c>
      <c r="B2977" s="24" t="n">
        <v>5</v>
      </c>
      <c r="C2977" s="24" t="n">
        <v>3</v>
      </c>
      <c r="D2977" s="24" t="n">
        <v>24</v>
      </c>
      <c r="E2977" s="24" t="n">
        <v>9.869999999999999</v>
      </c>
      <c r="F2977" s="25">
        <f>IF($E2977="","",DATE(IF($A2977="",nominal_year,$A2977),$B2977,$C2977)+($D2977-IF(LEFT(hour_conv,1)="1",1,0))/24)</f>
        <v/>
      </c>
      <c r="G2977" s="26">
        <f>IF(F2977="","",INT(F2977))</f>
        <v/>
      </c>
      <c r="H2977">
        <f>IF(G2977="","",IF(AND(MONTH(G2977)*100+DAY(G2977)&gt;=season_lo,MONTH(G2977)*100+DAY(G2977)&lt;=season_hi),1,0))</f>
        <v/>
      </c>
      <c r="I2977">
        <f>IF(G2977="","",G2977-first_day+1)</f>
        <v/>
      </c>
      <c r="J2977" s="27">
        <f>IF(I2977="","",INDEX(Daily!$J$2:$J$421,I2977))</f>
        <v/>
      </c>
      <c r="K2977" s="27">
        <f>IF(J2977="","",J2977+cat_offset)</f>
        <v/>
      </c>
      <c r="L2977" s="27">
        <f>IF(J2977="","",MAX(0,E2977-J2977)^2)</f>
        <v/>
      </c>
      <c r="M2977" s="27">
        <f>IF(J2977="","",MAX(0,E2977-(J2977+twcdh_off))^2)</f>
        <v/>
      </c>
      <c r="N2977" s="27">
        <f>IF(E2977="","",MAX(0,E2977-swcdh_thr)^2)</f>
        <v/>
      </c>
      <c r="O2977">
        <f>IF(K2977="","",ROUND(E2977-K2977,0))</f>
        <v/>
      </c>
      <c r="P2977">
        <f>IF(O2977="","",IF(O2977&gt;=1,O2977,0))</f>
        <v/>
      </c>
      <c r="Q2977" s="27">
        <f>IF(E2977="","",MAX(0,E2977-22))</f>
        <v/>
      </c>
      <c r="R2977" s="27">
        <f>IF(H2977=1,E2977,"")</f>
        <v/>
      </c>
      <c r="S2977" s="27">
        <f>IF(AND(H2977=1,J2977&lt;&gt;""),E2977-J2977,"")</f>
        <v/>
      </c>
      <c r="T2977">
        <f>IF(G2977="","",MONTH(G2977))</f>
        <v/>
      </c>
    </row>
    <row r="2978">
      <c r="A2978" s="24" t="n">
        <v>2020</v>
      </c>
      <c r="B2978" s="24" t="n">
        <v>5</v>
      </c>
      <c r="C2978" s="24" t="n">
        <v>4</v>
      </c>
      <c r="D2978" s="24" t="n">
        <v>1</v>
      </c>
      <c r="E2978" s="24" t="n">
        <v>9.01</v>
      </c>
      <c r="F2978" s="25">
        <f>IF($E2978="","",DATE(IF($A2978="",nominal_year,$A2978),$B2978,$C2978)+($D2978-IF(LEFT(hour_conv,1)="1",1,0))/24)</f>
        <v/>
      </c>
      <c r="G2978" s="26">
        <f>IF(F2978="","",INT(F2978))</f>
        <v/>
      </c>
      <c r="H2978">
        <f>IF(G2978="","",IF(AND(MONTH(G2978)*100+DAY(G2978)&gt;=season_lo,MONTH(G2978)*100+DAY(G2978)&lt;=season_hi),1,0))</f>
        <v/>
      </c>
      <c r="I2978">
        <f>IF(G2978="","",G2978-first_day+1)</f>
        <v/>
      </c>
      <c r="J2978" s="27">
        <f>IF(I2978="","",INDEX(Daily!$J$2:$J$421,I2978))</f>
        <v/>
      </c>
      <c r="K2978" s="27">
        <f>IF(J2978="","",J2978+cat_offset)</f>
        <v/>
      </c>
      <c r="L2978" s="27">
        <f>IF(J2978="","",MAX(0,E2978-J2978)^2)</f>
        <v/>
      </c>
      <c r="M2978" s="27">
        <f>IF(J2978="","",MAX(0,E2978-(J2978+twcdh_off))^2)</f>
        <v/>
      </c>
      <c r="N2978" s="27">
        <f>IF(E2978="","",MAX(0,E2978-swcdh_thr)^2)</f>
        <v/>
      </c>
      <c r="O2978">
        <f>IF(K2978="","",ROUND(E2978-K2978,0))</f>
        <v/>
      </c>
      <c r="P2978">
        <f>IF(O2978="","",IF(O2978&gt;=1,O2978,0))</f>
        <v/>
      </c>
      <c r="Q2978" s="27">
        <f>IF(E2978="","",MAX(0,E2978-22))</f>
        <v/>
      </c>
      <c r="R2978" s="27">
        <f>IF(H2978=1,E2978,"")</f>
        <v/>
      </c>
      <c r="S2978" s="27">
        <f>IF(AND(H2978=1,J2978&lt;&gt;""),E2978-J2978,"")</f>
        <v/>
      </c>
      <c r="T2978">
        <f>IF(G2978="","",MONTH(G2978))</f>
        <v/>
      </c>
    </row>
    <row r="2979">
      <c r="A2979" s="24" t="n">
        <v>2020</v>
      </c>
      <c r="B2979" s="24" t="n">
        <v>5</v>
      </c>
      <c r="C2979" s="24" t="n">
        <v>4</v>
      </c>
      <c r="D2979" s="24" t="n">
        <v>2</v>
      </c>
      <c r="E2979" s="24" t="n">
        <v>8.06</v>
      </c>
      <c r="F2979" s="25">
        <f>IF($E2979="","",DATE(IF($A2979="",nominal_year,$A2979),$B2979,$C2979)+($D2979-IF(LEFT(hour_conv,1)="1",1,0))/24)</f>
        <v/>
      </c>
      <c r="G2979" s="26">
        <f>IF(F2979="","",INT(F2979))</f>
        <v/>
      </c>
      <c r="H2979">
        <f>IF(G2979="","",IF(AND(MONTH(G2979)*100+DAY(G2979)&gt;=season_lo,MONTH(G2979)*100+DAY(G2979)&lt;=season_hi),1,0))</f>
        <v/>
      </c>
      <c r="I2979">
        <f>IF(G2979="","",G2979-first_day+1)</f>
        <v/>
      </c>
      <c r="J2979" s="27">
        <f>IF(I2979="","",INDEX(Daily!$J$2:$J$421,I2979))</f>
        <v/>
      </c>
      <c r="K2979" s="27">
        <f>IF(J2979="","",J2979+cat_offset)</f>
        <v/>
      </c>
      <c r="L2979" s="27">
        <f>IF(J2979="","",MAX(0,E2979-J2979)^2)</f>
        <v/>
      </c>
      <c r="M2979" s="27">
        <f>IF(J2979="","",MAX(0,E2979-(J2979+twcdh_off))^2)</f>
        <v/>
      </c>
      <c r="N2979" s="27">
        <f>IF(E2979="","",MAX(0,E2979-swcdh_thr)^2)</f>
        <v/>
      </c>
      <c r="O2979">
        <f>IF(K2979="","",ROUND(E2979-K2979,0))</f>
        <v/>
      </c>
      <c r="P2979">
        <f>IF(O2979="","",IF(O2979&gt;=1,O2979,0))</f>
        <v/>
      </c>
      <c r="Q2979" s="27">
        <f>IF(E2979="","",MAX(0,E2979-22))</f>
        <v/>
      </c>
      <c r="R2979" s="27">
        <f>IF(H2979=1,E2979,"")</f>
        <v/>
      </c>
      <c r="S2979" s="27">
        <f>IF(AND(H2979=1,J2979&lt;&gt;""),E2979-J2979,"")</f>
        <v/>
      </c>
      <c r="T2979">
        <f>IF(G2979="","",MONTH(G2979))</f>
        <v/>
      </c>
    </row>
    <row r="2980">
      <c r="A2980" s="24" t="n">
        <v>2020</v>
      </c>
      <c r="B2980" s="24" t="n">
        <v>5</v>
      </c>
      <c r="C2980" s="24" t="n">
        <v>4</v>
      </c>
      <c r="D2980" s="24" t="n">
        <v>3</v>
      </c>
      <c r="E2980" s="24" t="n">
        <v>7.43</v>
      </c>
      <c r="F2980" s="25">
        <f>IF($E2980="","",DATE(IF($A2980="",nominal_year,$A2980),$B2980,$C2980)+($D2980-IF(LEFT(hour_conv,1)="1",1,0))/24)</f>
        <v/>
      </c>
      <c r="G2980" s="26">
        <f>IF(F2980="","",INT(F2980))</f>
        <v/>
      </c>
      <c r="H2980">
        <f>IF(G2980="","",IF(AND(MONTH(G2980)*100+DAY(G2980)&gt;=season_lo,MONTH(G2980)*100+DAY(G2980)&lt;=season_hi),1,0))</f>
        <v/>
      </c>
      <c r="I2980">
        <f>IF(G2980="","",G2980-first_day+1)</f>
        <v/>
      </c>
      <c r="J2980" s="27">
        <f>IF(I2980="","",INDEX(Daily!$J$2:$J$421,I2980))</f>
        <v/>
      </c>
      <c r="K2980" s="27">
        <f>IF(J2980="","",J2980+cat_offset)</f>
        <v/>
      </c>
      <c r="L2980" s="27">
        <f>IF(J2980="","",MAX(0,E2980-J2980)^2)</f>
        <v/>
      </c>
      <c r="M2980" s="27">
        <f>IF(J2980="","",MAX(0,E2980-(J2980+twcdh_off))^2)</f>
        <v/>
      </c>
      <c r="N2980" s="27">
        <f>IF(E2980="","",MAX(0,E2980-swcdh_thr)^2)</f>
        <v/>
      </c>
      <c r="O2980">
        <f>IF(K2980="","",ROUND(E2980-K2980,0))</f>
        <v/>
      </c>
      <c r="P2980">
        <f>IF(O2980="","",IF(O2980&gt;=1,O2980,0))</f>
        <v/>
      </c>
      <c r="Q2980" s="27">
        <f>IF(E2980="","",MAX(0,E2980-22))</f>
        <v/>
      </c>
      <c r="R2980" s="27">
        <f>IF(H2980=1,E2980,"")</f>
        <v/>
      </c>
      <c r="S2980" s="27">
        <f>IF(AND(H2980=1,J2980&lt;&gt;""),E2980-J2980,"")</f>
        <v/>
      </c>
      <c r="T2980">
        <f>IF(G2980="","",MONTH(G2980))</f>
        <v/>
      </c>
    </row>
    <row r="2981">
      <c r="A2981" s="24" t="n">
        <v>2020</v>
      </c>
      <c r="B2981" s="24" t="n">
        <v>5</v>
      </c>
      <c r="C2981" s="24" t="n">
        <v>4</v>
      </c>
      <c r="D2981" s="24" t="n">
        <v>4</v>
      </c>
      <c r="E2981" s="24" t="n">
        <v>7.4</v>
      </c>
      <c r="F2981" s="25">
        <f>IF($E2981="","",DATE(IF($A2981="",nominal_year,$A2981),$B2981,$C2981)+($D2981-IF(LEFT(hour_conv,1)="1",1,0))/24)</f>
        <v/>
      </c>
      <c r="G2981" s="26">
        <f>IF(F2981="","",INT(F2981))</f>
        <v/>
      </c>
      <c r="H2981">
        <f>IF(G2981="","",IF(AND(MONTH(G2981)*100+DAY(G2981)&gt;=season_lo,MONTH(G2981)*100+DAY(G2981)&lt;=season_hi),1,0))</f>
        <v/>
      </c>
      <c r="I2981">
        <f>IF(G2981="","",G2981-first_day+1)</f>
        <v/>
      </c>
      <c r="J2981" s="27">
        <f>IF(I2981="","",INDEX(Daily!$J$2:$J$421,I2981))</f>
        <v/>
      </c>
      <c r="K2981" s="27">
        <f>IF(J2981="","",J2981+cat_offset)</f>
        <v/>
      </c>
      <c r="L2981" s="27">
        <f>IF(J2981="","",MAX(0,E2981-J2981)^2)</f>
        <v/>
      </c>
      <c r="M2981" s="27">
        <f>IF(J2981="","",MAX(0,E2981-(J2981+twcdh_off))^2)</f>
        <v/>
      </c>
      <c r="N2981" s="27">
        <f>IF(E2981="","",MAX(0,E2981-swcdh_thr)^2)</f>
        <v/>
      </c>
      <c r="O2981">
        <f>IF(K2981="","",ROUND(E2981-K2981,0))</f>
        <v/>
      </c>
      <c r="P2981">
        <f>IF(O2981="","",IF(O2981&gt;=1,O2981,0))</f>
        <v/>
      </c>
      <c r="Q2981" s="27">
        <f>IF(E2981="","",MAX(0,E2981-22))</f>
        <v/>
      </c>
      <c r="R2981" s="27">
        <f>IF(H2981=1,E2981,"")</f>
        <v/>
      </c>
      <c r="S2981" s="27">
        <f>IF(AND(H2981=1,J2981&lt;&gt;""),E2981-J2981,"")</f>
        <v/>
      </c>
      <c r="T2981">
        <f>IF(G2981="","",MONTH(G2981))</f>
        <v/>
      </c>
    </row>
    <row r="2982">
      <c r="A2982" s="24" t="n">
        <v>2020</v>
      </c>
      <c r="B2982" s="24" t="n">
        <v>5</v>
      </c>
      <c r="C2982" s="24" t="n">
        <v>4</v>
      </c>
      <c r="D2982" s="24" t="n">
        <v>5</v>
      </c>
      <c r="E2982" s="24" t="n">
        <v>7.13</v>
      </c>
      <c r="F2982" s="25">
        <f>IF($E2982="","",DATE(IF($A2982="",nominal_year,$A2982),$B2982,$C2982)+($D2982-IF(LEFT(hour_conv,1)="1",1,0))/24)</f>
        <v/>
      </c>
      <c r="G2982" s="26">
        <f>IF(F2982="","",INT(F2982))</f>
        <v/>
      </c>
      <c r="H2982">
        <f>IF(G2982="","",IF(AND(MONTH(G2982)*100+DAY(G2982)&gt;=season_lo,MONTH(G2982)*100+DAY(G2982)&lt;=season_hi),1,0))</f>
        <v/>
      </c>
      <c r="I2982">
        <f>IF(G2982="","",G2982-first_day+1)</f>
        <v/>
      </c>
      <c r="J2982" s="27">
        <f>IF(I2982="","",INDEX(Daily!$J$2:$J$421,I2982))</f>
        <v/>
      </c>
      <c r="K2982" s="27">
        <f>IF(J2982="","",J2982+cat_offset)</f>
        <v/>
      </c>
      <c r="L2982" s="27">
        <f>IF(J2982="","",MAX(0,E2982-J2982)^2)</f>
        <v/>
      </c>
      <c r="M2982" s="27">
        <f>IF(J2982="","",MAX(0,E2982-(J2982+twcdh_off))^2)</f>
        <v/>
      </c>
      <c r="N2982" s="27">
        <f>IF(E2982="","",MAX(0,E2982-swcdh_thr)^2)</f>
        <v/>
      </c>
      <c r="O2982">
        <f>IF(K2982="","",ROUND(E2982-K2982,0))</f>
        <v/>
      </c>
      <c r="P2982">
        <f>IF(O2982="","",IF(O2982&gt;=1,O2982,0))</f>
        <v/>
      </c>
      <c r="Q2982" s="27">
        <f>IF(E2982="","",MAX(0,E2982-22))</f>
        <v/>
      </c>
      <c r="R2982" s="27">
        <f>IF(H2982=1,E2982,"")</f>
        <v/>
      </c>
      <c r="S2982" s="27">
        <f>IF(AND(H2982=1,J2982&lt;&gt;""),E2982-J2982,"")</f>
        <v/>
      </c>
      <c r="T2982">
        <f>IF(G2982="","",MONTH(G2982))</f>
        <v/>
      </c>
    </row>
    <row r="2983">
      <c r="A2983" s="24" t="n">
        <v>2020</v>
      </c>
      <c r="B2983" s="24" t="n">
        <v>5</v>
      </c>
      <c r="C2983" s="24" t="n">
        <v>4</v>
      </c>
      <c r="D2983" s="24" t="n">
        <v>6</v>
      </c>
      <c r="E2983" s="24" t="n">
        <v>8.31</v>
      </c>
      <c r="F2983" s="25">
        <f>IF($E2983="","",DATE(IF($A2983="",nominal_year,$A2983),$B2983,$C2983)+($D2983-IF(LEFT(hour_conv,1)="1",1,0))/24)</f>
        <v/>
      </c>
      <c r="G2983" s="26">
        <f>IF(F2983="","",INT(F2983))</f>
        <v/>
      </c>
      <c r="H2983">
        <f>IF(G2983="","",IF(AND(MONTH(G2983)*100+DAY(G2983)&gt;=season_lo,MONTH(G2983)*100+DAY(G2983)&lt;=season_hi),1,0))</f>
        <v/>
      </c>
      <c r="I2983">
        <f>IF(G2983="","",G2983-first_day+1)</f>
        <v/>
      </c>
      <c r="J2983" s="27">
        <f>IF(I2983="","",INDEX(Daily!$J$2:$J$421,I2983))</f>
        <v/>
      </c>
      <c r="K2983" s="27">
        <f>IF(J2983="","",J2983+cat_offset)</f>
        <v/>
      </c>
      <c r="L2983" s="27">
        <f>IF(J2983="","",MAX(0,E2983-J2983)^2)</f>
        <v/>
      </c>
      <c r="M2983" s="27">
        <f>IF(J2983="","",MAX(0,E2983-(J2983+twcdh_off))^2)</f>
        <v/>
      </c>
      <c r="N2983" s="27">
        <f>IF(E2983="","",MAX(0,E2983-swcdh_thr)^2)</f>
        <v/>
      </c>
      <c r="O2983">
        <f>IF(K2983="","",ROUND(E2983-K2983,0))</f>
        <v/>
      </c>
      <c r="P2983">
        <f>IF(O2983="","",IF(O2983&gt;=1,O2983,0))</f>
        <v/>
      </c>
      <c r="Q2983" s="27">
        <f>IF(E2983="","",MAX(0,E2983-22))</f>
        <v/>
      </c>
      <c r="R2983" s="27">
        <f>IF(H2983=1,E2983,"")</f>
        <v/>
      </c>
      <c r="S2983" s="27">
        <f>IF(AND(H2983=1,J2983&lt;&gt;""),E2983-J2983,"")</f>
        <v/>
      </c>
      <c r="T2983">
        <f>IF(G2983="","",MONTH(G2983))</f>
        <v/>
      </c>
    </row>
    <row r="2984">
      <c r="A2984" s="24" t="n">
        <v>2020</v>
      </c>
      <c r="B2984" s="24" t="n">
        <v>5</v>
      </c>
      <c r="C2984" s="24" t="n">
        <v>4</v>
      </c>
      <c r="D2984" s="24" t="n">
        <v>7</v>
      </c>
      <c r="E2984" s="24" t="n">
        <v>8.58</v>
      </c>
      <c r="F2984" s="25">
        <f>IF($E2984="","",DATE(IF($A2984="",nominal_year,$A2984),$B2984,$C2984)+($D2984-IF(LEFT(hour_conv,1)="1",1,0))/24)</f>
        <v/>
      </c>
      <c r="G2984" s="26">
        <f>IF(F2984="","",INT(F2984))</f>
        <v/>
      </c>
      <c r="H2984">
        <f>IF(G2984="","",IF(AND(MONTH(G2984)*100+DAY(G2984)&gt;=season_lo,MONTH(G2984)*100+DAY(G2984)&lt;=season_hi),1,0))</f>
        <v/>
      </c>
      <c r="I2984">
        <f>IF(G2984="","",G2984-first_day+1)</f>
        <v/>
      </c>
      <c r="J2984" s="27">
        <f>IF(I2984="","",INDEX(Daily!$J$2:$J$421,I2984))</f>
        <v/>
      </c>
      <c r="K2984" s="27">
        <f>IF(J2984="","",J2984+cat_offset)</f>
        <v/>
      </c>
      <c r="L2984" s="27">
        <f>IF(J2984="","",MAX(0,E2984-J2984)^2)</f>
        <v/>
      </c>
      <c r="M2984" s="27">
        <f>IF(J2984="","",MAX(0,E2984-(J2984+twcdh_off))^2)</f>
        <v/>
      </c>
      <c r="N2984" s="27">
        <f>IF(E2984="","",MAX(0,E2984-swcdh_thr)^2)</f>
        <v/>
      </c>
      <c r="O2984">
        <f>IF(K2984="","",ROUND(E2984-K2984,0))</f>
        <v/>
      </c>
      <c r="P2984">
        <f>IF(O2984="","",IF(O2984&gt;=1,O2984,0))</f>
        <v/>
      </c>
      <c r="Q2984" s="27">
        <f>IF(E2984="","",MAX(0,E2984-22))</f>
        <v/>
      </c>
      <c r="R2984" s="27">
        <f>IF(H2984=1,E2984,"")</f>
        <v/>
      </c>
      <c r="S2984" s="27">
        <f>IF(AND(H2984=1,J2984&lt;&gt;""),E2984-J2984,"")</f>
        <v/>
      </c>
      <c r="T2984">
        <f>IF(G2984="","",MONTH(G2984))</f>
        <v/>
      </c>
    </row>
    <row r="2985">
      <c r="A2985" s="24" t="n">
        <v>2020</v>
      </c>
      <c r="B2985" s="24" t="n">
        <v>5</v>
      </c>
      <c r="C2985" s="24" t="n">
        <v>4</v>
      </c>
      <c r="D2985" s="24" t="n">
        <v>8</v>
      </c>
      <c r="E2985" s="24" t="n">
        <v>10.14</v>
      </c>
      <c r="F2985" s="25">
        <f>IF($E2985="","",DATE(IF($A2985="",nominal_year,$A2985),$B2985,$C2985)+($D2985-IF(LEFT(hour_conv,1)="1",1,0))/24)</f>
        <v/>
      </c>
      <c r="G2985" s="26">
        <f>IF(F2985="","",INT(F2985))</f>
        <v/>
      </c>
      <c r="H2985">
        <f>IF(G2985="","",IF(AND(MONTH(G2985)*100+DAY(G2985)&gt;=season_lo,MONTH(G2985)*100+DAY(G2985)&lt;=season_hi),1,0))</f>
        <v/>
      </c>
      <c r="I2985">
        <f>IF(G2985="","",G2985-first_day+1)</f>
        <v/>
      </c>
      <c r="J2985" s="27">
        <f>IF(I2985="","",INDEX(Daily!$J$2:$J$421,I2985))</f>
        <v/>
      </c>
      <c r="K2985" s="27">
        <f>IF(J2985="","",J2985+cat_offset)</f>
        <v/>
      </c>
      <c r="L2985" s="27">
        <f>IF(J2985="","",MAX(0,E2985-J2985)^2)</f>
        <v/>
      </c>
      <c r="M2985" s="27">
        <f>IF(J2985="","",MAX(0,E2985-(J2985+twcdh_off))^2)</f>
        <v/>
      </c>
      <c r="N2985" s="27">
        <f>IF(E2985="","",MAX(0,E2985-swcdh_thr)^2)</f>
        <v/>
      </c>
      <c r="O2985">
        <f>IF(K2985="","",ROUND(E2985-K2985,0))</f>
        <v/>
      </c>
      <c r="P2985">
        <f>IF(O2985="","",IF(O2985&gt;=1,O2985,0))</f>
        <v/>
      </c>
      <c r="Q2985" s="27">
        <f>IF(E2985="","",MAX(0,E2985-22))</f>
        <v/>
      </c>
      <c r="R2985" s="27">
        <f>IF(H2985=1,E2985,"")</f>
        <v/>
      </c>
      <c r="S2985" s="27">
        <f>IF(AND(H2985=1,J2985&lt;&gt;""),E2985-J2985,"")</f>
        <v/>
      </c>
      <c r="T2985">
        <f>IF(G2985="","",MONTH(G2985))</f>
        <v/>
      </c>
    </row>
    <row r="2986">
      <c r="A2986" s="24" t="n">
        <v>2020</v>
      </c>
      <c r="B2986" s="24" t="n">
        <v>5</v>
      </c>
      <c r="C2986" s="24" t="n">
        <v>4</v>
      </c>
      <c r="D2986" s="24" t="n">
        <v>9</v>
      </c>
      <c r="E2986" s="24" t="n">
        <v>11.22</v>
      </c>
      <c r="F2986" s="25">
        <f>IF($E2986="","",DATE(IF($A2986="",nominal_year,$A2986),$B2986,$C2986)+($D2986-IF(LEFT(hour_conv,1)="1",1,0))/24)</f>
        <v/>
      </c>
      <c r="G2986" s="26">
        <f>IF(F2986="","",INT(F2986))</f>
        <v/>
      </c>
      <c r="H2986">
        <f>IF(G2986="","",IF(AND(MONTH(G2986)*100+DAY(G2986)&gt;=season_lo,MONTH(G2986)*100+DAY(G2986)&lt;=season_hi),1,0))</f>
        <v/>
      </c>
      <c r="I2986">
        <f>IF(G2986="","",G2986-first_day+1)</f>
        <v/>
      </c>
      <c r="J2986" s="27">
        <f>IF(I2986="","",INDEX(Daily!$J$2:$J$421,I2986))</f>
        <v/>
      </c>
      <c r="K2986" s="27">
        <f>IF(J2986="","",J2986+cat_offset)</f>
        <v/>
      </c>
      <c r="L2986" s="27">
        <f>IF(J2986="","",MAX(0,E2986-J2986)^2)</f>
        <v/>
      </c>
      <c r="M2986" s="27">
        <f>IF(J2986="","",MAX(0,E2986-(J2986+twcdh_off))^2)</f>
        <v/>
      </c>
      <c r="N2986" s="27">
        <f>IF(E2986="","",MAX(0,E2986-swcdh_thr)^2)</f>
        <v/>
      </c>
      <c r="O2986">
        <f>IF(K2986="","",ROUND(E2986-K2986,0))</f>
        <v/>
      </c>
      <c r="P2986">
        <f>IF(O2986="","",IF(O2986&gt;=1,O2986,0))</f>
        <v/>
      </c>
      <c r="Q2986" s="27">
        <f>IF(E2986="","",MAX(0,E2986-22))</f>
        <v/>
      </c>
      <c r="R2986" s="27">
        <f>IF(H2986=1,E2986,"")</f>
        <v/>
      </c>
      <c r="S2986" s="27">
        <f>IF(AND(H2986=1,J2986&lt;&gt;""),E2986-J2986,"")</f>
        <v/>
      </c>
      <c r="T2986">
        <f>IF(G2986="","",MONTH(G2986))</f>
        <v/>
      </c>
    </row>
    <row r="2987">
      <c r="A2987" s="24" t="n">
        <v>2020</v>
      </c>
      <c r="B2987" s="24" t="n">
        <v>5</v>
      </c>
      <c r="C2987" s="24" t="n">
        <v>4</v>
      </c>
      <c r="D2987" s="24" t="n">
        <v>10</v>
      </c>
      <c r="E2987" s="24" t="n">
        <v>12.94</v>
      </c>
      <c r="F2987" s="25">
        <f>IF($E2987="","",DATE(IF($A2987="",nominal_year,$A2987),$B2987,$C2987)+($D2987-IF(LEFT(hour_conv,1)="1",1,0))/24)</f>
        <v/>
      </c>
      <c r="G2987" s="26">
        <f>IF(F2987="","",INT(F2987))</f>
        <v/>
      </c>
      <c r="H2987">
        <f>IF(G2987="","",IF(AND(MONTH(G2987)*100+DAY(G2987)&gt;=season_lo,MONTH(G2987)*100+DAY(G2987)&lt;=season_hi),1,0))</f>
        <v/>
      </c>
      <c r="I2987">
        <f>IF(G2987="","",G2987-first_day+1)</f>
        <v/>
      </c>
      <c r="J2987" s="27">
        <f>IF(I2987="","",INDEX(Daily!$J$2:$J$421,I2987))</f>
        <v/>
      </c>
      <c r="K2987" s="27">
        <f>IF(J2987="","",J2987+cat_offset)</f>
        <v/>
      </c>
      <c r="L2987" s="27">
        <f>IF(J2987="","",MAX(0,E2987-J2987)^2)</f>
        <v/>
      </c>
      <c r="M2987" s="27">
        <f>IF(J2987="","",MAX(0,E2987-(J2987+twcdh_off))^2)</f>
        <v/>
      </c>
      <c r="N2987" s="27">
        <f>IF(E2987="","",MAX(0,E2987-swcdh_thr)^2)</f>
        <v/>
      </c>
      <c r="O2987">
        <f>IF(K2987="","",ROUND(E2987-K2987,0))</f>
        <v/>
      </c>
      <c r="P2987">
        <f>IF(O2987="","",IF(O2987&gt;=1,O2987,0))</f>
        <v/>
      </c>
      <c r="Q2987" s="27">
        <f>IF(E2987="","",MAX(0,E2987-22))</f>
        <v/>
      </c>
      <c r="R2987" s="27">
        <f>IF(H2987=1,E2987,"")</f>
        <v/>
      </c>
      <c r="S2987" s="27">
        <f>IF(AND(H2987=1,J2987&lt;&gt;""),E2987-J2987,"")</f>
        <v/>
      </c>
      <c r="T2987">
        <f>IF(G2987="","",MONTH(G2987))</f>
        <v/>
      </c>
    </row>
    <row r="2988">
      <c r="A2988" s="24" t="n">
        <v>2020</v>
      </c>
      <c r="B2988" s="24" t="n">
        <v>5</v>
      </c>
      <c r="C2988" s="24" t="n">
        <v>4</v>
      </c>
      <c r="D2988" s="24" t="n">
        <v>11</v>
      </c>
      <c r="E2988" s="24" t="n">
        <v>13.82</v>
      </c>
      <c r="F2988" s="25">
        <f>IF($E2988="","",DATE(IF($A2988="",nominal_year,$A2988),$B2988,$C2988)+($D2988-IF(LEFT(hour_conv,1)="1",1,0))/24)</f>
        <v/>
      </c>
      <c r="G2988" s="26">
        <f>IF(F2988="","",INT(F2988))</f>
        <v/>
      </c>
      <c r="H2988">
        <f>IF(G2988="","",IF(AND(MONTH(G2988)*100+DAY(G2988)&gt;=season_lo,MONTH(G2988)*100+DAY(G2988)&lt;=season_hi),1,0))</f>
        <v/>
      </c>
      <c r="I2988">
        <f>IF(G2988="","",G2988-first_day+1)</f>
        <v/>
      </c>
      <c r="J2988" s="27">
        <f>IF(I2988="","",INDEX(Daily!$J$2:$J$421,I2988))</f>
        <v/>
      </c>
      <c r="K2988" s="27">
        <f>IF(J2988="","",J2988+cat_offset)</f>
        <v/>
      </c>
      <c r="L2988" s="27">
        <f>IF(J2988="","",MAX(0,E2988-J2988)^2)</f>
        <v/>
      </c>
      <c r="M2988" s="27">
        <f>IF(J2988="","",MAX(0,E2988-(J2988+twcdh_off))^2)</f>
        <v/>
      </c>
      <c r="N2988" s="27">
        <f>IF(E2988="","",MAX(0,E2988-swcdh_thr)^2)</f>
        <v/>
      </c>
      <c r="O2988">
        <f>IF(K2988="","",ROUND(E2988-K2988,0))</f>
        <v/>
      </c>
      <c r="P2988">
        <f>IF(O2988="","",IF(O2988&gt;=1,O2988,0))</f>
        <v/>
      </c>
      <c r="Q2988" s="27">
        <f>IF(E2988="","",MAX(0,E2988-22))</f>
        <v/>
      </c>
      <c r="R2988" s="27">
        <f>IF(H2988=1,E2988,"")</f>
        <v/>
      </c>
      <c r="S2988" s="27">
        <f>IF(AND(H2988=1,J2988&lt;&gt;""),E2988-J2988,"")</f>
        <v/>
      </c>
      <c r="T2988">
        <f>IF(G2988="","",MONTH(G2988))</f>
        <v/>
      </c>
    </row>
    <row r="2989">
      <c r="A2989" s="24" t="n">
        <v>2020</v>
      </c>
      <c r="B2989" s="24" t="n">
        <v>5</v>
      </c>
      <c r="C2989" s="24" t="n">
        <v>4</v>
      </c>
      <c r="D2989" s="24" t="n">
        <v>12</v>
      </c>
      <c r="E2989" s="24" t="n">
        <v>15.48</v>
      </c>
      <c r="F2989" s="25">
        <f>IF($E2989="","",DATE(IF($A2989="",nominal_year,$A2989),$B2989,$C2989)+($D2989-IF(LEFT(hour_conv,1)="1",1,0))/24)</f>
        <v/>
      </c>
      <c r="G2989" s="26">
        <f>IF(F2989="","",INT(F2989))</f>
        <v/>
      </c>
      <c r="H2989">
        <f>IF(G2989="","",IF(AND(MONTH(G2989)*100+DAY(G2989)&gt;=season_lo,MONTH(G2989)*100+DAY(G2989)&lt;=season_hi),1,0))</f>
        <v/>
      </c>
      <c r="I2989">
        <f>IF(G2989="","",G2989-first_day+1)</f>
        <v/>
      </c>
      <c r="J2989" s="27">
        <f>IF(I2989="","",INDEX(Daily!$J$2:$J$421,I2989))</f>
        <v/>
      </c>
      <c r="K2989" s="27">
        <f>IF(J2989="","",J2989+cat_offset)</f>
        <v/>
      </c>
      <c r="L2989" s="27">
        <f>IF(J2989="","",MAX(0,E2989-J2989)^2)</f>
        <v/>
      </c>
      <c r="M2989" s="27">
        <f>IF(J2989="","",MAX(0,E2989-(J2989+twcdh_off))^2)</f>
        <v/>
      </c>
      <c r="N2989" s="27">
        <f>IF(E2989="","",MAX(0,E2989-swcdh_thr)^2)</f>
        <v/>
      </c>
      <c r="O2989">
        <f>IF(K2989="","",ROUND(E2989-K2989,0))</f>
        <v/>
      </c>
      <c r="P2989">
        <f>IF(O2989="","",IF(O2989&gt;=1,O2989,0))</f>
        <v/>
      </c>
      <c r="Q2989" s="27">
        <f>IF(E2989="","",MAX(0,E2989-22))</f>
        <v/>
      </c>
      <c r="R2989" s="27">
        <f>IF(H2989=1,E2989,"")</f>
        <v/>
      </c>
      <c r="S2989" s="27">
        <f>IF(AND(H2989=1,J2989&lt;&gt;""),E2989-J2989,"")</f>
        <v/>
      </c>
      <c r="T2989">
        <f>IF(G2989="","",MONTH(G2989))</f>
        <v/>
      </c>
    </row>
    <row r="2990">
      <c r="A2990" s="24" t="n">
        <v>2020</v>
      </c>
      <c r="B2990" s="24" t="n">
        <v>5</v>
      </c>
      <c r="C2990" s="24" t="n">
        <v>4</v>
      </c>
      <c r="D2990" s="24" t="n">
        <v>13</v>
      </c>
      <c r="E2990" s="24" t="n">
        <v>15.77</v>
      </c>
      <c r="F2990" s="25">
        <f>IF($E2990="","",DATE(IF($A2990="",nominal_year,$A2990),$B2990,$C2990)+($D2990-IF(LEFT(hour_conv,1)="1",1,0))/24)</f>
        <v/>
      </c>
      <c r="G2990" s="26">
        <f>IF(F2990="","",INT(F2990))</f>
        <v/>
      </c>
      <c r="H2990">
        <f>IF(G2990="","",IF(AND(MONTH(G2990)*100+DAY(G2990)&gt;=season_lo,MONTH(G2990)*100+DAY(G2990)&lt;=season_hi),1,0))</f>
        <v/>
      </c>
      <c r="I2990">
        <f>IF(G2990="","",G2990-first_day+1)</f>
        <v/>
      </c>
      <c r="J2990" s="27">
        <f>IF(I2990="","",INDEX(Daily!$J$2:$J$421,I2990))</f>
        <v/>
      </c>
      <c r="K2990" s="27">
        <f>IF(J2990="","",J2990+cat_offset)</f>
        <v/>
      </c>
      <c r="L2990" s="27">
        <f>IF(J2990="","",MAX(0,E2990-J2990)^2)</f>
        <v/>
      </c>
      <c r="M2990" s="27">
        <f>IF(J2990="","",MAX(0,E2990-(J2990+twcdh_off))^2)</f>
        <v/>
      </c>
      <c r="N2990" s="27">
        <f>IF(E2990="","",MAX(0,E2990-swcdh_thr)^2)</f>
        <v/>
      </c>
      <c r="O2990">
        <f>IF(K2990="","",ROUND(E2990-K2990,0))</f>
        <v/>
      </c>
      <c r="P2990">
        <f>IF(O2990="","",IF(O2990&gt;=1,O2990,0))</f>
        <v/>
      </c>
      <c r="Q2990" s="27">
        <f>IF(E2990="","",MAX(0,E2990-22))</f>
        <v/>
      </c>
      <c r="R2990" s="27">
        <f>IF(H2990=1,E2990,"")</f>
        <v/>
      </c>
      <c r="S2990" s="27">
        <f>IF(AND(H2990=1,J2990&lt;&gt;""),E2990-J2990,"")</f>
        <v/>
      </c>
      <c r="T2990">
        <f>IF(G2990="","",MONTH(G2990))</f>
        <v/>
      </c>
    </row>
    <row r="2991">
      <c r="A2991" s="24" t="n">
        <v>2020</v>
      </c>
      <c r="B2991" s="24" t="n">
        <v>5</v>
      </c>
      <c r="C2991" s="24" t="n">
        <v>4</v>
      </c>
      <c r="D2991" s="24" t="n">
        <v>14</v>
      </c>
      <c r="E2991" s="24" t="n">
        <v>17.2</v>
      </c>
      <c r="F2991" s="25">
        <f>IF($E2991="","",DATE(IF($A2991="",nominal_year,$A2991),$B2991,$C2991)+($D2991-IF(LEFT(hour_conv,1)="1",1,0))/24)</f>
        <v/>
      </c>
      <c r="G2991" s="26">
        <f>IF(F2991="","",INT(F2991))</f>
        <v/>
      </c>
      <c r="H2991">
        <f>IF(G2991="","",IF(AND(MONTH(G2991)*100+DAY(G2991)&gt;=season_lo,MONTH(G2991)*100+DAY(G2991)&lt;=season_hi),1,0))</f>
        <v/>
      </c>
      <c r="I2991">
        <f>IF(G2991="","",G2991-first_day+1)</f>
        <v/>
      </c>
      <c r="J2991" s="27">
        <f>IF(I2991="","",INDEX(Daily!$J$2:$J$421,I2991))</f>
        <v/>
      </c>
      <c r="K2991" s="27">
        <f>IF(J2991="","",J2991+cat_offset)</f>
        <v/>
      </c>
      <c r="L2991" s="27">
        <f>IF(J2991="","",MAX(0,E2991-J2991)^2)</f>
        <v/>
      </c>
      <c r="M2991" s="27">
        <f>IF(J2991="","",MAX(0,E2991-(J2991+twcdh_off))^2)</f>
        <v/>
      </c>
      <c r="N2991" s="27">
        <f>IF(E2991="","",MAX(0,E2991-swcdh_thr)^2)</f>
        <v/>
      </c>
      <c r="O2991">
        <f>IF(K2991="","",ROUND(E2991-K2991,0))</f>
        <v/>
      </c>
      <c r="P2991">
        <f>IF(O2991="","",IF(O2991&gt;=1,O2991,0))</f>
        <v/>
      </c>
      <c r="Q2991" s="27">
        <f>IF(E2991="","",MAX(0,E2991-22))</f>
        <v/>
      </c>
      <c r="R2991" s="27">
        <f>IF(H2991=1,E2991,"")</f>
        <v/>
      </c>
      <c r="S2991" s="27">
        <f>IF(AND(H2991=1,J2991&lt;&gt;""),E2991-J2991,"")</f>
        <v/>
      </c>
      <c r="T2991">
        <f>IF(G2991="","",MONTH(G2991))</f>
        <v/>
      </c>
    </row>
    <row r="2992">
      <c r="A2992" s="24" t="n">
        <v>2020</v>
      </c>
      <c r="B2992" s="24" t="n">
        <v>5</v>
      </c>
      <c r="C2992" s="24" t="n">
        <v>4</v>
      </c>
      <c r="D2992" s="24" t="n">
        <v>15</v>
      </c>
      <c r="E2992" s="24" t="n">
        <v>17.39</v>
      </c>
      <c r="F2992" s="25">
        <f>IF($E2992="","",DATE(IF($A2992="",nominal_year,$A2992),$B2992,$C2992)+($D2992-IF(LEFT(hour_conv,1)="1",1,0))/24)</f>
        <v/>
      </c>
      <c r="G2992" s="26">
        <f>IF(F2992="","",INT(F2992))</f>
        <v/>
      </c>
      <c r="H2992">
        <f>IF(G2992="","",IF(AND(MONTH(G2992)*100+DAY(G2992)&gt;=season_lo,MONTH(G2992)*100+DAY(G2992)&lt;=season_hi),1,0))</f>
        <v/>
      </c>
      <c r="I2992">
        <f>IF(G2992="","",G2992-first_day+1)</f>
        <v/>
      </c>
      <c r="J2992" s="27">
        <f>IF(I2992="","",INDEX(Daily!$J$2:$J$421,I2992))</f>
        <v/>
      </c>
      <c r="K2992" s="27">
        <f>IF(J2992="","",J2992+cat_offset)</f>
        <v/>
      </c>
      <c r="L2992" s="27">
        <f>IF(J2992="","",MAX(0,E2992-J2992)^2)</f>
        <v/>
      </c>
      <c r="M2992" s="27">
        <f>IF(J2992="","",MAX(0,E2992-(J2992+twcdh_off))^2)</f>
        <v/>
      </c>
      <c r="N2992" s="27">
        <f>IF(E2992="","",MAX(0,E2992-swcdh_thr)^2)</f>
        <v/>
      </c>
      <c r="O2992">
        <f>IF(K2992="","",ROUND(E2992-K2992,0))</f>
        <v/>
      </c>
      <c r="P2992">
        <f>IF(O2992="","",IF(O2992&gt;=1,O2992,0))</f>
        <v/>
      </c>
      <c r="Q2992" s="27">
        <f>IF(E2992="","",MAX(0,E2992-22))</f>
        <v/>
      </c>
      <c r="R2992" s="27">
        <f>IF(H2992=1,E2992,"")</f>
        <v/>
      </c>
      <c r="S2992" s="27">
        <f>IF(AND(H2992=1,J2992&lt;&gt;""),E2992-J2992,"")</f>
        <v/>
      </c>
      <c r="T2992">
        <f>IF(G2992="","",MONTH(G2992))</f>
        <v/>
      </c>
    </row>
    <row r="2993">
      <c r="A2993" s="24" t="n">
        <v>2020</v>
      </c>
      <c r="B2993" s="24" t="n">
        <v>5</v>
      </c>
      <c r="C2993" s="24" t="n">
        <v>4</v>
      </c>
      <c r="D2993" s="24" t="n">
        <v>16</v>
      </c>
      <c r="E2993" s="24" t="n">
        <v>17.74</v>
      </c>
      <c r="F2993" s="25">
        <f>IF($E2993="","",DATE(IF($A2993="",nominal_year,$A2993),$B2993,$C2993)+($D2993-IF(LEFT(hour_conv,1)="1",1,0))/24)</f>
        <v/>
      </c>
      <c r="G2993" s="26">
        <f>IF(F2993="","",INT(F2993))</f>
        <v/>
      </c>
      <c r="H2993">
        <f>IF(G2993="","",IF(AND(MONTH(G2993)*100+DAY(G2993)&gt;=season_lo,MONTH(G2993)*100+DAY(G2993)&lt;=season_hi),1,0))</f>
        <v/>
      </c>
      <c r="I2993">
        <f>IF(G2993="","",G2993-first_day+1)</f>
        <v/>
      </c>
      <c r="J2993" s="27">
        <f>IF(I2993="","",INDEX(Daily!$J$2:$J$421,I2993))</f>
        <v/>
      </c>
      <c r="K2993" s="27">
        <f>IF(J2993="","",J2993+cat_offset)</f>
        <v/>
      </c>
      <c r="L2993" s="27">
        <f>IF(J2993="","",MAX(0,E2993-J2993)^2)</f>
        <v/>
      </c>
      <c r="M2993" s="27">
        <f>IF(J2993="","",MAX(0,E2993-(J2993+twcdh_off))^2)</f>
        <v/>
      </c>
      <c r="N2993" s="27">
        <f>IF(E2993="","",MAX(0,E2993-swcdh_thr)^2)</f>
        <v/>
      </c>
      <c r="O2993">
        <f>IF(K2993="","",ROUND(E2993-K2993,0))</f>
        <v/>
      </c>
      <c r="P2993">
        <f>IF(O2993="","",IF(O2993&gt;=1,O2993,0))</f>
        <v/>
      </c>
      <c r="Q2993" s="27">
        <f>IF(E2993="","",MAX(0,E2993-22))</f>
        <v/>
      </c>
      <c r="R2993" s="27">
        <f>IF(H2993=1,E2993,"")</f>
        <v/>
      </c>
      <c r="S2993" s="27">
        <f>IF(AND(H2993=1,J2993&lt;&gt;""),E2993-J2993,"")</f>
        <v/>
      </c>
      <c r="T2993">
        <f>IF(G2993="","",MONTH(G2993))</f>
        <v/>
      </c>
    </row>
    <row r="2994">
      <c r="A2994" s="24" t="n">
        <v>2020</v>
      </c>
      <c r="B2994" s="24" t="n">
        <v>5</v>
      </c>
      <c r="C2994" s="24" t="n">
        <v>4</v>
      </c>
      <c r="D2994" s="24" t="n">
        <v>17</v>
      </c>
      <c r="E2994" s="24" t="n">
        <v>17.52</v>
      </c>
      <c r="F2994" s="25">
        <f>IF($E2994="","",DATE(IF($A2994="",nominal_year,$A2994),$B2994,$C2994)+($D2994-IF(LEFT(hour_conv,1)="1",1,0))/24)</f>
        <v/>
      </c>
      <c r="G2994" s="26">
        <f>IF(F2994="","",INT(F2994))</f>
        <v/>
      </c>
      <c r="H2994">
        <f>IF(G2994="","",IF(AND(MONTH(G2994)*100+DAY(G2994)&gt;=season_lo,MONTH(G2994)*100+DAY(G2994)&lt;=season_hi),1,0))</f>
        <v/>
      </c>
      <c r="I2994">
        <f>IF(G2994="","",G2994-first_day+1)</f>
        <v/>
      </c>
      <c r="J2994" s="27">
        <f>IF(I2994="","",INDEX(Daily!$J$2:$J$421,I2994))</f>
        <v/>
      </c>
      <c r="K2994" s="27">
        <f>IF(J2994="","",J2994+cat_offset)</f>
        <v/>
      </c>
      <c r="L2994" s="27">
        <f>IF(J2994="","",MAX(0,E2994-J2994)^2)</f>
        <v/>
      </c>
      <c r="M2994" s="27">
        <f>IF(J2994="","",MAX(0,E2994-(J2994+twcdh_off))^2)</f>
        <v/>
      </c>
      <c r="N2994" s="27">
        <f>IF(E2994="","",MAX(0,E2994-swcdh_thr)^2)</f>
        <v/>
      </c>
      <c r="O2994">
        <f>IF(K2994="","",ROUND(E2994-K2994,0))</f>
        <v/>
      </c>
      <c r="P2994">
        <f>IF(O2994="","",IF(O2994&gt;=1,O2994,0))</f>
        <v/>
      </c>
      <c r="Q2994" s="27">
        <f>IF(E2994="","",MAX(0,E2994-22))</f>
        <v/>
      </c>
      <c r="R2994" s="27">
        <f>IF(H2994=1,E2994,"")</f>
        <v/>
      </c>
      <c r="S2994" s="27">
        <f>IF(AND(H2994=1,J2994&lt;&gt;""),E2994-J2994,"")</f>
        <v/>
      </c>
      <c r="T2994">
        <f>IF(G2994="","",MONTH(G2994))</f>
        <v/>
      </c>
    </row>
    <row r="2995">
      <c r="A2995" s="24" t="n">
        <v>2020</v>
      </c>
      <c r="B2995" s="24" t="n">
        <v>5</v>
      </c>
      <c r="C2995" s="24" t="n">
        <v>4</v>
      </c>
      <c r="D2995" s="24" t="n">
        <v>18</v>
      </c>
      <c r="E2995" s="24" t="n">
        <v>17.36</v>
      </c>
      <c r="F2995" s="25">
        <f>IF($E2995="","",DATE(IF($A2995="",nominal_year,$A2995),$B2995,$C2995)+($D2995-IF(LEFT(hour_conv,1)="1",1,0))/24)</f>
        <v/>
      </c>
      <c r="G2995" s="26">
        <f>IF(F2995="","",INT(F2995))</f>
        <v/>
      </c>
      <c r="H2995">
        <f>IF(G2995="","",IF(AND(MONTH(G2995)*100+DAY(G2995)&gt;=season_lo,MONTH(G2995)*100+DAY(G2995)&lt;=season_hi),1,0))</f>
        <v/>
      </c>
      <c r="I2995">
        <f>IF(G2995="","",G2995-first_day+1)</f>
        <v/>
      </c>
      <c r="J2995" s="27">
        <f>IF(I2995="","",INDEX(Daily!$J$2:$J$421,I2995))</f>
        <v/>
      </c>
      <c r="K2995" s="27">
        <f>IF(J2995="","",J2995+cat_offset)</f>
        <v/>
      </c>
      <c r="L2995" s="27">
        <f>IF(J2995="","",MAX(0,E2995-J2995)^2)</f>
        <v/>
      </c>
      <c r="M2995" s="27">
        <f>IF(J2995="","",MAX(0,E2995-(J2995+twcdh_off))^2)</f>
        <v/>
      </c>
      <c r="N2995" s="27">
        <f>IF(E2995="","",MAX(0,E2995-swcdh_thr)^2)</f>
        <v/>
      </c>
      <c r="O2995">
        <f>IF(K2995="","",ROUND(E2995-K2995,0))</f>
        <v/>
      </c>
      <c r="P2995">
        <f>IF(O2995="","",IF(O2995&gt;=1,O2995,0))</f>
        <v/>
      </c>
      <c r="Q2995" s="27">
        <f>IF(E2995="","",MAX(0,E2995-22))</f>
        <v/>
      </c>
      <c r="R2995" s="27">
        <f>IF(H2995=1,E2995,"")</f>
        <v/>
      </c>
      <c r="S2995" s="27">
        <f>IF(AND(H2995=1,J2995&lt;&gt;""),E2995-J2995,"")</f>
        <v/>
      </c>
      <c r="T2995">
        <f>IF(G2995="","",MONTH(G2995))</f>
        <v/>
      </c>
    </row>
    <row r="2996">
      <c r="A2996" s="24" t="n">
        <v>2020</v>
      </c>
      <c r="B2996" s="24" t="n">
        <v>5</v>
      </c>
      <c r="C2996" s="24" t="n">
        <v>4</v>
      </c>
      <c r="D2996" s="24" t="n">
        <v>19</v>
      </c>
      <c r="E2996" s="24" t="n">
        <v>15.36</v>
      </c>
      <c r="F2996" s="25">
        <f>IF($E2996="","",DATE(IF($A2996="",nominal_year,$A2996),$B2996,$C2996)+($D2996-IF(LEFT(hour_conv,1)="1",1,0))/24)</f>
        <v/>
      </c>
      <c r="G2996" s="26">
        <f>IF(F2996="","",INT(F2996))</f>
        <v/>
      </c>
      <c r="H2996">
        <f>IF(G2996="","",IF(AND(MONTH(G2996)*100+DAY(G2996)&gt;=season_lo,MONTH(G2996)*100+DAY(G2996)&lt;=season_hi),1,0))</f>
        <v/>
      </c>
      <c r="I2996">
        <f>IF(G2996="","",G2996-first_day+1)</f>
        <v/>
      </c>
      <c r="J2996" s="27">
        <f>IF(I2996="","",INDEX(Daily!$J$2:$J$421,I2996))</f>
        <v/>
      </c>
      <c r="K2996" s="27">
        <f>IF(J2996="","",J2996+cat_offset)</f>
        <v/>
      </c>
      <c r="L2996" s="27">
        <f>IF(J2996="","",MAX(0,E2996-J2996)^2)</f>
        <v/>
      </c>
      <c r="M2996" s="27">
        <f>IF(J2996="","",MAX(0,E2996-(J2996+twcdh_off))^2)</f>
        <v/>
      </c>
      <c r="N2996" s="27">
        <f>IF(E2996="","",MAX(0,E2996-swcdh_thr)^2)</f>
        <v/>
      </c>
      <c r="O2996">
        <f>IF(K2996="","",ROUND(E2996-K2996,0))</f>
        <v/>
      </c>
      <c r="P2996">
        <f>IF(O2996="","",IF(O2996&gt;=1,O2996,0))</f>
        <v/>
      </c>
      <c r="Q2996" s="27">
        <f>IF(E2996="","",MAX(0,E2996-22))</f>
        <v/>
      </c>
      <c r="R2996" s="27">
        <f>IF(H2996=1,E2996,"")</f>
        <v/>
      </c>
      <c r="S2996" s="27">
        <f>IF(AND(H2996=1,J2996&lt;&gt;""),E2996-J2996,"")</f>
        <v/>
      </c>
      <c r="T2996">
        <f>IF(G2996="","",MONTH(G2996))</f>
        <v/>
      </c>
    </row>
    <row r="2997">
      <c r="A2997" s="24" t="n">
        <v>2020</v>
      </c>
      <c r="B2997" s="24" t="n">
        <v>5</v>
      </c>
      <c r="C2997" s="24" t="n">
        <v>4</v>
      </c>
      <c r="D2997" s="24" t="n">
        <v>20</v>
      </c>
      <c r="E2997" s="24" t="n">
        <v>15.24</v>
      </c>
      <c r="F2997" s="25">
        <f>IF($E2997="","",DATE(IF($A2997="",nominal_year,$A2997),$B2997,$C2997)+($D2997-IF(LEFT(hour_conv,1)="1",1,0))/24)</f>
        <v/>
      </c>
      <c r="G2997" s="26">
        <f>IF(F2997="","",INT(F2997))</f>
        <v/>
      </c>
      <c r="H2997">
        <f>IF(G2997="","",IF(AND(MONTH(G2997)*100+DAY(G2997)&gt;=season_lo,MONTH(G2997)*100+DAY(G2997)&lt;=season_hi),1,0))</f>
        <v/>
      </c>
      <c r="I2997">
        <f>IF(G2997="","",G2997-first_day+1)</f>
        <v/>
      </c>
      <c r="J2997" s="27">
        <f>IF(I2997="","",INDEX(Daily!$J$2:$J$421,I2997))</f>
        <v/>
      </c>
      <c r="K2997" s="27">
        <f>IF(J2997="","",J2997+cat_offset)</f>
        <v/>
      </c>
      <c r="L2997" s="27">
        <f>IF(J2997="","",MAX(0,E2997-J2997)^2)</f>
        <v/>
      </c>
      <c r="M2997" s="27">
        <f>IF(J2997="","",MAX(0,E2997-(J2997+twcdh_off))^2)</f>
        <v/>
      </c>
      <c r="N2997" s="27">
        <f>IF(E2997="","",MAX(0,E2997-swcdh_thr)^2)</f>
        <v/>
      </c>
      <c r="O2997">
        <f>IF(K2997="","",ROUND(E2997-K2997,0))</f>
        <v/>
      </c>
      <c r="P2997">
        <f>IF(O2997="","",IF(O2997&gt;=1,O2997,0))</f>
        <v/>
      </c>
      <c r="Q2997" s="27">
        <f>IF(E2997="","",MAX(0,E2997-22))</f>
        <v/>
      </c>
      <c r="R2997" s="27">
        <f>IF(H2997=1,E2997,"")</f>
        <v/>
      </c>
      <c r="S2997" s="27">
        <f>IF(AND(H2997=1,J2997&lt;&gt;""),E2997-J2997,"")</f>
        <v/>
      </c>
      <c r="T2997">
        <f>IF(G2997="","",MONTH(G2997))</f>
        <v/>
      </c>
    </row>
    <row r="2998">
      <c r="A2998" s="24" t="n">
        <v>2020</v>
      </c>
      <c r="B2998" s="24" t="n">
        <v>5</v>
      </c>
      <c r="C2998" s="24" t="n">
        <v>4</v>
      </c>
      <c r="D2998" s="24" t="n">
        <v>21</v>
      </c>
      <c r="E2998" s="24" t="n">
        <v>13.28</v>
      </c>
      <c r="F2998" s="25">
        <f>IF($E2998="","",DATE(IF($A2998="",nominal_year,$A2998),$B2998,$C2998)+($D2998-IF(LEFT(hour_conv,1)="1",1,0))/24)</f>
        <v/>
      </c>
      <c r="G2998" s="26">
        <f>IF(F2998="","",INT(F2998))</f>
        <v/>
      </c>
      <c r="H2998">
        <f>IF(G2998="","",IF(AND(MONTH(G2998)*100+DAY(G2998)&gt;=season_lo,MONTH(G2998)*100+DAY(G2998)&lt;=season_hi),1,0))</f>
        <v/>
      </c>
      <c r="I2998">
        <f>IF(G2998="","",G2998-first_day+1)</f>
        <v/>
      </c>
      <c r="J2998" s="27">
        <f>IF(I2998="","",INDEX(Daily!$J$2:$J$421,I2998))</f>
        <v/>
      </c>
      <c r="K2998" s="27">
        <f>IF(J2998="","",J2998+cat_offset)</f>
        <v/>
      </c>
      <c r="L2998" s="27">
        <f>IF(J2998="","",MAX(0,E2998-J2998)^2)</f>
        <v/>
      </c>
      <c r="M2998" s="27">
        <f>IF(J2998="","",MAX(0,E2998-(J2998+twcdh_off))^2)</f>
        <v/>
      </c>
      <c r="N2998" s="27">
        <f>IF(E2998="","",MAX(0,E2998-swcdh_thr)^2)</f>
        <v/>
      </c>
      <c r="O2998">
        <f>IF(K2998="","",ROUND(E2998-K2998,0))</f>
        <v/>
      </c>
      <c r="P2998">
        <f>IF(O2998="","",IF(O2998&gt;=1,O2998,0))</f>
        <v/>
      </c>
      <c r="Q2998" s="27">
        <f>IF(E2998="","",MAX(0,E2998-22))</f>
        <v/>
      </c>
      <c r="R2998" s="27">
        <f>IF(H2998=1,E2998,"")</f>
        <v/>
      </c>
      <c r="S2998" s="27">
        <f>IF(AND(H2998=1,J2998&lt;&gt;""),E2998-J2998,"")</f>
        <v/>
      </c>
      <c r="T2998">
        <f>IF(G2998="","",MONTH(G2998))</f>
        <v/>
      </c>
    </row>
    <row r="2999">
      <c r="A2999" s="24" t="n">
        <v>2020</v>
      </c>
      <c r="B2999" s="24" t="n">
        <v>5</v>
      </c>
      <c r="C2999" s="24" t="n">
        <v>4</v>
      </c>
      <c r="D2999" s="24" t="n">
        <v>22</v>
      </c>
      <c r="E2999" s="24" t="n">
        <v>13.04</v>
      </c>
      <c r="F2999" s="25">
        <f>IF($E2999="","",DATE(IF($A2999="",nominal_year,$A2999),$B2999,$C2999)+($D2999-IF(LEFT(hour_conv,1)="1",1,0))/24)</f>
        <v/>
      </c>
      <c r="G2999" s="26">
        <f>IF(F2999="","",INT(F2999))</f>
        <v/>
      </c>
      <c r="H2999">
        <f>IF(G2999="","",IF(AND(MONTH(G2999)*100+DAY(G2999)&gt;=season_lo,MONTH(G2999)*100+DAY(G2999)&lt;=season_hi),1,0))</f>
        <v/>
      </c>
      <c r="I2999">
        <f>IF(G2999="","",G2999-first_day+1)</f>
        <v/>
      </c>
      <c r="J2999" s="27">
        <f>IF(I2999="","",INDEX(Daily!$J$2:$J$421,I2999))</f>
        <v/>
      </c>
      <c r="K2999" s="27">
        <f>IF(J2999="","",J2999+cat_offset)</f>
        <v/>
      </c>
      <c r="L2999" s="27">
        <f>IF(J2999="","",MAX(0,E2999-J2999)^2)</f>
        <v/>
      </c>
      <c r="M2999" s="27">
        <f>IF(J2999="","",MAX(0,E2999-(J2999+twcdh_off))^2)</f>
        <v/>
      </c>
      <c r="N2999" s="27">
        <f>IF(E2999="","",MAX(0,E2999-swcdh_thr)^2)</f>
        <v/>
      </c>
      <c r="O2999">
        <f>IF(K2999="","",ROUND(E2999-K2999,0))</f>
        <v/>
      </c>
      <c r="P2999">
        <f>IF(O2999="","",IF(O2999&gt;=1,O2999,0))</f>
        <v/>
      </c>
      <c r="Q2999" s="27">
        <f>IF(E2999="","",MAX(0,E2999-22))</f>
        <v/>
      </c>
      <c r="R2999" s="27">
        <f>IF(H2999=1,E2999,"")</f>
        <v/>
      </c>
      <c r="S2999" s="27">
        <f>IF(AND(H2999=1,J2999&lt;&gt;""),E2999-J2999,"")</f>
        <v/>
      </c>
      <c r="T2999">
        <f>IF(G2999="","",MONTH(G2999))</f>
        <v/>
      </c>
    </row>
    <row r="3000">
      <c r="A3000" s="24" t="n">
        <v>2020</v>
      </c>
      <c r="B3000" s="24" t="n">
        <v>5</v>
      </c>
      <c r="C3000" s="24" t="n">
        <v>4</v>
      </c>
      <c r="D3000" s="24" t="n">
        <v>23</v>
      </c>
      <c r="E3000" s="24" t="n">
        <v>10.44</v>
      </c>
      <c r="F3000" s="25">
        <f>IF($E3000="","",DATE(IF($A3000="",nominal_year,$A3000),$B3000,$C3000)+($D3000-IF(LEFT(hour_conv,1)="1",1,0))/24)</f>
        <v/>
      </c>
      <c r="G3000" s="26">
        <f>IF(F3000="","",INT(F3000))</f>
        <v/>
      </c>
      <c r="H3000">
        <f>IF(G3000="","",IF(AND(MONTH(G3000)*100+DAY(G3000)&gt;=season_lo,MONTH(G3000)*100+DAY(G3000)&lt;=season_hi),1,0))</f>
        <v/>
      </c>
      <c r="I3000">
        <f>IF(G3000="","",G3000-first_day+1)</f>
        <v/>
      </c>
      <c r="J3000" s="27">
        <f>IF(I3000="","",INDEX(Daily!$J$2:$J$421,I3000))</f>
        <v/>
      </c>
      <c r="K3000" s="27">
        <f>IF(J3000="","",J3000+cat_offset)</f>
        <v/>
      </c>
      <c r="L3000" s="27">
        <f>IF(J3000="","",MAX(0,E3000-J3000)^2)</f>
        <v/>
      </c>
      <c r="M3000" s="27">
        <f>IF(J3000="","",MAX(0,E3000-(J3000+twcdh_off))^2)</f>
        <v/>
      </c>
      <c r="N3000" s="27">
        <f>IF(E3000="","",MAX(0,E3000-swcdh_thr)^2)</f>
        <v/>
      </c>
      <c r="O3000">
        <f>IF(K3000="","",ROUND(E3000-K3000,0))</f>
        <v/>
      </c>
      <c r="P3000">
        <f>IF(O3000="","",IF(O3000&gt;=1,O3000,0))</f>
        <v/>
      </c>
      <c r="Q3000" s="27">
        <f>IF(E3000="","",MAX(0,E3000-22))</f>
        <v/>
      </c>
      <c r="R3000" s="27">
        <f>IF(H3000=1,E3000,"")</f>
        <v/>
      </c>
      <c r="S3000" s="27">
        <f>IF(AND(H3000=1,J3000&lt;&gt;""),E3000-J3000,"")</f>
        <v/>
      </c>
      <c r="T3000">
        <f>IF(G3000="","",MONTH(G3000))</f>
        <v/>
      </c>
    </row>
    <row r="3001">
      <c r="A3001" s="24" t="n">
        <v>2020</v>
      </c>
      <c r="B3001" s="24" t="n">
        <v>5</v>
      </c>
      <c r="C3001" s="24" t="n">
        <v>4</v>
      </c>
      <c r="D3001" s="24" t="n">
        <v>24</v>
      </c>
      <c r="E3001" s="24" t="n">
        <v>9.6</v>
      </c>
      <c r="F3001" s="25">
        <f>IF($E3001="","",DATE(IF($A3001="",nominal_year,$A3001),$B3001,$C3001)+($D3001-IF(LEFT(hour_conv,1)="1",1,0))/24)</f>
        <v/>
      </c>
      <c r="G3001" s="26">
        <f>IF(F3001="","",INT(F3001))</f>
        <v/>
      </c>
      <c r="H3001">
        <f>IF(G3001="","",IF(AND(MONTH(G3001)*100+DAY(G3001)&gt;=season_lo,MONTH(G3001)*100+DAY(G3001)&lt;=season_hi),1,0))</f>
        <v/>
      </c>
      <c r="I3001">
        <f>IF(G3001="","",G3001-first_day+1)</f>
        <v/>
      </c>
      <c r="J3001" s="27">
        <f>IF(I3001="","",INDEX(Daily!$J$2:$J$421,I3001))</f>
        <v/>
      </c>
      <c r="K3001" s="27">
        <f>IF(J3001="","",J3001+cat_offset)</f>
        <v/>
      </c>
      <c r="L3001" s="27">
        <f>IF(J3001="","",MAX(0,E3001-J3001)^2)</f>
        <v/>
      </c>
      <c r="M3001" s="27">
        <f>IF(J3001="","",MAX(0,E3001-(J3001+twcdh_off))^2)</f>
        <v/>
      </c>
      <c r="N3001" s="27">
        <f>IF(E3001="","",MAX(0,E3001-swcdh_thr)^2)</f>
        <v/>
      </c>
      <c r="O3001">
        <f>IF(K3001="","",ROUND(E3001-K3001,0))</f>
        <v/>
      </c>
      <c r="P3001">
        <f>IF(O3001="","",IF(O3001&gt;=1,O3001,0))</f>
        <v/>
      </c>
      <c r="Q3001" s="27">
        <f>IF(E3001="","",MAX(0,E3001-22))</f>
        <v/>
      </c>
      <c r="R3001" s="27">
        <f>IF(H3001=1,E3001,"")</f>
        <v/>
      </c>
      <c r="S3001" s="27">
        <f>IF(AND(H3001=1,J3001&lt;&gt;""),E3001-J3001,"")</f>
        <v/>
      </c>
      <c r="T3001">
        <f>IF(G3001="","",MONTH(G3001))</f>
        <v/>
      </c>
    </row>
    <row r="3002">
      <c r="A3002" s="24" t="n">
        <v>2020</v>
      </c>
      <c r="B3002" s="24" t="n">
        <v>5</v>
      </c>
      <c r="C3002" s="24" t="n">
        <v>5</v>
      </c>
      <c r="D3002" s="24" t="n">
        <v>1</v>
      </c>
      <c r="E3002" s="24" t="n">
        <v>7.16</v>
      </c>
      <c r="F3002" s="25">
        <f>IF($E3002="","",DATE(IF($A3002="",nominal_year,$A3002),$B3002,$C3002)+($D3002-IF(LEFT(hour_conv,1)="1",1,0))/24)</f>
        <v/>
      </c>
      <c r="G3002" s="26">
        <f>IF(F3002="","",INT(F3002))</f>
        <v/>
      </c>
      <c r="H3002">
        <f>IF(G3002="","",IF(AND(MONTH(G3002)*100+DAY(G3002)&gt;=season_lo,MONTH(G3002)*100+DAY(G3002)&lt;=season_hi),1,0))</f>
        <v/>
      </c>
      <c r="I3002">
        <f>IF(G3002="","",G3002-first_day+1)</f>
        <v/>
      </c>
      <c r="J3002" s="27">
        <f>IF(I3002="","",INDEX(Daily!$J$2:$J$421,I3002))</f>
        <v/>
      </c>
      <c r="K3002" s="27">
        <f>IF(J3002="","",J3002+cat_offset)</f>
        <v/>
      </c>
      <c r="L3002" s="27">
        <f>IF(J3002="","",MAX(0,E3002-J3002)^2)</f>
        <v/>
      </c>
      <c r="M3002" s="27">
        <f>IF(J3002="","",MAX(0,E3002-(J3002+twcdh_off))^2)</f>
        <v/>
      </c>
      <c r="N3002" s="27">
        <f>IF(E3002="","",MAX(0,E3002-swcdh_thr)^2)</f>
        <v/>
      </c>
      <c r="O3002">
        <f>IF(K3002="","",ROUND(E3002-K3002,0))</f>
        <v/>
      </c>
      <c r="P3002">
        <f>IF(O3002="","",IF(O3002&gt;=1,O3002,0))</f>
        <v/>
      </c>
      <c r="Q3002" s="27">
        <f>IF(E3002="","",MAX(0,E3002-22))</f>
        <v/>
      </c>
      <c r="R3002" s="27">
        <f>IF(H3002=1,E3002,"")</f>
        <v/>
      </c>
      <c r="S3002" s="27">
        <f>IF(AND(H3002=1,J3002&lt;&gt;""),E3002-J3002,"")</f>
        <v/>
      </c>
      <c r="T3002">
        <f>IF(G3002="","",MONTH(G3002))</f>
        <v/>
      </c>
    </row>
    <row r="3003">
      <c r="A3003" s="24" t="n">
        <v>2020</v>
      </c>
      <c r="B3003" s="24" t="n">
        <v>5</v>
      </c>
      <c r="C3003" s="24" t="n">
        <v>5</v>
      </c>
      <c r="D3003" s="24" t="n">
        <v>2</v>
      </c>
      <c r="E3003" s="24" t="n">
        <v>7.68</v>
      </c>
      <c r="F3003" s="25">
        <f>IF($E3003="","",DATE(IF($A3003="",nominal_year,$A3003),$B3003,$C3003)+($D3003-IF(LEFT(hour_conv,1)="1",1,0))/24)</f>
        <v/>
      </c>
      <c r="G3003" s="26">
        <f>IF(F3003="","",INT(F3003))</f>
        <v/>
      </c>
      <c r="H3003">
        <f>IF(G3003="","",IF(AND(MONTH(G3003)*100+DAY(G3003)&gt;=season_lo,MONTH(G3003)*100+DAY(G3003)&lt;=season_hi),1,0))</f>
        <v/>
      </c>
      <c r="I3003">
        <f>IF(G3003="","",G3003-first_day+1)</f>
        <v/>
      </c>
      <c r="J3003" s="27">
        <f>IF(I3003="","",INDEX(Daily!$J$2:$J$421,I3003))</f>
        <v/>
      </c>
      <c r="K3003" s="27">
        <f>IF(J3003="","",J3003+cat_offset)</f>
        <v/>
      </c>
      <c r="L3003" s="27">
        <f>IF(J3003="","",MAX(0,E3003-J3003)^2)</f>
        <v/>
      </c>
      <c r="M3003" s="27">
        <f>IF(J3003="","",MAX(0,E3003-(J3003+twcdh_off))^2)</f>
        <v/>
      </c>
      <c r="N3003" s="27">
        <f>IF(E3003="","",MAX(0,E3003-swcdh_thr)^2)</f>
        <v/>
      </c>
      <c r="O3003">
        <f>IF(K3003="","",ROUND(E3003-K3003,0))</f>
        <v/>
      </c>
      <c r="P3003">
        <f>IF(O3003="","",IF(O3003&gt;=1,O3003,0))</f>
        <v/>
      </c>
      <c r="Q3003" s="27">
        <f>IF(E3003="","",MAX(0,E3003-22))</f>
        <v/>
      </c>
      <c r="R3003" s="27">
        <f>IF(H3003=1,E3003,"")</f>
        <v/>
      </c>
      <c r="S3003" s="27">
        <f>IF(AND(H3003=1,J3003&lt;&gt;""),E3003-J3003,"")</f>
        <v/>
      </c>
      <c r="T3003">
        <f>IF(G3003="","",MONTH(G3003))</f>
        <v/>
      </c>
    </row>
    <row r="3004">
      <c r="A3004" s="24" t="n">
        <v>2020</v>
      </c>
      <c r="B3004" s="24" t="n">
        <v>5</v>
      </c>
      <c r="C3004" s="24" t="n">
        <v>5</v>
      </c>
      <c r="D3004" s="24" t="n">
        <v>3</v>
      </c>
      <c r="E3004" s="24" t="n">
        <v>6</v>
      </c>
      <c r="F3004" s="25">
        <f>IF($E3004="","",DATE(IF($A3004="",nominal_year,$A3004),$B3004,$C3004)+($D3004-IF(LEFT(hour_conv,1)="1",1,0))/24)</f>
        <v/>
      </c>
      <c r="G3004" s="26">
        <f>IF(F3004="","",INT(F3004))</f>
        <v/>
      </c>
      <c r="H3004">
        <f>IF(G3004="","",IF(AND(MONTH(G3004)*100+DAY(G3004)&gt;=season_lo,MONTH(G3004)*100+DAY(G3004)&lt;=season_hi),1,0))</f>
        <v/>
      </c>
      <c r="I3004">
        <f>IF(G3004="","",G3004-first_day+1)</f>
        <v/>
      </c>
      <c r="J3004" s="27">
        <f>IF(I3004="","",INDEX(Daily!$J$2:$J$421,I3004))</f>
        <v/>
      </c>
      <c r="K3004" s="27">
        <f>IF(J3004="","",J3004+cat_offset)</f>
        <v/>
      </c>
      <c r="L3004" s="27">
        <f>IF(J3004="","",MAX(0,E3004-J3004)^2)</f>
        <v/>
      </c>
      <c r="M3004" s="27">
        <f>IF(J3004="","",MAX(0,E3004-(J3004+twcdh_off))^2)</f>
        <v/>
      </c>
      <c r="N3004" s="27">
        <f>IF(E3004="","",MAX(0,E3004-swcdh_thr)^2)</f>
        <v/>
      </c>
      <c r="O3004">
        <f>IF(K3004="","",ROUND(E3004-K3004,0))</f>
        <v/>
      </c>
      <c r="P3004">
        <f>IF(O3004="","",IF(O3004&gt;=1,O3004,0))</f>
        <v/>
      </c>
      <c r="Q3004" s="27">
        <f>IF(E3004="","",MAX(0,E3004-22))</f>
        <v/>
      </c>
      <c r="R3004" s="27">
        <f>IF(H3004=1,E3004,"")</f>
        <v/>
      </c>
      <c r="S3004" s="27">
        <f>IF(AND(H3004=1,J3004&lt;&gt;""),E3004-J3004,"")</f>
        <v/>
      </c>
      <c r="T3004">
        <f>IF(G3004="","",MONTH(G3004))</f>
        <v/>
      </c>
    </row>
    <row r="3005">
      <c r="A3005" s="24" t="n">
        <v>2020</v>
      </c>
      <c r="B3005" s="24" t="n">
        <v>5</v>
      </c>
      <c r="C3005" s="24" t="n">
        <v>5</v>
      </c>
      <c r="D3005" s="24" t="n">
        <v>4</v>
      </c>
      <c r="E3005" s="24" t="n">
        <v>6.39</v>
      </c>
      <c r="F3005" s="25">
        <f>IF($E3005="","",DATE(IF($A3005="",nominal_year,$A3005),$B3005,$C3005)+($D3005-IF(LEFT(hour_conv,1)="1",1,0))/24)</f>
        <v/>
      </c>
      <c r="G3005" s="26">
        <f>IF(F3005="","",INT(F3005))</f>
        <v/>
      </c>
      <c r="H3005">
        <f>IF(G3005="","",IF(AND(MONTH(G3005)*100+DAY(G3005)&gt;=season_lo,MONTH(G3005)*100+DAY(G3005)&lt;=season_hi),1,0))</f>
        <v/>
      </c>
      <c r="I3005">
        <f>IF(G3005="","",G3005-first_day+1)</f>
        <v/>
      </c>
      <c r="J3005" s="27">
        <f>IF(I3005="","",INDEX(Daily!$J$2:$J$421,I3005))</f>
        <v/>
      </c>
      <c r="K3005" s="27">
        <f>IF(J3005="","",J3005+cat_offset)</f>
        <v/>
      </c>
      <c r="L3005" s="27">
        <f>IF(J3005="","",MAX(0,E3005-J3005)^2)</f>
        <v/>
      </c>
      <c r="M3005" s="27">
        <f>IF(J3005="","",MAX(0,E3005-(J3005+twcdh_off))^2)</f>
        <v/>
      </c>
      <c r="N3005" s="27">
        <f>IF(E3005="","",MAX(0,E3005-swcdh_thr)^2)</f>
        <v/>
      </c>
      <c r="O3005">
        <f>IF(K3005="","",ROUND(E3005-K3005,0))</f>
        <v/>
      </c>
      <c r="P3005">
        <f>IF(O3005="","",IF(O3005&gt;=1,O3005,0))</f>
        <v/>
      </c>
      <c r="Q3005" s="27">
        <f>IF(E3005="","",MAX(0,E3005-22))</f>
        <v/>
      </c>
      <c r="R3005" s="27">
        <f>IF(H3005=1,E3005,"")</f>
        <v/>
      </c>
      <c r="S3005" s="27">
        <f>IF(AND(H3005=1,J3005&lt;&gt;""),E3005-J3005,"")</f>
        <v/>
      </c>
      <c r="T3005">
        <f>IF(G3005="","",MONTH(G3005))</f>
        <v/>
      </c>
    </row>
    <row r="3006">
      <c r="A3006" s="24" t="n">
        <v>2020</v>
      </c>
      <c r="B3006" s="24" t="n">
        <v>5</v>
      </c>
      <c r="C3006" s="24" t="n">
        <v>5</v>
      </c>
      <c r="D3006" s="24" t="n">
        <v>5</v>
      </c>
      <c r="E3006" s="24" t="n">
        <v>6.3</v>
      </c>
      <c r="F3006" s="25">
        <f>IF($E3006="","",DATE(IF($A3006="",nominal_year,$A3006),$B3006,$C3006)+($D3006-IF(LEFT(hour_conv,1)="1",1,0))/24)</f>
        <v/>
      </c>
      <c r="G3006" s="26">
        <f>IF(F3006="","",INT(F3006))</f>
        <v/>
      </c>
      <c r="H3006">
        <f>IF(G3006="","",IF(AND(MONTH(G3006)*100+DAY(G3006)&gt;=season_lo,MONTH(G3006)*100+DAY(G3006)&lt;=season_hi),1,0))</f>
        <v/>
      </c>
      <c r="I3006">
        <f>IF(G3006="","",G3006-first_day+1)</f>
        <v/>
      </c>
      <c r="J3006" s="27">
        <f>IF(I3006="","",INDEX(Daily!$J$2:$J$421,I3006))</f>
        <v/>
      </c>
      <c r="K3006" s="27">
        <f>IF(J3006="","",J3006+cat_offset)</f>
        <v/>
      </c>
      <c r="L3006" s="27">
        <f>IF(J3006="","",MAX(0,E3006-J3006)^2)</f>
        <v/>
      </c>
      <c r="M3006" s="27">
        <f>IF(J3006="","",MAX(0,E3006-(J3006+twcdh_off))^2)</f>
        <v/>
      </c>
      <c r="N3006" s="27">
        <f>IF(E3006="","",MAX(0,E3006-swcdh_thr)^2)</f>
        <v/>
      </c>
      <c r="O3006">
        <f>IF(K3006="","",ROUND(E3006-K3006,0))</f>
        <v/>
      </c>
      <c r="P3006">
        <f>IF(O3006="","",IF(O3006&gt;=1,O3006,0))</f>
        <v/>
      </c>
      <c r="Q3006" s="27">
        <f>IF(E3006="","",MAX(0,E3006-22))</f>
        <v/>
      </c>
      <c r="R3006" s="27">
        <f>IF(H3006=1,E3006,"")</f>
        <v/>
      </c>
      <c r="S3006" s="27">
        <f>IF(AND(H3006=1,J3006&lt;&gt;""),E3006-J3006,"")</f>
        <v/>
      </c>
      <c r="T3006">
        <f>IF(G3006="","",MONTH(G3006))</f>
        <v/>
      </c>
    </row>
    <row r="3007">
      <c r="A3007" s="24" t="n">
        <v>2020</v>
      </c>
      <c r="B3007" s="24" t="n">
        <v>5</v>
      </c>
      <c r="C3007" s="24" t="n">
        <v>5</v>
      </c>
      <c r="D3007" s="24" t="n">
        <v>6</v>
      </c>
      <c r="E3007" s="24" t="n">
        <v>6.32</v>
      </c>
      <c r="F3007" s="25">
        <f>IF($E3007="","",DATE(IF($A3007="",nominal_year,$A3007),$B3007,$C3007)+($D3007-IF(LEFT(hour_conv,1)="1",1,0))/24)</f>
        <v/>
      </c>
      <c r="G3007" s="26">
        <f>IF(F3007="","",INT(F3007))</f>
        <v/>
      </c>
      <c r="H3007">
        <f>IF(G3007="","",IF(AND(MONTH(G3007)*100+DAY(G3007)&gt;=season_lo,MONTH(G3007)*100+DAY(G3007)&lt;=season_hi),1,0))</f>
        <v/>
      </c>
      <c r="I3007">
        <f>IF(G3007="","",G3007-first_day+1)</f>
        <v/>
      </c>
      <c r="J3007" s="27">
        <f>IF(I3007="","",INDEX(Daily!$J$2:$J$421,I3007))</f>
        <v/>
      </c>
      <c r="K3007" s="27">
        <f>IF(J3007="","",J3007+cat_offset)</f>
        <v/>
      </c>
      <c r="L3007" s="27">
        <f>IF(J3007="","",MAX(0,E3007-J3007)^2)</f>
        <v/>
      </c>
      <c r="M3007" s="27">
        <f>IF(J3007="","",MAX(0,E3007-(J3007+twcdh_off))^2)</f>
        <v/>
      </c>
      <c r="N3007" s="27">
        <f>IF(E3007="","",MAX(0,E3007-swcdh_thr)^2)</f>
        <v/>
      </c>
      <c r="O3007">
        <f>IF(K3007="","",ROUND(E3007-K3007,0))</f>
        <v/>
      </c>
      <c r="P3007">
        <f>IF(O3007="","",IF(O3007&gt;=1,O3007,0))</f>
        <v/>
      </c>
      <c r="Q3007" s="27">
        <f>IF(E3007="","",MAX(0,E3007-22))</f>
        <v/>
      </c>
      <c r="R3007" s="27">
        <f>IF(H3007=1,E3007,"")</f>
        <v/>
      </c>
      <c r="S3007" s="27">
        <f>IF(AND(H3007=1,J3007&lt;&gt;""),E3007-J3007,"")</f>
        <v/>
      </c>
      <c r="T3007">
        <f>IF(G3007="","",MONTH(G3007))</f>
        <v/>
      </c>
    </row>
    <row r="3008">
      <c r="A3008" s="24" t="n">
        <v>2020</v>
      </c>
      <c r="B3008" s="24" t="n">
        <v>5</v>
      </c>
      <c r="C3008" s="24" t="n">
        <v>5</v>
      </c>
      <c r="D3008" s="24" t="n">
        <v>7</v>
      </c>
      <c r="E3008" s="24" t="n">
        <v>7.72</v>
      </c>
      <c r="F3008" s="25">
        <f>IF($E3008="","",DATE(IF($A3008="",nominal_year,$A3008),$B3008,$C3008)+($D3008-IF(LEFT(hour_conv,1)="1",1,0))/24)</f>
        <v/>
      </c>
      <c r="G3008" s="26">
        <f>IF(F3008="","",INT(F3008))</f>
        <v/>
      </c>
      <c r="H3008">
        <f>IF(G3008="","",IF(AND(MONTH(G3008)*100+DAY(G3008)&gt;=season_lo,MONTH(G3008)*100+DAY(G3008)&lt;=season_hi),1,0))</f>
        <v/>
      </c>
      <c r="I3008">
        <f>IF(G3008="","",G3008-first_day+1)</f>
        <v/>
      </c>
      <c r="J3008" s="27">
        <f>IF(I3008="","",INDEX(Daily!$J$2:$J$421,I3008))</f>
        <v/>
      </c>
      <c r="K3008" s="27">
        <f>IF(J3008="","",J3008+cat_offset)</f>
        <v/>
      </c>
      <c r="L3008" s="27">
        <f>IF(J3008="","",MAX(0,E3008-J3008)^2)</f>
        <v/>
      </c>
      <c r="M3008" s="27">
        <f>IF(J3008="","",MAX(0,E3008-(J3008+twcdh_off))^2)</f>
        <v/>
      </c>
      <c r="N3008" s="27">
        <f>IF(E3008="","",MAX(0,E3008-swcdh_thr)^2)</f>
        <v/>
      </c>
      <c r="O3008">
        <f>IF(K3008="","",ROUND(E3008-K3008,0))</f>
        <v/>
      </c>
      <c r="P3008">
        <f>IF(O3008="","",IF(O3008&gt;=1,O3008,0))</f>
        <v/>
      </c>
      <c r="Q3008" s="27">
        <f>IF(E3008="","",MAX(0,E3008-22))</f>
        <v/>
      </c>
      <c r="R3008" s="27">
        <f>IF(H3008=1,E3008,"")</f>
        <v/>
      </c>
      <c r="S3008" s="27">
        <f>IF(AND(H3008=1,J3008&lt;&gt;""),E3008-J3008,"")</f>
        <v/>
      </c>
      <c r="T3008">
        <f>IF(G3008="","",MONTH(G3008))</f>
        <v/>
      </c>
    </row>
    <row r="3009">
      <c r="A3009" s="24" t="n">
        <v>2020</v>
      </c>
      <c r="B3009" s="24" t="n">
        <v>5</v>
      </c>
      <c r="C3009" s="24" t="n">
        <v>5</v>
      </c>
      <c r="D3009" s="24" t="n">
        <v>8</v>
      </c>
      <c r="E3009" s="24" t="n">
        <v>9.19</v>
      </c>
      <c r="F3009" s="25">
        <f>IF($E3009="","",DATE(IF($A3009="",nominal_year,$A3009),$B3009,$C3009)+($D3009-IF(LEFT(hour_conv,1)="1",1,0))/24)</f>
        <v/>
      </c>
      <c r="G3009" s="26">
        <f>IF(F3009="","",INT(F3009))</f>
        <v/>
      </c>
      <c r="H3009">
        <f>IF(G3009="","",IF(AND(MONTH(G3009)*100+DAY(G3009)&gt;=season_lo,MONTH(G3009)*100+DAY(G3009)&lt;=season_hi),1,0))</f>
        <v/>
      </c>
      <c r="I3009">
        <f>IF(G3009="","",G3009-first_day+1)</f>
        <v/>
      </c>
      <c r="J3009" s="27">
        <f>IF(I3009="","",INDEX(Daily!$J$2:$J$421,I3009))</f>
        <v/>
      </c>
      <c r="K3009" s="27">
        <f>IF(J3009="","",J3009+cat_offset)</f>
        <v/>
      </c>
      <c r="L3009" s="27">
        <f>IF(J3009="","",MAX(0,E3009-J3009)^2)</f>
        <v/>
      </c>
      <c r="M3009" s="27">
        <f>IF(J3009="","",MAX(0,E3009-(J3009+twcdh_off))^2)</f>
        <v/>
      </c>
      <c r="N3009" s="27">
        <f>IF(E3009="","",MAX(0,E3009-swcdh_thr)^2)</f>
        <v/>
      </c>
      <c r="O3009">
        <f>IF(K3009="","",ROUND(E3009-K3009,0))</f>
        <v/>
      </c>
      <c r="P3009">
        <f>IF(O3009="","",IF(O3009&gt;=1,O3009,0))</f>
        <v/>
      </c>
      <c r="Q3009" s="27">
        <f>IF(E3009="","",MAX(0,E3009-22))</f>
        <v/>
      </c>
      <c r="R3009" s="27">
        <f>IF(H3009=1,E3009,"")</f>
        <v/>
      </c>
      <c r="S3009" s="27">
        <f>IF(AND(H3009=1,J3009&lt;&gt;""),E3009-J3009,"")</f>
        <v/>
      </c>
      <c r="T3009">
        <f>IF(G3009="","",MONTH(G3009))</f>
        <v/>
      </c>
    </row>
    <row r="3010">
      <c r="A3010" s="24" t="n">
        <v>2020</v>
      </c>
      <c r="B3010" s="24" t="n">
        <v>5</v>
      </c>
      <c r="C3010" s="24" t="n">
        <v>5</v>
      </c>
      <c r="D3010" s="24" t="n">
        <v>9</v>
      </c>
      <c r="E3010" s="24" t="n">
        <v>10.1</v>
      </c>
      <c r="F3010" s="25">
        <f>IF($E3010="","",DATE(IF($A3010="",nominal_year,$A3010),$B3010,$C3010)+($D3010-IF(LEFT(hour_conv,1)="1",1,0))/24)</f>
        <v/>
      </c>
      <c r="G3010" s="26">
        <f>IF(F3010="","",INT(F3010))</f>
        <v/>
      </c>
      <c r="H3010">
        <f>IF(G3010="","",IF(AND(MONTH(G3010)*100+DAY(G3010)&gt;=season_lo,MONTH(G3010)*100+DAY(G3010)&lt;=season_hi),1,0))</f>
        <v/>
      </c>
      <c r="I3010">
        <f>IF(G3010="","",G3010-first_day+1)</f>
        <v/>
      </c>
      <c r="J3010" s="27">
        <f>IF(I3010="","",INDEX(Daily!$J$2:$J$421,I3010))</f>
        <v/>
      </c>
      <c r="K3010" s="27">
        <f>IF(J3010="","",J3010+cat_offset)</f>
        <v/>
      </c>
      <c r="L3010" s="27">
        <f>IF(J3010="","",MAX(0,E3010-J3010)^2)</f>
        <v/>
      </c>
      <c r="M3010" s="27">
        <f>IF(J3010="","",MAX(0,E3010-(J3010+twcdh_off))^2)</f>
        <v/>
      </c>
      <c r="N3010" s="27">
        <f>IF(E3010="","",MAX(0,E3010-swcdh_thr)^2)</f>
        <v/>
      </c>
      <c r="O3010">
        <f>IF(K3010="","",ROUND(E3010-K3010,0))</f>
        <v/>
      </c>
      <c r="P3010">
        <f>IF(O3010="","",IF(O3010&gt;=1,O3010,0))</f>
        <v/>
      </c>
      <c r="Q3010" s="27">
        <f>IF(E3010="","",MAX(0,E3010-22))</f>
        <v/>
      </c>
      <c r="R3010" s="27">
        <f>IF(H3010=1,E3010,"")</f>
        <v/>
      </c>
      <c r="S3010" s="27">
        <f>IF(AND(H3010=1,J3010&lt;&gt;""),E3010-J3010,"")</f>
        <v/>
      </c>
      <c r="T3010">
        <f>IF(G3010="","",MONTH(G3010))</f>
        <v/>
      </c>
    </row>
    <row r="3011">
      <c r="A3011" s="24" t="n">
        <v>2020</v>
      </c>
      <c r="B3011" s="24" t="n">
        <v>5</v>
      </c>
      <c r="C3011" s="24" t="n">
        <v>5</v>
      </c>
      <c r="D3011" s="24" t="n">
        <v>10</v>
      </c>
      <c r="E3011" s="24" t="n">
        <v>11.89</v>
      </c>
      <c r="F3011" s="25">
        <f>IF($E3011="","",DATE(IF($A3011="",nominal_year,$A3011),$B3011,$C3011)+($D3011-IF(LEFT(hour_conv,1)="1",1,0))/24)</f>
        <v/>
      </c>
      <c r="G3011" s="26">
        <f>IF(F3011="","",INT(F3011))</f>
        <v/>
      </c>
      <c r="H3011">
        <f>IF(G3011="","",IF(AND(MONTH(G3011)*100+DAY(G3011)&gt;=season_lo,MONTH(G3011)*100+DAY(G3011)&lt;=season_hi),1,0))</f>
        <v/>
      </c>
      <c r="I3011">
        <f>IF(G3011="","",G3011-first_day+1)</f>
        <v/>
      </c>
      <c r="J3011" s="27">
        <f>IF(I3011="","",INDEX(Daily!$J$2:$J$421,I3011))</f>
        <v/>
      </c>
      <c r="K3011" s="27">
        <f>IF(J3011="","",J3011+cat_offset)</f>
        <v/>
      </c>
      <c r="L3011" s="27">
        <f>IF(J3011="","",MAX(0,E3011-J3011)^2)</f>
        <v/>
      </c>
      <c r="M3011" s="27">
        <f>IF(J3011="","",MAX(0,E3011-(J3011+twcdh_off))^2)</f>
        <v/>
      </c>
      <c r="N3011" s="27">
        <f>IF(E3011="","",MAX(0,E3011-swcdh_thr)^2)</f>
        <v/>
      </c>
      <c r="O3011">
        <f>IF(K3011="","",ROUND(E3011-K3011,0))</f>
        <v/>
      </c>
      <c r="P3011">
        <f>IF(O3011="","",IF(O3011&gt;=1,O3011,0))</f>
        <v/>
      </c>
      <c r="Q3011" s="27">
        <f>IF(E3011="","",MAX(0,E3011-22))</f>
        <v/>
      </c>
      <c r="R3011" s="27">
        <f>IF(H3011=1,E3011,"")</f>
        <v/>
      </c>
      <c r="S3011" s="27">
        <f>IF(AND(H3011=1,J3011&lt;&gt;""),E3011-J3011,"")</f>
        <v/>
      </c>
      <c r="T3011">
        <f>IF(G3011="","",MONTH(G3011))</f>
        <v/>
      </c>
    </row>
    <row r="3012">
      <c r="A3012" s="24" t="n">
        <v>2020</v>
      </c>
      <c r="B3012" s="24" t="n">
        <v>5</v>
      </c>
      <c r="C3012" s="24" t="n">
        <v>5</v>
      </c>
      <c r="D3012" s="24" t="n">
        <v>11</v>
      </c>
      <c r="E3012" s="24" t="n">
        <v>12.7</v>
      </c>
      <c r="F3012" s="25">
        <f>IF($E3012="","",DATE(IF($A3012="",nominal_year,$A3012),$B3012,$C3012)+($D3012-IF(LEFT(hour_conv,1)="1",1,0))/24)</f>
        <v/>
      </c>
      <c r="G3012" s="26">
        <f>IF(F3012="","",INT(F3012))</f>
        <v/>
      </c>
      <c r="H3012">
        <f>IF(G3012="","",IF(AND(MONTH(G3012)*100+DAY(G3012)&gt;=season_lo,MONTH(G3012)*100+DAY(G3012)&lt;=season_hi),1,0))</f>
        <v/>
      </c>
      <c r="I3012">
        <f>IF(G3012="","",G3012-first_day+1)</f>
        <v/>
      </c>
      <c r="J3012" s="27">
        <f>IF(I3012="","",INDEX(Daily!$J$2:$J$421,I3012))</f>
        <v/>
      </c>
      <c r="K3012" s="27">
        <f>IF(J3012="","",J3012+cat_offset)</f>
        <v/>
      </c>
      <c r="L3012" s="27">
        <f>IF(J3012="","",MAX(0,E3012-J3012)^2)</f>
        <v/>
      </c>
      <c r="M3012" s="27">
        <f>IF(J3012="","",MAX(0,E3012-(J3012+twcdh_off))^2)</f>
        <v/>
      </c>
      <c r="N3012" s="27">
        <f>IF(E3012="","",MAX(0,E3012-swcdh_thr)^2)</f>
        <v/>
      </c>
      <c r="O3012">
        <f>IF(K3012="","",ROUND(E3012-K3012,0))</f>
        <v/>
      </c>
      <c r="P3012">
        <f>IF(O3012="","",IF(O3012&gt;=1,O3012,0))</f>
        <v/>
      </c>
      <c r="Q3012" s="27">
        <f>IF(E3012="","",MAX(0,E3012-22))</f>
        <v/>
      </c>
      <c r="R3012" s="27">
        <f>IF(H3012=1,E3012,"")</f>
        <v/>
      </c>
      <c r="S3012" s="27">
        <f>IF(AND(H3012=1,J3012&lt;&gt;""),E3012-J3012,"")</f>
        <v/>
      </c>
      <c r="T3012">
        <f>IF(G3012="","",MONTH(G3012))</f>
        <v/>
      </c>
    </row>
    <row r="3013">
      <c r="A3013" s="24" t="n">
        <v>2020</v>
      </c>
      <c r="B3013" s="24" t="n">
        <v>5</v>
      </c>
      <c r="C3013" s="24" t="n">
        <v>5</v>
      </c>
      <c r="D3013" s="24" t="n">
        <v>12</v>
      </c>
      <c r="E3013" s="24" t="n">
        <v>14.1</v>
      </c>
      <c r="F3013" s="25">
        <f>IF($E3013="","",DATE(IF($A3013="",nominal_year,$A3013),$B3013,$C3013)+($D3013-IF(LEFT(hour_conv,1)="1",1,0))/24)</f>
        <v/>
      </c>
      <c r="G3013" s="26">
        <f>IF(F3013="","",INT(F3013))</f>
        <v/>
      </c>
      <c r="H3013">
        <f>IF(G3013="","",IF(AND(MONTH(G3013)*100+DAY(G3013)&gt;=season_lo,MONTH(G3013)*100+DAY(G3013)&lt;=season_hi),1,0))</f>
        <v/>
      </c>
      <c r="I3013">
        <f>IF(G3013="","",G3013-first_day+1)</f>
        <v/>
      </c>
      <c r="J3013" s="27">
        <f>IF(I3013="","",INDEX(Daily!$J$2:$J$421,I3013))</f>
        <v/>
      </c>
      <c r="K3013" s="27">
        <f>IF(J3013="","",J3013+cat_offset)</f>
        <v/>
      </c>
      <c r="L3013" s="27">
        <f>IF(J3013="","",MAX(0,E3013-J3013)^2)</f>
        <v/>
      </c>
      <c r="M3013" s="27">
        <f>IF(J3013="","",MAX(0,E3013-(J3013+twcdh_off))^2)</f>
        <v/>
      </c>
      <c r="N3013" s="27">
        <f>IF(E3013="","",MAX(0,E3013-swcdh_thr)^2)</f>
        <v/>
      </c>
      <c r="O3013">
        <f>IF(K3013="","",ROUND(E3013-K3013,0))</f>
        <v/>
      </c>
      <c r="P3013">
        <f>IF(O3013="","",IF(O3013&gt;=1,O3013,0))</f>
        <v/>
      </c>
      <c r="Q3013" s="27">
        <f>IF(E3013="","",MAX(0,E3013-22))</f>
        <v/>
      </c>
      <c r="R3013" s="27">
        <f>IF(H3013=1,E3013,"")</f>
        <v/>
      </c>
      <c r="S3013" s="27">
        <f>IF(AND(H3013=1,J3013&lt;&gt;""),E3013-J3013,"")</f>
        <v/>
      </c>
      <c r="T3013">
        <f>IF(G3013="","",MONTH(G3013))</f>
        <v/>
      </c>
    </row>
    <row r="3014">
      <c r="A3014" s="24" t="n">
        <v>2020</v>
      </c>
      <c r="B3014" s="24" t="n">
        <v>5</v>
      </c>
      <c r="C3014" s="24" t="n">
        <v>5</v>
      </c>
      <c r="D3014" s="24" t="n">
        <v>13</v>
      </c>
      <c r="E3014" s="24" t="n">
        <v>15.01</v>
      </c>
      <c r="F3014" s="25">
        <f>IF($E3014="","",DATE(IF($A3014="",nominal_year,$A3014),$B3014,$C3014)+($D3014-IF(LEFT(hour_conv,1)="1",1,0))/24)</f>
        <v/>
      </c>
      <c r="G3014" s="26">
        <f>IF(F3014="","",INT(F3014))</f>
        <v/>
      </c>
      <c r="H3014">
        <f>IF(G3014="","",IF(AND(MONTH(G3014)*100+DAY(G3014)&gt;=season_lo,MONTH(G3014)*100+DAY(G3014)&lt;=season_hi),1,0))</f>
        <v/>
      </c>
      <c r="I3014">
        <f>IF(G3014="","",G3014-first_day+1)</f>
        <v/>
      </c>
      <c r="J3014" s="27">
        <f>IF(I3014="","",INDEX(Daily!$J$2:$J$421,I3014))</f>
        <v/>
      </c>
      <c r="K3014" s="27">
        <f>IF(J3014="","",J3014+cat_offset)</f>
        <v/>
      </c>
      <c r="L3014" s="27">
        <f>IF(J3014="","",MAX(0,E3014-J3014)^2)</f>
        <v/>
      </c>
      <c r="M3014" s="27">
        <f>IF(J3014="","",MAX(0,E3014-(J3014+twcdh_off))^2)</f>
        <v/>
      </c>
      <c r="N3014" s="27">
        <f>IF(E3014="","",MAX(0,E3014-swcdh_thr)^2)</f>
        <v/>
      </c>
      <c r="O3014">
        <f>IF(K3014="","",ROUND(E3014-K3014,0))</f>
        <v/>
      </c>
      <c r="P3014">
        <f>IF(O3014="","",IF(O3014&gt;=1,O3014,0))</f>
        <v/>
      </c>
      <c r="Q3014" s="27">
        <f>IF(E3014="","",MAX(0,E3014-22))</f>
        <v/>
      </c>
      <c r="R3014" s="27">
        <f>IF(H3014=1,E3014,"")</f>
        <v/>
      </c>
      <c r="S3014" s="27">
        <f>IF(AND(H3014=1,J3014&lt;&gt;""),E3014-J3014,"")</f>
        <v/>
      </c>
      <c r="T3014">
        <f>IF(G3014="","",MONTH(G3014))</f>
        <v/>
      </c>
    </row>
    <row r="3015">
      <c r="A3015" s="24" t="n">
        <v>2020</v>
      </c>
      <c r="B3015" s="24" t="n">
        <v>5</v>
      </c>
      <c r="C3015" s="24" t="n">
        <v>5</v>
      </c>
      <c r="D3015" s="24" t="n">
        <v>14</v>
      </c>
      <c r="E3015" s="24" t="n">
        <v>16.13</v>
      </c>
      <c r="F3015" s="25">
        <f>IF($E3015="","",DATE(IF($A3015="",nominal_year,$A3015),$B3015,$C3015)+($D3015-IF(LEFT(hour_conv,1)="1",1,0))/24)</f>
        <v/>
      </c>
      <c r="G3015" s="26">
        <f>IF(F3015="","",INT(F3015))</f>
        <v/>
      </c>
      <c r="H3015">
        <f>IF(G3015="","",IF(AND(MONTH(G3015)*100+DAY(G3015)&gt;=season_lo,MONTH(G3015)*100+DAY(G3015)&lt;=season_hi),1,0))</f>
        <v/>
      </c>
      <c r="I3015">
        <f>IF(G3015="","",G3015-first_day+1)</f>
        <v/>
      </c>
      <c r="J3015" s="27">
        <f>IF(I3015="","",INDEX(Daily!$J$2:$J$421,I3015))</f>
        <v/>
      </c>
      <c r="K3015" s="27">
        <f>IF(J3015="","",J3015+cat_offset)</f>
        <v/>
      </c>
      <c r="L3015" s="27">
        <f>IF(J3015="","",MAX(0,E3015-J3015)^2)</f>
        <v/>
      </c>
      <c r="M3015" s="27">
        <f>IF(J3015="","",MAX(0,E3015-(J3015+twcdh_off))^2)</f>
        <v/>
      </c>
      <c r="N3015" s="27">
        <f>IF(E3015="","",MAX(0,E3015-swcdh_thr)^2)</f>
        <v/>
      </c>
      <c r="O3015">
        <f>IF(K3015="","",ROUND(E3015-K3015,0))</f>
        <v/>
      </c>
      <c r="P3015">
        <f>IF(O3015="","",IF(O3015&gt;=1,O3015,0))</f>
        <v/>
      </c>
      <c r="Q3015" s="27">
        <f>IF(E3015="","",MAX(0,E3015-22))</f>
        <v/>
      </c>
      <c r="R3015" s="27">
        <f>IF(H3015=1,E3015,"")</f>
        <v/>
      </c>
      <c r="S3015" s="27">
        <f>IF(AND(H3015=1,J3015&lt;&gt;""),E3015-J3015,"")</f>
        <v/>
      </c>
      <c r="T3015">
        <f>IF(G3015="","",MONTH(G3015))</f>
        <v/>
      </c>
    </row>
    <row r="3016">
      <c r="A3016" s="24" t="n">
        <v>2020</v>
      </c>
      <c r="B3016" s="24" t="n">
        <v>5</v>
      </c>
      <c r="C3016" s="24" t="n">
        <v>5</v>
      </c>
      <c r="D3016" s="24" t="n">
        <v>15</v>
      </c>
      <c r="E3016" s="24" t="n">
        <v>17.27</v>
      </c>
      <c r="F3016" s="25">
        <f>IF($E3016="","",DATE(IF($A3016="",nominal_year,$A3016),$B3016,$C3016)+($D3016-IF(LEFT(hour_conv,1)="1",1,0))/24)</f>
        <v/>
      </c>
      <c r="G3016" s="26">
        <f>IF(F3016="","",INT(F3016))</f>
        <v/>
      </c>
      <c r="H3016">
        <f>IF(G3016="","",IF(AND(MONTH(G3016)*100+DAY(G3016)&gt;=season_lo,MONTH(G3016)*100+DAY(G3016)&lt;=season_hi),1,0))</f>
        <v/>
      </c>
      <c r="I3016">
        <f>IF(G3016="","",G3016-first_day+1)</f>
        <v/>
      </c>
      <c r="J3016" s="27">
        <f>IF(I3016="","",INDEX(Daily!$J$2:$J$421,I3016))</f>
        <v/>
      </c>
      <c r="K3016" s="27">
        <f>IF(J3016="","",J3016+cat_offset)</f>
        <v/>
      </c>
      <c r="L3016" s="27">
        <f>IF(J3016="","",MAX(0,E3016-J3016)^2)</f>
        <v/>
      </c>
      <c r="M3016" s="27">
        <f>IF(J3016="","",MAX(0,E3016-(J3016+twcdh_off))^2)</f>
        <v/>
      </c>
      <c r="N3016" s="27">
        <f>IF(E3016="","",MAX(0,E3016-swcdh_thr)^2)</f>
        <v/>
      </c>
      <c r="O3016">
        <f>IF(K3016="","",ROUND(E3016-K3016,0))</f>
        <v/>
      </c>
      <c r="P3016">
        <f>IF(O3016="","",IF(O3016&gt;=1,O3016,0))</f>
        <v/>
      </c>
      <c r="Q3016" s="27">
        <f>IF(E3016="","",MAX(0,E3016-22))</f>
        <v/>
      </c>
      <c r="R3016" s="27">
        <f>IF(H3016=1,E3016,"")</f>
        <v/>
      </c>
      <c r="S3016" s="27">
        <f>IF(AND(H3016=1,J3016&lt;&gt;""),E3016-J3016,"")</f>
        <v/>
      </c>
      <c r="T3016">
        <f>IF(G3016="","",MONTH(G3016))</f>
        <v/>
      </c>
    </row>
    <row r="3017">
      <c r="A3017" s="24" t="n">
        <v>2020</v>
      </c>
      <c r="B3017" s="24" t="n">
        <v>5</v>
      </c>
      <c r="C3017" s="24" t="n">
        <v>5</v>
      </c>
      <c r="D3017" s="24" t="n">
        <v>16</v>
      </c>
      <c r="E3017" s="24" t="n">
        <v>16.83</v>
      </c>
      <c r="F3017" s="25">
        <f>IF($E3017="","",DATE(IF($A3017="",nominal_year,$A3017),$B3017,$C3017)+($D3017-IF(LEFT(hour_conv,1)="1",1,0))/24)</f>
        <v/>
      </c>
      <c r="G3017" s="26">
        <f>IF(F3017="","",INT(F3017))</f>
        <v/>
      </c>
      <c r="H3017">
        <f>IF(G3017="","",IF(AND(MONTH(G3017)*100+DAY(G3017)&gt;=season_lo,MONTH(G3017)*100+DAY(G3017)&lt;=season_hi),1,0))</f>
        <v/>
      </c>
      <c r="I3017">
        <f>IF(G3017="","",G3017-first_day+1)</f>
        <v/>
      </c>
      <c r="J3017" s="27">
        <f>IF(I3017="","",INDEX(Daily!$J$2:$J$421,I3017))</f>
        <v/>
      </c>
      <c r="K3017" s="27">
        <f>IF(J3017="","",J3017+cat_offset)</f>
        <v/>
      </c>
      <c r="L3017" s="27">
        <f>IF(J3017="","",MAX(0,E3017-J3017)^2)</f>
        <v/>
      </c>
      <c r="M3017" s="27">
        <f>IF(J3017="","",MAX(0,E3017-(J3017+twcdh_off))^2)</f>
        <v/>
      </c>
      <c r="N3017" s="27">
        <f>IF(E3017="","",MAX(0,E3017-swcdh_thr)^2)</f>
        <v/>
      </c>
      <c r="O3017">
        <f>IF(K3017="","",ROUND(E3017-K3017,0))</f>
        <v/>
      </c>
      <c r="P3017">
        <f>IF(O3017="","",IF(O3017&gt;=1,O3017,0))</f>
        <v/>
      </c>
      <c r="Q3017" s="27">
        <f>IF(E3017="","",MAX(0,E3017-22))</f>
        <v/>
      </c>
      <c r="R3017" s="27">
        <f>IF(H3017=1,E3017,"")</f>
        <v/>
      </c>
      <c r="S3017" s="27">
        <f>IF(AND(H3017=1,J3017&lt;&gt;""),E3017-J3017,"")</f>
        <v/>
      </c>
      <c r="T3017">
        <f>IF(G3017="","",MONTH(G3017))</f>
        <v/>
      </c>
    </row>
    <row r="3018">
      <c r="A3018" s="24" t="n">
        <v>2020</v>
      </c>
      <c r="B3018" s="24" t="n">
        <v>5</v>
      </c>
      <c r="C3018" s="24" t="n">
        <v>5</v>
      </c>
      <c r="D3018" s="24" t="n">
        <v>17</v>
      </c>
      <c r="E3018" s="24" t="n">
        <v>16.6</v>
      </c>
      <c r="F3018" s="25">
        <f>IF($E3018="","",DATE(IF($A3018="",nominal_year,$A3018),$B3018,$C3018)+($D3018-IF(LEFT(hour_conv,1)="1",1,0))/24)</f>
        <v/>
      </c>
      <c r="G3018" s="26">
        <f>IF(F3018="","",INT(F3018))</f>
        <v/>
      </c>
      <c r="H3018">
        <f>IF(G3018="","",IF(AND(MONTH(G3018)*100+DAY(G3018)&gt;=season_lo,MONTH(G3018)*100+DAY(G3018)&lt;=season_hi),1,0))</f>
        <v/>
      </c>
      <c r="I3018">
        <f>IF(G3018="","",G3018-first_day+1)</f>
        <v/>
      </c>
      <c r="J3018" s="27">
        <f>IF(I3018="","",INDEX(Daily!$J$2:$J$421,I3018))</f>
        <v/>
      </c>
      <c r="K3018" s="27">
        <f>IF(J3018="","",J3018+cat_offset)</f>
        <v/>
      </c>
      <c r="L3018" s="27">
        <f>IF(J3018="","",MAX(0,E3018-J3018)^2)</f>
        <v/>
      </c>
      <c r="M3018" s="27">
        <f>IF(J3018="","",MAX(0,E3018-(J3018+twcdh_off))^2)</f>
        <v/>
      </c>
      <c r="N3018" s="27">
        <f>IF(E3018="","",MAX(0,E3018-swcdh_thr)^2)</f>
        <v/>
      </c>
      <c r="O3018">
        <f>IF(K3018="","",ROUND(E3018-K3018,0))</f>
        <v/>
      </c>
      <c r="P3018">
        <f>IF(O3018="","",IF(O3018&gt;=1,O3018,0))</f>
        <v/>
      </c>
      <c r="Q3018" s="27">
        <f>IF(E3018="","",MAX(0,E3018-22))</f>
        <v/>
      </c>
      <c r="R3018" s="27">
        <f>IF(H3018=1,E3018,"")</f>
        <v/>
      </c>
      <c r="S3018" s="27">
        <f>IF(AND(H3018=1,J3018&lt;&gt;""),E3018-J3018,"")</f>
        <v/>
      </c>
      <c r="T3018">
        <f>IF(G3018="","",MONTH(G3018))</f>
        <v/>
      </c>
    </row>
    <row r="3019">
      <c r="A3019" s="24" t="n">
        <v>2020</v>
      </c>
      <c r="B3019" s="24" t="n">
        <v>5</v>
      </c>
      <c r="C3019" s="24" t="n">
        <v>5</v>
      </c>
      <c r="D3019" s="24" t="n">
        <v>18</v>
      </c>
      <c r="E3019" s="24" t="n">
        <v>15.76</v>
      </c>
      <c r="F3019" s="25">
        <f>IF($E3019="","",DATE(IF($A3019="",nominal_year,$A3019),$B3019,$C3019)+($D3019-IF(LEFT(hour_conv,1)="1",1,0))/24)</f>
        <v/>
      </c>
      <c r="G3019" s="26">
        <f>IF(F3019="","",INT(F3019))</f>
        <v/>
      </c>
      <c r="H3019">
        <f>IF(G3019="","",IF(AND(MONTH(G3019)*100+DAY(G3019)&gt;=season_lo,MONTH(G3019)*100+DAY(G3019)&lt;=season_hi),1,0))</f>
        <v/>
      </c>
      <c r="I3019">
        <f>IF(G3019="","",G3019-first_day+1)</f>
        <v/>
      </c>
      <c r="J3019" s="27">
        <f>IF(I3019="","",INDEX(Daily!$J$2:$J$421,I3019))</f>
        <v/>
      </c>
      <c r="K3019" s="27">
        <f>IF(J3019="","",J3019+cat_offset)</f>
        <v/>
      </c>
      <c r="L3019" s="27">
        <f>IF(J3019="","",MAX(0,E3019-J3019)^2)</f>
        <v/>
      </c>
      <c r="M3019" s="27">
        <f>IF(J3019="","",MAX(0,E3019-(J3019+twcdh_off))^2)</f>
        <v/>
      </c>
      <c r="N3019" s="27">
        <f>IF(E3019="","",MAX(0,E3019-swcdh_thr)^2)</f>
        <v/>
      </c>
      <c r="O3019">
        <f>IF(K3019="","",ROUND(E3019-K3019,0))</f>
        <v/>
      </c>
      <c r="P3019">
        <f>IF(O3019="","",IF(O3019&gt;=1,O3019,0))</f>
        <v/>
      </c>
      <c r="Q3019" s="27">
        <f>IF(E3019="","",MAX(0,E3019-22))</f>
        <v/>
      </c>
      <c r="R3019" s="27">
        <f>IF(H3019=1,E3019,"")</f>
        <v/>
      </c>
      <c r="S3019" s="27">
        <f>IF(AND(H3019=1,J3019&lt;&gt;""),E3019-J3019,"")</f>
        <v/>
      </c>
      <c r="T3019">
        <f>IF(G3019="","",MONTH(G3019))</f>
        <v/>
      </c>
    </row>
    <row r="3020">
      <c r="A3020" s="24" t="n">
        <v>2020</v>
      </c>
      <c r="B3020" s="24" t="n">
        <v>5</v>
      </c>
      <c r="C3020" s="24" t="n">
        <v>5</v>
      </c>
      <c r="D3020" s="24" t="n">
        <v>19</v>
      </c>
      <c r="E3020" s="24" t="n">
        <v>14.9</v>
      </c>
      <c r="F3020" s="25">
        <f>IF($E3020="","",DATE(IF($A3020="",nominal_year,$A3020),$B3020,$C3020)+($D3020-IF(LEFT(hour_conv,1)="1",1,0))/24)</f>
        <v/>
      </c>
      <c r="G3020" s="26">
        <f>IF(F3020="","",INT(F3020))</f>
        <v/>
      </c>
      <c r="H3020">
        <f>IF(G3020="","",IF(AND(MONTH(G3020)*100+DAY(G3020)&gt;=season_lo,MONTH(G3020)*100+DAY(G3020)&lt;=season_hi),1,0))</f>
        <v/>
      </c>
      <c r="I3020">
        <f>IF(G3020="","",G3020-first_day+1)</f>
        <v/>
      </c>
      <c r="J3020" s="27">
        <f>IF(I3020="","",INDEX(Daily!$J$2:$J$421,I3020))</f>
        <v/>
      </c>
      <c r="K3020" s="27">
        <f>IF(J3020="","",J3020+cat_offset)</f>
        <v/>
      </c>
      <c r="L3020" s="27">
        <f>IF(J3020="","",MAX(0,E3020-J3020)^2)</f>
        <v/>
      </c>
      <c r="M3020" s="27">
        <f>IF(J3020="","",MAX(0,E3020-(J3020+twcdh_off))^2)</f>
        <v/>
      </c>
      <c r="N3020" s="27">
        <f>IF(E3020="","",MAX(0,E3020-swcdh_thr)^2)</f>
        <v/>
      </c>
      <c r="O3020">
        <f>IF(K3020="","",ROUND(E3020-K3020,0))</f>
        <v/>
      </c>
      <c r="P3020">
        <f>IF(O3020="","",IF(O3020&gt;=1,O3020,0))</f>
        <v/>
      </c>
      <c r="Q3020" s="27">
        <f>IF(E3020="","",MAX(0,E3020-22))</f>
        <v/>
      </c>
      <c r="R3020" s="27">
        <f>IF(H3020=1,E3020,"")</f>
        <v/>
      </c>
      <c r="S3020" s="27">
        <f>IF(AND(H3020=1,J3020&lt;&gt;""),E3020-J3020,"")</f>
        <v/>
      </c>
      <c r="T3020">
        <f>IF(G3020="","",MONTH(G3020))</f>
        <v/>
      </c>
    </row>
    <row r="3021">
      <c r="A3021" s="24" t="n">
        <v>2020</v>
      </c>
      <c r="B3021" s="24" t="n">
        <v>5</v>
      </c>
      <c r="C3021" s="24" t="n">
        <v>5</v>
      </c>
      <c r="D3021" s="24" t="n">
        <v>20</v>
      </c>
      <c r="E3021" s="24" t="n">
        <v>14.72</v>
      </c>
      <c r="F3021" s="25">
        <f>IF($E3021="","",DATE(IF($A3021="",nominal_year,$A3021),$B3021,$C3021)+($D3021-IF(LEFT(hour_conv,1)="1",1,0))/24)</f>
        <v/>
      </c>
      <c r="G3021" s="26">
        <f>IF(F3021="","",INT(F3021))</f>
        <v/>
      </c>
      <c r="H3021">
        <f>IF(G3021="","",IF(AND(MONTH(G3021)*100+DAY(G3021)&gt;=season_lo,MONTH(G3021)*100+DAY(G3021)&lt;=season_hi),1,0))</f>
        <v/>
      </c>
      <c r="I3021">
        <f>IF(G3021="","",G3021-first_day+1)</f>
        <v/>
      </c>
      <c r="J3021" s="27">
        <f>IF(I3021="","",INDEX(Daily!$J$2:$J$421,I3021))</f>
        <v/>
      </c>
      <c r="K3021" s="27">
        <f>IF(J3021="","",J3021+cat_offset)</f>
        <v/>
      </c>
      <c r="L3021" s="27">
        <f>IF(J3021="","",MAX(0,E3021-J3021)^2)</f>
        <v/>
      </c>
      <c r="M3021" s="27">
        <f>IF(J3021="","",MAX(0,E3021-(J3021+twcdh_off))^2)</f>
        <v/>
      </c>
      <c r="N3021" s="27">
        <f>IF(E3021="","",MAX(0,E3021-swcdh_thr)^2)</f>
        <v/>
      </c>
      <c r="O3021">
        <f>IF(K3021="","",ROUND(E3021-K3021,0))</f>
        <v/>
      </c>
      <c r="P3021">
        <f>IF(O3021="","",IF(O3021&gt;=1,O3021,0))</f>
        <v/>
      </c>
      <c r="Q3021" s="27">
        <f>IF(E3021="","",MAX(0,E3021-22))</f>
        <v/>
      </c>
      <c r="R3021" s="27">
        <f>IF(H3021=1,E3021,"")</f>
        <v/>
      </c>
      <c r="S3021" s="27">
        <f>IF(AND(H3021=1,J3021&lt;&gt;""),E3021-J3021,"")</f>
        <v/>
      </c>
      <c r="T3021">
        <f>IF(G3021="","",MONTH(G3021))</f>
        <v/>
      </c>
    </row>
    <row r="3022">
      <c r="A3022" s="24" t="n">
        <v>2020</v>
      </c>
      <c r="B3022" s="24" t="n">
        <v>5</v>
      </c>
      <c r="C3022" s="24" t="n">
        <v>5</v>
      </c>
      <c r="D3022" s="24" t="n">
        <v>21</v>
      </c>
      <c r="E3022" s="24" t="n">
        <v>12.45</v>
      </c>
      <c r="F3022" s="25">
        <f>IF($E3022="","",DATE(IF($A3022="",nominal_year,$A3022),$B3022,$C3022)+($D3022-IF(LEFT(hour_conv,1)="1",1,0))/24)</f>
        <v/>
      </c>
      <c r="G3022" s="26">
        <f>IF(F3022="","",INT(F3022))</f>
        <v/>
      </c>
      <c r="H3022">
        <f>IF(G3022="","",IF(AND(MONTH(G3022)*100+DAY(G3022)&gt;=season_lo,MONTH(G3022)*100+DAY(G3022)&lt;=season_hi),1,0))</f>
        <v/>
      </c>
      <c r="I3022">
        <f>IF(G3022="","",G3022-first_day+1)</f>
        <v/>
      </c>
      <c r="J3022" s="27">
        <f>IF(I3022="","",INDEX(Daily!$J$2:$J$421,I3022))</f>
        <v/>
      </c>
      <c r="K3022" s="27">
        <f>IF(J3022="","",J3022+cat_offset)</f>
        <v/>
      </c>
      <c r="L3022" s="27">
        <f>IF(J3022="","",MAX(0,E3022-J3022)^2)</f>
        <v/>
      </c>
      <c r="M3022" s="27">
        <f>IF(J3022="","",MAX(0,E3022-(J3022+twcdh_off))^2)</f>
        <v/>
      </c>
      <c r="N3022" s="27">
        <f>IF(E3022="","",MAX(0,E3022-swcdh_thr)^2)</f>
        <v/>
      </c>
      <c r="O3022">
        <f>IF(K3022="","",ROUND(E3022-K3022,0))</f>
        <v/>
      </c>
      <c r="P3022">
        <f>IF(O3022="","",IF(O3022&gt;=1,O3022,0))</f>
        <v/>
      </c>
      <c r="Q3022" s="27">
        <f>IF(E3022="","",MAX(0,E3022-22))</f>
        <v/>
      </c>
      <c r="R3022" s="27">
        <f>IF(H3022=1,E3022,"")</f>
        <v/>
      </c>
      <c r="S3022" s="27">
        <f>IF(AND(H3022=1,J3022&lt;&gt;""),E3022-J3022,"")</f>
        <v/>
      </c>
      <c r="T3022">
        <f>IF(G3022="","",MONTH(G3022))</f>
        <v/>
      </c>
    </row>
    <row r="3023">
      <c r="A3023" s="24" t="n">
        <v>2020</v>
      </c>
      <c r="B3023" s="24" t="n">
        <v>5</v>
      </c>
      <c r="C3023" s="24" t="n">
        <v>5</v>
      </c>
      <c r="D3023" s="24" t="n">
        <v>22</v>
      </c>
      <c r="E3023" s="24" t="n">
        <v>11.2</v>
      </c>
      <c r="F3023" s="25">
        <f>IF($E3023="","",DATE(IF($A3023="",nominal_year,$A3023),$B3023,$C3023)+($D3023-IF(LEFT(hour_conv,1)="1",1,0))/24)</f>
        <v/>
      </c>
      <c r="G3023" s="26">
        <f>IF(F3023="","",INT(F3023))</f>
        <v/>
      </c>
      <c r="H3023">
        <f>IF(G3023="","",IF(AND(MONTH(G3023)*100+DAY(G3023)&gt;=season_lo,MONTH(G3023)*100+DAY(G3023)&lt;=season_hi),1,0))</f>
        <v/>
      </c>
      <c r="I3023">
        <f>IF(G3023="","",G3023-first_day+1)</f>
        <v/>
      </c>
      <c r="J3023" s="27">
        <f>IF(I3023="","",INDEX(Daily!$J$2:$J$421,I3023))</f>
        <v/>
      </c>
      <c r="K3023" s="27">
        <f>IF(J3023="","",J3023+cat_offset)</f>
        <v/>
      </c>
      <c r="L3023" s="27">
        <f>IF(J3023="","",MAX(0,E3023-J3023)^2)</f>
        <v/>
      </c>
      <c r="M3023" s="27">
        <f>IF(J3023="","",MAX(0,E3023-(J3023+twcdh_off))^2)</f>
        <v/>
      </c>
      <c r="N3023" s="27">
        <f>IF(E3023="","",MAX(0,E3023-swcdh_thr)^2)</f>
        <v/>
      </c>
      <c r="O3023">
        <f>IF(K3023="","",ROUND(E3023-K3023,0))</f>
        <v/>
      </c>
      <c r="P3023">
        <f>IF(O3023="","",IF(O3023&gt;=1,O3023,0))</f>
        <v/>
      </c>
      <c r="Q3023" s="27">
        <f>IF(E3023="","",MAX(0,E3023-22))</f>
        <v/>
      </c>
      <c r="R3023" s="27">
        <f>IF(H3023=1,E3023,"")</f>
        <v/>
      </c>
      <c r="S3023" s="27">
        <f>IF(AND(H3023=1,J3023&lt;&gt;""),E3023-J3023,"")</f>
        <v/>
      </c>
      <c r="T3023">
        <f>IF(G3023="","",MONTH(G3023))</f>
        <v/>
      </c>
    </row>
    <row r="3024">
      <c r="A3024" s="24" t="n">
        <v>2020</v>
      </c>
      <c r="B3024" s="24" t="n">
        <v>5</v>
      </c>
      <c r="C3024" s="24" t="n">
        <v>5</v>
      </c>
      <c r="D3024" s="24" t="n">
        <v>23</v>
      </c>
      <c r="E3024" s="24" t="n">
        <v>10.2</v>
      </c>
      <c r="F3024" s="25">
        <f>IF($E3024="","",DATE(IF($A3024="",nominal_year,$A3024),$B3024,$C3024)+($D3024-IF(LEFT(hour_conv,1)="1",1,0))/24)</f>
        <v/>
      </c>
      <c r="G3024" s="26">
        <f>IF(F3024="","",INT(F3024))</f>
        <v/>
      </c>
      <c r="H3024">
        <f>IF(G3024="","",IF(AND(MONTH(G3024)*100+DAY(G3024)&gt;=season_lo,MONTH(G3024)*100+DAY(G3024)&lt;=season_hi),1,0))</f>
        <v/>
      </c>
      <c r="I3024">
        <f>IF(G3024="","",G3024-first_day+1)</f>
        <v/>
      </c>
      <c r="J3024" s="27">
        <f>IF(I3024="","",INDEX(Daily!$J$2:$J$421,I3024))</f>
        <v/>
      </c>
      <c r="K3024" s="27">
        <f>IF(J3024="","",J3024+cat_offset)</f>
        <v/>
      </c>
      <c r="L3024" s="27">
        <f>IF(J3024="","",MAX(0,E3024-J3024)^2)</f>
        <v/>
      </c>
      <c r="M3024" s="27">
        <f>IF(J3024="","",MAX(0,E3024-(J3024+twcdh_off))^2)</f>
        <v/>
      </c>
      <c r="N3024" s="27">
        <f>IF(E3024="","",MAX(0,E3024-swcdh_thr)^2)</f>
        <v/>
      </c>
      <c r="O3024">
        <f>IF(K3024="","",ROUND(E3024-K3024,0))</f>
        <v/>
      </c>
      <c r="P3024">
        <f>IF(O3024="","",IF(O3024&gt;=1,O3024,0))</f>
        <v/>
      </c>
      <c r="Q3024" s="27">
        <f>IF(E3024="","",MAX(0,E3024-22))</f>
        <v/>
      </c>
      <c r="R3024" s="27">
        <f>IF(H3024=1,E3024,"")</f>
        <v/>
      </c>
      <c r="S3024" s="27">
        <f>IF(AND(H3024=1,J3024&lt;&gt;""),E3024-J3024,"")</f>
        <v/>
      </c>
      <c r="T3024">
        <f>IF(G3024="","",MONTH(G3024))</f>
        <v/>
      </c>
    </row>
    <row r="3025">
      <c r="A3025" s="24" t="n">
        <v>2020</v>
      </c>
      <c r="B3025" s="24" t="n">
        <v>5</v>
      </c>
      <c r="C3025" s="24" t="n">
        <v>5</v>
      </c>
      <c r="D3025" s="24" t="n">
        <v>24</v>
      </c>
      <c r="E3025" s="24" t="n">
        <v>8.83</v>
      </c>
      <c r="F3025" s="25">
        <f>IF($E3025="","",DATE(IF($A3025="",nominal_year,$A3025),$B3025,$C3025)+($D3025-IF(LEFT(hour_conv,1)="1",1,0))/24)</f>
        <v/>
      </c>
      <c r="G3025" s="26">
        <f>IF(F3025="","",INT(F3025))</f>
        <v/>
      </c>
      <c r="H3025">
        <f>IF(G3025="","",IF(AND(MONTH(G3025)*100+DAY(G3025)&gt;=season_lo,MONTH(G3025)*100+DAY(G3025)&lt;=season_hi),1,0))</f>
        <v/>
      </c>
      <c r="I3025">
        <f>IF(G3025="","",G3025-first_day+1)</f>
        <v/>
      </c>
      <c r="J3025" s="27">
        <f>IF(I3025="","",INDEX(Daily!$J$2:$J$421,I3025))</f>
        <v/>
      </c>
      <c r="K3025" s="27">
        <f>IF(J3025="","",J3025+cat_offset)</f>
        <v/>
      </c>
      <c r="L3025" s="27">
        <f>IF(J3025="","",MAX(0,E3025-J3025)^2)</f>
        <v/>
      </c>
      <c r="M3025" s="27">
        <f>IF(J3025="","",MAX(0,E3025-(J3025+twcdh_off))^2)</f>
        <v/>
      </c>
      <c r="N3025" s="27">
        <f>IF(E3025="","",MAX(0,E3025-swcdh_thr)^2)</f>
        <v/>
      </c>
      <c r="O3025">
        <f>IF(K3025="","",ROUND(E3025-K3025,0))</f>
        <v/>
      </c>
      <c r="P3025">
        <f>IF(O3025="","",IF(O3025&gt;=1,O3025,0))</f>
        <v/>
      </c>
      <c r="Q3025" s="27">
        <f>IF(E3025="","",MAX(0,E3025-22))</f>
        <v/>
      </c>
      <c r="R3025" s="27">
        <f>IF(H3025=1,E3025,"")</f>
        <v/>
      </c>
      <c r="S3025" s="27">
        <f>IF(AND(H3025=1,J3025&lt;&gt;""),E3025-J3025,"")</f>
        <v/>
      </c>
      <c r="T3025">
        <f>IF(G3025="","",MONTH(G3025))</f>
        <v/>
      </c>
    </row>
    <row r="3026">
      <c r="A3026" s="24" t="n">
        <v>2020</v>
      </c>
      <c r="B3026" s="24" t="n">
        <v>5</v>
      </c>
      <c r="C3026" s="24" t="n">
        <v>6</v>
      </c>
      <c r="D3026" s="24" t="n">
        <v>1</v>
      </c>
      <c r="E3026" s="24" t="n">
        <v>10.28</v>
      </c>
      <c r="F3026" s="25">
        <f>IF($E3026="","",DATE(IF($A3026="",nominal_year,$A3026),$B3026,$C3026)+($D3026-IF(LEFT(hour_conv,1)="1",1,0))/24)</f>
        <v/>
      </c>
      <c r="G3026" s="26">
        <f>IF(F3026="","",INT(F3026))</f>
        <v/>
      </c>
      <c r="H3026">
        <f>IF(G3026="","",IF(AND(MONTH(G3026)*100+DAY(G3026)&gt;=season_lo,MONTH(G3026)*100+DAY(G3026)&lt;=season_hi),1,0))</f>
        <v/>
      </c>
      <c r="I3026">
        <f>IF(G3026="","",G3026-first_day+1)</f>
        <v/>
      </c>
      <c r="J3026" s="27">
        <f>IF(I3026="","",INDEX(Daily!$J$2:$J$421,I3026))</f>
        <v/>
      </c>
      <c r="K3026" s="27">
        <f>IF(J3026="","",J3026+cat_offset)</f>
        <v/>
      </c>
      <c r="L3026" s="27">
        <f>IF(J3026="","",MAX(0,E3026-J3026)^2)</f>
        <v/>
      </c>
      <c r="M3026" s="27">
        <f>IF(J3026="","",MAX(0,E3026-(J3026+twcdh_off))^2)</f>
        <v/>
      </c>
      <c r="N3026" s="27">
        <f>IF(E3026="","",MAX(0,E3026-swcdh_thr)^2)</f>
        <v/>
      </c>
      <c r="O3026">
        <f>IF(K3026="","",ROUND(E3026-K3026,0))</f>
        <v/>
      </c>
      <c r="P3026">
        <f>IF(O3026="","",IF(O3026&gt;=1,O3026,0))</f>
        <v/>
      </c>
      <c r="Q3026" s="27">
        <f>IF(E3026="","",MAX(0,E3026-22))</f>
        <v/>
      </c>
      <c r="R3026" s="27">
        <f>IF(H3026=1,E3026,"")</f>
        <v/>
      </c>
      <c r="S3026" s="27">
        <f>IF(AND(H3026=1,J3026&lt;&gt;""),E3026-J3026,"")</f>
        <v/>
      </c>
      <c r="T3026">
        <f>IF(G3026="","",MONTH(G3026))</f>
        <v/>
      </c>
    </row>
    <row r="3027">
      <c r="A3027" s="24" t="n">
        <v>2020</v>
      </c>
      <c r="B3027" s="24" t="n">
        <v>5</v>
      </c>
      <c r="C3027" s="24" t="n">
        <v>6</v>
      </c>
      <c r="D3027" s="24" t="n">
        <v>2</v>
      </c>
      <c r="E3027" s="24" t="n">
        <v>7.74</v>
      </c>
      <c r="F3027" s="25">
        <f>IF($E3027="","",DATE(IF($A3027="",nominal_year,$A3027),$B3027,$C3027)+($D3027-IF(LEFT(hour_conv,1)="1",1,0))/24)</f>
        <v/>
      </c>
      <c r="G3027" s="26">
        <f>IF(F3027="","",INT(F3027))</f>
        <v/>
      </c>
      <c r="H3027">
        <f>IF(G3027="","",IF(AND(MONTH(G3027)*100+DAY(G3027)&gt;=season_lo,MONTH(G3027)*100+DAY(G3027)&lt;=season_hi),1,0))</f>
        <v/>
      </c>
      <c r="I3027">
        <f>IF(G3027="","",G3027-first_day+1)</f>
        <v/>
      </c>
      <c r="J3027" s="27">
        <f>IF(I3027="","",INDEX(Daily!$J$2:$J$421,I3027))</f>
        <v/>
      </c>
      <c r="K3027" s="27">
        <f>IF(J3027="","",J3027+cat_offset)</f>
        <v/>
      </c>
      <c r="L3027" s="27">
        <f>IF(J3027="","",MAX(0,E3027-J3027)^2)</f>
        <v/>
      </c>
      <c r="M3027" s="27">
        <f>IF(J3027="","",MAX(0,E3027-(J3027+twcdh_off))^2)</f>
        <v/>
      </c>
      <c r="N3027" s="27">
        <f>IF(E3027="","",MAX(0,E3027-swcdh_thr)^2)</f>
        <v/>
      </c>
      <c r="O3027">
        <f>IF(K3027="","",ROUND(E3027-K3027,0))</f>
        <v/>
      </c>
      <c r="P3027">
        <f>IF(O3027="","",IF(O3027&gt;=1,O3027,0))</f>
        <v/>
      </c>
      <c r="Q3027" s="27">
        <f>IF(E3027="","",MAX(0,E3027-22))</f>
        <v/>
      </c>
      <c r="R3027" s="27">
        <f>IF(H3027=1,E3027,"")</f>
        <v/>
      </c>
      <c r="S3027" s="27">
        <f>IF(AND(H3027=1,J3027&lt;&gt;""),E3027-J3027,"")</f>
        <v/>
      </c>
      <c r="T3027">
        <f>IF(G3027="","",MONTH(G3027))</f>
        <v/>
      </c>
    </row>
    <row r="3028">
      <c r="A3028" s="24" t="n">
        <v>2020</v>
      </c>
      <c r="B3028" s="24" t="n">
        <v>5</v>
      </c>
      <c r="C3028" s="24" t="n">
        <v>6</v>
      </c>
      <c r="D3028" s="24" t="n">
        <v>3</v>
      </c>
      <c r="E3028" s="24" t="n">
        <v>8.32</v>
      </c>
      <c r="F3028" s="25">
        <f>IF($E3028="","",DATE(IF($A3028="",nominal_year,$A3028),$B3028,$C3028)+($D3028-IF(LEFT(hour_conv,1)="1",1,0))/24)</f>
        <v/>
      </c>
      <c r="G3028" s="26">
        <f>IF(F3028="","",INT(F3028))</f>
        <v/>
      </c>
      <c r="H3028">
        <f>IF(G3028="","",IF(AND(MONTH(G3028)*100+DAY(G3028)&gt;=season_lo,MONTH(G3028)*100+DAY(G3028)&lt;=season_hi),1,0))</f>
        <v/>
      </c>
      <c r="I3028">
        <f>IF(G3028="","",G3028-first_day+1)</f>
        <v/>
      </c>
      <c r="J3028" s="27">
        <f>IF(I3028="","",INDEX(Daily!$J$2:$J$421,I3028))</f>
        <v/>
      </c>
      <c r="K3028" s="27">
        <f>IF(J3028="","",J3028+cat_offset)</f>
        <v/>
      </c>
      <c r="L3028" s="27">
        <f>IF(J3028="","",MAX(0,E3028-J3028)^2)</f>
        <v/>
      </c>
      <c r="M3028" s="27">
        <f>IF(J3028="","",MAX(0,E3028-(J3028+twcdh_off))^2)</f>
        <v/>
      </c>
      <c r="N3028" s="27">
        <f>IF(E3028="","",MAX(0,E3028-swcdh_thr)^2)</f>
        <v/>
      </c>
      <c r="O3028">
        <f>IF(K3028="","",ROUND(E3028-K3028,0))</f>
        <v/>
      </c>
      <c r="P3028">
        <f>IF(O3028="","",IF(O3028&gt;=1,O3028,0))</f>
        <v/>
      </c>
      <c r="Q3028" s="27">
        <f>IF(E3028="","",MAX(0,E3028-22))</f>
        <v/>
      </c>
      <c r="R3028" s="27">
        <f>IF(H3028=1,E3028,"")</f>
        <v/>
      </c>
      <c r="S3028" s="27">
        <f>IF(AND(H3028=1,J3028&lt;&gt;""),E3028-J3028,"")</f>
        <v/>
      </c>
      <c r="T3028">
        <f>IF(G3028="","",MONTH(G3028))</f>
        <v/>
      </c>
    </row>
    <row r="3029">
      <c r="A3029" s="24" t="n">
        <v>2020</v>
      </c>
      <c r="B3029" s="24" t="n">
        <v>5</v>
      </c>
      <c r="C3029" s="24" t="n">
        <v>6</v>
      </c>
      <c r="D3029" s="24" t="n">
        <v>4</v>
      </c>
      <c r="E3029" s="24" t="n">
        <v>8.289999999999999</v>
      </c>
      <c r="F3029" s="25">
        <f>IF($E3029="","",DATE(IF($A3029="",nominal_year,$A3029),$B3029,$C3029)+($D3029-IF(LEFT(hour_conv,1)="1",1,0))/24)</f>
        <v/>
      </c>
      <c r="G3029" s="26">
        <f>IF(F3029="","",INT(F3029))</f>
        <v/>
      </c>
      <c r="H3029">
        <f>IF(G3029="","",IF(AND(MONTH(G3029)*100+DAY(G3029)&gt;=season_lo,MONTH(G3029)*100+DAY(G3029)&lt;=season_hi),1,0))</f>
        <v/>
      </c>
      <c r="I3029">
        <f>IF(G3029="","",G3029-first_day+1)</f>
        <v/>
      </c>
      <c r="J3029" s="27">
        <f>IF(I3029="","",INDEX(Daily!$J$2:$J$421,I3029))</f>
        <v/>
      </c>
      <c r="K3029" s="27">
        <f>IF(J3029="","",J3029+cat_offset)</f>
        <v/>
      </c>
      <c r="L3029" s="27">
        <f>IF(J3029="","",MAX(0,E3029-J3029)^2)</f>
        <v/>
      </c>
      <c r="M3029" s="27">
        <f>IF(J3029="","",MAX(0,E3029-(J3029+twcdh_off))^2)</f>
        <v/>
      </c>
      <c r="N3029" s="27">
        <f>IF(E3029="","",MAX(0,E3029-swcdh_thr)^2)</f>
        <v/>
      </c>
      <c r="O3029">
        <f>IF(K3029="","",ROUND(E3029-K3029,0))</f>
        <v/>
      </c>
      <c r="P3029">
        <f>IF(O3029="","",IF(O3029&gt;=1,O3029,0))</f>
        <v/>
      </c>
      <c r="Q3029" s="27">
        <f>IF(E3029="","",MAX(0,E3029-22))</f>
        <v/>
      </c>
      <c r="R3029" s="27">
        <f>IF(H3029=1,E3029,"")</f>
        <v/>
      </c>
      <c r="S3029" s="27">
        <f>IF(AND(H3029=1,J3029&lt;&gt;""),E3029-J3029,"")</f>
        <v/>
      </c>
      <c r="T3029">
        <f>IF(G3029="","",MONTH(G3029))</f>
        <v/>
      </c>
    </row>
    <row r="3030">
      <c r="A3030" s="24" t="n">
        <v>2020</v>
      </c>
      <c r="B3030" s="24" t="n">
        <v>5</v>
      </c>
      <c r="C3030" s="24" t="n">
        <v>6</v>
      </c>
      <c r="D3030" s="24" t="n">
        <v>5</v>
      </c>
      <c r="E3030" s="24" t="n">
        <v>7.73</v>
      </c>
      <c r="F3030" s="25">
        <f>IF($E3030="","",DATE(IF($A3030="",nominal_year,$A3030),$B3030,$C3030)+($D3030-IF(LEFT(hour_conv,1)="1",1,0))/24)</f>
        <v/>
      </c>
      <c r="G3030" s="26">
        <f>IF(F3030="","",INT(F3030))</f>
        <v/>
      </c>
      <c r="H3030">
        <f>IF(G3030="","",IF(AND(MONTH(G3030)*100+DAY(G3030)&gt;=season_lo,MONTH(G3030)*100+DAY(G3030)&lt;=season_hi),1,0))</f>
        <v/>
      </c>
      <c r="I3030">
        <f>IF(G3030="","",G3030-first_day+1)</f>
        <v/>
      </c>
      <c r="J3030" s="27">
        <f>IF(I3030="","",INDEX(Daily!$J$2:$J$421,I3030))</f>
        <v/>
      </c>
      <c r="K3030" s="27">
        <f>IF(J3030="","",J3030+cat_offset)</f>
        <v/>
      </c>
      <c r="L3030" s="27">
        <f>IF(J3030="","",MAX(0,E3030-J3030)^2)</f>
        <v/>
      </c>
      <c r="M3030" s="27">
        <f>IF(J3030="","",MAX(0,E3030-(J3030+twcdh_off))^2)</f>
        <v/>
      </c>
      <c r="N3030" s="27">
        <f>IF(E3030="","",MAX(0,E3030-swcdh_thr)^2)</f>
        <v/>
      </c>
      <c r="O3030">
        <f>IF(K3030="","",ROUND(E3030-K3030,0))</f>
        <v/>
      </c>
      <c r="P3030">
        <f>IF(O3030="","",IF(O3030&gt;=1,O3030,0))</f>
        <v/>
      </c>
      <c r="Q3030" s="27">
        <f>IF(E3030="","",MAX(0,E3030-22))</f>
        <v/>
      </c>
      <c r="R3030" s="27">
        <f>IF(H3030=1,E3030,"")</f>
        <v/>
      </c>
      <c r="S3030" s="27">
        <f>IF(AND(H3030=1,J3030&lt;&gt;""),E3030-J3030,"")</f>
        <v/>
      </c>
      <c r="T3030">
        <f>IF(G3030="","",MONTH(G3030))</f>
        <v/>
      </c>
    </row>
    <row r="3031">
      <c r="A3031" s="24" t="n">
        <v>2020</v>
      </c>
      <c r="B3031" s="24" t="n">
        <v>5</v>
      </c>
      <c r="C3031" s="24" t="n">
        <v>6</v>
      </c>
      <c r="D3031" s="24" t="n">
        <v>6</v>
      </c>
      <c r="E3031" s="24" t="n">
        <v>8.44</v>
      </c>
      <c r="F3031" s="25">
        <f>IF($E3031="","",DATE(IF($A3031="",nominal_year,$A3031),$B3031,$C3031)+($D3031-IF(LEFT(hour_conv,1)="1",1,0))/24)</f>
        <v/>
      </c>
      <c r="G3031" s="26">
        <f>IF(F3031="","",INT(F3031))</f>
        <v/>
      </c>
      <c r="H3031">
        <f>IF(G3031="","",IF(AND(MONTH(G3031)*100+DAY(G3031)&gt;=season_lo,MONTH(G3031)*100+DAY(G3031)&lt;=season_hi),1,0))</f>
        <v/>
      </c>
      <c r="I3031">
        <f>IF(G3031="","",G3031-first_day+1)</f>
        <v/>
      </c>
      <c r="J3031" s="27">
        <f>IF(I3031="","",INDEX(Daily!$J$2:$J$421,I3031))</f>
        <v/>
      </c>
      <c r="K3031" s="27">
        <f>IF(J3031="","",J3031+cat_offset)</f>
        <v/>
      </c>
      <c r="L3031" s="27">
        <f>IF(J3031="","",MAX(0,E3031-J3031)^2)</f>
        <v/>
      </c>
      <c r="M3031" s="27">
        <f>IF(J3031="","",MAX(0,E3031-(J3031+twcdh_off))^2)</f>
        <v/>
      </c>
      <c r="N3031" s="27">
        <f>IF(E3031="","",MAX(0,E3031-swcdh_thr)^2)</f>
        <v/>
      </c>
      <c r="O3031">
        <f>IF(K3031="","",ROUND(E3031-K3031,0))</f>
        <v/>
      </c>
      <c r="P3031">
        <f>IF(O3031="","",IF(O3031&gt;=1,O3031,0))</f>
        <v/>
      </c>
      <c r="Q3031" s="27">
        <f>IF(E3031="","",MAX(0,E3031-22))</f>
        <v/>
      </c>
      <c r="R3031" s="27">
        <f>IF(H3031=1,E3031,"")</f>
        <v/>
      </c>
      <c r="S3031" s="27">
        <f>IF(AND(H3031=1,J3031&lt;&gt;""),E3031-J3031,"")</f>
        <v/>
      </c>
      <c r="T3031">
        <f>IF(G3031="","",MONTH(G3031))</f>
        <v/>
      </c>
    </row>
    <row r="3032">
      <c r="A3032" s="24" t="n">
        <v>2020</v>
      </c>
      <c r="B3032" s="24" t="n">
        <v>5</v>
      </c>
      <c r="C3032" s="24" t="n">
        <v>6</v>
      </c>
      <c r="D3032" s="24" t="n">
        <v>7</v>
      </c>
      <c r="E3032" s="24" t="n">
        <v>9.699999999999999</v>
      </c>
      <c r="F3032" s="25">
        <f>IF($E3032="","",DATE(IF($A3032="",nominal_year,$A3032),$B3032,$C3032)+($D3032-IF(LEFT(hour_conv,1)="1",1,0))/24)</f>
        <v/>
      </c>
      <c r="G3032" s="26">
        <f>IF(F3032="","",INT(F3032))</f>
        <v/>
      </c>
      <c r="H3032">
        <f>IF(G3032="","",IF(AND(MONTH(G3032)*100+DAY(G3032)&gt;=season_lo,MONTH(G3032)*100+DAY(G3032)&lt;=season_hi),1,0))</f>
        <v/>
      </c>
      <c r="I3032">
        <f>IF(G3032="","",G3032-first_day+1)</f>
        <v/>
      </c>
      <c r="J3032" s="27">
        <f>IF(I3032="","",INDEX(Daily!$J$2:$J$421,I3032))</f>
        <v/>
      </c>
      <c r="K3032" s="27">
        <f>IF(J3032="","",J3032+cat_offset)</f>
        <v/>
      </c>
      <c r="L3032" s="27">
        <f>IF(J3032="","",MAX(0,E3032-J3032)^2)</f>
        <v/>
      </c>
      <c r="M3032" s="27">
        <f>IF(J3032="","",MAX(0,E3032-(J3032+twcdh_off))^2)</f>
        <v/>
      </c>
      <c r="N3032" s="27">
        <f>IF(E3032="","",MAX(0,E3032-swcdh_thr)^2)</f>
        <v/>
      </c>
      <c r="O3032">
        <f>IF(K3032="","",ROUND(E3032-K3032,0))</f>
        <v/>
      </c>
      <c r="P3032">
        <f>IF(O3032="","",IF(O3032&gt;=1,O3032,0))</f>
        <v/>
      </c>
      <c r="Q3032" s="27">
        <f>IF(E3032="","",MAX(0,E3032-22))</f>
        <v/>
      </c>
      <c r="R3032" s="27">
        <f>IF(H3032=1,E3032,"")</f>
        <v/>
      </c>
      <c r="S3032" s="27">
        <f>IF(AND(H3032=1,J3032&lt;&gt;""),E3032-J3032,"")</f>
        <v/>
      </c>
      <c r="T3032">
        <f>IF(G3032="","",MONTH(G3032))</f>
        <v/>
      </c>
    </row>
    <row r="3033">
      <c r="A3033" s="24" t="n">
        <v>2020</v>
      </c>
      <c r="B3033" s="24" t="n">
        <v>5</v>
      </c>
      <c r="C3033" s="24" t="n">
        <v>6</v>
      </c>
      <c r="D3033" s="24" t="n">
        <v>8</v>
      </c>
      <c r="E3033" s="24" t="n">
        <v>11.25</v>
      </c>
      <c r="F3033" s="25">
        <f>IF($E3033="","",DATE(IF($A3033="",nominal_year,$A3033),$B3033,$C3033)+($D3033-IF(LEFT(hour_conv,1)="1",1,0))/24)</f>
        <v/>
      </c>
      <c r="G3033" s="26">
        <f>IF(F3033="","",INT(F3033))</f>
        <v/>
      </c>
      <c r="H3033">
        <f>IF(G3033="","",IF(AND(MONTH(G3033)*100+DAY(G3033)&gt;=season_lo,MONTH(G3033)*100+DAY(G3033)&lt;=season_hi),1,0))</f>
        <v/>
      </c>
      <c r="I3033">
        <f>IF(G3033="","",G3033-first_day+1)</f>
        <v/>
      </c>
      <c r="J3033" s="27">
        <f>IF(I3033="","",INDEX(Daily!$J$2:$J$421,I3033))</f>
        <v/>
      </c>
      <c r="K3033" s="27">
        <f>IF(J3033="","",J3033+cat_offset)</f>
        <v/>
      </c>
      <c r="L3033" s="27">
        <f>IF(J3033="","",MAX(0,E3033-J3033)^2)</f>
        <v/>
      </c>
      <c r="M3033" s="27">
        <f>IF(J3033="","",MAX(0,E3033-(J3033+twcdh_off))^2)</f>
        <v/>
      </c>
      <c r="N3033" s="27">
        <f>IF(E3033="","",MAX(0,E3033-swcdh_thr)^2)</f>
        <v/>
      </c>
      <c r="O3033">
        <f>IF(K3033="","",ROUND(E3033-K3033,0))</f>
        <v/>
      </c>
      <c r="P3033">
        <f>IF(O3033="","",IF(O3033&gt;=1,O3033,0))</f>
        <v/>
      </c>
      <c r="Q3033" s="27">
        <f>IF(E3033="","",MAX(0,E3033-22))</f>
        <v/>
      </c>
      <c r="R3033" s="27">
        <f>IF(H3033=1,E3033,"")</f>
        <v/>
      </c>
      <c r="S3033" s="27">
        <f>IF(AND(H3033=1,J3033&lt;&gt;""),E3033-J3033,"")</f>
        <v/>
      </c>
      <c r="T3033">
        <f>IF(G3033="","",MONTH(G3033))</f>
        <v/>
      </c>
    </row>
    <row r="3034">
      <c r="A3034" s="24" t="n">
        <v>2020</v>
      </c>
      <c r="B3034" s="24" t="n">
        <v>5</v>
      </c>
      <c r="C3034" s="24" t="n">
        <v>6</v>
      </c>
      <c r="D3034" s="24" t="n">
        <v>9</v>
      </c>
      <c r="E3034" s="24" t="n">
        <v>11.48</v>
      </c>
      <c r="F3034" s="25">
        <f>IF($E3034="","",DATE(IF($A3034="",nominal_year,$A3034),$B3034,$C3034)+($D3034-IF(LEFT(hour_conv,1)="1",1,0))/24)</f>
        <v/>
      </c>
      <c r="G3034" s="26">
        <f>IF(F3034="","",INT(F3034))</f>
        <v/>
      </c>
      <c r="H3034">
        <f>IF(G3034="","",IF(AND(MONTH(G3034)*100+DAY(G3034)&gt;=season_lo,MONTH(G3034)*100+DAY(G3034)&lt;=season_hi),1,0))</f>
        <v/>
      </c>
      <c r="I3034">
        <f>IF(G3034="","",G3034-first_day+1)</f>
        <v/>
      </c>
      <c r="J3034" s="27">
        <f>IF(I3034="","",INDEX(Daily!$J$2:$J$421,I3034))</f>
        <v/>
      </c>
      <c r="K3034" s="27">
        <f>IF(J3034="","",J3034+cat_offset)</f>
        <v/>
      </c>
      <c r="L3034" s="27">
        <f>IF(J3034="","",MAX(0,E3034-J3034)^2)</f>
        <v/>
      </c>
      <c r="M3034" s="27">
        <f>IF(J3034="","",MAX(0,E3034-(J3034+twcdh_off))^2)</f>
        <v/>
      </c>
      <c r="N3034" s="27">
        <f>IF(E3034="","",MAX(0,E3034-swcdh_thr)^2)</f>
        <v/>
      </c>
      <c r="O3034">
        <f>IF(K3034="","",ROUND(E3034-K3034,0))</f>
        <v/>
      </c>
      <c r="P3034">
        <f>IF(O3034="","",IF(O3034&gt;=1,O3034,0))</f>
        <v/>
      </c>
      <c r="Q3034" s="27">
        <f>IF(E3034="","",MAX(0,E3034-22))</f>
        <v/>
      </c>
      <c r="R3034" s="27">
        <f>IF(H3034=1,E3034,"")</f>
        <v/>
      </c>
      <c r="S3034" s="27">
        <f>IF(AND(H3034=1,J3034&lt;&gt;""),E3034-J3034,"")</f>
        <v/>
      </c>
      <c r="T3034">
        <f>IF(G3034="","",MONTH(G3034))</f>
        <v/>
      </c>
    </row>
    <row r="3035">
      <c r="A3035" s="24" t="n">
        <v>2020</v>
      </c>
      <c r="B3035" s="24" t="n">
        <v>5</v>
      </c>
      <c r="C3035" s="24" t="n">
        <v>6</v>
      </c>
      <c r="D3035" s="24" t="n">
        <v>10</v>
      </c>
      <c r="E3035" s="24" t="n">
        <v>12.56</v>
      </c>
      <c r="F3035" s="25">
        <f>IF($E3035="","",DATE(IF($A3035="",nominal_year,$A3035),$B3035,$C3035)+($D3035-IF(LEFT(hour_conv,1)="1",1,0))/24)</f>
        <v/>
      </c>
      <c r="G3035" s="26">
        <f>IF(F3035="","",INT(F3035))</f>
        <v/>
      </c>
      <c r="H3035">
        <f>IF(G3035="","",IF(AND(MONTH(G3035)*100+DAY(G3035)&gt;=season_lo,MONTH(G3035)*100+DAY(G3035)&lt;=season_hi),1,0))</f>
        <v/>
      </c>
      <c r="I3035">
        <f>IF(G3035="","",G3035-first_day+1)</f>
        <v/>
      </c>
      <c r="J3035" s="27">
        <f>IF(I3035="","",INDEX(Daily!$J$2:$J$421,I3035))</f>
        <v/>
      </c>
      <c r="K3035" s="27">
        <f>IF(J3035="","",J3035+cat_offset)</f>
        <v/>
      </c>
      <c r="L3035" s="27">
        <f>IF(J3035="","",MAX(0,E3035-J3035)^2)</f>
        <v/>
      </c>
      <c r="M3035" s="27">
        <f>IF(J3035="","",MAX(0,E3035-(J3035+twcdh_off))^2)</f>
        <v/>
      </c>
      <c r="N3035" s="27">
        <f>IF(E3035="","",MAX(0,E3035-swcdh_thr)^2)</f>
        <v/>
      </c>
      <c r="O3035">
        <f>IF(K3035="","",ROUND(E3035-K3035,0))</f>
        <v/>
      </c>
      <c r="P3035">
        <f>IF(O3035="","",IF(O3035&gt;=1,O3035,0))</f>
        <v/>
      </c>
      <c r="Q3035" s="27">
        <f>IF(E3035="","",MAX(0,E3035-22))</f>
        <v/>
      </c>
      <c r="R3035" s="27">
        <f>IF(H3035=1,E3035,"")</f>
        <v/>
      </c>
      <c r="S3035" s="27">
        <f>IF(AND(H3035=1,J3035&lt;&gt;""),E3035-J3035,"")</f>
        <v/>
      </c>
      <c r="T3035">
        <f>IF(G3035="","",MONTH(G3035))</f>
        <v/>
      </c>
    </row>
    <row r="3036">
      <c r="A3036" s="24" t="n">
        <v>2020</v>
      </c>
      <c r="B3036" s="24" t="n">
        <v>5</v>
      </c>
      <c r="C3036" s="24" t="n">
        <v>6</v>
      </c>
      <c r="D3036" s="24" t="n">
        <v>11</v>
      </c>
      <c r="E3036" s="24" t="n">
        <v>14.92</v>
      </c>
      <c r="F3036" s="25">
        <f>IF($E3036="","",DATE(IF($A3036="",nominal_year,$A3036),$B3036,$C3036)+($D3036-IF(LEFT(hour_conv,1)="1",1,0))/24)</f>
        <v/>
      </c>
      <c r="G3036" s="26">
        <f>IF(F3036="","",INT(F3036))</f>
        <v/>
      </c>
      <c r="H3036">
        <f>IF(G3036="","",IF(AND(MONTH(G3036)*100+DAY(G3036)&gt;=season_lo,MONTH(G3036)*100+DAY(G3036)&lt;=season_hi),1,0))</f>
        <v/>
      </c>
      <c r="I3036">
        <f>IF(G3036="","",G3036-first_day+1)</f>
        <v/>
      </c>
      <c r="J3036" s="27">
        <f>IF(I3036="","",INDEX(Daily!$J$2:$J$421,I3036))</f>
        <v/>
      </c>
      <c r="K3036" s="27">
        <f>IF(J3036="","",J3036+cat_offset)</f>
        <v/>
      </c>
      <c r="L3036" s="27">
        <f>IF(J3036="","",MAX(0,E3036-J3036)^2)</f>
        <v/>
      </c>
      <c r="M3036" s="27">
        <f>IF(J3036="","",MAX(0,E3036-(J3036+twcdh_off))^2)</f>
        <v/>
      </c>
      <c r="N3036" s="27">
        <f>IF(E3036="","",MAX(0,E3036-swcdh_thr)^2)</f>
        <v/>
      </c>
      <c r="O3036">
        <f>IF(K3036="","",ROUND(E3036-K3036,0))</f>
        <v/>
      </c>
      <c r="P3036">
        <f>IF(O3036="","",IF(O3036&gt;=1,O3036,0))</f>
        <v/>
      </c>
      <c r="Q3036" s="27">
        <f>IF(E3036="","",MAX(0,E3036-22))</f>
        <v/>
      </c>
      <c r="R3036" s="27">
        <f>IF(H3036=1,E3036,"")</f>
        <v/>
      </c>
      <c r="S3036" s="27">
        <f>IF(AND(H3036=1,J3036&lt;&gt;""),E3036-J3036,"")</f>
        <v/>
      </c>
      <c r="T3036">
        <f>IF(G3036="","",MONTH(G3036))</f>
        <v/>
      </c>
    </row>
    <row r="3037">
      <c r="A3037" s="24" t="n">
        <v>2020</v>
      </c>
      <c r="B3037" s="24" t="n">
        <v>5</v>
      </c>
      <c r="C3037" s="24" t="n">
        <v>6</v>
      </c>
      <c r="D3037" s="24" t="n">
        <v>12</v>
      </c>
      <c r="E3037" s="24" t="n">
        <v>16.39</v>
      </c>
      <c r="F3037" s="25">
        <f>IF($E3037="","",DATE(IF($A3037="",nominal_year,$A3037),$B3037,$C3037)+($D3037-IF(LEFT(hour_conv,1)="1",1,0))/24)</f>
        <v/>
      </c>
      <c r="G3037" s="26">
        <f>IF(F3037="","",INT(F3037))</f>
        <v/>
      </c>
      <c r="H3037">
        <f>IF(G3037="","",IF(AND(MONTH(G3037)*100+DAY(G3037)&gt;=season_lo,MONTH(G3037)*100+DAY(G3037)&lt;=season_hi),1,0))</f>
        <v/>
      </c>
      <c r="I3037">
        <f>IF(G3037="","",G3037-first_day+1)</f>
        <v/>
      </c>
      <c r="J3037" s="27">
        <f>IF(I3037="","",INDEX(Daily!$J$2:$J$421,I3037))</f>
        <v/>
      </c>
      <c r="K3037" s="27">
        <f>IF(J3037="","",J3037+cat_offset)</f>
        <v/>
      </c>
      <c r="L3037" s="27">
        <f>IF(J3037="","",MAX(0,E3037-J3037)^2)</f>
        <v/>
      </c>
      <c r="M3037" s="27">
        <f>IF(J3037="","",MAX(0,E3037-(J3037+twcdh_off))^2)</f>
        <v/>
      </c>
      <c r="N3037" s="27">
        <f>IF(E3037="","",MAX(0,E3037-swcdh_thr)^2)</f>
        <v/>
      </c>
      <c r="O3037">
        <f>IF(K3037="","",ROUND(E3037-K3037,0))</f>
        <v/>
      </c>
      <c r="P3037">
        <f>IF(O3037="","",IF(O3037&gt;=1,O3037,0))</f>
        <v/>
      </c>
      <c r="Q3037" s="27">
        <f>IF(E3037="","",MAX(0,E3037-22))</f>
        <v/>
      </c>
      <c r="R3037" s="27">
        <f>IF(H3037=1,E3037,"")</f>
        <v/>
      </c>
      <c r="S3037" s="27">
        <f>IF(AND(H3037=1,J3037&lt;&gt;""),E3037-J3037,"")</f>
        <v/>
      </c>
      <c r="T3037">
        <f>IF(G3037="","",MONTH(G3037))</f>
        <v/>
      </c>
    </row>
    <row r="3038">
      <c r="A3038" s="24" t="n">
        <v>2020</v>
      </c>
      <c r="B3038" s="24" t="n">
        <v>5</v>
      </c>
      <c r="C3038" s="24" t="n">
        <v>6</v>
      </c>
      <c r="D3038" s="24" t="n">
        <v>13</v>
      </c>
      <c r="E3038" s="24" t="n">
        <v>16.72</v>
      </c>
      <c r="F3038" s="25">
        <f>IF($E3038="","",DATE(IF($A3038="",nominal_year,$A3038),$B3038,$C3038)+($D3038-IF(LEFT(hour_conv,1)="1",1,0))/24)</f>
        <v/>
      </c>
      <c r="G3038" s="26">
        <f>IF(F3038="","",INT(F3038))</f>
        <v/>
      </c>
      <c r="H3038">
        <f>IF(G3038="","",IF(AND(MONTH(G3038)*100+DAY(G3038)&gt;=season_lo,MONTH(G3038)*100+DAY(G3038)&lt;=season_hi),1,0))</f>
        <v/>
      </c>
      <c r="I3038">
        <f>IF(G3038="","",G3038-first_day+1)</f>
        <v/>
      </c>
      <c r="J3038" s="27">
        <f>IF(I3038="","",INDEX(Daily!$J$2:$J$421,I3038))</f>
        <v/>
      </c>
      <c r="K3038" s="27">
        <f>IF(J3038="","",J3038+cat_offset)</f>
        <v/>
      </c>
      <c r="L3038" s="27">
        <f>IF(J3038="","",MAX(0,E3038-J3038)^2)</f>
        <v/>
      </c>
      <c r="M3038" s="27">
        <f>IF(J3038="","",MAX(0,E3038-(J3038+twcdh_off))^2)</f>
        <v/>
      </c>
      <c r="N3038" s="27">
        <f>IF(E3038="","",MAX(0,E3038-swcdh_thr)^2)</f>
        <v/>
      </c>
      <c r="O3038">
        <f>IF(K3038="","",ROUND(E3038-K3038,0))</f>
        <v/>
      </c>
      <c r="P3038">
        <f>IF(O3038="","",IF(O3038&gt;=1,O3038,0))</f>
        <v/>
      </c>
      <c r="Q3038" s="27">
        <f>IF(E3038="","",MAX(0,E3038-22))</f>
        <v/>
      </c>
      <c r="R3038" s="27">
        <f>IF(H3038=1,E3038,"")</f>
        <v/>
      </c>
      <c r="S3038" s="27">
        <f>IF(AND(H3038=1,J3038&lt;&gt;""),E3038-J3038,"")</f>
        <v/>
      </c>
      <c r="T3038">
        <f>IF(G3038="","",MONTH(G3038))</f>
        <v/>
      </c>
    </row>
    <row r="3039">
      <c r="A3039" s="24" t="n">
        <v>2020</v>
      </c>
      <c r="B3039" s="24" t="n">
        <v>5</v>
      </c>
      <c r="C3039" s="24" t="n">
        <v>6</v>
      </c>
      <c r="D3039" s="24" t="n">
        <v>14</v>
      </c>
      <c r="E3039" s="24" t="n">
        <v>16.8</v>
      </c>
      <c r="F3039" s="25">
        <f>IF($E3039="","",DATE(IF($A3039="",nominal_year,$A3039),$B3039,$C3039)+($D3039-IF(LEFT(hour_conv,1)="1",1,0))/24)</f>
        <v/>
      </c>
      <c r="G3039" s="26">
        <f>IF(F3039="","",INT(F3039))</f>
        <v/>
      </c>
      <c r="H3039">
        <f>IF(G3039="","",IF(AND(MONTH(G3039)*100+DAY(G3039)&gt;=season_lo,MONTH(G3039)*100+DAY(G3039)&lt;=season_hi),1,0))</f>
        <v/>
      </c>
      <c r="I3039">
        <f>IF(G3039="","",G3039-first_day+1)</f>
        <v/>
      </c>
      <c r="J3039" s="27">
        <f>IF(I3039="","",INDEX(Daily!$J$2:$J$421,I3039))</f>
        <v/>
      </c>
      <c r="K3039" s="27">
        <f>IF(J3039="","",J3039+cat_offset)</f>
        <v/>
      </c>
      <c r="L3039" s="27">
        <f>IF(J3039="","",MAX(0,E3039-J3039)^2)</f>
        <v/>
      </c>
      <c r="M3039" s="27">
        <f>IF(J3039="","",MAX(0,E3039-(J3039+twcdh_off))^2)</f>
        <v/>
      </c>
      <c r="N3039" s="27">
        <f>IF(E3039="","",MAX(0,E3039-swcdh_thr)^2)</f>
        <v/>
      </c>
      <c r="O3039">
        <f>IF(K3039="","",ROUND(E3039-K3039,0))</f>
        <v/>
      </c>
      <c r="P3039">
        <f>IF(O3039="","",IF(O3039&gt;=1,O3039,0))</f>
        <v/>
      </c>
      <c r="Q3039" s="27">
        <f>IF(E3039="","",MAX(0,E3039-22))</f>
        <v/>
      </c>
      <c r="R3039" s="27">
        <f>IF(H3039=1,E3039,"")</f>
        <v/>
      </c>
      <c r="S3039" s="27">
        <f>IF(AND(H3039=1,J3039&lt;&gt;""),E3039-J3039,"")</f>
        <v/>
      </c>
      <c r="T3039">
        <f>IF(G3039="","",MONTH(G3039))</f>
        <v/>
      </c>
    </row>
    <row r="3040">
      <c r="A3040" s="24" t="n">
        <v>2020</v>
      </c>
      <c r="B3040" s="24" t="n">
        <v>5</v>
      </c>
      <c r="C3040" s="24" t="n">
        <v>6</v>
      </c>
      <c r="D3040" s="24" t="n">
        <v>15</v>
      </c>
      <c r="E3040" s="24" t="n">
        <v>18.79</v>
      </c>
      <c r="F3040" s="25">
        <f>IF($E3040="","",DATE(IF($A3040="",nominal_year,$A3040),$B3040,$C3040)+($D3040-IF(LEFT(hour_conv,1)="1",1,0))/24)</f>
        <v/>
      </c>
      <c r="G3040" s="26">
        <f>IF(F3040="","",INT(F3040))</f>
        <v/>
      </c>
      <c r="H3040">
        <f>IF(G3040="","",IF(AND(MONTH(G3040)*100+DAY(G3040)&gt;=season_lo,MONTH(G3040)*100+DAY(G3040)&lt;=season_hi),1,0))</f>
        <v/>
      </c>
      <c r="I3040">
        <f>IF(G3040="","",G3040-first_day+1)</f>
        <v/>
      </c>
      <c r="J3040" s="27">
        <f>IF(I3040="","",INDEX(Daily!$J$2:$J$421,I3040))</f>
        <v/>
      </c>
      <c r="K3040" s="27">
        <f>IF(J3040="","",J3040+cat_offset)</f>
        <v/>
      </c>
      <c r="L3040" s="27">
        <f>IF(J3040="","",MAX(0,E3040-J3040)^2)</f>
        <v/>
      </c>
      <c r="M3040" s="27">
        <f>IF(J3040="","",MAX(0,E3040-(J3040+twcdh_off))^2)</f>
        <v/>
      </c>
      <c r="N3040" s="27">
        <f>IF(E3040="","",MAX(0,E3040-swcdh_thr)^2)</f>
        <v/>
      </c>
      <c r="O3040">
        <f>IF(K3040="","",ROUND(E3040-K3040,0))</f>
        <v/>
      </c>
      <c r="P3040">
        <f>IF(O3040="","",IF(O3040&gt;=1,O3040,0))</f>
        <v/>
      </c>
      <c r="Q3040" s="27">
        <f>IF(E3040="","",MAX(0,E3040-22))</f>
        <v/>
      </c>
      <c r="R3040" s="27">
        <f>IF(H3040=1,E3040,"")</f>
        <v/>
      </c>
      <c r="S3040" s="27">
        <f>IF(AND(H3040=1,J3040&lt;&gt;""),E3040-J3040,"")</f>
        <v/>
      </c>
      <c r="T3040">
        <f>IF(G3040="","",MONTH(G3040))</f>
        <v/>
      </c>
    </row>
    <row r="3041">
      <c r="A3041" s="24" t="n">
        <v>2020</v>
      </c>
      <c r="B3041" s="24" t="n">
        <v>5</v>
      </c>
      <c r="C3041" s="24" t="n">
        <v>6</v>
      </c>
      <c r="D3041" s="24" t="n">
        <v>16</v>
      </c>
      <c r="E3041" s="24" t="n">
        <v>18.31</v>
      </c>
      <c r="F3041" s="25">
        <f>IF($E3041="","",DATE(IF($A3041="",nominal_year,$A3041),$B3041,$C3041)+($D3041-IF(LEFT(hour_conv,1)="1",1,0))/24)</f>
        <v/>
      </c>
      <c r="G3041" s="26">
        <f>IF(F3041="","",INT(F3041))</f>
        <v/>
      </c>
      <c r="H3041">
        <f>IF(G3041="","",IF(AND(MONTH(G3041)*100+DAY(G3041)&gt;=season_lo,MONTH(G3041)*100+DAY(G3041)&lt;=season_hi),1,0))</f>
        <v/>
      </c>
      <c r="I3041">
        <f>IF(G3041="","",G3041-first_day+1)</f>
        <v/>
      </c>
      <c r="J3041" s="27">
        <f>IF(I3041="","",INDEX(Daily!$J$2:$J$421,I3041))</f>
        <v/>
      </c>
      <c r="K3041" s="27">
        <f>IF(J3041="","",J3041+cat_offset)</f>
        <v/>
      </c>
      <c r="L3041" s="27">
        <f>IF(J3041="","",MAX(0,E3041-J3041)^2)</f>
        <v/>
      </c>
      <c r="M3041" s="27">
        <f>IF(J3041="","",MAX(0,E3041-(J3041+twcdh_off))^2)</f>
        <v/>
      </c>
      <c r="N3041" s="27">
        <f>IF(E3041="","",MAX(0,E3041-swcdh_thr)^2)</f>
        <v/>
      </c>
      <c r="O3041">
        <f>IF(K3041="","",ROUND(E3041-K3041,0))</f>
        <v/>
      </c>
      <c r="P3041">
        <f>IF(O3041="","",IF(O3041&gt;=1,O3041,0))</f>
        <v/>
      </c>
      <c r="Q3041" s="27">
        <f>IF(E3041="","",MAX(0,E3041-22))</f>
        <v/>
      </c>
      <c r="R3041" s="27">
        <f>IF(H3041=1,E3041,"")</f>
        <v/>
      </c>
      <c r="S3041" s="27">
        <f>IF(AND(H3041=1,J3041&lt;&gt;""),E3041-J3041,"")</f>
        <v/>
      </c>
      <c r="T3041">
        <f>IF(G3041="","",MONTH(G3041))</f>
        <v/>
      </c>
    </row>
    <row r="3042">
      <c r="A3042" s="24" t="n">
        <v>2020</v>
      </c>
      <c r="B3042" s="24" t="n">
        <v>5</v>
      </c>
      <c r="C3042" s="24" t="n">
        <v>6</v>
      </c>
      <c r="D3042" s="24" t="n">
        <v>17</v>
      </c>
      <c r="E3042" s="24" t="n">
        <v>18.67</v>
      </c>
      <c r="F3042" s="25">
        <f>IF($E3042="","",DATE(IF($A3042="",nominal_year,$A3042),$B3042,$C3042)+($D3042-IF(LEFT(hour_conv,1)="1",1,0))/24)</f>
        <v/>
      </c>
      <c r="G3042" s="26">
        <f>IF(F3042="","",INT(F3042))</f>
        <v/>
      </c>
      <c r="H3042">
        <f>IF(G3042="","",IF(AND(MONTH(G3042)*100+DAY(G3042)&gt;=season_lo,MONTH(G3042)*100+DAY(G3042)&lt;=season_hi),1,0))</f>
        <v/>
      </c>
      <c r="I3042">
        <f>IF(G3042="","",G3042-first_day+1)</f>
        <v/>
      </c>
      <c r="J3042" s="27">
        <f>IF(I3042="","",INDEX(Daily!$J$2:$J$421,I3042))</f>
        <v/>
      </c>
      <c r="K3042" s="27">
        <f>IF(J3042="","",J3042+cat_offset)</f>
        <v/>
      </c>
      <c r="L3042" s="27">
        <f>IF(J3042="","",MAX(0,E3042-J3042)^2)</f>
        <v/>
      </c>
      <c r="M3042" s="27">
        <f>IF(J3042="","",MAX(0,E3042-(J3042+twcdh_off))^2)</f>
        <v/>
      </c>
      <c r="N3042" s="27">
        <f>IF(E3042="","",MAX(0,E3042-swcdh_thr)^2)</f>
        <v/>
      </c>
      <c r="O3042">
        <f>IF(K3042="","",ROUND(E3042-K3042,0))</f>
        <v/>
      </c>
      <c r="P3042">
        <f>IF(O3042="","",IF(O3042&gt;=1,O3042,0))</f>
        <v/>
      </c>
      <c r="Q3042" s="27">
        <f>IF(E3042="","",MAX(0,E3042-22))</f>
        <v/>
      </c>
      <c r="R3042" s="27">
        <f>IF(H3042=1,E3042,"")</f>
        <v/>
      </c>
      <c r="S3042" s="27">
        <f>IF(AND(H3042=1,J3042&lt;&gt;""),E3042-J3042,"")</f>
        <v/>
      </c>
      <c r="T3042">
        <f>IF(G3042="","",MONTH(G3042))</f>
        <v/>
      </c>
    </row>
    <row r="3043">
      <c r="A3043" s="24" t="n">
        <v>2020</v>
      </c>
      <c r="B3043" s="24" t="n">
        <v>5</v>
      </c>
      <c r="C3043" s="24" t="n">
        <v>6</v>
      </c>
      <c r="D3043" s="24" t="n">
        <v>18</v>
      </c>
      <c r="E3043" s="24" t="n">
        <v>17.69</v>
      </c>
      <c r="F3043" s="25">
        <f>IF($E3043="","",DATE(IF($A3043="",nominal_year,$A3043),$B3043,$C3043)+($D3043-IF(LEFT(hour_conv,1)="1",1,0))/24)</f>
        <v/>
      </c>
      <c r="G3043" s="26">
        <f>IF(F3043="","",INT(F3043))</f>
        <v/>
      </c>
      <c r="H3043">
        <f>IF(G3043="","",IF(AND(MONTH(G3043)*100+DAY(G3043)&gt;=season_lo,MONTH(G3043)*100+DAY(G3043)&lt;=season_hi),1,0))</f>
        <v/>
      </c>
      <c r="I3043">
        <f>IF(G3043="","",G3043-first_day+1)</f>
        <v/>
      </c>
      <c r="J3043" s="27">
        <f>IF(I3043="","",INDEX(Daily!$J$2:$J$421,I3043))</f>
        <v/>
      </c>
      <c r="K3043" s="27">
        <f>IF(J3043="","",J3043+cat_offset)</f>
        <v/>
      </c>
      <c r="L3043" s="27">
        <f>IF(J3043="","",MAX(0,E3043-J3043)^2)</f>
        <v/>
      </c>
      <c r="M3043" s="27">
        <f>IF(J3043="","",MAX(0,E3043-(J3043+twcdh_off))^2)</f>
        <v/>
      </c>
      <c r="N3043" s="27">
        <f>IF(E3043="","",MAX(0,E3043-swcdh_thr)^2)</f>
        <v/>
      </c>
      <c r="O3043">
        <f>IF(K3043="","",ROUND(E3043-K3043,0))</f>
        <v/>
      </c>
      <c r="P3043">
        <f>IF(O3043="","",IF(O3043&gt;=1,O3043,0))</f>
        <v/>
      </c>
      <c r="Q3043" s="27">
        <f>IF(E3043="","",MAX(0,E3043-22))</f>
        <v/>
      </c>
      <c r="R3043" s="27">
        <f>IF(H3043=1,E3043,"")</f>
        <v/>
      </c>
      <c r="S3043" s="27">
        <f>IF(AND(H3043=1,J3043&lt;&gt;""),E3043-J3043,"")</f>
        <v/>
      </c>
      <c r="T3043">
        <f>IF(G3043="","",MONTH(G3043))</f>
        <v/>
      </c>
    </row>
    <row r="3044">
      <c r="A3044" s="24" t="n">
        <v>2020</v>
      </c>
      <c r="B3044" s="24" t="n">
        <v>5</v>
      </c>
      <c r="C3044" s="24" t="n">
        <v>6</v>
      </c>
      <c r="D3044" s="24" t="n">
        <v>19</v>
      </c>
      <c r="E3044" s="24" t="n">
        <v>16.74</v>
      </c>
      <c r="F3044" s="25">
        <f>IF($E3044="","",DATE(IF($A3044="",nominal_year,$A3044),$B3044,$C3044)+($D3044-IF(LEFT(hour_conv,1)="1",1,0))/24)</f>
        <v/>
      </c>
      <c r="G3044" s="26">
        <f>IF(F3044="","",INT(F3044))</f>
        <v/>
      </c>
      <c r="H3044">
        <f>IF(G3044="","",IF(AND(MONTH(G3044)*100+DAY(G3044)&gt;=season_lo,MONTH(G3044)*100+DAY(G3044)&lt;=season_hi),1,0))</f>
        <v/>
      </c>
      <c r="I3044">
        <f>IF(G3044="","",G3044-first_day+1)</f>
        <v/>
      </c>
      <c r="J3044" s="27">
        <f>IF(I3044="","",INDEX(Daily!$J$2:$J$421,I3044))</f>
        <v/>
      </c>
      <c r="K3044" s="27">
        <f>IF(J3044="","",J3044+cat_offset)</f>
        <v/>
      </c>
      <c r="L3044" s="27">
        <f>IF(J3044="","",MAX(0,E3044-J3044)^2)</f>
        <v/>
      </c>
      <c r="M3044" s="27">
        <f>IF(J3044="","",MAX(0,E3044-(J3044+twcdh_off))^2)</f>
        <v/>
      </c>
      <c r="N3044" s="27">
        <f>IF(E3044="","",MAX(0,E3044-swcdh_thr)^2)</f>
        <v/>
      </c>
      <c r="O3044">
        <f>IF(K3044="","",ROUND(E3044-K3044,0))</f>
        <v/>
      </c>
      <c r="P3044">
        <f>IF(O3044="","",IF(O3044&gt;=1,O3044,0))</f>
        <v/>
      </c>
      <c r="Q3044" s="27">
        <f>IF(E3044="","",MAX(0,E3044-22))</f>
        <v/>
      </c>
      <c r="R3044" s="27">
        <f>IF(H3044=1,E3044,"")</f>
        <v/>
      </c>
      <c r="S3044" s="27">
        <f>IF(AND(H3044=1,J3044&lt;&gt;""),E3044-J3044,"")</f>
        <v/>
      </c>
      <c r="T3044">
        <f>IF(G3044="","",MONTH(G3044))</f>
        <v/>
      </c>
    </row>
    <row r="3045">
      <c r="A3045" s="24" t="n">
        <v>2020</v>
      </c>
      <c r="B3045" s="24" t="n">
        <v>5</v>
      </c>
      <c r="C3045" s="24" t="n">
        <v>6</v>
      </c>
      <c r="D3045" s="24" t="n">
        <v>20</v>
      </c>
      <c r="E3045" s="24" t="n">
        <v>15.64</v>
      </c>
      <c r="F3045" s="25">
        <f>IF($E3045="","",DATE(IF($A3045="",nominal_year,$A3045),$B3045,$C3045)+($D3045-IF(LEFT(hour_conv,1)="1",1,0))/24)</f>
        <v/>
      </c>
      <c r="G3045" s="26">
        <f>IF(F3045="","",INT(F3045))</f>
        <v/>
      </c>
      <c r="H3045">
        <f>IF(G3045="","",IF(AND(MONTH(G3045)*100+DAY(G3045)&gt;=season_lo,MONTH(G3045)*100+DAY(G3045)&lt;=season_hi),1,0))</f>
        <v/>
      </c>
      <c r="I3045">
        <f>IF(G3045="","",G3045-first_day+1)</f>
        <v/>
      </c>
      <c r="J3045" s="27">
        <f>IF(I3045="","",INDEX(Daily!$J$2:$J$421,I3045))</f>
        <v/>
      </c>
      <c r="K3045" s="27">
        <f>IF(J3045="","",J3045+cat_offset)</f>
        <v/>
      </c>
      <c r="L3045" s="27">
        <f>IF(J3045="","",MAX(0,E3045-J3045)^2)</f>
        <v/>
      </c>
      <c r="M3045" s="27">
        <f>IF(J3045="","",MAX(0,E3045-(J3045+twcdh_off))^2)</f>
        <v/>
      </c>
      <c r="N3045" s="27">
        <f>IF(E3045="","",MAX(0,E3045-swcdh_thr)^2)</f>
        <v/>
      </c>
      <c r="O3045">
        <f>IF(K3045="","",ROUND(E3045-K3045,0))</f>
        <v/>
      </c>
      <c r="P3045">
        <f>IF(O3045="","",IF(O3045&gt;=1,O3045,0))</f>
        <v/>
      </c>
      <c r="Q3045" s="27">
        <f>IF(E3045="","",MAX(0,E3045-22))</f>
        <v/>
      </c>
      <c r="R3045" s="27">
        <f>IF(H3045=1,E3045,"")</f>
        <v/>
      </c>
      <c r="S3045" s="27">
        <f>IF(AND(H3045=1,J3045&lt;&gt;""),E3045-J3045,"")</f>
        <v/>
      </c>
      <c r="T3045">
        <f>IF(G3045="","",MONTH(G3045))</f>
        <v/>
      </c>
    </row>
    <row r="3046">
      <c r="A3046" s="24" t="n">
        <v>2020</v>
      </c>
      <c r="B3046" s="24" t="n">
        <v>5</v>
      </c>
      <c r="C3046" s="24" t="n">
        <v>6</v>
      </c>
      <c r="D3046" s="24" t="n">
        <v>21</v>
      </c>
      <c r="E3046" s="24" t="n">
        <v>15.17</v>
      </c>
      <c r="F3046" s="25">
        <f>IF($E3046="","",DATE(IF($A3046="",nominal_year,$A3046),$B3046,$C3046)+($D3046-IF(LEFT(hour_conv,1)="1",1,0))/24)</f>
        <v/>
      </c>
      <c r="G3046" s="26">
        <f>IF(F3046="","",INT(F3046))</f>
        <v/>
      </c>
      <c r="H3046">
        <f>IF(G3046="","",IF(AND(MONTH(G3046)*100+DAY(G3046)&gt;=season_lo,MONTH(G3046)*100+DAY(G3046)&lt;=season_hi),1,0))</f>
        <v/>
      </c>
      <c r="I3046">
        <f>IF(G3046="","",G3046-first_day+1)</f>
        <v/>
      </c>
      <c r="J3046" s="27">
        <f>IF(I3046="","",INDEX(Daily!$J$2:$J$421,I3046))</f>
        <v/>
      </c>
      <c r="K3046" s="27">
        <f>IF(J3046="","",J3046+cat_offset)</f>
        <v/>
      </c>
      <c r="L3046" s="27">
        <f>IF(J3046="","",MAX(0,E3046-J3046)^2)</f>
        <v/>
      </c>
      <c r="M3046" s="27">
        <f>IF(J3046="","",MAX(0,E3046-(J3046+twcdh_off))^2)</f>
        <v/>
      </c>
      <c r="N3046" s="27">
        <f>IF(E3046="","",MAX(0,E3046-swcdh_thr)^2)</f>
        <v/>
      </c>
      <c r="O3046">
        <f>IF(K3046="","",ROUND(E3046-K3046,0))</f>
        <v/>
      </c>
      <c r="P3046">
        <f>IF(O3046="","",IF(O3046&gt;=1,O3046,0))</f>
        <v/>
      </c>
      <c r="Q3046" s="27">
        <f>IF(E3046="","",MAX(0,E3046-22))</f>
        <v/>
      </c>
      <c r="R3046" s="27">
        <f>IF(H3046=1,E3046,"")</f>
        <v/>
      </c>
      <c r="S3046" s="27">
        <f>IF(AND(H3046=1,J3046&lt;&gt;""),E3046-J3046,"")</f>
        <v/>
      </c>
      <c r="T3046">
        <f>IF(G3046="","",MONTH(G3046))</f>
        <v/>
      </c>
    </row>
    <row r="3047">
      <c r="A3047" s="24" t="n">
        <v>2020</v>
      </c>
      <c r="B3047" s="24" t="n">
        <v>5</v>
      </c>
      <c r="C3047" s="24" t="n">
        <v>6</v>
      </c>
      <c r="D3047" s="24" t="n">
        <v>22</v>
      </c>
      <c r="E3047" s="24" t="n">
        <v>13.82</v>
      </c>
      <c r="F3047" s="25">
        <f>IF($E3047="","",DATE(IF($A3047="",nominal_year,$A3047),$B3047,$C3047)+($D3047-IF(LEFT(hour_conv,1)="1",1,0))/24)</f>
        <v/>
      </c>
      <c r="G3047" s="26">
        <f>IF(F3047="","",INT(F3047))</f>
        <v/>
      </c>
      <c r="H3047">
        <f>IF(G3047="","",IF(AND(MONTH(G3047)*100+DAY(G3047)&gt;=season_lo,MONTH(G3047)*100+DAY(G3047)&lt;=season_hi),1,0))</f>
        <v/>
      </c>
      <c r="I3047">
        <f>IF(G3047="","",G3047-first_day+1)</f>
        <v/>
      </c>
      <c r="J3047" s="27">
        <f>IF(I3047="","",INDEX(Daily!$J$2:$J$421,I3047))</f>
        <v/>
      </c>
      <c r="K3047" s="27">
        <f>IF(J3047="","",J3047+cat_offset)</f>
        <v/>
      </c>
      <c r="L3047" s="27">
        <f>IF(J3047="","",MAX(0,E3047-J3047)^2)</f>
        <v/>
      </c>
      <c r="M3047" s="27">
        <f>IF(J3047="","",MAX(0,E3047-(J3047+twcdh_off))^2)</f>
        <v/>
      </c>
      <c r="N3047" s="27">
        <f>IF(E3047="","",MAX(0,E3047-swcdh_thr)^2)</f>
        <v/>
      </c>
      <c r="O3047">
        <f>IF(K3047="","",ROUND(E3047-K3047,0))</f>
        <v/>
      </c>
      <c r="P3047">
        <f>IF(O3047="","",IF(O3047&gt;=1,O3047,0))</f>
        <v/>
      </c>
      <c r="Q3047" s="27">
        <f>IF(E3047="","",MAX(0,E3047-22))</f>
        <v/>
      </c>
      <c r="R3047" s="27">
        <f>IF(H3047=1,E3047,"")</f>
        <v/>
      </c>
      <c r="S3047" s="27">
        <f>IF(AND(H3047=1,J3047&lt;&gt;""),E3047-J3047,"")</f>
        <v/>
      </c>
      <c r="T3047">
        <f>IF(G3047="","",MONTH(G3047))</f>
        <v/>
      </c>
    </row>
    <row r="3048">
      <c r="A3048" s="24" t="n">
        <v>2020</v>
      </c>
      <c r="B3048" s="24" t="n">
        <v>5</v>
      </c>
      <c r="C3048" s="24" t="n">
        <v>6</v>
      </c>
      <c r="D3048" s="24" t="n">
        <v>23</v>
      </c>
      <c r="E3048" s="24" t="n">
        <v>11.06</v>
      </c>
      <c r="F3048" s="25">
        <f>IF($E3048="","",DATE(IF($A3048="",nominal_year,$A3048),$B3048,$C3048)+($D3048-IF(LEFT(hour_conv,1)="1",1,0))/24)</f>
        <v/>
      </c>
      <c r="G3048" s="26">
        <f>IF(F3048="","",INT(F3048))</f>
        <v/>
      </c>
      <c r="H3048">
        <f>IF(G3048="","",IF(AND(MONTH(G3048)*100+DAY(G3048)&gt;=season_lo,MONTH(G3048)*100+DAY(G3048)&lt;=season_hi),1,0))</f>
        <v/>
      </c>
      <c r="I3048">
        <f>IF(G3048="","",G3048-first_day+1)</f>
        <v/>
      </c>
      <c r="J3048" s="27">
        <f>IF(I3048="","",INDEX(Daily!$J$2:$J$421,I3048))</f>
        <v/>
      </c>
      <c r="K3048" s="27">
        <f>IF(J3048="","",J3048+cat_offset)</f>
        <v/>
      </c>
      <c r="L3048" s="27">
        <f>IF(J3048="","",MAX(0,E3048-J3048)^2)</f>
        <v/>
      </c>
      <c r="M3048" s="27">
        <f>IF(J3048="","",MAX(0,E3048-(J3048+twcdh_off))^2)</f>
        <v/>
      </c>
      <c r="N3048" s="27">
        <f>IF(E3048="","",MAX(0,E3048-swcdh_thr)^2)</f>
        <v/>
      </c>
      <c r="O3048">
        <f>IF(K3048="","",ROUND(E3048-K3048,0))</f>
        <v/>
      </c>
      <c r="P3048">
        <f>IF(O3048="","",IF(O3048&gt;=1,O3048,0))</f>
        <v/>
      </c>
      <c r="Q3048" s="27">
        <f>IF(E3048="","",MAX(0,E3048-22))</f>
        <v/>
      </c>
      <c r="R3048" s="27">
        <f>IF(H3048=1,E3048,"")</f>
        <v/>
      </c>
      <c r="S3048" s="27">
        <f>IF(AND(H3048=1,J3048&lt;&gt;""),E3048-J3048,"")</f>
        <v/>
      </c>
      <c r="T3048">
        <f>IF(G3048="","",MONTH(G3048))</f>
        <v/>
      </c>
    </row>
    <row r="3049">
      <c r="A3049" s="24" t="n">
        <v>2020</v>
      </c>
      <c r="B3049" s="24" t="n">
        <v>5</v>
      </c>
      <c r="C3049" s="24" t="n">
        <v>6</v>
      </c>
      <c r="D3049" s="24" t="n">
        <v>24</v>
      </c>
      <c r="E3049" s="24" t="n">
        <v>10.3</v>
      </c>
      <c r="F3049" s="25">
        <f>IF($E3049="","",DATE(IF($A3049="",nominal_year,$A3049),$B3049,$C3049)+($D3049-IF(LEFT(hour_conv,1)="1",1,0))/24)</f>
        <v/>
      </c>
      <c r="G3049" s="26">
        <f>IF(F3049="","",INT(F3049))</f>
        <v/>
      </c>
      <c r="H3049">
        <f>IF(G3049="","",IF(AND(MONTH(G3049)*100+DAY(G3049)&gt;=season_lo,MONTH(G3049)*100+DAY(G3049)&lt;=season_hi),1,0))</f>
        <v/>
      </c>
      <c r="I3049">
        <f>IF(G3049="","",G3049-first_day+1)</f>
        <v/>
      </c>
      <c r="J3049" s="27">
        <f>IF(I3049="","",INDEX(Daily!$J$2:$J$421,I3049))</f>
        <v/>
      </c>
      <c r="K3049" s="27">
        <f>IF(J3049="","",J3049+cat_offset)</f>
        <v/>
      </c>
      <c r="L3049" s="27">
        <f>IF(J3049="","",MAX(0,E3049-J3049)^2)</f>
        <v/>
      </c>
      <c r="M3049" s="27">
        <f>IF(J3049="","",MAX(0,E3049-(J3049+twcdh_off))^2)</f>
        <v/>
      </c>
      <c r="N3049" s="27">
        <f>IF(E3049="","",MAX(0,E3049-swcdh_thr)^2)</f>
        <v/>
      </c>
      <c r="O3049">
        <f>IF(K3049="","",ROUND(E3049-K3049,0))</f>
        <v/>
      </c>
      <c r="P3049">
        <f>IF(O3049="","",IF(O3049&gt;=1,O3049,0))</f>
        <v/>
      </c>
      <c r="Q3049" s="27">
        <f>IF(E3049="","",MAX(0,E3049-22))</f>
        <v/>
      </c>
      <c r="R3049" s="27">
        <f>IF(H3049=1,E3049,"")</f>
        <v/>
      </c>
      <c r="S3049" s="27">
        <f>IF(AND(H3049=1,J3049&lt;&gt;""),E3049-J3049,"")</f>
        <v/>
      </c>
      <c r="T3049">
        <f>IF(G3049="","",MONTH(G3049))</f>
        <v/>
      </c>
    </row>
    <row r="3050">
      <c r="A3050" s="24" t="n">
        <v>2020</v>
      </c>
      <c r="B3050" s="24" t="n">
        <v>5</v>
      </c>
      <c r="C3050" s="24" t="n">
        <v>7</v>
      </c>
      <c r="D3050" s="24" t="n">
        <v>1</v>
      </c>
      <c r="E3050" s="24" t="n">
        <v>9.98</v>
      </c>
      <c r="F3050" s="25">
        <f>IF($E3050="","",DATE(IF($A3050="",nominal_year,$A3050),$B3050,$C3050)+($D3050-IF(LEFT(hour_conv,1)="1",1,0))/24)</f>
        <v/>
      </c>
      <c r="G3050" s="26">
        <f>IF(F3050="","",INT(F3050))</f>
        <v/>
      </c>
      <c r="H3050">
        <f>IF(G3050="","",IF(AND(MONTH(G3050)*100+DAY(G3050)&gt;=season_lo,MONTH(G3050)*100+DAY(G3050)&lt;=season_hi),1,0))</f>
        <v/>
      </c>
      <c r="I3050">
        <f>IF(G3050="","",G3050-first_day+1)</f>
        <v/>
      </c>
      <c r="J3050" s="27">
        <f>IF(I3050="","",INDEX(Daily!$J$2:$J$421,I3050))</f>
        <v/>
      </c>
      <c r="K3050" s="27">
        <f>IF(J3050="","",J3050+cat_offset)</f>
        <v/>
      </c>
      <c r="L3050" s="27">
        <f>IF(J3050="","",MAX(0,E3050-J3050)^2)</f>
        <v/>
      </c>
      <c r="M3050" s="27">
        <f>IF(J3050="","",MAX(0,E3050-(J3050+twcdh_off))^2)</f>
        <v/>
      </c>
      <c r="N3050" s="27">
        <f>IF(E3050="","",MAX(0,E3050-swcdh_thr)^2)</f>
        <v/>
      </c>
      <c r="O3050">
        <f>IF(K3050="","",ROUND(E3050-K3050,0))</f>
        <v/>
      </c>
      <c r="P3050">
        <f>IF(O3050="","",IF(O3050&gt;=1,O3050,0))</f>
        <v/>
      </c>
      <c r="Q3050" s="27">
        <f>IF(E3050="","",MAX(0,E3050-22))</f>
        <v/>
      </c>
      <c r="R3050" s="27">
        <f>IF(H3050=1,E3050,"")</f>
        <v/>
      </c>
      <c r="S3050" s="27">
        <f>IF(AND(H3050=1,J3050&lt;&gt;""),E3050-J3050,"")</f>
        <v/>
      </c>
      <c r="T3050">
        <f>IF(G3050="","",MONTH(G3050))</f>
        <v/>
      </c>
    </row>
    <row r="3051">
      <c r="A3051" s="24" t="n">
        <v>2020</v>
      </c>
      <c r="B3051" s="24" t="n">
        <v>5</v>
      </c>
      <c r="C3051" s="24" t="n">
        <v>7</v>
      </c>
      <c r="D3051" s="24" t="n">
        <v>2</v>
      </c>
      <c r="E3051" s="24" t="n">
        <v>8.300000000000001</v>
      </c>
      <c r="F3051" s="25">
        <f>IF($E3051="","",DATE(IF($A3051="",nominal_year,$A3051),$B3051,$C3051)+($D3051-IF(LEFT(hour_conv,1)="1",1,0))/24)</f>
        <v/>
      </c>
      <c r="G3051" s="26">
        <f>IF(F3051="","",INT(F3051))</f>
        <v/>
      </c>
      <c r="H3051">
        <f>IF(G3051="","",IF(AND(MONTH(G3051)*100+DAY(G3051)&gt;=season_lo,MONTH(G3051)*100+DAY(G3051)&lt;=season_hi),1,0))</f>
        <v/>
      </c>
      <c r="I3051">
        <f>IF(G3051="","",G3051-first_day+1)</f>
        <v/>
      </c>
      <c r="J3051" s="27">
        <f>IF(I3051="","",INDEX(Daily!$J$2:$J$421,I3051))</f>
        <v/>
      </c>
      <c r="K3051" s="27">
        <f>IF(J3051="","",J3051+cat_offset)</f>
        <v/>
      </c>
      <c r="L3051" s="27">
        <f>IF(J3051="","",MAX(0,E3051-J3051)^2)</f>
        <v/>
      </c>
      <c r="M3051" s="27">
        <f>IF(J3051="","",MAX(0,E3051-(J3051+twcdh_off))^2)</f>
        <v/>
      </c>
      <c r="N3051" s="27">
        <f>IF(E3051="","",MAX(0,E3051-swcdh_thr)^2)</f>
        <v/>
      </c>
      <c r="O3051">
        <f>IF(K3051="","",ROUND(E3051-K3051,0))</f>
        <v/>
      </c>
      <c r="P3051">
        <f>IF(O3051="","",IF(O3051&gt;=1,O3051,0))</f>
        <v/>
      </c>
      <c r="Q3051" s="27">
        <f>IF(E3051="","",MAX(0,E3051-22))</f>
        <v/>
      </c>
      <c r="R3051" s="27">
        <f>IF(H3051=1,E3051,"")</f>
        <v/>
      </c>
      <c r="S3051" s="27">
        <f>IF(AND(H3051=1,J3051&lt;&gt;""),E3051-J3051,"")</f>
        <v/>
      </c>
      <c r="T3051">
        <f>IF(G3051="","",MONTH(G3051))</f>
        <v/>
      </c>
    </row>
    <row r="3052">
      <c r="A3052" s="24" t="n">
        <v>2020</v>
      </c>
      <c r="B3052" s="24" t="n">
        <v>5</v>
      </c>
      <c r="C3052" s="24" t="n">
        <v>7</v>
      </c>
      <c r="D3052" s="24" t="n">
        <v>3</v>
      </c>
      <c r="E3052" s="24" t="n">
        <v>7.39</v>
      </c>
      <c r="F3052" s="25">
        <f>IF($E3052="","",DATE(IF($A3052="",nominal_year,$A3052),$B3052,$C3052)+($D3052-IF(LEFT(hour_conv,1)="1",1,0))/24)</f>
        <v/>
      </c>
      <c r="G3052" s="26">
        <f>IF(F3052="","",INT(F3052))</f>
        <v/>
      </c>
      <c r="H3052">
        <f>IF(G3052="","",IF(AND(MONTH(G3052)*100+DAY(G3052)&gt;=season_lo,MONTH(G3052)*100+DAY(G3052)&lt;=season_hi),1,0))</f>
        <v/>
      </c>
      <c r="I3052">
        <f>IF(G3052="","",G3052-first_day+1)</f>
        <v/>
      </c>
      <c r="J3052" s="27">
        <f>IF(I3052="","",INDEX(Daily!$J$2:$J$421,I3052))</f>
        <v/>
      </c>
      <c r="K3052" s="27">
        <f>IF(J3052="","",J3052+cat_offset)</f>
        <v/>
      </c>
      <c r="L3052" s="27">
        <f>IF(J3052="","",MAX(0,E3052-J3052)^2)</f>
        <v/>
      </c>
      <c r="M3052" s="27">
        <f>IF(J3052="","",MAX(0,E3052-(J3052+twcdh_off))^2)</f>
        <v/>
      </c>
      <c r="N3052" s="27">
        <f>IF(E3052="","",MAX(0,E3052-swcdh_thr)^2)</f>
        <v/>
      </c>
      <c r="O3052">
        <f>IF(K3052="","",ROUND(E3052-K3052,0))</f>
        <v/>
      </c>
      <c r="P3052">
        <f>IF(O3052="","",IF(O3052&gt;=1,O3052,0))</f>
        <v/>
      </c>
      <c r="Q3052" s="27">
        <f>IF(E3052="","",MAX(0,E3052-22))</f>
        <v/>
      </c>
      <c r="R3052" s="27">
        <f>IF(H3052=1,E3052,"")</f>
        <v/>
      </c>
      <c r="S3052" s="27">
        <f>IF(AND(H3052=1,J3052&lt;&gt;""),E3052-J3052,"")</f>
        <v/>
      </c>
      <c r="T3052">
        <f>IF(G3052="","",MONTH(G3052))</f>
        <v/>
      </c>
    </row>
    <row r="3053">
      <c r="A3053" s="24" t="n">
        <v>2020</v>
      </c>
      <c r="B3053" s="24" t="n">
        <v>5</v>
      </c>
      <c r="C3053" s="24" t="n">
        <v>7</v>
      </c>
      <c r="D3053" s="24" t="n">
        <v>4</v>
      </c>
      <c r="E3053" s="24" t="n">
        <v>7.76</v>
      </c>
      <c r="F3053" s="25">
        <f>IF($E3053="","",DATE(IF($A3053="",nominal_year,$A3053),$B3053,$C3053)+($D3053-IF(LEFT(hour_conv,1)="1",1,0))/24)</f>
        <v/>
      </c>
      <c r="G3053" s="26">
        <f>IF(F3053="","",INT(F3053))</f>
        <v/>
      </c>
      <c r="H3053">
        <f>IF(G3053="","",IF(AND(MONTH(G3053)*100+DAY(G3053)&gt;=season_lo,MONTH(G3053)*100+DAY(G3053)&lt;=season_hi),1,0))</f>
        <v/>
      </c>
      <c r="I3053">
        <f>IF(G3053="","",G3053-first_day+1)</f>
        <v/>
      </c>
      <c r="J3053" s="27">
        <f>IF(I3053="","",INDEX(Daily!$J$2:$J$421,I3053))</f>
        <v/>
      </c>
      <c r="K3053" s="27">
        <f>IF(J3053="","",J3053+cat_offset)</f>
        <v/>
      </c>
      <c r="L3053" s="27">
        <f>IF(J3053="","",MAX(0,E3053-J3053)^2)</f>
        <v/>
      </c>
      <c r="M3053" s="27">
        <f>IF(J3053="","",MAX(0,E3053-(J3053+twcdh_off))^2)</f>
        <v/>
      </c>
      <c r="N3053" s="27">
        <f>IF(E3053="","",MAX(0,E3053-swcdh_thr)^2)</f>
        <v/>
      </c>
      <c r="O3053">
        <f>IF(K3053="","",ROUND(E3053-K3053,0))</f>
        <v/>
      </c>
      <c r="P3053">
        <f>IF(O3053="","",IF(O3053&gt;=1,O3053,0))</f>
        <v/>
      </c>
      <c r="Q3053" s="27">
        <f>IF(E3053="","",MAX(0,E3053-22))</f>
        <v/>
      </c>
      <c r="R3053" s="27">
        <f>IF(H3053=1,E3053,"")</f>
        <v/>
      </c>
      <c r="S3053" s="27">
        <f>IF(AND(H3053=1,J3053&lt;&gt;""),E3053-J3053,"")</f>
        <v/>
      </c>
      <c r="T3053">
        <f>IF(G3053="","",MONTH(G3053))</f>
        <v/>
      </c>
    </row>
    <row r="3054">
      <c r="A3054" s="24" t="n">
        <v>2020</v>
      </c>
      <c r="B3054" s="24" t="n">
        <v>5</v>
      </c>
      <c r="C3054" s="24" t="n">
        <v>7</v>
      </c>
      <c r="D3054" s="24" t="n">
        <v>5</v>
      </c>
      <c r="E3054" s="24" t="n">
        <v>7.9</v>
      </c>
      <c r="F3054" s="25">
        <f>IF($E3054="","",DATE(IF($A3054="",nominal_year,$A3054),$B3054,$C3054)+($D3054-IF(LEFT(hour_conv,1)="1",1,0))/24)</f>
        <v/>
      </c>
      <c r="G3054" s="26">
        <f>IF(F3054="","",INT(F3054))</f>
        <v/>
      </c>
      <c r="H3054">
        <f>IF(G3054="","",IF(AND(MONTH(G3054)*100+DAY(G3054)&gt;=season_lo,MONTH(G3054)*100+DAY(G3054)&lt;=season_hi),1,0))</f>
        <v/>
      </c>
      <c r="I3054">
        <f>IF(G3054="","",G3054-first_day+1)</f>
        <v/>
      </c>
      <c r="J3054" s="27">
        <f>IF(I3054="","",INDEX(Daily!$J$2:$J$421,I3054))</f>
        <v/>
      </c>
      <c r="K3054" s="27">
        <f>IF(J3054="","",J3054+cat_offset)</f>
        <v/>
      </c>
      <c r="L3054" s="27">
        <f>IF(J3054="","",MAX(0,E3054-J3054)^2)</f>
        <v/>
      </c>
      <c r="M3054" s="27">
        <f>IF(J3054="","",MAX(0,E3054-(J3054+twcdh_off))^2)</f>
        <v/>
      </c>
      <c r="N3054" s="27">
        <f>IF(E3054="","",MAX(0,E3054-swcdh_thr)^2)</f>
        <v/>
      </c>
      <c r="O3054">
        <f>IF(K3054="","",ROUND(E3054-K3054,0))</f>
        <v/>
      </c>
      <c r="P3054">
        <f>IF(O3054="","",IF(O3054&gt;=1,O3054,0))</f>
        <v/>
      </c>
      <c r="Q3054" s="27">
        <f>IF(E3054="","",MAX(0,E3054-22))</f>
        <v/>
      </c>
      <c r="R3054" s="27">
        <f>IF(H3054=1,E3054,"")</f>
        <v/>
      </c>
      <c r="S3054" s="27">
        <f>IF(AND(H3054=1,J3054&lt;&gt;""),E3054-J3054,"")</f>
        <v/>
      </c>
      <c r="T3054">
        <f>IF(G3054="","",MONTH(G3054))</f>
        <v/>
      </c>
    </row>
    <row r="3055">
      <c r="A3055" s="24" t="n">
        <v>2020</v>
      </c>
      <c r="B3055" s="24" t="n">
        <v>5</v>
      </c>
      <c r="C3055" s="24" t="n">
        <v>7</v>
      </c>
      <c r="D3055" s="24" t="n">
        <v>6</v>
      </c>
      <c r="E3055" s="24" t="n">
        <v>8.42</v>
      </c>
      <c r="F3055" s="25">
        <f>IF($E3055="","",DATE(IF($A3055="",nominal_year,$A3055),$B3055,$C3055)+($D3055-IF(LEFT(hour_conv,1)="1",1,0))/24)</f>
        <v/>
      </c>
      <c r="G3055" s="26">
        <f>IF(F3055="","",INT(F3055))</f>
        <v/>
      </c>
      <c r="H3055">
        <f>IF(G3055="","",IF(AND(MONTH(G3055)*100+DAY(G3055)&gt;=season_lo,MONTH(G3055)*100+DAY(G3055)&lt;=season_hi),1,0))</f>
        <v/>
      </c>
      <c r="I3055">
        <f>IF(G3055="","",G3055-first_day+1)</f>
        <v/>
      </c>
      <c r="J3055" s="27">
        <f>IF(I3055="","",INDEX(Daily!$J$2:$J$421,I3055))</f>
        <v/>
      </c>
      <c r="K3055" s="27">
        <f>IF(J3055="","",J3055+cat_offset)</f>
        <v/>
      </c>
      <c r="L3055" s="27">
        <f>IF(J3055="","",MAX(0,E3055-J3055)^2)</f>
        <v/>
      </c>
      <c r="M3055" s="27">
        <f>IF(J3055="","",MAX(0,E3055-(J3055+twcdh_off))^2)</f>
        <v/>
      </c>
      <c r="N3055" s="27">
        <f>IF(E3055="","",MAX(0,E3055-swcdh_thr)^2)</f>
        <v/>
      </c>
      <c r="O3055">
        <f>IF(K3055="","",ROUND(E3055-K3055,0))</f>
        <v/>
      </c>
      <c r="P3055">
        <f>IF(O3055="","",IF(O3055&gt;=1,O3055,0))</f>
        <v/>
      </c>
      <c r="Q3055" s="27">
        <f>IF(E3055="","",MAX(0,E3055-22))</f>
        <v/>
      </c>
      <c r="R3055" s="27">
        <f>IF(H3055=1,E3055,"")</f>
        <v/>
      </c>
      <c r="S3055" s="27">
        <f>IF(AND(H3055=1,J3055&lt;&gt;""),E3055-J3055,"")</f>
        <v/>
      </c>
      <c r="T3055">
        <f>IF(G3055="","",MONTH(G3055))</f>
        <v/>
      </c>
    </row>
    <row r="3056">
      <c r="A3056" s="24" t="n">
        <v>2020</v>
      </c>
      <c r="B3056" s="24" t="n">
        <v>5</v>
      </c>
      <c r="C3056" s="24" t="n">
        <v>7</v>
      </c>
      <c r="D3056" s="24" t="n">
        <v>7</v>
      </c>
      <c r="E3056" s="24" t="n">
        <v>9.1</v>
      </c>
      <c r="F3056" s="25">
        <f>IF($E3056="","",DATE(IF($A3056="",nominal_year,$A3056),$B3056,$C3056)+($D3056-IF(LEFT(hour_conv,1)="1",1,0))/24)</f>
        <v/>
      </c>
      <c r="G3056" s="26">
        <f>IF(F3056="","",INT(F3056))</f>
        <v/>
      </c>
      <c r="H3056">
        <f>IF(G3056="","",IF(AND(MONTH(G3056)*100+DAY(G3056)&gt;=season_lo,MONTH(G3056)*100+DAY(G3056)&lt;=season_hi),1,0))</f>
        <v/>
      </c>
      <c r="I3056">
        <f>IF(G3056="","",G3056-first_day+1)</f>
        <v/>
      </c>
      <c r="J3056" s="27">
        <f>IF(I3056="","",INDEX(Daily!$J$2:$J$421,I3056))</f>
        <v/>
      </c>
      <c r="K3056" s="27">
        <f>IF(J3056="","",J3056+cat_offset)</f>
        <v/>
      </c>
      <c r="L3056" s="27">
        <f>IF(J3056="","",MAX(0,E3056-J3056)^2)</f>
        <v/>
      </c>
      <c r="M3056" s="27">
        <f>IF(J3056="","",MAX(0,E3056-(J3056+twcdh_off))^2)</f>
        <v/>
      </c>
      <c r="N3056" s="27">
        <f>IF(E3056="","",MAX(0,E3056-swcdh_thr)^2)</f>
        <v/>
      </c>
      <c r="O3056">
        <f>IF(K3056="","",ROUND(E3056-K3056,0))</f>
        <v/>
      </c>
      <c r="P3056">
        <f>IF(O3056="","",IF(O3056&gt;=1,O3056,0))</f>
        <v/>
      </c>
      <c r="Q3056" s="27">
        <f>IF(E3056="","",MAX(0,E3056-22))</f>
        <v/>
      </c>
      <c r="R3056" s="27">
        <f>IF(H3056=1,E3056,"")</f>
        <v/>
      </c>
      <c r="S3056" s="27">
        <f>IF(AND(H3056=1,J3056&lt;&gt;""),E3056-J3056,"")</f>
        <v/>
      </c>
      <c r="T3056">
        <f>IF(G3056="","",MONTH(G3056))</f>
        <v/>
      </c>
    </row>
    <row r="3057">
      <c r="A3057" s="24" t="n">
        <v>2020</v>
      </c>
      <c r="B3057" s="24" t="n">
        <v>5</v>
      </c>
      <c r="C3057" s="24" t="n">
        <v>7</v>
      </c>
      <c r="D3057" s="24" t="n">
        <v>8</v>
      </c>
      <c r="E3057" s="24" t="n">
        <v>10.24</v>
      </c>
      <c r="F3057" s="25">
        <f>IF($E3057="","",DATE(IF($A3057="",nominal_year,$A3057),$B3057,$C3057)+($D3057-IF(LEFT(hour_conv,1)="1",1,0))/24)</f>
        <v/>
      </c>
      <c r="G3057" s="26">
        <f>IF(F3057="","",INT(F3057))</f>
        <v/>
      </c>
      <c r="H3057">
        <f>IF(G3057="","",IF(AND(MONTH(G3057)*100+DAY(G3057)&gt;=season_lo,MONTH(G3057)*100+DAY(G3057)&lt;=season_hi),1,0))</f>
        <v/>
      </c>
      <c r="I3057">
        <f>IF(G3057="","",G3057-first_day+1)</f>
        <v/>
      </c>
      <c r="J3057" s="27">
        <f>IF(I3057="","",INDEX(Daily!$J$2:$J$421,I3057))</f>
        <v/>
      </c>
      <c r="K3057" s="27">
        <f>IF(J3057="","",J3057+cat_offset)</f>
        <v/>
      </c>
      <c r="L3057" s="27">
        <f>IF(J3057="","",MAX(0,E3057-J3057)^2)</f>
        <v/>
      </c>
      <c r="M3057" s="27">
        <f>IF(J3057="","",MAX(0,E3057-(J3057+twcdh_off))^2)</f>
        <v/>
      </c>
      <c r="N3057" s="27">
        <f>IF(E3057="","",MAX(0,E3057-swcdh_thr)^2)</f>
        <v/>
      </c>
      <c r="O3057">
        <f>IF(K3057="","",ROUND(E3057-K3057,0))</f>
        <v/>
      </c>
      <c r="P3057">
        <f>IF(O3057="","",IF(O3057&gt;=1,O3057,0))</f>
        <v/>
      </c>
      <c r="Q3057" s="27">
        <f>IF(E3057="","",MAX(0,E3057-22))</f>
        <v/>
      </c>
      <c r="R3057" s="27">
        <f>IF(H3057=1,E3057,"")</f>
        <v/>
      </c>
      <c r="S3057" s="27">
        <f>IF(AND(H3057=1,J3057&lt;&gt;""),E3057-J3057,"")</f>
        <v/>
      </c>
      <c r="T3057">
        <f>IF(G3057="","",MONTH(G3057))</f>
        <v/>
      </c>
    </row>
    <row r="3058">
      <c r="A3058" s="24" t="n">
        <v>2020</v>
      </c>
      <c r="B3058" s="24" t="n">
        <v>5</v>
      </c>
      <c r="C3058" s="24" t="n">
        <v>7</v>
      </c>
      <c r="D3058" s="24" t="n">
        <v>9</v>
      </c>
      <c r="E3058" s="24" t="n">
        <v>11.44</v>
      </c>
      <c r="F3058" s="25">
        <f>IF($E3058="","",DATE(IF($A3058="",nominal_year,$A3058),$B3058,$C3058)+($D3058-IF(LEFT(hour_conv,1)="1",1,0))/24)</f>
        <v/>
      </c>
      <c r="G3058" s="26">
        <f>IF(F3058="","",INT(F3058))</f>
        <v/>
      </c>
      <c r="H3058">
        <f>IF(G3058="","",IF(AND(MONTH(G3058)*100+DAY(G3058)&gt;=season_lo,MONTH(G3058)*100+DAY(G3058)&lt;=season_hi),1,0))</f>
        <v/>
      </c>
      <c r="I3058">
        <f>IF(G3058="","",G3058-first_day+1)</f>
        <v/>
      </c>
      <c r="J3058" s="27">
        <f>IF(I3058="","",INDEX(Daily!$J$2:$J$421,I3058))</f>
        <v/>
      </c>
      <c r="K3058" s="27">
        <f>IF(J3058="","",J3058+cat_offset)</f>
        <v/>
      </c>
      <c r="L3058" s="27">
        <f>IF(J3058="","",MAX(0,E3058-J3058)^2)</f>
        <v/>
      </c>
      <c r="M3058" s="27">
        <f>IF(J3058="","",MAX(0,E3058-(J3058+twcdh_off))^2)</f>
        <v/>
      </c>
      <c r="N3058" s="27">
        <f>IF(E3058="","",MAX(0,E3058-swcdh_thr)^2)</f>
        <v/>
      </c>
      <c r="O3058">
        <f>IF(K3058="","",ROUND(E3058-K3058,0))</f>
        <v/>
      </c>
      <c r="P3058">
        <f>IF(O3058="","",IF(O3058&gt;=1,O3058,0))</f>
        <v/>
      </c>
      <c r="Q3058" s="27">
        <f>IF(E3058="","",MAX(0,E3058-22))</f>
        <v/>
      </c>
      <c r="R3058" s="27">
        <f>IF(H3058=1,E3058,"")</f>
        <v/>
      </c>
      <c r="S3058" s="27">
        <f>IF(AND(H3058=1,J3058&lt;&gt;""),E3058-J3058,"")</f>
        <v/>
      </c>
      <c r="T3058">
        <f>IF(G3058="","",MONTH(G3058))</f>
        <v/>
      </c>
    </row>
    <row r="3059">
      <c r="A3059" s="24" t="n">
        <v>2020</v>
      </c>
      <c r="B3059" s="24" t="n">
        <v>5</v>
      </c>
      <c r="C3059" s="24" t="n">
        <v>7</v>
      </c>
      <c r="D3059" s="24" t="n">
        <v>10</v>
      </c>
      <c r="E3059" s="24" t="n">
        <v>13.1</v>
      </c>
      <c r="F3059" s="25">
        <f>IF($E3059="","",DATE(IF($A3059="",nominal_year,$A3059),$B3059,$C3059)+($D3059-IF(LEFT(hour_conv,1)="1",1,0))/24)</f>
        <v/>
      </c>
      <c r="G3059" s="26">
        <f>IF(F3059="","",INT(F3059))</f>
        <v/>
      </c>
      <c r="H3059">
        <f>IF(G3059="","",IF(AND(MONTH(G3059)*100+DAY(G3059)&gt;=season_lo,MONTH(G3059)*100+DAY(G3059)&lt;=season_hi),1,0))</f>
        <v/>
      </c>
      <c r="I3059">
        <f>IF(G3059="","",G3059-first_day+1)</f>
        <v/>
      </c>
      <c r="J3059" s="27">
        <f>IF(I3059="","",INDEX(Daily!$J$2:$J$421,I3059))</f>
        <v/>
      </c>
      <c r="K3059" s="27">
        <f>IF(J3059="","",J3059+cat_offset)</f>
        <v/>
      </c>
      <c r="L3059" s="27">
        <f>IF(J3059="","",MAX(0,E3059-J3059)^2)</f>
        <v/>
      </c>
      <c r="M3059" s="27">
        <f>IF(J3059="","",MAX(0,E3059-(J3059+twcdh_off))^2)</f>
        <v/>
      </c>
      <c r="N3059" s="27">
        <f>IF(E3059="","",MAX(0,E3059-swcdh_thr)^2)</f>
        <v/>
      </c>
      <c r="O3059">
        <f>IF(K3059="","",ROUND(E3059-K3059,0))</f>
        <v/>
      </c>
      <c r="P3059">
        <f>IF(O3059="","",IF(O3059&gt;=1,O3059,0))</f>
        <v/>
      </c>
      <c r="Q3059" s="27">
        <f>IF(E3059="","",MAX(0,E3059-22))</f>
        <v/>
      </c>
      <c r="R3059" s="27">
        <f>IF(H3059=1,E3059,"")</f>
        <v/>
      </c>
      <c r="S3059" s="27">
        <f>IF(AND(H3059=1,J3059&lt;&gt;""),E3059-J3059,"")</f>
        <v/>
      </c>
      <c r="T3059">
        <f>IF(G3059="","",MONTH(G3059))</f>
        <v/>
      </c>
    </row>
    <row r="3060">
      <c r="A3060" s="24" t="n">
        <v>2020</v>
      </c>
      <c r="B3060" s="24" t="n">
        <v>5</v>
      </c>
      <c r="C3060" s="24" t="n">
        <v>7</v>
      </c>
      <c r="D3060" s="24" t="n">
        <v>11</v>
      </c>
      <c r="E3060" s="24" t="n">
        <v>13.99</v>
      </c>
      <c r="F3060" s="25">
        <f>IF($E3060="","",DATE(IF($A3060="",nominal_year,$A3060),$B3060,$C3060)+($D3060-IF(LEFT(hour_conv,1)="1",1,0))/24)</f>
        <v/>
      </c>
      <c r="G3060" s="26">
        <f>IF(F3060="","",INT(F3060))</f>
        <v/>
      </c>
      <c r="H3060">
        <f>IF(G3060="","",IF(AND(MONTH(G3060)*100+DAY(G3060)&gt;=season_lo,MONTH(G3060)*100+DAY(G3060)&lt;=season_hi),1,0))</f>
        <v/>
      </c>
      <c r="I3060">
        <f>IF(G3060="","",G3060-first_day+1)</f>
        <v/>
      </c>
      <c r="J3060" s="27">
        <f>IF(I3060="","",INDEX(Daily!$J$2:$J$421,I3060))</f>
        <v/>
      </c>
      <c r="K3060" s="27">
        <f>IF(J3060="","",J3060+cat_offset)</f>
        <v/>
      </c>
      <c r="L3060" s="27">
        <f>IF(J3060="","",MAX(0,E3060-J3060)^2)</f>
        <v/>
      </c>
      <c r="M3060" s="27">
        <f>IF(J3060="","",MAX(0,E3060-(J3060+twcdh_off))^2)</f>
        <v/>
      </c>
      <c r="N3060" s="27">
        <f>IF(E3060="","",MAX(0,E3060-swcdh_thr)^2)</f>
        <v/>
      </c>
      <c r="O3060">
        <f>IF(K3060="","",ROUND(E3060-K3060,0))</f>
        <v/>
      </c>
      <c r="P3060">
        <f>IF(O3060="","",IF(O3060&gt;=1,O3060,0))</f>
        <v/>
      </c>
      <c r="Q3060" s="27">
        <f>IF(E3060="","",MAX(0,E3060-22))</f>
        <v/>
      </c>
      <c r="R3060" s="27">
        <f>IF(H3060=1,E3060,"")</f>
        <v/>
      </c>
      <c r="S3060" s="27">
        <f>IF(AND(H3060=1,J3060&lt;&gt;""),E3060-J3060,"")</f>
        <v/>
      </c>
      <c r="T3060">
        <f>IF(G3060="","",MONTH(G3060))</f>
        <v/>
      </c>
    </row>
    <row r="3061">
      <c r="A3061" s="24" t="n">
        <v>2020</v>
      </c>
      <c r="B3061" s="24" t="n">
        <v>5</v>
      </c>
      <c r="C3061" s="24" t="n">
        <v>7</v>
      </c>
      <c r="D3061" s="24" t="n">
        <v>12</v>
      </c>
      <c r="E3061" s="24" t="n">
        <v>15.45</v>
      </c>
      <c r="F3061" s="25">
        <f>IF($E3061="","",DATE(IF($A3061="",nominal_year,$A3061),$B3061,$C3061)+($D3061-IF(LEFT(hour_conv,1)="1",1,0))/24)</f>
        <v/>
      </c>
      <c r="G3061" s="26">
        <f>IF(F3061="","",INT(F3061))</f>
        <v/>
      </c>
      <c r="H3061">
        <f>IF(G3061="","",IF(AND(MONTH(G3061)*100+DAY(G3061)&gt;=season_lo,MONTH(G3061)*100+DAY(G3061)&lt;=season_hi),1,0))</f>
        <v/>
      </c>
      <c r="I3061">
        <f>IF(G3061="","",G3061-first_day+1)</f>
        <v/>
      </c>
      <c r="J3061" s="27">
        <f>IF(I3061="","",INDEX(Daily!$J$2:$J$421,I3061))</f>
        <v/>
      </c>
      <c r="K3061" s="27">
        <f>IF(J3061="","",J3061+cat_offset)</f>
        <v/>
      </c>
      <c r="L3061" s="27">
        <f>IF(J3061="","",MAX(0,E3061-J3061)^2)</f>
        <v/>
      </c>
      <c r="M3061" s="27">
        <f>IF(J3061="","",MAX(0,E3061-(J3061+twcdh_off))^2)</f>
        <v/>
      </c>
      <c r="N3061" s="27">
        <f>IF(E3061="","",MAX(0,E3061-swcdh_thr)^2)</f>
        <v/>
      </c>
      <c r="O3061">
        <f>IF(K3061="","",ROUND(E3061-K3061,0))</f>
        <v/>
      </c>
      <c r="P3061">
        <f>IF(O3061="","",IF(O3061&gt;=1,O3061,0))</f>
        <v/>
      </c>
      <c r="Q3061" s="27">
        <f>IF(E3061="","",MAX(0,E3061-22))</f>
        <v/>
      </c>
      <c r="R3061" s="27">
        <f>IF(H3061=1,E3061,"")</f>
        <v/>
      </c>
      <c r="S3061" s="27">
        <f>IF(AND(H3061=1,J3061&lt;&gt;""),E3061-J3061,"")</f>
        <v/>
      </c>
      <c r="T3061">
        <f>IF(G3061="","",MONTH(G3061))</f>
        <v/>
      </c>
    </row>
    <row r="3062">
      <c r="A3062" s="24" t="n">
        <v>2020</v>
      </c>
      <c r="B3062" s="24" t="n">
        <v>5</v>
      </c>
      <c r="C3062" s="24" t="n">
        <v>7</v>
      </c>
      <c r="D3062" s="24" t="n">
        <v>13</v>
      </c>
      <c r="E3062" s="24" t="n">
        <v>16.59</v>
      </c>
      <c r="F3062" s="25">
        <f>IF($E3062="","",DATE(IF($A3062="",nominal_year,$A3062),$B3062,$C3062)+($D3062-IF(LEFT(hour_conv,1)="1",1,0))/24)</f>
        <v/>
      </c>
      <c r="G3062" s="26">
        <f>IF(F3062="","",INT(F3062))</f>
        <v/>
      </c>
      <c r="H3062">
        <f>IF(G3062="","",IF(AND(MONTH(G3062)*100+DAY(G3062)&gt;=season_lo,MONTH(G3062)*100+DAY(G3062)&lt;=season_hi),1,0))</f>
        <v/>
      </c>
      <c r="I3062">
        <f>IF(G3062="","",G3062-first_day+1)</f>
        <v/>
      </c>
      <c r="J3062" s="27">
        <f>IF(I3062="","",INDEX(Daily!$J$2:$J$421,I3062))</f>
        <v/>
      </c>
      <c r="K3062" s="27">
        <f>IF(J3062="","",J3062+cat_offset)</f>
        <v/>
      </c>
      <c r="L3062" s="27">
        <f>IF(J3062="","",MAX(0,E3062-J3062)^2)</f>
        <v/>
      </c>
      <c r="M3062" s="27">
        <f>IF(J3062="","",MAX(0,E3062-(J3062+twcdh_off))^2)</f>
        <v/>
      </c>
      <c r="N3062" s="27">
        <f>IF(E3062="","",MAX(0,E3062-swcdh_thr)^2)</f>
        <v/>
      </c>
      <c r="O3062">
        <f>IF(K3062="","",ROUND(E3062-K3062,0))</f>
        <v/>
      </c>
      <c r="P3062">
        <f>IF(O3062="","",IF(O3062&gt;=1,O3062,0))</f>
        <v/>
      </c>
      <c r="Q3062" s="27">
        <f>IF(E3062="","",MAX(0,E3062-22))</f>
        <v/>
      </c>
      <c r="R3062" s="27">
        <f>IF(H3062=1,E3062,"")</f>
        <v/>
      </c>
      <c r="S3062" s="27">
        <f>IF(AND(H3062=1,J3062&lt;&gt;""),E3062-J3062,"")</f>
        <v/>
      </c>
      <c r="T3062">
        <f>IF(G3062="","",MONTH(G3062))</f>
        <v/>
      </c>
    </row>
    <row r="3063">
      <c r="A3063" s="24" t="n">
        <v>2020</v>
      </c>
      <c r="B3063" s="24" t="n">
        <v>5</v>
      </c>
      <c r="C3063" s="24" t="n">
        <v>7</v>
      </c>
      <c r="D3063" s="24" t="n">
        <v>14</v>
      </c>
      <c r="E3063" s="24" t="n">
        <v>18</v>
      </c>
      <c r="F3063" s="25">
        <f>IF($E3063="","",DATE(IF($A3063="",nominal_year,$A3063),$B3063,$C3063)+($D3063-IF(LEFT(hour_conv,1)="1",1,0))/24)</f>
        <v/>
      </c>
      <c r="G3063" s="26">
        <f>IF(F3063="","",INT(F3063))</f>
        <v/>
      </c>
      <c r="H3063">
        <f>IF(G3063="","",IF(AND(MONTH(G3063)*100+DAY(G3063)&gt;=season_lo,MONTH(G3063)*100+DAY(G3063)&lt;=season_hi),1,0))</f>
        <v/>
      </c>
      <c r="I3063">
        <f>IF(G3063="","",G3063-first_day+1)</f>
        <v/>
      </c>
      <c r="J3063" s="27">
        <f>IF(I3063="","",INDEX(Daily!$J$2:$J$421,I3063))</f>
        <v/>
      </c>
      <c r="K3063" s="27">
        <f>IF(J3063="","",J3063+cat_offset)</f>
        <v/>
      </c>
      <c r="L3063" s="27">
        <f>IF(J3063="","",MAX(0,E3063-J3063)^2)</f>
        <v/>
      </c>
      <c r="M3063" s="27">
        <f>IF(J3063="","",MAX(0,E3063-(J3063+twcdh_off))^2)</f>
        <v/>
      </c>
      <c r="N3063" s="27">
        <f>IF(E3063="","",MAX(0,E3063-swcdh_thr)^2)</f>
        <v/>
      </c>
      <c r="O3063">
        <f>IF(K3063="","",ROUND(E3063-K3063,0))</f>
        <v/>
      </c>
      <c r="P3063">
        <f>IF(O3063="","",IF(O3063&gt;=1,O3063,0))</f>
        <v/>
      </c>
      <c r="Q3063" s="27">
        <f>IF(E3063="","",MAX(0,E3063-22))</f>
        <v/>
      </c>
      <c r="R3063" s="27">
        <f>IF(H3063=1,E3063,"")</f>
        <v/>
      </c>
      <c r="S3063" s="27">
        <f>IF(AND(H3063=1,J3063&lt;&gt;""),E3063-J3063,"")</f>
        <v/>
      </c>
      <c r="T3063">
        <f>IF(G3063="","",MONTH(G3063))</f>
        <v/>
      </c>
    </row>
    <row r="3064">
      <c r="A3064" s="24" t="n">
        <v>2020</v>
      </c>
      <c r="B3064" s="24" t="n">
        <v>5</v>
      </c>
      <c r="C3064" s="24" t="n">
        <v>7</v>
      </c>
      <c r="D3064" s="24" t="n">
        <v>15</v>
      </c>
      <c r="E3064" s="24" t="n">
        <v>18.15</v>
      </c>
      <c r="F3064" s="25">
        <f>IF($E3064="","",DATE(IF($A3064="",nominal_year,$A3064),$B3064,$C3064)+($D3064-IF(LEFT(hour_conv,1)="1",1,0))/24)</f>
        <v/>
      </c>
      <c r="G3064" s="26">
        <f>IF(F3064="","",INT(F3064))</f>
        <v/>
      </c>
      <c r="H3064">
        <f>IF(G3064="","",IF(AND(MONTH(G3064)*100+DAY(G3064)&gt;=season_lo,MONTH(G3064)*100+DAY(G3064)&lt;=season_hi),1,0))</f>
        <v/>
      </c>
      <c r="I3064">
        <f>IF(G3064="","",G3064-first_day+1)</f>
        <v/>
      </c>
      <c r="J3064" s="27">
        <f>IF(I3064="","",INDEX(Daily!$J$2:$J$421,I3064))</f>
        <v/>
      </c>
      <c r="K3064" s="27">
        <f>IF(J3064="","",J3064+cat_offset)</f>
        <v/>
      </c>
      <c r="L3064" s="27">
        <f>IF(J3064="","",MAX(0,E3064-J3064)^2)</f>
        <v/>
      </c>
      <c r="M3064" s="27">
        <f>IF(J3064="","",MAX(0,E3064-(J3064+twcdh_off))^2)</f>
        <v/>
      </c>
      <c r="N3064" s="27">
        <f>IF(E3064="","",MAX(0,E3064-swcdh_thr)^2)</f>
        <v/>
      </c>
      <c r="O3064">
        <f>IF(K3064="","",ROUND(E3064-K3064,0))</f>
        <v/>
      </c>
      <c r="P3064">
        <f>IF(O3064="","",IF(O3064&gt;=1,O3064,0))</f>
        <v/>
      </c>
      <c r="Q3064" s="27">
        <f>IF(E3064="","",MAX(0,E3064-22))</f>
        <v/>
      </c>
      <c r="R3064" s="27">
        <f>IF(H3064=1,E3064,"")</f>
        <v/>
      </c>
      <c r="S3064" s="27">
        <f>IF(AND(H3064=1,J3064&lt;&gt;""),E3064-J3064,"")</f>
        <v/>
      </c>
      <c r="T3064">
        <f>IF(G3064="","",MONTH(G3064))</f>
        <v/>
      </c>
    </row>
    <row r="3065">
      <c r="A3065" s="24" t="n">
        <v>2020</v>
      </c>
      <c r="B3065" s="24" t="n">
        <v>5</v>
      </c>
      <c r="C3065" s="24" t="n">
        <v>7</v>
      </c>
      <c r="D3065" s="24" t="n">
        <v>16</v>
      </c>
      <c r="E3065" s="24" t="n">
        <v>18.14</v>
      </c>
      <c r="F3065" s="25">
        <f>IF($E3065="","",DATE(IF($A3065="",nominal_year,$A3065),$B3065,$C3065)+($D3065-IF(LEFT(hour_conv,1)="1",1,0))/24)</f>
        <v/>
      </c>
      <c r="G3065" s="26">
        <f>IF(F3065="","",INT(F3065))</f>
        <v/>
      </c>
      <c r="H3065">
        <f>IF(G3065="","",IF(AND(MONTH(G3065)*100+DAY(G3065)&gt;=season_lo,MONTH(G3065)*100+DAY(G3065)&lt;=season_hi),1,0))</f>
        <v/>
      </c>
      <c r="I3065">
        <f>IF(G3065="","",G3065-first_day+1)</f>
        <v/>
      </c>
      <c r="J3065" s="27">
        <f>IF(I3065="","",INDEX(Daily!$J$2:$J$421,I3065))</f>
        <v/>
      </c>
      <c r="K3065" s="27">
        <f>IF(J3065="","",J3065+cat_offset)</f>
        <v/>
      </c>
      <c r="L3065" s="27">
        <f>IF(J3065="","",MAX(0,E3065-J3065)^2)</f>
        <v/>
      </c>
      <c r="M3065" s="27">
        <f>IF(J3065="","",MAX(0,E3065-(J3065+twcdh_off))^2)</f>
        <v/>
      </c>
      <c r="N3065" s="27">
        <f>IF(E3065="","",MAX(0,E3065-swcdh_thr)^2)</f>
        <v/>
      </c>
      <c r="O3065">
        <f>IF(K3065="","",ROUND(E3065-K3065,0))</f>
        <v/>
      </c>
      <c r="P3065">
        <f>IF(O3065="","",IF(O3065&gt;=1,O3065,0))</f>
        <v/>
      </c>
      <c r="Q3065" s="27">
        <f>IF(E3065="","",MAX(0,E3065-22))</f>
        <v/>
      </c>
      <c r="R3065" s="27">
        <f>IF(H3065=1,E3065,"")</f>
        <v/>
      </c>
      <c r="S3065" s="27">
        <f>IF(AND(H3065=1,J3065&lt;&gt;""),E3065-J3065,"")</f>
        <v/>
      </c>
      <c r="T3065">
        <f>IF(G3065="","",MONTH(G3065))</f>
        <v/>
      </c>
    </row>
    <row r="3066">
      <c r="A3066" s="24" t="n">
        <v>2020</v>
      </c>
      <c r="B3066" s="24" t="n">
        <v>5</v>
      </c>
      <c r="C3066" s="24" t="n">
        <v>7</v>
      </c>
      <c r="D3066" s="24" t="n">
        <v>17</v>
      </c>
      <c r="E3066" s="24" t="n">
        <v>18.23</v>
      </c>
      <c r="F3066" s="25">
        <f>IF($E3066="","",DATE(IF($A3066="",nominal_year,$A3066),$B3066,$C3066)+($D3066-IF(LEFT(hour_conv,1)="1",1,0))/24)</f>
        <v/>
      </c>
      <c r="G3066" s="26">
        <f>IF(F3066="","",INT(F3066))</f>
        <v/>
      </c>
      <c r="H3066">
        <f>IF(G3066="","",IF(AND(MONTH(G3066)*100+DAY(G3066)&gt;=season_lo,MONTH(G3066)*100+DAY(G3066)&lt;=season_hi),1,0))</f>
        <v/>
      </c>
      <c r="I3066">
        <f>IF(G3066="","",G3066-first_day+1)</f>
        <v/>
      </c>
      <c r="J3066" s="27">
        <f>IF(I3066="","",INDEX(Daily!$J$2:$J$421,I3066))</f>
        <v/>
      </c>
      <c r="K3066" s="27">
        <f>IF(J3066="","",J3066+cat_offset)</f>
        <v/>
      </c>
      <c r="L3066" s="27">
        <f>IF(J3066="","",MAX(0,E3066-J3066)^2)</f>
        <v/>
      </c>
      <c r="M3066" s="27">
        <f>IF(J3066="","",MAX(0,E3066-(J3066+twcdh_off))^2)</f>
        <v/>
      </c>
      <c r="N3066" s="27">
        <f>IF(E3066="","",MAX(0,E3066-swcdh_thr)^2)</f>
        <v/>
      </c>
      <c r="O3066">
        <f>IF(K3066="","",ROUND(E3066-K3066,0))</f>
        <v/>
      </c>
      <c r="P3066">
        <f>IF(O3066="","",IF(O3066&gt;=1,O3066,0))</f>
        <v/>
      </c>
      <c r="Q3066" s="27">
        <f>IF(E3066="","",MAX(0,E3066-22))</f>
        <v/>
      </c>
      <c r="R3066" s="27">
        <f>IF(H3066=1,E3066,"")</f>
        <v/>
      </c>
      <c r="S3066" s="27">
        <f>IF(AND(H3066=1,J3066&lt;&gt;""),E3066-J3066,"")</f>
        <v/>
      </c>
      <c r="T3066">
        <f>IF(G3066="","",MONTH(G3066))</f>
        <v/>
      </c>
    </row>
    <row r="3067">
      <c r="A3067" s="24" t="n">
        <v>2020</v>
      </c>
      <c r="B3067" s="24" t="n">
        <v>5</v>
      </c>
      <c r="C3067" s="24" t="n">
        <v>7</v>
      </c>
      <c r="D3067" s="24" t="n">
        <v>18</v>
      </c>
      <c r="E3067" s="24" t="n">
        <v>17.66</v>
      </c>
      <c r="F3067" s="25">
        <f>IF($E3067="","",DATE(IF($A3067="",nominal_year,$A3067),$B3067,$C3067)+($D3067-IF(LEFT(hour_conv,1)="1",1,0))/24)</f>
        <v/>
      </c>
      <c r="G3067" s="26">
        <f>IF(F3067="","",INT(F3067))</f>
        <v/>
      </c>
      <c r="H3067">
        <f>IF(G3067="","",IF(AND(MONTH(G3067)*100+DAY(G3067)&gt;=season_lo,MONTH(G3067)*100+DAY(G3067)&lt;=season_hi),1,0))</f>
        <v/>
      </c>
      <c r="I3067">
        <f>IF(G3067="","",G3067-first_day+1)</f>
        <v/>
      </c>
      <c r="J3067" s="27">
        <f>IF(I3067="","",INDEX(Daily!$J$2:$J$421,I3067))</f>
        <v/>
      </c>
      <c r="K3067" s="27">
        <f>IF(J3067="","",J3067+cat_offset)</f>
        <v/>
      </c>
      <c r="L3067" s="27">
        <f>IF(J3067="","",MAX(0,E3067-J3067)^2)</f>
        <v/>
      </c>
      <c r="M3067" s="27">
        <f>IF(J3067="","",MAX(0,E3067-(J3067+twcdh_off))^2)</f>
        <v/>
      </c>
      <c r="N3067" s="27">
        <f>IF(E3067="","",MAX(0,E3067-swcdh_thr)^2)</f>
        <v/>
      </c>
      <c r="O3067">
        <f>IF(K3067="","",ROUND(E3067-K3067,0))</f>
        <v/>
      </c>
      <c r="P3067">
        <f>IF(O3067="","",IF(O3067&gt;=1,O3067,0))</f>
        <v/>
      </c>
      <c r="Q3067" s="27">
        <f>IF(E3067="","",MAX(0,E3067-22))</f>
        <v/>
      </c>
      <c r="R3067" s="27">
        <f>IF(H3067=1,E3067,"")</f>
        <v/>
      </c>
      <c r="S3067" s="27">
        <f>IF(AND(H3067=1,J3067&lt;&gt;""),E3067-J3067,"")</f>
        <v/>
      </c>
      <c r="T3067">
        <f>IF(G3067="","",MONTH(G3067))</f>
        <v/>
      </c>
    </row>
    <row r="3068">
      <c r="A3068" s="24" t="n">
        <v>2020</v>
      </c>
      <c r="B3068" s="24" t="n">
        <v>5</v>
      </c>
      <c r="C3068" s="24" t="n">
        <v>7</v>
      </c>
      <c r="D3068" s="24" t="n">
        <v>19</v>
      </c>
      <c r="E3068" s="24" t="n">
        <v>17.12</v>
      </c>
      <c r="F3068" s="25">
        <f>IF($E3068="","",DATE(IF($A3068="",nominal_year,$A3068),$B3068,$C3068)+($D3068-IF(LEFT(hour_conv,1)="1",1,0))/24)</f>
        <v/>
      </c>
      <c r="G3068" s="26">
        <f>IF(F3068="","",INT(F3068))</f>
        <v/>
      </c>
      <c r="H3068">
        <f>IF(G3068="","",IF(AND(MONTH(G3068)*100+DAY(G3068)&gt;=season_lo,MONTH(G3068)*100+DAY(G3068)&lt;=season_hi),1,0))</f>
        <v/>
      </c>
      <c r="I3068">
        <f>IF(G3068="","",G3068-first_day+1)</f>
        <v/>
      </c>
      <c r="J3068" s="27">
        <f>IF(I3068="","",INDEX(Daily!$J$2:$J$421,I3068))</f>
        <v/>
      </c>
      <c r="K3068" s="27">
        <f>IF(J3068="","",J3068+cat_offset)</f>
        <v/>
      </c>
      <c r="L3068" s="27">
        <f>IF(J3068="","",MAX(0,E3068-J3068)^2)</f>
        <v/>
      </c>
      <c r="M3068" s="27">
        <f>IF(J3068="","",MAX(0,E3068-(J3068+twcdh_off))^2)</f>
        <v/>
      </c>
      <c r="N3068" s="27">
        <f>IF(E3068="","",MAX(0,E3068-swcdh_thr)^2)</f>
        <v/>
      </c>
      <c r="O3068">
        <f>IF(K3068="","",ROUND(E3068-K3068,0))</f>
        <v/>
      </c>
      <c r="P3068">
        <f>IF(O3068="","",IF(O3068&gt;=1,O3068,0))</f>
        <v/>
      </c>
      <c r="Q3068" s="27">
        <f>IF(E3068="","",MAX(0,E3068-22))</f>
        <v/>
      </c>
      <c r="R3068" s="27">
        <f>IF(H3068=1,E3068,"")</f>
        <v/>
      </c>
      <c r="S3068" s="27">
        <f>IF(AND(H3068=1,J3068&lt;&gt;""),E3068-J3068,"")</f>
        <v/>
      </c>
      <c r="T3068">
        <f>IF(G3068="","",MONTH(G3068))</f>
        <v/>
      </c>
    </row>
    <row r="3069">
      <c r="A3069" s="24" t="n">
        <v>2020</v>
      </c>
      <c r="B3069" s="24" t="n">
        <v>5</v>
      </c>
      <c r="C3069" s="24" t="n">
        <v>7</v>
      </c>
      <c r="D3069" s="24" t="n">
        <v>20</v>
      </c>
      <c r="E3069" s="24" t="n">
        <v>15.81</v>
      </c>
      <c r="F3069" s="25">
        <f>IF($E3069="","",DATE(IF($A3069="",nominal_year,$A3069),$B3069,$C3069)+($D3069-IF(LEFT(hour_conv,1)="1",1,0))/24)</f>
        <v/>
      </c>
      <c r="G3069" s="26">
        <f>IF(F3069="","",INT(F3069))</f>
        <v/>
      </c>
      <c r="H3069">
        <f>IF(G3069="","",IF(AND(MONTH(G3069)*100+DAY(G3069)&gt;=season_lo,MONTH(G3069)*100+DAY(G3069)&lt;=season_hi),1,0))</f>
        <v/>
      </c>
      <c r="I3069">
        <f>IF(G3069="","",G3069-first_day+1)</f>
        <v/>
      </c>
      <c r="J3069" s="27">
        <f>IF(I3069="","",INDEX(Daily!$J$2:$J$421,I3069))</f>
        <v/>
      </c>
      <c r="K3069" s="27">
        <f>IF(J3069="","",J3069+cat_offset)</f>
        <v/>
      </c>
      <c r="L3069" s="27">
        <f>IF(J3069="","",MAX(0,E3069-J3069)^2)</f>
        <v/>
      </c>
      <c r="M3069" s="27">
        <f>IF(J3069="","",MAX(0,E3069-(J3069+twcdh_off))^2)</f>
        <v/>
      </c>
      <c r="N3069" s="27">
        <f>IF(E3069="","",MAX(0,E3069-swcdh_thr)^2)</f>
        <v/>
      </c>
      <c r="O3069">
        <f>IF(K3069="","",ROUND(E3069-K3069,0))</f>
        <v/>
      </c>
      <c r="P3069">
        <f>IF(O3069="","",IF(O3069&gt;=1,O3069,0))</f>
        <v/>
      </c>
      <c r="Q3069" s="27">
        <f>IF(E3069="","",MAX(0,E3069-22))</f>
        <v/>
      </c>
      <c r="R3069" s="27">
        <f>IF(H3069=1,E3069,"")</f>
        <v/>
      </c>
      <c r="S3069" s="27">
        <f>IF(AND(H3069=1,J3069&lt;&gt;""),E3069-J3069,"")</f>
        <v/>
      </c>
      <c r="T3069">
        <f>IF(G3069="","",MONTH(G3069))</f>
        <v/>
      </c>
    </row>
    <row r="3070">
      <c r="A3070" s="24" t="n">
        <v>2020</v>
      </c>
      <c r="B3070" s="24" t="n">
        <v>5</v>
      </c>
      <c r="C3070" s="24" t="n">
        <v>7</v>
      </c>
      <c r="D3070" s="24" t="n">
        <v>21</v>
      </c>
      <c r="E3070" s="24" t="n">
        <v>15.08</v>
      </c>
      <c r="F3070" s="25">
        <f>IF($E3070="","",DATE(IF($A3070="",nominal_year,$A3070),$B3070,$C3070)+($D3070-IF(LEFT(hour_conv,1)="1",1,0))/24)</f>
        <v/>
      </c>
      <c r="G3070" s="26">
        <f>IF(F3070="","",INT(F3070))</f>
        <v/>
      </c>
      <c r="H3070">
        <f>IF(G3070="","",IF(AND(MONTH(G3070)*100+DAY(G3070)&gt;=season_lo,MONTH(G3070)*100+DAY(G3070)&lt;=season_hi),1,0))</f>
        <v/>
      </c>
      <c r="I3070">
        <f>IF(G3070="","",G3070-first_day+1)</f>
        <v/>
      </c>
      <c r="J3070" s="27">
        <f>IF(I3070="","",INDEX(Daily!$J$2:$J$421,I3070))</f>
        <v/>
      </c>
      <c r="K3070" s="27">
        <f>IF(J3070="","",J3070+cat_offset)</f>
        <v/>
      </c>
      <c r="L3070" s="27">
        <f>IF(J3070="","",MAX(0,E3070-J3070)^2)</f>
        <v/>
      </c>
      <c r="M3070" s="27">
        <f>IF(J3070="","",MAX(0,E3070-(J3070+twcdh_off))^2)</f>
        <v/>
      </c>
      <c r="N3070" s="27">
        <f>IF(E3070="","",MAX(0,E3070-swcdh_thr)^2)</f>
        <v/>
      </c>
      <c r="O3070">
        <f>IF(K3070="","",ROUND(E3070-K3070,0))</f>
        <v/>
      </c>
      <c r="P3070">
        <f>IF(O3070="","",IF(O3070&gt;=1,O3070,0))</f>
        <v/>
      </c>
      <c r="Q3070" s="27">
        <f>IF(E3070="","",MAX(0,E3070-22))</f>
        <v/>
      </c>
      <c r="R3070" s="27">
        <f>IF(H3070=1,E3070,"")</f>
        <v/>
      </c>
      <c r="S3070" s="27">
        <f>IF(AND(H3070=1,J3070&lt;&gt;""),E3070-J3070,"")</f>
        <v/>
      </c>
      <c r="T3070">
        <f>IF(G3070="","",MONTH(G3070))</f>
        <v/>
      </c>
    </row>
    <row r="3071">
      <c r="A3071" s="24" t="n">
        <v>2020</v>
      </c>
      <c r="B3071" s="24" t="n">
        <v>5</v>
      </c>
      <c r="C3071" s="24" t="n">
        <v>7</v>
      </c>
      <c r="D3071" s="24" t="n">
        <v>22</v>
      </c>
      <c r="E3071" s="24" t="n">
        <v>13.56</v>
      </c>
      <c r="F3071" s="25">
        <f>IF($E3071="","",DATE(IF($A3071="",nominal_year,$A3071),$B3071,$C3071)+($D3071-IF(LEFT(hour_conv,1)="1",1,0))/24)</f>
        <v/>
      </c>
      <c r="G3071" s="26">
        <f>IF(F3071="","",INT(F3071))</f>
        <v/>
      </c>
      <c r="H3071">
        <f>IF(G3071="","",IF(AND(MONTH(G3071)*100+DAY(G3071)&gt;=season_lo,MONTH(G3071)*100+DAY(G3071)&lt;=season_hi),1,0))</f>
        <v/>
      </c>
      <c r="I3071">
        <f>IF(G3071="","",G3071-first_day+1)</f>
        <v/>
      </c>
      <c r="J3071" s="27">
        <f>IF(I3071="","",INDEX(Daily!$J$2:$J$421,I3071))</f>
        <v/>
      </c>
      <c r="K3071" s="27">
        <f>IF(J3071="","",J3071+cat_offset)</f>
        <v/>
      </c>
      <c r="L3071" s="27">
        <f>IF(J3071="","",MAX(0,E3071-J3071)^2)</f>
        <v/>
      </c>
      <c r="M3071" s="27">
        <f>IF(J3071="","",MAX(0,E3071-(J3071+twcdh_off))^2)</f>
        <v/>
      </c>
      <c r="N3071" s="27">
        <f>IF(E3071="","",MAX(0,E3071-swcdh_thr)^2)</f>
        <v/>
      </c>
      <c r="O3071">
        <f>IF(K3071="","",ROUND(E3071-K3071,0))</f>
        <v/>
      </c>
      <c r="P3071">
        <f>IF(O3071="","",IF(O3071&gt;=1,O3071,0))</f>
        <v/>
      </c>
      <c r="Q3071" s="27">
        <f>IF(E3071="","",MAX(0,E3071-22))</f>
        <v/>
      </c>
      <c r="R3071" s="27">
        <f>IF(H3071=1,E3071,"")</f>
        <v/>
      </c>
      <c r="S3071" s="27">
        <f>IF(AND(H3071=1,J3071&lt;&gt;""),E3071-J3071,"")</f>
        <v/>
      </c>
      <c r="T3071">
        <f>IF(G3071="","",MONTH(G3071))</f>
        <v/>
      </c>
    </row>
    <row r="3072">
      <c r="A3072" s="24" t="n">
        <v>2020</v>
      </c>
      <c r="B3072" s="24" t="n">
        <v>5</v>
      </c>
      <c r="C3072" s="24" t="n">
        <v>7</v>
      </c>
      <c r="D3072" s="24" t="n">
        <v>23</v>
      </c>
      <c r="E3072" s="24" t="n">
        <v>11.67</v>
      </c>
      <c r="F3072" s="25">
        <f>IF($E3072="","",DATE(IF($A3072="",nominal_year,$A3072),$B3072,$C3072)+($D3072-IF(LEFT(hour_conv,1)="1",1,0))/24)</f>
        <v/>
      </c>
      <c r="G3072" s="26">
        <f>IF(F3072="","",INT(F3072))</f>
        <v/>
      </c>
      <c r="H3072">
        <f>IF(G3072="","",IF(AND(MONTH(G3072)*100+DAY(G3072)&gt;=season_lo,MONTH(G3072)*100+DAY(G3072)&lt;=season_hi),1,0))</f>
        <v/>
      </c>
      <c r="I3072">
        <f>IF(G3072="","",G3072-first_day+1)</f>
        <v/>
      </c>
      <c r="J3072" s="27">
        <f>IF(I3072="","",INDEX(Daily!$J$2:$J$421,I3072))</f>
        <v/>
      </c>
      <c r="K3072" s="27">
        <f>IF(J3072="","",J3072+cat_offset)</f>
        <v/>
      </c>
      <c r="L3072" s="27">
        <f>IF(J3072="","",MAX(0,E3072-J3072)^2)</f>
        <v/>
      </c>
      <c r="M3072" s="27">
        <f>IF(J3072="","",MAX(0,E3072-(J3072+twcdh_off))^2)</f>
        <v/>
      </c>
      <c r="N3072" s="27">
        <f>IF(E3072="","",MAX(0,E3072-swcdh_thr)^2)</f>
        <v/>
      </c>
      <c r="O3072">
        <f>IF(K3072="","",ROUND(E3072-K3072,0))</f>
        <v/>
      </c>
      <c r="P3072">
        <f>IF(O3072="","",IF(O3072&gt;=1,O3072,0))</f>
        <v/>
      </c>
      <c r="Q3072" s="27">
        <f>IF(E3072="","",MAX(0,E3072-22))</f>
        <v/>
      </c>
      <c r="R3072" s="27">
        <f>IF(H3072=1,E3072,"")</f>
        <v/>
      </c>
      <c r="S3072" s="27">
        <f>IF(AND(H3072=1,J3072&lt;&gt;""),E3072-J3072,"")</f>
        <v/>
      </c>
      <c r="T3072">
        <f>IF(G3072="","",MONTH(G3072))</f>
        <v/>
      </c>
    </row>
    <row r="3073">
      <c r="A3073" s="24" t="n">
        <v>2020</v>
      </c>
      <c r="B3073" s="24" t="n">
        <v>5</v>
      </c>
      <c r="C3073" s="24" t="n">
        <v>7</v>
      </c>
      <c r="D3073" s="24" t="n">
        <v>24</v>
      </c>
      <c r="E3073" s="24" t="n">
        <v>10.27</v>
      </c>
      <c r="F3073" s="25">
        <f>IF($E3073="","",DATE(IF($A3073="",nominal_year,$A3073),$B3073,$C3073)+($D3073-IF(LEFT(hour_conv,1)="1",1,0))/24)</f>
        <v/>
      </c>
      <c r="G3073" s="26">
        <f>IF(F3073="","",INT(F3073))</f>
        <v/>
      </c>
      <c r="H3073">
        <f>IF(G3073="","",IF(AND(MONTH(G3073)*100+DAY(G3073)&gt;=season_lo,MONTH(G3073)*100+DAY(G3073)&lt;=season_hi),1,0))</f>
        <v/>
      </c>
      <c r="I3073">
        <f>IF(G3073="","",G3073-first_day+1)</f>
        <v/>
      </c>
      <c r="J3073" s="27">
        <f>IF(I3073="","",INDEX(Daily!$J$2:$J$421,I3073))</f>
        <v/>
      </c>
      <c r="K3073" s="27">
        <f>IF(J3073="","",J3073+cat_offset)</f>
        <v/>
      </c>
      <c r="L3073" s="27">
        <f>IF(J3073="","",MAX(0,E3073-J3073)^2)</f>
        <v/>
      </c>
      <c r="M3073" s="27">
        <f>IF(J3073="","",MAX(0,E3073-(J3073+twcdh_off))^2)</f>
        <v/>
      </c>
      <c r="N3073" s="27">
        <f>IF(E3073="","",MAX(0,E3073-swcdh_thr)^2)</f>
        <v/>
      </c>
      <c r="O3073">
        <f>IF(K3073="","",ROUND(E3073-K3073,0))</f>
        <v/>
      </c>
      <c r="P3073">
        <f>IF(O3073="","",IF(O3073&gt;=1,O3073,0))</f>
        <v/>
      </c>
      <c r="Q3073" s="27">
        <f>IF(E3073="","",MAX(0,E3073-22))</f>
        <v/>
      </c>
      <c r="R3073" s="27">
        <f>IF(H3073=1,E3073,"")</f>
        <v/>
      </c>
      <c r="S3073" s="27">
        <f>IF(AND(H3073=1,J3073&lt;&gt;""),E3073-J3073,"")</f>
        <v/>
      </c>
      <c r="T3073">
        <f>IF(G3073="","",MONTH(G3073))</f>
        <v/>
      </c>
    </row>
    <row r="3074">
      <c r="A3074" s="24" t="n">
        <v>2020</v>
      </c>
      <c r="B3074" s="24" t="n">
        <v>5</v>
      </c>
      <c r="C3074" s="24" t="n">
        <v>8</v>
      </c>
      <c r="D3074" s="24" t="n">
        <v>1</v>
      </c>
      <c r="E3074" s="24" t="n">
        <v>9.94</v>
      </c>
      <c r="F3074" s="25">
        <f>IF($E3074="","",DATE(IF($A3074="",nominal_year,$A3074),$B3074,$C3074)+($D3074-IF(LEFT(hour_conv,1)="1",1,0))/24)</f>
        <v/>
      </c>
      <c r="G3074" s="26">
        <f>IF(F3074="","",INT(F3074))</f>
        <v/>
      </c>
      <c r="H3074">
        <f>IF(G3074="","",IF(AND(MONTH(G3074)*100+DAY(G3074)&gt;=season_lo,MONTH(G3074)*100+DAY(G3074)&lt;=season_hi),1,0))</f>
        <v/>
      </c>
      <c r="I3074">
        <f>IF(G3074="","",G3074-first_day+1)</f>
        <v/>
      </c>
      <c r="J3074" s="27">
        <f>IF(I3074="","",INDEX(Daily!$J$2:$J$421,I3074))</f>
        <v/>
      </c>
      <c r="K3074" s="27">
        <f>IF(J3074="","",J3074+cat_offset)</f>
        <v/>
      </c>
      <c r="L3074" s="27">
        <f>IF(J3074="","",MAX(0,E3074-J3074)^2)</f>
        <v/>
      </c>
      <c r="M3074" s="27">
        <f>IF(J3074="","",MAX(0,E3074-(J3074+twcdh_off))^2)</f>
        <v/>
      </c>
      <c r="N3074" s="27">
        <f>IF(E3074="","",MAX(0,E3074-swcdh_thr)^2)</f>
        <v/>
      </c>
      <c r="O3074">
        <f>IF(K3074="","",ROUND(E3074-K3074,0))</f>
        <v/>
      </c>
      <c r="P3074">
        <f>IF(O3074="","",IF(O3074&gt;=1,O3074,0))</f>
        <v/>
      </c>
      <c r="Q3074" s="27">
        <f>IF(E3074="","",MAX(0,E3074-22))</f>
        <v/>
      </c>
      <c r="R3074" s="27">
        <f>IF(H3074=1,E3074,"")</f>
        <v/>
      </c>
      <c r="S3074" s="27">
        <f>IF(AND(H3074=1,J3074&lt;&gt;""),E3074-J3074,"")</f>
        <v/>
      </c>
      <c r="T3074">
        <f>IF(G3074="","",MONTH(G3074))</f>
        <v/>
      </c>
    </row>
    <row r="3075">
      <c r="A3075" s="24" t="n">
        <v>2020</v>
      </c>
      <c r="B3075" s="24" t="n">
        <v>5</v>
      </c>
      <c r="C3075" s="24" t="n">
        <v>8</v>
      </c>
      <c r="D3075" s="24" t="n">
        <v>2</v>
      </c>
      <c r="E3075" s="24" t="n">
        <v>8.970000000000001</v>
      </c>
      <c r="F3075" s="25">
        <f>IF($E3075="","",DATE(IF($A3075="",nominal_year,$A3075),$B3075,$C3075)+($D3075-IF(LEFT(hour_conv,1)="1",1,0))/24)</f>
        <v/>
      </c>
      <c r="G3075" s="26">
        <f>IF(F3075="","",INT(F3075))</f>
        <v/>
      </c>
      <c r="H3075">
        <f>IF(G3075="","",IF(AND(MONTH(G3075)*100+DAY(G3075)&gt;=season_lo,MONTH(G3075)*100+DAY(G3075)&lt;=season_hi),1,0))</f>
        <v/>
      </c>
      <c r="I3075">
        <f>IF(G3075="","",G3075-first_day+1)</f>
        <v/>
      </c>
      <c r="J3075" s="27">
        <f>IF(I3075="","",INDEX(Daily!$J$2:$J$421,I3075))</f>
        <v/>
      </c>
      <c r="K3075" s="27">
        <f>IF(J3075="","",J3075+cat_offset)</f>
        <v/>
      </c>
      <c r="L3075" s="27">
        <f>IF(J3075="","",MAX(0,E3075-J3075)^2)</f>
        <v/>
      </c>
      <c r="M3075" s="27">
        <f>IF(J3075="","",MAX(0,E3075-(J3075+twcdh_off))^2)</f>
        <v/>
      </c>
      <c r="N3075" s="27">
        <f>IF(E3075="","",MAX(0,E3075-swcdh_thr)^2)</f>
        <v/>
      </c>
      <c r="O3075">
        <f>IF(K3075="","",ROUND(E3075-K3075,0))</f>
        <v/>
      </c>
      <c r="P3075">
        <f>IF(O3075="","",IF(O3075&gt;=1,O3075,0))</f>
        <v/>
      </c>
      <c r="Q3075" s="27">
        <f>IF(E3075="","",MAX(0,E3075-22))</f>
        <v/>
      </c>
      <c r="R3075" s="27">
        <f>IF(H3075=1,E3075,"")</f>
        <v/>
      </c>
      <c r="S3075" s="27">
        <f>IF(AND(H3075=1,J3075&lt;&gt;""),E3075-J3075,"")</f>
        <v/>
      </c>
      <c r="T3075">
        <f>IF(G3075="","",MONTH(G3075))</f>
        <v/>
      </c>
    </row>
    <row r="3076">
      <c r="A3076" s="24" t="n">
        <v>2020</v>
      </c>
      <c r="B3076" s="24" t="n">
        <v>5</v>
      </c>
      <c r="C3076" s="24" t="n">
        <v>8</v>
      </c>
      <c r="D3076" s="24" t="n">
        <v>3</v>
      </c>
      <c r="E3076" s="24" t="n">
        <v>8.210000000000001</v>
      </c>
      <c r="F3076" s="25">
        <f>IF($E3076="","",DATE(IF($A3076="",nominal_year,$A3076),$B3076,$C3076)+($D3076-IF(LEFT(hour_conv,1)="1",1,0))/24)</f>
        <v/>
      </c>
      <c r="G3076" s="26">
        <f>IF(F3076="","",INT(F3076))</f>
        <v/>
      </c>
      <c r="H3076">
        <f>IF(G3076="","",IF(AND(MONTH(G3076)*100+DAY(G3076)&gt;=season_lo,MONTH(G3076)*100+DAY(G3076)&lt;=season_hi),1,0))</f>
        <v/>
      </c>
      <c r="I3076">
        <f>IF(G3076="","",G3076-first_day+1)</f>
        <v/>
      </c>
      <c r="J3076" s="27">
        <f>IF(I3076="","",INDEX(Daily!$J$2:$J$421,I3076))</f>
        <v/>
      </c>
      <c r="K3076" s="27">
        <f>IF(J3076="","",J3076+cat_offset)</f>
        <v/>
      </c>
      <c r="L3076" s="27">
        <f>IF(J3076="","",MAX(0,E3076-J3076)^2)</f>
        <v/>
      </c>
      <c r="M3076" s="27">
        <f>IF(J3076="","",MAX(0,E3076-(J3076+twcdh_off))^2)</f>
        <v/>
      </c>
      <c r="N3076" s="27">
        <f>IF(E3076="","",MAX(0,E3076-swcdh_thr)^2)</f>
        <v/>
      </c>
      <c r="O3076">
        <f>IF(K3076="","",ROUND(E3076-K3076,0))</f>
        <v/>
      </c>
      <c r="P3076">
        <f>IF(O3076="","",IF(O3076&gt;=1,O3076,0))</f>
        <v/>
      </c>
      <c r="Q3076" s="27">
        <f>IF(E3076="","",MAX(0,E3076-22))</f>
        <v/>
      </c>
      <c r="R3076" s="27">
        <f>IF(H3076=1,E3076,"")</f>
        <v/>
      </c>
      <c r="S3076" s="27">
        <f>IF(AND(H3076=1,J3076&lt;&gt;""),E3076-J3076,"")</f>
        <v/>
      </c>
      <c r="T3076">
        <f>IF(G3076="","",MONTH(G3076))</f>
        <v/>
      </c>
    </row>
    <row r="3077">
      <c r="A3077" s="24" t="n">
        <v>2020</v>
      </c>
      <c r="B3077" s="24" t="n">
        <v>5</v>
      </c>
      <c r="C3077" s="24" t="n">
        <v>8</v>
      </c>
      <c r="D3077" s="24" t="n">
        <v>4</v>
      </c>
      <c r="E3077" s="24" t="n">
        <v>7.48</v>
      </c>
      <c r="F3077" s="25">
        <f>IF($E3077="","",DATE(IF($A3077="",nominal_year,$A3077),$B3077,$C3077)+($D3077-IF(LEFT(hour_conv,1)="1",1,0))/24)</f>
        <v/>
      </c>
      <c r="G3077" s="26">
        <f>IF(F3077="","",INT(F3077))</f>
        <v/>
      </c>
      <c r="H3077">
        <f>IF(G3077="","",IF(AND(MONTH(G3077)*100+DAY(G3077)&gt;=season_lo,MONTH(G3077)*100+DAY(G3077)&lt;=season_hi),1,0))</f>
        <v/>
      </c>
      <c r="I3077">
        <f>IF(G3077="","",G3077-first_day+1)</f>
        <v/>
      </c>
      <c r="J3077" s="27">
        <f>IF(I3077="","",INDEX(Daily!$J$2:$J$421,I3077))</f>
        <v/>
      </c>
      <c r="K3077" s="27">
        <f>IF(J3077="","",J3077+cat_offset)</f>
        <v/>
      </c>
      <c r="L3077" s="27">
        <f>IF(J3077="","",MAX(0,E3077-J3077)^2)</f>
        <v/>
      </c>
      <c r="M3077" s="27">
        <f>IF(J3077="","",MAX(0,E3077-(J3077+twcdh_off))^2)</f>
        <v/>
      </c>
      <c r="N3077" s="27">
        <f>IF(E3077="","",MAX(0,E3077-swcdh_thr)^2)</f>
        <v/>
      </c>
      <c r="O3077">
        <f>IF(K3077="","",ROUND(E3077-K3077,0))</f>
        <v/>
      </c>
      <c r="P3077">
        <f>IF(O3077="","",IF(O3077&gt;=1,O3077,0))</f>
        <v/>
      </c>
      <c r="Q3077" s="27">
        <f>IF(E3077="","",MAX(0,E3077-22))</f>
        <v/>
      </c>
      <c r="R3077" s="27">
        <f>IF(H3077=1,E3077,"")</f>
        <v/>
      </c>
      <c r="S3077" s="27">
        <f>IF(AND(H3077=1,J3077&lt;&gt;""),E3077-J3077,"")</f>
        <v/>
      </c>
      <c r="T3077">
        <f>IF(G3077="","",MONTH(G3077))</f>
        <v/>
      </c>
    </row>
    <row r="3078">
      <c r="A3078" s="24" t="n">
        <v>2020</v>
      </c>
      <c r="B3078" s="24" t="n">
        <v>5</v>
      </c>
      <c r="C3078" s="24" t="n">
        <v>8</v>
      </c>
      <c r="D3078" s="24" t="n">
        <v>5</v>
      </c>
      <c r="E3078" s="24" t="n">
        <v>7.52</v>
      </c>
      <c r="F3078" s="25">
        <f>IF($E3078="","",DATE(IF($A3078="",nominal_year,$A3078),$B3078,$C3078)+($D3078-IF(LEFT(hour_conv,1)="1",1,0))/24)</f>
        <v/>
      </c>
      <c r="G3078" s="26">
        <f>IF(F3078="","",INT(F3078))</f>
        <v/>
      </c>
      <c r="H3078">
        <f>IF(G3078="","",IF(AND(MONTH(G3078)*100+DAY(G3078)&gt;=season_lo,MONTH(G3078)*100+DAY(G3078)&lt;=season_hi),1,0))</f>
        <v/>
      </c>
      <c r="I3078">
        <f>IF(G3078="","",G3078-first_day+1)</f>
        <v/>
      </c>
      <c r="J3078" s="27">
        <f>IF(I3078="","",INDEX(Daily!$J$2:$J$421,I3078))</f>
        <v/>
      </c>
      <c r="K3078" s="27">
        <f>IF(J3078="","",J3078+cat_offset)</f>
        <v/>
      </c>
      <c r="L3078" s="27">
        <f>IF(J3078="","",MAX(0,E3078-J3078)^2)</f>
        <v/>
      </c>
      <c r="M3078" s="27">
        <f>IF(J3078="","",MAX(0,E3078-(J3078+twcdh_off))^2)</f>
        <v/>
      </c>
      <c r="N3078" s="27">
        <f>IF(E3078="","",MAX(0,E3078-swcdh_thr)^2)</f>
        <v/>
      </c>
      <c r="O3078">
        <f>IF(K3078="","",ROUND(E3078-K3078,0))</f>
        <v/>
      </c>
      <c r="P3078">
        <f>IF(O3078="","",IF(O3078&gt;=1,O3078,0))</f>
        <v/>
      </c>
      <c r="Q3078" s="27">
        <f>IF(E3078="","",MAX(0,E3078-22))</f>
        <v/>
      </c>
      <c r="R3078" s="27">
        <f>IF(H3078=1,E3078,"")</f>
        <v/>
      </c>
      <c r="S3078" s="27">
        <f>IF(AND(H3078=1,J3078&lt;&gt;""),E3078-J3078,"")</f>
        <v/>
      </c>
      <c r="T3078">
        <f>IF(G3078="","",MONTH(G3078))</f>
        <v/>
      </c>
    </row>
    <row r="3079">
      <c r="A3079" s="24" t="n">
        <v>2020</v>
      </c>
      <c r="B3079" s="24" t="n">
        <v>5</v>
      </c>
      <c r="C3079" s="24" t="n">
        <v>8</v>
      </c>
      <c r="D3079" s="24" t="n">
        <v>6</v>
      </c>
      <c r="E3079" s="24" t="n">
        <v>8.92</v>
      </c>
      <c r="F3079" s="25">
        <f>IF($E3079="","",DATE(IF($A3079="",nominal_year,$A3079),$B3079,$C3079)+($D3079-IF(LEFT(hour_conv,1)="1",1,0))/24)</f>
        <v/>
      </c>
      <c r="G3079" s="26">
        <f>IF(F3079="","",INT(F3079))</f>
        <v/>
      </c>
      <c r="H3079">
        <f>IF(G3079="","",IF(AND(MONTH(G3079)*100+DAY(G3079)&gt;=season_lo,MONTH(G3079)*100+DAY(G3079)&lt;=season_hi),1,0))</f>
        <v/>
      </c>
      <c r="I3079">
        <f>IF(G3079="","",G3079-first_day+1)</f>
        <v/>
      </c>
      <c r="J3079" s="27">
        <f>IF(I3079="","",INDEX(Daily!$J$2:$J$421,I3079))</f>
        <v/>
      </c>
      <c r="K3079" s="27">
        <f>IF(J3079="","",J3079+cat_offset)</f>
        <v/>
      </c>
      <c r="L3079" s="27">
        <f>IF(J3079="","",MAX(0,E3079-J3079)^2)</f>
        <v/>
      </c>
      <c r="M3079" s="27">
        <f>IF(J3079="","",MAX(0,E3079-(J3079+twcdh_off))^2)</f>
        <v/>
      </c>
      <c r="N3079" s="27">
        <f>IF(E3079="","",MAX(0,E3079-swcdh_thr)^2)</f>
        <v/>
      </c>
      <c r="O3079">
        <f>IF(K3079="","",ROUND(E3079-K3079,0))</f>
        <v/>
      </c>
      <c r="P3079">
        <f>IF(O3079="","",IF(O3079&gt;=1,O3079,0))</f>
        <v/>
      </c>
      <c r="Q3079" s="27">
        <f>IF(E3079="","",MAX(0,E3079-22))</f>
        <v/>
      </c>
      <c r="R3079" s="27">
        <f>IF(H3079=1,E3079,"")</f>
        <v/>
      </c>
      <c r="S3079" s="27">
        <f>IF(AND(H3079=1,J3079&lt;&gt;""),E3079-J3079,"")</f>
        <v/>
      </c>
      <c r="T3079">
        <f>IF(G3079="","",MONTH(G3079))</f>
        <v/>
      </c>
    </row>
    <row r="3080">
      <c r="A3080" s="24" t="n">
        <v>2020</v>
      </c>
      <c r="B3080" s="24" t="n">
        <v>5</v>
      </c>
      <c r="C3080" s="24" t="n">
        <v>8</v>
      </c>
      <c r="D3080" s="24" t="n">
        <v>7</v>
      </c>
      <c r="E3080" s="24" t="n">
        <v>9.92</v>
      </c>
      <c r="F3080" s="25">
        <f>IF($E3080="","",DATE(IF($A3080="",nominal_year,$A3080),$B3080,$C3080)+($D3080-IF(LEFT(hour_conv,1)="1",1,0))/24)</f>
        <v/>
      </c>
      <c r="G3080" s="26">
        <f>IF(F3080="","",INT(F3080))</f>
        <v/>
      </c>
      <c r="H3080">
        <f>IF(G3080="","",IF(AND(MONTH(G3080)*100+DAY(G3080)&gt;=season_lo,MONTH(G3080)*100+DAY(G3080)&lt;=season_hi),1,0))</f>
        <v/>
      </c>
      <c r="I3080">
        <f>IF(G3080="","",G3080-first_day+1)</f>
        <v/>
      </c>
      <c r="J3080" s="27">
        <f>IF(I3080="","",INDEX(Daily!$J$2:$J$421,I3080))</f>
        <v/>
      </c>
      <c r="K3080" s="27">
        <f>IF(J3080="","",J3080+cat_offset)</f>
        <v/>
      </c>
      <c r="L3080" s="27">
        <f>IF(J3080="","",MAX(0,E3080-J3080)^2)</f>
        <v/>
      </c>
      <c r="M3080" s="27">
        <f>IF(J3080="","",MAX(0,E3080-(J3080+twcdh_off))^2)</f>
        <v/>
      </c>
      <c r="N3080" s="27">
        <f>IF(E3080="","",MAX(0,E3080-swcdh_thr)^2)</f>
        <v/>
      </c>
      <c r="O3080">
        <f>IF(K3080="","",ROUND(E3080-K3080,0))</f>
        <v/>
      </c>
      <c r="P3080">
        <f>IF(O3080="","",IF(O3080&gt;=1,O3080,0))</f>
        <v/>
      </c>
      <c r="Q3080" s="27">
        <f>IF(E3080="","",MAX(0,E3080-22))</f>
        <v/>
      </c>
      <c r="R3080" s="27">
        <f>IF(H3080=1,E3080,"")</f>
        <v/>
      </c>
      <c r="S3080" s="27">
        <f>IF(AND(H3080=1,J3080&lt;&gt;""),E3080-J3080,"")</f>
        <v/>
      </c>
      <c r="T3080">
        <f>IF(G3080="","",MONTH(G3080))</f>
        <v/>
      </c>
    </row>
    <row r="3081">
      <c r="A3081" s="24" t="n">
        <v>2020</v>
      </c>
      <c r="B3081" s="24" t="n">
        <v>5</v>
      </c>
      <c r="C3081" s="24" t="n">
        <v>8</v>
      </c>
      <c r="D3081" s="24" t="n">
        <v>8</v>
      </c>
      <c r="E3081" s="24" t="n">
        <v>11.01</v>
      </c>
      <c r="F3081" s="25">
        <f>IF($E3081="","",DATE(IF($A3081="",nominal_year,$A3081),$B3081,$C3081)+($D3081-IF(LEFT(hour_conv,1)="1",1,0))/24)</f>
        <v/>
      </c>
      <c r="G3081" s="26">
        <f>IF(F3081="","",INT(F3081))</f>
        <v/>
      </c>
      <c r="H3081">
        <f>IF(G3081="","",IF(AND(MONTH(G3081)*100+DAY(G3081)&gt;=season_lo,MONTH(G3081)*100+DAY(G3081)&lt;=season_hi),1,0))</f>
        <v/>
      </c>
      <c r="I3081">
        <f>IF(G3081="","",G3081-first_day+1)</f>
        <v/>
      </c>
      <c r="J3081" s="27">
        <f>IF(I3081="","",INDEX(Daily!$J$2:$J$421,I3081))</f>
        <v/>
      </c>
      <c r="K3081" s="27">
        <f>IF(J3081="","",J3081+cat_offset)</f>
        <v/>
      </c>
      <c r="L3081" s="27">
        <f>IF(J3081="","",MAX(0,E3081-J3081)^2)</f>
        <v/>
      </c>
      <c r="M3081" s="27">
        <f>IF(J3081="","",MAX(0,E3081-(J3081+twcdh_off))^2)</f>
        <v/>
      </c>
      <c r="N3081" s="27">
        <f>IF(E3081="","",MAX(0,E3081-swcdh_thr)^2)</f>
        <v/>
      </c>
      <c r="O3081">
        <f>IF(K3081="","",ROUND(E3081-K3081,0))</f>
        <v/>
      </c>
      <c r="P3081">
        <f>IF(O3081="","",IF(O3081&gt;=1,O3081,0))</f>
        <v/>
      </c>
      <c r="Q3081" s="27">
        <f>IF(E3081="","",MAX(0,E3081-22))</f>
        <v/>
      </c>
      <c r="R3081" s="27">
        <f>IF(H3081=1,E3081,"")</f>
        <v/>
      </c>
      <c r="S3081" s="27">
        <f>IF(AND(H3081=1,J3081&lt;&gt;""),E3081-J3081,"")</f>
        <v/>
      </c>
      <c r="T3081">
        <f>IF(G3081="","",MONTH(G3081))</f>
        <v/>
      </c>
    </row>
    <row r="3082">
      <c r="A3082" s="24" t="n">
        <v>2020</v>
      </c>
      <c r="B3082" s="24" t="n">
        <v>5</v>
      </c>
      <c r="C3082" s="24" t="n">
        <v>8</v>
      </c>
      <c r="D3082" s="24" t="n">
        <v>9</v>
      </c>
      <c r="E3082" s="24" t="n">
        <v>11.43</v>
      </c>
      <c r="F3082" s="25">
        <f>IF($E3082="","",DATE(IF($A3082="",nominal_year,$A3082),$B3082,$C3082)+($D3082-IF(LEFT(hour_conv,1)="1",1,0))/24)</f>
        <v/>
      </c>
      <c r="G3082" s="26">
        <f>IF(F3082="","",INT(F3082))</f>
        <v/>
      </c>
      <c r="H3082">
        <f>IF(G3082="","",IF(AND(MONTH(G3082)*100+DAY(G3082)&gt;=season_lo,MONTH(G3082)*100+DAY(G3082)&lt;=season_hi),1,0))</f>
        <v/>
      </c>
      <c r="I3082">
        <f>IF(G3082="","",G3082-first_day+1)</f>
        <v/>
      </c>
      <c r="J3082" s="27">
        <f>IF(I3082="","",INDEX(Daily!$J$2:$J$421,I3082))</f>
        <v/>
      </c>
      <c r="K3082" s="27">
        <f>IF(J3082="","",J3082+cat_offset)</f>
        <v/>
      </c>
      <c r="L3082" s="27">
        <f>IF(J3082="","",MAX(0,E3082-J3082)^2)</f>
        <v/>
      </c>
      <c r="M3082" s="27">
        <f>IF(J3082="","",MAX(0,E3082-(J3082+twcdh_off))^2)</f>
        <v/>
      </c>
      <c r="N3082" s="27">
        <f>IF(E3082="","",MAX(0,E3082-swcdh_thr)^2)</f>
        <v/>
      </c>
      <c r="O3082">
        <f>IF(K3082="","",ROUND(E3082-K3082,0))</f>
        <v/>
      </c>
      <c r="P3082">
        <f>IF(O3082="","",IF(O3082&gt;=1,O3082,0))</f>
        <v/>
      </c>
      <c r="Q3082" s="27">
        <f>IF(E3082="","",MAX(0,E3082-22))</f>
        <v/>
      </c>
      <c r="R3082" s="27">
        <f>IF(H3082=1,E3082,"")</f>
        <v/>
      </c>
      <c r="S3082" s="27">
        <f>IF(AND(H3082=1,J3082&lt;&gt;""),E3082-J3082,"")</f>
        <v/>
      </c>
      <c r="T3082">
        <f>IF(G3082="","",MONTH(G3082))</f>
        <v/>
      </c>
    </row>
    <row r="3083">
      <c r="A3083" s="24" t="n">
        <v>2020</v>
      </c>
      <c r="B3083" s="24" t="n">
        <v>5</v>
      </c>
      <c r="C3083" s="24" t="n">
        <v>8</v>
      </c>
      <c r="D3083" s="24" t="n">
        <v>10</v>
      </c>
      <c r="E3083" s="24" t="n">
        <v>13.71</v>
      </c>
      <c r="F3083" s="25">
        <f>IF($E3083="","",DATE(IF($A3083="",nominal_year,$A3083),$B3083,$C3083)+($D3083-IF(LEFT(hour_conv,1)="1",1,0))/24)</f>
        <v/>
      </c>
      <c r="G3083" s="26">
        <f>IF(F3083="","",INT(F3083))</f>
        <v/>
      </c>
      <c r="H3083">
        <f>IF(G3083="","",IF(AND(MONTH(G3083)*100+DAY(G3083)&gt;=season_lo,MONTH(G3083)*100+DAY(G3083)&lt;=season_hi),1,0))</f>
        <v/>
      </c>
      <c r="I3083">
        <f>IF(G3083="","",G3083-first_day+1)</f>
        <v/>
      </c>
      <c r="J3083" s="27">
        <f>IF(I3083="","",INDEX(Daily!$J$2:$J$421,I3083))</f>
        <v/>
      </c>
      <c r="K3083" s="27">
        <f>IF(J3083="","",J3083+cat_offset)</f>
        <v/>
      </c>
      <c r="L3083" s="27">
        <f>IF(J3083="","",MAX(0,E3083-J3083)^2)</f>
        <v/>
      </c>
      <c r="M3083" s="27">
        <f>IF(J3083="","",MAX(0,E3083-(J3083+twcdh_off))^2)</f>
        <v/>
      </c>
      <c r="N3083" s="27">
        <f>IF(E3083="","",MAX(0,E3083-swcdh_thr)^2)</f>
        <v/>
      </c>
      <c r="O3083">
        <f>IF(K3083="","",ROUND(E3083-K3083,0))</f>
        <v/>
      </c>
      <c r="P3083">
        <f>IF(O3083="","",IF(O3083&gt;=1,O3083,0))</f>
        <v/>
      </c>
      <c r="Q3083" s="27">
        <f>IF(E3083="","",MAX(0,E3083-22))</f>
        <v/>
      </c>
      <c r="R3083" s="27">
        <f>IF(H3083=1,E3083,"")</f>
        <v/>
      </c>
      <c r="S3083" s="27">
        <f>IF(AND(H3083=1,J3083&lt;&gt;""),E3083-J3083,"")</f>
        <v/>
      </c>
      <c r="T3083">
        <f>IF(G3083="","",MONTH(G3083))</f>
        <v/>
      </c>
    </row>
    <row r="3084">
      <c r="A3084" s="24" t="n">
        <v>2020</v>
      </c>
      <c r="B3084" s="24" t="n">
        <v>5</v>
      </c>
      <c r="C3084" s="24" t="n">
        <v>8</v>
      </c>
      <c r="D3084" s="24" t="n">
        <v>11</v>
      </c>
      <c r="E3084" s="24" t="n">
        <v>14.44</v>
      </c>
      <c r="F3084" s="25">
        <f>IF($E3084="","",DATE(IF($A3084="",nominal_year,$A3084),$B3084,$C3084)+($D3084-IF(LEFT(hour_conv,1)="1",1,0))/24)</f>
        <v/>
      </c>
      <c r="G3084" s="26">
        <f>IF(F3084="","",INT(F3084))</f>
        <v/>
      </c>
      <c r="H3084">
        <f>IF(G3084="","",IF(AND(MONTH(G3084)*100+DAY(G3084)&gt;=season_lo,MONTH(G3084)*100+DAY(G3084)&lt;=season_hi),1,0))</f>
        <v/>
      </c>
      <c r="I3084">
        <f>IF(G3084="","",G3084-first_day+1)</f>
        <v/>
      </c>
      <c r="J3084" s="27">
        <f>IF(I3084="","",INDEX(Daily!$J$2:$J$421,I3084))</f>
        <v/>
      </c>
      <c r="K3084" s="27">
        <f>IF(J3084="","",J3084+cat_offset)</f>
        <v/>
      </c>
      <c r="L3084" s="27">
        <f>IF(J3084="","",MAX(0,E3084-J3084)^2)</f>
        <v/>
      </c>
      <c r="M3084" s="27">
        <f>IF(J3084="","",MAX(0,E3084-(J3084+twcdh_off))^2)</f>
        <v/>
      </c>
      <c r="N3084" s="27">
        <f>IF(E3084="","",MAX(0,E3084-swcdh_thr)^2)</f>
        <v/>
      </c>
      <c r="O3084">
        <f>IF(K3084="","",ROUND(E3084-K3084,0))</f>
        <v/>
      </c>
      <c r="P3084">
        <f>IF(O3084="","",IF(O3084&gt;=1,O3084,0))</f>
        <v/>
      </c>
      <c r="Q3084" s="27">
        <f>IF(E3084="","",MAX(0,E3084-22))</f>
        <v/>
      </c>
      <c r="R3084" s="27">
        <f>IF(H3084=1,E3084,"")</f>
        <v/>
      </c>
      <c r="S3084" s="27">
        <f>IF(AND(H3084=1,J3084&lt;&gt;""),E3084-J3084,"")</f>
        <v/>
      </c>
      <c r="T3084">
        <f>IF(G3084="","",MONTH(G3084))</f>
        <v/>
      </c>
    </row>
    <row r="3085">
      <c r="A3085" s="24" t="n">
        <v>2020</v>
      </c>
      <c r="B3085" s="24" t="n">
        <v>5</v>
      </c>
      <c r="C3085" s="24" t="n">
        <v>8</v>
      </c>
      <c r="D3085" s="24" t="n">
        <v>12</v>
      </c>
      <c r="E3085" s="24" t="n">
        <v>16.07</v>
      </c>
      <c r="F3085" s="25">
        <f>IF($E3085="","",DATE(IF($A3085="",nominal_year,$A3085),$B3085,$C3085)+($D3085-IF(LEFT(hour_conv,1)="1",1,0))/24)</f>
        <v/>
      </c>
      <c r="G3085" s="26">
        <f>IF(F3085="","",INT(F3085))</f>
        <v/>
      </c>
      <c r="H3085">
        <f>IF(G3085="","",IF(AND(MONTH(G3085)*100+DAY(G3085)&gt;=season_lo,MONTH(G3085)*100+DAY(G3085)&lt;=season_hi),1,0))</f>
        <v/>
      </c>
      <c r="I3085">
        <f>IF(G3085="","",G3085-first_day+1)</f>
        <v/>
      </c>
      <c r="J3085" s="27">
        <f>IF(I3085="","",INDEX(Daily!$J$2:$J$421,I3085))</f>
        <v/>
      </c>
      <c r="K3085" s="27">
        <f>IF(J3085="","",J3085+cat_offset)</f>
        <v/>
      </c>
      <c r="L3085" s="27">
        <f>IF(J3085="","",MAX(0,E3085-J3085)^2)</f>
        <v/>
      </c>
      <c r="M3085" s="27">
        <f>IF(J3085="","",MAX(0,E3085-(J3085+twcdh_off))^2)</f>
        <v/>
      </c>
      <c r="N3085" s="27">
        <f>IF(E3085="","",MAX(0,E3085-swcdh_thr)^2)</f>
        <v/>
      </c>
      <c r="O3085">
        <f>IF(K3085="","",ROUND(E3085-K3085,0))</f>
        <v/>
      </c>
      <c r="P3085">
        <f>IF(O3085="","",IF(O3085&gt;=1,O3085,0))</f>
        <v/>
      </c>
      <c r="Q3085" s="27">
        <f>IF(E3085="","",MAX(0,E3085-22))</f>
        <v/>
      </c>
      <c r="R3085" s="27">
        <f>IF(H3085=1,E3085,"")</f>
        <v/>
      </c>
      <c r="S3085" s="27">
        <f>IF(AND(H3085=1,J3085&lt;&gt;""),E3085-J3085,"")</f>
        <v/>
      </c>
      <c r="T3085">
        <f>IF(G3085="","",MONTH(G3085))</f>
        <v/>
      </c>
    </row>
    <row r="3086">
      <c r="A3086" s="24" t="n">
        <v>2020</v>
      </c>
      <c r="B3086" s="24" t="n">
        <v>5</v>
      </c>
      <c r="C3086" s="24" t="n">
        <v>8</v>
      </c>
      <c r="D3086" s="24" t="n">
        <v>13</v>
      </c>
      <c r="E3086" s="24" t="n">
        <v>17.16</v>
      </c>
      <c r="F3086" s="25">
        <f>IF($E3086="","",DATE(IF($A3086="",nominal_year,$A3086),$B3086,$C3086)+($D3086-IF(LEFT(hour_conv,1)="1",1,0))/24)</f>
        <v/>
      </c>
      <c r="G3086" s="26">
        <f>IF(F3086="","",INT(F3086))</f>
        <v/>
      </c>
      <c r="H3086">
        <f>IF(G3086="","",IF(AND(MONTH(G3086)*100+DAY(G3086)&gt;=season_lo,MONTH(G3086)*100+DAY(G3086)&lt;=season_hi),1,0))</f>
        <v/>
      </c>
      <c r="I3086">
        <f>IF(G3086="","",G3086-first_day+1)</f>
        <v/>
      </c>
      <c r="J3086" s="27">
        <f>IF(I3086="","",INDEX(Daily!$J$2:$J$421,I3086))</f>
        <v/>
      </c>
      <c r="K3086" s="27">
        <f>IF(J3086="","",J3086+cat_offset)</f>
        <v/>
      </c>
      <c r="L3086" s="27">
        <f>IF(J3086="","",MAX(0,E3086-J3086)^2)</f>
        <v/>
      </c>
      <c r="M3086" s="27">
        <f>IF(J3086="","",MAX(0,E3086-(J3086+twcdh_off))^2)</f>
        <v/>
      </c>
      <c r="N3086" s="27">
        <f>IF(E3086="","",MAX(0,E3086-swcdh_thr)^2)</f>
        <v/>
      </c>
      <c r="O3086">
        <f>IF(K3086="","",ROUND(E3086-K3086,0))</f>
        <v/>
      </c>
      <c r="P3086">
        <f>IF(O3086="","",IF(O3086&gt;=1,O3086,0))</f>
        <v/>
      </c>
      <c r="Q3086" s="27">
        <f>IF(E3086="","",MAX(0,E3086-22))</f>
        <v/>
      </c>
      <c r="R3086" s="27">
        <f>IF(H3086=1,E3086,"")</f>
        <v/>
      </c>
      <c r="S3086" s="27">
        <f>IF(AND(H3086=1,J3086&lt;&gt;""),E3086-J3086,"")</f>
        <v/>
      </c>
      <c r="T3086">
        <f>IF(G3086="","",MONTH(G3086))</f>
        <v/>
      </c>
    </row>
    <row r="3087">
      <c r="A3087" s="24" t="n">
        <v>2020</v>
      </c>
      <c r="B3087" s="24" t="n">
        <v>5</v>
      </c>
      <c r="C3087" s="24" t="n">
        <v>8</v>
      </c>
      <c r="D3087" s="24" t="n">
        <v>14</v>
      </c>
      <c r="E3087" s="24" t="n">
        <v>17.51</v>
      </c>
      <c r="F3087" s="25">
        <f>IF($E3087="","",DATE(IF($A3087="",nominal_year,$A3087),$B3087,$C3087)+($D3087-IF(LEFT(hour_conv,1)="1",1,0))/24)</f>
        <v/>
      </c>
      <c r="G3087" s="26">
        <f>IF(F3087="","",INT(F3087))</f>
        <v/>
      </c>
      <c r="H3087">
        <f>IF(G3087="","",IF(AND(MONTH(G3087)*100+DAY(G3087)&gt;=season_lo,MONTH(G3087)*100+DAY(G3087)&lt;=season_hi),1,0))</f>
        <v/>
      </c>
      <c r="I3087">
        <f>IF(G3087="","",G3087-first_day+1)</f>
        <v/>
      </c>
      <c r="J3087" s="27">
        <f>IF(I3087="","",INDEX(Daily!$J$2:$J$421,I3087))</f>
        <v/>
      </c>
      <c r="K3087" s="27">
        <f>IF(J3087="","",J3087+cat_offset)</f>
        <v/>
      </c>
      <c r="L3087" s="27">
        <f>IF(J3087="","",MAX(0,E3087-J3087)^2)</f>
        <v/>
      </c>
      <c r="M3087" s="27">
        <f>IF(J3087="","",MAX(0,E3087-(J3087+twcdh_off))^2)</f>
        <v/>
      </c>
      <c r="N3087" s="27">
        <f>IF(E3087="","",MAX(0,E3087-swcdh_thr)^2)</f>
        <v/>
      </c>
      <c r="O3087">
        <f>IF(K3087="","",ROUND(E3087-K3087,0))</f>
        <v/>
      </c>
      <c r="P3087">
        <f>IF(O3087="","",IF(O3087&gt;=1,O3087,0))</f>
        <v/>
      </c>
      <c r="Q3087" s="27">
        <f>IF(E3087="","",MAX(0,E3087-22))</f>
        <v/>
      </c>
      <c r="R3087" s="27">
        <f>IF(H3087=1,E3087,"")</f>
        <v/>
      </c>
      <c r="S3087" s="27">
        <f>IF(AND(H3087=1,J3087&lt;&gt;""),E3087-J3087,"")</f>
        <v/>
      </c>
      <c r="T3087">
        <f>IF(G3087="","",MONTH(G3087))</f>
        <v/>
      </c>
    </row>
    <row r="3088">
      <c r="A3088" s="24" t="n">
        <v>2020</v>
      </c>
      <c r="B3088" s="24" t="n">
        <v>5</v>
      </c>
      <c r="C3088" s="24" t="n">
        <v>8</v>
      </c>
      <c r="D3088" s="24" t="n">
        <v>15</v>
      </c>
      <c r="E3088" s="24" t="n">
        <v>18.12</v>
      </c>
      <c r="F3088" s="25">
        <f>IF($E3088="","",DATE(IF($A3088="",nominal_year,$A3088),$B3088,$C3088)+($D3088-IF(LEFT(hour_conv,1)="1",1,0))/24)</f>
        <v/>
      </c>
      <c r="G3088" s="26">
        <f>IF(F3088="","",INT(F3088))</f>
        <v/>
      </c>
      <c r="H3088">
        <f>IF(G3088="","",IF(AND(MONTH(G3088)*100+DAY(G3088)&gt;=season_lo,MONTH(G3088)*100+DAY(G3088)&lt;=season_hi),1,0))</f>
        <v/>
      </c>
      <c r="I3088">
        <f>IF(G3088="","",G3088-first_day+1)</f>
        <v/>
      </c>
      <c r="J3088" s="27">
        <f>IF(I3088="","",INDEX(Daily!$J$2:$J$421,I3088))</f>
        <v/>
      </c>
      <c r="K3088" s="27">
        <f>IF(J3088="","",J3088+cat_offset)</f>
        <v/>
      </c>
      <c r="L3088" s="27">
        <f>IF(J3088="","",MAX(0,E3088-J3088)^2)</f>
        <v/>
      </c>
      <c r="M3088" s="27">
        <f>IF(J3088="","",MAX(0,E3088-(J3088+twcdh_off))^2)</f>
        <v/>
      </c>
      <c r="N3088" s="27">
        <f>IF(E3088="","",MAX(0,E3088-swcdh_thr)^2)</f>
        <v/>
      </c>
      <c r="O3088">
        <f>IF(K3088="","",ROUND(E3088-K3088,0))</f>
        <v/>
      </c>
      <c r="P3088">
        <f>IF(O3088="","",IF(O3088&gt;=1,O3088,0))</f>
        <v/>
      </c>
      <c r="Q3088" s="27">
        <f>IF(E3088="","",MAX(0,E3088-22))</f>
        <v/>
      </c>
      <c r="R3088" s="27">
        <f>IF(H3088=1,E3088,"")</f>
        <v/>
      </c>
      <c r="S3088" s="27">
        <f>IF(AND(H3088=1,J3088&lt;&gt;""),E3088-J3088,"")</f>
        <v/>
      </c>
      <c r="T3088">
        <f>IF(G3088="","",MONTH(G3088))</f>
        <v/>
      </c>
    </row>
    <row r="3089">
      <c r="A3089" s="24" t="n">
        <v>2020</v>
      </c>
      <c r="B3089" s="24" t="n">
        <v>5</v>
      </c>
      <c r="C3089" s="24" t="n">
        <v>8</v>
      </c>
      <c r="D3089" s="24" t="n">
        <v>16</v>
      </c>
      <c r="E3089" s="24" t="n">
        <v>17.71</v>
      </c>
      <c r="F3089" s="25">
        <f>IF($E3089="","",DATE(IF($A3089="",nominal_year,$A3089),$B3089,$C3089)+($D3089-IF(LEFT(hour_conv,1)="1",1,0))/24)</f>
        <v/>
      </c>
      <c r="G3089" s="26">
        <f>IF(F3089="","",INT(F3089))</f>
        <v/>
      </c>
      <c r="H3089">
        <f>IF(G3089="","",IF(AND(MONTH(G3089)*100+DAY(G3089)&gt;=season_lo,MONTH(G3089)*100+DAY(G3089)&lt;=season_hi),1,0))</f>
        <v/>
      </c>
      <c r="I3089">
        <f>IF(G3089="","",G3089-first_day+1)</f>
        <v/>
      </c>
      <c r="J3089" s="27">
        <f>IF(I3089="","",INDEX(Daily!$J$2:$J$421,I3089))</f>
        <v/>
      </c>
      <c r="K3089" s="27">
        <f>IF(J3089="","",J3089+cat_offset)</f>
        <v/>
      </c>
      <c r="L3089" s="27">
        <f>IF(J3089="","",MAX(0,E3089-J3089)^2)</f>
        <v/>
      </c>
      <c r="M3089" s="27">
        <f>IF(J3089="","",MAX(0,E3089-(J3089+twcdh_off))^2)</f>
        <v/>
      </c>
      <c r="N3089" s="27">
        <f>IF(E3089="","",MAX(0,E3089-swcdh_thr)^2)</f>
        <v/>
      </c>
      <c r="O3089">
        <f>IF(K3089="","",ROUND(E3089-K3089,0))</f>
        <v/>
      </c>
      <c r="P3089">
        <f>IF(O3089="","",IF(O3089&gt;=1,O3089,0))</f>
        <v/>
      </c>
      <c r="Q3089" s="27">
        <f>IF(E3089="","",MAX(0,E3089-22))</f>
        <v/>
      </c>
      <c r="R3089" s="27">
        <f>IF(H3089=1,E3089,"")</f>
        <v/>
      </c>
      <c r="S3089" s="27">
        <f>IF(AND(H3089=1,J3089&lt;&gt;""),E3089-J3089,"")</f>
        <v/>
      </c>
      <c r="T3089">
        <f>IF(G3089="","",MONTH(G3089))</f>
        <v/>
      </c>
    </row>
    <row r="3090">
      <c r="A3090" s="24" t="n">
        <v>2020</v>
      </c>
      <c r="B3090" s="24" t="n">
        <v>5</v>
      </c>
      <c r="C3090" s="24" t="n">
        <v>8</v>
      </c>
      <c r="D3090" s="24" t="n">
        <v>17</v>
      </c>
      <c r="E3090" s="24" t="n">
        <v>18</v>
      </c>
      <c r="F3090" s="25">
        <f>IF($E3090="","",DATE(IF($A3090="",nominal_year,$A3090),$B3090,$C3090)+($D3090-IF(LEFT(hour_conv,1)="1",1,0))/24)</f>
        <v/>
      </c>
      <c r="G3090" s="26">
        <f>IF(F3090="","",INT(F3090))</f>
        <v/>
      </c>
      <c r="H3090">
        <f>IF(G3090="","",IF(AND(MONTH(G3090)*100+DAY(G3090)&gt;=season_lo,MONTH(G3090)*100+DAY(G3090)&lt;=season_hi),1,0))</f>
        <v/>
      </c>
      <c r="I3090">
        <f>IF(G3090="","",G3090-first_day+1)</f>
        <v/>
      </c>
      <c r="J3090" s="27">
        <f>IF(I3090="","",INDEX(Daily!$J$2:$J$421,I3090))</f>
        <v/>
      </c>
      <c r="K3090" s="27">
        <f>IF(J3090="","",J3090+cat_offset)</f>
        <v/>
      </c>
      <c r="L3090" s="27">
        <f>IF(J3090="","",MAX(0,E3090-J3090)^2)</f>
        <v/>
      </c>
      <c r="M3090" s="27">
        <f>IF(J3090="","",MAX(0,E3090-(J3090+twcdh_off))^2)</f>
        <v/>
      </c>
      <c r="N3090" s="27">
        <f>IF(E3090="","",MAX(0,E3090-swcdh_thr)^2)</f>
        <v/>
      </c>
      <c r="O3090">
        <f>IF(K3090="","",ROUND(E3090-K3090,0))</f>
        <v/>
      </c>
      <c r="P3090">
        <f>IF(O3090="","",IF(O3090&gt;=1,O3090,0))</f>
        <v/>
      </c>
      <c r="Q3090" s="27">
        <f>IF(E3090="","",MAX(0,E3090-22))</f>
        <v/>
      </c>
      <c r="R3090" s="27">
        <f>IF(H3090=1,E3090,"")</f>
        <v/>
      </c>
      <c r="S3090" s="27">
        <f>IF(AND(H3090=1,J3090&lt;&gt;""),E3090-J3090,"")</f>
        <v/>
      </c>
      <c r="T3090">
        <f>IF(G3090="","",MONTH(G3090))</f>
        <v/>
      </c>
    </row>
    <row r="3091">
      <c r="A3091" s="24" t="n">
        <v>2020</v>
      </c>
      <c r="B3091" s="24" t="n">
        <v>5</v>
      </c>
      <c r="C3091" s="24" t="n">
        <v>8</v>
      </c>
      <c r="D3091" s="24" t="n">
        <v>18</v>
      </c>
      <c r="E3091" s="24" t="n">
        <v>17.13</v>
      </c>
      <c r="F3091" s="25">
        <f>IF($E3091="","",DATE(IF($A3091="",nominal_year,$A3091),$B3091,$C3091)+($D3091-IF(LEFT(hour_conv,1)="1",1,0))/24)</f>
        <v/>
      </c>
      <c r="G3091" s="26">
        <f>IF(F3091="","",INT(F3091))</f>
        <v/>
      </c>
      <c r="H3091">
        <f>IF(G3091="","",IF(AND(MONTH(G3091)*100+DAY(G3091)&gt;=season_lo,MONTH(G3091)*100+DAY(G3091)&lt;=season_hi),1,0))</f>
        <v/>
      </c>
      <c r="I3091">
        <f>IF(G3091="","",G3091-first_day+1)</f>
        <v/>
      </c>
      <c r="J3091" s="27">
        <f>IF(I3091="","",INDEX(Daily!$J$2:$J$421,I3091))</f>
        <v/>
      </c>
      <c r="K3091" s="27">
        <f>IF(J3091="","",J3091+cat_offset)</f>
        <v/>
      </c>
      <c r="L3091" s="27">
        <f>IF(J3091="","",MAX(0,E3091-J3091)^2)</f>
        <v/>
      </c>
      <c r="M3091" s="27">
        <f>IF(J3091="","",MAX(0,E3091-(J3091+twcdh_off))^2)</f>
        <v/>
      </c>
      <c r="N3091" s="27">
        <f>IF(E3091="","",MAX(0,E3091-swcdh_thr)^2)</f>
        <v/>
      </c>
      <c r="O3091">
        <f>IF(K3091="","",ROUND(E3091-K3091,0))</f>
        <v/>
      </c>
      <c r="P3091">
        <f>IF(O3091="","",IF(O3091&gt;=1,O3091,0))</f>
        <v/>
      </c>
      <c r="Q3091" s="27">
        <f>IF(E3091="","",MAX(0,E3091-22))</f>
        <v/>
      </c>
      <c r="R3091" s="27">
        <f>IF(H3091=1,E3091,"")</f>
        <v/>
      </c>
      <c r="S3091" s="27">
        <f>IF(AND(H3091=1,J3091&lt;&gt;""),E3091-J3091,"")</f>
        <v/>
      </c>
      <c r="T3091">
        <f>IF(G3091="","",MONTH(G3091))</f>
        <v/>
      </c>
    </row>
    <row r="3092">
      <c r="A3092" s="24" t="n">
        <v>2020</v>
      </c>
      <c r="B3092" s="24" t="n">
        <v>5</v>
      </c>
      <c r="C3092" s="24" t="n">
        <v>8</v>
      </c>
      <c r="D3092" s="24" t="n">
        <v>19</v>
      </c>
      <c r="E3092" s="24" t="n">
        <v>17.2</v>
      </c>
      <c r="F3092" s="25">
        <f>IF($E3092="","",DATE(IF($A3092="",nominal_year,$A3092),$B3092,$C3092)+($D3092-IF(LEFT(hour_conv,1)="1",1,0))/24)</f>
        <v/>
      </c>
      <c r="G3092" s="26">
        <f>IF(F3092="","",INT(F3092))</f>
        <v/>
      </c>
      <c r="H3092">
        <f>IF(G3092="","",IF(AND(MONTH(G3092)*100+DAY(G3092)&gt;=season_lo,MONTH(G3092)*100+DAY(G3092)&lt;=season_hi),1,0))</f>
        <v/>
      </c>
      <c r="I3092">
        <f>IF(G3092="","",G3092-first_day+1)</f>
        <v/>
      </c>
      <c r="J3092" s="27">
        <f>IF(I3092="","",INDEX(Daily!$J$2:$J$421,I3092))</f>
        <v/>
      </c>
      <c r="K3092" s="27">
        <f>IF(J3092="","",J3092+cat_offset)</f>
        <v/>
      </c>
      <c r="L3092" s="27">
        <f>IF(J3092="","",MAX(0,E3092-J3092)^2)</f>
        <v/>
      </c>
      <c r="M3092" s="27">
        <f>IF(J3092="","",MAX(0,E3092-(J3092+twcdh_off))^2)</f>
        <v/>
      </c>
      <c r="N3092" s="27">
        <f>IF(E3092="","",MAX(0,E3092-swcdh_thr)^2)</f>
        <v/>
      </c>
      <c r="O3092">
        <f>IF(K3092="","",ROUND(E3092-K3092,0))</f>
        <v/>
      </c>
      <c r="P3092">
        <f>IF(O3092="","",IF(O3092&gt;=1,O3092,0))</f>
        <v/>
      </c>
      <c r="Q3092" s="27">
        <f>IF(E3092="","",MAX(0,E3092-22))</f>
        <v/>
      </c>
      <c r="R3092" s="27">
        <f>IF(H3092=1,E3092,"")</f>
        <v/>
      </c>
      <c r="S3092" s="27">
        <f>IF(AND(H3092=1,J3092&lt;&gt;""),E3092-J3092,"")</f>
        <v/>
      </c>
      <c r="T3092">
        <f>IF(G3092="","",MONTH(G3092))</f>
        <v/>
      </c>
    </row>
    <row r="3093">
      <c r="A3093" s="24" t="n">
        <v>2020</v>
      </c>
      <c r="B3093" s="24" t="n">
        <v>5</v>
      </c>
      <c r="C3093" s="24" t="n">
        <v>8</v>
      </c>
      <c r="D3093" s="24" t="n">
        <v>20</v>
      </c>
      <c r="E3093" s="24" t="n">
        <v>15.98</v>
      </c>
      <c r="F3093" s="25">
        <f>IF($E3093="","",DATE(IF($A3093="",nominal_year,$A3093),$B3093,$C3093)+($D3093-IF(LEFT(hour_conv,1)="1",1,0))/24)</f>
        <v/>
      </c>
      <c r="G3093" s="26">
        <f>IF(F3093="","",INT(F3093))</f>
        <v/>
      </c>
      <c r="H3093">
        <f>IF(G3093="","",IF(AND(MONTH(G3093)*100+DAY(G3093)&gt;=season_lo,MONTH(G3093)*100+DAY(G3093)&lt;=season_hi),1,0))</f>
        <v/>
      </c>
      <c r="I3093">
        <f>IF(G3093="","",G3093-first_day+1)</f>
        <v/>
      </c>
      <c r="J3093" s="27">
        <f>IF(I3093="","",INDEX(Daily!$J$2:$J$421,I3093))</f>
        <v/>
      </c>
      <c r="K3093" s="27">
        <f>IF(J3093="","",J3093+cat_offset)</f>
        <v/>
      </c>
      <c r="L3093" s="27">
        <f>IF(J3093="","",MAX(0,E3093-J3093)^2)</f>
        <v/>
      </c>
      <c r="M3093" s="27">
        <f>IF(J3093="","",MAX(0,E3093-(J3093+twcdh_off))^2)</f>
        <v/>
      </c>
      <c r="N3093" s="27">
        <f>IF(E3093="","",MAX(0,E3093-swcdh_thr)^2)</f>
        <v/>
      </c>
      <c r="O3093">
        <f>IF(K3093="","",ROUND(E3093-K3093,0))</f>
        <v/>
      </c>
      <c r="P3093">
        <f>IF(O3093="","",IF(O3093&gt;=1,O3093,0))</f>
        <v/>
      </c>
      <c r="Q3093" s="27">
        <f>IF(E3093="","",MAX(0,E3093-22))</f>
        <v/>
      </c>
      <c r="R3093" s="27">
        <f>IF(H3093=1,E3093,"")</f>
        <v/>
      </c>
      <c r="S3093" s="27">
        <f>IF(AND(H3093=1,J3093&lt;&gt;""),E3093-J3093,"")</f>
        <v/>
      </c>
      <c r="T3093">
        <f>IF(G3093="","",MONTH(G3093))</f>
        <v/>
      </c>
    </row>
    <row r="3094">
      <c r="A3094" s="24" t="n">
        <v>2020</v>
      </c>
      <c r="B3094" s="24" t="n">
        <v>5</v>
      </c>
      <c r="C3094" s="24" t="n">
        <v>8</v>
      </c>
      <c r="D3094" s="24" t="n">
        <v>21</v>
      </c>
      <c r="E3094" s="24" t="n">
        <v>15.07</v>
      </c>
      <c r="F3094" s="25">
        <f>IF($E3094="","",DATE(IF($A3094="",nominal_year,$A3094),$B3094,$C3094)+($D3094-IF(LEFT(hour_conv,1)="1",1,0))/24)</f>
        <v/>
      </c>
      <c r="G3094" s="26">
        <f>IF(F3094="","",INT(F3094))</f>
        <v/>
      </c>
      <c r="H3094">
        <f>IF(G3094="","",IF(AND(MONTH(G3094)*100+DAY(G3094)&gt;=season_lo,MONTH(G3094)*100+DAY(G3094)&lt;=season_hi),1,0))</f>
        <v/>
      </c>
      <c r="I3094">
        <f>IF(G3094="","",G3094-first_day+1)</f>
        <v/>
      </c>
      <c r="J3094" s="27">
        <f>IF(I3094="","",INDEX(Daily!$J$2:$J$421,I3094))</f>
        <v/>
      </c>
      <c r="K3094" s="27">
        <f>IF(J3094="","",J3094+cat_offset)</f>
        <v/>
      </c>
      <c r="L3094" s="27">
        <f>IF(J3094="","",MAX(0,E3094-J3094)^2)</f>
        <v/>
      </c>
      <c r="M3094" s="27">
        <f>IF(J3094="","",MAX(0,E3094-(J3094+twcdh_off))^2)</f>
        <v/>
      </c>
      <c r="N3094" s="27">
        <f>IF(E3094="","",MAX(0,E3094-swcdh_thr)^2)</f>
        <v/>
      </c>
      <c r="O3094">
        <f>IF(K3094="","",ROUND(E3094-K3094,0))</f>
        <v/>
      </c>
      <c r="P3094">
        <f>IF(O3094="","",IF(O3094&gt;=1,O3094,0))</f>
        <v/>
      </c>
      <c r="Q3094" s="27">
        <f>IF(E3094="","",MAX(0,E3094-22))</f>
        <v/>
      </c>
      <c r="R3094" s="27">
        <f>IF(H3094=1,E3094,"")</f>
        <v/>
      </c>
      <c r="S3094" s="27">
        <f>IF(AND(H3094=1,J3094&lt;&gt;""),E3094-J3094,"")</f>
        <v/>
      </c>
      <c r="T3094">
        <f>IF(G3094="","",MONTH(G3094))</f>
        <v/>
      </c>
    </row>
    <row r="3095">
      <c r="A3095" s="24" t="n">
        <v>2020</v>
      </c>
      <c r="B3095" s="24" t="n">
        <v>5</v>
      </c>
      <c r="C3095" s="24" t="n">
        <v>8</v>
      </c>
      <c r="D3095" s="24" t="n">
        <v>22</v>
      </c>
      <c r="E3095" s="24" t="n">
        <v>13.5</v>
      </c>
      <c r="F3095" s="25">
        <f>IF($E3095="","",DATE(IF($A3095="",nominal_year,$A3095),$B3095,$C3095)+($D3095-IF(LEFT(hour_conv,1)="1",1,0))/24)</f>
        <v/>
      </c>
      <c r="G3095" s="26">
        <f>IF(F3095="","",INT(F3095))</f>
        <v/>
      </c>
      <c r="H3095">
        <f>IF(G3095="","",IF(AND(MONTH(G3095)*100+DAY(G3095)&gt;=season_lo,MONTH(G3095)*100+DAY(G3095)&lt;=season_hi),1,0))</f>
        <v/>
      </c>
      <c r="I3095">
        <f>IF(G3095="","",G3095-first_day+1)</f>
        <v/>
      </c>
      <c r="J3095" s="27">
        <f>IF(I3095="","",INDEX(Daily!$J$2:$J$421,I3095))</f>
        <v/>
      </c>
      <c r="K3095" s="27">
        <f>IF(J3095="","",J3095+cat_offset)</f>
        <v/>
      </c>
      <c r="L3095" s="27">
        <f>IF(J3095="","",MAX(0,E3095-J3095)^2)</f>
        <v/>
      </c>
      <c r="M3095" s="27">
        <f>IF(J3095="","",MAX(0,E3095-(J3095+twcdh_off))^2)</f>
        <v/>
      </c>
      <c r="N3095" s="27">
        <f>IF(E3095="","",MAX(0,E3095-swcdh_thr)^2)</f>
        <v/>
      </c>
      <c r="O3095">
        <f>IF(K3095="","",ROUND(E3095-K3095,0))</f>
        <v/>
      </c>
      <c r="P3095">
        <f>IF(O3095="","",IF(O3095&gt;=1,O3095,0))</f>
        <v/>
      </c>
      <c r="Q3095" s="27">
        <f>IF(E3095="","",MAX(0,E3095-22))</f>
        <v/>
      </c>
      <c r="R3095" s="27">
        <f>IF(H3095=1,E3095,"")</f>
        <v/>
      </c>
      <c r="S3095" s="27">
        <f>IF(AND(H3095=1,J3095&lt;&gt;""),E3095-J3095,"")</f>
        <v/>
      </c>
      <c r="T3095">
        <f>IF(G3095="","",MONTH(G3095))</f>
        <v/>
      </c>
    </row>
    <row r="3096">
      <c r="A3096" s="24" t="n">
        <v>2020</v>
      </c>
      <c r="B3096" s="24" t="n">
        <v>5</v>
      </c>
      <c r="C3096" s="24" t="n">
        <v>8</v>
      </c>
      <c r="D3096" s="24" t="n">
        <v>23</v>
      </c>
      <c r="E3096" s="24" t="n">
        <v>11.76</v>
      </c>
      <c r="F3096" s="25">
        <f>IF($E3096="","",DATE(IF($A3096="",nominal_year,$A3096),$B3096,$C3096)+($D3096-IF(LEFT(hour_conv,1)="1",1,0))/24)</f>
        <v/>
      </c>
      <c r="G3096" s="26">
        <f>IF(F3096="","",INT(F3096))</f>
        <v/>
      </c>
      <c r="H3096">
        <f>IF(G3096="","",IF(AND(MONTH(G3096)*100+DAY(G3096)&gt;=season_lo,MONTH(G3096)*100+DAY(G3096)&lt;=season_hi),1,0))</f>
        <v/>
      </c>
      <c r="I3096">
        <f>IF(G3096="","",G3096-first_day+1)</f>
        <v/>
      </c>
      <c r="J3096" s="27">
        <f>IF(I3096="","",INDEX(Daily!$J$2:$J$421,I3096))</f>
        <v/>
      </c>
      <c r="K3096" s="27">
        <f>IF(J3096="","",J3096+cat_offset)</f>
        <v/>
      </c>
      <c r="L3096" s="27">
        <f>IF(J3096="","",MAX(0,E3096-J3096)^2)</f>
        <v/>
      </c>
      <c r="M3096" s="27">
        <f>IF(J3096="","",MAX(0,E3096-(J3096+twcdh_off))^2)</f>
        <v/>
      </c>
      <c r="N3096" s="27">
        <f>IF(E3096="","",MAX(0,E3096-swcdh_thr)^2)</f>
        <v/>
      </c>
      <c r="O3096">
        <f>IF(K3096="","",ROUND(E3096-K3096,0))</f>
        <v/>
      </c>
      <c r="P3096">
        <f>IF(O3096="","",IF(O3096&gt;=1,O3096,0))</f>
        <v/>
      </c>
      <c r="Q3096" s="27">
        <f>IF(E3096="","",MAX(0,E3096-22))</f>
        <v/>
      </c>
      <c r="R3096" s="27">
        <f>IF(H3096=1,E3096,"")</f>
        <v/>
      </c>
      <c r="S3096" s="27">
        <f>IF(AND(H3096=1,J3096&lt;&gt;""),E3096-J3096,"")</f>
        <v/>
      </c>
      <c r="T3096">
        <f>IF(G3096="","",MONTH(G3096))</f>
        <v/>
      </c>
    </row>
    <row r="3097">
      <c r="A3097" s="24" t="n">
        <v>2020</v>
      </c>
      <c r="B3097" s="24" t="n">
        <v>5</v>
      </c>
      <c r="C3097" s="24" t="n">
        <v>8</v>
      </c>
      <c r="D3097" s="24" t="n">
        <v>24</v>
      </c>
      <c r="E3097" s="24" t="n">
        <v>10.9</v>
      </c>
      <c r="F3097" s="25">
        <f>IF($E3097="","",DATE(IF($A3097="",nominal_year,$A3097),$B3097,$C3097)+($D3097-IF(LEFT(hour_conv,1)="1",1,0))/24)</f>
        <v/>
      </c>
      <c r="G3097" s="26">
        <f>IF(F3097="","",INT(F3097))</f>
        <v/>
      </c>
      <c r="H3097">
        <f>IF(G3097="","",IF(AND(MONTH(G3097)*100+DAY(G3097)&gt;=season_lo,MONTH(G3097)*100+DAY(G3097)&lt;=season_hi),1,0))</f>
        <v/>
      </c>
      <c r="I3097">
        <f>IF(G3097="","",G3097-first_day+1)</f>
        <v/>
      </c>
      <c r="J3097" s="27">
        <f>IF(I3097="","",INDEX(Daily!$J$2:$J$421,I3097))</f>
        <v/>
      </c>
      <c r="K3097" s="27">
        <f>IF(J3097="","",J3097+cat_offset)</f>
        <v/>
      </c>
      <c r="L3097" s="27">
        <f>IF(J3097="","",MAX(0,E3097-J3097)^2)</f>
        <v/>
      </c>
      <c r="M3097" s="27">
        <f>IF(J3097="","",MAX(0,E3097-(J3097+twcdh_off))^2)</f>
        <v/>
      </c>
      <c r="N3097" s="27">
        <f>IF(E3097="","",MAX(0,E3097-swcdh_thr)^2)</f>
        <v/>
      </c>
      <c r="O3097">
        <f>IF(K3097="","",ROUND(E3097-K3097,0))</f>
        <v/>
      </c>
      <c r="P3097">
        <f>IF(O3097="","",IF(O3097&gt;=1,O3097,0))</f>
        <v/>
      </c>
      <c r="Q3097" s="27">
        <f>IF(E3097="","",MAX(0,E3097-22))</f>
        <v/>
      </c>
      <c r="R3097" s="27">
        <f>IF(H3097=1,E3097,"")</f>
        <v/>
      </c>
      <c r="S3097" s="27">
        <f>IF(AND(H3097=1,J3097&lt;&gt;""),E3097-J3097,"")</f>
        <v/>
      </c>
      <c r="T3097">
        <f>IF(G3097="","",MONTH(G3097))</f>
        <v/>
      </c>
    </row>
    <row r="3098">
      <c r="A3098" s="24" t="n">
        <v>2020</v>
      </c>
      <c r="B3098" s="24" t="n">
        <v>5</v>
      </c>
      <c r="C3098" s="24" t="n">
        <v>9</v>
      </c>
      <c r="D3098" s="24" t="n">
        <v>1</v>
      </c>
      <c r="E3098" s="24" t="n">
        <v>10.23</v>
      </c>
      <c r="F3098" s="25">
        <f>IF($E3098="","",DATE(IF($A3098="",nominal_year,$A3098),$B3098,$C3098)+($D3098-IF(LEFT(hour_conv,1)="1",1,0))/24)</f>
        <v/>
      </c>
      <c r="G3098" s="26">
        <f>IF(F3098="","",INT(F3098))</f>
        <v/>
      </c>
      <c r="H3098">
        <f>IF(G3098="","",IF(AND(MONTH(G3098)*100+DAY(G3098)&gt;=season_lo,MONTH(G3098)*100+DAY(G3098)&lt;=season_hi),1,0))</f>
        <v/>
      </c>
      <c r="I3098">
        <f>IF(G3098="","",G3098-first_day+1)</f>
        <v/>
      </c>
      <c r="J3098" s="27">
        <f>IF(I3098="","",INDEX(Daily!$J$2:$J$421,I3098))</f>
        <v/>
      </c>
      <c r="K3098" s="27">
        <f>IF(J3098="","",J3098+cat_offset)</f>
        <v/>
      </c>
      <c r="L3098" s="27">
        <f>IF(J3098="","",MAX(0,E3098-J3098)^2)</f>
        <v/>
      </c>
      <c r="M3098" s="27">
        <f>IF(J3098="","",MAX(0,E3098-(J3098+twcdh_off))^2)</f>
        <v/>
      </c>
      <c r="N3098" s="27">
        <f>IF(E3098="","",MAX(0,E3098-swcdh_thr)^2)</f>
        <v/>
      </c>
      <c r="O3098">
        <f>IF(K3098="","",ROUND(E3098-K3098,0))</f>
        <v/>
      </c>
      <c r="P3098">
        <f>IF(O3098="","",IF(O3098&gt;=1,O3098,0))</f>
        <v/>
      </c>
      <c r="Q3098" s="27">
        <f>IF(E3098="","",MAX(0,E3098-22))</f>
        <v/>
      </c>
      <c r="R3098" s="27">
        <f>IF(H3098=1,E3098,"")</f>
        <v/>
      </c>
      <c r="S3098" s="27">
        <f>IF(AND(H3098=1,J3098&lt;&gt;""),E3098-J3098,"")</f>
        <v/>
      </c>
      <c r="T3098">
        <f>IF(G3098="","",MONTH(G3098))</f>
        <v/>
      </c>
    </row>
    <row r="3099">
      <c r="A3099" s="24" t="n">
        <v>2020</v>
      </c>
      <c r="B3099" s="24" t="n">
        <v>5</v>
      </c>
      <c r="C3099" s="24" t="n">
        <v>9</v>
      </c>
      <c r="D3099" s="24" t="n">
        <v>2</v>
      </c>
      <c r="E3099" s="24" t="n">
        <v>9.81</v>
      </c>
      <c r="F3099" s="25">
        <f>IF($E3099="","",DATE(IF($A3099="",nominal_year,$A3099),$B3099,$C3099)+($D3099-IF(LEFT(hour_conv,1)="1",1,0))/24)</f>
        <v/>
      </c>
      <c r="G3099" s="26">
        <f>IF(F3099="","",INT(F3099))</f>
        <v/>
      </c>
      <c r="H3099">
        <f>IF(G3099="","",IF(AND(MONTH(G3099)*100+DAY(G3099)&gt;=season_lo,MONTH(G3099)*100+DAY(G3099)&lt;=season_hi),1,0))</f>
        <v/>
      </c>
      <c r="I3099">
        <f>IF(G3099="","",G3099-first_day+1)</f>
        <v/>
      </c>
      <c r="J3099" s="27">
        <f>IF(I3099="","",INDEX(Daily!$J$2:$J$421,I3099))</f>
        <v/>
      </c>
      <c r="K3099" s="27">
        <f>IF(J3099="","",J3099+cat_offset)</f>
        <v/>
      </c>
      <c r="L3099" s="27">
        <f>IF(J3099="","",MAX(0,E3099-J3099)^2)</f>
        <v/>
      </c>
      <c r="M3099" s="27">
        <f>IF(J3099="","",MAX(0,E3099-(J3099+twcdh_off))^2)</f>
        <v/>
      </c>
      <c r="N3099" s="27">
        <f>IF(E3099="","",MAX(0,E3099-swcdh_thr)^2)</f>
        <v/>
      </c>
      <c r="O3099">
        <f>IF(K3099="","",ROUND(E3099-K3099,0))</f>
        <v/>
      </c>
      <c r="P3099">
        <f>IF(O3099="","",IF(O3099&gt;=1,O3099,0))</f>
        <v/>
      </c>
      <c r="Q3099" s="27">
        <f>IF(E3099="","",MAX(0,E3099-22))</f>
        <v/>
      </c>
      <c r="R3099" s="27">
        <f>IF(H3099=1,E3099,"")</f>
        <v/>
      </c>
      <c r="S3099" s="27">
        <f>IF(AND(H3099=1,J3099&lt;&gt;""),E3099-J3099,"")</f>
        <v/>
      </c>
      <c r="T3099">
        <f>IF(G3099="","",MONTH(G3099))</f>
        <v/>
      </c>
    </row>
    <row r="3100">
      <c r="A3100" s="24" t="n">
        <v>2020</v>
      </c>
      <c r="B3100" s="24" t="n">
        <v>5</v>
      </c>
      <c r="C3100" s="24" t="n">
        <v>9</v>
      </c>
      <c r="D3100" s="24" t="n">
        <v>3</v>
      </c>
      <c r="E3100" s="24" t="n">
        <v>9.18</v>
      </c>
      <c r="F3100" s="25">
        <f>IF($E3100="","",DATE(IF($A3100="",nominal_year,$A3100),$B3100,$C3100)+($D3100-IF(LEFT(hour_conv,1)="1",1,0))/24)</f>
        <v/>
      </c>
      <c r="G3100" s="26">
        <f>IF(F3100="","",INT(F3100))</f>
        <v/>
      </c>
      <c r="H3100">
        <f>IF(G3100="","",IF(AND(MONTH(G3100)*100+DAY(G3100)&gt;=season_lo,MONTH(G3100)*100+DAY(G3100)&lt;=season_hi),1,0))</f>
        <v/>
      </c>
      <c r="I3100">
        <f>IF(G3100="","",G3100-first_day+1)</f>
        <v/>
      </c>
      <c r="J3100" s="27">
        <f>IF(I3100="","",INDEX(Daily!$J$2:$J$421,I3100))</f>
        <v/>
      </c>
      <c r="K3100" s="27">
        <f>IF(J3100="","",J3100+cat_offset)</f>
        <v/>
      </c>
      <c r="L3100" s="27">
        <f>IF(J3100="","",MAX(0,E3100-J3100)^2)</f>
        <v/>
      </c>
      <c r="M3100" s="27">
        <f>IF(J3100="","",MAX(0,E3100-(J3100+twcdh_off))^2)</f>
        <v/>
      </c>
      <c r="N3100" s="27">
        <f>IF(E3100="","",MAX(0,E3100-swcdh_thr)^2)</f>
        <v/>
      </c>
      <c r="O3100">
        <f>IF(K3100="","",ROUND(E3100-K3100,0))</f>
        <v/>
      </c>
      <c r="P3100">
        <f>IF(O3100="","",IF(O3100&gt;=1,O3100,0))</f>
        <v/>
      </c>
      <c r="Q3100" s="27">
        <f>IF(E3100="","",MAX(0,E3100-22))</f>
        <v/>
      </c>
      <c r="R3100" s="27">
        <f>IF(H3100=1,E3100,"")</f>
        <v/>
      </c>
      <c r="S3100" s="27">
        <f>IF(AND(H3100=1,J3100&lt;&gt;""),E3100-J3100,"")</f>
        <v/>
      </c>
      <c r="T3100">
        <f>IF(G3100="","",MONTH(G3100))</f>
        <v/>
      </c>
    </row>
    <row r="3101">
      <c r="A3101" s="24" t="n">
        <v>2020</v>
      </c>
      <c r="B3101" s="24" t="n">
        <v>5</v>
      </c>
      <c r="C3101" s="24" t="n">
        <v>9</v>
      </c>
      <c r="D3101" s="24" t="n">
        <v>4</v>
      </c>
      <c r="E3101" s="24" t="n">
        <v>8.48</v>
      </c>
      <c r="F3101" s="25">
        <f>IF($E3101="","",DATE(IF($A3101="",nominal_year,$A3101),$B3101,$C3101)+($D3101-IF(LEFT(hour_conv,1)="1",1,0))/24)</f>
        <v/>
      </c>
      <c r="G3101" s="26">
        <f>IF(F3101="","",INT(F3101))</f>
        <v/>
      </c>
      <c r="H3101">
        <f>IF(G3101="","",IF(AND(MONTH(G3101)*100+DAY(G3101)&gt;=season_lo,MONTH(G3101)*100+DAY(G3101)&lt;=season_hi),1,0))</f>
        <v/>
      </c>
      <c r="I3101">
        <f>IF(G3101="","",G3101-first_day+1)</f>
        <v/>
      </c>
      <c r="J3101" s="27">
        <f>IF(I3101="","",INDEX(Daily!$J$2:$J$421,I3101))</f>
        <v/>
      </c>
      <c r="K3101" s="27">
        <f>IF(J3101="","",J3101+cat_offset)</f>
        <v/>
      </c>
      <c r="L3101" s="27">
        <f>IF(J3101="","",MAX(0,E3101-J3101)^2)</f>
        <v/>
      </c>
      <c r="M3101" s="27">
        <f>IF(J3101="","",MAX(0,E3101-(J3101+twcdh_off))^2)</f>
        <v/>
      </c>
      <c r="N3101" s="27">
        <f>IF(E3101="","",MAX(0,E3101-swcdh_thr)^2)</f>
        <v/>
      </c>
      <c r="O3101">
        <f>IF(K3101="","",ROUND(E3101-K3101,0))</f>
        <v/>
      </c>
      <c r="P3101">
        <f>IF(O3101="","",IF(O3101&gt;=1,O3101,0))</f>
        <v/>
      </c>
      <c r="Q3101" s="27">
        <f>IF(E3101="","",MAX(0,E3101-22))</f>
        <v/>
      </c>
      <c r="R3101" s="27">
        <f>IF(H3101=1,E3101,"")</f>
        <v/>
      </c>
      <c r="S3101" s="27">
        <f>IF(AND(H3101=1,J3101&lt;&gt;""),E3101-J3101,"")</f>
        <v/>
      </c>
      <c r="T3101">
        <f>IF(G3101="","",MONTH(G3101))</f>
        <v/>
      </c>
    </row>
    <row r="3102">
      <c r="A3102" s="24" t="n">
        <v>2020</v>
      </c>
      <c r="B3102" s="24" t="n">
        <v>5</v>
      </c>
      <c r="C3102" s="24" t="n">
        <v>9</v>
      </c>
      <c r="D3102" s="24" t="n">
        <v>5</v>
      </c>
      <c r="E3102" s="24" t="n">
        <v>9.06</v>
      </c>
      <c r="F3102" s="25">
        <f>IF($E3102="","",DATE(IF($A3102="",nominal_year,$A3102),$B3102,$C3102)+($D3102-IF(LEFT(hour_conv,1)="1",1,0))/24)</f>
        <v/>
      </c>
      <c r="G3102" s="26">
        <f>IF(F3102="","",INT(F3102))</f>
        <v/>
      </c>
      <c r="H3102">
        <f>IF(G3102="","",IF(AND(MONTH(G3102)*100+DAY(G3102)&gt;=season_lo,MONTH(G3102)*100+DAY(G3102)&lt;=season_hi),1,0))</f>
        <v/>
      </c>
      <c r="I3102">
        <f>IF(G3102="","",G3102-first_day+1)</f>
        <v/>
      </c>
      <c r="J3102" s="27">
        <f>IF(I3102="","",INDEX(Daily!$J$2:$J$421,I3102))</f>
        <v/>
      </c>
      <c r="K3102" s="27">
        <f>IF(J3102="","",J3102+cat_offset)</f>
        <v/>
      </c>
      <c r="L3102" s="27">
        <f>IF(J3102="","",MAX(0,E3102-J3102)^2)</f>
        <v/>
      </c>
      <c r="M3102" s="27">
        <f>IF(J3102="","",MAX(0,E3102-(J3102+twcdh_off))^2)</f>
        <v/>
      </c>
      <c r="N3102" s="27">
        <f>IF(E3102="","",MAX(0,E3102-swcdh_thr)^2)</f>
        <v/>
      </c>
      <c r="O3102">
        <f>IF(K3102="","",ROUND(E3102-K3102,0))</f>
        <v/>
      </c>
      <c r="P3102">
        <f>IF(O3102="","",IF(O3102&gt;=1,O3102,0))</f>
        <v/>
      </c>
      <c r="Q3102" s="27">
        <f>IF(E3102="","",MAX(0,E3102-22))</f>
        <v/>
      </c>
      <c r="R3102" s="27">
        <f>IF(H3102=1,E3102,"")</f>
        <v/>
      </c>
      <c r="S3102" s="27">
        <f>IF(AND(H3102=1,J3102&lt;&gt;""),E3102-J3102,"")</f>
        <v/>
      </c>
      <c r="T3102">
        <f>IF(G3102="","",MONTH(G3102))</f>
        <v/>
      </c>
    </row>
    <row r="3103">
      <c r="A3103" s="24" t="n">
        <v>2020</v>
      </c>
      <c r="B3103" s="24" t="n">
        <v>5</v>
      </c>
      <c r="C3103" s="24" t="n">
        <v>9</v>
      </c>
      <c r="D3103" s="24" t="n">
        <v>6</v>
      </c>
      <c r="E3103" s="24" t="n">
        <v>9.6</v>
      </c>
      <c r="F3103" s="25">
        <f>IF($E3103="","",DATE(IF($A3103="",nominal_year,$A3103),$B3103,$C3103)+($D3103-IF(LEFT(hour_conv,1)="1",1,0))/24)</f>
        <v/>
      </c>
      <c r="G3103" s="26">
        <f>IF(F3103="","",INT(F3103))</f>
        <v/>
      </c>
      <c r="H3103">
        <f>IF(G3103="","",IF(AND(MONTH(G3103)*100+DAY(G3103)&gt;=season_lo,MONTH(G3103)*100+DAY(G3103)&lt;=season_hi),1,0))</f>
        <v/>
      </c>
      <c r="I3103">
        <f>IF(G3103="","",G3103-first_day+1)</f>
        <v/>
      </c>
      <c r="J3103" s="27">
        <f>IF(I3103="","",INDEX(Daily!$J$2:$J$421,I3103))</f>
        <v/>
      </c>
      <c r="K3103" s="27">
        <f>IF(J3103="","",J3103+cat_offset)</f>
        <v/>
      </c>
      <c r="L3103" s="27">
        <f>IF(J3103="","",MAX(0,E3103-J3103)^2)</f>
        <v/>
      </c>
      <c r="M3103" s="27">
        <f>IF(J3103="","",MAX(0,E3103-(J3103+twcdh_off))^2)</f>
        <v/>
      </c>
      <c r="N3103" s="27">
        <f>IF(E3103="","",MAX(0,E3103-swcdh_thr)^2)</f>
        <v/>
      </c>
      <c r="O3103">
        <f>IF(K3103="","",ROUND(E3103-K3103,0))</f>
        <v/>
      </c>
      <c r="P3103">
        <f>IF(O3103="","",IF(O3103&gt;=1,O3103,0))</f>
        <v/>
      </c>
      <c r="Q3103" s="27">
        <f>IF(E3103="","",MAX(0,E3103-22))</f>
        <v/>
      </c>
      <c r="R3103" s="27">
        <f>IF(H3103=1,E3103,"")</f>
        <v/>
      </c>
      <c r="S3103" s="27">
        <f>IF(AND(H3103=1,J3103&lt;&gt;""),E3103-J3103,"")</f>
        <v/>
      </c>
      <c r="T3103">
        <f>IF(G3103="","",MONTH(G3103))</f>
        <v/>
      </c>
    </row>
    <row r="3104">
      <c r="A3104" s="24" t="n">
        <v>2020</v>
      </c>
      <c r="B3104" s="24" t="n">
        <v>5</v>
      </c>
      <c r="C3104" s="24" t="n">
        <v>9</v>
      </c>
      <c r="D3104" s="24" t="n">
        <v>7</v>
      </c>
      <c r="E3104" s="24" t="n">
        <v>10.29</v>
      </c>
      <c r="F3104" s="25">
        <f>IF($E3104="","",DATE(IF($A3104="",nominal_year,$A3104),$B3104,$C3104)+($D3104-IF(LEFT(hour_conv,1)="1",1,0))/24)</f>
        <v/>
      </c>
      <c r="G3104" s="26">
        <f>IF(F3104="","",INT(F3104))</f>
        <v/>
      </c>
      <c r="H3104">
        <f>IF(G3104="","",IF(AND(MONTH(G3104)*100+DAY(G3104)&gt;=season_lo,MONTH(G3104)*100+DAY(G3104)&lt;=season_hi),1,0))</f>
        <v/>
      </c>
      <c r="I3104">
        <f>IF(G3104="","",G3104-first_day+1)</f>
        <v/>
      </c>
      <c r="J3104" s="27">
        <f>IF(I3104="","",INDEX(Daily!$J$2:$J$421,I3104))</f>
        <v/>
      </c>
      <c r="K3104" s="27">
        <f>IF(J3104="","",J3104+cat_offset)</f>
        <v/>
      </c>
      <c r="L3104" s="27">
        <f>IF(J3104="","",MAX(0,E3104-J3104)^2)</f>
        <v/>
      </c>
      <c r="M3104" s="27">
        <f>IF(J3104="","",MAX(0,E3104-(J3104+twcdh_off))^2)</f>
        <v/>
      </c>
      <c r="N3104" s="27">
        <f>IF(E3104="","",MAX(0,E3104-swcdh_thr)^2)</f>
        <v/>
      </c>
      <c r="O3104">
        <f>IF(K3104="","",ROUND(E3104-K3104,0))</f>
        <v/>
      </c>
      <c r="P3104">
        <f>IF(O3104="","",IF(O3104&gt;=1,O3104,0))</f>
        <v/>
      </c>
      <c r="Q3104" s="27">
        <f>IF(E3104="","",MAX(0,E3104-22))</f>
        <v/>
      </c>
      <c r="R3104" s="27">
        <f>IF(H3104=1,E3104,"")</f>
        <v/>
      </c>
      <c r="S3104" s="27">
        <f>IF(AND(H3104=1,J3104&lt;&gt;""),E3104-J3104,"")</f>
        <v/>
      </c>
      <c r="T3104">
        <f>IF(G3104="","",MONTH(G3104))</f>
        <v/>
      </c>
    </row>
    <row r="3105">
      <c r="A3105" s="24" t="n">
        <v>2020</v>
      </c>
      <c r="B3105" s="24" t="n">
        <v>5</v>
      </c>
      <c r="C3105" s="24" t="n">
        <v>9</v>
      </c>
      <c r="D3105" s="24" t="n">
        <v>8</v>
      </c>
      <c r="E3105" s="24" t="n">
        <v>11.86</v>
      </c>
      <c r="F3105" s="25">
        <f>IF($E3105="","",DATE(IF($A3105="",nominal_year,$A3105),$B3105,$C3105)+($D3105-IF(LEFT(hour_conv,1)="1",1,0))/24)</f>
        <v/>
      </c>
      <c r="G3105" s="26">
        <f>IF(F3105="","",INT(F3105))</f>
        <v/>
      </c>
      <c r="H3105">
        <f>IF(G3105="","",IF(AND(MONTH(G3105)*100+DAY(G3105)&gt;=season_lo,MONTH(G3105)*100+DAY(G3105)&lt;=season_hi),1,0))</f>
        <v/>
      </c>
      <c r="I3105">
        <f>IF(G3105="","",G3105-first_day+1)</f>
        <v/>
      </c>
      <c r="J3105" s="27">
        <f>IF(I3105="","",INDEX(Daily!$J$2:$J$421,I3105))</f>
        <v/>
      </c>
      <c r="K3105" s="27">
        <f>IF(J3105="","",J3105+cat_offset)</f>
        <v/>
      </c>
      <c r="L3105" s="27">
        <f>IF(J3105="","",MAX(0,E3105-J3105)^2)</f>
        <v/>
      </c>
      <c r="M3105" s="27">
        <f>IF(J3105="","",MAX(0,E3105-(J3105+twcdh_off))^2)</f>
        <v/>
      </c>
      <c r="N3105" s="27">
        <f>IF(E3105="","",MAX(0,E3105-swcdh_thr)^2)</f>
        <v/>
      </c>
      <c r="O3105">
        <f>IF(K3105="","",ROUND(E3105-K3105,0))</f>
        <v/>
      </c>
      <c r="P3105">
        <f>IF(O3105="","",IF(O3105&gt;=1,O3105,0))</f>
        <v/>
      </c>
      <c r="Q3105" s="27">
        <f>IF(E3105="","",MAX(0,E3105-22))</f>
        <v/>
      </c>
      <c r="R3105" s="27">
        <f>IF(H3105=1,E3105,"")</f>
        <v/>
      </c>
      <c r="S3105" s="27">
        <f>IF(AND(H3105=1,J3105&lt;&gt;""),E3105-J3105,"")</f>
        <v/>
      </c>
      <c r="T3105">
        <f>IF(G3105="","",MONTH(G3105))</f>
        <v/>
      </c>
    </row>
    <row r="3106">
      <c r="A3106" s="24" t="n">
        <v>2020</v>
      </c>
      <c r="B3106" s="24" t="n">
        <v>5</v>
      </c>
      <c r="C3106" s="24" t="n">
        <v>9</v>
      </c>
      <c r="D3106" s="24" t="n">
        <v>9</v>
      </c>
      <c r="E3106" s="24" t="n">
        <v>13.45</v>
      </c>
      <c r="F3106" s="25">
        <f>IF($E3106="","",DATE(IF($A3106="",nominal_year,$A3106),$B3106,$C3106)+($D3106-IF(LEFT(hour_conv,1)="1",1,0))/24)</f>
        <v/>
      </c>
      <c r="G3106" s="26">
        <f>IF(F3106="","",INT(F3106))</f>
        <v/>
      </c>
      <c r="H3106">
        <f>IF(G3106="","",IF(AND(MONTH(G3106)*100+DAY(G3106)&gt;=season_lo,MONTH(G3106)*100+DAY(G3106)&lt;=season_hi),1,0))</f>
        <v/>
      </c>
      <c r="I3106">
        <f>IF(G3106="","",G3106-first_day+1)</f>
        <v/>
      </c>
      <c r="J3106" s="27">
        <f>IF(I3106="","",INDEX(Daily!$J$2:$J$421,I3106))</f>
        <v/>
      </c>
      <c r="K3106" s="27">
        <f>IF(J3106="","",J3106+cat_offset)</f>
        <v/>
      </c>
      <c r="L3106" s="27">
        <f>IF(J3106="","",MAX(0,E3106-J3106)^2)</f>
        <v/>
      </c>
      <c r="M3106" s="27">
        <f>IF(J3106="","",MAX(0,E3106-(J3106+twcdh_off))^2)</f>
        <v/>
      </c>
      <c r="N3106" s="27">
        <f>IF(E3106="","",MAX(0,E3106-swcdh_thr)^2)</f>
        <v/>
      </c>
      <c r="O3106">
        <f>IF(K3106="","",ROUND(E3106-K3106,0))</f>
        <v/>
      </c>
      <c r="P3106">
        <f>IF(O3106="","",IF(O3106&gt;=1,O3106,0))</f>
        <v/>
      </c>
      <c r="Q3106" s="27">
        <f>IF(E3106="","",MAX(0,E3106-22))</f>
        <v/>
      </c>
      <c r="R3106" s="27">
        <f>IF(H3106=1,E3106,"")</f>
        <v/>
      </c>
      <c r="S3106" s="27">
        <f>IF(AND(H3106=1,J3106&lt;&gt;""),E3106-J3106,"")</f>
        <v/>
      </c>
      <c r="T3106">
        <f>IF(G3106="","",MONTH(G3106))</f>
        <v/>
      </c>
    </row>
    <row r="3107">
      <c r="A3107" s="24" t="n">
        <v>2020</v>
      </c>
      <c r="B3107" s="24" t="n">
        <v>5</v>
      </c>
      <c r="C3107" s="24" t="n">
        <v>9</v>
      </c>
      <c r="D3107" s="24" t="n">
        <v>10</v>
      </c>
      <c r="E3107" s="24" t="n">
        <v>13.97</v>
      </c>
      <c r="F3107" s="25">
        <f>IF($E3107="","",DATE(IF($A3107="",nominal_year,$A3107),$B3107,$C3107)+($D3107-IF(LEFT(hour_conv,1)="1",1,0))/24)</f>
        <v/>
      </c>
      <c r="G3107" s="26">
        <f>IF(F3107="","",INT(F3107))</f>
        <v/>
      </c>
      <c r="H3107">
        <f>IF(G3107="","",IF(AND(MONTH(G3107)*100+DAY(G3107)&gt;=season_lo,MONTH(G3107)*100+DAY(G3107)&lt;=season_hi),1,0))</f>
        <v/>
      </c>
      <c r="I3107">
        <f>IF(G3107="","",G3107-first_day+1)</f>
        <v/>
      </c>
      <c r="J3107" s="27">
        <f>IF(I3107="","",INDEX(Daily!$J$2:$J$421,I3107))</f>
        <v/>
      </c>
      <c r="K3107" s="27">
        <f>IF(J3107="","",J3107+cat_offset)</f>
        <v/>
      </c>
      <c r="L3107" s="27">
        <f>IF(J3107="","",MAX(0,E3107-J3107)^2)</f>
        <v/>
      </c>
      <c r="M3107" s="27">
        <f>IF(J3107="","",MAX(0,E3107-(J3107+twcdh_off))^2)</f>
        <v/>
      </c>
      <c r="N3107" s="27">
        <f>IF(E3107="","",MAX(0,E3107-swcdh_thr)^2)</f>
        <v/>
      </c>
      <c r="O3107">
        <f>IF(K3107="","",ROUND(E3107-K3107,0))</f>
        <v/>
      </c>
      <c r="P3107">
        <f>IF(O3107="","",IF(O3107&gt;=1,O3107,0))</f>
        <v/>
      </c>
      <c r="Q3107" s="27">
        <f>IF(E3107="","",MAX(0,E3107-22))</f>
        <v/>
      </c>
      <c r="R3107" s="27">
        <f>IF(H3107=1,E3107,"")</f>
        <v/>
      </c>
      <c r="S3107" s="27">
        <f>IF(AND(H3107=1,J3107&lt;&gt;""),E3107-J3107,"")</f>
        <v/>
      </c>
      <c r="T3107">
        <f>IF(G3107="","",MONTH(G3107))</f>
        <v/>
      </c>
    </row>
    <row r="3108">
      <c r="A3108" s="24" t="n">
        <v>2020</v>
      </c>
      <c r="B3108" s="24" t="n">
        <v>5</v>
      </c>
      <c r="C3108" s="24" t="n">
        <v>9</v>
      </c>
      <c r="D3108" s="24" t="n">
        <v>11</v>
      </c>
      <c r="E3108" s="24" t="n">
        <v>15.34</v>
      </c>
      <c r="F3108" s="25">
        <f>IF($E3108="","",DATE(IF($A3108="",nominal_year,$A3108),$B3108,$C3108)+($D3108-IF(LEFT(hour_conv,1)="1",1,0))/24)</f>
        <v/>
      </c>
      <c r="G3108" s="26">
        <f>IF(F3108="","",INT(F3108))</f>
        <v/>
      </c>
      <c r="H3108">
        <f>IF(G3108="","",IF(AND(MONTH(G3108)*100+DAY(G3108)&gt;=season_lo,MONTH(G3108)*100+DAY(G3108)&lt;=season_hi),1,0))</f>
        <v/>
      </c>
      <c r="I3108">
        <f>IF(G3108="","",G3108-first_day+1)</f>
        <v/>
      </c>
      <c r="J3108" s="27">
        <f>IF(I3108="","",INDEX(Daily!$J$2:$J$421,I3108))</f>
        <v/>
      </c>
      <c r="K3108" s="27">
        <f>IF(J3108="","",J3108+cat_offset)</f>
        <v/>
      </c>
      <c r="L3108" s="27">
        <f>IF(J3108="","",MAX(0,E3108-J3108)^2)</f>
        <v/>
      </c>
      <c r="M3108" s="27">
        <f>IF(J3108="","",MAX(0,E3108-(J3108+twcdh_off))^2)</f>
        <v/>
      </c>
      <c r="N3108" s="27">
        <f>IF(E3108="","",MAX(0,E3108-swcdh_thr)^2)</f>
        <v/>
      </c>
      <c r="O3108">
        <f>IF(K3108="","",ROUND(E3108-K3108,0))</f>
        <v/>
      </c>
      <c r="P3108">
        <f>IF(O3108="","",IF(O3108&gt;=1,O3108,0))</f>
        <v/>
      </c>
      <c r="Q3108" s="27">
        <f>IF(E3108="","",MAX(0,E3108-22))</f>
        <v/>
      </c>
      <c r="R3108" s="27">
        <f>IF(H3108=1,E3108,"")</f>
        <v/>
      </c>
      <c r="S3108" s="27">
        <f>IF(AND(H3108=1,J3108&lt;&gt;""),E3108-J3108,"")</f>
        <v/>
      </c>
      <c r="T3108">
        <f>IF(G3108="","",MONTH(G3108))</f>
        <v/>
      </c>
    </row>
    <row r="3109">
      <c r="A3109" s="24" t="n">
        <v>2020</v>
      </c>
      <c r="B3109" s="24" t="n">
        <v>5</v>
      </c>
      <c r="C3109" s="24" t="n">
        <v>9</v>
      </c>
      <c r="D3109" s="24" t="n">
        <v>12</v>
      </c>
      <c r="E3109" s="24" t="n">
        <v>15.84</v>
      </c>
      <c r="F3109" s="25">
        <f>IF($E3109="","",DATE(IF($A3109="",nominal_year,$A3109),$B3109,$C3109)+($D3109-IF(LEFT(hour_conv,1)="1",1,0))/24)</f>
        <v/>
      </c>
      <c r="G3109" s="26">
        <f>IF(F3109="","",INT(F3109))</f>
        <v/>
      </c>
      <c r="H3109">
        <f>IF(G3109="","",IF(AND(MONTH(G3109)*100+DAY(G3109)&gt;=season_lo,MONTH(G3109)*100+DAY(G3109)&lt;=season_hi),1,0))</f>
        <v/>
      </c>
      <c r="I3109">
        <f>IF(G3109="","",G3109-first_day+1)</f>
        <v/>
      </c>
      <c r="J3109" s="27">
        <f>IF(I3109="","",INDEX(Daily!$J$2:$J$421,I3109))</f>
        <v/>
      </c>
      <c r="K3109" s="27">
        <f>IF(J3109="","",J3109+cat_offset)</f>
        <v/>
      </c>
      <c r="L3109" s="27">
        <f>IF(J3109="","",MAX(0,E3109-J3109)^2)</f>
        <v/>
      </c>
      <c r="M3109" s="27">
        <f>IF(J3109="","",MAX(0,E3109-(J3109+twcdh_off))^2)</f>
        <v/>
      </c>
      <c r="N3109" s="27">
        <f>IF(E3109="","",MAX(0,E3109-swcdh_thr)^2)</f>
        <v/>
      </c>
      <c r="O3109">
        <f>IF(K3109="","",ROUND(E3109-K3109,0))</f>
        <v/>
      </c>
      <c r="P3109">
        <f>IF(O3109="","",IF(O3109&gt;=1,O3109,0))</f>
        <v/>
      </c>
      <c r="Q3109" s="27">
        <f>IF(E3109="","",MAX(0,E3109-22))</f>
        <v/>
      </c>
      <c r="R3109" s="27">
        <f>IF(H3109=1,E3109,"")</f>
        <v/>
      </c>
      <c r="S3109" s="27">
        <f>IF(AND(H3109=1,J3109&lt;&gt;""),E3109-J3109,"")</f>
        <v/>
      </c>
      <c r="T3109">
        <f>IF(G3109="","",MONTH(G3109))</f>
        <v/>
      </c>
    </row>
    <row r="3110">
      <c r="A3110" s="24" t="n">
        <v>2020</v>
      </c>
      <c r="B3110" s="24" t="n">
        <v>5</v>
      </c>
      <c r="C3110" s="24" t="n">
        <v>9</v>
      </c>
      <c r="D3110" s="24" t="n">
        <v>13</v>
      </c>
      <c r="E3110" s="24" t="n">
        <v>17.77</v>
      </c>
      <c r="F3110" s="25">
        <f>IF($E3110="","",DATE(IF($A3110="",nominal_year,$A3110),$B3110,$C3110)+($D3110-IF(LEFT(hour_conv,1)="1",1,0))/24)</f>
        <v/>
      </c>
      <c r="G3110" s="26">
        <f>IF(F3110="","",INT(F3110))</f>
        <v/>
      </c>
      <c r="H3110">
        <f>IF(G3110="","",IF(AND(MONTH(G3110)*100+DAY(G3110)&gt;=season_lo,MONTH(G3110)*100+DAY(G3110)&lt;=season_hi),1,0))</f>
        <v/>
      </c>
      <c r="I3110">
        <f>IF(G3110="","",G3110-first_day+1)</f>
        <v/>
      </c>
      <c r="J3110" s="27">
        <f>IF(I3110="","",INDEX(Daily!$J$2:$J$421,I3110))</f>
        <v/>
      </c>
      <c r="K3110" s="27">
        <f>IF(J3110="","",J3110+cat_offset)</f>
        <v/>
      </c>
      <c r="L3110" s="27">
        <f>IF(J3110="","",MAX(0,E3110-J3110)^2)</f>
        <v/>
      </c>
      <c r="M3110" s="27">
        <f>IF(J3110="","",MAX(0,E3110-(J3110+twcdh_off))^2)</f>
        <v/>
      </c>
      <c r="N3110" s="27">
        <f>IF(E3110="","",MAX(0,E3110-swcdh_thr)^2)</f>
        <v/>
      </c>
      <c r="O3110">
        <f>IF(K3110="","",ROUND(E3110-K3110,0))</f>
        <v/>
      </c>
      <c r="P3110">
        <f>IF(O3110="","",IF(O3110&gt;=1,O3110,0))</f>
        <v/>
      </c>
      <c r="Q3110" s="27">
        <f>IF(E3110="","",MAX(0,E3110-22))</f>
        <v/>
      </c>
      <c r="R3110" s="27">
        <f>IF(H3110=1,E3110,"")</f>
        <v/>
      </c>
      <c r="S3110" s="27">
        <f>IF(AND(H3110=1,J3110&lt;&gt;""),E3110-J3110,"")</f>
        <v/>
      </c>
      <c r="T3110">
        <f>IF(G3110="","",MONTH(G3110))</f>
        <v/>
      </c>
    </row>
    <row r="3111">
      <c r="A3111" s="24" t="n">
        <v>2020</v>
      </c>
      <c r="B3111" s="24" t="n">
        <v>5</v>
      </c>
      <c r="C3111" s="24" t="n">
        <v>9</v>
      </c>
      <c r="D3111" s="24" t="n">
        <v>14</v>
      </c>
      <c r="E3111" s="24" t="n">
        <v>18.49</v>
      </c>
      <c r="F3111" s="25">
        <f>IF($E3111="","",DATE(IF($A3111="",nominal_year,$A3111),$B3111,$C3111)+($D3111-IF(LEFT(hour_conv,1)="1",1,0))/24)</f>
        <v/>
      </c>
      <c r="G3111" s="26">
        <f>IF(F3111="","",INT(F3111))</f>
        <v/>
      </c>
      <c r="H3111">
        <f>IF(G3111="","",IF(AND(MONTH(G3111)*100+DAY(G3111)&gt;=season_lo,MONTH(G3111)*100+DAY(G3111)&lt;=season_hi),1,0))</f>
        <v/>
      </c>
      <c r="I3111">
        <f>IF(G3111="","",G3111-first_day+1)</f>
        <v/>
      </c>
      <c r="J3111" s="27">
        <f>IF(I3111="","",INDEX(Daily!$J$2:$J$421,I3111))</f>
        <v/>
      </c>
      <c r="K3111" s="27">
        <f>IF(J3111="","",J3111+cat_offset)</f>
        <v/>
      </c>
      <c r="L3111" s="27">
        <f>IF(J3111="","",MAX(0,E3111-J3111)^2)</f>
        <v/>
      </c>
      <c r="M3111" s="27">
        <f>IF(J3111="","",MAX(0,E3111-(J3111+twcdh_off))^2)</f>
        <v/>
      </c>
      <c r="N3111" s="27">
        <f>IF(E3111="","",MAX(0,E3111-swcdh_thr)^2)</f>
        <v/>
      </c>
      <c r="O3111">
        <f>IF(K3111="","",ROUND(E3111-K3111,0))</f>
        <v/>
      </c>
      <c r="P3111">
        <f>IF(O3111="","",IF(O3111&gt;=1,O3111,0))</f>
        <v/>
      </c>
      <c r="Q3111" s="27">
        <f>IF(E3111="","",MAX(0,E3111-22))</f>
        <v/>
      </c>
      <c r="R3111" s="27">
        <f>IF(H3111=1,E3111,"")</f>
        <v/>
      </c>
      <c r="S3111" s="27">
        <f>IF(AND(H3111=1,J3111&lt;&gt;""),E3111-J3111,"")</f>
        <v/>
      </c>
      <c r="T3111">
        <f>IF(G3111="","",MONTH(G3111))</f>
        <v/>
      </c>
    </row>
    <row r="3112">
      <c r="A3112" s="24" t="n">
        <v>2020</v>
      </c>
      <c r="B3112" s="24" t="n">
        <v>5</v>
      </c>
      <c r="C3112" s="24" t="n">
        <v>9</v>
      </c>
      <c r="D3112" s="24" t="n">
        <v>15</v>
      </c>
      <c r="E3112" s="24" t="n">
        <v>18.32</v>
      </c>
      <c r="F3112" s="25">
        <f>IF($E3112="","",DATE(IF($A3112="",nominal_year,$A3112),$B3112,$C3112)+($D3112-IF(LEFT(hour_conv,1)="1",1,0))/24)</f>
        <v/>
      </c>
      <c r="G3112" s="26">
        <f>IF(F3112="","",INT(F3112))</f>
        <v/>
      </c>
      <c r="H3112">
        <f>IF(G3112="","",IF(AND(MONTH(G3112)*100+DAY(G3112)&gt;=season_lo,MONTH(G3112)*100+DAY(G3112)&lt;=season_hi),1,0))</f>
        <v/>
      </c>
      <c r="I3112">
        <f>IF(G3112="","",G3112-first_day+1)</f>
        <v/>
      </c>
      <c r="J3112" s="27">
        <f>IF(I3112="","",INDEX(Daily!$J$2:$J$421,I3112))</f>
        <v/>
      </c>
      <c r="K3112" s="27">
        <f>IF(J3112="","",J3112+cat_offset)</f>
        <v/>
      </c>
      <c r="L3112" s="27">
        <f>IF(J3112="","",MAX(0,E3112-J3112)^2)</f>
        <v/>
      </c>
      <c r="M3112" s="27">
        <f>IF(J3112="","",MAX(0,E3112-(J3112+twcdh_off))^2)</f>
        <v/>
      </c>
      <c r="N3112" s="27">
        <f>IF(E3112="","",MAX(0,E3112-swcdh_thr)^2)</f>
        <v/>
      </c>
      <c r="O3112">
        <f>IF(K3112="","",ROUND(E3112-K3112,0))</f>
        <v/>
      </c>
      <c r="P3112">
        <f>IF(O3112="","",IF(O3112&gt;=1,O3112,0))</f>
        <v/>
      </c>
      <c r="Q3112" s="27">
        <f>IF(E3112="","",MAX(0,E3112-22))</f>
        <v/>
      </c>
      <c r="R3112" s="27">
        <f>IF(H3112=1,E3112,"")</f>
        <v/>
      </c>
      <c r="S3112" s="27">
        <f>IF(AND(H3112=1,J3112&lt;&gt;""),E3112-J3112,"")</f>
        <v/>
      </c>
      <c r="T3112">
        <f>IF(G3112="","",MONTH(G3112))</f>
        <v/>
      </c>
    </row>
    <row r="3113">
      <c r="A3113" s="24" t="n">
        <v>2020</v>
      </c>
      <c r="B3113" s="24" t="n">
        <v>5</v>
      </c>
      <c r="C3113" s="24" t="n">
        <v>9</v>
      </c>
      <c r="D3113" s="24" t="n">
        <v>16</v>
      </c>
      <c r="E3113" s="24" t="n">
        <v>19.49</v>
      </c>
      <c r="F3113" s="25">
        <f>IF($E3113="","",DATE(IF($A3113="",nominal_year,$A3113),$B3113,$C3113)+($D3113-IF(LEFT(hour_conv,1)="1",1,0))/24)</f>
        <v/>
      </c>
      <c r="G3113" s="26">
        <f>IF(F3113="","",INT(F3113))</f>
        <v/>
      </c>
      <c r="H3113">
        <f>IF(G3113="","",IF(AND(MONTH(G3113)*100+DAY(G3113)&gt;=season_lo,MONTH(G3113)*100+DAY(G3113)&lt;=season_hi),1,0))</f>
        <v/>
      </c>
      <c r="I3113">
        <f>IF(G3113="","",G3113-first_day+1)</f>
        <v/>
      </c>
      <c r="J3113" s="27">
        <f>IF(I3113="","",INDEX(Daily!$J$2:$J$421,I3113))</f>
        <v/>
      </c>
      <c r="K3113" s="27">
        <f>IF(J3113="","",J3113+cat_offset)</f>
        <v/>
      </c>
      <c r="L3113" s="27">
        <f>IF(J3113="","",MAX(0,E3113-J3113)^2)</f>
        <v/>
      </c>
      <c r="M3113" s="27">
        <f>IF(J3113="","",MAX(0,E3113-(J3113+twcdh_off))^2)</f>
        <v/>
      </c>
      <c r="N3113" s="27">
        <f>IF(E3113="","",MAX(0,E3113-swcdh_thr)^2)</f>
        <v/>
      </c>
      <c r="O3113">
        <f>IF(K3113="","",ROUND(E3113-K3113,0))</f>
        <v/>
      </c>
      <c r="P3113">
        <f>IF(O3113="","",IF(O3113&gt;=1,O3113,0))</f>
        <v/>
      </c>
      <c r="Q3113" s="27">
        <f>IF(E3113="","",MAX(0,E3113-22))</f>
        <v/>
      </c>
      <c r="R3113" s="27">
        <f>IF(H3113=1,E3113,"")</f>
        <v/>
      </c>
      <c r="S3113" s="27">
        <f>IF(AND(H3113=1,J3113&lt;&gt;""),E3113-J3113,"")</f>
        <v/>
      </c>
      <c r="T3113">
        <f>IF(G3113="","",MONTH(G3113))</f>
        <v/>
      </c>
    </row>
    <row r="3114">
      <c r="A3114" s="24" t="n">
        <v>2020</v>
      </c>
      <c r="B3114" s="24" t="n">
        <v>5</v>
      </c>
      <c r="C3114" s="24" t="n">
        <v>9</v>
      </c>
      <c r="D3114" s="24" t="n">
        <v>17</v>
      </c>
      <c r="E3114" s="24" t="n">
        <v>19.44</v>
      </c>
      <c r="F3114" s="25">
        <f>IF($E3114="","",DATE(IF($A3114="",nominal_year,$A3114),$B3114,$C3114)+($D3114-IF(LEFT(hour_conv,1)="1",1,0))/24)</f>
        <v/>
      </c>
      <c r="G3114" s="26">
        <f>IF(F3114="","",INT(F3114))</f>
        <v/>
      </c>
      <c r="H3114">
        <f>IF(G3114="","",IF(AND(MONTH(G3114)*100+DAY(G3114)&gt;=season_lo,MONTH(G3114)*100+DAY(G3114)&lt;=season_hi),1,0))</f>
        <v/>
      </c>
      <c r="I3114">
        <f>IF(G3114="","",G3114-first_day+1)</f>
        <v/>
      </c>
      <c r="J3114" s="27">
        <f>IF(I3114="","",INDEX(Daily!$J$2:$J$421,I3114))</f>
        <v/>
      </c>
      <c r="K3114" s="27">
        <f>IF(J3114="","",J3114+cat_offset)</f>
        <v/>
      </c>
      <c r="L3114" s="27">
        <f>IF(J3114="","",MAX(0,E3114-J3114)^2)</f>
        <v/>
      </c>
      <c r="M3114" s="27">
        <f>IF(J3114="","",MAX(0,E3114-(J3114+twcdh_off))^2)</f>
        <v/>
      </c>
      <c r="N3114" s="27">
        <f>IF(E3114="","",MAX(0,E3114-swcdh_thr)^2)</f>
        <v/>
      </c>
      <c r="O3114">
        <f>IF(K3114="","",ROUND(E3114-K3114,0))</f>
        <v/>
      </c>
      <c r="P3114">
        <f>IF(O3114="","",IF(O3114&gt;=1,O3114,0))</f>
        <v/>
      </c>
      <c r="Q3114" s="27">
        <f>IF(E3114="","",MAX(0,E3114-22))</f>
        <v/>
      </c>
      <c r="R3114" s="27">
        <f>IF(H3114=1,E3114,"")</f>
        <v/>
      </c>
      <c r="S3114" s="27">
        <f>IF(AND(H3114=1,J3114&lt;&gt;""),E3114-J3114,"")</f>
        <v/>
      </c>
      <c r="T3114">
        <f>IF(G3114="","",MONTH(G3114))</f>
        <v/>
      </c>
    </row>
    <row r="3115">
      <c r="A3115" s="24" t="n">
        <v>2020</v>
      </c>
      <c r="B3115" s="24" t="n">
        <v>5</v>
      </c>
      <c r="C3115" s="24" t="n">
        <v>9</v>
      </c>
      <c r="D3115" s="24" t="n">
        <v>18</v>
      </c>
      <c r="E3115" s="24" t="n">
        <v>18.39</v>
      </c>
      <c r="F3115" s="25">
        <f>IF($E3115="","",DATE(IF($A3115="",nominal_year,$A3115),$B3115,$C3115)+($D3115-IF(LEFT(hour_conv,1)="1",1,0))/24)</f>
        <v/>
      </c>
      <c r="G3115" s="26">
        <f>IF(F3115="","",INT(F3115))</f>
        <v/>
      </c>
      <c r="H3115">
        <f>IF(G3115="","",IF(AND(MONTH(G3115)*100+DAY(G3115)&gt;=season_lo,MONTH(G3115)*100+DAY(G3115)&lt;=season_hi),1,0))</f>
        <v/>
      </c>
      <c r="I3115">
        <f>IF(G3115="","",G3115-first_day+1)</f>
        <v/>
      </c>
      <c r="J3115" s="27">
        <f>IF(I3115="","",INDEX(Daily!$J$2:$J$421,I3115))</f>
        <v/>
      </c>
      <c r="K3115" s="27">
        <f>IF(J3115="","",J3115+cat_offset)</f>
        <v/>
      </c>
      <c r="L3115" s="27">
        <f>IF(J3115="","",MAX(0,E3115-J3115)^2)</f>
        <v/>
      </c>
      <c r="M3115" s="27">
        <f>IF(J3115="","",MAX(0,E3115-(J3115+twcdh_off))^2)</f>
        <v/>
      </c>
      <c r="N3115" s="27">
        <f>IF(E3115="","",MAX(0,E3115-swcdh_thr)^2)</f>
        <v/>
      </c>
      <c r="O3115">
        <f>IF(K3115="","",ROUND(E3115-K3115,0))</f>
        <v/>
      </c>
      <c r="P3115">
        <f>IF(O3115="","",IF(O3115&gt;=1,O3115,0))</f>
        <v/>
      </c>
      <c r="Q3115" s="27">
        <f>IF(E3115="","",MAX(0,E3115-22))</f>
        <v/>
      </c>
      <c r="R3115" s="27">
        <f>IF(H3115=1,E3115,"")</f>
        <v/>
      </c>
      <c r="S3115" s="27">
        <f>IF(AND(H3115=1,J3115&lt;&gt;""),E3115-J3115,"")</f>
        <v/>
      </c>
      <c r="T3115">
        <f>IF(G3115="","",MONTH(G3115))</f>
        <v/>
      </c>
    </row>
    <row r="3116">
      <c r="A3116" s="24" t="n">
        <v>2020</v>
      </c>
      <c r="B3116" s="24" t="n">
        <v>5</v>
      </c>
      <c r="C3116" s="24" t="n">
        <v>9</v>
      </c>
      <c r="D3116" s="24" t="n">
        <v>19</v>
      </c>
      <c r="E3116" s="24" t="n">
        <v>17.71</v>
      </c>
      <c r="F3116" s="25">
        <f>IF($E3116="","",DATE(IF($A3116="",nominal_year,$A3116),$B3116,$C3116)+($D3116-IF(LEFT(hour_conv,1)="1",1,0))/24)</f>
        <v/>
      </c>
      <c r="G3116" s="26">
        <f>IF(F3116="","",INT(F3116))</f>
        <v/>
      </c>
      <c r="H3116">
        <f>IF(G3116="","",IF(AND(MONTH(G3116)*100+DAY(G3116)&gt;=season_lo,MONTH(G3116)*100+DAY(G3116)&lt;=season_hi),1,0))</f>
        <v/>
      </c>
      <c r="I3116">
        <f>IF(G3116="","",G3116-first_day+1)</f>
        <v/>
      </c>
      <c r="J3116" s="27">
        <f>IF(I3116="","",INDEX(Daily!$J$2:$J$421,I3116))</f>
        <v/>
      </c>
      <c r="K3116" s="27">
        <f>IF(J3116="","",J3116+cat_offset)</f>
        <v/>
      </c>
      <c r="L3116" s="27">
        <f>IF(J3116="","",MAX(0,E3116-J3116)^2)</f>
        <v/>
      </c>
      <c r="M3116" s="27">
        <f>IF(J3116="","",MAX(0,E3116-(J3116+twcdh_off))^2)</f>
        <v/>
      </c>
      <c r="N3116" s="27">
        <f>IF(E3116="","",MAX(0,E3116-swcdh_thr)^2)</f>
        <v/>
      </c>
      <c r="O3116">
        <f>IF(K3116="","",ROUND(E3116-K3116,0))</f>
        <v/>
      </c>
      <c r="P3116">
        <f>IF(O3116="","",IF(O3116&gt;=1,O3116,0))</f>
        <v/>
      </c>
      <c r="Q3116" s="27">
        <f>IF(E3116="","",MAX(0,E3116-22))</f>
        <v/>
      </c>
      <c r="R3116" s="27">
        <f>IF(H3116=1,E3116,"")</f>
        <v/>
      </c>
      <c r="S3116" s="27">
        <f>IF(AND(H3116=1,J3116&lt;&gt;""),E3116-J3116,"")</f>
        <v/>
      </c>
      <c r="T3116">
        <f>IF(G3116="","",MONTH(G3116))</f>
        <v/>
      </c>
    </row>
    <row r="3117">
      <c r="A3117" s="24" t="n">
        <v>2020</v>
      </c>
      <c r="B3117" s="24" t="n">
        <v>5</v>
      </c>
      <c r="C3117" s="24" t="n">
        <v>9</v>
      </c>
      <c r="D3117" s="24" t="n">
        <v>20</v>
      </c>
      <c r="E3117" s="24" t="n">
        <v>16.39</v>
      </c>
      <c r="F3117" s="25">
        <f>IF($E3117="","",DATE(IF($A3117="",nominal_year,$A3117),$B3117,$C3117)+($D3117-IF(LEFT(hour_conv,1)="1",1,0))/24)</f>
        <v/>
      </c>
      <c r="G3117" s="26">
        <f>IF(F3117="","",INT(F3117))</f>
        <v/>
      </c>
      <c r="H3117">
        <f>IF(G3117="","",IF(AND(MONTH(G3117)*100+DAY(G3117)&gt;=season_lo,MONTH(G3117)*100+DAY(G3117)&lt;=season_hi),1,0))</f>
        <v/>
      </c>
      <c r="I3117">
        <f>IF(G3117="","",G3117-first_day+1)</f>
        <v/>
      </c>
      <c r="J3117" s="27">
        <f>IF(I3117="","",INDEX(Daily!$J$2:$J$421,I3117))</f>
        <v/>
      </c>
      <c r="K3117" s="27">
        <f>IF(J3117="","",J3117+cat_offset)</f>
        <v/>
      </c>
      <c r="L3117" s="27">
        <f>IF(J3117="","",MAX(0,E3117-J3117)^2)</f>
        <v/>
      </c>
      <c r="M3117" s="27">
        <f>IF(J3117="","",MAX(0,E3117-(J3117+twcdh_off))^2)</f>
        <v/>
      </c>
      <c r="N3117" s="27">
        <f>IF(E3117="","",MAX(0,E3117-swcdh_thr)^2)</f>
        <v/>
      </c>
      <c r="O3117">
        <f>IF(K3117="","",ROUND(E3117-K3117,0))</f>
        <v/>
      </c>
      <c r="P3117">
        <f>IF(O3117="","",IF(O3117&gt;=1,O3117,0))</f>
        <v/>
      </c>
      <c r="Q3117" s="27">
        <f>IF(E3117="","",MAX(0,E3117-22))</f>
        <v/>
      </c>
      <c r="R3117" s="27">
        <f>IF(H3117=1,E3117,"")</f>
        <v/>
      </c>
      <c r="S3117" s="27">
        <f>IF(AND(H3117=1,J3117&lt;&gt;""),E3117-J3117,"")</f>
        <v/>
      </c>
      <c r="T3117">
        <f>IF(G3117="","",MONTH(G3117))</f>
        <v/>
      </c>
    </row>
    <row r="3118">
      <c r="A3118" s="24" t="n">
        <v>2020</v>
      </c>
      <c r="B3118" s="24" t="n">
        <v>5</v>
      </c>
      <c r="C3118" s="24" t="n">
        <v>9</v>
      </c>
      <c r="D3118" s="24" t="n">
        <v>21</v>
      </c>
      <c r="E3118" s="24" t="n">
        <v>15.83</v>
      </c>
      <c r="F3118" s="25">
        <f>IF($E3118="","",DATE(IF($A3118="",nominal_year,$A3118),$B3118,$C3118)+($D3118-IF(LEFT(hour_conv,1)="1",1,0))/24)</f>
        <v/>
      </c>
      <c r="G3118" s="26">
        <f>IF(F3118="","",INT(F3118))</f>
        <v/>
      </c>
      <c r="H3118">
        <f>IF(G3118="","",IF(AND(MONTH(G3118)*100+DAY(G3118)&gt;=season_lo,MONTH(G3118)*100+DAY(G3118)&lt;=season_hi),1,0))</f>
        <v/>
      </c>
      <c r="I3118">
        <f>IF(G3118="","",G3118-first_day+1)</f>
        <v/>
      </c>
      <c r="J3118" s="27">
        <f>IF(I3118="","",INDEX(Daily!$J$2:$J$421,I3118))</f>
        <v/>
      </c>
      <c r="K3118" s="27">
        <f>IF(J3118="","",J3118+cat_offset)</f>
        <v/>
      </c>
      <c r="L3118" s="27">
        <f>IF(J3118="","",MAX(0,E3118-J3118)^2)</f>
        <v/>
      </c>
      <c r="M3118" s="27">
        <f>IF(J3118="","",MAX(0,E3118-(J3118+twcdh_off))^2)</f>
        <v/>
      </c>
      <c r="N3118" s="27">
        <f>IF(E3118="","",MAX(0,E3118-swcdh_thr)^2)</f>
        <v/>
      </c>
      <c r="O3118">
        <f>IF(K3118="","",ROUND(E3118-K3118,0))</f>
        <v/>
      </c>
      <c r="P3118">
        <f>IF(O3118="","",IF(O3118&gt;=1,O3118,0))</f>
        <v/>
      </c>
      <c r="Q3118" s="27">
        <f>IF(E3118="","",MAX(0,E3118-22))</f>
        <v/>
      </c>
      <c r="R3118" s="27">
        <f>IF(H3118=1,E3118,"")</f>
        <v/>
      </c>
      <c r="S3118" s="27">
        <f>IF(AND(H3118=1,J3118&lt;&gt;""),E3118-J3118,"")</f>
        <v/>
      </c>
      <c r="T3118">
        <f>IF(G3118="","",MONTH(G3118))</f>
        <v/>
      </c>
    </row>
    <row r="3119">
      <c r="A3119" s="24" t="n">
        <v>2020</v>
      </c>
      <c r="B3119" s="24" t="n">
        <v>5</v>
      </c>
      <c r="C3119" s="24" t="n">
        <v>9</v>
      </c>
      <c r="D3119" s="24" t="n">
        <v>22</v>
      </c>
      <c r="E3119" s="24" t="n">
        <v>13.57</v>
      </c>
      <c r="F3119" s="25">
        <f>IF($E3119="","",DATE(IF($A3119="",nominal_year,$A3119),$B3119,$C3119)+($D3119-IF(LEFT(hour_conv,1)="1",1,0))/24)</f>
        <v/>
      </c>
      <c r="G3119" s="26">
        <f>IF(F3119="","",INT(F3119))</f>
        <v/>
      </c>
      <c r="H3119">
        <f>IF(G3119="","",IF(AND(MONTH(G3119)*100+DAY(G3119)&gt;=season_lo,MONTH(G3119)*100+DAY(G3119)&lt;=season_hi),1,0))</f>
        <v/>
      </c>
      <c r="I3119">
        <f>IF(G3119="","",G3119-first_day+1)</f>
        <v/>
      </c>
      <c r="J3119" s="27">
        <f>IF(I3119="","",INDEX(Daily!$J$2:$J$421,I3119))</f>
        <v/>
      </c>
      <c r="K3119" s="27">
        <f>IF(J3119="","",J3119+cat_offset)</f>
        <v/>
      </c>
      <c r="L3119" s="27">
        <f>IF(J3119="","",MAX(0,E3119-J3119)^2)</f>
        <v/>
      </c>
      <c r="M3119" s="27">
        <f>IF(J3119="","",MAX(0,E3119-(J3119+twcdh_off))^2)</f>
        <v/>
      </c>
      <c r="N3119" s="27">
        <f>IF(E3119="","",MAX(0,E3119-swcdh_thr)^2)</f>
        <v/>
      </c>
      <c r="O3119">
        <f>IF(K3119="","",ROUND(E3119-K3119,0))</f>
        <v/>
      </c>
      <c r="P3119">
        <f>IF(O3119="","",IF(O3119&gt;=1,O3119,0))</f>
        <v/>
      </c>
      <c r="Q3119" s="27">
        <f>IF(E3119="","",MAX(0,E3119-22))</f>
        <v/>
      </c>
      <c r="R3119" s="27">
        <f>IF(H3119=1,E3119,"")</f>
        <v/>
      </c>
      <c r="S3119" s="27">
        <f>IF(AND(H3119=1,J3119&lt;&gt;""),E3119-J3119,"")</f>
        <v/>
      </c>
      <c r="T3119">
        <f>IF(G3119="","",MONTH(G3119))</f>
        <v/>
      </c>
    </row>
    <row r="3120">
      <c r="A3120" s="24" t="n">
        <v>2020</v>
      </c>
      <c r="B3120" s="24" t="n">
        <v>5</v>
      </c>
      <c r="C3120" s="24" t="n">
        <v>9</v>
      </c>
      <c r="D3120" s="24" t="n">
        <v>23</v>
      </c>
      <c r="E3120" s="24" t="n">
        <v>12.7</v>
      </c>
      <c r="F3120" s="25">
        <f>IF($E3120="","",DATE(IF($A3120="",nominal_year,$A3120),$B3120,$C3120)+($D3120-IF(LEFT(hour_conv,1)="1",1,0))/24)</f>
        <v/>
      </c>
      <c r="G3120" s="26">
        <f>IF(F3120="","",INT(F3120))</f>
        <v/>
      </c>
      <c r="H3120">
        <f>IF(G3120="","",IF(AND(MONTH(G3120)*100+DAY(G3120)&gt;=season_lo,MONTH(G3120)*100+DAY(G3120)&lt;=season_hi),1,0))</f>
        <v/>
      </c>
      <c r="I3120">
        <f>IF(G3120="","",G3120-first_day+1)</f>
        <v/>
      </c>
      <c r="J3120" s="27">
        <f>IF(I3120="","",INDEX(Daily!$J$2:$J$421,I3120))</f>
        <v/>
      </c>
      <c r="K3120" s="27">
        <f>IF(J3120="","",J3120+cat_offset)</f>
        <v/>
      </c>
      <c r="L3120" s="27">
        <f>IF(J3120="","",MAX(0,E3120-J3120)^2)</f>
        <v/>
      </c>
      <c r="M3120" s="27">
        <f>IF(J3120="","",MAX(0,E3120-(J3120+twcdh_off))^2)</f>
        <v/>
      </c>
      <c r="N3120" s="27">
        <f>IF(E3120="","",MAX(0,E3120-swcdh_thr)^2)</f>
        <v/>
      </c>
      <c r="O3120">
        <f>IF(K3120="","",ROUND(E3120-K3120,0))</f>
        <v/>
      </c>
      <c r="P3120">
        <f>IF(O3120="","",IF(O3120&gt;=1,O3120,0))</f>
        <v/>
      </c>
      <c r="Q3120" s="27">
        <f>IF(E3120="","",MAX(0,E3120-22))</f>
        <v/>
      </c>
      <c r="R3120" s="27">
        <f>IF(H3120=1,E3120,"")</f>
        <v/>
      </c>
      <c r="S3120" s="27">
        <f>IF(AND(H3120=1,J3120&lt;&gt;""),E3120-J3120,"")</f>
        <v/>
      </c>
      <c r="T3120">
        <f>IF(G3120="","",MONTH(G3120))</f>
        <v/>
      </c>
    </row>
    <row r="3121">
      <c r="A3121" s="24" t="n">
        <v>2020</v>
      </c>
      <c r="B3121" s="24" t="n">
        <v>5</v>
      </c>
      <c r="C3121" s="24" t="n">
        <v>9</v>
      </c>
      <c r="D3121" s="24" t="n">
        <v>24</v>
      </c>
      <c r="E3121" s="24" t="n">
        <v>12.35</v>
      </c>
      <c r="F3121" s="25">
        <f>IF($E3121="","",DATE(IF($A3121="",nominal_year,$A3121),$B3121,$C3121)+($D3121-IF(LEFT(hour_conv,1)="1",1,0))/24)</f>
        <v/>
      </c>
      <c r="G3121" s="26">
        <f>IF(F3121="","",INT(F3121))</f>
        <v/>
      </c>
      <c r="H3121">
        <f>IF(G3121="","",IF(AND(MONTH(G3121)*100+DAY(G3121)&gt;=season_lo,MONTH(G3121)*100+DAY(G3121)&lt;=season_hi),1,0))</f>
        <v/>
      </c>
      <c r="I3121">
        <f>IF(G3121="","",G3121-first_day+1)</f>
        <v/>
      </c>
      <c r="J3121" s="27">
        <f>IF(I3121="","",INDEX(Daily!$J$2:$J$421,I3121))</f>
        <v/>
      </c>
      <c r="K3121" s="27">
        <f>IF(J3121="","",J3121+cat_offset)</f>
        <v/>
      </c>
      <c r="L3121" s="27">
        <f>IF(J3121="","",MAX(0,E3121-J3121)^2)</f>
        <v/>
      </c>
      <c r="M3121" s="27">
        <f>IF(J3121="","",MAX(0,E3121-(J3121+twcdh_off))^2)</f>
        <v/>
      </c>
      <c r="N3121" s="27">
        <f>IF(E3121="","",MAX(0,E3121-swcdh_thr)^2)</f>
        <v/>
      </c>
      <c r="O3121">
        <f>IF(K3121="","",ROUND(E3121-K3121,0))</f>
        <v/>
      </c>
      <c r="P3121">
        <f>IF(O3121="","",IF(O3121&gt;=1,O3121,0))</f>
        <v/>
      </c>
      <c r="Q3121" s="27">
        <f>IF(E3121="","",MAX(0,E3121-22))</f>
        <v/>
      </c>
      <c r="R3121" s="27">
        <f>IF(H3121=1,E3121,"")</f>
        <v/>
      </c>
      <c r="S3121" s="27">
        <f>IF(AND(H3121=1,J3121&lt;&gt;""),E3121-J3121,"")</f>
        <v/>
      </c>
      <c r="T3121">
        <f>IF(G3121="","",MONTH(G3121))</f>
        <v/>
      </c>
    </row>
    <row r="3122">
      <c r="A3122" s="24" t="n">
        <v>2020</v>
      </c>
      <c r="B3122" s="24" t="n">
        <v>5</v>
      </c>
      <c r="C3122" s="24" t="n">
        <v>10</v>
      </c>
      <c r="D3122" s="24" t="n">
        <v>1</v>
      </c>
      <c r="E3122" s="24" t="n">
        <v>10.48</v>
      </c>
      <c r="F3122" s="25">
        <f>IF($E3122="","",DATE(IF($A3122="",nominal_year,$A3122),$B3122,$C3122)+($D3122-IF(LEFT(hour_conv,1)="1",1,0))/24)</f>
        <v/>
      </c>
      <c r="G3122" s="26">
        <f>IF(F3122="","",INT(F3122))</f>
        <v/>
      </c>
      <c r="H3122">
        <f>IF(G3122="","",IF(AND(MONTH(G3122)*100+DAY(G3122)&gt;=season_lo,MONTH(G3122)*100+DAY(G3122)&lt;=season_hi),1,0))</f>
        <v/>
      </c>
      <c r="I3122">
        <f>IF(G3122="","",G3122-first_day+1)</f>
        <v/>
      </c>
      <c r="J3122" s="27">
        <f>IF(I3122="","",INDEX(Daily!$J$2:$J$421,I3122))</f>
        <v/>
      </c>
      <c r="K3122" s="27">
        <f>IF(J3122="","",J3122+cat_offset)</f>
        <v/>
      </c>
      <c r="L3122" s="27">
        <f>IF(J3122="","",MAX(0,E3122-J3122)^2)</f>
        <v/>
      </c>
      <c r="M3122" s="27">
        <f>IF(J3122="","",MAX(0,E3122-(J3122+twcdh_off))^2)</f>
        <v/>
      </c>
      <c r="N3122" s="27">
        <f>IF(E3122="","",MAX(0,E3122-swcdh_thr)^2)</f>
        <v/>
      </c>
      <c r="O3122">
        <f>IF(K3122="","",ROUND(E3122-K3122,0))</f>
        <v/>
      </c>
      <c r="P3122">
        <f>IF(O3122="","",IF(O3122&gt;=1,O3122,0))</f>
        <v/>
      </c>
      <c r="Q3122" s="27">
        <f>IF(E3122="","",MAX(0,E3122-22))</f>
        <v/>
      </c>
      <c r="R3122" s="27">
        <f>IF(H3122=1,E3122,"")</f>
        <v/>
      </c>
      <c r="S3122" s="27">
        <f>IF(AND(H3122=1,J3122&lt;&gt;""),E3122-J3122,"")</f>
        <v/>
      </c>
      <c r="T3122">
        <f>IF(G3122="","",MONTH(G3122))</f>
        <v/>
      </c>
    </row>
    <row r="3123">
      <c r="A3123" s="24" t="n">
        <v>2020</v>
      </c>
      <c r="B3123" s="24" t="n">
        <v>5</v>
      </c>
      <c r="C3123" s="24" t="n">
        <v>10</v>
      </c>
      <c r="D3123" s="24" t="n">
        <v>2</v>
      </c>
      <c r="E3123" s="24" t="n">
        <v>9.81</v>
      </c>
      <c r="F3123" s="25">
        <f>IF($E3123="","",DATE(IF($A3123="",nominal_year,$A3123),$B3123,$C3123)+($D3123-IF(LEFT(hour_conv,1)="1",1,0))/24)</f>
        <v/>
      </c>
      <c r="G3123" s="26">
        <f>IF(F3123="","",INT(F3123))</f>
        <v/>
      </c>
      <c r="H3123">
        <f>IF(G3123="","",IF(AND(MONTH(G3123)*100+DAY(G3123)&gt;=season_lo,MONTH(G3123)*100+DAY(G3123)&lt;=season_hi),1,0))</f>
        <v/>
      </c>
      <c r="I3123">
        <f>IF(G3123="","",G3123-first_day+1)</f>
        <v/>
      </c>
      <c r="J3123" s="27">
        <f>IF(I3123="","",INDEX(Daily!$J$2:$J$421,I3123))</f>
        <v/>
      </c>
      <c r="K3123" s="27">
        <f>IF(J3123="","",J3123+cat_offset)</f>
        <v/>
      </c>
      <c r="L3123" s="27">
        <f>IF(J3123="","",MAX(0,E3123-J3123)^2)</f>
        <v/>
      </c>
      <c r="M3123" s="27">
        <f>IF(J3123="","",MAX(0,E3123-(J3123+twcdh_off))^2)</f>
        <v/>
      </c>
      <c r="N3123" s="27">
        <f>IF(E3123="","",MAX(0,E3123-swcdh_thr)^2)</f>
        <v/>
      </c>
      <c r="O3123">
        <f>IF(K3123="","",ROUND(E3123-K3123,0))</f>
        <v/>
      </c>
      <c r="P3123">
        <f>IF(O3123="","",IF(O3123&gt;=1,O3123,0))</f>
        <v/>
      </c>
      <c r="Q3123" s="27">
        <f>IF(E3123="","",MAX(0,E3123-22))</f>
        <v/>
      </c>
      <c r="R3123" s="27">
        <f>IF(H3123=1,E3123,"")</f>
        <v/>
      </c>
      <c r="S3123" s="27">
        <f>IF(AND(H3123=1,J3123&lt;&gt;""),E3123-J3123,"")</f>
        <v/>
      </c>
      <c r="T3123">
        <f>IF(G3123="","",MONTH(G3123))</f>
        <v/>
      </c>
    </row>
    <row r="3124">
      <c r="A3124" s="24" t="n">
        <v>2020</v>
      </c>
      <c r="B3124" s="24" t="n">
        <v>5</v>
      </c>
      <c r="C3124" s="24" t="n">
        <v>10</v>
      </c>
      <c r="D3124" s="24" t="n">
        <v>3</v>
      </c>
      <c r="E3124" s="24" t="n">
        <v>9.050000000000001</v>
      </c>
      <c r="F3124" s="25">
        <f>IF($E3124="","",DATE(IF($A3124="",nominal_year,$A3124),$B3124,$C3124)+($D3124-IF(LEFT(hour_conv,1)="1",1,0))/24)</f>
        <v/>
      </c>
      <c r="G3124" s="26">
        <f>IF(F3124="","",INT(F3124))</f>
        <v/>
      </c>
      <c r="H3124">
        <f>IF(G3124="","",IF(AND(MONTH(G3124)*100+DAY(G3124)&gt;=season_lo,MONTH(G3124)*100+DAY(G3124)&lt;=season_hi),1,0))</f>
        <v/>
      </c>
      <c r="I3124">
        <f>IF(G3124="","",G3124-first_day+1)</f>
        <v/>
      </c>
      <c r="J3124" s="27">
        <f>IF(I3124="","",INDEX(Daily!$J$2:$J$421,I3124))</f>
        <v/>
      </c>
      <c r="K3124" s="27">
        <f>IF(J3124="","",J3124+cat_offset)</f>
        <v/>
      </c>
      <c r="L3124" s="27">
        <f>IF(J3124="","",MAX(0,E3124-J3124)^2)</f>
        <v/>
      </c>
      <c r="M3124" s="27">
        <f>IF(J3124="","",MAX(0,E3124-(J3124+twcdh_off))^2)</f>
        <v/>
      </c>
      <c r="N3124" s="27">
        <f>IF(E3124="","",MAX(0,E3124-swcdh_thr)^2)</f>
        <v/>
      </c>
      <c r="O3124">
        <f>IF(K3124="","",ROUND(E3124-K3124,0))</f>
        <v/>
      </c>
      <c r="P3124">
        <f>IF(O3124="","",IF(O3124&gt;=1,O3124,0))</f>
        <v/>
      </c>
      <c r="Q3124" s="27">
        <f>IF(E3124="","",MAX(0,E3124-22))</f>
        <v/>
      </c>
      <c r="R3124" s="27">
        <f>IF(H3124=1,E3124,"")</f>
        <v/>
      </c>
      <c r="S3124" s="27">
        <f>IF(AND(H3124=1,J3124&lt;&gt;""),E3124-J3124,"")</f>
        <v/>
      </c>
      <c r="T3124">
        <f>IF(G3124="","",MONTH(G3124))</f>
        <v/>
      </c>
    </row>
    <row r="3125">
      <c r="A3125" s="24" t="n">
        <v>2020</v>
      </c>
      <c r="B3125" s="24" t="n">
        <v>5</v>
      </c>
      <c r="C3125" s="24" t="n">
        <v>10</v>
      </c>
      <c r="D3125" s="24" t="n">
        <v>4</v>
      </c>
      <c r="E3125" s="24" t="n">
        <v>8.460000000000001</v>
      </c>
      <c r="F3125" s="25">
        <f>IF($E3125="","",DATE(IF($A3125="",nominal_year,$A3125),$B3125,$C3125)+($D3125-IF(LEFT(hour_conv,1)="1",1,0))/24)</f>
        <v/>
      </c>
      <c r="G3125" s="26">
        <f>IF(F3125="","",INT(F3125))</f>
        <v/>
      </c>
      <c r="H3125">
        <f>IF(G3125="","",IF(AND(MONTH(G3125)*100+DAY(G3125)&gt;=season_lo,MONTH(G3125)*100+DAY(G3125)&lt;=season_hi),1,0))</f>
        <v/>
      </c>
      <c r="I3125">
        <f>IF(G3125="","",G3125-first_day+1)</f>
        <v/>
      </c>
      <c r="J3125" s="27">
        <f>IF(I3125="","",INDEX(Daily!$J$2:$J$421,I3125))</f>
        <v/>
      </c>
      <c r="K3125" s="27">
        <f>IF(J3125="","",J3125+cat_offset)</f>
        <v/>
      </c>
      <c r="L3125" s="27">
        <f>IF(J3125="","",MAX(0,E3125-J3125)^2)</f>
        <v/>
      </c>
      <c r="M3125" s="27">
        <f>IF(J3125="","",MAX(0,E3125-(J3125+twcdh_off))^2)</f>
        <v/>
      </c>
      <c r="N3125" s="27">
        <f>IF(E3125="","",MAX(0,E3125-swcdh_thr)^2)</f>
        <v/>
      </c>
      <c r="O3125">
        <f>IF(K3125="","",ROUND(E3125-K3125,0))</f>
        <v/>
      </c>
      <c r="P3125">
        <f>IF(O3125="","",IF(O3125&gt;=1,O3125,0))</f>
        <v/>
      </c>
      <c r="Q3125" s="27">
        <f>IF(E3125="","",MAX(0,E3125-22))</f>
        <v/>
      </c>
      <c r="R3125" s="27">
        <f>IF(H3125=1,E3125,"")</f>
        <v/>
      </c>
      <c r="S3125" s="27">
        <f>IF(AND(H3125=1,J3125&lt;&gt;""),E3125-J3125,"")</f>
        <v/>
      </c>
      <c r="T3125">
        <f>IF(G3125="","",MONTH(G3125))</f>
        <v/>
      </c>
    </row>
    <row r="3126">
      <c r="A3126" s="24" t="n">
        <v>2020</v>
      </c>
      <c r="B3126" s="24" t="n">
        <v>5</v>
      </c>
      <c r="C3126" s="24" t="n">
        <v>10</v>
      </c>
      <c r="D3126" s="24" t="n">
        <v>5</v>
      </c>
      <c r="E3126" s="24" t="n">
        <v>9.1</v>
      </c>
      <c r="F3126" s="25">
        <f>IF($E3126="","",DATE(IF($A3126="",nominal_year,$A3126),$B3126,$C3126)+($D3126-IF(LEFT(hour_conv,1)="1",1,0))/24)</f>
        <v/>
      </c>
      <c r="G3126" s="26">
        <f>IF(F3126="","",INT(F3126))</f>
        <v/>
      </c>
      <c r="H3126">
        <f>IF(G3126="","",IF(AND(MONTH(G3126)*100+DAY(G3126)&gt;=season_lo,MONTH(G3126)*100+DAY(G3126)&lt;=season_hi),1,0))</f>
        <v/>
      </c>
      <c r="I3126">
        <f>IF(G3126="","",G3126-first_day+1)</f>
        <v/>
      </c>
      <c r="J3126" s="27">
        <f>IF(I3126="","",INDEX(Daily!$J$2:$J$421,I3126))</f>
        <v/>
      </c>
      <c r="K3126" s="27">
        <f>IF(J3126="","",J3126+cat_offset)</f>
        <v/>
      </c>
      <c r="L3126" s="27">
        <f>IF(J3126="","",MAX(0,E3126-J3126)^2)</f>
        <v/>
      </c>
      <c r="M3126" s="27">
        <f>IF(J3126="","",MAX(0,E3126-(J3126+twcdh_off))^2)</f>
        <v/>
      </c>
      <c r="N3126" s="27">
        <f>IF(E3126="","",MAX(0,E3126-swcdh_thr)^2)</f>
        <v/>
      </c>
      <c r="O3126">
        <f>IF(K3126="","",ROUND(E3126-K3126,0))</f>
        <v/>
      </c>
      <c r="P3126">
        <f>IF(O3126="","",IF(O3126&gt;=1,O3126,0))</f>
        <v/>
      </c>
      <c r="Q3126" s="27">
        <f>IF(E3126="","",MAX(0,E3126-22))</f>
        <v/>
      </c>
      <c r="R3126" s="27">
        <f>IF(H3126=1,E3126,"")</f>
        <v/>
      </c>
      <c r="S3126" s="27">
        <f>IF(AND(H3126=1,J3126&lt;&gt;""),E3126-J3126,"")</f>
        <v/>
      </c>
      <c r="T3126">
        <f>IF(G3126="","",MONTH(G3126))</f>
        <v/>
      </c>
    </row>
    <row r="3127">
      <c r="A3127" s="24" t="n">
        <v>2020</v>
      </c>
      <c r="B3127" s="24" t="n">
        <v>5</v>
      </c>
      <c r="C3127" s="24" t="n">
        <v>10</v>
      </c>
      <c r="D3127" s="24" t="n">
        <v>6</v>
      </c>
      <c r="E3127" s="24" t="n">
        <v>9.81</v>
      </c>
      <c r="F3127" s="25">
        <f>IF($E3127="","",DATE(IF($A3127="",nominal_year,$A3127),$B3127,$C3127)+($D3127-IF(LEFT(hour_conv,1)="1",1,0))/24)</f>
        <v/>
      </c>
      <c r="G3127" s="26">
        <f>IF(F3127="","",INT(F3127))</f>
        <v/>
      </c>
      <c r="H3127">
        <f>IF(G3127="","",IF(AND(MONTH(G3127)*100+DAY(G3127)&gt;=season_lo,MONTH(G3127)*100+DAY(G3127)&lt;=season_hi),1,0))</f>
        <v/>
      </c>
      <c r="I3127">
        <f>IF(G3127="","",G3127-first_day+1)</f>
        <v/>
      </c>
      <c r="J3127" s="27">
        <f>IF(I3127="","",INDEX(Daily!$J$2:$J$421,I3127))</f>
        <v/>
      </c>
      <c r="K3127" s="27">
        <f>IF(J3127="","",J3127+cat_offset)</f>
        <v/>
      </c>
      <c r="L3127" s="27">
        <f>IF(J3127="","",MAX(0,E3127-J3127)^2)</f>
        <v/>
      </c>
      <c r="M3127" s="27">
        <f>IF(J3127="","",MAX(0,E3127-(J3127+twcdh_off))^2)</f>
        <v/>
      </c>
      <c r="N3127" s="27">
        <f>IF(E3127="","",MAX(0,E3127-swcdh_thr)^2)</f>
        <v/>
      </c>
      <c r="O3127">
        <f>IF(K3127="","",ROUND(E3127-K3127,0))</f>
        <v/>
      </c>
      <c r="P3127">
        <f>IF(O3127="","",IF(O3127&gt;=1,O3127,0))</f>
        <v/>
      </c>
      <c r="Q3127" s="27">
        <f>IF(E3127="","",MAX(0,E3127-22))</f>
        <v/>
      </c>
      <c r="R3127" s="27">
        <f>IF(H3127=1,E3127,"")</f>
        <v/>
      </c>
      <c r="S3127" s="27">
        <f>IF(AND(H3127=1,J3127&lt;&gt;""),E3127-J3127,"")</f>
        <v/>
      </c>
      <c r="T3127">
        <f>IF(G3127="","",MONTH(G3127))</f>
        <v/>
      </c>
    </row>
    <row r="3128">
      <c r="A3128" s="24" t="n">
        <v>2020</v>
      </c>
      <c r="B3128" s="24" t="n">
        <v>5</v>
      </c>
      <c r="C3128" s="24" t="n">
        <v>10</v>
      </c>
      <c r="D3128" s="24" t="n">
        <v>7</v>
      </c>
      <c r="E3128" s="24" t="n">
        <v>10.07</v>
      </c>
      <c r="F3128" s="25">
        <f>IF($E3128="","",DATE(IF($A3128="",nominal_year,$A3128),$B3128,$C3128)+($D3128-IF(LEFT(hour_conv,1)="1",1,0))/24)</f>
        <v/>
      </c>
      <c r="G3128" s="26">
        <f>IF(F3128="","",INT(F3128))</f>
        <v/>
      </c>
      <c r="H3128">
        <f>IF(G3128="","",IF(AND(MONTH(G3128)*100+DAY(G3128)&gt;=season_lo,MONTH(G3128)*100+DAY(G3128)&lt;=season_hi),1,0))</f>
        <v/>
      </c>
      <c r="I3128">
        <f>IF(G3128="","",G3128-first_day+1)</f>
        <v/>
      </c>
      <c r="J3128" s="27">
        <f>IF(I3128="","",INDEX(Daily!$J$2:$J$421,I3128))</f>
        <v/>
      </c>
      <c r="K3128" s="27">
        <f>IF(J3128="","",J3128+cat_offset)</f>
        <v/>
      </c>
      <c r="L3128" s="27">
        <f>IF(J3128="","",MAX(0,E3128-J3128)^2)</f>
        <v/>
      </c>
      <c r="M3128" s="27">
        <f>IF(J3128="","",MAX(0,E3128-(J3128+twcdh_off))^2)</f>
        <v/>
      </c>
      <c r="N3128" s="27">
        <f>IF(E3128="","",MAX(0,E3128-swcdh_thr)^2)</f>
        <v/>
      </c>
      <c r="O3128">
        <f>IF(K3128="","",ROUND(E3128-K3128,0))</f>
        <v/>
      </c>
      <c r="P3128">
        <f>IF(O3128="","",IF(O3128&gt;=1,O3128,0))</f>
        <v/>
      </c>
      <c r="Q3128" s="27">
        <f>IF(E3128="","",MAX(0,E3128-22))</f>
        <v/>
      </c>
      <c r="R3128" s="27">
        <f>IF(H3128=1,E3128,"")</f>
        <v/>
      </c>
      <c r="S3128" s="27">
        <f>IF(AND(H3128=1,J3128&lt;&gt;""),E3128-J3128,"")</f>
        <v/>
      </c>
      <c r="T3128">
        <f>IF(G3128="","",MONTH(G3128))</f>
        <v/>
      </c>
    </row>
    <row r="3129">
      <c r="A3129" s="24" t="n">
        <v>2020</v>
      </c>
      <c r="B3129" s="24" t="n">
        <v>5</v>
      </c>
      <c r="C3129" s="24" t="n">
        <v>10</v>
      </c>
      <c r="D3129" s="24" t="n">
        <v>8</v>
      </c>
      <c r="E3129" s="24" t="n">
        <v>11.71</v>
      </c>
      <c r="F3129" s="25">
        <f>IF($E3129="","",DATE(IF($A3129="",nominal_year,$A3129),$B3129,$C3129)+($D3129-IF(LEFT(hour_conv,1)="1",1,0))/24)</f>
        <v/>
      </c>
      <c r="G3129" s="26">
        <f>IF(F3129="","",INT(F3129))</f>
        <v/>
      </c>
      <c r="H3129">
        <f>IF(G3129="","",IF(AND(MONTH(G3129)*100+DAY(G3129)&gt;=season_lo,MONTH(G3129)*100+DAY(G3129)&lt;=season_hi),1,0))</f>
        <v/>
      </c>
      <c r="I3129">
        <f>IF(G3129="","",G3129-first_day+1)</f>
        <v/>
      </c>
      <c r="J3129" s="27">
        <f>IF(I3129="","",INDEX(Daily!$J$2:$J$421,I3129))</f>
        <v/>
      </c>
      <c r="K3129" s="27">
        <f>IF(J3129="","",J3129+cat_offset)</f>
        <v/>
      </c>
      <c r="L3129" s="27">
        <f>IF(J3129="","",MAX(0,E3129-J3129)^2)</f>
        <v/>
      </c>
      <c r="M3129" s="27">
        <f>IF(J3129="","",MAX(0,E3129-(J3129+twcdh_off))^2)</f>
        <v/>
      </c>
      <c r="N3129" s="27">
        <f>IF(E3129="","",MAX(0,E3129-swcdh_thr)^2)</f>
        <v/>
      </c>
      <c r="O3129">
        <f>IF(K3129="","",ROUND(E3129-K3129,0))</f>
        <v/>
      </c>
      <c r="P3129">
        <f>IF(O3129="","",IF(O3129&gt;=1,O3129,0))</f>
        <v/>
      </c>
      <c r="Q3129" s="27">
        <f>IF(E3129="","",MAX(0,E3129-22))</f>
        <v/>
      </c>
      <c r="R3129" s="27">
        <f>IF(H3129=1,E3129,"")</f>
        <v/>
      </c>
      <c r="S3129" s="27">
        <f>IF(AND(H3129=1,J3129&lt;&gt;""),E3129-J3129,"")</f>
        <v/>
      </c>
      <c r="T3129">
        <f>IF(G3129="","",MONTH(G3129))</f>
        <v/>
      </c>
    </row>
    <row r="3130">
      <c r="A3130" s="24" t="n">
        <v>2020</v>
      </c>
      <c r="B3130" s="24" t="n">
        <v>5</v>
      </c>
      <c r="C3130" s="24" t="n">
        <v>10</v>
      </c>
      <c r="D3130" s="24" t="n">
        <v>9</v>
      </c>
      <c r="E3130" s="24" t="n">
        <v>13.33</v>
      </c>
      <c r="F3130" s="25">
        <f>IF($E3130="","",DATE(IF($A3130="",nominal_year,$A3130),$B3130,$C3130)+($D3130-IF(LEFT(hour_conv,1)="1",1,0))/24)</f>
        <v/>
      </c>
      <c r="G3130" s="26">
        <f>IF(F3130="","",INT(F3130))</f>
        <v/>
      </c>
      <c r="H3130">
        <f>IF(G3130="","",IF(AND(MONTH(G3130)*100+DAY(G3130)&gt;=season_lo,MONTH(G3130)*100+DAY(G3130)&lt;=season_hi),1,0))</f>
        <v/>
      </c>
      <c r="I3130">
        <f>IF(G3130="","",G3130-first_day+1)</f>
        <v/>
      </c>
      <c r="J3130" s="27">
        <f>IF(I3130="","",INDEX(Daily!$J$2:$J$421,I3130))</f>
        <v/>
      </c>
      <c r="K3130" s="27">
        <f>IF(J3130="","",J3130+cat_offset)</f>
        <v/>
      </c>
      <c r="L3130" s="27">
        <f>IF(J3130="","",MAX(0,E3130-J3130)^2)</f>
        <v/>
      </c>
      <c r="M3130" s="27">
        <f>IF(J3130="","",MAX(0,E3130-(J3130+twcdh_off))^2)</f>
        <v/>
      </c>
      <c r="N3130" s="27">
        <f>IF(E3130="","",MAX(0,E3130-swcdh_thr)^2)</f>
        <v/>
      </c>
      <c r="O3130">
        <f>IF(K3130="","",ROUND(E3130-K3130,0))</f>
        <v/>
      </c>
      <c r="P3130">
        <f>IF(O3130="","",IF(O3130&gt;=1,O3130,0))</f>
        <v/>
      </c>
      <c r="Q3130" s="27">
        <f>IF(E3130="","",MAX(0,E3130-22))</f>
        <v/>
      </c>
      <c r="R3130" s="27">
        <f>IF(H3130=1,E3130,"")</f>
        <v/>
      </c>
      <c r="S3130" s="27">
        <f>IF(AND(H3130=1,J3130&lt;&gt;""),E3130-J3130,"")</f>
        <v/>
      </c>
      <c r="T3130">
        <f>IF(G3130="","",MONTH(G3130))</f>
        <v/>
      </c>
    </row>
    <row r="3131">
      <c r="A3131" s="24" t="n">
        <v>2020</v>
      </c>
      <c r="B3131" s="24" t="n">
        <v>5</v>
      </c>
      <c r="C3131" s="24" t="n">
        <v>10</v>
      </c>
      <c r="D3131" s="24" t="n">
        <v>10</v>
      </c>
      <c r="E3131" s="24" t="n">
        <v>14.62</v>
      </c>
      <c r="F3131" s="25">
        <f>IF($E3131="","",DATE(IF($A3131="",nominal_year,$A3131),$B3131,$C3131)+($D3131-IF(LEFT(hour_conv,1)="1",1,0))/24)</f>
        <v/>
      </c>
      <c r="G3131" s="26">
        <f>IF(F3131="","",INT(F3131))</f>
        <v/>
      </c>
      <c r="H3131">
        <f>IF(G3131="","",IF(AND(MONTH(G3131)*100+DAY(G3131)&gt;=season_lo,MONTH(G3131)*100+DAY(G3131)&lt;=season_hi),1,0))</f>
        <v/>
      </c>
      <c r="I3131">
        <f>IF(G3131="","",G3131-first_day+1)</f>
        <v/>
      </c>
      <c r="J3131" s="27">
        <f>IF(I3131="","",INDEX(Daily!$J$2:$J$421,I3131))</f>
        <v/>
      </c>
      <c r="K3131" s="27">
        <f>IF(J3131="","",J3131+cat_offset)</f>
        <v/>
      </c>
      <c r="L3131" s="27">
        <f>IF(J3131="","",MAX(0,E3131-J3131)^2)</f>
        <v/>
      </c>
      <c r="M3131" s="27">
        <f>IF(J3131="","",MAX(0,E3131-(J3131+twcdh_off))^2)</f>
        <v/>
      </c>
      <c r="N3131" s="27">
        <f>IF(E3131="","",MAX(0,E3131-swcdh_thr)^2)</f>
        <v/>
      </c>
      <c r="O3131">
        <f>IF(K3131="","",ROUND(E3131-K3131,0))</f>
        <v/>
      </c>
      <c r="P3131">
        <f>IF(O3131="","",IF(O3131&gt;=1,O3131,0))</f>
        <v/>
      </c>
      <c r="Q3131" s="27">
        <f>IF(E3131="","",MAX(0,E3131-22))</f>
        <v/>
      </c>
      <c r="R3131" s="27">
        <f>IF(H3131=1,E3131,"")</f>
        <v/>
      </c>
      <c r="S3131" s="27">
        <f>IF(AND(H3131=1,J3131&lt;&gt;""),E3131-J3131,"")</f>
        <v/>
      </c>
      <c r="T3131">
        <f>IF(G3131="","",MONTH(G3131))</f>
        <v/>
      </c>
    </row>
    <row r="3132">
      <c r="A3132" s="24" t="n">
        <v>2020</v>
      </c>
      <c r="B3132" s="24" t="n">
        <v>5</v>
      </c>
      <c r="C3132" s="24" t="n">
        <v>10</v>
      </c>
      <c r="D3132" s="24" t="n">
        <v>11</v>
      </c>
      <c r="E3132" s="24" t="n">
        <v>14.92</v>
      </c>
      <c r="F3132" s="25">
        <f>IF($E3132="","",DATE(IF($A3132="",nominal_year,$A3132),$B3132,$C3132)+($D3132-IF(LEFT(hour_conv,1)="1",1,0))/24)</f>
        <v/>
      </c>
      <c r="G3132" s="26">
        <f>IF(F3132="","",INT(F3132))</f>
        <v/>
      </c>
      <c r="H3132">
        <f>IF(G3132="","",IF(AND(MONTH(G3132)*100+DAY(G3132)&gt;=season_lo,MONTH(G3132)*100+DAY(G3132)&lt;=season_hi),1,0))</f>
        <v/>
      </c>
      <c r="I3132">
        <f>IF(G3132="","",G3132-first_day+1)</f>
        <v/>
      </c>
      <c r="J3132" s="27">
        <f>IF(I3132="","",INDEX(Daily!$J$2:$J$421,I3132))</f>
        <v/>
      </c>
      <c r="K3132" s="27">
        <f>IF(J3132="","",J3132+cat_offset)</f>
        <v/>
      </c>
      <c r="L3132" s="27">
        <f>IF(J3132="","",MAX(0,E3132-J3132)^2)</f>
        <v/>
      </c>
      <c r="M3132" s="27">
        <f>IF(J3132="","",MAX(0,E3132-(J3132+twcdh_off))^2)</f>
        <v/>
      </c>
      <c r="N3132" s="27">
        <f>IF(E3132="","",MAX(0,E3132-swcdh_thr)^2)</f>
        <v/>
      </c>
      <c r="O3132">
        <f>IF(K3132="","",ROUND(E3132-K3132,0))</f>
        <v/>
      </c>
      <c r="P3132">
        <f>IF(O3132="","",IF(O3132&gt;=1,O3132,0))</f>
        <v/>
      </c>
      <c r="Q3132" s="27">
        <f>IF(E3132="","",MAX(0,E3132-22))</f>
        <v/>
      </c>
      <c r="R3132" s="27">
        <f>IF(H3132=1,E3132,"")</f>
        <v/>
      </c>
      <c r="S3132" s="27">
        <f>IF(AND(H3132=1,J3132&lt;&gt;""),E3132-J3132,"")</f>
        <v/>
      </c>
      <c r="T3132">
        <f>IF(G3132="","",MONTH(G3132))</f>
        <v/>
      </c>
    </row>
    <row r="3133">
      <c r="A3133" s="24" t="n">
        <v>2020</v>
      </c>
      <c r="B3133" s="24" t="n">
        <v>5</v>
      </c>
      <c r="C3133" s="24" t="n">
        <v>10</v>
      </c>
      <c r="D3133" s="24" t="n">
        <v>12</v>
      </c>
      <c r="E3133" s="24" t="n">
        <v>16.43</v>
      </c>
      <c r="F3133" s="25">
        <f>IF($E3133="","",DATE(IF($A3133="",nominal_year,$A3133),$B3133,$C3133)+($D3133-IF(LEFT(hour_conv,1)="1",1,0))/24)</f>
        <v/>
      </c>
      <c r="G3133" s="26">
        <f>IF(F3133="","",INT(F3133))</f>
        <v/>
      </c>
      <c r="H3133">
        <f>IF(G3133="","",IF(AND(MONTH(G3133)*100+DAY(G3133)&gt;=season_lo,MONTH(G3133)*100+DAY(G3133)&lt;=season_hi),1,0))</f>
        <v/>
      </c>
      <c r="I3133">
        <f>IF(G3133="","",G3133-first_day+1)</f>
        <v/>
      </c>
      <c r="J3133" s="27">
        <f>IF(I3133="","",INDEX(Daily!$J$2:$J$421,I3133))</f>
        <v/>
      </c>
      <c r="K3133" s="27">
        <f>IF(J3133="","",J3133+cat_offset)</f>
        <v/>
      </c>
      <c r="L3133" s="27">
        <f>IF(J3133="","",MAX(0,E3133-J3133)^2)</f>
        <v/>
      </c>
      <c r="M3133" s="27">
        <f>IF(J3133="","",MAX(0,E3133-(J3133+twcdh_off))^2)</f>
        <v/>
      </c>
      <c r="N3133" s="27">
        <f>IF(E3133="","",MAX(0,E3133-swcdh_thr)^2)</f>
        <v/>
      </c>
      <c r="O3133">
        <f>IF(K3133="","",ROUND(E3133-K3133,0))</f>
        <v/>
      </c>
      <c r="P3133">
        <f>IF(O3133="","",IF(O3133&gt;=1,O3133,0))</f>
        <v/>
      </c>
      <c r="Q3133" s="27">
        <f>IF(E3133="","",MAX(0,E3133-22))</f>
        <v/>
      </c>
      <c r="R3133" s="27">
        <f>IF(H3133=1,E3133,"")</f>
        <v/>
      </c>
      <c r="S3133" s="27">
        <f>IF(AND(H3133=1,J3133&lt;&gt;""),E3133-J3133,"")</f>
        <v/>
      </c>
      <c r="T3133">
        <f>IF(G3133="","",MONTH(G3133))</f>
        <v/>
      </c>
    </row>
    <row r="3134">
      <c r="A3134" s="24" t="n">
        <v>2020</v>
      </c>
      <c r="B3134" s="24" t="n">
        <v>5</v>
      </c>
      <c r="C3134" s="24" t="n">
        <v>10</v>
      </c>
      <c r="D3134" s="24" t="n">
        <v>13</v>
      </c>
      <c r="E3134" s="24" t="n">
        <v>17.27</v>
      </c>
      <c r="F3134" s="25">
        <f>IF($E3134="","",DATE(IF($A3134="",nominal_year,$A3134),$B3134,$C3134)+($D3134-IF(LEFT(hour_conv,1)="1",1,0))/24)</f>
        <v/>
      </c>
      <c r="G3134" s="26">
        <f>IF(F3134="","",INT(F3134))</f>
        <v/>
      </c>
      <c r="H3134">
        <f>IF(G3134="","",IF(AND(MONTH(G3134)*100+DAY(G3134)&gt;=season_lo,MONTH(G3134)*100+DAY(G3134)&lt;=season_hi),1,0))</f>
        <v/>
      </c>
      <c r="I3134">
        <f>IF(G3134="","",G3134-first_day+1)</f>
        <v/>
      </c>
      <c r="J3134" s="27">
        <f>IF(I3134="","",INDEX(Daily!$J$2:$J$421,I3134))</f>
        <v/>
      </c>
      <c r="K3134" s="27">
        <f>IF(J3134="","",J3134+cat_offset)</f>
        <v/>
      </c>
      <c r="L3134" s="27">
        <f>IF(J3134="","",MAX(0,E3134-J3134)^2)</f>
        <v/>
      </c>
      <c r="M3134" s="27">
        <f>IF(J3134="","",MAX(0,E3134-(J3134+twcdh_off))^2)</f>
        <v/>
      </c>
      <c r="N3134" s="27">
        <f>IF(E3134="","",MAX(0,E3134-swcdh_thr)^2)</f>
        <v/>
      </c>
      <c r="O3134">
        <f>IF(K3134="","",ROUND(E3134-K3134,0))</f>
        <v/>
      </c>
      <c r="P3134">
        <f>IF(O3134="","",IF(O3134&gt;=1,O3134,0))</f>
        <v/>
      </c>
      <c r="Q3134" s="27">
        <f>IF(E3134="","",MAX(0,E3134-22))</f>
        <v/>
      </c>
      <c r="R3134" s="27">
        <f>IF(H3134=1,E3134,"")</f>
        <v/>
      </c>
      <c r="S3134" s="27">
        <f>IF(AND(H3134=1,J3134&lt;&gt;""),E3134-J3134,"")</f>
        <v/>
      </c>
      <c r="T3134">
        <f>IF(G3134="","",MONTH(G3134))</f>
        <v/>
      </c>
    </row>
    <row r="3135">
      <c r="A3135" s="24" t="n">
        <v>2020</v>
      </c>
      <c r="B3135" s="24" t="n">
        <v>5</v>
      </c>
      <c r="C3135" s="24" t="n">
        <v>10</v>
      </c>
      <c r="D3135" s="24" t="n">
        <v>14</v>
      </c>
      <c r="E3135" s="24" t="n">
        <v>19.18</v>
      </c>
      <c r="F3135" s="25">
        <f>IF($E3135="","",DATE(IF($A3135="",nominal_year,$A3135),$B3135,$C3135)+($D3135-IF(LEFT(hour_conv,1)="1",1,0))/24)</f>
        <v/>
      </c>
      <c r="G3135" s="26">
        <f>IF(F3135="","",INT(F3135))</f>
        <v/>
      </c>
      <c r="H3135">
        <f>IF(G3135="","",IF(AND(MONTH(G3135)*100+DAY(G3135)&gt;=season_lo,MONTH(G3135)*100+DAY(G3135)&lt;=season_hi),1,0))</f>
        <v/>
      </c>
      <c r="I3135">
        <f>IF(G3135="","",G3135-first_day+1)</f>
        <v/>
      </c>
      <c r="J3135" s="27">
        <f>IF(I3135="","",INDEX(Daily!$J$2:$J$421,I3135))</f>
        <v/>
      </c>
      <c r="K3135" s="27">
        <f>IF(J3135="","",J3135+cat_offset)</f>
        <v/>
      </c>
      <c r="L3135" s="27">
        <f>IF(J3135="","",MAX(0,E3135-J3135)^2)</f>
        <v/>
      </c>
      <c r="M3135" s="27">
        <f>IF(J3135="","",MAX(0,E3135-(J3135+twcdh_off))^2)</f>
        <v/>
      </c>
      <c r="N3135" s="27">
        <f>IF(E3135="","",MAX(0,E3135-swcdh_thr)^2)</f>
        <v/>
      </c>
      <c r="O3135">
        <f>IF(K3135="","",ROUND(E3135-K3135,0))</f>
        <v/>
      </c>
      <c r="P3135">
        <f>IF(O3135="","",IF(O3135&gt;=1,O3135,0))</f>
        <v/>
      </c>
      <c r="Q3135" s="27">
        <f>IF(E3135="","",MAX(0,E3135-22))</f>
        <v/>
      </c>
      <c r="R3135" s="27">
        <f>IF(H3135=1,E3135,"")</f>
        <v/>
      </c>
      <c r="S3135" s="27">
        <f>IF(AND(H3135=1,J3135&lt;&gt;""),E3135-J3135,"")</f>
        <v/>
      </c>
      <c r="T3135">
        <f>IF(G3135="","",MONTH(G3135))</f>
        <v/>
      </c>
    </row>
    <row r="3136">
      <c r="A3136" s="24" t="n">
        <v>2020</v>
      </c>
      <c r="B3136" s="24" t="n">
        <v>5</v>
      </c>
      <c r="C3136" s="24" t="n">
        <v>10</v>
      </c>
      <c r="D3136" s="24" t="n">
        <v>15</v>
      </c>
      <c r="E3136" s="24" t="n">
        <v>19.53</v>
      </c>
      <c r="F3136" s="25">
        <f>IF($E3136="","",DATE(IF($A3136="",nominal_year,$A3136),$B3136,$C3136)+($D3136-IF(LEFT(hour_conv,1)="1",1,0))/24)</f>
        <v/>
      </c>
      <c r="G3136" s="26">
        <f>IF(F3136="","",INT(F3136))</f>
        <v/>
      </c>
      <c r="H3136">
        <f>IF(G3136="","",IF(AND(MONTH(G3136)*100+DAY(G3136)&gt;=season_lo,MONTH(G3136)*100+DAY(G3136)&lt;=season_hi),1,0))</f>
        <v/>
      </c>
      <c r="I3136">
        <f>IF(G3136="","",G3136-first_day+1)</f>
        <v/>
      </c>
      <c r="J3136" s="27">
        <f>IF(I3136="","",INDEX(Daily!$J$2:$J$421,I3136))</f>
        <v/>
      </c>
      <c r="K3136" s="27">
        <f>IF(J3136="","",J3136+cat_offset)</f>
        <v/>
      </c>
      <c r="L3136" s="27">
        <f>IF(J3136="","",MAX(0,E3136-J3136)^2)</f>
        <v/>
      </c>
      <c r="M3136" s="27">
        <f>IF(J3136="","",MAX(0,E3136-(J3136+twcdh_off))^2)</f>
        <v/>
      </c>
      <c r="N3136" s="27">
        <f>IF(E3136="","",MAX(0,E3136-swcdh_thr)^2)</f>
        <v/>
      </c>
      <c r="O3136">
        <f>IF(K3136="","",ROUND(E3136-K3136,0))</f>
        <v/>
      </c>
      <c r="P3136">
        <f>IF(O3136="","",IF(O3136&gt;=1,O3136,0))</f>
        <v/>
      </c>
      <c r="Q3136" s="27">
        <f>IF(E3136="","",MAX(0,E3136-22))</f>
        <v/>
      </c>
      <c r="R3136" s="27">
        <f>IF(H3136=1,E3136,"")</f>
        <v/>
      </c>
      <c r="S3136" s="27">
        <f>IF(AND(H3136=1,J3136&lt;&gt;""),E3136-J3136,"")</f>
        <v/>
      </c>
      <c r="T3136">
        <f>IF(G3136="","",MONTH(G3136))</f>
        <v/>
      </c>
    </row>
    <row r="3137">
      <c r="A3137" s="24" t="n">
        <v>2020</v>
      </c>
      <c r="B3137" s="24" t="n">
        <v>5</v>
      </c>
      <c r="C3137" s="24" t="n">
        <v>10</v>
      </c>
      <c r="D3137" s="24" t="n">
        <v>16</v>
      </c>
      <c r="E3137" s="24" t="n">
        <v>19.75</v>
      </c>
      <c r="F3137" s="25">
        <f>IF($E3137="","",DATE(IF($A3137="",nominal_year,$A3137),$B3137,$C3137)+($D3137-IF(LEFT(hour_conv,1)="1",1,0))/24)</f>
        <v/>
      </c>
      <c r="G3137" s="26">
        <f>IF(F3137="","",INT(F3137))</f>
        <v/>
      </c>
      <c r="H3137">
        <f>IF(G3137="","",IF(AND(MONTH(G3137)*100+DAY(G3137)&gt;=season_lo,MONTH(G3137)*100+DAY(G3137)&lt;=season_hi),1,0))</f>
        <v/>
      </c>
      <c r="I3137">
        <f>IF(G3137="","",G3137-first_day+1)</f>
        <v/>
      </c>
      <c r="J3137" s="27">
        <f>IF(I3137="","",INDEX(Daily!$J$2:$J$421,I3137))</f>
        <v/>
      </c>
      <c r="K3137" s="27">
        <f>IF(J3137="","",J3137+cat_offset)</f>
        <v/>
      </c>
      <c r="L3137" s="27">
        <f>IF(J3137="","",MAX(0,E3137-J3137)^2)</f>
        <v/>
      </c>
      <c r="M3137" s="27">
        <f>IF(J3137="","",MAX(0,E3137-(J3137+twcdh_off))^2)</f>
        <v/>
      </c>
      <c r="N3137" s="27">
        <f>IF(E3137="","",MAX(0,E3137-swcdh_thr)^2)</f>
        <v/>
      </c>
      <c r="O3137">
        <f>IF(K3137="","",ROUND(E3137-K3137,0))</f>
        <v/>
      </c>
      <c r="P3137">
        <f>IF(O3137="","",IF(O3137&gt;=1,O3137,0))</f>
        <v/>
      </c>
      <c r="Q3137" s="27">
        <f>IF(E3137="","",MAX(0,E3137-22))</f>
        <v/>
      </c>
      <c r="R3137" s="27">
        <f>IF(H3137=1,E3137,"")</f>
        <v/>
      </c>
      <c r="S3137" s="27">
        <f>IF(AND(H3137=1,J3137&lt;&gt;""),E3137-J3137,"")</f>
        <v/>
      </c>
      <c r="T3137">
        <f>IF(G3137="","",MONTH(G3137))</f>
        <v/>
      </c>
    </row>
    <row r="3138">
      <c r="A3138" s="24" t="n">
        <v>2020</v>
      </c>
      <c r="B3138" s="24" t="n">
        <v>5</v>
      </c>
      <c r="C3138" s="24" t="n">
        <v>10</v>
      </c>
      <c r="D3138" s="24" t="n">
        <v>17</v>
      </c>
      <c r="E3138" s="24" t="n">
        <v>18.94</v>
      </c>
      <c r="F3138" s="25">
        <f>IF($E3138="","",DATE(IF($A3138="",nominal_year,$A3138),$B3138,$C3138)+($D3138-IF(LEFT(hour_conv,1)="1",1,0))/24)</f>
        <v/>
      </c>
      <c r="G3138" s="26">
        <f>IF(F3138="","",INT(F3138))</f>
        <v/>
      </c>
      <c r="H3138">
        <f>IF(G3138="","",IF(AND(MONTH(G3138)*100+DAY(G3138)&gt;=season_lo,MONTH(G3138)*100+DAY(G3138)&lt;=season_hi),1,0))</f>
        <v/>
      </c>
      <c r="I3138">
        <f>IF(G3138="","",G3138-first_day+1)</f>
        <v/>
      </c>
      <c r="J3138" s="27">
        <f>IF(I3138="","",INDEX(Daily!$J$2:$J$421,I3138))</f>
        <v/>
      </c>
      <c r="K3138" s="27">
        <f>IF(J3138="","",J3138+cat_offset)</f>
        <v/>
      </c>
      <c r="L3138" s="27">
        <f>IF(J3138="","",MAX(0,E3138-J3138)^2)</f>
        <v/>
      </c>
      <c r="M3138" s="27">
        <f>IF(J3138="","",MAX(0,E3138-(J3138+twcdh_off))^2)</f>
        <v/>
      </c>
      <c r="N3138" s="27">
        <f>IF(E3138="","",MAX(0,E3138-swcdh_thr)^2)</f>
        <v/>
      </c>
      <c r="O3138">
        <f>IF(K3138="","",ROUND(E3138-K3138,0))</f>
        <v/>
      </c>
      <c r="P3138">
        <f>IF(O3138="","",IF(O3138&gt;=1,O3138,0))</f>
        <v/>
      </c>
      <c r="Q3138" s="27">
        <f>IF(E3138="","",MAX(0,E3138-22))</f>
        <v/>
      </c>
      <c r="R3138" s="27">
        <f>IF(H3138=1,E3138,"")</f>
        <v/>
      </c>
      <c r="S3138" s="27">
        <f>IF(AND(H3138=1,J3138&lt;&gt;""),E3138-J3138,"")</f>
        <v/>
      </c>
      <c r="T3138">
        <f>IF(G3138="","",MONTH(G3138))</f>
        <v/>
      </c>
    </row>
    <row r="3139">
      <c r="A3139" s="24" t="n">
        <v>2020</v>
      </c>
      <c r="B3139" s="24" t="n">
        <v>5</v>
      </c>
      <c r="C3139" s="24" t="n">
        <v>10</v>
      </c>
      <c r="D3139" s="24" t="n">
        <v>18</v>
      </c>
      <c r="E3139" s="24" t="n">
        <v>18.31</v>
      </c>
      <c r="F3139" s="25">
        <f>IF($E3139="","",DATE(IF($A3139="",nominal_year,$A3139),$B3139,$C3139)+($D3139-IF(LEFT(hour_conv,1)="1",1,0))/24)</f>
        <v/>
      </c>
      <c r="G3139" s="26">
        <f>IF(F3139="","",INT(F3139))</f>
        <v/>
      </c>
      <c r="H3139">
        <f>IF(G3139="","",IF(AND(MONTH(G3139)*100+DAY(G3139)&gt;=season_lo,MONTH(G3139)*100+DAY(G3139)&lt;=season_hi),1,0))</f>
        <v/>
      </c>
      <c r="I3139">
        <f>IF(G3139="","",G3139-first_day+1)</f>
        <v/>
      </c>
      <c r="J3139" s="27">
        <f>IF(I3139="","",INDEX(Daily!$J$2:$J$421,I3139))</f>
        <v/>
      </c>
      <c r="K3139" s="27">
        <f>IF(J3139="","",J3139+cat_offset)</f>
        <v/>
      </c>
      <c r="L3139" s="27">
        <f>IF(J3139="","",MAX(0,E3139-J3139)^2)</f>
        <v/>
      </c>
      <c r="M3139" s="27">
        <f>IF(J3139="","",MAX(0,E3139-(J3139+twcdh_off))^2)</f>
        <v/>
      </c>
      <c r="N3139" s="27">
        <f>IF(E3139="","",MAX(0,E3139-swcdh_thr)^2)</f>
        <v/>
      </c>
      <c r="O3139">
        <f>IF(K3139="","",ROUND(E3139-K3139,0))</f>
        <v/>
      </c>
      <c r="P3139">
        <f>IF(O3139="","",IF(O3139&gt;=1,O3139,0))</f>
        <v/>
      </c>
      <c r="Q3139" s="27">
        <f>IF(E3139="","",MAX(0,E3139-22))</f>
        <v/>
      </c>
      <c r="R3139" s="27">
        <f>IF(H3139=1,E3139,"")</f>
        <v/>
      </c>
      <c r="S3139" s="27">
        <f>IF(AND(H3139=1,J3139&lt;&gt;""),E3139-J3139,"")</f>
        <v/>
      </c>
      <c r="T3139">
        <f>IF(G3139="","",MONTH(G3139))</f>
        <v/>
      </c>
    </row>
    <row r="3140">
      <c r="A3140" s="24" t="n">
        <v>2020</v>
      </c>
      <c r="B3140" s="24" t="n">
        <v>5</v>
      </c>
      <c r="C3140" s="24" t="n">
        <v>10</v>
      </c>
      <c r="D3140" s="24" t="n">
        <v>19</v>
      </c>
      <c r="E3140" s="24" t="n">
        <v>17.98</v>
      </c>
      <c r="F3140" s="25">
        <f>IF($E3140="","",DATE(IF($A3140="",nominal_year,$A3140),$B3140,$C3140)+($D3140-IF(LEFT(hour_conv,1)="1",1,0))/24)</f>
        <v/>
      </c>
      <c r="G3140" s="26">
        <f>IF(F3140="","",INT(F3140))</f>
        <v/>
      </c>
      <c r="H3140">
        <f>IF(G3140="","",IF(AND(MONTH(G3140)*100+DAY(G3140)&gt;=season_lo,MONTH(G3140)*100+DAY(G3140)&lt;=season_hi),1,0))</f>
        <v/>
      </c>
      <c r="I3140">
        <f>IF(G3140="","",G3140-first_day+1)</f>
        <v/>
      </c>
      <c r="J3140" s="27">
        <f>IF(I3140="","",INDEX(Daily!$J$2:$J$421,I3140))</f>
        <v/>
      </c>
      <c r="K3140" s="27">
        <f>IF(J3140="","",J3140+cat_offset)</f>
        <v/>
      </c>
      <c r="L3140" s="27">
        <f>IF(J3140="","",MAX(0,E3140-J3140)^2)</f>
        <v/>
      </c>
      <c r="M3140" s="27">
        <f>IF(J3140="","",MAX(0,E3140-(J3140+twcdh_off))^2)</f>
        <v/>
      </c>
      <c r="N3140" s="27">
        <f>IF(E3140="","",MAX(0,E3140-swcdh_thr)^2)</f>
        <v/>
      </c>
      <c r="O3140">
        <f>IF(K3140="","",ROUND(E3140-K3140,0))</f>
        <v/>
      </c>
      <c r="P3140">
        <f>IF(O3140="","",IF(O3140&gt;=1,O3140,0))</f>
        <v/>
      </c>
      <c r="Q3140" s="27">
        <f>IF(E3140="","",MAX(0,E3140-22))</f>
        <v/>
      </c>
      <c r="R3140" s="27">
        <f>IF(H3140=1,E3140,"")</f>
        <v/>
      </c>
      <c r="S3140" s="27">
        <f>IF(AND(H3140=1,J3140&lt;&gt;""),E3140-J3140,"")</f>
        <v/>
      </c>
      <c r="T3140">
        <f>IF(G3140="","",MONTH(G3140))</f>
        <v/>
      </c>
    </row>
    <row r="3141">
      <c r="A3141" s="24" t="n">
        <v>2020</v>
      </c>
      <c r="B3141" s="24" t="n">
        <v>5</v>
      </c>
      <c r="C3141" s="24" t="n">
        <v>10</v>
      </c>
      <c r="D3141" s="24" t="n">
        <v>20</v>
      </c>
      <c r="E3141" s="24" t="n">
        <v>16.91</v>
      </c>
      <c r="F3141" s="25">
        <f>IF($E3141="","",DATE(IF($A3141="",nominal_year,$A3141),$B3141,$C3141)+($D3141-IF(LEFT(hour_conv,1)="1",1,0))/24)</f>
        <v/>
      </c>
      <c r="G3141" s="26">
        <f>IF(F3141="","",INT(F3141))</f>
        <v/>
      </c>
      <c r="H3141">
        <f>IF(G3141="","",IF(AND(MONTH(G3141)*100+DAY(G3141)&gt;=season_lo,MONTH(G3141)*100+DAY(G3141)&lt;=season_hi),1,0))</f>
        <v/>
      </c>
      <c r="I3141">
        <f>IF(G3141="","",G3141-first_day+1)</f>
        <v/>
      </c>
      <c r="J3141" s="27">
        <f>IF(I3141="","",INDEX(Daily!$J$2:$J$421,I3141))</f>
        <v/>
      </c>
      <c r="K3141" s="27">
        <f>IF(J3141="","",J3141+cat_offset)</f>
        <v/>
      </c>
      <c r="L3141" s="27">
        <f>IF(J3141="","",MAX(0,E3141-J3141)^2)</f>
        <v/>
      </c>
      <c r="M3141" s="27">
        <f>IF(J3141="","",MAX(0,E3141-(J3141+twcdh_off))^2)</f>
        <v/>
      </c>
      <c r="N3141" s="27">
        <f>IF(E3141="","",MAX(0,E3141-swcdh_thr)^2)</f>
        <v/>
      </c>
      <c r="O3141">
        <f>IF(K3141="","",ROUND(E3141-K3141,0))</f>
        <v/>
      </c>
      <c r="P3141">
        <f>IF(O3141="","",IF(O3141&gt;=1,O3141,0))</f>
        <v/>
      </c>
      <c r="Q3141" s="27">
        <f>IF(E3141="","",MAX(0,E3141-22))</f>
        <v/>
      </c>
      <c r="R3141" s="27">
        <f>IF(H3141=1,E3141,"")</f>
        <v/>
      </c>
      <c r="S3141" s="27">
        <f>IF(AND(H3141=1,J3141&lt;&gt;""),E3141-J3141,"")</f>
        <v/>
      </c>
      <c r="T3141">
        <f>IF(G3141="","",MONTH(G3141))</f>
        <v/>
      </c>
    </row>
    <row r="3142">
      <c r="A3142" s="24" t="n">
        <v>2020</v>
      </c>
      <c r="B3142" s="24" t="n">
        <v>5</v>
      </c>
      <c r="C3142" s="24" t="n">
        <v>10</v>
      </c>
      <c r="D3142" s="24" t="n">
        <v>21</v>
      </c>
      <c r="E3142" s="24" t="n">
        <v>15.26</v>
      </c>
      <c r="F3142" s="25">
        <f>IF($E3142="","",DATE(IF($A3142="",nominal_year,$A3142),$B3142,$C3142)+($D3142-IF(LEFT(hour_conv,1)="1",1,0))/24)</f>
        <v/>
      </c>
      <c r="G3142" s="26">
        <f>IF(F3142="","",INT(F3142))</f>
        <v/>
      </c>
      <c r="H3142">
        <f>IF(G3142="","",IF(AND(MONTH(G3142)*100+DAY(G3142)&gt;=season_lo,MONTH(G3142)*100+DAY(G3142)&lt;=season_hi),1,0))</f>
        <v/>
      </c>
      <c r="I3142">
        <f>IF(G3142="","",G3142-first_day+1)</f>
        <v/>
      </c>
      <c r="J3142" s="27">
        <f>IF(I3142="","",INDEX(Daily!$J$2:$J$421,I3142))</f>
        <v/>
      </c>
      <c r="K3142" s="27">
        <f>IF(J3142="","",J3142+cat_offset)</f>
        <v/>
      </c>
      <c r="L3142" s="27">
        <f>IF(J3142="","",MAX(0,E3142-J3142)^2)</f>
        <v/>
      </c>
      <c r="M3142" s="27">
        <f>IF(J3142="","",MAX(0,E3142-(J3142+twcdh_off))^2)</f>
        <v/>
      </c>
      <c r="N3142" s="27">
        <f>IF(E3142="","",MAX(0,E3142-swcdh_thr)^2)</f>
        <v/>
      </c>
      <c r="O3142">
        <f>IF(K3142="","",ROUND(E3142-K3142,0))</f>
        <v/>
      </c>
      <c r="P3142">
        <f>IF(O3142="","",IF(O3142&gt;=1,O3142,0))</f>
        <v/>
      </c>
      <c r="Q3142" s="27">
        <f>IF(E3142="","",MAX(0,E3142-22))</f>
        <v/>
      </c>
      <c r="R3142" s="27">
        <f>IF(H3142=1,E3142,"")</f>
        <v/>
      </c>
      <c r="S3142" s="27">
        <f>IF(AND(H3142=1,J3142&lt;&gt;""),E3142-J3142,"")</f>
        <v/>
      </c>
      <c r="T3142">
        <f>IF(G3142="","",MONTH(G3142))</f>
        <v/>
      </c>
    </row>
    <row r="3143">
      <c r="A3143" s="24" t="n">
        <v>2020</v>
      </c>
      <c r="B3143" s="24" t="n">
        <v>5</v>
      </c>
      <c r="C3143" s="24" t="n">
        <v>10</v>
      </c>
      <c r="D3143" s="24" t="n">
        <v>22</v>
      </c>
      <c r="E3143" s="24" t="n">
        <v>14.31</v>
      </c>
      <c r="F3143" s="25">
        <f>IF($E3143="","",DATE(IF($A3143="",nominal_year,$A3143),$B3143,$C3143)+($D3143-IF(LEFT(hour_conv,1)="1",1,0))/24)</f>
        <v/>
      </c>
      <c r="G3143" s="26">
        <f>IF(F3143="","",INT(F3143))</f>
        <v/>
      </c>
      <c r="H3143">
        <f>IF(G3143="","",IF(AND(MONTH(G3143)*100+DAY(G3143)&gt;=season_lo,MONTH(G3143)*100+DAY(G3143)&lt;=season_hi),1,0))</f>
        <v/>
      </c>
      <c r="I3143">
        <f>IF(G3143="","",G3143-first_day+1)</f>
        <v/>
      </c>
      <c r="J3143" s="27">
        <f>IF(I3143="","",INDEX(Daily!$J$2:$J$421,I3143))</f>
        <v/>
      </c>
      <c r="K3143" s="27">
        <f>IF(J3143="","",J3143+cat_offset)</f>
        <v/>
      </c>
      <c r="L3143" s="27">
        <f>IF(J3143="","",MAX(0,E3143-J3143)^2)</f>
        <v/>
      </c>
      <c r="M3143" s="27">
        <f>IF(J3143="","",MAX(0,E3143-(J3143+twcdh_off))^2)</f>
        <v/>
      </c>
      <c r="N3143" s="27">
        <f>IF(E3143="","",MAX(0,E3143-swcdh_thr)^2)</f>
        <v/>
      </c>
      <c r="O3143">
        <f>IF(K3143="","",ROUND(E3143-K3143,0))</f>
        <v/>
      </c>
      <c r="P3143">
        <f>IF(O3143="","",IF(O3143&gt;=1,O3143,0))</f>
        <v/>
      </c>
      <c r="Q3143" s="27">
        <f>IF(E3143="","",MAX(0,E3143-22))</f>
        <v/>
      </c>
      <c r="R3143" s="27">
        <f>IF(H3143=1,E3143,"")</f>
        <v/>
      </c>
      <c r="S3143" s="27">
        <f>IF(AND(H3143=1,J3143&lt;&gt;""),E3143-J3143,"")</f>
        <v/>
      </c>
      <c r="T3143">
        <f>IF(G3143="","",MONTH(G3143))</f>
        <v/>
      </c>
    </row>
    <row r="3144">
      <c r="A3144" s="24" t="n">
        <v>2020</v>
      </c>
      <c r="B3144" s="24" t="n">
        <v>5</v>
      </c>
      <c r="C3144" s="24" t="n">
        <v>10</v>
      </c>
      <c r="D3144" s="24" t="n">
        <v>23</v>
      </c>
      <c r="E3144" s="24" t="n">
        <v>13.16</v>
      </c>
      <c r="F3144" s="25">
        <f>IF($E3144="","",DATE(IF($A3144="",nominal_year,$A3144),$B3144,$C3144)+($D3144-IF(LEFT(hour_conv,1)="1",1,0))/24)</f>
        <v/>
      </c>
      <c r="G3144" s="26">
        <f>IF(F3144="","",INT(F3144))</f>
        <v/>
      </c>
      <c r="H3144">
        <f>IF(G3144="","",IF(AND(MONTH(G3144)*100+DAY(G3144)&gt;=season_lo,MONTH(G3144)*100+DAY(G3144)&lt;=season_hi),1,0))</f>
        <v/>
      </c>
      <c r="I3144">
        <f>IF(G3144="","",G3144-first_day+1)</f>
        <v/>
      </c>
      <c r="J3144" s="27">
        <f>IF(I3144="","",INDEX(Daily!$J$2:$J$421,I3144))</f>
        <v/>
      </c>
      <c r="K3144" s="27">
        <f>IF(J3144="","",J3144+cat_offset)</f>
        <v/>
      </c>
      <c r="L3144" s="27">
        <f>IF(J3144="","",MAX(0,E3144-J3144)^2)</f>
        <v/>
      </c>
      <c r="M3144" s="27">
        <f>IF(J3144="","",MAX(0,E3144-(J3144+twcdh_off))^2)</f>
        <v/>
      </c>
      <c r="N3144" s="27">
        <f>IF(E3144="","",MAX(0,E3144-swcdh_thr)^2)</f>
        <v/>
      </c>
      <c r="O3144">
        <f>IF(K3144="","",ROUND(E3144-K3144,0))</f>
        <v/>
      </c>
      <c r="P3144">
        <f>IF(O3144="","",IF(O3144&gt;=1,O3144,0))</f>
        <v/>
      </c>
      <c r="Q3144" s="27">
        <f>IF(E3144="","",MAX(0,E3144-22))</f>
        <v/>
      </c>
      <c r="R3144" s="27">
        <f>IF(H3144=1,E3144,"")</f>
        <v/>
      </c>
      <c r="S3144" s="27">
        <f>IF(AND(H3144=1,J3144&lt;&gt;""),E3144-J3144,"")</f>
        <v/>
      </c>
      <c r="T3144">
        <f>IF(G3144="","",MONTH(G3144))</f>
        <v/>
      </c>
    </row>
    <row r="3145">
      <c r="A3145" s="24" t="n">
        <v>2020</v>
      </c>
      <c r="B3145" s="24" t="n">
        <v>5</v>
      </c>
      <c r="C3145" s="24" t="n">
        <v>10</v>
      </c>
      <c r="D3145" s="24" t="n">
        <v>24</v>
      </c>
      <c r="E3145" s="24" t="n">
        <v>11.73</v>
      </c>
      <c r="F3145" s="25">
        <f>IF($E3145="","",DATE(IF($A3145="",nominal_year,$A3145),$B3145,$C3145)+($D3145-IF(LEFT(hour_conv,1)="1",1,0))/24)</f>
        <v/>
      </c>
      <c r="G3145" s="26">
        <f>IF(F3145="","",INT(F3145))</f>
        <v/>
      </c>
      <c r="H3145">
        <f>IF(G3145="","",IF(AND(MONTH(G3145)*100+DAY(G3145)&gt;=season_lo,MONTH(G3145)*100+DAY(G3145)&lt;=season_hi),1,0))</f>
        <v/>
      </c>
      <c r="I3145">
        <f>IF(G3145="","",G3145-first_day+1)</f>
        <v/>
      </c>
      <c r="J3145" s="27">
        <f>IF(I3145="","",INDEX(Daily!$J$2:$J$421,I3145))</f>
        <v/>
      </c>
      <c r="K3145" s="27">
        <f>IF(J3145="","",J3145+cat_offset)</f>
        <v/>
      </c>
      <c r="L3145" s="27">
        <f>IF(J3145="","",MAX(0,E3145-J3145)^2)</f>
        <v/>
      </c>
      <c r="M3145" s="27">
        <f>IF(J3145="","",MAX(0,E3145-(J3145+twcdh_off))^2)</f>
        <v/>
      </c>
      <c r="N3145" s="27">
        <f>IF(E3145="","",MAX(0,E3145-swcdh_thr)^2)</f>
        <v/>
      </c>
      <c r="O3145">
        <f>IF(K3145="","",ROUND(E3145-K3145,0))</f>
        <v/>
      </c>
      <c r="P3145">
        <f>IF(O3145="","",IF(O3145&gt;=1,O3145,0))</f>
        <v/>
      </c>
      <c r="Q3145" s="27">
        <f>IF(E3145="","",MAX(0,E3145-22))</f>
        <v/>
      </c>
      <c r="R3145" s="27">
        <f>IF(H3145=1,E3145,"")</f>
        <v/>
      </c>
      <c r="S3145" s="27">
        <f>IF(AND(H3145=1,J3145&lt;&gt;""),E3145-J3145,"")</f>
        <v/>
      </c>
      <c r="T3145">
        <f>IF(G3145="","",MONTH(G3145))</f>
        <v/>
      </c>
    </row>
    <row r="3146">
      <c r="A3146" s="24" t="n">
        <v>2020</v>
      </c>
      <c r="B3146" s="24" t="n">
        <v>5</v>
      </c>
      <c r="C3146" s="24" t="n">
        <v>11</v>
      </c>
      <c r="D3146" s="24" t="n">
        <v>1</v>
      </c>
      <c r="E3146" s="24" t="n">
        <v>11.17</v>
      </c>
      <c r="F3146" s="25">
        <f>IF($E3146="","",DATE(IF($A3146="",nominal_year,$A3146),$B3146,$C3146)+($D3146-IF(LEFT(hour_conv,1)="1",1,0))/24)</f>
        <v/>
      </c>
      <c r="G3146" s="26">
        <f>IF(F3146="","",INT(F3146))</f>
        <v/>
      </c>
      <c r="H3146">
        <f>IF(G3146="","",IF(AND(MONTH(G3146)*100+DAY(G3146)&gt;=season_lo,MONTH(G3146)*100+DAY(G3146)&lt;=season_hi),1,0))</f>
        <v/>
      </c>
      <c r="I3146">
        <f>IF(G3146="","",G3146-first_day+1)</f>
        <v/>
      </c>
      <c r="J3146" s="27">
        <f>IF(I3146="","",INDEX(Daily!$J$2:$J$421,I3146))</f>
        <v/>
      </c>
      <c r="K3146" s="27">
        <f>IF(J3146="","",J3146+cat_offset)</f>
        <v/>
      </c>
      <c r="L3146" s="27">
        <f>IF(J3146="","",MAX(0,E3146-J3146)^2)</f>
        <v/>
      </c>
      <c r="M3146" s="27">
        <f>IF(J3146="","",MAX(0,E3146-(J3146+twcdh_off))^2)</f>
        <v/>
      </c>
      <c r="N3146" s="27">
        <f>IF(E3146="","",MAX(0,E3146-swcdh_thr)^2)</f>
        <v/>
      </c>
      <c r="O3146">
        <f>IF(K3146="","",ROUND(E3146-K3146,0))</f>
        <v/>
      </c>
      <c r="P3146">
        <f>IF(O3146="","",IF(O3146&gt;=1,O3146,0))</f>
        <v/>
      </c>
      <c r="Q3146" s="27">
        <f>IF(E3146="","",MAX(0,E3146-22))</f>
        <v/>
      </c>
      <c r="R3146" s="27">
        <f>IF(H3146=1,E3146,"")</f>
        <v/>
      </c>
      <c r="S3146" s="27">
        <f>IF(AND(H3146=1,J3146&lt;&gt;""),E3146-J3146,"")</f>
        <v/>
      </c>
      <c r="T3146">
        <f>IF(G3146="","",MONTH(G3146))</f>
        <v/>
      </c>
    </row>
    <row r="3147">
      <c r="A3147" s="24" t="n">
        <v>2020</v>
      </c>
      <c r="B3147" s="24" t="n">
        <v>5</v>
      </c>
      <c r="C3147" s="24" t="n">
        <v>11</v>
      </c>
      <c r="D3147" s="24" t="n">
        <v>2</v>
      </c>
      <c r="E3147" s="24" t="n">
        <v>9.91</v>
      </c>
      <c r="F3147" s="25">
        <f>IF($E3147="","",DATE(IF($A3147="",nominal_year,$A3147),$B3147,$C3147)+($D3147-IF(LEFT(hour_conv,1)="1",1,0))/24)</f>
        <v/>
      </c>
      <c r="G3147" s="26">
        <f>IF(F3147="","",INT(F3147))</f>
        <v/>
      </c>
      <c r="H3147">
        <f>IF(G3147="","",IF(AND(MONTH(G3147)*100+DAY(G3147)&gt;=season_lo,MONTH(G3147)*100+DAY(G3147)&lt;=season_hi),1,0))</f>
        <v/>
      </c>
      <c r="I3147">
        <f>IF(G3147="","",G3147-first_day+1)</f>
        <v/>
      </c>
      <c r="J3147" s="27">
        <f>IF(I3147="","",INDEX(Daily!$J$2:$J$421,I3147))</f>
        <v/>
      </c>
      <c r="K3147" s="27">
        <f>IF(J3147="","",J3147+cat_offset)</f>
        <v/>
      </c>
      <c r="L3147" s="27">
        <f>IF(J3147="","",MAX(0,E3147-J3147)^2)</f>
        <v/>
      </c>
      <c r="M3147" s="27">
        <f>IF(J3147="","",MAX(0,E3147-(J3147+twcdh_off))^2)</f>
        <v/>
      </c>
      <c r="N3147" s="27">
        <f>IF(E3147="","",MAX(0,E3147-swcdh_thr)^2)</f>
        <v/>
      </c>
      <c r="O3147">
        <f>IF(K3147="","",ROUND(E3147-K3147,0))</f>
        <v/>
      </c>
      <c r="P3147">
        <f>IF(O3147="","",IF(O3147&gt;=1,O3147,0))</f>
        <v/>
      </c>
      <c r="Q3147" s="27">
        <f>IF(E3147="","",MAX(0,E3147-22))</f>
        <v/>
      </c>
      <c r="R3147" s="27">
        <f>IF(H3147=1,E3147,"")</f>
        <v/>
      </c>
      <c r="S3147" s="27">
        <f>IF(AND(H3147=1,J3147&lt;&gt;""),E3147-J3147,"")</f>
        <v/>
      </c>
      <c r="T3147">
        <f>IF(G3147="","",MONTH(G3147))</f>
        <v/>
      </c>
    </row>
    <row r="3148">
      <c r="A3148" s="24" t="n">
        <v>2020</v>
      </c>
      <c r="B3148" s="24" t="n">
        <v>5</v>
      </c>
      <c r="C3148" s="24" t="n">
        <v>11</v>
      </c>
      <c r="D3148" s="24" t="n">
        <v>3</v>
      </c>
      <c r="E3148" s="24" t="n">
        <v>10.13</v>
      </c>
      <c r="F3148" s="25">
        <f>IF($E3148="","",DATE(IF($A3148="",nominal_year,$A3148),$B3148,$C3148)+($D3148-IF(LEFT(hour_conv,1)="1",1,0))/24)</f>
        <v/>
      </c>
      <c r="G3148" s="26">
        <f>IF(F3148="","",INT(F3148))</f>
        <v/>
      </c>
      <c r="H3148">
        <f>IF(G3148="","",IF(AND(MONTH(G3148)*100+DAY(G3148)&gt;=season_lo,MONTH(G3148)*100+DAY(G3148)&lt;=season_hi),1,0))</f>
        <v/>
      </c>
      <c r="I3148">
        <f>IF(G3148="","",G3148-first_day+1)</f>
        <v/>
      </c>
      <c r="J3148" s="27">
        <f>IF(I3148="","",INDEX(Daily!$J$2:$J$421,I3148))</f>
        <v/>
      </c>
      <c r="K3148" s="27">
        <f>IF(J3148="","",J3148+cat_offset)</f>
        <v/>
      </c>
      <c r="L3148" s="27">
        <f>IF(J3148="","",MAX(0,E3148-J3148)^2)</f>
        <v/>
      </c>
      <c r="M3148" s="27">
        <f>IF(J3148="","",MAX(0,E3148-(J3148+twcdh_off))^2)</f>
        <v/>
      </c>
      <c r="N3148" s="27">
        <f>IF(E3148="","",MAX(0,E3148-swcdh_thr)^2)</f>
        <v/>
      </c>
      <c r="O3148">
        <f>IF(K3148="","",ROUND(E3148-K3148,0))</f>
        <v/>
      </c>
      <c r="P3148">
        <f>IF(O3148="","",IF(O3148&gt;=1,O3148,0))</f>
        <v/>
      </c>
      <c r="Q3148" s="27">
        <f>IF(E3148="","",MAX(0,E3148-22))</f>
        <v/>
      </c>
      <c r="R3148" s="27">
        <f>IF(H3148=1,E3148,"")</f>
        <v/>
      </c>
      <c r="S3148" s="27">
        <f>IF(AND(H3148=1,J3148&lt;&gt;""),E3148-J3148,"")</f>
        <v/>
      </c>
      <c r="T3148">
        <f>IF(G3148="","",MONTH(G3148))</f>
        <v/>
      </c>
    </row>
    <row r="3149">
      <c r="A3149" s="24" t="n">
        <v>2020</v>
      </c>
      <c r="B3149" s="24" t="n">
        <v>5</v>
      </c>
      <c r="C3149" s="24" t="n">
        <v>11</v>
      </c>
      <c r="D3149" s="24" t="n">
        <v>4</v>
      </c>
      <c r="E3149" s="24" t="n">
        <v>10.13</v>
      </c>
      <c r="F3149" s="25">
        <f>IF($E3149="","",DATE(IF($A3149="",nominal_year,$A3149),$B3149,$C3149)+($D3149-IF(LEFT(hour_conv,1)="1",1,0))/24)</f>
        <v/>
      </c>
      <c r="G3149" s="26">
        <f>IF(F3149="","",INT(F3149))</f>
        <v/>
      </c>
      <c r="H3149">
        <f>IF(G3149="","",IF(AND(MONTH(G3149)*100+DAY(G3149)&gt;=season_lo,MONTH(G3149)*100+DAY(G3149)&lt;=season_hi),1,0))</f>
        <v/>
      </c>
      <c r="I3149">
        <f>IF(G3149="","",G3149-first_day+1)</f>
        <v/>
      </c>
      <c r="J3149" s="27">
        <f>IF(I3149="","",INDEX(Daily!$J$2:$J$421,I3149))</f>
        <v/>
      </c>
      <c r="K3149" s="27">
        <f>IF(J3149="","",J3149+cat_offset)</f>
        <v/>
      </c>
      <c r="L3149" s="27">
        <f>IF(J3149="","",MAX(0,E3149-J3149)^2)</f>
        <v/>
      </c>
      <c r="M3149" s="27">
        <f>IF(J3149="","",MAX(0,E3149-(J3149+twcdh_off))^2)</f>
        <v/>
      </c>
      <c r="N3149" s="27">
        <f>IF(E3149="","",MAX(0,E3149-swcdh_thr)^2)</f>
        <v/>
      </c>
      <c r="O3149">
        <f>IF(K3149="","",ROUND(E3149-K3149,0))</f>
        <v/>
      </c>
      <c r="P3149">
        <f>IF(O3149="","",IF(O3149&gt;=1,O3149,0))</f>
        <v/>
      </c>
      <c r="Q3149" s="27">
        <f>IF(E3149="","",MAX(0,E3149-22))</f>
        <v/>
      </c>
      <c r="R3149" s="27">
        <f>IF(H3149=1,E3149,"")</f>
        <v/>
      </c>
      <c r="S3149" s="27">
        <f>IF(AND(H3149=1,J3149&lt;&gt;""),E3149-J3149,"")</f>
        <v/>
      </c>
      <c r="T3149">
        <f>IF(G3149="","",MONTH(G3149))</f>
        <v/>
      </c>
    </row>
    <row r="3150">
      <c r="A3150" s="24" t="n">
        <v>2020</v>
      </c>
      <c r="B3150" s="24" t="n">
        <v>5</v>
      </c>
      <c r="C3150" s="24" t="n">
        <v>11</v>
      </c>
      <c r="D3150" s="24" t="n">
        <v>5</v>
      </c>
      <c r="E3150" s="24" t="n">
        <v>10.14</v>
      </c>
      <c r="F3150" s="25">
        <f>IF($E3150="","",DATE(IF($A3150="",nominal_year,$A3150),$B3150,$C3150)+($D3150-IF(LEFT(hour_conv,1)="1",1,0))/24)</f>
        <v/>
      </c>
      <c r="G3150" s="26">
        <f>IF(F3150="","",INT(F3150))</f>
        <v/>
      </c>
      <c r="H3150">
        <f>IF(G3150="","",IF(AND(MONTH(G3150)*100+DAY(G3150)&gt;=season_lo,MONTH(G3150)*100+DAY(G3150)&lt;=season_hi),1,0))</f>
        <v/>
      </c>
      <c r="I3150">
        <f>IF(G3150="","",G3150-first_day+1)</f>
        <v/>
      </c>
      <c r="J3150" s="27">
        <f>IF(I3150="","",INDEX(Daily!$J$2:$J$421,I3150))</f>
        <v/>
      </c>
      <c r="K3150" s="27">
        <f>IF(J3150="","",J3150+cat_offset)</f>
        <v/>
      </c>
      <c r="L3150" s="27">
        <f>IF(J3150="","",MAX(0,E3150-J3150)^2)</f>
        <v/>
      </c>
      <c r="M3150" s="27">
        <f>IF(J3150="","",MAX(0,E3150-(J3150+twcdh_off))^2)</f>
        <v/>
      </c>
      <c r="N3150" s="27">
        <f>IF(E3150="","",MAX(0,E3150-swcdh_thr)^2)</f>
        <v/>
      </c>
      <c r="O3150">
        <f>IF(K3150="","",ROUND(E3150-K3150,0))</f>
        <v/>
      </c>
      <c r="P3150">
        <f>IF(O3150="","",IF(O3150&gt;=1,O3150,0))</f>
        <v/>
      </c>
      <c r="Q3150" s="27">
        <f>IF(E3150="","",MAX(0,E3150-22))</f>
        <v/>
      </c>
      <c r="R3150" s="27">
        <f>IF(H3150=1,E3150,"")</f>
        <v/>
      </c>
      <c r="S3150" s="27">
        <f>IF(AND(H3150=1,J3150&lt;&gt;""),E3150-J3150,"")</f>
        <v/>
      </c>
      <c r="T3150">
        <f>IF(G3150="","",MONTH(G3150))</f>
        <v/>
      </c>
    </row>
    <row r="3151">
      <c r="A3151" s="24" t="n">
        <v>2020</v>
      </c>
      <c r="B3151" s="24" t="n">
        <v>5</v>
      </c>
      <c r="C3151" s="24" t="n">
        <v>11</v>
      </c>
      <c r="D3151" s="24" t="n">
        <v>6</v>
      </c>
      <c r="E3151" s="24" t="n">
        <v>10.6</v>
      </c>
      <c r="F3151" s="25">
        <f>IF($E3151="","",DATE(IF($A3151="",nominal_year,$A3151),$B3151,$C3151)+($D3151-IF(LEFT(hour_conv,1)="1",1,0))/24)</f>
        <v/>
      </c>
      <c r="G3151" s="26">
        <f>IF(F3151="","",INT(F3151))</f>
        <v/>
      </c>
      <c r="H3151">
        <f>IF(G3151="","",IF(AND(MONTH(G3151)*100+DAY(G3151)&gt;=season_lo,MONTH(G3151)*100+DAY(G3151)&lt;=season_hi),1,0))</f>
        <v/>
      </c>
      <c r="I3151">
        <f>IF(G3151="","",G3151-first_day+1)</f>
        <v/>
      </c>
      <c r="J3151" s="27">
        <f>IF(I3151="","",INDEX(Daily!$J$2:$J$421,I3151))</f>
        <v/>
      </c>
      <c r="K3151" s="27">
        <f>IF(J3151="","",J3151+cat_offset)</f>
        <v/>
      </c>
      <c r="L3151" s="27">
        <f>IF(J3151="","",MAX(0,E3151-J3151)^2)</f>
        <v/>
      </c>
      <c r="M3151" s="27">
        <f>IF(J3151="","",MAX(0,E3151-(J3151+twcdh_off))^2)</f>
        <v/>
      </c>
      <c r="N3151" s="27">
        <f>IF(E3151="","",MAX(0,E3151-swcdh_thr)^2)</f>
        <v/>
      </c>
      <c r="O3151">
        <f>IF(K3151="","",ROUND(E3151-K3151,0))</f>
        <v/>
      </c>
      <c r="P3151">
        <f>IF(O3151="","",IF(O3151&gt;=1,O3151,0))</f>
        <v/>
      </c>
      <c r="Q3151" s="27">
        <f>IF(E3151="","",MAX(0,E3151-22))</f>
        <v/>
      </c>
      <c r="R3151" s="27">
        <f>IF(H3151=1,E3151,"")</f>
        <v/>
      </c>
      <c r="S3151" s="27">
        <f>IF(AND(H3151=1,J3151&lt;&gt;""),E3151-J3151,"")</f>
        <v/>
      </c>
      <c r="T3151">
        <f>IF(G3151="","",MONTH(G3151))</f>
        <v/>
      </c>
    </row>
    <row r="3152">
      <c r="A3152" s="24" t="n">
        <v>2020</v>
      </c>
      <c r="B3152" s="24" t="n">
        <v>5</v>
      </c>
      <c r="C3152" s="24" t="n">
        <v>11</v>
      </c>
      <c r="D3152" s="24" t="n">
        <v>7</v>
      </c>
      <c r="E3152" s="24" t="n">
        <v>11.34</v>
      </c>
      <c r="F3152" s="25">
        <f>IF($E3152="","",DATE(IF($A3152="",nominal_year,$A3152),$B3152,$C3152)+($D3152-IF(LEFT(hour_conv,1)="1",1,0))/24)</f>
        <v/>
      </c>
      <c r="G3152" s="26">
        <f>IF(F3152="","",INT(F3152))</f>
        <v/>
      </c>
      <c r="H3152">
        <f>IF(G3152="","",IF(AND(MONTH(G3152)*100+DAY(G3152)&gt;=season_lo,MONTH(G3152)*100+DAY(G3152)&lt;=season_hi),1,0))</f>
        <v/>
      </c>
      <c r="I3152">
        <f>IF(G3152="","",G3152-first_day+1)</f>
        <v/>
      </c>
      <c r="J3152" s="27">
        <f>IF(I3152="","",INDEX(Daily!$J$2:$J$421,I3152))</f>
        <v/>
      </c>
      <c r="K3152" s="27">
        <f>IF(J3152="","",J3152+cat_offset)</f>
        <v/>
      </c>
      <c r="L3152" s="27">
        <f>IF(J3152="","",MAX(0,E3152-J3152)^2)</f>
        <v/>
      </c>
      <c r="M3152" s="27">
        <f>IF(J3152="","",MAX(0,E3152-(J3152+twcdh_off))^2)</f>
        <v/>
      </c>
      <c r="N3152" s="27">
        <f>IF(E3152="","",MAX(0,E3152-swcdh_thr)^2)</f>
        <v/>
      </c>
      <c r="O3152">
        <f>IF(K3152="","",ROUND(E3152-K3152,0))</f>
        <v/>
      </c>
      <c r="P3152">
        <f>IF(O3152="","",IF(O3152&gt;=1,O3152,0))</f>
        <v/>
      </c>
      <c r="Q3152" s="27">
        <f>IF(E3152="","",MAX(0,E3152-22))</f>
        <v/>
      </c>
      <c r="R3152" s="27">
        <f>IF(H3152=1,E3152,"")</f>
        <v/>
      </c>
      <c r="S3152" s="27">
        <f>IF(AND(H3152=1,J3152&lt;&gt;""),E3152-J3152,"")</f>
        <v/>
      </c>
      <c r="T3152">
        <f>IF(G3152="","",MONTH(G3152))</f>
        <v/>
      </c>
    </row>
    <row r="3153">
      <c r="A3153" s="24" t="n">
        <v>2020</v>
      </c>
      <c r="B3153" s="24" t="n">
        <v>5</v>
      </c>
      <c r="C3153" s="24" t="n">
        <v>11</v>
      </c>
      <c r="D3153" s="24" t="n">
        <v>8</v>
      </c>
      <c r="E3153" s="24" t="n">
        <v>12.99</v>
      </c>
      <c r="F3153" s="25">
        <f>IF($E3153="","",DATE(IF($A3153="",nominal_year,$A3153),$B3153,$C3153)+($D3153-IF(LEFT(hour_conv,1)="1",1,0))/24)</f>
        <v/>
      </c>
      <c r="G3153" s="26">
        <f>IF(F3153="","",INT(F3153))</f>
        <v/>
      </c>
      <c r="H3153">
        <f>IF(G3153="","",IF(AND(MONTH(G3153)*100+DAY(G3153)&gt;=season_lo,MONTH(G3153)*100+DAY(G3153)&lt;=season_hi),1,0))</f>
        <v/>
      </c>
      <c r="I3153">
        <f>IF(G3153="","",G3153-first_day+1)</f>
        <v/>
      </c>
      <c r="J3153" s="27">
        <f>IF(I3153="","",INDEX(Daily!$J$2:$J$421,I3153))</f>
        <v/>
      </c>
      <c r="K3153" s="27">
        <f>IF(J3153="","",J3153+cat_offset)</f>
        <v/>
      </c>
      <c r="L3153" s="27">
        <f>IF(J3153="","",MAX(0,E3153-J3153)^2)</f>
        <v/>
      </c>
      <c r="M3153" s="27">
        <f>IF(J3153="","",MAX(0,E3153-(J3153+twcdh_off))^2)</f>
        <v/>
      </c>
      <c r="N3153" s="27">
        <f>IF(E3153="","",MAX(0,E3153-swcdh_thr)^2)</f>
        <v/>
      </c>
      <c r="O3153">
        <f>IF(K3153="","",ROUND(E3153-K3153,0))</f>
        <v/>
      </c>
      <c r="P3153">
        <f>IF(O3153="","",IF(O3153&gt;=1,O3153,0))</f>
        <v/>
      </c>
      <c r="Q3153" s="27">
        <f>IF(E3153="","",MAX(0,E3153-22))</f>
        <v/>
      </c>
      <c r="R3153" s="27">
        <f>IF(H3153=1,E3153,"")</f>
        <v/>
      </c>
      <c r="S3153" s="27">
        <f>IF(AND(H3153=1,J3153&lt;&gt;""),E3153-J3153,"")</f>
        <v/>
      </c>
      <c r="T3153">
        <f>IF(G3153="","",MONTH(G3153))</f>
        <v/>
      </c>
    </row>
    <row r="3154">
      <c r="A3154" s="24" t="n">
        <v>2020</v>
      </c>
      <c r="B3154" s="24" t="n">
        <v>5</v>
      </c>
      <c r="C3154" s="24" t="n">
        <v>11</v>
      </c>
      <c r="D3154" s="24" t="n">
        <v>9</v>
      </c>
      <c r="E3154" s="24" t="n">
        <v>13.96</v>
      </c>
      <c r="F3154" s="25">
        <f>IF($E3154="","",DATE(IF($A3154="",nominal_year,$A3154),$B3154,$C3154)+($D3154-IF(LEFT(hour_conv,1)="1",1,0))/24)</f>
        <v/>
      </c>
      <c r="G3154" s="26">
        <f>IF(F3154="","",INT(F3154))</f>
        <v/>
      </c>
      <c r="H3154">
        <f>IF(G3154="","",IF(AND(MONTH(G3154)*100+DAY(G3154)&gt;=season_lo,MONTH(G3154)*100+DAY(G3154)&lt;=season_hi),1,0))</f>
        <v/>
      </c>
      <c r="I3154">
        <f>IF(G3154="","",G3154-first_day+1)</f>
        <v/>
      </c>
      <c r="J3154" s="27">
        <f>IF(I3154="","",INDEX(Daily!$J$2:$J$421,I3154))</f>
        <v/>
      </c>
      <c r="K3154" s="27">
        <f>IF(J3154="","",J3154+cat_offset)</f>
        <v/>
      </c>
      <c r="L3154" s="27">
        <f>IF(J3154="","",MAX(0,E3154-J3154)^2)</f>
        <v/>
      </c>
      <c r="M3154" s="27">
        <f>IF(J3154="","",MAX(0,E3154-(J3154+twcdh_off))^2)</f>
        <v/>
      </c>
      <c r="N3154" s="27">
        <f>IF(E3154="","",MAX(0,E3154-swcdh_thr)^2)</f>
        <v/>
      </c>
      <c r="O3154">
        <f>IF(K3154="","",ROUND(E3154-K3154,0))</f>
        <v/>
      </c>
      <c r="P3154">
        <f>IF(O3154="","",IF(O3154&gt;=1,O3154,0))</f>
        <v/>
      </c>
      <c r="Q3154" s="27">
        <f>IF(E3154="","",MAX(0,E3154-22))</f>
        <v/>
      </c>
      <c r="R3154" s="27">
        <f>IF(H3154=1,E3154,"")</f>
        <v/>
      </c>
      <c r="S3154" s="27">
        <f>IF(AND(H3154=1,J3154&lt;&gt;""),E3154-J3154,"")</f>
        <v/>
      </c>
      <c r="T3154">
        <f>IF(G3154="","",MONTH(G3154))</f>
        <v/>
      </c>
    </row>
    <row r="3155">
      <c r="A3155" s="24" t="n">
        <v>2020</v>
      </c>
      <c r="B3155" s="24" t="n">
        <v>5</v>
      </c>
      <c r="C3155" s="24" t="n">
        <v>11</v>
      </c>
      <c r="D3155" s="24" t="n">
        <v>10</v>
      </c>
      <c r="E3155" s="24" t="n">
        <v>15.39</v>
      </c>
      <c r="F3155" s="25">
        <f>IF($E3155="","",DATE(IF($A3155="",nominal_year,$A3155),$B3155,$C3155)+($D3155-IF(LEFT(hour_conv,1)="1",1,0))/24)</f>
        <v/>
      </c>
      <c r="G3155" s="26">
        <f>IF(F3155="","",INT(F3155))</f>
        <v/>
      </c>
      <c r="H3155">
        <f>IF(G3155="","",IF(AND(MONTH(G3155)*100+DAY(G3155)&gt;=season_lo,MONTH(G3155)*100+DAY(G3155)&lt;=season_hi),1,0))</f>
        <v/>
      </c>
      <c r="I3155">
        <f>IF(G3155="","",G3155-first_day+1)</f>
        <v/>
      </c>
      <c r="J3155" s="27">
        <f>IF(I3155="","",INDEX(Daily!$J$2:$J$421,I3155))</f>
        <v/>
      </c>
      <c r="K3155" s="27">
        <f>IF(J3155="","",J3155+cat_offset)</f>
        <v/>
      </c>
      <c r="L3155" s="27">
        <f>IF(J3155="","",MAX(0,E3155-J3155)^2)</f>
        <v/>
      </c>
      <c r="M3155" s="27">
        <f>IF(J3155="","",MAX(0,E3155-(J3155+twcdh_off))^2)</f>
        <v/>
      </c>
      <c r="N3155" s="27">
        <f>IF(E3155="","",MAX(0,E3155-swcdh_thr)^2)</f>
        <v/>
      </c>
      <c r="O3155">
        <f>IF(K3155="","",ROUND(E3155-K3155,0))</f>
        <v/>
      </c>
      <c r="P3155">
        <f>IF(O3155="","",IF(O3155&gt;=1,O3155,0))</f>
        <v/>
      </c>
      <c r="Q3155" s="27">
        <f>IF(E3155="","",MAX(0,E3155-22))</f>
        <v/>
      </c>
      <c r="R3155" s="27">
        <f>IF(H3155=1,E3155,"")</f>
        <v/>
      </c>
      <c r="S3155" s="27">
        <f>IF(AND(H3155=1,J3155&lt;&gt;""),E3155-J3155,"")</f>
        <v/>
      </c>
      <c r="T3155">
        <f>IF(G3155="","",MONTH(G3155))</f>
        <v/>
      </c>
    </row>
    <row r="3156">
      <c r="A3156" s="24" t="n">
        <v>2020</v>
      </c>
      <c r="B3156" s="24" t="n">
        <v>5</v>
      </c>
      <c r="C3156" s="24" t="n">
        <v>11</v>
      </c>
      <c r="D3156" s="24" t="n">
        <v>11</v>
      </c>
      <c r="E3156" s="24" t="n">
        <v>16.32</v>
      </c>
      <c r="F3156" s="25">
        <f>IF($E3156="","",DATE(IF($A3156="",nominal_year,$A3156),$B3156,$C3156)+($D3156-IF(LEFT(hour_conv,1)="1",1,0))/24)</f>
        <v/>
      </c>
      <c r="G3156" s="26">
        <f>IF(F3156="","",INT(F3156))</f>
        <v/>
      </c>
      <c r="H3156">
        <f>IF(G3156="","",IF(AND(MONTH(G3156)*100+DAY(G3156)&gt;=season_lo,MONTH(G3156)*100+DAY(G3156)&lt;=season_hi),1,0))</f>
        <v/>
      </c>
      <c r="I3156">
        <f>IF(G3156="","",G3156-first_day+1)</f>
        <v/>
      </c>
      <c r="J3156" s="27">
        <f>IF(I3156="","",INDEX(Daily!$J$2:$J$421,I3156))</f>
        <v/>
      </c>
      <c r="K3156" s="27">
        <f>IF(J3156="","",J3156+cat_offset)</f>
        <v/>
      </c>
      <c r="L3156" s="27">
        <f>IF(J3156="","",MAX(0,E3156-J3156)^2)</f>
        <v/>
      </c>
      <c r="M3156" s="27">
        <f>IF(J3156="","",MAX(0,E3156-(J3156+twcdh_off))^2)</f>
        <v/>
      </c>
      <c r="N3156" s="27">
        <f>IF(E3156="","",MAX(0,E3156-swcdh_thr)^2)</f>
        <v/>
      </c>
      <c r="O3156">
        <f>IF(K3156="","",ROUND(E3156-K3156,0))</f>
        <v/>
      </c>
      <c r="P3156">
        <f>IF(O3156="","",IF(O3156&gt;=1,O3156,0))</f>
        <v/>
      </c>
      <c r="Q3156" s="27">
        <f>IF(E3156="","",MAX(0,E3156-22))</f>
        <v/>
      </c>
      <c r="R3156" s="27">
        <f>IF(H3156=1,E3156,"")</f>
        <v/>
      </c>
      <c r="S3156" s="27">
        <f>IF(AND(H3156=1,J3156&lt;&gt;""),E3156-J3156,"")</f>
        <v/>
      </c>
      <c r="T3156">
        <f>IF(G3156="","",MONTH(G3156))</f>
        <v/>
      </c>
    </row>
    <row r="3157">
      <c r="A3157" s="24" t="n">
        <v>2020</v>
      </c>
      <c r="B3157" s="24" t="n">
        <v>5</v>
      </c>
      <c r="C3157" s="24" t="n">
        <v>11</v>
      </c>
      <c r="D3157" s="24" t="n">
        <v>12</v>
      </c>
      <c r="E3157" s="24" t="n">
        <v>17.73</v>
      </c>
      <c r="F3157" s="25">
        <f>IF($E3157="","",DATE(IF($A3157="",nominal_year,$A3157),$B3157,$C3157)+($D3157-IF(LEFT(hour_conv,1)="1",1,0))/24)</f>
        <v/>
      </c>
      <c r="G3157" s="26">
        <f>IF(F3157="","",INT(F3157))</f>
        <v/>
      </c>
      <c r="H3157">
        <f>IF(G3157="","",IF(AND(MONTH(G3157)*100+DAY(G3157)&gt;=season_lo,MONTH(G3157)*100+DAY(G3157)&lt;=season_hi),1,0))</f>
        <v/>
      </c>
      <c r="I3157">
        <f>IF(G3157="","",G3157-first_day+1)</f>
        <v/>
      </c>
      <c r="J3157" s="27">
        <f>IF(I3157="","",INDEX(Daily!$J$2:$J$421,I3157))</f>
        <v/>
      </c>
      <c r="K3157" s="27">
        <f>IF(J3157="","",J3157+cat_offset)</f>
        <v/>
      </c>
      <c r="L3157" s="27">
        <f>IF(J3157="","",MAX(0,E3157-J3157)^2)</f>
        <v/>
      </c>
      <c r="M3157" s="27">
        <f>IF(J3157="","",MAX(0,E3157-(J3157+twcdh_off))^2)</f>
        <v/>
      </c>
      <c r="N3157" s="27">
        <f>IF(E3157="","",MAX(0,E3157-swcdh_thr)^2)</f>
        <v/>
      </c>
      <c r="O3157">
        <f>IF(K3157="","",ROUND(E3157-K3157,0))</f>
        <v/>
      </c>
      <c r="P3157">
        <f>IF(O3157="","",IF(O3157&gt;=1,O3157,0))</f>
        <v/>
      </c>
      <c r="Q3157" s="27">
        <f>IF(E3157="","",MAX(0,E3157-22))</f>
        <v/>
      </c>
      <c r="R3157" s="27">
        <f>IF(H3157=1,E3157,"")</f>
        <v/>
      </c>
      <c r="S3157" s="27">
        <f>IF(AND(H3157=1,J3157&lt;&gt;""),E3157-J3157,"")</f>
        <v/>
      </c>
      <c r="T3157">
        <f>IF(G3157="","",MONTH(G3157))</f>
        <v/>
      </c>
    </row>
    <row r="3158">
      <c r="A3158" s="24" t="n">
        <v>2020</v>
      </c>
      <c r="B3158" s="24" t="n">
        <v>5</v>
      </c>
      <c r="C3158" s="24" t="n">
        <v>11</v>
      </c>
      <c r="D3158" s="24" t="n">
        <v>13</v>
      </c>
      <c r="E3158" s="24" t="n">
        <v>19.14</v>
      </c>
      <c r="F3158" s="25">
        <f>IF($E3158="","",DATE(IF($A3158="",nominal_year,$A3158),$B3158,$C3158)+($D3158-IF(LEFT(hour_conv,1)="1",1,0))/24)</f>
        <v/>
      </c>
      <c r="G3158" s="26">
        <f>IF(F3158="","",INT(F3158))</f>
        <v/>
      </c>
      <c r="H3158">
        <f>IF(G3158="","",IF(AND(MONTH(G3158)*100+DAY(G3158)&gt;=season_lo,MONTH(G3158)*100+DAY(G3158)&lt;=season_hi),1,0))</f>
        <v/>
      </c>
      <c r="I3158">
        <f>IF(G3158="","",G3158-first_day+1)</f>
        <v/>
      </c>
      <c r="J3158" s="27">
        <f>IF(I3158="","",INDEX(Daily!$J$2:$J$421,I3158))</f>
        <v/>
      </c>
      <c r="K3158" s="27">
        <f>IF(J3158="","",J3158+cat_offset)</f>
        <v/>
      </c>
      <c r="L3158" s="27">
        <f>IF(J3158="","",MAX(0,E3158-J3158)^2)</f>
        <v/>
      </c>
      <c r="M3158" s="27">
        <f>IF(J3158="","",MAX(0,E3158-(J3158+twcdh_off))^2)</f>
        <v/>
      </c>
      <c r="N3158" s="27">
        <f>IF(E3158="","",MAX(0,E3158-swcdh_thr)^2)</f>
        <v/>
      </c>
      <c r="O3158">
        <f>IF(K3158="","",ROUND(E3158-K3158,0))</f>
        <v/>
      </c>
      <c r="P3158">
        <f>IF(O3158="","",IF(O3158&gt;=1,O3158,0))</f>
        <v/>
      </c>
      <c r="Q3158" s="27">
        <f>IF(E3158="","",MAX(0,E3158-22))</f>
        <v/>
      </c>
      <c r="R3158" s="27">
        <f>IF(H3158=1,E3158,"")</f>
        <v/>
      </c>
      <c r="S3158" s="27">
        <f>IF(AND(H3158=1,J3158&lt;&gt;""),E3158-J3158,"")</f>
        <v/>
      </c>
      <c r="T3158">
        <f>IF(G3158="","",MONTH(G3158))</f>
        <v/>
      </c>
    </row>
    <row r="3159">
      <c r="A3159" s="24" t="n">
        <v>2020</v>
      </c>
      <c r="B3159" s="24" t="n">
        <v>5</v>
      </c>
      <c r="C3159" s="24" t="n">
        <v>11</v>
      </c>
      <c r="D3159" s="24" t="n">
        <v>14</v>
      </c>
      <c r="E3159" s="24" t="n">
        <v>19.51</v>
      </c>
      <c r="F3159" s="25">
        <f>IF($E3159="","",DATE(IF($A3159="",nominal_year,$A3159),$B3159,$C3159)+($D3159-IF(LEFT(hour_conv,1)="1",1,0))/24)</f>
        <v/>
      </c>
      <c r="G3159" s="26">
        <f>IF(F3159="","",INT(F3159))</f>
        <v/>
      </c>
      <c r="H3159">
        <f>IF(G3159="","",IF(AND(MONTH(G3159)*100+DAY(G3159)&gt;=season_lo,MONTH(G3159)*100+DAY(G3159)&lt;=season_hi),1,0))</f>
        <v/>
      </c>
      <c r="I3159">
        <f>IF(G3159="","",G3159-first_day+1)</f>
        <v/>
      </c>
      <c r="J3159" s="27">
        <f>IF(I3159="","",INDEX(Daily!$J$2:$J$421,I3159))</f>
        <v/>
      </c>
      <c r="K3159" s="27">
        <f>IF(J3159="","",J3159+cat_offset)</f>
        <v/>
      </c>
      <c r="L3159" s="27">
        <f>IF(J3159="","",MAX(0,E3159-J3159)^2)</f>
        <v/>
      </c>
      <c r="M3159" s="27">
        <f>IF(J3159="","",MAX(0,E3159-(J3159+twcdh_off))^2)</f>
        <v/>
      </c>
      <c r="N3159" s="27">
        <f>IF(E3159="","",MAX(0,E3159-swcdh_thr)^2)</f>
        <v/>
      </c>
      <c r="O3159">
        <f>IF(K3159="","",ROUND(E3159-K3159,0))</f>
        <v/>
      </c>
      <c r="P3159">
        <f>IF(O3159="","",IF(O3159&gt;=1,O3159,0))</f>
        <v/>
      </c>
      <c r="Q3159" s="27">
        <f>IF(E3159="","",MAX(0,E3159-22))</f>
        <v/>
      </c>
      <c r="R3159" s="27">
        <f>IF(H3159=1,E3159,"")</f>
        <v/>
      </c>
      <c r="S3159" s="27">
        <f>IF(AND(H3159=1,J3159&lt;&gt;""),E3159-J3159,"")</f>
        <v/>
      </c>
      <c r="T3159">
        <f>IF(G3159="","",MONTH(G3159))</f>
        <v/>
      </c>
    </row>
    <row r="3160">
      <c r="A3160" s="24" t="n">
        <v>2020</v>
      </c>
      <c r="B3160" s="24" t="n">
        <v>5</v>
      </c>
      <c r="C3160" s="24" t="n">
        <v>11</v>
      </c>
      <c r="D3160" s="24" t="n">
        <v>15</v>
      </c>
      <c r="E3160" s="24" t="n">
        <v>19.94</v>
      </c>
      <c r="F3160" s="25">
        <f>IF($E3160="","",DATE(IF($A3160="",nominal_year,$A3160),$B3160,$C3160)+($D3160-IF(LEFT(hour_conv,1)="1",1,0))/24)</f>
        <v/>
      </c>
      <c r="G3160" s="26">
        <f>IF(F3160="","",INT(F3160))</f>
        <v/>
      </c>
      <c r="H3160">
        <f>IF(G3160="","",IF(AND(MONTH(G3160)*100+DAY(G3160)&gt;=season_lo,MONTH(G3160)*100+DAY(G3160)&lt;=season_hi),1,0))</f>
        <v/>
      </c>
      <c r="I3160">
        <f>IF(G3160="","",G3160-first_day+1)</f>
        <v/>
      </c>
      <c r="J3160" s="27">
        <f>IF(I3160="","",INDEX(Daily!$J$2:$J$421,I3160))</f>
        <v/>
      </c>
      <c r="K3160" s="27">
        <f>IF(J3160="","",J3160+cat_offset)</f>
        <v/>
      </c>
      <c r="L3160" s="27">
        <f>IF(J3160="","",MAX(0,E3160-J3160)^2)</f>
        <v/>
      </c>
      <c r="M3160" s="27">
        <f>IF(J3160="","",MAX(0,E3160-(J3160+twcdh_off))^2)</f>
        <v/>
      </c>
      <c r="N3160" s="27">
        <f>IF(E3160="","",MAX(0,E3160-swcdh_thr)^2)</f>
        <v/>
      </c>
      <c r="O3160">
        <f>IF(K3160="","",ROUND(E3160-K3160,0))</f>
        <v/>
      </c>
      <c r="P3160">
        <f>IF(O3160="","",IF(O3160&gt;=1,O3160,0))</f>
        <v/>
      </c>
      <c r="Q3160" s="27">
        <f>IF(E3160="","",MAX(0,E3160-22))</f>
        <v/>
      </c>
      <c r="R3160" s="27">
        <f>IF(H3160=1,E3160,"")</f>
        <v/>
      </c>
      <c r="S3160" s="27">
        <f>IF(AND(H3160=1,J3160&lt;&gt;""),E3160-J3160,"")</f>
        <v/>
      </c>
      <c r="T3160">
        <f>IF(G3160="","",MONTH(G3160))</f>
        <v/>
      </c>
    </row>
    <row r="3161">
      <c r="A3161" s="24" t="n">
        <v>2020</v>
      </c>
      <c r="B3161" s="24" t="n">
        <v>5</v>
      </c>
      <c r="C3161" s="24" t="n">
        <v>11</v>
      </c>
      <c r="D3161" s="24" t="n">
        <v>16</v>
      </c>
      <c r="E3161" s="24" t="n">
        <v>20.5</v>
      </c>
      <c r="F3161" s="25">
        <f>IF($E3161="","",DATE(IF($A3161="",nominal_year,$A3161),$B3161,$C3161)+($D3161-IF(LEFT(hour_conv,1)="1",1,0))/24)</f>
        <v/>
      </c>
      <c r="G3161" s="26">
        <f>IF(F3161="","",INT(F3161))</f>
        <v/>
      </c>
      <c r="H3161">
        <f>IF(G3161="","",IF(AND(MONTH(G3161)*100+DAY(G3161)&gt;=season_lo,MONTH(G3161)*100+DAY(G3161)&lt;=season_hi),1,0))</f>
        <v/>
      </c>
      <c r="I3161">
        <f>IF(G3161="","",G3161-first_day+1)</f>
        <v/>
      </c>
      <c r="J3161" s="27">
        <f>IF(I3161="","",INDEX(Daily!$J$2:$J$421,I3161))</f>
        <v/>
      </c>
      <c r="K3161" s="27">
        <f>IF(J3161="","",J3161+cat_offset)</f>
        <v/>
      </c>
      <c r="L3161" s="27">
        <f>IF(J3161="","",MAX(0,E3161-J3161)^2)</f>
        <v/>
      </c>
      <c r="M3161" s="27">
        <f>IF(J3161="","",MAX(0,E3161-(J3161+twcdh_off))^2)</f>
        <v/>
      </c>
      <c r="N3161" s="27">
        <f>IF(E3161="","",MAX(0,E3161-swcdh_thr)^2)</f>
        <v/>
      </c>
      <c r="O3161">
        <f>IF(K3161="","",ROUND(E3161-K3161,0))</f>
        <v/>
      </c>
      <c r="P3161">
        <f>IF(O3161="","",IF(O3161&gt;=1,O3161,0))</f>
        <v/>
      </c>
      <c r="Q3161" s="27">
        <f>IF(E3161="","",MAX(0,E3161-22))</f>
        <v/>
      </c>
      <c r="R3161" s="27">
        <f>IF(H3161=1,E3161,"")</f>
        <v/>
      </c>
      <c r="S3161" s="27">
        <f>IF(AND(H3161=1,J3161&lt;&gt;""),E3161-J3161,"")</f>
        <v/>
      </c>
      <c r="T3161">
        <f>IF(G3161="","",MONTH(G3161))</f>
        <v/>
      </c>
    </row>
    <row r="3162">
      <c r="A3162" s="24" t="n">
        <v>2020</v>
      </c>
      <c r="B3162" s="24" t="n">
        <v>5</v>
      </c>
      <c r="C3162" s="24" t="n">
        <v>11</v>
      </c>
      <c r="D3162" s="24" t="n">
        <v>17</v>
      </c>
      <c r="E3162" s="24" t="n">
        <v>20.94</v>
      </c>
      <c r="F3162" s="25">
        <f>IF($E3162="","",DATE(IF($A3162="",nominal_year,$A3162),$B3162,$C3162)+($D3162-IF(LEFT(hour_conv,1)="1",1,0))/24)</f>
        <v/>
      </c>
      <c r="G3162" s="26">
        <f>IF(F3162="","",INT(F3162))</f>
        <v/>
      </c>
      <c r="H3162">
        <f>IF(G3162="","",IF(AND(MONTH(G3162)*100+DAY(G3162)&gt;=season_lo,MONTH(G3162)*100+DAY(G3162)&lt;=season_hi),1,0))</f>
        <v/>
      </c>
      <c r="I3162">
        <f>IF(G3162="","",G3162-first_day+1)</f>
        <v/>
      </c>
      <c r="J3162" s="27">
        <f>IF(I3162="","",INDEX(Daily!$J$2:$J$421,I3162))</f>
        <v/>
      </c>
      <c r="K3162" s="27">
        <f>IF(J3162="","",J3162+cat_offset)</f>
        <v/>
      </c>
      <c r="L3162" s="27">
        <f>IF(J3162="","",MAX(0,E3162-J3162)^2)</f>
        <v/>
      </c>
      <c r="M3162" s="27">
        <f>IF(J3162="","",MAX(0,E3162-(J3162+twcdh_off))^2)</f>
        <v/>
      </c>
      <c r="N3162" s="27">
        <f>IF(E3162="","",MAX(0,E3162-swcdh_thr)^2)</f>
        <v/>
      </c>
      <c r="O3162">
        <f>IF(K3162="","",ROUND(E3162-K3162,0))</f>
        <v/>
      </c>
      <c r="P3162">
        <f>IF(O3162="","",IF(O3162&gt;=1,O3162,0))</f>
        <v/>
      </c>
      <c r="Q3162" s="27">
        <f>IF(E3162="","",MAX(0,E3162-22))</f>
        <v/>
      </c>
      <c r="R3162" s="27">
        <f>IF(H3162=1,E3162,"")</f>
        <v/>
      </c>
      <c r="S3162" s="27">
        <f>IF(AND(H3162=1,J3162&lt;&gt;""),E3162-J3162,"")</f>
        <v/>
      </c>
      <c r="T3162">
        <f>IF(G3162="","",MONTH(G3162))</f>
        <v/>
      </c>
    </row>
    <row r="3163">
      <c r="A3163" s="24" t="n">
        <v>2020</v>
      </c>
      <c r="B3163" s="24" t="n">
        <v>5</v>
      </c>
      <c r="C3163" s="24" t="n">
        <v>11</v>
      </c>
      <c r="D3163" s="24" t="n">
        <v>18</v>
      </c>
      <c r="E3163" s="24" t="n">
        <v>20.01</v>
      </c>
      <c r="F3163" s="25">
        <f>IF($E3163="","",DATE(IF($A3163="",nominal_year,$A3163),$B3163,$C3163)+($D3163-IF(LEFT(hour_conv,1)="1",1,0))/24)</f>
        <v/>
      </c>
      <c r="G3163" s="26">
        <f>IF(F3163="","",INT(F3163))</f>
        <v/>
      </c>
      <c r="H3163">
        <f>IF(G3163="","",IF(AND(MONTH(G3163)*100+DAY(G3163)&gt;=season_lo,MONTH(G3163)*100+DAY(G3163)&lt;=season_hi),1,0))</f>
        <v/>
      </c>
      <c r="I3163">
        <f>IF(G3163="","",G3163-first_day+1)</f>
        <v/>
      </c>
      <c r="J3163" s="27">
        <f>IF(I3163="","",INDEX(Daily!$J$2:$J$421,I3163))</f>
        <v/>
      </c>
      <c r="K3163" s="27">
        <f>IF(J3163="","",J3163+cat_offset)</f>
        <v/>
      </c>
      <c r="L3163" s="27">
        <f>IF(J3163="","",MAX(0,E3163-J3163)^2)</f>
        <v/>
      </c>
      <c r="M3163" s="27">
        <f>IF(J3163="","",MAX(0,E3163-(J3163+twcdh_off))^2)</f>
        <v/>
      </c>
      <c r="N3163" s="27">
        <f>IF(E3163="","",MAX(0,E3163-swcdh_thr)^2)</f>
        <v/>
      </c>
      <c r="O3163">
        <f>IF(K3163="","",ROUND(E3163-K3163,0))</f>
        <v/>
      </c>
      <c r="P3163">
        <f>IF(O3163="","",IF(O3163&gt;=1,O3163,0))</f>
        <v/>
      </c>
      <c r="Q3163" s="27">
        <f>IF(E3163="","",MAX(0,E3163-22))</f>
        <v/>
      </c>
      <c r="R3163" s="27">
        <f>IF(H3163=1,E3163,"")</f>
        <v/>
      </c>
      <c r="S3163" s="27">
        <f>IF(AND(H3163=1,J3163&lt;&gt;""),E3163-J3163,"")</f>
        <v/>
      </c>
      <c r="T3163">
        <f>IF(G3163="","",MONTH(G3163))</f>
        <v/>
      </c>
    </row>
    <row r="3164">
      <c r="A3164" s="24" t="n">
        <v>2020</v>
      </c>
      <c r="B3164" s="24" t="n">
        <v>5</v>
      </c>
      <c r="C3164" s="24" t="n">
        <v>11</v>
      </c>
      <c r="D3164" s="24" t="n">
        <v>19</v>
      </c>
      <c r="E3164" s="24" t="n">
        <v>19.69</v>
      </c>
      <c r="F3164" s="25">
        <f>IF($E3164="","",DATE(IF($A3164="",nominal_year,$A3164),$B3164,$C3164)+($D3164-IF(LEFT(hour_conv,1)="1",1,0))/24)</f>
        <v/>
      </c>
      <c r="G3164" s="26">
        <f>IF(F3164="","",INT(F3164))</f>
        <v/>
      </c>
      <c r="H3164">
        <f>IF(G3164="","",IF(AND(MONTH(G3164)*100+DAY(G3164)&gt;=season_lo,MONTH(G3164)*100+DAY(G3164)&lt;=season_hi),1,0))</f>
        <v/>
      </c>
      <c r="I3164">
        <f>IF(G3164="","",G3164-first_day+1)</f>
        <v/>
      </c>
      <c r="J3164" s="27">
        <f>IF(I3164="","",INDEX(Daily!$J$2:$J$421,I3164))</f>
        <v/>
      </c>
      <c r="K3164" s="27">
        <f>IF(J3164="","",J3164+cat_offset)</f>
        <v/>
      </c>
      <c r="L3164" s="27">
        <f>IF(J3164="","",MAX(0,E3164-J3164)^2)</f>
        <v/>
      </c>
      <c r="M3164" s="27">
        <f>IF(J3164="","",MAX(0,E3164-(J3164+twcdh_off))^2)</f>
        <v/>
      </c>
      <c r="N3164" s="27">
        <f>IF(E3164="","",MAX(0,E3164-swcdh_thr)^2)</f>
        <v/>
      </c>
      <c r="O3164">
        <f>IF(K3164="","",ROUND(E3164-K3164,0))</f>
        <v/>
      </c>
      <c r="P3164">
        <f>IF(O3164="","",IF(O3164&gt;=1,O3164,0))</f>
        <v/>
      </c>
      <c r="Q3164" s="27">
        <f>IF(E3164="","",MAX(0,E3164-22))</f>
        <v/>
      </c>
      <c r="R3164" s="27">
        <f>IF(H3164=1,E3164,"")</f>
        <v/>
      </c>
      <c r="S3164" s="27">
        <f>IF(AND(H3164=1,J3164&lt;&gt;""),E3164-J3164,"")</f>
        <v/>
      </c>
      <c r="T3164">
        <f>IF(G3164="","",MONTH(G3164))</f>
        <v/>
      </c>
    </row>
    <row r="3165">
      <c r="A3165" s="24" t="n">
        <v>2020</v>
      </c>
      <c r="B3165" s="24" t="n">
        <v>5</v>
      </c>
      <c r="C3165" s="24" t="n">
        <v>11</v>
      </c>
      <c r="D3165" s="24" t="n">
        <v>20</v>
      </c>
      <c r="E3165" s="24" t="n">
        <v>17.97</v>
      </c>
      <c r="F3165" s="25">
        <f>IF($E3165="","",DATE(IF($A3165="",nominal_year,$A3165),$B3165,$C3165)+($D3165-IF(LEFT(hour_conv,1)="1",1,0))/24)</f>
        <v/>
      </c>
      <c r="G3165" s="26">
        <f>IF(F3165="","",INT(F3165))</f>
        <v/>
      </c>
      <c r="H3165">
        <f>IF(G3165="","",IF(AND(MONTH(G3165)*100+DAY(G3165)&gt;=season_lo,MONTH(G3165)*100+DAY(G3165)&lt;=season_hi),1,0))</f>
        <v/>
      </c>
      <c r="I3165">
        <f>IF(G3165="","",G3165-first_day+1)</f>
        <v/>
      </c>
      <c r="J3165" s="27">
        <f>IF(I3165="","",INDEX(Daily!$J$2:$J$421,I3165))</f>
        <v/>
      </c>
      <c r="K3165" s="27">
        <f>IF(J3165="","",J3165+cat_offset)</f>
        <v/>
      </c>
      <c r="L3165" s="27">
        <f>IF(J3165="","",MAX(0,E3165-J3165)^2)</f>
        <v/>
      </c>
      <c r="M3165" s="27">
        <f>IF(J3165="","",MAX(0,E3165-(J3165+twcdh_off))^2)</f>
        <v/>
      </c>
      <c r="N3165" s="27">
        <f>IF(E3165="","",MAX(0,E3165-swcdh_thr)^2)</f>
        <v/>
      </c>
      <c r="O3165">
        <f>IF(K3165="","",ROUND(E3165-K3165,0))</f>
        <v/>
      </c>
      <c r="P3165">
        <f>IF(O3165="","",IF(O3165&gt;=1,O3165,0))</f>
        <v/>
      </c>
      <c r="Q3165" s="27">
        <f>IF(E3165="","",MAX(0,E3165-22))</f>
        <v/>
      </c>
      <c r="R3165" s="27">
        <f>IF(H3165=1,E3165,"")</f>
        <v/>
      </c>
      <c r="S3165" s="27">
        <f>IF(AND(H3165=1,J3165&lt;&gt;""),E3165-J3165,"")</f>
        <v/>
      </c>
      <c r="T3165">
        <f>IF(G3165="","",MONTH(G3165))</f>
        <v/>
      </c>
    </row>
    <row r="3166">
      <c r="A3166" s="24" t="n">
        <v>2020</v>
      </c>
      <c r="B3166" s="24" t="n">
        <v>5</v>
      </c>
      <c r="C3166" s="24" t="n">
        <v>11</v>
      </c>
      <c r="D3166" s="24" t="n">
        <v>21</v>
      </c>
      <c r="E3166" s="24" t="n">
        <v>16.63</v>
      </c>
      <c r="F3166" s="25">
        <f>IF($E3166="","",DATE(IF($A3166="",nominal_year,$A3166),$B3166,$C3166)+($D3166-IF(LEFT(hour_conv,1)="1",1,0))/24)</f>
        <v/>
      </c>
      <c r="G3166" s="26">
        <f>IF(F3166="","",INT(F3166))</f>
        <v/>
      </c>
      <c r="H3166">
        <f>IF(G3166="","",IF(AND(MONTH(G3166)*100+DAY(G3166)&gt;=season_lo,MONTH(G3166)*100+DAY(G3166)&lt;=season_hi),1,0))</f>
        <v/>
      </c>
      <c r="I3166">
        <f>IF(G3166="","",G3166-first_day+1)</f>
        <v/>
      </c>
      <c r="J3166" s="27">
        <f>IF(I3166="","",INDEX(Daily!$J$2:$J$421,I3166))</f>
        <v/>
      </c>
      <c r="K3166" s="27">
        <f>IF(J3166="","",J3166+cat_offset)</f>
        <v/>
      </c>
      <c r="L3166" s="27">
        <f>IF(J3166="","",MAX(0,E3166-J3166)^2)</f>
        <v/>
      </c>
      <c r="M3166" s="27">
        <f>IF(J3166="","",MAX(0,E3166-(J3166+twcdh_off))^2)</f>
        <v/>
      </c>
      <c r="N3166" s="27">
        <f>IF(E3166="","",MAX(0,E3166-swcdh_thr)^2)</f>
        <v/>
      </c>
      <c r="O3166">
        <f>IF(K3166="","",ROUND(E3166-K3166,0))</f>
        <v/>
      </c>
      <c r="P3166">
        <f>IF(O3166="","",IF(O3166&gt;=1,O3166,0))</f>
        <v/>
      </c>
      <c r="Q3166" s="27">
        <f>IF(E3166="","",MAX(0,E3166-22))</f>
        <v/>
      </c>
      <c r="R3166" s="27">
        <f>IF(H3166=1,E3166,"")</f>
        <v/>
      </c>
      <c r="S3166" s="27">
        <f>IF(AND(H3166=1,J3166&lt;&gt;""),E3166-J3166,"")</f>
        <v/>
      </c>
      <c r="T3166">
        <f>IF(G3166="","",MONTH(G3166))</f>
        <v/>
      </c>
    </row>
    <row r="3167">
      <c r="A3167" s="24" t="n">
        <v>2020</v>
      </c>
      <c r="B3167" s="24" t="n">
        <v>5</v>
      </c>
      <c r="C3167" s="24" t="n">
        <v>11</v>
      </c>
      <c r="D3167" s="24" t="n">
        <v>22</v>
      </c>
      <c r="E3167" s="24" t="n">
        <v>14.84</v>
      </c>
      <c r="F3167" s="25">
        <f>IF($E3167="","",DATE(IF($A3167="",nominal_year,$A3167),$B3167,$C3167)+($D3167-IF(LEFT(hour_conv,1)="1",1,0))/24)</f>
        <v/>
      </c>
      <c r="G3167" s="26">
        <f>IF(F3167="","",INT(F3167))</f>
        <v/>
      </c>
      <c r="H3167">
        <f>IF(G3167="","",IF(AND(MONTH(G3167)*100+DAY(G3167)&gt;=season_lo,MONTH(G3167)*100+DAY(G3167)&lt;=season_hi),1,0))</f>
        <v/>
      </c>
      <c r="I3167">
        <f>IF(G3167="","",G3167-first_day+1)</f>
        <v/>
      </c>
      <c r="J3167" s="27">
        <f>IF(I3167="","",INDEX(Daily!$J$2:$J$421,I3167))</f>
        <v/>
      </c>
      <c r="K3167" s="27">
        <f>IF(J3167="","",J3167+cat_offset)</f>
        <v/>
      </c>
      <c r="L3167" s="27">
        <f>IF(J3167="","",MAX(0,E3167-J3167)^2)</f>
        <v/>
      </c>
      <c r="M3167" s="27">
        <f>IF(J3167="","",MAX(0,E3167-(J3167+twcdh_off))^2)</f>
        <v/>
      </c>
      <c r="N3167" s="27">
        <f>IF(E3167="","",MAX(0,E3167-swcdh_thr)^2)</f>
        <v/>
      </c>
      <c r="O3167">
        <f>IF(K3167="","",ROUND(E3167-K3167,0))</f>
        <v/>
      </c>
      <c r="P3167">
        <f>IF(O3167="","",IF(O3167&gt;=1,O3167,0))</f>
        <v/>
      </c>
      <c r="Q3167" s="27">
        <f>IF(E3167="","",MAX(0,E3167-22))</f>
        <v/>
      </c>
      <c r="R3167" s="27">
        <f>IF(H3167=1,E3167,"")</f>
        <v/>
      </c>
      <c r="S3167" s="27">
        <f>IF(AND(H3167=1,J3167&lt;&gt;""),E3167-J3167,"")</f>
        <v/>
      </c>
      <c r="T3167">
        <f>IF(G3167="","",MONTH(G3167))</f>
        <v/>
      </c>
    </row>
    <row r="3168">
      <c r="A3168" s="24" t="n">
        <v>2020</v>
      </c>
      <c r="B3168" s="24" t="n">
        <v>5</v>
      </c>
      <c r="C3168" s="24" t="n">
        <v>11</v>
      </c>
      <c r="D3168" s="24" t="n">
        <v>23</v>
      </c>
      <c r="E3168" s="24" t="n">
        <v>13.81</v>
      </c>
      <c r="F3168" s="25">
        <f>IF($E3168="","",DATE(IF($A3168="",nominal_year,$A3168),$B3168,$C3168)+($D3168-IF(LEFT(hour_conv,1)="1",1,0))/24)</f>
        <v/>
      </c>
      <c r="G3168" s="26">
        <f>IF(F3168="","",INT(F3168))</f>
        <v/>
      </c>
      <c r="H3168">
        <f>IF(G3168="","",IF(AND(MONTH(G3168)*100+DAY(G3168)&gt;=season_lo,MONTH(G3168)*100+DAY(G3168)&lt;=season_hi),1,0))</f>
        <v/>
      </c>
      <c r="I3168">
        <f>IF(G3168="","",G3168-first_day+1)</f>
        <v/>
      </c>
      <c r="J3168" s="27">
        <f>IF(I3168="","",INDEX(Daily!$J$2:$J$421,I3168))</f>
        <v/>
      </c>
      <c r="K3168" s="27">
        <f>IF(J3168="","",J3168+cat_offset)</f>
        <v/>
      </c>
      <c r="L3168" s="27">
        <f>IF(J3168="","",MAX(0,E3168-J3168)^2)</f>
        <v/>
      </c>
      <c r="M3168" s="27">
        <f>IF(J3168="","",MAX(0,E3168-(J3168+twcdh_off))^2)</f>
        <v/>
      </c>
      <c r="N3168" s="27">
        <f>IF(E3168="","",MAX(0,E3168-swcdh_thr)^2)</f>
        <v/>
      </c>
      <c r="O3168">
        <f>IF(K3168="","",ROUND(E3168-K3168,0))</f>
        <v/>
      </c>
      <c r="P3168">
        <f>IF(O3168="","",IF(O3168&gt;=1,O3168,0))</f>
        <v/>
      </c>
      <c r="Q3168" s="27">
        <f>IF(E3168="","",MAX(0,E3168-22))</f>
        <v/>
      </c>
      <c r="R3168" s="27">
        <f>IF(H3168=1,E3168,"")</f>
        <v/>
      </c>
      <c r="S3168" s="27">
        <f>IF(AND(H3168=1,J3168&lt;&gt;""),E3168-J3168,"")</f>
        <v/>
      </c>
      <c r="T3168">
        <f>IF(G3168="","",MONTH(G3168))</f>
        <v/>
      </c>
    </row>
    <row r="3169">
      <c r="A3169" s="24" t="n">
        <v>2020</v>
      </c>
      <c r="B3169" s="24" t="n">
        <v>5</v>
      </c>
      <c r="C3169" s="24" t="n">
        <v>11</v>
      </c>
      <c r="D3169" s="24" t="n">
        <v>24</v>
      </c>
      <c r="E3169" s="24" t="n">
        <v>13.35</v>
      </c>
      <c r="F3169" s="25">
        <f>IF($E3169="","",DATE(IF($A3169="",nominal_year,$A3169),$B3169,$C3169)+($D3169-IF(LEFT(hour_conv,1)="1",1,0))/24)</f>
        <v/>
      </c>
      <c r="G3169" s="26">
        <f>IF(F3169="","",INT(F3169))</f>
        <v/>
      </c>
      <c r="H3169">
        <f>IF(G3169="","",IF(AND(MONTH(G3169)*100+DAY(G3169)&gt;=season_lo,MONTH(G3169)*100+DAY(G3169)&lt;=season_hi),1,0))</f>
        <v/>
      </c>
      <c r="I3169">
        <f>IF(G3169="","",G3169-first_day+1)</f>
        <v/>
      </c>
      <c r="J3169" s="27">
        <f>IF(I3169="","",INDEX(Daily!$J$2:$J$421,I3169))</f>
        <v/>
      </c>
      <c r="K3169" s="27">
        <f>IF(J3169="","",J3169+cat_offset)</f>
        <v/>
      </c>
      <c r="L3169" s="27">
        <f>IF(J3169="","",MAX(0,E3169-J3169)^2)</f>
        <v/>
      </c>
      <c r="M3169" s="27">
        <f>IF(J3169="","",MAX(0,E3169-(J3169+twcdh_off))^2)</f>
        <v/>
      </c>
      <c r="N3169" s="27">
        <f>IF(E3169="","",MAX(0,E3169-swcdh_thr)^2)</f>
        <v/>
      </c>
      <c r="O3169">
        <f>IF(K3169="","",ROUND(E3169-K3169,0))</f>
        <v/>
      </c>
      <c r="P3169">
        <f>IF(O3169="","",IF(O3169&gt;=1,O3169,0))</f>
        <v/>
      </c>
      <c r="Q3169" s="27">
        <f>IF(E3169="","",MAX(0,E3169-22))</f>
        <v/>
      </c>
      <c r="R3169" s="27">
        <f>IF(H3169=1,E3169,"")</f>
        <v/>
      </c>
      <c r="S3169" s="27">
        <f>IF(AND(H3169=1,J3169&lt;&gt;""),E3169-J3169,"")</f>
        <v/>
      </c>
      <c r="T3169">
        <f>IF(G3169="","",MONTH(G3169))</f>
        <v/>
      </c>
    </row>
    <row r="3170">
      <c r="A3170" s="24" t="n">
        <v>2020</v>
      </c>
      <c r="B3170" s="24" t="n">
        <v>5</v>
      </c>
      <c r="C3170" s="24" t="n">
        <v>12</v>
      </c>
      <c r="D3170" s="24" t="n">
        <v>1</v>
      </c>
      <c r="E3170" s="24" t="n">
        <v>10.56</v>
      </c>
      <c r="F3170" s="25">
        <f>IF($E3170="","",DATE(IF($A3170="",nominal_year,$A3170),$B3170,$C3170)+($D3170-IF(LEFT(hour_conv,1)="1",1,0))/24)</f>
        <v/>
      </c>
      <c r="G3170" s="26">
        <f>IF(F3170="","",INT(F3170))</f>
        <v/>
      </c>
      <c r="H3170">
        <f>IF(G3170="","",IF(AND(MONTH(G3170)*100+DAY(G3170)&gt;=season_lo,MONTH(G3170)*100+DAY(G3170)&lt;=season_hi),1,0))</f>
        <v/>
      </c>
      <c r="I3170">
        <f>IF(G3170="","",G3170-first_day+1)</f>
        <v/>
      </c>
      <c r="J3170" s="27">
        <f>IF(I3170="","",INDEX(Daily!$J$2:$J$421,I3170))</f>
        <v/>
      </c>
      <c r="K3170" s="27">
        <f>IF(J3170="","",J3170+cat_offset)</f>
        <v/>
      </c>
      <c r="L3170" s="27">
        <f>IF(J3170="","",MAX(0,E3170-J3170)^2)</f>
        <v/>
      </c>
      <c r="M3170" s="27">
        <f>IF(J3170="","",MAX(0,E3170-(J3170+twcdh_off))^2)</f>
        <v/>
      </c>
      <c r="N3170" s="27">
        <f>IF(E3170="","",MAX(0,E3170-swcdh_thr)^2)</f>
        <v/>
      </c>
      <c r="O3170">
        <f>IF(K3170="","",ROUND(E3170-K3170,0))</f>
        <v/>
      </c>
      <c r="P3170">
        <f>IF(O3170="","",IF(O3170&gt;=1,O3170,0))</f>
        <v/>
      </c>
      <c r="Q3170" s="27">
        <f>IF(E3170="","",MAX(0,E3170-22))</f>
        <v/>
      </c>
      <c r="R3170" s="27">
        <f>IF(H3170=1,E3170,"")</f>
        <v/>
      </c>
      <c r="S3170" s="27">
        <f>IF(AND(H3170=1,J3170&lt;&gt;""),E3170-J3170,"")</f>
        <v/>
      </c>
      <c r="T3170">
        <f>IF(G3170="","",MONTH(G3170))</f>
        <v/>
      </c>
    </row>
    <row r="3171">
      <c r="A3171" s="24" t="n">
        <v>2020</v>
      </c>
      <c r="B3171" s="24" t="n">
        <v>5</v>
      </c>
      <c r="C3171" s="24" t="n">
        <v>12</v>
      </c>
      <c r="D3171" s="24" t="n">
        <v>2</v>
      </c>
      <c r="E3171" s="24" t="n">
        <v>9.890000000000001</v>
      </c>
      <c r="F3171" s="25">
        <f>IF($E3171="","",DATE(IF($A3171="",nominal_year,$A3171),$B3171,$C3171)+($D3171-IF(LEFT(hour_conv,1)="1",1,0))/24)</f>
        <v/>
      </c>
      <c r="G3171" s="26">
        <f>IF(F3171="","",INT(F3171))</f>
        <v/>
      </c>
      <c r="H3171">
        <f>IF(G3171="","",IF(AND(MONTH(G3171)*100+DAY(G3171)&gt;=season_lo,MONTH(G3171)*100+DAY(G3171)&lt;=season_hi),1,0))</f>
        <v/>
      </c>
      <c r="I3171">
        <f>IF(G3171="","",G3171-first_day+1)</f>
        <v/>
      </c>
      <c r="J3171" s="27">
        <f>IF(I3171="","",INDEX(Daily!$J$2:$J$421,I3171))</f>
        <v/>
      </c>
      <c r="K3171" s="27">
        <f>IF(J3171="","",J3171+cat_offset)</f>
        <v/>
      </c>
      <c r="L3171" s="27">
        <f>IF(J3171="","",MAX(0,E3171-J3171)^2)</f>
        <v/>
      </c>
      <c r="M3171" s="27">
        <f>IF(J3171="","",MAX(0,E3171-(J3171+twcdh_off))^2)</f>
        <v/>
      </c>
      <c r="N3171" s="27">
        <f>IF(E3171="","",MAX(0,E3171-swcdh_thr)^2)</f>
        <v/>
      </c>
      <c r="O3171">
        <f>IF(K3171="","",ROUND(E3171-K3171,0))</f>
        <v/>
      </c>
      <c r="P3171">
        <f>IF(O3171="","",IF(O3171&gt;=1,O3171,0))</f>
        <v/>
      </c>
      <c r="Q3171" s="27">
        <f>IF(E3171="","",MAX(0,E3171-22))</f>
        <v/>
      </c>
      <c r="R3171" s="27">
        <f>IF(H3171=1,E3171,"")</f>
        <v/>
      </c>
      <c r="S3171" s="27">
        <f>IF(AND(H3171=1,J3171&lt;&gt;""),E3171-J3171,"")</f>
        <v/>
      </c>
      <c r="T3171">
        <f>IF(G3171="","",MONTH(G3171))</f>
        <v/>
      </c>
    </row>
    <row r="3172">
      <c r="A3172" s="24" t="n">
        <v>2020</v>
      </c>
      <c r="B3172" s="24" t="n">
        <v>5</v>
      </c>
      <c r="C3172" s="24" t="n">
        <v>12</v>
      </c>
      <c r="D3172" s="24" t="n">
        <v>3</v>
      </c>
      <c r="E3172" s="24" t="n">
        <v>9.35</v>
      </c>
      <c r="F3172" s="25">
        <f>IF($E3172="","",DATE(IF($A3172="",nominal_year,$A3172),$B3172,$C3172)+($D3172-IF(LEFT(hour_conv,1)="1",1,0))/24)</f>
        <v/>
      </c>
      <c r="G3172" s="26">
        <f>IF(F3172="","",INT(F3172))</f>
        <v/>
      </c>
      <c r="H3172">
        <f>IF(G3172="","",IF(AND(MONTH(G3172)*100+DAY(G3172)&gt;=season_lo,MONTH(G3172)*100+DAY(G3172)&lt;=season_hi),1,0))</f>
        <v/>
      </c>
      <c r="I3172">
        <f>IF(G3172="","",G3172-first_day+1)</f>
        <v/>
      </c>
      <c r="J3172" s="27">
        <f>IF(I3172="","",INDEX(Daily!$J$2:$J$421,I3172))</f>
        <v/>
      </c>
      <c r="K3172" s="27">
        <f>IF(J3172="","",J3172+cat_offset)</f>
        <v/>
      </c>
      <c r="L3172" s="27">
        <f>IF(J3172="","",MAX(0,E3172-J3172)^2)</f>
        <v/>
      </c>
      <c r="M3172" s="27">
        <f>IF(J3172="","",MAX(0,E3172-(J3172+twcdh_off))^2)</f>
        <v/>
      </c>
      <c r="N3172" s="27">
        <f>IF(E3172="","",MAX(0,E3172-swcdh_thr)^2)</f>
        <v/>
      </c>
      <c r="O3172">
        <f>IF(K3172="","",ROUND(E3172-K3172,0))</f>
        <v/>
      </c>
      <c r="P3172">
        <f>IF(O3172="","",IF(O3172&gt;=1,O3172,0))</f>
        <v/>
      </c>
      <c r="Q3172" s="27">
        <f>IF(E3172="","",MAX(0,E3172-22))</f>
        <v/>
      </c>
      <c r="R3172" s="27">
        <f>IF(H3172=1,E3172,"")</f>
        <v/>
      </c>
      <c r="S3172" s="27">
        <f>IF(AND(H3172=1,J3172&lt;&gt;""),E3172-J3172,"")</f>
        <v/>
      </c>
      <c r="T3172">
        <f>IF(G3172="","",MONTH(G3172))</f>
        <v/>
      </c>
    </row>
    <row r="3173">
      <c r="A3173" s="24" t="n">
        <v>2020</v>
      </c>
      <c r="B3173" s="24" t="n">
        <v>5</v>
      </c>
      <c r="C3173" s="24" t="n">
        <v>12</v>
      </c>
      <c r="D3173" s="24" t="n">
        <v>4</v>
      </c>
      <c r="E3173" s="24" t="n">
        <v>8.890000000000001</v>
      </c>
      <c r="F3173" s="25">
        <f>IF($E3173="","",DATE(IF($A3173="",nominal_year,$A3173),$B3173,$C3173)+($D3173-IF(LEFT(hour_conv,1)="1",1,0))/24)</f>
        <v/>
      </c>
      <c r="G3173" s="26">
        <f>IF(F3173="","",INT(F3173))</f>
        <v/>
      </c>
      <c r="H3173">
        <f>IF(G3173="","",IF(AND(MONTH(G3173)*100+DAY(G3173)&gt;=season_lo,MONTH(G3173)*100+DAY(G3173)&lt;=season_hi),1,0))</f>
        <v/>
      </c>
      <c r="I3173">
        <f>IF(G3173="","",G3173-first_day+1)</f>
        <v/>
      </c>
      <c r="J3173" s="27">
        <f>IF(I3173="","",INDEX(Daily!$J$2:$J$421,I3173))</f>
        <v/>
      </c>
      <c r="K3173" s="27">
        <f>IF(J3173="","",J3173+cat_offset)</f>
        <v/>
      </c>
      <c r="L3173" s="27">
        <f>IF(J3173="","",MAX(0,E3173-J3173)^2)</f>
        <v/>
      </c>
      <c r="M3173" s="27">
        <f>IF(J3173="","",MAX(0,E3173-(J3173+twcdh_off))^2)</f>
        <v/>
      </c>
      <c r="N3173" s="27">
        <f>IF(E3173="","",MAX(0,E3173-swcdh_thr)^2)</f>
        <v/>
      </c>
      <c r="O3173">
        <f>IF(K3173="","",ROUND(E3173-K3173,0))</f>
        <v/>
      </c>
      <c r="P3173">
        <f>IF(O3173="","",IF(O3173&gt;=1,O3173,0))</f>
        <v/>
      </c>
      <c r="Q3173" s="27">
        <f>IF(E3173="","",MAX(0,E3173-22))</f>
        <v/>
      </c>
      <c r="R3173" s="27">
        <f>IF(H3173=1,E3173,"")</f>
        <v/>
      </c>
      <c r="S3173" s="27">
        <f>IF(AND(H3173=1,J3173&lt;&gt;""),E3173-J3173,"")</f>
        <v/>
      </c>
      <c r="T3173">
        <f>IF(G3173="","",MONTH(G3173))</f>
        <v/>
      </c>
    </row>
    <row r="3174">
      <c r="A3174" s="24" t="n">
        <v>2020</v>
      </c>
      <c r="B3174" s="24" t="n">
        <v>5</v>
      </c>
      <c r="C3174" s="24" t="n">
        <v>12</v>
      </c>
      <c r="D3174" s="24" t="n">
        <v>5</v>
      </c>
      <c r="E3174" s="24" t="n">
        <v>9</v>
      </c>
      <c r="F3174" s="25">
        <f>IF($E3174="","",DATE(IF($A3174="",nominal_year,$A3174),$B3174,$C3174)+($D3174-IF(LEFT(hour_conv,1)="1",1,0))/24)</f>
        <v/>
      </c>
      <c r="G3174" s="26">
        <f>IF(F3174="","",INT(F3174))</f>
        <v/>
      </c>
      <c r="H3174">
        <f>IF(G3174="","",IF(AND(MONTH(G3174)*100+DAY(G3174)&gt;=season_lo,MONTH(G3174)*100+DAY(G3174)&lt;=season_hi),1,0))</f>
        <v/>
      </c>
      <c r="I3174">
        <f>IF(G3174="","",G3174-first_day+1)</f>
        <v/>
      </c>
      <c r="J3174" s="27">
        <f>IF(I3174="","",INDEX(Daily!$J$2:$J$421,I3174))</f>
        <v/>
      </c>
      <c r="K3174" s="27">
        <f>IF(J3174="","",J3174+cat_offset)</f>
        <v/>
      </c>
      <c r="L3174" s="27">
        <f>IF(J3174="","",MAX(0,E3174-J3174)^2)</f>
        <v/>
      </c>
      <c r="M3174" s="27">
        <f>IF(J3174="","",MAX(0,E3174-(J3174+twcdh_off))^2)</f>
        <v/>
      </c>
      <c r="N3174" s="27">
        <f>IF(E3174="","",MAX(0,E3174-swcdh_thr)^2)</f>
        <v/>
      </c>
      <c r="O3174">
        <f>IF(K3174="","",ROUND(E3174-K3174,0))</f>
        <v/>
      </c>
      <c r="P3174">
        <f>IF(O3174="","",IF(O3174&gt;=1,O3174,0))</f>
        <v/>
      </c>
      <c r="Q3174" s="27">
        <f>IF(E3174="","",MAX(0,E3174-22))</f>
        <v/>
      </c>
      <c r="R3174" s="27">
        <f>IF(H3174=1,E3174,"")</f>
        <v/>
      </c>
      <c r="S3174" s="27">
        <f>IF(AND(H3174=1,J3174&lt;&gt;""),E3174-J3174,"")</f>
        <v/>
      </c>
      <c r="T3174">
        <f>IF(G3174="","",MONTH(G3174))</f>
        <v/>
      </c>
    </row>
    <row r="3175">
      <c r="A3175" s="24" t="n">
        <v>2020</v>
      </c>
      <c r="B3175" s="24" t="n">
        <v>5</v>
      </c>
      <c r="C3175" s="24" t="n">
        <v>12</v>
      </c>
      <c r="D3175" s="24" t="n">
        <v>6</v>
      </c>
      <c r="E3175" s="24" t="n">
        <v>9.66</v>
      </c>
      <c r="F3175" s="25">
        <f>IF($E3175="","",DATE(IF($A3175="",nominal_year,$A3175),$B3175,$C3175)+($D3175-IF(LEFT(hour_conv,1)="1",1,0))/24)</f>
        <v/>
      </c>
      <c r="G3175" s="26">
        <f>IF(F3175="","",INT(F3175))</f>
        <v/>
      </c>
      <c r="H3175">
        <f>IF(G3175="","",IF(AND(MONTH(G3175)*100+DAY(G3175)&gt;=season_lo,MONTH(G3175)*100+DAY(G3175)&lt;=season_hi),1,0))</f>
        <v/>
      </c>
      <c r="I3175">
        <f>IF(G3175="","",G3175-first_day+1)</f>
        <v/>
      </c>
      <c r="J3175" s="27">
        <f>IF(I3175="","",INDEX(Daily!$J$2:$J$421,I3175))</f>
        <v/>
      </c>
      <c r="K3175" s="27">
        <f>IF(J3175="","",J3175+cat_offset)</f>
        <v/>
      </c>
      <c r="L3175" s="27">
        <f>IF(J3175="","",MAX(0,E3175-J3175)^2)</f>
        <v/>
      </c>
      <c r="M3175" s="27">
        <f>IF(J3175="","",MAX(0,E3175-(J3175+twcdh_off))^2)</f>
        <v/>
      </c>
      <c r="N3175" s="27">
        <f>IF(E3175="","",MAX(0,E3175-swcdh_thr)^2)</f>
        <v/>
      </c>
      <c r="O3175">
        <f>IF(K3175="","",ROUND(E3175-K3175,0))</f>
        <v/>
      </c>
      <c r="P3175">
        <f>IF(O3175="","",IF(O3175&gt;=1,O3175,0))</f>
        <v/>
      </c>
      <c r="Q3175" s="27">
        <f>IF(E3175="","",MAX(0,E3175-22))</f>
        <v/>
      </c>
      <c r="R3175" s="27">
        <f>IF(H3175=1,E3175,"")</f>
        <v/>
      </c>
      <c r="S3175" s="27">
        <f>IF(AND(H3175=1,J3175&lt;&gt;""),E3175-J3175,"")</f>
        <v/>
      </c>
      <c r="T3175">
        <f>IF(G3175="","",MONTH(G3175))</f>
        <v/>
      </c>
    </row>
    <row r="3176">
      <c r="A3176" s="24" t="n">
        <v>2020</v>
      </c>
      <c r="B3176" s="24" t="n">
        <v>5</v>
      </c>
      <c r="C3176" s="24" t="n">
        <v>12</v>
      </c>
      <c r="D3176" s="24" t="n">
        <v>7</v>
      </c>
      <c r="E3176" s="24" t="n">
        <v>10.72</v>
      </c>
      <c r="F3176" s="25">
        <f>IF($E3176="","",DATE(IF($A3176="",nominal_year,$A3176),$B3176,$C3176)+($D3176-IF(LEFT(hour_conv,1)="1",1,0))/24)</f>
        <v/>
      </c>
      <c r="G3176" s="26">
        <f>IF(F3176="","",INT(F3176))</f>
        <v/>
      </c>
      <c r="H3176">
        <f>IF(G3176="","",IF(AND(MONTH(G3176)*100+DAY(G3176)&gt;=season_lo,MONTH(G3176)*100+DAY(G3176)&lt;=season_hi),1,0))</f>
        <v/>
      </c>
      <c r="I3176">
        <f>IF(G3176="","",G3176-first_day+1)</f>
        <v/>
      </c>
      <c r="J3176" s="27">
        <f>IF(I3176="","",INDEX(Daily!$J$2:$J$421,I3176))</f>
        <v/>
      </c>
      <c r="K3176" s="27">
        <f>IF(J3176="","",J3176+cat_offset)</f>
        <v/>
      </c>
      <c r="L3176" s="27">
        <f>IF(J3176="","",MAX(0,E3176-J3176)^2)</f>
        <v/>
      </c>
      <c r="M3176" s="27">
        <f>IF(J3176="","",MAX(0,E3176-(J3176+twcdh_off))^2)</f>
        <v/>
      </c>
      <c r="N3176" s="27">
        <f>IF(E3176="","",MAX(0,E3176-swcdh_thr)^2)</f>
        <v/>
      </c>
      <c r="O3176">
        <f>IF(K3176="","",ROUND(E3176-K3176,0))</f>
        <v/>
      </c>
      <c r="P3176">
        <f>IF(O3176="","",IF(O3176&gt;=1,O3176,0))</f>
        <v/>
      </c>
      <c r="Q3176" s="27">
        <f>IF(E3176="","",MAX(0,E3176-22))</f>
        <v/>
      </c>
      <c r="R3176" s="27">
        <f>IF(H3176=1,E3176,"")</f>
        <v/>
      </c>
      <c r="S3176" s="27">
        <f>IF(AND(H3176=1,J3176&lt;&gt;""),E3176-J3176,"")</f>
        <v/>
      </c>
      <c r="T3176">
        <f>IF(G3176="","",MONTH(G3176))</f>
        <v/>
      </c>
    </row>
    <row r="3177">
      <c r="A3177" s="24" t="n">
        <v>2020</v>
      </c>
      <c r="B3177" s="24" t="n">
        <v>5</v>
      </c>
      <c r="C3177" s="24" t="n">
        <v>12</v>
      </c>
      <c r="D3177" s="24" t="n">
        <v>8</v>
      </c>
      <c r="E3177" s="24" t="n">
        <v>11.73</v>
      </c>
      <c r="F3177" s="25">
        <f>IF($E3177="","",DATE(IF($A3177="",nominal_year,$A3177),$B3177,$C3177)+($D3177-IF(LEFT(hour_conv,1)="1",1,0))/24)</f>
        <v/>
      </c>
      <c r="G3177" s="26">
        <f>IF(F3177="","",INT(F3177))</f>
        <v/>
      </c>
      <c r="H3177">
        <f>IF(G3177="","",IF(AND(MONTH(G3177)*100+DAY(G3177)&gt;=season_lo,MONTH(G3177)*100+DAY(G3177)&lt;=season_hi),1,0))</f>
        <v/>
      </c>
      <c r="I3177">
        <f>IF(G3177="","",G3177-first_day+1)</f>
        <v/>
      </c>
      <c r="J3177" s="27">
        <f>IF(I3177="","",INDEX(Daily!$J$2:$J$421,I3177))</f>
        <v/>
      </c>
      <c r="K3177" s="27">
        <f>IF(J3177="","",J3177+cat_offset)</f>
        <v/>
      </c>
      <c r="L3177" s="27">
        <f>IF(J3177="","",MAX(0,E3177-J3177)^2)</f>
        <v/>
      </c>
      <c r="M3177" s="27">
        <f>IF(J3177="","",MAX(0,E3177-(J3177+twcdh_off))^2)</f>
        <v/>
      </c>
      <c r="N3177" s="27">
        <f>IF(E3177="","",MAX(0,E3177-swcdh_thr)^2)</f>
        <v/>
      </c>
      <c r="O3177">
        <f>IF(K3177="","",ROUND(E3177-K3177,0))</f>
        <v/>
      </c>
      <c r="P3177">
        <f>IF(O3177="","",IF(O3177&gt;=1,O3177,0))</f>
        <v/>
      </c>
      <c r="Q3177" s="27">
        <f>IF(E3177="","",MAX(0,E3177-22))</f>
        <v/>
      </c>
      <c r="R3177" s="27">
        <f>IF(H3177=1,E3177,"")</f>
        <v/>
      </c>
      <c r="S3177" s="27">
        <f>IF(AND(H3177=1,J3177&lt;&gt;""),E3177-J3177,"")</f>
        <v/>
      </c>
      <c r="T3177">
        <f>IF(G3177="","",MONTH(G3177))</f>
        <v/>
      </c>
    </row>
    <row r="3178">
      <c r="A3178" s="24" t="n">
        <v>2020</v>
      </c>
      <c r="B3178" s="24" t="n">
        <v>5</v>
      </c>
      <c r="C3178" s="24" t="n">
        <v>12</v>
      </c>
      <c r="D3178" s="24" t="n">
        <v>9</v>
      </c>
      <c r="E3178" s="24" t="n">
        <v>13.02</v>
      </c>
      <c r="F3178" s="25">
        <f>IF($E3178="","",DATE(IF($A3178="",nominal_year,$A3178),$B3178,$C3178)+($D3178-IF(LEFT(hour_conv,1)="1",1,0))/24)</f>
        <v/>
      </c>
      <c r="G3178" s="26">
        <f>IF(F3178="","",INT(F3178))</f>
        <v/>
      </c>
      <c r="H3178">
        <f>IF(G3178="","",IF(AND(MONTH(G3178)*100+DAY(G3178)&gt;=season_lo,MONTH(G3178)*100+DAY(G3178)&lt;=season_hi),1,0))</f>
        <v/>
      </c>
      <c r="I3178">
        <f>IF(G3178="","",G3178-first_day+1)</f>
        <v/>
      </c>
      <c r="J3178" s="27">
        <f>IF(I3178="","",INDEX(Daily!$J$2:$J$421,I3178))</f>
        <v/>
      </c>
      <c r="K3178" s="27">
        <f>IF(J3178="","",J3178+cat_offset)</f>
        <v/>
      </c>
      <c r="L3178" s="27">
        <f>IF(J3178="","",MAX(0,E3178-J3178)^2)</f>
        <v/>
      </c>
      <c r="M3178" s="27">
        <f>IF(J3178="","",MAX(0,E3178-(J3178+twcdh_off))^2)</f>
        <v/>
      </c>
      <c r="N3178" s="27">
        <f>IF(E3178="","",MAX(0,E3178-swcdh_thr)^2)</f>
        <v/>
      </c>
      <c r="O3178">
        <f>IF(K3178="","",ROUND(E3178-K3178,0))</f>
        <v/>
      </c>
      <c r="P3178">
        <f>IF(O3178="","",IF(O3178&gt;=1,O3178,0))</f>
        <v/>
      </c>
      <c r="Q3178" s="27">
        <f>IF(E3178="","",MAX(0,E3178-22))</f>
        <v/>
      </c>
      <c r="R3178" s="27">
        <f>IF(H3178=1,E3178,"")</f>
        <v/>
      </c>
      <c r="S3178" s="27">
        <f>IF(AND(H3178=1,J3178&lt;&gt;""),E3178-J3178,"")</f>
        <v/>
      </c>
      <c r="T3178">
        <f>IF(G3178="","",MONTH(G3178))</f>
        <v/>
      </c>
    </row>
    <row r="3179">
      <c r="A3179" s="24" t="n">
        <v>2020</v>
      </c>
      <c r="B3179" s="24" t="n">
        <v>5</v>
      </c>
      <c r="C3179" s="24" t="n">
        <v>12</v>
      </c>
      <c r="D3179" s="24" t="n">
        <v>10</v>
      </c>
      <c r="E3179" s="24" t="n">
        <v>14.25</v>
      </c>
      <c r="F3179" s="25">
        <f>IF($E3179="","",DATE(IF($A3179="",nominal_year,$A3179),$B3179,$C3179)+($D3179-IF(LEFT(hour_conv,1)="1",1,0))/24)</f>
        <v/>
      </c>
      <c r="G3179" s="26">
        <f>IF(F3179="","",INT(F3179))</f>
        <v/>
      </c>
      <c r="H3179">
        <f>IF(G3179="","",IF(AND(MONTH(G3179)*100+DAY(G3179)&gt;=season_lo,MONTH(G3179)*100+DAY(G3179)&lt;=season_hi),1,0))</f>
        <v/>
      </c>
      <c r="I3179">
        <f>IF(G3179="","",G3179-first_day+1)</f>
        <v/>
      </c>
      <c r="J3179" s="27">
        <f>IF(I3179="","",INDEX(Daily!$J$2:$J$421,I3179))</f>
        <v/>
      </c>
      <c r="K3179" s="27">
        <f>IF(J3179="","",J3179+cat_offset)</f>
        <v/>
      </c>
      <c r="L3179" s="27">
        <f>IF(J3179="","",MAX(0,E3179-J3179)^2)</f>
        <v/>
      </c>
      <c r="M3179" s="27">
        <f>IF(J3179="","",MAX(0,E3179-(J3179+twcdh_off))^2)</f>
        <v/>
      </c>
      <c r="N3179" s="27">
        <f>IF(E3179="","",MAX(0,E3179-swcdh_thr)^2)</f>
        <v/>
      </c>
      <c r="O3179">
        <f>IF(K3179="","",ROUND(E3179-K3179,0))</f>
        <v/>
      </c>
      <c r="P3179">
        <f>IF(O3179="","",IF(O3179&gt;=1,O3179,0))</f>
        <v/>
      </c>
      <c r="Q3179" s="27">
        <f>IF(E3179="","",MAX(0,E3179-22))</f>
        <v/>
      </c>
      <c r="R3179" s="27">
        <f>IF(H3179=1,E3179,"")</f>
        <v/>
      </c>
      <c r="S3179" s="27">
        <f>IF(AND(H3179=1,J3179&lt;&gt;""),E3179-J3179,"")</f>
        <v/>
      </c>
      <c r="T3179">
        <f>IF(G3179="","",MONTH(G3179))</f>
        <v/>
      </c>
    </row>
    <row r="3180">
      <c r="A3180" s="24" t="n">
        <v>2020</v>
      </c>
      <c r="B3180" s="24" t="n">
        <v>5</v>
      </c>
      <c r="C3180" s="24" t="n">
        <v>12</v>
      </c>
      <c r="D3180" s="24" t="n">
        <v>11</v>
      </c>
      <c r="E3180" s="24" t="n">
        <v>15.25</v>
      </c>
      <c r="F3180" s="25">
        <f>IF($E3180="","",DATE(IF($A3180="",nominal_year,$A3180),$B3180,$C3180)+($D3180-IF(LEFT(hour_conv,1)="1",1,0))/24)</f>
        <v/>
      </c>
      <c r="G3180" s="26">
        <f>IF(F3180="","",INT(F3180))</f>
        <v/>
      </c>
      <c r="H3180">
        <f>IF(G3180="","",IF(AND(MONTH(G3180)*100+DAY(G3180)&gt;=season_lo,MONTH(G3180)*100+DAY(G3180)&lt;=season_hi),1,0))</f>
        <v/>
      </c>
      <c r="I3180">
        <f>IF(G3180="","",G3180-first_day+1)</f>
        <v/>
      </c>
      <c r="J3180" s="27">
        <f>IF(I3180="","",INDEX(Daily!$J$2:$J$421,I3180))</f>
        <v/>
      </c>
      <c r="K3180" s="27">
        <f>IF(J3180="","",J3180+cat_offset)</f>
        <v/>
      </c>
      <c r="L3180" s="27">
        <f>IF(J3180="","",MAX(0,E3180-J3180)^2)</f>
        <v/>
      </c>
      <c r="M3180" s="27">
        <f>IF(J3180="","",MAX(0,E3180-(J3180+twcdh_off))^2)</f>
        <v/>
      </c>
      <c r="N3180" s="27">
        <f>IF(E3180="","",MAX(0,E3180-swcdh_thr)^2)</f>
        <v/>
      </c>
      <c r="O3180">
        <f>IF(K3180="","",ROUND(E3180-K3180,0))</f>
        <v/>
      </c>
      <c r="P3180">
        <f>IF(O3180="","",IF(O3180&gt;=1,O3180,0))</f>
        <v/>
      </c>
      <c r="Q3180" s="27">
        <f>IF(E3180="","",MAX(0,E3180-22))</f>
        <v/>
      </c>
      <c r="R3180" s="27">
        <f>IF(H3180=1,E3180,"")</f>
        <v/>
      </c>
      <c r="S3180" s="27">
        <f>IF(AND(H3180=1,J3180&lt;&gt;""),E3180-J3180,"")</f>
        <v/>
      </c>
      <c r="T3180">
        <f>IF(G3180="","",MONTH(G3180))</f>
        <v/>
      </c>
    </row>
    <row r="3181">
      <c r="A3181" s="24" t="n">
        <v>2020</v>
      </c>
      <c r="B3181" s="24" t="n">
        <v>5</v>
      </c>
      <c r="C3181" s="24" t="n">
        <v>12</v>
      </c>
      <c r="D3181" s="24" t="n">
        <v>12</v>
      </c>
      <c r="E3181" s="24" t="n">
        <v>16.73</v>
      </c>
      <c r="F3181" s="25">
        <f>IF($E3181="","",DATE(IF($A3181="",nominal_year,$A3181),$B3181,$C3181)+($D3181-IF(LEFT(hour_conv,1)="1",1,0))/24)</f>
        <v/>
      </c>
      <c r="G3181" s="26">
        <f>IF(F3181="","",INT(F3181))</f>
        <v/>
      </c>
      <c r="H3181">
        <f>IF(G3181="","",IF(AND(MONTH(G3181)*100+DAY(G3181)&gt;=season_lo,MONTH(G3181)*100+DAY(G3181)&lt;=season_hi),1,0))</f>
        <v/>
      </c>
      <c r="I3181">
        <f>IF(G3181="","",G3181-first_day+1)</f>
        <v/>
      </c>
      <c r="J3181" s="27">
        <f>IF(I3181="","",INDEX(Daily!$J$2:$J$421,I3181))</f>
        <v/>
      </c>
      <c r="K3181" s="27">
        <f>IF(J3181="","",J3181+cat_offset)</f>
        <v/>
      </c>
      <c r="L3181" s="27">
        <f>IF(J3181="","",MAX(0,E3181-J3181)^2)</f>
        <v/>
      </c>
      <c r="M3181" s="27">
        <f>IF(J3181="","",MAX(0,E3181-(J3181+twcdh_off))^2)</f>
        <v/>
      </c>
      <c r="N3181" s="27">
        <f>IF(E3181="","",MAX(0,E3181-swcdh_thr)^2)</f>
        <v/>
      </c>
      <c r="O3181">
        <f>IF(K3181="","",ROUND(E3181-K3181,0))</f>
        <v/>
      </c>
      <c r="P3181">
        <f>IF(O3181="","",IF(O3181&gt;=1,O3181,0))</f>
        <v/>
      </c>
      <c r="Q3181" s="27">
        <f>IF(E3181="","",MAX(0,E3181-22))</f>
        <v/>
      </c>
      <c r="R3181" s="27">
        <f>IF(H3181=1,E3181,"")</f>
        <v/>
      </c>
      <c r="S3181" s="27">
        <f>IF(AND(H3181=1,J3181&lt;&gt;""),E3181-J3181,"")</f>
        <v/>
      </c>
      <c r="T3181">
        <f>IF(G3181="","",MONTH(G3181))</f>
        <v/>
      </c>
    </row>
    <row r="3182">
      <c r="A3182" s="24" t="n">
        <v>2020</v>
      </c>
      <c r="B3182" s="24" t="n">
        <v>5</v>
      </c>
      <c r="C3182" s="24" t="n">
        <v>12</v>
      </c>
      <c r="D3182" s="24" t="n">
        <v>13</v>
      </c>
      <c r="E3182" s="24" t="n">
        <v>17.56</v>
      </c>
      <c r="F3182" s="25">
        <f>IF($E3182="","",DATE(IF($A3182="",nominal_year,$A3182),$B3182,$C3182)+($D3182-IF(LEFT(hour_conv,1)="1",1,0))/24)</f>
        <v/>
      </c>
      <c r="G3182" s="26">
        <f>IF(F3182="","",INT(F3182))</f>
        <v/>
      </c>
      <c r="H3182">
        <f>IF(G3182="","",IF(AND(MONTH(G3182)*100+DAY(G3182)&gt;=season_lo,MONTH(G3182)*100+DAY(G3182)&lt;=season_hi),1,0))</f>
        <v/>
      </c>
      <c r="I3182">
        <f>IF(G3182="","",G3182-first_day+1)</f>
        <v/>
      </c>
      <c r="J3182" s="27">
        <f>IF(I3182="","",INDEX(Daily!$J$2:$J$421,I3182))</f>
        <v/>
      </c>
      <c r="K3182" s="27">
        <f>IF(J3182="","",J3182+cat_offset)</f>
        <v/>
      </c>
      <c r="L3182" s="27">
        <f>IF(J3182="","",MAX(0,E3182-J3182)^2)</f>
        <v/>
      </c>
      <c r="M3182" s="27">
        <f>IF(J3182="","",MAX(0,E3182-(J3182+twcdh_off))^2)</f>
        <v/>
      </c>
      <c r="N3182" s="27">
        <f>IF(E3182="","",MAX(0,E3182-swcdh_thr)^2)</f>
        <v/>
      </c>
      <c r="O3182">
        <f>IF(K3182="","",ROUND(E3182-K3182,0))</f>
        <v/>
      </c>
      <c r="P3182">
        <f>IF(O3182="","",IF(O3182&gt;=1,O3182,0))</f>
        <v/>
      </c>
      <c r="Q3182" s="27">
        <f>IF(E3182="","",MAX(0,E3182-22))</f>
        <v/>
      </c>
      <c r="R3182" s="27">
        <f>IF(H3182=1,E3182,"")</f>
        <v/>
      </c>
      <c r="S3182" s="27">
        <f>IF(AND(H3182=1,J3182&lt;&gt;""),E3182-J3182,"")</f>
        <v/>
      </c>
      <c r="T3182">
        <f>IF(G3182="","",MONTH(G3182))</f>
        <v/>
      </c>
    </row>
    <row r="3183">
      <c r="A3183" s="24" t="n">
        <v>2020</v>
      </c>
      <c r="B3183" s="24" t="n">
        <v>5</v>
      </c>
      <c r="C3183" s="24" t="n">
        <v>12</v>
      </c>
      <c r="D3183" s="24" t="n">
        <v>14</v>
      </c>
      <c r="E3183" s="24" t="n">
        <v>19.18</v>
      </c>
      <c r="F3183" s="25">
        <f>IF($E3183="","",DATE(IF($A3183="",nominal_year,$A3183),$B3183,$C3183)+($D3183-IF(LEFT(hour_conv,1)="1",1,0))/24)</f>
        <v/>
      </c>
      <c r="G3183" s="26">
        <f>IF(F3183="","",INT(F3183))</f>
        <v/>
      </c>
      <c r="H3183">
        <f>IF(G3183="","",IF(AND(MONTH(G3183)*100+DAY(G3183)&gt;=season_lo,MONTH(G3183)*100+DAY(G3183)&lt;=season_hi),1,0))</f>
        <v/>
      </c>
      <c r="I3183">
        <f>IF(G3183="","",G3183-first_day+1)</f>
        <v/>
      </c>
      <c r="J3183" s="27">
        <f>IF(I3183="","",INDEX(Daily!$J$2:$J$421,I3183))</f>
        <v/>
      </c>
      <c r="K3183" s="27">
        <f>IF(J3183="","",J3183+cat_offset)</f>
        <v/>
      </c>
      <c r="L3183" s="27">
        <f>IF(J3183="","",MAX(0,E3183-J3183)^2)</f>
        <v/>
      </c>
      <c r="M3183" s="27">
        <f>IF(J3183="","",MAX(0,E3183-(J3183+twcdh_off))^2)</f>
        <v/>
      </c>
      <c r="N3183" s="27">
        <f>IF(E3183="","",MAX(0,E3183-swcdh_thr)^2)</f>
        <v/>
      </c>
      <c r="O3183">
        <f>IF(K3183="","",ROUND(E3183-K3183,0))</f>
        <v/>
      </c>
      <c r="P3183">
        <f>IF(O3183="","",IF(O3183&gt;=1,O3183,0))</f>
        <v/>
      </c>
      <c r="Q3183" s="27">
        <f>IF(E3183="","",MAX(0,E3183-22))</f>
        <v/>
      </c>
      <c r="R3183" s="27">
        <f>IF(H3183=1,E3183,"")</f>
        <v/>
      </c>
      <c r="S3183" s="27">
        <f>IF(AND(H3183=1,J3183&lt;&gt;""),E3183-J3183,"")</f>
        <v/>
      </c>
      <c r="T3183">
        <f>IF(G3183="","",MONTH(G3183))</f>
        <v/>
      </c>
    </row>
    <row r="3184">
      <c r="A3184" s="24" t="n">
        <v>2020</v>
      </c>
      <c r="B3184" s="24" t="n">
        <v>5</v>
      </c>
      <c r="C3184" s="24" t="n">
        <v>12</v>
      </c>
      <c r="D3184" s="24" t="n">
        <v>15</v>
      </c>
      <c r="E3184" s="24" t="n">
        <v>18.47</v>
      </c>
      <c r="F3184" s="25">
        <f>IF($E3184="","",DATE(IF($A3184="",nominal_year,$A3184),$B3184,$C3184)+($D3184-IF(LEFT(hour_conv,1)="1",1,0))/24)</f>
        <v/>
      </c>
      <c r="G3184" s="26">
        <f>IF(F3184="","",INT(F3184))</f>
        <v/>
      </c>
      <c r="H3184">
        <f>IF(G3184="","",IF(AND(MONTH(G3184)*100+DAY(G3184)&gt;=season_lo,MONTH(G3184)*100+DAY(G3184)&lt;=season_hi),1,0))</f>
        <v/>
      </c>
      <c r="I3184">
        <f>IF(G3184="","",G3184-first_day+1)</f>
        <v/>
      </c>
      <c r="J3184" s="27">
        <f>IF(I3184="","",INDEX(Daily!$J$2:$J$421,I3184))</f>
        <v/>
      </c>
      <c r="K3184" s="27">
        <f>IF(J3184="","",J3184+cat_offset)</f>
        <v/>
      </c>
      <c r="L3184" s="27">
        <f>IF(J3184="","",MAX(0,E3184-J3184)^2)</f>
        <v/>
      </c>
      <c r="M3184" s="27">
        <f>IF(J3184="","",MAX(0,E3184-(J3184+twcdh_off))^2)</f>
        <v/>
      </c>
      <c r="N3184" s="27">
        <f>IF(E3184="","",MAX(0,E3184-swcdh_thr)^2)</f>
        <v/>
      </c>
      <c r="O3184">
        <f>IF(K3184="","",ROUND(E3184-K3184,0))</f>
        <v/>
      </c>
      <c r="P3184">
        <f>IF(O3184="","",IF(O3184&gt;=1,O3184,0))</f>
        <v/>
      </c>
      <c r="Q3184" s="27">
        <f>IF(E3184="","",MAX(0,E3184-22))</f>
        <v/>
      </c>
      <c r="R3184" s="27">
        <f>IF(H3184=1,E3184,"")</f>
        <v/>
      </c>
      <c r="S3184" s="27">
        <f>IF(AND(H3184=1,J3184&lt;&gt;""),E3184-J3184,"")</f>
        <v/>
      </c>
      <c r="T3184">
        <f>IF(G3184="","",MONTH(G3184))</f>
        <v/>
      </c>
    </row>
    <row r="3185">
      <c r="A3185" s="24" t="n">
        <v>2020</v>
      </c>
      <c r="B3185" s="24" t="n">
        <v>5</v>
      </c>
      <c r="C3185" s="24" t="n">
        <v>12</v>
      </c>
      <c r="D3185" s="24" t="n">
        <v>16</v>
      </c>
      <c r="E3185" s="24" t="n">
        <v>19.41</v>
      </c>
      <c r="F3185" s="25">
        <f>IF($E3185="","",DATE(IF($A3185="",nominal_year,$A3185),$B3185,$C3185)+($D3185-IF(LEFT(hour_conv,1)="1",1,0))/24)</f>
        <v/>
      </c>
      <c r="G3185" s="26">
        <f>IF(F3185="","",INT(F3185))</f>
        <v/>
      </c>
      <c r="H3185">
        <f>IF(G3185="","",IF(AND(MONTH(G3185)*100+DAY(G3185)&gt;=season_lo,MONTH(G3185)*100+DAY(G3185)&lt;=season_hi),1,0))</f>
        <v/>
      </c>
      <c r="I3185">
        <f>IF(G3185="","",G3185-first_day+1)</f>
        <v/>
      </c>
      <c r="J3185" s="27">
        <f>IF(I3185="","",INDEX(Daily!$J$2:$J$421,I3185))</f>
        <v/>
      </c>
      <c r="K3185" s="27">
        <f>IF(J3185="","",J3185+cat_offset)</f>
        <v/>
      </c>
      <c r="L3185" s="27">
        <f>IF(J3185="","",MAX(0,E3185-J3185)^2)</f>
        <v/>
      </c>
      <c r="M3185" s="27">
        <f>IF(J3185="","",MAX(0,E3185-(J3185+twcdh_off))^2)</f>
        <v/>
      </c>
      <c r="N3185" s="27">
        <f>IF(E3185="","",MAX(0,E3185-swcdh_thr)^2)</f>
        <v/>
      </c>
      <c r="O3185">
        <f>IF(K3185="","",ROUND(E3185-K3185,0))</f>
        <v/>
      </c>
      <c r="P3185">
        <f>IF(O3185="","",IF(O3185&gt;=1,O3185,0))</f>
        <v/>
      </c>
      <c r="Q3185" s="27">
        <f>IF(E3185="","",MAX(0,E3185-22))</f>
        <v/>
      </c>
      <c r="R3185" s="27">
        <f>IF(H3185=1,E3185,"")</f>
        <v/>
      </c>
      <c r="S3185" s="27">
        <f>IF(AND(H3185=1,J3185&lt;&gt;""),E3185-J3185,"")</f>
        <v/>
      </c>
      <c r="T3185">
        <f>IF(G3185="","",MONTH(G3185))</f>
        <v/>
      </c>
    </row>
    <row r="3186">
      <c r="A3186" s="24" t="n">
        <v>2020</v>
      </c>
      <c r="B3186" s="24" t="n">
        <v>5</v>
      </c>
      <c r="C3186" s="24" t="n">
        <v>12</v>
      </c>
      <c r="D3186" s="24" t="n">
        <v>17</v>
      </c>
      <c r="E3186" s="24" t="n">
        <v>20.28</v>
      </c>
      <c r="F3186" s="25">
        <f>IF($E3186="","",DATE(IF($A3186="",nominal_year,$A3186),$B3186,$C3186)+($D3186-IF(LEFT(hour_conv,1)="1",1,0))/24)</f>
        <v/>
      </c>
      <c r="G3186" s="26">
        <f>IF(F3186="","",INT(F3186))</f>
        <v/>
      </c>
      <c r="H3186">
        <f>IF(G3186="","",IF(AND(MONTH(G3186)*100+DAY(G3186)&gt;=season_lo,MONTH(G3186)*100+DAY(G3186)&lt;=season_hi),1,0))</f>
        <v/>
      </c>
      <c r="I3186">
        <f>IF(G3186="","",G3186-first_day+1)</f>
        <v/>
      </c>
      <c r="J3186" s="27">
        <f>IF(I3186="","",INDEX(Daily!$J$2:$J$421,I3186))</f>
        <v/>
      </c>
      <c r="K3186" s="27">
        <f>IF(J3186="","",J3186+cat_offset)</f>
        <v/>
      </c>
      <c r="L3186" s="27">
        <f>IF(J3186="","",MAX(0,E3186-J3186)^2)</f>
        <v/>
      </c>
      <c r="M3186" s="27">
        <f>IF(J3186="","",MAX(0,E3186-(J3186+twcdh_off))^2)</f>
        <v/>
      </c>
      <c r="N3186" s="27">
        <f>IF(E3186="","",MAX(0,E3186-swcdh_thr)^2)</f>
        <v/>
      </c>
      <c r="O3186">
        <f>IF(K3186="","",ROUND(E3186-K3186,0))</f>
        <v/>
      </c>
      <c r="P3186">
        <f>IF(O3186="","",IF(O3186&gt;=1,O3186,0))</f>
        <v/>
      </c>
      <c r="Q3186" s="27">
        <f>IF(E3186="","",MAX(0,E3186-22))</f>
        <v/>
      </c>
      <c r="R3186" s="27">
        <f>IF(H3186=1,E3186,"")</f>
        <v/>
      </c>
      <c r="S3186" s="27">
        <f>IF(AND(H3186=1,J3186&lt;&gt;""),E3186-J3186,"")</f>
        <v/>
      </c>
      <c r="T3186">
        <f>IF(G3186="","",MONTH(G3186))</f>
        <v/>
      </c>
    </row>
    <row r="3187">
      <c r="A3187" s="24" t="n">
        <v>2020</v>
      </c>
      <c r="B3187" s="24" t="n">
        <v>5</v>
      </c>
      <c r="C3187" s="24" t="n">
        <v>12</v>
      </c>
      <c r="D3187" s="24" t="n">
        <v>18</v>
      </c>
      <c r="E3187" s="24" t="n">
        <v>18.66</v>
      </c>
      <c r="F3187" s="25">
        <f>IF($E3187="","",DATE(IF($A3187="",nominal_year,$A3187),$B3187,$C3187)+($D3187-IF(LEFT(hour_conv,1)="1",1,0))/24)</f>
        <v/>
      </c>
      <c r="G3187" s="26">
        <f>IF(F3187="","",INT(F3187))</f>
        <v/>
      </c>
      <c r="H3187">
        <f>IF(G3187="","",IF(AND(MONTH(G3187)*100+DAY(G3187)&gt;=season_lo,MONTH(G3187)*100+DAY(G3187)&lt;=season_hi),1,0))</f>
        <v/>
      </c>
      <c r="I3187">
        <f>IF(G3187="","",G3187-first_day+1)</f>
        <v/>
      </c>
      <c r="J3187" s="27">
        <f>IF(I3187="","",INDEX(Daily!$J$2:$J$421,I3187))</f>
        <v/>
      </c>
      <c r="K3187" s="27">
        <f>IF(J3187="","",J3187+cat_offset)</f>
        <v/>
      </c>
      <c r="L3187" s="27">
        <f>IF(J3187="","",MAX(0,E3187-J3187)^2)</f>
        <v/>
      </c>
      <c r="M3187" s="27">
        <f>IF(J3187="","",MAX(0,E3187-(J3187+twcdh_off))^2)</f>
        <v/>
      </c>
      <c r="N3187" s="27">
        <f>IF(E3187="","",MAX(0,E3187-swcdh_thr)^2)</f>
        <v/>
      </c>
      <c r="O3187">
        <f>IF(K3187="","",ROUND(E3187-K3187,0))</f>
        <v/>
      </c>
      <c r="P3187">
        <f>IF(O3187="","",IF(O3187&gt;=1,O3187,0))</f>
        <v/>
      </c>
      <c r="Q3187" s="27">
        <f>IF(E3187="","",MAX(0,E3187-22))</f>
        <v/>
      </c>
      <c r="R3187" s="27">
        <f>IF(H3187=1,E3187,"")</f>
        <v/>
      </c>
      <c r="S3187" s="27">
        <f>IF(AND(H3187=1,J3187&lt;&gt;""),E3187-J3187,"")</f>
        <v/>
      </c>
      <c r="T3187">
        <f>IF(G3187="","",MONTH(G3187))</f>
        <v/>
      </c>
    </row>
    <row r="3188">
      <c r="A3188" s="24" t="n">
        <v>2020</v>
      </c>
      <c r="B3188" s="24" t="n">
        <v>5</v>
      </c>
      <c r="C3188" s="24" t="n">
        <v>12</v>
      </c>
      <c r="D3188" s="24" t="n">
        <v>19</v>
      </c>
      <c r="E3188" s="24" t="n">
        <v>17.51</v>
      </c>
      <c r="F3188" s="25">
        <f>IF($E3188="","",DATE(IF($A3188="",nominal_year,$A3188),$B3188,$C3188)+($D3188-IF(LEFT(hour_conv,1)="1",1,0))/24)</f>
        <v/>
      </c>
      <c r="G3188" s="26">
        <f>IF(F3188="","",INT(F3188))</f>
        <v/>
      </c>
      <c r="H3188">
        <f>IF(G3188="","",IF(AND(MONTH(G3188)*100+DAY(G3188)&gt;=season_lo,MONTH(G3188)*100+DAY(G3188)&lt;=season_hi),1,0))</f>
        <v/>
      </c>
      <c r="I3188">
        <f>IF(G3188="","",G3188-first_day+1)</f>
        <v/>
      </c>
      <c r="J3188" s="27">
        <f>IF(I3188="","",INDEX(Daily!$J$2:$J$421,I3188))</f>
        <v/>
      </c>
      <c r="K3188" s="27">
        <f>IF(J3188="","",J3188+cat_offset)</f>
        <v/>
      </c>
      <c r="L3188" s="27">
        <f>IF(J3188="","",MAX(0,E3188-J3188)^2)</f>
        <v/>
      </c>
      <c r="M3188" s="27">
        <f>IF(J3188="","",MAX(0,E3188-(J3188+twcdh_off))^2)</f>
        <v/>
      </c>
      <c r="N3188" s="27">
        <f>IF(E3188="","",MAX(0,E3188-swcdh_thr)^2)</f>
        <v/>
      </c>
      <c r="O3188">
        <f>IF(K3188="","",ROUND(E3188-K3188,0))</f>
        <v/>
      </c>
      <c r="P3188">
        <f>IF(O3188="","",IF(O3188&gt;=1,O3188,0))</f>
        <v/>
      </c>
      <c r="Q3188" s="27">
        <f>IF(E3188="","",MAX(0,E3188-22))</f>
        <v/>
      </c>
      <c r="R3188" s="27">
        <f>IF(H3188=1,E3188,"")</f>
        <v/>
      </c>
      <c r="S3188" s="27">
        <f>IF(AND(H3188=1,J3188&lt;&gt;""),E3188-J3188,"")</f>
        <v/>
      </c>
      <c r="T3188">
        <f>IF(G3188="","",MONTH(G3188))</f>
        <v/>
      </c>
    </row>
    <row r="3189">
      <c r="A3189" s="24" t="n">
        <v>2020</v>
      </c>
      <c r="B3189" s="24" t="n">
        <v>5</v>
      </c>
      <c r="C3189" s="24" t="n">
        <v>12</v>
      </c>
      <c r="D3189" s="24" t="n">
        <v>20</v>
      </c>
      <c r="E3189" s="24" t="n">
        <v>16.87</v>
      </c>
      <c r="F3189" s="25">
        <f>IF($E3189="","",DATE(IF($A3189="",nominal_year,$A3189),$B3189,$C3189)+($D3189-IF(LEFT(hour_conv,1)="1",1,0))/24)</f>
        <v/>
      </c>
      <c r="G3189" s="26">
        <f>IF(F3189="","",INT(F3189))</f>
        <v/>
      </c>
      <c r="H3189">
        <f>IF(G3189="","",IF(AND(MONTH(G3189)*100+DAY(G3189)&gt;=season_lo,MONTH(G3189)*100+DAY(G3189)&lt;=season_hi),1,0))</f>
        <v/>
      </c>
      <c r="I3189">
        <f>IF(G3189="","",G3189-first_day+1)</f>
        <v/>
      </c>
      <c r="J3189" s="27">
        <f>IF(I3189="","",INDEX(Daily!$J$2:$J$421,I3189))</f>
        <v/>
      </c>
      <c r="K3189" s="27">
        <f>IF(J3189="","",J3189+cat_offset)</f>
        <v/>
      </c>
      <c r="L3189" s="27">
        <f>IF(J3189="","",MAX(0,E3189-J3189)^2)</f>
        <v/>
      </c>
      <c r="M3189" s="27">
        <f>IF(J3189="","",MAX(0,E3189-(J3189+twcdh_off))^2)</f>
        <v/>
      </c>
      <c r="N3189" s="27">
        <f>IF(E3189="","",MAX(0,E3189-swcdh_thr)^2)</f>
        <v/>
      </c>
      <c r="O3189">
        <f>IF(K3189="","",ROUND(E3189-K3189,0))</f>
        <v/>
      </c>
      <c r="P3189">
        <f>IF(O3189="","",IF(O3189&gt;=1,O3189,0))</f>
        <v/>
      </c>
      <c r="Q3189" s="27">
        <f>IF(E3189="","",MAX(0,E3189-22))</f>
        <v/>
      </c>
      <c r="R3189" s="27">
        <f>IF(H3189=1,E3189,"")</f>
        <v/>
      </c>
      <c r="S3189" s="27">
        <f>IF(AND(H3189=1,J3189&lt;&gt;""),E3189-J3189,"")</f>
        <v/>
      </c>
      <c r="T3189">
        <f>IF(G3189="","",MONTH(G3189))</f>
        <v/>
      </c>
    </row>
    <row r="3190">
      <c r="A3190" s="24" t="n">
        <v>2020</v>
      </c>
      <c r="B3190" s="24" t="n">
        <v>5</v>
      </c>
      <c r="C3190" s="24" t="n">
        <v>12</v>
      </c>
      <c r="D3190" s="24" t="n">
        <v>21</v>
      </c>
      <c r="E3190" s="24" t="n">
        <v>16.13</v>
      </c>
      <c r="F3190" s="25">
        <f>IF($E3190="","",DATE(IF($A3190="",nominal_year,$A3190),$B3190,$C3190)+($D3190-IF(LEFT(hour_conv,1)="1",1,0))/24)</f>
        <v/>
      </c>
      <c r="G3190" s="26">
        <f>IF(F3190="","",INT(F3190))</f>
        <v/>
      </c>
      <c r="H3190">
        <f>IF(G3190="","",IF(AND(MONTH(G3190)*100+DAY(G3190)&gt;=season_lo,MONTH(G3190)*100+DAY(G3190)&lt;=season_hi),1,0))</f>
        <v/>
      </c>
      <c r="I3190">
        <f>IF(G3190="","",G3190-first_day+1)</f>
        <v/>
      </c>
      <c r="J3190" s="27">
        <f>IF(I3190="","",INDEX(Daily!$J$2:$J$421,I3190))</f>
        <v/>
      </c>
      <c r="K3190" s="27">
        <f>IF(J3190="","",J3190+cat_offset)</f>
        <v/>
      </c>
      <c r="L3190" s="27">
        <f>IF(J3190="","",MAX(0,E3190-J3190)^2)</f>
        <v/>
      </c>
      <c r="M3190" s="27">
        <f>IF(J3190="","",MAX(0,E3190-(J3190+twcdh_off))^2)</f>
        <v/>
      </c>
      <c r="N3190" s="27">
        <f>IF(E3190="","",MAX(0,E3190-swcdh_thr)^2)</f>
        <v/>
      </c>
      <c r="O3190">
        <f>IF(K3190="","",ROUND(E3190-K3190,0))</f>
        <v/>
      </c>
      <c r="P3190">
        <f>IF(O3190="","",IF(O3190&gt;=1,O3190,0))</f>
        <v/>
      </c>
      <c r="Q3190" s="27">
        <f>IF(E3190="","",MAX(0,E3190-22))</f>
        <v/>
      </c>
      <c r="R3190" s="27">
        <f>IF(H3190=1,E3190,"")</f>
        <v/>
      </c>
      <c r="S3190" s="27">
        <f>IF(AND(H3190=1,J3190&lt;&gt;""),E3190-J3190,"")</f>
        <v/>
      </c>
      <c r="T3190">
        <f>IF(G3190="","",MONTH(G3190))</f>
        <v/>
      </c>
    </row>
    <row r="3191">
      <c r="A3191" s="24" t="n">
        <v>2020</v>
      </c>
      <c r="B3191" s="24" t="n">
        <v>5</v>
      </c>
      <c r="C3191" s="24" t="n">
        <v>12</v>
      </c>
      <c r="D3191" s="24" t="n">
        <v>22</v>
      </c>
      <c r="E3191" s="24" t="n">
        <v>14.18</v>
      </c>
      <c r="F3191" s="25">
        <f>IF($E3191="","",DATE(IF($A3191="",nominal_year,$A3191),$B3191,$C3191)+($D3191-IF(LEFT(hour_conv,1)="1",1,0))/24)</f>
        <v/>
      </c>
      <c r="G3191" s="26">
        <f>IF(F3191="","",INT(F3191))</f>
        <v/>
      </c>
      <c r="H3191">
        <f>IF(G3191="","",IF(AND(MONTH(G3191)*100+DAY(G3191)&gt;=season_lo,MONTH(G3191)*100+DAY(G3191)&lt;=season_hi),1,0))</f>
        <v/>
      </c>
      <c r="I3191">
        <f>IF(G3191="","",G3191-first_day+1)</f>
        <v/>
      </c>
      <c r="J3191" s="27">
        <f>IF(I3191="","",INDEX(Daily!$J$2:$J$421,I3191))</f>
        <v/>
      </c>
      <c r="K3191" s="27">
        <f>IF(J3191="","",J3191+cat_offset)</f>
        <v/>
      </c>
      <c r="L3191" s="27">
        <f>IF(J3191="","",MAX(0,E3191-J3191)^2)</f>
        <v/>
      </c>
      <c r="M3191" s="27">
        <f>IF(J3191="","",MAX(0,E3191-(J3191+twcdh_off))^2)</f>
        <v/>
      </c>
      <c r="N3191" s="27">
        <f>IF(E3191="","",MAX(0,E3191-swcdh_thr)^2)</f>
        <v/>
      </c>
      <c r="O3191">
        <f>IF(K3191="","",ROUND(E3191-K3191,0))</f>
        <v/>
      </c>
      <c r="P3191">
        <f>IF(O3191="","",IF(O3191&gt;=1,O3191,0))</f>
        <v/>
      </c>
      <c r="Q3191" s="27">
        <f>IF(E3191="","",MAX(0,E3191-22))</f>
        <v/>
      </c>
      <c r="R3191" s="27">
        <f>IF(H3191=1,E3191,"")</f>
        <v/>
      </c>
      <c r="S3191" s="27">
        <f>IF(AND(H3191=1,J3191&lt;&gt;""),E3191-J3191,"")</f>
        <v/>
      </c>
      <c r="T3191">
        <f>IF(G3191="","",MONTH(G3191))</f>
        <v/>
      </c>
    </row>
    <row r="3192">
      <c r="A3192" s="24" t="n">
        <v>2020</v>
      </c>
      <c r="B3192" s="24" t="n">
        <v>5</v>
      </c>
      <c r="C3192" s="24" t="n">
        <v>12</v>
      </c>
      <c r="D3192" s="24" t="n">
        <v>23</v>
      </c>
      <c r="E3192" s="24" t="n">
        <v>13.13</v>
      </c>
      <c r="F3192" s="25">
        <f>IF($E3192="","",DATE(IF($A3192="",nominal_year,$A3192),$B3192,$C3192)+($D3192-IF(LEFT(hour_conv,1)="1",1,0))/24)</f>
        <v/>
      </c>
      <c r="G3192" s="26">
        <f>IF(F3192="","",INT(F3192))</f>
        <v/>
      </c>
      <c r="H3192">
        <f>IF(G3192="","",IF(AND(MONTH(G3192)*100+DAY(G3192)&gt;=season_lo,MONTH(G3192)*100+DAY(G3192)&lt;=season_hi),1,0))</f>
        <v/>
      </c>
      <c r="I3192">
        <f>IF(G3192="","",G3192-first_day+1)</f>
        <v/>
      </c>
      <c r="J3192" s="27">
        <f>IF(I3192="","",INDEX(Daily!$J$2:$J$421,I3192))</f>
        <v/>
      </c>
      <c r="K3192" s="27">
        <f>IF(J3192="","",J3192+cat_offset)</f>
        <v/>
      </c>
      <c r="L3192" s="27">
        <f>IF(J3192="","",MAX(0,E3192-J3192)^2)</f>
        <v/>
      </c>
      <c r="M3192" s="27">
        <f>IF(J3192="","",MAX(0,E3192-(J3192+twcdh_off))^2)</f>
        <v/>
      </c>
      <c r="N3192" s="27">
        <f>IF(E3192="","",MAX(0,E3192-swcdh_thr)^2)</f>
        <v/>
      </c>
      <c r="O3192">
        <f>IF(K3192="","",ROUND(E3192-K3192,0))</f>
        <v/>
      </c>
      <c r="P3192">
        <f>IF(O3192="","",IF(O3192&gt;=1,O3192,0))</f>
        <v/>
      </c>
      <c r="Q3192" s="27">
        <f>IF(E3192="","",MAX(0,E3192-22))</f>
        <v/>
      </c>
      <c r="R3192" s="27">
        <f>IF(H3192=1,E3192,"")</f>
        <v/>
      </c>
      <c r="S3192" s="27">
        <f>IF(AND(H3192=1,J3192&lt;&gt;""),E3192-J3192,"")</f>
        <v/>
      </c>
      <c r="T3192">
        <f>IF(G3192="","",MONTH(G3192))</f>
        <v/>
      </c>
    </row>
    <row r="3193">
      <c r="A3193" s="24" t="n">
        <v>2020</v>
      </c>
      <c r="B3193" s="24" t="n">
        <v>5</v>
      </c>
      <c r="C3193" s="24" t="n">
        <v>12</v>
      </c>
      <c r="D3193" s="24" t="n">
        <v>24</v>
      </c>
      <c r="E3193" s="24" t="n">
        <v>11.66</v>
      </c>
      <c r="F3193" s="25">
        <f>IF($E3193="","",DATE(IF($A3193="",nominal_year,$A3193),$B3193,$C3193)+($D3193-IF(LEFT(hour_conv,1)="1",1,0))/24)</f>
        <v/>
      </c>
      <c r="G3193" s="26">
        <f>IF(F3193="","",INT(F3193))</f>
        <v/>
      </c>
      <c r="H3193">
        <f>IF(G3193="","",IF(AND(MONTH(G3193)*100+DAY(G3193)&gt;=season_lo,MONTH(G3193)*100+DAY(G3193)&lt;=season_hi),1,0))</f>
        <v/>
      </c>
      <c r="I3193">
        <f>IF(G3193="","",G3193-first_day+1)</f>
        <v/>
      </c>
      <c r="J3193" s="27">
        <f>IF(I3193="","",INDEX(Daily!$J$2:$J$421,I3193))</f>
        <v/>
      </c>
      <c r="K3193" s="27">
        <f>IF(J3193="","",J3193+cat_offset)</f>
        <v/>
      </c>
      <c r="L3193" s="27">
        <f>IF(J3193="","",MAX(0,E3193-J3193)^2)</f>
        <v/>
      </c>
      <c r="M3193" s="27">
        <f>IF(J3193="","",MAX(0,E3193-(J3193+twcdh_off))^2)</f>
        <v/>
      </c>
      <c r="N3193" s="27">
        <f>IF(E3193="","",MAX(0,E3193-swcdh_thr)^2)</f>
        <v/>
      </c>
      <c r="O3193">
        <f>IF(K3193="","",ROUND(E3193-K3193,0))</f>
        <v/>
      </c>
      <c r="P3193">
        <f>IF(O3193="","",IF(O3193&gt;=1,O3193,0))</f>
        <v/>
      </c>
      <c r="Q3193" s="27">
        <f>IF(E3193="","",MAX(0,E3193-22))</f>
        <v/>
      </c>
      <c r="R3193" s="27">
        <f>IF(H3193=1,E3193,"")</f>
        <v/>
      </c>
      <c r="S3193" s="27">
        <f>IF(AND(H3193=1,J3193&lt;&gt;""),E3193-J3193,"")</f>
        <v/>
      </c>
      <c r="T3193">
        <f>IF(G3193="","",MONTH(G3193))</f>
        <v/>
      </c>
    </row>
    <row r="3194">
      <c r="A3194" s="24" t="n">
        <v>2020</v>
      </c>
      <c r="B3194" s="24" t="n">
        <v>5</v>
      </c>
      <c r="C3194" s="24" t="n">
        <v>13</v>
      </c>
      <c r="D3194" s="24" t="n">
        <v>1</v>
      </c>
      <c r="E3194" s="24" t="n">
        <v>11.53</v>
      </c>
      <c r="F3194" s="25">
        <f>IF($E3194="","",DATE(IF($A3194="",nominal_year,$A3194),$B3194,$C3194)+($D3194-IF(LEFT(hour_conv,1)="1",1,0))/24)</f>
        <v/>
      </c>
      <c r="G3194" s="26">
        <f>IF(F3194="","",INT(F3194))</f>
        <v/>
      </c>
      <c r="H3194">
        <f>IF(G3194="","",IF(AND(MONTH(G3194)*100+DAY(G3194)&gt;=season_lo,MONTH(G3194)*100+DAY(G3194)&lt;=season_hi),1,0))</f>
        <v/>
      </c>
      <c r="I3194">
        <f>IF(G3194="","",G3194-first_day+1)</f>
        <v/>
      </c>
      <c r="J3194" s="27">
        <f>IF(I3194="","",INDEX(Daily!$J$2:$J$421,I3194))</f>
        <v/>
      </c>
      <c r="K3194" s="27">
        <f>IF(J3194="","",J3194+cat_offset)</f>
        <v/>
      </c>
      <c r="L3194" s="27">
        <f>IF(J3194="","",MAX(0,E3194-J3194)^2)</f>
        <v/>
      </c>
      <c r="M3194" s="27">
        <f>IF(J3194="","",MAX(0,E3194-(J3194+twcdh_off))^2)</f>
        <v/>
      </c>
      <c r="N3194" s="27">
        <f>IF(E3194="","",MAX(0,E3194-swcdh_thr)^2)</f>
        <v/>
      </c>
      <c r="O3194">
        <f>IF(K3194="","",ROUND(E3194-K3194,0))</f>
        <v/>
      </c>
      <c r="P3194">
        <f>IF(O3194="","",IF(O3194&gt;=1,O3194,0))</f>
        <v/>
      </c>
      <c r="Q3194" s="27">
        <f>IF(E3194="","",MAX(0,E3194-22))</f>
        <v/>
      </c>
      <c r="R3194" s="27">
        <f>IF(H3194=1,E3194,"")</f>
        <v/>
      </c>
      <c r="S3194" s="27">
        <f>IF(AND(H3194=1,J3194&lt;&gt;""),E3194-J3194,"")</f>
        <v/>
      </c>
      <c r="T3194">
        <f>IF(G3194="","",MONTH(G3194))</f>
        <v/>
      </c>
    </row>
    <row r="3195">
      <c r="A3195" s="24" t="n">
        <v>2020</v>
      </c>
      <c r="B3195" s="24" t="n">
        <v>5</v>
      </c>
      <c r="C3195" s="24" t="n">
        <v>13</v>
      </c>
      <c r="D3195" s="24" t="n">
        <v>2</v>
      </c>
      <c r="E3195" s="24" t="n">
        <v>12.1</v>
      </c>
      <c r="F3195" s="25">
        <f>IF($E3195="","",DATE(IF($A3195="",nominal_year,$A3195),$B3195,$C3195)+($D3195-IF(LEFT(hour_conv,1)="1",1,0))/24)</f>
        <v/>
      </c>
      <c r="G3195" s="26">
        <f>IF(F3195="","",INT(F3195))</f>
        <v/>
      </c>
      <c r="H3195">
        <f>IF(G3195="","",IF(AND(MONTH(G3195)*100+DAY(G3195)&gt;=season_lo,MONTH(G3195)*100+DAY(G3195)&lt;=season_hi),1,0))</f>
        <v/>
      </c>
      <c r="I3195">
        <f>IF(G3195="","",G3195-first_day+1)</f>
        <v/>
      </c>
      <c r="J3195" s="27">
        <f>IF(I3195="","",INDEX(Daily!$J$2:$J$421,I3195))</f>
        <v/>
      </c>
      <c r="K3195" s="27">
        <f>IF(J3195="","",J3195+cat_offset)</f>
        <v/>
      </c>
      <c r="L3195" s="27">
        <f>IF(J3195="","",MAX(0,E3195-J3195)^2)</f>
        <v/>
      </c>
      <c r="M3195" s="27">
        <f>IF(J3195="","",MAX(0,E3195-(J3195+twcdh_off))^2)</f>
        <v/>
      </c>
      <c r="N3195" s="27">
        <f>IF(E3195="","",MAX(0,E3195-swcdh_thr)^2)</f>
        <v/>
      </c>
      <c r="O3195">
        <f>IF(K3195="","",ROUND(E3195-K3195,0))</f>
        <v/>
      </c>
      <c r="P3195">
        <f>IF(O3195="","",IF(O3195&gt;=1,O3195,0))</f>
        <v/>
      </c>
      <c r="Q3195" s="27">
        <f>IF(E3195="","",MAX(0,E3195-22))</f>
        <v/>
      </c>
      <c r="R3195" s="27">
        <f>IF(H3195=1,E3195,"")</f>
        <v/>
      </c>
      <c r="S3195" s="27">
        <f>IF(AND(H3195=1,J3195&lt;&gt;""),E3195-J3195,"")</f>
        <v/>
      </c>
      <c r="T3195">
        <f>IF(G3195="","",MONTH(G3195))</f>
        <v/>
      </c>
    </row>
    <row r="3196">
      <c r="A3196" s="24" t="n">
        <v>2020</v>
      </c>
      <c r="B3196" s="24" t="n">
        <v>5</v>
      </c>
      <c r="C3196" s="24" t="n">
        <v>13</v>
      </c>
      <c r="D3196" s="24" t="n">
        <v>3</v>
      </c>
      <c r="E3196" s="24" t="n">
        <v>10.35</v>
      </c>
      <c r="F3196" s="25">
        <f>IF($E3196="","",DATE(IF($A3196="",nominal_year,$A3196),$B3196,$C3196)+($D3196-IF(LEFT(hour_conv,1)="1",1,0))/24)</f>
        <v/>
      </c>
      <c r="G3196" s="26">
        <f>IF(F3196="","",INT(F3196))</f>
        <v/>
      </c>
      <c r="H3196">
        <f>IF(G3196="","",IF(AND(MONTH(G3196)*100+DAY(G3196)&gt;=season_lo,MONTH(G3196)*100+DAY(G3196)&lt;=season_hi),1,0))</f>
        <v/>
      </c>
      <c r="I3196">
        <f>IF(G3196="","",G3196-first_day+1)</f>
        <v/>
      </c>
      <c r="J3196" s="27">
        <f>IF(I3196="","",INDEX(Daily!$J$2:$J$421,I3196))</f>
        <v/>
      </c>
      <c r="K3196" s="27">
        <f>IF(J3196="","",J3196+cat_offset)</f>
        <v/>
      </c>
      <c r="L3196" s="27">
        <f>IF(J3196="","",MAX(0,E3196-J3196)^2)</f>
        <v/>
      </c>
      <c r="M3196" s="27">
        <f>IF(J3196="","",MAX(0,E3196-(J3196+twcdh_off))^2)</f>
        <v/>
      </c>
      <c r="N3196" s="27">
        <f>IF(E3196="","",MAX(0,E3196-swcdh_thr)^2)</f>
        <v/>
      </c>
      <c r="O3196">
        <f>IF(K3196="","",ROUND(E3196-K3196,0))</f>
        <v/>
      </c>
      <c r="P3196">
        <f>IF(O3196="","",IF(O3196&gt;=1,O3196,0))</f>
        <v/>
      </c>
      <c r="Q3196" s="27">
        <f>IF(E3196="","",MAX(0,E3196-22))</f>
        <v/>
      </c>
      <c r="R3196" s="27">
        <f>IF(H3196=1,E3196,"")</f>
        <v/>
      </c>
      <c r="S3196" s="27">
        <f>IF(AND(H3196=1,J3196&lt;&gt;""),E3196-J3196,"")</f>
        <v/>
      </c>
      <c r="T3196">
        <f>IF(G3196="","",MONTH(G3196))</f>
        <v/>
      </c>
    </row>
    <row r="3197">
      <c r="A3197" s="24" t="n">
        <v>2020</v>
      </c>
      <c r="B3197" s="24" t="n">
        <v>5</v>
      </c>
      <c r="C3197" s="24" t="n">
        <v>13</v>
      </c>
      <c r="D3197" s="24" t="n">
        <v>4</v>
      </c>
      <c r="E3197" s="24" t="n">
        <v>9.93</v>
      </c>
      <c r="F3197" s="25">
        <f>IF($E3197="","",DATE(IF($A3197="",nominal_year,$A3197),$B3197,$C3197)+($D3197-IF(LEFT(hour_conv,1)="1",1,0))/24)</f>
        <v/>
      </c>
      <c r="G3197" s="26">
        <f>IF(F3197="","",INT(F3197))</f>
        <v/>
      </c>
      <c r="H3197">
        <f>IF(G3197="","",IF(AND(MONTH(G3197)*100+DAY(G3197)&gt;=season_lo,MONTH(G3197)*100+DAY(G3197)&lt;=season_hi),1,0))</f>
        <v/>
      </c>
      <c r="I3197">
        <f>IF(G3197="","",G3197-first_day+1)</f>
        <v/>
      </c>
      <c r="J3197" s="27">
        <f>IF(I3197="","",INDEX(Daily!$J$2:$J$421,I3197))</f>
        <v/>
      </c>
      <c r="K3197" s="27">
        <f>IF(J3197="","",J3197+cat_offset)</f>
        <v/>
      </c>
      <c r="L3197" s="27">
        <f>IF(J3197="","",MAX(0,E3197-J3197)^2)</f>
        <v/>
      </c>
      <c r="M3197" s="27">
        <f>IF(J3197="","",MAX(0,E3197-(J3197+twcdh_off))^2)</f>
        <v/>
      </c>
      <c r="N3197" s="27">
        <f>IF(E3197="","",MAX(0,E3197-swcdh_thr)^2)</f>
        <v/>
      </c>
      <c r="O3197">
        <f>IF(K3197="","",ROUND(E3197-K3197,0))</f>
        <v/>
      </c>
      <c r="P3197">
        <f>IF(O3197="","",IF(O3197&gt;=1,O3197,0))</f>
        <v/>
      </c>
      <c r="Q3197" s="27">
        <f>IF(E3197="","",MAX(0,E3197-22))</f>
        <v/>
      </c>
      <c r="R3197" s="27">
        <f>IF(H3197=1,E3197,"")</f>
        <v/>
      </c>
      <c r="S3197" s="27">
        <f>IF(AND(H3197=1,J3197&lt;&gt;""),E3197-J3197,"")</f>
        <v/>
      </c>
      <c r="T3197">
        <f>IF(G3197="","",MONTH(G3197))</f>
        <v/>
      </c>
    </row>
    <row r="3198">
      <c r="A3198" s="24" t="n">
        <v>2020</v>
      </c>
      <c r="B3198" s="24" t="n">
        <v>5</v>
      </c>
      <c r="C3198" s="24" t="n">
        <v>13</v>
      </c>
      <c r="D3198" s="24" t="n">
        <v>5</v>
      </c>
      <c r="E3198" s="24" t="n">
        <v>10.13</v>
      </c>
      <c r="F3198" s="25">
        <f>IF($E3198="","",DATE(IF($A3198="",nominal_year,$A3198),$B3198,$C3198)+($D3198-IF(LEFT(hour_conv,1)="1",1,0))/24)</f>
        <v/>
      </c>
      <c r="G3198" s="26">
        <f>IF(F3198="","",INT(F3198))</f>
        <v/>
      </c>
      <c r="H3198">
        <f>IF(G3198="","",IF(AND(MONTH(G3198)*100+DAY(G3198)&gt;=season_lo,MONTH(G3198)*100+DAY(G3198)&lt;=season_hi),1,0))</f>
        <v/>
      </c>
      <c r="I3198">
        <f>IF(G3198="","",G3198-first_day+1)</f>
        <v/>
      </c>
      <c r="J3198" s="27">
        <f>IF(I3198="","",INDEX(Daily!$J$2:$J$421,I3198))</f>
        <v/>
      </c>
      <c r="K3198" s="27">
        <f>IF(J3198="","",J3198+cat_offset)</f>
        <v/>
      </c>
      <c r="L3198" s="27">
        <f>IF(J3198="","",MAX(0,E3198-J3198)^2)</f>
        <v/>
      </c>
      <c r="M3198" s="27">
        <f>IF(J3198="","",MAX(0,E3198-(J3198+twcdh_off))^2)</f>
        <v/>
      </c>
      <c r="N3198" s="27">
        <f>IF(E3198="","",MAX(0,E3198-swcdh_thr)^2)</f>
        <v/>
      </c>
      <c r="O3198">
        <f>IF(K3198="","",ROUND(E3198-K3198,0))</f>
        <v/>
      </c>
      <c r="P3198">
        <f>IF(O3198="","",IF(O3198&gt;=1,O3198,0))</f>
        <v/>
      </c>
      <c r="Q3198" s="27">
        <f>IF(E3198="","",MAX(0,E3198-22))</f>
        <v/>
      </c>
      <c r="R3198" s="27">
        <f>IF(H3198=1,E3198,"")</f>
        <v/>
      </c>
      <c r="S3198" s="27">
        <f>IF(AND(H3198=1,J3198&lt;&gt;""),E3198-J3198,"")</f>
        <v/>
      </c>
      <c r="T3198">
        <f>IF(G3198="","",MONTH(G3198))</f>
        <v/>
      </c>
    </row>
    <row r="3199">
      <c r="A3199" s="24" t="n">
        <v>2020</v>
      </c>
      <c r="B3199" s="24" t="n">
        <v>5</v>
      </c>
      <c r="C3199" s="24" t="n">
        <v>13</v>
      </c>
      <c r="D3199" s="24" t="n">
        <v>6</v>
      </c>
      <c r="E3199" s="24" t="n">
        <v>11.01</v>
      </c>
      <c r="F3199" s="25">
        <f>IF($E3199="","",DATE(IF($A3199="",nominal_year,$A3199),$B3199,$C3199)+($D3199-IF(LEFT(hour_conv,1)="1",1,0))/24)</f>
        <v/>
      </c>
      <c r="G3199" s="26">
        <f>IF(F3199="","",INT(F3199))</f>
        <v/>
      </c>
      <c r="H3199">
        <f>IF(G3199="","",IF(AND(MONTH(G3199)*100+DAY(G3199)&gt;=season_lo,MONTH(G3199)*100+DAY(G3199)&lt;=season_hi),1,0))</f>
        <v/>
      </c>
      <c r="I3199">
        <f>IF(G3199="","",G3199-first_day+1)</f>
        <v/>
      </c>
      <c r="J3199" s="27">
        <f>IF(I3199="","",INDEX(Daily!$J$2:$J$421,I3199))</f>
        <v/>
      </c>
      <c r="K3199" s="27">
        <f>IF(J3199="","",J3199+cat_offset)</f>
        <v/>
      </c>
      <c r="L3199" s="27">
        <f>IF(J3199="","",MAX(0,E3199-J3199)^2)</f>
        <v/>
      </c>
      <c r="M3199" s="27">
        <f>IF(J3199="","",MAX(0,E3199-(J3199+twcdh_off))^2)</f>
        <v/>
      </c>
      <c r="N3199" s="27">
        <f>IF(E3199="","",MAX(0,E3199-swcdh_thr)^2)</f>
        <v/>
      </c>
      <c r="O3199">
        <f>IF(K3199="","",ROUND(E3199-K3199,0))</f>
        <v/>
      </c>
      <c r="P3199">
        <f>IF(O3199="","",IF(O3199&gt;=1,O3199,0))</f>
        <v/>
      </c>
      <c r="Q3199" s="27">
        <f>IF(E3199="","",MAX(0,E3199-22))</f>
        <v/>
      </c>
      <c r="R3199" s="27">
        <f>IF(H3199=1,E3199,"")</f>
        <v/>
      </c>
      <c r="S3199" s="27">
        <f>IF(AND(H3199=1,J3199&lt;&gt;""),E3199-J3199,"")</f>
        <v/>
      </c>
      <c r="T3199">
        <f>IF(G3199="","",MONTH(G3199))</f>
        <v/>
      </c>
    </row>
    <row r="3200">
      <c r="A3200" s="24" t="n">
        <v>2020</v>
      </c>
      <c r="B3200" s="24" t="n">
        <v>5</v>
      </c>
      <c r="C3200" s="24" t="n">
        <v>13</v>
      </c>
      <c r="D3200" s="24" t="n">
        <v>7</v>
      </c>
      <c r="E3200" s="24" t="n">
        <v>11.87</v>
      </c>
      <c r="F3200" s="25">
        <f>IF($E3200="","",DATE(IF($A3200="",nominal_year,$A3200),$B3200,$C3200)+($D3200-IF(LEFT(hour_conv,1)="1",1,0))/24)</f>
        <v/>
      </c>
      <c r="G3200" s="26">
        <f>IF(F3200="","",INT(F3200))</f>
        <v/>
      </c>
      <c r="H3200">
        <f>IF(G3200="","",IF(AND(MONTH(G3200)*100+DAY(G3200)&gt;=season_lo,MONTH(G3200)*100+DAY(G3200)&lt;=season_hi),1,0))</f>
        <v/>
      </c>
      <c r="I3200">
        <f>IF(G3200="","",G3200-first_day+1)</f>
        <v/>
      </c>
      <c r="J3200" s="27">
        <f>IF(I3200="","",INDEX(Daily!$J$2:$J$421,I3200))</f>
        <v/>
      </c>
      <c r="K3200" s="27">
        <f>IF(J3200="","",J3200+cat_offset)</f>
        <v/>
      </c>
      <c r="L3200" s="27">
        <f>IF(J3200="","",MAX(0,E3200-J3200)^2)</f>
        <v/>
      </c>
      <c r="M3200" s="27">
        <f>IF(J3200="","",MAX(0,E3200-(J3200+twcdh_off))^2)</f>
        <v/>
      </c>
      <c r="N3200" s="27">
        <f>IF(E3200="","",MAX(0,E3200-swcdh_thr)^2)</f>
        <v/>
      </c>
      <c r="O3200">
        <f>IF(K3200="","",ROUND(E3200-K3200,0))</f>
        <v/>
      </c>
      <c r="P3200">
        <f>IF(O3200="","",IF(O3200&gt;=1,O3200,0))</f>
        <v/>
      </c>
      <c r="Q3200" s="27">
        <f>IF(E3200="","",MAX(0,E3200-22))</f>
        <v/>
      </c>
      <c r="R3200" s="27">
        <f>IF(H3200=1,E3200,"")</f>
        <v/>
      </c>
      <c r="S3200" s="27">
        <f>IF(AND(H3200=1,J3200&lt;&gt;""),E3200-J3200,"")</f>
        <v/>
      </c>
      <c r="T3200">
        <f>IF(G3200="","",MONTH(G3200))</f>
        <v/>
      </c>
    </row>
    <row r="3201">
      <c r="A3201" s="24" t="n">
        <v>2020</v>
      </c>
      <c r="B3201" s="24" t="n">
        <v>5</v>
      </c>
      <c r="C3201" s="24" t="n">
        <v>13</v>
      </c>
      <c r="D3201" s="24" t="n">
        <v>8</v>
      </c>
      <c r="E3201" s="24" t="n">
        <v>13.11</v>
      </c>
      <c r="F3201" s="25">
        <f>IF($E3201="","",DATE(IF($A3201="",nominal_year,$A3201),$B3201,$C3201)+($D3201-IF(LEFT(hour_conv,1)="1",1,0))/24)</f>
        <v/>
      </c>
      <c r="G3201" s="26">
        <f>IF(F3201="","",INT(F3201))</f>
        <v/>
      </c>
      <c r="H3201">
        <f>IF(G3201="","",IF(AND(MONTH(G3201)*100+DAY(G3201)&gt;=season_lo,MONTH(G3201)*100+DAY(G3201)&lt;=season_hi),1,0))</f>
        <v/>
      </c>
      <c r="I3201">
        <f>IF(G3201="","",G3201-first_day+1)</f>
        <v/>
      </c>
      <c r="J3201" s="27">
        <f>IF(I3201="","",INDEX(Daily!$J$2:$J$421,I3201))</f>
        <v/>
      </c>
      <c r="K3201" s="27">
        <f>IF(J3201="","",J3201+cat_offset)</f>
        <v/>
      </c>
      <c r="L3201" s="27">
        <f>IF(J3201="","",MAX(0,E3201-J3201)^2)</f>
        <v/>
      </c>
      <c r="M3201" s="27">
        <f>IF(J3201="","",MAX(0,E3201-(J3201+twcdh_off))^2)</f>
        <v/>
      </c>
      <c r="N3201" s="27">
        <f>IF(E3201="","",MAX(0,E3201-swcdh_thr)^2)</f>
        <v/>
      </c>
      <c r="O3201">
        <f>IF(K3201="","",ROUND(E3201-K3201,0))</f>
        <v/>
      </c>
      <c r="P3201">
        <f>IF(O3201="","",IF(O3201&gt;=1,O3201,0))</f>
        <v/>
      </c>
      <c r="Q3201" s="27">
        <f>IF(E3201="","",MAX(0,E3201-22))</f>
        <v/>
      </c>
      <c r="R3201" s="27">
        <f>IF(H3201=1,E3201,"")</f>
        <v/>
      </c>
      <c r="S3201" s="27">
        <f>IF(AND(H3201=1,J3201&lt;&gt;""),E3201-J3201,"")</f>
        <v/>
      </c>
      <c r="T3201">
        <f>IF(G3201="","",MONTH(G3201))</f>
        <v/>
      </c>
    </row>
    <row r="3202">
      <c r="A3202" s="24" t="n">
        <v>2020</v>
      </c>
      <c r="B3202" s="24" t="n">
        <v>5</v>
      </c>
      <c r="C3202" s="24" t="n">
        <v>13</v>
      </c>
      <c r="D3202" s="24" t="n">
        <v>9</v>
      </c>
      <c r="E3202" s="24" t="n">
        <v>14.14</v>
      </c>
      <c r="F3202" s="25">
        <f>IF($E3202="","",DATE(IF($A3202="",nominal_year,$A3202),$B3202,$C3202)+($D3202-IF(LEFT(hour_conv,1)="1",1,0))/24)</f>
        <v/>
      </c>
      <c r="G3202" s="26">
        <f>IF(F3202="","",INT(F3202))</f>
        <v/>
      </c>
      <c r="H3202">
        <f>IF(G3202="","",IF(AND(MONTH(G3202)*100+DAY(G3202)&gt;=season_lo,MONTH(G3202)*100+DAY(G3202)&lt;=season_hi),1,0))</f>
        <v/>
      </c>
      <c r="I3202">
        <f>IF(G3202="","",G3202-first_day+1)</f>
        <v/>
      </c>
      <c r="J3202" s="27">
        <f>IF(I3202="","",INDEX(Daily!$J$2:$J$421,I3202))</f>
        <v/>
      </c>
      <c r="K3202" s="27">
        <f>IF(J3202="","",J3202+cat_offset)</f>
        <v/>
      </c>
      <c r="L3202" s="27">
        <f>IF(J3202="","",MAX(0,E3202-J3202)^2)</f>
        <v/>
      </c>
      <c r="M3202" s="27">
        <f>IF(J3202="","",MAX(0,E3202-(J3202+twcdh_off))^2)</f>
        <v/>
      </c>
      <c r="N3202" s="27">
        <f>IF(E3202="","",MAX(0,E3202-swcdh_thr)^2)</f>
        <v/>
      </c>
      <c r="O3202">
        <f>IF(K3202="","",ROUND(E3202-K3202,0))</f>
        <v/>
      </c>
      <c r="P3202">
        <f>IF(O3202="","",IF(O3202&gt;=1,O3202,0))</f>
        <v/>
      </c>
      <c r="Q3202" s="27">
        <f>IF(E3202="","",MAX(0,E3202-22))</f>
        <v/>
      </c>
      <c r="R3202" s="27">
        <f>IF(H3202=1,E3202,"")</f>
        <v/>
      </c>
      <c r="S3202" s="27">
        <f>IF(AND(H3202=1,J3202&lt;&gt;""),E3202-J3202,"")</f>
        <v/>
      </c>
      <c r="T3202">
        <f>IF(G3202="","",MONTH(G3202))</f>
        <v/>
      </c>
    </row>
    <row r="3203">
      <c r="A3203" s="24" t="n">
        <v>2020</v>
      </c>
      <c r="B3203" s="24" t="n">
        <v>5</v>
      </c>
      <c r="C3203" s="24" t="n">
        <v>13</v>
      </c>
      <c r="D3203" s="24" t="n">
        <v>10</v>
      </c>
      <c r="E3203" s="24" t="n">
        <v>14.88</v>
      </c>
      <c r="F3203" s="25">
        <f>IF($E3203="","",DATE(IF($A3203="",nominal_year,$A3203),$B3203,$C3203)+($D3203-IF(LEFT(hour_conv,1)="1",1,0))/24)</f>
        <v/>
      </c>
      <c r="G3203" s="26">
        <f>IF(F3203="","",INT(F3203))</f>
        <v/>
      </c>
      <c r="H3203">
        <f>IF(G3203="","",IF(AND(MONTH(G3203)*100+DAY(G3203)&gt;=season_lo,MONTH(G3203)*100+DAY(G3203)&lt;=season_hi),1,0))</f>
        <v/>
      </c>
      <c r="I3203">
        <f>IF(G3203="","",G3203-first_day+1)</f>
        <v/>
      </c>
      <c r="J3203" s="27">
        <f>IF(I3203="","",INDEX(Daily!$J$2:$J$421,I3203))</f>
        <v/>
      </c>
      <c r="K3203" s="27">
        <f>IF(J3203="","",J3203+cat_offset)</f>
        <v/>
      </c>
      <c r="L3203" s="27">
        <f>IF(J3203="","",MAX(0,E3203-J3203)^2)</f>
        <v/>
      </c>
      <c r="M3203" s="27">
        <f>IF(J3203="","",MAX(0,E3203-(J3203+twcdh_off))^2)</f>
        <v/>
      </c>
      <c r="N3203" s="27">
        <f>IF(E3203="","",MAX(0,E3203-swcdh_thr)^2)</f>
        <v/>
      </c>
      <c r="O3203">
        <f>IF(K3203="","",ROUND(E3203-K3203,0))</f>
        <v/>
      </c>
      <c r="P3203">
        <f>IF(O3203="","",IF(O3203&gt;=1,O3203,0))</f>
        <v/>
      </c>
      <c r="Q3203" s="27">
        <f>IF(E3203="","",MAX(0,E3203-22))</f>
        <v/>
      </c>
      <c r="R3203" s="27">
        <f>IF(H3203=1,E3203,"")</f>
        <v/>
      </c>
      <c r="S3203" s="27">
        <f>IF(AND(H3203=1,J3203&lt;&gt;""),E3203-J3203,"")</f>
        <v/>
      </c>
      <c r="T3203">
        <f>IF(G3203="","",MONTH(G3203))</f>
        <v/>
      </c>
    </row>
    <row r="3204">
      <c r="A3204" s="24" t="n">
        <v>2020</v>
      </c>
      <c r="B3204" s="24" t="n">
        <v>5</v>
      </c>
      <c r="C3204" s="24" t="n">
        <v>13</v>
      </c>
      <c r="D3204" s="24" t="n">
        <v>11</v>
      </c>
      <c r="E3204" s="24" t="n">
        <v>17.04</v>
      </c>
      <c r="F3204" s="25">
        <f>IF($E3204="","",DATE(IF($A3204="",nominal_year,$A3204),$B3204,$C3204)+($D3204-IF(LEFT(hour_conv,1)="1",1,0))/24)</f>
        <v/>
      </c>
      <c r="G3204" s="26">
        <f>IF(F3204="","",INT(F3204))</f>
        <v/>
      </c>
      <c r="H3204">
        <f>IF(G3204="","",IF(AND(MONTH(G3204)*100+DAY(G3204)&gt;=season_lo,MONTH(G3204)*100+DAY(G3204)&lt;=season_hi),1,0))</f>
        <v/>
      </c>
      <c r="I3204">
        <f>IF(G3204="","",G3204-first_day+1)</f>
        <v/>
      </c>
      <c r="J3204" s="27">
        <f>IF(I3204="","",INDEX(Daily!$J$2:$J$421,I3204))</f>
        <v/>
      </c>
      <c r="K3204" s="27">
        <f>IF(J3204="","",J3204+cat_offset)</f>
        <v/>
      </c>
      <c r="L3204" s="27">
        <f>IF(J3204="","",MAX(0,E3204-J3204)^2)</f>
        <v/>
      </c>
      <c r="M3204" s="27">
        <f>IF(J3204="","",MAX(0,E3204-(J3204+twcdh_off))^2)</f>
        <v/>
      </c>
      <c r="N3204" s="27">
        <f>IF(E3204="","",MAX(0,E3204-swcdh_thr)^2)</f>
        <v/>
      </c>
      <c r="O3204">
        <f>IF(K3204="","",ROUND(E3204-K3204,0))</f>
        <v/>
      </c>
      <c r="P3204">
        <f>IF(O3204="","",IF(O3204&gt;=1,O3204,0))</f>
        <v/>
      </c>
      <c r="Q3204" s="27">
        <f>IF(E3204="","",MAX(0,E3204-22))</f>
        <v/>
      </c>
      <c r="R3204" s="27">
        <f>IF(H3204=1,E3204,"")</f>
        <v/>
      </c>
      <c r="S3204" s="27">
        <f>IF(AND(H3204=1,J3204&lt;&gt;""),E3204-J3204,"")</f>
        <v/>
      </c>
      <c r="T3204">
        <f>IF(G3204="","",MONTH(G3204))</f>
        <v/>
      </c>
    </row>
    <row r="3205">
      <c r="A3205" s="24" t="n">
        <v>2020</v>
      </c>
      <c r="B3205" s="24" t="n">
        <v>5</v>
      </c>
      <c r="C3205" s="24" t="n">
        <v>13</v>
      </c>
      <c r="D3205" s="24" t="n">
        <v>12</v>
      </c>
      <c r="E3205" s="24" t="n">
        <v>17.99</v>
      </c>
      <c r="F3205" s="25">
        <f>IF($E3205="","",DATE(IF($A3205="",nominal_year,$A3205),$B3205,$C3205)+($D3205-IF(LEFT(hour_conv,1)="1",1,0))/24)</f>
        <v/>
      </c>
      <c r="G3205" s="26">
        <f>IF(F3205="","",INT(F3205))</f>
        <v/>
      </c>
      <c r="H3205">
        <f>IF(G3205="","",IF(AND(MONTH(G3205)*100+DAY(G3205)&gt;=season_lo,MONTH(G3205)*100+DAY(G3205)&lt;=season_hi),1,0))</f>
        <v/>
      </c>
      <c r="I3205">
        <f>IF(G3205="","",G3205-first_day+1)</f>
        <v/>
      </c>
      <c r="J3205" s="27">
        <f>IF(I3205="","",INDEX(Daily!$J$2:$J$421,I3205))</f>
        <v/>
      </c>
      <c r="K3205" s="27">
        <f>IF(J3205="","",J3205+cat_offset)</f>
        <v/>
      </c>
      <c r="L3205" s="27">
        <f>IF(J3205="","",MAX(0,E3205-J3205)^2)</f>
        <v/>
      </c>
      <c r="M3205" s="27">
        <f>IF(J3205="","",MAX(0,E3205-(J3205+twcdh_off))^2)</f>
        <v/>
      </c>
      <c r="N3205" s="27">
        <f>IF(E3205="","",MAX(0,E3205-swcdh_thr)^2)</f>
        <v/>
      </c>
      <c r="O3205">
        <f>IF(K3205="","",ROUND(E3205-K3205,0))</f>
        <v/>
      </c>
      <c r="P3205">
        <f>IF(O3205="","",IF(O3205&gt;=1,O3205,0))</f>
        <v/>
      </c>
      <c r="Q3205" s="27">
        <f>IF(E3205="","",MAX(0,E3205-22))</f>
        <v/>
      </c>
      <c r="R3205" s="27">
        <f>IF(H3205=1,E3205,"")</f>
        <v/>
      </c>
      <c r="S3205" s="27">
        <f>IF(AND(H3205=1,J3205&lt;&gt;""),E3205-J3205,"")</f>
        <v/>
      </c>
      <c r="T3205">
        <f>IF(G3205="","",MONTH(G3205))</f>
        <v/>
      </c>
    </row>
    <row r="3206">
      <c r="A3206" s="24" t="n">
        <v>2020</v>
      </c>
      <c r="B3206" s="24" t="n">
        <v>5</v>
      </c>
      <c r="C3206" s="24" t="n">
        <v>13</v>
      </c>
      <c r="D3206" s="24" t="n">
        <v>13</v>
      </c>
      <c r="E3206" s="24" t="n">
        <v>19.1</v>
      </c>
      <c r="F3206" s="25">
        <f>IF($E3206="","",DATE(IF($A3206="",nominal_year,$A3206),$B3206,$C3206)+($D3206-IF(LEFT(hour_conv,1)="1",1,0))/24)</f>
        <v/>
      </c>
      <c r="G3206" s="26">
        <f>IF(F3206="","",INT(F3206))</f>
        <v/>
      </c>
      <c r="H3206">
        <f>IF(G3206="","",IF(AND(MONTH(G3206)*100+DAY(G3206)&gt;=season_lo,MONTH(G3206)*100+DAY(G3206)&lt;=season_hi),1,0))</f>
        <v/>
      </c>
      <c r="I3206">
        <f>IF(G3206="","",G3206-first_day+1)</f>
        <v/>
      </c>
      <c r="J3206" s="27">
        <f>IF(I3206="","",INDEX(Daily!$J$2:$J$421,I3206))</f>
        <v/>
      </c>
      <c r="K3206" s="27">
        <f>IF(J3206="","",J3206+cat_offset)</f>
        <v/>
      </c>
      <c r="L3206" s="27">
        <f>IF(J3206="","",MAX(0,E3206-J3206)^2)</f>
        <v/>
      </c>
      <c r="M3206" s="27">
        <f>IF(J3206="","",MAX(0,E3206-(J3206+twcdh_off))^2)</f>
        <v/>
      </c>
      <c r="N3206" s="27">
        <f>IF(E3206="","",MAX(0,E3206-swcdh_thr)^2)</f>
        <v/>
      </c>
      <c r="O3206">
        <f>IF(K3206="","",ROUND(E3206-K3206,0))</f>
        <v/>
      </c>
      <c r="P3206">
        <f>IF(O3206="","",IF(O3206&gt;=1,O3206,0))</f>
        <v/>
      </c>
      <c r="Q3206" s="27">
        <f>IF(E3206="","",MAX(0,E3206-22))</f>
        <v/>
      </c>
      <c r="R3206" s="27">
        <f>IF(H3206=1,E3206,"")</f>
        <v/>
      </c>
      <c r="S3206" s="27">
        <f>IF(AND(H3206=1,J3206&lt;&gt;""),E3206-J3206,"")</f>
        <v/>
      </c>
      <c r="T3206">
        <f>IF(G3206="","",MONTH(G3206))</f>
        <v/>
      </c>
    </row>
    <row r="3207">
      <c r="A3207" s="24" t="n">
        <v>2020</v>
      </c>
      <c r="B3207" s="24" t="n">
        <v>5</v>
      </c>
      <c r="C3207" s="24" t="n">
        <v>13</v>
      </c>
      <c r="D3207" s="24" t="n">
        <v>14</v>
      </c>
      <c r="E3207" s="24" t="n">
        <v>19.46</v>
      </c>
      <c r="F3207" s="25">
        <f>IF($E3207="","",DATE(IF($A3207="",nominal_year,$A3207),$B3207,$C3207)+($D3207-IF(LEFT(hour_conv,1)="1",1,0))/24)</f>
        <v/>
      </c>
      <c r="G3207" s="26">
        <f>IF(F3207="","",INT(F3207))</f>
        <v/>
      </c>
      <c r="H3207">
        <f>IF(G3207="","",IF(AND(MONTH(G3207)*100+DAY(G3207)&gt;=season_lo,MONTH(G3207)*100+DAY(G3207)&lt;=season_hi),1,0))</f>
        <v/>
      </c>
      <c r="I3207">
        <f>IF(G3207="","",G3207-first_day+1)</f>
        <v/>
      </c>
      <c r="J3207" s="27">
        <f>IF(I3207="","",INDEX(Daily!$J$2:$J$421,I3207))</f>
        <v/>
      </c>
      <c r="K3207" s="27">
        <f>IF(J3207="","",J3207+cat_offset)</f>
        <v/>
      </c>
      <c r="L3207" s="27">
        <f>IF(J3207="","",MAX(0,E3207-J3207)^2)</f>
        <v/>
      </c>
      <c r="M3207" s="27">
        <f>IF(J3207="","",MAX(0,E3207-(J3207+twcdh_off))^2)</f>
        <v/>
      </c>
      <c r="N3207" s="27">
        <f>IF(E3207="","",MAX(0,E3207-swcdh_thr)^2)</f>
        <v/>
      </c>
      <c r="O3207">
        <f>IF(K3207="","",ROUND(E3207-K3207,0))</f>
        <v/>
      </c>
      <c r="P3207">
        <f>IF(O3207="","",IF(O3207&gt;=1,O3207,0))</f>
        <v/>
      </c>
      <c r="Q3207" s="27">
        <f>IF(E3207="","",MAX(0,E3207-22))</f>
        <v/>
      </c>
      <c r="R3207" s="27">
        <f>IF(H3207=1,E3207,"")</f>
        <v/>
      </c>
      <c r="S3207" s="27">
        <f>IF(AND(H3207=1,J3207&lt;&gt;""),E3207-J3207,"")</f>
        <v/>
      </c>
      <c r="T3207">
        <f>IF(G3207="","",MONTH(G3207))</f>
        <v/>
      </c>
    </row>
    <row r="3208">
      <c r="A3208" s="24" t="n">
        <v>2020</v>
      </c>
      <c r="B3208" s="24" t="n">
        <v>5</v>
      </c>
      <c r="C3208" s="24" t="n">
        <v>13</v>
      </c>
      <c r="D3208" s="24" t="n">
        <v>15</v>
      </c>
      <c r="E3208" s="24" t="n">
        <v>20.36</v>
      </c>
      <c r="F3208" s="25">
        <f>IF($E3208="","",DATE(IF($A3208="",nominal_year,$A3208),$B3208,$C3208)+($D3208-IF(LEFT(hour_conv,1)="1",1,0))/24)</f>
        <v/>
      </c>
      <c r="G3208" s="26">
        <f>IF(F3208="","",INT(F3208))</f>
        <v/>
      </c>
      <c r="H3208">
        <f>IF(G3208="","",IF(AND(MONTH(G3208)*100+DAY(G3208)&gt;=season_lo,MONTH(G3208)*100+DAY(G3208)&lt;=season_hi),1,0))</f>
        <v/>
      </c>
      <c r="I3208">
        <f>IF(G3208="","",G3208-first_day+1)</f>
        <v/>
      </c>
      <c r="J3208" s="27">
        <f>IF(I3208="","",INDEX(Daily!$J$2:$J$421,I3208))</f>
        <v/>
      </c>
      <c r="K3208" s="27">
        <f>IF(J3208="","",J3208+cat_offset)</f>
        <v/>
      </c>
      <c r="L3208" s="27">
        <f>IF(J3208="","",MAX(0,E3208-J3208)^2)</f>
        <v/>
      </c>
      <c r="M3208" s="27">
        <f>IF(J3208="","",MAX(0,E3208-(J3208+twcdh_off))^2)</f>
        <v/>
      </c>
      <c r="N3208" s="27">
        <f>IF(E3208="","",MAX(0,E3208-swcdh_thr)^2)</f>
        <v/>
      </c>
      <c r="O3208">
        <f>IF(K3208="","",ROUND(E3208-K3208,0))</f>
        <v/>
      </c>
      <c r="P3208">
        <f>IF(O3208="","",IF(O3208&gt;=1,O3208,0))</f>
        <v/>
      </c>
      <c r="Q3208" s="27">
        <f>IF(E3208="","",MAX(0,E3208-22))</f>
        <v/>
      </c>
      <c r="R3208" s="27">
        <f>IF(H3208=1,E3208,"")</f>
        <v/>
      </c>
      <c r="S3208" s="27">
        <f>IF(AND(H3208=1,J3208&lt;&gt;""),E3208-J3208,"")</f>
        <v/>
      </c>
      <c r="T3208">
        <f>IF(G3208="","",MONTH(G3208))</f>
        <v/>
      </c>
    </row>
    <row r="3209">
      <c r="A3209" s="24" t="n">
        <v>2020</v>
      </c>
      <c r="B3209" s="24" t="n">
        <v>5</v>
      </c>
      <c r="C3209" s="24" t="n">
        <v>13</v>
      </c>
      <c r="D3209" s="24" t="n">
        <v>16</v>
      </c>
      <c r="E3209" s="24" t="n">
        <v>20.49</v>
      </c>
      <c r="F3209" s="25">
        <f>IF($E3209="","",DATE(IF($A3209="",nominal_year,$A3209),$B3209,$C3209)+($D3209-IF(LEFT(hour_conv,1)="1",1,0))/24)</f>
        <v/>
      </c>
      <c r="G3209" s="26">
        <f>IF(F3209="","",INT(F3209))</f>
        <v/>
      </c>
      <c r="H3209">
        <f>IF(G3209="","",IF(AND(MONTH(G3209)*100+DAY(G3209)&gt;=season_lo,MONTH(G3209)*100+DAY(G3209)&lt;=season_hi),1,0))</f>
        <v/>
      </c>
      <c r="I3209">
        <f>IF(G3209="","",G3209-first_day+1)</f>
        <v/>
      </c>
      <c r="J3209" s="27">
        <f>IF(I3209="","",INDEX(Daily!$J$2:$J$421,I3209))</f>
        <v/>
      </c>
      <c r="K3209" s="27">
        <f>IF(J3209="","",J3209+cat_offset)</f>
        <v/>
      </c>
      <c r="L3209" s="27">
        <f>IF(J3209="","",MAX(0,E3209-J3209)^2)</f>
        <v/>
      </c>
      <c r="M3209" s="27">
        <f>IF(J3209="","",MAX(0,E3209-(J3209+twcdh_off))^2)</f>
        <v/>
      </c>
      <c r="N3209" s="27">
        <f>IF(E3209="","",MAX(0,E3209-swcdh_thr)^2)</f>
        <v/>
      </c>
      <c r="O3209">
        <f>IF(K3209="","",ROUND(E3209-K3209,0))</f>
        <v/>
      </c>
      <c r="P3209">
        <f>IF(O3209="","",IF(O3209&gt;=1,O3209,0))</f>
        <v/>
      </c>
      <c r="Q3209" s="27">
        <f>IF(E3209="","",MAX(0,E3209-22))</f>
        <v/>
      </c>
      <c r="R3209" s="27">
        <f>IF(H3209=1,E3209,"")</f>
        <v/>
      </c>
      <c r="S3209" s="27">
        <f>IF(AND(H3209=1,J3209&lt;&gt;""),E3209-J3209,"")</f>
        <v/>
      </c>
      <c r="T3209">
        <f>IF(G3209="","",MONTH(G3209))</f>
        <v/>
      </c>
    </row>
    <row r="3210">
      <c r="A3210" s="24" t="n">
        <v>2020</v>
      </c>
      <c r="B3210" s="24" t="n">
        <v>5</v>
      </c>
      <c r="C3210" s="24" t="n">
        <v>13</v>
      </c>
      <c r="D3210" s="24" t="n">
        <v>17</v>
      </c>
      <c r="E3210" s="24" t="n">
        <v>20.59</v>
      </c>
      <c r="F3210" s="25">
        <f>IF($E3210="","",DATE(IF($A3210="",nominal_year,$A3210),$B3210,$C3210)+($D3210-IF(LEFT(hour_conv,1)="1",1,0))/24)</f>
        <v/>
      </c>
      <c r="G3210" s="26">
        <f>IF(F3210="","",INT(F3210))</f>
        <v/>
      </c>
      <c r="H3210">
        <f>IF(G3210="","",IF(AND(MONTH(G3210)*100+DAY(G3210)&gt;=season_lo,MONTH(G3210)*100+DAY(G3210)&lt;=season_hi),1,0))</f>
        <v/>
      </c>
      <c r="I3210">
        <f>IF(G3210="","",G3210-first_day+1)</f>
        <v/>
      </c>
      <c r="J3210" s="27">
        <f>IF(I3210="","",INDEX(Daily!$J$2:$J$421,I3210))</f>
        <v/>
      </c>
      <c r="K3210" s="27">
        <f>IF(J3210="","",J3210+cat_offset)</f>
        <v/>
      </c>
      <c r="L3210" s="27">
        <f>IF(J3210="","",MAX(0,E3210-J3210)^2)</f>
        <v/>
      </c>
      <c r="M3210" s="27">
        <f>IF(J3210="","",MAX(0,E3210-(J3210+twcdh_off))^2)</f>
        <v/>
      </c>
      <c r="N3210" s="27">
        <f>IF(E3210="","",MAX(0,E3210-swcdh_thr)^2)</f>
        <v/>
      </c>
      <c r="O3210">
        <f>IF(K3210="","",ROUND(E3210-K3210,0))</f>
        <v/>
      </c>
      <c r="P3210">
        <f>IF(O3210="","",IF(O3210&gt;=1,O3210,0))</f>
        <v/>
      </c>
      <c r="Q3210" s="27">
        <f>IF(E3210="","",MAX(0,E3210-22))</f>
        <v/>
      </c>
      <c r="R3210" s="27">
        <f>IF(H3210=1,E3210,"")</f>
        <v/>
      </c>
      <c r="S3210" s="27">
        <f>IF(AND(H3210=1,J3210&lt;&gt;""),E3210-J3210,"")</f>
        <v/>
      </c>
      <c r="T3210">
        <f>IF(G3210="","",MONTH(G3210))</f>
        <v/>
      </c>
    </row>
    <row r="3211">
      <c r="A3211" s="24" t="n">
        <v>2020</v>
      </c>
      <c r="B3211" s="24" t="n">
        <v>5</v>
      </c>
      <c r="C3211" s="24" t="n">
        <v>13</v>
      </c>
      <c r="D3211" s="24" t="n">
        <v>18</v>
      </c>
      <c r="E3211" s="24" t="n">
        <v>19.5</v>
      </c>
      <c r="F3211" s="25">
        <f>IF($E3211="","",DATE(IF($A3211="",nominal_year,$A3211),$B3211,$C3211)+($D3211-IF(LEFT(hour_conv,1)="1",1,0))/24)</f>
        <v/>
      </c>
      <c r="G3211" s="26">
        <f>IF(F3211="","",INT(F3211))</f>
        <v/>
      </c>
      <c r="H3211">
        <f>IF(G3211="","",IF(AND(MONTH(G3211)*100+DAY(G3211)&gt;=season_lo,MONTH(G3211)*100+DAY(G3211)&lt;=season_hi),1,0))</f>
        <v/>
      </c>
      <c r="I3211">
        <f>IF(G3211="","",G3211-first_day+1)</f>
        <v/>
      </c>
      <c r="J3211" s="27">
        <f>IF(I3211="","",INDEX(Daily!$J$2:$J$421,I3211))</f>
        <v/>
      </c>
      <c r="K3211" s="27">
        <f>IF(J3211="","",J3211+cat_offset)</f>
        <v/>
      </c>
      <c r="L3211" s="27">
        <f>IF(J3211="","",MAX(0,E3211-J3211)^2)</f>
        <v/>
      </c>
      <c r="M3211" s="27">
        <f>IF(J3211="","",MAX(0,E3211-(J3211+twcdh_off))^2)</f>
        <v/>
      </c>
      <c r="N3211" s="27">
        <f>IF(E3211="","",MAX(0,E3211-swcdh_thr)^2)</f>
        <v/>
      </c>
      <c r="O3211">
        <f>IF(K3211="","",ROUND(E3211-K3211,0))</f>
        <v/>
      </c>
      <c r="P3211">
        <f>IF(O3211="","",IF(O3211&gt;=1,O3211,0))</f>
        <v/>
      </c>
      <c r="Q3211" s="27">
        <f>IF(E3211="","",MAX(0,E3211-22))</f>
        <v/>
      </c>
      <c r="R3211" s="27">
        <f>IF(H3211=1,E3211,"")</f>
        <v/>
      </c>
      <c r="S3211" s="27">
        <f>IF(AND(H3211=1,J3211&lt;&gt;""),E3211-J3211,"")</f>
        <v/>
      </c>
      <c r="T3211">
        <f>IF(G3211="","",MONTH(G3211))</f>
        <v/>
      </c>
    </row>
    <row r="3212">
      <c r="A3212" s="24" t="n">
        <v>2020</v>
      </c>
      <c r="B3212" s="24" t="n">
        <v>5</v>
      </c>
      <c r="C3212" s="24" t="n">
        <v>13</v>
      </c>
      <c r="D3212" s="24" t="n">
        <v>19</v>
      </c>
      <c r="E3212" s="24" t="n">
        <v>19.26</v>
      </c>
      <c r="F3212" s="25">
        <f>IF($E3212="","",DATE(IF($A3212="",nominal_year,$A3212),$B3212,$C3212)+($D3212-IF(LEFT(hour_conv,1)="1",1,0))/24)</f>
        <v/>
      </c>
      <c r="G3212" s="26">
        <f>IF(F3212="","",INT(F3212))</f>
        <v/>
      </c>
      <c r="H3212">
        <f>IF(G3212="","",IF(AND(MONTH(G3212)*100+DAY(G3212)&gt;=season_lo,MONTH(G3212)*100+DAY(G3212)&lt;=season_hi),1,0))</f>
        <v/>
      </c>
      <c r="I3212">
        <f>IF(G3212="","",G3212-first_day+1)</f>
        <v/>
      </c>
      <c r="J3212" s="27">
        <f>IF(I3212="","",INDEX(Daily!$J$2:$J$421,I3212))</f>
        <v/>
      </c>
      <c r="K3212" s="27">
        <f>IF(J3212="","",J3212+cat_offset)</f>
        <v/>
      </c>
      <c r="L3212" s="27">
        <f>IF(J3212="","",MAX(0,E3212-J3212)^2)</f>
        <v/>
      </c>
      <c r="M3212" s="27">
        <f>IF(J3212="","",MAX(0,E3212-(J3212+twcdh_off))^2)</f>
        <v/>
      </c>
      <c r="N3212" s="27">
        <f>IF(E3212="","",MAX(0,E3212-swcdh_thr)^2)</f>
        <v/>
      </c>
      <c r="O3212">
        <f>IF(K3212="","",ROUND(E3212-K3212,0))</f>
        <v/>
      </c>
      <c r="P3212">
        <f>IF(O3212="","",IF(O3212&gt;=1,O3212,0))</f>
        <v/>
      </c>
      <c r="Q3212" s="27">
        <f>IF(E3212="","",MAX(0,E3212-22))</f>
        <v/>
      </c>
      <c r="R3212" s="27">
        <f>IF(H3212=1,E3212,"")</f>
        <v/>
      </c>
      <c r="S3212" s="27">
        <f>IF(AND(H3212=1,J3212&lt;&gt;""),E3212-J3212,"")</f>
        <v/>
      </c>
      <c r="T3212">
        <f>IF(G3212="","",MONTH(G3212))</f>
        <v/>
      </c>
    </row>
    <row r="3213">
      <c r="A3213" s="24" t="n">
        <v>2020</v>
      </c>
      <c r="B3213" s="24" t="n">
        <v>5</v>
      </c>
      <c r="C3213" s="24" t="n">
        <v>13</v>
      </c>
      <c r="D3213" s="24" t="n">
        <v>20</v>
      </c>
      <c r="E3213" s="24" t="n">
        <v>18.2</v>
      </c>
      <c r="F3213" s="25">
        <f>IF($E3213="","",DATE(IF($A3213="",nominal_year,$A3213),$B3213,$C3213)+($D3213-IF(LEFT(hour_conv,1)="1",1,0))/24)</f>
        <v/>
      </c>
      <c r="G3213" s="26">
        <f>IF(F3213="","",INT(F3213))</f>
        <v/>
      </c>
      <c r="H3213">
        <f>IF(G3213="","",IF(AND(MONTH(G3213)*100+DAY(G3213)&gt;=season_lo,MONTH(G3213)*100+DAY(G3213)&lt;=season_hi),1,0))</f>
        <v/>
      </c>
      <c r="I3213">
        <f>IF(G3213="","",G3213-first_day+1)</f>
        <v/>
      </c>
      <c r="J3213" s="27">
        <f>IF(I3213="","",INDEX(Daily!$J$2:$J$421,I3213))</f>
        <v/>
      </c>
      <c r="K3213" s="27">
        <f>IF(J3213="","",J3213+cat_offset)</f>
        <v/>
      </c>
      <c r="L3213" s="27">
        <f>IF(J3213="","",MAX(0,E3213-J3213)^2)</f>
        <v/>
      </c>
      <c r="M3213" s="27">
        <f>IF(J3213="","",MAX(0,E3213-(J3213+twcdh_off))^2)</f>
        <v/>
      </c>
      <c r="N3213" s="27">
        <f>IF(E3213="","",MAX(0,E3213-swcdh_thr)^2)</f>
        <v/>
      </c>
      <c r="O3213">
        <f>IF(K3213="","",ROUND(E3213-K3213,0))</f>
        <v/>
      </c>
      <c r="P3213">
        <f>IF(O3213="","",IF(O3213&gt;=1,O3213,0))</f>
        <v/>
      </c>
      <c r="Q3213" s="27">
        <f>IF(E3213="","",MAX(0,E3213-22))</f>
        <v/>
      </c>
      <c r="R3213" s="27">
        <f>IF(H3213=1,E3213,"")</f>
        <v/>
      </c>
      <c r="S3213" s="27">
        <f>IF(AND(H3213=1,J3213&lt;&gt;""),E3213-J3213,"")</f>
        <v/>
      </c>
      <c r="T3213">
        <f>IF(G3213="","",MONTH(G3213))</f>
        <v/>
      </c>
    </row>
    <row r="3214">
      <c r="A3214" s="24" t="n">
        <v>2020</v>
      </c>
      <c r="B3214" s="24" t="n">
        <v>5</v>
      </c>
      <c r="C3214" s="24" t="n">
        <v>13</v>
      </c>
      <c r="D3214" s="24" t="n">
        <v>21</v>
      </c>
      <c r="E3214" s="24" t="n">
        <v>16.43</v>
      </c>
      <c r="F3214" s="25">
        <f>IF($E3214="","",DATE(IF($A3214="",nominal_year,$A3214),$B3214,$C3214)+($D3214-IF(LEFT(hour_conv,1)="1",1,0))/24)</f>
        <v/>
      </c>
      <c r="G3214" s="26">
        <f>IF(F3214="","",INT(F3214))</f>
        <v/>
      </c>
      <c r="H3214">
        <f>IF(G3214="","",IF(AND(MONTH(G3214)*100+DAY(G3214)&gt;=season_lo,MONTH(G3214)*100+DAY(G3214)&lt;=season_hi),1,0))</f>
        <v/>
      </c>
      <c r="I3214">
        <f>IF(G3214="","",G3214-first_day+1)</f>
        <v/>
      </c>
      <c r="J3214" s="27">
        <f>IF(I3214="","",INDEX(Daily!$J$2:$J$421,I3214))</f>
        <v/>
      </c>
      <c r="K3214" s="27">
        <f>IF(J3214="","",J3214+cat_offset)</f>
        <v/>
      </c>
      <c r="L3214" s="27">
        <f>IF(J3214="","",MAX(0,E3214-J3214)^2)</f>
        <v/>
      </c>
      <c r="M3214" s="27">
        <f>IF(J3214="","",MAX(0,E3214-(J3214+twcdh_off))^2)</f>
        <v/>
      </c>
      <c r="N3214" s="27">
        <f>IF(E3214="","",MAX(0,E3214-swcdh_thr)^2)</f>
        <v/>
      </c>
      <c r="O3214">
        <f>IF(K3214="","",ROUND(E3214-K3214,0))</f>
        <v/>
      </c>
      <c r="P3214">
        <f>IF(O3214="","",IF(O3214&gt;=1,O3214,0))</f>
        <v/>
      </c>
      <c r="Q3214" s="27">
        <f>IF(E3214="","",MAX(0,E3214-22))</f>
        <v/>
      </c>
      <c r="R3214" s="27">
        <f>IF(H3214=1,E3214,"")</f>
        <v/>
      </c>
      <c r="S3214" s="27">
        <f>IF(AND(H3214=1,J3214&lt;&gt;""),E3214-J3214,"")</f>
        <v/>
      </c>
      <c r="T3214">
        <f>IF(G3214="","",MONTH(G3214))</f>
        <v/>
      </c>
    </row>
    <row r="3215">
      <c r="A3215" s="24" t="n">
        <v>2020</v>
      </c>
      <c r="B3215" s="24" t="n">
        <v>5</v>
      </c>
      <c r="C3215" s="24" t="n">
        <v>13</v>
      </c>
      <c r="D3215" s="24" t="n">
        <v>22</v>
      </c>
      <c r="E3215" s="24" t="n">
        <v>15.26</v>
      </c>
      <c r="F3215" s="25">
        <f>IF($E3215="","",DATE(IF($A3215="",nominal_year,$A3215),$B3215,$C3215)+($D3215-IF(LEFT(hour_conv,1)="1",1,0))/24)</f>
        <v/>
      </c>
      <c r="G3215" s="26">
        <f>IF(F3215="","",INT(F3215))</f>
        <v/>
      </c>
      <c r="H3215">
        <f>IF(G3215="","",IF(AND(MONTH(G3215)*100+DAY(G3215)&gt;=season_lo,MONTH(G3215)*100+DAY(G3215)&lt;=season_hi),1,0))</f>
        <v/>
      </c>
      <c r="I3215">
        <f>IF(G3215="","",G3215-first_day+1)</f>
        <v/>
      </c>
      <c r="J3215" s="27">
        <f>IF(I3215="","",INDEX(Daily!$J$2:$J$421,I3215))</f>
        <v/>
      </c>
      <c r="K3215" s="27">
        <f>IF(J3215="","",J3215+cat_offset)</f>
        <v/>
      </c>
      <c r="L3215" s="27">
        <f>IF(J3215="","",MAX(0,E3215-J3215)^2)</f>
        <v/>
      </c>
      <c r="M3215" s="27">
        <f>IF(J3215="","",MAX(0,E3215-(J3215+twcdh_off))^2)</f>
        <v/>
      </c>
      <c r="N3215" s="27">
        <f>IF(E3215="","",MAX(0,E3215-swcdh_thr)^2)</f>
        <v/>
      </c>
      <c r="O3215">
        <f>IF(K3215="","",ROUND(E3215-K3215,0))</f>
        <v/>
      </c>
      <c r="P3215">
        <f>IF(O3215="","",IF(O3215&gt;=1,O3215,0))</f>
        <v/>
      </c>
      <c r="Q3215" s="27">
        <f>IF(E3215="","",MAX(0,E3215-22))</f>
        <v/>
      </c>
      <c r="R3215" s="27">
        <f>IF(H3215=1,E3215,"")</f>
        <v/>
      </c>
      <c r="S3215" s="27">
        <f>IF(AND(H3215=1,J3215&lt;&gt;""),E3215-J3215,"")</f>
        <v/>
      </c>
      <c r="T3215">
        <f>IF(G3215="","",MONTH(G3215))</f>
        <v/>
      </c>
    </row>
    <row r="3216">
      <c r="A3216" s="24" t="n">
        <v>2020</v>
      </c>
      <c r="B3216" s="24" t="n">
        <v>5</v>
      </c>
      <c r="C3216" s="24" t="n">
        <v>13</v>
      </c>
      <c r="D3216" s="24" t="n">
        <v>23</v>
      </c>
      <c r="E3216" s="24" t="n">
        <v>13.8</v>
      </c>
      <c r="F3216" s="25">
        <f>IF($E3216="","",DATE(IF($A3216="",nominal_year,$A3216),$B3216,$C3216)+($D3216-IF(LEFT(hour_conv,1)="1",1,0))/24)</f>
        <v/>
      </c>
      <c r="G3216" s="26">
        <f>IF(F3216="","",INT(F3216))</f>
        <v/>
      </c>
      <c r="H3216">
        <f>IF(G3216="","",IF(AND(MONTH(G3216)*100+DAY(G3216)&gt;=season_lo,MONTH(G3216)*100+DAY(G3216)&lt;=season_hi),1,0))</f>
        <v/>
      </c>
      <c r="I3216">
        <f>IF(G3216="","",G3216-first_day+1)</f>
        <v/>
      </c>
      <c r="J3216" s="27">
        <f>IF(I3216="","",INDEX(Daily!$J$2:$J$421,I3216))</f>
        <v/>
      </c>
      <c r="K3216" s="27">
        <f>IF(J3216="","",J3216+cat_offset)</f>
        <v/>
      </c>
      <c r="L3216" s="27">
        <f>IF(J3216="","",MAX(0,E3216-J3216)^2)</f>
        <v/>
      </c>
      <c r="M3216" s="27">
        <f>IF(J3216="","",MAX(0,E3216-(J3216+twcdh_off))^2)</f>
        <v/>
      </c>
      <c r="N3216" s="27">
        <f>IF(E3216="","",MAX(0,E3216-swcdh_thr)^2)</f>
        <v/>
      </c>
      <c r="O3216">
        <f>IF(K3216="","",ROUND(E3216-K3216,0))</f>
        <v/>
      </c>
      <c r="P3216">
        <f>IF(O3216="","",IF(O3216&gt;=1,O3216,0))</f>
        <v/>
      </c>
      <c r="Q3216" s="27">
        <f>IF(E3216="","",MAX(0,E3216-22))</f>
        <v/>
      </c>
      <c r="R3216" s="27">
        <f>IF(H3216=1,E3216,"")</f>
        <v/>
      </c>
      <c r="S3216" s="27">
        <f>IF(AND(H3216=1,J3216&lt;&gt;""),E3216-J3216,"")</f>
        <v/>
      </c>
      <c r="T3216">
        <f>IF(G3216="","",MONTH(G3216))</f>
        <v/>
      </c>
    </row>
    <row r="3217">
      <c r="A3217" s="24" t="n">
        <v>2020</v>
      </c>
      <c r="B3217" s="24" t="n">
        <v>5</v>
      </c>
      <c r="C3217" s="24" t="n">
        <v>13</v>
      </c>
      <c r="D3217" s="24" t="n">
        <v>24</v>
      </c>
      <c r="E3217" s="24" t="n">
        <v>13.23</v>
      </c>
      <c r="F3217" s="25">
        <f>IF($E3217="","",DATE(IF($A3217="",nominal_year,$A3217),$B3217,$C3217)+($D3217-IF(LEFT(hour_conv,1)="1",1,0))/24)</f>
        <v/>
      </c>
      <c r="G3217" s="26">
        <f>IF(F3217="","",INT(F3217))</f>
        <v/>
      </c>
      <c r="H3217">
        <f>IF(G3217="","",IF(AND(MONTH(G3217)*100+DAY(G3217)&gt;=season_lo,MONTH(G3217)*100+DAY(G3217)&lt;=season_hi),1,0))</f>
        <v/>
      </c>
      <c r="I3217">
        <f>IF(G3217="","",G3217-first_day+1)</f>
        <v/>
      </c>
      <c r="J3217" s="27">
        <f>IF(I3217="","",INDEX(Daily!$J$2:$J$421,I3217))</f>
        <v/>
      </c>
      <c r="K3217" s="27">
        <f>IF(J3217="","",J3217+cat_offset)</f>
        <v/>
      </c>
      <c r="L3217" s="27">
        <f>IF(J3217="","",MAX(0,E3217-J3217)^2)</f>
        <v/>
      </c>
      <c r="M3217" s="27">
        <f>IF(J3217="","",MAX(0,E3217-(J3217+twcdh_off))^2)</f>
        <v/>
      </c>
      <c r="N3217" s="27">
        <f>IF(E3217="","",MAX(0,E3217-swcdh_thr)^2)</f>
        <v/>
      </c>
      <c r="O3217">
        <f>IF(K3217="","",ROUND(E3217-K3217,0))</f>
        <v/>
      </c>
      <c r="P3217">
        <f>IF(O3217="","",IF(O3217&gt;=1,O3217,0))</f>
        <v/>
      </c>
      <c r="Q3217" s="27">
        <f>IF(E3217="","",MAX(0,E3217-22))</f>
        <v/>
      </c>
      <c r="R3217" s="27">
        <f>IF(H3217=1,E3217,"")</f>
        <v/>
      </c>
      <c r="S3217" s="27">
        <f>IF(AND(H3217=1,J3217&lt;&gt;""),E3217-J3217,"")</f>
        <v/>
      </c>
      <c r="T3217">
        <f>IF(G3217="","",MONTH(G3217))</f>
        <v/>
      </c>
    </row>
    <row r="3218">
      <c r="A3218" s="24" t="n">
        <v>2020</v>
      </c>
      <c r="B3218" s="24" t="n">
        <v>5</v>
      </c>
      <c r="C3218" s="24" t="n">
        <v>14</v>
      </c>
      <c r="D3218" s="24" t="n">
        <v>1</v>
      </c>
      <c r="E3218" s="24" t="n">
        <v>11.13</v>
      </c>
      <c r="F3218" s="25">
        <f>IF($E3218="","",DATE(IF($A3218="",nominal_year,$A3218),$B3218,$C3218)+($D3218-IF(LEFT(hour_conv,1)="1",1,0))/24)</f>
        <v/>
      </c>
      <c r="G3218" s="26">
        <f>IF(F3218="","",INT(F3218))</f>
        <v/>
      </c>
      <c r="H3218">
        <f>IF(G3218="","",IF(AND(MONTH(G3218)*100+DAY(G3218)&gt;=season_lo,MONTH(G3218)*100+DAY(G3218)&lt;=season_hi),1,0))</f>
        <v/>
      </c>
      <c r="I3218">
        <f>IF(G3218="","",G3218-first_day+1)</f>
        <v/>
      </c>
      <c r="J3218" s="27">
        <f>IF(I3218="","",INDEX(Daily!$J$2:$J$421,I3218))</f>
        <v/>
      </c>
      <c r="K3218" s="27">
        <f>IF(J3218="","",J3218+cat_offset)</f>
        <v/>
      </c>
      <c r="L3218" s="27">
        <f>IF(J3218="","",MAX(0,E3218-J3218)^2)</f>
        <v/>
      </c>
      <c r="M3218" s="27">
        <f>IF(J3218="","",MAX(0,E3218-(J3218+twcdh_off))^2)</f>
        <v/>
      </c>
      <c r="N3218" s="27">
        <f>IF(E3218="","",MAX(0,E3218-swcdh_thr)^2)</f>
        <v/>
      </c>
      <c r="O3218">
        <f>IF(K3218="","",ROUND(E3218-K3218,0))</f>
        <v/>
      </c>
      <c r="P3218">
        <f>IF(O3218="","",IF(O3218&gt;=1,O3218,0))</f>
        <v/>
      </c>
      <c r="Q3218" s="27">
        <f>IF(E3218="","",MAX(0,E3218-22))</f>
        <v/>
      </c>
      <c r="R3218" s="27">
        <f>IF(H3218=1,E3218,"")</f>
        <v/>
      </c>
      <c r="S3218" s="27">
        <f>IF(AND(H3218=1,J3218&lt;&gt;""),E3218-J3218,"")</f>
        <v/>
      </c>
      <c r="T3218">
        <f>IF(G3218="","",MONTH(G3218))</f>
        <v/>
      </c>
    </row>
    <row r="3219">
      <c r="A3219" s="24" t="n">
        <v>2020</v>
      </c>
      <c r="B3219" s="24" t="n">
        <v>5</v>
      </c>
      <c r="C3219" s="24" t="n">
        <v>14</v>
      </c>
      <c r="D3219" s="24" t="n">
        <v>2</v>
      </c>
      <c r="E3219" s="24" t="n">
        <v>11.17</v>
      </c>
      <c r="F3219" s="25">
        <f>IF($E3219="","",DATE(IF($A3219="",nominal_year,$A3219),$B3219,$C3219)+($D3219-IF(LEFT(hour_conv,1)="1",1,0))/24)</f>
        <v/>
      </c>
      <c r="G3219" s="26">
        <f>IF(F3219="","",INT(F3219))</f>
        <v/>
      </c>
      <c r="H3219">
        <f>IF(G3219="","",IF(AND(MONTH(G3219)*100+DAY(G3219)&gt;=season_lo,MONTH(G3219)*100+DAY(G3219)&lt;=season_hi),1,0))</f>
        <v/>
      </c>
      <c r="I3219">
        <f>IF(G3219="","",G3219-first_day+1)</f>
        <v/>
      </c>
      <c r="J3219" s="27">
        <f>IF(I3219="","",INDEX(Daily!$J$2:$J$421,I3219))</f>
        <v/>
      </c>
      <c r="K3219" s="27">
        <f>IF(J3219="","",J3219+cat_offset)</f>
        <v/>
      </c>
      <c r="L3219" s="27">
        <f>IF(J3219="","",MAX(0,E3219-J3219)^2)</f>
        <v/>
      </c>
      <c r="M3219" s="27">
        <f>IF(J3219="","",MAX(0,E3219-(J3219+twcdh_off))^2)</f>
        <v/>
      </c>
      <c r="N3219" s="27">
        <f>IF(E3219="","",MAX(0,E3219-swcdh_thr)^2)</f>
        <v/>
      </c>
      <c r="O3219">
        <f>IF(K3219="","",ROUND(E3219-K3219,0))</f>
        <v/>
      </c>
      <c r="P3219">
        <f>IF(O3219="","",IF(O3219&gt;=1,O3219,0))</f>
        <v/>
      </c>
      <c r="Q3219" s="27">
        <f>IF(E3219="","",MAX(0,E3219-22))</f>
        <v/>
      </c>
      <c r="R3219" s="27">
        <f>IF(H3219=1,E3219,"")</f>
        <v/>
      </c>
      <c r="S3219" s="27">
        <f>IF(AND(H3219=1,J3219&lt;&gt;""),E3219-J3219,"")</f>
        <v/>
      </c>
      <c r="T3219">
        <f>IF(G3219="","",MONTH(G3219))</f>
        <v/>
      </c>
    </row>
    <row r="3220">
      <c r="A3220" s="24" t="n">
        <v>2020</v>
      </c>
      <c r="B3220" s="24" t="n">
        <v>5</v>
      </c>
      <c r="C3220" s="24" t="n">
        <v>14</v>
      </c>
      <c r="D3220" s="24" t="n">
        <v>3</v>
      </c>
      <c r="E3220" s="24" t="n">
        <v>10.12</v>
      </c>
      <c r="F3220" s="25">
        <f>IF($E3220="","",DATE(IF($A3220="",nominal_year,$A3220),$B3220,$C3220)+($D3220-IF(LEFT(hour_conv,1)="1",1,0))/24)</f>
        <v/>
      </c>
      <c r="G3220" s="26">
        <f>IF(F3220="","",INT(F3220))</f>
        <v/>
      </c>
      <c r="H3220">
        <f>IF(G3220="","",IF(AND(MONTH(G3220)*100+DAY(G3220)&gt;=season_lo,MONTH(G3220)*100+DAY(G3220)&lt;=season_hi),1,0))</f>
        <v/>
      </c>
      <c r="I3220">
        <f>IF(G3220="","",G3220-first_day+1)</f>
        <v/>
      </c>
      <c r="J3220" s="27">
        <f>IF(I3220="","",INDEX(Daily!$J$2:$J$421,I3220))</f>
        <v/>
      </c>
      <c r="K3220" s="27">
        <f>IF(J3220="","",J3220+cat_offset)</f>
        <v/>
      </c>
      <c r="L3220" s="27">
        <f>IF(J3220="","",MAX(0,E3220-J3220)^2)</f>
        <v/>
      </c>
      <c r="M3220" s="27">
        <f>IF(J3220="","",MAX(0,E3220-(J3220+twcdh_off))^2)</f>
        <v/>
      </c>
      <c r="N3220" s="27">
        <f>IF(E3220="","",MAX(0,E3220-swcdh_thr)^2)</f>
        <v/>
      </c>
      <c r="O3220">
        <f>IF(K3220="","",ROUND(E3220-K3220,0))</f>
        <v/>
      </c>
      <c r="P3220">
        <f>IF(O3220="","",IF(O3220&gt;=1,O3220,0))</f>
        <v/>
      </c>
      <c r="Q3220" s="27">
        <f>IF(E3220="","",MAX(0,E3220-22))</f>
        <v/>
      </c>
      <c r="R3220" s="27">
        <f>IF(H3220=1,E3220,"")</f>
        <v/>
      </c>
      <c r="S3220" s="27">
        <f>IF(AND(H3220=1,J3220&lt;&gt;""),E3220-J3220,"")</f>
        <v/>
      </c>
      <c r="T3220">
        <f>IF(G3220="","",MONTH(G3220))</f>
        <v/>
      </c>
    </row>
    <row r="3221">
      <c r="A3221" s="24" t="n">
        <v>2020</v>
      </c>
      <c r="B3221" s="24" t="n">
        <v>5</v>
      </c>
      <c r="C3221" s="24" t="n">
        <v>14</v>
      </c>
      <c r="D3221" s="24" t="n">
        <v>4</v>
      </c>
      <c r="E3221" s="24" t="n">
        <v>10.43</v>
      </c>
      <c r="F3221" s="25">
        <f>IF($E3221="","",DATE(IF($A3221="",nominal_year,$A3221),$B3221,$C3221)+($D3221-IF(LEFT(hour_conv,1)="1",1,0))/24)</f>
        <v/>
      </c>
      <c r="G3221" s="26">
        <f>IF(F3221="","",INT(F3221))</f>
        <v/>
      </c>
      <c r="H3221">
        <f>IF(G3221="","",IF(AND(MONTH(G3221)*100+DAY(G3221)&gt;=season_lo,MONTH(G3221)*100+DAY(G3221)&lt;=season_hi),1,0))</f>
        <v/>
      </c>
      <c r="I3221">
        <f>IF(G3221="","",G3221-first_day+1)</f>
        <v/>
      </c>
      <c r="J3221" s="27">
        <f>IF(I3221="","",INDEX(Daily!$J$2:$J$421,I3221))</f>
        <v/>
      </c>
      <c r="K3221" s="27">
        <f>IF(J3221="","",J3221+cat_offset)</f>
        <v/>
      </c>
      <c r="L3221" s="27">
        <f>IF(J3221="","",MAX(0,E3221-J3221)^2)</f>
        <v/>
      </c>
      <c r="M3221" s="27">
        <f>IF(J3221="","",MAX(0,E3221-(J3221+twcdh_off))^2)</f>
        <v/>
      </c>
      <c r="N3221" s="27">
        <f>IF(E3221="","",MAX(0,E3221-swcdh_thr)^2)</f>
        <v/>
      </c>
      <c r="O3221">
        <f>IF(K3221="","",ROUND(E3221-K3221,0))</f>
        <v/>
      </c>
      <c r="P3221">
        <f>IF(O3221="","",IF(O3221&gt;=1,O3221,0))</f>
        <v/>
      </c>
      <c r="Q3221" s="27">
        <f>IF(E3221="","",MAX(0,E3221-22))</f>
        <v/>
      </c>
      <c r="R3221" s="27">
        <f>IF(H3221=1,E3221,"")</f>
        <v/>
      </c>
      <c r="S3221" s="27">
        <f>IF(AND(H3221=1,J3221&lt;&gt;""),E3221-J3221,"")</f>
        <v/>
      </c>
      <c r="T3221">
        <f>IF(G3221="","",MONTH(G3221))</f>
        <v/>
      </c>
    </row>
    <row r="3222">
      <c r="A3222" s="24" t="n">
        <v>2020</v>
      </c>
      <c r="B3222" s="24" t="n">
        <v>5</v>
      </c>
      <c r="C3222" s="24" t="n">
        <v>14</v>
      </c>
      <c r="D3222" s="24" t="n">
        <v>5</v>
      </c>
      <c r="E3222" s="24" t="n">
        <v>11.13</v>
      </c>
      <c r="F3222" s="25">
        <f>IF($E3222="","",DATE(IF($A3222="",nominal_year,$A3222),$B3222,$C3222)+($D3222-IF(LEFT(hour_conv,1)="1",1,0))/24)</f>
        <v/>
      </c>
      <c r="G3222" s="26">
        <f>IF(F3222="","",INT(F3222))</f>
        <v/>
      </c>
      <c r="H3222">
        <f>IF(G3222="","",IF(AND(MONTH(G3222)*100+DAY(G3222)&gt;=season_lo,MONTH(G3222)*100+DAY(G3222)&lt;=season_hi),1,0))</f>
        <v/>
      </c>
      <c r="I3222">
        <f>IF(G3222="","",G3222-first_day+1)</f>
        <v/>
      </c>
      <c r="J3222" s="27">
        <f>IF(I3222="","",INDEX(Daily!$J$2:$J$421,I3222))</f>
        <v/>
      </c>
      <c r="K3222" s="27">
        <f>IF(J3222="","",J3222+cat_offset)</f>
        <v/>
      </c>
      <c r="L3222" s="27">
        <f>IF(J3222="","",MAX(0,E3222-J3222)^2)</f>
        <v/>
      </c>
      <c r="M3222" s="27">
        <f>IF(J3222="","",MAX(0,E3222-(J3222+twcdh_off))^2)</f>
        <v/>
      </c>
      <c r="N3222" s="27">
        <f>IF(E3222="","",MAX(0,E3222-swcdh_thr)^2)</f>
        <v/>
      </c>
      <c r="O3222">
        <f>IF(K3222="","",ROUND(E3222-K3222,0))</f>
        <v/>
      </c>
      <c r="P3222">
        <f>IF(O3222="","",IF(O3222&gt;=1,O3222,0))</f>
        <v/>
      </c>
      <c r="Q3222" s="27">
        <f>IF(E3222="","",MAX(0,E3222-22))</f>
        <v/>
      </c>
      <c r="R3222" s="27">
        <f>IF(H3222=1,E3222,"")</f>
        <v/>
      </c>
      <c r="S3222" s="27">
        <f>IF(AND(H3222=1,J3222&lt;&gt;""),E3222-J3222,"")</f>
        <v/>
      </c>
      <c r="T3222">
        <f>IF(G3222="","",MONTH(G3222))</f>
        <v/>
      </c>
    </row>
    <row r="3223">
      <c r="A3223" s="24" t="n">
        <v>2020</v>
      </c>
      <c r="B3223" s="24" t="n">
        <v>5</v>
      </c>
      <c r="C3223" s="24" t="n">
        <v>14</v>
      </c>
      <c r="D3223" s="24" t="n">
        <v>6</v>
      </c>
      <c r="E3223" s="24" t="n">
        <v>11.07</v>
      </c>
      <c r="F3223" s="25">
        <f>IF($E3223="","",DATE(IF($A3223="",nominal_year,$A3223),$B3223,$C3223)+($D3223-IF(LEFT(hour_conv,1)="1",1,0))/24)</f>
        <v/>
      </c>
      <c r="G3223" s="26">
        <f>IF(F3223="","",INT(F3223))</f>
        <v/>
      </c>
      <c r="H3223">
        <f>IF(G3223="","",IF(AND(MONTH(G3223)*100+DAY(G3223)&gt;=season_lo,MONTH(G3223)*100+DAY(G3223)&lt;=season_hi),1,0))</f>
        <v/>
      </c>
      <c r="I3223">
        <f>IF(G3223="","",G3223-first_day+1)</f>
        <v/>
      </c>
      <c r="J3223" s="27">
        <f>IF(I3223="","",INDEX(Daily!$J$2:$J$421,I3223))</f>
        <v/>
      </c>
      <c r="K3223" s="27">
        <f>IF(J3223="","",J3223+cat_offset)</f>
        <v/>
      </c>
      <c r="L3223" s="27">
        <f>IF(J3223="","",MAX(0,E3223-J3223)^2)</f>
        <v/>
      </c>
      <c r="M3223" s="27">
        <f>IF(J3223="","",MAX(0,E3223-(J3223+twcdh_off))^2)</f>
        <v/>
      </c>
      <c r="N3223" s="27">
        <f>IF(E3223="","",MAX(0,E3223-swcdh_thr)^2)</f>
        <v/>
      </c>
      <c r="O3223">
        <f>IF(K3223="","",ROUND(E3223-K3223,0))</f>
        <v/>
      </c>
      <c r="P3223">
        <f>IF(O3223="","",IF(O3223&gt;=1,O3223,0))</f>
        <v/>
      </c>
      <c r="Q3223" s="27">
        <f>IF(E3223="","",MAX(0,E3223-22))</f>
        <v/>
      </c>
      <c r="R3223" s="27">
        <f>IF(H3223=1,E3223,"")</f>
        <v/>
      </c>
      <c r="S3223" s="27">
        <f>IF(AND(H3223=1,J3223&lt;&gt;""),E3223-J3223,"")</f>
        <v/>
      </c>
      <c r="T3223">
        <f>IF(G3223="","",MONTH(G3223))</f>
        <v/>
      </c>
    </row>
    <row r="3224">
      <c r="A3224" s="24" t="n">
        <v>2020</v>
      </c>
      <c r="B3224" s="24" t="n">
        <v>5</v>
      </c>
      <c r="C3224" s="24" t="n">
        <v>14</v>
      </c>
      <c r="D3224" s="24" t="n">
        <v>7</v>
      </c>
      <c r="E3224" s="24" t="n">
        <v>12.22</v>
      </c>
      <c r="F3224" s="25">
        <f>IF($E3224="","",DATE(IF($A3224="",nominal_year,$A3224),$B3224,$C3224)+($D3224-IF(LEFT(hour_conv,1)="1",1,0))/24)</f>
        <v/>
      </c>
      <c r="G3224" s="26">
        <f>IF(F3224="","",INT(F3224))</f>
        <v/>
      </c>
      <c r="H3224">
        <f>IF(G3224="","",IF(AND(MONTH(G3224)*100+DAY(G3224)&gt;=season_lo,MONTH(G3224)*100+DAY(G3224)&lt;=season_hi),1,0))</f>
        <v/>
      </c>
      <c r="I3224">
        <f>IF(G3224="","",G3224-first_day+1)</f>
        <v/>
      </c>
      <c r="J3224" s="27">
        <f>IF(I3224="","",INDEX(Daily!$J$2:$J$421,I3224))</f>
        <v/>
      </c>
      <c r="K3224" s="27">
        <f>IF(J3224="","",J3224+cat_offset)</f>
        <v/>
      </c>
      <c r="L3224" s="27">
        <f>IF(J3224="","",MAX(0,E3224-J3224)^2)</f>
        <v/>
      </c>
      <c r="M3224" s="27">
        <f>IF(J3224="","",MAX(0,E3224-(J3224+twcdh_off))^2)</f>
        <v/>
      </c>
      <c r="N3224" s="27">
        <f>IF(E3224="","",MAX(0,E3224-swcdh_thr)^2)</f>
        <v/>
      </c>
      <c r="O3224">
        <f>IF(K3224="","",ROUND(E3224-K3224,0))</f>
        <v/>
      </c>
      <c r="P3224">
        <f>IF(O3224="","",IF(O3224&gt;=1,O3224,0))</f>
        <v/>
      </c>
      <c r="Q3224" s="27">
        <f>IF(E3224="","",MAX(0,E3224-22))</f>
        <v/>
      </c>
      <c r="R3224" s="27">
        <f>IF(H3224=1,E3224,"")</f>
        <v/>
      </c>
      <c r="S3224" s="27">
        <f>IF(AND(H3224=1,J3224&lt;&gt;""),E3224-J3224,"")</f>
        <v/>
      </c>
      <c r="T3224">
        <f>IF(G3224="","",MONTH(G3224))</f>
        <v/>
      </c>
    </row>
    <row r="3225">
      <c r="A3225" s="24" t="n">
        <v>2020</v>
      </c>
      <c r="B3225" s="24" t="n">
        <v>5</v>
      </c>
      <c r="C3225" s="24" t="n">
        <v>14</v>
      </c>
      <c r="D3225" s="24" t="n">
        <v>8</v>
      </c>
      <c r="E3225" s="24" t="n">
        <v>12.93</v>
      </c>
      <c r="F3225" s="25">
        <f>IF($E3225="","",DATE(IF($A3225="",nominal_year,$A3225),$B3225,$C3225)+($D3225-IF(LEFT(hour_conv,1)="1",1,0))/24)</f>
        <v/>
      </c>
      <c r="G3225" s="26">
        <f>IF(F3225="","",INT(F3225))</f>
        <v/>
      </c>
      <c r="H3225">
        <f>IF(G3225="","",IF(AND(MONTH(G3225)*100+DAY(G3225)&gt;=season_lo,MONTH(G3225)*100+DAY(G3225)&lt;=season_hi),1,0))</f>
        <v/>
      </c>
      <c r="I3225">
        <f>IF(G3225="","",G3225-first_day+1)</f>
        <v/>
      </c>
      <c r="J3225" s="27">
        <f>IF(I3225="","",INDEX(Daily!$J$2:$J$421,I3225))</f>
        <v/>
      </c>
      <c r="K3225" s="27">
        <f>IF(J3225="","",J3225+cat_offset)</f>
        <v/>
      </c>
      <c r="L3225" s="27">
        <f>IF(J3225="","",MAX(0,E3225-J3225)^2)</f>
        <v/>
      </c>
      <c r="M3225" s="27">
        <f>IF(J3225="","",MAX(0,E3225-(J3225+twcdh_off))^2)</f>
        <v/>
      </c>
      <c r="N3225" s="27">
        <f>IF(E3225="","",MAX(0,E3225-swcdh_thr)^2)</f>
        <v/>
      </c>
      <c r="O3225">
        <f>IF(K3225="","",ROUND(E3225-K3225,0))</f>
        <v/>
      </c>
      <c r="P3225">
        <f>IF(O3225="","",IF(O3225&gt;=1,O3225,0))</f>
        <v/>
      </c>
      <c r="Q3225" s="27">
        <f>IF(E3225="","",MAX(0,E3225-22))</f>
        <v/>
      </c>
      <c r="R3225" s="27">
        <f>IF(H3225=1,E3225,"")</f>
        <v/>
      </c>
      <c r="S3225" s="27">
        <f>IF(AND(H3225=1,J3225&lt;&gt;""),E3225-J3225,"")</f>
        <v/>
      </c>
      <c r="T3225">
        <f>IF(G3225="","",MONTH(G3225))</f>
        <v/>
      </c>
    </row>
    <row r="3226">
      <c r="A3226" s="24" t="n">
        <v>2020</v>
      </c>
      <c r="B3226" s="24" t="n">
        <v>5</v>
      </c>
      <c r="C3226" s="24" t="n">
        <v>14</v>
      </c>
      <c r="D3226" s="24" t="n">
        <v>9</v>
      </c>
      <c r="E3226" s="24" t="n">
        <v>15.33</v>
      </c>
      <c r="F3226" s="25">
        <f>IF($E3226="","",DATE(IF($A3226="",nominal_year,$A3226),$B3226,$C3226)+($D3226-IF(LEFT(hour_conv,1)="1",1,0))/24)</f>
        <v/>
      </c>
      <c r="G3226" s="26">
        <f>IF(F3226="","",INT(F3226))</f>
        <v/>
      </c>
      <c r="H3226">
        <f>IF(G3226="","",IF(AND(MONTH(G3226)*100+DAY(G3226)&gt;=season_lo,MONTH(G3226)*100+DAY(G3226)&lt;=season_hi),1,0))</f>
        <v/>
      </c>
      <c r="I3226">
        <f>IF(G3226="","",G3226-first_day+1)</f>
        <v/>
      </c>
      <c r="J3226" s="27">
        <f>IF(I3226="","",INDEX(Daily!$J$2:$J$421,I3226))</f>
        <v/>
      </c>
      <c r="K3226" s="27">
        <f>IF(J3226="","",J3226+cat_offset)</f>
        <v/>
      </c>
      <c r="L3226" s="27">
        <f>IF(J3226="","",MAX(0,E3226-J3226)^2)</f>
        <v/>
      </c>
      <c r="M3226" s="27">
        <f>IF(J3226="","",MAX(0,E3226-(J3226+twcdh_off))^2)</f>
        <v/>
      </c>
      <c r="N3226" s="27">
        <f>IF(E3226="","",MAX(0,E3226-swcdh_thr)^2)</f>
        <v/>
      </c>
      <c r="O3226">
        <f>IF(K3226="","",ROUND(E3226-K3226,0))</f>
        <v/>
      </c>
      <c r="P3226">
        <f>IF(O3226="","",IF(O3226&gt;=1,O3226,0))</f>
        <v/>
      </c>
      <c r="Q3226" s="27">
        <f>IF(E3226="","",MAX(0,E3226-22))</f>
        <v/>
      </c>
      <c r="R3226" s="27">
        <f>IF(H3226=1,E3226,"")</f>
        <v/>
      </c>
      <c r="S3226" s="27">
        <f>IF(AND(H3226=1,J3226&lt;&gt;""),E3226-J3226,"")</f>
        <v/>
      </c>
      <c r="T3226">
        <f>IF(G3226="","",MONTH(G3226))</f>
        <v/>
      </c>
    </row>
    <row r="3227">
      <c r="A3227" s="24" t="n">
        <v>2020</v>
      </c>
      <c r="B3227" s="24" t="n">
        <v>5</v>
      </c>
      <c r="C3227" s="24" t="n">
        <v>14</v>
      </c>
      <c r="D3227" s="24" t="n">
        <v>10</v>
      </c>
      <c r="E3227" s="24" t="n">
        <v>16.3</v>
      </c>
      <c r="F3227" s="25">
        <f>IF($E3227="","",DATE(IF($A3227="",nominal_year,$A3227),$B3227,$C3227)+($D3227-IF(LEFT(hour_conv,1)="1",1,0))/24)</f>
        <v/>
      </c>
      <c r="G3227" s="26">
        <f>IF(F3227="","",INT(F3227))</f>
        <v/>
      </c>
      <c r="H3227">
        <f>IF(G3227="","",IF(AND(MONTH(G3227)*100+DAY(G3227)&gt;=season_lo,MONTH(G3227)*100+DAY(G3227)&lt;=season_hi),1,0))</f>
        <v/>
      </c>
      <c r="I3227">
        <f>IF(G3227="","",G3227-first_day+1)</f>
        <v/>
      </c>
      <c r="J3227" s="27">
        <f>IF(I3227="","",INDEX(Daily!$J$2:$J$421,I3227))</f>
        <v/>
      </c>
      <c r="K3227" s="27">
        <f>IF(J3227="","",J3227+cat_offset)</f>
        <v/>
      </c>
      <c r="L3227" s="27">
        <f>IF(J3227="","",MAX(0,E3227-J3227)^2)</f>
        <v/>
      </c>
      <c r="M3227" s="27">
        <f>IF(J3227="","",MAX(0,E3227-(J3227+twcdh_off))^2)</f>
        <v/>
      </c>
      <c r="N3227" s="27">
        <f>IF(E3227="","",MAX(0,E3227-swcdh_thr)^2)</f>
        <v/>
      </c>
      <c r="O3227">
        <f>IF(K3227="","",ROUND(E3227-K3227,0))</f>
        <v/>
      </c>
      <c r="P3227">
        <f>IF(O3227="","",IF(O3227&gt;=1,O3227,0))</f>
        <v/>
      </c>
      <c r="Q3227" s="27">
        <f>IF(E3227="","",MAX(0,E3227-22))</f>
        <v/>
      </c>
      <c r="R3227" s="27">
        <f>IF(H3227=1,E3227,"")</f>
        <v/>
      </c>
      <c r="S3227" s="27">
        <f>IF(AND(H3227=1,J3227&lt;&gt;""),E3227-J3227,"")</f>
        <v/>
      </c>
      <c r="T3227">
        <f>IF(G3227="","",MONTH(G3227))</f>
        <v/>
      </c>
    </row>
    <row r="3228">
      <c r="A3228" s="24" t="n">
        <v>2020</v>
      </c>
      <c r="B3228" s="24" t="n">
        <v>5</v>
      </c>
      <c r="C3228" s="24" t="n">
        <v>14</v>
      </c>
      <c r="D3228" s="24" t="n">
        <v>11</v>
      </c>
      <c r="E3228" s="24" t="n">
        <v>17.76</v>
      </c>
      <c r="F3228" s="25">
        <f>IF($E3228="","",DATE(IF($A3228="",nominal_year,$A3228),$B3228,$C3228)+($D3228-IF(LEFT(hour_conv,1)="1",1,0))/24)</f>
        <v/>
      </c>
      <c r="G3228" s="26">
        <f>IF(F3228="","",INT(F3228))</f>
        <v/>
      </c>
      <c r="H3228">
        <f>IF(G3228="","",IF(AND(MONTH(G3228)*100+DAY(G3228)&gt;=season_lo,MONTH(G3228)*100+DAY(G3228)&lt;=season_hi),1,0))</f>
        <v/>
      </c>
      <c r="I3228">
        <f>IF(G3228="","",G3228-first_day+1)</f>
        <v/>
      </c>
      <c r="J3228" s="27">
        <f>IF(I3228="","",INDEX(Daily!$J$2:$J$421,I3228))</f>
        <v/>
      </c>
      <c r="K3228" s="27">
        <f>IF(J3228="","",J3228+cat_offset)</f>
        <v/>
      </c>
      <c r="L3228" s="27">
        <f>IF(J3228="","",MAX(0,E3228-J3228)^2)</f>
        <v/>
      </c>
      <c r="M3228" s="27">
        <f>IF(J3228="","",MAX(0,E3228-(J3228+twcdh_off))^2)</f>
        <v/>
      </c>
      <c r="N3228" s="27">
        <f>IF(E3228="","",MAX(0,E3228-swcdh_thr)^2)</f>
        <v/>
      </c>
      <c r="O3228">
        <f>IF(K3228="","",ROUND(E3228-K3228,0))</f>
        <v/>
      </c>
      <c r="P3228">
        <f>IF(O3228="","",IF(O3228&gt;=1,O3228,0))</f>
        <v/>
      </c>
      <c r="Q3228" s="27">
        <f>IF(E3228="","",MAX(0,E3228-22))</f>
        <v/>
      </c>
      <c r="R3228" s="27">
        <f>IF(H3228=1,E3228,"")</f>
        <v/>
      </c>
      <c r="S3228" s="27">
        <f>IF(AND(H3228=1,J3228&lt;&gt;""),E3228-J3228,"")</f>
        <v/>
      </c>
      <c r="T3228">
        <f>IF(G3228="","",MONTH(G3228))</f>
        <v/>
      </c>
    </row>
    <row r="3229">
      <c r="A3229" s="24" t="n">
        <v>2020</v>
      </c>
      <c r="B3229" s="24" t="n">
        <v>5</v>
      </c>
      <c r="C3229" s="24" t="n">
        <v>14</v>
      </c>
      <c r="D3229" s="24" t="n">
        <v>12</v>
      </c>
      <c r="E3229" s="24" t="n">
        <v>18.06</v>
      </c>
      <c r="F3229" s="25">
        <f>IF($E3229="","",DATE(IF($A3229="",nominal_year,$A3229),$B3229,$C3229)+($D3229-IF(LEFT(hour_conv,1)="1",1,0))/24)</f>
        <v/>
      </c>
      <c r="G3229" s="26">
        <f>IF(F3229="","",INT(F3229))</f>
        <v/>
      </c>
      <c r="H3229">
        <f>IF(G3229="","",IF(AND(MONTH(G3229)*100+DAY(G3229)&gt;=season_lo,MONTH(G3229)*100+DAY(G3229)&lt;=season_hi),1,0))</f>
        <v/>
      </c>
      <c r="I3229">
        <f>IF(G3229="","",G3229-first_day+1)</f>
        <v/>
      </c>
      <c r="J3229" s="27">
        <f>IF(I3229="","",INDEX(Daily!$J$2:$J$421,I3229))</f>
        <v/>
      </c>
      <c r="K3229" s="27">
        <f>IF(J3229="","",J3229+cat_offset)</f>
        <v/>
      </c>
      <c r="L3229" s="27">
        <f>IF(J3229="","",MAX(0,E3229-J3229)^2)</f>
        <v/>
      </c>
      <c r="M3229" s="27">
        <f>IF(J3229="","",MAX(0,E3229-(J3229+twcdh_off))^2)</f>
        <v/>
      </c>
      <c r="N3229" s="27">
        <f>IF(E3229="","",MAX(0,E3229-swcdh_thr)^2)</f>
        <v/>
      </c>
      <c r="O3229">
        <f>IF(K3229="","",ROUND(E3229-K3229,0))</f>
        <v/>
      </c>
      <c r="P3229">
        <f>IF(O3229="","",IF(O3229&gt;=1,O3229,0))</f>
        <v/>
      </c>
      <c r="Q3229" s="27">
        <f>IF(E3229="","",MAX(0,E3229-22))</f>
        <v/>
      </c>
      <c r="R3229" s="27">
        <f>IF(H3229=1,E3229,"")</f>
        <v/>
      </c>
      <c r="S3229" s="27">
        <f>IF(AND(H3229=1,J3229&lt;&gt;""),E3229-J3229,"")</f>
        <v/>
      </c>
      <c r="T3229">
        <f>IF(G3229="","",MONTH(G3229))</f>
        <v/>
      </c>
    </row>
    <row r="3230">
      <c r="A3230" s="24" t="n">
        <v>2020</v>
      </c>
      <c r="B3230" s="24" t="n">
        <v>5</v>
      </c>
      <c r="C3230" s="24" t="n">
        <v>14</v>
      </c>
      <c r="D3230" s="24" t="n">
        <v>13</v>
      </c>
      <c r="E3230" s="24" t="n">
        <v>19.26</v>
      </c>
      <c r="F3230" s="25">
        <f>IF($E3230="","",DATE(IF($A3230="",nominal_year,$A3230),$B3230,$C3230)+($D3230-IF(LEFT(hour_conv,1)="1",1,0))/24)</f>
        <v/>
      </c>
      <c r="G3230" s="26">
        <f>IF(F3230="","",INT(F3230))</f>
        <v/>
      </c>
      <c r="H3230">
        <f>IF(G3230="","",IF(AND(MONTH(G3230)*100+DAY(G3230)&gt;=season_lo,MONTH(G3230)*100+DAY(G3230)&lt;=season_hi),1,0))</f>
        <v/>
      </c>
      <c r="I3230">
        <f>IF(G3230="","",G3230-first_day+1)</f>
        <v/>
      </c>
      <c r="J3230" s="27">
        <f>IF(I3230="","",INDEX(Daily!$J$2:$J$421,I3230))</f>
        <v/>
      </c>
      <c r="K3230" s="27">
        <f>IF(J3230="","",J3230+cat_offset)</f>
        <v/>
      </c>
      <c r="L3230" s="27">
        <f>IF(J3230="","",MAX(0,E3230-J3230)^2)</f>
        <v/>
      </c>
      <c r="M3230" s="27">
        <f>IF(J3230="","",MAX(0,E3230-(J3230+twcdh_off))^2)</f>
        <v/>
      </c>
      <c r="N3230" s="27">
        <f>IF(E3230="","",MAX(0,E3230-swcdh_thr)^2)</f>
        <v/>
      </c>
      <c r="O3230">
        <f>IF(K3230="","",ROUND(E3230-K3230,0))</f>
        <v/>
      </c>
      <c r="P3230">
        <f>IF(O3230="","",IF(O3230&gt;=1,O3230,0))</f>
        <v/>
      </c>
      <c r="Q3230" s="27">
        <f>IF(E3230="","",MAX(0,E3230-22))</f>
        <v/>
      </c>
      <c r="R3230" s="27">
        <f>IF(H3230=1,E3230,"")</f>
        <v/>
      </c>
      <c r="S3230" s="27">
        <f>IF(AND(H3230=1,J3230&lt;&gt;""),E3230-J3230,"")</f>
        <v/>
      </c>
      <c r="T3230">
        <f>IF(G3230="","",MONTH(G3230))</f>
        <v/>
      </c>
    </row>
    <row r="3231">
      <c r="A3231" s="24" t="n">
        <v>2020</v>
      </c>
      <c r="B3231" s="24" t="n">
        <v>5</v>
      </c>
      <c r="C3231" s="24" t="n">
        <v>14</v>
      </c>
      <c r="D3231" s="24" t="n">
        <v>14</v>
      </c>
      <c r="E3231" s="24" t="n">
        <v>20.98</v>
      </c>
      <c r="F3231" s="25">
        <f>IF($E3231="","",DATE(IF($A3231="",nominal_year,$A3231),$B3231,$C3231)+($D3231-IF(LEFT(hour_conv,1)="1",1,0))/24)</f>
        <v/>
      </c>
      <c r="G3231" s="26">
        <f>IF(F3231="","",INT(F3231))</f>
        <v/>
      </c>
      <c r="H3231">
        <f>IF(G3231="","",IF(AND(MONTH(G3231)*100+DAY(G3231)&gt;=season_lo,MONTH(G3231)*100+DAY(G3231)&lt;=season_hi),1,0))</f>
        <v/>
      </c>
      <c r="I3231">
        <f>IF(G3231="","",G3231-first_day+1)</f>
        <v/>
      </c>
      <c r="J3231" s="27">
        <f>IF(I3231="","",INDEX(Daily!$J$2:$J$421,I3231))</f>
        <v/>
      </c>
      <c r="K3231" s="27">
        <f>IF(J3231="","",J3231+cat_offset)</f>
        <v/>
      </c>
      <c r="L3231" s="27">
        <f>IF(J3231="","",MAX(0,E3231-J3231)^2)</f>
        <v/>
      </c>
      <c r="M3231" s="27">
        <f>IF(J3231="","",MAX(0,E3231-(J3231+twcdh_off))^2)</f>
        <v/>
      </c>
      <c r="N3231" s="27">
        <f>IF(E3231="","",MAX(0,E3231-swcdh_thr)^2)</f>
        <v/>
      </c>
      <c r="O3231">
        <f>IF(K3231="","",ROUND(E3231-K3231,0))</f>
        <v/>
      </c>
      <c r="P3231">
        <f>IF(O3231="","",IF(O3231&gt;=1,O3231,0))</f>
        <v/>
      </c>
      <c r="Q3231" s="27">
        <f>IF(E3231="","",MAX(0,E3231-22))</f>
        <v/>
      </c>
      <c r="R3231" s="27">
        <f>IF(H3231=1,E3231,"")</f>
        <v/>
      </c>
      <c r="S3231" s="27">
        <f>IF(AND(H3231=1,J3231&lt;&gt;""),E3231-J3231,"")</f>
        <v/>
      </c>
      <c r="T3231">
        <f>IF(G3231="","",MONTH(G3231))</f>
        <v/>
      </c>
    </row>
    <row r="3232">
      <c r="A3232" s="24" t="n">
        <v>2020</v>
      </c>
      <c r="B3232" s="24" t="n">
        <v>5</v>
      </c>
      <c r="C3232" s="24" t="n">
        <v>14</v>
      </c>
      <c r="D3232" s="24" t="n">
        <v>15</v>
      </c>
      <c r="E3232" s="24" t="n">
        <v>21</v>
      </c>
      <c r="F3232" s="25">
        <f>IF($E3232="","",DATE(IF($A3232="",nominal_year,$A3232),$B3232,$C3232)+($D3232-IF(LEFT(hour_conv,1)="1",1,0))/24)</f>
        <v/>
      </c>
      <c r="G3232" s="26">
        <f>IF(F3232="","",INT(F3232))</f>
        <v/>
      </c>
      <c r="H3232">
        <f>IF(G3232="","",IF(AND(MONTH(G3232)*100+DAY(G3232)&gt;=season_lo,MONTH(G3232)*100+DAY(G3232)&lt;=season_hi),1,0))</f>
        <v/>
      </c>
      <c r="I3232">
        <f>IF(G3232="","",G3232-first_day+1)</f>
        <v/>
      </c>
      <c r="J3232" s="27">
        <f>IF(I3232="","",INDEX(Daily!$J$2:$J$421,I3232))</f>
        <v/>
      </c>
      <c r="K3232" s="27">
        <f>IF(J3232="","",J3232+cat_offset)</f>
        <v/>
      </c>
      <c r="L3232" s="27">
        <f>IF(J3232="","",MAX(0,E3232-J3232)^2)</f>
        <v/>
      </c>
      <c r="M3232" s="27">
        <f>IF(J3232="","",MAX(0,E3232-(J3232+twcdh_off))^2)</f>
        <v/>
      </c>
      <c r="N3232" s="27">
        <f>IF(E3232="","",MAX(0,E3232-swcdh_thr)^2)</f>
        <v/>
      </c>
      <c r="O3232">
        <f>IF(K3232="","",ROUND(E3232-K3232,0))</f>
        <v/>
      </c>
      <c r="P3232">
        <f>IF(O3232="","",IF(O3232&gt;=1,O3232,0))</f>
        <v/>
      </c>
      <c r="Q3232" s="27">
        <f>IF(E3232="","",MAX(0,E3232-22))</f>
        <v/>
      </c>
      <c r="R3232" s="27">
        <f>IF(H3232=1,E3232,"")</f>
        <v/>
      </c>
      <c r="S3232" s="27">
        <f>IF(AND(H3232=1,J3232&lt;&gt;""),E3232-J3232,"")</f>
        <v/>
      </c>
      <c r="T3232">
        <f>IF(G3232="","",MONTH(G3232))</f>
        <v/>
      </c>
    </row>
    <row r="3233">
      <c r="A3233" s="24" t="n">
        <v>2020</v>
      </c>
      <c r="B3233" s="24" t="n">
        <v>5</v>
      </c>
      <c r="C3233" s="24" t="n">
        <v>14</v>
      </c>
      <c r="D3233" s="24" t="n">
        <v>16</v>
      </c>
      <c r="E3233" s="24" t="n">
        <v>21.16</v>
      </c>
      <c r="F3233" s="25">
        <f>IF($E3233="","",DATE(IF($A3233="",nominal_year,$A3233),$B3233,$C3233)+($D3233-IF(LEFT(hour_conv,1)="1",1,0))/24)</f>
        <v/>
      </c>
      <c r="G3233" s="26">
        <f>IF(F3233="","",INT(F3233))</f>
        <v/>
      </c>
      <c r="H3233">
        <f>IF(G3233="","",IF(AND(MONTH(G3233)*100+DAY(G3233)&gt;=season_lo,MONTH(G3233)*100+DAY(G3233)&lt;=season_hi),1,0))</f>
        <v/>
      </c>
      <c r="I3233">
        <f>IF(G3233="","",G3233-first_day+1)</f>
        <v/>
      </c>
      <c r="J3233" s="27">
        <f>IF(I3233="","",INDEX(Daily!$J$2:$J$421,I3233))</f>
        <v/>
      </c>
      <c r="K3233" s="27">
        <f>IF(J3233="","",J3233+cat_offset)</f>
        <v/>
      </c>
      <c r="L3233" s="27">
        <f>IF(J3233="","",MAX(0,E3233-J3233)^2)</f>
        <v/>
      </c>
      <c r="M3233" s="27">
        <f>IF(J3233="","",MAX(0,E3233-(J3233+twcdh_off))^2)</f>
        <v/>
      </c>
      <c r="N3233" s="27">
        <f>IF(E3233="","",MAX(0,E3233-swcdh_thr)^2)</f>
        <v/>
      </c>
      <c r="O3233">
        <f>IF(K3233="","",ROUND(E3233-K3233,0))</f>
        <v/>
      </c>
      <c r="P3233">
        <f>IF(O3233="","",IF(O3233&gt;=1,O3233,0))</f>
        <v/>
      </c>
      <c r="Q3233" s="27">
        <f>IF(E3233="","",MAX(0,E3233-22))</f>
        <v/>
      </c>
      <c r="R3233" s="27">
        <f>IF(H3233=1,E3233,"")</f>
        <v/>
      </c>
      <c r="S3233" s="27">
        <f>IF(AND(H3233=1,J3233&lt;&gt;""),E3233-J3233,"")</f>
        <v/>
      </c>
      <c r="T3233">
        <f>IF(G3233="","",MONTH(G3233))</f>
        <v/>
      </c>
    </row>
    <row r="3234">
      <c r="A3234" s="24" t="n">
        <v>2020</v>
      </c>
      <c r="B3234" s="24" t="n">
        <v>5</v>
      </c>
      <c r="C3234" s="24" t="n">
        <v>14</v>
      </c>
      <c r="D3234" s="24" t="n">
        <v>17</v>
      </c>
      <c r="E3234" s="24" t="n">
        <v>21.22</v>
      </c>
      <c r="F3234" s="25">
        <f>IF($E3234="","",DATE(IF($A3234="",nominal_year,$A3234),$B3234,$C3234)+($D3234-IF(LEFT(hour_conv,1)="1",1,0))/24)</f>
        <v/>
      </c>
      <c r="G3234" s="26">
        <f>IF(F3234="","",INT(F3234))</f>
        <v/>
      </c>
      <c r="H3234">
        <f>IF(G3234="","",IF(AND(MONTH(G3234)*100+DAY(G3234)&gt;=season_lo,MONTH(G3234)*100+DAY(G3234)&lt;=season_hi),1,0))</f>
        <v/>
      </c>
      <c r="I3234">
        <f>IF(G3234="","",G3234-first_day+1)</f>
        <v/>
      </c>
      <c r="J3234" s="27">
        <f>IF(I3234="","",INDEX(Daily!$J$2:$J$421,I3234))</f>
        <v/>
      </c>
      <c r="K3234" s="27">
        <f>IF(J3234="","",J3234+cat_offset)</f>
        <v/>
      </c>
      <c r="L3234" s="27">
        <f>IF(J3234="","",MAX(0,E3234-J3234)^2)</f>
        <v/>
      </c>
      <c r="M3234" s="27">
        <f>IF(J3234="","",MAX(0,E3234-(J3234+twcdh_off))^2)</f>
        <v/>
      </c>
      <c r="N3234" s="27">
        <f>IF(E3234="","",MAX(0,E3234-swcdh_thr)^2)</f>
        <v/>
      </c>
      <c r="O3234">
        <f>IF(K3234="","",ROUND(E3234-K3234,0))</f>
        <v/>
      </c>
      <c r="P3234">
        <f>IF(O3234="","",IF(O3234&gt;=1,O3234,0))</f>
        <v/>
      </c>
      <c r="Q3234" s="27">
        <f>IF(E3234="","",MAX(0,E3234-22))</f>
        <v/>
      </c>
      <c r="R3234" s="27">
        <f>IF(H3234=1,E3234,"")</f>
        <v/>
      </c>
      <c r="S3234" s="27">
        <f>IF(AND(H3234=1,J3234&lt;&gt;""),E3234-J3234,"")</f>
        <v/>
      </c>
      <c r="T3234">
        <f>IF(G3234="","",MONTH(G3234))</f>
        <v/>
      </c>
    </row>
    <row r="3235">
      <c r="A3235" s="24" t="n">
        <v>2020</v>
      </c>
      <c r="B3235" s="24" t="n">
        <v>5</v>
      </c>
      <c r="C3235" s="24" t="n">
        <v>14</v>
      </c>
      <c r="D3235" s="24" t="n">
        <v>18</v>
      </c>
      <c r="E3235" s="24" t="n">
        <v>20.06</v>
      </c>
      <c r="F3235" s="25">
        <f>IF($E3235="","",DATE(IF($A3235="",nominal_year,$A3235),$B3235,$C3235)+($D3235-IF(LEFT(hour_conv,1)="1",1,0))/24)</f>
        <v/>
      </c>
      <c r="G3235" s="26">
        <f>IF(F3235="","",INT(F3235))</f>
        <v/>
      </c>
      <c r="H3235">
        <f>IF(G3235="","",IF(AND(MONTH(G3235)*100+DAY(G3235)&gt;=season_lo,MONTH(G3235)*100+DAY(G3235)&lt;=season_hi),1,0))</f>
        <v/>
      </c>
      <c r="I3235">
        <f>IF(G3235="","",G3235-first_day+1)</f>
        <v/>
      </c>
      <c r="J3235" s="27">
        <f>IF(I3235="","",INDEX(Daily!$J$2:$J$421,I3235))</f>
        <v/>
      </c>
      <c r="K3235" s="27">
        <f>IF(J3235="","",J3235+cat_offset)</f>
        <v/>
      </c>
      <c r="L3235" s="27">
        <f>IF(J3235="","",MAX(0,E3235-J3235)^2)</f>
        <v/>
      </c>
      <c r="M3235" s="27">
        <f>IF(J3235="","",MAX(0,E3235-(J3235+twcdh_off))^2)</f>
        <v/>
      </c>
      <c r="N3235" s="27">
        <f>IF(E3235="","",MAX(0,E3235-swcdh_thr)^2)</f>
        <v/>
      </c>
      <c r="O3235">
        <f>IF(K3235="","",ROUND(E3235-K3235,0))</f>
        <v/>
      </c>
      <c r="P3235">
        <f>IF(O3235="","",IF(O3235&gt;=1,O3235,0))</f>
        <v/>
      </c>
      <c r="Q3235" s="27">
        <f>IF(E3235="","",MAX(0,E3235-22))</f>
        <v/>
      </c>
      <c r="R3235" s="27">
        <f>IF(H3235=1,E3235,"")</f>
        <v/>
      </c>
      <c r="S3235" s="27">
        <f>IF(AND(H3235=1,J3235&lt;&gt;""),E3235-J3235,"")</f>
        <v/>
      </c>
      <c r="T3235">
        <f>IF(G3235="","",MONTH(G3235))</f>
        <v/>
      </c>
    </row>
    <row r="3236">
      <c r="A3236" s="24" t="n">
        <v>2020</v>
      </c>
      <c r="B3236" s="24" t="n">
        <v>5</v>
      </c>
      <c r="C3236" s="24" t="n">
        <v>14</v>
      </c>
      <c r="D3236" s="24" t="n">
        <v>19</v>
      </c>
      <c r="E3236" s="24" t="n">
        <v>20.04</v>
      </c>
      <c r="F3236" s="25">
        <f>IF($E3236="","",DATE(IF($A3236="",nominal_year,$A3236),$B3236,$C3236)+($D3236-IF(LEFT(hour_conv,1)="1",1,0))/24)</f>
        <v/>
      </c>
      <c r="G3236" s="26">
        <f>IF(F3236="","",INT(F3236))</f>
        <v/>
      </c>
      <c r="H3236">
        <f>IF(G3236="","",IF(AND(MONTH(G3236)*100+DAY(G3236)&gt;=season_lo,MONTH(G3236)*100+DAY(G3236)&lt;=season_hi),1,0))</f>
        <v/>
      </c>
      <c r="I3236">
        <f>IF(G3236="","",G3236-first_day+1)</f>
        <v/>
      </c>
      <c r="J3236" s="27">
        <f>IF(I3236="","",INDEX(Daily!$J$2:$J$421,I3236))</f>
        <v/>
      </c>
      <c r="K3236" s="27">
        <f>IF(J3236="","",J3236+cat_offset)</f>
        <v/>
      </c>
      <c r="L3236" s="27">
        <f>IF(J3236="","",MAX(0,E3236-J3236)^2)</f>
        <v/>
      </c>
      <c r="M3236" s="27">
        <f>IF(J3236="","",MAX(0,E3236-(J3236+twcdh_off))^2)</f>
        <v/>
      </c>
      <c r="N3236" s="27">
        <f>IF(E3236="","",MAX(0,E3236-swcdh_thr)^2)</f>
        <v/>
      </c>
      <c r="O3236">
        <f>IF(K3236="","",ROUND(E3236-K3236,0))</f>
        <v/>
      </c>
      <c r="P3236">
        <f>IF(O3236="","",IF(O3236&gt;=1,O3236,0))</f>
        <v/>
      </c>
      <c r="Q3236" s="27">
        <f>IF(E3236="","",MAX(0,E3236-22))</f>
        <v/>
      </c>
      <c r="R3236" s="27">
        <f>IF(H3236=1,E3236,"")</f>
        <v/>
      </c>
      <c r="S3236" s="27">
        <f>IF(AND(H3236=1,J3236&lt;&gt;""),E3236-J3236,"")</f>
        <v/>
      </c>
      <c r="T3236">
        <f>IF(G3236="","",MONTH(G3236))</f>
        <v/>
      </c>
    </row>
    <row r="3237">
      <c r="A3237" s="24" t="n">
        <v>2020</v>
      </c>
      <c r="B3237" s="24" t="n">
        <v>5</v>
      </c>
      <c r="C3237" s="24" t="n">
        <v>14</v>
      </c>
      <c r="D3237" s="24" t="n">
        <v>20</v>
      </c>
      <c r="E3237" s="24" t="n">
        <v>18.64</v>
      </c>
      <c r="F3237" s="25">
        <f>IF($E3237="","",DATE(IF($A3237="",nominal_year,$A3237),$B3237,$C3237)+($D3237-IF(LEFT(hour_conv,1)="1",1,0))/24)</f>
        <v/>
      </c>
      <c r="G3237" s="26">
        <f>IF(F3237="","",INT(F3237))</f>
        <v/>
      </c>
      <c r="H3237">
        <f>IF(G3237="","",IF(AND(MONTH(G3237)*100+DAY(G3237)&gt;=season_lo,MONTH(G3237)*100+DAY(G3237)&lt;=season_hi),1,0))</f>
        <v/>
      </c>
      <c r="I3237">
        <f>IF(G3237="","",G3237-first_day+1)</f>
        <v/>
      </c>
      <c r="J3237" s="27">
        <f>IF(I3237="","",INDEX(Daily!$J$2:$J$421,I3237))</f>
        <v/>
      </c>
      <c r="K3237" s="27">
        <f>IF(J3237="","",J3237+cat_offset)</f>
        <v/>
      </c>
      <c r="L3237" s="27">
        <f>IF(J3237="","",MAX(0,E3237-J3237)^2)</f>
        <v/>
      </c>
      <c r="M3237" s="27">
        <f>IF(J3237="","",MAX(0,E3237-(J3237+twcdh_off))^2)</f>
        <v/>
      </c>
      <c r="N3237" s="27">
        <f>IF(E3237="","",MAX(0,E3237-swcdh_thr)^2)</f>
        <v/>
      </c>
      <c r="O3237">
        <f>IF(K3237="","",ROUND(E3237-K3237,0))</f>
        <v/>
      </c>
      <c r="P3237">
        <f>IF(O3237="","",IF(O3237&gt;=1,O3237,0))</f>
        <v/>
      </c>
      <c r="Q3237" s="27">
        <f>IF(E3237="","",MAX(0,E3237-22))</f>
        <v/>
      </c>
      <c r="R3237" s="27">
        <f>IF(H3237=1,E3237,"")</f>
        <v/>
      </c>
      <c r="S3237" s="27">
        <f>IF(AND(H3237=1,J3237&lt;&gt;""),E3237-J3237,"")</f>
        <v/>
      </c>
      <c r="T3237">
        <f>IF(G3237="","",MONTH(G3237))</f>
        <v/>
      </c>
    </row>
    <row r="3238">
      <c r="A3238" s="24" t="n">
        <v>2020</v>
      </c>
      <c r="B3238" s="24" t="n">
        <v>5</v>
      </c>
      <c r="C3238" s="24" t="n">
        <v>14</v>
      </c>
      <c r="D3238" s="24" t="n">
        <v>21</v>
      </c>
      <c r="E3238" s="24" t="n">
        <v>17.55</v>
      </c>
      <c r="F3238" s="25">
        <f>IF($E3238="","",DATE(IF($A3238="",nominal_year,$A3238),$B3238,$C3238)+($D3238-IF(LEFT(hour_conv,1)="1",1,0))/24)</f>
        <v/>
      </c>
      <c r="G3238" s="26">
        <f>IF(F3238="","",INT(F3238))</f>
        <v/>
      </c>
      <c r="H3238">
        <f>IF(G3238="","",IF(AND(MONTH(G3238)*100+DAY(G3238)&gt;=season_lo,MONTH(G3238)*100+DAY(G3238)&lt;=season_hi),1,0))</f>
        <v/>
      </c>
      <c r="I3238">
        <f>IF(G3238="","",G3238-first_day+1)</f>
        <v/>
      </c>
      <c r="J3238" s="27">
        <f>IF(I3238="","",INDEX(Daily!$J$2:$J$421,I3238))</f>
        <v/>
      </c>
      <c r="K3238" s="27">
        <f>IF(J3238="","",J3238+cat_offset)</f>
        <v/>
      </c>
      <c r="L3238" s="27">
        <f>IF(J3238="","",MAX(0,E3238-J3238)^2)</f>
        <v/>
      </c>
      <c r="M3238" s="27">
        <f>IF(J3238="","",MAX(0,E3238-(J3238+twcdh_off))^2)</f>
        <v/>
      </c>
      <c r="N3238" s="27">
        <f>IF(E3238="","",MAX(0,E3238-swcdh_thr)^2)</f>
        <v/>
      </c>
      <c r="O3238">
        <f>IF(K3238="","",ROUND(E3238-K3238,0))</f>
        <v/>
      </c>
      <c r="P3238">
        <f>IF(O3238="","",IF(O3238&gt;=1,O3238,0))</f>
        <v/>
      </c>
      <c r="Q3238" s="27">
        <f>IF(E3238="","",MAX(0,E3238-22))</f>
        <v/>
      </c>
      <c r="R3238" s="27">
        <f>IF(H3238=1,E3238,"")</f>
        <v/>
      </c>
      <c r="S3238" s="27">
        <f>IF(AND(H3238=1,J3238&lt;&gt;""),E3238-J3238,"")</f>
        <v/>
      </c>
      <c r="T3238">
        <f>IF(G3238="","",MONTH(G3238))</f>
        <v/>
      </c>
    </row>
    <row r="3239">
      <c r="A3239" s="24" t="n">
        <v>2020</v>
      </c>
      <c r="B3239" s="24" t="n">
        <v>5</v>
      </c>
      <c r="C3239" s="24" t="n">
        <v>14</v>
      </c>
      <c r="D3239" s="24" t="n">
        <v>22</v>
      </c>
      <c r="E3239" s="24" t="n">
        <v>15.72</v>
      </c>
      <c r="F3239" s="25">
        <f>IF($E3239="","",DATE(IF($A3239="",nominal_year,$A3239),$B3239,$C3239)+($D3239-IF(LEFT(hour_conv,1)="1",1,0))/24)</f>
        <v/>
      </c>
      <c r="G3239" s="26">
        <f>IF(F3239="","",INT(F3239))</f>
        <v/>
      </c>
      <c r="H3239">
        <f>IF(G3239="","",IF(AND(MONTH(G3239)*100+DAY(G3239)&gt;=season_lo,MONTH(G3239)*100+DAY(G3239)&lt;=season_hi),1,0))</f>
        <v/>
      </c>
      <c r="I3239">
        <f>IF(G3239="","",G3239-first_day+1)</f>
        <v/>
      </c>
      <c r="J3239" s="27">
        <f>IF(I3239="","",INDEX(Daily!$J$2:$J$421,I3239))</f>
        <v/>
      </c>
      <c r="K3239" s="27">
        <f>IF(J3239="","",J3239+cat_offset)</f>
        <v/>
      </c>
      <c r="L3239" s="27">
        <f>IF(J3239="","",MAX(0,E3239-J3239)^2)</f>
        <v/>
      </c>
      <c r="M3239" s="27">
        <f>IF(J3239="","",MAX(0,E3239-(J3239+twcdh_off))^2)</f>
        <v/>
      </c>
      <c r="N3239" s="27">
        <f>IF(E3239="","",MAX(0,E3239-swcdh_thr)^2)</f>
        <v/>
      </c>
      <c r="O3239">
        <f>IF(K3239="","",ROUND(E3239-K3239,0))</f>
        <v/>
      </c>
      <c r="P3239">
        <f>IF(O3239="","",IF(O3239&gt;=1,O3239,0))</f>
        <v/>
      </c>
      <c r="Q3239" s="27">
        <f>IF(E3239="","",MAX(0,E3239-22))</f>
        <v/>
      </c>
      <c r="R3239" s="27">
        <f>IF(H3239=1,E3239,"")</f>
        <v/>
      </c>
      <c r="S3239" s="27">
        <f>IF(AND(H3239=1,J3239&lt;&gt;""),E3239-J3239,"")</f>
        <v/>
      </c>
      <c r="T3239">
        <f>IF(G3239="","",MONTH(G3239))</f>
        <v/>
      </c>
    </row>
    <row r="3240">
      <c r="A3240" s="24" t="n">
        <v>2020</v>
      </c>
      <c r="B3240" s="24" t="n">
        <v>5</v>
      </c>
      <c r="C3240" s="24" t="n">
        <v>14</v>
      </c>
      <c r="D3240" s="24" t="n">
        <v>23</v>
      </c>
      <c r="E3240" s="24" t="n">
        <v>14.82</v>
      </c>
      <c r="F3240" s="25">
        <f>IF($E3240="","",DATE(IF($A3240="",nominal_year,$A3240),$B3240,$C3240)+($D3240-IF(LEFT(hour_conv,1)="1",1,0))/24)</f>
        <v/>
      </c>
      <c r="G3240" s="26">
        <f>IF(F3240="","",INT(F3240))</f>
        <v/>
      </c>
      <c r="H3240">
        <f>IF(G3240="","",IF(AND(MONTH(G3240)*100+DAY(G3240)&gt;=season_lo,MONTH(G3240)*100+DAY(G3240)&lt;=season_hi),1,0))</f>
        <v/>
      </c>
      <c r="I3240">
        <f>IF(G3240="","",G3240-first_day+1)</f>
        <v/>
      </c>
      <c r="J3240" s="27">
        <f>IF(I3240="","",INDEX(Daily!$J$2:$J$421,I3240))</f>
        <v/>
      </c>
      <c r="K3240" s="27">
        <f>IF(J3240="","",J3240+cat_offset)</f>
        <v/>
      </c>
      <c r="L3240" s="27">
        <f>IF(J3240="","",MAX(0,E3240-J3240)^2)</f>
        <v/>
      </c>
      <c r="M3240" s="27">
        <f>IF(J3240="","",MAX(0,E3240-(J3240+twcdh_off))^2)</f>
        <v/>
      </c>
      <c r="N3240" s="27">
        <f>IF(E3240="","",MAX(0,E3240-swcdh_thr)^2)</f>
        <v/>
      </c>
      <c r="O3240">
        <f>IF(K3240="","",ROUND(E3240-K3240,0))</f>
        <v/>
      </c>
      <c r="P3240">
        <f>IF(O3240="","",IF(O3240&gt;=1,O3240,0))</f>
        <v/>
      </c>
      <c r="Q3240" s="27">
        <f>IF(E3240="","",MAX(0,E3240-22))</f>
        <v/>
      </c>
      <c r="R3240" s="27">
        <f>IF(H3240=1,E3240,"")</f>
        <v/>
      </c>
      <c r="S3240" s="27">
        <f>IF(AND(H3240=1,J3240&lt;&gt;""),E3240-J3240,"")</f>
        <v/>
      </c>
      <c r="T3240">
        <f>IF(G3240="","",MONTH(G3240))</f>
        <v/>
      </c>
    </row>
    <row r="3241">
      <c r="A3241" s="24" t="n">
        <v>2020</v>
      </c>
      <c r="B3241" s="24" t="n">
        <v>5</v>
      </c>
      <c r="C3241" s="24" t="n">
        <v>14</v>
      </c>
      <c r="D3241" s="24" t="n">
        <v>24</v>
      </c>
      <c r="E3241" s="24" t="n">
        <v>13.06</v>
      </c>
      <c r="F3241" s="25">
        <f>IF($E3241="","",DATE(IF($A3241="",nominal_year,$A3241),$B3241,$C3241)+($D3241-IF(LEFT(hour_conv,1)="1",1,0))/24)</f>
        <v/>
      </c>
      <c r="G3241" s="26">
        <f>IF(F3241="","",INT(F3241))</f>
        <v/>
      </c>
      <c r="H3241">
        <f>IF(G3241="","",IF(AND(MONTH(G3241)*100+DAY(G3241)&gt;=season_lo,MONTH(G3241)*100+DAY(G3241)&lt;=season_hi),1,0))</f>
        <v/>
      </c>
      <c r="I3241">
        <f>IF(G3241="","",G3241-first_day+1)</f>
        <v/>
      </c>
      <c r="J3241" s="27">
        <f>IF(I3241="","",INDEX(Daily!$J$2:$J$421,I3241))</f>
        <v/>
      </c>
      <c r="K3241" s="27">
        <f>IF(J3241="","",J3241+cat_offset)</f>
        <v/>
      </c>
      <c r="L3241" s="27">
        <f>IF(J3241="","",MAX(0,E3241-J3241)^2)</f>
        <v/>
      </c>
      <c r="M3241" s="27">
        <f>IF(J3241="","",MAX(0,E3241-(J3241+twcdh_off))^2)</f>
        <v/>
      </c>
      <c r="N3241" s="27">
        <f>IF(E3241="","",MAX(0,E3241-swcdh_thr)^2)</f>
        <v/>
      </c>
      <c r="O3241">
        <f>IF(K3241="","",ROUND(E3241-K3241,0))</f>
        <v/>
      </c>
      <c r="P3241">
        <f>IF(O3241="","",IF(O3241&gt;=1,O3241,0))</f>
        <v/>
      </c>
      <c r="Q3241" s="27">
        <f>IF(E3241="","",MAX(0,E3241-22))</f>
        <v/>
      </c>
      <c r="R3241" s="27">
        <f>IF(H3241=1,E3241,"")</f>
        <v/>
      </c>
      <c r="S3241" s="27">
        <f>IF(AND(H3241=1,J3241&lt;&gt;""),E3241-J3241,"")</f>
        <v/>
      </c>
      <c r="T3241">
        <f>IF(G3241="","",MONTH(G3241))</f>
        <v/>
      </c>
    </row>
    <row r="3242">
      <c r="A3242" s="24" t="n">
        <v>2020</v>
      </c>
      <c r="B3242" s="24" t="n">
        <v>5</v>
      </c>
      <c r="C3242" s="24" t="n">
        <v>15</v>
      </c>
      <c r="D3242" s="24" t="n">
        <v>1</v>
      </c>
      <c r="E3242" s="24" t="n">
        <v>12.52</v>
      </c>
      <c r="F3242" s="25">
        <f>IF($E3242="","",DATE(IF($A3242="",nominal_year,$A3242),$B3242,$C3242)+($D3242-IF(LEFT(hour_conv,1)="1",1,0))/24)</f>
        <v/>
      </c>
      <c r="G3242" s="26">
        <f>IF(F3242="","",INT(F3242))</f>
        <v/>
      </c>
      <c r="H3242">
        <f>IF(G3242="","",IF(AND(MONTH(G3242)*100+DAY(G3242)&gt;=season_lo,MONTH(G3242)*100+DAY(G3242)&lt;=season_hi),1,0))</f>
        <v/>
      </c>
      <c r="I3242">
        <f>IF(G3242="","",G3242-first_day+1)</f>
        <v/>
      </c>
      <c r="J3242" s="27">
        <f>IF(I3242="","",INDEX(Daily!$J$2:$J$421,I3242))</f>
        <v/>
      </c>
      <c r="K3242" s="27">
        <f>IF(J3242="","",J3242+cat_offset)</f>
        <v/>
      </c>
      <c r="L3242" s="27">
        <f>IF(J3242="","",MAX(0,E3242-J3242)^2)</f>
        <v/>
      </c>
      <c r="M3242" s="27">
        <f>IF(J3242="","",MAX(0,E3242-(J3242+twcdh_off))^2)</f>
        <v/>
      </c>
      <c r="N3242" s="27">
        <f>IF(E3242="","",MAX(0,E3242-swcdh_thr)^2)</f>
        <v/>
      </c>
      <c r="O3242">
        <f>IF(K3242="","",ROUND(E3242-K3242,0))</f>
        <v/>
      </c>
      <c r="P3242">
        <f>IF(O3242="","",IF(O3242&gt;=1,O3242,0))</f>
        <v/>
      </c>
      <c r="Q3242" s="27">
        <f>IF(E3242="","",MAX(0,E3242-22))</f>
        <v/>
      </c>
      <c r="R3242" s="27">
        <f>IF(H3242=1,E3242,"")</f>
        <v/>
      </c>
      <c r="S3242" s="27">
        <f>IF(AND(H3242=1,J3242&lt;&gt;""),E3242-J3242,"")</f>
        <v/>
      </c>
      <c r="T3242">
        <f>IF(G3242="","",MONTH(G3242))</f>
        <v/>
      </c>
    </row>
    <row r="3243">
      <c r="A3243" s="24" t="n">
        <v>2020</v>
      </c>
      <c r="B3243" s="24" t="n">
        <v>5</v>
      </c>
      <c r="C3243" s="24" t="n">
        <v>15</v>
      </c>
      <c r="D3243" s="24" t="n">
        <v>2</v>
      </c>
      <c r="E3243" s="24" t="n">
        <v>11.74</v>
      </c>
      <c r="F3243" s="25">
        <f>IF($E3243="","",DATE(IF($A3243="",nominal_year,$A3243),$B3243,$C3243)+($D3243-IF(LEFT(hour_conv,1)="1",1,0))/24)</f>
        <v/>
      </c>
      <c r="G3243" s="26">
        <f>IF(F3243="","",INT(F3243))</f>
        <v/>
      </c>
      <c r="H3243">
        <f>IF(G3243="","",IF(AND(MONTH(G3243)*100+DAY(G3243)&gt;=season_lo,MONTH(G3243)*100+DAY(G3243)&lt;=season_hi),1,0))</f>
        <v/>
      </c>
      <c r="I3243">
        <f>IF(G3243="","",G3243-first_day+1)</f>
        <v/>
      </c>
      <c r="J3243" s="27">
        <f>IF(I3243="","",INDEX(Daily!$J$2:$J$421,I3243))</f>
        <v/>
      </c>
      <c r="K3243" s="27">
        <f>IF(J3243="","",J3243+cat_offset)</f>
        <v/>
      </c>
      <c r="L3243" s="27">
        <f>IF(J3243="","",MAX(0,E3243-J3243)^2)</f>
        <v/>
      </c>
      <c r="M3243" s="27">
        <f>IF(J3243="","",MAX(0,E3243-(J3243+twcdh_off))^2)</f>
        <v/>
      </c>
      <c r="N3243" s="27">
        <f>IF(E3243="","",MAX(0,E3243-swcdh_thr)^2)</f>
        <v/>
      </c>
      <c r="O3243">
        <f>IF(K3243="","",ROUND(E3243-K3243,0))</f>
        <v/>
      </c>
      <c r="P3243">
        <f>IF(O3243="","",IF(O3243&gt;=1,O3243,0))</f>
        <v/>
      </c>
      <c r="Q3243" s="27">
        <f>IF(E3243="","",MAX(0,E3243-22))</f>
        <v/>
      </c>
      <c r="R3243" s="27">
        <f>IF(H3243=1,E3243,"")</f>
        <v/>
      </c>
      <c r="S3243" s="27">
        <f>IF(AND(H3243=1,J3243&lt;&gt;""),E3243-J3243,"")</f>
        <v/>
      </c>
      <c r="T3243">
        <f>IF(G3243="","",MONTH(G3243))</f>
        <v/>
      </c>
    </row>
    <row r="3244">
      <c r="A3244" s="24" t="n">
        <v>2020</v>
      </c>
      <c r="B3244" s="24" t="n">
        <v>5</v>
      </c>
      <c r="C3244" s="24" t="n">
        <v>15</v>
      </c>
      <c r="D3244" s="24" t="n">
        <v>3</v>
      </c>
      <c r="E3244" s="24" t="n">
        <v>11.13</v>
      </c>
      <c r="F3244" s="25">
        <f>IF($E3244="","",DATE(IF($A3244="",nominal_year,$A3244),$B3244,$C3244)+($D3244-IF(LEFT(hour_conv,1)="1",1,0))/24)</f>
        <v/>
      </c>
      <c r="G3244" s="26">
        <f>IF(F3244="","",INT(F3244))</f>
        <v/>
      </c>
      <c r="H3244">
        <f>IF(G3244="","",IF(AND(MONTH(G3244)*100+DAY(G3244)&gt;=season_lo,MONTH(G3244)*100+DAY(G3244)&lt;=season_hi),1,0))</f>
        <v/>
      </c>
      <c r="I3244">
        <f>IF(G3244="","",G3244-first_day+1)</f>
        <v/>
      </c>
      <c r="J3244" s="27">
        <f>IF(I3244="","",INDEX(Daily!$J$2:$J$421,I3244))</f>
        <v/>
      </c>
      <c r="K3244" s="27">
        <f>IF(J3244="","",J3244+cat_offset)</f>
        <v/>
      </c>
      <c r="L3244" s="27">
        <f>IF(J3244="","",MAX(0,E3244-J3244)^2)</f>
        <v/>
      </c>
      <c r="M3244" s="27">
        <f>IF(J3244="","",MAX(0,E3244-(J3244+twcdh_off))^2)</f>
        <v/>
      </c>
      <c r="N3244" s="27">
        <f>IF(E3244="","",MAX(0,E3244-swcdh_thr)^2)</f>
        <v/>
      </c>
      <c r="O3244">
        <f>IF(K3244="","",ROUND(E3244-K3244,0))</f>
        <v/>
      </c>
      <c r="P3244">
        <f>IF(O3244="","",IF(O3244&gt;=1,O3244,0))</f>
        <v/>
      </c>
      <c r="Q3244" s="27">
        <f>IF(E3244="","",MAX(0,E3244-22))</f>
        <v/>
      </c>
      <c r="R3244" s="27">
        <f>IF(H3244=1,E3244,"")</f>
        <v/>
      </c>
      <c r="S3244" s="27">
        <f>IF(AND(H3244=1,J3244&lt;&gt;""),E3244-J3244,"")</f>
        <v/>
      </c>
      <c r="T3244">
        <f>IF(G3244="","",MONTH(G3244))</f>
        <v/>
      </c>
    </row>
    <row r="3245">
      <c r="A3245" s="24" t="n">
        <v>2020</v>
      </c>
      <c r="B3245" s="24" t="n">
        <v>5</v>
      </c>
      <c r="C3245" s="24" t="n">
        <v>15</v>
      </c>
      <c r="D3245" s="24" t="n">
        <v>4</v>
      </c>
      <c r="E3245" s="24" t="n">
        <v>10.8</v>
      </c>
      <c r="F3245" s="25">
        <f>IF($E3245="","",DATE(IF($A3245="",nominal_year,$A3245),$B3245,$C3245)+($D3245-IF(LEFT(hour_conv,1)="1",1,0))/24)</f>
        <v/>
      </c>
      <c r="G3245" s="26">
        <f>IF(F3245="","",INT(F3245))</f>
        <v/>
      </c>
      <c r="H3245">
        <f>IF(G3245="","",IF(AND(MONTH(G3245)*100+DAY(G3245)&gt;=season_lo,MONTH(G3245)*100+DAY(G3245)&lt;=season_hi),1,0))</f>
        <v/>
      </c>
      <c r="I3245">
        <f>IF(G3245="","",G3245-first_day+1)</f>
        <v/>
      </c>
      <c r="J3245" s="27">
        <f>IF(I3245="","",INDEX(Daily!$J$2:$J$421,I3245))</f>
        <v/>
      </c>
      <c r="K3245" s="27">
        <f>IF(J3245="","",J3245+cat_offset)</f>
        <v/>
      </c>
      <c r="L3245" s="27">
        <f>IF(J3245="","",MAX(0,E3245-J3245)^2)</f>
        <v/>
      </c>
      <c r="M3245" s="27">
        <f>IF(J3245="","",MAX(0,E3245-(J3245+twcdh_off))^2)</f>
        <v/>
      </c>
      <c r="N3245" s="27">
        <f>IF(E3245="","",MAX(0,E3245-swcdh_thr)^2)</f>
        <v/>
      </c>
      <c r="O3245">
        <f>IF(K3245="","",ROUND(E3245-K3245,0))</f>
        <v/>
      </c>
      <c r="P3245">
        <f>IF(O3245="","",IF(O3245&gt;=1,O3245,0))</f>
        <v/>
      </c>
      <c r="Q3245" s="27">
        <f>IF(E3245="","",MAX(0,E3245-22))</f>
        <v/>
      </c>
      <c r="R3245" s="27">
        <f>IF(H3245=1,E3245,"")</f>
        <v/>
      </c>
      <c r="S3245" s="27">
        <f>IF(AND(H3245=1,J3245&lt;&gt;""),E3245-J3245,"")</f>
        <v/>
      </c>
      <c r="T3245">
        <f>IF(G3245="","",MONTH(G3245))</f>
        <v/>
      </c>
    </row>
    <row r="3246">
      <c r="A3246" s="24" t="n">
        <v>2020</v>
      </c>
      <c r="B3246" s="24" t="n">
        <v>5</v>
      </c>
      <c r="C3246" s="24" t="n">
        <v>15</v>
      </c>
      <c r="D3246" s="24" t="n">
        <v>5</v>
      </c>
      <c r="E3246" s="24" t="n">
        <v>11.03</v>
      </c>
      <c r="F3246" s="25">
        <f>IF($E3246="","",DATE(IF($A3246="",nominal_year,$A3246),$B3246,$C3246)+($D3246-IF(LEFT(hour_conv,1)="1",1,0))/24)</f>
        <v/>
      </c>
      <c r="G3246" s="26">
        <f>IF(F3246="","",INT(F3246))</f>
        <v/>
      </c>
      <c r="H3246">
        <f>IF(G3246="","",IF(AND(MONTH(G3246)*100+DAY(G3246)&gt;=season_lo,MONTH(G3246)*100+DAY(G3246)&lt;=season_hi),1,0))</f>
        <v/>
      </c>
      <c r="I3246">
        <f>IF(G3246="","",G3246-first_day+1)</f>
        <v/>
      </c>
      <c r="J3246" s="27">
        <f>IF(I3246="","",INDEX(Daily!$J$2:$J$421,I3246))</f>
        <v/>
      </c>
      <c r="K3246" s="27">
        <f>IF(J3246="","",J3246+cat_offset)</f>
        <v/>
      </c>
      <c r="L3246" s="27">
        <f>IF(J3246="","",MAX(0,E3246-J3246)^2)</f>
        <v/>
      </c>
      <c r="M3246" s="27">
        <f>IF(J3246="","",MAX(0,E3246-(J3246+twcdh_off))^2)</f>
        <v/>
      </c>
      <c r="N3246" s="27">
        <f>IF(E3246="","",MAX(0,E3246-swcdh_thr)^2)</f>
        <v/>
      </c>
      <c r="O3246">
        <f>IF(K3246="","",ROUND(E3246-K3246,0))</f>
        <v/>
      </c>
      <c r="P3246">
        <f>IF(O3246="","",IF(O3246&gt;=1,O3246,0))</f>
        <v/>
      </c>
      <c r="Q3246" s="27">
        <f>IF(E3246="","",MAX(0,E3246-22))</f>
        <v/>
      </c>
      <c r="R3246" s="27">
        <f>IF(H3246=1,E3246,"")</f>
        <v/>
      </c>
      <c r="S3246" s="27">
        <f>IF(AND(H3246=1,J3246&lt;&gt;""),E3246-J3246,"")</f>
        <v/>
      </c>
      <c r="T3246">
        <f>IF(G3246="","",MONTH(G3246))</f>
        <v/>
      </c>
    </row>
    <row r="3247">
      <c r="A3247" s="24" t="n">
        <v>2020</v>
      </c>
      <c r="B3247" s="24" t="n">
        <v>5</v>
      </c>
      <c r="C3247" s="24" t="n">
        <v>15</v>
      </c>
      <c r="D3247" s="24" t="n">
        <v>6</v>
      </c>
      <c r="E3247" s="24" t="n">
        <v>10.23</v>
      </c>
      <c r="F3247" s="25">
        <f>IF($E3247="","",DATE(IF($A3247="",nominal_year,$A3247),$B3247,$C3247)+($D3247-IF(LEFT(hour_conv,1)="1",1,0))/24)</f>
        <v/>
      </c>
      <c r="G3247" s="26">
        <f>IF(F3247="","",INT(F3247))</f>
        <v/>
      </c>
      <c r="H3247">
        <f>IF(G3247="","",IF(AND(MONTH(G3247)*100+DAY(G3247)&gt;=season_lo,MONTH(G3247)*100+DAY(G3247)&lt;=season_hi),1,0))</f>
        <v/>
      </c>
      <c r="I3247">
        <f>IF(G3247="","",G3247-first_day+1)</f>
        <v/>
      </c>
      <c r="J3247" s="27">
        <f>IF(I3247="","",INDEX(Daily!$J$2:$J$421,I3247))</f>
        <v/>
      </c>
      <c r="K3247" s="27">
        <f>IF(J3247="","",J3247+cat_offset)</f>
        <v/>
      </c>
      <c r="L3247" s="27">
        <f>IF(J3247="","",MAX(0,E3247-J3247)^2)</f>
        <v/>
      </c>
      <c r="M3247" s="27">
        <f>IF(J3247="","",MAX(0,E3247-(J3247+twcdh_off))^2)</f>
        <v/>
      </c>
      <c r="N3247" s="27">
        <f>IF(E3247="","",MAX(0,E3247-swcdh_thr)^2)</f>
        <v/>
      </c>
      <c r="O3247">
        <f>IF(K3247="","",ROUND(E3247-K3247,0))</f>
        <v/>
      </c>
      <c r="P3247">
        <f>IF(O3247="","",IF(O3247&gt;=1,O3247,0))</f>
        <v/>
      </c>
      <c r="Q3247" s="27">
        <f>IF(E3247="","",MAX(0,E3247-22))</f>
        <v/>
      </c>
      <c r="R3247" s="27">
        <f>IF(H3247=1,E3247,"")</f>
        <v/>
      </c>
      <c r="S3247" s="27">
        <f>IF(AND(H3247=1,J3247&lt;&gt;""),E3247-J3247,"")</f>
        <v/>
      </c>
      <c r="T3247">
        <f>IF(G3247="","",MONTH(G3247))</f>
        <v/>
      </c>
    </row>
    <row r="3248">
      <c r="A3248" s="24" t="n">
        <v>2020</v>
      </c>
      <c r="B3248" s="24" t="n">
        <v>5</v>
      </c>
      <c r="C3248" s="24" t="n">
        <v>15</v>
      </c>
      <c r="D3248" s="24" t="n">
        <v>7</v>
      </c>
      <c r="E3248" s="24" t="n">
        <v>12.49</v>
      </c>
      <c r="F3248" s="25">
        <f>IF($E3248="","",DATE(IF($A3248="",nominal_year,$A3248),$B3248,$C3248)+($D3248-IF(LEFT(hour_conv,1)="1",1,0))/24)</f>
        <v/>
      </c>
      <c r="G3248" s="26">
        <f>IF(F3248="","",INT(F3248))</f>
        <v/>
      </c>
      <c r="H3248">
        <f>IF(G3248="","",IF(AND(MONTH(G3248)*100+DAY(G3248)&gt;=season_lo,MONTH(G3248)*100+DAY(G3248)&lt;=season_hi),1,0))</f>
        <v/>
      </c>
      <c r="I3248">
        <f>IF(G3248="","",G3248-first_day+1)</f>
        <v/>
      </c>
      <c r="J3248" s="27">
        <f>IF(I3248="","",INDEX(Daily!$J$2:$J$421,I3248))</f>
        <v/>
      </c>
      <c r="K3248" s="27">
        <f>IF(J3248="","",J3248+cat_offset)</f>
        <v/>
      </c>
      <c r="L3248" s="27">
        <f>IF(J3248="","",MAX(0,E3248-J3248)^2)</f>
        <v/>
      </c>
      <c r="M3248" s="27">
        <f>IF(J3248="","",MAX(0,E3248-(J3248+twcdh_off))^2)</f>
        <v/>
      </c>
      <c r="N3248" s="27">
        <f>IF(E3248="","",MAX(0,E3248-swcdh_thr)^2)</f>
        <v/>
      </c>
      <c r="O3248">
        <f>IF(K3248="","",ROUND(E3248-K3248,0))</f>
        <v/>
      </c>
      <c r="P3248">
        <f>IF(O3248="","",IF(O3248&gt;=1,O3248,0))</f>
        <v/>
      </c>
      <c r="Q3248" s="27">
        <f>IF(E3248="","",MAX(0,E3248-22))</f>
        <v/>
      </c>
      <c r="R3248" s="27">
        <f>IF(H3248=1,E3248,"")</f>
        <v/>
      </c>
      <c r="S3248" s="27">
        <f>IF(AND(H3248=1,J3248&lt;&gt;""),E3248-J3248,"")</f>
        <v/>
      </c>
      <c r="T3248">
        <f>IF(G3248="","",MONTH(G3248))</f>
        <v/>
      </c>
    </row>
    <row r="3249">
      <c r="A3249" s="24" t="n">
        <v>2020</v>
      </c>
      <c r="B3249" s="24" t="n">
        <v>5</v>
      </c>
      <c r="C3249" s="24" t="n">
        <v>15</v>
      </c>
      <c r="D3249" s="24" t="n">
        <v>8</v>
      </c>
      <c r="E3249" s="24" t="n">
        <v>13.15</v>
      </c>
      <c r="F3249" s="25">
        <f>IF($E3249="","",DATE(IF($A3249="",nominal_year,$A3249),$B3249,$C3249)+($D3249-IF(LEFT(hour_conv,1)="1",1,0))/24)</f>
        <v/>
      </c>
      <c r="G3249" s="26">
        <f>IF(F3249="","",INT(F3249))</f>
        <v/>
      </c>
      <c r="H3249">
        <f>IF(G3249="","",IF(AND(MONTH(G3249)*100+DAY(G3249)&gt;=season_lo,MONTH(G3249)*100+DAY(G3249)&lt;=season_hi),1,0))</f>
        <v/>
      </c>
      <c r="I3249">
        <f>IF(G3249="","",G3249-first_day+1)</f>
        <v/>
      </c>
      <c r="J3249" s="27">
        <f>IF(I3249="","",INDEX(Daily!$J$2:$J$421,I3249))</f>
        <v/>
      </c>
      <c r="K3249" s="27">
        <f>IF(J3249="","",J3249+cat_offset)</f>
        <v/>
      </c>
      <c r="L3249" s="27">
        <f>IF(J3249="","",MAX(0,E3249-J3249)^2)</f>
        <v/>
      </c>
      <c r="M3249" s="27">
        <f>IF(J3249="","",MAX(0,E3249-(J3249+twcdh_off))^2)</f>
        <v/>
      </c>
      <c r="N3249" s="27">
        <f>IF(E3249="","",MAX(0,E3249-swcdh_thr)^2)</f>
        <v/>
      </c>
      <c r="O3249">
        <f>IF(K3249="","",ROUND(E3249-K3249,0))</f>
        <v/>
      </c>
      <c r="P3249">
        <f>IF(O3249="","",IF(O3249&gt;=1,O3249,0))</f>
        <v/>
      </c>
      <c r="Q3249" s="27">
        <f>IF(E3249="","",MAX(0,E3249-22))</f>
        <v/>
      </c>
      <c r="R3249" s="27">
        <f>IF(H3249=1,E3249,"")</f>
        <v/>
      </c>
      <c r="S3249" s="27">
        <f>IF(AND(H3249=1,J3249&lt;&gt;""),E3249-J3249,"")</f>
        <v/>
      </c>
      <c r="T3249">
        <f>IF(G3249="","",MONTH(G3249))</f>
        <v/>
      </c>
    </row>
    <row r="3250">
      <c r="A3250" s="24" t="n">
        <v>2020</v>
      </c>
      <c r="B3250" s="24" t="n">
        <v>5</v>
      </c>
      <c r="C3250" s="24" t="n">
        <v>15</v>
      </c>
      <c r="D3250" s="24" t="n">
        <v>9</v>
      </c>
      <c r="E3250" s="24" t="n">
        <v>14.59</v>
      </c>
      <c r="F3250" s="25">
        <f>IF($E3250="","",DATE(IF($A3250="",nominal_year,$A3250),$B3250,$C3250)+($D3250-IF(LEFT(hour_conv,1)="1",1,0))/24)</f>
        <v/>
      </c>
      <c r="G3250" s="26">
        <f>IF(F3250="","",INT(F3250))</f>
        <v/>
      </c>
      <c r="H3250">
        <f>IF(G3250="","",IF(AND(MONTH(G3250)*100+DAY(G3250)&gt;=season_lo,MONTH(G3250)*100+DAY(G3250)&lt;=season_hi),1,0))</f>
        <v/>
      </c>
      <c r="I3250">
        <f>IF(G3250="","",G3250-first_day+1)</f>
        <v/>
      </c>
      <c r="J3250" s="27">
        <f>IF(I3250="","",INDEX(Daily!$J$2:$J$421,I3250))</f>
        <v/>
      </c>
      <c r="K3250" s="27">
        <f>IF(J3250="","",J3250+cat_offset)</f>
        <v/>
      </c>
      <c r="L3250" s="27">
        <f>IF(J3250="","",MAX(0,E3250-J3250)^2)</f>
        <v/>
      </c>
      <c r="M3250" s="27">
        <f>IF(J3250="","",MAX(0,E3250-(J3250+twcdh_off))^2)</f>
        <v/>
      </c>
      <c r="N3250" s="27">
        <f>IF(E3250="","",MAX(0,E3250-swcdh_thr)^2)</f>
        <v/>
      </c>
      <c r="O3250">
        <f>IF(K3250="","",ROUND(E3250-K3250,0))</f>
        <v/>
      </c>
      <c r="P3250">
        <f>IF(O3250="","",IF(O3250&gt;=1,O3250,0))</f>
        <v/>
      </c>
      <c r="Q3250" s="27">
        <f>IF(E3250="","",MAX(0,E3250-22))</f>
        <v/>
      </c>
      <c r="R3250" s="27">
        <f>IF(H3250=1,E3250,"")</f>
        <v/>
      </c>
      <c r="S3250" s="27">
        <f>IF(AND(H3250=1,J3250&lt;&gt;""),E3250-J3250,"")</f>
        <v/>
      </c>
      <c r="T3250">
        <f>IF(G3250="","",MONTH(G3250))</f>
        <v/>
      </c>
    </row>
    <row r="3251">
      <c r="A3251" s="24" t="n">
        <v>2020</v>
      </c>
      <c r="B3251" s="24" t="n">
        <v>5</v>
      </c>
      <c r="C3251" s="24" t="n">
        <v>15</v>
      </c>
      <c r="D3251" s="24" t="n">
        <v>10</v>
      </c>
      <c r="E3251" s="24" t="n">
        <v>15.82</v>
      </c>
      <c r="F3251" s="25">
        <f>IF($E3251="","",DATE(IF($A3251="",nominal_year,$A3251),$B3251,$C3251)+($D3251-IF(LEFT(hour_conv,1)="1",1,0))/24)</f>
        <v/>
      </c>
      <c r="G3251" s="26">
        <f>IF(F3251="","",INT(F3251))</f>
        <v/>
      </c>
      <c r="H3251">
        <f>IF(G3251="","",IF(AND(MONTH(G3251)*100+DAY(G3251)&gt;=season_lo,MONTH(G3251)*100+DAY(G3251)&lt;=season_hi),1,0))</f>
        <v/>
      </c>
      <c r="I3251">
        <f>IF(G3251="","",G3251-first_day+1)</f>
        <v/>
      </c>
      <c r="J3251" s="27">
        <f>IF(I3251="","",INDEX(Daily!$J$2:$J$421,I3251))</f>
        <v/>
      </c>
      <c r="K3251" s="27">
        <f>IF(J3251="","",J3251+cat_offset)</f>
        <v/>
      </c>
      <c r="L3251" s="27">
        <f>IF(J3251="","",MAX(0,E3251-J3251)^2)</f>
        <v/>
      </c>
      <c r="M3251" s="27">
        <f>IF(J3251="","",MAX(0,E3251-(J3251+twcdh_off))^2)</f>
        <v/>
      </c>
      <c r="N3251" s="27">
        <f>IF(E3251="","",MAX(0,E3251-swcdh_thr)^2)</f>
        <v/>
      </c>
      <c r="O3251">
        <f>IF(K3251="","",ROUND(E3251-K3251,0))</f>
        <v/>
      </c>
      <c r="P3251">
        <f>IF(O3251="","",IF(O3251&gt;=1,O3251,0))</f>
        <v/>
      </c>
      <c r="Q3251" s="27">
        <f>IF(E3251="","",MAX(0,E3251-22))</f>
        <v/>
      </c>
      <c r="R3251" s="27">
        <f>IF(H3251=1,E3251,"")</f>
        <v/>
      </c>
      <c r="S3251" s="27">
        <f>IF(AND(H3251=1,J3251&lt;&gt;""),E3251-J3251,"")</f>
        <v/>
      </c>
      <c r="T3251">
        <f>IF(G3251="","",MONTH(G3251))</f>
        <v/>
      </c>
    </row>
    <row r="3252">
      <c r="A3252" s="24" t="n">
        <v>2020</v>
      </c>
      <c r="B3252" s="24" t="n">
        <v>5</v>
      </c>
      <c r="C3252" s="24" t="n">
        <v>15</v>
      </c>
      <c r="D3252" s="24" t="n">
        <v>11</v>
      </c>
      <c r="E3252" s="24" t="n">
        <v>16.76</v>
      </c>
      <c r="F3252" s="25">
        <f>IF($E3252="","",DATE(IF($A3252="",nominal_year,$A3252),$B3252,$C3252)+($D3252-IF(LEFT(hour_conv,1)="1",1,0))/24)</f>
        <v/>
      </c>
      <c r="G3252" s="26">
        <f>IF(F3252="","",INT(F3252))</f>
        <v/>
      </c>
      <c r="H3252">
        <f>IF(G3252="","",IF(AND(MONTH(G3252)*100+DAY(G3252)&gt;=season_lo,MONTH(G3252)*100+DAY(G3252)&lt;=season_hi),1,0))</f>
        <v/>
      </c>
      <c r="I3252">
        <f>IF(G3252="","",G3252-first_day+1)</f>
        <v/>
      </c>
      <c r="J3252" s="27">
        <f>IF(I3252="","",INDEX(Daily!$J$2:$J$421,I3252))</f>
        <v/>
      </c>
      <c r="K3252" s="27">
        <f>IF(J3252="","",J3252+cat_offset)</f>
        <v/>
      </c>
      <c r="L3252" s="27">
        <f>IF(J3252="","",MAX(0,E3252-J3252)^2)</f>
        <v/>
      </c>
      <c r="M3252" s="27">
        <f>IF(J3252="","",MAX(0,E3252-(J3252+twcdh_off))^2)</f>
        <v/>
      </c>
      <c r="N3252" s="27">
        <f>IF(E3252="","",MAX(0,E3252-swcdh_thr)^2)</f>
        <v/>
      </c>
      <c r="O3252">
        <f>IF(K3252="","",ROUND(E3252-K3252,0))</f>
        <v/>
      </c>
      <c r="P3252">
        <f>IF(O3252="","",IF(O3252&gt;=1,O3252,0))</f>
        <v/>
      </c>
      <c r="Q3252" s="27">
        <f>IF(E3252="","",MAX(0,E3252-22))</f>
        <v/>
      </c>
      <c r="R3252" s="27">
        <f>IF(H3252=1,E3252,"")</f>
        <v/>
      </c>
      <c r="S3252" s="27">
        <f>IF(AND(H3252=1,J3252&lt;&gt;""),E3252-J3252,"")</f>
        <v/>
      </c>
      <c r="T3252">
        <f>IF(G3252="","",MONTH(G3252))</f>
        <v/>
      </c>
    </row>
    <row r="3253">
      <c r="A3253" s="24" t="n">
        <v>2020</v>
      </c>
      <c r="B3253" s="24" t="n">
        <v>5</v>
      </c>
      <c r="C3253" s="24" t="n">
        <v>15</v>
      </c>
      <c r="D3253" s="24" t="n">
        <v>12</v>
      </c>
      <c r="E3253" s="24" t="n">
        <v>18.39</v>
      </c>
      <c r="F3253" s="25">
        <f>IF($E3253="","",DATE(IF($A3253="",nominal_year,$A3253),$B3253,$C3253)+($D3253-IF(LEFT(hour_conv,1)="1",1,0))/24)</f>
        <v/>
      </c>
      <c r="G3253" s="26">
        <f>IF(F3253="","",INT(F3253))</f>
        <v/>
      </c>
      <c r="H3253">
        <f>IF(G3253="","",IF(AND(MONTH(G3253)*100+DAY(G3253)&gt;=season_lo,MONTH(G3253)*100+DAY(G3253)&lt;=season_hi),1,0))</f>
        <v/>
      </c>
      <c r="I3253">
        <f>IF(G3253="","",G3253-first_day+1)</f>
        <v/>
      </c>
      <c r="J3253" s="27">
        <f>IF(I3253="","",INDEX(Daily!$J$2:$J$421,I3253))</f>
        <v/>
      </c>
      <c r="K3253" s="27">
        <f>IF(J3253="","",J3253+cat_offset)</f>
        <v/>
      </c>
      <c r="L3253" s="27">
        <f>IF(J3253="","",MAX(0,E3253-J3253)^2)</f>
        <v/>
      </c>
      <c r="M3253" s="27">
        <f>IF(J3253="","",MAX(0,E3253-(J3253+twcdh_off))^2)</f>
        <v/>
      </c>
      <c r="N3253" s="27">
        <f>IF(E3253="","",MAX(0,E3253-swcdh_thr)^2)</f>
        <v/>
      </c>
      <c r="O3253">
        <f>IF(K3253="","",ROUND(E3253-K3253,0))</f>
        <v/>
      </c>
      <c r="P3253">
        <f>IF(O3253="","",IF(O3253&gt;=1,O3253,0))</f>
        <v/>
      </c>
      <c r="Q3253" s="27">
        <f>IF(E3253="","",MAX(0,E3253-22))</f>
        <v/>
      </c>
      <c r="R3253" s="27">
        <f>IF(H3253=1,E3253,"")</f>
        <v/>
      </c>
      <c r="S3253" s="27">
        <f>IF(AND(H3253=1,J3253&lt;&gt;""),E3253-J3253,"")</f>
        <v/>
      </c>
      <c r="T3253">
        <f>IF(G3253="","",MONTH(G3253))</f>
        <v/>
      </c>
    </row>
    <row r="3254">
      <c r="A3254" s="24" t="n">
        <v>2020</v>
      </c>
      <c r="B3254" s="24" t="n">
        <v>5</v>
      </c>
      <c r="C3254" s="24" t="n">
        <v>15</v>
      </c>
      <c r="D3254" s="24" t="n">
        <v>13</v>
      </c>
      <c r="E3254" s="24" t="n">
        <v>19.97</v>
      </c>
      <c r="F3254" s="25">
        <f>IF($E3254="","",DATE(IF($A3254="",nominal_year,$A3254),$B3254,$C3254)+($D3254-IF(LEFT(hour_conv,1)="1",1,0))/24)</f>
        <v/>
      </c>
      <c r="G3254" s="26">
        <f>IF(F3254="","",INT(F3254))</f>
        <v/>
      </c>
      <c r="H3254">
        <f>IF(G3254="","",IF(AND(MONTH(G3254)*100+DAY(G3254)&gt;=season_lo,MONTH(G3254)*100+DAY(G3254)&lt;=season_hi),1,0))</f>
        <v/>
      </c>
      <c r="I3254">
        <f>IF(G3254="","",G3254-first_day+1)</f>
        <v/>
      </c>
      <c r="J3254" s="27">
        <f>IF(I3254="","",INDEX(Daily!$J$2:$J$421,I3254))</f>
        <v/>
      </c>
      <c r="K3254" s="27">
        <f>IF(J3254="","",J3254+cat_offset)</f>
        <v/>
      </c>
      <c r="L3254" s="27">
        <f>IF(J3254="","",MAX(0,E3254-J3254)^2)</f>
        <v/>
      </c>
      <c r="M3254" s="27">
        <f>IF(J3254="","",MAX(0,E3254-(J3254+twcdh_off))^2)</f>
        <v/>
      </c>
      <c r="N3254" s="27">
        <f>IF(E3254="","",MAX(0,E3254-swcdh_thr)^2)</f>
        <v/>
      </c>
      <c r="O3254">
        <f>IF(K3254="","",ROUND(E3254-K3254,0))</f>
        <v/>
      </c>
      <c r="P3254">
        <f>IF(O3254="","",IF(O3254&gt;=1,O3254,0))</f>
        <v/>
      </c>
      <c r="Q3254" s="27">
        <f>IF(E3254="","",MAX(0,E3254-22))</f>
        <v/>
      </c>
      <c r="R3254" s="27">
        <f>IF(H3254=1,E3254,"")</f>
        <v/>
      </c>
      <c r="S3254" s="27">
        <f>IF(AND(H3254=1,J3254&lt;&gt;""),E3254-J3254,"")</f>
        <v/>
      </c>
      <c r="T3254">
        <f>IF(G3254="","",MONTH(G3254))</f>
        <v/>
      </c>
    </row>
    <row r="3255">
      <c r="A3255" s="24" t="n">
        <v>2020</v>
      </c>
      <c r="B3255" s="24" t="n">
        <v>5</v>
      </c>
      <c r="C3255" s="24" t="n">
        <v>15</v>
      </c>
      <c r="D3255" s="24" t="n">
        <v>14</v>
      </c>
      <c r="E3255" s="24" t="n">
        <v>21.13</v>
      </c>
      <c r="F3255" s="25">
        <f>IF($E3255="","",DATE(IF($A3255="",nominal_year,$A3255),$B3255,$C3255)+($D3255-IF(LEFT(hour_conv,1)="1",1,0))/24)</f>
        <v/>
      </c>
      <c r="G3255" s="26">
        <f>IF(F3255="","",INT(F3255))</f>
        <v/>
      </c>
      <c r="H3255">
        <f>IF(G3255="","",IF(AND(MONTH(G3255)*100+DAY(G3255)&gt;=season_lo,MONTH(G3255)*100+DAY(G3255)&lt;=season_hi),1,0))</f>
        <v/>
      </c>
      <c r="I3255">
        <f>IF(G3255="","",G3255-first_day+1)</f>
        <v/>
      </c>
      <c r="J3255" s="27">
        <f>IF(I3255="","",INDEX(Daily!$J$2:$J$421,I3255))</f>
        <v/>
      </c>
      <c r="K3255" s="27">
        <f>IF(J3255="","",J3255+cat_offset)</f>
        <v/>
      </c>
      <c r="L3255" s="27">
        <f>IF(J3255="","",MAX(0,E3255-J3255)^2)</f>
        <v/>
      </c>
      <c r="M3255" s="27">
        <f>IF(J3255="","",MAX(0,E3255-(J3255+twcdh_off))^2)</f>
        <v/>
      </c>
      <c r="N3255" s="27">
        <f>IF(E3255="","",MAX(0,E3255-swcdh_thr)^2)</f>
        <v/>
      </c>
      <c r="O3255">
        <f>IF(K3255="","",ROUND(E3255-K3255,0))</f>
        <v/>
      </c>
      <c r="P3255">
        <f>IF(O3255="","",IF(O3255&gt;=1,O3255,0))</f>
        <v/>
      </c>
      <c r="Q3255" s="27">
        <f>IF(E3255="","",MAX(0,E3255-22))</f>
        <v/>
      </c>
      <c r="R3255" s="27">
        <f>IF(H3255=1,E3255,"")</f>
        <v/>
      </c>
      <c r="S3255" s="27">
        <f>IF(AND(H3255=1,J3255&lt;&gt;""),E3255-J3255,"")</f>
        <v/>
      </c>
      <c r="T3255">
        <f>IF(G3255="","",MONTH(G3255))</f>
        <v/>
      </c>
    </row>
    <row r="3256">
      <c r="A3256" s="24" t="n">
        <v>2020</v>
      </c>
      <c r="B3256" s="24" t="n">
        <v>5</v>
      </c>
      <c r="C3256" s="24" t="n">
        <v>15</v>
      </c>
      <c r="D3256" s="24" t="n">
        <v>15</v>
      </c>
      <c r="E3256" s="24" t="n">
        <v>20.85</v>
      </c>
      <c r="F3256" s="25">
        <f>IF($E3256="","",DATE(IF($A3256="",nominal_year,$A3256),$B3256,$C3256)+($D3256-IF(LEFT(hour_conv,1)="1",1,0))/24)</f>
        <v/>
      </c>
      <c r="G3256" s="26">
        <f>IF(F3256="","",INT(F3256))</f>
        <v/>
      </c>
      <c r="H3256">
        <f>IF(G3256="","",IF(AND(MONTH(G3256)*100+DAY(G3256)&gt;=season_lo,MONTH(G3256)*100+DAY(G3256)&lt;=season_hi),1,0))</f>
        <v/>
      </c>
      <c r="I3256">
        <f>IF(G3256="","",G3256-first_day+1)</f>
        <v/>
      </c>
      <c r="J3256" s="27">
        <f>IF(I3256="","",INDEX(Daily!$J$2:$J$421,I3256))</f>
        <v/>
      </c>
      <c r="K3256" s="27">
        <f>IF(J3256="","",J3256+cat_offset)</f>
        <v/>
      </c>
      <c r="L3256" s="27">
        <f>IF(J3256="","",MAX(0,E3256-J3256)^2)</f>
        <v/>
      </c>
      <c r="M3256" s="27">
        <f>IF(J3256="","",MAX(0,E3256-(J3256+twcdh_off))^2)</f>
        <v/>
      </c>
      <c r="N3256" s="27">
        <f>IF(E3256="","",MAX(0,E3256-swcdh_thr)^2)</f>
        <v/>
      </c>
      <c r="O3256">
        <f>IF(K3256="","",ROUND(E3256-K3256,0))</f>
        <v/>
      </c>
      <c r="P3256">
        <f>IF(O3256="","",IF(O3256&gt;=1,O3256,0))</f>
        <v/>
      </c>
      <c r="Q3256" s="27">
        <f>IF(E3256="","",MAX(0,E3256-22))</f>
        <v/>
      </c>
      <c r="R3256" s="27">
        <f>IF(H3256=1,E3256,"")</f>
        <v/>
      </c>
      <c r="S3256" s="27">
        <f>IF(AND(H3256=1,J3256&lt;&gt;""),E3256-J3256,"")</f>
        <v/>
      </c>
      <c r="T3256">
        <f>IF(G3256="","",MONTH(G3256))</f>
        <v/>
      </c>
    </row>
    <row r="3257">
      <c r="A3257" s="24" t="n">
        <v>2020</v>
      </c>
      <c r="B3257" s="24" t="n">
        <v>5</v>
      </c>
      <c r="C3257" s="24" t="n">
        <v>15</v>
      </c>
      <c r="D3257" s="24" t="n">
        <v>16</v>
      </c>
      <c r="E3257" s="24" t="n">
        <v>20.92</v>
      </c>
      <c r="F3257" s="25">
        <f>IF($E3257="","",DATE(IF($A3257="",nominal_year,$A3257),$B3257,$C3257)+($D3257-IF(LEFT(hour_conv,1)="1",1,0))/24)</f>
        <v/>
      </c>
      <c r="G3257" s="26">
        <f>IF(F3257="","",INT(F3257))</f>
        <v/>
      </c>
      <c r="H3257">
        <f>IF(G3257="","",IF(AND(MONTH(G3257)*100+DAY(G3257)&gt;=season_lo,MONTH(G3257)*100+DAY(G3257)&lt;=season_hi),1,0))</f>
        <v/>
      </c>
      <c r="I3257">
        <f>IF(G3257="","",G3257-first_day+1)</f>
        <v/>
      </c>
      <c r="J3257" s="27">
        <f>IF(I3257="","",INDEX(Daily!$J$2:$J$421,I3257))</f>
        <v/>
      </c>
      <c r="K3257" s="27">
        <f>IF(J3257="","",J3257+cat_offset)</f>
        <v/>
      </c>
      <c r="L3257" s="27">
        <f>IF(J3257="","",MAX(0,E3257-J3257)^2)</f>
        <v/>
      </c>
      <c r="M3257" s="27">
        <f>IF(J3257="","",MAX(0,E3257-(J3257+twcdh_off))^2)</f>
        <v/>
      </c>
      <c r="N3257" s="27">
        <f>IF(E3257="","",MAX(0,E3257-swcdh_thr)^2)</f>
        <v/>
      </c>
      <c r="O3257">
        <f>IF(K3257="","",ROUND(E3257-K3257,0))</f>
        <v/>
      </c>
      <c r="P3257">
        <f>IF(O3257="","",IF(O3257&gt;=1,O3257,0))</f>
        <v/>
      </c>
      <c r="Q3257" s="27">
        <f>IF(E3257="","",MAX(0,E3257-22))</f>
        <v/>
      </c>
      <c r="R3257" s="27">
        <f>IF(H3257=1,E3257,"")</f>
        <v/>
      </c>
      <c r="S3257" s="27">
        <f>IF(AND(H3257=1,J3257&lt;&gt;""),E3257-J3257,"")</f>
        <v/>
      </c>
      <c r="T3257">
        <f>IF(G3257="","",MONTH(G3257))</f>
        <v/>
      </c>
    </row>
    <row r="3258">
      <c r="A3258" s="24" t="n">
        <v>2020</v>
      </c>
      <c r="B3258" s="24" t="n">
        <v>5</v>
      </c>
      <c r="C3258" s="24" t="n">
        <v>15</v>
      </c>
      <c r="D3258" s="24" t="n">
        <v>17</v>
      </c>
      <c r="E3258" s="24" t="n">
        <v>21.69</v>
      </c>
      <c r="F3258" s="25">
        <f>IF($E3258="","",DATE(IF($A3258="",nominal_year,$A3258),$B3258,$C3258)+($D3258-IF(LEFT(hour_conv,1)="1",1,0))/24)</f>
        <v/>
      </c>
      <c r="G3258" s="26">
        <f>IF(F3258="","",INT(F3258))</f>
        <v/>
      </c>
      <c r="H3258">
        <f>IF(G3258="","",IF(AND(MONTH(G3258)*100+DAY(G3258)&gt;=season_lo,MONTH(G3258)*100+DAY(G3258)&lt;=season_hi),1,0))</f>
        <v/>
      </c>
      <c r="I3258">
        <f>IF(G3258="","",G3258-first_day+1)</f>
        <v/>
      </c>
      <c r="J3258" s="27">
        <f>IF(I3258="","",INDEX(Daily!$J$2:$J$421,I3258))</f>
        <v/>
      </c>
      <c r="K3258" s="27">
        <f>IF(J3258="","",J3258+cat_offset)</f>
        <v/>
      </c>
      <c r="L3258" s="27">
        <f>IF(J3258="","",MAX(0,E3258-J3258)^2)</f>
        <v/>
      </c>
      <c r="M3258" s="27">
        <f>IF(J3258="","",MAX(0,E3258-(J3258+twcdh_off))^2)</f>
        <v/>
      </c>
      <c r="N3258" s="27">
        <f>IF(E3258="","",MAX(0,E3258-swcdh_thr)^2)</f>
        <v/>
      </c>
      <c r="O3258">
        <f>IF(K3258="","",ROUND(E3258-K3258,0))</f>
        <v/>
      </c>
      <c r="P3258">
        <f>IF(O3258="","",IF(O3258&gt;=1,O3258,0))</f>
        <v/>
      </c>
      <c r="Q3258" s="27">
        <f>IF(E3258="","",MAX(0,E3258-22))</f>
        <v/>
      </c>
      <c r="R3258" s="27">
        <f>IF(H3258=1,E3258,"")</f>
        <v/>
      </c>
      <c r="S3258" s="27">
        <f>IF(AND(H3258=1,J3258&lt;&gt;""),E3258-J3258,"")</f>
        <v/>
      </c>
      <c r="T3258">
        <f>IF(G3258="","",MONTH(G3258))</f>
        <v/>
      </c>
    </row>
    <row r="3259">
      <c r="A3259" s="24" t="n">
        <v>2020</v>
      </c>
      <c r="B3259" s="24" t="n">
        <v>5</v>
      </c>
      <c r="C3259" s="24" t="n">
        <v>15</v>
      </c>
      <c r="D3259" s="24" t="n">
        <v>18</v>
      </c>
      <c r="E3259" s="24" t="n">
        <v>20.23</v>
      </c>
      <c r="F3259" s="25">
        <f>IF($E3259="","",DATE(IF($A3259="",nominal_year,$A3259),$B3259,$C3259)+($D3259-IF(LEFT(hour_conv,1)="1",1,0))/24)</f>
        <v/>
      </c>
      <c r="G3259" s="26">
        <f>IF(F3259="","",INT(F3259))</f>
        <v/>
      </c>
      <c r="H3259">
        <f>IF(G3259="","",IF(AND(MONTH(G3259)*100+DAY(G3259)&gt;=season_lo,MONTH(G3259)*100+DAY(G3259)&lt;=season_hi),1,0))</f>
        <v/>
      </c>
      <c r="I3259">
        <f>IF(G3259="","",G3259-first_day+1)</f>
        <v/>
      </c>
      <c r="J3259" s="27">
        <f>IF(I3259="","",INDEX(Daily!$J$2:$J$421,I3259))</f>
        <v/>
      </c>
      <c r="K3259" s="27">
        <f>IF(J3259="","",J3259+cat_offset)</f>
        <v/>
      </c>
      <c r="L3259" s="27">
        <f>IF(J3259="","",MAX(0,E3259-J3259)^2)</f>
        <v/>
      </c>
      <c r="M3259" s="27">
        <f>IF(J3259="","",MAX(0,E3259-(J3259+twcdh_off))^2)</f>
        <v/>
      </c>
      <c r="N3259" s="27">
        <f>IF(E3259="","",MAX(0,E3259-swcdh_thr)^2)</f>
        <v/>
      </c>
      <c r="O3259">
        <f>IF(K3259="","",ROUND(E3259-K3259,0))</f>
        <v/>
      </c>
      <c r="P3259">
        <f>IF(O3259="","",IF(O3259&gt;=1,O3259,0))</f>
        <v/>
      </c>
      <c r="Q3259" s="27">
        <f>IF(E3259="","",MAX(0,E3259-22))</f>
        <v/>
      </c>
      <c r="R3259" s="27">
        <f>IF(H3259=1,E3259,"")</f>
        <v/>
      </c>
      <c r="S3259" s="27">
        <f>IF(AND(H3259=1,J3259&lt;&gt;""),E3259-J3259,"")</f>
        <v/>
      </c>
      <c r="T3259">
        <f>IF(G3259="","",MONTH(G3259))</f>
        <v/>
      </c>
    </row>
    <row r="3260">
      <c r="A3260" s="24" t="n">
        <v>2020</v>
      </c>
      <c r="B3260" s="24" t="n">
        <v>5</v>
      </c>
      <c r="C3260" s="24" t="n">
        <v>15</v>
      </c>
      <c r="D3260" s="24" t="n">
        <v>19</v>
      </c>
      <c r="E3260" s="24" t="n">
        <v>20.57</v>
      </c>
      <c r="F3260" s="25">
        <f>IF($E3260="","",DATE(IF($A3260="",nominal_year,$A3260),$B3260,$C3260)+($D3260-IF(LEFT(hour_conv,1)="1",1,0))/24)</f>
        <v/>
      </c>
      <c r="G3260" s="26">
        <f>IF(F3260="","",INT(F3260))</f>
        <v/>
      </c>
      <c r="H3260">
        <f>IF(G3260="","",IF(AND(MONTH(G3260)*100+DAY(G3260)&gt;=season_lo,MONTH(G3260)*100+DAY(G3260)&lt;=season_hi),1,0))</f>
        <v/>
      </c>
      <c r="I3260">
        <f>IF(G3260="","",G3260-first_day+1)</f>
        <v/>
      </c>
      <c r="J3260" s="27">
        <f>IF(I3260="","",INDEX(Daily!$J$2:$J$421,I3260))</f>
        <v/>
      </c>
      <c r="K3260" s="27">
        <f>IF(J3260="","",J3260+cat_offset)</f>
        <v/>
      </c>
      <c r="L3260" s="27">
        <f>IF(J3260="","",MAX(0,E3260-J3260)^2)</f>
        <v/>
      </c>
      <c r="M3260" s="27">
        <f>IF(J3260="","",MAX(0,E3260-(J3260+twcdh_off))^2)</f>
        <v/>
      </c>
      <c r="N3260" s="27">
        <f>IF(E3260="","",MAX(0,E3260-swcdh_thr)^2)</f>
        <v/>
      </c>
      <c r="O3260">
        <f>IF(K3260="","",ROUND(E3260-K3260,0))</f>
        <v/>
      </c>
      <c r="P3260">
        <f>IF(O3260="","",IF(O3260&gt;=1,O3260,0))</f>
        <v/>
      </c>
      <c r="Q3260" s="27">
        <f>IF(E3260="","",MAX(0,E3260-22))</f>
        <v/>
      </c>
      <c r="R3260" s="27">
        <f>IF(H3260=1,E3260,"")</f>
        <v/>
      </c>
      <c r="S3260" s="27">
        <f>IF(AND(H3260=1,J3260&lt;&gt;""),E3260-J3260,"")</f>
        <v/>
      </c>
      <c r="T3260">
        <f>IF(G3260="","",MONTH(G3260))</f>
        <v/>
      </c>
    </row>
    <row r="3261">
      <c r="A3261" s="24" t="n">
        <v>2020</v>
      </c>
      <c r="B3261" s="24" t="n">
        <v>5</v>
      </c>
      <c r="C3261" s="24" t="n">
        <v>15</v>
      </c>
      <c r="D3261" s="24" t="n">
        <v>20</v>
      </c>
      <c r="E3261" s="24" t="n">
        <v>18.66</v>
      </c>
      <c r="F3261" s="25">
        <f>IF($E3261="","",DATE(IF($A3261="",nominal_year,$A3261),$B3261,$C3261)+($D3261-IF(LEFT(hour_conv,1)="1",1,0))/24)</f>
        <v/>
      </c>
      <c r="G3261" s="26">
        <f>IF(F3261="","",INT(F3261))</f>
        <v/>
      </c>
      <c r="H3261">
        <f>IF(G3261="","",IF(AND(MONTH(G3261)*100+DAY(G3261)&gt;=season_lo,MONTH(G3261)*100+DAY(G3261)&lt;=season_hi),1,0))</f>
        <v/>
      </c>
      <c r="I3261">
        <f>IF(G3261="","",G3261-first_day+1)</f>
        <v/>
      </c>
      <c r="J3261" s="27">
        <f>IF(I3261="","",INDEX(Daily!$J$2:$J$421,I3261))</f>
        <v/>
      </c>
      <c r="K3261" s="27">
        <f>IF(J3261="","",J3261+cat_offset)</f>
        <v/>
      </c>
      <c r="L3261" s="27">
        <f>IF(J3261="","",MAX(0,E3261-J3261)^2)</f>
        <v/>
      </c>
      <c r="M3261" s="27">
        <f>IF(J3261="","",MAX(0,E3261-(J3261+twcdh_off))^2)</f>
        <v/>
      </c>
      <c r="N3261" s="27">
        <f>IF(E3261="","",MAX(0,E3261-swcdh_thr)^2)</f>
        <v/>
      </c>
      <c r="O3261">
        <f>IF(K3261="","",ROUND(E3261-K3261,0))</f>
        <v/>
      </c>
      <c r="P3261">
        <f>IF(O3261="","",IF(O3261&gt;=1,O3261,0))</f>
        <v/>
      </c>
      <c r="Q3261" s="27">
        <f>IF(E3261="","",MAX(0,E3261-22))</f>
        <v/>
      </c>
      <c r="R3261" s="27">
        <f>IF(H3261=1,E3261,"")</f>
        <v/>
      </c>
      <c r="S3261" s="27">
        <f>IF(AND(H3261=1,J3261&lt;&gt;""),E3261-J3261,"")</f>
        <v/>
      </c>
      <c r="T3261">
        <f>IF(G3261="","",MONTH(G3261))</f>
        <v/>
      </c>
    </row>
    <row r="3262">
      <c r="A3262" s="24" t="n">
        <v>2020</v>
      </c>
      <c r="B3262" s="24" t="n">
        <v>5</v>
      </c>
      <c r="C3262" s="24" t="n">
        <v>15</v>
      </c>
      <c r="D3262" s="24" t="n">
        <v>21</v>
      </c>
      <c r="E3262" s="24" t="n">
        <v>17.01</v>
      </c>
      <c r="F3262" s="25">
        <f>IF($E3262="","",DATE(IF($A3262="",nominal_year,$A3262),$B3262,$C3262)+($D3262-IF(LEFT(hour_conv,1)="1",1,0))/24)</f>
        <v/>
      </c>
      <c r="G3262" s="26">
        <f>IF(F3262="","",INT(F3262))</f>
        <v/>
      </c>
      <c r="H3262">
        <f>IF(G3262="","",IF(AND(MONTH(G3262)*100+DAY(G3262)&gt;=season_lo,MONTH(G3262)*100+DAY(G3262)&lt;=season_hi),1,0))</f>
        <v/>
      </c>
      <c r="I3262">
        <f>IF(G3262="","",G3262-first_day+1)</f>
        <v/>
      </c>
      <c r="J3262" s="27">
        <f>IF(I3262="","",INDEX(Daily!$J$2:$J$421,I3262))</f>
        <v/>
      </c>
      <c r="K3262" s="27">
        <f>IF(J3262="","",J3262+cat_offset)</f>
        <v/>
      </c>
      <c r="L3262" s="27">
        <f>IF(J3262="","",MAX(0,E3262-J3262)^2)</f>
        <v/>
      </c>
      <c r="M3262" s="27">
        <f>IF(J3262="","",MAX(0,E3262-(J3262+twcdh_off))^2)</f>
        <v/>
      </c>
      <c r="N3262" s="27">
        <f>IF(E3262="","",MAX(0,E3262-swcdh_thr)^2)</f>
        <v/>
      </c>
      <c r="O3262">
        <f>IF(K3262="","",ROUND(E3262-K3262,0))</f>
        <v/>
      </c>
      <c r="P3262">
        <f>IF(O3262="","",IF(O3262&gt;=1,O3262,0))</f>
        <v/>
      </c>
      <c r="Q3262" s="27">
        <f>IF(E3262="","",MAX(0,E3262-22))</f>
        <v/>
      </c>
      <c r="R3262" s="27">
        <f>IF(H3262=1,E3262,"")</f>
        <v/>
      </c>
      <c r="S3262" s="27">
        <f>IF(AND(H3262=1,J3262&lt;&gt;""),E3262-J3262,"")</f>
        <v/>
      </c>
      <c r="T3262">
        <f>IF(G3262="","",MONTH(G3262))</f>
        <v/>
      </c>
    </row>
    <row r="3263">
      <c r="A3263" s="24" t="n">
        <v>2020</v>
      </c>
      <c r="B3263" s="24" t="n">
        <v>5</v>
      </c>
      <c r="C3263" s="24" t="n">
        <v>15</v>
      </c>
      <c r="D3263" s="24" t="n">
        <v>22</v>
      </c>
      <c r="E3263" s="24" t="n">
        <v>16.38</v>
      </c>
      <c r="F3263" s="25">
        <f>IF($E3263="","",DATE(IF($A3263="",nominal_year,$A3263),$B3263,$C3263)+($D3263-IF(LEFT(hour_conv,1)="1",1,0))/24)</f>
        <v/>
      </c>
      <c r="G3263" s="26">
        <f>IF(F3263="","",INT(F3263))</f>
        <v/>
      </c>
      <c r="H3263">
        <f>IF(G3263="","",IF(AND(MONTH(G3263)*100+DAY(G3263)&gt;=season_lo,MONTH(G3263)*100+DAY(G3263)&lt;=season_hi),1,0))</f>
        <v/>
      </c>
      <c r="I3263">
        <f>IF(G3263="","",G3263-first_day+1)</f>
        <v/>
      </c>
      <c r="J3263" s="27">
        <f>IF(I3263="","",INDEX(Daily!$J$2:$J$421,I3263))</f>
        <v/>
      </c>
      <c r="K3263" s="27">
        <f>IF(J3263="","",J3263+cat_offset)</f>
        <v/>
      </c>
      <c r="L3263" s="27">
        <f>IF(J3263="","",MAX(0,E3263-J3263)^2)</f>
        <v/>
      </c>
      <c r="M3263" s="27">
        <f>IF(J3263="","",MAX(0,E3263-(J3263+twcdh_off))^2)</f>
        <v/>
      </c>
      <c r="N3263" s="27">
        <f>IF(E3263="","",MAX(0,E3263-swcdh_thr)^2)</f>
        <v/>
      </c>
      <c r="O3263">
        <f>IF(K3263="","",ROUND(E3263-K3263,0))</f>
        <v/>
      </c>
      <c r="P3263">
        <f>IF(O3263="","",IF(O3263&gt;=1,O3263,0))</f>
        <v/>
      </c>
      <c r="Q3263" s="27">
        <f>IF(E3263="","",MAX(0,E3263-22))</f>
        <v/>
      </c>
      <c r="R3263" s="27">
        <f>IF(H3263=1,E3263,"")</f>
        <v/>
      </c>
      <c r="S3263" s="27">
        <f>IF(AND(H3263=1,J3263&lt;&gt;""),E3263-J3263,"")</f>
        <v/>
      </c>
      <c r="T3263">
        <f>IF(G3263="","",MONTH(G3263))</f>
        <v/>
      </c>
    </row>
    <row r="3264">
      <c r="A3264" s="24" t="n">
        <v>2020</v>
      </c>
      <c r="B3264" s="24" t="n">
        <v>5</v>
      </c>
      <c r="C3264" s="24" t="n">
        <v>15</v>
      </c>
      <c r="D3264" s="24" t="n">
        <v>23</v>
      </c>
      <c r="E3264" s="24" t="n">
        <v>15.29</v>
      </c>
      <c r="F3264" s="25">
        <f>IF($E3264="","",DATE(IF($A3264="",nominal_year,$A3264),$B3264,$C3264)+($D3264-IF(LEFT(hour_conv,1)="1",1,0))/24)</f>
        <v/>
      </c>
      <c r="G3264" s="26">
        <f>IF(F3264="","",INT(F3264))</f>
        <v/>
      </c>
      <c r="H3264">
        <f>IF(G3264="","",IF(AND(MONTH(G3264)*100+DAY(G3264)&gt;=season_lo,MONTH(G3264)*100+DAY(G3264)&lt;=season_hi),1,0))</f>
        <v/>
      </c>
      <c r="I3264">
        <f>IF(G3264="","",G3264-first_day+1)</f>
        <v/>
      </c>
      <c r="J3264" s="27">
        <f>IF(I3264="","",INDEX(Daily!$J$2:$J$421,I3264))</f>
        <v/>
      </c>
      <c r="K3264" s="27">
        <f>IF(J3264="","",J3264+cat_offset)</f>
        <v/>
      </c>
      <c r="L3264" s="27">
        <f>IF(J3264="","",MAX(0,E3264-J3264)^2)</f>
        <v/>
      </c>
      <c r="M3264" s="27">
        <f>IF(J3264="","",MAX(0,E3264-(J3264+twcdh_off))^2)</f>
        <v/>
      </c>
      <c r="N3264" s="27">
        <f>IF(E3264="","",MAX(0,E3264-swcdh_thr)^2)</f>
        <v/>
      </c>
      <c r="O3264">
        <f>IF(K3264="","",ROUND(E3264-K3264,0))</f>
        <v/>
      </c>
      <c r="P3264">
        <f>IF(O3264="","",IF(O3264&gt;=1,O3264,0))</f>
        <v/>
      </c>
      <c r="Q3264" s="27">
        <f>IF(E3264="","",MAX(0,E3264-22))</f>
        <v/>
      </c>
      <c r="R3264" s="27">
        <f>IF(H3264=1,E3264,"")</f>
        <v/>
      </c>
      <c r="S3264" s="27">
        <f>IF(AND(H3264=1,J3264&lt;&gt;""),E3264-J3264,"")</f>
        <v/>
      </c>
      <c r="T3264">
        <f>IF(G3264="","",MONTH(G3264))</f>
        <v/>
      </c>
    </row>
    <row r="3265">
      <c r="A3265" s="24" t="n">
        <v>2020</v>
      </c>
      <c r="B3265" s="24" t="n">
        <v>5</v>
      </c>
      <c r="C3265" s="24" t="n">
        <v>15</v>
      </c>
      <c r="D3265" s="24" t="n">
        <v>24</v>
      </c>
      <c r="E3265" s="24" t="n">
        <v>12.76</v>
      </c>
      <c r="F3265" s="25">
        <f>IF($E3265="","",DATE(IF($A3265="",nominal_year,$A3265),$B3265,$C3265)+($D3265-IF(LEFT(hour_conv,1)="1",1,0))/24)</f>
        <v/>
      </c>
      <c r="G3265" s="26">
        <f>IF(F3265="","",INT(F3265))</f>
        <v/>
      </c>
      <c r="H3265">
        <f>IF(G3265="","",IF(AND(MONTH(G3265)*100+DAY(G3265)&gt;=season_lo,MONTH(G3265)*100+DAY(G3265)&lt;=season_hi),1,0))</f>
        <v/>
      </c>
      <c r="I3265">
        <f>IF(G3265="","",G3265-first_day+1)</f>
        <v/>
      </c>
      <c r="J3265" s="27">
        <f>IF(I3265="","",INDEX(Daily!$J$2:$J$421,I3265))</f>
        <v/>
      </c>
      <c r="K3265" s="27">
        <f>IF(J3265="","",J3265+cat_offset)</f>
        <v/>
      </c>
      <c r="L3265" s="27">
        <f>IF(J3265="","",MAX(0,E3265-J3265)^2)</f>
        <v/>
      </c>
      <c r="M3265" s="27">
        <f>IF(J3265="","",MAX(0,E3265-(J3265+twcdh_off))^2)</f>
        <v/>
      </c>
      <c r="N3265" s="27">
        <f>IF(E3265="","",MAX(0,E3265-swcdh_thr)^2)</f>
        <v/>
      </c>
      <c r="O3265">
        <f>IF(K3265="","",ROUND(E3265-K3265,0))</f>
        <v/>
      </c>
      <c r="P3265">
        <f>IF(O3265="","",IF(O3265&gt;=1,O3265,0))</f>
        <v/>
      </c>
      <c r="Q3265" s="27">
        <f>IF(E3265="","",MAX(0,E3265-22))</f>
        <v/>
      </c>
      <c r="R3265" s="27">
        <f>IF(H3265=1,E3265,"")</f>
        <v/>
      </c>
      <c r="S3265" s="27">
        <f>IF(AND(H3265=1,J3265&lt;&gt;""),E3265-J3265,"")</f>
        <v/>
      </c>
      <c r="T3265">
        <f>IF(G3265="","",MONTH(G3265))</f>
        <v/>
      </c>
    </row>
    <row r="3266">
      <c r="A3266" s="24" t="n">
        <v>2020</v>
      </c>
      <c r="B3266" s="24" t="n">
        <v>5</v>
      </c>
      <c r="C3266" s="24" t="n">
        <v>16</v>
      </c>
      <c r="D3266" s="24" t="n">
        <v>1</v>
      </c>
      <c r="E3266" s="24" t="n">
        <v>13.55</v>
      </c>
      <c r="F3266" s="25">
        <f>IF($E3266="","",DATE(IF($A3266="",nominal_year,$A3266),$B3266,$C3266)+($D3266-IF(LEFT(hour_conv,1)="1",1,0))/24)</f>
        <v/>
      </c>
      <c r="G3266" s="26">
        <f>IF(F3266="","",INT(F3266))</f>
        <v/>
      </c>
      <c r="H3266">
        <f>IF(G3266="","",IF(AND(MONTH(G3266)*100+DAY(G3266)&gt;=season_lo,MONTH(G3266)*100+DAY(G3266)&lt;=season_hi),1,0))</f>
        <v/>
      </c>
      <c r="I3266">
        <f>IF(G3266="","",G3266-first_day+1)</f>
        <v/>
      </c>
      <c r="J3266" s="27">
        <f>IF(I3266="","",INDEX(Daily!$J$2:$J$421,I3266))</f>
        <v/>
      </c>
      <c r="K3266" s="27">
        <f>IF(J3266="","",J3266+cat_offset)</f>
        <v/>
      </c>
      <c r="L3266" s="27">
        <f>IF(J3266="","",MAX(0,E3266-J3266)^2)</f>
        <v/>
      </c>
      <c r="M3266" s="27">
        <f>IF(J3266="","",MAX(0,E3266-(J3266+twcdh_off))^2)</f>
        <v/>
      </c>
      <c r="N3266" s="27">
        <f>IF(E3266="","",MAX(0,E3266-swcdh_thr)^2)</f>
        <v/>
      </c>
      <c r="O3266">
        <f>IF(K3266="","",ROUND(E3266-K3266,0))</f>
        <v/>
      </c>
      <c r="P3266">
        <f>IF(O3266="","",IF(O3266&gt;=1,O3266,0))</f>
        <v/>
      </c>
      <c r="Q3266" s="27">
        <f>IF(E3266="","",MAX(0,E3266-22))</f>
        <v/>
      </c>
      <c r="R3266" s="27">
        <f>IF(H3266=1,E3266,"")</f>
        <v/>
      </c>
      <c r="S3266" s="27">
        <f>IF(AND(H3266=1,J3266&lt;&gt;""),E3266-J3266,"")</f>
        <v/>
      </c>
      <c r="T3266">
        <f>IF(G3266="","",MONTH(G3266))</f>
        <v/>
      </c>
    </row>
    <row r="3267">
      <c r="A3267" s="24" t="n">
        <v>2020</v>
      </c>
      <c r="B3267" s="24" t="n">
        <v>5</v>
      </c>
      <c r="C3267" s="24" t="n">
        <v>16</v>
      </c>
      <c r="D3267" s="24" t="n">
        <v>2</v>
      </c>
      <c r="E3267" s="24" t="n">
        <v>11.97</v>
      </c>
      <c r="F3267" s="25">
        <f>IF($E3267="","",DATE(IF($A3267="",nominal_year,$A3267),$B3267,$C3267)+($D3267-IF(LEFT(hour_conv,1)="1",1,0))/24)</f>
        <v/>
      </c>
      <c r="G3267" s="26">
        <f>IF(F3267="","",INT(F3267))</f>
        <v/>
      </c>
      <c r="H3267">
        <f>IF(G3267="","",IF(AND(MONTH(G3267)*100+DAY(G3267)&gt;=season_lo,MONTH(G3267)*100+DAY(G3267)&lt;=season_hi),1,0))</f>
        <v/>
      </c>
      <c r="I3267">
        <f>IF(G3267="","",G3267-first_day+1)</f>
        <v/>
      </c>
      <c r="J3267" s="27">
        <f>IF(I3267="","",INDEX(Daily!$J$2:$J$421,I3267))</f>
        <v/>
      </c>
      <c r="K3267" s="27">
        <f>IF(J3267="","",J3267+cat_offset)</f>
        <v/>
      </c>
      <c r="L3267" s="27">
        <f>IF(J3267="","",MAX(0,E3267-J3267)^2)</f>
        <v/>
      </c>
      <c r="M3267" s="27">
        <f>IF(J3267="","",MAX(0,E3267-(J3267+twcdh_off))^2)</f>
        <v/>
      </c>
      <c r="N3267" s="27">
        <f>IF(E3267="","",MAX(0,E3267-swcdh_thr)^2)</f>
        <v/>
      </c>
      <c r="O3267">
        <f>IF(K3267="","",ROUND(E3267-K3267,0))</f>
        <v/>
      </c>
      <c r="P3267">
        <f>IF(O3267="","",IF(O3267&gt;=1,O3267,0))</f>
        <v/>
      </c>
      <c r="Q3267" s="27">
        <f>IF(E3267="","",MAX(0,E3267-22))</f>
        <v/>
      </c>
      <c r="R3267" s="27">
        <f>IF(H3267=1,E3267,"")</f>
        <v/>
      </c>
      <c r="S3267" s="27">
        <f>IF(AND(H3267=1,J3267&lt;&gt;""),E3267-J3267,"")</f>
        <v/>
      </c>
      <c r="T3267">
        <f>IF(G3267="","",MONTH(G3267))</f>
        <v/>
      </c>
    </row>
    <row r="3268">
      <c r="A3268" s="24" t="n">
        <v>2020</v>
      </c>
      <c r="B3268" s="24" t="n">
        <v>5</v>
      </c>
      <c r="C3268" s="24" t="n">
        <v>16</v>
      </c>
      <c r="D3268" s="24" t="n">
        <v>3</v>
      </c>
      <c r="E3268" s="24" t="n">
        <v>12.15</v>
      </c>
      <c r="F3268" s="25">
        <f>IF($E3268="","",DATE(IF($A3268="",nominal_year,$A3268),$B3268,$C3268)+($D3268-IF(LEFT(hour_conv,1)="1",1,0))/24)</f>
        <v/>
      </c>
      <c r="G3268" s="26">
        <f>IF(F3268="","",INT(F3268))</f>
        <v/>
      </c>
      <c r="H3268">
        <f>IF(G3268="","",IF(AND(MONTH(G3268)*100+DAY(G3268)&gt;=season_lo,MONTH(G3268)*100+DAY(G3268)&lt;=season_hi),1,0))</f>
        <v/>
      </c>
      <c r="I3268">
        <f>IF(G3268="","",G3268-first_day+1)</f>
        <v/>
      </c>
      <c r="J3268" s="27">
        <f>IF(I3268="","",INDEX(Daily!$J$2:$J$421,I3268))</f>
        <v/>
      </c>
      <c r="K3268" s="27">
        <f>IF(J3268="","",J3268+cat_offset)</f>
        <v/>
      </c>
      <c r="L3268" s="27">
        <f>IF(J3268="","",MAX(0,E3268-J3268)^2)</f>
        <v/>
      </c>
      <c r="M3268" s="27">
        <f>IF(J3268="","",MAX(0,E3268-(J3268+twcdh_off))^2)</f>
        <v/>
      </c>
      <c r="N3268" s="27">
        <f>IF(E3268="","",MAX(0,E3268-swcdh_thr)^2)</f>
        <v/>
      </c>
      <c r="O3268">
        <f>IF(K3268="","",ROUND(E3268-K3268,0))</f>
        <v/>
      </c>
      <c r="P3268">
        <f>IF(O3268="","",IF(O3268&gt;=1,O3268,0))</f>
        <v/>
      </c>
      <c r="Q3268" s="27">
        <f>IF(E3268="","",MAX(0,E3268-22))</f>
        <v/>
      </c>
      <c r="R3268" s="27">
        <f>IF(H3268=1,E3268,"")</f>
        <v/>
      </c>
      <c r="S3268" s="27">
        <f>IF(AND(H3268=1,J3268&lt;&gt;""),E3268-J3268,"")</f>
        <v/>
      </c>
      <c r="T3268">
        <f>IF(G3268="","",MONTH(G3268))</f>
        <v/>
      </c>
    </row>
    <row r="3269">
      <c r="A3269" s="24" t="n">
        <v>2020</v>
      </c>
      <c r="B3269" s="24" t="n">
        <v>5</v>
      </c>
      <c r="C3269" s="24" t="n">
        <v>16</v>
      </c>
      <c r="D3269" s="24" t="n">
        <v>4</v>
      </c>
      <c r="E3269" s="24" t="n">
        <v>11.22</v>
      </c>
      <c r="F3269" s="25">
        <f>IF($E3269="","",DATE(IF($A3269="",nominal_year,$A3269),$B3269,$C3269)+($D3269-IF(LEFT(hour_conv,1)="1",1,0))/24)</f>
        <v/>
      </c>
      <c r="G3269" s="26">
        <f>IF(F3269="","",INT(F3269))</f>
        <v/>
      </c>
      <c r="H3269">
        <f>IF(G3269="","",IF(AND(MONTH(G3269)*100+DAY(G3269)&gt;=season_lo,MONTH(G3269)*100+DAY(G3269)&lt;=season_hi),1,0))</f>
        <v/>
      </c>
      <c r="I3269">
        <f>IF(G3269="","",G3269-first_day+1)</f>
        <v/>
      </c>
      <c r="J3269" s="27">
        <f>IF(I3269="","",INDEX(Daily!$J$2:$J$421,I3269))</f>
        <v/>
      </c>
      <c r="K3269" s="27">
        <f>IF(J3269="","",J3269+cat_offset)</f>
        <v/>
      </c>
      <c r="L3269" s="27">
        <f>IF(J3269="","",MAX(0,E3269-J3269)^2)</f>
        <v/>
      </c>
      <c r="M3269" s="27">
        <f>IF(J3269="","",MAX(0,E3269-(J3269+twcdh_off))^2)</f>
        <v/>
      </c>
      <c r="N3269" s="27">
        <f>IF(E3269="","",MAX(0,E3269-swcdh_thr)^2)</f>
        <v/>
      </c>
      <c r="O3269">
        <f>IF(K3269="","",ROUND(E3269-K3269,0))</f>
        <v/>
      </c>
      <c r="P3269">
        <f>IF(O3269="","",IF(O3269&gt;=1,O3269,0))</f>
        <v/>
      </c>
      <c r="Q3269" s="27">
        <f>IF(E3269="","",MAX(0,E3269-22))</f>
        <v/>
      </c>
      <c r="R3269" s="27">
        <f>IF(H3269=1,E3269,"")</f>
        <v/>
      </c>
      <c r="S3269" s="27">
        <f>IF(AND(H3269=1,J3269&lt;&gt;""),E3269-J3269,"")</f>
        <v/>
      </c>
      <c r="T3269">
        <f>IF(G3269="","",MONTH(G3269))</f>
        <v/>
      </c>
    </row>
    <row r="3270">
      <c r="A3270" s="24" t="n">
        <v>2020</v>
      </c>
      <c r="B3270" s="24" t="n">
        <v>5</v>
      </c>
      <c r="C3270" s="24" t="n">
        <v>16</v>
      </c>
      <c r="D3270" s="24" t="n">
        <v>5</v>
      </c>
      <c r="E3270" s="24" t="n">
        <v>10.93</v>
      </c>
      <c r="F3270" s="25">
        <f>IF($E3270="","",DATE(IF($A3270="",nominal_year,$A3270),$B3270,$C3270)+($D3270-IF(LEFT(hour_conv,1)="1",1,0))/24)</f>
        <v/>
      </c>
      <c r="G3270" s="26">
        <f>IF(F3270="","",INT(F3270))</f>
        <v/>
      </c>
      <c r="H3270">
        <f>IF(G3270="","",IF(AND(MONTH(G3270)*100+DAY(G3270)&gt;=season_lo,MONTH(G3270)*100+DAY(G3270)&lt;=season_hi),1,0))</f>
        <v/>
      </c>
      <c r="I3270">
        <f>IF(G3270="","",G3270-first_day+1)</f>
        <v/>
      </c>
      <c r="J3270" s="27">
        <f>IF(I3270="","",INDEX(Daily!$J$2:$J$421,I3270))</f>
        <v/>
      </c>
      <c r="K3270" s="27">
        <f>IF(J3270="","",J3270+cat_offset)</f>
        <v/>
      </c>
      <c r="L3270" s="27">
        <f>IF(J3270="","",MAX(0,E3270-J3270)^2)</f>
        <v/>
      </c>
      <c r="M3270" s="27">
        <f>IF(J3270="","",MAX(0,E3270-(J3270+twcdh_off))^2)</f>
        <v/>
      </c>
      <c r="N3270" s="27">
        <f>IF(E3270="","",MAX(0,E3270-swcdh_thr)^2)</f>
        <v/>
      </c>
      <c r="O3270">
        <f>IF(K3270="","",ROUND(E3270-K3270,0))</f>
        <v/>
      </c>
      <c r="P3270">
        <f>IF(O3270="","",IF(O3270&gt;=1,O3270,0))</f>
        <v/>
      </c>
      <c r="Q3270" s="27">
        <f>IF(E3270="","",MAX(0,E3270-22))</f>
        <v/>
      </c>
      <c r="R3270" s="27">
        <f>IF(H3270=1,E3270,"")</f>
        <v/>
      </c>
      <c r="S3270" s="27">
        <f>IF(AND(H3270=1,J3270&lt;&gt;""),E3270-J3270,"")</f>
        <v/>
      </c>
      <c r="T3270">
        <f>IF(G3270="","",MONTH(G3270))</f>
        <v/>
      </c>
    </row>
    <row r="3271">
      <c r="A3271" s="24" t="n">
        <v>2020</v>
      </c>
      <c r="B3271" s="24" t="n">
        <v>5</v>
      </c>
      <c r="C3271" s="24" t="n">
        <v>16</v>
      </c>
      <c r="D3271" s="24" t="n">
        <v>6</v>
      </c>
      <c r="E3271" s="24" t="n">
        <v>12.3</v>
      </c>
      <c r="F3271" s="25">
        <f>IF($E3271="","",DATE(IF($A3271="",nominal_year,$A3271),$B3271,$C3271)+($D3271-IF(LEFT(hour_conv,1)="1",1,0))/24)</f>
        <v/>
      </c>
      <c r="G3271" s="26">
        <f>IF(F3271="","",INT(F3271))</f>
        <v/>
      </c>
      <c r="H3271">
        <f>IF(G3271="","",IF(AND(MONTH(G3271)*100+DAY(G3271)&gt;=season_lo,MONTH(G3271)*100+DAY(G3271)&lt;=season_hi),1,0))</f>
        <v/>
      </c>
      <c r="I3271">
        <f>IF(G3271="","",G3271-first_day+1)</f>
        <v/>
      </c>
      <c r="J3271" s="27">
        <f>IF(I3271="","",INDEX(Daily!$J$2:$J$421,I3271))</f>
        <v/>
      </c>
      <c r="K3271" s="27">
        <f>IF(J3271="","",J3271+cat_offset)</f>
        <v/>
      </c>
      <c r="L3271" s="27">
        <f>IF(J3271="","",MAX(0,E3271-J3271)^2)</f>
        <v/>
      </c>
      <c r="M3271" s="27">
        <f>IF(J3271="","",MAX(0,E3271-(J3271+twcdh_off))^2)</f>
        <v/>
      </c>
      <c r="N3271" s="27">
        <f>IF(E3271="","",MAX(0,E3271-swcdh_thr)^2)</f>
        <v/>
      </c>
      <c r="O3271">
        <f>IF(K3271="","",ROUND(E3271-K3271,0))</f>
        <v/>
      </c>
      <c r="P3271">
        <f>IF(O3271="","",IF(O3271&gt;=1,O3271,0))</f>
        <v/>
      </c>
      <c r="Q3271" s="27">
        <f>IF(E3271="","",MAX(0,E3271-22))</f>
        <v/>
      </c>
      <c r="R3271" s="27">
        <f>IF(H3271=1,E3271,"")</f>
        <v/>
      </c>
      <c r="S3271" s="27">
        <f>IF(AND(H3271=1,J3271&lt;&gt;""),E3271-J3271,"")</f>
        <v/>
      </c>
      <c r="T3271">
        <f>IF(G3271="","",MONTH(G3271))</f>
        <v/>
      </c>
    </row>
    <row r="3272">
      <c r="A3272" s="24" t="n">
        <v>2020</v>
      </c>
      <c r="B3272" s="24" t="n">
        <v>5</v>
      </c>
      <c r="C3272" s="24" t="n">
        <v>16</v>
      </c>
      <c r="D3272" s="24" t="n">
        <v>7</v>
      </c>
      <c r="E3272" s="24" t="n">
        <v>13.32</v>
      </c>
      <c r="F3272" s="25">
        <f>IF($E3272="","",DATE(IF($A3272="",nominal_year,$A3272),$B3272,$C3272)+($D3272-IF(LEFT(hour_conv,1)="1",1,0))/24)</f>
        <v/>
      </c>
      <c r="G3272" s="26">
        <f>IF(F3272="","",INT(F3272))</f>
        <v/>
      </c>
      <c r="H3272">
        <f>IF(G3272="","",IF(AND(MONTH(G3272)*100+DAY(G3272)&gt;=season_lo,MONTH(G3272)*100+DAY(G3272)&lt;=season_hi),1,0))</f>
        <v/>
      </c>
      <c r="I3272">
        <f>IF(G3272="","",G3272-first_day+1)</f>
        <v/>
      </c>
      <c r="J3272" s="27">
        <f>IF(I3272="","",INDEX(Daily!$J$2:$J$421,I3272))</f>
        <v/>
      </c>
      <c r="K3272" s="27">
        <f>IF(J3272="","",J3272+cat_offset)</f>
        <v/>
      </c>
      <c r="L3272" s="27">
        <f>IF(J3272="","",MAX(0,E3272-J3272)^2)</f>
        <v/>
      </c>
      <c r="M3272" s="27">
        <f>IF(J3272="","",MAX(0,E3272-(J3272+twcdh_off))^2)</f>
        <v/>
      </c>
      <c r="N3272" s="27">
        <f>IF(E3272="","",MAX(0,E3272-swcdh_thr)^2)</f>
        <v/>
      </c>
      <c r="O3272">
        <f>IF(K3272="","",ROUND(E3272-K3272,0))</f>
        <v/>
      </c>
      <c r="P3272">
        <f>IF(O3272="","",IF(O3272&gt;=1,O3272,0))</f>
        <v/>
      </c>
      <c r="Q3272" s="27">
        <f>IF(E3272="","",MAX(0,E3272-22))</f>
        <v/>
      </c>
      <c r="R3272" s="27">
        <f>IF(H3272=1,E3272,"")</f>
        <v/>
      </c>
      <c r="S3272" s="27">
        <f>IF(AND(H3272=1,J3272&lt;&gt;""),E3272-J3272,"")</f>
        <v/>
      </c>
      <c r="T3272">
        <f>IF(G3272="","",MONTH(G3272))</f>
        <v/>
      </c>
    </row>
    <row r="3273">
      <c r="A3273" s="24" t="n">
        <v>2020</v>
      </c>
      <c r="B3273" s="24" t="n">
        <v>5</v>
      </c>
      <c r="C3273" s="24" t="n">
        <v>16</v>
      </c>
      <c r="D3273" s="24" t="n">
        <v>8</v>
      </c>
      <c r="E3273" s="24" t="n">
        <v>14.9</v>
      </c>
      <c r="F3273" s="25">
        <f>IF($E3273="","",DATE(IF($A3273="",nominal_year,$A3273),$B3273,$C3273)+($D3273-IF(LEFT(hour_conv,1)="1",1,0))/24)</f>
        <v/>
      </c>
      <c r="G3273" s="26">
        <f>IF(F3273="","",INT(F3273))</f>
        <v/>
      </c>
      <c r="H3273">
        <f>IF(G3273="","",IF(AND(MONTH(G3273)*100+DAY(G3273)&gt;=season_lo,MONTH(G3273)*100+DAY(G3273)&lt;=season_hi),1,0))</f>
        <v/>
      </c>
      <c r="I3273">
        <f>IF(G3273="","",G3273-first_day+1)</f>
        <v/>
      </c>
      <c r="J3273" s="27">
        <f>IF(I3273="","",INDEX(Daily!$J$2:$J$421,I3273))</f>
        <v/>
      </c>
      <c r="K3273" s="27">
        <f>IF(J3273="","",J3273+cat_offset)</f>
        <v/>
      </c>
      <c r="L3273" s="27">
        <f>IF(J3273="","",MAX(0,E3273-J3273)^2)</f>
        <v/>
      </c>
      <c r="M3273" s="27">
        <f>IF(J3273="","",MAX(0,E3273-(J3273+twcdh_off))^2)</f>
        <v/>
      </c>
      <c r="N3273" s="27">
        <f>IF(E3273="","",MAX(0,E3273-swcdh_thr)^2)</f>
        <v/>
      </c>
      <c r="O3273">
        <f>IF(K3273="","",ROUND(E3273-K3273,0))</f>
        <v/>
      </c>
      <c r="P3273">
        <f>IF(O3273="","",IF(O3273&gt;=1,O3273,0))</f>
        <v/>
      </c>
      <c r="Q3273" s="27">
        <f>IF(E3273="","",MAX(0,E3273-22))</f>
        <v/>
      </c>
      <c r="R3273" s="27">
        <f>IF(H3273=1,E3273,"")</f>
        <v/>
      </c>
      <c r="S3273" s="27">
        <f>IF(AND(H3273=1,J3273&lt;&gt;""),E3273-J3273,"")</f>
        <v/>
      </c>
      <c r="T3273">
        <f>IF(G3273="","",MONTH(G3273))</f>
        <v/>
      </c>
    </row>
    <row r="3274">
      <c r="A3274" s="24" t="n">
        <v>2020</v>
      </c>
      <c r="B3274" s="24" t="n">
        <v>5</v>
      </c>
      <c r="C3274" s="24" t="n">
        <v>16</v>
      </c>
      <c r="D3274" s="24" t="n">
        <v>9</v>
      </c>
      <c r="E3274" s="24" t="n">
        <v>16.04</v>
      </c>
      <c r="F3274" s="25">
        <f>IF($E3274="","",DATE(IF($A3274="",nominal_year,$A3274),$B3274,$C3274)+($D3274-IF(LEFT(hour_conv,1)="1",1,0))/24)</f>
        <v/>
      </c>
      <c r="G3274" s="26">
        <f>IF(F3274="","",INT(F3274))</f>
        <v/>
      </c>
      <c r="H3274">
        <f>IF(G3274="","",IF(AND(MONTH(G3274)*100+DAY(G3274)&gt;=season_lo,MONTH(G3274)*100+DAY(G3274)&lt;=season_hi),1,0))</f>
        <v/>
      </c>
      <c r="I3274">
        <f>IF(G3274="","",G3274-first_day+1)</f>
        <v/>
      </c>
      <c r="J3274" s="27">
        <f>IF(I3274="","",INDEX(Daily!$J$2:$J$421,I3274))</f>
        <v/>
      </c>
      <c r="K3274" s="27">
        <f>IF(J3274="","",J3274+cat_offset)</f>
        <v/>
      </c>
      <c r="L3274" s="27">
        <f>IF(J3274="","",MAX(0,E3274-J3274)^2)</f>
        <v/>
      </c>
      <c r="M3274" s="27">
        <f>IF(J3274="","",MAX(0,E3274-(J3274+twcdh_off))^2)</f>
        <v/>
      </c>
      <c r="N3274" s="27">
        <f>IF(E3274="","",MAX(0,E3274-swcdh_thr)^2)</f>
        <v/>
      </c>
      <c r="O3274">
        <f>IF(K3274="","",ROUND(E3274-K3274,0))</f>
        <v/>
      </c>
      <c r="P3274">
        <f>IF(O3274="","",IF(O3274&gt;=1,O3274,0))</f>
        <v/>
      </c>
      <c r="Q3274" s="27">
        <f>IF(E3274="","",MAX(0,E3274-22))</f>
        <v/>
      </c>
      <c r="R3274" s="27">
        <f>IF(H3274=1,E3274,"")</f>
        <v/>
      </c>
      <c r="S3274" s="27">
        <f>IF(AND(H3274=1,J3274&lt;&gt;""),E3274-J3274,"")</f>
        <v/>
      </c>
      <c r="T3274">
        <f>IF(G3274="","",MONTH(G3274))</f>
        <v/>
      </c>
    </row>
    <row r="3275">
      <c r="A3275" s="24" t="n">
        <v>2020</v>
      </c>
      <c r="B3275" s="24" t="n">
        <v>5</v>
      </c>
      <c r="C3275" s="24" t="n">
        <v>16</v>
      </c>
      <c r="D3275" s="24" t="n">
        <v>10</v>
      </c>
      <c r="E3275" s="24" t="n">
        <v>17.01</v>
      </c>
      <c r="F3275" s="25">
        <f>IF($E3275="","",DATE(IF($A3275="",nominal_year,$A3275),$B3275,$C3275)+($D3275-IF(LEFT(hour_conv,1)="1",1,0))/24)</f>
        <v/>
      </c>
      <c r="G3275" s="26">
        <f>IF(F3275="","",INT(F3275))</f>
        <v/>
      </c>
      <c r="H3275">
        <f>IF(G3275="","",IF(AND(MONTH(G3275)*100+DAY(G3275)&gt;=season_lo,MONTH(G3275)*100+DAY(G3275)&lt;=season_hi),1,0))</f>
        <v/>
      </c>
      <c r="I3275">
        <f>IF(G3275="","",G3275-first_day+1)</f>
        <v/>
      </c>
      <c r="J3275" s="27">
        <f>IF(I3275="","",INDEX(Daily!$J$2:$J$421,I3275))</f>
        <v/>
      </c>
      <c r="K3275" s="27">
        <f>IF(J3275="","",J3275+cat_offset)</f>
        <v/>
      </c>
      <c r="L3275" s="27">
        <f>IF(J3275="","",MAX(0,E3275-J3275)^2)</f>
        <v/>
      </c>
      <c r="M3275" s="27">
        <f>IF(J3275="","",MAX(0,E3275-(J3275+twcdh_off))^2)</f>
        <v/>
      </c>
      <c r="N3275" s="27">
        <f>IF(E3275="","",MAX(0,E3275-swcdh_thr)^2)</f>
        <v/>
      </c>
      <c r="O3275">
        <f>IF(K3275="","",ROUND(E3275-K3275,0))</f>
        <v/>
      </c>
      <c r="P3275">
        <f>IF(O3275="","",IF(O3275&gt;=1,O3275,0))</f>
        <v/>
      </c>
      <c r="Q3275" s="27">
        <f>IF(E3275="","",MAX(0,E3275-22))</f>
        <v/>
      </c>
      <c r="R3275" s="27">
        <f>IF(H3275=1,E3275,"")</f>
        <v/>
      </c>
      <c r="S3275" s="27">
        <f>IF(AND(H3275=1,J3275&lt;&gt;""),E3275-J3275,"")</f>
        <v/>
      </c>
      <c r="T3275">
        <f>IF(G3275="","",MONTH(G3275))</f>
        <v/>
      </c>
    </row>
    <row r="3276">
      <c r="A3276" s="24" t="n">
        <v>2020</v>
      </c>
      <c r="B3276" s="24" t="n">
        <v>5</v>
      </c>
      <c r="C3276" s="24" t="n">
        <v>16</v>
      </c>
      <c r="D3276" s="24" t="n">
        <v>11</v>
      </c>
      <c r="E3276" s="24" t="n">
        <v>18.03</v>
      </c>
      <c r="F3276" s="25">
        <f>IF($E3276="","",DATE(IF($A3276="",nominal_year,$A3276),$B3276,$C3276)+($D3276-IF(LEFT(hour_conv,1)="1",1,0))/24)</f>
        <v/>
      </c>
      <c r="G3276" s="26">
        <f>IF(F3276="","",INT(F3276))</f>
        <v/>
      </c>
      <c r="H3276">
        <f>IF(G3276="","",IF(AND(MONTH(G3276)*100+DAY(G3276)&gt;=season_lo,MONTH(G3276)*100+DAY(G3276)&lt;=season_hi),1,0))</f>
        <v/>
      </c>
      <c r="I3276">
        <f>IF(G3276="","",G3276-first_day+1)</f>
        <v/>
      </c>
      <c r="J3276" s="27">
        <f>IF(I3276="","",INDEX(Daily!$J$2:$J$421,I3276))</f>
        <v/>
      </c>
      <c r="K3276" s="27">
        <f>IF(J3276="","",J3276+cat_offset)</f>
        <v/>
      </c>
      <c r="L3276" s="27">
        <f>IF(J3276="","",MAX(0,E3276-J3276)^2)</f>
        <v/>
      </c>
      <c r="M3276" s="27">
        <f>IF(J3276="","",MAX(0,E3276-(J3276+twcdh_off))^2)</f>
        <v/>
      </c>
      <c r="N3276" s="27">
        <f>IF(E3276="","",MAX(0,E3276-swcdh_thr)^2)</f>
        <v/>
      </c>
      <c r="O3276">
        <f>IF(K3276="","",ROUND(E3276-K3276,0))</f>
        <v/>
      </c>
      <c r="P3276">
        <f>IF(O3276="","",IF(O3276&gt;=1,O3276,0))</f>
        <v/>
      </c>
      <c r="Q3276" s="27">
        <f>IF(E3276="","",MAX(0,E3276-22))</f>
        <v/>
      </c>
      <c r="R3276" s="27">
        <f>IF(H3276=1,E3276,"")</f>
        <v/>
      </c>
      <c r="S3276" s="27">
        <f>IF(AND(H3276=1,J3276&lt;&gt;""),E3276-J3276,"")</f>
        <v/>
      </c>
      <c r="T3276">
        <f>IF(G3276="","",MONTH(G3276))</f>
        <v/>
      </c>
    </row>
    <row r="3277">
      <c r="A3277" s="24" t="n">
        <v>2020</v>
      </c>
      <c r="B3277" s="24" t="n">
        <v>5</v>
      </c>
      <c r="C3277" s="24" t="n">
        <v>16</v>
      </c>
      <c r="D3277" s="24" t="n">
        <v>12</v>
      </c>
      <c r="E3277" s="24" t="n">
        <v>19.21</v>
      </c>
      <c r="F3277" s="25">
        <f>IF($E3277="","",DATE(IF($A3277="",nominal_year,$A3277),$B3277,$C3277)+($D3277-IF(LEFT(hour_conv,1)="1",1,0))/24)</f>
        <v/>
      </c>
      <c r="G3277" s="26">
        <f>IF(F3277="","",INT(F3277))</f>
        <v/>
      </c>
      <c r="H3277">
        <f>IF(G3277="","",IF(AND(MONTH(G3277)*100+DAY(G3277)&gt;=season_lo,MONTH(G3277)*100+DAY(G3277)&lt;=season_hi),1,0))</f>
        <v/>
      </c>
      <c r="I3277">
        <f>IF(G3277="","",G3277-first_day+1)</f>
        <v/>
      </c>
      <c r="J3277" s="27">
        <f>IF(I3277="","",INDEX(Daily!$J$2:$J$421,I3277))</f>
        <v/>
      </c>
      <c r="K3277" s="27">
        <f>IF(J3277="","",J3277+cat_offset)</f>
        <v/>
      </c>
      <c r="L3277" s="27">
        <f>IF(J3277="","",MAX(0,E3277-J3277)^2)</f>
        <v/>
      </c>
      <c r="M3277" s="27">
        <f>IF(J3277="","",MAX(0,E3277-(J3277+twcdh_off))^2)</f>
        <v/>
      </c>
      <c r="N3277" s="27">
        <f>IF(E3277="","",MAX(0,E3277-swcdh_thr)^2)</f>
        <v/>
      </c>
      <c r="O3277">
        <f>IF(K3277="","",ROUND(E3277-K3277,0))</f>
        <v/>
      </c>
      <c r="P3277">
        <f>IF(O3277="","",IF(O3277&gt;=1,O3277,0))</f>
        <v/>
      </c>
      <c r="Q3277" s="27">
        <f>IF(E3277="","",MAX(0,E3277-22))</f>
        <v/>
      </c>
      <c r="R3277" s="27">
        <f>IF(H3277=1,E3277,"")</f>
        <v/>
      </c>
      <c r="S3277" s="27">
        <f>IF(AND(H3277=1,J3277&lt;&gt;""),E3277-J3277,"")</f>
        <v/>
      </c>
      <c r="T3277">
        <f>IF(G3277="","",MONTH(G3277))</f>
        <v/>
      </c>
    </row>
    <row r="3278">
      <c r="A3278" s="24" t="n">
        <v>2020</v>
      </c>
      <c r="B3278" s="24" t="n">
        <v>5</v>
      </c>
      <c r="C3278" s="24" t="n">
        <v>16</v>
      </c>
      <c r="D3278" s="24" t="n">
        <v>13</v>
      </c>
      <c r="E3278" s="24" t="n">
        <v>20.41</v>
      </c>
      <c r="F3278" s="25">
        <f>IF($E3278="","",DATE(IF($A3278="",nominal_year,$A3278),$B3278,$C3278)+($D3278-IF(LEFT(hour_conv,1)="1",1,0))/24)</f>
        <v/>
      </c>
      <c r="G3278" s="26">
        <f>IF(F3278="","",INT(F3278))</f>
        <v/>
      </c>
      <c r="H3278">
        <f>IF(G3278="","",IF(AND(MONTH(G3278)*100+DAY(G3278)&gt;=season_lo,MONTH(G3278)*100+DAY(G3278)&lt;=season_hi),1,0))</f>
        <v/>
      </c>
      <c r="I3278">
        <f>IF(G3278="","",G3278-first_day+1)</f>
        <v/>
      </c>
      <c r="J3278" s="27">
        <f>IF(I3278="","",INDEX(Daily!$J$2:$J$421,I3278))</f>
        <v/>
      </c>
      <c r="K3278" s="27">
        <f>IF(J3278="","",J3278+cat_offset)</f>
        <v/>
      </c>
      <c r="L3278" s="27">
        <f>IF(J3278="","",MAX(0,E3278-J3278)^2)</f>
        <v/>
      </c>
      <c r="M3278" s="27">
        <f>IF(J3278="","",MAX(0,E3278-(J3278+twcdh_off))^2)</f>
        <v/>
      </c>
      <c r="N3278" s="27">
        <f>IF(E3278="","",MAX(0,E3278-swcdh_thr)^2)</f>
        <v/>
      </c>
      <c r="O3278">
        <f>IF(K3278="","",ROUND(E3278-K3278,0))</f>
        <v/>
      </c>
      <c r="P3278">
        <f>IF(O3278="","",IF(O3278&gt;=1,O3278,0))</f>
        <v/>
      </c>
      <c r="Q3278" s="27">
        <f>IF(E3278="","",MAX(0,E3278-22))</f>
        <v/>
      </c>
      <c r="R3278" s="27">
        <f>IF(H3278=1,E3278,"")</f>
        <v/>
      </c>
      <c r="S3278" s="27">
        <f>IF(AND(H3278=1,J3278&lt;&gt;""),E3278-J3278,"")</f>
        <v/>
      </c>
      <c r="T3278">
        <f>IF(G3278="","",MONTH(G3278))</f>
        <v/>
      </c>
    </row>
    <row r="3279">
      <c r="A3279" s="24" t="n">
        <v>2020</v>
      </c>
      <c r="B3279" s="24" t="n">
        <v>5</v>
      </c>
      <c r="C3279" s="24" t="n">
        <v>16</v>
      </c>
      <c r="D3279" s="24" t="n">
        <v>14</v>
      </c>
      <c r="E3279" s="24" t="n">
        <v>21.04</v>
      </c>
      <c r="F3279" s="25">
        <f>IF($E3279="","",DATE(IF($A3279="",nominal_year,$A3279),$B3279,$C3279)+($D3279-IF(LEFT(hour_conv,1)="1",1,0))/24)</f>
        <v/>
      </c>
      <c r="G3279" s="26">
        <f>IF(F3279="","",INT(F3279))</f>
        <v/>
      </c>
      <c r="H3279">
        <f>IF(G3279="","",IF(AND(MONTH(G3279)*100+DAY(G3279)&gt;=season_lo,MONTH(G3279)*100+DAY(G3279)&lt;=season_hi),1,0))</f>
        <v/>
      </c>
      <c r="I3279">
        <f>IF(G3279="","",G3279-first_day+1)</f>
        <v/>
      </c>
      <c r="J3279" s="27">
        <f>IF(I3279="","",INDEX(Daily!$J$2:$J$421,I3279))</f>
        <v/>
      </c>
      <c r="K3279" s="27">
        <f>IF(J3279="","",J3279+cat_offset)</f>
        <v/>
      </c>
      <c r="L3279" s="27">
        <f>IF(J3279="","",MAX(0,E3279-J3279)^2)</f>
        <v/>
      </c>
      <c r="M3279" s="27">
        <f>IF(J3279="","",MAX(0,E3279-(J3279+twcdh_off))^2)</f>
        <v/>
      </c>
      <c r="N3279" s="27">
        <f>IF(E3279="","",MAX(0,E3279-swcdh_thr)^2)</f>
        <v/>
      </c>
      <c r="O3279">
        <f>IF(K3279="","",ROUND(E3279-K3279,0))</f>
        <v/>
      </c>
      <c r="P3279">
        <f>IF(O3279="","",IF(O3279&gt;=1,O3279,0))</f>
        <v/>
      </c>
      <c r="Q3279" s="27">
        <f>IF(E3279="","",MAX(0,E3279-22))</f>
        <v/>
      </c>
      <c r="R3279" s="27">
        <f>IF(H3279=1,E3279,"")</f>
        <v/>
      </c>
      <c r="S3279" s="27">
        <f>IF(AND(H3279=1,J3279&lt;&gt;""),E3279-J3279,"")</f>
        <v/>
      </c>
      <c r="T3279">
        <f>IF(G3279="","",MONTH(G3279))</f>
        <v/>
      </c>
    </row>
    <row r="3280">
      <c r="A3280" s="24" t="n">
        <v>2020</v>
      </c>
      <c r="B3280" s="24" t="n">
        <v>5</v>
      </c>
      <c r="C3280" s="24" t="n">
        <v>16</v>
      </c>
      <c r="D3280" s="24" t="n">
        <v>15</v>
      </c>
      <c r="E3280" s="24" t="n">
        <v>21.81</v>
      </c>
      <c r="F3280" s="25">
        <f>IF($E3280="","",DATE(IF($A3280="",nominal_year,$A3280),$B3280,$C3280)+($D3280-IF(LEFT(hour_conv,1)="1",1,0))/24)</f>
        <v/>
      </c>
      <c r="G3280" s="26">
        <f>IF(F3280="","",INT(F3280))</f>
        <v/>
      </c>
      <c r="H3280">
        <f>IF(G3280="","",IF(AND(MONTH(G3280)*100+DAY(G3280)&gt;=season_lo,MONTH(G3280)*100+DAY(G3280)&lt;=season_hi),1,0))</f>
        <v/>
      </c>
      <c r="I3280">
        <f>IF(G3280="","",G3280-first_day+1)</f>
        <v/>
      </c>
      <c r="J3280" s="27">
        <f>IF(I3280="","",INDEX(Daily!$J$2:$J$421,I3280))</f>
        <v/>
      </c>
      <c r="K3280" s="27">
        <f>IF(J3280="","",J3280+cat_offset)</f>
        <v/>
      </c>
      <c r="L3280" s="27">
        <f>IF(J3280="","",MAX(0,E3280-J3280)^2)</f>
        <v/>
      </c>
      <c r="M3280" s="27">
        <f>IF(J3280="","",MAX(0,E3280-(J3280+twcdh_off))^2)</f>
        <v/>
      </c>
      <c r="N3280" s="27">
        <f>IF(E3280="","",MAX(0,E3280-swcdh_thr)^2)</f>
        <v/>
      </c>
      <c r="O3280">
        <f>IF(K3280="","",ROUND(E3280-K3280,0))</f>
        <v/>
      </c>
      <c r="P3280">
        <f>IF(O3280="","",IF(O3280&gt;=1,O3280,0))</f>
        <v/>
      </c>
      <c r="Q3280" s="27">
        <f>IF(E3280="","",MAX(0,E3280-22))</f>
        <v/>
      </c>
      <c r="R3280" s="27">
        <f>IF(H3280=1,E3280,"")</f>
        <v/>
      </c>
      <c r="S3280" s="27">
        <f>IF(AND(H3280=1,J3280&lt;&gt;""),E3280-J3280,"")</f>
        <v/>
      </c>
      <c r="T3280">
        <f>IF(G3280="","",MONTH(G3280))</f>
        <v/>
      </c>
    </row>
    <row r="3281">
      <c r="A3281" s="24" t="n">
        <v>2020</v>
      </c>
      <c r="B3281" s="24" t="n">
        <v>5</v>
      </c>
      <c r="C3281" s="24" t="n">
        <v>16</v>
      </c>
      <c r="D3281" s="24" t="n">
        <v>16</v>
      </c>
      <c r="E3281" s="24" t="n">
        <v>21.08</v>
      </c>
      <c r="F3281" s="25">
        <f>IF($E3281="","",DATE(IF($A3281="",nominal_year,$A3281),$B3281,$C3281)+($D3281-IF(LEFT(hour_conv,1)="1",1,0))/24)</f>
        <v/>
      </c>
      <c r="G3281" s="26">
        <f>IF(F3281="","",INT(F3281))</f>
        <v/>
      </c>
      <c r="H3281">
        <f>IF(G3281="","",IF(AND(MONTH(G3281)*100+DAY(G3281)&gt;=season_lo,MONTH(G3281)*100+DAY(G3281)&lt;=season_hi),1,0))</f>
        <v/>
      </c>
      <c r="I3281">
        <f>IF(G3281="","",G3281-first_day+1)</f>
        <v/>
      </c>
      <c r="J3281" s="27">
        <f>IF(I3281="","",INDEX(Daily!$J$2:$J$421,I3281))</f>
        <v/>
      </c>
      <c r="K3281" s="27">
        <f>IF(J3281="","",J3281+cat_offset)</f>
        <v/>
      </c>
      <c r="L3281" s="27">
        <f>IF(J3281="","",MAX(0,E3281-J3281)^2)</f>
        <v/>
      </c>
      <c r="M3281" s="27">
        <f>IF(J3281="","",MAX(0,E3281-(J3281+twcdh_off))^2)</f>
        <v/>
      </c>
      <c r="N3281" s="27">
        <f>IF(E3281="","",MAX(0,E3281-swcdh_thr)^2)</f>
        <v/>
      </c>
      <c r="O3281">
        <f>IF(K3281="","",ROUND(E3281-K3281,0))</f>
        <v/>
      </c>
      <c r="P3281">
        <f>IF(O3281="","",IF(O3281&gt;=1,O3281,0))</f>
        <v/>
      </c>
      <c r="Q3281" s="27">
        <f>IF(E3281="","",MAX(0,E3281-22))</f>
        <v/>
      </c>
      <c r="R3281" s="27">
        <f>IF(H3281=1,E3281,"")</f>
        <v/>
      </c>
      <c r="S3281" s="27">
        <f>IF(AND(H3281=1,J3281&lt;&gt;""),E3281-J3281,"")</f>
        <v/>
      </c>
      <c r="T3281">
        <f>IF(G3281="","",MONTH(G3281))</f>
        <v/>
      </c>
    </row>
    <row r="3282">
      <c r="A3282" s="24" t="n">
        <v>2020</v>
      </c>
      <c r="B3282" s="24" t="n">
        <v>5</v>
      </c>
      <c r="C3282" s="24" t="n">
        <v>16</v>
      </c>
      <c r="D3282" s="24" t="n">
        <v>17</v>
      </c>
      <c r="E3282" s="24" t="n">
        <v>22</v>
      </c>
      <c r="F3282" s="25">
        <f>IF($E3282="","",DATE(IF($A3282="",nominal_year,$A3282),$B3282,$C3282)+($D3282-IF(LEFT(hour_conv,1)="1",1,0))/24)</f>
        <v/>
      </c>
      <c r="G3282" s="26">
        <f>IF(F3282="","",INT(F3282))</f>
        <v/>
      </c>
      <c r="H3282">
        <f>IF(G3282="","",IF(AND(MONTH(G3282)*100+DAY(G3282)&gt;=season_lo,MONTH(G3282)*100+DAY(G3282)&lt;=season_hi),1,0))</f>
        <v/>
      </c>
      <c r="I3282">
        <f>IF(G3282="","",G3282-first_day+1)</f>
        <v/>
      </c>
      <c r="J3282" s="27">
        <f>IF(I3282="","",INDEX(Daily!$J$2:$J$421,I3282))</f>
        <v/>
      </c>
      <c r="K3282" s="27">
        <f>IF(J3282="","",J3282+cat_offset)</f>
        <v/>
      </c>
      <c r="L3282" s="27">
        <f>IF(J3282="","",MAX(0,E3282-J3282)^2)</f>
        <v/>
      </c>
      <c r="M3282" s="27">
        <f>IF(J3282="","",MAX(0,E3282-(J3282+twcdh_off))^2)</f>
        <v/>
      </c>
      <c r="N3282" s="27">
        <f>IF(E3282="","",MAX(0,E3282-swcdh_thr)^2)</f>
        <v/>
      </c>
      <c r="O3282">
        <f>IF(K3282="","",ROUND(E3282-K3282,0))</f>
        <v/>
      </c>
      <c r="P3282">
        <f>IF(O3282="","",IF(O3282&gt;=1,O3282,0))</f>
        <v/>
      </c>
      <c r="Q3282" s="27">
        <f>IF(E3282="","",MAX(0,E3282-22))</f>
        <v/>
      </c>
      <c r="R3282" s="27">
        <f>IF(H3282=1,E3282,"")</f>
        <v/>
      </c>
      <c r="S3282" s="27">
        <f>IF(AND(H3282=1,J3282&lt;&gt;""),E3282-J3282,"")</f>
        <v/>
      </c>
      <c r="T3282">
        <f>IF(G3282="","",MONTH(G3282))</f>
        <v/>
      </c>
    </row>
    <row r="3283">
      <c r="A3283" s="24" t="n">
        <v>2020</v>
      </c>
      <c r="B3283" s="24" t="n">
        <v>5</v>
      </c>
      <c r="C3283" s="24" t="n">
        <v>16</v>
      </c>
      <c r="D3283" s="24" t="n">
        <v>18</v>
      </c>
      <c r="E3283" s="24" t="n">
        <v>21.39</v>
      </c>
      <c r="F3283" s="25">
        <f>IF($E3283="","",DATE(IF($A3283="",nominal_year,$A3283),$B3283,$C3283)+($D3283-IF(LEFT(hour_conv,1)="1",1,0))/24)</f>
        <v/>
      </c>
      <c r="G3283" s="26">
        <f>IF(F3283="","",INT(F3283))</f>
        <v/>
      </c>
      <c r="H3283">
        <f>IF(G3283="","",IF(AND(MONTH(G3283)*100+DAY(G3283)&gt;=season_lo,MONTH(G3283)*100+DAY(G3283)&lt;=season_hi),1,0))</f>
        <v/>
      </c>
      <c r="I3283">
        <f>IF(G3283="","",G3283-first_day+1)</f>
        <v/>
      </c>
      <c r="J3283" s="27">
        <f>IF(I3283="","",INDEX(Daily!$J$2:$J$421,I3283))</f>
        <v/>
      </c>
      <c r="K3283" s="27">
        <f>IF(J3283="","",J3283+cat_offset)</f>
        <v/>
      </c>
      <c r="L3283" s="27">
        <f>IF(J3283="","",MAX(0,E3283-J3283)^2)</f>
        <v/>
      </c>
      <c r="M3283" s="27">
        <f>IF(J3283="","",MAX(0,E3283-(J3283+twcdh_off))^2)</f>
        <v/>
      </c>
      <c r="N3283" s="27">
        <f>IF(E3283="","",MAX(0,E3283-swcdh_thr)^2)</f>
        <v/>
      </c>
      <c r="O3283">
        <f>IF(K3283="","",ROUND(E3283-K3283,0))</f>
        <v/>
      </c>
      <c r="P3283">
        <f>IF(O3283="","",IF(O3283&gt;=1,O3283,0))</f>
        <v/>
      </c>
      <c r="Q3283" s="27">
        <f>IF(E3283="","",MAX(0,E3283-22))</f>
        <v/>
      </c>
      <c r="R3283" s="27">
        <f>IF(H3283=1,E3283,"")</f>
        <v/>
      </c>
      <c r="S3283" s="27">
        <f>IF(AND(H3283=1,J3283&lt;&gt;""),E3283-J3283,"")</f>
        <v/>
      </c>
      <c r="T3283">
        <f>IF(G3283="","",MONTH(G3283))</f>
        <v/>
      </c>
    </row>
    <row r="3284">
      <c r="A3284" s="24" t="n">
        <v>2020</v>
      </c>
      <c r="B3284" s="24" t="n">
        <v>5</v>
      </c>
      <c r="C3284" s="24" t="n">
        <v>16</v>
      </c>
      <c r="D3284" s="24" t="n">
        <v>19</v>
      </c>
      <c r="E3284" s="24" t="n">
        <v>21.58</v>
      </c>
      <c r="F3284" s="25">
        <f>IF($E3284="","",DATE(IF($A3284="",nominal_year,$A3284),$B3284,$C3284)+($D3284-IF(LEFT(hour_conv,1)="1",1,0))/24)</f>
        <v/>
      </c>
      <c r="G3284" s="26">
        <f>IF(F3284="","",INT(F3284))</f>
        <v/>
      </c>
      <c r="H3284">
        <f>IF(G3284="","",IF(AND(MONTH(G3284)*100+DAY(G3284)&gt;=season_lo,MONTH(G3284)*100+DAY(G3284)&lt;=season_hi),1,0))</f>
        <v/>
      </c>
      <c r="I3284">
        <f>IF(G3284="","",G3284-first_day+1)</f>
        <v/>
      </c>
      <c r="J3284" s="27">
        <f>IF(I3284="","",INDEX(Daily!$J$2:$J$421,I3284))</f>
        <v/>
      </c>
      <c r="K3284" s="27">
        <f>IF(J3284="","",J3284+cat_offset)</f>
        <v/>
      </c>
      <c r="L3284" s="27">
        <f>IF(J3284="","",MAX(0,E3284-J3284)^2)</f>
        <v/>
      </c>
      <c r="M3284" s="27">
        <f>IF(J3284="","",MAX(0,E3284-(J3284+twcdh_off))^2)</f>
        <v/>
      </c>
      <c r="N3284" s="27">
        <f>IF(E3284="","",MAX(0,E3284-swcdh_thr)^2)</f>
        <v/>
      </c>
      <c r="O3284">
        <f>IF(K3284="","",ROUND(E3284-K3284,0))</f>
        <v/>
      </c>
      <c r="P3284">
        <f>IF(O3284="","",IF(O3284&gt;=1,O3284,0))</f>
        <v/>
      </c>
      <c r="Q3284" s="27">
        <f>IF(E3284="","",MAX(0,E3284-22))</f>
        <v/>
      </c>
      <c r="R3284" s="27">
        <f>IF(H3284=1,E3284,"")</f>
        <v/>
      </c>
      <c r="S3284" s="27">
        <f>IF(AND(H3284=1,J3284&lt;&gt;""),E3284-J3284,"")</f>
        <v/>
      </c>
      <c r="T3284">
        <f>IF(G3284="","",MONTH(G3284))</f>
        <v/>
      </c>
    </row>
    <row r="3285">
      <c r="A3285" s="24" t="n">
        <v>2020</v>
      </c>
      <c r="B3285" s="24" t="n">
        <v>5</v>
      </c>
      <c r="C3285" s="24" t="n">
        <v>16</v>
      </c>
      <c r="D3285" s="24" t="n">
        <v>20</v>
      </c>
      <c r="E3285" s="24" t="n">
        <v>19.76</v>
      </c>
      <c r="F3285" s="25">
        <f>IF($E3285="","",DATE(IF($A3285="",nominal_year,$A3285),$B3285,$C3285)+($D3285-IF(LEFT(hour_conv,1)="1",1,0))/24)</f>
        <v/>
      </c>
      <c r="G3285" s="26">
        <f>IF(F3285="","",INT(F3285))</f>
        <v/>
      </c>
      <c r="H3285">
        <f>IF(G3285="","",IF(AND(MONTH(G3285)*100+DAY(G3285)&gt;=season_lo,MONTH(G3285)*100+DAY(G3285)&lt;=season_hi),1,0))</f>
        <v/>
      </c>
      <c r="I3285">
        <f>IF(G3285="","",G3285-first_day+1)</f>
        <v/>
      </c>
      <c r="J3285" s="27">
        <f>IF(I3285="","",INDEX(Daily!$J$2:$J$421,I3285))</f>
        <v/>
      </c>
      <c r="K3285" s="27">
        <f>IF(J3285="","",J3285+cat_offset)</f>
        <v/>
      </c>
      <c r="L3285" s="27">
        <f>IF(J3285="","",MAX(0,E3285-J3285)^2)</f>
        <v/>
      </c>
      <c r="M3285" s="27">
        <f>IF(J3285="","",MAX(0,E3285-(J3285+twcdh_off))^2)</f>
        <v/>
      </c>
      <c r="N3285" s="27">
        <f>IF(E3285="","",MAX(0,E3285-swcdh_thr)^2)</f>
        <v/>
      </c>
      <c r="O3285">
        <f>IF(K3285="","",ROUND(E3285-K3285,0))</f>
        <v/>
      </c>
      <c r="P3285">
        <f>IF(O3285="","",IF(O3285&gt;=1,O3285,0))</f>
        <v/>
      </c>
      <c r="Q3285" s="27">
        <f>IF(E3285="","",MAX(0,E3285-22))</f>
        <v/>
      </c>
      <c r="R3285" s="27">
        <f>IF(H3285=1,E3285,"")</f>
        <v/>
      </c>
      <c r="S3285" s="27">
        <f>IF(AND(H3285=1,J3285&lt;&gt;""),E3285-J3285,"")</f>
        <v/>
      </c>
      <c r="T3285">
        <f>IF(G3285="","",MONTH(G3285))</f>
        <v/>
      </c>
    </row>
    <row r="3286">
      <c r="A3286" s="24" t="n">
        <v>2020</v>
      </c>
      <c r="B3286" s="24" t="n">
        <v>5</v>
      </c>
      <c r="C3286" s="24" t="n">
        <v>16</v>
      </c>
      <c r="D3286" s="24" t="n">
        <v>21</v>
      </c>
      <c r="E3286" s="24" t="n">
        <v>17.98</v>
      </c>
      <c r="F3286" s="25">
        <f>IF($E3286="","",DATE(IF($A3286="",nominal_year,$A3286),$B3286,$C3286)+($D3286-IF(LEFT(hour_conv,1)="1",1,0))/24)</f>
        <v/>
      </c>
      <c r="G3286" s="26">
        <f>IF(F3286="","",INT(F3286))</f>
        <v/>
      </c>
      <c r="H3286">
        <f>IF(G3286="","",IF(AND(MONTH(G3286)*100+DAY(G3286)&gt;=season_lo,MONTH(G3286)*100+DAY(G3286)&lt;=season_hi),1,0))</f>
        <v/>
      </c>
      <c r="I3286">
        <f>IF(G3286="","",G3286-first_day+1)</f>
        <v/>
      </c>
      <c r="J3286" s="27">
        <f>IF(I3286="","",INDEX(Daily!$J$2:$J$421,I3286))</f>
        <v/>
      </c>
      <c r="K3286" s="27">
        <f>IF(J3286="","",J3286+cat_offset)</f>
        <v/>
      </c>
      <c r="L3286" s="27">
        <f>IF(J3286="","",MAX(0,E3286-J3286)^2)</f>
        <v/>
      </c>
      <c r="M3286" s="27">
        <f>IF(J3286="","",MAX(0,E3286-(J3286+twcdh_off))^2)</f>
        <v/>
      </c>
      <c r="N3286" s="27">
        <f>IF(E3286="","",MAX(0,E3286-swcdh_thr)^2)</f>
        <v/>
      </c>
      <c r="O3286">
        <f>IF(K3286="","",ROUND(E3286-K3286,0))</f>
        <v/>
      </c>
      <c r="P3286">
        <f>IF(O3286="","",IF(O3286&gt;=1,O3286,0))</f>
        <v/>
      </c>
      <c r="Q3286" s="27">
        <f>IF(E3286="","",MAX(0,E3286-22))</f>
        <v/>
      </c>
      <c r="R3286" s="27">
        <f>IF(H3286=1,E3286,"")</f>
        <v/>
      </c>
      <c r="S3286" s="27">
        <f>IF(AND(H3286=1,J3286&lt;&gt;""),E3286-J3286,"")</f>
        <v/>
      </c>
      <c r="T3286">
        <f>IF(G3286="","",MONTH(G3286))</f>
        <v/>
      </c>
    </row>
    <row r="3287">
      <c r="A3287" s="24" t="n">
        <v>2020</v>
      </c>
      <c r="B3287" s="24" t="n">
        <v>5</v>
      </c>
      <c r="C3287" s="24" t="n">
        <v>16</v>
      </c>
      <c r="D3287" s="24" t="n">
        <v>22</v>
      </c>
      <c r="E3287" s="24" t="n">
        <v>17.02</v>
      </c>
      <c r="F3287" s="25">
        <f>IF($E3287="","",DATE(IF($A3287="",nominal_year,$A3287),$B3287,$C3287)+($D3287-IF(LEFT(hour_conv,1)="1",1,0))/24)</f>
        <v/>
      </c>
      <c r="G3287" s="26">
        <f>IF(F3287="","",INT(F3287))</f>
        <v/>
      </c>
      <c r="H3287">
        <f>IF(G3287="","",IF(AND(MONTH(G3287)*100+DAY(G3287)&gt;=season_lo,MONTH(G3287)*100+DAY(G3287)&lt;=season_hi),1,0))</f>
        <v/>
      </c>
      <c r="I3287">
        <f>IF(G3287="","",G3287-first_day+1)</f>
        <v/>
      </c>
      <c r="J3287" s="27">
        <f>IF(I3287="","",INDEX(Daily!$J$2:$J$421,I3287))</f>
        <v/>
      </c>
      <c r="K3287" s="27">
        <f>IF(J3287="","",J3287+cat_offset)</f>
        <v/>
      </c>
      <c r="L3287" s="27">
        <f>IF(J3287="","",MAX(0,E3287-J3287)^2)</f>
        <v/>
      </c>
      <c r="M3287" s="27">
        <f>IF(J3287="","",MAX(0,E3287-(J3287+twcdh_off))^2)</f>
        <v/>
      </c>
      <c r="N3287" s="27">
        <f>IF(E3287="","",MAX(0,E3287-swcdh_thr)^2)</f>
        <v/>
      </c>
      <c r="O3287">
        <f>IF(K3287="","",ROUND(E3287-K3287,0))</f>
        <v/>
      </c>
      <c r="P3287">
        <f>IF(O3287="","",IF(O3287&gt;=1,O3287,0))</f>
        <v/>
      </c>
      <c r="Q3287" s="27">
        <f>IF(E3287="","",MAX(0,E3287-22))</f>
        <v/>
      </c>
      <c r="R3287" s="27">
        <f>IF(H3287=1,E3287,"")</f>
        <v/>
      </c>
      <c r="S3287" s="27">
        <f>IF(AND(H3287=1,J3287&lt;&gt;""),E3287-J3287,"")</f>
        <v/>
      </c>
      <c r="T3287">
        <f>IF(G3287="","",MONTH(G3287))</f>
        <v/>
      </c>
    </row>
    <row r="3288">
      <c r="A3288" s="24" t="n">
        <v>2020</v>
      </c>
      <c r="B3288" s="24" t="n">
        <v>5</v>
      </c>
      <c r="C3288" s="24" t="n">
        <v>16</v>
      </c>
      <c r="D3288" s="24" t="n">
        <v>23</v>
      </c>
      <c r="E3288" s="24" t="n">
        <v>14.92</v>
      </c>
      <c r="F3288" s="25">
        <f>IF($E3288="","",DATE(IF($A3288="",nominal_year,$A3288),$B3288,$C3288)+($D3288-IF(LEFT(hour_conv,1)="1",1,0))/24)</f>
        <v/>
      </c>
      <c r="G3288" s="26">
        <f>IF(F3288="","",INT(F3288))</f>
        <v/>
      </c>
      <c r="H3288">
        <f>IF(G3288="","",IF(AND(MONTH(G3288)*100+DAY(G3288)&gt;=season_lo,MONTH(G3288)*100+DAY(G3288)&lt;=season_hi),1,0))</f>
        <v/>
      </c>
      <c r="I3288">
        <f>IF(G3288="","",G3288-first_day+1)</f>
        <v/>
      </c>
      <c r="J3288" s="27">
        <f>IF(I3288="","",INDEX(Daily!$J$2:$J$421,I3288))</f>
        <v/>
      </c>
      <c r="K3288" s="27">
        <f>IF(J3288="","",J3288+cat_offset)</f>
        <v/>
      </c>
      <c r="L3288" s="27">
        <f>IF(J3288="","",MAX(0,E3288-J3288)^2)</f>
        <v/>
      </c>
      <c r="M3288" s="27">
        <f>IF(J3288="","",MAX(0,E3288-(J3288+twcdh_off))^2)</f>
        <v/>
      </c>
      <c r="N3288" s="27">
        <f>IF(E3288="","",MAX(0,E3288-swcdh_thr)^2)</f>
        <v/>
      </c>
      <c r="O3288">
        <f>IF(K3288="","",ROUND(E3288-K3288,0))</f>
        <v/>
      </c>
      <c r="P3288">
        <f>IF(O3288="","",IF(O3288&gt;=1,O3288,0))</f>
        <v/>
      </c>
      <c r="Q3288" s="27">
        <f>IF(E3288="","",MAX(0,E3288-22))</f>
        <v/>
      </c>
      <c r="R3288" s="27">
        <f>IF(H3288=1,E3288,"")</f>
        <v/>
      </c>
      <c r="S3288" s="27">
        <f>IF(AND(H3288=1,J3288&lt;&gt;""),E3288-J3288,"")</f>
        <v/>
      </c>
      <c r="T3288">
        <f>IF(G3288="","",MONTH(G3288))</f>
        <v/>
      </c>
    </row>
    <row r="3289">
      <c r="A3289" s="24" t="n">
        <v>2020</v>
      </c>
      <c r="B3289" s="24" t="n">
        <v>5</v>
      </c>
      <c r="C3289" s="24" t="n">
        <v>16</v>
      </c>
      <c r="D3289" s="24" t="n">
        <v>24</v>
      </c>
      <c r="E3289" s="24" t="n">
        <v>13.89</v>
      </c>
      <c r="F3289" s="25">
        <f>IF($E3289="","",DATE(IF($A3289="",nominal_year,$A3289),$B3289,$C3289)+($D3289-IF(LEFT(hour_conv,1)="1",1,0))/24)</f>
        <v/>
      </c>
      <c r="G3289" s="26">
        <f>IF(F3289="","",INT(F3289))</f>
        <v/>
      </c>
      <c r="H3289">
        <f>IF(G3289="","",IF(AND(MONTH(G3289)*100+DAY(G3289)&gt;=season_lo,MONTH(G3289)*100+DAY(G3289)&lt;=season_hi),1,0))</f>
        <v/>
      </c>
      <c r="I3289">
        <f>IF(G3289="","",G3289-first_day+1)</f>
        <v/>
      </c>
      <c r="J3289" s="27">
        <f>IF(I3289="","",INDEX(Daily!$J$2:$J$421,I3289))</f>
        <v/>
      </c>
      <c r="K3289" s="27">
        <f>IF(J3289="","",J3289+cat_offset)</f>
        <v/>
      </c>
      <c r="L3289" s="27">
        <f>IF(J3289="","",MAX(0,E3289-J3289)^2)</f>
        <v/>
      </c>
      <c r="M3289" s="27">
        <f>IF(J3289="","",MAX(0,E3289-(J3289+twcdh_off))^2)</f>
        <v/>
      </c>
      <c r="N3289" s="27">
        <f>IF(E3289="","",MAX(0,E3289-swcdh_thr)^2)</f>
        <v/>
      </c>
      <c r="O3289">
        <f>IF(K3289="","",ROUND(E3289-K3289,0))</f>
        <v/>
      </c>
      <c r="P3289">
        <f>IF(O3289="","",IF(O3289&gt;=1,O3289,0))</f>
        <v/>
      </c>
      <c r="Q3289" s="27">
        <f>IF(E3289="","",MAX(0,E3289-22))</f>
        <v/>
      </c>
      <c r="R3289" s="27">
        <f>IF(H3289=1,E3289,"")</f>
        <v/>
      </c>
      <c r="S3289" s="27">
        <f>IF(AND(H3289=1,J3289&lt;&gt;""),E3289-J3289,"")</f>
        <v/>
      </c>
      <c r="T3289">
        <f>IF(G3289="","",MONTH(G3289))</f>
        <v/>
      </c>
    </row>
    <row r="3290">
      <c r="A3290" s="24" t="n">
        <v>2020</v>
      </c>
      <c r="B3290" s="24" t="n">
        <v>5</v>
      </c>
      <c r="C3290" s="24" t="n">
        <v>17</v>
      </c>
      <c r="D3290" s="24" t="n">
        <v>1</v>
      </c>
      <c r="E3290" s="24" t="n">
        <v>11.5</v>
      </c>
      <c r="F3290" s="25">
        <f>IF($E3290="","",DATE(IF($A3290="",nominal_year,$A3290),$B3290,$C3290)+($D3290-IF(LEFT(hour_conv,1)="1",1,0))/24)</f>
        <v/>
      </c>
      <c r="G3290" s="26">
        <f>IF(F3290="","",INT(F3290))</f>
        <v/>
      </c>
      <c r="H3290">
        <f>IF(G3290="","",IF(AND(MONTH(G3290)*100+DAY(G3290)&gt;=season_lo,MONTH(G3290)*100+DAY(G3290)&lt;=season_hi),1,0))</f>
        <v/>
      </c>
      <c r="I3290">
        <f>IF(G3290="","",G3290-first_day+1)</f>
        <v/>
      </c>
      <c r="J3290" s="27">
        <f>IF(I3290="","",INDEX(Daily!$J$2:$J$421,I3290))</f>
        <v/>
      </c>
      <c r="K3290" s="27">
        <f>IF(J3290="","",J3290+cat_offset)</f>
        <v/>
      </c>
      <c r="L3290" s="27">
        <f>IF(J3290="","",MAX(0,E3290-J3290)^2)</f>
        <v/>
      </c>
      <c r="M3290" s="27">
        <f>IF(J3290="","",MAX(0,E3290-(J3290+twcdh_off))^2)</f>
        <v/>
      </c>
      <c r="N3290" s="27">
        <f>IF(E3290="","",MAX(0,E3290-swcdh_thr)^2)</f>
        <v/>
      </c>
      <c r="O3290">
        <f>IF(K3290="","",ROUND(E3290-K3290,0))</f>
        <v/>
      </c>
      <c r="P3290">
        <f>IF(O3290="","",IF(O3290&gt;=1,O3290,0))</f>
        <v/>
      </c>
      <c r="Q3290" s="27">
        <f>IF(E3290="","",MAX(0,E3290-22))</f>
        <v/>
      </c>
      <c r="R3290" s="27">
        <f>IF(H3290=1,E3290,"")</f>
        <v/>
      </c>
      <c r="S3290" s="27">
        <f>IF(AND(H3290=1,J3290&lt;&gt;""),E3290-J3290,"")</f>
        <v/>
      </c>
      <c r="T3290">
        <f>IF(G3290="","",MONTH(G3290))</f>
        <v/>
      </c>
    </row>
    <row r="3291">
      <c r="A3291" s="24" t="n">
        <v>2020</v>
      </c>
      <c r="B3291" s="24" t="n">
        <v>5</v>
      </c>
      <c r="C3291" s="24" t="n">
        <v>17</v>
      </c>
      <c r="D3291" s="24" t="n">
        <v>2</v>
      </c>
      <c r="E3291" s="24" t="n">
        <v>11.98</v>
      </c>
      <c r="F3291" s="25">
        <f>IF($E3291="","",DATE(IF($A3291="",nominal_year,$A3291),$B3291,$C3291)+($D3291-IF(LEFT(hour_conv,1)="1",1,0))/24)</f>
        <v/>
      </c>
      <c r="G3291" s="26">
        <f>IF(F3291="","",INT(F3291))</f>
        <v/>
      </c>
      <c r="H3291">
        <f>IF(G3291="","",IF(AND(MONTH(G3291)*100+DAY(G3291)&gt;=season_lo,MONTH(G3291)*100+DAY(G3291)&lt;=season_hi),1,0))</f>
        <v/>
      </c>
      <c r="I3291">
        <f>IF(G3291="","",G3291-first_day+1)</f>
        <v/>
      </c>
      <c r="J3291" s="27">
        <f>IF(I3291="","",INDEX(Daily!$J$2:$J$421,I3291))</f>
        <v/>
      </c>
      <c r="K3291" s="27">
        <f>IF(J3291="","",J3291+cat_offset)</f>
        <v/>
      </c>
      <c r="L3291" s="27">
        <f>IF(J3291="","",MAX(0,E3291-J3291)^2)</f>
        <v/>
      </c>
      <c r="M3291" s="27">
        <f>IF(J3291="","",MAX(0,E3291-(J3291+twcdh_off))^2)</f>
        <v/>
      </c>
      <c r="N3291" s="27">
        <f>IF(E3291="","",MAX(0,E3291-swcdh_thr)^2)</f>
        <v/>
      </c>
      <c r="O3291">
        <f>IF(K3291="","",ROUND(E3291-K3291,0))</f>
        <v/>
      </c>
      <c r="P3291">
        <f>IF(O3291="","",IF(O3291&gt;=1,O3291,0))</f>
        <v/>
      </c>
      <c r="Q3291" s="27">
        <f>IF(E3291="","",MAX(0,E3291-22))</f>
        <v/>
      </c>
      <c r="R3291" s="27">
        <f>IF(H3291=1,E3291,"")</f>
        <v/>
      </c>
      <c r="S3291" s="27">
        <f>IF(AND(H3291=1,J3291&lt;&gt;""),E3291-J3291,"")</f>
        <v/>
      </c>
      <c r="T3291">
        <f>IF(G3291="","",MONTH(G3291))</f>
        <v/>
      </c>
    </row>
    <row r="3292">
      <c r="A3292" s="24" t="n">
        <v>2020</v>
      </c>
      <c r="B3292" s="24" t="n">
        <v>5</v>
      </c>
      <c r="C3292" s="24" t="n">
        <v>17</v>
      </c>
      <c r="D3292" s="24" t="n">
        <v>3</v>
      </c>
      <c r="E3292" s="24" t="n">
        <v>11.11</v>
      </c>
      <c r="F3292" s="25">
        <f>IF($E3292="","",DATE(IF($A3292="",nominal_year,$A3292),$B3292,$C3292)+($D3292-IF(LEFT(hour_conv,1)="1",1,0))/24)</f>
        <v/>
      </c>
      <c r="G3292" s="26">
        <f>IF(F3292="","",INT(F3292))</f>
        <v/>
      </c>
      <c r="H3292">
        <f>IF(G3292="","",IF(AND(MONTH(G3292)*100+DAY(G3292)&gt;=season_lo,MONTH(G3292)*100+DAY(G3292)&lt;=season_hi),1,0))</f>
        <v/>
      </c>
      <c r="I3292">
        <f>IF(G3292="","",G3292-first_day+1)</f>
        <v/>
      </c>
      <c r="J3292" s="27">
        <f>IF(I3292="","",INDEX(Daily!$J$2:$J$421,I3292))</f>
        <v/>
      </c>
      <c r="K3292" s="27">
        <f>IF(J3292="","",J3292+cat_offset)</f>
        <v/>
      </c>
      <c r="L3292" s="27">
        <f>IF(J3292="","",MAX(0,E3292-J3292)^2)</f>
        <v/>
      </c>
      <c r="M3292" s="27">
        <f>IF(J3292="","",MAX(0,E3292-(J3292+twcdh_off))^2)</f>
        <v/>
      </c>
      <c r="N3292" s="27">
        <f>IF(E3292="","",MAX(0,E3292-swcdh_thr)^2)</f>
        <v/>
      </c>
      <c r="O3292">
        <f>IF(K3292="","",ROUND(E3292-K3292,0))</f>
        <v/>
      </c>
      <c r="P3292">
        <f>IF(O3292="","",IF(O3292&gt;=1,O3292,0))</f>
        <v/>
      </c>
      <c r="Q3292" s="27">
        <f>IF(E3292="","",MAX(0,E3292-22))</f>
        <v/>
      </c>
      <c r="R3292" s="27">
        <f>IF(H3292=1,E3292,"")</f>
        <v/>
      </c>
      <c r="S3292" s="27">
        <f>IF(AND(H3292=1,J3292&lt;&gt;""),E3292-J3292,"")</f>
        <v/>
      </c>
      <c r="T3292">
        <f>IF(G3292="","",MONTH(G3292))</f>
        <v/>
      </c>
    </row>
    <row r="3293">
      <c r="A3293" s="24" t="n">
        <v>2020</v>
      </c>
      <c r="B3293" s="24" t="n">
        <v>5</v>
      </c>
      <c r="C3293" s="24" t="n">
        <v>17</v>
      </c>
      <c r="D3293" s="24" t="n">
        <v>4</v>
      </c>
      <c r="E3293" s="24" t="n">
        <v>10.23</v>
      </c>
      <c r="F3293" s="25">
        <f>IF($E3293="","",DATE(IF($A3293="",nominal_year,$A3293),$B3293,$C3293)+($D3293-IF(LEFT(hour_conv,1)="1",1,0))/24)</f>
        <v/>
      </c>
      <c r="G3293" s="26">
        <f>IF(F3293="","",INT(F3293))</f>
        <v/>
      </c>
      <c r="H3293">
        <f>IF(G3293="","",IF(AND(MONTH(G3293)*100+DAY(G3293)&gt;=season_lo,MONTH(G3293)*100+DAY(G3293)&lt;=season_hi),1,0))</f>
        <v/>
      </c>
      <c r="I3293">
        <f>IF(G3293="","",G3293-first_day+1)</f>
        <v/>
      </c>
      <c r="J3293" s="27">
        <f>IF(I3293="","",INDEX(Daily!$J$2:$J$421,I3293))</f>
        <v/>
      </c>
      <c r="K3293" s="27">
        <f>IF(J3293="","",J3293+cat_offset)</f>
        <v/>
      </c>
      <c r="L3293" s="27">
        <f>IF(J3293="","",MAX(0,E3293-J3293)^2)</f>
        <v/>
      </c>
      <c r="M3293" s="27">
        <f>IF(J3293="","",MAX(0,E3293-(J3293+twcdh_off))^2)</f>
        <v/>
      </c>
      <c r="N3293" s="27">
        <f>IF(E3293="","",MAX(0,E3293-swcdh_thr)^2)</f>
        <v/>
      </c>
      <c r="O3293">
        <f>IF(K3293="","",ROUND(E3293-K3293,0))</f>
        <v/>
      </c>
      <c r="P3293">
        <f>IF(O3293="","",IF(O3293&gt;=1,O3293,0))</f>
        <v/>
      </c>
      <c r="Q3293" s="27">
        <f>IF(E3293="","",MAX(0,E3293-22))</f>
        <v/>
      </c>
      <c r="R3293" s="27">
        <f>IF(H3293=1,E3293,"")</f>
        <v/>
      </c>
      <c r="S3293" s="27">
        <f>IF(AND(H3293=1,J3293&lt;&gt;""),E3293-J3293,"")</f>
        <v/>
      </c>
      <c r="T3293">
        <f>IF(G3293="","",MONTH(G3293))</f>
        <v/>
      </c>
    </row>
    <row r="3294">
      <c r="A3294" s="24" t="n">
        <v>2020</v>
      </c>
      <c r="B3294" s="24" t="n">
        <v>5</v>
      </c>
      <c r="C3294" s="24" t="n">
        <v>17</v>
      </c>
      <c r="D3294" s="24" t="n">
        <v>5</v>
      </c>
      <c r="E3294" s="24" t="n">
        <v>10.86</v>
      </c>
      <c r="F3294" s="25">
        <f>IF($E3294="","",DATE(IF($A3294="",nominal_year,$A3294),$B3294,$C3294)+($D3294-IF(LEFT(hour_conv,1)="1",1,0))/24)</f>
        <v/>
      </c>
      <c r="G3294" s="26">
        <f>IF(F3294="","",INT(F3294))</f>
        <v/>
      </c>
      <c r="H3294">
        <f>IF(G3294="","",IF(AND(MONTH(G3294)*100+DAY(G3294)&gt;=season_lo,MONTH(G3294)*100+DAY(G3294)&lt;=season_hi),1,0))</f>
        <v/>
      </c>
      <c r="I3294">
        <f>IF(G3294="","",G3294-first_day+1)</f>
        <v/>
      </c>
      <c r="J3294" s="27">
        <f>IF(I3294="","",INDEX(Daily!$J$2:$J$421,I3294))</f>
        <v/>
      </c>
      <c r="K3294" s="27">
        <f>IF(J3294="","",J3294+cat_offset)</f>
        <v/>
      </c>
      <c r="L3294" s="27">
        <f>IF(J3294="","",MAX(0,E3294-J3294)^2)</f>
        <v/>
      </c>
      <c r="M3294" s="27">
        <f>IF(J3294="","",MAX(0,E3294-(J3294+twcdh_off))^2)</f>
        <v/>
      </c>
      <c r="N3294" s="27">
        <f>IF(E3294="","",MAX(0,E3294-swcdh_thr)^2)</f>
        <v/>
      </c>
      <c r="O3294">
        <f>IF(K3294="","",ROUND(E3294-K3294,0))</f>
        <v/>
      </c>
      <c r="P3294">
        <f>IF(O3294="","",IF(O3294&gt;=1,O3294,0))</f>
        <v/>
      </c>
      <c r="Q3294" s="27">
        <f>IF(E3294="","",MAX(0,E3294-22))</f>
        <v/>
      </c>
      <c r="R3294" s="27">
        <f>IF(H3294=1,E3294,"")</f>
        <v/>
      </c>
      <c r="S3294" s="27">
        <f>IF(AND(H3294=1,J3294&lt;&gt;""),E3294-J3294,"")</f>
        <v/>
      </c>
      <c r="T3294">
        <f>IF(G3294="","",MONTH(G3294))</f>
        <v/>
      </c>
    </row>
    <row r="3295">
      <c r="A3295" s="24" t="n">
        <v>2020</v>
      </c>
      <c r="B3295" s="24" t="n">
        <v>5</v>
      </c>
      <c r="C3295" s="24" t="n">
        <v>17</v>
      </c>
      <c r="D3295" s="24" t="n">
        <v>6</v>
      </c>
      <c r="E3295" s="24" t="n">
        <v>11.8</v>
      </c>
      <c r="F3295" s="25">
        <f>IF($E3295="","",DATE(IF($A3295="",nominal_year,$A3295),$B3295,$C3295)+($D3295-IF(LEFT(hour_conv,1)="1",1,0))/24)</f>
        <v/>
      </c>
      <c r="G3295" s="26">
        <f>IF(F3295="","",INT(F3295))</f>
        <v/>
      </c>
      <c r="H3295">
        <f>IF(G3295="","",IF(AND(MONTH(G3295)*100+DAY(G3295)&gt;=season_lo,MONTH(G3295)*100+DAY(G3295)&lt;=season_hi),1,0))</f>
        <v/>
      </c>
      <c r="I3295">
        <f>IF(G3295="","",G3295-first_day+1)</f>
        <v/>
      </c>
      <c r="J3295" s="27">
        <f>IF(I3295="","",INDEX(Daily!$J$2:$J$421,I3295))</f>
        <v/>
      </c>
      <c r="K3295" s="27">
        <f>IF(J3295="","",J3295+cat_offset)</f>
        <v/>
      </c>
      <c r="L3295" s="27">
        <f>IF(J3295="","",MAX(0,E3295-J3295)^2)</f>
        <v/>
      </c>
      <c r="M3295" s="27">
        <f>IF(J3295="","",MAX(0,E3295-(J3295+twcdh_off))^2)</f>
        <v/>
      </c>
      <c r="N3295" s="27">
        <f>IF(E3295="","",MAX(0,E3295-swcdh_thr)^2)</f>
        <v/>
      </c>
      <c r="O3295">
        <f>IF(K3295="","",ROUND(E3295-K3295,0))</f>
        <v/>
      </c>
      <c r="P3295">
        <f>IF(O3295="","",IF(O3295&gt;=1,O3295,0))</f>
        <v/>
      </c>
      <c r="Q3295" s="27">
        <f>IF(E3295="","",MAX(0,E3295-22))</f>
        <v/>
      </c>
      <c r="R3295" s="27">
        <f>IF(H3295=1,E3295,"")</f>
        <v/>
      </c>
      <c r="S3295" s="27">
        <f>IF(AND(H3295=1,J3295&lt;&gt;""),E3295-J3295,"")</f>
        <v/>
      </c>
      <c r="T3295">
        <f>IF(G3295="","",MONTH(G3295))</f>
        <v/>
      </c>
    </row>
    <row r="3296">
      <c r="A3296" s="24" t="n">
        <v>2020</v>
      </c>
      <c r="B3296" s="24" t="n">
        <v>5</v>
      </c>
      <c r="C3296" s="24" t="n">
        <v>17</v>
      </c>
      <c r="D3296" s="24" t="n">
        <v>7</v>
      </c>
      <c r="E3296" s="24" t="n">
        <v>12.47</v>
      </c>
      <c r="F3296" s="25">
        <f>IF($E3296="","",DATE(IF($A3296="",nominal_year,$A3296),$B3296,$C3296)+($D3296-IF(LEFT(hour_conv,1)="1",1,0))/24)</f>
        <v/>
      </c>
      <c r="G3296" s="26">
        <f>IF(F3296="","",INT(F3296))</f>
        <v/>
      </c>
      <c r="H3296">
        <f>IF(G3296="","",IF(AND(MONTH(G3296)*100+DAY(G3296)&gt;=season_lo,MONTH(G3296)*100+DAY(G3296)&lt;=season_hi),1,0))</f>
        <v/>
      </c>
      <c r="I3296">
        <f>IF(G3296="","",G3296-first_day+1)</f>
        <v/>
      </c>
      <c r="J3296" s="27">
        <f>IF(I3296="","",INDEX(Daily!$J$2:$J$421,I3296))</f>
        <v/>
      </c>
      <c r="K3296" s="27">
        <f>IF(J3296="","",J3296+cat_offset)</f>
        <v/>
      </c>
      <c r="L3296" s="27">
        <f>IF(J3296="","",MAX(0,E3296-J3296)^2)</f>
        <v/>
      </c>
      <c r="M3296" s="27">
        <f>IF(J3296="","",MAX(0,E3296-(J3296+twcdh_off))^2)</f>
        <v/>
      </c>
      <c r="N3296" s="27">
        <f>IF(E3296="","",MAX(0,E3296-swcdh_thr)^2)</f>
        <v/>
      </c>
      <c r="O3296">
        <f>IF(K3296="","",ROUND(E3296-K3296,0))</f>
        <v/>
      </c>
      <c r="P3296">
        <f>IF(O3296="","",IF(O3296&gt;=1,O3296,0))</f>
        <v/>
      </c>
      <c r="Q3296" s="27">
        <f>IF(E3296="","",MAX(0,E3296-22))</f>
        <v/>
      </c>
      <c r="R3296" s="27">
        <f>IF(H3296=1,E3296,"")</f>
        <v/>
      </c>
      <c r="S3296" s="27">
        <f>IF(AND(H3296=1,J3296&lt;&gt;""),E3296-J3296,"")</f>
        <v/>
      </c>
      <c r="T3296">
        <f>IF(G3296="","",MONTH(G3296))</f>
        <v/>
      </c>
    </row>
    <row r="3297">
      <c r="A3297" s="24" t="n">
        <v>2020</v>
      </c>
      <c r="B3297" s="24" t="n">
        <v>5</v>
      </c>
      <c r="C3297" s="24" t="n">
        <v>17</v>
      </c>
      <c r="D3297" s="24" t="n">
        <v>8</v>
      </c>
      <c r="E3297" s="24" t="n">
        <v>13.54</v>
      </c>
      <c r="F3297" s="25">
        <f>IF($E3297="","",DATE(IF($A3297="",nominal_year,$A3297),$B3297,$C3297)+($D3297-IF(LEFT(hour_conv,1)="1",1,0))/24)</f>
        <v/>
      </c>
      <c r="G3297" s="26">
        <f>IF(F3297="","",INT(F3297))</f>
        <v/>
      </c>
      <c r="H3297">
        <f>IF(G3297="","",IF(AND(MONTH(G3297)*100+DAY(G3297)&gt;=season_lo,MONTH(G3297)*100+DAY(G3297)&lt;=season_hi),1,0))</f>
        <v/>
      </c>
      <c r="I3297">
        <f>IF(G3297="","",G3297-first_day+1)</f>
        <v/>
      </c>
      <c r="J3297" s="27">
        <f>IF(I3297="","",INDEX(Daily!$J$2:$J$421,I3297))</f>
        <v/>
      </c>
      <c r="K3297" s="27">
        <f>IF(J3297="","",J3297+cat_offset)</f>
        <v/>
      </c>
      <c r="L3297" s="27">
        <f>IF(J3297="","",MAX(0,E3297-J3297)^2)</f>
        <v/>
      </c>
      <c r="M3297" s="27">
        <f>IF(J3297="","",MAX(0,E3297-(J3297+twcdh_off))^2)</f>
        <v/>
      </c>
      <c r="N3297" s="27">
        <f>IF(E3297="","",MAX(0,E3297-swcdh_thr)^2)</f>
        <v/>
      </c>
      <c r="O3297">
        <f>IF(K3297="","",ROUND(E3297-K3297,0))</f>
        <v/>
      </c>
      <c r="P3297">
        <f>IF(O3297="","",IF(O3297&gt;=1,O3297,0))</f>
        <v/>
      </c>
      <c r="Q3297" s="27">
        <f>IF(E3297="","",MAX(0,E3297-22))</f>
        <v/>
      </c>
      <c r="R3297" s="27">
        <f>IF(H3297=1,E3297,"")</f>
        <v/>
      </c>
      <c r="S3297" s="27">
        <f>IF(AND(H3297=1,J3297&lt;&gt;""),E3297-J3297,"")</f>
        <v/>
      </c>
      <c r="T3297">
        <f>IF(G3297="","",MONTH(G3297))</f>
        <v/>
      </c>
    </row>
    <row r="3298">
      <c r="A3298" s="24" t="n">
        <v>2020</v>
      </c>
      <c r="B3298" s="24" t="n">
        <v>5</v>
      </c>
      <c r="C3298" s="24" t="n">
        <v>17</v>
      </c>
      <c r="D3298" s="24" t="n">
        <v>9</v>
      </c>
      <c r="E3298" s="24" t="n">
        <v>14.34</v>
      </c>
      <c r="F3298" s="25">
        <f>IF($E3298="","",DATE(IF($A3298="",nominal_year,$A3298),$B3298,$C3298)+($D3298-IF(LEFT(hour_conv,1)="1",1,0))/24)</f>
        <v/>
      </c>
      <c r="G3298" s="26">
        <f>IF(F3298="","",INT(F3298))</f>
        <v/>
      </c>
      <c r="H3298">
        <f>IF(G3298="","",IF(AND(MONTH(G3298)*100+DAY(G3298)&gt;=season_lo,MONTH(G3298)*100+DAY(G3298)&lt;=season_hi),1,0))</f>
        <v/>
      </c>
      <c r="I3298">
        <f>IF(G3298="","",G3298-first_day+1)</f>
        <v/>
      </c>
      <c r="J3298" s="27">
        <f>IF(I3298="","",INDEX(Daily!$J$2:$J$421,I3298))</f>
        <v/>
      </c>
      <c r="K3298" s="27">
        <f>IF(J3298="","",J3298+cat_offset)</f>
        <v/>
      </c>
      <c r="L3298" s="27">
        <f>IF(J3298="","",MAX(0,E3298-J3298)^2)</f>
        <v/>
      </c>
      <c r="M3298" s="27">
        <f>IF(J3298="","",MAX(0,E3298-(J3298+twcdh_off))^2)</f>
        <v/>
      </c>
      <c r="N3298" s="27">
        <f>IF(E3298="","",MAX(0,E3298-swcdh_thr)^2)</f>
        <v/>
      </c>
      <c r="O3298">
        <f>IF(K3298="","",ROUND(E3298-K3298,0))</f>
        <v/>
      </c>
      <c r="P3298">
        <f>IF(O3298="","",IF(O3298&gt;=1,O3298,0))</f>
        <v/>
      </c>
      <c r="Q3298" s="27">
        <f>IF(E3298="","",MAX(0,E3298-22))</f>
        <v/>
      </c>
      <c r="R3298" s="27">
        <f>IF(H3298=1,E3298,"")</f>
        <v/>
      </c>
      <c r="S3298" s="27">
        <f>IF(AND(H3298=1,J3298&lt;&gt;""),E3298-J3298,"")</f>
        <v/>
      </c>
      <c r="T3298">
        <f>IF(G3298="","",MONTH(G3298))</f>
        <v/>
      </c>
    </row>
    <row r="3299">
      <c r="A3299" s="24" t="n">
        <v>2020</v>
      </c>
      <c r="B3299" s="24" t="n">
        <v>5</v>
      </c>
      <c r="C3299" s="24" t="n">
        <v>17</v>
      </c>
      <c r="D3299" s="24" t="n">
        <v>10</v>
      </c>
      <c r="E3299" s="24" t="n">
        <v>15.81</v>
      </c>
      <c r="F3299" s="25">
        <f>IF($E3299="","",DATE(IF($A3299="",nominal_year,$A3299),$B3299,$C3299)+($D3299-IF(LEFT(hour_conv,1)="1",1,0))/24)</f>
        <v/>
      </c>
      <c r="G3299" s="26">
        <f>IF(F3299="","",INT(F3299))</f>
        <v/>
      </c>
      <c r="H3299">
        <f>IF(G3299="","",IF(AND(MONTH(G3299)*100+DAY(G3299)&gt;=season_lo,MONTH(G3299)*100+DAY(G3299)&lt;=season_hi),1,0))</f>
        <v/>
      </c>
      <c r="I3299">
        <f>IF(G3299="","",G3299-first_day+1)</f>
        <v/>
      </c>
      <c r="J3299" s="27">
        <f>IF(I3299="","",INDEX(Daily!$J$2:$J$421,I3299))</f>
        <v/>
      </c>
      <c r="K3299" s="27">
        <f>IF(J3299="","",J3299+cat_offset)</f>
        <v/>
      </c>
      <c r="L3299" s="27">
        <f>IF(J3299="","",MAX(0,E3299-J3299)^2)</f>
        <v/>
      </c>
      <c r="M3299" s="27">
        <f>IF(J3299="","",MAX(0,E3299-(J3299+twcdh_off))^2)</f>
        <v/>
      </c>
      <c r="N3299" s="27">
        <f>IF(E3299="","",MAX(0,E3299-swcdh_thr)^2)</f>
        <v/>
      </c>
      <c r="O3299">
        <f>IF(K3299="","",ROUND(E3299-K3299,0))</f>
        <v/>
      </c>
      <c r="P3299">
        <f>IF(O3299="","",IF(O3299&gt;=1,O3299,0))</f>
        <v/>
      </c>
      <c r="Q3299" s="27">
        <f>IF(E3299="","",MAX(0,E3299-22))</f>
        <v/>
      </c>
      <c r="R3299" s="27">
        <f>IF(H3299=1,E3299,"")</f>
        <v/>
      </c>
      <c r="S3299" s="27">
        <f>IF(AND(H3299=1,J3299&lt;&gt;""),E3299-J3299,"")</f>
        <v/>
      </c>
      <c r="T3299">
        <f>IF(G3299="","",MONTH(G3299))</f>
        <v/>
      </c>
    </row>
    <row r="3300">
      <c r="A3300" s="24" t="n">
        <v>2020</v>
      </c>
      <c r="B3300" s="24" t="n">
        <v>5</v>
      </c>
      <c r="C3300" s="24" t="n">
        <v>17</v>
      </c>
      <c r="D3300" s="24" t="n">
        <v>11</v>
      </c>
      <c r="E3300" s="24" t="n">
        <v>17.5</v>
      </c>
      <c r="F3300" s="25">
        <f>IF($E3300="","",DATE(IF($A3300="",nominal_year,$A3300),$B3300,$C3300)+($D3300-IF(LEFT(hour_conv,1)="1",1,0))/24)</f>
        <v/>
      </c>
      <c r="G3300" s="26">
        <f>IF(F3300="","",INT(F3300))</f>
        <v/>
      </c>
      <c r="H3300">
        <f>IF(G3300="","",IF(AND(MONTH(G3300)*100+DAY(G3300)&gt;=season_lo,MONTH(G3300)*100+DAY(G3300)&lt;=season_hi),1,0))</f>
        <v/>
      </c>
      <c r="I3300">
        <f>IF(G3300="","",G3300-first_day+1)</f>
        <v/>
      </c>
      <c r="J3300" s="27">
        <f>IF(I3300="","",INDEX(Daily!$J$2:$J$421,I3300))</f>
        <v/>
      </c>
      <c r="K3300" s="27">
        <f>IF(J3300="","",J3300+cat_offset)</f>
        <v/>
      </c>
      <c r="L3300" s="27">
        <f>IF(J3300="","",MAX(0,E3300-J3300)^2)</f>
        <v/>
      </c>
      <c r="M3300" s="27">
        <f>IF(J3300="","",MAX(0,E3300-(J3300+twcdh_off))^2)</f>
        <v/>
      </c>
      <c r="N3300" s="27">
        <f>IF(E3300="","",MAX(0,E3300-swcdh_thr)^2)</f>
        <v/>
      </c>
      <c r="O3300">
        <f>IF(K3300="","",ROUND(E3300-K3300,0))</f>
        <v/>
      </c>
      <c r="P3300">
        <f>IF(O3300="","",IF(O3300&gt;=1,O3300,0))</f>
        <v/>
      </c>
      <c r="Q3300" s="27">
        <f>IF(E3300="","",MAX(0,E3300-22))</f>
        <v/>
      </c>
      <c r="R3300" s="27">
        <f>IF(H3300=1,E3300,"")</f>
        <v/>
      </c>
      <c r="S3300" s="27">
        <f>IF(AND(H3300=1,J3300&lt;&gt;""),E3300-J3300,"")</f>
        <v/>
      </c>
      <c r="T3300">
        <f>IF(G3300="","",MONTH(G3300))</f>
        <v/>
      </c>
    </row>
    <row r="3301">
      <c r="A3301" s="24" t="n">
        <v>2020</v>
      </c>
      <c r="B3301" s="24" t="n">
        <v>5</v>
      </c>
      <c r="C3301" s="24" t="n">
        <v>17</v>
      </c>
      <c r="D3301" s="24" t="n">
        <v>12</v>
      </c>
      <c r="E3301" s="24" t="n">
        <v>19.12</v>
      </c>
      <c r="F3301" s="25">
        <f>IF($E3301="","",DATE(IF($A3301="",nominal_year,$A3301),$B3301,$C3301)+($D3301-IF(LEFT(hour_conv,1)="1",1,0))/24)</f>
        <v/>
      </c>
      <c r="G3301" s="26">
        <f>IF(F3301="","",INT(F3301))</f>
        <v/>
      </c>
      <c r="H3301">
        <f>IF(G3301="","",IF(AND(MONTH(G3301)*100+DAY(G3301)&gt;=season_lo,MONTH(G3301)*100+DAY(G3301)&lt;=season_hi),1,0))</f>
        <v/>
      </c>
      <c r="I3301">
        <f>IF(G3301="","",G3301-first_day+1)</f>
        <v/>
      </c>
      <c r="J3301" s="27">
        <f>IF(I3301="","",INDEX(Daily!$J$2:$J$421,I3301))</f>
        <v/>
      </c>
      <c r="K3301" s="27">
        <f>IF(J3301="","",J3301+cat_offset)</f>
        <v/>
      </c>
      <c r="L3301" s="27">
        <f>IF(J3301="","",MAX(0,E3301-J3301)^2)</f>
        <v/>
      </c>
      <c r="M3301" s="27">
        <f>IF(J3301="","",MAX(0,E3301-(J3301+twcdh_off))^2)</f>
        <v/>
      </c>
      <c r="N3301" s="27">
        <f>IF(E3301="","",MAX(0,E3301-swcdh_thr)^2)</f>
        <v/>
      </c>
      <c r="O3301">
        <f>IF(K3301="","",ROUND(E3301-K3301,0))</f>
        <v/>
      </c>
      <c r="P3301">
        <f>IF(O3301="","",IF(O3301&gt;=1,O3301,0))</f>
        <v/>
      </c>
      <c r="Q3301" s="27">
        <f>IF(E3301="","",MAX(0,E3301-22))</f>
        <v/>
      </c>
      <c r="R3301" s="27">
        <f>IF(H3301=1,E3301,"")</f>
        <v/>
      </c>
      <c r="S3301" s="27">
        <f>IF(AND(H3301=1,J3301&lt;&gt;""),E3301-J3301,"")</f>
        <v/>
      </c>
      <c r="T3301">
        <f>IF(G3301="","",MONTH(G3301))</f>
        <v/>
      </c>
    </row>
    <row r="3302">
      <c r="A3302" s="24" t="n">
        <v>2020</v>
      </c>
      <c r="B3302" s="24" t="n">
        <v>5</v>
      </c>
      <c r="C3302" s="24" t="n">
        <v>17</v>
      </c>
      <c r="D3302" s="24" t="n">
        <v>13</v>
      </c>
      <c r="E3302" s="24" t="n">
        <v>19.54</v>
      </c>
      <c r="F3302" s="25">
        <f>IF($E3302="","",DATE(IF($A3302="",nominal_year,$A3302),$B3302,$C3302)+($D3302-IF(LEFT(hour_conv,1)="1",1,0))/24)</f>
        <v/>
      </c>
      <c r="G3302" s="26">
        <f>IF(F3302="","",INT(F3302))</f>
        <v/>
      </c>
      <c r="H3302">
        <f>IF(G3302="","",IF(AND(MONTH(G3302)*100+DAY(G3302)&gt;=season_lo,MONTH(G3302)*100+DAY(G3302)&lt;=season_hi),1,0))</f>
        <v/>
      </c>
      <c r="I3302">
        <f>IF(G3302="","",G3302-first_day+1)</f>
        <v/>
      </c>
      <c r="J3302" s="27">
        <f>IF(I3302="","",INDEX(Daily!$J$2:$J$421,I3302))</f>
        <v/>
      </c>
      <c r="K3302" s="27">
        <f>IF(J3302="","",J3302+cat_offset)</f>
        <v/>
      </c>
      <c r="L3302" s="27">
        <f>IF(J3302="","",MAX(0,E3302-J3302)^2)</f>
        <v/>
      </c>
      <c r="M3302" s="27">
        <f>IF(J3302="","",MAX(0,E3302-(J3302+twcdh_off))^2)</f>
        <v/>
      </c>
      <c r="N3302" s="27">
        <f>IF(E3302="","",MAX(0,E3302-swcdh_thr)^2)</f>
        <v/>
      </c>
      <c r="O3302">
        <f>IF(K3302="","",ROUND(E3302-K3302,0))</f>
        <v/>
      </c>
      <c r="P3302">
        <f>IF(O3302="","",IF(O3302&gt;=1,O3302,0))</f>
        <v/>
      </c>
      <c r="Q3302" s="27">
        <f>IF(E3302="","",MAX(0,E3302-22))</f>
        <v/>
      </c>
      <c r="R3302" s="27">
        <f>IF(H3302=1,E3302,"")</f>
        <v/>
      </c>
      <c r="S3302" s="27">
        <f>IF(AND(H3302=1,J3302&lt;&gt;""),E3302-J3302,"")</f>
        <v/>
      </c>
      <c r="T3302">
        <f>IF(G3302="","",MONTH(G3302))</f>
        <v/>
      </c>
    </row>
    <row r="3303">
      <c r="A3303" s="24" t="n">
        <v>2020</v>
      </c>
      <c r="B3303" s="24" t="n">
        <v>5</v>
      </c>
      <c r="C3303" s="24" t="n">
        <v>17</v>
      </c>
      <c r="D3303" s="24" t="n">
        <v>14</v>
      </c>
      <c r="E3303" s="24" t="n">
        <v>20.27</v>
      </c>
      <c r="F3303" s="25">
        <f>IF($E3303="","",DATE(IF($A3303="",nominal_year,$A3303),$B3303,$C3303)+($D3303-IF(LEFT(hour_conv,1)="1",1,0))/24)</f>
        <v/>
      </c>
      <c r="G3303" s="26">
        <f>IF(F3303="","",INT(F3303))</f>
        <v/>
      </c>
      <c r="H3303">
        <f>IF(G3303="","",IF(AND(MONTH(G3303)*100+DAY(G3303)&gt;=season_lo,MONTH(G3303)*100+DAY(G3303)&lt;=season_hi),1,0))</f>
        <v/>
      </c>
      <c r="I3303">
        <f>IF(G3303="","",G3303-first_day+1)</f>
        <v/>
      </c>
      <c r="J3303" s="27">
        <f>IF(I3303="","",INDEX(Daily!$J$2:$J$421,I3303))</f>
        <v/>
      </c>
      <c r="K3303" s="27">
        <f>IF(J3303="","",J3303+cat_offset)</f>
        <v/>
      </c>
      <c r="L3303" s="27">
        <f>IF(J3303="","",MAX(0,E3303-J3303)^2)</f>
        <v/>
      </c>
      <c r="M3303" s="27">
        <f>IF(J3303="","",MAX(0,E3303-(J3303+twcdh_off))^2)</f>
        <v/>
      </c>
      <c r="N3303" s="27">
        <f>IF(E3303="","",MAX(0,E3303-swcdh_thr)^2)</f>
        <v/>
      </c>
      <c r="O3303">
        <f>IF(K3303="","",ROUND(E3303-K3303,0))</f>
        <v/>
      </c>
      <c r="P3303">
        <f>IF(O3303="","",IF(O3303&gt;=1,O3303,0))</f>
        <v/>
      </c>
      <c r="Q3303" s="27">
        <f>IF(E3303="","",MAX(0,E3303-22))</f>
        <v/>
      </c>
      <c r="R3303" s="27">
        <f>IF(H3303=1,E3303,"")</f>
        <v/>
      </c>
      <c r="S3303" s="27">
        <f>IF(AND(H3303=1,J3303&lt;&gt;""),E3303-J3303,"")</f>
        <v/>
      </c>
      <c r="T3303">
        <f>IF(G3303="","",MONTH(G3303))</f>
        <v/>
      </c>
    </row>
    <row r="3304">
      <c r="A3304" s="24" t="n">
        <v>2020</v>
      </c>
      <c r="B3304" s="24" t="n">
        <v>5</v>
      </c>
      <c r="C3304" s="24" t="n">
        <v>17</v>
      </c>
      <c r="D3304" s="24" t="n">
        <v>15</v>
      </c>
      <c r="E3304" s="24" t="n">
        <v>21.72</v>
      </c>
      <c r="F3304" s="25">
        <f>IF($E3304="","",DATE(IF($A3304="",nominal_year,$A3304),$B3304,$C3304)+($D3304-IF(LEFT(hour_conv,1)="1",1,0))/24)</f>
        <v/>
      </c>
      <c r="G3304" s="26">
        <f>IF(F3304="","",INT(F3304))</f>
        <v/>
      </c>
      <c r="H3304">
        <f>IF(G3304="","",IF(AND(MONTH(G3304)*100+DAY(G3304)&gt;=season_lo,MONTH(G3304)*100+DAY(G3304)&lt;=season_hi),1,0))</f>
        <v/>
      </c>
      <c r="I3304">
        <f>IF(G3304="","",G3304-first_day+1)</f>
        <v/>
      </c>
      <c r="J3304" s="27">
        <f>IF(I3304="","",INDEX(Daily!$J$2:$J$421,I3304))</f>
        <v/>
      </c>
      <c r="K3304" s="27">
        <f>IF(J3304="","",J3304+cat_offset)</f>
        <v/>
      </c>
      <c r="L3304" s="27">
        <f>IF(J3304="","",MAX(0,E3304-J3304)^2)</f>
        <v/>
      </c>
      <c r="M3304" s="27">
        <f>IF(J3304="","",MAX(0,E3304-(J3304+twcdh_off))^2)</f>
        <v/>
      </c>
      <c r="N3304" s="27">
        <f>IF(E3304="","",MAX(0,E3304-swcdh_thr)^2)</f>
        <v/>
      </c>
      <c r="O3304">
        <f>IF(K3304="","",ROUND(E3304-K3304,0))</f>
        <v/>
      </c>
      <c r="P3304">
        <f>IF(O3304="","",IF(O3304&gt;=1,O3304,0))</f>
        <v/>
      </c>
      <c r="Q3304" s="27">
        <f>IF(E3304="","",MAX(0,E3304-22))</f>
        <v/>
      </c>
      <c r="R3304" s="27">
        <f>IF(H3304=1,E3304,"")</f>
        <v/>
      </c>
      <c r="S3304" s="27">
        <f>IF(AND(H3304=1,J3304&lt;&gt;""),E3304-J3304,"")</f>
        <v/>
      </c>
      <c r="T3304">
        <f>IF(G3304="","",MONTH(G3304))</f>
        <v/>
      </c>
    </row>
    <row r="3305">
      <c r="A3305" s="24" t="n">
        <v>2020</v>
      </c>
      <c r="B3305" s="24" t="n">
        <v>5</v>
      </c>
      <c r="C3305" s="24" t="n">
        <v>17</v>
      </c>
      <c r="D3305" s="24" t="n">
        <v>16</v>
      </c>
      <c r="E3305" s="24" t="n">
        <v>21.08</v>
      </c>
      <c r="F3305" s="25">
        <f>IF($E3305="","",DATE(IF($A3305="",nominal_year,$A3305),$B3305,$C3305)+($D3305-IF(LEFT(hour_conv,1)="1",1,0))/24)</f>
        <v/>
      </c>
      <c r="G3305" s="26">
        <f>IF(F3305="","",INT(F3305))</f>
        <v/>
      </c>
      <c r="H3305">
        <f>IF(G3305="","",IF(AND(MONTH(G3305)*100+DAY(G3305)&gt;=season_lo,MONTH(G3305)*100+DAY(G3305)&lt;=season_hi),1,0))</f>
        <v/>
      </c>
      <c r="I3305">
        <f>IF(G3305="","",G3305-first_day+1)</f>
        <v/>
      </c>
      <c r="J3305" s="27">
        <f>IF(I3305="","",INDEX(Daily!$J$2:$J$421,I3305))</f>
        <v/>
      </c>
      <c r="K3305" s="27">
        <f>IF(J3305="","",J3305+cat_offset)</f>
        <v/>
      </c>
      <c r="L3305" s="27">
        <f>IF(J3305="","",MAX(0,E3305-J3305)^2)</f>
        <v/>
      </c>
      <c r="M3305" s="27">
        <f>IF(J3305="","",MAX(0,E3305-(J3305+twcdh_off))^2)</f>
        <v/>
      </c>
      <c r="N3305" s="27">
        <f>IF(E3305="","",MAX(0,E3305-swcdh_thr)^2)</f>
        <v/>
      </c>
      <c r="O3305">
        <f>IF(K3305="","",ROUND(E3305-K3305,0))</f>
        <v/>
      </c>
      <c r="P3305">
        <f>IF(O3305="","",IF(O3305&gt;=1,O3305,0))</f>
        <v/>
      </c>
      <c r="Q3305" s="27">
        <f>IF(E3305="","",MAX(0,E3305-22))</f>
        <v/>
      </c>
      <c r="R3305" s="27">
        <f>IF(H3305=1,E3305,"")</f>
        <v/>
      </c>
      <c r="S3305" s="27">
        <f>IF(AND(H3305=1,J3305&lt;&gt;""),E3305-J3305,"")</f>
        <v/>
      </c>
      <c r="T3305">
        <f>IF(G3305="","",MONTH(G3305))</f>
        <v/>
      </c>
    </row>
    <row r="3306">
      <c r="A3306" s="24" t="n">
        <v>2020</v>
      </c>
      <c r="B3306" s="24" t="n">
        <v>5</v>
      </c>
      <c r="C3306" s="24" t="n">
        <v>17</v>
      </c>
      <c r="D3306" s="24" t="n">
        <v>17</v>
      </c>
      <c r="E3306" s="24" t="n">
        <v>21.7</v>
      </c>
      <c r="F3306" s="25">
        <f>IF($E3306="","",DATE(IF($A3306="",nominal_year,$A3306),$B3306,$C3306)+($D3306-IF(LEFT(hour_conv,1)="1",1,0))/24)</f>
        <v/>
      </c>
      <c r="G3306" s="26">
        <f>IF(F3306="","",INT(F3306))</f>
        <v/>
      </c>
      <c r="H3306">
        <f>IF(G3306="","",IF(AND(MONTH(G3306)*100+DAY(G3306)&gt;=season_lo,MONTH(G3306)*100+DAY(G3306)&lt;=season_hi),1,0))</f>
        <v/>
      </c>
      <c r="I3306">
        <f>IF(G3306="","",G3306-first_day+1)</f>
        <v/>
      </c>
      <c r="J3306" s="27">
        <f>IF(I3306="","",INDEX(Daily!$J$2:$J$421,I3306))</f>
        <v/>
      </c>
      <c r="K3306" s="27">
        <f>IF(J3306="","",J3306+cat_offset)</f>
        <v/>
      </c>
      <c r="L3306" s="27">
        <f>IF(J3306="","",MAX(0,E3306-J3306)^2)</f>
        <v/>
      </c>
      <c r="M3306" s="27">
        <f>IF(J3306="","",MAX(0,E3306-(J3306+twcdh_off))^2)</f>
        <v/>
      </c>
      <c r="N3306" s="27">
        <f>IF(E3306="","",MAX(0,E3306-swcdh_thr)^2)</f>
        <v/>
      </c>
      <c r="O3306">
        <f>IF(K3306="","",ROUND(E3306-K3306,0))</f>
        <v/>
      </c>
      <c r="P3306">
        <f>IF(O3306="","",IF(O3306&gt;=1,O3306,0))</f>
        <v/>
      </c>
      <c r="Q3306" s="27">
        <f>IF(E3306="","",MAX(0,E3306-22))</f>
        <v/>
      </c>
      <c r="R3306" s="27">
        <f>IF(H3306=1,E3306,"")</f>
        <v/>
      </c>
      <c r="S3306" s="27">
        <f>IF(AND(H3306=1,J3306&lt;&gt;""),E3306-J3306,"")</f>
        <v/>
      </c>
      <c r="T3306">
        <f>IF(G3306="","",MONTH(G3306))</f>
        <v/>
      </c>
    </row>
    <row r="3307">
      <c r="A3307" s="24" t="n">
        <v>2020</v>
      </c>
      <c r="B3307" s="24" t="n">
        <v>5</v>
      </c>
      <c r="C3307" s="24" t="n">
        <v>17</v>
      </c>
      <c r="D3307" s="24" t="n">
        <v>18</v>
      </c>
      <c r="E3307" s="24" t="n">
        <v>20.84</v>
      </c>
      <c r="F3307" s="25">
        <f>IF($E3307="","",DATE(IF($A3307="",nominal_year,$A3307),$B3307,$C3307)+($D3307-IF(LEFT(hour_conv,1)="1",1,0))/24)</f>
        <v/>
      </c>
      <c r="G3307" s="26">
        <f>IF(F3307="","",INT(F3307))</f>
        <v/>
      </c>
      <c r="H3307">
        <f>IF(G3307="","",IF(AND(MONTH(G3307)*100+DAY(G3307)&gt;=season_lo,MONTH(G3307)*100+DAY(G3307)&lt;=season_hi),1,0))</f>
        <v/>
      </c>
      <c r="I3307">
        <f>IF(G3307="","",G3307-first_day+1)</f>
        <v/>
      </c>
      <c r="J3307" s="27">
        <f>IF(I3307="","",INDEX(Daily!$J$2:$J$421,I3307))</f>
        <v/>
      </c>
      <c r="K3307" s="27">
        <f>IF(J3307="","",J3307+cat_offset)</f>
        <v/>
      </c>
      <c r="L3307" s="27">
        <f>IF(J3307="","",MAX(0,E3307-J3307)^2)</f>
        <v/>
      </c>
      <c r="M3307" s="27">
        <f>IF(J3307="","",MAX(0,E3307-(J3307+twcdh_off))^2)</f>
        <v/>
      </c>
      <c r="N3307" s="27">
        <f>IF(E3307="","",MAX(0,E3307-swcdh_thr)^2)</f>
        <v/>
      </c>
      <c r="O3307">
        <f>IF(K3307="","",ROUND(E3307-K3307,0))</f>
        <v/>
      </c>
      <c r="P3307">
        <f>IF(O3307="","",IF(O3307&gt;=1,O3307,0))</f>
        <v/>
      </c>
      <c r="Q3307" s="27">
        <f>IF(E3307="","",MAX(0,E3307-22))</f>
        <v/>
      </c>
      <c r="R3307" s="27">
        <f>IF(H3307=1,E3307,"")</f>
        <v/>
      </c>
      <c r="S3307" s="27">
        <f>IF(AND(H3307=1,J3307&lt;&gt;""),E3307-J3307,"")</f>
        <v/>
      </c>
      <c r="T3307">
        <f>IF(G3307="","",MONTH(G3307))</f>
        <v/>
      </c>
    </row>
    <row r="3308">
      <c r="A3308" s="24" t="n">
        <v>2020</v>
      </c>
      <c r="B3308" s="24" t="n">
        <v>5</v>
      </c>
      <c r="C3308" s="24" t="n">
        <v>17</v>
      </c>
      <c r="D3308" s="24" t="n">
        <v>19</v>
      </c>
      <c r="E3308" s="24" t="n">
        <v>20.25</v>
      </c>
      <c r="F3308" s="25">
        <f>IF($E3308="","",DATE(IF($A3308="",nominal_year,$A3308),$B3308,$C3308)+($D3308-IF(LEFT(hour_conv,1)="1",1,0))/24)</f>
        <v/>
      </c>
      <c r="G3308" s="26">
        <f>IF(F3308="","",INT(F3308))</f>
        <v/>
      </c>
      <c r="H3308">
        <f>IF(G3308="","",IF(AND(MONTH(G3308)*100+DAY(G3308)&gt;=season_lo,MONTH(G3308)*100+DAY(G3308)&lt;=season_hi),1,0))</f>
        <v/>
      </c>
      <c r="I3308">
        <f>IF(G3308="","",G3308-first_day+1)</f>
        <v/>
      </c>
      <c r="J3308" s="27">
        <f>IF(I3308="","",INDEX(Daily!$J$2:$J$421,I3308))</f>
        <v/>
      </c>
      <c r="K3308" s="27">
        <f>IF(J3308="","",J3308+cat_offset)</f>
        <v/>
      </c>
      <c r="L3308" s="27">
        <f>IF(J3308="","",MAX(0,E3308-J3308)^2)</f>
        <v/>
      </c>
      <c r="M3308" s="27">
        <f>IF(J3308="","",MAX(0,E3308-(J3308+twcdh_off))^2)</f>
        <v/>
      </c>
      <c r="N3308" s="27">
        <f>IF(E3308="","",MAX(0,E3308-swcdh_thr)^2)</f>
        <v/>
      </c>
      <c r="O3308">
        <f>IF(K3308="","",ROUND(E3308-K3308,0))</f>
        <v/>
      </c>
      <c r="P3308">
        <f>IF(O3308="","",IF(O3308&gt;=1,O3308,0))</f>
        <v/>
      </c>
      <c r="Q3308" s="27">
        <f>IF(E3308="","",MAX(0,E3308-22))</f>
        <v/>
      </c>
      <c r="R3308" s="27">
        <f>IF(H3308=1,E3308,"")</f>
        <v/>
      </c>
      <c r="S3308" s="27">
        <f>IF(AND(H3308=1,J3308&lt;&gt;""),E3308-J3308,"")</f>
        <v/>
      </c>
      <c r="T3308">
        <f>IF(G3308="","",MONTH(G3308))</f>
        <v/>
      </c>
    </row>
    <row r="3309">
      <c r="A3309" s="24" t="n">
        <v>2020</v>
      </c>
      <c r="B3309" s="24" t="n">
        <v>5</v>
      </c>
      <c r="C3309" s="24" t="n">
        <v>17</v>
      </c>
      <c r="D3309" s="24" t="n">
        <v>20</v>
      </c>
      <c r="E3309" s="24" t="n">
        <v>19.49</v>
      </c>
      <c r="F3309" s="25">
        <f>IF($E3309="","",DATE(IF($A3309="",nominal_year,$A3309),$B3309,$C3309)+($D3309-IF(LEFT(hour_conv,1)="1",1,0))/24)</f>
        <v/>
      </c>
      <c r="G3309" s="26">
        <f>IF(F3309="","",INT(F3309))</f>
        <v/>
      </c>
      <c r="H3309">
        <f>IF(G3309="","",IF(AND(MONTH(G3309)*100+DAY(G3309)&gt;=season_lo,MONTH(G3309)*100+DAY(G3309)&lt;=season_hi),1,0))</f>
        <v/>
      </c>
      <c r="I3309">
        <f>IF(G3309="","",G3309-first_day+1)</f>
        <v/>
      </c>
      <c r="J3309" s="27">
        <f>IF(I3309="","",INDEX(Daily!$J$2:$J$421,I3309))</f>
        <v/>
      </c>
      <c r="K3309" s="27">
        <f>IF(J3309="","",J3309+cat_offset)</f>
        <v/>
      </c>
      <c r="L3309" s="27">
        <f>IF(J3309="","",MAX(0,E3309-J3309)^2)</f>
        <v/>
      </c>
      <c r="M3309" s="27">
        <f>IF(J3309="","",MAX(0,E3309-(J3309+twcdh_off))^2)</f>
        <v/>
      </c>
      <c r="N3309" s="27">
        <f>IF(E3309="","",MAX(0,E3309-swcdh_thr)^2)</f>
        <v/>
      </c>
      <c r="O3309">
        <f>IF(K3309="","",ROUND(E3309-K3309,0))</f>
        <v/>
      </c>
      <c r="P3309">
        <f>IF(O3309="","",IF(O3309&gt;=1,O3309,0))</f>
        <v/>
      </c>
      <c r="Q3309" s="27">
        <f>IF(E3309="","",MAX(0,E3309-22))</f>
        <v/>
      </c>
      <c r="R3309" s="27">
        <f>IF(H3309=1,E3309,"")</f>
        <v/>
      </c>
      <c r="S3309" s="27">
        <f>IF(AND(H3309=1,J3309&lt;&gt;""),E3309-J3309,"")</f>
        <v/>
      </c>
      <c r="T3309">
        <f>IF(G3309="","",MONTH(G3309))</f>
        <v/>
      </c>
    </row>
    <row r="3310">
      <c r="A3310" s="24" t="n">
        <v>2020</v>
      </c>
      <c r="B3310" s="24" t="n">
        <v>5</v>
      </c>
      <c r="C3310" s="24" t="n">
        <v>17</v>
      </c>
      <c r="D3310" s="24" t="n">
        <v>21</v>
      </c>
      <c r="E3310" s="24" t="n">
        <v>17.78</v>
      </c>
      <c r="F3310" s="25">
        <f>IF($E3310="","",DATE(IF($A3310="",nominal_year,$A3310),$B3310,$C3310)+($D3310-IF(LEFT(hour_conv,1)="1",1,0))/24)</f>
        <v/>
      </c>
      <c r="G3310" s="26">
        <f>IF(F3310="","",INT(F3310))</f>
        <v/>
      </c>
      <c r="H3310">
        <f>IF(G3310="","",IF(AND(MONTH(G3310)*100+DAY(G3310)&gt;=season_lo,MONTH(G3310)*100+DAY(G3310)&lt;=season_hi),1,0))</f>
        <v/>
      </c>
      <c r="I3310">
        <f>IF(G3310="","",G3310-first_day+1)</f>
        <v/>
      </c>
      <c r="J3310" s="27">
        <f>IF(I3310="","",INDEX(Daily!$J$2:$J$421,I3310))</f>
        <v/>
      </c>
      <c r="K3310" s="27">
        <f>IF(J3310="","",J3310+cat_offset)</f>
        <v/>
      </c>
      <c r="L3310" s="27">
        <f>IF(J3310="","",MAX(0,E3310-J3310)^2)</f>
        <v/>
      </c>
      <c r="M3310" s="27">
        <f>IF(J3310="","",MAX(0,E3310-(J3310+twcdh_off))^2)</f>
        <v/>
      </c>
      <c r="N3310" s="27">
        <f>IF(E3310="","",MAX(0,E3310-swcdh_thr)^2)</f>
        <v/>
      </c>
      <c r="O3310">
        <f>IF(K3310="","",ROUND(E3310-K3310,0))</f>
        <v/>
      </c>
      <c r="P3310">
        <f>IF(O3310="","",IF(O3310&gt;=1,O3310,0))</f>
        <v/>
      </c>
      <c r="Q3310" s="27">
        <f>IF(E3310="","",MAX(0,E3310-22))</f>
        <v/>
      </c>
      <c r="R3310" s="27">
        <f>IF(H3310=1,E3310,"")</f>
        <v/>
      </c>
      <c r="S3310" s="27">
        <f>IF(AND(H3310=1,J3310&lt;&gt;""),E3310-J3310,"")</f>
        <v/>
      </c>
      <c r="T3310">
        <f>IF(G3310="","",MONTH(G3310))</f>
        <v/>
      </c>
    </row>
    <row r="3311">
      <c r="A3311" s="24" t="n">
        <v>2020</v>
      </c>
      <c r="B3311" s="24" t="n">
        <v>5</v>
      </c>
      <c r="C3311" s="24" t="n">
        <v>17</v>
      </c>
      <c r="D3311" s="24" t="n">
        <v>22</v>
      </c>
      <c r="E3311" s="24" t="n">
        <v>16.43</v>
      </c>
      <c r="F3311" s="25">
        <f>IF($E3311="","",DATE(IF($A3311="",nominal_year,$A3311),$B3311,$C3311)+($D3311-IF(LEFT(hour_conv,1)="1",1,0))/24)</f>
        <v/>
      </c>
      <c r="G3311" s="26">
        <f>IF(F3311="","",INT(F3311))</f>
        <v/>
      </c>
      <c r="H3311">
        <f>IF(G3311="","",IF(AND(MONTH(G3311)*100+DAY(G3311)&gt;=season_lo,MONTH(G3311)*100+DAY(G3311)&lt;=season_hi),1,0))</f>
        <v/>
      </c>
      <c r="I3311">
        <f>IF(G3311="","",G3311-first_day+1)</f>
        <v/>
      </c>
      <c r="J3311" s="27">
        <f>IF(I3311="","",INDEX(Daily!$J$2:$J$421,I3311))</f>
        <v/>
      </c>
      <c r="K3311" s="27">
        <f>IF(J3311="","",J3311+cat_offset)</f>
        <v/>
      </c>
      <c r="L3311" s="27">
        <f>IF(J3311="","",MAX(0,E3311-J3311)^2)</f>
        <v/>
      </c>
      <c r="M3311" s="27">
        <f>IF(J3311="","",MAX(0,E3311-(J3311+twcdh_off))^2)</f>
        <v/>
      </c>
      <c r="N3311" s="27">
        <f>IF(E3311="","",MAX(0,E3311-swcdh_thr)^2)</f>
        <v/>
      </c>
      <c r="O3311">
        <f>IF(K3311="","",ROUND(E3311-K3311,0))</f>
        <v/>
      </c>
      <c r="P3311">
        <f>IF(O3311="","",IF(O3311&gt;=1,O3311,0))</f>
        <v/>
      </c>
      <c r="Q3311" s="27">
        <f>IF(E3311="","",MAX(0,E3311-22))</f>
        <v/>
      </c>
      <c r="R3311" s="27">
        <f>IF(H3311=1,E3311,"")</f>
        <v/>
      </c>
      <c r="S3311" s="27">
        <f>IF(AND(H3311=1,J3311&lt;&gt;""),E3311-J3311,"")</f>
        <v/>
      </c>
      <c r="T3311">
        <f>IF(G3311="","",MONTH(G3311))</f>
        <v/>
      </c>
    </row>
    <row r="3312">
      <c r="A3312" s="24" t="n">
        <v>2020</v>
      </c>
      <c r="B3312" s="24" t="n">
        <v>5</v>
      </c>
      <c r="C3312" s="24" t="n">
        <v>17</v>
      </c>
      <c r="D3312" s="24" t="n">
        <v>23</v>
      </c>
      <c r="E3312" s="24" t="n">
        <v>14.37</v>
      </c>
      <c r="F3312" s="25">
        <f>IF($E3312="","",DATE(IF($A3312="",nominal_year,$A3312),$B3312,$C3312)+($D3312-IF(LEFT(hour_conv,1)="1",1,0))/24)</f>
        <v/>
      </c>
      <c r="G3312" s="26">
        <f>IF(F3312="","",INT(F3312))</f>
        <v/>
      </c>
      <c r="H3312">
        <f>IF(G3312="","",IF(AND(MONTH(G3312)*100+DAY(G3312)&gt;=season_lo,MONTH(G3312)*100+DAY(G3312)&lt;=season_hi),1,0))</f>
        <v/>
      </c>
      <c r="I3312">
        <f>IF(G3312="","",G3312-first_day+1)</f>
        <v/>
      </c>
      <c r="J3312" s="27">
        <f>IF(I3312="","",INDEX(Daily!$J$2:$J$421,I3312))</f>
        <v/>
      </c>
      <c r="K3312" s="27">
        <f>IF(J3312="","",J3312+cat_offset)</f>
        <v/>
      </c>
      <c r="L3312" s="27">
        <f>IF(J3312="","",MAX(0,E3312-J3312)^2)</f>
        <v/>
      </c>
      <c r="M3312" s="27">
        <f>IF(J3312="","",MAX(0,E3312-(J3312+twcdh_off))^2)</f>
        <v/>
      </c>
      <c r="N3312" s="27">
        <f>IF(E3312="","",MAX(0,E3312-swcdh_thr)^2)</f>
        <v/>
      </c>
      <c r="O3312">
        <f>IF(K3312="","",ROUND(E3312-K3312,0))</f>
        <v/>
      </c>
      <c r="P3312">
        <f>IF(O3312="","",IF(O3312&gt;=1,O3312,0))</f>
        <v/>
      </c>
      <c r="Q3312" s="27">
        <f>IF(E3312="","",MAX(0,E3312-22))</f>
        <v/>
      </c>
      <c r="R3312" s="27">
        <f>IF(H3312=1,E3312,"")</f>
        <v/>
      </c>
      <c r="S3312" s="27">
        <f>IF(AND(H3312=1,J3312&lt;&gt;""),E3312-J3312,"")</f>
        <v/>
      </c>
      <c r="T3312">
        <f>IF(G3312="","",MONTH(G3312))</f>
        <v/>
      </c>
    </row>
    <row r="3313">
      <c r="A3313" s="24" t="n">
        <v>2020</v>
      </c>
      <c r="B3313" s="24" t="n">
        <v>5</v>
      </c>
      <c r="C3313" s="24" t="n">
        <v>17</v>
      </c>
      <c r="D3313" s="24" t="n">
        <v>24</v>
      </c>
      <c r="E3313" s="24" t="n">
        <v>13.17</v>
      </c>
      <c r="F3313" s="25">
        <f>IF($E3313="","",DATE(IF($A3313="",nominal_year,$A3313),$B3313,$C3313)+($D3313-IF(LEFT(hour_conv,1)="1",1,0))/24)</f>
        <v/>
      </c>
      <c r="G3313" s="26">
        <f>IF(F3313="","",INT(F3313))</f>
        <v/>
      </c>
      <c r="H3313">
        <f>IF(G3313="","",IF(AND(MONTH(G3313)*100+DAY(G3313)&gt;=season_lo,MONTH(G3313)*100+DAY(G3313)&lt;=season_hi),1,0))</f>
        <v/>
      </c>
      <c r="I3313">
        <f>IF(G3313="","",G3313-first_day+1)</f>
        <v/>
      </c>
      <c r="J3313" s="27">
        <f>IF(I3313="","",INDEX(Daily!$J$2:$J$421,I3313))</f>
        <v/>
      </c>
      <c r="K3313" s="27">
        <f>IF(J3313="","",J3313+cat_offset)</f>
        <v/>
      </c>
      <c r="L3313" s="27">
        <f>IF(J3313="","",MAX(0,E3313-J3313)^2)</f>
        <v/>
      </c>
      <c r="M3313" s="27">
        <f>IF(J3313="","",MAX(0,E3313-(J3313+twcdh_off))^2)</f>
        <v/>
      </c>
      <c r="N3313" s="27">
        <f>IF(E3313="","",MAX(0,E3313-swcdh_thr)^2)</f>
        <v/>
      </c>
      <c r="O3313">
        <f>IF(K3313="","",ROUND(E3313-K3313,0))</f>
        <v/>
      </c>
      <c r="P3313">
        <f>IF(O3313="","",IF(O3313&gt;=1,O3313,0))</f>
        <v/>
      </c>
      <c r="Q3313" s="27">
        <f>IF(E3313="","",MAX(0,E3313-22))</f>
        <v/>
      </c>
      <c r="R3313" s="27">
        <f>IF(H3313=1,E3313,"")</f>
        <v/>
      </c>
      <c r="S3313" s="27">
        <f>IF(AND(H3313=1,J3313&lt;&gt;""),E3313-J3313,"")</f>
        <v/>
      </c>
      <c r="T3313">
        <f>IF(G3313="","",MONTH(G3313))</f>
        <v/>
      </c>
    </row>
    <row r="3314">
      <c r="A3314" s="24" t="n">
        <v>2020</v>
      </c>
      <c r="B3314" s="24" t="n">
        <v>5</v>
      </c>
      <c r="C3314" s="24" t="n">
        <v>18</v>
      </c>
      <c r="D3314" s="24" t="n">
        <v>1</v>
      </c>
      <c r="E3314" s="24" t="n">
        <v>11.27</v>
      </c>
      <c r="F3314" s="25">
        <f>IF($E3314="","",DATE(IF($A3314="",nominal_year,$A3314),$B3314,$C3314)+($D3314-IF(LEFT(hour_conv,1)="1",1,0))/24)</f>
        <v/>
      </c>
      <c r="G3314" s="26">
        <f>IF(F3314="","",INT(F3314))</f>
        <v/>
      </c>
      <c r="H3314">
        <f>IF(G3314="","",IF(AND(MONTH(G3314)*100+DAY(G3314)&gt;=season_lo,MONTH(G3314)*100+DAY(G3314)&lt;=season_hi),1,0))</f>
        <v/>
      </c>
      <c r="I3314">
        <f>IF(G3314="","",G3314-first_day+1)</f>
        <v/>
      </c>
      <c r="J3314" s="27">
        <f>IF(I3314="","",INDEX(Daily!$J$2:$J$421,I3314))</f>
        <v/>
      </c>
      <c r="K3314" s="27">
        <f>IF(J3314="","",J3314+cat_offset)</f>
        <v/>
      </c>
      <c r="L3314" s="27">
        <f>IF(J3314="","",MAX(0,E3314-J3314)^2)</f>
        <v/>
      </c>
      <c r="M3314" s="27">
        <f>IF(J3314="","",MAX(0,E3314-(J3314+twcdh_off))^2)</f>
        <v/>
      </c>
      <c r="N3314" s="27">
        <f>IF(E3314="","",MAX(0,E3314-swcdh_thr)^2)</f>
        <v/>
      </c>
      <c r="O3314">
        <f>IF(K3314="","",ROUND(E3314-K3314,0))</f>
        <v/>
      </c>
      <c r="P3314">
        <f>IF(O3314="","",IF(O3314&gt;=1,O3314,0))</f>
        <v/>
      </c>
      <c r="Q3314" s="27">
        <f>IF(E3314="","",MAX(0,E3314-22))</f>
        <v/>
      </c>
      <c r="R3314" s="27">
        <f>IF(H3314=1,E3314,"")</f>
        <v/>
      </c>
      <c r="S3314" s="27">
        <f>IF(AND(H3314=1,J3314&lt;&gt;""),E3314-J3314,"")</f>
        <v/>
      </c>
      <c r="T3314">
        <f>IF(G3314="","",MONTH(G3314))</f>
        <v/>
      </c>
    </row>
    <row r="3315">
      <c r="A3315" s="24" t="n">
        <v>2020</v>
      </c>
      <c r="B3315" s="24" t="n">
        <v>5</v>
      </c>
      <c r="C3315" s="24" t="n">
        <v>18</v>
      </c>
      <c r="D3315" s="24" t="n">
        <v>2</v>
      </c>
      <c r="E3315" s="24" t="n">
        <v>10.78</v>
      </c>
      <c r="F3315" s="25">
        <f>IF($E3315="","",DATE(IF($A3315="",nominal_year,$A3315),$B3315,$C3315)+($D3315-IF(LEFT(hour_conv,1)="1",1,0))/24)</f>
        <v/>
      </c>
      <c r="G3315" s="26">
        <f>IF(F3315="","",INT(F3315))</f>
        <v/>
      </c>
      <c r="H3315">
        <f>IF(G3315="","",IF(AND(MONTH(G3315)*100+DAY(G3315)&gt;=season_lo,MONTH(G3315)*100+DAY(G3315)&lt;=season_hi),1,0))</f>
        <v/>
      </c>
      <c r="I3315">
        <f>IF(G3315="","",G3315-first_day+1)</f>
        <v/>
      </c>
      <c r="J3315" s="27">
        <f>IF(I3315="","",INDEX(Daily!$J$2:$J$421,I3315))</f>
        <v/>
      </c>
      <c r="K3315" s="27">
        <f>IF(J3315="","",J3315+cat_offset)</f>
        <v/>
      </c>
      <c r="L3315" s="27">
        <f>IF(J3315="","",MAX(0,E3315-J3315)^2)</f>
        <v/>
      </c>
      <c r="M3315" s="27">
        <f>IF(J3315="","",MAX(0,E3315-(J3315+twcdh_off))^2)</f>
        <v/>
      </c>
      <c r="N3315" s="27">
        <f>IF(E3315="","",MAX(0,E3315-swcdh_thr)^2)</f>
        <v/>
      </c>
      <c r="O3315">
        <f>IF(K3315="","",ROUND(E3315-K3315,0))</f>
        <v/>
      </c>
      <c r="P3315">
        <f>IF(O3315="","",IF(O3315&gt;=1,O3315,0))</f>
        <v/>
      </c>
      <c r="Q3315" s="27">
        <f>IF(E3315="","",MAX(0,E3315-22))</f>
        <v/>
      </c>
      <c r="R3315" s="27">
        <f>IF(H3315=1,E3315,"")</f>
        <v/>
      </c>
      <c r="S3315" s="27">
        <f>IF(AND(H3315=1,J3315&lt;&gt;""),E3315-J3315,"")</f>
        <v/>
      </c>
      <c r="T3315">
        <f>IF(G3315="","",MONTH(G3315))</f>
        <v/>
      </c>
    </row>
    <row r="3316">
      <c r="A3316" s="24" t="n">
        <v>2020</v>
      </c>
      <c r="B3316" s="24" t="n">
        <v>5</v>
      </c>
      <c r="C3316" s="24" t="n">
        <v>18</v>
      </c>
      <c r="D3316" s="24" t="n">
        <v>3</v>
      </c>
      <c r="E3316" s="24" t="n">
        <v>10.19</v>
      </c>
      <c r="F3316" s="25">
        <f>IF($E3316="","",DATE(IF($A3316="",nominal_year,$A3316),$B3316,$C3316)+($D3316-IF(LEFT(hour_conv,1)="1",1,0))/24)</f>
        <v/>
      </c>
      <c r="G3316" s="26">
        <f>IF(F3316="","",INT(F3316))</f>
        <v/>
      </c>
      <c r="H3316">
        <f>IF(G3316="","",IF(AND(MONTH(G3316)*100+DAY(G3316)&gt;=season_lo,MONTH(G3316)*100+DAY(G3316)&lt;=season_hi),1,0))</f>
        <v/>
      </c>
      <c r="I3316">
        <f>IF(G3316="","",G3316-first_day+1)</f>
        <v/>
      </c>
      <c r="J3316" s="27">
        <f>IF(I3316="","",INDEX(Daily!$J$2:$J$421,I3316))</f>
        <v/>
      </c>
      <c r="K3316" s="27">
        <f>IF(J3316="","",J3316+cat_offset)</f>
        <v/>
      </c>
      <c r="L3316" s="27">
        <f>IF(J3316="","",MAX(0,E3316-J3316)^2)</f>
        <v/>
      </c>
      <c r="M3316" s="27">
        <f>IF(J3316="","",MAX(0,E3316-(J3316+twcdh_off))^2)</f>
        <v/>
      </c>
      <c r="N3316" s="27">
        <f>IF(E3316="","",MAX(0,E3316-swcdh_thr)^2)</f>
        <v/>
      </c>
      <c r="O3316">
        <f>IF(K3316="","",ROUND(E3316-K3316,0))</f>
        <v/>
      </c>
      <c r="P3316">
        <f>IF(O3316="","",IF(O3316&gt;=1,O3316,0))</f>
        <v/>
      </c>
      <c r="Q3316" s="27">
        <f>IF(E3316="","",MAX(0,E3316-22))</f>
        <v/>
      </c>
      <c r="R3316" s="27">
        <f>IF(H3316=1,E3316,"")</f>
        <v/>
      </c>
      <c r="S3316" s="27">
        <f>IF(AND(H3316=1,J3316&lt;&gt;""),E3316-J3316,"")</f>
        <v/>
      </c>
      <c r="T3316">
        <f>IF(G3316="","",MONTH(G3316))</f>
        <v/>
      </c>
    </row>
    <row r="3317">
      <c r="A3317" s="24" t="n">
        <v>2020</v>
      </c>
      <c r="B3317" s="24" t="n">
        <v>5</v>
      </c>
      <c r="C3317" s="24" t="n">
        <v>18</v>
      </c>
      <c r="D3317" s="24" t="n">
        <v>4</v>
      </c>
      <c r="E3317" s="24" t="n">
        <v>10.39</v>
      </c>
      <c r="F3317" s="25">
        <f>IF($E3317="","",DATE(IF($A3317="",nominal_year,$A3317),$B3317,$C3317)+($D3317-IF(LEFT(hour_conv,1)="1",1,0))/24)</f>
        <v/>
      </c>
      <c r="G3317" s="26">
        <f>IF(F3317="","",INT(F3317))</f>
        <v/>
      </c>
      <c r="H3317">
        <f>IF(G3317="","",IF(AND(MONTH(G3317)*100+DAY(G3317)&gt;=season_lo,MONTH(G3317)*100+DAY(G3317)&lt;=season_hi),1,0))</f>
        <v/>
      </c>
      <c r="I3317">
        <f>IF(G3317="","",G3317-first_day+1)</f>
        <v/>
      </c>
      <c r="J3317" s="27">
        <f>IF(I3317="","",INDEX(Daily!$J$2:$J$421,I3317))</f>
        <v/>
      </c>
      <c r="K3317" s="27">
        <f>IF(J3317="","",J3317+cat_offset)</f>
        <v/>
      </c>
      <c r="L3317" s="27">
        <f>IF(J3317="","",MAX(0,E3317-J3317)^2)</f>
        <v/>
      </c>
      <c r="M3317" s="27">
        <f>IF(J3317="","",MAX(0,E3317-(J3317+twcdh_off))^2)</f>
        <v/>
      </c>
      <c r="N3317" s="27">
        <f>IF(E3317="","",MAX(0,E3317-swcdh_thr)^2)</f>
        <v/>
      </c>
      <c r="O3317">
        <f>IF(K3317="","",ROUND(E3317-K3317,0))</f>
        <v/>
      </c>
      <c r="P3317">
        <f>IF(O3317="","",IF(O3317&gt;=1,O3317,0))</f>
        <v/>
      </c>
      <c r="Q3317" s="27">
        <f>IF(E3317="","",MAX(0,E3317-22))</f>
        <v/>
      </c>
      <c r="R3317" s="27">
        <f>IF(H3317=1,E3317,"")</f>
        <v/>
      </c>
      <c r="S3317" s="27">
        <f>IF(AND(H3317=1,J3317&lt;&gt;""),E3317-J3317,"")</f>
        <v/>
      </c>
      <c r="T3317">
        <f>IF(G3317="","",MONTH(G3317))</f>
        <v/>
      </c>
    </row>
    <row r="3318">
      <c r="A3318" s="24" t="n">
        <v>2020</v>
      </c>
      <c r="B3318" s="24" t="n">
        <v>5</v>
      </c>
      <c r="C3318" s="24" t="n">
        <v>18</v>
      </c>
      <c r="D3318" s="24" t="n">
        <v>5</v>
      </c>
      <c r="E3318" s="24" t="n">
        <v>9.77</v>
      </c>
      <c r="F3318" s="25">
        <f>IF($E3318="","",DATE(IF($A3318="",nominal_year,$A3318),$B3318,$C3318)+($D3318-IF(LEFT(hour_conv,1)="1",1,0))/24)</f>
        <v/>
      </c>
      <c r="G3318" s="26">
        <f>IF(F3318="","",INT(F3318))</f>
        <v/>
      </c>
      <c r="H3318">
        <f>IF(G3318="","",IF(AND(MONTH(G3318)*100+DAY(G3318)&gt;=season_lo,MONTH(G3318)*100+DAY(G3318)&lt;=season_hi),1,0))</f>
        <v/>
      </c>
      <c r="I3318">
        <f>IF(G3318="","",G3318-first_day+1)</f>
        <v/>
      </c>
      <c r="J3318" s="27">
        <f>IF(I3318="","",INDEX(Daily!$J$2:$J$421,I3318))</f>
        <v/>
      </c>
      <c r="K3318" s="27">
        <f>IF(J3318="","",J3318+cat_offset)</f>
        <v/>
      </c>
      <c r="L3318" s="27">
        <f>IF(J3318="","",MAX(0,E3318-J3318)^2)</f>
        <v/>
      </c>
      <c r="M3318" s="27">
        <f>IF(J3318="","",MAX(0,E3318-(J3318+twcdh_off))^2)</f>
        <v/>
      </c>
      <c r="N3318" s="27">
        <f>IF(E3318="","",MAX(0,E3318-swcdh_thr)^2)</f>
        <v/>
      </c>
      <c r="O3318">
        <f>IF(K3318="","",ROUND(E3318-K3318,0))</f>
        <v/>
      </c>
      <c r="P3318">
        <f>IF(O3318="","",IF(O3318&gt;=1,O3318,0))</f>
        <v/>
      </c>
      <c r="Q3318" s="27">
        <f>IF(E3318="","",MAX(0,E3318-22))</f>
        <v/>
      </c>
      <c r="R3318" s="27">
        <f>IF(H3318=1,E3318,"")</f>
        <v/>
      </c>
      <c r="S3318" s="27">
        <f>IF(AND(H3318=1,J3318&lt;&gt;""),E3318-J3318,"")</f>
        <v/>
      </c>
      <c r="T3318">
        <f>IF(G3318="","",MONTH(G3318))</f>
        <v/>
      </c>
    </row>
    <row r="3319">
      <c r="A3319" s="24" t="n">
        <v>2020</v>
      </c>
      <c r="B3319" s="24" t="n">
        <v>5</v>
      </c>
      <c r="C3319" s="24" t="n">
        <v>18</v>
      </c>
      <c r="D3319" s="24" t="n">
        <v>6</v>
      </c>
      <c r="E3319" s="24" t="n">
        <v>10.27</v>
      </c>
      <c r="F3319" s="25">
        <f>IF($E3319="","",DATE(IF($A3319="",nominal_year,$A3319),$B3319,$C3319)+($D3319-IF(LEFT(hour_conv,1)="1",1,0))/24)</f>
        <v/>
      </c>
      <c r="G3319" s="26">
        <f>IF(F3319="","",INT(F3319))</f>
        <v/>
      </c>
      <c r="H3319">
        <f>IF(G3319="","",IF(AND(MONTH(G3319)*100+DAY(G3319)&gt;=season_lo,MONTH(G3319)*100+DAY(G3319)&lt;=season_hi),1,0))</f>
        <v/>
      </c>
      <c r="I3319">
        <f>IF(G3319="","",G3319-first_day+1)</f>
        <v/>
      </c>
      <c r="J3319" s="27">
        <f>IF(I3319="","",INDEX(Daily!$J$2:$J$421,I3319))</f>
        <v/>
      </c>
      <c r="K3319" s="27">
        <f>IF(J3319="","",J3319+cat_offset)</f>
        <v/>
      </c>
      <c r="L3319" s="27">
        <f>IF(J3319="","",MAX(0,E3319-J3319)^2)</f>
        <v/>
      </c>
      <c r="M3319" s="27">
        <f>IF(J3319="","",MAX(0,E3319-(J3319+twcdh_off))^2)</f>
        <v/>
      </c>
      <c r="N3319" s="27">
        <f>IF(E3319="","",MAX(0,E3319-swcdh_thr)^2)</f>
        <v/>
      </c>
      <c r="O3319">
        <f>IF(K3319="","",ROUND(E3319-K3319,0))</f>
        <v/>
      </c>
      <c r="P3319">
        <f>IF(O3319="","",IF(O3319&gt;=1,O3319,0))</f>
        <v/>
      </c>
      <c r="Q3319" s="27">
        <f>IF(E3319="","",MAX(0,E3319-22))</f>
        <v/>
      </c>
      <c r="R3319" s="27">
        <f>IF(H3319=1,E3319,"")</f>
        <v/>
      </c>
      <c r="S3319" s="27">
        <f>IF(AND(H3319=1,J3319&lt;&gt;""),E3319-J3319,"")</f>
        <v/>
      </c>
      <c r="T3319">
        <f>IF(G3319="","",MONTH(G3319))</f>
        <v/>
      </c>
    </row>
    <row r="3320">
      <c r="A3320" s="24" t="n">
        <v>2020</v>
      </c>
      <c r="B3320" s="24" t="n">
        <v>5</v>
      </c>
      <c r="C3320" s="24" t="n">
        <v>18</v>
      </c>
      <c r="D3320" s="24" t="n">
        <v>7</v>
      </c>
      <c r="E3320" s="24" t="n">
        <v>11.44</v>
      </c>
      <c r="F3320" s="25">
        <f>IF($E3320="","",DATE(IF($A3320="",nominal_year,$A3320),$B3320,$C3320)+($D3320-IF(LEFT(hour_conv,1)="1",1,0))/24)</f>
        <v/>
      </c>
      <c r="G3320" s="26">
        <f>IF(F3320="","",INT(F3320))</f>
        <v/>
      </c>
      <c r="H3320">
        <f>IF(G3320="","",IF(AND(MONTH(G3320)*100+DAY(G3320)&gt;=season_lo,MONTH(G3320)*100+DAY(G3320)&lt;=season_hi),1,0))</f>
        <v/>
      </c>
      <c r="I3320">
        <f>IF(G3320="","",G3320-first_day+1)</f>
        <v/>
      </c>
      <c r="J3320" s="27">
        <f>IF(I3320="","",INDEX(Daily!$J$2:$J$421,I3320))</f>
        <v/>
      </c>
      <c r="K3320" s="27">
        <f>IF(J3320="","",J3320+cat_offset)</f>
        <v/>
      </c>
      <c r="L3320" s="27">
        <f>IF(J3320="","",MAX(0,E3320-J3320)^2)</f>
        <v/>
      </c>
      <c r="M3320" s="27">
        <f>IF(J3320="","",MAX(0,E3320-(J3320+twcdh_off))^2)</f>
        <v/>
      </c>
      <c r="N3320" s="27">
        <f>IF(E3320="","",MAX(0,E3320-swcdh_thr)^2)</f>
        <v/>
      </c>
      <c r="O3320">
        <f>IF(K3320="","",ROUND(E3320-K3320,0))</f>
        <v/>
      </c>
      <c r="P3320">
        <f>IF(O3320="","",IF(O3320&gt;=1,O3320,0))</f>
        <v/>
      </c>
      <c r="Q3320" s="27">
        <f>IF(E3320="","",MAX(0,E3320-22))</f>
        <v/>
      </c>
      <c r="R3320" s="27">
        <f>IF(H3320=1,E3320,"")</f>
        <v/>
      </c>
      <c r="S3320" s="27">
        <f>IF(AND(H3320=1,J3320&lt;&gt;""),E3320-J3320,"")</f>
        <v/>
      </c>
      <c r="T3320">
        <f>IF(G3320="","",MONTH(G3320))</f>
        <v/>
      </c>
    </row>
    <row r="3321">
      <c r="A3321" s="24" t="n">
        <v>2020</v>
      </c>
      <c r="B3321" s="24" t="n">
        <v>5</v>
      </c>
      <c r="C3321" s="24" t="n">
        <v>18</v>
      </c>
      <c r="D3321" s="24" t="n">
        <v>8</v>
      </c>
      <c r="E3321" s="24" t="n">
        <v>12.16</v>
      </c>
      <c r="F3321" s="25">
        <f>IF($E3321="","",DATE(IF($A3321="",nominal_year,$A3321),$B3321,$C3321)+($D3321-IF(LEFT(hour_conv,1)="1",1,0))/24)</f>
        <v/>
      </c>
      <c r="G3321" s="26">
        <f>IF(F3321="","",INT(F3321))</f>
        <v/>
      </c>
      <c r="H3321">
        <f>IF(G3321="","",IF(AND(MONTH(G3321)*100+DAY(G3321)&gt;=season_lo,MONTH(G3321)*100+DAY(G3321)&lt;=season_hi),1,0))</f>
        <v/>
      </c>
      <c r="I3321">
        <f>IF(G3321="","",G3321-first_day+1)</f>
        <v/>
      </c>
      <c r="J3321" s="27">
        <f>IF(I3321="","",INDEX(Daily!$J$2:$J$421,I3321))</f>
        <v/>
      </c>
      <c r="K3321" s="27">
        <f>IF(J3321="","",J3321+cat_offset)</f>
        <v/>
      </c>
      <c r="L3321" s="27">
        <f>IF(J3321="","",MAX(0,E3321-J3321)^2)</f>
        <v/>
      </c>
      <c r="M3321" s="27">
        <f>IF(J3321="","",MAX(0,E3321-(J3321+twcdh_off))^2)</f>
        <v/>
      </c>
      <c r="N3321" s="27">
        <f>IF(E3321="","",MAX(0,E3321-swcdh_thr)^2)</f>
        <v/>
      </c>
      <c r="O3321">
        <f>IF(K3321="","",ROUND(E3321-K3321,0))</f>
        <v/>
      </c>
      <c r="P3321">
        <f>IF(O3321="","",IF(O3321&gt;=1,O3321,0))</f>
        <v/>
      </c>
      <c r="Q3321" s="27">
        <f>IF(E3321="","",MAX(0,E3321-22))</f>
        <v/>
      </c>
      <c r="R3321" s="27">
        <f>IF(H3321=1,E3321,"")</f>
        <v/>
      </c>
      <c r="S3321" s="27">
        <f>IF(AND(H3321=1,J3321&lt;&gt;""),E3321-J3321,"")</f>
        <v/>
      </c>
      <c r="T3321">
        <f>IF(G3321="","",MONTH(G3321))</f>
        <v/>
      </c>
    </row>
    <row r="3322">
      <c r="A3322" s="24" t="n">
        <v>2020</v>
      </c>
      <c r="B3322" s="24" t="n">
        <v>5</v>
      </c>
      <c r="C3322" s="24" t="n">
        <v>18</v>
      </c>
      <c r="D3322" s="24" t="n">
        <v>9</v>
      </c>
      <c r="E3322" s="24" t="n">
        <v>13.43</v>
      </c>
      <c r="F3322" s="25">
        <f>IF($E3322="","",DATE(IF($A3322="",nominal_year,$A3322),$B3322,$C3322)+($D3322-IF(LEFT(hour_conv,1)="1",1,0))/24)</f>
        <v/>
      </c>
      <c r="G3322" s="26">
        <f>IF(F3322="","",INT(F3322))</f>
        <v/>
      </c>
      <c r="H3322">
        <f>IF(G3322="","",IF(AND(MONTH(G3322)*100+DAY(G3322)&gt;=season_lo,MONTH(G3322)*100+DAY(G3322)&lt;=season_hi),1,0))</f>
        <v/>
      </c>
      <c r="I3322">
        <f>IF(G3322="","",G3322-first_day+1)</f>
        <v/>
      </c>
      <c r="J3322" s="27">
        <f>IF(I3322="","",INDEX(Daily!$J$2:$J$421,I3322))</f>
        <v/>
      </c>
      <c r="K3322" s="27">
        <f>IF(J3322="","",J3322+cat_offset)</f>
        <v/>
      </c>
      <c r="L3322" s="27">
        <f>IF(J3322="","",MAX(0,E3322-J3322)^2)</f>
        <v/>
      </c>
      <c r="M3322" s="27">
        <f>IF(J3322="","",MAX(0,E3322-(J3322+twcdh_off))^2)</f>
        <v/>
      </c>
      <c r="N3322" s="27">
        <f>IF(E3322="","",MAX(0,E3322-swcdh_thr)^2)</f>
        <v/>
      </c>
      <c r="O3322">
        <f>IF(K3322="","",ROUND(E3322-K3322,0))</f>
        <v/>
      </c>
      <c r="P3322">
        <f>IF(O3322="","",IF(O3322&gt;=1,O3322,0))</f>
        <v/>
      </c>
      <c r="Q3322" s="27">
        <f>IF(E3322="","",MAX(0,E3322-22))</f>
        <v/>
      </c>
      <c r="R3322" s="27">
        <f>IF(H3322=1,E3322,"")</f>
        <v/>
      </c>
      <c r="S3322" s="27">
        <f>IF(AND(H3322=1,J3322&lt;&gt;""),E3322-J3322,"")</f>
        <v/>
      </c>
      <c r="T3322">
        <f>IF(G3322="","",MONTH(G3322))</f>
        <v/>
      </c>
    </row>
    <row r="3323">
      <c r="A3323" s="24" t="n">
        <v>2020</v>
      </c>
      <c r="B3323" s="24" t="n">
        <v>5</v>
      </c>
      <c r="C3323" s="24" t="n">
        <v>18</v>
      </c>
      <c r="D3323" s="24" t="n">
        <v>10</v>
      </c>
      <c r="E3323" s="24" t="n">
        <v>14.43</v>
      </c>
      <c r="F3323" s="25">
        <f>IF($E3323="","",DATE(IF($A3323="",nominal_year,$A3323),$B3323,$C3323)+($D3323-IF(LEFT(hour_conv,1)="1",1,0))/24)</f>
        <v/>
      </c>
      <c r="G3323" s="26">
        <f>IF(F3323="","",INT(F3323))</f>
        <v/>
      </c>
      <c r="H3323">
        <f>IF(G3323="","",IF(AND(MONTH(G3323)*100+DAY(G3323)&gt;=season_lo,MONTH(G3323)*100+DAY(G3323)&lt;=season_hi),1,0))</f>
        <v/>
      </c>
      <c r="I3323">
        <f>IF(G3323="","",G3323-first_day+1)</f>
        <v/>
      </c>
      <c r="J3323" s="27">
        <f>IF(I3323="","",INDEX(Daily!$J$2:$J$421,I3323))</f>
        <v/>
      </c>
      <c r="K3323" s="27">
        <f>IF(J3323="","",J3323+cat_offset)</f>
        <v/>
      </c>
      <c r="L3323" s="27">
        <f>IF(J3323="","",MAX(0,E3323-J3323)^2)</f>
        <v/>
      </c>
      <c r="M3323" s="27">
        <f>IF(J3323="","",MAX(0,E3323-(J3323+twcdh_off))^2)</f>
        <v/>
      </c>
      <c r="N3323" s="27">
        <f>IF(E3323="","",MAX(0,E3323-swcdh_thr)^2)</f>
        <v/>
      </c>
      <c r="O3323">
        <f>IF(K3323="","",ROUND(E3323-K3323,0))</f>
        <v/>
      </c>
      <c r="P3323">
        <f>IF(O3323="","",IF(O3323&gt;=1,O3323,0))</f>
        <v/>
      </c>
      <c r="Q3323" s="27">
        <f>IF(E3323="","",MAX(0,E3323-22))</f>
        <v/>
      </c>
      <c r="R3323" s="27">
        <f>IF(H3323=1,E3323,"")</f>
        <v/>
      </c>
      <c r="S3323" s="27">
        <f>IF(AND(H3323=1,J3323&lt;&gt;""),E3323-J3323,"")</f>
        <v/>
      </c>
      <c r="T3323">
        <f>IF(G3323="","",MONTH(G3323))</f>
        <v/>
      </c>
    </row>
    <row r="3324">
      <c r="A3324" s="24" t="n">
        <v>2020</v>
      </c>
      <c r="B3324" s="24" t="n">
        <v>5</v>
      </c>
      <c r="C3324" s="24" t="n">
        <v>18</v>
      </c>
      <c r="D3324" s="24" t="n">
        <v>11</v>
      </c>
      <c r="E3324" s="24" t="n">
        <v>16.64</v>
      </c>
      <c r="F3324" s="25">
        <f>IF($E3324="","",DATE(IF($A3324="",nominal_year,$A3324),$B3324,$C3324)+($D3324-IF(LEFT(hour_conv,1)="1",1,0))/24)</f>
        <v/>
      </c>
      <c r="G3324" s="26">
        <f>IF(F3324="","",INT(F3324))</f>
        <v/>
      </c>
      <c r="H3324">
        <f>IF(G3324="","",IF(AND(MONTH(G3324)*100+DAY(G3324)&gt;=season_lo,MONTH(G3324)*100+DAY(G3324)&lt;=season_hi),1,0))</f>
        <v/>
      </c>
      <c r="I3324">
        <f>IF(G3324="","",G3324-first_day+1)</f>
        <v/>
      </c>
      <c r="J3324" s="27">
        <f>IF(I3324="","",INDEX(Daily!$J$2:$J$421,I3324))</f>
        <v/>
      </c>
      <c r="K3324" s="27">
        <f>IF(J3324="","",J3324+cat_offset)</f>
        <v/>
      </c>
      <c r="L3324" s="27">
        <f>IF(J3324="","",MAX(0,E3324-J3324)^2)</f>
        <v/>
      </c>
      <c r="M3324" s="27">
        <f>IF(J3324="","",MAX(0,E3324-(J3324+twcdh_off))^2)</f>
        <v/>
      </c>
      <c r="N3324" s="27">
        <f>IF(E3324="","",MAX(0,E3324-swcdh_thr)^2)</f>
        <v/>
      </c>
      <c r="O3324">
        <f>IF(K3324="","",ROUND(E3324-K3324,0))</f>
        <v/>
      </c>
      <c r="P3324">
        <f>IF(O3324="","",IF(O3324&gt;=1,O3324,0))</f>
        <v/>
      </c>
      <c r="Q3324" s="27">
        <f>IF(E3324="","",MAX(0,E3324-22))</f>
        <v/>
      </c>
      <c r="R3324" s="27">
        <f>IF(H3324=1,E3324,"")</f>
        <v/>
      </c>
      <c r="S3324" s="27">
        <f>IF(AND(H3324=1,J3324&lt;&gt;""),E3324-J3324,"")</f>
        <v/>
      </c>
      <c r="T3324">
        <f>IF(G3324="","",MONTH(G3324))</f>
        <v/>
      </c>
    </row>
    <row r="3325">
      <c r="A3325" s="24" t="n">
        <v>2020</v>
      </c>
      <c r="B3325" s="24" t="n">
        <v>5</v>
      </c>
      <c r="C3325" s="24" t="n">
        <v>18</v>
      </c>
      <c r="D3325" s="24" t="n">
        <v>12</v>
      </c>
      <c r="E3325" s="24" t="n">
        <v>17.11</v>
      </c>
      <c r="F3325" s="25">
        <f>IF($E3325="","",DATE(IF($A3325="",nominal_year,$A3325),$B3325,$C3325)+($D3325-IF(LEFT(hour_conv,1)="1",1,0))/24)</f>
        <v/>
      </c>
      <c r="G3325" s="26">
        <f>IF(F3325="","",INT(F3325))</f>
        <v/>
      </c>
      <c r="H3325">
        <f>IF(G3325="","",IF(AND(MONTH(G3325)*100+DAY(G3325)&gt;=season_lo,MONTH(G3325)*100+DAY(G3325)&lt;=season_hi),1,0))</f>
        <v/>
      </c>
      <c r="I3325">
        <f>IF(G3325="","",G3325-first_day+1)</f>
        <v/>
      </c>
      <c r="J3325" s="27">
        <f>IF(I3325="","",INDEX(Daily!$J$2:$J$421,I3325))</f>
        <v/>
      </c>
      <c r="K3325" s="27">
        <f>IF(J3325="","",J3325+cat_offset)</f>
        <v/>
      </c>
      <c r="L3325" s="27">
        <f>IF(J3325="","",MAX(0,E3325-J3325)^2)</f>
        <v/>
      </c>
      <c r="M3325" s="27">
        <f>IF(J3325="","",MAX(0,E3325-(J3325+twcdh_off))^2)</f>
        <v/>
      </c>
      <c r="N3325" s="27">
        <f>IF(E3325="","",MAX(0,E3325-swcdh_thr)^2)</f>
        <v/>
      </c>
      <c r="O3325">
        <f>IF(K3325="","",ROUND(E3325-K3325,0))</f>
        <v/>
      </c>
      <c r="P3325">
        <f>IF(O3325="","",IF(O3325&gt;=1,O3325,0))</f>
        <v/>
      </c>
      <c r="Q3325" s="27">
        <f>IF(E3325="","",MAX(0,E3325-22))</f>
        <v/>
      </c>
      <c r="R3325" s="27">
        <f>IF(H3325=1,E3325,"")</f>
        <v/>
      </c>
      <c r="S3325" s="27">
        <f>IF(AND(H3325=1,J3325&lt;&gt;""),E3325-J3325,"")</f>
        <v/>
      </c>
      <c r="T3325">
        <f>IF(G3325="","",MONTH(G3325))</f>
        <v/>
      </c>
    </row>
    <row r="3326">
      <c r="A3326" s="24" t="n">
        <v>2020</v>
      </c>
      <c r="B3326" s="24" t="n">
        <v>5</v>
      </c>
      <c r="C3326" s="24" t="n">
        <v>18</v>
      </c>
      <c r="D3326" s="24" t="n">
        <v>13</v>
      </c>
      <c r="E3326" s="24" t="n">
        <v>18.86</v>
      </c>
      <c r="F3326" s="25">
        <f>IF($E3326="","",DATE(IF($A3326="",nominal_year,$A3326),$B3326,$C3326)+($D3326-IF(LEFT(hour_conv,1)="1",1,0))/24)</f>
        <v/>
      </c>
      <c r="G3326" s="26">
        <f>IF(F3326="","",INT(F3326))</f>
        <v/>
      </c>
      <c r="H3326">
        <f>IF(G3326="","",IF(AND(MONTH(G3326)*100+DAY(G3326)&gt;=season_lo,MONTH(G3326)*100+DAY(G3326)&lt;=season_hi),1,0))</f>
        <v/>
      </c>
      <c r="I3326">
        <f>IF(G3326="","",G3326-first_day+1)</f>
        <v/>
      </c>
      <c r="J3326" s="27">
        <f>IF(I3326="","",INDEX(Daily!$J$2:$J$421,I3326))</f>
        <v/>
      </c>
      <c r="K3326" s="27">
        <f>IF(J3326="","",J3326+cat_offset)</f>
        <v/>
      </c>
      <c r="L3326" s="27">
        <f>IF(J3326="","",MAX(0,E3326-J3326)^2)</f>
        <v/>
      </c>
      <c r="M3326" s="27">
        <f>IF(J3326="","",MAX(0,E3326-(J3326+twcdh_off))^2)</f>
        <v/>
      </c>
      <c r="N3326" s="27">
        <f>IF(E3326="","",MAX(0,E3326-swcdh_thr)^2)</f>
        <v/>
      </c>
      <c r="O3326">
        <f>IF(K3326="","",ROUND(E3326-K3326,0))</f>
        <v/>
      </c>
      <c r="P3326">
        <f>IF(O3326="","",IF(O3326&gt;=1,O3326,0))</f>
        <v/>
      </c>
      <c r="Q3326" s="27">
        <f>IF(E3326="","",MAX(0,E3326-22))</f>
        <v/>
      </c>
      <c r="R3326" s="27">
        <f>IF(H3326=1,E3326,"")</f>
        <v/>
      </c>
      <c r="S3326" s="27">
        <f>IF(AND(H3326=1,J3326&lt;&gt;""),E3326-J3326,"")</f>
        <v/>
      </c>
      <c r="T3326">
        <f>IF(G3326="","",MONTH(G3326))</f>
        <v/>
      </c>
    </row>
    <row r="3327">
      <c r="A3327" s="24" t="n">
        <v>2020</v>
      </c>
      <c r="B3327" s="24" t="n">
        <v>5</v>
      </c>
      <c r="C3327" s="24" t="n">
        <v>18</v>
      </c>
      <c r="D3327" s="24" t="n">
        <v>14</v>
      </c>
      <c r="E3327" s="24" t="n">
        <v>18.95</v>
      </c>
      <c r="F3327" s="25">
        <f>IF($E3327="","",DATE(IF($A3327="",nominal_year,$A3327),$B3327,$C3327)+($D3327-IF(LEFT(hour_conv,1)="1",1,0))/24)</f>
        <v/>
      </c>
      <c r="G3327" s="26">
        <f>IF(F3327="","",INT(F3327))</f>
        <v/>
      </c>
      <c r="H3327">
        <f>IF(G3327="","",IF(AND(MONTH(G3327)*100+DAY(G3327)&gt;=season_lo,MONTH(G3327)*100+DAY(G3327)&lt;=season_hi),1,0))</f>
        <v/>
      </c>
      <c r="I3327">
        <f>IF(G3327="","",G3327-first_day+1)</f>
        <v/>
      </c>
      <c r="J3327" s="27">
        <f>IF(I3327="","",INDEX(Daily!$J$2:$J$421,I3327))</f>
        <v/>
      </c>
      <c r="K3327" s="27">
        <f>IF(J3327="","",J3327+cat_offset)</f>
        <v/>
      </c>
      <c r="L3327" s="27">
        <f>IF(J3327="","",MAX(0,E3327-J3327)^2)</f>
        <v/>
      </c>
      <c r="M3327" s="27">
        <f>IF(J3327="","",MAX(0,E3327-(J3327+twcdh_off))^2)</f>
        <v/>
      </c>
      <c r="N3327" s="27">
        <f>IF(E3327="","",MAX(0,E3327-swcdh_thr)^2)</f>
        <v/>
      </c>
      <c r="O3327">
        <f>IF(K3327="","",ROUND(E3327-K3327,0))</f>
        <v/>
      </c>
      <c r="P3327">
        <f>IF(O3327="","",IF(O3327&gt;=1,O3327,0))</f>
        <v/>
      </c>
      <c r="Q3327" s="27">
        <f>IF(E3327="","",MAX(0,E3327-22))</f>
        <v/>
      </c>
      <c r="R3327" s="27">
        <f>IF(H3327=1,E3327,"")</f>
        <v/>
      </c>
      <c r="S3327" s="27">
        <f>IF(AND(H3327=1,J3327&lt;&gt;""),E3327-J3327,"")</f>
        <v/>
      </c>
      <c r="T3327">
        <f>IF(G3327="","",MONTH(G3327))</f>
        <v/>
      </c>
    </row>
    <row r="3328">
      <c r="A3328" s="24" t="n">
        <v>2020</v>
      </c>
      <c r="B3328" s="24" t="n">
        <v>5</v>
      </c>
      <c r="C3328" s="24" t="n">
        <v>18</v>
      </c>
      <c r="D3328" s="24" t="n">
        <v>15</v>
      </c>
      <c r="E3328" s="24" t="n">
        <v>20.49</v>
      </c>
      <c r="F3328" s="25">
        <f>IF($E3328="","",DATE(IF($A3328="",nominal_year,$A3328),$B3328,$C3328)+($D3328-IF(LEFT(hour_conv,1)="1",1,0))/24)</f>
        <v/>
      </c>
      <c r="G3328" s="26">
        <f>IF(F3328="","",INT(F3328))</f>
        <v/>
      </c>
      <c r="H3328">
        <f>IF(G3328="","",IF(AND(MONTH(G3328)*100+DAY(G3328)&gt;=season_lo,MONTH(G3328)*100+DAY(G3328)&lt;=season_hi),1,0))</f>
        <v/>
      </c>
      <c r="I3328">
        <f>IF(G3328="","",G3328-first_day+1)</f>
        <v/>
      </c>
      <c r="J3328" s="27">
        <f>IF(I3328="","",INDEX(Daily!$J$2:$J$421,I3328))</f>
        <v/>
      </c>
      <c r="K3328" s="27">
        <f>IF(J3328="","",J3328+cat_offset)</f>
        <v/>
      </c>
      <c r="L3328" s="27">
        <f>IF(J3328="","",MAX(0,E3328-J3328)^2)</f>
        <v/>
      </c>
      <c r="M3328" s="27">
        <f>IF(J3328="","",MAX(0,E3328-(J3328+twcdh_off))^2)</f>
        <v/>
      </c>
      <c r="N3328" s="27">
        <f>IF(E3328="","",MAX(0,E3328-swcdh_thr)^2)</f>
        <v/>
      </c>
      <c r="O3328">
        <f>IF(K3328="","",ROUND(E3328-K3328,0))</f>
        <v/>
      </c>
      <c r="P3328">
        <f>IF(O3328="","",IF(O3328&gt;=1,O3328,0))</f>
        <v/>
      </c>
      <c r="Q3328" s="27">
        <f>IF(E3328="","",MAX(0,E3328-22))</f>
        <v/>
      </c>
      <c r="R3328" s="27">
        <f>IF(H3328=1,E3328,"")</f>
        <v/>
      </c>
      <c r="S3328" s="27">
        <f>IF(AND(H3328=1,J3328&lt;&gt;""),E3328-J3328,"")</f>
        <v/>
      </c>
      <c r="T3328">
        <f>IF(G3328="","",MONTH(G3328))</f>
        <v/>
      </c>
    </row>
    <row r="3329">
      <c r="A3329" s="24" t="n">
        <v>2020</v>
      </c>
      <c r="B3329" s="24" t="n">
        <v>5</v>
      </c>
      <c r="C3329" s="24" t="n">
        <v>18</v>
      </c>
      <c r="D3329" s="24" t="n">
        <v>16</v>
      </c>
      <c r="E3329" s="24" t="n">
        <v>19.83</v>
      </c>
      <c r="F3329" s="25">
        <f>IF($E3329="","",DATE(IF($A3329="",nominal_year,$A3329),$B3329,$C3329)+($D3329-IF(LEFT(hour_conv,1)="1",1,0))/24)</f>
        <v/>
      </c>
      <c r="G3329" s="26">
        <f>IF(F3329="","",INT(F3329))</f>
        <v/>
      </c>
      <c r="H3329">
        <f>IF(G3329="","",IF(AND(MONTH(G3329)*100+DAY(G3329)&gt;=season_lo,MONTH(G3329)*100+DAY(G3329)&lt;=season_hi),1,0))</f>
        <v/>
      </c>
      <c r="I3329">
        <f>IF(G3329="","",G3329-first_day+1)</f>
        <v/>
      </c>
      <c r="J3329" s="27">
        <f>IF(I3329="","",INDEX(Daily!$J$2:$J$421,I3329))</f>
        <v/>
      </c>
      <c r="K3329" s="27">
        <f>IF(J3329="","",J3329+cat_offset)</f>
        <v/>
      </c>
      <c r="L3329" s="27">
        <f>IF(J3329="","",MAX(0,E3329-J3329)^2)</f>
        <v/>
      </c>
      <c r="M3329" s="27">
        <f>IF(J3329="","",MAX(0,E3329-(J3329+twcdh_off))^2)</f>
        <v/>
      </c>
      <c r="N3329" s="27">
        <f>IF(E3329="","",MAX(0,E3329-swcdh_thr)^2)</f>
        <v/>
      </c>
      <c r="O3329">
        <f>IF(K3329="","",ROUND(E3329-K3329,0))</f>
        <v/>
      </c>
      <c r="P3329">
        <f>IF(O3329="","",IF(O3329&gt;=1,O3329,0))</f>
        <v/>
      </c>
      <c r="Q3329" s="27">
        <f>IF(E3329="","",MAX(0,E3329-22))</f>
        <v/>
      </c>
      <c r="R3329" s="27">
        <f>IF(H3329=1,E3329,"")</f>
        <v/>
      </c>
      <c r="S3329" s="27">
        <f>IF(AND(H3329=1,J3329&lt;&gt;""),E3329-J3329,"")</f>
        <v/>
      </c>
      <c r="T3329">
        <f>IF(G3329="","",MONTH(G3329))</f>
        <v/>
      </c>
    </row>
    <row r="3330">
      <c r="A3330" s="24" t="n">
        <v>2020</v>
      </c>
      <c r="B3330" s="24" t="n">
        <v>5</v>
      </c>
      <c r="C3330" s="24" t="n">
        <v>18</v>
      </c>
      <c r="D3330" s="24" t="n">
        <v>17</v>
      </c>
      <c r="E3330" s="24" t="n">
        <v>20.4</v>
      </c>
      <c r="F3330" s="25">
        <f>IF($E3330="","",DATE(IF($A3330="",nominal_year,$A3330),$B3330,$C3330)+($D3330-IF(LEFT(hour_conv,1)="1",1,0))/24)</f>
        <v/>
      </c>
      <c r="G3330" s="26">
        <f>IF(F3330="","",INT(F3330))</f>
        <v/>
      </c>
      <c r="H3330">
        <f>IF(G3330="","",IF(AND(MONTH(G3330)*100+DAY(G3330)&gt;=season_lo,MONTH(G3330)*100+DAY(G3330)&lt;=season_hi),1,0))</f>
        <v/>
      </c>
      <c r="I3330">
        <f>IF(G3330="","",G3330-first_day+1)</f>
        <v/>
      </c>
      <c r="J3330" s="27">
        <f>IF(I3330="","",INDEX(Daily!$J$2:$J$421,I3330))</f>
        <v/>
      </c>
      <c r="K3330" s="27">
        <f>IF(J3330="","",J3330+cat_offset)</f>
        <v/>
      </c>
      <c r="L3330" s="27">
        <f>IF(J3330="","",MAX(0,E3330-J3330)^2)</f>
        <v/>
      </c>
      <c r="M3330" s="27">
        <f>IF(J3330="","",MAX(0,E3330-(J3330+twcdh_off))^2)</f>
        <v/>
      </c>
      <c r="N3330" s="27">
        <f>IF(E3330="","",MAX(0,E3330-swcdh_thr)^2)</f>
        <v/>
      </c>
      <c r="O3330">
        <f>IF(K3330="","",ROUND(E3330-K3330,0))</f>
        <v/>
      </c>
      <c r="P3330">
        <f>IF(O3330="","",IF(O3330&gt;=1,O3330,0))</f>
        <v/>
      </c>
      <c r="Q3330" s="27">
        <f>IF(E3330="","",MAX(0,E3330-22))</f>
        <v/>
      </c>
      <c r="R3330" s="27">
        <f>IF(H3330=1,E3330,"")</f>
        <v/>
      </c>
      <c r="S3330" s="27">
        <f>IF(AND(H3330=1,J3330&lt;&gt;""),E3330-J3330,"")</f>
        <v/>
      </c>
      <c r="T3330">
        <f>IF(G3330="","",MONTH(G3330))</f>
        <v/>
      </c>
    </row>
    <row r="3331">
      <c r="A3331" s="24" t="n">
        <v>2020</v>
      </c>
      <c r="B3331" s="24" t="n">
        <v>5</v>
      </c>
      <c r="C3331" s="24" t="n">
        <v>18</v>
      </c>
      <c r="D3331" s="24" t="n">
        <v>18</v>
      </c>
      <c r="E3331" s="24" t="n">
        <v>18.9</v>
      </c>
      <c r="F3331" s="25">
        <f>IF($E3331="","",DATE(IF($A3331="",nominal_year,$A3331),$B3331,$C3331)+($D3331-IF(LEFT(hour_conv,1)="1",1,0))/24)</f>
        <v/>
      </c>
      <c r="G3331" s="26">
        <f>IF(F3331="","",INT(F3331))</f>
        <v/>
      </c>
      <c r="H3331">
        <f>IF(G3331="","",IF(AND(MONTH(G3331)*100+DAY(G3331)&gt;=season_lo,MONTH(G3331)*100+DAY(G3331)&lt;=season_hi),1,0))</f>
        <v/>
      </c>
      <c r="I3331">
        <f>IF(G3331="","",G3331-first_day+1)</f>
        <v/>
      </c>
      <c r="J3331" s="27">
        <f>IF(I3331="","",INDEX(Daily!$J$2:$J$421,I3331))</f>
        <v/>
      </c>
      <c r="K3331" s="27">
        <f>IF(J3331="","",J3331+cat_offset)</f>
        <v/>
      </c>
      <c r="L3331" s="27">
        <f>IF(J3331="","",MAX(0,E3331-J3331)^2)</f>
        <v/>
      </c>
      <c r="M3331" s="27">
        <f>IF(J3331="","",MAX(0,E3331-(J3331+twcdh_off))^2)</f>
        <v/>
      </c>
      <c r="N3331" s="27">
        <f>IF(E3331="","",MAX(0,E3331-swcdh_thr)^2)</f>
        <v/>
      </c>
      <c r="O3331">
        <f>IF(K3331="","",ROUND(E3331-K3331,0))</f>
        <v/>
      </c>
      <c r="P3331">
        <f>IF(O3331="","",IF(O3331&gt;=1,O3331,0))</f>
        <v/>
      </c>
      <c r="Q3331" s="27">
        <f>IF(E3331="","",MAX(0,E3331-22))</f>
        <v/>
      </c>
      <c r="R3331" s="27">
        <f>IF(H3331=1,E3331,"")</f>
        <v/>
      </c>
      <c r="S3331" s="27">
        <f>IF(AND(H3331=1,J3331&lt;&gt;""),E3331-J3331,"")</f>
        <v/>
      </c>
      <c r="T3331">
        <f>IF(G3331="","",MONTH(G3331))</f>
        <v/>
      </c>
    </row>
    <row r="3332">
      <c r="A3332" s="24" t="n">
        <v>2020</v>
      </c>
      <c r="B3332" s="24" t="n">
        <v>5</v>
      </c>
      <c r="C3332" s="24" t="n">
        <v>18</v>
      </c>
      <c r="D3332" s="24" t="n">
        <v>19</v>
      </c>
      <c r="E3332" s="24" t="n">
        <v>18.51</v>
      </c>
      <c r="F3332" s="25">
        <f>IF($E3332="","",DATE(IF($A3332="",nominal_year,$A3332),$B3332,$C3332)+($D3332-IF(LEFT(hour_conv,1)="1",1,0))/24)</f>
        <v/>
      </c>
      <c r="G3332" s="26">
        <f>IF(F3332="","",INT(F3332))</f>
        <v/>
      </c>
      <c r="H3332">
        <f>IF(G3332="","",IF(AND(MONTH(G3332)*100+DAY(G3332)&gt;=season_lo,MONTH(G3332)*100+DAY(G3332)&lt;=season_hi),1,0))</f>
        <v/>
      </c>
      <c r="I3332">
        <f>IF(G3332="","",G3332-first_day+1)</f>
        <v/>
      </c>
      <c r="J3332" s="27">
        <f>IF(I3332="","",INDEX(Daily!$J$2:$J$421,I3332))</f>
        <v/>
      </c>
      <c r="K3332" s="27">
        <f>IF(J3332="","",J3332+cat_offset)</f>
        <v/>
      </c>
      <c r="L3332" s="27">
        <f>IF(J3332="","",MAX(0,E3332-J3332)^2)</f>
        <v/>
      </c>
      <c r="M3332" s="27">
        <f>IF(J3332="","",MAX(0,E3332-(J3332+twcdh_off))^2)</f>
        <v/>
      </c>
      <c r="N3332" s="27">
        <f>IF(E3332="","",MAX(0,E3332-swcdh_thr)^2)</f>
        <v/>
      </c>
      <c r="O3332">
        <f>IF(K3332="","",ROUND(E3332-K3332,0))</f>
        <v/>
      </c>
      <c r="P3332">
        <f>IF(O3332="","",IF(O3332&gt;=1,O3332,0))</f>
        <v/>
      </c>
      <c r="Q3332" s="27">
        <f>IF(E3332="","",MAX(0,E3332-22))</f>
        <v/>
      </c>
      <c r="R3332" s="27">
        <f>IF(H3332=1,E3332,"")</f>
        <v/>
      </c>
      <c r="S3332" s="27">
        <f>IF(AND(H3332=1,J3332&lt;&gt;""),E3332-J3332,"")</f>
        <v/>
      </c>
      <c r="T3332">
        <f>IF(G3332="","",MONTH(G3332))</f>
        <v/>
      </c>
    </row>
    <row r="3333">
      <c r="A3333" s="24" t="n">
        <v>2020</v>
      </c>
      <c r="B3333" s="24" t="n">
        <v>5</v>
      </c>
      <c r="C3333" s="24" t="n">
        <v>18</v>
      </c>
      <c r="D3333" s="24" t="n">
        <v>20</v>
      </c>
      <c r="E3333" s="24" t="n">
        <v>18.05</v>
      </c>
      <c r="F3333" s="25">
        <f>IF($E3333="","",DATE(IF($A3333="",nominal_year,$A3333),$B3333,$C3333)+($D3333-IF(LEFT(hour_conv,1)="1",1,0))/24)</f>
        <v/>
      </c>
      <c r="G3333" s="26">
        <f>IF(F3333="","",INT(F3333))</f>
        <v/>
      </c>
      <c r="H3333">
        <f>IF(G3333="","",IF(AND(MONTH(G3333)*100+DAY(G3333)&gt;=season_lo,MONTH(G3333)*100+DAY(G3333)&lt;=season_hi),1,0))</f>
        <v/>
      </c>
      <c r="I3333">
        <f>IF(G3333="","",G3333-first_day+1)</f>
        <v/>
      </c>
      <c r="J3333" s="27">
        <f>IF(I3333="","",INDEX(Daily!$J$2:$J$421,I3333))</f>
        <v/>
      </c>
      <c r="K3333" s="27">
        <f>IF(J3333="","",J3333+cat_offset)</f>
        <v/>
      </c>
      <c r="L3333" s="27">
        <f>IF(J3333="","",MAX(0,E3333-J3333)^2)</f>
        <v/>
      </c>
      <c r="M3333" s="27">
        <f>IF(J3333="","",MAX(0,E3333-(J3333+twcdh_off))^2)</f>
        <v/>
      </c>
      <c r="N3333" s="27">
        <f>IF(E3333="","",MAX(0,E3333-swcdh_thr)^2)</f>
        <v/>
      </c>
      <c r="O3333">
        <f>IF(K3333="","",ROUND(E3333-K3333,0))</f>
        <v/>
      </c>
      <c r="P3333">
        <f>IF(O3333="","",IF(O3333&gt;=1,O3333,0))</f>
        <v/>
      </c>
      <c r="Q3333" s="27">
        <f>IF(E3333="","",MAX(0,E3333-22))</f>
        <v/>
      </c>
      <c r="R3333" s="27">
        <f>IF(H3333=1,E3333,"")</f>
        <v/>
      </c>
      <c r="S3333" s="27">
        <f>IF(AND(H3333=1,J3333&lt;&gt;""),E3333-J3333,"")</f>
        <v/>
      </c>
      <c r="T3333">
        <f>IF(G3333="","",MONTH(G3333))</f>
        <v/>
      </c>
    </row>
    <row r="3334">
      <c r="A3334" s="24" t="n">
        <v>2020</v>
      </c>
      <c r="B3334" s="24" t="n">
        <v>5</v>
      </c>
      <c r="C3334" s="24" t="n">
        <v>18</v>
      </c>
      <c r="D3334" s="24" t="n">
        <v>21</v>
      </c>
      <c r="E3334" s="24" t="n">
        <v>15.96</v>
      </c>
      <c r="F3334" s="25">
        <f>IF($E3334="","",DATE(IF($A3334="",nominal_year,$A3334),$B3334,$C3334)+($D3334-IF(LEFT(hour_conv,1)="1",1,0))/24)</f>
        <v/>
      </c>
      <c r="G3334" s="26">
        <f>IF(F3334="","",INT(F3334))</f>
        <v/>
      </c>
      <c r="H3334">
        <f>IF(G3334="","",IF(AND(MONTH(G3334)*100+DAY(G3334)&gt;=season_lo,MONTH(G3334)*100+DAY(G3334)&lt;=season_hi),1,0))</f>
        <v/>
      </c>
      <c r="I3334">
        <f>IF(G3334="","",G3334-first_day+1)</f>
        <v/>
      </c>
      <c r="J3334" s="27">
        <f>IF(I3334="","",INDEX(Daily!$J$2:$J$421,I3334))</f>
        <v/>
      </c>
      <c r="K3334" s="27">
        <f>IF(J3334="","",J3334+cat_offset)</f>
        <v/>
      </c>
      <c r="L3334" s="27">
        <f>IF(J3334="","",MAX(0,E3334-J3334)^2)</f>
        <v/>
      </c>
      <c r="M3334" s="27">
        <f>IF(J3334="","",MAX(0,E3334-(J3334+twcdh_off))^2)</f>
        <v/>
      </c>
      <c r="N3334" s="27">
        <f>IF(E3334="","",MAX(0,E3334-swcdh_thr)^2)</f>
        <v/>
      </c>
      <c r="O3334">
        <f>IF(K3334="","",ROUND(E3334-K3334,0))</f>
        <v/>
      </c>
      <c r="P3334">
        <f>IF(O3334="","",IF(O3334&gt;=1,O3334,0))</f>
        <v/>
      </c>
      <c r="Q3334" s="27">
        <f>IF(E3334="","",MAX(0,E3334-22))</f>
        <v/>
      </c>
      <c r="R3334" s="27">
        <f>IF(H3334=1,E3334,"")</f>
        <v/>
      </c>
      <c r="S3334" s="27">
        <f>IF(AND(H3334=1,J3334&lt;&gt;""),E3334-J3334,"")</f>
        <v/>
      </c>
      <c r="T3334">
        <f>IF(G3334="","",MONTH(G3334))</f>
        <v/>
      </c>
    </row>
    <row r="3335">
      <c r="A3335" s="24" t="n">
        <v>2020</v>
      </c>
      <c r="B3335" s="24" t="n">
        <v>5</v>
      </c>
      <c r="C3335" s="24" t="n">
        <v>18</v>
      </c>
      <c r="D3335" s="24" t="n">
        <v>22</v>
      </c>
      <c r="E3335" s="24" t="n">
        <v>14.93</v>
      </c>
      <c r="F3335" s="25">
        <f>IF($E3335="","",DATE(IF($A3335="",nominal_year,$A3335),$B3335,$C3335)+($D3335-IF(LEFT(hour_conv,1)="1",1,0))/24)</f>
        <v/>
      </c>
      <c r="G3335" s="26">
        <f>IF(F3335="","",INT(F3335))</f>
        <v/>
      </c>
      <c r="H3335">
        <f>IF(G3335="","",IF(AND(MONTH(G3335)*100+DAY(G3335)&gt;=season_lo,MONTH(G3335)*100+DAY(G3335)&lt;=season_hi),1,0))</f>
        <v/>
      </c>
      <c r="I3335">
        <f>IF(G3335="","",G3335-first_day+1)</f>
        <v/>
      </c>
      <c r="J3335" s="27">
        <f>IF(I3335="","",INDEX(Daily!$J$2:$J$421,I3335))</f>
        <v/>
      </c>
      <c r="K3335" s="27">
        <f>IF(J3335="","",J3335+cat_offset)</f>
        <v/>
      </c>
      <c r="L3335" s="27">
        <f>IF(J3335="","",MAX(0,E3335-J3335)^2)</f>
        <v/>
      </c>
      <c r="M3335" s="27">
        <f>IF(J3335="","",MAX(0,E3335-(J3335+twcdh_off))^2)</f>
        <v/>
      </c>
      <c r="N3335" s="27">
        <f>IF(E3335="","",MAX(0,E3335-swcdh_thr)^2)</f>
        <v/>
      </c>
      <c r="O3335">
        <f>IF(K3335="","",ROUND(E3335-K3335,0))</f>
        <v/>
      </c>
      <c r="P3335">
        <f>IF(O3335="","",IF(O3335&gt;=1,O3335,0))</f>
        <v/>
      </c>
      <c r="Q3335" s="27">
        <f>IF(E3335="","",MAX(0,E3335-22))</f>
        <v/>
      </c>
      <c r="R3335" s="27">
        <f>IF(H3335=1,E3335,"")</f>
        <v/>
      </c>
      <c r="S3335" s="27">
        <f>IF(AND(H3335=1,J3335&lt;&gt;""),E3335-J3335,"")</f>
        <v/>
      </c>
      <c r="T3335">
        <f>IF(G3335="","",MONTH(G3335))</f>
        <v/>
      </c>
    </row>
    <row r="3336">
      <c r="A3336" s="24" t="n">
        <v>2020</v>
      </c>
      <c r="B3336" s="24" t="n">
        <v>5</v>
      </c>
      <c r="C3336" s="24" t="n">
        <v>18</v>
      </c>
      <c r="D3336" s="24" t="n">
        <v>23</v>
      </c>
      <c r="E3336" s="24" t="n">
        <v>13.32</v>
      </c>
      <c r="F3336" s="25">
        <f>IF($E3336="","",DATE(IF($A3336="",nominal_year,$A3336),$B3336,$C3336)+($D3336-IF(LEFT(hour_conv,1)="1",1,0))/24)</f>
        <v/>
      </c>
      <c r="G3336" s="26">
        <f>IF(F3336="","",INT(F3336))</f>
        <v/>
      </c>
      <c r="H3336">
        <f>IF(G3336="","",IF(AND(MONTH(G3336)*100+DAY(G3336)&gt;=season_lo,MONTH(G3336)*100+DAY(G3336)&lt;=season_hi),1,0))</f>
        <v/>
      </c>
      <c r="I3336">
        <f>IF(G3336="","",G3336-first_day+1)</f>
        <v/>
      </c>
      <c r="J3336" s="27">
        <f>IF(I3336="","",INDEX(Daily!$J$2:$J$421,I3336))</f>
        <v/>
      </c>
      <c r="K3336" s="27">
        <f>IF(J3336="","",J3336+cat_offset)</f>
        <v/>
      </c>
      <c r="L3336" s="27">
        <f>IF(J3336="","",MAX(0,E3336-J3336)^2)</f>
        <v/>
      </c>
      <c r="M3336" s="27">
        <f>IF(J3336="","",MAX(0,E3336-(J3336+twcdh_off))^2)</f>
        <v/>
      </c>
      <c r="N3336" s="27">
        <f>IF(E3336="","",MAX(0,E3336-swcdh_thr)^2)</f>
        <v/>
      </c>
      <c r="O3336">
        <f>IF(K3336="","",ROUND(E3336-K3336,0))</f>
        <v/>
      </c>
      <c r="P3336">
        <f>IF(O3336="","",IF(O3336&gt;=1,O3336,0))</f>
        <v/>
      </c>
      <c r="Q3336" s="27">
        <f>IF(E3336="","",MAX(0,E3336-22))</f>
        <v/>
      </c>
      <c r="R3336" s="27">
        <f>IF(H3336=1,E3336,"")</f>
        <v/>
      </c>
      <c r="S3336" s="27">
        <f>IF(AND(H3336=1,J3336&lt;&gt;""),E3336-J3336,"")</f>
        <v/>
      </c>
      <c r="T3336">
        <f>IF(G3336="","",MONTH(G3336))</f>
        <v/>
      </c>
    </row>
    <row r="3337">
      <c r="A3337" s="24" t="n">
        <v>2020</v>
      </c>
      <c r="B3337" s="24" t="n">
        <v>5</v>
      </c>
      <c r="C3337" s="24" t="n">
        <v>18</v>
      </c>
      <c r="D3337" s="24" t="n">
        <v>24</v>
      </c>
      <c r="E3337" s="24" t="n">
        <v>11.3</v>
      </c>
      <c r="F3337" s="25">
        <f>IF($E3337="","",DATE(IF($A3337="",nominal_year,$A3337),$B3337,$C3337)+($D3337-IF(LEFT(hour_conv,1)="1",1,0))/24)</f>
        <v/>
      </c>
      <c r="G3337" s="26">
        <f>IF(F3337="","",INT(F3337))</f>
        <v/>
      </c>
      <c r="H3337">
        <f>IF(G3337="","",IF(AND(MONTH(G3337)*100+DAY(G3337)&gt;=season_lo,MONTH(G3337)*100+DAY(G3337)&lt;=season_hi),1,0))</f>
        <v/>
      </c>
      <c r="I3337">
        <f>IF(G3337="","",G3337-first_day+1)</f>
        <v/>
      </c>
      <c r="J3337" s="27">
        <f>IF(I3337="","",INDEX(Daily!$J$2:$J$421,I3337))</f>
        <v/>
      </c>
      <c r="K3337" s="27">
        <f>IF(J3337="","",J3337+cat_offset)</f>
        <v/>
      </c>
      <c r="L3337" s="27">
        <f>IF(J3337="","",MAX(0,E3337-J3337)^2)</f>
        <v/>
      </c>
      <c r="M3337" s="27">
        <f>IF(J3337="","",MAX(0,E3337-(J3337+twcdh_off))^2)</f>
        <v/>
      </c>
      <c r="N3337" s="27">
        <f>IF(E3337="","",MAX(0,E3337-swcdh_thr)^2)</f>
        <v/>
      </c>
      <c r="O3337">
        <f>IF(K3337="","",ROUND(E3337-K3337,0))</f>
        <v/>
      </c>
      <c r="P3337">
        <f>IF(O3337="","",IF(O3337&gt;=1,O3337,0))</f>
        <v/>
      </c>
      <c r="Q3337" s="27">
        <f>IF(E3337="","",MAX(0,E3337-22))</f>
        <v/>
      </c>
      <c r="R3337" s="27">
        <f>IF(H3337=1,E3337,"")</f>
        <v/>
      </c>
      <c r="S3337" s="27">
        <f>IF(AND(H3337=1,J3337&lt;&gt;""),E3337-J3337,"")</f>
        <v/>
      </c>
      <c r="T3337">
        <f>IF(G3337="","",MONTH(G3337))</f>
        <v/>
      </c>
    </row>
    <row r="3338">
      <c r="A3338" s="24" t="n">
        <v>2020</v>
      </c>
      <c r="B3338" s="24" t="n">
        <v>5</v>
      </c>
      <c r="C3338" s="24" t="n">
        <v>19</v>
      </c>
      <c r="D3338" s="24" t="n">
        <v>1</v>
      </c>
      <c r="E3338" s="24" t="n">
        <v>11.88</v>
      </c>
      <c r="F3338" s="25">
        <f>IF($E3338="","",DATE(IF($A3338="",nominal_year,$A3338),$B3338,$C3338)+($D3338-IF(LEFT(hour_conv,1)="1",1,0))/24)</f>
        <v/>
      </c>
      <c r="G3338" s="26">
        <f>IF(F3338="","",INT(F3338))</f>
        <v/>
      </c>
      <c r="H3338">
        <f>IF(G3338="","",IF(AND(MONTH(G3338)*100+DAY(G3338)&gt;=season_lo,MONTH(G3338)*100+DAY(G3338)&lt;=season_hi),1,0))</f>
        <v/>
      </c>
      <c r="I3338">
        <f>IF(G3338="","",G3338-first_day+1)</f>
        <v/>
      </c>
      <c r="J3338" s="27">
        <f>IF(I3338="","",INDEX(Daily!$J$2:$J$421,I3338))</f>
        <v/>
      </c>
      <c r="K3338" s="27">
        <f>IF(J3338="","",J3338+cat_offset)</f>
        <v/>
      </c>
      <c r="L3338" s="27">
        <f>IF(J3338="","",MAX(0,E3338-J3338)^2)</f>
        <v/>
      </c>
      <c r="M3338" s="27">
        <f>IF(J3338="","",MAX(0,E3338-(J3338+twcdh_off))^2)</f>
        <v/>
      </c>
      <c r="N3338" s="27">
        <f>IF(E3338="","",MAX(0,E3338-swcdh_thr)^2)</f>
        <v/>
      </c>
      <c r="O3338">
        <f>IF(K3338="","",ROUND(E3338-K3338,0))</f>
        <v/>
      </c>
      <c r="P3338">
        <f>IF(O3338="","",IF(O3338&gt;=1,O3338,0))</f>
        <v/>
      </c>
      <c r="Q3338" s="27">
        <f>IF(E3338="","",MAX(0,E3338-22))</f>
        <v/>
      </c>
      <c r="R3338" s="27">
        <f>IF(H3338=1,E3338,"")</f>
        <v/>
      </c>
      <c r="S3338" s="27">
        <f>IF(AND(H3338=1,J3338&lt;&gt;""),E3338-J3338,"")</f>
        <v/>
      </c>
      <c r="T3338">
        <f>IF(G3338="","",MONTH(G3338))</f>
        <v/>
      </c>
    </row>
    <row r="3339">
      <c r="A3339" s="24" t="n">
        <v>2020</v>
      </c>
      <c r="B3339" s="24" t="n">
        <v>5</v>
      </c>
      <c r="C3339" s="24" t="n">
        <v>19</v>
      </c>
      <c r="D3339" s="24" t="n">
        <v>2</v>
      </c>
      <c r="E3339" s="24" t="n">
        <v>11.08</v>
      </c>
      <c r="F3339" s="25">
        <f>IF($E3339="","",DATE(IF($A3339="",nominal_year,$A3339),$B3339,$C3339)+($D3339-IF(LEFT(hour_conv,1)="1",1,0))/24)</f>
        <v/>
      </c>
      <c r="G3339" s="26">
        <f>IF(F3339="","",INT(F3339))</f>
        <v/>
      </c>
      <c r="H3339">
        <f>IF(G3339="","",IF(AND(MONTH(G3339)*100+DAY(G3339)&gt;=season_lo,MONTH(G3339)*100+DAY(G3339)&lt;=season_hi),1,0))</f>
        <v/>
      </c>
      <c r="I3339">
        <f>IF(G3339="","",G3339-first_day+1)</f>
        <v/>
      </c>
      <c r="J3339" s="27">
        <f>IF(I3339="","",INDEX(Daily!$J$2:$J$421,I3339))</f>
        <v/>
      </c>
      <c r="K3339" s="27">
        <f>IF(J3339="","",J3339+cat_offset)</f>
        <v/>
      </c>
      <c r="L3339" s="27">
        <f>IF(J3339="","",MAX(0,E3339-J3339)^2)</f>
        <v/>
      </c>
      <c r="M3339" s="27">
        <f>IF(J3339="","",MAX(0,E3339-(J3339+twcdh_off))^2)</f>
        <v/>
      </c>
      <c r="N3339" s="27">
        <f>IF(E3339="","",MAX(0,E3339-swcdh_thr)^2)</f>
        <v/>
      </c>
      <c r="O3339">
        <f>IF(K3339="","",ROUND(E3339-K3339,0))</f>
        <v/>
      </c>
      <c r="P3339">
        <f>IF(O3339="","",IF(O3339&gt;=1,O3339,0))</f>
        <v/>
      </c>
      <c r="Q3339" s="27">
        <f>IF(E3339="","",MAX(0,E3339-22))</f>
        <v/>
      </c>
      <c r="R3339" s="27">
        <f>IF(H3339=1,E3339,"")</f>
        <v/>
      </c>
      <c r="S3339" s="27">
        <f>IF(AND(H3339=1,J3339&lt;&gt;""),E3339-J3339,"")</f>
        <v/>
      </c>
      <c r="T3339">
        <f>IF(G3339="","",MONTH(G3339))</f>
        <v/>
      </c>
    </row>
    <row r="3340">
      <c r="A3340" s="24" t="n">
        <v>2020</v>
      </c>
      <c r="B3340" s="24" t="n">
        <v>5</v>
      </c>
      <c r="C3340" s="24" t="n">
        <v>19</v>
      </c>
      <c r="D3340" s="24" t="n">
        <v>3</v>
      </c>
      <c r="E3340" s="24" t="n">
        <v>9.93</v>
      </c>
      <c r="F3340" s="25">
        <f>IF($E3340="","",DATE(IF($A3340="",nominal_year,$A3340),$B3340,$C3340)+($D3340-IF(LEFT(hour_conv,1)="1",1,0))/24)</f>
        <v/>
      </c>
      <c r="G3340" s="26">
        <f>IF(F3340="","",INT(F3340))</f>
        <v/>
      </c>
      <c r="H3340">
        <f>IF(G3340="","",IF(AND(MONTH(G3340)*100+DAY(G3340)&gt;=season_lo,MONTH(G3340)*100+DAY(G3340)&lt;=season_hi),1,0))</f>
        <v/>
      </c>
      <c r="I3340">
        <f>IF(G3340="","",G3340-first_day+1)</f>
        <v/>
      </c>
      <c r="J3340" s="27">
        <f>IF(I3340="","",INDEX(Daily!$J$2:$J$421,I3340))</f>
        <v/>
      </c>
      <c r="K3340" s="27">
        <f>IF(J3340="","",J3340+cat_offset)</f>
        <v/>
      </c>
      <c r="L3340" s="27">
        <f>IF(J3340="","",MAX(0,E3340-J3340)^2)</f>
        <v/>
      </c>
      <c r="M3340" s="27">
        <f>IF(J3340="","",MAX(0,E3340-(J3340+twcdh_off))^2)</f>
        <v/>
      </c>
      <c r="N3340" s="27">
        <f>IF(E3340="","",MAX(0,E3340-swcdh_thr)^2)</f>
        <v/>
      </c>
      <c r="O3340">
        <f>IF(K3340="","",ROUND(E3340-K3340,0))</f>
        <v/>
      </c>
      <c r="P3340">
        <f>IF(O3340="","",IF(O3340&gt;=1,O3340,0))</f>
        <v/>
      </c>
      <c r="Q3340" s="27">
        <f>IF(E3340="","",MAX(0,E3340-22))</f>
        <v/>
      </c>
      <c r="R3340" s="27">
        <f>IF(H3340=1,E3340,"")</f>
        <v/>
      </c>
      <c r="S3340" s="27">
        <f>IF(AND(H3340=1,J3340&lt;&gt;""),E3340-J3340,"")</f>
        <v/>
      </c>
      <c r="T3340">
        <f>IF(G3340="","",MONTH(G3340))</f>
        <v/>
      </c>
    </row>
    <row r="3341">
      <c r="A3341" s="24" t="n">
        <v>2020</v>
      </c>
      <c r="B3341" s="24" t="n">
        <v>5</v>
      </c>
      <c r="C3341" s="24" t="n">
        <v>19</v>
      </c>
      <c r="D3341" s="24" t="n">
        <v>4</v>
      </c>
      <c r="E3341" s="24" t="n">
        <v>10.42</v>
      </c>
      <c r="F3341" s="25">
        <f>IF($E3341="","",DATE(IF($A3341="",nominal_year,$A3341),$B3341,$C3341)+($D3341-IF(LEFT(hour_conv,1)="1",1,0))/24)</f>
        <v/>
      </c>
      <c r="G3341" s="26">
        <f>IF(F3341="","",INT(F3341))</f>
        <v/>
      </c>
      <c r="H3341">
        <f>IF(G3341="","",IF(AND(MONTH(G3341)*100+DAY(G3341)&gt;=season_lo,MONTH(G3341)*100+DAY(G3341)&lt;=season_hi),1,0))</f>
        <v/>
      </c>
      <c r="I3341">
        <f>IF(G3341="","",G3341-first_day+1)</f>
        <v/>
      </c>
      <c r="J3341" s="27">
        <f>IF(I3341="","",INDEX(Daily!$J$2:$J$421,I3341))</f>
        <v/>
      </c>
      <c r="K3341" s="27">
        <f>IF(J3341="","",J3341+cat_offset)</f>
        <v/>
      </c>
      <c r="L3341" s="27">
        <f>IF(J3341="","",MAX(0,E3341-J3341)^2)</f>
        <v/>
      </c>
      <c r="M3341" s="27">
        <f>IF(J3341="","",MAX(0,E3341-(J3341+twcdh_off))^2)</f>
        <v/>
      </c>
      <c r="N3341" s="27">
        <f>IF(E3341="","",MAX(0,E3341-swcdh_thr)^2)</f>
        <v/>
      </c>
      <c r="O3341">
        <f>IF(K3341="","",ROUND(E3341-K3341,0))</f>
        <v/>
      </c>
      <c r="P3341">
        <f>IF(O3341="","",IF(O3341&gt;=1,O3341,0))</f>
        <v/>
      </c>
      <c r="Q3341" s="27">
        <f>IF(E3341="","",MAX(0,E3341-22))</f>
        <v/>
      </c>
      <c r="R3341" s="27">
        <f>IF(H3341=1,E3341,"")</f>
        <v/>
      </c>
      <c r="S3341" s="27">
        <f>IF(AND(H3341=1,J3341&lt;&gt;""),E3341-J3341,"")</f>
        <v/>
      </c>
      <c r="T3341">
        <f>IF(G3341="","",MONTH(G3341))</f>
        <v/>
      </c>
    </row>
    <row r="3342">
      <c r="A3342" s="24" t="n">
        <v>2020</v>
      </c>
      <c r="B3342" s="24" t="n">
        <v>5</v>
      </c>
      <c r="C3342" s="24" t="n">
        <v>19</v>
      </c>
      <c r="D3342" s="24" t="n">
        <v>5</v>
      </c>
      <c r="E3342" s="24" t="n">
        <v>10.06</v>
      </c>
      <c r="F3342" s="25">
        <f>IF($E3342="","",DATE(IF($A3342="",nominal_year,$A3342),$B3342,$C3342)+($D3342-IF(LEFT(hour_conv,1)="1",1,0))/24)</f>
        <v/>
      </c>
      <c r="G3342" s="26">
        <f>IF(F3342="","",INT(F3342))</f>
        <v/>
      </c>
      <c r="H3342">
        <f>IF(G3342="","",IF(AND(MONTH(G3342)*100+DAY(G3342)&gt;=season_lo,MONTH(G3342)*100+DAY(G3342)&lt;=season_hi),1,0))</f>
        <v/>
      </c>
      <c r="I3342">
        <f>IF(G3342="","",G3342-first_day+1)</f>
        <v/>
      </c>
      <c r="J3342" s="27">
        <f>IF(I3342="","",INDEX(Daily!$J$2:$J$421,I3342))</f>
        <v/>
      </c>
      <c r="K3342" s="27">
        <f>IF(J3342="","",J3342+cat_offset)</f>
        <v/>
      </c>
      <c r="L3342" s="27">
        <f>IF(J3342="","",MAX(0,E3342-J3342)^2)</f>
        <v/>
      </c>
      <c r="M3342" s="27">
        <f>IF(J3342="","",MAX(0,E3342-(J3342+twcdh_off))^2)</f>
        <v/>
      </c>
      <c r="N3342" s="27">
        <f>IF(E3342="","",MAX(0,E3342-swcdh_thr)^2)</f>
        <v/>
      </c>
      <c r="O3342">
        <f>IF(K3342="","",ROUND(E3342-K3342,0))</f>
        <v/>
      </c>
      <c r="P3342">
        <f>IF(O3342="","",IF(O3342&gt;=1,O3342,0))</f>
        <v/>
      </c>
      <c r="Q3342" s="27">
        <f>IF(E3342="","",MAX(0,E3342-22))</f>
        <v/>
      </c>
      <c r="R3342" s="27">
        <f>IF(H3342=1,E3342,"")</f>
        <v/>
      </c>
      <c r="S3342" s="27">
        <f>IF(AND(H3342=1,J3342&lt;&gt;""),E3342-J3342,"")</f>
        <v/>
      </c>
      <c r="T3342">
        <f>IF(G3342="","",MONTH(G3342))</f>
        <v/>
      </c>
    </row>
    <row r="3343">
      <c r="A3343" s="24" t="n">
        <v>2020</v>
      </c>
      <c r="B3343" s="24" t="n">
        <v>5</v>
      </c>
      <c r="C3343" s="24" t="n">
        <v>19</v>
      </c>
      <c r="D3343" s="24" t="n">
        <v>6</v>
      </c>
      <c r="E3343" s="24" t="n">
        <v>10.52</v>
      </c>
      <c r="F3343" s="25">
        <f>IF($E3343="","",DATE(IF($A3343="",nominal_year,$A3343),$B3343,$C3343)+($D3343-IF(LEFT(hour_conv,1)="1",1,0))/24)</f>
        <v/>
      </c>
      <c r="G3343" s="26">
        <f>IF(F3343="","",INT(F3343))</f>
        <v/>
      </c>
      <c r="H3343">
        <f>IF(G3343="","",IF(AND(MONTH(G3343)*100+DAY(G3343)&gt;=season_lo,MONTH(G3343)*100+DAY(G3343)&lt;=season_hi),1,0))</f>
        <v/>
      </c>
      <c r="I3343">
        <f>IF(G3343="","",G3343-first_day+1)</f>
        <v/>
      </c>
      <c r="J3343" s="27">
        <f>IF(I3343="","",INDEX(Daily!$J$2:$J$421,I3343))</f>
        <v/>
      </c>
      <c r="K3343" s="27">
        <f>IF(J3343="","",J3343+cat_offset)</f>
        <v/>
      </c>
      <c r="L3343" s="27">
        <f>IF(J3343="","",MAX(0,E3343-J3343)^2)</f>
        <v/>
      </c>
      <c r="M3343" s="27">
        <f>IF(J3343="","",MAX(0,E3343-(J3343+twcdh_off))^2)</f>
        <v/>
      </c>
      <c r="N3343" s="27">
        <f>IF(E3343="","",MAX(0,E3343-swcdh_thr)^2)</f>
        <v/>
      </c>
      <c r="O3343">
        <f>IF(K3343="","",ROUND(E3343-K3343,0))</f>
        <v/>
      </c>
      <c r="P3343">
        <f>IF(O3343="","",IF(O3343&gt;=1,O3343,0))</f>
        <v/>
      </c>
      <c r="Q3343" s="27">
        <f>IF(E3343="","",MAX(0,E3343-22))</f>
        <v/>
      </c>
      <c r="R3343" s="27">
        <f>IF(H3343=1,E3343,"")</f>
        <v/>
      </c>
      <c r="S3343" s="27">
        <f>IF(AND(H3343=1,J3343&lt;&gt;""),E3343-J3343,"")</f>
        <v/>
      </c>
      <c r="T3343">
        <f>IF(G3343="","",MONTH(G3343))</f>
        <v/>
      </c>
    </row>
    <row r="3344">
      <c r="A3344" s="24" t="n">
        <v>2020</v>
      </c>
      <c r="B3344" s="24" t="n">
        <v>5</v>
      </c>
      <c r="C3344" s="24" t="n">
        <v>19</v>
      </c>
      <c r="D3344" s="24" t="n">
        <v>7</v>
      </c>
      <c r="E3344" s="24" t="n">
        <v>11.78</v>
      </c>
      <c r="F3344" s="25">
        <f>IF($E3344="","",DATE(IF($A3344="",nominal_year,$A3344),$B3344,$C3344)+($D3344-IF(LEFT(hour_conv,1)="1",1,0))/24)</f>
        <v/>
      </c>
      <c r="G3344" s="26">
        <f>IF(F3344="","",INT(F3344))</f>
        <v/>
      </c>
      <c r="H3344">
        <f>IF(G3344="","",IF(AND(MONTH(G3344)*100+DAY(G3344)&gt;=season_lo,MONTH(G3344)*100+DAY(G3344)&lt;=season_hi),1,0))</f>
        <v/>
      </c>
      <c r="I3344">
        <f>IF(G3344="","",G3344-first_day+1)</f>
        <v/>
      </c>
      <c r="J3344" s="27">
        <f>IF(I3344="","",INDEX(Daily!$J$2:$J$421,I3344))</f>
        <v/>
      </c>
      <c r="K3344" s="27">
        <f>IF(J3344="","",J3344+cat_offset)</f>
        <v/>
      </c>
      <c r="L3344" s="27">
        <f>IF(J3344="","",MAX(0,E3344-J3344)^2)</f>
        <v/>
      </c>
      <c r="M3344" s="27">
        <f>IF(J3344="","",MAX(0,E3344-(J3344+twcdh_off))^2)</f>
        <v/>
      </c>
      <c r="N3344" s="27">
        <f>IF(E3344="","",MAX(0,E3344-swcdh_thr)^2)</f>
        <v/>
      </c>
      <c r="O3344">
        <f>IF(K3344="","",ROUND(E3344-K3344,0))</f>
        <v/>
      </c>
      <c r="P3344">
        <f>IF(O3344="","",IF(O3344&gt;=1,O3344,0))</f>
        <v/>
      </c>
      <c r="Q3344" s="27">
        <f>IF(E3344="","",MAX(0,E3344-22))</f>
        <v/>
      </c>
      <c r="R3344" s="27">
        <f>IF(H3344=1,E3344,"")</f>
        <v/>
      </c>
      <c r="S3344" s="27">
        <f>IF(AND(H3344=1,J3344&lt;&gt;""),E3344-J3344,"")</f>
        <v/>
      </c>
      <c r="T3344">
        <f>IF(G3344="","",MONTH(G3344))</f>
        <v/>
      </c>
    </row>
    <row r="3345">
      <c r="A3345" s="24" t="n">
        <v>2020</v>
      </c>
      <c r="B3345" s="24" t="n">
        <v>5</v>
      </c>
      <c r="C3345" s="24" t="n">
        <v>19</v>
      </c>
      <c r="D3345" s="24" t="n">
        <v>8</v>
      </c>
      <c r="E3345" s="24" t="n">
        <v>12.62</v>
      </c>
      <c r="F3345" s="25">
        <f>IF($E3345="","",DATE(IF($A3345="",nominal_year,$A3345),$B3345,$C3345)+($D3345-IF(LEFT(hour_conv,1)="1",1,0))/24)</f>
        <v/>
      </c>
      <c r="G3345" s="26">
        <f>IF(F3345="","",INT(F3345))</f>
        <v/>
      </c>
      <c r="H3345">
        <f>IF(G3345="","",IF(AND(MONTH(G3345)*100+DAY(G3345)&gt;=season_lo,MONTH(G3345)*100+DAY(G3345)&lt;=season_hi),1,0))</f>
        <v/>
      </c>
      <c r="I3345">
        <f>IF(G3345="","",G3345-first_day+1)</f>
        <v/>
      </c>
      <c r="J3345" s="27">
        <f>IF(I3345="","",INDEX(Daily!$J$2:$J$421,I3345))</f>
        <v/>
      </c>
      <c r="K3345" s="27">
        <f>IF(J3345="","",J3345+cat_offset)</f>
        <v/>
      </c>
      <c r="L3345" s="27">
        <f>IF(J3345="","",MAX(0,E3345-J3345)^2)</f>
        <v/>
      </c>
      <c r="M3345" s="27">
        <f>IF(J3345="","",MAX(0,E3345-(J3345+twcdh_off))^2)</f>
        <v/>
      </c>
      <c r="N3345" s="27">
        <f>IF(E3345="","",MAX(0,E3345-swcdh_thr)^2)</f>
        <v/>
      </c>
      <c r="O3345">
        <f>IF(K3345="","",ROUND(E3345-K3345,0))</f>
        <v/>
      </c>
      <c r="P3345">
        <f>IF(O3345="","",IF(O3345&gt;=1,O3345,0))</f>
        <v/>
      </c>
      <c r="Q3345" s="27">
        <f>IF(E3345="","",MAX(0,E3345-22))</f>
        <v/>
      </c>
      <c r="R3345" s="27">
        <f>IF(H3345=1,E3345,"")</f>
        <v/>
      </c>
      <c r="S3345" s="27">
        <f>IF(AND(H3345=1,J3345&lt;&gt;""),E3345-J3345,"")</f>
        <v/>
      </c>
      <c r="T3345">
        <f>IF(G3345="","",MONTH(G3345))</f>
        <v/>
      </c>
    </row>
    <row r="3346">
      <c r="A3346" s="24" t="n">
        <v>2020</v>
      </c>
      <c r="B3346" s="24" t="n">
        <v>5</v>
      </c>
      <c r="C3346" s="24" t="n">
        <v>19</v>
      </c>
      <c r="D3346" s="24" t="n">
        <v>9</v>
      </c>
      <c r="E3346" s="24" t="n">
        <v>15.11</v>
      </c>
      <c r="F3346" s="25">
        <f>IF($E3346="","",DATE(IF($A3346="",nominal_year,$A3346),$B3346,$C3346)+($D3346-IF(LEFT(hour_conv,1)="1",1,0))/24)</f>
        <v/>
      </c>
      <c r="G3346" s="26">
        <f>IF(F3346="","",INT(F3346))</f>
        <v/>
      </c>
      <c r="H3346">
        <f>IF(G3346="","",IF(AND(MONTH(G3346)*100+DAY(G3346)&gt;=season_lo,MONTH(G3346)*100+DAY(G3346)&lt;=season_hi),1,0))</f>
        <v/>
      </c>
      <c r="I3346">
        <f>IF(G3346="","",G3346-first_day+1)</f>
        <v/>
      </c>
      <c r="J3346" s="27">
        <f>IF(I3346="","",INDEX(Daily!$J$2:$J$421,I3346))</f>
        <v/>
      </c>
      <c r="K3346" s="27">
        <f>IF(J3346="","",J3346+cat_offset)</f>
        <v/>
      </c>
      <c r="L3346" s="27">
        <f>IF(J3346="","",MAX(0,E3346-J3346)^2)</f>
        <v/>
      </c>
      <c r="M3346" s="27">
        <f>IF(J3346="","",MAX(0,E3346-(J3346+twcdh_off))^2)</f>
        <v/>
      </c>
      <c r="N3346" s="27">
        <f>IF(E3346="","",MAX(0,E3346-swcdh_thr)^2)</f>
        <v/>
      </c>
      <c r="O3346">
        <f>IF(K3346="","",ROUND(E3346-K3346,0))</f>
        <v/>
      </c>
      <c r="P3346">
        <f>IF(O3346="","",IF(O3346&gt;=1,O3346,0))</f>
        <v/>
      </c>
      <c r="Q3346" s="27">
        <f>IF(E3346="","",MAX(0,E3346-22))</f>
        <v/>
      </c>
      <c r="R3346" s="27">
        <f>IF(H3346=1,E3346,"")</f>
        <v/>
      </c>
      <c r="S3346" s="27">
        <f>IF(AND(H3346=1,J3346&lt;&gt;""),E3346-J3346,"")</f>
        <v/>
      </c>
      <c r="T3346">
        <f>IF(G3346="","",MONTH(G3346))</f>
        <v/>
      </c>
    </row>
    <row r="3347">
      <c r="A3347" s="24" t="n">
        <v>2020</v>
      </c>
      <c r="B3347" s="24" t="n">
        <v>5</v>
      </c>
      <c r="C3347" s="24" t="n">
        <v>19</v>
      </c>
      <c r="D3347" s="24" t="n">
        <v>10</v>
      </c>
      <c r="E3347" s="24" t="n">
        <v>14.97</v>
      </c>
      <c r="F3347" s="25">
        <f>IF($E3347="","",DATE(IF($A3347="",nominal_year,$A3347),$B3347,$C3347)+($D3347-IF(LEFT(hour_conv,1)="1",1,0))/24)</f>
        <v/>
      </c>
      <c r="G3347" s="26">
        <f>IF(F3347="","",INT(F3347))</f>
        <v/>
      </c>
      <c r="H3347">
        <f>IF(G3347="","",IF(AND(MONTH(G3347)*100+DAY(G3347)&gt;=season_lo,MONTH(G3347)*100+DAY(G3347)&lt;=season_hi),1,0))</f>
        <v/>
      </c>
      <c r="I3347">
        <f>IF(G3347="","",G3347-first_day+1)</f>
        <v/>
      </c>
      <c r="J3347" s="27">
        <f>IF(I3347="","",INDEX(Daily!$J$2:$J$421,I3347))</f>
        <v/>
      </c>
      <c r="K3347" s="27">
        <f>IF(J3347="","",J3347+cat_offset)</f>
        <v/>
      </c>
      <c r="L3347" s="27">
        <f>IF(J3347="","",MAX(0,E3347-J3347)^2)</f>
        <v/>
      </c>
      <c r="M3347" s="27">
        <f>IF(J3347="","",MAX(0,E3347-(J3347+twcdh_off))^2)</f>
        <v/>
      </c>
      <c r="N3347" s="27">
        <f>IF(E3347="","",MAX(0,E3347-swcdh_thr)^2)</f>
        <v/>
      </c>
      <c r="O3347">
        <f>IF(K3347="","",ROUND(E3347-K3347,0))</f>
        <v/>
      </c>
      <c r="P3347">
        <f>IF(O3347="","",IF(O3347&gt;=1,O3347,0))</f>
        <v/>
      </c>
      <c r="Q3347" s="27">
        <f>IF(E3347="","",MAX(0,E3347-22))</f>
        <v/>
      </c>
      <c r="R3347" s="27">
        <f>IF(H3347=1,E3347,"")</f>
        <v/>
      </c>
      <c r="S3347" s="27">
        <f>IF(AND(H3347=1,J3347&lt;&gt;""),E3347-J3347,"")</f>
        <v/>
      </c>
      <c r="T3347">
        <f>IF(G3347="","",MONTH(G3347))</f>
        <v/>
      </c>
    </row>
    <row r="3348">
      <c r="A3348" s="24" t="n">
        <v>2020</v>
      </c>
      <c r="B3348" s="24" t="n">
        <v>5</v>
      </c>
      <c r="C3348" s="24" t="n">
        <v>19</v>
      </c>
      <c r="D3348" s="24" t="n">
        <v>11</v>
      </c>
      <c r="E3348" s="24" t="n">
        <v>17.29</v>
      </c>
      <c r="F3348" s="25">
        <f>IF($E3348="","",DATE(IF($A3348="",nominal_year,$A3348),$B3348,$C3348)+($D3348-IF(LEFT(hour_conv,1)="1",1,0))/24)</f>
        <v/>
      </c>
      <c r="G3348" s="26">
        <f>IF(F3348="","",INT(F3348))</f>
        <v/>
      </c>
      <c r="H3348">
        <f>IF(G3348="","",IF(AND(MONTH(G3348)*100+DAY(G3348)&gt;=season_lo,MONTH(G3348)*100+DAY(G3348)&lt;=season_hi),1,0))</f>
        <v/>
      </c>
      <c r="I3348">
        <f>IF(G3348="","",G3348-first_day+1)</f>
        <v/>
      </c>
      <c r="J3348" s="27">
        <f>IF(I3348="","",INDEX(Daily!$J$2:$J$421,I3348))</f>
        <v/>
      </c>
      <c r="K3348" s="27">
        <f>IF(J3348="","",J3348+cat_offset)</f>
        <v/>
      </c>
      <c r="L3348" s="27">
        <f>IF(J3348="","",MAX(0,E3348-J3348)^2)</f>
        <v/>
      </c>
      <c r="M3348" s="27">
        <f>IF(J3348="","",MAX(0,E3348-(J3348+twcdh_off))^2)</f>
        <v/>
      </c>
      <c r="N3348" s="27">
        <f>IF(E3348="","",MAX(0,E3348-swcdh_thr)^2)</f>
        <v/>
      </c>
      <c r="O3348">
        <f>IF(K3348="","",ROUND(E3348-K3348,0))</f>
        <v/>
      </c>
      <c r="P3348">
        <f>IF(O3348="","",IF(O3348&gt;=1,O3348,0))</f>
        <v/>
      </c>
      <c r="Q3348" s="27">
        <f>IF(E3348="","",MAX(0,E3348-22))</f>
        <v/>
      </c>
      <c r="R3348" s="27">
        <f>IF(H3348=1,E3348,"")</f>
        <v/>
      </c>
      <c r="S3348" s="27">
        <f>IF(AND(H3348=1,J3348&lt;&gt;""),E3348-J3348,"")</f>
        <v/>
      </c>
      <c r="T3348">
        <f>IF(G3348="","",MONTH(G3348))</f>
        <v/>
      </c>
    </row>
    <row r="3349">
      <c r="A3349" s="24" t="n">
        <v>2020</v>
      </c>
      <c r="B3349" s="24" t="n">
        <v>5</v>
      </c>
      <c r="C3349" s="24" t="n">
        <v>19</v>
      </c>
      <c r="D3349" s="24" t="n">
        <v>12</v>
      </c>
      <c r="E3349" s="24" t="n">
        <v>18.69</v>
      </c>
      <c r="F3349" s="25">
        <f>IF($E3349="","",DATE(IF($A3349="",nominal_year,$A3349),$B3349,$C3349)+($D3349-IF(LEFT(hour_conv,1)="1",1,0))/24)</f>
        <v/>
      </c>
      <c r="G3349" s="26">
        <f>IF(F3349="","",INT(F3349))</f>
        <v/>
      </c>
      <c r="H3349">
        <f>IF(G3349="","",IF(AND(MONTH(G3349)*100+DAY(G3349)&gt;=season_lo,MONTH(G3349)*100+DAY(G3349)&lt;=season_hi),1,0))</f>
        <v/>
      </c>
      <c r="I3349">
        <f>IF(G3349="","",G3349-first_day+1)</f>
        <v/>
      </c>
      <c r="J3349" s="27">
        <f>IF(I3349="","",INDEX(Daily!$J$2:$J$421,I3349))</f>
        <v/>
      </c>
      <c r="K3349" s="27">
        <f>IF(J3349="","",J3349+cat_offset)</f>
        <v/>
      </c>
      <c r="L3349" s="27">
        <f>IF(J3349="","",MAX(0,E3349-J3349)^2)</f>
        <v/>
      </c>
      <c r="M3349" s="27">
        <f>IF(J3349="","",MAX(0,E3349-(J3349+twcdh_off))^2)</f>
        <v/>
      </c>
      <c r="N3349" s="27">
        <f>IF(E3349="","",MAX(0,E3349-swcdh_thr)^2)</f>
        <v/>
      </c>
      <c r="O3349">
        <f>IF(K3349="","",ROUND(E3349-K3349,0))</f>
        <v/>
      </c>
      <c r="P3349">
        <f>IF(O3349="","",IF(O3349&gt;=1,O3349,0))</f>
        <v/>
      </c>
      <c r="Q3349" s="27">
        <f>IF(E3349="","",MAX(0,E3349-22))</f>
        <v/>
      </c>
      <c r="R3349" s="27">
        <f>IF(H3349=1,E3349,"")</f>
        <v/>
      </c>
      <c r="S3349" s="27">
        <f>IF(AND(H3349=1,J3349&lt;&gt;""),E3349-J3349,"")</f>
        <v/>
      </c>
      <c r="T3349">
        <f>IF(G3349="","",MONTH(G3349))</f>
        <v/>
      </c>
    </row>
    <row r="3350">
      <c r="A3350" s="24" t="n">
        <v>2020</v>
      </c>
      <c r="B3350" s="24" t="n">
        <v>5</v>
      </c>
      <c r="C3350" s="24" t="n">
        <v>19</v>
      </c>
      <c r="D3350" s="24" t="n">
        <v>13</v>
      </c>
      <c r="E3350" s="24" t="n">
        <v>18.62</v>
      </c>
      <c r="F3350" s="25">
        <f>IF($E3350="","",DATE(IF($A3350="",nominal_year,$A3350),$B3350,$C3350)+($D3350-IF(LEFT(hour_conv,1)="1",1,0))/24)</f>
        <v/>
      </c>
      <c r="G3350" s="26">
        <f>IF(F3350="","",INT(F3350))</f>
        <v/>
      </c>
      <c r="H3350">
        <f>IF(G3350="","",IF(AND(MONTH(G3350)*100+DAY(G3350)&gt;=season_lo,MONTH(G3350)*100+DAY(G3350)&lt;=season_hi),1,0))</f>
        <v/>
      </c>
      <c r="I3350">
        <f>IF(G3350="","",G3350-first_day+1)</f>
        <v/>
      </c>
      <c r="J3350" s="27">
        <f>IF(I3350="","",INDEX(Daily!$J$2:$J$421,I3350))</f>
        <v/>
      </c>
      <c r="K3350" s="27">
        <f>IF(J3350="","",J3350+cat_offset)</f>
        <v/>
      </c>
      <c r="L3350" s="27">
        <f>IF(J3350="","",MAX(0,E3350-J3350)^2)</f>
        <v/>
      </c>
      <c r="M3350" s="27">
        <f>IF(J3350="","",MAX(0,E3350-(J3350+twcdh_off))^2)</f>
        <v/>
      </c>
      <c r="N3350" s="27">
        <f>IF(E3350="","",MAX(0,E3350-swcdh_thr)^2)</f>
        <v/>
      </c>
      <c r="O3350">
        <f>IF(K3350="","",ROUND(E3350-K3350,0))</f>
        <v/>
      </c>
      <c r="P3350">
        <f>IF(O3350="","",IF(O3350&gt;=1,O3350,0))</f>
        <v/>
      </c>
      <c r="Q3350" s="27">
        <f>IF(E3350="","",MAX(0,E3350-22))</f>
        <v/>
      </c>
      <c r="R3350" s="27">
        <f>IF(H3350=1,E3350,"")</f>
        <v/>
      </c>
      <c r="S3350" s="27">
        <f>IF(AND(H3350=1,J3350&lt;&gt;""),E3350-J3350,"")</f>
        <v/>
      </c>
      <c r="T3350">
        <f>IF(G3350="","",MONTH(G3350))</f>
        <v/>
      </c>
    </row>
    <row r="3351">
      <c r="A3351" s="24" t="n">
        <v>2020</v>
      </c>
      <c r="B3351" s="24" t="n">
        <v>5</v>
      </c>
      <c r="C3351" s="24" t="n">
        <v>19</v>
      </c>
      <c r="D3351" s="24" t="n">
        <v>14</v>
      </c>
      <c r="E3351" s="24" t="n">
        <v>19.58</v>
      </c>
      <c r="F3351" s="25">
        <f>IF($E3351="","",DATE(IF($A3351="",nominal_year,$A3351),$B3351,$C3351)+($D3351-IF(LEFT(hour_conv,1)="1",1,0))/24)</f>
        <v/>
      </c>
      <c r="G3351" s="26">
        <f>IF(F3351="","",INT(F3351))</f>
        <v/>
      </c>
      <c r="H3351">
        <f>IF(G3351="","",IF(AND(MONTH(G3351)*100+DAY(G3351)&gt;=season_lo,MONTH(G3351)*100+DAY(G3351)&lt;=season_hi),1,0))</f>
        <v/>
      </c>
      <c r="I3351">
        <f>IF(G3351="","",G3351-first_day+1)</f>
        <v/>
      </c>
      <c r="J3351" s="27">
        <f>IF(I3351="","",INDEX(Daily!$J$2:$J$421,I3351))</f>
        <v/>
      </c>
      <c r="K3351" s="27">
        <f>IF(J3351="","",J3351+cat_offset)</f>
        <v/>
      </c>
      <c r="L3351" s="27">
        <f>IF(J3351="","",MAX(0,E3351-J3351)^2)</f>
        <v/>
      </c>
      <c r="M3351" s="27">
        <f>IF(J3351="","",MAX(0,E3351-(J3351+twcdh_off))^2)</f>
        <v/>
      </c>
      <c r="N3351" s="27">
        <f>IF(E3351="","",MAX(0,E3351-swcdh_thr)^2)</f>
        <v/>
      </c>
      <c r="O3351">
        <f>IF(K3351="","",ROUND(E3351-K3351,0))</f>
        <v/>
      </c>
      <c r="P3351">
        <f>IF(O3351="","",IF(O3351&gt;=1,O3351,0))</f>
        <v/>
      </c>
      <c r="Q3351" s="27">
        <f>IF(E3351="","",MAX(0,E3351-22))</f>
        <v/>
      </c>
      <c r="R3351" s="27">
        <f>IF(H3351=1,E3351,"")</f>
        <v/>
      </c>
      <c r="S3351" s="27">
        <f>IF(AND(H3351=1,J3351&lt;&gt;""),E3351-J3351,"")</f>
        <v/>
      </c>
      <c r="T3351">
        <f>IF(G3351="","",MONTH(G3351))</f>
        <v/>
      </c>
    </row>
    <row r="3352">
      <c r="A3352" s="24" t="n">
        <v>2020</v>
      </c>
      <c r="B3352" s="24" t="n">
        <v>5</v>
      </c>
      <c r="C3352" s="24" t="n">
        <v>19</v>
      </c>
      <c r="D3352" s="24" t="n">
        <v>15</v>
      </c>
      <c r="E3352" s="24" t="n">
        <v>21.04</v>
      </c>
      <c r="F3352" s="25">
        <f>IF($E3352="","",DATE(IF($A3352="",nominal_year,$A3352),$B3352,$C3352)+($D3352-IF(LEFT(hour_conv,1)="1",1,0))/24)</f>
        <v/>
      </c>
      <c r="G3352" s="26">
        <f>IF(F3352="","",INT(F3352))</f>
        <v/>
      </c>
      <c r="H3352">
        <f>IF(G3352="","",IF(AND(MONTH(G3352)*100+DAY(G3352)&gt;=season_lo,MONTH(G3352)*100+DAY(G3352)&lt;=season_hi),1,0))</f>
        <v/>
      </c>
      <c r="I3352">
        <f>IF(G3352="","",G3352-first_day+1)</f>
        <v/>
      </c>
      <c r="J3352" s="27">
        <f>IF(I3352="","",INDEX(Daily!$J$2:$J$421,I3352))</f>
        <v/>
      </c>
      <c r="K3352" s="27">
        <f>IF(J3352="","",J3352+cat_offset)</f>
        <v/>
      </c>
      <c r="L3352" s="27">
        <f>IF(J3352="","",MAX(0,E3352-J3352)^2)</f>
        <v/>
      </c>
      <c r="M3352" s="27">
        <f>IF(J3352="","",MAX(0,E3352-(J3352+twcdh_off))^2)</f>
        <v/>
      </c>
      <c r="N3352" s="27">
        <f>IF(E3352="","",MAX(0,E3352-swcdh_thr)^2)</f>
        <v/>
      </c>
      <c r="O3352">
        <f>IF(K3352="","",ROUND(E3352-K3352,0))</f>
        <v/>
      </c>
      <c r="P3352">
        <f>IF(O3352="","",IF(O3352&gt;=1,O3352,0))</f>
        <v/>
      </c>
      <c r="Q3352" s="27">
        <f>IF(E3352="","",MAX(0,E3352-22))</f>
        <v/>
      </c>
      <c r="R3352" s="27">
        <f>IF(H3352=1,E3352,"")</f>
        <v/>
      </c>
      <c r="S3352" s="27">
        <f>IF(AND(H3352=1,J3352&lt;&gt;""),E3352-J3352,"")</f>
        <v/>
      </c>
      <c r="T3352">
        <f>IF(G3352="","",MONTH(G3352))</f>
        <v/>
      </c>
    </row>
    <row r="3353">
      <c r="A3353" s="24" t="n">
        <v>2020</v>
      </c>
      <c r="B3353" s="24" t="n">
        <v>5</v>
      </c>
      <c r="C3353" s="24" t="n">
        <v>19</v>
      </c>
      <c r="D3353" s="24" t="n">
        <v>16</v>
      </c>
      <c r="E3353" s="24" t="n">
        <v>20.81</v>
      </c>
      <c r="F3353" s="25">
        <f>IF($E3353="","",DATE(IF($A3353="",nominal_year,$A3353),$B3353,$C3353)+($D3353-IF(LEFT(hour_conv,1)="1",1,0))/24)</f>
        <v/>
      </c>
      <c r="G3353" s="26">
        <f>IF(F3353="","",INT(F3353))</f>
        <v/>
      </c>
      <c r="H3353">
        <f>IF(G3353="","",IF(AND(MONTH(G3353)*100+DAY(G3353)&gt;=season_lo,MONTH(G3353)*100+DAY(G3353)&lt;=season_hi),1,0))</f>
        <v/>
      </c>
      <c r="I3353">
        <f>IF(G3353="","",G3353-first_day+1)</f>
        <v/>
      </c>
      <c r="J3353" s="27">
        <f>IF(I3353="","",INDEX(Daily!$J$2:$J$421,I3353))</f>
        <v/>
      </c>
      <c r="K3353" s="27">
        <f>IF(J3353="","",J3353+cat_offset)</f>
        <v/>
      </c>
      <c r="L3353" s="27">
        <f>IF(J3353="","",MAX(0,E3353-J3353)^2)</f>
        <v/>
      </c>
      <c r="M3353" s="27">
        <f>IF(J3353="","",MAX(0,E3353-(J3353+twcdh_off))^2)</f>
        <v/>
      </c>
      <c r="N3353" s="27">
        <f>IF(E3353="","",MAX(0,E3353-swcdh_thr)^2)</f>
        <v/>
      </c>
      <c r="O3353">
        <f>IF(K3353="","",ROUND(E3353-K3353,0))</f>
        <v/>
      </c>
      <c r="P3353">
        <f>IF(O3353="","",IF(O3353&gt;=1,O3353,0))</f>
        <v/>
      </c>
      <c r="Q3353" s="27">
        <f>IF(E3353="","",MAX(0,E3353-22))</f>
        <v/>
      </c>
      <c r="R3353" s="27">
        <f>IF(H3353=1,E3353,"")</f>
        <v/>
      </c>
      <c r="S3353" s="27">
        <f>IF(AND(H3353=1,J3353&lt;&gt;""),E3353-J3353,"")</f>
        <v/>
      </c>
      <c r="T3353">
        <f>IF(G3353="","",MONTH(G3353))</f>
        <v/>
      </c>
    </row>
    <row r="3354">
      <c r="A3354" s="24" t="n">
        <v>2020</v>
      </c>
      <c r="B3354" s="24" t="n">
        <v>5</v>
      </c>
      <c r="C3354" s="24" t="n">
        <v>19</v>
      </c>
      <c r="D3354" s="24" t="n">
        <v>17</v>
      </c>
      <c r="E3354" s="24" t="n">
        <v>20.98</v>
      </c>
      <c r="F3354" s="25">
        <f>IF($E3354="","",DATE(IF($A3354="",nominal_year,$A3354),$B3354,$C3354)+($D3354-IF(LEFT(hour_conv,1)="1",1,0))/24)</f>
        <v/>
      </c>
      <c r="G3354" s="26">
        <f>IF(F3354="","",INT(F3354))</f>
        <v/>
      </c>
      <c r="H3354">
        <f>IF(G3354="","",IF(AND(MONTH(G3354)*100+DAY(G3354)&gt;=season_lo,MONTH(G3354)*100+DAY(G3354)&lt;=season_hi),1,0))</f>
        <v/>
      </c>
      <c r="I3354">
        <f>IF(G3354="","",G3354-first_day+1)</f>
        <v/>
      </c>
      <c r="J3354" s="27">
        <f>IF(I3354="","",INDEX(Daily!$J$2:$J$421,I3354))</f>
        <v/>
      </c>
      <c r="K3354" s="27">
        <f>IF(J3354="","",J3354+cat_offset)</f>
        <v/>
      </c>
      <c r="L3354" s="27">
        <f>IF(J3354="","",MAX(0,E3354-J3354)^2)</f>
        <v/>
      </c>
      <c r="M3354" s="27">
        <f>IF(J3354="","",MAX(0,E3354-(J3354+twcdh_off))^2)</f>
        <v/>
      </c>
      <c r="N3354" s="27">
        <f>IF(E3354="","",MAX(0,E3354-swcdh_thr)^2)</f>
        <v/>
      </c>
      <c r="O3354">
        <f>IF(K3354="","",ROUND(E3354-K3354,0))</f>
        <v/>
      </c>
      <c r="P3354">
        <f>IF(O3354="","",IF(O3354&gt;=1,O3354,0))</f>
        <v/>
      </c>
      <c r="Q3354" s="27">
        <f>IF(E3354="","",MAX(0,E3354-22))</f>
        <v/>
      </c>
      <c r="R3354" s="27">
        <f>IF(H3354=1,E3354,"")</f>
        <v/>
      </c>
      <c r="S3354" s="27">
        <f>IF(AND(H3354=1,J3354&lt;&gt;""),E3354-J3354,"")</f>
        <v/>
      </c>
      <c r="T3354">
        <f>IF(G3354="","",MONTH(G3354))</f>
        <v/>
      </c>
    </row>
    <row r="3355">
      <c r="A3355" s="24" t="n">
        <v>2020</v>
      </c>
      <c r="B3355" s="24" t="n">
        <v>5</v>
      </c>
      <c r="C3355" s="24" t="n">
        <v>19</v>
      </c>
      <c r="D3355" s="24" t="n">
        <v>18</v>
      </c>
      <c r="E3355" s="24" t="n">
        <v>20.75</v>
      </c>
      <c r="F3355" s="25">
        <f>IF($E3355="","",DATE(IF($A3355="",nominal_year,$A3355),$B3355,$C3355)+($D3355-IF(LEFT(hour_conv,1)="1",1,0))/24)</f>
        <v/>
      </c>
      <c r="G3355" s="26">
        <f>IF(F3355="","",INT(F3355))</f>
        <v/>
      </c>
      <c r="H3355">
        <f>IF(G3355="","",IF(AND(MONTH(G3355)*100+DAY(G3355)&gt;=season_lo,MONTH(G3355)*100+DAY(G3355)&lt;=season_hi),1,0))</f>
        <v/>
      </c>
      <c r="I3355">
        <f>IF(G3355="","",G3355-first_day+1)</f>
        <v/>
      </c>
      <c r="J3355" s="27">
        <f>IF(I3355="","",INDEX(Daily!$J$2:$J$421,I3355))</f>
        <v/>
      </c>
      <c r="K3355" s="27">
        <f>IF(J3355="","",J3355+cat_offset)</f>
        <v/>
      </c>
      <c r="L3355" s="27">
        <f>IF(J3355="","",MAX(0,E3355-J3355)^2)</f>
        <v/>
      </c>
      <c r="M3355" s="27">
        <f>IF(J3355="","",MAX(0,E3355-(J3355+twcdh_off))^2)</f>
        <v/>
      </c>
      <c r="N3355" s="27">
        <f>IF(E3355="","",MAX(0,E3355-swcdh_thr)^2)</f>
        <v/>
      </c>
      <c r="O3355">
        <f>IF(K3355="","",ROUND(E3355-K3355,0))</f>
        <v/>
      </c>
      <c r="P3355">
        <f>IF(O3355="","",IF(O3355&gt;=1,O3355,0))</f>
        <v/>
      </c>
      <c r="Q3355" s="27">
        <f>IF(E3355="","",MAX(0,E3355-22))</f>
        <v/>
      </c>
      <c r="R3355" s="27">
        <f>IF(H3355=1,E3355,"")</f>
        <v/>
      </c>
      <c r="S3355" s="27">
        <f>IF(AND(H3355=1,J3355&lt;&gt;""),E3355-J3355,"")</f>
        <v/>
      </c>
      <c r="T3355">
        <f>IF(G3355="","",MONTH(G3355))</f>
        <v/>
      </c>
    </row>
    <row r="3356">
      <c r="A3356" s="24" t="n">
        <v>2020</v>
      </c>
      <c r="B3356" s="24" t="n">
        <v>5</v>
      </c>
      <c r="C3356" s="24" t="n">
        <v>19</v>
      </c>
      <c r="D3356" s="24" t="n">
        <v>19</v>
      </c>
      <c r="E3356" s="24" t="n">
        <v>19.29</v>
      </c>
      <c r="F3356" s="25">
        <f>IF($E3356="","",DATE(IF($A3356="",nominal_year,$A3356),$B3356,$C3356)+($D3356-IF(LEFT(hour_conv,1)="1",1,0))/24)</f>
        <v/>
      </c>
      <c r="G3356" s="26">
        <f>IF(F3356="","",INT(F3356))</f>
        <v/>
      </c>
      <c r="H3356">
        <f>IF(G3356="","",IF(AND(MONTH(G3356)*100+DAY(G3356)&gt;=season_lo,MONTH(G3356)*100+DAY(G3356)&lt;=season_hi),1,0))</f>
        <v/>
      </c>
      <c r="I3356">
        <f>IF(G3356="","",G3356-first_day+1)</f>
        <v/>
      </c>
      <c r="J3356" s="27">
        <f>IF(I3356="","",INDEX(Daily!$J$2:$J$421,I3356))</f>
        <v/>
      </c>
      <c r="K3356" s="27">
        <f>IF(J3356="","",J3356+cat_offset)</f>
        <v/>
      </c>
      <c r="L3356" s="27">
        <f>IF(J3356="","",MAX(0,E3356-J3356)^2)</f>
        <v/>
      </c>
      <c r="M3356" s="27">
        <f>IF(J3356="","",MAX(0,E3356-(J3356+twcdh_off))^2)</f>
        <v/>
      </c>
      <c r="N3356" s="27">
        <f>IF(E3356="","",MAX(0,E3356-swcdh_thr)^2)</f>
        <v/>
      </c>
      <c r="O3356">
        <f>IF(K3356="","",ROUND(E3356-K3356,0))</f>
        <v/>
      </c>
      <c r="P3356">
        <f>IF(O3356="","",IF(O3356&gt;=1,O3356,0))</f>
        <v/>
      </c>
      <c r="Q3356" s="27">
        <f>IF(E3356="","",MAX(0,E3356-22))</f>
        <v/>
      </c>
      <c r="R3356" s="27">
        <f>IF(H3356=1,E3356,"")</f>
        <v/>
      </c>
      <c r="S3356" s="27">
        <f>IF(AND(H3356=1,J3356&lt;&gt;""),E3356-J3356,"")</f>
        <v/>
      </c>
      <c r="T3356">
        <f>IF(G3356="","",MONTH(G3356))</f>
        <v/>
      </c>
    </row>
    <row r="3357">
      <c r="A3357" s="24" t="n">
        <v>2020</v>
      </c>
      <c r="B3357" s="24" t="n">
        <v>5</v>
      </c>
      <c r="C3357" s="24" t="n">
        <v>19</v>
      </c>
      <c r="D3357" s="24" t="n">
        <v>20</v>
      </c>
      <c r="E3357" s="24" t="n">
        <v>17.9</v>
      </c>
      <c r="F3357" s="25">
        <f>IF($E3357="","",DATE(IF($A3357="",nominal_year,$A3357),$B3357,$C3357)+($D3357-IF(LEFT(hour_conv,1)="1",1,0))/24)</f>
        <v/>
      </c>
      <c r="G3357" s="26">
        <f>IF(F3357="","",INT(F3357))</f>
        <v/>
      </c>
      <c r="H3357">
        <f>IF(G3357="","",IF(AND(MONTH(G3357)*100+DAY(G3357)&gt;=season_lo,MONTH(G3357)*100+DAY(G3357)&lt;=season_hi),1,0))</f>
        <v/>
      </c>
      <c r="I3357">
        <f>IF(G3357="","",G3357-first_day+1)</f>
        <v/>
      </c>
      <c r="J3357" s="27">
        <f>IF(I3357="","",INDEX(Daily!$J$2:$J$421,I3357))</f>
        <v/>
      </c>
      <c r="K3357" s="27">
        <f>IF(J3357="","",J3357+cat_offset)</f>
        <v/>
      </c>
      <c r="L3357" s="27">
        <f>IF(J3357="","",MAX(0,E3357-J3357)^2)</f>
        <v/>
      </c>
      <c r="M3357" s="27">
        <f>IF(J3357="","",MAX(0,E3357-(J3357+twcdh_off))^2)</f>
        <v/>
      </c>
      <c r="N3357" s="27">
        <f>IF(E3357="","",MAX(0,E3357-swcdh_thr)^2)</f>
        <v/>
      </c>
      <c r="O3357">
        <f>IF(K3357="","",ROUND(E3357-K3357,0))</f>
        <v/>
      </c>
      <c r="P3357">
        <f>IF(O3357="","",IF(O3357&gt;=1,O3357,0))</f>
        <v/>
      </c>
      <c r="Q3357" s="27">
        <f>IF(E3357="","",MAX(0,E3357-22))</f>
        <v/>
      </c>
      <c r="R3357" s="27">
        <f>IF(H3357=1,E3357,"")</f>
        <v/>
      </c>
      <c r="S3357" s="27">
        <f>IF(AND(H3357=1,J3357&lt;&gt;""),E3357-J3357,"")</f>
        <v/>
      </c>
      <c r="T3357">
        <f>IF(G3357="","",MONTH(G3357))</f>
        <v/>
      </c>
    </row>
    <row r="3358">
      <c r="A3358" s="24" t="n">
        <v>2020</v>
      </c>
      <c r="B3358" s="24" t="n">
        <v>5</v>
      </c>
      <c r="C3358" s="24" t="n">
        <v>19</v>
      </c>
      <c r="D3358" s="24" t="n">
        <v>21</v>
      </c>
      <c r="E3358" s="24" t="n">
        <v>15.94</v>
      </c>
      <c r="F3358" s="25">
        <f>IF($E3358="","",DATE(IF($A3358="",nominal_year,$A3358),$B3358,$C3358)+($D3358-IF(LEFT(hour_conv,1)="1",1,0))/24)</f>
        <v/>
      </c>
      <c r="G3358" s="26">
        <f>IF(F3358="","",INT(F3358))</f>
        <v/>
      </c>
      <c r="H3358">
        <f>IF(G3358="","",IF(AND(MONTH(G3358)*100+DAY(G3358)&gt;=season_lo,MONTH(G3358)*100+DAY(G3358)&lt;=season_hi),1,0))</f>
        <v/>
      </c>
      <c r="I3358">
        <f>IF(G3358="","",G3358-first_day+1)</f>
        <v/>
      </c>
      <c r="J3358" s="27">
        <f>IF(I3358="","",INDEX(Daily!$J$2:$J$421,I3358))</f>
        <v/>
      </c>
      <c r="K3358" s="27">
        <f>IF(J3358="","",J3358+cat_offset)</f>
        <v/>
      </c>
      <c r="L3358" s="27">
        <f>IF(J3358="","",MAX(0,E3358-J3358)^2)</f>
        <v/>
      </c>
      <c r="M3358" s="27">
        <f>IF(J3358="","",MAX(0,E3358-(J3358+twcdh_off))^2)</f>
        <v/>
      </c>
      <c r="N3358" s="27">
        <f>IF(E3358="","",MAX(0,E3358-swcdh_thr)^2)</f>
        <v/>
      </c>
      <c r="O3358">
        <f>IF(K3358="","",ROUND(E3358-K3358,0))</f>
        <v/>
      </c>
      <c r="P3358">
        <f>IF(O3358="","",IF(O3358&gt;=1,O3358,0))</f>
        <v/>
      </c>
      <c r="Q3358" s="27">
        <f>IF(E3358="","",MAX(0,E3358-22))</f>
        <v/>
      </c>
      <c r="R3358" s="27">
        <f>IF(H3358=1,E3358,"")</f>
        <v/>
      </c>
      <c r="S3358" s="27">
        <f>IF(AND(H3358=1,J3358&lt;&gt;""),E3358-J3358,"")</f>
        <v/>
      </c>
      <c r="T3358">
        <f>IF(G3358="","",MONTH(G3358))</f>
        <v/>
      </c>
    </row>
    <row r="3359">
      <c r="A3359" s="24" t="n">
        <v>2020</v>
      </c>
      <c r="B3359" s="24" t="n">
        <v>5</v>
      </c>
      <c r="C3359" s="24" t="n">
        <v>19</v>
      </c>
      <c r="D3359" s="24" t="n">
        <v>22</v>
      </c>
      <c r="E3359" s="24" t="n">
        <v>15.73</v>
      </c>
      <c r="F3359" s="25">
        <f>IF($E3359="","",DATE(IF($A3359="",nominal_year,$A3359),$B3359,$C3359)+($D3359-IF(LEFT(hour_conv,1)="1",1,0))/24)</f>
        <v/>
      </c>
      <c r="G3359" s="26">
        <f>IF(F3359="","",INT(F3359))</f>
        <v/>
      </c>
      <c r="H3359">
        <f>IF(G3359="","",IF(AND(MONTH(G3359)*100+DAY(G3359)&gt;=season_lo,MONTH(G3359)*100+DAY(G3359)&lt;=season_hi),1,0))</f>
        <v/>
      </c>
      <c r="I3359">
        <f>IF(G3359="","",G3359-first_day+1)</f>
        <v/>
      </c>
      <c r="J3359" s="27">
        <f>IF(I3359="","",INDEX(Daily!$J$2:$J$421,I3359))</f>
        <v/>
      </c>
      <c r="K3359" s="27">
        <f>IF(J3359="","",J3359+cat_offset)</f>
        <v/>
      </c>
      <c r="L3359" s="27">
        <f>IF(J3359="","",MAX(0,E3359-J3359)^2)</f>
        <v/>
      </c>
      <c r="M3359" s="27">
        <f>IF(J3359="","",MAX(0,E3359-(J3359+twcdh_off))^2)</f>
        <v/>
      </c>
      <c r="N3359" s="27">
        <f>IF(E3359="","",MAX(0,E3359-swcdh_thr)^2)</f>
        <v/>
      </c>
      <c r="O3359">
        <f>IF(K3359="","",ROUND(E3359-K3359,0))</f>
        <v/>
      </c>
      <c r="P3359">
        <f>IF(O3359="","",IF(O3359&gt;=1,O3359,0))</f>
        <v/>
      </c>
      <c r="Q3359" s="27">
        <f>IF(E3359="","",MAX(0,E3359-22))</f>
        <v/>
      </c>
      <c r="R3359" s="27">
        <f>IF(H3359=1,E3359,"")</f>
        <v/>
      </c>
      <c r="S3359" s="27">
        <f>IF(AND(H3359=1,J3359&lt;&gt;""),E3359-J3359,"")</f>
        <v/>
      </c>
      <c r="T3359">
        <f>IF(G3359="","",MONTH(G3359))</f>
        <v/>
      </c>
    </row>
    <row r="3360">
      <c r="A3360" s="24" t="n">
        <v>2020</v>
      </c>
      <c r="B3360" s="24" t="n">
        <v>5</v>
      </c>
      <c r="C3360" s="24" t="n">
        <v>19</v>
      </c>
      <c r="D3360" s="24" t="n">
        <v>23</v>
      </c>
      <c r="E3360" s="24" t="n">
        <v>13.89</v>
      </c>
      <c r="F3360" s="25">
        <f>IF($E3360="","",DATE(IF($A3360="",nominal_year,$A3360),$B3360,$C3360)+($D3360-IF(LEFT(hour_conv,1)="1",1,0))/24)</f>
        <v/>
      </c>
      <c r="G3360" s="26">
        <f>IF(F3360="","",INT(F3360))</f>
        <v/>
      </c>
      <c r="H3360">
        <f>IF(G3360="","",IF(AND(MONTH(G3360)*100+DAY(G3360)&gt;=season_lo,MONTH(G3360)*100+DAY(G3360)&lt;=season_hi),1,0))</f>
        <v/>
      </c>
      <c r="I3360">
        <f>IF(G3360="","",G3360-first_day+1)</f>
        <v/>
      </c>
      <c r="J3360" s="27">
        <f>IF(I3360="","",INDEX(Daily!$J$2:$J$421,I3360))</f>
        <v/>
      </c>
      <c r="K3360" s="27">
        <f>IF(J3360="","",J3360+cat_offset)</f>
        <v/>
      </c>
      <c r="L3360" s="27">
        <f>IF(J3360="","",MAX(0,E3360-J3360)^2)</f>
        <v/>
      </c>
      <c r="M3360" s="27">
        <f>IF(J3360="","",MAX(0,E3360-(J3360+twcdh_off))^2)</f>
        <v/>
      </c>
      <c r="N3360" s="27">
        <f>IF(E3360="","",MAX(0,E3360-swcdh_thr)^2)</f>
        <v/>
      </c>
      <c r="O3360">
        <f>IF(K3360="","",ROUND(E3360-K3360,0))</f>
        <v/>
      </c>
      <c r="P3360">
        <f>IF(O3360="","",IF(O3360&gt;=1,O3360,0))</f>
        <v/>
      </c>
      <c r="Q3360" s="27">
        <f>IF(E3360="","",MAX(0,E3360-22))</f>
        <v/>
      </c>
      <c r="R3360" s="27">
        <f>IF(H3360=1,E3360,"")</f>
        <v/>
      </c>
      <c r="S3360" s="27">
        <f>IF(AND(H3360=1,J3360&lt;&gt;""),E3360-J3360,"")</f>
        <v/>
      </c>
      <c r="T3360">
        <f>IF(G3360="","",MONTH(G3360))</f>
        <v/>
      </c>
    </row>
    <row r="3361">
      <c r="A3361" s="24" t="n">
        <v>2020</v>
      </c>
      <c r="B3361" s="24" t="n">
        <v>5</v>
      </c>
      <c r="C3361" s="24" t="n">
        <v>19</v>
      </c>
      <c r="D3361" s="24" t="n">
        <v>24</v>
      </c>
      <c r="E3361" s="24" t="n">
        <v>13.09</v>
      </c>
      <c r="F3361" s="25">
        <f>IF($E3361="","",DATE(IF($A3361="",nominal_year,$A3361),$B3361,$C3361)+($D3361-IF(LEFT(hour_conv,1)="1",1,0))/24)</f>
        <v/>
      </c>
      <c r="G3361" s="26">
        <f>IF(F3361="","",INT(F3361))</f>
        <v/>
      </c>
      <c r="H3361">
        <f>IF(G3361="","",IF(AND(MONTH(G3361)*100+DAY(G3361)&gt;=season_lo,MONTH(G3361)*100+DAY(G3361)&lt;=season_hi),1,0))</f>
        <v/>
      </c>
      <c r="I3361">
        <f>IF(G3361="","",G3361-first_day+1)</f>
        <v/>
      </c>
      <c r="J3361" s="27">
        <f>IF(I3361="","",INDEX(Daily!$J$2:$J$421,I3361))</f>
        <v/>
      </c>
      <c r="K3361" s="27">
        <f>IF(J3361="","",J3361+cat_offset)</f>
        <v/>
      </c>
      <c r="L3361" s="27">
        <f>IF(J3361="","",MAX(0,E3361-J3361)^2)</f>
        <v/>
      </c>
      <c r="M3361" s="27">
        <f>IF(J3361="","",MAX(0,E3361-(J3361+twcdh_off))^2)</f>
        <v/>
      </c>
      <c r="N3361" s="27">
        <f>IF(E3361="","",MAX(0,E3361-swcdh_thr)^2)</f>
        <v/>
      </c>
      <c r="O3361">
        <f>IF(K3361="","",ROUND(E3361-K3361,0))</f>
        <v/>
      </c>
      <c r="P3361">
        <f>IF(O3361="","",IF(O3361&gt;=1,O3361,0))</f>
        <v/>
      </c>
      <c r="Q3361" s="27">
        <f>IF(E3361="","",MAX(0,E3361-22))</f>
        <v/>
      </c>
      <c r="R3361" s="27">
        <f>IF(H3361=1,E3361,"")</f>
        <v/>
      </c>
      <c r="S3361" s="27">
        <f>IF(AND(H3361=1,J3361&lt;&gt;""),E3361-J3361,"")</f>
        <v/>
      </c>
      <c r="T3361">
        <f>IF(G3361="","",MONTH(G3361))</f>
        <v/>
      </c>
    </row>
    <row r="3362">
      <c r="A3362" s="24" t="n">
        <v>2020</v>
      </c>
      <c r="B3362" s="24" t="n">
        <v>5</v>
      </c>
      <c r="C3362" s="24" t="n">
        <v>20</v>
      </c>
      <c r="D3362" s="24" t="n">
        <v>1</v>
      </c>
      <c r="E3362" s="24" t="n">
        <v>11.79</v>
      </c>
      <c r="F3362" s="25">
        <f>IF($E3362="","",DATE(IF($A3362="",nominal_year,$A3362),$B3362,$C3362)+($D3362-IF(LEFT(hour_conv,1)="1",1,0))/24)</f>
        <v/>
      </c>
      <c r="G3362" s="26">
        <f>IF(F3362="","",INT(F3362))</f>
        <v/>
      </c>
      <c r="H3362">
        <f>IF(G3362="","",IF(AND(MONTH(G3362)*100+DAY(G3362)&gt;=season_lo,MONTH(G3362)*100+DAY(G3362)&lt;=season_hi),1,0))</f>
        <v/>
      </c>
      <c r="I3362">
        <f>IF(G3362="","",G3362-first_day+1)</f>
        <v/>
      </c>
      <c r="J3362" s="27">
        <f>IF(I3362="","",INDEX(Daily!$J$2:$J$421,I3362))</f>
        <v/>
      </c>
      <c r="K3362" s="27">
        <f>IF(J3362="","",J3362+cat_offset)</f>
        <v/>
      </c>
      <c r="L3362" s="27">
        <f>IF(J3362="","",MAX(0,E3362-J3362)^2)</f>
        <v/>
      </c>
      <c r="M3362" s="27">
        <f>IF(J3362="","",MAX(0,E3362-(J3362+twcdh_off))^2)</f>
        <v/>
      </c>
      <c r="N3362" s="27">
        <f>IF(E3362="","",MAX(0,E3362-swcdh_thr)^2)</f>
        <v/>
      </c>
      <c r="O3362">
        <f>IF(K3362="","",ROUND(E3362-K3362,0))</f>
        <v/>
      </c>
      <c r="P3362">
        <f>IF(O3362="","",IF(O3362&gt;=1,O3362,0))</f>
        <v/>
      </c>
      <c r="Q3362" s="27">
        <f>IF(E3362="","",MAX(0,E3362-22))</f>
        <v/>
      </c>
      <c r="R3362" s="27">
        <f>IF(H3362=1,E3362,"")</f>
        <v/>
      </c>
      <c r="S3362" s="27">
        <f>IF(AND(H3362=1,J3362&lt;&gt;""),E3362-J3362,"")</f>
        <v/>
      </c>
      <c r="T3362">
        <f>IF(G3362="","",MONTH(G3362))</f>
        <v/>
      </c>
    </row>
    <row r="3363">
      <c r="A3363" s="24" t="n">
        <v>2020</v>
      </c>
      <c r="B3363" s="24" t="n">
        <v>5</v>
      </c>
      <c r="C3363" s="24" t="n">
        <v>20</v>
      </c>
      <c r="D3363" s="24" t="n">
        <v>2</v>
      </c>
      <c r="E3363" s="24" t="n">
        <v>10.3</v>
      </c>
      <c r="F3363" s="25">
        <f>IF($E3363="","",DATE(IF($A3363="",nominal_year,$A3363),$B3363,$C3363)+($D3363-IF(LEFT(hour_conv,1)="1",1,0))/24)</f>
        <v/>
      </c>
      <c r="G3363" s="26">
        <f>IF(F3363="","",INT(F3363))</f>
        <v/>
      </c>
      <c r="H3363">
        <f>IF(G3363="","",IF(AND(MONTH(G3363)*100+DAY(G3363)&gt;=season_lo,MONTH(G3363)*100+DAY(G3363)&lt;=season_hi),1,0))</f>
        <v/>
      </c>
      <c r="I3363">
        <f>IF(G3363="","",G3363-first_day+1)</f>
        <v/>
      </c>
      <c r="J3363" s="27">
        <f>IF(I3363="","",INDEX(Daily!$J$2:$J$421,I3363))</f>
        <v/>
      </c>
      <c r="K3363" s="27">
        <f>IF(J3363="","",J3363+cat_offset)</f>
        <v/>
      </c>
      <c r="L3363" s="27">
        <f>IF(J3363="","",MAX(0,E3363-J3363)^2)</f>
        <v/>
      </c>
      <c r="M3363" s="27">
        <f>IF(J3363="","",MAX(0,E3363-(J3363+twcdh_off))^2)</f>
        <v/>
      </c>
      <c r="N3363" s="27">
        <f>IF(E3363="","",MAX(0,E3363-swcdh_thr)^2)</f>
        <v/>
      </c>
      <c r="O3363">
        <f>IF(K3363="","",ROUND(E3363-K3363,0))</f>
        <v/>
      </c>
      <c r="P3363">
        <f>IF(O3363="","",IF(O3363&gt;=1,O3363,0))</f>
        <v/>
      </c>
      <c r="Q3363" s="27">
        <f>IF(E3363="","",MAX(0,E3363-22))</f>
        <v/>
      </c>
      <c r="R3363" s="27">
        <f>IF(H3363=1,E3363,"")</f>
        <v/>
      </c>
      <c r="S3363" s="27">
        <f>IF(AND(H3363=1,J3363&lt;&gt;""),E3363-J3363,"")</f>
        <v/>
      </c>
      <c r="T3363">
        <f>IF(G3363="","",MONTH(G3363))</f>
        <v/>
      </c>
    </row>
    <row r="3364">
      <c r="A3364" s="24" t="n">
        <v>2020</v>
      </c>
      <c r="B3364" s="24" t="n">
        <v>5</v>
      </c>
      <c r="C3364" s="24" t="n">
        <v>20</v>
      </c>
      <c r="D3364" s="24" t="n">
        <v>3</v>
      </c>
      <c r="E3364" s="24" t="n">
        <v>11</v>
      </c>
      <c r="F3364" s="25">
        <f>IF($E3364="","",DATE(IF($A3364="",nominal_year,$A3364),$B3364,$C3364)+($D3364-IF(LEFT(hour_conv,1)="1",1,0))/24)</f>
        <v/>
      </c>
      <c r="G3364" s="26">
        <f>IF(F3364="","",INT(F3364))</f>
        <v/>
      </c>
      <c r="H3364">
        <f>IF(G3364="","",IF(AND(MONTH(G3364)*100+DAY(G3364)&gt;=season_lo,MONTH(G3364)*100+DAY(G3364)&lt;=season_hi),1,0))</f>
        <v/>
      </c>
      <c r="I3364">
        <f>IF(G3364="","",G3364-first_day+1)</f>
        <v/>
      </c>
      <c r="J3364" s="27">
        <f>IF(I3364="","",INDEX(Daily!$J$2:$J$421,I3364))</f>
        <v/>
      </c>
      <c r="K3364" s="27">
        <f>IF(J3364="","",J3364+cat_offset)</f>
        <v/>
      </c>
      <c r="L3364" s="27">
        <f>IF(J3364="","",MAX(0,E3364-J3364)^2)</f>
        <v/>
      </c>
      <c r="M3364" s="27">
        <f>IF(J3364="","",MAX(0,E3364-(J3364+twcdh_off))^2)</f>
        <v/>
      </c>
      <c r="N3364" s="27">
        <f>IF(E3364="","",MAX(0,E3364-swcdh_thr)^2)</f>
        <v/>
      </c>
      <c r="O3364">
        <f>IF(K3364="","",ROUND(E3364-K3364,0))</f>
        <v/>
      </c>
      <c r="P3364">
        <f>IF(O3364="","",IF(O3364&gt;=1,O3364,0))</f>
        <v/>
      </c>
      <c r="Q3364" s="27">
        <f>IF(E3364="","",MAX(0,E3364-22))</f>
        <v/>
      </c>
      <c r="R3364" s="27">
        <f>IF(H3364=1,E3364,"")</f>
        <v/>
      </c>
      <c r="S3364" s="27">
        <f>IF(AND(H3364=1,J3364&lt;&gt;""),E3364-J3364,"")</f>
        <v/>
      </c>
      <c r="T3364">
        <f>IF(G3364="","",MONTH(G3364))</f>
        <v/>
      </c>
    </row>
    <row r="3365">
      <c r="A3365" s="24" t="n">
        <v>2020</v>
      </c>
      <c r="B3365" s="24" t="n">
        <v>5</v>
      </c>
      <c r="C3365" s="24" t="n">
        <v>20</v>
      </c>
      <c r="D3365" s="24" t="n">
        <v>4</v>
      </c>
      <c r="E3365" s="24" t="n">
        <v>10.57</v>
      </c>
      <c r="F3365" s="25">
        <f>IF($E3365="","",DATE(IF($A3365="",nominal_year,$A3365),$B3365,$C3365)+($D3365-IF(LEFT(hour_conv,1)="1",1,0))/24)</f>
        <v/>
      </c>
      <c r="G3365" s="26">
        <f>IF(F3365="","",INT(F3365))</f>
        <v/>
      </c>
      <c r="H3365">
        <f>IF(G3365="","",IF(AND(MONTH(G3365)*100+DAY(G3365)&gt;=season_lo,MONTH(G3365)*100+DAY(G3365)&lt;=season_hi),1,0))</f>
        <v/>
      </c>
      <c r="I3365">
        <f>IF(G3365="","",G3365-first_day+1)</f>
        <v/>
      </c>
      <c r="J3365" s="27">
        <f>IF(I3365="","",INDEX(Daily!$J$2:$J$421,I3365))</f>
        <v/>
      </c>
      <c r="K3365" s="27">
        <f>IF(J3365="","",J3365+cat_offset)</f>
        <v/>
      </c>
      <c r="L3365" s="27">
        <f>IF(J3365="","",MAX(0,E3365-J3365)^2)</f>
        <v/>
      </c>
      <c r="M3365" s="27">
        <f>IF(J3365="","",MAX(0,E3365-(J3365+twcdh_off))^2)</f>
        <v/>
      </c>
      <c r="N3365" s="27">
        <f>IF(E3365="","",MAX(0,E3365-swcdh_thr)^2)</f>
        <v/>
      </c>
      <c r="O3365">
        <f>IF(K3365="","",ROUND(E3365-K3365,0))</f>
        <v/>
      </c>
      <c r="P3365">
        <f>IF(O3365="","",IF(O3365&gt;=1,O3365,0))</f>
        <v/>
      </c>
      <c r="Q3365" s="27">
        <f>IF(E3365="","",MAX(0,E3365-22))</f>
        <v/>
      </c>
      <c r="R3365" s="27">
        <f>IF(H3365=1,E3365,"")</f>
        <v/>
      </c>
      <c r="S3365" s="27">
        <f>IF(AND(H3365=1,J3365&lt;&gt;""),E3365-J3365,"")</f>
        <v/>
      </c>
      <c r="T3365">
        <f>IF(G3365="","",MONTH(G3365))</f>
        <v/>
      </c>
    </row>
    <row r="3366">
      <c r="A3366" s="24" t="n">
        <v>2020</v>
      </c>
      <c r="B3366" s="24" t="n">
        <v>5</v>
      </c>
      <c r="C3366" s="24" t="n">
        <v>20</v>
      </c>
      <c r="D3366" s="24" t="n">
        <v>5</v>
      </c>
      <c r="E3366" s="24" t="n">
        <v>10.66</v>
      </c>
      <c r="F3366" s="25">
        <f>IF($E3366="","",DATE(IF($A3366="",nominal_year,$A3366),$B3366,$C3366)+($D3366-IF(LEFT(hour_conv,1)="1",1,0))/24)</f>
        <v/>
      </c>
      <c r="G3366" s="26">
        <f>IF(F3366="","",INT(F3366))</f>
        <v/>
      </c>
      <c r="H3366">
        <f>IF(G3366="","",IF(AND(MONTH(G3366)*100+DAY(G3366)&gt;=season_lo,MONTH(G3366)*100+DAY(G3366)&lt;=season_hi),1,0))</f>
        <v/>
      </c>
      <c r="I3366">
        <f>IF(G3366="","",G3366-first_day+1)</f>
        <v/>
      </c>
      <c r="J3366" s="27">
        <f>IF(I3366="","",INDEX(Daily!$J$2:$J$421,I3366))</f>
        <v/>
      </c>
      <c r="K3366" s="27">
        <f>IF(J3366="","",J3366+cat_offset)</f>
        <v/>
      </c>
      <c r="L3366" s="27">
        <f>IF(J3366="","",MAX(0,E3366-J3366)^2)</f>
        <v/>
      </c>
      <c r="M3366" s="27">
        <f>IF(J3366="","",MAX(0,E3366-(J3366+twcdh_off))^2)</f>
        <v/>
      </c>
      <c r="N3366" s="27">
        <f>IF(E3366="","",MAX(0,E3366-swcdh_thr)^2)</f>
        <v/>
      </c>
      <c r="O3366">
        <f>IF(K3366="","",ROUND(E3366-K3366,0))</f>
        <v/>
      </c>
      <c r="P3366">
        <f>IF(O3366="","",IF(O3366&gt;=1,O3366,0))</f>
        <v/>
      </c>
      <c r="Q3366" s="27">
        <f>IF(E3366="","",MAX(0,E3366-22))</f>
        <v/>
      </c>
      <c r="R3366" s="27">
        <f>IF(H3366=1,E3366,"")</f>
        <v/>
      </c>
      <c r="S3366" s="27">
        <f>IF(AND(H3366=1,J3366&lt;&gt;""),E3366-J3366,"")</f>
        <v/>
      </c>
      <c r="T3366">
        <f>IF(G3366="","",MONTH(G3366))</f>
        <v/>
      </c>
    </row>
    <row r="3367">
      <c r="A3367" s="24" t="n">
        <v>2020</v>
      </c>
      <c r="B3367" s="24" t="n">
        <v>5</v>
      </c>
      <c r="C3367" s="24" t="n">
        <v>20</v>
      </c>
      <c r="D3367" s="24" t="n">
        <v>6</v>
      </c>
      <c r="E3367" s="24" t="n">
        <v>10.39</v>
      </c>
      <c r="F3367" s="25">
        <f>IF($E3367="","",DATE(IF($A3367="",nominal_year,$A3367),$B3367,$C3367)+($D3367-IF(LEFT(hour_conv,1)="1",1,0))/24)</f>
        <v/>
      </c>
      <c r="G3367" s="26">
        <f>IF(F3367="","",INT(F3367))</f>
        <v/>
      </c>
      <c r="H3367">
        <f>IF(G3367="","",IF(AND(MONTH(G3367)*100+DAY(G3367)&gt;=season_lo,MONTH(G3367)*100+DAY(G3367)&lt;=season_hi),1,0))</f>
        <v/>
      </c>
      <c r="I3367">
        <f>IF(G3367="","",G3367-first_day+1)</f>
        <v/>
      </c>
      <c r="J3367" s="27">
        <f>IF(I3367="","",INDEX(Daily!$J$2:$J$421,I3367))</f>
        <v/>
      </c>
      <c r="K3367" s="27">
        <f>IF(J3367="","",J3367+cat_offset)</f>
        <v/>
      </c>
      <c r="L3367" s="27">
        <f>IF(J3367="","",MAX(0,E3367-J3367)^2)</f>
        <v/>
      </c>
      <c r="M3367" s="27">
        <f>IF(J3367="","",MAX(0,E3367-(J3367+twcdh_off))^2)</f>
        <v/>
      </c>
      <c r="N3367" s="27">
        <f>IF(E3367="","",MAX(0,E3367-swcdh_thr)^2)</f>
        <v/>
      </c>
      <c r="O3367">
        <f>IF(K3367="","",ROUND(E3367-K3367,0))</f>
        <v/>
      </c>
      <c r="P3367">
        <f>IF(O3367="","",IF(O3367&gt;=1,O3367,0))</f>
        <v/>
      </c>
      <c r="Q3367" s="27">
        <f>IF(E3367="","",MAX(0,E3367-22))</f>
        <v/>
      </c>
      <c r="R3367" s="27">
        <f>IF(H3367=1,E3367,"")</f>
        <v/>
      </c>
      <c r="S3367" s="27">
        <f>IF(AND(H3367=1,J3367&lt;&gt;""),E3367-J3367,"")</f>
        <v/>
      </c>
      <c r="T3367">
        <f>IF(G3367="","",MONTH(G3367))</f>
        <v/>
      </c>
    </row>
    <row r="3368">
      <c r="A3368" s="24" t="n">
        <v>2020</v>
      </c>
      <c r="B3368" s="24" t="n">
        <v>5</v>
      </c>
      <c r="C3368" s="24" t="n">
        <v>20</v>
      </c>
      <c r="D3368" s="24" t="n">
        <v>7</v>
      </c>
      <c r="E3368" s="24" t="n">
        <v>11.56</v>
      </c>
      <c r="F3368" s="25">
        <f>IF($E3368="","",DATE(IF($A3368="",nominal_year,$A3368),$B3368,$C3368)+($D3368-IF(LEFT(hour_conv,1)="1",1,0))/24)</f>
        <v/>
      </c>
      <c r="G3368" s="26">
        <f>IF(F3368="","",INT(F3368))</f>
        <v/>
      </c>
      <c r="H3368">
        <f>IF(G3368="","",IF(AND(MONTH(G3368)*100+DAY(G3368)&gt;=season_lo,MONTH(G3368)*100+DAY(G3368)&lt;=season_hi),1,0))</f>
        <v/>
      </c>
      <c r="I3368">
        <f>IF(G3368="","",G3368-first_day+1)</f>
        <v/>
      </c>
      <c r="J3368" s="27">
        <f>IF(I3368="","",INDEX(Daily!$J$2:$J$421,I3368))</f>
        <v/>
      </c>
      <c r="K3368" s="27">
        <f>IF(J3368="","",J3368+cat_offset)</f>
        <v/>
      </c>
      <c r="L3368" s="27">
        <f>IF(J3368="","",MAX(0,E3368-J3368)^2)</f>
        <v/>
      </c>
      <c r="M3368" s="27">
        <f>IF(J3368="","",MAX(0,E3368-(J3368+twcdh_off))^2)</f>
        <v/>
      </c>
      <c r="N3368" s="27">
        <f>IF(E3368="","",MAX(0,E3368-swcdh_thr)^2)</f>
        <v/>
      </c>
      <c r="O3368">
        <f>IF(K3368="","",ROUND(E3368-K3368,0))</f>
        <v/>
      </c>
      <c r="P3368">
        <f>IF(O3368="","",IF(O3368&gt;=1,O3368,0))</f>
        <v/>
      </c>
      <c r="Q3368" s="27">
        <f>IF(E3368="","",MAX(0,E3368-22))</f>
        <v/>
      </c>
      <c r="R3368" s="27">
        <f>IF(H3368=1,E3368,"")</f>
        <v/>
      </c>
      <c r="S3368" s="27">
        <f>IF(AND(H3368=1,J3368&lt;&gt;""),E3368-J3368,"")</f>
        <v/>
      </c>
      <c r="T3368">
        <f>IF(G3368="","",MONTH(G3368))</f>
        <v/>
      </c>
    </row>
    <row r="3369">
      <c r="A3369" s="24" t="n">
        <v>2020</v>
      </c>
      <c r="B3369" s="24" t="n">
        <v>5</v>
      </c>
      <c r="C3369" s="24" t="n">
        <v>20</v>
      </c>
      <c r="D3369" s="24" t="n">
        <v>8</v>
      </c>
      <c r="E3369" s="24" t="n">
        <v>12.63</v>
      </c>
      <c r="F3369" s="25">
        <f>IF($E3369="","",DATE(IF($A3369="",nominal_year,$A3369),$B3369,$C3369)+($D3369-IF(LEFT(hour_conv,1)="1",1,0))/24)</f>
        <v/>
      </c>
      <c r="G3369" s="26">
        <f>IF(F3369="","",INT(F3369))</f>
        <v/>
      </c>
      <c r="H3369">
        <f>IF(G3369="","",IF(AND(MONTH(G3369)*100+DAY(G3369)&gt;=season_lo,MONTH(G3369)*100+DAY(G3369)&lt;=season_hi),1,0))</f>
        <v/>
      </c>
      <c r="I3369">
        <f>IF(G3369="","",G3369-first_day+1)</f>
        <v/>
      </c>
      <c r="J3369" s="27">
        <f>IF(I3369="","",INDEX(Daily!$J$2:$J$421,I3369))</f>
        <v/>
      </c>
      <c r="K3369" s="27">
        <f>IF(J3369="","",J3369+cat_offset)</f>
        <v/>
      </c>
      <c r="L3369" s="27">
        <f>IF(J3369="","",MAX(0,E3369-J3369)^2)</f>
        <v/>
      </c>
      <c r="M3369" s="27">
        <f>IF(J3369="","",MAX(0,E3369-(J3369+twcdh_off))^2)</f>
        <v/>
      </c>
      <c r="N3369" s="27">
        <f>IF(E3369="","",MAX(0,E3369-swcdh_thr)^2)</f>
        <v/>
      </c>
      <c r="O3369">
        <f>IF(K3369="","",ROUND(E3369-K3369,0))</f>
        <v/>
      </c>
      <c r="P3369">
        <f>IF(O3369="","",IF(O3369&gt;=1,O3369,0))</f>
        <v/>
      </c>
      <c r="Q3369" s="27">
        <f>IF(E3369="","",MAX(0,E3369-22))</f>
        <v/>
      </c>
      <c r="R3369" s="27">
        <f>IF(H3369=1,E3369,"")</f>
        <v/>
      </c>
      <c r="S3369" s="27">
        <f>IF(AND(H3369=1,J3369&lt;&gt;""),E3369-J3369,"")</f>
        <v/>
      </c>
      <c r="T3369">
        <f>IF(G3369="","",MONTH(G3369))</f>
        <v/>
      </c>
    </row>
    <row r="3370">
      <c r="A3370" s="24" t="n">
        <v>2020</v>
      </c>
      <c r="B3370" s="24" t="n">
        <v>5</v>
      </c>
      <c r="C3370" s="24" t="n">
        <v>20</v>
      </c>
      <c r="D3370" s="24" t="n">
        <v>9</v>
      </c>
      <c r="E3370" s="24" t="n">
        <v>13.98</v>
      </c>
      <c r="F3370" s="25">
        <f>IF($E3370="","",DATE(IF($A3370="",nominal_year,$A3370),$B3370,$C3370)+($D3370-IF(LEFT(hour_conv,1)="1",1,0))/24)</f>
        <v/>
      </c>
      <c r="G3370" s="26">
        <f>IF(F3370="","",INT(F3370))</f>
        <v/>
      </c>
      <c r="H3370">
        <f>IF(G3370="","",IF(AND(MONTH(G3370)*100+DAY(G3370)&gt;=season_lo,MONTH(G3370)*100+DAY(G3370)&lt;=season_hi),1,0))</f>
        <v/>
      </c>
      <c r="I3370">
        <f>IF(G3370="","",G3370-first_day+1)</f>
        <v/>
      </c>
      <c r="J3370" s="27">
        <f>IF(I3370="","",INDEX(Daily!$J$2:$J$421,I3370))</f>
        <v/>
      </c>
      <c r="K3370" s="27">
        <f>IF(J3370="","",J3370+cat_offset)</f>
        <v/>
      </c>
      <c r="L3370" s="27">
        <f>IF(J3370="","",MAX(0,E3370-J3370)^2)</f>
        <v/>
      </c>
      <c r="M3370" s="27">
        <f>IF(J3370="","",MAX(0,E3370-(J3370+twcdh_off))^2)</f>
        <v/>
      </c>
      <c r="N3370" s="27">
        <f>IF(E3370="","",MAX(0,E3370-swcdh_thr)^2)</f>
        <v/>
      </c>
      <c r="O3370">
        <f>IF(K3370="","",ROUND(E3370-K3370,0))</f>
        <v/>
      </c>
      <c r="P3370">
        <f>IF(O3370="","",IF(O3370&gt;=1,O3370,0))</f>
        <v/>
      </c>
      <c r="Q3370" s="27">
        <f>IF(E3370="","",MAX(0,E3370-22))</f>
        <v/>
      </c>
      <c r="R3370" s="27">
        <f>IF(H3370=1,E3370,"")</f>
        <v/>
      </c>
      <c r="S3370" s="27">
        <f>IF(AND(H3370=1,J3370&lt;&gt;""),E3370-J3370,"")</f>
        <v/>
      </c>
      <c r="T3370">
        <f>IF(G3370="","",MONTH(G3370))</f>
        <v/>
      </c>
    </row>
    <row r="3371">
      <c r="A3371" s="24" t="n">
        <v>2020</v>
      </c>
      <c r="B3371" s="24" t="n">
        <v>5</v>
      </c>
      <c r="C3371" s="24" t="n">
        <v>20</v>
      </c>
      <c r="D3371" s="24" t="n">
        <v>10</v>
      </c>
      <c r="E3371" s="24" t="n">
        <v>15.1</v>
      </c>
      <c r="F3371" s="25">
        <f>IF($E3371="","",DATE(IF($A3371="",nominal_year,$A3371),$B3371,$C3371)+($D3371-IF(LEFT(hour_conv,1)="1",1,0))/24)</f>
        <v/>
      </c>
      <c r="G3371" s="26">
        <f>IF(F3371="","",INT(F3371))</f>
        <v/>
      </c>
      <c r="H3371">
        <f>IF(G3371="","",IF(AND(MONTH(G3371)*100+DAY(G3371)&gt;=season_lo,MONTH(G3371)*100+DAY(G3371)&lt;=season_hi),1,0))</f>
        <v/>
      </c>
      <c r="I3371">
        <f>IF(G3371="","",G3371-first_day+1)</f>
        <v/>
      </c>
      <c r="J3371" s="27">
        <f>IF(I3371="","",INDEX(Daily!$J$2:$J$421,I3371))</f>
        <v/>
      </c>
      <c r="K3371" s="27">
        <f>IF(J3371="","",J3371+cat_offset)</f>
        <v/>
      </c>
      <c r="L3371" s="27">
        <f>IF(J3371="","",MAX(0,E3371-J3371)^2)</f>
        <v/>
      </c>
      <c r="M3371" s="27">
        <f>IF(J3371="","",MAX(0,E3371-(J3371+twcdh_off))^2)</f>
        <v/>
      </c>
      <c r="N3371" s="27">
        <f>IF(E3371="","",MAX(0,E3371-swcdh_thr)^2)</f>
        <v/>
      </c>
      <c r="O3371">
        <f>IF(K3371="","",ROUND(E3371-K3371,0))</f>
        <v/>
      </c>
      <c r="P3371">
        <f>IF(O3371="","",IF(O3371&gt;=1,O3371,0))</f>
        <v/>
      </c>
      <c r="Q3371" s="27">
        <f>IF(E3371="","",MAX(0,E3371-22))</f>
        <v/>
      </c>
      <c r="R3371" s="27">
        <f>IF(H3371=1,E3371,"")</f>
        <v/>
      </c>
      <c r="S3371" s="27">
        <f>IF(AND(H3371=1,J3371&lt;&gt;""),E3371-J3371,"")</f>
        <v/>
      </c>
      <c r="T3371">
        <f>IF(G3371="","",MONTH(G3371))</f>
        <v/>
      </c>
    </row>
    <row r="3372">
      <c r="A3372" s="24" t="n">
        <v>2020</v>
      </c>
      <c r="B3372" s="24" t="n">
        <v>5</v>
      </c>
      <c r="C3372" s="24" t="n">
        <v>20</v>
      </c>
      <c r="D3372" s="24" t="n">
        <v>11</v>
      </c>
      <c r="E3372" s="24" t="n">
        <v>17.13</v>
      </c>
      <c r="F3372" s="25">
        <f>IF($E3372="","",DATE(IF($A3372="",nominal_year,$A3372),$B3372,$C3372)+($D3372-IF(LEFT(hour_conv,1)="1",1,0))/24)</f>
        <v/>
      </c>
      <c r="G3372" s="26">
        <f>IF(F3372="","",INT(F3372))</f>
        <v/>
      </c>
      <c r="H3372">
        <f>IF(G3372="","",IF(AND(MONTH(G3372)*100+DAY(G3372)&gt;=season_lo,MONTH(G3372)*100+DAY(G3372)&lt;=season_hi),1,0))</f>
        <v/>
      </c>
      <c r="I3372">
        <f>IF(G3372="","",G3372-first_day+1)</f>
        <v/>
      </c>
      <c r="J3372" s="27">
        <f>IF(I3372="","",INDEX(Daily!$J$2:$J$421,I3372))</f>
        <v/>
      </c>
      <c r="K3372" s="27">
        <f>IF(J3372="","",J3372+cat_offset)</f>
        <v/>
      </c>
      <c r="L3372" s="27">
        <f>IF(J3372="","",MAX(0,E3372-J3372)^2)</f>
        <v/>
      </c>
      <c r="M3372" s="27">
        <f>IF(J3372="","",MAX(0,E3372-(J3372+twcdh_off))^2)</f>
        <v/>
      </c>
      <c r="N3372" s="27">
        <f>IF(E3372="","",MAX(0,E3372-swcdh_thr)^2)</f>
        <v/>
      </c>
      <c r="O3372">
        <f>IF(K3372="","",ROUND(E3372-K3372,0))</f>
        <v/>
      </c>
      <c r="P3372">
        <f>IF(O3372="","",IF(O3372&gt;=1,O3372,0))</f>
        <v/>
      </c>
      <c r="Q3372" s="27">
        <f>IF(E3372="","",MAX(0,E3372-22))</f>
        <v/>
      </c>
      <c r="R3372" s="27">
        <f>IF(H3372=1,E3372,"")</f>
        <v/>
      </c>
      <c r="S3372" s="27">
        <f>IF(AND(H3372=1,J3372&lt;&gt;""),E3372-J3372,"")</f>
        <v/>
      </c>
      <c r="T3372">
        <f>IF(G3372="","",MONTH(G3372))</f>
        <v/>
      </c>
    </row>
    <row r="3373">
      <c r="A3373" s="24" t="n">
        <v>2020</v>
      </c>
      <c r="B3373" s="24" t="n">
        <v>5</v>
      </c>
      <c r="C3373" s="24" t="n">
        <v>20</v>
      </c>
      <c r="D3373" s="24" t="n">
        <v>12</v>
      </c>
      <c r="E3373" s="24" t="n">
        <v>18.35</v>
      </c>
      <c r="F3373" s="25">
        <f>IF($E3373="","",DATE(IF($A3373="",nominal_year,$A3373),$B3373,$C3373)+($D3373-IF(LEFT(hour_conv,1)="1",1,0))/24)</f>
        <v/>
      </c>
      <c r="G3373" s="26">
        <f>IF(F3373="","",INT(F3373))</f>
        <v/>
      </c>
      <c r="H3373">
        <f>IF(G3373="","",IF(AND(MONTH(G3373)*100+DAY(G3373)&gt;=season_lo,MONTH(G3373)*100+DAY(G3373)&lt;=season_hi),1,0))</f>
        <v/>
      </c>
      <c r="I3373">
        <f>IF(G3373="","",G3373-first_day+1)</f>
        <v/>
      </c>
      <c r="J3373" s="27">
        <f>IF(I3373="","",INDEX(Daily!$J$2:$J$421,I3373))</f>
        <v/>
      </c>
      <c r="K3373" s="27">
        <f>IF(J3373="","",J3373+cat_offset)</f>
        <v/>
      </c>
      <c r="L3373" s="27">
        <f>IF(J3373="","",MAX(0,E3373-J3373)^2)</f>
        <v/>
      </c>
      <c r="M3373" s="27">
        <f>IF(J3373="","",MAX(0,E3373-(J3373+twcdh_off))^2)</f>
        <v/>
      </c>
      <c r="N3373" s="27">
        <f>IF(E3373="","",MAX(0,E3373-swcdh_thr)^2)</f>
        <v/>
      </c>
      <c r="O3373">
        <f>IF(K3373="","",ROUND(E3373-K3373,0))</f>
        <v/>
      </c>
      <c r="P3373">
        <f>IF(O3373="","",IF(O3373&gt;=1,O3373,0))</f>
        <v/>
      </c>
      <c r="Q3373" s="27">
        <f>IF(E3373="","",MAX(0,E3373-22))</f>
        <v/>
      </c>
      <c r="R3373" s="27">
        <f>IF(H3373=1,E3373,"")</f>
        <v/>
      </c>
      <c r="S3373" s="27">
        <f>IF(AND(H3373=1,J3373&lt;&gt;""),E3373-J3373,"")</f>
        <v/>
      </c>
      <c r="T3373">
        <f>IF(G3373="","",MONTH(G3373))</f>
        <v/>
      </c>
    </row>
    <row r="3374">
      <c r="A3374" s="24" t="n">
        <v>2020</v>
      </c>
      <c r="B3374" s="24" t="n">
        <v>5</v>
      </c>
      <c r="C3374" s="24" t="n">
        <v>20</v>
      </c>
      <c r="D3374" s="24" t="n">
        <v>13</v>
      </c>
      <c r="E3374" s="24" t="n">
        <v>19.52</v>
      </c>
      <c r="F3374" s="25">
        <f>IF($E3374="","",DATE(IF($A3374="",nominal_year,$A3374),$B3374,$C3374)+($D3374-IF(LEFT(hour_conv,1)="1",1,0))/24)</f>
        <v/>
      </c>
      <c r="G3374" s="26">
        <f>IF(F3374="","",INT(F3374))</f>
        <v/>
      </c>
      <c r="H3374">
        <f>IF(G3374="","",IF(AND(MONTH(G3374)*100+DAY(G3374)&gt;=season_lo,MONTH(G3374)*100+DAY(G3374)&lt;=season_hi),1,0))</f>
        <v/>
      </c>
      <c r="I3374">
        <f>IF(G3374="","",G3374-first_day+1)</f>
        <v/>
      </c>
      <c r="J3374" s="27">
        <f>IF(I3374="","",INDEX(Daily!$J$2:$J$421,I3374))</f>
        <v/>
      </c>
      <c r="K3374" s="27">
        <f>IF(J3374="","",J3374+cat_offset)</f>
        <v/>
      </c>
      <c r="L3374" s="27">
        <f>IF(J3374="","",MAX(0,E3374-J3374)^2)</f>
        <v/>
      </c>
      <c r="M3374" s="27">
        <f>IF(J3374="","",MAX(0,E3374-(J3374+twcdh_off))^2)</f>
        <v/>
      </c>
      <c r="N3374" s="27">
        <f>IF(E3374="","",MAX(0,E3374-swcdh_thr)^2)</f>
        <v/>
      </c>
      <c r="O3374">
        <f>IF(K3374="","",ROUND(E3374-K3374,0))</f>
        <v/>
      </c>
      <c r="P3374">
        <f>IF(O3374="","",IF(O3374&gt;=1,O3374,0))</f>
        <v/>
      </c>
      <c r="Q3374" s="27">
        <f>IF(E3374="","",MAX(0,E3374-22))</f>
        <v/>
      </c>
      <c r="R3374" s="27">
        <f>IF(H3374=1,E3374,"")</f>
        <v/>
      </c>
      <c r="S3374" s="27">
        <f>IF(AND(H3374=1,J3374&lt;&gt;""),E3374-J3374,"")</f>
        <v/>
      </c>
      <c r="T3374">
        <f>IF(G3374="","",MONTH(G3374))</f>
        <v/>
      </c>
    </row>
    <row r="3375">
      <c r="A3375" s="24" t="n">
        <v>2020</v>
      </c>
      <c r="B3375" s="24" t="n">
        <v>5</v>
      </c>
      <c r="C3375" s="24" t="n">
        <v>20</v>
      </c>
      <c r="D3375" s="24" t="n">
        <v>14</v>
      </c>
      <c r="E3375" s="24" t="n">
        <v>20.04</v>
      </c>
      <c r="F3375" s="25">
        <f>IF($E3375="","",DATE(IF($A3375="",nominal_year,$A3375),$B3375,$C3375)+($D3375-IF(LEFT(hour_conv,1)="1",1,0))/24)</f>
        <v/>
      </c>
      <c r="G3375" s="26">
        <f>IF(F3375="","",INT(F3375))</f>
        <v/>
      </c>
      <c r="H3375">
        <f>IF(G3375="","",IF(AND(MONTH(G3375)*100+DAY(G3375)&gt;=season_lo,MONTH(G3375)*100+DAY(G3375)&lt;=season_hi),1,0))</f>
        <v/>
      </c>
      <c r="I3375">
        <f>IF(G3375="","",G3375-first_day+1)</f>
        <v/>
      </c>
      <c r="J3375" s="27">
        <f>IF(I3375="","",INDEX(Daily!$J$2:$J$421,I3375))</f>
        <v/>
      </c>
      <c r="K3375" s="27">
        <f>IF(J3375="","",J3375+cat_offset)</f>
        <v/>
      </c>
      <c r="L3375" s="27">
        <f>IF(J3375="","",MAX(0,E3375-J3375)^2)</f>
        <v/>
      </c>
      <c r="M3375" s="27">
        <f>IF(J3375="","",MAX(0,E3375-(J3375+twcdh_off))^2)</f>
        <v/>
      </c>
      <c r="N3375" s="27">
        <f>IF(E3375="","",MAX(0,E3375-swcdh_thr)^2)</f>
        <v/>
      </c>
      <c r="O3375">
        <f>IF(K3375="","",ROUND(E3375-K3375,0))</f>
        <v/>
      </c>
      <c r="P3375">
        <f>IF(O3375="","",IF(O3375&gt;=1,O3375,0))</f>
        <v/>
      </c>
      <c r="Q3375" s="27">
        <f>IF(E3375="","",MAX(0,E3375-22))</f>
        <v/>
      </c>
      <c r="R3375" s="27">
        <f>IF(H3375=1,E3375,"")</f>
        <v/>
      </c>
      <c r="S3375" s="27">
        <f>IF(AND(H3375=1,J3375&lt;&gt;""),E3375-J3375,"")</f>
        <v/>
      </c>
      <c r="T3375">
        <f>IF(G3375="","",MONTH(G3375))</f>
        <v/>
      </c>
    </row>
    <row r="3376">
      <c r="A3376" s="24" t="n">
        <v>2020</v>
      </c>
      <c r="B3376" s="24" t="n">
        <v>5</v>
      </c>
      <c r="C3376" s="24" t="n">
        <v>20</v>
      </c>
      <c r="D3376" s="24" t="n">
        <v>15</v>
      </c>
      <c r="E3376" s="24" t="n">
        <v>21.3</v>
      </c>
      <c r="F3376" s="25">
        <f>IF($E3376="","",DATE(IF($A3376="",nominal_year,$A3376),$B3376,$C3376)+($D3376-IF(LEFT(hour_conv,1)="1",1,0))/24)</f>
        <v/>
      </c>
      <c r="G3376" s="26">
        <f>IF(F3376="","",INT(F3376))</f>
        <v/>
      </c>
      <c r="H3376">
        <f>IF(G3376="","",IF(AND(MONTH(G3376)*100+DAY(G3376)&gt;=season_lo,MONTH(G3376)*100+DAY(G3376)&lt;=season_hi),1,0))</f>
        <v/>
      </c>
      <c r="I3376">
        <f>IF(G3376="","",G3376-first_day+1)</f>
        <v/>
      </c>
      <c r="J3376" s="27">
        <f>IF(I3376="","",INDEX(Daily!$J$2:$J$421,I3376))</f>
        <v/>
      </c>
      <c r="K3376" s="27">
        <f>IF(J3376="","",J3376+cat_offset)</f>
        <v/>
      </c>
      <c r="L3376" s="27">
        <f>IF(J3376="","",MAX(0,E3376-J3376)^2)</f>
        <v/>
      </c>
      <c r="M3376" s="27">
        <f>IF(J3376="","",MAX(0,E3376-(J3376+twcdh_off))^2)</f>
        <v/>
      </c>
      <c r="N3376" s="27">
        <f>IF(E3376="","",MAX(0,E3376-swcdh_thr)^2)</f>
        <v/>
      </c>
      <c r="O3376">
        <f>IF(K3376="","",ROUND(E3376-K3376,0))</f>
        <v/>
      </c>
      <c r="P3376">
        <f>IF(O3376="","",IF(O3376&gt;=1,O3376,0))</f>
        <v/>
      </c>
      <c r="Q3376" s="27">
        <f>IF(E3376="","",MAX(0,E3376-22))</f>
        <v/>
      </c>
      <c r="R3376" s="27">
        <f>IF(H3376=1,E3376,"")</f>
        <v/>
      </c>
      <c r="S3376" s="27">
        <f>IF(AND(H3376=1,J3376&lt;&gt;""),E3376-J3376,"")</f>
        <v/>
      </c>
      <c r="T3376">
        <f>IF(G3376="","",MONTH(G3376))</f>
        <v/>
      </c>
    </row>
    <row r="3377">
      <c r="A3377" s="24" t="n">
        <v>2020</v>
      </c>
      <c r="B3377" s="24" t="n">
        <v>5</v>
      </c>
      <c r="C3377" s="24" t="n">
        <v>20</v>
      </c>
      <c r="D3377" s="24" t="n">
        <v>16</v>
      </c>
      <c r="E3377" s="24" t="n">
        <v>21.05</v>
      </c>
      <c r="F3377" s="25">
        <f>IF($E3377="","",DATE(IF($A3377="",nominal_year,$A3377),$B3377,$C3377)+($D3377-IF(LEFT(hour_conv,1)="1",1,0))/24)</f>
        <v/>
      </c>
      <c r="G3377" s="26">
        <f>IF(F3377="","",INT(F3377))</f>
        <v/>
      </c>
      <c r="H3377">
        <f>IF(G3377="","",IF(AND(MONTH(G3377)*100+DAY(G3377)&gt;=season_lo,MONTH(G3377)*100+DAY(G3377)&lt;=season_hi),1,0))</f>
        <v/>
      </c>
      <c r="I3377">
        <f>IF(G3377="","",G3377-first_day+1)</f>
        <v/>
      </c>
      <c r="J3377" s="27">
        <f>IF(I3377="","",INDEX(Daily!$J$2:$J$421,I3377))</f>
        <v/>
      </c>
      <c r="K3377" s="27">
        <f>IF(J3377="","",J3377+cat_offset)</f>
        <v/>
      </c>
      <c r="L3377" s="27">
        <f>IF(J3377="","",MAX(0,E3377-J3377)^2)</f>
        <v/>
      </c>
      <c r="M3377" s="27">
        <f>IF(J3377="","",MAX(0,E3377-(J3377+twcdh_off))^2)</f>
        <v/>
      </c>
      <c r="N3377" s="27">
        <f>IF(E3377="","",MAX(0,E3377-swcdh_thr)^2)</f>
        <v/>
      </c>
      <c r="O3377">
        <f>IF(K3377="","",ROUND(E3377-K3377,0))</f>
        <v/>
      </c>
      <c r="P3377">
        <f>IF(O3377="","",IF(O3377&gt;=1,O3377,0))</f>
        <v/>
      </c>
      <c r="Q3377" s="27">
        <f>IF(E3377="","",MAX(0,E3377-22))</f>
        <v/>
      </c>
      <c r="R3377" s="27">
        <f>IF(H3377=1,E3377,"")</f>
        <v/>
      </c>
      <c r="S3377" s="27">
        <f>IF(AND(H3377=1,J3377&lt;&gt;""),E3377-J3377,"")</f>
        <v/>
      </c>
      <c r="T3377">
        <f>IF(G3377="","",MONTH(G3377))</f>
        <v/>
      </c>
    </row>
    <row r="3378">
      <c r="A3378" s="24" t="n">
        <v>2020</v>
      </c>
      <c r="B3378" s="24" t="n">
        <v>5</v>
      </c>
      <c r="C3378" s="24" t="n">
        <v>20</v>
      </c>
      <c r="D3378" s="24" t="n">
        <v>17</v>
      </c>
      <c r="E3378" s="24" t="n">
        <v>19.7</v>
      </c>
      <c r="F3378" s="25">
        <f>IF($E3378="","",DATE(IF($A3378="",nominal_year,$A3378),$B3378,$C3378)+($D3378-IF(LEFT(hour_conv,1)="1",1,0))/24)</f>
        <v/>
      </c>
      <c r="G3378" s="26">
        <f>IF(F3378="","",INT(F3378))</f>
        <v/>
      </c>
      <c r="H3378">
        <f>IF(G3378="","",IF(AND(MONTH(G3378)*100+DAY(G3378)&gt;=season_lo,MONTH(G3378)*100+DAY(G3378)&lt;=season_hi),1,0))</f>
        <v/>
      </c>
      <c r="I3378">
        <f>IF(G3378="","",G3378-first_day+1)</f>
        <v/>
      </c>
      <c r="J3378" s="27">
        <f>IF(I3378="","",INDEX(Daily!$J$2:$J$421,I3378))</f>
        <v/>
      </c>
      <c r="K3378" s="27">
        <f>IF(J3378="","",J3378+cat_offset)</f>
        <v/>
      </c>
      <c r="L3378" s="27">
        <f>IF(J3378="","",MAX(0,E3378-J3378)^2)</f>
        <v/>
      </c>
      <c r="M3378" s="27">
        <f>IF(J3378="","",MAX(0,E3378-(J3378+twcdh_off))^2)</f>
        <v/>
      </c>
      <c r="N3378" s="27">
        <f>IF(E3378="","",MAX(0,E3378-swcdh_thr)^2)</f>
        <v/>
      </c>
      <c r="O3378">
        <f>IF(K3378="","",ROUND(E3378-K3378,0))</f>
        <v/>
      </c>
      <c r="P3378">
        <f>IF(O3378="","",IF(O3378&gt;=1,O3378,0))</f>
        <v/>
      </c>
      <c r="Q3378" s="27">
        <f>IF(E3378="","",MAX(0,E3378-22))</f>
        <v/>
      </c>
      <c r="R3378" s="27">
        <f>IF(H3378=1,E3378,"")</f>
        <v/>
      </c>
      <c r="S3378" s="27">
        <f>IF(AND(H3378=1,J3378&lt;&gt;""),E3378-J3378,"")</f>
        <v/>
      </c>
      <c r="T3378">
        <f>IF(G3378="","",MONTH(G3378))</f>
        <v/>
      </c>
    </row>
    <row r="3379">
      <c r="A3379" s="24" t="n">
        <v>2020</v>
      </c>
      <c r="B3379" s="24" t="n">
        <v>5</v>
      </c>
      <c r="C3379" s="24" t="n">
        <v>20</v>
      </c>
      <c r="D3379" s="24" t="n">
        <v>18</v>
      </c>
      <c r="E3379" s="24" t="n">
        <v>20</v>
      </c>
      <c r="F3379" s="25">
        <f>IF($E3379="","",DATE(IF($A3379="",nominal_year,$A3379),$B3379,$C3379)+($D3379-IF(LEFT(hour_conv,1)="1",1,0))/24)</f>
        <v/>
      </c>
      <c r="G3379" s="26">
        <f>IF(F3379="","",INT(F3379))</f>
        <v/>
      </c>
      <c r="H3379">
        <f>IF(G3379="","",IF(AND(MONTH(G3379)*100+DAY(G3379)&gt;=season_lo,MONTH(G3379)*100+DAY(G3379)&lt;=season_hi),1,0))</f>
        <v/>
      </c>
      <c r="I3379">
        <f>IF(G3379="","",G3379-first_day+1)</f>
        <v/>
      </c>
      <c r="J3379" s="27">
        <f>IF(I3379="","",INDEX(Daily!$J$2:$J$421,I3379))</f>
        <v/>
      </c>
      <c r="K3379" s="27">
        <f>IF(J3379="","",J3379+cat_offset)</f>
        <v/>
      </c>
      <c r="L3379" s="27">
        <f>IF(J3379="","",MAX(0,E3379-J3379)^2)</f>
        <v/>
      </c>
      <c r="M3379" s="27">
        <f>IF(J3379="","",MAX(0,E3379-(J3379+twcdh_off))^2)</f>
        <v/>
      </c>
      <c r="N3379" s="27">
        <f>IF(E3379="","",MAX(0,E3379-swcdh_thr)^2)</f>
        <v/>
      </c>
      <c r="O3379">
        <f>IF(K3379="","",ROUND(E3379-K3379,0))</f>
        <v/>
      </c>
      <c r="P3379">
        <f>IF(O3379="","",IF(O3379&gt;=1,O3379,0))</f>
        <v/>
      </c>
      <c r="Q3379" s="27">
        <f>IF(E3379="","",MAX(0,E3379-22))</f>
        <v/>
      </c>
      <c r="R3379" s="27">
        <f>IF(H3379=1,E3379,"")</f>
        <v/>
      </c>
      <c r="S3379" s="27">
        <f>IF(AND(H3379=1,J3379&lt;&gt;""),E3379-J3379,"")</f>
        <v/>
      </c>
      <c r="T3379">
        <f>IF(G3379="","",MONTH(G3379))</f>
        <v/>
      </c>
    </row>
    <row r="3380">
      <c r="A3380" s="24" t="n">
        <v>2020</v>
      </c>
      <c r="B3380" s="24" t="n">
        <v>5</v>
      </c>
      <c r="C3380" s="24" t="n">
        <v>20</v>
      </c>
      <c r="D3380" s="24" t="n">
        <v>19</v>
      </c>
      <c r="E3380" s="24" t="n">
        <v>19.38</v>
      </c>
      <c r="F3380" s="25">
        <f>IF($E3380="","",DATE(IF($A3380="",nominal_year,$A3380),$B3380,$C3380)+($D3380-IF(LEFT(hour_conv,1)="1",1,0))/24)</f>
        <v/>
      </c>
      <c r="G3380" s="26">
        <f>IF(F3380="","",INT(F3380))</f>
        <v/>
      </c>
      <c r="H3380">
        <f>IF(G3380="","",IF(AND(MONTH(G3380)*100+DAY(G3380)&gt;=season_lo,MONTH(G3380)*100+DAY(G3380)&lt;=season_hi),1,0))</f>
        <v/>
      </c>
      <c r="I3380">
        <f>IF(G3380="","",G3380-first_day+1)</f>
        <v/>
      </c>
      <c r="J3380" s="27">
        <f>IF(I3380="","",INDEX(Daily!$J$2:$J$421,I3380))</f>
        <v/>
      </c>
      <c r="K3380" s="27">
        <f>IF(J3380="","",J3380+cat_offset)</f>
        <v/>
      </c>
      <c r="L3380" s="27">
        <f>IF(J3380="","",MAX(0,E3380-J3380)^2)</f>
        <v/>
      </c>
      <c r="M3380" s="27">
        <f>IF(J3380="","",MAX(0,E3380-(J3380+twcdh_off))^2)</f>
        <v/>
      </c>
      <c r="N3380" s="27">
        <f>IF(E3380="","",MAX(0,E3380-swcdh_thr)^2)</f>
        <v/>
      </c>
      <c r="O3380">
        <f>IF(K3380="","",ROUND(E3380-K3380,0))</f>
        <v/>
      </c>
      <c r="P3380">
        <f>IF(O3380="","",IF(O3380&gt;=1,O3380,0))</f>
        <v/>
      </c>
      <c r="Q3380" s="27">
        <f>IF(E3380="","",MAX(0,E3380-22))</f>
        <v/>
      </c>
      <c r="R3380" s="27">
        <f>IF(H3380=1,E3380,"")</f>
        <v/>
      </c>
      <c r="S3380" s="27">
        <f>IF(AND(H3380=1,J3380&lt;&gt;""),E3380-J3380,"")</f>
        <v/>
      </c>
      <c r="T3380">
        <f>IF(G3380="","",MONTH(G3380))</f>
        <v/>
      </c>
    </row>
    <row r="3381">
      <c r="A3381" s="24" t="n">
        <v>2020</v>
      </c>
      <c r="B3381" s="24" t="n">
        <v>5</v>
      </c>
      <c r="C3381" s="24" t="n">
        <v>20</v>
      </c>
      <c r="D3381" s="24" t="n">
        <v>20</v>
      </c>
      <c r="E3381" s="24" t="n">
        <v>18.68</v>
      </c>
      <c r="F3381" s="25">
        <f>IF($E3381="","",DATE(IF($A3381="",nominal_year,$A3381),$B3381,$C3381)+($D3381-IF(LEFT(hour_conv,1)="1",1,0))/24)</f>
        <v/>
      </c>
      <c r="G3381" s="26">
        <f>IF(F3381="","",INT(F3381))</f>
        <v/>
      </c>
      <c r="H3381">
        <f>IF(G3381="","",IF(AND(MONTH(G3381)*100+DAY(G3381)&gt;=season_lo,MONTH(G3381)*100+DAY(G3381)&lt;=season_hi),1,0))</f>
        <v/>
      </c>
      <c r="I3381">
        <f>IF(G3381="","",G3381-first_day+1)</f>
        <v/>
      </c>
      <c r="J3381" s="27">
        <f>IF(I3381="","",INDEX(Daily!$J$2:$J$421,I3381))</f>
        <v/>
      </c>
      <c r="K3381" s="27">
        <f>IF(J3381="","",J3381+cat_offset)</f>
        <v/>
      </c>
      <c r="L3381" s="27">
        <f>IF(J3381="","",MAX(0,E3381-J3381)^2)</f>
        <v/>
      </c>
      <c r="M3381" s="27">
        <f>IF(J3381="","",MAX(0,E3381-(J3381+twcdh_off))^2)</f>
        <v/>
      </c>
      <c r="N3381" s="27">
        <f>IF(E3381="","",MAX(0,E3381-swcdh_thr)^2)</f>
        <v/>
      </c>
      <c r="O3381">
        <f>IF(K3381="","",ROUND(E3381-K3381,0))</f>
        <v/>
      </c>
      <c r="P3381">
        <f>IF(O3381="","",IF(O3381&gt;=1,O3381,0))</f>
        <v/>
      </c>
      <c r="Q3381" s="27">
        <f>IF(E3381="","",MAX(0,E3381-22))</f>
        <v/>
      </c>
      <c r="R3381" s="27">
        <f>IF(H3381=1,E3381,"")</f>
        <v/>
      </c>
      <c r="S3381" s="27">
        <f>IF(AND(H3381=1,J3381&lt;&gt;""),E3381-J3381,"")</f>
        <v/>
      </c>
      <c r="T3381">
        <f>IF(G3381="","",MONTH(G3381))</f>
        <v/>
      </c>
    </row>
    <row r="3382">
      <c r="A3382" s="24" t="n">
        <v>2020</v>
      </c>
      <c r="B3382" s="24" t="n">
        <v>5</v>
      </c>
      <c r="C3382" s="24" t="n">
        <v>20</v>
      </c>
      <c r="D3382" s="24" t="n">
        <v>21</v>
      </c>
      <c r="E3382" s="24" t="n">
        <v>16.88</v>
      </c>
      <c r="F3382" s="25">
        <f>IF($E3382="","",DATE(IF($A3382="",nominal_year,$A3382),$B3382,$C3382)+($D3382-IF(LEFT(hour_conv,1)="1",1,0))/24)</f>
        <v/>
      </c>
      <c r="G3382" s="26">
        <f>IF(F3382="","",INT(F3382))</f>
        <v/>
      </c>
      <c r="H3382">
        <f>IF(G3382="","",IF(AND(MONTH(G3382)*100+DAY(G3382)&gt;=season_lo,MONTH(G3382)*100+DAY(G3382)&lt;=season_hi),1,0))</f>
        <v/>
      </c>
      <c r="I3382">
        <f>IF(G3382="","",G3382-first_day+1)</f>
        <v/>
      </c>
      <c r="J3382" s="27">
        <f>IF(I3382="","",INDEX(Daily!$J$2:$J$421,I3382))</f>
        <v/>
      </c>
      <c r="K3382" s="27">
        <f>IF(J3382="","",J3382+cat_offset)</f>
        <v/>
      </c>
      <c r="L3382" s="27">
        <f>IF(J3382="","",MAX(0,E3382-J3382)^2)</f>
        <v/>
      </c>
      <c r="M3382" s="27">
        <f>IF(J3382="","",MAX(0,E3382-(J3382+twcdh_off))^2)</f>
        <v/>
      </c>
      <c r="N3382" s="27">
        <f>IF(E3382="","",MAX(0,E3382-swcdh_thr)^2)</f>
        <v/>
      </c>
      <c r="O3382">
        <f>IF(K3382="","",ROUND(E3382-K3382,0))</f>
        <v/>
      </c>
      <c r="P3382">
        <f>IF(O3382="","",IF(O3382&gt;=1,O3382,0))</f>
        <v/>
      </c>
      <c r="Q3382" s="27">
        <f>IF(E3382="","",MAX(0,E3382-22))</f>
        <v/>
      </c>
      <c r="R3382" s="27">
        <f>IF(H3382=1,E3382,"")</f>
        <v/>
      </c>
      <c r="S3382" s="27">
        <f>IF(AND(H3382=1,J3382&lt;&gt;""),E3382-J3382,"")</f>
        <v/>
      </c>
      <c r="T3382">
        <f>IF(G3382="","",MONTH(G3382))</f>
        <v/>
      </c>
    </row>
    <row r="3383">
      <c r="A3383" s="24" t="n">
        <v>2020</v>
      </c>
      <c r="B3383" s="24" t="n">
        <v>5</v>
      </c>
      <c r="C3383" s="24" t="n">
        <v>20</v>
      </c>
      <c r="D3383" s="24" t="n">
        <v>22</v>
      </c>
      <c r="E3383" s="24" t="n">
        <v>15.5</v>
      </c>
      <c r="F3383" s="25">
        <f>IF($E3383="","",DATE(IF($A3383="",nominal_year,$A3383),$B3383,$C3383)+($D3383-IF(LEFT(hour_conv,1)="1",1,0))/24)</f>
        <v/>
      </c>
      <c r="G3383" s="26">
        <f>IF(F3383="","",INT(F3383))</f>
        <v/>
      </c>
      <c r="H3383">
        <f>IF(G3383="","",IF(AND(MONTH(G3383)*100+DAY(G3383)&gt;=season_lo,MONTH(G3383)*100+DAY(G3383)&lt;=season_hi),1,0))</f>
        <v/>
      </c>
      <c r="I3383">
        <f>IF(G3383="","",G3383-first_day+1)</f>
        <v/>
      </c>
      <c r="J3383" s="27">
        <f>IF(I3383="","",INDEX(Daily!$J$2:$J$421,I3383))</f>
        <v/>
      </c>
      <c r="K3383" s="27">
        <f>IF(J3383="","",J3383+cat_offset)</f>
        <v/>
      </c>
      <c r="L3383" s="27">
        <f>IF(J3383="","",MAX(0,E3383-J3383)^2)</f>
        <v/>
      </c>
      <c r="M3383" s="27">
        <f>IF(J3383="","",MAX(0,E3383-(J3383+twcdh_off))^2)</f>
        <v/>
      </c>
      <c r="N3383" s="27">
        <f>IF(E3383="","",MAX(0,E3383-swcdh_thr)^2)</f>
        <v/>
      </c>
      <c r="O3383">
        <f>IF(K3383="","",ROUND(E3383-K3383,0))</f>
        <v/>
      </c>
      <c r="P3383">
        <f>IF(O3383="","",IF(O3383&gt;=1,O3383,0))</f>
        <v/>
      </c>
      <c r="Q3383" s="27">
        <f>IF(E3383="","",MAX(0,E3383-22))</f>
        <v/>
      </c>
      <c r="R3383" s="27">
        <f>IF(H3383=1,E3383,"")</f>
        <v/>
      </c>
      <c r="S3383" s="27">
        <f>IF(AND(H3383=1,J3383&lt;&gt;""),E3383-J3383,"")</f>
        <v/>
      </c>
      <c r="T3383">
        <f>IF(G3383="","",MONTH(G3383))</f>
        <v/>
      </c>
    </row>
    <row r="3384">
      <c r="A3384" s="24" t="n">
        <v>2020</v>
      </c>
      <c r="B3384" s="24" t="n">
        <v>5</v>
      </c>
      <c r="C3384" s="24" t="n">
        <v>20</v>
      </c>
      <c r="D3384" s="24" t="n">
        <v>23</v>
      </c>
      <c r="E3384" s="24" t="n">
        <v>13.94</v>
      </c>
      <c r="F3384" s="25">
        <f>IF($E3384="","",DATE(IF($A3384="",nominal_year,$A3384),$B3384,$C3384)+($D3384-IF(LEFT(hour_conv,1)="1",1,0))/24)</f>
        <v/>
      </c>
      <c r="G3384" s="26">
        <f>IF(F3384="","",INT(F3384))</f>
        <v/>
      </c>
      <c r="H3384">
        <f>IF(G3384="","",IF(AND(MONTH(G3384)*100+DAY(G3384)&gt;=season_lo,MONTH(G3384)*100+DAY(G3384)&lt;=season_hi),1,0))</f>
        <v/>
      </c>
      <c r="I3384">
        <f>IF(G3384="","",G3384-first_day+1)</f>
        <v/>
      </c>
      <c r="J3384" s="27">
        <f>IF(I3384="","",INDEX(Daily!$J$2:$J$421,I3384))</f>
        <v/>
      </c>
      <c r="K3384" s="27">
        <f>IF(J3384="","",J3384+cat_offset)</f>
        <v/>
      </c>
      <c r="L3384" s="27">
        <f>IF(J3384="","",MAX(0,E3384-J3384)^2)</f>
        <v/>
      </c>
      <c r="M3384" s="27">
        <f>IF(J3384="","",MAX(0,E3384-(J3384+twcdh_off))^2)</f>
        <v/>
      </c>
      <c r="N3384" s="27">
        <f>IF(E3384="","",MAX(0,E3384-swcdh_thr)^2)</f>
        <v/>
      </c>
      <c r="O3384">
        <f>IF(K3384="","",ROUND(E3384-K3384,0))</f>
        <v/>
      </c>
      <c r="P3384">
        <f>IF(O3384="","",IF(O3384&gt;=1,O3384,0))</f>
        <v/>
      </c>
      <c r="Q3384" s="27">
        <f>IF(E3384="","",MAX(0,E3384-22))</f>
        <v/>
      </c>
      <c r="R3384" s="27">
        <f>IF(H3384=1,E3384,"")</f>
        <v/>
      </c>
      <c r="S3384" s="27">
        <f>IF(AND(H3384=1,J3384&lt;&gt;""),E3384-J3384,"")</f>
        <v/>
      </c>
      <c r="T3384">
        <f>IF(G3384="","",MONTH(G3384))</f>
        <v/>
      </c>
    </row>
    <row r="3385">
      <c r="A3385" s="24" t="n">
        <v>2020</v>
      </c>
      <c r="B3385" s="24" t="n">
        <v>5</v>
      </c>
      <c r="C3385" s="24" t="n">
        <v>20</v>
      </c>
      <c r="D3385" s="24" t="n">
        <v>24</v>
      </c>
      <c r="E3385" s="24" t="n">
        <v>13.18</v>
      </c>
      <c r="F3385" s="25">
        <f>IF($E3385="","",DATE(IF($A3385="",nominal_year,$A3385),$B3385,$C3385)+($D3385-IF(LEFT(hour_conv,1)="1",1,0))/24)</f>
        <v/>
      </c>
      <c r="G3385" s="26">
        <f>IF(F3385="","",INT(F3385))</f>
        <v/>
      </c>
      <c r="H3385">
        <f>IF(G3385="","",IF(AND(MONTH(G3385)*100+DAY(G3385)&gt;=season_lo,MONTH(G3385)*100+DAY(G3385)&lt;=season_hi),1,0))</f>
        <v/>
      </c>
      <c r="I3385">
        <f>IF(G3385="","",G3385-first_day+1)</f>
        <v/>
      </c>
      <c r="J3385" s="27">
        <f>IF(I3385="","",INDEX(Daily!$J$2:$J$421,I3385))</f>
        <v/>
      </c>
      <c r="K3385" s="27">
        <f>IF(J3385="","",J3385+cat_offset)</f>
        <v/>
      </c>
      <c r="L3385" s="27">
        <f>IF(J3385="","",MAX(0,E3385-J3385)^2)</f>
        <v/>
      </c>
      <c r="M3385" s="27">
        <f>IF(J3385="","",MAX(0,E3385-(J3385+twcdh_off))^2)</f>
        <v/>
      </c>
      <c r="N3385" s="27">
        <f>IF(E3385="","",MAX(0,E3385-swcdh_thr)^2)</f>
        <v/>
      </c>
      <c r="O3385">
        <f>IF(K3385="","",ROUND(E3385-K3385,0))</f>
        <v/>
      </c>
      <c r="P3385">
        <f>IF(O3385="","",IF(O3385&gt;=1,O3385,0))</f>
        <v/>
      </c>
      <c r="Q3385" s="27">
        <f>IF(E3385="","",MAX(0,E3385-22))</f>
        <v/>
      </c>
      <c r="R3385" s="27">
        <f>IF(H3385=1,E3385,"")</f>
        <v/>
      </c>
      <c r="S3385" s="27">
        <f>IF(AND(H3385=1,J3385&lt;&gt;""),E3385-J3385,"")</f>
        <v/>
      </c>
      <c r="T3385">
        <f>IF(G3385="","",MONTH(G3385))</f>
        <v/>
      </c>
    </row>
    <row r="3386">
      <c r="A3386" s="24" t="n">
        <v>2020</v>
      </c>
      <c r="B3386" s="24" t="n">
        <v>5</v>
      </c>
      <c r="C3386" s="24" t="n">
        <v>21</v>
      </c>
      <c r="D3386" s="24" t="n">
        <v>1</v>
      </c>
      <c r="E3386" s="24" t="n">
        <v>11.68</v>
      </c>
      <c r="F3386" s="25">
        <f>IF($E3386="","",DATE(IF($A3386="",nominal_year,$A3386),$B3386,$C3386)+($D3386-IF(LEFT(hour_conv,1)="1",1,0))/24)</f>
        <v/>
      </c>
      <c r="G3386" s="26">
        <f>IF(F3386="","",INT(F3386))</f>
        <v/>
      </c>
      <c r="H3386">
        <f>IF(G3386="","",IF(AND(MONTH(G3386)*100+DAY(G3386)&gt;=season_lo,MONTH(G3386)*100+DAY(G3386)&lt;=season_hi),1,0))</f>
        <v/>
      </c>
      <c r="I3386">
        <f>IF(G3386="","",G3386-first_day+1)</f>
        <v/>
      </c>
      <c r="J3386" s="27">
        <f>IF(I3386="","",INDEX(Daily!$J$2:$J$421,I3386))</f>
        <v/>
      </c>
      <c r="K3386" s="27">
        <f>IF(J3386="","",J3386+cat_offset)</f>
        <v/>
      </c>
      <c r="L3386" s="27">
        <f>IF(J3386="","",MAX(0,E3386-J3386)^2)</f>
        <v/>
      </c>
      <c r="M3386" s="27">
        <f>IF(J3386="","",MAX(0,E3386-(J3386+twcdh_off))^2)</f>
        <v/>
      </c>
      <c r="N3386" s="27">
        <f>IF(E3386="","",MAX(0,E3386-swcdh_thr)^2)</f>
        <v/>
      </c>
      <c r="O3386">
        <f>IF(K3386="","",ROUND(E3386-K3386,0))</f>
        <v/>
      </c>
      <c r="P3386">
        <f>IF(O3386="","",IF(O3386&gt;=1,O3386,0))</f>
        <v/>
      </c>
      <c r="Q3386" s="27">
        <f>IF(E3386="","",MAX(0,E3386-22))</f>
        <v/>
      </c>
      <c r="R3386" s="27">
        <f>IF(H3386=1,E3386,"")</f>
        <v/>
      </c>
      <c r="S3386" s="27">
        <f>IF(AND(H3386=1,J3386&lt;&gt;""),E3386-J3386,"")</f>
        <v/>
      </c>
      <c r="T3386">
        <f>IF(G3386="","",MONTH(G3386))</f>
        <v/>
      </c>
    </row>
    <row r="3387">
      <c r="A3387" s="24" t="n">
        <v>2020</v>
      </c>
      <c r="B3387" s="24" t="n">
        <v>5</v>
      </c>
      <c r="C3387" s="24" t="n">
        <v>21</v>
      </c>
      <c r="D3387" s="24" t="n">
        <v>2</v>
      </c>
      <c r="E3387" s="24" t="n">
        <v>10.76</v>
      </c>
      <c r="F3387" s="25">
        <f>IF($E3387="","",DATE(IF($A3387="",nominal_year,$A3387),$B3387,$C3387)+($D3387-IF(LEFT(hour_conv,1)="1",1,0))/24)</f>
        <v/>
      </c>
      <c r="G3387" s="26">
        <f>IF(F3387="","",INT(F3387))</f>
        <v/>
      </c>
      <c r="H3387">
        <f>IF(G3387="","",IF(AND(MONTH(G3387)*100+DAY(G3387)&gt;=season_lo,MONTH(G3387)*100+DAY(G3387)&lt;=season_hi),1,0))</f>
        <v/>
      </c>
      <c r="I3387">
        <f>IF(G3387="","",G3387-first_day+1)</f>
        <v/>
      </c>
      <c r="J3387" s="27">
        <f>IF(I3387="","",INDEX(Daily!$J$2:$J$421,I3387))</f>
        <v/>
      </c>
      <c r="K3387" s="27">
        <f>IF(J3387="","",J3387+cat_offset)</f>
        <v/>
      </c>
      <c r="L3387" s="27">
        <f>IF(J3387="","",MAX(0,E3387-J3387)^2)</f>
        <v/>
      </c>
      <c r="M3387" s="27">
        <f>IF(J3387="","",MAX(0,E3387-(J3387+twcdh_off))^2)</f>
        <v/>
      </c>
      <c r="N3387" s="27">
        <f>IF(E3387="","",MAX(0,E3387-swcdh_thr)^2)</f>
        <v/>
      </c>
      <c r="O3387">
        <f>IF(K3387="","",ROUND(E3387-K3387,0))</f>
        <v/>
      </c>
      <c r="P3387">
        <f>IF(O3387="","",IF(O3387&gt;=1,O3387,0))</f>
        <v/>
      </c>
      <c r="Q3387" s="27">
        <f>IF(E3387="","",MAX(0,E3387-22))</f>
        <v/>
      </c>
      <c r="R3387" s="27">
        <f>IF(H3387=1,E3387,"")</f>
        <v/>
      </c>
      <c r="S3387" s="27">
        <f>IF(AND(H3387=1,J3387&lt;&gt;""),E3387-J3387,"")</f>
        <v/>
      </c>
      <c r="T3387">
        <f>IF(G3387="","",MONTH(G3387))</f>
        <v/>
      </c>
    </row>
    <row r="3388">
      <c r="A3388" s="24" t="n">
        <v>2020</v>
      </c>
      <c r="B3388" s="24" t="n">
        <v>5</v>
      </c>
      <c r="C3388" s="24" t="n">
        <v>21</v>
      </c>
      <c r="D3388" s="24" t="n">
        <v>3</v>
      </c>
      <c r="E3388" s="24" t="n">
        <v>10.17</v>
      </c>
      <c r="F3388" s="25">
        <f>IF($E3388="","",DATE(IF($A3388="",nominal_year,$A3388),$B3388,$C3388)+($D3388-IF(LEFT(hour_conv,1)="1",1,0))/24)</f>
        <v/>
      </c>
      <c r="G3388" s="26">
        <f>IF(F3388="","",INT(F3388))</f>
        <v/>
      </c>
      <c r="H3388">
        <f>IF(G3388="","",IF(AND(MONTH(G3388)*100+DAY(G3388)&gt;=season_lo,MONTH(G3388)*100+DAY(G3388)&lt;=season_hi),1,0))</f>
        <v/>
      </c>
      <c r="I3388">
        <f>IF(G3388="","",G3388-first_day+1)</f>
        <v/>
      </c>
      <c r="J3388" s="27">
        <f>IF(I3388="","",INDEX(Daily!$J$2:$J$421,I3388))</f>
        <v/>
      </c>
      <c r="K3388" s="27">
        <f>IF(J3388="","",J3388+cat_offset)</f>
        <v/>
      </c>
      <c r="L3388" s="27">
        <f>IF(J3388="","",MAX(0,E3388-J3388)^2)</f>
        <v/>
      </c>
      <c r="M3388" s="27">
        <f>IF(J3388="","",MAX(0,E3388-(J3388+twcdh_off))^2)</f>
        <v/>
      </c>
      <c r="N3388" s="27">
        <f>IF(E3388="","",MAX(0,E3388-swcdh_thr)^2)</f>
        <v/>
      </c>
      <c r="O3388">
        <f>IF(K3388="","",ROUND(E3388-K3388,0))</f>
        <v/>
      </c>
      <c r="P3388">
        <f>IF(O3388="","",IF(O3388&gt;=1,O3388,0))</f>
        <v/>
      </c>
      <c r="Q3388" s="27">
        <f>IF(E3388="","",MAX(0,E3388-22))</f>
        <v/>
      </c>
      <c r="R3388" s="27">
        <f>IF(H3388=1,E3388,"")</f>
        <v/>
      </c>
      <c r="S3388" s="27">
        <f>IF(AND(H3388=1,J3388&lt;&gt;""),E3388-J3388,"")</f>
        <v/>
      </c>
      <c r="T3388">
        <f>IF(G3388="","",MONTH(G3388))</f>
        <v/>
      </c>
    </row>
    <row r="3389">
      <c r="A3389" s="24" t="n">
        <v>2020</v>
      </c>
      <c r="B3389" s="24" t="n">
        <v>5</v>
      </c>
      <c r="C3389" s="24" t="n">
        <v>21</v>
      </c>
      <c r="D3389" s="24" t="n">
        <v>4</v>
      </c>
      <c r="E3389" s="24" t="n">
        <v>10.51</v>
      </c>
      <c r="F3389" s="25">
        <f>IF($E3389="","",DATE(IF($A3389="",nominal_year,$A3389),$B3389,$C3389)+($D3389-IF(LEFT(hour_conv,1)="1",1,0))/24)</f>
        <v/>
      </c>
      <c r="G3389" s="26">
        <f>IF(F3389="","",INT(F3389))</f>
        <v/>
      </c>
      <c r="H3389">
        <f>IF(G3389="","",IF(AND(MONTH(G3389)*100+DAY(G3389)&gt;=season_lo,MONTH(G3389)*100+DAY(G3389)&lt;=season_hi),1,0))</f>
        <v/>
      </c>
      <c r="I3389">
        <f>IF(G3389="","",G3389-first_day+1)</f>
        <v/>
      </c>
      <c r="J3389" s="27">
        <f>IF(I3389="","",INDEX(Daily!$J$2:$J$421,I3389))</f>
        <v/>
      </c>
      <c r="K3389" s="27">
        <f>IF(J3389="","",J3389+cat_offset)</f>
        <v/>
      </c>
      <c r="L3389" s="27">
        <f>IF(J3389="","",MAX(0,E3389-J3389)^2)</f>
        <v/>
      </c>
      <c r="M3389" s="27">
        <f>IF(J3389="","",MAX(0,E3389-(J3389+twcdh_off))^2)</f>
        <v/>
      </c>
      <c r="N3389" s="27">
        <f>IF(E3389="","",MAX(0,E3389-swcdh_thr)^2)</f>
        <v/>
      </c>
      <c r="O3389">
        <f>IF(K3389="","",ROUND(E3389-K3389,0))</f>
        <v/>
      </c>
      <c r="P3389">
        <f>IF(O3389="","",IF(O3389&gt;=1,O3389,0))</f>
        <v/>
      </c>
      <c r="Q3389" s="27">
        <f>IF(E3389="","",MAX(0,E3389-22))</f>
        <v/>
      </c>
      <c r="R3389" s="27">
        <f>IF(H3389=1,E3389,"")</f>
        <v/>
      </c>
      <c r="S3389" s="27">
        <f>IF(AND(H3389=1,J3389&lt;&gt;""),E3389-J3389,"")</f>
        <v/>
      </c>
      <c r="T3389">
        <f>IF(G3389="","",MONTH(G3389))</f>
        <v/>
      </c>
    </row>
    <row r="3390">
      <c r="A3390" s="24" t="n">
        <v>2020</v>
      </c>
      <c r="B3390" s="24" t="n">
        <v>5</v>
      </c>
      <c r="C3390" s="24" t="n">
        <v>21</v>
      </c>
      <c r="D3390" s="24" t="n">
        <v>5</v>
      </c>
      <c r="E3390" s="24" t="n">
        <v>10.26</v>
      </c>
      <c r="F3390" s="25">
        <f>IF($E3390="","",DATE(IF($A3390="",nominal_year,$A3390),$B3390,$C3390)+($D3390-IF(LEFT(hour_conv,1)="1",1,0))/24)</f>
        <v/>
      </c>
      <c r="G3390" s="26">
        <f>IF(F3390="","",INT(F3390))</f>
        <v/>
      </c>
      <c r="H3390">
        <f>IF(G3390="","",IF(AND(MONTH(G3390)*100+DAY(G3390)&gt;=season_lo,MONTH(G3390)*100+DAY(G3390)&lt;=season_hi),1,0))</f>
        <v/>
      </c>
      <c r="I3390">
        <f>IF(G3390="","",G3390-first_day+1)</f>
        <v/>
      </c>
      <c r="J3390" s="27">
        <f>IF(I3390="","",INDEX(Daily!$J$2:$J$421,I3390))</f>
        <v/>
      </c>
      <c r="K3390" s="27">
        <f>IF(J3390="","",J3390+cat_offset)</f>
        <v/>
      </c>
      <c r="L3390" s="27">
        <f>IF(J3390="","",MAX(0,E3390-J3390)^2)</f>
        <v/>
      </c>
      <c r="M3390" s="27">
        <f>IF(J3390="","",MAX(0,E3390-(J3390+twcdh_off))^2)</f>
        <v/>
      </c>
      <c r="N3390" s="27">
        <f>IF(E3390="","",MAX(0,E3390-swcdh_thr)^2)</f>
        <v/>
      </c>
      <c r="O3390">
        <f>IF(K3390="","",ROUND(E3390-K3390,0))</f>
        <v/>
      </c>
      <c r="P3390">
        <f>IF(O3390="","",IF(O3390&gt;=1,O3390,0))</f>
        <v/>
      </c>
      <c r="Q3390" s="27">
        <f>IF(E3390="","",MAX(0,E3390-22))</f>
        <v/>
      </c>
      <c r="R3390" s="27">
        <f>IF(H3390=1,E3390,"")</f>
        <v/>
      </c>
      <c r="S3390" s="27">
        <f>IF(AND(H3390=1,J3390&lt;&gt;""),E3390-J3390,"")</f>
        <v/>
      </c>
      <c r="T3390">
        <f>IF(G3390="","",MONTH(G3390))</f>
        <v/>
      </c>
    </row>
    <row r="3391">
      <c r="A3391" s="24" t="n">
        <v>2020</v>
      </c>
      <c r="B3391" s="24" t="n">
        <v>5</v>
      </c>
      <c r="C3391" s="24" t="n">
        <v>21</v>
      </c>
      <c r="D3391" s="24" t="n">
        <v>6</v>
      </c>
      <c r="E3391" s="24" t="n">
        <v>10.35</v>
      </c>
      <c r="F3391" s="25">
        <f>IF($E3391="","",DATE(IF($A3391="",nominal_year,$A3391),$B3391,$C3391)+($D3391-IF(LEFT(hour_conv,1)="1",1,0))/24)</f>
        <v/>
      </c>
      <c r="G3391" s="26">
        <f>IF(F3391="","",INT(F3391))</f>
        <v/>
      </c>
      <c r="H3391">
        <f>IF(G3391="","",IF(AND(MONTH(G3391)*100+DAY(G3391)&gt;=season_lo,MONTH(G3391)*100+DAY(G3391)&lt;=season_hi),1,0))</f>
        <v/>
      </c>
      <c r="I3391">
        <f>IF(G3391="","",G3391-first_day+1)</f>
        <v/>
      </c>
      <c r="J3391" s="27">
        <f>IF(I3391="","",INDEX(Daily!$J$2:$J$421,I3391))</f>
        <v/>
      </c>
      <c r="K3391" s="27">
        <f>IF(J3391="","",J3391+cat_offset)</f>
        <v/>
      </c>
      <c r="L3391" s="27">
        <f>IF(J3391="","",MAX(0,E3391-J3391)^2)</f>
        <v/>
      </c>
      <c r="M3391" s="27">
        <f>IF(J3391="","",MAX(0,E3391-(J3391+twcdh_off))^2)</f>
        <v/>
      </c>
      <c r="N3391" s="27">
        <f>IF(E3391="","",MAX(0,E3391-swcdh_thr)^2)</f>
        <v/>
      </c>
      <c r="O3391">
        <f>IF(K3391="","",ROUND(E3391-K3391,0))</f>
        <v/>
      </c>
      <c r="P3391">
        <f>IF(O3391="","",IF(O3391&gt;=1,O3391,0))</f>
        <v/>
      </c>
      <c r="Q3391" s="27">
        <f>IF(E3391="","",MAX(0,E3391-22))</f>
        <v/>
      </c>
      <c r="R3391" s="27">
        <f>IF(H3391=1,E3391,"")</f>
        <v/>
      </c>
      <c r="S3391" s="27">
        <f>IF(AND(H3391=1,J3391&lt;&gt;""),E3391-J3391,"")</f>
        <v/>
      </c>
      <c r="T3391">
        <f>IF(G3391="","",MONTH(G3391))</f>
        <v/>
      </c>
    </row>
    <row r="3392">
      <c r="A3392" s="24" t="n">
        <v>2020</v>
      </c>
      <c r="B3392" s="24" t="n">
        <v>5</v>
      </c>
      <c r="C3392" s="24" t="n">
        <v>21</v>
      </c>
      <c r="D3392" s="24" t="n">
        <v>7</v>
      </c>
      <c r="E3392" s="24" t="n">
        <v>12.13</v>
      </c>
      <c r="F3392" s="25">
        <f>IF($E3392="","",DATE(IF($A3392="",nominal_year,$A3392),$B3392,$C3392)+($D3392-IF(LEFT(hour_conv,1)="1",1,0))/24)</f>
        <v/>
      </c>
      <c r="G3392" s="26">
        <f>IF(F3392="","",INT(F3392))</f>
        <v/>
      </c>
      <c r="H3392">
        <f>IF(G3392="","",IF(AND(MONTH(G3392)*100+DAY(G3392)&gt;=season_lo,MONTH(G3392)*100+DAY(G3392)&lt;=season_hi),1,0))</f>
        <v/>
      </c>
      <c r="I3392">
        <f>IF(G3392="","",G3392-first_day+1)</f>
        <v/>
      </c>
      <c r="J3392" s="27">
        <f>IF(I3392="","",INDEX(Daily!$J$2:$J$421,I3392))</f>
        <v/>
      </c>
      <c r="K3392" s="27">
        <f>IF(J3392="","",J3392+cat_offset)</f>
        <v/>
      </c>
      <c r="L3392" s="27">
        <f>IF(J3392="","",MAX(0,E3392-J3392)^2)</f>
        <v/>
      </c>
      <c r="M3392" s="27">
        <f>IF(J3392="","",MAX(0,E3392-(J3392+twcdh_off))^2)</f>
        <v/>
      </c>
      <c r="N3392" s="27">
        <f>IF(E3392="","",MAX(0,E3392-swcdh_thr)^2)</f>
        <v/>
      </c>
      <c r="O3392">
        <f>IF(K3392="","",ROUND(E3392-K3392,0))</f>
        <v/>
      </c>
      <c r="P3392">
        <f>IF(O3392="","",IF(O3392&gt;=1,O3392,0))</f>
        <v/>
      </c>
      <c r="Q3392" s="27">
        <f>IF(E3392="","",MAX(0,E3392-22))</f>
        <v/>
      </c>
      <c r="R3392" s="27">
        <f>IF(H3392=1,E3392,"")</f>
        <v/>
      </c>
      <c r="S3392" s="27">
        <f>IF(AND(H3392=1,J3392&lt;&gt;""),E3392-J3392,"")</f>
        <v/>
      </c>
      <c r="T3392">
        <f>IF(G3392="","",MONTH(G3392))</f>
        <v/>
      </c>
    </row>
    <row r="3393">
      <c r="A3393" s="24" t="n">
        <v>2020</v>
      </c>
      <c r="B3393" s="24" t="n">
        <v>5</v>
      </c>
      <c r="C3393" s="24" t="n">
        <v>21</v>
      </c>
      <c r="D3393" s="24" t="n">
        <v>8</v>
      </c>
      <c r="E3393" s="24" t="n">
        <v>12.72</v>
      </c>
      <c r="F3393" s="25">
        <f>IF($E3393="","",DATE(IF($A3393="",nominal_year,$A3393),$B3393,$C3393)+($D3393-IF(LEFT(hour_conv,1)="1",1,0))/24)</f>
        <v/>
      </c>
      <c r="G3393" s="26">
        <f>IF(F3393="","",INT(F3393))</f>
        <v/>
      </c>
      <c r="H3393">
        <f>IF(G3393="","",IF(AND(MONTH(G3393)*100+DAY(G3393)&gt;=season_lo,MONTH(G3393)*100+DAY(G3393)&lt;=season_hi),1,0))</f>
        <v/>
      </c>
      <c r="I3393">
        <f>IF(G3393="","",G3393-first_day+1)</f>
        <v/>
      </c>
      <c r="J3393" s="27">
        <f>IF(I3393="","",INDEX(Daily!$J$2:$J$421,I3393))</f>
        <v/>
      </c>
      <c r="K3393" s="27">
        <f>IF(J3393="","",J3393+cat_offset)</f>
        <v/>
      </c>
      <c r="L3393" s="27">
        <f>IF(J3393="","",MAX(0,E3393-J3393)^2)</f>
        <v/>
      </c>
      <c r="M3393" s="27">
        <f>IF(J3393="","",MAX(0,E3393-(J3393+twcdh_off))^2)</f>
        <v/>
      </c>
      <c r="N3393" s="27">
        <f>IF(E3393="","",MAX(0,E3393-swcdh_thr)^2)</f>
        <v/>
      </c>
      <c r="O3393">
        <f>IF(K3393="","",ROUND(E3393-K3393,0))</f>
        <v/>
      </c>
      <c r="P3393">
        <f>IF(O3393="","",IF(O3393&gt;=1,O3393,0))</f>
        <v/>
      </c>
      <c r="Q3393" s="27">
        <f>IF(E3393="","",MAX(0,E3393-22))</f>
        <v/>
      </c>
      <c r="R3393" s="27">
        <f>IF(H3393=1,E3393,"")</f>
        <v/>
      </c>
      <c r="S3393" s="27">
        <f>IF(AND(H3393=1,J3393&lt;&gt;""),E3393-J3393,"")</f>
        <v/>
      </c>
      <c r="T3393">
        <f>IF(G3393="","",MONTH(G3393))</f>
        <v/>
      </c>
    </row>
    <row r="3394">
      <c r="A3394" s="24" t="n">
        <v>2020</v>
      </c>
      <c r="B3394" s="24" t="n">
        <v>5</v>
      </c>
      <c r="C3394" s="24" t="n">
        <v>21</v>
      </c>
      <c r="D3394" s="24" t="n">
        <v>9</v>
      </c>
      <c r="E3394" s="24" t="n">
        <v>14.45</v>
      </c>
      <c r="F3394" s="25">
        <f>IF($E3394="","",DATE(IF($A3394="",nominal_year,$A3394),$B3394,$C3394)+($D3394-IF(LEFT(hour_conv,1)="1",1,0))/24)</f>
        <v/>
      </c>
      <c r="G3394" s="26">
        <f>IF(F3394="","",INT(F3394))</f>
        <v/>
      </c>
      <c r="H3394">
        <f>IF(G3394="","",IF(AND(MONTH(G3394)*100+DAY(G3394)&gt;=season_lo,MONTH(G3394)*100+DAY(G3394)&lt;=season_hi),1,0))</f>
        <v/>
      </c>
      <c r="I3394">
        <f>IF(G3394="","",G3394-first_day+1)</f>
        <v/>
      </c>
      <c r="J3394" s="27">
        <f>IF(I3394="","",INDEX(Daily!$J$2:$J$421,I3394))</f>
        <v/>
      </c>
      <c r="K3394" s="27">
        <f>IF(J3394="","",J3394+cat_offset)</f>
        <v/>
      </c>
      <c r="L3394" s="27">
        <f>IF(J3394="","",MAX(0,E3394-J3394)^2)</f>
        <v/>
      </c>
      <c r="M3394" s="27">
        <f>IF(J3394="","",MAX(0,E3394-(J3394+twcdh_off))^2)</f>
        <v/>
      </c>
      <c r="N3394" s="27">
        <f>IF(E3394="","",MAX(0,E3394-swcdh_thr)^2)</f>
        <v/>
      </c>
      <c r="O3394">
        <f>IF(K3394="","",ROUND(E3394-K3394,0))</f>
        <v/>
      </c>
      <c r="P3394">
        <f>IF(O3394="","",IF(O3394&gt;=1,O3394,0))</f>
        <v/>
      </c>
      <c r="Q3394" s="27">
        <f>IF(E3394="","",MAX(0,E3394-22))</f>
        <v/>
      </c>
      <c r="R3394" s="27">
        <f>IF(H3394=1,E3394,"")</f>
        <v/>
      </c>
      <c r="S3394" s="27">
        <f>IF(AND(H3394=1,J3394&lt;&gt;""),E3394-J3394,"")</f>
        <v/>
      </c>
      <c r="T3394">
        <f>IF(G3394="","",MONTH(G3394))</f>
        <v/>
      </c>
    </row>
    <row r="3395">
      <c r="A3395" s="24" t="n">
        <v>2020</v>
      </c>
      <c r="B3395" s="24" t="n">
        <v>5</v>
      </c>
      <c r="C3395" s="24" t="n">
        <v>21</v>
      </c>
      <c r="D3395" s="24" t="n">
        <v>10</v>
      </c>
      <c r="E3395" s="24" t="n">
        <v>15.86</v>
      </c>
      <c r="F3395" s="25">
        <f>IF($E3395="","",DATE(IF($A3395="",nominal_year,$A3395),$B3395,$C3395)+($D3395-IF(LEFT(hour_conv,1)="1",1,0))/24)</f>
        <v/>
      </c>
      <c r="G3395" s="26">
        <f>IF(F3395="","",INT(F3395))</f>
        <v/>
      </c>
      <c r="H3395">
        <f>IF(G3395="","",IF(AND(MONTH(G3395)*100+DAY(G3395)&gt;=season_lo,MONTH(G3395)*100+DAY(G3395)&lt;=season_hi),1,0))</f>
        <v/>
      </c>
      <c r="I3395">
        <f>IF(G3395="","",G3395-first_day+1)</f>
        <v/>
      </c>
      <c r="J3395" s="27">
        <f>IF(I3395="","",INDEX(Daily!$J$2:$J$421,I3395))</f>
        <v/>
      </c>
      <c r="K3395" s="27">
        <f>IF(J3395="","",J3395+cat_offset)</f>
        <v/>
      </c>
      <c r="L3395" s="27">
        <f>IF(J3395="","",MAX(0,E3395-J3395)^2)</f>
        <v/>
      </c>
      <c r="M3395" s="27">
        <f>IF(J3395="","",MAX(0,E3395-(J3395+twcdh_off))^2)</f>
        <v/>
      </c>
      <c r="N3395" s="27">
        <f>IF(E3395="","",MAX(0,E3395-swcdh_thr)^2)</f>
        <v/>
      </c>
      <c r="O3395">
        <f>IF(K3395="","",ROUND(E3395-K3395,0))</f>
        <v/>
      </c>
      <c r="P3395">
        <f>IF(O3395="","",IF(O3395&gt;=1,O3395,0))</f>
        <v/>
      </c>
      <c r="Q3395" s="27">
        <f>IF(E3395="","",MAX(0,E3395-22))</f>
        <v/>
      </c>
      <c r="R3395" s="27">
        <f>IF(H3395=1,E3395,"")</f>
        <v/>
      </c>
      <c r="S3395" s="27">
        <f>IF(AND(H3395=1,J3395&lt;&gt;""),E3395-J3395,"")</f>
        <v/>
      </c>
      <c r="T3395">
        <f>IF(G3395="","",MONTH(G3395))</f>
        <v/>
      </c>
    </row>
    <row r="3396">
      <c r="A3396" s="24" t="n">
        <v>2020</v>
      </c>
      <c r="B3396" s="24" t="n">
        <v>5</v>
      </c>
      <c r="C3396" s="24" t="n">
        <v>21</v>
      </c>
      <c r="D3396" s="24" t="n">
        <v>11</v>
      </c>
      <c r="E3396" s="24" t="n">
        <v>17.6</v>
      </c>
      <c r="F3396" s="25">
        <f>IF($E3396="","",DATE(IF($A3396="",nominal_year,$A3396),$B3396,$C3396)+($D3396-IF(LEFT(hour_conv,1)="1",1,0))/24)</f>
        <v/>
      </c>
      <c r="G3396" s="26">
        <f>IF(F3396="","",INT(F3396))</f>
        <v/>
      </c>
      <c r="H3396">
        <f>IF(G3396="","",IF(AND(MONTH(G3396)*100+DAY(G3396)&gt;=season_lo,MONTH(G3396)*100+DAY(G3396)&lt;=season_hi),1,0))</f>
        <v/>
      </c>
      <c r="I3396">
        <f>IF(G3396="","",G3396-first_day+1)</f>
        <v/>
      </c>
      <c r="J3396" s="27">
        <f>IF(I3396="","",INDEX(Daily!$J$2:$J$421,I3396))</f>
        <v/>
      </c>
      <c r="K3396" s="27">
        <f>IF(J3396="","",J3396+cat_offset)</f>
        <v/>
      </c>
      <c r="L3396" s="27">
        <f>IF(J3396="","",MAX(0,E3396-J3396)^2)</f>
        <v/>
      </c>
      <c r="M3396" s="27">
        <f>IF(J3396="","",MAX(0,E3396-(J3396+twcdh_off))^2)</f>
        <v/>
      </c>
      <c r="N3396" s="27">
        <f>IF(E3396="","",MAX(0,E3396-swcdh_thr)^2)</f>
        <v/>
      </c>
      <c r="O3396">
        <f>IF(K3396="","",ROUND(E3396-K3396,0))</f>
        <v/>
      </c>
      <c r="P3396">
        <f>IF(O3396="","",IF(O3396&gt;=1,O3396,0))</f>
        <v/>
      </c>
      <c r="Q3396" s="27">
        <f>IF(E3396="","",MAX(0,E3396-22))</f>
        <v/>
      </c>
      <c r="R3396" s="27">
        <f>IF(H3396=1,E3396,"")</f>
        <v/>
      </c>
      <c r="S3396" s="27">
        <f>IF(AND(H3396=1,J3396&lt;&gt;""),E3396-J3396,"")</f>
        <v/>
      </c>
      <c r="T3396">
        <f>IF(G3396="","",MONTH(G3396))</f>
        <v/>
      </c>
    </row>
    <row r="3397">
      <c r="A3397" s="24" t="n">
        <v>2020</v>
      </c>
      <c r="B3397" s="24" t="n">
        <v>5</v>
      </c>
      <c r="C3397" s="24" t="n">
        <v>21</v>
      </c>
      <c r="D3397" s="24" t="n">
        <v>12</v>
      </c>
      <c r="E3397" s="24" t="n">
        <v>18.84</v>
      </c>
      <c r="F3397" s="25">
        <f>IF($E3397="","",DATE(IF($A3397="",nominal_year,$A3397),$B3397,$C3397)+($D3397-IF(LEFT(hour_conv,1)="1",1,0))/24)</f>
        <v/>
      </c>
      <c r="G3397" s="26">
        <f>IF(F3397="","",INT(F3397))</f>
        <v/>
      </c>
      <c r="H3397">
        <f>IF(G3397="","",IF(AND(MONTH(G3397)*100+DAY(G3397)&gt;=season_lo,MONTH(G3397)*100+DAY(G3397)&lt;=season_hi),1,0))</f>
        <v/>
      </c>
      <c r="I3397">
        <f>IF(G3397="","",G3397-first_day+1)</f>
        <v/>
      </c>
      <c r="J3397" s="27">
        <f>IF(I3397="","",INDEX(Daily!$J$2:$J$421,I3397))</f>
        <v/>
      </c>
      <c r="K3397" s="27">
        <f>IF(J3397="","",J3397+cat_offset)</f>
        <v/>
      </c>
      <c r="L3397" s="27">
        <f>IF(J3397="","",MAX(0,E3397-J3397)^2)</f>
        <v/>
      </c>
      <c r="M3397" s="27">
        <f>IF(J3397="","",MAX(0,E3397-(J3397+twcdh_off))^2)</f>
        <v/>
      </c>
      <c r="N3397" s="27">
        <f>IF(E3397="","",MAX(0,E3397-swcdh_thr)^2)</f>
        <v/>
      </c>
      <c r="O3397">
        <f>IF(K3397="","",ROUND(E3397-K3397,0))</f>
        <v/>
      </c>
      <c r="P3397">
        <f>IF(O3397="","",IF(O3397&gt;=1,O3397,0))</f>
        <v/>
      </c>
      <c r="Q3397" s="27">
        <f>IF(E3397="","",MAX(0,E3397-22))</f>
        <v/>
      </c>
      <c r="R3397" s="27">
        <f>IF(H3397=1,E3397,"")</f>
        <v/>
      </c>
      <c r="S3397" s="27">
        <f>IF(AND(H3397=1,J3397&lt;&gt;""),E3397-J3397,"")</f>
        <v/>
      </c>
      <c r="T3397">
        <f>IF(G3397="","",MONTH(G3397))</f>
        <v/>
      </c>
    </row>
    <row r="3398">
      <c r="A3398" s="24" t="n">
        <v>2020</v>
      </c>
      <c r="B3398" s="24" t="n">
        <v>5</v>
      </c>
      <c r="C3398" s="24" t="n">
        <v>21</v>
      </c>
      <c r="D3398" s="24" t="n">
        <v>13</v>
      </c>
      <c r="E3398" s="24" t="n">
        <v>19.32</v>
      </c>
      <c r="F3398" s="25">
        <f>IF($E3398="","",DATE(IF($A3398="",nominal_year,$A3398),$B3398,$C3398)+($D3398-IF(LEFT(hour_conv,1)="1",1,0))/24)</f>
        <v/>
      </c>
      <c r="G3398" s="26">
        <f>IF(F3398="","",INT(F3398))</f>
        <v/>
      </c>
      <c r="H3398">
        <f>IF(G3398="","",IF(AND(MONTH(G3398)*100+DAY(G3398)&gt;=season_lo,MONTH(G3398)*100+DAY(G3398)&lt;=season_hi),1,0))</f>
        <v/>
      </c>
      <c r="I3398">
        <f>IF(G3398="","",G3398-first_day+1)</f>
        <v/>
      </c>
      <c r="J3398" s="27">
        <f>IF(I3398="","",INDEX(Daily!$J$2:$J$421,I3398))</f>
        <v/>
      </c>
      <c r="K3398" s="27">
        <f>IF(J3398="","",J3398+cat_offset)</f>
        <v/>
      </c>
      <c r="L3398" s="27">
        <f>IF(J3398="","",MAX(0,E3398-J3398)^2)</f>
        <v/>
      </c>
      <c r="M3398" s="27">
        <f>IF(J3398="","",MAX(0,E3398-(J3398+twcdh_off))^2)</f>
        <v/>
      </c>
      <c r="N3398" s="27">
        <f>IF(E3398="","",MAX(0,E3398-swcdh_thr)^2)</f>
        <v/>
      </c>
      <c r="O3398">
        <f>IF(K3398="","",ROUND(E3398-K3398,0))</f>
        <v/>
      </c>
      <c r="P3398">
        <f>IF(O3398="","",IF(O3398&gt;=1,O3398,0))</f>
        <v/>
      </c>
      <c r="Q3398" s="27">
        <f>IF(E3398="","",MAX(0,E3398-22))</f>
        <v/>
      </c>
      <c r="R3398" s="27">
        <f>IF(H3398=1,E3398,"")</f>
        <v/>
      </c>
      <c r="S3398" s="27">
        <f>IF(AND(H3398=1,J3398&lt;&gt;""),E3398-J3398,"")</f>
        <v/>
      </c>
      <c r="T3398">
        <f>IF(G3398="","",MONTH(G3398))</f>
        <v/>
      </c>
    </row>
    <row r="3399">
      <c r="A3399" s="24" t="n">
        <v>2020</v>
      </c>
      <c r="B3399" s="24" t="n">
        <v>5</v>
      </c>
      <c r="C3399" s="24" t="n">
        <v>21</v>
      </c>
      <c r="D3399" s="24" t="n">
        <v>14</v>
      </c>
      <c r="E3399" s="24" t="n">
        <v>20.35</v>
      </c>
      <c r="F3399" s="25">
        <f>IF($E3399="","",DATE(IF($A3399="",nominal_year,$A3399),$B3399,$C3399)+($D3399-IF(LEFT(hour_conv,1)="1",1,0))/24)</f>
        <v/>
      </c>
      <c r="G3399" s="26">
        <f>IF(F3399="","",INT(F3399))</f>
        <v/>
      </c>
      <c r="H3399">
        <f>IF(G3399="","",IF(AND(MONTH(G3399)*100+DAY(G3399)&gt;=season_lo,MONTH(G3399)*100+DAY(G3399)&lt;=season_hi),1,0))</f>
        <v/>
      </c>
      <c r="I3399">
        <f>IF(G3399="","",G3399-first_day+1)</f>
        <v/>
      </c>
      <c r="J3399" s="27">
        <f>IF(I3399="","",INDEX(Daily!$J$2:$J$421,I3399))</f>
        <v/>
      </c>
      <c r="K3399" s="27">
        <f>IF(J3399="","",J3399+cat_offset)</f>
        <v/>
      </c>
      <c r="L3399" s="27">
        <f>IF(J3399="","",MAX(0,E3399-J3399)^2)</f>
        <v/>
      </c>
      <c r="M3399" s="27">
        <f>IF(J3399="","",MAX(0,E3399-(J3399+twcdh_off))^2)</f>
        <v/>
      </c>
      <c r="N3399" s="27">
        <f>IF(E3399="","",MAX(0,E3399-swcdh_thr)^2)</f>
        <v/>
      </c>
      <c r="O3399">
        <f>IF(K3399="","",ROUND(E3399-K3399,0))</f>
        <v/>
      </c>
      <c r="P3399">
        <f>IF(O3399="","",IF(O3399&gt;=1,O3399,0))</f>
        <v/>
      </c>
      <c r="Q3399" s="27">
        <f>IF(E3399="","",MAX(0,E3399-22))</f>
        <v/>
      </c>
      <c r="R3399" s="27">
        <f>IF(H3399=1,E3399,"")</f>
        <v/>
      </c>
      <c r="S3399" s="27">
        <f>IF(AND(H3399=1,J3399&lt;&gt;""),E3399-J3399,"")</f>
        <v/>
      </c>
      <c r="T3399">
        <f>IF(G3399="","",MONTH(G3399))</f>
        <v/>
      </c>
    </row>
    <row r="3400">
      <c r="A3400" s="24" t="n">
        <v>2020</v>
      </c>
      <c r="B3400" s="24" t="n">
        <v>5</v>
      </c>
      <c r="C3400" s="24" t="n">
        <v>21</v>
      </c>
      <c r="D3400" s="24" t="n">
        <v>15</v>
      </c>
      <c r="E3400" s="24" t="n">
        <v>20.44</v>
      </c>
      <c r="F3400" s="25">
        <f>IF($E3400="","",DATE(IF($A3400="",nominal_year,$A3400),$B3400,$C3400)+($D3400-IF(LEFT(hour_conv,1)="1",1,0))/24)</f>
        <v/>
      </c>
      <c r="G3400" s="26">
        <f>IF(F3400="","",INT(F3400))</f>
        <v/>
      </c>
      <c r="H3400">
        <f>IF(G3400="","",IF(AND(MONTH(G3400)*100+DAY(G3400)&gt;=season_lo,MONTH(G3400)*100+DAY(G3400)&lt;=season_hi),1,0))</f>
        <v/>
      </c>
      <c r="I3400">
        <f>IF(G3400="","",G3400-first_day+1)</f>
        <v/>
      </c>
      <c r="J3400" s="27">
        <f>IF(I3400="","",INDEX(Daily!$J$2:$J$421,I3400))</f>
        <v/>
      </c>
      <c r="K3400" s="27">
        <f>IF(J3400="","",J3400+cat_offset)</f>
        <v/>
      </c>
      <c r="L3400" s="27">
        <f>IF(J3400="","",MAX(0,E3400-J3400)^2)</f>
        <v/>
      </c>
      <c r="M3400" s="27">
        <f>IF(J3400="","",MAX(0,E3400-(J3400+twcdh_off))^2)</f>
        <v/>
      </c>
      <c r="N3400" s="27">
        <f>IF(E3400="","",MAX(0,E3400-swcdh_thr)^2)</f>
        <v/>
      </c>
      <c r="O3400">
        <f>IF(K3400="","",ROUND(E3400-K3400,0))</f>
        <v/>
      </c>
      <c r="P3400">
        <f>IF(O3400="","",IF(O3400&gt;=1,O3400,0))</f>
        <v/>
      </c>
      <c r="Q3400" s="27">
        <f>IF(E3400="","",MAX(0,E3400-22))</f>
        <v/>
      </c>
      <c r="R3400" s="27">
        <f>IF(H3400=1,E3400,"")</f>
        <v/>
      </c>
      <c r="S3400" s="27">
        <f>IF(AND(H3400=1,J3400&lt;&gt;""),E3400-J3400,"")</f>
        <v/>
      </c>
      <c r="T3400">
        <f>IF(G3400="","",MONTH(G3400))</f>
        <v/>
      </c>
    </row>
    <row r="3401">
      <c r="A3401" s="24" t="n">
        <v>2020</v>
      </c>
      <c r="B3401" s="24" t="n">
        <v>5</v>
      </c>
      <c r="C3401" s="24" t="n">
        <v>21</v>
      </c>
      <c r="D3401" s="24" t="n">
        <v>16</v>
      </c>
      <c r="E3401" s="24" t="n">
        <v>21.82</v>
      </c>
      <c r="F3401" s="25">
        <f>IF($E3401="","",DATE(IF($A3401="",nominal_year,$A3401),$B3401,$C3401)+($D3401-IF(LEFT(hour_conv,1)="1",1,0))/24)</f>
        <v/>
      </c>
      <c r="G3401" s="26">
        <f>IF(F3401="","",INT(F3401))</f>
        <v/>
      </c>
      <c r="H3401">
        <f>IF(G3401="","",IF(AND(MONTH(G3401)*100+DAY(G3401)&gt;=season_lo,MONTH(G3401)*100+DAY(G3401)&lt;=season_hi),1,0))</f>
        <v/>
      </c>
      <c r="I3401">
        <f>IF(G3401="","",G3401-first_day+1)</f>
        <v/>
      </c>
      <c r="J3401" s="27">
        <f>IF(I3401="","",INDEX(Daily!$J$2:$J$421,I3401))</f>
        <v/>
      </c>
      <c r="K3401" s="27">
        <f>IF(J3401="","",J3401+cat_offset)</f>
        <v/>
      </c>
      <c r="L3401" s="27">
        <f>IF(J3401="","",MAX(0,E3401-J3401)^2)</f>
        <v/>
      </c>
      <c r="M3401" s="27">
        <f>IF(J3401="","",MAX(0,E3401-(J3401+twcdh_off))^2)</f>
        <v/>
      </c>
      <c r="N3401" s="27">
        <f>IF(E3401="","",MAX(0,E3401-swcdh_thr)^2)</f>
        <v/>
      </c>
      <c r="O3401">
        <f>IF(K3401="","",ROUND(E3401-K3401,0))</f>
        <v/>
      </c>
      <c r="P3401">
        <f>IF(O3401="","",IF(O3401&gt;=1,O3401,0))</f>
        <v/>
      </c>
      <c r="Q3401" s="27">
        <f>IF(E3401="","",MAX(0,E3401-22))</f>
        <v/>
      </c>
      <c r="R3401" s="27">
        <f>IF(H3401=1,E3401,"")</f>
        <v/>
      </c>
      <c r="S3401" s="27">
        <f>IF(AND(H3401=1,J3401&lt;&gt;""),E3401-J3401,"")</f>
        <v/>
      </c>
      <c r="T3401">
        <f>IF(G3401="","",MONTH(G3401))</f>
        <v/>
      </c>
    </row>
    <row r="3402">
      <c r="A3402" s="24" t="n">
        <v>2020</v>
      </c>
      <c r="B3402" s="24" t="n">
        <v>5</v>
      </c>
      <c r="C3402" s="24" t="n">
        <v>21</v>
      </c>
      <c r="D3402" s="24" t="n">
        <v>17</v>
      </c>
      <c r="E3402" s="24" t="n">
        <v>21.15</v>
      </c>
      <c r="F3402" s="25">
        <f>IF($E3402="","",DATE(IF($A3402="",nominal_year,$A3402),$B3402,$C3402)+($D3402-IF(LEFT(hour_conv,1)="1",1,0))/24)</f>
        <v/>
      </c>
      <c r="G3402" s="26">
        <f>IF(F3402="","",INT(F3402))</f>
        <v/>
      </c>
      <c r="H3402">
        <f>IF(G3402="","",IF(AND(MONTH(G3402)*100+DAY(G3402)&gt;=season_lo,MONTH(G3402)*100+DAY(G3402)&lt;=season_hi),1,0))</f>
        <v/>
      </c>
      <c r="I3402">
        <f>IF(G3402="","",G3402-first_day+1)</f>
        <v/>
      </c>
      <c r="J3402" s="27">
        <f>IF(I3402="","",INDEX(Daily!$J$2:$J$421,I3402))</f>
        <v/>
      </c>
      <c r="K3402" s="27">
        <f>IF(J3402="","",J3402+cat_offset)</f>
        <v/>
      </c>
      <c r="L3402" s="27">
        <f>IF(J3402="","",MAX(0,E3402-J3402)^2)</f>
        <v/>
      </c>
      <c r="M3402" s="27">
        <f>IF(J3402="","",MAX(0,E3402-(J3402+twcdh_off))^2)</f>
        <v/>
      </c>
      <c r="N3402" s="27">
        <f>IF(E3402="","",MAX(0,E3402-swcdh_thr)^2)</f>
        <v/>
      </c>
      <c r="O3402">
        <f>IF(K3402="","",ROUND(E3402-K3402,0))</f>
        <v/>
      </c>
      <c r="P3402">
        <f>IF(O3402="","",IF(O3402&gt;=1,O3402,0))</f>
        <v/>
      </c>
      <c r="Q3402" s="27">
        <f>IF(E3402="","",MAX(0,E3402-22))</f>
        <v/>
      </c>
      <c r="R3402" s="27">
        <f>IF(H3402=1,E3402,"")</f>
        <v/>
      </c>
      <c r="S3402" s="27">
        <f>IF(AND(H3402=1,J3402&lt;&gt;""),E3402-J3402,"")</f>
        <v/>
      </c>
      <c r="T3402">
        <f>IF(G3402="","",MONTH(G3402))</f>
        <v/>
      </c>
    </row>
    <row r="3403">
      <c r="A3403" s="24" t="n">
        <v>2020</v>
      </c>
      <c r="B3403" s="24" t="n">
        <v>5</v>
      </c>
      <c r="C3403" s="24" t="n">
        <v>21</v>
      </c>
      <c r="D3403" s="24" t="n">
        <v>18</v>
      </c>
      <c r="E3403" s="24" t="n">
        <v>20.99</v>
      </c>
      <c r="F3403" s="25">
        <f>IF($E3403="","",DATE(IF($A3403="",nominal_year,$A3403),$B3403,$C3403)+($D3403-IF(LEFT(hour_conv,1)="1",1,0))/24)</f>
        <v/>
      </c>
      <c r="G3403" s="26">
        <f>IF(F3403="","",INT(F3403))</f>
        <v/>
      </c>
      <c r="H3403">
        <f>IF(G3403="","",IF(AND(MONTH(G3403)*100+DAY(G3403)&gt;=season_lo,MONTH(G3403)*100+DAY(G3403)&lt;=season_hi),1,0))</f>
        <v/>
      </c>
      <c r="I3403">
        <f>IF(G3403="","",G3403-first_day+1)</f>
        <v/>
      </c>
      <c r="J3403" s="27">
        <f>IF(I3403="","",INDEX(Daily!$J$2:$J$421,I3403))</f>
        <v/>
      </c>
      <c r="K3403" s="27">
        <f>IF(J3403="","",J3403+cat_offset)</f>
        <v/>
      </c>
      <c r="L3403" s="27">
        <f>IF(J3403="","",MAX(0,E3403-J3403)^2)</f>
        <v/>
      </c>
      <c r="M3403" s="27">
        <f>IF(J3403="","",MAX(0,E3403-(J3403+twcdh_off))^2)</f>
        <v/>
      </c>
      <c r="N3403" s="27">
        <f>IF(E3403="","",MAX(0,E3403-swcdh_thr)^2)</f>
        <v/>
      </c>
      <c r="O3403">
        <f>IF(K3403="","",ROUND(E3403-K3403,0))</f>
        <v/>
      </c>
      <c r="P3403">
        <f>IF(O3403="","",IF(O3403&gt;=1,O3403,0))</f>
        <v/>
      </c>
      <c r="Q3403" s="27">
        <f>IF(E3403="","",MAX(0,E3403-22))</f>
        <v/>
      </c>
      <c r="R3403" s="27">
        <f>IF(H3403=1,E3403,"")</f>
        <v/>
      </c>
      <c r="S3403" s="27">
        <f>IF(AND(H3403=1,J3403&lt;&gt;""),E3403-J3403,"")</f>
        <v/>
      </c>
      <c r="T3403">
        <f>IF(G3403="","",MONTH(G3403))</f>
        <v/>
      </c>
    </row>
    <row r="3404">
      <c r="A3404" s="24" t="n">
        <v>2020</v>
      </c>
      <c r="B3404" s="24" t="n">
        <v>5</v>
      </c>
      <c r="C3404" s="24" t="n">
        <v>21</v>
      </c>
      <c r="D3404" s="24" t="n">
        <v>19</v>
      </c>
      <c r="E3404" s="24" t="n">
        <v>19.45</v>
      </c>
      <c r="F3404" s="25">
        <f>IF($E3404="","",DATE(IF($A3404="",nominal_year,$A3404),$B3404,$C3404)+($D3404-IF(LEFT(hour_conv,1)="1",1,0))/24)</f>
        <v/>
      </c>
      <c r="G3404" s="26">
        <f>IF(F3404="","",INT(F3404))</f>
        <v/>
      </c>
      <c r="H3404">
        <f>IF(G3404="","",IF(AND(MONTH(G3404)*100+DAY(G3404)&gt;=season_lo,MONTH(G3404)*100+DAY(G3404)&lt;=season_hi),1,0))</f>
        <v/>
      </c>
      <c r="I3404">
        <f>IF(G3404="","",G3404-first_day+1)</f>
        <v/>
      </c>
      <c r="J3404" s="27">
        <f>IF(I3404="","",INDEX(Daily!$J$2:$J$421,I3404))</f>
        <v/>
      </c>
      <c r="K3404" s="27">
        <f>IF(J3404="","",J3404+cat_offset)</f>
        <v/>
      </c>
      <c r="L3404" s="27">
        <f>IF(J3404="","",MAX(0,E3404-J3404)^2)</f>
        <v/>
      </c>
      <c r="M3404" s="27">
        <f>IF(J3404="","",MAX(0,E3404-(J3404+twcdh_off))^2)</f>
        <v/>
      </c>
      <c r="N3404" s="27">
        <f>IF(E3404="","",MAX(0,E3404-swcdh_thr)^2)</f>
        <v/>
      </c>
      <c r="O3404">
        <f>IF(K3404="","",ROUND(E3404-K3404,0))</f>
        <v/>
      </c>
      <c r="P3404">
        <f>IF(O3404="","",IF(O3404&gt;=1,O3404,0))</f>
        <v/>
      </c>
      <c r="Q3404" s="27">
        <f>IF(E3404="","",MAX(0,E3404-22))</f>
        <v/>
      </c>
      <c r="R3404" s="27">
        <f>IF(H3404=1,E3404,"")</f>
        <v/>
      </c>
      <c r="S3404" s="27">
        <f>IF(AND(H3404=1,J3404&lt;&gt;""),E3404-J3404,"")</f>
        <v/>
      </c>
      <c r="T3404">
        <f>IF(G3404="","",MONTH(G3404))</f>
        <v/>
      </c>
    </row>
    <row r="3405">
      <c r="A3405" s="24" t="n">
        <v>2020</v>
      </c>
      <c r="B3405" s="24" t="n">
        <v>5</v>
      </c>
      <c r="C3405" s="24" t="n">
        <v>21</v>
      </c>
      <c r="D3405" s="24" t="n">
        <v>20</v>
      </c>
      <c r="E3405" s="24" t="n">
        <v>17.64</v>
      </c>
      <c r="F3405" s="25">
        <f>IF($E3405="","",DATE(IF($A3405="",nominal_year,$A3405),$B3405,$C3405)+($D3405-IF(LEFT(hour_conv,1)="1",1,0))/24)</f>
        <v/>
      </c>
      <c r="G3405" s="26">
        <f>IF(F3405="","",INT(F3405))</f>
        <v/>
      </c>
      <c r="H3405">
        <f>IF(G3405="","",IF(AND(MONTH(G3405)*100+DAY(G3405)&gt;=season_lo,MONTH(G3405)*100+DAY(G3405)&lt;=season_hi),1,0))</f>
        <v/>
      </c>
      <c r="I3405">
        <f>IF(G3405="","",G3405-first_day+1)</f>
        <v/>
      </c>
      <c r="J3405" s="27">
        <f>IF(I3405="","",INDEX(Daily!$J$2:$J$421,I3405))</f>
        <v/>
      </c>
      <c r="K3405" s="27">
        <f>IF(J3405="","",J3405+cat_offset)</f>
        <v/>
      </c>
      <c r="L3405" s="27">
        <f>IF(J3405="","",MAX(0,E3405-J3405)^2)</f>
        <v/>
      </c>
      <c r="M3405" s="27">
        <f>IF(J3405="","",MAX(0,E3405-(J3405+twcdh_off))^2)</f>
        <v/>
      </c>
      <c r="N3405" s="27">
        <f>IF(E3405="","",MAX(0,E3405-swcdh_thr)^2)</f>
        <v/>
      </c>
      <c r="O3405">
        <f>IF(K3405="","",ROUND(E3405-K3405,0))</f>
        <v/>
      </c>
      <c r="P3405">
        <f>IF(O3405="","",IF(O3405&gt;=1,O3405,0))</f>
        <v/>
      </c>
      <c r="Q3405" s="27">
        <f>IF(E3405="","",MAX(0,E3405-22))</f>
        <v/>
      </c>
      <c r="R3405" s="27">
        <f>IF(H3405=1,E3405,"")</f>
        <v/>
      </c>
      <c r="S3405" s="27">
        <f>IF(AND(H3405=1,J3405&lt;&gt;""),E3405-J3405,"")</f>
        <v/>
      </c>
      <c r="T3405">
        <f>IF(G3405="","",MONTH(G3405))</f>
        <v/>
      </c>
    </row>
    <row r="3406">
      <c r="A3406" s="24" t="n">
        <v>2020</v>
      </c>
      <c r="B3406" s="24" t="n">
        <v>5</v>
      </c>
      <c r="C3406" s="24" t="n">
        <v>21</v>
      </c>
      <c r="D3406" s="24" t="n">
        <v>21</v>
      </c>
      <c r="E3406" s="24" t="n">
        <v>17.78</v>
      </c>
      <c r="F3406" s="25">
        <f>IF($E3406="","",DATE(IF($A3406="",nominal_year,$A3406),$B3406,$C3406)+($D3406-IF(LEFT(hour_conv,1)="1",1,0))/24)</f>
        <v/>
      </c>
      <c r="G3406" s="26">
        <f>IF(F3406="","",INT(F3406))</f>
        <v/>
      </c>
      <c r="H3406">
        <f>IF(G3406="","",IF(AND(MONTH(G3406)*100+DAY(G3406)&gt;=season_lo,MONTH(G3406)*100+DAY(G3406)&lt;=season_hi),1,0))</f>
        <v/>
      </c>
      <c r="I3406">
        <f>IF(G3406="","",G3406-first_day+1)</f>
        <v/>
      </c>
      <c r="J3406" s="27">
        <f>IF(I3406="","",INDEX(Daily!$J$2:$J$421,I3406))</f>
        <v/>
      </c>
      <c r="K3406" s="27">
        <f>IF(J3406="","",J3406+cat_offset)</f>
        <v/>
      </c>
      <c r="L3406" s="27">
        <f>IF(J3406="","",MAX(0,E3406-J3406)^2)</f>
        <v/>
      </c>
      <c r="M3406" s="27">
        <f>IF(J3406="","",MAX(0,E3406-(J3406+twcdh_off))^2)</f>
        <v/>
      </c>
      <c r="N3406" s="27">
        <f>IF(E3406="","",MAX(0,E3406-swcdh_thr)^2)</f>
        <v/>
      </c>
      <c r="O3406">
        <f>IF(K3406="","",ROUND(E3406-K3406,0))</f>
        <v/>
      </c>
      <c r="P3406">
        <f>IF(O3406="","",IF(O3406&gt;=1,O3406,0))</f>
        <v/>
      </c>
      <c r="Q3406" s="27">
        <f>IF(E3406="","",MAX(0,E3406-22))</f>
        <v/>
      </c>
      <c r="R3406" s="27">
        <f>IF(H3406=1,E3406,"")</f>
        <v/>
      </c>
      <c r="S3406" s="27">
        <f>IF(AND(H3406=1,J3406&lt;&gt;""),E3406-J3406,"")</f>
        <v/>
      </c>
      <c r="T3406">
        <f>IF(G3406="","",MONTH(G3406))</f>
        <v/>
      </c>
    </row>
    <row r="3407">
      <c r="A3407" s="24" t="n">
        <v>2020</v>
      </c>
      <c r="B3407" s="24" t="n">
        <v>5</v>
      </c>
      <c r="C3407" s="24" t="n">
        <v>21</v>
      </c>
      <c r="D3407" s="24" t="n">
        <v>22</v>
      </c>
      <c r="E3407" s="24" t="n">
        <v>15.8</v>
      </c>
      <c r="F3407" s="25">
        <f>IF($E3407="","",DATE(IF($A3407="",nominal_year,$A3407),$B3407,$C3407)+($D3407-IF(LEFT(hour_conv,1)="1",1,0))/24)</f>
        <v/>
      </c>
      <c r="G3407" s="26">
        <f>IF(F3407="","",INT(F3407))</f>
        <v/>
      </c>
      <c r="H3407">
        <f>IF(G3407="","",IF(AND(MONTH(G3407)*100+DAY(G3407)&gt;=season_lo,MONTH(G3407)*100+DAY(G3407)&lt;=season_hi),1,0))</f>
        <v/>
      </c>
      <c r="I3407">
        <f>IF(G3407="","",G3407-first_day+1)</f>
        <v/>
      </c>
      <c r="J3407" s="27">
        <f>IF(I3407="","",INDEX(Daily!$J$2:$J$421,I3407))</f>
        <v/>
      </c>
      <c r="K3407" s="27">
        <f>IF(J3407="","",J3407+cat_offset)</f>
        <v/>
      </c>
      <c r="L3407" s="27">
        <f>IF(J3407="","",MAX(0,E3407-J3407)^2)</f>
        <v/>
      </c>
      <c r="M3407" s="27">
        <f>IF(J3407="","",MAX(0,E3407-(J3407+twcdh_off))^2)</f>
        <v/>
      </c>
      <c r="N3407" s="27">
        <f>IF(E3407="","",MAX(0,E3407-swcdh_thr)^2)</f>
        <v/>
      </c>
      <c r="O3407">
        <f>IF(K3407="","",ROUND(E3407-K3407,0))</f>
        <v/>
      </c>
      <c r="P3407">
        <f>IF(O3407="","",IF(O3407&gt;=1,O3407,0))</f>
        <v/>
      </c>
      <c r="Q3407" s="27">
        <f>IF(E3407="","",MAX(0,E3407-22))</f>
        <v/>
      </c>
      <c r="R3407" s="27">
        <f>IF(H3407=1,E3407,"")</f>
        <v/>
      </c>
      <c r="S3407" s="27">
        <f>IF(AND(H3407=1,J3407&lt;&gt;""),E3407-J3407,"")</f>
        <v/>
      </c>
      <c r="T3407">
        <f>IF(G3407="","",MONTH(G3407))</f>
        <v/>
      </c>
    </row>
    <row r="3408">
      <c r="A3408" s="24" t="n">
        <v>2020</v>
      </c>
      <c r="B3408" s="24" t="n">
        <v>5</v>
      </c>
      <c r="C3408" s="24" t="n">
        <v>21</v>
      </c>
      <c r="D3408" s="24" t="n">
        <v>23</v>
      </c>
      <c r="E3408" s="24" t="n">
        <v>14.42</v>
      </c>
      <c r="F3408" s="25">
        <f>IF($E3408="","",DATE(IF($A3408="",nominal_year,$A3408),$B3408,$C3408)+($D3408-IF(LEFT(hour_conv,1)="1",1,0))/24)</f>
        <v/>
      </c>
      <c r="G3408" s="26">
        <f>IF(F3408="","",INT(F3408))</f>
        <v/>
      </c>
      <c r="H3408">
        <f>IF(G3408="","",IF(AND(MONTH(G3408)*100+DAY(G3408)&gt;=season_lo,MONTH(G3408)*100+DAY(G3408)&lt;=season_hi),1,0))</f>
        <v/>
      </c>
      <c r="I3408">
        <f>IF(G3408="","",G3408-first_day+1)</f>
        <v/>
      </c>
      <c r="J3408" s="27">
        <f>IF(I3408="","",INDEX(Daily!$J$2:$J$421,I3408))</f>
        <v/>
      </c>
      <c r="K3408" s="27">
        <f>IF(J3408="","",J3408+cat_offset)</f>
        <v/>
      </c>
      <c r="L3408" s="27">
        <f>IF(J3408="","",MAX(0,E3408-J3408)^2)</f>
        <v/>
      </c>
      <c r="M3408" s="27">
        <f>IF(J3408="","",MAX(0,E3408-(J3408+twcdh_off))^2)</f>
        <v/>
      </c>
      <c r="N3408" s="27">
        <f>IF(E3408="","",MAX(0,E3408-swcdh_thr)^2)</f>
        <v/>
      </c>
      <c r="O3408">
        <f>IF(K3408="","",ROUND(E3408-K3408,0))</f>
        <v/>
      </c>
      <c r="P3408">
        <f>IF(O3408="","",IF(O3408&gt;=1,O3408,0))</f>
        <v/>
      </c>
      <c r="Q3408" s="27">
        <f>IF(E3408="","",MAX(0,E3408-22))</f>
        <v/>
      </c>
      <c r="R3408" s="27">
        <f>IF(H3408=1,E3408,"")</f>
        <v/>
      </c>
      <c r="S3408" s="27">
        <f>IF(AND(H3408=1,J3408&lt;&gt;""),E3408-J3408,"")</f>
        <v/>
      </c>
      <c r="T3408">
        <f>IF(G3408="","",MONTH(G3408))</f>
        <v/>
      </c>
    </row>
    <row r="3409">
      <c r="A3409" s="24" t="n">
        <v>2020</v>
      </c>
      <c r="B3409" s="24" t="n">
        <v>5</v>
      </c>
      <c r="C3409" s="24" t="n">
        <v>21</v>
      </c>
      <c r="D3409" s="24" t="n">
        <v>24</v>
      </c>
      <c r="E3409" s="24" t="n">
        <v>13.09</v>
      </c>
      <c r="F3409" s="25">
        <f>IF($E3409="","",DATE(IF($A3409="",nominal_year,$A3409),$B3409,$C3409)+($D3409-IF(LEFT(hour_conv,1)="1",1,0))/24)</f>
        <v/>
      </c>
      <c r="G3409" s="26">
        <f>IF(F3409="","",INT(F3409))</f>
        <v/>
      </c>
      <c r="H3409">
        <f>IF(G3409="","",IF(AND(MONTH(G3409)*100+DAY(G3409)&gt;=season_lo,MONTH(G3409)*100+DAY(G3409)&lt;=season_hi),1,0))</f>
        <v/>
      </c>
      <c r="I3409">
        <f>IF(G3409="","",G3409-first_day+1)</f>
        <v/>
      </c>
      <c r="J3409" s="27">
        <f>IF(I3409="","",INDEX(Daily!$J$2:$J$421,I3409))</f>
        <v/>
      </c>
      <c r="K3409" s="27">
        <f>IF(J3409="","",J3409+cat_offset)</f>
        <v/>
      </c>
      <c r="L3409" s="27">
        <f>IF(J3409="","",MAX(0,E3409-J3409)^2)</f>
        <v/>
      </c>
      <c r="M3409" s="27">
        <f>IF(J3409="","",MAX(0,E3409-(J3409+twcdh_off))^2)</f>
        <v/>
      </c>
      <c r="N3409" s="27">
        <f>IF(E3409="","",MAX(0,E3409-swcdh_thr)^2)</f>
        <v/>
      </c>
      <c r="O3409">
        <f>IF(K3409="","",ROUND(E3409-K3409,0))</f>
        <v/>
      </c>
      <c r="P3409">
        <f>IF(O3409="","",IF(O3409&gt;=1,O3409,0))</f>
        <v/>
      </c>
      <c r="Q3409" s="27">
        <f>IF(E3409="","",MAX(0,E3409-22))</f>
        <v/>
      </c>
      <c r="R3409" s="27">
        <f>IF(H3409=1,E3409,"")</f>
        <v/>
      </c>
      <c r="S3409" s="27">
        <f>IF(AND(H3409=1,J3409&lt;&gt;""),E3409-J3409,"")</f>
        <v/>
      </c>
      <c r="T3409">
        <f>IF(G3409="","",MONTH(G3409))</f>
        <v/>
      </c>
    </row>
    <row r="3410">
      <c r="A3410" s="24" t="n">
        <v>2020</v>
      </c>
      <c r="B3410" s="24" t="n">
        <v>5</v>
      </c>
      <c r="C3410" s="24" t="n">
        <v>22</v>
      </c>
      <c r="D3410" s="24" t="n">
        <v>1</v>
      </c>
      <c r="E3410" s="24" t="n">
        <v>12.31</v>
      </c>
      <c r="F3410" s="25">
        <f>IF($E3410="","",DATE(IF($A3410="",nominal_year,$A3410),$B3410,$C3410)+($D3410-IF(LEFT(hour_conv,1)="1",1,0))/24)</f>
        <v/>
      </c>
      <c r="G3410" s="26">
        <f>IF(F3410="","",INT(F3410))</f>
        <v/>
      </c>
      <c r="H3410">
        <f>IF(G3410="","",IF(AND(MONTH(G3410)*100+DAY(G3410)&gt;=season_lo,MONTH(G3410)*100+DAY(G3410)&lt;=season_hi),1,0))</f>
        <v/>
      </c>
      <c r="I3410">
        <f>IF(G3410="","",G3410-first_day+1)</f>
        <v/>
      </c>
      <c r="J3410" s="27">
        <f>IF(I3410="","",INDEX(Daily!$J$2:$J$421,I3410))</f>
        <v/>
      </c>
      <c r="K3410" s="27">
        <f>IF(J3410="","",J3410+cat_offset)</f>
        <v/>
      </c>
      <c r="L3410" s="27">
        <f>IF(J3410="","",MAX(0,E3410-J3410)^2)</f>
        <v/>
      </c>
      <c r="M3410" s="27">
        <f>IF(J3410="","",MAX(0,E3410-(J3410+twcdh_off))^2)</f>
        <v/>
      </c>
      <c r="N3410" s="27">
        <f>IF(E3410="","",MAX(0,E3410-swcdh_thr)^2)</f>
        <v/>
      </c>
      <c r="O3410">
        <f>IF(K3410="","",ROUND(E3410-K3410,0))</f>
        <v/>
      </c>
      <c r="P3410">
        <f>IF(O3410="","",IF(O3410&gt;=1,O3410,0))</f>
        <v/>
      </c>
      <c r="Q3410" s="27">
        <f>IF(E3410="","",MAX(0,E3410-22))</f>
        <v/>
      </c>
      <c r="R3410" s="27">
        <f>IF(H3410=1,E3410,"")</f>
        <v/>
      </c>
      <c r="S3410" s="27">
        <f>IF(AND(H3410=1,J3410&lt;&gt;""),E3410-J3410,"")</f>
        <v/>
      </c>
      <c r="T3410">
        <f>IF(G3410="","",MONTH(G3410))</f>
        <v/>
      </c>
    </row>
    <row r="3411">
      <c r="A3411" s="24" t="n">
        <v>2020</v>
      </c>
      <c r="B3411" s="24" t="n">
        <v>5</v>
      </c>
      <c r="C3411" s="24" t="n">
        <v>22</v>
      </c>
      <c r="D3411" s="24" t="n">
        <v>2</v>
      </c>
      <c r="E3411" s="24" t="n">
        <v>11.41</v>
      </c>
      <c r="F3411" s="25">
        <f>IF($E3411="","",DATE(IF($A3411="",nominal_year,$A3411),$B3411,$C3411)+($D3411-IF(LEFT(hour_conv,1)="1",1,0))/24)</f>
        <v/>
      </c>
      <c r="G3411" s="26">
        <f>IF(F3411="","",INT(F3411))</f>
        <v/>
      </c>
      <c r="H3411">
        <f>IF(G3411="","",IF(AND(MONTH(G3411)*100+DAY(G3411)&gt;=season_lo,MONTH(G3411)*100+DAY(G3411)&lt;=season_hi),1,0))</f>
        <v/>
      </c>
      <c r="I3411">
        <f>IF(G3411="","",G3411-first_day+1)</f>
        <v/>
      </c>
      <c r="J3411" s="27">
        <f>IF(I3411="","",INDEX(Daily!$J$2:$J$421,I3411))</f>
        <v/>
      </c>
      <c r="K3411" s="27">
        <f>IF(J3411="","",J3411+cat_offset)</f>
        <v/>
      </c>
      <c r="L3411" s="27">
        <f>IF(J3411="","",MAX(0,E3411-J3411)^2)</f>
        <v/>
      </c>
      <c r="M3411" s="27">
        <f>IF(J3411="","",MAX(0,E3411-(J3411+twcdh_off))^2)</f>
        <v/>
      </c>
      <c r="N3411" s="27">
        <f>IF(E3411="","",MAX(0,E3411-swcdh_thr)^2)</f>
        <v/>
      </c>
      <c r="O3411">
        <f>IF(K3411="","",ROUND(E3411-K3411,0))</f>
        <v/>
      </c>
      <c r="P3411">
        <f>IF(O3411="","",IF(O3411&gt;=1,O3411,0))</f>
        <v/>
      </c>
      <c r="Q3411" s="27">
        <f>IF(E3411="","",MAX(0,E3411-22))</f>
        <v/>
      </c>
      <c r="R3411" s="27">
        <f>IF(H3411=1,E3411,"")</f>
        <v/>
      </c>
      <c r="S3411" s="27">
        <f>IF(AND(H3411=1,J3411&lt;&gt;""),E3411-J3411,"")</f>
        <v/>
      </c>
      <c r="T3411">
        <f>IF(G3411="","",MONTH(G3411))</f>
        <v/>
      </c>
    </row>
    <row r="3412">
      <c r="A3412" s="24" t="n">
        <v>2020</v>
      </c>
      <c r="B3412" s="24" t="n">
        <v>5</v>
      </c>
      <c r="C3412" s="24" t="n">
        <v>22</v>
      </c>
      <c r="D3412" s="24" t="n">
        <v>3</v>
      </c>
      <c r="E3412" s="24" t="n">
        <v>10.02</v>
      </c>
      <c r="F3412" s="25">
        <f>IF($E3412="","",DATE(IF($A3412="",nominal_year,$A3412),$B3412,$C3412)+($D3412-IF(LEFT(hour_conv,1)="1",1,0))/24)</f>
        <v/>
      </c>
      <c r="G3412" s="26">
        <f>IF(F3412="","",INT(F3412))</f>
        <v/>
      </c>
      <c r="H3412">
        <f>IF(G3412="","",IF(AND(MONTH(G3412)*100+DAY(G3412)&gt;=season_lo,MONTH(G3412)*100+DAY(G3412)&lt;=season_hi),1,0))</f>
        <v/>
      </c>
      <c r="I3412">
        <f>IF(G3412="","",G3412-first_day+1)</f>
        <v/>
      </c>
      <c r="J3412" s="27">
        <f>IF(I3412="","",INDEX(Daily!$J$2:$J$421,I3412))</f>
        <v/>
      </c>
      <c r="K3412" s="27">
        <f>IF(J3412="","",J3412+cat_offset)</f>
        <v/>
      </c>
      <c r="L3412" s="27">
        <f>IF(J3412="","",MAX(0,E3412-J3412)^2)</f>
        <v/>
      </c>
      <c r="M3412" s="27">
        <f>IF(J3412="","",MAX(0,E3412-(J3412+twcdh_off))^2)</f>
        <v/>
      </c>
      <c r="N3412" s="27">
        <f>IF(E3412="","",MAX(0,E3412-swcdh_thr)^2)</f>
        <v/>
      </c>
      <c r="O3412">
        <f>IF(K3412="","",ROUND(E3412-K3412,0))</f>
        <v/>
      </c>
      <c r="P3412">
        <f>IF(O3412="","",IF(O3412&gt;=1,O3412,0))</f>
        <v/>
      </c>
      <c r="Q3412" s="27">
        <f>IF(E3412="","",MAX(0,E3412-22))</f>
        <v/>
      </c>
      <c r="R3412" s="27">
        <f>IF(H3412=1,E3412,"")</f>
        <v/>
      </c>
      <c r="S3412" s="27">
        <f>IF(AND(H3412=1,J3412&lt;&gt;""),E3412-J3412,"")</f>
        <v/>
      </c>
      <c r="T3412">
        <f>IF(G3412="","",MONTH(G3412))</f>
        <v/>
      </c>
    </row>
    <row r="3413">
      <c r="A3413" s="24" t="n">
        <v>2020</v>
      </c>
      <c r="B3413" s="24" t="n">
        <v>5</v>
      </c>
      <c r="C3413" s="24" t="n">
        <v>22</v>
      </c>
      <c r="D3413" s="24" t="n">
        <v>4</v>
      </c>
      <c r="E3413" s="24" t="n">
        <v>10.91</v>
      </c>
      <c r="F3413" s="25">
        <f>IF($E3413="","",DATE(IF($A3413="",nominal_year,$A3413),$B3413,$C3413)+($D3413-IF(LEFT(hour_conv,1)="1",1,0))/24)</f>
        <v/>
      </c>
      <c r="G3413" s="26">
        <f>IF(F3413="","",INT(F3413))</f>
        <v/>
      </c>
      <c r="H3413">
        <f>IF(G3413="","",IF(AND(MONTH(G3413)*100+DAY(G3413)&gt;=season_lo,MONTH(G3413)*100+DAY(G3413)&lt;=season_hi),1,0))</f>
        <v/>
      </c>
      <c r="I3413">
        <f>IF(G3413="","",G3413-first_day+1)</f>
        <v/>
      </c>
      <c r="J3413" s="27">
        <f>IF(I3413="","",INDEX(Daily!$J$2:$J$421,I3413))</f>
        <v/>
      </c>
      <c r="K3413" s="27">
        <f>IF(J3413="","",J3413+cat_offset)</f>
        <v/>
      </c>
      <c r="L3413" s="27">
        <f>IF(J3413="","",MAX(0,E3413-J3413)^2)</f>
        <v/>
      </c>
      <c r="M3413" s="27">
        <f>IF(J3413="","",MAX(0,E3413-(J3413+twcdh_off))^2)</f>
        <v/>
      </c>
      <c r="N3413" s="27">
        <f>IF(E3413="","",MAX(0,E3413-swcdh_thr)^2)</f>
        <v/>
      </c>
      <c r="O3413">
        <f>IF(K3413="","",ROUND(E3413-K3413,0))</f>
        <v/>
      </c>
      <c r="P3413">
        <f>IF(O3413="","",IF(O3413&gt;=1,O3413,0))</f>
        <v/>
      </c>
      <c r="Q3413" s="27">
        <f>IF(E3413="","",MAX(0,E3413-22))</f>
        <v/>
      </c>
      <c r="R3413" s="27">
        <f>IF(H3413=1,E3413,"")</f>
        <v/>
      </c>
      <c r="S3413" s="27">
        <f>IF(AND(H3413=1,J3413&lt;&gt;""),E3413-J3413,"")</f>
        <v/>
      </c>
      <c r="T3413">
        <f>IF(G3413="","",MONTH(G3413))</f>
        <v/>
      </c>
    </row>
    <row r="3414">
      <c r="A3414" s="24" t="n">
        <v>2020</v>
      </c>
      <c r="B3414" s="24" t="n">
        <v>5</v>
      </c>
      <c r="C3414" s="24" t="n">
        <v>22</v>
      </c>
      <c r="D3414" s="24" t="n">
        <v>5</v>
      </c>
      <c r="E3414" s="24" t="n">
        <v>10.45</v>
      </c>
      <c r="F3414" s="25">
        <f>IF($E3414="","",DATE(IF($A3414="",nominal_year,$A3414),$B3414,$C3414)+($D3414-IF(LEFT(hour_conv,1)="1",1,0))/24)</f>
        <v/>
      </c>
      <c r="G3414" s="26">
        <f>IF(F3414="","",INT(F3414))</f>
        <v/>
      </c>
      <c r="H3414">
        <f>IF(G3414="","",IF(AND(MONTH(G3414)*100+DAY(G3414)&gt;=season_lo,MONTH(G3414)*100+DAY(G3414)&lt;=season_hi),1,0))</f>
        <v/>
      </c>
      <c r="I3414">
        <f>IF(G3414="","",G3414-first_day+1)</f>
        <v/>
      </c>
      <c r="J3414" s="27">
        <f>IF(I3414="","",INDEX(Daily!$J$2:$J$421,I3414))</f>
        <v/>
      </c>
      <c r="K3414" s="27">
        <f>IF(J3414="","",J3414+cat_offset)</f>
        <v/>
      </c>
      <c r="L3414" s="27">
        <f>IF(J3414="","",MAX(0,E3414-J3414)^2)</f>
        <v/>
      </c>
      <c r="M3414" s="27">
        <f>IF(J3414="","",MAX(0,E3414-(J3414+twcdh_off))^2)</f>
        <v/>
      </c>
      <c r="N3414" s="27">
        <f>IF(E3414="","",MAX(0,E3414-swcdh_thr)^2)</f>
        <v/>
      </c>
      <c r="O3414">
        <f>IF(K3414="","",ROUND(E3414-K3414,0))</f>
        <v/>
      </c>
      <c r="P3414">
        <f>IF(O3414="","",IF(O3414&gt;=1,O3414,0))</f>
        <v/>
      </c>
      <c r="Q3414" s="27">
        <f>IF(E3414="","",MAX(0,E3414-22))</f>
        <v/>
      </c>
      <c r="R3414" s="27">
        <f>IF(H3414=1,E3414,"")</f>
        <v/>
      </c>
      <c r="S3414" s="27">
        <f>IF(AND(H3414=1,J3414&lt;&gt;""),E3414-J3414,"")</f>
        <v/>
      </c>
      <c r="T3414">
        <f>IF(G3414="","",MONTH(G3414))</f>
        <v/>
      </c>
    </row>
    <row r="3415">
      <c r="A3415" s="24" t="n">
        <v>2020</v>
      </c>
      <c r="B3415" s="24" t="n">
        <v>5</v>
      </c>
      <c r="C3415" s="24" t="n">
        <v>22</v>
      </c>
      <c r="D3415" s="24" t="n">
        <v>6</v>
      </c>
      <c r="E3415" s="24" t="n">
        <v>11.02</v>
      </c>
      <c r="F3415" s="25">
        <f>IF($E3415="","",DATE(IF($A3415="",nominal_year,$A3415),$B3415,$C3415)+($D3415-IF(LEFT(hour_conv,1)="1",1,0))/24)</f>
        <v/>
      </c>
      <c r="G3415" s="26">
        <f>IF(F3415="","",INT(F3415))</f>
        <v/>
      </c>
      <c r="H3415">
        <f>IF(G3415="","",IF(AND(MONTH(G3415)*100+DAY(G3415)&gt;=season_lo,MONTH(G3415)*100+DAY(G3415)&lt;=season_hi),1,0))</f>
        <v/>
      </c>
      <c r="I3415">
        <f>IF(G3415="","",G3415-first_day+1)</f>
        <v/>
      </c>
      <c r="J3415" s="27">
        <f>IF(I3415="","",INDEX(Daily!$J$2:$J$421,I3415))</f>
        <v/>
      </c>
      <c r="K3415" s="27">
        <f>IF(J3415="","",J3415+cat_offset)</f>
        <v/>
      </c>
      <c r="L3415" s="27">
        <f>IF(J3415="","",MAX(0,E3415-J3415)^2)</f>
        <v/>
      </c>
      <c r="M3415" s="27">
        <f>IF(J3415="","",MAX(0,E3415-(J3415+twcdh_off))^2)</f>
        <v/>
      </c>
      <c r="N3415" s="27">
        <f>IF(E3415="","",MAX(0,E3415-swcdh_thr)^2)</f>
        <v/>
      </c>
      <c r="O3415">
        <f>IF(K3415="","",ROUND(E3415-K3415,0))</f>
        <v/>
      </c>
      <c r="P3415">
        <f>IF(O3415="","",IF(O3415&gt;=1,O3415,0))</f>
        <v/>
      </c>
      <c r="Q3415" s="27">
        <f>IF(E3415="","",MAX(0,E3415-22))</f>
        <v/>
      </c>
      <c r="R3415" s="27">
        <f>IF(H3415=1,E3415,"")</f>
        <v/>
      </c>
      <c r="S3415" s="27">
        <f>IF(AND(H3415=1,J3415&lt;&gt;""),E3415-J3415,"")</f>
        <v/>
      </c>
      <c r="T3415">
        <f>IF(G3415="","",MONTH(G3415))</f>
        <v/>
      </c>
    </row>
    <row r="3416">
      <c r="A3416" s="24" t="n">
        <v>2020</v>
      </c>
      <c r="B3416" s="24" t="n">
        <v>5</v>
      </c>
      <c r="C3416" s="24" t="n">
        <v>22</v>
      </c>
      <c r="D3416" s="24" t="n">
        <v>7</v>
      </c>
      <c r="E3416" s="24" t="n">
        <v>12.77</v>
      </c>
      <c r="F3416" s="25">
        <f>IF($E3416="","",DATE(IF($A3416="",nominal_year,$A3416),$B3416,$C3416)+($D3416-IF(LEFT(hour_conv,1)="1",1,0))/24)</f>
        <v/>
      </c>
      <c r="G3416" s="26">
        <f>IF(F3416="","",INT(F3416))</f>
        <v/>
      </c>
      <c r="H3416">
        <f>IF(G3416="","",IF(AND(MONTH(G3416)*100+DAY(G3416)&gt;=season_lo,MONTH(G3416)*100+DAY(G3416)&lt;=season_hi),1,0))</f>
        <v/>
      </c>
      <c r="I3416">
        <f>IF(G3416="","",G3416-first_day+1)</f>
        <v/>
      </c>
      <c r="J3416" s="27">
        <f>IF(I3416="","",INDEX(Daily!$J$2:$J$421,I3416))</f>
        <v/>
      </c>
      <c r="K3416" s="27">
        <f>IF(J3416="","",J3416+cat_offset)</f>
        <v/>
      </c>
      <c r="L3416" s="27">
        <f>IF(J3416="","",MAX(0,E3416-J3416)^2)</f>
        <v/>
      </c>
      <c r="M3416" s="27">
        <f>IF(J3416="","",MAX(0,E3416-(J3416+twcdh_off))^2)</f>
        <v/>
      </c>
      <c r="N3416" s="27">
        <f>IF(E3416="","",MAX(0,E3416-swcdh_thr)^2)</f>
        <v/>
      </c>
      <c r="O3416">
        <f>IF(K3416="","",ROUND(E3416-K3416,0))</f>
        <v/>
      </c>
      <c r="P3416">
        <f>IF(O3416="","",IF(O3416&gt;=1,O3416,0))</f>
        <v/>
      </c>
      <c r="Q3416" s="27">
        <f>IF(E3416="","",MAX(0,E3416-22))</f>
        <v/>
      </c>
      <c r="R3416" s="27">
        <f>IF(H3416=1,E3416,"")</f>
        <v/>
      </c>
      <c r="S3416" s="27">
        <f>IF(AND(H3416=1,J3416&lt;&gt;""),E3416-J3416,"")</f>
        <v/>
      </c>
      <c r="T3416">
        <f>IF(G3416="","",MONTH(G3416))</f>
        <v/>
      </c>
    </row>
    <row r="3417">
      <c r="A3417" s="24" t="n">
        <v>2020</v>
      </c>
      <c r="B3417" s="24" t="n">
        <v>5</v>
      </c>
      <c r="C3417" s="24" t="n">
        <v>22</v>
      </c>
      <c r="D3417" s="24" t="n">
        <v>8</v>
      </c>
      <c r="E3417" s="24" t="n">
        <v>13.57</v>
      </c>
      <c r="F3417" s="25">
        <f>IF($E3417="","",DATE(IF($A3417="",nominal_year,$A3417),$B3417,$C3417)+($D3417-IF(LEFT(hour_conv,1)="1",1,0))/24)</f>
        <v/>
      </c>
      <c r="G3417" s="26">
        <f>IF(F3417="","",INT(F3417))</f>
        <v/>
      </c>
      <c r="H3417">
        <f>IF(G3417="","",IF(AND(MONTH(G3417)*100+DAY(G3417)&gt;=season_lo,MONTH(G3417)*100+DAY(G3417)&lt;=season_hi),1,0))</f>
        <v/>
      </c>
      <c r="I3417">
        <f>IF(G3417="","",G3417-first_day+1)</f>
        <v/>
      </c>
      <c r="J3417" s="27">
        <f>IF(I3417="","",INDEX(Daily!$J$2:$J$421,I3417))</f>
        <v/>
      </c>
      <c r="K3417" s="27">
        <f>IF(J3417="","",J3417+cat_offset)</f>
        <v/>
      </c>
      <c r="L3417" s="27">
        <f>IF(J3417="","",MAX(0,E3417-J3417)^2)</f>
        <v/>
      </c>
      <c r="M3417" s="27">
        <f>IF(J3417="","",MAX(0,E3417-(J3417+twcdh_off))^2)</f>
        <v/>
      </c>
      <c r="N3417" s="27">
        <f>IF(E3417="","",MAX(0,E3417-swcdh_thr)^2)</f>
        <v/>
      </c>
      <c r="O3417">
        <f>IF(K3417="","",ROUND(E3417-K3417,0))</f>
        <v/>
      </c>
      <c r="P3417">
        <f>IF(O3417="","",IF(O3417&gt;=1,O3417,0))</f>
        <v/>
      </c>
      <c r="Q3417" s="27">
        <f>IF(E3417="","",MAX(0,E3417-22))</f>
        <v/>
      </c>
      <c r="R3417" s="27">
        <f>IF(H3417=1,E3417,"")</f>
        <v/>
      </c>
      <c r="S3417" s="27">
        <f>IF(AND(H3417=1,J3417&lt;&gt;""),E3417-J3417,"")</f>
        <v/>
      </c>
      <c r="T3417">
        <f>IF(G3417="","",MONTH(G3417))</f>
        <v/>
      </c>
    </row>
    <row r="3418">
      <c r="A3418" s="24" t="n">
        <v>2020</v>
      </c>
      <c r="B3418" s="24" t="n">
        <v>5</v>
      </c>
      <c r="C3418" s="24" t="n">
        <v>22</v>
      </c>
      <c r="D3418" s="24" t="n">
        <v>9</v>
      </c>
      <c r="E3418" s="24" t="n">
        <v>14.38</v>
      </c>
      <c r="F3418" s="25">
        <f>IF($E3418="","",DATE(IF($A3418="",nominal_year,$A3418),$B3418,$C3418)+($D3418-IF(LEFT(hour_conv,1)="1",1,0))/24)</f>
        <v/>
      </c>
      <c r="G3418" s="26">
        <f>IF(F3418="","",INT(F3418))</f>
        <v/>
      </c>
      <c r="H3418">
        <f>IF(G3418="","",IF(AND(MONTH(G3418)*100+DAY(G3418)&gt;=season_lo,MONTH(G3418)*100+DAY(G3418)&lt;=season_hi),1,0))</f>
        <v/>
      </c>
      <c r="I3418">
        <f>IF(G3418="","",G3418-first_day+1)</f>
        <v/>
      </c>
      <c r="J3418" s="27">
        <f>IF(I3418="","",INDEX(Daily!$J$2:$J$421,I3418))</f>
        <v/>
      </c>
      <c r="K3418" s="27">
        <f>IF(J3418="","",J3418+cat_offset)</f>
        <v/>
      </c>
      <c r="L3418" s="27">
        <f>IF(J3418="","",MAX(0,E3418-J3418)^2)</f>
        <v/>
      </c>
      <c r="M3418" s="27">
        <f>IF(J3418="","",MAX(0,E3418-(J3418+twcdh_off))^2)</f>
        <v/>
      </c>
      <c r="N3418" s="27">
        <f>IF(E3418="","",MAX(0,E3418-swcdh_thr)^2)</f>
        <v/>
      </c>
      <c r="O3418">
        <f>IF(K3418="","",ROUND(E3418-K3418,0))</f>
        <v/>
      </c>
      <c r="P3418">
        <f>IF(O3418="","",IF(O3418&gt;=1,O3418,0))</f>
        <v/>
      </c>
      <c r="Q3418" s="27">
        <f>IF(E3418="","",MAX(0,E3418-22))</f>
        <v/>
      </c>
      <c r="R3418" s="27">
        <f>IF(H3418=1,E3418,"")</f>
        <v/>
      </c>
      <c r="S3418" s="27">
        <f>IF(AND(H3418=1,J3418&lt;&gt;""),E3418-J3418,"")</f>
        <v/>
      </c>
      <c r="T3418">
        <f>IF(G3418="","",MONTH(G3418))</f>
        <v/>
      </c>
    </row>
    <row r="3419">
      <c r="A3419" s="24" t="n">
        <v>2020</v>
      </c>
      <c r="B3419" s="24" t="n">
        <v>5</v>
      </c>
      <c r="C3419" s="24" t="n">
        <v>22</v>
      </c>
      <c r="D3419" s="24" t="n">
        <v>10</v>
      </c>
      <c r="E3419" s="24" t="n">
        <v>15.18</v>
      </c>
      <c r="F3419" s="25">
        <f>IF($E3419="","",DATE(IF($A3419="",nominal_year,$A3419),$B3419,$C3419)+($D3419-IF(LEFT(hour_conv,1)="1",1,0))/24)</f>
        <v/>
      </c>
      <c r="G3419" s="26">
        <f>IF(F3419="","",INT(F3419))</f>
        <v/>
      </c>
      <c r="H3419">
        <f>IF(G3419="","",IF(AND(MONTH(G3419)*100+DAY(G3419)&gt;=season_lo,MONTH(G3419)*100+DAY(G3419)&lt;=season_hi),1,0))</f>
        <v/>
      </c>
      <c r="I3419">
        <f>IF(G3419="","",G3419-first_day+1)</f>
        <v/>
      </c>
      <c r="J3419" s="27">
        <f>IF(I3419="","",INDEX(Daily!$J$2:$J$421,I3419))</f>
        <v/>
      </c>
      <c r="K3419" s="27">
        <f>IF(J3419="","",J3419+cat_offset)</f>
        <v/>
      </c>
      <c r="L3419" s="27">
        <f>IF(J3419="","",MAX(0,E3419-J3419)^2)</f>
        <v/>
      </c>
      <c r="M3419" s="27">
        <f>IF(J3419="","",MAX(0,E3419-(J3419+twcdh_off))^2)</f>
        <v/>
      </c>
      <c r="N3419" s="27">
        <f>IF(E3419="","",MAX(0,E3419-swcdh_thr)^2)</f>
        <v/>
      </c>
      <c r="O3419">
        <f>IF(K3419="","",ROUND(E3419-K3419,0))</f>
        <v/>
      </c>
      <c r="P3419">
        <f>IF(O3419="","",IF(O3419&gt;=1,O3419,0))</f>
        <v/>
      </c>
      <c r="Q3419" s="27">
        <f>IF(E3419="","",MAX(0,E3419-22))</f>
        <v/>
      </c>
      <c r="R3419" s="27">
        <f>IF(H3419=1,E3419,"")</f>
        <v/>
      </c>
      <c r="S3419" s="27">
        <f>IF(AND(H3419=1,J3419&lt;&gt;""),E3419-J3419,"")</f>
        <v/>
      </c>
      <c r="T3419">
        <f>IF(G3419="","",MONTH(G3419))</f>
        <v/>
      </c>
    </row>
    <row r="3420">
      <c r="A3420" s="24" t="n">
        <v>2020</v>
      </c>
      <c r="B3420" s="24" t="n">
        <v>5</v>
      </c>
      <c r="C3420" s="24" t="n">
        <v>22</v>
      </c>
      <c r="D3420" s="24" t="n">
        <v>11</v>
      </c>
      <c r="E3420" s="24" t="n">
        <v>17.39</v>
      </c>
      <c r="F3420" s="25">
        <f>IF($E3420="","",DATE(IF($A3420="",nominal_year,$A3420),$B3420,$C3420)+($D3420-IF(LEFT(hour_conv,1)="1",1,0))/24)</f>
        <v/>
      </c>
      <c r="G3420" s="26">
        <f>IF(F3420="","",INT(F3420))</f>
        <v/>
      </c>
      <c r="H3420">
        <f>IF(G3420="","",IF(AND(MONTH(G3420)*100+DAY(G3420)&gt;=season_lo,MONTH(G3420)*100+DAY(G3420)&lt;=season_hi),1,0))</f>
        <v/>
      </c>
      <c r="I3420">
        <f>IF(G3420="","",G3420-first_day+1)</f>
        <v/>
      </c>
      <c r="J3420" s="27">
        <f>IF(I3420="","",INDEX(Daily!$J$2:$J$421,I3420))</f>
        <v/>
      </c>
      <c r="K3420" s="27">
        <f>IF(J3420="","",J3420+cat_offset)</f>
        <v/>
      </c>
      <c r="L3420" s="27">
        <f>IF(J3420="","",MAX(0,E3420-J3420)^2)</f>
        <v/>
      </c>
      <c r="M3420" s="27">
        <f>IF(J3420="","",MAX(0,E3420-(J3420+twcdh_off))^2)</f>
        <v/>
      </c>
      <c r="N3420" s="27">
        <f>IF(E3420="","",MAX(0,E3420-swcdh_thr)^2)</f>
        <v/>
      </c>
      <c r="O3420">
        <f>IF(K3420="","",ROUND(E3420-K3420,0))</f>
        <v/>
      </c>
      <c r="P3420">
        <f>IF(O3420="","",IF(O3420&gt;=1,O3420,0))</f>
        <v/>
      </c>
      <c r="Q3420" s="27">
        <f>IF(E3420="","",MAX(0,E3420-22))</f>
        <v/>
      </c>
      <c r="R3420" s="27">
        <f>IF(H3420=1,E3420,"")</f>
        <v/>
      </c>
      <c r="S3420" s="27">
        <f>IF(AND(H3420=1,J3420&lt;&gt;""),E3420-J3420,"")</f>
        <v/>
      </c>
      <c r="T3420">
        <f>IF(G3420="","",MONTH(G3420))</f>
        <v/>
      </c>
    </row>
    <row r="3421">
      <c r="A3421" s="24" t="n">
        <v>2020</v>
      </c>
      <c r="B3421" s="24" t="n">
        <v>5</v>
      </c>
      <c r="C3421" s="24" t="n">
        <v>22</v>
      </c>
      <c r="D3421" s="24" t="n">
        <v>12</v>
      </c>
      <c r="E3421" s="24" t="n">
        <v>18.85</v>
      </c>
      <c r="F3421" s="25">
        <f>IF($E3421="","",DATE(IF($A3421="",nominal_year,$A3421),$B3421,$C3421)+($D3421-IF(LEFT(hour_conv,1)="1",1,0))/24)</f>
        <v/>
      </c>
      <c r="G3421" s="26">
        <f>IF(F3421="","",INT(F3421))</f>
        <v/>
      </c>
      <c r="H3421">
        <f>IF(G3421="","",IF(AND(MONTH(G3421)*100+DAY(G3421)&gt;=season_lo,MONTH(G3421)*100+DAY(G3421)&lt;=season_hi),1,0))</f>
        <v/>
      </c>
      <c r="I3421">
        <f>IF(G3421="","",G3421-first_day+1)</f>
        <v/>
      </c>
      <c r="J3421" s="27">
        <f>IF(I3421="","",INDEX(Daily!$J$2:$J$421,I3421))</f>
        <v/>
      </c>
      <c r="K3421" s="27">
        <f>IF(J3421="","",J3421+cat_offset)</f>
        <v/>
      </c>
      <c r="L3421" s="27">
        <f>IF(J3421="","",MAX(0,E3421-J3421)^2)</f>
        <v/>
      </c>
      <c r="M3421" s="27">
        <f>IF(J3421="","",MAX(0,E3421-(J3421+twcdh_off))^2)</f>
        <v/>
      </c>
      <c r="N3421" s="27">
        <f>IF(E3421="","",MAX(0,E3421-swcdh_thr)^2)</f>
        <v/>
      </c>
      <c r="O3421">
        <f>IF(K3421="","",ROUND(E3421-K3421,0))</f>
        <v/>
      </c>
      <c r="P3421">
        <f>IF(O3421="","",IF(O3421&gt;=1,O3421,0))</f>
        <v/>
      </c>
      <c r="Q3421" s="27">
        <f>IF(E3421="","",MAX(0,E3421-22))</f>
        <v/>
      </c>
      <c r="R3421" s="27">
        <f>IF(H3421=1,E3421,"")</f>
        <v/>
      </c>
      <c r="S3421" s="27">
        <f>IF(AND(H3421=1,J3421&lt;&gt;""),E3421-J3421,"")</f>
        <v/>
      </c>
      <c r="T3421">
        <f>IF(G3421="","",MONTH(G3421))</f>
        <v/>
      </c>
    </row>
    <row r="3422">
      <c r="A3422" s="24" t="n">
        <v>2020</v>
      </c>
      <c r="B3422" s="24" t="n">
        <v>5</v>
      </c>
      <c r="C3422" s="24" t="n">
        <v>22</v>
      </c>
      <c r="D3422" s="24" t="n">
        <v>13</v>
      </c>
      <c r="E3422" s="24" t="n">
        <v>19.73</v>
      </c>
      <c r="F3422" s="25">
        <f>IF($E3422="","",DATE(IF($A3422="",nominal_year,$A3422),$B3422,$C3422)+($D3422-IF(LEFT(hour_conv,1)="1",1,0))/24)</f>
        <v/>
      </c>
      <c r="G3422" s="26">
        <f>IF(F3422="","",INT(F3422))</f>
        <v/>
      </c>
      <c r="H3422">
        <f>IF(G3422="","",IF(AND(MONTH(G3422)*100+DAY(G3422)&gt;=season_lo,MONTH(G3422)*100+DAY(G3422)&lt;=season_hi),1,0))</f>
        <v/>
      </c>
      <c r="I3422">
        <f>IF(G3422="","",G3422-first_day+1)</f>
        <v/>
      </c>
      <c r="J3422" s="27">
        <f>IF(I3422="","",INDEX(Daily!$J$2:$J$421,I3422))</f>
        <v/>
      </c>
      <c r="K3422" s="27">
        <f>IF(J3422="","",J3422+cat_offset)</f>
        <v/>
      </c>
      <c r="L3422" s="27">
        <f>IF(J3422="","",MAX(0,E3422-J3422)^2)</f>
        <v/>
      </c>
      <c r="M3422" s="27">
        <f>IF(J3422="","",MAX(0,E3422-(J3422+twcdh_off))^2)</f>
        <v/>
      </c>
      <c r="N3422" s="27">
        <f>IF(E3422="","",MAX(0,E3422-swcdh_thr)^2)</f>
        <v/>
      </c>
      <c r="O3422">
        <f>IF(K3422="","",ROUND(E3422-K3422,0))</f>
        <v/>
      </c>
      <c r="P3422">
        <f>IF(O3422="","",IF(O3422&gt;=1,O3422,0))</f>
        <v/>
      </c>
      <c r="Q3422" s="27">
        <f>IF(E3422="","",MAX(0,E3422-22))</f>
        <v/>
      </c>
      <c r="R3422" s="27">
        <f>IF(H3422=1,E3422,"")</f>
        <v/>
      </c>
      <c r="S3422" s="27">
        <f>IF(AND(H3422=1,J3422&lt;&gt;""),E3422-J3422,"")</f>
        <v/>
      </c>
      <c r="T3422">
        <f>IF(G3422="","",MONTH(G3422))</f>
        <v/>
      </c>
    </row>
    <row r="3423">
      <c r="A3423" s="24" t="n">
        <v>2020</v>
      </c>
      <c r="B3423" s="24" t="n">
        <v>5</v>
      </c>
      <c r="C3423" s="24" t="n">
        <v>22</v>
      </c>
      <c r="D3423" s="24" t="n">
        <v>14</v>
      </c>
      <c r="E3423" s="24" t="n">
        <v>20.13</v>
      </c>
      <c r="F3423" s="25">
        <f>IF($E3423="","",DATE(IF($A3423="",nominal_year,$A3423),$B3423,$C3423)+($D3423-IF(LEFT(hour_conv,1)="1",1,0))/24)</f>
        <v/>
      </c>
      <c r="G3423" s="26">
        <f>IF(F3423="","",INT(F3423))</f>
        <v/>
      </c>
      <c r="H3423">
        <f>IF(G3423="","",IF(AND(MONTH(G3423)*100+DAY(G3423)&gt;=season_lo,MONTH(G3423)*100+DAY(G3423)&lt;=season_hi),1,0))</f>
        <v/>
      </c>
      <c r="I3423">
        <f>IF(G3423="","",G3423-first_day+1)</f>
        <v/>
      </c>
      <c r="J3423" s="27">
        <f>IF(I3423="","",INDEX(Daily!$J$2:$J$421,I3423))</f>
        <v/>
      </c>
      <c r="K3423" s="27">
        <f>IF(J3423="","",J3423+cat_offset)</f>
        <v/>
      </c>
      <c r="L3423" s="27">
        <f>IF(J3423="","",MAX(0,E3423-J3423)^2)</f>
        <v/>
      </c>
      <c r="M3423" s="27">
        <f>IF(J3423="","",MAX(0,E3423-(J3423+twcdh_off))^2)</f>
        <v/>
      </c>
      <c r="N3423" s="27">
        <f>IF(E3423="","",MAX(0,E3423-swcdh_thr)^2)</f>
        <v/>
      </c>
      <c r="O3423">
        <f>IF(K3423="","",ROUND(E3423-K3423,0))</f>
        <v/>
      </c>
      <c r="P3423">
        <f>IF(O3423="","",IF(O3423&gt;=1,O3423,0))</f>
        <v/>
      </c>
      <c r="Q3423" s="27">
        <f>IF(E3423="","",MAX(0,E3423-22))</f>
        <v/>
      </c>
      <c r="R3423" s="27">
        <f>IF(H3423=1,E3423,"")</f>
        <v/>
      </c>
      <c r="S3423" s="27">
        <f>IF(AND(H3423=1,J3423&lt;&gt;""),E3423-J3423,"")</f>
        <v/>
      </c>
      <c r="T3423">
        <f>IF(G3423="","",MONTH(G3423))</f>
        <v/>
      </c>
    </row>
    <row r="3424">
      <c r="A3424" s="24" t="n">
        <v>2020</v>
      </c>
      <c r="B3424" s="24" t="n">
        <v>5</v>
      </c>
      <c r="C3424" s="24" t="n">
        <v>22</v>
      </c>
      <c r="D3424" s="24" t="n">
        <v>15</v>
      </c>
      <c r="E3424" s="24" t="n">
        <v>20.86</v>
      </c>
      <c r="F3424" s="25">
        <f>IF($E3424="","",DATE(IF($A3424="",nominal_year,$A3424),$B3424,$C3424)+($D3424-IF(LEFT(hour_conv,1)="1",1,0))/24)</f>
        <v/>
      </c>
      <c r="G3424" s="26">
        <f>IF(F3424="","",INT(F3424))</f>
        <v/>
      </c>
      <c r="H3424">
        <f>IF(G3424="","",IF(AND(MONTH(G3424)*100+DAY(G3424)&gt;=season_lo,MONTH(G3424)*100+DAY(G3424)&lt;=season_hi),1,0))</f>
        <v/>
      </c>
      <c r="I3424">
        <f>IF(G3424="","",G3424-first_day+1)</f>
        <v/>
      </c>
      <c r="J3424" s="27">
        <f>IF(I3424="","",INDEX(Daily!$J$2:$J$421,I3424))</f>
        <v/>
      </c>
      <c r="K3424" s="27">
        <f>IF(J3424="","",J3424+cat_offset)</f>
        <v/>
      </c>
      <c r="L3424" s="27">
        <f>IF(J3424="","",MAX(0,E3424-J3424)^2)</f>
        <v/>
      </c>
      <c r="M3424" s="27">
        <f>IF(J3424="","",MAX(0,E3424-(J3424+twcdh_off))^2)</f>
        <v/>
      </c>
      <c r="N3424" s="27">
        <f>IF(E3424="","",MAX(0,E3424-swcdh_thr)^2)</f>
        <v/>
      </c>
      <c r="O3424">
        <f>IF(K3424="","",ROUND(E3424-K3424,0))</f>
        <v/>
      </c>
      <c r="P3424">
        <f>IF(O3424="","",IF(O3424&gt;=1,O3424,0))</f>
        <v/>
      </c>
      <c r="Q3424" s="27">
        <f>IF(E3424="","",MAX(0,E3424-22))</f>
        <v/>
      </c>
      <c r="R3424" s="27">
        <f>IF(H3424=1,E3424,"")</f>
        <v/>
      </c>
      <c r="S3424" s="27">
        <f>IF(AND(H3424=1,J3424&lt;&gt;""),E3424-J3424,"")</f>
        <v/>
      </c>
      <c r="T3424">
        <f>IF(G3424="","",MONTH(G3424))</f>
        <v/>
      </c>
    </row>
    <row r="3425">
      <c r="A3425" s="24" t="n">
        <v>2020</v>
      </c>
      <c r="B3425" s="24" t="n">
        <v>5</v>
      </c>
      <c r="C3425" s="24" t="n">
        <v>22</v>
      </c>
      <c r="D3425" s="24" t="n">
        <v>16</v>
      </c>
      <c r="E3425" s="24" t="n">
        <v>20.86</v>
      </c>
      <c r="F3425" s="25">
        <f>IF($E3425="","",DATE(IF($A3425="",nominal_year,$A3425),$B3425,$C3425)+($D3425-IF(LEFT(hour_conv,1)="1",1,0))/24)</f>
        <v/>
      </c>
      <c r="G3425" s="26">
        <f>IF(F3425="","",INT(F3425))</f>
        <v/>
      </c>
      <c r="H3425">
        <f>IF(G3425="","",IF(AND(MONTH(G3425)*100+DAY(G3425)&gt;=season_lo,MONTH(G3425)*100+DAY(G3425)&lt;=season_hi),1,0))</f>
        <v/>
      </c>
      <c r="I3425">
        <f>IF(G3425="","",G3425-first_day+1)</f>
        <v/>
      </c>
      <c r="J3425" s="27">
        <f>IF(I3425="","",INDEX(Daily!$J$2:$J$421,I3425))</f>
        <v/>
      </c>
      <c r="K3425" s="27">
        <f>IF(J3425="","",J3425+cat_offset)</f>
        <v/>
      </c>
      <c r="L3425" s="27">
        <f>IF(J3425="","",MAX(0,E3425-J3425)^2)</f>
        <v/>
      </c>
      <c r="M3425" s="27">
        <f>IF(J3425="","",MAX(0,E3425-(J3425+twcdh_off))^2)</f>
        <v/>
      </c>
      <c r="N3425" s="27">
        <f>IF(E3425="","",MAX(0,E3425-swcdh_thr)^2)</f>
        <v/>
      </c>
      <c r="O3425">
        <f>IF(K3425="","",ROUND(E3425-K3425,0))</f>
        <v/>
      </c>
      <c r="P3425">
        <f>IF(O3425="","",IF(O3425&gt;=1,O3425,0))</f>
        <v/>
      </c>
      <c r="Q3425" s="27">
        <f>IF(E3425="","",MAX(0,E3425-22))</f>
        <v/>
      </c>
      <c r="R3425" s="27">
        <f>IF(H3425=1,E3425,"")</f>
        <v/>
      </c>
      <c r="S3425" s="27">
        <f>IF(AND(H3425=1,J3425&lt;&gt;""),E3425-J3425,"")</f>
        <v/>
      </c>
      <c r="T3425">
        <f>IF(G3425="","",MONTH(G3425))</f>
        <v/>
      </c>
    </row>
    <row r="3426">
      <c r="A3426" s="24" t="n">
        <v>2020</v>
      </c>
      <c r="B3426" s="24" t="n">
        <v>5</v>
      </c>
      <c r="C3426" s="24" t="n">
        <v>22</v>
      </c>
      <c r="D3426" s="24" t="n">
        <v>17</v>
      </c>
      <c r="E3426" s="24" t="n">
        <v>21.27</v>
      </c>
      <c r="F3426" s="25">
        <f>IF($E3426="","",DATE(IF($A3426="",nominal_year,$A3426),$B3426,$C3426)+($D3426-IF(LEFT(hour_conv,1)="1",1,0))/24)</f>
        <v/>
      </c>
      <c r="G3426" s="26">
        <f>IF(F3426="","",INT(F3426))</f>
        <v/>
      </c>
      <c r="H3426">
        <f>IF(G3426="","",IF(AND(MONTH(G3426)*100+DAY(G3426)&gt;=season_lo,MONTH(G3426)*100+DAY(G3426)&lt;=season_hi),1,0))</f>
        <v/>
      </c>
      <c r="I3426">
        <f>IF(G3426="","",G3426-first_day+1)</f>
        <v/>
      </c>
      <c r="J3426" s="27">
        <f>IF(I3426="","",INDEX(Daily!$J$2:$J$421,I3426))</f>
        <v/>
      </c>
      <c r="K3426" s="27">
        <f>IF(J3426="","",J3426+cat_offset)</f>
        <v/>
      </c>
      <c r="L3426" s="27">
        <f>IF(J3426="","",MAX(0,E3426-J3426)^2)</f>
        <v/>
      </c>
      <c r="M3426" s="27">
        <f>IF(J3426="","",MAX(0,E3426-(J3426+twcdh_off))^2)</f>
        <v/>
      </c>
      <c r="N3426" s="27">
        <f>IF(E3426="","",MAX(0,E3426-swcdh_thr)^2)</f>
        <v/>
      </c>
      <c r="O3426">
        <f>IF(K3426="","",ROUND(E3426-K3426,0))</f>
        <v/>
      </c>
      <c r="P3426">
        <f>IF(O3426="","",IF(O3426&gt;=1,O3426,0))</f>
        <v/>
      </c>
      <c r="Q3426" s="27">
        <f>IF(E3426="","",MAX(0,E3426-22))</f>
        <v/>
      </c>
      <c r="R3426" s="27">
        <f>IF(H3426=1,E3426,"")</f>
        <v/>
      </c>
      <c r="S3426" s="27">
        <f>IF(AND(H3426=1,J3426&lt;&gt;""),E3426-J3426,"")</f>
        <v/>
      </c>
      <c r="T3426">
        <f>IF(G3426="","",MONTH(G3426))</f>
        <v/>
      </c>
    </row>
    <row r="3427">
      <c r="A3427" s="24" t="n">
        <v>2020</v>
      </c>
      <c r="B3427" s="24" t="n">
        <v>5</v>
      </c>
      <c r="C3427" s="24" t="n">
        <v>22</v>
      </c>
      <c r="D3427" s="24" t="n">
        <v>18</v>
      </c>
      <c r="E3427" s="24" t="n">
        <v>20.98</v>
      </c>
      <c r="F3427" s="25">
        <f>IF($E3427="","",DATE(IF($A3427="",nominal_year,$A3427),$B3427,$C3427)+($D3427-IF(LEFT(hour_conv,1)="1",1,0))/24)</f>
        <v/>
      </c>
      <c r="G3427" s="26">
        <f>IF(F3427="","",INT(F3427))</f>
        <v/>
      </c>
      <c r="H3427">
        <f>IF(G3427="","",IF(AND(MONTH(G3427)*100+DAY(G3427)&gt;=season_lo,MONTH(G3427)*100+DAY(G3427)&lt;=season_hi),1,0))</f>
        <v/>
      </c>
      <c r="I3427">
        <f>IF(G3427="","",G3427-first_day+1)</f>
        <v/>
      </c>
      <c r="J3427" s="27">
        <f>IF(I3427="","",INDEX(Daily!$J$2:$J$421,I3427))</f>
        <v/>
      </c>
      <c r="K3427" s="27">
        <f>IF(J3427="","",J3427+cat_offset)</f>
        <v/>
      </c>
      <c r="L3427" s="27">
        <f>IF(J3427="","",MAX(0,E3427-J3427)^2)</f>
        <v/>
      </c>
      <c r="M3427" s="27">
        <f>IF(J3427="","",MAX(0,E3427-(J3427+twcdh_off))^2)</f>
        <v/>
      </c>
      <c r="N3427" s="27">
        <f>IF(E3427="","",MAX(0,E3427-swcdh_thr)^2)</f>
        <v/>
      </c>
      <c r="O3427">
        <f>IF(K3427="","",ROUND(E3427-K3427,0))</f>
        <v/>
      </c>
      <c r="P3427">
        <f>IF(O3427="","",IF(O3427&gt;=1,O3427,0))</f>
        <v/>
      </c>
      <c r="Q3427" s="27">
        <f>IF(E3427="","",MAX(0,E3427-22))</f>
        <v/>
      </c>
      <c r="R3427" s="27">
        <f>IF(H3427=1,E3427,"")</f>
        <v/>
      </c>
      <c r="S3427" s="27">
        <f>IF(AND(H3427=1,J3427&lt;&gt;""),E3427-J3427,"")</f>
        <v/>
      </c>
      <c r="T3427">
        <f>IF(G3427="","",MONTH(G3427))</f>
        <v/>
      </c>
    </row>
    <row r="3428">
      <c r="A3428" s="24" t="n">
        <v>2020</v>
      </c>
      <c r="B3428" s="24" t="n">
        <v>5</v>
      </c>
      <c r="C3428" s="24" t="n">
        <v>22</v>
      </c>
      <c r="D3428" s="24" t="n">
        <v>19</v>
      </c>
      <c r="E3428" s="24" t="n">
        <v>20.2</v>
      </c>
      <c r="F3428" s="25">
        <f>IF($E3428="","",DATE(IF($A3428="",nominal_year,$A3428),$B3428,$C3428)+($D3428-IF(LEFT(hour_conv,1)="1",1,0))/24)</f>
        <v/>
      </c>
      <c r="G3428" s="26">
        <f>IF(F3428="","",INT(F3428))</f>
        <v/>
      </c>
      <c r="H3428">
        <f>IF(G3428="","",IF(AND(MONTH(G3428)*100+DAY(G3428)&gt;=season_lo,MONTH(G3428)*100+DAY(G3428)&lt;=season_hi),1,0))</f>
        <v/>
      </c>
      <c r="I3428">
        <f>IF(G3428="","",G3428-first_day+1)</f>
        <v/>
      </c>
      <c r="J3428" s="27">
        <f>IF(I3428="","",INDEX(Daily!$J$2:$J$421,I3428))</f>
        <v/>
      </c>
      <c r="K3428" s="27">
        <f>IF(J3428="","",J3428+cat_offset)</f>
        <v/>
      </c>
      <c r="L3428" s="27">
        <f>IF(J3428="","",MAX(0,E3428-J3428)^2)</f>
        <v/>
      </c>
      <c r="M3428" s="27">
        <f>IF(J3428="","",MAX(0,E3428-(J3428+twcdh_off))^2)</f>
        <v/>
      </c>
      <c r="N3428" s="27">
        <f>IF(E3428="","",MAX(0,E3428-swcdh_thr)^2)</f>
        <v/>
      </c>
      <c r="O3428">
        <f>IF(K3428="","",ROUND(E3428-K3428,0))</f>
        <v/>
      </c>
      <c r="P3428">
        <f>IF(O3428="","",IF(O3428&gt;=1,O3428,0))</f>
        <v/>
      </c>
      <c r="Q3428" s="27">
        <f>IF(E3428="","",MAX(0,E3428-22))</f>
        <v/>
      </c>
      <c r="R3428" s="27">
        <f>IF(H3428=1,E3428,"")</f>
        <v/>
      </c>
      <c r="S3428" s="27">
        <f>IF(AND(H3428=1,J3428&lt;&gt;""),E3428-J3428,"")</f>
        <v/>
      </c>
      <c r="T3428">
        <f>IF(G3428="","",MONTH(G3428))</f>
        <v/>
      </c>
    </row>
    <row r="3429">
      <c r="A3429" s="24" t="n">
        <v>2020</v>
      </c>
      <c r="B3429" s="24" t="n">
        <v>5</v>
      </c>
      <c r="C3429" s="24" t="n">
        <v>22</v>
      </c>
      <c r="D3429" s="24" t="n">
        <v>20</v>
      </c>
      <c r="E3429" s="24" t="n">
        <v>18.38</v>
      </c>
      <c r="F3429" s="25">
        <f>IF($E3429="","",DATE(IF($A3429="",nominal_year,$A3429),$B3429,$C3429)+($D3429-IF(LEFT(hour_conv,1)="1",1,0))/24)</f>
        <v/>
      </c>
      <c r="G3429" s="26">
        <f>IF(F3429="","",INT(F3429))</f>
        <v/>
      </c>
      <c r="H3429">
        <f>IF(G3429="","",IF(AND(MONTH(G3429)*100+DAY(G3429)&gt;=season_lo,MONTH(G3429)*100+DAY(G3429)&lt;=season_hi),1,0))</f>
        <v/>
      </c>
      <c r="I3429">
        <f>IF(G3429="","",G3429-first_day+1)</f>
        <v/>
      </c>
      <c r="J3429" s="27">
        <f>IF(I3429="","",INDEX(Daily!$J$2:$J$421,I3429))</f>
        <v/>
      </c>
      <c r="K3429" s="27">
        <f>IF(J3429="","",J3429+cat_offset)</f>
        <v/>
      </c>
      <c r="L3429" s="27">
        <f>IF(J3429="","",MAX(0,E3429-J3429)^2)</f>
        <v/>
      </c>
      <c r="M3429" s="27">
        <f>IF(J3429="","",MAX(0,E3429-(J3429+twcdh_off))^2)</f>
        <v/>
      </c>
      <c r="N3429" s="27">
        <f>IF(E3429="","",MAX(0,E3429-swcdh_thr)^2)</f>
        <v/>
      </c>
      <c r="O3429">
        <f>IF(K3429="","",ROUND(E3429-K3429,0))</f>
        <v/>
      </c>
      <c r="P3429">
        <f>IF(O3429="","",IF(O3429&gt;=1,O3429,0))</f>
        <v/>
      </c>
      <c r="Q3429" s="27">
        <f>IF(E3429="","",MAX(0,E3429-22))</f>
        <v/>
      </c>
      <c r="R3429" s="27">
        <f>IF(H3429=1,E3429,"")</f>
        <v/>
      </c>
      <c r="S3429" s="27">
        <f>IF(AND(H3429=1,J3429&lt;&gt;""),E3429-J3429,"")</f>
        <v/>
      </c>
      <c r="T3429">
        <f>IF(G3429="","",MONTH(G3429))</f>
        <v/>
      </c>
    </row>
    <row r="3430">
      <c r="A3430" s="24" t="n">
        <v>2020</v>
      </c>
      <c r="B3430" s="24" t="n">
        <v>5</v>
      </c>
      <c r="C3430" s="24" t="n">
        <v>22</v>
      </c>
      <c r="D3430" s="24" t="n">
        <v>21</v>
      </c>
      <c r="E3430" s="24" t="n">
        <v>17.46</v>
      </c>
      <c r="F3430" s="25">
        <f>IF($E3430="","",DATE(IF($A3430="",nominal_year,$A3430),$B3430,$C3430)+($D3430-IF(LEFT(hour_conv,1)="1",1,0))/24)</f>
        <v/>
      </c>
      <c r="G3430" s="26">
        <f>IF(F3430="","",INT(F3430))</f>
        <v/>
      </c>
      <c r="H3430">
        <f>IF(G3430="","",IF(AND(MONTH(G3430)*100+DAY(G3430)&gt;=season_lo,MONTH(G3430)*100+DAY(G3430)&lt;=season_hi),1,0))</f>
        <v/>
      </c>
      <c r="I3430">
        <f>IF(G3430="","",G3430-first_day+1)</f>
        <v/>
      </c>
      <c r="J3430" s="27">
        <f>IF(I3430="","",INDEX(Daily!$J$2:$J$421,I3430))</f>
        <v/>
      </c>
      <c r="K3430" s="27">
        <f>IF(J3430="","",J3430+cat_offset)</f>
        <v/>
      </c>
      <c r="L3430" s="27">
        <f>IF(J3430="","",MAX(0,E3430-J3430)^2)</f>
        <v/>
      </c>
      <c r="M3430" s="27">
        <f>IF(J3430="","",MAX(0,E3430-(J3430+twcdh_off))^2)</f>
        <v/>
      </c>
      <c r="N3430" s="27">
        <f>IF(E3430="","",MAX(0,E3430-swcdh_thr)^2)</f>
        <v/>
      </c>
      <c r="O3430">
        <f>IF(K3430="","",ROUND(E3430-K3430,0))</f>
        <v/>
      </c>
      <c r="P3430">
        <f>IF(O3430="","",IF(O3430&gt;=1,O3430,0))</f>
        <v/>
      </c>
      <c r="Q3430" s="27">
        <f>IF(E3430="","",MAX(0,E3430-22))</f>
        <v/>
      </c>
      <c r="R3430" s="27">
        <f>IF(H3430=1,E3430,"")</f>
        <v/>
      </c>
      <c r="S3430" s="27">
        <f>IF(AND(H3430=1,J3430&lt;&gt;""),E3430-J3430,"")</f>
        <v/>
      </c>
      <c r="T3430">
        <f>IF(G3430="","",MONTH(G3430))</f>
        <v/>
      </c>
    </row>
    <row r="3431">
      <c r="A3431" s="24" t="n">
        <v>2020</v>
      </c>
      <c r="B3431" s="24" t="n">
        <v>5</v>
      </c>
      <c r="C3431" s="24" t="n">
        <v>22</v>
      </c>
      <c r="D3431" s="24" t="n">
        <v>22</v>
      </c>
      <c r="E3431" s="24" t="n">
        <v>16.19</v>
      </c>
      <c r="F3431" s="25">
        <f>IF($E3431="","",DATE(IF($A3431="",nominal_year,$A3431),$B3431,$C3431)+($D3431-IF(LEFT(hour_conv,1)="1",1,0))/24)</f>
        <v/>
      </c>
      <c r="G3431" s="26">
        <f>IF(F3431="","",INT(F3431))</f>
        <v/>
      </c>
      <c r="H3431">
        <f>IF(G3431="","",IF(AND(MONTH(G3431)*100+DAY(G3431)&gt;=season_lo,MONTH(G3431)*100+DAY(G3431)&lt;=season_hi),1,0))</f>
        <v/>
      </c>
      <c r="I3431">
        <f>IF(G3431="","",G3431-first_day+1)</f>
        <v/>
      </c>
      <c r="J3431" s="27">
        <f>IF(I3431="","",INDEX(Daily!$J$2:$J$421,I3431))</f>
        <v/>
      </c>
      <c r="K3431" s="27">
        <f>IF(J3431="","",J3431+cat_offset)</f>
        <v/>
      </c>
      <c r="L3431" s="27">
        <f>IF(J3431="","",MAX(0,E3431-J3431)^2)</f>
        <v/>
      </c>
      <c r="M3431" s="27">
        <f>IF(J3431="","",MAX(0,E3431-(J3431+twcdh_off))^2)</f>
        <v/>
      </c>
      <c r="N3431" s="27">
        <f>IF(E3431="","",MAX(0,E3431-swcdh_thr)^2)</f>
        <v/>
      </c>
      <c r="O3431">
        <f>IF(K3431="","",ROUND(E3431-K3431,0))</f>
        <v/>
      </c>
      <c r="P3431">
        <f>IF(O3431="","",IF(O3431&gt;=1,O3431,0))</f>
        <v/>
      </c>
      <c r="Q3431" s="27">
        <f>IF(E3431="","",MAX(0,E3431-22))</f>
        <v/>
      </c>
      <c r="R3431" s="27">
        <f>IF(H3431=1,E3431,"")</f>
        <v/>
      </c>
      <c r="S3431" s="27">
        <f>IF(AND(H3431=1,J3431&lt;&gt;""),E3431-J3431,"")</f>
        <v/>
      </c>
      <c r="T3431">
        <f>IF(G3431="","",MONTH(G3431))</f>
        <v/>
      </c>
    </row>
    <row r="3432">
      <c r="A3432" s="24" t="n">
        <v>2020</v>
      </c>
      <c r="B3432" s="24" t="n">
        <v>5</v>
      </c>
      <c r="C3432" s="24" t="n">
        <v>22</v>
      </c>
      <c r="D3432" s="24" t="n">
        <v>23</v>
      </c>
      <c r="E3432" s="24" t="n">
        <v>14.36</v>
      </c>
      <c r="F3432" s="25">
        <f>IF($E3432="","",DATE(IF($A3432="",nominal_year,$A3432),$B3432,$C3432)+($D3432-IF(LEFT(hour_conv,1)="1",1,0))/24)</f>
        <v/>
      </c>
      <c r="G3432" s="26">
        <f>IF(F3432="","",INT(F3432))</f>
        <v/>
      </c>
      <c r="H3432">
        <f>IF(G3432="","",IF(AND(MONTH(G3432)*100+DAY(G3432)&gt;=season_lo,MONTH(G3432)*100+DAY(G3432)&lt;=season_hi),1,0))</f>
        <v/>
      </c>
      <c r="I3432">
        <f>IF(G3432="","",G3432-first_day+1)</f>
        <v/>
      </c>
      <c r="J3432" s="27">
        <f>IF(I3432="","",INDEX(Daily!$J$2:$J$421,I3432))</f>
        <v/>
      </c>
      <c r="K3432" s="27">
        <f>IF(J3432="","",J3432+cat_offset)</f>
        <v/>
      </c>
      <c r="L3432" s="27">
        <f>IF(J3432="","",MAX(0,E3432-J3432)^2)</f>
        <v/>
      </c>
      <c r="M3432" s="27">
        <f>IF(J3432="","",MAX(0,E3432-(J3432+twcdh_off))^2)</f>
        <v/>
      </c>
      <c r="N3432" s="27">
        <f>IF(E3432="","",MAX(0,E3432-swcdh_thr)^2)</f>
        <v/>
      </c>
      <c r="O3432">
        <f>IF(K3432="","",ROUND(E3432-K3432,0))</f>
        <v/>
      </c>
      <c r="P3432">
        <f>IF(O3432="","",IF(O3432&gt;=1,O3432,0))</f>
        <v/>
      </c>
      <c r="Q3432" s="27">
        <f>IF(E3432="","",MAX(0,E3432-22))</f>
        <v/>
      </c>
      <c r="R3432" s="27">
        <f>IF(H3432=1,E3432,"")</f>
        <v/>
      </c>
      <c r="S3432" s="27">
        <f>IF(AND(H3432=1,J3432&lt;&gt;""),E3432-J3432,"")</f>
        <v/>
      </c>
      <c r="T3432">
        <f>IF(G3432="","",MONTH(G3432))</f>
        <v/>
      </c>
    </row>
    <row r="3433">
      <c r="A3433" s="24" t="n">
        <v>2020</v>
      </c>
      <c r="B3433" s="24" t="n">
        <v>5</v>
      </c>
      <c r="C3433" s="24" t="n">
        <v>22</v>
      </c>
      <c r="D3433" s="24" t="n">
        <v>24</v>
      </c>
      <c r="E3433" s="24" t="n">
        <v>13.2</v>
      </c>
      <c r="F3433" s="25">
        <f>IF($E3433="","",DATE(IF($A3433="",nominal_year,$A3433),$B3433,$C3433)+($D3433-IF(LEFT(hour_conv,1)="1",1,0))/24)</f>
        <v/>
      </c>
      <c r="G3433" s="26">
        <f>IF(F3433="","",INT(F3433))</f>
        <v/>
      </c>
      <c r="H3433">
        <f>IF(G3433="","",IF(AND(MONTH(G3433)*100+DAY(G3433)&gt;=season_lo,MONTH(G3433)*100+DAY(G3433)&lt;=season_hi),1,0))</f>
        <v/>
      </c>
      <c r="I3433">
        <f>IF(G3433="","",G3433-first_day+1)</f>
        <v/>
      </c>
      <c r="J3433" s="27">
        <f>IF(I3433="","",INDEX(Daily!$J$2:$J$421,I3433))</f>
        <v/>
      </c>
      <c r="K3433" s="27">
        <f>IF(J3433="","",J3433+cat_offset)</f>
        <v/>
      </c>
      <c r="L3433" s="27">
        <f>IF(J3433="","",MAX(0,E3433-J3433)^2)</f>
        <v/>
      </c>
      <c r="M3433" s="27">
        <f>IF(J3433="","",MAX(0,E3433-(J3433+twcdh_off))^2)</f>
        <v/>
      </c>
      <c r="N3433" s="27">
        <f>IF(E3433="","",MAX(0,E3433-swcdh_thr)^2)</f>
        <v/>
      </c>
      <c r="O3433">
        <f>IF(K3433="","",ROUND(E3433-K3433,0))</f>
        <v/>
      </c>
      <c r="P3433">
        <f>IF(O3433="","",IF(O3433&gt;=1,O3433,0))</f>
        <v/>
      </c>
      <c r="Q3433" s="27">
        <f>IF(E3433="","",MAX(0,E3433-22))</f>
        <v/>
      </c>
      <c r="R3433" s="27">
        <f>IF(H3433=1,E3433,"")</f>
        <v/>
      </c>
      <c r="S3433" s="27">
        <f>IF(AND(H3433=1,J3433&lt;&gt;""),E3433-J3433,"")</f>
        <v/>
      </c>
      <c r="T3433">
        <f>IF(G3433="","",MONTH(G3433))</f>
        <v/>
      </c>
    </row>
    <row r="3434">
      <c r="A3434" s="24" t="n">
        <v>2020</v>
      </c>
      <c r="B3434" s="24" t="n">
        <v>5</v>
      </c>
      <c r="C3434" s="24" t="n">
        <v>23</v>
      </c>
      <c r="D3434" s="24" t="n">
        <v>1</v>
      </c>
      <c r="E3434" s="24" t="n">
        <v>12.05</v>
      </c>
      <c r="F3434" s="25">
        <f>IF($E3434="","",DATE(IF($A3434="",nominal_year,$A3434),$B3434,$C3434)+($D3434-IF(LEFT(hour_conv,1)="1",1,0))/24)</f>
        <v/>
      </c>
      <c r="G3434" s="26">
        <f>IF(F3434="","",INT(F3434))</f>
        <v/>
      </c>
      <c r="H3434">
        <f>IF(G3434="","",IF(AND(MONTH(G3434)*100+DAY(G3434)&gt;=season_lo,MONTH(G3434)*100+DAY(G3434)&lt;=season_hi),1,0))</f>
        <v/>
      </c>
      <c r="I3434">
        <f>IF(G3434="","",G3434-first_day+1)</f>
        <v/>
      </c>
      <c r="J3434" s="27">
        <f>IF(I3434="","",INDEX(Daily!$J$2:$J$421,I3434))</f>
        <v/>
      </c>
      <c r="K3434" s="27">
        <f>IF(J3434="","",J3434+cat_offset)</f>
        <v/>
      </c>
      <c r="L3434" s="27">
        <f>IF(J3434="","",MAX(0,E3434-J3434)^2)</f>
        <v/>
      </c>
      <c r="M3434" s="27">
        <f>IF(J3434="","",MAX(0,E3434-(J3434+twcdh_off))^2)</f>
        <v/>
      </c>
      <c r="N3434" s="27">
        <f>IF(E3434="","",MAX(0,E3434-swcdh_thr)^2)</f>
        <v/>
      </c>
      <c r="O3434">
        <f>IF(K3434="","",ROUND(E3434-K3434,0))</f>
        <v/>
      </c>
      <c r="P3434">
        <f>IF(O3434="","",IF(O3434&gt;=1,O3434,0))</f>
        <v/>
      </c>
      <c r="Q3434" s="27">
        <f>IF(E3434="","",MAX(0,E3434-22))</f>
        <v/>
      </c>
      <c r="R3434" s="27">
        <f>IF(H3434=1,E3434,"")</f>
        <v/>
      </c>
      <c r="S3434" s="27">
        <f>IF(AND(H3434=1,J3434&lt;&gt;""),E3434-J3434,"")</f>
        <v/>
      </c>
      <c r="T3434">
        <f>IF(G3434="","",MONTH(G3434))</f>
        <v/>
      </c>
    </row>
    <row r="3435">
      <c r="A3435" s="24" t="n">
        <v>2020</v>
      </c>
      <c r="B3435" s="24" t="n">
        <v>5</v>
      </c>
      <c r="C3435" s="24" t="n">
        <v>23</v>
      </c>
      <c r="D3435" s="24" t="n">
        <v>2</v>
      </c>
      <c r="E3435" s="24" t="n">
        <v>10.42</v>
      </c>
      <c r="F3435" s="25">
        <f>IF($E3435="","",DATE(IF($A3435="",nominal_year,$A3435),$B3435,$C3435)+($D3435-IF(LEFT(hour_conv,1)="1",1,0))/24)</f>
        <v/>
      </c>
      <c r="G3435" s="26">
        <f>IF(F3435="","",INT(F3435))</f>
        <v/>
      </c>
      <c r="H3435">
        <f>IF(G3435="","",IF(AND(MONTH(G3435)*100+DAY(G3435)&gt;=season_lo,MONTH(G3435)*100+DAY(G3435)&lt;=season_hi),1,0))</f>
        <v/>
      </c>
      <c r="I3435">
        <f>IF(G3435="","",G3435-first_day+1)</f>
        <v/>
      </c>
      <c r="J3435" s="27">
        <f>IF(I3435="","",INDEX(Daily!$J$2:$J$421,I3435))</f>
        <v/>
      </c>
      <c r="K3435" s="27">
        <f>IF(J3435="","",J3435+cat_offset)</f>
        <v/>
      </c>
      <c r="L3435" s="27">
        <f>IF(J3435="","",MAX(0,E3435-J3435)^2)</f>
        <v/>
      </c>
      <c r="M3435" s="27">
        <f>IF(J3435="","",MAX(0,E3435-(J3435+twcdh_off))^2)</f>
        <v/>
      </c>
      <c r="N3435" s="27">
        <f>IF(E3435="","",MAX(0,E3435-swcdh_thr)^2)</f>
        <v/>
      </c>
      <c r="O3435">
        <f>IF(K3435="","",ROUND(E3435-K3435,0))</f>
        <v/>
      </c>
      <c r="P3435">
        <f>IF(O3435="","",IF(O3435&gt;=1,O3435,0))</f>
        <v/>
      </c>
      <c r="Q3435" s="27">
        <f>IF(E3435="","",MAX(0,E3435-22))</f>
        <v/>
      </c>
      <c r="R3435" s="27">
        <f>IF(H3435=1,E3435,"")</f>
        <v/>
      </c>
      <c r="S3435" s="27">
        <f>IF(AND(H3435=1,J3435&lt;&gt;""),E3435-J3435,"")</f>
        <v/>
      </c>
      <c r="T3435">
        <f>IF(G3435="","",MONTH(G3435))</f>
        <v/>
      </c>
    </row>
    <row r="3436">
      <c r="A3436" s="24" t="n">
        <v>2020</v>
      </c>
      <c r="B3436" s="24" t="n">
        <v>5</v>
      </c>
      <c r="C3436" s="24" t="n">
        <v>23</v>
      </c>
      <c r="D3436" s="24" t="n">
        <v>3</v>
      </c>
      <c r="E3436" s="24" t="n">
        <v>10.15</v>
      </c>
      <c r="F3436" s="25">
        <f>IF($E3436="","",DATE(IF($A3436="",nominal_year,$A3436),$B3436,$C3436)+($D3436-IF(LEFT(hour_conv,1)="1",1,0))/24)</f>
        <v/>
      </c>
      <c r="G3436" s="26">
        <f>IF(F3436="","",INT(F3436))</f>
        <v/>
      </c>
      <c r="H3436">
        <f>IF(G3436="","",IF(AND(MONTH(G3436)*100+DAY(G3436)&gt;=season_lo,MONTH(G3436)*100+DAY(G3436)&lt;=season_hi),1,0))</f>
        <v/>
      </c>
      <c r="I3436">
        <f>IF(G3436="","",G3436-first_day+1)</f>
        <v/>
      </c>
      <c r="J3436" s="27">
        <f>IF(I3436="","",INDEX(Daily!$J$2:$J$421,I3436))</f>
        <v/>
      </c>
      <c r="K3436" s="27">
        <f>IF(J3436="","",J3436+cat_offset)</f>
        <v/>
      </c>
      <c r="L3436" s="27">
        <f>IF(J3436="","",MAX(0,E3436-J3436)^2)</f>
        <v/>
      </c>
      <c r="M3436" s="27">
        <f>IF(J3436="","",MAX(0,E3436-(J3436+twcdh_off))^2)</f>
        <v/>
      </c>
      <c r="N3436" s="27">
        <f>IF(E3436="","",MAX(0,E3436-swcdh_thr)^2)</f>
        <v/>
      </c>
      <c r="O3436">
        <f>IF(K3436="","",ROUND(E3436-K3436,0))</f>
        <v/>
      </c>
      <c r="P3436">
        <f>IF(O3436="","",IF(O3436&gt;=1,O3436,0))</f>
        <v/>
      </c>
      <c r="Q3436" s="27">
        <f>IF(E3436="","",MAX(0,E3436-22))</f>
        <v/>
      </c>
      <c r="R3436" s="27">
        <f>IF(H3436=1,E3436,"")</f>
        <v/>
      </c>
      <c r="S3436" s="27">
        <f>IF(AND(H3436=1,J3436&lt;&gt;""),E3436-J3436,"")</f>
        <v/>
      </c>
      <c r="T3436">
        <f>IF(G3436="","",MONTH(G3436))</f>
        <v/>
      </c>
    </row>
    <row r="3437">
      <c r="A3437" s="24" t="n">
        <v>2020</v>
      </c>
      <c r="B3437" s="24" t="n">
        <v>5</v>
      </c>
      <c r="C3437" s="24" t="n">
        <v>23</v>
      </c>
      <c r="D3437" s="24" t="n">
        <v>4</v>
      </c>
      <c r="E3437" s="24" t="n">
        <v>9.44</v>
      </c>
      <c r="F3437" s="25">
        <f>IF($E3437="","",DATE(IF($A3437="",nominal_year,$A3437),$B3437,$C3437)+($D3437-IF(LEFT(hour_conv,1)="1",1,0))/24)</f>
        <v/>
      </c>
      <c r="G3437" s="26">
        <f>IF(F3437="","",INT(F3437))</f>
        <v/>
      </c>
      <c r="H3437">
        <f>IF(G3437="","",IF(AND(MONTH(G3437)*100+DAY(G3437)&gt;=season_lo,MONTH(G3437)*100+DAY(G3437)&lt;=season_hi),1,0))</f>
        <v/>
      </c>
      <c r="I3437">
        <f>IF(G3437="","",G3437-first_day+1)</f>
        <v/>
      </c>
      <c r="J3437" s="27">
        <f>IF(I3437="","",INDEX(Daily!$J$2:$J$421,I3437))</f>
        <v/>
      </c>
      <c r="K3437" s="27">
        <f>IF(J3437="","",J3437+cat_offset)</f>
        <v/>
      </c>
      <c r="L3437" s="27">
        <f>IF(J3437="","",MAX(0,E3437-J3437)^2)</f>
        <v/>
      </c>
      <c r="M3437" s="27">
        <f>IF(J3437="","",MAX(0,E3437-(J3437+twcdh_off))^2)</f>
        <v/>
      </c>
      <c r="N3437" s="27">
        <f>IF(E3437="","",MAX(0,E3437-swcdh_thr)^2)</f>
        <v/>
      </c>
      <c r="O3437">
        <f>IF(K3437="","",ROUND(E3437-K3437,0))</f>
        <v/>
      </c>
      <c r="P3437">
        <f>IF(O3437="","",IF(O3437&gt;=1,O3437,0))</f>
        <v/>
      </c>
      <c r="Q3437" s="27">
        <f>IF(E3437="","",MAX(0,E3437-22))</f>
        <v/>
      </c>
      <c r="R3437" s="27">
        <f>IF(H3437=1,E3437,"")</f>
        <v/>
      </c>
      <c r="S3437" s="27">
        <f>IF(AND(H3437=1,J3437&lt;&gt;""),E3437-J3437,"")</f>
        <v/>
      </c>
      <c r="T3437">
        <f>IF(G3437="","",MONTH(G3437))</f>
        <v/>
      </c>
    </row>
    <row r="3438">
      <c r="A3438" s="24" t="n">
        <v>2020</v>
      </c>
      <c r="B3438" s="24" t="n">
        <v>5</v>
      </c>
      <c r="C3438" s="24" t="n">
        <v>23</v>
      </c>
      <c r="D3438" s="24" t="n">
        <v>5</v>
      </c>
      <c r="E3438" s="24" t="n">
        <v>9.82</v>
      </c>
      <c r="F3438" s="25">
        <f>IF($E3438="","",DATE(IF($A3438="",nominal_year,$A3438),$B3438,$C3438)+($D3438-IF(LEFT(hour_conv,1)="1",1,0))/24)</f>
        <v/>
      </c>
      <c r="G3438" s="26">
        <f>IF(F3438="","",INT(F3438))</f>
        <v/>
      </c>
      <c r="H3438">
        <f>IF(G3438="","",IF(AND(MONTH(G3438)*100+DAY(G3438)&gt;=season_lo,MONTH(G3438)*100+DAY(G3438)&lt;=season_hi),1,0))</f>
        <v/>
      </c>
      <c r="I3438">
        <f>IF(G3438="","",G3438-first_day+1)</f>
        <v/>
      </c>
      <c r="J3438" s="27">
        <f>IF(I3438="","",INDEX(Daily!$J$2:$J$421,I3438))</f>
        <v/>
      </c>
      <c r="K3438" s="27">
        <f>IF(J3438="","",J3438+cat_offset)</f>
        <v/>
      </c>
      <c r="L3438" s="27">
        <f>IF(J3438="","",MAX(0,E3438-J3438)^2)</f>
        <v/>
      </c>
      <c r="M3438" s="27">
        <f>IF(J3438="","",MAX(0,E3438-(J3438+twcdh_off))^2)</f>
        <v/>
      </c>
      <c r="N3438" s="27">
        <f>IF(E3438="","",MAX(0,E3438-swcdh_thr)^2)</f>
        <v/>
      </c>
      <c r="O3438">
        <f>IF(K3438="","",ROUND(E3438-K3438,0))</f>
        <v/>
      </c>
      <c r="P3438">
        <f>IF(O3438="","",IF(O3438&gt;=1,O3438,0))</f>
        <v/>
      </c>
      <c r="Q3438" s="27">
        <f>IF(E3438="","",MAX(0,E3438-22))</f>
        <v/>
      </c>
      <c r="R3438" s="27">
        <f>IF(H3438=1,E3438,"")</f>
        <v/>
      </c>
      <c r="S3438" s="27">
        <f>IF(AND(H3438=1,J3438&lt;&gt;""),E3438-J3438,"")</f>
        <v/>
      </c>
      <c r="T3438">
        <f>IF(G3438="","",MONTH(G3438))</f>
        <v/>
      </c>
    </row>
    <row r="3439">
      <c r="A3439" s="24" t="n">
        <v>2020</v>
      </c>
      <c r="B3439" s="24" t="n">
        <v>5</v>
      </c>
      <c r="C3439" s="24" t="n">
        <v>23</v>
      </c>
      <c r="D3439" s="24" t="n">
        <v>6</v>
      </c>
      <c r="E3439" s="24" t="n">
        <v>9.67</v>
      </c>
      <c r="F3439" s="25">
        <f>IF($E3439="","",DATE(IF($A3439="",nominal_year,$A3439),$B3439,$C3439)+($D3439-IF(LEFT(hour_conv,1)="1",1,0))/24)</f>
        <v/>
      </c>
      <c r="G3439" s="26">
        <f>IF(F3439="","",INT(F3439))</f>
        <v/>
      </c>
      <c r="H3439">
        <f>IF(G3439="","",IF(AND(MONTH(G3439)*100+DAY(G3439)&gt;=season_lo,MONTH(G3439)*100+DAY(G3439)&lt;=season_hi),1,0))</f>
        <v/>
      </c>
      <c r="I3439">
        <f>IF(G3439="","",G3439-first_day+1)</f>
        <v/>
      </c>
      <c r="J3439" s="27">
        <f>IF(I3439="","",INDEX(Daily!$J$2:$J$421,I3439))</f>
        <v/>
      </c>
      <c r="K3439" s="27">
        <f>IF(J3439="","",J3439+cat_offset)</f>
        <v/>
      </c>
      <c r="L3439" s="27">
        <f>IF(J3439="","",MAX(0,E3439-J3439)^2)</f>
        <v/>
      </c>
      <c r="M3439" s="27">
        <f>IF(J3439="","",MAX(0,E3439-(J3439+twcdh_off))^2)</f>
        <v/>
      </c>
      <c r="N3439" s="27">
        <f>IF(E3439="","",MAX(0,E3439-swcdh_thr)^2)</f>
        <v/>
      </c>
      <c r="O3439">
        <f>IF(K3439="","",ROUND(E3439-K3439,0))</f>
        <v/>
      </c>
      <c r="P3439">
        <f>IF(O3439="","",IF(O3439&gt;=1,O3439,0))</f>
        <v/>
      </c>
      <c r="Q3439" s="27">
        <f>IF(E3439="","",MAX(0,E3439-22))</f>
        <v/>
      </c>
      <c r="R3439" s="27">
        <f>IF(H3439=1,E3439,"")</f>
        <v/>
      </c>
      <c r="S3439" s="27">
        <f>IF(AND(H3439=1,J3439&lt;&gt;""),E3439-J3439,"")</f>
        <v/>
      </c>
      <c r="T3439">
        <f>IF(G3439="","",MONTH(G3439))</f>
        <v/>
      </c>
    </row>
    <row r="3440">
      <c r="A3440" s="24" t="n">
        <v>2020</v>
      </c>
      <c r="B3440" s="24" t="n">
        <v>5</v>
      </c>
      <c r="C3440" s="24" t="n">
        <v>23</v>
      </c>
      <c r="D3440" s="24" t="n">
        <v>7</v>
      </c>
      <c r="E3440" s="24" t="n">
        <v>11.21</v>
      </c>
      <c r="F3440" s="25">
        <f>IF($E3440="","",DATE(IF($A3440="",nominal_year,$A3440),$B3440,$C3440)+($D3440-IF(LEFT(hour_conv,1)="1",1,0))/24)</f>
        <v/>
      </c>
      <c r="G3440" s="26">
        <f>IF(F3440="","",INT(F3440))</f>
        <v/>
      </c>
      <c r="H3440">
        <f>IF(G3440="","",IF(AND(MONTH(G3440)*100+DAY(G3440)&gt;=season_lo,MONTH(G3440)*100+DAY(G3440)&lt;=season_hi),1,0))</f>
        <v/>
      </c>
      <c r="I3440">
        <f>IF(G3440="","",G3440-first_day+1)</f>
        <v/>
      </c>
      <c r="J3440" s="27">
        <f>IF(I3440="","",INDEX(Daily!$J$2:$J$421,I3440))</f>
        <v/>
      </c>
      <c r="K3440" s="27">
        <f>IF(J3440="","",J3440+cat_offset)</f>
        <v/>
      </c>
      <c r="L3440" s="27">
        <f>IF(J3440="","",MAX(0,E3440-J3440)^2)</f>
        <v/>
      </c>
      <c r="M3440" s="27">
        <f>IF(J3440="","",MAX(0,E3440-(J3440+twcdh_off))^2)</f>
        <v/>
      </c>
      <c r="N3440" s="27">
        <f>IF(E3440="","",MAX(0,E3440-swcdh_thr)^2)</f>
        <v/>
      </c>
      <c r="O3440">
        <f>IF(K3440="","",ROUND(E3440-K3440,0))</f>
        <v/>
      </c>
      <c r="P3440">
        <f>IF(O3440="","",IF(O3440&gt;=1,O3440,0))</f>
        <v/>
      </c>
      <c r="Q3440" s="27">
        <f>IF(E3440="","",MAX(0,E3440-22))</f>
        <v/>
      </c>
      <c r="R3440" s="27">
        <f>IF(H3440=1,E3440,"")</f>
        <v/>
      </c>
      <c r="S3440" s="27">
        <f>IF(AND(H3440=1,J3440&lt;&gt;""),E3440-J3440,"")</f>
        <v/>
      </c>
      <c r="T3440">
        <f>IF(G3440="","",MONTH(G3440))</f>
        <v/>
      </c>
    </row>
    <row r="3441">
      <c r="A3441" s="24" t="n">
        <v>2020</v>
      </c>
      <c r="B3441" s="24" t="n">
        <v>5</v>
      </c>
      <c r="C3441" s="24" t="n">
        <v>23</v>
      </c>
      <c r="D3441" s="24" t="n">
        <v>8</v>
      </c>
      <c r="E3441" s="24" t="n">
        <v>12.82</v>
      </c>
      <c r="F3441" s="25">
        <f>IF($E3441="","",DATE(IF($A3441="",nominal_year,$A3441),$B3441,$C3441)+($D3441-IF(LEFT(hour_conv,1)="1",1,0))/24)</f>
        <v/>
      </c>
      <c r="G3441" s="26">
        <f>IF(F3441="","",INT(F3441))</f>
        <v/>
      </c>
      <c r="H3441">
        <f>IF(G3441="","",IF(AND(MONTH(G3441)*100+DAY(G3441)&gt;=season_lo,MONTH(G3441)*100+DAY(G3441)&lt;=season_hi),1,0))</f>
        <v/>
      </c>
      <c r="I3441">
        <f>IF(G3441="","",G3441-first_day+1)</f>
        <v/>
      </c>
      <c r="J3441" s="27">
        <f>IF(I3441="","",INDEX(Daily!$J$2:$J$421,I3441))</f>
        <v/>
      </c>
      <c r="K3441" s="27">
        <f>IF(J3441="","",J3441+cat_offset)</f>
        <v/>
      </c>
      <c r="L3441" s="27">
        <f>IF(J3441="","",MAX(0,E3441-J3441)^2)</f>
        <v/>
      </c>
      <c r="M3441" s="27">
        <f>IF(J3441="","",MAX(0,E3441-(J3441+twcdh_off))^2)</f>
        <v/>
      </c>
      <c r="N3441" s="27">
        <f>IF(E3441="","",MAX(0,E3441-swcdh_thr)^2)</f>
        <v/>
      </c>
      <c r="O3441">
        <f>IF(K3441="","",ROUND(E3441-K3441,0))</f>
        <v/>
      </c>
      <c r="P3441">
        <f>IF(O3441="","",IF(O3441&gt;=1,O3441,0))</f>
        <v/>
      </c>
      <c r="Q3441" s="27">
        <f>IF(E3441="","",MAX(0,E3441-22))</f>
        <v/>
      </c>
      <c r="R3441" s="27">
        <f>IF(H3441=1,E3441,"")</f>
        <v/>
      </c>
      <c r="S3441" s="27">
        <f>IF(AND(H3441=1,J3441&lt;&gt;""),E3441-J3441,"")</f>
        <v/>
      </c>
      <c r="T3441">
        <f>IF(G3441="","",MONTH(G3441))</f>
        <v/>
      </c>
    </row>
    <row r="3442">
      <c r="A3442" s="24" t="n">
        <v>2020</v>
      </c>
      <c r="B3442" s="24" t="n">
        <v>5</v>
      </c>
      <c r="C3442" s="24" t="n">
        <v>23</v>
      </c>
      <c r="D3442" s="24" t="n">
        <v>9</v>
      </c>
      <c r="E3442" s="24" t="n">
        <v>14.5</v>
      </c>
      <c r="F3442" s="25">
        <f>IF($E3442="","",DATE(IF($A3442="",nominal_year,$A3442),$B3442,$C3442)+($D3442-IF(LEFT(hour_conv,1)="1",1,0))/24)</f>
        <v/>
      </c>
      <c r="G3442" s="26">
        <f>IF(F3442="","",INT(F3442))</f>
        <v/>
      </c>
      <c r="H3442">
        <f>IF(G3442="","",IF(AND(MONTH(G3442)*100+DAY(G3442)&gt;=season_lo,MONTH(G3442)*100+DAY(G3442)&lt;=season_hi),1,0))</f>
        <v/>
      </c>
      <c r="I3442">
        <f>IF(G3442="","",G3442-first_day+1)</f>
        <v/>
      </c>
      <c r="J3442" s="27">
        <f>IF(I3442="","",INDEX(Daily!$J$2:$J$421,I3442))</f>
        <v/>
      </c>
      <c r="K3442" s="27">
        <f>IF(J3442="","",J3442+cat_offset)</f>
        <v/>
      </c>
      <c r="L3442" s="27">
        <f>IF(J3442="","",MAX(0,E3442-J3442)^2)</f>
        <v/>
      </c>
      <c r="M3442" s="27">
        <f>IF(J3442="","",MAX(0,E3442-(J3442+twcdh_off))^2)</f>
        <v/>
      </c>
      <c r="N3442" s="27">
        <f>IF(E3442="","",MAX(0,E3442-swcdh_thr)^2)</f>
        <v/>
      </c>
      <c r="O3442">
        <f>IF(K3442="","",ROUND(E3442-K3442,0))</f>
        <v/>
      </c>
      <c r="P3442">
        <f>IF(O3442="","",IF(O3442&gt;=1,O3442,0))</f>
        <v/>
      </c>
      <c r="Q3442" s="27">
        <f>IF(E3442="","",MAX(0,E3442-22))</f>
        <v/>
      </c>
      <c r="R3442" s="27">
        <f>IF(H3442=1,E3442,"")</f>
        <v/>
      </c>
      <c r="S3442" s="27">
        <f>IF(AND(H3442=1,J3442&lt;&gt;""),E3442-J3442,"")</f>
        <v/>
      </c>
      <c r="T3442">
        <f>IF(G3442="","",MONTH(G3442))</f>
        <v/>
      </c>
    </row>
    <row r="3443">
      <c r="A3443" s="24" t="n">
        <v>2020</v>
      </c>
      <c r="B3443" s="24" t="n">
        <v>5</v>
      </c>
      <c r="C3443" s="24" t="n">
        <v>23</v>
      </c>
      <c r="D3443" s="24" t="n">
        <v>10</v>
      </c>
      <c r="E3443" s="24" t="n">
        <v>15.55</v>
      </c>
      <c r="F3443" s="25">
        <f>IF($E3443="","",DATE(IF($A3443="",nominal_year,$A3443),$B3443,$C3443)+($D3443-IF(LEFT(hour_conv,1)="1",1,0))/24)</f>
        <v/>
      </c>
      <c r="G3443" s="26">
        <f>IF(F3443="","",INT(F3443))</f>
        <v/>
      </c>
      <c r="H3443">
        <f>IF(G3443="","",IF(AND(MONTH(G3443)*100+DAY(G3443)&gt;=season_lo,MONTH(G3443)*100+DAY(G3443)&lt;=season_hi),1,0))</f>
        <v/>
      </c>
      <c r="I3443">
        <f>IF(G3443="","",G3443-first_day+1)</f>
        <v/>
      </c>
      <c r="J3443" s="27">
        <f>IF(I3443="","",INDEX(Daily!$J$2:$J$421,I3443))</f>
        <v/>
      </c>
      <c r="K3443" s="27">
        <f>IF(J3443="","",J3443+cat_offset)</f>
        <v/>
      </c>
      <c r="L3443" s="27">
        <f>IF(J3443="","",MAX(0,E3443-J3443)^2)</f>
        <v/>
      </c>
      <c r="M3443" s="27">
        <f>IF(J3443="","",MAX(0,E3443-(J3443+twcdh_off))^2)</f>
        <v/>
      </c>
      <c r="N3443" s="27">
        <f>IF(E3443="","",MAX(0,E3443-swcdh_thr)^2)</f>
        <v/>
      </c>
      <c r="O3443">
        <f>IF(K3443="","",ROUND(E3443-K3443,0))</f>
        <v/>
      </c>
      <c r="P3443">
        <f>IF(O3443="","",IF(O3443&gt;=1,O3443,0))</f>
        <v/>
      </c>
      <c r="Q3443" s="27">
        <f>IF(E3443="","",MAX(0,E3443-22))</f>
        <v/>
      </c>
      <c r="R3443" s="27">
        <f>IF(H3443=1,E3443,"")</f>
        <v/>
      </c>
      <c r="S3443" s="27">
        <f>IF(AND(H3443=1,J3443&lt;&gt;""),E3443-J3443,"")</f>
        <v/>
      </c>
      <c r="T3443">
        <f>IF(G3443="","",MONTH(G3443))</f>
        <v/>
      </c>
    </row>
    <row r="3444">
      <c r="A3444" s="24" t="n">
        <v>2020</v>
      </c>
      <c r="B3444" s="24" t="n">
        <v>5</v>
      </c>
      <c r="C3444" s="24" t="n">
        <v>23</v>
      </c>
      <c r="D3444" s="24" t="n">
        <v>11</v>
      </c>
      <c r="E3444" s="24" t="n">
        <v>16.76</v>
      </c>
      <c r="F3444" s="25">
        <f>IF($E3444="","",DATE(IF($A3444="",nominal_year,$A3444),$B3444,$C3444)+($D3444-IF(LEFT(hour_conv,1)="1",1,0))/24)</f>
        <v/>
      </c>
      <c r="G3444" s="26">
        <f>IF(F3444="","",INT(F3444))</f>
        <v/>
      </c>
      <c r="H3444">
        <f>IF(G3444="","",IF(AND(MONTH(G3444)*100+DAY(G3444)&gt;=season_lo,MONTH(G3444)*100+DAY(G3444)&lt;=season_hi),1,0))</f>
        <v/>
      </c>
      <c r="I3444">
        <f>IF(G3444="","",G3444-first_day+1)</f>
        <v/>
      </c>
      <c r="J3444" s="27">
        <f>IF(I3444="","",INDEX(Daily!$J$2:$J$421,I3444))</f>
        <v/>
      </c>
      <c r="K3444" s="27">
        <f>IF(J3444="","",J3444+cat_offset)</f>
        <v/>
      </c>
      <c r="L3444" s="27">
        <f>IF(J3444="","",MAX(0,E3444-J3444)^2)</f>
        <v/>
      </c>
      <c r="M3444" s="27">
        <f>IF(J3444="","",MAX(0,E3444-(J3444+twcdh_off))^2)</f>
        <v/>
      </c>
      <c r="N3444" s="27">
        <f>IF(E3444="","",MAX(0,E3444-swcdh_thr)^2)</f>
        <v/>
      </c>
      <c r="O3444">
        <f>IF(K3444="","",ROUND(E3444-K3444,0))</f>
        <v/>
      </c>
      <c r="P3444">
        <f>IF(O3444="","",IF(O3444&gt;=1,O3444,0))</f>
        <v/>
      </c>
      <c r="Q3444" s="27">
        <f>IF(E3444="","",MAX(0,E3444-22))</f>
        <v/>
      </c>
      <c r="R3444" s="27">
        <f>IF(H3444=1,E3444,"")</f>
        <v/>
      </c>
      <c r="S3444" s="27">
        <f>IF(AND(H3444=1,J3444&lt;&gt;""),E3444-J3444,"")</f>
        <v/>
      </c>
      <c r="T3444">
        <f>IF(G3444="","",MONTH(G3444))</f>
        <v/>
      </c>
    </row>
    <row r="3445">
      <c r="A3445" s="24" t="n">
        <v>2020</v>
      </c>
      <c r="B3445" s="24" t="n">
        <v>5</v>
      </c>
      <c r="C3445" s="24" t="n">
        <v>23</v>
      </c>
      <c r="D3445" s="24" t="n">
        <v>12</v>
      </c>
      <c r="E3445" s="24" t="n">
        <v>17.82</v>
      </c>
      <c r="F3445" s="25">
        <f>IF($E3445="","",DATE(IF($A3445="",nominal_year,$A3445),$B3445,$C3445)+($D3445-IF(LEFT(hour_conv,1)="1",1,0))/24)</f>
        <v/>
      </c>
      <c r="G3445" s="26">
        <f>IF(F3445="","",INT(F3445))</f>
        <v/>
      </c>
      <c r="H3445">
        <f>IF(G3445="","",IF(AND(MONTH(G3445)*100+DAY(G3445)&gt;=season_lo,MONTH(G3445)*100+DAY(G3445)&lt;=season_hi),1,0))</f>
        <v/>
      </c>
      <c r="I3445">
        <f>IF(G3445="","",G3445-first_day+1)</f>
        <v/>
      </c>
      <c r="J3445" s="27">
        <f>IF(I3445="","",INDEX(Daily!$J$2:$J$421,I3445))</f>
        <v/>
      </c>
      <c r="K3445" s="27">
        <f>IF(J3445="","",J3445+cat_offset)</f>
        <v/>
      </c>
      <c r="L3445" s="27">
        <f>IF(J3445="","",MAX(0,E3445-J3445)^2)</f>
        <v/>
      </c>
      <c r="M3445" s="27">
        <f>IF(J3445="","",MAX(0,E3445-(J3445+twcdh_off))^2)</f>
        <v/>
      </c>
      <c r="N3445" s="27">
        <f>IF(E3445="","",MAX(0,E3445-swcdh_thr)^2)</f>
        <v/>
      </c>
      <c r="O3445">
        <f>IF(K3445="","",ROUND(E3445-K3445,0))</f>
        <v/>
      </c>
      <c r="P3445">
        <f>IF(O3445="","",IF(O3445&gt;=1,O3445,0))</f>
        <v/>
      </c>
      <c r="Q3445" s="27">
        <f>IF(E3445="","",MAX(0,E3445-22))</f>
        <v/>
      </c>
      <c r="R3445" s="27">
        <f>IF(H3445=1,E3445,"")</f>
        <v/>
      </c>
      <c r="S3445" s="27">
        <f>IF(AND(H3445=1,J3445&lt;&gt;""),E3445-J3445,"")</f>
        <v/>
      </c>
      <c r="T3445">
        <f>IF(G3445="","",MONTH(G3445))</f>
        <v/>
      </c>
    </row>
    <row r="3446">
      <c r="A3446" s="24" t="n">
        <v>2020</v>
      </c>
      <c r="B3446" s="24" t="n">
        <v>5</v>
      </c>
      <c r="C3446" s="24" t="n">
        <v>23</v>
      </c>
      <c r="D3446" s="24" t="n">
        <v>13</v>
      </c>
      <c r="E3446" s="24" t="n">
        <v>18.69</v>
      </c>
      <c r="F3446" s="25">
        <f>IF($E3446="","",DATE(IF($A3446="",nominal_year,$A3446),$B3446,$C3446)+($D3446-IF(LEFT(hour_conv,1)="1",1,0))/24)</f>
        <v/>
      </c>
      <c r="G3446" s="26">
        <f>IF(F3446="","",INT(F3446))</f>
        <v/>
      </c>
      <c r="H3446">
        <f>IF(G3446="","",IF(AND(MONTH(G3446)*100+DAY(G3446)&gt;=season_lo,MONTH(G3446)*100+DAY(G3446)&lt;=season_hi),1,0))</f>
        <v/>
      </c>
      <c r="I3446">
        <f>IF(G3446="","",G3446-first_day+1)</f>
        <v/>
      </c>
      <c r="J3446" s="27">
        <f>IF(I3446="","",INDEX(Daily!$J$2:$J$421,I3446))</f>
        <v/>
      </c>
      <c r="K3446" s="27">
        <f>IF(J3446="","",J3446+cat_offset)</f>
        <v/>
      </c>
      <c r="L3446" s="27">
        <f>IF(J3446="","",MAX(0,E3446-J3446)^2)</f>
        <v/>
      </c>
      <c r="M3446" s="27">
        <f>IF(J3446="","",MAX(0,E3446-(J3446+twcdh_off))^2)</f>
        <v/>
      </c>
      <c r="N3446" s="27">
        <f>IF(E3446="","",MAX(0,E3446-swcdh_thr)^2)</f>
        <v/>
      </c>
      <c r="O3446">
        <f>IF(K3446="","",ROUND(E3446-K3446,0))</f>
        <v/>
      </c>
      <c r="P3446">
        <f>IF(O3446="","",IF(O3446&gt;=1,O3446,0))</f>
        <v/>
      </c>
      <c r="Q3446" s="27">
        <f>IF(E3446="","",MAX(0,E3446-22))</f>
        <v/>
      </c>
      <c r="R3446" s="27">
        <f>IF(H3446=1,E3446,"")</f>
        <v/>
      </c>
      <c r="S3446" s="27">
        <f>IF(AND(H3446=1,J3446&lt;&gt;""),E3446-J3446,"")</f>
        <v/>
      </c>
      <c r="T3446">
        <f>IF(G3446="","",MONTH(G3446))</f>
        <v/>
      </c>
    </row>
    <row r="3447">
      <c r="A3447" s="24" t="n">
        <v>2020</v>
      </c>
      <c r="B3447" s="24" t="n">
        <v>5</v>
      </c>
      <c r="C3447" s="24" t="n">
        <v>23</v>
      </c>
      <c r="D3447" s="24" t="n">
        <v>14</v>
      </c>
      <c r="E3447" s="24" t="n">
        <v>19.73</v>
      </c>
      <c r="F3447" s="25">
        <f>IF($E3447="","",DATE(IF($A3447="",nominal_year,$A3447),$B3447,$C3447)+($D3447-IF(LEFT(hour_conv,1)="1",1,0))/24)</f>
        <v/>
      </c>
      <c r="G3447" s="26">
        <f>IF(F3447="","",INT(F3447))</f>
        <v/>
      </c>
      <c r="H3447">
        <f>IF(G3447="","",IF(AND(MONTH(G3447)*100+DAY(G3447)&gt;=season_lo,MONTH(G3447)*100+DAY(G3447)&lt;=season_hi),1,0))</f>
        <v/>
      </c>
      <c r="I3447">
        <f>IF(G3447="","",G3447-first_day+1)</f>
        <v/>
      </c>
      <c r="J3447" s="27">
        <f>IF(I3447="","",INDEX(Daily!$J$2:$J$421,I3447))</f>
        <v/>
      </c>
      <c r="K3447" s="27">
        <f>IF(J3447="","",J3447+cat_offset)</f>
        <v/>
      </c>
      <c r="L3447" s="27">
        <f>IF(J3447="","",MAX(0,E3447-J3447)^2)</f>
        <v/>
      </c>
      <c r="M3447" s="27">
        <f>IF(J3447="","",MAX(0,E3447-(J3447+twcdh_off))^2)</f>
        <v/>
      </c>
      <c r="N3447" s="27">
        <f>IF(E3447="","",MAX(0,E3447-swcdh_thr)^2)</f>
        <v/>
      </c>
      <c r="O3447">
        <f>IF(K3447="","",ROUND(E3447-K3447,0))</f>
        <v/>
      </c>
      <c r="P3447">
        <f>IF(O3447="","",IF(O3447&gt;=1,O3447,0))</f>
        <v/>
      </c>
      <c r="Q3447" s="27">
        <f>IF(E3447="","",MAX(0,E3447-22))</f>
        <v/>
      </c>
      <c r="R3447" s="27">
        <f>IF(H3447=1,E3447,"")</f>
        <v/>
      </c>
      <c r="S3447" s="27">
        <f>IF(AND(H3447=1,J3447&lt;&gt;""),E3447-J3447,"")</f>
        <v/>
      </c>
      <c r="T3447">
        <f>IF(G3447="","",MONTH(G3447))</f>
        <v/>
      </c>
    </row>
    <row r="3448">
      <c r="A3448" s="24" t="n">
        <v>2020</v>
      </c>
      <c r="B3448" s="24" t="n">
        <v>5</v>
      </c>
      <c r="C3448" s="24" t="n">
        <v>23</v>
      </c>
      <c r="D3448" s="24" t="n">
        <v>15</v>
      </c>
      <c r="E3448" s="24" t="n">
        <v>20.59</v>
      </c>
      <c r="F3448" s="25">
        <f>IF($E3448="","",DATE(IF($A3448="",nominal_year,$A3448),$B3448,$C3448)+($D3448-IF(LEFT(hour_conv,1)="1",1,0))/24)</f>
        <v/>
      </c>
      <c r="G3448" s="26">
        <f>IF(F3448="","",INT(F3448))</f>
        <v/>
      </c>
      <c r="H3448">
        <f>IF(G3448="","",IF(AND(MONTH(G3448)*100+DAY(G3448)&gt;=season_lo,MONTH(G3448)*100+DAY(G3448)&lt;=season_hi),1,0))</f>
        <v/>
      </c>
      <c r="I3448">
        <f>IF(G3448="","",G3448-first_day+1)</f>
        <v/>
      </c>
      <c r="J3448" s="27">
        <f>IF(I3448="","",INDEX(Daily!$J$2:$J$421,I3448))</f>
        <v/>
      </c>
      <c r="K3448" s="27">
        <f>IF(J3448="","",J3448+cat_offset)</f>
        <v/>
      </c>
      <c r="L3448" s="27">
        <f>IF(J3448="","",MAX(0,E3448-J3448)^2)</f>
        <v/>
      </c>
      <c r="M3448" s="27">
        <f>IF(J3448="","",MAX(0,E3448-(J3448+twcdh_off))^2)</f>
        <v/>
      </c>
      <c r="N3448" s="27">
        <f>IF(E3448="","",MAX(0,E3448-swcdh_thr)^2)</f>
        <v/>
      </c>
      <c r="O3448">
        <f>IF(K3448="","",ROUND(E3448-K3448,0))</f>
        <v/>
      </c>
      <c r="P3448">
        <f>IF(O3448="","",IF(O3448&gt;=1,O3448,0))</f>
        <v/>
      </c>
      <c r="Q3448" s="27">
        <f>IF(E3448="","",MAX(0,E3448-22))</f>
        <v/>
      </c>
      <c r="R3448" s="27">
        <f>IF(H3448=1,E3448,"")</f>
        <v/>
      </c>
      <c r="S3448" s="27">
        <f>IF(AND(H3448=1,J3448&lt;&gt;""),E3448-J3448,"")</f>
        <v/>
      </c>
      <c r="T3448">
        <f>IF(G3448="","",MONTH(G3448))</f>
        <v/>
      </c>
    </row>
    <row r="3449">
      <c r="A3449" s="24" t="n">
        <v>2020</v>
      </c>
      <c r="B3449" s="24" t="n">
        <v>5</v>
      </c>
      <c r="C3449" s="24" t="n">
        <v>23</v>
      </c>
      <c r="D3449" s="24" t="n">
        <v>16</v>
      </c>
      <c r="E3449" s="24" t="n">
        <v>20.22</v>
      </c>
      <c r="F3449" s="25">
        <f>IF($E3449="","",DATE(IF($A3449="",nominal_year,$A3449),$B3449,$C3449)+($D3449-IF(LEFT(hour_conv,1)="1",1,0))/24)</f>
        <v/>
      </c>
      <c r="G3449" s="26">
        <f>IF(F3449="","",INT(F3449))</f>
        <v/>
      </c>
      <c r="H3449">
        <f>IF(G3449="","",IF(AND(MONTH(G3449)*100+DAY(G3449)&gt;=season_lo,MONTH(G3449)*100+DAY(G3449)&lt;=season_hi),1,0))</f>
        <v/>
      </c>
      <c r="I3449">
        <f>IF(G3449="","",G3449-first_day+1)</f>
        <v/>
      </c>
      <c r="J3449" s="27">
        <f>IF(I3449="","",INDEX(Daily!$J$2:$J$421,I3449))</f>
        <v/>
      </c>
      <c r="K3449" s="27">
        <f>IF(J3449="","",J3449+cat_offset)</f>
        <v/>
      </c>
      <c r="L3449" s="27">
        <f>IF(J3449="","",MAX(0,E3449-J3449)^2)</f>
        <v/>
      </c>
      <c r="M3449" s="27">
        <f>IF(J3449="","",MAX(0,E3449-(J3449+twcdh_off))^2)</f>
        <v/>
      </c>
      <c r="N3449" s="27">
        <f>IF(E3449="","",MAX(0,E3449-swcdh_thr)^2)</f>
        <v/>
      </c>
      <c r="O3449">
        <f>IF(K3449="","",ROUND(E3449-K3449,0))</f>
        <v/>
      </c>
      <c r="P3449">
        <f>IF(O3449="","",IF(O3449&gt;=1,O3449,0))</f>
        <v/>
      </c>
      <c r="Q3449" s="27">
        <f>IF(E3449="","",MAX(0,E3449-22))</f>
        <v/>
      </c>
      <c r="R3449" s="27">
        <f>IF(H3449=1,E3449,"")</f>
        <v/>
      </c>
      <c r="S3449" s="27">
        <f>IF(AND(H3449=1,J3449&lt;&gt;""),E3449-J3449,"")</f>
        <v/>
      </c>
      <c r="T3449">
        <f>IF(G3449="","",MONTH(G3449))</f>
        <v/>
      </c>
    </row>
    <row r="3450">
      <c r="A3450" s="24" t="n">
        <v>2020</v>
      </c>
      <c r="B3450" s="24" t="n">
        <v>5</v>
      </c>
      <c r="C3450" s="24" t="n">
        <v>23</v>
      </c>
      <c r="D3450" s="24" t="n">
        <v>17</v>
      </c>
      <c r="E3450" s="24" t="n">
        <v>20.72</v>
      </c>
      <c r="F3450" s="25">
        <f>IF($E3450="","",DATE(IF($A3450="",nominal_year,$A3450),$B3450,$C3450)+($D3450-IF(LEFT(hour_conv,1)="1",1,0))/24)</f>
        <v/>
      </c>
      <c r="G3450" s="26">
        <f>IF(F3450="","",INT(F3450))</f>
        <v/>
      </c>
      <c r="H3450">
        <f>IF(G3450="","",IF(AND(MONTH(G3450)*100+DAY(G3450)&gt;=season_lo,MONTH(G3450)*100+DAY(G3450)&lt;=season_hi),1,0))</f>
        <v/>
      </c>
      <c r="I3450">
        <f>IF(G3450="","",G3450-first_day+1)</f>
        <v/>
      </c>
      <c r="J3450" s="27">
        <f>IF(I3450="","",INDEX(Daily!$J$2:$J$421,I3450))</f>
        <v/>
      </c>
      <c r="K3450" s="27">
        <f>IF(J3450="","",J3450+cat_offset)</f>
        <v/>
      </c>
      <c r="L3450" s="27">
        <f>IF(J3450="","",MAX(0,E3450-J3450)^2)</f>
        <v/>
      </c>
      <c r="M3450" s="27">
        <f>IF(J3450="","",MAX(0,E3450-(J3450+twcdh_off))^2)</f>
        <v/>
      </c>
      <c r="N3450" s="27">
        <f>IF(E3450="","",MAX(0,E3450-swcdh_thr)^2)</f>
        <v/>
      </c>
      <c r="O3450">
        <f>IF(K3450="","",ROUND(E3450-K3450,0))</f>
        <v/>
      </c>
      <c r="P3450">
        <f>IF(O3450="","",IF(O3450&gt;=1,O3450,0))</f>
        <v/>
      </c>
      <c r="Q3450" s="27">
        <f>IF(E3450="","",MAX(0,E3450-22))</f>
        <v/>
      </c>
      <c r="R3450" s="27">
        <f>IF(H3450=1,E3450,"")</f>
        <v/>
      </c>
      <c r="S3450" s="27">
        <f>IF(AND(H3450=1,J3450&lt;&gt;""),E3450-J3450,"")</f>
        <v/>
      </c>
      <c r="T3450">
        <f>IF(G3450="","",MONTH(G3450))</f>
        <v/>
      </c>
    </row>
    <row r="3451">
      <c r="A3451" s="24" t="n">
        <v>2020</v>
      </c>
      <c r="B3451" s="24" t="n">
        <v>5</v>
      </c>
      <c r="C3451" s="24" t="n">
        <v>23</v>
      </c>
      <c r="D3451" s="24" t="n">
        <v>18</v>
      </c>
      <c r="E3451" s="24" t="n">
        <v>19.42</v>
      </c>
      <c r="F3451" s="25">
        <f>IF($E3451="","",DATE(IF($A3451="",nominal_year,$A3451),$B3451,$C3451)+($D3451-IF(LEFT(hour_conv,1)="1",1,0))/24)</f>
        <v/>
      </c>
      <c r="G3451" s="26">
        <f>IF(F3451="","",INT(F3451))</f>
        <v/>
      </c>
      <c r="H3451">
        <f>IF(G3451="","",IF(AND(MONTH(G3451)*100+DAY(G3451)&gt;=season_lo,MONTH(G3451)*100+DAY(G3451)&lt;=season_hi),1,0))</f>
        <v/>
      </c>
      <c r="I3451">
        <f>IF(G3451="","",G3451-first_day+1)</f>
        <v/>
      </c>
      <c r="J3451" s="27">
        <f>IF(I3451="","",INDEX(Daily!$J$2:$J$421,I3451))</f>
        <v/>
      </c>
      <c r="K3451" s="27">
        <f>IF(J3451="","",J3451+cat_offset)</f>
        <v/>
      </c>
      <c r="L3451" s="27">
        <f>IF(J3451="","",MAX(0,E3451-J3451)^2)</f>
        <v/>
      </c>
      <c r="M3451" s="27">
        <f>IF(J3451="","",MAX(0,E3451-(J3451+twcdh_off))^2)</f>
        <v/>
      </c>
      <c r="N3451" s="27">
        <f>IF(E3451="","",MAX(0,E3451-swcdh_thr)^2)</f>
        <v/>
      </c>
      <c r="O3451">
        <f>IF(K3451="","",ROUND(E3451-K3451,0))</f>
        <v/>
      </c>
      <c r="P3451">
        <f>IF(O3451="","",IF(O3451&gt;=1,O3451,0))</f>
        <v/>
      </c>
      <c r="Q3451" s="27">
        <f>IF(E3451="","",MAX(0,E3451-22))</f>
        <v/>
      </c>
      <c r="R3451" s="27">
        <f>IF(H3451=1,E3451,"")</f>
        <v/>
      </c>
      <c r="S3451" s="27">
        <f>IF(AND(H3451=1,J3451&lt;&gt;""),E3451-J3451,"")</f>
        <v/>
      </c>
      <c r="T3451">
        <f>IF(G3451="","",MONTH(G3451))</f>
        <v/>
      </c>
    </row>
    <row r="3452">
      <c r="A3452" s="24" t="n">
        <v>2020</v>
      </c>
      <c r="B3452" s="24" t="n">
        <v>5</v>
      </c>
      <c r="C3452" s="24" t="n">
        <v>23</v>
      </c>
      <c r="D3452" s="24" t="n">
        <v>19</v>
      </c>
      <c r="E3452" s="24" t="n">
        <v>18.24</v>
      </c>
      <c r="F3452" s="25">
        <f>IF($E3452="","",DATE(IF($A3452="",nominal_year,$A3452),$B3452,$C3452)+($D3452-IF(LEFT(hour_conv,1)="1",1,0))/24)</f>
        <v/>
      </c>
      <c r="G3452" s="26">
        <f>IF(F3452="","",INT(F3452))</f>
        <v/>
      </c>
      <c r="H3452">
        <f>IF(G3452="","",IF(AND(MONTH(G3452)*100+DAY(G3452)&gt;=season_lo,MONTH(G3452)*100+DAY(G3452)&lt;=season_hi),1,0))</f>
        <v/>
      </c>
      <c r="I3452">
        <f>IF(G3452="","",G3452-first_day+1)</f>
        <v/>
      </c>
      <c r="J3452" s="27">
        <f>IF(I3452="","",INDEX(Daily!$J$2:$J$421,I3452))</f>
        <v/>
      </c>
      <c r="K3452" s="27">
        <f>IF(J3452="","",J3452+cat_offset)</f>
        <v/>
      </c>
      <c r="L3452" s="27">
        <f>IF(J3452="","",MAX(0,E3452-J3452)^2)</f>
        <v/>
      </c>
      <c r="M3452" s="27">
        <f>IF(J3452="","",MAX(0,E3452-(J3452+twcdh_off))^2)</f>
        <v/>
      </c>
      <c r="N3452" s="27">
        <f>IF(E3452="","",MAX(0,E3452-swcdh_thr)^2)</f>
        <v/>
      </c>
      <c r="O3452">
        <f>IF(K3452="","",ROUND(E3452-K3452,0))</f>
        <v/>
      </c>
      <c r="P3452">
        <f>IF(O3452="","",IF(O3452&gt;=1,O3452,0))</f>
        <v/>
      </c>
      <c r="Q3452" s="27">
        <f>IF(E3452="","",MAX(0,E3452-22))</f>
        <v/>
      </c>
      <c r="R3452" s="27">
        <f>IF(H3452=1,E3452,"")</f>
        <v/>
      </c>
      <c r="S3452" s="27">
        <f>IF(AND(H3452=1,J3452&lt;&gt;""),E3452-J3452,"")</f>
        <v/>
      </c>
      <c r="T3452">
        <f>IF(G3452="","",MONTH(G3452))</f>
        <v/>
      </c>
    </row>
    <row r="3453">
      <c r="A3453" s="24" t="n">
        <v>2020</v>
      </c>
      <c r="B3453" s="24" t="n">
        <v>5</v>
      </c>
      <c r="C3453" s="24" t="n">
        <v>23</v>
      </c>
      <c r="D3453" s="24" t="n">
        <v>20</v>
      </c>
      <c r="E3453" s="24" t="n">
        <v>17.43</v>
      </c>
      <c r="F3453" s="25">
        <f>IF($E3453="","",DATE(IF($A3453="",nominal_year,$A3453),$B3453,$C3453)+($D3453-IF(LEFT(hour_conv,1)="1",1,0))/24)</f>
        <v/>
      </c>
      <c r="G3453" s="26">
        <f>IF(F3453="","",INT(F3453))</f>
        <v/>
      </c>
      <c r="H3453">
        <f>IF(G3453="","",IF(AND(MONTH(G3453)*100+DAY(G3453)&gt;=season_lo,MONTH(G3453)*100+DAY(G3453)&lt;=season_hi),1,0))</f>
        <v/>
      </c>
      <c r="I3453">
        <f>IF(G3453="","",G3453-first_day+1)</f>
        <v/>
      </c>
      <c r="J3453" s="27">
        <f>IF(I3453="","",INDEX(Daily!$J$2:$J$421,I3453))</f>
        <v/>
      </c>
      <c r="K3453" s="27">
        <f>IF(J3453="","",J3453+cat_offset)</f>
        <v/>
      </c>
      <c r="L3453" s="27">
        <f>IF(J3453="","",MAX(0,E3453-J3453)^2)</f>
        <v/>
      </c>
      <c r="M3453" s="27">
        <f>IF(J3453="","",MAX(0,E3453-(J3453+twcdh_off))^2)</f>
        <v/>
      </c>
      <c r="N3453" s="27">
        <f>IF(E3453="","",MAX(0,E3453-swcdh_thr)^2)</f>
        <v/>
      </c>
      <c r="O3453">
        <f>IF(K3453="","",ROUND(E3453-K3453,0))</f>
        <v/>
      </c>
      <c r="P3453">
        <f>IF(O3453="","",IF(O3453&gt;=1,O3453,0))</f>
        <v/>
      </c>
      <c r="Q3453" s="27">
        <f>IF(E3453="","",MAX(0,E3453-22))</f>
        <v/>
      </c>
      <c r="R3453" s="27">
        <f>IF(H3453=1,E3453,"")</f>
        <v/>
      </c>
      <c r="S3453" s="27">
        <f>IF(AND(H3453=1,J3453&lt;&gt;""),E3453-J3453,"")</f>
        <v/>
      </c>
      <c r="T3453">
        <f>IF(G3453="","",MONTH(G3453))</f>
        <v/>
      </c>
    </row>
    <row r="3454">
      <c r="A3454" s="24" t="n">
        <v>2020</v>
      </c>
      <c r="B3454" s="24" t="n">
        <v>5</v>
      </c>
      <c r="C3454" s="24" t="n">
        <v>23</v>
      </c>
      <c r="D3454" s="24" t="n">
        <v>21</v>
      </c>
      <c r="E3454" s="24" t="n">
        <v>15.86</v>
      </c>
      <c r="F3454" s="25">
        <f>IF($E3454="","",DATE(IF($A3454="",nominal_year,$A3454),$B3454,$C3454)+($D3454-IF(LEFT(hour_conv,1)="1",1,0))/24)</f>
        <v/>
      </c>
      <c r="G3454" s="26">
        <f>IF(F3454="","",INT(F3454))</f>
        <v/>
      </c>
      <c r="H3454">
        <f>IF(G3454="","",IF(AND(MONTH(G3454)*100+DAY(G3454)&gt;=season_lo,MONTH(G3454)*100+DAY(G3454)&lt;=season_hi),1,0))</f>
        <v/>
      </c>
      <c r="I3454">
        <f>IF(G3454="","",G3454-first_day+1)</f>
        <v/>
      </c>
      <c r="J3454" s="27">
        <f>IF(I3454="","",INDEX(Daily!$J$2:$J$421,I3454))</f>
        <v/>
      </c>
      <c r="K3454" s="27">
        <f>IF(J3454="","",J3454+cat_offset)</f>
        <v/>
      </c>
      <c r="L3454" s="27">
        <f>IF(J3454="","",MAX(0,E3454-J3454)^2)</f>
        <v/>
      </c>
      <c r="M3454" s="27">
        <f>IF(J3454="","",MAX(0,E3454-(J3454+twcdh_off))^2)</f>
        <v/>
      </c>
      <c r="N3454" s="27">
        <f>IF(E3454="","",MAX(0,E3454-swcdh_thr)^2)</f>
        <v/>
      </c>
      <c r="O3454">
        <f>IF(K3454="","",ROUND(E3454-K3454,0))</f>
        <v/>
      </c>
      <c r="P3454">
        <f>IF(O3454="","",IF(O3454&gt;=1,O3454,0))</f>
        <v/>
      </c>
      <c r="Q3454" s="27">
        <f>IF(E3454="","",MAX(0,E3454-22))</f>
        <v/>
      </c>
      <c r="R3454" s="27">
        <f>IF(H3454=1,E3454,"")</f>
        <v/>
      </c>
      <c r="S3454" s="27">
        <f>IF(AND(H3454=1,J3454&lt;&gt;""),E3454-J3454,"")</f>
        <v/>
      </c>
      <c r="T3454">
        <f>IF(G3454="","",MONTH(G3454))</f>
        <v/>
      </c>
    </row>
    <row r="3455">
      <c r="A3455" s="24" t="n">
        <v>2020</v>
      </c>
      <c r="B3455" s="24" t="n">
        <v>5</v>
      </c>
      <c r="C3455" s="24" t="n">
        <v>23</v>
      </c>
      <c r="D3455" s="24" t="n">
        <v>22</v>
      </c>
      <c r="E3455" s="24" t="n">
        <v>14.57</v>
      </c>
      <c r="F3455" s="25">
        <f>IF($E3455="","",DATE(IF($A3455="",nominal_year,$A3455),$B3455,$C3455)+($D3455-IF(LEFT(hour_conv,1)="1",1,0))/24)</f>
        <v/>
      </c>
      <c r="G3455" s="26">
        <f>IF(F3455="","",INT(F3455))</f>
        <v/>
      </c>
      <c r="H3455">
        <f>IF(G3455="","",IF(AND(MONTH(G3455)*100+DAY(G3455)&gt;=season_lo,MONTH(G3455)*100+DAY(G3455)&lt;=season_hi),1,0))</f>
        <v/>
      </c>
      <c r="I3455">
        <f>IF(G3455="","",G3455-first_day+1)</f>
        <v/>
      </c>
      <c r="J3455" s="27">
        <f>IF(I3455="","",INDEX(Daily!$J$2:$J$421,I3455))</f>
        <v/>
      </c>
      <c r="K3455" s="27">
        <f>IF(J3455="","",J3455+cat_offset)</f>
        <v/>
      </c>
      <c r="L3455" s="27">
        <f>IF(J3455="","",MAX(0,E3455-J3455)^2)</f>
        <v/>
      </c>
      <c r="M3455" s="27">
        <f>IF(J3455="","",MAX(0,E3455-(J3455+twcdh_off))^2)</f>
        <v/>
      </c>
      <c r="N3455" s="27">
        <f>IF(E3455="","",MAX(0,E3455-swcdh_thr)^2)</f>
        <v/>
      </c>
      <c r="O3455">
        <f>IF(K3455="","",ROUND(E3455-K3455,0))</f>
        <v/>
      </c>
      <c r="P3455">
        <f>IF(O3455="","",IF(O3455&gt;=1,O3455,0))</f>
        <v/>
      </c>
      <c r="Q3455" s="27">
        <f>IF(E3455="","",MAX(0,E3455-22))</f>
        <v/>
      </c>
      <c r="R3455" s="27">
        <f>IF(H3455=1,E3455,"")</f>
        <v/>
      </c>
      <c r="S3455" s="27">
        <f>IF(AND(H3455=1,J3455&lt;&gt;""),E3455-J3455,"")</f>
        <v/>
      </c>
      <c r="T3455">
        <f>IF(G3455="","",MONTH(G3455))</f>
        <v/>
      </c>
    </row>
    <row r="3456">
      <c r="A3456" s="24" t="n">
        <v>2020</v>
      </c>
      <c r="B3456" s="24" t="n">
        <v>5</v>
      </c>
      <c r="C3456" s="24" t="n">
        <v>23</v>
      </c>
      <c r="D3456" s="24" t="n">
        <v>23</v>
      </c>
      <c r="E3456" s="24" t="n">
        <v>14.17</v>
      </c>
      <c r="F3456" s="25">
        <f>IF($E3456="","",DATE(IF($A3456="",nominal_year,$A3456),$B3456,$C3456)+($D3456-IF(LEFT(hour_conv,1)="1",1,0))/24)</f>
        <v/>
      </c>
      <c r="G3456" s="26">
        <f>IF(F3456="","",INT(F3456))</f>
        <v/>
      </c>
      <c r="H3456">
        <f>IF(G3456="","",IF(AND(MONTH(G3456)*100+DAY(G3456)&gt;=season_lo,MONTH(G3456)*100+DAY(G3456)&lt;=season_hi),1,0))</f>
        <v/>
      </c>
      <c r="I3456">
        <f>IF(G3456="","",G3456-first_day+1)</f>
        <v/>
      </c>
      <c r="J3456" s="27">
        <f>IF(I3456="","",INDEX(Daily!$J$2:$J$421,I3456))</f>
        <v/>
      </c>
      <c r="K3456" s="27">
        <f>IF(J3456="","",J3456+cat_offset)</f>
        <v/>
      </c>
      <c r="L3456" s="27">
        <f>IF(J3456="","",MAX(0,E3456-J3456)^2)</f>
        <v/>
      </c>
      <c r="M3456" s="27">
        <f>IF(J3456="","",MAX(0,E3456-(J3456+twcdh_off))^2)</f>
        <v/>
      </c>
      <c r="N3456" s="27">
        <f>IF(E3456="","",MAX(0,E3456-swcdh_thr)^2)</f>
        <v/>
      </c>
      <c r="O3456">
        <f>IF(K3456="","",ROUND(E3456-K3456,0))</f>
        <v/>
      </c>
      <c r="P3456">
        <f>IF(O3456="","",IF(O3456&gt;=1,O3456,0))</f>
        <v/>
      </c>
      <c r="Q3456" s="27">
        <f>IF(E3456="","",MAX(0,E3456-22))</f>
        <v/>
      </c>
      <c r="R3456" s="27">
        <f>IF(H3456=1,E3456,"")</f>
        <v/>
      </c>
      <c r="S3456" s="27">
        <f>IF(AND(H3456=1,J3456&lt;&gt;""),E3456-J3456,"")</f>
        <v/>
      </c>
      <c r="T3456">
        <f>IF(G3456="","",MONTH(G3456))</f>
        <v/>
      </c>
    </row>
    <row r="3457">
      <c r="A3457" s="24" t="n">
        <v>2020</v>
      </c>
      <c r="B3457" s="24" t="n">
        <v>5</v>
      </c>
      <c r="C3457" s="24" t="n">
        <v>23</v>
      </c>
      <c r="D3457" s="24" t="n">
        <v>24</v>
      </c>
      <c r="E3457" s="24" t="n">
        <v>12.33</v>
      </c>
      <c r="F3457" s="25">
        <f>IF($E3457="","",DATE(IF($A3457="",nominal_year,$A3457),$B3457,$C3457)+($D3457-IF(LEFT(hour_conv,1)="1",1,0))/24)</f>
        <v/>
      </c>
      <c r="G3457" s="26">
        <f>IF(F3457="","",INT(F3457))</f>
        <v/>
      </c>
      <c r="H3457">
        <f>IF(G3457="","",IF(AND(MONTH(G3457)*100+DAY(G3457)&gt;=season_lo,MONTH(G3457)*100+DAY(G3457)&lt;=season_hi),1,0))</f>
        <v/>
      </c>
      <c r="I3457">
        <f>IF(G3457="","",G3457-first_day+1)</f>
        <v/>
      </c>
      <c r="J3457" s="27">
        <f>IF(I3457="","",INDEX(Daily!$J$2:$J$421,I3457))</f>
        <v/>
      </c>
      <c r="K3457" s="27">
        <f>IF(J3457="","",J3457+cat_offset)</f>
        <v/>
      </c>
      <c r="L3457" s="27">
        <f>IF(J3457="","",MAX(0,E3457-J3457)^2)</f>
        <v/>
      </c>
      <c r="M3457" s="27">
        <f>IF(J3457="","",MAX(0,E3457-(J3457+twcdh_off))^2)</f>
        <v/>
      </c>
      <c r="N3457" s="27">
        <f>IF(E3457="","",MAX(0,E3457-swcdh_thr)^2)</f>
        <v/>
      </c>
      <c r="O3457">
        <f>IF(K3457="","",ROUND(E3457-K3457,0))</f>
        <v/>
      </c>
      <c r="P3457">
        <f>IF(O3457="","",IF(O3457&gt;=1,O3457,0))</f>
        <v/>
      </c>
      <c r="Q3457" s="27">
        <f>IF(E3457="","",MAX(0,E3457-22))</f>
        <v/>
      </c>
      <c r="R3457" s="27">
        <f>IF(H3457=1,E3457,"")</f>
        <v/>
      </c>
      <c r="S3457" s="27">
        <f>IF(AND(H3457=1,J3457&lt;&gt;""),E3457-J3457,"")</f>
        <v/>
      </c>
      <c r="T3457">
        <f>IF(G3457="","",MONTH(G3457))</f>
        <v/>
      </c>
    </row>
    <row r="3458">
      <c r="A3458" s="24" t="n">
        <v>2020</v>
      </c>
      <c r="B3458" s="24" t="n">
        <v>5</v>
      </c>
      <c r="C3458" s="24" t="n">
        <v>24</v>
      </c>
      <c r="D3458" s="24" t="n">
        <v>1</v>
      </c>
      <c r="E3458" s="24" t="n">
        <v>10.97</v>
      </c>
      <c r="F3458" s="25">
        <f>IF($E3458="","",DATE(IF($A3458="",nominal_year,$A3458),$B3458,$C3458)+($D3458-IF(LEFT(hour_conv,1)="1",1,0))/24)</f>
        <v/>
      </c>
      <c r="G3458" s="26">
        <f>IF(F3458="","",INT(F3458))</f>
        <v/>
      </c>
      <c r="H3458">
        <f>IF(G3458="","",IF(AND(MONTH(G3458)*100+DAY(G3458)&gt;=season_lo,MONTH(G3458)*100+DAY(G3458)&lt;=season_hi),1,0))</f>
        <v/>
      </c>
      <c r="I3458">
        <f>IF(G3458="","",G3458-first_day+1)</f>
        <v/>
      </c>
      <c r="J3458" s="27">
        <f>IF(I3458="","",INDEX(Daily!$J$2:$J$421,I3458))</f>
        <v/>
      </c>
      <c r="K3458" s="27">
        <f>IF(J3458="","",J3458+cat_offset)</f>
        <v/>
      </c>
      <c r="L3458" s="27">
        <f>IF(J3458="","",MAX(0,E3458-J3458)^2)</f>
        <v/>
      </c>
      <c r="M3458" s="27">
        <f>IF(J3458="","",MAX(0,E3458-(J3458+twcdh_off))^2)</f>
        <v/>
      </c>
      <c r="N3458" s="27">
        <f>IF(E3458="","",MAX(0,E3458-swcdh_thr)^2)</f>
        <v/>
      </c>
      <c r="O3458">
        <f>IF(K3458="","",ROUND(E3458-K3458,0))</f>
        <v/>
      </c>
      <c r="P3458">
        <f>IF(O3458="","",IF(O3458&gt;=1,O3458,0))</f>
        <v/>
      </c>
      <c r="Q3458" s="27">
        <f>IF(E3458="","",MAX(0,E3458-22))</f>
        <v/>
      </c>
      <c r="R3458" s="27">
        <f>IF(H3458=1,E3458,"")</f>
        <v/>
      </c>
      <c r="S3458" s="27">
        <f>IF(AND(H3458=1,J3458&lt;&gt;""),E3458-J3458,"")</f>
        <v/>
      </c>
      <c r="T3458">
        <f>IF(G3458="","",MONTH(G3458))</f>
        <v/>
      </c>
    </row>
    <row r="3459">
      <c r="A3459" s="24" t="n">
        <v>2020</v>
      </c>
      <c r="B3459" s="24" t="n">
        <v>5</v>
      </c>
      <c r="C3459" s="24" t="n">
        <v>24</v>
      </c>
      <c r="D3459" s="24" t="n">
        <v>2</v>
      </c>
      <c r="E3459" s="24" t="n">
        <v>10.49</v>
      </c>
      <c r="F3459" s="25">
        <f>IF($E3459="","",DATE(IF($A3459="",nominal_year,$A3459),$B3459,$C3459)+($D3459-IF(LEFT(hour_conv,1)="1",1,0))/24)</f>
        <v/>
      </c>
      <c r="G3459" s="26">
        <f>IF(F3459="","",INT(F3459))</f>
        <v/>
      </c>
      <c r="H3459">
        <f>IF(G3459="","",IF(AND(MONTH(G3459)*100+DAY(G3459)&gt;=season_lo,MONTH(G3459)*100+DAY(G3459)&lt;=season_hi),1,0))</f>
        <v/>
      </c>
      <c r="I3459">
        <f>IF(G3459="","",G3459-first_day+1)</f>
        <v/>
      </c>
      <c r="J3459" s="27">
        <f>IF(I3459="","",INDEX(Daily!$J$2:$J$421,I3459))</f>
        <v/>
      </c>
      <c r="K3459" s="27">
        <f>IF(J3459="","",J3459+cat_offset)</f>
        <v/>
      </c>
      <c r="L3459" s="27">
        <f>IF(J3459="","",MAX(0,E3459-J3459)^2)</f>
        <v/>
      </c>
      <c r="M3459" s="27">
        <f>IF(J3459="","",MAX(0,E3459-(J3459+twcdh_off))^2)</f>
        <v/>
      </c>
      <c r="N3459" s="27">
        <f>IF(E3459="","",MAX(0,E3459-swcdh_thr)^2)</f>
        <v/>
      </c>
      <c r="O3459">
        <f>IF(K3459="","",ROUND(E3459-K3459,0))</f>
        <v/>
      </c>
      <c r="P3459">
        <f>IF(O3459="","",IF(O3459&gt;=1,O3459,0))</f>
        <v/>
      </c>
      <c r="Q3459" s="27">
        <f>IF(E3459="","",MAX(0,E3459-22))</f>
        <v/>
      </c>
      <c r="R3459" s="27">
        <f>IF(H3459=1,E3459,"")</f>
        <v/>
      </c>
      <c r="S3459" s="27">
        <f>IF(AND(H3459=1,J3459&lt;&gt;""),E3459-J3459,"")</f>
        <v/>
      </c>
      <c r="T3459">
        <f>IF(G3459="","",MONTH(G3459))</f>
        <v/>
      </c>
    </row>
    <row r="3460">
      <c r="A3460" s="24" t="n">
        <v>2020</v>
      </c>
      <c r="B3460" s="24" t="n">
        <v>5</v>
      </c>
      <c r="C3460" s="24" t="n">
        <v>24</v>
      </c>
      <c r="D3460" s="24" t="n">
        <v>3</v>
      </c>
      <c r="E3460" s="24" t="n">
        <v>9.99</v>
      </c>
      <c r="F3460" s="25">
        <f>IF($E3460="","",DATE(IF($A3460="",nominal_year,$A3460),$B3460,$C3460)+($D3460-IF(LEFT(hour_conv,1)="1",1,0))/24)</f>
        <v/>
      </c>
      <c r="G3460" s="26">
        <f>IF(F3460="","",INT(F3460))</f>
        <v/>
      </c>
      <c r="H3460">
        <f>IF(G3460="","",IF(AND(MONTH(G3460)*100+DAY(G3460)&gt;=season_lo,MONTH(G3460)*100+DAY(G3460)&lt;=season_hi),1,0))</f>
        <v/>
      </c>
      <c r="I3460">
        <f>IF(G3460="","",G3460-first_day+1)</f>
        <v/>
      </c>
      <c r="J3460" s="27">
        <f>IF(I3460="","",INDEX(Daily!$J$2:$J$421,I3460))</f>
        <v/>
      </c>
      <c r="K3460" s="27">
        <f>IF(J3460="","",J3460+cat_offset)</f>
        <v/>
      </c>
      <c r="L3460" s="27">
        <f>IF(J3460="","",MAX(0,E3460-J3460)^2)</f>
        <v/>
      </c>
      <c r="M3460" s="27">
        <f>IF(J3460="","",MAX(0,E3460-(J3460+twcdh_off))^2)</f>
        <v/>
      </c>
      <c r="N3460" s="27">
        <f>IF(E3460="","",MAX(0,E3460-swcdh_thr)^2)</f>
        <v/>
      </c>
      <c r="O3460">
        <f>IF(K3460="","",ROUND(E3460-K3460,0))</f>
        <v/>
      </c>
      <c r="P3460">
        <f>IF(O3460="","",IF(O3460&gt;=1,O3460,0))</f>
        <v/>
      </c>
      <c r="Q3460" s="27">
        <f>IF(E3460="","",MAX(0,E3460-22))</f>
        <v/>
      </c>
      <c r="R3460" s="27">
        <f>IF(H3460=1,E3460,"")</f>
        <v/>
      </c>
      <c r="S3460" s="27">
        <f>IF(AND(H3460=1,J3460&lt;&gt;""),E3460-J3460,"")</f>
        <v/>
      </c>
      <c r="T3460">
        <f>IF(G3460="","",MONTH(G3460))</f>
        <v/>
      </c>
    </row>
    <row r="3461">
      <c r="A3461" s="24" t="n">
        <v>2020</v>
      </c>
      <c r="B3461" s="24" t="n">
        <v>5</v>
      </c>
      <c r="C3461" s="24" t="n">
        <v>24</v>
      </c>
      <c r="D3461" s="24" t="n">
        <v>4</v>
      </c>
      <c r="E3461" s="24" t="n">
        <v>9.1</v>
      </c>
      <c r="F3461" s="25">
        <f>IF($E3461="","",DATE(IF($A3461="",nominal_year,$A3461),$B3461,$C3461)+($D3461-IF(LEFT(hour_conv,1)="1",1,0))/24)</f>
        <v/>
      </c>
      <c r="G3461" s="26">
        <f>IF(F3461="","",INT(F3461))</f>
        <v/>
      </c>
      <c r="H3461">
        <f>IF(G3461="","",IF(AND(MONTH(G3461)*100+DAY(G3461)&gt;=season_lo,MONTH(G3461)*100+DAY(G3461)&lt;=season_hi),1,0))</f>
        <v/>
      </c>
      <c r="I3461">
        <f>IF(G3461="","",G3461-first_day+1)</f>
        <v/>
      </c>
      <c r="J3461" s="27">
        <f>IF(I3461="","",INDEX(Daily!$J$2:$J$421,I3461))</f>
        <v/>
      </c>
      <c r="K3461" s="27">
        <f>IF(J3461="","",J3461+cat_offset)</f>
        <v/>
      </c>
      <c r="L3461" s="27">
        <f>IF(J3461="","",MAX(0,E3461-J3461)^2)</f>
        <v/>
      </c>
      <c r="M3461" s="27">
        <f>IF(J3461="","",MAX(0,E3461-(J3461+twcdh_off))^2)</f>
        <v/>
      </c>
      <c r="N3461" s="27">
        <f>IF(E3461="","",MAX(0,E3461-swcdh_thr)^2)</f>
        <v/>
      </c>
      <c r="O3461">
        <f>IF(K3461="","",ROUND(E3461-K3461,0))</f>
        <v/>
      </c>
      <c r="P3461">
        <f>IF(O3461="","",IF(O3461&gt;=1,O3461,0))</f>
        <v/>
      </c>
      <c r="Q3461" s="27">
        <f>IF(E3461="","",MAX(0,E3461-22))</f>
        <v/>
      </c>
      <c r="R3461" s="27">
        <f>IF(H3461=1,E3461,"")</f>
        <v/>
      </c>
      <c r="S3461" s="27">
        <f>IF(AND(H3461=1,J3461&lt;&gt;""),E3461-J3461,"")</f>
        <v/>
      </c>
      <c r="T3461">
        <f>IF(G3461="","",MONTH(G3461))</f>
        <v/>
      </c>
    </row>
    <row r="3462">
      <c r="A3462" s="24" t="n">
        <v>2020</v>
      </c>
      <c r="B3462" s="24" t="n">
        <v>5</v>
      </c>
      <c r="C3462" s="24" t="n">
        <v>24</v>
      </c>
      <c r="D3462" s="24" t="n">
        <v>5</v>
      </c>
      <c r="E3462" s="24" t="n">
        <v>10.02</v>
      </c>
      <c r="F3462" s="25">
        <f>IF($E3462="","",DATE(IF($A3462="",nominal_year,$A3462),$B3462,$C3462)+($D3462-IF(LEFT(hour_conv,1)="1",1,0))/24)</f>
        <v/>
      </c>
      <c r="G3462" s="26">
        <f>IF(F3462="","",INT(F3462))</f>
        <v/>
      </c>
      <c r="H3462">
        <f>IF(G3462="","",IF(AND(MONTH(G3462)*100+DAY(G3462)&gt;=season_lo,MONTH(G3462)*100+DAY(G3462)&lt;=season_hi),1,0))</f>
        <v/>
      </c>
      <c r="I3462">
        <f>IF(G3462="","",G3462-first_day+1)</f>
        <v/>
      </c>
      <c r="J3462" s="27">
        <f>IF(I3462="","",INDEX(Daily!$J$2:$J$421,I3462))</f>
        <v/>
      </c>
      <c r="K3462" s="27">
        <f>IF(J3462="","",J3462+cat_offset)</f>
        <v/>
      </c>
      <c r="L3462" s="27">
        <f>IF(J3462="","",MAX(0,E3462-J3462)^2)</f>
        <v/>
      </c>
      <c r="M3462" s="27">
        <f>IF(J3462="","",MAX(0,E3462-(J3462+twcdh_off))^2)</f>
        <v/>
      </c>
      <c r="N3462" s="27">
        <f>IF(E3462="","",MAX(0,E3462-swcdh_thr)^2)</f>
        <v/>
      </c>
      <c r="O3462">
        <f>IF(K3462="","",ROUND(E3462-K3462,0))</f>
        <v/>
      </c>
      <c r="P3462">
        <f>IF(O3462="","",IF(O3462&gt;=1,O3462,0))</f>
        <v/>
      </c>
      <c r="Q3462" s="27">
        <f>IF(E3462="","",MAX(0,E3462-22))</f>
        <v/>
      </c>
      <c r="R3462" s="27">
        <f>IF(H3462=1,E3462,"")</f>
        <v/>
      </c>
      <c r="S3462" s="27">
        <f>IF(AND(H3462=1,J3462&lt;&gt;""),E3462-J3462,"")</f>
        <v/>
      </c>
      <c r="T3462">
        <f>IF(G3462="","",MONTH(G3462))</f>
        <v/>
      </c>
    </row>
    <row r="3463">
      <c r="A3463" s="24" t="n">
        <v>2020</v>
      </c>
      <c r="B3463" s="24" t="n">
        <v>5</v>
      </c>
      <c r="C3463" s="24" t="n">
        <v>24</v>
      </c>
      <c r="D3463" s="24" t="n">
        <v>6</v>
      </c>
      <c r="E3463" s="24" t="n">
        <v>10.19</v>
      </c>
      <c r="F3463" s="25">
        <f>IF($E3463="","",DATE(IF($A3463="",nominal_year,$A3463),$B3463,$C3463)+($D3463-IF(LEFT(hour_conv,1)="1",1,0))/24)</f>
        <v/>
      </c>
      <c r="G3463" s="26">
        <f>IF(F3463="","",INT(F3463))</f>
        <v/>
      </c>
      <c r="H3463">
        <f>IF(G3463="","",IF(AND(MONTH(G3463)*100+DAY(G3463)&gt;=season_lo,MONTH(G3463)*100+DAY(G3463)&lt;=season_hi),1,0))</f>
        <v/>
      </c>
      <c r="I3463">
        <f>IF(G3463="","",G3463-first_day+1)</f>
        <v/>
      </c>
      <c r="J3463" s="27">
        <f>IF(I3463="","",INDEX(Daily!$J$2:$J$421,I3463))</f>
        <v/>
      </c>
      <c r="K3463" s="27">
        <f>IF(J3463="","",J3463+cat_offset)</f>
        <v/>
      </c>
      <c r="L3463" s="27">
        <f>IF(J3463="","",MAX(0,E3463-J3463)^2)</f>
        <v/>
      </c>
      <c r="M3463" s="27">
        <f>IF(J3463="","",MAX(0,E3463-(J3463+twcdh_off))^2)</f>
        <v/>
      </c>
      <c r="N3463" s="27">
        <f>IF(E3463="","",MAX(0,E3463-swcdh_thr)^2)</f>
        <v/>
      </c>
      <c r="O3463">
        <f>IF(K3463="","",ROUND(E3463-K3463,0))</f>
        <v/>
      </c>
      <c r="P3463">
        <f>IF(O3463="","",IF(O3463&gt;=1,O3463,0))</f>
        <v/>
      </c>
      <c r="Q3463" s="27">
        <f>IF(E3463="","",MAX(0,E3463-22))</f>
        <v/>
      </c>
      <c r="R3463" s="27">
        <f>IF(H3463=1,E3463,"")</f>
        <v/>
      </c>
      <c r="S3463" s="27">
        <f>IF(AND(H3463=1,J3463&lt;&gt;""),E3463-J3463,"")</f>
        <v/>
      </c>
      <c r="T3463">
        <f>IF(G3463="","",MONTH(G3463))</f>
        <v/>
      </c>
    </row>
    <row r="3464">
      <c r="A3464" s="24" t="n">
        <v>2020</v>
      </c>
      <c r="B3464" s="24" t="n">
        <v>5</v>
      </c>
      <c r="C3464" s="24" t="n">
        <v>24</v>
      </c>
      <c r="D3464" s="24" t="n">
        <v>7</v>
      </c>
      <c r="E3464" s="24" t="n">
        <v>10.91</v>
      </c>
      <c r="F3464" s="25">
        <f>IF($E3464="","",DATE(IF($A3464="",nominal_year,$A3464),$B3464,$C3464)+($D3464-IF(LEFT(hour_conv,1)="1",1,0))/24)</f>
        <v/>
      </c>
      <c r="G3464" s="26">
        <f>IF(F3464="","",INT(F3464))</f>
        <v/>
      </c>
      <c r="H3464">
        <f>IF(G3464="","",IF(AND(MONTH(G3464)*100+DAY(G3464)&gt;=season_lo,MONTH(G3464)*100+DAY(G3464)&lt;=season_hi),1,0))</f>
        <v/>
      </c>
      <c r="I3464">
        <f>IF(G3464="","",G3464-first_day+1)</f>
        <v/>
      </c>
      <c r="J3464" s="27">
        <f>IF(I3464="","",INDEX(Daily!$J$2:$J$421,I3464))</f>
        <v/>
      </c>
      <c r="K3464" s="27">
        <f>IF(J3464="","",J3464+cat_offset)</f>
        <v/>
      </c>
      <c r="L3464" s="27">
        <f>IF(J3464="","",MAX(0,E3464-J3464)^2)</f>
        <v/>
      </c>
      <c r="M3464" s="27">
        <f>IF(J3464="","",MAX(0,E3464-(J3464+twcdh_off))^2)</f>
        <v/>
      </c>
      <c r="N3464" s="27">
        <f>IF(E3464="","",MAX(0,E3464-swcdh_thr)^2)</f>
        <v/>
      </c>
      <c r="O3464">
        <f>IF(K3464="","",ROUND(E3464-K3464,0))</f>
        <v/>
      </c>
      <c r="P3464">
        <f>IF(O3464="","",IF(O3464&gt;=1,O3464,0))</f>
        <v/>
      </c>
      <c r="Q3464" s="27">
        <f>IF(E3464="","",MAX(0,E3464-22))</f>
        <v/>
      </c>
      <c r="R3464" s="27">
        <f>IF(H3464=1,E3464,"")</f>
        <v/>
      </c>
      <c r="S3464" s="27">
        <f>IF(AND(H3464=1,J3464&lt;&gt;""),E3464-J3464,"")</f>
        <v/>
      </c>
      <c r="T3464">
        <f>IF(G3464="","",MONTH(G3464))</f>
        <v/>
      </c>
    </row>
    <row r="3465">
      <c r="A3465" s="24" t="n">
        <v>2020</v>
      </c>
      <c r="B3465" s="24" t="n">
        <v>5</v>
      </c>
      <c r="C3465" s="24" t="n">
        <v>24</v>
      </c>
      <c r="D3465" s="24" t="n">
        <v>8</v>
      </c>
      <c r="E3465" s="24" t="n">
        <v>12.22</v>
      </c>
      <c r="F3465" s="25">
        <f>IF($E3465="","",DATE(IF($A3465="",nominal_year,$A3465),$B3465,$C3465)+($D3465-IF(LEFT(hour_conv,1)="1",1,0))/24)</f>
        <v/>
      </c>
      <c r="G3465" s="26">
        <f>IF(F3465="","",INT(F3465))</f>
        <v/>
      </c>
      <c r="H3465">
        <f>IF(G3465="","",IF(AND(MONTH(G3465)*100+DAY(G3465)&gt;=season_lo,MONTH(G3465)*100+DAY(G3465)&lt;=season_hi),1,0))</f>
        <v/>
      </c>
      <c r="I3465">
        <f>IF(G3465="","",G3465-first_day+1)</f>
        <v/>
      </c>
      <c r="J3465" s="27">
        <f>IF(I3465="","",INDEX(Daily!$J$2:$J$421,I3465))</f>
        <v/>
      </c>
      <c r="K3465" s="27">
        <f>IF(J3465="","",J3465+cat_offset)</f>
        <v/>
      </c>
      <c r="L3465" s="27">
        <f>IF(J3465="","",MAX(0,E3465-J3465)^2)</f>
        <v/>
      </c>
      <c r="M3465" s="27">
        <f>IF(J3465="","",MAX(0,E3465-(J3465+twcdh_off))^2)</f>
        <v/>
      </c>
      <c r="N3465" s="27">
        <f>IF(E3465="","",MAX(0,E3465-swcdh_thr)^2)</f>
        <v/>
      </c>
      <c r="O3465">
        <f>IF(K3465="","",ROUND(E3465-K3465,0))</f>
        <v/>
      </c>
      <c r="P3465">
        <f>IF(O3465="","",IF(O3465&gt;=1,O3465,0))</f>
        <v/>
      </c>
      <c r="Q3465" s="27">
        <f>IF(E3465="","",MAX(0,E3465-22))</f>
        <v/>
      </c>
      <c r="R3465" s="27">
        <f>IF(H3465=1,E3465,"")</f>
        <v/>
      </c>
      <c r="S3465" s="27">
        <f>IF(AND(H3465=1,J3465&lt;&gt;""),E3465-J3465,"")</f>
        <v/>
      </c>
      <c r="T3465">
        <f>IF(G3465="","",MONTH(G3465))</f>
        <v/>
      </c>
    </row>
    <row r="3466">
      <c r="A3466" s="24" t="n">
        <v>2020</v>
      </c>
      <c r="B3466" s="24" t="n">
        <v>5</v>
      </c>
      <c r="C3466" s="24" t="n">
        <v>24</v>
      </c>
      <c r="D3466" s="24" t="n">
        <v>9</v>
      </c>
      <c r="E3466" s="24" t="n">
        <v>12.78</v>
      </c>
      <c r="F3466" s="25">
        <f>IF($E3466="","",DATE(IF($A3466="",nominal_year,$A3466),$B3466,$C3466)+($D3466-IF(LEFT(hour_conv,1)="1",1,0))/24)</f>
        <v/>
      </c>
      <c r="G3466" s="26">
        <f>IF(F3466="","",INT(F3466))</f>
        <v/>
      </c>
      <c r="H3466">
        <f>IF(G3466="","",IF(AND(MONTH(G3466)*100+DAY(G3466)&gt;=season_lo,MONTH(G3466)*100+DAY(G3466)&lt;=season_hi),1,0))</f>
        <v/>
      </c>
      <c r="I3466">
        <f>IF(G3466="","",G3466-first_day+1)</f>
        <v/>
      </c>
      <c r="J3466" s="27">
        <f>IF(I3466="","",INDEX(Daily!$J$2:$J$421,I3466))</f>
        <v/>
      </c>
      <c r="K3466" s="27">
        <f>IF(J3466="","",J3466+cat_offset)</f>
        <v/>
      </c>
      <c r="L3466" s="27">
        <f>IF(J3466="","",MAX(0,E3466-J3466)^2)</f>
        <v/>
      </c>
      <c r="M3466" s="27">
        <f>IF(J3466="","",MAX(0,E3466-(J3466+twcdh_off))^2)</f>
        <v/>
      </c>
      <c r="N3466" s="27">
        <f>IF(E3466="","",MAX(0,E3466-swcdh_thr)^2)</f>
        <v/>
      </c>
      <c r="O3466">
        <f>IF(K3466="","",ROUND(E3466-K3466,0))</f>
        <v/>
      </c>
      <c r="P3466">
        <f>IF(O3466="","",IF(O3466&gt;=1,O3466,0))</f>
        <v/>
      </c>
      <c r="Q3466" s="27">
        <f>IF(E3466="","",MAX(0,E3466-22))</f>
        <v/>
      </c>
      <c r="R3466" s="27">
        <f>IF(H3466=1,E3466,"")</f>
        <v/>
      </c>
      <c r="S3466" s="27">
        <f>IF(AND(H3466=1,J3466&lt;&gt;""),E3466-J3466,"")</f>
        <v/>
      </c>
      <c r="T3466">
        <f>IF(G3466="","",MONTH(G3466))</f>
        <v/>
      </c>
    </row>
    <row r="3467">
      <c r="A3467" s="24" t="n">
        <v>2020</v>
      </c>
      <c r="B3467" s="24" t="n">
        <v>5</v>
      </c>
      <c r="C3467" s="24" t="n">
        <v>24</v>
      </c>
      <c r="D3467" s="24" t="n">
        <v>10</v>
      </c>
      <c r="E3467" s="24" t="n">
        <v>14.45</v>
      </c>
      <c r="F3467" s="25">
        <f>IF($E3467="","",DATE(IF($A3467="",nominal_year,$A3467),$B3467,$C3467)+($D3467-IF(LEFT(hour_conv,1)="1",1,0))/24)</f>
        <v/>
      </c>
      <c r="G3467" s="26">
        <f>IF(F3467="","",INT(F3467))</f>
        <v/>
      </c>
      <c r="H3467">
        <f>IF(G3467="","",IF(AND(MONTH(G3467)*100+DAY(G3467)&gt;=season_lo,MONTH(G3467)*100+DAY(G3467)&lt;=season_hi),1,0))</f>
        <v/>
      </c>
      <c r="I3467">
        <f>IF(G3467="","",G3467-first_day+1)</f>
        <v/>
      </c>
      <c r="J3467" s="27">
        <f>IF(I3467="","",INDEX(Daily!$J$2:$J$421,I3467))</f>
        <v/>
      </c>
      <c r="K3467" s="27">
        <f>IF(J3467="","",J3467+cat_offset)</f>
        <v/>
      </c>
      <c r="L3467" s="27">
        <f>IF(J3467="","",MAX(0,E3467-J3467)^2)</f>
        <v/>
      </c>
      <c r="M3467" s="27">
        <f>IF(J3467="","",MAX(0,E3467-(J3467+twcdh_off))^2)</f>
        <v/>
      </c>
      <c r="N3467" s="27">
        <f>IF(E3467="","",MAX(0,E3467-swcdh_thr)^2)</f>
        <v/>
      </c>
      <c r="O3467">
        <f>IF(K3467="","",ROUND(E3467-K3467,0))</f>
        <v/>
      </c>
      <c r="P3467">
        <f>IF(O3467="","",IF(O3467&gt;=1,O3467,0))</f>
        <v/>
      </c>
      <c r="Q3467" s="27">
        <f>IF(E3467="","",MAX(0,E3467-22))</f>
        <v/>
      </c>
      <c r="R3467" s="27">
        <f>IF(H3467=1,E3467,"")</f>
        <v/>
      </c>
      <c r="S3467" s="27">
        <f>IF(AND(H3467=1,J3467&lt;&gt;""),E3467-J3467,"")</f>
        <v/>
      </c>
      <c r="T3467">
        <f>IF(G3467="","",MONTH(G3467))</f>
        <v/>
      </c>
    </row>
    <row r="3468">
      <c r="A3468" s="24" t="n">
        <v>2020</v>
      </c>
      <c r="B3468" s="24" t="n">
        <v>5</v>
      </c>
      <c r="C3468" s="24" t="n">
        <v>24</v>
      </c>
      <c r="D3468" s="24" t="n">
        <v>11</v>
      </c>
      <c r="E3468" s="24" t="n">
        <v>16.14</v>
      </c>
      <c r="F3468" s="25">
        <f>IF($E3468="","",DATE(IF($A3468="",nominal_year,$A3468),$B3468,$C3468)+($D3468-IF(LEFT(hour_conv,1)="1",1,0))/24)</f>
        <v/>
      </c>
      <c r="G3468" s="26">
        <f>IF(F3468="","",INT(F3468))</f>
        <v/>
      </c>
      <c r="H3468">
        <f>IF(G3468="","",IF(AND(MONTH(G3468)*100+DAY(G3468)&gt;=season_lo,MONTH(G3468)*100+DAY(G3468)&lt;=season_hi),1,0))</f>
        <v/>
      </c>
      <c r="I3468">
        <f>IF(G3468="","",G3468-first_day+1)</f>
        <v/>
      </c>
      <c r="J3468" s="27">
        <f>IF(I3468="","",INDEX(Daily!$J$2:$J$421,I3468))</f>
        <v/>
      </c>
      <c r="K3468" s="27">
        <f>IF(J3468="","",J3468+cat_offset)</f>
        <v/>
      </c>
      <c r="L3468" s="27">
        <f>IF(J3468="","",MAX(0,E3468-J3468)^2)</f>
        <v/>
      </c>
      <c r="M3468" s="27">
        <f>IF(J3468="","",MAX(0,E3468-(J3468+twcdh_off))^2)</f>
        <v/>
      </c>
      <c r="N3468" s="27">
        <f>IF(E3468="","",MAX(0,E3468-swcdh_thr)^2)</f>
        <v/>
      </c>
      <c r="O3468">
        <f>IF(K3468="","",ROUND(E3468-K3468,0))</f>
        <v/>
      </c>
      <c r="P3468">
        <f>IF(O3468="","",IF(O3468&gt;=1,O3468,0))</f>
        <v/>
      </c>
      <c r="Q3468" s="27">
        <f>IF(E3468="","",MAX(0,E3468-22))</f>
        <v/>
      </c>
      <c r="R3468" s="27">
        <f>IF(H3468=1,E3468,"")</f>
        <v/>
      </c>
      <c r="S3468" s="27">
        <f>IF(AND(H3468=1,J3468&lt;&gt;""),E3468-J3468,"")</f>
        <v/>
      </c>
      <c r="T3468">
        <f>IF(G3468="","",MONTH(G3468))</f>
        <v/>
      </c>
    </row>
    <row r="3469">
      <c r="A3469" s="24" t="n">
        <v>2020</v>
      </c>
      <c r="B3469" s="24" t="n">
        <v>5</v>
      </c>
      <c r="C3469" s="24" t="n">
        <v>24</v>
      </c>
      <c r="D3469" s="24" t="n">
        <v>12</v>
      </c>
      <c r="E3469" s="24" t="n">
        <v>17.74</v>
      </c>
      <c r="F3469" s="25">
        <f>IF($E3469="","",DATE(IF($A3469="",nominal_year,$A3469),$B3469,$C3469)+($D3469-IF(LEFT(hour_conv,1)="1",1,0))/24)</f>
        <v/>
      </c>
      <c r="G3469" s="26">
        <f>IF(F3469="","",INT(F3469))</f>
        <v/>
      </c>
      <c r="H3469">
        <f>IF(G3469="","",IF(AND(MONTH(G3469)*100+DAY(G3469)&gt;=season_lo,MONTH(G3469)*100+DAY(G3469)&lt;=season_hi),1,0))</f>
        <v/>
      </c>
      <c r="I3469">
        <f>IF(G3469="","",G3469-first_day+1)</f>
        <v/>
      </c>
      <c r="J3469" s="27">
        <f>IF(I3469="","",INDEX(Daily!$J$2:$J$421,I3469))</f>
        <v/>
      </c>
      <c r="K3469" s="27">
        <f>IF(J3469="","",J3469+cat_offset)</f>
        <v/>
      </c>
      <c r="L3469" s="27">
        <f>IF(J3469="","",MAX(0,E3469-J3469)^2)</f>
        <v/>
      </c>
      <c r="M3469" s="27">
        <f>IF(J3469="","",MAX(0,E3469-(J3469+twcdh_off))^2)</f>
        <v/>
      </c>
      <c r="N3469" s="27">
        <f>IF(E3469="","",MAX(0,E3469-swcdh_thr)^2)</f>
        <v/>
      </c>
      <c r="O3469">
        <f>IF(K3469="","",ROUND(E3469-K3469,0))</f>
        <v/>
      </c>
      <c r="P3469">
        <f>IF(O3469="","",IF(O3469&gt;=1,O3469,0))</f>
        <v/>
      </c>
      <c r="Q3469" s="27">
        <f>IF(E3469="","",MAX(0,E3469-22))</f>
        <v/>
      </c>
      <c r="R3469" s="27">
        <f>IF(H3469=1,E3469,"")</f>
        <v/>
      </c>
      <c r="S3469" s="27">
        <f>IF(AND(H3469=1,J3469&lt;&gt;""),E3469-J3469,"")</f>
        <v/>
      </c>
      <c r="T3469">
        <f>IF(G3469="","",MONTH(G3469))</f>
        <v/>
      </c>
    </row>
    <row r="3470">
      <c r="A3470" s="24" t="n">
        <v>2020</v>
      </c>
      <c r="B3470" s="24" t="n">
        <v>5</v>
      </c>
      <c r="C3470" s="24" t="n">
        <v>24</v>
      </c>
      <c r="D3470" s="24" t="n">
        <v>13</v>
      </c>
      <c r="E3470" s="24" t="n">
        <v>18.48</v>
      </c>
      <c r="F3470" s="25">
        <f>IF($E3470="","",DATE(IF($A3470="",nominal_year,$A3470),$B3470,$C3470)+($D3470-IF(LEFT(hour_conv,1)="1",1,0))/24)</f>
        <v/>
      </c>
      <c r="G3470" s="26">
        <f>IF(F3470="","",INT(F3470))</f>
        <v/>
      </c>
      <c r="H3470">
        <f>IF(G3470="","",IF(AND(MONTH(G3470)*100+DAY(G3470)&gt;=season_lo,MONTH(G3470)*100+DAY(G3470)&lt;=season_hi),1,0))</f>
        <v/>
      </c>
      <c r="I3470">
        <f>IF(G3470="","",G3470-first_day+1)</f>
        <v/>
      </c>
      <c r="J3470" s="27">
        <f>IF(I3470="","",INDEX(Daily!$J$2:$J$421,I3470))</f>
        <v/>
      </c>
      <c r="K3470" s="27">
        <f>IF(J3470="","",J3470+cat_offset)</f>
        <v/>
      </c>
      <c r="L3470" s="27">
        <f>IF(J3470="","",MAX(0,E3470-J3470)^2)</f>
        <v/>
      </c>
      <c r="M3470" s="27">
        <f>IF(J3470="","",MAX(0,E3470-(J3470+twcdh_off))^2)</f>
        <v/>
      </c>
      <c r="N3470" s="27">
        <f>IF(E3470="","",MAX(0,E3470-swcdh_thr)^2)</f>
        <v/>
      </c>
      <c r="O3470">
        <f>IF(K3470="","",ROUND(E3470-K3470,0))</f>
        <v/>
      </c>
      <c r="P3470">
        <f>IF(O3470="","",IF(O3470&gt;=1,O3470,0))</f>
        <v/>
      </c>
      <c r="Q3470" s="27">
        <f>IF(E3470="","",MAX(0,E3470-22))</f>
        <v/>
      </c>
      <c r="R3470" s="27">
        <f>IF(H3470=1,E3470,"")</f>
        <v/>
      </c>
      <c r="S3470" s="27">
        <f>IF(AND(H3470=1,J3470&lt;&gt;""),E3470-J3470,"")</f>
        <v/>
      </c>
      <c r="T3470">
        <f>IF(G3470="","",MONTH(G3470))</f>
        <v/>
      </c>
    </row>
    <row r="3471">
      <c r="A3471" s="24" t="n">
        <v>2020</v>
      </c>
      <c r="B3471" s="24" t="n">
        <v>5</v>
      </c>
      <c r="C3471" s="24" t="n">
        <v>24</v>
      </c>
      <c r="D3471" s="24" t="n">
        <v>14</v>
      </c>
      <c r="E3471" s="24" t="n">
        <v>19.45</v>
      </c>
      <c r="F3471" s="25">
        <f>IF($E3471="","",DATE(IF($A3471="",nominal_year,$A3471),$B3471,$C3471)+($D3471-IF(LEFT(hour_conv,1)="1",1,0))/24)</f>
        <v/>
      </c>
      <c r="G3471" s="26">
        <f>IF(F3471="","",INT(F3471))</f>
        <v/>
      </c>
      <c r="H3471">
        <f>IF(G3471="","",IF(AND(MONTH(G3471)*100+DAY(G3471)&gt;=season_lo,MONTH(G3471)*100+DAY(G3471)&lt;=season_hi),1,0))</f>
        <v/>
      </c>
      <c r="I3471">
        <f>IF(G3471="","",G3471-first_day+1)</f>
        <v/>
      </c>
      <c r="J3471" s="27">
        <f>IF(I3471="","",INDEX(Daily!$J$2:$J$421,I3471))</f>
        <v/>
      </c>
      <c r="K3471" s="27">
        <f>IF(J3471="","",J3471+cat_offset)</f>
        <v/>
      </c>
      <c r="L3471" s="27">
        <f>IF(J3471="","",MAX(0,E3471-J3471)^2)</f>
        <v/>
      </c>
      <c r="M3471" s="27">
        <f>IF(J3471="","",MAX(0,E3471-(J3471+twcdh_off))^2)</f>
        <v/>
      </c>
      <c r="N3471" s="27">
        <f>IF(E3471="","",MAX(0,E3471-swcdh_thr)^2)</f>
        <v/>
      </c>
      <c r="O3471">
        <f>IF(K3471="","",ROUND(E3471-K3471,0))</f>
        <v/>
      </c>
      <c r="P3471">
        <f>IF(O3471="","",IF(O3471&gt;=1,O3471,0))</f>
        <v/>
      </c>
      <c r="Q3471" s="27">
        <f>IF(E3471="","",MAX(0,E3471-22))</f>
        <v/>
      </c>
      <c r="R3471" s="27">
        <f>IF(H3471=1,E3471,"")</f>
        <v/>
      </c>
      <c r="S3471" s="27">
        <f>IF(AND(H3471=1,J3471&lt;&gt;""),E3471-J3471,"")</f>
        <v/>
      </c>
      <c r="T3471">
        <f>IF(G3471="","",MONTH(G3471))</f>
        <v/>
      </c>
    </row>
    <row r="3472">
      <c r="A3472" s="24" t="n">
        <v>2020</v>
      </c>
      <c r="B3472" s="24" t="n">
        <v>5</v>
      </c>
      <c r="C3472" s="24" t="n">
        <v>24</v>
      </c>
      <c r="D3472" s="24" t="n">
        <v>15</v>
      </c>
      <c r="E3472" s="24" t="n">
        <v>20.44</v>
      </c>
      <c r="F3472" s="25">
        <f>IF($E3472="","",DATE(IF($A3472="",nominal_year,$A3472),$B3472,$C3472)+($D3472-IF(LEFT(hour_conv,1)="1",1,0))/24)</f>
        <v/>
      </c>
      <c r="G3472" s="26">
        <f>IF(F3472="","",INT(F3472))</f>
        <v/>
      </c>
      <c r="H3472">
        <f>IF(G3472="","",IF(AND(MONTH(G3472)*100+DAY(G3472)&gt;=season_lo,MONTH(G3472)*100+DAY(G3472)&lt;=season_hi),1,0))</f>
        <v/>
      </c>
      <c r="I3472">
        <f>IF(G3472="","",G3472-first_day+1)</f>
        <v/>
      </c>
      <c r="J3472" s="27">
        <f>IF(I3472="","",INDEX(Daily!$J$2:$J$421,I3472))</f>
        <v/>
      </c>
      <c r="K3472" s="27">
        <f>IF(J3472="","",J3472+cat_offset)</f>
        <v/>
      </c>
      <c r="L3472" s="27">
        <f>IF(J3472="","",MAX(0,E3472-J3472)^2)</f>
        <v/>
      </c>
      <c r="M3472" s="27">
        <f>IF(J3472="","",MAX(0,E3472-(J3472+twcdh_off))^2)</f>
        <v/>
      </c>
      <c r="N3472" s="27">
        <f>IF(E3472="","",MAX(0,E3472-swcdh_thr)^2)</f>
        <v/>
      </c>
      <c r="O3472">
        <f>IF(K3472="","",ROUND(E3472-K3472,0))</f>
        <v/>
      </c>
      <c r="P3472">
        <f>IF(O3472="","",IF(O3472&gt;=1,O3472,0))</f>
        <v/>
      </c>
      <c r="Q3472" s="27">
        <f>IF(E3472="","",MAX(0,E3472-22))</f>
        <v/>
      </c>
      <c r="R3472" s="27">
        <f>IF(H3472=1,E3472,"")</f>
        <v/>
      </c>
      <c r="S3472" s="27">
        <f>IF(AND(H3472=1,J3472&lt;&gt;""),E3472-J3472,"")</f>
        <v/>
      </c>
      <c r="T3472">
        <f>IF(G3472="","",MONTH(G3472))</f>
        <v/>
      </c>
    </row>
    <row r="3473">
      <c r="A3473" s="24" t="n">
        <v>2020</v>
      </c>
      <c r="B3473" s="24" t="n">
        <v>5</v>
      </c>
      <c r="C3473" s="24" t="n">
        <v>24</v>
      </c>
      <c r="D3473" s="24" t="n">
        <v>16</v>
      </c>
      <c r="E3473" s="24" t="n">
        <v>20.8</v>
      </c>
      <c r="F3473" s="25">
        <f>IF($E3473="","",DATE(IF($A3473="",nominal_year,$A3473),$B3473,$C3473)+($D3473-IF(LEFT(hour_conv,1)="1",1,0))/24)</f>
        <v/>
      </c>
      <c r="G3473" s="26">
        <f>IF(F3473="","",INT(F3473))</f>
        <v/>
      </c>
      <c r="H3473">
        <f>IF(G3473="","",IF(AND(MONTH(G3473)*100+DAY(G3473)&gt;=season_lo,MONTH(G3473)*100+DAY(G3473)&lt;=season_hi),1,0))</f>
        <v/>
      </c>
      <c r="I3473">
        <f>IF(G3473="","",G3473-first_day+1)</f>
        <v/>
      </c>
      <c r="J3473" s="27">
        <f>IF(I3473="","",INDEX(Daily!$J$2:$J$421,I3473))</f>
        <v/>
      </c>
      <c r="K3473" s="27">
        <f>IF(J3473="","",J3473+cat_offset)</f>
        <v/>
      </c>
      <c r="L3473" s="27">
        <f>IF(J3473="","",MAX(0,E3473-J3473)^2)</f>
        <v/>
      </c>
      <c r="M3473" s="27">
        <f>IF(J3473="","",MAX(0,E3473-(J3473+twcdh_off))^2)</f>
        <v/>
      </c>
      <c r="N3473" s="27">
        <f>IF(E3473="","",MAX(0,E3473-swcdh_thr)^2)</f>
        <v/>
      </c>
      <c r="O3473">
        <f>IF(K3473="","",ROUND(E3473-K3473,0))</f>
        <v/>
      </c>
      <c r="P3473">
        <f>IF(O3473="","",IF(O3473&gt;=1,O3473,0))</f>
        <v/>
      </c>
      <c r="Q3473" s="27">
        <f>IF(E3473="","",MAX(0,E3473-22))</f>
        <v/>
      </c>
      <c r="R3473" s="27">
        <f>IF(H3473=1,E3473,"")</f>
        <v/>
      </c>
      <c r="S3473" s="27">
        <f>IF(AND(H3473=1,J3473&lt;&gt;""),E3473-J3473,"")</f>
        <v/>
      </c>
      <c r="T3473">
        <f>IF(G3473="","",MONTH(G3473))</f>
        <v/>
      </c>
    </row>
    <row r="3474">
      <c r="A3474" s="24" t="n">
        <v>2020</v>
      </c>
      <c r="B3474" s="24" t="n">
        <v>5</v>
      </c>
      <c r="C3474" s="24" t="n">
        <v>24</v>
      </c>
      <c r="D3474" s="24" t="n">
        <v>17</v>
      </c>
      <c r="E3474" s="24" t="n">
        <v>20.37</v>
      </c>
      <c r="F3474" s="25">
        <f>IF($E3474="","",DATE(IF($A3474="",nominal_year,$A3474),$B3474,$C3474)+($D3474-IF(LEFT(hour_conv,1)="1",1,0))/24)</f>
        <v/>
      </c>
      <c r="G3474" s="26">
        <f>IF(F3474="","",INT(F3474))</f>
        <v/>
      </c>
      <c r="H3474">
        <f>IF(G3474="","",IF(AND(MONTH(G3474)*100+DAY(G3474)&gt;=season_lo,MONTH(G3474)*100+DAY(G3474)&lt;=season_hi),1,0))</f>
        <v/>
      </c>
      <c r="I3474">
        <f>IF(G3474="","",G3474-first_day+1)</f>
        <v/>
      </c>
      <c r="J3474" s="27">
        <f>IF(I3474="","",INDEX(Daily!$J$2:$J$421,I3474))</f>
        <v/>
      </c>
      <c r="K3474" s="27">
        <f>IF(J3474="","",J3474+cat_offset)</f>
        <v/>
      </c>
      <c r="L3474" s="27">
        <f>IF(J3474="","",MAX(0,E3474-J3474)^2)</f>
        <v/>
      </c>
      <c r="M3474" s="27">
        <f>IF(J3474="","",MAX(0,E3474-(J3474+twcdh_off))^2)</f>
        <v/>
      </c>
      <c r="N3474" s="27">
        <f>IF(E3474="","",MAX(0,E3474-swcdh_thr)^2)</f>
        <v/>
      </c>
      <c r="O3474">
        <f>IF(K3474="","",ROUND(E3474-K3474,0))</f>
        <v/>
      </c>
      <c r="P3474">
        <f>IF(O3474="","",IF(O3474&gt;=1,O3474,0))</f>
        <v/>
      </c>
      <c r="Q3474" s="27">
        <f>IF(E3474="","",MAX(0,E3474-22))</f>
        <v/>
      </c>
      <c r="R3474" s="27">
        <f>IF(H3474=1,E3474,"")</f>
        <v/>
      </c>
      <c r="S3474" s="27">
        <f>IF(AND(H3474=1,J3474&lt;&gt;""),E3474-J3474,"")</f>
        <v/>
      </c>
      <c r="T3474">
        <f>IF(G3474="","",MONTH(G3474))</f>
        <v/>
      </c>
    </row>
    <row r="3475">
      <c r="A3475" s="24" t="n">
        <v>2020</v>
      </c>
      <c r="B3475" s="24" t="n">
        <v>5</v>
      </c>
      <c r="C3475" s="24" t="n">
        <v>24</v>
      </c>
      <c r="D3475" s="24" t="n">
        <v>18</v>
      </c>
      <c r="E3475" s="24" t="n">
        <v>20.03</v>
      </c>
      <c r="F3475" s="25">
        <f>IF($E3475="","",DATE(IF($A3475="",nominal_year,$A3475),$B3475,$C3475)+($D3475-IF(LEFT(hour_conv,1)="1",1,0))/24)</f>
        <v/>
      </c>
      <c r="G3475" s="26">
        <f>IF(F3475="","",INT(F3475))</f>
        <v/>
      </c>
      <c r="H3475">
        <f>IF(G3475="","",IF(AND(MONTH(G3475)*100+DAY(G3475)&gt;=season_lo,MONTH(G3475)*100+DAY(G3475)&lt;=season_hi),1,0))</f>
        <v/>
      </c>
      <c r="I3475">
        <f>IF(G3475="","",G3475-first_day+1)</f>
        <v/>
      </c>
      <c r="J3475" s="27">
        <f>IF(I3475="","",INDEX(Daily!$J$2:$J$421,I3475))</f>
        <v/>
      </c>
      <c r="K3475" s="27">
        <f>IF(J3475="","",J3475+cat_offset)</f>
        <v/>
      </c>
      <c r="L3475" s="27">
        <f>IF(J3475="","",MAX(0,E3475-J3475)^2)</f>
        <v/>
      </c>
      <c r="M3475" s="27">
        <f>IF(J3475="","",MAX(0,E3475-(J3475+twcdh_off))^2)</f>
        <v/>
      </c>
      <c r="N3475" s="27">
        <f>IF(E3475="","",MAX(0,E3475-swcdh_thr)^2)</f>
        <v/>
      </c>
      <c r="O3475">
        <f>IF(K3475="","",ROUND(E3475-K3475,0))</f>
        <v/>
      </c>
      <c r="P3475">
        <f>IF(O3475="","",IF(O3475&gt;=1,O3475,0))</f>
        <v/>
      </c>
      <c r="Q3475" s="27">
        <f>IF(E3475="","",MAX(0,E3475-22))</f>
        <v/>
      </c>
      <c r="R3475" s="27">
        <f>IF(H3475=1,E3475,"")</f>
        <v/>
      </c>
      <c r="S3475" s="27">
        <f>IF(AND(H3475=1,J3475&lt;&gt;""),E3475-J3475,"")</f>
        <v/>
      </c>
      <c r="T3475">
        <f>IF(G3475="","",MONTH(G3475))</f>
        <v/>
      </c>
    </row>
    <row r="3476">
      <c r="A3476" s="24" t="n">
        <v>2020</v>
      </c>
      <c r="B3476" s="24" t="n">
        <v>5</v>
      </c>
      <c r="C3476" s="24" t="n">
        <v>24</v>
      </c>
      <c r="D3476" s="24" t="n">
        <v>19</v>
      </c>
      <c r="E3476" s="24" t="n">
        <v>18.5</v>
      </c>
      <c r="F3476" s="25">
        <f>IF($E3476="","",DATE(IF($A3476="",nominal_year,$A3476),$B3476,$C3476)+($D3476-IF(LEFT(hour_conv,1)="1",1,0))/24)</f>
        <v/>
      </c>
      <c r="G3476" s="26">
        <f>IF(F3476="","",INT(F3476))</f>
        <v/>
      </c>
      <c r="H3476">
        <f>IF(G3476="","",IF(AND(MONTH(G3476)*100+DAY(G3476)&gt;=season_lo,MONTH(G3476)*100+DAY(G3476)&lt;=season_hi),1,0))</f>
        <v/>
      </c>
      <c r="I3476">
        <f>IF(G3476="","",G3476-first_day+1)</f>
        <v/>
      </c>
      <c r="J3476" s="27">
        <f>IF(I3476="","",INDEX(Daily!$J$2:$J$421,I3476))</f>
        <v/>
      </c>
      <c r="K3476" s="27">
        <f>IF(J3476="","",J3476+cat_offset)</f>
        <v/>
      </c>
      <c r="L3476" s="27">
        <f>IF(J3476="","",MAX(0,E3476-J3476)^2)</f>
        <v/>
      </c>
      <c r="M3476" s="27">
        <f>IF(J3476="","",MAX(0,E3476-(J3476+twcdh_off))^2)</f>
        <v/>
      </c>
      <c r="N3476" s="27">
        <f>IF(E3476="","",MAX(0,E3476-swcdh_thr)^2)</f>
        <v/>
      </c>
      <c r="O3476">
        <f>IF(K3476="","",ROUND(E3476-K3476,0))</f>
        <v/>
      </c>
      <c r="P3476">
        <f>IF(O3476="","",IF(O3476&gt;=1,O3476,0))</f>
        <v/>
      </c>
      <c r="Q3476" s="27">
        <f>IF(E3476="","",MAX(0,E3476-22))</f>
        <v/>
      </c>
      <c r="R3476" s="27">
        <f>IF(H3476=1,E3476,"")</f>
        <v/>
      </c>
      <c r="S3476" s="27">
        <f>IF(AND(H3476=1,J3476&lt;&gt;""),E3476-J3476,"")</f>
        <v/>
      </c>
      <c r="T3476">
        <f>IF(G3476="","",MONTH(G3476))</f>
        <v/>
      </c>
    </row>
    <row r="3477">
      <c r="A3477" s="24" t="n">
        <v>2020</v>
      </c>
      <c r="B3477" s="24" t="n">
        <v>5</v>
      </c>
      <c r="C3477" s="24" t="n">
        <v>24</v>
      </c>
      <c r="D3477" s="24" t="n">
        <v>20</v>
      </c>
      <c r="E3477" s="24" t="n">
        <v>17.41</v>
      </c>
      <c r="F3477" s="25">
        <f>IF($E3477="","",DATE(IF($A3477="",nominal_year,$A3477),$B3477,$C3477)+($D3477-IF(LEFT(hour_conv,1)="1",1,0))/24)</f>
        <v/>
      </c>
      <c r="G3477" s="26">
        <f>IF(F3477="","",INT(F3477))</f>
        <v/>
      </c>
      <c r="H3477">
        <f>IF(G3477="","",IF(AND(MONTH(G3477)*100+DAY(G3477)&gt;=season_lo,MONTH(G3477)*100+DAY(G3477)&lt;=season_hi),1,0))</f>
        <v/>
      </c>
      <c r="I3477">
        <f>IF(G3477="","",G3477-first_day+1)</f>
        <v/>
      </c>
      <c r="J3477" s="27">
        <f>IF(I3477="","",INDEX(Daily!$J$2:$J$421,I3477))</f>
        <v/>
      </c>
      <c r="K3477" s="27">
        <f>IF(J3477="","",J3477+cat_offset)</f>
        <v/>
      </c>
      <c r="L3477" s="27">
        <f>IF(J3477="","",MAX(0,E3477-J3477)^2)</f>
        <v/>
      </c>
      <c r="M3477" s="27">
        <f>IF(J3477="","",MAX(0,E3477-(J3477+twcdh_off))^2)</f>
        <v/>
      </c>
      <c r="N3477" s="27">
        <f>IF(E3477="","",MAX(0,E3477-swcdh_thr)^2)</f>
        <v/>
      </c>
      <c r="O3477">
        <f>IF(K3477="","",ROUND(E3477-K3477,0))</f>
        <v/>
      </c>
      <c r="P3477">
        <f>IF(O3477="","",IF(O3477&gt;=1,O3477,0))</f>
        <v/>
      </c>
      <c r="Q3477" s="27">
        <f>IF(E3477="","",MAX(0,E3477-22))</f>
        <v/>
      </c>
      <c r="R3477" s="27">
        <f>IF(H3477=1,E3477,"")</f>
        <v/>
      </c>
      <c r="S3477" s="27">
        <f>IF(AND(H3477=1,J3477&lt;&gt;""),E3477-J3477,"")</f>
        <v/>
      </c>
      <c r="T3477">
        <f>IF(G3477="","",MONTH(G3477))</f>
        <v/>
      </c>
    </row>
    <row r="3478">
      <c r="A3478" s="24" t="n">
        <v>2020</v>
      </c>
      <c r="B3478" s="24" t="n">
        <v>5</v>
      </c>
      <c r="C3478" s="24" t="n">
        <v>24</v>
      </c>
      <c r="D3478" s="24" t="n">
        <v>21</v>
      </c>
      <c r="E3478" s="24" t="n">
        <v>16.35</v>
      </c>
      <c r="F3478" s="25">
        <f>IF($E3478="","",DATE(IF($A3478="",nominal_year,$A3478),$B3478,$C3478)+($D3478-IF(LEFT(hour_conv,1)="1",1,0))/24)</f>
        <v/>
      </c>
      <c r="G3478" s="26">
        <f>IF(F3478="","",INT(F3478))</f>
        <v/>
      </c>
      <c r="H3478">
        <f>IF(G3478="","",IF(AND(MONTH(G3478)*100+DAY(G3478)&gt;=season_lo,MONTH(G3478)*100+DAY(G3478)&lt;=season_hi),1,0))</f>
        <v/>
      </c>
      <c r="I3478">
        <f>IF(G3478="","",G3478-first_day+1)</f>
        <v/>
      </c>
      <c r="J3478" s="27">
        <f>IF(I3478="","",INDEX(Daily!$J$2:$J$421,I3478))</f>
        <v/>
      </c>
      <c r="K3478" s="27">
        <f>IF(J3478="","",J3478+cat_offset)</f>
        <v/>
      </c>
      <c r="L3478" s="27">
        <f>IF(J3478="","",MAX(0,E3478-J3478)^2)</f>
        <v/>
      </c>
      <c r="M3478" s="27">
        <f>IF(J3478="","",MAX(0,E3478-(J3478+twcdh_off))^2)</f>
        <v/>
      </c>
      <c r="N3478" s="27">
        <f>IF(E3478="","",MAX(0,E3478-swcdh_thr)^2)</f>
        <v/>
      </c>
      <c r="O3478">
        <f>IF(K3478="","",ROUND(E3478-K3478,0))</f>
        <v/>
      </c>
      <c r="P3478">
        <f>IF(O3478="","",IF(O3478&gt;=1,O3478,0))</f>
        <v/>
      </c>
      <c r="Q3478" s="27">
        <f>IF(E3478="","",MAX(0,E3478-22))</f>
        <v/>
      </c>
      <c r="R3478" s="27">
        <f>IF(H3478=1,E3478,"")</f>
        <v/>
      </c>
      <c r="S3478" s="27">
        <f>IF(AND(H3478=1,J3478&lt;&gt;""),E3478-J3478,"")</f>
        <v/>
      </c>
      <c r="T3478">
        <f>IF(G3478="","",MONTH(G3478))</f>
        <v/>
      </c>
    </row>
    <row r="3479">
      <c r="A3479" s="24" t="n">
        <v>2020</v>
      </c>
      <c r="B3479" s="24" t="n">
        <v>5</v>
      </c>
      <c r="C3479" s="24" t="n">
        <v>24</v>
      </c>
      <c r="D3479" s="24" t="n">
        <v>22</v>
      </c>
      <c r="E3479" s="24" t="n">
        <v>14.7</v>
      </c>
      <c r="F3479" s="25">
        <f>IF($E3479="","",DATE(IF($A3479="",nominal_year,$A3479),$B3479,$C3479)+($D3479-IF(LEFT(hour_conv,1)="1",1,0))/24)</f>
        <v/>
      </c>
      <c r="G3479" s="26">
        <f>IF(F3479="","",INT(F3479))</f>
        <v/>
      </c>
      <c r="H3479">
        <f>IF(G3479="","",IF(AND(MONTH(G3479)*100+DAY(G3479)&gt;=season_lo,MONTH(G3479)*100+DAY(G3479)&lt;=season_hi),1,0))</f>
        <v/>
      </c>
      <c r="I3479">
        <f>IF(G3479="","",G3479-first_day+1)</f>
        <v/>
      </c>
      <c r="J3479" s="27">
        <f>IF(I3479="","",INDEX(Daily!$J$2:$J$421,I3479))</f>
        <v/>
      </c>
      <c r="K3479" s="27">
        <f>IF(J3479="","",J3479+cat_offset)</f>
        <v/>
      </c>
      <c r="L3479" s="27">
        <f>IF(J3479="","",MAX(0,E3479-J3479)^2)</f>
        <v/>
      </c>
      <c r="M3479" s="27">
        <f>IF(J3479="","",MAX(0,E3479-(J3479+twcdh_off))^2)</f>
        <v/>
      </c>
      <c r="N3479" s="27">
        <f>IF(E3479="","",MAX(0,E3479-swcdh_thr)^2)</f>
        <v/>
      </c>
      <c r="O3479">
        <f>IF(K3479="","",ROUND(E3479-K3479,0))</f>
        <v/>
      </c>
      <c r="P3479">
        <f>IF(O3479="","",IF(O3479&gt;=1,O3479,0))</f>
        <v/>
      </c>
      <c r="Q3479" s="27">
        <f>IF(E3479="","",MAX(0,E3479-22))</f>
        <v/>
      </c>
      <c r="R3479" s="27">
        <f>IF(H3479=1,E3479,"")</f>
        <v/>
      </c>
      <c r="S3479" s="27">
        <f>IF(AND(H3479=1,J3479&lt;&gt;""),E3479-J3479,"")</f>
        <v/>
      </c>
      <c r="T3479">
        <f>IF(G3479="","",MONTH(G3479))</f>
        <v/>
      </c>
    </row>
    <row r="3480">
      <c r="A3480" s="24" t="n">
        <v>2020</v>
      </c>
      <c r="B3480" s="24" t="n">
        <v>5</v>
      </c>
      <c r="C3480" s="24" t="n">
        <v>24</v>
      </c>
      <c r="D3480" s="24" t="n">
        <v>23</v>
      </c>
      <c r="E3480" s="24" t="n">
        <v>13.21</v>
      </c>
      <c r="F3480" s="25">
        <f>IF($E3480="","",DATE(IF($A3480="",nominal_year,$A3480),$B3480,$C3480)+($D3480-IF(LEFT(hour_conv,1)="1",1,0))/24)</f>
        <v/>
      </c>
      <c r="G3480" s="26">
        <f>IF(F3480="","",INT(F3480))</f>
        <v/>
      </c>
      <c r="H3480">
        <f>IF(G3480="","",IF(AND(MONTH(G3480)*100+DAY(G3480)&gt;=season_lo,MONTH(G3480)*100+DAY(G3480)&lt;=season_hi),1,0))</f>
        <v/>
      </c>
      <c r="I3480">
        <f>IF(G3480="","",G3480-first_day+1)</f>
        <v/>
      </c>
      <c r="J3480" s="27">
        <f>IF(I3480="","",INDEX(Daily!$J$2:$J$421,I3480))</f>
        <v/>
      </c>
      <c r="K3480" s="27">
        <f>IF(J3480="","",J3480+cat_offset)</f>
        <v/>
      </c>
      <c r="L3480" s="27">
        <f>IF(J3480="","",MAX(0,E3480-J3480)^2)</f>
        <v/>
      </c>
      <c r="M3480" s="27">
        <f>IF(J3480="","",MAX(0,E3480-(J3480+twcdh_off))^2)</f>
        <v/>
      </c>
      <c r="N3480" s="27">
        <f>IF(E3480="","",MAX(0,E3480-swcdh_thr)^2)</f>
        <v/>
      </c>
      <c r="O3480">
        <f>IF(K3480="","",ROUND(E3480-K3480,0))</f>
        <v/>
      </c>
      <c r="P3480">
        <f>IF(O3480="","",IF(O3480&gt;=1,O3480,0))</f>
        <v/>
      </c>
      <c r="Q3480" s="27">
        <f>IF(E3480="","",MAX(0,E3480-22))</f>
        <v/>
      </c>
      <c r="R3480" s="27">
        <f>IF(H3480=1,E3480,"")</f>
        <v/>
      </c>
      <c r="S3480" s="27">
        <f>IF(AND(H3480=1,J3480&lt;&gt;""),E3480-J3480,"")</f>
        <v/>
      </c>
      <c r="T3480">
        <f>IF(G3480="","",MONTH(G3480))</f>
        <v/>
      </c>
    </row>
    <row r="3481">
      <c r="A3481" s="24" t="n">
        <v>2020</v>
      </c>
      <c r="B3481" s="24" t="n">
        <v>5</v>
      </c>
      <c r="C3481" s="24" t="n">
        <v>24</v>
      </c>
      <c r="D3481" s="24" t="n">
        <v>24</v>
      </c>
      <c r="E3481" s="24" t="n">
        <v>12.76</v>
      </c>
      <c r="F3481" s="25">
        <f>IF($E3481="","",DATE(IF($A3481="",nominal_year,$A3481),$B3481,$C3481)+($D3481-IF(LEFT(hour_conv,1)="1",1,0))/24)</f>
        <v/>
      </c>
      <c r="G3481" s="26">
        <f>IF(F3481="","",INT(F3481))</f>
        <v/>
      </c>
      <c r="H3481">
        <f>IF(G3481="","",IF(AND(MONTH(G3481)*100+DAY(G3481)&gt;=season_lo,MONTH(G3481)*100+DAY(G3481)&lt;=season_hi),1,0))</f>
        <v/>
      </c>
      <c r="I3481">
        <f>IF(G3481="","",G3481-first_day+1)</f>
        <v/>
      </c>
      <c r="J3481" s="27">
        <f>IF(I3481="","",INDEX(Daily!$J$2:$J$421,I3481))</f>
        <v/>
      </c>
      <c r="K3481" s="27">
        <f>IF(J3481="","",J3481+cat_offset)</f>
        <v/>
      </c>
      <c r="L3481" s="27">
        <f>IF(J3481="","",MAX(0,E3481-J3481)^2)</f>
        <v/>
      </c>
      <c r="M3481" s="27">
        <f>IF(J3481="","",MAX(0,E3481-(J3481+twcdh_off))^2)</f>
        <v/>
      </c>
      <c r="N3481" s="27">
        <f>IF(E3481="","",MAX(0,E3481-swcdh_thr)^2)</f>
        <v/>
      </c>
      <c r="O3481">
        <f>IF(K3481="","",ROUND(E3481-K3481,0))</f>
        <v/>
      </c>
      <c r="P3481">
        <f>IF(O3481="","",IF(O3481&gt;=1,O3481,0))</f>
        <v/>
      </c>
      <c r="Q3481" s="27">
        <f>IF(E3481="","",MAX(0,E3481-22))</f>
        <v/>
      </c>
      <c r="R3481" s="27">
        <f>IF(H3481=1,E3481,"")</f>
        <v/>
      </c>
      <c r="S3481" s="27">
        <f>IF(AND(H3481=1,J3481&lt;&gt;""),E3481-J3481,"")</f>
        <v/>
      </c>
      <c r="T3481">
        <f>IF(G3481="","",MONTH(G3481))</f>
        <v/>
      </c>
    </row>
    <row r="3482">
      <c r="A3482" s="24" t="n">
        <v>2020</v>
      </c>
      <c r="B3482" s="24" t="n">
        <v>5</v>
      </c>
      <c r="C3482" s="24" t="n">
        <v>25</v>
      </c>
      <c r="D3482" s="24" t="n">
        <v>1</v>
      </c>
      <c r="E3482" s="24" t="n">
        <v>11.61</v>
      </c>
      <c r="F3482" s="25">
        <f>IF($E3482="","",DATE(IF($A3482="",nominal_year,$A3482),$B3482,$C3482)+($D3482-IF(LEFT(hour_conv,1)="1",1,0))/24)</f>
        <v/>
      </c>
      <c r="G3482" s="26">
        <f>IF(F3482="","",INT(F3482))</f>
        <v/>
      </c>
      <c r="H3482">
        <f>IF(G3482="","",IF(AND(MONTH(G3482)*100+DAY(G3482)&gt;=season_lo,MONTH(G3482)*100+DAY(G3482)&lt;=season_hi),1,0))</f>
        <v/>
      </c>
      <c r="I3482">
        <f>IF(G3482="","",G3482-first_day+1)</f>
        <v/>
      </c>
      <c r="J3482" s="27">
        <f>IF(I3482="","",INDEX(Daily!$J$2:$J$421,I3482))</f>
        <v/>
      </c>
      <c r="K3482" s="27">
        <f>IF(J3482="","",J3482+cat_offset)</f>
        <v/>
      </c>
      <c r="L3482" s="27">
        <f>IF(J3482="","",MAX(0,E3482-J3482)^2)</f>
        <v/>
      </c>
      <c r="M3482" s="27">
        <f>IF(J3482="","",MAX(0,E3482-(J3482+twcdh_off))^2)</f>
        <v/>
      </c>
      <c r="N3482" s="27">
        <f>IF(E3482="","",MAX(0,E3482-swcdh_thr)^2)</f>
        <v/>
      </c>
      <c r="O3482">
        <f>IF(K3482="","",ROUND(E3482-K3482,0))</f>
        <v/>
      </c>
      <c r="P3482">
        <f>IF(O3482="","",IF(O3482&gt;=1,O3482,0))</f>
        <v/>
      </c>
      <c r="Q3482" s="27">
        <f>IF(E3482="","",MAX(0,E3482-22))</f>
        <v/>
      </c>
      <c r="R3482" s="27">
        <f>IF(H3482=1,E3482,"")</f>
        <v/>
      </c>
      <c r="S3482" s="27">
        <f>IF(AND(H3482=1,J3482&lt;&gt;""),E3482-J3482,"")</f>
        <v/>
      </c>
      <c r="T3482">
        <f>IF(G3482="","",MONTH(G3482))</f>
        <v/>
      </c>
    </row>
    <row r="3483">
      <c r="A3483" s="24" t="n">
        <v>2020</v>
      </c>
      <c r="B3483" s="24" t="n">
        <v>5</v>
      </c>
      <c r="C3483" s="24" t="n">
        <v>25</v>
      </c>
      <c r="D3483" s="24" t="n">
        <v>2</v>
      </c>
      <c r="E3483" s="24" t="n">
        <v>10.45</v>
      </c>
      <c r="F3483" s="25">
        <f>IF($E3483="","",DATE(IF($A3483="",nominal_year,$A3483),$B3483,$C3483)+($D3483-IF(LEFT(hour_conv,1)="1",1,0))/24)</f>
        <v/>
      </c>
      <c r="G3483" s="26">
        <f>IF(F3483="","",INT(F3483))</f>
        <v/>
      </c>
      <c r="H3483">
        <f>IF(G3483="","",IF(AND(MONTH(G3483)*100+DAY(G3483)&gt;=season_lo,MONTH(G3483)*100+DAY(G3483)&lt;=season_hi),1,0))</f>
        <v/>
      </c>
      <c r="I3483">
        <f>IF(G3483="","",G3483-first_day+1)</f>
        <v/>
      </c>
      <c r="J3483" s="27">
        <f>IF(I3483="","",INDEX(Daily!$J$2:$J$421,I3483))</f>
        <v/>
      </c>
      <c r="K3483" s="27">
        <f>IF(J3483="","",J3483+cat_offset)</f>
        <v/>
      </c>
      <c r="L3483" s="27">
        <f>IF(J3483="","",MAX(0,E3483-J3483)^2)</f>
        <v/>
      </c>
      <c r="M3483" s="27">
        <f>IF(J3483="","",MAX(0,E3483-(J3483+twcdh_off))^2)</f>
        <v/>
      </c>
      <c r="N3483" s="27">
        <f>IF(E3483="","",MAX(0,E3483-swcdh_thr)^2)</f>
        <v/>
      </c>
      <c r="O3483">
        <f>IF(K3483="","",ROUND(E3483-K3483,0))</f>
        <v/>
      </c>
      <c r="P3483">
        <f>IF(O3483="","",IF(O3483&gt;=1,O3483,0))</f>
        <v/>
      </c>
      <c r="Q3483" s="27">
        <f>IF(E3483="","",MAX(0,E3483-22))</f>
        <v/>
      </c>
      <c r="R3483" s="27">
        <f>IF(H3483=1,E3483,"")</f>
        <v/>
      </c>
      <c r="S3483" s="27">
        <f>IF(AND(H3483=1,J3483&lt;&gt;""),E3483-J3483,"")</f>
        <v/>
      </c>
      <c r="T3483">
        <f>IF(G3483="","",MONTH(G3483))</f>
        <v/>
      </c>
    </row>
    <row r="3484">
      <c r="A3484" s="24" t="n">
        <v>2020</v>
      </c>
      <c r="B3484" s="24" t="n">
        <v>5</v>
      </c>
      <c r="C3484" s="24" t="n">
        <v>25</v>
      </c>
      <c r="D3484" s="24" t="n">
        <v>3</v>
      </c>
      <c r="E3484" s="24" t="n">
        <v>10.49</v>
      </c>
      <c r="F3484" s="25">
        <f>IF($E3484="","",DATE(IF($A3484="",nominal_year,$A3484),$B3484,$C3484)+($D3484-IF(LEFT(hour_conv,1)="1",1,0))/24)</f>
        <v/>
      </c>
      <c r="G3484" s="26">
        <f>IF(F3484="","",INT(F3484))</f>
        <v/>
      </c>
      <c r="H3484">
        <f>IF(G3484="","",IF(AND(MONTH(G3484)*100+DAY(G3484)&gt;=season_lo,MONTH(G3484)*100+DAY(G3484)&lt;=season_hi),1,0))</f>
        <v/>
      </c>
      <c r="I3484">
        <f>IF(G3484="","",G3484-first_day+1)</f>
        <v/>
      </c>
      <c r="J3484" s="27">
        <f>IF(I3484="","",INDEX(Daily!$J$2:$J$421,I3484))</f>
        <v/>
      </c>
      <c r="K3484" s="27">
        <f>IF(J3484="","",J3484+cat_offset)</f>
        <v/>
      </c>
      <c r="L3484" s="27">
        <f>IF(J3484="","",MAX(0,E3484-J3484)^2)</f>
        <v/>
      </c>
      <c r="M3484" s="27">
        <f>IF(J3484="","",MAX(0,E3484-(J3484+twcdh_off))^2)</f>
        <v/>
      </c>
      <c r="N3484" s="27">
        <f>IF(E3484="","",MAX(0,E3484-swcdh_thr)^2)</f>
        <v/>
      </c>
      <c r="O3484">
        <f>IF(K3484="","",ROUND(E3484-K3484,0))</f>
        <v/>
      </c>
      <c r="P3484">
        <f>IF(O3484="","",IF(O3484&gt;=1,O3484,0))</f>
        <v/>
      </c>
      <c r="Q3484" s="27">
        <f>IF(E3484="","",MAX(0,E3484-22))</f>
        <v/>
      </c>
      <c r="R3484" s="27">
        <f>IF(H3484=1,E3484,"")</f>
        <v/>
      </c>
      <c r="S3484" s="27">
        <f>IF(AND(H3484=1,J3484&lt;&gt;""),E3484-J3484,"")</f>
        <v/>
      </c>
      <c r="T3484">
        <f>IF(G3484="","",MONTH(G3484))</f>
        <v/>
      </c>
    </row>
    <row r="3485">
      <c r="A3485" s="24" t="n">
        <v>2020</v>
      </c>
      <c r="B3485" s="24" t="n">
        <v>5</v>
      </c>
      <c r="C3485" s="24" t="n">
        <v>25</v>
      </c>
      <c r="D3485" s="24" t="n">
        <v>4</v>
      </c>
      <c r="E3485" s="24" t="n">
        <v>10.84</v>
      </c>
      <c r="F3485" s="25">
        <f>IF($E3485="","",DATE(IF($A3485="",nominal_year,$A3485),$B3485,$C3485)+($D3485-IF(LEFT(hour_conv,1)="1",1,0))/24)</f>
        <v/>
      </c>
      <c r="G3485" s="26">
        <f>IF(F3485="","",INT(F3485))</f>
        <v/>
      </c>
      <c r="H3485">
        <f>IF(G3485="","",IF(AND(MONTH(G3485)*100+DAY(G3485)&gt;=season_lo,MONTH(G3485)*100+DAY(G3485)&lt;=season_hi),1,0))</f>
        <v/>
      </c>
      <c r="I3485">
        <f>IF(G3485="","",G3485-first_day+1)</f>
        <v/>
      </c>
      <c r="J3485" s="27">
        <f>IF(I3485="","",INDEX(Daily!$J$2:$J$421,I3485))</f>
        <v/>
      </c>
      <c r="K3485" s="27">
        <f>IF(J3485="","",J3485+cat_offset)</f>
        <v/>
      </c>
      <c r="L3485" s="27">
        <f>IF(J3485="","",MAX(0,E3485-J3485)^2)</f>
        <v/>
      </c>
      <c r="M3485" s="27">
        <f>IF(J3485="","",MAX(0,E3485-(J3485+twcdh_off))^2)</f>
        <v/>
      </c>
      <c r="N3485" s="27">
        <f>IF(E3485="","",MAX(0,E3485-swcdh_thr)^2)</f>
        <v/>
      </c>
      <c r="O3485">
        <f>IF(K3485="","",ROUND(E3485-K3485,0))</f>
        <v/>
      </c>
      <c r="P3485">
        <f>IF(O3485="","",IF(O3485&gt;=1,O3485,0))</f>
        <v/>
      </c>
      <c r="Q3485" s="27">
        <f>IF(E3485="","",MAX(0,E3485-22))</f>
        <v/>
      </c>
      <c r="R3485" s="27">
        <f>IF(H3485=1,E3485,"")</f>
        <v/>
      </c>
      <c r="S3485" s="27">
        <f>IF(AND(H3485=1,J3485&lt;&gt;""),E3485-J3485,"")</f>
        <v/>
      </c>
      <c r="T3485">
        <f>IF(G3485="","",MONTH(G3485))</f>
        <v/>
      </c>
    </row>
    <row r="3486">
      <c r="A3486" s="24" t="n">
        <v>2020</v>
      </c>
      <c r="B3486" s="24" t="n">
        <v>5</v>
      </c>
      <c r="C3486" s="24" t="n">
        <v>25</v>
      </c>
      <c r="D3486" s="24" t="n">
        <v>5</v>
      </c>
      <c r="E3486" s="24" t="n">
        <v>10.33</v>
      </c>
      <c r="F3486" s="25">
        <f>IF($E3486="","",DATE(IF($A3486="",nominal_year,$A3486),$B3486,$C3486)+($D3486-IF(LEFT(hour_conv,1)="1",1,0))/24)</f>
        <v/>
      </c>
      <c r="G3486" s="26">
        <f>IF(F3486="","",INT(F3486))</f>
        <v/>
      </c>
      <c r="H3486">
        <f>IF(G3486="","",IF(AND(MONTH(G3486)*100+DAY(G3486)&gt;=season_lo,MONTH(G3486)*100+DAY(G3486)&lt;=season_hi),1,0))</f>
        <v/>
      </c>
      <c r="I3486">
        <f>IF(G3486="","",G3486-first_day+1)</f>
        <v/>
      </c>
      <c r="J3486" s="27">
        <f>IF(I3486="","",INDEX(Daily!$J$2:$J$421,I3486))</f>
        <v/>
      </c>
      <c r="K3486" s="27">
        <f>IF(J3486="","",J3486+cat_offset)</f>
        <v/>
      </c>
      <c r="L3486" s="27">
        <f>IF(J3486="","",MAX(0,E3486-J3486)^2)</f>
        <v/>
      </c>
      <c r="M3486" s="27">
        <f>IF(J3486="","",MAX(0,E3486-(J3486+twcdh_off))^2)</f>
        <v/>
      </c>
      <c r="N3486" s="27">
        <f>IF(E3486="","",MAX(0,E3486-swcdh_thr)^2)</f>
        <v/>
      </c>
      <c r="O3486">
        <f>IF(K3486="","",ROUND(E3486-K3486,0))</f>
        <v/>
      </c>
      <c r="P3486">
        <f>IF(O3486="","",IF(O3486&gt;=1,O3486,0))</f>
        <v/>
      </c>
      <c r="Q3486" s="27">
        <f>IF(E3486="","",MAX(0,E3486-22))</f>
        <v/>
      </c>
      <c r="R3486" s="27">
        <f>IF(H3486=1,E3486,"")</f>
        <v/>
      </c>
      <c r="S3486" s="27">
        <f>IF(AND(H3486=1,J3486&lt;&gt;""),E3486-J3486,"")</f>
        <v/>
      </c>
      <c r="T3486">
        <f>IF(G3486="","",MONTH(G3486))</f>
        <v/>
      </c>
    </row>
    <row r="3487">
      <c r="A3487" s="24" t="n">
        <v>2020</v>
      </c>
      <c r="B3487" s="24" t="n">
        <v>5</v>
      </c>
      <c r="C3487" s="24" t="n">
        <v>25</v>
      </c>
      <c r="D3487" s="24" t="n">
        <v>6</v>
      </c>
      <c r="E3487" s="24" t="n">
        <v>11.34</v>
      </c>
      <c r="F3487" s="25">
        <f>IF($E3487="","",DATE(IF($A3487="",nominal_year,$A3487),$B3487,$C3487)+($D3487-IF(LEFT(hour_conv,1)="1",1,0))/24)</f>
        <v/>
      </c>
      <c r="G3487" s="26">
        <f>IF(F3487="","",INT(F3487))</f>
        <v/>
      </c>
      <c r="H3487">
        <f>IF(G3487="","",IF(AND(MONTH(G3487)*100+DAY(G3487)&gt;=season_lo,MONTH(G3487)*100+DAY(G3487)&lt;=season_hi),1,0))</f>
        <v/>
      </c>
      <c r="I3487">
        <f>IF(G3487="","",G3487-first_day+1)</f>
        <v/>
      </c>
      <c r="J3487" s="27">
        <f>IF(I3487="","",INDEX(Daily!$J$2:$J$421,I3487))</f>
        <v/>
      </c>
      <c r="K3487" s="27">
        <f>IF(J3487="","",J3487+cat_offset)</f>
        <v/>
      </c>
      <c r="L3487" s="27">
        <f>IF(J3487="","",MAX(0,E3487-J3487)^2)</f>
        <v/>
      </c>
      <c r="M3487" s="27">
        <f>IF(J3487="","",MAX(0,E3487-(J3487+twcdh_off))^2)</f>
        <v/>
      </c>
      <c r="N3487" s="27">
        <f>IF(E3487="","",MAX(0,E3487-swcdh_thr)^2)</f>
        <v/>
      </c>
      <c r="O3487">
        <f>IF(K3487="","",ROUND(E3487-K3487,0))</f>
        <v/>
      </c>
      <c r="P3487">
        <f>IF(O3487="","",IF(O3487&gt;=1,O3487,0))</f>
        <v/>
      </c>
      <c r="Q3487" s="27">
        <f>IF(E3487="","",MAX(0,E3487-22))</f>
        <v/>
      </c>
      <c r="R3487" s="27">
        <f>IF(H3487=1,E3487,"")</f>
        <v/>
      </c>
      <c r="S3487" s="27">
        <f>IF(AND(H3487=1,J3487&lt;&gt;""),E3487-J3487,"")</f>
        <v/>
      </c>
      <c r="T3487">
        <f>IF(G3487="","",MONTH(G3487))</f>
        <v/>
      </c>
    </row>
    <row r="3488">
      <c r="A3488" s="24" t="n">
        <v>2020</v>
      </c>
      <c r="B3488" s="24" t="n">
        <v>5</v>
      </c>
      <c r="C3488" s="24" t="n">
        <v>25</v>
      </c>
      <c r="D3488" s="24" t="n">
        <v>7</v>
      </c>
      <c r="E3488" s="24" t="n">
        <v>11.54</v>
      </c>
      <c r="F3488" s="25">
        <f>IF($E3488="","",DATE(IF($A3488="",nominal_year,$A3488),$B3488,$C3488)+($D3488-IF(LEFT(hour_conv,1)="1",1,0))/24)</f>
        <v/>
      </c>
      <c r="G3488" s="26">
        <f>IF(F3488="","",INT(F3488))</f>
        <v/>
      </c>
      <c r="H3488">
        <f>IF(G3488="","",IF(AND(MONTH(G3488)*100+DAY(G3488)&gt;=season_lo,MONTH(G3488)*100+DAY(G3488)&lt;=season_hi),1,0))</f>
        <v/>
      </c>
      <c r="I3488">
        <f>IF(G3488="","",G3488-first_day+1)</f>
        <v/>
      </c>
      <c r="J3488" s="27">
        <f>IF(I3488="","",INDEX(Daily!$J$2:$J$421,I3488))</f>
        <v/>
      </c>
      <c r="K3488" s="27">
        <f>IF(J3488="","",J3488+cat_offset)</f>
        <v/>
      </c>
      <c r="L3488" s="27">
        <f>IF(J3488="","",MAX(0,E3488-J3488)^2)</f>
        <v/>
      </c>
      <c r="M3488" s="27">
        <f>IF(J3488="","",MAX(0,E3488-(J3488+twcdh_off))^2)</f>
        <v/>
      </c>
      <c r="N3488" s="27">
        <f>IF(E3488="","",MAX(0,E3488-swcdh_thr)^2)</f>
        <v/>
      </c>
      <c r="O3488">
        <f>IF(K3488="","",ROUND(E3488-K3488,0))</f>
        <v/>
      </c>
      <c r="P3488">
        <f>IF(O3488="","",IF(O3488&gt;=1,O3488,0))</f>
        <v/>
      </c>
      <c r="Q3488" s="27">
        <f>IF(E3488="","",MAX(0,E3488-22))</f>
        <v/>
      </c>
      <c r="R3488" s="27">
        <f>IF(H3488=1,E3488,"")</f>
        <v/>
      </c>
      <c r="S3488" s="27">
        <f>IF(AND(H3488=1,J3488&lt;&gt;""),E3488-J3488,"")</f>
        <v/>
      </c>
      <c r="T3488">
        <f>IF(G3488="","",MONTH(G3488))</f>
        <v/>
      </c>
    </row>
    <row r="3489">
      <c r="A3489" s="24" t="n">
        <v>2020</v>
      </c>
      <c r="B3489" s="24" t="n">
        <v>5</v>
      </c>
      <c r="C3489" s="24" t="n">
        <v>25</v>
      </c>
      <c r="D3489" s="24" t="n">
        <v>8</v>
      </c>
      <c r="E3489" s="24" t="n">
        <v>12.66</v>
      </c>
      <c r="F3489" s="25">
        <f>IF($E3489="","",DATE(IF($A3489="",nominal_year,$A3489),$B3489,$C3489)+($D3489-IF(LEFT(hour_conv,1)="1",1,0))/24)</f>
        <v/>
      </c>
      <c r="G3489" s="26">
        <f>IF(F3489="","",INT(F3489))</f>
        <v/>
      </c>
      <c r="H3489">
        <f>IF(G3489="","",IF(AND(MONTH(G3489)*100+DAY(G3489)&gt;=season_lo,MONTH(G3489)*100+DAY(G3489)&lt;=season_hi),1,0))</f>
        <v/>
      </c>
      <c r="I3489">
        <f>IF(G3489="","",G3489-first_day+1)</f>
        <v/>
      </c>
      <c r="J3489" s="27">
        <f>IF(I3489="","",INDEX(Daily!$J$2:$J$421,I3489))</f>
        <v/>
      </c>
      <c r="K3489" s="27">
        <f>IF(J3489="","",J3489+cat_offset)</f>
        <v/>
      </c>
      <c r="L3489" s="27">
        <f>IF(J3489="","",MAX(0,E3489-J3489)^2)</f>
        <v/>
      </c>
      <c r="M3489" s="27">
        <f>IF(J3489="","",MAX(0,E3489-(J3489+twcdh_off))^2)</f>
        <v/>
      </c>
      <c r="N3489" s="27">
        <f>IF(E3489="","",MAX(0,E3489-swcdh_thr)^2)</f>
        <v/>
      </c>
      <c r="O3489">
        <f>IF(K3489="","",ROUND(E3489-K3489,0))</f>
        <v/>
      </c>
      <c r="P3489">
        <f>IF(O3489="","",IF(O3489&gt;=1,O3489,0))</f>
        <v/>
      </c>
      <c r="Q3489" s="27">
        <f>IF(E3489="","",MAX(0,E3489-22))</f>
        <v/>
      </c>
      <c r="R3489" s="27">
        <f>IF(H3489=1,E3489,"")</f>
        <v/>
      </c>
      <c r="S3489" s="27">
        <f>IF(AND(H3489=1,J3489&lt;&gt;""),E3489-J3489,"")</f>
        <v/>
      </c>
      <c r="T3489">
        <f>IF(G3489="","",MONTH(G3489))</f>
        <v/>
      </c>
    </row>
    <row r="3490">
      <c r="A3490" s="24" t="n">
        <v>2020</v>
      </c>
      <c r="B3490" s="24" t="n">
        <v>5</v>
      </c>
      <c r="C3490" s="24" t="n">
        <v>25</v>
      </c>
      <c r="D3490" s="24" t="n">
        <v>9</v>
      </c>
      <c r="E3490" s="24" t="n">
        <v>13.9</v>
      </c>
      <c r="F3490" s="25">
        <f>IF($E3490="","",DATE(IF($A3490="",nominal_year,$A3490),$B3490,$C3490)+($D3490-IF(LEFT(hour_conv,1)="1",1,0))/24)</f>
        <v/>
      </c>
      <c r="G3490" s="26">
        <f>IF(F3490="","",INT(F3490))</f>
        <v/>
      </c>
      <c r="H3490">
        <f>IF(G3490="","",IF(AND(MONTH(G3490)*100+DAY(G3490)&gt;=season_lo,MONTH(G3490)*100+DAY(G3490)&lt;=season_hi),1,0))</f>
        <v/>
      </c>
      <c r="I3490">
        <f>IF(G3490="","",G3490-first_day+1)</f>
        <v/>
      </c>
      <c r="J3490" s="27">
        <f>IF(I3490="","",INDEX(Daily!$J$2:$J$421,I3490))</f>
        <v/>
      </c>
      <c r="K3490" s="27">
        <f>IF(J3490="","",J3490+cat_offset)</f>
        <v/>
      </c>
      <c r="L3490" s="27">
        <f>IF(J3490="","",MAX(0,E3490-J3490)^2)</f>
        <v/>
      </c>
      <c r="M3490" s="27">
        <f>IF(J3490="","",MAX(0,E3490-(J3490+twcdh_off))^2)</f>
        <v/>
      </c>
      <c r="N3490" s="27">
        <f>IF(E3490="","",MAX(0,E3490-swcdh_thr)^2)</f>
        <v/>
      </c>
      <c r="O3490">
        <f>IF(K3490="","",ROUND(E3490-K3490,0))</f>
        <v/>
      </c>
      <c r="P3490">
        <f>IF(O3490="","",IF(O3490&gt;=1,O3490,0))</f>
        <v/>
      </c>
      <c r="Q3490" s="27">
        <f>IF(E3490="","",MAX(0,E3490-22))</f>
        <v/>
      </c>
      <c r="R3490" s="27">
        <f>IF(H3490=1,E3490,"")</f>
        <v/>
      </c>
      <c r="S3490" s="27">
        <f>IF(AND(H3490=1,J3490&lt;&gt;""),E3490-J3490,"")</f>
        <v/>
      </c>
      <c r="T3490">
        <f>IF(G3490="","",MONTH(G3490))</f>
        <v/>
      </c>
    </row>
    <row r="3491">
      <c r="A3491" s="24" t="n">
        <v>2020</v>
      </c>
      <c r="B3491" s="24" t="n">
        <v>5</v>
      </c>
      <c r="C3491" s="24" t="n">
        <v>25</v>
      </c>
      <c r="D3491" s="24" t="n">
        <v>10</v>
      </c>
      <c r="E3491" s="24" t="n">
        <v>15.53</v>
      </c>
      <c r="F3491" s="25">
        <f>IF($E3491="","",DATE(IF($A3491="",nominal_year,$A3491),$B3491,$C3491)+($D3491-IF(LEFT(hour_conv,1)="1",1,0))/24)</f>
        <v/>
      </c>
      <c r="G3491" s="26">
        <f>IF(F3491="","",INT(F3491))</f>
        <v/>
      </c>
      <c r="H3491">
        <f>IF(G3491="","",IF(AND(MONTH(G3491)*100+DAY(G3491)&gt;=season_lo,MONTH(G3491)*100+DAY(G3491)&lt;=season_hi),1,0))</f>
        <v/>
      </c>
      <c r="I3491">
        <f>IF(G3491="","",G3491-first_day+1)</f>
        <v/>
      </c>
      <c r="J3491" s="27">
        <f>IF(I3491="","",INDEX(Daily!$J$2:$J$421,I3491))</f>
        <v/>
      </c>
      <c r="K3491" s="27">
        <f>IF(J3491="","",J3491+cat_offset)</f>
        <v/>
      </c>
      <c r="L3491" s="27">
        <f>IF(J3491="","",MAX(0,E3491-J3491)^2)</f>
        <v/>
      </c>
      <c r="M3491" s="27">
        <f>IF(J3491="","",MAX(0,E3491-(J3491+twcdh_off))^2)</f>
        <v/>
      </c>
      <c r="N3491" s="27">
        <f>IF(E3491="","",MAX(0,E3491-swcdh_thr)^2)</f>
        <v/>
      </c>
      <c r="O3491">
        <f>IF(K3491="","",ROUND(E3491-K3491,0))</f>
        <v/>
      </c>
      <c r="P3491">
        <f>IF(O3491="","",IF(O3491&gt;=1,O3491,0))</f>
        <v/>
      </c>
      <c r="Q3491" s="27">
        <f>IF(E3491="","",MAX(0,E3491-22))</f>
        <v/>
      </c>
      <c r="R3491" s="27">
        <f>IF(H3491=1,E3491,"")</f>
        <v/>
      </c>
      <c r="S3491" s="27">
        <f>IF(AND(H3491=1,J3491&lt;&gt;""),E3491-J3491,"")</f>
        <v/>
      </c>
      <c r="T3491">
        <f>IF(G3491="","",MONTH(G3491))</f>
        <v/>
      </c>
    </row>
    <row r="3492">
      <c r="A3492" s="24" t="n">
        <v>2020</v>
      </c>
      <c r="B3492" s="24" t="n">
        <v>5</v>
      </c>
      <c r="C3492" s="24" t="n">
        <v>25</v>
      </c>
      <c r="D3492" s="24" t="n">
        <v>11</v>
      </c>
      <c r="E3492" s="24" t="n">
        <v>17.74</v>
      </c>
      <c r="F3492" s="25">
        <f>IF($E3492="","",DATE(IF($A3492="",nominal_year,$A3492),$B3492,$C3492)+($D3492-IF(LEFT(hour_conv,1)="1",1,0))/24)</f>
        <v/>
      </c>
      <c r="G3492" s="26">
        <f>IF(F3492="","",INT(F3492))</f>
        <v/>
      </c>
      <c r="H3492">
        <f>IF(G3492="","",IF(AND(MONTH(G3492)*100+DAY(G3492)&gt;=season_lo,MONTH(G3492)*100+DAY(G3492)&lt;=season_hi),1,0))</f>
        <v/>
      </c>
      <c r="I3492">
        <f>IF(G3492="","",G3492-first_day+1)</f>
        <v/>
      </c>
      <c r="J3492" s="27">
        <f>IF(I3492="","",INDEX(Daily!$J$2:$J$421,I3492))</f>
        <v/>
      </c>
      <c r="K3492" s="27">
        <f>IF(J3492="","",J3492+cat_offset)</f>
        <v/>
      </c>
      <c r="L3492" s="27">
        <f>IF(J3492="","",MAX(0,E3492-J3492)^2)</f>
        <v/>
      </c>
      <c r="M3492" s="27">
        <f>IF(J3492="","",MAX(0,E3492-(J3492+twcdh_off))^2)</f>
        <v/>
      </c>
      <c r="N3492" s="27">
        <f>IF(E3492="","",MAX(0,E3492-swcdh_thr)^2)</f>
        <v/>
      </c>
      <c r="O3492">
        <f>IF(K3492="","",ROUND(E3492-K3492,0))</f>
        <v/>
      </c>
      <c r="P3492">
        <f>IF(O3492="","",IF(O3492&gt;=1,O3492,0))</f>
        <v/>
      </c>
      <c r="Q3492" s="27">
        <f>IF(E3492="","",MAX(0,E3492-22))</f>
        <v/>
      </c>
      <c r="R3492" s="27">
        <f>IF(H3492=1,E3492,"")</f>
        <v/>
      </c>
      <c r="S3492" s="27">
        <f>IF(AND(H3492=1,J3492&lt;&gt;""),E3492-J3492,"")</f>
        <v/>
      </c>
      <c r="T3492">
        <f>IF(G3492="","",MONTH(G3492))</f>
        <v/>
      </c>
    </row>
    <row r="3493">
      <c r="A3493" s="24" t="n">
        <v>2020</v>
      </c>
      <c r="B3493" s="24" t="n">
        <v>5</v>
      </c>
      <c r="C3493" s="24" t="n">
        <v>25</v>
      </c>
      <c r="D3493" s="24" t="n">
        <v>12</v>
      </c>
      <c r="E3493" s="24" t="n">
        <v>17.86</v>
      </c>
      <c r="F3493" s="25">
        <f>IF($E3493="","",DATE(IF($A3493="",nominal_year,$A3493),$B3493,$C3493)+($D3493-IF(LEFT(hour_conv,1)="1",1,0))/24)</f>
        <v/>
      </c>
      <c r="G3493" s="26">
        <f>IF(F3493="","",INT(F3493))</f>
        <v/>
      </c>
      <c r="H3493">
        <f>IF(G3493="","",IF(AND(MONTH(G3493)*100+DAY(G3493)&gt;=season_lo,MONTH(G3493)*100+DAY(G3493)&lt;=season_hi),1,0))</f>
        <v/>
      </c>
      <c r="I3493">
        <f>IF(G3493="","",G3493-first_day+1)</f>
        <v/>
      </c>
      <c r="J3493" s="27">
        <f>IF(I3493="","",INDEX(Daily!$J$2:$J$421,I3493))</f>
        <v/>
      </c>
      <c r="K3493" s="27">
        <f>IF(J3493="","",J3493+cat_offset)</f>
        <v/>
      </c>
      <c r="L3493" s="27">
        <f>IF(J3493="","",MAX(0,E3493-J3493)^2)</f>
        <v/>
      </c>
      <c r="M3493" s="27">
        <f>IF(J3493="","",MAX(0,E3493-(J3493+twcdh_off))^2)</f>
        <v/>
      </c>
      <c r="N3493" s="27">
        <f>IF(E3493="","",MAX(0,E3493-swcdh_thr)^2)</f>
        <v/>
      </c>
      <c r="O3493">
        <f>IF(K3493="","",ROUND(E3493-K3493,0))</f>
        <v/>
      </c>
      <c r="P3493">
        <f>IF(O3493="","",IF(O3493&gt;=1,O3493,0))</f>
        <v/>
      </c>
      <c r="Q3493" s="27">
        <f>IF(E3493="","",MAX(0,E3493-22))</f>
        <v/>
      </c>
      <c r="R3493" s="27">
        <f>IF(H3493=1,E3493,"")</f>
        <v/>
      </c>
      <c r="S3493" s="27">
        <f>IF(AND(H3493=1,J3493&lt;&gt;""),E3493-J3493,"")</f>
        <v/>
      </c>
      <c r="T3493">
        <f>IF(G3493="","",MONTH(G3493))</f>
        <v/>
      </c>
    </row>
    <row r="3494">
      <c r="A3494" s="24" t="n">
        <v>2020</v>
      </c>
      <c r="B3494" s="24" t="n">
        <v>5</v>
      </c>
      <c r="C3494" s="24" t="n">
        <v>25</v>
      </c>
      <c r="D3494" s="24" t="n">
        <v>13</v>
      </c>
      <c r="E3494" s="24" t="n">
        <v>20.11</v>
      </c>
      <c r="F3494" s="25">
        <f>IF($E3494="","",DATE(IF($A3494="",nominal_year,$A3494),$B3494,$C3494)+($D3494-IF(LEFT(hour_conv,1)="1",1,0))/24)</f>
        <v/>
      </c>
      <c r="G3494" s="26">
        <f>IF(F3494="","",INT(F3494))</f>
        <v/>
      </c>
      <c r="H3494">
        <f>IF(G3494="","",IF(AND(MONTH(G3494)*100+DAY(G3494)&gt;=season_lo,MONTH(G3494)*100+DAY(G3494)&lt;=season_hi),1,0))</f>
        <v/>
      </c>
      <c r="I3494">
        <f>IF(G3494="","",G3494-first_day+1)</f>
        <v/>
      </c>
      <c r="J3494" s="27">
        <f>IF(I3494="","",INDEX(Daily!$J$2:$J$421,I3494))</f>
        <v/>
      </c>
      <c r="K3494" s="27">
        <f>IF(J3494="","",J3494+cat_offset)</f>
        <v/>
      </c>
      <c r="L3494" s="27">
        <f>IF(J3494="","",MAX(0,E3494-J3494)^2)</f>
        <v/>
      </c>
      <c r="M3494" s="27">
        <f>IF(J3494="","",MAX(0,E3494-(J3494+twcdh_off))^2)</f>
        <v/>
      </c>
      <c r="N3494" s="27">
        <f>IF(E3494="","",MAX(0,E3494-swcdh_thr)^2)</f>
        <v/>
      </c>
      <c r="O3494">
        <f>IF(K3494="","",ROUND(E3494-K3494,0))</f>
        <v/>
      </c>
      <c r="P3494">
        <f>IF(O3494="","",IF(O3494&gt;=1,O3494,0))</f>
        <v/>
      </c>
      <c r="Q3494" s="27">
        <f>IF(E3494="","",MAX(0,E3494-22))</f>
        <v/>
      </c>
      <c r="R3494" s="27">
        <f>IF(H3494=1,E3494,"")</f>
        <v/>
      </c>
      <c r="S3494" s="27">
        <f>IF(AND(H3494=1,J3494&lt;&gt;""),E3494-J3494,"")</f>
        <v/>
      </c>
      <c r="T3494">
        <f>IF(G3494="","",MONTH(G3494))</f>
        <v/>
      </c>
    </row>
    <row r="3495">
      <c r="A3495" s="24" t="n">
        <v>2020</v>
      </c>
      <c r="B3495" s="24" t="n">
        <v>5</v>
      </c>
      <c r="C3495" s="24" t="n">
        <v>25</v>
      </c>
      <c r="D3495" s="24" t="n">
        <v>14</v>
      </c>
      <c r="E3495" s="24" t="n">
        <v>19.93</v>
      </c>
      <c r="F3495" s="25">
        <f>IF($E3495="","",DATE(IF($A3495="",nominal_year,$A3495),$B3495,$C3495)+($D3495-IF(LEFT(hour_conv,1)="1",1,0))/24)</f>
        <v/>
      </c>
      <c r="G3495" s="26">
        <f>IF(F3495="","",INT(F3495))</f>
        <v/>
      </c>
      <c r="H3495">
        <f>IF(G3495="","",IF(AND(MONTH(G3495)*100+DAY(G3495)&gt;=season_lo,MONTH(G3495)*100+DAY(G3495)&lt;=season_hi),1,0))</f>
        <v/>
      </c>
      <c r="I3495">
        <f>IF(G3495="","",G3495-first_day+1)</f>
        <v/>
      </c>
      <c r="J3495" s="27">
        <f>IF(I3495="","",INDEX(Daily!$J$2:$J$421,I3495))</f>
        <v/>
      </c>
      <c r="K3495" s="27">
        <f>IF(J3495="","",J3495+cat_offset)</f>
        <v/>
      </c>
      <c r="L3495" s="27">
        <f>IF(J3495="","",MAX(0,E3495-J3495)^2)</f>
        <v/>
      </c>
      <c r="M3495" s="27">
        <f>IF(J3495="","",MAX(0,E3495-(J3495+twcdh_off))^2)</f>
        <v/>
      </c>
      <c r="N3495" s="27">
        <f>IF(E3495="","",MAX(0,E3495-swcdh_thr)^2)</f>
        <v/>
      </c>
      <c r="O3495">
        <f>IF(K3495="","",ROUND(E3495-K3495,0))</f>
        <v/>
      </c>
      <c r="P3495">
        <f>IF(O3495="","",IF(O3495&gt;=1,O3495,0))</f>
        <v/>
      </c>
      <c r="Q3495" s="27">
        <f>IF(E3495="","",MAX(0,E3495-22))</f>
        <v/>
      </c>
      <c r="R3495" s="27">
        <f>IF(H3495=1,E3495,"")</f>
        <v/>
      </c>
      <c r="S3495" s="27">
        <f>IF(AND(H3495=1,J3495&lt;&gt;""),E3495-J3495,"")</f>
        <v/>
      </c>
      <c r="T3495">
        <f>IF(G3495="","",MONTH(G3495))</f>
        <v/>
      </c>
    </row>
    <row r="3496">
      <c r="A3496" s="24" t="n">
        <v>2020</v>
      </c>
      <c r="B3496" s="24" t="n">
        <v>5</v>
      </c>
      <c r="C3496" s="24" t="n">
        <v>25</v>
      </c>
      <c r="D3496" s="24" t="n">
        <v>15</v>
      </c>
      <c r="E3496" s="24" t="n">
        <v>20.79</v>
      </c>
      <c r="F3496" s="25">
        <f>IF($E3496="","",DATE(IF($A3496="",nominal_year,$A3496),$B3496,$C3496)+($D3496-IF(LEFT(hour_conv,1)="1",1,0))/24)</f>
        <v/>
      </c>
      <c r="G3496" s="26">
        <f>IF(F3496="","",INT(F3496))</f>
        <v/>
      </c>
      <c r="H3496">
        <f>IF(G3496="","",IF(AND(MONTH(G3496)*100+DAY(G3496)&gt;=season_lo,MONTH(G3496)*100+DAY(G3496)&lt;=season_hi),1,0))</f>
        <v/>
      </c>
      <c r="I3496">
        <f>IF(G3496="","",G3496-first_day+1)</f>
        <v/>
      </c>
      <c r="J3496" s="27">
        <f>IF(I3496="","",INDEX(Daily!$J$2:$J$421,I3496))</f>
        <v/>
      </c>
      <c r="K3496" s="27">
        <f>IF(J3496="","",J3496+cat_offset)</f>
        <v/>
      </c>
      <c r="L3496" s="27">
        <f>IF(J3496="","",MAX(0,E3496-J3496)^2)</f>
        <v/>
      </c>
      <c r="M3496" s="27">
        <f>IF(J3496="","",MAX(0,E3496-(J3496+twcdh_off))^2)</f>
        <v/>
      </c>
      <c r="N3496" s="27">
        <f>IF(E3496="","",MAX(0,E3496-swcdh_thr)^2)</f>
        <v/>
      </c>
      <c r="O3496">
        <f>IF(K3496="","",ROUND(E3496-K3496,0))</f>
        <v/>
      </c>
      <c r="P3496">
        <f>IF(O3496="","",IF(O3496&gt;=1,O3496,0))</f>
        <v/>
      </c>
      <c r="Q3496" s="27">
        <f>IF(E3496="","",MAX(0,E3496-22))</f>
        <v/>
      </c>
      <c r="R3496" s="27">
        <f>IF(H3496=1,E3496,"")</f>
        <v/>
      </c>
      <c r="S3496" s="27">
        <f>IF(AND(H3496=1,J3496&lt;&gt;""),E3496-J3496,"")</f>
        <v/>
      </c>
      <c r="T3496">
        <f>IF(G3496="","",MONTH(G3496))</f>
        <v/>
      </c>
    </row>
    <row r="3497">
      <c r="A3497" s="24" t="n">
        <v>2020</v>
      </c>
      <c r="B3497" s="24" t="n">
        <v>5</v>
      </c>
      <c r="C3497" s="24" t="n">
        <v>25</v>
      </c>
      <c r="D3497" s="24" t="n">
        <v>16</v>
      </c>
      <c r="E3497" s="24" t="n">
        <v>21.4</v>
      </c>
      <c r="F3497" s="25">
        <f>IF($E3497="","",DATE(IF($A3497="",nominal_year,$A3497),$B3497,$C3497)+($D3497-IF(LEFT(hour_conv,1)="1",1,0))/24)</f>
        <v/>
      </c>
      <c r="G3497" s="26">
        <f>IF(F3497="","",INT(F3497))</f>
        <v/>
      </c>
      <c r="H3497">
        <f>IF(G3497="","",IF(AND(MONTH(G3497)*100+DAY(G3497)&gt;=season_lo,MONTH(G3497)*100+DAY(G3497)&lt;=season_hi),1,0))</f>
        <v/>
      </c>
      <c r="I3497">
        <f>IF(G3497="","",G3497-first_day+1)</f>
        <v/>
      </c>
      <c r="J3497" s="27">
        <f>IF(I3497="","",INDEX(Daily!$J$2:$J$421,I3497))</f>
        <v/>
      </c>
      <c r="K3497" s="27">
        <f>IF(J3497="","",J3497+cat_offset)</f>
        <v/>
      </c>
      <c r="L3497" s="27">
        <f>IF(J3497="","",MAX(0,E3497-J3497)^2)</f>
        <v/>
      </c>
      <c r="M3497" s="27">
        <f>IF(J3497="","",MAX(0,E3497-(J3497+twcdh_off))^2)</f>
        <v/>
      </c>
      <c r="N3497" s="27">
        <f>IF(E3497="","",MAX(0,E3497-swcdh_thr)^2)</f>
        <v/>
      </c>
      <c r="O3497">
        <f>IF(K3497="","",ROUND(E3497-K3497,0))</f>
        <v/>
      </c>
      <c r="P3497">
        <f>IF(O3497="","",IF(O3497&gt;=1,O3497,0))</f>
        <v/>
      </c>
      <c r="Q3497" s="27">
        <f>IF(E3497="","",MAX(0,E3497-22))</f>
        <v/>
      </c>
      <c r="R3497" s="27">
        <f>IF(H3497=1,E3497,"")</f>
        <v/>
      </c>
      <c r="S3497" s="27">
        <f>IF(AND(H3497=1,J3497&lt;&gt;""),E3497-J3497,"")</f>
        <v/>
      </c>
      <c r="T3497">
        <f>IF(G3497="","",MONTH(G3497))</f>
        <v/>
      </c>
    </row>
    <row r="3498">
      <c r="A3498" s="24" t="n">
        <v>2020</v>
      </c>
      <c r="B3498" s="24" t="n">
        <v>5</v>
      </c>
      <c r="C3498" s="24" t="n">
        <v>25</v>
      </c>
      <c r="D3498" s="24" t="n">
        <v>17</v>
      </c>
      <c r="E3498" s="24" t="n">
        <v>21.14</v>
      </c>
      <c r="F3498" s="25">
        <f>IF($E3498="","",DATE(IF($A3498="",nominal_year,$A3498),$B3498,$C3498)+($D3498-IF(LEFT(hour_conv,1)="1",1,0))/24)</f>
        <v/>
      </c>
      <c r="G3498" s="26">
        <f>IF(F3498="","",INT(F3498))</f>
        <v/>
      </c>
      <c r="H3498">
        <f>IF(G3498="","",IF(AND(MONTH(G3498)*100+DAY(G3498)&gt;=season_lo,MONTH(G3498)*100+DAY(G3498)&lt;=season_hi),1,0))</f>
        <v/>
      </c>
      <c r="I3498">
        <f>IF(G3498="","",G3498-first_day+1)</f>
        <v/>
      </c>
      <c r="J3498" s="27">
        <f>IF(I3498="","",INDEX(Daily!$J$2:$J$421,I3498))</f>
        <v/>
      </c>
      <c r="K3498" s="27">
        <f>IF(J3498="","",J3498+cat_offset)</f>
        <v/>
      </c>
      <c r="L3498" s="27">
        <f>IF(J3498="","",MAX(0,E3498-J3498)^2)</f>
        <v/>
      </c>
      <c r="M3498" s="27">
        <f>IF(J3498="","",MAX(0,E3498-(J3498+twcdh_off))^2)</f>
        <v/>
      </c>
      <c r="N3498" s="27">
        <f>IF(E3498="","",MAX(0,E3498-swcdh_thr)^2)</f>
        <v/>
      </c>
      <c r="O3498">
        <f>IF(K3498="","",ROUND(E3498-K3498,0))</f>
        <v/>
      </c>
      <c r="P3498">
        <f>IF(O3498="","",IF(O3498&gt;=1,O3498,0))</f>
        <v/>
      </c>
      <c r="Q3498" s="27">
        <f>IF(E3498="","",MAX(0,E3498-22))</f>
        <v/>
      </c>
      <c r="R3498" s="27">
        <f>IF(H3498=1,E3498,"")</f>
        <v/>
      </c>
      <c r="S3498" s="27">
        <f>IF(AND(H3498=1,J3498&lt;&gt;""),E3498-J3498,"")</f>
        <v/>
      </c>
      <c r="T3498">
        <f>IF(G3498="","",MONTH(G3498))</f>
        <v/>
      </c>
    </row>
    <row r="3499">
      <c r="A3499" s="24" t="n">
        <v>2020</v>
      </c>
      <c r="B3499" s="24" t="n">
        <v>5</v>
      </c>
      <c r="C3499" s="24" t="n">
        <v>25</v>
      </c>
      <c r="D3499" s="24" t="n">
        <v>18</v>
      </c>
      <c r="E3499" s="24" t="n">
        <v>20.46</v>
      </c>
      <c r="F3499" s="25">
        <f>IF($E3499="","",DATE(IF($A3499="",nominal_year,$A3499),$B3499,$C3499)+($D3499-IF(LEFT(hour_conv,1)="1",1,0))/24)</f>
        <v/>
      </c>
      <c r="G3499" s="26">
        <f>IF(F3499="","",INT(F3499))</f>
        <v/>
      </c>
      <c r="H3499">
        <f>IF(G3499="","",IF(AND(MONTH(G3499)*100+DAY(G3499)&gt;=season_lo,MONTH(G3499)*100+DAY(G3499)&lt;=season_hi),1,0))</f>
        <v/>
      </c>
      <c r="I3499">
        <f>IF(G3499="","",G3499-first_day+1)</f>
        <v/>
      </c>
      <c r="J3499" s="27">
        <f>IF(I3499="","",INDEX(Daily!$J$2:$J$421,I3499))</f>
        <v/>
      </c>
      <c r="K3499" s="27">
        <f>IF(J3499="","",J3499+cat_offset)</f>
        <v/>
      </c>
      <c r="L3499" s="27">
        <f>IF(J3499="","",MAX(0,E3499-J3499)^2)</f>
        <v/>
      </c>
      <c r="M3499" s="27">
        <f>IF(J3499="","",MAX(0,E3499-(J3499+twcdh_off))^2)</f>
        <v/>
      </c>
      <c r="N3499" s="27">
        <f>IF(E3499="","",MAX(0,E3499-swcdh_thr)^2)</f>
        <v/>
      </c>
      <c r="O3499">
        <f>IF(K3499="","",ROUND(E3499-K3499,0))</f>
        <v/>
      </c>
      <c r="P3499">
        <f>IF(O3499="","",IF(O3499&gt;=1,O3499,0))</f>
        <v/>
      </c>
      <c r="Q3499" s="27">
        <f>IF(E3499="","",MAX(0,E3499-22))</f>
        <v/>
      </c>
      <c r="R3499" s="27">
        <f>IF(H3499=1,E3499,"")</f>
        <v/>
      </c>
      <c r="S3499" s="27">
        <f>IF(AND(H3499=1,J3499&lt;&gt;""),E3499-J3499,"")</f>
        <v/>
      </c>
      <c r="T3499">
        <f>IF(G3499="","",MONTH(G3499))</f>
        <v/>
      </c>
    </row>
    <row r="3500">
      <c r="A3500" s="24" t="n">
        <v>2020</v>
      </c>
      <c r="B3500" s="24" t="n">
        <v>5</v>
      </c>
      <c r="C3500" s="24" t="n">
        <v>25</v>
      </c>
      <c r="D3500" s="24" t="n">
        <v>19</v>
      </c>
      <c r="E3500" s="24" t="n">
        <v>18.83</v>
      </c>
      <c r="F3500" s="25">
        <f>IF($E3500="","",DATE(IF($A3500="",nominal_year,$A3500),$B3500,$C3500)+($D3500-IF(LEFT(hour_conv,1)="1",1,0))/24)</f>
        <v/>
      </c>
      <c r="G3500" s="26">
        <f>IF(F3500="","",INT(F3500))</f>
        <v/>
      </c>
      <c r="H3500">
        <f>IF(G3500="","",IF(AND(MONTH(G3500)*100+DAY(G3500)&gt;=season_lo,MONTH(G3500)*100+DAY(G3500)&lt;=season_hi),1,0))</f>
        <v/>
      </c>
      <c r="I3500">
        <f>IF(G3500="","",G3500-first_day+1)</f>
        <v/>
      </c>
      <c r="J3500" s="27">
        <f>IF(I3500="","",INDEX(Daily!$J$2:$J$421,I3500))</f>
        <v/>
      </c>
      <c r="K3500" s="27">
        <f>IF(J3500="","",J3500+cat_offset)</f>
        <v/>
      </c>
      <c r="L3500" s="27">
        <f>IF(J3500="","",MAX(0,E3500-J3500)^2)</f>
        <v/>
      </c>
      <c r="M3500" s="27">
        <f>IF(J3500="","",MAX(0,E3500-(J3500+twcdh_off))^2)</f>
        <v/>
      </c>
      <c r="N3500" s="27">
        <f>IF(E3500="","",MAX(0,E3500-swcdh_thr)^2)</f>
        <v/>
      </c>
      <c r="O3500">
        <f>IF(K3500="","",ROUND(E3500-K3500,0))</f>
        <v/>
      </c>
      <c r="P3500">
        <f>IF(O3500="","",IF(O3500&gt;=1,O3500,0))</f>
        <v/>
      </c>
      <c r="Q3500" s="27">
        <f>IF(E3500="","",MAX(0,E3500-22))</f>
        <v/>
      </c>
      <c r="R3500" s="27">
        <f>IF(H3500=1,E3500,"")</f>
        <v/>
      </c>
      <c r="S3500" s="27">
        <f>IF(AND(H3500=1,J3500&lt;&gt;""),E3500-J3500,"")</f>
        <v/>
      </c>
      <c r="T3500">
        <f>IF(G3500="","",MONTH(G3500))</f>
        <v/>
      </c>
    </row>
    <row r="3501">
      <c r="A3501" s="24" t="n">
        <v>2020</v>
      </c>
      <c r="B3501" s="24" t="n">
        <v>5</v>
      </c>
      <c r="C3501" s="24" t="n">
        <v>25</v>
      </c>
      <c r="D3501" s="24" t="n">
        <v>20</v>
      </c>
      <c r="E3501" s="24" t="n">
        <v>18.5</v>
      </c>
      <c r="F3501" s="25">
        <f>IF($E3501="","",DATE(IF($A3501="",nominal_year,$A3501),$B3501,$C3501)+($D3501-IF(LEFT(hour_conv,1)="1",1,0))/24)</f>
        <v/>
      </c>
      <c r="G3501" s="26">
        <f>IF(F3501="","",INT(F3501))</f>
        <v/>
      </c>
      <c r="H3501">
        <f>IF(G3501="","",IF(AND(MONTH(G3501)*100+DAY(G3501)&gt;=season_lo,MONTH(G3501)*100+DAY(G3501)&lt;=season_hi),1,0))</f>
        <v/>
      </c>
      <c r="I3501">
        <f>IF(G3501="","",G3501-first_day+1)</f>
        <v/>
      </c>
      <c r="J3501" s="27">
        <f>IF(I3501="","",INDEX(Daily!$J$2:$J$421,I3501))</f>
        <v/>
      </c>
      <c r="K3501" s="27">
        <f>IF(J3501="","",J3501+cat_offset)</f>
        <v/>
      </c>
      <c r="L3501" s="27">
        <f>IF(J3501="","",MAX(0,E3501-J3501)^2)</f>
        <v/>
      </c>
      <c r="M3501" s="27">
        <f>IF(J3501="","",MAX(0,E3501-(J3501+twcdh_off))^2)</f>
        <v/>
      </c>
      <c r="N3501" s="27">
        <f>IF(E3501="","",MAX(0,E3501-swcdh_thr)^2)</f>
        <v/>
      </c>
      <c r="O3501">
        <f>IF(K3501="","",ROUND(E3501-K3501,0))</f>
        <v/>
      </c>
      <c r="P3501">
        <f>IF(O3501="","",IF(O3501&gt;=1,O3501,0))</f>
        <v/>
      </c>
      <c r="Q3501" s="27">
        <f>IF(E3501="","",MAX(0,E3501-22))</f>
        <v/>
      </c>
      <c r="R3501" s="27">
        <f>IF(H3501=1,E3501,"")</f>
        <v/>
      </c>
      <c r="S3501" s="27">
        <f>IF(AND(H3501=1,J3501&lt;&gt;""),E3501-J3501,"")</f>
        <v/>
      </c>
      <c r="T3501">
        <f>IF(G3501="","",MONTH(G3501))</f>
        <v/>
      </c>
    </row>
    <row r="3502">
      <c r="A3502" s="24" t="n">
        <v>2020</v>
      </c>
      <c r="B3502" s="24" t="n">
        <v>5</v>
      </c>
      <c r="C3502" s="24" t="n">
        <v>25</v>
      </c>
      <c r="D3502" s="24" t="n">
        <v>21</v>
      </c>
      <c r="E3502" s="24" t="n">
        <v>16.64</v>
      </c>
      <c r="F3502" s="25">
        <f>IF($E3502="","",DATE(IF($A3502="",nominal_year,$A3502),$B3502,$C3502)+($D3502-IF(LEFT(hour_conv,1)="1",1,0))/24)</f>
        <v/>
      </c>
      <c r="G3502" s="26">
        <f>IF(F3502="","",INT(F3502))</f>
        <v/>
      </c>
      <c r="H3502">
        <f>IF(G3502="","",IF(AND(MONTH(G3502)*100+DAY(G3502)&gt;=season_lo,MONTH(G3502)*100+DAY(G3502)&lt;=season_hi),1,0))</f>
        <v/>
      </c>
      <c r="I3502">
        <f>IF(G3502="","",G3502-first_day+1)</f>
        <v/>
      </c>
      <c r="J3502" s="27">
        <f>IF(I3502="","",INDEX(Daily!$J$2:$J$421,I3502))</f>
        <v/>
      </c>
      <c r="K3502" s="27">
        <f>IF(J3502="","",J3502+cat_offset)</f>
        <v/>
      </c>
      <c r="L3502" s="27">
        <f>IF(J3502="","",MAX(0,E3502-J3502)^2)</f>
        <v/>
      </c>
      <c r="M3502" s="27">
        <f>IF(J3502="","",MAX(0,E3502-(J3502+twcdh_off))^2)</f>
        <v/>
      </c>
      <c r="N3502" s="27">
        <f>IF(E3502="","",MAX(0,E3502-swcdh_thr)^2)</f>
        <v/>
      </c>
      <c r="O3502">
        <f>IF(K3502="","",ROUND(E3502-K3502,0))</f>
        <v/>
      </c>
      <c r="P3502">
        <f>IF(O3502="","",IF(O3502&gt;=1,O3502,0))</f>
        <v/>
      </c>
      <c r="Q3502" s="27">
        <f>IF(E3502="","",MAX(0,E3502-22))</f>
        <v/>
      </c>
      <c r="R3502" s="27">
        <f>IF(H3502=1,E3502,"")</f>
        <v/>
      </c>
      <c r="S3502" s="27">
        <f>IF(AND(H3502=1,J3502&lt;&gt;""),E3502-J3502,"")</f>
        <v/>
      </c>
      <c r="T3502">
        <f>IF(G3502="","",MONTH(G3502))</f>
        <v/>
      </c>
    </row>
    <row r="3503">
      <c r="A3503" s="24" t="n">
        <v>2020</v>
      </c>
      <c r="B3503" s="24" t="n">
        <v>5</v>
      </c>
      <c r="C3503" s="24" t="n">
        <v>25</v>
      </c>
      <c r="D3503" s="24" t="n">
        <v>22</v>
      </c>
      <c r="E3503" s="24" t="n">
        <v>16.66</v>
      </c>
      <c r="F3503" s="25">
        <f>IF($E3503="","",DATE(IF($A3503="",nominal_year,$A3503),$B3503,$C3503)+($D3503-IF(LEFT(hour_conv,1)="1",1,0))/24)</f>
        <v/>
      </c>
      <c r="G3503" s="26">
        <f>IF(F3503="","",INT(F3503))</f>
        <v/>
      </c>
      <c r="H3503">
        <f>IF(G3503="","",IF(AND(MONTH(G3503)*100+DAY(G3503)&gt;=season_lo,MONTH(G3503)*100+DAY(G3503)&lt;=season_hi),1,0))</f>
        <v/>
      </c>
      <c r="I3503">
        <f>IF(G3503="","",G3503-first_day+1)</f>
        <v/>
      </c>
      <c r="J3503" s="27">
        <f>IF(I3503="","",INDEX(Daily!$J$2:$J$421,I3503))</f>
        <v/>
      </c>
      <c r="K3503" s="27">
        <f>IF(J3503="","",J3503+cat_offset)</f>
        <v/>
      </c>
      <c r="L3503" s="27">
        <f>IF(J3503="","",MAX(0,E3503-J3503)^2)</f>
        <v/>
      </c>
      <c r="M3503" s="27">
        <f>IF(J3503="","",MAX(0,E3503-(J3503+twcdh_off))^2)</f>
        <v/>
      </c>
      <c r="N3503" s="27">
        <f>IF(E3503="","",MAX(0,E3503-swcdh_thr)^2)</f>
        <v/>
      </c>
      <c r="O3503">
        <f>IF(K3503="","",ROUND(E3503-K3503,0))</f>
        <v/>
      </c>
      <c r="P3503">
        <f>IF(O3503="","",IF(O3503&gt;=1,O3503,0))</f>
        <v/>
      </c>
      <c r="Q3503" s="27">
        <f>IF(E3503="","",MAX(0,E3503-22))</f>
        <v/>
      </c>
      <c r="R3503" s="27">
        <f>IF(H3503=1,E3503,"")</f>
        <v/>
      </c>
      <c r="S3503" s="27">
        <f>IF(AND(H3503=1,J3503&lt;&gt;""),E3503-J3503,"")</f>
        <v/>
      </c>
      <c r="T3503">
        <f>IF(G3503="","",MONTH(G3503))</f>
        <v/>
      </c>
    </row>
    <row r="3504">
      <c r="A3504" s="24" t="n">
        <v>2020</v>
      </c>
      <c r="B3504" s="24" t="n">
        <v>5</v>
      </c>
      <c r="C3504" s="24" t="n">
        <v>25</v>
      </c>
      <c r="D3504" s="24" t="n">
        <v>23</v>
      </c>
      <c r="E3504" s="24" t="n">
        <v>14.14</v>
      </c>
      <c r="F3504" s="25">
        <f>IF($E3504="","",DATE(IF($A3504="",nominal_year,$A3504),$B3504,$C3504)+($D3504-IF(LEFT(hour_conv,1)="1",1,0))/24)</f>
        <v/>
      </c>
      <c r="G3504" s="26">
        <f>IF(F3504="","",INT(F3504))</f>
        <v/>
      </c>
      <c r="H3504">
        <f>IF(G3504="","",IF(AND(MONTH(G3504)*100+DAY(G3504)&gt;=season_lo,MONTH(G3504)*100+DAY(G3504)&lt;=season_hi),1,0))</f>
        <v/>
      </c>
      <c r="I3504">
        <f>IF(G3504="","",G3504-first_day+1)</f>
        <v/>
      </c>
      <c r="J3504" s="27">
        <f>IF(I3504="","",INDEX(Daily!$J$2:$J$421,I3504))</f>
        <v/>
      </c>
      <c r="K3504" s="27">
        <f>IF(J3504="","",J3504+cat_offset)</f>
        <v/>
      </c>
      <c r="L3504" s="27">
        <f>IF(J3504="","",MAX(0,E3504-J3504)^2)</f>
        <v/>
      </c>
      <c r="M3504" s="27">
        <f>IF(J3504="","",MAX(0,E3504-(J3504+twcdh_off))^2)</f>
        <v/>
      </c>
      <c r="N3504" s="27">
        <f>IF(E3504="","",MAX(0,E3504-swcdh_thr)^2)</f>
        <v/>
      </c>
      <c r="O3504">
        <f>IF(K3504="","",ROUND(E3504-K3504,0))</f>
        <v/>
      </c>
      <c r="P3504">
        <f>IF(O3504="","",IF(O3504&gt;=1,O3504,0))</f>
        <v/>
      </c>
      <c r="Q3504" s="27">
        <f>IF(E3504="","",MAX(0,E3504-22))</f>
        <v/>
      </c>
      <c r="R3504" s="27">
        <f>IF(H3504=1,E3504,"")</f>
        <v/>
      </c>
      <c r="S3504" s="27">
        <f>IF(AND(H3504=1,J3504&lt;&gt;""),E3504-J3504,"")</f>
        <v/>
      </c>
      <c r="T3504">
        <f>IF(G3504="","",MONTH(G3504))</f>
        <v/>
      </c>
    </row>
    <row r="3505">
      <c r="A3505" s="24" t="n">
        <v>2020</v>
      </c>
      <c r="B3505" s="24" t="n">
        <v>5</v>
      </c>
      <c r="C3505" s="24" t="n">
        <v>25</v>
      </c>
      <c r="D3505" s="24" t="n">
        <v>24</v>
      </c>
      <c r="E3505" s="24" t="n">
        <v>12.99</v>
      </c>
      <c r="F3505" s="25">
        <f>IF($E3505="","",DATE(IF($A3505="",nominal_year,$A3505),$B3505,$C3505)+($D3505-IF(LEFT(hour_conv,1)="1",1,0))/24)</f>
        <v/>
      </c>
      <c r="G3505" s="26">
        <f>IF(F3505="","",INT(F3505))</f>
        <v/>
      </c>
      <c r="H3505">
        <f>IF(G3505="","",IF(AND(MONTH(G3505)*100+DAY(G3505)&gt;=season_lo,MONTH(G3505)*100+DAY(G3505)&lt;=season_hi),1,0))</f>
        <v/>
      </c>
      <c r="I3505">
        <f>IF(G3505="","",G3505-first_day+1)</f>
        <v/>
      </c>
      <c r="J3505" s="27">
        <f>IF(I3505="","",INDEX(Daily!$J$2:$J$421,I3505))</f>
        <v/>
      </c>
      <c r="K3505" s="27">
        <f>IF(J3505="","",J3505+cat_offset)</f>
        <v/>
      </c>
      <c r="L3505" s="27">
        <f>IF(J3505="","",MAX(0,E3505-J3505)^2)</f>
        <v/>
      </c>
      <c r="M3505" s="27">
        <f>IF(J3505="","",MAX(0,E3505-(J3505+twcdh_off))^2)</f>
        <v/>
      </c>
      <c r="N3505" s="27">
        <f>IF(E3505="","",MAX(0,E3505-swcdh_thr)^2)</f>
        <v/>
      </c>
      <c r="O3505">
        <f>IF(K3505="","",ROUND(E3505-K3505,0))</f>
        <v/>
      </c>
      <c r="P3505">
        <f>IF(O3505="","",IF(O3505&gt;=1,O3505,0))</f>
        <v/>
      </c>
      <c r="Q3505" s="27">
        <f>IF(E3505="","",MAX(0,E3505-22))</f>
        <v/>
      </c>
      <c r="R3505" s="27">
        <f>IF(H3505=1,E3505,"")</f>
        <v/>
      </c>
      <c r="S3505" s="27">
        <f>IF(AND(H3505=1,J3505&lt;&gt;""),E3505-J3505,"")</f>
        <v/>
      </c>
      <c r="T3505">
        <f>IF(G3505="","",MONTH(G3505))</f>
        <v/>
      </c>
    </row>
    <row r="3506">
      <c r="A3506" s="24" t="n">
        <v>2020</v>
      </c>
      <c r="B3506" s="24" t="n">
        <v>5</v>
      </c>
      <c r="C3506" s="24" t="n">
        <v>26</v>
      </c>
      <c r="D3506" s="24" t="n">
        <v>1</v>
      </c>
      <c r="E3506" s="24" t="n">
        <v>11.68</v>
      </c>
      <c r="F3506" s="25">
        <f>IF($E3506="","",DATE(IF($A3506="",nominal_year,$A3506),$B3506,$C3506)+($D3506-IF(LEFT(hour_conv,1)="1",1,0))/24)</f>
        <v/>
      </c>
      <c r="G3506" s="26">
        <f>IF(F3506="","",INT(F3506))</f>
        <v/>
      </c>
      <c r="H3506">
        <f>IF(G3506="","",IF(AND(MONTH(G3506)*100+DAY(G3506)&gt;=season_lo,MONTH(G3506)*100+DAY(G3506)&lt;=season_hi),1,0))</f>
        <v/>
      </c>
      <c r="I3506">
        <f>IF(G3506="","",G3506-first_day+1)</f>
        <v/>
      </c>
      <c r="J3506" s="27">
        <f>IF(I3506="","",INDEX(Daily!$J$2:$J$421,I3506))</f>
        <v/>
      </c>
      <c r="K3506" s="27">
        <f>IF(J3506="","",J3506+cat_offset)</f>
        <v/>
      </c>
      <c r="L3506" s="27">
        <f>IF(J3506="","",MAX(0,E3506-J3506)^2)</f>
        <v/>
      </c>
      <c r="M3506" s="27">
        <f>IF(J3506="","",MAX(0,E3506-(J3506+twcdh_off))^2)</f>
        <v/>
      </c>
      <c r="N3506" s="27">
        <f>IF(E3506="","",MAX(0,E3506-swcdh_thr)^2)</f>
        <v/>
      </c>
      <c r="O3506">
        <f>IF(K3506="","",ROUND(E3506-K3506,0))</f>
        <v/>
      </c>
      <c r="P3506">
        <f>IF(O3506="","",IF(O3506&gt;=1,O3506,0))</f>
        <v/>
      </c>
      <c r="Q3506" s="27">
        <f>IF(E3506="","",MAX(0,E3506-22))</f>
        <v/>
      </c>
      <c r="R3506" s="27">
        <f>IF(H3506=1,E3506,"")</f>
        <v/>
      </c>
      <c r="S3506" s="27">
        <f>IF(AND(H3506=1,J3506&lt;&gt;""),E3506-J3506,"")</f>
        <v/>
      </c>
      <c r="T3506">
        <f>IF(G3506="","",MONTH(G3506))</f>
        <v/>
      </c>
    </row>
    <row r="3507">
      <c r="A3507" s="24" t="n">
        <v>2020</v>
      </c>
      <c r="B3507" s="24" t="n">
        <v>5</v>
      </c>
      <c r="C3507" s="24" t="n">
        <v>26</v>
      </c>
      <c r="D3507" s="24" t="n">
        <v>2</v>
      </c>
      <c r="E3507" s="24" t="n">
        <v>11.08</v>
      </c>
      <c r="F3507" s="25">
        <f>IF($E3507="","",DATE(IF($A3507="",nominal_year,$A3507),$B3507,$C3507)+($D3507-IF(LEFT(hour_conv,1)="1",1,0))/24)</f>
        <v/>
      </c>
      <c r="G3507" s="26">
        <f>IF(F3507="","",INT(F3507))</f>
        <v/>
      </c>
      <c r="H3507">
        <f>IF(G3507="","",IF(AND(MONTH(G3507)*100+DAY(G3507)&gt;=season_lo,MONTH(G3507)*100+DAY(G3507)&lt;=season_hi),1,0))</f>
        <v/>
      </c>
      <c r="I3507">
        <f>IF(G3507="","",G3507-first_day+1)</f>
        <v/>
      </c>
      <c r="J3507" s="27">
        <f>IF(I3507="","",INDEX(Daily!$J$2:$J$421,I3507))</f>
        <v/>
      </c>
      <c r="K3507" s="27">
        <f>IF(J3507="","",J3507+cat_offset)</f>
        <v/>
      </c>
      <c r="L3507" s="27">
        <f>IF(J3507="","",MAX(0,E3507-J3507)^2)</f>
        <v/>
      </c>
      <c r="M3507" s="27">
        <f>IF(J3507="","",MAX(0,E3507-(J3507+twcdh_off))^2)</f>
        <v/>
      </c>
      <c r="N3507" s="27">
        <f>IF(E3507="","",MAX(0,E3507-swcdh_thr)^2)</f>
        <v/>
      </c>
      <c r="O3507">
        <f>IF(K3507="","",ROUND(E3507-K3507,0))</f>
        <v/>
      </c>
      <c r="P3507">
        <f>IF(O3507="","",IF(O3507&gt;=1,O3507,0))</f>
        <v/>
      </c>
      <c r="Q3507" s="27">
        <f>IF(E3507="","",MAX(0,E3507-22))</f>
        <v/>
      </c>
      <c r="R3507" s="27">
        <f>IF(H3507=1,E3507,"")</f>
        <v/>
      </c>
      <c r="S3507" s="27">
        <f>IF(AND(H3507=1,J3507&lt;&gt;""),E3507-J3507,"")</f>
        <v/>
      </c>
      <c r="T3507">
        <f>IF(G3507="","",MONTH(G3507))</f>
        <v/>
      </c>
    </row>
    <row r="3508">
      <c r="A3508" s="24" t="n">
        <v>2020</v>
      </c>
      <c r="B3508" s="24" t="n">
        <v>5</v>
      </c>
      <c r="C3508" s="24" t="n">
        <v>26</v>
      </c>
      <c r="D3508" s="24" t="n">
        <v>3</v>
      </c>
      <c r="E3508" s="24" t="n">
        <v>10.22</v>
      </c>
      <c r="F3508" s="25">
        <f>IF($E3508="","",DATE(IF($A3508="",nominal_year,$A3508),$B3508,$C3508)+($D3508-IF(LEFT(hour_conv,1)="1",1,0))/24)</f>
        <v/>
      </c>
      <c r="G3508" s="26">
        <f>IF(F3508="","",INT(F3508))</f>
        <v/>
      </c>
      <c r="H3508">
        <f>IF(G3508="","",IF(AND(MONTH(G3508)*100+DAY(G3508)&gt;=season_lo,MONTH(G3508)*100+DAY(G3508)&lt;=season_hi),1,0))</f>
        <v/>
      </c>
      <c r="I3508">
        <f>IF(G3508="","",G3508-first_day+1)</f>
        <v/>
      </c>
      <c r="J3508" s="27">
        <f>IF(I3508="","",INDEX(Daily!$J$2:$J$421,I3508))</f>
        <v/>
      </c>
      <c r="K3508" s="27">
        <f>IF(J3508="","",J3508+cat_offset)</f>
        <v/>
      </c>
      <c r="L3508" s="27">
        <f>IF(J3508="","",MAX(0,E3508-J3508)^2)</f>
        <v/>
      </c>
      <c r="M3508" s="27">
        <f>IF(J3508="","",MAX(0,E3508-(J3508+twcdh_off))^2)</f>
        <v/>
      </c>
      <c r="N3508" s="27">
        <f>IF(E3508="","",MAX(0,E3508-swcdh_thr)^2)</f>
        <v/>
      </c>
      <c r="O3508">
        <f>IF(K3508="","",ROUND(E3508-K3508,0))</f>
        <v/>
      </c>
      <c r="P3508">
        <f>IF(O3508="","",IF(O3508&gt;=1,O3508,0))</f>
        <v/>
      </c>
      <c r="Q3508" s="27">
        <f>IF(E3508="","",MAX(0,E3508-22))</f>
        <v/>
      </c>
      <c r="R3508" s="27">
        <f>IF(H3508=1,E3508,"")</f>
        <v/>
      </c>
      <c r="S3508" s="27">
        <f>IF(AND(H3508=1,J3508&lt;&gt;""),E3508-J3508,"")</f>
        <v/>
      </c>
      <c r="T3508">
        <f>IF(G3508="","",MONTH(G3508))</f>
        <v/>
      </c>
    </row>
    <row r="3509">
      <c r="A3509" s="24" t="n">
        <v>2020</v>
      </c>
      <c r="B3509" s="24" t="n">
        <v>5</v>
      </c>
      <c r="C3509" s="24" t="n">
        <v>26</v>
      </c>
      <c r="D3509" s="24" t="n">
        <v>4</v>
      </c>
      <c r="E3509" s="24" t="n">
        <v>10.94</v>
      </c>
      <c r="F3509" s="25">
        <f>IF($E3509="","",DATE(IF($A3509="",nominal_year,$A3509),$B3509,$C3509)+($D3509-IF(LEFT(hour_conv,1)="1",1,0))/24)</f>
        <v/>
      </c>
      <c r="G3509" s="26">
        <f>IF(F3509="","",INT(F3509))</f>
        <v/>
      </c>
      <c r="H3509">
        <f>IF(G3509="","",IF(AND(MONTH(G3509)*100+DAY(G3509)&gt;=season_lo,MONTH(G3509)*100+DAY(G3509)&lt;=season_hi),1,0))</f>
        <v/>
      </c>
      <c r="I3509">
        <f>IF(G3509="","",G3509-first_day+1)</f>
        <v/>
      </c>
      <c r="J3509" s="27">
        <f>IF(I3509="","",INDEX(Daily!$J$2:$J$421,I3509))</f>
        <v/>
      </c>
      <c r="K3509" s="27">
        <f>IF(J3509="","",J3509+cat_offset)</f>
        <v/>
      </c>
      <c r="L3509" s="27">
        <f>IF(J3509="","",MAX(0,E3509-J3509)^2)</f>
        <v/>
      </c>
      <c r="M3509" s="27">
        <f>IF(J3509="","",MAX(0,E3509-(J3509+twcdh_off))^2)</f>
        <v/>
      </c>
      <c r="N3509" s="27">
        <f>IF(E3509="","",MAX(0,E3509-swcdh_thr)^2)</f>
        <v/>
      </c>
      <c r="O3509">
        <f>IF(K3509="","",ROUND(E3509-K3509,0))</f>
        <v/>
      </c>
      <c r="P3509">
        <f>IF(O3509="","",IF(O3509&gt;=1,O3509,0))</f>
        <v/>
      </c>
      <c r="Q3509" s="27">
        <f>IF(E3509="","",MAX(0,E3509-22))</f>
        <v/>
      </c>
      <c r="R3509" s="27">
        <f>IF(H3509=1,E3509,"")</f>
        <v/>
      </c>
      <c r="S3509" s="27">
        <f>IF(AND(H3509=1,J3509&lt;&gt;""),E3509-J3509,"")</f>
        <v/>
      </c>
      <c r="T3509">
        <f>IF(G3509="","",MONTH(G3509))</f>
        <v/>
      </c>
    </row>
    <row r="3510">
      <c r="A3510" s="24" t="n">
        <v>2020</v>
      </c>
      <c r="B3510" s="24" t="n">
        <v>5</v>
      </c>
      <c r="C3510" s="24" t="n">
        <v>26</v>
      </c>
      <c r="D3510" s="24" t="n">
        <v>5</v>
      </c>
      <c r="E3510" s="24" t="n">
        <v>10.63</v>
      </c>
      <c r="F3510" s="25">
        <f>IF($E3510="","",DATE(IF($A3510="",nominal_year,$A3510),$B3510,$C3510)+($D3510-IF(LEFT(hour_conv,1)="1",1,0))/24)</f>
        <v/>
      </c>
      <c r="G3510" s="26">
        <f>IF(F3510="","",INT(F3510))</f>
        <v/>
      </c>
      <c r="H3510">
        <f>IF(G3510="","",IF(AND(MONTH(G3510)*100+DAY(G3510)&gt;=season_lo,MONTH(G3510)*100+DAY(G3510)&lt;=season_hi),1,0))</f>
        <v/>
      </c>
      <c r="I3510">
        <f>IF(G3510="","",G3510-first_day+1)</f>
        <v/>
      </c>
      <c r="J3510" s="27">
        <f>IF(I3510="","",INDEX(Daily!$J$2:$J$421,I3510))</f>
        <v/>
      </c>
      <c r="K3510" s="27">
        <f>IF(J3510="","",J3510+cat_offset)</f>
        <v/>
      </c>
      <c r="L3510" s="27">
        <f>IF(J3510="","",MAX(0,E3510-J3510)^2)</f>
        <v/>
      </c>
      <c r="M3510" s="27">
        <f>IF(J3510="","",MAX(0,E3510-(J3510+twcdh_off))^2)</f>
        <v/>
      </c>
      <c r="N3510" s="27">
        <f>IF(E3510="","",MAX(0,E3510-swcdh_thr)^2)</f>
        <v/>
      </c>
      <c r="O3510">
        <f>IF(K3510="","",ROUND(E3510-K3510,0))</f>
        <v/>
      </c>
      <c r="P3510">
        <f>IF(O3510="","",IF(O3510&gt;=1,O3510,0))</f>
        <v/>
      </c>
      <c r="Q3510" s="27">
        <f>IF(E3510="","",MAX(0,E3510-22))</f>
        <v/>
      </c>
      <c r="R3510" s="27">
        <f>IF(H3510=1,E3510,"")</f>
        <v/>
      </c>
      <c r="S3510" s="27">
        <f>IF(AND(H3510=1,J3510&lt;&gt;""),E3510-J3510,"")</f>
        <v/>
      </c>
      <c r="T3510">
        <f>IF(G3510="","",MONTH(G3510))</f>
        <v/>
      </c>
    </row>
    <row r="3511">
      <c r="A3511" s="24" t="n">
        <v>2020</v>
      </c>
      <c r="B3511" s="24" t="n">
        <v>5</v>
      </c>
      <c r="C3511" s="24" t="n">
        <v>26</v>
      </c>
      <c r="D3511" s="24" t="n">
        <v>6</v>
      </c>
      <c r="E3511" s="24" t="n">
        <v>11.51</v>
      </c>
      <c r="F3511" s="25">
        <f>IF($E3511="","",DATE(IF($A3511="",nominal_year,$A3511),$B3511,$C3511)+($D3511-IF(LEFT(hour_conv,1)="1",1,0))/24)</f>
        <v/>
      </c>
      <c r="G3511" s="26">
        <f>IF(F3511="","",INT(F3511))</f>
        <v/>
      </c>
      <c r="H3511">
        <f>IF(G3511="","",IF(AND(MONTH(G3511)*100+DAY(G3511)&gt;=season_lo,MONTH(G3511)*100+DAY(G3511)&lt;=season_hi),1,0))</f>
        <v/>
      </c>
      <c r="I3511">
        <f>IF(G3511="","",G3511-first_day+1)</f>
        <v/>
      </c>
      <c r="J3511" s="27">
        <f>IF(I3511="","",INDEX(Daily!$J$2:$J$421,I3511))</f>
        <v/>
      </c>
      <c r="K3511" s="27">
        <f>IF(J3511="","",J3511+cat_offset)</f>
        <v/>
      </c>
      <c r="L3511" s="27">
        <f>IF(J3511="","",MAX(0,E3511-J3511)^2)</f>
        <v/>
      </c>
      <c r="M3511" s="27">
        <f>IF(J3511="","",MAX(0,E3511-(J3511+twcdh_off))^2)</f>
        <v/>
      </c>
      <c r="N3511" s="27">
        <f>IF(E3511="","",MAX(0,E3511-swcdh_thr)^2)</f>
        <v/>
      </c>
      <c r="O3511">
        <f>IF(K3511="","",ROUND(E3511-K3511,0))</f>
        <v/>
      </c>
      <c r="P3511">
        <f>IF(O3511="","",IF(O3511&gt;=1,O3511,0))</f>
        <v/>
      </c>
      <c r="Q3511" s="27">
        <f>IF(E3511="","",MAX(0,E3511-22))</f>
        <v/>
      </c>
      <c r="R3511" s="27">
        <f>IF(H3511=1,E3511,"")</f>
        <v/>
      </c>
      <c r="S3511" s="27">
        <f>IF(AND(H3511=1,J3511&lt;&gt;""),E3511-J3511,"")</f>
        <v/>
      </c>
      <c r="T3511">
        <f>IF(G3511="","",MONTH(G3511))</f>
        <v/>
      </c>
    </row>
    <row r="3512">
      <c r="A3512" s="24" t="n">
        <v>2020</v>
      </c>
      <c r="B3512" s="24" t="n">
        <v>5</v>
      </c>
      <c r="C3512" s="24" t="n">
        <v>26</v>
      </c>
      <c r="D3512" s="24" t="n">
        <v>7</v>
      </c>
      <c r="E3512" s="24" t="n">
        <v>11.89</v>
      </c>
      <c r="F3512" s="25">
        <f>IF($E3512="","",DATE(IF($A3512="",nominal_year,$A3512),$B3512,$C3512)+($D3512-IF(LEFT(hour_conv,1)="1",1,0))/24)</f>
        <v/>
      </c>
      <c r="G3512" s="26">
        <f>IF(F3512="","",INT(F3512))</f>
        <v/>
      </c>
      <c r="H3512">
        <f>IF(G3512="","",IF(AND(MONTH(G3512)*100+DAY(G3512)&gt;=season_lo,MONTH(G3512)*100+DAY(G3512)&lt;=season_hi),1,0))</f>
        <v/>
      </c>
      <c r="I3512">
        <f>IF(G3512="","",G3512-first_day+1)</f>
        <v/>
      </c>
      <c r="J3512" s="27">
        <f>IF(I3512="","",INDEX(Daily!$J$2:$J$421,I3512))</f>
        <v/>
      </c>
      <c r="K3512" s="27">
        <f>IF(J3512="","",J3512+cat_offset)</f>
        <v/>
      </c>
      <c r="L3512" s="27">
        <f>IF(J3512="","",MAX(0,E3512-J3512)^2)</f>
        <v/>
      </c>
      <c r="M3512" s="27">
        <f>IF(J3512="","",MAX(0,E3512-(J3512+twcdh_off))^2)</f>
        <v/>
      </c>
      <c r="N3512" s="27">
        <f>IF(E3512="","",MAX(0,E3512-swcdh_thr)^2)</f>
        <v/>
      </c>
      <c r="O3512">
        <f>IF(K3512="","",ROUND(E3512-K3512,0))</f>
        <v/>
      </c>
      <c r="P3512">
        <f>IF(O3512="","",IF(O3512&gt;=1,O3512,0))</f>
        <v/>
      </c>
      <c r="Q3512" s="27">
        <f>IF(E3512="","",MAX(0,E3512-22))</f>
        <v/>
      </c>
      <c r="R3512" s="27">
        <f>IF(H3512=1,E3512,"")</f>
        <v/>
      </c>
      <c r="S3512" s="27">
        <f>IF(AND(H3512=1,J3512&lt;&gt;""),E3512-J3512,"")</f>
        <v/>
      </c>
      <c r="T3512">
        <f>IF(G3512="","",MONTH(G3512))</f>
        <v/>
      </c>
    </row>
    <row r="3513">
      <c r="A3513" s="24" t="n">
        <v>2020</v>
      </c>
      <c r="B3513" s="24" t="n">
        <v>5</v>
      </c>
      <c r="C3513" s="24" t="n">
        <v>26</v>
      </c>
      <c r="D3513" s="24" t="n">
        <v>8</v>
      </c>
      <c r="E3513" s="24" t="n">
        <v>13.1</v>
      </c>
      <c r="F3513" s="25">
        <f>IF($E3513="","",DATE(IF($A3513="",nominal_year,$A3513),$B3513,$C3513)+($D3513-IF(LEFT(hour_conv,1)="1",1,0))/24)</f>
        <v/>
      </c>
      <c r="G3513" s="26">
        <f>IF(F3513="","",INT(F3513))</f>
        <v/>
      </c>
      <c r="H3513">
        <f>IF(G3513="","",IF(AND(MONTH(G3513)*100+DAY(G3513)&gt;=season_lo,MONTH(G3513)*100+DAY(G3513)&lt;=season_hi),1,0))</f>
        <v/>
      </c>
      <c r="I3513">
        <f>IF(G3513="","",G3513-first_day+1)</f>
        <v/>
      </c>
      <c r="J3513" s="27">
        <f>IF(I3513="","",INDEX(Daily!$J$2:$J$421,I3513))</f>
        <v/>
      </c>
      <c r="K3513" s="27">
        <f>IF(J3513="","",J3513+cat_offset)</f>
        <v/>
      </c>
      <c r="L3513" s="27">
        <f>IF(J3513="","",MAX(0,E3513-J3513)^2)</f>
        <v/>
      </c>
      <c r="M3513" s="27">
        <f>IF(J3513="","",MAX(0,E3513-(J3513+twcdh_off))^2)</f>
        <v/>
      </c>
      <c r="N3513" s="27">
        <f>IF(E3513="","",MAX(0,E3513-swcdh_thr)^2)</f>
        <v/>
      </c>
      <c r="O3513">
        <f>IF(K3513="","",ROUND(E3513-K3513,0))</f>
        <v/>
      </c>
      <c r="P3513">
        <f>IF(O3513="","",IF(O3513&gt;=1,O3513,0))</f>
        <v/>
      </c>
      <c r="Q3513" s="27">
        <f>IF(E3513="","",MAX(0,E3513-22))</f>
        <v/>
      </c>
      <c r="R3513" s="27">
        <f>IF(H3513=1,E3513,"")</f>
        <v/>
      </c>
      <c r="S3513" s="27">
        <f>IF(AND(H3513=1,J3513&lt;&gt;""),E3513-J3513,"")</f>
        <v/>
      </c>
      <c r="T3513">
        <f>IF(G3513="","",MONTH(G3513))</f>
        <v/>
      </c>
    </row>
    <row r="3514">
      <c r="A3514" s="24" t="n">
        <v>2020</v>
      </c>
      <c r="B3514" s="24" t="n">
        <v>5</v>
      </c>
      <c r="C3514" s="24" t="n">
        <v>26</v>
      </c>
      <c r="D3514" s="24" t="n">
        <v>9</v>
      </c>
      <c r="E3514" s="24" t="n">
        <v>15.13</v>
      </c>
      <c r="F3514" s="25">
        <f>IF($E3514="","",DATE(IF($A3514="",nominal_year,$A3514),$B3514,$C3514)+($D3514-IF(LEFT(hour_conv,1)="1",1,0))/24)</f>
        <v/>
      </c>
      <c r="G3514" s="26">
        <f>IF(F3514="","",INT(F3514))</f>
        <v/>
      </c>
      <c r="H3514">
        <f>IF(G3514="","",IF(AND(MONTH(G3514)*100+DAY(G3514)&gt;=season_lo,MONTH(G3514)*100+DAY(G3514)&lt;=season_hi),1,0))</f>
        <v/>
      </c>
      <c r="I3514">
        <f>IF(G3514="","",G3514-first_day+1)</f>
        <v/>
      </c>
      <c r="J3514" s="27">
        <f>IF(I3514="","",INDEX(Daily!$J$2:$J$421,I3514))</f>
        <v/>
      </c>
      <c r="K3514" s="27">
        <f>IF(J3514="","",J3514+cat_offset)</f>
        <v/>
      </c>
      <c r="L3514" s="27">
        <f>IF(J3514="","",MAX(0,E3514-J3514)^2)</f>
        <v/>
      </c>
      <c r="M3514" s="27">
        <f>IF(J3514="","",MAX(0,E3514-(J3514+twcdh_off))^2)</f>
        <v/>
      </c>
      <c r="N3514" s="27">
        <f>IF(E3514="","",MAX(0,E3514-swcdh_thr)^2)</f>
        <v/>
      </c>
      <c r="O3514">
        <f>IF(K3514="","",ROUND(E3514-K3514,0))</f>
        <v/>
      </c>
      <c r="P3514">
        <f>IF(O3514="","",IF(O3514&gt;=1,O3514,0))</f>
        <v/>
      </c>
      <c r="Q3514" s="27">
        <f>IF(E3514="","",MAX(0,E3514-22))</f>
        <v/>
      </c>
      <c r="R3514" s="27">
        <f>IF(H3514=1,E3514,"")</f>
        <v/>
      </c>
      <c r="S3514" s="27">
        <f>IF(AND(H3514=1,J3514&lt;&gt;""),E3514-J3514,"")</f>
        <v/>
      </c>
      <c r="T3514">
        <f>IF(G3514="","",MONTH(G3514))</f>
        <v/>
      </c>
    </row>
    <row r="3515">
      <c r="A3515" s="24" t="n">
        <v>2020</v>
      </c>
      <c r="B3515" s="24" t="n">
        <v>5</v>
      </c>
      <c r="C3515" s="24" t="n">
        <v>26</v>
      </c>
      <c r="D3515" s="24" t="n">
        <v>10</v>
      </c>
      <c r="E3515" s="24" t="n">
        <v>15.65</v>
      </c>
      <c r="F3515" s="25">
        <f>IF($E3515="","",DATE(IF($A3515="",nominal_year,$A3515),$B3515,$C3515)+($D3515-IF(LEFT(hour_conv,1)="1",1,0))/24)</f>
        <v/>
      </c>
      <c r="G3515" s="26">
        <f>IF(F3515="","",INT(F3515))</f>
        <v/>
      </c>
      <c r="H3515">
        <f>IF(G3515="","",IF(AND(MONTH(G3515)*100+DAY(G3515)&gt;=season_lo,MONTH(G3515)*100+DAY(G3515)&lt;=season_hi),1,0))</f>
        <v/>
      </c>
      <c r="I3515">
        <f>IF(G3515="","",G3515-first_day+1)</f>
        <v/>
      </c>
      <c r="J3515" s="27">
        <f>IF(I3515="","",INDEX(Daily!$J$2:$J$421,I3515))</f>
        <v/>
      </c>
      <c r="K3515" s="27">
        <f>IF(J3515="","",J3515+cat_offset)</f>
        <v/>
      </c>
      <c r="L3515" s="27">
        <f>IF(J3515="","",MAX(0,E3515-J3515)^2)</f>
        <v/>
      </c>
      <c r="M3515" s="27">
        <f>IF(J3515="","",MAX(0,E3515-(J3515+twcdh_off))^2)</f>
        <v/>
      </c>
      <c r="N3515" s="27">
        <f>IF(E3515="","",MAX(0,E3515-swcdh_thr)^2)</f>
        <v/>
      </c>
      <c r="O3515">
        <f>IF(K3515="","",ROUND(E3515-K3515,0))</f>
        <v/>
      </c>
      <c r="P3515">
        <f>IF(O3515="","",IF(O3515&gt;=1,O3515,0))</f>
        <v/>
      </c>
      <c r="Q3515" s="27">
        <f>IF(E3515="","",MAX(0,E3515-22))</f>
        <v/>
      </c>
      <c r="R3515" s="27">
        <f>IF(H3515=1,E3515,"")</f>
        <v/>
      </c>
      <c r="S3515" s="27">
        <f>IF(AND(H3515=1,J3515&lt;&gt;""),E3515-J3515,"")</f>
        <v/>
      </c>
      <c r="T3515">
        <f>IF(G3515="","",MONTH(G3515))</f>
        <v/>
      </c>
    </row>
    <row r="3516">
      <c r="A3516" s="24" t="n">
        <v>2020</v>
      </c>
      <c r="B3516" s="24" t="n">
        <v>5</v>
      </c>
      <c r="C3516" s="24" t="n">
        <v>26</v>
      </c>
      <c r="D3516" s="24" t="n">
        <v>11</v>
      </c>
      <c r="E3516" s="24" t="n">
        <v>16.74</v>
      </c>
      <c r="F3516" s="25">
        <f>IF($E3516="","",DATE(IF($A3516="",nominal_year,$A3516),$B3516,$C3516)+($D3516-IF(LEFT(hour_conv,1)="1",1,0))/24)</f>
        <v/>
      </c>
      <c r="G3516" s="26">
        <f>IF(F3516="","",INT(F3516))</f>
        <v/>
      </c>
      <c r="H3516">
        <f>IF(G3516="","",IF(AND(MONTH(G3516)*100+DAY(G3516)&gt;=season_lo,MONTH(G3516)*100+DAY(G3516)&lt;=season_hi),1,0))</f>
        <v/>
      </c>
      <c r="I3516">
        <f>IF(G3516="","",G3516-first_day+1)</f>
        <v/>
      </c>
      <c r="J3516" s="27">
        <f>IF(I3516="","",INDEX(Daily!$J$2:$J$421,I3516))</f>
        <v/>
      </c>
      <c r="K3516" s="27">
        <f>IF(J3516="","",J3516+cat_offset)</f>
        <v/>
      </c>
      <c r="L3516" s="27">
        <f>IF(J3516="","",MAX(0,E3516-J3516)^2)</f>
        <v/>
      </c>
      <c r="M3516" s="27">
        <f>IF(J3516="","",MAX(0,E3516-(J3516+twcdh_off))^2)</f>
        <v/>
      </c>
      <c r="N3516" s="27">
        <f>IF(E3516="","",MAX(0,E3516-swcdh_thr)^2)</f>
        <v/>
      </c>
      <c r="O3516">
        <f>IF(K3516="","",ROUND(E3516-K3516,0))</f>
        <v/>
      </c>
      <c r="P3516">
        <f>IF(O3516="","",IF(O3516&gt;=1,O3516,0))</f>
        <v/>
      </c>
      <c r="Q3516" s="27">
        <f>IF(E3516="","",MAX(0,E3516-22))</f>
        <v/>
      </c>
      <c r="R3516" s="27">
        <f>IF(H3516=1,E3516,"")</f>
        <v/>
      </c>
      <c r="S3516" s="27">
        <f>IF(AND(H3516=1,J3516&lt;&gt;""),E3516-J3516,"")</f>
        <v/>
      </c>
      <c r="T3516">
        <f>IF(G3516="","",MONTH(G3516))</f>
        <v/>
      </c>
    </row>
    <row r="3517">
      <c r="A3517" s="24" t="n">
        <v>2020</v>
      </c>
      <c r="B3517" s="24" t="n">
        <v>5</v>
      </c>
      <c r="C3517" s="24" t="n">
        <v>26</v>
      </c>
      <c r="D3517" s="24" t="n">
        <v>12</v>
      </c>
      <c r="E3517" s="24" t="n">
        <v>18.94</v>
      </c>
      <c r="F3517" s="25">
        <f>IF($E3517="","",DATE(IF($A3517="",nominal_year,$A3517),$B3517,$C3517)+($D3517-IF(LEFT(hour_conv,1)="1",1,0))/24)</f>
        <v/>
      </c>
      <c r="G3517" s="26">
        <f>IF(F3517="","",INT(F3517))</f>
        <v/>
      </c>
      <c r="H3517">
        <f>IF(G3517="","",IF(AND(MONTH(G3517)*100+DAY(G3517)&gt;=season_lo,MONTH(G3517)*100+DAY(G3517)&lt;=season_hi),1,0))</f>
        <v/>
      </c>
      <c r="I3517">
        <f>IF(G3517="","",G3517-first_day+1)</f>
        <v/>
      </c>
      <c r="J3517" s="27">
        <f>IF(I3517="","",INDEX(Daily!$J$2:$J$421,I3517))</f>
        <v/>
      </c>
      <c r="K3517" s="27">
        <f>IF(J3517="","",J3517+cat_offset)</f>
        <v/>
      </c>
      <c r="L3517" s="27">
        <f>IF(J3517="","",MAX(0,E3517-J3517)^2)</f>
        <v/>
      </c>
      <c r="M3517" s="27">
        <f>IF(J3517="","",MAX(0,E3517-(J3517+twcdh_off))^2)</f>
        <v/>
      </c>
      <c r="N3517" s="27">
        <f>IF(E3517="","",MAX(0,E3517-swcdh_thr)^2)</f>
        <v/>
      </c>
      <c r="O3517">
        <f>IF(K3517="","",ROUND(E3517-K3517,0))</f>
        <v/>
      </c>
      <c r="P3517">
        <f>IF(O3517="","",IF(O3517&gt;=1,O3517,0))</f>
        <v/>
      </c>
      <c r="Q3517" s="27">
        <f>IF(E3517="","",MAX(0,E3517-22))</f>
        <v/>
      </c>
      <c r="R3517" s="27">
        <f>IF(H3517=1,E3517,"")</f>
        <v/>
      </c>
      <c r="S3517" s="27">
        <f>IF(AND(H3517=1,J3517&lt;&gt;""),E3517-J3517,"")</f>
        <v/>
      </c>
      <c r="T3517">
        <f>IF(G3517="","",MONTH(G3517))</f>
        <v/>
      </c>
    </row>
    <row r="3518">
      <c r="A3518" s="24" t="n">
        <v>2020</v>
      </c>
      <c r="B3518" s="24" t="n">
        <v>5</v>
      </c>
      <c r="C3518" s="24" t="n">
        <v>26</v>
      </c>
      <c r="D3518" s="24" t="n">
        <v>13</v>
      </c>
      <c r="E3518" s="24" t="n">
        <v>19.46</v>
      </c>
      <c r="F3518" s="25">
        <f>IF($E3518="","",DATE(IF($A3518="",nominal_year,$A3518),$B3518,$C3518)+($D3518-IF(LEFT(hour_conv,1)="1",1,0))/24)</f>
        <v/>
      </c>
      <c r="G3518" s="26">
        <f>IF(F3518="","",INT(F3518))</f>
        <v/>
      </c>
      <c r="H3518">
        <f>IF(G3518="","",IF(AND(MONTH(G3518)*100+DAY(G3518)&gt;=season_lo,MONTH(G3518)*100+DAY(G3518)&lt;=season_hi),1,0))</f>
        <v/>
      </c>
      <c r="I3518">
        <f>IF(G3518="","",G3518-first_day+1)</f>
        <v/>
      </c>
      <c r="J3518" s="27">
        <f>IF(I3518="","",INDEX(Daily!$J$2:$J$421,I3518))</f>
        <v/>
      </c>
      <c r="K3518" s="27">
        <f>IF(J3518="","",J3518+cat_offset)</f>
        <v/>
      </c>
      <c r="L3518" s="27">
        <f>IF(J3518="","",MAX(0,E3518-J3518)^2)</f>
        <v/>
      </c>
      <c r="M3518" s="27">
        <f>IF(J3518="","",MAX(0,E3518-(J3518+twcdh_off))^2)</f>
        <v/>
      </c>
      <c r="N3518" s="27">
        <f>IF(E3518="","",MAX(0,E3518-swcdh_thr)^2)</f>
        <v/>
      </c>
      <c r="O3518">
        <f>IF(K3518="","",ROUND(E3518-K3518,0))</f>
        <v/>
      </c>
      <c r="P3518">
        <f>IF(O3518="","",IF(O3518&gt;=1,O3518,0))</f>
        <v/>
      </c>
      <c r="Q3518" s="27">
        <f>IF(E3518="","",MAX(0,E3518-22))</f>
        <v/>
      </c>
      <c r="R3518" s="27">
        <f>IF(H3518=1,E3518,"")</f>
        <v/>
      </c>
      <c r="S3518" s="27">
        <f>IF(AND(H3518=1,J3518&lt;&gt;""),E3518-J3518,"")</f>
        <v/>
      </c>
      <c r="T3518">
        <f>IF(G3518="","",MONTH(G3518))</f>
        <v/>
      </c>
    </row>
    <row r="3519">
      <c r="A3519" s="24" t="n">
        <v>2020</v>
      </c>
      <c r="B3519" s="24" t="n">
        <v>5</v>
      </c>
      <c r="C3519" s="24" t="n">
        <v>26</v>
      </c>
      <c r="D3519" s="24" t="n">
        <v>14</v>
      </c>
      <c r="E3519" s="24" t="n">
        <v>20.61</v>
      </c>
      <c r="F3519" s="25">
        <f>IF($E3519="","",DATE(IF($A3519="",nominal_year,$A3519),$B3519,$C3519)+($D3519-IF(LEFT(hour_conv,1)="1",1,0))/24)</f>
        <v/>
      </c>
      <c r="G3519" s="26">
        <f>IF(F3519="","",INT(F3519))</f>
        <v/>
      </c>
      <c r="H3519">
        <f>IF(G3519="","",IF(AND(MONTH(G3519)*100+DAY(G3519)&gt;=season_lo,MONTH(G3519)*100+DAY(G3519)&lt;=season_hi),1,0))</f>
        <v/>
      </c>
      <c r="I3519">
        <f>IF(G3519="","",G3519-first_day+1)</f>
        <v/>
      </c>
      <c r="J3519" s="27">
        <f>IF(I3519="","",INDEX(Daily!$J$2:$J$421,I3519))</f>
        <v/>
      </c>
      <c r="K3519" s="27">
        <f>IF(J3519="","",J3519+cat_offset)</f>
        <v/>
      </c>
      <c r="L3519" s="27">
        <f>IF(J3519="","",MAX(0,E3519-J3519)^2)</f>
        <v/>
      </c>
      <c r="M3519" s="27">
        <f>IF(J3519="","",MAX(0,E3519-(J3519+twcdh_off))^2)</f>
        <v/>
      </c>
      <c r="N3519" s="27">
        <f>IF(E3519="","",MAX(0,E3519-swcdh_thr)^2)</f>
        <v/>
      </c>
      <c r="O3519">
        <f>IF(K3519="","",ROUND(E3519-K3519,0))</f>
        <v/>
      </c>
      <c r="P3519">
        <f>IF(O3519="","",IF(O3519&gt;=1,O3519,0))</f>
        <v/>
      </c>
      <c r="Q3519" s="27">
        <f>IF(E3519="","",MAX(0,E3519-22))</f>
        <v/>
      </c>
      <c r="R3519" s="27">
        <f>IF(H3519=1,E3519,"")</f>
        <v/>
      </c>
      <c r="S3519" s="27">
        <f>IF(AND(H3519=1,J3519&lt;&gt;""),E3519-J3519,"")</f>
        <v/>
      </c>
      <c r="T3519">
        <f>IF(G3519="","",MONTH(G3519))</f>
        <v/>
      </c>
    </row>
    <row r="3520">
      <c r="A3520" s="24" t="n">
        <v>2020</v>
      </c>
      <c r="B3520" s="24" t="n">
        <v>5</v>
      </c>
      <c r="C3520" s="24" t="n">
        <v>26</v>
      </c>
      <c r="D3520" s="24" t="n">
        <v>15</v>
      </c>
      <c r="E3520" s="24" t="n">
        <v>21.71</v>
      </c>
      <c r="F3520" s="25">
        <f>IF($E3520="","",DATE(IF($A3520="",nominal_year,$A3520),$B3520,$C3520)+($D3520-IF(LEFT(hour_conv,1)="1",1,0))/24)</f>
        <v/>
      </c>
      <c r="G3520" s="26">
        <f>IF(F3520="","",INT(F3520))</f>
        <v/>
      </c>
      <c r="H3520">
        <f>IF(G3520="","",IF(AND(MONTH(G3520)*100+DAY(G3520)&gt;=season_lo,MONTH(G3520)*100+DAY(G3520)&lt;=season_hi),1,0))</f>
        <v/>
      </c>
      <c r="I3520">
        <f>IF(G3520="","",G3520-first_day+1)</f>
        <v/>
      </c>
      <c r="J3520" s="27">
        <f>IF(I3520="","",INDEX(Daily!$J$2:$J$421,I3520))</f>
        <v/>
      </c>
      <c r="K3520" s="27">
        <f>IF(J3520="","",J3520+cat_offset)</f>
        <v/>
      </c>
      <c r="L3520" s="27">
        <f>IF(J3520="","",MAX(0,E3520-J3520)^2)</f>
        <v/>
      </c>
      <c r="M3520" s="27">
        <f>IF(J3520="","",MAX(0,E3520-(J3520+twcdh_off))^2)</f>
        <v/>
      </c>
      <c r="N3520" s="27">
        <f>IF(E3520="","",MAX(0,E3520-swcdh_thr)^2)</f>
        <v/>
      </c>
      <c r="O3520">
        <f>IF(K3520="","",ROUND(E3520-K3520,0))</f>
        <v/>
      </c>
      <c r="P3520">
        <f>IF(O3520="","",IF(O3520&gt;=1,O3520,0))</f>
        <v/>
      </c>
      <c r="Q3520" s="27">
        <f>IF(E3520="","",MAX(0,E3520-22))</f>
        <v/>
      </c>
      <c r="R3520" s="27">
        <f>IF(H3520=1,E3520,"")</f>
        <v/>
      </c>
      <c r="S3520" s="27">
        <f>IF(AND(H3520=1,J3520&lt;&gt;""),E3520-J3520,"")</f>
        <v/>
      </c>
      <c r="T3520">
        <f>IF(G3520="","",MONTH(G3520))</f>
        <v/>
      </c>
    </row>
    <row r="3521">
      <c r="A3521" s="24" t="n">
        <v>2020</v>
      </c>
      <c r="B3521" s="24" t="n">
        <v>5</v>
      </c>
      <c r="C3521" s="24" t="n">
        <v>26</v>
      </c>
      <c r="D3521" s="24" t="n">
        <v>16</v>
      </c>
      <c r="E3521" s="24" t="n">
        <v>21.2</v>
      </c>
      <c r="F3521" s="25">
        <f>IF($E3521="","",DATE(IF($A3521="",nominal_year,$A3521),$B3521,$C3521)+($D3521-IF(LEFT(hour_conv,1)="1",1,0))/24)</f>
        <v/>
      </c>
      <c r="G3521" s="26">
        <f>IF(F3521="","",INT(F3521))</f>
        <v/>
      </c>
      <c r="H3521">
        <f>IF(G3521="","",IF(AND(MONTH(G3521)*100+DAY(G3521)&gt;=season_lo,MONTH(G3521)*100+DAY(G3521)&lt;=season_hi),1,0))</f>
        <v/>
      </c>
      <c r="I3521">
        <f>IF(G3521="","",G3521-first_day+1)</f>
        <v/>
      </c>
      <c r="J3521" s="27">
        <f>IF(I3521="","",INDEX(Daily!$J$2:$J$421,I3521))</f>
        <v/>
      </c>
      <c r="K3521" s="27">
        <f>IF(J3521="","",J3521+cat_offset)</f>
        <v/>
      </c>
      <c r="L3521" s="27">
        <f>IF(J3521="","",MAX(0,E3521-J3521)^2)</f>
        <v/>
      </c>
      <c r="M3521" s="27">
        <f>IF(J3521="","",MAX(0,E3521-(J3521+twcdh_off))^2)</f>
        <v/>
      </c>
      <c r="N3521" s="27">
        <f>IF(E3521="","",MAX(0,E3521-swcdh_thr)^2)</f>
        <v/>
      </c>
      <c r="O3521">
        <f>IF(K3521="","",ROUND(E3521-K3521,0))</f>
        <v/>
      </c>
      <c r="P3521">
        <f>IF(O3521="","",IF(O3521&gt;=1,O3521,0))</f>
        <v/>
      </c>
      <c r="Q3521" s="27">
        <f>IF(E3521="","",MAX(0,E3521-22))</f>
        <v/>
      </c>
      <c r="R3521" s="27">
        <f>IF(H3521=1,E3521,"")</f>
        <v/>
      </c>
      <c r="S3521" s="27">
        <f>IF(AND(H3521=1,J3521&lt;&gt;""),E3521-J3521,"")</f>
        <v/>
      </c>
      <c r="T3521">
        <f>IF(G3521="","",MONTH(G3521))</f>
        <v/>
      </c>
    </row>
    <row r="3522">
      <c r="A3522" s="24" t="n">
        <v>2020</v>
      </c>
      <c r="B3522" s="24" t="n">
        <v>5</v>
      </c>
      <c r="C3522" s="24" t="n">
        <v>26</v>
      </c>
      <c r="D3522" s="24" t="n">
        <v>17</v>
      </c>
      <c r="E3522" s="24" t="n">
        <v>21.7</v>
      </c>
      <c r="F3522" s="25">
        <f>IF($E3522="","",DATE(IF($A3522="",nominal_year,$A3522),$B3522,$C3522)+($D3522-IF(LEFT(hour_conv,1)="1",1,0))/24)</f>
        <v/>
      </c>
      <c r="G3522" s="26">
        <f>IF(F3522="","",INT(F3522))</f>
        <v/>
      </c>
      <c r="H3522">
        <f>IF(G3522="","",IF(AND(MONTH(G3522)*100+DAY(G3522)&gt;=season_lo,MONTH(G3522)*100+DAY(G3522)&lt;=season_hi),1,0))</f>
        <v/>
      </c>
      <c r="I3522">
        <f>IF(G3522="","",G3522-first_day+1)</f>
        <v/>
      </c>
      <c r="J3522" s="27">
        <f>IF(I3522="","",INDEX(Daily!$J$2:$J$421,I3522))</f>
        <v/>
      </c>
      <c r="K3522" s="27">
        <f>IF(J3522="","",J3522+cat_offset)</f>
        <v/>
      </c>
      <c r="L3522" s="27">
        <f>IF(J3522="","",MAX(0,E3522-J3522)^2)</f>
        <v/>
      </c>
      <c r="M3522" s="27">
        <f>IF(J3522="","",MAX(0,E3522-(J3522+twcdh_off))^2)</f>
        <v/>
      </c>
      <c r="N3522" s="27">
        <f>IF(E3522="","",MAX(0,E3522-swcdh_thr)^2)</f>
        <v/>
      </c>
      <c r="O3522">
        <f>IF(K3522="","",ROUND(E3522-K3522,0))</f>
        <v/>
      </c>
      <c r="P3522">
        <f>IF(O3522="","",IF(O3522&gt;=1,O3522,0))</f>
        <v/>
      </c>
      <c r="Q3522" s="27">
        <f>IF(E3522="","",MAX(0,E3522-22))</f>
        <v/>
      </c>
      <c r="R3522" s="27">
        <f>IF(H3522=1,E3522,"")</f>
        <v/>
      </c>
      <c r="S3522" s="27">
        <f>IF(AND(H3522=1,J3522&lt;&gt;""),E3522-J3522,"")</f>
        <v/>
      </c>
      <c r="T3522">
        <f>IF(G3522="","",MONTH(G3522))</f>
        <v/>
      </c>
    </row>
    <row r="3523">
      <c r="A3523" s="24" t="n">
        <v>2020</v>
      </c>
      <c r="B3523" s="24" t="n">
        <v>5</v>
      </c>
      <c r="C3523" s="24" t="n">
        <v>26</v>
      </c>
      <c r="D3523" s="24" t="n">
        <v>18</v>
      </c>
      <c r="E3523" s="24" t="n">
        <v>20.54</v>
      </c>
      <c r="F3523" s="25">
        <f>IF($E3523="","",DATE(IF($A3523="",nominal_year,$A3523),$B3523,$C3523)+($D3523-IF(LEFT(hour_conv,1)="1",1,0))/24)</f>
        <v/>
      </c>
      <c r="G3523" s="26">
        <f>IF(F3523="","",INT(F3523))</f>
        <v/>
      </c>
      <c r="H3523">
        <f>IF(G3523="","",IF(AND(MONTH(G3523)*100+DAY(G3523)&gt;=season_lo,MONTH(G3523)*100+DAY(G3523)&lt;=season_hi),1,0))</f>
        <v/>
      </c>
      <c r="I3523">
        <f>IF(G3523="","",G3523-first_day+1)</f>
        <v/>
      </c>
      <c r="J3523" s="27">
        <f>IF(I3523="","",INDEX(Daily!$J$2:$J$421,I3523))</f>
        <v/>
      </c>
      <c r="K3523" s="27">
        <f>IF(J3523="","",J3523+cat_offset)</f>
        <v/>
      </c>
      <c r="L3523" s="27">
        <f>IF(J3523="","",MAX(0,E3523-J3523)^2)</f>
        <v/>
      </c>
      <c r="M3523" s="27">
        <f>IF(J3523="","",MAX(0,E3523-(J3523+twcdh_off))^2)</f>
        <v/>
      </c>
      <c r="N3523" s="27">
        <f>IF(E3523="","",MAX(0,E3523-swcdh_thr)^2)</f>
        <v/>
      </c>
      <c r="O3523">
        <f>IF(K3523="","",ROUND(E3523-K3523,0))</f>
        <v/>
      </c>
      <c r="P3523">
        <f>IF(O3523="","",IF(O3523&gt;=1,O3523,0))</f>
        <v/>
      </c>
      <c r="Q3523" s="27">
        <f>IF(E3523="","",MAX(0,E3523-22))</f>
        <v/>
      </c>
      <c r="R3523" s="27">
        <f>IF(H3523=1,E3523,"")</f>
        <v/>
      </c>
      <c r="S3523" s="27">
        <f>IF(AND(H3523=1,J3523&lt;&gt;""),E3523-J3523,"")</f>
        <v/>
      </c>
      <c r="T3523">
        <f>IF(G3523="","",MONTH(G3523))</f>
        <v/>
      </c>
    </row>
    <row r="3524">
      <c r="A3524" s="24" t="n">
        <v>2020</v>
      </c>
      <c r="B3524" s="24" t="n">
        <v>5</v>
      </c>
      <c r="C3524" s="24" t="n">
        <v>26</v>
      </c>
      <c r="D3524" s="24" t="n">
        <v>19</v>
      </c>
      <c r="E3524" s="24" t="n">
        <v>20.54</v>
      </c>
      <c r="F3524" s="25">
        <f>IF($E3524="","",DATE(IF($A3524="",nominal_year,$A3524),$B3524,$C3524)+($D3524-IF(LEFT(hour_conv,1)="1",1,0))/24)</f>
        <v/>
      </c>
      <c r="G3524" s="26">
        <f>IF(F3524="","",INT(F3524))</f>
        <v/>
      </c>
      <c r="H3524">
        <f>IF(G3524="","",IF(AND(MONTH(G3524)*100+DAY(G3524)&gt;=season_lo,MONTH(G3524)*100+DAY(G3524)&lt;=season_hi),1,0))</f>
        <v/>
      </c>
      <c r="I3524">
        <f>IF(G3524="","",G3524-first_day+1)</f>
        <v/>
      </c>
      <c r="J3524" s="27">
        <f>IF(I3524="","",INDEX(Daily!$J$2:$J$421,I3524))</f>
        <v/>
      </c>
      <c r="K3524" s="27">
        <f>IF(J3524="","",J3524+cat_offset)</f>
        <v/>
      </c>
      <c r="L3524" s="27">
        <f>IF(J3524="","",MAX(0,E3524-J3524)^2)</f>
        <v/>
      </c>
      <c r="M3524" s="27">
        <f>IF(J3524="","",MAX(0,E3524-(J3524+twcdh_off))^2)</f>
        <v/>
      </c>
      <c r="N3524" s="27">
        <f>IF(E3524="","",MAX(0,E3524-swcdh_thr)^2)</f>
        <v/>
      </c>
      <c r="O3524">
        <f>IF(K3524="","",ROUND(E3524-K3524,0))</f>
        <v/>
      </c>
      <c r="P3524">
        <f>IF(O3524="","",IF(O3524&gt;=1,O3524,0))</f>
        <v/>
      </c>
      <c r="Q3524" s="27">
        <f>IF(E3524="","",MAX(0,E3524-22))</f>
        <v/>
      </c>
      <c r="R3524" s="27">
        <f>IF(H3524=1,E3524,"")</f>
        <v/>
      </c>
      <c r="S3524" s="27">
        <f>IF(AND(H3524=1,J3524&lt;&gt;""),E3524-J3524,"")</f>
        <v/>
      </c>
      <c r="T3524">
        <f>IF(G3524="","",MONTH(G3524))</f>
        <v/>
      </c>
    </row>
    <row r="3525">
      <c r="A3525" s="24" t="n">
        <v>2020</v>
      </c>
      <c r="B3525" s="24" t="n">
        <v>5</v>
      </c>
      <c r="C3525" s="24" t="n">
        <v>26</v>
      </c>
      <c r="D3525" s="24" t="n">
        <v>20</v>
      </c>
      <c r="E3525" s="24" t="n">
        <v>19.34</v>
      </c>
      <c r="F3525" s="25">
        <f>IF($E3525="","",DATE(IF($A3525="",nominal_year,$A3525),$B3525,$C3525)+($D3525-IF(LEFT(hour_conv,1)="1",1,0))/24)</f>
        <v/>
      </c>
      <c r="G3525" s="26">
        <f>IF(F3525="","",INT(F3525))</f>
        <v/>
      </c>
      <c r="H3525">
        <f>IF(G3525="","",IF(AND(MONTH(G3525)*100+DAY(G3525)&gt;=season_lo,MONTH(G3525)*100+DAY(G3525)&lt;=season_hi),1,0))</f>
        <v/>
      </c>
      <c r="I3525">
        <f>IF(G3525="","",G3525-first_day+1)</f>
        <v/>
      </c>
      <c r="J3525" s="27">
        <f>IF(I3525="","",INDEX(Daily!$J$2:$J$421,I3525))</f>
        <v/>
      </c>
      <c r="K3525" s="27">
        <f>IF(J3525="","",J3525+cat_offset)</f>
        <v/>
      </c>
      <c r="L3525" s="27">
        <f>IF(J3525="","",MAX(0,E3525-J3525)^2)</f>
        <v/>
      </c>
      <c r="M3525" s="27">
        <f>IF(J3525="","",MAX(0,E3525-(J3525+twcdh_off))^2)</f>
        <v/>
      </c>
      <c r="N3525" s="27">
        <f>IF(E3525="","",MAX(0,E3525-swcdh_thr)^2)</f>
        <v/>
      </c>
      <c r="O3525">
        <f>IF(K3525="","",ROUND(E3525-K3525,0))</f>
        <v/>
      </c>
      <c r="P3525">
        <f>IF(O3525="","",IF(O3525&gt;=1,O3525,0))</f>
        <v/>
      </c>
      <c r="Q3525" s="27">
        <f>IF(E3525="","",MAX(0,E3525-22))</f>
        <v/>
      </c>
      <c r="R3525" s="27">
        <f>IF(H3525=1,E3525,"")</f>
        <v/>
      </c>
      <c r="S3525" s="27">
        <f>IF(AND(H3525=1,J3525&lt;&gt;""),E3525-J3525,"")</f>
        <v/>
      </c>
      <c r="T3525">
        <f>IF(G3525="","",MONTH(G3525))</f>
        <v/>
      </c>
    </row>
    <row r="3526">
      <c r="A3526" s="24" t="n">
        <v>2020</v>
      </c>
      <c r="B3526" s="24" t="n">
        <v>5</v>
      </c>
      <c r="C3526" s="24" t="n">
        <v>26</v>
      </c>
      <c r="D3526" s="24" t="n">
        <v>21</v>
      </c>
      <c r="E3526" s="24" t="n">
        <v>17.31</v>
      </c>
      <c r="F3526" s="25">
        <f>IF($E3526="","",DATE(IF($A3526="",nominal_year,$A3526),$B3526,$C3526)+($D3526-IF(LEFT(hour_conv,1)="1",1,0))/24)</f>
        <v/>
      </c>
      <c r="G3526" s="26">
        <f>IF(F3526="","",INT(F3526))</f>
        <v/>
      </c>
      <c r="H3526">
        <f>IF(G3526="","",IF(AND(MONTH(G3526)*100+DAY(G3526)&gt;=season_lo,MONTH(G3526)*100+DAY(G3526)&lt;=season_hi),1,0))</f>
        <v/>
      </c>
      <c r="I3526">
        <f>IF(G3526="","",G3526-first_day+1)</f>
        <v/>
      </c>
      <c r="J3526" s="27">
        <f>IF(I3526="","",INDEX(Daily!$J$2:$J$421,I3526))</f>
        <v/>
      </c>
      <c r="K3526" s="27">
        <f>IF(J3526="","",J3526+cat_offset)</f>
        <v/>
      </c>
      <c r="L3526" s="27">
        <f>IF(J3526="","",MAX(0,E3526-J3526)^2)</f>
        <v/>
      </c>
      <c r="M3526" s="27">
        <f>IF(J3526="","",MAX(0,E3526-(J3526+twcdh_off))^2)</f>
        <v/>
      </c>
      <c r="N3526" s="27">
        <f>IF(E3526="","",MAX(0,E3526-swcdh_thr)^2)</f>
        <v/>
      </c>
      <c r="O3526">
        <f>IF(K3526="","",ROUND(E3526-K3526,0))</f>
        <v/>
      </c>
      <c r="P3526">
        <f>IF(O3526="","",IF(O3526&gt;=1,O3526,0))</f>
        <v/>
      </c>
      <c r="Q3526" s="27">
        <f>IF(E3526="","",MAX(0,E3526-22))</f>
        <v/>
      </c>
      <c r="R3526" s="27">
        <f>IF(H3526=1,E3526,"")</f>
        <v/>
      </c>
      <c r="S3526" s="27">
        <f>IF(AND(H3526=1,J3526&lt;&gt;""),E3526-J3526,"")</f>
        <v/>
      </c>
      <c r="T3526">
        <f>IF(G3526="","",MONTH(G3526))</f>
        <v/>
      </c>
    </row>
    <row r="3527">
      <c r="A3527" s="24" t="n">
        <v>2020</v>
      </c>
      <c r="B3527" s="24" t="n">
        <v>5</v>
      </c>
      <c r="C3527" s="24" t="n">
        <v>26</v>
      </c>
      <c r="D3527" s="24" t="n">
        <v>22</v>
      </c>
      <c r="E3527" s="24" t="n">
        <v>16</v>
      </c>
      <c r="F3527" s="25">
        <f>IF($E3527="","",DATE(IF($A3527="",nominal_year,$A3527),$B3527,$C3527)+($D3527-IF(LEFT(hour_conv,1)="1",1,0))/24)</f>
        <v/>
      </c>
      <c r="G3527" s="26">
        <f>IF(F3527="","",INT(F3527))</f>
        <v/>
      </c>
      <c r="H3527">
        <f>IF(G3527="","",IF(AND(MONTH(G3527)*100+DAY(G3527)&gt;=season_lo,MONTH(G3527)*100+DAY(G3527)&lt;=season_hi),1,0))</f>
        <v/>
      </c>
      <c r="I3527">
        <f>IF(G3527="","",G3527-first_day+1)</f>
        <v/>
      </c>
      <c r="J3527" s="27">
        <f>IF(I3527="","",INDEX(Daily!$J$2:$J$421,I3527))</f>
        <v/>
      </c>
      <c r="K3527" s="27">
        <f>IF(J3527="","",J3527+cat_offset)</f>
        <v/>
      </c>
      <c r="L3527" s="27">
        <f>IF(J3527="","",MAX(0,E3527-J3527)^2)</f>
        <v/>
      </c>
      <c r="M3527" s="27">
        <f>IF(J3527="","",MAX(0,E3527-(J3527+twcdh_off))^2)</f>
        <v/>
      </c>
      <c r="N3527" s="27">
        <f>IF(E3527="","",MAX(0,E3527-swcdh_thr)^2)</f>
        <v/>
      </c>
      <c r="O3527">
        <f>IF(K3527="","",ROUND(E3527-K3527,0))</f>
        <v/>
      </c>
      <c r="P3527">
        <f>IF(O3527="","",IF(O3527&gt;=1,O3527,0))</f>
        <v/>
      </c>
      <c r="Q3527" s="27">
        <f>IF(E3527="","",MAX(0,E3527-22))</f>
        <v/>
      </c>
      <c r="R3527" s="27">
        <f>IF(H3527=1,E3527,"")</f>
        <v/>
      </c>
      <c r="S3527" s="27">
        <f>IF(AND(H3527=1,J3527&lt;&gt;""),E3527-J3527,"")</f>
        <v/>
      </c>
      <c r="T3527">
        <f>IF(G3527="","",MONTH(G3527))</f>
        <v/>
      </c>
    </row>
    <row r="3528">
      <c r="A3528" s="24" t="n">
        <v>2020</v>
      </c>
      <c r="B3528" s="24" t="n">
        <v>5</v>
      </c>
      <c r="C3528" s="24" t="n">
        <v>26</v>
      </c>
      <c r="D3528" s="24" t="n">
        <v>23</v>
      </c>
      <c r="E3528" s="24" t="n">
        <v>14.34</v>
      </c>
      <c r="F3528" s="25">
        <f>IF($E3528="","",DATE(IF($A3528="",nominal_year,$A3528),$B3528,$C3528)+($D3528-IF(LEFT(hour_conv,1)="1",1,0))/24)</f>
        <v/>
      </c>
      <c r="G3528" s="26">
        <f>IF(F3528="","",INT(F3528))</f>
        <v/>
      </c>
      <c r="H3528">
        <f>IF(G3528="","",IF(AND(MONTH(G3528)*100+DAY(G3528)&gt;=season_lo,MONTH(G3528)*100+DAY(G3528)&lt;=season_hi),1,0))</f>
        <v/>
      </c>
      <c r="I3528">
        <f>IF(G3528="","",G3528-first_day+1)</f>
        <v/>
      </c>
      <c r="J3528" s="27">
        <f>IF(I3528="","",INDEX(Daily!$J$2:$J$421,I3528))</f>
        <v/>
      </c>
      <c r="K3528" s="27">
        <f>IF(J3528="","",J3528+cat_offset)</f>
        <v/>
      </c>
      <c r="L3528" s="27">
        <f>IF(J3528="","",MAX(0,E3528-J3528)^2)</f>
        <v/>
      </c>
      <c r="M3528" s="27">
        <f>IF(J3528="","",MAX(0,E3528-(J3528+twcdh_off))^2)</f>
        <v/>
      </c>
      <c r="N3528" s="27">
        <f>IF(E3528="","",MAX(0,E3528-swcdh_thr)^2)</f>
        <v/>
      </c>
      <c r="O3528">
        <f>IF(K3528="","",ROUND(E3528-K3528,0))</f>
        <v/>
      </c>
      <c r="P3528">
        <f>IF(O3528="","",IF(O3528&gt;=1,O3528,0))</f>
        <v/>
      </c>
      <c r="Q3528" s="27">
        <f>IF(E3528="","",MAX(0,E3528-22))</f>
        <v/>
      </c>
      <c r="R3528" s="27">
        <f>IF(H3528=1,E3528,"")</f>
        <v/>
      </c>
      <c r="S3528" s="27">
        <f>IF(AND(H3528=1,J3528&lt;&gt;""),E3528-J3528,"")</f>
        <v/>
      </c>
      <c r="T3528">
        <f>IF(G3528="","",MONTH(G3528))</f>
        <v/>
      </c>
    </row>
    <row r="3529">
      <c r="A3529" s="24" t="n">
        <v>2020</v>
      </c>
      <c r="B3529" s="24" t="n">
        <v>5</v>
      </c>
      <c r="C3529" s="24" t="n">
        <v>26</v>
      </c>
      <c r="D3529" s="24" t="n">
        <v>24</v>
      </c>
      <c r="E3529" s="24" t="n">
        <v>13.44</v>
      </c>
      <c r="F3529" s="25">
        <f>IF($E3529="","",DATE(IF($A3529="",nominal_year,$A3529),$B3529,$C3529)+($D3529-IF(LEFT(hour_conv,1)="1",1,0))/24)</f>
        <v/>
      </c>
      <c r="G3529" s="26">
        <f>IF(F3529="","",INT(F3529))</f>
        <v/>
      </c>
      <c r="H3529">
        <f>IF(G3529="","",IF(AND(MONTH(G3529)*100+DAY(G3529)&gt;=season_lo,MONTH(G3529)*100+DAY(G3529)&lt;=season_hi),1,0))</f>
        <v/>
      </c>
      <c r="I3529">
        <f>IF(G3529="","",G3529-first_day+1)</f>
        <v/>
      </c>
      <c r="J3529" s="27">
        <f>IF(I3529="","",INDEX(Daily!$J$2:$J$421,I3529))</f>
        <v/>
      </c>
      <c r="K3529" s="27">
        <f>IF(J3529="","",J3529+cat_offset)</f>
        <v/>
      </c>
      <c r="L3529" s="27">
        <f>IF(J3529="","",MAX(0,E3529-J3529)^2)</f>
        <v/>
      </c>
      <c r="M3529" s="27">
        <f>IF(J3529="","",MAX(0,E3529-(J3529+twcdh_off))^2)</f>
        <v/>
      </c>
      <c r="N3529" s="27">
        <f>IF(E3529="","",MAX(0,E3529-swcdh_thr)^2)</f>
        <v/>
      </c>
      <c r="O3529">
        <f>IF(K3529="","",ROUND(E3529-K3529,0))</f>
        <v/>
      </c>
      <c r="P3529">
        <f>IF(O3529="","",IF(O3529&gt;=1,O3529,0))</f>
        <v/>
      </c>
      <c r="Q3529" s="27">
        <f>IF(E3529="","",MAX(0,E3529-22))</f>
        <v/>
      </c>
      <c r="R3529" s="27">
        <f>IF(H3529=1,E3529,"")</f>
        <v/>
      </c>
      <c r="S3529" s="27">
        <f>IF(AND(H3529=1,J3529&lt;&gt;""),E3529-J3529,"")</f>
        <v/>
      </c>
      <c r="T3529">
        <f>IF(G3529="","",MONTH(G3529))</f>
        <v/>
      </c>
    </row>
    <row r="3530">
      <c r="A3530" s="24" t="n">
        <v>2020</v>
      </c>
      <c r="B3530" s="24" t="n">
        <v>5</v>
      </c>
      <c r="C3530" s="24" t="n">
        <v>27</v>
      </c>
      <c r="D3530" s="24" t="n">
        <v>1</v>
      </c>
      <c r="E3530" s="24" t="n">
        <v>13.56</v>
      </c>
      <c r="F3530" s="25">
        <f>IF($E3530="","",DATE(IF($A3530="",nominal_year,$A3530),$B3530,$C3530)+($D3530-IF(LEFT(hour_conv,1)="1",1,0))/24)</f>
        <v/>
      </c>
      <c r="G3530" s="26">
        <f>IF(F3530="","",INT(F3530))</f>
        <v/>
      </c>
      <c r="H3530">
        <f>IF(G3530="","",IF(AND(MONTH(G3530)*100+DAY(G3530)&gt;=season_lo,MONTH(G3530)*100+DAY(G3530)&lt;=season_hi),1,0))</f>
        <v/>
      </c>
      <c r="I3530">
        <f>IF(G3530="","",G3530-first_day+1)</f>
        <v/>
      </c>
      <c r="J3530" s="27">
        <f>IF(I3530="","",INDEX(Daily!$J$2:$J$421,I3530))</f>
        <v/>
      </c>
      <c r="K3530" s="27">
        <f>IF(J3530="","",J3530+cat_offset)</f>
        <v/>
      </c>
      <c r="L3530" s="27">
        <f>IF(J3530="","",MAX(0,E3530-J3530)^2)</f>
        <v/>
      </c>
      <c r="M3530" s="27">
        <f>IF(J3530="","",MAX(0,E3530-(J3530+twcdh_off))^2)</f>
        <v/>
      </c>
      <c r="N3530" s="27">
        <f>IF(E3530="","",MAX(0,E3530-swcdh_thr)^2)</f>
        <v/>
      </c>
      <c r="O3530">
        <f>IF(K3530="","",ROUND(E3530-K3530,0))</f>
        <v/>
      </c>
      <c r="P3530">
        <f>IF(O3530="","",IF(O3530&gt;=1,O3530,0))</f>
        <v/>
      </c>
      <c r="Q3530" s="27">
        <f>IF(E3530="","",MAX(0,E3530-22))</f>
        <v/>
      </c>
      <c r="R3530" s="27">
        <f>IF(H3530=1,E3530,"")</f>
        <v/>
      </c>
      <c r="S3530" s="27">
        <f>IF(AND(H3530=1,J3530&lt;&gt;""),E3530-J3530,"")</f>
        <v/>
      </c>
      <c r="T3530">
        <f>IF(G3530="","",MONTH(G3530))</f>
        <v/>
      </c>
    </row>
    <row r="3531">
      <c r="A3531" s="24" t="n">
        <v>2020</v>
      </c>
      <c r="B3531" s="24" t="n">
        <v>5</v>
      </c>
      <c r="C3531" s="24" t="n">
        <v>27</v>
      </c>
      <c r="D3531" s="24" t="n">
        <v>2</v>
      </c>
      <c r="E3531" s="24" t="n">
        <v>11.66</v>
      </c>
      <c r="F3531" s="25">
        <f>IF($E3531="","",DATE(IF($A3531="",nominal_year,$A3531),$B3531,$C3531)+($D3531-IF(LEFT(hour_conv,1)="1",1,0))/24)</f>
        <v/>
      </c>
      <c r="G3531" s="26">
        <f>IF(F3531="","",INT(F3531))</f>
        <v/>
      </c>
      <c r="H3531">
        <f>IF(G3531="","",IF(AND(MONTH(G3531)*100+DAY(G3531)&gt;=season_lo,MONTH(G3531)*100+DAY(G3531)&lt;=season_hi),1,0))</f>
        <v/>
      </c>
      <c r="I3531">
        <f>IF(G3531="","",G3531-first_day+1)</f>
        <v/>
      </c>
      <c r="J3531" s="27">
        <f>IF(I3531="","",INDEX(Daily!$J$2:$J$421,I3531))</f>
        <v/>
      </c>
      <c r="K3531" s="27">
        <f>IF(J3531="","",J3531+cat_offset)</f>
        <v/>
      </c>
      <c r="L3531" s="27">
        <f>IF(J3531="","",MAX(0,E3531-J3531)^2)</f>
        <v/>
      </c>
      <c r="M3531" s="27">
        <f>IF(J3531="","",MAX(0,E3531-(J3531+twcdh_off))^2)</f>
        <v/>
      </c>
      <c r="N3531" s="27">
        <f>IF(E3531="","",MAX(0,E3531-swcdh_thr)^2)</f>
        <v/>
      </c>
      <c r="O3531">
        <f>IF(K3531="","",ROUND(E3531-K3531,0))</f>
        <v/>
      </c>
      <c r="P3531">
        <f>IF(O3531="","",IF(O3531&gt;=1,O3531,0))</f>
        <v/>
      </c>
      <c r="Q3531" s="27">
        <f>IF(E3531="","",MAX(0,E3531-22))</f>
        <v/>
      </c>
      <c r="R3531" s="27">
        <f>IF(H3531=1,E3531,"")</f>
        <v/>
      </c>
      <c r="S3531" s="27">
        <f>IF(AND(H3531=1,J3531&lt;&gt;""),E3531-J3531,"")</f>
        <v/>
      </c>
      <c r="T3531">
        <f>IF(G3531="","",MONTH(G3531))</f>
        <v/>
      </c>
    </row>
    <row r="3532">
      <c r="A3532" s="24" t="n">
        <v>2020</v>
      </c>
      <c r="B3532" s="24" t="n">
        <v>5</v>
      </c>
      <c r="C3532" s="24" t="n">
        <v>27</v>
      </c>
      <c r="D3532" s="24" t="n">
        <v>3</v>
      </c>
      <c r="E3532" s="24" t="n">
        <v>12.06</v>
      </c>
      <c r="F3532" s="25">
        <f>IF($E3532="","",DATE(IF($A3532="",nominal_year,$A3532),$B3532,$C3532)+($D3532-IF(LEFT(hour_conv,1)="1",1,0))/24)</f>
        <v/>
      </c>
      <c r="G3532" s="26">
        <f>IF(F3532="","",INT(F3532))</f>
        <v/>
      </c>
      <c r="H3532">
        <f>IF(G3532="","",IF(AND(MONTH(G3532)*100+DAY(G3532)&gt;=season_lo,MONTH(G3532)*100+DAY(G3532)&lt;=season_hi),1,0))</f>
        <v/>
      </c>
      <c r="I3532">
        <f>IF(G3532="","",G3532-first_day+1)</f>
        <v/>
      </c>
      <c r="J3532" s="27">
        <f>IF(I3532="","",INDEX(Daily!$J$2:$J$421,I3532))</f>
        <v/>
      </c>
      <c r="K3532" s="27">
        <f>IF(J3532="","",J3532+cat_offset)</f>
        <v/>
      </c>
      <c r="L3532" s="27">
        <f>IF(J3532="","",MAX(0,E3532-J3532)^2)</f>
        <v/>
      </c>
      <c r="M3532" s="27">
        <f>IF(J3532="","",MAX(0,E3532-(J3532+twcdh_off))^2)</f>
        <v/>
      </c>
      <c r="N3532" s="27">
        <f>IF(E3532="","",MAX(0,E3532-swcdh_thr)^2)</f>
        <v/>
      </c>
      <c r="O3532">
        <f>IF(K3532="","",ROUND(E3532-K3532,0))</f>
        <v/>
      </c>
      <c r="P3532">
        <f>IF(O3532="","",IF(O3532&gt;=1,O3532,0))</f>
        <v/>
      </c>
      <c r="Q3532" s="27">
        <f>IF(E3532="","",MAX(0,E3532-22))</f>
        <v/>
      </c>
      <c r="R3532" s="27">
        <f>IF(H3532=1,E3532,"")</f>
        <v/>
      </c>
      <c r="S3532" s="27">
        <f>IF(AND(H3532=1,J3532&lt;&gt;""),E3532-J3532,"")</f>
        <v/>
      </c>
      <c r="T3532">
        <f>IF(G3532="","",MONTH(G3532))</f>
        <v/>
      </c>
    </row>
    <row r="3533">
      <c r="A3533" s="24" t="n">
        <v>2020</v>
      </c>
      <c r="B3533" s="24" t="n">
        <v>5</v>
      </c>
      <c r="C3533" s="24" t="n">
        <v>27</v>
      </c>
      <c r="D3533" s="24" t="n">
        <v>4</v>
      </c>
      <c r="E3533" s="24" t="n">
        <v>10.98</v>
      </c>
      <c r="F3533" s="25">
        <f>IF($E3533="","",DATE(IF($A3533="",nominal_year,$A3533),$B3533,$C3533)+($D3533-IF(LEFT(hour_conv,1)="1",1,0))/24)</f>
        <v/>
      </c>
      <c r="G3533" s="26">
        <f>IF(F3533="","",INT(F3533))</f>
        <v/>
      </c>
      <c r="H3533">
        <f>IF(G3533="","",IF(AND(MONTH(G3533)*100+DAY(G3533)&gt;=season_lo,MONTH(G3533)*100+DAY(G3533)&lt;=season_hi),1,0))</f>
        <v/>
      </c>
      <c r="I3533">
        <f>IF(G3533="","",G3533-first_day+1)</f>
        <v/>
      </c>
      <c r="J3533" s="27">
        <f>IF(I3533="","",INDEX(Daily!$J$2:$J$421,I3533))</f>
        <v/>
      </c>
      <c r="K3533" s="27">
        <f>IF(J3533="","",J3533+cat_offset)</f>
        <v/>
      </c>
      <c r="L3533" s="27">
        <f>IF(J3533="","",MAX(0,E3533-J3533)^2)</f>
        <v/>
      </c>
      <c r="M3533" s="27">
        <f>IF(J3533="","",MAX(0,E3533-(J3533+twcdh_off))^2)</f>
        <v/>
      </c>
      <c r="N3533" s="27">
        <f>IF(E3533="","",MAX(0,E3533-swcdh_thr)^2)</f>
        <v/>
      </c>
      <c r="O3533">
        <f>IF(K3533="","",ROUND(E3533-K3533,0))</f>
        <v/>
      </c>
      <c r="P3533">
        <f>IF(O3533="","",IF(O3533&gt;=1,O3533,0))</f>
        <v/>
      </c>
      <c r="Q3533" s="27">
        <f>IF(E3533="","",MAX(0,E3533-22))</f>
        <v/>
      </c>
      <c r="R3533" s="27">
        <f>IF(H3533=1,E3533,"")</f>
        <v/>
      </c>
      <c r="S3533" s="27">
        <f>IF(AND(H3533=1,J3533&lt;&gt;""),E3533-J3533,"")</f>
        <v/>
      </c>
      <c r="T3533">
        <f>IF(G3533="","",MONTH(G3533))</f>
        <v/>
      </c>
    </row>
    <row r="3534">
      <c r="A3534" s="24" t="n">
        <v>2020</v>
      </c>
      <c r="B3534" s="24" t="n">
        <v>5</v>
      </c>
      <c r="C3534" s="24" t="n">
        <v>27</v>
      </c>
      <c r="D3534" s="24" t="n">
        <v>5</v>
      </c>
      <c r="E3534" s="24" t="n">
        <v>11.36</v>
      </c>
      <c r="F3534" s="25">
        <f>IF($E3534="","",DATE(IF($A3534="",nominal_year,$A3534),$B3534,$C3534)+($D3534-IF(LEFT(hour_conv,1)="1",1,0))/24)</f>
        <v/>
      </c>
      <c r="G3534" s="26">
        <f>IF(F3534="","",INT(F3534))</f>
        <v/>
      </c>
      <c r="H3534">
        <f>IF(G3534="","",IF(AND(MONTH(G3534)*100+DAY(G3534)&gt;=season_lo,MONTH(G3534)*100+DAY(G3534)&lt;=season_hi),1,0))</f>
        <v/>
      </c>
      <c r="I3534">
        <f>IF(G3534="","",G3534-first_day+1)</f>
        <v/>
      </c>
      <c r="J3534" s="27">
        <f>IF(I3534="","",INDEX(Daily!$J$2:$J$421,I3534))</f>
        <v/>
      </c>
      <c r="K3534" s="27">
        <f>IF(J3534="","",J3534+cat_offset)</f>
        <v/>
      </c>
      <c r="L3534" s="27">
        <f>IF(J3534="","",MAX(0,E3534-J3534)^2)</f>
        <v/>
      </c>
      <c r="M3534" s="27">
        <f>IF(J3534="","",MAX(0,E3534-(J3534+twcdh_off))^2)</f>
        <v/>
      </c>
      <c r="N3534" s="27">
        <f>IF(E3534="","",MAX(0,E3534-swcdh_thr)^2)</f>
        <v/>
      </c>
      <c r="O3534">
        <f>IF(K3534="","",ROUND(E3534-K3534,0))</f>
        <v/>
      </c>
      <c r="P3534">
        <f>IF(O3534="","",IF(O3534&gt;=1,O3534,0))</f>
        <v/>
      </c>
      <c r="Q3534" s="27">
        <f>IF(E3534="","",MAX(0,E3534-22))</f>
        <v/>
      </c>
      <c r="R3534" s="27">
        <f>IF(H3534=1,E3534,"")</f>
        <v/>
      </c>
      <c r="S3534" s="27">
        <f>IF(AND(H3534=1,J3534&lt;&gt;""),E3534-J3534,"")</f>
        <v/>
      </c>
      <c r="T3534">
        <f>IF(G3534="","",MONTH(G3534))</f>
        <v/>
      </c>
    </row>
    <row r="3535">
      <c r="A3535" s="24" t="n">
        <v>2020</v>
      </c>
      <c r="B3535" s="24" t="n">
        <v>5</v>
      </c>
      <c r="C3535" s="24" t="n">
        <v>27</v>
      </c>
      <c r="D3535" s="24" t="n">
        <v>6</v>
      </c>
      <c r="E3535" s="24" t="n">
        <v>11.54</v>
      </c>
      <c r="F3535" s="25">
        <f>IF($E3535="","",DATE(IF($A3535="",nominal_year,$A3535),$B3535,$C3535)+($D3535-IF(LEFT(hour_conv,1)="1",1,0))/24)</f>
        <v/>
      </c>
      <c r="G3535" s="26">
        <f>IF(F3535="","",INT(F3535))</f>
        <v/>
      </c>
      <c r="H3535">
        <f>IF(G3535="","",IF(AND(MONTH(G3535)*100+DAY(G3535)&gt;=season_lo,MONTH(G3535)*100+DAY(G3535)&lt;=season_hi),1,0))</f>
        <v/>
      </c>
      <c r="I3535">
        <f>IF(G3535="","",G3535-first_day+1)</f>
        <v/>
      </c>
      <c r="J3535" s="27">
        <f>IF(I3535="","",INDEX(Daily!$J$2:$J$421,I3535))</f>
        <v/>
      </c>
      <c r="K3535" s="27">
        <f>IF(J3535="","",J3535+cat_offset)</f>
        <v/>
      </c>
      <c r="L3535" s="27">
        <f>IF(J3535="","",MAX(0,E3535-J3535)^2)</f>
        <v/>
      </c>
      <c r="M3535" s="27">
        <f>IF(J3535="","",MAX(0,E3535-(J3535+twcdh_off))^2)</f>
        <v/>
      </c>
      <c r="N3535" s="27">
        <f>IF(E3535="","",MAX(0,E3535-swcdh_thr)^2)</f>
        <v/>
      </c>
      <c r="O3535">
        <f>IF(K3535="","",ROUND(E3535-K3535,0))</f>
        <v/>
      </c>
      <c r="P3535">
        <f>IF(O3535="","",IF(O3535&gt;=1,O3535,0))</f>
        <v/>
      </c>
      <c r="Q3535" s="27">
        <f>IF(E3535="","",MAX(0,E3535-22))</f>
        <v/>
      </c>
      <c r="R3535" s="27">
        <f>IF(H3535=1,E3535,"")</f>
        <v/>
      </c>
      <c r="S3535" s="27">
        <f>IF(AND(H3535=1,J3535&lt;&gt;""),E3535-J3535,"")</f>
        <v/>
      </c>
      <c r="T3535">
        <f>IF(G3535="","",MONTH(G3535))</f>
        <v/>
      </c>
    </row>
    <row r="3536">
      <c r="A3536" s="24" t="n">
        <v>2020</v>
      </c>
      <c r="B3536" s="24" t="n">
        <v>5</v>
      </c>
      <c r="C3536" s="24" t="n">
        <v>27</v>
      </c>
      <c r="D3536" s="24" t="n">
        <v>7</v>
      </c>
      <c r="E3536" s="24" t="n">
        <v>13.97</v>
      </c>
      <c r="F3536" s="25">
        <f>IF($E3536="","",DATE(IF($A3536="",nominal_year,$A3536),$B3536,$C3536)+($D3536-IF(LEFT(hour_conv,1)="1",1,0))/24)</f>
        <v/>
      </c>
      <c r="G3536" s="26">
        <f>IF(F3536="","",INT(F3536))</f>
        <v/>
      </c>
      <c r="H3536">
        <f>IF(G3536="","",IF(AND(MONTH(G3536)*100+DAY(G3536)&gt;=season_lo,MONTH(G3536)*100+DAY(G3536)&lt;=season_hi),1,0))</f>
        <v/>
      </c>
      <c r="I3536">
        <f>IF(G3536="","",G3536-first_day+1)</f>
        <v/>
      </c>
      <c r="J3536" s="27">
        <f>IF(I3536="","",INDEX(Daily!$J$2:$J$421,I3536))</f>
        <v/>
      </c>
      <c r="K3536" s="27">
        <f>IF(J3536="","",J3536+cat_offset)</f>
        <v/>
      </c>
      <c r="L3536" s="27">
        <f>IF(J3536="","",MAX(0,E3536-J3536)^2)</f>
        <v/>
      </c>
      <c r="M3536" s="27">
        <f>IF(J3536="","",MAX(0,E3536-(J3536+twcdh_off))^2)</f>
        <v/>
      </c>
      <c r="N3536" s="27">
        <f>IF(E3536="","",MAX(0,E3536-swcdh_thr)^2)</f>
        <v/>
      </c>
      <c r="O3536">
        <f>IF(K3536="","",ROUND(E3536-K3536,0))</f>
        <v/>
      </c>
      <c r="P3536">
        <f>IF(O3536="","",IF(O3536&gt;=1,O3536,0))</f>
        <v/>
      </c>
      <c r="Q3536" s="27">
        <f>IF(E3536="","",MAX(0,E3536-22))</f>
        <v/>
      </c>
      <c r="R3536" s="27">
        <f>IF(H3536=1,E3536,"")</f>
        <v/>
      </c>
      <c r="S3536" s="27">
        <f>IF(AND(H3536=1,J3536&lt;&gt;""),E3536-J3536,"")</f>
        <v/>
      </c>
      <c r="T3536">
        <f>IF(G3536="","",MONTH(G3536))</f>
        <v/>
      </c>
    </row>
    <row r="3537">
      <c r="A3537" s="24" t="n">
        <v>2020</v>
      </c>
      <c r="B3537" s="24" t="n">
        <v>5</v>
      </c>
      <c r="C3537" s="24" t="n">
        <v>27</v>
      </c>
      <c r="D3537" s="24" t="n">
        <v>8</v>
      </c>
      <c r="E3537" s="24" t="n">
        <v>14.29</v>
      </c>
      <c r="F3537" s="25">
        <f>IF($E3537="","",DATE(IF($A3537="",nominal_year,$A3537),$B3537,$C3537)+($D3537-IF(LEFT(hour_conv,1)="1",1,0))/24)</f>
        <v/>
      </c>
      <c r="G3537" s="26">
        <f>IF(F3537="","",INT(F3537))</f>
        <v/>
      </c>
      <c r="H3537">
        <f>IF(G3537="","",IF(AND(MONTH(G3537)*100+DAY(G3537)&gt;=season_lo,MONTH(G3537)*100+DAY(G3537)&lt;=season_hi),1,0))</f>
        <v/>
      </c>
      <c r="I3537">
        <f>IF(G3537="","",G3537-first_day+1)</f>
        <v/>
      </c>
      <c r="J3537" s="27">
        <f>IF(I3537="","",INDEX(Daily!$J$2:$J$421,I3537))</f>
        <v/>
      </c>
      <c r="K3537" s="27">
        <f>IF(J3537="","",J3537+cat_offset)</f>
        <v/>
      </c>
      <c r="L3537" s="27">
        <f>IF(J3537="","",MAX(0,E3537-J3537)^2)</f>
        <v/>
      </c>
      <c r="M3537" s="27">
        <f>IF(J3537="","",MAX(0,E3537-(J3537+twcdh_off))^2)</f>
        <v/>
      </c>
      <c r="N3537" s="27">
        <f>IF(E3537="","",MAX(0,E3537-swcdh_thr)^2)</f>
        <v/>
      </c>
      <c r="O3537">
        <f>IF(K3537="","",ROUND(E3537-K3537,0))</f>
        <v/>
      </c>
      <c r="P3537">
        <f>IF(O3537="","",IF(O3537&gt;=1,O3537,0))</f>
        <v/>
      </c>
      <c r="Q3537" s="27">
        <f>IF(E3537="","",MAX(0,E3537-22))</f>
        <v/>
      </c>
      <c r="R3537" s="27">
        <f>IF(H3537=1,E3537,"")</f>
        <v/>
      </c>
      <c r="S3537" s="27">
        <f>IF(AND(H3537=1,J3537&lt;&gt;""),E3537-J3537,"")</f>
        <v/>
      </c>
      <c r="T3537">
        <f>IF(G3537="","",MONTH(G3537))</f>
        <v/>
      </c>
    </row>
    <row r="3538">
      <c r="A3538" s="24" t="n">
        <v>2020</v>
      </c>
      <c r="B3538" s="24" t="n">
        <v>5</v>
      </c>
      <c r="C3538" s="24" t="n">
        <v>27</v>
      </c>
      <c r="D3538" s="24" t="n">
        <v>9</v>
      </c>
      <c r="E3538" s="24" t="n">
        <v>15.69</v>
      </c>
      <c r="F3538" s="25">
        <f>IF($E3538="","",DATE(IF($A3538="",nominal_year,$A3538),$B3538,$C3538)+($D3538-IF(LEFT(hour_conv,1)="1",1,0))/24)</f>
        <v/>
      </c>
      <c r="G3538" s="26">
        <f>IF(F3538="","",INT(F3538))</f>
        <v/>
      </c>
      <c r="H3538">
        <f>IF(G3538="","",IF(AND(MONTH(G3538)*100+DAY(G3538)&gt;=season_lo,MONTH(G3538)*100+DAY(G3538)&lt;=season_hi),1,0))</f>
        <v/>
      </c>
      <c r="I3538">
        <f>IF(G3538="","",G3538-first_day+1)</f>
        <v/>
      </c>
      <c r="J3538" s="27">
        <f>IF(I3538="","",INDEX(Daily!$J$2:$J$421,I3538))</f>
        <v/>
      </c>
      <c r="K3538" s="27">
        <f>IF(J3538="","",J3538+cat_offset)</f>
        <v/>
      </c>
      <c r="L3538" s="27">
        <f>IF(J3538="","",MAX(0,E3538-J3538)^2)</f>
        <v/>
      </c>
      <c r="M3538" s="27">
        <f>IF(J3538="","",MAX(0,E3538-(J3538+twcdh_off))^2)</f>
        <v/>
      </c>
      <c r="N3538" s="27">
        <f>IF(E3538="","",MAX(0,E3538-swcdh_thr)^2)</f>
        <v/>
      </c>
      <c r="O3538">
        <f>IF(K3538="","",ROUND(E3538-K3538,0))</f>
        <v/>
      </c>
      <c r="P3538">
        <f>IF(O3538="","",IF(O3538&gt;=1,O3538,0))</f>
        <v/>
      </c>
      <c r="Q3538" s="27">
        <f>IF(E3538="","",MAX(0,E3538-22))</f>
        <v/>
      </c>
      <c r="R3538" s="27">
        <f>IF(H3538=1,E3538,"")</f>
        <v/>
      </c>
      <c r="S3538" s="27">
        <f>IF(AND(H3538=1,J3538&lt;&gt;""),E3538-J3538,"")</f>
        <v/>
      </c>
      <c r="T3538">
        <f>IF(G3538="","",MONTH(G3538))</f>
        <v/>
      </c>
    </row>
    <row r="3539">
      <c r="A3539" s="24" t="n">
        <v>2020</v>
      </c>
      <c r="B3539" s="24" t="n">
        <v>5</v>
      </c>
      <c r="C3539" s="24" t="n">
        <v>27</v>
      </c>
      <c r="D3539" s="24" t="n">
        <v>10</v>
      </c>
      <c r="E3539" s="24" t="n">
        <v>16.74</v>
      </c>
      <c r="F3539" s="25">
        <f>IF($E3539="","",DATE(IF($A3539="",nominal_year,$A3539),$B3539,$C3539)+($D3539-IF(LEFT(hour_conv,1)="1",1,0))/24)</f>
        <v/>
      </c>
      <c r="G3539" s="26">
        <f>IF(F3539="","",INT(F3539))</f>
        <v/>
      </c>
      <c r="H3539">
        <f>IF(G3539="","",IF(AND(MONTH(G3539)*100+DAY(G3539)&gt;=season_lo,MONTH(G3539)*100+DAY(G3539)&lt;=season_hi),1,0))</f>
        <v/>
      </c>
      <c r="I3539">
        <f>IF(G3539="","",G3539-first_day+1)</f>
        <v/>
      </c>
      <c r="J3539" s="27">
        <f>IF(I3539="","",INDEX(Daily!$J$2:$J$421,I3539))</f>
        <v/>
      </c>
      <c r="K3539" s="27">
        <f>IF(J3539="","",J3539+cat_offset)</f>
        <v/>
      </c>
      <c r="L3539" s="27">
        <f>IF(J3539="","",MAX(0,E3539-J3539)^2)</f>
        <v/>
      </c>
      <c r="M3539" s="27">
        <f>IF(J3539="","",MAX(0,E3539-(J3539+twcdh_off))^2)</f>
        <v/>
      </c>
      <c r="N3539" s="27">
        <f>IF(E3539="","",MAX(0,E3539-swcdh_thr)^2)</f>
        <v/>
      </c>
      <c r="O3539">
        <f>IF(K3539="","",ROUND(E3539-K3539,0))</f>
        <v/>
      </c>
      <c r="P3539">
        <f>IF(O3539="","",IF(O3539&gt;=1,O3539,0))</f>
        <v/>
      </c>
      <c r="Q3539" s="27">
        <f>IF(E3539="","",MAX(0,E3539-22))</f>
        <v/>
      </c>
      <c r="R3539" s="27">
        <f>IF(H3539=1,E3539,"")</f>
        <v/>
      </c>
      <c r="S3539" s="27">
        <f>IF(AND(H3539=1,J3539&lt;&gt;""),E3539-J3539,"")</f>
        <v/>
      </c>
      <c r="T3539">
        <f>IF(G3539="","",MONTH(G3539))</f>
        <v/>
      </c>
    </row>
    <row r="3540">
      <c r="A3540" s="24" t="n">
        <v>2020</v>
      </c>
      <c r="B3540" s="24" t="n">
        <v>5</v>
      </c>
      <c r="C3540" s="24" t="n">
        <v>27</v>
      </c>
      <c r="D3540" s="24" t="n">
        <v>11</v>
      </c>
      <c r="E3540" s="24" t="n">
        <v>18.86</v>
      </c>
      <c r="F3540" s="25">
        <f>IF($E3540="","",DATE(IF($A3540="",nominal_year,$A3540),$B3540,$C3540)+($D3540-IF(LEFT(hour_conv,1)="1",1,0))/24)</f>
        <v/>
      </c>
      <c r="G3540" s="26">
        <f>IF(F3540="","",INT(F3540))</f>
        <v/>
      </c>
      <c r="H3540">
        <f>IF(G3540="","",IF(AND(MONTH(G3540)*100+DAY(G3540)&gt;=season_lo,MONTH(G3540)*100+DAY(G3540)&lt;=season_hi),1,0))</f>
        <v/>
      </c>
      <c r="I3540">
        <f>IF(G3540="","",G3540-first_day+1)</f>
        <v/>
      </c>
      <c r="J3540" s="27">
        <f>IF(I3540="","",INDEX(Daily!$J$2:$J$421,I3540))</f>
        <v/>
      </c>
      <c r="K3540" s="27">
        <f>IF(J3540="","",J3540+cat_offset)</f>
        <v/>
      </c>
      <c r="L3540" s="27">
        <f>IF(J3540="","",MAX(0,E3540-J3540)^2)</f>
        <v/>
      </c>
      <c r="M3540" s="27">
        <f>IF(J3540="","",MAX(0,E3540-(J3540+twcdh_off))^2)</f>
        <v/>
      </c>
      <c r="N3540" s="27">
        <f>IF(E3540="","",MAX(0,E3540-swcdh_thr)^2)</f>
        <v/>
      </c>
      <c r="O3540">
        <f>IF(K3540="","",ROUND(E3540-K3540,0))</f>
        <v/>
      </c>
      <c r="P3540">
        <f>IF(O3540="","",IF(O3540&gt;=1,O3540,0))</f>
        <v/>
      </c>
      <c r="Q3540" s="27">
        <f>IF(E3540="","",MAX(0,E3540-22))</f>
        <v/>
      </c>
      <c r="R3540" s="27">
        <f>IF(H3540=1,E3540,"")</f>
        <v/>
      </c>
      <c r="S3540" s="27">
        <f>IF(AND(H3540=1,J3540&lt;&gt;""),E3540-J3540,"")</f>
        <v/>
      </c>
      <c r="T3540">
        <f>IF(G3540="","",MONTH(G3540))</f>
        <v/>
      </c>
    </row>
    <row r="3541">
      <c r="A3541" s="24" t="n">
        <v>2020</v>
      </c>
      <c r="B3541" s="24" t="n">
        <v>5</v>
      </c>
      <c r="C3541" s="24" t="n">
        <v>27</v>
      </c>
      <c r="D3541" s="24" t="n">
        <v>12</v>
      </c>
      <c r="E3541" s="24" t="n">
        <v>18.92</v>
      </c>
      <c r="F3541" s="25">
        <f>IF($E3541="","",DATE(IF($A3541="",nominal_year,$A3541),$B3541,$C3541)+($D3541-IF(LEFT(hour_conv,1)="1",1,0))/24)</f>
        <v/>
      </c>
      <c r="G3541" s="26">
        <f>IF(F3541="","",INT(F3541))</f>
        <v/>
      </c>
      <c r="H3541">
        <f>IF(G3541="","",IF(AND(MONTH(G3541)*100+DAY(G3541)&gt;=season_lo,MONTH(G3541)*100+DAY(G3541)&lt;=season_hi),1,0))</f>
        <v/>
      </c>
      <c r="I3541">
        <f>IF(G3541="","",G3541-first_day+1)</f>
        <v/>
      </c>
      <c r="J3541" s="27">
        <f>IF(I3541="","",INDEX(Daily!$J$2:$J$421,I3541))</f>
        <v/>
      </c>
      <c r="K3541" s="27">
        <f>IF(J3541="","",J3541+cat_offset)</f>
        <v/>
      </c>
      <c r="L3541" s="27">
        <f>IF(J3541="","",MAX(0,E3541-J3541)^2)</f>
        <v/>
      </c>
      <c r="M3541" s="27">
        <f>IF(J3541="","",MAX(0,E3541-(J3541+twcdh_off))^2)</f>
        <v/>
      </c>
      <c r="N3541" s="27">
        <f>IF(E3541="","",MAX(0,E3541-swcdh_thr)^2)</f>
        <v/>
      </c>
      <c r="O3541">
        <f>IF(K3541="","",ROUND(E3541-K3541,0))</f>
        <v/>
      </c>
      <c r="P3541">
        <f>IF(O3541="","",IF(O3541&gt;=1,O3541,0))</f>
        <v/>
      </c>
      <c r="Q3541" s="27">
        <f>IF(E3541="","",MAX(0,E3541-22))</f>
        <v/>
      </c>
      <c r="R3541" s="27">
        <f>IF(H3541=1,E3541,"")</f>
        <v/>
      </c>
      <c r="S3541" s="27">
        <f>IF(AND(H3541=1,J3541&lt;&gt;""),E3541-J3541,"")</f>
        <v/>
      </c>
      <c r="T3541">
        <f>IF(G3541="","",MONTH(G3541))</f>
        <v/>
      </c>
    </row>
    <row r="3542">
      <c r="A3542" s="24" t="n">
        <v>2020</v>
      </c>
      <c r="B3542" s="24" t="n">
        <v>5</v>
      </c>
      <c r="C3542" s="24" t="n">
        <v>27</v>
      </c>
      <c r="D3542" s="24" t="n">
        <v>13</v>
      </c>
      <c r="E3542" s="24" t="n">
        <v>20.91</v>
      </c>
      <c r="F3542" s="25">
        <f>IF($E3542="","",DATE(IF($A3542="",nominal_year,$A3542),$B3542,$C3542)+($D3542-IF(LEFT(hour_conv,1)="1",1,0))/24)</f>
        <v/>
      </c>
      <c r="G3542" s="26">
        <f>IF(F3542="","",INT(F3542))</f>
        <v/>
      </c>
      <c r="H3542">
        <f>IF(G3542="","",IF(AND(MONTH(G3542)*100+DAY(G3542)&gt;=season_lo,MONTH(G3542)*100+DAY(G3542)&lt;=season_hi),1,0))</f>
        <v/>
      </c>
      <c r="I3542">
        <f>IF(G3542="","",G3542-first_day+1)</f>
        <v/>
      </c>
      <c r="J3542" s="27">
        <f>IF(I3542="","",INDEX(Daily!$J$2:$J$421,I3542))</f>
        <v/>
      </c>
      <c r="K3542" s="27">
        <f>IF(J3542="","",J3542+cat_offset)</f>
        <v/>
      </c>
      <c r="L3542" s="27">
        <f>IF(J3542="","",MAX(0,E3542-J3542)^2)</f>
        <v/>
      </c>
      <c r="M3542" s="27">
        <f>IF(J3542="","",MAX(0,E3542-(J3542+twcdh_off))^2)</f>
        <v/>
      </c>
      <c r="N3542" s="27">
        <f>IF(E3542="","",MAX(0,E3542-swcdh_thr)^2)</f>
        <v/>
      </c>
      <c r="O3542">
        <f>IF(K3542="","",ROUND(E3542-K3542,0))</f>
        <v/>
      </c>
      <c r="P3542">
        <f>IF(O3542="","",IF(O3542&gt;=1,O3542,0))</f>
        <v/>
      </c>
      <c r="Q3542" s="27">
        <f>IF(E3542="","",MAX(0,E3542-22))</f>
        <v/>
      </c>
      <c r="R3542" s="27">
        <f>IF(H3542=1,E3542,"")</f>
        <v/>
      </c>
      <c r="S3542" s="27">
        <f>IF(AND(H3542=1,J3542&lt;&gt;""),E3542-J3542,"")</f>
        <v/>
      </c>
      <c r="T3542">
        <f>IF(G3542="","",MONTH(G3542))</f>
        <v/>
      </c>
    </row>
    <row r="3543">
      <c r="A3543" s="24" t="n">
        <v>2020</v>
      </c>
      <c r="B3543" s="24" t="n">
        <v>5</v>
      </c>
      <c r="C3543" s="24" t="n">
        <v>27</v>
      </c>
      <c r="D3543" s="24" t="n">
        <v>14</v>
      </c>
      <c r="E3543" s="24" t="n">
        <v>22.65</v>
      </c>
      <c r="F3543" s="25">
        <f>IF($E3543="","",DATE(IF($A3543="",nominal_year,$A3543),$B3543,$C3543)+($D3543-IF(LEFT(hour_conv,1)="1",1,0))/24)</f>
        <v/>
      </c>
      <c r="G3543" s="26">
        <f>IF(F3543="","",INT(F3543))</f>
        <v/>
      </c>
      <c r="H3543">
        <f>IF(G3543="","",IF(AND(MONTH(G3543)*100+DAY(G3543)&gt;=season_lo,MONTH(G3543)*100+DAY(G3543)&lt;=season_hi),1,0))</f>
        <v/>
      </c>
      <c r="I3543">
        <f>IF(G3543="","",G3543-first_day+1)</f>
        <v/>
      </c>
      <c r="J3543" s="27">
        <f>IF(I3543="","",INDEX(Daily!$J$2:$J$421,I3543))</f>
        <v/>
      </c>
      <c r="K3543" s="27">
        <f>IF(J3543="","",J3543+cat_offset)</f>
        <v/>
      </c>
      <c r="L3543" s="27">
        <f>IF(J3543="","",MAX(0,E3543-J3543)^2)</f>
        <v/>
      </c>
      <c r="M3543" s="27">
        <f>IF(J3543="","",MAX(0,E3543-(J3543+twcdh_off))^2)</f>
        <v/>
      </c>
      <c r="N3543" s="27">
        <f>IF(E3543="","",MAX(0,E3543-swcdh_thr)^2)</f>
        <v/>
      </c>
      <c r="O3543">
        <f>IF(K3543="","",ROUND(E3543-K3543,0))</f>
        <v/>
      </c>
      <c r="P3543">
        <f>IF(O3543="","",IF(O3543&gt;=1,O3543,0))</f>
        <v/>
      </c>
      <c r="Q3543" s="27">
        <f>IF(E3543="","",MAX(0,E3543-22))</f>
        <v/>
      </c>
      <c r="R3543" s="27">
        <f>IF(H3543=1,E3543,"")</f>
        <v/>
      </c>
      <c r="S3543" s="27">
        <f>IF(AND(H3543=1,J3543&lt;&gt;""),E3543-J3543,"")</f>
        <v/>
      </c>
      <c r="T3543">
        <f>IF(G3543="","",MONTH(G3543))</f>
        <v/>
      </c>
    </row>
    <row r="3544">
      <c r="A3544" s="24" t="n">
        <v>2020</v>
      </c>
      <c r="B3544" s="24" t="n">
        <v>5</v>
      </c>
      <c r="C3544" s="24" t="n">
        <v>27</v>
      </c>
      <c r="D3544" s="24" t="n">
        <v>15</v>
      </c>
      <c r="E3544" s="24" t="n">
        <v>22.17</v>
      </c>
      <c r="F3544" s="25">
        <f>IF($E3544="","",DATE(IF($A3544="",nominal_year,$A3544),$B3544,$C3544)+($D3544-IF(LEFT(hour_conv,1)="1",1,0))/24)</f>
        <v/>
      </c>
      <c r="G3544" s="26">
        <f>IF(F3544="","",INT(F3544))</f>
        <v/>
      </c>
      <c r="H3544">
        <f>IF(G3544="","",IF(AND(MONTH(G3544)*100+DAY(G3544)&gt;=season_lo,MONTH(G3544)*100+DAY(G3544)&lt;=season_hi),1,0))</f>
        <v/>
      </c>
      <c r="I3544">
        <f>IF(G3544="","",G3544-first_day+1)</f>
        <v/>
      </c>
      <c r="J3544" s="27">
        <f>IF(I3544="","",INDEX(Daily!$J$2:$J$421,I3544))</f>
        <v/>
      </c>
      <c r="K3544" s="27">
        <f>IF(J3544="","",J3544+cat_offset)</f>
        <v/>
      </c>
      <c r="L3544" s="27">
        <f>IF(J3544="","",MAX(0,E3544-J3544)^2)</f>
        <v/>
      </c>
      <c r="M3544" s="27">
        <f>IF(J3544="","",MAX(0,E3544-(J3544+twcdh_off))^2)</f>
        <v/>
      </c>
      <c r="N3544" s="27">
        <f>IF(E3544="","",MAX(0,E3544-swcdh_thr)^2)</f>
        <v/>
      </c>
      <c r="O3544">
        <f>IF(K3544="","",ROUND(E3544-K3544,0))</f>
        <v/>
      </c>
      <c r="P3544">
        <f>IF(O3544="","",IF(O3544&gt;=1,O3544,0))</f>
        <v/>
      </c>
      <c r="Q3544" s="27">
        <f>IF(E3544="","",MAX(0,E3544-22))</f>
        <v/>
      </c>
      <c r="R3544" s="27">
        <f>IF(H3544=1,E3544,"")</f>
        <v/>
      </c>
      <c r="S3544" s="27">
        <f>IF(AND(H3544=1,J3544&lt;&gt;""),E3544-J3544,"")</f>
        <v/>
      </c>
      <c r="T3544">
        <f>IF(G3544="","",MONTH(G3544))</f>
        <v/>
      </c>
    </row>
    <row r="3545">
      <c r="A3545" s="24" t="n">
        <v>2020</v>
      </c>
      <c r="B3545" s="24" t="n">
        <v>5</v>
      </c>
      <c r="C3545" s="24" t="n">
        <v>27</v>
      </c>
      <c r="D3545" s="24" t="n">
        <v>16</v>
      </c>
      <c r="E3545" s="24" t="n">
        <v>22.52</v>
      </c>
      <c r="F3545" s="25">
        <f>IF($E3545="","",DATE(IF($A3545="",nominal_year,$A3545),$B3545,$C3545)+($D3545-IF(LEFT(hour_conv,1)="1",1,0))/24)</f>
        <v/>
      </c>
      <c r="G3545" s="26">
        <f>IF(F3545="","",INT(F3545))</f>
        <v/>
      </c>
      <c r="H3545">
        <f>IF(G3545="","",IF(AND(MONTH(G3545)*100+DAY(G3545)&gt;=season_lo,MONTH(G3545)*100+DAY(G3545)&lt;=season_hi),1,0))</f>
        <v/>
      </c>
      <c r="I3545">
        <f>IF(G3545="","",G3545-first_day+1)</f>
        <v/>
      </c>
      <c r="J3545" s="27">
        <f>IF(I3545="","",INDEX(Daily!$J$2:$J$421,I3545))</f>
        <v/>
      </c>
      <c r="K3545" s="27">
        <f>IF(J3545="","",J3545+cat_offset)</f>
        <v/>
      </c>
      <c r="L3545" s="27">
        <f>IF(J3545="","",MAX(0,E3545-J3545)^2)</f>
        <v/>
      </c>
      <c r="M3545" s="27">
        <f>IF(J3545="","",MAX(0,E3545-(J3545+twcdh_off))^2)</f>
        <v/>
      </c>
      <c r="N3545" s="27">
        <f>IF(E3545="","",MAX(0,E3545-swcdh_thr)^2)</f>
        <v/>
      </c>
      <c r="O3545">
        <f>IF(K3545="","",ROUND(E3545-K3545,0))</f>
        <v/>
      </c>
      <c r="P3545">
        <f>IF(O3545="","",IF(O3545&gt;=1,O3545,0))</f>
        <v/>
      </c>
      <c r="Q3545" s="27">
        <f>IF(E3545="","",MAX(0,E3545-22))</f>
        <v/>
      </c>
      <c r="R3545" s="27">
        <f>IF(H3545=1,E3545,"")</f>
        <v/>
      </c>
      <c r="S3545" s="27">
        <f>IF(AND(H3545=1,J3545&lt;&gt;""),E3545-J3545,"")</f>
        <v/>
      </c>
      <c r="T3545">
        <f>IF(G3545="","",MONTH(G3545))</f>
        <v/>
      </c>
    </row>
    <row r="3546">
      <c r="A3546" s="24" t="n">
        <v>2020</v>
      </c>
      <c r="B3546" s="24" t="n">
        <v>5</v>
      </c>
      <c r="C3546" s="24" t="n">
        <v>27</v>
      </c>
      <c r="D3546" s="24" t="n">
        <v>17</v>
      </c>
      <c r="E3546" s="24" t="n">
        <v>22.6</v>
      </c>
      <c r="F3546" s="25">
        <f>IF($E3546="","",DATE(IF($A3546="",nominal_year,$A3546),$B3546,$C3546)+($D3546-IF(LEFT(hour_conv,1)="1",1,0))/24)</f>
        <v/>
      </c>
      <c r="G3546" s="26">
        <f>IF(F3546="","",INT(F3546))</f>
        <v/>
      </c>
      <c r="H3546">
        <f>IF(G3546="","",IF(AND(MONTH(G3546)*100+DAY(G3546)&gt;=season_lo,MONTH(G3546)*100+DAY(G3546)&lt;=season_hi),1,0))</f>
        <v/>
      </c>
      <c r="I3546">
        <f>IF(G3546="","",G3546-first_day+1)</f>
        <v/>
      </c>
      <c r="J3546" s="27">
        <f>IF(I3546="","",INDEX(Daily!$J$2:$J$421,I3546))</f>
        <v/>
      </c>
      <c r="K3546" s="27">
        <f>IF(J3546="","",J3546+cat_offset)</f>
        <v/>
      </c>
      <c r="L3546" s="27">
        <f>IF(J3546="","",MAX(0,E3546-J3546)^2)</f>
        <v/>
      </c>
      <c r="M3546" s="27">
        <f>IF(J3546="","",MAX(0,E3546-(J3546+twcdh_off))^2)</f>
        <v/>
      </c>
      <c r="N3546" s="27">
        <f>IF(E3546="","",MAX(0,E3546-swcdh_thr)^2)</f>
        <v/>
      </c>
      <c r="O3546">
        <f>IF(K3546="","",ROUND(E3546-K3546,0))</f>
        <v/>
      </c>
      <c r="P3546">
        <f>IF(O3546="","",IF(O3546&gt;=1,O3546,0))</f>
        <v/>
      </c>
      <c r="Q3546" s="27">
        <f>IF(E3546="","",MAX(0,E3546-22))</f>
        <v/>
      </c>
      <c r="R3546" s="27">
        <f>IF(H3546=1,E3546,"")</f>
        <v/>
      </c>
      <c r="S3546" s="27">
        <f>IF(AND(H3546=1,J3546&lt;&gt;""),E3546-J3546,"")</f>
        <v/>
      </c>
      <c r="T3546">
        <f>IF(G3546="","",MONTH(G3546))</f>
        <v/>
      </c>
    </row>
    <row r="3547">
      <c r="A3547" s="24" t="n">
        <v>2020</v>
      </c>
      <c r="B3547" s="24" t="n">
        <v>5</v>
      </c>
      <c r="C3547" s="24" t="n">
        <v>27</v>
      </c>
      <c r="D3547" s="24" t="n">
        <v>18</v>
      </c>
      <c r="E3547" s="24" t="n">
        <v>21.46</v>
      </c>
      <c r="F3547" s="25">
        <f>IF($E3547="","",DATE(IF($A3547="",nominal_year,$A3547),$B3547,$C3547)+($D3547-IF(LEFT(hour_conv,1)="1",1,0))/24)</f>
        <v/>
      </c>
      <c r="G3547" s="26">
        <f>IF(F3547="","",INT(F3547))</f>
        <v/>
      </c>
      <c r="H3547">
        <f>IF(G3547="","",IF(AND(MONTH(G3547)*100+DAY(G3547)&gt;=season_lo,MONTH(G3547)*100+DAY(G3547)&lt;=season_hi),1,0))</f>
        <v/>
      </c>
      <c r="I3547">
        <f>IF(G3547="","",G3547-first_day+1)</f>
        <v/>
      </c>
      <c r="J3547" s="27">
        <f>IF(I3547="","",INDEX(Daily!$J$2:$J$421,I3547))</f>
        <v/>
      </c>
      <c r="K3547" s="27">
        <f>IF(J3547="","",J3547+cat_offset)</f>
        <v/>
      </c>
      <c r="L3547" s="27">
        <f>IF(J3547="","",MAX(0,E3547-J3547)^2)</f>
        <v/>
      </c>
      <c r="M3547" s="27">
        <f>IF(J3547="","",MAX(0,E3547-(J3547+twcdh_off))^2)</f>
        <v/>
      </c>
      <c r="N3547" s="27">
        <f>IF(E3547="","",MAX(0,E3547-swcdh_thr)^2)</f>
        <v/>
      </c>
      <c r="O3547">
        <f>IF(K3547="","",ROUND(E3547-K3547,0))</f>
        <v/>
      </c>
      <c r="P3547">
        <f>IF(O3547="","",IF(O3547&gt;=1,O3547,0))</f>
        <v/>
      </c>
      <c r="Q3547" s="27">
        <f>IF(E3547="","",MAX(0,E3547-22))</f>
        <v/>
      </c>
      <c r="R3547" s="27">
        <f>IF(H3547=1,E3547,"")</f>
        <v/>
      </c>
      <c r="S3547" s="27">
        <f>IF(AND(H3547=1,J3547&lt;&gt;""),E3547-J3547,"")</f>
        <v/>
      </c>
      <c r="T3547">
        <f>IF(G3547="","",MONTH(G3547))</f>
        <v/>
      </c>
    </row>
    <row r="3548">
      <c r="A3548" s="24" t="n">
        <v>2020</v>
      </c>
      <c r="B3548" s="24" t="n">
        <v>5</v>
      </c>
      <c r="C3548" s="24" t="n">
        <v>27</v>
      </c>
      <c r="D3548" s="24" t="n">
        <v>19</v>
      </c>
      <c r="E3548" s="24" t="n">
        <v>20.93</v>
      </c>
      <c r="F3548" s="25">
        <f>IF($E3548="","",DATE(IF($A3548="",nominal_year,$A3548),$B3548,$C3548)+($D3548-IF(LEFT(hour_conv,1)="1",1,0))/24)</f>
        <v/>
      </c>
      <c r="G3548" s="26">
        <f>IF(F3548="","",INT(F3548))</f>
        <v/>
      </c>
      <c r="H3548">
        <f>IF(G3548="","",IF(AND(MONTH(G3548)*100+DAY(G3548)&gt;=season_lo,MONTH(G3548)*100+DAY(G3548)&lt;=season_hi),1,0))</f>
        <v/>
      </c>
      <c r="I3548">
        <f>IF(G3548="","",G3548-first_day+1)</f>
        <v/>
      </c>
      <c r="J3548" s="27">
        <f>IF(I3548="","",INDEX(Daily!$J$2:$J$421,I3548))</f>
        <v/>
      </c>
      <c r="K3548" s="27">
        <f>IF(J3548="","",J3548+cat_offset)</f>
        <v/>
      </c>
      <c r="L3548" s="27">
        <f>IF(J3548="","",MAX(0,E3548-J3548)^2)</f>
        <v/>
      </c>
      <c r="M3548" s="27">
        <f>IF(J3548="","",MAX(0,E3548-(J3548+twcdh_off))^2)</f>
        <v/>
      </c>
      <c r="N3548" s="27">
        <f>IF(E3548="","",MAX(0,E3548-swcdh_thr)^2)</f>
        <v/>
      </c>
      <c r="O3548">
        <f>IF(K3548="","",ROUND(E3548-K3548,0))</f>
        <v/>
      </c>
      <c r="P3548">
        <f>IF(O3548="","",IF(O3548&gt;=1,O3548,0))</f>
        <v/>
      </c>
      <c r="Q3548" s="27">
        <f>IF(E3548="","",MAX(0,E3548-22))</f>
        <v/>
      </c>
      <c r="R3548" s="27">
        <f>IF(H3548=1,E3548,"")</f>
        <v/>
      </c>
      <c r="S3548" s="27">
        <f>IF(AND(H3548=1,J3548&lt;&gt;""),E3548-J3548,"")</f>
        <v/>
      </c>
      <c r="T3548">
        <f>IF(G3548="","",MONTH(G3548))</f>
        <v/>
      </c>
    </row>
    <row r="3549">
      <c r="A3549" s="24" t="n">
        <v>2020</v>
      </c>
      <c r="B3549" s="24" t="n">
        <v>5</v>
      </c>
      <c r="C3549" s="24" t="n">
        <v>27</v>
      </c>
      <c r="D3549" s="24" t="n">
        <v>20</v>
      </c>
      <c r="E3549" s="24" t="n">
        <v>20.18</v>
      </c>
      <c r="F3549" s="25">
        <f>IF($E3549="","",DATE(IF($A3549="",nominal_year,$A3549),$B3549,$C3549)+($D3549-IF(LEFT(hour_conv,1)="1",1,0))/24)</f>
        <v/>
      </c>
      <c r="G3549" s="26">
        <f>IF(F3549="","",INT(F3549))</f>
        <v/>
      </c>
      <c r="H3549">
        <f>IF(G3549="","",IF(AND(MONTH(G3549)*100+DAY(G3549)&gt;=season_lo,MONTH(G3549)*100+DAY(G3549)&lt;=season_hi),1,0))</f>
        <v/>
      </c>
      <c r="I3549">
        <f>IF(G3549="","",G3549-first_day+1)</f>
        <v/>
      </c>
      <c r="J3549" s="27">
        <f>IF(I3549="","",INDEX(Daily!$J$2:$J$421,I3549))</f>
        <v/>
      </c>
      <c r="K3549" s="27">
        <f>IF(J3549="","",J3549+cat_offset)</f>
        <v/>
      </c>
      <c r="L3549" s="27">
        <f>IF(J3549="","",MAX(0,E3549-J3549)^2)</f>
        <v/>
      </c>
      <c r="M3549" s="27">
        <f>IF(J3549="","",MAX(0,E3549-(J3549+twcdh_off))^2)</f>
        <v/>
      </c>
      <c r="N3549" s="27">
        <f>IF(E3549="","",MAX(0,E3549-swcdh_thr)^2)</f>
        <v/>
      </c>
      <c r="O3549">
        <f>IF(K3549="","",ROUND(E3549-K3549,0))</f>
        <v/>
      </c>
      <c r="P3549">
        <f>IF(O3549="","",IF(O3549&gt;=1,O3549,0))</f>
        <v/>
      </c>
      <c r="Q3549" s="27">
        <f>IF(E3549="","",MAX(0,E3549-22))</f>
        <v/>
      </c>
      <c r="R3549" s="27">
        <f>IF(H3549=1,E3549,"")</f>
        <v/>
      </c>
      <c r="S3549" s="27">
        <f>IF(AND(H3549=1,J3549&lt;&gt;""),E3549-J3549,"")</f>
        <v/>
      </c>
      <c r="T3549">
        <f>IF(G3549="","",MONTH(G3549))</f>
        <v/>
      </c>
    </row>
    <row r="3550">
      <c r="A3550" s="24" t="n">
        <v>2020</v>
      </c>
      <c r="B3550" s="24" t="n">
        <v>5</v>
      </c>
      <c r="C3550" s="24" t="n">
        <v>27</v>
      </c>
      <c r="D3550" s="24" t="n">
        <v>21</v>
      </c>
      <c r="E3550" s="24" t="n">
        <v>18.55</v>
      </c>
      <c r="F3550" s="25">
        <f>IF($E3550="","",DATE(IF($A3550="",nominal_year,$A3550),$B3550,$C3550)+($D3550-IF(LEFT(hour_conv,1)="1",1,0))/24)</f>
        <v/>
      </c>
      <c r="G3550" s="26">
        <f>IF(F3550="","",INT(F3550))</f>
        <v/>
      </c>
      <c r="H3550">
        <f>IF(G3550="","",IF(AND(MONTH(G3550)*100+DAY(G3550)&gt;=season_lo,MONTH(G3550)*100+DAY(G3550)&lt;=season_hi),1,0))</f>
        <v/>
      </c>
      <c r="I3550">
        <f>IF(G3550="","",G3550-first_day+1)</f>
        <v/>
      </c>
      <c r="J3550" s="27">
        <f>IF(I3550="","",INDEX(Daily!$J$2:$J$421,I3550))</f>
        <v/>
      </c>
      <c r="K3550" s="27">
        <f>IF(J3550="","",J3550+cat_offset)</f>
        <v/>
      </c>
      <c r="L3550" s="27">
        <f>IF(J3550="","",MAX(0,E3550-J3550)^2)</f>
        <v/>
      </c>
      <c r="M3550" s="27">
        <f>IF(J3550="","",MAX(0,E3550-(J3550+twcdh_off))^2)</f>
        <v/>
      </c>
      <c r="N3550" s="27">
        <f>IF(E3550="","",MAX(0,E3550-swcdh_thr)^2)</f>
        <v/>
      </c>
      <c r="O3550">
        <f>IF(K3550="","",ROUND(E3550-K3550,0))</f>
        <v/>
      </c>
      <c r="P3550">
        <f>IF(O3550="","",IF(O3550&gt;=1,O3550,0))</f>
        <v/>
      </c>
      <c r="Q3550" s="27">
        <f>IF(E3550="","",MAX(0,E3550-22))</f>
        <v/>
      </c>
      <c r="R3550" s="27">
        <f>IF(H3550=1,E3550,"")</f>
        <v/>
      </c>
      <c r="S3550" s="27">
        <f>IF(AND(H3550=1,J3550&lt;&gt;""),E3550-J3550,"")</f>
        <v/>
      </c>
      <c r="T3550">
        <f>IF(G3550="","",MONTH(G3550))</f>
        <v/>
      </c>
    </row>
    <row r="3551">
      <c r="A3551" s="24" t="n">
        <v>2020</v>
      </c>
      <c r="B3551" s="24" t="n">
        <v>5</v>
      </c>
      <c r="C3551" s="24" t="n">
        <v>27</v>
      </c>
      <c r="D3551" s="24" t="n">
        <v>22</v>
      </c>
      <c r="E3551" s="24" t="n">
        <v>17.21</v>
      </c>
      <c r="F3551" s="25">
        <f>IF($E3551="","",DATE(IF($A3551="",nominal_year,$A3551),$B3551,$C3551)+($D3551-IF(LEFT(hour_conv,1)="1",1,0))/24)</f>
        <v/>
      </c>
      <c r="G3551" s="26">
        <f>IF(F3551="","",INT(F3551))</f>
        <v/>
      </c>
      <c r="H3551">
        <f>IF(G3551="","",IF(AND(MONTH(G3551)*100+DAY(G3551)&gt;=season_lo,MONTH(G3551)*100+DAY(G3551)&lt;=season_hi),1,0))</f>
        <v/>
      </c>
      <c r="I3551">
        <f>IF(G3551="","",G3551-first_day+1)</f>
        <v/>
      </c>
      <c r="J3551" s="27">
        <f>IF(I3551="","",INDEX(Daily!$J$2:$J$421,I3551))</f>
        <v/>
      </c>
      <c r="K3551" s="27">
        <f>IF(J3551="","",J3551+cat_offset)</f>
        <v/>
      </c>
      <c r="L3551" s="27">
        <f>IF(J3551="","",MAX(0,E3551-J3551)^2)</f>
        <v/>
      </c>
      <c r="M3551" s="27">
        <f>IF(J3551="","",MAX(0,E3551-(J3551+twcdh_off))^2)</f>
        <v/>
      </c>
      <c r="N3551" s="27">
        <f>IF(E3551="","",MAX(0,E3551-swcdh_thr)^2)</f>
        <v/>
      </c>
      <c r="O3551">
        <f>IF(K3551="","",ROUND(E3551-K3551,0))</f>
        <v/>
      </c>
      <c r="P3551">
        <f>IF(O3551="","",IF(O3551&gt;=1,O3551,0))</f>
        <v/>
      </c>
      <c r="Q3551" s="27">
        <f>IF(E3551="","",MAX(0,E3551-22))</f>
        <v/>
      </c>
      <c r="R3551" s="27">
        <f>IF(H3551=1,E3551,"")</f>
        <v/>
      </c>
      <c r="S3551" s="27">
        <f>IF(AND(H3551=1,J3551&lt;&gt;""),E3551-J3551,"")</f>
        <v/>
      </c>
      <c r="T3551">
        <f>IF(G3551="","",MONTH(G3551))</f>
        <v/>
      </c>
    </row>
    <row r="3552">
      <c r="A3552" s="24" t="n">
        <v>2020</v>
      </c>
      <c r="B3552" s="24" t="n">
        <v>5</v>
      </c>
      <c r="C3552" s="24" t="n">
        <v>27</v>
      </c>
      <c r="D3552" s="24" t="n">
        <v>23</v>
      </c>
      <c r="E3552" s="24" t="n">
        <v>15.5</v>
      </c>
      <c r="F3552" s="25">
        <f>IF($E3552="","",DATE(IF($A3552="",nominal_year,$A3552),$B3552,$C3552)+($D3552-IF(LEFT(hour_conv,1)="1",1,0))/24)</f>
        <v/>
      </c>
      <c r="G3552" s="26">
        <f>IF(F3552="","",INT(F3552))</f>
        <v/>
      </c>
      <c r="H3552">
        <f>IF(G3552="","",IF(AND(MONTH(G3552)*100+DAY(G3552)&gt;=season_lo,MONTH(G3552)*100+DAY(G3552)&lt;=season_hi),1,0))</f>
        <v/>
      </c>
      <c r="I3552">
        <f>IF(G3552="","",G3552-first_day+1)</f>
        <v/>
      </c>
      <c r="J3552" s="27">
        <f>IF(I3552="","",INDEX(Daily!$J$2:$J$421,I3552))</f>
        <v/>
      </c>
      <c r="K3552" s="27">
        <f>IF(J3552="","",J3552+cat_offset)</f>
        <v/>
      </c>
      <c r="L3552" s="27">
        <f>IF(J3552="","",MAX(0,E3552-J3552)^2)</f>
        <v/>
      </c>
      <c r="M3552" s="27">
        <f>IF(J3552="","",MAX(0,E3552-(J3552+twcdh_off))^2)</f>
        <v/>
      </c>
      <c r="N3552" s="27">
        <f>IF(E3552="","",MAX(0,E3552-swcdh_thr)^2)</f>
        <v/>
      </c>
      <c r="O3552">
        <f>IF(K3552="","",ROUND(E3552-K3552,0))</f>
        <v/>
      </c>
      <c r="P3552">
        <f>IF(O3552="","",IF(O3552&gt;=1,O3552,0))</f>
        <v/>
      </c>
      <c r="Q3552" s="27">
        <f>IF(E3552="","",MAX(0,E3552-22))</f>
        <v/>
      </c>
      <c r="R3552" s="27">
        <f>IF(H3552=1,E3552,"")</f>
        <v/>
      </c>
      <c r="S3552" s="27">
        <f>IF(AND(H3552=1,J3552&lt;&gt;""),E3552-J3552,"")</f>
        <v/>
      </c>
      <c r="T3552">
        <f>IF(G3552="","",MONTH(G3552))</f>
        <v/>
      </c>
    </row>
    <row r="3553">
      <c r="A3553" s="24" t="n">
        <v>2020</v>
      </c>
      <c r="B3553" s="24" t="n">
        <v>5</v>
      </c>
      <c r="C3553" s="24" t="n">
        <v>27</v>
      </c>
      <c r="D3553" s="24" t="n">
        <v>24</v>
      </c>
      <c r="E3553" s="24" t="n">
        <v>14.45</v>
      </c>
      <c r="F3553" s="25">
        <f>IF($E3553="","",DATE(IF($A3553="",nominal_year,$A3553),$B3553,$C3553)+($D3553-IF(LEFT(hour_conv,1)="1",1,0))/24)</f>
        <v/>
      </c>
      <c r="G3553" s="26">
        <f>IF(F3553="","",INT(F3553))</f>
        <v/>
      </c>
      <c r="H3553">
        <f>IF(G3553="","",IF(AND(MONTH(G3553)*100+DAY(G3553)&gt;=season_lo,MONTH(G3553)*100+DAY(G3553)&lt;=season_hi),1,0))</f>
        <v/>
      </c>
      <c r="I3553">
        <f>IF(G3553="","",G3553-first_day+1)</f>
        <v/>
      </c>
      <c r="J3553" s="27">
        <f>IF(I3553="","",INDEX(Daily!$J$2:$J$421,I3553))</f>
        <v/>
      </c>
      <c r="K3553" s="27">
        <f>IF(J3553="","",J3553+cat_offset)</f>
        <v/>
      </c>
      <c r="L3553" s="27">
        <f>IF(J3553="","",MAX(0,E3553-J3553)^2)</f>
        <v/>
      </c>
      <c r="M3553" s="27">
        <f>IF(J3553="","",MAX(0,E3553-(J3553+twcdh_off))^2)</f>
        <v/>
      </c>
      <c r="N3553" s="27">
        <f>IF(E3553="","",MAX(0,E3553-swcdh_thr)^2)</f>
        <v/>
      </c>
      <c r="O3553">
        <f>IF(K3553="","",ROUND(E3553-K3553,0))</f>
        <v/>
      </c>
      <c r="P3553">
        <f>IF(O3553="","",IF(O3553&gt;=1,O3553,0))</f>
        <v/>
      </c>
      <c r="Q3553" s="27">
        <f>IF(E3553="","",MAX(0,E3553-22))</f>
        <v/>
      </c>
      <c r="R3553" s="27">
        <f>IF(H3553=1,E3553,"")</f>
        <v/>
      </c>
      <c r="S3553" s="27">
        <f>IF(AND(H3553=1,J3553&lt;&gt;""),E3553-J3553,"")</f>
        <v/>
      </c>
      <c r="T3553">
        <f>IF(G3553="","",MONTH(G3553))</f>
        <v/>
      </c>
    </row>
    <row r="3554">
      <c r="A3554" s="24" t="n">
        <v>2020</v>
      </c>
      <c r="B3554" s="24" t="n">
        <v>5</v>
      </c>
      <c r="C3554" s="24" t="n">
        <v>28</v>
      </c>
      <c r="D3554" s="24" t="n">
        <v>1</v>
      </c>
      <c r="E3554" s="24" t="n">
        <v>13.93</v>
      </c>
      <c r="F3554" s="25">
        <f>IF($E3554="","",DATE(IF($A3554="",nominal_year,$A3554),$B3554,$C3554)+($D3554-IF(LEFT(hour_conv,1)="1",1,0))/24)</f>
        <v/>
      </c>
      <c r="G3554" s="26">
        <f>IF(F3554="","",INT(F3554))</f>
        <v/>
      </c>
      <c r="H3554">
        <f>IF(G3554="","",IF(AND(MONTH(G3554)*100+DAY(G3554)&gt;=season_lo,MONTH(G3554)*100+DAY(G3554)&lt;=season_hi),1,0))</f>
        <v/>
      </c>
      <c r="I3554">
        <f>IF(G3554="","",G3554-first_day+1)</f>
        <v/>
      </c>
      <c r="J3554" s="27">
        <f>IF(I3554="","",INDEX(Daily!$J$2:$J$421,I3554))</f>
        <v/>
      </c>
      <c r="K3554" s="27">
        <f>IF(J3554="","",J3554+cat_offset)</f>
        <v/>
      </c>
      <c r="L3554" s="27">
        <f>IF(J3554="","",MAX(0,E3554-J3554)^2)</f>
        <v/>
      </c>
      <c r="M3554" s="27">
        <f>IF(J3554="","",MAX(0,E3554-(J3554+twcdh_off))^2)</f>
        <v/>
      </c>
      <c r="N3554" s="27">
        <f>IF(E3554="","",MAX(0,E3554-swcdh_thr)^2)</f>
        <v/>
      </c>
      <c r="O3554">
        <f>IF(K3554="","",ROUND(E3554-K3554,0))</f>
        <v/>
      </c>
      <c r="P3554">
        <f>IF(O3554="","",IF(O3554&gt;=1,O3554,0))</f>
        <v/>
      </c>
      <c r="Q3554" s="27">
        <f>IF(E3554="","",MAX(0,E3554-22))</f>
        <v/>
      </c>
      <c r="R3554" s="27">
        <f>IF(H3554=1,E3554,"")</f>
        <v/>
      </c>
      <c r="S3554" s="27">
        <f>IF(AND(H3554=1,J3554&lt;&gt;""),E3554-J3554,"")</f>
        <v/>
      </c>
      <c r="T3554">
        <f>IF(G3554="","",MONTH(G3554))</f>
        <v/>
      </c>
    </row>
    <row r="3555">
      <c r="A3555" s="24" t="n">
        <v>2020</v>
      </c>
      <c r="B3555" s="24" t="n">
        <v>5</v>
      </c>
      <c r="C3555" s="24" t="n">
        <v>28</v>
      </c>
      <c r="D3555" s="24" t="n">
        <v>2</v>
      </c>
      <c r="E3555" s="24" t="n">
        <v>13.62</v>
      </c>
      <c r="F3555" s="25">
        <f>IF($E3555="","",DATE(IF($A3555="",nominal_year,$A3555),$B3555,$C3555)+($D3555-IF(LEFT(hour_conv,1)="1",1,0))/24)</f>
        <v/>
      </c>
      <c r="G3555" s="26">
        <f>IF(F3555="","",INT(F3555))</f>
        <v/>
      </c>
      <c r="H3555">
        <f>IF(G3555="","",IF(AND(MONTH(G3555)*100+DAY(G3555)&gt;=season_lo,MONTH(G3555)*100+DAY(G3555)&lt;=season_hi),1,0))</f>
        <v/>
      </c>
      <c r="I3555">
        <f>IF(G3555="","",G3555-first_day+1)</f>
        <v/>
      </c>
      <c r="J3555" s="27">
        <f>IF(I3555="","",INDEX(Daily!$J$2:$J$421,I3555))</f>
        <v/>
      </c>
      <c r="K3555" s="27">
        <f>IF(J3555="","",J3555+cat_offset)</f>
        <v/>
      </c>
      <c r="L3555" s="27">
        <f>IF(J3555="","",MAX(0,E3555-J3555)^2)</f>
        <v/>
      </c>
      <c r="M3555" s="27">
        <f>IF(J3555="","",MAX(0,E3555-(J3555+twcdh_off))^2)</f>
        <v/>
      </c>
      <c r="N3555" s="27">
        <f>IF(E3555="","",MAX(0,E3555-swcdh_thr)^2)</f>
        <v/>
      </c>
      <c r="O3555">
        <f>IF(K3555="","",ROUND(E3555-K3555,0))</f>
        <v/>
      </c>
      <c r="P3555">
        <f>IF(O3555="","",IF(O3555&gt;=1,O3555,0))</f>
        <v/>
      </c>
      <c r="Q3555" s="27">
        <f>IF(E3555="","",MAX(0,E3555-22))</f>
        <v/>
      </c>
      <c r="R3555" s="27">
        <f>IF(H3555=1,E3555,"")</f>
        <v/>
      </c>
      <c r="S3555" s="27">
        <f>IF(AND(H3555=1,J3555&lt;&gt;""),E3555-J3555,"")</f>
        <v/>
      </c>
      <c r="T3555">
        <f>IF(G3555="","",MONTH(G3555))</f>
        <v/>
      </c>
    </row>
    <row r="3556">
      <c r="A3556" s="24" t="n">
        <v>2020</v>
      </c>
      <c r="B3556" s="24" t="n">
        <v>5</v>
      </c>
      <c r="C3556" s="24" t="n">
        <v>28</v>
      </c>
      <c r="D3556" s="24" t="n">
        <v>3</v>
      </c>
      <c r="E3556" s="24" t="n">
        <v>12.78</v>
      </c>
      <c r="F3556" s="25">
        <f>IF($E3556="","",DATE(IF($A3556="",nominal_year,$A3556),$B3556,$C3556)+($D3556-IF(LEFT(hour_conv,1)="1",1,0))/24)</f>
        <v/>
      </c>
      <c r="G3556" s="26">
        <f>IF(F3556="","",INT(F3556))</f>
        <v/>
      </c>
      <c r="H3556">
        <f>IF(G3556="","",IF(AND(MONTH(G3556)*100+DAY(G3556)&gt;=season_lo,MONTH(G3556)*100+DAY(G3556)&lt;=season_hi),1,0))</f>
        <v/>
      </c>
      <c r="I3556">
        <f>IF(G3556="","",G3556-first_day+1)</f>
        <v/>
      </c>
      <c r="J3556" s="27">
        <f>IF(I3556="","",INDEX(Daily!$J$2:$J$421,I3556))</f>
        <v/>
      </c>
      <c r="K3556" s="27">
        <f>IF(J3556="","",J3556+cat_offset)</f>
        <v/>
      </c>
      <c r="L3556" s="27">
        <f>IF(J3556="","",MAX(0,E3556-J3556)^2)</f>
        <v/>
      </c>
      <c r="M3556" s="27">
        <f>IF(J3556="","",MAX(0,E3556-(J3556+twcdh_off))^2)</f>
        <v/>
      </c>
      <c r="N3556" s="27">
        <f>IF(E3556="","",MAX(0,E3556-swcdh_thr)^2)</f>
        <v/>
      </c>
      <c r="O3556">
        <f>IF(K3556="","",ROUND(E3556-K3556,0))</f>
        <v/>
      </c>
      <c r="P3556">
        <f>IF(O3556="","",IF(O3556&gt;=1,O3556,0))</f>
        <v/>
      </c>
      <c r="Q3556" s="27">
        <f>IF(E3556="","",MAX(0,E3556-22))</f>
        <v/>
      </c>
      <c r="R3556" s="27">
        <f>IF(H3556=1,E3556,"")</f>
        <v/>
      </c>
      <c r="S3556" s="27">
        <f>IF(AND(H3556=1,J3556&lt;&gt;""),E3556-J3556,"")</f>
        <v/>
      </c>
      <c r="T3556">
        <f>IF(G3556="","",MONTH(G3556))</f>
        <v/>
      </c>
    </row>
    <row r="3557">
      <c r="A3557" s="24" t="n">
        <v>2020</v>
      </c>
      <c r="B3557" s="24" t="n">
        <v>5</v>
      </c>
      <c r="C3557" s="24" t="n">
        <v>28</v>
      </c>
      <c r="D3557" s="24" t="n">
        <v>4</v>
      </c>
      <c r="E3557" s="24" t="n">
        <v>12.21</v>
      </c>
      <c r="F3557" s="25">
        <f>IF($E3557="","",DATE(IF($A3557="",nominal_year,$A3557),$B3557,$C3557)+($D3557-IF(LEFT(hour_conv,1)="1",1,0))/24)</f>
        <v/>
      </c>
      <c r="G3557" s="26">
        <f>IF(F3557="","",INT(F3557))</f>
        <v/>
      </c>
      <c r="H3557">
        <f>IF(G3557="","",IF(AND(MONTH(G3557)*100+DAY(G3557)&gt;=season_lo,MONTH(G3557)*100+DAY(G3557)&lt;=season_hi),1,0))</f>
        <v/>
      </c>
      <c r="I3557">
        <f>IF(G3557="","",G3557-first_day+1)</f>
        <v/>
      </c>
      <c r="J3557" s="27">
        <f>IF(I3557="","",INDEX(Daily!$J$2:$J$421,I3557))</f>
        <v/>
      </c>
      <c r="K3557" s="27">
        <f>IF(J3557="","",J3557+cat_offset)</f>
        <v/>
      </c>
      <c r="L3557" s="27">
        <f>IF(J3557="","",MAX(0,E3557-J3557)^2)</f>
        <v/>
      </c>
      <c r="M3557" s="27">
        <f>IF(J3557="","",MAX(0,E3557-(J3557+twcdh_off))^2)</f>
        <v/>
      </c>
      <c r="N3557" s="27">
        <f>IF(E3557="","",MAX(0,E3557-swcdh_thr)^2)</f>
        <v/>
      </c>
      <c r="O3557">
        <f>IF(K3557="","",ROUND(E3557-K3557,0))</f>
        <v/>
      </c>
      <c r="P3557">
        <f>IF(O3557="","",IF(O3557&gt;=1,O3557,0))</f>
        <v/>
      </c>
      <c r="Q3557" s="27">
        <f>IF(E3557="","",MAX(0,E3557-22))</f>
        <v/>
      </c>
      <c r="R3557" s="27">
        <f>IF(H3557=1,E3557,"")</f>
        <v/>
      </c>
      <c r="S3557" s="27">
        <f>IF(AND(H3557=1,J3557&lt;&gt;""),E3557-J3557,"")</f>
        <v/>
      </c>
      <c r="T3557">
        <f>IF(G3557="","",MONTH(G3557))</f>
        <v/>
      </c>
    </row>
    <row r="3558">
      <c r="A3558" s="24" t="n">
        <v>2020</v>
      </c>
      <c r="B3558" s="24" t="n">
        <v>5</v>
      </c>
      <c r="C3558" s="24" t="n">
        <v>28</v>
      </c>
      <c r="D3558" s="24" t="n">
        <v>5</v>
      </c>
      <c r="E3558" s="24" t="n">
        <v>11.52</v>
      </c>
      <c r="F3558" s="25">
        <f>IF($E3558="","",DATE(IF($A3558="",nominal_year,$A3558),$B3558,$C3558)+($D3558-IF(LEFT(hour_conv,1)="1",1,0))/24)</f>
        <v/>
      </c>
      <c r="G3558" s="26">
        <f>IF(F3558="","",INT(F3558))</f>
        <v/>
      </c>
      <c r="H3558">
        <f>IF(G3558="","",IF(AND(MONTH(G3558)*100+DAY(G3558)&gt;=season_lo,MONTH(G3558)*100+DAY(G3558)&lt;=season_hi),1,0))</f>
        <v/>
      </c>
      <c r="I3558">
        <f>IF(G3558="","",G3558-first_day+1)</f>
        <v/>
      </c>
      <c r="J3558" s="27">
        <f>IF(I3558="","",INDEX(Daily!$J$2:$J$421,I3558))</f>
        <v/>
      </c>
      <c r="K3558" s="27">
        <f>IF(J3558="","",J3558+cat_offset)</f>
        <v/>
      </c>
      <c r="L3558" s="27">
        <f>IF(J3558="","",MAX(0,E3558-J3558)^2)</f>
        <v/>
      </c>
      <c r="M3558" s="27">
        <f>IF(J3558="","",MAX(0,E3558-(J3558+twcdh_off))^2)</f>
        <v/>
      </c>
      <c r="N3558" s="27">
        <f>IF(E3558="","",MAX(0,E3558-swcdh_thr)^2)</f>
        <v/>
      </c>
      <c r="O3558">
        <f>IF(K3558="","",ROUND(E3558-K3558,0))</f>
        <v/>
      </c>
      <c r="P3558">
        <f>IF(O3558="","",IF(O3558&gt;=1,O3558,0))</f>
        <v/>
      </c>
      <c r="Q3558" s="27">
        <f>IF(E3558="","",MAX(0,E3558-22))</f>
        <v/>
      </c>
      <c r="R3558" s="27">
        <f>IF(H3558=1,E3558,"")</f>
        <v/>
      </c>
      <c r="S3558" s="27">
        <f>IF(AND(H3558=1,J3558&lt;&gt;""),E3558-J3558,"")</f>
        <v/>
      </c>
      <c r="T3558">
        <f>IF(G3558="","",MONTH(G3558))</f>
        <v/>
      </c>
    </row>
    <row r="3559">
      <c r="A3559" s="24" t="n">
        <v>2020</v>
      </c>
      <c r="B3559" s="24" t="n">
        <v>5</v>
      </c>
      <c r="C3559" s="24" t="n">
        <v>28</v>
      </c>
      <c r="D3559" s="24" t="n">
        <v>6</v>
      </c>
      <c r="E3559" s="24" t="n">
        <v>13.34</v>
      </c>
      <c r="F3559" s="25">
        <f>IF($E3559="","",DATE(IF($A3559="",nominal_year,$A3559),$B3559,$C3559)+($D3559-IF(LEFT(hour_conv,1)="1",1,0))/24)</f>
        <v/>
      </c>
      <c r="G3559" s="26">
        <f>IF(F3559="","",INT(F3559))</f>
        <v/>
      </c>
      <c r="H3559">
        <f>IF(G3559="","",IF(AND(MONTH(G3559)*100+DAY(G3559)&gt;=season_lo,MONTH(G3559)*100+DAY(G3559)&lt;=season_hi),1,0))</f>
        <v/>
      </c>
      <c r="I3559">
        <f>IF(G3559="","",G3559-first_day+1)</f>
        <v/>
      </c>
      <c r="J3559" s="27">
        <f>IF(I3559="","",INDEX(Daily!$J$2:$J$421,I3559))</f>
        <v/>
      </c>
      <c r="K3559" s="27">
        <f>IF(J3559="","",J3559+cat_offset)</f>
        <v/>
      </c>
      <c r="L3559" s="27">
        <f>IF(J3559="","",MAX(0,E3559-J3559)^2)</f>
        <v/>
      </c>
      <c r="M3559" s="27">
        <f>IF(J3559="","",MAX(0,E3559-(J3559+twcdh_off))^2)</f>
        <v/>
      </c>
      <c r="N3559" s="27">
        <f>IF(E3559="","",MAX(0,E3559-swcdh_thr)^2)</f>
        <v/>
      </c>
      <c r="O3559">
        <f>IF(K3559="","",ROUND(E3559-K3559,0))</f>
        <v/>
      </c>
      <c r="P3559">
        <f>IF(O3559="","",IF(O3559&gt;=1,O3559,0))</f>
        <v/>
      </c>
      <c r="Q3559" s="27">
        <f>IF(E3559="","",MAX(0,E3559-22))</f>
        <v/>
      </c>
      <c r="R3559" s="27">
        <f>IF(H3559=1,E3559,"")</f>
        <v/>
      </c>
      <c r="S3559" s="27">
        <f>IF(AND(H3559=1,J3559&lt;&gt;""),E3559-J3559,"")</f>
        <v/>
      </c>
      <c r="T3559">
        <f>IF(G3559="","",MONTH(G3559))</f>
        <v/>
      </c>
    </row>
    <row r="3560">
      <c r="A3560" s="24" t="n">
        <v>2020</v>
      </c>
      <c r="B3560" s="24" t="n">
        <v>5</v>
      </c>
      <c r="C3560" s="24" t="n">
        <v>28</v>
      </c>
      <c r="D3560" s="24" t="n">
        <v>7</v>
      </c>
      <c r="E3560" s="24" t="n">
        <v>14.23</v>
      </c>
      <c r="F3560" s="25">
        <f>IF($E3560="","",DATE(IF($A3560="",nominal_year,$A3560),$B3560,$C3560)+($D3560-IF(LEFT(hour_conv,1)="1",1,0))/24)</f>
        <v/>
      </c>
      <c r="G3560" s="26">
        <f>IF(F3560="","",INT(F3560))</f>
        <v/>
      </c>
      <c r="H3560">
        <f>IF(G3560="","",IF(AND(MONTH(G3560)*100+DAY(G3560)&gt;=season_lo,MONTH(G3560)*100+DAY(G3560)&lt;=season_hi),1,0))</f>
        <v/>
      </c>
      <c r="I3560">
        <f>IF(G3560="","",G3560-first_day+1)</f>
        <v/>
      </c>
      <c r="J3560" s="27">
        <f>IF(I3560="","",INDEX(Daily!$J$2:$J$421,I3560))</f>
        <v/>
      </c>
      <c r="K3560" s="27">
        <f>IF(J3560="","",J3560+cat_offset)</f>
        <v/>
      </c>
      <c r="L3560" s="27">
        <f>IF(J3560="","",MAX(0,E3560-J3560)^2)</f>
        <v/>
      </c>
      <c r="M3560" s="27">
        <f>IF(J3560="","",MAX(0,E3560-(J3560+twcdh_off))^2)</f>
        <v/>
      </c>
      <c r="N3560" s="27">
        <f>IF(E3560="","",MAX(0,E3560-swcdh_thr)^2)</f>
        <v/>
      </c>
      <c r="O3560">
        <f>IF(K3560="","",ROUND(E3560-K3560,0))</f>
        <v/>
      </c>
      <c r="P3560">
        <f>IF(O3560="","",IF(O3560&gt;=1,O3560,0))</f>
        <v/>
      </c>
      <c r="Q3560" s="27">
        <f>IF(E3560="","",MAX(0,E3560-22))</f>
        <v/>
      </c>
      <c r="R3560" s="27">
        <f>IF(H3560=1,E3560,"")</f>
        <v/>
      </c>
      <c r="S3560" s="27">
        <f>IF(AND(H3560=1,J3560&lt;&gt;""),E3560-J3560,"")</f>
        <v/>
      </c>
      <c r="T3560">
        <f>IF(G3560="","",MONTH(G3560))</f>
        <v/>
      </c>
    </row>
    <row r="3561">
      <c r="A3561" s="24" t="n">
        <v>2020</v>
      </c>
      <c r="B3561" s="24" t="n">
        <v>5</v>
      </c>
      <c r="C3561" s="24" t="n">
        <v>28</v>
      </c>
      <c r="D3561" s="24" t="n">
        <v>8</v>
      </c>
      <c r="E3561" s="24" t="n">
        <v>14.7</v>
      </c>
      <c r="F3561" s="25">
        <f>IF($E3561="","",DATE(IF($A3561="",nominal_year,$A3561),$B3561,$C3561)+($D3561-IF(LEFT(hour_conv,1)="1",1,0))/24)</f>
        <v/>
      </c>
      <c r="G3561" s="26">
        <f>IF(F3561="","",INT(F3561))</f>
        <v/>
      </c>
      <c r="H3561">
        <f>IF(G3561="","",IF(AND(MONTH(G3561)*100+DAY(G3561)&gt;=season_lo,MONTH(G3561)*100+DAY(G3561)&lt;=season_hi),1,0))</f>
        <v/>
      </c>
      <c r="I3561">
        <f>IF(G3561="","",G3561-first_day+1)</f>
        <v/>
      </c>
      <c r="J3561" s="27">
        <f>IF(I3561="","",INDEX(Daily!$J$2:$J$421,I3561))</f>
        <v/>
      </c>
      <c r="K3561" s="27">
        <f>IF(J3561="","",J3561+cat_offset)</f>
        <v/>
      </c>
      <c r="L3561" s="27">
        <f>IF(J3561="","",MAX(0,E3561-J3561)^2)</f>
        <v/>
      </c>
      <c r="M3561" s="27">
        <f>IF(J3561="","",MAX(0,E3561-(J3561+twcdh_off))^2)</f>
        <v/>
      </c>
      <c r="N3561" s="27">
        <f>IF(E3561="","",MAX(0,E3561-swcdh_thr)^2)</f>
        <v/>
      </c>
      <c r="O3561">
        <f>IF(K3561="","",ROUND(E3561-K3561,0))</f>
        <v/>
      </c>
      <c r="P3561">
        <f>IF(O3561="","",IF(O3561&gt;=1,O3561,0))</f>
        <v/>
      </c>
      <c r="Q3561" s="27">
        <f>IF(E3561="","",MAX(0,E3561-22))</f>
        <v/>
      </c>
      <c r="R3561" s="27">
        <f>IF(H3561=1,E3561,"")</f>
        <v/>
      </c>
      <c r="S3561" s="27">
        <f>IF(AND(H3561=1,J3561&lt;&gt;""),E3561-J3561,"")</f>
        <v/>
      </c>
      <c r="T3561">
        <f>IF(G3561="","",MONTH(G3561))</f>
        <v/>
      </c>
    </row>
    <row r="3562">
      <c r="A3562" s="24" t="n">
        <v>2020</v>
      </c>
      <c r="B3562" s="24" t="n">
        <v>5</v>
      </c>
      <c r="C3562" s="24" t="n">
        <v>28</v>
      </c>
      <c r="D3562" s="24" t="n">
        <v>9</v>
      </c>
      <c r="E3562" s="24" t="n">
        <v>15.59</v>
      </c>
      <c r="F3562" s="25">
        <f>IF($E3562="","",DATE(IF($A3562="",nominal_year,$A3562),$B3562,$C3562)+($D3562-IF(LEFT(hour_conv,1)="1",1,0))/24)</f>
        <v/>
      </c>
      <c r="G3562" s="26">
        <f>IF(F3562="","",INT(F3562))</f>
        <v/>
      </c>
      <c r="H3562">
        <f>IF(G3562="","",IF(AND(MONTH(G3562)*100+DAY(G3562)&gt;=season_lo,MONTH(G3562)*100+DAY(G3562)&lt;=season_hi),1,0))</f>
        <v/>
      </c>
      <c r="I3562">
        <f>IF(G3562="","",G3562-first_day+1)</f>
        <v/>
      </c>
      <c r="J3562" s="27">
        <f>IF(I3562="","",INDEX(Daily!$J$2:$J$421,I3562))</f>
        <v/>
      </c>
      <c r="K3562" s="27">
        <f>IF(J3562="","",J3562+cat_offset)</f>
        <v/>
      </c>
      <c r="L3562" s="27">
        <f>IF(J3562="","",MAX(0,E3562-J3562)^2)</f>
        <v/>
      </c>
      <c r="M3562" s="27">
        <f>IF(J3562="","",MAX(0,E3562-(J3562+twcdh_off))^2)</f>
        <v/>
      </c>
      <c r="N3562" s="27">
        <f>IF(E3562="","",MAX(0,E3562-swcdh_thr)^2)</f>
        <v/>
      </c>
      <c r="O3562">
        <f>IF(K3562="","",ROUND(E3562-K3562,0))</f>
        <v/>
      </c>
      <c r="P3562">
        <f>IF(O3562="","",IF(O3562&gt;=1,O3562,0))</f>
        <v/>
      </c>
      <c r="Q3562" s="27">
        <f>IF(E3562="","",MAX(0,E3562-22))</f>
        <v/>
      </c>
      <c r="R3562" s="27">
        <f>IF(H3562=1,E3562,"")</f>
        <v/>
      </c>
      <c r="S3562" s="27">
        <f>IF(AND(H3562=1,J3562&lt;&gt;""),E3562-J3562,"")</f>
        <v/>
      </c>
      <c r="T3562">
        <f>IF(G3562="","",MONTH(G3562))</f>
        <v/>
      </c>
    </row>
    <row r="3563">
      <c r="A3563" s="24" t="n">
        <v>2020</v>
      </c>
      <c r="B3563" s="24" t="n">
        <v>5</v>
      </c>
      <c r="C3563" s="24" t="n">
        <v>28</v>
      </c>
      <c r="D3563" s="24" t="n">
        <v>10</v>
      </c>
      <c r="E3563" s="24" t="n">
        <v>17.36</v>
      </c>
      <c r="F3563" s="25">
        <f>IF($E3563="","",DATE(IF($A3563="",nominal_year,$A3563),$B3563,$C3563)+($D3563-IF(LEFT(hour_conv,1)="1",1,0))/24)</f>
        <v/>
      </c>
      <c r="G3563" s="26">
        <f>IF(F3563="","",INT(F3563))</f>
        <v/>
      </c>
      <c r="H3563">
        <f>IF(G3563="","",IF(AND(MONTH(G3563)*100+DAY(G3563)&gt;=season_lo,MONTH(G3563)*100+DAY(G3563)&lt;=season_hi),1,0))</f>
        <v/>
      </c>
      <c r="I3563">
        <f>IF(G3563="","",G3563-first_day+1)</f>
        <v/>
      </c>
      <c r="J3563" s="27">
        <f>IF(I3563="","",INDEX(Daily!$J$2:$J$421,I3563))</f>
        <v/>
      </c>
      <c r="K3563" s="27">
        <f>IF(J3563="","",J3563+cat_offset)</f>
        <v/>
      </c>
      <c r="L3563" s="27">
        <f>IF(J3563="","",MAX(0,E3563-J3563)^2)</f>
        <v/>
      </c>
      <c r="M3563" s="27">
        <f>IF(J3563="","",MAX(0,E3563-(J3563+twcdh_off))^2)</f>
        <v/>
      </c>
      <c r="N3563" s="27">
        <f>IF(E3563="","",MAX(0,E3563-swcdh_thr)^2)</f>
        <v/>
      </c>
      <c r="O3563">
        <f>IF(K3563="","",ROUND(E3563-K3563,0))</f>
        <v/>
      </c>
      <c r="P3563">
        <f>IF(O3563="","",IF(O3563&gt;=1,O3563,0))</f>
        <v/>
      </c>
      <c r="Q3563" s="27">
        <f>IF(E3563="","",MAX(0,E3563-22))</f>
        <v/>
      </c>
      <c r="R3563" s="27">
        <f>IF(H3563=1,E3563,"")</f>
        <v/>
      </c>
      <c r="S3563" s="27">
        <f>IF(AND(H3563=1,J3563&lt;&gt;""),E3563-J3563,"")</f>
        <v/>
      </c>
      <c r="T3563">
        <f>IF(G3563="","",MONTH(G3563))</f>
        <v/>
      </c>
    </row>
    <row r="3564">
      <c r="A3564" s="24" t="n">
        <v>2020</v>
      </c>
      <c r="B3564" s="24" t="n">
        <v>5</v>
      </c>
      <c r="C3564" s="24" t="n">
        <v>28</v>
      </c>
      <c r="D3564" s="24" t="n">
        <v>11</v>
      </c>
      <c r="E3564" s="24" t="n">
        <v>19.61</v>
      </c>
      <c r="F3564" s="25">
        <f>IF($E3564="","",DATE(IF($A3564="",nominal_year,$A3564),$B3564,$C3564)+($D3564-IF(LEFT(hour_conv,1)="1",1,0))/24)</f>
        <v/>
      </c>
      <c r="G3564" s="26">
        <f>IF(F3564="","",INT(F3564))</f>
        <v/>
      </c>
      <c r="H3564">
        <f>IF(G3564="","",IF(AND(MONTH(G3564)*100+DAY(G3564)&gt;=season_lo,MONTH(G3564)*100+DAY(G3564)&lt;=season_hi),1,0))</f>
        <v/>
      </c>
      <c r="I3564">
        <f>IF(G3564="","",G3564-first_day+1)</f>
        <v/>
      </c>
      <c r="J3564" s="27">
        <f>IF(I3564="","",INDEX(Daily!$J$2:$J$421,I3564))</f>
        <v/>
      </c>
      <c r="K3564" s="27">
        <f>IF(J3564="","",J3564+cat_offset)</f>
        <v/>
      </c>
      <c r="L3564" s="27">
        <f>IF(J3564="","",MAX(0,E3564-J3564)^2)</f>
        <v/>
      </c>
      <c r="M3564" s="27">
        <f>IF(J3564="","",MAX(0,E3564-(J3564+twcdh_off))^2)</f>
        <v/>
      </c>
      <c r="N3564" s="27">
        <f>IF(E3564="","",MAX(0,E3564-swcdh_thr)^2)</f>
        <v/>
      </c>
      <c r="O3564">
        <f>IF(K3564="","",ROUND(E3564-K3564,0))</f>
        <v/>
      </c>
      <c r="P3564">
        <f>IF(O3564="","",IF(O3564&gt;=1,O3564,0))</f>
        <v/>
      </c>
      <c r="Q3564" s="27">
        <f>IF(E3564="","",MAX(0,E3564-22))</f>
        <v/>
      </c>
      <c r="R3564" s="27">
        <f>IF(H3564=1,E3564,"")</f>
        <v/>
      </c>
      <c r="S3564" s="27">
        <f>IF(AND(H3564=1,J3564&lt;&gt;""),E3564-J3564,"")</f>
        <v/>
      </c>
      <c r="T3564">
        <f>IF(G3564="","",MONTH(G3564))</f>
        <v/>
      </c>
    </row>
    <row r="3565">
      <c r="A3565" s="24" t="n">
        <v>2020</v>
      </c>
      <c r="B3565" s="24" t="n">
        <v>5</v>
      </c>
      <c r="C3565" s="24" t="n">
        <v>28</v>
      </c>
      <c r="D3565" s="24" t="n">
        <v>12</v>
      </c>
      <c r="E3565" s="24" t="n">
        <v>20.14</v>
      </c>
      <c r="F3565" s="25">
        <f>IF($E3565="","",DATE(IF($A3565="",nominal_year,$A3565),$B3565,$C3565)+($D3565-IF(LEFT(hour_conv,1)="1",1,0))/24)</f>
        <v/>
      </c>
      <c r="G3565" s="26">
        <f>IF(F3565="","",INT(F3565))</f>
        <v/>
      </c>
      <c r="H3565">
        <f>IF(G3565="","",IF(AND(MONTH(G3565)*100+DAY(G3565)&gt;=season_lo,MONTH(G3565)*100+DAY(G3565)&lt;=season_hi),1,0))</f>
        <v/>
      </c>
      <c r="I3565">
        <f>IF(G3565="","",G3565-first_day+1)</f>
        <v/>
      </c>
      <c r="J3565" s="27">
        <f>IF(I3565="","",INDEX(Daily!$J$2:$J$421,I3565))</f>
        <v/>
      </c>
      <c r="K3565" s="27">
        <f>IF(J3565="","",J3565+cat_offset)</f>
        <v/>
      </c>
      <c r="L3565" s="27">
        <f>IF(J3565="","",MAX(0,E3565-J3565)^2)</f>
        <v/>
      </c>
      <c r="M3565" s="27">
        <f>IF(J3565="","",MAX(0,E3565-(J3565+twcdh_off))^2)</f>
        <v/>
      </c>
      <c r="N3565" s="27">
        <f>IF(E3565="","",MAX(0,E3565-swcdh_thr)^2)</f>
        <v/>
      </c>
      <c r="O3565">
        <f>IF(K3565="","",ROUND(E3565-K3565,0))</f>
        <v/>
      </c>
      <c r="P3565">
        <f>IF(O3565="","",IF(O3565&gt;=1,O3565,0))</f>
        <v/>
      </c>
      <c r="Q3565" s="27">
        <f>IF(E3565="","",MAX(0,E3565-22))</f>
        <v/>
      </c>
      <c r="R3565" s="27">
        <f>IF(H3565=1,E3565,"")</f>
        <v/>
      </c>
      <c r="S3565" s="27">
        <f>IF(AND(H3565=1,J3565&lt;&gt;""),E3565-J3565,"")</f>
        <v/>
      </c>
      <c r="T3565">
        <f>IF(G3565="","",MONTH(G3565))</f>
        <v/>
      </c>
    </row>
    <row r="3566">
      <c r="A3566" s="24" t="n">
        <v>2020</v>
      </c>
      <c r="B3566" s="24" t="n">
        <v>5</v>
      </c>
      <c r="C3566" s="24" t="n">
        <v>28</v>
      </c>
      <c r="D3566" s="24" t="n">
        <v>13</v>
      </c>
      <c r="E3566" s="24" t="n">
        <v>21.53</v>
      </c>
      <c r="F3566" s="25">
        <f>IF($E3566="","",DATE(IF($A3566="",nominal_year,$A3566),$B3566,$C3566)+($D3566-IF(LEFT(hour_conv,1)="1",1,0))/24)</f>
        <v/>
      </c>
      <c r="G3566" s="26">
        <f>IF(F3566="","",INT(F3566))</f>
        <v/>
      </c>
      <c r="H3566">
        <f>IF(G3566="","",IF(AND(MONTH(G3566)*100+DAY(G3566)&gt;=season_lo,MONTH(G3566)*100+DAY(G3566)&lt;=season_hi),1,0))</f>
        <v/>
      </c>
      <c r="I3566">
        <f>IF(G3566="","",G3566-first_day+1)</f>
        <v/>
      </c>
      <c r="J3566" s="27">
        <f>IF(I3566="","",INDEX(Daily!$J$2:$J$421,I3566))</f>
        <v/>
      </c>
      <c r="K3566" s="27">
        <f>IF(J3566="","",J3566+cat_offset)</f>
        <v/>
      </c>
      <c r="L3566" s="27">
        <f>IF(J3566="","",MAX(0,E3566-J3566)^2)</f>
        <v/>
      </c>
      <c r="M3566" s="27">
        <f>IF(J3566="","",MAX(0,E3566-(J3566+twcdh_off))^2)</f>
        <v/>
      </c>
      <c r="N3566" s="27">
        <f>IF(E3566="","",MAX(0,E3566-swcdh_thr)^2)</f>
        <v/>
      </c>
      <c r="O3566">
        <f>IF(K3566="","",ROUND(E3566-K3566,0))</f>
        <v/>
      </c>
      <c r="P3566">
        <f>IF(O3566="","",IF(O3566&gt;=1,O3566,0))</f>
        <v/>
      </c>
      <c r="Q3566" s="27">
        <f>IF(E3566="","",MAX(0,E3566-22))</f>
        <v/>
      </c>
      <c r="R3566" s="27">
        <f>IF(H3566=1,E3566,"")</f>
        <v/>
      </c>
      <c r="S3566" s="27">
        <f>IF(AND(H3566=1,J3566&lt;&gt;""),E3566-J3566,"")</f>
        <v/>
      </c>
      <c r="T3566">
        <f>IF(G3566="","",MONTH(G3566))</f>
        <v/>
      </c>
    </row>
    <row r="3567">
      <c r="A3567" s="24" t="n">
        <v>2020</v>
      </c>
      <c r="B3567" s="24" t="n">
        <v>5</v>
      </c>
      <c r="C3567" s="24" t="n">
        <v>28</v>
      </c>
      <c r="D3567" s="24" t="n">
        <v>14</v>
      </c>
      <c r="E3567" s="24" t="n">
        <v>22.67</v>
      </c>
      <c r="F3567" s="25">
        <f>IF($E3567="","",DATE(IF($A3567="",nominal_year,$A3567),$B3567,$C3567)+($D3567-IF(LEFT(hour_conv,1)="1",1,0))/24)</f>
        <v/>
      </c>
      <c r="G3567" s="26">
        <f>IF(F3567="","",INT(F3567))</f>
        <v/>
      </c>
      <c r="H3567">
        <f>IF(G3567="","",IF(AND(MONTH(G3567)*100+DAY(G3567)&gt;=season_lo,MONTH(G3567)*100+DAY(G3567)&lt;=season_hi),1,0))</f>
        <v/>
      </c>
      <c r="I3567">
        <f>IF(G3567="","",G3567-first_day+1)</f>
        <v/>
      </c>
      <c r="J3567" s="27">
        <f>IF(I3567="","",INDEX(Daily!$J$2:$J$421,I3567))</f>
        <v/>
      </c>
      <c r="K3567" s="27">
        <f>IF(J3567="","",J3567+cat_offset)</f>
        <v/>
      </c>
      <c r="L3567" s="27">
        <f>IF(J3567="","",MAX(0,E3567-J3567)^2)</f>
        <v/>
      </c>
      <c r="M3567" s="27">
        <f>IF(J3567="","",MAX(0,E3567-(J3567+twcdh_off))^2)</f>
        <v/>
      </c>
      <c r="N3567" s="27">
        <f>IF(E3567="","",MAX(0,E3567-swcdh_thr)^2)</f>
        <v/>
      </c>
      <c r="O3567">
        <f>IF(K3567="","",ROUND(E3567-K3567,0))</f>
        <v/>
      </c>
      <c r="P3567">
        <f>IF(O3567="","",IF(O3567&gt;=1,O3567,0))</f>
        <v/>
      </c>
      <c r="Q3567" s="27">
        <f>IF(E3567="","",MAX(0,E3567-22))</f>
        <v/>
      </c>
      <c r="R3567" s="27">
        <f>IF(H3567=1,E3567,"")</f>
        <v/>
      </c>
      <c r="S3567" s="27">
        <f>IF(AND(H3567=1,J3567&lt;&gt;""),E3567-J3567,"")</f>
        <v/>
      </c>
      <c r="T3567">
        <f>IF(G3567="","",MONTH(G3567))</f>
        <v/>
      </c>
    </row>
    <row r="3568">
      <c r="A3568" s="24" t="n">
        <v>2020</v>
      </c>
      <c r="B3568" s="24" t="n">
        <v>5</v>
      </c>
      <c r="C3568" s="24" t="n">
        <v>28</v>
      </c>
      <c r="D3568" s="24" t="n">
        <v>15</v>
      </c>
      <c r="E3568" s="24" t="n">
        <v>23.63</v>
      </c>
      <c r="F3568" s="25">
        <f>IF($E3568="","",DATE(IF($A3568="",nominal_year,$A3568),$B3568,$C3568)+($D3568-IF(LEFT(hour_conv,1)="1",1,0))/24)</f>
        <v/>
      </c>
      <c r="G3568" s="26">
        <f>IF(F3568="","",INT(F3568))</f>
        <v/>
      </c>
      <c r="H3568">
        <f>IF(G3568="","",IF(AND(MONTH(G3568)*100+DAY(G3568)&gt;=season_lo,MONTH(G3568)*100+DAY(G3568)&lt;=season_hi),1,0))</f>
        <v/>
      </c>
      <c r="I3568">
        <f>IF(G3568="","",G3568-first_day+1)</f>
        <v/>
      </c>
      <c r="J3568" s="27">
        <f>IF(I3568="","",INDEX(Daily!$J$2:$J$421,I3568))</f>
        <v/>
      </c>
      <c r="K3568" s="27">
        <f>IF(J3568="","",J3568+cat_offset)</f>
        <v/>
      </c>
      <c r="L3568" s="27">
        <f>IF(J3568="","",MAX(0,E3568-J3568)^2)</f>
        <v/>
      </c>
      <c r="M3568" s="27">
        <f>IF(J3568="","",MAX(0,E3568-(J3568+twcdh_off))^2)</f>
        <v/>
      </c>
      <c r="N3568" s="27">
        <f>IF(E3568="","",MAX(0,E3568-swcdh_thr)^2)</f>
        <v/>
      </c>
      <c r="O3568">
        <f>IF(K3568="","",ROUND(E3568-K3568,0))</f>
        <v/>
      </c>
      <c r="P3568">
        <f>IF(O3568="","",IF(O3568&gt;=1,O3568,0))</f>
        <v/>
      </c>
      <c r="Q3568" s="27">
        <f>IF(E3568="","",MAX(0,E3568-22))</f>
        <v/>
      </c>
      <c r="R3568" s="27">
        <f>IF(H3568=1,E3568,"")</f>
        <v/>
      </c>
      <c r="S3568" s="27">
        <f>IF(AND(H3568=1,J3568&lt;&gt;""),E3568-J3568,"")</f>
        <v/>
      </c>
      <c r="T3568">
        <f>IF(G3568="","",MONTH(G3568))</f>
        <v/>
      </c>
    </row>
    <row r="3569">
      <c r="A3569" s="24" t="n">
        <v>2020</v>
      </c>
      <c r="B3569" s="24" t="n">
        <v>5</v>
      </c>
      <c r="C3569" s="24" t="n">
        <v>28</v>
      </c>
      <c r="D3569" s="24" t="n">
        <v>16</v>
      </c>
      <c r="E3569" s="24" t="n">
        <v>23.32</v>
      </c>
      <c r="F3569" s="25">
        <f>IF($E3569="","",DATE(IF($A3569="",nominal_year,$A3569),$B3569,$C3569)+($D3569-IF(LEFT(hour_conv,1)="1",1,0))/24)</f>
        <v/>
      </c>
      <c r="G3569" s="26">
        <f>IF(F3569="","",INT(F3569))</f>
        <v/>
      </c>
      <c r="H3569">
        <f>IF(G3569="","",IF(AND(MONTH(G3569)*100+DAY(G3569)&gt;=season_lo,MONTH(G3569)*100+DAY(G3569)&lt;=season_hi),1,0))</f>
        <v/>
      </c>
      <c r="I3569">
        <f>IF(G3569="","",G3569-first_day+1)</f>
        <v/>
      </c>
      <c r="J3569" s="27">
        <f>IF(I3569="","",INDEX(Daily!$J$2:$J$421,I3569))</f>
        <v/>
      </c>
      <c r="K3569" s="27">
        <f>IF(J3569="","",J3569+cat_offset)</f>
        <v/>
      </c>
      <c r="L3569" s="27">
        <f>IF(J3569="","",MAX(0,E3569-J3569)^2)</f>
        <v/>
      </c>
      <c r="M3569" s="27">
        <f>IF(J3569="","",MAX(0,E3569-(J3569+twcdh_off))^2)</f>
        <v/>
      </c>
      <c r="N3569" s="27">
        <f>IF(E3569="","",MAX(0,E3569-swcdh_thr)^2)</f>
        <v/>
      </c>
      <c r="O3569">
        <f>IF(K3569="","",ROUND(E3569-K3569,0))</f>
        <v/>
      </c>
      <c r="P3569">
        <f>IF(O3569="","",IF(O3569&gt;=1,O3569,0))</f>
        <v/>
      </c>
      <c r="Q3569" s="27">
        <f>IF(E3569="","",MAX(0,E3569-22))</f>
        <v/>
      </c>
      <c r="R3569" s="27">
        <f>IF(H3569=1,E3569,"")</f>
        <v/>
      </c>
      <c r="S3569" s="27">
        <f>IF(AND(H3569=1,J3569&lt;&gt;""),E3569-J3569,"")</f>
        <v/>
      </c>
      <c r="T3569">
        <f>IF(G3569="","",MONTH(G3569))</f>
        <v/>
      </c>
    </row>
    <row r="3570">
      <c r="A3570" s="24" t="n">
        <v>2020</v>
      </c>
      <c r="B3570" s="24" t="n">
        <v>5</v>
      </c>
      <c r="C3570" s="24" t="n">
        <v>28</v>
      </c>
      <c r="D3570" s="24" t="n">
        <v>17</v>
      </c>
      <c r="E3570" s="24" t="n">
        <v>23.11</v>
      </c>
      <c r="F3570" s="25">
        <f>IF($E3570="","",DATE(IF($A3570="",nominal_year,$A3570),$B3570,$C3570)+($D3570-IF(LEFT(hour_conv,1)="1",1,0))/24)</f>
        <v/>
      </c>
      <c r="G3570" s="26">
        <f>IF(F3570="","",INT(F3570))</f>
        <v/>
      </c>
      <c r="H3570">
        <f>IF(G3570="","",IF(AND(MONTH(G3570)*100+DAY(G3570)&gt;=season_lo,MONTH(G3570)*100+DAY(G3570)&lt;=season_hi),1,0))</f>
        <v/>
      </c>
      <c r="I3570">
        <f>IF(G3570="","",G3570-first_day+1)</f>
        <v/>
      </c>
      <c r="J3570" s="27">
        <f>IF(I3570="","",INDEX(Daily!$J$2:$J$421,I3570))</f>
        <v/>
      </c>
      <c r="K3570" s="27">
        <f>IF(J3570="","",J3570+cat_offset)</f>
        <v/>
      </c>
      <c r="L3570" s="27">
        <f>IF(J3570="","",MAX(0,E3570-J3570)^2)</f>
        <v/>
      </c>
      <c r="M3570" s="27">
        <f>IF(J3570="","",MAX(0,E3570-(J3570+twcdh_off))^2)</f>
        <v/>
      </c>
      <c r="N3570" s="27">
        <f>IF(E3570="","",MAX(0,E3570-swcdh_thr)^2)</f>
        <v/>
      </c>
      <c r="O3570">
        <f>IF(K3570="","",ROUND(E3570-K3570,0))</f>
        <v/>
      </c>
      <c r="P3570">
        <f>IF(O3570="","",IF(O3570&gt;=1,O3570,0))</f>
        <v/>
      </c>
      <c r="Q3570" s="27">
        <f>IF(E3570="","",MAX(0,E3570-22))</f>
        <v/>
      </c>
      <c r="R3570" s="27">
        <f>IF(H3570=1,E3570,"")</f>
        <v/>
      </c>
      <c r="S3570" s="27">
        <f>IF(AND(H3570=1,J3570&lt;&gt;""),E3570-J3570,"")</f>
        <v/>
      </c>
      <c r="T3570">
        <f>IF(G3570="","",MONTH(G3570))</f>
        <v/>
      </c>
    </row>
    <row r="3571">
      <c r="A3571" s="24" t="n">
        <v>2020</v>
      </c>
      <c r="B3571" s="24" t="n">
        <v>5</v>
      </c>
      <c r="C3571" s="24" t="n">
        <v>28</v>
      </c>
      <c r="D3571" s="24" t="n">
        <v>18</v>
      </c>
      <c r="E3571" s="24" t="n">
        <v>22.38</v>
      </c>
      <c r="F3571" s="25">
        <f>IF($E3571="","",DATE(IF($A3571="",nominal_year,$A3571),$B3571,$C3571)+($D3571-IF(LEFT(hour_conv,1)="1",1,0))/24)</f>
        <v/>
      </c>
      <c r="G3571" s="26">
        <f>IF(F3571="","",INT(F3571))</f>
        <v/>
      </c>
      <c r="H3571">
        <f>IF(G3571="","",IF(AND(MONTH(G3571)*100+DAY(G3571)&gt;=season_lo,MONTH(G3571)*100+DAY(G3571)&lt;=season_hi),1,0))</f>
        <v/>
      </c>
      <c r="I3571">
        <f>IF(G3571="","",G3571-first_day+1)</f>
        <v/>
      </c>
      <c r="J3571" s="27">
        <f>IF(I3571="","",INDEX(Daily!$J$2:$J$421,I3571))</f>
        <v/>
      </c>
      <c r="K3571" s="27">
        <f>IF(J3571="","",J3571+cat_offset)</f>
        <v/>
      </c>
      <c r="L3571" s="27">
        <f>IF(J3571="","",MAX(0,E3571-J3571)^2)</f>
        <v/>
      </c>
      <c r="M3571" s="27">
        <f>IF(J3571="","",MAX(0,E3571-(J3571+twcdh_off))^2)</f>
        <v/>
      </c>
      <c r="N3571" s="27">
        <f>IF(E3571="","",MAX(0,E3571-swcdh_thr)^2)</f>
        <v/>
      </c>
      <c r="O3571">
        <f>IF(K3571="","",ROUND(E3571-K3571,0))</f>
        <v/>
      </c>
      <c r="P3571">
        <f>IF(O3571="","",IF(O3571&gt;=1,O3571,0))</f>
        <v/>
      </c>
      <c r="Q3571" s="27">
        <f>IF(E3571="","",MAX(0,E3571-22))</f>
        <v/>
      </c>
      <c r="R3571" s="27">
        <f>IF(H3571=1,E3571,"")</f>
        <v/>
      </c>
      <c r="S3571" s="27">
        <f>IF(AND(H3571=1,J3571&lt;&gt;""),E3571-J3571,"")</f>
        <v/>
      </c>
      <c r="T3571">
        <f>IF(G3571="","",MONTH(G3571))</f>
        <v/>
      </c>
    </row>
    <row r="3572">
      <c r="A3572" s="24" t="n">
        <v>2020</v>
      </c>
      <c r="B3572" s="24" t="n">
        <v>5</v>
      </c>
      <c r="C3572" s="24" t="n">
        <v>28</v>
      </c>
      <c r="D3572" s="24" t="n">
        <v>19</v>
      </c>
      <c r="E3572" s="24" t="n">
        <v>22.39</v>
      </c>
      <c r="F3572" s="25">
        <f>IF($E3572="","",DATE(IF($A3572="",nominal_year,$A3572),$B3572,$C3572)+($D3572-IF(LEFT(hour_conv,1)="1",1,0))/24)</f>
        <v/>
      </c>
      <c r="G3572" s="26">
        <f>IF(F3572="","",INT(F3572))</f>
        <v/>
      </c>
      <c r="H3572">
        <f>IF(G3572="","",IF(AND(MONTH(G3572)*100+DAY(G3572)&gt;=season_lo,MONTH(G3572)*100+DAY(G3572)&lt;=season_hi),1,0))</f>
        <v/>
      </c>
      <c r="I3572">
        <f>IF(G3572="","",G3572-first_day+1)</f>
        <v/>
      </c>
      <c r="J3572" s="27">
        <f>IF(I3572="","",INDEX(Daily!$J$2:$J$421,I3572))</f>
        <v/>
      </c>
      <c r="K3572" s="27">
        <f>IF(J3572="","",J3572+cat_offset)</f>
        <v/>
      </c>
      <c r="L3572" s="27">
        <f>IF(J3572="","",MAX(0,E3572-J3572)^2)</f>
        <v/>
      </c>
      <c r="M3572" s="27">
        <f>IF(J3572="","",MAX(0,E3572-(J3572+twcdh_off))^2)</f>
        <v/>
      </c>
      <c r="N3572" s="27">
        <f>IF(E3572="","",MAX(0,E3572-swcdh_thr)^2)</f>
        <v/>
      </c>
      <c r="O3572">
        <f>IF(K3572="","",ROUND(E3572-K3572,0))</f>
        <v/>
      </c>
      <c r="P3572">
        <f>IF(O3572="","",IF(O3572&gt;=1,O3572,0))</f>
        <v/>
      </c>
      <c r="Q3572" s="27">
        <f>IF(E3572="","",MAX(0,E3572-22))</f>
        <v/>
      </c>
      <c r="R3572" s="27">
        <f>IF(H3572=1,E3572,"")</f>
        <v/>
      </c>
      <c r="S3572" s="27">
        <f>IF(AND(H3572=1,J3572&lt;&gt;""),E3572-J3572,"")</f>
        <v/>
      </c>
      <c r="T3572">
        <f>IF(G3572="","",MONTH(G3572))</f>
        <v/>
      </c>
    </row>
    <row r="3573">
      <c r="A3573" s="24" t="n">
        <v>2020</v>
      </c>
      <c r="B3573" s="24" t="n">
        <v>5</v>
      </c>
      <c r="C3573" s="24" t="n">
        <v>28</v>
      </c>
      <c r="D3573" s="24" t="n">
        <v>20</v>
      </c>
      <c r="E3573" s="24" t="n">
        <v>21.03</v>
      </c>
      <c r="F3573" s="25">
        <f>IF($E3573="","",DATE(IF($A3573="",nominal_year,$A3573),$B3573,$C3573)+($D3573-IF(LEFT(hour_conv,1)="1",1,0))/24)</f>
        <v/>
      </c>
      <c r="G3573" s="26">
        <f>IF(F3573="","",INT(F3573))</f>
        <v/>
      </c>
      <c r="H3573">
        <f>IF(G3573="","",IF(AND(MONTH(G3573)*100+DAY(G3573)&gt;=season_lo,MONTH(G3573)*100+DAY(G3573)&lt;=season_hi),1,0))</f>
        <v/>
      </c>
      <c r="I3573">
        <f>IF(G3573="","",G3573-first_day+1)</f>
        <v/>
      </c>
      <c r="J3573" s="27">
        <f>IF(I3573="","",INDEX(Daily!$J$2:$J$421,I3573))</f>
        <v/>
      </c>
      <c r="K3573" s="27">
        <f>IF(J3573="","",J3573+cat_offset)</f>
        <v/>
      </c>
      <c r="L3573" s="27">
        <f>IF(J3573="","",MAX(0,E3573-J3573)^2)</f>
        <v/>
      </c>
      <c r="M3573" s="27">
        <f>IF(J3573="","",MAX(0,E3573-(J3573+twcdh_off))^2)</f>
        <v/>
      </c>
      <c r="N3573" s="27">
        <f>IF(E3573="","",MAX(0,E3573-swcdh_thr)^2)</f>
        <v/>
      </c>
      <c r="O3573">
        <f>IF(K3573="","",ROUND(E3573-K3573,0))</f>
        <v/>
      </c>
      <c r="P3573">
        <f>IF(O3573="","",IF(O3573&gt;=1,O3573,0))</f>
        <v/>
      </c>
      <c r="Q3573" s="27">
        <f>IF(E3573="","",MAX(0,E3573-22))</f>
        <v/>
      </c>
      <c r="R3573" s="27">
        <f>IF(H3573=1,E3573,"")</f>
        <v/>
      </c>
      <c r="S3573" s="27">
        <f>IF(AND(H3573=1,J3573&lt;&gt;""),E3573-J3573,"")</f>
        <v/>
      </c>
      <c r="T3573">
        <f>IF(G3573="","",MONTH(G3573))</f>
        <v/>
      </c>
    </row>
    <row r="3574">
      <c r="A3574" s="24" t="n">
        <v>2020</v>
      </c>
      <c r="B3574" s="24" t="n">
        <v>5</v>
      </c>
      <c r="C3574" s="24" t="n">
        <v>28</v>
      </c>
      <c r="D3574" s="24" t="n">
        <v>21</v>
      </c>
      <c r="E3574" s="24" t="n">
        <v>19.24</v>
      </c>
      <c r="F3574" s="25">
        <f>IF($E3574="","",DATE(IF($A3574="",nominal_year,$A3574),$B3574,$C3574)+($D3574-IF(LEFT(hour_conv,1)="1",1,0))/24)</f>
        <v/>
      </c>
      <c r="G3574" s="26">
        <f>IF(F3574="","",INT(F3574))</f>
        <v/>
      </c>
      <c r="H3574">
        <f>IF(G3574="","",IF(AND(MONTH(G3574)*100+DAY(G3574)&gt;=season_lo,MONTH(G3574)*100+DAY(G3574)&lt;=season_hi),1,0))</f>
        <v/>
      </c>
      <c r="I3574">
        <f>IF(G3574="","",G3574-first_day+1)</f>
        <v/>
      </c>
      <c r="J3574" s="27">
        <f>IF(I3574="","",INDEX(Daily!$J$2:$J$421,I3574))</f>
        <v/>
      </c>
      <c r="K3574" s="27">
        <f>IF(J3574="","",J3574+cat_offset)</f>
        <v/>
      </c>
      <c r="L3574" s="27">
        <f>IF(J3574="","",MAX(0,E3574-J3574)^2)</f>
        <v/>
      </c>
      <c r="M3574" s="27">
        <f>IF(J3574="","",MAX(0,E3574-(J3574+twcdh_off))^2)</f>
        <v/>
      </c>
      <c r="N3574" s="27">
        <f>IF(E3574="","",MAX(0,E3574-swcdh_thr)^2)</f>
        <v/>
      </c>
      <c r="O3574">
        <f>IF(K3574="","",ROUND(E3574-K3574,0))</f>
        <v/>
      </c>
      <c r="P3574">
        <f>IF(O3574="","",IF(O3574&gt;=1,O3574,0))</f>
        <v/>
      </c>
      <c r="Q3574" s="27">
        <f>IF(E3574="","",MAX(0,E3574-22))</f>
        <v/>
      </c>
      <c r="R3574" s="27">
        <f>IF(H3574=1,E3574,"")</f>
        <v/>
      </c>
      <c r="S3574" s="27">
        <f>IF(AND(H3574=1,J3574&lt;&gt;""),E3574-J3574,"")</f>
        <v/>
      </c>
      <c r="T3574">
        <f>IF(G3574="","",MONTH(G3574))</f>
        <v/>
      </c>
    </row>
    <row r="3575">
      <c r="A3575" s="24" t="n">
        <v>2020</v>
      </c>
      <c r="B3575" s="24" t="n">
        <v>5</v>
      </c>
      <c r="C3575" s="24" t="n">
        <v>28</v>
      </c>
      <c r="D3575" s="24" t="n">
        <v>22</v>
      </c>
      <c r="E3575" s="24" t="n">
        <v>17.31</v>
      </c>
      <c r="F3575" s="25">
        <f>IF($E3575="","",DATE(IF($A3575="",nominal_year,$A3575),$B3575,$C3575)+($D3575-IF(LEFT(hour_conv,1)="1",1,0))/24)</f>
        <v/>
      </c>
      <c r="G3575" s="26">
        <f>IF(F3575="","",INT(F3575))</f>
        <v/>
      </c>
      <c r="H3575">
        <f>IF(G3575="","",IF(AND(MONTH(G3575)*100+DAY(G3575)&gt;=season_lo,MONTH(G3575)*100+DAY(G3575)&lt;=season_hi),1,0))</f>
        <v/>
      </c>
      <c r="I3575">
        <f>IF(G3575="","",G3575-first_day+1)</f>
        <v/>
      </c>
      <c r="J3575" s="27">
        <f>IF(I3575="","",INDEX(Daily!$J$2:$J$421,I3575))</f>
        <v/>
      </c>
      <c r="K3575" s="27">
        <f>IF(J3575="","",J3575+cat_offset)</f>
        <v/>
      </c>
      <c r="L3575" s="27">
        <f>IF(J3575="","",MAX(0,E3575-J3575)^2)</f>
        <v/>
      </c>
      <c r="M3575" s="27">
        <f>IF(J3575="","",MAX(0,E3575-(J3575+twcdh_off))^2)</f>
        <v/>
      </c>
      <c r="N3575" s="27">
        <f>IF(E3575="","",MAX(0,E3575-swcdh_thr)^2)</f>
        <v/>
      </c>
      <c r="O3575">
        <f>IF(K3575="","",ROUND(E3575-K3575,0))</f>
        <v/>
      </c>
      <c r="P3575">
        <f>IF(O3575="","",IF(O3575&gt;=1,O3575,0))</f>
        <v/>
      </c>
      <c r="Q3575" s="27">
        <f>IF(E3575="","",MAX(0,E3575-22))</f>
        <v/>
      </c>
      <c r="R3575" s="27">
        <f>IF(H3575=1,E3575,"")</f>
        <v/>
      </c>
      <c r="S3575" s="27">
        <f>IF(AND(H3575=1,J3575&lt;&gt;""),E3575-J3575,"")</f>
        <v/>
      </c>
      <c r="T3575">
        <f>IF(G3575="","",MONTH(G3575))</f>
        <v/>
      </c>
    </row>
    <row r="3576">
      <c r="A3576" s="24" t="n">
        <v>2020</v>
      </c>
      <c r="B3576" s="24" t="n">
        <v>5</v>
      </c>
      <c r="C3576" s="24" t="n">
        <v>28</v>
      </c>
      <c r="D3576" s="24" t="n">
        <v>23</v>
      </c>
      <c r="E3576" s="24" t="n">
        <v>16.13</v>
      </c>
      <c r="F3576" s="25">
        <f>IF($E3576="","",DATE(IF($A3576="",nominal_year,$A3576),$B3576,$C3576)+($D3576-IF(LEFT(hour_conv,1)="1",1,0))/24)</f>
        <v/>
      </c>
      <c r="G3576" s="26">
        <f>IF(F3576="","",INT(F3576))</f>
        <v/>
      </c>
      <c r="H3576">
        <f>IF(G3576="","",IF(AND(MONTH(G3576)*100+DAY(G3576)&gt;=season_lo,MONTH(G3576)*100+DAY(G3576)&lt;=season_hi),1,0))</f>
        <v/>
      </c>
      <c r="I3576">
        <f>IF(G3576="","",G3576-first_day+1)</f>
        <v/>
      </c>
      <c r="J3576" s="27">
        <f>IF(I3576="","",INDEX(Daily!$J$2:$J$421,I3576))</f>
        <v/>
      </c>
      <c r="K3576" s="27">
        <f>IF(J3576="","",J3576+cat_offset)</f>
        <v/>
      </c>
      <c r="L3576" s="27">
        <f>IF(J3576="","",MAX(0,E3576-J3576)^2)</f>
        <v/>
      </c>
      <c r="M3576" s="27">
        <f>IF(J3576="","",MAX(0,E3576-(J3576+twcdh_off))^2)</f>
        <v/>
      </c>
      <c r="N3576" s="27">
        <f>IF(E3576="","",MAX(0,E3576-swcdh_thr)^2)</f>
        <v/>
      </c>
      <c r="O3576">
        <f>IF(K3576="","",ROUND(E3576-K3576,0))</f>
        <v/>
      </c>
      <c r="P3576">
        <f>IF(O3576="","",IF(O3576&gt;=1,O3576,0))</f>
        <v/>
      </c>
      <c r="Q3576" s="27">
        <f>IF(E3576="","",MAX(0,E3576-22))</f>
        <v/>
      </c>
      <c r="R3576" s="27">
        <f>IF(H3576=1,E3576,"")</f>
        <v/>
      </c>
      <c r="S3576" s="27">
        <f>IF(AND(H3576=1,J3576&lt;&gt;""),E3576-J3576,"")</f>
        <v/>
      </c>
      <c r="T3576">
        <f>IF(G3576="","",MONTH(G3576))</f>
        <v/>
      </c>
    </row>
    <row r="3577">
      <c r="A3577" s="24" t="n">
        <v>2020</v>
      </c>
      <c r="B3577" s="24" t="n">
        <v>5</v>
      </c>
      <c r="C3577" s="24" t="n">
        <v>28</v>
      </c>
      <c r="D3577" s="24" t="n">
        <v>24</v>
      </c>
      <c r="E3577" s="24" t="n">
        <v>15.36</v>
      </c>
      <c r="F3577" s="25">
        <f>IF($E3577="","",DATE(IF($A3577="",nominal_year,$A3577),$B3577,$C3577)+($D3577-IF(LEFT(hour_conv,1)="1",1,0))/24)</f>
        <v/>
      </c>
      <c r="G3577" s="26">
        <f>IF(F3577="","",INT(F3577))</f>
        <v/>
      </c>
      <c r="H3577">
        <f>IF(G3577="","",IF(AND(MONTH(G3577)*100+DAY(G3577)&gt;=season_lo,MONTH(G3577)*100+DAY(G3577)&lt;=season_hi),1,0))</f>
        <v/>
      </c>
      <c r="I3577">
        <f>IF(G3577="","",G3577-first_day+1)</f>
        <v/>
      </c>
      <c r="J3577" s="27">
        <f>IF(I3577="","",INDEX(Daily!$J$2:$J$421,I3577))</f>
        <v/>
      </c>
      <c r="K3577" s="27">
        <f>IF(J3577="","",J3577+cat_offset)</f>
        <v/>
      </c>
      <c r="L3577" s="27">
        <f>IF(J3577="","",MAX(0,E3577-J3577)^2)</f>
        <v/>
      </c>
      <c r="M3577" s="27">
        <f>IF(J3577="","",MAX(0,E3577-(J3577+twcdh_off))^2)</f>
        <v/>
      </c>
      <c r="N3577" s="27">
        <f>IF(E3577="","",MAX(0,E3577-swcdh_thr)^2)</f>
        <v/>
      </c>
      <c r="O3577">
        <f>IF(K3577="","",ROUND(E3577-K3577,0))</f>
        <v/>
      </c>
      <c r="P3577">
        <f>IF(O3577="","",IF(O3577&gt;=1,O3577,0))</f>
        <v/>
      </c>
      <c r="Q3577" s="27">
        <f>IF(E3577="","",MAX(0,E3577-22))</f>
        <v/>
      </c>
      <c r="R3577" s="27">
        <f>IF(H3577=1,E3577,"")</f>
        <v/>
      </c>
      <c r="S3577" s="27">
        <f>IF(AND(H3577=1,J3577&lt;&gt;""),E3577-J3577,"")</f>
        <v/>
      </c>
      <c r="T3577">
        <f>IF(G3577="","",MONTH(G3577))</f>
        <v/>
      </c>
    </row>
    <row r="3578">
      <c r="A3578" s="24" t="n">
        <v>2020</v>
      </c>
      <c r="B3578" s="24" t="n">
        <v>5</v>
      </c>
      <c r="C3578" s="24" t="n">
        <v>29</v>
      </c>
      <c r="D3578" s="24" t="n">
        <v>1</v>
      </c>
      <c r="E3578" s="24" t="n">
        <v>12.63</v>
      </c>
      <c r="F3578" s="25">
        <f>IF($E3578="","",DATE(IF($A3578="",nominal_year,$A3578),$B3578,$C3578)+($D3578-IF(LEFT(hour_conv,1)="1",1,0))/24)</f>
        <v/>
      </c>
      <c r="G3578" s="26">
        <f>IF(F3578="","",INT(F3578))</f>
        <v/>
      </c>
      <c r="H3578">
        <f>IF(G3578="","",IF(AND(MONTH(G3578)*100+DAY(G3578)&gt;=season_lo,MONTH(G3578)*100+DAY(G3578)&lt;=season_hi),1,0))</f>
        <v/>
      </c>
      <c r="I3578">
        <f>IF(G3578="","",G3578-first_day+1)</f>
        <v/>
      </c>
      <c r="J3578" s="27">
        <f>IF(I3578="","",INDEX(Daily!$J$2:$J$421,I3578))</f>
        <v/>
      </c>
      <c r="K3578" s="27">
        <f>IF(J3578="","",J3578+cat_offset)</f>
        <v/>
      </c>
      <c r="L3578" s="27">
        <f>IF(J3578="","",MAX(0,E3578-J3578)^2)</f>
        <v/>
      </c>
      <c r="M3578" s="27">
        <f>IF(J3578="","",MAX(0,E3578-(J3578+twcdh_off))^2)</f>
        <v/>
      </c>
      <c r="N3578" s="27">
        <f>IF(E3578="","",MAX(0,E3578-swcdh_thr)^2)</f>
        <v/>
      </c>
      <c r="O3578">
        <f>IF(K3578="","",ROUND(E3578-K3578,0))</f>
        <v/>
      </c>
      <c r="P3578">
        <f>IF(O3578="","",IF(O3578&gt;=1,O3578,0))</f>
        <v/>
      </c>
      <c r="Q3578" s="27">
        <f>IF(E3578="","",MAX(0,E3578-22))</f>
        <v/>
      </c>
      <c r="R3578" s="27">
        <f>IF(H3578=1,E3578,"")</f>
        <v/>
      </c>
      <c r="S3578" s="27">
        <f>IF(AND(H3578=1,J3578&lt;&gt;""),E3578-J3578,"")</f>
        <v/>
      </c>
      <c r="T3578">
        <f>IF(G3578="","",MONTH(G3578))</f>
        <v/>
      </c>
    </row>
    <row r="3579">
      <c r="A3579" s="24" t="n">
        <v>2020</v>
      </c>
      <c r="B3579" s="24" t="n">
        <v>5</v>
      </c>
      <c r="C3579" s="24" t="n">
        <v>29</v>
      </c>
      <c r="D3579" s="24" t="n">
        <v>2</v>
      </c>
      <c r="E3579" s="24" t="n">
        <v>12.41</v>
      </c>
      <c r="F3579" s="25">
        <f>IF($E3579="","",DATE(IF($A3579="",nominal_year,$A3579),$B3579,$C3579)+($D3579-IF(LEFT(hour_conv,1)="1",1,0))/24)</f>
        <v/>
      </c>
      <c r="G3579" s="26">
        <f>IF(F3579="","",INT(F3579))</f>
        <v/>
      </c>
      <c r="H3579">
        <f>IF(G3579="","",IF(AND(MONTH(G3579)*100+DAY(G3579)&gt;=season_lo,MONTH(G3579)*100+DAY(G3579)&lt;=season_hi),1,0))</f>
        <v/>
      </c>
      <c r="I3579">
        <f>IF(G3579="","",G3579-first_day+1)</f>
        <v/>
      </c>
      <c r="J3579" s="27">
        <f>IF(I3579="","",INDEX(Daily!$J$2:$J$421,I3579))</f>
        <v/>
      </c>
      <c r="K3579" s="27">
        <f>IF(J3579="","",J3579+cat_offset)</f>
        <v/>
      </c>
      <c r="L3579" s="27">
        <f>IF(J3579="","",MAX(0,E3579-J3579)^2)</f>
        <v/>
      </c>
      <c r="M3579" s="27">
        <f>IF(J3579="","",MAX(0,E3579-(J3579+twcdh_off))^2)</f>
        <v/>
      </c>
      <c r="N3579" s="27">
        <f>IF(E3579="","",MAX(0,E3579-swcdh_thr)^2)</f>
        <v/>
      </c>
      <c r="O3579">
        <f>IF(K3579="","",ROUND(E3579-K3579,0))</f>
        <v/>
      </c>
      <c r="P3579">
        <f>IF(O3579="","",IF(O3579&gt;=1,O3579,0))</f>
        <v/>
      </c>
      <c r="Q3579" s="27">
        <f>IF(E3579="","",MAX(0,E3579-22))</f>
        <v/>
      </c>
      <c r="R3579" s="27">
        <f>IF(H3579=1,E3579,"")</f>
        <v/>
      </c>
      <c r="S3579" s="27">
        <f>IF(AND(H3579=1,J3579&lt;&gt;""),E3579-J3579,"")</f>
        <v/>
      </c>
      <c r="T3579">
        <f>IF(G3579="","",MONTH(G3579))</f>
        <v/>
      </c>
    </row>
    <row r="3580">
      <c r="A3580" s="24" t="n">
        <v>2020</v>
      </c>
      <c r="B3580" s="24" t="n">
        <v>5</v>
      </c>
      <c r="C3580" s="24" t="n">
        <v>29</v>
      </c>
      <c r="D3580" s="24" t="n">
        <v>3</v>
      </c>
      <c r="E3580" s="24" t="n">
        <v>11.65</v>
      </c>
      <c r="F3580" s="25">
        <f>IF($E3580="","",DATE(IF($A3580="",nominal_year,$A3580),$B3580,$C3580)+($D3580-IF(LEFT(hour_conv,1)="1",1,0))/24)</f>
        <v/>
      </c>
      <c r="G3580" s="26">
        <f>IF(F3580="","",INT(F3580))</f>
        <v/>
      </c>
      <c r="H3580">
        <f>IF(G3580="","",IF(AND(MONTH(G3580)*100+DAY(G3580)&gt;=season_lo,MONTH(G3580)*100+DAY(G3580)&lt;=season_hi),1,0))</f>
        <v/>
      </c>
      <c r="I3580">
        <f>IF(G3580="","",G3580-first_day+1)</f>
        <v/>
      </c>
      <c r="J3580" s="27">
        <f>IF(I3580="","",INDEX(Daily!$J$2:$J$421,I3580))</f>
        <v/>
      </c>
      <c r="K3580" s="27">
        <f>IF(J3580="","",J3580+cat_offset)</f>
        <v/>
      </c>
      <c r="L3580" s="27">
        <f>IF(J3580="","",MAX(0,E3580-J3580)^2)</f>
        <v/>
      </c>
      <c r="M3580" s="27">
        <f>IF(J3580="","",MAX(0,E3580-(J3580+twcdh_off))^2)</f>
        <v/>
      </c>
      <c r="N3580" s="27">
        <f>IF(E3580="","",MAX(0,E3580-swcdh_thr)^2)</f>
        <v/>
      </c>
      <c r="O3580">
        <f>IF(K3580="","",ROUND(E3580-K3580,0))</f>
        <v/>
      </c>
      <c r="P3580">
        <f>IF(O3580="","",IF(O3580&gt;=1,O3580,0))</f>
        <v/>
      </c>
      <c r="Q3580" s="27">
        <f>IF(E3580="","",MAX(0,E3580-22))</f>
        <v/>
      </c>
      <c r="R3580" s="27">
        <f>IF(H3580=1,E3580,"")</f>
        <v/>
      </c>
      <c r="S3580" s="27">
        <f>IF(AND(H3580=1,J3580&lt;&gt;""),E3580-J3580,"")</f>
        <v/>
      </c>
      <c r="T3580">
        <f>IF(G3580="","",MONTH(G3580))</f>
        <v/>
      </c>
    </row>
    <row r="3581">
      <c r="A3581" s="24" t="n">
        <v>2020</v>
      </c>
      <c r="B3581" s="24" t="n">
        <v>5</v>
      </c>
      <c r="C3581" s="24" t="n">
        <v>29</v>
      </c>
      <c r="D3581" s="24" t="n">
        <v>4</v>
      </c>
      <c r="E3581" s="24" t="n">
        <v>11.44</v>
      </c>
      <c r="F3581" s="25">
        <f>IF($E3581="","",DATE(IF($A3581="",nominal_year,$A3581),$B3581,$C3581)+($D3581-IF(LEFT(hour_conv,1)="1",1,0))/24)</f>
        <v/>
      </c>
      <c r="G3581" s="26">
        <f>IF(F3581="","",INT(F3581))</f>
        <v/>
      </c>
      <c r="H3581">
        <f>IF(G3581="","",IF(AND(MONTH(G3581)*100+DAY(G3581)&gt;=season_lo,MONTH(G3581)*100+DAY(G3581)&lt;=season_hi),1,0))</f>
        <v/>
      </c>
      <c r="I3581">
        <f>IF(G3581="","",G3581-first_day+1)</f>
        <v/>
      </c>
      <c r="J3581" s="27">
        <f>IF(I3581="","",INDEX(Daily!$J$2:$J$421,I3581))</f>
        <v/>
      </c>
      <c r="K3581" s="27">
        <f>IF(J3581="","",J3581+cat_offset)</f>
        <v/>
      </c>
      <c r="L3581" s="27">
        <f>IF(J3581="","",MAX(0,E3581-J3581)^2)</f>
        <v/>
      </c>
      <c r="M3581" s="27">
        <f>IF(J3581="","",MAX(0,E3581-(J3581+twcdh_off))^2)</f>
        <v/>
      </c>
      <c r="N3581" s="27">
        <f>IF(E3581="","",MAX(0,E3581-swcdh_thr)^2)</f>
        <v/>
      </c>
      <c r="O3581">
        <f>IF(K3581="","",ROUND(E3581-K3581,0))</f>
        <v/>
      </c>
      <c r="P3581">
        <f>IF(O3581="","",IF(O3581&gt;=1,O3581,0))</f>
        <v/>
      </c>
      <c r="Q3581" s="27">
        <f>IF(E3581="","",MAX(0,E3581-22))</f>
        <v/>
      </c>
      <c r="R3581" s="27">
        <f>IF(H3581=1,E3581,"")</f>
        <v/>
      </c>
      <c r="S3581" s="27">
        <f>IF(AND(H3581=1,J3581&lt;&gt;""),E3581-J3581,"")</f>
        <v/>
      </c>
      <c r="T3581">
        <f>IF(G3581="","",MONTH(G3581))</f>
        <v/>
      </c>
    </row>
    <row r="3582">
      <c r="A3582" s="24" t="n">
        <v>2020</v>
      </c>
      <c r="B3582" s="24" t="n">
        <v>5</v>
      </c>
      <c r="C3582" s="24" t="n">
        <v>29</v>
      </c>
      <c r="D3582" s="24" t="n">
        <v>5</v>
      </c>
      <c r="E3582" s="24" t="n">
        <v>11.77</v>
      </c>
      <c r="F3582" s="25">
        <f>IF($E3582="","",DATE(IF($A3582="",nominal_year,$A3582),$B3582,$C3582)+($D3582-IF(LEFT(hour_conv,1)="1",1,0))/24)</f>
        <v/>
      </c>
      <c r="G3582" s="26">
        <f>IF(F3582="","",INT(F3582))</f>
        <v/>
      </c>
      <c r="H3582">
        <f>IF(G3582="","",IF(AND(MONTH(G3582)*100+DAY(G3582)&gt;=season_lo,MONTH(G3582)*100+DAY(G3582)&lt;=season_hi),1,0))</f>
        <v/>
      </c>
      <c r="I3582">
        <f>IF(G3582="","",G3582-first_day+1)</f>
        <v/>
      </c>
      <c r="J3582" s="27">
        <f>IF(I3582="","",INDEX(Daily!$J$2:$J$421,I3582))</f>
        <v/>
      </c>
      <c r="K3582" s="27">
        <f>IF(J3582="","",J3582+cat_offset)</f>
        <v/>
      </c>
      <c r="L3582" s="27">
        <f>IF(J3582="","",MAX(0,E3582-J3582)^2)</f>
        <v/>
      </c>
      <c r="M3582" s="27">
        <f>IF(J3582="","",MAX(0,E3582-(J3582+twcdh_off))^2)</f>
        <v/>
      </c>
      <c r="N3582" s="27">
        <f>IF(E3582="","",MAX(0,E3582-swcdh_thr)^2)</f>
        <v/>
      </c>
      <c r="O3582">
        <f>IF(K3582="","",ROUND(E3582-K3582,0))</f>
        <v/>
      </c>
      <c r="P3582">
        <f>IF(O3582="","",IF(O3582&gt;=1,O3582,0))</f>
        <v/>
      </c>
      <c r="Q3582" s="27">
        <f>IF(E3582="","",MAX(0,E3582-22))</f>
        <v/>
      </c>
      <c r="R3582" s="27">
        <f>IF(H3582=1,E3582,"")</f>
        <v/>
      </c>
      <c r="S3582" s="27">
        <f>IF(AND(H3582=1,J3582&lt;&gt;""),E3582-J3582,"")</f>
        <v/>
      </c>
      <c r="T3582">
        <f>IF(G3582="","",MONTH(G3582))</f>
        <v/>
      </c>
    </row>
    <row r="3583">
      <c r="A3583" s="24" t="n">
        <v>2020</v>
      </c>
      <c r="B3583" s="24" t="n">
        <v>5</v>
      </c>
      <c r="C3583" s="24" t="n">
        <v>29</v>
      </c>
      <c r="D3583" s="24" t="n">
        <v>6</v>
      </c>
      <c r="E3583" s="24" t="n">
        <v>12.26</v>
      </c>
      <c r="F3583" s="25">
        <f>IF($E3583="","",DATE(IF($A3583="",nominal_year,$A3583),$B3583,$C3583)+($D3583-IF(LEFT(hour_conv,1)="1",1,0))/24)</f>
        <v/>
      </c>
      <c r="G3583" s="26">
        <f>IF(F3583="","",INT(F3583))</f>
        <v/>
      </c>
      <c r="H3583">
        <f>IF(G3583="","",IF(AND(MONTH(G3583)*100+DAY(G3583)&gt;=season_lo,MONTH(G3583)*100+DAY(G3583)&lt;=season_hi),1,0))</f>
        <v/>
      </c>
      <c r="I3583">
        <f>IF(G3583="","",G3583-first_day+1)</f>
        <v/>
      </c>
      <c r="J3583" s="27">
        <f>IF(I3583="","",INDEX(Daily!$J$2:$J$421,I3583))</f>
        <v/>
      </c>
      <c r="K3583" s="27">
        <f>IF(J3583="","",J3583+cat_offset)</f>
        <v/>
      </c>
      <c r="L3583" s="27">
        <f>IF(J3583="","",MAX(0,E3583-J3583)^2)</f>
        <v/>
      </c>
      <c r="M3583" s="27">
        <f>IF(J3583="","",MAX(0,E3583-(J3583+twcdh_off))^2)</f>
        <v/>
      </c>
      <c r="N3583" s="27">
        <f>IF(E3583="","",MAX(0,E3583-swcdh_thr)^2)</f>
        <v/>
      </c>
      <c r="O3583">
        <f>IF(K3583="","",ROUND(E3583-K3583,0))</f>
        <v/>
      </c>
      <c r="P3583">
        <f>IF(O3583="","",IF(O3583&gt;=1,O3583,0))</f>
        <v/>
      </c>
      <c r="Q3583" s="27">
        <f>IF(E3583="","",MAX(0,E3583-22))</f>
        <v/>
      </c>
      <c r="R3583" s="27">
        <f>IF(H3583=1,E3583,"")</f>
        <v/>
      </c>
      <c r="S3583" s="27">
        <f>IF(AND(H3583=1,J3583&lt;&gt;""),E3583-J3583,"")</f>
        <v/>
      </c>
      <c r="T3583">
        <f>IF(G3583="","",MONTH(G3583))</f>
        <v/>
      </c>
    </row>
    <row r="3584">
      <c r="A3584" s="24" t="n">
        <v>2020</v>
      </c>
      <c r="B3584" s="24" t="n">
        <v>5</v>
      </c>
      <c r="C3584" s="24" t="n">
        <v>29</v>
      </c>
      <c r="D3584" s="24" t="n">
        <v>7</v>
      </c>
      <c r="E3584" s="24" t="n">
        <v>12.6</v>
      </c>
      <c r="F3584" s="25">
        <f>IF($E3584="","",DATE(IF($A3584="",nominal_year,$A3584),$B3584,$C3584)+($D3584-IF(LEFT(hour_conv,1)="1",1,0))/24)</f>
        <v/>
      </c>
      <c r="G3584" s="26">
        <f>IF(F3584="","",INT(F3584))</f>
        <v/>
      </c>
      <c r="H3584">
        <f>IF(G3584="","",IF(AND(MONTH(G3584)*100+DAY(G3584)&gt;=season_lo,MONTH(G3584)*100+DAY(G3584)&lt;=season_hi),1,0))</f>
        <v/>
      </c>
      <c r="I3584">
        <f>IF(G3584="","",G3584-first_day+1)</f>
        <v/>
      </c>
      <c r="J3584" s="27">
        <f>IF(I3584="","",INDEX(Daily!$J$2:$J$421,I3584))</f>
        <v/>
      </c>
      <c r="K3584" s="27">
        <f>IF(J3584="","",J3584+cat_offset)</f>
        <v/>
      </c>
      <c r="L3584" s="27">
        <f>IF(J3584="","",MAX(0,E3584-J3584)^2)</f>
        <v/>
      </c>
      <c r="M3584" s="27">
        <f>IF(J3584="","",MAX(0,E3584-(J3584+twcdh_off))^2)</f>
        <v/>
      </c>
      <c r="N3584" s="27">
        <f>IF(E3584="","",MAX(0,E3584-swcdh_thr)^2)</f>
        <v/>
      </c>
      <c r="O3584">
        <f>IF(K3584="","",ROUND(E3584-K3584,0))</f>
        <v/>
      </c>
      <c r="P3584">
        <f>IF(O3584="","",IF(O3584&gt;=1,O3584,0))</f>
        <v/>
      </c>
      <c r="Q3584" s="27">
        <f>IF(E3584="","",MAX(0,E3584-22))</f>
        <v/>
      </c>
      <c r="R3584" s="27">
        <f>IF(H3584=1,E3584,"")</f>
        <v/>
      </c>
      <c r="S3584" s="27">
        <f>IF(AND(H3584=1,J3584&lt;&gt;""),E3584-J3584,"")</f>
        <v/>
      </c>
      <c r="T3584">
        <f>IF(G3584="","",MONTH(G3584))</f>
        <v/>
      </c>
    </row>
    <row r="3585">
      <c r="A3585" s="24" t="n">
        <v>2020</v>
      </c>
      <c r="B3585" s="24" t="n">
        <v>5</v>
      </c>
      <c r="C3585" s="24" t="n">
        <v>29</v>
      </c>
      <c r="D3585" s="24" t="n">
        <v>8</v>
      </c>
      <c r="E3585" s="24" t="n">
        <v>13.95</v>
      </c>
      <c r="F3585" s="25">
        <f>IF($E3585="","",DATE(IF($A3585="",nominal_year,$A3585),$B3585,$C3585)+($D3585-IF(LEFT(hour_conv,1)="1",1,0))/24)</f>
        <v/>
      </c>
      <c r="G3585" s="26">
        <f>IF(F3585="","",INT(F3585))</f>
        <v/>
      </c>
      <c r="H3585">
        <f>IF(G3585="","",IF(AND(MONTH(G3585)*100+DAY(G3585)&gt;=season_lo,MONTH(G3585)*100+DAY(G3585)&lt;=season_hi),1,0))</f>
        <v/>
      </c>
      <c r="I3585">
        <f>IF(G3585="","",G3585-first_day+1)</f>
        <v/>
      </c>
      <c r="J3585" s="27">
        <f>IF(I3585="","",INDEX(Daily!$J$2:$J$421,I3585))</f>
        <v/>
      </c>
      <c r="K3585" s="27">
        <f>IF(J3585="","",J3585+cat_offset)</f>
        <v/>
      </c>
      <c r="L3585" s="27">
        <f>IF(J3585="","",MAX(0,E3585-J3585)^2)</f>
        <v/>
      </c>
      <c r="M3585" s="27">
        <f>IF(J3585="","",MAX(0,E3585-(J3585+twcdh_off))^2)</f>
        <v/>
      </c>
      <c r="N3585" s="27">
        <f>IF(E3585="","",MAX(0,E3585-swcdh_thr)^2)</f>
        <v/>
      </c>
      <c r="O3585">
        <f>IF(K3585="","",ROUND(E3585-K3585,0))</f>
        <v/>
      </c>
      <c r="P3585">
        <f>IF(O3585="","",IF(O3585&gt;=1,O3585,0))</f>
        <v/>
      </c>
      <c r="Q3585" s="27">
        <f>IF(E3585="","",MAX(0,E3585-22))</f>
        <v/>
      </c>
      <c r="R3585" s="27">
        <f>IF(H3585=1,E3585,"")</f>
        <v/>
      </c>
      <c r="S3585" s="27">
        <f>IF(AND(H3585=1,J3585&lt;&gt;""),E3585-J3585,"")</f>
        <v/>
      </c>
      <c r="T3585">
        <f>IF(G3585="","",MONTH(G3585))</f>
        <v/>
      </c>
    </row>
    <row r="3586">
      <c r="A3586" s="24" t="n">
        <v>2020</v>
      </c>
      <c r="B3586" s="24" t="n">
        <v>5</v>
      </c>
      <c r="C3586" s="24" t="n">
        <v>29</v>
      </c>
      <c r="D3586" s="24" t="n">
        <v>9</v>
      </c>
      <c r="E3586" s="24" t="n">
        <v>16.35</v>
      </c>
      <c r="F3586" s="25">
        <f>IF($E3586="","",DATE(IF($A3586="",nominal_year,$A3586),$B3586,$C3586)+($D3586-IF(LEFT(hour_conv,1)="1",1,0))/24)</f>
        <v/>
      </c>
      <c r="G3586" s="26">
        <f>IF(F3586="","",INT(F3586))</f>
        <v/>
      </c>
      <c r="H3586">
        <f>IF(G3586="","",IF(AND(MONTH(G3586)*100+DAY(G3586)&gt;=season_lo,MONTH(G3586)*100+DAY(G3586)&lt;=season_hi),1,0))</f>
        <v/>
      </c>
      <c r="I3586">
        <f>IF(G3586="","",G3586-first_day+1)</f>
        <v/>
      </c>
      <c r="J3586" s="27">
        <f>IF(I3586="","",INDEX(Daily!$J$2:$J$421,I3586))</f>
        <v/>
      </c>
      <c r="K3586" s="27">
        <f>IF(J3586="","",J3586+cat_offset)</f>
        <v/>
      </c>
      <c r="L3586" s="27">
        <f>IF(J3586="","",MAX(0,E3586-J3586)^2)</f>
        <v/>
      </c>
      <c r="M3586" s="27">
        <f>IF(J3586="","",MAX(0,E3586-(J3586+twcdh_off))^2)</f>
        <v/>
      </c>
      <c r="N3586" s="27">
        <f>IF(E3586="","",MAX(0,E3586-swcdh_thr)^2)</f>
        <v/>
      </c>
      <c r="O3586">
        <f>IF(K3586="","",ROUND(E3586-K3586,0))</f>
        <v/>
      </c>
      <c r="P3586">
        <f>IF(O3586="","",IF(O3586&gt;=1,O3586,0))</f>
        <v/>
      </c>
      <c r="Q3586" s="27">
        <f>IF(E3586="","",MAX(0,E3586-22))</f>
        <v/>
      </c>
      <c r="R3586" s="27">
        <f>IF(H3586=1,E3586,"")</f>
        <v/>
      </c>
      <c r="S3586" s="27">
        <f>IF(AND(H3586=1,J3586&lt;&gt;""),E3586-J3586,"")</f>
        <v/>
      </c>
      <c r="T3586">
        <f>IF(G3586="","",MONTH(G3586))</f>
        <v/>
      </c>
    </row>
    <row r="3587">
      <c r="A3587" s="24" t="n">
        <v>2020</v>
      </c>
      <c r="B3587" s="24" t="n">
        <v>5</v>
      </c>
      <c r="C3587" s="24" t="n">
        <v>29</v>
      </c>
      <c r="D3587" s="24" t="n">
        <v>10</v>
      </c>
      <c r="E3587" s="24" t="n">
        <v>16.35</v>
      </c>
      <c r="F3587" s="25">
        <f>IF($E3587="","",DATE(IF($A3587="",nominal_year,$A3587),$B3587,$C3587)+($D3587-IF(LEFT(hour_conv,1)="1",1,0))/24)</f>
        <v/>
      </c>
      <c r="G3587" s="26">
        <f>IF(F3587="","",INT(F3587))</f>
        <v/>
      </c>
      <c r="H3587">
        <f>IF(G3587="","",IF(AND(MONTH(G3587)*100+DAY(G3587)&gt;=season_lo,MONTH(G3587)*100+DAY(G3587)&lt;=season_hi),1,0))</f>
        <v/>
      </c>
      <c r="I3587">
        <f>IF(G3587="","",G3587-first_day+1)</f>
        <v/>
      </c>
      <c r="J3587" s="27">
        <f>IF(I3587="","",INDEX(Daily!$J$2:$J$421,I3587))</f>
        <v/>
      </c>
      <c r="K3587" s="27">
        <f>IF(J3587="","",J3587+cat_offset)</f>
        <v/>
      </c>
      <c r="L3587" s="27">
        <f>IF(J3587="","",MAX(0,E3587-J3587)^2)</f>
        <v/>
      </c>
      <c r="M3587" s="27">
        <f>IF(J3587="","",MAX(0,E3587-(J3587+twcdh_off))^2)</f>
        <v/>
      </c>
      <c r="N3587" s="27">
        <f>IF(E3587="","",MAX(0,E3587-swcdh_thr)^2)</f>
        <v/>
      </c>
      <c r="O3587">
        <f>IF(K3587="","",ROUND(E3587-K3587,0))</f>
        <v/>
      </c>
      <c r="P3587">
        <f>IF(O3587="","",IF(O3587&gt;=1,O3587,0))</f>
        <v/>
      </c>
      <c r="Q3587" s="27">
        <f>IF(E3587="","",MAX(0,E3587-22))</f>
        <v/>
      </c>
      <c r="R3587" s="27">
        <f>IF(H3587=1,E3587,"")</f>
        <v/>
      </c>
      <c r="S3587" s="27">
        <f>IF(AND(H3587=1,J3587&lt;&gt;""),E3587-J3587,"")</f>
        <v/>
      </c>
      <c r="T3587">
        <f>IF(G3587="","",MONTH(G3587))</f>
        <v/>
      </c>
    </row>
    <row r="3588">
      <c r="A3588" s="24" t="n">
        <v>2020</v>
      </c>
      <c r="B3588" s="24" t="n">
        <v>5</v>
      </c>
      <c r="C3588" s="24" t="n">
        <v>29</v>
      </c>
      <c r="D3588" s="24" t="n">
        <v>11</v>
      </c>
      <c r="E3588" s="24" t="n">
        <v>18.08</v>
      </c>
      <c r="F3588" s="25">
        <f>IF($E3588="","",DATE(IF($A3588="",nominal_year,$A3588),$B3588,$C3588)+($D3588-IF(LEFT(hour_conv,1)="1",1,0))/24)</f>
        <v/>
      </c>
      <c r="G3588" s="26">
        <f>IF(F3588="","",INT(F3588))</f>
        <v/>
      </c>
      <c r="H3588">
        <f>IF(G3588="","",IF(AND(MONTH(G3588)*100+DAY(G3588)&gt;=season_lo,MONTH(G3588)*100+DAY(G3588)&lt;=season_hi),1,0))</f>
        <v/>
      </c>
      <c r="I3588">
        <f>IF(G3588="","",G3588-first_day+1)</f>
        <v/>
      </c>
      <c r="J3588" s="27">
        <f>IF(I3588="","",INDEX(Daily!$J$2:$J$421,I3588))</f>
        <v/>
      </c>
      <c r="K3588" s="27">
        <f>IF(J3588="","",J3588+cat_offset)</f>
        <v/>
      </c>
      <c r="L3588" s="27">
        <f>IF(J3588="","",MAX(0,E3588-J3588)^2)</f>
        <v/>
      </c>
      <c r="M3588" s="27">
        <f>IF(J3588="","",MAX(0,E3588-(J3588+twcdh_off))^2)</f>
        <v/>
      </c>
      <c r="N3588" s="27">
        <f>IF(E3588="","",MAX(0,E3588-swcdh_thr)^2)</f>
        <v/>
      </c>
      <c r="O3588">
        <f>IF(K3588="","",ROUND(E3588-K3588,0))</f>
        <v/>
      </c>
      <c r="P3588">
        <f>IF(O3588="","",IF(O3588&gt;=1,O3588,0))</f>
        <v/>
      </c>
      <c r="Q3588" s="27">
        <f>IF(E3588="","",MAX(0,E3588-22))</f>
        <v/>
      </c>
      <c r="R3588" s="27">
        <f>IF(H3588=1,E3588,"")</f>
        <v/>
      </c>
      <c r="S3588" s="27">
        <f>IF(AND(H3588=1,J3588&lt;&gt;""),E3588-J3588,"")</f>
        <v/>
      </c>
      <c r="T3588">
        <f>IF(G3588="","",MONTH(G3588))</f>
        <v/>
      </c>
    </row>
    <row r="3589">
      <c r="A3589" s="24" t="n">
        <v>2020</v>
      </c>
      <c r="B3589" s="24" t="n">
        <v>5</v>
      </c>
      <c r="C3589" s="24" t="n">
        <v>29</v>
      </c>
      <c r="D3589" s="24" t="n">
        <v>12</v>
      </c>
      <c r="E3589" s="24" t="n">
        <v>20.02</v>
      </c>
      <c r="F3589" s="25">
        <f>IF($E3589="","",DATE(IF($A3589="",nominal_year,$A3589),$B3589,$C3589)+($D3589-IF(LEFT(hour_conv,1)="1",1,0))/24)</f>
        <v/>
      </c>
      <c r="G3589" s="26">
        <f>IF(F3589="","",INT(F3589))</f>
        <v/>
      </c>
      <c r="H3589">
        <f>IF(G3589="","",IF(AND(MONTH(G3589)*100+DAY(G3589)&gt;=season_lo,MONTH(G3589)*100+DAY(G3589)&lt;=season_hi),1,0))</f>
        <v/>
      </c>
      <c r="I3589">
        <f>IF(G3589="","",G3589-first_day+1)</f>
        <v/>
      </c>
      <c r="J3589" s="27">
        <f>IF(I3589="","",INDEX(Daily!$J$2:$J$421,I3589))</f>
        <v/>
      </c>
      <c r="K3589" s="27">
        <f>IF(J3589="","",J3589+cat_offset)</f>
        <v/>
      </c>
      <c r="L3589" s="27">
        <f>IF(J3589="","",MAX(0,E3589-J3589)^2)</f>
        <v/>
      </c>
      <c r="M3589" s="27">
        <f>IF(J3589="","",MAX(0,E3589-(J3589+twcdh_off))^2)</f>
        <v/>
      </c>
      <c r="N3589" s="27">
        <f>IF(E3589="","",MAX(0,E3589-swcdh_thr)^2)</f>
        <v/>
      </c>
      <c r="O3589">
        <f>IF(K3589="","",ROUND(E3589-K3589,0))</f>
        <v/>
      </c>
      <c r="P3589">
        <f>IF(O3589="","",IF(O3589&gt;=1,O3589,0))</f>
        <v/>
      </c>
      <c r="Q3589" s="27">
        <f>IF(E3589="","",MAX(0,E3589-22))</f>
        <v/>
      </c>
      <c r="R3589" s="27">
        <f>IF(H3589=1,E3589,"")</f>
        <v/>
      </c>
      <c r="S3589" s="27">
        <f>IF(AND(H3589=1,J3589&lt;&gt;""),E3589-J3589,"")</f>
        <v/>
      </c>
      <c r="T3589">
        <f>IF(G3589="","",MONTH(G3589))</f>
        <v/>
      </c>
    </row>
    <row r="3590">
      <c r="A3590" s="24" t="n">
        <v>2020</v>
      </c>
      <c r="B3590" s="24" t="n">
        <v>5</v>
      </c>
      <c r="C3590" s="24" t="n">
        <v>29</v>
      </c>
      <c r="D3590" s="24" t="n">
        <v>13</v>
      </c>
      <c r="E3590" s="24" t="n">
        <v>20.67</v>
      </c>
      <c r="F3590" s="25">
        <f>IF($E3590="","",DATE(IF($A3590="",nominal_year,$A3590),$B3590,$C3590)+($D3590-IF(LEFT(hour_conv,1)="1",1,0))/24)</f>
        <v/>
      </c>
      <c r="G3590" s="26">
        <f>IF(F3590="","",INT(F3590))</f>
        <v/>
      </c>
      <c r="H3590">
        <f>IF(G3590="","",IF(AND(MONTH(G3590)*100+DAY(G3590)&gt;=season_lo,MONTH(G3590)*100+DAY(G3590)&lt;=season_hi),1,0))</f>
        <v/>
      </c>
      <c r="I3590">
        <f>IF(G3590="","",G3590-first_day+1)</f>
        <v/>
      </c>
      <c r="J3590" s="27">
        <f>IF(I3590="","",INDEX(Daily!$J$2:$J$421,I3590))</f>
        <v/>
      </c>
      <c r="K3590" s="27">
        <f>IF(J3590="","",J3590+cat_offset)</f>
        <v/>
      </c>
      <c r="L3590" s="27">
        <f>IF(J3590="","",MAX(0,E3590-J3590)^2)</f>
        <v/>
      </c>
      <c r="M3590" s="27">
        <f>IF(J3590="","",MAX(0,E3590-(J3590+twcdh_off))^2)</f>
        <v/>
      </c>
      <c r="N3590" s="27">
        <f>IF(E3590="","",MAX(0,E3590-swcdh_thr)^2)</f>
        <v/>
      </c>
      <c r="O3590">
        <f>IF(K3590="","",ROUND(E3590-K3590,0))</f>
        <v/>
      </c>
      <c r="P3590">
        <f>IF(O3590="","",IF(O3590&gt;=1,O3590,0))</f>
        <v/>
      </c>
      <c r="Q3590" s="27">
        <f>IF(E3590="","",MAX(0,E3590-22))</f>
        <v/>
      </c>
      <c r="R3590" s="27">
        <f>IF(H3590=1,E3590,"")</f>
        <v/>
      </c>
      <c r="S3590" s="27">
        <f>IF(AND(H3590=1,J3590&lt;&gt;""),E3590-J3590,"")</f>
        <v/>
      </c>
      <c r="T3590">
        <f>IF(G3590="","",MONTH(G3590))</f>
        <v/>
      </c>
    </row>
    <row r="3591">
      <c r="A3591" s="24" t="n">
        <v>2020</v>
      </c>
      <c r="B3591" s="24" t="n">
        <v>5</v>
      </c>
      <c r="C3591" s="24" t="n">
        <v>29</v>
      </c>
      <c r="D3591" s="24" t="n">
        <v>14</v>
      </c>
      <c r="E3591" s="24" t="n">
        <v>21.29</v>
      </c>
      <c r="F3591" s="25">
        <f>IF($E3591="","",DATE(IF($A3591="",nominal_year,$A3591),$B3591,$C3591)+($D3591-IF(LEFT(hour_conv,1)="1",1,0))/24)</f>
        <v/>
      </c>
      <c r="G3591" s="26">
        <f>IF(F3591="","",INT(F3591))</f>
        <v/>
      </c>
      <c r="H3591">
        <f>IF(G3591="","",IF(AND(MONTH(G3591)*100+DAY(G3591)&gt;=season_lo,MONTH(G3591)*100+DAY(G3591)&lt;=season_hi),1,0))</f>
        <v/>
      </c>
      <c r="I3591">
        <f>IF(G3591="","",G3591-first_day+1)</f>
        <v/>
      </c>
      <c r="J3591" s="27">
        <f>IF(I3591="","",INDEX(Daily!$J$2:$J$421,I3591))</f>
        <v/>
      </c>
      <c r="K3591" s="27">
        <f>IF(J3591="","",J3591+cat_offset)</f>
        <v/>
      </c>
      <c r="L3591" s="27">
        <f>IF(J3591="","",MAX(0,E3591-J3591)^2)</f>
        <v/>
      </c>
      <c r="M3591" s="27">
        <f>IF(J3591="","",MAX(0,E3591-(J3591+twcdh_off))^2)</f>
        <v/>
      </c>
      <c r="N3591" s="27">
        <f>IF(E3591="","",MAX(0,E3591-swcdh_thr)^2)</f>
        <v/>
      </c>
      <c r="O3591">
        <f>IF(K3591="","",ROUND(E3591-K3591,0))</f>
        <v/>
      </c>
      <c r="P3591">
        <f>IF(O3591="","",IF(O3591&gt;=1,O3591,0))</f>
        <v/>
      </c>
      <c r="Q3591" s="27">
        <f>IF(E3591="","",MAX(0,E3591-22))</f>
        <v/>
      </c>
      <c r="R3591" s="27">
        <f>IF(H3591=1,E3591,"")</f>
        <v/>
      </c>
      <c r="S3591" s="27">
        <f>IF(AND(H3591=1,J3591&lt;&gt;""),E3591-J3591,"")</f>
        <v/>
      </c>
      <c r="T3591">
        <f>IF(G3591="","",MONTH(G3591))</f>
        <v/>
      </c>
    </row>
    <row r="3592">
      <c r="A3592" s="24" t="n">
        <v>2020</v>
      </c>
      <c r="B3592" s="24" t="n">
        <v>5</v>
      </c>
      <c r="C3592" s="24" t="n">
        <v>29</v>
      </c>
      <c r="D3592" s="24" t="n">
        <v>15</v>
      </c>
      <c r="E3592" s="24" t="n">
        <v>21.64</v>
      </c>
      <c r="F3592" s="25">
        <f>IF($E3592="","",DATE(IF($A3592="",nominal_year,$A3592),$B3592,$C3592)+($D3592-IF(LEFT(hour_conv,1)="1",1,0))/24)</f>
        <v/>
      </c>
      <c r="G3592" s="26">
        <f>IF(F3592="","",INT(F3592))</f>
        <v/>
      </c>
      <c r="H3592">
        <f>IF(G3592="","",IF(AND(MONTH(G3592)*100+DAY(G3592)&gt;=season_lo,MONTH(G3592)*100+DAY(G3592)&lt;=season_hi),1,0))</f>
        <v/>
      </c>
      <c r="I3592">
        <f>IF(G3592="","",G3592-first_day+1)</f>
        <v/>
      </c>
      <c r="J3592" s="27">
        <f>IF(I3592="","",INDEX(Daily!$J$2:$J$421,I3592))</f>
        <v/>
      </c>
      <c r="K3592" s="27">
        <f>IF(J3592="","",J3592+cat_offset)</f>
        <v/>
      </c>
      <c r="L3592" s="27">
        <f>IF(J3592="","",MAX(0,E3592-J3592)^2)</f>
        <v/>
      </c>
      <c r="M3592" s="27">
        <f>IF(J3592="","",MAX(0,E3592-(J3592+twcdh_off))^2)</f>
        <v/>
      </c>
      <c r="N3592" s="27">
        <f>IF(E3592="","",MAX(0,E3592-swcdh_thr)^2)</f>
        <v/>
      </c>
      <c r="O3592">
        <f>IF(K3592="","",ROUND(E3592-K3592,0))</f>
        <v/>
      </c>
      <c r="P3592">
        <f>IF(O3592="","",IF(O3592&gt;=1,O3592,0))</f>
        <v/>
      </c>
      <c r="Q3592" s="27">
        <f>IF(E3592="","",MAX(0,E3592-22))</f>
        <v/>
      </c>
      <c r="R3592" s="27">
        <f>IF(H3592=1,E3592,"")</f>
        <v/>
      </c>
      <c r="S3592" s="27">
        <f>IF(AND(H3592=1,J3592&lt;&gt;""),E3592-J3592,"")</f>
        <v/>
      </c>
      <c r="T3592">
        <f>IF(G3592="","",MONTH(G3592))</f>
        <v/>
      </c>
    </row>
    <row r="3593">
      <c r="A3593" s="24" t="n">
        <v>2020</v>
      </c>
      <c r="B3593" s="24" t="n">
        <v>5</v>
      </c>
      <c r="C3593" s="24" t="n">
        <v>29</v>
      </c>
      <c r="D3593" s="24" t="n">
        <v>16</v>
      </c>
      <c r="E3593" s="24" t="n">
        <v>22.58</v>
      </c>
      <c r="F3593" s="25">
        <f>IF($E3593="","",DATE(IF($A3593="",nominal_year,$A3593),$B3593,$C3593)+($D3593-IF(LEFT(hour_conv,1)="1",1,0))/24)</f>
        <v/>
      </c>
      <c r="G3593" s="26">
        <f>IF(F3593="","",INT(F3593))</f>
        <v/>
      </c>
      <c r="H3593">
        <f>IF(G3593="","",IF(AND(MONTH(G3593)*100+DAY(G3593)&gt;=season_lo,MONTH(G3593)*100+DAY(G3593)&lt;=season_hi),1,0))</f>
        <v/>
      </c>
      <c r="I3593">
        <f>IF(G3593="","",G3593-first_day+1)</f>
        <v/>
      </c>
      <c r="J3593" s="27">
        <f>IF(I3593="","",INDEX(Daily!$J$2:$J$421,I3593))</f>
        <v/>
      </c>
      <c r="K3593" s="27">
        <f>IF(J3593="","",J3593+cat_offset)</f>
        <v/>
      </c>
      <c r="L3593" s="27">
        <f>IF(J3593="","",MAX(0,E3593-J3593)^2)</f>
        <v/>
      </c>
      <c r="M3593" s="27">
        <f>IF(J3593="","",MAX(0,E3593-(J3593+twcdh_off))^2)</f>
        <v/>
      </c>
      <c r="N3593" s="27">
        <f>IF(E3593="","",MAX(0,E3593-swcdh_thr)^2)</f>
        <v/>
      </c>
      <c r="O3593">
        <f>IF(K3593="","",ROUND(E3593-K3593,0))</f>
        <v/>
      </c>
      <c r="P3593">
        <f>IF(O3593="","",IF(O3593&gt;=1,O3593,0))</f>
        <v/>
      </c>
      <c r="Q3593" s="27">
        <f>IF(E3593="","",MAX(0,E3593-22))</f>
        <v/>
      </c>
      <c r="R3593" s="27">
        <f>IF(H3593=1,E3593,"")</f>
        <v/>
      </c>
      <c r="S3593" s="27">
        <f>IF(AND(H3593=1,J3593&lt;&gt;""),E3593-J3593,"")</f>
        <v/>
      </c>
      <c r="T3593">
        <f>IF(G3593="","",MONTH(G3593))</f>
        <v/>
      </c>
    </row>
    <row r="3594">
      <c r="A3594" s="24" t="n">
        <v>2020</v>
      </c>
      <c r="B3594" s="24" t="n">
        <v>5</v>
      </c>
      <c r="C3594" s="24" t="n">
        <v>29</v>
      </c>
      <c r="D3594" s="24" t="n">
        <v>17</v>
      </c>
      <c r="E3594" s="24" t="n">
        <v>22.59</v>
      </c>
      <c r="F3594" s="25">
        <f>IF($E3594="","",DATE(IF($A3594="",nominal_year,$A3594),$B3594,$C3594)+($D3594-IF(LEFT(hour_conv,1)="1",1,0))/24)</f>
        <v/>
      </c>
      <c r="G3594" s="26">
        <f>IF(F3594="","",INT(F3594))</f>
        <v/>
      </c>
      <c r="H3594">
        <f>IF(G3594="","",IF(AND(MONTH(G3594)*100+DAY(G3594)&gt;=season_lo,MONTH(G3594)*100+DAY(G3594)&lt;=season_hi),1,0))</f>
        <v/>
      </c>
      <c r="I3594">
        <f>IF(G3594="","",G3594-first_day+1)</f>
        <v/>
      </c>
      <c r="J3594" s="27">
        <f>IF(I3594="","",INDEX(Daily!$J$2:$J$421,I3594))</f>
        <v/>
      </c>
      <c r="K3594" s="27">
        <f>IF(J3594="","",J3594+cat_offset)</f>
        <v/>
      </c>
      <c r="L3594" s="27">
        <f>IF(J3594="","",MAX(0,E3594-J3594)^2)</f>
        <v/>
      </c>
      <c r="M3594" s="27">
        <f>IF(J3594="","",MAX(0,E3594-(J3594+twcdh_off))^2)</f>
        <v/>
      </c>
      <c r="N3594" s="27">
        <f>IF(E3594="","",MAX(0,E3594-swcdh_thr)^2)</f>
        <v/>
      </c>
      <c r="O3594">
        <f>IF(K3594="","",ROUND(E3594-K3594,0))</f>
        <v/>
      </c>
      <c r="P3594">
        <f>IF(O3594="","",IF(O3594&gt;=1,O3594,0))</f>
        <v/>
      </c>
      <c r="Q3594" s="27">
        <f>IF(E3594="","",MAX(0,E3594-22))</f>
        <v/>
      </c>
      <c r="R3594" s="27">
        <f>IF(H3594=1,E3594,"")</f>
        <v/>
      </c>
      <c r="S3594" s="27">
        <f>IF(AND(H3594=1,J3594&lt;&gt;""),E3594-J3594,"")</f>
        <v/>
      </c>
      <c r="T3594">
        <f>IF(G3594="","",MONTH(G3594))</f>
        <v/>
      </c>
    </row>
    <row r="3595">
      <c r="A3595" s="24" t="n">
        <v>2020</v>
      </c>
      <c r="B3595" s="24" t="n">
        <v>5</v>
      </c>
      <c r="C3595" s="24" t="n">
        <v>29</v>
      </c>
      <c r="D3595" s="24" t="n">
        <v>18</v>
      </c>
      <c r="E3595" s="24" t="n">
        <v>22.19</v>
      </c>
      <c r="F3595" s="25">
        <f>IF($E3595="","",DATE(IF($A3595="",nominal_year,$A3595),$B3595,$C3595)+($D3595-IF(LEFT(hour_conv,1)="1",1,0))/24)</f>
        <v/>
      </c>
      <c r="G3595" s="26">
        <f>IF(F3595="","",INT(F3595))</f>
        <v/>
      </c>
      <c r="H3595">
        <f>IF(G3595="","",IF(AND(MONTH(G3595)*100+DAY(G3595)&gt;=season_lo,MONTH(G3595)*100+DAY(G3595)&lt;=season_hi),1,0))</f>
        <v/>
      </c>
      <c r="I3595">
        <f>IF(G3595="","",G3595-first_day+1)</f>
        <v/>
      </c>
      <c r="J3595" s="27">
        <f>IF(I3595="","",INDEX(Daily!$J$2:$J$421,I3595))</f>
        <v/>
      </c>
      <c r="K3595" s="27">
        <f>IF(J3595="","",J3595+cat_offset)</f>
        <v/>
      </c>
      <c r="L3595" s="27">
        <f>IF(J3595="","",MAX(0,E3595-J3595)^2)</f>
        <v/>
      </c>
      <c r="M3595" s="27">
        <f>IF(J3595="","",MAX(0,E3595-(J3595+twcdh_off))^2)</f>
        <v/>
      </c>
      <c r="N3595" s="27">
        <f>IF(E3595="","",MAX(0,E3595-swcdh_thr)^2)</f>
        <v/>
      </c>
      <c r="O3595">
        <f>IF(K3595="","",ROUND(E3595-K3595,0))</f>
        <v/>
      </c>
      <c r="P3595">
        <f>IF(O3595="","",IF(O3595&gt;=1,O3595,0))</f>
        <v/>
      </c>
      <c r="Q3595" s="27">
        <f>IF(E3595="","",MAX(0,E3595-22))</f>
        <v/>
      </c>
      <c r="R3595" s="27">
        <f>IF(H3595=1,E3595,"")</f>
        <v/>
      </c>
      <c r="S3595" s="27">
        <f>IF(AND(H3595=1,J3595&lt;&gt;""),E3595-J3595,"")</f>
        <v/>
      </c>
      <c r="T3595">
        <f>IF(G3595="","",MONTH(G3595))</f>
        <v/>
      </c>
    </row>
    <row r="3596">
      <c r="A3596" s="24" t="n">
        <v>2020</v>
      </c>
      <c r="B3596" s="24" t="n">
        <v>5</v>
      </c>
      <c r="C3596" s="24" t="n">
        <v>29</v>
      </c>
      <c r="D3596" s="24" t="n">
        <v>19</v>
      </c>
      <c r="E3596" s="24" t="n">
        <v>20.78</v>
      </c>
      <c r="F3596" s="25">
        <f>IF($E3596="","",DATE(IF($A3596="",nominal_year,$A3596),$B3596,$C3596)+($D3596-IF(LEFT(hour_conv,1)="1",1,0))/24)</f>
        <v/>
      </c>
      <c r="G3596" s="26">
        <f>IF(F3596="","",INT(F3596))</f>
        <v/>
      </c>
      <c r="H3596">
        <f>IF(G3596="","",IF(AND(MONTH(G3596)*100+DAY(G3596)&gt;=season_lo,MONTH(G3596)*100+DAY(G3596)&lt;=season_hi),1,0))</f>
        <v/>
      </c>
      <c r="I3596">
        <f>IF(G3596="","",G3596-first_day+1)</f>
        <v/>
      </c>
      <c r="J3596" s="27">
        <f>IF(I3596="","",INDEX(Daily!$J$2:$J$421,I3596))</f>
        <v/>
      </c>
      <c r="K3596" s="27">
        <f>IF(J3596="","",J3596+cat_offset)</f>
        <v/>
      </c>
      <c r="L3596" s="27">
        <f>IF(J3596="","",MAX(0,E3596-J3596)^2)</f>
        <v/>
      </c>
      <c r="M3596" s="27">
        <f>IF(J3596="","",MAX(0,E3596-(J3596+twcdh_off))^2)</f>
        <v/>
      </c>
      <c r="N3596" s="27">
        <f>IF(E3596="","",MAX(0,E3596-swcdh_thr)^2)</f>
        <v/>
      </c>
      <c r="O3596">
        <f>IF(K3596="","",ROUND(E3596-K3596,0))</f>
        <v/>
      </c>
      <c r="P3596">
        <f>IF(O3596="","",IF(O3596&gt;=1,O3596,0))</f>
        <v/>
      </c>
      <c r="Q3596" s="27">
        <f>IF(E3596="","",MAX(0,E3596-22))</f>
        <v/>
      </c>
      <c r="R3596" s="27">
        <f>IF(H3596=1,E3596,"")</f>
        <v/>
      </c>
      <c r="S3596" s="27">
        <f>IF(AND(H3596=1,J3596&lt;&gt;""),E3596-J3596,"")</f>
        <v/>
      </c>
      <c r="T3596">
        <f>IF(G3596="","",MONTH(G3596))</f>
        <v/>
      </c>
    </row>
    <row r="3597">
      <c r="A3597" s="24" t="n">
        <v>2020</v>
      </c>
      <c r="B3597" s="24" t="n">
        <v>5</v>
      </c>
      <c r="C3597" s="24" t="n">
        <v>29</v>
      </c>
      <c r="D3597" s="24" t="n">
        <v>20</v>
      </c>
      <c r="E3597" s="24" t="n">
        <v>20.05</v>
      </c>
      <c r="F3597" s="25">
        <f>IF($E3597="","",DATE(IF($A3597="",nominal_year,$A3597),$B3597,$C3597)+($D3597-IF(LEFT(hour_conv,1)="1",1,0))/24)</f>
        <v/>
      </c>
      <c r="G3597" s="26">
        <f>IF(F3597="","",INT(F3597))</f>
        <v/>
      </c>
      <c r="H3597">
        <f>IF(G3597="","",IF(AND(MONTH(G3597)*100+DAY(G3597)&gt;=season_lo,MONTH(G3597)*100+DAY(G3597)&lt;=season_hi),1,0))</f>
        <v/>
      </c>
      <c r="I3597">
        <f>IF(G3597="","",G3597-first_day+1)</f>
        <v/>
      </c>
      <c r="J3597" s="27">
        <f>IF(I3597="","",INDEX(Daily!$J$2:$J$421,I3597))</f>
        <v/>
      </c>
      <c r="K3597" s="27">
        <f>IF(J3597="","",J3597+cat_offset)</f>
        <v/>
      </c>
      <c r="L3597" s="27">
        <f>IF(J3597="","",MAX(0,E3597-J3597)^2)</f>
        <v/>
      </c>
      <c r="M3597" s="27">
        <f>IF(J3597="","",MAX(0,E3597-(J3597+twcdh_off))^2)</f>
        <v/>
      </c>
      <c r="N3597" s="27">
        <f>IF(E3597="","",MAX(0,E3597-swcdh_thr)^2)</f>
        <v/>
      </c>
      <c r="O3597">
        <f>IF(K3597="","",ROUND(E3597-K3597,0))</f>
        <v/>
      </c>
      <c r="P3597">
        <f>IF(O3597="","",IF(O3597&gt;=1,O3597,0))</f>
        <v/>
      </c>
      <c r="Q3597" s="27">
        <f>IF(E3597="","",MAX(0,E3597-22))</f>
        <v/>
      </c>
      <c r="R3597" s="27">
        <f>IF(H3597=1,E3597,"")</f>
        <v/>
      </c>
      <c r="S3597" s="27">
        <f>IF(AND(H3597=1,J3597&lt;&gt;""),E3597-J3597,"")</f>
        <v/>
      </c>
      <c r="T3597">
        <f>IF(G3597="","",MONTH(G3597))</f>
        <v/>
      </c>
    </row>
    <row r="3598">
      <c r="A3598" s="24" t="n">
        <v>2020</v>
      </c>
      <c r="B3598" s="24" t="n">
        <v>5</v>
      </c>
      <c r="C3598" s="24" t="n">
        <v>29</v>
      </c>
      <c r="D3598" s="24" t="n">
        <v>21</v>
      </c>
      <c r="E3598" s="24" t="n">
        <v>17.89</v>
      </c>
      <c r="F3598" s="25">
        <f>IF($E3598="","",DATE(IF($A3598="",nominal_year,$A3598),$B3598,$C3598)+($D3598-IF(LEFT(hour_conv,1)="1",1,0))/24)</f>
        <v/>
      </c>
      <c r="G3598" s="26">
        <f>IF(F3598="","",INT(F3598))</f>
        <v/>
      </c>
      <c r="H3598">
        <f>IF(G3598="","",IF(AND(MONTH(G3598)*100+DAY(G3598)&gt;=season_lo,MONTH(G3598)*100+DAY(G3598)&lt;=season_hi),1,0))</f>
        <v/>
      </c>
      <c r="I3598">
        <f>IF(G3598="","",G3598-first_day+1)</f>
        <v/>
      </c>
      <c r="J3598" s="27">
        <f>IF(I3598="","",INDEX(Daily!$J$2:$J$421,I3598))</f>
        <v/>
      </c>
      <c r="K3598" s="27">
        <f>IF(J3598="","",J3598+cat_offset)</f>
        <v/>
      </c>
      <c r="L3598" s="27">
        <f>IF(J3598="","",MAX(0,E3598-J3598)^2)</f>
        <v/>
      </c>
      <c r="M3598" s="27">
        <f>IF(J3598="","",MAX(0,E3598-(J3598+twcdh_off))^2)</f>
        <v/>
      </c>
      <c r="N3598" s="27">
        <f>IF(E3598="","",MAX(0,E3598-swcdh_thr)^2)</f>
        <v/>
      </c>
      <c r="O3598">
        <f>IF(K3598="","",ROUND(E3598-K3598,0))</f>
        <v/>
      </c>
      <c r="P3598">
        <f>IF(O3598="","",IF(O3598&gt;=1,O3598,0))</f>
        <v/>
      </c>
      <c r="Q3598" s="27">
        <f>IF(E3598="","",MAX(0,E3598-22))</f>
        <v/>
      </c>
      <c r="R3598" s="27">
        <f>IF(H3598=1,E3598,"")</f>
        <v/>
      </c>
      <c r="S3598" s="27">
        <f>IF(AND(H3598=1,J3598&lt;&gt;""),E3598-J3598,"")</f>
        <v/>
      </c>
      <c r="T3598">
        <f>IF(G3598="","",MONTH(G3598))</f>
        <v/>
      </c>
    </row>
    <row r="3599">
      <c r="A3599" s="24" t="n">
        <v>2020</v>
      </c>
      <c r="B3599" s="24" t="n">
        <v>5</v>
      </c>
      <c r="C3599" s="24" t="n">
        <v>29</v>
      </c>
      <c r="D3599" s="24" t="n">
        <v>22</v>
      </c>
      <c r="E3599" s="24" t="n">
        <v>16.95</v>
      </c>
      <c r="F3599" s="25">
        <f>IF($E3599="","",DATE(IF($A3599="",nominal_year,$A3599),$B3599,$C3599)+($D3599-IF(LEFT(hour_conv,1)="1",1,0))/24)</f>
        <v/>
      </c>
      <c r="G3599" s="26">
        <f>IF(F3599="","",INT(F3599))</f>
        <v/>
      </c>
      <c r="H3599">
        <f>IF(G3599="","",IF(AND(MONTH(G3599)*100+DAY(G3599)&gt;=season_lo,MONTH(G3599)*100+DAY(G3599)&lt;=season_hi),1,0))</f>
        <v/>
      </c>
      <c r="I3599">
        <f>IF(G3599="","",G3599-first_day+1)</f>
        <v/>
      </c>
      <c r="J3599" s="27">
        <f>IF(I3599="","",INDEX(Daily!$J$2:$J$421,I3599))</f>
        <v/>
      </c>
      <c r="K3599" s="27">
        <f>IF(J3599="","",J3599+cat_offset)</f>
        <v/>
      </c>
      <c r="L3599" s="27">
        <f>IF(J3599="","",MAX(0,E3599-J3599)^2)</f>
        <v/>
      </c>
      <c r="M3599" s="27">
        <f>IF(J3599="","",MAX(0,E3599-(J3599+twcdh_off))^2)</f>
        <v/>
      </c>
      <c r="N3599" s="27">
        <f>IF(E3599="","",MAX(0,E3599-swcdh_thr)^2)</f>
        <v/>
      </c>
      <c r="O3599">
        <f>IF(K3599="","",ROUND(E3599-K3599,0))</f>
        <v/>
      </c>
      <c r="P3599">
        <f>IF(O3599="","",IF(O3599&gt;=1,O3599,0))</f>
        <v/>
      </c>
      <c r="Q3599" s="27">
        <f>IF(E3599="","",MAX(0,E3599-22))</f>
        <v/>
      </c>
      <c r="R3599" s="27">
        <f>IF(H3599=1,E3599,"")</f>
        <v/>
      </c>
      <c r="S3599" s="27">
        <f>IF(AND(H3599=1,J3599&lt;&gt;""),E3599-J3599,"")</f>
        <v/>
      </c>
      <c r="T3599">
        <f>IF(G3599="","",MONTH(G3599))</f>
        <v/>
      </c>
    </row>
    <row r="3600">
      <c r="A3600" s="24" t="n">
        <v>2020</v>
      </c>
      <c r="B3600" s="24" t="n">
        <v>5</v>
      </c>
      <c r="C3600" s="24" t="n">
        <v>29</v>
      </c>
      <c r="D3600" s="24" t="n">
        <v>23</v>
      </c>
      <c r="E3600" s="24" t="n">
        <v>15.19</v>
      </c>
      <c r="F3600" s="25">
        <f>IF($E3600="","",DATE(IF($A3600="",nominal_year,$A3600),$B3600,$C3600)+($D3600-IF(LEFT(hour_conv,1)="1",1,0))/24)</f>
        <v/>
      </c>
      <c r="G3600" s="26">
        <f>IF(F3600="","",INT(F3600))</f>
        <v/>
      </c>
      <c r="H3600">
        <f>IF(G3600="","",IF(AND(MONTH(G3600)*100+DAY(G3600)&gt;=season_lo,MONTH(G3600)*100+DAY(G3600)&lt;=season_hi),1,0))</f>
        <v/>
      </c>
      <c r="I3600">
        <f>IF(G3600="","",G3600-first_day+1)</f>
        <v/>
      </c>
      <c r="J3600" s="27">
        <f>IF(I3600="","",INDEX(Daily!$J$2:$J$421,I3600))</f>
        <v/>
      </c>
      <c r="K3600" s="27">
        <f>IF(J3600="","",J3600+cat_offset)</f>
        <v/>
      </c>
      <c r="L3600" s="27">
        <f>IF(J3600="","",MAX(0,E3600-J3600)^2)</f>
        <v/>
      </c>
      <c r="M3600" s="27">
        <f>IF(J3600="","",MAX(0,E3600-(J3600+twcdh_off))^2)</f>
        <v/>
      </c>
      <c r="N3600" s="27">
        <f>IF(E3600="","",MAX(0,E3600-swcdh_thr)^2)</f>
        <v/>
      </c>
      <c r="O3600">
        <f>IF(K3600="","",ROUND(E3600-K3600,0))</f>
        <v/>
      </c>
      <c r="P3600">
        <f>IF(O3600="","",IF(O3600&gt;=1,O3600,0))</f>
        <v/>
      </c>
      <c r="Q3600" s="27">
        <f>IF(E3600="","",MAX(0,E3600-22))</f>
        <v/>
      </c>
      <c r="R3600" s="27">
        <f>IF(H3600=1,E3600,"")</f>
        <v/>
      </c>
      <c r="S3600" s="27">
        <f>IF(AND(H3600=1,J3600&lt;&gt;""),E3600-J3600,"")</f>
        <v/>
      </c>
      <c r="T3600">
        <f>IF(G3600="","",MONTH(G3600))</f>
        <v/>
      </c>
    </row>
    <row r="3601">
      <c r="A3601" s="24" t="n">
        <v>2020</v>
      </c>
      <c r="B3601" s="24" t="n">
        <v>5</v>
      </c>
      <c r="C3601" s="24" t="n">
        <v>29</v>
      </c>
      <c r="D3601" s="24" t="n">
        <v>24</v>
      </c>
      <c r="E3601" s="24" t="n">
        <v>14.21</v>
      </c>
      <c r="F3601" s="25">
        <f>IF($E3601="","",DATE(IF($A3601="",nominal_year,$A3601),$B3601,$C3601)+($D3601-IF(LEFT(hour_conv,1)="1",1,0))/24)</f>
        <v/>
      </c>
      <c r="G3601" s="26">
        <f>IF(F3601="","",INT(F3601))</f>
        <v/>
      </c>
      <c r="H3601">
        <f>IF(G3601="","",IF(AND(MONTH(G3601)*100+DAY(G3601)&gt;=season_lo,MONTH(G3601)*100+DAY(G3601)&lt;=season_hi),1,0))</f>
        <v/>
      </c>
      <c r="I3601">
        <f>IF(G3601="","",G3601-first_day+1)</f>
        <v/>
      </c>
      <c r="J3601" s="27">
        <f>IF(I3601="","",INDEX(Daily!$J$2:$J$421,I3601))</f>
        <v/>
      </c>
      <c r="K3601" s="27">
        <f>IF(J3601="","",J3601+cat_offset)</f>
        <v/>
      </c>
      <c r="L3601" s="27">
        <f>IF(J3601="","",MAX(0,E3601-J3601)^2)</f>
        <v/>
      </c>
      <c r="M3601" s="27">
        <f>IF(J3601="","",MAX(0,E3601-(J3601+twcdh_off))^2)</f>
        <v/>
      </c>
      <c r="N3601" s="27">
        <f>IF(E3601="","",MAX(0,E3601-swcdh_thr)^2)</f>
        <v/>
      </c>
      <c r="O3601">
        <f>IF(K3601="","",ROUND(E3601-K3601,0))</f>
        <v/>
      </c>
      <c r="P3601">
        <f>IF(O3601="","",IF(O3601&gt;=1,O3601,0))</f>
        <v/>
      </c>
      <c r="Q3601" s="27">
        <f>IF(E3601="","",MAX(0,E3601-22))</f>
        <v/>
      </c>
      <c r="R3601" s="27">
        <f>IF(H3601=1,E3601,"")</f>
        <v/>
      </c>
      <c r="S3601" s="27">
        <f>IF(AND(H3601=1,J3601&lt;&gt;""),E3601-J3601,"")</f>
        <v/>
      </c>
      <c r="T3601">
        <f>IF(G3601="","",MONTH(G3601))</f>
        <v/>
      </c>
    </row>
    <row r="3602">
      <c r="A3602" s="24" t="n">
        <v>2020</v>
      </c>
      <c r="B3602" s="24" t="n">
        <v>5</v>
      </c>
      <c r="C3602" s="24" t="n">
        <v>30</v>
      </c>
      <c r="D3602" s="24" t="n">
        <v>1</v>
      </c>
      <c r="E3602" s="24" t="n">
        <v>13.21</v>
      </c>
      <c r="F3602" s="25">
        <f>IF($E3602="","",DATE(IF($A3602="",nominal_year,$A3602),$B3602,$C3602)+($D3602-IF(LEFT(hour_conv,1)="1",1,0))/24)</f>
        <v/>
      </c>
      <c r="G3602" s="26">
        <f>IF(F3602="","",INT(F3602))</f>
        <v/>
      </c>
      <c r="H3602">
        <f>IF(G3602="","",IF(AND(MONTH(G3602)*100+DAY(G3602)&gt;=season_lo,MONTH(G3602)*100+DAY(G3602)&lt;=season_hi),1,0))</f>
        <v/>
      </c>
      <c r="I3602">
        <f>IF(G3602="","",G3602-first_day+1)</f>
        <v/>
      </c>
      <c r="J3602" s="27">
        <f>IF(I3602="","",INDEX(Daily!$J$2:$J$421,I3602))</f>
        <v/>
      </c>
      <c r="K3602" s="27">
        <f>IF(J3602="","",J3602+cat_offset)</f>
        <v/>
      </c>
      <c r="L3602" s="27">
        <f>IF(J3602="","",MAX(0,E3602-J3602)^2)</f>
        <v/>
      </c>
      <c r="M3602" s="27">
        <f>IF(J3602="","",MAX(0,E3602-(J3602+twcdh_off))^2)</f>
        <v/>
      </c>
      <c r="N3602" s="27">
        <f>IF(E3602="","",MAX(0,E3602-swcdh_thr)^2)</f>
        <v/>
      </c>
      <c r="O3602">
        <f>IF(K3602="","",ROUND(E3602-K3602,0))</f>
        <v/>
      </c>
      <c r="P3602">
        <f>IF(O3602="","",IF(O3602&gt;=1,O3602,0))</f>
        <v/>
      </c>
      <c r="Q3602" s="27">
        <f>IF(E3602="","",MAX(0,E3602-22))</f>
        <v/>
      </c>
      <c r="R3602" s="27">
        <f>IF(H3602=1,E3602,"")</f>
        <v/>
      </c>
      <c r="S3602" s="27">
        <f>IF(AND(H3602=1,J3602&lt;&gt;""),E3602-J3602,"")</f>
        <v/>
      </c>
      <c r="T3602">
        <f>IF(G3602="","",MONTH(G3602))</f>
        <v/>
      </c>
    </row>
    <row r="3603">
      <c r="A3603" s="24" t="n">
        <v>2020</v>
      </c>
      <c r="B3603" s="24" t="n">
        <v>5</v>
      </c>
      <c r="C3603" s="24" t="n">
        <v>30</v>
      </c>
      <c r="D3603" s="24" t="n">
        <v>2</v>
      </c>
      <c r="E3603" s="24" t="n">
        <v>12.47</v>
      </c>
      <c r="F3603" s="25">
        <f>IF($E3603="","",DATE(IF($A3603="",nominal_year,$A3603),$B3603,$C3603)+($D3603-IF(LEFT(hour_conv,1)="1",1,0))/24)</f>
        <v/>
      </c>
      <c r="G3603" s="26">
        <f>IF(F3603="","",INT(F3603))</f>
        <v/>
      </c>
      <c r="H3603">
        <f>IF(G3603="","",IF(AND(MONTH(G3603)*100+DAY(G3603)&gt;=season_lo,MONTH(G3603)*100+DAY(G3603)&lt;=season_hi),1,0))</f>
        <v/>
      </c>
      <c r="I3603">
        <f>IF(G3603="","",G3603-first_day+1)</f>
        <v/>
      </c>
      <c r="J3603" s="27">
        <f>IF(I3603="","",INDEX(Daily!$J$2:$J$421,I3603))</f>
        <v/>
      </c>
      <c r="K3603" s="27">
        <f>IF(J3603="","",J3603+cat_offset)</f>
        <v/>
      </c>
      <c r="L3603" s="27">
        <f>IF(J3603="","",MAX(0,E3603-J3603)^2)</f>
        <v/>
      </c>
      <c r="M3603" s="27">
        <f>IF(J3603="","",MAX(0,E3603-(J3603+twcdh_off))^2)</f>
        <v/>
      </c>
      <c r="N3603" s="27">
        <f>IF(E3603="","",MAX(0,E3603-swcdh_thr)^2)</f>
        <v/>
      </c>
      <c r="O3603">
        <f>IF(K3603="","",ROUND(E3603-K3603,0))</f>
        <v/>
      </c>
      <c r="P3603">
        <f>IF(O3603="","",IF(O3603&gt;=1,O3603,0))</f>
        <v/>
      </c>
      <c r="Q3603" s="27">
        <f>IF(E3603="","",MAX(0,E3603-22))</f>
        <v/>
      </c>
      <c r="R3603" s="27">
        <f>IF(H3603=1,E3603,"")</f>
        <v/>
      </c>
      <c r="S3603" s="27">
        <f>IF(AND(H3603=1,J3603&lt;&gt;""),E3603-J3603,"")</f>
        <v/>
      </c>
      <c r="T3603">
        <f>IF(G3603="","",MONTH(G3603))</f>
        <v/>
      </c>
    </row>
    <row r="3604">
      <c r="A3604" s="24" t="n">
        <v>2020</v>
      </c>
      <c r="B3604" s="24" t="n">
        <v>5</v>
      </c>
      <c r="C3604" s="24" t="n">
        <v>30</v>
      </c>
      <c r="D3604" s="24" t="n">
        <v>3</v>
      </c>
      <c r="E3604" s="24" t="n">
        <v>11.1</v>
      </c>
      <c r="F3604" s="25">
        <f>IF($E3604="","",DATE(IF($A3604="",nominal_year,$A3604),$B3604,$C3604)+($D3604-IF(LEFT(hour_conv,1)="1",1,0))/24)</f>
        <v/>
      </c>
      <c r="G3604" s="26">
        <f>IF(F3604="","",INT(F3604))</f>
        <v/>
      </c>
      <c r="H3604">
        <f>IF(G3604="","",IF(AND(MONTH(G3604)*100+DAY(G3604)&gt;=season_lo,MONTH(G3604)*100+DAY(G3604)&lt;=season_hi),1,0))</f>
        <v/>
      </c>
      <c r="I3604">
        <f>IF(G3604="","",G3604-first_day+1)</f>
        <v/>
      </c>
      <c r="J3604" s="27">
        <f>IF(I3604="","",INDEX(Daily!$J$2:$J$421,I3604))</f>
        <v/>
      </c>
      <c r="K3604" s="27">
        <f>IF(J3604="","",J3604+cat_offset)</f>
        <v/>
      </c>
      <c r="L3604" s="27">
        <f>IF(J3604="","",MAX(0,E3604-J3604)^2)</f>
        <v/>
      </c>
      <c r="M3604" s="27">
        <f>IF(J3604="","",MAX(0,E3604-(J3604+twcdh_off))^2)</f>
        <v/>
      </c>
      <c r="N3604" s="27">
        <f>IF(E3604="","",MAX(0,E3604-swcdh_thr)^2)</f>
        <v/>
      </c>
      <c r="O3604">
        <f>IF(K3604="","",ROUND(E3604-K3604,0))</f>
        <v/>
      </c>
      <c r="P3604">
        <f>IF(O3604="","",IF(O3604&gt;=1,O3604,0))</f>
        <v/>
      </c>
      <c r="Q3604" s="27">
        <f>IF(E3604="","",MAX(0,E3604-22))</f>
        <v/>
      </c>
      <c r="R3604" s="27">
        <f>IF(H3604=1,E3604,"")</f>
        <v/>
      </c>
      <c r="S3604" s="27">
        <f>IF(AND(H3604=1,J3604&lt;&gt;""),E3604-J3604,"")</f>
        <v/>
      </c>
      <c r="T3604">
        <f>IF(G3604="","",MONTH(G3604))</f>
        <v/>
      </c>
    </row>
    <row r="3605">
      <c r="A3605" s="24" t="n">
        <v>2020</v>
      </c>
      <c r="B3605" s="24" t="n">
        <v>5</v>
      </c>
      <c r="C3605" s="24" t="n">
        <v>30</v>
      </c>
      <c r="D3605" s="24" t="n">
        <v>4</v>
      </c>
      <c r="E3605" s="24" t="n">
        <v>11.82</v>
      </c>
      <c r="F3605" s="25">
        <f>IF($E3605="","",DATE(IF($A3605="",nominal_year,$A3605),$B3605,$C3605)+($D3605-IF(LEFT(hour_conv,1)="1",1,0))/24)</f>
        <v/>
      </c>
      <c r="G3605" s="26">
        <f>IF(F3605="","",INT(F3605))</f>
        <v/>
      </c>
      <c r="H3605">
        <f>IF(G3605="","",IF(AND(MONTH(G3605)*100+DAY(G3605)&gt;=season_lo,MONTH(G3605)*100+DAY(G3605)&lt;=season_hi),1,0))</f>
        <v/>
      </c>
      <c r="I3605">
        <f>IF(G3605="","",G3605-first_day+1)</f>
        <v/>
      </c>
      <c r="J3605" s="27">
        <f>IF(I3605="","",INDEX(Daily!$J$2:$J$421,I3605))</f>
        <v/>
      </c>
      <c r="K3605" s="27">
        <f>IF(J3605="","",J3605+cat_offset)</f>
        <v/>
      </c>
      <c r="L3605" s="27">
        <f>IF(J3605="","",MAX(0,E3605-J3605)^2)</f>
        <v/>
      </c>
      <c r="M3605" s="27">
        <f>IF(J3605="","",MAX(0,E3605-(J3605+twcdh_off))^2)</f>
        <v/>
      </c>
      <c r="N3605" s="27">
        <f>IF(E3605="","",MAX(0,E3605-swcdh_thr)^2)</f>
        <v/>
      </c>
      <c r="O3605">
        <f>IF(K3605="","",ROUND(E3605-K3605,0))</f>
        <v/>
      </c>
      <c r="P3605">
        <f>IF(O3605="","",IF(O3605&gt;=1,O3605,0))</f>
        <v/>
      </c>
      <c r="Q3605" s="27">
        <f>IF(E3605="","",MAX(0,E3605-22))</f>
        <v/>
      </c>
      <c r="R3605" s="27">
        <f>IF(H3605=1,E3605,"")</f>
        <v/>
      </c>
      <c r="S3605" s="27">
        <f>IF(AND(H3605=1,J3605&lt;&gt;""),E3605-J3605,"")</f>
        <v/>
      </c>
      <c r="T3605">
        <f>IF(G3605="","",MONTH(G3605))</f>
        <v/>
      </c>
    </row>
    <row r="3606">
      <c r="A3606" s="24" t="n">
        <v>2020</v>
      </c>
      <c r="B3606" s="24" t="n">
        <v>5</v>
      </c>
      <c r="C3606" s="24" t="n">
        <v>30</v>
      </c>
      <c r="D3606" s="24" t="n">
        <v>5</v>
      </c>
      <c r="E3606" s="24" t="n">
        <v>11.31</v>
      </c>
      <c r="F3606" s="25">
        <f>IF($E3606="","",DATE(IF($A3606="",nominal_year,$A3606),$B3606,$C3606)+($D3606-IF(LEFT(hour_conv,1)="1",1,0))/24)</f>
        <v/>
      </c>
      <c r="G3606" s="26">
        <f>IF(F3606="","",INT(F3606))</f>
        <v/>
      </c>
      <c r="H3606">
        <f>IF(G3606="","",IF(AND(MONTH(G3606)*100+DAY(G3606)&gt;=season_lo,MONTH(G3606)*100+DAY(G3606)&lt;=season_hi),1,0))</f>
        <v/>
      </c>
      <c r="I3606">
        <f>IF(G3606="","",G3606-first_day+1)</f>
        <v/>
      </c>
      <c r="J3606" s="27">
        <f>IF(I3606="","",INDEX(Daily!$J$2:$J$421,I3606))</f>
        <v/>
      </c>
      <c r="K3606" s="27">
        <f>IF(J3606="","",J3606+cat_offset)</f>
        <v/>
      </c>
      <c r="L3606" s="27">
        <f>IF(J3606="","",MAX(0,E3606-J3606)^2)</f>
        <v/>
      </c>
      <c r="M3606" s="27">
        <f>IF(J3606="","",MAX(0,E3606-(J3606+twcdh_off))^2)</f>
        <v/>
      </c>
      <c r="N3606" s="27">
        <f>IF(E3606="","",MAX(0,E3606-swcdh_thr)^2)</f>
        <v/>
      </c>
      <c r="O3606">
        <f>IF(K3606="","",ROUND(E3606-K3606,0))</f>
        <v/>
      </c>
      <c r="P3606">
        <f>IF(O3606="","",IF(O3606&gt;=1,O3606,0))</f>
        <v/>
      </c>
      <c r="Q3606" s="27">
        <f>IF(E3606="","",MAX(0,E3606-22))</f>
        <v/>
      </c>
      <c r="R3606" s="27">
        <f>IF(H3606=1,E3606,"")</f>
        <v/>
      </c>
      <c r="S3606" s="27">
        <f>IF(AND(H3606=1,J3606&lt;&gt;""),E3606-J3606,"")</f>
        <v/>
      </c>
      <c r="T3606">
        <f>IF(G3606="","",MONTH(G3606))</f>
        <v/>
      </c>
    </row>
    <row r="3607">
      <c r="A3607" s="24" t="n">
        <v>2020</v>
      </c>
      <c r="B3607" s="24" t="n">
        <v>5</v>
      </c>
      <c r="C3607" s="24" t="n">
        <v>30</v>
      </c>
      <c r="D3607" s="24" t="n">
        <v>6</v>
      </c>
      <c r="E3607" s="24" t="n">
        <v>11.64</v>
      </c>
      <c r="F3607" s="25">
        <f>IF($E3607="","",DATE(IF($A3607="",nominal_year,$A3607),$B3607,$C3607)+($D3607-IF(LEFT(hour_conv,1)="1",1,0))/24)</f>
        <v/>
      </c>
      <c r="G3607" s="26">
        <f>IF(F3607="","",INT(F3607))</f>
        <v/>
      </c>
      <c r="H3607">
        <f>IF(G3607="","",IF(AND(MONTH(G3607)*100+DAY(G3607)&gt;=season_lo,MONTH(G3607)*100+DAY(G3607)&lt;=season_hi),1,0))</f>
        <v/>
      </c>
      <c r="I3607">
        <f>IF(G3607="","",G3607-first_day+1)</f>
        <v/>
      </c>
      <c r="J3607" s="27">
        <f>IF(I3607="","",INDEX(Daily!$J$2:$J$421,I3607))</f>
        <v/>
      </c>
      <c r="K3607" s="27">
        <f>IF(J3607="","",J3607+cat_offset)</f>
        <v/>
      </c>
      <c r="L3607" s="27">
        <f>IF(J3607="","",MAX(0,E3607-J3607)^2)</f>
        <v/>
      </c>
      <c r="M3607" s="27">
        <f>IF(J3607="","",MAX(0,E3607-(J3607+twcdh_off))^2)</f>
        <v/>
      </c>
      <c r="N3607" s="27">
        <f>IF(E3607="","",MAX(0,E3607-swcdh_thr)^2)</f>
        <v/>
      </c>
      <c r="O3607">
        <f>IF(K3607="","",ROUND(E3607-K3607,0))</f>
        <v/>
      </c>
      <c r="P3607">
        <f>IF(O3607="","",IF(O3607&gt;=1,O3607,0))</f>
        <v/>
      </c>
      <c r="Q3607" s="27">
        <f>IF(E3607="","",MAX(0,E3607-22))</f>
        <v/>
      </c>
      <c r="R3607" s="27">
        <f>IF(H3607=1,E3607,"")</f>
        <v/>
      </c>
      <c r="S3607" s="27">
        <f>IF(AND(H3607=1,J3607&lt;&gt;""),E3607-J3607,"")</f>
        <v/>
      </c>
      <c r="T3607">
        <f>IF(G3607="","",MONTH(G3607))</f>
        <v/>
      </c>
    </row>
    <row r="3608">
      <c r="A3608" s="24" t="n">
        <v>2020</v>
      </c>
      <c r="B3608" s="24" t="n">
        <v>5</v>
      </c>
      <c r="C3608" s="24" t="n">
        <v>30</v>
      </c>
      <c r="D3608" s="24" t="n">
        <v>7</v>
      </c>
      <c r="E3608" s="24" t="n">
        <v>12.86</v>
      </c>
      <c r="F3608" s="25">
        <f>IF($E3608="","",DATE(IF($A3608="",nominal_year,$A3608),$B3608,$C3608)+($D3608-IF(LEFT(hour_conv,1)="1",1,0))/24)</f>
        <v/>
      </c>
      <c r="G3608" s="26">
        <f>IF(F3608="","",INT(F3608))</f>
        <v/>
      </c>
      <c r="H3608">
        <f>IF(G3608="","",IF(AND(MONTH(G3608)*100+DAY(G3608)&gt;=season_lo,MONTH(G3608)*100+DAY(G3608)&lt;=season_hi),1,0))</f>
        <v/>
      </c>
      <c r="I3608">
        <f>IF(G3608="","",G3608-first_day+1)</f>
        <v/>
      </c>
      <c r="J3608" s="27">
        <f>IF(I3608="","",INDEX(Daily!$J$2:$J$421,I3608))</f>
        <v/>
      </c>
      <c r="K3608" s="27">
        <f>IF(J3608="","",J3608+cat_offset)</f>
        <v/>
      </c>
      <c r="L3608" s="27">
        <f>IF(J3608="","",MAX(0,E3608-J3608)^2)</f>
        <v/>
      </c>
      <c r="M3608" s="27">
        <f>IF(J3608="","",MAX(0,E3608-(J3608+twcdh_off))^2)</f>
        <v/>
      </c>
      <c r="N3608" s="27">
        <f>IF(E3608="","",MAX(0,E3608-swcdh_thr)^2)</f>
        <v/>
      </c>
      <c r="O3608">
        <f>IF(K3608="","",ROUND(E3608-K3608,0))</f>
        <v/>
      </c>
      <c r="P3608">
        <f>IF(O3608="","",IF(O3608&gt;=1,O3608,0))</f>
        <v/>
      </c>
      <c r="Q3608" s="27">
        <f>IF(E3608="","",MAX(0,E3608-22))</f>
        <v/>
      </c>
      <c r="R3608" s="27">
        <f>IF(H3608=1,E3608,"")</f>
        <v/>
      </c>
      <c r="S3608" s="27">
        <f>IF(AND(H3608=1,J3608&lt;&gt;""),E3608-J3608,"")</f>
        <v/>
      </c>
      <c r="T3608">
        <f>IF(G3608="","",MONTH(G3608))</f>
        <v/>
      </c>
    </row>
    <row r="3609">
      <c r="A3609" s="24" t="n">
        <v>2020</v>
      </c>
      <c r="B3609" s="24" t="n">
        <v>5</v>
      </c>
      <c r="C3609" s="24" t="n">
        <v>30</v>
      </c>
      <c r="D3609" s="24" t="n">
        <v>8</v>
      </c>
      <c r="E3609" s="24" t="n">
        <v>13.49</v>
      </c>
      <c r="F3609" s="25">
        <f>IF($E3609="","",DATE(IF($A3609="",nominal_year,$A3609),$B3609,$C3609)+($D3609-IF(LEFT(hour_conv,1)="1",1,0))/24)</f>
        <v/>
      </c>
      <c r="G3609" s="26">
        <f>IF(F3609="","",INT(F3609))</f>
        <v/>
      </c>
      <c r="H3609">
        <f>IF(G3609="","",IF(AND(MONTH(G3609)*100+DAY(G3609)&gt;=season_lo,MONTH(G3609)*100+DAY(G3609)&lt;=season_hi),1,0))</f>
        <v/>
      </c>
      <c r="I3609">
        <f>IF(G3609="","",G3609-first_day+1)</f>
        <v/>
      </c>
      <c r="J3609" s="27">
        <f>IF(I3609="","",INDEX(Daily!$J$2:$J$421,I3609))</f>
        <v/>
      </c>
      <c r="K3609" s="27">
        <f>IF(J3609="","",J3609+cat_offset)</f>
        <v/>
      </c>
      <c r="L3609" s="27">
        <f>IF(J3609="","",MAX(0,E3609-J3609)^2)</f>
        <v/>
      </c>
      <c r="M3609" s="27">
        <f>IF(J3609="","",MAX(0,E3609-(J3609+twcdh_off))^2)</f>
        <v/>
      </c>
      <c r="N3609" s="27">
        <f>IF(E3609="","",MAX(0,E3609-swcdh_thr)^2)</f>
        <v/>
      </c>
      <c r="O3609">
        <f>IF(K3609="","",ROUND(E3609-K3609,0))</f>
        <v/>
      </c>
      <c r="P3609">
        <f>IF(O3609="","",IF(O3609&gt;=1,O3609,0))</f>
        <v/>
      </c>
      <c r="Q3609" s="27">
        <f>IF(E3609="","",MAX(0,E3609-22))</f>
        <v/>
      </c>
      <c r="R3609" s="27">
        <f>IF(H3609=1,E3609,"")</f>
        <v/>
      </c>
      <c r="S3609" s="27">
        <f>IF(AND(H3609=1,J3609&lt;&gt;""),E3609-J3609,"")</f>
        <v/>
      </c>
      <c r="T3609">
        <f>IF(G3609="","",MONTH(G3609))</f>
        <v/>
      </c>
    </row>
    <row r="3610">
      <c r="A3610" s="24" t="n">
        <v>2020</v>
      </c>
      <c r="B3610" s="24" t="n">
        <v>5</v>
      </c>
      <c r="C3610" s="24" t="n">
        <v>30</v>
      </c>
      <c r="D3610" s="24" t="n">
        <v>9</v>
      </c>
      <c r="E3610" s="24" t="n">
        <v>15.41</v>
      </c>
      <c r="F3610" s="25">
        <f>IF($E3610="","",DATE(IF($A3610="",nominal_year,$A3610),$B3610,$C3610)+($D3610-IF(LEFT(hour_conv,1)="1",1,0))/24)</f>
        <v/>
      </c>
      <c r="G3610" s="26">
        <f>IF(F3610="","",INT(F3610))</f>
        <v/>
      </c>
      <c r="H3610">
        <f>IF(G3610="","",IF(AND(MONTH(G3610)*100+DAY(G3610)&gt;=season_lo,MONTH(G3610)*100+DAY(G3610)&lt;=season_hi),1,0))</f>
        <v/>
      </c>
      <c r="I3610">
        <f>IF(G3610="","",G3610-first_day+1)</f>
        <v/>
      </c>
      <c r="J3610" s="27">
        <f>IF(I3610="","",INDEX(Daily!$J$2:$J$421,I3610))</f>
        <v/>
      </c>
      <c r="K3610" s="27">
        <f>IF(J3610="","",J3610+cat_offset)</f>
        <v/>
      </c>
      <c r="L3610" s="27">
        <f>IF(J3610="","",MAX(0,E3610-J3610)^2)</f>
        <v/>
      </c>
      <c r="M3610" s="27">
        <f>IF(J3610="","",MAX(0,E3610-(J3610+twcdh_off))^2)</f>
        <v/>
      </c>
      <c r="N3610" s="27">
        <f>IF(E3610="","",MAX(0,E3610-swcdh_thr)^2)</f>
        <v/>
      </c>
      <c r="O3610">
        <f>IF(K3610="","",ROUND(E3610-K3610,0))</f>
        <v/>
      </c>
      <c r="P3610">
        <f>IF(O3610="","",IF(O3610&gt;=1,O3610,0))</f>
        <v/>
      </c>
      <c r="Q3610" s="27">
        <f>IF(E3610="","",MAX(0,E3610-22))</f>
        <v/>
      </c>
      <c r="R3610" s="27">
        <f>IF(H3610=1,E3610,"")</f>
        <v/>
      </c>
      <c r="S3610" s="27">
        <f>IF(AND(H3610=1,J3610&lt;&gt;""),E3610-J3610,"")</f>
        <v/>
      </c>
      <c r="T3610">
        <f>IF(G3610="","",MONTH(G3610))</f>
        <v/>
      </c>
    </row>
    <row r="3611">
      <c r="A3611" s="24" t="n">
        <v>2020</v>
      </c>
      <c r="B3611" s="24" t="n">
        <v>5</v>
      </c>
      <c r="C3611" s="24" t="n">
        <v>30</v>
      </c>
      <c r="D3611" s="24" t="n">
        <v>10</v>
      </c>
      <c r="E3611" s="24" t="n">
        <v>16.95</v>
      </c>
      <c r="F3611" s="25">
        <f>IF($E3611="","",DATE(IF($A3611="",nominal_year,$A3611),$B3611,$C3611)+($D3611-IF(LEFT(hour_conv,1)="1",1,0))/24)</f>
        <v/>
      </c>
      <c r="G3611" s="26">
        <f>IF(F3611="","",INT(F3611))</f>
        <v/>
      </c>
      <c r="H3611">
        <f>IF(G3611="","",IF(AND(MONTH(G3611)*100+DAY(G3611)&gt;=season_lo,MONTH(G3611)*100+DAY(G3611)&lt;=season_hi),1,0))</f>
        <v/>
      </c>
      <c r="I3611">
        <f>IF(G3611="","",G3611-first_day+1)</f>
        <v/>
      </c>
      <c r="J3611" s="27">
        <f>IF(I3611="","",INDEX(Daily!$J$2:$J$421,I3611))</f>
        <v/>
      </c>
      <c r="K3611" s="27">
        <f>IF(J3611="","",J3611+cat_offset)</f>
        <v/>
      </c>
      <c r="L3611" s="27">
        <f>IF(J3611="","",MAX(0,E3611-J3611)^2)</f>
        <v/>
      </c>
      <c r="M3611" s="27">
        <f>IF(J3611="","",MAX(0,E3611-(J3611+twcdh_off))^2)</f>
        <v/>
      </c>
      <c r="N3611" s="27">
        <f>IF(E3611="","",MAX(0,E3611-swcdh_thr)^2)</f>
        <v/>
      </c>
      <c r="O3611">
        <f>IF(K3611="","",ROUND(E3611-K3611,0))</f>
        <v/>
      </c>
      <c r="P3611">
        <f>IF(O3611="","",IF(O3611&gt;=1,O3611,0))</f>
        <v/>
      </c>
      <c r="Q3611" s="27">
        <f>IF(E3611="","",MAX(0,E3611-22))</f>
        <v/>
      </c>
      <c r="R3611" s="27">
        <f>IF(H3611=1,E3611,"")</f>
        <v/>
      </c>
      <c r="S3611" s="27">
        <f>IF(AND(H3611=1,J3611&lt;&gt;""),E3611-J3611,"")</f>
        <v/>
      </c>
      <c r="T3611">
        <f>IF(G3611="","",MONTH(G3611))</f>
        <v/>
      </c>
    </row>
    <row r="3612">
      <c r="A3612" s="24" t="n">
        <v>2020</v>
      </c>
      <c r="B3612" s="24" t="n">
        <v>5</v>
      </c>
      <c r="C3612" s="24" t="n">
        <v>30</v>
      </c>
      <c r="D3612" s="24" t="n">
        <v>11</v>
      </c>
      <c r="E3612" s="24" t="n">
        <v>18.19</v>
      </c>
      <c r="F3612" s="25">
        <f>IF($E3612="","",DATE(IF($A3612="",nominal_year,$A3612),$B3612,$C3612)+($D3612-IF(LEFT(hour_conv,1)="1",1,0))/24)</f>
        <v/>
      </c>
      <c r="G3612" s="26">
        <f>IF(F3612="","",INT(F3612))</f>
        <v/>
      </c>
      <c r="H3612">
        <f>IF(G3612="","",IF(AND(MONTH(G3612)*100+DAY(G3612)&gt;=season_lo,MONTH(G3612)*100+DAY(G3612)&lt;=season_hi),1,0))</f>
        <v/>
      </c>
      <c r="I3612">
        <f>IF(G3612="","",G3612-first_day+1)</f>
        <v/>
      </c>
      <c r="J3612" s="27">
        <f>IF(I3612="","",INDEX(Daily!$J$2:$J$421,I3612))</f>
        <v/>
      </c>
      <c r="K3612" s="27">
        <f>IF(J3612="","",J3612+cat_offset)</f>
        <v/>
      </c>
      <c r="L3612" s="27">
        <f>IF(J3612="","",MAX(0,E3612-J3612)^2)</f>
        <v/>
      </c>
      <c r="M3612" s="27">
        <f>IF(J3612="","",MAX(0,E3612-(J3612+twcdh_off))^2)</f>
        <v/>
      </c>
      <c r="N3612" s="27">
        <f>IF(E3612="","",MAX(0,E3612-swcdh_thr)^2)</f>
        <v/>
      </c>
      <c r="O3612">
        <f>IF(K3612="","",ROUND(E3612-K3612,0))</f>
        <v/>
      </c>
      <c r="P3612">
        <f>IF(O3612="","",IF(O3612&gt;=1,O3612,0))</f>
        <v/>
      </c>
      <c r="Q3612" s="27">
        <f>IF(E3612="","",MAX(0,E3612-22))</f>
        <v/>
      </c>
      <c r="R3612" s="27">
        <f>IF(H3612=1,E3612,"")</f>
        <v/>
      </c>
      <c r="S3612" s="27">
        <f>IF(AND(H3612=1,J3612&lt;&gt;""),E3612-J3612,"")</f>
        <v/>
      </c>
      <c r="T3612">
        <f>IF(G3612="","",MONTH(G3612))</f>
        <v/>
      </c>
    </row>
    <row r="3613">
      <c r="A3613" s="24" t="n">
        <v>2020</v>
      </c>
      <c r="B3613" s="24" t="n">
        <v>5</v>
      </c>
      <c r="C3613" s="24" t="n">
        <v>30</v>
      </c>
      <c r="D3613" s="24" t="n">
        <v>12</v>
      </c>
      <c r="E3613" s="24" t="n">
        <v>19.81</v>
      </c>
      <c r="F3613" s="25">
        <f>IF($E3613="","",DATE(IF($A3613="",nominal_year,$A3613),$B3613,$C3613)+($D3613-IF(LEFT(hour_conv,1)="1",1,0))/24)</f>
        <v/>
      </c>
      <c r="G3613" s="26">
        <f>IF(F3613="","",INT(F3613))</f>
        <v/>
      </c>
      <c r="H3613">
        <f>IF(G3613="","",IF(AND(MONTH(G3613)*100+DAY(G3613)&gt;=season_lo,MONTH(G3613)*100+DAY(G3613)&lt;=season_hi),1,0))</f>
        <v/>
      </c>
      <c r="I3613">
        <f>IF(G3613="","",G3613-first_day+1)</f>
        <v/>
      </c>
      <c r="J3613" s="27">
        <f>IF(I3613="","",INDEX(Daily!$J$2:$J$421,I3613))</f>
        <v/>
      </c>
      <c r="K3613" s="27">
        <f>IF(J3613="","",J3613+cat_offset)</f>
        <v/>
      </c>
      <c r="L3613" s="27">
        <f>IF(J3613="","",MAX(0,E3613-J3613)^2)</f>
        <v/>
      </c>
      <c r="M3613" s="27">
        <f>IF(J3613="","",MAX(0,E3613-(J3613+twcdh_off))^2)</f>
        <v/>
      </c>
      <c r="N3613" s="27">
        <f>IF(E3613="","",MAX(0,E3613-swcdh_thr)^2)</f>
        <v/>
      </c>
      <c r="O3613">
        <f>IF(K3613="","",ROUND(E3613-K3613,0))</f>
        <v/>
      </c>
      <c r="P3613">
        <f>IF(O3613="","",IF(O3613&gt;=1,O3613,0))</f>
        <v/>
      </c>
      <c r="Q3613" s="27">
        <f>IF(E3613="","",MAX(0,E3613-22))</f>
        <v/>
      </c>
      <c r="R3613" s="27">
        <f>IF(H3613=1,E3613,"")</f>
        <v/>
      </c>
      <c r="S3613" s="27">
        <f>IF(AND(H3613=1,J3613&lt;&gt;""),E3613-J3613,"")</f>
        <v/>
      </c>
      <c r="T3613">
        <f>IF(G3613="","",MONTH(G3613))</f>
        <v/>
      </c>
    </row>
    <row r="3614">
      <c r="A3614" s="24" t="n">
        <v>2020</v>
      </c>
      <c r="B3614" s="24" t="n">
        <v>5</v>
      </c>
      <c r="C3614" s="24" t="n">
        <v>30</v>
      </c>
      <c r="D3614" s="24" t="n">
        <v>13</v>
      </c>
      <c r="E3614" s="24" t="n">
        <v>20.62</v>
      </c>
      <c r="F3614" s="25">
        <f>IF($E3614="","",DATE(IF($A3614="",nominal_year,$A3614),$B3614,$C3614)+($D3614-IF(LEFT(hour_conv,1)="1",1,0))/24)</f>
        <v/>
      </c>
      <c r="G3614" s="26">
        <f>IF(F3614="","",INT(F3614))</f>
        <v/>
      </c>
      <c r="H3614">
        <f>IF(G3614="","",IF(AND(MONTH(G3614)*100+DAY(G3614)&gt;=season_lo,MONTH(G3614)*100+DAY(G3614)&lt;=season_hi),1,0))</f>
        <v/>
      </c>
      <c r="I3614">
        <f>IF(G3614="","",G3614-first_day+1)</f>
        <v/>
      </c>
      <c r="J3614" s="27">
        <f>IF(I3614="","",INDEX(Daily!$J$2:$J$421,I3614))</f>
        <v/>
      </c>
      <c r="K3614" s="27">
        <f>IF(J3614="","",J3614+cat_offset)</f>
        <v/>
      </c>
      <c r="L3614" s="27">
        <f>IF(J3614="","",MAX(0,E3614-J3614)^2)</f>
        <v/>
      </c>
      <c r="M3614" s="27">
        <f>IF(J3614="","",MAX(0,E3614-(J3614+twcdh_off))^2)</f>
        <v/>
      </c>
      <c r="N3614" s="27">
        <f>IF(E3614="","",MAX(0,E3614-swcdh_thr)^2)</f>
        <v/>
      </c>
      <c r="O3614">
        <f>IF(K3614="","",ROUND(E3614-K3614,0))</f>
        <v/>
      </c>
      <c r="P3614">
        <f>IF(O3614="","",IF(O3614&gt;=1,O3614,0))</f>
        <v/>
      </c>
      <c r="Q3614" s="27">
        <f>IF(E3614="","",MAX(0,E3614-22))</f>
        <v/>
      </c>
      <c r="R3614" s="27">
        <f>IF(H3614=1,E3614,"")</f>
        <v/>
      </c>
      <c r="S3614" s="27">
        <f>IF(AND(H3614=1,J3614&lt;&gt;""),E3614-J3614,"")</f>
        <v/>
      </c>
      <c r="T3614">
        <f>IF(G3614="","",MONTH(G3614))</f>
        <v/>
      </c>
    </row>
    <row r="3615">
      <c r="A3615" s="24" t="n">
        <v>2020</v>
      </c>
      <c r="B3615" s="24" t="n">
        <v>5</v>
      </c>
      <c r="C3615" s="24" t="n">
        <v>30</v>
      </c>
      <c r="D3615" s="24" t="n">
        <v>14</v>
      </c>
      <c r="E3615" s="24" t="n">
        <v>21.62</v>
      </c>
      <c r="F3615" s="25">
        <f>IF($E3615="","",DATE(IF($A3615="",nominal_year,$A3615),$B3615,$C3615)+($D3615-IF(LEFT(hour_conv,1)="1",1,0))/24)</f>
        <v/>
      </c>
      <c r="G3615" s="26">
        <f>IF(F3615="","",INT(F3615))</f>
        <v/>
      </c>
      <c r="H3615">
        <f>IF(G3615="","",IF(AND(MONTH(G3615)*100+DAY(G3615)&gt;=season_lo,MONTH(G3615)*100+DAY(G3615)&lt;=season_hi),1,0))</f>
        <v/>
      </c>
      <c r="I3615">
        <f>IF(G3615="","",G3615-first_day+1)</f>
        <v/>
      </c>
      <c r="J3615" s="27">
        <f>IF(I3615="","",INDEX(Daily!$J$2:$J$421,I3615))</f>
        <v/>
      </c>
      <c r="K3615" s="27">
        <f>IF(J3615="","",J3615+cat_offset)</f>
        <v/>
      </c>
      <c r="L3615" s="27">
        <f>IF(J3615="","",MAX(0,E3615-J3615)^2)</f>
        <v/>
      </c>
      <c r="M3615" s="27">
        <f>IF(J3615="","",MAX(0,E3615-(J3615+twcdh_off))^2)</f>
        <v/>
      </c>
      <c r="N3615" s="27">
        <f>IF(E3615="","",MAX(0,E3615-swcdh_thr)^2)</f>
        <v/>
      </c>
      <c r="O3615">
        <f>IF(K3615="","",ROUND(E3615-K3615,0))</f>
        <v/>
      </c>
      <c r="P3615">
        <f>IF(O3615="","",IF(O3615&gt;=1,O3615,0))</f>
        <v/>
      </c>
      <c r="Q3615" s="27">
        <f>IF(E3615="","",MAX(0,E3615-22))</f>
        <v/>
      </c>
      <c r="R3615" s="27">
        <f>IF(H3615=1,E3615,"")</f>
        <v/>
      </c>
      <c r="S3615" s="27">
        <f>IF(AND(H3615=1,J3615&lt;&gt;""),E3615-J3615,"")</f>
        <v/>
      </c>
      <c r="T3615">
        <f>IF(G3615="","",MONTH(G3615))</f>
        <v/>
      </c>
    </row>
    <row r="3616">
      <c r="A3616" s="24" t="n">
        <v>2020</v>
      </c>
      <c r="B3616" s="24" t="n">
        <v>5</v>
      </c>
      <c r="C3616" s="24" t="n">
        <v>30</v>
      </c>
      <c r="D3616" s="24" t="n">
        <v>15</v>
      </c>
      <c r="E3616" s="24" t="n">
        <v>21.6</v>
      </c>
      <c r="F3616" s="25">
        <f>IF($E3616="","",DATE(IF($A3616="",nominal_year,$A3616),$B3616,$C3616)+($D3616-IF(LEFT(hour_conv,1)="1",1,0))/24)</f>
        <v/>
      </c>
      <c r="G3616" s="26">
        <f>IF(F3616="","",INT(F3616))</f>
        <v/>
      </c>
      <c r="H3616">
        <f>IF(G3616="","",IF(AND(MONTH(G3616)*100+DAY(G3616)&gt;=season_lo,MONTH(G3616)*100+DAY(G3616)&lt;=season_hi),1,0))</f>
        <v/>
      </c>
      <c r="I3616">
        <f>IF(G3616="","",G3616-first_day+1)</f>
        <v/>
      </c>
      <c r="J3616" s="27">
        <f>IF(I3616="","",INDEX(Daily!$J$2:$J$421,I3616))</f>
        <v/>
      </c>
      <c r="K3616" s="27">
        <f>IF(J3616="","",J3616+cat_offset)</f>
        <v/>
      </c>
      <c r="L3616" s="27">
        <f>IF(J3616="","",MAX(0,E3616-J3616)^2)</f>
        <v/>
      </c>
      <c r="M3616" s="27">
        <f>IF(J3616="","",MAX(0,E3616-(J3616+twcdh_off))^2)</f>
        <v/>
      </c>
      <c r="N3616" s="27">
        <f>IF(E3616="","",MAX(0,E3616-swcdh_thr)^2)</f>
        <v/>
      </c>
      <c r="O3616">
        <f>IF(K3616="","",ROUND(E3616-K3616,0))</f>
        <v/>
      </c>
      <c r="P3616">
        <f>IF(O3616="","",IF(O3616&gt;=1,O3616,0))</f>
        <v/>
      </c>
      <c r="Q3616" s="27">
        <f>IF(E3616="","",MAX(0,E3616-22))</f>
        <v/>
      </c>
      <c r="R3616" s="27">
        <f>IF(H3616=1,E3616,"")</f>
        <v/>
      </c>
      <c r="S3616" s="27">
        <f>IF(AND(H3616=1,J3616&lt;&gt;""),E3616-J3616,"")</f>
        <v/>
      </c>
      <c r="T3616">
        <f>IF(G3616="","",MONTH(G3616))</f>
        <v/>
      </c>
    </row>
    <row r="3617">
      <c r="A3617" s="24" t="n">
        <v>2020</v>
      </c>
      <c r="B3617" s="24" t="n">
        <v>5</v>
      </c>
      <c r="C3617" s="24" t="n">
        <v>30</v>
      </c>
      <c r="D3617" s="24" t="n">
        <v>16</v>
      </c>
      <c r="E3617" s="24" t="n">
        <v>22.39</v>
      </c>
      <c r="F3617" s="25">
        <f>IF($E3617="","",DATE(IF($A3617="",nominal_year,$A3617),$B3617,$C3617)+($D3617-IF(LEFT(hour_conv,1)="1",1,0))/24)</f>
        <v/>
      </c>
      <c r="G3617" s="26">
        <f>IF(F3617="","",INT(F3617))</f>
        <v/>
      </c>
      <c r="H3617">
        <f>IF(G3617="","",IF(AND(MONTH(G3617)*100+DAY(G3617)&gt;=season_lo,MONTH(G3617)*100+DAY(G3617)&lt;=season_hi),1,0))</f>
        <v/>
      </c>
      <c r="I3617">
        <f>IF(G3617="","",G3617-first_day+1)</f>
        <v/>
      </c>
      <c r="J3617" s="27">
        <f>IF(I3617="","",INDEX(Daily!$J$2:$J$421,I3617))</f>
        <v/>
      </c>
      <c r="K3617" s="27">
        <f>IF(J3617="","",J3617+cat_offset)</f>
        <v/>
      </c>
      <c r="L3617" s="27">
        <f>IF(J3617="","",MAX(0,E3617-J3617)^2)</f>
        <v/>
      </c>
      <c r="M3617" s="27">
        <f>IF(J3617="","",MAX(0,E3617-(J3617+twcdh_off))^2)</f>
        <v/>
      </c>
      <c r="N3617" s="27">
        <f>IF(E3617="","",MAX(0,E3617-swcdh_thr)^2)</f>
        <v/>
      </c>
      <c r="O3617">
        <f>IF(K3617="","",ROUND(E3617-K3617,0))</f>
        <v/>
      </c>
      <c r="P3617">
        <f>IF(O3617="","",IF(O3617&gt;=1,O3617,0))</f>
        <v/>
      </c>
      <c r="Q3617" s="27">
        <f>IF(E3617="","",MAX(0,E3617-22))</f>
        <v/>
      </c>
      <c r="R3617" s="27">
        <f>IF(H3617=1,E3617,"")</f>
        <v/>
      </c>
      <c r="S3617" s="27">
        <f>IF(AND(H3617=1,J3617&lt;&gt;""),E3617-J3617,"")</f>
        <v/>
      </c>
      <c r="T3617">
        <f>IF(G3617="","",MONTH(G3617))</f>
        <v/>
      </c>
    </row>
    <row r="3618">
      <c r="A3618" s="24" t="n">
        <v>2020</v>
      </c>
      <c r="B3618" s="24" t="n">
        <v>5</v>
      </c>
      <c r="C3618" s="24" t="n">
        <v>30</v>
      </c>
      <c r="D3618" s="24" t="n">
        <v>17</v>
      </c>
      <c r="E3618" s="24" t="n">
        <v>21.85</v>
      </c>
      <c r="F3618" s="25">
        <f>IF($E3618="","",DATE(IF($A3618="",nominal_year,$A3618),$B3618,$C3618)+($D3618-IF(LEFT(hour_conv,1)="1",1,0))/24)</f>
        <v/>
      </c>
      <c r="G3618" s="26">
        <f>IF(F3618="","",INT(F3618))</f>
        <v/>
      </c>
      <c r="H3618">
        <f>IF(G3618="","",IF(AND(MONTH(G3618)*100+DAY(G3618)&gt;=season_lo,MONTH(G3618)*100+DAY(G3618)&lt;=season_hi),1,0))</f>
        <v/>
      </c>
      <c r="I3618">
        <f>IF(G3618="","",G3618-first_day+1)</f>
        <v/>
      </c>
      <c r="J3618" s="27">
        <f>IF(I3618="","",INDEX(Daily!$J$2:$J$421,I3618))</f>
        <v/>
      </c>
      <c r="K3618" s="27">
        <f>IF(J3618="","",J3618+cat_offset)</f>
        <v/>
      </c>
      <c r="L3618" s="27">
        <f>IF(J3618="","",MAX(0,E3618-J3618)^2)</f>
        <v/>
      </c>
      <c r="M3618" s="27">
        <f>IF(J3618="","",MAX(0,E3618-(J3618+twcdh_off))^2)</f>
        <v/>
      </c>
      <c r="N3618" s="27">
        <f>IF(E3618="","",MAX(0,E3618-swcdh_thr)^2)</f>
        <v/>
      </c>
      <c r="O3618">
        <f>IF(K3618="","",ROUND(E3618-K3618,0))</f>
        <v/>
      </c>
      <c r="P3618">
        <f>IF(O3618="","",IF(O3618&gt;=1,O3618,0))</f>
        <v/>
      </c>
      <c r="Q3618" s="27">
        <f>IF(E3618="","",MAX(0,E3618-22))</f>
        <v/>
      </c>
      <c r="R3618" s="27">
        <f>IF(H3618=1,E3618,"")</f>
        <v/>
      </c>
      <c r="S3618" s="27">
        <f>IF(AND(H3618=1,J3618&lt;&gt;""),E3618-J3618,"")</f>
        <v/>
      </c>
      <c r="T3618">
        <f>IF(G3618="","",MONTH(G3618))</f>
        <v/>
      </c>
    </row>
    <row r="3619">
      <c r="A3619" s="24" t="n">
        <v>2020</v>
      </c>
      <c r="B3619" s="24" t="n">
        <v>5</v>
      </c>
      <c r="C3619" s="24" t="n">
        <v>30</v>
      </c>
      <c r="D3619" s="24" t="n">
        <v>18</v>
      </c>
      <c r="E3619" s="24" t="n">
        <v>21.46</v>
      </c>
      <c r="F3619" s="25">
        <f>IF($E3619="","",DATE(IF($A3619="",nominal_year,$A3619),$B3619,$C3619)+($D3619-IF(LEFT(hour_conv,1)="1",1,0))/24)</f>
        <v/>
      </c>
      <c r="G3619" s="26">
        <f>IF(F3619="","",INT(F3619))</f>
        <v/>
      </c>
      <c r="H3619">
        <f>IF(G3619="","",IF(AND(MONTH(G3619)*100+DAY(G3619)&gt;=season_lo,MONTH(G3619)*100+DAY(G3619)&lt;=season_hi),1,0))</f>
        <v/>
      </c>
      <c r="I3619">
        <f>IF(G3619="","",G3619-first_day+1)</f>
        <v/>
      </c>
      <c r="J3619" s="27">
        <f>IF(I3619="","",INDEX(Daily!$J$2:$J$421,I3619))</f>
        <v/>
      </c>
      <c r="K3619" s="27">
        <f>IF(J3619="","",J3619+cat_offset)</f>
        <v/>
      </c>
      <c r="L3619" s="27">
        <f>IF(J3619="","",MAX(0,E3619-J3619)^2)</f>
        <v/>
      </c>
      <c r="M3619" s="27">
        <f>IF(J3619="","",MAX(0,E3619-(J3619+twcdh_off))^2)</f>
        <v/>
      </c>
      <c r="N3619" s="27">
        <f>IF(E3619="","",MAX(0,E3619-swcdh_thr)^2)</f>
        <v/>
      </c>
      <c r="O3619">
        <f>IF(K3619="","",ROUND(E3619-K3619,0))</f>
        <v/>
      </c>
      <c r="P3619">
        <f>IF(O3619="","",IF(O3619&gt;=1,O3619,0))</f>
        <v/>
      </c>
      <c r="Q3619" s="27">
        <f>IF(E3619="","",MAX(0,E3619-22))</f>
        <v/>
      </c>
      <c r="R3619" s="27">
        <f>IF(H3619=1,E3619,"")</f>
        <v/>
      </c>
      <c r="S3619" s="27">
        <f>IF(AND(H3619=1,J3619&lt;&gt;""),E3619-J3619,"")</f>
        <v/>
      </c>
      <c r="T3619">
        <f>IF(G3619="","",MONTH(G3619))</f>
        <v/>
      </c>
    </row>
    <row r="3620">
      <c r="A3620" s="24" t="n">
        <v>2020</v>
      </c>
      <c r="B3620" s="24" t="n">
        <v>5</v>
      </c>
      <c r="C3620" s="24" t="n">
        <v>30</v>
      </c>
      <c r="D3620" s="24" t="n">
        <v>19</v>
      </c>
      <c r="E3620" s="24" t="n">
        <v>20.73</v>
      </c>
      <c r="F3620" s="25">
        <f>IF($E3620="","",DATE(IF($A3620="",nominal_year,$A3620),$B3620,$C3620)+($D3620-IF(LEFT(hour_conv,1)="1",1,0))/24)</f>
        <v/>
      </c>
      <c r="G3620" s="26">
        <f>IF(F3620="","",INT(F3620))</f>
        <v/>
      </c>
      <c r="H3620">
        <f>IF(G3620="","",IF(AND(MONTH(G3620)*100+DAY(G3620)&gt;=season_lo,MONTH(G3620)*100+DAY(G3620)&lt;=season_hi),1,0))</f>
        <v/>
      </c>
      <c r="I3620">
        <f>IF(G3620="","",G3620-first_day+1)</f>
        <v/>
      </c>
      <c r="J3620" s="27">
        <f>IF(I3620="","",INDEX(Daily!$J$2:$J$421,I3620))</f>
        <v/>
      </c>
      <c r="K3620" s="27">
        <f>IF(J3620="","",J3620+cat_offset)</f>
        <v/>
      </c>
      <c r="L3620" s="27">
        <f>IF(J3620="","",MAX(0,E3620-J3620)^2)</f>
        <v/>
      </c>
      <c r="M3620" s="27">
        <f>IF(J3620="","",MAX(0,E3620-(J3620+twcdh_off))^2)</f>
        <v/>
      </c>
      <c r="N3620" s="27">
        <f>IF(E3620="","",MAX(0,E3620-swcdh_thr)^2)</f>
        <v/>
      </c>
      <c r="O3620">
        <f>IF(K3620="","",ROUND(E3620-K3620,0))</f>
        <v/>
      </c>
      <c r="P3620">
        <f>IF(O3620="","",IF(O3620&gt;=1,O3620,0))</f>
        <v/>
      </c>
      <c r="Q3620" s="27">
        <f>IF(E3620="","",MAX(0,E3620-22))</f>
        <v/>
      </c>
      <c r="R3620" s="27">
        <f>IF(H3620=1,E3620,"")</f>
        <v/>
      </c>
      <c r="S3620" s="27">
        <f>IF(AND(H3620=1,J3620&lt;&gt;""),E3620-J3620,"")</f>
        <v/>
      </c>
      <c r="T3620">
        <f>IF(G3620="","",MONTH(G3620))</f>
        <v/>
      </c>
    </row>
    <row r="3621">
      <c r="A3621" s="24" t="n">
        <v>2020</v>
      </c>
      <c r="B3621" s="24" t="n">
        <v>5</v>
      </c>
      <c r="C3621" s="24" t="n">
        <v>30</v>
      </c>
      <c r="D3621" s="24" t="n">
        <v>20</v>
      </c>
      <c r="E3621" s="24" t="n">
        <v>19.71</v>
      </c>
      <c r="F3621" s="25">
        <f>IF($E3621="","",DATE(IF($A3621="",nominal_year,$A3621),$B3621,$C3621)+($D3621-IF(LEFT(hour_conv,1)="1",1,0))/24)</f>
        <v/>
      </c>
      <c r="G3621" s="26">
        <f>IF(F3621="","",INT(F3621))</f>
        <v/>
      </c>
      <c r="H3621">
        <f>IF(G3621="","",IF(AND(MONTH(G3621)*100+DAY(G3621)&gt;=season_lo,MONTH(G3621)*100+DAY(G3621)&lt;=season_hi),1,0))</f>
        <v/>
      </c>
      <c r="I3621">
        <f>IF(G3621="","",G3621-first_day+1)</f>
        <v/>
      </c>
      <c r="J3621" s="27">
        <f>IF(I3621="","",INDEX(Daily!$J$2:$J$421,I3621))</f>
        <v/>
      </c>
      <c r="K3621" s="27">
        <f>IF(J3621="","",J3621+cat_offset)</f>
        <v/>
      </c>
      <c r="L3621" s="27">
        <f>IF(J3621="","",MAX(0,E3621-J3621)^2)</f>
        <v/>
      </c>
      <c r="M3621" s="27">
        <f>IF(J3621="","",MAX(0,E3621-(J3621+twcdh_off))^2)</f>
        <v/>
      </c>
      <c r="N3621" s="27">
        <f>IF(E3621="","",MAX(0,E3621-swcdh_thr)^2)</f>
        <v/>
      </c>
      <c r="O3621">
        <f>IF(K3621="","",ROUND(E3621-K3621,0))</f>
        <v/>
      </c>
      <c r="P3621">
        <f>IF(O3621="","",IF(O3621&gt;=1,O3621,0))</f>
        <v/>
      </c>
      <c r="Q3621" s="27">
        <f>IF(E3621="","",MAX(0,E3621-22))</f>
        <v/>
      </c>
      <c r="R3621" s="27">
        <f>IF(H3621=1,E3621,"")</f>
        <v/>
      </c>
      <c r="S3621" s="27">
        <f>IF(AND(H3621=1,J3621&lt;&gt;""),E3621-J3621,"")</f>
        <v/>
      </c>
      <c r="T3621">
        <f>IF(G3621="","",MONTH(G3621))</f>
        <v/>
      </c>
    </row>
    <row r="3622">
      <c r="A3622" s="24" t="n">
        <v>2020</v>
      </c>
      <c r="B3622" s="24" t="n">
        <v>5</v>
      </c>
      <c r="C3622" s="24" t="n">
        <v>30</v>
      </c>
      <c r="D3622" s="24" t="n">
        <v>21</v>
      </c>
      <c r="E3622" s="24" t="n">
        <v>17.65</v>
      </c>
      <c r="F3622" s="25">
        <f>IF($E3622="","",DATE(IF($A3622="",nominal_year,$A3622),$B3622,$C3622)+($D3622-IF(LEFT(hour_conv,1)="1",1,0))/24)</f>
        <v/>
      </c>
      <c r="G3622" s="26">
        <f>IF(F3622="","",INT(F3622))</f>
        <v/>
      </c>
      <c r="H3622">
        <f>IF(G3622="","",IF(AND(MONTH(G3622)*100+DAY(G3622)&gt;=season_lo,MONTH(G3622)*100+DAY(G3622)&lt;=season_hi),1,0))</f>
        <v/>
      </c>
      <c r="I3622">
        <f>IF(G3622="","",G3622-first_day+1)</f>
        <v/>
      </c>
      <c r="J3622" s="27">
        <f>IF(I3622="","",INDEX(Daily!$J$2:$J$421,I3622))</f>
        <v/>
      </c>
      <c r="K3622" s="27">
        <f>IF(J3622="","",J3622+cat_offset)</f>
        <v/>
      </c>
      <c r="L3622" s="27">
        <f>IF(J3622="","",MAX(0,E3622-J3622)^2)</f>
        <v/>
      </c>
      <c r="M3622" s="27">
        <f>IF(J3622="","",MAX(0,E3622-(J3622+twcdh_off))^2)</f>
        <v/>
      </c>
      <c r="N3622" s="27">
        <f>IF(E3622="","",MAX(0,E3622-swcdh_thr)^2)</f>
        <v/>
      </c>
      <c r="O3622">
        <f>IF(K3622="","",ROUND(E3622-K3622,0))</f>
        <v/>
      </c>
      <c r="P3622">
        <f>IF(O3622="","",IF(O3622&gt;=1,O3622,0))</f>
        <v/>
      </c>
      <c r="Q3622" s="27">
        <f>IF(E3622="","",MAX(0,E3622-22))</f>
        <v/>
      </c>
      <c r="R3622" s="27">
        <f>IF(H3622=1,E3622,"")</f>
        <v/>
      </c>
      <c r="S3622" s="27">
        <f>IF(AND(H3622=1,J3622&lt;&gt;""),E3622-J3622,"")</f>
        <v/>
      </c>
      <c r="T3622">
        <f>IF(G3622="","",MONTH(G3622))</f>
        <v/>
      </c>
    </row>
    <row r="3623">
      <c r="A3623" s="24" t="n">
        <v>2020</v>
      </c>
      <c r="B3623" s="24" t="n">
        <v>5</v>
      </c>
      <c r="C3623" s="24" t="n">
        <v>30</v>
      </c>
      <c r="D3623" s="24" t="n">
        <v>22</v>
      </c>
      <c r="E3623" s="24" t="n">
        <v>16.26</v>
      </c>
      <c r="F3623" s="25">
        <f>IF($E3623="","",DATE(IF($A3623="",nominal_year,$A3623),$B3623,$C3623)+($D3623-IF(LEFT(hour_conv,1)="1",1,0))/24)</f>
        <v/>
      </c>
      <c r="G3623" s="26">
        <f>IF(F3623="","",INT(F3623))</f>
        <v/>
      </c>
      <c r="H3623">
        <f>IF(G3623="","",IF(AND(MONTH(G3623)*100+DAY(G3623)&gt;=season_lo,MONTH(G3623)*100+DAY(G3623)&lt;=season_hi),1,0))</f>
        <v/>
      </c>
      <c r="I3623">
        <f>IF(G3623="","",G3623-first_day+1)</f>
        <v/>
      </c>
      <c r="J3623" s="27">
        <f>IF(I3623="","",INDEX(Daily!$J$2:$J$421,I3623))</f>
        <v/>
      </c>
      <c r="K3623" s="27">
        <f>IF(J3623="","",J3623+cat_offset)</f>
        <v/>
      </c>
      <c r="L3623" s="27">
        <f>IF(J3623="","",MAX(0,E3623-J3623)^2)</f>
        <v/>
      </c>
      <c r="M3623" s="27">
        <f>IF(J3623="","",MAX(0,E3623-(J3623+twcdh_off))^2)</f>
        <v/>
      </c>
      <c r="N3623" s="27">
        <f>IF(E3623="","",MAX(0,E3623-swcdh_thr)^2)</f>
        <v/>
      </c>
      <c r="O3623">
        <f>IF(K3623="","",ROUND(E3623-K3623,0))</f>
        <v/>
      </c>
      <c r="P3623">
        <f>IF(O3623="","",IF(O3623&gt;=1,O3623,0))</f>
        <v/>
      </c>
      <c r="Q3623" s="27">
        <f>IF(E3623="","",MAX(0,E3623-22))</f>
        <v/>
      </c>
      <c r="R3623" s="27">
        <f>IF(H3623=1,E3623,"")</f>
        <v/>
      </c>
      <c r="S3623" s="27">
        <f>IF(AND(H3623=1,J3623&lt;&gt;""),E3623-J3623,"")</f>
        <v/>
      </c>
      <c r="T3623">
        <f>IF(G3623="","",MONTH(G3623))</f>
        <v/>
      </c>
    </row>
    <row r="3624">
      <c r="A3624" s="24" t="n">
        <v>2020</v>
      </c>
      <c r="B3624" s="24" t="n">
        <v>5</v>
      </c>
      <c r="C3624" s="24" t="n">
        <v>30</v>
      </c>
      <c r="D3624" s="24" t="n">
        <v>23</v>
      </c>
      <c r="E3624" s="24" t="n">
        <v>15.34</v>
      </c>
      <c r="F3624" s="25">
        <f>IF($E3624="","",DATE(IF($A3624="",nominal_year,$A3624),$B3624,$C3624)+($D3624-IF(LEFT(hour_conv,1)="1",1,0))/24)</f>
        <v/>
      </c>
      <c r="G3624" s="26">
        <f>IF(F3624="","",INT(F3624))</f>
        <v/>
      </c>
      <c r="H3624">
        <f>IF(G3624="","",IF(AND(MONTH(G3624)*100+DAY(G3624)&gt;=season_lo,MONTH(G3624)*100+DAY(G3624)&lt;=season_hi),1,0))</f>
        <v/>
      </c>
      <c r="I3624">
        <f>IF(G3624="","",G3624-first_day+1)</f>
        <v/>
      </c>
      <c r="J3624" s="27">
        <f>IF(I3624="","",INDEX(Daily!$J$2:$J$421,I3624))</f>
        <v/>
      </c>
      <c r="K3624" s="27">
        <f>IF(J3624="","",J3624+cat_offset)</f>
        <v/>
      </c>
      <c r="L3624" s="27">
        <f>IF(J3624="","",MAX(0,E3624-J3624)^2)</f>
        <v/>
      </c>
      <c r="M3624" s="27">
        <f>IF(J3624="","",MAX(0,E3624-(J3624+twcdh_off))^2)</f>
        <v/>
      </c>
      <c r="N3624" s="27">
        <f>IF(E3624="","",MAX(0,E3624-swcdh_thr)^2)</f>
        <v/>
      </c>
      <c r="O3624">
        <f>IF(K3624="","",ROUND(E3624-K3624,0))</f>
        <v/>
      </c>
      <c r="P3624">
        <f>IF(O3624="","",IF(O3624&gt;=1,O3624,0))</f>
        <v/>
      </c>
      <c r="Q3624" s="27">
        <f>IF(E3624="","",MAX(0,E3624-22))</f>
        <v/>
      </c>
      <c r="R3624" s="27">
        <f>IF(H3624=1,E3624,"")</f>
        <v/>
      </c>
      <c r="S3624" s="27">
        <f>IF(AND(H3624=1,J3624&lt;&gt;""),E3624-J3624,"")</f>
        <v/>
      </c>
      <c r="T3624">
        <f>IF(G3624="","",MONTH(G3624))</f>
        <v/>
      </c>
    </row>
    <row r="3625">
      <c r="A3625" s="24" t="n">
        <v>2020</v>
      </c>
      <c r="B3625" s="24" t="n">
        <v>5</v>
      </c>
      <c r="C3625" s="24" t="n">
        <v>30</v>
      </c>
      <c r="D3625" s="24" t="n">
        <v>24</v>
      </c>
      <c r="E3625" s="24" t="n">
        <v>14.32</v>
      </c>
      <c r="F3625" s="25">
        <f>IF($E3625="","",DATE(IF($A3625="",nominal_year,$A3625),$B3625,$C3625)+($D3625-IF(LEFT(hour_conv,1)="1",1,0))/24)</f>
        <v/>
      </c>
      <c r="G3625" s="26">
        <f>IF(F3625="","",INT(F3625))</f>
        <v/>
      </c>
      <c r="H3625">
        <f>IF(G3625="","",IF(AND(MONTH(G3625)*100+DAY(G3625)&gt;=season_lo,MONTH(G3625)*100+DAY(G3625)&lt;=season_hi),1,0))</f>
        <v/>
      </c>
      <c r="I3625">
        <f>IF(G3625="","",G3625-first_day+1)</f>
        <v/>
      </c>
      <c r="J3625" s="27">
        <f>IF(I3625="","",INDEX(Daily!$J$2:$J$421,I3625))</f>
        <v/>
      </c>
      <c r="K3625" s="27">
        <f>IF(J3625="","",J3625+cat_offset)</f>
        <v/>
      </c>
      <c r="L3625" s="27">
        <f>IF(J3625="","",MAX(0,E3625-J3625)^2)</f>
        <v/>
      </c>
      <c r="M3625" s="27">
        <f>IF(J3625="","",MAX(0,E3625-(J3625+twcdh_off))^2)</f>
        <v/>
      </c>
      <c r="N3625" s="27">
        <f>IF(E3625="","",MAX(0,E3625-swcdh_thr)^2)</f>
        <v/>
      </c>
      <c r="O3625">
        <f>IF(K3625="","",ROUND(E3625-K3625,0))</f>
        <v/>
      </c>
      <c r="P3625">
        <f>IF(O3625="","",IF(O3625&gt;=1,O3625,0))</f>
        <v/>
      </c>
      <c r="Q3625" s="27">
        <f>IF(E3625="","",MAX(0,E3625-22))</f>
        <v/>
      </c>
      <c r="R3625" s="27">
        <f>IF(H3625=1,E3625,"")</f>
        <v/>
      </c>
      <c r="S3625" s="27">
        <f>IF(AND(H3625=1,J3625&lt;&gt;""),E3625-J3625,"")</f>
        <v/>
      </c>
      <c r="T3625">
        <f>IF(G3625="","",MONTH(G3625))</f>
        <v/>
      </c>
    </row>
    <row r="3626">
      <c r="A3626" s="24" t="n">
        <v>2020</v>
      </c>
      <c r="B3626" s="24" t="n">
        <v>5</v>
      </c>
      <c r="C3626" s="24" t="n">
        <v>31</v>
      </c>
      <c r="D3626" s="24" t="n">
        <v>1</v>
      </c>
      <c r="E3626" s="24" t="n">
        <v>12.3</v>
      </c>
      <c r="F3626" s="25">
        <f>IF($E3626="","",DATE(IF($A3626="",nominal_year,$A3626),$B3626,$C3626)+($D3626-IF(LEFT(hour_conv,1)="1",1,0))/24)</f>
        <v/>
      </c>
      <c r="G3626" s="26">
        <f>IF(F3626="","",INT(F3626))</f>
        <v/>
      </c>
      <c r="H3626">
        <f>IF(G3626="","",IF(AND(MONTH(G3626)*100+DAY(G3626)&gt;=season_lo,MONTH(G3626)*100+DAY(G3626)&lt;=season_hi),1,0))</f>
        <v/>
      </c>
      <c r="I3626">
        <f>IF(G3626="","",G3626-first_day+1)</f>
        <v/>
      </c>
      <c r="J3626" s="27">
        <f>IF(I3626="","",INDEX(Daily!$J$2:$J$421,I3626))</f>
        <v/>
      </c>
      <c r="K3626" s="27">
        <f>IF(J3626="","",J3626+cat_offset)</f>
        <v/>
      </c>
      <c r="L3626" s="27">
        <f>IF(J3626="","",MAX(0,E3626-J3626)^2)</f>
        <v/>
      </c>
      <c r="M3626" s="27">
        <f>IF(J3626="","",MAX(0,E3626-(J3626+twcdh_off))^2)</f>
        <v/>
      </c>
      <c r="N3626" s="27">
        <f>IF(E3626="","",MAX(0,E3626-swcdh_thr)^2)</f>
        <v/>
      </c>
      <c r="O3626">
        <f>IF(K3626="","",ROUND(E3626-K3626,0))</f>
        <v/>
      </c>
      <c r="P3626">
        <f>IF(O3626="","",IF(O3626&gt;=1,O3626,0))</f>
        <v/>
      </c>
      <c r="Q3626" s="27">
        <f>IF(E3626="","",MAX(0,E3626-22))</f>
        <v/>
      </c>
      <c r="R3626" s="27">
        <f>IF(H3626=1,E3626,"")</f>
        <v/>
      </c>
      <c r="S3626" s="27">
        <f>IF(AND(H3626=1,J3626&lt;&gt;""),E3626-J3626,"")</f>
        <v/>
      </c>
      <c r="T3626">
        <f>IF(G3626="","",MONTH(G3626))</f>
        <v/>
      </c>
    </row>
    <row r="3627">
      <c r="A3627" s="24" t="n">
        <v>2020</v>
      </c>
      <c r="B3627" s="24" t="n">
        <v>5</v>
      </c>
      <c r="C3627" s="24" t="n">
        <v>31</v>
      </c>
      <c r="D3627" s="24" t="n">
        <v>2</v>
      </c>
      <c r="E3627" s="24" t="n">
        <v>11.64</v>
      </c>
      <c r="F3627" s="25">
        <f>IF($E3627="","",DATE(IF($A3627="",nominal_year,$A3627),$B3627,$C3627)+($D3627-IF(LEFT(hour_conv,1)="1",1,0))/24)</f>
        <v/>
      </c>
      <c r="G3627" s="26">
        <f>IF(F3627="","",INT(F3627))</f>
        <v/>
      </c>
      <c r="H3627">
        <f>IF(G3627="","",IF(AND(MONTH(G3627)*100+DAY(G3627)&gt;=season_lo,MONTH(G3627)*100+DAY(G3627)&lt;=season_hi),1,0))</f>
        <v/>
      </c>
      <c r="I3627">
        <f>IF(G3627="","",G3627-first_day+1)</f>
        <v/>
      </c>
      <c r="J3627" s="27">
        <f>IF(I3627="","",INDEX(Daily!$J$2:$J$421,I3627))</f>
        <v/>
      </c>
      <c r="K3627" s="27">
        <f>IF(J3627="","",J3627+cat_offset)</f>
        <v/>
      </c>
      <c r="L3627" s="27">
        <f>IF(J3627="","",MAX(0,E3627-J3627)^2)</f>
        <v/>
      </c>
      <c r="M3627" s="27">
        <f>IF(J3627="","",MAX(0,E3627-(J3627+twcdh_off))^2)</f>
        <v/>
      </c>
      <c r="N3627" s="27">
        <f>IF(E3627="","",MAX(0,E3627-swcdh_thr)^2)</f>
        <v/>
      </c>
      <c r="O3627">
        <f>IF(K3627="","",ROUND(E3627-K3627,0))</f>
        <v/>
      </c>
      <c r="P3627">
        <f>IF(O3627="","",IF(O3627&gt;=1,O3627,0))</f>
        <v/>
      </c>
      <c r="Q3627" s="27">
        <f>IF(E3627="","",MAX(0,E3627-22))</f>
        <v/>
      </c>
      <c r="R3627" s="27">
        <f>IF(H3627=1,E3627,"")</f>
        <v/>
      </c>
      <c r="S3627" s="27">
        <f>IF(AND(H3627=1,J3627&lt;&gt;""),E3627-J3627,"")</f>
        <v/>
      </c>
      <c r="T3627">
        <f>IF(G3627="","",MONTH(G3627))</f>
        <v/>
      </c>
    </row>
    <row r="3628">
      <c r="A3628" s="24" t="n">
        <v>2020</v>
      </c>
      <c r="B3628" s="24" t="n">
        <v>5</v>
      </c>
      <c r="C3628" s="24" t="n">
        <v>31</v>
      </c>
      <c r="D3628" s="24" t="n">
        <v>3</v>
      </c>
      <c r="E3628" s="24" t="n">
        <v>11.26</v>
      </c>
      <c r="F3628" s="25">
        <f>IF($E3628="","",DATE(IF($A3628="",nominal_year,$A3628),$B3628,$C3628)+($D3628-IF(LEFT(hour_conv,1)="1",1,0))/24)</f>
        <v/>
      </c>
      <c r="G3628" s="26">
        <f>IF(F3628="","",INT(F3628))</f>
        <v/>
      </c>
      <c r="H3628">
        <f>IF(G3628="","",IF(AND(MONTH(G3628)*100+DAY(G3628)&gt;=season_lo,MONTH(G3628)*100+DAY(G3628)&lt;=season_hi),1,0))</f>
        <v/>
      </c>
      <c r="I3628">
        <f>IF(G3628="","",G3628-first_day+1)</f>
        <v/>
      </c>
      <c r="J3628" s="27">
        <f>IF(I3628="","",INDEX(Daily!$J$2:$J$421,I3628))</f>
        <v/>
      </c>
      <c r="K3628" s="27">
        <f>IF(J3628="","",J3628+cat_offset)</f>
        <v/>
      </c>
      <c r="L3628" s="27">
        <f>IF(J3628="","",MAX(0,E3628-J3628)^2)</f>
        <v/>
      </c>
      <c r="M3628" s="27">
        <f>IF(J3628="","",MAX(0,E3628-(J3628+twcdh_off))^2)</f>
        <v/>
      </c>
      <c r="N3628" s="27">
        <f>IF(E3628="","",MAX(0,E3628-swcdh_thr)^2)</f>
        <v/>
      </c>
      <c r="O3628">
        <f>IF(K3628="","",ROUND(E3628-K3628,0))</f>
        <v/>
      </c>
      <c r="P3628">
        <f>IF(O3628="","",IF(O3628&gt;=1,O3628,0))</f>
        <v/>
      </c>
      <c r="Q3628" s="27">
        <f>IF(E3628="","",MAX(0,E3628-22))</f>
        <v/>
      </c>
      <c r="R3628" s="27">
        <f>IF(H3628=1,E3628,"")</f>
        <v/>
      </c>
      <c r="S3628" s="27">
        <f>IF(AND(H3628=1,J3628&lt;&gt;""),E3628-J3628,"")</f>
        <v/>
      </c>
      <c r="T3628">
        <f>IF(G3628="","",MONTH(G3628))</f>
        <v/>
      </c>
    </row>
    <row r="3629">
      <c r="A3629" s="24" t="n">
        <v>2020</v>
      </c>
      <c r="B3629" s="24" t="n">
        <v>5</v>
      </c>
      <c r="C3629" s="24" t="n">
        <v>31</v>
      </c>
      <c r="D3629" s="24" t="n">
        <v>4</v>
      </c>
      <c r="E3629" s="24" t="n">
        <v>10.75</v>
      </c>
      <c r="F3629" s="25">
        <f>IF($E3629="","",DATE(IF($A3629="",nominal_year,$A3629),$B3629,$C3629)+($D3629-IF(LEFT(hour_conv,1)="1",1,0))/24)</f>
        <v/>
      </c>
      <c r="G3629" s="26">
        <f>IF(F3629="","",INT(F3629))</f>
        <v/>
      </c>
      <c r="H3629">
        <f>IF(G3629="","",IF(AND(MONTH(G3629)*100+DAY(G3629)&gt;=season_lo,MONTH(G3629)*100+DAY(G3629)&lt;=season_hi),1,0))</f>
        <v/>
      </c>
      <c r="I3629">
        <f>IF(G3629="","",G3629-first_day+1)</f>
        <v/>
      </c>
      <c r="J3629" s="27">
        <f>IF(I3629="","",INDEX(Daily!$J$2:$J$421,I3629))</f>
        <v/>
      </c>
      <c r="K3629" s="27">
        <f>IF(J3629="","",J3629+cat_offset)</f>
        <v/>
      </c>
      <c r="L3629" s="27">
        <f>IF(J3629="","",MAX(0,E3629-J3629)^2)</f>
        <v/>
      </c>
      <c r="M3629" s="27">
        <f>IF(J3629="","",MAX(0,E3629-(J3629+twcdh_off))^2)</f>
        <v/>
      </c>
      <c r="N3629" s="27">
        <f>IF(E3629="","",MAX(0,E3629-swcdh_thr)^2)</f>
        <v/>
      </c>
      <c r="O3629">
        <f>IF(K3629="","",ROUND(E3629-K3629,0))</f>
        <v/>
      </c>
      <c r="P3629">
        <f>IF(O3629="","",IF(O3629&gt;=1,O3629,0))</f>
        <v/>
      </c>
      <c r="Q3629" s="27">
        <f>IF(E3629="","",MAX(0,E3629-22))</f>
        <v/>
      </c>
      <c r="R3629" s="27">
        <f>IF(H3629=1,E3629,"")</f>
        <v/>
      </c>
      <c r="S3629" s="27">
        <f>IF(AND(H3629=1,J3629&lt;&gt;""),E3629-J3629,"")</f>
        <v/>
      </c>
      <c r="T3629">
        <f>IF(G3629="","",MONTH(G3629))</f>
        <v/>
      </c>
    </row>
    <row r="3630">
      <c r="A3630" s="24" t="n">
        <v>2020</v>
      </c>
      <c r="B3630" s="24" t="n">
        <v>5</v>
      </c>
      <c r="C3630" s="24" t="n">
        <v>31</v>
      </c>
      <c r="D3630" s="24" t="n">
        <v>5</v>
      </c>
      <c r="E3630" s="24" t="n">
        <v>10.74</v>
      </c>
      <c r="F3630" s="25">
        <f>IF($E3630="","",DATE(IF($A3630="",nominal_year,$A3630),$B3630,$C3630)+($D3630-IF(LEFT(hour_conv,1)="1",1,0))/24)</f>
        <v/>
      </c>
      <c r="G3630" s="26">
        <f>IF(F3630="","",INT(F3630))</f>
        <v/>
      </c>
      <c r="H3630">
        <f>IF(G3630="","",IF(AND(MONTH(G3630)*100+DAY(G3630)&gt;=season_lo,MONTH(G3630)*100+DAY(G3630)&lt;=season_hi),1,0))</f>
        <v/>
      </c>
      <c r="I3630">
        <f>IF(G3630="","",G3630-first_day+1)</f>
        <v/>
      </c>
      <c r="J3630" s="27">
        <f>IF(I3630="","",INDEX(Daily!$J$2:$J$421,I3630))</f>
        <v/>
      </c>
      <c r="K3630" s="27">
        <f>IF(J3630="","",J3630+cat_offset)</f>
        <v/>
      </c>
      <c r="L3630" s="27">
        <f>IF(J3630="","",MAX(0,E3630-J3630)^2)</f>
        <v/>
      </c>
      <c r="M3630" s="27">
        <f>IF(J3630="","",MAX(0,E3630-(J3630+twcdh_off))^2)</f>
        <v/>
      </c>
      <c r="N3630" s="27">
        <f>IF(E3630="","",MAX(0,E3630-swcdh_thr)^2)</f>
        <v/>
      </c>
      <c r="O3630">
        <f>IF(K3630="","",ROUND(E3630-K3630,0))</f>
        <v/>
      </c>
      <c r="P3630">
        <f>IF(O3630="","",IF(O3630&gt;=1,O3630,0))</f>
        <v/>
      </c>
      <c r="Q3630" s="27">
        <f>IF(E3630="","",MAX(0,E3630-22))</f>
        <v/>
      </c>
      <c r="R3630" s="27">
        <f>IF(H3630=1,E3630,"")</f>
        <v/>
      </c>
      <c r="S3630" s="27">
        <f>IF(AND(H3630=1,J3630&lt;&gt;""),E3630-J3630,"")</f>
        <v/>
      </c>
      <c r="T3630">
        <f>IF(G3630="","",MONTH(G3630))</f>
        <v/>
      </c>
    </row>
    <row r="3631">
      <c r="A3631" s="24" t="n">
        <v>2020</v>
      </c>
      <c r="B3631" s="24" t="n">
        <v>5</v>
      </c>
      <c r="C3631" s="24" t="n">
        <v>31</v>
      </c>
      <c r="D3631" s="24" t="n">
        <v>6</v>
      </c>
      <c r="E3631" s="24" t="n">
        <v>10.89</v>
      </c>
      <c r="F3631" s="25">
        <f>IF($E3631="","",DATE(IF($A3631="",nominal_year,$A3631),$B3631,$C3631)+($D3631-IF(LEFT(hour_conv,1)="1",1,0))/24)</f>
        <v/>
      </c>
      <c r="G3631" s="26">
        <f>IF(F3631="","",INT(F3631))</f>
        <v/>
      </c>
      <c r="H3631">
        <f>IF(G3631="","",IF(AND(MONTH(G3631)*100+DAY(G3631)&gt;=season_lo,MONTH(G3631)*100+DAY(G3631)&lt;=season_hi),1,0))</f>
        <v/>
      </c>
      <c r="I3631">
        <f>IF(G3631="","",G3631-first_day+1)</f>
        <v/>
      </c>
      <c r="J3631" s="27">
        <f>IF(I3631="","",INDEX(Daily!$J$2:$J$421,I3631))</f>
        <v/>
      </c>
      <c r="K3631" s="27">
        <f>IF(J3631="","",J3631+cat_offset)</f>
        <v/>
      </c>
      <c r="L3631" s="27">
        <f>IF(J3631="","",MAX(0,E3631-J3631)^2)</f>
        <v/>
      </c>
      <c r="M3631" s="27">
        <f>IF(J3631="","",MAX(0,E3631-(J3631+twcdh_off))^2)</f>
        <v/>
      </c>
      <c r="N3631" s="27">
        <f>IF(E3631="","",MAX(0,E3631-swcdh_thr)^2)</f>
        <v/>
      </c>
      <c r="O3631">
        <f>IF(K3631="","",ROUND(E3631-K3631,0))</f>
        <v/>
      </c>
      <c r="P3631">
        <f>IF(O3631="","",IF(O3631&gt;=1,O3631,0))</f>
        <v/>
      </c>
      <c r="Q3631" s="27">
        <f>IF(E3631="","",MAX(0,E3631-22))</f>
        <v/>
      </c>
      <c r="R3631" s="27">
        <f>IF(H3631=1,E3631,"")</f>
        <v/>
      </c>
      <c r="S3631" s="27">
        <f>IF(AND(H3631=1,J3631&lt;&gt;""),E3631-J3631,"")</f>
        <v/>
      </c>
      <c r="T3631">
        <f>IF(G3631="","",MONTH(G3631))</f>
        <v/>
      </c>
    </row>
    <row r="3632">
      <c r="A3632" s="24" t="n">
        <v>2020</v>
      </c>
      <c r="B3632" s="24" t="n">
        <v>5</v>
      </c>
      <c r="C3632" s="24" t="n">
        <v>31</v>
      </c>
      <c r="D3632" s="24" t="n">
        <v>7</v>
      </c>
      <c r="E3632" s="24" t="n">
        <v>11.8</v>
      </c>
      <c r="F3632" s="25">
        <f>IF($E3632="","",DATE(IF($A3632="",nominal_year,$A3632),$B3632,$C3632)+($D3632-IF(LEFT(hour_conv,1)="1",1,0))/24)</f>
        <v/>
      </c>
      <c r="G3632" s="26">
        <f>IF(F3632="","",INT(F3632))</f>
        <v/>
      </c>
      <c r="H3632">
        <f>IF(G3632="","",IF(AND(MONTH(G3632)*100+DAY(G3632)&gt;=season_lo,MONTH(G3632)*100+DAY(G3632)&lt;=season_hi),1,0))</f>
        <v/>
      </c>
      <c r="I3632">
        <f>IF(G3632="","",G3632-first_day+1)</f>
        <v/>
      </c>
      <c r="J3632" s="27">
        <f>IF(I3632="","",INDEX(Daily!$J$2:$J$421,I3632))</f>
        <v/>
      </c>
      <c r="K3632" s="27">
        <f>IF(J3632="","",J3632+cat_offset)</f>
        <v/>
      </c>
      <c r="L3632" s="27">
        <f>IF(J3632="","",MAX(0,E3632-J3632)^2)</f>
        <v/>
      </c>
      <c r="M3632" s="27">
        <f>IF(J3632="","",MAX(0,E3632-(J3632+twcdh_off))^2)</f>
        <v/>
      </c>
      <c r="N3632" s="27">
        <f>IF(E3632="","",MAX(0,E3632-swcdh_thr)^2)</f>
        <v/>
      </c>
      <c r="O3632">
        <f>IF(K3632="","",ROUND(E3632-K3632,0))</f>
        <v/>
      </c>
      <c r="P3632">
        <f>IF(O3632="","",IF(O3632&gt;=1,O3632,0))</f>
        <v/>
      </c>
      <c r="Q3632" s="27">
        <f>IF(E3632="","",MAX(0,E3632-22))</f>
        <v/>
      </c>
      <c r="R3632" s="27">
        <f>IF(H3632=1,E3632,"")</f>
        <v/>
      </c>
      <c r="S3632" s="27">
        <f>IF(AND(H3632=1,J3632&lt;&gt;""),E3632-J3632,"")</f>
        <v/>
      </c>
      <c r="T3632">
        <f>IF(G3632="","",MONTH(G3632))</f>
        <v/>
      </c>
    </row>
    <row r="3633">
      <c r="A3633" s="24" t="n">
        <v>2020</v>
      </c>
      <c r="B3633" s="24" t="n">
        <v>5</v>
      </c>
      <c r="C3633" s="24" t="n">
        <v>31</v>
      </c>
      <c r="D3633" s="24" t="n">
        <v>8</v>
      </c>
      <c r="E3633" s="24" t="n">
        <v>13.14</v>
      </c>
      <c r="F3633" s="25">
        <f>IF($E3633="","",DATE(IF($A3633="",nominal_year,$A3633),$B3633,$C3633)+($D3633-IF(LEFT(hour_conv,1)="1",1,0))/24)</f>
        <v/>
      </c>
      <c r="G3633" s="26">
        <f>IF(F3633="","",INT(F3633))</f>
        <v/>
      </c>
      <c r="H3633">
        <f>IF(G3633="","",IF(AND(MONTH(G3633)*100+DAY(G3633)&gt;=season_lo,MONTH(G3633)*100+DAY(G3633)&lt;=season_hi),1,0))</f>
        <v/>
      </c>
      <c r="I3633">
        <f>IF(G3633="","",G3633-first_day+1)</f>
        <v/>
      </c>
      <c r="J3633" s="27">
        <f>IF(I3633="","",INDEX(Daily!$J$2:$J$421,I3633))</f>
        <v/>
      </c>
      <c r="K3633" s="27">
        <f>IF(J3633="","",J3633+cat_offset)</f>
        <v/>
      </c>
      <c r="L3633" s="27">
        <f>IF(J3633="","",MAX(0,E3633-J3633)^2)</f>
        <v/>
      </c>
      <c r="M3633" s="27">
        <f>IF(J3633="","",MAX(0,E3633-(J3633+twcdh_off))^2)</f>
        <v/>
      </c>
      <c r="N3633" s="27">
        <f>IF(E3633="","",MAX(0,E3633-swcdh_thr)^2)</f>
        <v/>
      </c>
      <c r="O3633">
        <f>IF(K3633="","",ROUND(E3633-K3633,0))</f>
        <v/>
      </c>
      <c r="P3633">
        <f>IF(O3633="","",IF(O3633&gt;=1,O3633,0))</f>
        <v/>
      </c>
      <c r="Q3633" s="27">
        <f>IF(E3633="","",MAX(0,E3633-22))</f>
        <v/>
      </c>
      <c r="R3633" s="27">
        <f>IF(H3633=1,E3633,"")</f>
        <v/>
      </c>
      <c r="S3633" s="27">
        <f>IF(AND(H3633=1,J3633&lt;&gt;""),E3633-J3633,"")</f>
        <v/>
      </c>
      <c r="T3633">
        <f>IF(G3633="","",MONTH(G3633))</f>
        <v/>
      </c>
    </row>
    <row r="3634">
      <c r="A3634" s="24" t="n">
        <v>2020</v>
      </c>
      <c r="B3634" s="24" t="n">
        <v>5</v>
      </c>
      <c r="C3634" s="24" t="n">
        <v>31</v>
      </c>
      <c r="D3634" s="24" t="n">
        <v>9</v>
      </c>
      <c r="E3634" s="24" t="n">
        <v>14.77</v>
      </c>
      <c r="F3634" s="25">
        <f>IF($E3634="","",DATE(IF($A3634="",nominal_year,$A3634),$B3634,$C3634)+($D3634-IF(LEFT(hour_conv,1)="1",1,0))/24)</f>
        <v/>
      </c>
      <c r="G3634" s="26">
        <f>IF(F3634="","",INT(F3634))</f>
        <v/>
      </c>
      <c r="H3634">
        <f>IF(G3634="","",IF(AND(MONTH(G3634)*100+DAY(G3634)&gt;=season_lo,MONTH(G3634)*100+DAY(G3634)&lt;=season_hi),1,0))</f>
        <v/>
      </c>
      <c r="I3634">
        <f>IF(G3634="","",G3634-first_day+1)</f>
        <v/>
      </c>
      <c r="J3634" s="27">
        <f>IF(I3634="","",INDEX(Daily!$J$2:$J$421,I3634))</f>
        <v/>
      </c>
      <c r="K3634" s="27">
        <f>IF(J3634="","",J3634+cat_offset)</f>
        <v/>
      </c>
      <c r="L3634" s="27">
        <f>IF(J3634="","",MAX(0,E3634-J3634)^2)</f>
        <v/>
      </c>
      <c r="M3634" s="27">
        <f>IF(J3634="","",MAX(0,E3634-(J3634+twcdh_off))^2)</f>
        <v/>
      </c>
      <c r="N3634" s="27">
        <f>IF(E3634="","",MAX(0,E3634-swcdh_thr)^2)</f>
        <v/>
      </c>
      <c r="O3634">
        <f>IF(K3634="","",ROUND(E3634-K3634,0))</f>
        <v/>
      </c>
      <c r="P3634">
        <f>IF(O3634="","",IF(O3634&gt;=1,O3634,0))</f>
        <v/>
      </c>
      <c r="Q3634" s="27">
        <f>IF(E3634="","",MAX(0,E3634-22))</f>
        <v/>
      </c>
      <c r="R3634" s="27">
        <f>IF(H3634=1,E3634,"")</f>
        <v/>
      </c>
      <c r="S3634" s="27">
        <f>IF(AND(H3634=1,J3634&lt;&gt;""),E3634-J3634,"")</f>
        <v/>
      </c>
      <c r="T3634">
        <f>IF(G3634="","",MONTH(G3634))</f>
        <v/>
      </c>
    </row>
    <row r="3635">
      <c r="A3635" s="24" t="n">
        <v>2020</v>
      </c>
      <c r="B3635" s="24" t="n">
        <v>5</v>
      </c>
      <c r="C3635" s="24" t="n">
        <v>31</v>
      </c>
      <c r="D3635" s="24" t="n">
        <v>10</v>
      </c>
      <c r="E3635" s="24" t="n">
        <v>16.18</v>
      </c>
      <c r="F3635" s="25">
        <f>IF($E3635="","",DATE(IF($A3635="",nominal_year,$A3635),$B3635,$C3635)+($D3635-IF(LEFT(hour_conv,1)="1",1,0))/24)</f>
        <v/>
      </c>
      <c r="G3635" s="26">
        <f>IF(F3635="","",INT(F3635))</f>
        <v/>
      </c>
      <c r="H3635">
        <f>IF(G3635="","",IF(AND(MONTH(G3635)*100+DAY(G3635)&gt;=season_lo,MONTH(G3635)*100+DAY(G3635)&lt;=season_hi),1,0))</f>
        <v/>
      </c>
      <c r="I3635">
        <f>IF(G3635="","",G3635-first_day+1)</f>
        <v/>
      </c>
      <c r="J3635" s="27">
        <f>IF(I3635="","",INDEX(Daily!$J$2:$J$421,I3635))</f>
        <v/>
      </c>
      <c r="K3635" s="27">
        <f>IF(J3635="","",J3635+cat_offset)</f>
        <v/>
      </c>
      <c r="L3635" s="27">
        <f>IF(J3635="","",MAX(0,E3635-J3635)^2)</f>
        <v/>
      </c>
      <c r="M3635" s="27">
        <f>IF(J3635="","",MAX(0,E3635-(J3635+twcdh_off))^2)</f>
        <v/>
      </c>
      <c r="N3635" s="27">
        <f>IF(E3635="","",MAX(0,E3635-swcdh_thr)^2)</f>
        <v/>
      </c>
      <c r="O3635">
        <f>IF(K3635="","",ROUND(E3635-K3635,0))</f>
        <v/>
      </c>
      <c r="P3635">
        <f>IF(O3635="","",IF(O3635&gt;=1,O3635,0))</f>
        <v/>
      </c>
      <c r="Q3635" s="27">
        <f>IF(E3635="","",MAX(0,E3635-22))</f>
        <v/>
      </c>
      <c r="R3635" s="27">
        <f>IF(H3635=1,E3635,"")</f>
        <v/>
      </c>
      <c r="S3635" s="27">
        <f>IF(AND(H3635=1,J3635&lt;&gt;""),E3635-J3635,"")</f>
        <v/>
      </c>
      <c r="T3635">
        <f>IF(G3635="","",MONTH(G3635))</f>
        <v/>
      </c>
    </row>
    <row r="3636">
      <c r="A3636" s="24" t="n">
        <v>2020</v>
      </c>
      <c r="B3636" s="24" t="n">
        <v>5</v>
      </c>
      <c r="C3636" s="24" t="n">
        <v>31</v>
      </c>
      <c r="D3636" s="24" t="n">
        <v>11</v>
      </c>
      <c r="E3636" s="24" t="n">
        <v>17.52</v>
      </c>
      <c r="F3636" s="25">
        <f>IF($E3636="","",DATE(IF($A3636="",nominal_year,$A3636),$B3636,$C3636)+($D3636-IF(LEFT(hour_conv,1)="1",1,0))/24)</f>
        <v/>
      </c>
      <c r="G3636" s="26">
        <f>IF(F3636="","",INT(F3636))</f>
        <v/>
      </c>
      <c r="H3636">
        <f>IF(G3636="","",IF(AND(MONTH(G3636)*100+DAY(G3636)&gt;=season_lo,MONTH(G3636)*100+DAY(G3636)&lt;=season_hi),1,0))</f>
        <v/>
      </c>
      <c r="I3636">
        <f>IF(G3636="","",G3636-first_day+1)</f>
        <v/>
      </c>
      <c r="J3636" s="27">
        <f>IF(I3636="","",INDEX(Daily!$J$2:$J$421,I3636))</f>
        <v/>
      </c>
      <c r="K3636" s="27">
        <f>IF(J3636="","",J3636+cat_offset)</f>
        <v/>
      </c>
      <c r="L3636" s="27">
        <f>IF(J3636="","",MAX(0,E3636-J3636)^2)</f>
        <v/>
      </c>
      <c r="M3636" s="27">
        <f>IF(J3636="","",MAX(0,E3636-(J3636+twcdh_off))^2)</f>
        <v/>
      </c>
      <c r="N3636" s="27">
        <f>IF(E3636="","",MAX(0,E3636-swcdh_thr)^2)</f>
        <v/>
      </c>
      <c r="O3636">
        <f>IF(K3636="","",ROUND(E3636-K3636,0))</f>
        <v/>
      </c>
      <c r="P3636">
        <f>IF(O3636="","",IF(O3636&gt;=1,O3636,0))</f>
        <v/>
      </c>
      <c r="Q3636" s="27">
        <f>IF(E3636="","",MAX(0,E3636-22))</f>
        <v/>
      </c>
      <c r="R3636" s="27">
        <f>IF(H3636=1,E3636,"")</f>
        <v/>
      </c>
      <c r="S3636" s="27">
        <f>IF(AND(H3636=1,J3636&lt;&gt;""),E3636-J3636,"")</f>
        <v/>
      </c>
      <c r="T3636">
        <f>IF(G3636="","",MONTH(G3636))</f>
        <v/>
      </c>
    </row>
    <row r="3637">
      <c r="A3637" s="24" t="n">
        <v>2020</v>
      </c>
      <c r="B3637" s="24" t="n">
        <v>5</v>
      </c>
      <c r="C3637" s="24" t="n">
        <v>31</v>
      </c>
      <c r="D3637" s="24" t="n">
        <v>12</v>
      </c>
      <c r="E3637" s="24" t="n">
        <v>18.79</v>
      </c>
      <c r="F3637" s="25">
        <f>IF($E3637="","",DATE(IF($A3637="",nominal_year,$A3637),$B3637,$C3637)+($D3637-IF(LEFT(hour_conv,1)="1",1,0))/24)</f>
        <v/>
      </c>
      <c r="G3637" s="26">
        <f>IF(F3637="","",INT(F3637))</f>
        <v/>
      </c>
      <c r="H3637">
        <f>IF(G3637="","",IF(AND(MONTH(G3637)*100+DAY(G3637)&gt;=season_lo,MONTH(G3637)*100+DAY(G3637)&lt;=season_hi),1,0))</f>
        <v/>
      </c>
      <c r="I3637">
        <f>IF(G3637="","",G3637-first_day+1)</f>
        <v/>
      </c>
      <c r="J3637" s="27">
        <f>IF(I3637="","",INDEX(Daily!$J$2:$J$421,I3637))</f>
        <v/>
      </c>
      <c r="K3637" s="27">
        <f>IF(J3637="","",J3637+cat_offset)</f>
        <v/>
      </c>
      <c r="L3637" s="27">
        <f>IF(J3637="","",MAX(0,E3637-J3637)^2)</f>
        <v/>
      </c>
      <c r="M3637" s="27">
        <f>IF(J3637="","",MAX(0,E3637-(J3637+twcdh_off))^2)</f>
        <v/>
      </c>
      <c r="N3637" s="27">
        <f>IF(E3637="","",MAX(0,E3637-swcdh_thr)^2)</f>
        <v/>
      </c>
      <c r="O3637">
        <f>IF(K3637="","",ROUND(E3637-K3637,0))</f>
        <v/>
      </c>
      <c r="P3637">
        <f>IF(O3637="","",IF(O3637&gt;=1,O3637,0))</f>
        <v/>
      </c>
      <c r="Q3637" s="27">
        <f>IF(E3637="","",MAX(0,E3637-22))</f>
        <v/>
      </c>
      <c r="R3637" s="27">
        <f>IF(H3637=1,E3637,"")</f>
        <v/>
      </c>
      <c r="S3637" s="27">
        <f>IF(AND(H3637=1,J3637&lt;&gt;""),E3637-J3637,"")</f>
        <v/>
      </c>
      <c r="T3637">
        <f>IF(G3637="","",MONTH(G3637))</f>
        <v/>
      </c>
    </row>
    <row r="3638">
      <c r="A3638" s="24" t="n">
        <v>2020</v>
      </c>
      <c r="B3638" s="24" t="n">
        <v>5</v>
      </c>
      <c r="C3638" s="24" t="n">
        <v>31</v>
      </c>
      <c r="D3638" s="24" t="n">
        <v>13</v>
      </c>
      <c r="E3638" s="24" t="n">
        <v>20.25</v>
      </c>
      <c r="F3638" s="25">
        <f>IF($E3638="","",DATE(IF($A3638="",nominal_year,$A3638),$B3638,$C3638)+($D3638-IF(LEFT(hour_conv,1)="1",1,0))/24)</f>
        <v/>
      </c>
      <c r="G3638" s="26">
        <f>IF(F3638="","",INT(F3638))</f>
        <v/>
      </c>
      <c r="H3638">
        <f>IF(G3638="","",IF(AND(MONTH(G3638)*100+DAY(G3638)&gt;=season_lo,MONTH(G3638)*100+DAY(G3638)&lt;=season_hi),1,0))</f>
        <v/>
      </c>
      <c r="I3638">
        <f>IF(G3638="","",G3638-first_day+1)</f>
        <v/>
      </c>
      <c r="J3638" s="27">
        <f>IF(I3638="","",INDEX(Daily!$J$2:$J$421,I3638))</f>
        <v/>
      </c>
      <c r="K3638" s="27">
        <f>IF(J3638="","",J3638+cat_offset)</f>
        <v/>
      </c>
      <c r="L3638" s="27">
        <f>IF(J3638="","",MAX(0,E3638-J3638)^2)</f>
        <v/>
      </c>
      <c r="M3638" s="27">
        <f>IF(J3638="","",MAX(0,E3638-(J3638+twcdh_off))^2)</f>
        <v/>
      </c>
      <c r="N3638" s="27">
        <f>IF(E3638="","",MAX(0,E3638-swcdh_thr)^2)</f>
        <v/>
      </c>
      <c r="O3638">
        <f>IF(K3638="","",ROUND(E3638-K3638,0))</f>
        <v/>
      </c>
      <c r="P3638">
        <f>IF(O3638="","",IF(O3638&gt;=1,O3638,0))</f>
        <v/>
      </c>
      <c r="Q3638" s="27">
        <f>IF(E3638="","",MAX(0,E3638-22))</f>
        <v/>
      </c>
      <c r="R3638" s="27">
        <f>IF(H3638=1,E3638,"")</f>
        <v/>
      </c>
      <c r="S3638" s="27">
        <f>IF(AND(H3638=1,J3638&lt;&gt;""),E3638-J3638,"")</f>
        <v/>
      </c>
      <c r="T3638">
        <f>IF(G3638="","",MONTH(G3638))</f>
        <v/>
      </c>
    </row>
    <row r="3639">
      <c r="A3639" s="24" t="n">
        <v>2020</v>
      </c>
      <c r="B3639" s="24" t="n">
        <v>5</v>
      </c>
      <c r="C3639" s="24" t="n">
        <v>31</v>
      </c>
      <c r="D3639" s="24" t="n">
        <v>14</v>
      </c>
      <c r="E3639" s="24" t="n">
        <v>20.97</v>
      </c>
      <c r="F3639" s="25">
        <f>IF($E3639="","",DATE(IF($A3639="",nominal_year,$A3639),$B3639,$C3639)+($D3639-IF(LEFT(hour_conv,1)="1",1,0))/24)</f>
        <v/>
      </c>
      <c r="G3639" s="26">
        <f>IF(F3639="","",INT(F3639))</f>
        <v/>
      </c>
      <c r="H3639">
        <f>IF(G3639="","",IF(AND(MONTH(G3639)*100+DAY(G3639)&gt;=season_lo,MONTH(G3639)*100+DAY(G3639)&lt;=season_hi),1,0))</f>
        <v/>
      </c>
      <c r="I3639">
        <f>IF(G3639="","",G3639-first_day+1)</f>
        <v/>
      </c>
      <c r="J3639" s="27">
        <f>IF(I3639="","",INDEX(Daily!$J$2:$J$421,I3639))</f>
        <v/>
      </c>
      <c r="K3639" s="27">
        <f>IF(J3639="","",J3639+cat_offset)</f>
        <v/>
      </c>
      <c r="L3639" s="27">
        <f>IF(J3639="","",MAX(0,E3639-J3639)^2)</f>
        <v/>
      </c>
      <c r="M3639" s="27">
        <f>IF(J3639="","",MAX(0,E3639-(J3639+twcdh_off))^2)</f>
        <v/>
      </c>
      <c r="N3639" s="27">
        <f>IF(E3639="","",MAX(0,E3639-swcdh_thr)^2)</f>
        <v/>
      </c>
      <c r="O3639">
        <f>IF(K3639="","",ROUND(E3639-K3639,0))</f>
        <v/>
      </c>
      <c r="P3639">
        <f>IF(O3639="","",IF(O3639&gt;=1,O3639,0))</f>
        <v/>
      </c>
      <c r="Q3639" s="27">
        <f>IF(E3639="","",MAX(0,E3639-22))</f>
        <v/>
      </c>
      <c r="R3639" s="27">
        <f>IF(H3639=1,E3639,"")</f>
        <v/>
      </c>
      <c r="S3639" s="27">
        <f>IF(AND(H3639=1,J3639&lt;&gt;""),E3639-J3639,"")</f>
        <v/>
      </c>
      <c r="T3639">
        <f>IF(G3639="","",MONTH(G3639))</f>
        <v/>
      </c>
    </row>
    <row r="3640">
      <c r="A3640" s="24" t="n">
        <v>2020</v>
      </c>
      <c r="B3640" s="24" t="n">
        <v>5</v>
      </c>
      <c r="C3640" s="24" t="n">
        <v>31</v>
      </c>
      <c r="D3640" s="24" t="n">
        <v>15</v>
      </c>
      <c r="E3640" s="24" t="n">
        <v>21.56</v>
      </c>
      <c r="F3640" s="25">
        <f>IF($E3640="","",DATE(IF($A3640="",nominal_year,$A3640),$B3640,$C3640)+($D3640-IF(LEFT(hour_conv,1)="1",1,0))/24)</f>
        <v/>
      </c>
      <c r="G3640" s="26">
        <f>IF(F3640="","",INT(F3640))</f>
        <v/>
      </c>
      <c r="H3640">
        <f>IF(G3640="","",IF(AND(MONTH(G3640)*100+DAY(G3640)&gt;=season_lo,MONTH(G3640)*100+DAY(G3640)&lt;=season_hi),1,0))</f>
        <v/>
      </c>
      <c r="I3640">
        <f>IF(G3640="","",G3640-first_day+1)</f>
        <v/>
      </c>
      <c r="J3640" s="27">
        <f>IF(I3640="","",INDEX(Daily!$J$2:$J$421,I3640))</f>
        <v/>
      </c>
      <c r="K3640" s="27">
        <f>IF(J3640="","",J3640+cat_offset)</f>
        <v/>
      </c>
      <c r="L3640" s="27">
        <f>IF(J3640="","",MAX(0,E3640-J3640)^2)</f>
        <v/>
      </c>
      <c r="M3640" s="27">
        <f>IF(J3640="","",MAX(0,E3640-(J3640+twcdh_off))^2)</f>
        <v/>
      </c>
      <c r="N3640" s="27">
        <f>IF(E3640="","",MAX(0,E3640-swcdh_thr)^2)</f>
        <v/>
      </c>
      <c r="O3640">
        <f>IF(K3640="","",ROUND(E3640-K3640,0))</f>
        <v/>
      </c>
      <c r="P3640">
        <f>IF(O3640="","",IF(O3640&gt;=1,O3640,0))</f>
        <v/>
      </c>
      <c r="Q3640" s="27">
        <f>IF(E3640="","",MAX(0,E3640-22))</f>
        <v/>
      </c>
      <c r="R3640" s="27">
        <f>IF(H3640=1,E3640,"")</f>
        <v/>
      </c>
      <c r="S3640" s="27">
        <f>IF(AND(H3640=1,J3640&lt;&gt;""),E3640-J3640,"")</f>
        <v/>
      </c>
      <c r="T3640">
        <f>IF(G3640="","",MONTH(G3640))</f>
        <v/>
      </c>
    </row>
    <row r="3641">
      <c r="A3641" s="24" t="n">
        <v>2020</v>
      </c>
      <c r="B3641" s="24" t="n">
        <v>5</v>
      </c>
      <c r="C3641" s="24" t="n">
        <v>31</v>
      </c>
      <c r="D3641" s="24" t="n">
        <v>16</v>
      </c>
      <c r="E3641" s="24" t="n">
        <v>21.75</v>
      </c>
      <c r="F3641" s="25">
        <f>IF($E3641="","",DATE(IF($A3641="",nominal_year,$A3641),$B3641,$C3641)+($D3641-IF(LEFT(hour_conv,1)="1",1,0))/24)</f>
        <v/>
      </c>
      <c r="G3641" s="26">
        <f>IF(F3641="","",INT(F3641))</f>
        <v/>
      </c>
      <c r="H3641">
        <f>IF(G3641="","",IF(AND(MONTH(G3641)*100+DAY(G3641)&gt;=season_lo,MONTH(G3641)*100+DAY(G3641)&lt;=season_hi),1,0))</f>
        <v/>
      </c>
      <c r="I3641">
        <f>IF(G3641="","",G3641-first_day+1)</f>
        <v/>
      </c>
      <c r="J3641" s="27">
        <f>IF(I3641="","",INDEX(Daily!$J$2:$J$421,I3641))</f>
        <v/>
      </c>
      <c r="K3641" s="27">
        <f>IF(J3641="","",J3641+cat_offset)</f>
        <v/>
      </c>
      <c r="L3641" s="27">
        <f>IF(J3641="","",MAX(0,E3641-J3641)^2)</f>
        <v/>
      </c>
      <c r="M3641" s="27">
        <f>IF(J3641="","",MAX(0,E3641-(J3641+twcdh_off))^2)</f>
        <v/>
      </c>
      <c r="N3641" s="27">
        <f>IF(E3641="","",MAX(0,E3641-swcdh_thr)^2)</f>
        <v/>
      </c>
      <c r="O3641">
        <f>IF(K3641="","",ROUND(E3641-K3641,0))</f>
        <v/>
      </c>
      <c r="P3641">
        <f>IF(O3641="","",IF(O3641&gt;=1,O3641,0))</f>
        <v/>
      </c>
      <c r="Q3641" s="27">
        <f>IF(E3641="","",MAX(0,E3641-22))</f>
        <v/>
      </c>
      <c r="R3641" s="27">
        <f>IF(H3641=1,E3641,"")</f>
        <v/>
      </c>
      <c r="S3641" s="27">
        <f>IF(AND(H3641=1,J3641&lt;&gt;""),E3641-J3641,"")</f>
        <v/>
      </c>
      <c r="T3641">
        <f>IF(G3641="","",MONTH(G3641))</f>
        <v/>
      </c>
    </row>
    <row r="3642">
      <c r="A3642" s="24" t="n">
        <v>2020</v>
      </c>
      <c r="B3642" s="24" t="n">
        <v>5</v>
      </c>
      <c r="C3642" s="24" t="n">
        <v>31</v>
      </c>
      <c r="D3642" s="24" t="n">
        <v>17</v>
      </c>
      <c r="E3642" s="24" t="n">
        <v>21.23</v>
      </c>
      <c r="F3642" s="25">
        <f>IF($E3642="","",DATE(IF($A3642="",nominal_year,$A3642),$B3642,$C3642)+($D3642-IF(LEFT(hour_conv,1)="1",1,0))/24)</f>
        <v/>
      </c>
      <c r="G3642" s="26">
        <f>IF(F3642="","",INT(F3642))</f>
        <v/>
      </c>
      <c r="H3642">
        <f>IF(G3642="","",IF(AND(MONTH(G3642)*100+DAY(G3642)&gt;=season_lo,MONTH(G3642)*100+DAY(G3642)&lt;=season_hi),1,0))</f>
        <v/>
      </c>
      <c r="I3642">
        <f>IF(G3642="","",G3642-first_day+1)</f>
        <v/>
      </c>
      <c r="J3642" s="27">
        <f>IF(I3642="","",INDEX(Daily!$J$2:$J$421,I3642))</f>
        <v/>
      </c>
      <c r="K3642" s="27">
        <f>IF(J3642="","",J3642+cat_offset)</f>
        <v/>
      </c>
      <c r="L3642" s="27">
        <f>IF(J3642="","",MAX(0,E3642-J3642)^2)</f>
        <v/>
      </c>
      <c r="M3642" s="27">
        <f>IF(J3642="","",MAX(0,E3642-(J3642+twcdh_off))^2)</f>
        <v/>
      </c>
      <c r="N3642" s="27">
        <f>IF(E3642="","",MAX(0,E3642-swcdh_thr)^2)</f>
        <v/>
      </c>
      <c r="O3642">
        <f>IF(K3642="","",ROUND(E3642-K3642,0))</f>
        <v/>
      </c>
      <c r="P3642">
        <f>IF(O3642="","",IF(O3642&gt;=1,O3642,0))</f>
        <v/>
      </c>
      <c r="Q3642" s="27">
        <f>IF(E3642="","",MAX(0,E3642-22))</f>
        <v/>
      </c>
      <c r="R3642" s="27">
        <f>IF(H3642=1,E3642,"")</f>
        <v/>
      </c>
      <c r="S3642" s="27">
        <f>IF(AND(H3642=1,J3642&lt;&gt;""),E3642-J3642,"")</f>
        <v/>
      </c>
      <c r="T3642">
        <f>IF(G3642="","",MONTH(G3642))</f>
        <v/>
      </c>
    </row>
    <row r="3643">
      <c r="A3643" s="24" t="n">
        <v>2020</v>
      </c>
      <c r="B3643" s="24" t="n">
        <v>5</v>
      </c>
      <c r="C3643" s="24" t="n">
        <v>31</v>
      </c>
      <c r="D3643" s="24" t="n">
        <v>18</v>
      </c>
      <c r="E3643" s="24" t="n">
        <v>20.49</v>
      </c>
      <c r="F3643" s="25">
        <f>IF($E3643="","",DATE(IF($A3643="",nominal_year,$A3643),$B3643,$C3643)+($D3643-IF(LEFT(hour_conv,1)="1",1,0))/24)</f>
        <v/>
      </c>
      <c r="G3643" s="26">
        <f>IF(F3643="","",INT(F3643))</f>
        <v/>
      </c>
      <c r="H3643">
        <f>IF(G3643="","",IF(AND(MONTH(G3643)*100+DAY(G3643)&gt;=season_lo,MONTH(G3643)*100+DAY(G3643)&lt;=season_hi),1,0))</f>
        <v/>
      </c>
      <c r="I3643">
        <f>IF(G3643="","",G3643-first_day+1)</f>
        <v/>
      </c>
      <c r="J3643" s="27">
        <f>IF(I3643="","",INDEX(Daily!$J$2:$J$421,I3643))</f>
        <v/>
      </c>
      <c r="K3643" s="27">
        <f>IF(J3643="","",J3643+cat_offset)</f>
        <v/>
      </c>
      <c r="L3643" s="27">
        <f>IF(J3643="","",MAX(0,E3643-J3643)^2)</f>
        <v/>
      </c>
      <c r="M3643" s="27">
        <f>IF(J3643="","",MAX(0,E3643-(J3643+twcdh_off))^2)</f>
        <v/>
      </c>
      <c r="N3643" s="27">
        <f>IF(E3643="","",MAX(0,E3643-swcdh_thr)^2)</f>
        <v/>
      </c>
      <c r="O3643">
        <f>IF(K3643="","",ROUND(E3643-K3643,0))</f>
        <v/>
      </c>
      <c r="P3643">
        <f>IF(O3643="","",IF(O3643&gt;=1,O3643,0))</f>
        <v/>
      </c>
      <c r="Q3643" s="27">
        <f>IF(E3643="","",MAX(0,E3643-22))</f>
        <v/>
      </c>
      <c r="R3643" s="27">
        <f>IF(H3643=1,E3643,"")</f>
        <v/>
      </c>
      <c r="S3643" s="27">
        <f>IF(AND(H3643=1,J3643&lt;&gt;""),E3643-J3643,"")</f>
        <v/>
      </c>
      <c r="T3643">
        <f>IF(G3643="","",MONTH(G3643))</f>
        <v/>
      </c>
    </row>
    <row r="3644">
      <c r="A3644" s="24" t="n">
        <v>2020</v>
      </c>
      <c r="B3644" s="24" t="n">
        <v>5</v>
      </c>
      <c r="C3644" s="24" t="n">
        <v>31</v>
      </c>
      <c r="D3644" s="24" t="n">
        <v>19</v>
      </c>
      <c r="E3644" s="24" t="n">
        <v>20.22</v>
      </c>
      <c r="F3644" s="25">
        <f>IF($E3644="","",DATE(IF($A3644="",nominal_year,$A3644),$B3644,$C3644)+($D3644-IF(LEFT(hour_conv,1)="1",1,0))/24)</f>
        <v/>
      </c>
      <c r="G3644" s="26">
        <f>IF(F3644="","",INT(F3644))</f>
        <v/>
      </c>
      <c r="H3644">
        <f>IF(G3644="","",IF(AND(MONTH(G3644)*100+DAY(G3644)&gt;=season_lo,MONTH(G3644)*100+DAY(G3644)&lt;=season_hi),1,0))</f>
        <v/>
      </c>
      <c r="I3644">
        <f>IF(G3644="","",G3644-first_day+1)</f>
        <v/>
      </c>
      <c r="J3644" s="27">
        <f>IF(I3644="","",INDEX(Daily!$J$2:$J$421,I3644))</f>
        <v/>
      </c>
      <c r="K3644" s="27">
        <f>IF(J3644="","",J3644+cat_offset)</f>
        <v/>
      </c>
      <c r="L3644" s="27">
        <f>IF(J3644="","",MAX(0,E3644-J3644)^2)</f>
        <v/>
      </c>
      <c r="M3644" s="27">
        <f>IF(J3644="","",MAX(0,E3644-(J3644+twcdh_off))^2)</f>
        <v/>
      </c>
      <c r="N3644" s="27">
        <f>IF(E3644="","",MAX(0,E3644-swcdh_thr)^2)</f>
        <v/>
      </c>
      <c r="O3644">
        <f>IF(K3644="","",ROUND(E3644-K3644,0))</f>
        <v/>
      </c>
      <c r="P3644">
        <f>IF(O3644="","",IF(O3644&gt;=1,O3644,0))</f>
        <v/>
      </c>
      <c r="Q3644" s="27">
        <f>IF(E3644="","",MAX(0,E3644-22))</f>
        <v/>
      </c>
      <c r="R3644" s="27">
        <f>IF(H3644=1,E3644,"")</f>
        <v/>
      </c>
      <c r="S3644" s="27">
        <f>IF(AND(H3644=1,J3644&lt;&gt;""),E3644-J3644,"")</f>
        <v/>
      </c>
      <c r="T3644">
        <f>IF(G3644="","",MONTH(G3644))</f>
        <v/>
      </c>
    </row>
    <row r="3645">
      <c r="A3645" s="24" t="n">
        <v>2020</v>
      </c>
      <c r="B3645" s="24" t="n">
        <v>5</v>
      </c>
      <c r="C3645" s="24" t="n">
        <v>31</v>
      </c>
      <c r="D3645" s="24" t="n">
        <v>20</v>
      </c>
      <c r="E3645" s="24" t="n">
        <v>19.05</v>
      </c>
      <c r="F3645" s="25">
        <f>IF($E3645="","",DATE(IF($A3645="",nominal_year,$A3645),$B3645,$C3645)+($D3645-IF(LEFT(hour_conv,1)="1",1,0))/24)</f>
        <v/>
      </c>
      <c r="G3645" s="26">
        <f>IF(F3645="","",INT(F3645))</f>
        <v/>
      </c>
      <c r="H3645">
        <f>IF(G3645="","",IF(AND(MONTH(G3645)*100+DAY(G3645)&gt;=season_lo,MONTH(G3645)*100+DAY(G3645)&lt;=season_hi),1,0))</f>
        <v/>
      </c>
      <c r="I3645">
        <f>IF(G3645="","",G3645-first_day+1)</f>
        <v/>
      </c>
      <c r="J3645" s="27">
        <f>IF(I3645="","",INDEX(Daily!$J$2:$J$421,I3645))</f>
        <v/>
      </c>
      <c r="K3645" s="27">
        <f>IF(J3645="","",J3645+cat_offset)</f>
        <v/>
      </c>
      <c r="L3645" s="27">
        <f>IF(J3645="","",MAX(0,E3645-J3645)^2)</f>
        <v/>
      </c>
      <c r="M3645" s="27">
        <f>IF(J3645="","",MAX(0,E3645-(J3645+twcdh_off))^2)</f>
        <v/>
      </c>
      <c r="N3645" s="27">
        <f>IF(E3645="","",MAX(0,E3645-swcdh_thr)^2)</f>
        <v/>
      </c>
      <c r="O3645">
        <f>IF(K3645="","",ROUND(E3645-K3645,0))</f>
        <v/>
      </c>
      <c r="P3645">
        <f>IF(O3645="","",IF(O3645&gt;=1,O3645,0))</f>
        <v/>
      </c>
      <c r="Q3645" s="27">
        <f>IF(E3645="","",MAX(0,E3645-22))</f>
        <v/>
      </c>
      <c r="R3645" s="27">
        <f>IF(H3645=1,E3645,"")</f>
        <v/>
      </c>
      <c r="S3645" s="27">
        <f>IF(AND(H3645=1,J3645&lt;&gt;""),E3645-J3645,"")</f>
        <v/>
      </c>
      <c r="T3645">
        <f>IF(G3645="","",MONTH(G3645))</f>
        <v/>
      </c>
    </row>
    <row r="3646">
      <c r="A3646" s="24" t="n">
        <v>2020</v>
      </c>
      <c r="B3646" s="24" t="n">
        <v>5</v>
      </c>
      <c r="C3646" s="24" t="n">
        <v>31</v>
      </c>
      <c r="D3646" s="24" t="n">
        <v>21</v>
      </c>
      <c r="E3646" s="24" t="n">
        <v>17.47</v>
      </c>
      <c r="F3646" s="25">
        <f>IF($E3646="","",DATE(IF($A3646="",nominal_year,$A3646),$B3646,$C3646)+($D3646-IF(LEFT(hour_conv,1)="1",1,0))/24)</f>
        <v/>
      </c>
      <c r="G3646" s="26">
        <f>IF(F3646="","",INT(F3646))</f>
        <v/>
      </c>
      <c r="H3646">
        <f>IF(G3646="","",IF(AND(MONTH(G3646)*100+DAY(G3646)&gt;=season_lo,MONTH(G3646)*100+DAY(G3646)&lt;=season_hi),1,0))</f>
        <v/>
      </c>
      <c r="I3646">
        <f>IF(G3646="","",G3646-first_day+1)</f>
        <v/>
      </c>
      <c r="J3646" s="27">
        <f>IF(I3646="","",INDEX(Daily!$J$2:$J$421,I3646))</f>
        <v/>
      </c>
      <c r="K3646" s="27">
        <f>IF(J3646="","",J3646+cat_offset)</f>
        <v/>
      </c>
      <c r="L3646" s="27">
        <f>IF(J3646="","",MAX(0,E3646-J3646)^2)</f>
        <v/>
      </c>
      <c r="M3646" s="27">
        <f>IF(J3646="","",MAX(0,E3646-(J3646+twcdh_off))^2)</f>
        <v/>
      </c>
      <c r="N3646" s="27">
        <f>IF(E3646="","",MAX(0,E3646-swcdh_thr)^2)</f>
        <v/>
      </c>
      <c r="O3646">
        <f>IF(K3646="","",ROUND(E3646-K3646,0))</f>
        <v/>
      </c>
      <c r="P3646">
        <f>IF(O3646="","",IF(O3646&gt;=1,O3646,0))</f>
        <v/>
      </c>
      <c r="Q3646" s="27">
        <f>IF(E3646="","",MAX(0,E3646-22))</f>
        <v/>
      </c>
      <c r="R3646" s="27">
        <f>IF(H3646=1,E3646,"")</f>
        <v/>
      </c>
      <c r="S3646" s="27">
        <f>IF(AND(H3646=1,J3646&lt;&gt;""),E3646-J3646,"")</f>
        <v/>
      </c>
      <c r="T3646">
        <f>IF(G3646="","",MONTH(G3646))</f>
        <v/>
      </c>
    </row>
    <row r="3647">
      <c r="A3647" s="24" t="n">
        <v>2020</v>
      </c>
      <c r="B3647" s="24" t="n">
        <v>5</v>
      </c>
      <c r="C3647" s="24" t="n">
        <v>31</v>
      </c>
      <c r="D3647" s="24" t="n">
        <v>22</v>
      </c>
      <c r="E3647" s="24" t="n">
        <v>15.97</v>
      </c>
      <c r="F3647" s="25">
        <f>IF($E3647="","",DATE(IF($A3647="",nominal_year,$A3647),$B3647,$C3647)+($D3647-IF(LEFT(hour_conv,1)="1",1,0))/24)</f>
        <v/>
      </c>
      <c r="G3647" s="26">
        <f>IF(F3647="","",INT(F3647))</f>
        <v/>
      </c>
      <c r="H3647">
        <f>IF(G3647="","",IF(AND(MONTH(G3647)*100+DAY(G3647)&gt;=season_lo,MONTH(G3647)*100+DAY(G3647)&lt;=season_hi),1,0))</f>
        <v/>
      </c>
      <c r="I3647">
        <f>IF(G3647="","",G3647-first_day+1)</f>
        <v/>
      </c>
      <c r="J3647" s="27">
        <f>IF(I3647="","",INDEX(Daily!$J$2:$J$421,I3647))</f>
        <v/>
      </c>
      <c r="K3647" s="27">
        <f>IF(J3647="","",J3647+cat_offset)</f>
        <v/>
      </c>
      <c r="L3647" s="27">
        <f>IF(J3647="","",MAX(0,E3647-J3647)^2)</f>
        <v/>
      </c>
      <c r="M3647" s="27">
        <f>IF(J3647="","",MAX(0,E3647-(J3647+twcdh_off))^2)</f>
        <v/>
      </c>
      <c r="N3647" s="27">
        <f>IF(E3647="","",MAX(0,E3647-swcdh_thr)^2)</f>
        <v/>
      </c>
      <c r="O3647">
        <f>IF(K3647="","",ROUND(E3647-K3647,0))</f>
        <v/>
      </c>
      <c r="P3647">
        <f>IF(O3647="","",IF(O3647&gt;=1,O3647,0))</f>
        <v/>
      </c>
      <c r="Q3647" s="27">
        <f>IF(E3647="","",MAX(0,E3647-22))</f>
        <v/>
      </c>
      <c r="R3647" s="27">
        <f>IF(H3647=1,E3647,"")</f>
        <v/>
      </c>
      <c r="S3647" s="27">
        <f>IF(AND(H3647=1,J3647&lt;&gt;""),E3647-J3647,"")</f>
        <v/>
      </c>
      <c r="T3647">
        <f>IF(G3647="","",MONTH(G3647))</f>
        <v/>
      </c>
    </row>
    <row r="3648">
      <c r="A3648" s="24" t="n">
        <v>2020</v>
      </c>
      <c r="B3648" s="24" t="n">
        <v>5</v>
      </c>
      <c r="C3648" s="24" t="n">
        <v>31</v>
      </c>
      <c r="D3648" s="24" t="n">
        <v>23</v>
      </c>
      <c r="E3648" s="24" t="n">
        <v>15.62</v>
      </c>
      <c r="F3648" s="25">
        <f>IF($E3648="","",DATE(IF($A3648="",nominal_year,$A3648),$B3648,$C3648)+($D3648-IF(LEFT(hour_conv,1)="1",1,0))/24)</f>
        <v/>
      </c>
      <c r="G3648" s="26">
        <f>IF(F3648="","",INT(F3648))</f>
        <v/>
      </c>
      <c r="H3648">
        <f>IF(G3648="","",IF(AND(MONTH(G3648)*100+DAY(G3648)&gt;=season_lo,MONTH(G3648)*100+DAY(G3648)&lt;=season_hi),1,0))</f>
        <v/>
      </c>
      <c r="I3648">
        <f>IF(G3648="","",G3648-first_day+1)</f>
        <v/>
      </c>
      <c r="J3648" s="27">
        <f>IF(I3648="","",INDEX(Daily!$J$2:$J$421,I3648))</f>
        <v/>
      </c>
      <c r="K3648" s="27">
        <f>IF(J3648="","",J3648+cat_offset)</f>
        <v/>
      </c>
      <c r="L3648" s="27">
        <f>IF(J3648="","",MAX(0,E3648-J3648)^2)</f>
        <v/>
      </c>
      <c r="M3648" s="27">
        <f>IF(J3648="","",MAX(0,E3648-(J3648+twcdh_off))^2)</f>
        <v/>
      </c>
      <c r="N3648" s="27">
        <f>IF(E3648="","",MAX(0,E3648-swcdh_thr)^2)</f>
        <v/>
      </c>
      <c r="O3648">
        <f>IF(K3648="","",ROUND(E3648-K3648,0))</f>
        <v/>
      </c>
      <c r="P3648">
        <f>IF(O3648="","",IF(O3648&gt;=1,O3648,0))</f>
        <v/>
      </c>
      <c r="Q3648" s="27">
        <f>IF(E3648="","",MAX(0,E3648-22))</f>
        <v/>
      </c>
      <c r="R3648" s="27">
        <f>IF(H3648=1,E3648,"")</f>
        <v/>
      </c>
      <c r="S3648" s="27">
        <f>IF(AND(H3648=1,J3648&lt;&gt;""),E3648-J3648,"")</f>
        <v/>
      </c>
      <c r="T3648">
        <f>IF(G3648="","",MONTH(G3648))</f>
        <v/>
      </c>
    </row>
    <row r="3649">
      <c r="A3649" s="24" t="n">
        <v>2020</v>
      </c>
      <c r="B3649" s="24" t="n">
        <v>5</v>
      </c>
      <c r="C3649" s="24" t="n">
        <v>31</v>
      </c>
      <c r="D3649" s="24" t="n">
        <v>24</v>
      </c>
      <c r="E3649" s="24" t="n">
        <v>13.08</v>
      </c>
      <c r="F3649" s="25">
        <f>IF($E3649="","",DATE(IF($A3649="",nominal_year,$A3649),$B3649,$C3649)+($D3649-IF(LEFT(hour_conv,1)="1",1,0))/24)</f>
        <v/>
      </c>
      <c r="G3649" s="26">
        <f>IF(F3649="","",INT(F3649))</f>
        <v/>
      </c>
      <c r="H3649">
        <f>IF(G3649="","",IF(AND(MONTH(G3649)*100+DAY(G3649)&gt;=season_lo,MONTH(G3649)*100+DAY(G3649)&lt;=season_hi),1,0))</f>
        <v/>
      </c>
      <c r="I3649">
        <f>IF(G3649="","",G3649-first_day+1)</f>
        <v/>
      </c>
      <c r="J3649" s="27">
        <f>IF(I3649="","",INDEX(Daily!$J$2:$J$421,I3649))</f>
        <v/>
      </c>
      <c r="K3649" s="27">
        <f>IF(J3649="","",J3649+cat_offset)</f>
        <v/>
      </c>
      <c r="L3649" s="27">
        <f>IF(J3649="","",MAX(0,E3649-J3649)^2)</f>
        <v/>
      </c>
      <c r="M3649" s="27">
        <f>IF(J3649="","",MAX(0,E3649-(J3649+twcdh_off))^2)</f>
        <v/>
      </c>
      <c r="N3649" s="27">
        <f>IF(E3649="","",MAX(0,E3649-swcdh_thr)^2)</f>
        <v/>
      </c>
      <c r="O3649">
        <f>IF(K3649="","",ROUND(E3649-K3649,0))</f>
        <v/>
      </c>
      <c r="P3649">
        <f>IF(O3649="","",IF(O3649&gt;=1,O3649,0))</f>
        <v/>
      </c>
      <c r="Q3649" s="27">
        <f>IF(E3649="","",MAX(0,E3649-22))</f>
        <v/>
      </c>
      <c r="R3649" s="27">
        <f>IF(H3649=1,E3649,"")</f>
        <v/>
      </c>
      <c r="S3649" s="27">
        <f>IF(AND(H3649=1,J3649&lt;&gt;""),E3649-J3649,"")</f>
        <v/>
      </c>
      <c r="T3649">
        <f>IF(G3649="","",MONTH(G3649))</f>
        <v/>
      </c>
    </row>
    <row r="3650">
      <c r="A3650" s="24" t="n">
        <v>2020</v>
      </c>
      <c r="B3650" s="24" t="n">
        <v>6</v>
      </c>
      <c r="C3650" s="24" t="n">
        <v>1</v>
      </c>
      <c r="D3650" s="24" t="n">
        <v>1</v>
      </c>
      <c r="E3650" s="24" t="n">
        <v>12.15</v>
      </c>
      <c r="F3650" s="25">
        <f>IF($E3650="","",DATE(IF($A3650="",nominal_year,$A3650),$B3650,$C3650)+($D3650-IF(LEFT(hour_conv,1)="1",1,0))/24)</f>
        <v/>
      </c>
      <c r="G3650" s="26">
        <f>IF(F3650="","",INT(F3650))</f>
        <v/>
      </c>
      <c r="H3650">
        <f>IF(G3650="","",IF(AND(MONTH(G3650)*100+DAY(G3650)&gt;=season_lo,MONTH(G3650)*100+DAY(G3650)&lt;=season_hi),1,0))</f>
        <v/>
      </c>
      <c r="I3650">
        <f>IF(G3650="","",G3650-first_day+1)</f>
        <v/>
      </c>
      <c r="J3650" s="27">
        <f>IF(I3650="","",INDEX(Daily!$J$2:$J$421,I3650))</f>
        <v/>
      </c>
      <c r="K3650" s="27">
        <f>IF(J3650="","",J3650+cat_offset)</f>
        <v/>
      </c>
      <c r="L3650" s="27">
        <f>IF(J3650="","",MAX(0,E3650-J3650)^2)</f>
        <v/>
      </c>
      <c r="M3650" s="27">
        <f>IF(J3650="","",MAX(0,E3650-(J3650+twcdh_off))^2)</f>
        <v/>
      </c>
      <c r="N3650" s="27">
        <f>IF(E3650="","",MAX(0,E3650-swcdh_thr)^2)</f>
        <v/>
      </c>
      <c r="O3650">
        <f>IF(K3650="","",ROUND(E3650-K3650,0))</f>
        <v/>
      </c>
      <c r="P3650">
        <f>IF(O3650="","",IF(O3650&gt;=1,O3650,0))</f>
        <v/>
      </c>
      <c r="Q3650" s="27">
        <f>IF(E3650="","",MAX(0,E3650-22))</f>
        <v/>
      </c>
      <c r="R3650" s="27">
        <f>IF(H3650=1,E3650,"")</f>
        <v/>
      </c>
      <c r="S3650" s="27">
        <f>IF(AND(H3650=1,J3650&lt;&gt;""),E3650-J3650,"")</f>
        <v/>
      </c>
      <c r="T3650">
        <f>IF(G3650="","",MONTH(G3650))</f>
        <v/>
      </c>
    </row>
    <row r="3651">
      <c r="A3651" s="24" t="n">
        <v>2020</v>
      </c>
      <c r="B3651" s="24" t="n">
        <v>6</v>
      </c>
      <c r="C3651" s="24" t="n">
        <v>1</v>
      </c>
      <c r="D3651" s="24" t="n">
        <v>2</v>
      </c>
      <c r="E3651" s="24" t="n">
        <v>11.47</v>
      </c>
      <c r="F3651" s="25">
        <f>IF($E3651="","",DATE(IF($A3651="",nominal_year,$A3651),$B3651,$C3651)+($D3651-IF(LEFT(hour_conv,1)="1",1,0))/24)</f>
        <v/>
      </c>
      <c r="G3651" s="26">
        <f>IF(F3651="","",INT(F3651))</f>
        <v/>
      </c>
      <c r="H3651">
        <f>IF(G3651="","",IF(AND(MONTH(G3651)*100+DAY(G3651)&gt;=season_lo,MONTH(G3651)*100+DAY(G3651)&lt;=season_hi),1,0))</f>
        <v/>
      </c>
      <c r="I3651">
        <f>IF(G3651="","",G3651-first_day+1)</f>
        <v/>
      </c>
      <c r="J3651" s="27">
        <f>IF(I3651="","",INDEX(Daily!$J$2:$J$421,I3651))</f>
        <v/>
      </c>
      <c r="K3651" s="27">
        <f>IF(J3651="","",J3651+cat_offset)</f>
        <v/>
      </c>
      <c r="L3651" s="27">
        <f>IF(J3651="","",MAX(0,E3651-J3651)^2)</f>
        <v/>
      </c>
      <c r="M3651" s="27">
        <f>IF(J3651="","",MAX(0,E3651-(J3651+twcdh_off))^2)</f>
        <v/>
      </c>
      <c r="N3651" s="27">
        <f>IF(E3651="","",MAX(0,E3651-swcdh_thr)^2)</f>
        <v/>
      </c>
      <c r="O3651">
        <f>IF(K3651="","",ROUND(E3651-K3651,0))</f>
        <v/>
      </c>
      <c r="P3651">
        <f>IF(O3651="","",IF(O3651&gt;=1,O3651,0))</f>
        <v/>
      </c>
      <c r="Q3651" s="27">
        <f>IF(E3651="","",MAX(0,E3651-22))</f>
        <v/>
      </c>
      <c r="R3651" s="27">
        <f>IF(H3651=1,E3651,"")</f>
        <v/>
      </c>
      <c r="S3651" s="27">
        <f>IF(AND(H3651=1,J3651&lt;&gt;""),E3651-J3651,"")</f>
        <v/>
      </c>
      <c r="T3651">
        <f>IF(G3651="","",MONTH(G3651))</f>
        <v/>
      </c>
    </row>
    <row r="3652">
      <c r="A3652" s="24" t="n">
        <v>2020</v>
      </c>
      <c r="B3652" s="24" t="n">
        <v>6</v>
      </c>
      <c r="C3652" s="24" t="n">
        <v>1</v>
      </c>
      <c r="D3652" s="24" t="n">
        <v>3</v>
      </c>
      <c r="E3652" s="24" t="n">
        <v>10.36</v>
      </c>
      <c r="F3652" s="25">
        <f>IF($E3652="","",DATE(IF($A3652="",nominal_year,$A3652),$B3652,$C3652)+($D3652-IF(LEFT(hour_conv,1)="1",1,0))/24)</f>
        <v/>
      </c>
      <c r="G3652" s="26">
        <f>IF(F3652="","",INT(F3652))</f>
        <v/>
      </c>
      <c r="H3652">
        <f>IF(G3652="","",IF(AND(MONTH(G3652)*100+DAY(G3652)&gt;=season_lo,MONTH(G3652)*100+DAY(G3652)&lt;=season_hi),1,0))</f>
        <v/>
      </c>
      <c r="I3652">
        <f>IF(G3652="","",G3652-first_day+1)</f>
        <v/>
      </c>
      <c r="J3652" s="27">
        <f>IF(I3652="","",INDEX(Daily!$J$2:$J$421,I3652))</f>
        <v/>
      </c>
      <c r="K3652" s="27">
        <f>IF(J3652="","",J3652+cat_offset)</f>
        <v/>
      </c>
      <c r="L3652" s="27">
        <f>IF(J3652="","",MAX(0,E3652-J3652)^2)</f>
        <v/>
      </c>
      <c r="M3652" s="27">
        <f>IF(J3652="","",MAX(0,E3652-(J3652+twcdh_off))^2)</f>
        <v/>
      </c>
      <c r="N3652" s="27">
        <f>IF(E3652="","",MAX(0,E3652-swcdh_thr)^2)</f>
        <v/>
      </c>
      <c r="O3652">
        <f>IF(K3652="","",ROUND(E3652-K3652,0))</f>
        <v/>
      </c>
      <c r="P3652">
        <f>IF(O3652="","",IF(O3652&gt;=1,O3652,0))</f>
        <v/>
      </c>
      <c r="Q3652" s="27">
        <f>IF(E3652="","",MAX(0,E3652-22))</f>
        <v/>
      </c>
      <c r="R3652" s="27">
        <f>IF(H3652=1,E3652,"")</f>
        <v/>
      </c>
      <c r="S3652" s="27">
        <f>IF(AND(H3652=1,J3652&lt;&gt;""),E3652-J3652,"")</f>
        <v/>
      </c>
      <c r="T3652">
        <f>IF(G3652="","",MONTH(G3652))</f>
        <v/>
      </c>
    </row>
    <row r="3653">
      <c r="A3653" s="24" t="n">
        <v>2020</v>
      </c>
      <c r="B3653" s="24" t="n">
        <v>6</v>
      </c>
      <c r="C3653" s="24" t="n">
        <v>1</v>
      </c>
      <c r="D3653" s="24" t="n">
        <v>4</v>
      </c>
      <c r="E3653" s="24" t="n">
        <v>10.68</v>
      </c>
      <c r="F3653" s="25">
        <f>IF($E3653="","",DATE(IF($A3653="",nominal_year,$A3653),$B3653,$C3653)+($D3653-IF(LEFT(hour_conv,1)="1",1,0))/24)</f>
        <v/>
      </c>
      <c r="G3653" s="26">
        <f>IF(F3653="","",INT(F3653))</f>
        <v/>
      </c>
      <c r="H3653">
        <f>IF(G3653="","",IF(AND(MONTH(G3653)*100+DAY(G3653)&gt;=season_lo,MONTH(G3653)*100+DAY(G3653)&lt;=season_hi),1,0))</f>
        <v/>
      </c>
      <c r="I3653">
        <f>IF(G3653="","",G3653-first_day+1)</f>
        <v/>
      </c>
      <c r="J3653" s="27">
        <f>IF(I3653="","",INDEX(Daily!$J$2:$J$421,I3653))</f>
        <v/>
      </c>
      <c r="K3653" s="27">
        <f>IF(J3653="","",J3653+cat_offset)</f>
        <v/>
      </c>
      <c r="L3653" s="27">
        <f>IF(J3653="","",MAX(0,E3653-J3653)^2)</f>
        <v/>
      </c>
      <c r="M3653" s="27">
        <f>IF(J3653="","",MAX(0,E3653-(J3653+twcdh_off))^2)</f>
        <v/>
      </c>
      <c r="N3653" s="27">
        <f>IF(E3653="","",MAX(0,E3653-swcdh_thr)^2)</f>
        <v/>
      </c>
      <c r="O3653">
        <f>IF(K3653="","",ROUND(E3653-K3653,0))</f>
        <v/>
      </c>
      <c r="P3653">
        <f>IF(O3653="","",IF(O3653&gt;=1,O3653,0))</f>
        <v/>
      </c>
      <c r="Q3653" s="27">
        <f>IF(E3653="","",MAX(0,E3653-22))</f>
        <v/>
      </c>
      <c r="R3653" s="27">
        <f>IF(H3653=1,E3653,"")</f>
        <v/>
      </c>
      <c r="S3653" s="27">
        <f>IF(AND(H3653=1,J3653&lt;&gt;""),E3653-J3653,"")</f>
        <v/>
      </c>
      <c r="T3653">
        <f>IF(G3653="","",MONTH(G3653))</f>
        <v/>
      </c>
    </row>
    <row r="3654">
      <c r="A3654" s="24" t="n">
        <v>2020</v>
      </c>
      <c r="B3654" s="24" t="n">
        <v>6</v>
      </c>
      <c r="C3654" s="24" t="n">
        <v>1</v>
      </c>
      <c r="D3654" s="24" t="n">
        <v>5</v>
      </c>
      <c r="E3654" s="24" t="n">
        <v>11.54</v>
      </c>
      <c r="F3654" s="25">
        <f>IF($E3654="","",DATE(IF($A3654="",nominal_year,$A3654),$B3654,$C3654)+($D3654-IF(LEFT(hour_conv,1)="1",1,0))/24)</f>
        <v/>
      </c>
      <c r="G3654" s="26">
        <f>IF(F3654="","",INT(F3654))</f>
        <v/>
      </c>
      <c r="H3654">
        <f>IF(G3654="","",IF(AND(MONTH(G3654)*100+DAY(G3654)&gt;=season_lo,MONTH(G3654)*100+DAY(G3654)&lt;=season_hi),1,0))</f>
        <v/>
      </c>
      <c r="I3654">
        <f>IF(G3654="","",G3654-first_day+1)</f>
        <v/>
      </c>
      <c r="J3654" s="27">
        <f>IF(I3654="","",INDEX(Daily!$J$2:$J$421,I3654))</f>
        <v/>
      </c>
      <c r="K3654" s="27">
        <f>IF(J3654="","",J3654+cat_offset)</f>
        <v/>
      </c>
      <c r="L3654" s="27">
        <f>IF(J3654="","",MAX(0,E3654-J3654)^2)</f>
        <v/>
      </c>
      <c r="M3654" s="27">
        <f>IF(J3654="","",MAX(0,E3654-(J3654+twcdh_off))^2)</f>
        <v/>
      </c>
      <c r="N3654" s="27">
        <f>IF(E3654="","",MAX(0,E3654-swcdh_thr)^2)</f>
        <v/>
      </c>
      <c r="O3654">
        <f>IF(K3654="","",ROUND(E3654-K3654,0))</f>
        <v/>
      </c>
      <c r="P3654">
        <f>IF(O3654="","",IF(O3654&gt;=1,O3654,0))</f>
        <v/>
      </c>
      <c r="Q3654" s="27">
        <f>IF(E3654="","",MAX(0,E3654-22))</f>
        <v/>
      </c>
      <c r="R3654" s="27">
        <f>IF(H3654=1,E3654,"")</f>
        <v/>
      </c>
      <c r="S3654" s="27">
        <f>IF(AND(H3654=1,J3654&lt;&gt;""),E3654-J3654,"")</f>
        <v/>
      </c>
      <c r="T3654">
        <f>IF(G3654="","",MONTH(G3654))</f>
        <v/>
      </c>
    </row>
    <row r="3655">
      <c r="A3655" s="24" t="n">
        <v>2020</v>
      </c>
      <c r="B3655" s="24" t="n">
        <v>6</v>
      </c>
      <c r="C3655" s="24" t="n">
        <v>1</v>
      </c>
      <c r="D3655" s="24" t="n">
        <v>6</v>
      </c>
      <c r="E3655" s="24" t="n">
        <v>11.75</v>
      </c>
      <c r="F3655" s="25">
        <f>IF($E3655="","",DATE(IF($A3655="",nominal_year,$A3655),$B3655,$C3655)+($D3655-IF(LEFT(hour_conv,1)="1",1,0))/24)</f>
        <v/>
      </c>
      <c r="G3655" s="26">
        <f>IF(F3655="","",INT(F3655))</f>
        <v/>
      </c>
      <c r="H3655">
        <f>IF(G3655="","",IF(AND(MONTH(G3655)*100+DAY(G3655)&gt;=season_lo,MONTH(G3655)*100+DAY(G3655)&lt;=season_hi),1,0))</f>
        <v/>
      </c>
      <c r="I3655">
        <f>IF(G3655="","",G3655-first_day+1)</f>
        <v/>
      </c>
      <c r="J3655" s="27">
        <f>IF(I3655="","",INDEX(Daily!$J$2:$J$421,I3655))</f>
        <v/>
      </c>
      <c r="K3655" s="27">
        <f>IF(J3655="","",J3655+cat_offset)</f>
        <v/>
      </c>
      <c r="L3655" s="27">
        <f>IF(J3655="","",MAX(0,E3655-J3655)^2)</f>
        <v/>
      </c>
      <c r="M3655" s="27">
        <f>IF(J3655="","",MAX(0,E3655-(J3655+twcdh_off))^2)</f>
        <v/>
      </c>
      <c r="N3655" s="27">
        <f>IF(E3655="","",MAX(0,E3655-swcdh_thr)^2)</f>
        <v/>
      </c>
      <c r="O3655">
        <f>IF(K3655="","",ROUND(E3655-K3655,0))</f>
        <v/>
      </c>
      <c r="P3655">
        <f>IF(O3655="","",IF(O3655&gt;=1,O3655,0))</f>
        <v/>
      </c>
      <c r="Q3655" s="27">
        <f>IF(E3655="","",MAX(0,E3655-22))</f>
        <v/>
      </c>
      <c r="R3655" s="27">
        <f>IF(H3655=1,E3655,"")</f>
        <v/>
      </c>
      <c r="S3655" s="27">
        <f>IF(AND(H3655=1,J3655&lt;&gt;""),E3655-J3655,"")</f>
        <v/>
      </c>
      <c r="T3655">
        <f>IF(G3655="","",MONTH(G3655))</f>
        <v/>
      </c>
    </row>
    <row r="3656">
      <c r="A3656" s="24" t="n">
        <v>2020</v>
      </c>
      <c r="B3656" s="24" t="n">
        <v>6</v>
      </c>
      <c r="C3656" s="24" t="n">
        <v>1</v>
      </c>
      <c r="D3656" s="24" t="n">
        <v>7</v>
      </c>
      <c r="E3656" s="24" t="n">
        <v>12.51</v>
      </c>
      <c r="F3656" s="25">
        <f>IF($E3656="","",DATE(IF($A3656="",nominal_year,$A3656),$B3656,$C3656)+($D3656-IF(LEFT(hour_conv,1)="1",1,0))/24)</f>
        <v/>
      </c>
      <c r="G3656" s="26">
        <f>IF(F3656="","",INT(F3656))</f>
        <v/>
      </c>
      <c r="H3656">
        <f>IF(G3656="","",IF(AND(MONTH(G3656)*100+DAY(G3656)&gt;=season_lo,MONTH(G3656)*100+DAY(G3656)&lt;=season_hi),1,0))</f>
        <v/>
      </c>
      <c r="I3656">
        <f>IF(G3656="","",G3656-first_day+1)</f>
        <v/>
      </c>
      <c r="J3656" s="27">
        <f>IF(I3656="","",INDEX(Daily!$J$2:$J$421,I3656))</f>
        <v/>
      </c>
      <c r="K3656" s="27">
        <f>IF(J3656="","",J3656+cat_offset)</f>
        <v/>
      </c>
      <c r="L3656" s="27">
        <f>IF(J3656="","",MAX(0,E3656-J3656)^2)</f>
        <v/>
      </c>
      <c r="M3656" s="27">
        <f>IF(J3656="","",MAX(0,E3656-(J3656+twcdh_off))^2)</f>
        <v/>
      </c>
      <c r="N3656" s="27">
        <f>IF(E3656="","",MAX(0,E3656-swcdh_thr)^2)</f>
        <v/>
      </c>
      <c r="O3656">
        <f>IF(K3656="","",ROUND(E3656-K3656,0))</f>
        <v/>
      </c>
      <c r="P3656">
        <f>IF(O3656="","",IF(O3656&gt;=1,O3656,0))</f>
        <v/>
      </c>
      <c r="Q3656" s="27">
        <f>IF(E3656="","",MAX(0,E3656-22))</f>
        <v/>
      </c>
      <c r="R3656" s="27">
        <f>IF(H3656=1,E3656,"")</f>
        <v/>
      </c>
      <c r="S3656" s="27">
        <f>IF(AND(H3656=1,J3656&lt;&gt;""),E3656-J3656,"")</f>
        <v/>
      </c>
      <c r="T3656">
        <f>IF(G3656="","",MONTH(G3656))</f>
        <v/>
      </c>
    </row>
    <row r="3657">
      <c r="A3657" s="24" t="n">
        <v>2020</v>
      </c>
      <c r="B3657" s="24" t="n">
        <v>6</v>
      </c>
      <c r="C3657" s="24" t="n">
        <v>1</v>
      </c>
      <c r="D3657" s="24" t="n">
        <v>8</v>
      </c>
      <c r="E3657" s="24" t="n">
        <v>13.64</v>
      </c>
      <c r="F3657" s="25">
        <f>IF($E3657="","",DATE(IF($A3657="",nominal_year,$A3657),$B3657,$C3657)+($D3657-IF(LEFT(hour_conv,1)="1",1,0))/24)</f>
        <v/>
      </c>
      <c r="G3657" s="26">
        <f>IF(F3657="","",INT(F3657))</f>
        <v/>
      </c>
      <c r="H3657">
        <f>IF(G3657="","",IF(AND(MONTH(G3657)*100+DAY(G3657)&gt;=season_lo,MONTH(G3657)*100+DAY(G3657)&lt;=season_hi),1,0))</f>
        <v/>
      </c>
      <c r="I3657">
        <f>IF(G3657="","",G3657-first_day+1)</f>
        <v/>
      </c>
      <c r="J3657" s="27">
        <f>IF(I3657="","",INDEX(Daily!$J$2:$J$421,I3657))</f>
        <v/>
      </c>
      <c r="K3657" s="27">
        <f>IF(J3657="","",J3657+cat_offset)</f>
        <v/>
      </c>
      <c r="L3657" s="27">
        <f>IF(J3657="","",MAX(0,E3657-J3657)^2)</f>
        <v/>
      </c>
      <c r="M3657" s="27">
        <f>IF(J3657="","",MAX(0,E3657-(J3657+twcdh_off))^2)</f>
        <v/>
      </c>
      <c r="N3657" s="27">
        <f>IF(E3657="","",MAX(0,E3657-swcdh_thr)^2)</f>
        <v/>
      </c>
      <c r="O3657">
        <f>IF(K3657="","",ROUND(E3657-K3657,0))</f>
        <v/>
      </c>
      <c r="P3657">
        <f>IF(O3657="","",IF(O3657&gt;=1,O3657,0))</f>
        <v/>
      </c>
      <c r="Q3657" s="27">
        <f>IF(E3657="","",MAX(0,E3657-22))</f>
        <v/>
      </c>
      <c r="R3657" s="27">
        <f>IF(H3657=1,E3657,"")</f>
        <v/>
      </c>
      <c r="S3657" s="27">
        <f>IF(AND(H3657=1,J3657&lt;&gt;""),E3657-J3657,"")</f>
        <v/>
      </c>
      <c r="T3657">
        <f>IF(G3657="","",MONTH(G3657))</f>
        <v/>
      </c>
    </row>
    <row r="3658">
      <c r="A3658" s="24" t="n">
        <v>2020</v>
      </c>
      <c r="B3658" s="24" t="n">
        <v>6</v>
      </c>
      <c r="C3658" s="24" t="n">
        <v>1</v>
      </c>
      <c r="D3658" s="24" t="n">
        <v>9</v>
      </c>
      <c r="E3658" s="24" t="n">
        <v>14.79</v>
      </c>
      <c r="F3658" s="25">
        <f>IF($E3658="","",DATE(IF($A3658="",nominal_year,$A3658),$B3658,$C3658)+($D3658-IF(LEFT(hour_conv,1)="1",1,0))/24)</f>
        <v/>
      </c>
      <c r="G3658" s="26">
        <f>IF(F3658="","",INT(F3658))</f>
        <v/>
      </c>
      <c r="H3658">
        <f>IF(G3658="","",IF(AND(MONTH(G3658)*100+DAY(G3658)&gt;=season_lo,MONTH(G3658)*100+DAY(G3658)&lt;=season_hi),1,0))</f>
        <v/>
      </c>
      <c r="I3658">
        <f>IF(G3658="","",G3658-first_day+1)</f>
        <v/>
      </c>
      <c r="J3658" s="27">
        <f>IF(I3658="","",INDEX(Daily!$J$2:$J$421,I3658))</f>
        <v/>
      </c>
      <c r="K3658" s="27">
        <f>IF(J3658="","",J3658+cat_offset)</f>
        <v/>
      </c>
      <c r="L3658" s="27">
        <f>IF(J3658="","",MAX(0,E3658-J3658)^2)</f>
        <v/>
      </c>
      <c r="M3658" s="27">
        <f>IF(J3658="","",MAX(0,E3658-(J3658+twcdh_off))^2)</f>
        <v/>
      </c>
      <c r="N3658" s="27">
        <f>IF(E3658="","",MAX(0,E3658-swcdh_thr)^2)</f>
        <v/>
      </c>
      <c r="O3658">
        <f>IF(K3658="","",ROUND(E3658-K3658,0))</f>
        <v/>
      </c>
      <c r="P3658">
        <f>IF(O3658="","",IF(O3658&gt;=1,O3658,0))</f>
        <v/>
      </c>
      <c r="Q3658" s="27">
        <f>IF(E3658="","",MAX(0,E3658-22))</f>
        <v/>
      </c>
      <c r="R3658" s="27">
        <f>IF(H3658=1,E3658,"")</f>
        <v/>
      </c>
      <c r="S3658" s="27">
        <f>IF(AND(H3658=1,J3658&lt;&gt;""),E3658-J3658,"")</f>
        <v/>
      </c>
      <c r="T3658">
        <f>IF(G3658="","",MONTH(G3658))</f>
        <v/>
      </c>
    </row>
    <row r="3659">
      <c r="A3659" s="24" t="n">
        <v>2020</v>
      </c>
      <c r="B3659" s="24" t="n">
        <v>6</v>
      </c>
      <c r="C3659" s="24" t="n">
        <v>1</v>
      </c>
      <c r="D3659" s="24" t="n">
        <v>10</v>
      </c>
      <c r="E3659" s="24" t="n">
        <v>16.56</v>
      </c>
      <c r="F3659" s="25">
        <f>IF($E3659="","",DATE(IF($A3659="",nominal_year,$A3659),$B3659,$C3659)+($D3659-IF(LEFT(hour_conv,1)="1",1,0))/24)</f>
        <v/>
      </c>
      <c r="G3659" s="26">
        <f>IF(F3659="","",INT(F3659))</f>
        <v/>
      </c>
      <c r="H3659">
        <f>IF(G3659="","",IF(AND(MONTH(G3659)*100+DAY(G3659)&gt;=season_lo,MONTH(G3659)*100+DAY(G3659)&lt;=season_hi),1,0))</f>
        <v/>
      </c>
      <c r="I3659">
        <f>IF(G3659="","",G3659-first_day+1)</f>
        <v/>
      </c>
      <c r="J3659" s="27">
        <f>IF(I3659="","",INDEX(Daily!$J$2:$J$421,I3659))</f>
        <v/>
      </c>
      <c r="K3659" s="27">
        <f>IF(J3659="","",J3659+cat_offset)</f>
        <v/>
      </c>
      <c r="L3659" s="27">
        <f>IF(J3659="","",MAX(0,E3659-J3659)^2)</f>
        <v/>
      </c>
      <c r="M3659" s="27">
        <f>IF(J3659="","",MAX(0,E3659-(J3659+twcdh_off))^2)</f>
        <v/>
      </c>
      <c r="N3659" s="27">
        <f>IF(E3659="","",MAX(0,E3659-swcdh_thr)^2)</f>
        <v/>
      </c>
      <c r="O3659">
        <f>IF(K3659="","",ROUND(E3659-K3659,0))</f>
        <v/>
      </c>
      <c r="P3659">
        <f>IF(O3659="","",IF(O3659&gt;=1,O3659,0))</f>
        <v/>
      </c>
      <c r="Q3659" s="27">
        <f>IF(E3659="","",MAX(0,E3659-22))</f>
        <v/>
      </c>
      <c r="R3659" s="27">
        <f>IF(H3659=1,E3659,"")</f>
        <v/>
      </c>
      <c r="S3659" s="27">
        <f>IF(AND(H3659=1,J3659&lt;&gt;""),E3659-J3659,"")</f>
        <v/>
      </c>
      <c r="T3659">
        <f>IF(G3659="","",MONTH(G3659))</f>
        <v/>
      </c>
    </row>
    <row r="3660">
      <c r="A3660" s="24" t="n">
        <v>2020</v>
      </c>
      <c r="B3660" s="24" t="n">
        <v>6</v>
      </c>
      <c r="C3660" s="24" t="n">
        <v>1</v>
      </c>
      <c r="D3660" s="24" t="n">
        <v>11</v>
      </c>
      <c r="E3660" s="24" t="n">
        <v>17.55</v>
      </c>
      <c r="F3660" s="25">
        <f>IF($E3660="","",DATE(IF($A3660="",nominal_year,$A3660),$B3660,$C3660)+($D3660-IF(LEFT(hour_conv,1)="1",1,0))/24)</f>
        <v/>
      </c>
      <c r="G3660" s="26">
        <f>IF(F3660="","",INT(F3660))</f>
        <v/>
      </c>
      <c r="H3660">
        <f>IF(G3660="","",IF(AND(MONTH(G3660)*100+DAY(G3660)&gt;=season_lo,MONTH(G3660)*100+DAY(G3660)&lt;=season_hi),1,0))</f>
        <v/>
      </c>
      <c r="I3660">
        <f>IF(G3660="","",G3660-first_day+1)</f>
        <v/>
      </c>
      <c r="J3660" s="27">
        <f>IF(I3660="","",INDEX(Daily!$J$2:$J$421,I3660))</f>
        <v/>
      </c>
      <c r="K3660" s="27">
        <f>IF(J3660="","",J3660+cat_offset)</f>
        <v/>
      </c>
      <c r="L3660" s="27">
        <f>IF(J3660="","",MAX(0,E3660-J3660)^2)</f>
        <v/>
      </c>
      <c r="M3660" s="27">
        <f>IF(J3660="","",MAX(0,E3660-(J3660+twcdh_off))^2)</f>
        <v/>
      </c>
      <c r="N3660" s="27">
        <f>IF(E3660="","",MAX(0,E3660-swcdh_thr)^2)</f>
        <v/>
      </c>
      <c r="O3660">
        <f>IF(K3660="","",ROUND(E3660-K3660,0))</f>
        <v/>
      </c>
      <c r="P3660">
        <f>IF(O3660="","",IF(O3660&gt;=1,O3660,0))</f>
        <v/>
      </c>
      <c r="Q3660" s="27">
        <f>IF(E3660="","",MAX(0,E3660-22))</f>
        <v/>
      </c>
      <c r="R3660" s="27">
        <f>IF(H3660=1,E3660,"")</f>
        <v/>
      </c>
      <c r="S3660" s="27">
        <f>IF(AND(H3660=1,J3660&lt;&gt;""),E3660-J3660,"")</f>
        <v/>
      </c>
      <c r="T3660">
        <f>IF(G3660="","",MONTH(G3660))</f>
        <v/>
      </c>
    </row>
    <row r="3661">
      <c r="A3661" s="24" t="n">
        <v>2020</v>
      </c>
      <c r="B3661" s="24" t="n">
        <v>6</v>
      </c>
      <c r="C3661" s="24" t="n">
        <v>1</v>
      </c>
      <c r="D3661" s="24" t="n">
        <v>12</v>
      </c>
      <c r="E3661" s="24" t="n">
        <v>18.78</v>
      </c>
      <c r="F3661" s="25">
        <f>IF($E3661="","",DATE(IF($A3661="",nominal_year,$A3661),$B3661,$C3661)+($D3661-IF(LEFT(hour_conv,1)="1",1,0))/24)</f>
        <v/>
      </c>
      <c r="G3661" s="26">
        <f>IF(F3661="","",INT(F3661))</f>
        <v/>
      </c>
      <c r="H3661">
        <f>IF(G3661="","",IF(AND(MONTH(G3661)*100+DAY(G3661)&gt;=season_lo,MONTH(G3661)*100+DAY(G3661)&lt;=season_hi),1,0))</f>
        <v/>
      </c>
      <c r="I3661">
        <f>IF(G3661="","",G3661-first_day+1)</f>
        <v/>
      </c>
      <c r="J3661" s="27">
        <f>IF(I3661="","",INDEX(Daily!$J$2:$J$421,I3661))</f>
        <v/>
      </c>
      <c r="K3661" s="27">
        <f>IF(J3661="","",J3661+cat_offset)</f>
        <v/>
      </c>
      <c r="L3661" s="27">
        <f>IF(J3661="","",MAX(0,E3661-J3661)^2)</f>
        <v/>
      </c>
      <c r="M3661" s="27">
        <f>IF(J3661="","",MAX(0,E3661-(J3661+twcdh_off))^2)</f>
        <v/>
      </c>
      <c r="N3661" s="27">
        <f>IF(E3661="","",MAX(0,E3661-swcdh_thr)^2)</f>
        <v/>
      </c>
      <c r="O3661">
        <f>IF(K3661="","",ROUND(E3661-K3661,0))</f>
        <v/>
      </c>
      <c r="P3661">
        <f>IF(O3661="","",IF(O3661&gt;=1,O3661,0))</f>
        <v/>
      </c>
      <c r="Q3661" s="27">
        <f>IF(E3661="","",MAX(0,E3661-22))</f>
        <v/>
      </c>
      <c r="R3661" s="27">
        <f>IF(H3661=1,E3661,"")</f>
        <v/>
      </c>
      <c r="S3661" s="27">
        <f>IF(AND(H3661=1,J3661&lt;&gt;""),E3661-J3661,"")</f>
        <v/>
      </c>
      <c r="T3661">
        <f>IF(G3661="","",MONTH(G3661))</f>
        <v/>
      </c>
    </row>
    <row r="3662">
      <c r="A3662" s="24" t="n">
        <v>2020</v>
      </c>
      <c r="B3662" s="24" t="n">
        <v>6</v>
      </c>
      <c r="C3662" s="24" t="n">
        <v>1</v>
      </c>
      <c r="D3662" s="24" t="n">
        <v>13</v>
      </c>
      <c r="E3662" s="24" t="n">
        <v>20.14</v>
      </c>
      <c r="F3662" s="25">
        <f>IF($E3662="","",DATE(IF($A3662="",nominal_year,$A3662),$B3662,$C3662)+($D3662-IF(LEFT(hour_conv,1)="1",1,0))/24)</f>
        <v/>
      </c>
      <c r="G3662" s="26">
        <f>IF(F3662="","",INT(F3662))</f>
        <v/>
      </c>
      <c r="H3662">
        <f>IF(G3662="","",IF(AND(MONTH(G3662)*100+DAY(G3662)&gt;=season_lo,MONTH(G3662)*100+DAY(G3662)&lt;=season_hi),1,0))</f>
        <v/>
      </c>
      <c r="I3662">
        <f>IF(G3662="","",G3662-first_day+1)</f>
        <v/>
      </c>
      <c r="J3662" s="27">
        <f>IF(I3662="","",INDEX(Daily!$J$2:$J$421,I3662))</f>
        <v/>
      </c>
      <c r="K3662" s="27">
        <f>IF(J3662="","",J3662+cat_offset)</f>
        <v/>
      </c>
      <c r="L3662" s="27">
        <f>IF(J3662="","",MAX(0,E3662-J3662)^2)</f>
        <v/>
      </c>
      <c r="M3662" s="27">
        <f>IF(J3662="","",MAX(0,E3662-(J3662+twcdh_off))^2)</f>
        <v/>
      </c>
      <c r="N3662" s="27">
        <f>IF(E3662="","",MAX(0,E3662-swcdh_thr)^2)</f>
        <v/>
      </c>
      <c r="O3662">
        <f>IF(K3662="","",ROUND(E3662-K3662,0))</f>
        <v/>
      </c>
      <c r="P3662">
        <f>IF(O3662="","",IF(O3662&gt;=1,O3662,0))</f>
        <v/>
      </c>
      <c r="Q3662" s="27">
        <f>IF(E3662="","",MAX(0,E3662-22))</f>
        <v/>
      </c>
      <c r="R3662" s="27">
        <f>IF(H3662=1,E3662,"")</f>
        <v/>
      </c>
      <c r="S3662" s="27">
        <f>IF(AND(H3662=1,J3662&lt;&gt;""),E3662-J3662,"")</f>
        <v/>
      </c>
      <c r="T3662">
        <f>IF(G3662="","",MONTH(G3662))</f>
        <v/>
      </c>
    </row>
    <row r="3663">
      <c r="A3663" s="24" t="n">
        <v>2020</v>
      </c>
      <c r="B3663" s="24" t="n">
        <v>6</v>
      </c>
      <c r="C3663" s="24" t="n">
        <v>1</v>
      </c>
      <c r="D3663" s="24" t="n">
        <v>14</v>
      </c>
      <c r="E3663" s="24" t="n">
        <v>21.34</v>
      </c>
      <c r="F3663" s="25">
        <f>IF($E3663="","",DATE(IF($A3663="",nominal_year,$A3663),$B3663,$C3663)+($D3663-IF(LEFT(hour_conv,1)="1",1,0))/24)</f>
        <v/>
      </c>
      <c r="G3663" s="26">
        <f>IF(F3663="","",INT(F3663))</f>
        <v/>
      </c>
      <c r="H3663">
        <f>IF(G3663="","",IF(AND(MONTH(G3663)*100+DAY(G3663)&gt;=season_lo,MONTH(G3663)*100+DAY(G3663)&lt;=season_hi),1,0))</f>
        <v/>
      </c>
      <c r="I3663">
        <f>IF(G3663="","",G3663-first_day+1)</f>
        <v/>
      </c>
      <c r="J3663" s="27">
        <f>IF(I3663="","",INDEX(Daily!$J$2:$J$421,I3663))</f>
        <v/>
      </c>
      <c r="K3663" s="27">
        <f>IF(J3663="","",J3663+cat_offset)</f>
        <v/>
      </c>
      <c r="L3663" s="27">
        <f>IF(J3663="","",MAX(0,E3663-J3663)^2)</f>
        <v/>
      </c>
      <c r="M3663" s="27">
        <f>IF(J3663="","",MAX(0,E3663-(J3663+twcdh_off))^2)</f>
        <v/>
      </c>
      <c r="N3663" s="27">
        <f>IF(E3663="","",MAX(0,E3663-swcdh_thr)^2)</f>
        <v/>
      </c>
      <c r="O3663">
        <f>IF(K3663="","",ROUND(E3663-K3663,0))</f>
        <v/>
      </c>
      <c r="P3663">
        <f>IF(O3663="","",IF(O3663&gt;=1,O3663,0))</f>
        <v/>
      </c>
      <c r="Q3663" s="27">
        <f>IF(E3663="","",MAX(0,E3663-22))</f>
        <v/>
      </c>
      <c r="R3663" s="27">
        <f>IF(H3663=1,E3663,"")</f>
        <v/>
      </c>
      <c r="S3663" s="27">
        <f>IF(AND(H3663=1,J3663&lt;&gt;""),E3663-J3663,"")</f>
        <v/>
      </c>
      <c r="T3663">
        <f>IF(G3663="","",MONTH(G3663))</f>
        <v/>
      </c>
    </row>
    <row r="3664">
      <c r="A3664" s="24" t="n">
        <v>2020</v>
      </c>
      <c r="B3664" s="24" t="n">
        <v>6</v>
      </c>
      <c r="C3664" s="24" t="n">
        <v>1</v>
      </c>
      <c r="D3664" s="24" t="n">
        <v>15</v>
      </c>
      <c r="E3664" s="24" t="n">
        <v>21.67</v>
      </c>
      <c r="F3664" s="25">
        <f>IF($E3664="","",DATE(IF($A3664="",nominal_year,$A3664),$B3664,$C3664)+($D3664-IF(LEFT(hour_conv,1)="1",1,0))/24)</f>
        <v/>
      </c>
      <c r="G3664" s="26">
        <f>IF(F3664="","",INT(F3664))</f>
        <v/>
      </c>
      <c r="H3664">
        <f>IF(G3664="","",IF(AND(MONTH(G3664)*100+DAY(G3664)&gt;=season_lo,MONTH(G3664)*100+DAY(G3664)&lt;=season_hi),1,0))</f>
        <v/>
      </c>
      <c r="I3664">
        <f>IF(G3664="","",G3664-first_day+1)</f>
        <v/>
      </c>
      <c r="J3664" s="27">
        <f>IF(I3664="","",INDEX(Daily!$J$2:$J$421,I3664))</f>
        <v/>
      </c>
      <c r="K3664" s="27">
        <f>IF(J3664="","",J3664+cat_offset)</f>
        <v/>
      </c>
      <c r="L3664" s="27">
        <f>IF(J3664="","",MAX(0,E3664-J3664)^2)</f>
        <v/>
      </c>
      <c r="M3664" s="27">
        <f>IF(J3664="","",MAX(0,E3664-(J3664+twcdh_off))^2)</f>
        <v/>
      </c>
      <c r="N3664" s="27">
        <f>IF(E3664="","",MAX(0,E3664-swcdh_thr)^2)</f>
        <v/>
      </c>
      <c r="O3664">
        <f>IF(K3664="","",ROUND(E3664-K3664,0))</f>
        <v/>
      </c>
      <c r="P3664">
        <f>IF(O3664="","",IF(O3664&gt;=1,O3664,0))</f>
        <v/>
      </c>
      <c r="Q3664" s="27">
        <f>IF(E3664="","",MAX(0,E3664-22))</f>
        <v/>
      </c>
      <c r="R3664" s="27">
        <f>IF(H3664=1,E3664,"")</f>
        <v/>
      </c>
      <c r="S3664" s="27">
        <f>IF(AND(H3664=1,J3664&lt;&gt;""),E3664-J3664,"")</f>
        <v/>
      </c>
      <c r="T3664">
        <f>IF(G3664="","",MONTH(G3664))</f>
        <v/>
      </c>
    </row>
    <row r="3665">
      <c r="A3665" s="24" t="n">
        <v>2020</v>
      </c>
      <c r="B3665" s="24" t="n">
        <v>6</v>
      </c>
      <c r="C3665" s="24" t="n">
        <v>1</v>
      </c>
      <c r="D3665" s="24" t="n">
        <v>16</v>
      </c>
      <c r="E3665" s="24" t="n">
        <v>22</v>
      </c>
      <c r="F3665" s="25">
        <f>IF($E3665="","",DATE(IF($A3665="",nominal_year,$A3665),$B3665,$C3665)+($D3665-IF(LEFT(hour_conv,1)="1",1,0))/24)</f>
        <v/>
      </c>
      <c r="G3665" s="26">
        <f>IF(F3665="","",INT(F3665))</f>
        <v/>
      </c>
      <c r="H3665">
        <f>IF(G3665="","",IF(AND(MONTH(G3665)*100+DAY(G3665)&gt;=season_lo,MONTH(G3665)*100+DAY(G3665)&lt;=season_hi),1,0))</f>
        <v/>
      </c>
      <c r="I3665">
        <f>IF(G3665="","",G3665-first_day+1)</f>
        <v/>
      </c>
      <c r="J3665" s="27">
        <f>IF(I3665="","",INDEX(Daily!$J$2:$J$421,I3665))</f>
        <v/>
      </c>
      <c r="K3665" s="27">
        <f>IF(J3665="","",J3665+cat_offset)</f>
        <v/>
      </c>
      <c r="L3665" s="27">
        <f>IF(J3665="","",MAX(0,E3665-J3665)^2)</f>
        <v/>
      </c>
      <c r="M3665" s="27">
        <f>IF(J3665="","",MAX(0,E3665-(J3665+twcdh_off))^2)</f>
        <v/>
      </c>
      <c r="N3665" s="27">
        <f>IF(E3665="","",MAX(0,E3665-swcdh_thr)^2)</f>
        <v/>
      </c>
      <c r="O3665">
        <f>IF(K3665="","",ROUND(E3665-K3665,0))</f>
        <v/>
      </c>
      <c r="P3665">
        <f>IF(O3665="","",IF(O3665&gt;=1,O3665,0))</f>
        <v/>
      </c>
      <c r="Q3665" s="27">
        <f>IF(E3665="","",MAX(0,E3665-22))</f>
        <v/>
      </c>
      <c r="R3665" s="27">
        <f>IF(H3665=1,E3665,"")</f>
        <v/>
      </c>
      <c r="S3665" s="27">
        <f>IF(AND(H3665=1,J3665&lt;&gt;""),E3665-J3665,"")</f>
        <v/>
      </c>
      <c r="T3665">
        <f>IF(G3665="","",MONTH(G3665))</f>
        <v/>
      </c>
    </row>
    <row r="3666">
      <c r="A3666" s="24" t="n">
        <v>2020</v>
      </c>
      <c r="B3666" s="24" t="n">
        <v>6</v>
      </c>
      <c r="C3666" s="24" t="n">
        <v>1</v>
      </c>
      <c r="D3666" s="24" t="n">
        <v>17</v>
      </c>
      <c r="E3666" s="24" t="n">
        <v>20.73</v>
      </c>
      <c r="F3666" s="25">
        <f>IF($E3666="","",DATE(IF($A3666="",nominal_year,$A3666),$B3666,$C3666)+($D3666-IF(LEFT(hour_conv,1)="1",1,0))/24)</f>
        <v/>
      </c>
      <c r="G3666" s="26">
        <f>IF(F3666="","",INT(F3666))</f>
        <v/>
      </c>
      <c r="H3666">
        <f>IF(G3666="","",IF(AND(MONTH(G3666)*100+DAY(G3666)&gt;=season_lo,MONTH(G3666)*100+DAY(G3666)&lt;=season_hi),1,0))</f>
        <v/>
      </c>
      <c r="I3666">
        <f>IF(G3666="","",G3666-first_day+1)</f>
        <v/>
      </c>
      <c r="J3666" s="27">
        <f>IF(I3666="","",INDEX(Daily!$J$2:$J$421,I3666))</f>
        <v/>
      </c>
      <c r="K3666" s="27">
        <f>IF(J3666="","",J3666+cat_offset)</f>
        <v/>
      </c>
      <c r="L3666" s="27">
        <f>IF(J3666="","",MAX(0,E3666-J3666)^2)</f>
        <v/>
      </c>
      <c r="M3666" s="27">
        <f>IF(J3666="","",MAX(0,E3666-(J3666+twcdh_off))^2)</f>
        <v/>
      </c>
      <c r="N3666" s="27">
        <f>IF(E3666="","",MAX(0,E3666-swcdh_thr)^2)</f>
        <v/>
      </c>
      <c r="O3666">
        <f>IF(K3666="","",ROUND(E3666-K3666,0))</f>
        <v/>
      </c>
      <c r="P3666">
        <f>IF(O3666="","",IF(O3666&gt;=1,O3666,0))</f>
        <v/>
      </c>
      <c r="Q3666" s="27">
        <f>IF(E3666="","",MAX(0,E3666-22))</f>
        <v/>
      </c>
      <c r="R3666" s="27">
        <f>IF(H3666=1,E3666,"")</f>
        <v/>
      </c>
      <c r="S3666" s="27">
        <f>IF(AND(H3666=1,J3666&lt;&gt;""),E3666-J3666,"")</f>
        <v/>
      </c>
      <c r="T3666">
        <f>IF(G3666="","",MONTH(G3666))</f>
        <v/>
      </c>
    </row>
    <row r="3667">
      <c r="A3667" s="24" t="n">
        <v>2020</v>
      </c>
      <c r="B3667" s="24" t="n">
        <v>6</v>
      </c>
      <c r="C3667" s="24" t="n">
        <v>1</v>
      </c>
      <c r="D3667" s="24" t="n">
        <v>18</v>
      </c>
      <c r="E3667" s="24" t="n">
        <v>21.47</v>
      </c>
      <c r="F3667" s="25">
        <f>IF($E3667="","",DATE(IF($A3667="",nominal_year,$A3667),$B3667,$C3667)+($D3667-IF(LEFT(hour_conv,1)="1",1,0))/24)</f>
        <v/>
      </c>
      <c r="G3667" s="26">
        <f>IF(F3667="","",INT(F3667))</f>
        <v/>
      </c>
      <c r="H3667">
        <f>IF(G3667="","",IF(AND(MONTH(G3667)*100+DAY(G3667)&gt;=season_lo,MONTH(G3667)*100+DAY(G3667)&lt;=season_hi),1,0))</f>
        <v/>
      </c>
      <c r="I3667">
        <f>IF(G3667="","",G3667-first_day+1)</f>
        <v/>
      </c>
      <c r="J3667" s="27">
        <f>IF(I3667="","",INDEX(Daily!$J$2:$J$421,I3667))</f>
        <v/>
      </c>
      <c r="K3667" s="27">
        <f>IF(J3667="","",J3667+cat_offset)</f>
        <v/>
      </c>
      <c r="L3667" s="27">
        <f>IF(J3667="","",MAX(0,E3667-J3667)^2)</f>
        <v/>
      </c>
      <c r="M3667" s="27">
        <f>IF(J3667="","",MAX(0,E3667-(J3667+twcdh_off))^2)</f>
        <v/>
      </c>
      <c r="N3667" s="27">
        <f>IF(E3667="","",MAX(0,E3667-swcdh_thr)^2)</f>
        <v/>
      </c>
      <c r="O3667">
        <f>IF(K3667="","",ROUND(E3667-K3667,0))</f>
        <v/>
      </c>
      <c r="P3667">
        <f>IF(O3667="","",IF(O3667&gt;=1,O3667,0))</f>
        <v/>
      </c>
      <c r="Q3667" s="27">
        <f>IF(E3667="","",MAX(0,E3667-22))</f>
        <v/>
      </c>
      <c r="R3667" s="27">
        <f>IF(H3667=1,E3667,"")</f>
        <v/>
      </c>
      <c r="S3667" s="27">
        <f>IF(AND(H3667=1,J3667&lt;&gt;""),E3667-J3667,"")</f>
        <v/>
      </c>
      <c r="T3667">
        <f>IF(G3667="","",MONTH(G3667))</f>
        <v/>
      </c>
    </row>
    <row r="3668">
      <c r="A3668" s="24" t="n">
        <v>2020</v>
      </c>
      <c r="B3668" s="24" t="n">
        <v>6</v>
      </c>
      <c r="C3668" s="24" t="n">
        <v>1</v>
      </c>
      <c r="D3668" s="24" t="n">
        <v>19</v>
      </c>
      <c r="E3668" s="24" t="n">
        <v>21.06</v>
      </c>
      <c r="F3668" s="25">
        <f>IF($E3668="","",DATE(IF($A3668="",nominal_year,$A3668),$B3668,$C3668)+($D3668-IF(LEFT(hour_conv,1)="1",1,0))/24)</f>
        <v/>
      </c>
      <c r="G3668" s="26">
        <f>IF(F3668="","",INT(F3668))</f>
        <v/>
      </c>
      <c r="H3668">
        <f>IF(G3668="","",IF(AND(MONTH(G3668)*100+DAY(G3668)&gt;=season_lo,MONTH(G3668)*100+DAY(G3668)&lt;=season_hi),1,0))</f>
        <v/>
      </c>
      <c r="I3668">
        <f>IF(G3668="","",G3668-first_day+1)</f>
        <v/>
      </c>
      <c r="J3668" s="27">
        <f>IF(I3668="","",INDEX(Daily!$J$2:$J$421,I3668))</f>
        <v/>
      </c>
      <c r="K3668" s="27">
        <f>IF(J3668="","",J3668+cat_offset)</f>
        <v/>
      </c>
      <c r="L3668" s="27">
        <f>IF(J3668="","",MAX(0,E3668-J3668)^2)</f>
        <v/>
      </c>
      <c r="M3668" s="27">
        <f>IF(J3668="","",MAX(0,E3668-(J3668+twcdh_off))^2)</f>
        <v/>
      </c>
      <c r="N3668" s="27">
        <f>IF(E3668="","",MAX(0,E3668-swcdh_thr)^2)</f>
        <v/>
      </c>
      <c r="O3668">
        <f>IF(K3668="","",ROUND(E3668-K3668,0))</f>
        <v/>
      </c>
      <c r="P3668">
        <f>IF(O3668="","",IF(O3668&gt;=1,O3668,0))</f>
        <v/>
      </c>
      <c r="Q3668" s="27">
        <f>IF(E3668="","",MAX(0,E3668-22))</f>
        <v/>
      </c>
      <c r="R3668" s="27">
        <f>IF(H3668=1,E3668,"")</f>
        <v/>
      </c>
      <c r="S3668" s="27">
        <f>IF(AND(H3668=1,J3668&lt;&gt;""),E3668-J3668,"")</f>
        <v/>
      </c>
      <c r="T3668">
        <f>IF(G3668="","",MONTH(G3668))</f>
        <v/>
      </c>
    </row>
    <row r="3669">
      <c r="A3669" s="24" t="n">
        <v>2020</v>
      </c>
      <c r="B3669" s="24" t="n">
        <v>6</v>
      </c>
      <c r="C3669" s="24" t="n">
        <v>1</v>
      </c>
      <c r="D3669" s="24" t="n">
        <v>20</v>
      </c>
      <c r="E3669" s="24" t="n">
        <v>19.51</v>
      </c>
      <c r="F3669" s="25">
        <f>IF($E3669="","",DATE(IF($A3669="",nominal_year,$A3669),$B3669,$C3669)+($D3669-IF(LEFT(hour_conv,1)="1",1,0))/24)</f>
        <v/>
      </c>
      <c r="G3669" s="26">
        <f>IF(F3669="","",INT(F3669))</f>
        <v/>
      </c>
      <c r="H3669">
        <f>IF(G3669="","",IF(AND(MONTH(G3669)*100+DAY(G3669)&gt;=season_lo,MONTH(G3669)*100+DAY(G3669)&lt;=season_hi),1,0))</f>
        <v/>
      </c>
      <c r="I3669">
        <f>IF(G3669="","",G3669-first_day+1)</f>
        <v/>
      </c>
      <c r="J3669" s="27">
        <f>IF(I3669="","",INDEX(Daily!$J$2:$J$421,I3669))</f>
        <v/>
      </c>
      <c r="K3669" s="27">
        <f>IF(J3669="","",J3669+cat_offset)</f>
        <v/>
      </c>
      <c r="L3669" s="27">
        <f>IF(J3669="","",MAX(0,E3669-J3669)^2)</f>
        <v/>
      </c>
      <c r="M3669" s="27">
        <f>IF(J3669="","",MAX(0,E3669-(J3669+twcdh_off))^2)</f>
        <v/>
      </c>
      <c r="N3669" s="27">
        <f>IF(E3669="","",MAX(0,E3669-swcdh_thr)^2)</f>
        <v/>
      </c>
      <c r="O3669">
        <f>IF(K3669="","",ROUND(E3669-K3669,0))</f>
        <v/>
      </c>
      <c r="P3669">
        <f>IF(O3669="","",IF(O3669&gt;=1,O3669,0))</f>
        <v/>
      </c>
      <c r="Q3669" s="27">
        <f>IF(E3669="","",MAX(0,E3669-22))</f>
        <v/>
      </c>
      <c r="R3669" s="27">
        <f>IF(H3669=1,E3669,"")</f>
        <v/>
      </c>
      <c r="S3669" s="27">
        <f>IF(AND(H3669=1,J3669&lt;&gt;""),E3669-J3669,"")</f>
        <v/>
      </c>
      <c r="T3669">
        <f>IF(G3669="","",MONTH(G3669))</f>
        <v/>
      </c>
    </row>
    <row r="3670">
      <c r="A3670" s="24" t="n">
        <v>2020</v>
      </c>
      <c r="B3670" s="24" t="n">
        <v>6</v>
      </c>
      <c r="C3670" s="24" t="n">
        <v>1</v>
      </c>
      <c r="D3670" s="24" t="n">
        <v>21</v>
      </c>
      <c r="E3670" s="24" t="n">
        <v>17.52</v>
      </c>
      <c r="F3670" s="25">
        <f>IF($E3670="","",DATE(IF($A3670="",nominal_year,$A3670),$B3670,$C3670)+($D3670-IF(LEFT(hour_conv,1)="1",1,0))/24)</f>
        <v/>
      </c>
      <c r="G3670" s="26">
        <f>IF(F3670="","",INT(F3670))</f>
        <v/>
      </c>
      <c r="H3670">
        <f>IF(G3670="","",IF(AND(MONTH(G3670)*100+DAY(G3670)&gt;=season_lo,MONTH(G3670)*100+DAY(G3670)&lt;=season_hi),1,0))</f>
        <v/>
      </c>
      <c r="I3670">
        <f>IF(G3670="","",G3670-first_day+1)</f>
        <v/>
      </c>
      <c r="J3670" s="27">
        <f>IF(I3670="","",INDEX(Daily!$J$2:$J$421,I3670))</f>
        <v/>
      </c>
      <c r="K3670" s="27">
        <f>IF(J3670="","",J3670+cat_offset)</f>
        <v/>
      </c>
      <c r="L3670" s="27">
        <f>IF(J3670="","",MAX(0,E3670-J3670)^2)</f>
        <v/>
      </c>
      <c r="M3670" s="27">
        <f>IF(J3670="","",MAX(0,E3670-(J3670+twcdh_off))^2)</f>
        <v/>
      </c>
      <c r="N3670" s="27">
        <f>IF(E3670="","",MAX(0,E3670-swcdh_thr)^2)</f>
        <v/>
      </c>
      <c r="O3670">
        <f>IF(K3670="","",ROUND(E3670-K3670,0))</f>
        <v/>
      </c>
      <c r="P3670">
        <f>IF(O3670="","",IF(O3670&gt;=1,O3670,0))</f>
        <v/>
      </c>
      <c r="Q3670" s="27">
        <f>IF(E3670="","",MAX(0,E3670-22))</f>
        <v/>
      </c>
      <c r="R3670" s="27">
        <f>IF(H3670=1,E3670,"")</f>
        <v/>
      </c>
      <c r="S3670" s="27">
        <f>IF(AND(H3670=1,J3670&lt;&gt;""),E3670-J3670,"")</f>
        <v/>
      </c>
      <c r="T3670">
        <f>IF(G3670="","",MONTH(G3670))</f>
        <v/>
      </c>
    </row>
    <row r="3671">
      <c r="A3671" s="24" t="n">
        <v>2020</v>
      </c>
      <c r="B3671" s="24" t="n">
        <v>6</v>
      </c>
      <c r="C3671" s="24" t="n">
        <v>1</v>
      </c>
      <c r="D3671" s="24" t="n">
        <v>22</v>
      </c>
      <c r="E3671" s="24" t="n">
        <v>15.88</v>
      </c>
      <c r="F3671" s="25">
        <f>IF($E3671="","",DATE(IF($A3671="",nominal_year,$A3671),$B3671,$C3671)+($D3671-IF(LEFT(hour_conv,1)="1",1,0))/24)</f>
        <v/>
      </c>
      <c r="G3671" s="26">
        <f>IF(F3671="","",INT(F3671))</f>
        <v/>
      </c>
      <c r="H3671">
        <f>IF(G3671="","",IF(AND(MONTH(G3671)*100+DAY(G3671)&gt;=season_lo,MONTH(G3671)*100+DAY(G3671)&lt;=season_hi),1,0))</f>
        <v/>
      </c>
      <c r="I3671">
        <f>IF(G3671="","",G3671-first_day+1)</f>
        <v/>
      </c>
      <c r="J3671" s="27">
        <f>IF(I3671="","",INDEX(Daily!$J$2:$J$421,I3671))</f>
        <v/>
      </c>
      <c r="K3671" s="27">
        <f>IF(J3671="","",J3671+cat_offset)</f>
        <v/>
      </c>
      <c r="L3671" s="27">
        <f>IF(J3671="","",MAX(0,E3671-J3671)^2)</f>
        <v/>
      </c>
      <c r="M3671" s="27">
        <f>IF(J3671="","",MAX(0,E3671-(J3671+twcdh_off))^2)</f>
        <v/>
      </c>
      <c r="N3671" s="27">
        <f>IF(E3671="","",MAX(0,E3671-swcdh_thr)^2)</f>
        <v/>
      </c>
      <c r="O3671">
        <f>IF(K3671="","",ROUND(E3671-K3671,0))</f>
        <v/>
      </c>
      <c r="P3671">
        <f>IF(O3671="","",IF(O3671&gt;=1,O3671,0))</f>
        <v/>
      </c>
      <c r="Q3671" s="27">
        <f>IF(E3671="","",MAX(0,E3671-22))</f>
        <v/>
      </c>
      <c r="R3671" s="27">
        <f>IF(H3671=1,E3671,"")</f>
        <v/>
      </c>
      <c r="S3671" s="27">
        <f>IF(AND(H3671=1,J3671&lt;&gt;""),E3671-J3671,"")</f>
        <v/>
      </c>
      <c r="T3671">
        <f>IF(G3671="","",MONTH(G3671))</f>
        <v/>
      </c>
    </row>
    <row r="3672">
      <c r="A3672" s="24" t="n">
        <v>2020</v>
      </c>
      <c r="B3672" s="24" t="n">
        <v>6</v>
      </c>
      <c r="C3672" s="24" t="n">
        <v>1</v>
      </c>
      <c r="D3672" s="24" t="n">
        <v>23</v>
      </c>
      <c r="E3672" s="24" t="n">
        <v>14.91</v>
      </c>
      <c r="F3672" s="25">
        <f>IF($E3672="","",DATE(IF($A3672="",nominal_year,$A3672),$B3672,$C3672)+($D3672-IF(LEFT(hour_conv,1)="1",1,0))/24)</f>
        <v/>
      </c>
      <c r="G3672" s="26">
        <f>IF(F3672="","",INT(F3672))</f>
        <v/>
      </c>
      <c r="H3672">
        <f>IF(G3672="","",IF(AND(MONTH(G3672)*100+DAY(G3672)&gt;=season_lo,MONTH(G3672)*100+DAY(G3672)&lt;=season_hi),1,0))</f>
        <v/>
      </c>
      <c r="I3672">
        <f>IF(G3672="","",G3672-first_day+1)</f>
        <v/>
      </c>
      <c r="J3672" s="27">
        <f>IF(I3672="","",INDEX(Daily!$J$2:$J$421,I3672))</f>
        <v/>
      </c>
      <c r="K3672" s="27">
        <f>IF(J3672="","",J3672+cat_offset)</f>
        <v/>
      </c>
      <c r="L3672" s="27">
        <f>IF(J3672="","",MAX(0,E3672-J3672)^2)</f>
        <v/>
      </c>
      <c r="M3672" s="27">
        <f>IF(J3672="","",MAX(0,E3672-(J3672+twcdh_off))^2)</f>
        <v/>
      </c>
      <c r="N3672" s="27">
        <f>IF(E3672="","",MAX(0,E3672-swcdh_thr)^2)</f>
        <v/>
      </c>
      <c r="O3672">
        <f>IF(K3672="","",ROUND(E3672-K3672,0))</f>
        <v/>
      </c>
      <c r="P3672">
        <f>IF(O3672="","",IF(O3672&gt;=1,O3672,0))</f>
        <v/>
      </c>
      <c r="Q3672" s="27">
        <f>IF(E3672="","",MAX(0,E3672-22))</f>
        <v/>
      </c>
      <c r="R3672" s="27">
        <f>IF(H3672=1,E3672,"")</f>
        <v/>
      </c>
      <c r="S3672" s="27">
        <f>IF(AND(H3672=1,J3672&lt;&gt;""),E3672-J3672,"")</f>
        <v/>
      </c>
      <c r="T3672">
        <f>IF(G3672="","",MONTH(G3672))</f>
        <v/>
      </c>
    </row>
    <row r="3673">
      <c r="A3673" s="24" t="n">
        <v>2020</v>
      </c>
      <c r="B3673" s="24" t="n">
        <v>6</v>
      </c>
      <c r="C3673" s="24" t="n">
        <v>1</v>
      </c>
      <c r="D3673" s="24" t="n">
        <v>24</v>
      </c>
      <c r="E3673" s="24" t="n">
        <v>13.07</v>
      </c>
      <c r="F3673" s="25">
        <f>IF($E3673="","",DATE(IF($A3673="",nominal_year,$A3673),$B3673,$C3673)+($D3673-IF(LEFT(hour_conv,1)="1",1,0))/24)</f>
        <v/>
      </c>
      <c r="G3673" s="26">
        <f>IF(F3673="","",INT(F3673))</f>
        <v/>
      </c>
      <c r="H3673">
        <f>IF(G3673="","",IF(AND(MONTH(G3673)*100+DAY(G3673)&gt;=season_lo,MONTH(G3673)*100+DAY(G3673)&lt;=season_hi),1,0))</f>
        <v/>
      </c>
      <c r="I3673">
        <f>IF(G3673="","",G3673-first_day+1)</f>
        <v/>
      </c>
      <c r="J3673" s="27">
        <f>IF(I3673="","",INDEX(Daily!$J$2:$J$421,I3673))</f>
        <v/>
      </c>
      <c r="K3673" s="27">
        <f>IF(J3673="","",J3673+cat_offset)</f>
        <v/>
      </c>
      <c r="L3673" s="27">
        <f>IF(J3673="","",MAX(0,E3673-J3673)^2)</f>
        <v/>
      </c>
      <c r="M3673" s="27">
        <f>IF(J3673="","",MAX(0,E3673-(J3673+twcdh_off))^2)</f>
        <v/>
      </c>
      <c r="N3673" s="27">
        <f>IF(E3673="","",MAX(0,E3673-swcdh_thr)^2)</f>
        <v/>
      </c>
      <c r="O3673">
        <f>IF(K3673="","",ROUND(E3673-K3673,0))</f>
        <v/>
      </c>
      <c r="P3673">
        <f>IF(O3673="","",IF(O3673&gt;=1,O3673,0))</f>
        <v/>
      </c>
      <c r="Q3673" s="27">
        <f>IF(E3673="","",MAX(0,E3673-22))</f>
        <v/>
      </c>
      <c r="R3673" s="27">
        <f>IF(H3673=1,E3673,"")</f>
        <v/>
      </c>
      <c r="S3673" s="27">
        <f>IF(AND(H3673=1,J3673&lt;&gt;""),E3673-J3673,"")</f>
        <v/>
      </c>
      <c r="T3673">
        <f>IF(G3673="","",MONTH(G3673))</f>
        <v/>
      </c>
    </row>
    <row r="3674">
      <c r="A3674" s="24" t="n">
        <v>2020</v>
      </c>
      <c r="B3674" s="24" t="n">
        <v>6</v>
      </c>
      <c r="C3674" s="24" t="n">
        <v>2</v>
      </c>
      <c r="D3674" s="24" t="n">
        <v>1</v>
      </c>
      <c r="E3674" s="24" t="n">
        <v>12.79</v>
      </c>
      <c r="F3674" s="25">
        <f>IF($E3674="","",DATE(IF($A3674="",nominal_year,$A3674),$B3674,$C3674)+($D3674-IF(LEFT(hour_conv,1)="1",1,0))/24)</f>
        <v/>
      </c>
      <c r="G3674" s="26">
        <f>IF(F3674="","",INT(F3674))</f>
        <v/>
      </c>
      <c r="H3674">
        <f>IF(G3674="","",IF(AND(MONTH(G3674)*100+DAY(G3674)&gt;=season_lo,MONTH(G3674)*100+DAY(G3674)&lt;=season_hi),1,0))</f>
        <v/>
      </c>
      <c r="I3674">
        <f>IF(G3674="","",G3674-first_day+1)</f>
        <v/>
      </c>
      <c r="J3674" s="27">
        <f>IF(I3674="","",INDEX(Daily!$J$2:$J$421,I3674))</f>
        <v/>
      </c>
      <c r="K3674" s="27">
        <f>IF(J3674="","",J3674+cat_offset)</f>
        <v/>
      </c>
      <c r="L3674" s="27">
        <f>IF(J3674="","",MAX(0,E3674-J3674)^2)</f>
        <v/>
      </c>
      <c r="M3674" s="27">
        <f>IF(J3674="","",MAX(0,E3674-(J3674+twcdh_off))^2)</f>
        <v/>
      </c>
      <c r="N3674" s="27">
        <f>IF(E3674="","",MAX(0,E3674-swcdh_thr)^2)</f>
        <v/>
      </c>
      <c r="O3674">
        <f>IF(K3674="","",ROUND(E3674-K3674,0))</f>
        <v/>
      </c>
      <c r="P3674">
        <f>IF(O3674="","",IF(O3674&gt;=1,O3674,0))</f>
        <v/>
      </c>
      <c r="Q3674" s="27">
        <f>IF(E3674="","",MAX(0,E3674-22))</f>
        <v/>
      </c>
      <c r="R3674" s="27">
        <f>IF(H3674=1,E3674,"")</f>
        <v/>
      </c>
      <c r="S3674" s="27">
        <f>IF(AND(H3674=1,J3674&lt;&gt;""),E3674-J3674,"")</f>
        <v/>
      </c>
      <c r="T3674">
        <f>IF(G3674="","",MONTH(G3674))</f>
        <v/>
      </c>
    </row>
    <row r="3675">
      <c r="A3675" s="24" t="n">
        <v>2020</v>
      </c>
      <c r="B3675" s="24" t="n">
        <v>6</v>
      </c>
      <c r="C3675" s="24" t="n">
        <v>2</v>
      </c>
      <c r="D3675" s="24" t="n">
        <v>2</v>
      </c>
      <c r="E3675" s="24" t="n">
        <v>11.41</v>
      </c>
      <c r="F3675" s="25">
        <f>IF($E3675="","",DATE(IF($A3675="",nominal_year,$A3675),$B3675,$C3675)+($D3675-IF(LEFT(hour_conv,1)="1",1,0))/24)</f>
        <v/>
      </c>
      <c r="G3675" s="26">
        <f>IF(F3675="","",INT(F3675))</f>
        <v/>
      </c>
      <c r="H3675">
        <f>IF(G3675="","",IF(AND(MONTH(G3675)*100+DAY(G3675)&gt;=season_lo,MONTH(G3675)*100+DAY(G3675)&lt;=season_hi),1,0))</f>
        <v/>
      </c>
      <c r="I3675">
        <f>IF(G3675="","",G3675-first_day+1)</f>
        <v/>
      </c>
      <c r="J3675" s="27">
        <f>IF(I3675="","",INDEX(Daily!$J$2:$J$421,I3675))</f>
        <v/>
      </c>
      <c r="K3675" s="27">
        <f>IF(J3675="","",J3675+cat_offset)</f>
        <v/>
      </c>
      <c r="L3675" s="27">
        <f>IF(J3675="","",MAX(0,E3675-J3675)^2)</f>
        <v/>
      </c>
      <c r="M3675" s="27">
        <f>IF(J3675="","",MAX(0,E3675-(J3675+twcdh_off))^2)</f>
        <v/>
      </c>
      <c r="N3675" s="27">
        <f>IF(E3675="","",MAX(0,E3675-swcdh_thr)^2)</f>
        <v/>
      </c>
      <c r="O3675">
        <f>IF(K3675="","",ROUND(E3675-K3675,0))</f>
        <v/>
      </c>
      <c r="P3675">
        <f>IF(O3675="","",IF(O3675&gt;=1,O3675,0))</f>
        <v/>
      </c>
      <c r="Q3675" s="27">
        <f>IF(E3675="","",MAX(0,E3675-22))</f>
        <v/>
      </c>
      <c r="R3675" s="27">
        <f>IF(H3675=1,E3675,"")</f>
        <v/>
      </c>
      <c r="S3675" s="27">
        <f>IF(AND(H3675=1,J3675&lt;&gt;""),E3675-J3675,"")</f>
        <v/>
      </c>
      <c r="T3675">
        <f>IF(G3675="","",MONTH(G3675))</f>
        <v/>
      </c>
    </row>
    <row r="3676">
      <c r="A3676" s="24" t="n">
        <v>2020</v>
      </c>
      <c r="B3676" s="24" t="n">
        <v>6</v>
      </c>
      <c r="C3676" s="24" t="n">
        <v>2</v>
      </c>
      <c r="D3676" s="24" t="n">
        <v>3</v>
      </c>
      <c r="E3676" s="24" t="n">
        <v>11.46</v>
      </c>
      <c r="F3676" s="25">
        <f>IF($E3676="","",DATE(IF($A3676="",nominal_year,$A3676),$B3676,$C3676)+($D3676-IF(LEFT(hour_conv,1)="1",1,0))/24)</f>
        <v/>
      </c>
      <c r="G3676" s="26">
        <f>IF(F3676="","",INT(F3676))</f>
        <v/>
      </c>
      <c r="H3676">
        <f>IF(G3676="","",IF(AND(MONTH(G3676)*100+DAY(G3676)&gt;=season_lo,MONTH(G3676)*100+DAY(G3676)&lt;=season_hi),1,0))</f>
        <v/>
      </c>
      <c r="I3676">
        <f>IF(G3676="","",G3676-first_day+1)</f>
        <v/>
      </c>
      <c r="J3676" s="27">
        <f>IF(I3676="","",INDEX(Daily!$J$2:$J$421,I3676))</f>
        <v/>
      </c>
      <c r="K3676" s="27">
        <f>IF(J3676="","",J3676+cat_offset)</f>
        <v/>
      </c>
      <c r="L3676" s="27">
        <f>IF(J3676="","",MAX(0,E3676-J3676)^2)</f>
        <v/>
      </c>
      <c r="M3676" s="27">
        <f>IF(J3676="","",MAX(0,E3676-(J3676+twcdh_off))^2)</f>
        <v/>
      </c>
      <c r="N3676" s="27">
        <f>IF(E3676="","",MAX(0,E3676-swcdh_thr)^2)</f>
        <v/>
      </c>
      <c r="O3676">
        <f>IF(K3676="","",ROUND(E3676-K3676,0))</f>
        <v/>
      </c>
      <c r="P3676">
        <f>IF(O3676="","",IF(O3676&gt;=1,O3676,0))</f>
        <v/>
      </c>
      <c r="Q3676" s="27">
        <f>IF(E3676="","",MAX(0,E3676-22))</f>
        <v/>
      </c>
      <c r="R3676" s="27">
        <f>IF(H3676=1,E3676,"")</f>
        <v/>
      </c>
      <c r="S3676" s="27">
        <f>IF(AND(H3676=1,J3676&lt;&gt;""),E3676-J3676,"")</f>
        <v/>
      </c>
      <c r="T3676">
        <f>IF(G3676="","",MONTH(G3676))</f>
        <v/>
      </c>
    </row>
    <row r="3677">
      <c r="A3677" s="24" t="n">
        <v>2020</v>
      </c>
      <c r="B3677" s="24" t="n">
        <v>6</v>
      </c>
      <c r="C3677" s="24" t="n">
        <v>2</v>
      </c>
      <c r="D3677" s="24" t="n">
        <v>4</v>
      </c>
      <c r="E3677" s="24" t="n">
        <v>11.43</v>
      </c>
      <c r="F3677" s="25">
        <f>IF($E3677="","",DATE(IF($A3677="",nominal_year,$A3677),$B3677,$C3677)+($D3677-IF(LEFT(hour_conv,1)="1",1,0))/24)</f>
        <v/>
      </c>
      <c r="G3677" s="26">
        <f>IF(F3677="","",INT(F3677))</f>
        <v/>
      </c>
      <c r="H3677">
        <f>IF(G3677="","",IF(AND(MONTH(G3677)*100+DAY(G3677)&gt;=season_lo,MONTH(G3677)*100+DAY(G3677)&lt;=season_hi),1,0))</f>
        <v/>
      </c>
      <c r="I3677">
        <f>IF(G3677="","",G3677-first_day+1)</f>
        <v/>
      </c>
      <c r="J3677" s="27">
        <f>IF(I3677="","",INDEX(Daily!$J$2:$J$421,I3677))</f>
        <v/>
      </c>
      <c r="K3677" s="27">
        <f>IF(J3677="","",J3677+cat_offset)</f>
        <v/>
      </c>
      <c r="L3677" s="27">
        <f>IF(J3677="","",MAX(0,E3677-J3677)^2)</f>
        <v/>
      </c>
      <c r="M3677" s="27">
        <f>IF(J3677="","",MAX(0,E3677-(J3677+twcdh_off))^2)</f>
        <v/>
      </c>
      <c r="N3677" s="27">
        <f>IF(E3677="","",MAX(0,E3677-swcdh_thr)^2)</f>
        <v/>
      </c>
      <c r="O3677">
        <f>IF(K3677="","",ROUND(E3677-K3677,0))</f>
        <v/>
      </c>
      <c r="P3677">
        <f>IF(O3677="","",IF(O3677&gt;=1,O3677,0))</f>
        <v/>
      </c>
      <c r="Q3677" s="27">
        <f>IF(E3677="","",MAX(0,E3677-22))</f>
        <v/>
      </c>
      <c r="R3677" s="27">
        <f>IF(H3677=1,E3677,"")</f>
        <v/>
      </c>
      <c r="S3677" s="27">
        <f>IF(AND(H3677=1,J3677&lt;&gt;""),E3677-J3677,"")</f>
        <v/>
      </c>
      <c r="T3677">
        <f>IF(G3677="","",MONTH(G3677))</f>
        <v/>
      </c>
    </row>
    <row r="3678">
      <c r="A3678" s="24" t="n">
        <v>2020</v>
      </c>
      <c r="B3678" s="24" t="n">
        <v>6</v>
      </c>
      <c r="C3678" s="24" t="n">
        <v>2</v>
      </c>
      <c r="D3678" s="24" t="n">
        <v>5</v>
      </c>
      <c r="E3678" s="24" t="n">
        <v>10.27</v>
      </c>
      <c r="F3678" s="25">
        <f>IF($E3678="","",DATE(IF($A3678="",nominal_year,$A3678),$B3678,$C3678)+($D3678-IF(LEFT(hour_conv,1)="1",1,0))/24)</f>
        <v/>
      </c>
      <c r="G3678" s="26">
        <f>IF(F3678="","",INT(F3678))</f>
        <v/>
      </c>
      <c r="H3678">
        <f>IF(G3678="","",IF(AND(MONTH(G3678)*100+DAY(G3678)&gt;=season_lo,MONTH(G3678)*100+DAY(G3678)&lt;=season_hi),1,0))</f>
        <v/>
      </c>
      <c r="I3678">
        <f>IF(G3678="","",G3678-first_day+1)</f>
        <v/>
      </c>
      <c r="J3678" s="27">
        <f>IF(I3678="","",INDEX(Daily!$J$2:$J$421,I3678))</f>
        <v/>
      </c>
      <c r="K3678" s="27">
        <f>IF(J3678="","",J3678+cat_offset)</f>
        <v/>
      </c>
      <c r="L3678" s="27">
        <f>IF(J3678="","",MAX(0,E3678-J3678)^2)</f>
        <v/>
      </c>
      <c r="M3678" s="27">
        <f>IF(J3678="","",MAX(0,E3678-(J3678+twcdh_off))^2)</f>
        <v/>
      </c>
      <c r="N3678" s="27">
        <f>IF(E3678="","",MAX(0,E3678-swcdh_thr)^2)</f>
        <v/>
      </c>
      <c r="O3678">
        <f>IF(K3678="","",ROUND(E3678-K3678,0))</f>
        <v/>
      </c>
      <c r="P3678">
        <f>IF(O3678="","",IF(O3678&gt;=1,O3678,0))</f>
        <v/>
      </c>
      <c r="Q3678" s="27">
        <f>IF(E3678="","",MAX(0,E3678-22))</f>
        <v/>
      </c>
      <c r="R3678" s="27">
        <f>IF(H3678=1,E3678,"")</f>
        <v/>
      </c>
      <c r="S3678" s="27">
        <f>IF(AND(H3678=1,J3678&lt;&gt;""),E3678-J3678,"")</f>
        <v/>
      </c>
      <c r="T3678">
        <f>IF(G3678="","",MONTH(G3678))</f>
        <v/>
      </c>
    </row>
    <row r="3679">
      <c r="A3679" s="24" t="n">
        <v>2020</v>
      </c>
      <c r="B3679" s="24" t="n">
        <v>6</v>
      </c>
      <c r="C3679" s="24" t="n">
        <v>2</v>
      </c>
      <c r="D3679" s="24" t="n">
        <v>6</v>
      </c>
      <c r="E3679" s="24" t="n">
        <v>11.75</v>
      </c>
      <c r="F3679" s="25">
        <f>IF($E3679="","",DATE(IF($A3679="",nominal_year,$A3679),$B3679,$C3679)+($D3679-IF(LEFT(hour_conv,1)="1",1,0))/24)</f>
        <v/>
      </c>
      <c r="G3679" s="26">
        <f>IF(F3679="","",INT(F3679))</f>
        <v/>
      </c>
      <c r="H3679">
        <f>IF(G3679="","",IF(AND(MONTH(G3679)*100+DAY(G3679)&gt;=season_lo,MONTH(G3679)*100+DAY(G3679)&lt;=season_hi),1,0))</f>
        <v/>
      </c>
      <c r="I3679">
        <f>IF(G3679="","",G3679-first_day+1)</f>
        <v/>
      </c>
      <c r="J3679" s="27">
        <f>IF(I3679="","",INDEX(Daily!$J$2:$J$421,I3679))</f>
        <v/>
      </c>
      <c r="K3679" s="27">
        <f>IF(J3679="","",J3679+cat_offset)</f>
        <v/>
      </c>
      <c r="L3679" s="27">
        <f>IF(J3679="","",MAX(0,E3679-J3679)^2)</f>
        <v/>
      </c>
      <c r="M3679" s="27">
        <f>IF(J3679="","",MAX(0,E3679-(J3679+twcdh_off))^2)</f>
        <v/>
      </c>
      <c r="N3679" s="27">
        <f>IF(E3679="","",MAX(0,E3679-swcdh_thr)^2)</f>
        <v/>
      </c>
      <c r="O3679">
        <f>IF(K3679="","",ROUND(E3679-K3679,0))</f>
        <v/>
      </c>
      <c r="P3679">
        <f>IF(O3679="","",IF(O3679&gt;=1,O3679,0))</f>
        <v/>
      </c>
      <c r="Q3679" s="27">
        <f>IF(E3679="","",MAX(0,E3679-22))</f>
        <v/>
      </c>
      <c r="R3679" s="27">
        <f>IF(H3679=1,E3679,"")</f>
        <v/>
      </c>
      <c r="S3679" s="27">
        <f>IF(AND(H3679=1,J3679&lt;&gt;""),E3679-J3679,"")</f>
        <v/>
      </c>
      <c r="T3679">
        <f>IF(G3679="","",MONTH(G3679))</f>
        <v/>
      </c>
    </row>
    <row r="3680">
      <c r="A3680" s="24" t="n">
        <v>2020</v>
      </c>
      <c r="B3680" s="24" t="n">
        <v>6</v>
      </c>
      <c r="C3680" s="24" t="n">
        <v>2</v>
      </c>
      <c r="D3680" s="24" t="n">
        <v>7</v>
      </c>
      <c r="E3680" s="24" t="n">
        <v>12.24</v>
      </c>
      <c r="F3680" s="25">
        <f>IF($E3680="","",DATE(IF($A3680="",nominal_year,$A3680),$B3680,$C3680)+($D3680-IF(LEFT(hour_conv,1)="1",1,0))/24)</f>
        <v/>
      </c>
      <c r="G3680" s="26">
        <f>IF(F3680="","",INT(F3680))</f>
        <v/>
      </c>
      <c r="H3680">
        <f>IF(G3680="","",IF(AND(MONTH(G3680)*100+DAY(G3680)&gt;=season_lo,MONTH(G3680)*100+DAY(G3680)&lt;=season_hi),1,0))</f>
        <v/>
      </c>
      <c r="I3680">
        <f>IF(G3680="","",G3680-first_day+1)</f>
        <v/>
      </c>
      <c r="J3680" s="27">
        <f>IF(I3680="","",INDEX(Daily!$J$2:$J$421,I3680))</f>
        <v/>
      </c>
      <c r="K3680" s="27">
        <f>IF(J3680="","",J3680+cat_offset)</f>
        <v/>
      </c>
      <c r="L3680" s="27">
        <f>IF(J3680="","",MAX(0,E3680-J3680)^2)</f>
        <v/>
      </c>
      <c r="M3680" s="27">
        <f>IF(J3680="","",MAX(0,E3680-(J3680+twcdh_off))^2)</f>
        <v/>
      </c>
      <c r="N3680" s="27">
        <f>IF(E3680="","",MAX(0,E3680-swcdh_thr)^2)</f>
        <v/>
      </c>
      <c r="O3680">
        <f>IF(K3680="","",ROUND(E3680-K3680,0))</f>
        <v/>
      </c>
      <c r="P3680">
        <f>IF(O3680="","",IF(O3680&gt;=1,O3680,0))</f>
        <v/>
      </c>
      <c r="Q3680" s="27">
        <f>IF(E3680="","",MAX(0,E3680-22))</f>
        <v/>
      </c>
      <c r="R3680" s="27">
        <f>IF(H3680=1,E3680,"")</f>
        <v/>
      </c>
      <c r="S3680" s="27">
        <f>IF(AND(H3680=1,J3680&lt;&gt;""),E3680-J3680,"")</f>
        <v/>
      </c>
      <c r="T3680">
        <f>IF(G3680="","",MONTH(G3680))</f>
        <v/>
      </c>
    </row>
    <row r="3681">
      <c r="A3681" s="24" t="n">
        <v>2020</v>
      </c>
      <c r="B3681" s="24" t="n">
        <v>6</v>
      </c>
      <c r="C3681" s="24" t="n">
        <v>2</v>
      </c>
      <c r="D3681" s="24" t="n">
        <v>8</v>
      </c>
      <c r="E3681" s="24" t="n">
        <v>13.1</v>
      </c>
      <c r="F3681" s="25">
        <f>IF($E3681="","",DATE(IF($A3681="",nominal_year,$A3681),$B3681,$C3681)+($D3681-IF(LEFT(hour_conv,1)="1",1,0))/24)</f>
        <v/>
      </c>
      <c r="G3681" s="26">
        <f>IF(F3681="","",INT(F3681))</f>
        <v/>
      </c>
      <c r="H3681">
        <f>IF(G3681="","",IF(AND(MONTH(G3681)*100+DAY(G3681)&gt;=season_lo,MONTH(G3681)*100+DAY(G3681)&lt;=season_hi),1,0))</f>
        <v/>
      </c>
      <c r="I3681">
        <f>IF(G3681="","",G3681-first_day+1)</f>
        <v/>
      </c>
      <c r="J3681" s="27">
        <f>IF(I3681="","",INDEX(Daily!$J$2:$J$421,I3681))</f>
        <v/>
      </c>
      <c r="K3681" s="27">
        <f>IF(J3681="","",J3681+cat_offset)</f>
        <v/>
      </c>
      <c r="L3681" s="27">
        <f>IF(J3681="","",MAX(0,E3681-J3681)^2)</f>
        <v/>
      </c>
      <c r="M3681" s="27">
        <f>IF(J3681="","",MAX(0,E3681-(J3681+twcdh_off))^2)</f>
        <v/>
      </c>
      <c r="N3681" s="27">
        <f>IF(E3681="","",MAX(0,E3681-swcdh_thr)^2)</f>
        <v/>
      </c>
      <c r="O3681">
        <f>IF(K3681="","",ROUND(E3681-K3681,0))</f>
        <v/>
      </c>
      <c r="P3681">
        <f>IF(O3681="","",IF(O3681&gt;=1,O3681,0))</f>
        <v/>
      </c>
      <c r="Q3681" s="27">
        <f>IF(E3681="","",MAX(0,E3681-22))</f>
        <v/>
      </c>
      <c r="R3681" s="27">
        <f>IF(H3681=1,E3681,"")</f>
        <v/>
      </c>
      <c r="S3681" s="27">
        <f>IF(AND(H3681=1,J3681&lt;&gt;""),E3681-J3681,"")</f>
        <v/>
      </c>
      <c r="T3681">
        <f>IF(G3681="","",MONTH(G3681))</f>
        <v/>
      </c>
    </row>
    <row r="3682">
      <c r="A3682" s="24" t="n">
        <v>2020</v>
      </c>
      <c r="B3682" s="24" t="n">
        <v>6</v>
      </c>
      <c r="C3682" s="24" t="n">
        <v>2</v>
      </c>
      <c r="D3682" s="24" t="n">
        <v>9</v>
      </c>
      <c r="E3682" s="24" t="n">
        <v>14.76</v>
      </c>
      <c r="F3682" s="25">
        <f>IF($E3682="","",DATE(IF($A3682="",nominal_year,$A3682),$B3682,$C3682)+($D3682-IF(LEFT(hour_conv,1)="1",1,0))/24)</f>
        <v/>
      </c>
      <c r="G3682" s="26">
        <f>IF(F3682="","",INT(F3682))</f>
        <v/>
      </c>
      <c r="H3682">
        <f>IF(G3682="","",IF(AND(MONTH(G3682)*100+DAY(G3682)&gt;=season_lo,MONTH(G3682)*100+DAY(G3682)&lt;=season_hi),1,0))</f>
        <v/>
      </c>
      <c r="I3682">
        <f>IF(G3682="","",G3682-first_day+1)</f>
        <v/>
      </c>
      <c r="J3682" s="27">
        <f>IF(I3682="","",INDEX(Daily!$J$2:$J$421,I3682))</f>
        <v/>
      </c>
      <c r="K3682" s="27">
        <f>IF(J3682="","",J3682+cat_offset)</f>
        <v/>
      </c>
      <c r="L3682" s="27">
        <f>IF(J3682="","",MAX(0,E3682-J3682)^2)</f>
        <v/>
      </c>
      <c r="M3682" s="27">
        <f>IF(J3682="","",MAX(0,E3682-(J3682+twcdh_off))^2)</f>
        <v/>
      </c>
      <c r="N3682" s="27">
        <f>IF(E3682="","",MAX(0,E3682-swcdh_thr)^2)</f>
        <v/>
      </c>
      <c r="O3682">
        <f>IF(K3682="","",ROUND(E3682-K3682,0))</f>
        <v/>
      </c>
      <c r="P3682">
        <f>IF(O3682="","",IF(O3682&gt;=1,O3682,0))</f>
        <v/>
      </c>
      <c r="Q3682" s="27">
        <f>IF(E3682="","",MAX(0,E3682-22))</f>
        <v/>
      </c>
      <c r="R3682" s="27">
        <f>IF(H3682=1,E3682,"")</f>
        <v/>
      </c>
      <c r="S3682" s="27">
        <f>IF(AND(H3682=1,J3682&lt;&gt;""),E3682-J3682,"")</f>
        <v/>
      </c>
      <c r="T3682">
        <f>IF(G3682="","",MONTH(G3682))</f>
        <v/>
      </c>
    </row>
    <row r="3683">
      <c r="A3683" s="24" t="n">
        <v>2020</v>
      </c>
      <c r="B3683" s="24" t="n">
        <v>6</v>
      </c>
      <c r="C3683" s="24" t="n">
        <v>2</v>
      </c>
      <c r="D3683" s="24" t="n">
        <v>10</v>
      </c>
      <c r="E3683" s="24" t="n">
        <v>16.35</v>
      </c>
      <c r="F3683" s="25">
        <f>IF($E3683="","",DATE(IF($A3683="",nominal_year,$A3683),$B3683,$C3683)+($D3683-IF(LEFT(hour_conv,1)="1",1,0))/24)</f>
        <v/>
      </c>
      <c r="G3683" s="26">
        <f>IF(F3683="","",INT(F3683))</f>
        <v/>
      </c>
      <c r="H3683">
        <f>IF(G3683="","",IF(AND(MONTH(G3683)*100+DAY(G3683)&gt;=season_lo,MONTH(G3683)*100+DAY(G3683)&lt;=season_hi),1,0))</f>
        <v/>
      </c>
      <c r="I3683">
        <f>IF(G3683="","",G3683-first_day+1)</f>
        <v/>
      </c>
      <c r="J3683" s="27">
        <f>IF(I3683="","",INDEX(Daily!$J$2:$J$421,I3683))</f>
        <v/>
      </c>
      <c r="K3683" s="27">
        <f>IF(J3683="","",J3683+cat_offset)</f>
        <v/>
      </c>
      <c r="L3683" s="27">
        <f>IF(J3683="","",MAX(0,E3683-J3683)^2)</f>
        <v/>
      </c>
      <c r="M3683" s="27">
        <f>IF(J3683="","",MAX(0,E3683-(J3683+twcdh_off))^2)</f>
        <v/>
      </c>
      <c r="N3683" s="27">
        <f>IF(E3683="","",MAX(0,E3683-swcdh_thr)^2)</f>
        <v/>
      </c>
      <c r="O3683">
        <f>IF(K3683="","",ROUND(E3683-K3683,0))</f>
        <v/>
      </c>
      <c r="P3683">
        <f>IF(O3683="","",IF(O3683&gt;=1,O3683,0))</f>
        <v/>
      </c>
      <c r="Q3683" s="27">
        <f>IF(E3683="","",MAX(0,E3683-22))</f>
        <v/>
      </c>
      <c r="R3683" s="27">
        <f>IF(H3683=1,E3683,"")</f>
        <v/>
      </c>
      <c r="S3683" s="27">
        <f>IF(AND(H3683=1,J3683&lt;&gt;""),E3683-J3683,"")</f>
        <v/>
      </c>
      <c r="T3683">
        <f>IF(G3683="","",MONTH(G3683))</f>
        <v/>
      </c>
    </row>
    <row r="3684">
      <c r="A3684" s="24" t="n">
        <v>2020</v>
      </c>
      <c r="B3684" s="24" t="n">
        <v>6</v>
      </c>
      <c r="C3684" s="24" t="n">
        <v>2</v>
      </c>
      <c r="D3684" s="24" t="n">
        <v>11</v>
      </c>
      <c r="E3684" s="24" t="n">
        <v>18.29</v>
      </c>
      <c r="F3684" s="25">
        <f>IF($E3684="","",DATE(IF($A3684="",nominal_year,$A3684),$B3684,$C3684)+($D3684-IF(LEFT(hour_conv,1)="1",1,0))/24)</f>
        <v/>
      </c>
      <c r="G3684" s="26">
        <f>IF(F3684="","",INT(F3684))</f>
        <v/>
      </c>
      <c r="H3684">
        <f>IF(G3684="","",IF(AND(MONTH(G3684)*100+DAY(G3684)&gt;=season_lo,MONTH(G3684)*100+DAY(G3684)&lt;=season_hi),1,0))</f>
        <v/>
      </c>
      <c r="I3684">
        <f>IF(G3684="","",G3684-first_day+1)</f>
        <v/>
      </c>
      <c r="J3684" s="27">
        <f>IF(I3684="","",INDEX(Daily!$J$2:$J$421,I3684))</f>
        <v/>
      </c>
      <c r="K3684" s="27">
        <f>IF(J3684="","",J3684+cat_offset)</f>
        <v/>
      </c>
      <c r="L3684" s="27">
        <f>IF(J3684="","",MAX(0,E3684-J3684)^2)</f>
        <v/>
      </c>
      <c r="M3684" s="27">
        <f>IF(J3684="","",MAX(0,E3684-(J3684+twcdh_off))^2)</f>
        <v/>
      </c>
      <c r="N3684" s="27">
        <f>IF(E3684="","",MAX(0,E3684-swcdh_thr)^2)</f>
        <v/>
      </c>
      <c r="O3684">
        <f>IF(K3684="","",ROUND(E3684-K3684,0))</f>
        <v/>
      </c>
      <c r="P3684">
        <f>IF(O3684="","",IF(O3684&gt;=1,O3684,0))</f>
        <v/>
      </c>
      <c r="Q3684" s="27">
        <f>IF(E3684="","",MAX(0,E3684-22))</f>
        <v/>
      </c>
      <c r="R3684" s="27">
        <f>IF(H3684=1,E3684,"")</f>
        <v/>
      </c>
      <c r="S3684" s="27">
        <f>IF(AND(H3684=1,J3684&lt;&gt;""),E3684-J3684,"")</f>
        <v/>
      </c>
      <c r="T3684">
        <f>IF(G3684="","",MONTH(G3684))</f>
        <v/>
      </c>
    </row>
    <row r="3685">
      <c r="A3685" s="24" t="n">
        <v>2020</v>
      </c>
      <c r="B3685" s="24" t="n">
        <v>6</v>
      </c>
      <c r="C3685" s="24" t="n">
        <v>2</v>
      </c>
      <c r="D3685" s="24" t="n">
        <v>12</v>
      </c>
      <c r="E3685" s="24" t="n">
        <v>18.61</v>
      </c>
      <c r="F3685" s="25">
        <f>IF($E3685="","",DATE(IF($A3685="",nominal_year,$A3685),$B3685,$C3685)+($D3685-IF(LEFT(hour_conv,1)="1",1,0))/24)</f>
        <v/>
      </c>
      <c r="G3685" s="26">
        <f>IF(F3685="","",INT(F3685))</f>
        <v/>
      </c>
      <c r="H3685">
        <f>IF(G3685="","",IF(AND(MONTH(G3685)*100+DAY(G3685)&gt;=season_lo,MONTH(G3685)*100+DAY(G3685)&lt;=season_hi),1,0))</f>
        <v/>
      </c>
      <c r="I3685">
        <f>IF(G3685="","",G3685-first_day+1)</f>
        <v/>
      </c>
      <c r="J3685" s="27">
        <f>IF(I3685="","",INDEX(Daily!$J$2:$J$421,I3685))</f>
        <v/>
      </c>
      <c r="K3685" s="27">
        <f>IF(J3685="","",J3685+cat_offset)</f>
        <v/>
      </c>
      <c r="L3685" s="27">
        <f>IF(J3685="","",MAX(0,E3685-J3685)^2)</f>
        <v/>
      </c>
      <c r="M3685" s="27">
        <f>IF(J3685="","",MAX(0,E3685-(J3685+twcdh_off))^2)</f>
        <v/>
      </c>
      <c r="N3685" s="27">
        <f>IF(E3685="","",MAX(0,E3685-swcdh_thr)^2)</f>
        <v/>
      </c>
      <c r="O3685">
        <f>IF(K3685="","",ROUND(E3685-K3685,0))</f>
        <v/>
      </c>
      <c r="P3685">
        <f>IF(O3685="","",IF(O3685&gt;=1,O3685,0))</f>
        <v/>
      </c>
      <c r="Q3685" s="27">
        <f>IF(E3685="","",MAX(0,E3685-22))</f>
        <v/>
      </c>
      <c r="R3685" s="27">
        <f>IF(H3685=1,E3685,"")</f>
        <v/>
      </c>
      <c r="S3685" s="27">
        <f>IF(AND(H3685=1,J3685&lt;&gt;""),E3685-J3685,"")</f>
        <v/>
      </c>
      <c r="T3685">
        <f>IF(G3685="","",MONTH(G3685))</f>
        <v/>
      </c>
    </row>
    <row r="3686">
      <c r="A3686" s="24" t="n">
        <v>2020</v>
      </c>
      <c r="B3686" s="24" t="n">
        <v>6</v>
      </c>
      <c r="C3686" s="24" t="n">
        <v>2</v>
      </c>
      <c r="D3686" s="24" t="n">
        <v>13</v>
      </c>
      <c r="E3686" s="24" t="n">
        <v>20.79</v>
      </c>
      <c r="F3686" s="25">
        <f>IF($E3686="","",DATE(IF($A3686="",nominal_year,$A3686),$B3686,$C3686)+($D3686-IF(LEFT(hour_conv,1)="1",1,0))/24)</f>
        <v/>
      </c>
      <c r="G3686" s="26">
        <f>IF(F3686="","",INT(F3686))</f>
        <v/>
      </c>
      <c r="H3686">
        <f>IF(G3686="","",IF(AND(MONTH(G3686)*100+DAY(G3686)&gt;=season_lo,MONTH(G3686)*100+DAY(G3686)&lt;=season_hi),1,0))</f>
        <v/>
      </c>
      <c r="I3686">
        <f>IF(G3686="","",G3686-first_day+1)</f>
        <v/>
      </c>
      <c r="J3686" s="27">
        <f>IF(I3686="","",INDEX(Daily!$J$2:$J$421,I3686))</f>
        <v/>
      </c>
      <c r="K3686" s="27">
        <f>IF(J3686="","",J3686+cat_offset)</f>
        <v/>
      </c>
      <c r="L3686" s="27">
        <f>IF(J3686="","",MAX(0,E3686-J3686)^2)</f>
        <v/>
      </c>
      <c r="M3686" s="27">
        <f>IF(J3686="","",MAX(0,E3686-(J3686+twcdh_off))^2)</f>
        <v/>
      </c>
      <c r="N3686" s="27">
        <f>IF(E3686="","",MAX(0,E3686-swcdh_thr)^2)</f>
        <v/>
      </c>
      <c r="O3686">
        <f>IF(K3686="","",ROUND(E3686-K3686,0))</f>
        <v/>
      </c>
      <c r="P3686">
        <f>IF(O3686="","",IF(O3686&gt;=1,O3686,0))</f>
        <v/>
      </c>
      <c r="Q3686" s="27">
        <f>IF(E3686="","",MAX(0,E3686-22))</f>
        <v/>
      </c>
      <c r="R3686" s="27">
        <f>IF(H3686=1,E3686,"")</f>
        <v/>
      </c>
      <c r="S3686" s="27">
        <f>IF(AND(H3686=1,J3686&lt;&gt;""),E3686-J3686,"")</f>
        <v/>
      </c>
      <c r="T3686">
        <f>IF(G3686="","",MONTH(G3686))</f>
        <v/>
      </c>
    </row>
    <row r="3687">
      <c r="A3687" s="24" t="n">
        <v>2020</v>
      </c>
      <c r="B3687" s="24" t="n">
        <v>6</v>
      </c>
      <c r="C3687" s="24" t="n">
        <v>2</v>
      </c>
      <c r="D3687" s="24" t="n">
        <v>14</v>
      </c>
      <c r="E3687" s="24" t="n">
        <v>22.06</v>
      </c>
      <c r="F3687" s="25">
        <f>IF($E3687="","",DATE(IF($A3687="",nominal_year,$A3687),$B3687,$C3687)+($D3687-IF(LEFT(hour_conv,1)="1",1,0))/24)</f>
        <v/>
      </c>
      <c r="G3687" s="26">
        <f>IF(F3687="","",INT(F3687))</f>
        <v/>
      </c>
      <c r="H3687">
        <f>IF(G3687="","",IF(AND(MONTH(G3687)*100+DAY(G3687)&gt;=season_lo,MONTH(G3687)*100+DAY(G3687)&lt;=season_hi),1,0))</f>
        <v/>
      </c>
      <c r="I3687">
        <f>IF(G3687="","",G3687-first_day+1)</f>
        <v/>
      </c>
      <c r="J3687" s="27">
        <f>IF(I3687="","",INDEX(Daily!$J$2:$J$421,I3687))</f>
        <v/>
      </c>
      <c r="K3687" s="27">
        <f>IF(J3687="","",J3687+cat_offset)</f>
        <v/>
      </c>
      <c r="L3687" s="27">
        <f>IF(J3687="","",MAX(0,E3687-J3687)^2)</f>
        <v/>
      </c>
      <c r="M3687" s="27">
        <f>IF(J3687="","",MAX(0,E3687-(J3687+twcdh_off))^2)</f>
        <v/>
      </c>
      <c r="N3687" s="27">
        <f>IF(E3687="","",MAX(0,E3687-swcdh_thr)^2)</f>
        <v/>
      </c>
      <c r="O3687">
        <f>IF(K3687="","",ROUND(E3687-K3687,0))</f>
        <v/>
      </c>
      <c r="P3687">
        <f>IF(O3687="","",IF(O3687&gt;=1,O3687,0))</f>
        <v/>
      </c>
      <c r="Q3687" s="27">
        <f>IF(E3687="","",MAX(0,E3687-22))</f>
        <v/>
      </c>
      <c r="R3687" s="27">
        <f>IF(H3687=1,E3687,"")</f>
        <v/>
      </c>
      <c r="S3687" s="27">
        <f>IF(AND(H3687=1,J3687&lt;&gt;""),E3687-J3687,"")</f>
        <v/>
      </c>
      <c r="T3687">
        <f>IF(G3687="","",MONTH(G3687))</f>
        <v/>
      </c>
    </row>
    <row r="3688">
      <c r="A3688" s="24" t="n">
        <v>2020</v>
      </c>
      <c r="B3688" s="24" t="n">
        <v>6</v>
      </c>
      <c r="C3688" s="24" t="n">
        <v>2</v>
      </c>
      <c r="D3688" s="24" t="n">
        <v>15</v>
      </c>
      <c r="E3688" s="24" t="n">
        <v>22.05</v>
      </c>
      <c r="F3688" s="25">
        <f>IF($E3688="","",DATE(IF($A3688="",nominal_year,$A3688),$B3688,$C3688)+($D3688-IF(LEFT(hour_conv,1)="1",1,0))/24)</f>
        <v/>
      </c>
      <c r="G3688" s="26">
        <f>IF(F3688="","",INT(F3688))</f>
        <v/>
      </c>
      <c r="H3688">
        <f>IF(G3688="","",IF(AND(MONTH(G3688)*100+DAY(G3688)&gt;=season_lo,MONTH(G3688)*100+DAY(G3688)&lt;=season_hi),1,0))</f>
        <v/>
      </c>
      <c r="I3688">
        <f>IF(G3688="","",G3688-first_day+1)</f>
        <v/>
      </c>
      <c r="J3688" s="27">
        <f>IF(I3688="","",INDEX(Daily!$J$2:$J$421,I3688))</f>
        <v/>
      </c>
      <c r="K3688" s="27">
        <f>IF(J3688="","",J3688+cat_offset)</f>
        <v/>
      </c>
      <c r="L3688" s="27">
        <f>IF(J3688="","",MAX(0,E3688-J3688)^2)</f>
        <v/>
      </c>
      <c r="M3688" s="27">
        <f>IF(J3688="","",MAX(0,E3688-(J3688+twcdh_off))^2)</f>
        <v/>
      </c>
      <c r="N3688" s="27">
        <f>IF(E3688="","",MAX(0,E3688-swcdh_thr)^2)</f>
        <v/>
      </c>
      <c r="O3688">
        <f>IF(K3688="","",ROUND(E3688-K3688,0))</f>
        <v/>
      </c>
      <c r="P3688">
        <f>IF(O3688="","",IF(O3688&gt;=1,O3688,0))</f>
        <v/>
      </c>
      <c r="Q3688" s="27">
        <f>IF(E3688="","",MAX(0,E3688-22))</f>
        <v/>
      </c>
      <c r="R3688" s="27">
        <f>IF(H3688=1,E3688,"")</f>
        <v/>
      </c>
      <c r="S3688" s="27">
        <f>IF(AND(H3688=1,J3688&lt;&gt;""),E3688-J3688,"")</f>
        <v/>
      </c>
      <c r="T3688">
        <f>IF(G3688="","",MONTH(G3688))</f>
        <v/>
      </c>
    </row>
    <row r="3689">
      <c r="A3689" s="24" t="n">
        <v>2020</v>
      </c>
      <c r="B3689" s="24" t="n">
        <v>6</v>
      </c>
      <c r="C3689" s="24" t="n">
        <v>2</v>
      </c>
      <c r="D3689" s="24" t="n">
        <v>16</v>
      </c>
      <c r="E3689" s="24" t="n">
        <v>22.22</v>
      </c>
      <c r="F3689" s="25">
        <f>IF($E3689="","",DATE(IF($A3689="",nominal_year,$A3689),$B3689,$C3689)+($D3689-IF(LEFT(hour_conv,1)="1",1,0))/24)</f>
        <v/>
      </c>
      <c r="G3689" s="26">
        <f>IF(F3689="","",INT(F3689))</f>
        <v/>
      </c>
      <c r="H3689">
        <f>IF(G3689="","",IF(AND(MONTH(G3689)*100+DAY(G3689)&gt;=season_lo,MONTH(G3689)*100+DAY(G3689)&lt;=season_hi),1,0))</f>
        <v/>
      </c>
      <c r="I3689">
        <f>IF(G3689="","",G3689-first_day+1)</f>
        <v/>
      </c>
      <c r="J3689" s="27">
        <f>IF(I3689="","",INDEX(Daily!$J$2:$J$421,I3689))</f>
        <v/>
      </c>
      <c r="K3689" s="27">
        <f>IF(J3689="","",J3689+cat_offset)</f>
        <v/>
      </c>
      <c r="L3689" s="27">
        <f>IF(J3689="","",MAX(0,E3689-J3689)^2)</f>
        <v/>
      </c>
      <c r="M3689" s="27">
        <f>IF(J3689="","",MAX(0,E3689-(J3689+twcdh_off))^2)</f>
        <v/>
      </c>
      <c r="N3689" s="27">
        <f>IF(E3689="","",MAX(0,E3689-swcdh_thr)^2)</f>
        <v/>
      </c>
      <c r="O3689">
        <f>IF(K3689="","",ROUND(E3689-K3689,0))</f>
        <v/>
      </c>
      <c r="P3689">
        <f>IF(O3689="","",IF(O3689&gt;=1,O3689,0))</f>
        <v/>
      </c>
      <c r="Q3689" s="27">
        <f>IF(E3689="","",MAX(0,E3689-22))</f>
        <v/>
      </c>
      <c r="R3689" s="27">
        <f>IF(H3689=1,E3689,"")</f>
        <v/>
      </c>
      <c r="S3689" s="27">
        <f>IF(AND(H3689=1,J3689&lt;&gt;""),E3689-J3689,"")</f>
        <v/>
      </c>
      <c r="T3689">
        <f>IF(G3689="","",MONTH(G3689))</f>
        <v/>
      </c>
    </row>
    <row r="3690">
      <c r="A3690" s="24" t="n">
        <v>2020</v>
      </c>
      <c r="B3690" s="24" t="n">
        <v>6</v>
      </c>
      <c r="C3690" s="24" t="n">
        <v>2</v>
      </c>
      <c r="D3690" s="24" t="n">
        <v>17</v>
      </c>
      <c r="E3690" s="24" t="n">
        <v>21.81</v>
      </c>
      <c r="F3690" s="25">
        <f>IF($E3690="","",DATE(IF($A3690="",nominal_year,$A3690),$B3690,$C3690)+($D3690-IF(LEFT(hour_conv,1)="1",1,0))/24)</f>
        <v/>
      </c>
      <c r="G3690" s="26">
        <f>IF(F3690="","",INT(F3690))</f>
        <v/>
      </c>
      <c r="H3690">
        <f>IF(G3690="","",IF(AND(MONTH(G3690)*100+DAY(G3690)&gt;=season_lo,MONTH(G3690)*100+DAY(G3690)&lt;=season_hi),1,0))</f>
        <v/>
      </c>
      <c r="I3690">
        <f>IF(G3690="","",G3690-first_day+1)</f>
        <v/>
      </c>
      <c r="J3690" s="27">
        <f>IF(I3690="","",INDEX(Daily!$J$2:$J$421,I3690))</f>
        <v/>
      </c>
      <c r="K3690" s="27">
        <f>IF(J3690="","",J3690+cat_offset)</f>
        <v/>
      </c>
      <c r="L3690" s="27">
        <f>IF(J3690="","",MAX(0,E3690-J3690)^2)</f>
        <v/>
      </c>
      <c r="M3690" s="27">
        <f>IF(J3690="","",MAX(0,E3690-(J3690+twcdh_off))^2)</f>
        <v/>
      </c>
      <c r="N3690" s="27">
        <f>IF(E3690="","",MAX(0,E3690-swcdh_thr)^2)</f>
        <v/>
      </c>
      <c r="O3690">
        <f>IF(K3690="","",ROUND(E3690-K3690,0))</f>
        <v/>
      </c>
      <c r="P3690">
        <f>IF(O3690="","",IF(O3690&gt;=1,O3690,0))</f>
        <v/>
      </c>
      <c r="Q3690" s="27">
        <f>IF(E3690="","",MAX(0,E3690-22))</f>
        <v/>
      </c>
      <c r="R3690" s="27">
        <f>IF(H3690=1,E3690,"")</f>
        <v/>
      </c>
      <c r="S3690" s="27">
        <f>IF(AND(H3690=1,J3690&lt;&gt;""),E3690-J3690,"")</f>
        <v/>
      </c>
      <c r="T3690">
        <f>IF(G3690="","",MONTH(G3690))</f>
        <v/>
      </c>
    </row>
    <row r="3691">
      <c r="A3691" s="24" t="n">
        <v>2020</v>
      </c>
      <c r="B3691" s="24" t="n">
        <v>6</v>
      </c>
      <c r="C3691" s="24" t="n">
        <v>2</v>
      </c>
      <c r="D3691" s="24" t="n">
        <v>18</v>
      </c>
      <c r="E3691" s="24" t="n">
        <v>20.8</v>
      </c>
      <c r="F3691" s="25">
        <f>IF($E3691="","",DATE(IF($A3691="",nominal_year,$A3691),$B3691,$C3691)+($D3691-IF(LEFT(hour_conv,1)="1",1,0))/24)</f>
        <v/>
      </c>
      <c r="G3691" s="26">
        <f>IF(F3691="","",INT(F3691))</f>
        <v/>
      </c>
      <c r="H3691">
        <f>IF(G3691="","",IF(AND(MONTH(G3691)*100+DAY(G3691)&gt;=season_lo,MONTH(G3691)*100+DAY(G3691)&lt;=season_hi),1,0))</f>
        <v/>
      </c>
      <c r="I3691">
        <f>IF(G3691="","",G3691-first_day+1)</f>
        <v/>
      </c>
      <c r="J3691" s="27">
        <f>IF(I3691="","",INDEX(Daily!$J$2:$J$421,I3691))</f>
        <v/>
      </c>
      <c r="K3691" s="27">
        <f>IF(J3691="","",J3691+cat_offset)</f>
        <v/>
      </c>
      <c r="L3691" s="27">
        <f>IF(J3691="","",MAX(0,E3691-J3691)^2)</f>
        <v/>
      </c>
      <c r="M3691" s="27">
        <f>IF(J3691="","",MAX(0,E3691-(J3691+twcdh_off))^2)</f>
        <v/>
      </c>
      <c r="N3691" s="27">
        <f>IF(E3691="","",MAX(0,E3691-swcdh_thr)^2)</f>
        <v/>
      </c>
      <c r="O3691">
        <f>IF(K3691="","",ROUND(E3691-K3691,0))</f>
        <v/>
      </c>
      <c r="P3691">
        <f>IF(O3691="","",IF(O3691&gt;=1,O3691,0))</f>
        <v/>
      </c>
      <c r="Q3691" s="27">
        <f>IF(E3691="","",MAX(0,E3691-22))</f>
        <v/>
      </c>
      <c r="R3691" s="27">
        <f>IF(H3691=1,E3691,"")</f>
        <v/>
      </c>
      <c r="S3691" s="27">
        <f>IF(AND(H3691=1,J3691&lt;&gt;""),E3691-J3691,"")</f>
        <v/>
      </c>
      <c r="T3691">
        <f>IF(G3691="","",MONTH(G3691))</f>
        <v/>
      </c>
    </row>
    <row r="3692">
      <c r="A3692" s="24" t="n">
        <v>2020</v>
      </c>
      <c r="B3692" s="24" t="n">
        <v>6</v>
      </c>
      <c r="C3692" s="24" t="n">
        <v>2</v>
      </c>
      <c r="D3692" s="24" t="n">
        <v>19</v>
      </c>
      <c r="E3692" s="24" t="n">
        <v>20.6</v>
      </c>
      <c r="F3692" s="25">
        <f>IF($E3692="","",DATE(IF($A3692="",nominal_year,$A3692),$B3692,$C3692)+($D3692-IF(LEFT(hour_conv,1)="1",1,0))/24)</f>
        <v/>
      </c>
      <c r="G3692" s="26">
        <f>IF(F3692="","",INT(F3692))</f>
        <v/>
      </c>
      <c r="H3692">
        <f>IF(G3692="","",IF(AND(MONTH(G3692)*100+DAY(G3692)&gt;=season_lo,MONTH(G3692)*100+DAY(G3692)&lt;=season_hi),1,0))</f>
        <v/>
      </c>
      <c r="I3692">
        <f>IF(G3692="","",G3692-first_day+1)</f>
        <v/>
      </c>
      <c r="J3692" s="27">
        <f>IF(I3692="","",INDEX(Daily!$J$2:$J$421,I3692))</f>
        <v/>
      </c>
      <c r="K3692" s="27">
        <f>IF(J3692="","",J3692+cat_offset)</f>
        <v/>
      </c>
      <c r="L3692" s="27">
        <f>IF(J3692="","",MAX(0,E3692-J3692)^2)</f>
        <v/>
      </c>
      <c r="M3692" s="27">
        <f>IF(J3692="","",MAX(0,E3692-(J3692+twcdh_off))^2)</f>
        <v/>
      </c>
      <c r="N3692" s="27">
        <f>IF(E3692="","",MAX(0,E3692-swcdh_thr)^2)</f>
        <v/>
      </c>
      <c r="O3692">
        <f>IF(K3692="","",ROUND(E3692-K3692,0))</f>
        <v/>
      </c>
      <c r="P3692">
        <f>IF(O3692="","",IF(O3692&gt;=1,O3692,0))</f>
        <v/>
      </c>
      <c r="Q3692" s="27">
        <f>IF(E3692="","",MAX(0,E3692-22))</f>
        <v/>
      </c>
      <c r="R3692" s="27">
        <f>IF(H3692=1,E3692,"")</f>
        <v/>
      </c>
      <c r="S3692" s="27">
        <f>IF(AND(H3692=1,J3692&lt;&gt;""),E3692-J3692,"")</f>
        <v/>
      </c>
      <c r="T3692">
        <f>IF(G3692="","",MONTH(G3692))</f>
        <v/>
      </c>
    </row>
    <row r="3693">
      <c r="A3693" s="24" t="n">
        <v>2020</v>
      </c>
      <c r="B3693" s="24" t="n">
        <v>6</v>
      </c>
      <c r="C3693" s="24" t="n">
        <v>2</v>
      </c>
      <c r="D3693" s="24" t="n">
        <v>20</v>
      </c>
      <c r="E3693" s="24" t="n">
        <v>19.4</v>
      </c>
      <c r="F3693" s="25">
        <f>IF($E3693="","",DATE(IF($A3693="",nominal_year,$A3693),$B3693,$C3693)+($D3693-IF(LEFT(hour_conv,1)="1",1,0))/24)</f>
        <v/>
      </c>
      <c r="G3693" s="26">
        <f>IF(F3693="","",INT(F3693))</f>
        <v/>
      </c>
      <c r="H3693">
        <f>IF(G3693="","",IF(AND(MONTH(G3693)*100+DAY(G3693)&gt;=season_lo,MONTH(G3693)*100+DAY(G3693)&lt;=season_hi),1,0))</f>
        <v/>
      </c>
      <c r="I3693">
        <f>IF(G3693="","",G3693-first_day+1)</f>
        <v/>
      </c>
      <c r="J3693" s="27">
        <f>IF(I3693="","",INDEX(Daily!$J$2:$J$421,I3693))</f>
        <v/>
      </c>
      <c r="K3693" s="27">
        <f>IF(J3693="","",J3693+cat_offset)</f>
        <v/>
      </c>
      <c r="L3693" s="27">
        <f>IF(J3693="","",MAX(0,E3693-J3693)^2)</f>
        <v/>
      </c>
      <c r="M3693" s="27">
        <f>IF(J3693="","",MAX(0,E3693-(J3693+twcdh_off))^2)</f>
        <v/>
      </c>
      <c r="N3693" s="27">
        <f>IF(E3693="","",MAX(0,E3693-swcdh_thr)^2)</f>
        <v/>
      </c>
      <c r="O3693">
        <f>IF(K3693="","",ROUND(E3693-K3693,0))</f>
        <v/>
      </c>
      <c r="P3693">
        <f>IF(O3693="","",IF(O3693&gt;=1,O3693,0))</f>
        <v/>
      </c>
      <c r="Q3693" s="27">
        <f>IF(E3693="","",MAX(0,E3693-22))</f>
        <v/>
      </c>
      <c r="R3693" s="27">
        <f>IF(H3693=1,E3693,"")</f>
        <v/>
      </c>
      <c r="S3693" s="27">
        <f>IF(AND(H3693=1,J3693&lt;&gt;""),E3693-J3693,"")</f>
        <v/>
      </c>
      <c r="T3693">
        <f>IF(G3693="","",MONTH(G3693))</f>
        <v/>
      </c>
    </row>
    <row r="3694">
      <c r="A3694" s="24" t="n">
        <v>2020</v>
      </c>
      <c r="B3694" s="24" t="n">
        <v>6</v>
      </c>
      <c r="C3694" s="24" t="n">
        <v>2</v>
      </c>
      <c r="D3694" s="24" t="n">
        <v>21</v>
      </c>
      <c r="E3694" s="24" t="n">
        <v>18.21</v>
      </c>
      <c r="F3694" s="25">
        <f>IF($E3694="","",DATE(IF($A3694="",nominal_year,$A3694),$B3694,$C3694)+($D3694-IF(LEFT(hour_conv,1)="1",1,0))/24)</f>
        <v/>
      </c>
      <c r="G3694" s="26">
        <f>IF(F3694="","",INT(F3694))</f>
        <v/>
      </c>
      <c r="H3694">
        <f>IF(G3694="","",IF(AND(MONTH(G3694)*100+DAY(G3694)&gt;=season_lo,MONTH(G3694)*100+DAY(G3694)&lt;=season_hi),1,0))</f>
        <v/>
      </c>
      <c r="I3694">
        <f>IF(G3694="","",G3694-first_day+1)</f>
        <v/>
      </c>
      <c r="J3694" s="27">
        <f>IF(I3694="","",INDEX(Daily!$J$2:$J$421,I3694))</f>
        <v/>
      </c>
      <c r="K3694" s="27">
        <f>IF(J3694="","",J3694+cat_offset)</f>
        <v/>
      </c>
      <c r="L3694" s="27">
        <f>IF(J3694="","",MAX(0,E3694-J3694)^2)</f>
        <v/>
      </c>
      <c r="M3694" s="27">
        <f>IF(J3694="","",MAX(0,E3694-(J3694+twcdh_off))^2)</f>
        <v/>
      </c>
      <c r="N3694" s="27">
        <f>IF(E3694="","",MAX(0,E3694-swcdh_thr)^2)</f>
        <v/>
      </c>
      <c r="O3694">
        <f>IF(K3694="","",ROUND(E3694-K3694,0))</f>
        <v/>
      </c>
      <c r="P3694">
        <f>IF(O3694="","",IF(O3694&gt;=1,O3694,0))</f>
        <v/>
      </c>
      <c r="Q3694" s="27">
        <f>IF(E3694="","",MAX(0,E3694-22))</f>
        <v/>
      </c>
      <c r="R3694" s="27">
        <f>IF(H3694=1,E3694,"")</f>
        <v/>
      </c>
      <c r="S3694" s="27">
        <f>IF(AND(H3694=1,J3694&lt;&gt;""),E3694-J3694,"")</f>
        <v/>
      </c>
      <c r="T3694">
        <f>IF(G3694="","",MONTH(G3694))</f>
        <v/>
      </c>
    </row>
    <row r="3695">
      <c r="A3695" s="24" t="n">
        <v>2020</v>
      </c>
      <c r="B3695" s="24" t="n">
        <v>6</v>
      </c>
      <c r="C3695" s="24" t="n">
        <v>2</v>
      </c>
      <c r="D3695" s="24" t="n">
        <v>22</v>
      </c>
      <c r="E3695" s="24" t="n">
        <v>17.51</v>
      </c>
      <c r="F3695" s="25">
        <f>IF($E3695="","",DATE(IF($A3695="",nominal_year,$A3695),$B3695,$C3695)+($D3695-IF(LEFT(hour_conv,1)="1",1,0))/24)</f>
        <v/>
      </c>
      <c r="G3695" s="26">
        <f>IF(F3695="","",INT(F3695))</f>
        <v/>
      </c>
      <c r="H3695">
        <f>IF(G3695="","",IF(AND(MONTH(G3695)*100+DAY(G3695)&gt;=season_lo,MONTH(G3695)*100+DAY(G3695)&lt;=season_hi),1,0))</f>
        <v/>
      </c>
      <c r="I3695">
        <f>IF(G3695="","",G3695-first_day+1)</f>
        <v/>
      </c>
      <c r="J3695" s="27">
        <f>IF(I3695="","",INDEX(Daily!$J$2:$J$421,I3695))</f>
        <v/>
      </c>
      <c r="K3695" s="27">
        <f>IF(J3695="","",J3695+cat_offset)</f>
        <v/>
      </c>
      <c r="L3695" s="27">
        <f>IF(J3695="","",MAX(0,E3695-J3695)^2)</f>
        <v/>
      </c>
      <c r="M3695" s="27">
        <f>IF(J3695="","",MAX(0,E3695-(J3695+twcdh_off))^2)</f>
        <v/>
      </c>
      <c r="N3695" s="27">
        <f>IF(E3695="","",MAX(0,E3695-swcdh_thr)^2)</f>
        <v/>
      </c>
      <c r="O3695">
        <f>IF(K3695="","",ROUND(E3695-K3695,0))</f>
        <v/>
      </c>
      <c r="P3695">
        <f>IF(O3695="","",IF(O3695&gt;=1,O3695,0))</f>
        <v/>
      </c>
      <c r="Q3695" s="27">
        <f>IF(E3695="","",MAX(0,E3695-22))</f>
        <v/>
      </c>
      <c r="R3695" s="27">
        <f>IF(H3695=1,E3695,"")</f>
        <v/>
      </c>
      <c r="S3695" s="27">
        <f>IF(AND(H3695=1,J3695&lt;&gt;""),E3695-J3695,"")</f>
        <v/>
      </c>
      <c r="T3695">
        <f>IF(G3695="","",MONTH(G3695))</f>
        <v/>
      </c>
    </row>
    <row r="3696">
      <c r="A3696" s="24" t="n">
        <v>2020</v>
      </c>
      <c r="B3696" s="24" t="n">
        <v>6</v>
      </c>
      <c r="C3696" s="24" t="n">
        <v>2</v>
      </c>
      <c r="D3696" s="24" t="n">
        <v>23</v>
      </c>
      <c r="E3696" s="24" t="n">
        <v>15.35</v>
      </c>
      <c r="F3696" s="25">
        <f>IF($E3696="","",DATE(IF($A3696="",nominal_year,$A3696),$B3696,$C3696)+($D3696-IF(LEFT(hour_conv,1)="1",1,0))/24)</f>
        <v/>
      </c>
      <c r="G3696" s="26">
        <f>IF(F3696="","",INT(F3696))</f>
        <v/>
      </c>
      <c r="H3696">
        <f>IF(G3696="","",IF(AND(MONTH(G3696)*100+DAY(G3696)&gt;=season_lo,MONTH(G3696)*100+DAY(G3696)&lt;=season_hi),1,0))</f>
        <v/>
      </c>
      <c r="I3696">
        <f>IF(G3696="","",G3696-first_day+1)</f>
        <v/>
      </c>
      <c r="J3696" s="27">
        <f>IF(I3696="","",INDEX(Daily!$J$2:$J$421,I3696))</f>
        <v/>
      </c>
      <c r="K3696" s="27">
        <f>IF(J3696="","",J3696+cat_offset)</f>
        <v/>
      </c>
      <c r="L3696" s="27">
        <f>IF(J3696="","",MAX(0,E3696-J3696)^2)</f>
        <v/>
      </c>
      <c r="M3696" s="27">
        <f>IF(J3696="","",MAX(0,E3696-(J3696+twcdh_off))^2)</f>
        <v/>
      </c>
      <c r="N3696" s="27">
        <f>IF(E3696="","",MAX(0,E3696-swcdh_thr)^2)</f>
        <v/>
      </c>
      <c r="O3696">
        <f>IF(K3696="","",ROUND(E3696-K3696,0))</f>
        <v/>
      </c>
      <c r="P3696">
        <f>IF(O3696="","",IF(O3696&gt;=1,O3696,0))</f>
        <v/>
      </c>
      <c r="Q3696" s="27">
        <f>IF(E3696="","",MAX(0,E3696-22))</f>
        <v/>
      </c>
      <c r="R3696" s="27">
        <f>IF(H3696=1,E3696,"")</f>
        <v/>
      </c>
      <c r="S3696" s="27">
        <f>IF(AND(H3696=1,J3696&lt;&gt;""),E3696-J3696,"")</f>
        <v/>
      </c>
      <c r="T3696">
        <f>IF(G3696="","",MONTH(G3696))</f>
        <v/>
      </c>
    </row>
    <row r="3697">
      <c r="A3697" s="24" t="n">
        <v>2020</v>
      </c>
      <c r="B3697" s="24" t="n">
        <v>6</v>
      </c>
      <c r="C3697" s="24" t="n">
        <v>2</v>
      </c>
      <c r="D3697" s="24" t="n">
        <v>24</v>
      </c>
      <c r="E3697" s="24" t="n">
        <v>13.9</v>
      </c>
      <c r="F3697" s="25">
        <f>IF($E3697="","",DATE(IF($A3697="",nominal_year,$A3697),$B3697,$C3697)+($D3697-IF(LEFT(hour_conv,1)="1",1,0))/24)</f>
        <v/>
      </c>
      <c r="G3697" s="26">
        <f>IF(F3697="","",INT(F3697))</f>
        <v/>
      </c>
      <c r="H3697">
        <f>IF(G3697="","",IF(AND(MONTH(G3697)*100+DAY(G3697)&gt;=season_lo,MONTH(G3697)*100+DAY(G3697)&lt;=season_hi),1,0))</f>
        <v/>
      </c>
      <c r="I3697">
        <f>IF(G3697="","",G3697-first_day+1)</f>
        <v/>
      </c>
      <c r="J3697" s="27">
        <f>IF(I3697="","",INDEX(Daily!$J$2:$J$421,I3697))</f>
        <v/>
      </c>
      <c r="K3697" s="27">
        <f>IF(J3697="","",J3697+cat_offset)</f>
        <v/>
      </c>
      <c r="L3697" s="27">
        <f>IF(J3697="","",MAX(0,E3697-J3697)^2)</f>
        <v/>
      </c>
      <c r="M3697" s="27">
        <f>IF(J3697="","",MAX(0,E3697-(J3697+twcdh_off))^2)</f>
        <v/>
      </c>
      <c r="N3697" s="27">
        <f>IF(E3697="","",MAX(0,E3697-swcdh_thr)^2)</f>
        <v/>
      </c>
      <c r="O3697">
        <f>IF(K3697="","",ROUND(E3697-K3697,0))</f>
        <v/>
      </c>
      <c r="P3697">
        <f>IF(O3697="","",IF(O3697&gt;=1,O3697,0))</f>
        <v/>
      </c>
      <c r="Q3697" s="27">
        <f>IF(E3697="","",MAX(0,E3697-22))</f>
        <v/>
      </c>
      <c r="R3697" s="27">
        <f>IF(H3697=1,E3697,"")</f>
        <v/>
      </c>
      <c r="S3697" s="27">
        <f>IF(AND(H3697=1,J3697&lt;&gt;""),E3697-J3697,"")</f>
        <v/>
      </c>
      <c r="T3697">
        <f>IF(G3697="","",MONTH(G3697))</f>
        <v/>
      </c>
    </row>
    <row r="3698">
      <c r="A3698" s="24" t="n">
        <v>2020</v>
      </c>
      <c r="B3698" s="24" t="n">
        <v>6</v>
      </c>
      <c r="C3698" s="24" t="n">
        <v>3</v>
      </c>
      <c r="D3698" s="24" t="n">
        <v>1</v>
      </c>
      <c r="E3698" s="24" t="n">
        <v>13.22</v>
      </c>
      <c r="F3698" s="25">
        <f>IF($E3698="","",DATE(IF($A3698="",nominal_year,$A3698),$B3698,$C3698)+($D3698-IF(LEFT(hour_conv,1)="1",1,0))/24)</f>
        <v/>
      </c>
      <c r="G3698" s="26">
        <f>IF(F3698="","",INT(F3698))</f>
        <v/>
      </c>
      <c r="H3698">
        <f>IF(G3698="","",IF(AND(MONTH(G3698)*100+DAY(G3698)&gt;=season_lo,MONTH(G3698)*100+DAY(G3698)&lt;=season_hi),1,0))</f>
        <v/>
      </c>
      <c r="I3698">
        <f>IF(G3698="","",G3698-first_day+1)</f>
        <v/>
      </c>
      <c r="J3698" s="27">
        <f>IF(I3698="","",INDEX(Daily!$J$2:$J$421,I3698))</f>
        <v/>
      </c>
      <c r="K3698" s="27">
        <f>IF(J3698="","",J3698+cat_offset)</f>
        <v/>
      </c>
      <c r="L3698" s="27">
        <f>IF(J3698="","",MAX(0,E3698-J3698)^2)</f>
        <v/>
      </c>
      <c r="M3698" s="27">
        <f>IF(J3698="","",MAX(0,E3698-(J3698+twcdh_off))^2)</f>
        <v/>
      </c>
      <c r="N3698" s="27">
        <f>IF(E3698="","",MAX(0,E3698-swcdh_thr)^2)</f>
        <v/>
      </c>
      <c r="O3698">
        <f>IF(K3698="","",ROUND(E3698-K3698,0))</f>
        <v/>
      </c>
      <c r="P3698">
        <f>IF(O3698="","",IF(O3698&gt;=1,O3698,0))</f>
        <v/>
      </c>
      <c r="Q3698" s="27">
        <f>IF(E3698="","",MAX(0,E3698-22))</f>
        <v/>
      </c>
      <c r="R3698" s="27">
        <f>IF(H3698=1,E3698,"")</f>
        <v/>
      </c>
      <c r="S3698" s="27">
        <f>IF(AND(H3698=1,J3698&lt;&gt;""),E3698-J3698,"")</f>
        <v/>
      </c>
      <c r="T3698">
        <f>IF(G3698="","",MONTH(G3698))</f>
        <v/>
      </c>
    </row>
    <row r="3699">
      <c r="A3699" s="24" t="n">
        <v>2020</v>
      </c>
      <c r="B3699" s="24" t="n">
        <v>6</v>
      </c>
      <c r="C3699" s="24" t="n">
        <v>3</v>
      </c>
      <c r="D3699" s="24" t="n">
        <v>2</v>
      </c>
      <c r="E3699" s="24" t="n">
        <v>11.18</v>
      </c>
      <c r="F3699" s="25">
        <f>IF($E3699="","",DATE(IF($A3699="",nominal_year,$A3699),$B3699,$C3699)+($D3699-IF(LEFT(hour_conv,1)="1",1,0))/24)</f>
        <v/>
      </c>
      <c r="G3699" s="26">
        <f>IF(F3699="","",INT(F3699))</f>
        <v/>
      </c>
      <c r="H3699">
        <f>IF(G3699="","",IF(AND(MONTH(G3699)*100+DAY(G3699)&gt;=season_lo,MONTH(G3699)*100+DAY(G3699)&lt;=season_hi),1,0))</f>
        <v/>
      </c>
      <c r="I3699">
        <f>IF(G3699="","",G3699-first_day+1)</f>
        <v/>
      </c>
      <c r="J3699" s="27">
        <f>IF(I3699="","",INDEX(Daily!$J$2:$J$421,I3699))</f>
        <v/>
      </c>
      <c r="K3699" s="27">
        <f>IF(J3699="","",J3699+cat_offset)</f>
        <v/>
      </c>
      <c r="L3699" s="27">
        <f>IF(J3699="","",MAX(0,E3699-J3699)^2)</f>
        <v/>
      </c>
      <c r="M3699" s="27">
        <f>IF(J3699="","",MAX(0,E3699-(J3699+twcdh_off))^2)</f>
        <v/>
      </c>
      <c r="N3699" s="27">
        <f>IF(E3699="","",MAX(0,E3699-swcdh_thr)^2)</f>
        <v/>
      </c>
      <c r="O3699">
        <f>IF(K3699="","",ROUND(E3699-K3699,0))</f>
        <v/>
      </c>
      <c r="P3699">
        <f>IF(O3699="","",IF(O3699&gt;=1,O3699,0))</f>
        <v/>
      </c>
      <c r="Q3699" s="27">
        <f>IF(E3699="","",MAX(0,E3699-22))</f>
        <v/>
      </c>
      <c r="R3699" s="27">
        <f>IF(H3699=1,E3699,"")</f>
        <v/>
      </c>
      <c r="S3699" s="27">
        <f>IF(AND(H3699=1,J3699&lt;&gt;""),E3699-J3699,"")</f>
        <v/>
      </c>
      <c r="T3699">
        <f>IF(G3699="","",MONTH(G3699))</f>
        <v/>
      </c>
    </row>
    <row r="3700">
      <c r="A3700" s="24" t="n">
        <v>2020</v>
      </c>
      <c r="B3700" s="24" t="n">
        <v>6</v>
      </c>
      <c r="C3700" s="24" t="n">
        <v>3</v>
      </c>
      <c r="D3700" s="24" t="n">
        <v>3</v>
      </c>
      <c r="E3700" s="24" t="n">
        <v>10.71</v>
      </c>
      <c r="F3700" s="25">
        <f>IF($E3700="","",DATE(IF($A3700="",nominal_year,$A3700),$B3700,$C3700)+($D3700-IF(LEFT(hour_conv,1)="1",1,0))/24)</f>
        <v/>
      </c>
      <c r="G3700" s="26">
        <f>IF(F3700="","",INT(F3700))</f>
        <v/>
      </c>
      <c r="H3700">
        <f>IF(G3700="","",IF(AND(MONTH(G3700)*100+DAY(G3700)&gt;=season_lo,MONTH(G3700)*100+DAY(G3700)&lt;=season_hi),1,0))</f>
        <v/>
      </c>
      <c r="I3700">
        <f>IF(G3700="","",G3700-first_day+1)</f>
        <v/>
      </c>
      <c r="J3700" s="27">
        <f>IF(I3700="","",INDEX(Daily!$J$2:$J$421,I3700))</f>
        <v/>
      </c>
      <c r="K3700" s="27">
        <f>IF(J3700="","",J3700+cat_offset)</f>
        <v/>
      </c>
      <c r="L3700" s="27">
        <f>IF(J3700="","",MAX(0,E3700-J3700)^2)</f>
        <v/>
      </c>
      <c r="M3700" s="27">
        <f>IF(J3700="","",MAX(0,E3700-(J3700+twcdh_off))^2)</f>
        <v/>
      </c>
      <c r="N3700" s="27">
        <f>IF(E3700="","",MAX(0,E3700-swcdh_thr)^2)</f>
        <v/>
      </c>
      <c r="O3700">
        <f>IF(K3700="","",ROUND(E3700-K3700,0))</f>
        <v/>
      </c>
      <c r="P3700">
        <f>IF(O3700="","",IF(O3700&gt;=1,O3700,0))</f>
        <v/>
      </c>
      <c r="Q3700" s="27">
        <f>IF(E3700="","",MAX(0,E3700-22))</f>
        <v/>
      </c>
      <c r="R3700" s="27">
        <f>IF(H3700=1,E3700,"")</f>
        <v/>
      </c>
      <c r="S3700" s="27">
        <f>IF(AND(H3700=1,J3700&lt;&gt;""),E3700-J3700,"")</f>
        <v/>
      </c>
      <c r="T3700">
        <f>IF(G3700="","",MONTH(G3700))</f>
        <v/>
      </c>
    </row>
    <row r="3701">
      <c r="A3701" s="24" t="n">
        <v>2020</v>
      </c>
      <c r="B3701" s="24" t="n">
        <v>6</v>
      </c>
      <c r="C3701" s="24" t="n">
        <v>3</v>
      </c>
      <c r="D3701" s="24" t="n">
        <v>4</v>
      </c>
      <c r="E3701" s="24" t="n">
        <v>10.83</v>
      </c>
      <c r="F3701" s="25">
        <f>IF($E3701="","",DATE(IF($A3701="",nominal_year,$A3701),$B3701,$C3701)+($D3701-IF(LEFT(hour_conv,1)="1",1,0))/24)</f>
        <v/>
      </c>
      <c r="G3701" s="26">
        <f>IF(F3701="","",INT(F3701))</f>
        <v/>
      </c>
      <c r="H3701">
        <f>IF(G3701="","",IF(AND(MONTH(G3701)*100+DAY(G3701)&gt;=season_lo,MONTH(G3701)*100+DAY(G3701)&lt;=season_hi),1,0))</f>
        <v/>
      </c>
      <c r="I3701">
        <f>IF(G3701="","",G3701-first_day+1)</f>
        <v/>
      </c>
      <c r="J3701" s="27">
        <f>IF(I3701="","",INDEX(Daily!$J$2:$J$421,I3701))</f>
        <v/>
      </c>
      <c r="K3701" s="27">
        <f>IF(J3701="","",J3701+cat_offset)</f>
        <v/>
      </c>
      <c r="L3701" s="27">
        <f>IF(J3701="","",MAX(0,E3701-J3701)^2)</f>
        <v/>
      </c>
      <c r="M3701" s="27">
        <f>IF(J3701="","",MAX(0,E3701-(J3701+twcdh_off))^2)</f>
        <v/>
      </c>
      <c r="N3701" s="27">
        <f>IF(E3701="","",MAX(0,E3701-swcdh_thr)^2)</f>
        <v/>
      </c>
      <c r="O3701">
        <f>IF(K3701="","",ROUND(E3701-K3701,0))</f>
        <v/>
      </c>
      <c r="P3701">
        <f>IF(O3701="","",IF(O3701&gt;=1,O3701,0))</f>
        <v/>
      </c>
      <c r="Q3701" s="27">
        <f>IF(E3701="","",MAX(0,E3701-22))</f>
        <v/>
      </c>
      <c r="R3701" s="27">
        <f>IF(H3701=1,E3701,"")</f>
        <v/>
      </c>
      <c r="S3701" s="27">
        <f>IF(AND(H3701=1,J3701&lt;&gt;""),E3701-J3701,"")</f>
        <v/>
      </c>
      <c r="T3701">
        <f>IF(G3701="","",MONTH(G3701))</f>
        <v/>
      </c>
    </row>
    <row r="3702">
      <c r="A3702" s="24" t="n">
        <v>2020</v>
      </c>
      <c r="B3702" s="24" t="n">
        <v>6</v>
      </c>
      <c r="C3702" s="24" t="n">
        <v>3</v>
      </c>
      <c r="D3702" s="24" t="n">
        <v>5</v>
      </c>
      <c r="E3702" s="24" t="n">
        <v>10.91</v>
      </c>
      <c r="F3702" s="25">
        <f>IF($E3702="","",DATE(IF($A3702="",nominal_year,$A3702),$B3702,$C3702)+($D3702-IF(LEFT(hour_conv,1)="1",1,0))/24)</f>
        <v/>
      </c>
      <c r="G3702" s="26">
        <f>IF(F3702="","",INT(F3702))</f>
        <v/>
      </c>
      <c r="H3702">
        <f>IF(G3702="","",IF(AND(MONTH(G3702)*100+DAY(G3702)&gt;=season_lo,MONTH(G3702)*100+DAY(G3702)&lt;=season_hi),1,0))</f>
        <v/>
      </c>
      <c r="I3702">
        <f>IF(G3702="","",G3702-first_day+1)</f>
        <v/>
      </c>
      <c r="J3702" s="27">
        <f>IF(I3702="","",INDEX(Daily!$J$2:$J$421,I3702))</f>
        <v/>
      </c>
      <c r="K3702" s="27">
        <f>IF(J3702="","",J3702+cat_offset)</f>
        <v/>
      </c>
      <c r="L3702" s="27">
        <f>IF(J3702="","",MAX(0,E3702-J3702)^2)</f>
        <v/>
      </c>
      <c r="M3702" s="27">
        <f>IF(J3702="","",MAX(0,E3702-(J3702+twcdh_off))^2)</f>
        <v/>
      </c>
      <c r="N3702" s="27">
        <f>IF(E3702="","",MAX(0,E3702-swcdh_thr)^2)</f>
        <v/>
      </c>
      <c r="O3702">
        <f>IF(K3702="","",ROUND(E3702-K3702,0))</f>
        <v/>
      </c>
      <c r="P3702">
        <f>IF(O3702="","",IF(O3702&gt;=1,O3702,0))</f>
        <v/>
      </c>
      <c r="Q3702" s="27">
        <f>IF(E3702="","",MAX(0,E3702-22))</f>
        <v/>
      </c>
      <c r="R3702" s="27">
        <f>IF(H3702=1,E3702,"")</f>
        <v/>
      </c>
      <c r="S3702" s="27">
        <f>IF(AND(H3702=1,J3702&lt;&gt;""),E3702-J3702,"")</f>
        <v/>
      </c>
      <c r="T3702">
        <f>IF(G3702="","",MONTH(G3702))</f>
        <v/>
      </c>
    </row>
    <row r="3703">
      <c r="A3703" s="24" t="n">
        <v>2020</v>
      </c>
      <c r="B3703" s="24" t="n">
        <v>6</v>
      </c>
      <c r="C3703" s="24" t="n">
        <v>3</v>
      </c>
      <c r="D3703" s="24" t="n">
        <v>6</v>
      </c>
      <c r="E3703" s="24" t="n">
        <v>12.01</v>
      </c>
      <c r="F3703" s="25">
        <f>IF($E3703="","",DATE(IF($A3703="",nominal_year,$A3703),$B3703,$C3703)+($D3703-IF(LEFT(hour_conv,1)="1",1,0))/24)</f>
        <v/>
      </c>
      <c r="G3703" s="26">
        <f>IF(F3703="","",INT(F3703))</f>
        <v/>
      </c>
      <c r="H3703">
        <f>IF(G3703="","",IF(AND(MONTH(G3703)*100+DAY(G3703)&gt;=season_lo,MONTH(G3703)*100+DAY(G3703)&lt;=season_hi),1,0))</f>
        <v/>
      </c>
      <c r="I3703">
        <f>IF(G3703="","",G3703-first_day+1)</f>
        <v/>
      </c>
      <c r="J3703" s="27">
        <f>IF(I3703="","",INDEX(Daily!$J$2:$J$421,I3703))</f>
        <v/>
      </c>
      <c r="K3703" s="27">
        <f>IF(J3703="","",J3703+cat_offset)</f>
        <v/>
      </c>
      <c r="L3703" s="27">
        <f>IF(J3703="","",MAX(0,E3703-J3703)^2)</f>
        <v/>
      </c>
      <c r="M3703" s="27">
        <f>IF(J3703="","",MAX(0,E3703-(J3703+twcdh_off))^2)</f>
        <v/>
      </c>
      <c r="N3703" s="27">
        <f>IF(E3703="","",MAX(0,E3703-swcdh_thr)^2)</f>
        <v/>
      </c>
      <c r="O3703">
        <f>IF(K3703="","",ROUND(E3703-K3703,0))</f>
        <v/>
      </c>
      <c r="P3703">
        <f>IF(O3703="","",IF(O3703&gt;=1,O3703,0))</f>
        <v/>
      </c>
      <c r="Q3703" s="27">
        <f>IF(E3703="","",MAX(0,E3703-22))</f>
        <v/>
      </c>
      <c r="R3703" s="27">
        <f>IF(H3703=1,E3703,"")</f>
        <v/>
      </c>
      <c r="S3703" s="27">
        <f>IF(AND(H3703=1,J3703&lt;&gt;""),E3703-J3703,"")</f>
        <v/>
      </c>
      <c r="T3703">
        <f>IF(G3703="","",MONTH(G3703))</f>
        <v/>
      </c>
    </row>
    <row r="3704">
      <c r="A3704" s="24" t="n">
        <v>2020</v>
      </c>
      <c r="B3704" s="24" t="n">
        <v>6</v>
      </c>
      <c r="C3704" s="24" t="n">
        <v>3</v>
      </c>
      <c r="D3704" s="24" t="n">
        <v>7</v>
      </c>
      <c r="E3704" s="24" t="n">
        <v>12.49</v>
      </c>
      <c r="F3704" s="25">
        <f>IF($E3704="","",DATE(IF($A3704="",nominal_year,$A3704),$B3704,$C3704)+($D3704-IF(LEFT(hour_conv,1)="1",1,0))/24)</f>
        <v/>
      </c>
      <c r="G3704" s="26">
        <f>IF(F3704="","",INT(F3704))</f>
        <v/>
      </c>
      <c r="H3704">
        <f>IF(G3704="","",IF(AND(MONTH(G3704)*100+DAY(G3704)&gt;=season_lo,MONTH(G3704)*100+DAY(G3704)&lt;=season_hi),1,0))</f>
        <v/>
      </c>
      <c r="I3704">
        <f>IF(G3704="","",G3704-first_day+1)</f>
        <v/>
      </c>
      <c r="J3704" s="27">
        <f>IF(I3704="","",INDEX(Daily!$J$2:$J$421,I3704))</f>
        <v/>
      </c>
      <c r="K3704" s="27">
        <f>IF(J3704="","",J3704+cat_offset)</f>
        <v/>
      </c>
      <c r="L3704" s="27">
        <f>IF(J3704="","",MAX(0,E3704-J3704)^2)</f>
        <v/>
      </c>
      <c r="M3704" s="27">
        <f>IF(J3704="","",MAX(0,E3704-(J3704+twcdh_off))^2)</f>
        <v/>
      </c>
      <c r="N3704" s="27">
        <f>IF(E3704="","",MAX(0,E3704-swcdh_thr)^2)</f>
        <v/>
      </c>
      <c r="O3704">
        <f>IF(K3704="","",ROUND(E3704-K3704,0))</f>
        <v/>
      </c>
      <c r="P3704">
        <f>IF(O3704="","",IF(O3704&gt;=1,O3704,0))</f>
        <v/>
      </c>
      <c r="Q3704" s="27">
        <f>IF(E3704="","",MAX(0,E3704-22))</f>
        <v/>
      </c>
      <c r="R3704" s="27">
        <f>IF(H3704=1,E3704,"")</f>
        <v/>
      </c>
      <c r="S3704" s="27">
        <f>IF(AND(H3704=1,J3704&lt;&gt;""),E3704-J3704,"")</f>
        <v/>
      </c>
      <c r="T3704">
        <f>IF(G3704="","",MONTH(G3704))</f>
        <v/>
      </c>
    </row>
    <row r="3705">
      <c r="A3705" s="24" t="n">
        <v>2020</v>
      </c>
      <c r="B3705" s="24" t="n">
        <v>6</v>
      </c>
      <c r="C3705" s="24" t="n">
        <v>3</v>
      </c>
      <c r="D3705" s="24" t="n">
        <v>8</v>
      </c>
      <c r="E3705" s="24" t="n">
        <v>14.46</v>
      </c>
      <c r="F3705" s="25">
        <f>IF($E3705="","",DATE(IF($A3705="",nominal_year,$A3705),$B3705,$C3705)+($D3705-IF(LEFT(hour_conv,1)="1",1,0))/24)</f>
        <v/>
      </c>
      <c r="G3705" s="26">
        <f>IF(F3705="","",INT(F3705))</f>
        <v/>
      </c>
      <c r="H3705">
        <f>IF(G3705="","",IF(AND(MONTH(G3705)*100+DAY(G3705)&gt;=season_lo,MONTH(G3705)*100+DAY(G3705)&lt;=season_hi),1,0))</f>
        <v/>
      </c>
      <c r="I3705">
        <f>IF(G3705="","",G3705-first_day+1)</f>
        <v/>
      </c>
      <c r="J3705" s="27">
        <f>IF(I3705="","",INDEX(Daily!$J$2:$J$421,I3705))</f>
        <v/>
      </c>
      <c r="K3705" s="27">
        <f>IF(J3705="","",J3705+cat_offset)</f>
        <v/>
      </c>
      <c r="L3705" s="27">
        <f>IF(J3705="","",MAX(0,E3705-J3705)^2)</f>
        <v/>
      </c>
      <c r="M3705" s="27">
        <f>IF(J3705="","",MAX(0,E3705-(J3705+twcdh_off))^2)</f>
        <v/>
      </c>
      <c r="N3705" s="27">
        <f>IF(E3705="","",MAX(0,E3705-swcdh_thr)^2)</f>
        <v/>
      </c>
      <c r="O3705">
        <f>IF(K3705="","",ROUND(E3705-K3705,0))</f>
        <v/>
      </c>
      <c r="P3705">
        <f>IF(O3705="","",IF(O3705&gt;=1,O3705,0))</f>
        <v/>
      </c>
      <c r="Q3705" s="27">
        <f>IF(E3705="","",MAX(0,E3705-22))</f>
        <v/>
      </c>
      <c r="R3705" s="27">
        <f>IF(H3705=1,E3705,"")</f>
        <v/>
      </c>
      <c r="S3705" s="27">
        <f>IF(AND(H3705=1,J3705&lt;&gt;""),E3705-J3705,"")</f>
        <v/>
      </c>
      <c r="T3705">
        <f>IF(G3705="","",MONTH(G3705))</f>
        <v/>
      </c>
    </row>
    <row r="3706">
      <c r="A3706" s="24" t="n">
        <v>2020</v>
      </c>
      <c r="B3706" s="24" t="n">
        <v>6</v>
      </c>
      <c r="C3706" s="24" t="n">
        <v>3</v>
      </c>
      <c r="D3706" s="24" t="n">
        <v>9</v>
      </c>
      <c r="E3706" s="24" t="n">
        <v>15.72</v>
      </c>
      <c r="F3706" s="25">
        <f>IF($E3706="","",DATE(IF($A3706="",nominal_year,$A3706),$B3706,$C3706)+($D3706-IF(LEFT(hour_conv,1)="1",1,0))/24)</f>
        <v/>
      </c>
      <c r="G3706" s="26">
        <f>IF(F3706="","",INT(F3706))</f>
        <v/>
      </c>
      <c r="H3706">
        <f>IF(G3706="","",IF(AND(MONTH(G3706)*100+DAY(G3706)&gt;=season_lo,MONTH(G3706)*100+DAY(G3706)&lt;=season_hi),1,0))</f>
        <v/>
      </c>
      <c r="I3706">
        <f>IF(G3706="","",G3706-first_day+1)</f>
        <v/>
      </c>
      <c r="J3706" s="27">
        <f>IF(I3706="","",INDEX(Daily!$J$2:$J$421,I3706))</f>
        <v/>
      </c>
      <c r="K3706" s="27">
        <f>IF(J3706="","",J3706+cat_offset)</f>
        <v/>
      </c>
      <c r="L3706" s="27">
        <f>IF(J3706="","",MAX(0,E3706-J3706)^2)</f>
        <v/>
      </c>
      <c r="M3706" s="27">
        <f>IF(J3706="","",MAX(0,E3706-(J3706+twcdh_off))^2)</f>
        <v/>
      </c>
      <c r="N3706" s="27">
        <f>IF(E3706="","",MAX(0,E3706-swcdh_thr)^2)</f>
        <v/>
      </c>
      <c r="O3706">
        <f>IF(K3706="","",ROUND(E3706-K3706,0))</f>
        <v/>
      </c>
      <c r="P3706">
        <f>IF(O3706="","",IF(O3706&gt;=1,O3706,0))</f>
        <v/>
      </c>
      <c r="Q3706" s="27">
        <f>IF(E3706="","",MAX(0,E3706-22))</f>
        <v/>
      </c>
      <c r="R3706" s="27">
        <f>IF(H3706=1,E3706,"")</f>
        <v/>
      </c>
      <c r="S3706" s="27">
        <f>IF(AND(H3706=1,J3706&lt;&gt;""),E3706-J3706,"")</f>
        <v/>
      </c>
      <c r="T3706">
        <f>IF(G3706="","",MONTH(G3706))</f>
        <v/>
      </c>
    </row>
    <row r="3707">
      <c r="A3707" s="24" t="n">
        <v>2020</v>
      </c>
      <c r="B3707" s="24" t="n">
        <v>6</v>
      </c>
      <c r="C3707" s="24" t="n">
        <v>3</v>
      </c>
      <c r="D3707" s="24" t="n">
        <v>10</v>
      </c>
      <c r="E3707" s="24" t="n">
        <v>16.85</v>
      </c>
      <c r="F3707" s="25">
        <f>IF($E3707="","",DATE(IF($A3707="",nominal_year,$A3707),$B3707,$C3707)+($D3707-IF(LEFT(hour_conv,1)="1",1,0))/24)</f>
        <v/>
      </c>
      <c r="G3707" s="26">
        <f>IF(F3707="","",INT(F3707))</f>
        <v/>
      </c>
      <c r="H3707">
        <f>IF(G3707="","",IF(AND(MONTH(G3707)*100+DAY(G3707)&gt;=season_lo,MONTH(G3707)*100+DAY(G3707)&lt;=season_hi),1,0))</f>
        <v/>
      </c>
      <c r="I3707">
        <f>IF(G3707="","",G3707-first_day+1)</f>
        <v/>
      </c>
      <c r="J3707" s="27">
        <f>IF(I3707="","",INDEX(Daily!$J$2:$J$421,I3707))</f>
        <v/>
      </c>
      <c r="K3707" s="27">
        <f>IF(J3707="","",J3707+cat_offset)</f>
        <v/>
      </c>
      <c r="L3707" s="27">
        <f>IF(J3707="","",MAX(0,E3707-J3707)^2)</f>
        <v/>
      </c>
      <c r="M3707" s="27">
        <f>IF(J3707="","",MAX(0,E3707-(J3707+twcdh_off))^2)</f>
        <v/>
      </c>
      <c r="N3707" s="27">
        <f>IF(E3707="","",MAX(0,E3707-swcdh_thr)^2)</f>
        <v/>
      </c>
      <c r="O3707">
        <f>IF(K3707="","",ROUND(E3707-K3707,0))</f>
        <v/>
      </c>
      <c r="P3707">
        <f>IF(O3707="","",IF(O3707&gt;=1,O3707,0))</f>
        <v/>
      </c>
      <c r="Q3707" s="27">
        <f>IF(E3707="","",MAX(0,E3707-22))</f>
        <v/>
      </c>
      <c r="R3707" s="27">
        <f>IF(H3707=1,E3707,"")</f>
        <v/>
      </c>
      <c r="S3707" s="27">
        <f>IF(AND(H3707=1,J3707&lt;&gt;""),E3707-J3707,"")</f>
        <v/>
      </c>
      <c r="T3707">
        <f>IF(G3707="","",MONTH(G3707))</f>
        <v/>
      </c>
    </row>
    <row r="3708">
      <c r="A3708" s="24" t="n">
        <v>2020</v>
      </c>
      <c r="B3708" s="24" t="n">
        <v>6</v>
      </c>
      <c r="C3708" s="24" t="n">
        <v>3</v>
      </c>
      <c r="D3708" s="24" t="n">
        <v>11</v>
      </c>
      <c r="E3708" s="24" t="n">
        <v>17.83</v>
      </c>
      <c r="F3708" s="25">
        <f>IF($E3708="","",DATE(IF($A3708="",nominal_year,$A3708),$B3708,$C3708)+($D3708-IF(LEFT(hour_conv,1)="1",1,0))/24)</f>
        <v/>
      </c>
      <c r="G3708" s="26">
        <f>IF(F3708="","",INT(F3708))</f>
        <v/>
      </c>
      <c r="H3708">
        <f>IF(G3708="","",IF(AND(MONTH(G3708)*100+DAY(G3708)&gt;=season_lo,MONTH(G3708)*100+DAY(G3708)&lt;=season_hi),1,0))</f>
        <v/>
      </c>
      <c r="I3708">
        <f>IF(G3708="","",G3708-first_day+1)</f>
        <v/>
      </c>
      <c r="J3708" s="27">
        <f>IF(I3708="","",INDEX(Daily!$J$2:$J$421,I3708))</f>
        <v/>
      </c>
      <c r="K3708" s="27">
        <f>IF(J3708="","",J3708+cat_offset)</f>
        <v/>
      </c>
      <c r="L3708" s="27">
        <f>IF(J3708="","",MAX(0,E3708-J3708)^2)</f>
        <v/>
      </c>
      <c r="M3708" s="27">
        <f>IF(J3708="","",MAX(0,E3708-(J3708+twcdh_off))^2)</f>
        <v/>
      </c>
      <c r="N3708" s="27">
        <f>IF(E3708="","",MAX(0,E3708-swcdh_thr)^2)</f>
        <v/>
      </c>
      <c r="O3708">
        <f>IF(K3708="","",ROUND(E3708-K3708,0))</f>
        <v/>
      </c>
      <c r="P3708">
        <f>IF(O3708="","",IF(O3708&gt;=1,O3708,0))</f>
        <v/>
      </c>
      <c r="Q3708" s="27">
        <f>IF(E3708="","",MAX(0,E3708-22))</f>
        <v/>
      </c>
      <c r="R3708" s="27">
        <f>IF(H3708=1,E3708,"")</f>
        <v/>
      </c>
      <c r="S3708" s="27">
        <f>IF(AND(H3708=1,J3708&lt;&gt;""),E3708-J3708,"")</f>
        <v/>
      </c>
      <c r="T3708">
        <f>IF(G3708="","",MONTH(G3708))</f>
        <v/>
      </c>
    </row>
    <row r="3709">
      <c r="A3709" s="24" t="n">
        <v>2020</v>
      </c>
      <c r="B3709" s="24" t="n">
        <v>6</v>
      </c>
      <c r="C3709" s="24" t="n">
        <v>3</v>
      </c>
      <c r="D3709" s="24" t="n">
        <v>12</v>
      </c>
      <c r="E3709" s="24" t="n">
        <v>19.57</v>
      </c>
      <c r="F3709" s="25">
        <f>IF($E3709="","",DATE(IF($A3709="",nominal_year,$A3709),$B3709,$C3709)+($D3709-IF(LEFT(hour_conv,1)="1",1,0))/24)</f>
        <v/>
      </c>
      <c r="G3709" s="26">
        <f>IF(F3709="","",INT(F3709))</f>
        <v/>
      </c>
      <c r="H3709">
        <f>IF(G3709="","",IF(AND(MONTH(G3709)*100+DAY(G3709)&gt;=season_lo,MONTH(G3709)*100+DAY(G3709)&lt;=season_hi),1,0))</f>
        <v/>
      </c>
      <c r="I3709">
        <f>IF(G3709="","",G3709-first_day+1)</f>
        <v/>
      </c>
      <c r="J3709" s="27">
        <f>IF(I3709="","",INDEX(Daily!$J$2:$J$421,I3709))</f>
        <v/>
      </c>
      <c r="K3709" s="27">
        <f>IF(J3709="","",J3709+cat_offset)</f>
        <v/>
      </c>
      <c r="L3709" s="27">
        <f>IF(J3709="","",MAX(0,E3709-J3709)^2)</f>
        <v/>
      </c>
      <c r="M3709" s="27">
        <f>IF(J3709="","",MAX(0,E3709-(J3709+twcdh_off))^2)</f>
        <v/>
      </c>
      <c r="N3709" s="27">
        <f>IF(E3709="","",MAX(0,E3709-swcdh_thr)^2)</f>
        <v/>
      </c>
      <c r="O3709">
        <f>IF(K3709="","",ROUND(E3709-K3709,0))</f>
        <v/>
      </c>
      <c r="P3709">
        <f>IF(O3709="","",IF(O3709&gt;=1,O3709,0))</f>
        <v/>
      </c>
      <c r="Q3709" s="27">
        <f>IF(E3709="","",MAX(0,E3709-22))</f>
        <v/>
      </c>
      <c r="R3709" s="27">
        <f>IF(H3709=1,E3709,"")</f>
        <v/>
      </c>
      <c r="S3709" s="27">
        <f>IF(AND(H3709=1,J3709&lt;&gt;""),E3709-J3709,"")</f>
        <v/>
      </c>
      <c r="T3709">
        <f>IF(G3709="","",MONTH(G3709))</f>
        <v/>
      </c>
    </row>
    <row r="3710">
      <c r="A3710" s="24" t="n">
        <v>2020</v>
      </c>
      <c r="B3710" s="24" t="n">
        <v>6</v>
      </c>
      <c r="C3710" s="24" t="n">
        <v>3</v>
      </c>
      <c r="D3710" s="24" t="n">
        <v>13</v>
      </c>
      <c r="E3710" s="24" t="n">
        <v>20.8</v>
      </c>
      <c r="F3710" s="25">
        <f>IF($E3710="","",DATE(IF($A3710="",nominal_year,$A3710),$B3710,$C3710)+($D3710-IF(LEFT(hour_conv,1)="1",1,0))/24)</f>
        <v/>
      </c>
      <c r="G3710" s="26">
        <f>IF(F3710="","",INT(F3710))</f>
        <v/>
      </c>
      <c r="H3710">
        <f>IF(G3710="","",IF(AND(MONTH(G3710)*100+DAY(G3710)&gt;=season_lo,MONTH(G3710)*100+DAY(G3710)&lt;=season_hi),1,0))</f>
        <v/>
      </c>
      <c r="I3710">
        <f>IF(G3710="","",G3710-first_day+1)</f>
        <v/>
      </c>
      <c r="J3710" s="27">
        <f>IF(I3710="","",INDEX(Daily!$J$2:$J$421,I3710))</f>
        <v/>
      </c>
      <c r="K3710" s="27">
        <f>IF(J3710="","",J3710+cat_offset)</f>
        <v/>
      </c>
      <c r="L3710" s="27">
        <f>IF(J3710="","",MAX(0,E3710-J3710)^2)</f>
        <v/>
      </c>
      <c r="M3710" s="27">
        <f>IF(J3710="","",MAX(0,E3710-(J3710+twcdh_off))^2)</f>
        <v/>
      </c>
      <c r="N3710" s="27">
        <f>IF(E3710="","",MAX(0,E3710-swcdh_thr)^2)</f>
        <v/>
      </c>
      <c r="O3710">
        <f>IF(K3710="","",ROUND(E3710-K3710,0))</f>
        <v/>
      </c>
      <c r="P3710">
        <f>IF(O3710="","",IF(O3710&gt;=1,O3710,0))</f>
        <v/>
      </c>
      <c r="Q3710" s="27">
        <f>IF(E3710="","",MAX(0,E3710-22))</f>
        <v/>
      </c>
      <c r="R3710" s="27">
        <f>IF(H3710=1,E3710,"")</f>
        <v/>
      </c>
      <c r="S3710" s="27">
        <f>IF(AND(H3710=1,J3710&lt;&gt;""),E3710-J3710,"")</f>
        <v/>
      </c>
      <c r="T3710">
        <f>IF(G3710="","",MONTH(G3710))</f>
        <v/>
      </c>
    </row>
    <row r="3711">
      <c r="A3711" s="24" t="n">
        <v>2020</v>
      </c>
      <c r="B3711" s="24" t="n">
        <v>6</v>
      </c>
      <c r="C3711" s="24" t="n">
        <v>3</v>
      </c>
      <c r="D3711" s="24" t="n">
        <v>14</v>
      </c>
      <c r="E3711" s="24" t="n">
        <v>20.93</v>
      </c>
      <c r="F3711" s="25">
        <f>IF($E3711="","",DATE(IF($A3711="",nominal_year,$A3711),$B3711,$C3711)+($D3711-IF(LEFT(hour_conv,1)="1",1,0))/24)</f>
        <v/>
      </c>
      <c r="G3711" s="26">
        <f>IF(F3711="","",INT(F3711))</f>
        <v/>
      </c>
      <c r="H3711">
        <f>IF(G3711="","",IF(AND(MONTH(G3711)*100+DAY(G3711)&gt;=season_lo,MONTH(G3711)*100+DAY(G3711)&lt;=season_hi),1,0))</f>
        <v/>
      </c>
      <c r="I3711">
        <f>IF(G3711="","",G3711-first_day+1)</f>
        <v/>
      </c>
      <c r="J3711" s="27">
        <f>IF(I3711="","",INDEX(Daily!$J$2:$J$421,I3711))</f>
        <v/>
      </c>
      <c r="K3711" s="27">
        <f>IF(J3711="","",J3711+cat_offset)</f>
        <v/>
      </c>
      <c r="L3711" s="27">
        <f>IF(J3711="","",MAX(0,E3711-J3711)^2)</f>
        <v/>
      </c>
      <c r="M3711" s="27">
        <f>IF(J3711="","",MAX(0,E3711-(J3711+twcdh_off))^2)</f>
        <v/>
      </c>
      <c r="N3711" s="27">
        <f>IF(E3711="","",MAX(0,E3711-swcdh_thr)^2)</f>
        <v/>
      </c>
      <c r="O3711">
        <f>IF(K3711="","",ROUND(E3711-K3711,0))</f>
        <v/>
      </c>
      <c r="P3711">
        <f>IF(O3711="","",IF(O3711&gt;=1,O3711,0))</f>
        <v/>
      </c>
      <c r="Q3711" s="27">
        <f>IF(E3711="","",MAX(0,E3711-22))</f>
        <v/>
      </c>
      <c r="R3711" s="27">
        <f>IF(H3711=1,E3711,"")</f>
        <v/>
      </c>
      <c r="S3711" s="27">
        <f>IF(AND(H3711=1,J3711&lt;&gt;""),E3711-J3711,"")</f>
        <v/>
      </c>
      <c r="T3711">
        <f>IF(G3711="","",MONTH(G3711))</f>
        <v/>
      </c>
    </row>
    <row r="3712">
      <c r="A3712" s="24" t="n">
        <v>2020</v>
      </c>
      <c r="B3712" s="24" t="n">
        <v>6</v>
      </c>
      <c r="C3712" s="24" t="n">
        <v>3</v>
      </c>
      <c r="D3712" s="24" t="n">
        <v>15</v>
      </c>
      <c r="E3712" s="24" t="n">
        <v>22.06</v>
      </c>
      <c r="F3712" s="25">
        <f>IF($E3712="","",DATE(IF($A3712="",nominal_year,$A3712),$B3712,$C3712)+($D3712-IF(LEFT(hour_conv,1)="1",1,0))/24)</f>
        <v/>
      </c>
      <c r="G3712" s="26">
        <f>IF(F3712="","",INT(F3712))</f>
        <v/>
      </c>
      <c r="H3712">
        <f>IF(G3712="","",IF(AND(MONTH(G3712)*100+DAY(G3712)&gt;=season_lo,MONTH(G3712)*100+DAY(G3712)&lt;=season_hi),1,0))</f>
        <v/>
      </c>
      <c r="I3712">
        <f>IF(G3712="","",G3712-first_day+1)</f>
        <v/>
      </c>
      <c r="J3712" s="27">
        <f>IF(I3712="","",INDEX(Daily!$J$2:$J$421,I3712))</f>
        <v/>
      </c>
      <c r="K3712" s="27">
        <f>IF(J3712="","",J3712+cat_offset)</f>
        <v/>
      </c>
      <c r="L3712" s="27">
        <f>IF(J3712="","",MAX(0,E3712-J3712)^2)</f>
        <v/>
      </c>
      <c r="M3712" s="27">
        <f>IF(J3712="","",MAX(0,E3712-(J3712+twcdh_off))^2)</f>
        <v/>
      </c>
      <c r="N3712" s="27">
        <f>IF(E3712="","",MAX(0,E3712-swcdh_thr)^2)</f>
        <v/>
      </c>
      <c r="O3712">
        <f>IF(K3712="","",ROUND(E3712-K3712,0))</f>
        <v/>
      </c>
      <c r="P3712">
        <f>IF(O3712="","",IF(O3712&gt;=1,O3712,0))</f>
        <v/>
      </c>
      <c r="Q3712" s="27">
        <f>IF(E3712="","",MAX(0,E3712-22))</f>
        <v/>
      </c>
      <c r="R3712" s="27">
        <f>IF(H3712=1,E3712,"")</f>
        <v/>
      </c>
      <c r="S3712" s="27">
        <f>IF(AND(H3712=1,J3712&lt;&gt;""),E3712-J3712,"")</f>
        <v/>
      </c>
      <c r="T3712">
        <f>IF(G3712="","",MONTH(G3712))</f>
        <v/>
      </c>
    </row>
    <row r="3713">
      <c r="A3713" s="24" t="n">
        <v>2020</v>
      </c>
      <c r="B3713" s="24" t="n">
        <v>6</v>
      </c>
      <c r="C3713" s="24" t="n">
        <v>3</v>
      </c>
      <c r="D3713" s="24" t="n">
        <v>16</v>
      </c>
      <c r="E3713" s="24" t="n">
        <v>22.39</v>
      </c>
      <c r="F3713" s="25">
        <f>IF($E3713="","",DATE(IF($A3713="",nominal_year,$A3713),$B3713,$C3713)+($D3713-IF(LEFT(hour_conv,1)="1",1,0))/24)</f>
        <v/>
      </c>
      <c r="G3713" s="26">
        <f>IF(F3713="","",INT(F3713))</f>
        <v/>
      </c>
      <c r="H3713">
        <f>IF(G3713="","",IF(AND(MONTH(G3713)*100+DAY(G3713)&gt;=season_lo,MONTH(G3713)*100+DAY(G3713)&lt;=season_hi),1,0))</f>
        <v/>
      </c>
      <c r="I3713">
        <f>IF(G3713="","",G3713-first_day+1)</f>
        <v/>
      </c>
      <c r="J3713" s="27">
        <f>IF(I3713="","",INDEX(Daily!$J$2:$J$421,I3713))</f>
        <v/>
      </c>
      <c r="K3713" s="27">
        <f>IF(J3713="","",J3713+cat_offset)</f>
        <v/>
      </c>
      <c r="L3713" s="27">
        <f>IF(J3713="","",MAX(0,E3713-J3713)^2)</f>
        <v/>
      </c>
      <c r="M3713" s="27">
        <f>IF(J3713="","",MAX(0,E3713-(J3713+twcdh_off))^2)</f>
        <v/>
      </c>
      <c r="N3713" s="27">
        <f>IF(E3713="","",MAX(0,E3713-swcdh_thr)^2)</f>
        <v/>
      </c>
      <c r="O3713">
        <f>IF(K3713="","",ROUND(E3713-K3713,0))</f>
        <v/>
      </c>
      <c r="P3713">
        <f>IF(O3713="","",IF(O3713&gt;=1,O3713,0))</f>
        <v/>
      </c>
      <c r="Q3713" s="27">
        <f>IF(E3713="","",MAX(0,E3713-22))</f>
        <v/>
      </c>
      <c r="R3713" s="27">
        <f>IF(H3713=1,E3713,"")</f>
        <v/>
      </c>
      <c r="S3713" s="27">
        <f>IF(AND(H3713=1,J3713&lt;&gt;""),E3713-J3713,"")</f>
        <v/>
      </c>
      <c r="T3713">
        <f>IF(G3713="","",MONTH(G3713))</f>
        <v/>
      </c>
    </row>
    <row r="3714">
      <c r="A3714" s="24" t="n">
        <v>2020</v>
      </c>
      <c r="B3714" s="24" t="n">
        <v>6</v>
      </c>
      <c r="C3714" s="24" t="n">
        <v>3</v>
      </c>
      <c r="D3714" s="24" t="n">
        <v>17</v>
      </c>
      <c r="E3714" s="24" t="n">
        <v>22.01</v>
      </c>
      <c r="F3714" s="25">
        <f>IF($E3714="","",DATE(IF($A3714="",nominal_year,$A3714),$B3714,$C3714)+($D3714-IF(LEFT(hour_conv,1)="1",1,0))/24)</f>
        <v/>
      </c>
      <c r="G3714" s="26">
        <f>IF(F3714="","",INT(F3714))</f>
        <v/>
      </c>
      <c r="H3714">
        <f>IF(G3714="","",IF(AND(MONTH(G3714)*100+DAY(G3714)&gt;=season_lo,MONTH(G3714)*100+DAY(G3714)&lt;=season_hi),1,0))</f>
        <v/>
      </c>
      <c r="I3714">
        <f>IF(G3714="","",G3714-first_day+1)</f>
        <v/>
      </c>
      <c r="J3714" s="27">
        <f>IF(I3714="","",INDEX(Daily!$J$2:$J$421,I3714))</f>
        <v/>
      </c>
      <c r="K3714" s="27">
        <f>IF(J3714="","",J3714+cat_offset)</f>
        <v/>
      </c>
      <c r="L3714" s="27">
        <f>IF(J3714="","",MAX(0,E3714-J3714)^2)</f>
        <v/>
      </c>
      <c r="M3714" s="27">
        <f>IF(J3714="","",MAX(0,E3714-(J3714+twcdh_off))^2)</f>
        <v/>
      </c>
      <c r="N3714" s="27">
        <f>IF(E3714="","",MAX(0,E3714-swcdh_thr)^2)</f>
        <v/>
      </c>
      <c r="O3714">
        <f>IF(K3714="","",ROUND(E3714-K3714,0))</f>
        <v/>
      </c>
      <c r="P3714">
        <f>IF(O3714="","",IF(O3714&gt;=1,O3714,0))</f>
        <v/>
      </c>
      <c r="Q3714" s="27">
        <f>IF(E3714="","",MAX(0,E3714-22))</f>
        <v/>
      </c>
      <c r="R3714" s="27">
        <f>IF(H3714=1,E3714,"")</f>
        <v/>
      </c>
      <c r="S3714" s="27">
        <f>IF(AND(H3714=1,J3714&lt;&gt;""),E3714-J3714,"")</f>
        <v/>
      </c>
      <c r="T3714">
        <f>IF(G3714="","",MONTH(G3714))</f>
        <v/>
      </c>
    </row>
    <row r="3715">
      <c r="A3715" s="24" t="n">
        <v>2020</v>
      </c>
      <c r="B3715" s="24" t="n">
        <v>6</v>
      </c>
      <c r="C3715" s="24" t="n">
        <v>3</v>
      </c>
      <c r="D3715" s="24" t="n">
        <v>18</v>
      </c>
      <c r="E3715" s="24" t="n">
        <v>22</v>
      </c>
      <c r="F3715" s="25">
        <f>IF($E3715="","",DATE(IF($A3715="",nominal_year,$A3715),$B3715,$C3715)+($D3715-IF(LEFT(hour_conv,1)="1",1,0))/24)</f>
        <v/>
      </c>
      <c r="G3715" s="26">
        <f>IF(F3715="","",INT(F3715))</f>
        <v/>
      </c>
      <c r="H3715">
        <f>IF(G3715="","",IF(AND(MONTH(G3715)*100+DAY(G3715)&gt;=season_lo,MONTH(G3715)*100+DAY(G3715)&lt;=season_hi),1,0))</f>
        <v/>
      </c>
      <c r="I3715">
        <f>IF(G3715="","",G3715-first_day+1)</f>
        <v/>
      </c>
      <c r="J3715" s="27">
        <f>IF(I3715="","",INDEX(Daily!$J$2:$J$421,I3715))</f>
        <v/>
      </c>
      <c r="K3715" s="27">
        <f>IF(J3715="","",J3715+cat_offset)</f>
        <v/>
      </c>
      <c r="L3715" s="27">
        <f>IF(J3715="","",MAX(0,E3715-J3715)^2)</f>
        <v/>
      </c>
      <c r="M3715" s="27">
        <f>IF(J3715="","",MAX(0,E3715-(J3715+twcdh_off))^2)</f>
        <v/>
      </c>
      <c r="N3715" s="27">
        <f>IF(E3715="","",MAX(0,E3715-swcdh_thr)^2)</f>
        <v/>
      </c>
      <c r="O3715">
        <f>IF(K3715="","",ROUND(E3715-K3715,0))</f>
        <v/>
      </c>
      <c r="P3715">
        <f>IF(O3715="","",IF(O3715&gt;=1,O3715,0))</f>
        <v/>
      </c>
      <c r="Q3715" s="27">
        <f>IF(E3715="","",MAX(0,E3715-22))</f>
        <v/>
      </c>
      <c r="R3715" s="27">
        <f>IF(H3715=1,E3715,"")</f>
        <v/>
      </c>
      <c r="S3715" s="27">
        <f>IF(AND(H3715=1,J3715&lt;&gt;""),E3715-J3715,"")</f>
        <v/>
      </c>
      <c r="T3715">
        <f>IF(G3715="","",MONTH(G3715))</f>
        <v/>
      </c>
    </row>
    <row r="3716">
      <c r="A3716" s="24" t="n">
        <v>2020</v>
      </c>
      <c r="B3716" s="24" t="n">
        <v>6</v>
      </c>
      <c r="C3716" s="24" t="n">
        <v>3</v>
      </c>
      <c r="D3716" s="24" t="n">
        <v>19</v>
      </c>
      <c r="E3716" s="24" t="n">
        <v>20.98</v>
      </c>
      <c r="F3716" s="25">
        <f>IF($E3716="","",DATE(IF($A3716="",nominal_year,$A3716),$B3716,$C3716)+($D3716-IF(LEFT(hour_conv,1)="1",1,0))/24)</f>
        <v/>
      </c>
      <c r="G3716" s="26">
        <f>IF(F3716="","",INT(F3716))</f>
        <v/>
      </c>
      <c r="H3716">
        <f>IF(G3716="","",IF(AND(MONTH(G3716)*100+DAY(G3716)&gt;=season_lo,MONTH(G3716)*100+DAY(G3716)&lt;=season_hi),1,0))</f>
        <v/>
      </c>
      <c r="I3716">
        <f>IF(G3716="","",G3716-first_day+1)</f>
        <v/>
      </c>
      <c r="J3716" s="27">
        <f>IF(I3716="","",INDEX(Daily!$J$2:$J$421,I3716))</f>
        <v/>
      </c>
      <c r="K3716" s="27">
        <f>IF(J3716="","",J3716+cat_offset)</f>
        <v/>
      </c>
      <c r="L3716" s="27">
        <f>IF(J3716="","",MAX(0,E3716-J3716)^2)</f>
        <v/>
      </c>
      <c r="M3716" s="27">
        <f>IF(J3716="","",MAX(0,E3716-(J3716+twcdh_off))^2)</f>
        <v/>
      </c>
      <c r="N3716" s="27">
        <f>IF(E3716="","",MAX(0,E3716-swcdh_thr)^2)</f>
        <v/>
      </c>
      <c r="O3716">
        <f>IF(K3716="","",ROUND(E3716-K3716,0))</f>
        <v/>
      </c>
      <c r="P3716">
        <f>IF(O3716="","",IF(O3716&gt;=1,O3716,0))</f>
        <v/>
      </c>
      <c r="Q3716" s="27">
        <f>IF(E3716="","",MAX(0,E3716-22))</f>
        <v/>
      </c>
      <c r="R3716" s="27">
        <f>IF(H3716=1,E3716,"")</f>
        <v/>
      </c>
      <c r="S3716" s="27">
        <f>IF(AND(H3716=1,J3716&lt;&gt;""),E3716-J3716,"")</f>
        <v/>
      </c>
      <c r="T3716">
        <f>IF(G3716="","",MONTH(G3716))</f>
        <v/>
      </c>
    </row>
    <row r="3717">
      <c r="A3717" s="24" t="n">
        <v>2020</v>
      </c>
      <c r="B3717" s="24" t="n">
        <v>6</v>
      </c>
      <c r="C3717" s="24" t="n">
        <v>3</v>
      </c>
      <c r="D3717" s="24" t="n">
        <v>20</v>
      </c>
      <c r="E3717" s="24" t="n">
        <v>19.02</v>
      </c>
      <c r="F3717" s="25">
        <f>IF($E3717="","",DATE(IF($A3717="",nominal_year,$A3717),$B3717,$C3717)+($D3717-IF(LEFT(hour_conv,1)="1",1,0))/24)</f>
        <v/>
      </c>
      <c r="G3717" s="26">
        <f>IF(F3717="","",INT(F3717))</f>
        <v/>
      </c>
      <c r="H3717">
        <f>IF(G3717="","",IF(AND(MONTH(G3717)*100+DAY(G3717)&gt;=season_lo,MONTH(G3717)*100+DAY(G3717)&lt;=season_hi),1,0))</f>
        <v/>
      </c>
      <c r="I3717">
        <f>IF(G3717="","",G3717-first_day+1)</f>
        <v/>
      </c>
      <c r="J3717" s="27">
        <f>IF(I3717="","",INDEX(Daily!$J$2:$J$421,I3717))</f>
        <v/>
      </c>
      <c r="K3717" s="27">
        <f>IF(J3717="","",J3717+cat_offset)</f>
        <v/>
      </c>
      <c r="L3717" s="27">
        <f>IF(J3717="","",MAX(0,E3717-J3717)^2)</f>
        <v/>
      </c>
      <c r="M3717" s="27">
        <f>IF(J3717="","",MAX(0,E3717-(J3717+twcdh_off))^2)</f>
        <v/>
      </c>
      <c r="N3717" s="27">
        <f>IF(E3717="","",MAX(0,E3717-swcdh_thr)^2)</f>
        <v/>
      </c>
      <c r="O3717">
        <f>IF(K3717="","",ROUND(E3717-K3717,0))</f>
        <v/>
      </c>
      <c r="P3717">
        <f>IF(O3717="","",IF(O3717&gt;=1,O3717,0))</f>
        <v/>
      </c>
      <c r="Q3717" s="27">
        <f>IF(E3717="","",MAX(0,E3717-22))</f>
        <v/>
      </c>
      <c r="R3717" s="27">
        <f>IF(H3717=1,E3717,"")</f>
        <v/>
      </c>
      <c r="S3717" s="27">
        <f>IF(AND(H3717=1,J3717&lt;&gt;""),E3717-J3717,"")</f>
        <v/>
      </c>
      <c r="T3717">
        <f>IF(G3717="","",MONTH(G3717))</f>
        <v/>
      </c>
    </row>
    <row r="3718">
      <c r="A3718" s="24" t="n">
        <v>2020</v>
      </c>
      <c r="B3718" s="24" t="n">
        <v>6</v>
      </c>
      <c r="C3718" s="24" t="n">
        <v>3</v>
      </c>
      <c r="D3718" s="24" t="n">
        <v>21</v>
      </c>
      <c r="E3718" s="24" t="n">
        <v>18.07</v>
      </c>
      <c r="F3718" s="25">
        <f>IF($E3718="","",DATE(IF($A3718="",nominal_year,$A3718),$B3718,$C3718)+($D3718-IF(LEFT(hour_conv,1)="1",1,0))/24)</f>
        <v/>
      </c>
      <c r="G3718" s="26">
        <f>IF(F3718="","",INT(F3718))</f>
        <v/>
      </c>
      <c r="H3718">
        <f>IF(G3718="","",IF(AND(MONTH(G3718)*100+DAY(G3718)&gt;=season_lo,MONTH(G3718)*100+DAY(G3718)&lt;=season_hi),1,0))</f>
        <v/>
      </c>
      <c r="I3718">
        <f>IF(G3718="","",G3718-first_day+1)</f>
        <v/>
      </c>
      <c r="J3718" s="27">
        <f>IF(I3718="","",INDEX(Daily!$J$2:$J$421,I3718))</f>
        <v/>
      </c>
      <c r="K3718" s="27">
        <f>IF(J3718="","",J3718+cat_offset)</f>
        <v/>
      </c>
      <c r="L3718" s="27">
        <f>IF(J3718="","",MAX(0,E3718-J3718)^2)</f>
        <v/>
      </c>
      <c r="M3718" s="27">
        <f>IF(J3718="","",MAX(0,E3718-(J3718+twcdh_off))^2)</f>
        <v/>
      </c>
      <c r="N3718" s="27">
        <f>IF(E3718="","",MAX(0,E3718-swcdh_thr)^2)</f>
        <v/>
      </c>
      <c r="O3718">
        <f>IF(K3718="","",ROUND(E3718-K3718,0))</f>
        <v/>
      </c>
      <c r="P3718">
        <f>IF(O3718="","",IF(O3718&gt;=1,O3718,0))</f>
        <v/>
      </c>
      <c r="Q3718" s="27">
        <f>IF(E3718="","",MAX(0,E3718-22))</f>
        <v/>
      </c>
      <c r="R3718" s="27">
        <f>IF(H3718=1,E3718,"")</f>
        <v/>
      </c>
      <c r="S3718" s="27">
        <f>IF(AND(H3718=1,J3718&lt;&gt;""),E3718-J3718,"")</f>
        <v/>
      </c>
      <c r="T3718">
        <f>IF(G3718="","",MONTH(G3718))</f>
        <v/>
      </c>
    </row>
    <row r="3719">
      <c r="A3719" s="24" t="n">
        <v>2020</v>
      </c>
      <c r="B3719" s="24" t="n">
        <v>6</v>
      </c>
      <c r="C3719" s="24" t="n">
        <v>3</v>
      </c>
      <c r="D3719" s="24" t="n">
        <v>22</v>
      </c>
      <c r="E3719" s="24" t="n">
        <v>16.25</v>
      </c>
      <c r="F3719" s="25">
        <f>IF($E3719="","",DATE(IF($A3719="",nominal_year,$A3719),$B3719,$C3719)+($D3719-IF(LEFT(hour_conv,1)="1",1,0))/24)</f>
        <v/>
      </c>
      <c r="G3719" s="26">
        <f>IF(F3719="","",INT(F3719))</f>
        <v/>
      </c>
      <c r="H3719">
        <f>IF(G3719="","",IF(AND(MONTH(G3719)*100+DAY(G3719)&gt;=season_lo,MONTH(G3719)*100+DAY(G3719)&lt;=season_hi),1,0))</f>
        <v/>
      </c>
      <c r="I3719">
        <f>IF(G3719="","",G3719-first_day+1)</f>
        <v/>
      </c>
      <c r="J3719" s="27">
        <f>IF(I3719="","",INDEX(Daily!$J$2:$J$421,I3719))</f>
        <v/>
      </c>
      <c r="K3719" s="27">
        <f>IF(J3719="","",J3719+cat_offset)</f>
        <v/>
      </c>
      <c r="L3719" s="27">
        <f>IF(J3719="","",MAX(0,E3719-J3719)^2)</f>
        <v/>
      </c>
      <c r="M3719" s="27">
        <f>IF(J3719="","",MAX(0,E3719-(J3719+twcdh_off))^2)</f>
        <v/>
      </c>
      <c r="N3719" s="27">
        <f>IF(E3719="","",MAX(0,E3719-swcdh_thr)^2)</f>
        <v/>
      </c>
      <c r="O3719">
        <f>IF(K3719="","",ROUND(E3719-K3719,0))</f>
        <v/>
      </c>
      <c r="P3719">
        <f>IF(O3719="","",IF(O3719&gt;=1,O3719,0))</f>
        <v/>
      </c>
      <c r="Q3719" s="27">
        <f>IF(E3719="","",MAX(0,E3719-22))</f>
        <v/>
      </c>
      <c r="R3719" s="27">
        <f>IF(H3719=1,E3719,"")</f>
        <v/>
      </c>
      <c r="S3719" s="27">
        <f>IF(AND(H3719=1,J3719&lt;&gt;""),E3719-J3719,"")</f>
        <v/>
      </c>
      <c r="T3719">
        <f>IF(G3719="","",MONTH(G3719))</f>
        <v/>
      </c>
    </row>
    <row r="3720">
      <c r="A3720" s="24" t="n">
        <v>2020</v>
      </c>
      <c r="B3720" s="24" t="n">
        <v>6</v>
      </c>
      <c r="C3720" s="24" t="n">
        <v>3</v>
      </c>
      <c r="D3720" s="24" t="n">
        <v>23</v>
      </c>
      <c r="E3720" s="24" t="n">
        <v>15.39</v>
      </c>
      <c r="F3720" s="25">
        <f>IF($E3720="","",DATE(IF($A3720="",nominal_year,$A3720),$B3720,$C3720)+($D3720-IF(LEFT(hour_conv,1)="1",1,0))/24)</f>
        <v/>
      </c>
      <c r="G3720" s="26">
        <f>IF(F3720="","",INT(F3720))</f>
        <v/>
      </c>
      <c r="H3720">
        <f>IF(G3720="","",IF(AND(MONTH(G3720)*100+DAY(G3720)&gt;=season_lo,MONTH(G3720)*100+DAY(G3720)&lt;=season_hi),1,0))</f>
        <v/>
      </c>
      <c r="I3720">
        <f>IF(G3720="","",G3720-first_day+1)</f>
        <v/>
      </c>
      <c r="J3720" s="27">
        <f>IF(I3720="","",INDEX(Daily!$J$2:$J$421,I3720))</f>
        <v/>
      </c>
      <c r="K3720" s="27">
        <f>IF(J3720="","",J3720+cat_offset)</f>
        <v/>
      </c>
      <c r="L3720" s="27">
        <f>IF(J3720="","",MAX(0,E3720-J3720)^2)</f>
        <v/>
      </c>
      <c r="M3720" s="27">
        <f>IF(J3720="","",MAX(0,E3720-(J3720+twcdh_off))^2)</f>
        <v/>
      </c>
      <c r="N3720" s="27">
        <f>IF(E3720="","",MAX(0,E3720-swcdh_thr)^2)</f>
        <v/>
      </c>
      <c r="O3720">
        <f>IF(K3720="","",ROUND(E3720-K3720,0))</f>
        <v/>
      </c>
      <c r="P3720">
        <f>IF(O3720="","",IF(O3720&gt;=1,O3720,0))</f>
        <v/>
      </c>
      <c r="Q3720" s="27">
        <f>IF(E3720="","",MAX(0,E3720-22))</f>
        <v/>
      </c>
      <c r="R3720" s="27">
        <f>IF(H3720=1,E3720,"")</f>
        <v/>
      </c>
      <c r="S3720" s="27">
        <f>IF(AND(H3720=1,J3720&lt;&gt;""),E3720-J3720,"")</f>
        <v/>
      </c>
      <c r="T3720">
        <f>IF(G3720="","",MONTH(G3720))</f>
        <v/>
      </c>
    </row>
    <row r="3721">
      <c r="A3721" s="24" t="n">
        <v>2020</v>
      </c>
      <c r="B3721" s="24" t="n">
        <v>6</v>
      </c>
      <c r="C3721" s="24" t="n">
        <v>3</v>
      </c>
      <c r="D3721" s="24" t="n">
        <v>24</v>
      </c>
      <c r="E3721" s="24" t="n">
        <v>13.48</v>
      </c>
      <c r="F3721" s="25">
        <f>IF($E3721="","",DATE(IF($A3721="",nominal_year,$A3721),$B3721,$C3721)+($D3721-IF(LEFT(hour_conv,1)="1",1,0))/24)</f>
        <v/>
      </c>
      <c r="G3721" s="26">
        <f>IF(F3721="","",INT(F3721))</f>
        <v/>
      </c>
      <c r="H3721">
        <f>IF(G3721="","",IF(AND(MONTH(G3721)*100+DAY(G3721)&gt;=season_lo,MONTH(G3721)*100+DAY(G3721)&lt;=season_hi),1,0))</f>
        <v/>
      </c>
      <c r="I3721">
        <f>IF(G3721="","",G3721-first_day+1)</f>
        <v/>
      </c>
      <c r="J3721" s="27">
        <f>IF(I3721="","",INDEX(Daily!$J$2:$J$421,I3721))</f>
        <v/>
      </c>
      <c r="K3721" s="27">
        <f>IF(J3721="","",J3721+cat_offset)</f>
        <v/>
      </c>
      <c r="L3721" s="27">
        <f>IF(J3721="","",MAX(0,E3721-J3721)^2)</f>
        <v/>
      </c>
      <c r="M3721" s="27">
        <f>IF(J3721="","",MAX(0,E3721-(J3721+twcdh_off))^2)</f>
        <v/>
      </c>
      <c r="N3721" s="27">
        <f>IF(E3721="","",MAX(0,E3721-swcdh_thr)^2)</f>
        <v/>
      </c>
      <c r="O3721">
        <f>IF(K3721="","",ROUND(E3721-K3721,0))</f>
        <v/>
      </c>
      <c r="P3721">
        <f>IF(O3721="","",IF(O3721&gt;=1,O3721,0))</f>
        <v/>
      </c>
      <c r="Q3721" s="27">
        <f>IF(E3721="","",MAX(0,E3721-22))</f>
        <v/>
      </c>
      <c r="R3721" s="27">
        <f>IF(H3721=1,E3721,"")</f>
        <v/>
      </c>
      <c r="S3721" s="27">
        <f>IF(AND(H3721=1,J3721&lt;&gt;""),E3721-J3721,"")</f>
        <v/>
      </c>
      <c r="T3721">
        <f>IF(G3721="","",MONTH(G3721))</f>
        <v/>
      </c>
    </row>
    <row r="3722">
      <c r="A3722" s="24" t="n">
        <v>2020</v>
      </c>
      <c r="B3722" s="24" t="n">
        <v>6</v>
      </c>
      <c r="C3722" s="24" t="n">
        <v>4</v>
      </c>
      <c r="D3722" s="24" t="n">
        <v>1</v>
      </c>
      <c r="E3722" s="24" t="n">
        <v>12.6</v>
      </c>
      <c r="F3722" s="25">
        <f>IF($E3722="","",DATE(IF($A3722="",nominal_year,$A3722),$B3722,$C3722)+($D3722-IF(LEFT(hour_conv,1)="1",1,0))/24)</f>
        <v/>
      </c>
      <c r="G3722" s="26">
        <f>IF(F3722="","",INT(F3722))</f>
        <v/>
      </c>
      <c r="H3722">
        <f>IF(G3722="","",IF(AND(MONTH(G3722)*100+DAY(G3722)&gt;=season_lo,MONTH(G3722)*100+DAY(G3722)&lt;=season_hi),1,0))</f>
        <v/>
      </c>
      <c r="I3722">
        <f>IF(G3722="","",G3722-first_day+1)</f>
        <v/>
      </c>
      <c r="J3722" s="27">
        <f>IF(I3722="","",INDEX(Daily!$J$2:$J$421,I3722))</f>
        <v/>
      </c>
      <c r="K3722" s="27">
        <f>IF(J3722="","",J3722+cat_offset)</f>
        <v/>
      </c>
      <c r="L3722" s="27">
        <f>IF(J3722="","",MAX(0,E3722-J3722)^2)</f>
        <v/>
      </c>
      <c r="M3722" s="27">
        <f>IF(J3722="","",MAX(0,E3722-(J3722+twcdh_off))^2)</f>
        <v/>
      </c>
      <c r="N3722" s="27">
        <f>IF(E3722="","",MAX(0,E3722-swcdh_thr)^2)</f>
        <v/>
      </c>
      <c r="O3722">
        <f>IF(K3722="","",ROUND(E3722-K3722,0))</f>
        <v/>
      </c>
      <c r="P3722">
        <f>IF(O3722="","",IF(O3722&gt;=1,O3722,0))</f>
        <v/>
      </c>
      <c r="Q3722" s="27">
        <f>IF(E3722="","",MAX(0,E3722-22))</f>
        <v/>
      </c>
      <c r="R3722" s="27">
        <f>IF(H3722=1,E3722,"")</f>
        <v/>
      </c>
      <c r="S3722" s="27">
        <f>IF(AND(H3722=1,J3722&lt;&gt;""),E3722-J3722,"")</f>
        <v/>
      </c>
      <c r="T3722">
        <f>IF(G3722="","",MONTH(G3722))</f>
        <v/>
      </c>
    </row>
    <row r="3723">
      <c r="A3723" s="24" t="n">
        <v>2020</v>
      </c>
      <c r="B3723" s="24" t="n">
        <v>6</v>
      </c>
      <c r="C3723" s="24" t="n">
        <v>4</v>
      </c>
      <c r="D3723" s="24" t="n">
        <v>2</v>
      </c>
      <c r="E3723" s="24" t="n">
        <v>11.51</v>
      </c>
      <c r="F3723" s="25">
        <f>IF($E3723="","",DATE(IF($A3723="",nominal_year,$A3723),$B3723,$C3723)+($D3723-IF(LEFT(hour_conv,1)="1",1,0))/24)</f>
        <v/>
      </c>
      <c r="G3723" s="26">
        <f>IF(F3723="","",INT(F3723))</f>
        <v/>
      </c>
      <c r="H3723">
        <f>IF(G3723="","",IF(AND(MONTH(G3723)*100+DAY(G3723)&gt;=season_lo,MONTH(G3723)*100+DAY(G3723)&lt;=season_hi),1,0))</f>
        <v/>
      </c>
      <c r="I3723">
        <f>IF(G3723="","",G3723-first_day+1)</f>
        <v/>
      </c>
      <c r="J3723" s="27">
        <f>IF(I3723="","",INDEX(Daily!$J$2:$J$421,I3723))</f>
        <v/>
      </c>
      <c r="K3723" s="27">
        <f>IF(J3723="","",J3723+cat_offset)</f>
        <v/>
      </c>
      <c r="L3723" s="27">
        <f>IF(J3723="","",MAX(0,E3723-J3723)^2)</f>
        <v/>
      </c>
      <c r="M3723" s="27">
        <f>IF(J3723="","",MAX(0,E3723-(J3723+twcdh_off))^2)</f>
        <v/>
      </c>
      <c r="N3723" s="27">
        <f>IF(E3723="","",MAX(0,E3723-swcdh_thr)^2)</f>
        <v/>
      </c>
      <c r="O3723">
        <f>IF(K3723="","",ROUND(E3723-K3723,0))</f>
        <v/>
      </c>
      <c r="P3723">
        <f>IF(O3723="","",IF(O3723&gt;=1,O3723,0))</f>
        <v/>
      </c>
      <c r="Q3723" s="27">
        <f>IF(E3723="","",MAX(0,E3723-22))</f>
        <v/>
      </c>
      <c r="R3723" s="27">
        <f>IF(H3723=1,E3723,"")</f>
        <v/>
      </c>
      <c r="S3723" s="27">
        <f>IF(AND(H3723=1,J3723&lt;&gt;""),E3723-J3723,"")</f>
        <v/>
      </c>
      <c r="T3723">
        <f>IF(G3723="","",MONTH(G3723))</f>
        <v/>
      </c>
    </row>
    <row r="3724">
      <c r="A3724" s="24" t="n">
        <v>2020</v>
      </c>
      <c r="B3724" s="24" t="n">
        <v>6</v>
      </c>
      <c r="C3724" s="24" t="n">
        <v>4</v>
      </c>
      <c r="D3724" s="24" t="n">
        <v>3</v>
      </c>
      <c r="E3724" s="24" t="n">
        <v>11.19</v>
      </c>
      <c r="F3724" s="25">
        <f>IF($E3724="","",DATE(IF($A3724="",nominal_year,$A3724),$B3724,$C3724)+($D3724-IF(LEFT(hour_conv,1)="1",1,0))/24)</f>
        <v/>
      </c>
      <c r="G3724" s="26">
        <f>IF(F3724="","",INT(F3724))</f>
        <v/>
      </c>
      <c r="H3724">
        <f>IF(G3724="","",IF(AND(MONTH(G3724)*100+DAY(G3724)&gt;=season_lo,MONTH(G3724)*100+DAY(G3724)&lt;=season_hi),1,0))</f>
        <v/>
      </c>
      <c r="I3724">
        <f>IF(G3724="","",G3724-first_day+1)</f>
        <v/>
      </c>
      <c r="J3724" s="27">
        <f>IF(I3724="","",INDEX(Daily!$J$2:$J$421,I3724))</f>
        <v/>
      </c>
      <c r="K3724" s="27">
        <f>IF(J3724="","",J3724+cat_offset)</f>
        <v/>
      </c>
      <c r="L3724" s="27">
        <f>IF(J3724="","",MAX(0,E3724-J3724)^2)</f>
        <v/>
      </c>
      <c r="M3724" s="27">
        <f>IF(J3724="","",MAX(0,E3724-(J3724+twcdh_off))^2)</f>
        <v/>
      </c>
      <c r="N3724" s="27">
        <f>IF(E3724="","",MAX(0,E3724-swcdh_thr)^2)</f>
        <v/>
      </c>
      <c r="O3724">
        <f>IF(K3724="","",ROUND(E3724-K3724,0))</f>
        <v/>
      </c>
      <c r="P3724">
        <f>IF(O3724="","",IF(O3724&gt;=1,O3724,0))</f>
        <v/>
      </c>
      <c r="Q3724" s="27">
        <f>IF(E3724="","",MAX(0,E3724-22))</f>
        <v/>
      </c>
      <c r="R3724" s="27">
        <f>IF(H3724=1,E3724,"")</f>
        <v/>
      </c>
      <c r="S3724" s="27">
        <f>IF(AND(H3724=1,J3724&lt;&gt;""),E3724-J3724,"")</f>
        <v/>
      </c>
      <c r="T3724">
        <f>IF(G3724="","",MONTH(G3724))</f>
        <v/>
      </c>
    </row>
    <row r="3725">
      <c r="A3725" s="24" t="n">
        <v>2020</v>
      </c>
      <c r="B3725" s="24" t="n">
        <v>6</v>
      </c>
      <c r="C3725" s="24" t="n">
        <v>4</v>
      </c>
      <c r="D3725" s="24" t="n">
        <v>4</v>
      </c>
      <c r="E3725" s="24" t="n">
        <v>10.56</v>
      </c>
      <c r="F3725" s="25">
        <f>IF($E3725="","",DATE(IF($A3725="",nominal_year,$A3725),$B3725,$C3725)+($D3725-IF(LEFT(hour_conv,1)="1",1,0))/24)</f>
        <v/>
      </c>
      <c r="G3725" s="26">
        <f>IF(F3725="","",INT(F3725))</f>
        <v/>
      </c>
      <c r="H3725">
        <f>IF(G3725="","",IF(AND(MONTH(G3725)*100+DAY(G3725)&gt;=season_lo,MONTH(G3725)*100+DAY(G3725)&lt;=season_hi),1,0))</f>
        <v/>
      </c>
      <c r="I3725">
        <f>IF(G3725="","",G3725-first_day+1)</f>
        <v/>
      </c>
      <c r="J3725" s="27">
        <f>IF(I3725="","",INDEX(Daily!$J$2:$J$421,I3725))</f>
        <v/>
      </c>
      <c r="K3725" s="27">
        <f>IF(J3725="","",J3725+cat_offset)</f>
        <v/>
      </c>
      <c r="L3725" s="27">
        <f>IF(J3725="","",MAX(0,E3725-J3725)^2)</f>
        <v/>
      </c>
      <c r="M3725" s="27">
        <f>IF(J3725="","",MAX(0,E3725-(J3725+twcdh_off))^2)</f>
        <v/>
      </c>
      <c r="N3725" s="27">
        <f>IF(E3725="","",MAX(0,E3725-swcdh_thr)^2)</f>
        <v/>
      </c>
      <c r="O3725">
        <f>IF(K3725="","",ROUND(E3725-K3725,0))</f>
        <v/>
      </c>
      <c r="P3725">
        <f>IF(O3725="","",IF(O3725&gt;=1,O3725,0))</f>
        <v/>
      </c>
      <c r="Q3725" s="27">
        <f>IF(E3725="","",MAX(0,E3725-22))</f>
        <v/>
      </c>
      <c r="R3725" s="27">
        <f>IF(H3725=1,E3725,"")</f>
        <v/>
      </c>
      <c r="S3725" s="27">
        <f>IF(AND(H3725=1,J3725&lt;&gt;""),E3725-J3725,"")</f>
        <v/>
      </c>
      <c r="T3725">
        <f>IF(G3725="","",MONTH(G3725))</f>
        <v/>
      </c>
    </row>
    <row r="3726">
      <c r="A3726" s="24" t="n">
        <v>2020</v>
      </c>
      <c r="B3726" s="24" t="n">
        <v>6</v>
      </c>
      <c r="C3726" s="24" t="n">
        <v>4</v>
      </c>
      <c r="D3726" s="24" t="n">
        <v>5</v>
      </c>
      <c r="E3726" s="24" t="n">
        <v>10.22</v>
      </c>
      <c r="F3726" s="25">
        <f>IF($E3726="","",DATE(IF($A3726="",nominal_year,$A3726),$B3726,$C3726)+($D3726-IF(LEFT(hour_conv,1)="1",1,0))/24)</f>
        <v/>
      </c>
      <c r="G3726" s="26">
        <f>IF(F3726="","",INT(F3726))</f>
        <v/>
      </c>
      <c r="H3726">
        <f>IF(G3726="","",IF(AND(MONTH(G3726)*100+DAY(G3726)&gt;=season_lo,MONTH(G3726)*100+DAY(G3726)&lt;=season_hi),1,0))</f>
        <v/>
      </c>
      <c r="I3726">
        <f>IF(G3726="","",G3726-first_day+1)</f>
        <v/>
      </c>
      <c r="J3726" s="27">
        <f>IF(I3726="","",INDEX(Daily!$J$2:$J$421,I3726))</f>
        <v/>
      </c>
      <c r="K3726" s="27">
        <f>IF(J3726="","",J3726+cat_offset)</f>
        <v/>
      </c>
      <c r="L3726" s="27">
        <f>IF(J3726="","",MAX(0,E3726-J3726)^2)</f>
        <v/>
      </c>
      <c r="M3726" s="27">
        <f>IF(J3726="","",MAX(0,E3726-(J3726+twcdh_off))^2)</f>
        <v/>
      </c>
      <c r="N3726" s="27">
        <f>IF(E3726="","",MAX(0,E3726-swcdh_thr)^2)</f>
        <v/>
      </c>
      <c r="O3726">
        <f>IF(K3726="","",ROUND(E3726-K3726,0))</f>
        <v/>
      </c>
      <c r="P3726">
        <f>IF(O3726="","",IF(O3726&gt;=1,O3726,0))</f>
        <v/>
      </c>
      <c r="Q3726" s="27">
        <f>IF(E3726="","",MAX(0,E3726-22))</f>
        <v/>
      </c>
      <c r="R3726" s="27">
        <f>IF(H3726=1,E3726,"")</f>
        <v/>
      </c>
      <c r="S3726" s="27">
        <f>IF(AND(H3726=1,J3726&lt;&gt;""),E3726-J3726,"")</f>
        <v/>
      </c>
      <c r="T3726">
        <f>IF(G3726="","",MONTH(G3726))</f>
        <v/>
      </c>
    </row>
    <row r="3727">
      <c r="A3727" s="24" t="n">
        <v>2020</v>
      </c>
      <c r="B3727" s="24" t="n">
        <v>6</v>
      </c>
      <c r="C3727" s="24" t="n">
        <v>4</v>
      </c>
      <c r="D3727" s="24" t="n">
        <v>6</v>
      </c>
      <c r="E3727" s="24" t="n">
        <v>12.07</v>
      </c>
      <c r="F3727" s="25">
        <f>IF($E3727="","",DATE(IF($A3727="",nominal_year,$A3727),$B3727,$C3727)+($D3727-IF(LEFT(hour_conv,1)="1",1,0))/24)</f>
        <v/>
      </c>
      <c r="G3727" s="26">
        <f>IF(F3727="","",INT(F3727))</f>
        <v/>
      </c>
      <c r="H3727">
        <f>IF(G3727="","",IF(AND(MONTH(G3727)*100+DAY(G3727)&gt;=season_lo,MONTH(G3727)*100+DAY(G3727)&lt;=season_hi),1,0))</f>
        <v/>
      </c>
      <c r="I3727">
        <f>IF(G3727="","",G3727-first_day+1)</f>
        <v/>
      </c>
      <c r="J3727" s="27">
        <f>IF(I3727="","",INDEX(Daily!$J$2:$J$421,I3727))</f>
        <v/>
      </c>
      <c r="K3727" s="27">
        <f>IF(J3727="","",J3727+cat_offset)</f>
        <v/>
      </c>
      <c r="L3727" s="27">
        <f>IF(J3727="","",MAX(0,E3727-J3727)^2)</f>
        <v/>
      </c>
      <c r="M3727" s="27">
        <f>IF(J3727="","",MAX(0,E3727-(J3727+twcdh_off))^2)</f>
        <v/>
      </c>
      <c r="N3727" s="27">
        <f>IF(E3727="","",MAX(0,E3727-swcdh_thr)^2)</f>
        <v/>
      </c>
      <c r="O3727">
        <f>IF(K3727="","",ROUND(E3727-K3727,0))</f>
        <v/>
      </c>
      <c r="P3727">
        <f>IF(O3727="","",IF(O3727&gt;=1,O3727,0))</f>
        <v/>
      </c>
      <c r="Q3727" s="27">
        <f>IF(E3727="","",MAX(0,E3727-22))</f>
        <v/>
      </c>
      <c r="R3727" s="27">
        <f>IF(H3727=1,E3727,"")</f>
        <v/>
      </c>
      <c r="S3727" s="27">
        <f>IF(AND(H3727=1,J3727&lt;&gt;""),E3727-J3727,"")</f>
        <v/>
      </c>
      <c r="T3727">
        <f>IF(G3727="","",MONTH(G3727))</f>
        <v/>
      </c>
    </row>
    <row r="3728">
      <c r="A3728" s="24" t="n">
        <v>2020</v>
      </c>
      <c r="B3728" s="24" t="n">
        <v>6</v>
      </c>
      <c r="C3728" s="24" t="n">
        <v>4</v>
      </c>
      <c r="D3728" s="24" t="n">
        <v>7</v>
      </c>
      <c r="E3728" s="24" t="n">
        <v>12.18</v>
      </c>
      <c r="F3728" s="25">
        <f>IF($E3728="","",DATE(IF($A3728="",nominal_year,$A3728),$B3728,$C3728)+($D3728-IF(LEFT(hour_conv,1)="1",1,0))/24)</f>
        <v/>
      </c>
      <c r="G3728" s="26">
        <f>IF(F3728="","",INT(F3728))</f>
        <v/>
      </c>
      <c r="H3728">
        <f>IF(G3728="","",IF(AND(MONTH(G3728)*100+DAY(G3728)&gt;=season_lo,MONTH(G3728)*100+DAY(G3728)&lt;=season_hi),1,0))</f>
        <v/>
      </c>
      <c r="I3728">
        <f>IF(G3728="","",G3728-first_day+1)</f>
        <v/>
      </c>
      <c r="J3728" s="27">
        <f>IF(I3728="","",INDEX(Daily!$J$2:$J$421,I3728))</f>
        <v/>
      </c>
      <c r="K3728" s="27">
        <f>IF(J3728="","",J3728+cat_offset)</f>
        <v/>
      </c>
      <c r="L3728" s="27">
        <f>IF(J3728="","",MAX(0,E3728-J3728)^2)</f>
        <v/>
      </c>
      <c r="M3728" s="27">
        <f>IF(J3728="","",MAX(0,E3728-(J3728+twcdh_off))^2)</f>
        <v/>
      </c>
      <c r="N3728" s="27">
        <f>IF(E3728="","",MAX(0,E3728-swcdh_thr)^2)</f>
        <v/>
      </c>
      <c r="O3728">
        <f>IF(K3728="","",ROUND(E3728-K3728,0))</f>
        <v/>
      </c>
      <c r="P3728">
        <f>IF(O3728="","",IF(O3728&gt;=1,O3728,0))</f>
        <v/>
      </c>
      <c r="Q3728" s="27">
        <f>IF(E3728="","",MAX(0,E3728-22))</f>
        <v/>
      </c>
      <c r="R3728" s="27">
        <f>IF(H3728=1,E3728,"")</f>
        <v/>
      </c>
      <c r="S3728" s="27">
        <f>IF(AND(H3728=1,J3728&lt;&gt;""),E3728-J3728,"")</f>
        <v/>
      </c>
      <c r="T3728">
        <f>IF(G3728="","",MONTH(G3728))</f>
        <v/>
      </c>
    </row>
    <row r="3729">
      <c r="A3729" s="24" t="n">
        <v>2020</v>
      </c>
      <c r="B3729" s="24" t="n">
        <v>6</v>
      </c>
      <c r="C3729" s="24" t="n">
        <v>4</v>
      </c>
      <c r="D3729" s="24" t="n">
        <v>8</v>
      </c>
      <c r="E3729" s="24" t="n">
        <v>13.95</v>
      </c>
      <c r="F3729" s="25">
        <f>IF($E3729="","",DATE(IF($A3729="",nominal_year,$A3729),$B3729,$C3729)+($D3729-IF(LEFT(hour_conv,1)="1",1,0))/24)</f>
        <v/>
      </c>
      <c r="G3729" s="26">
        <f>IF(F3729="","",INT(F3729))</f>
        <v/>
      </c>
      <c r="H3729">
        <f>IF(G3729="","",IF(AND(MONTH(G3729)*100+DAY(G3729)&gt;=season_lo,MONTH(G3729)*100+DAY(G3729)&lt;=season_hi),1,0))</f>
        <v/>
      </c>
      <c r="I3729">
        <f>IF(G3729="","",G3729-first_day+1)</f>
        <v/>
      </c>
      <c r="J3729" s="27">
        <f>IF(I3729="","",INDEX(Daily!$J$2:$J$421,I3729))</f>
        <v/>
      </c>
      <c r="K3729" s="27">
        <f>IF(J3729="","",J3729+cat_offset)</f>
        <v/>
      </c>
      <c r="L3729" s="27">
        <f>IF(J3729="","",MAX(0,E3729-J3729)^2)</f>
        <v/>
      </c>
      <c r="M3729" s="27">
        <f>IF(J3729="","",MAX(0,E3729-(J3729+twcdh_off))^2)</f>
        <v/>
      </c>
      <c r="N3729" s="27">
        <f>IF(E3729="","",MAX(0,E3729-swcdh_thr)^2)</f>
        <v/>
      </c>
      <c r="O3729">
        <f>IF(K3729="","",ROUND(E3729-K3729,0))</f>
        <v/>
      </c>
      <c r="P3729">
        <f>IF(O3729="","",IF(O3729&gt;=1,O3729,0))</f>
        <v/>
      </c>
      <c r="Q3729" s="27">
        <f>IF(E3729="","",MAX(0,E3729-22))</f>
        <v/>
      </c>
      <c r="R3729" s="27">
        <f>IF(H3729=1,E3729,"")</f>
        <v/>
      </c>
      <c r="S3729" s="27">
        <f>IF(AND(H3729=1,J3729&lt;&gt;""),E3729-J3729,"")</f>
        <v/>
      </c>
      <c r="T3729">
        <f>IF(G3729="","",MONTH(G3729))</f>
        <v/>
      </c>
    </row>
    <row r="3730">
      <c r="A3730" s="24" t="n">
        <v>2020</v>
      </c>
      <c r="B3730" s="24" t="n">
        <v>6</v>
      </c>
      <c r="C3730" s="24" t="n">
        <v>4</v>
      </c>
      <c r="D3730" s="24" t="n">
        <v>9</v>
      </c>
      <c r="E3730" s="24" t="n">
        <v>14.91</v>
      </c>
      <c r="F3730" s="25">
        <f>IF($E3730="","",DATE(IF($A3730="",nominal_year,$A3730),$B3730,$C3730)+($D3730-IF(LEFT(hour_conv,1)="1",1,0))/24)</f>
        <v/>
      </c>
      <c r="G3730" s="26">
        <f>IF(F3730="","",INT(F3730))</f>
        <v/>
      </c>
      <c r="H3730">
        <f>IF(G3730="","",IF(AND(MONTH(G3730)*100+DAY(G3730)&gt;=season_lo,MONTH(G3730)*100+DAY(G3730)&lt;=season_hi),1,0))</f>
        <v/>
      </c>
      <c r="I3730">
        <f>IF(G3730="","",G3730-first_day+1)</f>
        <v/>
      </c>
      <c r="J3730" s="27">
        <f>IF(I3730="","",INDEX(Daily!$J$2:$J$421,I3730))</f>
        <v/>
      </c>
      <c r="K3730" s="27">
        <f>IF(J3730="","",J3730+cat_offset)</f>
        <v/>
      </c>
      <c r="L3730" s="27">
        <f>IF(J3730="","",MAX(0,E3730-J3730)^2)</f>
        <v/>
      </c>
      <c r="M3730" s="27">
        <f>IF(J3730="","",MAX(0,E3730-(J3730+twcdh_off))^2)</f>
        <v/>
      </c>
      <c r="N3730" s="27">
        <f>IF(E3730="","",MAX(0,E3730-swcdh_thr)^2)</f>
        <v/>
      </c>
      <c r="O3730">
        <f>IF(K3730="","",ROUND(E3730-K3730,0))</f>
        <v/>
      </c>
      <c r="P3730">
        <f>IF(O3730="","",IF(O3730&gt;=1,O3730,0))</f>
        <v/>
      </c>
      <c r="Q3730" s="27">
        <f>IF(E3730="","",MAX(0,E3730-22))</f>
        <v/>
      </c>
      <c r="R3730" s="27">
        <f>IF(H3730=1,E3730,"")</f>
        <v/>
      </c>
      <c r="S3730" s="27">
        <f>IF(AND(H3730=1,J3730&lt;&gt;""),E3730-J3730,"")</f>
        <v/>
      </c>
      <c r="T3730">
        <f>IF(G3730="","",MONTH(G3730))</f>
        <v/>
      </c>
    </row>
    <row r="3731">
      <c r="A3731" s="24" t="n">
        <v>2020</v>
      </c>
      <c r="B3731" s="24" t="n">
        <v>6</v>
      </c>
      <c r="C3731" s="24" t="n">
        <v>4</v>
      </c>
      <c r="D3731" s="24" t="n">
        <v>10</v>
      </c>
      <c r="E3731" s="24" t="n">
        <v>16.45</v>
      </c>
      <c r="F3731" s="25">
        <f>IF($E3731="","",DATE(IF($A3731="",nominal_year,$A3731),$B3731,$C3731)+($D3731-IF(LEFT(hour_conv,1)="1",1,0))/24)</f>
        <v/>
      </c>
      <c r="G3731" s="26">
        <f>IF(F3731="","",INT(F3731))</f>
        <v/>
      </c>
      <c r="H3731">
        <f>IF(G3731="","",IF(AND(MONTH(G3731)*100+DAY(G3731)&gt;=season_lo,MONTH(G3731)*100+DAY(G3731)&lt;=season_hi),1,0))</f>
        <v/>
      </c>
      <c r="I3731">
        <f>IF(G3731="","",G3731-first_day+1)</f>
        <v/>
      </c>
      <c r="J3731" s="27">
        <f>IF(I3731="","",INDEX(Daily!$J$2:$J$421,I3731))</f>
        <v/>
      </c>
      <c r="K3731" s="27">
        <f>IF(J3731="","",J3731+cat_offset)</f>
        <v/>
      </c>
      <c r="L3731" s="27">
        <f>IF(J3731="","",MAX(0,E3731-J3731)^2)</f>
        <v/>
      </c>
      <c r="M3731" s="27">
        <f>IF(J3731="","",MAX(0,E3731-(J3731+twcdh_off))^2)</f>
        <v/>
      </c>
      <c r="N3731" s="27">
        <f>IF(E3731="","",MAX(0,E3731-swcdh_thr)^2)</f>
        <v/>
      </c>
      <c r="O3731">
        <f>IF(K3731="","",ROUND(E3731-K3731,0))</f>
        <v/>
      </c>
      <c r="P3731">
        <f>IF(O3731="","",IF(O3731&gt;=1,O3731,0))</f>
        <v/>
      </c>
      <c r="Q3731" s="27">
        <f>IF(E3731="","",MAX(0,E3731-22))</f>
        <v/>
      </c>
      <c r="R3731" s="27">
        <f>IF(H3731=1,E3731,"")</f>
        <v/>
      </c>
      <c r="S3731" s="27">
        <f>IF(AND(H3731=1,J3731&lt;&gt;""),E3731-J3731,"")</f>
        <v/>
      </c>
      <c r="T3731">
        <f>IF(G3731="","",MONTH(G3731))</f>
        <v/>
      </c>
    </row>
    <row r="3732">
      <c r="A3732" s="24" t="n">
        <v>2020</v>
      </c>
      <c r="B3732" s="24" t="n">
        <v>6</v>
      </c>
      <c r="C3732" s="24" t="n">
        <v>4</v>
      </c>
      <c r="D3732" s="24" t="n">
        <v>11</v>
      </c>
      <c r="E3732" s="24" t="n">
        <v>18.35</v>
      </c>
      <c r="F3732" s="25">
        <f>IF($E3732="","",DATE(IF($A3732="",nominal_year,$A3732),$B3732,$C3732)+($D3732-IF(LEFT(hour_conv,1)="1",1,0))/24)</f>
        <v/>
      </c>
      <c r="G3732" s="26">
        <f>IF(F3732="","",INT(F3732))</f>
        <v/>
      </c>
      <c r="H3732">
        <f>IF(G3732="","",IF(AND(MONTH(G3732)*100+DAY(G3732)&gt;=season_lo,MONTH(G3732)*100+DAY(G3732)&lt;=season_hi),1,0))</f>
        <v/>
      </c>
      <c r="I3732">
        <f>IF(G3732="","",G3732-first_day+1)</f>
        <v/>
      </c>
      <c r="J3732" s="27">
        <f>IF(I3732="","",INDEX(Daily!$J$2:$J$421,I3732))</f>
        <v/>
      </c>
      <c r="K3732" s="27">
        <f>IF(J3732="","",J3732+cat_offset)</f>
        <v/>
      </c>
      <c r="L3732" s="27">
        <f>IF(J3732="","",MAX(0,E3732-J3732)^2)</f>
        <v/>
      </c>
      <c r="M3732" s="27">
        <f>IF(J3732="","",MAX(0,E3732-(J3732+twcdh_off))^2)</f>
        <v/>
      </c>
      <c r="N3732" s="27">
        <f>IF(E3732="","",MAX(0,E3732-swcdh_thr)^2)</f>
        <v/>
      </c>
      <c r="O3732">
        <f>IF(K3732="","",ROUND(E3732-K3732,0))</f>
        <v/>
      </c>
      <c r="P3732">
        <f>IF(O3732="","",IF(O3732&gt;=1,O3732,0))</f>
        <v/>
      </c>
      <c r="Q3732" s="27">
        <f>IF(E3732="","",MAX(0,E3732-22))</f>
        <v/>
      </c>
      <c r="R3732" s="27">
        <f>IF(H3732=1,E3732,"")</f>
        <v/>
      </c>
      <c r="S3732" s="27">
        <f>IF(AND(H3732=1,J3732&lt;&gt;""),E3732-J3732,"")</f>
        <v/>
      </c>
      <c r="T3732">
        <f>IF(G3732="","",MONTH(G3732))</f>
        <v/>
      </c>
    </row>
    <row r="3733">
      <c r="A3733" s="24" t="n">
        <v>2020</v>
      </c>
      <c r="B3733" s="24" t="n">
        <v>6</v>
      </c>
      <c r="C3733" s="24" t="n">
        <v>4</v>
      </c>
      <c r="D3733" s="24" t="n">
        <v>12</v>
      </c>
      <c r="E3733" s="24" t="n">
        <v>19.1</v>
      </c>
      <c r="F3733" s="25">
        <f>IF($E3733="","",DATE(IF($A3733="",nominal_year,$A3733),$B3733,$C3733)+($D3733-IF(LEFT(hour_conv,1)="1",1,0))/24)</f>
        <v/>
      </c>
      <c r="G3733" s="26">
        <f>IF(F3733="","",INT(F3733))</f>
        <v/>
      </c>
      <c r="H3733">
        <f>IF(G3733="","",IF(AND(MONTH(G3733)*100+DAY(G3733)&gt;=season_lo,MONTH(G3733)*100+DAY(G3733)&lt;=season_hi),1,0))</f>
        <v/>
      </c>
      <c r="I3733">
        <f>IF(G3733="","",G3733-first_day+1)</f>
        <v/>
      </c>
      <c r="J3733" s="27">
        <f>IF(I3733="","",INDEX(Daily!$J$2:$J$421,I3733))</f>
        <v/>
      </c>
      <c r="K3733" s="27">
        <f>IF(J3733="","",J3733+cat_offset)</f>
        <v/>
      </c>
      <c r="L3733" s="27">
        <f>IF(J3733="","",MAX(0,E3733-J3733)^2)</f>
        <v/>
      </c>
      <c r="M3733" s="27">
        <f>IF(J3733="","",MAX(0,E3733-(J3733+twcdh_off))^2)</f>
        <v/>
      </c>
      <c r="N3733" s="27">
        <f>IF(E3733="","",MAX(0,E3733-swcdh_thr)^2)</f>
        <v/>
      </c>
      <c r="O3733">
        <f>IF(K3733="","",ROUND(E3733-K3733,0))</f>
        <v/>
      </c>
      <c r="P3733">
        <f>IF(O3733="","",IF(O3733&gt;=1,O3733,0))</f>
        <v/>
      </c>
      <c r="Q3733" s="27">
        <f>IF(E3733="","",MAX(0,E3733-22))</f>
        <v/>
      </c>
      <c r="R3733" s="27">
        <f>IF(H3733=1,E3733,"")</f>
        <v/>
      </c>
      <c r="S3733" s="27">
        <f>IF(AND(H3733=1,J3733&lt;&gt;""),E3733-J3733,"")</f>
        <v/>
      </c>
      <c r="T3733">
        <f>IF(G3733="","",MONTH(G3733))</f>
        <v/>
      </c>
    </row>
    <row r="3734">
      <c r="A3734" s="24" t="n">
        <v>2020</v>
      </c>
      <c r="B3734" s="24" t="n">
        <v>6</v>
      </c>
      <c r="C3734" s="24" t="n">
        <v>4</v>
      </c>
      <c r="D3734" s="24" t="n">
        <v>13</v>
      </c>
      <c r="E3734" s="24" t="n">
        <v>20.68</v>
      </c>
      <c r="F3734" s="25">
        <f>IF($E3734="","",DATE(IF($A3734="",nominal_year,$A3734),$B3734,$C3734)+($D3734-IF(LEFT(hour_conv,1)="1",1,0))/24)</f>
        <v/>
      </c>
      <c r="G3734" s="26">
        <f>IF(F3734="","",INT(F3734))</f>
        <v/>
      </c>
      <c r="H3734">
        <f>IF(G3734="","",IF(AND(MONTH(G3734)*100+DAY(G3734)&gt;=season_lo,MONTH(G3734)*100+DAY(G3734)&lt;=season_hi),1,0))</f>
        <v/>
      </c>
      <c r="I3734">
        <f>IF(G3734="","",G3734-first_day+1)</f>
        <v/>
      </c>
      <c r="J3734" s="27">
        <f>IF(I3734="","",INDEX(Daily!$J$2:$J$421,I3734))</f>
        <v/>
      </c>
      <c r="K3734" s="27">
        <f>IF(J3734="","",J3734+cat_offset)</f>
        <v/>
      </c>
      <c r="L3734" s="27">
        <f>IF(J3734="","",MAX(0,E3734-J3734)^2)</f>
        <v/>
      </c>
      <c r="M3734" s="27">
        <f>IF(J3734="","",MAX(0,E3734-(J3734+twcdh_off))^2)</f>
        <v/>
      </c>
      <c r="N3734" s="27">
        <f>IF(E3734="","",MAX(0,E3734-swcdh_thr)^2)</f>
        <v/>
      </c>
      <c r="O3734">
        <f>IF(K3734="","",ROUND(E3734-K3734,0))</f>
        <v/>
      </c>
      <c r="P3734">
        <f>IF(O3734="","",IF(O3734&gt;=1,O3734,0))</f>
        <v/>
      </c>
      <c r="Q3734" s="27">
        <f>IF(E3734="","",MAX(0,E3734-22))</f>
        <v/>
      </c>
      <c r="R3734" s="27">
        <f>IF(H3734=1,E3734,"")</f>
        <v/>
      </c>
      <c r="S3734" s="27">
        <f>IF(AND(H3734=1,J3734&lt;&gt;""),E3734-J3734,"")</f>
        <v/>
      </c>
      <c r="T3734">
        <f>IF(G3734="","",MONTH(G3734))</f>
        <v/>
      </c>
    </row>
    <row r="3735">
      <c r="A3735" s="24" t="n">
        <v>2020</v>
      </c>
      <c r="B3735" s="24" t="n">
        <v>6</v>
      </c>
      <c r="C3735" s="24" t="n">
        <v>4</v>
      </c>
      <c r="D3735" s="24" t="n">
        <v>14</v>
      </c>
      <c r="E3735" s="24" t="n">
        <v>20.41</v>
      </c>
      <c r="F3735" s="25">
        <f>IF($E3735="","",DATE(IF($A3735="",nominal_year,$A3735),$B3735,$C3735)+($D3735-IF(LEFT(hour_conv,1)="1",1,0))/24)</f>
        <v/>
      </c>
      <c r="G3735" s="26">
        <f>IF(F3735="","",INT(F3735))</f>
        <v/>
      </c>
      <c r="H3735">
        <f>IF(G3735="","",IF(AND(MONTH(G3735)*100+DAY(G3735)&gt;=season_lo,MONTH(G3735)*100+DAY(G3735)&lt;=season_hi),1,0))</f>
        <v/>
      </c>
      <c r="I3735">
        <f>IF(G3735="","",G3735-first_day+1)</f>
        <v/>
      </c>
      <c r="J3735" s="27">
        <f>IF(I3735="","",INDEX(Daily!$J$2:$J$421,I3735))</f>
        <v/>
      </c>
      <c r="K3735" s="27">
        <f>IF(J3735="","",J3735+cat_offset)</f>
        <v/>
      </c>
      <c r="L3735" s="27">
        <f>IF(J3735="","",MAX(0,E3735-J3735)^2)</f>
        <v/>
      </c>
      <c r="M3735" s="27">
        <f>IF(J3735="","",MAX(0,E3735-(J3735+twcdh_off))^2)</f>
        <v/>
      </c>
      <c r="N3735" s="27">
        <f>IF(E3735="","",MAX(0,E3735-swcdh_thr)^2)</f>
        <v/>
      </c>
      <c r="O3735">
        <f>IF(K3735="","",ROUND(E3735-K3735,0))</f>
        <v/>
      </c>
      <c r="P3735">
        <f>IF(O3735="","",IF(O3735&gt;=1,O3735,0))</f>
        <v/>
      </c>
      <c r="Q3735" s="27">
        <f>IF(E3735="","",MAX(0,E3735-22))</f>
        <v/>
      </c>
      <c r="R3735" s="27">
        <f>IF(H3735=1,E3735,"")</f>
        <v/>
      </c>
      <c r="S3735" s="27">
        <f>IF(AND(H3735=1,J3735&lt;&gt;""),E3735-J3735,"")</f>
        <v/>
      </c>
      <c r="T3735">
        <f>IF(G3735="","",MONTH(G3735))</f>
        <v/>
      </c>
    </row>
    <row r="3736">
      <c r="A3736" s="24" t="n">
        <v>2020</v>
      </c>
      <c r="B3736" s="24" t="n">
        <v>6</v>
      </c>
      <c r="C3736" s="24" t="n">
        <v>4</v>
      </c>
      <c r="D3736" s="24" t="n">
        <v>15</v>
      </c>
      <c r="E3736" s="24" t="n">
        <v>21.91</v>
      </c>
      <c r="F3736" s="25">
        <f>IF($E3736="","",DATE(IF($A3736="",nominal_year,$A3736),$B3736,$C3736)+($D3736-IF(LEFT(hour_conv,1)="1",1,0))/24)</f>
        <v/>
      </c>
      <c r="G3736" s="26">
        <f>IF(F3736="","",INT(F3736))</f>
        <v/>
      </c>
      <c r="H3736">
        <f>IF(G3736="","",IF(AND(MONTH(G3736)*100+DAY(G3736)&gt;=season_lo,MONTH(G3736)*100+DAY(G3736)&lt;=season_hi),1,0))</f>
        <v/>
      </c>
      <c r="I3736">
        <f>IF(G3736="","",G3736-first_day+1)</f>
        <v/>
      </c>
      <c r="J3736" s="27">
        <f>IF(I3736="","",INDEX(Daily!$J$2:$J$421,I3736))</f>
        <v/>
      </c>
      <c r="K3736" s="27">
        <f>IF(J3736="","",J3736+cat_offset)</f>
        <v/>
      </c>
      <c r="L3736" s="27">
        <f>IF(J3736="","",MAX(0,E3736-J3736)^2)</f>
        <v/>
      </c>
      <c r="M3736" s="27">
        <f>IF(J3736="","",MAX(0,E3736-(J3736+twcdh_off))^2)</f>
        <v/>
      </c>
      <c r="N3736" s="27">
        <f>IF(E3736="","",MAX(0,E3736-swcdh_thr)^2)</f>
        <v/>
      </c>
      <c r="O3736">
        <f>IF(K3736="","",ROUND(E3736-K3736,0))</f>
        <v/>
      </c>
      <c r="P3736">
        <f>IF(O3736="","",IF(O3736&gt;=1,O3736,0))</f>
        <v/>
      </c>
      <c r="Q3736" s="27">
        <f>IF(E3736="","",MAX(0,E3736-22))</f>
        <v/>
      </c>
      <c r="R3736" s="27">
        <f>IF(H3736=1,E3736,"")</f>
        <v/>
      </c>
      <c r="S3736" s="27">
        <f>IF(AND(H3736=1,J3736&lt;&gt;""),E3736-J3736,"")</f>
        <v/>
      </c>
      <c r="T3736">
        <f>IF(G3736="","",MONTH(G3736))</f>
        <v/>
      </c>
    </row>
    <row r="3737">
      <c r="A3737" s="24" t="n">
        <v>2020</v>
      </c>
      <c r="B3737" s="24" t="n">
        <v>6</v>
      </c>
      <c r="C3737" s="24" t="n">
        <v>4</v>
      </c>
      <c r="D3737" s="24" t="n">
        <v>16</v>
      </c>
      <c r="E3737" s="24" t="n">
        <v>21.66</v>
      </c>
      <c r="F3737" s="25">
        <f>IF($E3737="","",DATE(IF($A3737="",nominal_year,$A3737),$B3737,$C3737)+($D3737-IF(LEFT(hour_conv,1)="1",1,0))/24)</f>
        <v/>
      </c>
      <c r="G3737" s="26">
        <f>IF(F3737="","",INT(F3737))</f>
        <v/>
      </c>
      <c r="H3737">
        <f>IF(G3737="","",IF(AND(MONTH(G3737)*100+DAY(G3737)&gt;=season_lo,MONTH(G3737)*100+DAY(G3737)&lt;=season_hi),1,0))</f>
        <v/>
      </c>
      <c r="I3737">
        <f>IF(G3737="","",G3737-first_day+1)</f>
        <v/>
      </c>
      <c r="J3737" s="27">
        <f>IF(I3737="","",INDEX(Daily!$J$2:$J$421,I3737))</f>
        <v/>
      </c>
      <c r="K3737" s="27">
        <f>IF(J3737="","",J3737+cat_offset)</f>
        <v/>
      </c>
      <c r="L3737" s="27">
        <f>IF(J3737="","",MAX(0,E3737-J3737)^2)</f>
        <v/>
      </c>
      <c r="M3737" s="27">
        <f>IF(J3737="","",MAX(0,E3737-(J3737+twcdh_off))^2)</f>
        <v/>
      </c>
      <c r="N3737" s="27">
        <f>IF(E3737="","",MAX(0,E3737-swcdh_thr)^2)</f>
        <v/>
      </c>
      <c r="O3737">
        <f>IF(K3737="","",ROUND(E3737-K3737,0))</f>
        <v/>
      </c>
      <c r="P3737">
        <f>IF(O3737="","",IF(O3737&gt;=1,O3737,0))</f>
        <v/>
      </c>
      <c r="Q3737" s="27">
        <f>IF(E3737="","",MAX(0,E3737-22))</f>
        <v/>
      </c>
      <c r="R3737" s="27">
        <f>IF(H3737=1,E3737,"")</f>
        <v/>
      </c>
      <c r="S3737" s="27">
        <f>IF(AND(H3737=1,J3737&lt;&gt;""),E3737-J3737,"")</f>
        <v/>
      </c>
      <c r="T3737">
        <f>IF(G3737="","",MONTH(G3737))</f>
        <v/>
      </c>
    </row>
    <row r="3738">
      <c r="A3738" s="24" t="n">
        <v>2020</v>
      </c>
      <c r="B3738" s="24" t="n">
        <v>6</v>
      </c>
      <c r="C3738" s="24" t="n">
        <v>4</v>
      </c>
      <c r="D3738" s="24" t="n">
        <v>17</v>
      </c>
      <c r="E3738" s="24" t="n">
        <v>21.51</v>
      </c>
      <c r="F3738" s="25">
        <f>IF($E3738="","",DATE(IF($A3738="",nominal_year,$A3738),$B3738,$C3738)+($D3738-IF(LEFT(hour_conv,1)="1",1,0))/24)</f>
        <v/>
      </c>
      <c r="G3738" s="26">
        <f>IF(F3738="","",INT(F3738))</f>
        <v/>
      </c>
      <c r="H3738">
        <f>IF(G3738="","",IF(AND(MONTH(G3738)*100+DAY(G3738)&gt;=season_lo,MONTH(G3738)*100+DAY(G3738)&lt;=season_hi),1,0))</f>
        <v/>
      </c>
      <c r="I3738">
        <f>IF(G3738="","",G3738-first_day+1)</f>
        <v/>
      </c>
      <c r="J3738" s="27">
        <f>IF(I3738="","",INDEX(Daily!$J$2:$J$421,I3738))</f>
        <v/>
      </c>
      <c r="K3738" s="27">
        <f>IF(J3738="","",J3738+cat_offset)</f>
        <v/>
      </c>
      <c r="L3738" s="27">
        <f>IF(J3738="","",MAX(0,E3738-J3738)^2)</f>
        <v/>
      </c>
      <c r="M3738" s="27">
        <f>IF(J3738="","",MAX(0,E3738-(J3738+twcdh_off))^2)</f>
        <v/>
      </c>
      <c r="N3738" s="27">
        <f>IF(E3738="","",MAX(0,E3738-swcdh_thr)^2)</f>
        <v/>
      </c>
      <c r="O3738">
        <f>IF(K3738="","",ROUND(E3738-K3738,0))</f>
        <v/>
      </c>
      <c r="P3738">
        <f>IF(O3738="","",IF(O3738&gt;=1,O3738,0))</f>
        <v/>
      </c>
      <c r="Q3738" s="27">
        <f>IF(E3738="","",MAX(0,E3738-22))</f>
        <v/>
      </c>
      <c r="R3738" s="27">
        <f>IF(H3738=1,E3738,"")</f>
        <v/>
      </c>
      <c r="S3738" s="27">
        <f>IF(AND(H3738=1,J3738&lt;&gt;""),E3738-J3738,"")</f>
        <v/>
      </c>
      <c r="T3738">
        <f>IF(G3738="","",MONTH(G3738))</f>
        <v/>
      </c>
    </row>
    <row r="3739">
      <c r="A3739" s="24" t="n">
        <v>2020</v>
      </c>
      <c r="B3739" s="24" t="n">
        <v>6</v>
      </c>
      <c r="C3739" s="24" t="n">
        <v>4</v>
      </c>
      <c r="D3739" s="24" t="n">
        <v>18</v>
      </c>
      <c r="E3739" s="24" t="n">
        <v>21.02</v>
      </c>
      <c r="F3739" s="25">
        <f>IF($E3739="","",DATE(IF($A3739="",nominal_year,$A3739),$B3739,$C3739)+($D3739-IF(LEFT(hour_conv,1)="1",1,0))/24)</f>
        <v/>
      </c>
      <c r="G3739" s="26">
        <f>IF(F3739="","",INT(F3739))</f>
        <v/>
      </c>
      <c r="H3739">
        <f>IF(G3739="","",IF(AND(MONTH(G3739)*100+DAY(G3739)&gt;=season_lo,MONTH(G3739)*100+DAY(G3739)&lt;=season_hi),1,0))</f>
        <v/>
      </c>
      <c r="I3739">
        <f>IF(G3739="","",G3739-first_day+1)</f>
        <v/>
      </c>
      <c r="J3739" s="27">
        <f>IF(I3739="","",INDEX(Daily!$J$2:$J$421,I3739))</f>
        <v/>
      </c>
      <c r="K3739" s="27">
        <f>IF(J3739="","",J3739+cat_offset)</f>
        <v/>
      </c>
      <c r="L3739" s="27">
        <f>IF(J3739="","",MAX(0,E3739-J3739)^2)</f>
        <v/>
      </c>
      <c r="M3739" s="27">
        <f>IF(J3739="","",MAX(0,E3739-(J3739+twcdh_off))^2)</f>
        <v/>
      </c>
      <c r="N3739" s="27">
        <f>IF(E3739="","",MAX(0,E3739-swcdh_thr)^2)</f>
        <v/>
      </c>
      <c r="O3739">
        <f>IF(K3739="","",ROUND(E3739-K3739,0))</f>
        <v/>
      </c>
      <c r="P3739">
        <f>IF(O3739="","",IF(O3739&gt;=1,O3739,0))</f>
        <v/>
      </c>
      <c r="Q3739" s="27">
        <f>IF(E3739="","",MAX(0,E3739-22))</f>
        <v/>
      </c>
      <c r="R3739" s="27">
        <f>IF(H3739=1,E3739,"")</f>
        <v/>
      </c>
      <c r="S3739" s="27">
        <f>IF(AND(H3739=1,J3739&lt;&gt;""),E3739-J3739,"")</f>
        <v/>
      </c>
      <c r="T3739">
        <f>IF(G3739="","",MONTH(G3739))</f>
        <v/>
      </c>
    </row>
    <row r="3740">
      <c r="A3740" s="24" t="n">
        <v>2020</v>
      </c>
      <c r="B3740" s="24" t="n">
        <v>6</v>
      </c>
      <c r="C3740" s="24" t="n">
        <v>4</v>
      </c>
      <c r="D3740" s="24" t="n">
        <v>19</v>
      </c>
      <c r="E3740" s="24" t="n">
        <v>20.28</v>
      </c>
      <c r="F3740" s="25">
        <f>IF($E3740="","",DATE(IF($A3740="",nominal_year,$A3740),$B3740,$C3740)+($D3740-IF(LEFT(hour_conv,1)="1",1,0))/24)</f>
        <v/>
      </c>
      <c r="G3740" s="26">
        <f>IF(F3740="","",INT(F3740))</f>
        <v/>
      </c>
      <c r="H3740">
        <f>IF(G3740="","",IF(AND(MONTH(G3740)*100+DAY(G3740)&gt;=season_lo,MONTH(G3740)*100+DAY(G3740)&lt;=season_hi),1,0))</f>
        <v/>
      </c>
      <c r="I3740">
        <f>IF(G3740="","",G3740-first_day+1)</f>
        <v/>
      </c>
      <c r="J3740" s="27">
        <f>IF(I3740="","",INDEX(Daily!$J$2:$J$421,I3740))</f>
        <v/>
      </c>
      <c r="K3740" s="27">
        <f>IF(J3740="","",J3740+cat_offset)</f>
        <v/>
      </c>
      <c r="L3740" s="27">
        <f>IF(J3740="","",MAX(0,E3740-J3740)^2)</f>
        <v/>
      </c>
      <c r="M3740" s="27">
        <f>IF(J3740="","",MAX(0,E3740-(J3740+twcdh_off))^2)</f>
        <v/>
      </c>
      <c r="N3740" s="27">
        <f>IF(E3740="","",MAX(0,E3740-swcdh_thr)^2)</f>
        <v/>
      </c>
      <c r="O3740">
        <f>IF(K3740="","",ROUND(E3740-K3740,0))</f>
        <v/>
      </c>
      <c r="P3740">
        <f>IF(O3740="","",IF(O3740&gt;=1,O3740,0))</f>
        <v/>
      </c>
      <c r="Q3740" s="27">
        <f>IF(E3740="","",MAX(0,E3740-22))</f>
        <v/>
      </c>
      <c r="R3740" s="27">
        <f>IF(H3740=1,E3740,"")</f>
        <v/>
      </c>
      <c r="S3740" s="27">
        <f>IF(AND(H3740=1,J3740&lt;&gt;""),E3740-J3740,"")</f>
        <v/>
      </c>
      <c r="T3740">
        <f>IF(G3740="","",MONTH(G3740))</f>
        <v/>
      </c>
    </row>
    <row r="3741">
      <c r="A3741" s="24" t="n">
        <v>2020</v>
      </c>
      <c r="B3741" s="24" t="n">
        <v>6</v>
      </c>
      <c r="C3741" s="24" t="n">
        <v>4</v>
      </c>
      <c r="D3741" s="24" t="n">
        <v>20</v>
      </c>
      <c r="E3741" s="24" t="n">
        <v>19.66</v>
      </c>
      <c r="F3741" s="25">
        <f>IF($E3741="","",DATE(IF($A3741="",nominal_year,$A3741),$B3741,$C3741)+($D3741-IF(LEFT(hour_conv,1)="1",1,0))/24)</f>
        <v/>
      </c>
      <c r="G3741" s="26">
        <f>IF(F3741="","",INT(F3741))</f>
        <v/>
      </c>
      <c r="H3741">
        <f>IF(G3741="","",IF(AND(MONTH(G3741)*100+DAY(G3741)&gt;=season_lo,MONTH(G3741)*100+DAY(G3741)&lt;=season_hi),1,0))</f>
        <v/>
      </c>
      <c r="I3741">
        <f>IF(G3741="","",G3741-first_day+1)</f>
        <v/>
      </c>
      <c r="J3741" s="27">
        <f>IF(I3741="","",INDEX(Daily!$J$2:$J$421,I3741))</f>
        <v/>
      </c>
      <c r="K3741" s="27">
        <f>IF(J3741="","",J3741+cat_offset)</f>
        <v/>
      </c>
      <c r="L3741" s="27">
        <f>IF(J3741="","",MAX(0,E3741-J3741)^2)</f>
        <v/>
      </c>
      <c r="M3741" s="27">
        <f>IF(J3741="","",MAX(0,E3741-(J3741+twcdh_off))^2)</f>
        <v/>
      </c>
      <c r="N3741" s="27">
        <f>IF(E3741="","",MAX(0,E3741-swcdh_thr)^2)</f>
        <v/>
      </c>
      <c r="O3741">
        <f>IF(K3741="","",ROUND(E3741-K3741,0))</f>
        <v/>
      </c>
      <c r="P3741">
        <f>IF(O3741="","",IF(O3741&gt;=1,O3741,0))</f>
        <v/>
      </c>
      <c r="Q3741" s="27">
        <f>IF(E3741="","",MAX(0,E3741-22))</f>
        <v/>
      </c>
      <c r="R3741" s="27">
        <f>IF(H3741=1,E3741,"")</f>
        <v/>
      </c>
      <c r="S3741" s="27">
        <f>IF(AND(H3741=1,J3741&lt;&gt;""),E3741-J3741,"")</f>
        <v/>
      </c>
      <c r="T3741">
        <f>IF(G3741="","",MONTH(G3741))</f>
        <v/>
      </c>
    </row>
    <row r="3742">
      <c r="A3742" s="24" t="n">
        <v>2020</v>
      </c>
      <c r="B3742" s="24" t="n">
        <v>6</v>
      </c>
      <c r="C3742" s="24" t="n">
        <v>4</v>
      </c>
      <c r="D3742" s="24" t="n">
        <v>21</v>
      </c>
      <c r="E3742" s="24" t="n">
        <v>16.92</v>
      </c>
      <c r="F3742" s="25">
        <f>IF($E3742="","",DATE(IF($A3742="",nominal_year,$A3742),$B3742,$C3742)+($D3742-IF(LEFT(hour_conv,1)="1",1,0))/24)</f>
        <v/>
      </c>
      <c r="G3742" s="26">
        <f>IF(F3742="","",INT(F3742))</f>
        <v/>
      </c>
      <c r="H3742">
        <f>IF(G3742="","",IF(AND(MONTH(G3742)*100+DAY(G3742)&gt;=season_lo,MONTH(G3742)*100+DAY(G3742)&lt;=season_hi),1,0))</f>
        <v/>
      </c>
      <c r="I3742">
        <f>IF(G3742="","",G3742-first_day+1)</f>
        <v/>
      </c>
      <c r="J3742" s="27">
        <f>IF(I3742="","",INDEX(Daily!$J$2:$J$421,I3742))</f>
        <v/>
      </c>
      <c r="K3742" s="27">
        <f>IF(J3742="","",J3742+cat_offset)</f>
        <v/>
      </c>
      <c r="L3742" s="27">
        <f>IF(J3742="","",MAX(0,E3742-J3742)^2)</f>
        <v/>
      </c>
      <c r="M3742" s="27">
        <f>IF(J3742="","",MAX(0,E3742-(J3742+twcdh_off))^2)</f>
        <v/>
      </c>
      <c r="N3742" s="27">
        <f>IF(E3742="","",MAX(0,E3742-swcdh_thr)^2)</f>
        <v/>
      </c>
      <c r="O3742">
        <f>IF(K3742="","",ROUND(E3742-K3742,0))</f>
        <v/>
      </c>
      <c r="P3742">
        <f>IF(O3742="","",IF(O3742&gt;=1,O3742,0))</f>
        <v/>
      </c>
      <c r="Q3742" s="27">
        <f>IF(E3742="","",MAX(0,E3742-22))</f>
        <v/>
      </c>
      <c r="R3742" s="27">
        <f>IF(H3742=1,E3742,"")</f>
        <v/>
      </c>
      <c r="S3742" s="27">
        <f>IF(AND(H3742=1,J3742&lt;&gt;""),E3742-J3742,"")</f>
        <v/>
      </c>
      <c r="T3742">
        <f>IF(G3742="","",MONTH(G3742))</f>
        <v/>
      </c>
    </row>
    <row r="3743">
      <c r="A3743" s="24" t="n">
        <v>2020</v>
      </c>
      <c r="B3743" s="24" t="n">
        <v>6</v>
      </c>
      <c r="C3743" s="24" t="n">
        <v>4</v>
      </c>
      <c r="D3743" s="24" t="n">
        <v>22</v>
      </c>
      <c r="E3743" s="24" t="n">
        <v>16.24</v>
      </c>
      <c r="F3743" s="25">
        <f>IF($E3743="","",DATE(IF($A3743="",nominal_year,$A3743),$B3743,$C3743)+($D3743-IF(LEFT(hour_conv,1)="1",1,0))/24)</f>
        <v/>
      </c>
      <c r="G3743" s="26">
        <f>IF(F3743="","",INT(F3743))</f>
        <v/>
      </c>
      <c r="H3743">
        <f>IF(G3743="","",IF(AND(MONTH(G3743)*100+DAY(G3743)&gt;=season_lo,MONTH(G3743)*100+DAY(G3743)&lt;=season_hi),1,0))</f>
        <v/>
      </c>
      <c r="I3743">
        <f>IF(G3743="","",G3743-first_day+1)</f>
        <v/>
      </c>
      <c r="J3743" s="27">
        <f>IF(I3743="","",INDEX(Daily!$J$2:$J$421,I3743))</f>
        <v/>
      </c>
      <c r="K3743" s="27">
        <f>IF(J3743="","",J3743+cat_offset)</f>
        <v/>
      </c>
      <c r="L3743" s="27">
        <f>IF(J3743="","",MAX(0,E3743-J3743)^2)</f>
        <v/>
      </c>
      <c r="M3743" s="27">
        <f>IF(J3743="","",MAX(0,E3743-(J3743+twcdh_off))^2)</f>
        <v/>
      </c>
      <c r="N3743" s="27">
        <f>IF(E3743="","",MAX(0,E3743-swcdh_thr)^2)</f>
        <v/>
      </c>
      <c r="O3743">
        <f>IF(K3743="","",ROUND(E3743-K3743,0))</f>
        <v/>
      </c>
      <c r="P3743">
        <f>IF(O3743="","",IF(O3743&gt;=1,O3743,0))</f>
        <v/>
      </c>
      <c r="Q3743" s="27">
        <f>IF(E3743="","",MAX(0,E3743-22))</f>
        <v/>
      </c>
      <c r="R3743" s="27">
        <f>IF(H3743=1,E3743,"")</f>
        <v/>
      </c>
      <c r="S3743" s="27">
        <f>IF(AND(H3743=1,J3743&lt;&gt;""),E3743-J3743,"")</f>
        <v/>
      </c>
      <c r="T3743">
        <f>IF(G3743="","",MONTH(G3743))</f>
        <v/>
      </c>
    </row>
    <row r="3744">
      <c r="A3744" s="24" t="n">
        <v>2020</v>
      </c>
      <c r="B3744" s="24" t="n">
        <v>6</v>
      </c>
      <c r="C3744" s="24" t="n">
        <v>4</v>
      </c>
      <c r="D3744" s="24" t="n">
        <v>23</v>
      </c>
      <c r="E3744" s="24" t="n">
        <v>14.5</v>
      </c>
      <c r="F3744" s="25">
        <f>IF($E3744="","",DATE(IF($A3744="",nominal_year,$A3744),$B3744,$C3744)+($D3744-IF(LEFT(hour_conv,1)="1",1,0))/24)</f>
        <v/>
      </c>
      <c r="G3744" s="26">
        <f>IF(F3744="","",INT(F3744))</f>
        <v/>
      </c>
      <c r="H3744">
        <f>IF(G3744="","",IF(AND(MONTH(G3744)*100+DAY(G3744)&gt;=season_lo,MONTH(G3744)*100+DAY(G3744)&lt;=season_hi),1,0))</f>
        <v/>
      </c>
      <c r="I3744">
        <f>IF(G3744="","",G3744-first_day+1)</f>
        <v/>
      </c>
      <c r="J3744" s="27">
        <f>IF(I3744="","",INDEX(Daily!$J$2:$J$421,I3744))</f>
        <v/>
      </c>
      <c r="K3744" s="27">
        <f>IF(J3744="","",J3744+cat_offset)</f>
        <v/>
      </c>
      <c r="L3744" s="27">
        <f>IF(J3744="","",MAX(0,E3744-J3744)^2)</f>
        <v/>
      </c>
      <c r="M3744" s="27">
        <f>IF(J3744="","",MAX(0,E3744-(J3744+twcdh_off))^2)</f>
        <v/>
      </c>
      <c r="N3744" s="27">
        <f>IF(E3744="","",MAX(0,E3744-swcdh_thr)^2)</f>
        <v/>
      </c>
      <c r="O3744">
        <f>IF(K3744="","",ROUND(E3744-K3744,0))</f>
        <v/>
      </c>
      <c r="P3744">
        <f>IF(O3744="","",IF(O3744&gt;=1,O3744,0))</f>
        <v/>
      </c>
      <c r="Q3744" s="27">
        <f>IF(E3744="","",MAX(0,E3744-22))</f>
        <v/>
      </c>
      <c r="R3744" s="27">
        <f>IF(H3744=1,E3744,"")</f>
        <v/>
      </c>
      <c r="S3744" s="27">
        <f>IF(AND(H3744=1,J3744&lt;&gt;""),E3744-J3744,"")</f>
        <v/>
      </c>
      <c r="T3744">
        <f>IF(G3744="","",MONTH(G3744))</f>
        <v/>
      </c>
    </row>
    <row r="3745">
      <c r="A3745" s="24" t="n">
        <v>2020</v>
      </c>
      <c r="B3745" s="24" t="n">
        <v>6</v>
      </c>
      <c r="C3745" s="24" t="n">
        <v>4</v>
      </c>
      <c r="D3745" s="24" t="n">
        <v>24</v>
      </c>
      <c r="E3745" s="24" t="n">
        <v>13.92</v>
      </c>
      <c r="F3745" s="25">
        <f>IF($E3745="","",DATE(IF($A3745="",nominal_year,$A3745),$B3745,$C3745)+($D3745-IF(LEFT(hour_conv,1)="1",1,0))/24)</f>
        <v/>
      </c>
      <c r="G3745" s="26">
        <f>IF(F3745="","",INT(F3745))</f>
        <v/>
      </c>
      <c r="H3745">
        <f>IF(G3745="","",IF(AND(MONTH(G3745)*100+DAY(G3745)&gt;=season_lo,MONTH(G3745)*100+DAY(G3745)&lt;=season_hi),1,0))</f>
        <v/>
      </c>
      <c r="I3745">
        <f>IF(G3745="","",G3745-first_day+1)</f>
        <v/>
      </c>
      <c r="J3745" s="27">
        <f>IF(I3745="","",INDEX(Daily!$J$2:$J$421,I3745))</f>
        <v/>
      </c>
      <c r="K3745" s="27">
        <f>IF(J3745="","",J3745+cat_offset)</f>
        <v/>
      </c>
      <c r="L3745" s="27">
        <f>IF(J3745="","",MAX(0,E3745-J3745)^2)</f>
        <v/>
      </c>
      <c r="M3745" s="27">
        <f>IF(J3745="","",MAX(0,E3745-(J3745+twcdh_off))^2)</f>
        <v/>
      </c>
      <c r="N3745" s="27">
        <f>IF(E3745="","",MAX(0,E3745-swcdh_thr)^2)</f>
        <v/>
      </c>
      <c r="O3745">
        <f>IF(K3745="","",ROUND(E3745-K3745,0))</f>
        <v/>
      </c>
      <c r="P3745">
        <f>IF(O3745="","",IF(O3745&gt;=1,O3745,0))</f>
        <v/>
      </c>
      <c r="Q3745" s="27">
        <f>IF(E3745="","",MAX(0,E3745-22))</f>
        <v/>
      </c>
      <c r="R3745" s="27">
        <f>IF(H3745=1,E3745,"")</f>
        <v/>
      </c>
      <c r="S3745" s="27">
        <f>IF(AND(H3745=1,J3745&lt;&gt;""),E3745-J3745,"")</f>
        <v/>
      </c>
      <c r="T3745">
        <f>IF(G3745="","",MONTH(G3745))</f>
        <v/>
      </c>
    </row>
    <row r="3746">
      <c r="A3746" s="24" t="n">
        <v>2020</v>
      </c>
      <c r="B3746" s="24" t="n">
        <v>6</v>
      </c>
      <c r="C3746" s="24" t="n">
        <v>5</v>
      </c>
      <c r="D3746" s="24" t="n">
        <v>1</v>
      </c>
      <c r="E3746" s="24" t="n">
        <v>11.69</v>
      </c>
      <c r="F3746" s="25">
        <f>IF($E3746="","",DATE(IF($A3746="",nominal_year,$A3746),$B3746,$C3746)+($D3746-IF(LEFT(hour_conv,1)="1",1,0))/24)</f>
        <v/>
      </c>
      <c r="G3746" s="26">
        <f>IF(F3746="","",INT(F3746))</f>
        <v/>
      </c>
      <c r="H3746">
        <f>IF(G3746="","",IF(AND(MONTH(G3746)*100+DAY(G3746)&gt;=season_lo,MONTH(G3746)*100+DAY(G3746)&lt;=season_hi),1,0))</f>
        <v/>
      </c>
      <c r="I3746">
        <f>IF(G3746="","",G3746-first_day+1)</f>
        <v/>
      </c>
      <c r="J3746" s="27">
        <f>IF(I3746="","",INDEX(Daily!$J$2:$J$421,I3746))</f>
        <v/>
      </c>
      <c r="K3746" s="27">
        <f>IF(J3746="","",J3746+cat_offset)</f>
        <v/>
      </c>
      <c r="L3746" s="27">
        <f>IF(J3746="","",MAX(0,E3746-J3746)^2)</f>
        <v/>
      </c>
      <c r="M3746" s="27">
        <f>IF(J3746="","",MAX(0,E3746-(J3746+twcdh_off))^2)</f>
        <v/>
      </c>
      <c r="N3746" s="27">
        <f>IF(E3746="","",MAX(0,E3746-swcdh_thr)^2)</f>
        <v/>
      </c>
      <c r="O3746">
        <f>IF(K3746="","",ROUND(E3746-K3746,0))</f>
        <v/>
      </c>
      <c r="P3746">
        <f>IF(O3746="","",IF(O3746&gt;=1,O3746,0))</f>
        <v/>
      </c>
      <c r="Q3746" s="27">
        <f>IF(E3746="","",MAX(0,E3746-22))</f>
        <v/>
      </c>
      <c r="R3746" s="27">
        <f>IF(H3746=1,E3746,"")</f>
        <v/>
      </c>
      <c r="S3746" s="27">
        <f>IF(AND(H3746=1,J3746&lt;&gt;""),E3746-J3746,"")</f>
        <v/>
      </c>
      <c r="T3746">
        <f>IF(G3746="","",MONTH(G3746))</f>
        <v/>
      </c>
    </row>
    <row r="3747">
      <c r="A3747" s="24" t="n">
        <v>2020</v>
      </c>
      <c r="B3747" s="24" t="n">
        <v>6</v>
      </c>
      <c r="C3747" s="24" t="n">
        <v>5</v>
      </c>
      <c r="D3747" s="24" t="n">
        <v>2</v>
      </c>
      <c r="E3747" s="24" t="n">
        <v>11.16</v>
      </c>
      <c r="F3747" s="25">
        <f>IF($E3747="","",DATE(IF($A3747="",nominal_year,$A3747),$B3747,$C3747)+($D3747-IF(LEFT(hour_conv,1)="1",1,0))/24)</f>
        <v/>
      </c>
      <c r="G3747" s="26">
        <f>IF(F3747="","",INT(F3747))</f>
        <v/>
      </c>
      <c r="H3747">
        <f>IF(G3747="","",IF(AND(MONTH(G3747)*100+DAY(G3747)&gt;=season_lo,MONTH(G3747)*100+DAY(G3747)&lt;=season_hi),1,0))</f>
        <v/>
      </c>
      <c r="I3747">
        <f>IF(G3747="","",G3747-first_day+1)</f>
        <v/>
      </c>
      <c r="J3747" s="27">
        <f>IF(I3747="","",INDEX(Daily!$J$2:$J$421,I3747))</f>
        <v/>
      </c>
      <c r="K3747" s="27">
        <f>IF(J3747="","",J3747+cat_offset)</f>
        <v/>
      </c>
      <c r="L3747" s="27">
        <f>IF(J3747="","",MAX(0,E3747-J3747)^2)</f>
        <v/>
      </c>
      <c r="M3747" s="27">
        <f>IF(J3747="","",MAX(0,E3747-(J3747+twcdh_off))^2)</f>
        <v/>
      </c>
      <c r="N3747" s="27">
        <f>IF(E3747="","",MAX(0,E3747-swcdh_thr)^2)</f>
        <v/>
      </c>
      <c r="O3747">
        <f>IF(K3747="","",ROUND(E3747-K3747,0))</f>
        <v/>
      </c>
      <c r="P3747">
        <f>IF(O3747="","",IF(O3747&gt;=1,O3747,0))</f>
        <v/>
      </c>
      <c r="Q3747" s="27">
        <f>IF(E3747="","",MAX(0,E3747-22))</f>
        <v/>
      </c>
      <c r="R3747" s="27">
        <f>IF(H3747=1,E3747,"")</f>
        <v/>
      </c>
      <c r="S3747" s="27">
        <f>IF(AND(H3747=1,J3747&lt;&gt;""),E3747-J3747,"")</f>
        <v/>
      </c>
      <c r="T3747">
        <f>IF(G3747="","",MONTH(G3747))</f>
        <v/>
      </c>
    </row>
    <row r="3748">
      <c r="A3748" s="24" t="n">
        <v>2020</v>
      </c>
      <c r="B3748" s="24" t="n">
        <v>6</v>
      </c>
      <c r="C3748" s="24" t="n">
        <v>5</v>
      </c>
      <c r="D3748" s="24" t="n">
        <v>3</v>
      </c>
      <c r="E3748" s="24" t="n">
        <v>10.27</v>
      </c>
      <c r="F3748" s="25">
        <f>IF($E3748="","",DATE(IF($A3748="",nominal_year,$A3748),$B3748,$C3748)+($D3748-IF(LEFT(hour_conv,1)="1",1,0))/24)</f>
        <v/>
      </c>
      <c r="G3748" s="26">
        <f>IF(F3748="","",INT(F3748))</f>
        <v/>
      </c>
      <c r="H3748">
        <f>IF(G3748="","",IF(AND(MONTH(G3748)*100+DAY(G3748)&gt;=season_lo,MONTH(G3748)*100+DAY(G3748)&lt;=season_hi),1,0))</f>
        <v/>
      </c>
      <c r="I3748">
        <f>IF(G3748="","",G3748-first_day+1)</f>
        <v/>
      </c>
      <c r="J3748" s="27">
        <f>IF(I3748="","",INDEX(Daily!$J$2:$J$421,I3748))</f>
        <v/>
      </c>
      <c r="K3748" s="27">
        <f>IF(J3748="","",J3748+cat_offset)</f>
        <v/>
      </c>
      <c r="L3748" s="27">
        <f>IF(J3748="","",MAX(0,E3748-J3748)^2)</f>
        <v/>
      </c>
      <c r="M3748" s="27">
        <f>IF(J3748="","",MAX(0,E3748-(J3748+twcdh_off))^2)</f>
        <v/>
      </c>
      <c r="N3748" s="27">
        <f>IF(E3748="","",MAX(0,E3748-swcdh_thr)^2)</f>
        <v/>
      </c>
      <c r="O3748">
        <f>IF(K3748="","",ROUND(E3748-K3748,0))</f>
        <v/>
      </c>
      <c r="P3748">
        <f>IF(O3748="","",IF(O3748&gt;=1,O3748,0))</f>
        <v/>
      </c>
      <c r="Q3748" s="27">
        <f>IF(E3748="","",MAX(0,E3748-22))</f>
        <v/>
      </c>
      <c r="R3748" s="27">
        <f>IF(H3748=1,E3748,"")</f>
        <v/>
      </c>
      <c r="S3748" s="27">
        <f>IF(AND(H3748=1,J3748&lt;&gt;""),E3748-J3748,"")</f>
        <v/>
      </c>
      <c r="T3748">
        <f>IF(G3748="","",MONTH(G3748))</f>
        <v/>
      </c>
    </row>
    <row r="3749">
      <c r="A3749" s="24" t="n">
        <v>2020</v>
      </c>
      <c r="B3749" s="24" t="n">
        <v>6</v>
      </c>
      <c r="C3749" s="24" t="n">
        <v>5</v>
      </c>
      <c r="D3749" s="24" t="n">
        <v>4</v>
      </c>
      <c r="E3749" s="24" t="n">
        <v>10.51</v>
      </c>
      <c r="F3749" s="25">
        <f>IF($E3749="","",DATE(IF($A3749="",nominal_year,$A3749),$B3749,$C3749)+($D3749-IF(LEFT(hour_conv,1)="1",1,0))/24)</f>
        <v/>
      </c>
      <c r="G3749" s="26">
        <f>IF(F3749="","",INT(F3749))</f>
        <v/>
      </c>
      <c r="H3749">
        <f>IF(G3749="","",IF(AND(MONTH(G3749)*100+DAY(G3749)&gt;=season_lo,MONTH(G3749)*100+DAY(G3749)&lt;=season_hi),1,0))</f>
        <v/>
      </c>
      <c r="I3749">
        <f>IF(G3749="","",G3749-first_day+1)</f>
        <v/>
      </c>
      <c r="J3749" s="27">
        <f>IF(I3749="","",INDEX(Daily!$J$2:$J$421,I3749))</f>
        <v/>
      </c>
      <c r="K3749" s="27">
        <f>IF(J3749="","",J3749+cat_offset)</f>
        <v/>
      </c>
      <c r="L3749" s="27">
        <f>IF(J3749="","",MAX(0,E3749-J3749)^2)</f>
        <v/>
      </c>
      <c r="M3749" s="27">
        <f>IF(J3749="","",MAX(0,E3749-(J3749+twcdh_off))^2)</f>
        <v/>
      </c>
      <c r="N3749" s="27">
        <f>IF(E3749="","",MAX(0,E3749-swcdh_thr)^2)</f>
        <v/>
      </c>
      <c r="O3749">
        <f>IF(K3749="","",ROUND(E3749-K3749,0))</f>
        <v/>
      </c>
      <c r="P3749">
        <f>IF(O3749="","",IF(O3749&gt;=1,O3749,0))</f>
        <v/>
      </c>
      <c r="Q3749" s="27">
        <f>IF(E3749="","",MAX(0,E3749-22))</f>
        <v/>
      </c>
      <c r="R3749" s="27">
        <f>IF(H3749=1,E3749,"")</f>
        <v/>
      </c>
      <c r="S3749" s="27">
        <f>IF(AND(H3749=1,J3749&lt;&gt;""),E3749-J3749,"")</f>
        <v/>
      </c>
      <c r="T3749">
        <f>IF(G3749="","",MONTH(G3749))</f>
        <v/>
      </c>
    </row>
    <row r="3750">
      <c r="A3750" s="24" t="n">
        <v>2020</v>
      </c>
      <c r="B3750" s="24" t="n">
        <v>6</v>
      </c>
      <c r="C3750" s="24" t="n">
        <v>5</v>
      </c>
      <c r="D3750" s="24" t="n">
        <v>5</v>
      </c>
      <c r="E3750" s="24" t="n">
        <v>10.84</v>
      </c>
      <c r="F3750" s="25">
        <f>IF($E3750="","",DATE(IF($A3750="",nominal_year,$A3750),$B3750,$C3750)+($D3750-IF(LEFT(hour_conv,1)="1",1,0))/24)</f>
        <v/>
      </c>
      <c r="G3750" s="26">
        <f>IF(F3750="","",INT(F3750))</f>
        <v/>
      </c>
      <c r="H3750">
        <f>IF(G3750="","",IF(AND(MONTH(G3750)*100+DAY(G3750)&gt;=season_lo,MONTH(G3750)*100+DAY(G3750)&lt;=season_hi),1,0))</f>
        <v/>
      </c>
      <c r="I3750">
        <f>IF(G3750="","",G3750-first_day+1)</f>
        <v/>
      </c>
      <c r="J3750" s="27">
        <f>IF(I3750="","",INDEX(Daily!$J$2:$J$421,I3750))</f>
        <v/>
      </c>
      <c r="K3750" s="27">
        <f>IF(J3750="","",J3750+cat_offset)</f>
        <v/>
      </c>
      <c r="L3750" s="27">
        <f>IF(J3750="","",MAX(0,E3750-J3750)^2)</f>
        <v/>
      </c>
      <c r="M3750" s="27">
        <f>IF(J3750="","",MAX(0,E3750-(J3750+twcdh_off))^2)</f>
        <v/>
      </c>
      <c r="N3750" s="27">
        <f>IF(E3750="","",MAX(0,E3750-swcdh_thr)^2)</f>
        <v/>
      </c>
      <c r="O3750">
        <f>IF(K3750="","",ROUND(E3750-K3750,0))</f>
        <v/>
      </c>
      <c r="P3750">
        <f>IF(O3750="","",IF(O3750&gt;=1,O3750,0))</f>
        <v/>
      </c>
      <c r="Q3750" s="27">
        <f>IF(E3750="","",MAX(0,E3750-22))</f>
        <v/>
      </c>
      <c r="R3750" s="27">
        <f>IF(H3750=1,E3750,"")</f>
        <v/>
      </c>
      <c r="S3750" s="27">
        <f>IF(AND(H3750=1,J3750&lt;&gt;""),E3750-J3750,"")</f>
        <v/>
      </c>
      <c r="T3750">
        <f>IF(G3750="","",MONTH(G3750))</f>
        <v/>
      </c>
    </row>
    <row r="3751">
      <c r="A3751" s="24" t="n">
        <v>2020</v>
      </c>
      <c r="B3751" s="24" t="n">
        <v>6</v>
      </c>
      <c r="C3751" s="24" t="n">
        <v>5</v>
      </c>
      <c r="D3751" s="24" t="n">
        <v>6</v>
      </c>
      <c r="E3751" s="24" t="n">
        <v>10.84</v>
      </c>
      <c r="F3751" s="25">
        <f>IF($E3751="","",DATE(IF($A3751="",nominal_year,$A3751),$B3751,$C3751)+($D3751-IF(LEFT(hour_conv,1)="1",1,0))/24)</f>
        <v/>
      </c>
      <c r="G3751" s="26">
        <f>IF(F3751="","",INT(F3751))</f>
        <v/>
      </c>
      <c r="H3751">
        <f>IF(G3751="","",IF(AND(MONTH(G3751)*100+DAY(G3751)&gt;=season_lo,MONTH(G3751)*100+DAY(G3751)&lt;=season_hi),1,0))</f>
        <v/>
      </c>
      <c r="I3751">
        <f>IF(G3751="","",G3751-first_day+1)</f>
        <v/>
      </c>
      <c r="J3751" s="27">
        <f>IF(I3751="","",INDEX(Daily!$J$2:$J$421,I3751))</f>
        <v/>
      </c>
      <c r="K3751" s="27">
        <f>IF(J3751="","",J3751+cat_offset)</f>
        <v/>
      </c>
      <c r="L3751" s="27">
        <f>IF(J3751="","",MAX(0,E3751-J3751)^2)</f>
        <v/>
      </c>
      <c r="M3751" s="27">
        <f>IF(J3751="","",MAX(0,E3751-(J3751+twcdh_off))^2)</f>
        <v/>
      </c>
      <c r="N3751" s="27">
        <f>IF(E3751="","",MAX(0,E3751-swcdh_thr)^2)</f>
        <v/>
      </c>
      <c r="O3751">
        <f>IF(K3751="","",ROUND(E3751-K3751,0))</f>
        <v/>
      </c>
      <c r="P3751">
        <f>IF(O3751="","",IF(O3751&gt;=1,O3751,0))</f>
        <v/>
      </c>
      <c r="Q3751" s="27">
        <f>IF(E3751="","",MAX(0,E3751-22))</f>
        <v/>
      </c>
      <c r="R3751" s="27">
        <f>IF(H3751=1,E3751,"")</f>
        <v/>
      </c>
      <c r="S3751" s="27">
        <f>IF(AND(H3751=1,J3751&lt;&gt;""),E3751-J3751,"")</f>
        <v/>
      </c>
      <c r="T3751">
        <f>IF(G3751="","",MONTH(G3751))</f>
        <v/>
      </c>
    </row>
    <row r="3752">
      <c r="A3752" s="24" t="n">
        <v>2020</v>
      </c>
      <c r="B3752" s="24" t="n">
        <v>6</v>
      </c>
      <c r="C3752" s="24" t="n">
        <v>5</v>
      </c>
      <c r="D3752" s="24" t="n">
        <v>7</v>
      </c>
      <c r="E3752" s="24" t="n">
        <v>11.9</v>
      </c>
      <c r="F3752" s="25">
        <f>IF($E3752="","",DATE(IF($A3752="",nominal_year,$A3752),$B3752,$C3752)+($D3752-IF(LEFT(hour_conv,1)="1",1,0))/24)</f>
        <v/>
      </c>
      <c r="G3752" s="26">
        <f>IF(F3752="","",INT(F3752))</f>
        <v/>
      </c>
      <c r="H3752">
        <f>IF(G3752="","",IF(AND(MONTH(G3752)*100+DAY(G3752)&gt;=season_lo,MONTH(G3752)*100+DAY(G3752)&lt;=season_hi),1,0))</f>
        <v/>
      </c>
      <c r="I3752">
        <f>IF(G3752="","",G3752-first_day+1)</f>
        <v/>
      </c>
      <c r="J3752" s="27">
        <f>IF(I3752="","",INDEX(Daily!$J$2:$J$421,I3752))</f>
        <v/>
      </c>
      <c r="K3752" s="27">
        <f>IF(J3752="","",J3752+cat_offset)</f>
        <v/>
      </c>
      <c r="L3752" s="27">
        <f>IF(J3752="","",MAX(0,E3752-J3752)^2)</f>
        <v/>
      </c>
      <c r="M3752" s="27">
        <f>IF(J3752="","",MAX(0,E3752-(J3752+twcdh_off))^2)</f>
        <v/>
      </c>
      <c r="N3752" s="27">
        <f>IF(E3752="","",MAX(0,E3752-swcdh_thr)^2)</f>
        <v/>
      </c>
      <c r="O3752">
        <f>IF(K3752="","",ROUND(E3752-K3752,0))</f>
        <v/>
      </c>
      <c r="P3752">
        <f>IF(O3752="","",IF(O3752&gt;=1,O3752,0))</f>
        <v/>
      </c>
      <c r="Q3752" s="27">
        <f>IF(E3752="","",MAX(0,E3752-22))</f>
        <v/>
      </c>
      <c r="R3752" s="27">
        <f>IF(H3752=1,E3752,"")</f>
        <v/>
      </c>
      <c r="S3752" s="27">
        <f>IF(AND(H3752=1,J3752&lt;&gt;""),E3752-J3752,"")</f>
        <v/>
      </c>
      <c r="T3752">
        <f>IF(G3752="","",MONTH(G3752))</f>
        <v/>
      </c>
    </row>
    <row r="3753">
      <c r="A3753" s="24" t="n">
        <v>2020</v>
      </c>
      <c r="B3753" s="24" t="n">
        <v>6</v>
      </c>
      <c r="C3753" s="24" t="n">
        <v>5</v>
      </c>
      <c r="D3753" s="24" t="n">
        <v>8</v>
      </c>
      <c r="E3753" s="24" t="n">
        <v>12.47</v>
      </c>
      <c r="F3753" s="25">
        <f>IF($E3753="","",DATE(IF($A3753="",nominal_year,$A3753),$B3753,$C3753)+($D3753-IF(LEFT(hour_conv,1)="1",1,0))/24)</f>
        <v/>
      </c>
      <c r="G3753" s="26">
        <f>IF(F3753="","",INT(F3753))</f>
        <v/>
      </c>
      <c r="H3753">
        <f>IF(G3753="","",IF(AND(MONTH(G3753)*100+DAY(G3753)&gt;=season_lo,MONTH(G3753)*100+DAY(G3753)&lt;=season_hi),1,0))</f>
        <v/>
      </c>
      <c r="I3753">
        <f>IF(G3753="","",G3753-first_day+1)</f>
        <v/>
      </c>
      <c r="J3753" s="27">
        <f>IF(I3753="","",INDEX(Daily!$J$2:$J$421,I3753))</f>
        <v/>
      </c>
      <c r="K3753" s="27">
        <f>IF(J3753="","",J3753+cat_offset)</f>
        <v/>
      </c>
      <c r="L3753" s="27">
        <f>IF(J3753="","",MAX(0,E3753-J3753)^2)</f>
        <v/>
      </c>
      <c r="M3753" s="27">
        <f>IF(J3753="","",MAX(0,E3753-(J3753+twcdh_off))^2)</f>
        <v/>
      </c>
      <c r="N3753" s="27">
        <f>IF(E3753="","",MAX(0,E3753-swcdh_thr)^2)</f>
        <v/>
      </c>
      <c r="O3753">
        <f>IF(K3753="","",ROUND(E3753-K3753,0))</f>
        <v/>
      </c>
      <c r="P3753">
        <f>IF(O3753="","",IF(O3753&gt;=1,O3753,0))</f>
        <v/>
      </c>
      <c r="Q3753" s="27">
        <f>IF(E3753="","",MAX(0,E3753-22))</f>
        <v/>
      </c>
      <c r="R3753" s="27">
        <f>IF(H3753=1,E3753,"")</f>
        <v/>
      </c>
      <c r="S3753" s="27">
        <f>IF(AND(H3753=1,J3753&lt;&gt;""),E3753-J3753,"")</f>
        <v/>
      </c>
      <c r="T3753">
        <f>IF(G3753="","",MONTH(G3753))</f>
        <v/>
      </c>
    </row>
    <row r="3754">
      <c r="A3754" s="24" t="n">
        <v>2020</v>
      </c>
      <c r="B3754" s="24" t="n">
        <v>6</v>
      </c>
      <c r="C3754" s="24" t="n">
        <v>5</v>
      </c>
      <c r="D3754" s="24" t="n">
        <v>9</v>
      </c>
      <c r="E3754" s="24" t="n">
        <v>14.5</v>
      </c>
      <c r="F3754" s="25">
        <f>IF($E3754="","",DATE(IF($A3754="",nominal_year,$A3754),$B3754,$C3754)+($D3754-IF(LEFT(hour_conv,1)="1",1,0))/24)</f>
        <v/>
      </c>
      <c r="G3754" s="26">
        <f>IF(F3754="","",INT(F3754))</f>
        <v/>
      </c>
      <c r="H3754">
        <f>IF(G3754="","",IF(AND(MONTH(G3754)*100+DAY(G3754)&gt;=season_lo,MONTH(G3754)*100+DAY(G3754)&lt;=season_hi),1,0))</f>
        <v/>
      </c>
      <c r="I3754">
        <f>IF(G3754="","",G3754-first_day+1)</f>
        <v/>
      </c>
      <c r="J3754" s="27">
        <f>IF(I3754="","",INDEX(Daily!$J$2:$J$421,I3754))</f>
        <v/>
      </c>
      <c r="K3754" s="27">
        <f>IF(J3754="","",J3754+cat_offset)</f>
        <v/>
      </c>
      <c r="L3754" s="27">
        <f>IF(J3754="","",MAX(0,E3754-J3754)^2)</f>
        <v/>
      </c>
      <c r="M3754" s="27">
        <f>IF(J3754="","",MAX(0,E3754-(J3754+twcdh_off))^2)</f>
        <v/>
      </c>
      <c r="N3754" s="27">
        <f>IF(E3754="","",MAX(0,E3754-swcdh_thr)^2)</f>
        <v/>
      </c>
      <c r="O3754">
        <f>IF(K3754="","",ROUND(E3754-K3754,0))</f>
        <v/>
      </c>
      <c r="P3754">
        <f>IF(O3754="","",IF(O3754&gt;=1,O3754,0))</f>
        <v/>
      </c>
      <c r="Q3754" s="27">
        <f>IF(E3754="","",MAX(0,E3754-22))</f>
        <v/>
      </c>
      <c r="R3754" s="27">
        <f>IF(H3754=1,E3754,"")</f>
        <v/>
      </c>
      <c r="S3754" s="27">
        <f>IF(AND(H3754=1,J3754&lt;&gt;""),E3754-J3754,"")</f>
        <v/>
      </c>
      <c r="T3754">
        <f>IF(G3754="","",MONTH(G3754))</f>
        <v/>
      </c>
    </row>
    <row r="3755">
      <c r="A3755" s="24" t="n">
        <v>2020</v>
      </c>
      <c r="B3755" s="24" t="n">
        <v>6</v>
      </c>
      <c r="C3755" s="24" t="n">
        <v>5</v>
      </c>
      <c r="D3755" s="24" t="n">
        <v>10</v>
      </c>
      <c r="E3755" s="24" t="n">
        <v>16.16</v>
      </c>
      <c r="F3755" s="25">
        <f>IF($E3755="","",DATE(IF($A3755="",nominal_year,$A3755),$B3755,$C3755)+($D3755-IF(LEFT(hour_conv,1)="1",1,0))/24)</f>
        <v/>
      </c>
      <c r="G3755" s="26">
        <f>IF(F3755="","",INT(F3755))</f>
        <v/>
      </c>
      <c r="H3755">
        <f>IF(G3755="","",IF(AND(MONTH(G3755)*100+DAY(G3755)&gt;=season_lo,MONTH(G3755)*100+DAY(G3755)&lt;=season_hi),1,0))</f>
        <v/>
      </c>
      <c r="I3755">
        <f>IF(G3755="","",G3755-first_day+1)</f>
        <v/>
      </c>
      <c r="J3755" s="27">
        <f>IF(I3755="","",INDEX(Daily!$J$2:$J$421,I3755))</f>
        <v/>
      </c>
      <c r="K3755" s="27">
        <f>IF(J3755="","",J3755+cat_offset)</f>
        <v/>
      </c>
      <c r="L3755" s="27">
        <f>IF(J3755="","",MAX(0,E3755-J3755)^2)</f>
        <v/>
      </c>
      <c r="M3755" s="27">
        <f>IF(J3755="","",MAX(0,E3755-(J3755+twcdh_off))^2)</f>
        <v/>
      </c>
      <c r="N3755" s="27">
        <f>IF(E3755="","",MAX(0,E3755-swcdh_thr)^2)</f>
        <v/>
      </c>
      <c r="O3755">
        <f>IF(K3755="","",ROUND(E3755-K3755,0))</f>
        <v/>
      </c>
      <c r="P3755">
        <f>IF(O3755="","",IF(O3755&gt;=1,O3755,0))</f>
        <v/>
      </c>
      <c r="Q3755" s="27">
        <f>IF(E3755="","",MAX(0,E3755-22))</f>
        <v/>
      </c>
      <c r="R3755" s="27">
        <f>IF(H3755=1,E3755,"")</f>
        <v/>
      </c>
      <c r="S3755" s="27">
        <f>IF(AND(H3755=1,J3755&lt;&gt;""),E3755-J3755,"")</f>
        <v/>
      </c>
      <c r="T3755">
        <f>IF(G3755="","",MONTH(G3755))</f>
        <v/>
      </c>
    </row>
    <row r="3756">
      <c r="A3756" s="24" t="n">
        <v>2020</v>
      </c>
      <c r="B3756" s="24" t="n">
        <v>6</v>
      </c>
      <c r="C3756" s="24" t="n">
        <v>5</v>
      </c>
      <c r="D3756" s="24" t="n">
        <v>11</v>
      </c>
      <c r="E3756" s="24" t="n">
        <v>17.04</v>
      </c>
      <c r="F3756" s="25">
        <f>IF($E3756="","",DATE(IF($A3756="",nominal_year,$A3756),$B3756,$C3756)+($D3756-IF(LEFT(hour_conv,1)="1",1,0))/24)</f>
        <v/>
      </c>
      <c r="G3756" s="26">
        <f>IF(F3756="","",INT(F3756))</f>
        <v/>
      </c>
      <c r="H3756">
        <f>IF(G3756="","",IF(AND(MONTH(G3756)*100+DAY(G3756)&gt;=season_lo,MONTH(G3756)*100+DAY(G3756)&lt;=season_hi),1,0))</f>
        <v/>
      </c>
      <c r="I3756">
        <f>IF(G3756="","",G3756-first_day+1)</f>
        <v/>
      </c>
      <c r="J3756" s="27">
        <f>IF(I3756="","",INDEX(Daily!$J$2:$J$421,I3756))</f>
        <v/>
      </c>
      <c r="K3756" s="27">
        <f>IF(J3756="","",J3756+cat_offset)</f>
        <v/>
      </c>
      <c r="L3756" s="27">
        <f>IF(J3756="","",MAX(0,E3756-J3756)^2)</f>
        <v/>
      </c>
      <c r="M3756" s="27">
        <f>IF(J3756="","",MAX(0,E3756-(J3756+twcdh_off))^2)</f>
        <v/>
      </c>
      <c r="N3756" s="27">
        <f>IF(E3756="","",MAX(0,E3756-swcdh_thr)^2)</f>
        <v/>
      </c>
      <c r="O3756">
        <f>IF(K3756="","",ROUND(E3756-K3756,0))</f>
        <v/>
      </c>
      <c r="P3756">
        <f>IF(O3756="","",IF(O3756&gt;=1,O3756,0))</f>
        <v/>
      </c>
      <c r="Q3756" s="27">
        <f>IF(E3756="","",MAX(0,E3756-22))</f>
        <v/>
      </c>
      <c r="R3756" s="27">
        <f>IF(H3756=1,E3756,"")</f>
        <v/>
      </c>
      <c r="S3756" s="27">
        <f>IF(AND(H3756=1,J3756&lt;&gt;""),E3756-J3756,"")</f>
        <v/>
      </c>
      <c r="T3756">
        <f>IF(G3756="","",MONTH(G3756))</f>
        <v/>
      </c>
    </row>
    <row r="3757">
      <c r="A3757" s="24" t="n">
        <v>2020</v>
      </c>
      <c r="B3757" s="24" t="n">
        <v>6</v>
      </c>
      <c r="C3757" s="24" t="n">
        <v>5</v>
      </c>
      <c r="D3757" s="24" t="n">
        <v>12</v>
      </c>
      <c r="E3757" s="24" t="n">
        <v>19.05</v>
      </c>
      <c r="F3757" s="25">
        <f>IF($E3757="","",DATE(IF($A3757="",nominal_year,$A3757),$B3757,$C3757)+($D3757-IF(LEFT(hour_conv,1)="1",1,0))/24)</f>
        <v/>
      </c>
      <c r="G3757" s="26">
        <f>IF(F3757="","",INT(F3757))</f>
        <v/>
      </c>
      <c r="H3757">
        <f>IF(G3757="","",IF(AND(MONTH(G3757)*100+DAY(G3757)&gt;=season_lo,MONTH(G3757)*100+DAY(G3757)&lt;=season_hi),1,0))</f>
        <v/>
      </c>
      <c r="I3757">
        <f>IF(G3757="","",G3757-first_day+1)</f>
        <v/>
      </c>
      <c r="J3757" s="27">
        <f>IF(I3757="","",INDEX(Daily!$J$2:$J$421,I3757))</f>
        <v/>
      </c>
      <c r="K3757" s="27">
        <f>IF(J3757="","",J3757+cat_offset)</f>
        <v/>
      </c>
      <c r="L3757" s="27">
        <f>IF(J3757="","",MAX(0,E3757-J3757)^2)</f>
        <v/>
      </c>
      <c r="M3757" s="27">
        <f>IF(J3757="","",MAX(0,E3757-(J3757+twcdh_off))^2)</f>
        <v/>
      </c>
      <c r="N3757" s="27">
        <f>IF(E3757="","",MAX(0,E3757-swcdh_thr)^2)</f>
        <v/>
      </c>
      <c r="O3757">
        <f>IF(K3757="","",ROUND(E3757-K3757,0))</f>
        <v/>
      </c>
      <c r="P3757">
        <f>IF(O3757="","",IF(O3757&gt;=1,O3757,0))</f>
        <v/>
      </c>
      <c r="Q3757" s="27">
        <f>IF(E3757="","",MAX(0,E3757-22))</f>
        <v/>
      </c>
      <c r="R3757" s="27">
        <f>IF(H3757=1,E3757,"")</f>
        <v/>
      </c>
      <c r="S3757" s="27">
        <f>IF(AND(H3757=1,J3757&lt;&gt;""),E3757-J3757,"")</f>
        <v/>
      </c>
      <c r="T3757">
        <f>IF(G3757="","",MONTH(G3757))</f>
        <v/>
      </c>
    </row>
    <row r="3758">
      <c r="A3758" s="24" t="n">
        <v>2020</v>
      </c>
      <c r="B3758" s="24" t="n">
        <v>6</v>
      </c>
      <c r="C3758" s="24" t="n">
        <v>5</v>
      </c>
      <c r="D3758" s="24" t="n">
        <v>13</v>
      </c>
      <c r="E3758" s="24" t="n">
        <v>18.93</v>
      </c>
      <c r="F3758" s="25">
        <f>IF($E3758="","",DATE(IF($A3758="",nominal_year,$A3758),$B3758,$C3758)+($D3758-IF(LEFT(hour_conv,1)="1",1,0))/24)</f>
        <v/>
      </c>
      <c r="G3758" s="26">
        <f>IF(F3758="","",INT(F3758))</f>
        <v/>
      </c>
      <c r="H3758">
        <f>IF(G3758="","",IF(AND(MONTH(G3758)*100+DAY(G3758)&gt;=season_lo,MONTH(G3758)*100+DAY(G3758)&lt;=season_hi),1,0))</f>
        <v/>
      </c>
      <c r="I3758">
        <f>IF(G3758="","",G3758-first_day+1)</f>
        <v/>
      </c>
      <c r="J3758" s="27">
        <f>IF(I3758="","",INDEX(Daily!$J$2:$J$421,I3758))</f>
        <v/>
      </c>
      <c r="K3758" s="27">
        <f>IF(J3758="","",J3758+cat_offset)</f>
        <v/>
      </c>
      <c r="L3758" s="27">
        <f>IF(J3758="","",MAX(0,E3758-J3758)^2)</f>
        <v/>
      </c>
      <c r="M3758" s="27">
        <f>IF(J3758="","",MAX(0,E3758-(J3758+twcdh_off))^2)</f>
        <v/>
      </c>
      <c r="N3758" s="27">
        <f>IF(E3758="","",MAX(0,E3758-swcdh_thr)^2)</f>
        <v/>
      </c>
      <c r="O3758">
        <f>IF(K3758="","",ROUND(E3758-K3758,0))</f>
        <v/>
      </c>
      <c r="P3758">
        <f>IF(O3758="","",IF(O3758&gt;=1,O3758,0))</f>
        <v/>
      </c>
      <c r="Q3758" s="27">
        <f>IF(E3758="","",MAX(0,E3758-22))</f>
        <v/>
      </c>
      <c r="R3758" s="27">
        <f>IF(H3758=1,E3758,"")</f>
        <v/>
      </c>
      <c r="S3758" s="27">
        <f>IF(AND(H3758=1,J3758&lt;&gt;""),E3758-J3758,"")</f>
        <v/>
      </c>
      <c r="T3758">
        <f>IF(G3758="","",MONTH(G3758))</f>
        <v/>
      </c>
    </row>
    <row r="3759">
      <c r="A3759" s="24" t="n">
        <v>2020</v>
      </c>
      <c r="B3759" s="24" t="n">
        <v>6</v>
      </c>
      <c r="C3759" s="24" t="n">
        <v>5</v>
      </c>
      <c r="D3759" s="24" t="n">
        <v>14</v>
      </c>
      <c r="E3759" s="24" t="n">
        <v>19.9</v>
      </c>
      <c r="F3759" s="25">
        <f>IF($E3759="","",DATE(IF($A3759="",nominal_year,$A3759),$B3759,$C3759)+($D3759-IF(LEFT(hour_conv,1)="1",1,0))/24)</f>
        <v/>
      </c>
      <c r="G3759" s="26">
        <f>IF(F3759="","",INT(F3759))</f>
        <v/>
      </c>
      <c r="H3759">
        <f>IF(G3759="","",IF(AND(MONTH(G3759)*100+DAY(G3759)&gt;=season_lo,MONTH(G3759)*100+DAY(G3759)&lt;=season_hi),1,0))</f>
        <v/>
      </c>
      <c r="I3759">
        <f>IF(G3759="","",G3759-first_day+1)</f>
        <v/>
      </c>
      <c r="J3759" s="27">
        <f>IF(I3759="","",INDEX(Daily!$J$2:$J$421,I3759))</f>
        <v/>
      </c>
      <c r="K3759" s="27">
        <f>IF(J3759="","",J3759+cat_offset)</f>
        <v/>
      </c>
      <c r="L3759" s="27">
        <f>IF(J3759="","",MAX(0,E3759-J3759)^2)</f>
        <v/>
      </c>
      <c r="M3759" s="27">
        <f>IF(J3759="","",MAX(0,E3759-(J3759+twcdh_off))^2)</f>
        <v/>
      </c>
      <c r="N3759" s="27">
        <f>IF(E3759="","",MAX(0,E3759-swcdh_thr)^2)</f>
        <v/>
      </c>
      <c r="O3759">
        <f>IF(K3759="","",ROUND(E3759-K3759,0))</f>
        <v/>
      </c>
      <c r="P3759">
        <f>IF(O3759="","",IF(O3759&gt;=1,O3759,0))</f>
        <v/>
      </c>
      <c r="Q3759" s="27">
        <f>IF(E3759="","",MAX(0,E3759-22))</f>
        <v/>
      </c>
      <c r="R3759" s="27">
        <f>IF(H3759=1,E3759,"")</f>
        <v/>
      </c>
      <c r="S3759" s="27">
        <f>IF(AND(H3759=1,J3759&lt;&gt;""),E3759-J3759,"")</f>
        <v/>
      </c>
      <c r="T3759">
        <f>IF(G3759="","",MONTH(G3759))</f>
        <v/>
      </c>
    </row>
    <row r="3760">
      <c r="A3760" s="24" t="n">
        <v>2020</v>
      </c>
      <c r="B3760" s="24" t="n">
        <v>6</v>
      </c>
      <c r="C3760" s="24" t="n">
        <v>5</v>
      </c>
      <c r="D3760" s="24" t="n">
        <v>15</v>
      </c>
      <c r="E3760" s="24" t="n">
        <v>20.65</v>
      </c>
      <c r="F3760" s="25">
        <f>IF($E3760="","",DATE(IF($A3760="",nominal_year,$A3760),$B3760,$C3760)+($D3760-IF(LEFT(hour_conv,1)="1",1,0))/24)</f>
        <v/>
      </c>
      <c r="G3760" s="26">
        <f>IF(F3760="","",INT(F3760))</f>
        <v/>
      </c>
      <c r="H3760">
        <f>IF(G3760="","",IF(AND(MONTH(G3760)*100+DAY(G3760)&gt;=season_lo,MONTH(G3760)*100+DAY(G3760)&lt;=season_hi),1,0))</f>
        <v/>
      </c>
      <c r="I3760">
        <f>IF(G3760="","",G3760-first_day+1)</f>
        <v/>
      </c>
      <c r="J3760" s="27">
        <f>IF(I3760="","",INDEX(Daily!$J$2:$J$421,I3760))</f>
        <v/>
      </c>
      <c r="K3760" s="27">
        <f>IF(J3760="","",J3760+cat_offset)</f>
        <v/>
      </c>
      <c r="L3760" s="27">
        <f>IF(J3760="","",MAX(0,E3760-J3760)^2)</f>
        <v/>
      </c>
      <c r="M3760" s="27">
        <f>IF(J3760="","",MAX(0,E3760-(J3760+twcdh_off))^2)</f>
        <v/>
      </c>
      <c r="N3760" s="27">
        <f>IF(E3760="","",MAX(0,E3760-swcdh_thr)^2)</f>
        <v/>
      </c>
      <c r="O3760">
        <f>IF(K3760="","",ROUND(E3760-K3760,0))</f>
        <v/>
      </c>
      <c r="P3760">
        <f>IF(O3760="","",IF(O3760&gt;=1,O3760,0))</f>
        <v/>
      </c>
      <c r="Q3760" s="27">
        <f>IF(E3760="","",MAX(0,E3760-22))</f>
        <v/>
      </c>
      <c r="R3760" s="27">
        <f>IF(H3760=1,E3760,"")</f>
        <v/>
      </c>
      <c r="S3760" s="27">
        <f>IF(AND(H3760=1,J3760&lt;&gt;""),E3760-J3760,"")</f>
        <v/>
      </c>
      <c r="T3760">
        <f>IF(G3760="","",MONTH(G3760))</f>
        <v/>
      </c>
    </row>
    <row r="3761">
      <c r="A3761" s="24" t="n">
        <v>2020</v>
      </c>
      <c r="B3761" s="24" t="n">
        <v>6</v>
      </c>
      <c r="C3761" s="24" t="n">
        <v>5</v>
      </c>
      <c r="D3761" s="24" t="n">
        <v>16</v>
      </c>
      <c r="E3761" s="24" t="n">
        <v>21.2</v>
      </c>
      <c r="F3761" s="25">
        <f>IF($E3761="","",DATE(IF($A3761="",nominal_year,$A3761),$B3761,$C3761)+($D3761-IF(LEFT(hour_conv,1)="1",1,0))/24)</f>
        <v/>
      </c>
      <c r="G3761" s="26">
        <f>IF(F3761="","",INT(F3761))</f>
        <v/>
      </c>
      <c r="H3761">
        <f>IF(G3761="","",IF(AND(MONTH(G3761)*100+DAY(G3761)&gt;=season_lo,MONTH(G3761)*100+DAY(G3761)&lt;=season_hi),1,0))</f>
        <v/>
      </c>
      <c r="I3761">
        <f>IF(G3761="","",G3761-first_day+1)</f>
        <v/>
      </c>
      <c r="J3761" s="27">
        <f>IF(I3761="","",INDEX(Daily!$J$2:$J$421,I3761))</f>
        <v/>
      </c>
      <c r="K3761" s="27">
        <f>IF(J3761="","",J3761+cat_offset)</f>
        <v/>
      </c>
      <c r="L3761" s="27">
        <f>IF(J3761="","",MAX(0,E3761-J3761)^2)</f>
        <v/>
      </c>
      <c r="M3761" s="27">
        <f>IF(J3761="","",MAX(0,E3761-(J3761+twcdh_off))^2)</f>
        <v/>
      </c>
      <c r="N3761" s="27">
        <f>IF(E3761="","",MAX(0,E3761-swcdh_thr)^2)</f>
        <v/>
      </c>
      <c r="O3761">
        <f>IF(K3761="","",ROUND(E3761-K3761,0))</f>
        <v/>
      </c>
      <c r="P3761">
        <f>IF(O3761="","",IF(O3761&gt;=1,O3761,0))</f>
        <v/>
      </c>
      <c r="Q3761" s="27">
        <f>IF(E3761="","",MAX(0,E3761-22))</f>
        <v/>
      </c>
      <c r="R3761" s="27">
        <f>IF(H3761=1,E3761,"")</f>
        <v/>
      </c>
      <c r="S3761" s="27">
        <f>IF(AND(H3761=1,J3761&lt;&gt;""),E3761-J3761,"")</f>
        <v/>
      </c>
      <c r="T3761">
        <f>IF(G3761="","",MONTH(G3761))</f>
        <v/>
      </c>
    </row>
    <row r="3762">
      <c r="A3762" s="24" t="n">
        <v>2020</v>
      </c>
      <c r="B3762" s="24" t="n">
        <v>6</v>
      </c>
      <c r="C3762" s="24" t="n">
        <v>5</v>
      </c>
      <c r="D3762" s="24" t="n">
        <v>17</v>
      </c>
      <c r="E3762" s="24" t="n">
        <v>21.22</v>
      </c>
      <c r="F3762" s="25">
        <f>IF($E3762="","",DATE(IF($A3762="",nominal_year,$A3762),$B3762,$C3762)+($D3762-IF(LEFT(hour_conv,1)="1",1,0))/24)</f>
        <v/>
      </c>
      <c r="G3762" s="26">
        <f>IF(F3762="","",INT(F3762))</f>
        <v/>
      </c>
      <c r="H3762">
        <f>IF(G3762="","",IF(AND(MONTH(G3762)*100+DAY(G3762)&gt;=season_lo,MONTH(G3762)*100+DAY(G3762)&lt;=season_hi),1,0))</f>
        <v/>
      </c>
      <c r="I3762">
        <f>IF(G3762="","",G3762-first_day+1)</f>
        <v/>
      </c>
      <c r="J3762" s="27">
        <f>IF(I3762="","",INDEX(Daily!$J$2:$J$421,I3762))</f>
        <v/>
      </c>
      <c r="K3762" s="27">
        <f>IF(J3762="","",J3762+cat_offset)</f>
        <v/>
      </c>
      <c r="L3762" s="27">
        <f>IF(J3762="","",MAX(0,E3762-J3762)^2)</f>
        <v/>
      </c>
      <c r="M3762" s="27">
        <f>IF(J3762="","",MAX(0,E3762-(J3762+twcdh_off))^2)</f>
        <v/>
      </c>
      <c r="N3762" s="27">
        <f>IF(E3762="","",MAX(0,E3762-swcdh_thr)^2)</f>
        <v/>
      </c>
      <c r="O3762">
        <f>IF(K3762="","",ROUND(E3762-K3762,0))</f>
        <v/>
      </c>
      <c r="P3762">
        <f>IF(O3762="","",IF(O3762&gt;=1,O3762,0))</f>
        <v/>
      </c>
      <c r="Q3762" s="27">
        <f>IF(E3762="","",MAX(0,E3762-22))</f>
        <v/>
      </c>
      <c r="R3762" s="27">
        <f>IF(H3762=1,E3762,"")</f>
        <v/>
      </c>
      <c r="S3762" s="27">
        <f>IF(AND(H3762=1,J3762&lt;&gt;""),E3762-J3762,"")</f>
        <v/>
      </c>
      <c r="T3762">
        <f>IF(G3762="","",MONTH(G3762))</f>
        <v/>
      </c>
    </row>
    <row r="3763">
      <c r="A3763" s="24" t="n">
        <v>2020</v>
      </c>
      <c r="B3763" s="24" t="n">
        <v>6</v>
      </c>
      <c r="C3763" s="24" t="n">
        <v>5</v>
      </c>
      <c r="D3763" s="24" t="n">
        <v>18</v>
      </c>
      <c r="E3763" s="24" t="n">
        <v>20.63</v>
      </c>
      <c r="F3763" s="25">
        <f>IF($E3763="","",DATE(IF($A3763="",nominal_year,$A3763),$B3763,$C3763)+($D3763-IF(LEFT(hour_conv,1)="1",1,0))/24)</f>
        <v/>
      </c>
      <c r="G3763" s="26">
        <f>IF(F3763="","",INT(F3763))</f>
        <v/>
      </c>
      <c r="H3763">
        <f>IF(G3763="","",IF(AND(MONTH(G3763)*100+DAY(G3763)&gt;=season_lo,MONTH(G3763)*100+DAY(G3763)&lt;=season_hi),1,0))</f>
        <v/>
      </c>
      <c r="I3763">
        <f>IF(G3763="","",G3763-first_day+1)</f>
        <v/>
      </c>
      <c r="J3763" s="27">
        <f>IF(I3763="","",INDEX(Daily!$J$2:$J$421,I3763))</f>
        <v/>
      </c>
      <c r="K3763" s="27">
        <f>IF(J3763="","",J3763+cat_offset)</f>
        <v/>
      </c>
      <c r="L3763" s="27">
        <f>IF(J3763="","",MAX(0,E3763-J3763)^2)</f>
        <v/>
      </c>
      <c r="M3763" s="27">
        <f>IF(J3763="","",MAX(0,E3763-(J3763+twcdh_off))^2)</f>
        <v/>
      </c>
      <c r="N3763" s="27">
        <f>IF(E3763="","",MAX(0,E3763-swcdh_thr)^2)</f>
        <v/>
      </c>
      <c r="O3763">
        <f>IF(K3763="","",ROUND(E3763-K3763,0))</f>
        <v/>
      </c>
      <c r="P3763">
        <f>IF(O3763="","",IF(O3763&gt;=1,O3763,0))</f>
        <v/>
      </c>
      <c r="Q3763" s="27">
        <f>IF(E3763="","",MAX(0,E3763-22))</f>
        <v/>
      </c>
      <c r="R3763" s="27">
        <f>IF(H3763=1,E3763,"")</f>
        <v/>
      </c>
      <c r="S3763" s="27">
        <f>IF(AND(H3763=1,J3763&lt;&gt;""),E3763-J3763,"")</f>
        <v/>
      </c>
      <c r="T3763">
        <f>IF(G3763="","",MONTH(G3763))</f>
        <v/>
      </c>
    </row>
    <row r="3764">
      <c r="A3764" s="24" t="n">
        <v>2020</v>
      </c>
      <c r="B3764" s="24" t="n">
        <v>6</v>
      </c>
      <c r="C3764" s="24" t="n">
        <v>5</v>
      </c>
      <c r="D3764" s="24" t="n">
        <v>19</v>
      </c>
      <c r="E3764" s="24" t="n">
        <v>19.75</v>
      </c>
      <c r="F3764" s="25">
        <f>IF($E3764="","",DATE(IF($A3764="",nominal_year,$A3764),$B3764,$C3764)+($D3764-IF(LEFT(hour_conv,1)="1",1,0))/24)</f>
        <v/>
      </c>
      <c r="G3764" s="26">
        <f>IF(F3764="","",INT(F3764))</f>
        <v/>
      </c>
      <c r="H3764">
        <f>IF(G3764="","",IF(AND(MONTH(G3764)*100+DAY(G3764)&gt;=season_lo,MONTH(G3764)*100+DAY(G3764)&lt;=season_hi),1,0))</f>
        <v/>
      </c>
      <c r="I3764">
        <f>IF(G3764="","",G3764-first_day+1)</f>
        <v/>
      </c>
      <c r="J3764" s="27">
        <f>IF(I3764="","",INDEX(Daily!$J$2:$J$421,I3764))</f>
        <v/>
      </c>
      <c r="K3764" s="27">
        <f>IF(J3764="","",J3764+cat_offset)</f>
        <v/>
      </c>
      <c r="L3764" s="27">
        <f>IF(J3764="","",MAX(0,E3764-J3764)^2)</f>
        <v/>
      </c>
      <c r="M3764" s="27">
        <f>IF(J3764="","",MAX(0,E3764-(J3764+twcdh_off))^2)</f>
        <v/>
      </c>
      <c r="N3764" s="27">
        <f>IF(E3764="","",MAX(0,E3764-swcdh_thr)^2)</f>
        <v/>
      </c>
      <c r="O3764">
        <f>IF(K3764="","",ROUND(E3764-K3764,0))</f>
        <v/>
      </c>
      <c r="P3764">
        <f>IF(O3764="","",IF(O3764&gt;=1,O3764,0))</f>
        <v/>
      </c>
      <c r="Q3764" s="27">
        <f>IF(E3764="","",MAX(0,E3764-22))</f>
        <v/>
      </c>
      <c r="R3764" s="27">
        <f>IF(H3764=1,E3764,"")</f>
        <v/>
      </c>
      <c r="S3764" s="27">
        <f>IF(AND(H3764=1,J3764&lt;&gt;""),E3764-J3764,"")</f>
        <v/>
      </c>
      <c r="T3764">
        <f>IF(G3764="","",MONTH(G3764))</f>
        <v/>
      </c>
    </row>
    <row r="3765">
      <c r="A3765" s="24" t="n">
        <v>2020</v>
      </c>
      <c r="B3765" s="24" t="n">
        <v>6</v>
      </c>
      <c r="C3765" s="24" t="n">
        <v>5</v>
      </c>
      <c r="D3765" s="24" t="n">
        <v>20</v>
      </c>
      <c r="E3765" s="24" t="n">
        <v>18.92</v>
      </c>
      <c r="F3765" s="25">
        <f>IF($E3765="","",DATE(IF($A3765="",nominal_year,$A3765),$B3765,$C3765)+($D3765-IF(LEFT(hour_conv,1)="1",1,0))/24)</f>
        <v/>
      </c>
      <c r="G3765" s="26">
        <f>IF(F3765="","",INT(F3765))</f>
        <v/>
      </c>
      <c r="H3765">
        <f>IF(G3765="","",IF(AND(MONTH(G3765)*100+DAY(G3765)&gt;=season_lo,MONTH(G3765)*100+DAY(G3765)&lt;=season_hi),1,0))</f>
        <v/>
      </c>
      <c r="I3765">
        <f>IF(G3765="","",G3765-first_day+1)</f>
        <v/>
      </c>
      <c r="J3765" s="27">
        <f>IF(I3765="","",INDEX(Daily!$J$2:$J$421,I3765))</f>
        <v/>
      </c>
      <c r="K3765" s="27">
        <f>IF(J3765="","",J3765+cat_offset)</f>
        <v/>
      </c>
      <c r="L3765" s="27">
        <f>IF(J3765="","",MAX(0,E3765-J3765)^2)</f>
        <v/>
      </c>
      <c r="M3765" s="27">
        <f>IF(J3765="","",MAX(0,E3765-(J3765+twcdh_off))^2)</f>
        <v/>
      </c>
      <c r="N3765" s="27">
        <f>IF(E3765="","",MAX(0,E3765-swcdh_thr)^2)</f>
        <v/>
      </c>
      <c r="O3765">
        <f>IF(K3765="","",ROUND(E3765-K3765,0))</f>
        <v/>
      </c>
      <c r="P3765">
        <f>IF(O3765="","",IF(O3765&gt;=1,O3765,0))</f>
        <v/>
      </c>
      <c r="Q3765" s="27">
        <f>IF(E3765="","",MAX(0,E3765-22))</f>
        <v/>
      </c>
      <c r="R3765" s="27">
        <f>IF(H3765=1,E3765,"")</f>
        <v/>
      </c>
      <c r="S3765" s="27">
        <f>IF(AND(H3765=1,J3765&lt;&gt;""),E3765-J3765,"")</f>
        <v/>
      </c>
      <c r="T3765">
        <f>IF(G3765="","",MONTH(G3765))</f>
        <v/>
      </c>
    </row>
    <row r="3766">
      <c r="A3766" s="24" t="n">
        <v>2020</v>
      </c>
      <c r="B3766" s="24" t="n">
        <v>6</v>
      </c>
      <c r="C3766" s="24" t="n">
        <v>5</v>
      </c>
      <c r="D3766" s="24" t="n">
        <v>21</v>
      </c>
      <c r="E3766" s="24" t="n">
        <v>17.11</v>
      </c>
      <c r="F3766" s="25">
        <f>IF($E3766="","",DATE(IF($A3766="",nominal_year,$A3766),$B3766,$C3766)+($D3766-IF(LEFT(hour_conv,1)="1",1,0))/24)</f>
        <v/>
      </c>
      <c r="G3766" s="26">
        <f>IF(F3766="","",INT(F3766))</f>
        <v/>
      </c>
      <c r="H3766">
        <f>IF(G3766="","",IF(AND(MONTH(G3766)*100+DAY(G3766)&gt;=season_lo,MONTH(G3766)*100+DAY(G3766)&lt;=season_hi),1,0))</f>
        <v/>
      </c>
      <c r="I3766">
        <f>IF(G3766="","",G3766-first_day+1)</f>
        <v/>
      </c>
      <c r="J3766" s="27">
        <f>IF(I3766="","",INDEX(Daily!$J$2:$J$421,I3766))</f>
        <v/>
      </c>
      <c r="K3766" s="27">
        <f>IF(J3766="","",J3766+cat_offset)</f>
        <v/>
      </c>
      <c r="L3766" s="27">
        <f>IF(J3766="","",MAX(0,E3766-J3766)^2)</f>
        <v/>
      </c>
      <c r="M3766" s="27">
        <f>IF(J3766="","",MAX(0,E3766-(J3766+twcdh_off))^2)</f>
        <v/>
      </c>
      <c r="N3766" s="27">
        <f>IF(E3766="","",MAX(0,E3766-swcdh_thr)^2)</f>
        <v/>
      </c>
      <c r="O3766">
        <f>IF(K3766="","",ROUND(E3766-K3766,0))</f>
        <v/>
      </c>
      <c r="P3766">
        <f>IF(O3766="","",IF(O3766&gt;=1,O3766,0))</f>
        <v/>
      </c>
      <c r="Q3766" s="27">
        <f>IF(E3766="","",MAX(0,E3766-22))</f>
        <v/>
      </c>
      <c r="R3766" s="27">
        <f>IF(H3766=1,E3766,"")</f>
        <v/>
      </c>
      <c r="S3766" s="27">
        <f>IF(AND(H3766=1,J3766&lt;&gt;""),E3766-J3766,"")</f>
        <v/>
      </c>
      <c r="T3766">
        <f>IF(G3766="","",MONTH(G3766))</f>
        <v/>
      </c>
    </row>
    <row r="3767">
      <c r="A3767" s="24" t="n">
        <v>2020</v>
      </c>
      <c r="B3767" s="24" t="n">
        <v>6</v>
      </c>
      <c r="C3767" s="24" t="n">
        <v>5</v>
      </c>
      <c r="D3767" s="24" t="n">
        <v>22</v>
      </c>
      <c r="E3767" s="24" t="n">
        <v>15.36</v>
      </c>
      <c r="F3767" s="25">
        <f>IF($E3767="","",DATE(IF($A3767="",nominal_year,$A3767),$B3767,$C3767)+($D3767-IF(LEFT(hour_conv,1)="1",1,0))/24)</f>
        <v/>
      </c>
      <c r="G3767" s="26">
        <f>IF(F3767="","",INT(F3767))</f>
        <v/>
      </c>
      <c r="H3767">
        <f>IF(G3767="","",IF(AND(MONTH(G3767)*100+DAY(G3767)&gt;=season_lo,MONTH(G3767)*100+DAY(G3767)&lt;=season_hi),1,0))</f>
        <v/>
      </c>
      <c r="I3767">
        <f>IF(G3767="","",G3767-first_day+1)</f>
        <v/>
      </c>
      <c r="J3767" s="27">
        <f>IF(I3767="","",INDEX(Daily!$J$2:$J$421,I3767))</f>
        <v/>
      </c>
      <c r="K3767" s="27">
        <f>IF(J3767="","",J3767+cat_offset)</f>
        <v/>
      </c>
      <c r="L3767" s="27">
        <f>IF(J3767="","",MAX(0,E3767-J3767)^2)</f>
        <v/>
      </c>
      <c r="M3767" s="27">
        <f>IF(J3767="","",MAX(0,E3767-(J3767+twcdh_off))^2)</f>
        <v/>
      </c>
      <c r="N3767" s="27">
        <f>IF(E3767="","",MAX(0,E3767-swcdh_thr)^2)</f>
        <v/>
      </c>
      <c r="O3767">
        <f>IF(K3767="","",ROUND(E3767-K3767,0))</f>
        <v/>
      </c>
      <c r="P3767">
        <f>IF(O3767="","",IF(O3767&gt;=1,O3767,0))</f>
        <v/>
      </c>
      <c r="Q3767" s="27">
        <f>IF(E3767="","",MAX(0,E3767-22))</f>
        <v/>
      </c>
      <c r="R3767" s="27">
        <f>IF(H3767=1,E3767,"")</f>
        <v/>
      </c>
      <c r="S3767" s="27">
        <f>IF(AND(H3767=1,J3767&lt;&gt;""),E3767-J3767,"")</f>
        <v/>
      </c>
      <c r="T3767">
        <f>IF(G3767="","",MONTH(G3767))</f>
        <v/>
      </c>
    </row>
    <row r="3768">
      <c r="A3768" s="24" t="n">
        <v>2020</v>
      </c>
      <c r="B3768" s="24" t="n">
        <v>6</v>
      </c>
      <c r="C3768" s="24" t="n">
        <v>5</v>
      </c>
      <c r="D3768" s="24" t="n">
        <v>23</v>
      </c>
      <c r="E3768" s="24" t="n">
        <v>13.93</v>
      </c>
      <c r="F3768" s="25">
        <f>IF($E3768="","",DATE(IF($A3768="",nominal_year,$A3768),$B3768,$C3768)+($D3768-IF(LEFT(hour_conv,1)="1",1,0))/24)</f>
        <v/>
      </c>
      <c r="G3768" s="26">
        <f>IF(F3768="","",INT(F3768))</f>
        <v/>
      </c>
      <c r="H3768">
        <f>IF(G3768="","",IF(AND(MONTH(G3768)*100+DAY(G3768)&gt;=season_lo,MONTH(G3768)*100+DAY(G3768)&lt;=season_hi),1,0))</f>
        <v/>
      </c>
      <c r="I3768">
        <f>IF(G3768="","",G3768-first_day+1)</f>
        <v/>
      </c>
      <c r="J3768" s="27">
        <f>IF(I3768="","",INDEX(Daily!$J$2:$J$421,I3768))</f>
        <v/>
      </c>
      <c r="K3768" s="27">
        <f>IF(J3768="","",J3768+cat_offset)</f>
        <v/>
      </c>
      <c r="L3768" s="27">
        <f>IF(J3768="","",MAX(0,E3768-J3768)^2)</f>
        <v/>
      </c>
      <c r="M3768" s="27">
        <f>IF(J3768="","",MAX(0,E3768-(J3768+twcdh_off))^2)</f>
        <v/>
      </c>
      <c r="N3768" s="27">
        <f>IF(E3768="","",MAX(0,E3768-swcdh_thr)^2)</f>
        <v/>
      </c>
      <c r="O3768">
        <f>IF(K3768="","",ROUND(E3768-K3768,0))</f>
        <v/>
      </c>
      <c r="P3768">
        <f>IF(O3768="","",IF(O3768&gt;=1,O3768,0))</f>
        <v/>
      </c>
      <c r="Q3768" s="27">
        <f>IF(E3768="","",MAX(0,E3768-22))</f>
        <v/>
      </c>
      <c r="R3768" s="27">
        <f>IF(H3768=1,E3768,"")</f>
        <v/>
      </c>
      <c r="S3768" s="27">
        <f>IF(AND(H3768=1,J3768&lt;&gt;""),E3768-J3768,"")</f>
        <v/>
      </c>
      <c r="T3768">
        <f>IF(G3768="","",MONTH(G3768))</f>
        <v/>
      </c>
    </row>
    <row r="3769">
      <c r="A3769" s="24" t="n">
        <v>2020</v>
      </c>
      <c r="B3769" s="24" t="n">
        <v>6</v>
      </c>
      <c r="C3769" s="24" t="n">
        <v>5</v>
      </c>
      <c r="D3769" s="24" t="n">
        <v>24</v>
      </c>
      <c r="E3769" s="24" t="n">
        <v>13.93</v>
      </c>
      <c r="F3769" s="25">
        <f>IF($E3769="","",DATE(IF($A3769="",nominal_year,$A3769),$B3769,$C3769)+($D3769-IF(LEFT(hour_conv,1)="1",1,0))/24)</f>
        <v/>
      </c>
      <c r="G3769" s="26">
        <f>IF(F3769="","",INT(F3769))</f>
        <v/>
      </c>
      <c r="H3769">
        <f>IF(G3769="","",IF(AND(MONTH(G3769)*100+DAY(G3769)&gt;=season_lo,MONTH(G3769)*100+DAY(G3769)&lt;=season_hi),1,0))</f>
        <v/>
      </c>
      <c r="I3769">
        <f>IF(G3769="","",G3769-first_day+1)</f>
        <v/>
      </c>
      <c r="J3769" s="27">
        <f>IF(I3769="","",INDEX(Daily!$J$2:$J$421,I3769))</f>
        <v/>
      </c>
      <c r="K3769" s="27">
        <f>IF(J3769="","",J3769+cat_offset)</f>
        <v/>
      </c>
      <c r="L3769" s="27">
        <f>IF(J3769="","",MAX(0,E3769-J3769)^2)</f>
        <v/>
      </c>
      <c r="M3769" s="27">
        <f>IF(J3769="","",MAX(0,E3769-(J3769+twcdh_off))^2)</f>
        <v/>
      </c>
      <c r="N3769" s="27">
        <f>IF(E3769="","",MAX(0,E3769-swcdh_thr)^2)</f>
        <v/>
      </c>
      <c r="O3769">
        <f>IF(K3769="","",ROUND(E3769-K3769,0))</f>
        <v/>
      </c>
      <c r="P3769">
        <f>IF(O3769="","",IF(O3769&gt;=1,O3769,0))</f>
        <v/>
      </c>
      <c r="Q3769" s="27">
        <f>IF(E3769="","",MAX(0,E3769-22))</f>
        <v/>
      </c>
      <c r="R3769" s="27">
        <f>IF(H3769=1,E3769,"")</f>
        <v/>
      </c>
      <c r="S3769" s="27">
        <f>IF(AND(H3769=1,J3769&lt;&gt;""),E3769-J3769,"")</f>
        <v/>
      </c>
      <c r="T3769">
        <f>IF(G3769="","",MONTH(G3769))</f>
        <v/>
      </c>
    </row>
    <row r="3770">
      <c r="A3770" s="24" t="n">
        <v>2020</v>
      </c>
      <c r="B3770" s="24" t="n">
        <v>6</v>
      </c>
      <c r="C3770" s="24" t="n">
        <v>6</v>
      </c>
      <c r="D3770" s="24" t="n">
        <v>1</v>
      </c>
      <c r="E3770" s="24" t="n">
        <v>12.12</v>
      </c>
      <c r="F3770" s="25">
        <f>IF($E3770="","",DATE(IF($A3770="",nominal_year,$A3770),$B3770,$C3770)+($D3770-IF(LEFT(hour_conv,1)="1",1,0))/24)</f>
        <v/>
      </c>
      <c r="G3770" s="26">
        <f>IF(F3770="","",INT(F3770))</f>
        <v/>
      </c>
      <c r="H3770">
        <f>IF(G3770="","",IF(AND(MONTH(G3770)*100+DAY(G3770)&gt;=season_lo,MONTH(G3770)*100+DAY(G3770)&lt;=season_hi),1,0))</f>
        <v/>
      </c>
      <c r="I3770">
        <f>IF(G3770="","",G3770-first_day+1)</f>
        <v/>
      </c>
      <c r="J3770" s="27">
        <f>IF(I3770="","",INDEX(Daily!$J$2:$J$421,I3770))</f>
        <v/>
      </c>
      <c r="K3770" s="27">
        <f>IF(J3770="","",J3770+cat_offset)</f>
        <v/>
      </c>
      <c r="L3770" s="27">
        <f>IF(J3770="","",MAX(0,E3770-J3770)^2)</f>
        <v/>
      </c>
      <c r="M3770" s="27">
        <f>IF(J3770="","",MAX(0,E3770-(J3770+twcdh_off))^2)</f>
        <v/>
      </c>
      <c r="N3770" s="27">
        <f>IF(E3770="","",MAX(0,E3770-swcdh_thr)^2)</f>
        <v/>
      </c>
      <c r="O3770">
        <f>IF(K3770="","",ROUND(E3770-K3770,0))</f>
        <v/>
      </c>
      <c r="P3770">
        <f>IF(O3770="","",IF(O3770&gt;=1,O3770,0))</f>
        <v/>
      </c>
      <c r="Q3770" s="27">
        <f>IF(E3770="","",MAX(0,E3770-22))</f>
        <v/>
      </c>
      <c r="R3770" s="27">
        <f>IF(H3770=1,E3770,"")</f>
        <v/>
      </c>
      <c r="S3770" s="27">
        <f>IF(AND(H3770=1,J3770&lt;&gt;""),E3770-J3770,"")</f>
        <v/>
      </c>
      <c r="T3770">
        <f>IF(G3770="","",MONTH(G3770))</f>
        <v/>
      </c>
    </row>
    <row r="3771">
      <c r="A3771" s="24" t="n">
        <v>2020</v>
      </c>
      <c r="B3771" s="24" t="n">
        <v>6</v>
      </c>
      <c r="C3771" s="24" t="n">
        <v>6</v>
      </c>
      <c r="D3771" s="24" t="n">
        <v>2</v>
      </c>
      <c r="E3771" s="24" t="n">
        <v>12.11</v>
      </c>
      <c r="F3771" s="25">
        <f>IF($E3771="","",DATE(IF($A3771="",nominal_year,$A3771),$B3771,$C3771)+($D3771-IF(LEFT(hour_conv,1)="1",1,0))/24)</f>
        <v/>
      </c>
      <c r="G3771" s="26">
        <f>IF(F3771="","",INT(F3771))</f>
        <v/>
      </c>
      <c r="H3771">
        <f>IF(G3771="","",IF(AND(MONTH(G3771)*100+DAY(G3771)&gt;=season_lo,MONTH(G3771)*100+DAY(G3771)&lt;=season_hi),1,0))</f>
        <v/>
      </c>
      <c r="I3771">
        <f>IF(G3771="","",G3771-first_day+1)</f>
        <v/>
      </c>
      <c r="J3771" s="27">
        <f>IF(I3771="","",INDEX(Daily!$J$2:$J$421,I3771))</f>
        <v/>
      </c>
      <c r="K3771" s="27">
        <f>IF(J3771="","",J3771+cat_offset)</f>
        <v/>
      </c>
      <c r="L3771" s="27">
        <f>IF(J3771="","",MAX(0,E3771-J3771)^2)</f>
        <v/>
      </c>
      <c r="M3771" s="27">
        <f>IF(J3771="","",MAX(0,E3771-(J3771+twcdh_off))^2)</f>
        <v/>
      </c>
      <c r="N3771" s="27">
        <f>IF(E3771="","",MAX(0,E3771-swcdh_thr)^2)</f>
        <v/>
      </c>
      <c r="O3771">
        <f>IF(K3771="","",ROUND(E3771-K3771,0))</f>
        <v/>
      </c>
      <c r="P3771">
        <f>IF(O3771="","",IF(O3771&gt;=1,O3771,0))</f>
        <v/>
      </c>
      <c r="Q3771" s="27">
        <f>IF(E3771="","",MAX(0,E3771-22))</f>
        <v/>
      </c>
      <c r="R3771" s="27">
        <f>IF(H3771=1,E3771,"")</f>
        <v/>
      </c>
      <c r="S3771" s="27">
        <f>IF(AND(H3771=1,J3771&lt;&gt;""),E3771-J3771,"")</f>
        <v/>
      </c>
      <c r="T3771">
        <f>IF(G3771="","",MONTH(G3771))</f>
        <v/>
      </c>
    </row>
    <row r="3772">
      <c r="A3772" s="24" t="n">
        <v>2020</v>
      </c>
      <c r="B3772" s="24" t="n">
        <v>6</v>
      </c>
      <c r="C3772" s="24" t="n">
        <v>6</v>
      </c>
      <c r="D3772" s="24" t="n">
        <v>3</v>
      </c>
      <c r="E3772" s="24" t="n">
        <v>12.21</v>
      </c>
      <c r="F3772" s="25">
        <f>IF($E3772="","",DATE(IF($A3772="",nominal_year,$A3772),$B3772,$C3772)+($D3772-IF(LEFT(hour_conv,1)="1",1,0))/24)</f>
        <v/>
      </c>
      <c r="G3772" s="26">
        <f>IF(F3772="","",INT(F3772))</f>
        <v/>
      </c>
      <c r="H3772">
        <f>IF(G3772="","",IF(AND(MONTH(G3772)*100+DAY(G3772)&gt;=season_lo,MONTH(G3772)*100+DAY(G3772)&lt;=season_hi),1,0))</f>
        <v/>
      </c>
      <c r="I3772">
        <f>IF(G3772="","",G3772-first_day+1)</f>
        <v/>
      </c>
      <c r="J3772" s="27">
        <f>IF(I3772="","",INDEX(Daily!$J$2:$J$421,I3772))</f>
        <v/>
      </c>
      <c r="K3772" s="27">
        <f>IF(J3772="","",J3772+cat_offset)</f>
        <v/>
      </c>
      <c r="L3772" s="27">
        <f>IF(J3772="","",MAX(0,E3772-J3772)^2)</f>
        <v/>
      </c>
      <c r="M3772" s="27">
        <f>IF(J3772="","",MAX(0,E3772-(J3772+twcdh_off))^2)</f>
        <v/>
      </c>
      <c r="N3772" s="27">
        <f>IF(E3772="","",MAX(0,E3772-swcdh_thr)^2)</f>
        <v/>
      </c>
      <c r="O3772">
        <f>IF(K3772="","",ROUND(E3772-K3772,0))</f>
        <v/>
      </c>
      <c r="P3772">
        <f>IF(O3772="","",IF(O3772&gt;=1,O3772,0))</f>
        <v/>
      </c>
      <c r="Q3772" s="27">
        <f>IF(E3772="","",MAX(0,E3772-22))</f>
        <v/>
      </c>
      <c r="R3772" s="27">
        <f>IF(H3772=1,E3772,"")</f>
        <v/>
      </c>
      <c r="S3772" s="27">
        <f>IF(AND(H3772=1,J3772&lt;&gt;""),E3772-J3772,"")</f>
        <v/>
      </c>
      <c r="T3772">
        <f>IF(G3772="","",MONTH(G3772))</f>
        <v/>
      </c>
    </row>
    <row r="3773">
      <c r="A3773" s="24" t="n">
        <v>2020</v>
      </c>
      <c r="B3773" s="24" t="n">
        <v>6</v>
      </c>
      <c r="C3773" s="24" t="n">
        <v>6</v>
      </c>
      <c r="D3773" s="24" t="n">
        <v>4</v>
      </c>
      <c r="E3773" s="24" t="n">
        <v>11.63</v>
      </c>
      <c r="F3773" s="25">
        <f>IF($E3773="","",DATE(IF($A3773="",nominal_year,$A3773),$B3773,$C3773)+($D3773-IF(LEFT(hour_conv,1)="1",1,0))/24)</f>
        <v/>
      </c>
      <c r="G3773" s="26">
        <f>IF(F3773="","",INT(F3773))</f>
        <v/>
      </c>
      <c r="H3773">
        <f>IF(G3773="","",IF(AND(MONTH(G3773)*100+DAY(G3773)&gt;=season_lo,MONTH(G3773)*100+DAY(G3773)&lt;=season_hi),1,0))</f>
        <v/>
      </c>
      <c r="I3773">
        <f>IF(G3773="","",G3773-first_day+1)</f>
        <v/>
      </c>
      <c r="J3773" s="27">
        <f>IF(I3773="","",INDEX(Daily!$J$2:$J$421,I3773))</f>
        <v/>
      </c>
      <c r="K3773" s="27">
        <f>IF(J3773="","",J3773+cat_offset)</f>
        <v/>
      </c>
      <c r="L3773" s="27">
        <f>IF(J3773="","",MAX(0,E3773-J3773)^2)</f>
        <v/>
      </c>
      <c r="M3773" s="27">
        <f>IF(J3773="","",MAX(0,E3773-(J3773+twcdh_off))^2)</f>
        <v/>
      </c>
      <c r="N3773" s="27">
        <f>IF(E3773="","",MAX(0,E3773-swcdh_thr)^2)</f>
        <v/>
      </c>
      <c r="O3773">
        <f>IF(K3773="","",ROUND(E3773-K3773,0))</f>
        <v/>
      </c>
      <c r="P3773">
        <f>IF(O3773="","",IF(O3773&gt;=1,O3773,0))</f>
        <v/>
      </c>
      <c r="Q3773" s="27">
        <f>IF(E3773="","",MAX(0,E3773-22))</f>
        <v/>
      </c>
      <c r="R3773" s="27">
        <f>IF(H3773=1,E3773,"")</f>
        <v/>
      </c>
      <c r="S3773" s="27">
        <f>IF(AND(H3773=1,J3773&lt;&gt;""),E3773-J3773,"")</f>
        <v/>
      </c>
      <c r="T3773">
        <f>IF(G3773="","",MONTH(G3773))</f>
        <v/>
      </c>
    </row>
    <row r="3774">
      <c r="A3774" s="24" t="n">
        <v>2020</v>
      </c>
      <c r="B3774" s="24" t="n">
        <v>6</v>
      </c>
      <c r="C3774" s="24" t="n">
        <v>6</v>
      </c>
      <c r="D3774" s="24" t="n">
        <v>5</v>
      </c>
      <c r="E3774" s="24" t="n">
        <v>11.3</v>
      </c>
      <c r="F3774" s="25">
        <f>IF($E3774="","",DATE(IF($A3774="",nominal_year,$A3774),$B3774,$C3774)+($D3774-IF(LEFT(hour_conv,1)="1",1,0))/24)</f>
        <v/>
      </c>
      <c r="G3774" s="26">
        <f>IF(F3774="","",INT(F3774))</f>
        <v/>
      </c>
      <c r="H3774">
        <f>IF(G3774="","",IF(AND(MONTH(G3774)*100+DAY(G3774)&gt;=season_lo,MONTH(G3774)*100+DAY(G3774)&lt;=season_hi),1,0))</f>
        <v/>
      </c>
      <c r="I3774">
        <f>IF(G3774="","",G3774-first_day+1)</f>
        <v/>
      </c>
      <c r="J3774" s="27">
        <f>IF(I3774="","",INDEX(Daily!$J$2:$J$421,I3774))</f>
        <v/>
      </c>
      <c r="K3774" s="27">
        <f>IF(J3774="","",J3774+cat_offset)</f>
        <v/>
      </c>
      <c r="L3774" s="27">
        <f>IF(J3774="","",MAX(0,E3774-J3774)^2)</f>
        <v/>
      </c>
      <c r="M3774" s="27">
        <f>IF(J3774="","",MAX(0,E3774-(J3774+twcdh_off))^2)</f>
        <v/>
      </c>
      <c r="N3774" s="27">
        <f>IF(E3774="","",MAX(0,E3774-swcdh_thr)^2)</f>
        <v/>
      </c>
      <c r="O3774">
        <f>IF(K3774="","",ROUND(E3774-K3774,0))</f>
        <v/>
      </c>
      <c r="P3774">
        <f>IF(O3774="","",IF(O3774&gt;=1,O3774,0))</f>
        <v/>
      </c>
      <c r="Q3774" s="27">
        <f>IF(E3774="","",MAX(0,E3774-22))</f>
        <v/>
      </c>
      <c r="R3774" s="27">
        <f>IF(H3774=1,E3774,"")</f>
        <v/>
      </c>
      <c r="S3774" s="27">
        <f>IF(AND(H3774=1,J3774&lt;&gt;""),E3774-J3774,"")</f>
        <v/>
      </c>
      <c r="T3774">
        <f>IF(G3774="","",MONTH(G3774))</f>
        <v/>
      </c>
    </row>
    <row r="3775">
      <c r="A3775" s="24" t="n">
        <v>2020</v>
      </c>
      <c r="B3775" s="24" t="n">
        <v>6</v>
      </c>
      <c r="C3775" s="24" t="n">
        <v>6</v>
      </c>
      <c r="D3775" s="24" t="n">
        <v>6</v>
      </c>
      <c r="E3775" s="24" t="n">
        <v>12.19</v>
      </c>
      <c r="F3775" s="25">
        <f>IF($E3775="","",DATE(IF($A3775="",nominal_year,$A3775),$B3775,$C3775)+($D3775-IF(LEFT(hour_conv,1)="1",1,0))/24)</f>
        <v/>
      </c>
      <c r="G3775" s="26">
        <f>IF(F3775="","",INT(F3775))</f>
        <v/>
      </c>
      <c r="H3775">
        <f>IF(G3775="","",IF(AND(MONTH(G3775)*100+DAY(G3775)&gt;=season_lo,MONTH(G3775)*100+DAY(G3775)&lt;=season_hi),1,0))</f>
        <v/>
      </c>
      <c r="I3775">
        <f>IF(G3775="","",G3775-first_day+1)</f>
        <v/>
      </c>
      <c r="J3775" s="27">
        <f>IF(I3775="","",INDEX(Daily!$J$2:$J$421,I3775))</f>
        <v/>
      </c>
      <c r="K3775" s="27">
        <f>IF(J3775="","",J3775+cat_offset)</f>
        <v/>
      </c>
      <c r="L3775" s="27">
        <f>IF(J3775="","",MAX(0,E3775-J3775)^2)</f>
        <v/>
      </c>
      <c r="M3775" s="27">
        <f>IF(J3775="","",MAX(0,E3775-(J3775+twcdh_off))^2)</f>
        <v/>
      </c>
      <c r="N3775" s="27">
        <f>IF(E3775="","",MAX(0,E3775-swcdh_thr)^2)</f>
        <v/>
      </c>
      <c r="O3775">
        <f>IF(K3775="","",ROUND(E3775-K3775,0))</f>
        <v/>
      </c>
      <c r="P3775">
        <f>IF(O3775="","",IF(O3775&gt;=1,O3775,0))</f>
        <v/>
      </c>
      <c r="Q3775" s="27">
        <f>IF(E3775="","",MAX(0,E3775-22))</f>
        <v/>
      </c>
      <c r="R3775" s="27">
        <f>IF(H3775=1,E3775,"")</f>
        <v/>
      </c>
      <c r="S3775" s="27">
        <f>IF(AND(H3775=1,J3775&lt;&gt;""),E3775-J3775,"")</f>
        <v/>
      </c>
      <c r="T3775">
        <f>IF(G3775="","",MONTH(G3775))</f>
        <v/>
      </c>
    </row>
    <row r="3776">
      <c r="A3776" s="24" t="n">
        <v>2020</v>
      </c>
      <c r="B3776" s="24" t="n">
        <v>6</v>
      </c>
      <c r="C3776" s="24" t="n">
        <v>6</v>
      </c>
      <c r="D3776" s="24" t="n">
        <v>7</v>
      </c>
      <c r="E3776" s="24" t="n">
        <v>13.42</v>
      </c>
      <c r="F3776" s="25">
        <f>IF($E3776="","",DATE(IF($A3776="",nominal_year,$A3776),$B3776,$C3776)+($D3776-IF(LEFT(hour_conv,1)="1",1,0))/24)</f>
        <v/>
      </c>
      <c r="G3776" s="26">
        <f>IF(F3776="","",INT(F3776))</f>
        <v/>
      </c>
      <c r="H3776">
        <f>IF(G3776="","",IF(AND(MONTH(G3776)*100+DAY(G3776)&gt;=season_lo,MONTH(G3776)*100+DAY(G3776)&lt;=season_hi),1,0))</f>
        <v/>
      </c>
      <c r="I3776">
        <f>IF(G3776="","",G3776-first_day+1)</f>
        <v/>
      </c>
      <c r="J3776" s="27">
        <f>IF(I3776="","",INDEX(Daily!$J$2:$J$421,I3776))</f>
        <v/>
      </c>
      <c r="K3776" s="27">
        <f>IF(J3776="","",J3776+cat_offset)</f>
        <v/>
      </c>
      <c r="L3776" s="27">
        <f>IF(J3776="","",MAX(0,E3776-J3776)^2)</f>
        <v/>
      </c>
      <c r="M3776" s="27">
        <f>IF(J3776="","",MAX(0,E3776-(J3776+twcdh_off))^2)</f>
        <v/>
      </c>
      <c r="N3776" s="27">
        <f>IF(E3776="","",MAX(0,E3776-swcdh_thr)^2)</f>
        <v/>
      </c>
      <c r="O3776">
        <f>IF(K3776="","",ROUND(E3776-K3776,0))</f>
        <v/>
      </c>
      <c r="P3776">
        <f>IF(O3776="","",IF(O3776&gt;=1,O3776,0))</f>
        <v/>
      </c>
      <c r="Q3776" s="27">
        <f>IF(E3776="","",MAX(0,E3776-22))</f>
        <v/>
      </c>
      <c r="R3776" s="27">
        <f>IF(H3776=1,E3776,"")</f>
        <v/>
      </c>
      <c r="S3776" s="27">
        <f>IF(AND(H3776=1,J3776&lt;&gt;""),E3776-J3776,"")</f>
        <v/>
      </c>
      <c r="T3776">
        <f>IF(G3776="","",MONTH(G3776))</f>
        <v/>
      </c>
    </row>
    <row r="3777">
      <c r="A3777" s="24" t="n">
        <v>2020</v>
      </c>
      <c r="B3777" s="24" t="n">
        <v>6</v>
      </c>
      <c r="C3777" s="24" t="n">
        <v>6</v>
      </c>
      <c r="D3777" s="24" t="n">
        <v>8</v>
      </c>
      <c r="E3777" s="24" t="n">
        <v>14.71</v>
      </c>
      <c r="F3777" s="25">
        <f>IF($E3777="","",DATE(IF($A3777="",nominal_year,$A3777),$B3777,$C3777)+($D3777-IF(LEFT(hour_conv,1)="1",1,0))/24)</f>
        <v/>
      </c>
      <c r="G3777" s="26">
        <f>IF(F3777="","",INT(F3777))</f>
        <v/>
      </c>
      <c r="H3777">
        <f>IF(G3777="","",IF(AND(MONTH(G3777)*100+DAY(G3777)&gt;=season_lo,MONTH(G3777)*100+DAY(G3777)&lt;=season_hi),1,0))</f>
        <v/>
      </c>
      <c r="I3777">
        <f>IF(G3777="","",G3777-first_day+1)</f>
        <v/>
      </c>
      <c r="J3777" s="27">
        <f>IF(I3777="","",INDEX(Daily!$J$2:$J$421,I3777))</f>
        <v/>
      </c>
      <c r="K3777" s="27">
        <f>IF(J3777="","",J3777+cat_offset)</f>
        <v/>
      </c>
      <c r="L3777" s="27">
        <f>IF(J3777="","",MAX(0,E3777-J3777)^2)</f>
        <v/>
      </c>
      <c r="M3777" s="27">
        <f>IF(J3777="","",MAX(0,E3777-(J3777+twcdh_off))^2)</f>
        <v/>
      </c>
      <c r="N3777" s="27">
        <f>IF(E3777="","",MAX(0,E3777-swcdh_thr)^2)</f>
        <v/>
      </c>
      <c r="O3777">
        <f>IF(K3777="","",ROUND(E3777-K3777,0))</f>
        <v/>
      </c>
      <c r="P3777">
        <f>IF(O3777="","",IF(O3777&gt;=1,O3777,0))</f>
        <v/>
      </c>
      <c r="Q3777" s="27">
        <f>IF(E3777="","",MAX(0,E3777-22))</f>
        <v/>
      </c>
      <c r="R3777" s="27">
        <f>IF(H3777=1,E3777,"")</f>
        <v/>
      </c>
      <c r="S3777" s="27">
        <f>IF(AND(H3777=1,J3777&lt;&gt;""),E3777-J3777,"")</f>
        <v/>
      </c>
      <c r="T3777">
        <f>IF(G3777="","",MONTH(G3777))</f>
        <v/>
      </c>
    </row>
    <row r="3778">
      <c r="A3778" s="24" t="n">
        <v>2020</v>
      </c>
      <c r="B3778" s="24" t="n">
        <v>6</v>
      </c>
      <c r="C3778" s="24" t="n">
        <v>6</v>
      </c>
      <c r="D3778" s="24" t="n">
        <v>9</v>
      </c>
      <c r="E3778" s="24" t="n">
        <v>15.22</v>
      </c>
      <c r="F3778" s="25">
        <f>IF($E3778="","",DATE(IF($A3778="",nominal_year,$A3778),$B3778,$C3778)+($D3778-IF(LEFT(hour_conv,1)="1",1,0))/24)</f>
        <v/>
      </c>
      <c r="G3778" s="26">
        <f>IF(F3778="","",INT(F3778))</f>
        <v/>
      </c>
      <c r="H3778">
        <f>IF(G3778="","",IF(AND(MONTH(G3778)*100+DAY(G3778)&gt;=season_lo,MONTH(G3778)*100+DAY(G3778)&lt;=season_hi),1,0))</f>
        <v/>
      </c>
      <c r="I3778">
        <f>IF(G3778="","",G3778-first_day+1)</f>
        <v/>
      </c>
      <c r="J3778" s="27">
        <f>IF(I3778="","",INDEX(Daily!$J$2:$J$421,I3778))</f>
        <v/>
      </c>
      <c r="K3778" s="27">
        <f>IF(J3778="","",J3778+cat_offset)</f>
        <v/>
      </c>
      <c r="L3778" s="27">
        <f>IF(J3778="","",MAX(0,E3778-J3778)^2)</f>
        <v/>
      </c>
      <c r="M3778" s="27">
        <f>IF(J3778="","",MAX(0,E3778-(J3778+twcdh_off))^2)</f>
        <v/>
      </c>
      <c r="N3778" s="27">
        <f>IF(E3778="","",MAX(0,E3778-swcdh_thr)^2)</f>
        <v/>
      </c>
      <c r="O3778">
        <f>IF(K3778="","",ROUND(E3778-K3778,0))</f>
        <v/>
      </c>
      <c r="P3778">
        <f>IF(O3778="","",IF(O3778&gt;=1,O3778,0))</f>
        <v/>
      </c>
      <c r="Q3778" s="27">
        <f>IF(E3778="","",MAX(0,E3778-22))</f>
        <v/>
      </c>
      <c r="R3778" s="27">
        <f>IF(H3778=1,E3778,"")</f>
        <v/>
      </c>
      <c r="S3778" s="27">
        <f>IF(AND(H3778=1,J3778&lt;&gt;""),E3778-J3778,"")</f>
        <v/>
      </c>
      <c r="T3778">
        <f>IF(G3778="","",MONTH(G3778))</f>
        <v/>
      </c>
    </row>
    <row r="3779">
      <c r="A3779" s="24" t="n">
        <v>2020</v>
      </c>
      <c r="B3779" s="24" t="n">
        <v>6</v>
      </c>
      <c r="C3779" s="24" t="n">
        <v>6</v>
      </c>
      <c r="D3779" s="24" t="n">
        <v>10</v>
      </c>
      <c r="E3779" s="24" t="n">
        <v>17.32</v>
      </c>
      <c r="F3779" s="25">
        <f>IF($E3779="","",DATE(IF($A3779="",nominal_year,$A3779),$B3779,$C3779)+($D3779-IF(LEFT(hour_conv,1)="1",1,0))/24)</f>
        <v/>
      </c>
      <c r="G3779" s="26">
        <f>IF(F3779="","",INT(F3779))</f>
        <v/>
      </c>
      <c r="H3779">
        <f>IF(G3779="","",IF(AND(MONTH(G3779)*100+DAY(G3779)&gt;=season_lo,MONTH(G3779)*100+DAY(G3779)&lt;=season_hi),1,0))</f>
        <v/>
      </c>
      <c r="I3779">
        <f>IF(G3779="","",G3779-first_day+1)</f>
        <v/>
      </c>
      <c r="J3779" s="27">
        <f>IF(I3779="","",INDEX(Daily!$J$2:$J$421,I3779))</f>
        <v/>
      </c>
      <c r="K3779" s="27">
        <f>IF(J3779="","",J3779+cat_offset)</f>
        <v/>
      </c>
      <c r="L3779" s="27">
        <f>IF(J3779="","",MAX(0,E3779-J3779)^2)</f>
        <v/>
      </c>
      <c r="M3779" s="27">
        <f>IF(J3779="","",MAX(0,E3779-(J3779+twcdh_off))^2)</f>
        <v/>
      </c>
      <c r="N3779" s="27">
        <f>IF(E3779="","",MAX(0,E3779-swcdh_thr)^2)</f>
        <v/>
      </c>
      <c r="O3779">
        <f>IF(K3779="","",ROUND(E3779-K3779,0))</f>
        <v/>
      </c>
      <c r="P3779">
        <f>IF(O3779="","",IF(O3779&gt;=1,O3779,0))</f>
        <v/>
      </c>
      <c r="Q3779" s="27">
        <f>IF(E3779="","",MAX(0,E3779-22))</f>
        <v/>
      </c>
      <c r="R3779" s="27">
        <f>IF(H3779=1,E3779,"")</f>
        <v/>
      </c>
      <c r="S3779" s="27">
        <f>IF(AND(H3779=1,J3779&lt;&gt;""),E3779-J3779,"")</f>
        <v/>
      </c>
      <c r="T3779">
        <f>IF(G3779="","",MONTH(G3779))</f>
        <v/>
      </c>
    </row>
    <row r="3780">
      <c r="A3780" s="24" t="n">
        <v>2020</v>
      </c>
      <c r="B3780" s="24" t="n">
        <v>6</v>
      </c>
      <c r="C3780" s="24" t="n">
        <v>6</v>
      </c>
      <c r="D3780" s="24" t="n">
        <v>11</v>
      </c>
      <c r="E3780" s="24" t="n">
        <v>18.56</v>
      </c>
      <c r="F3780" s="25">
        <f>IF($E3780="","",DATE(IF($A3780="",nominal_year,$A3780),$B3780,$C3780)+($D3780-IF(LEFT(hour_conv,1)="1",1,0))/24)</f>
        <v/>
      </c>
      <c r="G3780" s="26">
        <f>IF(F3780="","",INT(F3780))</f>
        <v/>
      </c>
      <c r="H3780">
        <f>IF(G3780="","",IF(AND(MONTH(G3780)*100+DAY(G3780)&gt;=season_lo,MONTH(G3780)*100+DAY(G3780)&lt;=season_hi),1,0))</f>
        <v/>
      </c>
      <c r="I3780">
        <f>IF(G3780="","",G3780-first_day+1)</f>
        <v/>
      </c>
      <c r="J3780" s="27">
        <f>IF(I3780="","",INDEX(Daily!$J$2:$J$421,I3780))</f>
        <v/>
      </c>
      <c r="K3780" s="27">
        <f>IF(J3780="","",J3780+cat_offset)</f>
        <v/>
      </c>
      <c r="L3780" s="27">
        <f>IF(J3780="","",MAX(0,E3780-J3780)^2)</f>
        <v/>
      </c>
      <c r="M3780" s="27">
        <f>IF(J3780="","",MAX(0,E3780-(J3780+twcdh_off))^2)</f>
        <v/>
      </c>
      <c r="N3780" s="27">
        <f>IF(E3780="","",MAX(0,E3780-swcdh_thr)^2)</f>
        <v/>
      </c>
      <c r="O3780">
        <f>IF(K3780="","",ROUND(E3780-K3780,0))</f>
        <v/>
      </c>
      <c r="P3780">
        <f>IF(O3780="","",IF(O3780&gt;=1,O3780,0))</f>
        <v/>
      </c>
      <c r="Q3780" s="27">
        <f>IF(E3780="","",MAX(0,E3780-22))</f>
        <v/>
      </c>
      <c r="R3780" s="27">
        <f>IF(H3780=1,E3780,"")</f>
        <v/>
      </c>
      <c r="S3780" s="27">
        <f>IF(AND(H3780=1,J3780&lt;&gt;""),E3780-J3780,"")</f>
        <v/>
      </c>
      <c r="T3780">
        <f>IF(G3780="","",MONTH(G3780))</f>
        <v/>
      </c>
    </row>
    <row r="3781">
      <c r="A3781" s="24" t="n">
        <v>2020</v>
      </c>
      <c r="B3781" s="24" t="n">
        <v>6</v>
      </c>
      <c r="C3781" s="24" t="n">
        <v>6</v>
      </c>
      <c r="D3781" s="24" t="n">
        <v>12</v>
      </c>
      <c r="E3781" s="24" t="n">
        <v>20.25</v>
      </c>
      <c r="F3781" s="25">
        <f>IF($E3781="","",DATE(IF($A3781="",nominal_year,$A3781),$B3781,$C3781)+($D3781-IF(LEFT(hour_conv,1)="1",1,0))/24)</f>
        <v/>
      </c>
      <c r="G3781" s="26">
        <f>IF(F3781="","",INT(F3781))</f>
        <v/>
      </c>
      <c r="H3781">
        <f>IF(G3781="","",IF(AND(MONTH(G3781)*100+DAY(G3781)&gt;=season_lo,MONTH(G3781)*100+DAY(G3781)&lt;=season_hi),1,0))</f>
        <v/>
      </c>
      <c r="I3781">
        <f>IF(G3781="","",G3781-first_day+1)</f>
        <v/>
      </c>
      <c r="J3781" s="27">
        <f>IF(I3781="","",INDEX(Daily!$J$2:$J$421,I3781))</f>
        <v/>
      </c>
      <c r="K3781" s="27">
        <f>IF(J3781="","",J3781+cat_offset)</f>
        <v/>
      </c>
      <c r="L3781" s="27">
        <f>IF(J3781="","",MAX(0,E3781-J3781)^2)</f>
        <v/>
      </c>
      <c r="M3781" s="27">
        <f>IF(J3781="","",MAX(0,E3781-(J3781+twcdh_off))^2)</f>
        <v/>
      </c>
      <c r="N3781" s="27">
        <f>IF(E3781="","",MAX(0,E3781-swcdh_thr)^2)</f>
        <v/>
      </c>
      <c r="O3781">
        <f>IF(K3781="","",ROUND(E3781-K3781,0))</f>
        <v/>
      </c>
      <c r="P3781">
        <f>IF(O3781="","",IF(O3781&gt;=1,O3781,0))</f>
        <v/>
      </c>
      <c r="Q3781" s="27">
        <f>IF(E3781="","",MAX(0,E3781-22))</f>
        <v/>
      </c>
      <c r="R3781" s="27">
        <f>IF(H3781=1,E3781,"")</f>
        <v/>
      </c>
      <c r="S3781" s="27">
        <f>IF(AND(H3781=1,J3781&lt;&gt;""),E3781-J3781,"")</f>
        <v/>
      </c>
      <c r="T3781">
        <f>IF(G3781="","",MONTH(G3781))</f>
        <v/>
      </c>
    </row>
    <row r="3782">
      <c r="A3782" s="24" t="n">
        <v>2020</v>
      </c>
      <c r="B3782" s="24" t="n">
        <v>6</v>
      </c>
      <c r="C3782" s="24" t="n">
        <v>6</v>
      </c>
      <c r="D3782" s="24" t="n">
        <v>13</v>
      </c>
      <c r="E3782" s="24" t="n">
        <v>21.52</v>
      </c>
      <c r="F3782" s="25">
        <f>IF($E3782="","",DATE(IF($A3782="",nominal_year,$A3782),$B3782,$C3782)+($D3782-IF(LEFT(hour_conv,1)="1",1,0))/24)</f>
        <v/>
      </c>
      <c r="G3782" s="26">
        <f>IF(F3782="","",INT(F3782))</f>
        <v/>
      </c>
      <c r="H3782">
        <f>IF(G3782="","",IF(AND(MONTH(G3782)*100+DAY(G3782)&gt;=season_lo,MONTH(G3782)*100+DAY(G3782)&lt;=season_hi),1,0))</f>
        <v/>
      </c>
      <c r="I3782">
        <f>IF(G3782="","",G3782-first_day+1)</f>
        <v/>
      </c>
      <c r="J3782" s="27">
        <f>IF(I3782="","",INDEX(Daily!$J$2:$J$421,I3782))</f>
        <v/>
      </c>
      <c r="K3782" s="27">
        <f>IF(J3782="","",J3782+cat_offset)</f>
        <v/>
      </c>
      <c r="L3782" s="27">
        <f>IF(J3782="","",MAX(0,E3782-J3782)^2)</f>
        <v/>
      </c>
      <c r="M3782" s="27">
        <f>IF(J3782="","",MAX(0,E3782-(J3782+twcdh_off))^2)</f>
        <v/>
      </c>
      <c r="N3782" s="27">
        <f>IF(E3782="","",MAX(0,E3782-swcdh_thr)^2)</f>
        <v/>
      </c>
      <c r="O3782">
        <f>IF(K3782="","",ROUND(E3782-K3782,0))</f>
        <v/>
      </c>
      <c r="P3782">
        <f>IF(O3782="","",IF(O3782&gt;=1,O3782,0))</f>
        <v/>
      </c>
      <c r="Q3782" s="27">
        <f>IF(E3782="","",MAX(0,E3782-22))</f>
        <v/>
      </c>
      <c r="R3782" s="27">
        <f>IF(H3782=1,E3782,"")</f>
        <v/>
      </c>
      <c r="S3782" s="27">
        <f>IF(AND(H3782=1,J3782&lt;&gt;""),E3782-J3782,"")</f>
        <v/>
      </c>
      <c r="T3782">
        <f>IF(G3782="","",MONTH(G3782))</f>
        <v/>
      </c>
    </row>
    <row r="3783">
      <c r="A3783" s="24" t="n">
        <v>2020</v>
      </c>
      <c r="B3783" s="24" t="n">
        <v>6</v>
      </c>
      <c r="C3783" s="24" t="n">
        <v>6</v>
      </c>
      <c r="D3783" s="24" t="n">
        <v>14</v>
      </c>
      <c r="E3783" s="24" t="n">
        <v>21.71</v>
      </c>
      <c r="F3783" s="25">
        <f>IF($E3783="","",DATE(IF($A3783="",nominal_year,$A3783),$B3783,$C3783)+($D3783-IF(LEFT(hour_conv,1)="1",1,0))/24)</f>
        <v/>
      </c>
      <c r="G3783" s="26">
        <f>IF(F3783="","",INT(F3783))</f>
        <v/>
      </c>
      <c r="H3783">
        <f>IF(G3783="","",IF(AND(MONTH(G3783)*100+DAY(G3783)&gt;=season_lo,MONTH(G3783)*100+DAY(G3783)&lt;=season_hi),1,0))</f>
        <v/>
      </c>
      <c r="I3783">
        <f>IF(G3783="","",G3783-first_day+1)</f>
        <v/>
      </c>
      <c r="J3783" s="27">
        <f>IF(I3783="","",INDEX(Daily!$J$2:$J$421,I3783))</f>
        <v/>
      </c>
      <c r="K3783" s="27">
        <f>IF(J3783="","",J3783+cat_offset)</f>
        <v/>
      </c>
      <c r="L3783" s="27">
        <f>IF(J3783="","",MAX(0,E3783-J3783)^2)</f>
        <v/>
      </c>
      <c r="M3783" s="27">
        <f>IF(J3783="","",MAX(0,E3783-(J3783+twcdh_off))^2)</f>
        <v/>
      </c>
      <c r="N3783" s="27">
        <f>IF(E3783="","",MAX(0,E3783-swcdh_thr)^2)</f>
        <v/>
      </c>
      <c r="O3783">
        <f>IF(K3783="","",ROUND(E3783-K3783,0))</f>
        <v/>
      </c>
      <c r="P3783">
        <f>IF(O3783="","",IF(O3783&gt;=1,O3783,0))</f>
        <v/>
      </c>
      <c r="Q3783" s="27">
        <f>IF(E3783="","",MAX(0,E3783-22))</f>
        <v/>
      </c>
      <c r="R3783" s="27">
        <f>IF(H3783=1,E3783,"")</f>
        <v/>
      </c>
      <c r="S3783" s="27">
        <f>IF(AND(H3783=1,J3783&lt;&gt;""),E3783-J3783,"")</f>
        <v/>
      </c>
      <c r="T3783">
        <f>IF(G3783="","",MONTH(G3783))</f>
        <v/>
      </c>
    </row>
    <row r="3784">
      <c r="A3784" s="24" t="n">
        <v>2020</v>
      </c>
      <c r="B3784" s="24" t="n">
        <v>6</v>
      </c>
      <c r="C3784" s="24" t="n">
        <v>6</v>
      </c>
      <c r="D3784" s="24" t="n">
        <v>15</v>
      </c>
      <c r="E3784" s="24" t="n">
        <v>21.83</v>
      </c>
      <c r="F3784" s="25">
        <f>IF($E3784="","",DATE(IF($A3784="",nominal_year,$A3784),$B3784,$C3784)+($D3784-IF(LEFT(hour_conv,1)="1",1,0))/24)</f>
        <v/>
      </c>
      <c r="G3784" s="26">
        <f>IF(F3784="","",INT(F3784))</f>
        <v/>
      </c>
      <c r="H3784">
        <f>IF(G3784="","",IF(AND(MONTH(G3784)*100+DAY(G3784)&gt;=season_lo,MONTH(G3784)*100+DAY(G3784)&lt;=season_hi),1,0))</f>
        <v/>
      </c>
      <c r="I3784">
        <f>IF(G3784="","",G3784-first_day+1)</f>
        <v/>
      </c>
      <c r="J3784" s="27">
        <f>IF(I3784="","",INDEX(Daily!$J$2:$J$421,I3784))</f>
        <v/>
      </c>
      <c r="K3784" s="27">
        <f>IF(J3784="","",J3784+cat_offset)</f>
        <v/>
      </c>
      <c r="L3784" s="27">
        <f>IF(J3784="","",MAX(0,E3784-J3784)^2)</f>
        <v/>
      </c>
      <c r="M3784" s="27">
        <f>IF(J3784="","",MAX(0,E3784-(J3784+twcdh_off))^2)</f>
        <v/>
      </c>
      <c r="N3784" s="27">
        <f>IF(E3784="","",MAX(0,E3784-swcdh_thr)^2)</f>
        <v/>
      </c>
      <c r="O3784">
        <f>IF(K3784="","",ROUND(E3784-K3784,0))</f>
        <v/>
      </c>
      <c r="P3784">
        <f>IF(O3784="","",IF(O3784&gt;=1,O3784,0))</f>
        <v/>
      </c>
      <c r="Q3784" s="27">
        <f>IF(E3784="","",MAX(0,E3784-22))</f>
        <v/>
      </c>
      <c r="R3784" s="27">
        <f>IF(H3784=1,E3784,"")</f>
        <v/>
      </c>
      <c r="S3784" s="27">
        <f>IF(AND(H3784=1,J3784&lt;&gt;""),E3784-J3784,"")</f>
        <v/>
      </c>
      <c r="T3784">
        <f>IF(G3784="","",MONTH(G3784))</f>
        <v/>
      </c>
    </row>
    <row r="3785">
      <c r="A3785" s="24" t="n">
        <v>2020</v>
      </c>
      <c r="B3785" s="24" t="n">
        <v>6</v>
      </c>
      <c r="C3785" s="24" t="n">
        <v>6</v>
      </c>
      <c r="D3785" s="24" t="n">
        <v>16</v>
      </c>
      <c r="E3785" s="24" t="n">
        <v>22.76</v>
      </c>
      <c r="F3785" s="25">
        <f>IF($E3785="","",DATE(IF($A3785="",nominal_year,$A3785),$B3785,$C3785)+($D3785-IF(LEFT(hour_conv,1)="1",1,0))/24)</f>
        <v/>
      </c>
      <c r="G3785" s="26">
        <f>IF(F3785="","",INT(F3785))</f>
        <v/>
      </c>
      <c r="H3785">
        <f>IF(G3785="","",IF(AND(MONTH(G3785)*100+DAY(G3785)&gt;=season_lo,MONTH(G3785)*100+DAY(G3785)&lt;=season_hi),1,0))</f>
        <v/>
      </c>
      <c r="I3785">
        <f>IF(G3785="","",G3785-first_day+1)</f>
        <v/>
      </c>
      <c r="J3785" s="27">
        <f>IF(I3785="","",INDEX(Daily!$J$2:$J$421,I3785))</f>
        <v/>
      </c>
      <c r="K3785" s="27">
        <f>IF(J3785="","",J3785+cat_offset)</f>
        <v/>
      </c>
      <c r="L3785" s="27">
        <f>IF(J3785="","",MAX(0,E3785-J3785)^2)</f>
        <v/>
      </c>
      <c r="M3785" s="27">
        <f>IF(J3785="","",MAX(0,E3785-(J3785+twcdh_off))^2)</f>
        <v/>
      </c>
      <c r="N3785" s="27">
        <f>IF(E3785="","",MAX(0,E3785-swcdh_thr)^2)</f>
        <v/>
      </c>
      <c r="O3785">
        <f>IF(K3785="","",ROUND(E3785-K3785,0))</f>
        <v/>
      </c>
      <c r="P3785">
        <f>IF(O3785="","",IF(O3785&gt;=1,O3785,0))</f>
        <v/>
      </c>
      <c r="Q3785" s="27">
        <f>IF(E3785="","",MAX(0,E3785-22))</f>
        <v/>
      </c>
      <c r="R3785" s="27">
        <f>IF(H3785=1,E3785,"")</f>
        <v/>
      </c>
      <c r="S3785" s="27">
        <f>IF(AND(H3785=1,J3785&lt;&gt;""),E3785-J3785,"")</f>
        <v/>
      </c>
      <c r="T3785">
        <f>IF(G3785="","",MONTH(G3785))</f>
        <v/>
      </c>
    </row>
    <row r="3786">
      <c r="A3786" s="24" t="n">
        <v>2020</v>
      </c>
      <c r="B3786" s="24" t="n">
        <v>6</v>
      </c>
      <c r="C3786" s="24" t="n">
        <v>6</v>
      </c>
      <c r="D3786" s="24" t="n">
        <v>17</v>
      </c>
      <c r="E3786" s="24" t="n">
        <v>23.13</v>
      </c>
      <c r="F3786" s="25">
        <f>IF($E3786="","",DATE(IF($A3786="",nominal_year,$A3786),$B3786,$C3786)+($D3786-IF(LEFT(hour_conv,1)="1",1,0))/24)</f>
        <v/>
      </c>
      <c r="G3786" s="26">
        <f>IF(F3786="","",INT(F3786))</f>
        <v/>
      </c>
      <c r="H3786">
        <f>IF(G3786="","",IF(AND(MONTH(G3786)*100+DAY(G3786)&gt;=season_lo,MONTH(G3786)*100+DAY(G3786)&lt;=season_hi),1,0))</f>
        <v/>
      </c>
      <c r="I3786">
        <f>IF(G3786="","",G3786-first_day+1)</f>
        <v/>
      </c>
      <c r="J3786" s="27">
        <f>IF(I3786="","",INDEX(Daily!$J$2:$J$421,I3786))</f>
        <v/>
      </c>
      <c r="K3786" s="27">
        <f>IF(J3786="","",J3786+cat_offset)</f>
        <v/>
      </c>
      <c r="L3786" s="27">
        <f>IF(J3786="","",MAX(0,E3786-J3786)^2)</f>
        <v/>
      </c>
      <c r="M3786" s="27">
        <f>IF(J3786="","",MAX(0,E3786-(J3786+twcdh_off))^2)</f>
        <v/>
      </c>
      <c r="N3786" s="27">
        <f>IF(E3786="","",MAX(0,E3786-swcdh_thr)^2)</f>
        <v/>
      </c>
      <c r="O3786">
        <f>IF(K3786="","",ROUND(E3786-K3786,0))</f>
        <v/>
      </c>
      <c r="P3786">
        <f>IF(O3786="","",IF(O3786&gt;=1,O3786,0))</f>
        <v/>
      </c>
      <c r="Q3786" s="27">
        <f>IF(E3786="","",MAX(0,E3786-22))</f>
        <v/>
      </c>
      <c r="R3786" s="27">
        <f>IF(H3786=1,E3786,"")</f>
        <v/>
      </c>
      <c r="S3786" s="27">
        <f>IF(AND(H3786=1,J3786&lt;&gt;""),E3786-J3786,"")</f>
        <v/>
      </c>
      <c r="T3786">
        <f>IF(G3786="","",MONTH(G3786))</f>
        <v/>
      </c>
    </row>
    <row r="3787">
      <c r="A3787" s="24" t="n">
        <v>2020</v>
      </c>
      <c r="B3787" s="24" t="n">
        <v>6</v>
      </c>
      <c r="C3787" s="24" t="n">
        <v>6</v>
      </c>
      <c r="D3787" s="24" t="n">
        <v>18</v>
      </c>
      <c r="E3787" s="24" t="n">
        <v>22.14</v>
      </c>
      <c r="F3787" s="25">
        <f>IF($E3787="","",DATE(IF($A3787="",nominal_year,$A3787),$B3787,$C3787)+($D3787-IF(LEFT(hour_conv,1)="1",1,0))/24)</f>
        <v/>
      </c>
      <c r="G3787" s="26">
        <f>IF(F3787="","",INT(F3787))</f>
        <v/>
      </c>
      <c r="H3787">
        <f>IF(G3787="","",IF(AND(MONTH(G3787)*100+DAY(G3787)&gt;=season_lo,MONTH(G3787)*100+DAY(G3787)&lt;=season_hi),1,0))</f>
        <v/>
      </c>
      <c r="I3787">
        <f>IF(G3787="","",G3787-first_day+1)</f>
        <v/>
      </c>
      <c r="J3787" s="27">
        <f>IF(I3787="","",INDEX(Daily!$J$2:$J$421,I3787))</f>
        <v/>
      </c>
      <c r="K3787" s="27">
        <f>IF(J3787="","",J3787+cat_offset)</f>
        <v/>
      </c>
      <c r="L3787" s="27">
        <f>IF(J3787="","",MAX(0,E3787-J3787)^2)</f>
        <v/>
      </c>
      <c r="M3787" s="27">
        <f>IF(J3787="","",MAX(0,E3787-(J3787+twcdh_off))^2)</f>
        <v/>
      </c>
      <c r="N3787" s="27">
        <f>IF(E3787="","",MAX(0,E3787-swcdh_thr)^2)</f>
        <v/>
      </c>
      <c r="O3787">
        <f>IF(K3787="","",ROUND(E3787-K3787,0))</f>
        <v/>
      </c>
      <c r="P3787">
        <f>IF(O3787="","",IF(O3787&gt;=1,O3787,0))</f>
        <v/>
      </c>
      <c r="Q3787" s="27">
        <f>IF(E3787="","",MAX(0,E3787-22))</f>
        <v/>
      </c>
      <c r="R3787" s="27">
        <f>IF(H3787=1,E3787,"")</f>
        <v/>
      </c>
      <c r="S3787" s="27">
        <f>IF(AND(H3787=1,J3787&lt;&gt;""),E3787-J3787,"")</f>
        <v/>
      </c>
      <c r="T3787">
        <f>IF(G3787="","",MONTH(G3787))</f>
        <v/>
      </c>
    </row>
    <row r="3788">
      <c r="A3788" s="24" t="n">
        <v>2020</v>
      </c>
      <c r="B3788" s="24" t="n">
        <v>6</v>
      </c>
      <c r="C3788" s="24" t="n">
        <v>6</v>
      </c>
      <c r="D3788" s="24" t="n">
        <v>19</v>
      </c>
      <c r="E3788" s="24" t="n">
        <v>21.08</v>
      </c>
      <c r="F3788" s="25">
        <f>IF($E3788="","",DATE(IF($A3788="",nominal_year,$A3788),$B3788,$C3788)+($D3788-IF(LEFT(hour_conv,1)="1",1,0))/24)</f>
        <v/>
      </c>
      <c r="G3788" s="26">
        <f>IF(F3788="","",INT(F3788))</f>
        <v/>
      </c>
      <c r="H3788">
        <f>IF(G3788="","",IF(AND(MONTH(G3788)*100+DAY(G3788)&gt;=season_lo,MONTH(G3788)*100+DAY(G3788)&lt;=season_hi),1,0))</f>
        <v/>
      </c>
      <c r="I3788">
        <f>IF(G3788="","",G3788-first_day+1)</f>
        <v/>
      </c>
      <c r="J3788" s="27">
        <f>IF(I3788="","",INDEX(Daily!$J$2:$J$421,I3788))</f>
        <v/>
      </c>
      <c r="K3788" s="27">
        <f>IF(J3788="","",J3788+cat_offset)</f>
        <v/>
      </c>
      <c r="L3788" s="27">
        <f>IF(J3788="","",MAX(0,E3788-J3788)^2)</f>
        <v/>
      </c>
      <c r="M3788" s="27">
        <f>IF(J3788="","",MAX(0,E3788-(J3788+twcdh_off))^2)</f>
        <v/>
      </c>
      <c r="N3788" s="27">
        <f>IF(E3788="","",MAX(0,E3788-swcdh_thr)^2)</f>
        <v/>
      </c>
      <c r="O3788">
        <f>IF(K3788="","",ROUND(E3788-K3788,0))</f>
        <v/>
      </c>
      <c r="P3788">
        <f>IF(O3788="","",IF(O3788&gt;=1,O3788,0))</f>
        <v/>
      </c>
      <c r="Q3788" s="27">
        <f>IF(E3788="","",MAX(0,E3788-22))</f>
        <v/>
      </c>
      <c r="R3788" s="27">
        <f>IF(H3788=1,E3788,"")</f>
        <v/>
      </c>
      <c r="S3788" s="27">
        <f>IF(AND(H3788=1,J3788&lt;&gt;""),E3788-J3788,"")</f>
        <v/>
      </c>
      <c r="T3788">
        <f>IF(G3788="","",MONTH(G3788))</f>
        <v/>
      </c>
    </row>
    <row r="3789">
      <c r="A3789" s="24" t="n">
        <v>2020</v>
      </c>
      <c r="B3789" s="24" t="n">
        <v>6</v>
      </c>
      <c r="C3789" s="24" t="n">
        <v>6</v>
      </c>
      <c r="D3789" s="24" t="n">
        <v>20</v>
      </c>
      <c r="E3789" s="24" t="n">
        <v>20.8</v>
      </c>
      <c r="F3789" s="25">
        <f>IF($E3789="","",DATE(IF($A3789="",nominal_year,$A3789),$B3789,$C3789)+($D3789-IF(LEFT(hour_conv,1)="1",1,0))/24)</f>
        <v/>
      </c>
      <c r="G3789" s="26">
        <f>IF(F3789="","",INT(F3789))</f>
        <v/>
      </c>
      <c r="H3789">
        <f>IF(G3789="","",IF(AND(MONTH(G3789)*100+DAY(G3789)&gt;=season_lo,MONTH(G3789)*100+DAY(G3789)&lt;=season_hi),1,0))</f>
        <v/>
      </c>
      <c r="I3789">
        <f>IF(G3789="","",G3789-first_day+1)</f>
        <v/>
      </c>
      <c r="J3789" s="27">
        <f>IF(I3789="","",INDEX(Daily!$J$2:$J$421,I3789))</f>
        <v/>
      </c>
      <c r="K3789" s="27">
        <f>IF(J3789="","",J3789+cat_offset)</f>
        <v/>
      </c>
      <c r="L3789" s="27">
        <f>IF(J3789="","",MAX(0,E3789-J3789)^2)</f>
        <v/>
      </c>
      <c r="M3789" s="27">
        <f>IF(J3789="","",MAX(0,E3789-(J3789+twcdh_off))^2)</f>
        <v/>
      </c>
      <c r="N3789" s="27">
        <f>IF(E3789="","",MAX(0,E3789-swcdh_thr)^2)</f>
        <v/>
      </c>
      <c r="O3789">
        <f>IF(K3789="","",ROUND(E3789-K3789,0))</f>
        <v/>
      </c>
      <c r="P3789">
        <f>IF(O3789="","",IF(O3789&gt;=1,O3789,0))</f>
        <v/>
      </c>
      <c r="Q3789" s="27">
        <f>IF(E3789="","",MAX(0,E3789-22))</f>
        <v/>
      </c>
      <c r="R3789" s="27">
        <f>IF(H3789=1,E3789,"")</f>
        <v/>
      </c>
      <c r="S3789" s="27">
        <f>IF(AND(H3789=1,J3789&lt;&gt;""),E3789-J3789,"")</f>
        <v/>
      </c>
      <c r="T3789">
        <f>IF(G3789="","",MONTH(G3789))</f>
        <v/>
      </c>
    </row>
    <row r="3790">
      <c r="A3790" s="24" t="n">
        <v>2020</v>
      </c>
      <c r="B3790" s="24" t="n">
        <v>6</v>
      </c>
      <c r="C3790" s="24" t="n">
        <v>6</v>
      </c>
      <c r="D3790" s="24" t="n">
        <v>21</v>
      </c>
      <c r="E3790" s="24" t="n">
        <v>18.08</v>
      </c>
      <c r="F3790" s="25">
        <f>IF($E3790="","",DATE(IF($A3790="",nominal_year,$A3790),$B3790,$C3790)+($D3790-IF(LEFT(hour_conv,1)="1",1,0))/24)</f>
        <v/>
      </c>
      <c r="G3790" s="26">
        <f>IF(F3790="","",INT(F3790))</f>
        <v/>
      </c>
      <c r="H3790">
        <f>IF(G3790="","",IF(AND(MONTH(G3790)*100+DAY(G3790)&gt;=season_lo,MONTH(G3790)*100+DAY(G3790)&lt;=season_hi),1,0))</f>
        <v/>
      </c>
      <c r="I3790">
        <f>IF(G3790="","",G3790-first_day+1)</f>
        <v/>
      </c>
      <c r="J3790" s="27">
        <f>IF(I3790="","",INDEX(Daily!$J$2:$J$421,I3790))</f>
        <v/>
      </c>
      <c r="K3790" s="27">
        <f>IF(J3790="","",J3790+cat_offset)</f>
        <v/>
      </c>
      <c r="L3790" s="27">
        <f>IF(J3790="","",MAX(0,E3790-J3790)^2)</f>
        <v/>
      </c>
      <c r="M3790" s="27">
        <f>IF(J3790="","",MAX(0,E3790-(J3790+twcdh_off))^2)</f>
        <v/>
      </c>
      <c r="N3790" s="27">
        <f>IF(E3790="","",MAX(0,E3790-swcdh_thr)^2)</f>
        <v/>
      </c>
      <c r="O3790">
        <f>IF(K3790="","",ROUND(E3790-K3790,0))</f>
        <v/>
      </c>
      <c r="P3790">
        <f>IF(O3790="","",IF(O3790&gt;=1,O3790,0))</f>
        <v/>
      </c>
      <c r="Q3790" s="27">
        <f>IF(E3790="","",MAX(0,E3790-22))</f>
        <v/>
      </c>
      <c r="R3790" s="27">
        <f>IF(H3790=1,E3790,"")</f>
        <v/>
      </c>
      <c r="S3790" s="27">
        <f>IF(AND(H3790=1,J3790&lt;&gt;""),E3790-J3790,"")</f>
        <v/>
      </c>
      <c r="T3790">
        <f>IF(G3790="","",MONTH(G3790))</f>
        <v/>
      </c>
    </row>
    <row r="3791">
      <c r="A3791" s="24" t="n">
        <v>2020</v>
      </c>
      <c r="B3791" s="24" t="n">
        <v>6</v>
      </c>
      <c r="C3791" s="24" t="n">
        <v>6</v>
      </c>
      <c r="D3791" s="24" t="n">
        <v>22</v>
      </c>
      <c r="E3791" s="24" t="n">
        <v>17.42</v>
      </c>
      <c r="F3791" s="25">
        <f>IF($E3791="","",DATE(IF($A3791="",nominal_year,$A3791),$B3791,$C3791)+($D3791-IF(LEFT(hour_conv,1)="1",1,0))/24)</f>
        <v/>
      </c>
      <c r="G3791" s="26">
        <f>IF(F3791="","",INT(F3791))</f>
        <v/>
      </c>
      <c r="H3791">
        <f>IF(G3791="","",IF(AND(MONTH(G3791)*100+DAY(G3791)&gt;=season_lo,MONTH(G3791)*100+DAY(G3791)&lt;=season_hi),1,0))</f>
        <v/>
      </c>
      <c r="I3791">
        <f>IF(G3791="","",G3791-first_day+1)</f>
        <v/>
      </c>
      <c r="J3791" s="27">
        <f>IF(I3791="","",INDEX(Daily!$J$2:$J$421,I3791))</f>
        <v/>
      </c>
      <c r="K3791" s="27">
        <f>IF(J3791="","",J3791+cat_offset)</f>
        <v/>
      </c>
      <c r="L3791" s="27">
        <f>IF(J3791="","",MAX(0,E3791-J3791)^2)</f>
        <v/>
      </c>
      <c r="M3791" s="27">
        <f>IF(J3791="","",MAX(0,E3791-(J3791+twcdh_off))^2)</f>
        <v/>
      </c>
      <c r="N3791" s="27">
        <f>IF(E3791="","",MAX(0,E3791-swcdh_thr)^2)</f>
        <v/>
      </c>
      <c r="O3791">
        <f>IF(K3791="","",ROUND(E3791-K3791,0))</f>
        <v/>
      </c>
      <c r="P3791">
        <f>IF(O3791="","",IF(O3791&gt;=1,O3791,0))</f>
        <v/>
      </c>
      <c r="Q3791" s="27">
        <f>IF(E3791="","",MAX(0,E3791-22))</f>
        <v/>
      </c>
      <c r="R3791" s="27">
        <f>IF(H3791=1,E3791,"")</f>
        <v/>
      </c>
      <c r="S3791" s="27">
        <f>IF(AND(H3791=1,J3791&lt;&gt;""),E3791-J3791,"")</f>
        <v/>
      </c>
      <c r="T3791">
        <f>IF(G3791="","",MONTH(G3791))</f>
        <v/>
      </c>
    </row>
    <row r="3792">
      <c r="A3792" s="24" t="n">
        <v>2020</v>
      </c>
      <c r="B3792" s="24" t="n">
        <v>6</v>
      </c>
      <c r="C3792" s="24" t="n">
        <v>6</v>
      </c>
      <c r="D3792" s="24" t="n">
        <v>23</v>
      </c>
      <c r="E3792" s="24" t="n">
        <v>15.4</v>
      </c>
      <c r="F3792" s="25">
        <f>IF($E3792="","",DATE(IF($A3792="",nominal_year,$A3792),$B3792,$C3792)+($D3792-IF(LEFT(hour_conv,1)="1",1,0))/24)</f>
        <v/>
      </c>
      <c r="G3792" s="26">
        <f>IF(F3792="","",INT(F3792))</f>
        <v/>
      </c>
      <c r="H3792">
        <f>IF(G3792="","",IF(AND(MONTH(G3792)*100+DAY(G3792)&gt;=season_lo,MONTH(G3792)*100+DAY(G3792)&lt;=season_hi),1,0))</f>
        <v/>
      </c>
      <c r="I3792">
        <f>IF(G3792="","",G3792-first_day+1)</f>
        <v/>
      </c>
      <c r="J3792" s="27">
        <f>IF(I3792="","",INDEX(Daily!$J$2:$J$421,I3792))</f>
        <v/>
      </c>
      <c r="K3792" s="27">
        <f>IF(J3792="","",J3792+cat_offset)</f>
        <v/>
      </c>
      <c r="L3792" s="27">
        <f>IF(J3792="","",MAX(0,E3792-J3792)^2)</f>
        <v/>
      </c>
      <c r="M3792" s="27">
        <f>IF(J3792="","",MAX(0,E3792-(J3792+twcdh_off))^2)</f>
        <v/>
      </c>
      <c r="N3792" s="27">
        <f>IF(E3792="","",MAX(0,E3792-swcdh_thr)^2)</f>
        <v/>
      </c>
      <c r="O3792">
        <f>IF(K3792="","",ROUND(E3792-K3792,0))</f>
        <v/>
      </c>
      <c r="P3792">
        <f>IF(O3792="","",IF(O3792&gt;=1,O3792,0))</f>
        <v/>
      </c>
      <c r="Q3792" s="27">
        <f>IF(E3792="","",MAX(0,E3792-22))</f>
        <v/>
      </c>
      <c r="R3792" s="27">
        <f>IF(H3792=1,E3792,"")</f>
        <v/>
      </c>
      <c r="S3792" s="27">
        <f>IF(AND(H3792=1,J3792&lt;&gt;""),E3792-J3792,"")</f>
        <v/>
      </c>
      <c r="T3792">
        <f>IF(G3792="","",MONTH(G3792))</f>
        <v/>
      </c>
    </row>
    <row r="3793">
      <c r="A3793" s="24" t="n">
        <v>2020</v>
      </c>
      <c r="B3793" s="24" t="n">
        <v>6</v>
      </c>
      <c r="C3793" s="24" t="n">
        <v>6</v>
      </c>
      <c r="D3793" s="24" t="n">
        <v>24</v>
      </c>
      <c r="E3793" s="24" t="n">
        <v>14.3</v>
      </c>
      <c r="F3793" s="25">
        <f>IF($E3793="","",DATE(IF($A3793="",nominal_year,$A3793),$B3793,$C3793)+($D3793-IF(LEFT(hour_conv,1)="1",1,0))/24)</f>
        <v/>
      </c>
      <c r="G3793" s="26">
        <f>IF(F3793="","",INT(F3793))</f>
        <v/>
      </c>
      <c r="H3793">
        <f>IF(G3793="","",IF(AND(MONTH(G3793)*100+DAY(G3793)&gt;=season_lo,MONTH(G3793)*100+DAY(G3793)&lt;=season_hi),1,0))</f>
        <v/>
      </c>
      <c r="I3793">
        <f>IF(G3793="","",G3793-first_day+1)</f>
        <v/>
      </c>
      <c r="J3793" s="27">
        <f>IF(I3793="","",INDEX(Daily!$J$2:$J$421,I3793))</f>
        <v/>
      </c>
      <c r="K3793" s="27">
        <f>IF(J3793="","",J3793+cat_offset)</f>
        <v/>
      </c>
      <c r="L3793" s="27">
        <f>IF(J3793="","",MAX(0,E3793-J3793)^2)</f>
        <v/>
      </c>
      <c r="M3793" s="27">
        <f>IF(J3793="","",MAX(0,E3793-(J3793+twcdh_off))^2)</f>
        <v/>
      </c>
      <c r="N3793" s="27">
        <f>IF(E3793="","",MAX(0,E3793-swcdh_thr)^2)</f>
        <v/>
      </c>
      <c r="O3793">
        <f>IF(K3793="","",ROUND(E3793-K3793,0))</f>
        <v/>
      </c>
      <c r="P3793">
        <f>IF(O3793="","",IF(O3793&gt;=1,O3793,0))</f>
        <v/>
      </c>
      <c r="Q3793" s="27">
        <f>IF(E3793="","",MAX(0,E3793-22))</f>
        <v/>
      </c>
      <c r="R3793" s="27">
        <f>IF(H3793=1,E3793,"")</f>
        <v/>
      </c>
      <c r="S3793" s="27">
        <f>IF(AND(H3793=1,J3793&lt;&gt;""),E3793-J3793,"")</f>
        <v/>
      </c>
      <c r="T3793">
        <f>IF(G3793="","",MONTH(G3793))</f>
        <v/>
      </c>
    </row>
    <row r="3794">
      <c r="A3794" s="24" t="n">
        <v>2020</v>
      </c>
      <c r="B3794" s="24" t="n">
        <v>6</v>
      </c>
      <c r="C3794" s="24" t="n">
        <v>7</v>
      </c>
      <c r="D3794" s="24" t="n">
        <v>1</v>
      </c>
      <c r="E3794" s="24" t="n">
        <v>12.97</v>
      </c>
      <c r="F3794" s="25">
        <f>IF($E3794="","",DATE(IF($A3794="",nominal_year,$A3794),$B3794,$C3794)+($D3794-IF(LEFT(hour_conv,1)="1",1,0))/24)</f>
        <v/>
      </c>
      <c r="G3794" s="26">
        <f>IF(F3794="","",INT(F3794))</f>
        <v/>
      </c>
      <c r="H3794">
        <f>IF(G3794="","",IF(AND(MONTH(G3794)*100+DAY(G3794)&gt;=season_lo,MONTH(G3794)*100+DAY(G3794)&lt;=season_hi),1,0))</f>
        <v/>
      </c>
      <c r="I3794">
        <f>IF(G3794="","",G3794-first_day+1)</f>
        <v/>
      </c>
      <c r="J3794" s="27">
        <f>IF(I3794="","",INDEX(Daily!$J$2:$J$421,I3794))</f>
        <v/>
      </c>
      <c r="K3794" s="27">
        <f>IF(J3794="","",J3794+cat_offset)</f>
        <v/>
      </c>
      <c r="L3794" s="27">
        <f>IF(J3794="","",MAX(0,E3794-J3794)^2)</f>
        <v/>
      </c>
      <c r="M3794" s="27">
        <f>IF(J3794="","",MAX(0,E3794-(J3794+twcdh_off))^2)</f>
        <v/>
      </c>
      <c r="N3794" s="27">
        <f>IF(E3794="","",MAX(0,E3794-swcdh_thr)^2)</f>
        <v/>
      </c>
      <c r="O3794">
        <f>IF(K3794="","",ROUND(E3794-K3794,0))</f>
        <v/>
      </c>
      <c r="P3794">
        <f>IF(O3794="","",IF(O3794&gt;=1,O3794,0))</f>
        <v/>
      </c>
      <c r="Q3794" s="27">
        <f>IF(E3794="","",MAX(0,E3794-22))</f>
        <v/>
      </c>
      <c r="R3794" s="27">
        <f>IF(H3794=1,E3794,"")</f>
        <v/>
      </c>
      <c r="S3794" s="27">
        <f>IF(AND(H3794=1,J3794&lt;&gt;""),E3794-J3794,"")</f>
        <v/>
      </c>
      <c r="T3794">
        <f>IF(G3794="","",MONTH(G3794))</f>
        <v/>
      </c>
    </row>
    <row r="3795">
      <c r="A3795" s="24" t="n">
        <v>2020</v>
      </c>
      <c r="B3795" s="24" t="n">
        <v>6</v>
      </c>
      <c r="C3795" s="24" t="n">
        <v>7</v>
      </c>
      <c r="D3795" s="24" t="n">
        <v>2</v>
      </c>
      <c r="E3795" s="24" t="n">
        <v>12.66</v>
      </c>
      <c r="F3795" s="25">
        <f>IF($E3795="","",DATE(IF($A3795="",nominal_year,$A3795),$B3795,$C3795)+($D3795-IF(LEFT(hour_conv,1)="1",1,0))/24)</f>
        <v/>
      </c>
      <c r="G3795" s="26">
        <f>IF(F3795="","",INT(F3795))</f>
        <v/>
      </c>
      <c r="H3795">
        <f>IF(G3795="","",IF(AND(MONTH(G3795)*100+DAY(G3795)&gt;=season_lo,MONTH(G3795)*100+DAY(G3795)&lt;=season_hi),1,0))</f>
        <v/>
      </c>
      <c r="I3795">
        <f>IF(G3795="","",G3795-first_day+1)</f>
        <v/>
      </c>
      <c r="J3795" s="27">
        <f>IF(I3795="","",INDEX(Daily!$J$2:$J$421,I3795))</f>
        <v/>
      </c>
      <c r="K3795" s="27">
        <f>IF(J3795="","",J3795+cat_offset)</f>
        <v/>
      </c>
      <c r="L3795" s="27">
        <f>IF(J3795="","",MAX(0,E3795-J3795)^2)</f>
        <v/>
      </c>
      <c r="M3795" s="27">
        <f>IF(J3795="","",MAX(0,E3795-(J3795+twcdh_off))^2)</f>
        <v/>
      </c>
      <c r="N3795" s="27">
        <f>IF(E3795="","",MAX(0,E3795-swcdh_thr)^2)</f>
        <v/>
      </c>
      <c r="O3795">
        <f>IF(K3795="","",ROUND(E3795-K3795,0))</f>
        <v/>
      </c>
      <c r="P3795">
        <f>IF(O3795="","",IF(O3795&gt;=1,O3795,0))</f>
        <v/>
      </c>
      <c r="Q3795" s="27">
        <f>IF(E3795="","",MAX(0,E3795-22))</f>
        <v/>
      </c>
      <c r="R3795" s="27">
        <f>IF(H3795=1,E3795,"")</f>
        <v/>
      </c>
      <c r="S3795" s="27">
        <f>IF(AND(H3795=1,J3795&lt;&gt;""),E3795-J3795,"")</f>
        <v/>
      </c>
      <c r="T3795">
        <f>IF(G3795="","",MONTH(G3795))</f>
        <v/>
      </c>
    </row>
    <row r="3796">
      <c r="A3796" s="24" t="n">
        <v>2020</v>
      </c>
      <c r="B3796" s="24" t="n">
        <v>6</v>
      </c>
      <c r="C3796" s="24" t="n">
        <v>7</v>
      </c>
      <c r="D3796" s="24" t="n">
        <v>3</v>
      </c>
      <c r="E3796" s="24" t="n">
        <v>11.12</v>
      </c>
      <c r="F3796" s="25">
        <f>IF($E3796="","",DATE(IF($A3796="",nominal_year,$A3796),$B3796,$C3796)+($D3796-IF(LEFT(hour_conv,1)="1",1,0))/24)</f>
        <v/>
      </c>
      <c r="G3796" s="26">
        <f>IF(F3796="","",INT(F3796))</f>
        <v/>
      </c>
      <c r="H3796">
        <f>IF(G3796="","",IF(AND(MONTH(G3796)*100+DAY(G3796)&gt;=season_lo,MONTH(G3796)*100+DAY(G3796)&lt;=season_hi),1,0))</f>
        <v/>
      </c>
      <c r="I3796">
        <f>IF(G3796="","",G3796-first_day+1)</f>
        <v/>
      </c>
      <c r="J3796" s="27">
        <f>IF(I3796="","",INDEX(Daily!$J$2:$J$421,I3796))</f>
        <v/>
      </c>
      <c r="K3796" s="27">
        <f>IF(J3796="","",J3796+cat_offset)</f>
        <v/>
      </c>
      <c r="L3796" s="27">
        <f>IF(J3796="","",MAX(0,E3796-J3796)^2)</f>
        <v/>
      </c>
      <c r="M3796" s="27">
        <f>IF(J3796="","",MAX(0,E3796-(J3796+twcdh_off))^2)</f>
        <v/>
      </c>
      <c r="N3796" s="27">
        <f>IF(E3796="","",MAX(0,E3796-swcdh_thr)^2)</f>
        <v/>
      </c>
      <c r="O3796">
        <f>IF(K3796="","",ROUND(E3796-K3796,0))</f>
        <v/>
      </c>
      <c r="P3796">
        <f>IF(O3796="","",IF(O3796&gt;=1,O3796,0))</f>
        <v/>
      </c>
      <c r="Q3796" s="27">
        <f>IF(E3796="","",MAX(0,E3796-22))</f>
        <v/>
      </c>
      <c r="R3796" s="27">
        <f>IF(H3796=1,E3796,"")</f>
        <v/>
      </c>
      <c r="S3796" s="27">
        <f>IF(AND(H3796=1,J3796&lt;&gt;""),E3796-J3796,"")</f>
        <v/>
      </c>
      <c r="T3796">
        <f>IF(G3796="","",MONTH(G3796))</f>
        <v/>
      </c>
    </row>
    <row r="3797">
      <c r="A3797" s="24" t="n">
        <v>2020</v>
      </c>
      <c r="B3797" s="24" t="n">
        <v>6</v>
      </c>
      <c r="C3797" s="24" t="n">
        <v>7</v>
      </c>
      <c r="D3797" s="24" t="n">
        <v>4</v>
      </c>
      <c r="E3797" s="24" t="n">
        <v>11.1</v>
      </c>
      <c r="F3797" s="25">
        <f>IF($E3797="","",DATE(IF($A3797="",nominal_year,$A3797),$B3797,$C3797)+($D3797-IF(LEFT(hour_conv,1)="1",1,0))/24)</f>
        <v/>
      </c>
      <c r="G3797" s="26">
        <f>IF(F3797="","",INT(F3797))</f>
        <v/>
      </c>
      <c r="H3797">
        <f>IF(G3797="","",IF(AND(MONTH(G3797)*100+DAY(G3797)&gt;=season_lo,MONTH(G3797)*100+DAY(G3797)&lt;=season_hi),1,0))</f>
        <v/>
      </c>
      <c r="I3797">
        <f>IF(G3797="","",G3797-first_day+1)</f>
        <v/>
      </c>
      <c r="J3797" s="27">
        <f>IF(I3797="","",INDEX(Daily!$J$2:$J$421,I3797))</f>
        <v/>
      </c>
      <c r="K3797" s="27">
        <f>IF(J3797="","",J3797+cat_offset)</f>
        <v/>
      </c>
      <c r="L3797" s="27">
        <f>IF(J3797="","",MAX(0,E3797-J3797)^2)</f>
        <v/>
      </c>
      <c r="M3797" s="27">
        <f>IF(J3797="","",MAX(0,E3797-(J3797+twcdh_off))^2)</f>
        <v/>
      </c>
      <c r="N3797" s="27">
        <f>IF(E3797="","",MAX(0,E3797-swcdh_thr)^2)</f>
        <v/>
      </c>
      <c r="O3797">
        <f>IF(K3797="","",ROUND(E3797-K3797,0))</f>
        <v/>
      </c>
      <c r="P3797">
        <f>IF(O3797="","",IF(O3797&gt;=1,O3797,0))</f>
        <v/>
      </c>
      <c r="Q3797" s="27">
        <f>IF(E3797="","",MAX(0,E3797-22))</f>
        <v/>
      </c>
      <c r="R3797" s="27">
        <f>IF(H3797=1,E3797,"")</f>
        <v/>
      </c>
      <c r="S3797" s="27">
        <f>IF(AND(H3797=1,J3797&lt;&gt;""),E3797-J3797,"")</f>
        <v/>
      </c>
      <c r="T3797">
        <f>IF(G3797="","",MONTH(G3797))</f>
        <v/>
      </c>
    </row>
    <row r="3798">
      <c r="A3798" s="24" t="n">
        <v>2020</v>
      </c>
      <c r="B3798" s="24" t="n">
        <v>6</v>
      </c>
      <c r="C3798" s="24" t="n">
        <v>7</v>
      </c>
      <c r="D3798" s="24" t="n">
        <v>5</v>
      </c>
      <c r="E3798" s="24" t="n">
        <v>10.87</v>
      </c>
      <c r="F3798" s="25">
        <f>IF($E3798="","",DATE(IF($A3798="",nominal_year,$A3798),$B3798,$C3798)+($D3798-IF(LEFT(hour_conv,1)="1",1,0))/24)</f>
        <v/>
      </c>
      <c r="G3798" s="26">
        <f>IF(F3798="","",INT(F3798))</f>
        <v/>
      </c>
      <c r="H3798">
        <f>IF(G3798="","",IF(AND(MONTH(G3798)*100+DAY(G3798)&gt;=season_lo,MONTH(G3798)*100+DAY(G3798)&lt;=season_hi),1,0))</f>
        <v/>
      </c>
      <c r="I3798">
        <f>IF(G3798="","",G3798-first_day+1)</f>
        <v/>
      </c>
      <c r="J3798" s="27">
        <f>IF(I3798="","",INDEX(Daily!$J$2:$J$421,I3798))</f>
        <v/>
      </c>
      <c r="K3798" s="27">
        <f>IF(J3798="","",J3798+cat_offset)</f>
        <v/>
      </c>
      <c r="L3798" s="27">
        <f>IF(J3798="","",MAX(0,E3798-J3798)^2)</f>
        <v/>
      </c>
      <c r="M3798" s="27">
        <f>IF(J3798="","",MAX(0,E3798-(J3798+twcdh_off))^2)</f>
        <v/>
      </c>
      <c r="N3798" s="27">
        <f>IF(E3798="","",MAX(0,E3798-swcdh_thr)^2)</f>
        <v/>
      </c>
      <c r="O3798">
        <f>IF(K3798="","",ROUND(E3798-K3798,0))</f>
        <v/>
      </c>
      <c r="P3798">
        <f>IF(O3798="","",IF(O3798&gt;=1,O3798,0))</f>
        <v/>
      </c>
      <c r="Q3798" s="27">
        <f>IF(E3798="","",MAX(0,E3798-22))</f>
        <v/>
      </c>
      <c r="R3798" s="27">
        <f>IF(H3798=1,E3798,"")</f>
        <v/>
      </c>
      <c r="S3798" s="27">
        <f>IF(AND(H3798=1,J3798&lt;&gt;""),E3798-J3798,"")</f>
        <v/>
      </c>
      <c r="T3798">
        <f>IF(G3798="","",MONTH(G3798))</f>
        <v/>
      </c>
    </row>
    <row r="3799">
      <c r="A3799" s="24" t="n">
        <v>2020</v>
      </c>
      <c r="B3799" s="24" t="n">
        <v>6</v>
      </c>
      <c r="C3799" s="24" t="n">
        <v>7</v>
      </c>
      <c r="D3799" s="24" t="n">
        <v>6</v>
      </c>
      <c r="E3799" s="24" t="n">
        <v>12.26</v>
      </c>
      <c r="F3799" s="25">
        <f>IF($E3799="","",DATE(IF($A3799="",nominal_year,$A3799),$B3799,$C3799)+($D3799-IF(LEFT(hour_conv,1)="1",1,0))/24)</f>
        <v/>
      </c>
      <c r="G3799" s="26">
        <f>IF(F3799="","",INT(F3799))</f>
        <v/>
      </c>
      <c r="H3799">
        <f>IF(G3799="","",IF(AND(MONTH(G3799)*100+DAY(G3799)&gt;=season_lo,MONTH(G3799)*100+DAY(G3799)&lt;=season_hi),1,0))</f>
        <v/>
      </c>
      <c r="I3799">
        <f>IF(G3799="","",G3799-first_day+1)</f>
        <v/>
      </c>
      <c r="J3799" s="27">
        <f>IF(I3799="","",INDEX(Daily!$J$2:$J$421,I3799))</f>
        <v/>
      </c>
      <c r="K3799" s="27">
        <f>IF(J3799="","",J3799+cat_offset)</f>
        <v/>
      </c>
      <c r="L3799" s="27">
        <f>IF(J3799="","",MAX(0,E3799-J3799)^2)</f>
        <v/>
      </c>
      <c r="M3799" s="27">
        <f>IF(J3799="","",MAX(0,E3799-(J3799+twcdh_off))^2)</f>
        <v/>
      </c>
      <c r="N3799" s="27">
        <f>IF(E3799="","",MAX(0,E3799-swcdh_thr)^2)</f>
        <v/>
      </c>
      <c r="O3799">
        <f>IF(K3799="","",ROUND(E3799-K3799,0))</f>
        <v/>
      </c>
      <c r="P3799">
        <f>IF(O3799="","",IF(O3799&gt;=1,O3799,0))</f>
        <v/>
      </c>
      <c r="Q3799" s="27">
        <f>IF(E3799="","",MAX(0,E3799-22))</f>
        <v/>
      </c>
      <c r="R3799" s="27">
        <f>IF(H3799=1,E3799,"")</f>
        <v/>
      </c>
      <c r="S3799" s="27">
        <f>IF(AND(H3799=1,J3799&lt;&gt;""),E3799-J3799,"")</f>
        <v/>
      </c>
      <c r="T3799">
        <f>IF(G3799="","",MONTH(G3799))</f>
        <v/>
      </c>
    </row>
    <row r="3800">
      <c r="A3800" s="24" t="n">
        <v>2020</v>
      </c>
      <c r="B3800" s="24" t="n">
        <v>6</v>
      </c>
      <c r="C3800" s="24" t="n">
        <v>7</v>
      </c>
      <c r="D3800" s="24" t="n">
        <v>7</v>
      </c>
      <c r="E3800" s="24" t="n">
        <v>12.77</v>
      </c>
      <c r="F3800" s="25">
        <f>IF($E3800="","",DATE(IF($A3800="",nominal_year,$A3800),$B3800,$C3800)+($D3800-IF(LEFT(hour_conv,1)="1",1,0))/24)</f>
        <v/>
      </c>
      <c r="G3800" s="26">
        <f>IF(F3800="","",INT(F3800))</f>
        <v/>
      </c>
      <c r="H3800">
        <f>IF(G3800="","",IF(AND(MONTH(G3800)*100+DAY(G3800)&gt;=season_lo,MONTH(G3800)*100+DAY(G3800)&lt;=season_hi),1,0))</f>
        <v/>
      </c>
      <c r="I3800">
        <f>IF(G3800="","",G3800-first_day+1)</f>
        <v/>
      </c>
      <c r="J3800" s="27">
        <f>IF(I3800="","",INDEX(Daily!$J$2:$J$421,I3800))</f>
        <v/>
      </c>
      <c r="K3800" s="27">
        <f>IF(J3800="","",J3800+cat_offset)</f>
        <v/>
      </c>
      <c r="L3800" s="27">
        <f>IF(J3800="","",MAX(0,E3800-J3800)^2)</f>
        <v/>
      </c>
      <c r="M3800" s="27">
        <f>IF(J3800="","",MAX(0,E3800-(J3800+twcdh_off))^2)</f>
        <v/>
      </c>
      <c r="N3800" s="27">
        <f>IF(E3800="","",MAX(0,E3800-swcdh_thr)^2)</f>
        <v/>
      </c>
      <c r="O3800">
        <f>IF(K3800="","",ROUND(E3800-K3800,0))</f>
        <v/>
      </c>
      <c r="P3800">
        <f>IF(O3800="","",IF(O3800&gt;=1,O3800,0))</f>
        <v/>
      </c>
      <c r="Q3800" s="27">
        <f>IF(E3800="","",MAX(0,E3800-22))</f>
        <v/>
      </c>
      <c r="R3800" s="27">
        <f>IF(H3800=1,E3800,"")</f>
        <v/>
      </c>
      <c r="S3800" s="27">
        <f>IF(AND(H3800=1,J3800&lt;&gt;""),E3800-J3800,"")</f>
        <v/>
      </c>
      <c r="T3800">
        <f>IF(G3800="","",MONTH(G3800))</f>
        <v/>
      </c>
    </row>
    <row r="3801">
      <c r="A3801" s="24" t="n">
        <v>2020</v>
      </c>
      <c r="B3801" s="24" t="n">
        <v>6</v>
      </c>
      <c r="C3801" s="24" t="n">
        <v>7</v>
      </c>
      <c r="D3801" s="24" t="n">
        <v>8</v>
      </c>
      <c r="E3801" s="24" t="n">
        <v>14.28</v>
      </c>
      <c r="F3801" s="25">
        <f>IF($E3801="","",DATE(IF($A3801="",nominal_year,$A3801),$B3801,$C3801)+($D3801-IF(LEFT(hour_conv,1)="1",1,0))/24)</f>
        <v/>
      </c>
      <c r="G3801" s="26">
        <f>IF(F3801="","",INT(F3801))</f>
        <v/>
      </c>
      <c r="H3801">
        <f>IF(G3801="","",IF(AND(MONTH(G3801)*100+DAY(G3801)&gt;=season_lo,MONTH(G3801)*100+DAY(G3801)&lt;=season_hi),1,0))</f>
        <v/>
      </c>
      <c r="I3801">
        <f>IF(G3801="","",G3801-first_day+1)</f>
        <v/>
      </c>
      <c r="J3801" s="27">
        <f>IF(I3801="","",INDEX(Daily!$J$2:$J$421,I3801))</f>
        <v/>
      </c>
      <c r="K3801" s="27">
        <f>IF(J3801="","",J3801+cat_offset)</f>
        <v/>
      </c>
      <c r="L3801" s="27">
        <f>IF(J3801="","",MAX(0,E3801-J3801)^2)</f>
        <v/>
      </c>
      <c r="M3801" s="27">
        <f>IF(J3801="","",MAX(0,E3801-(J3801+twcdh_off))^2)</f>
        <v/>
      </c>
      <c r="N3801" s="27">
        <f>IF(E3801="","",MAX(0,E3801-swcdh_thr)^2)</f>
        <v/>
      </c>
      <c r="O3801">
        <f>IF(K3801="","",ROUND(E3801-K3801,0))</f>
        <v/>
      </c>
      <c r="P3801">
        <f>IF(O3801="","",IF(O3801&gt;=1,O3801,0))</f>
        <v/>
      </c>
      <c r="Q3801" s="27">
        <f>IF(E3801="","",MAX(0,E3801-22))</f>
        <v/>
      </c>
      <c r="R3801" s="27">
        <f>IF(H3801=1,E3801,"")</f>
        <v/>
      </c>
      <c r="S3801" s="27">
        <f>IF(AND(H3801=1,J3801&lt;&gt;""),E3801-J3801,"")</f>
        <v/>
      </c>
      <c r="T3801">
        <f>IF(G3801="","",MONTH(G3801))</f>
        <v/>
      </c>
    </row>
    <row r="3802">
      <c r="A3802" s="24" t="n">
        <v>2020</v>
      </c>
      <c r="B3802" s="24" t="n">
        <v>6</v>
      </c>
      <c r="C3802" s="24" t="n">
        <v>7</v>
      </c>
      <c r="D3802" s="24" t="n">
        <v>9</v>
      </c>
      <c r="E3802" s="24" t="n">
        <v>15.02</v>
      </c>
      <c r="F3802" s="25">
        <f>IF($E3802="","",DATE(IF($A3802="",nominal_year,$A3802),$B3802,$C3802)+($D3802-IF(LEFT(hour_conv,1)="1",1,0))/24)</f>
        <v/>
      </c>
      <c r="G3802" s="26">
        <f>IF(F3802="","",INT(F3802))</f>
        <v/>
      </c>
      <c r="H3802">
        <f>IF(G3802="","",IF(AND(MONTH(G3802)*100+DAY(G3802)&gt;=season_lo,MONTH(G3802)*100+DAY(G3802)&lt;=season_hi),1,0))</f>
        <v/>
      </c>
      <c r="I3802">
        <f>IF(G3802="","",G3802-first_day+1)</f>
        <v/>
      </c>
      <c r="J3802" s="27">
        <f>IF(I3802="","",INDEX(Daily!$J$2:$J$421,I3802))</f>
        <v/>
      </c>
      <c r="K3802" s="27">
        <f>IF(J3802="","",J3802+cat_offset)</f>
        <v/>
      </c>
      <c r="L3802" s="27">
        <f>IF(J3802="","",MAX(0,E3802-J3802)^2)</f>
        <v/>
      </c>
      <c r="M3802" s="27">
        <f>IF(J3802="","",MAX(0,E3802-(J3802+twcdh_off))^2)</f>
        <v/>
      </c>
      <c r="N3802" s="27">
        <f>IF(E3802="","",MAX(0,E3802-swcdh_thr)^2)</f>
        <v/>
      </c>
      <c r="O3802">
        <f>IF(K3802="","",ROUND(E3802-K3802,0))</f>
        <v/>
      </c>
      <c r="P3802">
        <f>IF(O3802="","",IF(O3802&gt;=1,O3802,0))</f>
        <v/>
      </c>
      <c r="Q3802" s="27">
        <f>IF(E3802="","",MAX(0,E3802-22))</f>
        <v/>
      </c>
      <c r="R3802" s="27">
        <f>IF(H3802=1,E3802,"")</f>
        <v/>
      </c>
      <c r="S3802" s="27">
        <f>IF(AND(H3802=1,J3802&lt;&gt;""),E3802-J3802,"")</f>
        <v/>
      </c>
      <c r="T3802">
        <f>IF(G3802="","",MONTH(G3802))</f>
        <v/>
      </c>
    </row>
    <row r="3803">
      <c r="A3803" s="24" t="n">
        <v>2020</v>
      </c>
      <c r="B3803" s="24" t="n">
        <v>6</v>
      </c>
      <c r="C3803" s="24" t="n">
        <v>7</v>
      </c>
      <c r="D3803" s="24" t="n">
        <v>10</v>
      </c>
      <c r="E3803" s="24" t="n">
        <v>16.75</v>
      </c>
      <c r="F3803" s="25">
        <f>IF($E3803="","",DATE(IF($A3803="",nominal_year,$A3803),$B3803,$C3803)+($D3803-IF(LEFT(hour_conv,1)="1",1,0))/24)</f>
        <v/>
      </c>
      <c r="G3803" s="26">
        <f>IF(F3803="","",INT(F3803))</f>
        <v/>
      </c>
      <c r="H3803">
        <f>IF(G3803="","",IF(AND(MONTH(G3803)*100+DAY(G3803)&gt;=season_lo,MONTH(G3803)*100+DAY(G3803)&lt;=season_hi),1,0))</f>
        <v/>
      </c>
      <c r="I3803">
        <f>IF(G3803="","",G3803-first_day+1)</f>
        <v/>
      </c>
      <c r="J3803" s="27">
        <f>IF(I3803="","",INDEX(Daily!$J$2:$J$421,I3803))</f>
        <v/>
      </c>
      <c r="K3803" s="27">
        <f>IF(J3803="","",J3803+cat_offset)</f>
        <v/>
      </c>
      <c r="L3803" s="27">
        <f>IF(J3803="","",MAX(0,E3803-J3803)^2)</f>
        <v/>
      </c>
      <c r="M3803" s="27">
        <f>IF(J3803="","",MAX(0,E3803-(J3803+twcdh_off))^2)</f>
        <v/>
      </c>
      <c r="N3803" s="27">
        <f>IF(E3803="","",MAX(0,E3803-swcdh_thr)^2)</f>
        <v/>
      </c>
      <c r="O3803">
        <f>IF(K3803="","",ROUND(E3803-K3803,0))</f>
        <v/>
      </c>
      <c r="P3803">
        <f>IF(O3803="","",IF(O3803&gt;=1,O3803,0))</f>
        <v/>
      </c>
      <c r="Q3803" s="27">
        <f>IF(E3803="","",MAX(0,E3803-22))</f>
        <v/>
      </c>
      <c r="R3803" s="27">
        <f>IF(H3803=1,E3803,"")</f>
        <v/>
      </c>
      <c r="S3803" s="27">
        <f>IF(AND(H3803=1,J3803&lt;&gt;""),E3803-J3803,"")</f>
        <v/>
      </c>
      <c r="T3803">
        <f>IF(G3803="","",MONTH(G3803))</f>
        <v/>
      </c>
    </row>
    <row r="3804">
      <c r="A3804" s="24" t="n">
        <v>2020</v>
      </c>
      <c r="B3804" s="24" t="n">
        <v>6</v>
      </c>
      <c r="C3804" s="24" t="n">
        <v>7</v>
      </c>
      <c r="D3804" s="24" t="n">
        <v>11</v>
      </c>
      <c r="E3804" s="24" t="n">
        <v>18.76</v>
      </c>
      <c r="F3804" s="25">
        <f>IF($E3804="","",DATE(IF($A3804="",nominal_year,$A3804),$B3804,$C3804)+($D3804-IF(LEFT(hour_conv,1)="1",1,0))/24)</f>
        <v/>
      </c>
      <c r="G3804" s="26">
        <f>IF(F3804="","",INT(F3804))</f>
        <v/>
      </c>
      <c r="H3804">
        <f>IF(G3804="","",IF(AND(MONTH(G3804)*100+DAY(G3804)&gt;=season_lo,MONTH(G3804)*100+DAY(G3804)&lt;=season_hi),1,0))</f>
        <v/>
      </c>
      <c r="I3804">
        <f>IF(G3804="","",G3804-first_day+1)</f>
        <v/>
      </c>
      <c r="J3804" s="27">
        <f>IF(I3804="","",INDEX(Daily!$J$2:$J$421,I3804))</f>
        <v/>
      </c>
      <c r="K3804" s="27">
        <f>IF(J3804="","",J3804+cat_offset)</f>
        <v/>
      </c>
      <c r="L3804" s="27">
        <f>IF(J3804="","",MAX(0,E3804-J3804)^2)</f>
        <v/>
      </c>
      <c r="M3804" s="27">
        <f>IF(J3804="","",MAX(0,E3804-(J3804+twcdh_off))^2)</f>
        <v/>
      </c>
      <c r="N3804" s="27">
        <f>IF(E3804="","",MAX(0,E3804-swcdh_thr)^2)</f>
        <v/>
      </c>
      <c r="O3804">
        <f>IF(K3804="","",ROUND(E3804-K3804,0))</f>
        <v/>
      </c>
      <c r="P3804">
        <f>IF(O3804="","",IF(O3804&gt;=1,O3804,0))</f>
        <v/>
      </c>
      <c r="Q3804" s="27">
        <f>IF(E3804="","",MAX(0,E3804-22))</f>
        <v/>
      </c>
      <c r="R3804" s="27">
        <f>IF(H3804=1,E3804,"")</f>
        <v/>
      </c>
      <c r="S3804" s="27">
        <f>IF(AND(H3804=1,J3804&lt;&gt;""),E3804-J3804,"")</f>
        <v/>
      </c>
      <c r="T3804">
        <f>IF(G3804="","",MONTH(G3804))</f>
        <v/>
      </c>
    </row>
    <row r="3805">
      <c r="A3805" s="24" t="n">
        <v>2020</v>
      </c>
      <c r="B3805" s="24" t="n">
        <v>6</v>
      </c>
      <c r="C3805" s="24" t="n">
        <v>7</v>
      </c>
      <c r="D3805" s="24" t="n">
        <v>12</v>
      </c>
      <c r="E3805" s="24" t="n">
        <v>19.62</v>
      </c>
      <c r="F3805" s="25">
        <f>IF($E3805="","",DATE(IF($A3805="",nominal_year,$A3805),$B3805,$C3805)+($D3805-IF(LEFT(hour_conv,1)="1",1,0))/24)</f>
        <v/>
      </c>
      <c r="G3805" s="26">
        <f>IF(F3805="","",INT(F3805))</f>
        <v/>
      </c>
      <c r="H3805">
        <f>IF(G3805="","",IF(AND(MONTH(G3805)*100+DAY(G3805)&gt;=season_lo,MONTH(G3805)*100+DAY(G3805)&lt;=season_hi),1,0))</f>
        <v/>
      </c>
      <c r="I3805">
        <f>IF(G3805="","",G3805-first_day+1)</f>
        <v/>
      </c>
      <c r="J3805" s="27">
        <f>IF(I3805="","",INDEX(Daily!$J$2:$J$421,I3805))</f>
        <v/>
      </c>
      <c r="K3805" s="27">
        <f>IF(J3805="","",J3805+cat_offset)</f>
        <v/>
      </c>
      <c r="L3805" s="27">
        <f>IF(J3805="","",MAX(0,E3805-J3805)^2)</f>
        <v/>
      </c>
      <c r="M3805" s="27">
        <f>IF(J3805="","",MAX(0,E3805-(J3805+twcdh_off))^2)</f>
        <v/>
      </c>
      <c r="N3805" s="27">
        <f>IF(E3805="","",MAX(0,E3805-swcdh_thr)^2)</f>
        <v/>
      </c>
      <c r="O3805">
        <f>IF(K3805="","",ROUND(E3805-K3805,0))</f>
        <v/>
      </c>
      <c r="P3805">
        <f>IF(O3805="","",IF(O3805&gt;=1,O3805,0))</f>
        <v/>
      </c>
      <c r="Q3805" s="27">
        <f>IF(E3805="","",MAX(0,E3805-22))</f>
        <v/>
      </c>
      <c r="R3805" s="27">
        <f>IF(H3805=1,E3805,"")</f>
        <v/>
      </c>
      <c r="S3805" s="27">
        <f>IF(AND(H3805=1,J3805&lt;&gt;""),E3805-J3805,"")</f>
        <v/>
      </c>
      <c r="T3805">
        <f>IF(G3805="","",MONTH(G3805))</f>
        <v/>
      </c>
    </row>
    <row r="3806">
      <c r="A3806" s="24" t="n">
        <v>2020</v>
      </c>
      <c r="B3806" s="24" t="n">
        <v>6</v>
      </c>
      <c r="C3806" s="24" t="n">
        <v>7</v>
      </c>
      <c r="D3806" s="24" t="n">
        <v>13</v>
      </c>
      <c r="E3806" s="24" t="n">
        <v>21.09</v>
      </c>
      <c r="F3806" s="25">
        <f>IF($E3806="","",DATE(IF($A3806="",nominal_year,$A3806),$B3806,$C3806)+($D3806-IF(LEFT(hour_conv,1)="1",1,0))/24)</f>
        <v/>
      </c>
      <c r="G3806" s="26">
        <f>IF(F3806="","",INT(F3806))</f>
        <v/>
      </c>
      <c r="H3806">
        <f>IF(G3806="","",IF(AND(MONTH(G3806)*100+DAY(G3806)&gt;=season_lo,MONTH(G3806)*100+DAY(G3806)&lt;=season_hi),1,0))</f>
        <v/>
      </c>
      <c r="I3806">
        <f>IF(G3806="","",G3806-first_day+1)</f>
        <v/>
      </c>
      <c r="J3806" s="27">
        <f>IF(I3806="","",INDEX(Daily!$J$2:$J$421,I3806))</f>
        <v/>
      </c>
      <c r="K3806" s="27">
        <f>IF(J3806="","",J3806+cat_offset)</f>
        <v/>
      </c>
      <c r="L3806" s="27">
        <f>IF(J3806="","",MAX(0,E3806-J3806)^2)</f>
        <v/>
      </c>
      <c r="M3806" s="27">
        <f>IF(J3806="","",MAX(0,E3806-(J3806+twcdh_off))^2)</f>
        <v/>
      </c>
      <c r="N3806" s="27">
        <f>IF(E3806="","",MAX(0,E3806-swcdh_thr)^2)</f>
        <v/>
      </c>
      <c r="O3806">
        <f>IF(K3806="","",ROUND(E3806-K3806,0))</f>
        <v/>
      </c>
      <c r="P3806">
        <f>IF(O3806="","",IF(O3806&gt;=1,O3806,0))</f>
        <v/>
      </c>
      <c r="Q3806" s="27">
        <f>IF(E3806="","",MAX(0,E3806-22))</f>
        <v/>
      </c>
      <c r="R3806" s="27">
        <f>IF(H3806=1,E3806,"")</f>
        <v/>
      </c>
      <c r="S3806" s="27">
        <f>IF(AND(H3806=1,J3806&lt;&gt;""),E3806-J3806,"")</f>
        <v/>
      </c>
      <c r="T3806">
        <f>IF(G3806="","",MONTH(G3806))</f>
        <v/>
      </c>
    </row>
    <row r="3807">
      <c r="A3807" s="24" t="n">
        <v>2020</v>
      </c>
      <c r="B3807" s="24" t="n">
        <v>6</v>
      </c>
      <c r="C3807" s="24" t="n">
        <v>7</v>
      </c>
      <c r="D3807" s="24" t="n">
        <v>14</v>
      </c>
      <c r="E3807" s="24" t="n">
        <v>21.94</v>
      </c>
      <c r="F3807" s="25">
        <f>IF($E3807="","",DATE(IF($A3807="",nominal_year,$A3807),$B3807,$C3807)+($D3807-IF(LEFT(hour_conv,1)="1",1,0))/24)</f>
        <v/>
      </c>
      <c r="G3807" s="26">
        <f>IF(F3807="","",INT(F3807))</f>
        <v/>
      </c>
      <c r="H3807">
        <f>IF(G3807="","",IF(AND(MONTH(G3807)*100+DAY(G3807)&gt;=season_lo,MONTH(G3807)*100+DAY(G3807)&lt;=season_hi),1,0))</f>
        <v/>
      </c>
      <c r="I3807">
        <f>IF(G3807="","",G3807-first_day+1)</f>
        <v/>
      </c>
      <c r="J3807" s="27">
        <f>IF(I3807="","",INDEX(Daily!$J$2:$J$421,I3807))</f>
        <v/>
      </c>
      <c r="K3807" s="27">
        <f>IF(J3807="","",J3807+cat_offset)</f>
        <v/>
      </c>
      <c r="L3807" s="27">
        <f>IF(J3807="","",MAX(0,E3807-J3807)^2)</f>
        <v/>
      </c>
      <c r="M3807" s="27">
        <f>IF(J3807="","",MAX(0,E3807-(J3807+twcdh_off))^2)</f>
        <v/>
      </c>
      <c r="N3807" s="27">
        <f>IF(E3807="","",MAX(0,E3807-swcdh_thr)^2)</f>
        <v/>
      </c>
      <c r="O3807">
        <f>IF(K3807="","",ROUND(E3807-K3807,0))</f>
        <v/>
      </c>
      <c r="P3807">
        <f>IF(O3807="","",IF(O3807&gt;=1,O3807,0))</f>
        <v/>
      </c>
      <c r="Q3807" s="27">
        <f>IF(E3807="","",MAX(0,E3807-22))</f>
        <v/>
      </c>
      <c r="R3807" s="27">
        <f>IF(H3807=1,E3807,"")</f>
        <v/>
      </c>
      <c r="S3807" s="27">
        <f>IF(AND(H3807=1,J3807&lt;&gt;""),E3807-J3807,"")</f>
        <v/>
      </c>
      <c r="T3807">
        <f>IF(G3807="","",MONTH(G3807))</f>
        <v/>
      </c>
    </row>
    <row r="3808">
      <c r="A3808" s="24" t="n">
        <v>2020</v>
      </c>
      <c r="B3808" s="24" t="n">
        <v>6</v>
      </c>
      <c r="C3808" s="24" t="n">
        <v>7</v>
      </c>
      <c r="D3808" s="24" t="n">
        <v>15</v>
      </c>
      <c r="E3808" s="24" t="n">
        <v>22.15</v>
      </c>
      <c r="F3808" s="25">
        <f>IF($E3808="","",DATE(IF($A3808="",nominal_year,$A3808),$B3808,$C3808)+($D3808-IF(LEFT(hour_conv,1)="1",1,0))/24)</f>
        <v/>
      </c>
      <c r="G3808" s="26">
        <f>IF(F3808="","",INT(F3808))</f>
        <v/>
      </c>
      <c r="H3808">
        <f>IF(G3808="","",IF(AND(MONTH(G3808)*100+DAY(G3808)&gt;=season_lo,MONTH(G3808)*100+DAY(G3808)&lt;=season_hi),1,0))</f>
        <v/>
      </c>
      <c r="I3808">
        <f>IF(G3808="","",G3808-first_day+1)</f>
        <v/>
      </c>
      <c r="J3808" s="27">
        <f>IF(I3808="","",INDEX(Daily!$J$2:$J$421,I3808))</f>
        <v/>
      </c>
      <c r="K3808" s="27">
        <f>IF(J3808="","",J3808+cat_offset)</f>
        <v/>
      </c>
      <c r="L3808" s="27">
        <f>IF(J3808="","",MAX(0,E3808-J3808)^2)</f>
        <v/>
      </c>
      <c r="M3808" s="27">
        <f>IF(J3808="","",MAX(0,E3808-(J3808+twcdh_off))^2)</f>
        <v/>
      </c>
      <c r="N3808" s="27">
        <f>IF(E3808="","",MAX(0,E3808-swcdh_thr)^2)</f>
        <v/>
      </c>
      <c r="O3808">
        <f>IF(K3808="","",ROUND(E3808-K3808,0))</f>
        <v/>
      </c>
      <c r="P3808">
        <f>IF(O3808="","",IF(O3808&gt;=1,O3808,0))</f>
        <v/>
      </c>
      <c r="Q3808" s="27">
        <f>IF(E3808="","",MAX(0,E3808-22))</f>
        <v/>
      </c>
      <c r="R3808" s="27">
        <f>IF(H3808=1,E3808,"")</f>
        <v/>
      </c>
      <c r="S3808" s="27">
        <f>IF(AND(H3808=1,J3808&lt;&gt;""),E3808-J3808,"")</f>
        <v/>
      </c>
      <c r="T3808">
        <f>IF(G3808="","",MONTH(G3808))</f>
        <v/>
      </c>
    </row>
    <row r="3809">
      <c r="A3809" s="24" t="n">
        <v>2020</v>
      </c>
      <c r="B3809" s="24" t="n">
        <v>6</v>
      </c>
      <c r="C3809" s="24" t="n">
        <v>7</v>
      </c>
      <c r="D3809" s="24" t="n">
        <v>16</v>
      </c>
      <c r="E3809" s="24" t="n">
        <v>21.86</v>
      </c>
      <c r="F3809" s="25">
        <f>IF($E3809="","",DATE(IF($A3809="",nominal_year,$A3809),$B3809,$C3809)+($D3809-IF(LEFT(hour_conv,1)="1",1,0))/24)</f>
        <v/>
      </c>
      <c r="G3809" s="26">
        <f>IF(F3809="","",INT(F3809))</f>
        <v/>
      </c>
      <c r="H3809">
        <f>IF(G3809="","",IF(AND(MONTH(G3809)*100+DAY(G3809)&gt;=season_lo,MONTH(G3809)*100+DAY(G3809)&lt;=season_hi),1,0))</f>
        <v/>
      </c>
      <c r="I3809">
        <f>IF(G3809="","",G3809-first_day+1)</f>
        <v/>
      </c>
      <c r="J3809" s="27">
        <f>IF(I3809="","",INDEX(Daily!$J$2:$J$421,I3809))</f>
        <v/>
      </c>
      <c r="K3809" s="27">
        <f>IF(J3809="","",J3809+cat_offset)</f>
        <v/>
      </c>
      <c r="L3809" s="27">
        <f>IF(J3809="","",MAX(0,E3809-J3809)^2)</f>
        <v/>
      </c>
      <c r="M3809" s="27">
        <f>IF(J3809="","",MAX(0,E3809-(J3809+twcdh_off))^2)</f>
        <v/>
      </c>
      <c r="N3809" s="27">
        <f>IF(E3809="","",MAX(0,E3809-swcdh_thr)^2)</f>
        <v/>
      </c>
      <c r="O3809">
        <f>IF(K3809="","",ROUND(E3809-K3809,0))</f>
        <v/>
      </c>
      <c r="P3809">
        <f>IF(O3809="","",IF(O3809&gt;=1,O3809,0))</f>
        <v/>
      </c>
      <c r="Q3809" s="27">
        <f>IF(E3809="","",MAX(0,E3809-22))</f>
        <v/>
      </c>
      <c r="R3809" s="27">
        <f>IF(H3809=1,E3809,"")</f>
        <v/>
      </c>
      <c r="S3809" s="27">
        <f>IF(AND(H3809=1,J3809&lt;&gt;""),E3809-J3809,"")</f>
        <v/>
      </c>
      <c r="T3809">
        <f>IF(G3809="","",MONTH(G3809))</f>
        <v/>
      </c>
    </row>
    <row r="3810">
      <c r="A3810" s="24" t="n">
        <v>2020</v>
      </c>
      <c r="B3810" s="24" t="n">
        <v>6</v>
      </c>
      <c r="C3810" s="24" t="n">
        <v>7</v>
      </c>
      <c r="D3810" s="24" t="n">
        <v>17</v>
      </c>
      <c r="E3810" s="24" t="n">
        <v>22.69</v>
      </c>
      <c r="F3810" s="25">
        <f>IF($E3810="","",DATE(IF($A3810="",nominal_year,$A3810),$B3810,$C3810)+($D3810-IF(LEFT(hour_conv,1)="1",1,0))/24)</f>
        <v/>
      </c>
      <c r="G3810" s="26">
        <f>IF(F3810="","",INT(F3810))</f>
        <v/>
      </c>
      <c r="H3810">
        <f>IF(G3810="","",IF(AND(MONTH(G3810)*100+DAY(G3810)&gt;=season_lo,MONTH(G3810)*100+DAY(G3810)&lt;=season_hi),1,0))</f>
        <v/>
      </c>
      <c r="I3810">
        <f>IF(G3810="","",G3810-first_day+1)</f>
        <v/>
      </c>
      <c r="J3810" s="27">
        <f>IF(I3810="","",INDEX(Daily!$J$2:$J$421,I3810))</f>
        <v/>
      </c>
      <c r="K3810" s="27">
        <f>IF(J3810="","",J3810+cat_offset)</f>
        <v/>
      </c>
      <c r="L3810" s="27">
        <f>IF(J3810="","",MAX(0,E3810-J3810)^2)</f>
        <v/>
      </c>
      <c r="M3810" s="27">
        <f>IF(J3810="","",MAX(0,E3810-(J3810+twcdh_off))^2)</f>
        <v/>
      </c>
      <c r="N3810" s="27">
        <f>IF(E3810="","",MAX(0,E3810-swcdh_thr)^2)</f>
        <v/>
      </c>
      <c r="O3810">
        <f>IF(K3810="","",ROUND(E3810-K3810,0))</f>
        <v/>
      </c>
      <c r="P3810">
        <f>IF(O3810="","",IF(O3810&gt;=1,O3810,0))</f>
        <v/>
      </c>
      <c r="Q3810" s="27">
        <f>IF(E3810="","",MAX(0,E3810-22))</f>
        <v/>
      </c>
      <c r="R3810" s="27">
        <f>IF(H3810=1,E3810,"")</f>
        <v/>
      </c>
      <c r="S3810" s="27">
        <f>IF(AND(H3810=1,J3810&lt;&gt;""),E3810-J3810,"")</f>
        <v/>
      </c>
      <c r="T3810">
        <f>IF(G3810="","",MONTH(G3810))</f>
        <v/>
      </c>
    </row>
    <row r="3811">
      <c r="A3811" s="24" t="n">
        <v>2020</v>
      </c>
      <c r="B3811" s="24" t="n">
        <v>6</v>
      </c>
      <c r="C3811" s="24" t="n">
        <v>7</v>
      </c>
      <c r="D3811" s="24" t="n">
        <v>18</v>
      </c>
      <c r="E3811" s="24" t="n">
        <v>21.81</v>
      </c>
      <c r="F3811" s="25">
        <f>IF($E3811="","",DATE(IF($A3811="",nominal_year,$A3811),$B3811,$C3811)+($D3811-IF(LEFT(hour_conv,1)="1",1,0))/24)</f>
        <v/>
      </c>
      <c r="G3811" s="26">
        <f>IF(F3811="","",INT(F3811))</f>
        <v/>
      </c>
      <c r="H3811">
        <f>IF(G3811="","",IF(AND(MONTH(G3811)*100+DAY(G3811)&gt;=season_lo,MONTH(G3811)*100+DAY(G3811)&lt;=season_hi),1,0))</f>
        <v/>
      </c>
      <c r="I3811">
        <f>IF(G3811="","",G3811-first_day+1)</f>
        <v/>
      </c>
      <c r="J3811" s="27">
        <f>IF(I3811="","",INDEX(Daily!$J$2:$J$421,I3811))</f>
        <v/>
      </c>
      <c r="K3811" s="27">
        <f>IF(J3811="","",J3811+cat_offset)</f>
        <v/>
      </c>
      <c r="L3811" s="27">
        <f>IF(J3811="","",MAX(0,E3811-J3811)^2)</f>
        <v/>
      </c>
      <c r="M3811" s="27">
        <f>IF(J3811="","",MAX(0,E3811-(J3811+twcdh_off))^2)</f>
        <v/>
      </c>
      <c r="N3811" s="27">
        <f>IF(E3811="","",MAX(0,E3811-swcdh_thr)^2)</f>
        <v/>
      </c>
      <c r="O3811">
        <f>IF(K3811="","",ROUND(E3811-K3811,0))</f>
        <v/>
      </c>
      <c r="P3811">
        <f>IF(O3811="","",IF(O3811&gt;=1,O3811,0))</f>
        <v/>
      </c>
      <c r="Q3811" s="27">
        <f>IF(E3811="","",MAX(0,E3811-22))</f>
        <v/>
      </c>
      <c r="R3811" s="27">
        <f>IF(H3811=1,E3811,"")</f>
        <v/>
      </c>
      <c r="S3811" s="27">
        <f>IF(AND(H3811=1,J3811&lt;&gt;""),E3811-J3811,"")</f>
        <v/>
      </c>
      <c r="T3811">
        <f>IF(G3811="","",MONTH(G3811))</f>
        <v/>
      </c>
    </row>
    <row r="3812">
      <c r="A3812" s="24" t="n">
        <v>2020</v>
      </c>
      <c r="B3812" s="24" t="n">
        <v>6</v>
      </c>
      <c r="C3812" s="24" t="n">
        <v>7</v>
      </c>
      <c r="D3812" s="24" t="n">
        <v>19</v>
      </c>
      <c r="E3812" s="24" t="n">
        <v>21.26</v>
      </c>
      <c r="F3812" s="25">
        <f>IF($E3812="","",DATE(IF($A3812="",nominal_year,$A3812),$B3812,$C3812)+($D3812-IF(LEFT(hour_conv,1)="1",1,0))/24)</f>
        <v/>
      </c>
      <c r="G3812" s="26">
        <f>IF(F3812="","",INT(F3812))</f>
        <v/>
      </c>
      <c r="H3812">
        <f>IF(G3812="","",IF(AND(MONTH(G3812)*100+DAY(G3812)&gt;=season_lo,MONTH(G3812)*100+DAY(G3812)&lt;=season_hi),1,0))</f>
        <v/>
      </c>
      <c r="I3812">
        <f>IF(G3812="","",G3812-first_day+1)</f>
        <v/>
      </c>
      <c r="J3812" s="27">
        <f>IF(I3812="","",INDEX(Daily!$J$2:$J$421,I3812))</f>
        <v/>
      </c>
      <c r="K3812" s="27">
        <f>IF(J3812="","",J3812+cat_offset)</f>
        <v/>
      </c>
      <c r="L3812" s="27">
        <f>IF(J3812="","",MAX(0,E3812-J3812)^2)</f>
        <v/>
      </c>
      <c r="M3812" s="27">
        <f>IF(J3812="","",MAX(0,E3812-(J3812+twcdh_off))^2)</f>
        <v/>
      </c>
      <c r="N3812" s="27">
        <f>IF(E3812="","",MAX(0,E3812-swcdh_thr)^2)</f>
        <v/>
      </c>
      <c r="O3812">
        <f>IF(K3812="","",ROUND(E3812-K3812,0))</f>
        <v/>
      </c>
      <c r="P3812">
        <f>IF(O3812="","",IF(O3812&gt;=1,O3812,0))</f>
        <v/>
      </c>
      <c r="Q3812" s="27">
        <f>IF(E3812="","",MAX(0,E3812-22))</f>
        <v/>
      </c>
      <c r="R3812" s="27">
        <f>IF(H3812=1,E3812,"")</f>
        <v/>
      </c>
      <c r="S3812" s="27">
        <f>IF(AND(H3812=1,J3812&lt;&gt;""),E3812-J3812,"")</f>
        <v/>
      </c>
      <c r="T3812">
        <f>IF(G3812="","",MONTH(G3812))</f>
        <v/>
      </c>
    </row>
    <row r="3813">
      <c r="A3813" s="24" t="n">
        <v>2020</v>
      </c>
      <c r="B3813" s="24" t="n">
        <v>6</v>
      </c>
      <c r="C3813" s="24" t="n">
        <v>7</v>
      </c>
      <c r="D3813" s="24" t="n">
        <v>20</v>
      </c>
      <c r="E3813" s="24" t="n">
        <v>18.91</v>
      </c>
      <c r="F3813" s="25">
        <f>IF($E3813="","",DATE(IF($A3813="",nominal_year,$A3813),$B3813,$C3813)+($D3813-IF(LEFT(hour_conv,1)="1",1,0))/24)</f>
        <v/>
      </c>
      <c r="G3813" s="26">
        <f>IF(F3813="","",INT(F3813))</f>
        <v/>
      </c>
      <c r="H3813">
        <f>IF(G3813="","",IF(AND(MONTH(G3813)*100+DAY(G3813)&gt;=season_lo,MONTH(G3813)*100+DAY(G3813)&lt;=season_hi),1,0))</f>
        <v/>
      </c>
      <c r="I3813">
        <f>IF(G3813="","",G3813-first_day+1)</f>
        <v/>
      </c>
      <c r="J3813" s="27">
        <f>IF(I3813="","",INDEX(Daily!$J$2:$J$421,I3813))</f>
        <v/>
      </c>
      <c r="K3813" s="27">
        <f>IF(J3813="","",J3813+cat_offset)</f>
        <v/>
      </c>
      <c r="L3813" s="27">
        <f>IF(J3813="","",MAX(0,E3813-J3813)^2)</f>
        <v/>
      </c>
      <c r="M3813" s="27">
        <f>IF(J3813="","",MAX(0,E3813-(J3813+twcdh_off))^2)</f>
        <v/>
      </c>
      <c r="N3813" s="27">
        <f>IF(E3813="","",MAX(0,E3813-swcdh_thr)^2)</f>
        <v/>
      </c>
      <c r="O3813">
        <f>IF(K3813="","",ROUND(E3813-K3813,0))</f>
        <v/>
      </c>
      <c r="P3813">
        <f>IF(O3813="","",IF(O3813&gt;=1,O3813,0))</f>
        <v/>
      </c>
      <c r="Q3813" s="27">
        <f>IF(E3813="","",MAX(0,E3813-22))</f>
        <v/>
      </c>
      <c r="R3813" s="27">
        <f>IF(H3813=1,E3813,"")</f>
        <v/>
      </c>
      <c r="S3813" s="27">
        <f>IF(AND(H3813=1,J3813&lt;&gt;""),E3813-J3813,"")</f>
        <v/>
      </c>
      <c r="T3813">
        <f>IF(G3813="","",MONTH(G3813))</f>
        <v/>
      </c>
    </row>
    <row r="3814">
      <c r="A3814" s="24" t="n">
        <v>2020</v>
      </c>
      <c r="B3814" s="24" t="n">
        <v>6</v>
      </c>
      <c r="C3814" s="24" t="n">
        <v>7</v>
      </c>
      <c r="D3814" s="24" t="n">
        <v>21</v>
      </c>
      <c r="E3814" s="24" t="n">
        <v>17.71</v>
      </c>
      <c r="F3814" s="25">
        <f>IF($E3814="","",DATE(IF($A3814="",nominal_year,$A3814),$B3814,$C3814)+($D3814-IF(LEFT(hour_conv,1)="1",1,0))/24)</f>
        <v/>
      </c>
      <c r="G3814" s="26">
        <f>IF(F3814="","",INT(F3814))</f>
        <v/>
      </c>
      <c r="H3814">
        <f>IF(G3814="","",IF(AND(MONTH(G3814)*100+DAY(G3814)&gt;=season_lo,MONTH(G3814)*100+DAY(G3814)&lt;=season_hi),1,0))</f>
        <v/>
      </c>
      <c r="I3814">
        <f>IF(G3814="","",G3814-first_day+1)</f>
        <v/>
      </c>
      <c r="J3814" s="27">
        <f>IF(I3814="","",INDEX(Daily!$J$2:$J$421,I3814))</f>
        <v/>
      </c>
      <c r="K3814" s="27">
        <f>IF(J3814="","",J3814+cat_offset)</f>
        <v/>
      </c>
      <c r="L3814" s="27">
        <f>IF(J3814="","",MAX(0,E3814-J3814)^2)</f>
        <v/>
      </c>
      <c r="M3814" s="27">
        <f>IF(J3814="","",MAX(0,E3814-(J3814+twcdh_off))^2)</f>
        <v/>
      </c>
      <c r="N3814" s="27">
        <f>IF(E3814="","",MAX(0,E3814-swcdh_thr)^2)</f>
        <v/>
      </c>
      <c r="O3814">
        <f>IF(K3814="","",ROUND(E3814-K3814,0))</f>
        <v/>
      </c>
      <c r="P3814">
        <f>IF(O3814="","",IF(O3814&gt;=1,O3814,0))</f>
        <v/>
      </c>
      <c r="Q3814" s="27">
        <f>IF(E3814="","",MAX(0,E3814-22))</f>
        <v/>
      </c>
      <c r="R3814" s="27">
        <f>IF(H3814=1,E3814,"")</f>
        <v/>
      </c>
      <c r="S3814" s="27">
        <f>IF(AND(H3814=1,J3814&lt;&gt;""),E3814-J3814,"")</f>
        <v/>
      </c>
      <c r="T3814">
        <f>IF(G3814="","",MONTH(G3814))</f>
        <v/>
      </c>
    </row>
    <row r="3815">
      <c r="A3815" s="24" t="n">
        <v>2020</v>
      </c>
      <c r="B3815" s="24" t="n">
        <v>6</v>
      </c>
      <c r="C3815" s="24" t="n">
        <v>7</v>
      </c>
      <c r="D3815" s="24" t="n">
        <v>22</v>
      </c>
      <c r="E3815" s="24" t="n">
        <v>16.08</v>
      </c>
      <c r="F3815" s="25">
        <f>IF($E3815="","",DATE(IF($A3815="",nominal_year,$A3815),$B3815,$C3815)+($D3815-IF(LEFT(hour_conv,1)="1",1,0))/24)</f>
        <v/>
      </c>
      <c r="G3815" s="26">
        <f>IF(F3815="","",INT(F3815))</f>
        <v/>
      </c>
      <c r="H3815">
        <f>IF(G3815="","",IF(AND(MONTH(G3815)*100+DAY(G3815)&gt;=season_lo,MONTH(G3815)*100+DAY(G3815)&lt;=season_hi),1,0))</f>
        <v/>
      </c>
      <c r="I3815">
        <f>IF(G3815="","",G3815-first_day+1)</f>
        <v/>
      </c>
      <c r="J3815" s="27">
        <f>IF(I3815="","",INDEX(Daily!$J$2:$J$421,I3815))</f>
        <v/>
      </c>
      <c r="K3815" s="27">
        <f>IF(J3815="","",J3815+cat_offset)</f>
        <v/>
      </c>
      <c r="L3815" s="27">
        <f>IF(J3815="","",MAX(0,E3815-J3815)^2)</f>
        <v/>
      </c>
      <c r="M3815" s="27">
        <f>IF(J3815="","",MAX(0,E3815-(J3815+twcdh_off))^2)</f>
        <v/>
      </c>
      <c r="N3815" s="27">
        <f>IF(E3815="","",MAX(0,E3815-swcdh_thr)^2)</f>
        <v/>
      </c>
      <c r="O3815">
        <f>IF(K3815="","",ROUND(E3815-K3815,0))</f>
        <v/>
      </c>
      <c r="P3815">
        <f>IF(O3815="","",IF(O3815&gt;=1,O3815,0))</f>
        <v/>
      </c>
      <c r="Q3815" s="27">
        <f>IF(E3815="","",MAX(0,E3815-22))</f>
        <v/>
      </c>
      <c r="R3815" s="27">
        <f>IF(H3815=1,E3815,"")</f>
        <v/>
      </c>
      <c r="S3815" s="27">
        <f>IF(AND(H3815=1,J3815&lt;&gt;""),E3815-J3815,"")</f>
        <v/>
      </c>
      <c r="T3815">
        <f>IF(G3815="","",MONTH(G3815))</f>
        <v/>
      </c>
    </row>
    <row r="3816">
      <c r="A3816" s="24" t="n">
        <v>2020</v>
      </c>
      <c r="B3816" s="24" t="n">
        <v>6</v>
      </c>
      <c r="C3816" s="24" t="n">
        <v>7</v>
      </c>
      <c r="D3816" s="24" t="n">
        <v>23</v>
      </c>
      <c r="E3816" s="24" t="n">
        <v>15.15</v>
      </c>
      <c r="F3816" s="25">
        <f>IF($E3816="","",DATE(IF($A3816="",nominal_year,$A3816),$B3816,$C3816)+($D3816-IF(LEFT(hour_conv,1)="1",1,0))/24)</f>
        <v/>
      </c>
      <c r="G3816" s="26">
        <f>IF(F3816="","",INT(F3816))</f>
        <v/>
      </c>
      <c r="H3816">
        <f>IF(G3816="","",IF(AND(MONTH(G3816)*100+DAY(G3816)&gt;=season_lo,MONTH(G3816)*100+DAY(G3816)&lt;=season_hi),1,0))</f>
        <v/>
      </c>
      <c r="I3816">
        <f>IF(G3816="","",G3816-first_day+1)</f>
        <v/>
      </c>
      <c r="J3816" s="27">
        <f>IF(I3816="","",INDEX(Daily!$J$2:$J$421,I3816))</f>
        <v/>
      </c>
      <c r="K3816" s="27">
        <f>IF(J3816="","",J3816+cat_offset)</f>
        <v/>
      </c>
      <c r="L3816" s="27">
        <f>IF(J3816="","",MAX(0,E3816-J3816)^2)</f>
        <v/>
      </c>
      <c r="M3816" s="27">
        <f>IF(J3816="","",MAX(0,E3816-(J3816+twcdh_off))^2)</f>
        <v/>
      </c>
      <c r="N3816" s="27">
        <f>IF(E3816="","",MAX(0,E3816-swcdh_thr)^2)</f>
        <v/>
      </c>
      <c r="O3816">
        <f>IF(K3816="","",ROUND(E3816-K3816,0))</f>
        <v/>
      </c>
      <c r="P3816">
        <f>IF(O3816="","",IF(O3816&gt;=1,O3816,0))</f>
        <v/>
      </c>
      <c r="Q3816" s="27">
        <f>IF(E3816="","",MAX(0,E3816-22))</f>
        <v/>
      </c>
      <c r="R3816" s="27">
        <f>IF(H3816=1,E3816,"")</f>
        <v/>
      </c>
      <c r="S3816" s="27">
        <f>IF(AND(H3816=1,J3816&lt;&gt;""),E3816-J3816,"")</f>
        <v/>
      </c>
      <c r="T3816">
        <f>IF(G3816="","",MONTH(G3816))</f>
        <v/>
      </c>
    </row>
    <row r="3817">
      <c r="A3817" s="24" t="n">
        <v>2020</v>
      </c>
      <c r="B3817" s="24" t="n">
        <v>6</v>
      </c>
      <c r="C3817" s="24" t="n">
        <v>7</v>
      </c>
      <c r="D3817" s="24" t="n">
        <v>24</v>
      </c>
      <c r="E3817" s="24" t="n">
        <v>14.58</v>
      </c>
      <c r="F3817" s="25">
        <f>IF($E3817="","",DATE(IF($A3817="",nominal_year,$A3817),$B3817,$C3817)+($D3817-IF(LEFT(hour_conv,1)="1",1,0))/24)</f>
        <v/>
      </c>
      <c r="G3817" s="26">
        <f>IF(F3817="","",INT(F3817))</f>
        <v/>
      </c>
      <c r="H3817">
        <f>IF(G3817="","",IF(AND(MONTH(G3817)*100+DAY(G3817)&gt;=season_lo,MONTH(G3817)*100+DAY(G3817)&lt;=season_hi),1,0))</f>
        <v/>
      </c>
      <c r="I3817">
        <f>IF(G3817="","",G3817-first_day+1)</f>
        <v/>
      </c>
      <c r="J3817" s="27">
        <f>IF(I3817="","",INDEX(Daily!$J$2:$J$421,I3817))</f>
        <v/>
      </c>
      <c r="K3817" s="27">
        <f>IF(J3817="","",J3817+cat_offset)</f>
        <v/>
      </c>
      <c r="L3817" s="27">
        <f>IF(J3817="","",MAX(0,E3817-J3817)^2)</f>
        <v/>
      </c>
      <c r="M3817" s="27">
        <f>IF(J3817="","",MAX(0,E3817-(J3817+twcdh_off))^2)</f>
        <v/>
      </c>
      <c r="N3817" s="27">
        <f>IF(E3817="","",MAX(0,E3817-swcdh_thr)^2)</f>
        <v/>
      </c>
      <c r="O3817">
        <f>IF(K3817="","",ROUND(E3817-K3817,0))</f>
        <v/>
      </c>
      <c r="P3817">
        <f>IF(O3817="","",IF(O3817&gt;=1,O3817,0))</f>
        <v/>
      </c>
      <c r="Q3817" s="27">
        <f>IF(E3817="","",MAX(0,E3817-22))</f>
        <v/>
      </c>
      <c r="R3817" s="27">
        <f>IF(H3817=1,E3817,"")</f>
        <v/>
      </c>
      <c r="S3817" s="27">
        <f>IF(AND(H3817=1,J3817&lt;&gt;""),E3817-J3817,"")</f>
        <v/>
      </c>
      <c r="T3817">
        <f>IF(G3817="","",MONTH(G3817))</f>
        <v/>
      </c>
    </row>
    <row r="3818">
      <c r="A3818" s="24" t="n">
        <v>2020</v>
      </c>
      <c r="B3818" s="24" t="n">
        <v>6</v>
      </c>
      <c r="C3818" s="24" t="n">
        <v>8</v>
      </c>
      <c r="D3818" s="24" t="n">
        <v>1</v>
      </c>
      <c r="E3818" s="24" t="n">
        <v>13.41</v>
      </c>
      <c r="F3818" s="25">
        <f>IF($E3818="","",DATE(IF($A3818="",nominal_year,$A3818),$B3818,$C3818)+($D3818-IF(LEFT(hour_conv,1)="1",1,0))/24)</f>
        <v/>
      </c>
      <c r="G3818" s="26">
        <f>IF(F3818="","",INT(F3818))</f>
        <v/>
      </c>
      <c r="H3818">
        <f>IF(G3818="","",IF(AND(MONTH(G3818)*100+DAY(G3818)&gt;=season_lo,MONTH(G3818)*100+DAY(G3818)&lt;=season_hi),1,0))</f>
        <v/>
      </c>
      <c r="I3818">
        <f>IF(G3818="","",G3818-first_day+1)</f>
        <v/>
      </c>
      <c r="J3818" s="27">
        <f>IF(I3818="","",INDEX(Daily!$J$2:$J$421,I3818))</f>
        <v/>
      </c>
      <c r="K3818" s="27">
        <f>IF(J3818="","",J3818+cat_offset)</f>
        <v/>
      </c>
      <c r="L3818" s="27">
        <f>IF(J3818="","",MAX(0,E3818-J3818)^2)</f>
        <v/>
      </c>
      <c r="M3818" s="27">
        <f>IF(J3818="","",MAX(0,E3818-(J3818+twcdh_off))^2)</f>
        <v/>
      </c>
      <c r="N3818" s="27">
        <f>IF(E3818="","",MAX(0,E3818-swcdh_thr)^2)</f>
        <v/>
      </c>
      <c r="O3818">
        <f>IF(K3818="","",ROUND(E3818-K3818,0))</f>
        <v/>
      </c>
      <c r="P3818">
        <f>IF(O3818="","",IF(O3818&gt;=1,O3818,0))</f>
        <v/>
      </c>
      <c r="Q3818" s="27">
        <f>IF(E3818="","",MAX(0,E3818-22))</f>
        <v/>
      </c>
      <c r="R3818" s="27">
        <f>IF(H3818=1,E3818,"")</f>
        <v/>
      </c>
      <c r="S3818" s="27">
        <f>IF(AND(H3818=1,J3818&lt;&gt;""),E3818-J3818,"")</f>
        <v/>
      </c>
      <c r="T3818">
        <f>IF(G3818="","",MONTH(G3818))</f>
        <v/>
      </c>
    </row>
    <row r="3819">
      <c r="A3819" s="24" t="n">
        <v>2020</v>
      </c>
      <c r="B3819" s="24" t="n">
        <v>6</v>
      </c>
      <c r="C3819" s="24" t="n">
        <v>8</v>
      </c>
      <c r="D3819" s="24" t="n">
        <v>2</v>
      </c>
      <c r="E3819" s="24" t="n">
        <v>12.29</v>
      </c>
      <c r="F3819" s="25">
        <f>IF($E3819="","",DATE(IF($A3819="",nominal_year,$A3819),$B3819,$C3819)+($D3819-IF(LEFT(hour_conv,1)="1",1,0))/24)</f>
        <v/>
      </c>
      <c r="G3819" s="26">
        <f>IF(F3819="","",INT(F3819))</f>
        <v/>
      </c>
      <c r="H3819">
        <f>IF(G3819="","",IF(AND(MONTH(G3819)*100+DAY(G3819)&gt;=season_lo,MONTH(G3819)*100+DAY(G3819)&lt;=season_hi),1,0))</f>
        <v/>
      </c>
      <c r="I3819">
        <f>IF(G3819="","",G3819-first_day+1)</f>
        <v/>
      </c>
      <c r="J3819" s="27">
        <f>IF(I3819="","",INDEX(Daily!$J$2:$J$421,I3819))</f>
        <v/>
      </c>
      <c r="K3819" s="27">
        <f>IF(J3819="","",J3819+cat_offset)</f>
        <v/>
      </c>
      <c r="L3819" s="27">
        <f>IF(J3819="","",MAX(0,E3819-J3819)^2)</f>
        <v/>
      </c>
      <c r="M3819" s="27">
        <f>IF(J3819="","",MAX(0,E3819-(J3819+twcdh_off))^2)</f>
        <v/>
      </c>
      <c r="N3819" s="27">
        <f>IF(E3819="","",MAX(0,E3819-swcdh_thr)^2)</f>
        <v/>
      </c>
      <c r="O3819">
        <f>IF(K3819="","",ROUND(E3819-K3819,0))</f>
        <v/>
      </c>
      <c r="P3819">
        <f>IF(O3819="","",IF(O3819&gt;=1,O3819,0))</f>
        <v/>
      </c>
      <c r="Q3819" s="27">
        <f>IF(E3819="","",MAX(0,E3819-22))</f>
        <v/>
      </c>
      <c r="R3819" s="27">
        <f>IF(H3819=1,E3819,"")</f>
        <v/>
      </c>
      <c r="S3819" s="27">
        <f>IF(AND(H3819=1,J3819&lt;&gt;""),E3819-J3819,"")</f>
        <v/>
      </c>
      <c r="T3819">
        <f>IF(G3819="","",MONTH(G3819))</f>
        <v/>
      </c>
    </row>
    <row r="3820">
      <c r="A3820" s="24" t="n">
        <v>2020</v>
      </c>
      <c r="B3820" s="24" t="n">
        <v>6</v>
      </c>
      <c r="C3820" s="24" t="n">
        <v>8</v>
      </c>
      <c r="D3820" s="24" t="n">
        <v>3</v>
      </c>
      <c r="E3820" s="24" t="n">
        <v>11.8</v>
      </c>
      <c r="F3820" s="25">
        <f>IF($E3820="","",DATE(IF($A3820="",nominal_year,$A3820),$B3820,$C3820)+($D3820-IF(LEFT(hour_conv,1)="1",1,0))/24)</f>
        <v/>
      </c>
      <c r="G3820" s="26">
        <f>IF(F3820="","",INT(F3820))</f>
        <v/>
      </c>
      <c r="H3820">
        <f>IF(G3820="","",IF(AND(MONTH(G3820)*100+DAY(G3820)&gt;=season_lo,MONTH(G3820)*100+DAY(G3820)&lt;=season_hi),1,0))</f>
        <v/>
      </c>
      <c r="I3820">
        <f>IF(G3820="","",G3820-first_day+1)</f>
        <v/>
      </c>
      <c r="J3820" s="27">
        <f>IF(I3820="","",INDEX(Daily!$J$2:$J$421,I3820))</f>
        <v/>
      </c>
      <c r="K3820" s="27">
        <f>IF(J3820="","",J3820+cat_offset)</f>
        <v/>
      </c>
      <c r="L3820" s="27">
        <f>IF(J3820="","",MAX(0,E3820-J3820)^2)</f>
        <v/>
      </c>
      <c r="M3820" s="27">
        <f>IF(J3820="","",MAX(0,E3820-(J3820+twcdh_off))^2)</f>
        <v/>
      </c>
      <c r="N3820" s="27">
        <f>IF(E3820="","",MAX(0,E3820-swcdh_thr)^2)</f>
        <v/>
      </c>
      <c r="O3820">
        <f>IF(K3820="","",ROUND(E3820-K3820,0))</f>
        <v/>
      </c>
      <c r="P3820">
        <f>IF(O3820="","",IF(O3820&gt;=1,O3820,0))</f>
        <v/>
      </c>
      <c r="Q3820" s="27">
        <f>IF(E3820="","",MAX(0,E3820-22))</f>
        <v/>
      </c>
      <c r="R3820" s="27">
        <f>IF(H3820=1,E3820,"")</f>
        <v/>
      </c>
      <c r="S3820" s="27">
        <f>IF(AND(H3820=1,J3820&lt;&gt;""),E3820-J3820,"")</f>
        <v/>
      </c>
      <c r="T3820">
        <f>IF(G3820="","",MONTH(G3820))</f>
        <v/>
      </c>
    </row>
    <row r="3821">
      <c r="A3821" s="24" t="n">
        <v>2020</v>
      </c>
      <c r="B3821" s="24" t="n">
        <v>6</v>
      </c>
      <c r="C3821" s="24" t="n">
        <v>8</v>
      </c>
      <c r="D3821" s="24" t="n">
        <v>4</v>
      </c>
      <c r="E3821" s="24" t="n">
        <v>11.87</v>
      </c>
      <c r="F3821" s="25">
        <f>IF($E3821="","",DATE(IF($A3821="",nominal_year,$A3821),$B3821,$C3821)+($D3821-IF(LEFT(hour_conv,1)="1",1,0))/24)</f>
        <v/>
      </c>
      <c r="G3821" s="26">
        <f>IF(F3821="","",INT(F3821))</f>
        <v/>
      </c>
      <c r="H3821">
        <f>IF(G3821="","",IF(AND(MONTH(G3821)*100+DAY(G3821)&gt;=season_lo,MONTH(G3821)*100+DAY(G3821)&lt;=season_hi),1,0))</f>
        <v/>
      </c>
      <c r="I3821">
        <f>IF(G3821="","",G3821-first_day+1)</f>
        <v/>
      </c>
      <c r="J3821" s="27">
        <f>IF(I3821="","",INDEX(Daily!$J$2:$J$421,I3821))</f>
        <v/>
      </c>
      <c r="K3821" s="27">
        <f>IF(J3821="","",J3821+cat_offset)</f>
        <v/>
      </c>
      <c r="L3821" s="27">
        <f>IF(J3821="","",MAX(0,E3821-J3821)^2)</f>
        <v/>
      </c>
      <c r="M3821" s="27">
        <f>IF(J3821="","",MAX(0,E3821-(J3821+twcdh_off))^2)</f>
        <v/>
      </c>
      <c r="N3821" s="27">
        <f>IF(E3821="","",MAX(0,E3821-swcdh_thr)^2)</f>
        <v/>
      </c>
      <c r="O3821">
        <f>IF(K3821="","",ROUND(E3821-K3821,0))</f>
        <v/>
      </c>
      <c r="P3821">
        <f>IF(O3821="","",IF(O3821&gt;=1,O3821,0))</f>
        <v/>
      </c>
      <c r="Q3821" s="27">
        <f>IF(E3821="","",MAX(0,E3821-22))</f>
        <v/>
      </c>
      <c r="R3821" s="27">
        <f>IF(H3821=1,E3821,"")</f>
        <v/>
      </c>
      <c r="S3821" s="27">
        <f>IF(AND(H3821=1,J3821&lt;&gt;""),E3821-J3821,"")</f>
        <v/>
      </c>
      <c r="T3821">
        <f>IF(G3821="","",MONTH(G3821))</f>
        <v/>
      </c>
    </row>
    <row r="3822">
      <c r="A3822" s="24" t="n">
        <v>2020</v>
      </c>
      <c r="B3822" s="24" t="n">
        <v>6</v>
      </c>
      <c r="C3822" s="24" t="n">
        <v>8</v>
      </c>
      <c r="D3822" s="24" t="n">
        <v>5</v>
      </c>
      <c r="E3822" s="24" t="n">
        <v>11.64</v>
      </c>
      <c r="F3822" s="25">
        <f>IF($E3822="","",DATE(IF($A3822="",nominal_year,$A3822),$B3822,$C3822)+($D3822-IF(LEFT(hour_conv,1)="1",1,0))/24)</f>
        <v/>
      </c>
      <c r="G3822" s="26">
        <f>IF(F3822="","",INT(F3822))</f>
        <v/>
      </c>
      <c r="H3822">
        <f>IF(G3822="","",IF(AND(MONTH(G3822)*100+DAY(G3822)&gt;=season_lo,MONTH(G3822)*100+DAY(G3822)&lt;=season_hi),1,0))</f>
        <v/>
      </c>
      <c r="I3822">
        <f>IF(G3822="","",G3822-first_day+1)</f>
        <v/>
      </c>
      <c r="J3822" s="27">
        <f>IF(I3822="","",INDEX(Daily!$J$2:$J$421,I3822))</f>
        <v/>
      </c>
      <c r="K3822" s="27">
        <f>IF(J3822="","",J3822+cat_offset)</f>
        <v/>
      </c>
      <c r="L3822" s="27">
        <f>IF(J3822="","",MAX(0,E3822-J3822)^2)</f>
        <v/>
      </c>
      <c r="M3822" s="27">
        <f>IF(J3822="","",MAX(0,E3822-(J3822+twcdh_off))^2)</f>
        <v/>
      </c>
      <c r="N3822" s="27">
        <f>IF(E3822="","",MAX(0,E3822-swcdh_thr)^2)</f>
        <v/>
      </c>
      <c r="O3822">
        <f>IF(K3822="","",ROUND(E3822-K3822,0))</f>
        <v/>
      </c>
      <c r="P3822">
        <f>IF(O3822="","",IF(O3822&gt;=1,O3822,0))</f>
        <v/>
      </c>
      <c r="Q3822" s="27">
        <f>IF(E3822="","",MAX(0,E3822-22))</f>
        <v/>
      </c>
      <c r="R3822" s="27">
        <f>IF(H3822=1,E3822,"")</f>
        <v/>
      </c>
      <c r="S3822" s="27">
        <f>IF(AND(H3822=1,J3822&lt;&gt;""),E3822-J3822,"")</f>
        <v/>
      </c>
      <c r="T3822">
        <f>IF(G3822="","",MONTH(G3822))</f>
        <v/>
      </c>
    </row>
    <row r="3823">
      <c r="A3823" s="24" t="n">
        <v>2020</v>
      </c>
      <c r="B3823" s="24" t="n">
        <v>6</v>
      </c>
      <c r="C3823" s="24" t="n">
        <v>8</v>
      </c>
      <c r="D3823" s="24" t="n">
        <v>6</v>
      </c>
      <c r="E3823" s="24" t="n">
        <v>12.48</v>
      </c>
      <c r="F3823" s="25">
        <f>IF($E3823="","",DATE(IF($A3823="",nominal_year,$A3823),$B3823,$C3823)+($D3823-IF(LEFT(hour_conv,1)="1",1,0))/24)</f>
        <v/>
      </c>
      <c r="G3823" s="26">
        <f>IF(F3823="","",INT(F3823))</f>
        <v/>
      </c>
      <c r="H3823">
        <f>IF(G3823="","",IF(AND(MONTH(G3823)*100+DAY(G3823)&gt;=season_lo,MONTH(G3823)*100+DAY(G3823)&lt;=season_hi),1,0))</f>
        <v/>
      </c>
      <c r="I3823">
        <f>IF(G3823="","",G3823-first_day+1)</f>
        <v/>
      </c>
      <c r="J3823" s="27">
        <f>IF(I3823="","",INDEX(Daily!$J$2:$J$421,I3823))</f>
        <v/>
      </c>
      <c r="K3823" s="27">
        <f>IF(J3823="","",J3823+cat_offset)</f>
        <v/>
      </c>
      <c r="L3823" s="27">
        <f>IF(J3823="","",MAX(0,E3823-J3823)^2)</f>
        <v/>
      </c>
      <c r="M3823" s="27">
        <f>IF(J3823="","",MAX(0,E3823-(J3823+twcdh_off))^2)</f>
        <v/>
      </c>
      <c r="N3823" s="27">
        <f>IF(E3823="","",MAX(0,E3823-swcdh_thr)^2)</f>
        <v/>
      </c>
      <c r="O3823">
        <f>IF(K3823="","",ROUND(E3823-K3823,0))</f>
        <v/>
      </c>
      <c r="P3823">
        <f>IF(O3823="","",IF(O3823&gt;=1,O3823,0))</f>
        <v/>
      </c>
      <c r="Q3823" s="27">
        <f>IF(E3823="","",MAX(0,E3823-22))</f>
        <v/>
      </c>
      <c r="R3823" s="27">
        <f>IF(H3823=1,E3823,"")</f>
        <v/>
      </c>
      <c r="S3823" s="27">
        <f>IF(AND(H3823=1,J3823&lt;&gt;""),E3823-J3823,"")</f>
        <v/>
      </c>
      <c r="T3823">
        <f>IF(G3823="","",MONTH(G3823))</f>
        <v/>
      </c>
    </row>
    <row r="3824">
      <c r="A3824" s="24" t="n">
        <v>2020</v>
      </c>
      <c r="B3824" s="24" t="n">
        <v>6</v>
      </c>
      <c r="C3824" s="24" t="n">
        <v>8</v>
      </c>
      <c r="D3824" s="24" t="n">
        <v>7</v>
      </c>
      <c r="E3824" s="24" t="n">
        <v>13.26</v>
      </c>
      <c r="F3824" s="25">
        <f>IF($E3824="","",DATE(IF($A3824="",nominal_year,$A3824),$B3824,$C3824)+($D3824-IF(LEFT(hour_conv,1)="1",1,0))/24)</f>
        <v/>
      </c>
      <c r="G3824" s="26">
        <f>IF(F3824="","",INT(F3824))</f>
        <v/>
      </c>
      <c r="H3824">
        <f>IF(G3824="","",IF(AND(MONTH(G3824)*100+DAY(G3824)&gt;=season_lo,MONTH(G3824)*100+DAY(G3824)&lt;=season_hi),1,0))</f>
        <v/>
      </c>
      <c r="I3824">
        <f>IF(G3824="","",G3824-first_day+1)</f>
        <v/>
      </c>
      <c r="J3824" s="27">
        <f>IF(I3824="","",INDEX(Daily!$J$2:$J$421,I3824))</f>
        <v/>
      </c>
      <c r="K3824" s="27">
        <f>IF(J3824="","",J3824+cat_offset)</f>
        <v/>
      </c>
      <c r="L3824" s="27">
        <f>IF(J3824="","",MAX(0,E3824-J3824)^2)</f>
        <v/>
      </c>
      <c r="M3824" s="27">
        <f>IF(J3824="","",MAX(0,E3824-(J3824+twcdh_off))^2)</f>
        <v/>
      </c>
      <c r="N3824" s="27">
        <f>IF(E3824="","",MAX(0,E3824-swcdh_thr)^2)</f>
        <v/>
      </c>
      <c r="O3824">
        <f>IF(K3824="","",ROUND(E3824-K3824,0))</f>
        <v/>
      </c>
      <c r="P3824">
        <f>IF(O3824="","",IF(O3824&gt;=1,O3824,0))</f>
        <v/>
      </c>
      <c r="Q3824" s="27">
        <f>IF(E3824="","",MAX(0,E3824-22))</f>
        <v/>
      </c>
      <c r="R3824" s="27">
        <f>IF(H3824=1,E3824,"")</f>
        <v/>
      </c>
      <c r="S3824" s="27">
        <f>IF(AND(H3824=1,J3824&lt;&gt;""),E3824-J3824,"")</f>
        <v/>
      </c>
      <c r="T3824">
        <f>IF(G3824="","",MONTH(G3824))</f>
        <v/>
      </c>
    </row>
    <row r="3825">
      <c r="A3825" s="24" t="n">
        <v>2020</v>
      </c>
      <c r="B3825" s="24" t="n">
        <v>6</v>
      </c>
      <c r="C3825" s="24" t="n">
        <v>8</v>
      </c>
      <c r="D3825" s="24" t="n">
        <v>8</v>
      </c>
      <c r="E3825" s="24" t="n">
        <v>13.49</v>
      </c>
      <c r="F3825" s="25">
        <f>IF($E3825="","",DATE(IF($A3825="",nominal_year,$A3825),$B3825,$C3825)+($D3825-IF(LEFT(hour_conv,1)="1",1,0))/24)</f>
        <v/>
      </c>
      <c r="G3825" s="26">
        <f>IF(F3825="","",INT(F3825))</f>
        <v/>
      </c>
      <c r="H3825">
        <f>IF(G3825="","",IF(AND(MONTH(G3825)*100+DAY(G3825)&gt;=season_lo,MONTH(G3825)*100+DAY(G3825)&lt;=season_hi),1,0))</f>
        <v/>
      </c>
      <c r="I3825">
        <f>IF(G3825="","",G3825-first_day+1)</f>
        <v/>
      </c>
      <c r="J3825" s="27">
        <f>IF(I3825="","",INDEX(Daily!$J$2:$J$421,I3825))</f>
        <v/>
      </c>
      <c r="K3825" s="27">
        <f>IF(J3825="","",J3825+cat_offset)</f>
        <v/>
      </c>
      <c r="L3825" s="27">
        <f>IF(J3825="","",MAX(0,E3825-J3825)^2)</f>
        <v/>
      </c>
      <c r="M3825" s="27">
        <f>IF(J3825="","",MAX(0,E3825-(J3825+twcdh_off))^2)</f>
        <v/>
      </c>
      <c r="N3825" s="27">
        <f>IF(E3825="","",MAX(0,E3825-swcdh_thr)^2)</f>
        <v/>
      </c>
      <c r="O3825">
        <f>IF(K3825="","",ROUND(E3825-K3825,0))</f>
        <v/>
      </c>
      <c r="P3825">
        <f>IF(O3825="","",IF(O3825&gt;=1,O3825,0))</f>
        <v/>
      </c>
      <c r="Q3825" s="27">
        <f>IF(E3825="","",MAX(0,E3825-22))</f>
        <v/>
      </c>
      <c r="R3825" s="27">
        <f>IF(H3825=1,E3825,"")</f>
        <v/>
      </c>
      <c r="S3825" s="27">
        <f>IF(AND(H3825=1,J3825&lt;&gt;""),E3825-J3825,"")</f>
        <v/>
      </c>
      <c r="T3825">
        <f>IF(G3825="","",MONTH(G3825))</f>
        <v/>
      </c>
    </row>
    <row r="3826">
      <c r="A3826" s="24" t="n">
        <v>2020</v>
      </c>
      <c r="B3826" s="24" t="n">
        <v>6</v>
      </c>
      <c r="C3826" s="24" t="n">
        <v>8</v>
      </c>
      <c r="D3826" s="24" t="n">
        <v>9</v>
      </c>
      <c r="E3826" s="24" t="n">
        <v>15.56</v>
      </c>
      <c r="F3826" s="25">
        <f>IF($E3826="","",DATE(IF($A3826="",nominal_year,$A3826),$B3826,$C3826)+($D3826-IF(LEFT(hour_conv,1)="1",1,0))/24)</f>
        <v/>
      </c>
      <c r="G3826" s="26">
        <f>IF(F3826="","",INT(F3826))</f>
        <v/>
      </c>
      <c r="H3826">
        <f>IF(G3826="","",IF(AND(MONTH(G3826)*100+DAY(G3826)&gt;=season_lo,MONTH(G3826)*100+DAY(G3826)&lt;=season_hi),1,0))</f>
        <v/>
      </c>
      <c r="I3826">
        <f>IF(G3826="","",G3826-first_day+1)</f>
        <v/>
      </c>
      <c r="J3826" s="27">
        <f>IF(I3826="","",INDEX(Daily!$J$2:$J$421,I3826))</f>
        <v/>
      </c>
      <c r="K3826" s="27">
        <f>IF(J3826="","",J3826+cat_offset)</f>
        <v/>
      </c>
      <c r="L3826" s="27">
        <f>IF(J3826="","",MAX(0,E3826-J3826)^2)</f>
        <v/>
      </c>
      <c r="M3826" s="27">
        <f>IF(J3826="","",MAX(0,E3826-(J3826+twcdh_off))^2)</f>
        <v/>
      </c>
      <c r="N3826" s="27">
        <f>IF(E3826="","",MAX(0,E3826-swcdh_thr)^2)</f>
        <v/>
      </c>
      <c r="O3826">
        <f>IF(K3826="","",ROUND(E3826-K3826,0))</f>
        <v/>
      </c>
      <c r="P3826">
        <f>IF(O3826="","",IF(O3826&gt;=1,O3826,0))</f>
        <v/>
      </c>
      <c r="Q3826" s="27">
        <f>IF(E3826="","",MAX(0,E3826-22))</f>
        <v/>
      </c>
      <c r="R3826" s="27">
        <f>IF(H3826=1,E3826,"")</f>
        <v/>
      </c>
      <c r="S3826" s="27">
        <f>IF(AND(H3826=1,J3826&lt;&gt;""),E3826-J3826,"")</f>
        <v/>
      </c>
      <c r="T3826">
        <f>IF(G3826="","",MONTH(G3826))</f>
        <v/>
      </c>
    </row>
    <row r="3827">
      <c r="A3827" s="24" t="n">
        <v>2020</v>
      </c>
      <c r="B3827" s="24" t="n">
        <v>6</v>
      </c>
      <c r="C3827" s="24" t="n">
        <v>8</v>
      </c>
      <c r="D3827" s="24" t="n">
        <v>10</v>
      </c>
      <c r="E3827" s="24" t="n">
        <v>17.7</v>
      </c>
      <c r="F3827" s="25">
        <f>IF($E3827="","",DATE(IF($A3827="",nominal_year,$A3827),$B3827,$C3827)+($D3827-IF(LEFT(hour_conv,1)="1",1,0))/24)</f>
        <v/>
      </c>
      <c r="G3827" s="26">
        <f>IF(F3827="","",INT(F3827))</f>
        <v/>
      </c>
      <c r="H3827">
        <f>IF(G3827="","",IF(AND(MONTH(G3827)*100+DAY(G3827)&gt;=season_lo,MONTH(G3827)*100+DAY(G3827)&lt;=season_hi),1,0))</f>
        <v/>
      </c>
      <c r="I3827">
        <f>IF(G3827="","",G3827-first_day+1)</f>
        <v/>
      </c>
      <c r="J3827" s="27">
        <f>IF(I3827="","",INDEX(Daily!$J$2:$J$421,I3827))</f>
        <v/>
      </c>
      <c r="K3827" s="27">
        <f>IF(J3827="","",J3827+cat_offset)</f>
        <v/>
      </c>
      <c r="L3827" s="27">
        <f>IF(J3827="","",MAX(0,E3827-J3827)^2)</f>
        <v/>
      </c>
      <c r="M3827" s="27">
        <f>IF(J3827="","",MAX(0,E3827-(J3827+twcdh_off))^2)</f>
        <v/>
      </c>
      <c r="N3827" s="27">
        <f>IF(E3827="","",MAX(0,E3827-swcdh_thr)^2)</f>
        <v/>
      </c>
      <c r="O3827">
        <f>IF(K3827="","",ROUND(E3827-K3827,0))</f>
        <v/>
      </c>
      <c r="P3827">
        <f>IF(O3827="","",IF(O3827&gt;=1,O3827,0))</f>
        <v/>
      </c>
      <c r="Q3827" s="27">
        <f>IF(E3827="","",MAX(0,E3827-22))</f>
        <v/>
      </c>
      <c r="R3827" s="27">
        <f>IF(H3827=1,E3827,"")</f>
        <v/>
      </c>
      <c r="S3827" s="27">
        <f>IF(AND(H3827=1,J3827&lt;&gt;""),E3827-J3827,"")</f>
        <v/>
      </c>
      <c r="T3827">
        <f>IF(G3827="","",MONTH(G3827))</f>
        <v/>
      </c>
    </row>
    <row r="3828">
      <c r="A3828" s="24" t="n">
        <v>2020</v>
      </c>
      <c r="B3828" s="24" t="n">
        <v>6</v>
      </c>
      <c r="C3828" s="24" t="n">
        <v>8</v>
      </c>
      <c r="D3828" s="24" t="n">
        <v>11</v>
      </c>
      <c r="E3828" s="24" t="n">
        <v>18.44</v>
      </c>
      <c r="F3828" s="25">
        <f>IF($E3828="","",DATE(IF($A3828="",nominal_year,$A3828),$B3828,$C3828)+($D3828-IF(LEFT(hour_conv,1)="1",1,0))/24)</f>
        <v/>
      </c>
      <c r="G3828" s="26">
        <f>IF(F3828="","",INT(F3828))</f>
        <v/>
      </c>
      <c r="H3828">
        <f>IF(G3828="","",IF(AND(MONTH(G3828)*100+DAY(G3828)&gt;=season_lo,MONTH(G3828)*100+DAY(G3828)&lt;=season_hi),1,0))</f>
        <v/>
      </c>
      <c r="I3828">
        <f>IF(G3828="","",G3828-first_day+1)</f>
        <v/>
      </c>
      <c r="J3828" s="27">
        <f>IF(I3828="","",INDEX(Daily!$J$2:$J$421,I3828))</f>
        <v/>
      </c>
      <c r="K3828" s="27">
        <f>IF(J3828="","",J3828+cat_offset)</f>
        <v/>
      </c>
      <c r="L3828" s="27">
        <f>IF(J3828="","",MAX(0,E3828-J3828)^2)</f>
        <v/>
      </c>
      <c r="M3828" s="27">
        <f>IF(J3828="","",MAX(0,E3828-(J3828+twcdh_off))^2)</f>
        <v/>
      </c>
      <c r="N3828" s="27">
        <f>IF(E3828="","",MAX(0,E3828-swcdh_thr)^2)</f>
        <v/>
      </c>
      <c r="O3828">
        <f>IF(K3828="","",ROUND(E3828-K3828,0))</f>
        <v/>
      </c>
      <c r="P3828">
        <f>IF(O3828="","",IF(O3828&gt;=1,O3828,0))</f>
        <v/>
      </c>
      <c r="Q3828" s="27">
        <f>IF(E3828="","",MAX(0,E3828-22))</f>
        <v/>
      </c>
      <c r="R3828" s="27">
        <f>IF(H3828=1,E3828,"")</f>
        <v/>
      </c>
      <c r="S3828" s="27">
        <f>IF(AND(H3828=1,J3828&lt;&gt;""),E3828-J3828,"")</f>
        <v/>
      </c>
      <c r="T3828">
        <f>IF(G3828="","",MONTH(G3828))</f>
        <v/>
      </c>
    </row>
    <row r="3829">
      <c r="A3829" s="24" t="n">
        <v>2020</v>
      </c>
      <c r="B3829" s="24" t="n">
        <v>6</v>
      </c>
      <c r="C3829" s="24" t="n">
        <v>8</v>
      </c>
      <c r="D3829" s="24" t="n">
        <v>12</v>
      </c>
      <c r="E3829" s="24" t="n">
        <v>19.89</v>
      </c>
      <c r="F3829" s="25">
        <f>IF($E3829="","",DATE(IF($A3829="",nominal_year,$A3829),$B3829,$C3829)+($D3829-IF(LEFT(hour_conv,1)="1",1,0))/24)</f>
        <v/>
      </c>
      <c r="G3829" s="26">
        <f>IF(F3829="","",INT(F3829))</f>
        <v/>
      </c>
      <c r="H3829">
        <f>IF(G3829="","",IF(AND(MONTH(G3829)*100+DAY(G3829)&gt;=season_lo,MONTH(G3829)*100+DAY(G3829)&lt;=season_hi),1,0))</f>
        <v/>
      </c>
      <c r="I3829">
        <f>IF(G3829="","",G3829-first_day+1)</f>
        <v/>
      </c>
      <c r="J3829" s="27">
        <f>IF(I3829="","",INDEX(Daily!$J$2:$J$421,I3829))</f>
        <v/>
      </c>
      <c r="K3829" s="27">
        <f>IF(J3829="","",J3829+cat_offset)</f>
        <v/>
      </c>
      <c r="L3829" s="27">
        <f>IF(J3829="","",MAX(0,E3829-J3829)^2)</f>
        <v/>
      </c>
      <c r="M3829" s="27">
        <f>IF(J3829="","",MAX(0,E3829-(J3829+twcdh_off))^2)</f>
        <v/>
      </c>
      <c r="N3829" s="27">
        <f>IF(E3829="","",MAX(0,E3829-swcdh_thr)^2)</f>
        <v/>
      </c>
      <c r="O3829">
        <f>IF(K3829="","",ROUND(E3829-K3829,0))</f>
        <v/>
      </c>
      <c r="P3829">
        <f>IF(O3829="","",IF(O3829&gt;=1,O3829,0))</f>
        <v/>
      </c>
      <c r="Q3829" s="27">
        <f>IF(E3829="","",MAX(0,E3829-22))</f>
        <v/>
      </c>
      <c r="R3829" s="27">
        <f>IF(H3829=1,E3829,"")</f>
        <v/>
      </c>
      <c r="S3829" s="27">
        <f>IF(AND(H3829=1,J3829&lt;&gt;""),E3829-J3829,"")</f>
        <v/>
      </c>
      <c r="T3829">
        <f>IF(G3829="","",MONTH(G3829))</f>
        <v/>
      </c>
    </row>
    <row r="3830">
      <c r="A3830" s="24" t="n">
        <v>2020</v>
      </c>
      <c r="B3830" s="24" t="n">
        <v>6</v>
      </c>
      <c r="C3830" s="24" t="n">
        <v>8</v>
      </c>
      <c r="D3830" s="24" t="n">
        <v>13</v>
      </c>
      <c r="E3830" s="24" t="n">
        <v>20.86</v>
      </c>
      <c r="F3830" s="25">
        <f>IF($E3830="","",DATE(IF($A3830="",nominal_year,$A3830),$B3830,$C3830)+($D3830-IF(LEFT(hour_conv,1)="1",1,0))/24)</f>
        <v/>
      </c>
      <c r="G3830" s="26">
        <f>IF(F3830="","",INT(F3830))</f>
        <v/>
      </c>
      <c r="H3830">
        <f>IF(G3830="","",IF(AND(MONTH(G3830)*100+DAY(G3830)&gt;=season_lo,MONTH(G3830)*100+DAY(G3830)&lt;=season_hi),1,0))</f>
        <v/>
      </c>
      <c r="I3830">
        <f>IF(G3830="","",G3830-first_day+1)</f>
        <v/>
      </c>
      <c r="J3830" s="27">
        <f>IF(I3830="","",INDEX(Daily!$J$2:$J$421,I3830))</f>
        <v/>
      </c>
      <c r="K3830" s="27">
        <f>IF(J3830="","",J3830+cat_offset)</f>
        <v/>
      </c>
      <c r="L3830" s="27">
        <f>IF(J3830="","",MAX(0,E3830-J3830)^2)</f>
        <v/>
      </c>
      <c r="M3830" s="27">
        <f>IF(J3830="","",MAX(0,E3830-(J3830+twcdh_off))^2)</f>
        <v/>
      </c>
      <c r="N3830" s="27">
        <f>IF(E3830="","",MAX(0,E3830-swcdh_thr)^2)</f>
        <v/>
      </c>
      <c r="O3830">
        <f>IF(K3830="","",ROUND(E3830-K3830,0))</f>
        <v/>
      </c>
      <c r="P3830">
        <f>IF(O3830="","",IF(O3830&gt;=1,O3830,0))</f>
        <v/>
      </c>
      <c r="Q3830" s="27">
        <f>IF(E3830="","",MAX(0,E3830-22))</f>
        <v/>
      </c>
      <c r="R3830" s="27">
        <f>IF(H3830=1,E3830,"")</f>
        <v/>
      </c>
      <c r="S3830" s="27">
        <f>IF(AND(H3830=1,J3830&lt;&gt;""),E3830-J3830,"")</f>
        <v/>
      </c>
      <c r="T3830">
        <f>IF(G3830="","",MONTH(G3830))</f>
        <v/>
      </c>
    </row>
    <row r="3831">
      <c r="A3831" s="24" t="n">
        <v>2020</v>
      </c>
      <c r="B3831" s="24" t="n">
        <v>6</v>
      </c>
      <c r="C3831" s="24" t="n">
        <v>8</v>
      </c>
      <c r="D3831" s="24" t="n">
        <v>14</v>
      </c>
      <c r="E3831" s="24" t="n">
        <v>21.8</v>
      </c>
      <c r="F3831" s="25">
        <f>IF($E3831="","",DATE(IF($A3831="",nominal_year,$A3831),$B3831,$C3831)+($D3831-IF(LEFT(hour_conv,1)="1",1,0))/24)</f>
        <v/>
      </c>
      <c r="G3831" s="26">
        <f>IF(F3831="","",INT(F3831))</f>
        <v/>
      </c>
      <c r="H3831">
        <f>IF(G3831="","",IF(AND(MONTH(G3831)*100+DAY(G3831)&gt;=season_lo,MONTH(G3831)*100+DAY(G3831)&lt;=season_hi),1,0))</f>
        <v/>
      </c>
      <c r="I3831">
        <f>IF(G3831="","",G3831-first_day+1)</f>
        <v/>
      </c>
      <c r="J3831" s="27">
        <f>IF(I3831="","",INDEX(Daily!$J$2:$J$421,I3831))</f>
        <v/>
      </c>
      <c r="K3831" s="27">
        <f>IF(J3831="","",J3831+cat_offset)</f>
        <v/>
      </c>
      <c r="L3831" s="27">
        <f>IF(J3831="","",MAX(0,E3831-J3831)^2)</f>
        <v/>
      </c>
      <c r="M3831" s="27">
        <f>IF(J3831="","",MAX(0,E3831-(J3831+twcdh_off))^2)</f>
        <v/>
      </c>
      <c r="N3831" s="27">
        <f>IF(E3831="","",MAX(0,E3831-swcdh_thr)^2)</f>
        <v/>
      </c>
      <c r="O3831">
        <f>IF(K3831="","",ROUND(E3831-K3831,0))</f>
        <v/>
      </c>
      <c r="P3831">
        <f>IF(O3831="","",IF(O3831&gt;=1,O3831,0))</f>
        <v/>
      </c>
      <c r="Q3831" s="27">
        <f>IF(E3831="","",MAX(0,E3831-22))</f>
        <v/>
      </c>
      <c r="R3831" s="27">
        <f>IF(H3831=1,E3831,"")</f>
        <v/>
      </c>
      <c r="S3831" s="27">
        <f>IF(AND(H3831=1,J3831&lt;&gt;""),E3831-J3831,"")</f>
        <v/>
      </c>
      <c r="T3831">
        <f>IF(G3831="","",MONTH(G3831))</f>
        <v/>
      </c>
    </row>
    <row r="3832">
      <c r="A3832" s="24" t="n">
        <v>2020</v>
      </c>
      <c r="B3832" s="24" t="n">
        <v>6</v>
      </c>
      <c r="C3832" s="24" t="n">
        <v>8</v>
      </c>
      <c r="D3832" s="24" t="n">
        <v>15</v>
      </c>
      <c r="E3832" s="24" t="n">
        <v>23.01</v>
      </c>
      <c r="F3832" s="25">
        <f>IF($E3832="","",DATE(IF($A3832="",nominal_year,$A3832),$B3832,$C3832)+($D3832-IF(LEFT(hour_conv,1)="1",1,0))/24)</f>
        <v/>
      </c>
      <c r="G3832" s="26">
        <f>IF(F3832="","",INT(F3832))</f>
        <v/>
      </c>
      <c r="H3832">
        <f>IF(G3832="","",IF(AND(MONTH(G3832)*100+DAY(G3832)&gt;=season_lo,MONTH(G3832)*100+DAY(G3832)&lt;=season_hi),1,0))</f>
        <v/>
      </c>
      <c r="I3832">
        <f>IF(G3832="","",G3832-first_day+1)</f>
        <v/>
      </c>
      <c r="J3832" s="27">
        <f>IF(I3832="","",INDEX(Daily!$J$2:$J$421,I3832))</f>
        <v/>
      </c>
      <c r="K3832" s="27">
        <f>IF(J3832="","",J3832+cat_offset)</f>
        <v/>
      </c>
      <c r="L3832" s="27">
        <f>IF(J3832="","",MAX(0,E3832-J3832)^2)</f>
        <v/>
      </c>
      <c r="M3832" s="27">
        <f>IF(J3832="","",MAX(0,E3832-(J3832+twcdh_off))^2)</f>
        <v/>
      </c>
      <c r="N3832" s="27">
        <f>IF(E3832="","",MAX(0,E3832-swcdh_thr)^2)</f>
        <v/>
      </c>
      <c r="O3832">
        <f>IF(K3832="","",ROUND(E3832-K3832,0))</f>
        <v/>
      </c>
      <c r="P3832">
        <f>IF(O3832="","",IF(O3832&gt;=1,O3832,0))</f>
        <v/>
      </c>
      <c r="Q3832" s="27">
        <f>IF(E3832="","",MAX(0,E3832-22))</f>
        <v/>
      </c>
      <c r="R3832" s="27">
        <f>IF(H3832=1,E3832,"")</f>
        <v/>
      </c>
      <c r="S3832" s="27">
        <f>IF(AND(H3832=1,J3832&lt;&gt;""),E3832-J3832,"")</f>
        <v/>
      </c>
      <c r="T3832">
        <f>IF(G3832="","",MONTH(G3832))</f>
        <v/>
      </c>
    </row>
    <row r="3833">
      <c r="A3833" s="24" t="n">
        <v>2020</v>
      </c>
      <c r="B3833" s="24" t="n">
        <v>6</v>
      </c>
      <c r="C3833" s="24" t="n">
        <v>8</v>
      </c>
      <c r="D3833" s="24" t="n">
        <v>16</v>
      </c>
      <c r="E3833" s="24" t="n">
        <v>22.64</v>
      </c>
      <c r="F3833" s="25">
        <f>IF($E3833="","",DATE(IF($A3833="",nominal_year,$A3833),$B3833,$C3833)+($D3833-IF(LEFT(hour_conv,1)="1",1,0))/24)</f>
        <v/>
      </c>
      <c r="G3833" s="26">
        <f>IF(F3833="","",INT(F3833))</f>
        <v/>
      </c>
      <c r="H3833">
        <f>IF(G3833="","",IF(AND(MONTH(G3833)*100+DAY(G3833)&gt;=season_lo,MONTH(G3833)*100+DAY(G3833)&lt;=season_hi),1,0))</f>
        <v/>
      </c>
      <c r="I3833">
        <f>IF(G3833="","",G3833-first_day+1)</f>
        <v/>
      </c>
      <c r="J3833" s="27">
        <f>IF(I3833="","",INDEX(Daily!$J$2:$J$421,I3833))</f>
        <v/>
      </c>
      <c r="K3833" s="27">
        <f>IF(J3833="","",J3833+cat_offset)</f>
        <v/>
      </c>
      <c r="L3833" s="27">
        <f>IF(J3833="","",MAX(0,E3833-J3833)^2)</f>
        <v/>
      </c>
      <c r="M3833" s="27">
        <f>IF(J3833="","",MAX(0,E3833-(J3833+twcdh_off))^2)</f>
        <v/>
      </c>
      <c r="N3833" s="27">
        <f>IF(E3833="","",MAX(0,E3833-swcdh_thr)^2)</f>
        <v/>
      </c>
      <c r="O3833">
        <f>IF(K3833="","",ROUND(E3833-K3833,0))</f>
        <v/>
      </c>
      <c r="P3833">
        <f>IF(O3833="","",IF(O3833&gt;=1,O3833,0))</f>
        <v/>
      </c>
      <c r="Q3833" s="27">
        <f>IF(E3833="","",MAX(0,E3833-22))</f>
        <v/>
      </c>
      <c r="R3833" s="27">
        <f>IF(H3833=1,E3833,"")</f>
        <v/>
      </c>
      <c r="S3833" s="27">
        <f>IF(AND(H3833=1,J3833&lt;&gt;""),E3833-J3833,"")</f>
        <v/>
      </c>
      <c r="T3833">
        <f>IF(G3833="","",MONTH(G3833))</f>
        <v/>
      </c>
    </row>
    <row r="3834">
      <c r="A3834" s="24" t="n">
        <v>2020</v>
      </c>
      <c r="B3834" s="24" t="n">
        <v>6</v>
      </c>
      <c r="C3834" s="24" t="n">
        <v>8</v>
      </c>
      <c r="D3834" s="24" t="n">
        <v>17</v>
      </c>
      <c r="E3834" s="24" t="n">
        <v>22.15</v>
      </c>
      <c r="F3834" s="25">
        <f>IF($E3834="","",DATE(IF($A3834="",nominal_year,$A3834),$B3834,$C3834)+($D3834-IF(LEFT(hour_conv,1)="1",1,0))/24)</f>
        <v/>
      </c>
      <c r="G3834" s="26">
        <f>IF(F3834="","",INT(F3834))</f>
        <v/>
      </c>
      <c r="H3834">
        <f>IF(G3834="","",IF(AND(MONTH(G3834)*100+DAY(G3834)&gt;=season_lo,MONTH(G3834)*100+DAY(G3834)&lt;=season_hi),1,0))</f>
        <v/>
      </c>
      <c r="I3834">
        <f>IF(G3834="","",G3834-first_day+1)</f>
        <v/>
      </c>
      <c r="J3834" s="27">
        <f>IF(I3834="","",INDEX(Daily!$J$2:$J$421,I3834))</f>
        <v/>
      </c>
      <c r="K3834" s="27">
        <f>IF(J3834="","",J3834+cat_offset)</f>
        <v/>
      </c>
      <c r="L3834" s="27">
        <f>IF(J3834="","",MAX(0,E3834-J3834)^2)</f>
        <v/>
      </c>
      <c r="M3834" s="27">
        <f>IF(J3834="","",MAX(0,E3834-(J3834+twcdh_off))^2)</f>
        <v/>
      </c>
      <c r="N3834" s="27">
        <f>IF(E3834="","",MAX(0,E3834-swcdh_thr)^2)</f>
        <v/>
      </c>
      <c r="O3834">
        <f>IF(K3834="","",ROUND(E3834-K3834,0))</f>
        <v/>
      </c>
      <c r="P3834">
        <f>IF(O3834="","",IF(O3834&gt;=1,O3834,0))</f>
        <v/>
      </c>
      <c r="Q3834" s="27">
        <f>IF(E3834="","",MAX(0,E3834-22))</f>
        <v/>
      </c>
      <c r="R3834" s="27">
        <f>IF(H3834=1,E3834,"")</f>
        <v/>
      </c>
      <c r="S3834" s="27">
        <f>IF(AND(H3834=1,J3834&lt;&gt;""),E3834-J3834,"")</f>
        <v/>
      </c>
      <c r="T3834">
        <f>IF(G3834="","",MONTH(G3834))</f>
        <v/>
      </c>
    </row>
    <row r="3835">
      <c r="A3835" s="24" t="n">
        <v>2020</v>
      </c>
      <c r="B3835" s="24" t="n">
        <v>6</v>
      </c>
      <c r="C3835" s="24" t="n">
        <v>8</v>
      </c>
      <c r="D3835" s="24" t="n">
        <v>18</v>
      </c>
      <c r="E3835" s="24" t="n">
        <v>20.76</v>
      </c>
      <c r="F3835" s="25">
        <f>IF($E3835="","",DATE(IF($A3835="",nominal_year,$A3835),$B3835,$C3835)+($D3835-IF(LEFT(hour_conv,1)="1",1,0))/24)</f>
        <v/>
      </c>
      <c r="G3835" s="26">
        <f>IF(F3835="","",INT(F3835))</f>
        <v/>
      </c>
      <c r="H3835">
        <f>IF(G3835="","",IF(AND(MONTH(G3835)*100+DAY(G3835)&gt;=season_lo,MONTH(G3835)*100+DAY(G3835)&lt;=season_hi),1,0))</f>
        <v/>
      </c>
      <c r="I3835">
        <f>IF(G3835="","",G3835-first_day+1)</f>
        <v/>
      </c>
      <c r="J3835" s="27">
        <f>IF(I3835="","",INDEX(Daily!$J$2:$J$421,I3835))</f>
        <v/>
      </c>
      <c r="K3835" s="27">
        <f>IF(J3835="","",J3835+cat_offset)</f>
        <v/>
      </c>
      <c r="L3835" s="27">
        <f>IF(J3835="","",MAX(0,E3835-J3835)^2)</f>
        <v/>
      </c>
      <c r="M3835" s="27">
        <f>IF(J3835="","",MAX(0,E3835-(J3835+twcdh_off))^2)</f>
        <v/>
      </c>
      <c r="N3835" s="27">
        <f>IF(E3835="","",MAX(0,E3835-swcdh_thr)^2)</f>
        <v/>
      </c>
      <c r="O3835">
        <f>IF(K3835="","",ROUND(E3835-K3835,0))</f>
        <v/>
      </c>
      <c r="P3835">
        <f>IF(O3835="","",IF(O3835&gt;=1,O3835,0))</f>
        <v/>
      </c>
      <c r="Q3835" s="27">
        <f>IF(E3835="","",MAX(0,E3835-22))</f>
        <v/>
      </c>
      <c r="R3835" s="27">
        <f>IF(H3835=1,E3835,"")</f>
        <v/>
      </c>
      <c r="S3835" s="27">
        <f>IF(AND(H3835=1,J3835&lt;&gt;""),E3835-J3835,"")</f>
        <v/>
      </c>
      <c r="T3835">
        <f>IF(G3835="","",MONTH(G3835))</f>
        <v/>
      </c>
    </row>
    <row r="3836">
      <c r="A3836" s="24" t="n">
        <v>2020</v>
      </c>
      <c r="B3836" s="24" t="n">
        <v>6</v>
      </c>
      <c r="C3836" s="24" t="n">
        <v>8</v>
      </c>
      <c r="D3836" s="24" t="n">
        <v>19</v>
      </c>
      <c r="E3836" s="24" t="n">
        <v>20.9</v>
      </c>
      <c r="F3836" s="25">
        <f>IF($E3836="","",DATE(IF($A3836="",nominal_year,$A3836),$B3836,$C3836)+($D3836-IF(LEFT(hour_conv,1)="1",1,0))/24)</f>
        <v/>
      </c>
      <c r="G3836" s="26">
        <f>IF(F3836="","",INT(F3836))</f>
        <v/>
      </c>
      <c r="H3836">
        <f>IF(G3836="","",IF(AND(MONTH(G3836)*100+DAY(G3836)&gt;=season_lo,MONTH(G3836)*100+DAY(G3836)&lt;=season_hi),1,0))</f>
        <v/>
      </c>
      <c r="I3836">
        <f>IF(G3836="","",G3836-first_day+1)</f>
        <v/>
      </c>
      <c r="J3836" s="27">
        <f>IF(I3836="","",INDEX(Daily!$J$2:$J$421,I3836))</f>
        <v/>
      </c>
      <c r="K3836" s="27">
        <f>IF(J3836="","",J3836+cat_offset)</f>
        <v/>
      </c>
      <c r="L3836" s="27">
        <f>IF(J3836="","",MAX(0,E3836-J3836)^2)</f>
        <v/>
      </c>
      <c r="M3836" s="27">
        <f>IF(J3836="","",MAX(0,E3836-(J3836+twcdh_off))^2)</f>
        <v/>
      </c>
      <c r="N3836" s="27">
        <f>IF(E3836="","",MAX(0,E3836-swcdh_thr)^2)</f>
        <v/>
      </c>
      <c r="O3836">
        <f>IF(K3836="","",ROUND(E3836-K3836,0))</f>
        <v/>
      </c>
      <c r="P3836">
        <f>IF(O3836="","",IF(O3836&gt;=1,O3836,0))</f>
        <v/>
      </c>
      <c r="Q3836" s="27">
        <f>IF(E3836="","",MAX(0,E3836-22))</f>
        <v/>
      </c>
      <c r="R3836" s="27">
        <f>IF(H3836=1,E3836,"")</f>
        <v/>
      </c>
      <c r="S3836" s="27">
        <f>IF(AND(H3836=1,J3836&lt;&gt;""),E3836-J3836,"")</f>
        <v/>
      </c>
      <c r="T3836">
        <f>IF(G3836="","",MONTH(G3836))</f>
        <v/>
      </c>
    </row>
    <row r="3837">
      <c r="A3837" s="24" t="n">
        <v>2020</v>
      </c>
      <c r="B3837" s="24" t="n">
        <v>6</v>
      </c>
      <c r="C3837" s="24" t="n">
        <v>8</v>
      </c>
      <c r="D3837" s="24" t="n">
        <v>20</v>
      </c>
      <c r="E3837" s="24" t="n">
        <v>19.19</v>
      </c>
      <c r="F3837" s="25">
        <f>IF($E3837="","",DATE(IF($A3837="",nominal_year,$A3837),$B3837,$C3837)+($D3837-IF(LEFT(hour_conv,1)="1",1,0))/24)</f>
        <v/>
      </c>
      <c r="G3837" s="26">
        <f>IF(F3837="","",INT(F3837))</f>
        <v/>
      </c>
      <c r="H3837">
        <f>IF(G3837="","",IF(AND(MONTH(G3837)*100+DAY(G3837)&gt;=season_lo,MONTH(G3837)*100+DAY(G3837)&lt;=season_hi),1,0))</f>
        <v/>
      </c>
      <c r="I3837">
        <f>IF(G3837="","",G3837-first_day+1)</f>
        <v/>
      </c>
      <c r="J3837" s="27">
        <f>IF(I3837="","",INDEX(Daily!$J$2:$J$421,I3837))</f>
        <v/>
      </c>
      <c r="K3837" s="27">
        <f>IF(J3837="","",J3837+cat_offset)</f>
        <v/>
      </c>
      <c r="L3837" s="27">
        <f>IF(J3837="","",MAX(0,E3837-J3837)^2)</f>
        <v/>
      </c>
      <c r="M3837" s="27">
        <f>IF(J3837="","",MAX(0,E3837-(J3837+twcdh_off))^2)</f>
        <v/>
      </c>
      <c r="N3837" s="27">
        <f>IF(E3837="","",MAX(0,E3837-swcdh_thr)^2)</f>
        <v/>
      </c>
      <c r="O3837">
        <f>IF(K3837="","",ROUND(E3837-K3837,0))</f>
        <v/>
      </c>
      <c r="P3837">
        <f>IF(O3837="","",IF(O3837&gt;=1,O3837,0))</f>
        <v/>
      </c>
      <c r="Q3837" s="27">
        <f>IF(E3837="","",MAX(0,E3837-22))</f>
        <v/>
      </c>
      <c r="R3837" s="27">
        <f>IF(H3837=1,E3837,"")</f>
        <v/>
      </c>
      <c r="S3837" s="27">
        <f>IF(AND(H3837=1,J3837&lt;&gt;""),E3837-J3837,"")</f>
        <v/>
      </c>
      <c r="T3837">
        <f>IF(G3837="","",MONTH(G3837))</f>
        <v/>
      </c>
    </row>
    <row r="3838">
      <c r="A3838" s="24" t="n">
        <v>2020</v>
      </c>
      <c r="B3838" s="24" t="n">
        <v>6</v>
      </c>
      <c r="C3838" s="24" t="n">
        <v>8</v>
      </c>
      <c r="D3838" s="24" t="n">
        <v>21</v>
      </c>
      <c r="E3838" s="24" t="n">
        <v>17.91</v>
      </c>
      <c r="F3838" s="25">
        <f>IF($E3838="","",DATE(IF($A3838="",nominal_year,$A3838),$B3838,$C3838)+($D3838-IF(LEFT(hour_conv,1)="1",1,0))/24)</f>
        <v/>
      </c>
      <c r="G3838" s="26">
        <f>IF(F3838="","",INT(F3838))</f>
        <v/>
      </c>
      <c r="H3838">
        <f>IF(G3838="","",IF(AND(MONTH(G3838)*100+DAY(G3838)&gt;=season_lo,MONTH(G3838)*100+DAY(G3838)&lt;=season_hi),1,0))</f>
        <v/>
      </c>
      <c r="I3838">
        <f>IF(G3838="","",G3838-first_day+1)</f>
        <v/>
      </c>
      <c r="J3838" s="27">
        <f>IF(I3838="","",INDEX(Daily!$J$2:$J$421,I3838))</f>
        <v/>
      </c>
      <c r="K3838" s="27">
        <f>IF(J3838="","",J3838+cat_offset)</f>
        <v/>
      </c>
      <c r="L3838" s="27">
        <f>IF(J3838="","",MAX(0,E3838-J3838)^2)</f>
        <v/>
      </c>
      <c r="M3838" s="27">
        <f>IF(J3838="","",MAX(0,E3838-(J3838+twcdh_off))^2)</f>
        <v/>
      </c>
      <c r="N3838" s="27">
        <f>IF(E3838="","",MAX(0,E3838-swcdh_thr)^2)</f>
        <v/>
      </c>
      <c r="O3838">
        <f>IF(K3838="","",ROUND(E3838-K3838,0))</f>
        <v/>
      </c>
      <c r="P3838">
        <f>IF(O3838="","",IF(O3838&gt;=1,O3838,0))</f>
        <v/>
      </c>
      <c r="Q3838" s="27">
        <f>IF(E3838="","",MAX(0,E3838-22))</f>
        <v/>
      </c>
      <c r="R3838" s="27">
        <f>IF(H3838=1,E3838,"")</f>
        <v/>
      </c>
      <c r="S3838" s="27">
        <f>IF(AND(H3838=1,J3838&lt;&gt;""),E3838-J3838,"")</f>
        <v/>
      </c>
      <c r="T3838">
        <f>IF(G3838="","",MONTH(G3838))</f>
        <v/>
      </c>
    </row>
    <row r="3839">
      <c r="A3839" s="24" t="n">
        <v>2020</v>
      </c>
      <c r="B3839" s="24" t="n">
        <v>6</v>
      </c>
      <c r="C3839" s="24" t="n">
        <v>8</v>
      </c>
      <c r="D3839" s="24" t="n">
        <v>22</v>
      </c>
      <c r="E3839" s="24" t="n">
        <v>17.51</v>
      </c>
      <c r="F3839" s="25">
        <f>IF($E3839="","",DATE(IF($A3839="",nominal_year,$A3839),$B3839,$C3839)+($D3839-IF(LEFT(hour_conv,1)="1",1,0))/24)</f>
        <v/>
      </c>
      <c r="G3839" s="26">
        <f>IF(F3839="","",INT(F3839))</f>
        <v/>
      </c>
      <c r="H3839">
        <f>IF(G3839="","",IF(AND(MONTH(G3839)*100+DAY(G3839)&gt;=season_lo,MONTH(G3839)*100+DAY(G3839)&lt;=season_hi),1,0))</f>
        <v/>
      </c>
      <c r="I3839">
        <f>IF(G3839="","",G3839-first_day+1)</f>
        <v/>
      </c>
      <c r="J3839" s="27">
        <f>IF(I3839="","",INDEX(Daily!$J$2:$J$421,I3839))</f>
        <v/>
      </c>
      <c r="K3839" s="27">
        <f>IF(J3839="","",J3839+cat_offset)</f>
        <v/>
      </c>
      <c r="L3839" s="27">
        <f>IF(J3839="","",MAX(0,E3839-J3839)^2)</f>
        <v/>
      </c>
      <c r="M3839" s="27">
        <f>IF(J3839="","",MAX(0,E3839-(J3839+twcdh_off))^2)</f>
        <v/>
      </c>
      <c r="N3839" s="27">
        <f>IF(E3839="","",MAX(0,E3839-swcdh_thr)^2)</f>
        <v/>
      </c>
      <c r="O3839">
        <f>IF(K3839="","",ROUND(E3839-K3839,0))</f>
        <v/>
      </c>
      <c r="P3839">
        <f>IF(O3839="","",IF(O3839&gt;=1,O3839,0))</f>
        <v/>
      </c>
      <c r="Q3839" s="27">
        <f>IF(E3839="","",MAX(0,E3839-22))</f>
        <v/>
      </c>
      <c r="R3839" s="27">
        <f>IF(H3839=1,E3839,"")</f>
        <v/>
      </c>
      <c r="S3839" s="27">
        <f>IF(AND(H3839=1,J3839&lt;&gt;""),E3839-J3839,"")</f>
        <v/>
      </c>
      <c r="T3839">
        <f>IF(G3839="","",MONTH(G3839))</f>
        <v/>
      </c>
    </row>
    <row r="3840">
      <c r="A3840" s="24" t="n">
        <v>2020</v>
      </c>
      <c r="B3840" s="24" t="n">
        <v>6</v>
      </c>
      <c r="C3840" s="24" t="n">
        <v>8</v>
      </c>
      <c r="D3840" s="24" t="n">
        <v>23</v>
      </c>
      <c r="E3840" s="24" t="n">
        <v>16.04</v>
      </c>
      <c r="F3840" s="25">
        <f>IF($E3840="","",DATE(IF($A3840="",nominal_year,$A3840),$B3840,$C3840)+($D3840-IF(LEFT(hour_conv,1)="1",1,0))/24)</f>
        <v/>
      </c>
      <c r="G3840" s="26">
        <f>IF(F3840="","",INT(F3840))</f>
        <v/>
      </c>
      <c r="H3840">
        <f>IF(G3840="","",IF(AND(MONTH(G3840)*100+DAY(G3840)&gt;=season_lo,MONTH(G3840)*100+DAY(G3840)&lt;=season_hi),1,0))</f>
        <v/>
      </c>
      <c r="I3840">
        <f>IF(G3840="","",G3840-first_day+1)</f>
        <v/>
      </c>
      <c r="J3840" s="27">
        <f>IF(I3840="","",INDEX(Daily!$J$2:$J$421,I3840))</f>
        <v/>
      </c>
      <c r="K3840" s="27">
        <f>IF(J3840="","",J3840+cat_offset)</f>
        <v/>
      </c>
      <c r="L3840" s="27">
        <f>IF(J3840="","",MAX(0,E3840-J3840)^2)</f>
        <v/>
      </c>
      <c r="M3840" s="27">
        <f>IF(J3840="","",MAX(0,E3840-(J3840+twcdh_off))^2)</f>
        <v/>
      </c>
      <c r="N3840" s="27">
        <f>IF(E3840="","",MAX(0,E3840-swcdh_thr)^2)</f>
        <v/>
      </c>
      <c r="O3840">
        <f>IF(K3840="","",ROUND(E3840-K3840,0))</f>
        <v/>
      </c>
      <c r="P3840">
        <f>IF(O3840="","",IF(O3840&gt;=1,O3840,0))</f>
        <v/>
      </c>
      <c r="Q3840" s="27">
        <f>IF(E3840="","",MAX(0,E3840-22))</f>
        <v/>
      </c>
      <c r="R3840" s="27">
        <f>IF(H3840=1,E3840,"")</f>
        <v/>
      </c>
      <c r="S3840" s="27">
        <f>IF(AND(H3840=1,J3840&lt;&gt;""),E3840-J3840,"")</f>
        <v/>
      </c>
      <c r="T3840">
        <f>IF(G3840="","",MONTH(G3840))</f>
        <v/>
      </c>
    </row>
    <row r="3841">
      <c r="A3841" s="24" t="n">
        <v>2020</v>
      </c>
      <c r="B3841" s="24" t="n">
        <v>6</v>
      </c>
      <c r="C3841" s="24" t="n">
        <v>8</v>
      </c>
      <c r="D3841" s="24" t="n">
        <v>24</v>
      </c>
      <c r="E3841" s="24" t="n">
        <v>13.65</v>
      </c>
      <c r="F3841" s="25">
        <f>IF($E3841="","",DATE(IF($A3841="",nominal_year,$A3841),$B3841,$C3841)+($D3841-IF(LEFT(hour_conv,1)="1",1,0))/24)</f>
        <v/>
      </c>
      <c r="G3841" s="26">
        <f>IF(F3841="","",INT(F3841))</f>
        <v/>
      </c>
      <c r="H3841">
        <f>IF(G3841="","",IF(AND(MONTH(G3841)*100+DAY(G3841)&gt;=season_lo,MONTH(G3841)*100+DAY(G3841)&lt;=season_hi),1,0))</f>
        <v/>
      </c>
      <c r="I3841">
        <f>IF(G3841="","",G3841-first_day+1)</f>
        <v/>
      </c>
      <c r="J3841" s="27">
        <f>IF(I3841="","",INDEX(Daily!$J$2:$J$421,I3841))</f>
        <v/>
      </c>
      <c r="K3841" s="27">
        <f>IF(J3841="","",J3841+cat_offset)</f>
        <v/>
      </c>
      <c r="L3841" s="27">
        <f>IF(J3841="","",MAX(0,E3841-J3841)^2)</f>
        <v/>
      </c>
      <c r="M3841" s="27">
        <f>IF(J3841="","",MAX(0,E3841-(J3841+twcdh_off))^2)</f>
        <v/>
      </c>
      <c r="N3841" s="27">
        <f>IF(E3841="","",MAX(0,E3841-swcdh_thr)^2)</f>
        <v/>
      </c>
      <c r="O3841">
        <f>IF(K3841="","",ROUND(E3841-K3841,0))</f>
        <v/>
      </c>
      <c r="P3841">
        <f>IF(O3841="","",IF(O3841&gt;=1,O3841,0))</f>
        <v/>
      </c>
      <c r="Q3841" s="27">
        <f>IF(E3841="","",MAX(0,E3841-22))</f>
        <v/>
      </c>
      <c r="R3841" s="27">
        <f>IF(H3841=1,E3841,"")</f>
        <v/>
      </c>
      <c r="S3841" s="27">
        <f>IF(AND(H3841=1,J3841&lt;&gt;""),E3841-J3841,"")</f>
        <v/>
      </c>
      <c r="T3841">
        <f>IF(G3841="","",MONTH(G3841))</f>
        <v/>
      </c>
    </row>
    <row r="3842">
      <c r="A3842" s="24" t="n">
        <v>2020</v>
      </c>
      <c r="B3842" s="24" t="n">
        <v>6</v>
      </c>
      <c r="C3842" s="24" t="n">
        <v>9</v>
      </c>
      <c r="D3842" s="24" t="n">
        <v>1</v>
      </c>
      <c r="E3842" s="24" t="n">
        <v>14.23</v>
      </c>
      <c r="F3842" s="25">
        <f>IF($E3842="","",DATE(IF($A3842="",nominal_year,$A3842),$B3842,$C3842)+($D3842-IF(LEFT(hour_conv,1)="1",1,0))/24)</f>
        <v/>
      </c>
      <c r="G3842" s="26">
        <f>IF(F3842="","",INT(F3842))</f>
        <v/>
      </c>
      <c r="H3842">
        <f>IF(G3842="","",IF(AND(MONTH(G3842)*100+DAY(G3842)&gt;=season_lo,MONTH(G3842)*100+DAY(G3842)&lt;=season_hi),1,0))</f>
        <v/>
      </c>
      <c r="I3842">
        <f>IF(G3842="","",G3842-first_day+1)</f>
        <v/>
      </c>
      <c r="J3842" s="27">
        <f>IF(I3842="","",INDEX(Daily!$J$2:$J$421,I3842))</f>
        <v/>
      </c>
      <c r="K3842" s="27">
        <f>IF(J3842="","",J3842+cat_offset)</f>
        <v/>
      </c>
      <c r="L3842" s="27">
        <f>IF(J3842="","",MAX(0,E3842-J3842)^2)</f>
        <v/>
      </c>
      <c r="M3842" s="27">
        <f>IF(J3842="","",MAX(0,E3842-(J3842+twcdh_off))^2)</f>
        <v/>
      </c>
      <c r="N3842" s="27">
        <f>IF(E3842="","",MAX(0,E3842-swcdh_thr)^2)</f>
        <v/>
      </c>
      <c r="O3842">
        <f>IF(K3842="","",ROUND(E3842-K3842,0))</f>
        <v/>
      </c>
      <c r="P3842">
        <f>IF(O3842="","",IF(O3842&gt;=1,O3842,0))</f>
        <v/>
      </c>
      <c r="Q3842" s="27">
        <f>IF(E3842="","",MAX(0,E3842-22))</f>
        <v/>
      </c>
      <c r="R3842" s="27">
        <f>IF(H3842=1,E3842,"")</f>
        <v/>
      </c>
      <c r="S3842" s="27">
        <f>IF(AND(H3842=1,J3842&lt;&gt;""),E3842-J3842,"")</f>
        <v/>
      </c>
      <c r="T3842">
        <f>IF(G3842="","",MONTH(G3842))</f>
        <v/>
      </c>
    </row>
    <row r="3843">
      <c r="A3843" s="24" t="n">
        <v>2020</v>
      </c>
      <c r="B3843" s="24" t="n">
        <v>6</v>
      </c>
      <c r="C3843" s="24" t="n">
        <v>9</v>
      </c>
      <c r="D3843" s="24" t="n">
        <v>2</v>
      </c>
      <c r="E3843" s="24" t="n">
        <v>13.19</v>
      </c>
      <c r="F3843" s="25">
        <f>IF($E3843="","",DATE(IF($A3843="",nominal_year,$A3843),$B3843,$C3843)+($D3843-IF(LEFT(hour_conv,1)="1",1,0))/24)</f>
        <v/>
      </c>
      <c r="G3843" s="26">
        <f>IF(F3843="","",INT(F3843))</f>
        <v/>
      </c>
      <c r="H3843">
        <f>IF(G3843="","",IF(AND(MONTH(G3843)*100+DAY(G3843)&gt;=season_lo,MONTH(G3843)*100+DAY(G3843)&lt;=season_hi),1,0))</f>
        <v/>
      </c>
      <c r="I3843">
        <f>IF(G3843="","",G3843-first_day+1)</f>
        <v/>
      </c>
      <c r="J3843" s="27">
        <f>IF(I3843="","",INDEX(Daily!$J$2:$J$421,I3843))</f>
        <v/>
      </c>
      <c r="K3843" s="27">
        <f>IF(J3843="","",J3843+cat_offset)</f>
        <v/>
      </c>
      <c r="L3843" s="27">
        <f>IF(J3843="","",MAX(0,E3843-J3843)^2)</f>
        <v/>
      </c>
      <c r="M3843" s="27">
        <f>IF(J3843="","",MAX(0,E3843-(J3843+twcdh_off))^2)</f>
        <v/>
      </c>
      <c r="N3843" s="27">
        <f>IF(E3843="","",MAX(0,E3843-swcdh_thr)^2)</f>
        <v/>
      </c>
      <c r="O3843">
        <f>IF(K3843="","",ROUND(E3843-K3843,0))</f>
        <v/>
      </c>
      <c r="P3843">
        <f>IF(O3843="","",IF(O3843&gt;=1,O3843,0))</f>
        <v/>
      </c>
      <c r="Q3843" s="27">
        <f>IF(E3843="","",MAX(0,E3843-22))</f>
        <v/>
      </c>
      <c r="R3843" s="27">
        <f>IF(H3843=1,E3843,"")</f>
        <v/>
      </c>
      <c r="S3843" s="27">
        <f>IF(AND(H3843=1,J3843&lt;&gt;""),E3843-J3843,"")</f>
        <v/>
      </c>
      <c r="T3843">
        <f>IF(G3843="","",MONTH(G3843))</f>
        <v/>
      </c>
    </row>
    <row r="3844">
      <c r="A3844" s="24" t="n">
        <v>2020</v>
      </c>
      <c r="B3844" s="24" t="n">
        <v>6</v>
      </c>
      <c r="C3844" s="24" t="n">
        <v>9</v>
      </c>
      <c r="D3844" s="24" t="n">
        <v>3</v>
      </c>
      <c r="E3844" s="24" t="n">
        <v>12.14</v>
      </c>
      <c r="F3844" s="25">
        <f>IF($E3844="","",DATE(IF($A3844="",nominal_year,$A3844),$B3844,$C3844)+($D3844-IF(LEFT(hour_conv,1)="1",1,0))/24)</f>
        <v/>
      </c>
      <c r="G3844" s="26">
        <f>IF(F3844="","",INT(F3844))</f>
        <v/>
      </c>
      <c r="H3844">
        <f>IF(G3844="","",IF(AND(MONTH(G3844)*100+DAY(G3844)&gt;=season_lo,MONTH(G3844)*100+DAY(G3844)&lt;=season_hi),1,0))</f>
        <v/>
      </c>
      <c r="I3844">
        <f>IF(G3844="","",G3844-first_day+1)</f>
        <v/>
      </c>
      <c r="J3844" s="27">
        <f>IF(I3844="","",INDEX(Daily!$J$2:$J$421,I3844))</f>
        <v/>
      </c>
      <c r="K3844" s="27">
        <f>IF(J3844="","",J3844+cat_offset)</f>
        <v/>
      </c>
      <c r="L3844" s="27">
        <f>IF(J3844="","",MAX(0,E3844-J3844)^2)</f>
        <v/>
      </c>
      <c r="M3844" s="27">
        <f>IF(J3844="","",MAX(0,E3844-(J3844+twcdh_off))^2)</f>
        <v/>
      </c>
      <c r="N3844" s="27">
        <f>IF(E3844="","",MAX(0,E3844-swcdh_thr)^2)</f>
        <v/>
      </c>
      <c r="O3844">
        <f>IF(K3844="","",ROUND(E3844-K3844,0))</f>
        <v/>
      </c>
      <c r="P3844">
        <f>IF(O3844="","",IF(O3844&gt;=1,O3844,0))</f>
        <v/>
      </c>
      <c r="Q3844" s="27">
        <f>IF(E3844="","",MAX(0,E3844-22))</f>
        <v/>
      </c>
      <c r="R3844" s="27">
        <f>IF(H3844=1,E3844,"")</f>
        <v/>
      </c>
      <c r="S3844" s="27">
        <f>IF(AND(H3844=1,J3844&lt;&gt;""),E3844-J3844,"")</f>
        <v/>
      </c>
      <c r="T3844">
        <f>IF(G3844="","",MONTH(G3844))</f>
        <v/>
      </c>
    </row>
    <row r="3845">
      <c r="A3845" s="24" t="n">
        <v>2020</v>
      </c>
      <c r="B3845" s="24" t="n">
        <v>6</v>
      </c>
      <c r="C3845" s="24" t="n">
        <v>9</v>
      </c>
      <c r="D3845" s="24" t="n">
        <v>4</v>
      </c>
      <c r="E3845" s="24" t="n">
        <v>12.56</v>
      </c>
      <c r="F3845" s="25">
        <f>IF($E3845="","",DATE(IF($A3845="",nominal_year,$A3845),$B3845,$C3845)+($D3845-IF(LEFT(hour_conv,1)="1",1,0))/24)</f>
        <v/>
      </c>
      <c r="G3845" s="26">
        <f>IF(F3845="","",INT(F3845))</f>
        <v/>
      </c>
      <c r="H3845">
        <f>IF(G3845="","",IF(AND(MONTH(G3845)*100+DAY(G3845)&gt;=season_lo,MONTH(G3845)*100+DAY(G3845)&lt;=season_hi),1,0))</f>
        <v/>
      </c>
      <c r="I3845">
        <f>IF(G3845="","",G3845-first_day+1)</f>
        <v/>
      </c>
      <c r="J3845" s="27">
        <f>IF(I3845="","",INDEX(Daily!$J$2:$J$421,I3845))</f>
        <v/>
      </c>
      <c r="K3845" s="27">
        <f>IF(J3845="","",J3845+cat_offset)</f>
        <v/>
      </c>
      <c r="L3845" s="27">
        <f>IF(J3845="","",MAX(0,E3845-J3845)^2)</f>
        <v/>
      </c>
      <c r="M3845" s="27">
        <f>IF(J3845="","",MAX(0,E3845-(J3845+twcdh_off))^2)</f>
        <v/>
      </c>
      <c r="N3845" s="27">
        <f>IF(E3845="","",MAX(0,E3845-swcdh_thr)^2)</f>
        <v/>
      </c>
      <c r="O3845">
        <f>IF(K3845="","",ROUND(E3845-K3845,0))</f>
        <v/>
      </c>
      <c r="P3845">
        <f>IF(O3845="","",IF(O3845&gt;=1,O3845,0))</f>
        <v/>
      </c>
      <c r="Q3845" s="27">
        <f>IF(E3845="","",MAX(0,E3845-22))</f>
        <v/>
      </c>
      <c r="R3845" s="27">
        <f>IF(H3845=1,E3845,"")</f>
        <v/>
      </c>
      <c r="S3845" s="27">
        <f>IF(AND(H3845=1,J3845&lt;&gt;""),E3845-J3845,"")</f>
        <v/>
      </c>
      <c r="T3845">
        <f>IF(G3845="","",MONTH(G3845))</f>
        <v/>
      </c>
    </row>
    <row r="3846">
      <c r="A3846" s="24" t="n">
        <v>2020</v>
      </c>
      <c r="B3846" s="24" t="n">
        <v>6</v>
      </c>
      <c r="C3846" s="24" t="n">
        <v>9</v>
      </c>
      <c r="D3846" s="24" t="n">
        <v>5</v>
      </c>
      <c r="E3846" s="24" t="n">
        <v>11.81</v>
      </c>
      <c r="F3846" s="25">
        <f>IF($E3846="","",DATE(IF($A3846="",nominal_year,$A3846),$B3846,$C3846)+($D3846-IF(LEFT(hour_conv,1)="1",1,0))/24)</f>
        <v/>
      </c>
      <c r="G3846" s="26">
        <f>IF(F3846="","",INT(F3846))</f>
        <v/>
      </c>
      <c r="H3846">
        <f>IF(G3846="","",IF(AND(MONTH(G3846)*100+DAY(G3846)&gt;=season_lo,MONTH(G3846)*100+DAY(G3846)&lt;=season_hi),1,0))</f>
        <v/>
      </c>
      <c r="I3846">
        <f>IF(G3846="","",G3846-first_day+1)</f>
        <v/>
      </c>
      <c r="J3846" s="27">
        <f>IF(I3846="","",INDEX(Daily!$J$2:$J$421,I3846))</f>
        <v/>
      </c>
      <c r="K3846" s="27">
        <f>IF(J3846="","",J3846+cat_offset)</f>
        <v/>
      </c>
      <c r="L3846" s="27">
        <f>IF(J3846="","",MAX(0,E3846-J3846)^2)</f>
        <v/>
      </c>
      <c r="M3846" s="27">
        <f>IF(J3846="","",MAX(0,E3846-(J3846+twcdh_off))^2)</f>
        <v/>
      </c>
      <c r="N3846" s="27">
        <f>IF(E3846="","",MAX(0,E3846-swcdh_thr)^2)</f>
        <v/>
      </c>
      <c r="O3846">
        <f>IF(K3846="","",ROUND(E3846-K3846,0))</f>
        <v/>
      </c>
      <c r="P3846">
        <f>IF(O3846="","",IF(O3846&gt;=1,O3846,0))</f>
        <v/>
      </c>
      <c r="Q3846" s="27">
        <f>IF(E3846="","",MAX(0,E3846-22))</f>
        <v/>
      </c>
      <c r="R3846" s="27">
        <f>IF(H3846=1,E3846,"")</f>
        <v/>
      </c>
      <c r="S3846" s="27">
        <f>IF(AND(H3846=1,J3846&lt;&gt;""),E3846-J3846,"")</f>
        <v/>
      </c>
      <c r="T3846">
        <f>IF(G3846="","",MONTH(G3846))</f>
        <v/>
      </c>
    </row>
    <row r="3847">
      <c r="A3847" s="24" t="n">
        <v>2020</v>
      </c>
      <c r="B3847" s="24" t="n">
        <v>6</v>
      </c>
      <c r="C3847" s="24" t="n">
        <v>9</v>
      </c>
      <c r="D3847" s="24" t="n">
        <v>6</v>
      </c>
      <c r="E3847" s="24" t="n">
        <v>12.54</v>
      </c>
      <c r="F3847" s="25">
        <f>IF($E3847="","",DATE(IF($A3847="",nominal_year,$A3847),$B3847,$C3847)+($D3847-IF(LEFT(hour_conv,1)="1",1,0))/24)</f>
        <v/>
      </c>
      <c r="G3847" s="26">
        <f>IF(F3847="","",INT(F3847))</f>
        <v/>
      </c>
      <c r="H3847">
        <f>IF(G3847="","",IF(AND(MONTH(G3847)*100+DAY(G3847)&gt;=season_lo,MONTH(G3847)*100+DAY(G3847)&lt;=season_hi),1,0))</f>
        <v/>
      </c>
      <c r="I3847">
        <f>IF(G3847="","",G3847-first_day+1)</f>
        <v/>
      </c>
      <c r="J3847" s="27">
        <f>IF(I3847="","",INDEX(Daily!$J$2:$J$421,I3847))</f>
        <v/>
      </c>
      <c r="K3847" s="27">
        <f>IF(J3847="","",J3847+cat_offset)</f>
        <v/>
      </c>
      <c r="L3847" s="27">
        <f>IF(J3847="","",MAX(0,E3847-J3847)^2)</f>
        <v/>
      </c>
      <c r="M3847" s="27">
        <f>IF(J3847="","",MAX(0,E3847-(J3847+twcdh_off))^2)</f>
        <v/>
      </c>
      <c r="N3847" s="27">
        <f>IF(E3847="","",MAX(0,E3847-swcdh_thr)^2)</f>
        <v/>
      </c>
      <c r="O3847">
        <f>IF(K3847="","",ROUND(E3847-K3847,0))</f>
        <v/>
      </c>
      <c r="P3847">
        <f>IF(O3847="","",IF(O3847&gt;=1,O3847,0))</f>
        <v/>
      </c>
      <c r="Q3847" s="27">
        <f>IF(E3847="","",MAX(0,E3847-22))</f>
        <v/>
      </c>
      <c r="R3847" s="27">
        <f>IF(H3847=1,E3847,"")</f>
        <v/>
      </c>
      <c r="S3847" s="27">
        <f>IF(AND(H3847=1,J3847&lt;&gt;""),E3847-J3847,"")</f>
        <v/>
      </c>
      <c r="T3847">
        <f>IF(G3847="","",MONTH(G3847))</f>
        <v/>
      </c>
    </row>
    <row r="3848">
      <c r="A3848" s="24" t="n">
        <v>2020</v>
      </c>
      <c r="B3848" s="24" t="n">
        <v>6</v>
      </c>
      <c r="C3848" s="24" t="n">
        <v>9</v>
      </c>
      <c r="D3848" s="24" t="n">
        <v>7</v>
      </c>
      <c r="E3848" s="24" t="n">
        <v>13.34</v>
      </c>
      <c r="F3848" s="25">
        <f>IF($E3848="","",DATE(IF($A3848="",nominal_year,$A3848),$B3848,$C3848)+($D3848-IF(LEFT(hour_conv,1)="1",1,0))/24)</f>
        <v/>
      </c>
      <c r="G3848" s="26">
        <f>IF(F3848="","",INT(F3848))</f>
        <v/>
      </c>
      <c r="H3848">
        <f>IF(G3848="","",IF(AND(MONTH(G3848)*100+DAY(G3848)&gt;=season_lo,MONTH(G3848)*100+DAY(G3848)&lt;=season_hi),1,0))</f>
        <v/>
      </c>
      <c r="I3848">
        <f>IF(G3848="","",G3848-first_day+1)</f>
        <v/>
      </c>
      <c r="J3848" s="27">
        <f>IF(I3848="","",INDEX(Daily!$J$2:$J$421,I3848))</f>
        <v/>
      </c>
      <c r="K3848" s="27">
        <f>IF(J3848="","",J3848+cat_offset)</f>
        <v/>
      </c>
      <c r="L3848" s="27">
        <f>IF(J3848="","",MAX(0,E3848-J3848)^2)</f>
        <v/>
      </c>
      <c r="M3848" s="27">
        <f>IF(J3848="","",MAX(0,E3848-(J3848+twcdh_off))^2)</f>
        <v/>
      </c>
      <c r="N3848" s="27">
        <f>IF(E3848="","",MAX(0,E3848-swcdh_thr)^2)</f>
        <v/>
      </c>
      <c r="O3848">
        <f>IF(K3848="","",ROUND(E3848-K3848,0))</f>
        <v/>
      </c>
      <c r="P3848">
        <f>IF(O3848="","",IF(O3848&gt;=1,O3848,0))</f>
        <v/>
      </c>
      <c r="Q3848" s="27">
        <f>IF(E3848="","",MAX(0,E3848-22))</f>
        <v/>
      </c>
      <c r="R3848" s="27">
        <f>IF(H3848=1,E3848,"")</f>
        <v/>
      </c>
      <c r="S3848" s="27">
        <f>IF(AND(H3848=1,J3848&lt;&gt;""),E3848-J3848,"")</f>
        <v/>
      </c>
      <c r="T3848">
        <f>IF(G3848="","",MONTH(G3848))</f>
        <v/>
      </c>
    </row>
    <row r="3849">
      <c r="A3849" s="24" t="n">
        <v>2020</v>
      </c>
      <c r="B3849" s="24" t="n">
        <v>6</v>
      </c>
      <c r="C3849" s="24" t="n">
        <v>9</v>
      </c>
      <c r="D3849" s="24" t="n">
        <v>8</v>
      </c>
      <c r="E3849" s="24" t="n">
        <v>14.62</v>
      </c>
      <c r="F3849" s="25">
        <f>IF($E3849="","",DATE(IF($A3849="",nominal_year,$A3849),$B3849,$C3849)+($D3849-IF(LEFT(hour_conv,1)="1",1,0))/24)</f>
        <v/>
      </c>
      <c r="G3849" s="26">
        <f>IF(F3849="","",INT(F3849))</f>
        <v/>
      </c>
      <c r="H3849">
        <f>IF(G3849="","",IF(AND(MONTH(G3849)*100+DAY(G3849)&gt;=season_lo,MONTH(G3849)*100+DAY(G3849)&lt;=season_hi),1,0))</f>
        <v/>
      </c>
      <c r="I3849">
        <f>IF(G3849="","",G3849-first_day+1)</f>
        <v/>
      </c>
      <c r="J3849" s="27">
        <f>IF(I3849="","",INDEX(Daily!$J$2:$J$421,I3849))</f>
        <v/>
      </c>
      <c r="K3849" s="27">
        <f>IF(J3849="","",J3849+cat_offset)</f>
        <v/>
      </c>
      <c r="L3849" s="27">
        <f>IF(J3849="","",MAX(0,E3849-J3849)^2)</f>
        <v/>
      </c>
      <c r="M3849" s="27">
        <f>IF(J3849="","",MAX(0,E3849-(J3849+twcdh_off))^2)</f>
        <v/>
      </c>
      <c r="N3849" s="27">
        <f>IF(E3849="","",MAX(0,E3849-swcdh_thr)^2)</f>
        <v/>
      </c>
      <c r="O3849">
        <f>IF(K3849="","",ROUND(E3849-K3849,0))</f>
        <v/>
      </c>
      <c r="P3849">
        <f>IF(O3849="","",IF(O3849&gt;=1,O3849,0))</f>
        <v/>
      </c>
      <c r="Q3849" s="27">
        <f>IF(E3849="","",MAX(0,E3849-22))</f>
        <v/>
      </c>
      <c r="R3849" s="27">
        <f>IF(H3849=1,E3849,"")</f>
        <v/>
      </c>
      <c r="S3849" s="27">
        <f>IF(AND(H3849=1,J3849&lt;&gt;""),E3849-J3849,"")</f>
        <v/>
      </c>
      <c r="T3849">
        <f>IF(G3849="","",MONTH(G3849))</f>
        <v/>
      </c>
    </row>
    <row r="3850">
      <c r="A3850" s="24" t="n">
        <v>2020</v>
      </c>
      <c r="B3850" s="24" t="n">
        <v>6</v>
      </c>
      <c r="C3850" s="24" t="n">
        <v>9</v>
      </c>
      <c r="D3850" s="24" t="n">
        <v>9</v>
      </c>
      <c r="E3850" s="24" t="n">
        <v>16.77</v>
      </c>
      <c r="F3850" s="25">
        <f>IF($E3850="","",DATE(IF($A3850="",nominal_year,$A3850),$B3850,$C3850)+($D3850-IF(LEFT(hour_conv,1)="1",1,0))/24)</f>
        <v/>
      </c>
      <c r="G3850" s="26">
        <f>IF(F3850="","",INT(F3850))</f>
        <v/>
      </c>
      <c r="H3850">
        <f>IF(G3850="","",IF(AND(MONTH(G3850)*100+DAY(G3850)&gt;=season_lo,MONTH(G3850)*100+DAY(G3850)&lt;=season_hi),1,0))</f>
        <v/>
      </c>
      <c r="I3850">
        <f>IF(G3850="","",G3850-first_day+1)</f>
        <v/>
      </c>
      <c r="J3850" s="27">
        <f>IF(I3850="","",INDEX(Daily!$J$2:$J$421,I3850))</f>
        <v/>
      </c>
      <c r="K3850" s="27">
        <f>IF(J3850="","",J3850+cat_offset)</f>
        <v/>
      </c>
      <c r="L3850" s="27">
        <f>IF(J3850="","",MAX(0,E3850-J3850)^2)</f>
        <v/>
      </c>
      <c r="M3850" s="27">
        <f>IF(J3850="","",MAX(0,E3850-(J3850+twcdh_off))^2)</f>
        <v/>
      </c>
      <c r="N3850" s="27">
        <f>IF(E3850="","",MAX(0,E3850-swcdh_thr)^2)</f>
        <v/>
      </c>
      <c r="O3850">
        <f>IF(K3850="","",ROUND(E3850-K3850,0))</f>
        <v/>
      </c>
      <c r="P3850">
        <f>IF(O3850="","",IF(O3850&gt;=1,O3850,0))</f>
        <v/>
      </c>
      <c r="Q3850" s="27">
        <f>IF(E3850="","",MAX(0,E3850-22))</f>
        <v/>
      </c>
      <c r="R3850" s="27">
        <f>IF(H3850=1,E3850,"")</f>
        <v/>
      </c>
      <c r="S3850" s="27">
        <f>IF(AND(H3850=1,J3850&lt;&gt;""),E3850-J3850,"")</f>
        <v/>
      </c>
      <c r="T3850">
        <f>IF(G3850="","",MONTH(G3850))</f>
        <v/>
      </c>
    </row>
    <row r="3851">
      <c r="A3851" s="24" t="n">
        <v>2020</v>
      </c>
      <c r="B3851" s="24" t="n">
        <v>6</v>
      </c>
      <c r="C3851" s="24" t="n">
        <v>9</v>
      </c>
      <c r="D3851" s="24" t="n">
        <v>10</v>
      </c>
      <c r="E3851" s="24" t="n">
        <v>17.33</v>
      </c>
      <c r="F3851" s="25">
        <f>IF($E3851="","",DATE(IF($A3851="",nominal_year,$A3851),$B3851,$C3851)+($D3851-IF(LEFT(hour_conv,1)="1",1,0))/24)</f>
        <v/>
      </c>
      <c r="G3851" s="26">
        <f>IF(F3851="","",INT(F3851))</f>
        <v/>
      </c>
      <c r="H3851">
        <f>IF(G3851="","",IF(AND(MONTH(G3851)*100+DAY(G3851)&gt;=season_lo,MONTH(G3851)*100+DAY(G3851)&lt;=season_hi),1,0))</f>
        <v/>
      </c>
      <c r="I3851">
        <f>IF(G3851="","",G3851-first_day+1)</f>
        <v/>
      </c>
      <c r="J3851" s="27">
        <f>IF(I3851="","",INDEX(Daily!$J$2:$J$421,I3851))</f>
        <v/>
      </c>
      <c r="K3851" s="27">
        <f>IF(J3851="","",J3851+cat_offset)</f>
        <v/>
      </c>
      <c r="L3851" s="27">
        <f>IF(J3851="","",MAX(0,E3851-J3851)^2)</f>
        <v/>
      </c>
      <c r="M3851" s="27">
        <f>IF(J3851="","",MAX(0,E3851-(J3851+twcdh_off))^2)</f>
        <v/>
      </c>
      <c r="N3851" s="27">
        <f>IF(E3851="","",MAX(0,E3851-swcdh_thr)^2)</f>
        <v/>
      </c>
      <c r="O3851">
        <f>IF(K3851="","",ROUND(E3851-K3851,0))</f>
        <v/>
      </c>
      <c r="P3851">
        <f>IF(O3851="","",IF(O3851&gt;=1,O3851,0))</f>
        <v/>
      </c>
      <c r="Q3851" s="27">
        <f>IF(E3851="","",MAX(0,E3851-22))</f>
        <v/>
      </c>
      <c r="R3851" s="27">
        <f>IF(H3851=1,E3851,"")</f>
        <v/>
      </c>
      <c r="S3851" s="27">
        <f>IF(AND(H3851=1,J3851&lt;&gt;""),E3851-J3851,"")</f>
        <v/>
      </c>
      <c r="T3851">
        <f>IF(G3851="","",MONTH(G3851))</f>
        <v/>
      </c>
    </row>
    <row r="3852">
      <c r="A3852" s="24" t="n">
        <v>2020</v>
      </c>
      <c r="B3852" s="24" t="n">
        <v>6</v>
      </c>
      <c r="C3852" s="24" t="n">
        <v>9</v>
      </c>
      <c r="D3852" s="24" t="n">
        <v>11</v>
      </c>
      <c r="E3852" s="24" t="n">
        <v>18.85</v>
      </c>
      <c r="F3852" s="25">
        <f>IF($E3852="","",DATE(IF($A3852="",nominal_year,$A3852),$B3852,$C3852)+($D3852-IF(LEFT(hour_conv,1)="1",1,0))/24)</f>
        <v/>
      </c>
      <c r="G3852" s="26">
        <f>IF(F3852="","",INT(F3852))</f>
        <v/>
      </c>
      <c r="H3852">
        <f>IF(G3852="","",IF(AND(MONTH(G3852)*100+DAY(G3852)&gt;=season_lo,MONTH(G3852)*100+DAY(G3852)&lt;=season_hi),1,0))</f>
        <v/>
      </c>
      <c r="I3852">
        <f>IF(G3852="","",G3852-first_day+1)</f>
        <v/>
      </c>
      <c r="J3852" s="27">
        <f>IF(I3852="","",INDEX(Daily!$J$2:$J$421,I3852))</f>
        <v/>
      </c>
      <c r="K3852" s="27">
        <f>IF(J3852="","",J3852+cat_offset)</f>
        <v/>
      </c>
      <c r="L3852" s="27">
        <f>IF(J3852="","",MAX(0,E3852-J3852)^2)</f>
        <v/>
      </c>
      <c r="M3852" s="27">
        <f>IF(J3852="","",MAX(0,E3852-(J3852+twcdh_off))^2)</f>
        <v/>
      </c>
      <c r="N3852" s="27">
        <f>IF(E3852="","",MAX(0,E3852-swcdh_thr)^2)</f>
        <v/>
      </c>
      <c r="O3852">
        <f>IF(K3852="","",ROUND(E3852-K3852,0))</f>
        <v/>
      </c>
      <c r="P3852">
        <f>IF(O3852="","",IF(O3852&gt;=1,O3852,0))</f>
        <v/>
      </c>
      <c r="Q3852" s="27">
        <f>IF(E3852="","",MAX(0,E3852-22))</f>
        <v/>
      </c>
      <c r="R3852" s="27">
        <f>IF(H3852=1,E3852,"")</f>
        <v/>
      </c>
      <c r="S3852" s="27">
        <f>IF(AND(H3852=1,J3852&lt;&gt;""),E3852-J3852,"")</f>
        <v/>
      </c>
      <c r="T3852">
        <f>IF(G3852="","",MONTH(G3852))</f>
        <v/>
      </c>
    </row>
    <row r="3853">
      <c r="A3853" s="24" t="n">
        <v>2020</v>
      </c>
      <c r="B3853" s="24" t="n">
        <v>6</v>
      </c>
      <c r="C3853" s="24" t="n">
        <v>9</v>
      </c>
      <c r="D3853" s="24" t="n">
        <v>12</v>
      </c>
      <c r="E3853" s="24" t="n">
        <v>20.28</v>
      </c>
      <c r="F3853" s="25">
        <f>IF($E3853="","",DATE(IF($A3853="",nominal_year,$A3853),$B3853,$C3853)+($D3853-IF(LEFT(hour_conv,1)="1",1,0))/24)</f>
        <v/>
      </c>
      <c r="G3853" s="26">
        <f>IF(F3853="","",INT(F3853))</f>
        <v/>
      </c>
      <c r="H3853">
        <f>IF(G3853="","",IF(AND(MONTH(G3853)*100+DAY(G3853)&gt;=season_lo,MONTH(G3853)*100+DAY(G3853)&lt;=season_hi),1,0))</f>
        <v/>
      </c>
      <c r="I3853">
        <f>IF(G3853="","",G3853-first_day+1)</f>
        <v/>
      </c>
      <c r="J3853" s="27">
        <f>IF(I3853="","",INDEX(Daily!$J$2:$J$421,I3853))</f>
        <v/>
      </c>
      <c r="K3853" s="27">
        <f>IF(J3853="","",J3853+cat_offset)</f>
        <v/>
      </c>
      <c r="L3853" s="27">
        <f>IF(J3853="","",MAX(0,E3853-J3853)^2)</f>
        <v/>
      </c>
      <c r="M3853" s="27">
        <f>IF(J3853="","",MAX(0,E3853-(J3853+twcdh_off))^2)</f>
        <v/>
      </c>
      <c r="N3853" s="27">
        <f>IF(E3853="","",MAX(0,E3853-swcdh_thr)^2)</f>
        <v/>
      </c>
      <c r="O3853">
        <f>IF(K3853="","",ROUND(E3853-K3853,0))</f>
        <v/>
      </c>
      <c r="P3853">
        <f>IF(O3853="","",IF(O3853&gt;=1,O3853,0))</f>
        <v/>
      </c>
      <c r="Q3853" s="27">
        <f>IF(E3853="","",MAX(0,E3853-22))</f>
        <v/>
      </c>
      <c r="R3853" s="27">
        <f>IF(H3853=1,E3853,"")</f>
        <v/>
      </c>
      <c r="S3853" s="27">
        <f>IF(AND(H3853=1,J3853&lt;&gt;""),E3853-J3853,"")</f>
        <v/>
      </c>
      <c r="T3853">
        <f>IF(G3853="","",MONTH(G3853))</f>
        <v/>
      </c>
    </row>
    <row r="3854">
      <c r="A3854" s="24" t="n">
        <v>2020</v>
      </c>
      <c r="B3854" s="24" t="n">
        <v>6</v>
      </c>
      <c r="C3854" s="24" t="n">
        <v>9</v>
      </c>
      <c r="D3854" s="24" t="n">
        <v>13</v>
      </c>
      <c r="E3854" s="24" t="n">
        <v>21.9</v>
      </c>
      <c r="F3854" s="25">
        <f>IF($E3854="","",DATE(IF($A3854="",nominal_year,$A3854),$B3854,$C3854)+($D3854-IF(LEFT(hour_conv,1)="1",1,0))/24)</f>
        <v/>
      </c>
      <c r="G3854" s="26">
        <f>IF(F3854="","",INT(F3854))</f>
        <v/>
      </c>
      <c r="H3854">
        <f>IF(G3854="","",IF(AND(MONTH(G3854)*100+DAY(G3854)&gt;=season_lo,MONTH(G3854)*100+DAY(G3854)&lt;=season_hi),1,0))</f>
        <v/>
      </c>
      <c r="I3854">
        <f>IF(G3854="","",G3854-first_day+1)</f>
        <v/>
      </c>
      <c r="J3854" s="27">
        <f>IF(I3854="","",INDEX(Daily!$J$2:$J$421,I3854))</f>
        <v/>
      </c>
      <c r="K3854" s="27">
        <f>IF(J3854="","",J3854+cat_offset)</f>
        <v/>
      </c>
      <c r="L3854" s="27">
        <f>IF(J3854="","",MAX(0,E3854-J3854)^2)</f>
        <v/>
      </c>
      <c r="M3854" s="27">
        <f>IF(J3854="","",MAX(0,E3854-(J3854+twcdh_off))^2)</f>
        <v/>
      </c>
      <c r="N3854" s="27">
        <f>IF(E3854="","",MAX(0,E3854-swcdh_thr)^2)</f>
        <v/>
      </c>
      <c r="O3854">
        <f>IF(K3854="","",ROUND(E3854-K3854,0))</f>
        <v/>
      </c>
      <c r="P3854">
        <f>IF(O3854="","",IF(O3854&gt;=1,O3854,0))</f>
        <v/>
      </c>
      <c r="Q3854" s="27">
        <f>IF(E3854="","",MAX(0,E3854-22))</f>
        <v/>
      </c>
      <c r="R3854" s="27">
        <f>IF(H3854=1,E3854,"")</f>
        <v/>
      </c>
      <c r="S3854" s="27">
        <f>IF(AND(H3854=1,J3854&lt;&gt;""),E3854-J3854,"")</f>
        <v/>
      </c>
      <c r="T3854">
        <f>IF(G3854="","",MONTH(G3854))</f>
        <v/>
      </c>
    </row>
    <row r="3855">
      <c r="A3855" s="24" t="n">
        <v>2020</v>
      </c>
      <c r="B3855" s="24" t="n">
        <v>6</v>
      </c>
      <c r="C3855" s="24" t="n">
        <v>9</v>
      </c>
      <c r="D3855" s="24" t="n">
        <v>14</v>
      </c>
      <c r="E3855" s="24" t="n">
        <v>22.57</v>
      </c>
      <c r="F3855" s="25">
        <f>IF($E3855="","",DATE(IF($A3855="",nominal_year,$A3855),$B3855,$C3855)+($D3855-IF(LEFT(hour_conv,1)="1",1,0))/24)</f>
        <v/>
      </c>
      <c r="G3855" s="26">
        <f>IF(F3855="","",INT(F3855))</f>
        <v/>
      </c>
      <c r="H3855">
        <f>IF(G3855="","",IF(AND(MONTH(G3855)*100+DAY(G3855)&gt;=season_lo,MONTH(G3855)*100+DAY(G3855)&lt;=season_hi),1,0))</f>
        <v/>
      </c>
      <c r="I3855">
        <f>IF(G3855="","",G3855-first_day+1)</f>
        <v/>
      </c>
      <c r="J3855" s="27">
        <f>IF(I3855="","",INDEX(Daily!$J$2:$J$421,I3855))</f>
        <v/>
      </c>
      <c r="K3855" s="27">
        <f>IF(J3855="","",J3855+cat_offset)</f>
        <v/>
      </c>
      <c r="L3855" s="27">
        <f>IF(J3855="","",MAX(0,E3855-J3855)^2)</f>
        <v/>
      </c>
      <c r="M3855" s="27">
        <f>IF(J3855="","",MAX(0,E3855-(J3855+twcdh_off))^2)</f>
        <v/>
      </c>
      <c r="N3855" s="27">
        <f>IF(E3855="","",MAX(0,E3855-swcdh_thr)^2)</f>
        <v/>
      </c>
      <c r="O3855">
        <f>IF(K3855="","",ROUND(E3855-K3855,0))</f>
        <v/>
      </c>
      <c r="P3855">
        <f>IF(O3855="","",IF(O3855&gt;=1,O3855,0))</f>
        <v/>
      </c>
      <c r="Q3855" s="27">
        <f>IF(E3855="","",MAX(0,E3855-22))</f>
        <v/>
      </c>
      <c r="R3855" s="27">
        <f>IF(H3855=1,E3855,"")</f>
        <v/>
      </c>
      <c r="S3855" s="27">
        <f>IF(AND(H3855=1,J3855&lt;&gt;""),E3855-J3855,"")</f>
        <v/>
      </c>
      <c r="T3855">
        <f>IF(G3855="","",MONTH(G3855))</f>
        <v/>
      </c>
    </row>
    <row r="3856">
      <c r="A3856" s="24" t="n">
        <v>2020</v>
      </c>
      <c r="B3856" s="24" t="n">
        <v>6</v>
      </c>
      <c r="C3856" s="24" t="n">
        <v>9</v>
      </c>
      <c r="D3856" s="24" t="n">
        <v>15</v>
      </c>
      <c r="E3856" s="24" t="n">
        <v>23.61</v>
      </c>
      <c r="F3856" s="25">
        <f>IF($E3856="","",DATE(IF($A3856="",nominal_year,$A3856),$B3856,$C3856)+($D3856-IF(LEFT(hour_conv,1)="1",1,0))/24)</f>
        <v/>
      </c>
      <c r="G3856" s="26">
        <f>IF(F3856="","",INT(F3856))</f>
        <v/>
      </c>
      <c r="H3856">
        <f>IF(G3856="","",IF(AND(MONTH(G3856)*100+DAY(G3856)&gt;=season_lo,MONTH(G3856)*100+DAY(G3856)&lt;=season_hi),1,0))</f>
        <v/>
      </c>
      <c r="I3856">
        <f>IF(G3856="","",G3856-first_day+1)</f>
        <v/>
      </c>
      <c r="J3856" s="27">
        <f>IF(I3856="","",INDEX(Daily!$J$2:$J$421,I3856))</f>
        <v/>
      </c>
      <c r="K3856" s="27">
        <f>IF(J3856="","",J3856+cat_offset)</f>
        <v/>
      </c>
      <c r="L3856" s="27">
        <f>IF(J3856="","",MAX(0,E3856-J3856)^2)</f>
        <v/>
      </c>
      <c r="M3856" s="27">
        <f>IF(J3856="","",MAX(0,E3856-(J3856+twcdh_off))^2)</f>
        <v/>
      </c>
      <c r="N3856" s="27">
        <f>IF(E3856="","",MAX(0,E3856-swcdh_thr)^2)</f>
        <v/>
      </c>
      <c r="O3856">
        <f>IF(K3856="","",ROUND(E3856-K3856,0))</f>
        <v/>
      </c>
      <c r="P3856">
        <f>IF(O3856="","",IF(O3856&gt;=1,O3856,0))</f>
        <v/>
      </c>
      <c r="Q3856" s="27">
        <f>IF(E3856="","",MAX(0,E3856-22))</f>
        <v/>
      </c>
      <c r="R3856" s="27">
        <f>IF(H3856=1,E3856,"")</f>
        <v/>
      </c>
      <c r="S3856" s="27">
        <f>IF(AND(H3856=1,J3856&lt;&gt;""),E3856-J3856,"")</f>
        <v/>
      </c>
      <c r="T3856">
        <f>IF(G3856="","",MONTH(G3856))</f>
        <v/>
      </c>
    </row>
    <row r="3857">
      <c r="A3857" s="24" t="n">
        <v>2020</v>
      </c>
      <c r="B3857" s="24" t="n">
        <v>6</v>
      </c>
      <c r="C3857" s="24" t="n">
        <v>9</v>
      </c>
      <c r="D3857" s="24" t="n">
        <v>16</v>
      </c>
      <c r="E3857" s="24" t="n">
        <v>23.18</v>
      </c>
      <c r="F3857" s="25">
        <f>IF($E3857="","",DATE(IF($A3857="",nominal_year,$A3857),$B3857,$C3857)+($D3857-IF(LEFT(hour_conv,1)="1",1,0))/24)</f>
        <v/>
      </c>
      <c r="G3857" s="26">
        <f>IF(F3857="","",INT(F3857))</f>
        <v/>
      </c>
      <c r="H3857">
        <f>IF(G3857="","",IF(AND(MONTH(G3857)*100+DAY(G3857)&gt;=season_lo,MONTH(G3857)*100+DAY(G3857)&lt;=season_hi),1,0))</f>
        <v/>
      </c>
      <c r="I3857">
        <f>IF(G3857="","",G3857-first_day+1)</f>
        <v/>
      </c>
      <c r="J3857" s="27">
        <f>IF(I3857="","",INDEX(Daily!$J$2:$J$421,I3857))</f>
        <v/>
      </c>
      <c r="K3857" s="27">
        <f>IF(J3857="","",J3857+cat_offset)</f>
        <v/>
      </c>
      <c r="L3857" s="27">
        <f>IF(J3857="","",MAX(0,E3857-J3857)^2)</f>
        <v/>
      </c>
      <c r="M3857" s="27">
        <f>IF(J3857="","",MAX(0,E3857-(J3857+twcdh_off))^2)</f>
        <v/>
      </c>
      <c r="N3857" s="27">
        <f>IF(E3857="","",MAX(0,E3857-swcdh_thr)^2)</f>
        <v/>
      </c>
      <c r="O3857">
        <f>IF(K3857="","",ROUND(E3857-K3857,0))</f>
        <v/>
      </c>
      <c r="P3857">
        <f>IF(O3857="","",IF(O3857&gt;=1,O3857,0))</f>
        <v/>
      </c>
      <c r="Q3857" s="27">
        <f>IF(E3857="","",MAX(0,E3857-22))</f>
        <v/>
      </c>
      <c r="R3857" s="27">
        <f>IF(H3857=1,E3857,"")</f>
        <v/>
      </c>
      <c r="S3857" s="27">
        <f>IF(AND(H3857=1,J3857&lt;&gt;""),E3857-J3857,"")</f>
        <v/>
      </c>
      <c r="T3857">
        <f>IF(G3857="","",MONTH(G3857))</f>
        <v/>
      </c>
    </row>
    <row r="3858">
      <c r="A3858" s="24" t="n">
        <v>2020</v>
      </c>
      <c r="B3858" s="24" t="n">
        <v>6</v>
      </c>
      <c r="C3858" s="24" t="n">
        <v>9</v>
      </c>
      <c r="D3858" s="24" t="n">
        <v>17</v>
      </c>
      <c r="E3858" s="24" t="n">
        <v>22.76</v>
      </c>
      <c r="F3858" s="25">
        <f>IF($E3858="","",DATE(IF($A3858="",nominal_year,$A3858),$B3858,$C3858)+($D3858-IF(LEFT(hour_conv,1)="1",1,0))/24)</f>
        <v/>
      </c>
      <c r="G3858" s="26">
        <f>IF(F3858="","",INT(F3858))</f>
        <v/>
      </c>
      <c r="H3858">
        <f>IF(G3858="","",IF(AND(MONTH(G3858)*100+DAY(G3858)&gt;=season_lo,MONTH(G3858)*100+DAY(G3858)&lt;=season_hi),1,0))</f>
        <v/>
      </c>
      <c r="I3858">
        <f>IF(G3858="","",G3858-first_day+1)</f>
        <v/>
      </c>
      <c r="J3858" s="27">
        <f>IF(I3858="","",INDEX(Daily!$J$2:$J$421,I3858))</f>
        <v/>
      </c>
      <c r="K3858" s="27">
        <f>IF(J3858="","",J3858+cat_offset)</f>
        <v/>
      </c>
      <c r="L3858" s="27">
        <f>IF(J3858="","",MAX(0,E3858-J3858)^2)</f>
        <v/>
      </c>
      <c r="M3858" s="27">
        <f>IF(J3858="","",MAX(0,E3858-(J3858+twcdh_off))^2)</f>
        <v/>
      </c>
      <c r="N3858" s="27">
        <f>IF(E3858="","",MAX(0,E3858-swcdh_thr)^2)</f>
        <v/>
      </c>
      <c r="O3858">
        <f>IF(K3858="","",ROUND(E3858-K3858,0))</f>
        <v/>
      </c>
      <c r="P3858">
        <f>IF(O3858="","",IF(O3858&gt;=1,O3858,0))</f>
        <v/>
      </c>
      <c r="Q3858" s="27">
        <f>IF(E3858="","",MAX(0,E3858-22))</f>
        <v/>
      </c>
      <c r="R3858" s="27">
        <f>IF(H3858=1,E3858,"")</f>
        <v/>
      </c>
      <c r="S3858" s="27">
        <f>IF(AND(H3858=1,J3858&lt;&gt;""),E3858-J3858,"")</f>
        <v/>
      </c>
      <c r="T3858">
        <f>IF(G3858="","",MONTH(G3858))</f>
        <v/>
      </c>
    </row>
    <row r="3859">
      <c r="A3859" s="24" t="n">
        <v>2020</v>
      </c>
      <c r="B3859" s="24" t="n">
        <v>6</v>
      </c>
      <c r="C3859" s="24" t="n">
        <v>9</v>
      </c>
      <c r="D3859" s="24" t="n">
        <v>18</v>
      </c>
      <c r="E3859" s="24" t="n">
        <v>22.52</v>
      </c>
      <c r="F3859" s="25">
        <f>IF($E3859="","",DATE(IF($A3859="",nominal_year,$A3859),$B3859,$C3859)+($D3859-IF(LEFT(hour_conv,1)="1",1,0))/24)</f>
        <v/>
      </c>
      <c r="G3859" s="26">
        <f>IF(F3859="","",INT(F3859))</f>
        <v/>
      </c>
      <c r="H3859">
        <f>IF(G3859="","",IF(AND(MONTH(G3859)*100+DAY(G3859)&gt;=season_lo,MONTH(G3859)*100+DAY(G3859)&lt;=season_hi),1,0))</f>
        <v/>
      </c>
      <c r="I3859">
        <f>IF(G3859="","",G3859-first_day+1)</f>
        <v/>
      </c>
      <c r="J3859" s="27">
        <f>IF(I3859="","",INDEX(Daily!$J$2:$J$421,I3859))</f>
        <v/>
      </c>
      <c r="K3859" s="27">
        <f>IF(J3859="","",J3859+cat_offset)</f>
        <v/>
      </c>
      <c r="L3859" s="27">
        <f>IF(J3859="","",MAX(0,E3859-J3859)^2)</f>
        <v/>
      </c>
      <c r="M3859" s="27">
        <f>IF(J3859="","",MAX(0,E3859-(J3859+twcdh_off))^2)</f>
        <v/>
      </c>
      <c r="N3859" s="27">
        <f>IF(E3859="","",MAX(0,E3859-swcdh_thr)^2)</f>
        <v/>
      </c>
      <c r="O3859">
        <f>IF(K3859="","",ROUND(E3859-K3859,0))</f>
        <v/>
      </c>
      <c r="P3859">
        <f>IF(O3859="","",IF(O3859&gt;=1,O3859,0))</f>
        <v/>
      </c>
      <c r="Q3859" s="27">
        <f>IF(E3859="","",MAX(0,E3859-22))</f>
        <v/>
      </c>
      <c r="R3859" s="27">
        <f>IF(H3859=1,E3859,"")</f>
        <v/>
      </c>
      <c r="S3859" s="27">
        <f>IF(AND(H3859=1,J3859&lt;&gt;""),E3859-J3859,"")</f>
        <v/>
      </c>
      <c r="T3859">
        <f>IF(G3859="","",MONTH(G3859))</f>
        <v/>
      </c>
    </row>
    <row r="3860">
      <c r="A3860" s="24" t="n">
        <v>2020</v>
      </c>
      <c r="B3860" s="24" t="n">
        <v>6</v>
      </c>
      <c r="C3860" s="24" t="n">
        <v>9</v>
      </c>
      <c r="D3860" s="24" t="n">
        <v>19</v>
      </c>
      <c r="E3860" s="24" t="n">
        <v>21.85</v>
      </c>
      <c r="F3860" s="25">
        <f>IF($E3860="","",DATE(IF($A3860="",nominal_year,$A3860),$B3860,$C3860)+($D3860-IF(LEFT(hour_conv,1)="1",1,0))/24)</f>
        <v/>
      </c>
      <c r="G3860" s="26">
        <f>IF(F3860="","",INT(F3860))</f>
        <v/>
      </c>
      <c r="H3860">
        <f>IF(G3860="","",IF(AND(MONTH(G3860)*100+DAY(G3860)&gt;=season_lo,MONTH(G3860)*100+DAY(G3860)&lt;=season_hi),1,0))</f>
        <v/>
      </c>
      <c r="I3860">
        <f>IF(G3860="","",G3860-first_day+1)</f>
        <v/>
      </c>
      <c r="J3860" s="27">
        <f>IF(I3860="","",INDEX(Daily!$J$2:$J$421,I3860))</f>
        <v/>
      </c>
      <c r="K3860" s="27">
        <f>IF(J3860="","",J3860+cat_offset)</f>
        <v/>
      </c>
      <c r="L3860" s="27">
        <f>IF(J3860="","",MAX(0,E3860-J3860)^2)</f>
        <v/>
      </c>
      <c r="M3860" s="27">
        <f>IF(J3860="","",MAX(0,E3860-(J3860+twcdh_off))^2)</f>
        <v/>
      </c>
      <c r="N3860" s="27">
        <f>IF(E3860="","",MAX(0,E3860-swcdh_thr)^2)</f>
        <v/>
      </c>
      <c r="O3860">
        <f>IF(K3860="","",ROUND(E3860-K3860,0))</f>
        <v/>
      </c>
      <c r="P3860">
        <f>IF(O3860="","",IF(O3860&gt;=1,O3860,0))</f>
        <v/>
      </c>
      <c r="Q3860" s="27">
        <f>IF(E3860="","",MAX(0,E3860-22))</f>
        <v/>
      </c>
      <c r="R3860" s="27">
        <f>IF(H3860=1,E3860,"")</f>
        <v/>
      </c>
      <c r="S3860" s="27">
        <f>IF(AND(H3860=1,J3860&lt;&gt;""),E3860-J3860,"")</f>
        <v/>
      </c>
      <c r="T3860">
        <f>IF(G3860="","",MONTH(G3860))</f>
        <v/>
      </c>
    </row>
    <row r="3861">
      <c r="A3861" s="24" t="n">
        <v>2020</v>
      </c>
      <c r="B3861" s="24" t="n">
        <v>6</v>
      </c>
      <c r="C3861" s="24" t="n">
        <v>9</v>
      </c>
      <c r="D3861" s="24" t="n">
        <v>20</v>
      </c>
      <c r="E3861" s="24" t="n">
        <v>20.31</v>
      </c>
      <c r="F3861" s="25">
        <f>IF($E3861="","",DATE(IF($A3861="",nominal_year,$A3861),$B3861,$C3861)+($D3861-IF(LEFT(hour_conv,1)="1",1,0))/24)</f>
        <v/>
      </c>
      <c r="G3861" s="26">
        <f>IF(F3861="","",INT(F3861))</f>
        <v/>
      </c>
      <c r="H3861">
        <f>IF(G3861="","",IF(AND(MONTH(G3861)*100+DAY(G3861)&gt;=season_lo,MONTH(G3861)*100+DAY(G3861)&lt;=season_hi),1,0))</f>
        <v/>
      </c>
      <c r="I3861">
        <f>IF(G3861="","",G3861-first_day+1)</f>
        <v/>
      </c>
      <c r="J3861" s="27">
        <f>IF(I3861="","",INDEX(Daily!$J$2:$J$421,I3861))</f>
        <v/>
      </c>
      <c r="K3861" s="27">
        <f>IF(J3861="","",J3861+cat_offset)</f>
        <v/>
      </c>
      <c r="L3861" s="27">
        <f>IF(J3861="","",MAX(0,E3861-J3861)^2)</f>
        <v/>
      </c>
      <c r="M3861" s="27">
        <f>IF(J3861="","",MAX(0,E3861-(J3861+twcdh_off))^2)</f>
        <v/>
      </c>
      <c r="N3861" s="27">
        <f>IF(E3861="","",MAX(0,E3861-swcdh_thr)^2)</f>
        <v/>
      </c>
      <c r="O3861">
        <f>IF(K3861="","",ROUND(E3861-K3861,0))</f>
        <v/>
      </c>
      <c r="P3861">
        <f>IF(O3861="","",IF(O3861&gt;=1,O3861,0))</f>
        <v/>
      </c>
      <c r="Q3861" s="27">
        <f>IF(E3861="","",MAX(0,E3861-22))</f>
        <v/>
      </c>
      <c r="R3861" s="27">
        <f>IF(H3861=1,E3861,"")</f>
        <v/>
      </c>
      <c r="S3861" s="27">
        <f>IF(AND(H3861=1,J3861&lt;&gt;""),E3861-J3861,"")</f>
        <v/>
      </c>
      <c r="T3861">
        <f>IF(G3861="","",MONTH(G3861))</f>
        <v/>
      </c>
    </row>
    <row r="3862">
      <c r="A3862" s="24" t="n">
        <v>2020</v>
      </c>
      <c r="B3862" s="24" t="n">
        <v>6</v>
      </c>
      <c r="C3862" s="24" t="n">
        <v>9</v>
      </c>
      <c r="D3862" s="24" t="n">
        <v>21</v>
      </c>
      <c r="E3862" s="24" t="n">
        <v>19.45</v>
      </c>
      <c r="F3862" s="25">
        <f>IF($E3862="","",DATE(IF($A3862="",nominal_year,$A3862),$B3862,$C3862)+($D3862-IF(LEFT(hour_conv,1)="1",1,0))/24)</f>
        <v/>
      </c>
      <c r="G3862" s="26">
        <f>IF(F3862="","",INT(F3862))</f>
        <v/>
      </c>
      <c r="H3862">
        <f>IF(G3862="","",IF(AND(MONTH(G3862)*100+DAY(G3862)&gt;=season_lo,MONTH(G3862)*100+DAY(G3862)&lt;=season_hi),1,0))</f>
        <v/>
      </c>
      <c r="I3862">
        <f>IF(G3862="","",G3862-first_day+1)</f>
        <v/>
      </c>
      <c r="J3862" s="27">
        <f>IF(I3862="","",INDEX(Daily!$J$2:$J$421,I3862))</f>
        <v/>
      </c>
      <c r="K3862" s="27">
        <f>IF(J3862="","",J3862+cat_offset)</f>
        <v/>
      </c>
      <c r="L3862" s="27">
        <f>IF(J3862="","",MAX(0,E3862-J3862)^2)</f>
        <v/>
      </c>
      <c r="M3862" s="27">
        <f>IF(J3862="","",MAX(0,E3862-(J3862+twcdh_off))^2)</f>
        <v/>
      </c>
      <c r="N3862" s="27">
        <f>IF(E3862="","",MAX(0,E3862-swcdh_thr)^2)</f>
        <v/>
      </c>
      <c r="O3862">
        <f>IF(K3862="","",ROUND(E3862-K3862,0))</f>
        <v/>
      </c>
      <c r="P3862">
        <f>IF(O3862="","",IF(O3862&gt;=1,O3862,0))</f>
        <v/>
      </c>
      <c r="Q3862" s="27">
        <f>IF(E3862="","",MAX(0,E3862-22))</f>
        <v/>
      </c>
      <c r="R3862" s="27">
        <f>IF(H3862=1,E3862,"")</f>
        <v/>
      </c>
      <c r="S3862" s="27">
        <f>IF(AND(H3862=1,J3862&lt;&gt;""),E3862-J3862,"")</f>
        <v/>
      </c>
      <c r="T3862">
        <f>IF(G3862="","",MONTH(G3862))</f>
        <v/>
      </c>
    </row>
    <row r="3863">
      <c r="A3863" s="24" t="n">
        <v>2020</v>
      </c>
      <c r="B3863" s="24" t="n">
        <v>6</v>
      </c>
      <c r="C3863" s="24" t="n">
        <v>9</v>
      </c>
      <c r="D3863" s="24" t="n">
        <v>22</v>
      </c>
      <c r="E3863" s="24" t="n">
        <v>18.63</v>
      </c>
      <c r="F3863" s="25">
        <f>IF($E3863="","",DATE(IF($A3863="",nominal_year,$A3863),$B3863,$C3863)+($D3863-IF(LEFT(hour_conv,1)="1",1,0))/24)</f>
        <v/>
      </c>
      <c r="G3863" s="26">
        <f>IF(F3863="","",INT(F3863))</f>
        <v/>
      </c>
      <c r="H3863">
        <f>IF(G3863="","",IF(AND(MONTH(G3863)*100+DAY(G3863)&gt;=season_lo,MONTH(G3863)*100+DAY(G3863)&lt;=season_hi),1,0))</f>
        <v/>
      </c>
      <c r="I3863">
        <f>IF(G3863="","",G3863-first_day+1)</f>
        <v/>
      </c>
      <c r="J3863" s="27">
        <f>IF(I3863="","",INDEX(Daily!$J$2:$J$421,I3863))</f>
        <v/>
      </c>
      <c r="K3863" s="27">
        <f>IF(J3863="","",J3863+cat_offset)</f>
        <v/>
      </c>
      <c r="L3863" s="27">
        <f>IF(J3863="","",MAX(0,E3863-J3863)^2)</f>
        <v/>
      </c>
      <c r="M3863" s="27">
        <f>IF(J3863="","",MAX(0,E3863-(J3863+twcdh_off))^2)</f>
        <v/>
      </c>
      <c r="N3863" s="27">
        <f>IF(E3863="","",MAX(0,E3863-swcdh_thr)^2)</f>
        <v/>
      </c>
      <c r="O3863">
        <f>IF(K3863="","",ROUND(E3863-K3863,0))</f>
        <v/>
      </c>
      <c r="P3863">
        <f>IF(O3863="","",IF(O3863&gt;=1,O3863,0))</f>
        <v/>
      </c>
      <c r="Q3863" s="27">
        <f>IF(E3863="","",MAX(0,E3863-22))</f>
        <v/>
      </c>
      <c r="R3863" s="27">
        <f>IF(H3863=1,E3863,"")</f>
        <v/>
      </c>
      <c r="S3863" s="27">
        <f>IF(AND(H3863=1,J3863&lt;&gt;""),E3863-J3863,"")</f>
        <v/>
      </c>
      <c r="T3863">
        <f>IF(G3863="","",MONTH(G3863))</f>
        <v/>
      </c>
    </row>
    <row r="3864">
      <c r="A3864" s="24" t="n">
        <v>2020</v>
      </c>
      <c r="B3864" s="24" t="n">
        <v>6</v>
      </c>
      <c r="C3864" s="24" t="n">
        <v>9</v>
      </c>
      <c r="D3864" s="24" t="n">
        <v>23</v>
      </c>
      <c r="E3864" s="24" t="n">
        <v>16.23</v>
      </c>
      <c r="F3864" s="25">
        <f>IF($E3864="","",DATE(IF($A3864="",nominal_year,$A3864),$B3864,$C3864)+($D3864-IF(LEFT(hour_conv,1)="1",1,0))/24)</f>
        <v/>
      </c>
      <c r="G3864" s="26">
        <f>IF(F3864="","",INT(F3864))</f>
        <v/>
      </c>
      <c r="H3864">
        <f>IF(G3864="","",IF(AND(MONTH(G3864)*100+DAY(G3864)&gt;=season_lo,MONTH(G3864)*100+DAY(G3864)&lt;=season_hi),1,0))</f>
        <v/>
      </c>
      <c r="I3864">
        <f>IF(G3864="","",G3864-first_day+1)</f>
        <v/>
      </c>
      <c r="J3864" s="27">
        <f>IF(I3864="","",INDEX(Daily!$J$2:$J$421,I3864))</f>
        <v/>
      </c>
      <c r="K3864" s="27">
        <f>IF(J3864="","",J3864+cat_offset)</f>
        <v/>
      </c>
      <c r="L3864" s="27">
        <f>IF(J3864="","",MAX(0,E3864-J3864)^2)</f>
        <v/>
      </c>
      <c r="M3864" s="27">
        <f>IF(J3864="","",MAX(0,E3864-(J3864+twcdh_off))^2)</f>
        <v/>
      </c>
      <c r="N3864" s="27">
        <f>IF(E3864="","",MAX(0,E3864-swcdh_thr)^2)</f>
        <v/>
      </c>
      <c r="O3864">
        <f>IF(K3864="","",ROUND(E3864-K3864,0))</f>
        <v/>
      </c>
      <c r="P3864">
        <f>IF(O3864="","",IF(O3864&gt;=1,O3864,0))</f>
        <v/>
      </c>
      <c r="Q3864" s="27">
        <f>IF(E3864="","",MAX(0,E3864-22))</f>
        <v/>
      </c>
      <c r="R3864" s="27">
        <f>IF(H3864=1,E3864,"")</f>
        <v/>
      </c>
      <c r="S3864" s="27">
        <f>IF(AND(H3864=1,J3864&lt;&gt;""),E3864-J3864,"")</f>
        <v/>
      </c>
      <c r="T3864">
        <f>IF(G3864="","",MONTH(G3864))</f>
        <v/>
      </c>
    </row>
    <row r="3865">
      <c r="A3865" s="24" t="n">
        <v>2020</v>
      </c>
      <c r="B3865" s="24" t="n">
        <v>6</v>
      </c>
      <c r="C3865" s="24" t="n">
        <v>9</v>
      </c>
      <c r="D3865" s="24" t="n">
        <v>24</v>
      </c>
      <c r="E3865" s="24" t="n">
        <v>15.13</v>
      </c>
      <c r="F3865" s="25">
        <f>IF($E3865="","",DATE(IF($A3865="",nominal_year,$A3865),$B3865,$C3865)+($D3865-IF(LEFT(hour_conv,1)="1",1,0))/24)</f>
        <v/>
      </c>
      <c r="G3865" s="26">
        <f>IF(F3865="","",INT(F3865))</f>
        <v/>
      </c>
      <c r="H3865">
        <f>IF(G3865="","",IF(AND(MONTH(G3865)*100+DAY(G3865)&gt;=season_lo,MONTH(G3865)*100+DAY(G3865)&lt;=season_hi),1,0))</f>
        <v/>
      </c>
      <c r="I3865">
        <f>IF(G3865="","",G3865-first_day+1)</f>
        <v/>
      </c>
      <c r="J3865" s="27">
        <f>IF(I3865="","",INDEX(Daily!$J$2:$J$421,I3865))</f>
        <v/>
      </c>
      <c r="K3865" s="27">
        <f>IF(J3865="","",J3865+cat_offset)</f>
        <v/>
      </c>
      <c r="L3865" s="27">
        <f>IF(J3865="","",MAX(0,E3865-J3865)^2)</f>
        <v/>
      </c>
      <c r="M3865" s="27">
        <f>IF(J3865="","",MAX(0,E3865-(J3865+twcdh_off))^2)</f>
        <v/>
      </c>
      <c r="N3865" s="27">
        <f>IF(E3865="","",MAX(0,E3865-swcdh_thr)^2)</f>
        <v/>
      </c>
      <c r="O3865">
        <f>IF(K3865="","",ROUND(E3865-K3865,0))</f>
        <v/>
      </c>
      <c r="P3865">
        <f>IF(O3865="","",IF(O3865&gt;=1,O3865,0))</f>
        <v/>
      </c>
      <c r="Q3865" s="27">
        <f>IF(E3865="","",MAX(0,E3865-22))</f>
        <v/>
      </c>
      <c r="R3865" s="27">
        <f>IF(H3865=1,E3865,"")</f>
        <v/>
      </c>
      <c r="S3865" s="27">
        <f>IF(AND(H3865=1,J3865&lt;&gt;""),E3865-J3865,"")</f>
        <v/>
      </c>
      <c r="T3865">
        <f>IF(G3865="","",MONTH(G3865))</f>
        <v/>
      </c>
    </row>
    <row r="3866">
      <c r="A3866" s="24" t="n">
        <v>2020</v>
      </c>
      <c r="B3866" s="24" t="n">
        <v>6</v>
      </c>
      <c r="C3866" s="24" t="n">
        <v>10</v>
      </c>
      <c r="D3866" s="24" t="n">
        <v>1</v>
      </c>
      <c r="E3866" s="24" t="n">
        <v>14.37</v>
      </c>
      <c r="F3866" s="25">
        <f>IF($E3866="","",DATE(IF($A3866="",nominal_year,$A3866),$B3866,$C3866)+($D3866-IF(LEFT(hour_conv,1)="1",1,0))/24)</f>
        <v/>
      </c>
      <c r="G3866" s="26">
        <f>IF(F3866="","",INT(F3866))</f>
        <v/>
      </c>
      <c r="H3866">
        <f>IF(G3866="","",IF(AND(MONTH(G3866)*100+DAY(G3866)&gt;=season_lo,MONTH(G3866)*100+DAY(G3866)&lt;=season_hi),1,0))</f>
        <v/>
      </c>
      <c r="I3866">
        <f>IF(G3866="","",G3866-first_day+1)</f>
        <v/>
      </c>
      <c r="J3866" s="27">
        <f>IF(I3866="","",INDEX(Daily!$J$2:$J$421,I3866))</f>
        <v/>
      </c>
      <c r="K3866" s="27">
        <f>IF(J3866="","",J3866+cat_offset)</f>
        <v/>
      </c>
      <c r="L3866" s="27">
        <f>IF(J3866="","",MAX(0,E3866-J3866)^2)</f>
        <v/>
      </c>
      <c r="M3866" s="27">
        <f>IF(J3866="","",MAX(0,E3866-(J3866+twcdh_off))^2)</f>
        <v/>
      </c>
      <c r="N3866" s="27">
        <f>IF(E3866="","",MAX(0,E3866-swcdh_thr)^2)</f>
        <v/>
      </c>
      <c r="O3866">
        <f>IF(K3866="","",ROUND(E3866-K3866,0))</f>
        <v/>
      </c>
      <c r="P3866">
        <f>IF(O3866="","",IF(O3866&gt;=1,O3866,0))</f>
        <v/>
      </c>
      <c r="Q3866" s="27">
        <f>IF(E3866="","",MAX(0,E3866-22))</f>
        <v/>
      </c>
      <c r="R3866" s="27">
        <f>IF(H3866=1,E3866,"")</f>
        <v/>
      </c>
      <c r="S3866" s="27">
        <f>IF(AND(H3866=1,J3866&lt;&gt;""),E3866-J3866,"")</f>
        <v/>
      </c>
      <c r="T3866">
        <f>IF(G3866="","",MONTH(G3866))</f>
        <v/>
      </c>
    </row>
    <row r="3867">
      <c r="A3867" s="24" t="n">
        <v>2020</v>
      </c>
      <c r="B3867" s="24" t="n">
        <v>6</v>
      </c>
      <c r="C3867" s="24" t="n">
        <v>10</v>
      </c>
      <c r="D3867" s="24" t="n">
        <v>2</v>
      </c>
      <c r="E3867" s="24" t="n">
        <v>12.68</v>
      </c>
      <c r="F3867" s="25">
        <f>IF($E3867="","",DATE(IF($A3867="",nominal_year,$A3867),$B3867,$C3867)+($D3867-IF(LEFT(hour_conv,1)="1",1,0))/24)</f>
        <v/>
      </c>
      <c r="G3867" s="26">
        <f>IF(F3867="","",INT(F3867))</f>
        <v/>
      </c>
      <c r="H3867">
        <f>IF(G3867="","",IF(AND(MONTH(G3867)*100+DAY(G3867)&gt;=season_lo,MONTH(G3867)*100+DAY(G3867)&lt;=season_hi),1,0))</f>
        <v/>
      </c>
      <c r="I3867">
        <f>IF(G3867="","",G3867-first_day+1)</f>
        <v/>
      </c>
      <c r="J3867" s="27">
        <f>IF(I3867="","",INDEX(Daily!$J$2:$J$421,I3867))</f>
        <v/>
      </c>
      <c r="K3867" s="27">
        <f>IF(J3867="","",J3867+cat_offset)</f>
        <v/>
      </c>
      <c r="L3867" s="27">
        <f>IF(J3867="","",MAX(0,E3867-J3867)^2)</f>
        <v/>
      </c>
      <c r="M3867" s="27">
        <f>IF(J3867="","",MAX(0,E3867-(J3867+twcdh_off))^2)</f>
        <v/>
      </c>
      <c r="N3867" s="27">
        <f>IF(E3867="","",MAX(0,E3867-swcdh_thr)^2)</f>
        <v/>
      </c>
      <c r="O3867">
        <f>IF(K3867="","",ROUND(E3867-K3867,0))</f>
        <v/>
      </c>
      <c r="P3867">
        <f>IF(O3867="","",IF(O3867&gt;=1,O3867,0))</f>
        <v/>
      </c>
      <c r="Q3867" s="27">
        <f>IF(E3867="","",MAX(0,E3867-22))</f>
        <v/>
      </c>
      <c r="R3867" s="27">
        <f>IF(H3867=1,E3867,"")</f>
        <v/>
      </c>
      <c r="S3867" s="27">
        <f>IF(AND(H3867=1,J3867&lt;&gt;""),E3867-J3867,"")</f>
        <v/>
      </c>
      <c r="T3867">
        <f>IF(G3867="","",MONTH(G3867))</f>
        <v/>
      </c>
    </row>
    <row r="3868">
      <c r="A3868" s="24" t="n">
        <v>2020</v>
      </c>
      <c r="B3868" s="24" t="n">
        <v>6</v>
      </c>
      <c r="C3868" s="24" t="n">
        <v>10</v>
      </c>
      <c r="D3868" s="24" t="n">
        <v>3</v>
      </c>
      <c r="E3868" s="24" t="n">
        <v>12.05</v>
      </c>
      <c r="F3868" s="25">
        <f>IF($E3868="","",DATE(IF($A3868="",nominal_year,$A3868),$B3868,$C3868)+($D3868-IF(LEFT(hour_conv,1)="1",1,0))/24)</f>
        <v/>
      </c>
      <c r="G3868" s="26">
        <f>IF(F3868="","",INT(F3868))</f>
        <v/>
      </c>
      <c r="H3868">
        <f>IF(G3868="","",IF(AND(MONTH(G3868)*100+DAY(G3868)&gt;=season_lo,MONTH(G3868)*100+DAY(G3868)&lt;=season_hi),1,0))</f>
        <v/>
      </c>
      <c r="I3868">
        <f>IF(G3868="","",G3868-first_day+1)</f>
        <v/>
      </c>
      <c r="J3868" s="27">
        <f>IF(I3868="","",INDEX(Daily!$J$2:$J$421,I3868))</f>
        <v/>
      </c>
      <c r="K3868" s="27">
        <f>IF(J3868="","",J3868+cat_offset)</f>
        <v/>
      </c>
      <c r="L3868" s="27">
        <f>IF(J3868="","",MAX(0,E3868-J3868)^2)</f>
        <v/>
      </c>
      <c r="M3868" s="27">
        <f>IF(J3868="","",MAX(0,E3868-(J3868+twcdh_off))^2)</f>
        <v/>
      </c>
      <c r="N3868" s="27">
        <f>IF(E3868="","",MAX(0,E3868-swcdh_thr)^2)</f>
        <v/>
      </c>
      <c r="O3868">
        <f>IF(K3868="","",ROUND(E3868-K3868,0))</f>
        <v/>
      </c>
      <c r="P3868">
        <f>IF(O3868="","",IF(O3868&gt;=1,O3868,0))</f>
        <v/>
      </c>
      <c r="Q3868" s="27">
        <f>IF(E3868="","",MAX(0,E3868-22))</f>
        <v/>
      </c>
      <c r="R3868" s="27">
        <f>IF(H3868=1,E3868,"")</f>
        <v/>
      </c>
      <c r="S3868" s="27">
        <f>IF(AND(H3868=1,J3868&lt;&gt;""),E3868-J3868,"")</f>
        <v/>
      </c>
      <c r="T3868">
        <f>IF(G3868="","",MONTH(G3868))</f>
        <v/>
      </c>
    </row>
    <row r="3869">
      <c r="A3869" s="24" t="n">
        <v>2020</v>
      </c>
      <c r="B3869" s="24" t="n">
        <v>6</v>
      </c>
      <c r="C3869" s="24" t="n">
        <v>10</v>
      </c>
      <c r="D3869" s="24" t="n">
        <v>4</v>
      </c>
      <c r="E3869" s="24" t="n">
        <v>11.76</v>
      </c>
      <c r="F3869" s="25">
        <f>IF($E3869="","",DATE(IF($A3869="",nominal_year,$A3869),$B3869,$C3869)+($D3869-IF(LEFT(hour_conv,1)="1",1,0))/24)</f>
        <v/>
      </c>
      <c r="G3869" s="26">
        <f>IF(F3869="","",INT(F3869))</f>
        <v/>
      </c>
      <c r="H3869">
        <f>IF(G3869="","",IF(AND(MONTH(G3869)*100+DAY(G3869)&gt;=season_lo,MONTH(G3869)*100+DAY(G3869)&lt;=season_hi),1,0))</f>
        <v/>
      </c>
      <c r="I3869">
        <f>IF(G3869="","",G3869-first_day+1)</f>
        <v/>
      </c>
      <c r="J3869" s="27">
        <f>IF(I3869="","",INDEX(Daily!$J$2:$J$421,I3869))</f>
        <v/>
      </c>
      <c r="K3869" s="27">
        <f>IF(J3869="","",J3869+cat_offset)</f>
        <v/>
      </c>
      <c r="L3869" s="27">
        <f>IF(J3869="","",MAX(0,E3869-J3869)^2)</f>
        <v/>
      </c>
      <c r="M3869" s="27">
        <f>IF(J3869="","",MAX(0,E3869-(J3869+twcdh_off))^2)</f>
        <v/>
      </c>
      <c r="N3869" s="27">
        <f>IF(E3869="","",MAX(0,E3869-swcdh_thr)^2)</f>
        <v/>
      </c>
      <c r="O3869">
        <f>IF(K3869="","",ROUND(E3869-K3869,0))</f>
        <v/>
      </c>
      <c r="P3869">
        <f>IF(O3869="","",IF(O3869&gt;=1,O3869,0))</f>
        <v/>
      </c>
      <c r="Q3869" s="27">
        <f>IF(E3869="","",MAX(0,E3869-22))</f>
        <v/>
      </c>
      <c r="R3869" s="27">
        <f>IF(H3869=1,E3869,"")</f>
        <v/>
      </c>
      <c r="S3869" s="27">
        <f>IF(AND(H3869=1,J3869&lt;&gt;""),E3869-J3869,"")</f>
        <v/>
      </c>
      <c r="T3869">
        <f>IF(G3869="","",MONTH(G3869))</f>
        <v/>
      </c>
    </row>
    <row r="3870">
      <c r="A3870" s="24" t="n">
        <v>2020</v>
      </c>
      <c r="B3870" s="24" t="n">
        <v>6</v>
      </c>
      <c r="C3870" s="24" t="n">
        <v>10</v>
      </c>
      <c r="D3870" s="24" t="n">
        <v>5</v>
      </c>
      <c r="E3870" s="24" t="n">
        <v>12.55</v>
      </c>
      <c r="F3870" s="25">
        <f>IF($E3870="","",DATE(IF($A3870="",nominal_year,$A3870),$B3870,$C3870)+($D3870-IF(LEFT(hour_conv,1)="1",1,0))/24)</f>
        <v/>
      </c>
      <c r="G3870" s="26">
        <f>IF(F3870="","",INT(F3870))</f>
        <v/>
      </c>
      <c r="H3870">
        <f>IF(G3870="","",IF(AND(MONTH(G3870)*100+DAY(G3870)&gt;=season_lo,MONTH(G3870)*100+DAY(G3870)&lt;=season_hi),1,0))</f>
        <v/>
      </c>
      <c r="I3870">
        <f>IF(G3870="","",G3870-first_day+1)</f>
        <v/>
      </c>
      <c r="J3870" s="27">
        <f>IF(I3870="","",INDEX(Daily!$J$2:$J$421,I3870))</f>
        <v/>
      </c>
      <c r="K3870" s="27">
        <f>IF(J3870="","",J3870+cat_offset)</f>
        <v/>
      </c>
      <c r="L3870" s="27">
        <f>IF(J3870="","",MAX(0,E3870-J3870)^2)</f>
        <v/>
      </c>
      <c r="M3870" s="27">
        <f>IF(J3870="","",MAX(0,E3870-(J3870+twcdh_off))^2)</f>
        <v/>
      </c>
      <c r="N3870" s="27">
        <f>IF(E3870="","",MAX(0,E3870-swcdh_thr)^2)</f>
        <v/>
      </c>
      <c r="O3870">
        <f>IF(K3870="","",ROUND(E3870-K3870,0))</f>
        <v/>
      </c>
      <c r="P3870">
        <f>IF(O3870="","",IF(O3870&gt;=1,O3870,0))</f>
        <v/>
      </c>
      <c r="Q3870" s="27">
        <f>IF(E3870="","",MAX(0,E3870-22))</f>
        <v/>
      </c>
      <c r="R3870" s="27">
        <f>IF(H3870=1,E3870,"")</f>
        <v/>
      </c>
      <c r="S3870" s="27">
        <f>IF(AND(H3870=1,J3870&lt;&gt;""),E3870-J3870,"")</f>
        <v/>
      </c>
      <c r="T3870">
        <f>IF(G3870="","",MONTH(G3870))</f>
        <v/>
      </c>
    </row>
    <row r="3871">
      <c r="A3871" s="24" t="n">
        <v>2020</v>
      </c>
      <c r="B3871" s="24" t="n">
        <v>6</v>
      </c>
      <c r="C3871" s="24" t="n">
        <v>10</v>
      </c>
      <c r="D3871" s="24" t="n">
        <v>6</v>
      </c>
      <c r="E3871" s="24" t="n">
        <v>13.16</v>
      </c>
      <c r="F3871" s="25">
        <f>IF($E3871="","",DATE(IF($A3871="",nominal_year,$A3871),$B3871,$C3871)+($D3871-IF(LEFT(hour_conv,1)="1",1,0))/24)</f>
        <v/>
      </c>
      <c r="G3871" s="26">
        <f>IF(F3871="","",INT(F3871))</f>
        <v/>
      </c>
      <c r="H3871">
        <f>IF(G3871="","",IF(AND(MONTH(G3871)*100+DAY(G3871)&gt;=season_lo,MONTH(G3871)*100+DAY(G3871)&lt;=season_hi),1,0))</f>
        <v/>
      </c>
      <c r="I3871">
        <f>IF(G3871="","",G3871-first_day+1)</f>
        <v/>
      </c>
      <c r="J3871" s="27">
        <f>IF(I3871="","",INDEX(Daily!$J$2:$J$421,I3871))</f>
        <v/>
      </c>
      <c r="K3871" s="27">
        <f>IF(J3871="","",J3871+cat_offset)</f>
        <v/>
      </c>
      <c r="L3871" s="27">
        <f>IF(J3871="","",MAX(0,E3871-J3871)^2)</f>
        <v/>
      </c>
      <c r="M3871" s="27">
        <f>IF(J3871="","",MAX(0,E3871-(J3871+twcdh_off))^2)</f>
        <v/>
      </c>
      <c r="N3871" s="27">
        <f>IF(E3871="","",MAX(0,E3871-swcdh_thr)^2)</f>
        <v/>
      </c>
      <c r="O3871">
        <f>IF(K3871="","",ROUND(E3871-K3871,0))</f>
        <v/>
      </c>
      <c r="P3871">
        <f>IF(O3871="","",IF(O3871&gt;=1,O3871,0))</f>
        <v/>
      </c>
      <c r="Q3871" s="27">
        <f>IF(E3871="","",MAX(0,E3871-22))</f>
        <v/>
      </c>
      <c r="R3871" s="27">
        <f>IF(H3871=1,E3871,"")</f>
        <v/>
      </c>
      <c r="S3871" s="27">
        <f>IF(AND(H3871=1,J3871&lt;&gt;""),E3871-J3871,"")</f>
        <v/>
      </c>
      <c r="T3871">
        <f>IF(G3871="","",MONTH(G3871))</f>
        <v/>
      </c>
    </row>
    <row r="3872">
      <c r="A3872" s="24" t="n">
        <v>2020</v>
      </c>
      <c r="B3872" s="24" t="n">
        <v>6</v>
      </c>
      <c r="C3872" s="24" t="n">
        <v>10</v>
      </c>
      <c r="D3872" s="24" t="n">
        <v>7</v>
      </c>
      <c r="E3872" s="24" t="n">
        <v>13.78</v>
      </c>
      <c r="F3872" s="25">
        <f>IF($E3872="","",DATE(IF($A3872="",nominal_year,$A3872),$B3872,$C3872)+($D3872-IF(LEFT(hour_conv,1)="1",1,0))/24)</f>
        <v/>
      </c>
      <c r="G3872" s="26">
        <f>IF(F3872="","",INT(F3872))</f>
        <v/>
      </c>
      <c r="H3872">
        <f>IF(G3872="","",IF(AND(MONTH(G3872)*100+DAY(G3872)&gt;=season_lo,MONTH(G3872)*100+DAY(G3872)&lt;=season_hi),1,0))</f>
        <v/>
      </c>
      <c r="I3872">
        <f>IF(G3872="","",G3872-first_day+1)</f>
        <v/>
      </c>
      <c r="J3872" s="27">
        <f>IF(I3872="","",INDEX(Daily!$J$2:$J$421,I3872))</f>
        <v/>
      </c>
      <c r="K3872" s="27">
        <f>IF(J3872="","",J3872+cat_offset)</f>
        <v/>
      </c>
      <c r="L3872" s="27">
        <f>IF(J3872="","",MAX(0,E3872-J3872)^2)</f>
        <v/>
      </c>
      <c r="M3872" s="27">
        <f>IF(J3872="","",MAX(0,E3872-(J3872+twcdh_off))^2)</f>
        <v/>
      </c>
      <c r="N3872" s="27">
        <f>IF(E3872="","",MAX(0,E3872-swcdh_thr)^2)</f>
        <v/>
      </c>
      <c r="O3872">
        <f>IF(K3872="","",ROUND(E3872-K3872,0))</f>
        <v/>
      </c>
      <c r="P3872">
        <f>IF(O3872="","",IF(O3872&gt;=1,O3872,0))</f>
        <v/>
      </c>
      <c r="Q3872" s="27">
        <f>IF(E3872="","",MAX(0,E3872-22))</f>
        <v/>
      </c>
      <c r="R3872" s="27">
        <f>IF(H3872=1,E3872,"")</f>
        <v/>
      </c>
      <c r="S3872" s="27">
        <f>IF(AND(H3872=1,J3872&lt;&gt;""),E3872-J3872,"")</f>
        <v/>
      </c>
      <c r="T3872">
        <f>IF(G3872="","",MONTH(G3872))</f>
        <v/>
      </c>
    </row>
    <row r="3873">
      <c r="A3873" s="24" t="n">
        <v>2020</v>
      </c>
      <c r="B3873" s="24" t="n">
        <v>6</v>
      </c>
      <c r="C3873" s="24" t="n">
        <v>10</v>
      </c>
      <c r="D3873" s="24" t="n">
        <v>8</v>
      </c>
      <c r="E3873" s="24" t="n">
        <v>15.02</v>
      </c>
      <c r="F3873" s="25">
        <f>IF($E3873="","",DATE(IF($A3873="",nominal_year,$A3873),$B3873,$C3873)+($D3873-IF(LEFT(hour_conv,1)="1",1,0))/24)</f>
        <v/>
      </c>
      <c r="G3873" s="26">
        <f>IF(F3873="","",INT(F3873))</f>
        <v/>
      </c>
      <c r="H3873">
        <f>IF(G3873="","",IF(AND(MONTH(G3873)*100+DAY(G3873)&gt;=season_lo,MONTH(G3873)*100+DAY(G3873)&lt;=season_hi),1,0))</f>
        <v/>
      </c>
      <c r="I3873">
        <f>IF(G3873="","",G3873-first_day+1)</f>
        <v/>
      </c>
      <c r="J3873" s="27">
        <f>IF(I3873="","",INDEX(Daily!$J$2:$J$421,I3873))</f>
        <v/>
      </c>
      <c r="K3873" s="27">
        <f>IF(J3873="","",J3873+cat_offset)</f>
        <v/>
      </c>
      <c r="L3873" s="27">
        <f>IF(J3873="","",MAX(0,E3873-J3873)^2)</f>
        <v/>
      </c>
      <c r="M3873" s="27">
        <f>IF(J3873="","",MAX(0,E3873-(J3873+twcdh_off))^2)</f>
        <v/>
      </c>
      <c r="N3873" s="27">
        <f>IF(E3873="","",MAX(0,E3873-swcdh_thr)^2)</f>
        <v/>
      </c>
      <c r="O3873">
        <f>IF(K3873="","",ROUND(E3873-K3873,0))</f>
        <v/>
      </c>
      <c r="P3873">
        <f>IF(O3873="","",IF(O3873&gt;=1,O3873,0))</f>
        <v/>
      </c>
      <c r="Q3873" s="27">
        <f>IF(E3873="","",MAX(0,E3873-22))</f>
        <v/>
      </c>
      <c r="R3873" s="27">
        <f>IF(H3873=1,E3873,"")</f>
        <v/>
      </c>
      <c r="S3873" s="27">
        <f>IF(AND(H3873=1,J3873&lt;&gt;""),E3873-J3873,"")</f>
        <v/>
      </c>
      <c r="T3873">
        <f>IF(G3873="","",MONTH(G3873))</f>
        <v/>
      </c>
    </row>
    <row r="3874">
      <c r="A3874" s="24" t="n">
        <v>2020</v>
      </c>
      <c r="B3874" s="24" t="n">
        <v>6</v>
      </c>
      <c r="C3874" s="24" t="n">
        <v>10</v>
      </c>
      <c r="D3874" s="24" t="n">
        <v>9</v>
      </c>
      <c r="E3874" s="24" t="n">
        <v>16.86</v>
      </c>
      <c r="F3874" s="25">
        <f>IF($E3874="","",DATE(IF($A3874="",nominal_year,$A3874),$B3874,$C3874)+($D3874-IF(LEFT(hour_conv,1)="1",1,0))/24)</f>
        <v/>
      </c>
      <c r="G3874" s="26">
        <f>IF(F3874="","",INT(F3874))</f>
        <v/>
      </c>
      <c r="H3874">
        <f>IF(G3874="","",IF(AND(MONTH(G3874)*100+DAY(G3874)&gt;=season_lo,MONTH(G3874)*100+DAY(G3874)&lt;=season_hi),1,0))</f>
        <v/>
      </c>
      <c r="I3874">
        <f>IF(G3874="","",G3874-first_day+1)</f>
        <v/>
      </c>
      <c r="J3874" s="27">
        <f>IF(I3874="","",INDEX(Daily!$J$2:$J$421,I3874))</f>
        <v/>
      </c>
      <c r="K3874" s="27">
        <f>IF(J3874="","",J3874+cat_offset)</f>
        <v/>
      </c>
      <c r="L3874" s="27">
        <f>IF(J3874="","",MAX(0,E3874-J3874)^2)</f>
        <v/>
      </c>
      <c r="M3874" s="27">
        <f>IF(J3874="","",MAX(0,E3874-(J3874+twcdh_off))^2)</f>
        <v/>
      </c>
      <c r="N3874" s="27">
        <f>IF(E3874="","",MAX(0,E3874-swcdh_thr)^2)</f>
        <v/>
      </c>
      <c r="O3874">
        <f>IF(K3874="","",ROUND(E3874-K3874,0))</f>
        <v/>
      </c>
      <c r="P3874">
        <f>IF(O3874="","",IF(O3874&gt;=1,O3874,0))</f>
        <v/>
      </c>
      <c r="Q3874" s="27">
        <f>IF(E3874="","",MAX(0,E3874-22))</f>
        <v/>
      </c>
      <c r="R3874" s="27">
        <f>IF(H3874=1,E3874,"")</f>
        <v/>
      </c>
      <c r="S3874" s="27">
        <f>IF(AND(H3874=1,J3874&lt;&gt;""),E3874-J3874,"")</f>
        <v/>
      </c>
      <c r="T3874">
        <f>IF(G3874="","",MONTH(G3874))</f>
        <v/>
      </c>
    </row>
    <row r="3875">
      <c r="A3875" s="24" t="n">
        <v>2020</v>
      </c>
      <c r="B3875" s="24" t="n">
        <v>6</v>
      </c>
      <c r="C3875" s="24" t="n">
        <v>10</v>
      </c>
      <c r="D3875" s="24" t="n">
        <v>10</v>
      </c>
      <c r="E3875" s="24" t="n">
        <v>18.15</v>
      </c>
      <c r="F3875" s="25">
        <f>IF($E3875="","",DATE(IF($A3875="",nominal_year,$A3875),$B3875,$C3875)+($D3875-IF(LEFT(hour_conv,1)="1",1,0))/24)</f>
        <v/>
      </c>
      <c r="G3875" s="26">
        <f>IF(F3875="","",INT(F3875))</f>
        <v/>
      </c>
      <c r="H3875">
        <f>IF(G3875="","",IF(AND(MONTH(G3875)*100+DAY(G3875)&gt;=season_lo,MONTH(G3875)*100+DAY(G3875)&lt;=season_hi),1,0))</f>
        <v/>
      </c>
      <c r="I3875">
        <f>IF(G3875="","",G3875-first_day+1)</f>
        <v/>
      </c>
      <c r="J3875" s="27">
        <f>IF(I3875="","",INDEX(Daily!$J$2:$J$421,I3875))</f>
        <v/>
      </c>
      <c r="K3875" s="27">
        <f>IF(J3875="","",J3875+cat_offset)</f>
        <v/>
      </c>
      <c r="L3875" s="27">
        <f>IF(J3875="","",MAX(0,E3875-J3875)^2)</f>
        <v/>
      </c>
      <c r="M3875" s="27">
        <f>IF(J3875="","",MAX(0,E3875-(J3875+twcdh_off))^2)</f>
        <v/>
      </c>
      <c r="N3875" s="27">
        <f>IF(E3875="","",MAX(0,E3875-swcdh_thr)^2)</f>
        <v/>
      </c>
      <c r="O3875">
        <f>IF(K3875="","",ROUND(E3875-K3875,0))</f>
        <v/>
      </c>
      <c r="P3875">
        <f>IF(O3875="","",IF(O3875&gt;=1,O3875,0))</f>
        <v/>
      </c>
      <c r="Q3875" s="27">
        <f>IF(E3875="","",MAX(0,E3875-22))</f>
        <v/>
      </c>
      <c r="R3875" s="27">
        <f>IF(H3875=1,E3875,"")</f>
        <v/>
      </c>
      <c r="S3875" s="27">
        <f>IF(AND(H3875=1,J3875&lt;&gt;""),E3875-J3875,"")</f>
        <v/>
      </c>
      <c r="T3875">
        <f>IF(G3875="","",MONTH(G3875))</f>
        <v/>
      </c>
    </row>
    <row r="3876">
      <c r="A3876" s="24" t="n">
        <v>2020</v>
      </c>
      <c r="B3876" s="24" t="n">
        <v>6</v>
      </c>
      <c r="C3876" s="24" t="n">
        <v>10</v>
      </c>
      <c r="D3876" s="24" t="n">
        <v>11</v>
      </c>
      <c r="E3876" s="24" t="n">
        <v>18.69</v>
      </c>
      <c r="F3876" s="25">
        <f>IF($E3876="","",DATE(IF($A3876="",nominal_year,$A3876),$B3876,$C3876)+($D3876-IF(LEFT(hour_conv,1)="1",1,0))/24)</f>
        <v/>
      </c>
      <c r="G3876" s="26">
        <f>IF(F3876="","",INT(F3876))</f>
        <v/>
      </c>
      <c r="H3876">
        <f>IF(G3876="","",IF(AND(MONTH(G3876)*100+DAY(G3876)&gt;=season_lo,MONTH(G3876)*100+DAY(G3876)&lt;=season_hi),1,0))</f>
        <v/>
      </c>
      <c r="I3876">
        <f>IF(G3876="","",G3876-first_day+1)</f>
        <v/>
      </c>
      <c r="J3876" s="27">
        <f>IF(I3876="","",INDEX(Daily!$J$2:$J$421,I3876))</f>
        <v/>
      </c>
      <c r="K3876" s="27">
        <f>IF(J3876="","",J3876+cat_offset)</f>
        <v/>
      </c>
      <c r="L3876" s="27">
        <f>IF(J3876="","",MAX(0,E3876-J3876)^2)</f>
        <v/>
      </c>
      <c r="M3876" s="27">
        <f>IF(J3876="","",MAX(0,E3876-(J3876+twcdh_off))^2)</f>
        <v/>
      </c>
      <c r="N3876" s="27">
        <f>IF(E3876="","",MAX(0,E3876-swcdh_thr)^2)</f>
        <v/>
      </c>
      <c r="O3876">
        <f>IF(K3876="","",ROUND(E3876-K3876,0))</f>
        <v/>
      </c>
      <c r="P3876">
        <f>IF(O3876="","",IF(O3876&gt;=1,O3876,0))</f>
        <v/>
      </c>
      <c r="Q3876" s="27">
        <f>IF(E3876="","",MAX(0,E3876-22))</f>
        <v/>
      </c>
      <c r="R3876" s="27">
        <f>IF(H3876=1,E3876,"")</f>
        <v/>
      </c>
      <c r="S3876" s="27">
        <f>IF(AND(H3876=1,J3876&lt;&gt;""),E3876-J3876,"")</f>
        <v/>
      </c>
      <c r="T3876">
        <f>IF(G3876="","",MONTH(G3876))</f>
        <v/>
      </c>
    </row>
    <row r="3877">
      <c r="A3877" s="24" t="n">
        <v>2020</v>
      </c>
      <c r="B3877" s="24" t="n">
        <v>6</v>
      </c>
      <c r="C3877" s="24" t="n">
        <v>10</v>
      </c>
      <c r="D3877" s="24" t="n">
        <v>12</v>
      </c>
      <c r="E3877" s="24" t="n">
        <v>20.59</v>
      </c>
      <c r="F3877" s="25">
        <f>IF($E3877="","",DATE(IF($A3877="",nominal_year,$A3877),$B3877,$C3877)+($D3877-IF(LEFT(hour_conv,1)="1",1,0))/24)</f>
        <v/>
      </c>
      <c r="G3877" s="26">
        <f>IF(F3877="","",INT(F3877))</f>
        <v/>
      </c>
      <c r="H3877">
        <f>IF(G3877="","",IF(AND(MONTH(G3877)*100+DAY(G3877)&gt;=season_lo,MONTH(G3877)*100+DAY(G3877)&lt;=season_hi),1,0))</f>
        <v/>
      </c>
      <c r="I3877">
        <f>IF(G3877="","",G3877-first_day+1)</f>
        <v/>
      </c>
      <c r="J3877" s="27">
        <f>IF(I3877="","",INDEX(Daily!$J$2:$J$421,I3877))</f>
        <v/>
      </c>
      <c r="K3877" s="27">
        <f>IF(J3877="","",J3877+cat_offset)</f>
        <v/>
      </c>
      <c r="L3877" s="27">
        <f>IF(J3877="","",MAX(0,E3877-J3877)^2)</f>
        <v/>
      </c>
      <c r="M3877" s="27">
        <f>IF(J3877="","",MAX(0,E3877-(J3877+twcdh_off))^2)</f>
        <v/>
      </c>
      <c r="N3877" s="27">
        <f>IF(E3877="","",MAX(0,E3877-swcdh_thr)^2)</f>
        <v/>
      </c>
      <c r="O3877">
        <f>IF(K3877="","",ROUND(E3877-K3877,0))</f>
        <v/>
      </c>
      <c r="P3877">
        <f>IF(O3877="","",IF(O3877&gt;=1,O3877,0))</f>
        <v/>
      </c>
      <c r="Q3877" s="27">
        <f>IF(E3877="","",MAX(0,E3877-22))</f>
        <v/>
      </c>
      <c r="R3877" s="27">
        <f>IF(H3877=1,E3877,"")</f>
        <v/>
      </c>
      <c r="S3877" s="27">
        <f>IF(AND(H3877=1,J3877&lt;&gt;""),E3877-J3877,"")</f>
        <v/>
      </c>
      <c r="T3877">
        <f>IF(G3877="","",MONTH(G3877))</f>
        <v/>
      </c>
    </row>
    <row r="3878">
      <c r="A3878" s="24" t="n">
        <v>2020</v>
      </c>
      <c r="B3878" s="24" t="n">
        <v>6</v>
      </c>
      <c r="C3878" s="24" t="n">
        <v>10</v>
      </c>
      <c r="D3878" s="24" t="n">
        <v>13</v>
      </c>
      <c r="E3878" s="24" t="n">
        <v>21.8</v>
      </c>
      <c r="F3878" s="25">
        <f>IF($E3878="","",DATE(IF($A3878="",nominal_year,$A3878),$B3878,$C3878)+($D3878-IF(LEFT(hour_conv,1)="1",1,0))/24)</f>
        <v/>
      </c>
      <c r="G3878" s="26">
        <f>IF(F3878="","",INT(F3878))</f>
        <v/>
      </c>
      <c r="H3878">
        <f>IF(G3878="","",IF(AND(MONTH(G3878)*100+DAY(G3878)&gt;=season_lo,MONTH(G3878)*100+DAY(G3878)&lt;=season_hi),1,0))</f>
        <v/>
      </c>
      <c r="I3878">
        <f>IF(G3878="","",G3878-first_day+1)</f>
        <v/>
      </c>
      <c r="J3878" s="27">
        <f>IF(I3878="","",INDEX(Daily!$J$2:$J$421,I3878))</f>
        <v/>
      </c>
      <c r="K3878" s="27">
        <f>IF(J3878="","",J3878+cat_offset)</f>
        <v/>
      </c>
      <c r="L3878" s="27">
        <f>IF(J3878="","",MAX(0,E3878-J3878)^2)</f>
        <v/>
      </c>
      <c r="M3878" s="27">
        <f>IF(J3878="","",MAX(0,E3878-(J3878+twcdh_off))^2)</f>
        <v/>
      </c>
      <c r="N3878" s="27">
        <f>IF(E3878="","",MAX(0,E3878-swcdh_thr)^2)</f>
        <v/>
      </c>
      <c r="O3878">
        <f>IF(K3878="","",ROUND(E3878-K3878,0))</f>
        <v/>
      </c>
      <c r="P3878">
        <f>IF(O3878="","",IF(O3878&gt;=1,O3878,0))</f>
        <v/>
      </c>
      <c r="Q3878" s="27">
        <f>IF(E3878="","",MAX(0,E3878-22))</f>
        <v/>
      </c>
      <c r="R3878" s="27">
        <f>IF(H3878=1,E3878,"")</f>
        <v/>
      </c>
      <c r="S3878" s="27">
        <f>IF(AND(H3878=1,J3878&lt;&gt;""),E3878-J3878,"")</f>
        <v/>
      </c>
      <c r="T3878">
        <f>IF(G3878="","",MONTH(G3878))</f>
        <v/>
      </c>
    </row>
    <row r="3879">
      <c r="A3879" s="24" t="n">
        <v>2020</v>
      </c>
      <c r="B3879" s="24" t="n">
        <v>6</v>
      </c>
      <c r="C3879" s="24" t="n">
        <v>10</v>
      </c>
      <c r="D3879" s="24" t="n">
        <v>14</v>
      </c>
      <c r="E3879" s="24" t="n">
        <v>22.93</v>
      </c>
      <c r="F3879" s="25">
        <f>IF($E3879="","",DATE(IF($A3879="",nominal_year,$A3879),$B3879,$C3879)+($D3879-IF(LEFT(hour_conv,1)="1",1,0))/24)</f>
        <v/>
      </c>
      <c r="G3879" s="26">
        <f>IF(F3879="","",INT(F3879))</f>
        <v/>
      </c>
      <c r="H3879">
        <f>IF(G3879="","",IF(AND(MONTH(G3879)*100+DAY(G3879)&gt;=season_lo,MONTH(G3879)*100+DAY(G3879)&lt;=season_hi),1,0))</f>
        <v/>
      </c>
      <c r="I3879">
        <f>IF(G3879="","",G3879-first_day+1)</f>
        <v/>
      </c>
      <c r="J3879" s="27">
        <f>IF(I3879="","",INDEX(Daily!$J$2:$J$421,I3879))</f>
        <v/>
      </c>
      <c r="K3879" s="27">
        <f>IF(J3879="","",J3879+cat_offset)</f>
        <v/>
      </c>
      <c r="L3879" s="27">
        <f>IF(J3879="","",MAX(0,E3879-J3879)^2)</f>
        <v/>
      </c>
      <c r="M3879" s="27">
        <f>IF(J3879="","",MAX(0,E3879-(J3879+twcdh_off))^2)</f>
        <v/>
      </c>
      <c r="N3879" s="27">
        <f>IF(E3879="","",MAX(0,E3879-swcdh_thr)^2)</f>
        <v/>
      </c>
      <c r="O3879">
        <f>IF(K3879="","",ROUND(E3879-K3879,0))</f>
        <v/>
      </c>
      <c r="P3879">
        <f>IF(O3879="","",IF(O3879&gt;=1,O3879,0))</f>
        <v/>
      </c>
      <c r="Q3879" s="27">
        <f>IF(E3879="","",MAX(0,E3879-22))</f>
        <v/>
      </c>
      <c r="R3879" s="27">
        <f>IF(H3879=1,E3879,"")</f>
        <v/>
      </c>
      <c r="S3879" s="27">
        <f>IF(AND(H3879=1,J3879&lt;&gt;""),E3879-J3879,"")</f>
        <v/>
      </c>
      <c r="T3879">
        <f>IF(G3879="","",MONTH(G3879))</f>
        <v/>
      </c>
    </row>
    <row r="3880">
      <c r="A3880" s="24" t="n">
        <v>2020</v>
      </c>
      <c r="B3880" s="24" t="n">
        <v>6</v>
      </c>
      <c r="C3880" s="24" t="n">
        <v>10</v>
      </c>
      <c r="D3880" s="24" t="n">
        <v>15</v>
      </c>
      <c r="E3880" s="24" t="n">
        <v>23.12</v>
      </c>
      <c r="F3880" s="25">
        <f>IF($E3880="","",DATE(IF($A3880="",nominal_year,$A3880),$B3880,$C3880)+($D3880-IF(LEFT(hour_conv,1)="1",1,0))/24)</f>
        <v/>
      </c>
      <c r="G3880" s="26">
        <f>IF(F3880="","",INT(F3880))</f>
        <v/>
      </c>
      <c r="H3880">
        <f>IF(G3880="","",IF(AND(MONTH(G3880)*100+DAY(G3880)&gt;=season_lo,MONTH(G3880)*100+DAY(G3880)&lt;=season_hi),1,0))</f>
        <v/>
      </c>
      <c r="I3880">
        <f>IF(G3880="","",G3880-first_day+1)</f>
        <v/>
      </c>
      <c r="J3880" s="27">
        <f>IF(I3880="","",INDEX(Daily!$J$2:$J$421,I3880))</f>
        <v/>
      </c>
      <c r="K3880" s="27">
        <f>IF(J3880="","",J3880+cat_offset)</f>
        <v/>
      </c>
      <c r="L3880" s="27">
        <f>IF(J3880="","",MAX(0,E3880-J3880)^2)</f>
        <v/>
      </c>
      <c r="M3880" s="27">
        <f>IF(J3880="","",MAX(0,E3880-(J3880+twcdh_off))^2)</f>
        <v/>
      </c>
      <c r="N3880" s="27">
        <f>IF(E3880="","",MAX(0,E3880-swcdh_thr)^2)</f>
        <v/>
      </c>
      <c r="O3880">
        <f>IF(K3880="","",ROUND(E3880-K3880,0))</f>
        <v/>
      </c>
      <c r="P3880">
        <f>IF(O3880="","",IF(O3880&gt;=1,O3880,0))</f>
        <v/>
      </c>
      <c r="Q3880" s="27">
        <f>IF(E3880="","",MAX(0,E3880-22))</f>
        <v/>
      </c>
      <c r="R3880" s="27">
        <f>IF(H3880=1,E3880,"")</f>
        <v/>
      </c>
      <c r="S3880" s="27">
        <f>IF(AND(H3880=1,J3880&lt;&gt;""),E3880-J3880,"")</f>
        <v/>
      </c>
      <c r="T3880">
        <f>IF(G3880="","",MONTH(G3880))</f>
        <v/>
      </c>
    </row>
    <row r="3881">
      <c r="A3881" s="24" t="n">
        <v>2020</v>
      </c>
      <c r="B3881" s="24" t="n">
        <v>6</v>
      </c>
      <c r="C3881" s="24" t="n">
        <v>10</v>
      </c>
      <c r="D3881" s="24" t="n">
        <v>16</v>
      </c>
      <c r="E3881" s="24" t="n">
        <v>23.14</v>
      </c>
      <c r="F3881" s="25">
        <f>IF($E3881="","",DATE(IF($A3881="",nominal_year,$A3881),$B3881,$C3881)+($D3881-IF(LEFT(hour_conv,1)="1",1,0))/24)</f>
        <v/>
      </c>
      <c r="G3881" s="26">
        <f>IF(F3881="","",INT(F3881))</f>
        <v/>
      </c>
      <c r="H3881">
        <f>IF(G3881="","",IF(AND(MONTH(G3881)*100+DAY(G3881)&gt;=season_lo,MONTH(G3881)*100+DAY(G3881)&lt;=season_hi),1,0))</f>
        <v/>
      </c>
      <c r="I3881">
        <f>IF(G3881="","",G3881-first_day+1)</f>
        <v/>
      </c>
      <c r="J3881" s="27">
        <f>IF(I3881="","",INDEX(Daily!$J$2:$J$421,I3881))</f>
        <v/>
      </c>
      <c r="K3881" s="27">
        <f>IF(J3881="","",J3881+cat_offset)</f>
        <v/>
      </c>
      <c r="L3881" s="27">
        <f>IF(J3881="","",MAX(0,E3881-J3881)^2)</f>
        <v/>
      </c>
      <c r="M3881" s="27">
        <f>IF(J3881="","",MAX(0,E3881-(J3881+twcdh_off))^2)</f>
        <v/>
      </c>
      <c r="N3881" s="27">
        <f>IF(E3881="","",MAX(0,E3881-swcdh_thr)^2)</f>
        <v/>
      </c>
      <c r="O3881">
        <f>IF(K3881="","",ROUND(E3881-K3881,0))</f>
        <v/>
      </c>
      <c r="P3881">
        <f>IF(O3881="","",IF(O3881&gt;=1,O3881,0))</f>
        <v/>
      </c>
      <c r="Q3881" s="27">
        <f>IF(E3881="","",MAX(0,E3881-22))</f>
        <v/>
      </c>
      <c r="R3881" s="27">
        <f>IF(H3881=1,E3881,"")</f>
        <v/>
      </c>
      <c r="S3881" s="27">
        <f>IF(AND(H3881=1,J3881&lt;&gt;""),E3881-J3881,"")</f>
        <v/>
      </c>
      <c r="T3881">
        <f>IF(G3881="","",MONTH(G3881))</f>
        <v/>
      </c>
    </row>
    <row r="3882">
      <c r="A3882" s="24" t="n">
        <v>2020</v>
      </c>
      <c r="B3882" s="24" t="n">
        <v>6</v>
      </c>
      <c r="C3882" s="24" t="n">
        <v>10</v>
      </c>
      <c r="D3882" s="24" t="n">
        <v>17</v>
      </c>
      <c r="E3882" s="24" t="n">
        <v>23.03</v>
      </c>
      <c r="F3882" s="25">
        <f>IF($E3882="","",DATE(IF($A3882="",nominal_year,$A3882),$B3882,$C3882)+($D3882-IF(LEFT(hour_conv,1)="1",1,0))/24)</f>
        <v/>
      </c>
      <c r="G3882" s="26">
        <f>IF(F3882="","",INT(F3882))</f>
        <v/>
      </c>
      <c r="H3882">
        <f>IF(G3882="","",IF(AND(MONTH(G3882)*100+DAY(G3882)&gt;=season_lo,MONTH(G3882)*100+DAY(G3882)&lt;=season_hi),1,0))</f>
        <v/>
      </c>
      <c r="I3882">
        <f>IF(G3882="","",G3882-first_day+1)</f>
        <v/>
      </c>
      <c r="J3882" s="27">
        <f>IF(I3882="","",INDEX(Daily!$J$2:$J$421,I3882))</f>
        <v/>
      </c>
      <c r="K3882" s="27">
        <f>IF(J3882="","",J3882+cat_offset)</f>
        <v/>
      </c>
      <c r="L3882" s="27">
        <f>IF(J3882="","",MAX(0,E3882-J3882)^2)</f>
        <v/>
      </c>
      <c r="M3882" s="27">
        <f>IF(J3882="","",MAX(0,E3882-(J3882+twcdh_off))^2)</f>
        <v/>
      </c>
      <c r="N3882" s="27">
        <f>IF(E3882="","",MAX(0,E3882-swcdh_thr)^2)</f>
        <v/>
      </c>
      <c r="O3882">
        <f>IF(K3882="","",ROUND(E3882-K3882,0))</f>
        <v/>
      </c>
      <c r="P3882">
        <f>IF(O3882="","",IF(O3882&gt;=1,O3882,0))</f>
        <v/>
      </c>
      <c r="Q3882" s="27">
        <f>IF(E3882="","",MAX(0,E3882-22))</f>
        <v/>
      </c>
      <c r="R3882" s="27">
        <f>IF(H3882=1,E3882,"")</f>
        <v/>
      </c>
      <c r="S3882" s="27">
        <f>IF(AND(H3882=1,J3882&lt;&gt;""),E3882-J3882,"")</f>
        <v/>
      </c>
      <c r="T3882">
        <f>IF(G3882="","",MONTH(G3882))</f>
        <v/>
      </c>
    </row>
    <row r="3883">
      <c r="A3883" s="24" t="n">
        <v>2020</v>
      </c>
      <c r="B3883" s="24" t="n">
        <v>6</v>
      </c>
      <c r="C3883" s="24" t="n">
        <v>10</v>
      </c>
      <c r="D3883" s="24" t="n">
        <v>18</v>
      </c>
      <c r="E3883" s="24" t="n">
        <v>21.94</v>
      </c>
      <c r="F3883" s="25">
        <f>IF($E3883="","",DATE(IF($A3883="",nominal_year,$A3883),$B3883,$C3883)+($D3883-IF(LEFT(hour_conv,1)="1",1,0))/24)</f>
        <v/>
      </c>
      <c r="G3883" s="26">
        <f>IF(F3883="","",INT(F3883))</f>
        <v/>
      </c>
      <c r="H3883">
        <f>IF(G3883="","",IF(AND(MONTH(G3883)*100+DAY(G3883)&gt;=season_lo,MONTH(G3883)*100+DAY(G3883)&lt;=season_hi),1,0))</f>
        <v/>
      </c>
      <c r="I3883">
        <f>IF(G3883="","",G3883-first_day+1)</f>
        <v/>
      </c>
      <c r="J3883" s="27">
        <f>IF(I3883="","",INDEX(Daily!$J$2:$J$421,I3883))</f>
        <v/>
      </c>
      <c r="K3883" s="27">
        <f>IF(J3883="","",J3883+cat_offset)</f>
        <v/>
      </c>
      <c r="L3883" s="27">
        <f>IF(J3883="","",MAX(0,E3883-J3883)^2)</f>
        <v/>
      </c>
      <c r="M3883" s="27">
        <f>IF(J3883="","",MAX(0,E3883-(J3883+twcdh_off))^2)</f>
        <v/>
      </c>
      <c r="N3883" s="27">
        <f>IF(E3883="","",MAX(0,E3883-swcdh_thr)^2)</f>
        <v/>
      </c>
      <c r="O3883">
        <f>IF(K3883="","",ROUND(E3883-K3883,0))</f>
        <v/>
      </c>
      <c r="P3883">
        <f>IF(O3883="","",IF(O3883&gt;=1,O3883,0))</f>
        <v/>
      </c>
      <c r="Q3883" s="27">
        <f>IF(E3883="","",MAX(0,E3883-22))</f>
        <v/>
      </c>
      <c r="R3883" s="27">
        <f>IF(H3883=1,E3883,"")</f>
        <v/>
      </c>
      <c r="S3883" s="27">
        <f>IF(AND(H3883=1,J3883&lt;&gt;""),E3883-J3883,"")</f>
        <v/>
      </c>
      <c r="T3883">
        <f>IF(G3883="","",MONTH(G3883))</f>
        <v/>
      </c>
    </row>
    <row r="3884">
      <c r="A3884" s="24" t="n">
        <v>2020</v>
      </c>
      <c r="B3884" s="24" t="n">
        <v>6</v>
      </c>
      <c r="C3884" s="24" t="n">
        <v>10</v>
      </c>
      <c r="D3884" s="24" t="n">
        <v>19</v>
      </c>
      <c r="E3884" s="24" t="n">
        <v>21.76</v>
      </c>
      <c r="F3884" s="25">
        <f>IF($E3884="","",DATE(IF($A3884="",nominal_year,$A3884),$B3884,$C3884)+($D3884-IF(LEFT(hour_conv,1)="1",1,0))/24)</f>
        <v/>
      </c>
      <c r="G3884" s="26">
        <f>IF(F3884="","",INT(F3884))</f>
        <v/>
      </c>
      <c r="H3884">
        <f>IF(G3884="","",IF(AND(MONTH(G3884)*100+DAY(G3884)&gt;=season_lo,MONTH(G3884)*100+DAY(G3884)&lt;=season_hi),1,0))</f>
        <v/>
      </c>
      <c r="I3884">
        <f>IF(G3884="","",G3884-first_day+1)</f>
        <v/>
      </c>
      <c r="J3884" s="27">
        <f>IF(I3884="","",INDEX(Daily!$J$2:$J$421,I3884))</f>
        <v/>
      </c>
      <c r="K3884" s="27">
        <f>IF(J3884="","",J3884+cat_offset)</f>
        <v/>
      </c>
      <c r="L3884" s="27">
        <f>IF(J3884="","",MAX(0,E3884-J3884)^2)</f>
        <v/>
      </c>
      <c r="M3884" s="27">
        <f>IF(J3884="","",MAX(0,E3884-(J3884+twcdh_off))^2)</f>
        <v/>
      </c>
      <c r="N3884" s="27">
        <f>IF(E3884="","",MAX(0,E3884-swcdh_thr)^2)</f>
        <v/>
      </c>
      <c r="O3884">
        <f>IF(K3884="","",ROUND(E3884-K3884,0))</f>
        <v/>
      </c>
      <c r="P3884">
        <f>IF(O3884="","",IF(O3884&gt;=1,O3884,0))</f>
        <v/>
      </c>
      <c r="Q3884" s="27">
        <f>IF(E3884="","",MAX(0,E3884-22))</f>
        <v/>
      </c>
      <c r="R3884" s="27">
        <f>IF(H3884=1,E3884,"")</f>
        <v/>
      </c>
      <c r="S3884" s="27">
        <f>IF(AND(H3884=1,J3884&lt;&gt;""),E3884-J3884,"")</f>
        <v/>
      </c>
      <c r="T3884">
        <f>IF(G3884="","",MONTH(G3884))</f>
        <v/>
      </c>
    </row>
    <row r="3885">
      <c r="A3885" s="24" t="n">
        <v>2020</v>
      </c>
      <c r="B3885" s="24" t="n">
        <v>6</v>
      </c>
      <c r="C3885" s="24" t="n">
        <v>10</v>
      </c>
      <c r="D3885" s="24" t="n">
        <v>20</v>
      </c>
      <c r="E3885" s="24" t="n">
        <v>20.38</v>
      </c>
      <c r="F3885" s="25">
        <f>IF($E3885="","",DATE(IF($A3885="",nominal_year,$A3885),$B3885,$C3885)+($D3885-IF(LEFT(hour_conv,1)="1",1,0))/24)</f>
        <v/>
      </c>
      <c r="G3885" s="26">
        <f>IF(F3885="","",INT(F3885))</f>
        <v/>
      </c>
      <c r="H3885">
        <f>IF(G3885="","",IF(AND(MONTH(G3885)*100+DAY(G3885)&gt;=season_lo,MONTH(G3885)*100+DAY(G3885)&lt;=season_hi),1,0))</f>
        <v/>
      </c>
      <c r="I3885">
        <f>IF(G3885="","",G3885-first_day+1)</f>
        <v/>
      </c>
      <c r="J3885" s="27">
        <f>IF(I3885="","",INDEX(Daily!$J$2:$J$421,I3885))</f>
        <v/>
      </c>
      <c r="K3885" s="27">
        <f>IF(J3885="","",J3885+cat_offset)</f>
        <v/>
      </c>
      <c r="L3885" s="27">
        <f>IF(J3885="","",MAX(0,E3885-J3885)^2)</f>
        <v/>
      </c>
      <c r="M3885" s="27">
        <f>IF(J3885="","",MAX(0,E3885-(J3885+twcdh_off))^2)</f>
        <v/>
      </c>
      <c r="N3885" s="27">
        <f>IF(E3885="","",MAX(0,E3885-swcdh_thr)^2)</f>
        <v/>
      </c>
      <c r="O3885">
        <f>IF(K3885="","",ROUND(E3885-K3885,0))</f>
        <v/>
      </c>
      <c r="P3885">
        <f>IF(O3885="","",IF(O3885&gt;=1,O3885,0))</f>
        <v/>
      </c>
      <c r="Q3885" s="27">
        <f>IF(E3885="","",MAX(0,E3885-22))</f>
        <v/>
      </c>
      <c r="R3885" s="27">
        <f>IF(H3885=1,E3885,"")</f>
        <v/>
      </c>
      <c r="S3885" s="27">
        <f>IF(AND(H3885=1,J3885&lt;&gt;""),E3885-J3885,"")</f>
        <v/>
      </c>
      <c r="T3885">
        <f>IF(G3885="","",MONTH(G3885))</f>
        <v/>
      </c>
    </row>
    <row r="3886">
      <c r="A3886" s="24" t="n">
        <v>2020</v>
      </c>
      <c r="B3886" s="24" t="n">
        <v>6</v>
      </c>
      <c r="C3886" s="24" t="n">
        <v>10</v>
      </c>
      <c r="D3886" s="24" t="n">
        <v>21</v>
      </c>
      <c r="E3886" s="24" t="n">
        <v>19.46</v>
      </c>
      <c r="F3886" s="25">
        <f>IF($E3886="","",DATE(IF($A3886="",nominal_year,$A3886),$B3886,$C3886)+($D3886-IF(LEFT(hour_conv,1)="1",1,0))/24)</f>
        <v/>
      </c>
      <c r="G3886" s="26">
        <f>IF(F3886="","",INT(F3886))</f>
        <v/>
      </c>
      <c r="H3886">
        <f>IF(G3886="","",IF(AND(MONTH(G3886)*100+DAY(G3886)&gt;=season_lo,MONTH(G3886)*100+DAY(G3886)&lt;=season_hi),1,0))</f>
        <v/>
      </c>
      <c r="I3886">
        <f>IF(G3886="","",G3886-first_day+1)</f>
        <v/>
      </c>
      <c r="J3886" s="27">
        <f>IF(I3886="","",INDEX(Daily!$J$2:$J$421,I3886))</f>
        <v/>
      </c>
      <c r="K3886" s="27">
        <f>IF(J3886="","",J3886+cat_offset)</f>
        <v/>
      </c>
      <c r="L3886" s="27">
        <f>IF(J3886="","",MAX(0,E3886-J3886)^2)</f>
        <v/>
      </c>
      <c r="M3886" s="27">
        <f>IF(J3886="","",MAX(0,E3886-(J3886+twcdh_off))^2)</f>
        <v/>
      </c>
      <c r="N3886" s="27">
        <f>IF(E3886="","",MAX(0,E3886-swcdh_thr)^2)</f>
        <v/>
      </c>
      <c r="O3886">
        <f>IF(K3886="","",ROUND(E3886-K3886,0))</f>
        <v/>
      </c>
      <c r="P3886">
        <f>IF(O3886="","",IF(O3886&gt;=1,O3886,0))</f>
        <v/>
      </c>
      <c r="Q3886" s="27">
        <f>IF(E3886="","",MAX(0,E3886-22))</f>
        <v/>
      </c>
      <c r="R3886" s="27">
        <f>IF(H3886=1,E3886,"")</f>
        <v/>
      </c>
      <c r="S3886" s="27">
        <f>IF(AND(H3886=1,J3886&lt;&gt;""),E3886-J3886,"")</f>
        <v/>
      </c>
      <c r="T3886">
        <f>IF(G3886="","",MONTH(G3886))</f>
        <v/>
      </c>
    </row>
    <row r="3887">
      <c r="A3887" s="24" t="n">
        <v>2020</v>
      </c>
      <c r="B3887" s="24" t="n">
        <v>6</v>
      </c>
      <c r="C3887" s="24" t="n">
        <v>10</v>
      </c>
      <c r="D3887" s="24" t="n">
        <v>22</v>
      </c>
      <c r="E3887" s="24" t="n">
        <v>17.42</v>
      </c>
      <c r="F3887" s="25">
        <f>IF($E3887="","",DATE(IF($A3887="",nominal_year,$A3887),$B3887,$C3887)+($D3887-IF(LEFT(hour_conv,1)="1",1,0))/24)</f>
        <v/>
      </c>
      <c r="G3887" s="26">
        <f>IF(F3887="","",INT(F3887))</f>
        <v/>
      </c>
      <c r="H3887">
        <f>IF(G3887="","",IF(AND(MONTH(G3887)*100+DAY(G3887)&gt;=season_lo,MONTH(G3887)*100+DAY(G3887)&lt;=season_hi),1,0))</f>
        <v/>
      </c>
      <c r="I3887">
        <f>IF(G3887="","",G3887-first_day+1)</f>
        <v/>
      </c>
      <c r="J3887" s="27">
        <f>IF(I3887="","",INDEX(Daily!$J$2:$J$421,I3887))</f>
        <v/>
      </c>
      <c r="K3887" s="27">
        <f>IF(J3887="","",J3887+cat_offset)</f>
        <v/>
      </c>
      <c r="L3887" s="27">
        <f>IF(J3887="","",MAX(0,E3887-J3887)^2)</f>
        <v/>
      </c>
      <c r="M3887" s="27">
        <f>IF(J3887="","",MAX(0,E3887-(J3887+twcdh_off))^2)</f>
        <v/>
      </c>
      <c r="N3887" s="27">
        <f>IF(E3887="","",MAX(0,E3887-swcdh_thr)^2)</f>
        <v/>
      </c>
      <c r="O3887">
        <f>IF(K3887="","",ROUND(E3887-K3887,0))</f>
        <v/>
      </c>
      <c r="P3887">
        <f>IF(O3887="","",IF(O3887&gt;=1,O3887,0))</f>
        <v/>
      </c>
      <c r="Q3887" s="27">
        <f>IF(E3887="","",MAX(0,E3887-22))</f>
        <v/>
      </c>
      <c r="R3887" s="27">
        <f>IF(H3887=1,E3887,"")</f>
        <v/>
      </c>
      <c r="S3887" s="27">
        <f>IF(AND(H3887=1,J3887&lt;&gt;""),E3887-J3887,"")</f>
        <v/>
      </c>
      <c r="T3887">
        <f>IF(G3887="","",MONTH(G3887))</f>
        <v/>
      </c>
    </row>
    <row r="3888">
      <c r="A3888" s="24" t="n">
        <v>2020</v>
      </c>
      <c r="B3888" s="24" t="n">
        <v>6</v>
      </c>
      <c r="C3888" s="24" t="n">
        <v>10</v>
      </c>
      <c r="D3888" s="24" t="n">
        <v>23</v>
      </c>
      <c r="E3888" s="24" t="n">
        <v>16.22</v>
      </c>
      <c r="F3888" s="25">
        <f>IF($E3888="","",DATE(IF($A3888="",nominal_year,$A3888),$B3888,$C3888)+($D3888-IF(LEFT(hour_conv,1)="1",1,0))/24)</f>
        <v/>
      </c>
      <c r="G3888" s="26">
        <f>IF(F3888="","",INT(F3888))</f>
        <v/>
      </c>
      <c r="H3888">
        <f>IF(G3888="","",IF(AND(MONTH(G3888)*100+DAY(G3888)&gt;=season_lo,MONTH(G3888)*100+DAY(G3888)&lt;=season_hi),1,0))</f>
        <v/>
      </c>
      <c r="I3888">
        <f>IF(G3888="","",G3888-first_day+1)</f>
        <v/>
      </c>
      <c r="J3888" s="27">
        <f>IF(I3888="","",INDEX(Daily!$J$2:$J$421,I3888))</f>
        <v/>
      </c>
      <c r="K3888" s="27">
        <f>IF(J3888="","",J3888+cat_offset)</f>
        <v/>
      </c>
      <c r="L3888" s="27">
        <f>IF(J3888="","",MAX(0,E3888-J3888)^2)</f>
        <v/>
      </c>
      <c r="M3888" s="27">
        <f>IF(J3888="","",MAX(0,E3888-(J3888+twcdh_off))^2)</f>
        <v/>
      </c>
      <c r="N3888" s="27">
        <f>IF(E3888="","",MAX(0,E3888-swcdh_thr)^2)</f>
        <v/>
      </c>
      <c r="O3888">
        <f>IF(K3888="","",ROUND(E3888-K3888,0))</f>
        <v/>
      </c>
      <c r="P3888">
        <f>IF(O3888="","",IF(O3888&gt;=1,O3888,0))</f>
        <v/>
      </c>
      <c r="Q3888" s="27">
        <f>IF(E3888="","",MAX(0,E3888-22))</f>
        <v/>
      </c>
      <c r="R3888" s="27">
        <f>IF(H3888=1,E3888,"")</f>
        <v/>
      </c>
      <c r="S3888" s="27">
        <f>IF(AND(H3888=1,J3888&lt;&gt;""),E3888-J3888,"")</f>
        <v/>
      </c>
      <c r="T3888">
        <f>IF(G3888="","",MONTH(G3888))</f>
        <v/>
      </c>
    </row>
    <row r="3889">
      <c r="A3889" s="24" t="n">
        <v>2020</v>
      </c>
      <c r="B3889" s="24" t="n">
        <v>6</v>
      </c>
      <c r="C3889" s="24" t="n">
        <v>10</v>
      </c>
      <c r="D3889" s="24" t="n">
        <v>24</v>
      </c>
      <c r="E3889" s="24" t="n">
        <v>14.66</v>
      </c>
      <c r="F3889" s="25">
        <f>IF($E3889="","",DATE(IF($A3889="",nominal_year,$A3889),$B3889,$C3889)+($D3889-IF(LEFT(hour_conv,1)="1",1,0))/24)</f>
        <v/>
      </c>
      <c r="G3889" s="26">
        <f>IF(F3889="","",INT(F3889))</f>
        <v/>
      </c>
      <c r="H3889">
        <f>IF(G3889="","",IF(AND(MONTH(G3889)*100+DAY(G3889)&gt;=season_lo,MONTH(G3889)*100+DAY(G3889)&lt;=season_hi),1,0))</f>
        <v/>
      </c>
      <c r="I3889">
        <f>IF(G3889="","",G3889-first_day+1)</f>
        <v/>
      </c>
      <c r="J3889" s="27">
        <f>IF(I3889="","",INDEX(Daily!$J$2:$J$421,I3889))</f>
        <v/>
      </c>
      <c r="K3889" s="27">
        <f>IF(J3889="","",J3889+cat_offset)</f>
        <v/>
      </c>
      <c r="L3889" s="27">
        <f>IF(J3889="","",MAX(0,E3889-J3889)^2)</f>
        <v/>
      </c>
      <c r="M3889" s="27">
        <f>IF(J3889="","",MAX(0,E3889-(J3889+twcdh_off))^2)</f>
        <v/>
      </c>
      <c r="N3889" s="27">
        <f>IF(E3889="","",MAX(0,E3889-swcdh_thr)^2)</f>
        <v/>
      </c>
      <c r="O3889">
        <f>IF(K3889="","",ROUND(E3889-K3889,0))</f>
        <v/>
      </c>
      <c r="P3889">
        <f>IF(O3889="","",IF(O3889&gt;=1,O3889,0))</f>
        <v/>
      </c>
      <c r="Q3889" s="27">
        <f>IF(E3889="","",MAX(0,E3889-22))</f>
        <v/>
      </c>
      <c r="R3889" s="27">
        <f>IF(H3889=1,E3889,"")</f>
        <v/>
      </c>
      <c r="S3889" s="27">
        <f>IF(AND(H3889=1,J3889&lt;&gt;""),E3889-J3889,"")</f>
        <v/>
      </c>
      <c r="T3889">
        <f>IF(G3889="","",MONTH(G3889))</f>
        <v/>
      </c>
    </row>
    <row r="3890">
      <c r="A3890" s="24" t="n">
        <v>2020</v>
      </c>
      <c r="B3890" s="24" t="n">
        <v>6</v>
      </c>
      <c r="C3890" s="24" t="n">
        <v>11</v>
      </c>
      <c r="D3890" s="24" t="n">
        <v>1</v>
      </c>
      <c r="E3890" s="24" t="n">
        <v>13.04</v>
      </c>
      <c r="F3890" s="25">
        <f>IF($E3890="","",DATE(IF($A3890="",nominal_year,$A3890),$B3890,$C3890)+($D3890-IF(LEFT(hour_conv,1)="1",1,0))/24)</f>
        <v/>
      </c>
      <c r="G3890" s="26">
        <f>IF(F3890="","",INT(F3890))</f>
        <v/>
      </c>
      <c r="H3890">
        <f>IF(G3890="","",IF(AND(MONTH(G3890)*100+DAY(G3890)&gt;=season_lo,MONTH(G3890)*100+DAY(G3890)&lt;=season_hi),1,0))</f>
        <v/>
      </c>
      <c r="I3890">
        <f>IF(G3890="","",G3890-first_day+1)</f>
        <v/>
      </c>
      <c r="J3890" s="27">
        <f>IF(I3890="","",INDEX(Daily!$J$2:$J$421,I3890))</f>
        <v/>
      </c>
      <c r="K3890" s="27">
        <f>IF(J3890="","",J3890+cat_offset)</f>
        <v/>
      </c>
      <c r="L3890" s="27">
        <f>IF(J3890="","",MAX(0,E3890-J3890)^2)</f>
        <v/>
      </c>
      <c r="M3890" s="27">
        <f>IF(J3890="","",MAX(0,E3890-(J3890+twcdh_off))^2)</f>
        <v/>
      </c>
      <c r="N3890" s="27">
        <f>IF(E3890="","",MAX(0,E3890-swcdh_thr)^2)</f>
        <v/>
      </c>
      <c r="O3890">
        <f>IF(K3890="","",ROUND(E3890-K3890,0))</f>
        <v/>
      </c>
      <c r="P3890">
        <f>IF(O3890="","",IF(O3890&gt;=1,O3890,0))</f>
        <v/>
      </c>
      <c r="Q3890" s="27">
        <f>IF(E3890="","",MAX(0,E3890-22))</f>
        <v/>
      </c>
      <c r="R3890" s="27">
        <f>IF(H3890=1,E3890,"")</f>
        <v/>
      </c>
      <c r="S3890" s="27">
        <f>IF(AND(H3890=1,J3890&lt;&gt;""),E3890-J3890,"")</f>
        <v/>
      </c>
      <c r="T3890">
        <f>IF(G3890="","",MONTH(G3890))</f>
        <v/>
      </c>
    </row>
    <row r="3891">
      <c r="A3891" s="24" t="n">
        <v>2020</v>
      </c>
      <c r="B3891" s="24" t="n">
        <v>6</v>
      </c>
      <c r="C3891" s="24" t="n">
        <v>11</v>
      </c>
      <c r="D3891" s="24" t="n">
        <v>2</v>
      </c>
      <c r="E3891" s="24" t="n">
        <v>12.86</v>
      </c>
      <c r="F3891" s="25">
        <f>IF($E3891="","",DATE(IF($A3891="",nominal_year,$A3891),$B3891,$C3891)+($D3891-IF(LEFT(hour_conv,1)="1",1,0))/24)</f>
        <v/>
      </c>
      <c r="G3891" s="26">
        <f>IF(F3891="","",INT(F3891))</f>
        <v/>
      </c>
      <c r="H3891">
        <f>IF(G3891="","",IF(AND(MONTH(G3891)*100+DAY(G3891)&gt;=season_lo,MONTH(G3891)*100+DAY(G3891)&lt;=season_hi),1,0))</f>
        <v/>
      </c>
      <c r="I3891">
        <f>IF(G3891="","",G3891-first_day+1)</f>
        <v/>
      </c>
      <c r="J3891" s="27">
        <f>IF(I3891="","",INDEX(Daily!$J$2:$J$421,I3891))</f>
        <v/>
      </c>
      <c r="K3891" s="27">
        <f>IF(J3891="","",J3891+cat_offset)</f>
        <v/>
      </c>
      <c r="L3891" s="27">
        <f>IF(J3891="","",MAX(0,E3891-J3891)^2)</f>
        <v/>
      </c>
      <c r="M3891" s="27">
        <f>IF(J3891="","",MAX(0,E3891-(J3891+twcdh_off))^2)</f>
        <v/>
      </c>
      <c r="N3891" s="27">
        <f>IF(E3891="","",MAX(0,E3891-swcdh_thr)^2)</f>
        <v/>
      </c>
      <c r="O3891">
        <f>IF(K3891="","",ROUND(E3891-K3891,0))</f>
        <v/>
      </c>
      <c r="P3891">
        <f>IF(O3891="","",IF(O3891&gt;=1,O3891,0))</f>
        <v/>
      </c>
      <c r="Q3891" s="27">
        <f>IF(E3891="","",MAX(0,E3891-22))</f>
        <v/>
      </c>
      <c r="R3891" s="27">
        <f>IF(H3891=1,E3891,"")</f>
        <v/>
      </c>
      <c r="S3891" s="27">
        <f>IF(AND(H3891=1,J3891&lt;&gt;""),E3891-J3891,"")</f>
        <v/>
      </c>
      <c r="T3891">
        <f>IF(G3891="","",MONTH(G3891))</f>
        <v/>
      </c>
    </row>
    <row r="3892">
      <c r="A3892" s="24" t="n">
        <v>2020</v>
      </c>
      <c r="B3892" s="24" t="n">
        <v>6</v>
      </c>
      <c r="C3892" s="24" t="n">
        <v>11</v>
      </c>
      <c r="D3892" s="24" t="n">
        <v>3</v>
      </c>
      <c r="E3892" s="24" t="n">
        <v>11.84</v>
      </c>
      <c r="F3892" s="25">
        <f>IF($E3892="","",DATE(IF($A3892="",nominal_year,$A3892),$B3892,$C3892)+($D3892-IF(LEFT(hour_conv,1)="1",1,0))/24)</f>
        <v/>
      </c>
      <c r="G3892" s="26">
        <f>IF(F3892="","",INT(F3892))</f>
        <v/>
      </c>
      <c r="H3892">
        <f>IF(G3892="","",IF(AND(MONTH(G3892)*100+DAY(G3892)&gt;=season_lo,MONTH(G3892)*100+DAY(G3892)&lt;=season_hi),1,0))</f>
        <v/>
      </c>
      <c r="I3892">
        <f>IF(G3892="","",G3892-first_day+1)</f>
        <v/>
      </c>
      <c r="J3892" s="27">
        <f>IF(I3892="","",INDEX(Daily!$J$2:$J$421,I3892))</f>
        <v/>
      </c>
      <c r="K3892" s="27">
        <f>IF(J3892="","",J3892+cat_offset)</f>
        <v/>
      </c>
      <c r="L3892" s="27">
        <f>IF(J3892="","",MAX(0,E3892-J3892)^2)</f>
        <v/>
      </c>
      <c r="M3892" s="27">
        <f>IF(J3892="","",MAX(0,E3892-(J3892+twcdh_off))^2)</f>
        <v/>
      </c>
      <c r="N3892" s="27">
        <f>IF(E3892="","",MAX(0,E3892-swcdh_thr)^2)</f>
        <v/>
      </c>
      <c r="O3892">
        <f>IF(K3892="","",ROUND(E3892-K3892,0))</f>
        <v/>
      </c>
      <c r="P3892">
        <f>IF(O3892="","",IF(O3892&gt;=1,O3892,0))</f>
        <v/>
      </c>
      <c r="Q3892" s="27">
        <f>IF(E3892="","",MAX(0,E3892-22))</f>
        <v/>
      </c>
      <c r="R3892" s="27">
        <f>IF(H3892=1,E3892,"")</f>
        <v/>
      </c>
      <c r="S3892" s="27">
        <f>IF(AND(H3892=1,J3892&lt;&gt;""),E3892-J3892,"")</f>
        <v/>
      </c>
      <c r="T3892">
        <f>IF(G3892="","",MONTH(G3892))</f>
        <v/>
      </c>
    </row>
    <row r="3893">
      <c r="A3893" s="24" t="n">
        <v>2020</v>
      </c>
      <c r="B3893" s="24" t="n">
        <v>6</v>
      </c>
      <c r="C3893" s="24" t="n">
        <v>11</v>
      </c>
      <c r="D3893" s="24" t="n">
        <v>4</v>
      </c>
      <c r="E3893" s="24" t="n">
        <v>12.01</v>
      </c>
      <c r="F3893" s="25">
        <f>IF($E3893="","",DATE(IF($A3893="",nominal_year,$A3893),$B3893,$C3893)+($D3893-IF(LEFT(hour_conv,1)="1",1,0))/24)</f>
        <v/>
      </c>
      <c r="G3893" s="26">
        <f>IF(F3893="","",INT(F3893))</f>
        <v/>
      </c>
      <c r="H3893">
        <f>IF(G3893="","",IF(AND(MONTH(G3893)*100+DAY(G3893)&gt;=season_lo,MONTH(G3893)*100+DAY(G3893)&lt;=season_hi),1,0))</f>
        <v/>
      </c>
      <c r="I3893">
        <f>IF(G3893="","",G3893-first_day+1)</f>
        <v/>
      </c>
      <c r="J3893" s="27">
        <f>IF(I3893="","",INDEX(Daily!$J$2:$J$421,I3893))</f>
        <v/>
      </c>
      <c r="K3893" s="27">
        <f>IF(J3893="","",J3893+cat_offset)</f>
        <v/>
      </c>
      <c r="L3893" s="27">
        <f>IF(J3893="","",MAX(0,E3893-J3893)^2)</f>
        <v/>
      </c>
      <c r="M3893" s="27">
        <f>IF(J3893="","",MAX(0,E3893-(J3893+twcdh_off))^2)</f>
        <v/>
      </c>
      <c r="N3893" s="27">
        <f>IF(E3893="","",MAX(0,E3893-swcdh_thr)^2)</f>
        <v/>
      </c>
      <c r="O3893">
        <f>IF(K3893="","",ROUND(E3893-K3893,0))</f>
        <v/>
      </c>
      <c r="P3893">
        <f>IF(O3893="","",IF(O3893&gt;=1,O3893,0))</f>
        <v/>
      </c>
      <c r="Q3893" s="27">
        <f>IF(E3893="","",MAX(0,E3893-22))</f>
        <v/>
      </c>
      <c r="R3893" s="27">
        <f>IF(H3893=1,E3893,"")</f>
        <v/>
      </c>
      <c r="S3893" s="27">
        <f>IF(AND(H3893=1,J3893&lt;&gt;""),E3893-J3893,"")</f>
        <v/>
      </c>
      <c r="T3893">
        <f>IF(G3893="","",MONTH(G3893))</f>
        <v/>
      </c>
    </row>
    <row r="3894">
      <c r="A3894" s="24" t="n">
        <v>2020</v>
      </c>
      <c r="B3894" s="24" t="n">
        <v>6</v>
      </c>
      <c r="C3894" s="24" t="n">
        <v>11</v>
      </c>
      <c r="D3894" s="24" t="n">
        <v>5</v>
      </c>
      <c r="E3894" s="24" t="n">
        <v>11.58</v>
      </c>
      <c r="F3894" s="25">
        <f>IF($E3894="","",DATE(IF($A3894="",nominal_year,$A3894),$B3894,$C3894)+($D3894-IF(LEFT(hour_conv,1)="1",1,0))/24)</f>
        <v/>
      </c>
      <c r="G3894" s="26">
        <f>IF(F3894="","",INT(F3894))</f>
        <v/>
      </c>
      <c r="H3894">
        <f>IF(G3894="","",IF(AND(MONTH(G3894)*100+DAY(G3894)&gt;=season_lo,MONTH(G3894)*100+DAY(G3894)&lt;=season_hi),1,0))</f>
        <v/>
      </c>
      <c r="I3894">
        <f>IF(G3894="","",G3894-first_day+1)</f>
        <v/>
      </c>
      <c r="J3894" s="27">
        <f>IF(I3894="","",INDEX(Daily!$J$2:$J$421,I3894))</f>
        <v/>
      </c>
      <c r="K3894" s="27">
        <f>IF(J3894="","",J3894+cat_offset)</f>
        <v/>
      </c>
      <c r="L3894" s="27">
        <f>IF(J3894="","",MAX(0,E3894-J3894)^2)</f>
        <v/>
      </c>
      <c r="M3894" s="27">
        <f>IF(J3894="","",MAX(0,E3894-(J3894+twcdh_off))^2)</f>
        <v/>
      </c>
      <c r="N3894" s="27">
        <f>IF(E3894="","",MAX(0,E3894-swcdh_thr)^2)</f>
        <v/>
      </c>
      <c r="O3894">
        <f>IF(K3894="","",ROUND(E3894-K3894,0))</f>
        <v/>
      </c>
      <c r="P3894">
        <f>IF(O3894="","",IF(O3894&gt;=1,O3894,0))</f>
        <v/>
      </c>
      <c r="Q3894" s="27">
        <f>IF(E3894="","",MAX(0,E3894-22))</f>
        <v/>
      </c>
      <c r="R3894" s="27">
        <f>IF(H3894=1,E3894,"")</f>
        <v/>
      </c>
      <c r="S3894" s="27">
        <f>IF(AND(H3894=1,J3894&lt;&gt;""),E3894-J3894,"")</f>
        <v/>
      </c>
      <c r="T3894">
        <f>IF(G3894="","",MONTH(G3894))</f>
        <v/>
      </c>
    </row>
    <row r="3895">
      <c r="A3895" s="24" t="n">
        <v>2020</v>
      </c>
      <c r="B3895" s="24" t="n">
        <v>6</v>
      </c>
      <c r="C3895" s="24" t="n">
        <v>11</v>
      </c>
      <c r="D3895" s="24" t="n">
        <v>6</v>
      </c>
      <c r="E3895" s="24" t="n">
        <v>12.63</v>
      </c>
      <c r="F3895" s="25">
        <f>IF($E3895="","",DATE(IF($A3895="",nominal_year,$A3895),$B3895,$C3895)+($D3895-IF(LEFT(hour_conv,1)="1",1,0))/24)</f>
        <v/>
      </c>
      <c r="G3895" s="26">
        <f>IF(F3895="","",INT(F3895))</f>
        <v/>
      </c>
      <c r="H3895">
        <f>IF(G3895="","",IF(AND(MONTH(G3895)*100+DAY(G3895)&gt;=season_lo,MONTH(G3895)*100+DAY(G3895)&lt;=season_hi),1,0))</f>
        <v/>
      </c>
      <c r="I3895">
        <f>IF(G3895="","",G3895-first_day+1)</f>
        <v/>
      </c>
      <c r="J3895" s="27">
        <f>IF(I3895="","",INDEX(Daily!$J$2:$J$421,I3895))</f>
        <v/>
      </c>
      <c r="K3895" s="27">
        <f>IF(J3895="","",J3895+cat_offset)</f>
        <v/>
      </c>
      <c r="L3895" s="27">
        <f>IF(J3895="","",MAX(0,E3895-J3895)^2)</f>
        <v/>
      </c>
      <c r="M3895" s="27">
        <f>IF(J3895="","",MAX(0,E3895-(J3895+twcdh_off))^2)</f>
        <v/>
      </c>
      <c r="N3895" s="27">
        <f>IF(E3895="","",MAX(0,E3895-swcdh_thr)^2)</f>
        <v/>
      </c>
      <c r="O3895">
        <f>IF(K3895="","",ROUND(E3895-K3895,0))</f>
        <v/>
      </c>
      <c r="P3895">
        <f>IF(O3895="","",IF(O3895&gt;=1,O3895,0))</f>
        <v/>
      </c>
      <c r="Q3895" s="27">
        <f>IF(E3895="","",MAX(0,E3895-22))</f>
        <v/>
      </c>
      <c r="R3895" s="27">
        <f>IF(H3895=1,E3895,"")</f>
        <v/>
      </c>
      <c r="S3895" s="27">
        <f>IF(AND(H3895=1,J3895&lt;&gt;""),E3895-J3895,"")</f>
        <v/>
      </c>
      <c r="T3895">
        <f>IF(G3895="","",MONTH(G3895))</f>
        <v/>
      </c>
    </row>
    <row r="3896">
      <c r="A3896" s="24" t="n">
        <v>2020</v>
      </c>
      <c r="B3896" s="24" t="n">
        <v>6</v>
      </c>
      <c r="C3896" s="24" t="n">
        <v>11</v>
      </c>
      <c r="D3896" s="24" t="n">
        <v>7</v>
      </c>
      <c r="E3896" s="24" t="n">
        <v>12.8</v>
      </c>
      <c r="F3896" s="25">
        <f>IF($E3896="","",DATE(IF($A3896="",nominal_year,$A3896),$B3896,$C3896)+($D3896-IF(LEFT(hour_conv,1)="1",1,0))/24)</f>
        <v/>
      </c>
      <c r="G3896" s="26">
        <f>IF(F3896="","",INT(F3896))</f>
        <v/>
      </c>
      <c r="H3896">
        <f>IF(G3896="","",IF(AND(MONTH(G3896)*100+DAY(G3896)&gt;=season_lo,MONTH(G3896)*100+DAY(G3896)&lt;=season_hi),1,0))</f>
        <v/>
      </c>
      <c r="I3896">
        <f>IF(G3896="","",G3896-first_day+1)</f>
        <v/>
      </c>
      <c r="J3896" s="27">
        <f>IF(I3896="","",INDEX(Daily!$J$2:$J$421,I3896))</f>
        <v/>
      </c>
      <c r="K3896" s="27">
        <f>IF(J3896="","",J3896+cat_offset)</f>
        <v/>
      </c>
      <c r="L3896" s="27">
        <f>IF(J3896="","",MAX(0,E3896-J3896)^2)</f>
        <v/>
      </c>
      <c r="M3896" s="27">
        <f>IF(J3896="","",MAX(0,E3896-(J3896+twcdh_off))^2)</f>
        <v/>
      </c>
      <c r="N3896" s="27">
        <f>IF(E3896="","",MAX(0,E3896-swcdh_thr)^2)</f>
        <v/>
      </c>
      <c r="O3896">
        <f>IF(K3896="","",ROUND(E3896-K3896,0))</f>
        <v/>
      </c>
      <c r="P3896">
        <f>IF(O3896="","",IF(O3896&gt;=1,O3896,0))</f>
        <v/>
      </c>
      <c r="Q3896" s="27">
        <f>IF(E3896="","",MAX(0,E3896-22))</f>
        <v/>
      </c>
      <c r="R3896" s="27">
        <f>IF(H3896=1,E3896,"")</f>
        <v/>
      </c>
      <c r="S3896" s="27">
        <f>IF(AND(H3896=1,J3896&lt;&gt;""),E3896-J3896,"")</f>
        <v/>
      </c>
      <c r="T3896">
        <f>IF(G3896="","",MONTH(G3896))</f>
        <v/>
      </c>
    </row>
    <row r="3897">
      <c r="A3897" s="24" t="n">
        <v>2020</v>
      </c>
      <c r="B3897" s="24" t="n">
        <v>6</v>
      </c>
      <c r="C3897" s="24" t="n">
        <v>11</v>
      </c>
      <c r="D3897" s="24" t="n">
        <v>8</v>
      </c>
      <c r="E3897" s="24" t="n">
        <v>14.45</v>
      </c>
      <c r="F3897" s="25">
        <f>IF($E3897="","",DATE(IF($A3897="",nominal_year,$A3897),$B3897,$C3897)+($D3897-IF(LEFT(hour_conv,1)="1",1,0))/24)</f>
        <v/>
      </c>
      <c r="G3897" s="26">
        <f>IF(F3897="","",INT(F3897))</f>
        <v/>
      </c>
      <c r="H3897">
        <f>IF(G3897="","",IF(AND(MONTH(G3897)*100+DAY(G3897)&gt;=season_lo,MONTH(G3897)*100+DAY(G3897)&lt;=season_hi),1,0))</f>
        <v/>
      </c>
      <c r="I3897">
        <f>IF(G3897="","",G3897-first_day+1)</f>
        <v/>
      </c>
      <c r="J3897" s="27">
        <f>IF(I3897="","",INDEX(Daily!$J$2:$J$421,I3897))</f>
        <v/>
      </c>
      <c r="K3897" s="27">
        <f>IF(J3897="","",J3897+cat_offset)</f>
        <v/>
      </c>
      <c r="L3897" s="27">
        <f>IF(J3897="","",MAX(0,E3897-J3897)^2)</f>
        <v/>
      </c>
      <c r="M3897" s="27">
        <f>IF(J3897="","",MAX(0,E3897-(J3897+twcdh_off))^2)</f>
        <v/>
      </c>
      <c r="N3897" s="27">
        <f>IF(E3897="","",MAX(0,E3897-swcdh_thr)^2)</f>
        <v/>
      </c>
      <c r="O3897">
        <f>IF(K3897="","",ROUND(E3897-K3897,0))</f>
        <v/>
      </c>
      <c r="P3897">
        <f>IF(O3897="","",IF(O3897&gt;=1,O3897,0))</f>
        <v/>
      </c>
      <c r="Q3897" s="27">
        <f>IF(E3897="","",MAX(0,E3897-22))</f>
        <v/>
      </c>
      <c r="R3897" s="27">
        <f>IF(H3897=1,E3897,"")</f>
        <v/>
      </c>
      <c r="S3897" s="27">
        <f>IF(AND(H3897=1,J3897&lt;&gt;""),E3897-J3897,"")</f>
        <v/>
      </c>
      <c r="T3897">
        <f>IF(G3897="","",MONTH(G3897))</f>
        <v/>
      </c>
    </row>
    <row r="3898">
      <c r="A3898" s="24" t="n">
        <v>2020</v>
      </c>
      <c r="B3898" s="24" t="n">
        <v>6</v>
      </c>
      <c r="C3898" s="24" t="n">
        <v>11</v>
      </c>
      <c r="D3898" s="24" t="n">
        <v>9</v>
      </c>
      <c r="E3898" s="24" t="n">
        <v>15.79</v>
      </c>
      <c r="F3898" s="25">
        <f>IF($E3898="","",DATE(IF($A3898="",nominal_year,$A3898),$B3898,$C3898)+($D3898-IF(LEFT(hour_conv,1)="1",1,0))/24)</f>
        <v/>
      </c>
      <c r="G3898" s="26">
        <f>IF(F3898="","",INT(F3898))</f>
        <v/>
      </c>
      <c r="H3898">
        <f>IF(G3898="","",IF(AND(MONTH(G3898)*100+DAY(G3898)&gt;=season_lo,MONTH(G3898)*100+DAY(G3898)&lt;=season_hi),1,0))</f>
        <v/>
      </c>
      <c r="I3898">
        <f>IF(G3898="","",G3898-first_day+1)</f>
        <v/>
      </c>
      <c r="J3898" s="27">
        <f>IF(I3898="","",INDEX(Daily!$J$2:$J$421,I3898))</f>
        <v/>
      </c>
      <c r="K3898" s="27">
        <f>IF(J3898="","",J3898+cat_offset)</f>
        <v/>
      </c>
      <c r="L3898" s="27">
        <f>IF(J3898="","",MAX(0,E3898-J3898)^2)</f>
        <v/>
      </c>
      <c r="M3898" s="27">
        <f>IF(J3898="","",MAX(0,E3898-(J3898+twcdh_off))^2)</f>
        <v/>
      </c>
      <c r="N3898" s="27">
        <f>IF(E3898="","",MAX(0,E3898-swcdh_thr)^2)</f>
        <v/>
      </c>
      <c r="O3898">
        <f>IF(K3898="","",ROUND(E3898-K3898,0))</f>
        <v/>
      </c>
      <c r="P3898">
        <f>IF(O3898="","",IF(O3898&gt;=1,O3898,0))</f>
        <v/>
      </c>
      <c r="Q3898" s="27">
        <f>IF(E3898="","",MAX(0,E3898-22))</f>
        <v/>
      </c>
      <c r="R3898" s="27">
        <f>IF(H3898=1,E3898,"")</f>
        <v/>
      </c>
      <c r="S3898" s="27">
        <f>IF(AND(H3898=1,J3898&lt;&gt;""),E3898-J3898,"")</f>
        <v/>
      </c>
      <c r="T3898">
        <f>IF(G3898="","",MONTH(G3898))</f>
        <v/>
      </c>
    </row>
    <row r="3899">
      <c r="A3899" s="24" t="n">
        <v>2020</v>
      </c>
      <c r="B3899" s="24" t="n">
        <v>6</v>
      </c>
      <c r="C3899" s="24" t="n">
        <v>11</v>
      </c>
      <c r="D3899" s="24" t="n">
        <v>10</v>
      </c>
      <c r="E3899" s="24" t="n">
        <v>17.67</v>
      </c>
      <c r="F3899" s="25">
        <f>IF($E3899="","",DATE(IF($A3899="",nominal_year,$A3899),$B3899,$C3899)+($D3899-IF(LEFT(hour_conv,1)="1",1,0))/24)</f>
        <v/>
      </c>
      <c r="G3899" s="26">
        <f>IF(F3899="","",INT(F3899))</f>
        <v/>
      </c>
      <c r="H3899">
        <f>IF(G3899="","",IF(AND(MONTH(G3899)*100+DAY(G3899)&gt;=season_lo,MONTH(G3899)*100+DAY(G3899)&lt;=season_hi),1,0))</f>
        <v/>
      </c>
      <c r="I3899">
        <f>IF(G3899="","",G3899-first_day+1)</f>
        <v/>
      </c>
      <c r="J3899" s="27">
        <f>IF(I3899="","",INDEX(Daily!$J$2:$J$421,I3899))</f>
        <v/>
      </c>
      <c r="K3899" s="27">
        <f>IF(J3899="","",J3899+cat_offset)</f>
        <v/>
      </c>
      <c r="L3899" s="27">
        <f>IF(J3899="","",MAX(0,E3899-J3899)^2)</f>
        <v/>
      </c>
      <c r="M3899" s="27">
        <f>IF(J3899="","",MAX(0,E3899-(J3899+twcdh_off))^2)</f>
        <v/>
      </c>
      <c r="N3899" s="27">
        <f>IF(E3899="","",MAX(0,E3899-swcdh_thr)^2)</f>
        <v/>
      </c>
      <c r="O3899">
        <f>IF(K3899="","",ROUND(E3899-K3899,0))</f>
        <v/>
      </c>
      <c r="P3899">
        <f>IF(O3899="","",IF(O3899&gt;=1,O3899,0))</f>
        <v/>
      </c>
      <c r="Q3899" s="27">
        <f>IF(E3899="","",MAX(0,E3899-22))</f>
        <v/>
      </c>
      <c r="R3899" s="27">
        <f>IF(H3899=1,E3899,"")</f>
        <v/>
      </c>
      <c r="S3899" s="27">
        <f>IF(AND(H3899=1,J3899&lt;&gt;""),E3899-J3899,"")</f>
        <v/>
      </c>
      <c r="T3899">
        <f>IF(G3899="","",MONTH(G3899))</f>
        <v/>
      </c>
    </row>
    <row r="3900">
      <c r="A3900" s="24" t="n">
        <v>2020</v>
      </c>
      <c r="B3900" s="24" t="n">
        <v>6</v>
      </c>
      <c r="C3900" s="24" t="n">
        <v>11</v>
      </c>
      <c r="D3900" s="24" t="n">
        <v>11</v>
      </c>
      <c r="E3900" s="24" t="n">
        <v>18.96</v>
      </c>
      <c r="F3900" s="25">
        <f>IF($E3900="","",DATE(IF($A3900="",nominal_year,$A3900),$B3900,$C3900)+($D3900-IF(LEFT(hour_conv,1)="1",1,0))/24)</f>
        <v/>
      </c>
      <c r="G3900" s="26">
        <f>IF(F3900="","",INT(F3900))</f>
        <v/>
      </c>
      <c r="H3900">
        <f>IF(G3900="","",IF(AND(MONTH(G3900)*100+DAY(G3900)&gt;=season_lo,MONTH(G3900)*100+DAY(G3900)&lt;=season_hi),1,0))</f>
        <v/>
      </c>
      <c r="I3900">
        <f>IF(G3900="","",G3900-first_day+1)</f>
        <v/>
      </c>
      <c r="J3900" s="27">
        <f>IF(I3900="","",INDEX(Daily!$J$2:$J$421,I3900))</f>
        <v/>
      </c>
      <c r="K3900" s="27">
        <f>IF(J3900="","",J3900+cat_offset)</f>
        <v/>
      </c>
      <c r="L3900" s="27">
        <f>IF(J3900="","",MAX(0,E3900-J3900)^2)</f>
        <v/>
      </c>
      <c r="M3900" s="27">
        <f>IF(J3900="","",MAX(0,E3900-(J3900+twcdh_off))^2)</f>
        <v/>
      </c>
      <c r="N3900" s="27">
        <f>IF(E3900="","",MAX(0,E3900-swcdh_thr)^2)</f>
        <v/>
      </c>
      <c r="O3900">
        <f>IF(K3900="","",ROUND(E3900-K3900,0))</f>
        <v/>
      </c>
      <c r="P3900">
        <f>IF(O3900="","",IF(O3900&gt;=1,O3900,0))</f>
        <v/>
      </c>
      <c r="Q3900" s="27">
        <f>IF(E3900="","",MAX(0,E3900-22))</f>
        <v/>
      </c>
      <c r="R3900" s="27">
        <f>IF(H3900=1,E3900,"")</f>
        <v/>
      </c>
      <c r="S3900" s="27">
        <f>IF(AND(H3900=1,J3900&lt;&gt;""),E3900-J3900,"")</f>
        <v/>
      </c>
      <c r="T3900">
        <f>IF(G3900="","",MONTH(G3900))</f>
        <v/>
      </c>
    </row>
    <row r="3901">
      <c r="A3901" s="24" t="n">
        <v>2020</v>
      </c>
      <c r="B3901" s="24" t="n">
        <v>6</v>
      </c>
      <c r="C3901" s="24" t="n">
        <v>11</v>
      </c>
      <c r="D3901" s="24" t="n">
        <v>12</v>
      </c>
      <c r="E3901" s="24" t="n">
        <v>20.16</v>
      </c>
      <c r="F3901" s="25">
        <f>IF($E3901="","",DATE(IF($A3901="",nominal_year,$A3901),$B3901,$C3901)+($D3901-IF(LEFT(hour_conv,1)="1",1,0))/24)</f>
        <v/>
      </c>
      <c r="G3901" s="26">
        <f>IF(F3901="","",INT(F3901))</f>
        <v/>
      </c>
      <c r="H3901">
        <f>IF(G3901="","",IF(AND(MONTH(G3901)*100+DAY(G3901)&gt;=season_lo,MONTH(G3901)*100+DAY(G3901)&lt;=season_hi),1,0))</f>
        <v/>
      </c>
      <c r="I3901">
        <f>IF(G3901="","",G3901-first_day+1)</f>
        <v/>
      </c>
      <c r="J3901" s="27">
        <f>IF(I3901="","",INDEX(Daily!$J$2:$J$421,I3901))</f>
        <v/>
      </c>
      <c r="K3901" s="27">
        <f>IF(J3901="","",J3901+cat_offset)</f>
        <v/>
      </c>
      <c r="L3901" s="27">
        <f>IF(J3901="","",MAX(0,E3901-J3901)^2)</f>
        <v/>
      </c>
      <c r="M3901" s="27">
        <f>IF(J3901="","",MAX(0,E3901-(J3901+twcdh_off))^2)</f>
        <v/>
      </c>
      <c r="N3901" s="27">
        <f>IF(E3901="","",MAX(0,E3901-swcdh_thr)^2)</f>
        <v/>
      </c>
      <c r="O3901">
        <f>IF(K3901="","",ROUND(E3901-K3901,0))</f>
        <v/>
      </c>
      <c r="P3901">
        <f>IF(O3901="","",IF(O3901&gt;=1,O3901,0))</f>
        <v/>
      </c>
      <c r="Q3901" s="27">
        <f>IF(E3901="","",MAX(0,E3901-22))</f>
        <v/>
      </c>
      <c r="R3901" s="27">
        <f>IF(H3901=1,E3901,"")</f>
        <v/>
      </c>
      <c r="S3901" s="27">
        <f>IF(AND(H3901=1,J3901&lt;&gt;""),E3901-J3901,"")</f>
        <v/>
      </c>
      <c r="T3901">
        <f>IF(G3901="","",MONTH(G3901))</f>
        <v/>
      </c>
    </row>
    <row r="3902">
      <c r="A3902" s="24" t="n">
        <v>2020</v>
      </c>
      <c r="B3902" s="24" t="n">
        <v>6</v>
      </c>
      <c r="C3902" s="24" t="n">
        <v>11</v>
      </c>
      <c r="D3902" s="24" t="n">
        <v>13</v>
      </c>
      <c r="E3902" s="24" t="n">
        <v>21.73</v>
      </c>
      <c r="F3902" s="25">
        <f>IF($E3902="","",DATE(IF($A3902="",nominal_year,$A3902),$B3902,$C3902)+($D3902-IF(LEFT(hour_conv,1)="1",1,0))/24)</f>
        <v/>
      </c>
      <c r="G3902" s="26">
        <f>IF(F3902="","",INT(F3902))</f>
        <v/>
      </c>
      <c r="H3902">
        <f>IF(G3902="","",IF(AND(MONTH(G3902)*100+DAY(G3902)&gt;=season_lo,MONTH(G3902)*100+DAY(G3902)&lt;=season_hi),1,0))</f>
        <v/>
      </c>
      <c r="I3902">
        <f>IF(G3902="","",G3902-first_day+1)</f>
        <v/>
      </c>
      <c r="J3902" s="27">
        <f>IF(I3902="","",INDEX(Daily!$J$2:$J$421,I3902))</f>
        <v/>
      </c>
      <c r="K3902" s="27">
        <f>IF(J3902="","",J3902+cat_offset)</f>
        <v/>
      </c>
      <c r="L3902" s="27">
        <f>IF(J3902="","",MAX(0,E3902-J3902)^2)</f>
        <v/>
      </c>
      <c r="M3902" s="27">
        <f>IF(J3902="","",MAX(0,E3902-(J3902+twcdh_off))^2)</f>
        <v/>
      </c>
      <c r="N3902" s="27">
        <f>IF(E3902="","",MAX(0,E3902-swcdh_thr)^2)</f>
        <v/>
      </c>
      <c r="O3902">
        <f>IF(K3902="","",ROUND(E3902-K3902,0))</f>
        <v/>
      </c>
      <c r="P3902">
        <f>IF(O3902="","",IF(O3902&gt;=1,O3902,0))</f>
        <v/>
      </c>
      <c r="Q3902" s="27">
        <f>IF(E3902="","",MAX(0,E3902-22))</f>
        <v/>
      </c>
      <c r="R3902" s="27">
        <f>IF(H3902=1,E3902,"")</f>
        <v/>
      </c>
      <c r="S3902" s="27">
        <f>IF(AND(H3902=1,J3902&lt;&gt;""),E3902-J3902,"")</f>
        <v/>
      </c>
      <c r="T3902">
        <f>IF(G3902="","",MONTH(G3902))</f>
        <v/>
      </c>
    </row>
    <row r="3903">
      <c r="A3903" s="24" t="n">
        <v>2020</v>
      </c>
      <c r="B3903" s="24" t="n">
        <v>6</v>
      </c>
      <c r="C3903" s="24" t="n">
        <v>11</v>
      </c>
      <c r="D3903" s="24" t="n">
        <v>14</v>
      </c>
      <c r="E3903" s="24" t="n">
        <v>22.36</v>
      </c>
      <c r="F3903" s="25">
        <f>IF($E3903="","",DATE(IF($A3903="",nominal_year,$A3903),$B3903,$C3903)+($D3903-IF(LEFT(hour_conv,1)="1",1,0))/24)</f>
        <v/>
      </c>
      <c r="G3903" s="26">
        <f>IF(F3903="","",INT(F3903))</f>
        <v/>
      </c>
      <c r="H3903">
        <f>IF(G3903="","",IF(AND(MONTH(G3903)*100+DAY(G3903)&gt;=season_lo,MONTH(G3903)*100+DAY(G3903)&lt;=season_hi),1,0))</f>
        <v/>
      </c>
      <c r="I3903">
        <f>IF(G3903="","",G3903-first_day+1)</f>
        <v/>
      </c>
      <c r="J3903" s="27">
        <f>IF(I3903="","",INDEX(Daily!$J$2:$J$421,I3903))</f>
        <v/>
      </c>
      <c r="K3903" s="27">
        <f>IF(J3903="","",J3903+cat_offset)</f>
        <v/>
      </c>
      <c r="L3903" s="27">
        <f>IF(J3903="","",MAX(0,E3903-J3903)^2)</f>
        <v/>
      </c>
      <c r="M3903" s="27">
        <f>IF(J3903="","",MAX(0,E3903-(J3903+twcdh_off))^2)</f>
        <v/>
      </c>
      <c r="N3903" s="27">
        <f>IF(E3903="","",MAX(0,E3903-swcdh_thr)^2)</f>
        <v/>
      </c>
      <c r="O3903">
        <f>IF(K3903="","",ROUND(E3903-K3903,0))</f>
        <v/>
      </c>
      <c r="P3903">
        <f>IF(O3903="","",IF(O3903&gt;=1,O3903,0))</f>
        <v/>
      </c>
      <c r="Q3903" s="27">
        <f>IF(E3903="","",MAX(0,E3903-22))</f>
        <v/>
      </c>
      <c r="R3903" s="27">
        <f>IF(H3903=1,E3903,"")</f>
        <v/>
      </c>
      <c r="S3903" s="27">
        <f>IF(AND(H3903=1,J3903&lt;&gt;""),E3903-J3903,"")</f>
        <v/>
      </c>
      <c r="T3903">
        <f>IF(G3903="","",MONTH(G3903))</f>
        <v/>
      </c>
    </row>
    <row r="3904">
      <c r="A3904" s="24" t="n">
        <v>2020</v>
      </c>
      <c r="B3904" s="24" t="n">
        <v>6</v>
      </c>
      <c r="C3904" s="24" t="n">
        <v>11</v>
      </c>
      <c r="D3904" s="24" t="n">
        <v>15</v>
      </c>
      <c r="E3904" s="24" t="n">
        <v>23.06</v>
      </c>
      <c r="F3904" s="25">
        <f>IF($E3904="","",DATE(IF($A3904="",nominal_year,$A3904),$B3904,$C3904)+($D3904-IF(LEFT(hour_conv,1)="1",1,0))/24)</f>
        <v/>
      </c>
      <c r="G3904" s="26">
        <f>IF(F3904="","",INT(F3904))</f>
        <v/>
      </c>
      <c r="H3904">
        <f>IF(G3904="","",IF(AND(MONTH(G3904)*100+DAY(G3904)&gt;=season_lo,MONTH(G3904)*100+DAY(G3904)&lt;=season_hi),1,0))</f>
        <v/>
      </c>
      <c r="I3904">
        <f>IF(G3904="","",G3904-first_day+1)</f>
        <v/>
      </c>
      <c r="J3904" s="27">
        <f>IF(I3904="","",INDEX(Daily!$J$2:$J$421,I3904))</f>
        <v/>
      </c>
      <c r="K3904" s="27">
        <f>IF(J3904="","",J3904+cat_offset)</f>
        <v/>
      </c>
      <c r="L3904" s="27">
        <f>IF(J3904="","",MAX(0,E3904-J3904)^2)</f>
        <v/>
      </c>
      <c r="M3904" s="27">
        <f>IF(J3904="","",MAX(0,E3904-(J3904+twcdh_off))^2)</f>
        <v/>
      </c>
      <c r="N3904" s="27">
        <f>IF(E3904="","",MAX(0,E3904-swcdh_thr)^2)</f>
        <v/>
      </c>
      <c r="O3904">
        <f>IF(K3904="","",ROUND(E3904-K3904,0))</f>
        <v/>
      </c>
      <c r="P3904">
        <f>IF(O3904="","",IF(O3904&gt;=1,O3904,0))</f>
        <v/>
      </c>
      <c r="Q3904" s="27">
        <f>IF(E3904="","",MAX(0,E3904-22))</f>
        <v/>
      </c>
      <c r="R3904" s="27">
        <f>IF(H3904=1,E3904,"")</f>
        <v/>
      </c>
      <c r="S3904" s="27">
        <f>IF(AND(H3904=1,J3904&lt;&gt;""),E3904-J3904,"")</f>
        <v/>
      </c>
      <c r="T3904">
        <f>IF(G3904="","",MONTH(G3904))</f>
        <v/>
      </c>
    </row>
    <row r="3905">
      <c r="A3905" s="24" t="n">
        <v>2020</v>
      </c>
      <c r="B3905" s="24" t="n">
        <v>6</v>
      </c>
      <c r="C3905" s="24" t="n">
        <v>11</v>
      </c>
      <c r="D3905" s="24" t="n">
        <v>16</v>
      </c>
      <c r="E3905" s="24" t="n">
        <v>23.35</v>
      </c>
      <c r="F3905" s="25">
        <f>IF($E3905="","",DATE(IF($A3905="",nominal_year,$A3905),$B3905,$C3905)+($D3905-IF(LEFT(hour_conv,1)="1",1,0))/24)</f>
        <v/>
      </c>
      <c r="G3905" s="26">
        <f>IF(F3905="","",INT(F3905))</f>
        <v/>
      </c>
      <c r="H3905">
        <f>IF(G3905="","",IF(AND(MONTH(G3905)*100+DAY(G3905)&gt;=season_lo,MONTH(G3905)*100+DAY(G3905)&lt;=season_hi),1,0))</f>
        <v/>
      </c>
      <c r="I3905">
        <f>IF(G3905="","",G3905-first_day+1)</f>
        <v/>
      </c>
      <c r="J3905" s="27">
        <f>IF(I3905="","",INDEX(Daily!$J$2:$J$421,I3905))</f>
        <v/>
      </c>
      <c r="K3905" s="27">
        <f>IF(J3905="","",J3905+cat_offset)</f>
        <v/>
      </c>
      <c r="L3905" s="27">
        <f>IF(J3905="","",MAX(0,E3905-J3905)^2)</f>
        <v/>
      </c>
      <c r="M3905" s="27">
        <f>IF(J3905="","",MAX(0,E3905-(J3905+twcdh_off))^2)</f>
        <v/>
      </c>
      <c r="N3905" s="27">
        <f>IF(E3905="","",MAX(0,E3905-swcdh_thr)^2)</f>
        <v/>
      </c>
      <c r="O3905">
        <f>IF(K3905="","",ROUND(E3905-K3905,0))</f>
        <v/>
      </c>
      <c r="P3905">
        <f>IF(O3905="","",IF(O3905&gt;=1,O3905,0))</f>
        <v/>
      </c>
      <c r="Q3905" s="27">
        <f>IF(E3905="","",MAX(0,E3905-22))</f>
        <v/>
      </c>
      <c r="R3905" s="27">
        <f>IF(H3905=1,E3905,"")</f>
        <v/>
      </c>
      <c r="S3905" s="27">
        <f>IF(AND(H3905=1,J3905&lt;&gt;""),E3905-J3905,"")</f>
        <v/>
      </c>
      <c r="T3905">
        <f>IF(G3905="","",MONTH(G3905))</f>
        <v/>
      </c>
    </row>
    <row r="3906">
      <c r="A3906" s="24" t="n">
        <v>2020</v>
      </c>
      <c r="B3906" s="24" t="n">
        <v>6</v>
      </c>
      <c r="C3906" s="24" t="n">
        <v>11</v>
      </c>
      <c r="D3906" s="24" t="n">
        <v>17</v>
      </c>
      <c r="E3906" s="24" t="n">
        <v>22.83</v>
      </c>
      <c r="F3906" s="25">
        <f>IF($E3906="","",DATE(IF($A3906="",nominal_year,$A3906),$B3906,$C3906)+($D3906-IF(LEFT(hour_conv,1)="1",1,0))/24)</f>
        <v/>
      </c>
      <c r="G3906" s="26">
        <f>IF(F3906="","",INT(F3906))</f>
        <v/>
      </c>
      <c r="H3906">
        <f>IF(G3906="","",IF(AND(MONTH(G3906)*100+DAY(G3906)&gt;=season_lo,MONTH(G3906)*100+DAY(G3906)&lt;=season_hi),1,0))</f>
        <v/>
      </c>
      <c r="I3906">
        <f>IF(G3906="","",G3906-first_day+1)</f>
        <v/>
      </c>
      <c r="J3906" s="27">
        <f>IF(I3906="","",INDEX(Daily!$J$2:$J$421,I3906))</f>
        <v/>
      </c>
      <c r="K3906" s="27">
        <f>IF(J3906="","",J3906+cat_offset)</f>
        <v/>
      </c>
      <c r="L3906" s="27">
        <f>IF(J3906="","",MAX(0,E3906-J3906)^2)</f>
        <v/>
      </c>
      <c r="M3906" s="27">
        <f>IF(J3906="","",MAX(0,E3906-(J3906+twcdh_off))^2)</f>
        <v/>
      </c>
      <c r="N3906" s="27">
        <f>IF(E3906="","",MAX(0,E3906-swcdh_thr)^2)</f>
        <v/>
      </c>
      <c r="O3906">
        <f>IF(K3906="","",ROUND(E3906-K3906,0))</f>
        <v/>
      </c>
      <c r="P3906">
        <f>IF(O3906="","",IF(O3906&gt;=1,O3906,0))</f>
        <v/>
      </c>
      <c r="Q3906" s="27">
        <f>IF(E3906="","",MAX(0,E3906-22))</f>
        <v/>
      </c>
      <c r="R3906" s="27">
        <f>IF(H3906=1,E3906,"")</f>
        <v/>
      </c>
      <c r="S3906" s="27">
        <f>IF(AND(H3906=1,J3906&lt;&gt;""),E3906-J3906,"")</f>
        <v/>
      </c>
      <c r="T3906">
        <f>IF(G3906="","",MONTH(G3906))</f>
        <v/>
      </c>
    </row>
    <row r="3907">
      <c r="A3907" s="24" t="n">
        <v>2020</v>
      </c>
      <c r="B3907" s="24" t="n">
        <v>6</v>
      </c>
      <c r="C3907" s="24" t="n">
        <v>11</v>
      </c>
      <c r="D3907" s="24" t="n">
        <v>18</v>
      </c>
      <c r="E3907" s="24" t="n">
        <v>22.18</v>
      </c>
      <c r="F3907" s="25">
        <f>IF($E3907="","",DATE(IF($A3907="",nominal_year,$A3907),$B3907,$C3907)+($D3907-IF(LEFT(hour_conv,1)="1",1,0))/24)</f>
        <v/>
      </c>
      <c r="G3907" s="26">
        <f>IF(F3907="","",INT(F3907))</f>
        <v/>
      </c>
      <c r="H3907">
        <f>IF(G3907="","",IF(AND(MONTH(G3907)*100+DAY(G3907)&gt;=season_lo,MONTH(G3907)*100+DAY(G3907)&lt;=season_hi),1,0))</f>
        <v/>
      </c>
      <c r="I3907">
        <f>IF(G3907="","",G3907-first_day+1)</f>
        <v/>
      </c>
      <c r="J3907" s="27">
        <f>IF(I3907="","",INDEX(Daily!$J$2:$J$421,I3907))</f>
        <v/>
      </c>
      <c r="K3907" s="27">
        <f>IF(J3907="","",J3907+cat_offset)</f>
        <v/>
      </c>
      <c r="L3907" s="27">
        <f>IF(J3907="","",MAX(0,E3907-J3907)^2)</f>
        <v/>
      </c>
      <c r="M3907" s="27">
        <f>IF(J3907="","",MAX(0,E3907-(J3907+twcdh_off))^2)</f>
        <v/>
      </c>
      <c r="N3907" s="27">
        <f>IF(E3907="","",MAX(0,E3907-swcdh_thr)^2)</f>
        <v/>
      </c>
      <c r="O3907">
        <f>IF(K3907="","",ROUND(E3907-K3907,0))</f>
        <v/>
      </c>
      <c r="P3907">
        <f>IF(O3907="","",IF(O3907&gt;=1,O3907,0))</f>
        <v/>
      </c>
      <c r="Q3907" s="27">
        <f>IF(E3907="","",MAX(0,E3907-22))</f>
        <v/>
      </c>
      <c r="R3907" s="27">
        <f>IF(H3907=1,E3907,"")</f>
        <v/>
      </c>
      <c r="S3907" s="27">
        <f>IF(AND(H3907=1,J3907&lt;&gt;""),E3907-J3907,"")</f>
        <v/>
      </c>
      <c r="T3907">
        <f>IF(G3907="","",MONTH(G3907))</f>
        <v/>
      </c>
    </row>
    <row r="3908">
      <c r="A3908" s="24" t="n">
        <v>2020</v>
      </c>
      <c r="B3908" s="24" t="n">
        <v>6</v>
      </c>
      <c r="C3908" s="24" t="n">
        <v>11</v>
      </c>
      <c r="D3908" s="24" t="n">
        <v>19</v>
      </c>
      <c r="E3908" s="24" t="n">
        <v>21.54</v>
      </c>
      <c r="F3908" s="25">
        <f>IF($E3908="","",DATE(IF($A3908="",nominal_year,$A3908),$B3908,$C3908)+($D3908-IF(LEFT(hour_conv,1)="1",1,0))/24)</f>
        <v/>
      </c>
      <c r="G3908" s="26">
        <f>IF(F3908="","",INT(F3908))</f>
        <v/>
      </c>
      <c r="H3908">
        <f>IF(G3908="","",IF(AND(MONTH(G3908)*100+DAY(G3908)&gt;=season_lo,MONTH(G3908)*100+DAY(G3908)&lt;=season_hi),1,0))</f>
        <v/>
      </c>
      <c r="I3908">
        <f>IF(G3908="","",G3908-first_day+1)</f>
        <v/>
      </c>
      <c r="J3908" s="27">
        <f>IF(I3908="","",INDEX(Daily!$J$2:$J$421,I3908))</f>
        <v/>
      </c>
      <c r="K3908" s="27">
        <f>IF(J3908="","",J3908+cat_offset)</f>
        <v/>
      </c>
      <c r="L3908" s="27">
        <f>IF(J3908="","",MAX(0,E3908-J3908)^2)</f>
        <v/>
      </c>
      <c r="M3908" s="27">
        <f>IF(J3908="","",MAX(0,E3908-(J3908+twcdh_off))^2)</f>
        <v/>
      </c>
      <c r="N3908" s="27">
        <f>IF(E3908="","",MAX(0,E3908-swcdh_thr)^2)</f>
        <v/>
      </c>
      <c r="O3908">
        <f>IF(K3908="","",ROUND(E3908-K3908,0))</f>
        <v/>
      </c>
      <c r="P3908">
        <f>IF(O3908="","",IF(O3908&gt;=1,O3908,0))</f>
        <v/>
      </c>
      <c r="Q3908" s="27">
        <f>IF(E3908="","",MAX(0,E3908-22))</f>
        <v/>
      </c>
      <c r="R3908" s="27">
        <f>IF(H3908=1,E3908,"")</f>
        <v/>
      </c>
      <c r="S3908" s="27">
        <f>IF(AND(H3908=1,J3908&lt;&gt;""),E3908-J3908,"")</f>
        <v/>
      </c>
      <c r="T3908">
        <f>IF(G3908="","",MONTH(G3908))</f>
        <v/>
      </c>
    </row>
    <row r="3909">
      <c r="A3909" s="24" t="n">
        <v>2020</v>
      </c>
      <c r="B3909" s="24" t="n">
        <v>6</v>
      </c>
      <c r="C3909" s="24" t="n">
        <v>11</v>
      </c>
      <c r="D3909" s="24" t="n">
        <v>20</v>
      </c>
      <c r="E3909" s="24" t="n">
        <v>20.09</v>
      </c>
      <c r="F3909" s="25">
        <f>IF($E3909="","",DATE(IF($A3909="",nominal_year,$A3909),$B3909,$C3909)+($D3909-IF(LEFT(hour_conv,1)="1",1,0))/24)</f>
        <v/>
      </c>
      <c r="G3909" s="26">
        <f>IF(F3909="","",INT(F3909))</f>
        <v/>
      </c>
      <c r="H3909">
        <f>IF(G3909="","",IF(AND(MONTH(G3909)*100+DAY(G3909)&gt;=season_lo,MONTH(G3909)*100+DAY(G3909)&lt;=season_hi),1,0))</f>
        <v/>
      </c>
      <c r="I3909">
        <f>IF(G3909="","",G3909-first_day+1)</f>
        <v/>
      </c>
      <c r="J3909" s="27">
        <f>IF(I3909="","",INDEX(Daily!$J$2:$J$421,I3909))</f>
        <v/>
      </c>
      <c r="K3909" s="27">
        <f>IF(J3909="","",J3909+cat_offset)</f>
        <v/>
      </c>
      <c r="L3909" s="27">
        <f>IF(J3909="","",MAX(0,E3909-J3909)^2)</f>
        <v/>
      </c>
      <c r="M3909" s="27">
        <f>IF(J3909="","",MAX(0,E3909-(J3909+twcdh_off))^2)</f>
        <v/>
      </c>
      <c r="N3909" s="27">
        <f>IF(E3909="","",MAX(0,E3909-swcdh_thr)^2)</f>
        <v/>
      </c>
      <c r="O3909">
        <f>IF(K3909="","",ROUND(E3909-K3909,0))</f>
        <v/>
      </c>
      <c r="P3909">
        <f>IF(O3909="","",IF(O3909&gt;=1,O3909,0))</f>
        <v/>
      </c>
      <c r="Q3909" s="27">
        <f>IF(E3909="","",MAX(0,E3909-22))</f>
        <v/>
      </c>
      <c r="R3909" s="27">
        <f>IF(H3909=1,E3909,"")</f>
        <v/>
      </c>
      <c r="S3909" s="27">
        <f>IF(AND(H3909=1,J3909&lt;&gt;""),E3909-J3909,"")</f>
        <v/>
      </c>
      <c r="T3909">
        <f>IF(G3909="","",MONTH(G3909))</f>
        <v/>
      </c>
    </row>
    <row r="3910">
      <c r="A3910" s="24" t="n">
        <v>2020</v>
      </c>
      <c r="B3910" s="24" t="n">
        <v>6</v>
      </c>
      <c r="C3910" s="24" t="n">
        <v>11</v>
      </c>
      <c r="D3910" s="24" t="n">
        <v>21</v>
      </c>
      <c r="E3910" s="24" t="n">
        <v>19.07</v>
      </c>
      <c r="F3910" s="25">
        <f>IF($E3910="","",DATE(IF($A3910="",nominal_year,$A3910),$B3910,$C3910)+($D3910-IF(LEFT(hour_conv,1)="1",1,0))/24)</f>
        <v/>
      </c>
      <c r="G3910" s="26">
        <f>IF(F3910="","",INT(F3910))</f>
        <v/>
      </c>
      <c r="H3910">
        <f>IF(G3910="","",IF(AND(MONTH(G3910)*100+DAY(G3910)&gt;=season_lo,MONTH(G3910)*100+DAY(G3910)&lt;=season_hi),1,0))</f>
        <v/>
      </c>
      <c r="I3910">
        <f>IF(G3910="","",G3910-first_day+1)</f>
        <v/>
      </c>
      <c r="J3910" s="27">
        <f>IF(I3910="","",INDEX(Daily!$J$2:$J$421,I3910))</f>
        <v/>
      </c>
      <c r="K3910" s="27">
        <f>IF(J3910="","",J3910+cat_offset)</f>
        <v/>
      </c>
      <c r="L3910" s="27">
        <f>IF(J3910="","",MAX(0,E3910-J3910)^2)</f>
        <v/>
      </c>
      <c r="M3910" s="27">
        <f>IF(J3910="","",MAX(0,E3910-(J3910+twcdh_off))^2)</f>
        <v/>
      </c>
      <c r="N3910" s="27">
        <f>IF(E3910="","",MAX(0,E3910-swcdh_thr)^2)</f>
        <v/>
      </c>
      <c r="O3910">
        <f>IF(K3910="","",ROUND(E3910-K3910,0))</f>
        <v/>
      </c>
      <c r="P3910">
        <f>IF(O3910="","",IF(O3910&gt;=1,O3910,0))</f>
        <v/>
      </c>
      <c r="Q3910" s="27">
        <f>IF(E3910="","",MAX(0,E3910-22))</f>
        <v/>
      </c>
      <c r="R3910" s="27">
        <f>IF(H3910=1,E3910,"")</f>
        <v/>
      </c>
      <c r="S3910" s="27">
        <f>IF(AND(H3910=1,J3910&lt;&gt;""),E3910-J3910,"")</f>
        <v/>
      </c>
      <c r="T3910">
        <f>IF(G3910="","",MONTH(G3910))</f>
        <v/>
      </c>
    </row>
    <row r="3911">
      <c r="A3911" s="24" t="n">
        <v>2020</v>
      </c>
      <c r="B3911" s="24" t="n">
        <v>6</v>
      </c>
      <c r="C3911" s="24" t="n">
        <v>11</v>
      </c>
      <c r="D3911" s="24" t="n">
        <v>22</v>
      </c>
      <c r="E3911" s="24" t="n">
        <v>17.91</v>
      </c>
      <c r="F3911" s="25">
        <f>IF($E3911="","",DATE(IF($A3911="",nominal_year,$A3911),$B3911,$C3911)+($D3911-IF(LEFT(hour_conv,1)="1",1,0))/24)</f>
        <v/>
      </c>
      <c r="G3911" s="26">
        <f>IF(F3911="","",INT(F3911))</f>
        <v/>
      </c>
      <c r="H3911">
        <f>IF(G3911="","",IF(AND(MONTH(G3911)*100+DAY(G3911)&gt;=season_lo,MONTH(G3911)*100+DAY(G3911)&lt;=season_hi),1,0))</f>
        <v/>
      </c>
      <c r="I3911">
        <f>IF(G3911="","",G3911-first_day+1)</f>
        <v/>
      </c>
      <c r="J3911" s="27">
        <f>IF(I3911="","",INDEX(Daily!$J$2:$J$421,I3911))</f>
        <v/>
      </c>
      <c r="K3911" s="27">
        <f>IF(J3911="","",J3911+cat_offset)</f>
        <v/>
      </c>
      <c r="L3911" s="27">
        <f>IF(J3911="","",MAX(0,E3911-J3911)^2)</f>
        <v/>
      </c>
      <c r="M3911" s="27">
        <f>IF(J3911="","",MAX(0,E3911-(J3911+twcdh_off))^2)</f>
        <v/>
      </c>
      <c r="N3911" s="27">
        <f>IF(E3911="","",MAX(0,E3911-swcdh_thr)^2)</f>
        <v/>
      </c>
      <c r="O3911">
        <f>IF(K3911="","",ROUND(E3911-K3911,0))</f>
        <v/>
      </c>
      <c r="P3911">
        <f>IF(O3911="","",IF(O3911&gt;=1,O3911,0))</f>
        <v/>
      </c>
      <c r="Q3911" s="27">
        <f>IF(E3911="","",MAX(0,E3911-22))</f>
        <v/>
      </c>
      <c r="R3911" s="27">
        <f>IF(H3911=1,E3911,"")</f>
        <v/>
      </c>
      <c r="S3911" s="27">
        <f>IF(AND(H3911=1,J3911&lt;&gt;""),E3911-J3911,"")</f>
        <v/>
      </c>
      <c r="T3911">
        <f>IF(G3911="","",MONTH(G3911))</f>
        <v/>
      </c>
    </row>
    <row r="3912">
      <c r="A3912" s="24" t="n">
        <v>2020</v>
      </c>
      <c r="B3912" s="24" t="n">
        <v>6</v>
      </c>
      <c r="C3912" s="24" t="n">
        <v>11</v>
      </c>
      <c r="D3912" s="24" t="n">
        <v>23</v>
      </c>
      <c r="E3912" s="24" t="n">
        <v>16.37</v>
      </c>
      <c r="F3912" s="25">
        <f>IF($E3912="","",DATE(IF($A3912="",nominal_year,$A3912),$B3912,$C3912)+($D3912-IF(LEFT(hour_conv,1)="1",1,0))/24)</f>
        <v/>
      </c>
      <c r="G3912" s="26">
        <f>IF(F3912="","",INT(F3912))</f>
        <v/>
      </c>
      <c r="H3912">
        <f>IF(G3912="","",IF(AND(MONTH(G3912)*100+DAY(G3912)&gt;=season_lo,MONTH(G3912)*100+DAY(G3912)&lt;=season_hi),1,0))</f>
        <v/>
      </c>
      <c r="I3912">
        <f>IF(G3912="","",G3912-first_day+1)</f>
        <v/>
      </c>
      <c r="J3912" s="27">
        <f>IF(I3912="","",INDEX(Daily!$J$2:$J$421,I3912))</f>
        <v/>
      </c>
      <c r="K3912" s="27">
        <f>IF(J3912="","",J3912+cat_offset)</f>
        <v/>
      </c>
      <c r="L3912" s="27">
        <f>IF(J3912="","",MAX(0,E3912-J3912)^2)</f>
        <v/>
      </c>
      <c r="M3912" s="27">
        <f>IF(J3912="","",MAX(0,E3912-(J3912+twcdh_off))^2)</f>
        <v/>
      </c>
      <c r="N3912" s="27">
        <f>IF(E3912="","",MAX(0,E3912-swcdh_thr)^2)</f>
        <v/>
      </c>
      <c r="O3912">
        <f>IF(K3912="","",ROUND(E3912-K3912,0))</f>
        <v/>
      </c>
      <c r="P3912">
        <f>IF(O3912="","",IF(O3912&gt;=1,O3912,0))</f>
        <v/>
      </c>
      <c r="Q3912" s="27">
        <f>IF(E3912="","",MAX(0,E3912-22))</f>
        <v/>
      </c>
      <c r="R3912" s="27">
        <f>IF(H3912=1,E3912,"")</f>
        <v/>
      </c>
      <c r="S3912" s="27">
        <f>IF(AND(H3912=1,J3912&lt;&gt;""),E3912-J3912,"")</f>
        <v/>
      </c>
      <c r="T3912">
        <f>IF(G3912="","",MONTH(G3912))</f>
        <v/>
      </c>
    </row>
    <row r="3913">
      <c r="A3913" s="24" t="n">
        <v>2020</v>
      </c>
      <c r="B3913" s="24" t="n">
        <v>6</v>
      </c>
      <c r="C3913" s="24" t="n">
        <v>11</v>
      </c>
      <c r="D3913" s="24" t="n">
        <v>24</v>
      </c>
      <c r="E3913" s="24" t="n">
        <v>14.53</v>
      </c>
      <c r="F3913" s="25">
        <f>IF($E3913="","",DATE(IF($A3913="",nominal_year,$A3913),$B3913,$C3913)+($D3913-IF(LEFT(hour_conv,1)="1",1,0))/24)</f>
        <v/>
      </c>
      <c r="G3913" s="26">
        <f>IF(F3913="","",INT(F3913))</f>
        <v/>
      </c>
      <c r="H3913">
        <f>IF(G3913="","",IF(AND(MONTH(G3913)*100+DAY(G3913)&gt;=season_lo,MONTH(G3913)*100+DAY(G3913)&lt;=season_hi),1,0))</f>
        <v/>
      </c>
      <c r="I3913">
        <f>IF(G3913="","",G3913-first_day+1)</f>
        <v/>
      </c>
      <c r="J3913" s="27">
        <f>IF(I3913="","",INDEX(Daily!$J$2:$J$421,I3913))</f>
        <v/>
      </c>
      <c r="K3913" s="27">
        <f>IF(J3913="","",J3913+cat_offset)</f>
        <v/>
      </c>
      <c r="L3913" s="27">
        <f>IF(J3913="","",MAX(0,E3913-J3913)^2)</f>
        <v/>
      </c>
      <c r="M3913" s="27">
        <f>IF(J3913="","",MAX(0,E3913-(J3913+twcdh_off))^2)</f>
        <v/>
      </c>
      <c r="N3913" s="27">
        <f>IF(E3913="","",MAX(0,E3913-swcdh_thr)^2)</f>
        <v/>
      </c>
      <c r="O3913">
        <f>IF(K3913="","",ROUND(E3913-K3913,0))</f>
        <v/>
      </c>
      <c r="P3913">
        <f>IF(O3913="","",IF(O3913&gt;=1,O3913,0))</f>
        <v/>
      </c>
      <c r="Q3913" s="27">
        <f>IF(E3913="","",MAX(0,E3913-22))</f>
        <v/>
      </c>
      <c r="R3913" s="27">
        <f>IF(H3913=1,E3913,"")</f>
        <v/>
      </c>
      <c r="S3913" s="27">
        <f>IF(AND(H3913=1,J3913&lt;&gt;""),E3913-J3913,"")</f>
        <v/>
      </c>
      <c r="T3913">
        <f>IF(G3913="","",MONTH(G3913))</f>
        <v/>
      </c>
    </row>
    <row r="3914">
      <c r="A3914" s="24" t="n">
        <v>2020</v>
      </c>
      <c r="B3914" s="24" t="n">
        <v>6</v>
      </c>
      <c r="C3914" s="24" t="n">
        <v>12</v>
      </c>
      <c r="D3914" s="24" t="n">
        <v>1</v>
      </c>
      <c r="E3914" s="24" t="n">
        <v>13.48</v>
      </c>
      <c r="F3914" s="25">
        <f>IF($E3914="","",DATE(IF($A3914="",nominal_year,$A3914),$B3914,$C3914)+($D3914-IF(LEFT(hour_conv,1)="1",1,0))/24)</f>
        <v/>
      </c>
      <c r="G3914" s="26">
        <f>IF(F3914="","",INT(F3914))</f>
        <v/>
      </c>
      <c r="H3914">
        <f>IF(G3914="","",IF(AND(MONTH(G3914)*100+DAY(G3914)&gt;=season_lo,MONTH(G3914)*100+DAY(G3914)&lt;=season_hi),1,0))</f>
        <v/>
      </c>
      <c r="I3914">
        <f>IF(G3914="","",G3914-first_day+1)</f>
        <v/>
      </c>
      <c r="J3914" s="27">
        <f>IF(I3914="","",INDEX(Daily!$J$2:$J$421,I3914))</f>
        <v/>
      </c>
      <c r="K3914" s="27">
        <f>IF(J3914="","",J3914+cat_offset)</f>
        <v/>
      </c>
      <c r="L3914" s="27">
        <f>IF(J3914="","",MAX(0,E3914-J3914)^2)</f>
        <v/>
      </c>
      <c r="M3914" s="27">
        <f>IF(J3914="","",MAX(0,E3914-(J3914+twcdh_off))^2)</f>
        <v/>
      </c>
      <c r="N3914" s="27">
        <f>IF(E3914="","",MAX(0,E3914-swcdh_thr)^2)</f>
        <v/>
      </c>
      <c r="O3914">
        <f>IF(K3914="","",ROUND(E3914-K3914,0))</f>
        <v/>
      </c>
      <c r="P3914">
        <f>IF(O3914="","",IF(O3914&gt;=1,O3914,0))</f>
        <v/>
      </c>
      <c r="Q3914" s="27">
        <f>IF(E3914="","",MAX(0,E3914-22))</f>
        <v/>
      </c>
      <c r="R3914" s="27">
        <f>IF(H3914=1,E3914,"")</f>
        <v/>
      </c>
      <c r="S3914" s="27">
        <f>IF(AND(H3914=1,J3914&lt;&gt;""),E3914-J3914,"")</f>
        <v/>
      </c>
      <c r="T3914">
        <f>IF(G3914="","",MONTH(G3914))</f>
        <v/>
      </c>
    </row>
    <row r="3915">
      <c r="A3915" s="24" t="n">
        <v>2020</v>
      </c>
      <c r="B3915" s="24" t="n">
        <v>6</v>
      </c>
      <c r="C3915" s="24" t="n">
        <v>12</v>
      </c>
      <c r="D3915" s="24" t="n">
        <v>2</v>
      </c>
      <c r="E3915" s="24" t="n">
        <v>13.09</v>
      </c>
      <c r="F3915" s="25">
        <f>IF($E3915="","",DATE(IF($A3915="",nominal_year,$A3915),$B3915,$C3915)+($D3915-IF(LEFT(hour_conv,1)="1",1,0))/24)</f>
        <v/>
      </c>
      <c r="G3915" s="26">
        <f>IF(F3915="","",INT(F3915))</f>
        <v/>
      </c>
      <c r="H3915">
        <f>IF(G3915="","",IF(AND(MONTH(G3915)*100+DAY(G3915)&gt;=season_lo,MONTH(G3915)*100+DAY(G3915)&lt;=season_hi),1,0))</f>
        <v/>
      </c>
      <c r="I3915">
        <f>IF(G3915="","",G3915-first_day+1)</f>
        <v/>
      </c>
      <c r="J3915" s="27">
        <f>IF(I3915="","",INDEX(Daily!$J$2:$J$421,I3915))</f>
        <v/>
      </c>
      <c r="K3915" s="27">
        <f>IF(J3915="","",J3915+cat_offset)</f>
        <v/>
      </c>
      <c r="L3915" s="27">
        <f>IF(J3915="","",MAX(0,E3915-J3915)^2)</f>
        <v/>
      </c>
      <c r="M3915" s="27">
        <f>IF(J3915="","",MAX(0,E3915-(J3915+twcdh_off))^2)</f>
        <v/>
      </c>
      <c r="N3915" s="27">
        <f>IF(E3915="","",MAX(0,E3915-swcdh_thr)^2)</f>
        <v/>
      </c>
      <c r="O3915">
        <f>IF(K3915="","",ROUND(E3915-K3915,0))</f>
        <v/>
      </c>
      <c r="P3915">
        <f>IF(O3915="","",IF(O3915&gt;=1,O3915,0))</f>
        <v/>
      </c>
      <c r="Q3915" s="27">
        <f>IF(E3915="","",MAX(0,E3915-22))</f>
        <v/>
      </c>
      <c r="R3915" s="27">
        <f>IF(H3915=1,E3915,"")</f>
        <v/>
      </c>
      <c r="S3915" s="27">
        <f>IF(AND(H3915=1,J3915&lt;&gt;""),E3915-J3915,"")</f>
        <v/>
      </c>
      <c r="T3915">
        <f>IF(G3915="","",MONTH(G3915))</f>
        <v/>
      </c>
    </row>
    <row r="3916">
      <c r="A3916" s="24" t="n">
        <v>2020</v>
      </c>
      <c r="B3916" s="24" t="n">
        <v>6</v>
      </c>
      <c r="C3916" s="24" t="n">
        <v>12</v>
      </c>
      <c r="D3916" s="24" t="n">
        <v>3</v>
      </c>
      <c r="E3916" s="24" t="n">
        <v>12.5</v>
      </c>
      <c r="F3916" s="25">
        <f>IF($E3916="","",DATE(IF($A3916="",nominal_year,$A3916),$B3916,$C3916)+($D3916-IF(LEFT(hour_conv,1)="1",1,0))/24)</f>
        <v/>
      </c>
      <c r="G3916" s="26">
        <f>IF(F3916="","",INT(F3916))</f>
        <v/>
      </c>
      <c r="H3916">
        <f>IF(G3916="","",IF(AND(MONTH(G3916)*100+DAY(G3916)&gt;=season_lo,MONTH(G3916)*100+DAY(G3916)&lt;=season_hi),1,0))</f>
        <v/>
      </c>
      <c r="I3916">
        <f>IF(G3916="","",G3916-first_day+1)</f>
        <v/>
      </c>
      <c r="J3916" s="27">
        <f>IF(I3916="","",INDEX(Daily!$J$2:$J$421,I3916))</f>
        <v/>
      </c>
      <c r="K3916" s="27">
        <f>IF(J3916="","",J3916+cat_offset)</f>
        <v/>
      </c>
      <c r="L3916" s="27">
        <f>IF(J3916="","",MAX(0,E3916-J3916)^2)</f>
        <v/>
      </c>
      <c r="M3916" s="27">
        <f>IF(J3916="","",MAX(0,E3916-(J3916+twcdh_off))^2)</f>
        <v/>
      </c>
      <c r="N3916" s="27">
        <f>IF(E3916="","",MAX(0,E3916-swcdh_thr)^2)</f>
        <v/>
      </c>
      <c r="O3916">
        <f>IF(K3916="","",ROUND(E3916-K3916,0))</f>
        <v/>
      </c>
      <c r="P3916">
        <f>IF(O3916="","",IF(O3916&gt;=1,O3916,0))</f>
        <v/>
      </c>
      <c r="Q3916" s="27">
        <f>IF(E3916="","",MAX(0,E3916-22))</f>
        <v/>
      </c>
      <c r="R3916" s="27">
        <f>IF(H3916=1,E3916,"")</f>
        <v/>
      </c>
      <c r="S3916" s="27">
        <f>IF(AND(H3916=1,J3916&lt;&gt;""),E3916-J3916,"")</f>
        <v/>
      </c>
      <c r="T3916">
        <f>IF(G3916="","",MONTH(G3916))</f>
        <v/>
      </c>
    </row>
    <row r="3917">
      <c r="A3917" s="24" t="n">
        <v>2020</v>
      </c>
      <c r="B3917" s="24" t="n">
        <v>6</v>
      </c>
      <c r="C3917" s="24" t="n">
        <v>12</v>
      </c>
      <c r="D3917" s="24" t="n">
        <v>4</v>
      </c>
      <c r="E3917" s="24" t="n">
        <v>12.81</v>
      </c>
      <c r="F3917" s="25">
        <f>IF($E3917="","",DATE(IF($A3917="",nominal_year,$A3917),$B3917,$C3917)+($D3917-IF(LEFT(hour_conv,1)="1",1,0))/24)</f>
        <v/>
      </c>
      <c r="G3917" s="26">
        <f>IF(F3917="","",INT(F3917))</f>
        <v/>
      </c>
      <c r="H3917">
        <f>IF(G3917="","",IF(AND(MONTH(G3917)*100+DAY(G3917)&gt;=season_lo,MONTH(G3917)*100+DAY(G3917)&lt;=season_hi),1,0))</f>
        <v/>
      </c>
      <c r="I3917">
        <f>IF(G3917="","",G3917-first_day+1)</f>
        <v/>
      </c>
      <c r="J3917" s="27">
        <f>IF(I3917="","",INDEX(Daily!$J$2:$J$421,I3917))</f>
        <v/>
      </c>
      <c r="K3917" s="27">
        <f>IF(J3917="","",J3917+cat_offset)</f>
        <v/>
      </c>
      <c r="L3917" s="27">
        <f>IF(J3917="","",MAX(0,E3917-J3917)^2)</f>
        <v/>
      </c>
      <c r="M3917" s="27">
        <f>IF(J3917="","",MAX(0,E3917-(J3917+twcdh_off))^2)</f>
        <v/>
      </c>
      <c r="N3917" s="27">
        <f>IF(E3917="","",MAX(0,E3917-swcdh_thr)^2)</f>
        <v/>
      </c>
      <c r="O3917">
        <f>IF(K3917="","",ROUND(E3917-K3917,0))</f>
        <v/>
      </c>
      <c r="P3917">
        <f>IF(O3917="","",IF(O3917&gt;=1,O3917,0))</f>
        <v/>
      </c>
      <c r="Q3917" s="27">
        <f>IF(E3917="","",MAX(0,E3917-22))</f>
        <v/>
      </c>
      <c r="R3917" s="27">
        <f>IF(H3917=1,E3917,"")</f>
        <v/>
      </c>
      <c r="S3917" s="27">
        <f>IF(AND(H3917=1,J3917&lt;&gt;""),E3917-J3917,"")</f>
        <v/>
      </c>
      <c r="T3917">
        <f>IF(G3917="","",MONTH(G3917))</f>
        <v/>
      </c>
    </row>
    <row r="3918">
      <c r="A3918" s="24" t="n">
        <v>2020</v>
      </c>
      <c r="B3918" s="24" t="n">
        <v>6</v>
      </c>
      <c r="C3918" s="24" t="n">
        <v>12</v>
      </c>
      <c r="D3918" s="24" t="n">
        <v>5</v>
      </c>
      <c r="E3918" s="24" t="n">
        <v>12.41</v>
      </c>
      <c r="F3918" s="25">
        <f>IF($E3918="","",DATE(IF($A3918="",nominal_year,$A3918),$B3918,$C3918)+($D3918-IF(LEFT(hour_conv,1)="1",1,0))/24)</f>
        <v/>
      </c>
      <c r="G3918" s="26">
        <f>IF(F3918="","",INT(F3918))</f>
        <v/>
      </c>
      <c r="H3918">
        <f>IF(G3918="","",IF(AND(MONTH(G3918)*100+DAY(G3918)&gt;=season_lo,MONTH(G3918)*100+DAY(G3918)&lt;=season_hi),1,0))</f>
        <v/>
      </c>
      <c r="I3918">
        <f>IF(G3918="","",G3918-first_day+1)</f>
        <v/>
      </c>
      <c r="J3918" s="27">
        <f>IF(I3918="","",INDEX(Daily!$J$2:$J$421,I3918))</f>
        <v/>
      </c>
      <c r="K3918" s="27">
        <f>IF(J3918="","",J3918+cat_offset)</f>
        <v/>
      </c>
      <c r="L3918" s="27">
        <f>IF(J3918="","",MAX(0,E3918-J3918)^2)</f>
        <v/>
      </c>
      <c r="M3918" s="27">
        <f>IF(J3918="","",MAX(0,E3918-(J3918+twcdh_off))^2)</f>
        <v/>
      </c>
      <c r="N3918" s="27">
        <f>IF(E3918="","",MAX(0,E3918-swcdh_thr)^2)</f>
        <v/>
      </c>
      <c r="O3918">
        <f>IF(K3918="","",ROUND(E3918-K3918,0))</f>
        <v/>
      </c>
      <c r="P3918">
        <f>IF(O3918="","",IF(O3918&gt;=1,O3918,0))</f>
        <v/>
      </c>
      <c r="Q3918" s="27">
        <f>IF(E3918="","",MAX(0,E3918-22))</f>
        <v/>
      </c>
      <c r="R3918" s="27">
        <f>IF(H3918=1,E3918,"")</f>
        <v/>
      </c>
      <c r="S3918" s="27">
        <f>IF(AND(H3918=1,J3918&lt;&gt;""),E3918-J3918,"")</f>
        <v/>
      </c>
      <c r="T3918">
        <f>IF(G3918="","",MONTH(G3918))</f>
        <v/>
      </c>
    </row>
    <row r="3919">
      <c r="A3919" s="24" t="n">
        <v>2020</v>
      </c>
      <c r="B3919" s="24" t="n">
        <v>6</v>
      </c>
      <c r="C3919" s="24" t="n">
        <v>12</v>
      </c>
      <c r="D3919" s="24" t="n">
        <v>6</v>
      </c>
      <c r="E3919" s="24" t="n">
        <v>13.04</v>
      </c>
      <c r="F3919" s="25">
        <f>IF($E3919="","",DATE(IF($A3919="",nominal_year,$A3919),$B3919,$C3919)+($D3919-IF(LEFT(hour_conv,1)="1",1,0))/24)</f>
        <v/>
      </c>
      <c r="G3919" s="26">
        <f>IF(F3919="","",INT(F3919))</f>
        <v/>
      </c>
      <c r="H3919">
        <f>IF(G3919="","",IF(AND(MONTH(G3919)*100+DAY(G3919)&gt;=season_lo,MONTH(G3919)*100+DAY(G3919)&lt;=season_hi),1,0))</f>
        <v/>
      </c>
      <c r="I3919">
        <f>IF(G3919="","",G3919-first_day+1)</f>
        <v/>
      </c>
      <c r="J3919" s="27">
        <f>IF(I3919="","",INDEX(Daily!$J$2:$J$421,I3919))</f>
        <v/>
      </c>
      <c r="K3919" s="27">
        <f>IF(J3919="","",J3919+cat_offset)</f>
        <v/>
      </c>
      <c r="L3919" s="27">
        <f>IF(J3919="","",MAX(0,E3919-J3919)^2)</f>
        <v/>
      </c>
      <c r="M3919" s="27">
        <f>IF(J3919="","",MAX(0,E3919-(J3919+twcdh_off))^2)</f>
        <v/>
      </c>
      <c r="N3919" s="27">
        <f>IF(E3919="","",MAX(0,E3919-swcdh_thr)^2)</f>
        <v/>
      </c>
      <c r="O3919">
        <f>IF(K3919="","",ROUND(E3919-K3919,0))</f>
        <v/>
      </c>
      <c r="P3919">
        <f>IF(O3919="","",IF(O3919&gt;=1,O3919,0))</f>
        <v/>
      </c>
      <c r="Q3919" s="27">
        <f>IF(E3919="","",MAX(0,E3919-22))</f>
        <v/>
      </c>
      <c r="R3919" s="27">
        <f>IF(H3919=1,E3919,"")</f>
        <v/>
      </c>
      <c r="S3919" s="27">
        <f>IF(AND(H3919=1,J3919&lt;&gt;""),E3919-J3919,"")</f>
        <v/>
      </c>
      <c r="T3919">
        <f>IF(G3919="","",MONTH(G3919))</f>
        <v/>
      </c>
    </row>
    <row r="3920">
      <c r="A3920" s="24" t="n">
        <v>2020</v>
      </c>
      <c r="B3920" s="24" t="n">
        <v>6</v>
      </c>
      <c r="C3920" s="24" t="n">
        <v>12</v>
      </c>
      <c r="D3920" s="24" t="n">
        <v>7</v>
      </c>
      <c r="E3920" s="24" t="n">
        <v>14.31</v>
      </c>
      <c r="F3920" s="25">
        <f>IF($E3920="","",DATE(IF($A3920="",nominal_year,$A3920),$B3920,$C3920)+($D3920-IF(LEFT(hour_conv,1)="1",1,0))/24)</f>
        <v/>
      </c>
      <c r="G3920" s="26">
        <f>IF(F3920="","",INT(F3920))</f>
        <v/>
      </c>
      <c r="H3920">
        <f>IF(G3920="","",IF(AND(MONTH(G3920)*100+DAY(G3920)&gt;=season_lo,MONTH(G3920)*100+DAY(G3920)&lt;=season_hi),1,0))</f>
        <v/>
      </c>
      <c r="I3920">
        <f>IF(G3920="","",G3920-first_day+1)</f>
        <v/>
      </c>
      <c r="J3920" s="27">
        <f>IF(I3920="","",INDEX(Daily!$J$2:$J$421,I3920))</f>
        <v/>
      </c>
      <c r="K3920" s="27">
        <f>IF(J3920="","",J3920+cat_offset)</f>
        <v/>
      </c>
      <c r="L3920" s="27">
        <f>IF(J3920="","",MAX(0,E3920-J3920)^2)</f>
        <v/>
      </c>
      <c r="M3920" s="27">
        <f>IF(J3920="","",MAX(0,E3920-(J3920+twcdh_off))^2)</f>
        <v/>
      </c>
      <c r="N3920" s="27">
        <f>IF(E3920="","",MAX(0,E3920-swcdh_thr)^2)</f>
        <v/>
      </c>
      <c r="O3920">
        <f>IF(K3920="","",ROUND(E3920-K3920,0))</f>
        <v/>
      </c>
      <c r="P3920">
        <f>IF(O3920="","",IF(O3920&gt;=1,O3920,0))</f>
        <v/>
      </c>
      <c r="Q3920" s="27">
        <f>IF(E3920="","",MAX(0,E3920-22))</f>
        <v/>
      </c>
      <c r="R3920" s="27">
        <f>IF(H3920=1,E3920,"")</f>
        <v/>
      </c>
      <c r="S3920" s="27">
        <f>IF(AND(H3920=1,J3920&lt;&gt;""),E3920-J3920,"")</f>
        <v/>
      </c>
      <c r="T3920">
        <f>IF(G3920="","",MONTH(G3920))</f>
        <v/>
      </c>
    </row>
    <row r="3921">
      <c r="A3921" s="24" t="n">
        <v>2020</v>
      </c>
      <c r="B3921" s="24" t="n">
        <v>6</v>
      </c>
      <c r="C3921" s="24" t="n">
        <v>12</v>
      </c>
      <c r="D3921" s="24" t="n">
        <v>8</v>
      </c>
      <c r="E3921" s="24" t="n">
        <v>14.98</v>
      </c>
      <c r="F3921" s="25">
        <f>IF($E3921="","",DATE(IF($A3921="",nominal_year,$A3921),$B3921,$C3921)+($D3921-IF(LEFT(hour_conv,1)="1",1,0))/24)</f>
        <v/>
      </c>
      <c r="G3921" s="26">
        <f>IF(F3921="","",INT(F3921))</f>
        <v/>
      </c>
      <c r="H3921">
        <f>IF(G3921="","",IF(AND(MONTH(G3921)*100+DAY(G3921)&gt;=season_lo,MONTH(G3921)*100+DAY(G3921)&lt;=season_hi),1,0))</f>
        <v/>
      </c>
      <c r="I3921">
        <f>IF(G3921="","",G3921-first_day+1)</f>
        <v/>
      </c>
      <c r="J3921" s="27">
        <f>IF(I3921="","",INDEX(Daily!$J$2:$J$421,I3921))</f>
        <v/>
      </c>
      <c r="K3921" s="27">
        <f>IF(J3921="","",J3921+cat_offset)</f>
        <v/>
      </c>
      <c r="L3921" s="27">
        <f>IF(J3921="","",MAX(0,E3921-J3921)^2)</f>
        <v/>
      </c>
      <c r="M3921" s="27">
        <f>IF(J3921="","",MAX(0,E3921-(J3921+twcdh_off))^2)</f>
        <v/>
      </c>
      <c r="N3921" s="27">
        <f>IF(E3921="","",MAX(0,E3921-swcdh_thr)^2)</f>
        <v/>
      </c>
      <c r="O3921">
        <f>IF(K3921="","",ROUND(E3921-K3921,0))</f>
        <v/>
      </c>
      <c r="P3921">
        <f>IF(O3921="","",IF(O3921&gt;=1,O3921,0))</f>
        <v/>
      </c>
      <c r="Q3921" s="27">
        <f>IF(E3921="","",MAX(0,E3921-22))</f>
        <v/>
      </c>
      <c r="R3921" s="27">
        <f>IF(H3921=1,E3921,"")</f>
        <v/>
      </c>
      <c r="S3921" s="27">
        <f>IF(AND(H3921=1,J3921&lt;&gt;""),E3921-J3921,"")</f>
        <v/>
      </c>
      <c r="T3921">
        <f>IF(G3921="","",MONTH(G3921))</f>
        <v/>
      </c>
    </row>
    <row r="3922">
      <c r="A3922" s="24" t="n">
        <v>2020</v>
      </c>
      <c r="B3922" s="24" t="n">
        <v>6</v>
      </c>
      <c r="C3922" s="24" t="n">
        <v>12</v>
      </c>
      <c r="D3922" s="24" t="n">
        <v>9</v>
      </c>
      <c r="E3922" s="24" t="n">
        <v>16.46</v>
      </c>
      <c r="F3922" s="25">
        <f>IF($E3922="","",DATE(IF($A3922="",nominal_year,$A3922),$B3922,$C3922)+($D3922-IF(LEFT(hour_conv,1)="1",1,0))/24)</f>
        <v/>
      </c>
      <c r="G3922" s="26">
        <f>IF(F3922="","",INT(F3922))</f>
        <v/>
      </c>
      <c r="H3922">
        <f>IF(G3922="","",IF(AND(MONTH(G3922)*100+DAY(G3922)&gt;=season_lo,MONTH(G3922)*100+DAY(G3922)&lt;=season_hi),1,0))</f>
        <v/>
      </c>
      <c r="I3922">
        <f>IF(G3922="","",G3922-first_day+1)</f>
        <v/>
      </c>
      <c r="J3922" s="27">
        <f>IF(I3922="","",INDEX(Daily!$J$2:$J$421,I3922))</f>
        <v/>
      </c>
      <c r="K3922" s="27">
        <f>IF(J3922="","",J3922+cat_offset)</f>
        <v/>
      </c>
      <c r="L3922" s="27">
        <f>IF(J3922="","",MAX(0,E3922-J3922)^2)</f>
        <v/>
      </c>
      <c r="M3922" s="27">
        <f>IF(J3922="","",MAX(0,E3922-(J3922+twcdh_off))^2)</f>
        <v/>
      </c>
      <c r="N3922" s="27">
        <f>IF(E3922="","",MAX(0,E3922-swcdh_thr)^2)</f>
        <v/>
      </c>
      <c r="O3922">
        <f>IF(K3922="","",ROUND(E3922-K3922,0))</f>
        <v/>
      </c>
      <c r="P3922">
        <f>IF(O3922="","",IF(O3922&gt;=1,O3922,0))</f>
        <v/>
      </c>
      <c r="Q3922" s="27">
        <f>IF(E3922="","",MAX(0,E3922-22))</f>
        <v/>
      </c>
      <c r="R3922" s="27">
        <f>IF(H3922=1,E3922,"")</f>
        <v/>
      </c>
      <c r="S3922" s="27">
        <f>IF(AND(H3922=1,J3922&lt;&gt;""),E3922-J3922,"")</f>
        <v/>
      </c>
      <c r="T3922">
        <f>IF(G3922="","",MONTH(G3922))</f>
        <v/>
      </c>
    </row>
    <row r="3923">
      <c r="A3923" s="24" t="n">
        <v>2020</v>
      </c>
      <c r="B3923" s="24" t="n">
        <v>6</v>
      </c>
      <c r="C3923" s="24" t="n">
        <v>12</v>
      </c>
      <c r="D3923" s="24" t="n">
        <v>10</v>
      </c>
      <c r="E3923" s="24" t="n">
        <v>18.66</v>
      </c>
      <c r="F3923" s="25">
        <f>IF($E3923="","",DATE(IF($A3923="",nominal_year,$A3923),$B3923,$C3923)+($D3923-IF(LEFT(hour_conv,1)="1",1,0))/24)</f>
        <v/>
      </c>
      <c r="G3923" s="26">
        <f>IF(F3923="","",INT(F3923))</f>
        <v/>
      </c>
      <c r="H3923">
        <f>IF(G3923="","",IF(AND(MONTH(G3923)*100+DAY(G3923)&gt;=season_lo,MONTH(G3923)*100+DAY(G3923)&lt;=season_hi),1,0))</f>
        <v/>
      </c>
      <c r="I3923">
        <f>IF(G3923="","",G3923-first_day+1)</f>
        <v/>
      </c>
      <c r="J3923" s="27">
        <f>IF(I3923="","",INDEX(Daily!$J$2:$J$421,I3923))</f>
        <v/>
      </c>
      <c r="K3923" s="27">
        <f>IF(J3923="","",J3923+cat_offset)</f>
        <v/>
      </c>
      <c r="L3923" s="27">
        <f>IF(J3923="","",MAX(0,E3923-J3923)^2)</f>
        <v/>
      </c>
      <c r="M3923" s="27">
        <f>IF(J3923="","",MAX(0,E3923-(J3923+twcdh_off))^2)</f>
        <v/>
      </c>
      <c r="N3923" s="27">
        <f>IF(E3923="","",MAX(0,E3923-swcdh_thr)^2)</f>
        <v/>
      </c>
      <c r="O3923">
        <f>IF(K3923="","",ROUND(E3923-K3923,0))</f>
        <v/>
      </c>
      <c r="P3923">
        <f>IF(O3923="","",IF(O3923&gt;=1,O3923,0))</f>
        <v/>
      </c>
      <c r="Q3923" s="27">
        <f>IF(E3923="","",MAX(0,E3923-22))</f>
        <v/>
      </c>
      <c r="R3923" s="27">
        <f>IF(H3923=1,E3923,"")</f>
        <v/>
      </c>
      <c r="S3923" s="27">
        <f>IF(AND(H3923=1,J3923&lt;&gt;""),E3923-J3923,"")</f>
        <v/>
      </c>
      <c r="T3923">
        <f>IF(G3923="","",MONTH(G3923))</f>
        <v/>
      </c>
    </row>
    <row r="3924">
      <c r="A3924" s="24" t="n">
        <v>2020</v>
      </c>
      <c r="B3924" s="24" t="n">
        <v>6</v>
      </c>
      <c r="C3924" s="24" t="n">
        <v>12</v>
      </c>
      <c r="D3924" s="24" t="n">
        <v>11</v>
      </c>
      <c r="E3924" s="24" t="n">
        <v>20.02</v>
      </c>
      <c r="F3924" s="25">
        <f>IF($E3924="","",DATE(IF($A3924="",nominal_year,$A3924),$B3924,$C3924)+($D3924-IF(LEFT(hour_conv,1)="1",1,0))/24)</f>
        <v/>
      </c>
      <c r="G3924" s="26">
        <f>IF(F3924="","",INT(F3924))</f>
        <v/>
      </c>
      <c r="H3924">
        <f>IF(G3924="","",IF(AND(MONTH(G3924)*100+DAY(G3924)&gt;=season_lo,MONTH(G3924)*100+DAY(G3924)&lt;=season_hi),1,0))</f>
        <v/>
      </c>
      <c r="I3924">
        <f>IF(G3924="","",G3924-first_day+1)</f>
        <v/>
      </c>
      <c r="J3924" s="27">
        <f>IF(I3924="","",INDEX(Daily!$J$2:$J$421,I3924))</f>
        <v/>
      </c>
      <c r="K3924" s="27">
        <f>IF(J3924="","",J3924+cat_offset)</f>
        <v/>
      </c>
      <c r="L3924" s="27">
        <f>IF(J3924="","",MAX(0,E3924-J3924)^2)</f>
        <v/>
      </c>
      <c r="M3924" s="27">
        <f>IF(J3924="","",MAX(0,E3924-(J3924+twcdh_off))^2)</f>
        <v/>
      </c>
      <c r="N3924" s="27">
        <f>IF(E3924="","",MAX(0,E3924-swcdh_thr)^2)</f>
        <v/>
      </c>
      <c r="O3924">
        <f>IF(K3924="","",ROUND(E3924-K3924,0))</f>
        <v/>
      </c>
      <c r="P3924">
        <f>IF(O3924="","",IF(O3924&gt;=1,O3924,0))</f>
        <v/>
      </c>
      <c r="Q3924" s="27">
        <f>IF(E3924="","",MAX(0,E3924-22))</f>
        <v/>
      </c>
      <c r="R3924" s="27">
        <f>IF(H3924=1,E3924,"")</f>
        <v/>
      </c>
      <c r="S3924" s="27">
        <f>IF(AND(H3924=1,J3924&lt;&gt;""),E3924-J3924,"")</f>
        <v/>
      </c>
      <c r="T3924">
        <f>IF(G3924="","",MONTH(G3924))</f>
        <v/>
      </c>
    </row>
    <row r="3925">
      <c r="A3925" s="24" t="n">
        <v>2020</v>
      </c>
      <c r="B3925" s="24" t="n">
        <v>6</v>
      </c>
      <c r="C3925" s="24" t="n">
        <v>12</v>
      </c>
      <c r="D3925" s="24" t="n">
        <v>12</v>
      </c>
      <c r="E3925" s="24" t="n">
        <v>21.02</v>
      </c>
      <c r="F3925" s="25">
        <f>IF($E3925="","",DATE(IF($A3925="",nominal_year,$A3925),$B3925,$C3925)+($D3925-IF(LEFT(hour_conv,1)="1",1,0))/24)</f>
        <v/>
      </c>
      <c r="G3925" s="26">
        <f>IF(F3925="","",INT(F3925))</f>
        <v/>
      </c>
      <c r="H3925">
        <f>IF(G3925="","",IF(AND(MONTH(G3925)*100+DAY(G3925)&gt;=season_lo,MONTH(G3925)*100+DAY(G3925)&lt;=season_hi),1,0))</f>
        <v/>
      </c>
      <c r="I3925">
        <f>IF(G3925="","",G3925-first_day+1)</f>
        <v/>
      </c>
      <c r="J3925" s="27">
        <f>IF(I3925="","",INDEX(Daily!$J$2:$J$421,I3925))</f>
        <v/>
      </c>
      <c r="K3925" s="27">
        <f>IF(J3925="","",J3925+cat_offset)</f>
        <v/>
      </c>
      <c r="L3925" s="27">
        <f>IF(J3925="","",MAX(0,E3925-J3925)^2)</f>
        <v/>
      </c>
      <c r="M3925" s="27">
        <f>IF(J3925="","",MAX(0,E3925-(J3925+twcdh_off))^2)</f>
        <v/>
      </c>
      <c r="N3925" s="27">
        <f>IF(E3925="","",MAX(0,E3925-swcdh_thr)^2)</f>
        <v/>
      </c>
      <c r="O3925">
        <f>IF(K3925="","",ROUND(E3925-K3925,0))</f>
        <v/>
      </c>
      <c r="P3925">
        <f>IF(O3925="","",IF(O3925&gt;=1,O3925,0))</f>
        <v/>
      </c>
      <c r="Q3925" s="27">
        <f>IF(E3925="","",MAX(0,E3925-22))</f>
        <v/>
      </c>
      <c r="R3925" s="27">
        <f>IF(H3925=1,E3925,"")</f>
        <v/>
      </c>
      <c r="S3925" s="27">
        <f>IF(AND(H3925=1,J3925&lt;&gt;""),E3925-J3925,"")</f>
        <v/>
      </c>
      <c r="T3925">
        <f>IF(G3925="","",MONTH(G3925))</f>
        <v/>
      </c>
    </row>
    <row r="3926">
      <c r="A3926" s="24" t="n">
        <v>2020</v>
      </c>
      <c r="B3926" s="24" t="n">
        <v>6</v>
      </c>
      <c r="C3926" s="24" t="n">
        <v>12</v>
      </c>
      <c r="D3926" s="24" t="n">
        <v>13</v>
      </c>
      <c r="E3926" s="24" t="n">
        <v>22.04</v>
      </c>
      <c r="F3926" s="25">
        <f>IF($E3926="","",DATE(IF($A3926="",nominal_year,$A3926),$B3926,$C3926)+($D3926-IF(LEFT(hour_conv,1)="1",1,0))/24)</f>
        <v/>
      </c>
      <c r="G3926" s="26">
        <f>IF(F3926="","",INT(F3926))</f>
        <v/>
      </c>
      <c r="H3926">
        <f>IF(G3926="","",IF(AND(MONTH(G3926)*100+DAY(G3926)&gt;=season_lo,MONTH(G3926)*100+DAY(G3926)&lt;=season_hi),1,0))</f>
        <v/>
      </c>
      <c r="I3926">
        <f>IF(G3926="","",G3926-first_day+1)</f>
        <v/>
      </c>
      <c r="J3926" s="27">
        <f>IF(I3926="","",INDEX(Daily!$J$2:$J$421,I3926))</f>
        <v/>
      </c>
      <c r="K3926" s="27">
        <f>IF(J3926="","",J3926+cat_offset)</f>
        <v/>
      </c>
      <c r="L3926" s="27">
        <f>IF(J3926="","",MAX(0,E3926-J3926)^2)</f>
        <v/>
      </c>
      <c r="M3926" s="27">
        <f>IF(J3926="","",MAX(0,E3926-(J3926+twcdh_off))^2)</f>
        <v/>
      </c>
      <c r="N3926" s="27">
        <f>IF(E3926="","",MAX(0,E3926-swcdh_thr)^2)</f>
        <v/>
      </c>
      <c r="O3926">
        <f>IF(K3926="","",ROUND(E3926-K3926,0))</f>
        <v/>
      </c>
      <c r="P3926">
        <f>IF(O3926="","",IF(O3926&gt;=1,O3926,0))</f>
        <v/>
      </c>
      <c r="Q3926" s="27">
        <f>IF(E3926="","",MAX(0,E3926-22))</f>
        <v/>
      </c>
      <c r="R3926" s="27">
        <f>IF(H3926=1,E3926,"")</f>
        <v/>
      </c>
      <c r="S3926" s="27">
        <f>IF(AND(H3926=1,J3926&lt;&gt;""),E3926-J3926,"")</f>
        <v/>
      </c>
      <c r="T3926">
        <f>IF(G3926="","",MONTH(G3926))</f>
        <v/>
      </c>
    </row>
    <row r="3927">
      <c r="A3927" s="24" t="n">
        <v>2020</v>
      </c>
      <c r="B3927" s="24" t="n">
        <v>6</v>
      </c>
      <c r="C3927" s="24" t="n">
        <v>12</v>
      </c>
      <c r="D3927" s="24" t="n">
        <v>14</v>
      </c>
      <c r="E3927" s="24" t="n">
        <v>22.44</v>
      </c>
      <c r="F3927" s="25">
        <f>IF($E3927="","",DATE(IF($A3927="",nominal_year,$A3927),$B3927,$C3927)+($D3927-IF(LEFT(hour_conv,1)="1",1,0))/24)</f>
        <v/>
      </c>
      <c r="G3927" s="26">
        <f>IF(F3927="","",INT(F3927))</f>
        <v/>
      </c>
      <c r="H3927">
        <f>IF(G3927="","",IF(AND(MONTH(G3927)*100+DAY(G3927)&gt;=season_lo,MONTH(G3927)*100+DAY(G3927)&lt;=season_hi),1,0))</f>
        <v/>
      </c>
      <c r="I3927">
        <f>IF(G3927="","",G3927-first_day+1)</f>
        <v/>
      </c>
      <c r="J3927" s="27">
        <f>IF(I3927="","",INDEX(Daily!$J$2:$J$421,I3927))</f>
        <v/>
      </c>
      <c r="K3927" s="27">
        <f>IF(J3927="","",J3927+cat_offset)</f>
        <v/>
      </c>
      <c r="L3927" s="27">
        <f>IF(J3927="","",MAX(0,E3927-J3927)^2)</f>
        <v/>
      </c>
      <c r="M3927" s="27">
        <f>IF(J3927="","",MAX(0,E3927-(J3927+twcdh_off))^2)</f>
        <v/>
      </c>
      <c r="N3927" s="27">
        <f>IF(E3927="","",MAX(0,E3927-swcdh_thr)^2)</f>
        <v/>
      </c>
      <c r="O3927">
        <f>IF(K3927="","",ROUND(E3927-K3927,0))</f>
        <v/>
      </c>
      <c r="P3927">
        <f>IF(O3927="","",IF(O3927&gt;=1,O3927,0))</f>
        <v/>
      </c>
      <c r="Q3927" s="27">
        <f>IF(E3927="","",MAX(0,E3927-22))</f>
        <v/>
      </c>
      <c r="R3927" s="27">
        <f>IF(H3927=1,E3927,"")</f>
        <v/>
      </c>
      <c r="S3927" s="27">
        <f>IF(AND(H3927=1,J3927&lt;&gt;""),E3927-J3927,"")</f>
        <v/>
      </c>
      <c r="T3927">
        <f>IF(G3927="","",MONTH(G3927))</f>
        <v/>
      </c>
    </row>
    <row r="3928">
      <c r="A3928" s="24" t="n">
        <v>2020</v>
      </c>
      <c r="B3928" s="24" t="n">
        <v>6</v>
      </c>
      <c r="C3928" s="24" t="n">
        <v>12</v>
      </c>
      <c r="D3928" s="24" t="n">
        <v>15</v>
      </c>
      <c r="E3928" s="24" t="n">
        <v>23.61</v>
      </c>
      <c r="F3928" s="25">
        <f>IF($E3928="","",DATE(IF($A3928="",nominal_year,$A3928),$B3928,$C3928)+($D3928-IF(LEFT(hour_conv,1)="1",1,0))/24)</f>
        <v/>
      </c>
      <c r="G3928" s="26">
        <f>IF(F3928="","",INT(F3928))</f>
        <v/>
      </c>
      <c r="H3928">
        <f>IF(G3928="","",IF(AND(MONTH(G3928)*100+DAY(G3928)&gt;=season_lo,MONTH(G3928)*100+DAY(G3928)&lt;=season_hi),1,0))</f>
        <v/>
      </c>
      <c r="I3928">
        <f>IF(G3928="","",G3928-first_day+1)</f>
        <v/>
      </c>
      <c r="J3928" s="27">
        <f>IF(I3928="","",INDEX(Daily!$J$2:$J$421,I3928))</f>
        <v/>
      </c>
      <c r="K3928" s="27">
        <f>IF(J3928="","",J3928+cat_offset)</f>
        <v/>
      </c>
      <c r="L3928" s="27">
        <f>IF(J3928="","",MAX(0,E3928-J3928)^2)</f>
        <v/>
      </c>
      <c r="M3928" s="27">
        <f>IF(J3928="","",MAX(0,E3928-(J3928+twcdh_off))^2)</f>
        <v/>
      </c>
      <c r="N3928" s="27">
        <f>IF(E3928="","",MAX(0,E3928-swcdh_thr)^2)</f>
        <v/>
      </c>
      <c r="O3928">
        <f>IF(K3928="","",ROUND(E3928-K3928,0))</f>
        <v/>
      </c>
      <c r="P3928">
        <f>IF(O3928="","",IF(O3928&gt;=1,O3928,0))</f>
        <v/>
      </c>
      <c r="Q3928" s="27">
        <f>IF(E3928="","",MAX(0,E3928-22))</f>
        <v/>
      </c>
      <c r="R3928" s="27">
        <f>IF(H3928=1,E3928,"")</f>
        <v/>
      </c>
      <c r="S3928" s="27">
        <f>IF(AND(H3928=1,J3928&lt;&gt;""),E3928-J3928,"")</f>
        <v/>
      </c>
      <c r="T3928">
        <f>IF(G3928="","",MONTH(G3928))</f>
        <v/>
      </c>
    </row>
    <row r="3929">
      <c r="A3929" s="24" t="n">
        <v>2020</v>
      </c>
      <c r="B3929" s="24" t="n">
        <v>6</v>
      </c>
      <c r="C3929" s="24" t="n">
        <v>12</v>
      </c>
      <c r="D3929" s="24" t="n">
        <v>16</v>
      </c>
      <c r="E3929" s="24" t="n">
        <v>23.6</v>
      </c>
      <c r="F3929" s="25">
        <f>IF($E3929="","",DATE(IF($A3929="",nominal_year,$A3929),$B3929,$C3929)+($D3929-IF(LEFT(hour_conv,1)="1",1,0))/24)</f>
        <v/>
      </c>
      <c r="G3929" s="26">
        <f>IF(F3929="","",INT(F3929))</f>
        <v/>
      </c>
      <c r="H3929">
        <f>IF(G3929="","",IF(AND(MONTH(G3929)*100+DAY(G3929)&gt;=season_lo,MONTH(G3929)*100+DAY(G3929)&lt;=season_hi),1,0))</f>
        <v/>
      </c>
      <c r="I3929">
        <f>IF(G3929="","",G3929-first_day+1)</f>
        <v/>
      </c>
      <c r="J3929" s="27">
        <f>IF(I3929="","",INDEX(Daily!$J$2:$J$421,I3929))</f>
        <v/>
      </c>
      <c r="K3929" s="27">
        <f>IF(J3929="","",J3929+cat_offset)</f>
        <v/>
      </c>
      <c r="L3929" s="27">
        <f>IF(J3929="","",MAX(0,E3929-J3929)^2)</f>
        <v/>
      </c>
      <c r="M3929" s="27">
        <f>IF(J3929="","",MAX(0,E3929-(J3929+twcdh_off))^2)</f>
        <v/>
      </c>
      <c r="N3929" s="27">
        <f>IF(E3929="","",MAX(0,E3929-swcdh_thr)^2)</f>
        <v/>
      </c>
      <c r="O3929">
        <f>IF(K3929="","",ROUND(E3929-K3929,0))</f>
        <v/>
      </c>
      <c r="P3929">
        <f>IF(O3929="","",IF(O3929&gt;=1,O3929,0))</f>
        <v/>
      </c>
      <c r="Q3929" s="27">
        <f>IF(E3929="","",MAX(0,E3929-22))</f>
        <v/>
      </c>
      <c r="R3929" s="27">
        <f>IF(H3929=1,E3929,"")</f>
        <v/>
      </c>
      <c r="S3929" s="27">
        <f>IF(AND(H3929=1,J3929&lt;&gt;""),E3929-J3929,"")</f>
        <v/>
      </c>
      <c r="T3929">
        <f>IF(G3929="","",MONTH(G3929))</f>
        <v/>
      </c>
    </row>
    <row r="3930">
      <c r="A3930" s="24" t="n">
        <v>2020</v>
      </c>
      <c r="B3930" s="24" t="n">
        <v>6</v>
      </c>
      <c r="C3930" s="24" t="n">
        <v>12</v>
      </c>
      <c r="D3930" s="24" t="n">
        <v>17</v>
      </c>
      <c r="E3930" s="24" t="n">
        <v>23.48</v>
      </c>
      <c r="F3930" s="25">
        <f>IF($E3930="","",DATE(IF($A3930="",nominal_year,$A3930),$B3930,$C3930)+($D3930-IF(LEFT(hour_conv,1)="1",1,0))/24)</f>
        <v/>
      </c>
      <c r="G3930" s="26">
        <f>IF(F3930="","",INT(F3930))</f>
        <v/>
      </c>
      <c r="H3930">
        <f>IF(G3930="","",IF(AND(MONTH(G3930)*100+DAY(G3930)&gt;=season_lo,MONTH(G3930)*100+DAY(G3930)&lt;=season_hi),1,0))</f>
        <v/>
      </c>
      <c r="I3930">
        <f>IF(G3930="","",G3930-first_day+1)</f>
        <v/>
      </c>
      <c r="J3930" s="27">
        <f>IF(I3930="","",INDEX(Daily!$J$2:$J$421,I3930))</f>
        <v/>
      </c>
      <c r="K3930" s="27">
        <f>IF(J3930="","",J3930+cat_offset)</f>
        <v/>
      </c>
      <c r="L3930" s="27">
        <f>IF(J3930="","",MAX(0,E3930-J3930)^2)</f>
        <v/>
      </c>
      <c r="M3930" s="27">
        <f>IF(J3930="","",MAX(0,E3930-(J3930+twcdh_off))^2)</f>
        <v/>
      </c>
      <c r="N3930" s="27">
        <f>IF(E3930="","",MAX(0,E3930-swcdh_thr)^2)</f>
        <v/>
      </c>
      <c r="O3930">
        <f>IF(K3930="","",ROUND(E3930-K3930,0))</f>
        <v/>
      </c>
      <c r="P3930">
        <f>IF(O3930="","",IF(O3930&gt;=1,O3930,0))</f>
        <v/>
      </c>
      <c r="Q3930" s="27">
        <f>IF(E3930="","",MAX(0,E3930-22))</f>
        <v/>
      </c>
      <c r="R3930" s="27">
        <f>IF(H3930=1,E3930,"")</f>
        <v/>
      </c>
      <c r="S3930" s="27">
        <f>IF(AND(H3930=1,J3930&lt;&gt;""),E3930-J3930,"")</f>
        <v/>
      </c>
      <c r="T3930">
        <f>IF(G3930="","",MONTH(G3930))</f>
        <v/>
      </c>
    </row>
    <row r="3931">
      <c r="A3931" s="24" t="n">
        <v>2020</v>
      </c>
      <c r="B3931" s="24" t="n">
        <v>6</v>
      </c>
      <c r="C3931" s="24" t="n">
        <v>12</v>
      </c>
      <c r="D3931" s="24" t="n">
        <v>18</v>
      </c>
      <c r="E3931" s="24" t="n">
        <v>22.63</v>
      </c>
      <c r="F3931" s="25">
        <f>IF($E3931="","",DATE(IF($A3931="",nominal_year,$A3931),$B3931,$C3931)+($D3931-IF(LEFT(hour_conv,1)="1",1,0))/24)</f>
        <v/>
      </c>
      <c r="G3931" s="26">
        <f>IF(F3931="","",INT(F3931))</f>
        <v/>
      </c>
      <c r="H3931">
        <f>IF(G3931="","",IF(AND(MONTH(G3931)*100+DAY(G3931)&gt;=season_lo,MONTH(G3931)*100+DAY(G3931)&lt;=season_hi),1,0))</f>
        <v/>
      </c>
      <c r="I3931">
        <f>IF(G3931="","",G3931-first_day+1)</f>
        <v/>
      </c>
      <c r="J3931" s="27">
        <f>IF(I3931="","",INDEX(Daily!$J$2:$J$421,I3931))</f>
        <v/>
      </c>
      <c r="K3931" s="27">
        <f>IF(J3931="","",J3931+cat_offset)</f>
        <v/>
      </c>
      <c r="L3931" s="27">
        <f>IF(J3931="","",MAX(0,E3931-J3931)^2)</f>
        <v/>
      </c>
      <c r="M3931" s="27">
        <f>IF(J3931="","",MAX(0,E3931-(J3931+twcdh_off))^2)</f>
        <v/>
      </c>
      <c r="N3931" s="27">
        <f>IF(E3931="","",MAX(0,E3931-swcdh_thr)^2)</f>
        <v/>
      </c>
      <c r="O3931">
        <f>IF(K3931="","",ROUND(E3931-K3931,0))</f>
        <v/>
      </c>
      <c r="P3931">
        <f>IF(O3931="","",IF(O3931&gt;=1,O3931,0))</f>
        <v/>
      </c>
      <c r="Q3931" s="27">
        <f>IF(E3931="","",MAX(0,E3931-22))</f>
        <v/>
      </c>
      <c r="R3931" s="27">
        <f>IF(H3931=1,E3931,"")</f>
        <v/>
      </c>
      <c r="S3931" s="27">
        <f>IF(AND(H3931=1,J3931&lt;&gt;""),E3931-J3931,"")</f>
        <v/>
      </c>
      <c r="T3931">
        <f>IF(G3931="","",MONTH(G3931))</f>
        <v/>
      </c>
    </row>
    <row r="3932">
      <c r="A3932" s="24" t="n">
        <v>2020</v>
      </c>
      <c r="B3932" s="24" t="n">
        <v>6</v>
      </c>
      <c r="C3932" s="24" t="n">
        <v>12</v>
      </c>
      <c r="D3932" s="24" t="n">
        <v>19</v>
      </c>
      <c r="E3932" s="24" t="n">
        <v>21.95</v>
      </c>
      <c r="F3932" s="25">
        <f>IF($E3932="","",DATE(IF($A3932="",nominal_year,$A3932),$B3932,$C3932)+($D3932-IF(LEFT(hour_conv,1)="1",1,0))/24)</f>
        <v/>
      </c>
      <c r="G3932" s="26">
        <f>IF(F3932="","",INT(F3932))</f>
        <v/>
      </c>
      <c r="H3932">
        <f>IF(G3932="","",IF(AND(MONTH(G3932)*100+DAY(G3932)&gt;=season_lo,MONTH(G3932)*100+DAY(G3932)&lt;=season_hi),1,0))</f>
        <v/>
      </c>
      <c r="I3932">
        <f>IF(G3932="","",G3932-first_day+1)</f>
        <v/>
      </c>
      <c r="J3932" s="27">
        <f>IF(I3932="","",INDEX(Daily!$J$2:$J$421,I3932))</f>
        <v/>
      </c>
      <c r="K3932" s="27">
        <f>IF(J3932="","",J3932+cat_offset)</f>
        <v/>
      </c>
      <c r="L3932" s="27">
        <f>IF(J3932="","",MAX(0,E3932-J3932)^2)</f>
        <v/>
      </c>
      <c r="M3932" s="27">
        <f>IF(J3932="","",MAX(0,E3932-(J3932+twcdh_off))^2)</f>
        <v/>
      </c>
      <c r="N3932" s="27">
        <f>IF(E3932="","",MAX(0,E3932-swcdh_thr)^2)</f>
        <v/>
      </c>
      <c r="O3932">
        <f>IF(K3932="","",ROUND(E3932-K3932,0))</f>
        <v/>
      </c>
      <c r="P3932">
        <f>IF(O3932="","",IF(O3932&gt;=1,O3932,0))</f>
        <v/>
      </c>
      <c r="Q3932" s="27">
        <f>IF(E3932="","",MAX(0,E3932-22))</f>
        <v/>
      </c>
      <c r="R3932" s="27">
        <f>IF(H3932=1,E3932,"")</f>
        <v/>
      </c>
      <c r="S3932" s="27">
        <f>IF(AND(H3932=1,J3932&lt;&gt;""),E3932-J3932,"")</f>
        <v/>
      </c>
      <c r="T3932">
        <f>IF(G3932="","",MONTH(G3932))</f>
        <v/>
      </c>
    </row>
    <row r="3933">
      <c r="A3933" s="24" t="n">
        <v>2020</v>
      </c>
      <c r="B3933" s="24" t="n">
        <v>6</v>
      </c>
      <c r="C3933" s="24" t="n">
        <v>12</v>
      </c>
      <c r="D3933" s="24" t="n">
        <v>20</v>
      </c>
      <c r="E3933" s="24" t="n">
        <v>20.72</v>
      </c>
      <c r="F3933" s="25">
        <f>IF($E3933="","",DATE(IF($A3933="",nominal_year,$A3933),$B3933,$C3933)+($D3933-IF(LEFT(hour_conv,1)="1",1,0))/24)</f>
        <v/>
      </c>
      <c r="G3933" s="26">
        <f>IF(F3933="","",INT(F3933))</f>
        <v/>
      </c>
      <c r="H3933">
        <f>IF(G3933="","",IF(AND(MONTH(G3933)*100+DAY(G3933)&gt;=season_lo,MONTH(G3933)*100+DAY(G3933)&lt;=season_hi),1,0))</f>
        <v/>
      </c>
      <c r="I3933">
        <f>IF(G3933="","",G3933-first_day+1)</f>
        <v/>
      </c>
      <c r="J3933" s="27">
        <f>IF(I3933="","",INDEX(Daily!$J$2:$J$421,I3933))</f>
        <v/>
      </c>
      <c r="K3933" s="27">
        <f>IF(J3933="","",J3933+cat_offset)</f>
        <v/>
      </c>
      <c r="L3933" s="27">
        <f>IF(J3933="","",MAX(0,E3933-J3933)^2)</f>
        <v/>
      </c>
      <c r="M3933" s="27">
        <f>IF(J3933="","",MAX(0,E3933-(J3933+twcdh_off))^2)</f>
        <v/>
      </c>
      <c r="N3933" s="27">
        <f>IF(E3933="","",MAX(0,E3933-swcdh_thr)^2)</f>
        <v/>
      </c>
      <c r="O3933">
        <f>IF(K3933="","",ROUND(E3933-K3933,0))</f>
        <v/>
      </c>
      <c r="P3933">
        <f>IF(O3933="","",IF(O3933&gt;=1,O3933,0))</f>
        <v/>
      </c>
      <c r="Q3933" s="27">
        <f>IF(E3933="","",MAX(0,E3933-22))</f>
        <v/>
      </c>
      <c r="R3933" s="27">
        <f>IF(H3933=1,E3933,"")</f>
        <v/>
      </c>
      <c r="S3933" s="27">
        <f>IF(AND(H3933=1,J3933&lt;&gt;""),E3933-J3933,"")</f>
        <v/>
      </c>
      <c r="T3933">
        <f>IF(G3933="","",MONTH(G3933))</f>
        <v/>
      </c>
    </row>
    <row r="3934">
      <c r="A3934" s="24" t="n">
        <v>2020</v>
      </c>
      <c r="B3934" s="24" t="n">
        <v>6</v>
      </c>
      <c r="C3934" s="24" t="n">
        <v>12</v>
      </c>
      <c r="D3934" s="24" t="n">
        <v>21</v>
      </c>
      <c r="E3934" s="24" t="n">
        <v>19.58</v>
      </c>
      <c r="F3934" s="25">
        <f>IF($E3934="","",DATE(IF($A3934="",nominal_year,$A3934),$B3934,$C3934)+($D3934-IF(LEFT(hour_conv,1)="1",1,0))/24)</f>
        <v/>
      </c>
      <c r="G3934" s="26">
        <f>IF(F3934="","",INT(F3934))</f>
        <v/>
      </c>
      <c r="H3934">
        <f>IF(G3934="","",IF(AND(MONTH(G3934)*100+DAY(G3934)&gt;=season_lo,MONTH(G3934)*100+DAY(G3934)&lt;=season_hi),1,0))</f>
        <v/>
      </c>
      <c r="I3934">
        <f>IF(G3934="","",G3934-first_day+1)</f>
        <v/>
      </c>
      <c r="J3934" s="27">
        <f>IF(I3934="","",INDEX(Daily!$J$2:$J$421,I3934))</f>
        <v/>
      </c>
      <c r="K3934" s="27">
        <f>IF(J3934="","",J3934+cat_offset)</f>
        <v/>
      </c>
      <c r="L3934" s="27">
        <f>IF(J3934="","",MAX(0,E3934-J3934)^2)</f>
        <v/>
      </c>
      <c r="M3934" s="27">
        <f>IF(J3934="","",MAX(0,E3934-(J3934+twcdh_off))^2)</f>
        <v/>
      </c>
      <c r="N3934" s="27">
        <f>IF(E3934="","",MAX(0,E3934-swcdh_thr)^2)</f>
        <v/>
      </c>
      <c r="O3934">
        <f>IF(K3934="","",ROUND(E3934-K3934,0))</f>
        <v/>
      </c>
      <c r="P3934">
        <f>IF(O3934="","",IF(O3934&gt;=1,O3934,0))</f>
        <v/>
      </c>
      <c r="Q3934" s="27">
        <f>IF(E3934="","",MAX(0,E3934-22))</f>
        <v/>
      </c>
      <c r="R3934" s="27">
        <f>IF(H3934=1,E3934,"")</f>
        <v/>
      </c>
      <c r="S3934" s="27">
        <f>IF(AND(H3934=1,J3934&lt;&gt;""),E3934-J3934,"")</f>
        <v/>
      </c>
      <c r="T3934">
        <f>IF(G3934="","",MONTH(G3934))</f>
        <v/>
      </c>
    </row>
    <row r="3935">
      <c r="A3935" s="24" t="n">
        <v>2020</v>
      </c>
      <c r="B3935" s="24" t="n">
        <v>6</v>
      </c>
      <c r="C3935" s="24" t="n">
        <v>12</v>
      </c>
      <c r="D3935" s="24" t="n">
        <v>22</v>
      </c>
      <c r="E3935" s="24" t="n">
        <v>18.58</v>
      </c>
      <c r="F3935" s="25">
        <f>IF($E3935="","",DATE(IF($A3935="",nominal_year,$A3935),$B3935,$C3935)+($D3935-IF(LEFT(hour_conv,1)="1",1,0))/24)</f>
        <v/>
      </c>
      <c r="G3935" s="26">
        <f>IF(F3935="","",INT(F3935))</f>
        <v/>
      </c>
      <c r="H3935">
        <f>IF(G3935="","",IF(AND(MONTH(G3935)*100+DAY(G3935)&gt;=season_lo,MONTH(G3935)*100+DAY(G3935)&lt;=season_hi),1,0))</f>
        <v/>
      </c>
      <c r="I3935">
        <f>IF(G3935="","",G3935-first_day+1)</f>
        <v/>
      </c>
      <c r="J3935" s="27">
        <f>IF(I3935="","",INDEX(Daily!$J$2:$J$421,I3935))</f>
        <v/>
      </c>
      <c r="K3935" s="27">
        <f>IF(J3935="","",J3935+cat_offset)</f>
        <v/>
      </c>
      <c r="L3935" s="27">
        <f>IF(J3935="","",MAX(0,E3935-J3935)^2)</f>
        <v/>
      </c>
      <c r="M3935" s="27">
        <f>IF(J3935="","",MAX(0,E3935-(J3935+twcdh_off))^2)</f>
        <v/>
      </c>
      <c r="N3935" s="27">
        <f>IF(E3935="","",MAX(0,E3935-swcdh_thr)^2)</f>
        <v/>
      </c>
      <c r="O3935">
        <f>IF(K3935="","",ROUND(E3935-K3935,0))</f>
        <v/>
      </c>
      <c r="P3935">
        <f>IF(O3935="","",IF(O3935&gt;=1,O3935,0))</f>
        <v/>
      </c>
      <c r="Q3935" s="27">
        <f>IF(E3935="","",MAX(0,E3935-22))</f>
        <v/>
      </c>
      <c r="R3935" s="27">
        <f>IF(H3935=1,E3935,"")</f>
        <v/>
      </c>
      <c r="S3935" s="27">
        <f>IF(AND(H3935=1,J3935&lt;&gt;""),E3935-J3935,"")</f>
        <v/>
      </c>
      <c r="T3935">
        <f>IF(G3935="","",MONTH(G3935))</f>
        <v/>
      </c>
    </row>
    <row r="3936">
      <c r="A3936" s="24" t="n">
        <v>2020</v>
      </c>
      <c r="B3936" s="24" t="n">
        <v>6</v>
      </c>
      <c r="C3936" s="24" t="n">
        <v>12</v>
      </c>
      <c r="D3936" s="24" t="n">
        <v>23</v>
      </c>
      <c r="E3936" s="24" t="n">
        <v>16.71</v>
      </c>
      <c r="F3936" s="25">
        <f>IF($E3936="","",DATE(IF($A3936="",nominal_year,$A3936),$B3936,$C3936)+($D3936-IF(LEFT(hour_conv,1)="1",1,0))/24)</f>
        <v/>
      </c>
      <c r="G3936" s="26">
        <f>IF(F3936="","",INT(F3936))</f>
        <v/>
      </c>
      <c r="H3936">
        <f>IF(G3936="","",IF(AND(MONTH(G3936)*100+DAY(G3936)&gt;=season_lo,MONTH(G3936)*100+DAY(G3936)&lt;=season_hi),1,0))</f>
        <v/>
      </c>
      <c r="I3936">
        <f>IF(G3936="","",G3936-first_day+1)</f>
        <v/>
      </c>
      <c r="J3936" s="27">
        <f>IF(I3936="","",INDEX(Daily!$J$2:$J$421,I3936))</f>
        <v/>
      </c>
      <c r="K3936" s="27">
        <f>IF(J3936="","",J3936+cat_offset)</f>
        <v/>
      </c>
      <c r="L3936" s="27">
        <f>IF(J3936="","",MAX(0,E3936-J3936)^2)</f>
        <v/>
      </c>
      <c r="M3936" s="27">
        <f>IF(J3936="","",MAX(0,E3936-(J3936+twcdh_off))^2)</f>
        <v/>
      </c>
      <c r="N3936" s="27">
        <f>IF(E3936="","",MAX(0,E3936-swcdh_thr)^2)</f>
        <v/>
      </c>
      <c r="O3936">
        <f>IF(K3936="","",ROUND(E3936-K3936,0))</f>
        <v/>
      </c>
      <c r="P3936">
        <f>IF(O3936="","",IF(O3936&gt;=1,O3936,0))</f>
        <v/>
      </c>
      <c r="Q3936" s="27">
        <f>IF(E3936="","",MAX(0,E3936-22))</f>
        <v/>
      </c>
      <c r="R3936" s="27">
        <f>IF(H3936=1,E3936,"")</f>
        <v/>
      </c>
      <c r="S3936" s="27">
        <f>IF(AND(H3936=1,J3936&lt;&gt;""),E3936-J3936,"")</f>
        <v/>
      </c>
      <c r="T3936">
        <f>IF(G3936="","",MONTH(G3936))</f>
        <v/>
      </c>
    </row>
    <row r="3937">
      <c r="A3937" s="24" t="n">
        <v>2020</v>
      </c>
      <c r="B3937" s="24" t="n">
        <v>6</v>
      </c>
      <c r="C3937" s="24" t="n">
        <v>12</v>
      </c>
      <c r="D3937" s="24" t="n">
        <v>24</v>
      </c>
      <c r="E3937" s="24" t="n">
        <v>14.56</v>
      </c>
      <c r="F3937" s="25">
        <f>IF($E3937="","",DATE(IF($A3937="",nominal_year,$A3937),$B3937,$C3937)+($D3937-IF(LEFT(hour_conv,1)="1",1,0))/24)</f>
        <v/>
      </c>
      <c r="G3937" s="26">
        <f>IF(F3937="","",INT(F3937))</f>
        <v/>
      </c>
      <c r="H3937">
        <f>IF(G3937="","",IF(AND(MONTH(G3937)*100+DAY(G3937)&gt;=season_lo,MONTH(G3937)*100+DAY(G3937)&lt;=season_hi),1,0))</f>
        <v/>
      </c>
      <c r="I3937">
        <f>IF(G3937="","",G3937-first_day+1)</f>
        <v/>
      </c>
      <c r="J3937" s="27">
        <f>IF(I3937="","",INDEX(Daily!$J$2:$J$421,I3937))</f>
        <v/>
      </c>
      <c r="K3937" s="27">
        <f>IF(J3937="","",J3937+cat_offset)</f>
        <v/>
      </c>
      <c r="L3937" s="27">
        <f>IF(J3937="","",MAX(0,E3937-J3937)^2)</f>
        <v/>
      </c>
      <c r="M3937" s="27">
        <f>IF(J3937="","",MAX(0,E3937-(J3937+twcdh_off))^2)</f>
        <v/>
      </c>
      <c r="N3937" s="27">
        <f>IF(E3937="","",MAX(0,E3937-swcdh_thr)^2)</f>
        <v/>
      </c>
      <c r="O3937">
        <f>IF(K3937="","",ROUND(E3937-K3937,0))</f>
        <v/>
      </c>
      <c r="P3937">
        <f>IF(O3937="","",IF(O3937&gt;=1,O3937,0))</f>
        <v/>
      </c>
      <c r="Q3937" s="27">
        <f>IF(E3937="","",MAX(0,E3937-22))</f>
        <v/>
      </c>
      <c r="R3937" s="27">
        <f>IF(H3937=1,E3937,"")</f>
        <v/>
      </c>
      <c r="S3937" s="27">
        <f>IF(AND(H3937=1,J3937&lt;&gt;""),E3937-J3937,"")</f>
        <v/>
      </c>
      <c r="T3937">
        <f>IF(G3937="","",MONTH(G3937))</f>
        <v/>
      </c>
    </row>
    <row r="3938">
      <c r="A3938" s="24" t="n">
        <v>2020</v>
      </c>
      <c r="B3938" s="24" t="n">
        <v>6</v>
      </c>
      <c r="C3938" s="24" t="n">
        <v>13</v>
      </c>
      <c r="D3938" s="24" t="n">
        <v>1</v>
      </c>
      <c r="E3938" s="24" t="n">
        <v>13.14</v>
      </c>
      <c r="F3938" s="25">
        <f>IF($E3938="","",DATE(IF($A3938="",nominal_year,$A3938),$B3938,$C3938)+($D3938-IF(LEFT(hour_conv,1)="1",1,0))/24)</f>
        <v/>
      </c>
      <c r="G3938" s="26">
        <f>IF(F3938="","",INT(F3938))</f>
        <v/>
      </c>
      <c r="H3938">
        <f>IF(G3938="","",IF(AND(MONTH(G3938)*100+DAY(G3938)&gt;=season_lo,MONTH(G3938)*100+DAY(G3938)&lt;=season_hi),1,0))</f>
        <v/>
      </c>
      <c r="I3938">
        <f>IF(G3938="","",G3938-first_day+1)</f>
        <v/>
      </c>
      <c r="J3938" s="27">
        <f>IF(I3938="","",INDEX(Daily!$J$2:$J$421,I3938))</f>
        <v/>
      </c>
      <c r="K3938" s="27">
        <f>IF(J3938="","",J3938+cat_offset)</f>
        <v/>
      </c>
      <c r="L3938" s="27">
        <f>IF(J3938="","",MAX(0,E3938-J3938)^2)</f>
        <v/>
      </c>
      <c r="M3938" s="27">
        <f>IF(J3938="","",MAX(0,E3938-(J3938+twcdh_off))^2)</f>
        <v/>
      </c>
      <c r="N3938" s="27">
        <f>IF(E3938="","",MAX(0,E3938-swcdh_thr)^2)</f>
        <v/>
      </c>
      <c r="O3938">
        <f>IF(K3938="","",ROUND(E3938-K3938,0))</f>
        <v/>
      </c>
      <c r="P3938">
        <f>IF(O3938="","",IF(O3938&gt;=1,O3938,0))</f>
        <v/>
      </c>
      <c r="Q3938" s="27">
        <f>IF(E3938="","",MAX(0,E3938-22))</f>
        <v/>
      </c>
      <c r="R3938" s="27">
        <f>IF(H3938=1,E3938,"")</f>
        <v/>
      </c>
      <c r="S3938" s="27">
        <f>IF(AND(H3938=1,J3938&lt;&gt;""),E3938-J3938,"")</f>
        <v/>
      </c>
      <c r="T3938">
        <f>IF(G3938="","",MONTH(G3938))</f>
        <v/>
      </c>
    </row>
    <row r="3939">
      <c r="A3939" s="24" t="n">
        <v>2020</v>
      </c>
      <c r="B3939" s="24" t="n">
        <v>6</v>
      </c>
      <c r="C3939" s="24" t="n">
        <v>13</v>
      </c>
      <c r="D3939" s="24" t="n">
        <v>2</v>
      </c>
      <c r="E3939" s="24" t="n">
        <v>12.01</v>
      </c>
      <c r="F3939" s="25">
        <f>IF($E3939="","",DATE(IF($A3939="",nominal_year,$A3939),$B3939,$C3939)+($D3939-IF(LEFT(hour_conv,1)="1",1,0))/24)</f>
        <v/>
      </c>
      <c r="G3939" s="26">
        <f>IF(F3939="","",INT(F3939))</f>
        <v/>
      </c>
      <c r="H3939">
        <f>IF(G3939="","",IF(AND(MONTH(G3939)*100+DAY(G3939)&gt;=season_lo,MONTH(G3939)*100+DAY(G3939)&lt;=season_hi),1,0))</f>
        <v/>
      </c>
      <c r="I3939">
        <f>IF(G3939="","",G3939-first_day+1)</f>
        <v/>
      </c>
      <c r="J3939" s="27">
        <f>IF(I3939="","",INDEX(Daily!$J$2:$J$421,I3939))</f>
        <v/>
      </c>
      <c r="K3939" s="27">
        <f>IF(J3939="","",J3939+cat_offset)</f>
        <v/>
      </c>
      <c r="L3939" s="27">
        <f>IF(J3939="","",MAX(0,E3939-J3939)^2)</f>
        <v/>
      </c>
      <c r="M3939" s="27">
        <f>IF(J3939="","",MAX(0,E3939-(J3939+twcdh_off))^2)</f>
        <v/>
      </c>
      <c r="N3939" s="27">
        <f>IF(E3939="","",MAX(0,E3939-swcdh_thr)^2)</f>
        <v/>
      </c>
      <c r="O3939">
        <f>IF(K3939="","",ROUND(E3939-K3939,0))</f>
        <v/>
      </c>
      <c r="P3939">
        <f>IF(O3939="","",IF(O3939&gt;=1,O3939,0))</f>
        <v/>
      </c>
      <c r="Q3939" s="27">
        <f>IF(E3939="","",MAX(0,E3939-22))</f>
        <v/>
      </c>
      <c r="R3939" s="27">
        <f>IF(H3939=1,E3939,"")</f>
        <v/>
      </c>
      <c r="S3939" s="27">
        <f>IF(AND(H3939=1,J3939&lt;&gt;""),E3939-J3939,"")</f>
        <v/>
      </c>
      <c r="T3939">
        <f>IF(G3939="","",MONTH(G3939))</f>
        <v/>
      </c>
    </row>
    <row r="3940">
      <c r="A3940" s="24" t="n">
        <v>2020</v>
      </c>
      <c r="B3940" s="24" t="n">
        <v>6</v>
      </c>
      <c r="C3940" s="24" t="n">
        <v>13</v>
      </c>
      <c r="D3940" s="24" t="n">
        <v>3</v>
      </c>
      <c r="E3940" s="24" t="n">
        <v>11.77</v>
      </c>
      <c r="F3940" s="25">
        <f>IF($E3940="","",DATE(IF($A3940="",nominal_year,$A3940),$B3940,$C3940)+($D3940-IF(LEFT(hour_conv,1)="1",1,0))/24)</f>
        <v/>
      </c>
      <c r="G3940" s="26">
        <f>IF(F3940="","",INT(F3940))</f>
        <v/>
      </c>
      <c r="H3940">
        <f>IF(G3940="","",IF(AND(MONTH(G3940)*100+DAY(G3940)&gt;=season_lo,MONTH(G3940)*100+DAY(G3940)&lt;=season_hi),1,0))</f>
        <v/>
      </c>
      <c r="I3940">
        <f>IF(G3940="","",G3940-first_day+1)</f>
        <v/>
      </c>
      <c r="J3940" s="27">
        <f>IF(I3940="","",INDEX(Daily!$J$2:$J$421,I3940))</f>
        <v/>
      </c>
      <c r="K3940" s="27">
        <f>IF(J3940="","",J3940+cat_offset)</f>
        <v/>
      </c>
      <c r="L3940" s="27">
        <f>IF(J3940="","",MAX(0,E3940-J3940)^2)</f>
        <v/>
      </c>
      <c r="M3940" s="27">
        <f>IF(J3940="","",MAX(0,E3940-(J3940+twcdh_off))^2)</f>
        <v/>
      </c>
      <c r="N3940" s="27">
        <f>IF(E3940="","",MAX(0,E3940-swcdh_thr)^2)</f>
        <v/>
      </c>
      <c r="O3940">
        <f>IF(K3940="","",ROUND(E3940-K3940,0))</f>
        <v/>
      </c>
      <c r="P3940">
        <f>IF(O3940="","",IF(O3940&gt;=1,O3940,0))</f>
        <v/>
      </c>
      <c r="Q3940" s="27">
        <f>IF(E3940="","",MAX(0,E3940-22))</f>
        <v/>
      </c>
      <c r="R3940" s="27">
        <f>IF(H3940=1,E3940,"")</f>
        <v/>
      </c>
      <c r="S3940" s="27">
        <f>IF(AND(H3940=1,J3940&lt;&gt;""),E3940-J3940,"")</f>
        <v/>
      </c>
      <c r="T3940">
        <f>IF(G3940="","",MONTH(G3940))</f>
        <v/>
      </c>
    </row>
    <row r="3941">
      <c r="A3941" s="24" t="n">
        <v>2020</v>
      </c>
      <c r="B3941" s="24" t="n">
        <v>6</v>
      </c>
      <c r="C3941" s="24" t="n">
        <v>13</v>
      </c>
      <c r="D3941" s="24" t="n">
        <v>4</v>
      </c>
      <c r="E3941" s="24" t="n">
        <v>12.13</v>
      </c>
      <c r="F3941" s="25">
        <f>IF($E3941="","",DATE(IF($A3941="",nominal_year,$A3941),$B3941,$C3941)+($D3941-IF(LEFT(hour_conv,1)="1",1,0))/24)</f>
        <v/>
      </c>
      <c r="G3941" s="26">
        <f>IF(F3941="","",INT(F3941))</f>
        <v/>
      </c>
      <c r="H3941">
        <f>IF(G3941="","",IF(AND(MONTH(G3941)*100+DAY(G3941)&gt;=season_lo,MONTH(G3941)*100+DAY(G3941)&lt;=season_hi),1,0))</f>
        <v/>
      </c>
      <c r="I3941">
        <f>IF(G3941="","",G3941-first_day+1)</f>
        <v/>
      </c>
      <c r="J3941" s="27">
        <f>IF(I3941="","",INDEX(Daily!$J$2:$J$421,I3941))</f>
        <v/>
      </c>
      <c r="K3941" s="27">
        <f>IF(J3941="","",J3941+cat_offset)</f>
        <v/>
      </c>
      <c r="L3941" s="27">
        <f>IF(J3941="","",MAX(0,E3941-J3941)^2)</f>
        <v/>
      </c>
      <c r="M3941" s="27">
        <f>IF(J3941="","",MAX(0,E3941-(J3941+twcdh_off))^2)</f>
        <v/>
      </c>
      <c r="N3941" s="27">
        <f>IF(E3941="","",MAX(0,E3941-swcdh_thr)^2)</f>
        <v/>
      </c>
      <c r="O3941">
        <f>IF(K3941="","",ROUND(E3941-K3941,0))</f>
        <v/>
      </c>
      <c r="P3941">
        <f>IF(O3941="","",IF(O3941&gt;=1,O3941,0))</f>
        <v/>
      </c>
      <c r="Q3941" s="27">
        <f>IF(E3941="","",MAX(0,E3941-22))</f>
        <v/>
      </c>
      <c r="R3941" s="27">
        <f>IF(H3941=1,E3941,"")</f>
        <v/>
      </c>
      <c r="S3941" s="27">
        <f>IF(AND(H3941=1,J3941&lt;&gt;""),E3941-J3941,"")</f>
        <v/>
      </c>
      <c r="T3941">
        <f>IF(G3941="","",MONTH(G3941))</f>
        <v/>
      </c>
    </row>
    <row r="3942">
      <c r="A3942" s="24" t="n">
        <v>2020</v>
      </c>
      <c r="B3942" s="24" t="n">
        <v>6</v>
      </c>
      <c r="C3942" s="24" t="n">
        <v>13</v>
      </c>
      <c r="D3942" s="24" t="n">
        <v>5</v>
      </c>
      <c r="E3942" s="24" t="n">
        <v>12.26</v>
      </c>
      <c r="F3942" s="25">
        <f>IF($E3942="","",DATE(IF($A3942="",nominal_year,$A3942),$B3942,$C3942)+($D3942-IF(LEFT(hour_conv,1)="1",1,0))/24)</f>
        <v/>
      </c>
      <c r="G3942" s="26">
        <f>IF(F3942="","",INT(F3942))</f>
        <v/>
      </c>
      <c r="H3942">
        <f>IF(G3942="","",IF(AND(MONTH(G3942)*100+DAY(G3942)&gt;=season_lo,MONTH(G3942)*100+DAY(G3942)&lt;=season_hi),1,0))</f>
        <v/>
      </c>
      <c r="I3942">
        <f>IF(G3942="","",G3942-first_day+1)</f>
        <v/>
      </c>
      <c r="J3942" s="27">
        <f>IF(I3942="","",INDEX(Daily!$J$2:$J$421,I3942))</f>
        <v/>
      </c>
      <c r="K3942" s="27">
        <f>IF(J3942="","",J3942+cat_offset)</f>
        <v/>
      </c>
      <c r="L3942" s="27">
        <f>IF(J3942="","",MAX(0,E3942-J3942)^2)</f>
        <v/>
      </c>
      <c r="M3942" s="27">
        <f>IF(J3942="","",MAX(0,E3942-(J3942+twcdh_off))^2)</f>
        <v/>
      </c>
      <c r="N3942" s="27">
        <f>IF(E3942="","",MAX(0,E3942-swcdh_thr)^2)</f>
        <v/>
      </c>
      <c r="O3942">
        <f>IF(K3942="","",ROUND(E3942-K3942,0))</f>
        <v/>
      </c>
      <c r="P3942">
        <f>IF(O3942="","",IF(O3942&gt;=1,O3942,0))</f>
        <v/>
      </c>
      <c r="Q3942" s="27">
        <f>IF(E3942="","",MAX(0,E3942-22))</f>
        <v/>
      </c>
      <c r="R3942" s="27">
        <f>IF(H3942=1,E3942,"")</f>
        <v/>
      </c>
      <c r="S3942" s="27">
        <f>IF(AND(H3942=1,J3942&lt;&gt;""),E3942-J3942,"")</f>
        <v/>
      </c>
      <c r="T3942">
        <f>IF(G3942="","",MONTH(G3942))</f>
        <v/>
      </c>
    </row>
    <row r="3943">
      <c r="A3943" s="24" t="n">
        <v>2020</v>
      </c>
      <c r="B3943" s="24" t="n">
        <v>6</v>
      </c>
      <c r="C3943" s="24" t="n">
        <v>13</v>
      </c>
      <c r="D3943" s="24" t="n">
        <v>6</v>
      </c>
      <c r="E3943" s="24" t="n">
        <v>12.42</v>
      </c>
      <c r="F3943" s="25">
        <f>IF($E3943="","",DATE(IF($A3943="",nominal_year,$A3943),$B3943,$C3943)+($D3943-IF(LEFT(hour_conv,1)="1",1,0))/24)</f>
        <v/>
      </c>
      <c r="G3943" s="26">
        <f>IF(F3943="","",INT(F3943))</f>
        <v/>
      </c>
      <c r="H3943">
        <f>IF(G3943="","",IF(AND(MONTH(G3943)*100+DAY(G3943)&gt;=season_lo,MONTH(G3943)*100+DAY(G3943)&lt;=season_hi),1,0))</f>
        <v/>
      </c>
      <c r="I3943">
        <f>IF(G3943="","",G3943-first_day+1)</f>
        <v/>
      </c>
      <c r="J3943" s="27">
        <f>IF(I3943="","",INDEX(Daily!$J$2:$J$421,I3943))</f>
        <v/>
      </c>
      <c r="K3943" s="27">
        <f>IF(J3943="","",J3943+cat_offset)</f>
        <v/>
      </c>
      <c r="L3943" s="27">
        <f>IF(J3943="","",MAX(0,E3943-J3943)^2)</f>
        <v/>
      </c>
      <c r="M3943" s="27">
        <f>IF(J3943="","",MAX(0,E3943-(J3943+twcdh_off))^2)</f>
        <v/>
      </c>
      <c r="N3943" s="27">
        <f>IF(E3943="","",MAX(0,E3943-swcdh_thr)^2)</f>
        <v/>
      </c>
      <c r="O3943">
        <f>IF(K3943="","",ROUND(E3943-K3943,0))</f>
        <v/>
      </c>
      <c r="P3943">
        <f>IF(O3943="","",IF(O3943&gt;=1,O3943,0))</f>
        <v/>
      </c>
      <c r="Q3943" s="27">
        <f>IF(E3943="","",MAX(0,E3943-22))</f>
        <v/>
      </c>
      <c r="R3943" s="27">
        <f>IF(H3943=1,E3943,"")</f>
        <v/>
      </c>
      <c r="S3943" s="27">
        <f>IF(AND(H3943=1,J3943&lt;&gt;""),E3943-J3943,"")</f>
        <v/>
      </c>
      <c r="T3943">
        <f>IF(G3943="","",MONTH(G3943))</f>
        <v/>
      </c>
    </row>
    <row r="3944">
      <c r="A3944" s="24" t="n">
        <v>2020</v>
      </c>
      <c r="B3944" s="24" t="n">
        <v>6</v>
      </c>
      <c r="C3944" s="24" t="n">
        <v>13</v>
      </c>
      <c r="D3944" s="24" t="n">
        <v>7</v>
      </c>
      <c r="E3944" s="24" t="n">
        <v>13.66</v>
      </c>
      <c r="F3944" s="25">
        <f>IF($E3944="","",DATE(IF($A3944="",nominal_year,$A3944),$B3944,$C3944)+($D3944-IF(LEFT(hour_conv,1)="1",1,0))/24)</f>
        <v/>
      </c>
      <c r="G3944" s="26">
        <f>IF(F3944="","",INT(F3944))</f>
        <v/>
      </c>
      <c r="H3944">
        <f>IF(G3944="","",IF(AND(MONTH(G3944)*100+DAY(G3944)&gt;=season_lo,MONTH(G3944)*100+DAY(G3944)&lt;=season_hi),1,0))</f>
        <v/>
      </c>
      <c r="I3944">
        <f>IF(G3944="","",G3944-first_day+1)</f>
        <v/>
      </c>
      <c r="J3944" s="27">
        <f>IF(I3944="","",INDEX(Daily!$J$2:$J$421,I3944))</f>
        <v/>
      </c>
      <c r="K3944" s="27">
        <f>IF(J3944="","",J3944+cat_offset)</f>
        <v/>
      </c>
      <c r="L3944" s="27">
        <f>IF(J3944="","",MAX(0,E3944-J3944)^2)</f>
        <v/>
      </c>
      <c r="M3944" s="27">
        <f>IF(J3944="","",MAX(0,E3944-(J3944+twcdh_off))^2)</f>
        <v/>
      </c>
      <c r="N3944" s="27">
        <f>IF(E3944="","",MAX(0,E3944-swcdh_thr)^2)</f>
        <v/>
      </c>
      <c r="O3944">
        <f>IF(K3944="","",ROUND(E3944-K3944,0))</f>
        <v/>
      </c>
      <c r="P3944">
        <f>IF(O3944="","",IF(O3944&gt;=1,O3944,0))</f>
        <v/>
      </c>
      <c r="Q3944" s="27">
        <f>IF(E3944="","",MAX(0,E3944-22))</f>
        <v/>
      </c>
      <c r="R3944" s="27">
        <f>IF(H3944=1,E3944,"")</f>
        <v/>
      </c>
      <c r="S3944" s="27">
        <f>IF(AND(H3944=1,J3944&lt;&gt;""),E3944-J3944,"")</f>
        <v/>
      </c>
      <c r="T3944">
        <f>IF(G3944="","",MONTH(G3944))</f>
        <v/>
      </c>
    </row>
    <row r="3945">
      <c r="A3945" s="24" t="n">
        <v>2020</v>
      </c>
      <c r="B3945" s="24" t="n">
        <v>6</v>
      </c>
      <c r="C3945" s="24" t="n">
        <v>13</v>
      </c>
      <c r="D3945" s="24" t="n">
        <v>8</v>
      </c>
      <c r="E3945" s="24" t="n">
        <v>14.41</v>
      </c>
      <c r="F3945" s="25">
        <f>IF($E3945="","",DATE(IF($A3945="",nominal_year,$A3945),$B3945,$C3945)+($D3945-IF(LEFT(hour_conv,1)="1",1,0))/24)</f>
        <v/>
      </c>
      <c r="G3945" s="26">
        <f>IF(F3945="","",INT(F3945))</f>
        <v/>
      </c>
      <c r="H3945">
        <f>IF(G3945="","",IF(AND(MONTH(G3945)*100+DAY(G3945)&gt;=season_lo,MONTH(G3945)*100+DAY(G3945)&lt;=season_hi),1,0))</f>
        <v/>
      </c>
      <c r="I3945">
        <f>IF(G3945="","",G3945-first_day+1)</f>
        <v/>
      </c>
      <c r="J3945" s="27">
        <f>IF(I3945="","",INDEX(Daily!$J$2:$J$421,I3945))</f>
        <v/>
      </c>
      <c r="K3945" s="27">
        <f>IF(J3945="","",J3945+cat_offset)</f>
        <v/>
      </c>
      <c r="L3945" s="27">
        <f>IF(J3945="","",MAX(0,E3945-J3945)^2)</f>
        <v/>
      </c>
      <c r="M3945" s="27">
        <f>IF(J3945="","",MAX(0,E3945-(J3945+twcdh_off))^2)</f>
        <v/>
      </c>
      <c r="N3945" s="27">
        <f>IF(E3945="","",MAX(0,E3945-swcdh_thr)^2)</f>
        <v/>
      </c>
      <c r="O3945">
        <f>IF(K3945="","",ROUND(E3945-K3945,0))</f>
        <v/>
      </c>
      <c r="P3945">
        <f>IF(O3945="","",IF(O3945&gt;=1,O3945,0))</f>
        <v/>
      </c>
      <c r="Q3945" s="27">
        <f>IF(E3945="","",MAX(0,E3945-22))</f>
        <v/>
      </c>
      <c r="R3945" s="27">
        <f>IF(H3945=1,E3945,"")</f>
        <v/>
      </c>
      <c r="S3945" s="27">
        <f>IF(AND(H3945=1,J3945&lt;&gt;""),E3945-J3945,"")</f>
        <v/>
      </c>
      <c r="T3945">
        <f>IF(G3945="","",MONTH(G3945))</f>
        <v/>
      </c>
    </row>
    <row r="3946">
      <c r="A3946" s="24" t="n">
        <v>2020</v>
      </c>
      <c r="B3946" s="24" t="n">
        <v>6</v>
      </c>
      <c r="C3946" s="24" t="n">
        <v>13</v>
      </c>
      <c r="D3946" s="24" t="n">
        <v>9</v>
      </c>
      <c r="E3946" s="24" t="n">
        <v>15.49</v>
      </c>
      <c r="F3946" s="25">
        <f>IF($E3946="","",DATE(IF($A3946="",nominal_year,$A3946),$B3946,$C3946)+($D3946-IF(LEFT(hour_conv,1)="1",1,0))/24)</f>
        <v/>
      </c>
      <c r="G3946" s="26">
        <f>IF(F3946="","",INT(F3946))</f>
        <v/>
      </c>
      <c r="H3946">
        <f>IF(G3946="","",IF(AND(MONTH(G3946)*100+DAY(G3946)&gt;=season_lo,MONTH(G3946)*100+DAY(G3946)&lt;=season_hi),1,0))</f>
        <v/>
      </c>
      <c r="I3946">
        <f>IF(G3946="","",G3946-first_day+1)</f>
        <v/>
      </c>
      <c r="J3946" s="27">
        <f>IF(I3946="","",INDEX(Daily!$J$2:$J$421,I3946))</f>
        <v/>
      </c>
      <c r="K3946" s="27">
        <f>IF(J3946="","",J3946+cat_offset)</f>
        <v/>
      </c>
      <c r="L3946" s="27">
        <f>IF(J3946="","",MAX(0,E3946-J3946)^2)</f>
        <v/>
      </c>
      <c r="M3946" s="27">
        <f>IF(J3946="","",MAX(0,E3946-(J3946+twcdh_off))^2)</f>
        <v/>
      </c>
      <c r="N3946" s="27">
        <f>IF(E3946="","",MAX(0,E3946-swcdh_thr)^2)</f>
        <v/>
      </c>
      <c r="O3946">
        <f>IF(K3946="","",ROUND(E3946-K3946,0))</f>
        <v/>
      </c>
      <c r="P3946">
        <f>IF(O3946="","",IF(O3946&gt;=1,O3946,0))</f>
        <v/>
      </c>
      <c r="Q3946" s="27">
        <f>IF(E3946="","",MAX(0,E3946-22))</f>
        <v/>
      </c>
      <c r="R3946" s="27">
        <f>IF(H3946=1,E3946,"")</f>
        <v/>
      </c>
      <c r="S3946" s="27">
        <f>IF(AND(H3946=1,J3946&lt;&gt;""),E3946-J3946,"")</f>
        <v/>
      </c>
      <c r="T3946">
        <f>IF(G3946="","",MONTH(G3946))</f>
        <v/>
      </c>
    </row>
    <row r="3947">
      <c r="A3947" s="24" t="n">
        <v>2020</v>
      </c>
      <c r="B3947" s="24" t="n">
        <v>6</v>
      </c>
      <c r="C3947" s="24" t="n">
        <v>13</v>
      </c>
      <c r="D3947" s="24" t="n">
        <v>10</v>
      </c>
      <c r="E3947" s="24" t="n">
        <v>16.95</v>
      </c>
      <c r="F3947" s="25">
        <f>IF($E3947="","",DATE(IF($A3947="",nominal_year,$A3947),$B3947,$C3947)+($D3947-IF(LEFT(hour_conv,1)="1",1,0))/24)</f>
        <v/>
      </c>
      <c r="G3947" s="26">
        <f>IF(F3947="","",INT(F3947))</f>
        <v/>
      </c>
      <c r="H3947">
        <f>IF(G3947="","",IF(AND(MONTH(G3947)*100+DAY(G3947)&gt;=season_lo,MONTH(G3947)*100+DAY(G3947)&lt;=season_hi),1,0))</f>
        <v/>
      </c>
      <c r="I3947">
        <f>IF(G3947="","",G3947-first_day+1)</f>
        <v/>
      </c>
      <c r="J3947" s="27">
        <f>IF(I3947="","",INDEX(Daily!$J$2:$J$421,I3947))</f>
        <v/>
      </c>
      <c r="K3947" s="27">
        <f>IF(J3947="","",J3947+cat_offset)</f>
        <v/>
      </c>
      <c r="L3947" s="27">
        <f>IF(J3947="","",MAX(0,E3947-J3947)^2)</f>
        <v/>
      </c>
      <c r="M3947" s="27">
        <f>IF(J3947="","",MAX(0,E3947-(J3947+twcdh_off))^2)</f>
        <v/>
      </c>
      <c r="N3947" s="27">
        <f>IF(E3947="","",MAX(0,E3947-swcdh_thr)^2)</f>
        <v/>
      </c>
      <c r="O3947">
        <f>IF(K3947="","",ROUND(E3947-K3947,0))</f>
        <v/>
      </c>
      <c r="P3947">
        <f>IF(O3947="","",IF(O3947&gt;=1,O3947,0))</f>
        <v/>
      </c>
      <c r="Q3947" s="27">
        <f>IF(E3947="","",MAX(0,E3947-22))</f>
        <v/>
      </c>
      <c r="R3947" s="27">
        <f>IF(H3947=1,E3947,"")</f>
        <v/>
      </c>
      <c r="S3947" s="27">
        <f>IF(AND(H3947=1,J3947&lt;&gt;""),E3947-J3947,"")</f>
        <v/>
      </c>
      <c r="T3947">
        <f>IF(G3947="","",MONTH(G3947))</f>
        <v/>
      </c>
    </row>
    <row r="3948">
      <c r="A3948" s="24" t="n">
        <v>2020</v>
      </c>
      <c r="B3948" s="24" t="n">
        <v>6</v>
      </c>
      <c r="C3948" s="24" t="n">
        <v>13</v>
      </c>
      <c r="D3948" s="24" t="n">
        <v>11</v>
      </c>
      <c r="E3948" s="24" t="n">
        <v>18.62</v>
      </c>
      <c r="F3948" s="25">
        <f>IF($E3948="","",DATE(IF($A3948="",nominal_year,$A3948),$B3948,$C3948)+($D3948-IF(LEFT(hour_conv,1)="1",1,0))/24)</f>
        <v/>
      </c>
      <c r="G3948" s="26">
        <f>IF(F3948="","",INT(F3948))</f>
        <v/>
      </c>
      <c r="H3948">
        <f>IF(G3948="","",IF(AND(MONTH(G3948)*100+DAY(G3948)&gt;=season_lo,MONTH(G3948)*100+DAY(G3948)&lt;=season_hi),1,0))</f>
        <v/>
      </c>
      <c r="I3948">
        <f>IF(G3948="","",G3948-first_day+1)</f>
        <v/>
      </c>
      <c r="J3948" s="27">
        <f>IF(I3948="","",INDEX(Daily!$J$2:$J$421,I3948))</f>
        <v/>
      </c>
      <c r="K3948" s="27">
        <f>IF(J3948="","",J3948+cat_offset)</f>
        <v/>
      </c>
      <c r="L3948" s="27">
        <f>IF(J3948="","",MAX(0,E3948-J3948)^2)</f>
        <v/>
      </c>
      <c r="M3948" s="27">
        <f>IF(J3948="","",MAX(0,E3948-(J3948+twcdh_off))^2)</f>
        <v/>
      </c>
      <c r="N3948" s="27">
        <f>IF(E3948="","",MAX(0,E3948-swcdh_thr)^2)</f>
        <v/>
      </c>
      <c r="O3948">
        <f>IF(K3948="","",ROUND(E3948-K3948,0))</f>
        <v/>
      </c>
      <c r="P3948">
        <f>IF(O3948="","",IF(O3948&gt;=1,O3948,0))</f>
        <v/>
      </c>
      <c r="Q3948" s="27">
        <f>IF(E3948="","",MAX(0,E3948-22))</f>
        <v/>
      </c>
      <c r="R3948" s="27">
        <f>IF(H3948=1,E3948,"")</f>
        <v/>
      </c>
      <c r="S3948" s="27">
        <f>IF(AND(H3948=1,J3948&lt;&gt;""),E3948-J3948,"")</f>
        <v/>
      </c>
      <c r="T3948">
        <f>IF(G3948="","",MONTH(G3948))</f>
        <v/>
      </c>
    </row>
    <row r="3949">
      <c r="A3949" s="24" t="n">
        <v>2020</v>
      </c>
      <c r="B3949" s="24" t="n">
        <v>6</v>
      </c>
      <c r="C3949" s="24" t="n">
        <v>13</v>
      </c>
      <c r="D3949" s="24" t="n">
        <v>12</v>
      </c>
      <c r="E3949" s="24" t="n">
        <v>20.88</v>
      </c>
      <c r="F3949" s="25">
        <f>IF($E3949="","",DATE(IF($A3949="",nominal_year,$A3949),$B3949,$C3949)+($D3949-IF(LEFT(hour_conv,1)="1",1,0))/24)</f>
        <v/>
      </c>
      <c r="G3949" s="26">
        <f>IF(F3949="","",INT(F3949))</f>
        <v/>
      </c>
      <c r="H3949">
        <f>IF(G3949="","",IF(AND(MONTH(G3949)*100+DAY(G3949)&gt;=season_lo,MONTH(G3949)*100+DAY(G3949)&lt;=season_hi),1,0))</f>
        <v/>
      </c>
      <c r="I3949">
        <f>IF(G3949="","",G3949-first_day+1)</f>
        <v/>
      </c>
      <c r="J3949" s="27">
        <f>IF(I3949="","",INDEX(Daily!$J$2:$J$421,I3949))</f>
        <v/>
      </c>
      <c r="K3949" s="27">
        <f>IF(J3949="","",J3949+cat_offset)</f>
        <v/>
      </c>
      <c r="L3949" s="27">
        <f>IF(J3949="","",MAX(0,E3949-J3949)^2)</f>
        <v/>
      </c>
      <c r="M3949" s="27">
        <f>IF(J3949="","",MAX(0,E3949-(J3949+twcdh_off))^2)</f>
        <v/>
      </c>
      <c r="N3949" s="27">
        <f>IF(E3949="","",MAX(0,E3949-swcdh_thr)^2)</f>
        <v/>
      </c>
      <c r="O3949">
        <f>IF(K3949="","",ROUND(E3949-K3949,0))</f>
        <v/>
      </c>
      <c r="P3949">
        <f>IF(O3949="","",IF(O3949&gt;=1,O3949,0))</f>
        <v/>
      </c>
      <c r="Q3949" s="27">
        <f>IF(E3949="","",MAX(0,E3949-22))</f>
        <v/>
      </c>
      <c r="R3949" s="27">
        <f>IF(H3949=1,E3949,"")</f>
        <v/>
      </c>
      <c r="S3949" s="27">
        <f>IF(AND(H3949=1,J3949&lt;&gt;""),E3949-J3949,"")</f>
        <v/>
      </c>
      <c r="T3949">
        <f>IF(G3949="","",MONTH(G3949))</f>
        <v/>
      </c>
    </row>
    <row r="3950">
      <c r="A3950" s="24" t="n">
        <v>2020</v>
      </c>
      <c r="B3950" s="24" t="n">
        <v>6</v>
      </c>
      <c r="C3950" s="24" t="n">
        <v>13</v>
      </c>
      <c r="D3950" s="24" t="n">
        <v>13</v>
      </c>
      <c r="E3950" s="24" t="n">
        <v>20.94</v>
      </c>
      <c r="F3950" s="25">
        <f>IF($E3950="","",DATE(IF($A3950="",nominal_year,$A3950),$B3950,$C3950)+($D3950-IF(LEFT(hour_conv,1)="1",1,0))/24)</f>
        <v/>
      </c>
      <c r="G3950" s="26">
        <f>IF(F3950="","",INT(F3950))</f>
        <v/>
      </c>
      <c r="H3950">
        <f>IF(G3950="","",IF(AND(MONTH(G3950)*100+DAY(G3950)&gt;=season_lo,MONTH(G3950)*100+DAY(G3950)&lt;=season_hi),1,0))</f>
        <v/>
      </c>
      <c r="I3950">
        <f>IF(G3950="","",G3950-first_day+1)</f>
        <v/>
      </c>
      <c r="J3950" s="27">
        <f>IF(I3950="","",INDEX(Daily!$J$2:$J$421,I3950))</f>
        <v/>
      </c>
      <c r="K3950" s="27">
        <f>IF(J3950="","",J3950+cat_offset)</f>
        <v/>
      </c>
      <c r="L3950" s="27">
        <f>IF(J3950="","",MAX(0,E3950-J3950)^2)</f>
        <v/>
      </c>
      <c r="M3950" s="27">
        <f>IF(J3950="","",MAX(0,E3950-(J3950+twcdh_off))^2)</f>
        <v/>
      </c>
      <c r="N3950" s="27">
        <f>IF(E3950="","",MAX(0,E3950-swcdh_thr)^2)</f>
        <v/>
      </c>
      <c r="O3950">
        <f>IF(K3950="","",ROUND(E3950-K3950,0))</f>
        <v/>
      </c>
      <c r="P3950">
        <f>IF(O3950="","",IF(O3950&gt;=1,O3950,0))</f>
        <v/>
      </c>
      <c r="Q3950" s="27">
        <f>IF(E3950="","",MAX(0,E3950-22))</f>
        <v/>
      </c>
      <c r="R3950" s="27">
        <f>IF(H3950=1,E3950,"")</f>
        <v/>
      </c>
      <c r="S3950" s="27">
        <f>IF(AND(H3950=1,J3950&lt;&gt;""),E3950-J3950,"")</f>
        <v/>
      </c>
      <c r="T3950">
        <f>IF(G3950="","",MONTH(G3950))</f>
        <v/>
      </c>
    </row>
    <row r="3951">
      <c r="A3951" s="24" t="n">
        <v>2020</v>
      </c>
      <c r="B3951" s="24" t="n">
        <v>6</v>
      </c>
      <c r="C3951" s="24" t="n">
        <v>13</v>
      </c>
      <c r="D3951" s="24" t="n">
        <v>14</v>
      </c>
      <c r="E3951" s="24" t="n">
        <v>22.86</v>
      </c>
      <c r="F3951" s="25">
        <f>IF($E3951="","",DATE(IF($A3951="",nominal_year,$A3951),$B3951,$C3951)+($D3951-IF(LEFT(hour_conv,1)="1",1,0))/24)</f>
        <v/>
      </c>
      <c r="G3951" s="26">
        <f>IF(F3951="","",INT(F3951))</f>
        <v/>
      </c>
      <c r="H3951">
        <f>IF(G3951="","",IF(AND(MONTH(G3951)*100+DAY(G3951)&gt;=season_lo,MONTH(G3951)*100+DAY(G3951)&lt;=season_hi),1,0))</f>
        <v/>
      </c>
      <c r="I3951">
        <f>IF(G3951="","",G3951-first_day+1)</f>
        <v/>
      </c>
      <c r="J3951" s="27">
        <f>IF(I3951="","",INDEX(Daily!$J$2:$J$421,I3951))</f>
        <v/>
      </c>
      <c r="K3951" s="27">
        <f>IF(J3951="","",J3951+cat_offset)</f>
        <v/>
      </c>
      <c r="L3951" s="27">
        <f>IF(J3951="","",MAX(0,E3951-J3951)^2)</f>
        <v/>
      </c>
      <c r="M3951" s="27">
        <f>IF(J3951="","",MAX(0,E3951-(J3951+twcdh_off))^2)</f>
        <v/>
      </c>
      <c r="N3951" s="27">
        <f>IF(E3951="","",MAX(0,E3951-swcdh_thr)^2)</f>
        <v/>
      </c>
      <c r="O3951">
        <f>IF(K3951="","",ROUND(E3951-K3951,0))</f>
        <v/>
      </c>
      <c r="P3951">
        <f>IF(O3951="","",IF(O3951&gt;=1,O3951,0))</f>
        <v/>
      </c>
      <c r="Q3951" s="27">
        <f>IF(E3951="","",MAX(0,E3951-22))</f>
        <v/>
      </c>
      <c r="R3951" s="27">
        <f>IF(H3951=1,E3951,"")</f>
        <v/>
      </c>
      <c r="S3951" s="27">
        <f>IF(AND(H3951=1,J3951&lt;&gt;""),E3951-J3951,"")</f>
        <v/>
      </c>
      <c r="T3951">
        <f>IF(G3951="","",MONTH(G3951))</f>
        <v/>
      </c>
    </row>
    <row r="3952">
      <c r="A3952" s="24" t="n">
        <v>2020</v>
      </c>
      <c r="B3952" s="24" t="n">
        <v>6</v>
      </c>
      <c r="C3952" s="24" t="n">
        <v>13</v>
      </c>
      <c r="D3952" s="24" t="n">
        <v>15</v>
      </c>
      <c r="E3952" s="24" t="n">
        <v>23.46</v>
      </c>
      <c r="F3952" s="25">
        <f>IF($E3952="","",DATE(IF($A3952="",nominal_year,$A3952),$B3952,$C3952)+($D3952-IF(LEFT(hour_conv,1)="1",1,0))/24)</f>
        <v/>
      </c>
      <c r="G3952" s="26">
        <f>IF(F3952="","",INT(F3952))</f>
        <v/>
      </c>
      <c r="H3952">
        <f>IF(G3952="","",IF(AND(MONTH(G3952)*100+DAY(G3952)&gt;=season_lo,MONTH(G3952)*100+DAY(G3952)&lt;=season_hi),1,0))</f>
        <v/>
      </c>
      <c r="I3952">
        <f>IF(G3952="","",G3952-first_day+1)</f>
        <v/>
      </c>
      <c r="J3952" s="27">
        <f>IF(I3952="","",INDEX(Daily!$J$2:$J$421,I3952))</f>
        <v/>
      </c>
      <c r="K3952" s="27">
        <f>IF(J3952="","",J3952+cat_offset)</f>
        <v/>
      </c>
      <c r="L3952" s="27">
        <f>IF(J3952="","",MAX(0,E3952-J3952)^2)</f>
        <v/>
      </c>
      <c r="M3952" s="27">
        <f>IF(J3952="","",MAX(0,E3952-(J3952+twcdh_off))^2)</f>
        <v/>
      </c>
      <c r="N3952" s="27">
        <f>IF(E3952="","",MAX(0,E3952-swcdh_thr)^2)</f>
        <v/>
      </c>
      <c r="O3952">
        <f>IF(K3952="","",ROUND(E3952-K3952,0))</f>
        <v/>
      </c>
      <c r="P3952">
        <f>IF(O3952="","",IF(O3952&gt;=1,O3952,0))</f>
        <v/>
      </c>
      <c r="Q3952" s="27">
        <f>IF(E3952="","",MAX(0,E3952-22))</f>
        <v/>
      </c>
      <c r="R3952" s="27">
        <f>IF(H3952=1,E3952,"")</f>
        <v/>
      </c>
      <c r="S3952" s="27">
        <f>IF(AND(H3952=1,J3952&lt;&gt;""),E3952-J3952,"")</f>
        <v/>
      </c>
      <c r="T3952">
        <f>IF(G3952="","",MONTH(G3952))</f>
        <v/>
      </c>
    </row>
    <row r="3953">
      <c r="A3953" s="24" t="n">
        <v>2020</v>
      </c>
      <c r="B3953" s="24" t="n">
        <v>6</v>
      </c>
      <c r="C3953" s="24" t="n">
        <v>13</v>
      </c>
      <c r="D3953" s="24" t="n">
        <v>16</v>
      </c>
      <c r="E3953" s="24" t="n">
        <v>23.05</v>
      </c>
      <c r="F3953" s="25">
        <f>IF($E3953="","",DATE(IF($A3953="",nominal_year,$A3953),$B3953,$C3953)+($D3953-IF(LEFT(hour_conv,1)="1",1,0))/24)</f>
        <v/>
      </c>
      <c r="G3953" s="26">
        <f>IF(F3953="","",INT(F3953))</f>
        <v/>
      </c>
      <c r="H3953">
        <f>IF(G3953="","",IF(AND(MONTH(G3953)*100+DAY(G3953)&gt;=season_lo,MONTH(G3953)*100+DAY(G3953)&lt;=season_hi),1,0))</f>
        <v/>
      </c>
      <c r="I3953">
        <f>IF(G3953="","",G3953-first_day+1)</f>
        <v/>
      </c>
      <c r="J3953" s="27">
        <f>IF(I3953="","",INDEX(Daily!$J$2:$J$421,I3953))</f>
        <v/>
      </c>
      <c r="K3953" s="27">
        <f>IF(J3953="","",J3953+cat_offset)</f>
        <v/>
      </c>
      <c r="L3953" s="27">
        <f>IF(J3953="","",MAX(0,E3953-J3953)^2)</f>
        <v/>
      </c>
      <c r="M3953" s="27">
        <f>IF(J3953="","",MAX(0,E3953-(J3953+twcdh_off))^2)</f>
        <v/>
      </c>
      <c r="N3953" s="27">
        <f>IF(E3953="","",MAX(0,E3953-swcdh_thr)^2)</f>
        <v/>
      </c>
      <c r="O3953">
        <f>IF(K3953="","",ROUND(E3953-K3953,0))</f>
        <v/>
      </c>
      <c r="P3953">
        <f>IF(O3953="","",IF(O3953&gt;=1,O3953,0))</f>
        <v/>
      </c>
      <c r="Q3953" s="27">
        <f>IF(E3953="","",MAX(0,E3953-22))</f>
        <v/>
      </c>
      <c r="R3953" s="27">
        <f>IF(H3953=1,E3953,"")</f>
        <v/>
      </c>
      <c r="S3953" s="27">
        <f>IF(AND(H3953=1,J3953&lt;&gt;""),E3953-J3953,"")</f>
        <v/>
      </c>
      <c r="T3953">
        <f>IF(G3953="","",MONTH(G3953))</f>
        <v/>
      </c>
    </row>
    <row r="3954">
      <c r="A3954" s="24" t="n">
        <v>2020</v>
      </c>
      <c r="B3954" s="24" t="n">
        <v>6</v>
      </c>
      <c r="C3954" s="24" t="n">
        <v>13</v>
      </c>
      <c r="D3954" s="24" t="n">
        <v>17</v>
      </c>
      <c r="E3954" s="24" t="n">
        <v>22.91</v>
      </c>
      <c r="F3954" s="25">
        <f>IF($E3954="","",DATE(IF($A3954="",nominal_year,$A3954),$B3954,$C3954)+($D3954-IF(LEFT(hour_conv,1)="1",1,0))/24)</f>
        <v/>
      </c>
      <c r="G3954" s="26">
        <f>IF(F3954="","",INT(F3954))</f>
        <v/>
      </c>
      <c r="H3954">
        <f>IF(G3954="","",IF(AND(MONTH(G3954)*100+DAY(G3954)&gt;=season_lo,MONTH(G3954)*100+DAY(G3954)&lt;=season_hi),1,0))</f>
        <v/>
      </c>
      <c r="I3954">
        <f>IF(G3954="","",G3954-first_day+1)</f>
        <v/>
      </c>
      <c r="J3954" s="27">
        <f>IF(I3954="","",INDEX(Daily!$J$2:$J$421,I3954))</f>
        <v/>
      </c>
      <c r="K3954" s="27">
        <f>IF(J3954="","",J3954+cat_offset)</f>
        <v/>
      </c>
      <c r="L3954" s="27">
        <f>IF(J3954="","",MAX(0,E3954-J3954)^2)</f>
        <v/>
      </c>
      <c r="M3954" s="27">
        <f>IF(J3954="","",MAX(0,E3954-(J3954+twcdh_off))^2)</f>
        <v/>
      </c>
      <c r="N3954" s="27">
        <f>IF(E3954="","",MAX(0,E3954-swcdh_thr)^2)</f>
        <v/>
      </c>
      <c r="O3954">
        <f>IF(K3954="","",ROUND(E3954-K3954,0))</f>
        <v/>
      </c>
      <c r="P3954">
        <f>IF(O3954="","",IF(O3954&gt;=1,O3954,0))</f>
        <v/>
      </c>
      <c r="Q3954" s="27">
        <f>IF(E3954="","",MAX(0,E3954-22))</f>
        <v/>
      </c>
      <c r="R3954" s="27">
        <f>IF(H3954=1,E3954,"")</f>
        <v/>
      </c>
      <c r="S3954" s="27">
        <f>IF(AND(H3954=1,J3954&lt;&gt;""),E3954-J3954,"")</f>
        <v/>
      </c>
      <c r="T3954">
        <f>IF(G3954="","",MONTH(G3954))</f>
        <v/>
      </c>
    </row>
    <row r="3955">
      <c r="A3955" s="24" t="n">
        <v>2020</v>
      </c>
      <c r="B3955" s="24" t="n">
        <v>6</v>
      </c>
      <c r="C3955" s="24" t="n">
        <v>13</v>
      </c>
      <c r="D3955" s="24" t="n">
        <v>18</v>
      </c>
      <c r="E3955" s="24" t="n">
        <v>22.13</v>
      </c>
      <c r="F3955" s="25">
        <f>IF($E3955="","",DATE(IF($A3955="",nominal_year,$A3955),$B3955,$C3955)+($D3955-IF(LEFT(hour_conv,1)="1",1,0))/24)</f>
        <v/>
      </c>
      <c r="G3955" s="26">
        <f>IF(F3955="","",INT(F3955))</f>
        <v/>
      </c>
      <c r="H3955">
        <f>IF(G3955="","",IF(AND(MONTH(G3955)*100+DAY(G3955)&gt;=season_lo,MONTH(G3955)*100+DAY(G3955)&lt;=season_hi),1,0))</f>
        <v/>
      </c>
      <c r="I3955">
        <f>IF(G3955="","",G3955-first_day+1)</f>
        <v/>
      </c>
      <c r="J3955" s="27">
        <f>IF(I3955="","",INDEX(Daily!$J$2:$J$421,I3955))</f>
        <v/>
      </c>
      <c r="K3955" s="27">
        <f>IF(J3955="","",J3955+cat_offset)</f>
        <v/>
      </c>
      <c r="L3955" s="27">
        <f>IF(J3955="","",MAX(0,E3955-J3955)^2)</f>
        <v/>
      </c>
      <c r="M3955" s="27">
        <f>IF(J3955="","",MAX(0,E3955-(J3955+twcdh_off))^2)</f>
        <v/>
      </c>
      <c r="N3955" s="27">
        <f>IF(E3955="","",MAX(0,E3955-swcdh_thr)^2)</f>
        <v/>
      </c>
      <c r="O3955">
        <f>IF(K3955="","",ROUND(E3955-K3955,0))</f>
        <v/>
      </c>
      <c r="P3955">
        <f>IF(O3955="","",IF(O3955&gt;=1,O3955,0))</f>
        <v/>
      </c>
      <c r="Q3955" s="27">
        <f>IF(E3955="","",MAX(0,E3955-22))</f>
        <v/>
      </c>
      <c r="R3955" s="27">
        <f>IF(H3955=1,E3955,"")</f>
        <v/>
      </c>
      <c r="S3955" s="27">
        <f>IF(AND(H3955=1,J3955&lt;&gt;""),E3955-J3955,"")</f>
        <v/>
      </c>
      <c r="T3955">
        <f>IF(G3955="","",MONTH(G3955))</f>
        <v/>
      </c>
    </row>
    <row r="3956">
      <c r="A3956" s="24" t="n">
        <v>2020</v>
      </c>
      <c r="B3956" s="24" t="n">
        <v>6</v>
      </c>
      <c r="C3956" s="24" t="n">
        <v>13</v>
      </c>
      <c r="D3956" s="24" t="n">
        <v>19</v>
      </c>
      <c r="E3956" s="24" t="n">
        <v>21.48</v>
      </c>
      <c r="F3956" s="25">
        <f>IF($E3956="","",DATE(IF($A3956="",nominal_year,$A3956),$B3956,$C3956)+($D3956-IF(LEFT(hour_conv,1)="1",1,0))/24)</f>
        <v/>
      </c>
      <c r="G3956" s="26">
        <f>IF(F3956="","",INT(F3956))</f>
        <v/>
      </c>
      <c r="H3956">
        <f>IF(G3956="","",IF(AND(MONTH(G3956)*100+DAY(G3956)&gt;=season_lo,MONTH(G3956)*100+DAY(G3956)&lt;=season_hi),1,0))</f>
        <v/>
      </c>
      <c r="I3956">
        <f>IF(G3956="","",G3956-first_day+1)</f>
        <v/>
      </c>
      <c r="J3956" s="27">
        <f>IF(I3956="","",INDEX(Daily!$J$2:$J$421,I3956))</f>
        <v/>
      </c>
      <c r="K3956" s="27">
        <f>IF(J3956="","",J3956+cat_offset)</f>
        <v/>
      </c>
      <c r="L3956" s="27">
        <f>IF(J3956="","",MAX(0,E3956-J3956)^2)</f>
        <v/>
      </c>
      <c r="M3956" s="27">
        <f>IF(J3956="","",MAX(0,E3956-(J3956+twcdh_off))^2)</f>
        <v/>
      </c>
      <c r="N3956" s="27">
        <f>IF(E3956="","",MAX(0,E3956-swcdh_thr)^2)</f>
        <v/>
      </c>
      <c r="O3956">
        <f>IF(K3956="","",ROUND(E3956-K3956,0))</f>
        <v/>
      </c>
      <c r="P3956">
        <f>IF(O3956="","",IF(O3956&gt;=1,O3956,0))</f>
        <v/>
      </c>
      <c r="Q3956" s="27">
        <f>IF(E3956="","",MAX(0,E3956-22))</f>
        <v/>
      </c>
      <c r="R3956" s="27">
        <f>IF(H3956=1,E3956,"")</f>
        <v/>
      </c>
      <c r="S3956" s="27">
        <f>IF(AND(H3956=1,J3956&lt;&gt;""),E3956-J3956,"")</f>
        <v/>
      </c>
      <c r="T3956">
        <f>IF(G3956="","",MONTH(G3956))</f>
        <v/>
      </c>
    </row>
    <row r="3957">
      <c r="A3957" s="24" t="n">
        <v>2020</v>
      </c>
      <c r="B3957" s="24" t="n">
        <v>6</v>
      </c>
      <c r="C3957" s="24" t="n">
        <v>13</v>
      </c>
      <c r="D3957" s="24" t="n">
        <v>20</v>
      </c>
      <c r="E3957" s="24" t="n">
        <v>20.6</v>
      </c>
      <c r="F3957" s="25">
        <f>IF($E3957="","",DATE(IF($A3957="",nominal_year,$A3957),$B3957,$C3957)+($D3957-IF(LEFT(hour_conv,1)="1",1,0))/24)</f>
        <v/>
      </c>
      <c r="G3957" s="26">
        <f>IF(F3957="","",INT(F3957))</f>
        <v/>
      </c>
      <c r="H3957">
        <f>IF(G3957="","",IF(AND(MONTH(G3957)*100+DAY(G3957)&gt;=season_lo,MONTH(G3957)*100+DAY(G3957)&lt;=season_hi),1,0))</f>
        <v/>
      </c>
      <c r="I3957">
        <f>IF(G3957="","",G3957-first_day+1)</f>
        <v/>
      </c>
      <c r="J3957" s="27">
        <f>IF(I3957="","",INDEX(Daily!$J$2:$J$421,I3957))</f>
        <v/>
      </c>
      <c r="K3957" s="27">
        <f>IF(J3957="","",J3957+cat_offset)</f>
        <v/>
      </c>
      <c r="L3957" s="27">
        <f>IF(J3957="","",MAX(0,E3957-J3957)^2)</f>
        <v/>
      </c>
      <c r="M3957" s="27">
        <f>IF(J3957="","",MAX(0,E3957-(J3957+twcdh_off))^2)</f>
        <v/>
      </c>
      <c r="N3957" s="27">
        <f>IF(E3957="","",MAX(0,E3957-swcdh_thr)^2)</f>
        <v/>
      </c>
      <c r="O3957">
        <f>IF(K3957="","",ROUND(E3957-K3957,0))</f>
        <v/>
      </c>
      <c r="P3957">
        <f>IF(O3957="","",IF(O3957&gt;=1,O3957,0))</f>
        <v/>
      </c>
      <c r="Q3957" s="27">
        <f>IF(E3957="","",MAX(0,E3957-22))</f>
        <v/>
      </c>
      <c r="R3957" s="27">
        <f>IF(H3957=1,E3957,"")</f>
        <v/>
      </c>
      <c r="S3957" s="27">
        <f>IF(AND(H3957=1,J3957&lt;&gt;""),E3957-J3957,"")</f>
        <v/>
      </c>
      <c r="T3957">
        <f>IF(G3957="","",MONTH(G3957))</f>
        <v/>
      </c>
    </row>
    <row r="3958">
      <c r="A3958" s="24" t="n">
        <v>2020</v>
      </c>
      <c r="B3958" s="24" t="n">
        <v>6</v>
      </c>
      <c r="C3958" s="24" t="n">
        <v>13</v>
      </c>
      <c r="D3958" s="24" t="n">
        <v>21</v>
      </c>
      <c r="E3958" s="24" t="n">
        <v>18.99</v>
      </c>
      <c r="F3958" s="25">
        <f>IF($E3958="","",DATE(IF($A3958="",nominal_year,$A3958),$B3958,$C3958)+($D3958-IF(LEFT(hour_conv,1)="1",1,0))/24)</f>
        <v/>
      </c>
      <c r="G3958" s="26">
        <f>IF(F3958="","",INT(F3958))</f>
        <v/>
      </c>
      <c r="H3958">
        <f>IF(G3958="","",IF(AND(MONTH(G3958)*100+DAY(G3958)&gt;=season_lo,MONTH(G3958)*100+DAY(G3958)&lt;=season_hi),1,0))</f>
        <v/>
      </c>
      <c r="I3958">
        <f>IF(G3958="","",G3958-first_day+1)</f>
        <v/>
      </c>
      <c r="J3958" s="27">
        <f>IF(I3958="","",INDEX(Daily!$J$2:$J$421,I3958))</f>
        <v/>
      </c>
      <c r="K3958" s="27">
        <f>IF(J3958="","",J3958+cat_offset)</f>
        <v/>
      </c>
      <c r="L3958" s="27">
        <f>IF(J3958="","",MAX(0,E3958-J3958)^2)</f>
        <v/>
      </c>
      <c r="M3958" s="27">
        <f>IF(J3958="","",MAX(0,E3958-(J3958+twcdh_off))^2)</f>
        <v/>
      </c>
      <c r="N3958" s="27">
        <f>IF(E3958="","",MAX(0,E3958-swcdh_thr)^2)</f>
        <v/>
      </c>
      <c r="O3958">
        <f>IF(K3958="","",ROUND(E3958-K3958,0))</f>
        <v/>
      </c>
      <c r="P3958">
        <f>IF(O3958="","",IF(O3958&gt;=1,O3958,0))</f>
        <v/>
      </c>
      <c r="Q3958" s="27">
        <f>IF(E3958="","",MAX(0,E3958-22))</f>
        <v/>
      </c>
      <c r="R3958" s="27">
        <f>IF(H3958=1,E3958,"")</f>
        <v/>
      </c>
      <c r="S3958" s="27">
        <f>IF(AND(H3958=1,J3958&lt;&gt;""),E3958-J3958,"")</f>
        <v/>
      </c>
      <c r="T3958">
        <f>IF(G3958="","",MONTH(G3958))</f>
        <v/>
      </c>
    </row>
    <row r="3959">
      <c r="A3959" s="24" t="n">
        <v>2020</v>
      </c>
      <c r="B3959" s="24" t="n">
        <v>6</v>
      </c>
      <c r="C3959" s="24" t="n">
        <v>13</v>
      </c>
      <c r="D3959" s="24" t="n">
        <v>22</v>
      </c>
      <c r="E3959" s="24" t="n">
        <v>17.94</v>
      </c>
      <c r="F3959" s="25">
        <f>IF($E3959="","",DATE(IF($A3959="",nominal_year,$A3959),$B3959,$C3959)+($D3959-IF(LEFT(hour_conv,1)="1",1,0))/24)</f>
        <v/>
      </c>
      <c r="G3959" s="26">
        <f>IF(F3959="","",INT(F3959))</f>
        <v/>
      </c>
      <c r="H3959">
        <f>IF(G3959="","",IF(AND(MONTH(G3959)*100+DAY(G3959)&gt;=season_lo,MONTH(G3959)*100+DAY(G3959)&lt;=season_hi),1,0))</f>
        <v/>
      </c>
      <c r="I3959">
        <f>IF(G3959="","",G3959-first_day+1)</f>
        <v/>
      </c>
      <c r="J3959" s="27">
        <f>IF(I3959="","",INDEX(Daily!$J$2:$J$421,I3959))</f>
        <v/>
      </c>
      <c r="K3959" s="27">
        <f>IF(J3959="","",J3959+cat_offset)</f>
        <v/>
      </c>
      <c r="L3959" s="27">
        <f>IF(J3959="","",MAX(0,E3959-J3959)^2)</f>
        <v/>
      </c>
      <c r="M3959" s="27">
        <f>IF(J3959="","",MAX(0,E3959-(J3959+twcdh_off))^2)</f>
        <v/>
      </c>
      <c r="N3959" s="27">
        <f>IF(E3959="","",MAX(0,E3959-swcdh_thr)^2)</f>
        <v/>
      </c>
      <c r="O3959">
        <f>IF(K3959="","",ROUND(E3959-K3959,0))</f>
        <v/>
      </c>
      <c r="P3959">
        <f>IF(O3959="","",IF(O3959&gt;=1,O3959,0))</f>
        <v/>
      </c>
      <c r="Q3959" s="27">
        <f>IF(E3959="","",MAX(0,E3959-22))</f>
        <v/>
      </c>
      <c r="R3959" s="27">
        <f>IF(H3959=1,E3959,"")</f>
        <v/>
      </c>
      <c r="S3959" s="27">
        <f>IF(AND(H3959=1,J3959&lt;&gt;""),E3959-J3959,"")</f>
        <v/>
      </c>
      <c r="T3959">
        <f>IF(G3959="","",MONTH(G3959))</f>
        <v/>
      </c>
    </row>
    <row r="3960">
      <c r="A3960" s="24" t="n">
        <v>2020</v>
      </c>
      <c r="B3960" s="24" t="n">
        <v>6</v>
      </c>
      <c r="C3960" s="24" t="n">
        <v>13</v>
      </c>
      <c r="D3960" s="24" t="n">
        <v>23</v>
      </c>
      <c r="E3960" s="24" t="n">
        <v>16.58</v>
      </c>
      <c r="F3960" s="25">
        <f>IF($E3960="","",DATE(IF($A3960="",nominal_year,$A3960),$B3960,$C3960)+($D3960-IF(LEFT(hour_conv,1)="1",1,0))/24)</f>
        <v/>
      </c>
      <c r="G3960" s="26">
        <f>IF(F3960="","",INT(F3960))</f>
        <v/>
      </c>
      <c r="H3960">
        <f>IF(G3960="","",IF(AND(MONTH(G3960)*100+DAY(G3960)&gt;=season_lo,MONTH(G3960)*100+DAY(G3960)&lt;=season_hi),1,0))</f>
        <v/>
      </c>
      <c r="I3960">
        <f>IF(G3960="","",G3960-first_day+1)</f>
        <v/>
      </c>
      <c r="J3960" s="27">
        <f>IF(I3960="","",INDEX(Daily!$J$2:$J$421,I3960))</f>
        <v/>
      </c>
      <c r="K3960" s="27">
        <f>IF(J3960="","",J3960+cat_offset)</f>
        <v/>
      </c>
      <c r="L3960" s="27">
        <f>IF(J3960="","",MAX(0,E3960-J3960)^2)</f>
        <v/>
      </c>
      <c r="M3960" s="27">
        <f>IF(J3960="","",MAX(0,E3960-(J3960+twcdh_off))^2)</f>
        <v/>
      </c>
      <c r="N3960" s="27">
        <f>IF(E3960="","",MAX(0,E3960-swcdh_thr)^2)</f>
        <v/>
      </c>
      <c r="O3960">
        <f>IF(K3960="","",ROUND(E3960-K3960,0))</f>
        <v/>
      </c>
      <c r="P3960">
        <f>IF(O3960="","",IF(O3960&gt;=1,O3960,0))</f>
        <v/>
      </c>
      <c r="Q3960" s="27">
        <f>IF(E3960="","",MAX(0,E3960-22))</f>
        <v/>
      </c>
      <c r="R3960" s="27">
        <f>IF(H3960=1,E3960,"")</f>
        <v/>
      </c>
      <c r="S3960" s="27">
        <f>IF(AND(H3960=1,J3960&lt;&gt;""),E3960-J3960,"")</f>
        <v/>
      </c>
      <c r="T3960">
        <f>IF(G3960="","",MONTH(G3960))</f>
        <v/>
      </c>
    </row>
    <row r="3961">
      <c r="A3961" s="24" t="n">
        <v>2020</v>
      </c>
      <c r="B3961" s="24" t="n">
        <v>6</v>
      </c>
      <c r="C3961" s="24" t="n">
        <v>13</v>
      </c>
      <c r="D3961" s="24" t="n">
        <v>24</v>
      </c>
      <c r="E3961" s="24" t="n">
        <v>14.89</v>
      </c>
      <c r="F3961" s="25">
        <f>IF($E3961="","",DATE(IF($A3961="",nominal_year,$A3961),$B3961,$C3961)+($D3961-IF(LEFT(hour_conv,1)="1",1,0))/24)</f>
        <v/>
      </c>
      <c r="G3961" s="26">
        <f>IF(F3961="","",INT(F3961))</f>
        <v/>
      </c>
      <c r="H3961">
        <f>IF(G3961="","",IF(AND(MONTH(G3961)*100+DAY(G3961)&gt;=season_lo,MONTH(G3961)*100+DAY(G3961)&lt;=season_hi),1,0))</f>
        <v/>
      </c>
      <c r="I3961">
        <f>IF(G3961="","",G3961-first_day+1)</f>
        <v/>
      </c>
      <c r="J3961" s="27">
        <f>IF(I3961="","",INDEX(Daily!$J$2:$J$421,I3961))</f>
        <v/>
      </c>
      <c r="K3961" s="27">
        <f>IF(J3961="","",J3961+cat_offset)</f>
        <v/>
      </c>
      <c r="L3961" s="27">
        <f>IF(J3961="","",MAX(0,E3961-J3961)^2)</f>
        <v/>
      </c>
      <c r="M3961" s="27">
        <f>IF(J3961="","",MAX(0,E3961-(J3961+twcdh_off))^2)</f>
        <v/>
      </c>
      <c r="N3961" s="27">
        <f>IF(E3961="","",MAX(0,E3961-swcdh_thr)^2)</f>
        <v/>
      </c>
      <c r="O3961">
        <f>IF(K3961="","",ROUND(E3961-K3961,0))</f>
        <v/>
      </c>
      <c r="P3961">
        <f>IF(O3961="","",IF(O3961&gt;=1,O3961,0))</f>
        <v/>
      </c>
      <c r="Q3961" s="27">
        <f>IF(E3961="","",MAX(0,E3961-22))</f>
        <v/>
      </c>
      <c r="R3961" s="27">
        <f>IF(H3961=1,E3961,"")</f>
        <v/>
      </c>
      <c r="S3961" s="27">
        <f>IF(AND(H3961=1,J3961&lt;&gt;""),E3961-J3961,"")</f>
        <v/>
      </c>
      <c r="T3961">
        <f>IF(G3961="","",MONTH(G3961))</f>
        <v/>
      </c>
    </row>
    <row r="3962">
      <c r="A3962" s="24" t="n">
        <v>2020</v>
      </c>
      <c r="B3962" s="24" t="n">
        <v>6</v>
      </c>
      <c r="C3962" s="24" t="n">
        <v>14</v>
      </c>
      <c r="D3962" s="24" t="n">
        <v>1</v>
      </c>
      <c r="E3962" s="24" t="n">
        <v>11.99</v>
      </c>
      <c r="F3962" s="25">
        <f>IF($E3962="","",DATE(IF($A3962="",nominal_year,$A3962),$B3962,$C3962)+($D3962-IF(LEFT(hour_conv,1)="1",1,0))/24)</f>
        <v/>
      </c>
      <c r="G3962" s="26">
        <f>IF(F3962="","",INT(F3962))</f>
        <v/>
      </c>
      <c r="H3962">
        <f>IF(G3962="","",IF(AND(MONTH(G3962)*100+DAY(G3962)&gt;=season_lo,MONTH(G3962)*100+DAY(G3962)&lt;=season_hi),1,0))</f>
        <v/>
      </c>
      <c r="I3962">
        <f>IF(G3962="","",G3962-first_day+1)</f>
        <v/>
      </c>
      <c r="J3962" s="27">
        <f>IF(I3962="","",INDEX(Daily!$J$2:$J$421,I3962))</f>
        <v/>
      </c>
      <c r="K3962" s="27">
        <f>IF(J3962="","",J3962+cat_offset)</f>
        <v/>
      </c>
      <c r="L3962" s="27">
        <f>IF(J3962="","",MAX(0,E3962-J3962)^2)</f>
        <v/>
      </c>
      <c r="M3962" s="27">
        <f>IF(J3962="","",MAX(0,E3962-(J3962+twcdh_off))^2)</f>
        <v/>
      </c>
      <c r="N3962" s="27">
        <f>IF(E3962="","",MAX(0,E3962-swcdh_thr)^2)</f>
        <v/>
      </c>
      <c r="O3962">
        <f>IF(K3962="","",ROUND(E3962-K3962,0))</f>
        <v/>
      </c>
      <c r="P3962">
        <f>IF(O3962="","",IF(O3962&gt;=1,O3962,0))</f>
        <v/>
      </c>
      <c r="Q3962" s="27">
        <f>IF(E3962="","",MAX(0,E3962-22))</f>
        <v/>
      </c>
      <c r="R3962" s="27">
        <f>IF(H3962=1,E3962,"")</f>
        <v/>
      </c>
      <c r="S3962" s="27">
        <f>IF(AND(H3962=1,J3962&lt;&gt;""),E3962-J3962,"")</f>
        <v/>
      </c>
      <c r="T3962">
        <f>IF(G3962="","",MONTH(G3962))</f>
        <v/>
      </c>
    </row>
    <row r="3963">
      <c r="A3963" s="24" t="n">
        <v>2020</v>
      </c>
      <c r="B3963" s="24" t="n">
        <v>6</v>
      </c>
      <c r="C3963" s="24" t="n">
        <v>14</v>
      </c>
      <c r="D3963" s="24" t="n">
        <v>2</v>
      </c>
      <c r="E3963" s="24" t="n">
        <v>10.95</v>
      </c>
      <c r="F3963" s="25">
        <f>IF($E3963="","",DATE(IF($A3963="",nominal_year,$A3963),$B3963,$C3963)+($D3963-IF(LEFT(hour_conv,1)="1",1,0))/24)</f>
        <v/>
      </c>
      <c r="G3963" s="26">
        <f>IF(F3963="","",INT(F3963))</f>
        <v/>
      </c>
      <c r="H3963">
        <f>IF(G3963="","",IF(AND(MONTH(G3963)*100+DAY(G3963)&gt;=season_lo,MONTH(G3963)*100+DAY(G3963)&lt;=season_hi),1,0))</f>
        <v/>
      </c>
      <c r="I3963">
        <f>IF(G3963="","",G3963-first_day+1)</f>
        <v/>
      </c>
      <c r="J3963" s="27">
        <f>IF(I3963="","",INDEX(Daily!$J$2:$J$421,I3963))</f>
        <v/>
      </c>
      <c r="K3963" s="27">
        <f>IF(J3963="","",J3963+cat_offset)</f>
        <v/>
      </c>
      <c r="L3963" s="27">
        <f>IF(J3963="","",MAX(0,E3963-J3963)^2)</f>
        <v/>
      </c>
      <c r="M3963" s="27">
        <f>IF(J3963="","",MAX(0,E3963-(J3963+twcdh_off))^2)</f>
        <v/>
      </c>
      <c r="N3963" s="27">
        <f>IF(E3963="","",MAX(0,E3963-swcdh_thr)^2)</f>
        <v/>
      </c>
      <c r="O3963">
        <f>IF(K3963="","",ROUND(E3963-K3963,0))</f>
        <v/>
      </c>
      <c r="P3963">
        <f>IF(O3963="","",IF(O3963&gt;=1,O3963,0))</f>
        <v/>
      </c>
      <c r="Q3963" s="27">
        <f>IF(E3963="","",MAX(0,E3963-22))</f>
        <v/>
      </c>
      <c r="R3963" s="27">
        <f>IF(H3963=1,E3963,"")</f>
        <v/>
      </c>
      <c r="S3963" s="27">
        <f>IF(AND(H3963=1,J3963&lt;&gt;""),E3963-J3963,"")</f>
        <v/>
      </c>
      <c r="T3963">
        <f>IF(G3963="","",MONTH(G3963))</f>
        <v/>
      </c>
    </row>
    <row r="3964">
      <c r="A3964" s="24" t="n">
        <v>2020</v>
      </c>
      <c r="B3964" s="24" t="n">
        <v>6</v>
      </c>
      <c r="C3964" s="24" t="n">
        <v>14</v>
      </c>
      <c r="D3964" s="24" t="n">
        <v>3</v>
      </c>
      <c r="E3964" s="24" t="n">
        <v>10.55</v>
      </c>
      <c r="F3964" s="25">
        <f>IF($E3964="","",DATE(IF($A3964="",nominal_year,$A3964),$B3964,$C3964)+($D3964-IF(LEFT(hour_conv,1)="1",1,0))/24)</f>
        <v/>
      </c>
      <c r="G3964" s="26">
        <f>IF(F3964="","",INT(F3964))</f>
        <v/>
      </c>
      <c r="H3964">
        <f>IF(G3964="","",IF(AND(MONTH(G3964)*100+DAY(G3964)&gt;=season_lo,MONTH(G3964)*100+DAY(G3964)&lt;=season_hi),1,0))</f>
        <v/>
      </c>
      <c r="I3964">
        <f>IF(G3964="","",G3964-first_day+1)</f>
        <v/>
      </c>
      <c r="J3964" s="27">
        <f>IF(I3964="","",INDEX(Daily!$J$2:$J$421,I3964))</f>
        <v/>
      </c>
      <c r="K3964" s="27">
        <f>IF(J3964="","",J3964+cat_offset)</f>
        <v/>
      </c>
      <c r="L3964" s="27">
        <f>IF(J3964="","",MAX(0,E3964-J3964)^2)</f>
        <v/>
      </c>
      <c r="M3964" s="27">
        <f>IF(J3964="","",MAX(0,E3964-(J3964+twcdh_off))^2)</f>
        <v/>
      </c>
      <c r="N3964" s="27">
        <f>IF(E3964="","",MAX(0,E3964-swcdh_thr)^2)</f>
        <v/>
      </c>
      <c r="O3964">
        <f>IF(K3964="","",ROUND(E3964-K3964,0))</f>
        <v/>
      </c>
      <c r="P3964">
        <f>IF(O3964="","",IF(O3964&gt;=1,O3964,0))</f>
        <v/>
      </c>
      <c r="Q3964" s="27">
        <f>IF(E3964="","",MAX(0,E3964-22))</f>
        <v/>
      </c>
      <c r="R3964" s="27">
        <f>IF(H3964=1,E3964,"")</f>
        <v/>
      </c>
      <c r="S3964" s="27">
        <f>IF(AND(H3964=1,J3964&lt;&gt;""),E3964-J3964,"")</f>
        <v/>
      </c>
      <c r="T3964">
        <f>IF(G3964="","",MONTH(G3964))</f>
        <v/>
      </c>
    </row>
    <row r="3965">
      <c r="A3965" s="24" t="n">
        <v>2020</v>
      </c>
      <c r="B3965" s="24" t="n">
        <v>6</v>
      </c>
      <c r="C3965" s="24" t="n">
        <v>14</v>
      </c>
      <c r="D3965" s="24" t="n">
        <v>4</v>
      </c>
      <c r="E3965" s="24" t="n">
        <v>9.779999999999999</v>
      </c>
      <c r="F3965" s="25">
        <f>IF($E3965="","",DATE(IF($A3965="",nominal_year,$A3965),$B3965,$C3965)+($D3965-IF(LEFT(hour_conv,1)="1",1,0))/24)</f>
        <v/>
      </c>
      <c r="G3965" s="26">
        <f>IF(F3965="","",INT(F3965))</f>
        <v/>
      </c>
      <c r="H3965">
        <f>IF(G3965="","",IF(AND(MONTH(G3965)*100+DAY(G3965)&gt;=season_lo,MONTH(G3965)*100+DAY(G3965)&lt;=season_hi),1,0))</f>
        <v/>
      </c>
      <c r="I3965">
        <f>IF(G3965="","",G3965-first_day+1)</f>
        <v/>
      </c>
      <c r="J3965" s="27">
        <f>IF(I3965="","",INDEX(Daily!$J$2:$J$421,I3965))</f>
        <v/>
      </c>
      <c r="K3965" s="27">
        <f>IF(J3965="","",J3965+cat_offset)</f>
        <v/>
      </c>
      <c r="L3965" s="27">
        <f>IF(J3965="","",MAX(0,E3965-J3965)^2)</f>
        <v/>
      </c>
      <c r="M3965" s="27">
        <f>IF(J3965="","",MAX(0,E3965-(J3965+twcdh_off))^2)</f>
        <v/>
      </c>
      <c r="N3965" s="27">
        <f>IF(E3965="","",MAX(0,E3965-swcdh_thr)^2)</f>
        <v/>
      </c>
      <c r="O3965">
        <f>IF(K3965="","",ROUND(E3965-K3965,0))</f>
        <v/>
      </c>
      <c r="P3965">
        <f>IF(O3965="","",IF(O3965&gt;=1,O3965,0))</f>
        <v/>
      </c>
      <c r="Q3965" s="27">
        <f>IF(E3965="","",MAX(0,E3965-22))</f>
        <v/>
      </c>
      <c r="R3965" s="27">
        <f>IF(H3965=1,E3965,"")</f>
        <v/>
      </c>
      <c r="S3965" s="27">
        <f>IF(AND(H3965=1,J3965&lt;&gt;""),E3965-J3965,"")</f>
        <v/>
      </c>
      <c r="T3965">
        <f>IF(G3965="","",MONTH(G3965))</f>
        <v/>
      </c>
    </row>
    <row r="3966">
      <c r="A3966" s="24" t="n">
        <v>2020</v>
      </c>
      <c r="B3966" s="24" t="n">
        <v>6</v>
      </c>
      <c r="C3966" s="24" t="n">
        <v>14</v>
      </c>
      <c r="D3966" s="24" t="n">
        <v>5</v>
      </c>
      <c r="E3966" s="24" t="n">
        <v>10.58</v>
      </c>
      <c r="F3966" s="25">
        <f>IF($E3966="","",DATE(IF($A3966="",nominal_year,$A3966),$B3966,$C3966)+($D3966-IF(LEFT(hour_conv,1)="1",1,0))/24)</f>
        <v/>
      </c>
      <c r="G3966" s="26">
        <f>IF(F3966="","",INT(F3966))</f>
        <v/>
      </c>
      <c r="H3966">
        <f>IF(G3966="","",IF(AND(MONTH(G3966)*100+DAY(G3966)&gt;=season_lo,MONTH(G3966)*100+DAY(G3966)&lt;=season_hi),1,0))</f>
        <v/>
      </c>
      <c r="I3966">
        <f>IF(G3966="","",G3966-first_day+1)</f>
        <v/>
      </c>
      <c r="J3966" s="27">
        <f>IF(I3966="","",INDEX(Daily!$J$2:$J$421,I3966))</f>
        <v/>
      </c>
      <c r="K3966" s="27">
        <f>IF(J3966="","",J3966+cat_offset)</f>
        <v/>
      </c>
      <c r="L3966" s="27">
        <f>IF(J3966="","",MAX(0,E3966-J3966)^2)</f>
        <v/>
      </c>
      <c r="M3966" s="27">
        <f>IF(J3966="","",MAX(0,E3966-(J3966+twcdh_off))^2)</f>
        <v/>
      </c>
      <c r="N3966" s="27">
        <f>IF(E3966="","",MAX(0,E3966-swcdh_thr)^2)</f>
        <v/>
      </c>
      <c r="O3966">
        <f>IF(K3966="","",ROUND(E3966-K3966,0))</f>
        <v/>
      </c>
      <c r="P3966">
        <f>IF(O3966="","",IF(O3966&gt;=1,O3966,0))</f>
        <v/>
      </c>
      <c r="Q3966" s="27">
        <f>IF(E3966="","",MAX(0,E3966-22))</f>
        <v/>
      </c>
      <c r="R3966" s="27">
        <f>IF(H3966=1,E3966,"")</f>
        <v/>
      </c>
      <c r="S3966" s="27">
        <f>IF(AND(H3966=1,J3966&lt;&gt;""),E3966-J3966,"")</f>
        <v/>
      </c>
      <c r="T3966">
        <f>IF(G3966="","",MONTH(G3966))</f>
        <v/>
      </c>
    </row>
    <row r="3967">
      <c r="A3967" s="24" t="n">
        <v>2020</v>
      </c>
      <c r="B3967" s="24" t="n">
        <v>6</v>
      </c>
      <c r="C3967" s="24" t="n">
        <v>14</v>
      </c>
      <c r="D3967" s="24" t="n">
        <v>6</v>
      </c>
      <c r="E3967" s="24" t="n">
        <v>11.06</v>
      </c>
      <c r="F3967" s="25">
        <f>IF($E3967="","",DATE(IF($A3967="",nominal_year,$A3967),$B3967,$C3967)+($D3967-IF(LEFT(hour_conv,1)="1",1,0))/24)</f>
        <v/>
      </c>
      <c r="G3967" s="26">
        <f>IF(F3967="","",INT(F3967))</f>
        <v/>
      </c>
      <c r="H3967">
        <f>IF(G3967="","",IF(AND(MONTH(G3967)*100+DAY(G3967)&gt;=season_lo,MONTH(G3967)*100+DAY(G3967)&lt;=season_hi),1,0))</f>
        <v/>
      </c>
      <c r="I3967">
        <f>IF(G3967="","",G3967-first_day+1)</f>
        <v/>
      </c>
      <c r="J3967" s="27">
        <f>IF(I3967="","",INDEX(Daily!$J$2:$J$421,I3967))</f>
        <v/>
      </c>
      <c r="K3967" s="27">
        <f>IF(J3967="","",J3967+cat_offset)</f>
        <v/>
      </c>
      <c r="L3967" s="27">
        <f>IF(J3967="","",MAX(0,E3967-J3967)^2)</f>
        <v/>
      </c>
      <c r="M3967" s="27">
        <f>IF(J3967="","",MAX(0,E3967-(J3967+twcdh_off))^2)</f>
        <v/>
      </c>
      <c r="N3967" s="27">
        <f>IF(E3967="","",MAX(0,E3967-swcdh_thr)^2)</f>
        <v/>
      </c>
      <c r="O3967">
        <f>IF(K3967="","",ROUND(E3967-K3967,0))</f>
        <v/>
      </c>
      <c r="P3967">
        <f>IF(O3967="","",IF(O3967&gt;=1,O3967,0))</f>
        <v/>
      </c>
      <c r="Q3967" s="27">
        <f>IF(E3967="","",MAX(0,E3967-22))</f>
        <v/>
      </c>
      <c r="R3967" s="27">
        <f>IF(H3967=1,E3967,"")</f>
        <v/>
      </c>
      <c r="S3967" s="27">
        <f>IF(AND(H3967=1,J3967&lt;&gt;""),E3967-J3967,"")</f>
        <v/>
      </c>
      <c r="T3967">
        <f>IF(G3967="","",MONTH(G3967))</f>
        <v/>
      </c>
    </row>
    <row r="3968">
      <c r="A3968" s="24" t="n">
        <v>2020</v>
      </c>
      <c r="B3968" s="24" t="n">
        <v>6</v>
      </c>
      <c r="C3968" s="24" t="n">
        <v>14</v>
      </c>
      <c r="D3968" s="24" t="n">
        <v>7</v>
      </c>
      <c r="E3968" s="24" t="n">
        <v>11.53</v>
      </c>
      <c r="F3968" s="25">
        <f>IF($E3968="","",DATE(IF($A3968="",nominal_year,$A3968),$B3968,$C3968)+($D3968-IF(LEFT(hour_conv,1)="1",1,0))/24)</f>
        <v/>
      </c>
      <c r="G3968" s="26">
        <f>IF(F3968="","",INT(F3968))</f>
        <v/>
      </c>
      <c r="H3968">
        <f>IF(G3968="","",IF(AND(MONTH(G3968)*100+DAY(G3968)&gt;=season_lo,MONTH(G3968)*100+DAY(G3968)&lt;=season_hi),1,0))</f>
        <v/>
      </c>
      <c r="I3968">
        <f>IF(G3968="","",G3968-first_day+1)</f>
        <v/>
      </c>
      <c r="J3968" s="27">
        <f>IF(I3968="","",INDEX(Daily!$J$2:$J$421,I3968))</f>
        <v/>
      </c>
      <c r="K3968" s="27">
        <f>IF(J3968="","",J3968+cat_offset)</f>
        <v/>
      </c>
      <c r="L3968" s="27">
        <f>IF(J3968="","",MAX(0,E3968-J3968)^2)</f>
        <v/>
      </c>
      <c r="M3968" s="27">
        <f>IF(J3968="","",MAX(0,E3968-(J3968+twcdh_off))^2)</f>
        <v/>
      </c>
      <c r="N3968" s="27">
        <f>IF(E3968="","",MAX(0,E3968-swcdh_thr)^2)</f>
        <v/>
      </c>
      <c r="O3968">
        <f>IF(K3968="","",ROUND(E3968-K3968,0))</f>
        <v/>
      </c>
      <c r="P3968">
        <f>IF(O3968="","",IF(O3968&gt;=1,O3968,0))</f>
        <v/>
      </c>
      <c r="Q3968" s="27">
        <f>IF(E3968="","",MAX(0,E3968-22))</f>
        <v/>
      </c>
      <c r="R3968" s="27">
        <f>IF(H3968=1,E3968,"")</f>
        <v/>
      </c>
      <c r="S3968" s="27">
        <f>IF(AND(H3968=1,J3968&lt;&gt;""),E3968-J3968,"")</f>
        <v/>
      </c>
      <c r="T3968">
        <f>IF(G3968="","",MONTH(G3968))</f>
        <v/>
      </c>
    </row>
    <row r="3969">
      <c r="A3969" s="24" t="n">
        <v>2020</v>
      </c>
      <c r="B3969" s="24" t="n">
        <v>6</v>
      </c>
      <c r="C3969" s="24" t="n">
        <v>14</v>
      </c>
      <c r="D3969" s="24" t="n">
        <v>8</v>
      </c>
      <c r="E3969" s="24" t="n">
        <v>13.89</v>
      </c>
      <c r="F3969" s="25">
        <f>IF($E3969="","",DATE(IF($A3969="",nominal_year,$A3969),$B3969,$C3969)+($D3969-IF(LEFT(hour_conv,1)="1",1,0))/24)</f>
        <v/>
      </c>
      <c r="G3969" s="26">
        <f>IF(F3969="","",INT(F3969))</f>
        <v/>
      </c>
      <c r="H3969">
        <f>IF(G3969="","",IF(AND(MONTH(G3969)*100+DAY(G3969)&gt;=season_lo,MONTH(G3969)*100+DAY(G3969)&lt;=season_hi),1,0))</f>
        <v/>
      </c>
      <c r="I3969">
        <f>IF(G3969="","",G3969-first_day+1)</f>
        <v/>
      </c>
      <c r="J3969" s="27">
        <f>IF(I3969="","",INDEX(Daily!$J$2:$J$421,I3969))</f>
        <v/>
      </c>
      <c r="K3969" s="27">
        <f>IF(J3969="","",J3969+cat_offset)</f>
        <v/>
      </c>
      <c r="L3969" s="27">
        <f>IF(J3969="","",MAX(0,E3969-J3969)^2)</f>
        <v/>
      </c>
      <c r="M3969" s="27">
        <f>IF(J3969="","",MAX(0,E3969-(J3969+twcdh_off))^2)</f>
        <v/>
      </c>
      <c r="N3969" s="27">
        <f>IF(E3969="","",MAX(0,E3969-swcdh_thr)^2)</f>
        <v/>
      </c>
      <c r="O3969">
        <f>IF(K3969="","",ROUND(E3969-K3969,0))</f>
        <v/>
      </c>
      <c r="P3969">
        <f>IF(O3969="","",IF(O3969&gt;=1,O3969,0))</f>
        <v/>
      </c>
      <c r="Q3969" s="27">
        <f>IF(E3969="","",MAX(0,E3969-22))</f>
        <v/>
      </c>
      <c r="R3969" s="27">
        <f>IF(H3969=1,E3969,"")</f>
        <v/>
      </c>
      <c r="S3969" s="27">
        <f>IF(AND(H3969=1,J3969&lt;&gt;""),E3969-J3969,"")</f>
        <v/>
      </c>
      <c r="T3969">
        <f>IF(G3969="","",MONTH(G3969))</f>
        <v/>
      </c>
    </row>
    <row r="3970">
      <c r="A3970" s="24" t="n">
        <v>2020</v>
      </c>
      <c r="B3970" s="24" t="n">
        <v>6</v>
      </c>
      <c r="C3970" s="24" t="n">
        <v>14</v>
      </c>
      <c r="D3970" s="24" t="n">
        <v>9</v>
      </c>
      <c r="E3970" s="24" t="n">
        <v>14</v>
      </c>
      <c r="F3970" s="25">
        <f>IF($E3970="","",DATE(IF($A3970="",nominal_year,$A3970),$B3970,$C3970)+($D3970-IF(LEFT(hour_conv,1)="1",1,0))/24)</f>
        <v/>
      </c>
      <c r="G3970" s="26">
        <f>IF(F3970="","",INT(F3970))</f>
        <v/>
      </c>
      <c r="H3970">
        <f>IF(G3970="","",IF(AND(MONTH(G3970)*100+DAY(G3970)&gt;=season_lo,MONTH(G3970)*100+DAY(G3970)&lt;=season_hi),1,0))</f>
        <v/>
      </c>
      <c r="I3970">
        <f>IF(G3970="","",G3970-first_day+1)</f>
        <v/>
      </c>
      <c r="J3970" s="27">
        <f>IF(I3970="","",INDEX(Daily!$J$2:$J$421,I3970))</f>
        <v/>
      </c>
      <c r="K3970" s="27">
        <f>IF(J3970="","",J3970+cat_offset)</f>
        <v/>
      </c>
      <c r="L3970" s="27">
        <f>IF(J3970="","",MAX(0,E3970-J3970)^2)</f>
        <v/>
      </c>
      <c r="M3970" s="27">
        <f>IF(J3970="","",MAX(0,E3970-(J3970+twcdh_off))^2)</f>
        <v/>
      </c>
      <c r="N3970" s="27">
        <f>IF(E3970="","",MAX(0,E3970-swcdh_thr)^2)</f>
        <v/>
      </c>
      <c r="O3970">
        <f>IF(K3970="","",ROUND(E3970-K3970,0))</f>
        <v/>
      </c>
      <c r="P3970">
        <f>IF(O3970="","",IF(O3970&gt;=1,O3970,0))</f>
        <v/>
      </c>
      <c r="Q3970" s="27">
        <f>IF(E3970="","",MAX(0,E3970-22))</f>
        <v/>
      </c>
      <c r="R3970" s="27">
        <f>IF(H3970=1,E3970,"")</f>
        <v/>
      </c>
      <c r="S3970" s="27">
        <f>IF(AND(H3970=1,J3970&lt;&gt;""),E3970-J3970,"")</f>
        <v/>
      </c>
      <c r="T3970">
        <f>IF(G3970="","",MONTH(G3970))</f>
        <v/>
      </c>
    </row>
    <row r="3971">
      <c r="A3971" s="24" t="n">
        <v>2020</v>
      </c>
      <c r="B3971" s="24" t="n">
        <v>6</v>
      </c>
      <c r="C3971" s="24" t="n">
        <v>14</v>
      </c>
      <c r="D3971" s="24" t="n">
        <v>10</v>
      </c>
      <c r="E3971" s="24" t="n">
        <v>15.49</v>
      </c>
      <c r="F3971" s="25">
        <f>IF($E3971="","",DATE(IF($A3971="",nominal_year,$A3971),$B3971,$C3971)+($D3971-IF(LEFT(hour_conv,1)="1",1,0))/24)</f>
        <v/>
      </c>
      <c r="G3971" s="26">
        <f>IF(F3971="","",INT(F3971))</f>
        <v/>
      </c>
      <c r="H3971">
        <f>IF(G3971="","",IF(AND(MONTH(G3971)*100+DAY(G3971)&gt;=season_lo,MONTH(G3971)*100+DAY(G3971)&lt;=season_hi),1,0))</f>
        <v/>
      </c>
      <c r="I3971">
        <f>IF(G3971="","",G3971-first_day+1)</f>
        <v/>
      </c>
      <c r="J3971" s="27">
        <f>IF(I3971="","",INDEX(Daily!$J$2:$J$421,I3971))</f>
        <v/>
      </c>
      <c r="K3971" s="27">
        <f>IF(J3971="","",J3971+cat_offset)</f>
        <v/>
      </c>
      <c r="L3971" s="27">
        <f>IF(J3971="","",MAX(0,E3971-J3971)^2)</f>
        <v/>
      </c>
      <c r="M3971" s="27">
        <f>IF(J3971="","",MAX(0,E3971-(J3971+twcdh_off))^2)</f>
        <v/>
      </c>
      <c r="N3971" s="27">
        <f>IF(E3971="","",MAX(0,E3971-swcdh_thr)^2)</f>
        <v/>
      </c>
      <c r="O3971">
        <f>IF(K3971="","",ROUND(E3971-K3971,0))</f>
        <v/>
      </c>
      <c r="P3971">
        <f>IF(O3971="","",IF(O3971&gt;=1,O3971,0))</f>
        <v/>
      </c>
      <c r="Q3971" s="27">
        <f>IF(E3971="","",MAX(0,E3971-22))</f>
        <v/>
      </c>
      <c r="R3971" s="27">
        <f>IF(H3971=1,E3971,"")</f>
        <v/>
      </c>
      <c r="S3971" s="27">
        <f>IF(AND(H3971=1,J3971&lt;&gt;""),E3971-J3971,"")</f>
        <v/>
      </c>
      <c r="T3971">
        <f>IF(G3971="","",MONTH(G3971))</f>
        <v/>
      </c>
    </row>
    <row r="3972">
      <c r="A3972" s="24" t="n">
        <v>2020</v>
      </c>
      <c r="B3972" s="24" t="n">
        <v>6</v>
      </c>
      <c r="C3972" s="24" t="n">
        <v>14</v>
      </c>
      <c r="D3972" s="24" t="n">
        <v>11</v>
      </c>
      <c r="E3972" s="24" t="n">
        <v>17.4</v>
      </c>
      <c r="F3972" s="25">
        <f>IF($E3972="","",DATE(IF($A3972="",nominal_year,$A3972),$B3972,$C3972)+($D3972-IF(LEFT(hour_conv,1)="1",1,0))/24)</f>
        <v/>
      </c>
      <c r="G3972" s="26">
        <f>IF(F3972="","",INT(F3972))</f>
        <v/>
      </c>
      <c r="H3972">
        <f>IF(G3972="","",IF(AND(MONTH(G3972)*100+DAY(G3972)&gt;=season_lo,MONTH(G3972)*100+DAY(G3972)&lt;=season_hi),1,0))</f>
        <v/>
      </c>
      <c r="I3972">
        <f>IF(G3972="","",G3972-first_day+1)</f>
        <v/>
      </c>
      <c r="J3972" s="27">
        <f>IF(I3972="","",INDEX(Daily!$J$2:$J$421,I3972))</f>
        <v/>
      </c>
      <c r="K3972" s="27">
        <f>IF(J3972="","",J3972+cat_offset)</f>
        <v/>
      </c>
      <c r="L3972" s="27">
        <f>IF(J3972="","",MAX(0,E3972-J3972)^2)</f>
        <v/>
      </c>
      <c r="M3972" s="27">
        <f>IF(J3972="","",MAX(0,E3972-(J3972+twcdh_off))^2)</f>
        <v/>
      </c>
      <c r="N3972" s="27">
        <f>IF(E3972="","",MAX(0,E3972-swcdh_thr)^2)</f>
        <v/>
      </c>
      <c r="O3972">
        <f>IF(K3972="","",ROUND(E3972-K3972,0))</f>
        <v/>
      </c>
      <c r="P3972">
        <f>IF(O3972="","",IF(O3972&gt;=1,O3972,0))</f>
        <v/>
      </c>
      <c r="Q3972" s="27">
        <f>IF(E3972="","",MAX(0,E3972-22))</f>
        <v/>
      </c>
      <c r="R3972" s="27">
        <f>IF(H3972=1,E3972,"")</f>
        <v/>
      </c>
      <c r="S3972" s="27">
        <f>IF(AND(H3972=1,J3972&lt;&gt;""),E3972-J3972,"")</f>
        <v/>
      </c>
      <c r="T3972">
        <f>IF(G3972="","",MONTH(G3972))</f>
        <v/>
      </c>
    </row>
    <row r="3973">
      <c r="A3973" s="24" t="n">
        <v>2020</v>
      </c>
      <c r="B3973" s="24" t="n">
        <v>6</v>
      </c>
      <c r="C3973" s="24" t="n">
        <v>14</v>
      </c>
      <c r="D3973" s="24" t="n">
        <v>12</v>
      </c>
      <c r="E3973" s="24" t="n">
        <v>17.87</v>
      </c>
      <c r="F3973" s="25">
        <f>IF($E3973="","",DATE(IF($A3973="",nominal_year,$A3973),$B3973,$C3973)+($D3973-IF(LEFT(hour_conv,1)="1",1,0))/24)</f>
        <v/>
      </c>
      <c r="G3973" s="26">
        <f>IF(F3973="","",INT(F3973))</f>
        <v/>
      </c>
      <c r="H3973">
        <f>IF(G3973="","",IF(AND(MONTH(G3973)*100+DAY(G3973)&gt;=season_lo,MONTH(G3973)*100+DAY(G3973)&lt;=season_hi),1,0))</f>
        <v/>
      </c>
      <c r="I3973">
        <f>IF(G3973="","",G3973-first_day+1)</f>
        <v/>
      </c>
      <c r="J3973" s="27">
        <f>IF(I3973="","",INDEX(Daily!$J$2:$J$421,I3973))</f>
        <v/>
      </c>
      <c r="K3973" s="27">
        <f>IF(J3973="","",J3973+cat_offset)</f>
        <v/>
      </c>
      <c r="L3973" s="27">
        <f>IF(J3973="","",MAX(0,E3973-J3973)^2)</f>
        <v/>
      </c>
      <c r="M3973" s="27">
        <f>IF(J3973="","",MAX(0,E3973-(J3973+twcdh_off))^2)</f>
        <v/>
      </c>
      <c r="N3973" s="27">
        <f>IF(E3973="","",MAX(0,E3973-swcdh_thr)^2)</f>
        <v/>
      </c>
      <c r="O3973">
        <f>IF(K3973="","",ROUND(E3973-K3973,0))</f>
        <v/>
      </c>
      <c r="P3973">
        <f>IF(O3973="","",IF(O3973&gt;=1,O3973,0))</f>
        <v/>
      </c>
      <c r="Q3973" s="27">
        <f>IF(E3973="","",MAX(0,E3973-22))</f>
        <v/>
      </c>
      <c r="R3973" s="27">
        <f>IF(H3973=1,E3973,"")</f>
        <v/>
      </c>
      <c r="S3973" s="27">
        <f>IF(AND(H3973=1,J3973&lt;&gt;""),E3973-J3973,"")</f>
        <v/>
      </c>
      <c r="T3973">
        <f>IF(G3973="","",MONTH(G3973))</f>
        <v/>
      </c>
    </row>
    <row r="3974">
      <c r="A3974" s="24" t="n">
        <v>2020</v>
      </c>
      <c r="B3974" s="24" t="n">
        <v>6</v>
      </c>
      <c r="C3974" s="24" t="n">
        <v>14</v>
      </c>
      <c r="D3974" s="24" t="n">
        <v>13</v>
      </c>
      <c r="E3974" s="24" t="n">
        <v>19.49</v>
      </c>
      <c r="F3974" s="25">
        <f>IF($E3974="","",DATE(IF($A3974="",nominal_year,$A3974),$B3974,$C3974)+($D3974-IF(LEFT(hour_conv,1)="1",1,0))/24)</f>
        <v/>
      </c>
      <c r="G3974" s="26">
        <f>IF(F3974="","",INT(F3974))</f>
        <v/>
      </c>
      <c r="H3974">
        <f>IF(G3974="","",IF(AND(MONTH(G3974)*100+DAY(G3974)&gt;=season_lo,MONTH(G3974)*100+DAY(G3974)&lt;=season_hi),1,0))</f>
        <v/>
      </c>
      <c r="I3974">
        <f>IF(G3974="","",G3974-first_day+1)</f>
        <v/>
      </c>
      <c r="J3974" s="27">
        <f>IF(I3974="","",INDEX(Daily!$J$2:$J$421,I3974))</f>
        <v/>
      </c>
      <c r="K3974" s="27">
        <f>IF(J3974="","",J3974+cat_offset)</f>
        <v/>
      </c>
      <c r="L3974" s="27">
        <f>IF(J3974="","",MAX(0,E3974-J3974)^2)</f>
        <v/>
      </c>
      <c r="M3974" s="27">
        <f>IF(J3974="","",MAX(0,E3974-(J3974+twcdh_off))^2)</f>
        <v/>
      </c>
      <c r="N3974" s="27">
        <f>IF(E3974="","",MAX(0,E3974-swcdh_thr)^2)</f>
        <v/>
      </c>
      <c r="O3974">
        <f>IF(K3974="","",ROUND(E3974-K3974,0))</f>
        <v/>
      </c>
      <c r="P3974">
        <f>IF(O3974="","",IF(O3974&gt;=1,O3974,0))</f>
        <v/>
      </c>
      <c r="Q3974" s="27">
        <f>IF(E3974="","",MAX(0,E3974-22))</f>
        <v/>
      </c>
      <c r="R3974" s="27">
        <f>IF(H3974=1,E3974,"")</f>
        <v/>
      </c>
      <c r="S3974" s="27">
        <f>IF(AND(H3974=1,J3974&lt;&gt;""),E3974-J3974,"")</f>
        <v/>
      </c>
      <c r="T3974">
        <f>IF(G3974="","",MONTH(G3974))</f>
        <v/>
      </c>
    </row>
    <row r="3975">
      <c r="A3975" s="24" t="n">
        <v>2020</v>
      </c>
      <c r="B3975" s="24" t="n">
        <v>6</v>
      </c>
      <c r="C3975" s="24" t="n">
        <v>14</v>
      </c>
      <c r="D3975" s="24" t="n">
        <v>14</v>
      </c>
      <c r="E3975" s="24" t="n">
        <v>20.09</v>
      </c>
      <c r="F3975" s="25">
        <f>IF($E3975="","",DATE(IF($A3975="",nominal_year,$A3975),$B3975,$C3975)+($D3975-IF(LEFT(hour_conv,1)="1",1,0))/24)</f>
        <v/>
      </c>
      <c r="G3975" s="26">
        <f>IF(F3975="","",INT(F3975))</f>
        <v/>
      </c>
      <c r="H3975">
        <f>IF(G3975="","",IF(AND(MONTH(G3975)*100+DAY(G3975)&gt;=season_lo,MONTH(G3975)*100+DAY(G3975)&lt;=season_hi),1,0))</f>
        <v/>
      </c>
      <c r="I3975">
        <f>IF(G3975="","",G3975-first_day+1)</f>
        <v/>
      </c>
      <c r="J3975" s="27">
        <f>IF(I3975="","",INDEX(Daily!$J$2:$J$421,I3975))</f>
        <v/>
      </c>
      <c r="K3975" s="27">
        <f>IF(J3975="","",J3975+cat_offset)</f>
        <v/>
      </c>
      <c r="L3975" s="27">
        <f>IF(J3975="","",MAX(0,E3975-J3975)^2)</f>
        <v/>
      </c>
      <c r="M3975" s="27">
        <f>IF(J3975="","",MAX(0,E3975-(J3975+twcdh_off))^2)</f>
        <v/>
      </c>
      <c r="N3975" s="27">
        <f>IF(E3975="","",MAX(0,E3975-swcdh_thr)^2)</f>
        <v/>
      </c>
      <c r="O3975">
        <f>IF(K3975="","",ROUND(E3975-K3975,0))</f>
        <v/>
      </c>
      <c r="P3975">
        <f>IF(O3975="","",IF(O3975&gt;=1,O3975,0))</f>
        <v/>
      </c>
      <c r="Q3975" s="27">
        <f>IF(E3975="","",MAX(0,E3975-22))</f>
        <v/>
      </c>
      <c r="R3975" s="27">
        <f>IF(H3975=1,E3975,"")</f>
        <v/>
      </c>
      <c r="S3975" s="27">
        <f>IF(AND(H3975=1,J3975&lt;&gt;""),E3975-J3975,"")</f>
        <v/>
      </c>
      <c r="T3975">
        <f>IF(G3975="","",MONTH(G3975))</f>
        <v/>
      </c>
    </row>
    <row r="3976">
      <c r="A3976" s="24" t="n">
        <v>2020</v>
      </c>
      <c r="B3976" s="24" t="n">
        <v>6</v>
      </c>
      <c r="C3976" s="24" t="n">
        <v>14</v>
      </c>
      <c r="D3976" s="24" t="n">
        <v>15</v>
      </c>
      <c r="E3976" s="24" t="n">
        <v>20.87</v>
      </c>
      <c r="F3976" s="25">
        <f>IF($E3976="","",DATE(IF($A3976="",nominal_year,$A3976),$B3976,$C3976)+($D3976-IF(LEFT(hour_conv,1)="1",1,0))/24)</f>
        <v/>
      </c>
      <c r="G3976" s="26">
        <f>IF(F3976="","",INT(F3976))</f>
        <v/>
      </c>
      <c r="H3976">
        <f>IF(G3976="","",IF(AND(MONTH(G3976)*100+DAY(G3976)&gt;=season_lo,MONTH(G3976)*100+DAY(G3976)&lt;=season_hi),1,0))</f>
        <v/>
      </c>
      <c r="I3976">
        <f>IF(G3976="","",G3976-first_day+1)</f>
        <v/>
      </c>
      <c r="J3976" s="27">
        <f>IF(I3976="","",INDEX(Daily!$J$2:$J$421,I3976))</f>
        <v/>
      </c>
      <c r="K3976" s="27">
        <f>IF(J3976="","",J3976+cat_offset)</f>
        <v/>
      </c>
      <c r="L3976" s="27">
        <f>IF(J3976="","",MAX(0,E3976-J3976)^2)</f>
        <v/>
      </c>
      <c r="M3976" s="27">
        <f>IF(J3976="","",MAX(0,E3976-(J3976+twcdh_off))^2)</f>
        <v/>
      </c>
      <c r="N3976" s="27">
        <f>IF(E3976="","",MAX(0,E3976-swcdh_thr)^2)</f>
        <v/>
      </c>
      <c r="O3976">
        <f>IF(K3976="","",ROUND(E3976-K3976,0))</f>
        <v/>
      </c>
      <c r="P3976">
        <f>IF(O3976="","",IF(O3976&gt;=1,O3976,0))</f>
        <v/>
      </c>
      <c r="Q3976" s="27">
        <f>IF(E3976="","",MAX(0,E3976-22))</f>
        <v/>
      </c>
      <c r="R3976" s="27">
        <f>IF(H3976=1,E3976,"")</f>
        <v/>
      </c>
      <c r="S3976" s="27">
        <f>IF(AND(H3976=1,J3976&lt;&gt;""),E3976-J3976,"")</f>
        <v/>
      </c>
      <c r="T3976">
        <f>IF(G3976="","",MONTH(G3976))</f>
        <v/>
      </c>
    </row>
    <row r="3977">
      <c r="A3977" s="24" t="n">
        <v>2020</v>
      </c>
      <c r="B3977" s="24" t="n">
        <v>6</v>
      </c>
      <c r="C3977" s="24" t="n">
        <v>14</v>
      </c>
      <c r="D3977" s="24" t="n">
        <v>16</v>
      </c>
      <c r="E3977" s="24" t="n">
        <v>21.4</v>
      </c>
      <c r="F3977" s="25">
        <f>IF($E3977="","",DATE(IF($A3977="",nominal_year,$A3977),$B3977,$C3977)+($D3977-IF(LEFT(hour_conv,1)="1",1,0))/24)</f>
        <v/>
      </c>
      <c r="G3977" s="26">
        <f>IF(F3977="","",INT(F3977))</f>
        <v/>
      </c>
      <c r="H3977">
        <f>IF(G3977="","",IF(AND(MONTH(G3977)*100+DAY(G3977)&gt;=season_lo,MONTH(G3977)*100+DAY(G3977)&lt;=season_hi),1,0))</f>
        <v/>
      </c>
      <c r="I3977">
        <f>IF(G3977="","",G3977-first_day+1)</f>
        <v/>
      </c>
      <c r="J3977" s="27">
        <f>IF(I3977="","",INDEX(Daily!$J$2:$J$421,I3977))</f>
        <v/>
      </c>
      <c r="K3977" s="27">
        <f>IF(J3977="","",J3977+cat_offset)</f>
        <v/>
      </c>
      <c r="L3977" s="27">
        <f>IF(J3977="","",MAX(0,E3977-J3977)^2)</f>
        <v/>
      </c>
      <c r="M3977" s="27">
        <f>IF(J3977="","",MAX(0,E3977-(J3977+twcdh_off))^2)</f>
        <v/>
      </c>
      <c r="N3977" s="27">
        <f>IF(E3977="","",MAX(0,E3977-swcdh_thr)^2)</f>
        <v/>
      </c>
      <c r="O3977">
        <f>IF(K3977="","",ROUND(E3977-K3977,0))</f>
        <v/>
      </c>
      <c r="P3977">
        <f>IF(O3977="","",IF(O3977&gt;=1,O3977,0))</f>
        <v/>
      </c>
      <c r="Q3977" s="27">
        <f>IF(E3977="","",MAX(0,E3977-22))</f>
        <v/>
      </c>
      <c r="R3977" s="27">
        <f>IF(H3977=1,E3977,"")</f>
        <v/>
      </c>
      <c r="S3977" s="27">
        <f>IF(AND(H3977=1,J3977&lt;&gt;""),E3977-J3977,"")</f>
        <v/>
      </c>
      <c r="T3977">
        <f>IF(G3977="","",MONTH(G3977))</f>
        <v/>
      </c>
    </row>
    <row r="3978">
      <c r="A3978" s="24" t="n">
        <v>2020</v>
      </c>
      <c r="B3978" s="24" t="n">
        <v>6</v>
      </c>
      <c r="C3978" s="24" t="n">
        <v>14</v>
      </c>
      <c r="D3978" s="24" t="n">
        <v>17</v>
      </c>
      <c r="E3978" s="24" t="n">
        <v>21.39</v>
      </c>
      <c r="F3978" s="25">
        <f>IF($E3978="","",DATE(IF($A3978="",nominal_year,$A3978),$B3978,$C3978)+($D3978-IF(LEFT(hour_conv,1)="1",1,0))/24)</f>
        <v/>
      </c>
      <c r="G3978" s="26">
        <f>IF(F3978="","",INT(F3978))</f>
        <v/>
      </c>
      <c r="H3978">
        <f>IF(G3978="","",IF(AND(MONTH(G3978)*100+DAY(G3978)&gt;=season_lo,MONTH(G3978)*100+DAY(G3978)&lt;=season_hi),1,0))</f>
        <v/>
      </c>
      <c r="I3978">
        <f>IF(G3978="","",G3978-first_day+1)</f>
        <v/>
      </c>
      <c r="J3978" s="27">
        <f>IF(I3978="","",INDEX(Daily!$J$2:$J$421,I3978))</f>
        <v/>
      </c>
      <c r="K3978" s="27">
        <f>IF(J3978="","",J3978+cat_offset)</f>
        <v/>
      </c>
      <c r="L3978" s="27">
        <f>IF(J3978="","",MAX(0,E3978-J3978)^2)</f>
        <v/>
      </c>
      <c r="M3978" s="27">
        <f>IF(J3978="","",MAX(0,E3978-(J3978+twcdh_off))^2)</f>
        <v/>
      </c>
      <c r="N3978" s="27">
        <f>IF(E3978="","",MAX(0,E3978-swcdh_thr)^2)</f>
        <v/>
      </c>
      <c r="O3978">
        <f>IF(K3978="","",ROUND(E3978-K3978,0))</f>
        <v/>
      </c>
      <c r="P3978">
        <f>IF(O3978="","",IF(O3978&gt;=1,O3978,0))</f>
        <v/>
      </c>
      <c r="Q3978" s="27">
        <f>IF(E3978="","",MAX(0,E3978-22))</f>
        <v/>
      </c>
      <c r="R3978" s="27">
        <f>IF(H3978=1,E3978,"")</f>
        <v/>
      </c>
      <c r="S3978" s="27">
        <f>IF(AND(H3978=1,J3978&lt;&gt;""),E3978-J3978,"")</f>
        <v/>
      </c>
      <c r="T3978">
        <f>IF(G3978="","",MONTH(G3978))</f>
        <v/>
      </c>
    </row>
    <row r="3979">
      <c r="A3979" s="24" t="n">
        <v>2020</v>
      </c>
      <c r="B3979" s="24" t="n">
        <v>6</v>
      </c>
      <c r="C3979" s="24" t="n">
        <v>14</v>
      </c>
      <c r="D3979" s="24" t="n">
        <v>18</v>
      </c>
      <c r="E3979" s="24" t="n">
        <v>21.15</v>
      </c>
      <c r="F3979" s="25">
        <f>IF($E3979="","",DATE(IF($A3979="",nominal_year,$A3979),$B3979,$C3979)+($D3979-IF(LEFT(hour_conv,1)="1",1,0))/24)</f>
        <v/>
      </c>
      <c r="G3979" s="26">
        <f>IF(F3979="","",INT(F3979))</f>
        <v/>
      </c>
      <c r="H3979">
        <f>IF(G3979="","",IF(AND(MONTH(G3979)*100+DAY(G3979)&gt;=season_lo,MONTH(G3979)*100+DAY(G3979)&lt;=season_hi),1,0))</f>
        <v/>
      </c>
      <c r="I3979">
        <f>IF(G3979="","",G3979-first_day+1)</f>
        <v/>
      </c>
      <c r="J3979" s="27">
        <f>IF(I3979="","",INDEX(Daily!$J$2:$J$421,I3979))</f>
        <v/>
      </c>
      <c r="K3979" s="27">
        <f>IF(J3979="","",J3979+cat_offset)</f>
        <v/>
      </c>
      <c r="L3979" s="27">
        <f>IF(J3979="","",MAX(0,E3979-J3979)^2)</f>
        <v/>
      </c>
      <c r="M3979" s="27">
        <f>IF(J3979="","",MAX(0,E3979-(J3979+twcdh_off))^2)</f>
        <v/>
      </c>
      <c r="N3979" s="27">
        <f>IF(E3979="","",MAX(0,E3979-swcdh_thr)^2)</f>
        <v/>
      </c>
      <c r="O3979">
        <f>IF(K3979="","",ROUND(E3979-K3979,0))</f>
        <v/>
      </c>
      <c r="P3979">
        <f>IF(O3979="","",IF(O3979&gt;=1,O3979,0))</f>
        <v/>
      </c>
      <c r="Q3979" s="27">
        <f>IF(E3979="","",MAX(0,E3979-22))</f>
        <v/>
      </c>
      <c r="R3979" s="27">
        <f>IF(H3979=1,E3979,"")</f>
        <v/>
      </c>
      <c r="S3979" s="27">
        <f>IF(AND(H3979=1,J3979&lt;&gt;""),E3979-J3979,"")</f>
        <v/>
      </c>
      <c r="T3979">
        <f>IF(G3979="","",MONTH(G3979))</f>
        <v/>
      </c>
    </row>
    <row r="3980">
      <c r="A3980" s="24" t="n">
        <v>2020</v>
      </c>
      <c r="B3980" s="24" t="n">
        <v>6</v>
      </c>
      <c r="C3980" s="24" t="n">
        <v>14</v>
      </c>
      <c r="D3980" s="24" t="n">
        <v>19</v>
      </c>
      <c r="E3980" s="24" t="n">
        <v>20.14</v>
      </c>
      <c r="F3980" s="25">
        <f>IF($E3980="","",DATE(IF($A3980="",nominal_year,$A3980),$B3980,$C3980)+($D3980-IF(LEFT(hour_conv,1)="1",1,0))/24)</f>
        <v/>
      </c>
      <c r="G3980" s="26">
        <f>IF(F3980="","",INT(F3980))</f>
        <v/>
      </c>
      <c r="H3980">
        <f>IF(G3980="","",IF(AND(MONTH(G3980)*100+DAY(G3980)&gt;=season_lo,MONTH(G3980)*100+DAY(G3980)&lt;=season_hi),1,0))</f>
        <v/>
      </c>
      <c r="I3980">
        <f>IF(G3980="","",G3980-first_day+1)</f>
        <v/>
      </c>
      <c r="J3980" s="27">
        <f>IF(I3980="","",INDEX(Daily!$J$2:$J$421,I3980))</f>
        <v/>
      </c>
      <c r="K3980" s="27">
        <f>IF(J3980="","",J3980+cat_offset)</f>
        <v/>
      </c>
      <c r="L3980" s="27">
        <f>IF(J3980="","",MAX(0,E3980-J3980)^2)</f>
        <v/>
      </c>
      <c r="M3980" s="27">
        <f>IF(J3980="","",MAX(0,E3980-(J3980+twcdh_off))^2)</f>
        <v/>
      </c>
      <c r="N3980" s="27">
        <f>IF(E3980="","",MAX(0,E3980-swcdh_thr)^2)</f>
        <v/>
      </c>
      <c r="O3980">
        <f>IF(K3980="","",ROUND(E3980-K3980,0))</f>
        <v/>
      </c>
      <c r="P3980">
        <f>IF(O3980="","",IF(O3980&gt;=1,O3980,0))</f>
        <v/>
      </c>
      <c r="Q3980" s="27">
        <f>IF(E3980="","",MAX(0,E3980-22))</f>
        <v/>
      </c>
      <c r="R3980" s="27">
        <f>IF(H3980=1,E3980,"")</f>
        <v/>
      </c>
      <c r="S3980" s="27">
        <f>IF(AND(H3980=1,J3980&lt;&gt;""),E3980-J3980,"")</f>
        <v/>
      </c>
      <c r="T3980">
        <f>IF(G3980="","",MONTH(G3980))</f>
        <v/>
      </c>
    </row>
    <row r="3981">
      <c r="A3981" s="24" t="n">
        <v>2020</v>
      </c>
      <c r="B3981" s="24" t="n">
        <v>6</v>
      </c>
      <c r="C3981" s="24" t="n">
        <v>14</v>
      </c>
      <c r="D3981" s="24" t="n">
        <v>20</v>
      </c>
      <c r="E3981" s="24" t="n">
        <v>19.14</v>
      </c>
      <c r="F3981" s="25">
        <f>IF($E3981="","",DATE(IF($A3981="",nominal_year,$A3981),$B3981,$C3981)+($D3981-IF(LEFT(hour_conv,1)="1",1,0))/24)</f>
        <v/>
      </c>
      <c r="G3981" s="26">
        <f>IF(F3981="","",INT(F3981))</f>
        <v/>
      </c>
      <c r="H3981">
        <f>IF(G3981="","",IF(AND(MONTH(G3981)*100+DAY(G3981)&gt;=season_lo,MONTH(G3981)*100+DAY(G3981)&lt;=season_hi),1,0))</f>
        <v/>
      </c>
      <c r="I3981">
        <f>IF(G3981="","",G3981-first_day+1)</f>
        <v/>
      </c>
      <c r="J3981" s="27">
        <f>IF(I3981="","",INDEX(Daily!$J$2:$J$421,I3981))</f>
        <v/>
      </c>
      <c r="K3981" s="27">
        <f>IF(J3981="","",J3981+cat_offset)</f>
        <v/>
      </c>
      <c r="L3981" s="27">
        <f>IF(J3981="","",MAX(0,E3981-J3981)^2)</f>
        <v/>
      </c>
      <c r="M3981" s="27">
        <f>IF(J3981="","",MAX(0,E3981-(J3981+twcdh_off))^2)</f>
        <v/>
      </c>
      <c r="N3981" s="27">
        <f>IF(E3981="","",MAX(0,E3981-swcdh_thr)^2)</f>
        <v/>
      </c>
      <c r="O3981">
        <f>IF(K3981="","",ROUND(E3981-K3981,0))</f>
        <v/>
      </c>
      <c r="P3981">
        <f>IF(O3981="","",IF(O3981&gt;=1,O3981,0))</f>
        <v/>
      </c>
      <c r="Q3981" s="27">
        <f>IF(E3981="","",MAX(0,E3981-22))</f>
        <v/>
      </c>
      <c r="R3981" s="27">
        <f>IF(H3981=1,E3981,"")</f>
        <v/>
      </c>
      <c r="S3981" s="27">
        <f>IF(AND(H3981=1,J3981&lt;&gt;""),E3981-J3981,"")</f>
        <v/>
      </c>
      <c r="T3981">
        <f>IF(G3981="","",MONTH(G3981))</f>
        <v/>
      </c>
    </row>
    <row r="3982">
      <c r="A3982" s="24" t="n">
        <v>2020</v>
      </c>
      <c r="B3982" s="24" t="n">
        <v>6</v>
      </c>
      <c r="C3982" s="24" t="n">
        <v>14</v>
      </c>
      <c r="D3982" s="24" t="n">
        <v>21</v>
      </c>
      <c r="E3982" s="24" t="n">
        <v>17.55</v>
      </c>
      <c r="F3982" s="25">
        <f>IF($E3982="","",DATE(IF($A3982="",nominal_year,$A3982),$B3982,$C3982)+($D3982-IF(LEFT(hour_conv,1)="1",1,0))/24)</f>
        <v/>
      </c>
      <c r="G3982" s="26">
        <f>IF(F3982="","",INT(F3982))</f>
        <v/>
      </c>
      <c r="H3982">
        <f>IF(G3982="","",IF(AND(MONTH(G3982)*100+DAY(G3982)&gt;=season_lo,MONTH(G3982)*100+DAY(G3982)&lt;=season_hi),1,0))</f>
        <v/>
      </c>
      <c r="I3982">
        <f>IF(G3982="","",G3982-first_day+1)</f>
        <v/>
      </c>
      <c r="J3982" s="27">
        <f>IF(I3982="","",INDEX(Daily!$J$2:$J$421,I3982))</f>
        <v/>
      </c>
      <c r="K3982" s="27">
        <f>IF(J3982="","",J3982+cat_offset)</f>
        <v/>
      </c>
      <c r="L3982" s="27">
        <f>IF(J3982="","",MAX(0,E3982-J3982)^2)</f>
        <v/>
      </c>
      <c r="M3982" s="27">
        <f>IF(J3982="","",MAX(0,E3982-(J3982+twcdh_off))^2)</f>
        <v/>
      </c>
      <c r="N3982" s="27">
        <f>IF(E3982="","",MAX(0,E3982-swcdh_thr)^2)</f>
        <v/>
      </c>
      <c r="O3982">
        <f>IF(K3982="","",ROUND(E3982-K3982,0))</f>
        <v/>
      </c>
      <c r="P3982">
        <f>IF(O3982="","",IF(O3982&gt;=1,O3982,0))</f>
        <v/>
      </c>
      <c r="Q3982" s="27">
        <f>IF(E3982="","",MAX(0,E3982-22))</f>
        <v/>
      </c>
      <c r="R3982" s="27">
        <f>IF(H3982=1,E3982,"")</f>
        <v/>
      </c>
      <c r="S3982" s="27">
        <f>IF(AND(H3982=1,J3982&lt;&gt;""),E3982-J3982,"")</f>
        <v/>
      </c>
      <c r="T3982">
        <f>IF(G3982="","",MONTH(G3982))</f>
        <v/>
      </c>
    </row>
    <row r="3983">
      <c r="A3983" s="24" t="n">
        <v>2020</v>
      </c>
      <c r="B3983" s="24" t="n">
        <v>6</v>
      </c>
      <c r="C3983" s="24" t="n">
        <v>14</v>
      </c>
      <c r="D3983" s="24" t="n">
        <v>22</v>
      </c>
      <c r="E3983" s="24" t="n">
        <v>15.69</v>
      </c>
      <c r="F3983" s="25">
        <f>IF($E3983="","",DATE(IF($A3983="",nominal_year,$A3983),$B3983,$C3983)+($D3983-IF(LEFT(hour_conv,1)="1",1,0))/24)</f>
        <v/>
      </c>
      <c r="G3983" s="26">
        <f>IF(F3983="","",INT(F3983))</f>
        <v/>
      </c>
      <c r="H3983">
        <f>IF(G3983="","",IF(AND(MONTH(G3983)*100+DAY(G3983)&gt;=season_lo,MONTH(G3983)*100+DAY(G3983)&lt;=season_hi),1,0))</f>
        <v/>
      </c>
      <c r="I3983">
        <f>IF(G3983="","",G3983-first_day+1)</f>
        <v/>
      </c>
      <c r="J3983" s="27">
        <f>IF(I3983="","",INDEX(Daily!$J$2:$J$421,I3983))</f>
        <v/>
      </c>
      <c r="K3983" s="27">
        <f>IF(J3983="","",J3983+cat_offset)</f>
        <v/>
      </c>
      <c r="L3983" s="27">
        <f>IF(J3983="","",MAX(0,E3983-J3983)^2)</f>
        <v/>
      </c>
      <c r="M3983" s="27">
        <f>IF(J3983="","",MAX(0,E3983-(J3983+twcdh_off))^2)</f>
        <v/>
      </c>
      <c r="N3983" s="27">
        <f>IF(E3983="","",MAX(0,E3983-swcdh_thr)^2)</f>
        <v/>
      </c>
      <c r="O3983">
        <f>IF(K3983="","",ROUND(E3983-K3983,0))</f>
        <v/>
      </c>
      <c r="P3983">
        <f>IF(O3983="","",IF(O3983&gt;=1,O3983,0))</f>
        <v/>
      </c>
      <c r="Q3983" s="27">
        <f>IF(E3983="","",MAX(0,E3983-22))</f>
        <v/>
      </c>
      <c r="R3983" s="27">
        <f>IF(H3983=1,E3983,"")</f>
        <v/>
      </c>
      <c r="S3983" s="27">
        <f>IF(AND(H3983=1,J3983&lt;&gt;""),E3983-J3983,"")</f>
        <v/>
      </c>
      <c r="T3983">
        <f>IF(G3983="","",MONTH(G3983))</f>
        <v/>
      </c>
    </row>
    <row r="3984">
      <c r="A3984" s="24" t="n">
        <v>2020</v>
      </c>
      <c r="B3984" s="24" t="n">
        <v>6</v>
      </c>
      <c r="C3984" s="24" t="n">
        <v>14</v>
      </c>
      <c r="D3984" s="24" t="n">
        <v>23</v>
      </c>
      <c r="E3984" s="24" t="n">
        <v>14.87</v>
      </c>
      <c r="F3984" s="25">
        <f>IF($E3984="","",DATE(IF($A3984="",nominal_year,$A3984),$B3984,$C3984)+($D3984-IF(LEFT(hour_conv,1)="1",1,0))/24)</f>
        <v/>
      </c>
      <c r="G3984" s="26">
        <f>IF(F3984="","",INT(F3984))</f>
        <v/>
      </c>
      <c r="H3984">
        <f>IF(G3984="","",IF(AND(MONTH(G3984)*100+DAY(G3984)&gt;=season_lo,MONTH(G3984)*100+DAY(G3984)&lt;=season_hi),1,0))</f>
        <v/>
      </c>
      <c r="I3984">
        <f>IF(G3984="","",G3984-first_day+1)</f>
        <v/>
      </c>
      <c r="J3984" s="27">
        <f>IF(I3984="","",INDEX(Daily!$J$2:$J$421,I3984))</f>
        <v/>
      </c>
      <c r="K3984" s="27">
        <f>IF(J3984="","",J3984+cat_offset)</f>
        <v/>
      </c>
      <c r="L3984" s="27">
        <f>IF(J3984="","",MAX(0,E3984-J3984)^2)</f>
        <v/>
      </c>
      <c r="M3984" s="27">
        <f>IF(J3984="","",MAX(0,E3984-(J3984+twcdh_off))^2)</f>
        <v/>
      </c>
      <c r="N3984" s="27">
        <f>IF(E3984="","",MAX(0,E3984-swcdh_thr)^2)</f>
        <v/>
      </c>
      <c r="O3984">
        <f>IF(K3984="","",ROUND(E3984-K3984,0))</f>
        <v/>
      </c>
      <c r="P3984">
        <f>IF(O3984="","",IF(O3984&gt;=1,O3984,0))</f>
        <v/>
      </c>
      <c r="Q3984" s="27">
        <f>IF(E3984="","",MAX(0,E3984-22))</f>
        <v/>
      </c>
      <c r="R3984" s="27">
        <f>IF(H3984=1,E3984,"")</f>
        <v/>
      </c>
      <c r="S3984" s="27">
        <f>IF(AND(H3984=1,J3984&lt;&gt;""),E3984-J3984,"")</f>
        <v/>
      </c>
      <c r="T3984">
        <f>IF(G3984="","",MONTH(G3984))</f>
        <v/>
      </c>
    </row>
    <row r="3985">
      <c r="A3985" s="24" t="n">
        <v>2020</v>
      </c>
      <c r="B3985" s="24" t="n">
        <v>6</v>
      </c>
      <c r="C3985" s="24" t="n">
        <v>14</v>
      </c>
      <c r="D3985" s="24" t="n">
        <v>24</v>
      </c>
      <c r="E3985" s="24" t="n">
        <v>12.89</v>
      </c>
      <c r="F3985" s="25">
        <f>IF($E3985="","",DATE(IF($A3985="",nominal_year,$A3985),$B3985,$C3985)+($D3985-IF(LEFT(hour_conv,1)="1",1,0))/24)</f>
        <v/>
      </c>
      <c r="G3985" s="26">
        <f>IF(F3985="","",INT(F3985))</f>
        <v/>
      </c>
      <c r="H3985">
        <f>IF(G3985="","",IF(AND(MONTH(G3985)*100+DAY(G3985)&gt;=season_lo,MONTH(G3985)*100+DAY(G3985)&lt;=season_hi),1,0))</f>
        <v/>
      </c>
      <c r="I3985">
        <f>IF(G3985="","",G3985-first_day+1)</f>
        <v/>
      </c>
      <c r="J3985" s="27">
        <f>IF(I3985="","",INDEX(Daily!$J$2:$J$421,I3985))</f>
        <v/>
      </c>
      <c r="K3985" s="27">
        <f>IF(J3985="","",J3985+cat_offset)</f>
        <v/>
      </c>
      <c r="L3985" s="27">
        <f>IF(J3985="","",MAX(0,E3985-J3985)^2)</f>
        <v/>
      </c>
      <c r="M3985" s="27">
        <f>IF(J3985="","",MAX(0,E3985-(J3985+twcdh_off))^2)</f>
        <v/>
      </c>
      <c r="N3985" s="27">
        <f>IF(E3985="","",MAX(0,E3985-swcdh_thr)^2)</f>
        <v/>
      </c>
      <c r="O3985">
        <f>IF(K3985="","",ROUND(E3985-K3985,0))</f>
        <v/>
      </c>
      <c r="P3985">
        <f>IF(O3985="","",IF(O3985&gt;=1,O3985,0))</f>
        <v/>
      </c>
      <c r="Q3985" s="27">
        <f>IF(E3985="","",MAX(0,E3985-22))</f>
        <v/>
      </c>
      <c r="R3985" s="27">
        <f>IF(H3985=1,E3985,"")</f>
        <v/>
      </c>
      <c r="S3985" s="27">
        <f>IF(AND(H3985=1,J3985&lt;&gt;""),E3985-J3985,"")</f>
        <v/>
      </c>
      <c r="T3985">
        <f>IF(G3985="","",MONTH(G3985))</f>
        <v/>
      </c>
    </row>
    <row r="3986">
      <c r="A3986" s="24" t="n">
        <v>2020</v>
      </c>
      <c r="B3986" s="24" t="n">
        <v>6</v>
      </c>
      <c r="C3986" s="24" t="n">
        <v>15</v>
      </c>
      <c r="D3986" s="24" t="n">
        <v>1</v>
      </c>
      <c r="E3986" s="24" t="n">
        <v>12.88</v>
      </c>
      <c r="F3986" s="25">
        <f>IF($E3986="","",DATE(IF($A3986="",nominal_year,$A3986),$B3986,$C3986)+($D3986-IF(LEFT(hour_conv,1)="1",1,0))/24)</f>
        <v/>
      </c>
      <c r="G3986" s="26">
        <f>IF(F3986="","",INT(F3986))</f>
        <v/>
      </c>
      <c r="H3986">
        <f>IF(G3986="","",IF(AND(MONTH(G3986)*100+DAY(G3986)&gt;=season_lo,MONTH(G3986)*100+DAY(G3986)&lt;=season_hi),1,0))</f>
        <v/>
      </c>
      <c r="I3986">
        <f>IF(G3986="","",G3986-first_day+1)</f>
        <v/>
      </c>
      <c r="J3986" s="27">
        <f>IF(I3986="","",INDEX(Daily!$J$2:$J$421,I3986))</f>
        <v/>
      </c>
      <c r="K3986" s="27">
        <f>IF(J3986="","",J3986+cat_offset)</f>
        <v/>
      </c>
      <c r="L3986" s="27">
        <f>IF(J3986="","",MAX(0,E3986-J3986)^2)</f>
        <v/>
      </c>
      <c r="M3986" s="27">
        <f>IF(J3986="","",MAX(0,E3986-(J3986+twcdh_off))^2)</f>
        <v/>
      </c>
      <c r="N3986" s="27">
        <f>IF(E3986="","",MAX(0,E3986-swcdh_thr)^2)</f>
        <v/>
      </c>
      <c r="O3986">
        <f>IF(K3986="","",ROUND(E3986-K3986,0))</f>
        <v/>
      </c>
      <c r="P3986">
        <f>IF(O3986="","",IF(O3986&gt;=1,O3986,0))</f>
        <v/>
      </c>
      <c r="Q3986" s="27">
        <f>IF(E3986="","",MAX(0,E3986-22))</f>
        <v/>
      </c>
      <c r="R3986" s="27">
        <f>IF(H3986=1,E3986,"")</f>
        <v/>
      </c>
      <c r="S3986" s="27">
        <f>IF(AND(H3986=1,J3986&lt;&gt;""),E3986-J3986,"")</f>
        <v/>
      </c>
      <c r="T3986">
        <f>IF(G3986="","",MONTH(G3986))</f>
        <v/>
      </c>
    </row>
    <row r="3987">
      <c r="A3987" s="24" t="n">
        <v>2020</v>
      </c>
      <c r="B3987" s="24" t="n">
        <v>6</v>
      </c>
      <c r="C3987" s="24" t="n">
        <v>15</v>
      </c>
      <c r="D3987" s="24" t="n">
        <v>2</v>
      </c>
      <c r="E3987" s="24" t="n">
        <v>12.85</v>
      </c>
      <c r="F3987" s="25">
        <f>IF($E3987="","",DATE(IF($A3987="",nominal_year,$A3987),$B3987,$C3987)+($D3987-IF(LEFT(hour_conv,1)="1",1,0))/24)</f>
        <v/>
      </c>
      <c r="G3987" s="26">
        <f>IF(F3987="","",INT(F3987))</f>
        <v/>
      </c>
      <c r="H3987">
        <f>IF(G3987="","",IF(AND(MONTH(G3987)*100+DAY(G3987)&gt;=season_lo,MONTH(G3987)*100+DAY(G3987)&lt;=season_hi),1,0))</f>
        <v/>
      </c>
      <c r="I3987">
        <f>IF(G3987="","",G3987-first_day+1)</f>
        <v/>
      </c>
      <c r="J3987" s="27">
        <f>IF(I3987="","",INDEX(Daily!$J$2:$J$421,I3987))</f>
        <v/>
      </c>
      <c r="K3987" s="27">
        <f>IF(J3987="","",J3987+cat_offset)</f>
        <v/>
      </c>
      <c r="L3987" s="27">
        <f>IF(J3987="","",MAX(0,E3987-J3987)^2)</f>
        <v/>
      </c>
      <c r="M3987" s="27">
        <f>IF(J3987="","",MAX(0,E3987-(J3987+twcdh_off))^2)</f>
        <v/>
      </c>
      <c r="N3987" s="27">
        <f>IF(E3987="","",MAX(0,E3987-swcdh_thr)^2)</f>
        <v/>
      </c>
      <c r="O3987">
        <f>IF(K3987="","",ROUND(E3987-K3987,0))</f>
        <v/>
      </c>
      <c r="P3987">
        <f>IF(O3987="","",IF(O3987&gt;=1,O3987,0))</f>
        <v/>
      </c>
      <c r="Q3987" s="27">
        <f>IF(E3987="","",MAX(0,E3987-22))</f>
        <v/>
      </c>
      <c r="R3987" s="27">
        <f>IF(H3987=1,E3987,"")</f>
        <v/>
      </c>
      <c r="S3987" s="27">
        <f>IF(AND(H3987=1,J3987&lt;&gt;""),E3987-J3987,"")</f>
        <v/>
      </c>
      <c r="T3987">
        <f>IF(G3987="","",MONTH(G3987))</f>
        <v/>
      </c>
    </row>
    <row r="3988">
      <c r="A3988" s="24" t="n">
        <v>2020</v>
      </c>
      <c r="B3988" s="24" t="n">
        <v>6</v>
      </c>
      <c r="C3988" s="24" t="n">
        <v>15</v>
      </c>
      <c r="D3988" s="24" t="n">
        <v>3</v>
      </c>
      <c r="E3988" s="24" t="n">
        <v>12</v>
      </c>
      <c r="F3988" s="25">
        <f>IF($E3988="","",DATE(IF($A3988="",nominal_year,$A3988),$B3988,$C3988)+($D3988-IF(LEFT(hour_conv,1)="1",1,0))/24)</f>
        <v/>
      </c>
      <c r="G3988" s="26">
        <f>IF(F3988="","",INT(F3988))</f>
        <v/>
      </c>
      <c r="H3988">
        <f>IF(G3988="","",IF(AND(MONTH(G3988)*100+DAY(G3988)&gt;=season_lo,MONTH(G3988)*100+DAY(G3988)&lt;=season_hi),1,0))</f>
        <v/>
      </c>
      <c r="I3988">
        <f>IF(G3988="","",G3988-first_day+1)</f>
        <v/>
      </c>
      <c r="J3988" s="27">
        <f>IF(I3988="","",INDEX(Daily!$J$2:$J$421,I3988))</f>
        <v/>
      </c>
      <c r="K3988" s="27">
        <f>IF(J3988="","",J3988+cat_offset)</f>
        <v/>
      </c>
      <c r="L3988" s="27">
        <f>IF(J3988="","",MAX(0,E3988-J3988)^2)</f>
        <v/>
      </c>
      <c r="M3988" s="27">
        <f>IF(J3988="","",MAX(0,E3988-(J3988+twcdh_off))^2)</f>
        <v/>
      </c>
      <c r="N3988" s="27">
        <f>IF(E3988="","",MAX(0,E3988-swcdh_thr)^2)</f>
        <v/>
      </c>
      <c r="O3988">
        <f>IF(K3988="","",ROUND(E3988-K3988,0))</f>
        <v/>
      </c>
      <c r="P3988">
        <f>IF(O3988="","",IF(O3988&gt;=1,O3988,0))</f>
        <v/>
      </c>
      <c r="Q3988" s="27">
        <f>IF(E3988="","",MAX(0,E3988-22))</f>
        <v/>
      </c>
      <c r="R3988" s="27">
        <f>IF(H3988=1,E3988,"")</f>
        <v/>
      </c>
      <c r="S3988" s="27">
        <f>IF(AND(H3988=1,J3988&lt;&gt;""),E3988-J3988,"")</f>
        <v/>
      </c>
      <c r="T3988">
        <f>IF(G3988="","",MONTH(G3988))</f>
        <v/>
      </c>
    </row>
    <row r="3989">
      <c r="A3989" s="24" t="n">
        <v>2020</v>
      </c>
      <c r="B3989" s="24" t="n">
        <v>6</v>
      </c>
      <c r="C3989" s="24" t="n">
        <v>15</v>
      </c>
      <c r="D3989" s="24" t="n">
        <v>4</v>
      </c>
      <c r="E3989" s="24" t="n">
        <v>11.59</v>
      </c>
      <c r="F3989" s="25">
        <f>IF($E3989="","",DATE(IF($A3989="",nominal_year,$A3989),$B3989,$C3989)+($D3989-IF(LEFT(hour_conv,1)="1",1,0))/24)</f>
        <v/>
      </c>
      <c r="G3989" s="26">
        <f>IF(F3989="","",INT(F3989))</f>
        <v/>
      </c>
      <c r="H3989">
        <f>IF(G3989="","",IF(AND(MONTH(G3989)*100+DAY(G3989)&gt;=season_lo,MONTH(G3989)*100+DAY(G3989)&lt;=season_hi),1,0))</f>
        <v/>
      </c>
      <c r="I3989">
        <f>IF(G3989="","",G3989-first_day+1)</f>
        <v/>
      </c>
      <c r="J3989" s="27">
        <f>IF(I3989="","",INDEX(Daily!$J$2:$J$421,I3989))</f>
        <v/>
      </c>
      <c r="K3989" s="27">
        <f>IF(J3989="","",J3989+cat_offset)</f>
        <v/>
      </c>
      <c r="L3989" s="27">
        <f>IF(J3989="","",MAX(0,E3989-J3989)^2)</f>
        <v/>
      </c>
      <c r="M3989" s="27">
        <f>IF(J3989="","",MAX(0,E3989-(J3989+twcdh_off))^2)</f>
        <v/>
      </c>
      <c r="N3989" s="27">
        <f>IF(E3989="","",MAX(0,E3989-swcdh_thr)^2)</f>
        <v/>
      </c>
      <c r="O3989">
        <f>IF(K3989="","",ROUND(E3989-K3989,0))</f>
        <v/>
      </c>
      <c r="P3989">
        <f>IF(O3989="","",IF(O3989&gt;=1,O3989,0))</f>
        <v/>
      </c>
      <c r="Q3989" s="27">
        <f>IF(E3989="","",MAX(0,E3989-22))</f>
        <v/>
      </c>
      <c r="R3989" s="27">
        <f>IF(H3989=1,E3989,"")</f>
        <v/>
      </c>
      <c r="S3989" s="27">
        <f>IF(AND(H3989=1,J3989&lt;&gt;""),E3989-J3989,"")</f>
        <v/>
      </c>
      <c r="T3989">
        <f>IF(G3989="","",MONTH(G3989))</f>
        <v/>
      </c>
    </row>
    <row r="3990">
      <c r="A3990" s="24" t="n">
        <v>2020</v>
      </c>
      <c r="B3990" s="24" t="n">
        <v>6</v>
      </c>
      <c r="C3990" s="24" t="n">
        <v>15</v>
      </c>
      <c r="D3990" s="24" t="n">
        <v>5</v>
      </c>
      <c r="E3990" s="24" t="n">
        <v>11.99</v>
      </c>
      <c r="F3990" s="25">
        <f>IF($E3990="","",DATE(IF($A3990="",nominal_year,$A3990),$B3990,$C3990)+($D3990-IF(LEFT(hour_conv,1)="1",1,0))/24)</f>
        <v/>
      </c>
      <c r="G3990" s="26">
        <f>IF(F3990="","",INT(F3990))</f>
        <v/>
      </c>
      <c r="H3990">
        <f>IF(G3990="","",IF(AND(MONTH(G3990)*100+DAY(G3990)&gt;=season_lo,MONTH(G3990)*100+DAY(G3990)&lt;=season_hi),1,0))</f>
        <v/>
      </c>
      <c r="I3990">
        <f>IF(G3990="","",G3990-first_day+1)</f>
        <v/>
      </c>
      <c r="J3990" s="27">
        <f>IF(I3990="","",INDEX(Daily!$J$2:$J$421,I3990))</f>
        <v/>
      </c>
      <c r="K3990" s="27">
        <f>IF(J3990="","",J3990+cat_offset)</f>
        <v/>
      </c>
      <c r="L3990" s="27">
        <f>IF(J3990="","",MAX(0,E3990-J3990)^2)</f>
        <v/>
      </c>
      <c r="M3990" s="27">
        <f>IF(J3990="","",MAX(0,E3990-(J3990+twcdh_off))^2)</f>
        <v/>
      </c>
      <c r="N3990" s="27">
        <f>IF(E3990="","",MAX(0,E3990-swcdh_thr)^2)</f>
        <v/>
      </c>
      <c r="O3990">
        <f>IF(K3990="","",ROUND(E3990-K3990,0))</f>
        <v/>
      </c>
      <c r="P3990">
        <f>IF(O3990="","",IF(O3990&gt;=1,O3990,0))</f>
        <v/>
      </c>
      <c r="Q3990" s="27">
        <f>IF(E3990="","",MAX(0,E3990-22))</f>
        <v/>
      </c>
      <c r="R3990" s="27">
        <f>IF(H3990=1,E3990,"")</f>
        <v/>
      </c>
      <c r="S3990" s="27">
        <f>IF(AND(H3990=1,J3990&lt;&gt;""),E3990-J3990,"")</f>
        <v/>
      </c>
      <c r="T3990">
        <f>IF(G3990="","",MONTH(G3990))</f>
        <v/>
      </c>
    </row>
    <row r="3991">
      <c r="A3991" s="24" t="n">
        <v>2020</v>
      </c>
      <c r="B3991" s="24" t="n">
        <v>6</v>
      </c>
      <c r="C3991" s="24" t="n">
        <v>15</v>
      </c>
      <c r="D3991" s="24" t="n">
        <v>6</v>
      </c>
      <c r="E3991" s="24" t="n">
        <v>12.6</v>
      </c>
      <c r="F3991" s="25">
        <f>IF($E3991="","",DATE(IF($A3991="",nominal_year,$A3991),$B3991,$C3991)+($D3991-IF(LEFT(hour_conv,1)="1",1,0))/24)</f>
        <v/>
      </c>
      <c r="G3991" s="26">
        <f>IF(F3991="","",INT(F3991))</f>
        <v/>
      </c>
      <c r="H3991">
        <f>IF(G3991="","",IF(AND(MONTH(G3991)*100+DAY(G3991)&gt;=season_lo,MONTH(G3991)*100+DAY(G3991)&lt;=season_hi),1,0))</f>
        <v/>
      </c>
      <c r="I3991">
        <f>IF(G3991="","",G3991-first_day+1)</f>
        <v/>
      </c>
      <c r="J3991" s="27">
        <f>IF(I3991="","",INDEX(Daily!$J$2:$J$421,I3991))</f>
        <v/>
      </c>
      <c r="K3991" s="27">
        <f>IF(J3991="","",J3991+cat_offset)</f>
        <v/>
      </c>
      <c r="L3991" s="27">
        <f>IF(J3991="","",MAX(0,E3991-J3991)^2)</f>
        <v/>
      </c>
      <c r="M3991" s="27">
        <f>IF(J3991="","",MAX(0,E3991-(J3991+twcdh_off))^2)</f>
        <v/>
      </c>
      <c r="N3991" s="27">
        <f>IF(E3991="","",MAX(0,E3991-swcdh_thr)^2)</f>
        <v/>
      </c>
      <c r="O3991">
        <f>IF(K3991="","",ROUND(E3991-K3991,0))</f>
        <v/>
      </c>
      <c r="P3991">
        <f>IF(O3991="","",IF(O3991&gt;=1,O3991,0))</f>
        <v/>
      </c>
      <c r="Q3991" s="27">
        <f>IF(E3991="","",MAX(0,E3991-22))</f>
        <v/>
      </c>
      <c r="R3991" s="27">
        <f>IF(H3991=1,E3991,"")</f>
        <v/>
      </c>
      <c r="S3991" s="27">
        <f>IF(AND(H3991=1,J3991&lt;&gt;""),E3991-J3991,"")</f>
        <v/>
      </c>
      <c r="T3991">
        <f>IF(G3991="","",MONTH(G3991))</f>
        <v/>
      </c>
    </row>
    <row r="3992">
      <c r="A3992" s="24" t="n">
        <v>2020</v>
      </c>
      <c r="B3992" s="24" t="n">
        <v>6</v>
      </c>
      <c r="C3992" s="24" t="n">
        <v>15</v>
      </c>
      <c r="D3992" s="24" t="n">
        <v>7</v>
      </c>
      <c r="E3992" s="24" t="n">
        <v>12.6</v>
      </c>
      <c r="F3992" s="25">
        <f>IF($E3992="","",DATE(IF($A3992="",nominal_year,$A3992),$B3992,$C3992)+($D3992-IF(LEFT(hour_conv,1)="1",1,0))/24)</f>
        <v/>
      </c>
      <c r="G3992" s="26">
        <f>IF(F3992="","",INT(F3992))</f>
        <v/>
      </c>
      <c r="H3992">
        <f>IF(G3992="","",IF(AND(MONTH(G3992)*100+DAY(G3992)&gt;=season_lo,MONTH(G3992)*100+DAY(G3992)&lt;=season_hi),1,0))</f>
        <v/>
      </c>
      <c r="I3992">
        <f>IF(G3992="","",G3992-first_day+1)</f>
        <v/>
      </c>
      <c r="J3992" s="27">
        <f>IF(I3992="","",INDEX(Daily!$J$2:$J$421,I3992))</f>
        <v/>
      </c>
      <c r="K3992" s="27">
        <f>IF(J3992="","",J3992+cat_offset)</f>
        <v/>
      </c>
      <c r="L3992" s="27">
        <f>IF(J3992="","",MAX(0,E3992-J3992)^2)</f>
        <v/>
      </c>
      <c r="M3992" s="27">
        <f>IF(J3992="","",MAX(0,E3992-(J3992+twcdh_off))^2)</f>
        <v/>
      </c>
      <c r="N3992" s="27">
        <f>IF(E3992="","",MAX(0,E3992-swcdh_thr)^2)</f>
        <v/>
      </c>
      <c r="O3992">
        <f>IF(K3992="","",ROUND(E3992-K3992,0))</f>
        <v/>
      </c>
      <c r="P3992">
        <f>IF(O3992="","",IF(O3992&gt;=1,O3992,0))</f>
        <v/>
      </c>
      <c r="Q3992" s="27">
        <f>IF(E3992="","",MAX(0,E3992-22))</f>
        <v/>
      </c>
      <c r="R3992" s="27">
        <f>IF(H3992=1,E3992,"")</f>
        <v/>
      </c>
      <c r="S3992" s="27">
        <f>IF(AND(H3992=1,J3992&lt;&gt;""),E3992-J3992,"")</f>
        <v/>
      </c>
      <c r="T3992">
        <f>IF(G3992="","",MONTH(G3992))</f>
        <v/>
      </c>
    </row>
    <row r="3993">
      <c r="A3993" s="24" t="n">
        <v>2020</v>
      </c>
      <c r="B3993" s="24" t="n">
        <v>6</v>
      </c>
      <c r="C3993" s="24" t="n">
        <v>15</v>
      </c>
      <c r="D3993" s="24" t="n">
        <v>8</v>
      </c>
      <c r="E3993" s="24" t="n">
        <v>14.27</v>
      </c>
      <c r="F3993" s="25">
        <f>IF($E3993="","",DATE(IF($A3993="",nominal_year,$A3993),$B3993,$C3993)+($D3993-IF(LEFT(hour_conv,1)="1",1,0))/24)</f>
        <v/>
      </c>
      <c r="G3993" s="26">
        <f>IF(F3993="","",INT(F3993))</f>
        <v/>
      </c>
      <c r="H3993">
        <f>IF(G3993="","",IF(AND(MONTH(G3993)*100+DAY(G3993)&gt;=season_lo,MONTH(G3993)*100+DAY(G3993)&lt;=season_hi),1,0))</f>
        <v/>
      </c>
      <c r="I3993">
        <f>IF(G3993="","",G3993-first_day+1)</f>
        <v/>
      </c>
      <c r="J3993" s="27">
        <f>IF(I3993="","",INDEX(Daily!$J$2:$J$421,I3993))</f>
        <v/>
      </c>
      <c r="K3993" s="27">
        <f>IF(J3993="","",J3993+cat_offset)</f>
        <v/>
      </c>
      <c r="L3993" s="27">
        <f>IF(J3993="","",MAX(0,E3993-J3993)^2)</f>
        <v/>
      </c>
      <c r="M3993" s="27">
        <f>IF(J3993="","",MAX(0,E3993-(J3993+twcdh_off))^2)</f>
        <v/>
      </c>
      <c r="N3993" s="27">
        <f>IF(E3993="","",MAX(0,E3993-swcdh_thr)^2)</f>
        <v/>
      </c>
      <c r="O3993">
        <f>IF(K3993="","",ROUND(E3993-K3993,0))</f>
        <v/>
      </c>
      <c r="P3993">
        <f>IF(O3993="","",IF(O3993&gt;=1,O3993,0))</f>
        <v/>
      </c>
      <c r="Q3993" s="27">
        <f>IF(E3993="","",MAX(0,E3993-22))</f>
        <v/>
      </c>
      <c r="R3993" s="27">
        <f>IF(H3993=1,E3993,"")</f>
        <v/>
      </c>
      <c r="S3993" s="27">
        <f>IF(AND(H3993=1,J3993&lt;&gt;""),E3993-J3993,"")</f>
        <v/>
      </c>
      <c r="T3993">
        <f>IF(G3993="","",MONTH(G3993))</f>
        <v/>
      </c>
    </row>
    <row r="3994">
      <c r="A3994" s="24" t="n">
        <v>2020</v>
      </c>
      <c r="B3994" s="24" t="n">
        <v>6</v>
      </c>
      <c r="C3994" s="24" t="n">
        <v>15</v>
      </c>
      <c r="D3994" s="24" t="n">
        <v>9</v>
      </c>
      <c r="E3994" s="24" t="n">
        <v>15.19</v>
      </c>
      <c r="F3994" s="25">
        <f>IF($E3994="","",DATE(IF($A3994="",nominal_year,$A3994),$B3994,$C3994)+($D3994-IF(LEFT(hour_conv,1)="1",1,0))/24)</f>
        <v/>
      </c>
      <c r="G3994" s="26">
        <f>IF(F3994="","",INT(F3994))</f>
        <v/>
      </c>
      <c r="H3994">
        <f>IF(G3994="","",IF(AND(MONTH(G3994)*100+DAY(G3994)&gt;=season_lo,MONTH(G3994)*100+DAY(G3994)&lt;=season_hi),1,0))</f>
        <v/>
      </c>
      <c r="I3994">
        <f>IF(G3994="","",G3994-first_day+1)</f>
        <v/>
      </c>
      <c r="J3994" s="27">
        <f>IF(I3994="","",INDEX(Daily!$J$2:$J$421,I3994))</f>
        <v/>
      </c>
      <c r="K3994" s="27">
        <f>IF(J3994="","",J3994+cat_offset)</f>
        <v/>
      </c>
      <c r="L3994" s="27">
        <f>IF(J3994="","",MAX(0,E3994-J3994)^2)</f>
        <v/>
      </c>
      <c r="M3994" s="27">
        <f>IF(J3994="","",MAX(0,E3994-(J3994+twcdh_off))^2)</f>
        <v/>
      </c>
      <c r="N3994" s="27">
        <f>IF(E3994="","",MAX(0,E3994-swcdh_thr)^2)</f>
        <v/>
      </c>
      <c r="O3994">
        <f>IF(K3994="","",ROUND(E3994-K3994,0))</f>
        <v/>
      </c>
      <c r="P3994">
        <f>IF(O3994="","",IF(O3994&gt;=1,O3994,0))</f>
        <v/>
      </c>
      <c r="Q3994" s="27">
        <f>IF(E3994="","",MAX(0,E3994-22))</f>
        <v/>
      </c>
      <c r="R3994" s="27">
        <f>IF(H3994=1,E3994,"")</f>
        <v/>
      </c>
      <c r="S3994" s="27">
        <f>IF(AND(H3994=1,J3994&lt;&gt;""),E3994-J3994,"")</f>
        <v/>
      </c>
      <c r="T3994">
        <f>IF(G3994="","",MONTH(G3994))</f>
        <v/>
      </c>
    </row>
    <row r="3995">
      <c r="A3995" s="24" t="n">
        <v>2020</v>
      </c>
      <c r="B3995" s="24" t="n">
        <v>6</v>
      </c>
      <c r="C3995" s="24" t="n">
        <v>15</v>
      </c>
      <c r="D3995" s="24" t="n">
        <v>10</v>
      </c>
      <c r="E3995" s="24" t="n">
        <v>17.16</v>
      </c>
      <c r="F3995" s="25">
        <f>IF($E3995="","",DATE(IF($A3995="",nominal_year,$A3995),$B3995,$C3995)+($D3995-IF(LEFT(hour_conv,1)="1",1,0))/24)</f>
        <v/>
      </c>
      <c r="G3995" s="26">
        <f>IF(F3995="","",INT(F3995))</f>
        <v/>
      </c>
      <c r="H3995">
        <f>IF(G3995="","",IF(AND(MONTH(G3995)*100+DAY(G3995)&gt;=season_lo,MONTH(G3995)*100+DAY(G3995)&lt;=season_hi),1,0))</f>
        <v/>
      </c>
      <c r="I3995">
        <f>IF(G3995="","",G3995-first_day+1)</f>
        <v/>
      </c>
      <c r="J3995" s="27">
        <f>IF(I3995="","",INDEX(Daily!$J$2:$J$421,I3995))</f>
        <v/>
      </c>
      <c r="K3995" s="27">
        <f>IF(J3995="","",J3995+cat_offset)</f>
        <v/>
      </c>
      <c r="L3995" s="27">
        <f>IF(J3995="","",MAX(0,E3995-J3995)^2)</f>
        <v/>
      </c>
      <c r="M3995" s="27">
        <f>IF(J3995="","",MAX(0,E3995-(J3995+twcdh_off))^2)</f>
        <v/>
      </c>
      <c r="N3995" s="27">
        <f>IF(E3995="","",MAX(0,E3995-swcdh_thr)^2)</f>
        <v/>
      </c>
      <c r="O3995">
        <f>IF(K3995="","",ROUND(E3995-K3995,0))</f>
        <v/>
      </c>
      <c r="P3995">
        <f>IF(O3995="","",IF(O3995&gt;=1,O3995,0))</f>
        <v/>
      </c>
      <c r="Q3995" s="27">
        <f>IF(E3995="","",MAX(0,E3995-22))</f>
        <v/>
      </c>
      <c r="R3995" s="27">
        <f>IF(H3995=1,E3995,"")</f>
        <v/>
      </c>
      <c r="S3995" s="27">
        <f>IF(AND(H3995=1,J3995&lt;&gt;""),E3995-J3995,"")</f>
        <v/>
      </c>
      <c r="T3995">
        <f>IF(G3995="","",MONTH(G3995))</f>
        <v/>
      </c>
    </row>
    <row r="3996">
      <c r="A3996" s="24" t="n">
        <v>2020</v>
      </c>
      <c r="B3996" s="24" t="n">
        <v>6</v>
      </c>
      <c r="C3996" s="24" t="n">
        <v>15</v>
      </c>
      <c r="D3996" s="24" t="n">
        <v>11</v>
      </c>
      <c r="E3996" s="24" t="n">
        <v>18.29</v>
      </c>
      <c r="F3996" s="25">
        <f>IF($E3996="","",DATE(IF($A3996="",nominal_year,$A3996),$B3996,$C3996)+($D3996-IF(LEFT(hour_conv,1)="1",1,0))/24)</f>
        <v/>
      </c>
      <c r="G3996" s="26">
        <f>IF(F3996="","",INT(F3996))</f>
        <v/>
      </c>
      <c r="H3996">
        <f>IF(G3996="","",IF(AND(MONTH(G3996)*100+DAY(G3996)&gt;=season_lo,MONTH(G3996)*100+DAY(G3996)&lt;=season_hi),1,0))</f>
        <v/>
      </c>
      <c r="I3996">
        <f>IF(G3996="","",G3996-first_day+1)</f>
        <v/>
      </c>
      <c r="J3996" s="27">
        <f>IF(I3996="","",INDEX(Daily!$J$2:$J$421,I3996))</f>
        <v/>
      </c>
      <c r="K3996" s="27">
        <f>IF(J3996="","",J3996+cat_offset)</f>
        <v/>
      </c>
      <c r="L3996" s="27">
        <f>IF(J3996="","",MAX(0,E3996-J3996)^2)</f>
        <v/>
      </c>
      <c r="M3996" s="27">
        <f>IF(J3996="","",MAX(0,E3996-(J3996+twcdh_off))^2)</f>
        <v/>
      </c>
      <c r="N3996" s="27">
        <f>IF(E3996="","",MAX(0,E3996-swcdh_thr)^2)</f>
        <v/>
      </c>
      <c r="O3996">
        <f>IF(K3996="","",ROUND(E3996-K3996,0))</f>
        <v/>
      </c>
      <c r="P3996">
        <f>IF(O3996="","",IF(O3996&gt;=1,O3996,0))</f>
        <v/>
      </c>
      <c r="Q3996" s="27">
        <f>IF(E3996="","",MAX(0,E3996-22))</f>
        <v/>
      </c>
      <c r="R3996" s="27">
        <f>IF(H3996=1,E3996,"")</f>
        <v/>
      </c>
      <c r="S3996" s="27">
        <f>IF(AND(H3996=1,J3996&lt;&gt;""),E3996-J3996,"")</f>
        <v/>
      </c>
      <c r="T3996">
        <f>IF(G3996="","",MONTH(G3996))</f>
        <v/>
      </c>
    </row>
    <row r="3997">
      <c r="A3997" s="24" t="n">
        <v>2020</v>
      </c>
      <c r="B3997" s="24" t="n">
        <v>6</v>
      </c>
      <c r="C3997" s="24" t="n">
        <v>15</v>
      </c>
      <c r="D3997" s="24" t="n">
        <v>12</v>
      </c>
      <c r="E3997" s="24" t="n">
        <v>20.46</v>
      </c>
      <c r="F3997" s="25">
        <f>IF($E3997="","",DATE(IF($A3997="",nominal_year,$A3997),$B3997,$C3997)+($D3997-IF(LEFT(hour_conv,1)="1",1,0))/24)</f>
        <v/>
      </c>
      <c r="G3997" s="26">
        <f>IF(F3997="","",INT(F3997))</f>
        <v/>
      </c>
      <c r="H3997">
        <f>IF(G3997="","",IF(AND(MONTH(G3997)*100+DAY(G3997)&gt;=season_lo,MONTH(G3997)*100+DAY(G3997)&lt;=season_hi),1,0))</f>
        <v/>
      </c>
      <c r="I3997">
        <f>IF(G3997="","",G3997-first_day+1)</f>
        <v/>
      </c>
      <c r="J3997" s="27">
        <f>IF(I3997="","",INDEX(Daily!$J$2:$J$421,I3997))</f>
        <v/>
      </c>
      <c r="K3997" s="27">
        <f>IF(J3997="","",J3997+cat_offset)</f>
        <v/>
      </c>
      <c r="L3997" s="27">
        <f>IF(J3997="","",MAX(0,E3997-J3997)^2)</f>
        <v/>
      </c>
      <c r="M3997" s="27">
        <f>IF(J3997="","",MAX(0,E3997-(J3997+twcdh_off))^2)</f>
        <v/>
      </c>
      <c r="N3997" s="27">
        <f>IF(E3997="","",MAX(0,E3997-swcdh_thr)^2)</f>
        <v/>
      </c>
      <c r="O3997">
        <f>IF(K3997="","",ROUND(E3997-K3997,0))</f>
        <v/>
      </c>
      <c r="P3997">
        <f>IF(O3997="","",IF(O3997&gt;=1,O3997,0))</f>
        <v/>
      </c>
      <c r="Q3997" s="27">
        <f>IF(E3997="","",MAX(0,E3997-22))</f>
        <v/>
      </c>
      <c r="R3997" s="27">
        <f>IF(H3997=1,E3997,"")</f>
        <v/>
      </c>
      <c r="S3997" s="27">
        <f>IF(AND(H3997=1,J3997&lt;&gt;""),E3997-J3997,"")</f>
        <v/>
      </c>
      <c r="T3997">
        <f>IF(G3997="","",MONTH(G3997))</f>
        <v/>
      </c>
    </row>
    <row r="3998">
      <c r="A3998" s="24" t="n">
        <v>2020</v>
      </c>
      <c r="B3998" s="24" t="n">
        <v>6</v>
      </c>
      <c r="C3998" s="24" t="n">
        <v>15</v>
      </c>
      <c r="D3998" s="24" t="n">
        <v>13</v>
      </c>
      <c r="E3998" s="24" t="n">
        <v>21.28</v>
      </c>
      <c r="F3998" s="25">
        <f>IF($E3998="","",DATE(IF($A3998="",nominal_year,$A3998),$B3998,$C3998)+($D3998-IF(LEFT(hour_conv,1)="1",1,0))/24)</f>
        <v/>
      </c>
      <c r="G3998" s="26">
        <f>IF(F3998="","",INT(F3998))</f>
        <v/>
      </c>
      <c r="H3998">
        <f>IF(G3998="","",IF(AND(MONTH(G3998)*100+DAY(G3998)&gt;=season_lo,MONTH(G3998)*100+DAY(G3998)&lt;=season_hi),1,0))</f>
        <v/>
      </c>
      <c r="I3998">
        <f>IF(G3998="","",G3998-first_day+1)</f>
        <v/>
      </c>
      <c r="J3998" s="27">
        <f>IF(I3998="","",INDEX(Daily!$J$2:$J$421,I3998))</f>
        <v/>
      </c>
      <c r="K3998" s="27">
        <f>IF(J3998="","",J3998+cat_offset)</f>
        <v/>
      </c>
      <c r="L3998" s="27">
        <f>IF(J3998="","",MAX(0,E3998-J3998)^2)</f>
        <v/>
      </c>
      <c r="M3998" s="27">
        <f>IF(J3998="","",MAX(0,E3998-(J3998+twcdh_off))^2)</f>
        <v/>
      </c>
      <c r="N3998" s="27">
        <f>IF(E3998="","",MAX(0,E3998-swcdh_thr)^2)</f>
        <v/>
      </c>
      <c r="O3998">
        <f>IF(K3998="","",ROUND(E3998-K3998,0))</f>
        <v/>
      </c>
      <c r="P3998">
        <f>IF(O3998="","",IF(O3998&gt;=1,O3998,0))</f>
        <v/>
      </c>
      <c r="Q3998" s="27">
        <f>IF(E3998="","",MAX(0,E3998-22))</f>
        <v/>
      </c>
      <c r="R3998" s="27">
        <f>IF(H3998=1,E3998,"")</f>
        <v/>
      </c>
      <c r="S3998" s="27">
        <f>IF(AND(H3998=1,J3998&lt;&gt;""),E3998-J3998,"")</f>
        <v/>
      </c>
      <c r="T3998">
        <f>IF(G3998="","",MONTH(G3998))</f>
        <v/>
      </c>
    </row>
    <row r="3999">
      <c r="A3999" s="24" t="n">
        <v>2020</v>
      </c>
      <c r="B3999" s="24" t="n">
        <v>6</v>
      </c>
      <c r="C3999" s="24" t="n">
        <v>15</v>
      </c>
      <c r="D3999" s="24" t="n">
        <v>14</v>
      </c>
      <c r="E3999" s="24" t="n">
        <v>21.64</v>
      </c>
      <c r="F3999" s="25">
        <f>IF($E3999="","",DATE(IF($A3999="",nominal_year,$A3999),$B3999,$C3999)+($D3999-IF(LEFT(hour_conv,1)="1",1,0))/24)</f>
        <v/>
      </c>
      <c r="G3999" s="26">
        <f>IF(F3999="","",INT(F3999))</f>
        <v/>
      </c>
      <c r="H3999">
        <f>IF(G3999="","",IF(AND(MONTH(G3999)*100+DAY(G3999)&gt;=season_lo,MONTH(G3999)*100+DAY(G3999)&lt;=season_hi),1,0))</f>
        <v/>
      </c>
      <c r="I3999">
        <f>IF(G3999="","",G3999-first_day+1)</f>
        <v/>
      </c>
      <c r="J3999" s="27">
        <f>IF(I3999="","",INDEX(Daily!$J$2:$J$421,I3999))</f>
        <v/>
      </c>
      <c r="K3999" s="27">
        <f>IF(J3999="","",J3999+cat_offset)</f>
        <v/>
      </c>
      <c r="L3999" s="27">
        <f>IF(J3999="","",MAX(0,E3999-J3999)^2)</f>
        <v/>
      </c>
      <c r="M3999" s="27">
        <f>IF(J3999="","",MAX(0,E3999-(J3999+twcdh_off))^2)</f>
        <v/>
      </c>
      <c r="N3999" s="27">
        <f>IF(E3999="","",MAX(0,E3999-swcdh_thr)^2)</f>
        <v/>
      </c>
      <c r="O3999">
        <f>IF(K3999="","",ROUND(E3999-K3999,0))</f>
        <v/>
      </c>
      <c r="P3999">
        <f>IF(O3999="","",IF(O3999&gt;=1,O3999,0))</f>
        <v/>
      </c>
      <c r="Q3999" s="27">
        <f>IF(E3999="","",MAX(0,E3999-22))</f>
        <v/>
      </c>
      <c r="R3999" s="27">
        <f>IF(H3999=1,E3999,"")</f>
        <v/>
      </c>
      <c r="S3999" s="27">
        <f>IF(AND(H3999=1,J3999&lt;&gt;""),E3999-J3999,"")</f>
        <v/>
      </c>
      <c r="T3999">
        <f>IF(G3999="","",MONTH(G3999))</f>
        <v/>
      </c>
    </row>
    <row r="4000">
      <c r="A4000" s="24" t="n">
        <v>2020</v>
      </c>
      <c r="B4000" s="24" t="n">
        <v>6</v>
      </c>
      <c r="C4000" s="24" t="n">
        <v>15</v>
      </c>
      <c r="D4000" s="24" t="n">
        <v>15</v>
      </c>
      <c r="E4000" s="24" t="n">
        <v>22.52</v>
      </c>
      <c r="F4000" s="25">
        <f>IF($E4000="","",DATE(IF($A4000="",nominal_year,$A4000),$B4000,$C4000)+($D4000-IF(LEFT(hour_conv,1)="1",1,0))/24)</f>
        <v/>
      </c>
      <c r="G4000" s="26">
        <f>IF(F4000="","",INT(F4000))</f>
        <v/>
      </c>
      <c r="H4000">
        <f>IF(G4000="","",IF(AND(MONTH(G4000)*100+DAY(G4000)&gt;=season_lo,MONTH(G4000)*100+DAY(G4000)&lt;=season_hi),1,0))</f>
        <v/>
      </c>
      <c r="I4000">
        <f>IF(G4000="","",G4000-first_day+1)</f>
        <v/>
      </c>
      <c r="J4000" s="27">
        <f>IF(I4000="","",INDEX(Daily!$J$2:$J$421,I4000))</f>
        <v/>
      </c>
      <c r="K4000" s="27">
        <f>IF(J4000="","",J4000+cat_offset)</f>
        <v/>
      </c>
      <c r="L4000" s="27">
        <f>IF(J4000="","",MAX(0,E4000-J4000)^2)</f>
        <v/>
      </c>
      <c r="M4000" s="27">
        <f>IF(J4000="","",MAX(0,E4000-(J4000+twcdh_off))^2)</f>
        <v/>
      </c>
      <c r="N4000" s="27">
        <f>IF(E4000="","",MAX(0,E4000-swcdh_thr)^2)</f>
        <v/>
      </c>
      <c r="O4000">
        <f>IF(K4000="","",ROUND(E4000-K4000,0))</f>
        <v/>
      </c>
      <c r="P4000">
        <f>IF(O4000="","",IF(O4000&gt;=1,O4000,0))</f>
        <v/>
      </c>
      <c r="Q4000" s="27">
        <f>IF(E4000="","",MAX(0,E4000-22))</f>
        <v/>
      </c>
      <c r="R4000" s="27">
        <f>IF(H4000=1,E4000,"")</f>
        <v/>
      </c>
      <c r="S4000" s="27">
        <f>IF(AND(H4000=1,J4000&lt;&gt;""),E4000-J4000,"")</f>
        <v/>
      </c>
      <c r="T4000">
        <f>IF(G4000="","",MONTH(G4000))</f>
        <v/>
      </c>
    </row>
    <row r="4001">
      <c r="A4001" s="24" t="n">
        <v>2020</v>
      </c>
      <c r="B4001" s="24" t="n">
        <v>6</v>
      </c>
      <c r="C4001" s="24" t="n">
        <v>15</v>
      </c>
      <c r="D4001" s="24" t="n">
        <v>16</v>
      </c>
      <c r="E4001" s="24" t="n">
        <v>22.24</v>
      </c>
      <c r="F4001" s="25">
        <f>IF($E4001="","",DATE(IF($A4001="",nominal_year,$A4001),$B4001,$C4001)+($D4001-IF(LEFT(hour_conv,1)="1",1,0))/24)</f>
        <v/>
      </c>
      <c r="G4001" s="26">
        <f>IF(F4001="","",INT(F4001))</f>
        <v/>
      </c>
      <c r="H4001">
        <f>IF(G4001="","",IF(AND(MONTH(G4001)*100+DAY(G4001)&gt;=season_lo,MONTH(G4001)*100+DAY(G4001)&lt;=season_hi),1,0))</f>
        <v/>
      </c>
      <c r="I4001">
        <f>IF(G4001="","",G4001-first_day+1)</f>
        <v/>
      </c>
      <c r="J4001" s="27">
        <f>IF(I4001="","",INDEX(Daily!$J$2:$J$421,I4001))</f>
        <v/>
      </c>
      <c r="K4001" s="27">
        <f>IF(J4001="","",J4001+cat_offset)</f>
        <v/>
      </c>
      <c r="L4001" s="27">
        <f>IF(J4001="","",MAX(0,E4001-J4001)^2)</f>
        <v/>
      </c>
      <c r="M4001" s="27">
        <f>IF(J4001="","",MAX(0,E4001-(J4001+twcdh_off))^2)</f>
        <v/>
      </c>
      <c r="N4001" s="27">
        <f>IF(E4001="","",MAX(0,E4001-swcdh_thr)^2)</f>
        <v/>
      </c>
      <c r="O4001">
        <f>IF(K4001="","",ROUND(E4001-K4001,0))</f>
        <v/>
      </c>
      <c r="P4001">
        <f>IF(O4001="","",IF(O4001&gt;=1,O4001,0))</f>
        <v/>
      </c>
      <c r="Q4001" s="27">
        <f>IF(E4001="","",MAX(0,E4001-22))</f>
        <v/>
      </c>
      <c r="R4001" s="27">
        <f>IF(H4001=1,E4001,"")</f>
        <v/>
      </c>
      <c r="S4001" s="27">
        <f>IF(AND(H4001=1,J4001&lt;&gt;""),E4001-J4001,"")</f>
        <v/>
      </c>
      <c r="T4001">
        <f>IF(G4001="","",MONTH(G4001))</f>
        <v/>
      </c>
    </row>
    <row r="4002">
      <c r="A4002" s="24" t="n">
        <v>2020</v>
      </c>
      <c r="B4002" s="24" t="n">
        <v>6</v>
      </c>
      <c r="C4002" s="24" t="n">
        <v>15</v>
      </c>
      <c r="D4002" s="24" t="n">
        <v>17</v>
      </c>
      <c r="E4002" s="24" t="n">
        <v>22.55</v>
      </c>
      <c r="F4002" s="25">
        <f>IF($E4002="","",DATE(IF($A4002="",nominal_year,$A4002),$B4002,$C4002)+($D4002-IF(LEFT(hour_conv,1)="1",1,0))/24)</f>
        <v/>
      </c>
      <c r="G4002" s="26">
        <f>IF(F4002="","",INT(F4002))</f>
        <v/>
      </c>
      <c r="H4002">
        <f>IF(G4002="","",IF(AND(MONTH(G4002)*100+DAY(G4002)&gt;=season_lo,MONTH(G4002)*100+DAY(G4002)&lt;=season_hi),1,0))</f>
        <v/>
      </c>
      <c r="I4002">
        <f>IF(G4002="","",G4002-first_day+1)</f>
        <v/>
      </c>
      <c r="J4002" s="27">
        <f>IF(I4002="","",INDEX(Daily!$J$2:$J$421,I4002))</f>
        <v/>
      </c>
      <c r="K4002" s="27">
        <f>IF(J4002="","",J4002+cat_offset)</f>
        <v/>
      </c>
      <c r="L4002" s="27">
        <f>IF(J4002="","",MAX(0,E4002-J4002)^2)</f>
        <v/>
      </c>
      <c r="M4002" s="27">
        <f>IF(J4002="","",MAX(0,E4002-(J4002+twcdh_off))^2)</f>
        <v/>
      </c>
      <c r="N4002" s="27">
        <f>IF(E4002="","",MAX(0,E4002-swcdh_thr)^2)</f>
        <v/>
      </c>
      <c r="O4002">
        <f>IF(K4002="","",ROUND(E4002-K4002,0))</f>
        <v/>
      </c>
      <c r="P4002">
        <f>IF(O4002="","",IF(O4002&gt;=1,O4002,0))</f>
        <v/>
      </c>
      <c r="Q4002" s="27">
        <f>IF(E4002="","",MAX(0,E4002-22))</f>
        <v/>
      </c>
      <c r="R4002" s="27">
        <f>IF(H4002=1,E4002,"")</f>
        <v/>
      </c>
      <c r="S4002" s="27">
        <f>IF(AND(H4002=1,J4002&lt;&gt;""),E4002-J4002,"")</f>
        <v/>
      </c>
      <c r="T4002">
        <f>IF(G4002="","",MONTH(G4002))</f>
        <v/>
      </c>
    </row>
    <row r="4003">
      <c r="A4003" s="24" t="n">
        <v>2020</v>
      </c>
      <c r="B4003" s="24" t="n">
        <v>6</v>
      </c>
      <c r="C4003" s="24" t="n">
        <v>15</v>
      </c>
      <c r="D4003" s="24" t="n">
        <v>18</v>
      </c>
      <c r="E4003" s="24" t="n">
        <v>22.2</v>
      </c>
      <c r="F4003" s="25">
        <f>IF($E4003="","",DATE(IF($A4003="",nominal_year,$A4003),$B4003,$C4003)+($D4003-IF(LEFT(hour_conv,1)="1",1,0))/24)</f>
        <v/>
      </c>
      <c r="G4003" s="26">
        <f>IF(F4003="","",INT(F4003))</f>
        <v/>
      </c>
      <c r="H4003">
        <f>IF(G4003="","",IF(AND(MONTH(G4003)*100+DAY(G4003)&gt;=season_lo,MONTH(G4003)*100+DAY(G4003)&lt;=season_hi),1,0))</f>
        <v/>
      </c>
      <c r="I4003">
        <f>IF(G4003="","",G4003-first_day+1)</f>
        <v/>
      </c>
      <c r="J4003" s="27">
        <f>IF(I4003="","",INDEX(Daily!$J$2:$J$421,I4003))</f>
        <v/>
      </c>
      <c r="K4003" s="27">
        <f>IF(J4003="","",J4003+cat_offset)</f>
        <v/>
      </c>
      <c r="L4003" s="27">
        <f>IF(J4003="","",MAX(0,E4003-J4003)^2)</f>
        <v/>
      </c>
      <c r="M4003" s="27">
        <f>IF(J4003="","",MAX(0,E4003-(J4003+twcdh_off))^2)</f>
        <v/>
      </c>
      <c r="N4003" s="27">
        <f>IF(E4003="","",MAX(0,E4003-swcdh_thr)^2)</f>
        <v/>
      </c>
      <c r="O4003">
        <f>IF(K4003="","",ROUND(E4003-K4003,0))</f>
        <v/>
      </c>
      <c r="P4003">
        <f>IF(O4003="","",IF(O4003&gt;=1,O4003,0))</f>
        <v/>
      </c>
      <c r="Q4003" s="27">
        <f>IF(E4003="","",MAX(0,E4003-22))</f>
        <v/>
      </c>
      <c r="R4003" s="27">
        <f>IF(H4003=1,E4003,"")</f>
        <v/>
      </c>
      <c r="S4003" s="27">
        <f>IF(AND(H4003=1,J4003&lt;&gt;""),E4003-J4003,"")</f>
        <v/>
      </c>
      <c r="T4003">
        <f>IF(G4003="","",MONTH(G4003))</f>
        <v/>
      </c>
    </row>
    <row r="4004">
      <c r="A4004" s="24" t="n">
        <v>2020</v>
      </c>
      <c r="B4004" s="24" t="n">
        <v>6</v>
      </c>
      <c r="C4004" s="24" t="n">
        <v>15</v>
      </c>
      <c r="D4004" s="24" t="n">
        <v>19</v>
      </c>
      <c r="E4004" s="24" t="n">
        <v>21.2</v>
      </c>
      <c r="F4004" s="25">
        <f>IF($E4004="","",DATE(IF($A4004="",nominal_year,$A4004),$B4004,$C4004)+($D4004-IF(LEFT(hour_conv,1)="1",1,0))/24)</f>
        <v/>
      </c>
      <c r="G4004" s="26">
        <f>IF(F4004="","",INT(F4004))</f>
        <v/>
      </c>
      <c r="H4004">
        <f>IF(G4004="","",IF(AND(MONTH(G4004)*100+DAY(G4004)&gt;=season_lo,MONTH(G4004)*100+DAY(G4004)&lt;=season_hi),1,0))</f>
        <v/>
      </c>
      <c r="I4004">
        <f>IF(G4004="","",G4004-first_day+1)</f>
        <v/>
      </c>
      <c r="J4004" s="27">
        <f>IF(I4004="","",INDEX(Daily!$J$2:$J$421,I4004))</f>
        <v/>
      </c>
      <c r="K4004" s="27">
        <f>IF(J4004="","",J4004+cat_offset)</f>
        <v/>
      </c>
      <c r="L4004" s="27">
        <f>IF(J4004="","",MAX(0,E4004-J4004)^2)</f>
        <v/>
      </c>
      <c r="M4004" s="27">
        <f>IF(J4004="","",MAX(0,E4004-(J4004+twcdh_off))^2)</f>
        <v/>
      </c>
      <c r="N4004" s="27">
        <f>IF(E4004="","",MAX(0,E4004-swcdh_thr)^2)</f>
        <v/>
      </c>
      <c r="O4004">
        <f>IF(K4004="","",ROUND(E4004-K4004,0))</f>
        <v/>
      </c>
      <c r="P4004">
        <f>IF(O4004="","",IF(O4004&gt;=1,O4004,0))</f>
        <v/>
      </c>
      <c r="Q4004" s="27">
        <f>IF(E4004="","",MAX(0,E4004-22))</f>
        <v/>
      </c>
      <c r="R4004" s="27">
        <f>IF(H4004=1,E4004,"")</f>
        <v/>
      </c>
      <c r="S4004" s="27">
        <f>IF(AND(H4004=1,J4004&lt;&gt;""),E4004-J4004,"")</f>
        <v/>
      </c>
      <c r="T4004">
        <f>IF(G4004="","",MONTH(G4004))</f>
        <v/>
      </c>
    </row>
    <row r="4005">
      <c r="A4005" s="24" t="n">
        <v>2020</v>
      </c>
      <c r="B4005" s="24" t="n">
        <v>6</v>
      </c>
      <c r="C4005" s="24" t="n">
        <v>15</v>
      </c>
      <c r="D4005" s="24" t="n">
        <v>20</v>
      </c>
      <c r="E4005" s="24" t="n">
        <v>19.17</v>
      </c>
      <c r="F4005" s="25">
        <f>IF($E4005="","",DATE(IF($A4005="",nominal_year,$A4005),$B4005,$C4005)+($D4005-IF(LEFT(hour_conv,1)="1",1,0))/24)</f>
        <v/>
      </c>
      <c r="G4005" s="26">
        <f>IF(F4005="","",INT(F4005))</f>
        <v/>
      </c>
      <c r="H4005">
        <f>IF(G4005="","",IF(AND(MONTH(G4005)*100+DAY(G4005)&gt;=season_lo,MONTH(G4005)*100+DAY(G4005)&lt;=season_hi),1,0))</f>
        <v/>
      </c>
      <c r="I4005">
        <f>IF(G4005="","",G4005-first_day+1)</f>
        <v/>
      </c>
      <c r="J4005" s="27">
        <f>IF(I4005="","",INDEX(Daily!$J$2:$J$421,I4005))</f>
        <v/>
      </c>
      <c r="K4005" s="27">
        <f>IF(J4005="","",J4005+cat_offset)</f>
        <v/>
      </c>
      <c r="L4005" s="27">
        <f>IF(J4005="","",MAX(0,E4005-J4005)^2)</f>
        <v/>
      </c>
      <c r="M4005" s="27">
        <f>IF(J4005="","",MAX(0,E4005-(J4005+twcdh_off))^2)</f>
        <v/>
      </c>
      <c r="N4005" s="27">
        <f>IF(E4005="","",MAX(0,E4005-swcdh_thr)^2)</f>
        <v/>
      </c>
      <c r="O4005">
        <f>IF(K4005="","",ROUND(E4005-K4005,0))</f>
        <v/>
      </c>
      <c r="P4005">
        <f>IF(O4005="","",IF(O4005&gt;=1,O4005,0))</f>
        <v/>
      </c>
      <c r="Q4005" s="27">
        <f>IF(E4005="","",MAX(0,E4005-22))</f>
        <v/>
      </c>
      <c r="R4005" s="27">
        <f>IF(H4005=1,E4005,"")</f>
        <v/>
      </c>
      <c r="S4005" s="27">
        <f>IF(AND(H4005=1,J4005&lt;&gt;""),E4005-J4005,"")</f>
        <v/>
      </c>
      <c r="T4005">
        <f>IF(G4005="","",MONTH(G4005))</f>
        <v/>
      </c>
    </row>
    <row r="4006">
      <c r="A4006" s="24" t="n">
        <v>2020</v>
      </c>
      <c r="B4006" s="24" t="n">
        <v>6</v>
      </c>
      <c r="C4006" s="24" t="n">
        <v>15</v>
      </c>
      <c r="D4006" s="24" t="n">
        <v>21</v>
      </c>
      <c r="E4006" s="24" t="n">
        <v>18.46</v>
      </c>
      <c r="F4006" s="25">
        <f>IF($E4006="","",DATE(IF($A4006="",nominal_year,$A4006),$B4006,$C4006)+($D4006-IF(LEFT(hour_conv,1)="1",1,0))/24)</f>
        <v/>
      </c>
      <c r="G4006" s="26">
        <f>IF(F4006="","",INT(F4006))</f>
        <v/>
      </c>
      <c r="H4006">
        <f>IF(G4006="","",IF(AND(MONTH(G4006)*100+DAY(G4006)&gt;=season_lo,MONTH(G4006)*100+DAY(G4006)&lt;=season_hi),1,0))</f>
        <v/>
      </c>
      <c r="I4006">
        <f>IF(G4006="","",G4006-first_day+1)</f>
        <v/>
      </c>
      <c r="J4006" s="27">
        <f>IF(I4006="","",INDEX(Daily!$J$2:$J$421,I4006))</f>
        <v/>
      </c>
      <c r="K4006" s="27">
        <f>IF(J4006="","",J4006+cat_offset)</f>
        <v/>
      </c>
      <c r="L4006" s="27">
        <f>IF(J4006="","",MAX(0,E4006-J4006)^2)</f>
        <v/>
      </c>
      <c r="M4006" s="27">
        <f>IF(J4006="","",MAX(0,E4006-(J4006+twcdh_off))^2)</f>
        <v/>
      </c>
      <c r="N4006" s="27">
        <f>IF(E4006="","",MAX(0,E4006-swcdh_thr)^2)</f>
        <v/>
      </c>
      <c r="O4006">
        <f>IF(K4006="","",ROUND(E4006-K4006,0))</f>
        <v/>
      </c>
      <c r="P4006">
        <f>IF(O4006="","",IF(O4006&gt;=1,O4006,0))</f>
        <v/>
      </c>
      <c r="Q4006" s="27">
        <f>IF(E4006="","",MAX(0,E4006-22))</f>
        <v/>
      </c>
      <c r="R4006" s="27">
        <f>IF(H4006=1,E4006,"")</f>
        <v/>
      </c>
      <c r="S4006" s="27">
        <f>IF(AND(H4006=1,J4006&lt;&gt;""),E4006-J4006,"")</f>
        <v/>
      </c>
      <c r="T4006">
        <f>IF(G4006="","",MONTH(G4006))</f>
        <v/>
      </c>
    </row>
    <row r="4007">
      <c r="A4007" s="24" t="n">
        <v>2020</v>
      </c>
      <c r="B4007" s="24" t="n">
        <v>6</v>
      </c>
      <c r="C4007" s="24" t="n">
        <v>15</v>
      </c>
      <c r="D4007" s="24" t="n">
        <v>22</v>
      </c>
      <c r="E4007" s="24" t="n">
        <v>17.35</v>
      </c>
      <c r="F4007" s="25">
        <f>IF($E4007="","",DATE(IF($A4007="",nominal_year,$A4007),$B4007,$C4007)+($D4007-IF(LEFT(hour_conv,1)="1",1,0))/24)</f>
        <v/>
      </c>
      <c r="G4007" s="26">
        <f>IF(F4007="","",INT(F4007))</f>
        <v/>
      </c>
      <c r="H4007">
        <f>IF(G4007="","",IF(AND(MONTH(G4007)*100+DAY(G4007)&gt;=season_lo,MONTH(G4007)*100+DAY(G4007)&lt;=season_hi),1,0))</f>
        <v/>
      </c>
      <c r="I4007">
        <f>IF(G4007="","",G4007-first_day+1)</f>
        <v/>
      </c>
      <c r="J4007" s="27">
        <f>IF(I4007="","",INDEX(Daily!$J$2:$J$421,I4007))</f>
        <v/>
      </c>
      <c r="K4007" s="27">
        <f>IF(J4007="","",J4007+cat_offset)</f>
        <v/>
      </c>
      <c r="L4007" s="27">
        <f>IF(J4007="","",MAX(0,E4007-J4007)^2)</f>
        <v/>
      </c>
      <c r="M4007" s="27">
        <f>IF(J4007="","",MAX(0,E4007-(J4007+twcdh_off))^2)</f>
        <v/>
      </c>
      <c r="N4007" s="27">
        <f>IF(E4007="","",MAX(0,E4007-swcdh_thr)^2)</f>
        <v/>
      </c>
      <c r="O4007">
        <f>IF(K4007="","",ROUND(E4007-K4007,0))</f>
        <v/>
      </c>
      <c r="P4007">
        <f>IF(O4007="","",IF(O4007&gt;=1,O4007,0))</f>
        <v/>
      </c>
      <c r="Q4007" s="27">
        <f>IF(E4007="","",MAX(0,E4007-22))</f>
        <v/>
      </c>
      <c r="R4007" s="27">
        <f>IF(H4007=1,E4007,"")</f>
        <v/>
      </c>
      <c r="S4007" s="27">
        <f>IF(AND(H4007=1,J4007&lt;&gt;""),E4007-J4007,"")</f>
        <v/>
      </c>
      <c r="T4007">
        <f>IF(G4007="","",MONTH(G4007))</f>
        <v/>
      </c>
    </row>
    <row r="4008">
      <c r="A4008" s="24" t="n">
        <v>2020</v>
      </c>
      <c r="B4008" s="24" t="n">
        <v>6</v>
      </c>
      <c r="C4008" s="24" t="n">
        <v>15</v>
      </c>
      <c r="D4008" s="24" t="n">
        <v>23</v>
      </c>
      <c r="E4008" s="24" t="n">
        <v>15.82</v>
      </c>
      <c r="F4008" s="25">
        <f>IF($E4008="","",DATE(IF($A4008="",nominal_year,$A4008),$B4008,$C4008)+($D4008-IF(LEFT(hour_conv,1)="1",1,0))/24)</f>
        <v/>
      </c>
      <c r="G4008" s="26">
        <f>IF(F4008="","",INT(F4008))</f>
        <v/>
      </c>
      <c r="H4008">
        <f>IF(G4008="","",IF(AND(MONTH(G4008)*100+DAY(G4008)&gt;=season_lo,MONTH(G4008)*100+DAY(G4008)&lt;=season_hi),1,0))</f>
        <v/>
      </c>
      <c r="I4008">
        <f>IF(G4008="","",G4008-first_day+1)</f>
        <v/>
      </c>
      <c r="J4008" s="27">
        <f>IF(I4008="","",INDEX(Daily!$J$2:$J$421,I4008))</f>
        <v/>
      </c>
      <c r="K4008" s="27">
        <f>IF(J4008="","",J4008+cat_offset)</f>
        <v/>
      </c>
      <c r="L4008" s="27">
        <f>IF(J4008="","",MAX(0,E4008-J4008)^2)</f>
        <v/>
      </c>
      <c r="M4008" s="27">
        <f>IF(J4008="","",MAX(0,E4008-(J4008+twcdh_off))^2)</f>
        <v/>
      </c>
      <c r="N4008" s="27">
        <f>IF(E4008="","",MAX(0,E4008-swcdh_thr)^2)</f>
        <v/>
      </c>
      <c r="O4008">
        <f>IF(K4008="","",ROUND(E4008-K4008,0))</f>
        <v/>
      </c>
      <c r="P4008">
        <f>IF(O4008="","",IF(O4008&gt;=1,O4008,0))</f>
        <v/>
      </c>
      <c r="Q4008" s="27">
        <f>IF(E4008="","",MAX(0,E4008-22))</f>
        <v/>
      </c>
      <c r="R4008" s="27">
        <f>IF(H4008=1,E4008,"")</f>
        <v/>
      </c>
      <c r="S4008" s="27">
        <f>IF(AND(H4008=1,J4008&lt;&gt;""),E4008-J4008,"")</f>
        <v/>
      </c>
      <c r="T4008">
        <f>IF(G4008="","",MONTH(G4008))</f>
        <v/>
      </c>
    </row>
    <row r="4009">
      <c r="A4009" s="24" t="n">
        <v>2020</v>
      </c>
      <c r="B4009" s="24" t="n">
        <v>6</v>
      </c>
      <c r="C4009" s="24" t="n">
        <v>15</v>
      </c>
      <c r="D4009" s="24" t="n">
        <v>24</v>
      </c>
      <c r="E4009" s="24" t="n">
        <v>14.81</v>
      </c>
      <c r="F4009" s="25">
        <f>IF($E4009="","",DATE(IF($A4009="",nominal_year,$A4009),$B4009,$C4009)+($D4009-IF(LEFT(hour_conv,1)="1",1,0))/24)</f>
        <v/>
      </c>
      <c r="G4009" s="26">
        <f>IF(F4009="","",INT(F4009))</f>
        <v/>
      </c>
      <c r="H4009">
        <f>IF(G4009="","",IF(AND(MONTH(G4009)*100+DAY(G4009)&gt;=season_lo,MONTH(G4009)*100+DAY(G4009)&lt;=season_hi),1,0))</f>
        <v/>
      </c>
      <c r="I4009">
        <f>IF(G4009="","",G4009-first_day+1)</f>
        <v/>
      </c>
      <c r="J4009" s="27">
        <f>IF(I4009="","",INDEX(Daily!$J$2:$J$421,I4009))</f>
        <v/>
      </c>
      <c r="K4009" s="27">
        <f>IF(J4009="","",J4009+cat_offset)</f>
        <v/>
      </c>
      <c r="L4009" s="27">
        <f>IF(J4009="","",MAX(0,E4009-J4009)^2)</f>
        <v/>
      </c>
      <c r="M4009" s="27">
        <f>IF(J4009="","",MAX(0,E4009-(J4009+twcdh_off))^2)</f>
        <v/>
      </c>
      <c r="N4009" s="27">
        <f>IF(E4009="","",MAX(0,E4009-swcdh_thr)^2)</f>
        <v/>
      </c>
      <c r="O4009">
        <f>IF(K4009="","",ROUND(E4009-K4009,0))</f>
        <v/>
      </c>
      <c r="P4009">
        <f>IF(O4009="","",IF(O4009&gt;=1,O4009,0))</f>
        <v/>
      </c>
      <c r="Q4009" s="27">
        <f>IF(E4009="","",MAX(0,E4009-22))</f>
        <v/>
      </c>
      <c r="R4009" s="27">
        <f>IF(H4009=1,E4009,"")</f>
        <v/>
      </c>
      <c r="S4009" s="27">
        <f>IF(AND(H4009=1,J4009&lt;&gt;""),E4009-J4009,"")</f>
        <v/>
      </c>
      <c r="T4009">
        <f>IF(G4009="","",MONTH(G4009))</f>
        <v/>
      </c>
    </row>
    <row r="4010">
      <c r="A4010" s="24" t="n">
        <v>2020</v>
      </c>
      <c r="B4010" s="24" t="n">
        <v>6</v>
      </c>
      <c r="C4010" s="24" t="n">
        <v>16</v>
      </c>
      <c r="D4010" s="24" t="n">
        <v>1</v>
      </c>
      <c r="E4010" s="24" t="n">
        <v>12.78</v>
      </c>
      <c r="F4010" s="25">
        <f>IF($E4010="","",DATE(IF($A4010="",nominal_year,$A4010),$B4010,$C4010)+($D4010-IF(LEFT(hour_conv,1)="1",1,0))/24)</f>
        <v/>
      </c>
      <c r="G4010" s="26">
        <f>IF(F4010="","",INT(F4010))</f>
        <v/>
      </c>
      <c r="H4010">
        <f>IF(G4010="","",IF(AND(MONTH(G4010)*100+DAY(G4010)&gt;=season_lo,MONTH(G4010)*100+DAY(G4010)&lt;=season_hi),1,0))</f>
        <v/>
      </c>
      <c r="I4010">
        <f>IF(G4010="","",G4010-first_day+1)</f>
        <v/>
      </c>
      <c r="J4010" s="27">
        <f>IF(I4010="","",INDEX(Daily!$J$2:$J$421,I4010))</f>
        <v/>
      </c>
      <c r="K4010" s="27">
        <f>IF(J4010="","",J4010+cat_offset)</f>
        <v/>
      </c>
      <c r="L4010" s="27">
        <f>IF(J4010="","",MAX(0,E4010-J4010)^2)</f>
        <v/>
      </c>
      <c r="M4010" s="27">
        <f>IF(J4010="","",MAX(0,E4010-(J4010+twcdh_off))^2)</f>
        <v/>
      </c>
      <c r="N4010" s="27">
        <f>IF(E4010="","",MAX(0,E4010-swcdh_thr)^2)</f>
        <v/>
      </c>
      <c r="O4010">
        <f>IF(K4010="","",ROUND(E4010-K4010,0))</f>
        <v/>
      </c>
      <c r="P4010">
        <f>IF(O4010="","",IF(O4010&gt;=1,O4010,0))</f>
        <v/>
      </c>
      <c r="Q4010" s="27">
        <f>IF(E4010="","",MAX(0,E4010-22))</f>
        <v/>
      </c>
      <c r="R4010" s="27">
        <f>IF(H4010=1,E4010,"")</f>
        <v/>
      </c>
      <c r="S4010" s="27">
        <f>IF(AND(H4010=1,J4010&lt;&gt;""),E4010-J4010,"")</f>
        <v/>
      </c>
      <c r="T4010">
        <f>IF(G4010="","",MONTH(G4010))</f>
        <v/>
      </c>
    </row>
    <row r="4011">
      <c r="A4011" s="24" t="n">
        <v>2020</v>
      </c>
      <c r="B4011" s="24" t="n">
        <v>6</v>
      </c>
      <c r="C4011" s="24" t="n">
        <v>16</v>
      </c>
      <c r="D4011" s="24" t="n">
        <v>2</v>
      </c>
      <c r="E4011" s="24" t="n">
        <v>12.62</v>
      </c>
      <c r="F4011" s="25">
        <f>IF($E4011="","",DATE(IF($A4011="",nominal_year,$A4011),$B4011,$C4011)+($D4011-IF(LEFT(hour_conv,1)="1",1,0))/24)</f>
        <v/>
      </c>
      <c r="G4011" s="26">
        <f>IF(F4011="","",INT(F4011))</f>
        <v/>
      </c>
      <c r="H4011">
        <f>IF(G4011="","",IF(AND(MONTH(G4011)*100+DAY(G4011)&gt;=season_lo,MONTH(G4011)*100+DAY(G4011)&lt;=season_hi),1,0))</f>
        <v/>
      </c>
      <c r="I4011">
        <f>IF(G4011="","",G4011-first_day+1)</f>
        <v/>
      </c>
      <c r="J4011" s="27">
        <f>IF(I4011="","",INDEX(Daily!$J$2:$J$421,I4011))</f>
        <v/>
      </c>
      <c r="K4011" s="27">
        <f>IF(J4011="","",J4011+cat_offset)</f>
        <v/>
      </c>
      <c r="L4011" s="27">
        <f>IF(J4011="","",MAX(0,E4011-J4011)^2)</f>
        <v/>
      </c>
      <c r="M4011" s="27">
        <f>IF(J4011="","",MAX(0,E4011-(J4011+twcdh_off))^2)</f>
        <v/>
      </c>
      <c r="N4011" s="27">
        <f>IF(E4011="","",MAX(0,E4011-swcdh_thr)^2)</f>
        <v/>
      </c>
      <c r="O4011">
        <f>IF(K4011="","",ROUND(E4011-K4011,0))</f>
        <v/>
      </c>
      <c r="P4011">
        <f>IF(O4011="","",IF(O4011&gt;=1,O4011,0))</f>
        <v/>
      </c>
      <c r="Q4011" s="27">
        <f>IF(E4011="","",MAX(0,E4011-22))</f>
        <v/>
      </c>
      <c r="R4011" s="27">
        <f>IF(H4011=1,E4011,"")</f>
        <v/>
      </c>
      <c r="S4011" s="27">
        <f>IF(AND(H4011=1,J4011&lt;&gt;""),E4011-J4011,"")</f>
        <v/>
      </c>
      <c r="T4011">
        <f>IF(G4011="","",MONTH(G4011))</f>
        <v/>
      </c>
    </row>
    <row r="4012">
      <c r="A4012" s="24" t="n">
        <v>2020</v>
      </c>
      <c r="B4012" s="24" t="n">
        <v>6</v>
      </c>
      <c r="C4012" s="24" t="n">
        <v>16</v>
      </c>
      <c r="D4012" s="24" t="n">
        <v>3</v>
      </c>
      <c r="E4012" s="24" t="n">
        <v>11.59</v>
      </c>
      <c r="F4012" s="25">
        <f>IF($E4012="","",DATE(IF($A4012="",nominal_year,$A4012),$B4012,$C4012)+($D4012-IF(LEFT(hour_conv,1)="1",1,0))/24)</f>
        <v/>
      </c>
      <c r="G4012" s="26">
        <f>IF(F4012="","",INT(F4012))</f>
        <v/>
      </c>
      <c r="H4012">
        <f>IF(G4012="","",IF(AND(MONTH(G4012)*100+DAY(G4012)&gt;=season_lo,MONTH(G4012)*100+DAY(G4012)&lt;=season_hi),1,0))</f>
        <v/>
      </c>
      <c r="I4012">
        <f>IF(G4012="","",G4012-first_day+1)</f>
        <v/>
      </c>
      <c r="J4012" s="27">
        <f>IF(I4012="","",INDEX(Daily!$J$2:$J$421,I4012))</f>
        <v/>
      </c>
      <c r="K4012" s="27">
        <f>IF(J4012="","",J4012+cat_offset)</f>
        <v/>
      </c>
      <c r="L4012" s="27">
        <f>IF(J4012="","",MAX(0,E4012-J4012)^2)</f>
        <v/>
      </c>
      <c r="M4012" s="27">
        <f>IF(J4012="","",MAX(0,E4012-(J4012+twcdh_off))^2)</f>
        <v/>
      </c>
      <c r="N4012" s="27">
        <f>IF(E4012="","",MAX(0,E4012-swcdh_thr)^2)</f>
        <v/>
      </c>
      <c r="O4012">
        <f>IF(K4012="","",ROUND(E4012-K4012,0))</f>
        <v/>
      </c>
      <c r="P4012">
        <f>IF(O4012="","",IF(O4012&gt;=1,O4012,0))</f>
        <v/>
      </c>
      <c r="Q4012" s="27">
        <f>IF(E4012="","",MAX(0,E4012-22))</f>
        <v/>
      </c>
      <c r="R4012" s="27">
        <f>IF(H4012=1,E4012,"")</f>
        <v/>
      </c>
      <c r="S4012" s="27">
        <f>IF(AND(H4012=1,J4012&lt;&gt;""),E4012-J4012,"")</f>
        <v/>
      </c>
      <c r="T4012">
        <f>IF(G4012="","",MONTH(G4012))</f>
        <v/>
      </c>
    </row>
    <row r="4013">
      <c r="A4013" s="24" t="n">
        <v>2020</v>
      </c>
      <c r="B4013" s="24" t="n">
        <v>6</v>
      </c>
      <c r="C4013" s="24" t="n">
        <v>16</v>
      </c>
      <c r="D4013" s="24" t="n">
        <v>4</v>
      </c>
      <c r="E4013" s="24" t="n">
        <v>11.74</v>
      </c>
      <c r="F4013" s="25">
        <f>IF($E4013="","",DATE(IF($A4013="",nominal_year,$A4013),$B4013,$C4013)+($D4013-IF(LEFT(hour_conv,1)="1",1,0))/24)</f>
        <v/>
      </c>
      <c r="G4013" s="26">
        <f>IF(F4013="","",INT(F4013))</f>
        <v/>
      </c>
      <c r="H4013">
        <f>IF(G4013="","",IF(AND(MONTH(G4013)*100+DAY(G4013)&gt;=season_lo,MONTH(G4013)*100+DAY(G4013)&lt;=season_hi),1,0))</f>
        <v/>
      </c>
      <c r="I4013">
        <f>IF(G4013="","",G4013-first_day+1)</f>
        <v/>
      </c>
      <c r="J4013" s="27">
        <f>IF(I4013="","",INDEX(Daily!$J$2:$J$421,I4013))</f>
        <v/>
      </c>
      <c r="K4013" s="27">
        <f>IF(J4013="","",J4013+cat_offset)</f>
        <v/>
      </c>
      <c r="L4013" s="27">
        <f>IF(J4013="","",MAX(0,E4013-J4013)^2)</f>
        <v/>
      </c>
      <c r="M4013" s="27">
        <f>IF(J4013="","",MAX(0,E4013-(J4013+twcdh_off))^2)</f>
        <v/>
      </c>
      <c r="N4013" s="27">
        <f>IF(E4013="","",MAX(0,E4013-swcdh_thr)^2)</f>
        <v/>
      </c>
      <c r="O4013">
        <f>IF(K4013="","",ROUND(E4013-K4013,0))</f>
        <v/>
      </c>
      <c r="P4013">
        <f>IF(O4013="","",IF(O4013&gt;=1,O4013,0))</f>
        <v/>
      </c>
      <c r="Q4013" s="27">
        <f>IF(E4013="","",MAX(0,E4013-22))</f>
        <v/>
      </c>
      <c r="R4013" s="27">
        <f>IF(H4013=1,E4013,"")</f>
        <v/>
      </c>
      <c r="S4013" s="27">
        <f>IF(AND(H4013=1,J4013&lt;&gt;""),E4013-J4013,"")</f>
        <v/>
      </c>
      <c r="T4013">
        <f>IF(G4013="","",MONTH(G4013))</f>
        <v/>
      </c>
    </row>
    <row r="4014">
      <c r="A4014" s="24" t="n">
        <v>2020</v>
      </c>
      <c r="B4014" s="24" t="n">
        <v>6</v>
      </c>
      <c r="C4014" s="24" t="n">
        <v>16</v>
      </c>
      <c r="D4014" s="24" t="n">
        <v>5</v>
      </c>
      <c r="E4014" s="24" t="n">
        <v>12.02</v>
      </c>
      <c r="F4014" s="25">
        <f>IF($E4014="","",DATE(IF($A4014="",nominal_year,$A4014),$B4014,$C4014)+($D4014-IF(LEFT(hour_conv,1)="1",1,0))/24)</f>
        <v/>
      </c>
      <c r="G4014" s="26">
        <f>IF(F4014="","",INT(F4014))</f>
        <v/>
      </c>
      <c r="H4014">
        <f>IF(G4014="","",IF(AND(MONTH(G4014)*100+DAY(G4014)&gt;=season_lo,MONTH(G4014)*100+DAY(G4014)&lt;=season_hi),1,0))</f>
        <v/>
      </c>
      <c r="I4014">
        <f>IF(G4014="","",G4014-first_day+1)</f>
        <v/>
      </c>
      <c r="J4014" s="27">
        <f>IF(I4014="","",INDEX(Daily!$J$2:$J$421,I4014))</f>
        <v/>
      </c>
      <c r="K4014" s="27">
        <f>IF(J4014="","",J4014+cat_offset)</f>
        <v/>
      </c>
      <c r="L4014" s="27">
        <f>IF(J4014="","",MAX(0,E4014-J4014)^2)</f>
        <v/>
      </c>
      <c r="M4014" s="27">
        <f>IF(J4014="","",MAX(0,E4014-(J4014+twcdh_off))^2)</f>
        <v/>
      </c>
      <c r="N4014" s="27">
        <f>IF(E4014="","",MAX(0,E4014-swcdh_thr)^2)</f>
        <v/>
      </c>
      <c r="O4014">
        <f>IF(K4014="","",ROUND(E4014-K4014,0))</f>
        <v/>
      </c>
      <c r="P4014">
        <f>IF(O4014="","",IF(O4014&gt;=1,O4014,0))</f>
        <v/>
      </c>
      <c r="Q4014" s="27">
        <f>IF(E4014="","",MAX(0,E4014-22))</f>
        <v/>
      </c>
      <c r="R4014" s="27">
        <f>IF(H4014=1,E4014,"")</f>
        <v/>
      </c>
      <c r="S4014" s="27">
        <f>IF(AND(H4014=1,J4014&lt;&gt;""),E4014-J4014,"")</f>
        <v/>
      </c>
      <c r="T4014">
        <f>IF(G4014="","",MONTH(G4014))</f>
        <v/>
      </c>
    </row>
    <row r="4015">
      <c r="A4015" s="24" t="n">
        <v>2020</v>
      </c>
      <c r="B4015" s="24" t="n">
        <v>6</v>
      </c>
      <c r="C4015" s="24" t="n">
        <v>16</v>
      </c>
      <c r="D4015" s="24" t="n">
        <v>6</v>
      </c>
      <c r="E4015" s="24" t="n">
        <v>12.69</v>
      </c>
      <c r="F4015" s="25">
        <f>IF($E4015="","",DATE(IF($A4015="",nominal_year,$A4015),$B4015,$C4015)+($D4015-IF(LEFT(hour_conv,1)="1",1,0))/24)</f>
        <v/>
      </c>
      <c r="G4015" s="26">
        <f>IF(F4015="","",INT(F4015))</f>
        <v/>
      </c>
      <c r="H4015">
        <f>IF(G4015="","",IF(AND(MONTH(G4015)*100+DAY(G4015)&gt;=season_lo,MONTH(G4015)*100+DAY(G4015)&lt;=season_hi),1,0))</f>
        <v/>
      </c>
      <c r="I4015">
        <f>IF(G4015="","",G4015-first_day+1)</f>
        <v/>
      </c>
      <c r="J4015" s="27">
        <f>IF(I4015="","",INDEX(Daily!$J$2:$J$421,I4015))</f>
        <v/>
      </c>
      <c r="K4015" s="27">
        <f>IF(J4015="","",J4015+cat_offset)</f>
        <v/>
      </c>
      <c r="L4015" s="27">
        <f>IF(J4015="","",MAX(0,E4015-J4015)^2)</f>
        <v/>
      </c>
      <c r="M4015" s="27">
        <f>IF(J4015="","",MAX(0,E4015-(J4015+twcdh_off))^2)</f>
        <v/>
      </c>
      <c r="N4015" s="27">
        <f>IF(E4015="","",MAX(0,E4015-swcdh_thr)^2)</f>
        <v/>
      </c>
      <c r="O4015">
        <f>IF(K4015="","",ROUND(E4015-K4015,0))</f>
        <v/>
      </c>
      <c r="P4015">
        <f>IF(O4015="","",IF(O4015&gt;=1,O4015,0))</f>
        <v/>
      </c>
      <c r="Q4015" s="27">
        <f>IF(E4015="","",MAX(0,E4015-22))</f>
        <v/>
      </c>
      <c r="R4015" s="27">
        <f>IF(H4015=1,E4015,"")</f>
        <v/>
      </c>
      <c r="S4015" s="27">
        <f>IF(AND(H4015=1,J4015&lt;&gt;""),E4015-J4015,"")</f>
        <v/>
      </c>
      <c r="T4015">
        <f>IF(G4015="","",MONTH(G4015))</f>
        <v/>
      </c>
    </row>
    <row r="4016">
      <c r="A4016" s="24" t="n">
        <v>2020</v>
      </c>
      <c r="B4016" s="24" t="n">
        <v>6</v>
      </c>
      <c r="C4016" s="24" t="n">
        <v>16</v>
      </c>
      <c r="D4016" s="24" t="n">
        <v>7</v>
      </c>
      <c r="E4016" s="24" t="n">
        <v>13.08</v>
      </c>
      <c r="F4016" s="25">
        <f>IF($E4016="","",DATE(IF($A4016="",nominal_year,$A4016),$B4016,$C4016)+($D4016-IF(LEFT(hour_conv,1)="1",1,0))/24)</f>
        <v/>
      </c>
      <c r="G4016" s="26">
        <f>IF(F4016="","",INT(F4016))</f>
        <v/>
      </c>
      <c r="H4016">
        <f>IF(G4016="","",IF(AND(MONTH(G4016)*100+DAY(G4016)&gt;=season_lo,MONTH(G4016)*100+DAY(G4016)&lt;=season_hi),1,0))</f>
        <v/>
      </c>
      <c r="I4016">
        <f>IF(G4016="","",G4016-first_day+1)</f>
        <v/>
      </c>
      <c r="J4016" s="27">
        <f>IF(I4016="","",INDEX(Daily!$J$2:$J$421,I4016))</f>
        <v/>
      </c>
      <c r="K4016" s="27">
        <f>IF(J4016="","",J4016+cat_offset)</f>
        <v/>
      </c>
      <c r="L4016" s="27">
        <f>IF(J4016="","",MAX(0,E4016-J4016)^2)</f>
        <v/>
      </c>
      <c r="M4016" s="27">
        <f>IF(J4016="","",MAX(0,E4016-(J4016+twcdh_off))^2)</f>
        <v/>
      </c>
      <c r="N4016" s="27">
        <f>IF(E4016="","",MAX(0,E4016-swcdh_thr)^2)</f>
        <v/>
      </c>
      <c r="O4016">
        <f>IF(K4016="","",ROUND(E4016-K4016,0))</f>
        <v/>
      </c>
      <c r="P4016">
        <f>IF(O4016="","",IF(O4016&gt;=1,O4016,0))</f>
        <v/>
      </c>
      <c r="Q4016" s="27">
        <f>IF(E4016="","",MAX(0,E4016-22))</f>
        <v/>
      </c>
      <c r="R4016" s="27">
        <f>IF(H4016=1,E4016,"")</f>
        <v/>
      </c>
      <c r="S4016" s="27">
        <f>IF(AND(H4016=1,J4016&lt;&gt;""),E4016-J4016,"")</f>
        <v/>
      </c>
      <c r="T4016">
        <f>IF(G4016="","",MONTH(G4016))</f>
        <v/>
      </c>
    </row>
    <row r="4017">
      <c r="A4017" s="24" t="n">
        <v>2020</v>
      </c>
      <c r="B4017" s="24" t="n">
        <v>6</v>
      </c>
      <c r="C4017" s="24" t="n">
        <v>16</v>
      </c>
      <c r="D4017" s="24" t="n">
        <v>8</v>
      </c>
      <c r="E4017" s="24" t="n">
        <v>14.55</v>
      </c>
      <c r="F4017" s="25">
        <f>IF($E4017="","",DATE(IF($A4017="",nominal_year,$A4017),$B4017,$C4017)+($D4017-IF(LEFT(hour_conv,1)="1",1,0))/24)</f>
        <v/>
      </c>
      <c r="G4017" s="26">
        <f>IF(F4017="","",INT(F4017))</f>
        <v/>
      </c>
      <c r="H4017">
        <f>IF(G4017="","",IF(AND(MONTH(G4017)*100+DAY(G4017)&gt;=season_lo,MONTH(G4017)*100+DAY(G4017)&lt;=season_hi),1,0))</f>
        <v/>
      </c>
      <c r="I4017">
        <f>IF(G4017="","",G4017-first_day+1)</f>
        <v/>
      </c>
      <c r="J4017" s="27">
        <f>IF(I4017="","",INDEX(Daily!$J$2:$J$421,I4017))</f>
        <v/>
      </c>
      <c r="K4017" s="27">
        <f>IF(J4017="","",J4017+cat_offset)</f>
        <v/>
      </c>
      <c r="L4017" s="27">
        <f>IF(J4017="","",MAX(0,E4017-J4017)^2)</f>
        <v/>
      </c>
      <c r="M4017" s="27">
        <f>IF(J4017="","",MAX(0,E4017-(J4017+twcdh_off))^2)</f>
        <v/>
      </c>
      <c r="N4017" s="27">
        <f>IF(E4017="","",MAX(0,E4017-swcdh_thr)^2)</f>
        <v/>
      </c>
      <c r="O4017">
        <f>IF(K4017="","",ROUND(E4017-K4017,0))</f>
        <v/>
      </c>
      <c r="P4017">
        <f>IF(O4017="","",IF(O4017&gt;=1,O4017,0))</f>
        <v/>
      </c>
      <c r="Q4017" s="27">
        <f>IF(E4017="","",MAX(0,E4017-22))</f>
        <v/>
      </c>
      <c r="R4017" s="27">
        <f>IF(H4017=1,E4017,"")</f>
        <v/>
      </c>
      <c r="S4017" s="27">
        <f>IF(AND(H4017=1,J4017&lt;&gt;""),E4017-J4017,"")</f>
        <v/>
      </c>
      <c r="T4017">
        <f>IF(G4017="","",MONTH(G4017))</f>
        <v/>
      </c>
    </row>
    <row r="4018">
      <c r="A4018" s="24" t="n">
        <v>2020</v>
      </c>
      <c r="B4018" s="24" t="n">
        <v>6</v>
      </c>
      <c r="C4018" s="24" t="n">
        <v>16</v>
      </c>
      <c r="D4018" s="24" t="n">
        <v>9</v>
      </c>
      <c r="E4018" s="24" t="n">
        <v>15.36</v>
      </c>
      <c r="F4018" s="25">
        <f>IF($E4018="","",DATE(IF($A4018="",nominal_year,$A4018),$B4018,$C4018)+($D4018-IF(LEFT(hour_conv,1)="1",1,0))/24)</f>
        <v/>
      </c>
      <c r="G4018" s="26">
        <f>IF(F4018="","",INT(F4018))</f>
        <v/>
      </c>
      <c r="H4018">
        <f>IF(G4018="","",IF(AND(MONTH(G4018)*100+DAY(G4018)&gt;=season_lo,MONTH(G4018)*100+DAY(G4018)&lt;=season_hi),1,0))</f>
        <v/>
      </c>
      <c r="I4018">
        <f>IF(G4018="","",G4018-first_day+1)</f>
        <v/>
      </c>
      <c r="J4018" s="27">
        <f>IF(I4018="","",INDEX(Daily!$J$2:$J$421,I4018))</f>
        <v/>
      </c>
      <c r="K4018" s="27">
        <f>IF(J4018="","",J4018+cat_offset)</f>
        <v/>
      </c>
      <c r="L4018" s="27">
        <f>IF(J4018="","",MAX(0,E4018-J4018)^2)</f>
        <v/>
      </c>
      <c r="M4018" s="27">
        <f>IF(J4018="","",MAX(0,E4018-(J4018+twcdh_off))^2)</f>
        <v/>
      </c>
      <c r="N4018" s="27">
        <f>IF(E4018="","",MAX(0,E4018-swcdh_thr)^2)</f>
        <v/>
      </c>
      <c r="O4018">
        <f>IF(K4018="","",ROUND(E4018-K4018,0))</f>
        <v/>
      </c>
      <c r="P4018">
        <f>IF(O4018="","",IF(O4018&gt;=1,O4018,0))</f>
        <v/>
      </c>
      <c r="Q4018" s="27">
        <f>IF(E4018="","",MAX(0,E4018-22))</f>
        <v/>
      </c>
      <c r="R4018" s="27">
        <f>IF(H4018=1,E4018,"")</f>
        <v/>
      </c>
      <c r="S4018" s="27">
        <f>IF(AND(H4018=1,J4018&lt;&gt;""),E4018-J4018,"")</f>
        <v/>
      </c>
      <c r="T4018">
        <f>IF(G4018="","",MONTH(G4018))</f>
        <v/>
      </c>
    </row>
    <row r="4019">
      <c r="A4019" s="24" t="n">
        <v>2020</v>
      </c>
      <c r="B4019" s="24" t="n">
        <v>6</v>
      </c>
      <c r="C4019" s="24" t="n">
        <v>16</v>
      </c>
      <c r="D4019" s="24" t="n">
        <v>10</v>
      </c>
      <c r="E4019" s="24" t="n">
        <v>16.71</v>
      </c>
      <c r="F4019" s="25">
        <f>IF($E4019="","",DATE(IF($A4019="",nominal_year,$A4019),$B4019,$C4019)+($D4019-IF(LEFT(hour_conv,1)="1",1,0))/24)</f>
        <v/>
      </c>
      <c r="G4019" s="26">
        <f>IF(F4019="","",INT(F4019))</f>
        <v/>
      </c>
      <c r="H4019">
        <f>IF(G4019="","",IF(AND(MONTH(G4019)*100+DAY(G4019)&gt;=season_lo,MONTH(G4019)*100+DAY(G4019)&lt;=season_hi),1,0))</f>
        <v/>
      </c>
      <c r="I4019">
        <f>IF(G4019="","",G4019-first_day+1)</f>
        <v/>
      </c>
      <c r="J4019" s="27">
        <f>IF(I4019="","",INDEX(Daily!$J$2:$J$421,I4019))</f>
        <v/>
      </c>
      <c r="K4019" s="27">
        <f>IF(J4019="","",J4019+cat_offset)</f>
        <v/>
      </c>
      <c r="L4019" s="27">
        <f>IF(J4019="","",MAX(0,E4019-J4019)^2)</f>
        <v/>
      </c>
      <c r="M4019" s="27">
        <f>IF(J4019="","",MAX(0,E4019-(J4019+twcdh_off))^2)</f>
        <v/>
      </c>
      <c r="N4019" s="27">
        <f>IF(E4019="","",MAX(0,E4019-swcdh_thr)^2)</f>
        <v/>
      </c>
      <c r="O4019">
        <f>IF(K4019="","",ROUND(E4019-K4019,0))</f>
        <v/>
      </c>
      <c r="P4019">
        <f>IF(O4019="","",IF(O4019&gt;=1,O4019,0))</f>
        <v/>
      </c>
      <c r="Q4019" s="27">
        <f>IF(E4019="","",MAX(0,E4019-22))</f>
        <v/>
      </c>
      <c r="R4019" s="27">
        <f>IF(H4019=1,E4019,"")</f>
        <v/>
      </c>
      <c r="S4019" s="27">
        <f>IF(AND(H4019=1,J4019&lt;&gt;""),E4019-J4019,"")</f>
        <v/>
      </c>
      <c r="T4019">
        <f>IF(G4019="","",MONTH(G4019))</f>
        <v/>
      </c>
    </row>
    <row r="4020">
      <c r="A4020" s="24" t="n">
        <v>2020</v>
      </c>
      <c r="B4020" s="24" t="n">
        <v>6</v>
      </c>
      <c r="C4020" s="24" t="n">
        <v>16</v>
      </c>
      <c r="D4020" s="24" t="n">
        <v>11</v>
      </c>
      <c r="E4020" s="24" t="n">
        <v>18.95</v>
      </c>
      <c r="F4020" s="25">
        <f>IF($E4020="","",DATE(IF($A4020="",nominal_year,$A4020),$B4020,$C4020)+($D4020-IF(LEFT(hour_conv,1)="1",1,0))/24)</f>
        <v/>
      </c>
      <c r="G4020" s="26">
        <f>IF(F4020="","",INT(F4020))</f>
        <v/>
      </c>
      <c r="H4020">
        <f>IF(G4020="","",IF(AND(MONTH(G4020)*100+DAY(G4020)&gt;=season_lo,MONTH(G4020)*100+DAY(G4020)&lt;=season_hi),1,0))</f>
        <v/>
      </c>
      <c r="I4020">
        <f>IF(G4020="","",G4020-first_day+1)</f>
        <v/>
      </c>
      <c r="J4020" s="27">
        <f>IF(I4020="","",INDEX(Daily!$J$2:$J$421,I4020))</f>
        <v/>
      </c>
      <c r="K4020" s="27">
        <f>IF(J4020="","",J4020+cat_offset)</f>
        <v/>
      </c>
      <c r="L4020" s="27">
        <f>IF(J4020="","",MAX(0,E4020-J4020)^2)</f>
        <v/>
      </c>
      <c r="M4020" s="27">
        <f>IF(J4020="","",MAX(0,E4020-(J4020+twcdh_off))^2)</f>
        <v/>
      </c>
      <c r="N4020" s="27">
        <f>IF(E4020="","",MAX(0,E4020-swcdh_thr)^2)</f>
        <v/>
      </c>
      <c r="O4020">
        <f>IF(K4020="","",ROUND(E4020-K4020,0))</f>
        <v/>
      </c>
      <c r="P4020">
        <f>IF(O4020="","",IF(O4020&gt;=1,O4020,0))</f>
        <v/>
      </c>
      <c r="Q4020" s="27">
        <f>IF(E4020="","",MAX(0,E4020-22))</f>
        <v/>
      </c>
      <c r="R4020" s="27">
        <f>IF(H4020=1,E4020,"")</f>
        <v/>
      </c>
      <c r="S4020" s="27">
        <f>IF(AND(H4020=1,J4020&lt;&gt;""),E4020-J4020,"")</f>
        <v/>
      </c>
      <c r="T4020">
        <f>IF(G4020="","",MONTH(G4020))</f>
        <v/>
      </c>
    </row>
    <row r="4021">
      <c r="A4021" s="24" t="n">
        <v>2020</v>
      </c>
      <c r="B4021" s="24" t="n">
        <v>6</v>
      </c>
      <c r="C4021" s="24" t="n">
        <v>16</v>
      </c>
      <c r="D4021" s="24" t="n">
        <v>12</v>
      </c>
      <c r="E4021" s="24" t="n">
        <v>20.06</v>
      </c>
      <c r="F4021" s="25">
        <f>IF($E4021="","",DATE(IF($A4021="",nominal_year,$A4021),$B4021,$C4021)+($D4021-IF(LEFT(hour_conv,1)="1",1,0))/24)</f>
        <v/>
      </c>
      <c r="G4021" s="26">
        <f>IF(F4021="","",INT(F4021))</f>
        <v/>
      </c>
      <c r="H4021">
        <f>IF(G4021="","",IF(AND(MONTH(G4021)*100+DAY(G4021)&gt;=season_lo,MONTH(G4021)*100+DAY(G4021)&lt;=season_hi),1,0))</f>
        <v/>
      </c>
      <c r="I4021">
        <f>IF(G4021="","",G4021-first_day+1)</f>
        <v/>
      </c>
      <c r="J4021" s="27">
        <f>IF(I4021="","",INDEX(Daily!$J$2:$J$421,I4021))</f>
        <v/>
      </c>
      <c r="K4021" s="27">
        <f>IF(J4021="","",J4021+cat_offset)</f>
        <v/>
      </c>
      <c r="L4021" s="27">
        <f>IF(J4021="","",MAX(0,E4021-J4021)^2)</f>
        <v/>
      </c>
      <c r="M4021" s="27">
        <f>IF(J4021="","",MAX(0,E4021-(J4021+twcdh_off))^2)</f>
        <v/>
      </c>
      <c r="N4021" s="27">
        <f>IF(E4021="","",MAX(0,E4021-swcdh_thr)^2)</f>
        <v/>
      </c>
      <c r="O4021">
        <f>IF(K4021="","",ROUND(E4021-K4021,0))</f>
        <v/>
      </c>
      <c r="P4021">
        <f>IF(O4021="","",IF(O4021&gt;=1,O4021,0))</f>
        <v/>
      </c>
      <c r="Q4021" s="27">
        <f>IF(E4021="","",MAX(0,E4021-22))</f>
        <v/>
      </c>
      <c r="R4021" s="27">
        <f>IF(H4021=1,E4021,"")</f>
        <v/>
      </c>
      <c r="S4021" s="27">
        <f>IF(AND(H4021=1,J4021&lt;&gt;""),E4021-J4021,"")</f>
        <v/>
      </c>
      <c r="T4021">
        <f>IF(G4021="","",MONTH(G4021))</f>
        <v/>
      </c>
    </row>
    <row r="4022">
      <c r="A4022" s="24" t="n">
        <v>2020</v>
      </c>
      <c r="B4022" s="24" t="n">
        <v>6</v>
      </c>
      <c r="C4022" s="24" t="n">
        <v>16</v>
      </c>
      <c r="D4022" s="24" t="n">
        <v>13</v>
      </c>
      <c r="E4022" s="24" t="n">
        <v>20.6</v>
      </c>
      <c r="F4022" s="25">
        <f>IF($E4022="","",DATE(IF($A4022="",nominal_year,$A4022),$B4022,$C4022)+($D4022-IF(LEFT(hour_conv,1)="1",1,0))/24)</f>
        <v/>
      </c>
      <c r="G4022" s="26">
        <f>IF(F4022="","",INT(F4022))</f>
        <v/>
      </c>
      <c r="H4022">
        <f>IF(G4022="","",IF(AND(MONTH(G4022)*100+DAY(G4022)&gt;=season_lo,MONTH(G4022)*100+DAY(G4022)&lt;=season_hi),1,0))</f>
        <v/>
      </c>
      <c r="I4022">
        <f>IF(G4022="","",G4022-first_day+1)</f>
        <v/>
      </c>
      <c r="J4022" s="27">
        <f>IF(I4022="","",INDEX(Daily!$J$2:$J$421,I4022))</f>
        <v/>
      </c>
      <c r="K4022" s="27">
        <f>IF(J4022="","",J4022+cat_offset)</f>
        <v/>
      </c>
      <c r="L4022" s="27">
        <f>IF(J4022="","",MAX(0,E4022-J4022)^2)</f>
        <v/>
      </c>
      <c r="M4022" s="27">
        <f>IF(J4022="","",MAX(0,E4022-(J4022+twcdh_off))^2)</f>
        <v/>
      </c>
      <c r="N4022" s="27">
        <f>IF(E4022="","",MAX(0,E4022-swcdh_thr)^2)</f>
        <v/>
      </c>
      <c r="O4022">
        <f>IF(K4022="","",ROUND(E4022-K4022,0))</f>
        <v/>
      </c>
      <c r="P4022">
        <f>IF(O4022="","",IF(O4022&gt;=1,O4022,0))</f>
        <v/>
      </c>
      <c r="Q4022" s="27">
        <f>IF(E4022="","",MAX(0,E4022-22))</f>
        <v/>
      </c>
      <c r="R4022" s="27">
        <f>IF(H4022=1,E4022,"")</f>
        <v/>
      </c>
      <c r="S4022" s="27">
        <f>IF(AND(H4022=1,J4022&lt;&gt;""),E4022-J4022,"")</f>
        <v/>
      </c>
      <c r="T4022">
        <f>IF(G4022="","",MONTH(G4022))</f>
        <v/>
      </c>
    </row>
    <row r="4023">
      <c r="A4023" s="24" t="n">
        <v>2020</v>
      </c>
      <c r="B4023" s="24" t="n">
        <v>6</v>
      </c>
      <c r="C4023" s="24" t="n">
        <v>16</v>
      </c>
      <c r="D4023" s="24" t="n">
        <v>14</v>
      </c>
      <c r="E4023" s="24" t="n">
        <v>21.8</v>
      </c>
      <c r="F4023" s="25">
        <f>IF($E4023="","",DATE(IF($A4023="",nominal_year,$A4023),$B4023,$C4023)+($D4023-IF(LEFT(hour_conv,1)="1",1,0))/24)</f>
        <v/>
      </c>
      <c r="G4023" s="26">
        <f>IF(F4023="","",INT(F4023))</f>
        <v/>
      </c>
      <c r="H4023">
        <f>IF(G4023="","",IF(AND(MONTH(G4023)*100+DAY(G4023)&gt;=season_lo,MONTH(G4023)*100+DAY(G4023)&lt;=season_hi),1,0))</f>
        <v/>
      </c>
      <c r="I4023">
        <f>IF(G4023="","",G4023-first_day+1)</f>
        <v/>
      </c>
      <c r="J4023" s="27">
        <f>IF(I4023="","",INDEX(Daily!$J$2:$J$421,I4023))</f>
        <v/>
      </c>
      <c r="K4023" s="27">
        <f>IF(J4023="","",J4023+cat_offset)</f>
        <v/>
      </c>
      <c r="L4023" s="27">
        <f>IF(J4023="","",MAX(0,E4023-J4023)^2)</f>
        <v/>
      </c>
      <c r="M4023" s="27">
        <f>IF(J4023="","",MAX(0,E4023-(J4023+twcdh_off))^2)</f>
        <v/>
      </c>
      <c r="N4023" s="27">
        <f>IF(E4023="","",MAX(0,E4023-swcdh_thr)^2)</f>
        <v/>
      </c>
      <c r="O4023">
        <f>IF(K4023="","",ROUND(E4023-K4023,0))</f>
        <v/>
      </c>
      <c r="P4023">
        <f>IF(O4023="","",IF(O4023&gt;=1,O4023,0))</f>
        <v/>
      </c>
      <c r="Q4023" s="27">
        <f>IF(E4023="","",MAX(0,E4023-22))</f>
        <v/>
      </c>
      <c r="R4023" s="27">
        <f>IF(H4023=1,E4023,"")</f>
        <v/>
      </c>
      <c r="S4023" s="27">
        <f>IF(AND(H4023=1,J4023&lt;&gt;""),E4023-J4023,"")</f>
        <v/>
      </c>
      <c r="T4023">
        <f>IF(G4023="","",MONTH(G4023))</f>
        <v/>
      </c>
    </row>
    <row r="4024">
      <c r="A4024" s="24" t="n">
        <v>2020</v>
      </c>
      <c r="B4024" s="24" t="n">
        <v>6</v>
      </c>
      <c r="C4024" s="24" t="n">
        <v>16</v>
      </c>
      <c r="D4024" s="24" t="n">
        <v>15</v>
      </c>
      <c r="E4024" s="24" t="n">
        <v>22.71</v>
      </c>
      <c r="F4024" s="25">
        <f>IF($E4024="","",DATE(IF($A4024="",nominal_year,$A4024),$B4024,$C4024)+($D4024-IF(LEFT(hour_conv,1)="1",1,0))/24)</f>
        <v/>
      </c>
      <c r="G4024" s="26">
        <f>IF(F4024="","",INT(F4024))</f>
        <v/>
      </c>
      <c r="H4024">
        <f>IF(G4024="","",IF(AND(MONTH(G4024)*100+DAY(G4024)&gt;=season_lo,MONTH(G4024)*100+DAY(G4024)&lt;=season_hi),1,0))</f>
        <v/>
      </c>
      <c r="I4024">
        <f>IF(G4024="","",G4024-first_day+1)</f>
        <v/>
      </c>
      <c r="J4024" s="27">
        <f>IF(I4024="","",INDEX(Daily!$J$2:$J$421,I4024))</f>
        <v/>
      </c>
      <c r="K4024" s="27">
        <f>IF(J4024="","",J4024+cat_offset)</f>
        <v/>
      </c>
      <c r="L4024" s="27">
        <f>IF(J4024="","",MAX(0,E4024-J4024)^2)</f>
        <v/>
      </c>
      <c r="M4024" s="27">
        <f>IF(J4024="","",MAX(0,E4024-(J4024+twcdh_off))^2)</f>
        <v/>
      </c>
      <c r="N4024" s="27">
        <f>IF(E4024="","",MAX(0,E4024-swcdh_thr)^2)</f>
        <v/>
      </c>
      <c r="O4024">
        <f>IF(K4024="","",ROUND(E4024-K4024,0))</f>
        <v/>
      </c>
      <c r="P4024">
        <f>IF(O4024="","",IF(O4024&gt;=1,O4024,0))</f>
        <v/>
      </c>
      <c r="Q4024" s="27">
        <f>IF(E4024="","",MAX(0,E4024-22))</f>
        <v/>
      </c>
      <c r="R4024" s="27">
        <f>IF(H4024=1,E4024,"")</f>
        <v/>
      </c>
      <c r="S4024" s="27">
        <f>IF(AND(H4024=1,J4024&lt;&gt;""),E4024-J4024,"")</f>
        <v/>
      </c>
      <c r="T4024">
        <f>IF(G4024="","",MONTH(G4024))</f>
        <v/>
      </c>
    </row>
    <row r="4025">
      <c r="A4025" s="24" t="n">
        <v>2020</v>
      </c>
      <c r="B4025" s="24" t="n">
        <v>6</v>
      </c>
      <c r="C4025" s="24" t="n">
        <v>16</v>
      </c>
      <c r="D4025" s="24" t="n">
        <v>16</v>
      </c>
      <c r="E4025" s="24" t="n">
        <v>23.52</v>
      </c>
      <c r="F4025" s="25">
        <f>IF($E4025="","",DATE(IF($A4025="",nominal_year,$A4025),$B4025,$C4025)+($D4025-IF(LEFT(hour_conv,1)="1",1,0))/24)</f>
        <v/>
      </c>
      <c r="G4025" s="26">
        <f>IF(F4025="","",INT(F4025))</f>
        <v/>
      </c>
      <c r="H4025">
        <f>IF(G4025="","",IF(AND(MONTH(G4025)*100+DAY(G4025)&gt;=season_lo,MONTH(G4025)*100+DAY(G4025)&lt;=season_hi),1,0))</f>
        <v/>
      </c>
      <c r="I4025">
        <f>IF(G4025="","",G4025-first_day+1)</f>
        <v/>
      </c>
      <c r="J4025" s="27">
        <f>IF(I4025="","",INDEX(Daily!$J$2:$J$421,I4025))</f>
        <v/>
      </c>
      <c r="K4025" s="27">
        <f>IF(J4025="","",J4025+cat_offset)</f>
        <v/>
      </c>
      <c r="L4025" s="27">
        <f>IF(J4025="","",MAX(0,E4025-J4025)^2)</f>
        <v/>
      </c>
      <c r="M4025" s="27">
        <f>IF(J4025="","",MAX(0,E4025-(J4025+twcdh_off))^2)</f>
        <v/>
      </c>
      <c r="N4025" s="27">
        <f>IF(E4025="","",MAX(0,E4025-swcdh_thr)^2)</f>
        <v/>
      </c>
      <c r="O4025">
        <f>IF(K4025="","",ROUND(E4025-K4025,0))</f>
        <v/>
      </c>
      <c r="P4025">
        <f>IF(O4025="","",IF(O4025&gt;=1,O4025,0))</f>
        <v/>
      </c>
      <c r="Q4025" s="27">
        <f>IF(E4025="","",MAX(0,E4025-22))</f>
        <v/>
      </c>
      <c r="R4025" s="27">
        <f>IF(H4025=1,E4025,"")</f>
        <v/>
      </c>
      <c r="S4025" s="27">
        <f>IF(AND(H4025=1,J4025&lt;&gt;""),E4025-J4025,"")</f>
        <v/>
      </c>
      <c r="T4025">
        <f>IF(G4025="","",MONTH(G4025))</f>
        <v/>
      </c>
    </row>
    <row r="4026">
      <c r="A4026" s="24" t="n">
        <v>2020</v>
      </c>
      <c r="B4026" s="24" t="n">
        <v>6</v>
      </c>
      <c r="C4026" s="24" t="n">
        <v>16</v>
      </c>
      <c r="D4026" s="24" t="n">
        <v>17</v>
      </c>
      <c r="E4026" s="24" t="n">
        <v>23.12</v>
      </c>
      <c r="F4026" s="25">
        <f>IF($E4026="","",DATE(IF($A4026="",nominal_year,$A4026),$B4026,$C4026)+($D4026-IF(LEFT(hour_conv,1)="1",1,0))/24)</f>
        <v/>
      </c>
      <c r="G4026" s="26">
        <f>IF(F4026="","",INT(F4026))</f>
        <v/>
      </c>
      <c r="H4026">
        <f>IF(G4026="","",IF(AND(MONTH(G4026)*100+DAY(G4026)&gt;=season_lo,MONTH(G4026)*100+DAY(G4026)&lt;=season_hi),1,0))</f>
        <v/>
      </c>
      <c r="I4026">
        <f>IF(G4026="","",G4026-first_day+1)</f>
        <v/>
      </c>
      <c r="J4026" s="27">
        <f>IF(I4026="","",INDEX(Daily!$J$2:$J$421,I4026))</f>
        <v/>
      </c>
      <c r="K4026" s="27">
        <f>IF(J4026="","",J4026+cat_offset)</f>
        <v/>
      </c>
      <c r="L4026" s="27">
        <f>IF(J4026="","",MAX(0,E4026-J4026)^2)</f>
        <v/>
      </c>
      <c r="M4026" s="27">
        <f>IF(J4026="","",MAX(0,E4026-(J4026+twcdh_off))^2)</f>
        <v/>
      </c>
      <c r="N4026" s="27">
        <f>IF(E4026="","",MAX(0,E4026-swcdh_thr)^2)</f>
        <v/>
      </c>
      <c r="O4026">
        <f>IF(K4026="","",ROUND(E4026-K4026,0))</f>
        <v/>
      </c>
      <c r="P4026">
        <f>IF(O4026="","",IF(O4026&gt;=1,O4026,0))</f>
        <v/>
      </c>
      <c r="Q4026" s="27">
        <f>IF(E4026="","",MAX(0,E4026-22))</f>
        <v/>
      </c>
      <c r="R4026" s="27">
        <f>IF(H4026=1,E4026,"")</f>
        <v/>
      </c>
      <c r="S4026" s="27">
        <f>IF(AND(H4026=1,J4026&lt;&gt;""),E4026-J4026,"")</f>
        <v/>
      </c>
      <c r="T4026">
        <f>IF(G4026="","",MONTH(G4026))</f>
        <v/>
      </c>
    </row>
    <row r="4027">
      <c r="A4027" s="24" t="n">
        <v>2020</v>
      </c>
      <c r="B4027" s="24" t="n">
        <v>6</v>
      </c>
      <c r="C4027" s="24" t="n">
        <v>16</v>
      </c>
      <c r="D4027" s="24" t="n">
        <v>18</v>
      </c>
      <c r="E4027" s="24" t="n">
        <v>22.47</v>
      </c>
      <c r="F4027" s="25">
        <f>IF($E4027="","",DATE(IF($A4027="",nominal_year,$A4027),$B4027,$C4027)+($D4027-IF(LEFT(hour_conv,1)="1",1,0))/24)</f>
        <v/>
      </c>
      <c r="G4027" s="26">
        <f>IF(F4027="","",INT(F4027))</f>
        <v/>
      </c>
      <c r="H4027">
        <f>IF(G4027="","",IF(AND(MONTH(G4027)*100+DAY(G4027)&gt;=season_lo,MONTH(G4027)*100+DAY(G4027)&lt;=season_hi),1,0))</f>
        <v/>
      </c>
      <c r="I4027">
        <f>IF(G4027="","",G4027-first_day+1)</f>
        <v/>
      </c>
      <c r="J4027" s="27">
        <f>IF(I4027="","",INDEX(Daily!$J$2:$J$421,I4027))</f>
        <v/>
      </c>
      <c r="K4027" s="27">
        <f>IF(J4027="","",J4027+cat_offset)</f>
        <v/>
      </c>
      <c r="L4027" s="27">
        <f>IF(J4027="","",MAX(0,E4027-J4027)^2)</f>
        <v/>
      </c>
      <c r="M4027" s="27">
        <f>IF(J4027="","",MAX(0,E4027-(J4027+twcdh_off))^2)</f>
        <v/>
      </c>
      <c r="N4027" s="27">
        <f>IF(E4027="","",MAX(0,E4027-swcdh_thr)^2)</f>
        <v/>
      </c>
      <c r="O4027">
        <f>IF(K4027="","",ROUND(E4027-K4027,0))</f>
        <v/>
      </c>
      <c r="P4027">
        <f>IF(O4027="","",IF(O4027&gt;=1,O4027,0))</f>
        <v/>
      </c>
      <c r="Q4027" s="27">
        <f>IF(E4027="","",MAX(0,E4027-22))</f>
        <v/>
      </c>
      <c r="R4027" s="27">
        <f>IF(H4027=1,E4027,"")</f>
        <v/>
      </c>
      <c r="S4027" s="27">
        <f>IF(AND(H4027=1,J4027&lt;&gt;""),E4027-J4027,"")</f>
        <v/>
      </c>
      <c r="T4027">
        <f>IF(G4027="","",MONTH(G4027))</f>
        <v/>
      </c>
    </row>
    <row r="4028">
      <c r="A4028" s="24" t="n">
        <v>2020</v>
      </c>
      <c r="B4028" s="24" t="n">
        <v>6</v>
      </c>
      <c r="C4028" s="24" t="n">
        <v>16</v>
      </c>
      <c r="D4028" s="24" t="n">
        <v>19</v>
      </c>
      <c r="E4028" s="24" t="n">
        <v>20.55</v>
      </c>
      <c r="F4028" s="25">
        <f>IF($E4028="","",DATE(IF($A4028="",nominal_year,$A4028),$B4028,$C4028)+($D4028-IF(LEFT(hour_conv,1)="1",1,0))/24)</f>
        <v/>
      </c>
      <c r="G4028" s="26">
        <f>IF(F4028="","",INT(F4028))</f>
        <v/>
      </c>
      <c r="H4028">
        <f>IF(G4028="","",IF(AND(MONTH(G4028)*100+DAY(G4028)&gt;=season_lo,MONTH(G4028)*100+DAY(G4028)&lt;=season_hi),1,0))</f>
        <v/>
      </c>
      <c r="I4028">
        <f>IF(G4028="","",G4028-first_day+1)</f>
        <v/>
      </c>
      <c r="J4028" s="27">
        <f>IF(I4028="","",INDEX(Daily!$J$2:$J$421,I4028))</f>
        <v/>
      </c>
      <c r="K4028" s="27">
        <f>IF(J4028="","",J4028+cat_offset)</f>
        <v/>
      </c>
      <c r="L4028" s="27">
        <f>IF(J4028="","",MAX(0,E4028-J4028)^2)</f>
        <v/>
      </c>
      <c r="M4028" s="27">
        <f>IF(J4028="","",MAX(0,E4028-(J4028+twcdh_off))^2)</f>
        <v/>
      </c>
      <c r="N4028" s="27">
        <f>IF(E4028="","",MAX(0,E4028-swcdh_thr)^2)</f>
        <v/>
      </c>
      <c r="O4028">
        <f>IF(K4028="","",ROUND(E4028-K4028,0))</f>
        <v/>
      </c>
      <c r="P4028">
        <f>IF(O4028="","",IF(O4028&gt;=1,O4028,0))</f>
        <v/>
      </c>
      <c r="Q4028" s="27">
        <f>IF(E4028="","",MAX(0,E4028-22))</f>
        <v/>
      </c>
      <c r="R4028" s="27">
        <f>IF(H4028=1,E4028,"")</f>
        <v/>
      </c>
      <c r="S4028" s="27">
        <f>IF(AND(H4028=1,J4028&lt;&gt;""),E4028-J4028,"")</f>
        <v/>
      </c>
      <c r="T4028">
        <f>IF(G4028="","",MONTH(G4028))</f>
        <v/>
      </c>
    </row>
    <row r="4029">
      <c r="A4029" s="24" t="n">
        <v>2020</v>
      </c>
      <c r="B4029" s="24" t="n">
        <v>6</v>
      </c>
      <c r="C4029" s="24" t="n">
        <v>16</v>
      </c>
      <c r="D4029" s="24" t="n">
        <v>20</v>
      </c>
      <c r="E4029" s="24" t="n">
        <v>20.07</v>
      </c>
      <c r="F4029" s="25">
        <f>IF($E4029="","",DATE(IF($A4029="",nominal_year,$A4029),$B4029,$C4029)+($D4029-IF(LEFT(hour_conv,1)="1",1,0))/24)</f>
        <v/>
      </c>
      <c r="G4029" s="26">
        <f>IF(F4029="","",INT(F4029))</f>
        <v/>
      </c>
      <c r="H4029">
        <f>IF(G4029="","",IF(AND(MONTH(G4029)*100+DAY(G4029)&gt;=season_lo,MONTH(G4029)*100+DAY(G4029)&lt;=season_hi),1,0))</f>
        <v/>
      </c>
      <c r="I4029">
        <f>IF(G4029="","",G4029-first_day+1)</f>
        <v/>
      </c>
      <c r="J4029" s="27">
        <f>IF(I4029="","",INDEX(Daily!$J$2:$J$421,I4029))</f>
        <v/>
      </c>
      <c r="K4029" s="27">
        <f>IF(J4029="","",J4029+cat_offset)</f>
        <v/>
      </c>
      <c r="L4029" s="27">
        <f>IF(J4029="","",MAX(0,E4029-J4029)^2)</f>
        <v/>
      </c>
      <c r="M4029" s="27">
        <f>IF(J4029="","",MAX(0,E4029-(J4029+twcdh_off))^2)</f>
        <v/>
      </c>
      <c r="N4029" s="27">
        <f>IF(E4029="","",MAX(0,E4029-swcdh_thr)^2)</f>
        <v/>
      </c>
      <c r="O4029">
        <f>IF(K4029="","",ROUND(E4029-K4029,0))</f>
        <v/>
      </c>
      <c r="P4029">
        <f>IF(O4029="","",IF(O4029&gt;=1,O4029,0))</f>
        <v/>
      </c>
      <c r="Q4029" s="27">
        <f>IF(E4029="","",MAX(0,E4029-22))</f>
        <v/>
      </c>
      <c r="R4029" s="27">
        <f>IF(H4029=1,E4029,"")</f>
        <v/>
      </c>
      <c r="S4029" s="27">
        <f>IF(AND(H4029=1,J4029&lt;&gt;""),E4029-J4029,"")</f>
        <v/>
      </c>
      <c r="T4029">
        <f>IF(G4029="","",MONTH(G4029))</f>
        <v/>
      </c>
    </row>
    <row r="4030">
      <c r="A4030" s="24" t="n">
        <v>2020</v>
      </c>
      <c r="B4030" s="24" t="n">
        <v>6</v>
      </c>
      <c r="C4030" s="24" t="n">
        <v>16</v>
      </c>
      <c r="D4030" s="24" t="n">
        <v>21</v>
      </c>
      <c r="E4030" s="24" t="n">
        <v>18.95</v>
      </c>
      <c r="F4030" s="25">
        <f>IF($E4030="","",DATE(IF($A4030="",nominal_year,$A4030),$B4030,$C4030)+($D4030-IF(LEFT(hour_conv,1)="1",1,0))/24)</f>
        <v/>
      </c>
      <c r="G4030" s="26">
        <f>IF(F4030="","",INT(F4030))</f>
        <v/>
      </c>
      <c r="H4030">
        <f>IF(G4030="","",IF(AND(MONTH(G4030)*100+DAY(G4030)&gt;=season_lo,MONTH(G4030)*100+DAY(G4030)&lt;=season_hi),1,0))</f>
        <v/>
      </c>
      <c r="I4030">
        <f>IF(G4030="","",G4030-first_day+1)</f>
        <v/>
      </c>
      <c r="J4030" s="27">
        <f>IF(I4030="","",INDEX(Daily!$J$2:$J$421,I4030))</f>
        <v/>
      </c>
      <c r="K4030" s="27">
        <f>IF(J4030="","",J4030+cat_offset)</f>
        <v/>
      </c>
      <c r="L4030" s="27">
        <f>IF(J4030="","",MAX(0,E4030-J4030)^2)</f>
        <v/>
      </c>
      <c r="M4030" s="27">
        <f>IF(J4030="","",MAX(0,E4030-(J4030+twcdh_off))^2)</f>
        <v/>
      </c>
      <c r="N4030" s="27">
        <f>IF(E4030="","",MAX(0,E4030-swcdh_thr)^2)</f>
        <v/>
      </c>
      <c r="O4030">
        <f>IF(K4030="","",ROUND(E4030-K4030,0))</f>
        <v/>
      </c>
      <c r="P4030">
        <f>IF(O4030="","",IF(O4030&gt;=1,O4030,0))</f>
        <v/>
      </c>
      <c r="Q4030" s="27">
        <f>IF(E4030="","",MAX(0,E4030-22))</f>
        <v/>
      </c>
      <c r="R4030" s="27">
        <f>IF(H4030=1,E4030,"")</f>
        <v/>
      </c>
      <c r="S4030" s="27">
        <f>IF(AND(H4030=1,J4030&lt;&gt;""),E4030-J4030,"")</f>
        <v/>
      </c>
      <c r="T4030">
        <f>IF(G4030="","",MONTH(G4030))</f>
        <v/>
      </c>
    </row>
    <row r="4031">
      <c r="A4031" s="24" t="n">
        <v>2020</v>
      </c>
      <c r="B4031" s="24" t="n">
        <v>6</v>
      </c>
      <c r="C4031" s="24" t="n">
        <v>16</v>
      </c>
      <c r="D4031" s="24" t="n">
        <v>22</v>
      </c>
      <c r="E4031" s="24" t="n">
        <v>17.47</v>
      </c>
      <c r="F4031" s="25">
        <f>IF($E4031="","",DATE(IF($A4031="",nominal_year,$A4031),$B4031,$C4031)+($D4031-IF(LEFT(hour_conv,1)="1",1,0))/24)</f>
        <v/>
      </c>
      <c r="G4031" s="26">
        <f>IF(F4031="","",INT(F4031))</f>
        <v/>
      </c>
      <c r="H4031">
        <f>IF(G4031="","",IF(AND(MONTH(G4031)*100+DAY(G4031)&gt;=season_lo,MONTH(G4031)*100+DAY(G4031)&lt;=season_hi),1,0))</f>
        <v/>
      </c>
      <c r="I4031">
        <f>IF(G4031="","",G4031-first_day+1)</f>
        <v/>
      </c>
      <c r="J4031" s="27">
        <f>IF(I4031="","",INDEX(Daily!$J$2:$J$421,I4031))</f>
        <v/>
      </c>
      <c r="K4031" s="27">
        <f>IF(J4031="","",J4031+cat_offset)</f>
        <v/>
      </c>
      <c r="L4031" s="27">
        <f>IF(J4031="","",MAX(0,E4031-J4031)^2)</f>
        <v/>
      </c>
      <c r="M4031" s="27">
        <f>IF(J4031="","",MAX(0,E4031-(J4031+twcdh_off))^2)</f>
        <v/>
      </c>
      <c r="N4031" s="27">
        <f>IF(E4031="","",MAX(0,E4031-swcdh_thr)^2)</f>
        <v/>
      </c>
      <c r="O4031">
        <f>IF(K4031="","",ROUND(E4031-K4031,0))</f>
        <v/>
      </c>
      <c r="P4031">
        <f>IF(O4031="","",IF(O4031&gt;=1,O4031,0))</f>
        <v/>
      </c>
      <c r="Q4031" s="27">
        <f>IF(E4031="","",MAX(0,E4031-22))</f>
        <v/>
      </c>
      <c r="R4031" s="27">
        <f>IF(H4031=1,E4031,"")</f>
        <v/>
      </c>
      <c r="S4031" s="27">
        <f>IF(AND(H4031=1,J4031&lt;&gt;""),E4031-J4031,"")</f>
        <v/>
      </c>
      <c r="T4031">
        <f>IF(G4031="","",MONTH(G4031))</f>
        <v/>
      </c>
    </row>
    <row r="4032">
      <c r="A4032" s="24" t="n">
        <v>2020</v>
      </c>
      <c r="B4032" s="24" t="n">
        <v>6</v>
      </c>
      <c r="C4032" s="24" t="n">
        <v>16</v>
      </c>
      <c r="D4032" s="24" t="n">
        <v>23</v>
      </c>
      <c r="E4032" s="24" t="n">
        <v>16.03</v>
      </c>
      <c r="F4032" s="25">
        <f>IF($E4032="","",DATE(IF($A4032="",nominal_year,$A4032),$B4032,$C4032)+($D4032-IF(LEFT(hour_conv,1)="1",1,0))/24)</f>
        <v/>
      </c>
      <c r="G4032" s="26">
        <f>IF(F4032="","",INT(F4032))</f>
        <v/>
      </c>
      <c r="H4032">
        <f>IF(G4032="","",IF(AND(MONTH(G4032)*100+DAY(G4032)&gt;=season_lo,MONTH(G4032)*100+DAY(G4032)&lt;=season_hi),1,0))</f>
        <v/>
      </c>
      <c r="I4032">
        <f>IF(G4032="","",G4032-first_day+1)</f>
        <v/>
      </c>
      <c r="J4032" s="27">
        <f>IF(I4032="","",INDEX(Daily!$J$2:$J$421,I4032))</f>
        <v/>
      </c>
      <c r="K4032" s="27">
        <f>IF(J4032="","",J4032+cat_offset)</f>
        <v/>
      </c>
      <c r="L4032" s="27">
        <f>IF(J4032="","",MAX(0,E4032-J4032)^2)</f>
        <v/>
      </c>
      <c r="M4032" s="27">
        <f>IF(J4032="","",MAX(0,E4032-(J4032+twcdh_off))^2)</f>
        <v/>
      </c>
      <c r="N4032" s="27">
        <f>IF(E4032="","",MAX(0,E4032-swcdh_thr)^2)</f>
        <v/>
      </c>
      <c r="O4032">
        <f>IF(K4032="","",ROUND(E4032-K4032,0))</f>
        <v/>
      </c>
      <c r="P4032">
        <f>IF(O4032="","",IF(O4032&gt;=1,O4032,0))</f>
        <v/>
      </c>
      <c r="Q4032" s="27">
        <f>IF(E4032="","",MAX(0,E4032-22))</f>
        <v/>
      </c>
      <c r="R4032" s="27">
        <f>IF(H4032=1,E4032,"")</f>
        <v/>
      </c>
      <c r="S4032" s="27">
        <f>IF(AND(H4032=1,J4032&lt;&gt;""),E4032-J4032,"")</f>
        <v/>
      </c>
      <c r="T4032">
        <f>IF(G4032="","",MONTH(G4032))</f>
        <v/>
      </c>
    </row>
    <row r="4033">
      <c r="A4033" s="24" t="n">
        <v>2020</v>
      </c>
      <c r="B4033" s="24" t="n">
        <v>6</v>
      </c>
      <c r="C4033" s="24" t="n">
        <v>16</v>
      </c>
      <c r="D4033" s="24" t="n">
        <v>24</v>
      </c>
      <c r="E4033" s="24" t="n">
        <v>14.42</v>
      </c>
      <c r="F4033" s="25">
        <f>IF($E4033="","",DATE(IF($A4033="",nominal_year,$A4033),$B4033,$C4033)+($D4033-IF(LEFT(hour_conv,1)="1",1,0))/24)</f>
        <v/>
      </c>
      <c r="G4033" s="26">
        <f>IF(F4033="","",INT(F4033))</f>
        <v/>
      </c>
      <c r="H4033">
        <f>IF(G4033="","",IF(AND(MONTH(G4033)*100+DAY(G4033)&gt;=season_lo,MONTH(G4033)*100+DAY(G4033)&lt;=season_hi),1,0))</f>
        <v/>
      </c>
      <c r="I4033">
        <f>IF(G4033="","",G4033-first_day+1)</f>
        <v/>
      </c>
      <c r="J4033" s="27">
        <f>IF(I4033="","",INDEX(Daily!$J$2:$J$421,I4033))</f>
        <v/>
      </c>
      <c r="K4033" s="27">
        <f>IF(J4033="","",J4033+cat_offset)</f>
        <v/>
      </c>
      <c r="L4033" s="27">
        <f>IF(J4033="","",MAX(0,E4033-J4033)^2)</f>
        <v/>
      </c>
      <c r="M4033" s="27">
        <f>IF(J4033="","",MAX(0,E4033-(J4033+twcdh_off))^2)</f>
        <v/>
      </c>
      <c r="N4033" s="27">
        <f>IF(E4033="","",MAX(0,E4033-swcdh_thr)^2)</f>
        <v/>
      </c>
      <c r="O4033">
        <f>IF(K4033="","",ROUND(E4033-K4033,0))</f>
        <v/>
      </c>
      <c r="P4033">
        <f>IF(O4033="","",IF(O4033&gt;=1,O4033,0))</f>
        <v/>
      </c>
      <c r="Q4033" s="27">
        <f>IF(E4033="","",MAX(0,E4033-22))</f>
        <v/>
      </c>
      <c r="R4033" s="27">
        <f>IF(H4033=1,E4033,"")</f>
        <v/>
      </c>
      <c r="S4033" s="27">
        <f>IF(AND(H4033=1,J4033&lt;&gt;""),E4033-J4033,"")</f>
        <v/>
      </c>
      <c r="T4033">
        <f>IF(G4033="","",MONTH(G4033))</f>
        <v/>
      </c>
    </row>
    <row r="4034">
      <c r="A4034" s="24" t="n">
        <v>2020</v>
      </c>
      <c r="B4034" s="24" t="n">
        <v>6</v>
      </c>
      <c r="C4034" s="24" t="n">
        <v>17</v>
      </c>
      <c r="D4034" s="24" t="n">
        <v>1</v>
      </c>
      <c r="E4034" s="24" t="n">
        <v>14.45</v>
      </c>
      <c r="F4034" s="25">
        <f>IF($E4034="","",DATE(IF($A4034="",nominal_year,$A4034),$B4034,$C4034)+($D4034-IF(LEFT(hour_conv,1)="1",1,0))/24)</f>
        <v/>
      </c>
      <c r="G4034" s="26">
        <f>IF(F4034="","",INT(F4034))</f>
        <v/>
      </c>
      <c r="H4034">
        <f>IF(G4034="","",IF(AND(MONTH(G4034)*100+DAY(G4034)&gt;=season_lo,MONTH(G4034)*100+DAY(G4034)&lt;=season_hi),1,0))</f>
        <v/>
      </c>
      <c r="I4034">
        <f>IF(G4034="","",G4034-first_day+1)</f>
        <v/>
      </c>
      <c r="J4034" s="27">
        <f>IF(I4034="","",INDEX(Daily!$J$2:$J$421,I4034))</f>
        <v/>
      </c>
      <c r="K4034" s="27">
        <f>IF(J4034="","",J4034+cat_offset)</f>
        <v/>
      </c>
      <c r="L4034" s="27">
        <f>IF(J4034="","",MAX(0,E4034-J4034)^2)</f>
        <v/>
      </c>
      <c r="M4034" s="27">
        <f>IF(J4034="","",MAX(0,E4034-(J4034+twcdh_off))^2)</f>
        <v/>
      </c>
      <c r="N4034" s="27">
        <f>IF(E4034="","",MAX(0,E4034-swcdh_thr)^2)</f>
        <v/>
      </c>
      <c r="O4034">
        <f>IF(K4034="","",ROUND(E4034-K4034,0))</f>
        <v/>
      </c>
      <c r="P4034">
        <f>IF(O4034="","",IF(O4034&gt;=1,O4034,0))</f>
        <v/>
      </c>
      <c r="Q4034" s="27">
        <f>IF(E4034="","",MAX(0,E4034-22))</f>
        <v/>
      </c>
      <c r="R4034" s="27">
        <f>IF(H4034=1,E4034,"")</f>
        <v/>
      </c>
      <c r="S4034" s="27">
        <f>IF(AND(H4034=1,J4034&lt;&gt;""),E4034-J4034,"")</f>
        <v/>
      </c>
      <c r="T4034">
        <f>IF(G4034="","",MONTH(G4034))</f>
        <v/>
      </c>
    </row>
    <row r="4035">
      <c r="A4035" s="24" t="n">
        <v>2020</v>
      </c>
      <c r="B4035" s="24" t="n">
        <v>6</v>
      </c>
      <c r="C4035" s="24" t="n">
        <v>17</v>
      </c>
      <c r="D4035" s="24" t="n">
        <v>2</v>
      </c>
      <c r="E4035" s="24" t="n">
        <v>13.45</v>
      </c>
      <c r="F4035" s="25">
        <f>IF($E4035="","",DATE(IF($A4035="",nominal_year,$A4035),$B4035,$C4035)+($D4035-IF(LEFT(hour_conv,1)="1",1,0))/24)</f>
        <v/>
      </c>
      <c r="G4035" s="26">
        <f>IF(F4035="","",INT(F4035))</f>
        <v/>
      </c>
      <c r="H4035">
        <f>IF(G4035="","",IF(AND(MONTH(G4035)*100+DAY(G4035)&gt;=season_lo,MONTH(G4035)*100+DAY(G4035)&lt;=season_hi),1,0))</f>
        <v/>
      </c>
      <c r="I4035">
        <f>IF(G4035="","",G4035-first_day+1)</f>
        <v/>
      </c>
      <c r="J4035" s="27">
        <f>IF(I4035="","",INDEX(Daily!$J$2:$J$421,I4035))</f>
        <v/>
      </c>
      <c r="K4035" s="27">
        <f>IF(J4035="","",J4035+cat_offset)</f>
        <v/>
      </c>
      <c r="L4035" s="27">
        <f>IF(J4035="","",MAX(0,E4035-J4035)^2)</f>
        <v/>
      </c>
      <c r="M4035" s="27">
        <f>IF(J4035="","",MAX(0,E4035-(J4035+twcdh_off))^2)</f>
        <v/>
      </c>
      <c r="N4035" s="27">
        <f>IF(E4035="","",MAX(0,E4035-swcdh_thr)^2)</f>
        <v/>
      </c>
      <c r="O4035">
        <f>IF(K4035="","",ROUND(E4035-K4035,0))</f>
        <v/>
      </c>
      <c r="P4035">
        <f>IF(O4035="","",IF(O4035&gt;=1,O4035,0))</f>
        <v/>
      </c>
      <c r="Q4035" s="27">
        <f>IF(E4035="","",MAX(0,E4035-22))</f>
        <v/>
      </c>
      <c r="R4035" s="27">
        <f>IF(H4035=1,E4035,"")</f>
        <v/>
      </c>
      <c r="S4035" s="27">
        <f>IF(AND(H4035=1,J4035&lt;&gt;""),E4035-J4035,"")</f>
        <v/>
      </c>
      <c r="T4035">
        <f>IF(G4035="","",MONTH(G4035))</f>
        <v/>
      </c>
    </row>
    <row r="4036">
      <c r="A4036" s="24" t="n">
        <v>2020</v>
      </c>
      <c r="B4036" s="24" t="n">
        <v>6</v>
      </c>
      <c r="C4036" s="24" t="n">
        <v>17</v>
      </c>
      <c r="D4036" s="24" t="n">
        <v>3</v>
      </c>
      <c r="E4036" s="24" t="n">
        <v>12.27</v>
      </c>
      <c r="F4036" s="25">
        <f>IF($E4036="","",DATE(IF($A4036="",nominal_year,$A4036),$B4036,$C4036)+($D4036-IF(LEFT(hour_conv,1)="1",1,0))/24)</f>
        <v/>
      </c>
      <c r="G4036" s="26">
        <f>IF(F4036="","",INT(F4036))</f>
        <v/>
      </c>
      <c r="H4036">
        <f>IF(G4036="","",IF(AND(MONTH(G4036)*100+DAY(G4036)&gt;=season_lo,MONTH(G4036)*100+DAY(G4036)&lt;=season_hi),1,0))</f>
        <v/>
      </c>
      <c r="I4036">
        <f>IF(G4036="","",G4036-first_day+1)</f>
        <v/>
      </c>
      <c r="J4036" s="27">
        <f>IF(I4036="","",INDEX(Daily!$J$2:$J$421,I4036))</f>
        <v/>
      </c>
      <c r="K4036" s="27">
        <f>IF(J4036="","",J4036+cat_offset)</f>
        <v/>
      </c>
      <c r="L4036" s="27">
        <f>IF(J4036="","",MAX(0,E4036-J4036)^2)</f>
        <v/>
      </c>
      <c r="M4036" s="27">
        <f>IF(J4036="","",MAX(0,E4036-(J4036+twcdh_off))^2)</f>
        <v/>
      </c>
      <c r="N4036" s="27">
        <f>IF(E4036="","",MAX(0,E4036-swcdh_thr)^2)</f>
        <v/>
      </c>
      <c r="O4036">
        <f>IF(K4036="","",ROUND(E4036-K4036,0))</f>
        <v/>
      </c>
      <c r="P4036">
        <f>IF(O4036="","",IF(O4036&gt;=1,O4036,0))</f>
        <v/>
      </c>
      <c r="Q4036" s="27">
        <f>IF(E4036="","",MAX(0,E4036-22))</f>
        <v/>
      </c>
      <c r="R4036" s="27">
        <f>IF(H4036=1,E4036,"")</f>
        <v/>
      </c>
      <c r="S4036" s="27">
        <f>IF(AND(H4036=1,J4036&lt;&gt;""),E4036-J4036,"")</f>
        <v/>
      </c>
      <c r="T4036">
        <f>IF(G4036="","",MONTH(G4036))</f>
        <v/>
      </c>
    </row>
    <row r="4037">
      <c r="A4037" s="24" t="n">
        <v>2020</v>
      </c>
      <c r="B4037" s="24" t="n">
        <v>6</v>
      </c>
      <c r="C4037" s="24" t="n">
        <v>17</v>
      </c>
      <c r="D4037" s="24" t="n">
        <v>4</v>
      </c>
      <c r="E4037" s="24" t="n">
        <v>11.72</v>
      </c>
      <c r="F4037" s="25">
        <f>IF($E4037="","",DATE(IF($A4037="",nominal_year,$A4037),$B4037,$C4037)+($D4037-IF(LEFT(hour_conv,1)="1",1,0))/24)</f>
        <v/>
      </c>
      <c r="G4037" s="26">
        <f>IF(F4037="","",INT(F4037))</f>
        <v/>
      </c>
      <c r="H4037">
        <f>IF(G4037="","",IF(AND(MONTH(G4037)*100+DAY(G4037)&gt;=season_lo,MONTH(G4037)*100+DAY(G4037)&lt;=season_hi),1,0))</f>
        <v/>
      </c>
      <c r="I4037">
        <f>IF(G4037="","",G4037-first_day+1)</f>
        <v/>
      </c>
      <c r="J4037" s="27">
        <f>IF(I4037="","",INDEX(Daily!$J$2:$J$421,I4037))</f>
        <v/>
      </c>
      <c r="K4037" s="27">
        <f>IF(J4037="","",J4037+cat_offset)</f>
        <v/>
      </c>
      <c r="L4037" s="27">
        <f>IF(J4037="","",MAX(0,E4037-J4037)^2)</f>
        <v/>
      </c>
      <c r="M4037" s="27">
        <f>IF(J4037="","",MAX(0,E4037-(J4037+twcdh_off))^2)</f>
        <v/>
      </c>
      <c r="N4037" s="27">
        <f>IF(E4037="","",MAX(0,E4037-swcdh_thr)^2)</f>
        <v/>
      </c>
      <c r="O4037">
        <f>IF(K4037="","",ROUND(E4037-K4037,0))</f>
        <v/>
      </c>
      <c r="P4037">
        <f>IF(O4037="","",IF(O4037&gt;=1,O4037,0))</f>
        <v/>
      </c>
      <c r="Q4037" s="27">
        <f>IF(E4037="","",MAX(0,E4037-22))</f>
        <v/>
      </c>
      <c r="R4037" s="27">
        <f>IF(H4037=1,E4037,"")</f>
        <v/>
      </c>
      <c r="S4037" s="27">
        <f>IF(AND(H4037=1,J4037&lt;&gt;""),E4037-J4037,"")</f>
        <v/>
      </c>
      <c r="T4037">
        <f>IF(G4037="","",MONTH(G4037))</f>
        <v/>
      </c>
    </row>
    <row r="4038">
      <c r="A4038" s="24" t="n">
        <v>2020</v>
      </c>
      <c r="B4038" s="24" t="n">
        <v>6</v>
      </c>
      <c r="C4038" s="24" t="n">
        <v>17</v>
      </c>
      <c r="D4038" s="24" t="n">
        <v>5</v>
      </c>
      <c r="E4038" s="24" t="n">
        <v>13.13</v>
      </c>
      <c r="F4038" s="25">
        <f>IF($E4038="","",DATE(IF($A4038="",nominal_year,$A4038),$B4038,$C4038)+($D4038-IF(LEFT(hour_conv,1)="1",1,0))/24)</f>
        <v/>
      </c>
      <c r="G4038" s="26">
        <f>IF(F4038="","",INT(F4038))</f>
        <v/>
      </c>
      <c r="H4038">
        <f>IF(G4038="","",IF(AND(MONTH(G4038)*100+DAY(G4038)&gt;=season_lo,MONTH(G4038)*100+DAY(G4038)&lt;=season_hi),1,0))</f>
        <v/>
      </c>
      <c r="I4038">
        <f>IF(G4038="","",G4038-first_day+1)</f>
        <v/>
      </c>
      <c r="J4038" s="27">
        <f>IF(I4038="","",INDEX(Daily!$J$2:$J$421,I4038))</f>
        <v/>
      </c>
      <c r="K4038" s="27">
        <f>IF(J4038="","",J4038+cat_offset)</f>
        <v/>
      </c>
      <c r="L4038" s="27">
        <f>IF(J4038="","",MAX(0,E4038-J4038)^2)</f>
        <v/>
      </c>
      <c r="M4038" s="27">
        <f>IF(J4038="","",MAX(0,E4038-(J4038+twcdh_off))^2)</f>
        <v/>
      </c>
      <c r="N4038" s="27">
        <f>IF(E4038="","",MAX(0,E4038-swcdh_thr)^2)</f>
        <v/>
      </c>
      <c r="O4038">
        <f>IF(K4038="","",ROUND(E4038-K4038,0))</f>
        <v/>
      </c>
      <c r="P4038">
        <f>IF(O4038="","",IF(O4038&gt;=1,O4038,0))</f>
        <v/>
      </c>
      <c r="Q4038" s="27">
        <f>IF(E4038="","",MAX(0,E4038-22))</f>
        <v/>
      </c>
      <c r="R4038" s="27">
        <f>IF(H4038=1,E4038,"")</f>
        <v/>
      </c>
      <c r="S4038" s="27">
        <f>IF(AND(H4038=1,J4038&lt;&gt;""),E4038-J4038,"")</f>
        <v/>
      </c>
      <c r="T4038">
        <f>IF(G4038="","",MONTH(G4038))</f>
        <v/>
      </c>
    </row>
    <row r="4039">
      <c r="A4039" s="24" t="n">
        <v>2020</v>
      </c>
      <c r="B4039" s="24" t="n">
        <v>6</v>
      </c>
      <c r="C4039" s="24" t="n">
        <v>17</v>
      </c>
      <c r="D4039" s="24" t="n">
        <v>6</v>
      </c>
      <c r="E4039" s="24" t="n">
        <v>12.65</v>
      </c>
      <c r="F4039" s="25">
        <f>IF($E4039="","",DATE(IF($A4039="",nominal_year,$A4039),$B4039,$C4039)+($D4039-IF(LEFT(hour_conv,1)="1",1,0))/24)</f>
        <v/>
      </c>
      <c r="G4039" s="26">
        <f>IF(F4039="","",INT(F4039))</f>
        <v/>
      </c>
      <c r="H4039">
        <f>IF(G4039="","",IF(AND(MONTH(G4039)*100+DAY(G4039)&gt;=season_lo,MONTH(G4039)*100+DAY(G4039)&lt;=season_hi),1,0))</f>
        <v/>
      </c>
      <c r="I4039">
        <f>IF(G4039="","",G4039-first_day+1)</f>
        <v/>
      </c>
      <c r="J4039" s="27">
        <f>IF(I4039="","",INDEX(Daily!$J$2:$J$421,I4039))</f>
        <v/>
      </c>
      <c r="K4039" s="27">
        <f>IF(J4039="","",J4039+cat_offset)</f>
        <v/>
      </c>
      <c r="L4039" s="27">
        <f>IF(J4039="","",MAX(0,E4039-J4039)^2)</f>
        <v/>
      </c>
      <c r="M4039" s="27">
        <f>IF(J4039="","",MAX(0,E4039-(J4039+twcdh_off))^2)</f>
        <v/>
      </c>
      <c r="N4039" s="27">
        <f>IF(E4039="","",MAX(0,E4039-swcdh_thr)^2)</f>
        <v/>
      </c>
      <c r="O4039">
        <f>IF(K4039="","",ROUND(E4039-K4039,0))</f>
        <v/>
      </c>
      <c r="P4039">
        <f>IF(O4039="","",IF(O4039&gt;=1,O4039,0))</f>
        <v/>
      </c>
      <c r="Q4039" s="27">
        <f>IF(E4039="","",MAX(0,E4039-22))</f>
        <v/>
      </c>
      <c r="R4039" s="27">
        <f>IF(H4039=1,E4039,"")</f>
        <v/>
      </c>
      <c r="S4039" s="27">
        <f>IF(AND(H4039=1,J4039&lt;&gt;""),E4039-J4039,"")</f>
        <v/>
      </c>
      <c r="T4039">
        <f>IF(G4039="","",MONTH(G4039))</f>
        <v/>
      </c>
    </row>
    <row r="4040">
      <c r="A4040" s="24" t="n">
        <v>2020</v>
      </c>
      <c r="B4040" s="24" t="n">
        <v>6</v>
      </c>
      <c r="C4040" s="24" t="n">
        <v>17</v>
      </c>
      <c r="D4040" s="24" t="n">
        <v>7</v>
      </c>
      <c r="E4040" s="24" t="n">
        <v>14.24</v>
      </c>
      <c r="F4040" s="25">
        <f>IF($E4040="","",DATE(IF($A4040="",nominal_year,$A4040),$B4040,$C4040)+($D4040-IF(LEFT(hour_conv,1)="1",1,0))/24)</f>
        <v/>
      </c>
      <c r="G4040" s="26">
        <f>IF(F4040="","",INT(F4040))</f>
        <v/>
      </c>
      <c r="H4040">
        <f>IF(G4040="","",IF(AND(MONTH(G4040)*100+DAY(G4040)&gt;=season_lo,MONTH(G4040)*100+DAY(G4040)&lt;=season_hi),1,0))</f>
        <v/>
      </c>
      <c r="I4040">
        <f>IF(G4040="","",G4040-first_day+1)</f>
        <v/>
      </c>
      <c r="J4040" s="27">
        <f>IF(I4040="","",INDEX(Daily!$J$2:$J$421,I4040))</f>
        <v/>
      </c>
      <c r="K4040" s="27">
        <f>IF(J4040="","",J4040+cat_offset)</f>
        <v/>
      </c>
      <c r="L4040" s="27">
        <f>IF(J4040="","",MAX(0,E4040-J4040)^2)</f>
        <v/>
      </c>
      <c r="M4040" s="27">
        <f>IF(J4040="","",MAX(0,E4040-(J4040+twcdh_off))^2)</f>
        <v/>
      </c>
      <c r="N4040" s="27">
        <f>IF(E4040="","",MAX(0,E4040-swcdh_thr)^2)</f>
        <v/>
      </c>
      <c r="O4040">
        <f>IF(K4040="","",ROUND(E4040-K4040,0))</f>
        <v/>
      </c>
      <c r="P4040">
        <f>IF(O4040="","",IF(O4040&gt;=1,O4040,0))</f>
        <v/>
      </c>
      <c r="Q4040" s="27">
        <f>IF(E4040="","",MAX(0,E4040-22))</f>
        <v/>
      </c>
      <c r="R4040" s="27">
        <f>IF(H4040=1,E4040,"")</f>
        <v/>
      </c>
      <c r="S4040" s="27">
        <f>IF(AND(H4040=1,J4040&lt;&gt;""),E4040-J4040,"")</f>
        <v/>
      </c>
      <c r="T4040">
        <f>IF(G4040="","",MONTH(G4040))</f>
        <v/>
      </c>
    </row>
    <row r="4041">
      <c r="A4041" s="24" t="n">
        <v>2020</v>
      </c>
      <c r="B4041" s="24" t="n">
        <v>6</v>
      </c>
      <c r="C4041" s="24" t="n">
        <v>17</v>
      </c>
      <c r="D4041" s="24" t="n">
        <v>8</v>
      </c>
      <c r="E4041" s="24" t="n">
        <v>15.69</v>
      </c>
      <c r="F4041" s="25">
        <f>IF($E4041="","",DATE(IF($A4041="",nominal_year,$A4041),$B4041,$C4041)+($D4041-IF(LEFT(hour_conv,1)="1",1,0))/24)</f>
        <v/>
      </c>
      <c r="G4041" s="26">
        <f>IF(F4041="","",INT(F4041))</f>
        <v/>
      </c>
      <c r="H4041">
        <f>IF(G4041="","",IF(AND(MONTH(G4041)*100+DAY(G4041)&gt;=season_lo,MONTH(G4041)*100+DAY(G4041)&lt;=season_hi),1,0))</f>
        <v/>
      </c>
      <c r="I4041">
        <f>IF(G4041="","",G4041-first_day+1)</f>
        <v/>
      </c>
      <c r="J4041" s="27">
        <f>IF(I4041="","",INDEX(Daily!$J$2:$J$421,I4041))</f>
        <v/>
      </c>
      <c r="K4041" s="27">
        <f>IF(J4041="","",J4041+cat_offset)</f>
        <v/>
      </c>
      <c r="L4041" s="27">
        <f>IF(J4041="","",MAX(0,E4041-J4041)^2)</f>
        <v/>
      </c>
      <c r="M4041" s="27">
        <f>IF(J4041="","",MAX(0,E4041-(J4041+twcdh_off))^2)</f>
        <v/>
      </c>
      <c r="N4041" s="27">
        <f>IF(E4041="","",MAX(0,E4041-swcdh_thr)^2)</f>
        <v/>
      </c>
      <c r="O4041">
        <f>IF(K4041="","",ROUND(E4041-K4041,0))</f>
        <v/>
      </c>
      <c r="P4041">
        <f>IF(O4041="","",IF(O4041&gt;=1,O4041,0))</f>
        <v/>
      </c>
      <c r="Q4041" s="27">
        <f>IF(E4041="","",MAX(0,E4041-22))</f>
        <v/>
      </c>
      <c r="R4041" s="27">
        <f>IF(H4041=1,E4041,"")</f>
        <v/>
      </c>
      <c r="S4041" s="27">
        <f>IF(AND(H4041=1,J4041&lt;&gt;""),E4041-J4041,"")</f>
        <v/>
      </c>
      <c r="T4041">
        <f>IF(G4041="","",MONTH(G4041))</f>
        <v/>
      </c>
    </row>
    <row r="4042">
      <c r="A4042" s="24" t="n">
        <v>2020</v>
      </c>
      <c r="B4042" s="24" t="n">
        <v>6</v>
      </c>
      <c r="C4042" s="24" t="n">
        <v>17</v>
      </c>
      <c r="D4042" s="24" t="n">
        <v>9</v>
      </c>
      <c r="E4042" s="24" t="n">
        <v>15.9</v>
      </c>
      <c r="F4042" s="25">
        <f>IF($E4042="","",DATE(IF($A4042="",nominal_year,$A4042),$B4042,$C4042)+($D4042-IF(LEFT(hour_conv,1)="1",1,0))/24)</f>
        <v/>
      </c>
      <c r="G4042" s="26">
        <f>IF(F4042="","",INT(F4042))</f>
        <v/>
      </c>
      <c r="H4042">
        <f>IF(G4042="","",IF(AND(MONTH(G4042)*100+DAY(G4042)&gt;=season_lo,MONTH(G4042)*100+DAY(G4042)&lt;=season_hi),1,0))</f>
        <v/>
      </c>
      <c r="I4042">
        <f>IF(G4042="","",G4042-first_day+1)</f>
        <v/>
      </c>
      <c r="J4042" s="27">
        <f>IF(I4042="","",INDEX(Daily!$J$2:$J$421,I4042))</f>
        <v/>
      </c>
      <c r="K4042" s="27">
        <f>IF(J4042="","",J4042+cat_offset)</f>
        <v/>
      </c>
      <c r="L4042" s="27">
        <f>IF(J4042="","",MAX(0,E4042-J4042)^2)</f>
        <v/>
      </c>
      <c r="M4042" s="27">
        <f>IF(J4042="","",MAX(0,E4042-(J4042+twcdh_off))^2)</f>
        <v/>
      </c>
      <c r="N4042" s="27">
        <f>IF(E4042="","",MAX(0,E4042-swcdh_thr)^2)</f>
        <v/>
      </c>
      <c r="O4042">
        <f>IF(K4042="","",ROUND(E4042-K4042,0))</f>
        <v/>
      </c>
      <c r="P4042">
        <f>IF(O4042="","",IF(O4042&gt;=1,O4042,0))</f>
        <v/>
      </c>
      <c r="Q4042" s="27">
        <f>IF(E4042="","",MAX(0,E4042-22))</f>
        <v/>
      </c>
      <c r="R4042" s="27">
        <f>IF(H4042=1,E4042,"")</f>
        <v/>
      </c>
      <c r="S4042" s="27">
        <f>IF(AND(H4042=1,J4042&lt;&gt;""),E4042-J4042,"")</f>
        <v/>
      </c>
      <c r="T4042">
        <f>IF(G4042="","",MONTH(G4042))</f>
        <v/>
      </c>
    </row>
    <row r="4043">
      <c r="A4043" s="24" t="n">
        <v>2020</v>
      </c>
      <c r="B4043" s="24" t="n">
        <v>6</v>
      </c>
      <c r="C4043" s="24" t="n">
        <v>17</v>
      </c>
      <c r="D4043" s="24" t="n">
        <v>10</v>
      </c>
      <c r="E4043" s="24" t="n">
        <v>17.85</v>
      </c>
      <c r="F4043" s="25">
        <f>IF($E4043="","",DATE(IF($A4043="",nominal_year,$A4043),$B4043,$C4043)+($D4043-IF(LEFT(hour_conv,1)="1",1,0))/24)</f>
        <v/>
      </c>
      <c r="G4043" s="26">
        <f>IF(F4043="","",INT(F4043))</f>
        <v/>
      </c>
      <c r="H4043">
        <f>IF(G4043="","",IF(AND(MONTH(G4043)*100+DAY(G4043)&gt;=season_lo,MONTH(G4043)*100+DAY(G4043)&lt;=season_hi),1,0))</f>
        <v/>
      </c>
      <c r="I4043">
        <f>IF(G4043="","",G4043-first_day+1)</f>
        <v/>
      </c>
      <c r="J4043" s="27">
        <f>IF(I4043="","",INDEX(Daily!$J$2:$J$421,I4043))</f>
        <v/>
      </c>
      <c r="K4043" s="27">
        <f>IF(J4043="","",J4043+cat_offset)</f>
        <v/>
      </c>
      <c r="L4043" s="27">
        <f>IF(J4043="","",MAX(0,E4043-J4043)^2)</f>
        <v/>
      </c>
      <c r="M4043" s="27">
        <f>IF(J4043="","",MAX(0,E4043-(J4043+twcdh_off))^2)</f>
        <v/>
      </c>
      <c r="N4043" s="27">
        <f>IF(E4043="","",MAX(0,E4043-swcdh_thr)^2)</f>
        <v/>
      </c>
      <c r="O4043">
        <f>IF(K4043="","",ROUND(E4043-K4043,0))</f>
        <v/>
      </c>
      <c r="P4043">
        <f>IF(O4043="","",IF(O4043&gt;=1,O4043,0))</f>
        <v/>
      </c>
      <c r="Q4043" s="27">
        <f>IF(E4043="","",MAX(0,E4043-22))</f>
        <v/>
      </c>
      <c r="R4043" s="27">
        <f>IF(H4043=1,E4043,"")</f>
        <v/>
      </c>
      <c r="S4043" s="27">
        <f>IF(AND(H4043=1,J4043&lt;&gt;""),E4043-J4043,"")</f>
        <v/>
      </c>
      <c r="T4043">
        <f>IF(G4043="","",MONTH(G4043))</f>
        <v/>
      </c>
    </row>
    <row r="4044">
      <c r="A4044" s="24" t="n">
        <v>2020</v>
      </c>
      <c r="B4044" s="24" t="n">
        <v>6</v>
      </c>
      <c r="C4044" s="24" t="n">
        <v>17</v>
      </c>
      <c r="D4044" s="24" t="n">
        <v>11</v>
      </c>
      <c r="E4044" s="24" t="n">
        <v>19.04</v>
      </c>
      <c r="F4044" s="25">
        <f>IF($E4044="","",DATE(IF($A4044="",nominal_year,$A4044),$B4044,$C4044)+($D4044-IF(LEFT(hour_conv,1)="1",1,0))/24)</f>
        <v/>
      </c>
      <c r="G4044" s="26">
        <f>IF(F4044="","",INT(F4044))</f>
        <v/>
      </c>
      <c r="H4044">
        <f>IF(G4044="","",IF(AND(MONTH(G4044)*100+DAY(G4044)&gt;=season_lo,MONTH(G4044)*100+DAY(G4044)&lt;=season_hi),1,0))</f>
        <v/>
      </c>
      <c r="I4044">
        <f>IF(G4044="","",G4044-first_day+1)</f>
        <v/>
      </c>
      <c r="J4044" s="27">
        <f>IF(I4044="","",INDEX(Daily!$J$2:$J$421,I4044))</f>
        <v/>
      </c>
      <c r="K4044" s="27">
        <f>IF(J4044="","",J4044+cat_offset)</f>
        <v/>
      </c>
      <c r="L4044" s="27">
        <f>IF(J4044="","",MAX(0,E4044-J4044)^2)</f>
        <v/>
      </c>
      <c r="M4044" s="27">
        <f>IF(J4044="","",MAX(0,E4044-(J4044+twcdh_off))^2)</f>
        <v/>
      </c>
      <c r="N4044" s="27">
        <f>IF(E4044="","",MAX(0,E4044-swcdh_thr)^2)</f>
        <v/>
      </c>
      <c r="O4044">
        <f>IF(K4044="","",ROUND(E4044-K4044,0))</f>
        <v/>
      </c>
      <c r="P4044">
        <f>IF(O4044="","",IF(O4044&gt;=1,O4044,0))</f>
        <v/>
      </c>
      <c r="Q4044" s="27">
        <f>IF(E4044="","",MAX(0,E4044-22))</f>
        <v/>
      </c>
      <c r="R4044" s="27">
        <f>IF(H4044=1,E4044,"")</f>
        <v/>
      </c>
      <c r="S4044" s="27">
        <f>IF(AND(H4044=1,J4044&lt;&gt;""),E4044-J4044,"")</f>
        <v/>
      </c>
      <c r="T4044">
        <f>IF(G4044="","",MONTH(G4044))</f>
        <v/>
      </c>
    </row>
    <row r="4045">
      <c r="A4045" s="24" t="n">
        <v>2020</v>
      </c>
      <c r="B4045" s="24" t="n">
        <v>6</v>
      </c>
      <c r="C4045" s="24" t="n">
        <v>17</v>
      </c>
      <c r="D4045" s="24" t="n">
        <v>12</v>
      </c>
      <c r="E4045" s="24" t="n">
        <v>20.74</v>
      </c>
      <c r="F4045" s="25">
        <f>IF($E4045="","",DATE(IF($A4045="",nominal_year,$A4045),$B4045,$C4045)+($D4045-IF(LEFT(hour_conv,1)="1",1,0))/24)</f>
        <v/>
      </c>
      <c r="G4045" s="26">
        <f>IF(F4045="","",INT(F4045))</f>
        <v/>
      </c>
      <c r="H4045">
        <f>IF(G4045="","",IF(AND(MONTH(G4045)*100+DAY(G4045)&gt;=season_lo,MONTH(G4045)*100+DAY(G4045)&lt;=season_hi),1,0))</f>
        <v/>
      </c>
      <c r="I4045">
        <f>IF(G4045="","",G4045-first_day+1)</f>
        <v/>
      </c>
      <c r="J4045" s="27">
        <f>IF(I4045="","",INDEX(Daily!$J$2:$J$421,I4045))</f>
        <v/>
      </c>
      <c r="K4045" s="27">
        <f>IF(J4045="","",J4045+cat_offset)</f>
        <v/>
      </c>
      <c r="L4045" s="27">
        <f>IF(J4045="","",MAX(0,E4045-J4045)^2)</f>
        <v/>
      </c>
      <c r="M4045" s="27">
        <f>IF(J4045="","",MAX(0,E4045-(J4045+twcdh_off))^2)</f>
        <v/>
      </c>
      <c r="N4045" s="27">
        <f>IF(E4045="","",MAX(0,E4045-swcdh_thr)^2)</f>
        <v/>
      </c>
      <c r="O4045">
        <f>IF(K4045="","",ROUND(E4045-K4045,0))</f>
        <v/>
      </c>
      <c r="P4045">
        <f>IF(O4045="","",IF(O4045&gt;=1,O4045,0))</f>
        <v/>
      </c>
      <c r="Q4045" s="27">
        <f>IF(E4045="","",MAX(0,E4045-22))</f>
        <v/>
      </c>
      <c r="R4045" s="27">
        <f>IF(H4045=1,E4045,"")</f>
        <v/>
      </c>
      <c r="S4045" s="27">
        <f>IF(AND(H4045=1,J4045&lt;&gt;""),E4045-J4045,"")</f>
        <v/>
      </c>
      <c r="T4045">
        <f>IF(G4045="","",MONTH(G4045))</f>
        <v/>
      </c>
    </row>
    <row r="4046">
      <c r="A4046" s="24" t="n">
        <v>2020</v>
      </c>
      <c r="B4046" s="24" t="n">
        <v>6</v>
      </c>
      <c r="C4046" s="24" t="n">
        <v>17</v>
      </c>
      <c r="D4046" s="24" t="n">
        <v>13</v>
      </c>
      <c r="E4046" s="24" t="n">
        <v>21.83</v>
      </c>
      <c r="F4046" s="25">
        <f>IF($E4046="","",DATE(IF($A4046="",nominal_year,$A4046),$B4046,$C4046)+($D4046-IF(LEFT(hour_conv,1)="1",1,0))/24)</f>
        <v/>
      </c>
      <c r="G4046" s="26">
        <f>IF(F4046="","",INT(F4046))</f>
        <v/>
      </c>
      <c r="H4046">
        <f>IF(G4046="","",IF(AND(MONTH(G4046)*100+DAY(G4046)&gt;=season_lo,MONTH(G4046)*100+DAY(G4046)&lt;=season_hi),1,0))</f>
        <v/>
      </c>
      <c r="I4046">
        <f>IF(G4046="","",G4046-first_day+1)</f>
        <v/>
      </c>
      <c r="J4046" s="27">
        <f>IF(I4046="","",INDEX(Daily!$J$2:$J$421,I4046))</f>
        <v/>
      </c>
      <c r="K4046" s="27">
        <f>IF(J4046="","",J4046+cat_offset)</f>
        <v/>
      </c>
      <c r="L4046" s="27">
        <f>IF(J4046="","",MAX(0,E4046-J4046)^2)</f>
        <v/>
      </c>
      <c r="M4046" s="27">
        <f>IF(J4046="","",MAX(0,E4046-(J4046+twcdh_off))^2)</f>
        <v/>
      </c>
      <c r="N4046" s="27">
        <f>IF(E4046="","",MAX(0,E4046-swcdh_thr)^2)</f>
        <v/>
      </c>
      <c r="O4046">
        <f>IF(K4046="","",ROUND(E4046-K4046,0))</f>
        <v/>
      </c>
      <c r="P4046">
        <f>IF(O4046="","",IF(O4046&gt;=1,O4046,0))</f>
        <v/>
      </c>
      <c r="Q4046" s="27">
        <f>IF(E4046="","",MAX(0,E4046-22))</f>
        <v/>
      </c>
      <c r="R4046" s="27">
        <f>IF(H4046=1,E4046,"")</f>
        <v/>
      </c>
      <c r="S4046" s="27">
        <f>IF(AND(H4046=1,J4046&lt;&gt;""),E4046-J4046,"")</f>
        <v/>
      </c>
      <c r="T4046">
        <f>IF(G4046="","",MONTH(G4046))</f>
        <v/>
      </c>
    </row>
    <row r="4047">
      <c r="A4047" s="24" t="n">
        <v>2020</v>
      </c>
      <c r="B4047" s="24" t="n">
        <v>6</v>
      </c>
      <c r="C4047" s="24" t="n">
        <v>17</v>
      </c>
      <c r="D4047" s="24" t="n">
        <v>14</v>
      </c>
      <c r="E4047" s="24" t="n">
        <v>23.37</v>
      </c>
      <c r="F4047" s="25">
        <f>IF($E4047="","",DATE(IF($A4047="",nominal_year,$A4047),$B4047,$C4047)+($D4047-IF(LEFT(hour_conv,1)="1",1,0))/24)</f>
        <v/>
      </c>
      <c r="G4047" s="26">
        <f>IF(F4047="","",INT(F4047))</f>
        <v/>
      </c>
      <c r="H4047">
        <f>IF(G4047="","",IF(AND(MONTH(G4047)*100+DAY(G4047)&gt;=season_lo,MONTH(G4047)*100+DAY(G4047)&lt;=season_hi),1,0))</f>
        <v/>
      </c>
      <c r="I4047">
        <f>IF(G4047="","",G4047-first_day+1)</f>
        <v/>
      </c>
      <c r="J4047" s="27">
        <f>IF(I4047="","",INDEX(Daily!$J$2:$J$421,I4047))</f>
        <v/>
      </c>
      <c r="K4047" s="27">
        <f>IF(J4047="","",J4047+cat_offset)</f>
        <v/>
      </c>
      <c r="L4047" s="27">
        <f>IF(J4047="","",MAX(0,E4047-J4047)^2)</f>
        <v/>
      </c>
      <c r="M4047" s="27">
        <f>IF(J4047="","",MAX(0,E4047-(J4047+twcdh_off))^2)</f>
        <v/>
      </c>
      <c r="N4047" s="27">
        <f>IF(E4047="","",MAX(0,E4047-swcdh_thr)^2)</f>
        <v/>
      </c>
      <c r="O4047">
        <f>IF(K4047="","",ROUND(E4047-K4047,0))</f>
        <v/>
      </c>
      <c r="P4047">
        <f>IF(O4047="","",IF(O4047&gt;=1,O4047,0))</f>
        <v/>
      </c>
      <c r="Q4047" s="27">
        <f>IF(E4047="","",MAX(0,E4047-22))</f>
        <v/>
      </c>
      <c r="R4047" s="27">
        <f>IF(H4047=1,E4047,"")</f>
        <v/>
      </c>
      <c r="S4047" s="27">
        <f>IF(AND(H4047=1,J4047&lt;&gt;""),E4047-J4047,"")</f>
        <v/>
      </c>
      <c r="T4047">
        <f>IF(G4047="","",MONTH(G4047))</f>
        <v/>
      </c>
    </row>
    <row r="4048">
      <c r="A4048" s="24" t="n">
        <v>2020</v>
      </c>
      <c r="B4048" s="24" t="n">
        <v>6</v>
      </c>
      <c r="C4048" s="24" t="n">
        <v>17</v>
      </c>
      <c r="D4048" s="24" t="n">
        <v>15</v>
      </c>
      <c r="E4048" s="24" t="n">
        <v>23.39</v>
      </c>
      <c r="F4048" s="25">
        <f>IF($E4048="","",DATE(IF($A4048="",nominal_year,$A4048),$B4048,$C4048)+($D4048-IF(LEFT(hour_conv,1)="1",1,0))/24)</f>
        <v/>
      </c>
      <c r="G4048" s="26">
        <f>IF(F4048="","",INT(F4048))</f>
        <v/>
      </c>
      <c r="H4048">
        <f>IF(G4048="","",IF(AND(MONTH(G4048)*100+DAY(G4048)&gt;=season_lo,MONTH(G4048)*100+DAY(G4048)&lt;=season_hi),1,0))</f>
        <v/>
      </c>
      <c r="I4048">
        <f>IF(G4048="","",G4048-first_day+1)</f>
        <v/>
      </c>
      <c r="J4048" s="27">
        <f>IF(I4048="","",INDEX(Daily!$J$2:$J$421,I4048))</f>
        <v/>
      </c>
      <c r="K4048" s="27">
        <f>IF(J4048="","",J4048+cat_offset)</f>
        <v/>
      </c>
      <c r="L4048" s="27">
        <f>IF(J4048="","",MAX(0,E4048-J4048)^2)</f>
        <v/>
      </c>
      <c r="M4048" s="27">
        <f>IF(J4048="","",MAX(0,E4048-(J4048+twcdh_off))^2)</f>
        <v/>
      </c>
      <c r="N4048" s="27">
        <f>IF(E4048="","",MAX(0,E4048-swcdh_thr)^2)</f>
        <v/>
      </c>
      <c r="O4048">
        <f>IF(K4048="","",ROUND(E4048-K4048,0))</f>
        <v/>
      </c>
      <c r="P4048">
        <f>IF(O4048="","",IF(O4048&gt;=1,O4048,0))</f>
        <v/>
      </c>
      <c r="Q4048" s="27">
        <f>IF(E4048="","",MAX(0,E4048-22))</f>
        <v/>
      </c>
      <c r="R4048" s="27">
        <f>IF(H4048=1,E4048,"")</f>
        <v/>
      </c>
      <c r="S4048" s="27">
        <f>IF(AND(H4048=1,J4048&lt;&gt;""),E4048-J4048,"")</f>
        <v/>
      </c>
      <c r="T4048">
        <f>IF(G4048="","",MONTH(G4048))</f>
        <v/>
      </c>
    </row>
    <row r="4049">
      <c r="A4049" s="24" t="n">
        <v>2020</v>
      </c>
      <c r="B4049" s="24" t="n">
        <v>6</v>
      </c>
      <c r="C4049" s="24" t="n">
        <v>17</v>
      </c>
      <c r="D4049" s="24" t="n">
        <v>16</v>
      </c>
      <c r="E4049" s="24" t="n">
        <v>23.34</v>
      </c>
      <c r="F4049" s="25">
        <f>IF($E4049="","",DATE(IF($A4049="",nominal_year,$A4049),$B4049,$C4049)+($D4049-IF(LEFT(hour_conv,1)="1",1,0))/24)</f>
        <v/>
      </c>
      <c r="G4049" s="26">
        <f>IF(F4049="","",INT(F4049))</f>
        <v/>
      </c>
      <c r="H4049">
        <f>IF(G4049="","",IF(AND(MONTH(G4049)*100+DAY(G4049)&gt;=season_lo,MONTH(G4049)*100+DAY(G4049)&lt;=season_hi),1,0))</f>
        <v/>
      </c>
      <c r="I4049">
        <f>IF(G4049="","",G4049-first_day+1)</f>
        <v/>
      </c>
      <c r="J4049" s="27">
        <f>IF(I4049="","",INDEX(Daily!$J$2:$J$421,I4049))</f>
        <v/>
      </c>
      <c r="K4049" s="27">
        <f>IF(J4049="","",J4049+cat_offset)</f>
        <v/>
      </c>
      <c r="L4049" s="27">
        <f>IF(J4049="","",MAX(0,E4049-J4049)^2)</f>
        <v/>
      </c>
      <c r="M4049" s="27">
        <f>IF(J4049="","",MAX(0,E4049-(J4049+twcdh_off))^2)</f>
        <v/>
      </c>
      <c r="N4049" s="27">
        <f>IF(E4049="","",MAX(0,E4049-swcdh_thr)^2)</f>
        <v/>
      </c>
      <c r="O4049">
        <f>IF(K4049="","",ROUND(E4049-K4049,0))</f>
        <v/>
      </c>
      <c r="P4049">
        <f>IF(O4049="","",IF(O4049&gt;=1,O4049,0))</f>
        <v/>
      </c>
      <c r="Q4049" s="27">
        <f>IF(E4049="","",MAX(0,E4049-22))</f>
        <v/>
      </c>
      <c r="R4049" s="27">
        <f>IF(H4049=1,E4049,"")</f>
        <v/>
      </c>
      <c r="S4049" s="27">
        <f>IF(AND(H4049=1,J4049&lt;&gt;""),E4049-J4049,"")</f>
        <v/>
      </c>
      <c r="T4049">
        <f>IF(G4049="","",MONTH(G4049))</f>
        <v/>
      </c>
    </row>
    <row r="4050">
      <c r="A4050" s="24" t="n">
        <v>2020</v>
      </c>
      <c r="B4050" s="24" t="n">
        <v>6</v>
      </c>
      <c r="C4050" s="24" t="n">
        <v>17</v>
      </c>
      <c r="D4050" s="24" t="n">
        <v>17</v>
      </c>
      <c r="E4050" s="24" t="n">
        <v>23.61</v>
      </c>
      <c r="F4050" s="25">
        <f>IF($E4050="","",DATE(IF($A4050="",nominal_year,$A4050),$B4050,$C4050)+($D4050-IF(LEFT(hour_conv,1)="1",1,0))/24)</f>
        <v/>
      </c>
      <c r="G4050" s="26">
        <f>IF(F4050="","",INT(F4050))</f>
        <v/>
      </c>
      <c r="H4050">
        <f>IF(G4050="","",IF(AND(MONTH(G4050)*100+DAY(G4050)&gt;=season_lo,MONTH(G4050)*100+DAY(G4050)&lt;=season_hi),1,0))</f>
        <v/>
      </c>
      <c r="I4050">
        <f>IF(G4050="","",G4050-first_day+1)</f>
        <v/>
      </c>
      <c r="J4050" s="27">
        <f>IF(I4050="","",INDEX(Daily!$J$2:$J$421,I4050))</f>
        <v/>
      </c>
      <c r="K4050" s="27">
        <f>IF(J4050="","",J4050+cat_offset)</f>
        <v/>
      </c>
      <c r="L4050" s="27">
        <f>IF(J4050="","",MAX(0,E4050-J4050)^2)</f>
        <v/>
      </c>
      <c r="M4050" s="27">
        <f>IF(J4050="","",MAX(0,E4050-(J4050+twcdh_off))^2)</f>
        <v/>
      </c>
      <c r="N4050" s="27">
        <f>IF(E4050="","",MAX(0,E4050-swcdh_thr)^2)</f>
        <v/>
      </c>
      <c r="O4050">
        <f>IF(K4050="","",ROUND(E4050-K4050,0))</f>
        <v/>
      </c>
      <c r="P4050">
        <f>IF(O4050="","",IF(O4050&gt;=1,O4050,0))</f>
        <v/>
      </c>
      <c r="Q4050" s="27">
        <f>IF(E4050="","",MAX(0,E4050-22))</f>
        <v/>
      </c>
      <c r="R4050" s="27">
        <f>IF(H4050=1,E4050,"")</f>
        <v/>
      </c>
      <c r="S4050" s="27">
        <f>IF(AND(H4050=1,J4050&lt;&gt;""),E4050-J4050,"")</f>
        <v/>
      </c>
      <c r="T4050">
        <f>IF(G4050="","",MONTH(G4050))</f>
        <v/>
      </c>
    </row>
    <row r="4051">
      <c r="A4051" s="24" t="n">
        <v>2020</v>
      </c>
      <c r="B4051" s="24" t="n">
        <v>6</v>
      </c>
      <c r="C4051" s="24" t="n">
        <v>17</v>
      </c>
      <c r="D4051" s="24" t="n">
        <v>18</v>
      </c>
      <c r="E4051" s="24" t="n">
        <v>22.49</v>
      </c>
      <c r="F4051" s="25">
        <f>IF($E4051="","",DATE(IF($A4051="",nominal_year,$A4051),$B4051,$C4051)+($D4051-IF(LEFT(hour_conv,1)="1",1,0))/24)</f>
        <v/>
      </c>
      <c r="G4051" s="26">
        <f>IF(F4051="","",INT(F4051))</f>
        <v/>
      </c>
      <c r="H4051">
        <f>IF(G4051="","",IF(AND(MONTH(G4051)*100+DAY(G4051)&gt;=season_lo,MONTH(G4051)*100+DAY(G4051)&lt;=season_hi),1,0))</f>
        <v/>
      </c>
      <c r="I4051">
        <f>IF(G4051="","",G4051-first_day+1)</f>
        <v/>
      </c>
      <c r="J4051" s="27">
        <f>IF(I4051="","",INDEX(Daily!$J$2:$J$421,I4051))</f>
        <v/>
      </c>
      <c r="K4051" s="27">
        <f>IF(J4051="","",J4051+cat_offset)</f>
        <v/>
      </c>
      <c r="L4051" s="27">
        <f>IF(J4051="","",MAX(0,E4051-J4051)^2)</f>
        <v/>
      </c>
      <c r="M4051" s="27">
        <f>IF(J4051="","",MAX(0,E4051-(J4051+twcdh_off))^2)</f>
        <v/>
      </c>
      <c r="N4051" s="27">
        <f>IF(E4051="","",MAX(0,E4051-swcdh_thr)^2)</f>
        <v/>
      </c>
      <c r="O4051">
        <f>IF(K4051="","",ROUND(E4051-K4051,0))</f>
        <v/>
      </c>
      <c r="P4051">
        <f>IF(O4051="","",IF(O4051&gt;=1,O4051,0))</f>
        <v/>
      </c>
      <c r="Q4051" s="27">
        <f>IF(E4051="","",MAX(0,E4051-22))</f>
        <v/>
      </c>
      <c r="R4051" s="27">
        <f>IF(H4051=1,E4051,"")</f>
        <v/>
      </c>
      <c r="S4051" s="27">
        <f>IF(AND(H4051=1,J4051&lt;&gt;""),E4051-J4051,"")</f>
        <v/>
      </c>
      <c r="T4051">
        <f>IF(G4051="","",MONTH(G4051))</f>
        <v/>
      </c>
    </row>
    <row r="4052">
      <c r="A4052" s="24" t="n">
        <v>2020</v>
      </c>
      <c r="B4052" s="24" t="n">
        <v>6</v>
      </c>
      <c r="C4052" s="24" t="n">
        <v>17</v>
      </c>
      <c r="D4052" s="24" t="n">
        <v>19</v>
      </c>
      <c r="E4052" s="24" t="n">
        <v>21.57</v>
      </c>
      <c r="F4052" s="25">
        <f>IF($E4052="","",DATE(IF($A4052="",nominal_year,$A4052),$B4052,$C4052)+($D4052-IF(LEFT(hour_conv,1)="1",1,0))/24)</f>
        <v/>
      </c>
      <c r="G4052" s="26">
        <f>IF(F4052="","",INT(F4052))</f>
        <v/>
      </c>
      <c r="H4052">
        <f>IF(G4052="","",IF(AND(MONTH(G4052)*100+DAY(G4052)&gt;=season_lo,MONTH(G4052)*100+DAY(G4052)&lt;=season_hi),1,0))</f>
        <v/>
      </c>
      <c r="I4052">
        <f>IF(G4052="","",G4052-first_day+1)</f>
        <v/>
      </c>
      <c r="J4052" s="27">
        <f>IF(I4052="","",INDEX(Daily!$J$2:$J$421,I4052))</f>
        <v/>
      </c>
      <c r="K4052" s="27">
        <f>IF(J4052="","",J4052+cat_offset)</f>
        <v/>
      </c>
      <c r="L4052" s="27">
        <f>IF(J4052="","",MAX(0,E4052-J4052)^2)</f>
        <v/>
      </c>
      <c r="M4052" s="27">
        <f>IF(J4052="","",MAX(0,E4052-(J4052+twcdh_off))^2)</f>
        <v/>
      </c>
      <c r="N4052" s="27">
        <f>IF(E4052="","",MAX(0,E4052-swcdh_thr)^2)</f>
        <v/>
      </c>
      <c r="O4052">
        <f>IF(K4052="","",ROUND(E4052-K4052,0))</f>
        <v/>
      </c>
      <c r="P4052">
        <f>IF(O4052="","",IF(O4052&gt;=1,O4052,0))</f>
        <v/>
      </c>
      <c r="Q4052" s="27">
        <f>IF(E4052="","",MAX(0,E4052-22))</f>
        <v/>
      </c>
      <c r="R4052" s="27">
        <f>IF(H4052=1,E4052,"")</f>
        <v/>
      </c>
      <c r="S4052" s="27">
        <f>IF(AND(H4052=1,J4052&lt;&gt;""),E4052-J4052,"")</f>
        <v/>
      </c>
      <c r="T4052">
        <f>IF(G4052="","",MONTH(G4052))</f>
        <v/>
      </c>
    </row>
    <row r="4053">
      <c r="A4053" s="24" t="n">
        <v>2020</v>
      </c>
      <c r="B4053" s="24" t="n">
        <v>6</v>
      </c>
      <c r="C4053" s="24" t="n">
        <v>17</v>
      </c>
      <c r="D4053" s="24" t="n">
        <v>20</v>
      </c>
      <c r="E4053" s="24" t="n">
        <v>21.45</v>
      </c>
      <c r="F4053" s="25">
        <f>IF($E4053="","",DATE(IF($A4053="",nominal_year,$A4053),$B4053,$C4053)+($D4053-IF(LEFT(hour_conv,1)="1",1,0))/24)</f>
        <v/>
      </c>
      <c r="G4053" s="26">
        <f>IF(F4053="","",INT(F4053))</f>
        <v/>
      </c>
      <c r="H4053">
        <f>IF(G4053="","",IF(AND(MONTH(G4053)*100+DAY(G4053)&gt;=season_lo,MONTH(G4053)*100+DAY(G4053)&lt;=season_hi),1,0))</f>
        <v/>
      </c>
      <c r="I4053">
        <f>IF(G4053="","",G4053-first_day+1)</f>
        <v/>
      </c>
      <c r="J4053" s="27">
        <f>IF(I4053="","",INDEX(Daily!$J$2:$J$421,I4053))</f>
        <v/>
      </c>
      <c r="K4053" s="27">
        <f>IF(J4053="","",J4053+cat_offset)</f>
        <v/>
      </c>
      <c r="L4053" s="27">
        <f>IF(J4053="","",MAX(0,E4053-J4053)^2)</f>
        <v/>
      </c>
      <c r="M4053" s="27">
        <f>IF(J4053="","",MAX(0,E4053-(J4053+twcdh_off))^2)</f>
        <v/>
      </c>
      <c r="N4053" s="27">
        <f>IF(E4053="","",MAX(0,E4053-swcdh_thr)^2)</f>
        <v/>
      </c>
      <c r="O4053">
        <f>IF(K4053="","",ROUND(E4053-K4053,0))</f>
        <v/>
      </c>
      <c r="P4053">
        <f>IF(O4053="","",IF(O4053&gt;=1,O4053,0))</f>
        <v/>
      </c>
      <c r="Q4053" s="27">
        <f>IF(E4053="","",MAX(0,E4053-22))</f>
        <v/>
      </c>
      <c r="R4053" s="27">
        <f>IF(H4053=1,E4053,"")</f>
        <v/>
      </c>
      <c r="S4053" s="27">
        <f>IF(AND(H4053=1,J4053&lt;&gt;""),E4053-J4053,"")</f>
        <v/>
      </c>
      <c r="T4053">
        <f>IF(G4053="","",MONTH(G4053))</f>
        <v/>
      </c>
    </row>
    <row r="4054">
      <c r="A4054" s="24" t="n">
        <v>2020</v>
      </c>
      <c r="B4054" s="24" t="n">
        <v>6</v>
      </c>
      <c r="C4054" s="24" t="n">
        <v>17</v>
      </c>
      <c r="D4054" s="24" t="n">
        <v>21</v>
      </c>
      <c r="E4054" s="24" t="n">
        <v>18.88</v>
      </c>
      <c r="F4054" s="25">
        <f>IF($E4054="","",DATE(IF($A4054="",nominal_year,$A4054),$B4054,$C4054)+($D4054-IF(LEFT(hour_conv,1)="1",1,0))/24)</f>
        <v/>
      </c>
      <c r="G4054" s="26">
        <f>IF(F4054="","",INT(F4054))</f>
        <v/>
      </c>
      <c r="H4054">
        <f>IF(G4054="","",IF(AND(MONTH(G4054)*100+DAY(G4054)&gt;=season_lo,MONTH(G4054)*100+DAY(G4054)&lt;=season_hi),1,0))</f>
        <v/>
      </c>
      <c r="I4054">
        <f>IF(G4054="","",G4054-first_day+1)</f>
        <v/>
      </c>
      <c r="J4054" s="27">
        <f>IF(I4054="","",INDEX(Daily!$J$2:$J$421,I4054))</f>
        <v/>
      </c>
      <c r="K4054" s="27">
        <f>IF(J4054="","",J4054+cat_offset)</f>
        <v/>
      </c>
      <c r="L4054" s="27">
        <f>IF(J4054="","",MAX(0,E4054-J4054)^2)</f>
        <v/>
      </c>
      <c r="M4054" s="27">
        <f>IF(J4054="","",MAX(0,E4054-(J4054+twcdh_off))^2)</f>
        <v/>
      </c>
      <c r="N4054" s="27">
        <f>IF(E4054="","",MAX(0,E4054-swcdh_thr)^2)</f>
        <v/>
      </c>
      <c r="O4054">
        <f>IF(K4054="","",ROUND(E4054-K4054,0))</f>
        <v/>
      </c>
      <c r="P4054">
        <f>IF(O4054="","",IF(O4054&gt;=1,O4054,0))</f>
        <v/>
      </c>
      <c r="Q4054" s="27">
        <f>IF(E4054="","",MAX(0,E4054-22))</f>
        <v/>
      </c>
      <c r="R4054" s="27">
        <f>IF(H4054=1,E4054,"")</f>
        <v/>
      </c>
      <c r="S4054" s="27">
        <f>IF(AND(H4054=1,J4054&lt;&gt;""),E4054-J4054,"")</f>
        <v/>
      </c>
      <c r="T4054">
        <f>IF(G4054="","",MONTH(G4054))</f>
        <v/>
      </c>
    </row>
    <row r="4055">
      <c r="A4055" s="24" t="n">
        <v>2020</v>
      </c>
      <c r="B4055" s="24" t="n">
        <v>6</v>
      </c>
      <c r="C4055" s="24" t="n">
        <v>17</v>
      </c>
      <c r="D4055" s="24" t="n">
        <v>22</v>
      </c>
      <c r="E4055" s="24" t="n">
        <v>17.57</v>
      </c>
      <c r="F4055" s="25">
        <f>IF($E4055="","",DATE(IF($A4055="",nominal_year,$A4055),$B4055,$C4055)+($D4055-IF(LEFT(hour_conv,1)="1",1,0))/24)</f>
        <v/>
      </c>
      <c r="G4055" s="26">
        <f>IF(F4055="","",INT(F4055))</f>
        <v/>
      </c>
      <c r="H4055">
        <f>IF(G4055="","",IF(AND(MONTH(G4055)*100+DAY(G4055)&gt;=season_lo,MONTH(G4055)*100+DAY(G4055)&lt;=season_hi),1,0))</f>
        <v/>
      </c>
      <c r="I4055">
        <f>IF(G4055="","",G4055-first_day+1)</f>
        <v/>
      </c>
      <c r="J4055" s="27">
        <f>IF(I4055="","",INDEX(Daily!$J$2:$J$421,I4055))</f>
        <v/>
      </c>
      <c r="K4055" s="27">
        <f>IF(J4055="","",J4055+cat_offset)</f>
        <v/>
      </c>
      <c r="L4055" s="27">
        <f>IF(J4055="","",MAX(0,E4055-J4055)^2)</f>
        <v/>
      </c>
      <c r="M4055" s="27">
        <f>IF(J4055="","",MAX(0,E4055-(J4055+twcdh_off))^2)</f>
        <v/>
      </c>
      <c r="N4055" s="27">
        <f>IF(E4055="","",MAX(0,E4055-swcdh_thr)^2)</f>
        <v/>
      </c>
      <c r="O4055">
        <f>IF(K4055="","",ROUND(E4055-K4055,0))</f>
        <v/>
      </c>
      <c r="P4055">
        <f>IF(O4055="","",IF(O4055&gt;=1,O4055,0))</f>
        <v/>
      </c>
      <c r="Q4055" s="27">
        <f>IF(E4055="","",MAX(0,E4055-22))</f>
        <v/>
      </c>
      <c r="R4055" s="27">
        <f>IF(H4055=1,E4055,"")</f>
        <v/>
      </c>
      <c r="S4055" s="27">
        <f>IF(AND(H4055=1,J4055&lt;&gt;""),E4055-J4055,"")</f>
        <v/>
      </c>
      <c r="T4055">
        <f>IF(G4055="","",MONTH(G4055))</f>
        <v/>
      </c>
    </row>
    <row r="4056">
      <c r="A4056" s="24" t="n">
        <v>2020</v>
      </c>
      <c r="B4056" s="24" t="n">
        <v>6</v>
      </c>
      <c r="C4056" s="24" t="n">
        <v>17</v>
      </c>
      <c r="D4056" s="24" t="n">
        <v>23</v>
      </c>
      <c r="E4056" s="24" t="n">
        <v>16.33</v>
      </c>
      <c r="F4056" s="25">
        <f>IF($E4056="","",DATE(IF($A4056="",nominal_year,$A4056),$B4056,$C4056)+($D4056-IF(LEFT(hour_conv,1)="1",1,0))/24)</f>
        <v/>
      </c>
      <c r="G4056" s="26">
        <f>IF(F4056="","",INT(F4056))</f>
        <v/>
      </c>
      <c r="H4056">
        <f>IF(G4056="","",IF(AND(MONTH(G4056)*100+DAY(G4056)&gt;=season_lo,MONTH(G4056)*100+DAY(G4056)&lt;=season_hi),1,0))</f>
        <v/>
      </c>
      <c r="I4056">
        <f>IF(G4056="","",G4056-first_day+1)</f>
        <v/>
      </c>
      <c r="J4056" s="27">
        <f>IF(I4056="","",INDEX(Daily!$J$2:$J$421,I4056))</f>
        <v/>
      </c>
      <c r="K4056" s="27">
        <f>IF(J4056="","",J4056+cat_offset)</f>
        <v/>
      </c>
      <c r="L4056" s="27">
        <f>IF(J4056="","",MAX(0,E4056-J4056)^2)</f>
        <v/>
      </c>
      <c r="M4056" s="27">
        <f>IF(J4056="","",MAX(0,E4056-(J4056+twcdh_off))^2)</f>
        <v/>
      </c>
      <c r="N4056" s="27">
        <f>IF(E4056="","",MAX(0,E4056-swcdh_thr)^2)</f>
        <v/>
      </c>
      <c r="O4056">
        <f>IF(K4056="","",ROUND(E4056-K4056,0))</f>
        <v/>
      </c>
      <c r="P4056">
        <f>IF(O4056="","",IF(O4056&gt;=1,O4056,0))</f>
        <v/>
      </c>
      <c r="Q4056" s="27">
        <f>IF(E4056="","",MAX(0,E4056-22))</f>
        <v/>
      </c>
      <c r="R4056" s="27">
        <f>IF(H4056=1,E4056,"")</f>
        <v/>
      </c>
      <c r="S4056" s="27">
        <f>IF(AND(H4056=1,J4056&lt;&gt;""),E4056-J4056,"")</f>
        <v/>
      </c>
      <c r="T4056">
        <f>IF(G4056="","",MONTH(G4056))</f>
        <v/>
      </c>
    </row>
    <row r="4057">
      <c r="A4057" s="24" t="n">
        <v>2020</v>
      </c>
      <c r="B4057" s="24" t="n">
        <v>6</v>
      </c>
      <c r="C4057" s="24" t="n">
        <v>17</v>
      </c>
      <c r="D4057" s="24" t="n">
        <v>24</v>
      </c>
      <c r="E4057" s="24" t="n">
        <v>14.55</v>
      </c>
      <c r="F4057" s="25">
        <f>IF($E4057="","",DATE(IF($A4057="",nominal_year,$A4057),$B4057,$C4057)+($D4057-IF(LEFT(hour_conv,1)="1",1,0))/24)</f>
        <v/>
      </c>
      <c r="G4057" s="26">
        <f>IF(F4057="","",INT(F4057))</f>
        <v/>
      </c>
      <c r="H4057">
        <f>IF(G4057="","",IF(AND(MONTH(G4057)*100+DAY(G4057)&gt;=season_lo,MONTH(G4057)*100+DAY(G4057)&lt;=season_hi),1,0))</f>
        <v/>
      </c>
      <c r="I4057">
        <f>IF(G4057="","",G4057-first_day+1)</f>
        <v/>
      </c>
      <c r="J4057" s="27">
        <f>IF(I4057="","",INDEX(Daily!$J$2:$J$421,I4057))</f>
        <v/>
      </c>
      <c r="K4057" s="27">
        <f>IF(J4057="","",J4057+cat_offset)</f>
        <v/>
      </c>
      <c r="L4057" s="27">
        <f>IF(J4057="","",MAX(0,E4057-J4057)^2)</f>
        <v/>
      </c>
      <c r="M4057" s="27">
        <f>IF(J4057="","",MAX(0,E4057-(J4057+twcdh_off))^2)</f>
        <v/>
      </c>
      <c r="N4057" s="27">
        <f>IF(E4057="","",MAX(0,E4057-swcdh_thr)^2)</f>
        <v/>
      </c>
      <c r="O4057">
        <f>IF(K4057="","",ROUND(E4057-K4057,0))</f>
        <v/>
      </c>
      <c r="P4057">
        <f>IF(O4057="","",IF(O4057&gt;=1,O4057,0))</f>
        <v/>
      </c>
      <c r="Q4057" s="27">
        <f>IF(E4057="","",MAX(0,E4057-22))</f>
        <v/>
      </c>
      <c r="R4057" s="27">
        <f>IF(H4057=1,E4057,"")</f>
        <v/>
      </c>
      <c r="S4057" s="27">
        <f>IF(AND(H4057=1,J4057&lt;&gt;""),E4057-J4057,"")</f>
        <v/>
      </c>
      <c r="T4057">
        <f>IF(G4057="","",MONTH(G4057))</f>
        <v/>
      </c>
    </row>
    <row r="4058">
      <c r="A4058" s="24" t="n">
        <v>2020</v>
      </c>
      <c r="B4058" s="24" t="n">
        <v>6</v>
      </c>
      <c r="C4058" s="24" t="n">
        <v>18</v>
      </c>
      <c r="D4058" s="24" t="n">
        <v>1</v>
      </c>
      <c r="E4058" s="24" t="n">
        <v>13.52</v>
      </c>
      <c r="F4058" s="25">
        <f>IF($E4058="","",DATE(IF($A4058="",nominal_year,$A4058),$B4058,$C4058)+($D4058-IF(LEFT(hour_conv,1)="1",1,0))/24)</f>
        <v/>
      </c>
      <c r="G4058" s="26">
        <f>IF(F4058="","",INT(F4058))</f>
        <v/>
      </c>
      <c r="H4058">
        <f>IF(G4058="","",IF(AND(MONTH(G4058)*100+DAY(G4058)&gt;=season_lo,MONTH(G4058)*100+DAY(G4058)&lt;=season_hi),1,0))</f>
        <v/>
      </c>
      <c r="I4058">
        <f>IF(G4058="","",G4058-first_day+1)</f>
        <v/>
      </c>
      <c r="J4058" s="27">
        <f>IF(I4058="","",INDEX(Daily!$J$2:$J$421,I4058))</f>
        <v/>
      </c>
      <c r="K4058" s="27">
        <f>IF(J4058="","",J4058+cat_offset)</f>
        <v/>
      </c>
      <c r="L4058" s="27">
        <f>IF(J4058="","",MAX(0,E4058-J4058)^2)</f>
        <v/>
      </c>
      <c r="M4058" s="27">
        <f>IF(J4058="","",MAX(0,E4058-(J4058+twcdh_off))^2)</f>
        <v/>
      </c>
      <c r="N4058" s="27">
        <f>IF(E4058="","",MAX(0,E4058-swcdh_thr)^2)</f>
        <v/>
      </c>
      <c r="O4058">
        <f>IF(K4058="","",ROUND(E4058-K4058,0))</f>
        <v/>
      </c>
      <c r="P4058">
        <f>IF(O4058="","",IF(O4058&gt;=1,O4058,0))</f>
        <v/>
      </c>
      <c r="Q4058" s="27">
        <f>IF(E4058="","",MAX(0,E4058-22))</f>
        <v/>
      </c>
      <c r="R4058" s="27">
        <f>IF(H4058=1,E4058,"")</f>
        <v/>
      </c>
      <c r="S4058" s="27">
        <f>IF(AND(H4058=1,J4058&lt;&gt;""),E4058-J4058,"")</f>
        <v/>
      </c>
      <c r="T4058">
        <f>IF(G4058="","",MONTH(G4058))</f>
        <v/>
      </c>
    </row>
    <row r="4059">
      <c r="A4059" s="24" t="n">
        <v>2020</v>
      </c>
      <c r="B4059" s="24" t="n">
        <v>6</v>
      </c>
      <c r="C4059" s="24" t="n">
        <v>18</v>
      </c>
      <c r="D4059" s="24" t="n">
        <v>2</v>
      </c>
      <c r="E4059" s="24" t="n">
        <v>13.9</v>
      </c>
      <c r="F4059" s="25">
        <f>IF($E4059="","",DATE(IF($A4059="",nominal_year,$A4059),$B4059,$C4059)+($D4059-IF(LEFT(hour_conv,1)="1",1,0))/24)</f>
        <v/>
      </c>
      <c r="G4059" s="26">
        <f>IF(F4059="","",INT(F4059))</f>
        <v/>
      </c>
      <c r="H4059">
        <f>IF(G4059="","",IF(AND(MONTH(G4059)*100+DAY(G4059)&gt;=season_lo,MONTH(G4059)*100+DAY(G4059)&lt;=season_hi),1,0))</f>
        <v/>
      </c>
      <c r="I4059">
        <f>IF(G4059="","",G4059-first_day+1)</f>
        <v/>
      </c>
      <c r="J4059" s="27">
        <f>IF(I4059="","",INDEX(Daily!$J$2:$J$421,I4059))</f>
        <v/>
      </c>
      <c r="K4059" s="27">
        <f>IF(J4059="","",J4059+cat_offset)</f>
        <v/>
      </c>
      <c r="L4059" s="27">
        <f>IF(J4059="","",MAX(0,E4059-J4059)^2)</f>
        <v/>
      </c>
      <c r="M4059" s="27">
        <f>IF(J4059="","",MAX(0,E4059-(J4059+twcdh_off))^2)</f>
        <v/>
      </c>
      <c r="N4059" s="27">
        <f>IF(E4059="","",MAX(0,E4059-swcdh_thr)^2)</f>
        <v/>
      </c>
      <c r="O4059">
        <f>IF(K4059="","",ROUND(E4059-K4059,0))</f>
        <v/>
      </c>
      <c r="P4059">
        <f>IF(O4059="","",IF(O4059&gt;=1,O4059,0))</f>
        <v/>
      </c>
      <c r="Q4059" s="27">
        <f>IF(E4059="","",MAX(0,E4059-22))</f>
        <v/>
      </c>
      <c r="R4059" s="27">
        <f>IF(H4059=1,E4059,"")</f>
        <v/>
      </c>
      <c r="S4059" s="27">
        <f>IF(AND(H4059=1,J4059&lt;&gt;""),E4059-J4059,"")</f>
        <v/>
      </c>
      <c r="T4059">
        <f>IF(G4059="","",MONTH(G4059))</f>
        <v/>
      </c>
    </row>
    <row r="4060">
      <c r="A4060" s="24" t="n">
        <v>2020</v>
      </c>
      <c r="B4060" s="24" t="n">
        <v>6</v>
      </c>
      <c r="C4060" s="24" t="n">
        <v>18</v>
      </c>
      <c r="D4060" s="24" t="n">
        <v>3</v>
      </c>
      <c r="E4060" s="24" t="n">
        <v>12.61</v>
      </c>
      <c r="F4060" s="25">
        <f>IF($E4060="","",DATE(IF($A4060="",nominal_year,$A4060),$B4060,$C4060)+($D4060-IF(LEFT(hour_conv,1)="1",1,0))/24)</f>
        <v/>
      </c>
      <c r="G4060" s="26">
        <f>IF(F4060="","",INT(F4060))</f>
        <v/>
      </c>
      <c r="H4060">
        <f>IF(G4060="","",IF(AND(MONTH(G4060)*100+DAY(G4060)&gt;=season_lo,MONTH(G4060)*100+DAY(G4060)&lt;=season_hi),1,0))</f>
        <v/>
      </c>
      <c r="I4060">
        <f>IF(G4060="","",G4060-first_day+1)</f>
        <v/>
      </c>
      <c r="J4060" s="27">
        <f>IF(I4060="","",INDEX(Daily!$J$2:$J$421,I4060))</f>
        <v/>
      </c>
      <c r="K4060" s="27">
        <f>IF(J4060="","",J4060+cat_offset)</f>
        <v/>
      </c>
      <c r="L4060" s="27">
        <f>IF(J4060="","",MAX(0,E4060-J4060)^2)</f>
        <v/>
      </c>
      <c r="M4060" s="27">
        <f>IF(J4060="","",MAX(0,E4060-(J4060+twcdh_off))^2)</f>
        <v/>
      </c>
      <c r="N4060" s="27">
        <f>IF(E4060="","",MAX(0,E4060-swcdh_thr)^2)</f>
        <v/>
      </c>
      <c r="O4060">
        <f>IF(K4060="","",ROUND(E4060-K4060,0))</f>
        <v/>
      </c>
      <c r="P4060">
        <f>IF(O4060="","",IF(O4060&gt;=1,O4060,0))</f>
        <v/>
      </c>
      <c r="Q4060" s="27">
        <f>IF(E4060="","",MAX(0,E4060-22))</f>
        <v/>
      </c>
      <c r="R4060" s="27">
        <f>IF(H4060=1,E4060,"")</f>
        <v/>
      </c>
      <c r="S4060" s="27">
        <f>IF(AND(H4060=1,J4060&lt;&gt;""),E4060-J4060,"")</f>
        <v/>
      </c>
      <c r="T4060">
        <f>IF(G4060="","",MONTH(G4060))</f>
        <v/>
      </c>
    </row>
    <row r="4061">
      <c r="A4061" s="24" t="n">
        <v>2020</v>
      </c>
      <c r="B4061" s="24" t="n">
        <v>6</v>
      </c>
      <c r="C4061" s="24" t="n">
        <v>18</v>
      </c>
      <c r="D4061" s="24" t="n">
        <v>4</v>
      </c>
      <c r="E4061" s="24" t="n">
        <v>12.52</v>
      </c>
      <c r="F4061" s="25">
        <f>IF($E4061="","",DATE(IF($A4061="",nominal_year,$A4061),$B4061,$C4061)+($D4061-IF(LEFT(hour_conv,1)="1",1,0))/24)</f>
        <v/>
      </c>
      <c r="G4061" s="26">
        <f>IF(F4061="","",INT(F4061))</f>
        <v/>
      </c>
      <c r="H4061">
        <f>IF(G4061="","",IF(AND(MONTH(G4061)*100+DAY(G4061)&gt;=season_lo,MONTH(G4061)*100+DAY(G4061)&lt;=season_hi),1,0))</f>
        <v/>
      </c>
      <c r="I4061">
        <f>IF(G4061="","",G4061-first_day+1)</f>
        <v/>
      </c>
      <c r="J4061" s="27">
        <f>IF(I4061="","",INDEX(Daily!$J$2:$J$421,I4061))</f>
        <v/>
      </c>
      <c r="K4061" s="27">
        <f>IF(J4061="","",J4061+cat_offset)</f>
        <v/>
      </c>
      <c r="L4061" s="27">
        <f>IF(J4061="","",MAX(0,E4061-J4061)^2)</f>
        <v/>
      </c>
      <c r="M4061" s="27">
        <f>IF(J4061="","",MAX(0,E4061-(J4061+twcdh_off))^2)</f>
        <v/>
      </c>
      <c r="N4061" s="27">
        <f>IF(E4061="","",MAX(0,E4061-swcdh_thr)^2)</f>
        <v/>
      </c>
      <c r="O4061">
        <f>IF(K4061="","",ROUND(E4061-K4061,0))</f>
        <v/>
      </c>
      <c r="P4061">
        <f>IF(O4061="","",IF(O4061&gt;=1,O4061,0))</f>
        <v/>
      </c>
      <c r="Q4061" s="27">
        <f>IF(E4061="","",MAX(0,E4061-22))</f>
        <v/>
      </c>
      <c r="R4061" s="27">
        <f>IF(H4061=1,E4061,"")</f>
        <v/>
      </c>
      <c r="S4061" s="27">
        <f>IF(AND(H4061=1,J4061&lt;&gt;""),E4061-J4061,"")</f>
        <v/>
      </c>
      <c r="T4061">
        <f>IF(G4061="","",MONTH(G4061))</f>
        <v/>
      </c>
    </row>
    <row r="4062">
      <c r="A4062" s="24" t="n">
        <v>2020</v>
      </c>
      <c r="B4062" s="24" t="n">
        <v>6</v>
      </c>
      <c r="C4062" s="24" t="n">
        <v>18</v>
      </c>
      <c r="D4062" s="24" t="n">
        <v>5</v>
      </c>
      <c r="E4062" s="24" t="n">
        <v>12.78</v>
      </c>
      <c r="F4062" s="25">
        <f>IF($E4062="","",DATE(IF($A4062="",nominal_year,$A4062),$B4062,$C4062)+($D4062-IF(LEFT(hour_conv,1)="1",1,0))/24)</f>
        <v/>
      </c>
      <c r="G4062" s="26">
        <f>IF(F4062="","",INT(F4062))</f>
        <v/>
      </c>
      <c r="H4062">
        <f>IF(G4062="","",IF(AND(MONTH(G4062)*100+DAY(G4062)&gt;=season_lo,MONTH(G4062)*100+DAY(G4062)&lt;=season_hi),1,0))</f>
        <v/>
      </c>
      <c r="I4062">
        <f>IF(G4062="","",G4062-first_day+1)</f>
        <v/>
      </c>
      <c r="J4062" s="27">
        <f>IF(I4062="","",INDEX(Daily!$J$2:$J$421,I4062))</f>
        <v/>
      </c>
      <c r="K4062" s="27">
        <f>IF(J4062="","",J4062+cat_offset)</f>
        <v/>
      </c>
      <c r="L4062" s="27">
        <f>IF(J4062="","",MAX(0,E4062-J4062)^2)</f>
        <v/>
      </c>
      <c r="M4062" s="27">
        <f>IF(J4062="","",MAX(0,E4062-(J4062+twcdh_off))^2)</f>
        <v/>
      </c>
      <c r="N4062" s="27">
        <f>IF(E4062="","",MAX(0,E4062-swcdh_thr)^2)</f>
        <v/>
      </c>
      <c r="O4062">
        <f>IF(K4062="","",ROUND(E4062-K4062,0))</f>
        <v/>
      </c>
      <c r="P4062">
        <f>IF(O4062="","",IF(O4062&gt;=1,O4062,0))</f>
        <v/>
      </c>
      <c r="Q4062" s="27">
        <f>IF(E4062="","",MAX(0,E4062-22))</f>
        <v/>
      </c>
      <c r="R4062" s="27">
        <f>IF(H4062=1,E4062,"")</f>
        <v/>
      </c>
      <c r="S4062" s="27">
        <f>IF(AND(H4062=1,J4062&lt;&gt;""),E4062-J4062,"")</f>
        <v/>
      </c>
      <c r="T4062">
        <f>IF(G4062="","",MONTH(G4062))</f>
        <v/>
      </c>
    </row>
    <row r="4063">
      <c r="A4063" s="24" t="n">
        <v>2020</v>
      </c>
      <c r="B4063" s="24" t="n">
        <v>6</v>
      </c>
      <c r="C4063" s="24" t="n">
        <v>18</v>
      </c>
      <c r="D4063" s="24" t="n">
        <v>6</v>
      </c>
      <c r="E4063" s="24" t="n">
        <v>13.1</v>
      </c>
      <c r="F4063" s="25">
        <f>IF($E4063="","",DATE(IF($A4063="",nominal_year,$A4063),$B4063,$C4063)+($D4063-IF(LEFT(hour_conv,1)="1",1,0))/24)</f>
        <v/>
      </c>
      <c r="G4063" s="26">
        <f>IF(F4063="","",INT(F4063))</f>
        <v/>
      </c>
      <c r="H4063">
        <f>IF(G4063="","",IF(AND(MONTH(G4063)*100+DAY(G4063)&gt;=season_lo,MONTH(G4063)*100+DAY(G4063)&lt;=season_hi),1,0))</f>
        <v/>
      </c>
      <c r="I4063">
        <f>IF(G4063="","",G4063-first_day+1)</f>
        <v/>
      </c>
      <c r="J4063" s="27">
        <f>IF(I4063="","",INDEX(Daily!$J$2:$J$421,I4063))</f>
        <v/>
      </c>
      <c r="K4063" s="27">
        <f>IF(J4063="","",J4063+cat_offset)</f>
        <v/>
      </c>
      <c r="L4063" s="27">
        <f>IF(J4063="","",MAX(0,E4063-J4063)^2)</f>
        <v/>
      </c>
      <c r="M4063" s="27">
        <f>IF(J4063="","",MAX(0,E4063-(J4063+twcdh_off))^2)</f>
        <v/>
      </c>
      <c r="N4063" s="27">
        <f>IF(E4063="","",MAX(0,E4063-swcdh_thr)^2)</f>
        <v/>
      </c>
      <c r="O4063">
        <f>IF(K4063="","",ROUND(E4063-K4063,0))</f>
        <v/>
      </c>
      <c r="P4063">
        <f>IF(O4063="","",IF(O4063&gt;=1,O4063,0))</f>
        <v/>
      </c>
      <c r="Q4063" s="27">
        <f>IF(E4063="","",MAX(0,E4063-22))</f>
        <v/>
      </c>
      <c r="R4063" s="27">
        <f>IF(H4063=1,E4063,"")</f>
        <v/>
      </c>
      <c r="S4063" s="27">
        <f>IF(AND(H4063=1,J4063&lt;&gt;""),E4063-J4063,"")</f>
        <v/>
      </c>
      <c r="T4063">
        <f>IF(G4063="","",MONTH(G4063))</f>
        <v/>
      </c>
    </row>
    <row r="4064">
      <c r="A4064" s="24" t="n">
        <v>2020</v>
      </c>
      <c r="B4064" s="24" t="n">
        <v>6</v>
      </c>
      <c r="C4064" s="24" t="n">
        <v>18</v>
      </c>
      <c r="D4064" s="24" t="n">
        <v>7</v>
      </c>
      <c r="E4064" s="24" t="n">
        <v>13.95</v>
      </c>
      <c r="F4064" s="25">
        <f>IF($E4064="","",DATE(IF($A4064="",nominal_year,$A4064),$B4064,$C4064)+($D4064-IF(LEFT(hour_conv,1)="1",1,0))/24)</f>
        <v/>
      </c>
      <c r="G4064" s="26">
        <f>IF(F4064="","",INT(F4064))</f>
        <v/>
      </c>
      <c r="H4064">
        <f>IF(G4064="","",IF(AND(MONTH(G4064)*100+DAY(G4064)&gt;=season_lo,MONTH(G4064)*100+DAY(G4064)&lt;=season_hi),1,0))</f>
        <v/>
      </c>
      <c r="I4064">
        <f>IF(G4064="","",G4064-first_day+1)</f>
        <v/>
      </c>
      <c r="J4064" s="27">
        <f>IF(I4064="","",INDEX(Daily!$J$2:$J$421,I4064))</f>
        <v/>
      </c>
      <c r="K4064" s="27">
        <f>IF(J4064="","",J4064+cat_offset)</f>
        <v/>
      </c>
      <c r="L4064" s="27">
        <f>IF(J4064="","",MAX(0,E4064-J4064)^2)</f>
        <v/>
      </c>
      <c r="M4064" s="27">
        <f>IF(J4064="","",MAX(0,E4064-(J4064+twcdh_off))^2)</f>
        <v/>
      </c>
      <c r="N4064" s="27">
        <f>IF(E4064="","",MAX(0,E4064-swcdh_thr)^2)</f>
        <v/>
      </c>
      <c r="O4064">
        <f>IF(K4064="","",ROUND(E4064-K4064,0))</f>
        <v/>
      </c>
      <c r="P4064">
        <f>IF(O4064="","",IF(O4064&gt;=1,O4064,0))</f>
        <v/>
      </c>
      <c r="Q4064" s="27">
        <f>IF(E4064="","",MAX(0,E4064-22))</f>
        <v/>
      </c>
      <c r="R4064" s="27">
        <f>IF(H4064=1,E4064,"")</f>
        <v/>
      </c>
      <c r="S4064" s="27">
        <f>IF(AND(H4064=1,J4064&lt;&gt;""),E4064-J4064,"")</f>
        <v/>
      </c>
      <c r="T4064">
        <f>IF(G4064="","",MONTH(G4064))</f>
        <v/>
      </c>
    </row>
    <row r="4065">
      <c r="A4065" s="24" t="n">
        <v>2020</v>
      </c>
      <c r="B4065" s="24" t="n">
        <v>6</v>
      </c>
      <c r="C4065" s="24" t="n">
        <v>18</v>
      </c>
      <c r="D4065" s="24" t="n">
        <v>8</v>
      </c>
      <c r="E4065" s="24" t="n">
        <v>15.61</v>
      </c>
      <c r="F4065" s="25">
        <f>IF($E4065="","",DATE(IF($A4065="",nominal_year,$A4065),$B4065,$C4065)+($D4065-IF(LEFT(hour_conv,1)="1",1,0))/24)</f>
        <v/>
      </c>
      <c r="G4065" s="26">
        <f>IF(F4065="","",INT(F4065))</f>
        <v/>
      </c>
      <c r="H4065">
        <f>IF(G4065="","",IF(AND(MONTH(G4065)*100+DAY(G4065)&gt;=season_lo,MONTH(G4065)*100+DAY(G4065)&lt;=season_hi),1,0))</f>
        <v/>
      </c>
      <c r="I4065">
        <f>IF(G4065="","",G4065-first_day+1)</f>
        <v/>
      </c>
      <c r="J4065" s="27">
        <f>IF(I4065="","",INDEX(Daily!$J$2:$J$421,I4065))</f>
        <v/>
      </c>
      <c r="K4065" s="27">
        <f>IF(J4065="","",J4065+cat_offset)</f>
        <v/>
      </c>
      <c r="L4065" s="27">
        <f>IF(J4065="","",MAX(0,E4065-J4065)^2)</f>
        <v/>
      </c>
      <c r="M4065" s="27">
        <f>IF(J4065="","",MAX(0,E4065-(J4065+twcdh_off))^2)</f>
        <v/>
      </c>
      <c r="N4065" s="27">
        <f>IF(E4065="","",MAX(0,E4065-swcdh_thr)^2)</f>
        <v/>
      </c>
      <c r="O4065">
        <f>IF(K4065="","",ROUND(E4065-K4065,0))</f>
        <v/>
      </c>
      <c r="P4065">
        <f>IF(O4065="","",IF(O4065&gt;=1,O4065,0))</f>
        <v/>
      </c>
      <c r="Q4065" s="27">
        <f>IF(E4065="","",MAX(0,E4065-22))</f>
        <v/>
      </c>
      <c r="R4065" s="27">
        <f>IF(H4065=1,E4065,"")</f>
        <v/>
      </c>
      <c r="S4065" s="27">
        <f>IF(AND(H4065=1,J4065&lt;&gt;""),E4065-J4065,"")</f>
        <v/>
      </c>
      <c r="T4065">
        <f>IF(G4065="","",MONTH(G4065))</f>
        <v/>
      </c>
    </row>
    <row r="4066">
      <c r="A4066" s="24" t="n">
        <v>2020</v>
      </c>
      <c r="B4066" s="24" t="n">
        <v>6</v>
      </c>
      <c r="C4066" s="24" t="n">
        <v>18</v>
      </c>
      <c r="D4066" s="24" t="n">
        <v>9</v>
      </c>
      <c r="E4066" s="24" t="n">
        <v>17.86</v>
      </c>
      <c r="F4066" s="25">
        <f>IF($E4066="","",DATE(IF($A4066="",nominal_year,$A4066),$B4066,$C4066)+($D4066-IF(LEFT(hour_conv,1)="1",1,0))/24)</f>
        <v/>
      </c>
      <c r="G4066" s="26">
        <f>IF(F4066="","",INT(F4066))</f>
        <v/>
      </c>
      <c r="H4066">
        <f>IF(G4066="","",IF(AND(MONTH(G4066)*100+DAY(G4066)&gt;=season_lo,MONTH(G4066)*100+DAY(G4066)&lt;=season_hi),1,0))</f>
        <v/>
      </c>
      <c r="I4066">
        <f>IF(G4066="","",G4066-first_day+1)</f>
        <v/>
      </c>
      <c r="J4066" s="27">
        <f>IF(I4066="","",INDEX(Daily!$J$2:$J$421,I4066))</f>
        <v/>
      </c>
      <c r="K4066" s="27">
        <f>IF(J4066="","",J4066+cat_offset)</f>
        <v/>
      </c>
      <c r="L4066" s="27">
        <f>IF(J4066="","",MAX(0,E4066-J4066)^2)</f>
        <v/>
      </c>
      <c r="M4066" s="27">
        <f>IF(J4066="","",MAX(0,E4066-(J4066+twcdh_off))^2)</f>
        <v/>
      </c>
      <c r="N4066" s="27">
        <f>IF(E4066="","",MAX(0,E4066-swcdh_thr)^2)</f>
        <v/>
      </c>
      <c r="O4066">
        <f>IF(K4066="","",ROUND(E4066-K4066,0))</f>
        <v/>
      </c>
      <c r="P4066">
        <f>IF(O4066="","",IF(O4066&gt;=1,O4066,0))</f>
        <v/>
      </c>
      <c r="Q4066" s="27">
        <f>IF(E4066="","",MAX(0,E4066-22))</f>
        <v/>
      </c>
      <c r="R4066" s="27">
        <f>IF(H4066=1,E4066,"")</f>
        <v/>
      </c>
      <c r="S4066" s="27">
        <f>IF(AND(H4066=1,J4066&lt;&gt;""),E4066-J4066,"")</f>
        <v/>
      </c>
      <c r="T4066">
        <f>IF(G4066="","",MONTH(G4066))</f>
        <v/>
      </c>
    </row>
    <row r="4067">
      <c r="A4067" s="24" t="n">
        <v>2020</v>
      </c>
      <c r="B4067" s="24" t="n">
        <v>6</v>
      </c>
      <c r="C4067" s="24" t="n">
        <v>18</v>
      </c>
      <c r="D4067" s="24" t="n">
        <v>10</v>
      </c>
      <c r="E4067" s="24" t="n">
        <v>18.64</v>
      </c>
      <c r="F4067" s="25">
        <f>IF($E4067="","",DATE(IF($A4067="",nominal_year,$A4067),$B4067,$C4067)+($D4067-IF(LEFT(hour_conv,1)="1",1,0))/24)</f>
        <v/>
      </c>
      <c r="G4067" s="26">
        <f>IF(F4067="","",INT(F4067))</f>
        <v/>
      </c>
      <c r="H4067">
        <f>IF(G4067="","",IF(AND(MONTH(G4067)*100+DAY(G4067)&gt;=season_lo,MONTH(G4067)*100+DAY(G4067)&lt;=season_hi),1,0))</f>
        <v/>
      </c>
      <c r="I4067">
        <f>IF(G4067="","",G4067-first_day+1)</f>
        <v/>
      </c>
      <c r="J4067" s="27">
        <f>IF(I4067="","",INDEX(Daily!$J$2:$J$421,I4067))</f>
        <v/>
      </c>
      <c r="K4067" s="27">
        <f>IF(J4067="","",J4067+cat_offset)</f>
        <v/>
      </c>
      <c r="L4067" s="27">
        <f>IF(J4067="","",MAX(0,E4067-J4067)^2)</f>
        <v/>
      </c>
      <c r="M4067" s="27">
        <f>IF(J4067="","",MAX(0,E4067-(J4067+twcdh_off))^2)</f>
        <v/>
      </c>
      <c r="N4067" s="27">
        <f>IF(E4067="","",MAX(0,E4067-swcdh_thr)^2)</f>
        <v/>
      </c>
      <c r="O4067">
        <f>IF(K4067="","",ROUND(E4067-K4067,0))</f>
        <v/>
      </c>
      <c r="P4067">
        <f>IF(O4067="","",IF(O4067&gt;=1,O4067,0))</f>
        <v/>
      </c>
      <c r="Q4067" s="27">
        <f>IF(E4067="","",MAX(0,E4067-22))</f>
        <v/>
      </c>
      <c r="R4067" s="27">
        <f>IF(H4067=1,E4067,"")</f>
        <v/>
      </c>
      <c r="S4067" s="27">
        <f>IF(AND(H4067=1,J4067&lt;&gt;""),E4067-J4067,"")</f>
        <v/>
      </c>
      <c r="T4067">
        <f>IF(G4067="","",MONTH(G4067))</f>
        <v/>
      </c>
    </row>
    <row r="4068">
      <c r="A4068" s="24" t="n">
        <v>2020</v>
      </c>
      <c r="B4068" s="24" t="n">
        <v>6</v>
      </c>
      <c r="C4068" s="24" t="n">
        <v>18</v>
      </c>
      <c r="D4068" s="24" t="n">
        <v>11</v>
      </c>
      <c r="E4068" s="24" t="n">
        <v>20.1</v>
      </c>
      <c r="F4068" s="25">
        <f>IF($E4068="","",DATE(IF($A4068="",nominal_year,$A4068),$B4068,$C4068)+($D4068-IF(LEFT(hour_conv,1)="1",1,0))/24)</f>
        <v/>
      </c>
      <c r="G4068" s="26">
        <f>IF(F4068="","",INT(F4068))</f>
        <v/>
      </c>
      <c r="H4068">
        <f>IF(G4068="","",IF(AND(MONTH(G4068)*100+DAY(G4068)&gt;=season_lo,MONTH(G4068)*100+DAY(G4068)&lt;=season_hi),1,0))</f>
        <v/>
      </c>
      <c r="I4068">
        <f>IF(G4068="","",G4068-first_day+1)</f>
        <v/>
      </c>
      <c r="J4068" s="27">
        <f>IF(I4068="","",INDEX(Daily!$J$2:$J$421,I4068))</f>
        <v/>
      </c>
      <c r="K4068" s="27">
        <f>IF(J4068="","",J4068+cat_offset)</f>
        <v/>
      </c>
      <c r="L4068" s="27">
        <f>IF(J4068="","",MAX(0,E4068-J4068)^2)</f>
        <v/>
      </c>
      <c r="M4068" s="27">
        <f>IF(J4068="","",MAX(0,E4068-(J4068+twcdh_off))^2)</f>
        <v/>
      </c>
      <c r="N4068" s="27">
        <f>IF(E4068="","",MAX(0,E4068-swcdh_thr)^2)</f>
        <v/>
      </c>
      <c r="O4068">
        <f>IF(K4068="","",ROUND(E4068-K4068,0))</f>
        <v/>
      </c>
      <c r="P4068">
        <f>IF(O4068="","",IF(O4068&gt;=1,O4068,0))</f>
        <v/>
      </c>
      <c r="Q4068" s="27">
        <f>IF(E4068="","",MAX(0,E4068-22))</f>
        <v/>
      </c>
      <c r="R4068" s="27">
        <f>IF(H4068=1,E4068,"")</f>
        <v/>
      </c>
      <c r="S4068" s="27">
        <f>IF(AND(H4068=1,J4068&lt;&gt;""),E4068-J4068,"")</f>
        <v/>
      </c>
      <c r="T4068">
        <f>IF(G4068="","",MONTH(G4068))</f>
        <v/>
      </c>
    </row>
    <row r="4069">
      <c r="A4069" s="24" t="n">
        <v>2020</v>
      </c>
      <c r="B4069" s="24" t="n">
        <v>6</v>
      </c>
      <c r="C4069" s="24" t="n">
        <v>18</v>
      </c>
      <c r="D4069" s="24" t="n">
        <v>12</v>
      </c>
      <c r="E4069" s="24" t="n">
        <v>20.55</v>
      </c>
      <c r="F4069" s="25">
        <f>IF($E4069="","",DATE(IF($A4069="",nominal_year,$A4069),$B4069,$C4069)+($D4069-IF(LEFT(hour_conv,1)="1",1,0))/24)</f>
        <v/>
      </c>
      <c r="G4069" s="26">
        <f>IF(F4069="","",INT(F4069))</f>
        <v/>
      </c>
      <c r="H4069">
        <f>IF(G4069="","",IF(AND(MONTH(G4069)*100+DAY(G4069)&gt;=season_lo,MONTH(G4069)*100+DAY(G4069)&lt;=season_hi),1,0))</f>
        <v/>
      </c>
      <c r="I4069">
        <f>IF(G4069="","",G4069-first_day+1)</f>
        <v/>
      </c>
      <c r="J4069" s="27">
        <f>IF(I4069="","",INDEX(Daily!$J$2:$J$421,I4069))</f>
        <v/>
      </c>
      <c r="K4069" s="27">
        <f>IF(J4069="","",J4069+cat_offset)</f>
        <v/>
      </c>
      <c r="L4069" s="27">
        <f>IF(J4069="","",MAX(0,E4069-J4069)^2)</f>
        <v/>
      </c>
      <c r="M4069" s="27">
        <f>IF(J4069="","",MAX(0,E4069-(J4069+twcdh_off))^2)</f>
        <v/>
      </c>
      <c r="N4069" s="27">
        <f>IF(E4069="","",MAX(0,E4069-swcdh_thr)^2)</f>
        <v/>
      </c>
      <c r="O4069">
        <f>IF(K4069="","",ROUND(E4069-K4069,0))</f>
        <v/>
      </c>
      <c r="P4069">
        <f>IF(O4069="","",IF(O4069&gt;=1,O4069,0))</f>
        <v/>
      </c>
      <c r="Q4069" s="27">
        <f>IF(E4069="","",MAX(0,E4069-22))</f>
        <v/>
      </c>
      <c r="R4069" s="27">
        <f>IF(H4069=1,E4069,"")</f>
        <v/>
      </c>
      <c r="S4069" s="27">
        <f>IF(AND(H4069=1,J4069&lt;&gt;""),E4069-J4069,"")</f>
        <v/>
      </c>
      <c r="T4069">
        <f>IF(G4069="","",MONTH(G4069))</f>
        <v/>
      </c>
    </row>
    <row r="4070">
      <c r="A4070" s="24" t="n">
        <v>2020</v>
      </c>
      <c r="B4070" s="24" t="n">
        <v>6</v>
      </c>
      <c r="C4070" s="24" t="n">
        <v>18</v>
      </c>
      <c r="D4070" s="24" t="n">
        <v>13</v>
      </c>
      <c r="E4070" s="24" t="n">
        <v>22.31</v>
      </c>
      <c r="F4070" s="25">
        <f>IF($E4070="","",DATE(IF($A4070="",nominal_year,$A4070),$B4070,$C4070)+($D4070-IF(LEFT(hour_conv,1)="1",1,0))/24)</f>
        <v/>
      </c>
      <c r="G4070" s="26">
        <f>IF(F4070="","",INT(F4070))</f>
        <v/>
      </c>
      <c r="H4070">
        <f>IF(G4070="","",IF(AND(MONTH(G4070)*100+DAY(G4070)&gt;=season_lo,MONTH(G4070)*100+DAY(G4070)&lt;=season_hi),1,0))</f>
        <v/>
      </c>
      <c r="I4070">
        <f>IF(G4070="","",G4070-first_day+1)</f>
        <v/>
      </c>
      <c r="J4070" s="27">
        <f>IF(I4070="","",INDEX(Daily!$J$2:$J$421,I4070))</f>
        <v/>
      </c>
      <c r="K4070" s="27">
        <f>IF(J4070="","",J4070+cat_offset)</f>
        <v/>
      </c>
      <c r="L4070" s="27">
        <f>IF(J4070="","",MAX(0,E4070-J4070)^2)</f>
        <v/>
      </c>
      <c r="M4070" s="27">
        <f>IF(J4070="","",MAX(0,E4070-(J4070+twcdh_off))^2)</f>
        <v/>
      </c>
      <c r="N4070" s="27">
        <f>IF(E4070="","",MAX(0,E4070-swcdh_thr)^2)</f>
        <v/>
      </c>
      <c r="O4070">
        <f>IF(K4070="","",ROUND(E4070-K4070,0))</f>
        <v/>
      </c>
      <c r="P4070">
        <f>IF(O4070="","",IF(O4070&gt;=1,O4070,0))</f>
        <v/>
      </c>
      <c r="Q4070" s="27">
        <f>IF(E4070="","",MAX(0,E4070-22))</f>
        <v/>
      </c>
      <c r="R4070" s="27">
        <f>IF(H4070=1,E4070,"")</f>
        <v/>
      </c>
      <c r="S4070" s="27">
        <f>IF(AND(H4070=1,J4070&lt;&gt;""),E4070-J4070,"")</f>
        <v/>
      </c>
      <c r="T4070">
        <f>IF(G4070="","",MONTH(G4070))</f>
        <v/>
      </c>
    </row>
    <row r="4071">
      <c r="A4071" s="24" t="n">
        <v>2020</v>
      </c>
      <c r="B4071" s="24" t="n">
        <v>6</v>
      </c>
      <c r="C4071" s="24" t="n">
        <v>18</v>
      </c>
      <c r="D4071" s="24" t="n">
        <v>14</v>
      </c>
      <c r="E4071" s="24" t="n">
        <v>22.74</v>
      </c>
      <c r="F4071" s="25">
        <f>IF($E4071="","",DATE(IF($A4071="",nominal_year,$A4071),$B4071,$C4071)+($D4071-IF(LEFT(hour_conv,1)="1",1,0))/24)</f>
        <v/>
      </c>
      <c r="G4071" s="26">
        <f>IF(F4071="","",INT(F4071))</f>
        <v/>
      </c>
      <c r="H4071">
        <f>IF(G4071="","",IF(AND(MONTH(G4071)*100+DAY(G4071)&gt;=season_lo,MONTH(G4071)*100+DAY(G4071)&lt;=season_hi),1,0))</f>
        <v/>
      </c>
      <c r="I4071">
        <f>IF(G4071="","",G4071-first_day+1)</f>
        <v/>
      </c>
      <c r="J4071" s="27">
        <f>IF(I4071="","",INDEX(Daily!$J$2:$J$421,I4071))</f>
        <v/>
      </c>
      <c r="K4071" s="27">
        <f>IF(J4071="","",J4071+cat_offset)</f>
        <v/>
      </c>
      <c r="L4071" s="27">
        <f>IF(J4071="","",MAX(0,E4071-J4071)^2)</f>
        <v/>
      </c>
      <c r="M4071" s="27">
        <f>IF(J4071="","",MAX(0,E4071-(J4071+twcdh_off))^2)</f>
        <v/>
      </c>
      <c r="N4071" s="27">
        <f>IF(E4071="","",MAX(0,E4071-swcdh_thr)^2)</f>
        <v/>
      </c>
      <c r="O4071">
        <f>IF(K4071="","",ROUND(E4071-K4071,0))</f>
        <v/>
      </c>
      <c r="P4071">
        <f>IF(O4071="","",IF(O4071&gt;=1,O4071,0))</f>
        <v/>
      </c>
      <c r="Q4071" s="27">
        <f>IF(E4071="","",MAX(0,E4071-22))</f>
        <v/>
      </c>
      <c r="R4071" s="27">
        <f>IF(H4071=1,E4071,"")</f>
        <v/>
      </c>
      <c r="S4071" s="27">
        <f>IF(AND(H4071=1,J4071&lt;&gt;""),E4071-J4071,"")</f>
        <v/>
      </c>
      <c r="T4071">
        <f>IF(G4071="","",MONTH(G4071))</f>
        <v/>
      </c>
    </row>
    <row r="4072">
      <c r="A4072" s="24" t="n">
        <v>2020</v>
      </c>
      <c r="B4072" s="24" t="n">
        <v>6</v>
      </c>
      <c r="C4072" s="24" t="n">
        <v>18</v>
      </c>
      <c r="D4072" s="24" t="n">
        <v>15</v>
      </c>
      <c r="E4072" s="24" t="n">
        <v>24.08</v>
      </c>
      <c r="F4072" s="25">
        <f>IF($E4072="","",DATE(IF($A4072="",nominal_year,$A4072),$B4072,$C4072)+($D4072-IF(LEFT(hour_conv,1)="1",1,0))/24)</f>
        <v/>
      </c>
      <c r="G4072" s="26">
        <f>IF(F4072="","",INT(F4072))</f>
        <v/>
      </c>
      <c r="H4072">
        <f>IF(G4072="","",IF(AND(MONTH(G4072)*100+DAY(G4072)&gt;=season_lo,MONTH(G4072)*100+DAY(G4072)&lt;=season_hi),1,0))</f>
        <v/>
      </c>
      <c r="I4072">
        <f>IF(G4072="","",G4072-first_day+1)</f>
        <v/>
      </c>
      <c r="J4072" s="27">
        <f>IF(I4072="","",INDEX(Daily!$J$2:$J$421,I4072))</f>
        <v/>
      </c>
      <c r="K4072" s="27">
        <f>IF(J4072="","",J4072+cat_offset)</f>
        <v/>
      </c>
      <c r="L4072" s="27">
        <f>IF(J4072="","",MAX(0,E4072-J4072)^2)</f>
        <v/>
      </c>
      <c r="M4072" s="27">
        <f>IF(J4072="","",MAX(0,E4072-(J4072+twcdh_off))^2)</f>
        <v/>
      </c>
      <c r="N4072" s="27">
        <f>IF(E4072="","",MAX(0,E4072-swcdh_thr)^2)</f>
        <v/>
      </c>
      <c r="O4072">
        <f>IF(K4072="","",ROUND(E4072-K4072,0))</f>
        <v/>
      </c>
      <c r="P4072">
        <f>IF(O4072="","",IF(O4072&gt;=1,O4072,0))</f>
        <v/>
      </c>
      <c r="Q4072" s="27">
        <f>IF(E4072="","",MAX(0,E4072-22))</f>
        <v/>
      </c>
      <c r="R4072" s="27">
        <f>IF(H4072=1,E4072,"")</f>
        <v/>
      </c>
      <c r="S4072" s="27">
        <f>IF(AND(H4072=1,J4072&lt;&gt;""),E4072-J4072,"")</f>
        <v/>
      </c>
      <c r="T4072">
        <f>IF(G4072="","",MONTH(G4072))</f>
        <v/>
      </c>
    </row>
    <row r="4073">
      <c r="A4073" s="24" t="n">
        <v>2020</v>
      </c>
      <c r="B4073" s="24" t="n">
        <v>6</v>
      </c>
      <c r="C4073" s="24" t="n">
        <v>18</v>
      </c>
      <c r="D4073" s="24" t="n">
        <v>16</v>
      </c>
      <c r="E4073" s="24" t="n">
        <v>23.87</v>
      </c>
      <c r="F4073" s="25">
        <f>IF($E4073="","",DATE(IF($A4073="",nominal_year,$A4073),$B4073,$C4073)+($D4073-IF(LEFT(hour_conv,1)="1",1,0))/24)</f>
        <v/>
      </c>
      <c r="G4073" s="26">
        <f>IF(F4073="","",INT(F4073))</f>
        <v/>
      </c>
      <c r="H4073">
        <f>IF(G4073="","",IF(AND(MONTH(G4073)*100+DAY(G4073)&gt;=season_lo,MONTH(G4073)*100+DAY(G4073)&lt;=season_hi),1,0))</f>
        <v/>
      </c>
      <c r="I4073">
        <f>IF(G4073="","",G4073-first_day+1)</f>
        <v/>
      </c>
      <c r="J4073" s="27">
        <f>IF(I4073="","",INDEX(Daily!$J$2:$J$421,I4073))</f>
        <v/>
      </c>
      <c r="K4073" s="27">
        <f>IF(J4073="","",J4073+cat_offset)</f>
        <v/>
      </c>
      <c r="L4073" s="27">
        <f>IF(J4073="","",MAX(0,E4073-J4073)^2)</f>
        <v/>
      </c>
      <c r="M4073" s="27">
        <f>IF(J4073="","",MAX(0,E4073-(J4073+twcdh_off))^2)</f>
        <v/>
      </c>
      <c r="N4073" s="27">
        <f>IF(E4073="","",MAX(0,E4073-swcdh_thr)^2)</f>
        <v/>
      </c>
      <c r="O4073">
        <f>IF(K4073="","",ROUND(E4073-K4073,0))</f>
        <v/>
      </c>
      <c r="P4073">
        <f>IF(O4073="","",IF(O4073&gt;=1,O4073,0))</f>
        <v/>
      </c>
      <c r="Q4073" s="27">
        <f>IF(E4073="","",MAX(0,E4073-22))</f>
        <v/>
      </c>
      <c r="R4073" s="27">
        <f>IF(H4073=1,E4073,"")</f>
        <v/>
      </c>
      <c r="S4073" s="27">
        <f>IF(AND(H4073=1,J4073&lt;&gt;""),E4073-J4073,"")</f>
        <v/>
      </c>
      <c r="T4073">
        <f>IF(G4073="","",MONTH(G4073))</f>
        <v/>
      </c>
    </row>
    <row r="4074">
      <c r="A4074" s="24" t="n">
        <v>2020</v>
      </c>
      <c r="B4074" s="24" t="n">
        <v>6</v>
      </c>
      <c r="C4074" s="24" t="n">
        <v>18</v>
      </c>
      <c r="D4074" s="24" t="n">
        <v>17</v>
      </c>
      <c r="E4074" s="24" t="n">
        <v>23.79</v>
      </c>
      <c r="F4074" s="25">
        <f>IF($E4074="","",DATE(IF($A4074="",nominal_year,$A4074),$B4074,$C4074)+($D4074-IF(LEFT(hour_conv,1)="1",1,0))/24)</f>
        <v/>
      </c>
      <c r="G4074" s="26">
        <f>IF(F4074="","",INT(F4074))</f>
        <v/>
      </c>
      <c r="H4074">
        <f>IF(G4074="","",IF(AND(MONTH(G4074)*100+DAY(G4074)&gt;=season_lo,MONTH(G4074)*100+DAY(G4074)&lt;=season_hi),1,0))</f>
        <v/>
      </c>
      <c r="I4074">
        <f>IF(G4074="","",G4074-first_day+1)</f>
        <v/>
      </c>
      <c r="J4074" s="27">
        <f>IF(I4074="","",INDEX(Daily!$J$2:$J$421,I4074))</f>
        <v/>
      </c>
      <c r="K4074" s="27">
        <f>IF(J4074="","",J4074+cat_offset)</f>
        <v/>
      </c>
      <c r="L4074" s="27">
        <f>IF(J4074="","",MAX(0,E4074-J4074)^2)</f>
        <v/>
      </c>
      <c r="M4074" s="27">
        <f>IF(J4074="","",MAX(0,E4074-(J4074+twcdh_off))^2)</f>
        <v/>
      </c>
      <c r="N4074" s="27">
        <f>IF(E4074="","",MAX(0,E4074-swcdh_thr)^2)</f>
        <v/>
      </c>
      <c r="O4074">
        <f>IF(K4074="","",ROUND(E4074-K4074,0))</f>
        <v/>
      </c>
      <c r="P4074">
        <f>IF(O4074="","",IF(O4074&gt;=1,O4074,0))</f>
        <v/>
      </c>
      <c r="Q4074" s="27">
        <f>IF(E4074="","",MAX(0,E4074-22))</f>
        <v/>
      </c>
      <c r="R4074" s="27">
        <f>IF(H4074=1,E4074,"")</f>
        <v/>
      </c>
      <c r="S4074" s="27">
        <f>IF(AND(H4074=1,J4074&lt;&gt;""),E4074-J4074,"")</f>
        <v/>
      </c>
      <c r="T4074">
        <f>IF(G4074="","",MONTH(G4074))</f>
        <v/>
      </c>
    </row>
    <row r="4075">
      <c r="A4075" s="24" t="n">
        <v>2020</v>
      </c>
      <c r="B4075" s="24" t="n">
        <v>6</v>
      </c>
      <c r="C4075" s="24" t="n">
        <v>18</v>
      </c>
      <c r="D4075" s="24" t="n">
        <v>18</v>
      </c>
      <c r="E4075" s="24" t="n">
        <v>23.19</v>
      </c>
      <c r="F4075" s="25">
        <f>IF($E4075="","",DATE(IF($A4075="",nominal_year,$A4075),$B4075,$C4075)+($D4075-IF(LEFT(hour_conv,1)="1",1,0))/24)</f>
        <v/>
      </c>
      <c r="G4075" s="26">
        <f>IF(F4075="","",INT(F4075))</f>
        <v/>
      </c>
      <c r="H4075">
        <f>IF(G4075="","",IF(AND(MONTH(G4075)*100+DAY(G4075)&gt;=season_lo,MONTH(G4075)*100+DAY(G4075)&lt;=season_hi),1,0))</f>
        <v/>
      </c>
      <c r="I4075">
        <f>IF(G4075="","",G4075-first_day+1)</f>
        <v/>
      </c>
      <c r="J4075" s="27">
        <f>IF(I4075="","",INDEX(Daily!$J$2:$J$421,I4075))</f>
        <v/>
      </c>
      <c r="K4075" s="27">
        <f>IF(J4075="","",J4075+cat_offset)</f>
        <v/>
      </c>
      <c r="L4075" s="27">
        <f>IF(J4075="","",MAX(0,E4075-J4075)^2)</f>
        <v/>
      </c>
      <c r="M4075" s="27">
        <f>IF(J4075="","",MAX(0,E4075-(J4075+twcdh_off))^2)</f>
        <v/>
      </c>
      <c r="N4075" s="27">
        <f>IF(E4075="","",MAX(0,E4075-swcdh_thr)^2)</f>
        <v/>
      </c>
      <c r="O4075">
        <f>IF(K4075="","",ROUND(E4075-K4075,0))</f>
        <v/>
      </c>
      <c r="P4075">
        <f>IF(O4075="","",IF(O4075&gt;=1,O4075,0))</f>
        <v/>
      </c>
      <c r="Q4075" s="27">
        <f>IF(E4075="","",MAX(0,E4075-22))</f>
        <v/>
      </c>
      <c r="R4075" s="27">
        <f>IF(H4075=1,E4075,"")</f>
        <v/>
      </c>
      <c r="S4075" s="27">
        <f>IF(AND(H4075=1,J4075&lt;&gt;""),E4075-J4075,"")</f>
        <v/>
      </c>
      <c r="T4075">
        <f>IF(G4075="","",MONTH(G4075))</f>
        <v/>
      </c>
    </row>
    <row r="4076">
      <c r="A4076" s="24" t="n">
        <v>2020</v>
      </c>
      <c r="B4076" s="24" t="n">
        <v>6</v>
      </c>
      <c r="C4076" s="24" t="n">
        <v>18</v>
      </c>
      <c r="D4076" s="24" t="n">
        <v>19</v>
      </c>
      <c r="E4076" s="24" t="n">
        <v>22.1</v>
      </c>
      <c r="F4076" s="25">
        <f>IF($E4076="","",DATE(IF($A4076="",nominal_year,$A4076),$B4076,$C4076)+($D4076-IF(LEFT(hour_conv,1)="1",1,0))/24)</f>
        <v/>
      </c>
      <c r="G4076" s="26">
        <f>IF(F4076="","",INT(F4076))</f>
        <v/>
      </c>
      <c r="H4076">
        <f>IF(G4076="","",IF(AND(MONTH(G4076)*100+DAY(G4076)&gt;=season_lo,MONTH(G4076)*100+DAY(G4076)&lt;=season_hi),1,0))</f>
        <v/>
      </c>
      <c r="I4076">
        <f>IF(G4076="","",G4076-first_day+1)</f>
        <v/>
      </c>
      <c r="J4076" s="27">
        <f>IF(I4076="","",INDEX(Daily!$J$2:$J$421,I4076))</f>
        <v/>
      </c>
      <c r="K4076" s="27">
        <f>IF(J4076="","",J4076+cat_offset)</f>
        <v/>
      </c>
      <c r="L4076" s="27">
        <f>IF(J4076="","",MAX(0,E4076-J4076)^2)</f>
        <v/>
      </c>
      <c r="M4076" s="27">
        <f>IF(J4076="","",MAX(0,E4076-(J4076+twcdh_off))^2)</f>
        <v/>
      </c>
      <c r="N4076" s="27">
        <f>IF(E4076="","",MAX(0,E4076-swcdh_thr)^2)</f>
        <v/>
      </c>
      <c r="O4076">
        <f>IF(K4076="","",ROUND(E4076-K4076,0))</f>
        <v/>
      </c>
      <c r="P4076">
        <f>IF(O4076="","",IF(O4076&gt;=1,O4076,0))</f>
        <v/>
      </c>
      <c r="Q4076" s="27">
        <f>IF(E4076="","",MAX(0,E4076-22))</f>
        <v/>
      </c>
      <c r="R4076" s="27">
        <f>IF(H4076=1,E4076,"")</f>
        <v/>
      </c>
      <c r="S4076" s="27">
        <f>IF(AND(H4076=1,J4076&lt;&gt;""),E4076-J4076,"")</f>
        <v/>
      </c>
      <c r="T4076">
        <f>IF(G4076="","",MONTH(G4076))</f>
        <v/>
      </c>
    </row>
    <row r="4077">
      <c r="A4077" s="24" t="n">
        <v>2020</v>
      </c>
      <c r="B4077" s="24" t="n">
        <v>6</v>
      </c>
      <c r="C4077" s="24" t="n">
        <v>18</v>
      </c>
      <c r="D4077" s="24" t="n">
        <v>20</v>
      </c>
      <c r="E4077" s="24" t="n">
        <v>20.57</v>
      </c>
      <c r="F4077" s="25">
        <f>IF($E4077="","",DATE(IF($A4077="",nominal_year,$A4077),$B4077,$C4077)+($D4077-IF(LEFT(hour_conv,1)="1",1,0))/24)</f>
        <v/>
      </c>
      <c r="G4077" s="26">
        <f>IF(F4077="","",INT(F4077))</f>
        <v/>
      </c>
      <c r="H4077">
        <f>IF(G4077="","",IF(AND(MONTH(G4077)*100+DAY(G4077)&gt;=season_lo,MONTH(G4077)*100+DAY(G4077)&lt;=season_hi),1,0))</f>
        <v/>
      </c>
      <c r="I4077">
        <f>IF(G4077="","",G4077-first_day+1)</f>
        <v/>
      </c>
      <c r="J4077" s="27">
        <f>IF(I4077="","",INDEX(Daily!$J$2:$J$421,I4077))</f>
        <v/>
      </c>
      <c r="K4077" s="27">
        <f>IF(J4077="","",J4077+cat_offset)</f>
        <v/>
      </c>
      <c r="L4077" s="27">
        <f>IF(J4077="","",MAX(0,E4077-J4077)^2)</f>
        <v/>
      </c>
      <c r="M4077" s="27">
        <f>IF(J4077="","",MAX(0,E4077-(J4077+twcdh_off))^2)</f>
        <v/>
      </c>
      <c r="N4077" s="27">
        <f>IF(E4077="","",MAX(0,E4077-swcdh_thr)^2)</f>
        <v/>
      </c>
      <c r="O4077">
        <f>IF(K4077="","",ROUND(E4077-K4077,0))</f>
        <v/>
      </c>
      <c r="P4077">
        <f>IF(O4077="","",IF(O4077&gt;=1,O4077,0))</f>
        <v/>
      </c>
      <c r="Q4077" s="27">
        <f>IF(E4077="","",MAX(0,E4077-22))</f>
        <v/>
      </c>
      <c r="R4077" s="27">
        <f>IF(H4077=1,E4077,"")</f>
        <v/>
      </c>
      <c r="S4077" s="27">
        <f>IF(AND(H4077=1,J4077&lt;&gt;""),E4077-J4077,"")</f>
        <v/>
      </c>
      <c r="T4077">
        <f>IF(G4077="","",MONTH(G4077))</f>
        <v/>
      </c>
    </row>
    <row r="4078">
      <c r="A4078" s="24" t="n">
        <v>2020</v>
      </c>
      <c r="B4078" s="24" t="n">
        <v>6</v>
      </c>
      <c r="C4078" s="24" t="n">
        <v>18</v>
      </c>
      <c r="D4078" s="24" t="n">
        <v>21</v>
      </c>
      <c r="E4078" s="24" t="n">
        <v>20.06</v>
      </c>
      <c r="F4078" s="25">
        <f>IF($E4078="","",DATE(IF($A4078="",nominal_year,$A4078),$B4078,$C4078)+($D4078-IF(LEFT(hour_conv,1)="1",1,0))/24)</f>
        <v/>
      </c>
      <c r="G4078" s="26">
        <f>IF(F4078="","",INT(F4078))</f>
        <v/>
      </c>
      <c r="H4078">
        <f>IF(G4078="","",IF(AND(MONTH(G4078)*100+DAY(G4078)&gt;=season_lo,MONTH(G4078)*100+DAY(G4078)&lt;=season_hi),1,0))</f>
        <v/>
      </c>
      <c r="I4078">
        <f>IF(G4078="","",G4078-first_day+1)</f>
        <v/>
      </c>
      <c r="J4078" s="27">
        <f>IF(I4078="","",INDEX(Daily!$J$2:$J$421,I4078))</f>
        <v/>
      </c>
      <c r="K4078" s="27">
        <f>IF(J4078="","",J4078+cat_offset)</f>
        <v/>
      </c>
      <c r="L4078" s="27">
        <f>IF(J4078="","",MAX(0,E4078-J4078)^2)</f>
        <v/>
      </c>
      <c r="M4078" s="27">
        <f>IF(J4078="","",MAX(0,E4078-(J4078+twcdh_off))^2)</f>
        <v/>
      </c>
      <c r="N4078" s="27">
        <f>IF(E4078="","",MAX(0,E4078-swcdh_thr)^2)</f>
        <v/>
      </c>
      <c r="O4078">
        <f>IF(K4078="","",ROUND(E4078-K4078,0))</f>
        <v/>
      </c>
      <c r="P4078">
        <f>IF(O4078="","",IF(O4078&gt;=1,O4078,0))</f>
        <v/>
      </c>
      <c r="Q4078" s="27">
        <f>IF(E4078="","",MAX(0,E4078-22))</f>
        <v/>
      </c>
      <c r="R4078" s="27">
        <f>IF(H4078=1,E4078,"")</f>
        <v/>
      </c>
      <c r="S4078" s="27">
        <f>IF(AND(H4078=1,J4078&lt;&gt;""),E4078-J4078,"")</f>
        <v/>
      </c>
      <c r="T4078">
        <f>IF(G4078="","",MONTH(G4078))</f>
        <v/>
      </c>
    </row>
    <row r="4079">
      <c r="A4079" s="24" t="n">
        <v>2020</v>
      </c>
      <c r="B4079" s="24" t="n">
        <v>6</v>
      </c>
      <c r="C4079" s="24" t="n">
        <v>18</v>
      </c>
      <c r="D4079" s="24" t="n">
        <v>22</v>
      </c>
      <c r="E4079" s="24" t="n">
        <v>17.83</v>
      </c>
      <c r="F4079" s="25">
        <f>IF($E4079="","",DATE(IF($A4079="",nominal_year,$A4079),$B4079,$C4079)+($D4079-IF(LEFT(hour_conv,1)="1",1,0))/24)</f>
        <v/>
      </c>
      <c r="G4079" s="26">
        <f>IF(F4079="","",INT(F4079))</f>
        <v/>
      </c>
      <c r="H4079">
        <f>IF(G4079="","",IF(AND(MONTH(G4079)*100+DAY(G4079)&gt;=season_lo,MONTH(G4079)*100+DAY(G4079)&lt;=season_hi),1,0))</f>
        <v/>
      </c>
      <c r="I4079">
        <f>IF(G4079="","",G4079-first_day+1)</f>
        <v/>
      </c>
      <c r="J4079" s="27">
        <f>IF(I4079="","",INDEX(Daily!$J$2:$J$421,I4079))</f>
        <v/>
      </c>
      <c r="K4079" s="27">
        <f>IF(J4079="","",J4079+cat_offset)</f>
        <v/>
      </c>
      <c r="L4079" s="27">
        <f>IF(J4079="","",MAX(0,E4079-J4079)^2)</f>
        <v/>
      </c>
      <c r="M4079" s="27">
        <f>IF(J4079="","",MAX(0,E4079-(J4079+twcdh_off))^2)</f>
        <v/>
      </c>
      <c r="N4079" s="27">
        <f>IF(E4079="","",MAX(0,E4079-swcdh_thr)^2)</f>
        <v/>
      </c>
      <c r="O4079">
        <f>IF(K4079="","",ROUND(E4079-K4079,0))</f>
        <v/>
      </c>
      <c r="P4079">
        <f>IF(O4079="","",IF(O4079&gt;=1,O4079,0))</f>
        <v/>
      </c>
      <c r="Q4079" s="27">
        <f>IF(E4079="","",MAX(0,E4079-22))</f>
        <v/>
      </c>
      <c r="R4079" s="27">
        <f>IF(H4079=1,E4079,"")</f>
        <v/>
      </c>
      <c r="S4079" s="27">
        <f>IF(AND(H4079=1,J4079&lt;&gt;""),E4079-J4079,"")</f>
        <v/>
      </c>
      <c r="T4079">
        <f>IF(G4079="","",MONTH(G4079))</f>
        <v/>
      </c>
    </row>
    <row r="4080">
      <c r="A4080" s="24" t="n">
        <v>2020</v>
      </c>
      <c r="B4080" s="24" t="n">
        <v>6</v>
      </c>
      <c r="C4080" s="24" t="n">
        <v>18</v>
      </c>
      <c r="D4080" s="24" t="n">
        <v>23</v>
      </c>
      <c r="E4080" s="24" t="n">
        <v>16.46</v>
      </c>
      <c r="F4080" s="25">
        <f>IF($E4080="","",DATE(IF($A4080="",nominal_year,$A4080),$B4080,$C4080)+($D4080-IF(LEFT(hour_conv,1)="1",1,0))/24)</f>
        <v/>
      </c>
      <c r="G4080" s="26">
        <f>IF(F4080="","",INT(F4080))</f>
        <v/>
      </c>
      <c r="H4080">
        <f>IF(G4080="","",IF(AND(MONTH(G4080)*100+DAY(G4080)&gt;=season_lo,MONTH(G4080)*100+DAY(G4080)&lt;=season_hi),1,0))</f>
        <v/>
      </c>
      <c r="I4080">
        <f>IF(G4080="","",G4080-first_day+1)</f>
        <v/>
      </c>
      <c r="J4080" s="27">
        <f>IF(I4080="","",INDEX(Daily!$J$2:$J$421,I4080))</f>
        <v/>
      </c>
      <c r="K4080" s="27">
        <f>IF(J4080="","",J4080+cat_offset)</f>
        <v/>
      </c>
      <c r="L4080" s="27">
        <f>IF(J4080="","",MAX(0,E4080-J4080)^2)</f>
        <v/>
      </c>
      <c r="M4080" s="27">
        <f>IF(J4080="","",MAX(0,E4080-(J4080+twcdh_off))^2)</f>
        <v/>
      </c>
      <c r="N4080" s="27">
        <f>IF(E4080="","",MAX(0,E4080-swcdh_thr)^2)</f>
        <v/>
      </c>
      <c r="O4080">
        <f>IF(K4080="","",ROUND(E4080-K4080,0))</f>
        <v/>
      </c>
      <c r="P4080">
        <f>IF(O4080="","",IF(O4080&gt;=1,O4080,0))</f>
        <v/>
      </c>
      <c r="Q4080" s="27">
        <f>IF(E4080="","",MAX(0,E4080-22))</f>
        <v/>
      </c>
      <c r="R4080" s="27">
        <f>IF(H4080=1,E4080,"")</f>
        <v/>
      </c>
      <c r="S4080" s="27">
        <f>IF(AND(H4080=1,J4080&lt;&gt;""),E4080-J4080,"")</f>
        <v/>
      </c>
      <c r="T4080">
        <f>IF(G4080="","",MONTH(G4080))</f>
        <v/>
      </c>
    </row>
    <row r="4081">
      <c r="A4081" s="24" t="n">
        <v>2020</v>
      </c>
      <c r="B4081" s="24" t="n">
        <v>6</v>
      </c>
      <c r="C4081" s="24" t="n">
        <v>18</v>
      </c>
      <c r="D4081" s="24" t="n">
        <v>24</v>
      </c>
      <c r="E4081" s="24" t="n">
        <v>15.47</v>
      </c>
      <c r="F4081" s="25">
        <f>IF($E4081="","",DATE(IF($A4081="",nominal_year,$A4081),$B4081,$C4081)+($D4081-IF(LEFT(hour_conv,1)="1",1,0))/24)</f>
        <v/>
      </c>
      <c r="G4081" s="26">
        <f>IF(F4081="","",INT(F4081))</f>
        <v/>
      </c>
      <c r="H4081">
        <f>IF(G4081="","",IF(AND(MONTH(G4081)*100+DAY(G4081)&gt;=season_lo,MONTH(G4081)*100+DAY(G4081)&lt;=season_hi),1,0))</f>
        <v/>
      </c>
      <c r="I4081">
        <f>IF(G4081="","",G4081-first_day+1)</f>
        <v/>
      </c>
      <c r="J4081" s="27">
        <f>IF(I4081="","",INDEX(Daily!$J$2:$J$421,I4081))</f>
        <v/>
      </c>
      <c r="K4081" s="27">
        <f>IF(J4081="","",J4081+cat_offset)</f>
        <v/>
      </c>
      <c r="L4081" s="27">
        <f>IF(J4081="","",MAX(0,E4081-J4081)^2)</f>
        <v/>
      </c>
      <c r="M4081" s="27">
        <f>IF(J4081="","",MAX(0,E4081-(J4081+twcdh_off))^2)</f>
        <v/>
      </c>
      <c r="N4081" s="27">
        <f>IF(E4081="","",MAX(0,E4081-swcdh_thr)^2)</f>
        <v/>
      </c>
      <c r="O4081">
        <f>IF(K4081="","",ROUND(E4081-K4081,0))</f>
        <v/>
      </c>
      <c r="P4081">
        <f>IF(O4081="","",IF(O4081&gt;=1,O4081,0))</f>
        <v/>
      </c>
      <c r="Q4081" s="27">
        <f>IF(E4081="","",MAX(0,E4081-22))</f>
        <v/>
      </c>
      <c r="R4081" s="27">
        <f>IF(H4081=1,E4081,"")</f>
        <v/>
      </c>
      <c r="S4081" s="27">
        <f>IF(AND(H4081=1,J4081&lt;&gt;""),E4081-J4081,"")</f>
        <v/>
      </c>
      <c r="T4081">
        <f>IF(G4081="","",MONTH(G4081))</f>
        <v/>
      </c>
    </row>
    <row r="4082">
      <c r="A4082" s="24" t="n">
        <v>2020</v>
      </c>
      <c r="B4082" s="24" t="n">
        <v>6</v>
      </c>
      <c r="C4082" s="24" t="n">
        <v>19</v>
      </c>
      <c r="D4082" s="24" t="n">
        <v>1</v>
      </c>
      <c r="E4082" s="24" t="n">
        <v>13.99</v>
      </c>
      <c r="F4082" s="25">
        <f>IF($E4082="","",DATE(IF($A4082="",nominal_year,$A4082),$B4082,$C4082)+($D4082-IF(LEFT(hour_conv,1)="1",1,0))/24)</f>
        <v/>
      </c>
      <c r="G4082" s="26">
        <f>IF(F4082="","",INT(F4082))</f>
        <v/>
      </c>
      <c r="H4082">
        <f>IF(G4082="","",IF(AND(MONTH(G4082)*100+DAY(G4082)&gt;=season_lo,MONTH(G4082)*100+DAY(G4082)&lt;=season_hi),1,0))</f>
        <v/>
      </c>
      <c r="I4082">
        <f>IF(G4082="","",G4082-first_day+1)</f>
        <v/>
      </c>
      <c r="J4082" s="27">
        <f>IF(I4082="","",INDEX(Daily!$J$2:$J$421,I4082))</f>
        <v/>
      </c>
      <c r="K4082" s="27">
        <f>IF(J4082="","",J4082+cat_offset)</f>
        <v/>
      </c>
      <c r="L4082" s="27">
        <f>IF(J4082="","",MAX(0,E4082-J4082)^2)</f>
        <v/>
      </c>
      <c r="M4082" s="27">
        <f>IF(J4082="","",MAX(0,E4082-(J4082+twcdh_off))^2)</f>
        <v/>
      </c>
      <c r="N4082" s="27">
        <f>IF(E4082="","",MAX(0,E4082-swcdh_thr)^2)</f>
        <v/>
      </c>
      <c r="O4082">
        <f>IF(K4082="","",ROUND(E4082-K4082,0))</f>
        <v/>
      </c>
      <c r="P4082">
        <f>IF(O4082="","",IF(O4082&gt;=1,O4082,0))</f>
        <v/>
      </c>
      <c r="Q4082" s="27">
        <f>IF(E4082="","",MAX(0,E4082-22))</f>
        <v/>
      </c>
      <c r="R4082" s="27">
        <f>IF(H4082=1,E4082,"")</f>
        <v/>
      </c>
      <c r="S4082" s="27">
        <f>IF(AND(H4082=1,J4082&lt;&gt;""),E4082-J4082,"")</f>
        <v/>
      </c>
      <c r="T4082">
        <f>IF(G4082="","",MONTH(G4082))</f>
        <v/>
      </c>
    </row>
    <row r="4083">
      <c r="A4083" s="24" t="n">
        <v>2020</v>
      </c>
      <c r="B4083" s="24" t="n">
        <v>6</v>
      </c>
      <c r="C4083" s="24" t="n">
        <v>19</v>
      </c>
      <c r="D4083" s="24" t="n">
        <v>2</v>
      </c>
      <c r="E4083" s="24" t="n">
        <v>13.49</v>
      </c>
      <c r="F4083" s="25">
        <f>IF($E4083="","",DATE(IF($A4083="",nominal_year,$A4083),$B4083,$C4083)+($D4083-IF(LEFT(hour_conv,1)="1",1,0))/24)</f>
        <v/>
      </c>
      <c r="G4083" s="26">
        <f>IF(F4083="","",INT(F4083))</f>
        <v/>
      </c>
      <c r="H4083">
        <f>IF(G4083="","",IF(AND(MONTH(G4083)*100+DAY(G4083)&gt;=season_lo,MONTH(G4083)*100+DAY(G4083)&lt;=season_hi),1,0))</f>
        <v/>
      </c>
      <c r="I4083">
        <f>IF(G4083="","",G4083-first_day+1)</f>
        <v/>
      </c>
      <c r="J4083" s="27">
        <f>IF(I4083="","",INDEX(Daily!$J$2:$J$421,I4083))</f>
        <v/>
      </c>
      <c r="K4083" s="27">
        <f>IF(J4083="","",J4083+cat_offset)</f>
        <v/>
      </c>
      <c r="L4083" s="27">
        <f>IF(J4083="","",MAX(0,E4083-J4083)^2)</f>
        <v/>
      </c>
      <c r="M4083" s="27">
        <f>IF(J4083="","",MAX(0,E4083-(J4083+twcdh_off))^2)</f>
        <v/>
      </c>
      <c r="N4083" s="27">
        <f>IF(E4083="","",MAX(0,E4083-swcdh_thr)^2)</f>
        <v/>
      </c>
      <c r="O4083">
        <f>IF(K4083="","",ROUND(E4083-K4083,0))</f>
        <v/>
      </c>
      <c r="P4083">
        <f>IF(O4083="","",IF(O4083&gt;=1,O4083,0))</f>
        <v/>
      </c>
      <c r="Q4083" s="27">
        <f>IF(E4083="","",MAX(0,E4083-22))</f>
        <v/>
      </c>
      <c r="R4083" s="27">
        <f>IF(H4083=1,E4083,"")</f>
        <v/>
      </c>
      <c r="S4083" s="27">
        <f>IF(AND(H4083=1,J4083&lt;&gt;""),E4083-J4083,"")</f>
        <v/>
      </c>
      <c r="T4083">
        <f>IF(G4083="","",MONTH(G4083))</f>
        <v/>
      </c>
    </row>
    <row r="4084">
      <c r="A4084" s="24" t="n">
        <v>2020</v>
      </c>
      <c r="B4084" s="24" t="n">
        <v>6</v>
      </c>
      <c r="C4084" s="24" t="n">
        <v>19</v>
      </c>
      <c r="D4084" s="24" t="n">
        <v>3</v>
      </c>
      <c r="E4084" s="24" t="n">
        <v>13.24</v>
      </c>
      <c r="F4084" s="25">
        <f>IF($E4084="","",DATE(IF($A4084="",nominal_year,$A4084),$B4084,$C4084)+($D4084-IF(LEFT(hour_conv,1)="1",1,0))/24)</f>
        <v/>
      </c>
      <c r="G4084" s="26">
        <f>IF(F4084="","",INT(F4084))</f>
        <v/>
      </c>
      <c r="H4084">
        <f>IF(G4084="","",IF(AND(MONTH(G4084)*100+DAY(G4084)&gt;=season_lo,MONTH(G4084)*100+DAY(G4084)&lt;=season_hi),1,0))</f>
        <v/>
      </c>
      <c r="I4084">
        <f>IF(G4084="","",G4084-first_day+1)</f>
        <v/>
      </c>
      <c r="J4084" s="27">
        <f>IF(I4084="","",INDEX(Daily!$J$2:$J$421,I4084))</f>
        <v/>
      </c>
      <c r="K4084" s="27">
        <f>IF(J4084="","",J4084+cat_offset)</f>
        <v/>
      </c>
      <c r="L4084" s="27">
        <f>IF(J4084="","",MAX(0,E4084-J4084)^2)</f>
        <v/>
      </c>
      <c r="M4084" s="27">
        <f>IF(J4084="","",MAX(0,E4084-(J4084+twcdh_off))^2)</f>
        <v/>
      </c>
      <c r="N4084" s="27">
        <f>IF(E4084="","",MAX(0,E4084-swcdh_thr)^2)</f>
        <v/>
      </c>
      <c r="O4084">
        <f>IF(K4084="","",ROUND(E4084-K4084,0))</f>
        <v/>
      </c>
      <c r="P4084">
        <f>IF(O4084="","",IF(O4084&gt;=1,O4084,0))</f>
        <v/>
      </c>
      <c r="Q4084" s="27">
        <f>IF(E4084="","",MAX(0,E4084-22))</f>
        <v/>
      </c>
      <c r="R4084" s="27">
        <f>IF(H4084=1,E4084,"")</f>
        <v/>
      </c>
      <c r="S4084" s="27">
        <f>IF(AND(H4084=1,J4084&lt;&gt;""),E4084-J4084,"")</f>
        <v/>
      </c>
      <c r="T4084">
        <f>IF(G4084="","",MONTH(G4084))</f>
        <v/>
      </c>
    </row>
    <row r="4085">
      <c r="A4085" s="24" t="n">
        <v>2020</v>
      </c>
      <c r="B4085" s="24" t="n">
        <v>6</v>
      </c>
      <c r="C4085" s="24" t="n">
        <v>19</v>
      </c>
      <c r="D4085" s="24" t="n">
        <v>4</v>
      </c>
      <c r="E4085" s="24" t="n">
        <v>12.74</v>
      </c>
      <c r="F4085" s="25">
        <f>IF($E4085="","",DATE(IF($A4085="",nominal_year,$A4085),$B4085,$C4085)+($D4085-IF(LEFT(hour_conv,1)="1",1,0))/24)</f>
        <v/>
      </c>
      <c r="G4085" s="26">
        <f>IF(F4085="","",INT(F4085))</f>
        <v/>
      </c>
      <c r="H4085">
        <f>IF(G4085="","",IF(AND(MONTH(G4085)*100+DAY(G4085)&gt;=season_lo,MONTH(G4085)*100+DAY(G4085)&lt;=season_hi),1,0))</f>
        <v/>
      </c>
      <c r="I4085">
        <f>IF(G4085="","",G4085-first_day+1)</f>
        <v/>
      </c>
      <c r="J4085" s="27">
        <f>IF(I4085="","",INDEX(Daily!$J$2:$J$421,I4085))</f>
        <v/>
      </c>
      <c r="K4085" s="27">
        <f>IF(J4085="","",J4085+cat_offset)</f>
        <v/>
      </c>
      <c r="L4085" s="27">
        <f>IF(J4085="","",MAX(0,E4085-J4085)^2)</f>
        <v/>
      </c>
      <c r="M4085" s="27">
        <f>IF(J4085="","",MAX(0,E4085-(J4085+twcdh_off))^2)</f>
        <v/>
      </c>
      <c r="N4085" s="27">
        <f>IF(E4085="","",MAX(0,E4085-swcdh_thr)^2)</f>
        <v/>
      </c>
      <c r="O4085">
        <f>IF(K4085="","",ROUND(E4085-K4085,0))</f>
        <v/>
      </c>
      <c r="P4085">
        <f>IF(O4085="","",IF(O4085&gt;=1,O4085,0))</f>
        <v/>
      </c>
      <c r="Q4085" s="27">
        <f>IF(E4085="","",MAX(0,E4085-22))</f>
        <v/>
      </c>
      <c r="R4085" s="27">
        <f>IF(H4085=1,E4085,"")</f>
        <v/>
      </c>
      <c r="S4085" s="27">
        <f>IF(AND(H4085=1,J4085&lt;&gt;""),E4085-J4085,"")</f>
        <v/>
      </c>
      <c r="T4085">
        <f>IF(G4085="","",MONTH(G4085))</f>
        <v/>
      </c>
    </row>
    <row r="4086">
      <c r="A4086" s="24" t="n">
        <v>2020</v>
      </c>
      <c r="B4086" s="24" t="n">
        <v>6</v>
      </c>
      <c r="C4086" s="24" t="n">
        <v>19</v>
      </c>
      <c r="D4086" s="24" t="n">
        <v>5</v>
      </c>
      <c r="E4086" s="24" t="n">
        <v>12.92</v>
      </c>
      <c r="F4086" s="25">
        <f>IF($E4086="","",DATE(IF($A4086="",nominal_year,$A4086),$B4086,$C4086)+($D4086-IF(LEFT(hour_conv,1)="1",1,0))/24)</f>
        <v/>
      </c>
      <c r="G4086" s="26">
        <f>IF(F4086="","",INT(F4086))</f>
        <v/>
      </c>
      <c r="H4086">
        <f>IF(G4086="","",IF(AND(MONTH(G4086)*100+DAY(G4086)&gt;=season_lo,MONTH(G4086)*100+DAY(G4086)&lt;=season_hi),1,0))</f>
        <v/>
      </c>
      <c r="I4086">
        <f>IF(G4086="","",G4086-first_day+1)</f>
        <v/>
      </c>
      <c r="J4086" s="27">
        <f>IF(I4086="","",INDEX(Daily!$J$2:$J$421,I4086))</f>
        <v/>
      </c>
      <c r="K4086" s="27">
        <f>IF(J4086="","",J4086+cat_offset)</f>
        <v/>
      </c>
      <c r="L4086" s="27">
        <f>IF(J4086="","",MAX(0,E4086-J4086)^2)</f>
        <v/>
      </c>
      <c r="M4086" s="27">
        <f>IF(J4086="","",MAX(0,E4086-(J4086+twcdh_off))^2)</f>
        <v/>
      </c>
      <c r="N4086" s="27">
        <f>IF(E4086="","",MAX(0,E4086-swcdh_thr)^2)</f>
        <v/>
      </c>
      <c r="O4086">
        <f>IF(K4086="","",ROUND(E4086-K4086,0))</f>
        <v/>
      </c>
      <c r="P4086">
        <f>IF(O4086="","",IF(O4086&gt;=1,O4086,0))</f>
        <v/>
      </c>
      <c r="Q4086" s="27">
        <f>IF(E4086="","",MAX(0,E4086-22))</f>
        <v/>
      </c>
      <c r="R4086" s="27">
        <f>IF(H4086=1,E4086,"")</f>
        <v/>
      </c>
      <c r="S4086" s="27">
        <f>IF(AND(H4086=1,J4086&lt;&gt;""),E4086-J4086,"")</f>
        <v/>
      </c>
      <c r="T4086">
        <f>IF(G4086="","",MONTH(G4086))</f>
        <v/>
      </c>
    </row>
    <row r="4087">
      <c r="A4087" s="24" t="n">
        <v>2020</v>
      </c>
      <c r="B4087" s="24" t="n">
        <v>6</v>
      </c>
      <c r="C4087" s="24" t="n">
        <v>19</v>
      </c>
      <c r="D4087" s="24" t="n">
        <v>6</v>
      </c>
      <c r="E4087" s="24" t="n">
        <v>13.41</v>
      </c>
      <c r="F4087" s="25">
        <f>IF($E4087="","",DATE(IF($A4087="",nominal_year,$A4087),$B4087,$C4087)+($D4087-IF(LEFT(hour_conv,1)="1",1,0))/24)</f>
        <v/>
      </c>
      <c r="G4087" s="26">
        <f>IF(F4087="","",INT(F4087))</f>
        <v/>
      </c>
      <c r="H4087">
        <f>IF(G4087="","",IF(AND(MONTH(G4087)*100+DAY(G4087)&gt;=season_lo,MONTH(G4087)*100+DAY(G4087)&lt;=season_hi),1,0))</f>
        <v/>
      </c>
      <c r="I4087">
        <f>IF(G4087="","",G4087-first_day+1)</f>
        <v/>
      </c>
      <c r="J4087" s="27">
        <f>IF(I4087="","",INDEX(Daily!$J$2:$J$421,I4087))</f>
        <v/>
      </c>
      <c r="K4087" s="27">
        <f>IF(J4087="","",J4087+cat_offset)</f>
        <v/>
      </c>
      <c r="L4087" s="27">
        <f>IF(J4087="","",MAX(0,E4087-J4087)^2)</f>
        <v/>
      </c>
      <c r="M4087" s="27">
        <f>IF(J4087="","",MAX(0,E4087-(J4087+twcdh_off))^2)</f>
        <v/>
      </c>
      <c r="N4087" s="27">
        <f>IF(E4087="","",MAX(0,E4087-swcdh_thr)^2)</f>
        <v/>
      </c>
      <c r="O4087">
        <f>IF(K4087="","",ROUND(E4087-K4087,0))</f>
        <v/>
      </c>
      <c r="P4087">
        <f>IF(O4087="","",IF(O4087&gt;=1,O4087,0))</f>
        <v/>
      </c>
      <c r="Q4087" s="27">
        <f>IF(E4087="","",MAX(0,E4087-22))</f>
        <v/>
      </c>
      <c r="R4087" s="27">
        <f>IF(H4087=1,E4087,"")</f>
        <v/>
      </c>
      <c r="S4087" s="27">
        <f>IF(AND(H4087=1,J4087&lt;&gt;""),E4087-J4087,"")</f>
        <v/>
      </c>
      <c r="T4087">
        <f>IF(G4087="","",MONTH(G4087))</f>
        <v/>
      </c>
    </row>
    <row r="4088">
      <c r="A4088" s="24" t="n">
        <v>2020</v>
      </c>
      <c r="B4088" s="24" t="n">
        <v>6</v>
      </c>
      <c r="C4088" s="24" t="n">
        <v>19</v>
      </c>
      <c r="D4088" s="24" t="n">
        <v>7</v>
      </c>
      <c r="E4088" s="24" t="n">
        <v>14.63</v>
      </c>
      <c r="F4088" s="25">
        <f>IF($E4088="","",DATE(IF($A4088="",nominal_year,$A4088),$B4088,$C4088)+($D4088-IF(LEFT(hour_conv,1)="1",1,0))/24)</f>
        <v/>
      </c>
      <c r="G4088" s="26">
        <f>IF(F4088="","",INT(F4088))</f>
        <v/>
      </c>
      <c r="H4088">
        <f>IF(G4088="","",IF(AND(MONTH(G4088)*100+DAY(G4088)&gt;=season_lo,MONTH(G4088)*100+DAY(G4088)&lt;=season_hi),1,0))</f>
        <v/>
      </c>
      <c r="I4088">
        <f>IF(G4088="","",G4088-first_day+1)</f>
        <v/>
      </c>
      <c r="J4088" s="27">
        <f>IF(I4088="","",INDEX(Daily!$J$2:$J$421,I4088))</f>
        <v/>
      </c>
      <c r="K4088" s="27">
        <f>IF(J4088="","",J4088+cat_offset)</f>
        <v/>
      </c>
      <c r="L4088" s="27">
        <f>IF(J4088="","",MAX(0,E4088-J4088)^2)</f>
        <v/>
      </c>
      <c r="M4088" s="27">
        <f>IF(J4088="","",MAX(0,E4088-(J4088+twcdh_off))^2)</f>
        <v/>
      </c>
      <c r="N4088" s="27">
        <f>IF(E4088="","",MAX(0,E4088-swcdh_thr)^2)</f>
        <v/>
      </c>
      <c r="O4088">
        <f>IF(K4088="","",ROUND(E4088-K4088,0))</f>
        <v/>
      </c>
      <c r="P4088">
        <f>IF(O4088="","",IF(O4088&gt;=1,O4088,0))</f>
        <v/>
      </c>
      <c r="Q4088" s="27">
        <f>IF(E4088="","",MAX(0,E4088-22))</f>
        <v/>
      </c>
      <c r="R4088" s="27">
        <f>IF(H4088=1,E4088,"")</f>
        <v/>
      </c>
      <c r="S4088" s="27">
        <f>IF(AND(H4088=1,J4088&lt;&gt;""),E4088-J4088,"")</f>
        <v/>
      </c>
      <c r="T4088">
        <f>IF(G4088="","",MONTH(G4088))</f>
        <v/>
      </c>
    </row>
    <row r="4089">
      <c r="A4089" s="24" t="n">
        <v>2020</v>
      </c>
      <c r="B4089" s="24" t="n">
        <v>6</v>
      </c>
      <c r="C4089" s="24" t="n">
        <v>19</v>
      </c>
      <c r="D4089" s="24" t="n">
        <v>8</v>
      </c>
      <c r="E4089" s="24" t="n">
        <v>14.71</v>
      </c>
      <c r="F4089" s="25">
        <f>IF($E4089="","",DATE(IF($A4089="",nominal_year,$A4089),$B4089,$C4089)+($D4089-IF(LEFT(hour_conv,1)="1",1,0))/24)</f>
        <v/>
      </c>
      <c r="G4089" s="26">
        <f>IF(F4089="","",INT(F4089))</f>
        <v/>
      </c>
      <c r="H4089">
        <f>IF(G4089="","",IF(AND(MONTH(G4089)*100+DAY(G4089)&gt;=season_lo,MONTH(G4089)*100+DAY(G4089)&lt;=season_hi),1,0))</f>
        <v/>
      </c>
      <c r="I4089">
        <f>IF(G4089="","",G4089-first_day+1)</f>
        <v/>
      </c>
      <c r="J4089" s="27">
        <f>IF(I4089="","",INDEX(Daily!$J$2:$J$421,I4089))</f>
        <v/>
      </c>
      <c r="K4089" s="27">
        <f>IF(J4089="","",J4089+cat_offset)</f>
        <v/>
      </c>
      <c r="L4089" s="27">
        <f>IF(J4089="","",MAX(0,E4089-J4089)^2)</f>
        <v/>
      </c>
      <c r="M4089" s="27">
        <f>IF(J4089="","",MAX(0,E4089-(J4089+twcdh_off))^2)</f>
        <v/>
      </c>
      <c r="N4089" s="27">
        <f>IF(E4089="","",MAX(0,E4089-swcdh_thr)^2)</f>
        <v/>
      </c>
      <c r="O4089">
        <f>IF(K4089="","",ROUND(E4089-K4089,0))</f>
        <v/>
      </c>
      <c r="P4089">
        <f>IF(O4089="","",IF(O4089&gt;=1,O4089,0))</f>
        <v/>
      </c>
      <c r="Q4089" s="27">
        <f>IF(E4089="","",MAX(0,E4089-22))</f>
        <v/>
      </c>
      <c r="R4089" s="27">
        <f>IF(H4089=1,E4089,"")</f>
        <v/>
      </c>
      <c r="S4089" s="27">
        <f>IF(AND(H4089=1,J4089&lt;&gt;""),E4089-J4089,"")</f>
        <v/>
      </c>
      <c r="T4089">
        <f>IF(G4089="","",MONTH(G4089))</f>
        <v/>
      </c>
    </row>
    <row r="4090">
      <c r="A4090" s="24" t="n">
        <v>2020</v>
      </c>
      <c r="B4090" s="24" t="n">
        <v>6</v>
      </c>
      <c r="C4090" s="24" t="n">
        <v>19</v>
      </c>
      <c r="D4090" s="24" t="n">
        <v>9</v>
      </c>
      <c r="E4090" s="24" t="n">
        <v>16.95</v>
      </c>
      <c r="F4090" s="25">
        <f>IF($E4090="","",DATE(IF($A4090="",nominal_year,$A4090),$B4090,$C4090)+($D4090-IF(LEFT(hour_conv,1)="1",1,0))/24)</f>
        <v/>
      </c>
      <c r="G4090" s="26">
        <f>IF(F4090="","",INT(F4090))</f>
        <v/>
      </c>
      <c r="H4090">
        <f>IF(G4090="","",IF(AND(MONTH(G4090)*100+DAY(G4090)&gt;=season_lo,MONTH(G4090)*100+DAY(G4090)&lt;=season_hi),1,0))</f>
        <v/>
      </c>
      <c r="I4090">
        <f>IF(G4090="","",G4090-first_day+1)</f>
        <v/>
      </c>
      <c r="J4090" s="27">
        <f>IF(I4090="","",INDEX(Daily!$J$2:$J$421,I4090))</f>
        <v/>
      </c>
      <c r="K4090" s="27">
        <f>IF(J4090="","",J4090+cat_offset)</f>
        <v/>
      </c>
      <c r="L4090" s="27">
        <f>IF(J4090="","",MAX(0,E4090-J4090)^2)</f>
        <v/>
      </c>
      <c r="M4090" s="27">
        <f>IF(J4090="","",MAX(0,E4090-(J4090+twcdh_off))^2)</f>
        <v/>
      </c>
      <c r="N4090" s="27">
        <f>IF(E4090="","",MAX(0,E4090-swcdh_thr)^2)</f>
        <v/>
      </c>
      <c r="O4090">
        <f>IF(K4090="","",ROUND(E4090-K4090,0))</f>
        <v/>
      </c>
      <c r="P4090">
        <f>IF(O4090="","",IF(O4090&gt;=1,O4090,0))</f>
        <v/>
      </c>
      <c r="Q4090" s="27">
        <f>IF(E4090="","",MAX(0,E4090-22))</f>
        <v/>
      </c>
      <c r="R4090" s="27">
        <f>IF(H4090=1,E4090,"")</f>
        <v/>
      </c>
      <c r="S4090" s="27">
        <f>IF(AND(H4090=1,J4090&lt;&gt;""),E4090-J4090,"")</f>
        <v/>
      </c>
      <c r="T4090">
        <f>IF(G4090="","",MONTH(G4090))</f>
        <v/>
      </c>
    </row>
    <row r="4091">
      <c r="A4091" s="24" t="n">
        <v>2020</v>
      </c>
      <c r="B4091" s="24" t="n">
        <v>6</v>
      </c>
      <c r="C4091" s="24" t="n">
        <v>19</v>
      </c>
      <c r="D4091" s="24" t="n">
        <v>10</v>
      </c>
      <c r="E4091" s="24" t="n">
        <v>17.89</v>
      </c>
      <c r="F4091" s="25">
        <f>IF($E4091="","",DATE(IF($A4091="",nominal_year,$A4091),$B4091,$C4091)+($D4091-IF(LEFT(hour_conv,1)="1",1,0))/24)</f>
        <v/>
      </c>
      <c r="G4091" s="26">
        <f>IF(F4091="","",INT(F4091))</f>
        <v/>
      </c>
      <c r="H4091">
        <f>IF(G4091="","",IF(AND(MONTH(G4091)*100+DAY(G4091)&gt;=season_lo,MONTH(G4091)*100+DAY(G4091)&lt;=season_hi),1,0))</f>
        <v/>
      </c>
      <c r="I4091">
        <f>IF(G4091="","",G4091-first_day+1)</f>
        <v/>
      </c>
      <c r="J4091" s="27">
        <f>IF(I4091="","",INDEX(Daily!$J$2:$J$421,I4091))</f>
        <v/>
      </c>
      <c r="K4091" s="27">
        <f>IF(J4091="","",J4091+cat_offset)</f>
        <v/>
      </c>
      <c r="L4091" s="27">
        <f>IF(J4091="","",MAX(0,E4091-J4091)^2)</f>
        <v/>
      </c>
      <c r="M4091" s="27">
        <f>IF(J4091="","",MAX(0,E4091-(J4091+twcdh_off))^2)</f>
        <v/>
      </c>
      <c r="N4091" s="27">
        <f>IF(E4091="","",MAX(0,E4091-swcdh_thr)^2)</f>
        <v/>
      </c>
      <c r="O4091">
        <f>IF(K4091="","",ROUND(E4091-K4091,0))</f>
        <v/>
      </c>
      <c r="P4091">
        <f>IF(O4091="","",IF(O4091&gt;=1,O4091,0))</f>
        <v/>
      </c>
      <c r="Q4091" s="27">
        <f>IF(E4091="","",MAX(0,E4091-22))</f>
        <v/>
      </c>
      <c r="R4091" s="27">
        <f>IF(H4091=1,E4091,"")</f>
        <v/>
      </c>
      <c r="S4091" s="27">
        <f>IF(AND(H4091=1,J4091&lt;&gt;""),E4091-J4091,"")</f>
        <v/>
      </c>
      <c r="T4091">
        <f>IF(G4091="","",MONTH(G4091))</f>
        <v/>
      </c>
    </row>
    <row r="4092">
      <c r="A4092" s="24" t="n">
        <v>2020</v>
      </c>
      <c r="B4092" s="24" t="n">
        <v>6</v>
      </c>
      <c r="C4092" s="24" t="n">
        <v>19</v>
      </c>
      <c r="D4092" s="24" t="n">
        <v>11</v>
      </c>
      <c r="E4092" s="24" t="n">
        <v>19.22</v>
      </c>
      <c r="F4092" s="25">
        <f>IF($E4092="","",DATE(IF($A4092="",nominal_year,$A4092),$B4092,$C4092)+($D4092-IF(LEFT(hour_conv,1)="1",1,0))/24)</f>
        <v/>
      </c>
      <c r="G4092" s="26">
        <f>IF(F4092="","",INT(F4092))</f>
        <v/>
      </c>
      <c r="H4092">
        <f>IF(G4092="","",IF(AND(MONTH(G4092)*100+DAY(G4092)&gt;=season_lo,MONTH(G4092)*100+DAY(G4092)&lt;=season_hi),1,0))</f>
        <v/>
      </c>
      <c r="I4092">
        <f>IF(G4092="","",G4092-first_day+1)</f>
        <v/>
      </c>
      <c r="J4092" s="27">
        <f>IF(I4092="","",INDEX(Daily!$J$2:$J$421,I4092))</f>
        <v/>
      </c>
      <c r="K4092" s="27">
        <f>IF(J4092="","",J4092+cat_offset)</f>
        <v/>
      </c>
      <c r="L4092" s="27">
        <f>IF(J4092="","",MAX(0,E4092-J4092)^2)</f>
        <v/>
      </c>
      <c r="M4092" s="27">
        <f>IF(J4092="","",MAX(0,E4092-(J4092+twcdh_off))^2)</f>
        <v/>
      </c>
      <c r="N4092" s="27">
        <f>IF(E4092="","",MAX(0,E4092-swcdh_thr)^2)</f>
        <v/>
      </c>
      <c r="O4092">
        <f>IF(K4092="","",ROUND(E4092-K4092,0))</f>
        <v/>
      </c>
      <c r="P4092">
        <f>IF(O4092="","",IF(O4092&gt;=1,O4092,0))</f>
        <v/>
      </c>
      <c r="Q4092" s="27">
        <f>IF(E4092="","",MAX(0,E4092-22))</f>
        <v/>
      </c>
      <c r="R4092" s="27">
        <f>IF(H4092=1,E4092,"")</f>
        <v/>
      </c>
      <c r="S4092" s="27">
        <f>IF(AND(H4092=1,J4092&lt;&gt;""),E4092-J4092,"")</f>
        <v/>
      </c>
      <c r="T4092">
        <f>IF(G4092="","",MONTH(G4092))</f>
        <v/>
      </c>
    </row>
    <row r="4093">
      <c r="A4093" s="24" t="n">
        <v>2020</v>
      </c>
      <c r="B4093" s="24" t="n">
        <v>6</v>
      </c>
      <c r="C4093" s="24" t="n">
        <v>19</v>
      </c>
      <c r="D4093" s="24" t="n">
        <v>12</v>
      </c>
      <c r="E4093" s="24" t="n">
        <v>21.07</v>
      </c>
      <c r="F4093" s="25">
        <f>IF($E4093="","",DATE(IF($A4093="",nominal_year,$A4093),$B4093,$C4093)+($D4093-IF(LEFT(hour_conv,1)="1",1,0))/24)</f>
        <v/>
      </c>
      <c r="G4093" s="26">
        <f>IF(F4093="","",INT(F4093))</f>
        <v/>
      </c>
      <c r="H4093">
        <f>IF(G4093="","",IF(AND(MONTH(G4093)*100+DAY(G4093)&gt;=season_lo,MONTH(G4093)*100+DAY(G4093)&lt;=season_hi),1,0))</f>
        <v/>
      </c>
      <c r="I4093">
        <f>IF(G4093="","",G4093-first_day+1)</f>
        <v/>
      </c>
      <c r="J4093" s="27">
        <f>IF(I4093="","",INDEX(Daily!$J$2:$J$421,I4093))</f>
        <v/>
      </c>
      <c r="K4093" s="27">
        <f>IF(J4093="","",J4093+cat_offset)</f>
        <v/>
      </c>
      <c r="L4093" s="27">
        <f>IF(J4093="","",MAX(0,E4093-J4093)^2)</f>
        <v/>
      </c>
      <c r="M4093" s="27">
        <f>IF(J4093="","",MAX(0,E4093-(J4093+twcdh_off))^2)</f>
        <v/>
      </c>
      <c r="N4093" s="27">
        <f>IF(E4093="","",MAX(0,E4093-swcdh_thr)^2)</f>
        <v/>
      </c>
      <c r="O4093">
        <f>IF(K4093="","",ROUND(E4093-K4093,0))</f>
        <v/>
      </c>
      <c r="P4093">
        <f>IF(O4093="","",IF(O4093&gt;=1,O4093,0))</f>
        <v/>
      </c>
      <c r="Q4093" s="27">
        <f>IF(E4093="","",MAX(0,E4093-22))</f>
        <v/>
      </c>
      <c r="R4093" s="27">
        <f>IF(H4093=1,E4093,"")</f>
        <v/>
      </c>
      <c r="S4093" s="27">
        <f>IF(AND(H4093=1,J4093&lt;&gt;""),E4093-J4093,"")</f>
        <v/>
      </c>
      <c r="T4093">
        <f>IF(G4093="","",MONTH(G4093))</f>
        <v/>
      </c>
    </row>
    <row r="4094">
      <c r="A4094" s="24" t="n">
        <v>2020</v>
      </c>
      <c r="B4094" s="24" t="n">
        <v>6</v>
      </c>
      <c r="C4094" s="24" t="n">
        <v>19</v>
      </c>
      <c r="D4094" s="24" t="n">
        <v>13</v>
      </c>
      <c r="E4094" s="24" t="n">
        <v>22.07</v>
      </c>
      <c r="F4094" s="25">
        <f>IF($E4094="","",DATE(IF($A4094="",nominal_year,$A4094),$B4094,$C4094)+($D4094-IF(LEFT(hour_conv,1)="1",1,0))/24)</f>
        <v/>
      </c>
      <c r="G4094" s="26">
        <f>IF(F4094="","",INT(F4094))</f>
        <v/>
      </c>
      <c r="H4094">
        <f>IF(G4094="","",IF(AND(MONTH(G4094)*100+DAY(G4094)&gt;=season_lo,MONTH(G4094)*100+DAY(G4094)&lt;=season_hi),1,0))</f>
        <v/>
      </c>
      <c r="I4094">
        <f>IF(G4094="","",G4094-first_day+1)</f>
        <v/>
      </c>
      <c r="J4094" s="27">
        <f>IF(I4094="","",INDEX(Daily!$J$2:$J$421,I4094))</f>
        <v/>
      </c>
      <c r="K4094" s="27">
        <f>IF(J4094="","",J4094+cat_offset)</f>
        <v/>
      </c>
      <c r="L4094" s="27">
        <f>IF(J4094="","",MAX(0,E4094-J4094)^2)</f>
        <v/>
      </c>
      <c r="M4094" s="27">
        <f>IF(J4094="","",MAX(0,E4094-(J4094+twcdh_off))^2)</f>
        <v/>
      </c>
      <c r="N4094" s="27">
        <f>IF(E4094="","",MAX(0,E4094-swcdh_thr)^2)</f>
        <v/>
      </c>
      <c r="O4094">
        <f>IF(K4094="","",ROUND(E4094-K4094,0))</f>
        <v/>
      </c>
      <c r="P4094">
        <f>IF(O4094="","",IF(O4094&gt;=1,O4094,0))</f>
        <v/>
      </c>
      <c r="Q4094" s="27">
        <f>IF(E4094="","",MAX(0,E4094-22))</f>
        <v/>
      </c>
      <c r="R4094" s="27">
        <f>IF(H4094=1,E4094,"")</f>
        <v/>
      </c>
      <c r="S4094" s="27">
        <f>IF(AND(H4094=1,J4094&lt;&gt;""),E4094-J4094,"")</f>
        <v/>
      </c>
      <c r="T4094">
        <f>IF(G4094="","",MONTH(G4094))</f>
        <v/>
      </c>
    </row>
    <row r="4095">
      <c r="A4095" s="24" t="n">
        <v>2020</v>
      </c>
      <c r="B4095" s="24" t="n">
        <v>6</v>
      </c>
      <c r="C4095" s="24" t="n">
        <v>19</v>
      </c>
      <c r="D4095" s="24" t="n">
        <v>14</v>
      </c>
      <c r="E4095" s="24" t="n">
        <v>23.35</v>
      </c>
      <c r="F4095" s="25">
        <f>IF($E4095="","",DATE(IF($A4095="",nominal_year,$A4095),$B4095,$C4095)+($D4095-IF(LEFT(hour_conv,1)="1",1,0))/24)</f>
        <v/>
      </c>
      <c r="G4095" s="26">
        <f>IF(F4095="","",INT(F4095))</f>
        <v/>
      </c>
      <c r="H4095">
        <f>IF(G4095="","",IF(AND(MONTH(G4095)*100+DAY(G4095)&gt;=season_lo,MONTH(G4095)*100+DAY(G4095)&lt;=season_hi),1,0))</f>
        <v/>
      </c>
      <c r="I4095">
        <f>IF(G4095="","",G4095-first_day+1)</f>
        <v/>
      </c>
      <c r="J4095" s="27">
        <f>IF(I4095="","",INDEX(Daily!$J$2:$J$421,I4095))</f>
        <v/>
      </c>
      <c r="K4095" s="27">
        <f>IF(J4095="","",J4095+cat_offset)</f>
        <v/>
      </c>
      <c r="L4095" s="27">
        <f>IF(J4095="","",MAX(0,E4095-J4095)^2)</f>
        <v/>
      </c>
      <c r="M4095" s="27">
        <f>IF(J4095="","",MAX(0,E4095-(J4095+twcdh_off))^2)</f>
        <v/>
      </c>
      <c r="N4095" s="27">
        <f>IF(E4095="","",MAX(0,E4095-swcdh_thr)^2)</f>
        <v/>
      </c>
      <c r="O4095">
        <f>IF(K4095="","",ROUND(E4095-K4095,0))</f>
        <v/>
      </c>
      <c r="P4095">
        <f>IF(O4095="","",IF(O4095&gt;=1,O4095,0))</f>
        <v/>
      </c>
      <c r="Q4095" s="27">
        <f>IF(E4095="","",MAX(0,E4095-22))</f>
        <v/>
      </c>
      <c r="R4095" s="27">
        <f>IF(H4095=1,E4095,"")</f>
        <v/>
      </c>
      <c r="S4095" s="27">
        <f>IF(AND(H4095=1,J4095&lt;&gt;""),E4095-J4095,"")</f>
        <v/>
      </c>
      <c r="T4095">
        <f>IF(G4095="","",MONTH(G4095))</f>
        <v/>
      </c>
    </row>
    <row r="4096">
      <c r="A4096" s="24" t="n">
        <v>2020</v>
      </c>
      <c r="B4096" s="24" t="n">
        <v>6</v>
      </c>
      <c r="C4096" s="24" t="n">
        <v>19</v>
      </c>
      <c r="D4096" s="24" t="n">
        <v>15</v>
      </c>
      <c r="E4096" s="24" t="n">
        <v>24.12</v>
      </c>
      <c r="F4096" s="25">
        <f>IF($E4096="","",DATE(IF($A4096="",nominal_year,$A4096),$B4096,$C4096)+($D4096-IF(LEFT(hour_conv,1)="1",1,0))/24)</f>
        <v/>
      </c>
      <c r="G4096" s="26">
        <f>IF(F4096="","",INT(F4096))</f>
        <v/>
      </c>
      <c r="H4096">
        <f>IF(G4096="","",IF(AND(MONTH(G4096)*100+DAY(G4096)&gt;=season_lo,MONTH(G4096)*100+DAY(G4096)&lt;=season_hi),1,0))</f>
        <v/>
      </c>
      <c r="I4096">
        <f>IF(G4096="","",G4096-first_day+1)</f>
        <v/>
      </c>
      <c r="J4096" s="27">
        <f>IF(I4096="","",INDEX(Daily!$J$2:$J$421,I4096))</f>
        <v/>
      </c>
      <c r="K4096" s="27">
        <f>IF(J4096="","",J4096+cat_offset)</f>
        <v/>
      </c>
      <c r="L4096" s="27">
        <f>IF(J4096="","",MAX(0,E4096-J4096)^2)</f>
        <v/>
      </c>
      <c r="M4096" s="27">
        <f>IF(J4096="","",MAX(0,E4096-(J4096+twcdh_off))^2)</f>
        <v/>
      </c>
      <c r="N4096" s="27">
        <f>IF(E4096="","",MAX(0,E4096-swcdh_thr)^2)</f>
        <v/>
      </c>
      <c r="O4096">
        <f>IF(K4096="","",ROUND(E4096-K4096,0))</f>
        <v/>
      </c>
      <c r="P4096">
        <f>IF(O4096="","",IF(O4096&gt;=1,O4096,0))</f>
        <v/>
      </c>
      <c r="Q4096" s="27">
        <f>IF(E4096="","",MAX(0,E4096-22))</f>
        <v/>
      </c>
      <c r="R4096" s="27">
        <f>IF(H4096=1,E4096,"")</f>
        <v/>
      </c>
      <c r="S4096" s="27">
        <f>IF(AND(H4096=1,J4096&lt;&gt;""),E4096-J4096,"")</f>
        <v/>
      </c>
      <c r="T4096">
        <f>IF(G4096="","",MONTH(G4096))</f>
        <v/>
      </c>
    </row>
    <row r="4097">
      <c r="A4097" s="24" t="n">
        <v>2020</v>
      </c>
      <c r="B4097" s="24" t="n">
        <v>6</v>
      </c>
      <c r="C4097" s="24" t="n">
        <v>19</v>
      </c>
      <c r="D4097" s="24" t="n">
        <v>16</v>
      </c>
      <c r="E4097" s="24" t="n">
        <v>22.94</v>
      </c>
      <c r="F4097" s="25">
        <f>IF($E4097="","",DATE(IF($A4097="",nominal_year,$A4097),$B4097,$C4097)+($D4097-IF(LEFT(hour_conv,1)="1",1,0))/24)</f>
        <v/>
      </c>
      <c r="G4097" s="26">
        <f>IF(F4097="","",INT(F4097))</f>
        <v/>
      </c>
      <c r="H4097">
        <f>IF(G4097="","",IF(AND(MONTH(G4097)*100+DAY(G4097)&gt;=season_lo,MONTH(G4097)*100+DAY(G4097)&lt;=season_hi),1,0))</f>
        <v/>
      </c>
      <c r="I4097">
        <f>IF(G4097="","",G4097-first_day+1)</f>
        <v/>
      </c>
      <c r="J4097" s="27">
        <f>IF(I4097="","",INDEX(Daily!$J$2:$J$421,I4097))</f>
        <v/>
      </c>
      <c r="K4097" s="27">
        <f>IF(J4097="","",J4097+cat_offset)</f>
        <v/>
      </c>
      <c r="L4097" s="27">
        <f>IF(J4097="","",MAX(0,E4097-J4097)^2)</f>
        <v/>
      </c>
      <c r="M4097" s="27">
        <f>IF(J4097="","",MAX(0,E4097-(J4097+twcdh_off))^2)</f>
        <v/>
      </c>
      <c r="N4097" s="27">
        <f>IF(E4097="","",MAX(0,E4097-swcdh_thr)^2)</f>
        <v/>
      </c>
      <c r="O4097">
        <f>IF(K4097="","",ROUND(E4097-K4097,0))</f>
        <v/>
      </c>
      <c r="P4097">
        <f>IF(O4097="","",IF(O4097&gt;=1,O4097,0))</f>
        <v/>
      </c>
      <c r="Q4097" s="27">
        <f>IF(E4097="","",MAX(0,E4097-22))</f>
        <v/>
      </c>
      <c r="R4097" s="27">
        <f>IF(H4097=1,E4097,"")</f>
        <v/>
      </c>
      <c r="S4097" s="27">
        <f>IF(AND(H4097=1,J4097&lt;&gt;""),E4097-J4097,"")</f>
        <v/>
      </c>
      <c r="T4097">
        <f>IF(G4097="","",MONTH(G4097))</f>
        <v/>
      </c>
    </row>
    <row r="4098">
      <c r="A4098" s="24" t="n">
        <v>2020</v>
      </c>
      <c r="B4098" s="24" t="n">
        <v>6</v>
      </c>
      <c r="C4098" s="24" t="n">
        <v>19</v>
      </c>
      <c r="D4098" s="24" t="n">
        <v>17</v>
      </c>
      <c r="E4098" s="24" t="n">
        <v>23.66</v>
      </c>
      <c r="F4098" s="25">
        <f>IF($E4098="","",DATE(IF($A4098="",nominal_year,$A4098),$B4098,$C4098)+($D4098-IF(LEFT(hour_conv,1)="1",1,0))/24)</f>
        <v/>
      </c>
      <c r="G4098" s="26">
        <f>IF(F4098="","",INT(F4098))</f>
        <v/>
      </c>
      <c r="H4098">
        <f>IF(G4098="","",IF(AND(MONTH(G4098)*100+DAY(G4098)&gt;=season_lo,MONTH(G4098)*100+DAY(G4098)&lt;=season_hi),1,0))</f>
        <v/>
      </c>
      <c r="I4098">
        <f>IF(G4098="","",G4098-first_day+1)</f>
        <v/>
      </c>
      <c r="J4098" s="27">
        <f>IF(I4098="","",INDEX(Daily!$J$2:$J$421,I4098))</f>
        <v/>
      </c>
      <c r="K4098" s="27">
        <f>IF(J4098="","",J4098+cat_offset)</f>
        <v/>
      </c>
      <c r="L4098" s="27">
        <f>IF(J4098="","",MAX(0,E4098-J4098)^2)</f>
        <v/>
      </c>
      <c r="M4098" s="27">
        <f>IF(J4098="","",MAX(0,E4098-(J4098+twcdh_off))^2)</f>
        <v/>
      </c>
      <c r="N4098" s="27">
        <f>IF(E4098="","",MAX(0,E4098-swcdh_thr)^2)</f>
        <v/>
      </c>
      <c r="O4098">
        <f>IF(K4098="","",ROUND(E4098-K4098,0))</f>
        <v/>
      </c>
      <c r="P4098">
        <f>IF(O4098="","",IF(O4098&gt;=1,O4098,0))</f>
        <v/>
      </c>
      <c r="Q4098" s="27">
        <f>IF(E4098="","",MAX(0,E4098-22))</f>
        <v/>
      </c>
      <c r="R4098" s="27">
        <f>IF(H4098=1,E4098,"")</f>
        <v/>
      </c>
      <c r="S4098" s="27">
        <f>IF(AND(H4098=1,J4098&lt;&gt;""),E4098-J4098,"")</f>
        <v/>
      </c>
      <c r="T4098">
        <f>IF(G4098="","",MONTH(G4098))</f>
        <v/>
      </c>
    </row>
    <row r="4099">
      <c r="A4099" s="24" t="n">
        <v>2020</v>
      </c>
      <c r="B4099" s="24" t="n">
        <v>6</v>
      </c>
      <c r="C4099" s="24" t="n">
        <v>19</v>
      </c>
      <c r="D4099" s="24" t="n">
        <v>18</v>
      </c>
      <c r="E4099" s="24" t="n">
        <v>23.91</v>
      </c>
      <c r="F4099" s="25">
        <f>IF($E4099="","",DATE(IF($A4099="",nominal_year,$A4099),$B4099,$C4099)+($D4099-IF(LEFT(hour_conv,1)="1",1,0))/24)</f>
        <v/>
      </c>
      <c r="G4099" s="26">
        <f>IF(F4099="","",INT(F4099))</f>
        <v/>
      </c>
      <c r="H4099">
        <f>IF(G4099="","",IF(AND(MONTH(G4099)*100+DAY(G4099)&gt;=season_lo,MONTH(G4099)*100+DAY(G4099)&lt;=season_hi),1,0))</f>
        <v/>
      </c>
      <c r="I4099">
        <f>IF(G4099="","",G4099-first_day+1)</f>
        <v/>
      </c>
      <c r="J4099" s="27">
        <f>IF(I4099="","",INDEX(Daily!$J$2:$J$421,I4099))</f>
        <v/>
      </c>
      <c r="K4099" s="27">
        <f>IF(J4099="","",J4099+cat_offset)</f>
        <v/>
      </c>
      <c r="L4099" s="27">
        <f>IF(J4099="","",MAX(0,E4099-J4099)^2)</f>
        <v/>
      </c>
      <c r="M4099" s="27">
        <f>IF(J4099="","",MAX(0,E4099-(J4099+twcdh_off))^2)</f>
        <v/>
      </c>
      <c r="N4099" s="27">
        <f>IF(E4099="","",MAX(0,E4099-swcdh_thr)^2)</f>
        <v/>
      </c>
      <c r="O4099">
        <f>IF(K4099="","",ROUND(E4099-K4099,0))</f>
        <v/>
      </c>
      <c r="P4099">
        <f>IF(O4099="","",IF(O4099&gt;=1,O4099,0))</f>
        <v/>
      </c>
      <c r="Q4099" s="27">
        <f>IF(E4099="","",MAX(0,E4099-22))</f>
        <v/>
      </c>
      <c r="R4099" s="27">
        <f>IF(H4099=1,E4099,"")</f>
        <v/>
      </c>
      <c r="S4099" s="27">
        <f>IF(AND(H4099=1,J4099&lt;&gt;""),E4099-J4099,"")</f>
        <v/>
      </c>
      <c r="T4099">
        <f>IF(G4099="","",MONTH(G4099))</f>
        <v/>
      </c>
    </row>
    <row r="4100">
      <c r="A4100" s="24" t="n">
        <v>2020</v>
      </c>
      <c r="B4100" s="24" t="n">
        <v>6</v>
      </c>
      <c r="C4100" s="24" t="n">
        <v>19</v>
      </c>
      <c r="D4100" s="24" t="n">
        <v>19</v>
      </c>
      <c r="E4100" s="24" t="n">
        <v>22.59</v>
      </c>
      <c r="F4100" s="25">
        <f>IF($E4100="","",DATE(IF($A4100="",nominal_year,$A4100),$B4100,$C4100)+($D4100-IF(LEFT(hour_conv,1)="1",1,0))/24)</f>
        <v/>
      </c>
      <c r="G4100" s="26">
        <f>IF(F4100="","",INT(F4100))</f>
        <v/>
      </c>
      <c r="H4100">
        <f>IF(G4100="","",IF(AND(MONTH(G4100)*100+DAY(G4100)&gt;=season_lo,MONTH(G4100)*100+DAY(G4100)&lt;=season_hi),1,0))</f>
        <v/>
      </c>
      <c r="I4100">
        <f>IF(G4100="","",G4100-first_day+1)</f>
        <v/>
      </c>
      <c r="J4100" s="27">
        <f>IF(I4100="","",INDEX(Daily!$J$2:$J$421,I4100))</f>
        <v/>
      </c>
      <c r="K4100" s="27">
        <f>IF(J4100="","",J4100+cat_offset)</f>
        <v/>
      </c>
      <c r="L4100" s="27">
        <f>IF(J4100="","",MAX(0,E4100-J4100)^2)</f>
        <v/>
      </c>
      <c r="M4100" s="27">
        <f>IF(J4100="","",MAX(0,E4100-(J4100+twcdh_off))^2)</f>
        <v/>
      </c>
      <c r="N4100" s="27">
        <f>IF(E4100="","",MAX(0,E4100-swcdh_thr)^2)</f>
        <v/>
      </c>
      <c r="O4100">
        <f>IF(K4100="","",ROUND(E4100-K4100,0))</f>
        <v/>
      </c>
      <c r="P4100">
        <f>IF(O4100="","",IF(O4100&gt;=1,O4100,0))</f>
        <v/>
      </c>
      <c r="Q4100" s="27">
        <f>IF(E4100="","",MAX(0,E4100-22))</f>
        <v/>
      </c>
      <c r="R4100" s="27">
        <f>IF(H4100=1,E4100,"")</f>
        <v/>
      </c>
      <c r="S4100" s="27">
        <f>IF(AND(H4100=1,J4100&lt;&gt;""),E4100-J4100,"")</f>
        <v/>
      </c>
      <c r="T4100">
        <f>IF(G4100="","",MONTH(G4100))</f>
        <v/>
      </c>
    </row>
    <row r="4101">
      <c r="A4101" s="24" t="n">
        <v>2020</v>
      </c>
      <c r="B4101" s="24" t="n">
        <v>6</v>
      </c>
      <c r="C4101" s="24" t="n">
        <v>19</v>
      </c>
      <c r="D4101" s="24" t="n">
        <v>20</v>
      </c>
      <c r="E4101" s="24" t="n">
        <v>21.66</v>
      </c>
      <c r="F4101" s="25">
        <f>IF($E4101="","",DATE(IF($A4101="",nominal_year,$A4101),$B4101,$C4101)+($D4101-IF(LEFT(hour_conv,1)="1",1,0))/24)</f>
        <v/>
      </c>
      <c r="G4101" s="26">
        <f>IF(F4101="","",INT(F4101))</f>
        <v/>
      </c>
      <c r="H4101">
        <f>IF(G4101="","",IF(AND(MONTH(G4101)*100+DAY(G4101)&gt;=season_lo,MONTH(G4101)*100+DAY(G4101)&lt;=season_hi),1,0))</f>
        <v/>
      </c>
      <c r="I4101">
        <f>IF(G4101="","",G4101-first_day+1)</f>
        <v/>
      </c>
      <c r="J4101" s="27">
        <f>IF(I4101="","",INDEX(Daily!$J$2:$J$421,I4101))</f>
        <v/>
      </c>
      <c r="K4101" s="27">
        <f>IF(J4101="","",J4101+cat_offset)</f>
        <v/>
      </c>
      <c r="L4101" s="27">
        <f>IF(J4101="","",MAX(0,E4101-J4101)^2)</f>
        <v/>
      </c>
      <c r="M4101" s="27">
        <f>IF(J4101="","",MAX(0,E4101-(J4101+twcdh_off))^2)</f>
        <v/>
      </c>
      <c r="N4101" s="27">
        <f>IF(E4101="","",MAX(0,E4101-swcdh_thr)^2)</f>
        <v/>
      </c>
      <c r="O4101">
        <f>IF(K4101="","",ROUND(E4101-K4101,0))</f>
        <v/>
      </c>
      <c r="P4101">
        <f>IF(O4101="","",IF(O4101&gt;=1,O4101,0))</f>
        <v/>
      </c>
      <c r="Q4101" s="27">
        <f>IF(E4101="","",MAX(0,E4101-22))</f>
        <v/>
      </c>
      <c r="R4101" s="27">
        <f>IF(H4101=1,E4101,"")</f>
        <v/>
      </c>
      <c r="S4101" s="27">
        <f>IF(AND(H4101=1,J4101&lt;&gt;""),E4101-J4101,"")</f>
        <v/>
      </c>
      <c r="T4101">
        <f>IF(G4101="","",MONTH(G4101))</f>
        <v/>
      </c>
    </row>
    <row r="4102">
      <c r="A4102" s="24" t="n">
        <v>2020</v>
      </c>
      <c r="B4102" s="24" t="n">
        <v>6</v>
      </c>
      <c r="C4102" s="24" t="n">
        <v>19</v>
      </c>
      <c r="D4102" s="24" t="n">
        <v>21</v>
      </c>
      <c r="E4102" s="24" t="n">
        <v>19.78</v>
      </c>
      <c r="F4102" s="25">
        <f>IF($E4102="","",DATE(IF($A4102="",nominal_year,$A4102),$B4102,$C4102)+($D4102-IF(LEFT(hour_conv,1)="1",1,0))/24)</f>
        <v/>
      </c>
      <c r="G4102" s="26">
        <f>IF(F4102="","",INT(F4102))</f>
        <v/>
      </c>
      <c r="H4102">
        <f>IF(G4102="","",IF(AND(MONTH(G4102)*100+DAY(G4102)&gt;=season_lo,MONTH(G4102)*100+DAY(G4102)&lt;=season_hi),1,0))</f>
        <v/>
      </c>
      <c r="I4102">
        <f>IF(G4102="","",G4102-first_day+1)</f>
        <v/>
      </c>
      <c r="J4102" s="27">
        <f>IF(I4102="","",INDEX(Daily!$J$2:$J$421,I4102))</f>
        <v/>
      </c>
      <c r="K4102" s="27">
        <f>IF(J4102="","",J4102+cat_offset)</f>
        <v/>
      </c>
      <c r="L4102" s="27">
        <f>IF(J4102="","",MAX(0,E4102-J4102)^2)</f>
        <v/>
      </c>
      <c r="M4102" s="27">
        <f>IF(J4102="","",MAX(0,E4102-(J4102+twcdh_off))^2)</f>
        <v/>
      </c>
      <c r="N4102" s="27">
        <f>IF(E4102="","",MAX(0,E4102-swcdh_thr)^2)</f>
        <v/>
      </c>
      <c r="O4102">
        <f>IF(K4102="","",ROUND(E4102-K4102,0))</f>
        <v/>
      </c>
      <c r="P4102">
        <f>IF(O4102="","",IF(O4102&gt;=1,O4102,0))</f>
        <v/>
      </c>
      <c r="Q4102" s="27">
        <f>IF(E4102="","",MAX(0,E4102-22))</f>
        <v/>
      </c>
      <c r="R4102" s="27">
        <f>IF(H4102=1,E4102,"")</f>
        <v/>
      </c>
      <c r="S4102" s="27">
        <f>IF(AND(H4102=1,J4102&lt;&gt;""),E4102-J4102,"")</f>
        <v/>
      </c>
      <c r="T4102">
        <f>IF(G4102="","",MONTH(G4102))</f>
        <v/>
      </c>
    </row>
    <row r="4103">
      <c r="A4103" s="24" t="n">
        <v>2020</v>
      </c>
      <c r="B4103" s="24" t="n">
        <v>6</v>
      </c>
      <c r="C4103" s="24" t="n">
        <v>19</v>
      </c>
      <c r="D4103" s="24" t="n">
        <v>22</v>
      </c>
      <c r="E4103" s="24" t="n">
        <v>17.71</v>
      </c>
      <c r="F4103" s="25">
        <f>IF($E4103="","",DATE(IF($A4103="",nominal_year,$A4103),$B4103,$C4103)+($D4103-IF(LEFT(hour_conv,1)="1",1,0))/24)</f>
        <v/>
      </c>
      <c r="G4103" s="26">
        <f>IF(F4103="","",INT(F4103))</f>
        <v/>
      </c>
      <c r="H4103">
        <f>IF(G4103="","",IF(AND(MONTH(G4103)*100+DAY(G4103)&gt;=season_lo,MONTH(G4103)*100+DAY(G4103)&lt;=season_hi),1,0))</f>
        <v/>
      </c>
      <c r="I4103">
        <f>IF(G4103="","",G4103-first_day+1)</f>
        <v/>
      </c>
      <c r="J4103" s="27">
        <f>IF(I4103="","",INDEX(Daily!$J$2:$J$421,I4103))</f>
        <v/>
      </c>
      <c r="K4103" s="27">
        <f>IF(J4103="","",J4103+cat_offset)</f>
        <v/>
      </c>
      <c r="L4103" s="27">
        <f>IF(J4103="","",MAX(0,E4103-J4103)^2)</f>
        <v/>
      </c>
      <c r="M4103" s="27">
        <f>IF(J4103="","",MAX(0,E4103-(J4103+twcdh_off))^2)</f>
        <v/>
      </c>
      <c r="N4103" s="27">
        <f>IF(E4103="","",MAX(0,E4103-swcdh_thr)^2)</f>
        <v/>
      </c>
      <c r="O4103">
        <f>IF(K4103="","",ROUND(E4103-K4103,0))</f>
        <v/>
      </c>
      <c r="P4103">
        <f>IF(O4103="","",IF(O4103&gt;=1,O4103,0))</f>
        <v/>
      </c>
      <c r="Q4103" s="27">
        <f>IF(E4103="","",MAX(0,E4103-22))</f>
        <v/>
      </c>
      <c r="R4103" s="27">
        <f>IF(H4103=1,E4103,"")</f>
        <v/>
      </c>
      <c r="S4103" s="27">
        <f>IF(AND(H4103=1,J4103&lt;&gt;""),E4103-J4103,"")</f>
        <v/>
      </c>
      <c r="T4103">
        <f>IF(G4103="","",MONTH(G4103))</f>
        <v/>
      </c>
    </row>
    <row r="4104">
      <c r="A4104" s="24" t="n">
        <v>2020</v>
      </c>
      <c r="B4104" s="24" t="n">
        <v>6</v>
      </c>
      <c r="C4104" s="24" t="n">
        <v>19</v>
      </c>
      <c r="D4104" s="24" t="n">
        <v>23</v>
      </c>
      <c r="E4104" s="24" t="n">
        <v>16.39</v>
      </c>
      <c r="F4104" s="25">
        <f>IF($E4104="","",DATE(IF($A4104="",nominal_year,$A4104),$B4104,$C4104)+($D4104-IF(LEFT(hour_conv,1)="1",1,0))/24)</f>
        <v/>
      </c>
      <c r="G4104" s="26">
        <f>IF(F4104="","",INT(F4104))</f>
        <v/>
      </c>
      <c r="H4104">
        <f>IF(G4104="","",IF(AND(MONTH(G4104)*100+DAY(G4104)&gt;=season_lo,MONTH(G4104)*100+DAY(G4104)&lt;=season_hi),1,0))</f>
        <v/>
      </c>
      <c r="I4104">
        <f>IF(G4104="","",G4104-first_day+1)</f>
        <v/>
      </c>
      <c r="J4104" s="27">
        <f>IF(I4104="","",INDEX(Daily!$J$2:$J$421,I4104))</f>
        <v/>
      </c>
      <c r="K4104" s="27">
        <f>IF(J4104="","",J4104+cat_offset)</f>
        <v/>
      </c>
      <c r="L4104" s="27">
        <f>IF(J4104="","",MAX(0,E4104-J4104)^2)</f>
        <v/>
      </c>
      <c r="M4104" s="27">
        <f>IF(J4104="","",MAX(0,E4104-(J4104+twcdh_off))^2)</f>
        <v/>
      </c>
      <c r="N4104" s="27">
        <f>IF(E4104="","",MAX(0,E4104-swcdh_thr)^2)</f>
        <v/>
      </c>
      <c r="O4104">
        <f>IF(K4104="","",ROUND(E4104-K4104,0))</f>
        <v/>
      </c>
      <c r="P4104">
        <f>IF(O4104="","",IF(O4104&gt;=1,O4104,0))</f>
        <v/>
      </c>
      <c r="Q4104" s="27">
        <f>IF(E4104="","",MAX(0,E4104-22))</f>
        <v/>
      </c>
      <c r="R4104" s="27">
        <f>IF(H4104=1,E4104,"")</f>
        <v/>
      </c>
      <c r="S4104" s="27">
        <f>IF(AND(H4104=1,J4104&lt;&gt;""),E4104-J4104,"")</f>
        <v/>
      </c>
      <c r="T4104">
        <f>IF(G4104="","",MONTH(G4104))</f>
        <v/>
      </c>
    </row>
    <row r="4105">
      <c r="A4105" s="24" t="n">
        <v>2020</v>
      </c>
      <c r="B4105" s="24" t="n">
        <v>6</v>
      </c>
      <c r="C4105" s="24" t="n">
        <v>19</v>
      </c>
      <c r="D4105" s="24" t="n">
        <v>24</v>
      </c>
      <c r="E4105" s="24" t="n">
        <v>15.78</v>
      </c>
      <c r="F4105" s="25">
        <f>IF($E4105="","",DATE(IF($A4105="",nominal_year,$A4105),$B4105,$C4105)+($D4105-IF(LEFT(hour_conv,1)="1",1,0))/24)</f>
        <v/>
      </c>
      <c r="G4105" s="26">
        <f>IF(F4105="","",INT(F4105))</f>
        <v/>
      </c>
      <c r="H4105">
        <f>IF(G4105="","",IF(AND(MONTH(G4105)*100+DAY(G4105)&gt;=season_lo,MONTH(G4105)*100+DAY(G4105)&lt;=season_hi),1,0))</f>
        <v/>
      </c>
      <c r="I4105">
        <f>IF(G4105="","",G4105-first_day+1)</f>
        <v/>
      </c>
      <c r="J4105" s="27">
        <f>IF(I4105="","",INDEX(Daily!$J$2:$J$421,I4105))</f>
        <v/>
      </c>
      <c r="K4105" s="27">
        <f>IF(J4105="","",J4105+cat_offset)</f>
        <v/>
      </c>
      <c r="L4105" s="27">
        <f>IF(J4105="","",MAX(0,E4105-J4105)^2)</f>
        <v/>
      </c>
      <c r="M4105" s="27">
        <f>IF(J4105="","",MAX(0,E4105-(J4105+twcdh_off))^2)</f>
        <v/>
      </c>
      <c r="N4105" s="27">
        <f>IF(E4105="","",MAX(0,E4105-swcdh_thr)^2)</f>
        <v/>
      </c>
      <c r="O4105">
        <f>IF(K4105="","",ROUND(E4105-K4105,0))</f>
        <v/>
      </c>
      <c r="P4105">
        <f>IF(O4105="","",IF(O4105&gt;=1,O4105,0))</f>
        <v/>
      </c>
      <c r="Q4105" s="27">
        <f>IF(E4105="","",MAX(0,E4105-22))</f>
        <v/>
      </c>
      <c r="R4105" s="27">
        <f>IF(H4105=1,E4105,"")</f>
        <v/>
      </c>
      <c r="S4105" s="27">
        <f>IF(AND(H4105=1,J4105&lt;&gt;""),E4105-J4105,"")</f>
        <v/>
      </c>
      <c r="T4105">
        <f>IF(G4105="","",MONTH(G4105))</f>
        <v/>
      </c>
    </row>
    <row r="4106">
      <c r="A4106" s="24" t="n">
        <v>2020</v>
      </c>
      <c r="B4106" s="24" t="n">
        <v>6</v>
      </c>
      <c r="C4106" s="24" t="n">
        <v>20</v>
      </c>
      <c r="D4106" s="24" t="n">
        <v>1</v>
      </c>
      <c r="E4106" s="24" t="n">
        <v>14.44</v>
      </c>
      <c r="F4106" s="25">
        <f>IF($E4106="","",DATE(IF($A4106="",nominal_year,$A4106),$B4106,$C4106)+($D4106-IF(LEFT(hour_conv,1)="1",1,0))/24)</f>
        <v/>
      </c>
      <c r="G4106" s="26">
        <f>IF(F4106="","",INT(F4106))</f>
        <v/>
      </c>
      <c r="H4106">
        <f>IF(G4106="","",IF(AND(MONTH(G4106)*100+DAY(G4106)&gt;=season_lo,MONTH(G4106)*100+DAY(G4106)&lt;=season_hi),1,0))</f>
        <v/>
      </c>
      <c r="I4106">
        <f>IF(G4106="","",G4106-first_day+1)</f>
        <v/>
      </c>
      <c r="J4106" s="27">
        <f>IF(I4106="","",INDEX(Daily!$J$2:$J$421,I4106))</f>
        <v/>
      </c>
      <c r="K4106" s="27">
        <f>IF(J4106="","",J4106+cat_offset)</f>
        <v/>
      </c>
      <c r="L4106" s="27">
        <f>IF(J4106="","",MAX(0,E4106-J4106)^2)</f>
        <v/>
      </c>
      <c r="M4106" s="27">
        <f>IF(J4106="","",MAX(0,E4106-(J4106+twcdh_off))^2)</f>
        <v/>
      </c>
      <c r="N4106" s="27">
        <f>IF(E4106="","",MAX(0,E4106-swcdh_thr)^2)</f>
        <v/>
      </c>
      <c r="O4106">
        <f>IF(K4106="","",ROUND(E4106-K4106,0))</f>
        <v/>
      </c>
      <c r="P4106">
        <f>IF(O4106="","",IF(O4106&gt;=1,O4106,0))</f>
        <v/>
      </c>
      <c r="Q4106" s="27">
        <f>IF(E4106="","",MAX(0,E4106-22))</f>
        <v/>
      </c>
      <c r="R4106" s="27">
        <f>IF(H4106=1,E4106,"")</f>
        <v/>
      </c>
      <c r="S4106" s="27">
        <f>IF(AND(H4106=1,J4106&lt;&gt;""),E4106-J4106,"")</f>
        <v/>
      </c>
      <c r="T4106">
        <f>IF(G4106="","",MONTH(G4106))</f>
        <v/>
      </c>
    </row>
    <row r="4107">
      <c r="A4107" s="24" t="n">
        <v>2020</v>
      </c>
      <c r="B4107" s="24" t="n">
        <v>6</v>
      </c>
      <c r="C4107" s="24" t="n">
        <v>20</v>
      </c>
      <c r="D4107" s="24" t="n">
        <v>2</v>
      </c>
      <c r="E4107" s="24" t="n">
        <v>12.87</v>
      </c>
      <c r="F4107" s="25">
        <f>IF($E4107="","",DATE(IF($A4107="",nominal_year,$A4107),$B4107,$C4107)+($D4107-IF(LEFT(hour_conv,1)="1",1,0))/24)</f>
        <v/>
      </c>
      <c r="G4107" s="26">
        <f>IF(F4107="","",INT(F4107))</f>
        <v/>
      </c>
      <c r="H4107">
        <f>IF(G4107="","",IF(AND(MONTH(G4107)*100+DAY(G4107)&gt;=season_lo,MONTH(G4107)*100+DAY(G4107)&lt;=season_hi),1,0))</f>
        <v/>
      </c>
      <c r="I4107">
        <f>IF(G4107="","",G4107-first_day+1)</f>
        <v/>
      </c>
      <c r="J4107" s="27">
        <f>IF(I4107="","",INDEX(Daily!$J$2:$J$421,I4107))</f>
        <v/>
      </c>
      <c r="K4107" s="27">
        <f>IF(J4107="","",J4107+cat_offset)</f>
        <v/>
      </c>
      <c r="L4107" s="27">
        <f>IF(J4107="","",MAX(0,E4107-J4107)^2)</f>
        <v/>
      </c>
      <c r="M4107" s="27">
        <f>IF(J4107="","",MAX(0,E4107-(J4107+twcdh_off))^2)</f>
        <v/>
      </c>
      <c r="N4107" s="27">
        <f>IF(E4107="","",MAX(0,E4107-swcdh_thr)^2)</f>
        <v/>
      </c>
      <c r="O4107">
        <f>IF(K4107="","",ROUND(E4107-K4107,0))</f>
        <v/>
      </c>
      <c r="P4107">
        <f>IF(O4107="","",IF(O4107&gt;=1,O4107,0))</f>
        <v/>
      </c>
      <c r="Q4107" s="27">
        <f>IF(E4107="","",MAX(0,E4107-22))</f>
        <v/>
      </c>
      <c r="R4107" s="27">
        <f>IF(H4107=1,E4107,"")</f>
        <v/>
      </c>
      <c r="S4107" s="27">
        <f>IF(AND(H4107=1,J4107&lt;&gt;""),E4107-J4107,"")</f>
        <v/>
      </c>
      <c r="T4107">
        <f>IF(G4107="","",MONTH(G4107))</f>
        <v/>
      </c>
    </row>
    <row r="4108">
      <c r="A4108" s="24" t="n">
        <v>2020</v>
      </c>
      <c r="B4108" s="24" t="n">
        <v>6</v>
      </c>
      <c r="C4108" s="24" t="n">
        <v>20</v>
      </c>
      <c r="D4108" s="24" t="n">
        <v>3</v>
      </c>
      <c r="E4108" s="24" t="n">
        <v>12.5</v>
      </c>
      <c r="F4108" s="25">
        <f>IF($E4108="","",DATE(IF($A4108="",nominal_year,$A4108),$B4108,$C4108)+($D4108-IF(LEFT(hour_conv,1)="1",1,0))/24)</f>
        <v/>
      </c>
      <c r="G4108" s="26">
        <f>IF(F4108="","",INT(F4108))</f>
        <v/>
      </c>
      <c r="H4108">
        <f>IF(G4108="","",IF(AND(MONTH(G4108)*100+DAY(G4108)&gt;=season_lo,MONTH(G4108)*100+DAY(G4108)&lt;=season_hi),1,0))</f>
        <v/>
      </c>
      <c r="I4108">
        <f>IF(G4108="","",G4108-first_day+1)</f>
        <v/>
      </c>
      <c r="J4108" s="27">
        <f>IF(I4108="","",INDEX(Daily!$J$2:$J$421,I4108))</f>
        <v/>
      </c>
      <c r="K4108" s="27">
        <f>IF(J4108="","",J4108+cat_offset)</f>
        <v/>
      </c>
      <c r="L4108" s="27">
        <f>IF(J4108="","",MAX(0,E4108-J4108)^2)</f>
        <v/>
      </c>
      <c r="M4108" s="27">
        <f>IF(J4108="","",MAX(0,E4108-(J4108+twcdh_off))^2)</f>
        <v/>
      </c>
      <c r="N4108" s="27">
        <f>IF(E4108="","",MAX(0,E4108-swcdh_thr)^2)</f>
        <v/>
      </c>
      <c r="O4108">
        <f>IF(K4108="","",ROUND(E4108-K4108,0))</f>
        <v/>
      </c>
      <c r="P4108">
        <f>IF(O4108="","",IF(O4108&gt;=1,O4108,0))</f>
        <v/>
      </c>
      <c r="Q4108" s="27">
        <f>IF(E4108="","",MAX(0,E4108-22))</f>
        <v/>
      </c>
      <c r="R4108" s="27">
        <f>IF(H4108=1,E4108,"")</f>
        <v/>
      </c>
      <c r="S4108" s="27">
        <f>IF(AND(H4108=1,J4108&lt;&gt;""),E4108-J4108,"")</f>
        <v/>
      </c>
      <c r="T4108">
        <f>IF(G4108="","",MONTH(G4108))</f>
        <v/>
      </c>
    </row>
    <row r="4109">
      <c r="A4109" s="24" t="n">
        <v>2020</v>
      </c>
      <c r="B4109" s="24" t="n">
        <v>6</v>
      </c>
      <c r="C4109" s="24" t="n">
        <v>20</v>
      </c>
      <c r="D4109" s="24" t="n">
        <v>4</v>
      </c>
      <c r="E4109" s="24" t="n">
        <v>12.52</v>
      </c>
      <c r="F4109" s="25">
        <f>IF($E4109="","",DATE(IF($A4109="",nominal_year,$A4109),$B4109,$C4109)+($D4109-IF(LEFT(hour_conv,1)="1",1,0))/24)</f>
        <v/>
      </c>
      <c r="G4109" s="26">
        <f>IF(F4109="","",INT(F4109))</f>
        <v/>
      </c>
      <c r="H4109">
        <f>IF(G4109="","",IF(AND(MONTH(G4109)*100+DAY(G4109)&gt;=season_lo,MONTH(G4109)*100+DAY(G4109)&lt;=season_hi),1,0))</f>
        <v/>
      </c>
      <c r="I4109">
        <f>IF(G4109="","",G4109-first_day+1)</f>
        <v/>
      </c>
      <c r="J4109" s="27">
        <f>IF(I4109="","",INDEX(Daily!$J$2:$J$421,I4109))</f>
        <v/>
      </c>
      <c r="K4109" s="27">
        <f>IF(J4109="","",J4109+cat_offset)</f>
        <v/>
      </c>
      <c r="L4109" s="27">
        <f>IF(J4109="","",MAX(0,E4109-J4109)^2)</f>
        <v/>
      </c>
      <c r="M4109" s="27">
        <f>IF(J4109="","",MAX(0,E4109-(J4109+twcdh_off))^2)</f>
        <v/>
      </c>
      <c r="N4109" s="27">
        <f>IF(E4109="","",MAX(0,E4109-swcdh_thr)^2)</f>
        <v/>
      </c>
      <c r="O4109">
        <f>IF(K4109="","",ROUND(E4109-K4109,0))</f>
        <v/>
      </c>
      <c r="P4109">
        <f>IF(O4109="","",IF(O4109&gt;=1,O4109,0))</f>
        <v/>
      </c>
      <c r="Q4109" s="27">
        <f>IF(E4109="","",MAX(0,E4109-22))</f>
        <v/>
      </c>
      <c r="R4109" s="27">
        <f>IF(H4109=1,E4109,"")</f>
        <v/>
      </c>
      <c r="S4109" s="27">
        <f>IF(AND(H4109=1,J4109&lt;&gt;""),E4109-J4109,"")</f>
        <v/>
      </c>
      <c r="T4109">
        <f>IF(G4109="","",MONTH(G4109))</f>
        <v/>
      </c>
    </row>
    <row r="4110">
      <c r="A4110" s="24" t="n">
        <v>2020</v>
      </c>
      <c r="B4110" s="24" t="n">
        <v>6</v>
      </c>
      <c r="C4110" s="24" t="n">
        <v>20</v>
      </c>
      <c r="D4110" s="24" t="n">
        <v>5</v>
      </c>
      <c r="E4110" s="24" t="n">
        <v>11.91</v>
      </c>
      <c r="F4110" s="25">
        <f>IF($E4110="","",DATE(IF($A4110="",nominal_year,$A4110),$B4110,$C4110)+($D4110-IF(LEFT(hour_conv,1)="1",1,0))/24)</f>
        <v/>
      </c>
      <c r="G4110" s="26">
        <f>IF(F4110="","",INT(F4110))</f>
        <v/>
      </c>
      <c r="H4110">
        <f>IF(G4110="","",IF(AND(MONTH(G4110)*100+DAY(G4110)&gt;=season_lo,MONTH(G4110)*100+DAY(G4110)&lt;=season_hi),1,0))</f>
        <v/>
      </c>
      <c r="I4110">
        <f>IF(G4110="","",G4110-first_day+1)</f>
        <v/>
      </c>
      <c r="J4110" s="27">
        <f>IF(I4110="","",INDEX(Daily!$J$2:$J$421,I4110))</f>
        <v/>
      </c>
      <c r="K4110" s="27">
        <f>IF(J4110="","",J4110+cat_offset)</f>
        <v/>
      </c>
      <c r="L4110" s="27">
        <f>IF(J4110="","",MAX(0,E4110-J4110)^2)</f>
        <v/>
      </c>
      <c r="M4110" s="27">
        <f>IF(J4110="","",MAX(0,E4110-(J4110+twcdh_off))^2)</f>
        <v/>
      </c>
      <c r="N4110" s="27">
        <f>IF(E4110="","",MAX(0,E4110-swcdh_thr)^2)</f>
        <v/>
      </c>
      <c r="O4110">
        <f>IF(K4110="","",ROUND(E4110-K4110,0))</f>
        <v/>
      </c>
      <c r="P4110">
        <f>IF(O4110="","",IF(O4110&gt;=1,O4110,0))</f>
        <v/>
      </c>
      <c r="Q4110" s="27">
        <f>IF(E4110="","",MAX(0,E4110-22))</f>
        <v/>
      </c>
      <c r="R4110" s="27">
        <f>IF(H4110=1,E4110,"")</f>
        <v/>
      </c>
      <c r="S4110" s="27">
        <f>IF(AND(H4110=1,J4110&lt;&gt;""),E4110-J4110,"")</f>
        <v/>
      </c>
      <c r="T4110">
        <f>IF(G4110="","",MONTH(G4110))</f>
        <v/>
      </c>
    </row>
    <row r="4111">
      <c r="A4111" s="24" t="n">
        <v>2020</v>
      </c>
      <c r="B4111" s="24" t="n">
        <v>6</v>
      </c>
      <c r="C4111" s="24" t="n">
        <v>20</v>
      </c>
      <c r="D4111" s="24" t="n">
        <v>6</v>
      </c>
      <c r="E4111" s="24" t="n">
        <v>13.04</v>
      </c>
      <c r="F4111" s="25">
        <f>IF($E4111="","",DATE(IF($A4111="",nominal_year,$A4111),$B4111,$C4111)+($D4111-IF(LEFT(hour_conv,1)="1",1,0))/24)</f>
        <v/>
      </c>
      <c r="G4111" s="26">
        <f>IF(F4111="","",INT(F4111))</f>
        <v/>
      </c>
      <c r="H4111">
        <f>IF(G4111="","",IF(AND(MONTH(G4111)*100+DAY(G4111)&gt;=season_lo,MONTH(G4111)*100+DAY(G4111)&lt;=season_hi),1,0))</f>
        <v/>
      </c>
      <c r="I4111">
        <f>IF(G4111="","",G4111-first_day+1)</f>
        <v/>
      </c>
      <c r="J4111" s="27">
        <f>IF(I4111="","",INDEX(Daily!$J$2:$J$421,I4111))</f>
        <v/>
      </c>
      <c r="K4111" s="27">
        <f>IF(J4111="","",J4111+cat_offset)</f>
        <v/>
      </c>
      <c r="L4111" s="27">
        <f>IF(J4111="","",MAX(0,E4111-J4111)^2)</f>
        <v/>
      </c>
      <c r="M4111" s="27">
        <f>IF(J4111="","",MAX(0,E4111-(J4111+twcdh_off))^2)</f>
        <v/>
      </c>
      <c r="N4111" s="27">
        <f>IF(E4111="","",MAX(0,E4111-swcdh_thr)^2)</f>
        <v/>
      </c>
      <c r="O4111">
        <f>IF(K4111="","",ROUND(E4111-K4111,0))</f>
        <v/>
      </c>
      <c r="P4111">
        <f>IF(O4111="","",IF(O4111&gt;=1,O4111,0))</f>
        <v/>
      </c>
      <c r="Q4111" s="27">
        <f>IF(E4111="","",MAX(0,E4111-22))</f>
        <v/>
      </c>
      <c r="R4111" s="27">
        <f>IF(H4111=1,E4111,"")</f>
        <v/>
      </c>
      <c r="S4111" s="27">
        <f>IF(AND(H4111=1,J4111&lt;&gt;""),E4111-J4111,"")</f>
        <v/>
      </c>
      <c r="T4111">
        <f>IF(G4111="","",MONTH(G4111))</f>
        <v/>
      </c>
    </row>
    <row r="4112">
      <c r="A4112" s="24" t="n">
        <v>2020</v>
      </c>
      <c r="B4112" s="24" t="n">
        <v>6</v>
      </c>
      <c r="C4112" s="24" t="n">
        <v>20</v>
      </c>
      <c r="D4112" s="24" t="n">
        <v>7</v>
      </c>
      <c r="E4112" s="24" t="n">
        <v>14.72</v>
      </c>
      <c r="F4112" s="25">
        <f>IF($E4112="","",DATE(IF($A4112="",nominal_year,$A4112),$B4112,$C4112)+($D4112-IF(LEFT(hour_conv,1)="1",1,0))/24)</f>
        <v/>
      </c>
      <c r="G4112" s="26">
        <f>IF(F4112="","",INT(F4112))</f>
        <v/>
      </c>
      <c r="H4112">
        <f>IF(G4112="","",IF(AND(MONTH(G4112)*100+DAY(G4112)&gt;=season_lo,MONTH(G4112)*100+DAY(G4112)&lt;=season_hi),1,0))</f>
        <v/>
      </c>
      <c r="I4112">
        <f>IF(G4112="","",G4112-first_day+1)</f>
        <v/>
      </c>
      <c r="J4112" s="27">
        <f>IF(I4112="","",INDEX(Daily!$J$2:$J$421,I4112))</f>
        <v/>
      </c>
      <c r="K4112" s="27">
        <f>IF(J4112="","",J4112+cat_offset)</f>
        <v/>
      </c>
      <c r="L4112" s="27">
        <f>IF(J4112="","",MAX(0,E4112-J4112)^2)</f>
        <v/>
      </c>
      <c r="M4112" s="27">
        <f>IF(J4112="","",MAX(0,E4112-(J4112+twcdh_off))^2)</f>
        <v/>
      </c>
      <c r="N4112" s="27">
        <f>IF(E4112="","",MAX(0,E4112-swcdh_thr)^2)</f>
        <v/>
      </c>
      <c r="O4112">
        <f>IF(K4112="","",ROUND(E4112-K4112,0))</f>
        <v/>
      </c>
      <c r="P4112">
        <f>IF(O4112="","",IF(O4112&gt;=1,O4112,0))</f>
        <v/>
      </c>
      <c r="Q4112" s="27">
        <f>IF(E4112="","",MAX(0,E4112-22))</f>
        <v/>
      </c>
      <c r="R4112" s="27">
        <f>IF(H4112=1,E4112,"")</f>
        <v/>
      </c>
      <c r="S4112" s="27">
        <f>IF(AND(H4112=1,J4112&lt;&gt;""),E4112-J4112,"")</f>
        <v/>
      </c>
      <c r="T4112">
        <f>IF(G4112="","",MONTH(G4112))</f>
        <v/>
      </c>
    </row>
    <row r="4113">
      <c r="A4113" s="24" t="n">
        <v>2020</v>
      </c>
      <c r="B4113" s="24" t="n">
        <v>6</v>
      </c>
      <c r="C4113" s="24" t="n">
        <v>20</v>
      </c>
      <c r="D4113" s="24" t="n">
        <v>8</v>
      </c>
      <c r="E4113" s="24" t="n">
        <v>16.1</v>
      </c>
      <c r="F4113" s="25">
        <f>IF($E4113="","",DATE(IF($A4113="",nominal_year,$A4113),$B4113,$C4113)+($D4113-IF(LEFT(hour_conv,1)="1",1,0))/24)</f>
        <v/>
      </c>
      <c r="G4113" s="26">
        <f>IF(F4113="","",INT(F4113))</f>
        <v/>
      </c>
      <c r="H4113">
        <f>IF(G4113="","",IF(AND(MONTH(G4113)*100+DAY(G4113)&gt;=season_lo,MONTH(G4113)*100+DAY(G4113)&lt;=season_hi),1,0))</f>
        <v/>
      </c>
      <c r="I4113">
        <f>IF(G4113="","",G4113-first_day+1)</f>
        <v/>
      </c>
      <c r="J4113" s="27">
        <f>IF(I4113="","",INDEX(Daily!$J$2:$J$421,I4113))</f>
        <v/>
      </c>
      <c r="K4113" s="27">
        <f>IF(J4113="","",J4113+cat_offset)</f>
        <v/>
      </c>
      <c r="L4113" s="27">
        <f>IF(J4113="","",MAX(0,E4113-J4113)^2)</f>
        <v/>
      </c>
      <c r="M4113" s="27">
        <f>IF(J4113="","",MAX(0,E4113-(J4113+twcdh_off))^2)</f>
        <v/>
      </c>
      <c r="N4113" s="27">
        <f>IF(E4113="","",MAX(0,E4113-swcdh_thr)^2)</f>
        <v/>
      </c>
      <c r="O4113">
        <f>IF(K4113="","",ROUND(E4113-K4113,0))</f>
        <v/>
      </c>
      <c r="P4113">
        <f>IF(O4113="","",IF(O4113&gt;=1,O4113,0))</f>
        <v/>
      </c>
      <c r="Q4113" s="27">
        <f>IF(E4113="","",MAX(0,E4113-22))</f>
        <v/>
      </c>
      <c r="R4113" s="27">
        <f>IF(H4113=1,E4113,"")</f>
        <v/>
      </c>
      <c r="S4113" s="27">
        <f>IF(AND(H4113=1,J4113&lt;&gt;""),E4113-J4113,"")</f>
        <v/>
      </c>
      <c r="T4113">
        <f>IF(G4113="","",MONTH(G4113))</f>
        <v/>
      </c>
    </row>
    <row r="4114">
      <c r="A4114" s="24" t="n">
        <v>2020</v>
      </c>
      <c r="B4114" s="24" t="n">
        <v>6</v>
      </c>
      <c r="C4114" s="24" t="n">
        <v>20</v>
      </c>
      <c r="D4114" s="24" t="n">
        <v>9</v>
      </c>
      <c r="E4114" s="24" t="n">
        <v>16.54</v>
      </c>
      <c r="F4114" s="25">
        <f>IF($E4114="","",DATE(IF($A4114="",nominal_year,$A4114),$B4114,$C4114)+($D4114-IF(LEFT(hour_conv,1)="1",1,0))/24)</f>
        <v/>
      </c>
      <c r="G4114" s="26">
        <f>IF(F4114="","",INT(F4114))</f>
        <v/>
      </c>
      <c r="H4114">
        <f>IF(G4114="","",IF(AND(MONTH(G4114)*100+DAY(G4114)&gt;=season_lo,MONTH(G4114)*100+DAY(G4114)&lt;=season_hi),1,0))</f>
        <v/>
      </c>
      <c r="I4114">
        <f>IF(G4114="","",G4114-first_day+1)</f>
        <v/>
      </c>
      <c r="J4114" s="27">
        <f>IF(I4114="","",INDEX(Daily!$J$2:$J$421,I4114))</f>
        <v/>
      </c>
      <c r="K4114" s="27">
        <f>IF(J4114="","",J4114+cat_offset)</f>
        <v/>
      </c>
      <c r="L4114" s="27">
        <f>IF(J4114="","",MAX(0,E4114-J4114)^2)</f>
        <v/>
      </c>
      <c r="M4114" s="27">
        <f>IF(J4114="","",MAX(0,E4114-(J4114+twcdh_off))^2)</f>
        <v/>
      </c>
      <c r="N4114" s="27">
        <f>IF(E4114="","",MAX(0,E4114-swcdh_thr)^2)</f>
        <v/>
      </c>
      <c r="O4114">
        <f>IF(K4114="","",ROUND(E4114-K4114,0))</f>
        <v/>
      </c>
      <c r="P4114">
        <f>IF(O4114="","",IF(O4114&gt;=1,O4114,0))</f>
        <v/>
      </c>
      <c r="Q4114" s="27">
        <f>IF(E4114="","",MAX(0,E4114-22))</f>
        <v/>
      </c>
      <c r="R4114" s="27">
        <f>IF(H4114=1,E4114,"")</f>
        <v/>
      </c>
      <c r="S4114" s="27">
        <f>IF(AND(H4114=1,J4114&lt;&gt;""),E4114-J4114,"")</f>
        <v/>
      </c>
      <c r="T4114">
        <f>IF(G4114="","",MONTH(G4114))</f>
        <v/>
      </c>
    </row>
    <row r="4115">
      <c r="A4115" s="24" t="n">
        <v>2020</v>
      </c>
      <c r="B4115" s="24" t="n">
        <v>6</v>
      </c>
      <c r="C4115" s="24" t="n">
        <v>20</v>
      </c>
      <c r="D4115" s="24" t="n">
        <v>10</v>
      </c>
      <c r="E4115" s="24" t="n">
        <v>18.77</v>
      </c>
      <c r="F4115" s="25">
        <f>IF($E4115="","",DATE(IF($A4115="",nominal_year,$A4115),$B4115,$C4115)+($D4115-IF(LEFT(hour_conv,1)="1",1,0))/24)</f>
        <v/>
      </c>
      <c r="G4115" s="26">
        <f>IF(F4115="","",INT(F4115))</f>
        <v/>
      </c>
      <c r="H4115">
        <f>IF(G4115="","",IF(AND(MONTH(G4115)*100+DAY(G4115)&gt;=season_lo,MONTH(G4115)*100+DAY(G4115)&lt;=season_hi),1,0))</f>
        <v/>
      </c>
      <c r="I4115">
        <f>IF(G4115="","",G4115-first_day+1)</f>
        <v/>
      </c>
      <c r="J4115" s="27">
        <f>IF(I4115="","",INDEX(Daily!$J$2:$J$421,I4115))</f>
        <v/>
      </c>
      <c r="K4115" s="27">
        <f>IF(J4115="","",J4115+cat_offset)</f>
        <v/>
      </c>
      <c r="L4115" s="27">
        <f>IF(J4115="","",MAX(0,E4115-J4115)^2)</f>
        <v/>
      </c>
      <c r="M4115" s="27">
        <f>IF(J4115="","",MAX(0,E4115-(J4115+twcdh_off))^2)</f>
        <v/>
      </c>
      <c r="N4115" s="27">
        <f>IF(E4115="","",MAX(0,E4115-swcdh_thr)^2)</f>
        <v/>
      </c>
      <c r="O4115">
        <f>IF(K4115="","",ROUND(E4115-K4115,0))</f>
        <v/>
      </c>
      <c r="P4115">
        <f>IF(O4115="","",IF(O4115&gt;=1,O4115,0))</f>
        <v/>
      </c>
      <c r="Q4115" s="27">
        <f>IF(E4115="","",MAX(0,E4115-22))</f>
        <v/>
      </c>
      <c r="R4115" s="27">
        <f>IF(H4115=1,E4115,"")</f>
        <v/>
      </c>
      <c r="S4115" s="27">
        <f>IF(AND(H4115=1,J4115&lt;&gt;""),E4115-J4115,"")</f>
        <v/>
      </c>
      <c r="T4115">
        <f>IF(G4115="","",MONTH(G4115))</f>
        <v/>
      </c>
    </row>
    <row r="4116">
      <c r="A4116" s="24" t="n">
        <v>2020</v>
      </c>
      <c r="B4116" s="24" t="n">
        <v>6</v>
      </c>
      <c r="C4116" s="24" t="n">
        <v>20</v>
      </c>
      <c r="D4116" s="24" t="n">
        <v>11</v>
      </c>
      <c r="E4116" s="24" t="n">
        <v>19.28</v>
      </c>
      <c r="F4116" s="25">
        <f>IF($E4116="","",DATE(IF($A4116="",nominal_year,$A4116),$B4116,$C4116)+($D4116-IF(LEFT(hour_conv,1)="1",1,0))/24)</f>
        <v/>
      </c>
      <c r="G4116" s="26">
        <f>IF(F4116="","",INT(F4116))</f>
        <v/>
      </c>
      <c r="H4116">
        <f>IF(G4116="","",IF(AND(MONTH(G4116)*100+DAY(G4116)&gt;=season_lo,MONTH(G4116)*100+DAY(G4116)&lt;=season_hi),1,0))</f>
        <v/>
      </c>
      <c r="I4116">
        <f>IF(G4116="","",G4116-first_day+1)</f>
        <v/>
      </c>
      <c r="J4116" s="27">
        <f>IF(I4116="","",INDEX(Daily!$J$2:$J$421,I4116))</f>
        <v/>
      </c>
      <c r="K4116" s="27">
        <f>IF(J4116="","",J4116+cat_offset)</f>
        <v/>
      </c>
      <c r="L4116" s="27">
        <f>IF(J4116="","",MAX(0,E4116-J4116)^2)</f>
        <v/>
      </c>
      <c r="M4116" s="27">
        <f>IF(J4116="","",MAX(0,E4116-(J4116+twcdh_off))^2)</f>
        <v/>
      </c>
      <c r="N4116" s="27">
        <f>IF(E4116="","",MAX(0,E4116-swcdh_thr)^2)</f>
        <v/>
      </c>
      <c r="O4116">
        <f>IF(K4116="","",ROUND(E4116-K4116,0))</f>
        <v/>
      </c>
      <c r="P4116">
        <f>IF(O4116="","",IF(O4116&gt;=1,O4116,0))</f>
        <v/>
      </c>
      <c r="Q4116" s="27">
        <f>IF(E4116="","",MAX(0,E4116-22))</f>
        <v/>
      </c>
      <c r="R4116" s="27">
        <f>IF(H4116=1,E4116,"")</f>
        <v/>
      </c>
      <c r="S4116" s="27">
        <f>IF(AND(H4116=1,J4116&lt;&gt;""),E4116-J4116,"")</f>
        <v/>
      </c>
      <c r="T4116">
        <f>IF(G4116="","",MONTH(G4116))</f>
        <v/>
      </c>
    </row>
    <row r="4117">
      <c r="A4117" s="24" t="n">
        <v>2020</v>
      </c>
      <c r="B4117" s="24" t="n">
        <v>6</v>
      </c>
      <c r="C4117" s="24" t="n">
        <v>20</v>
      </c>
      <c r="D4117" s="24" t="n">
        <v>12</v>
      </c>
      <c r="E4117" s="24" t="n">
        <v>20.52</v>
      </c>
      <c r="F4117" s="25">
        <f>IF($E4117="","",DATE(IF($A4117="",nominal_year,$A4117),$B4117,$C4117)+($D4117-IF(LEFT(hour_conv,1)="1",1,0))/24)</f>
        <v/>
      </c>
      <c r="G4117" s="26">
        <f>IF(F4117="","",INT(F4117))</f>
        <v/>
      </c>
      <c r="H4117">
        <f>IF(G4117="","",IF(AND(MONTH(G4117)*100+DAY(G4117)&gt;=season_lo,MONTH(G4117)*100+DAY(G4117)&lt;=season_hi),1,0))</f>
        <v/>
      </c>
      <c r="I4117">
        <f>IF(G4117="","",G4117-first_day+1)</f>
        <v/>
      </c>
      <c r="J4117" s="27">
        <f>IF(I4117="","",INDEX(Daily!$J$2:$J$421,I4117))</f>
        <v/>
      </c>
      <c r="K4117" s="27">
        <f>IF(J4117="","",J4117+cat_offset)</f>
        <v/>
      </c>
      <c r="L4117" s="27">
        <f>IF(J4117="","",MAX(0,E4117-J4117)^2)</f>
        <v/>
      </c>
      <c r="M4117" s="27">
        <f>IF(J4117="","",MAX(0,E4117-(J4117+twcdh_off))^2)</f>
        <v/>
      </c>
      <c r="N4117" s="27">
        <f>IF(E4117="","",MAX(0,E4117-swcdh_thr)^2)</f>
        <v/>
      </c>
      <c r="O4117">
        <f>IF(K4117="","",ROUND(E4117-K4117,0))</f>
        <v/>
      </c>
      <c r="P4117">
        <f>IF(O4117="","",IF(O4117&gt;=1,O4117,0))</f>
        <v/>
      </c>
      <c r="Q4117" s="27">
        <f>IF(E4117="","",MAX(0,E4117-22))</f>
        <v/>
      </c>
      <c r="R4117" s="27">
        <f>IF(H4117=1,E4117,"")</f>
        <v/>
      </c>
      <c r="S4117" s="27">
        <f>IF(AND(H4117=1,J4117&lt;&gt;""),E4117-J4117,"")</f>
        <v/>
      </c>
      <c r="T4117">
        <f>IF(G4117="","",MONTH(G4117))</f>
        <v/>
      </c>
    </row>
    <row r="4118">
      <c r="A4118" s="24" t="n">
        <v>2020</v>
      </c>
      <c r="B4118" s="24" t="n">
        <v>6</v>
      </c>
      <c r="C4118" s="24" t="n">
        <v>20</v>
      </c>
      <c r="D4118" s="24" t="n">
        <v>13</v>
      </c>
      <c r="E4118" s="24" t="n">
        <v>21.11</v>
      </c>
      <c r="F4118" s="25">
        <f>IF($E4118="","",DATE(IF($A4118="",nominal_year,$A4118),$B4118,$C4118)+($D4118-IF(LEFT(hour_conv,1)="1",1,0))/24)</f>
        <v/>
      </c>
      <c r="G4118" s="26">
        <f>IF(F4118="","",INT(F4118))</f>
        <v/>
      </c>
      <c r="H4118">
        <f>IF(G4118="","",IF(AND(MONTH(G4118)*100+DAY(G4118)&gt;=season_lo,MONTH(G4118)*100+DAY(G4118)&lt;=season_hi),1,0))</f>
        <v/>
      </c>
      <c r="I4118">
        <f>IF(G4118="","",G4118-first_day+1)</f>
        <v/>
      </c>
      <c r="J4118" s="27">
        <f>IF(I4118="","",INDEX(Daily!$J$2:$J$421,I4118))</f>
        <v/>
      </c>
      <c r="K4118" s="27">
        <f>IF(J4118="","",J4118+cat_offset)</f>
        <v/>
      </c>
      <c r="L4118" s="27">
        <f>IF(J4118="","",MAX(0,E4118-J4118)^2)</f>
        <v/>
      </c>
      <c r="M4118" s="27">
        <f>IF(J4118="","",MAX(0,E4118-(J4118+twcdh_off))^2)</f>
        <v/>
      </c>
      <c r="N4118" s="27">
        <f>IF(E4118="","",MAX(0,E4118-swcdh_thr)^2)</f>
        <v/>
      </c>
      <c r="O4118">
        <f>IF(K4118="","",ROUND(E4118-K4118,0))</f>
        <v/>
      </c>
      <c r="P4118">
        <f>IF(O4118="","",IF(O4118&gt;=1,O4118,0))</f>
        <v/>
      </c>
      <c r="Q4118" s="27">
        <f>IF(E4118="","",MAX(0,E4118-22))</f>
        <v/>
      </c>
      <c r="R4118" s="27">
        <f>IF(H4118=1,E4118,"")</f>
        <v/>
      </c>
      <c r="S4118" s="27">
        <f>IF(AND(H4118=1,J4118&lt;&gt;""),E4118-J4118,"")</f>
        <v/>
      </c>
      <c r="T4118">
        <f>IF(G4118="","",MONTH(G4118))</f>
        <v/>
      </c>
    </row>
    <row r="4119">
      <c r="A4119" s="24" t="n">
        <v>2020</v>
      </c>
      <c r="B4119" s="24" t="n">
        <v>6</v>
      </c>
      <c r="C4119" s="24" t="n">
        <v>20</v>
      </c>
      <c r="D4119" s="24" t="n">
        <v>14</v>
      </c>
      <c r="E4119" s="24" t="n">
        <v>23.28</v>
      </c>
      <c r="F4119" s="25">
        <f>IF($E4119="","",DATE(IF($A4119="",nominal_year,$A4119),$B4119,$C4119)+($D4119-IF(LEFT(hour_conv,1)="1",1,0))/24)</f>
        <v/>
      </c>
      <c r="G4119" s="26">
        <f>IF(F4119="","",INT(F4119))</f>
        <v/>
      </c>
      <c r="H4119">
        <f>IF(G4119="","",IF(AND(MONTH(G4119)*100+DAY(G4119)&gt;=season_lo,MONTH(G4119)*100+DAY(G4119)&lt;=season_hi),1,0))</f>
        <v/>
      </c>
      <c r="I4119">
        <f>IF(G4119="","",G4119-first_day+1)</f>
        <v/>
      </c>
      <c r="J4119" s="27">
        <f>IF(I4119="","",INDEX(Daily!$J$2:$J$421,I4119))</f>
        <v/>
      </c>
      <c r="K4119" s="27">
        <f>IF(J4119="","",J4119+cat_offset)</f>
        <v/>
      </c>
      <c r="L4119" s="27">
        <f>IF(J4119="","",MAX(0,E4119-J4119)^2)</f>
        <v/>
      </c>
      <c r="M4119" s="27">
        <f>IF(J4119="","",MAX(0,E4119-(J4119+twcdh_off))^2)</f>
        <v/>
      </c>
      <c r="N4119" s="27">
        <f>IF(E4119="","",MAX(0,E4119-swcdh_thr)^2)</f>
        <v/>
      </c>
      <c r="O4119">
        <f>IF(K4119="","",ROUND(E4119-K4119,0))</f>
        <v/>
      </c>
      <c r="P4119">
        <f>IF(O4119="","",IF(O4119&gt;=1,O4119,0))</f>
        <v/>
      </c>
      <c r="Q4119" s="27">
        <f>IF(E4119="","",MAX(0,E4119-22))</f>
        <v/>
      </c>
      <c r="R4119" s="27">
        <f>IF(H4119=1,E4119,"")</f>
        <v/>
      </c>
      <c r="S4119" s="27">
        <f>IF(AND(H4119=1,J4119&lt;&gt;""),E4119-J4119,"")</f>
        <v/>
      </c>
      <c r="T4119">
        <f>IF(G4119="","",MONTH(G4119))</f>
        <v/>
      </c>
    </row>
    <row r="4120">
      <c r="A4120" s="24" t="n">
        <v>2020</v>
      </c>
      <c r="B4120" s="24" t="n">
        <v>6</v>
      </c>
      <c r="C4120" s="24" t="n">
        <v>20</v>
      </c>
      <c r="D4120" s="24" t="n">
        <v>15</v>
      </c>
      <c r="E4120" s="24" t="n">
        <v>23.31</v>
      </c>
      <c r="F4120" s="25">
        <f>IF($E4120="","",DATE(IF($A4120="",nominal_year,$A4120),$B4120,$C4120)+($D4120-IF(LEFT(hour_conv,1)="1",1,0))/24)</f>
        <v/>
      </c>
      <c r="G4120" s="26">
        <f>IF(F4120="","",INT(F4120))</f>
        <v/>
      </c>
      <c r="H4120">
        <f>IF(G4120="","",IF(AND(MONTH(G4120)*100+DAY(G4120)&gt;=season_lo,MONTH(G4120)*100+DAY(G4120)&lt;=season_hi),1,0))</f>
        <v/>
      </c>
      <c r="I4120">
        <f>IF(G4120="","",G4120-first_day+1)</f>
        <v/>
      </c>
      <c r="J4120" s="27">
        <f>IF(I4120="","",INDEX(Daily!$J$2:$J$421,I4120))</f>
        <v/>
      </c>
      <c r="K4120" s="27">
        <f>IF(J4120="","",J4120+cat_offset)</f>
        <v/>
      </c>
      <c r="L4120" s="27">
        <f>IF(J4120="","",MAX(0,E4120-J4120)^2)</f>
        <v/>
      </c>
      <c r="M4120" s="27">
        <f>IF(J4120="","",MAX(0,E4120-(J4120+twcdh_off))^2)</f>
        <v/>
      </c>
      <c r="N4120" s="27">
        <f>IF(E4120="","",MAX(0,E4120-swcdh_thr)^2)</f>
        <v/>
      </c>
      <c r="O4120">
        <f>IF(K4120="","",ROUND(E4120-K4120,0))</f>
        <v/>
      </c>
      <c r="P4120">
        <f>IF(O4120="","",IF(O4120&gt;=1,O4120,0))</f>
        <v/>
      </c>
      <c r="Q4120" s="27">
        <f>IF(E4120="","",MAX(0,E4120-22))</f>
        <v/>
      </c>
      <c r="R4120" s="27">
        <f>IF(H4120=1,E4120,"")</f>
        <v/>
      </c>
      <c r="S4120" s="27">
        <f>IF(AND(H4120=1,J4120&lt;&gt;""),E4120-J4120,"")</f>
        <v/>
      </c>
      <c r="T4120">
        <f>IF(G4120="","",MONTH(G4120))</f>
        <v/>
      </c>
    </row>
    <row r="4121">
      <c r="A4121" s="24" t="n">
        <v>2020</v>
      </c>
      <c r="B4121" s="24" t="n">
        <v>6</v>
      </c>
      <c r="C4121" s="24" t="n">
        <v>20</v>
      </c>
      <c r="D4121" s="24" t="n">
        <v>16</v>
      </c>
      <c r="E4121" s="24" t="n">
        <v>24.59</v>
      </c>
      <c r="F4121" s="25">
        <f>IF($E4121="","",DATE(IF($A4121="",nominal_year,$A4121),$B4121,$C4121)+($D4121-IF(LEFT(hour_conv,1)="1",1,0))/24)</f>
        <v/>
      </c>
      <c r="G4121" s="26">
        <f>IF(F4121="","",INT(F4121))</f>
        <v/>
      </c>
      <c r="H4121">
        <f>IF(G4121="","",IF(AND(MONTH(G4121)*100+DAY(G4121)&gt;=season_lo,MONTH(G4121)*100+DAY(G4121)&lt;=season_hi),1,0))</f>
        <v/>
      </c>
      <c r="I4121">
        <f>IF(G4121="","",G4121-first_day+1)</f>
        <v/>
      </c>
      <c r="J4121" s="27">
        <f>IF(I4121="","",INDEX(Daily!$J$2:$J$421,I4121))</f>
        <v/>
      </c>
      <c r="K4121" s="27">
        <f>IF(J4121="","",J4121+cat_offset)</f>
        <v/>
      </c>
      <c r="L4121" s="27">
        <f>IF(J4121="","",MAX(0,E4121-J4121)^2)</f>
        <v/>
      </c>
      <c r="M4121" s="27">
        <f>IF(J4121="","",MAX(0,E4121-(J4121+twcdh_off))^2)</f>
        <v/>
      </c>
      <c r="N4121" s="27">
        <f>IF(E4121="","",MAX(0,E4121-swcdh_thr)^2)</f>
        <v/>
      </c>
      <c r="O4121">
        <f>IF(K4121="","",ROUND(E4121-K4121,0))</f>
        <v/>
      </c>
      <c r="P4121">
        <f>IF(O4121="","",IF(O4121&gt;=1,O4121,0))</f>
        <v/>
      </c>
      <c r="Q4121" s="27">
        <f>IF(E4121="","",MAX(0,E4121-22))</f>
        <v/>
      </c>
      <c r="R4121" s="27">
        <f>IF(H4121=1,E4121,"")</f>
        <v/>
      </c>
      <c r="S4121" s="27">
        <f>IF(AND(H4121=1,J4121&lt;&gt;""),E4121-J4121,"")</f>
        <v/>
      </c>
      <c r="T4121">
        <f>IF(G4121="","",MONTH(G4121))</f>
        <v/>
      </c>
    </row>
    <row r="4122">
      <c r="A4122" s="24" t="n">
        <v>2020</v>
      </c>
      <c r="B4122" s="24" t="n">
        <v>6</v>
      </c>
      <c r="C4122" s="24" t="n">
        <v>20</v>
      </c>
      <c r="D4122" s="24" t="n">
        <v>17</v>
      </c>
      <c r="E4122" s="24" t="n">
        <v>23.59</v>
      </c>
      <c r="F4122" s="25">
        <f>IF($E4122="","",DATE(IF($A4122="",nominal_year,$A4122),$B4122,$C4122)+($D4122-IF(LEFT(hour_conv,1)="1",1,0))/24)</f>
        <v/>
      </c>
      <c r="G4122" s="26">
        <f>IF(F4122="","",INT(F4122))</f>
        <v/>
      </c>
      <c r="H4122">
        <f>IF(G4122="","",IF(AND(MONTH(G4122)*100+DAY(G4122)&gt;=season_lo,MONTH(G4122)*100+DAY(G4122)&lt;=season_hi),1,0))</f>
        <v/>
      </c>
      <c r="I4122">
        <f>IF(G4122="","",G4122-first_day+1)</f>
        <v/>
      </c>
      <c r="J4122" s="27">
        <f>IF(I4122="","",INDEX(Daily!$J$2:$J$421,I4122))</f>
        <v/>
      </c>
      <c r="K4122" s="27">
        <f>IF(J4122="","",J4122+cat_offset)</f>
        <v/>
      </c>
      <c r="L4122" s="27">
        <f>IF(J4122="","",MAX(0,E4122-J4122)^2)</f>
        <v/>
      </c>
      <c r="M4122" s="27">
        <f>IF(J4122="","",MAX(0,E4122-(J4122+twcdh_off))^2)</f>
        <v/>
      </c>
      <c r="N4122" s="27">
        <f>IF(E4122="","",MAX(0,E4122-swcdh_thr)^2)</f>
        <v/>
      </c>
      <c r="O4122">
        <f>IF(K4122="","",ROUND(E4122-K4122,0))</f>
        <v/>
      </c>
      <c r="P4122">
        <f>IF(O4122="","",IF(O4122&gt;=1,O4122,0))</f>
        <v/>
      </c>
      <c r="Q4122" s="27">
        <f>IF(E4122="","",MAX(0,E4122-22))</f>
        <v/>
      </c>
      <c r="R4122" s="27">
        <f>IF(H4122=1,E4122,"")</f>
        <v/>
      </c>
      <c r="S4122" s="27">
        <f>IF(AND(H4122=1,J4122&lt;&gt;""),E4122-J4122,"")</f>
        <v/>
      </c>
      <c r="T4122">
        <f>IF(G4122="","",MONTH(G4122))</f>
        <v/>
      </c>
    </row>
    <row r="4123">
      <c r="A4123" s="24" t="n">
        <v>2020</v>
      </c>
      <c r="B4123" s="24" t="n">
        <v>6</v>
      </c>
      <c r="C4123" s="24" t="n">
        <v>20</v>
      </c>
      <c r="D4123" s="24" t="n">
        <v>18</v>
      </c>
      <c r="E4123" s="24" t="n">
        <v>22.98</v>
      </c>
      <c r="F4123" s="25">
        <f>IF($E4123="","",DATE(IF($A4123="",nominal_year,$A4123),$B4123,$C4123)+($D4123-IF(LEFT(hour_conv,1)="1",1,0))/24)</f>
        <v/>
      </c>
      <c r="G4123" s="26">
        <f>IF(F4123="","",INT(F4123))</f>
        <v/>
      </c>
      <c r="H4123">
        <f>IF(G4123="","",IF(AND(MONTH(G4123)*100+DAY(G4123)&gt;=season_lo,MONTH(G4123)*100+DAY(G4123)&lt;=season_hi),1,0))</f>
        <v/>
      </c>
      <c r="I4123">
        <f>IF(G4123="","",G4123-first_day+1)</f>
        <v/>
      </c>
      <c r="J4123" s="27">
        <f>IF(I4123="","",INDEX(Daily!$J$2:$J$421,I4123))</f>
        <v/>
      </c>
      <c r="K4123" s="27">
        <f>IF(J4123="","",J4123+cat_offset)</f>
        <v/>
      </c>
      <c r="L4123" s="27">
        <f>IF(J4123="","",MAX(0,E4123-J4123)^2)</f>
        <v/>
      </c>
      <c r="M4123" s="27">
        <f>IF(J4123="","",MAX(0,E4123-(J4123+twcdh_off))^2)</f>
        <v/>
      </c>
      <c r="N4123" s="27">
        <f>IF(E4123="","",MAX(0,E4123-swcdh_thr)^2)</f>
        <v/>
      </c>
      <c r="O4123">
        <f>IF(K4123="","",ROUND(E4123-K4123,0))</f>
        <v/>
      </c>
      <c r="P4123">
        <f>IF(O4123="","",IF(O4123&gt;=1,O4123,0))</f>
        <v/>
      </c>
      <c r="Q4123" s="27">
        <f>IF(E4123="","",MAX(0,E4123-22))</f>
        <v/>
      </c>
      <c r="R4123" s="27">
        <f>IF(H4123=1,E4123,"")</f>
        <v/>
      </c>
      <c r="S4123" s="27">
        <f>IF(AND(H4123=1,J4123&lt;&gt;""),E4123-J4123,"")</f>
        <v/>
      </c>
      <c r="T4123">
        <f>IF(G4123="","",MONTH(G4123))</f>
        <v/>
      </c>
    </row>
    <row r="4124">
      <c r="A4124" s="24" t="n">
        <v>2020</v>
      </c>
      <c r="B4124" s="24" t="n">
        <v>6</v>
      </c>
      <c r="C4124" s="24" t="n">
        <v>20</v>
      </c>
      <c r="D4124" s="24" t="n">
        <v>19</v>
      </c>
      <c r="E4124" s="24" t="n">
        <v>21.29</v>
      </c>
      <c r="F4124" s="25">
        <f>IF($E4124="","",DATE(IF($A4124="",nominal_year,$A4124),$B4124,$C4124)+($D4124-IF(LEFT(hour_conv,1)="1",1,0))/24)</f>
        <v/>
      </c>
      <c r="G4124" s="26">
        <f>IF(F4124="","",INT(F4124))</f>
        <v/>
      </c>
      <c r="H4124">
        <f>IF(G4124="","",IF(AND(MONTH(G4124)*100+DAY(G4124)&gt;=season_lo,MONTH(G4124)*100+DAY(G4124)&lt;=season_hi),1,0))</f>
        <v/>
      </c>
      <c r="I4124">
        <f>IF(G4124="","",G4124-first_day+1)</f>
        <v/>
      </c>
      <c r="J4124" s="27">
        <f>IF(I4124="","",INDEX(Daily!$J$2:$J$421,I4124))</f>
        <v/>
      </c>
      <c r="K4124" s="27">
        <f>IF(J4124="","",J4124+cat_offset)</f>
        <v/>
      </c>
      <c r="L4124" s="27">
        <f>IF(J4124="","",MAX(0,E4124-J4124)^2)</f>
        <v/>
      </c>
      <c r="M4124" s="27">
        <f>IF(J4124="","",MAX(0,E4124-(J4124+twcdh_off))^2)</f>
        <v/>
      </c>
      <c r="N4124" s="27">
        <f>IF(E4124="","",MAX(0,E4124-swcdh_thr)^2)</f>
        <v/>
      </c>
      <c r="O4124">
        <f>IF(K4124="","",ROUND(E4124-K4124,0))</f>
        <v/>
      </c>
      <c r="P4124">
        <f>IF(O4124="","",IF(O4124&gt;=1,O4124,0))</f>
        <v/>
      </c>
      <c r="Q4124" s="27">
        <f>IF(E4124="","",MAX(0,E4124-22))</f>
        <v/>
      </c>
      <c r="R4124" s="27">
        <f>IF(H4124=1,E4124,"")</f>
        <v/>
      </c>
      <c r="S4124" s="27">
        <f>IF(AND(H4124=1,J4124&lt;&gt;""),E4124-J4124,"")</f>
        <v/>
      </c>
      <c r="T4124">
        <f>IF(G4124="","",MONTH(G4124))</f>
        <v/>
      </c>
    </row>
    <row r="4125">
      <c r="A4125" s="24" t="n">
        <v>2020</v>
      </c>
      <c r="B4125" s="24" t="n">
        <v>6</v>
      </c>
      <c r="C4125" s="24" t="n">
        <v>20</v>
      </c>
      <c r="D4125" s="24" t="n">
        <v>20</v>
      </c>
      <c r="E4125" s="24" t="n">
        <v>21.46</v>
      </c>
      <c r="F4125" s="25">
        <f>IF($E4125="","",DATE(IF($A4125="",nominal_year,$A4125),$B4125,$C4125)+($D4125-IF(LEFT(hour_conv,1)="1",1,0))/24)</f>
        <v/>
      </c>
      <c r="G4125" s="26">
        <f>IF(F4125="","",INT(F4125))</f>
        <v/>
      </c>
      <c r="H4125">
        <f>IF(G4125="","",IF(AND(MONTH(G4125)*100+DAY(G4125)&gt;=season_lo,MONTH(G4125)*100+DAY(G4125)&lt;=season_hi),1,0))</f>
        <v/>
      </c>
      <c r="I4125">
        <f>IF(G4125="","",G4125-first_day+1)</f>
        <v/>
      </c>
      <c r="J4125" s="27">
        <f>IF(I4125="","",INDEX(Daily!$J$2:$J$421,I4125))</f>
        <v/>
      </c>
      <c r="K4125" s="27">
        <f>IF(J4125="","",J4125+cat_offset)</f>
        <v/>
      </c>
      <c r="L4125" s="27">
        <f>IF(J4125="","",MAX(0,E4125-J4125)^2)</f>
        <v/>
      </c>
      <c r="M4125" s="27">
        <f>IF(J4125="","",MAX(0,E4125-(J4125+twcdh_off))^2)</f>
        <v/>
      </c>
      <c r="N4125" s="27">
        <f>IF(E4125="","",MAX(0,E4125-swcdh_thr)^2)</f>
        <v/>
      </c>
      <c r="O4125">
        <f>IF(K4125="","",ROUND(E4125-K4125,0))</f>
        <v/>
      </c>
      <c r="P4125">
        <f>IF(O4125="","",IF(O4125&gt;=1,O4125,0))</f>
        <v/>
      </c>
      <c r="Q4125" s="27">
        <f>IF(E4125="","",MAX(0,E4125-22))</f>
        <v/>
      </c>
      <c r="R4125" s="27">
        <f>IF(H4125=1,E4125,"")</f>
        <v/>
      </c>
      <c r="S4125" s="27">
        <f>IF(AND(H4125=1,J4125&lt;&gt;""),E4125-J4125,"")</f>
        <v/>
      </c>
      <c r="T4125">
        <f>IF(G4125="","",MONTH(G4125))</f>
        <v/>
      </c>
    </row>
    <row r="4126">
      <c r="A4126" s="24" t="n">
        <v>2020</v>
      </c>
      <c r="B4126" s="24" t="n">
        <v>6</v>
      </c>
      <c r="C4126" s="24" t="n">
        <v>20</v>
      </c>
      <c r="D4126" s="24" t="n">
        <v>21</v>
      </c>
      <c r="E4126" s="24" t="n">
        <v>19.37</v>
      </c>
      <c r="F4126" s="25">
        <f>IF($E4126="","",DATE(IF($A4126="",nominal_year,$A4126),$B4126,$C4126)+($D4126-IF(LEFT(hour_conv,1)="1",1,0))/24)</f>
        <v/>
      </c>
      <c r="G4126" s="26">
        <f>IF(F4126="","",INT(F4126))</f>
        <v/>
      </c>
      <c r="H4126">
        <f>IF(G4126="","",IF(AND(MONTH(G4126)*100+DAY(G4126)&gt;=season_lo,MONTH(G4126)*100+DAY(G4126)&lt;=season_hi),1,0))</f>
        <v/>
      </c>
      <c r="I4126">
        <f>IF(G4126="","",G4126-first_day+1)</f>
        <v/>
      </c>
      <c r="J4126" s="27">
        <f>IF(I4126="","",INDEX(Daily!$J$2:$J$421,I4126))</f>
        <v/>
      </c>
      <c r="K4126" s="27">
        <f>IF(J4126="","",J4126+cat_offset)</f>
        <v/>
      </c>
      <c r="L4126" s="27">
        <f>IF(J4126="","",MAX(0,E4126-J4126)^2)</f>
        <v/>
      </c>
      <c r="M4126" s="27">
        <f>IF(J4126="","",MAX(0,E4126-(J4126+twcdh_off))^2)</f>
        <v/>
      </c>
      <c r="N4126" s="27">
        <f>IF(E4126="","",MAX(0,E4126-swcdh_thr)^2)</f>
        <v/>
      </c>
      <c r="O4126">
        <f>IF(K4126="","",ROUND(E4126-K4126,0))</f>
        <v/>
      </c>
      <c r="P4126">
        <f>IF(O4126="","",IF(O4126&gt;=1,O4126,0))</f>
        <v/>
      </c>
      <c r="Q4126" s="27">
        <f>IF(E4126="","",MAX(0,E4126-22))</f>
        <v/>
      </c>
      <c r="R4126" s="27">
        <f>IF(H4126=1,E4126,"")</f>
        <v/>
      </c>
      <c r="S4126" s="27">
        <f>IF(AND(H4126=1,J4126&lt;&gt;""),E4126-J4126,"")</f>
        <v/>
      </c>
      <c r="T4126">
        <f>IF(G4126="","",MONTH(G4126))</f>
        <v/>
      </c>
    </row>
    <row r="4127">
      <c r="A4127" s="24" t="n">
        <v>2020</v>
      </c>
      <c r="B4127" s="24" t="n">
        <v>6</v>
      </c>
      <c r="C4127" s="24" t="n">
        <v>20</v>
      </c>
      <c r="D4127" s="24" t="n">
        <v>22</v>
      </c>
      <c r="E4127" s="24" t="n">
        <v>18</v>
      </c>
      <c r="F4127" s="25">
        <f>IF($E4127="","",DATE(IF($A4127="",nominal_year,$A4127),$B4127,$C4127)+($D4127-IF(LEFT(hour_conv,1)="1",1,0))/24)</f>
        <v/>
      </c>
      <c r="G4127" s="26">
        <f>IF(F4127="","",INT(F4127))</f>
        <v/>
      </c>
      <c r="H4127">
        <f>IF(G4127="","",IF(AND(MONTH(G4127)*100+DAY(G4127)&gt;=season_lo,MONTH(G4127)*100+DAY(G4127)&lt;=season_hi),1,0))</f>
        <v/>
      </c>
      <c r="I4127">
        <f>IF(G4127="","",G4127-first_day+1)</f>
        <v/>
      </c>
      <c r="J4127" s="27">
        <f>IF(I4127="","",INDEX(Daily!$J$2:$J$421,I4127))</f>
        <v/>
      </c>
      <c r="K4127" s="27">
        <f>IF(J4127="","",J4127+cat_offset)</f>
        <v/>
      </c>
      <c r="L4127" s="27">
        <f>IF(J4127="","",MAX(0,E4127-J4127)^2)</f>
        <v/>
      </c>
      <c r="M4127" s="27">
        <f>IF(J4127="","",MAX(0,E4127-(J4127+twcdh_off))^2)</f>
        <v/>
      </c>
      <c r="N4127" s="27">
        <f>IF(E4127="","",MAX(0,E4127-swcdh_thr)^2)</f>
        <v/>
      </c>
      <c r="O4127">
        <f>IF(K4127="","",ROUND(E4127-K4127,0))</f>
        <v/>
      </c>
      <c r="P4127">
        <f>IF(O4127="","",IF(O4127&gt;=1,O4127,0))</f>
        <v/>
      </c>
      <c r="Q4127" s="27">
        <f>IF(E4127="","",MAX(0,E4127-22))</f>
        <v/>
      </c>
      <c r="R4127" s="27">
        <f>IF(H4127=1,E4127,"")</f>
        <v/>
      </c>
      <c r="S4127" s="27">
        <f>IF(AND(H4127=1,J4127&lt;&gt;""),E4127-J4127,"")</f>
        <v/>
      </c>
      <c r="T4127">
        <f>IF(G4127="","",MONTH(G4127))</f>
        <v/>
      </c>
    </row>
    <row r="4128">
      <c r="A4128" s="24" t="n">
        <v>2020</v>
      </c>
      <c r="B4128" s="24" t="n">
        <v>6</v>
      </c>
      <c r="C4128" s="24" t="n">
        <v>20</v>
      </c>
      <c r="D4128" s="24" t="n">
        <v>23</v>
      </c>
      <c r="E4128" s="24" t="n">
        <v>15.74</v>
      </c>
      <c r="F4128" s="25">
        <f>IF($E4128="","",DATE(IF($A4128="",nominal_year,$A4128),$B4128,$C4128)+($D4128-IF(LEFT(hour_conv,1)="1",1,0))/24)</f>
        <v/>
      </c>
      <c r="G4128" s="26">
        <f>IF(F4128="","",INT(F4128))</f>
        <v/>
      </c>
      <c r="H4128">
        <f>IF(G4128="","",IF(AND(MONTH(G4128)*100+DAY(G4128)&gt;=season_lo,MONTH(G4128)*100+DAY(G4128)&lt;=season_hi),1,0))</f>
        <v/>
      </c>
      <c r="I4128">
        <f>IF(G4128="","",G4128-first_day+1)</f>
        <v/>
      </c>
      <c r="J4128" s="27">
        <f>IF(I4128="","",INDEX(Daily!$J$2:$J$421,I4128))</f>
        <v/>
      </c>
      <c r="K4128" s="27">
        <f>IF(J4128="","",J4128+cat_offset)</f>
        <v/>
      </c>
      <c r="L4128" s="27">
        <f>IF(J4128="","",MAX(0,E4128-J4128)^2)</f>
        <v/>
      </c>
      <c r="M4128" s="27">
        <f>IF(J4128="","",MAX(0,E4128-(J4128+twcdh_off))^2)</f>
        <v/>
      </c>
      <c r="N4128" s="27">
        <f>IF(E4128="","",MAX(0,E4128-swcdh_thr)^2)</f>
        <v/>
      </c>
      <c r="O4128">
        <f>IF(K4128="","",ROUND(E4128-K4128,0))</f>
        <v/>
      </c>
      <c r="P4128">
        <f>IF(O4128="","",IF(O4128&gt;=1,O4128,0))</f>
        <v/>
      </c>
      <c r="Q4128" s="27">
        <f>IF(E4128="","",MAX(0,E4128-22))</f>
        <v/>
      </c>
      <c r="R4128" s="27">
        <f>IF(H4128=1,E4128,"")</f>
        <v/>
      </c>
      <c r="S4128" s="27">
        <f>IF(AND(H4128=1,J4128&lt;&gt;""),E4128-J4128,"")</f>
        <v/>
      </c>
      <c r="T4128">
        <f>IF(G4128="","",MONTH(G4128))</f>
        <v/>
      </c>
    </row>
    <row r="4129">
      <c r="A4129" s="24" t="n">
        <v>2020</v>
      </c>
      <c r="B4129" s="24" t="n">
        <v>6</v>
      </c>
      <c r="C4129" s="24" t="n">
        <v>20</v>
      </c>
      <c r="D4129" s="24" t="n">
        <v>24</v>
      </c>
      <c r="E4129" s="24" t="n">
        <v>15.64</v>
      </c>
      <c r="F4129" s="25">
        <f>IF($E4129="","",DATE(IF($A4129="",nominal_year,$A4129),$B4129,$C4129)+($D4129-IF(LEFT(hour_conv,1)="1",1,0))/24)</f>
        <v/>
      </c>
      <c r="G4129" s="26">
        <f>IF(F4129="","",INT(F4129))</f>
        <v/>
      </c>
      <c r="H4129">
        <f>IF(G4129="","",IF(AND(MONTH(G4129)*100+DAY(G4129)&gt;=season_lo,MONTH(G4129)*100+DAY(G4129)&lt;=season_hi),1,0))</f>
        <v/>
      </c>
      <c r="I4129">
        <f>IF(G4129="","",G4129-first_day+1)</f>
        <v/>
      </c>
      <c r="J4129" s="27">
        <f>IF(I4129="","",INDEX(Daily!$J$2:$J$421,I4129))</f>
        <v/>
      </c>
      <c r="K4129" s="27">
        <f>IF(J4129="","",J4129+cat_offset)</f>
        <v/>
      </c>
      <c r="L4129" s="27">
        <f>IF(J4129="","",MAX(0,E4129-J4129)^2)</f>
        <v/>
      </c>
      <c r="M4129" s="27">
        <f>IF(J4129="","",MAX(0,E4129-(J4129+twcdh_off))^2)</f>
        <v/>
      </c>
      <c r="N4129" s="27">
        <f>IF(E4129="","",MAX(0,E4129-swcdh_thr)^2)</f>
        <v/>
      </c>
      <c r="O4129">
        <f>IF(K4129="","",ROUND(E4129-K4129,0))</f>
        <v/>
      </c>
      <c r="P4129">
        <f>IF(O4129="","",IF(O4129&gt;=1,O4129,0))</f>
        <v/>
      </c>
      <c r="Q4129" s="27">
        <f>IF(E4129="","",MAX(0,E4129-22))</f>
        <v/>
      </c>
      <c r="R4129" s="27">
        <f>IF(H4129=1,E4129,"")</f>
        <v/>
      </c>
      <c r="S4129" s="27">
        <f>IF(AND(H4129=1,J4129&lt;&gt;""),E4129-J4129,"")</f>
        <v/>
      </c>
      <c r="T4129">
        <f>IF(G4129="","",MONTH(G4129))</f>
        <v/>
      </c>
    </row>
    <row r="4130">
      <c r="A4130" s="24" t="n">
        <v>2020</v>
      </c>
      <c r="B4130" s="24" t="n">
        <v>6</v>
      </c>
      <c r="C4130" s="24" t="n">
        <v>21</v>
      </c>
      <c r="D4130" s="24" t="n">
        <v>1</v>
      </c>
      <c r="E4130" s="24" t="n">
        <v>14.39</v>
      </c>
      <c r="F4130" s="25">
        <f>IF($E4130="","",DATE(IF($A4130="",nominal_year,$A4130),$B4130,$C4130)+($D4130-IF(LEFT(hour_conv,1)="1",1,0))/24)</f>
        <v/>
      </c>
      <c r="G4130" s="26">
        <f>IF(F4130="","",INT(F4130))</f>
        <v/>
      </c>
      <c r="H4130">
        <f>IF(G4130="","",IF(AND(MONTH(G4130)*100+DAY(G4130)&gt;=season_lo,MONTH(G4130)*100+DAY(G4130)&lt;=season_hi),1,0))</f>
        <v/>
      </c>
      <c r="I4130">
        <f>IF(G4130="","",G4130-first_day+1)</f>
        <v/>
      </c>
      <c r="J4130" s="27">
        <f>IF(I4130="","",INDEX(Daily!$J$2:$J$421,I4130))</f>
        <v/>
      </c>
      <c r="K4130" s="27">
        <f>IF(J4130="","",J4130+cat_offset)</f>
        <v/>
      </c>
      <c r="L4130" s="27">
        <f>IF(J4130="","",MAX(0,E4130-J4130)^2)</f>
        <v/>
      </c>
      <c r="M4130" s="27">
        <f>IF(J4130="","",MAX(0,E4130-(J4130+twcdh_off))^2)</f>
        <v/>
      </c>
      <c r="N4130" s="27">
        <f>IF(E4130="","",MAX(0,E4130-swcdh_thr)^2)</f>
        <v/>
      </c>
      <c r="O4130">
        <f>IF(K4130="","",ROUND(E4130-K4130,0))</f>
        <v/>
      </c>
      <c r="P4130">
        <f>IF(O4130="","",IF(O4130&gt;=1,O4130,0))</f>
        <v/>
      </c>
      <c r="Q4130" s="27">
        <f>IF(E4130="","",MAX(0,E4130-22))</f>
        <v/>
      </c>
      <c r="R4130" s="27">
        <f>IF(H4130=1,E4130,"")</f>
        <v/>
      </c>
      <c r="S4130" s="27">
        <f>IF(AND(H4130=1,J4130&lt;&gt;""),E4130-J4130,"")</f>
        <v/>
      </c>
      <c r="T4130">
        <f>IF(G4130="","",MONTH(G4130))</f>
        <v/>
      </c>
    </row>
    <row r="4131">
      <c r="A4131" s="24" t="n">
        <v>2020</v>
      </c>
      <c r="B4131" s="24" t="n">
        <v>6</v>
      </c>
      <c r="C4131" s="24" t="n">
        <v>21</v>
      </c>
      <c r="D4131" s="24" t="n">
        <v>2</v>
      </c>
      <c r="E4131" s="24" t="n">
        <v>12.87</v>
      </c>
      <c r="F4131" s="25">
        <f>IF($E4131="","",DATE(IF($A4131="",nominal_year,$A4131),$B4131,$C4131)+($D4131-IF(LEFT(hour_conv,1)="1",1,0))/24)</f>
        <v/>
      </c>
      <c r="G4131" s="26">
        <f>IF(F4131="","",INT(F4131))</f>
        <v/>
      </c>
      <c r="H4131">
        <f>IF(G4131="","",IF(AND(MONTH(G4131)*100+DAY(G4131)&gt;=season_lo,MONTH(G4131)*100+DAY(G4131)&lt;=season_hi),1,0))</f>
        <v/>
      </c>
      <c r="I4131">
        <f>IF(G4131="","",G4131-first_day+1)</f>
        <v/>
      </c>
      <c r="J4131" s="27">
        <f>IF(I4131="","",INDEX(Daily!$J$2:$J$421,I4131))</f>
        <v/>
      </c>
      <c r="K4131" s="27">
        <f>IF(J4131="","",J4131+cat_offset)</f>
        <v/>
      </c>
      <c r="L4131" s="27">
        <f>IF(J4131="","",MAX(0,E4131-J4131)^2)</f>
        <v/>
      </c>
      <c r="M4131" s="27">
        <f>IF(J4131="","",MAX(0,E4131-(J4131+twcdh_off))^2)</f>
        <v/>
      </c>
      <c r="N4131" s="27">
        <f>IF(E4131="","",MAX(0,E4131-swcdh_thr)^2)</f>
        <v/>
      </c>
      <c r="O4131">
        <f>IF(K4131="","",ROUND(E4131-K4131,0))</f>
        <v/>
      </c>
      <c r="P4131">
        <f>IF(O4131="","",IF(O4131&gt;=1,O4131,0))</f>
        <v/>
      </c>
      <c r="Q4131" s="27">
        <f>IF(E4131="","",MAX(0,E4131-22))</f>
        <v/>
      </c>
      <c r="R4131" s="27">
        <f>IF(H4131=1,E4131,"")</f>
        <v/>
      </c>
      <c r="S4131" s="27">
        <f>IF(AND(H4131=1,J4131&lt;&gt;""),E4131-J4131,"")</f>
        <v/>
      </c>
      <c r="T4131">
        <f>IF(G4131="","",MONTH(G4131))</f>
        <v/>
      </c>
    </row>
    <row r="4132">
      <c r="A4132" s="24" t="n">
        <v>2020</v>
      </c>
      <c r="B4132" s="24" t="n">
        <v>6</v>
      </c>
      <c r="C4132" s="24" t="n">
        <v>21</v>
      </c>
      <c r="D4132" s="24" t="n">
        <v>3</v>
      </c>
      <c r="E4132" s="24" t="n">
        <v>12.59</v>
      </c>
      <c r="F4132" s="25">
        <f>IF($E4132="","",DATE(IF($A4132="",nominal_year,$A4132),$B4132,$C4132)+($D4132-IF(LEFT(hour_conv,1)="1",1,0))/24)</f>
        <v/>
      </c>
      <c r="G4132" s="26">
        <f>IF(F4132="","",INT(F4132))</f>
        <v/>
      </c>
      <c r="H4132">
        <f>IF(G4132="","",IF(AND(MONTH(G4132)*100+DAY(G4132)&gt;=season_lo,MONTH(G4132)*100+DAY(G4132)&lt;=season_hi),1,0))</f>
        <v/>
      </c>
      <c r="I4132">
        <f>IF(G4132="","",G4132-first_day+1)</f>
        <v/>
      </c>
      <c r="J4132" s="27">
        <f>IF(I4132="","",INDEX(Daily!$J$2:$J$421,I4132))</f>
        <v/>
      </c>
      <c r="K4132" s="27">
        <f>IF(J4132="","",J4132+cat_offset)</f>
        <v/>
      </c>
      <c r="L4132" s="27">
        <f>IF(J4132="","",MAX(0,E4132-J4132)^2)</f>
        <v/>
      </c>
      <c r="M4132" s="27">
        <f>IF(J4132="","",MAX(0,E4132-(J4132+twcdh_off))^2)</f>
        <v/>
      </c>
      <c r="N4132" s="27">
        <f>IF(E4132="","",MAX(0,E4132-swcdh_thr)^2)</f>
        <v/>
      </c>
      <c r="O4132">
        <f>IF(K4132="","",ROUND(E4132-K4132,0))</f>
        <v/>
      </c>
      <c r="P4132">
        <f>IF(O4132="","",IF(O4132&gt;=1,O4132,0))</f>
        <v/>
      </c>
      <c r="Q4132" s="27">
        <f>IF(E4132="","",MAX(0,E4132-22))</f>
        <v/>
      </c>
      <c r="R4132" s="27">
        <f>IF(H4132=1,E4132,"")</f>
        <v/>
      </c>
      <c r="S4132" s="27">
        <f>IF(AND(H4132=1,J4132&lt;&gt;""),E4132-J4132,"")</f>
        <v/>
      </c>
      <c r="T4132">
        <f>IF(G4132="","",MONTH(G4132))</f>
        <v/>
      </c>
    </row>
    <row r="4133">
      <c r="A4133" s="24" t="n">
        <v>2020</v>
      </c>
      <c r="B4133" s="24" t="n">
        <v>6</v>
      </c>
      <c r="C4133" s="24" t="n">
        <v>21</v>
      </c>
      <c r="D4133" s="24" t="n">
        <v>4</v>
      </c>
      <c r="E4133" s="24" t="n">
        <v>12.52</v>
      </c>
      <c r="F4133" s="25">
        <f>IF($E4133="","",DATE(IF($A4133="",nominal_year,$A4133),$B4133,$C4133)+($D4133-IF(LEFT(hour_conv,1)="1",1,0))/24)</f>
        <v/>
      </c>
      <c r="G4133" s="26">
        <f>IF(F4133="","",INT(F4133))</f>
        <v/>
      </c>
      <c r="H4133">
        <f>IF(G4133="","",IF(AND(MONTH(G4133)*100+DAY(G4133)&gt;=season_lo,MONTH(G4133)*100+DAY(G4133)&lt;=season_hi),1,0))</f>
        <v/>
      </c>
      <c r="I4133">
        <f>IF(G4133="","",G4133-first_day+1)</f>
        <v/>
      </c>
      <c r="J4133" s="27">
        <f>IF(I4133="","",INDEX(Daily!$J$2:$J$421,I4133))</f>
        <v/>
      </c>
      <c r="K4133" s="27">
        <f>IF(J4133="","",J4133+cat_offset)</f>
        <v/>
      </c>
      <c r="L4133" s="27">
        <f>IF(J4133="","",MAX(0,E4133-J4133)^2)</f>
        <v/>
      </c>
      <c r="M4133" s="27">
        <f>IF(J4133="","",MAX(0,E4133-(J4133+twcdh_off))^2)</f>
        <v/>
      </c>
      <c r="N4133" s="27">
        <f>IF(E4133="","",MAX(0,E4133-swcdh_thr)^2)</f>
        <v/>
      </c>
      <c r="O4133">
        <f>IF(K4133="","",ROUND(E4133-K4133,0))</f>
        <v/>
      </c>
      <c r="P4133">
        <f>IF(O4133="","",IF(O4133&gt;=1,O4133,0))</f>
        <v/>
      </c>
      <c r="Q4133" s="27">
        <f>IF(E4133="","",MAX(0,E4133-22))</f>
        <v/>
      </c>
      <c r="R4133" s="27">
        <f>IF(H4133=1,E4133,"")</f>
        <v/>
      </c>
      <c r="S4133" s="27">
        <f>IF(AND(H4133=1,J4133&lt;&gt;""),E4133-J4133,"")</f>
        <v/>
      </c>
      <c r="T4133">
        <f>IF(G4133="","",MONTH(G4133))</f>
        <v/>
      </c>
    </row>
    <row r="4134">
      <c r="A4134" s="24" t="n">
        <v>2020</v>
      </c>
      <c r="B4134" s="24" t="n">
        <v>6</v>
      </c>
      <c r="C4134" s="24" t="n">
        <v>21</v>
      </c>
      <c r="D4134" s="24" t="n">
        <v>5</v>
      </c>
      <c r="E4134" s="24" t="n">
        <v>12.94</v>
      </c>
      <c r="F4134" s="25">
        <f>IF($E4134="","",DATE(IF($A4134="",nominal_year,$A4134),$B4134,$C4134)+($D4134-IF(LEFT(hour_conv,1)="1",1,0))/24)</f>
        <v/>
      </c>
      <c r="G4134" s="26">
        <f>IF(F4134="","",INT(F4134))</f>
        <v/>
      </c>
      <c r="H4134">
        <f>IF(G4134="","",IF(AND(MONTH(G4134)*100+DAY(G4134)&gt;=season_lo,MONTH(G4134)*100+DAY(G4134)&lt;=season_hi),1,0))</f>
        <v/>
      </c>
      <c r="I4134">
        <f>IF(G4134="","",G4134-first_day+1)</f>
        <v/>
      </c>
      <c r="J4134" s="27">
        <f>IF(I4134="","",INDEX(Daily!$J$2:$J$421,I4134))</f>
        <v/>
      </c>
      <c r="K4134" s="27">
        <f>IF(J4134="","",J4134+cat_offset)</f>
        <v/>
      </c>
      <c r="L4134" s="27">
        <f>IF(J4134="","",MAX(0,E4134-J4134)^2)</f>
        <v/>
      </c>
      <c r="M4134" s="27">
        <f>IF(J4134="","",MAX(0,E4134-(J4134+twcdh_off))^2)</f>
        <v/>
      </c>
      <c r="N4134" s="27">
        <f>IF(E4134="","",MAX(0,E4134-swcdh_thr)^2)</f>
        <v/>
      </c>
      <c r="O4134">
        <f>IF(K4134="","",ROUND(E4134-K4134,0))</f>
        <v/>
      </c>
      <c r="P4134">
        <f>IF(O4134="","",IF(O4134&gt;=1,O4134,0))</f>
        <v/>
      </c>
      <c r="Q4134" s="27">
        <f>IF(E4134="","",MAX(0,E4134-22))</f>
        <v/>
      </c>
      <c r="R4134" s="27">
        <f>IF(H4134=1,E4134,"")</f>
        <v/>
      </c>
      <c r="S4134" s="27">
        <f>IF(AND(H4134=1,J4134&lt;&gt;""),E4134-J4134,"")</f>
        <v/>
      </c>
      <c r="T4134">
        <f>IF(G4134="","",MONTH(G4134))</f>
        <v/>
      </c>
    </row>
    <row r="4135">
      <c r="A4135" s="24" t="n">
        <v>2020</v>
      </c>
      <c r="B4135" s="24" t="n">
        <v>6</v>
      </c>
      <c r="C4135" s="24" t="n">
        <v>21</v>
      </c>
      <c r="D4135" s="24" t="n">
        <v>6</v>
      </c>
      <c r="E4135" s="24" t="n">
        <v>13.16</v>
      </c>
      <c r="F4135" s="25">
        <f>IF($E4135="","",DATE(IF($A4135="",nominal_year,$A4135),$B4135,$C4135)+($D4135-IF(LEFT(hour_conv,1)="1",1,0))/24)</f>
        <v/>
      </c>
      <c r="G4135" s="26">
        <f>IF(F4135="","",INT(F4135))</f>
        <v/>
      </c>
      <c r="H4135">
        <f>IF(G4135="","",IF(AND(MONTH(G4135)*100+DAY(G4135)&gt;=season_lo,MONTH(G4135)*100+DAY(G4135)&lt;=season_hi),1,0))</f>
        <v/>
      </c>
      <c r="I4135">
        <f>IF(G4135="","",G4135-first_day+1)</f>
        <v/>
      </c>
      <c r="J4135" s="27">
        <f>IF(I4135="","",INDEX(Daily!$J$2:$J$421,I4135))</f>
        <v/>
      </c>
      <c r="K4135" s="27">
        <f>IF(J4135="","",J4135+cat_offset)</f>
        <v/>
      </c>
      <c r="L4135" s="27">
        <f>IF(J4135="","",MAX(0,E4135-J4135)^2)</f>
        <v/>
      </c>
      <c r="M4135" s="27">
        <f>IF(J4135="","",MAX(0,E4135-(J4135+twcdh_off))^2)</f>
        <v/>
      </c>
      <c r="N4135" s="27">
        <f>IF(E4135="","",MAX(0,E4135-swcdh_thr)^2)</f>
        <v/>
      </c>
      <c r="O4135">
        <f>IF(K4135="","",ROUND(E4135-K4135,0))</f>
        <v/>
      </c>
      <c r="P4135">
        <f>IF(O4135="","",IF(O4135&gt;=1,O4135,0))</f>
        <v/>
      </c>
      <c r="Q4135" s="27">
        <f>IF(E4135="","",MAX(0,E4135-22))</f>
        <v/>
      </c>
      <c r="R4135" s="27">
        <f>IF(H4135=1,E4135,"")</f>
        <v/>
      </c>
      <c r="S4135" s="27">
        <f>IF(AND(H4135=1,J4135&lt;&gt;""),E4135-J4135,"")</f>
        <v/>
      </c>
      <c r="T4135">
        <f>IF(G4135="","",MONTH(G4135))</f>
        <v/>
      </c>
    </row>
    <row r="4136">
      <c r="A4136" s="24" t="n">
        <v>2020</v>
      </c>
      <c r="B4136" s="24" t="n">
        <v>6</v>
      </c>
      <c r="C4136" s="24" t="n">
        <v>21</v>
      </c>
      <c r="D4136" s="24" t="n">
        <v>7</v>
      </c>
      <c r="E4136" s="24" t="n">
        <v>14.7</v>
      </c>
      <c r="F4136" s="25">
        <f>IF($E4136="","",DATE(IF($A4136="",nominal_year,$A4136),$B4136,$C4136)+($D4136-IF(LEFT(hour_conv,1)="1",1,0))/24)</f>
        <v/>
      </c>
      <c r="G4136" s="26">
        <f>IF(F4136="","",INT(F4136))</f>
        <v/>
      </c>
      <c r="H4136">
        <f>IF(G4136="","",IF(AND(MONTH(G4136)*100+DAY(G4136)&gt;=season_lo,MONTH(G4136)*100+DAY(G4136)&lt;=season_hi),1,0))</f>
        <v/>
      </c>
      <c r="I4136">
        <f>IF(G4136="","",G4136-first_day+1)</f>
        <v/>
      </c>
      <c r="J4136" s="27">
        <f>IF(I4136="","",INDEX(Daily!$J$2:$J$421,I4136))</f>
        <v/>
      </c>
      <c r="K4136" s="27">
        <f>IF(J4136="","",J4136+cat_offset)</f>
        <v/>
      </c>
      <c r="L4136" s="27">
        <f>IF(J4136="","",MAX(0,E4136-J4136)^2)</f>
        <v/>
      </c>
      <c r="M4136" s="27">
        <f>IF(J4136="","",MAX(0,E4136-(J4136+twcdh_off))^2)</f>
        <v/>
      </c>
      <c r="N4136" s="27">
        <f>IF(E4136="","",MAX(0,E4136-swcdh_thr)^2)</f>
        <v/>
      </c>
      <c r="O4136">
        <f>IF(K4136="","",ROUND(E4136-K4136,0))</f>
        <v/>
      </c>
      <c r="P4136">
        <f>IF(O4136="","",IF(O4136&gt;=1,O4136,0))</f>
        <v/>
      </c>
      <c r="Q4136" s="27">
        <f>IF(E4136="","",MAX(0,E4136-22))</f>
        <v/>
      </c>
      <c r="R4136" s="27">
        <f>IF(H4136=1,E4136,"")</f>
        <v/>
      </c>
      <c r="S4136" s="27">
        <f>IF(AND(H4136=1,J4136&lt;&gt;""),E4136-J4136,"")</f>
        <v/>
      </c>
      <c r="T4136">
        <f>IF(G4136="","",MONTH(G4136))</f>
        <v/>
      </c>
    </row>
    <row r="4137">
      <c r="A4137" s="24" t="n">
        <v>2020</v>
      </c>
      <c r="B4137" s="24" t="n">
        <v>6</v>
      </c>
      <c r="C4137" s="24" t="n">
        <v>21</v>
      </c>
      <c r="D4137" s="24" t="n">
        <v>8</v>
      </c>
      <c r="E4137" s="24" t="n">
        <v>15.08</v>
      </c>
      <c r="F4137" s="25">
        <f>IF($E4137="","",DATE(IF($A4137="",nominal_year,$A4137),$B4137,$C4137)+($D4137-IF(LEFT(hour_conv,1)="1",1,0))/24)</f>
        <v/>
      </c>
      <c r="G4137" s="26">
        <f>IF(F4137="","",INT(F4137))</f>
        <v/>
      </c>
      <c r="H4137">
        <f>IF(G4137="","",IF(AND(MONTH(G4137)*100+DAY(G4137)&gt;=season_lo,MONTH(G4137)*100+DAY(G4137)&lt;=season_hi),1,0))</f>
        <v/>
      </c>
      <c r="I4137">
        <f>IF(G4137="","",G4137-first_day+1)</f>
        <v/>
      </c>
      <c r="J4137" s="27">
        <f>IF(I4137="","",INDEX(Daily!$J$2:$J$421,I4137))</f>
        <v/>
      </c>
      <c r="K4137" s="27">
        <f>IF(J4137="","",J4137+cat_offset)</f>
        <v/>
      </c>
      <c r="L4137" s="27">
        <f>IF(J4137="","",MAX(0,E4137-J4137)^2)</f>
        <v/>
      </c>
      <c r="M4137" s="27">
        <f>IF(J4137="","",MAX(0,E4137-(J4137+twcdh_off))^2)</f>
        <v/>
      </c>
      <c r="N4137" s="27">
        <f>IF(E4137="","",MAX(0,E4137-swcdh_thr)^2)</f>
        <v/>
      </c>
      <c r="O4137">
        <f>IF(K4137="","",ROUND(E4137-K4137,0))</f>
        <v/>
      </c>
      <c r="P4137">
        <f>IF(O4137="","",IF(O4137&gt;=1,O4137,0))</f>
        <v/>
      </c>
      <c r="Q4137" s="27">
        <f>IF(E4137="","",MAX(0,E4137-22))</f>
        <v/>
      </c>
      <c r="R4137" s="27">
        <f>IF(H4137=1,E4137,"")</f>
        <v/>
      </c>
      <c r="S4137" s="27">
        <f>IF(AND(H4137=1,J4137&lt;&gt;""),E4137-J4137,"")</f>
        <v/>
      </c>
      <c r="T4137">
        <f>IF(G4137="","",MONTH(G4137))</f>
        <v/>
      </c>
    </row>
    <row r="4138">
      <c r="A4138" s="24" t="n">
        <v>2020</v>
      </c>
      <c r="B4138" s="24" t="n">
        <v>6</v>
      </c>
      <c r="C4138" s="24" t="n">
        <v>21</v>
      </c>
      <c r="D4138" s="24" t="n">
        <v>9</v>
      </c>
      <c r="E4138" s="24" t="n">
        <v>16.28</v>
      </c>
      <c r="F4138" s="25">
        <f>IF($E4138="","",DATE(IF($A4138="",nominal_year,$A4138),$B4138,$C4138)+($D4138-IF(LEFT(hour_conv,1)="1",1,0))/24)</f>
        <v/>
      </c>
      <c r="G4138" s="26">
        <f>IF(F4138="","",INT(F4138))</f>
        <v/>
      </c>
      <c r="H4138">
        <f>IF(G4138="","",IF(AND(MONTH(G4138)*100+DAY(G4138)&gt;=season_lo,MONTH(G4138)*100+DAY(G4138)&lt;=season_hi),1,0))</f>
        <v/>
      </c>
      <c r="I4138">
        <f>IF(G4138="","",G4138-first_day+1)</f>
        <v/>
      </c>
      <c r="J4138" s="27">
        <f>IF(I4138="","",INDEX(Daily!$J$2:$J$421,I4138))</f>
        <v/>
      </c>
      <c r="K4138" s="27">
        <f>IF(J4138="","",J4138+cat_offset)</f>
        <v/>
      </c>
      <c r="L4138" s="27">
        <f>IF(J4138="","",MAX(0,E4138-J4138)^2)</f>
        <v/>
      </c>
      <c r="M4138" s="27">
        <f>IF(J4138="","",MAX(0,E4138-(J4138+twcdh_off))^2)</f>
        <v/>
      </c>
      <c r="N4138" s="27">
        <f>IF(E4138="","",MAX(0,E4138-swcdh_thr)^2)</f>
        <v/>
      </c>
      <c r="O4138">
        <f>IF(K4138="","",ROUND(E4138-K4138,0))</f>
        <v/>
      </c>
      <c r="P4138">
        <f>IF(O4138="","",IF(O4138&gt;=1,O4138,0))</f>
        <v/>
      </c>
      <c r="Q4138" s="27">
        <f>IF(E4138="","",MAX(0,E4138-22))</f>
        <v/>
      </c>
      <c r="R4138" s="27">
        <f>IF(H4138=1,E4138,"")</f>
        <v/>
      </c>
      <c r="S4138" s="27">
        <f>IF(AND(H4138=1,J4138&lt;&gt;""),E4138-J4138,"")</f>
        <v/>
      </c>
      <c r="T4138">
        <f>IF(G4138="","",MONTH(G4138))</f>
        <v/>
      </c>
    </row>
    <row r="4139">
      <c r="A4139" s="24" t="n">
        <v>2020</v>
      </c>
      <c r="B4139" s="24" t="n">
        <v>6</v>
      </c>
      <c r="C4139" s="24" t="n">
        <v>21</v>
      </c>
      <c r="D4139" s="24" t="n">
        <v>10</v>
      </c>
      <c r="E4139" s="24" t="n">
        <v>17.79</v>
      </c>
      <c r="F4139" s="25">
        <f>IF($E4139="","",DATE(IF($A4139="",nominal_year,$A4139),$B4139,$C4139)+($D4139-IF(LEFT(hour_conv,1)="1",1,0))/24)</f>
        <v/>
      </c>
      <c r="G4139" s="26">
        <f>IF(F4139="","",INT(F4139))</f>
        <v/>
      </c>
      <c r="H4139">
        <f>IF(G4139="","",IF(AND(MONTH(G4139)*100+DAY(G4139)&gt;=season_lo,MONTH(G4139)*100+DAY(G4139)&lt;=season_hi),1,0))</f>
        <v/>
      </c>
      <c r="I4139">
        <f>IF(G4139="","",G4139-first_day+1)</f>
        <v/>
      </c>
      <c r="J4139" s="27">
        <f>IF(I4139="","",INDEX(Daily!$J$2:$J$421,I4139))</f>
        <v/>
      </c>
      <c r="K4139" s="27">
        <f>IF(J4139="","",J4139+cat_offset)</f>
        <v/>
      </c>
      <c r="L4139" s="27">
        <f>IF(J4139="","",MAX(0,E4139-J4139)^2)</f>
        <v/>
      </c>
      <c r="M4139" s="27">
        <f>IF(J4139="","",MAX(0,E4139-(J4139+twcdh_off))^2)</f>
        <v/>
      </c>
      <c r="N4139" s="27">
        <f>IF(E4139="","",MAX(0,E4139-swcdh_thr)^2)</f>
        <v/>
      </c>
      <c r="O4139">
        <f>IF(K4139="","",ROUND(E4139-K4139,0))</f>
        <v/>
      </c>
      <c r="P4139">
        <f>IF(O4139="","",IF(O4139&gt;=1,O4139,0))</f>
        <v/>
      </c>
      <c r="Q4139" s="27">
        <f>IF(E4139="","",MAX(0,E4139-22))</f>
        <v/>
      </c>
      <c r="R4139" s="27">
        <f>IF(H4139=1,E4139,"")</f>
        <v/>
      </c>
      <c r="S4139" s="27">
        <f>IF(AND(H4139=1,J4139&lt;&gt;""),E4139-J4139,"")</f>
        <v/>
      </c>
      <c r="T4139">
        <f>IF(G4139="","",MONTH(G4139))</f>
        <v/>
      </c>
    </row>
    <row r="4140">
      <c r="A4140" s="24" t="n">
        <v>2020</v>
      </c>
      <c r="B4140" s="24" t="n">
        <v>6</v>
      </c>
      <c r="C4140" s="24" t="n">
        <v>21</v>
      </c>
      <c r="D4140" s="24" t="n">
        <v>11</v>
      </c>
      <c r="E4140" s="24" t="n">
        <v>18.41</v>
      </c>
      <c r="F4140" s="25">
        <f>IF($E4140="","",DATE(IF($A4140="",nominal_year,$A4140),$B4140,$C4140)+($D4140-IF(LEFT(hour_conv,1)="1",1,0))/24)</f>
        <v/>
      </c>
      <c r="G4140" s="26">
        <f>IF(F4140="","",INT(F4140))</f>
        <v/>
      </c>
      <c r="H4140">
        <f>IF(G4140="","",IF(AND(MONTH(G4140)*100+DAY(G4140)&gt;=season_lo,MONTH(G4140)*100+DAY(G4140)&lt;=season_hi),1,0))</f>
        <v/>
      </c>
      <c r="I4140">
        <f>IF(G4140="","",G4140-first_day+1)</f>
        <v/>
      </c>
      <c r="J4140" s="27">
        <f>IF(I4140="","",INDEX(Daily!$J$2:$J$421,I4140))</f>
        <v/>
      </c>
      <c r="K4140" s="27">
        <f>IF(J4140="","",J4140+cat_offset)</f>
        <v/>
      </c>
      <c r="L4140" s="27">
        <f>IF(J4140="","",MAX(0,E4140-J4140)^2)</f>
        <v/>
      </c>
      <c r="M4140" s="27">
        <f>IF(J4140="","",MAX(0,E4140-(J4140+twcdh_off))^2)</f>
        <v/>
      </c>
      <c r="N4140" s="27">
        <f>IF(E4140="","",MAX(0,E4140-swcdh_thr)^2)</f>
        <v/>
      </c>
      <c r="O4140">
        <f>IF(K4140="","",ROUND(E4140-K4140,0))</f>
        <v/>
      </c>
      <c r="P4140">
        <f>IF(O4140="","",IF(O4140&gt;=1,O4140,0))</f>
        <v/>
      </c>
      <c r="Q4140" s="27">
        <f>IF(E4140="","",MAX(0,E4140-22))</f>
        <v/>
      </c>
      <c r="R4140" s="27">
        <f>IF(H4140=1,E4140,"")</f>
        <v/>
      </c>
      <c r="S4140" s="27">
        <f>IF(AND(H4140=1,J4140&lt;&gt;""),E4140-J4140,"")</f>
        <v/>
      </c>
      <c r="T4140">
        <f>IF(G4140="","",MONTH(G4140))</f>
        <v/>
      </c>
    </row>
    <row r="4141">
      <c r="A4141" s="24" t="n">
        <v>2020</v>
      </c>
      <c r="B4141" s="24" t="n">
        <v>6</v>
      </c>
      <c r="C4141" s="24" t="n">
        <v>21</v>
      </c>
      <c r="D4141" s="24" t="n">
        <v>12</v>
      </c>
      <c r="E4141" s="24" t="n">
        <v>20.46</v>
      </c>
      <c r="F4141" s="25">
        <f>IF($E4141="","",DATE(IF($A4141="",nominal_year,$A4141),$B4141,$C4141)+($D4141-IF(LEFT(hour_conv,1)="1",1,0))/24)</f>
        <v/>
      </c>
      <c r="G4141" s="26">
        <f>IF(F4141="","",INT(F4141))</f>
        <v/>
      </c>
      <c r="H4141">
        <f>IF(G4141="","",IF(AND(MONTH(G4141)*100+DAY(G4141)&gt;=season_lo,MONTH(G4141)*100+DAY(G4141)&lt;=season_hi),1,0))</f>
        <v/>
      </c>
      <c r="I4141">
        <f>IF(G4141="","",G4141-first_day+1)</f>
        <v/>
      </c>
      <c r="J4141" s="27">
        <f>IF(I4141="","",INDEX(Daily!$J$2:$J$421,I4141))</f>
        <v/>
      </c>
      <c r="K4141" s="27">
        <f>IF(J4141="","",J4141+cat_offset)</f>
        <v/>
      </c>
      <c r="L4141" s="27">
        <f>IF(J4141="","",MAX(0,E4141-J4141)^2)</f>
        <v/>
      </c>
      <c r="M4141" s="27">
        <f>IF(J4141="","",MAX(0,E4141-(J4141+twcdh_off))^2)</f>
        <v/>
      </c>
      <c r="N4141" s="27">
        <f>IF(E4141="","",MAX(0,E4141-swcdh_thr)^2)</f>
        <v/>
      </c>
      <c r="O4141">
        <f>IF(K4141="","",ROUND(E4141-K4141,0))</f>
        <v/>
      </c>
      <c r="P4141">
        <f>IF(O4141="","",IF(O4141&gt;=1,O4141,0))</f>
        <v/>
      </c>
      <c r="Q4141" s="27">
        <f>IF(E4141="","",MAX(0,E4141-22))</f>
        <v/>
      </c>
      <c r="R4141" s="27">
        <f>IF(H4141=1,E4141,"")</f>
        <v/>
      </c>
      <c r="S4141" s="27">
        <f>IF(AND(H4141=1,J4141&lt;&gt;""),E4141-J4141,"")</f>
        <v/>
      </c>
      <c r="T4141">
        <f>IF(G4141="","",MONTH(G4141))</f>
        <v/>
      </c>
    </row>
    <row r="4142">
      <c r="A4142" s="24" t="n">
        <v>2020</v>
      </c>
      <c r="B4142" s="24" t="n">
        <v>6</v>
      </c>
      <c r="C4142" s="24" t="n">
        <v>21</v>
      </c>
      <c r="D4142" s="24" t="n">
        <v>13</v>
      </c>
      <c r="E4142" s="24" t="n">
        <v>22.35</v>
      </c>
      <c r="F4142" s="25">
        <f>IF($E4142="","",DATE(IF($A4142="",nominal_year,$A4142),$B4142,$C4142)+($D4142-IF(LEFT(hour_conv,1)="1",1,0))/24)</f>
        <v/>
      </c>
      <c r="G4142" s="26">
        <f>IF(F4142="","",INT(F4142))</f>
        <v/>
      </c>
      <c r="H4142">
        <f>IF(G4142="","",IF(AND(MONTH(G4142)*100+DAY(G4142)&gt;=season_lo,MONTH(G4142)*100+DAY(G4142)&lt;=season_hi),1,0))</f>
        <v/>
      </c>
      <c r="I4142">
        <f>IF(G4142="","",G4142-first_day+1)</f>
        <v/>
      </c>
      <c r="J4142" s="27">
        <f>IF(I4142="","",INDEX(Daily!$J$2:$J$421,I4142))</f>
        <v/>
      </c>
      <c r="K4142" s="27">
        <f>IF(J4142="","",J4142+cat_offset)</f>
        <v/>
      </c>
      <c r="L4142" s="27">
        <f>IF(J4142="","",MAX(0,E4142-J4142)^2)</f>
        <v/>
      </c>
      <c r="M4142" s="27">
        <f>IF(J4142="","",MAX(0,E4142-(J4142+twcdh_off))^2)</f>
        <v/>
      </c>
      <c r="N4142" s="27">
        <f>IF(E4142="","",MAX(0,E4142-swcdh_thr)^2)</f>
        <v/>
      </c>
      <c r="O4142">
        <f>IF(K4142="","",ROUND(E4142-K4142,0))</f>
        <v/>
      </c>
      <c r="P4142">
        <f>IF(O4142="","",IF(O4142&gt;=1,O4142,0))</f>
        <v/>
      </c>
      <c r="Q4142" s="27">
        <f>IF(E4142="","",MAX(0,E4142-22))</f>
        <v/>
      </c>
      <c r="R4142" s="27">
        <f>IF(H4142=1,E4142,"")</f>
        <v/>
      </c>
      <c r="S4142" s="27">
        <f>IF(AND(H4142=1,J4142&lt;&gt;""),E4142-J4142,"")</f>
        <v/>
      </c>
      <c r="T4142">
        <f>IF(G4142="","",MONTH(G4142))</f>
        <v/>
      </c>
    </row>
    <row r="4143">
      <c r="A4143" s="24" t="n">
        <v>2020</v>
      </c>
      <c r="B4143" s="24" t="n">
        <v>6</v>
      </c>
      <c r="C4143" s="24" t="n">
        <v>21</v>
      </c>
      <c r="D4143" s="24" t="n">
        <v>14</v>
      </c>
      <c r="E4143" s="24" t="n">
        <v>22.94</v>
      </c>
      <c r="F4143" s="25">
        <f>IF($E4143="","",DATE(IF($A4143="",nominal_year,$A4143),$B4143,$C4143)+($D4143-IF(LEFT(hour_conv,1)="1",1,0))/24)</f>
        <v/>
      </c>
      <c r="G4143" s="26">
        <f>IF(F4143="","",INT(F4143))</f>
        <v/>
      </c>
      <c r="H4143">
        <f>IF(G4143="","",IF(AND(MONTH(G4143)*100+DAY(G4143)&gt;=season_lo,MONTH(G4143)*100+DAY(G4143)&lt;=season_hi),1,0))</f>
        <v/>
      </c>
      <c r="I4143">
        <f>IF(G4143="","",G4143-first_day+1)</f>
        <v/>
      </c>
      <c r="J4143" s="27">
        <f>IF(I4143="","",INDEX(Daily!$J$2:$J$421,I4143))</f>
        <v/>
      </c>
      <c r="K4143" s="27">
        <f>IF(J4143="","",J4143+cat_offset)</f>
        <v/>
      </c>
      <c r="L4143" s="27">
        <f>IF(J4143="","",MAX(0,E4143-J4143)^2)</f>
        <v/>
      </c>
      <c r="M4143" s="27">
        <f>IF(J4143="","",MAX(0,E4143-(J4143+twcdh_off))^2)</f>
        <v/>
      </c>
      <c r="N4143" s="27">
        <f>IF(E4143="","",MAX(0,E4143-swcdh_thr)^2)</f>
        <v/>
      </c>
      <c r="O4143">
        <f>IF(K4143="","",ROUND(E4143-K4143,0))</f>
        <v/>
      </c>
      <c r="P4143">
        <f>IF(O4143="","",IF(O4143&gt;=1,O4143,0))</f>
        <v/>
      </c>
      <c r="Q4143" s="27">
        <f>IF(E4143="","",MAX(0,E4143-22))</f>
        <v/>
      </c>
      <c r="R4143" s="27">
        <f>IF(H4143=1,E4143,"")</f>
        <v/>
      </c>
      <c r="S4143" s="27">
        <f>IF(AND(H4143=1,J4143&lt;&gt;""),E4143-J4143,"")</f>
        <v/>
      </c>
      <c r="T4143">
        <f>IF(G4143="","",MONTH(G4143))</f>
        <v/>
      </c>
    </row>
    <row r="4144">
      <c r="A4144" s="24" t="n">
        <v>2020</v>
      </c>
      <c r="B4144" s="24" t="n">
        <v>6</v>
      </c>
      <c r="C4144" s="24" t="n">
        <v>21</v>
      </c>
      <c r="D4144" s="24" t="n">
        <v>15</v>
      </c>
      <c r="E4144" s="24" t="n">
        <v>23.07</v>
      </c>
      <c r="F4144" s="25">
        <f>IF($E4144="","",DATE(IF($A4144="",nominal_year,$A4144),$B4144,$C4144)+($D4144-IF(LEFT(hour_conv,1)="1",1,0))/24)</f>
        <v/>
      </c>
      <c r="G4144" s="26">
        <f>IF(F4144="","",INT(F4144))</f>
        <v/>
      </c>
      <c r="H4144">
        <f>IF(G4144="","",IF(AND(MONTH(G4144)*100+DAY(G4144)&gt;=season_lo,MONTH(G4144)*100+DAY(G4144)&lt;=season_hi),1,0))</f>
        <v/>
      </c>
      <c r="I4144">
        <f>IF(G4144="","",G4144-first_day+1)</f>
        <v/>
      </c>
      <c r="J4144" s="27">
        <f>IF(I4144="","",INDEX(Daily!$J$2:$J$421,I4144))</f>
        <v/>
      </c>
      <c r="K4144" s="27">
        <f>IF(J4144="","",J4144+cat_offset)</f>
        <v/>
      </c>
      <c r="L4144" s="27">
        <f>IF(J4144="","",MAX(0,E4144-J4144)^2)</f>
        <v/>
      </c>
      <c r="M4144" s="27">
        <f>IF(J4144="","",MAX(0,E4144-(J4144+twcdh_off))^2)</f>
        <v/>
      </c>
      <c r="N4144" s="27">
        <f>IF(E4144="","",MAX(0,E4144-swcdh_thr)^2)</f>
        <v/>
      </c>
      <c r="O4144">
        <f>IF(K4144="","",ROUND(E4144-K4144,0))</f>
        <v/>
      </c>
      <c r="P4144">
        <f>IF(O4144="","",IF(O4144&gt;=1,O4144,0))</f>
        <v/>
      </c>
      <c r="Q4144" s="27">
        <f>IF(E4144="","",MAX(0,E4144-22))</f>
        <v/>
      </c>
      <c r="R4144" s="27">
        <f>IF(H4144=1,E4144,"")</f>
        <v/>
      </c>
      <c r="S4144" s="27">
        <f>IF(AND(H4144=1,J4144&lt;&gt;""),E4144-J4144,"")</f>
        <v/>
      </c>
      <c r="T4144">
        <f>IF(G4144="","",MONTH(G4144))</f>
        <v/>
      </c>
    </row>
    <row r="4145">
      <c r="A4145" s="24" t="n">
        <v>2020</v>
      </c>
      <c r="B4145" s="24" t="n">
        <v>6</v>
      </c>
      <c r="C4145" s="24" t="n">
        <v>21</v>
      </c>
      <c r="D4145" s="24" t="n">
        <v>16</v>
      </c>
      <c r="E4145" s="24" t="n">
        <v>23.73</v>
      </c>
      <c r="F4145" s="25">
        <f>IF($E4145="","",DATE(IF($A4145="",nominal_year,$A4145),$B4145,$C4145)+($D4145-IF(LEFT(hour_conv,1)="1",1,0))/24)</f>
        <v/>
      </c>
      <c r="G4145" s="26">
        <f>IF(F4145="","",INT(F4145))</f>
        <v/>
      </c>
      <c r="H4145">
        <f>IF(G4145="","",IF(AND(MONTH(G4145)*100+DAY(G4145)&gt;=season_lo,MONTH(G4145)*100+DAY(G4145)&lt;=season_hi),1,0))</f>
        <v/>
      </c>
      <c r="I4145">
        <f>IF(G4145="","",G4145-first_day+1)</f>
        <v/>
      </c>
      <c r="J4145" s="27">
        <f>IF(I4145="","",INDEX(Daily!$J$2:$J$421,I4145))</f>
        <v/>
      </c>
      <c r="K4145" s="27">
        <f>IF(J4145="","",J4145+cat_offset)</f>
        <v/>
      </c>
      <c r="L4145" s="27">
        <f>IF(J4145="","",MAX(0,E4145-J4145)^2)</f>
        <v/>
      </c>
      <c r="M4145" s="27">
        <f>IF(J4145="","",MAX(0,E4145-(J4145+twcdh_off))^2)</f>
        <v/>
      </c>
      <c r="N4145" s="27">
        <f>IF(E4145="","",MAX(0,E4145-swcdh_thr)^2)</f>
        <v/>
      </c>
      <c r="O4145">
        <f>IF(K4145="","",ROUND(E4145-K4145,0))</f>
        <v/>
      </c>
      <c r="P4145">
        <f>IF(O4145="","",IF(O4145&gt;=1,O4145,0))</f>
        <v/>
      </c>
      <c r="Q4145" s="27">
        <f>IF(E4145="","",MAX(0,E4145-22))</f>
        <v/>
      </c>
      <c r="R4145" s="27">
        <f>IF(H4145=1,E4145,"")</f>
        <v/>
      </c>
      <c r="S4145" s="27">
        <f>IF(AND(H4145=1,J4145&lt;&gt;""),E4145-J4145,"")</f>
        <v/>
      </c>
      <c r="T4145">
        <f>IF(G4145="","",MONTH(G4145))</f>
        <v/>
      </c>
    </row>
    <row r="4146">
      <c r="A4146" s="24" t="n">
        <v>2020</v>
      </c>
      <c r="B4146" s="24" t="n">
        <v>6</v>
      </c>
      <c r="C4146" s="24" t="n">
        <v>21</v>
      </c>
      <c r="D4146" s="24" t="n">
        <v>17</v>
      </c>
      <c r="E4146" s="24" t="n">
        <v>22.59</v>
      </c>
      <c r="F4146" s="25">
        <f>IF($E4146="","",DATE(IF($A4146="",nominal_year,$A4146),$B4146,$C4146)+($D4146-IF(LEFT(hour_conv,1)="1",1,0))/24)</f>
        <v/>
      </c>
      <c r="G4146" s="26">
        <f>IF(F4146="","",INT(F4146))</f>
        <v/>
      </c>
      <c r="H4146">
        <f>IF(G4146="","",IF(AND(MONTH(G4146)*100+DAY(G4146)&gt;=season_lo,MONTH(G4146)*100+DAY(G4146)&lt;=season_hi),1,0))</f>
        <v/>
      </c>
      <c r="I4146">
        <f>IF(G4146="","",G4146-first_day+1)</f>
        <v/>
      </c>
      <c r="J4146" s="27">
        <f>IF(I4146="","",INDEX(Daily!$J$2:$J$421,I4146))</f>
        <v/>
      </c>
      <c r="K4146" s="27">
        <f>IF(J4146="","",J4146+cat_offset)</f>
        <v/>
      </c>
      <c r="L4146" s="27">
        <f>IF(J4146="","",MAX(0,E4146-J4146)^2)</f>
        <v/>
      </c>
      <c r="M4146" s="27">
        <f>IF(J4146="","",MAX(0,E4146-(J4146+twcdh_off))^2)</f>
        <v/>
      </c>
      <c r="N4146" s="27">
        <f>IF(E4146="","",MAX(0,E4146-swcdh_thr)^2)</f>
        <v/>
      </c>
      <c r="O4146">
        <f>IF(K4146="","",ROUND(E4146-K4146,0))</f>
        <v/>
      </c>
      <c r="P4146">
        <f>IF(O4146="","",IF(O4146&gt;=1,O4146,0))</f>
        <v/>
      </c>
      <c r="Q4146" s="27">
        <f>IF(E4146="","",MAX(0,E4146-22))</f>
        <v/>
      </c>
      <c r="R4146" s="27">
        <f>IF(H4146=1,E4146,"")</f>
        <v/>
      </c>
      <c r="S4146" s="27">
        <f>IF(AND(H4146=1,J4146&lt;&gt;""),E4146-J4146,"")</f>
        <v/>
      </c>
      <c r="T4146">
        <f>IF(G4146="","",MONTH(G4146))</f>
        <v/>
      </c>
    </row>
    <row r="4147">
      <c r="A4147" s="24" t="n">
        <v>2020</v>
      </c>
      <c r="B4147" s="24" t="n">
        <v>6</v>
      </c>
      <c r="C4147" s="24" t="n">
        <v>21</v>
      </c>
      <c r="D4147" s="24" t="n">
        <v>18</v>
      </c>
      <c r="E4147" s="24" t="n">
        <v>22.73</v>
      </c>
      <c r="F4147" s="25">
        <f>IF($E4147="","",DATE(IF($A4147="",nominal_year,$A4147),$B4147,$C4147)+($D4147-IF(LEFT(hour_conv,1)="1",1,0))/24)</f>
        <v/>
      </c>
      <c r="G4147" s="26">
        <f>IF(F4147="","",INT(F4147))</f>
        <v/>
      </c>
      <c r="H4147">
        <f>IF(G4147="","",IF(AND(MONTH(G4147)*100+DAY(G4147)&gt;=season_lo,MONTH(G4147)*100+DAY(G4147)&lt;=season_hi),1,0))</f>
        <v/>
      </c>
      <c r="I4147">
        <f>IF(G4147="","",G4147-first_day+1)</f>
        <v/>
      </c>
      <c r="J4147" s="27">
        <f>IF(I4147="","",INDEX(Daily!$J$2:$J$421,I4147))</f>
        <v/>
      </c>
      <c r="K4147" s="27">
        <f>IF(J4147="","",J4147+cat_offset)</f>
        <v/>
      </c>
      <c r="L4147" s="27">
        <f>IF(J4147="","",MAX(0,E4147-J4147)^2)</f>
        <v/>
      </c>
      <c r="M4147" s="27">
        <f>IF(J4147="","",MAX(0,E4147-(J4147+twcdh_off))^2)</f>
        <v/>
      </c>
      <c r="N4147" s="27">
        <f>IF(E4147="","",MAX(0,E4147-swcdh_thr)^2)</f>
        <v/>
      </c>
      <c r="O4147">
        <f>IF(K4147="","",ROUND(E4147-K4147,0))</f>
        <v/>
      </c>
      <c r="P4147">
        <f>IF(O4147="","",IF(O4147&gt;=1,O4147,0))</f>
        <v/>
      </c>
      <c r="Q4147" s="27">
        <f>IF(E4147="","",MAX(0,E4147-22))</f>
        <v/>
      </c>
      <c r="R4147" s="27">
        <f>IF(H4147=1,E4147,"")</f>
        <v/>
      </c>
      <c r="S4147" s="27">
        <f>IF(AND(H4147=1,J4147&lt;&gt;""),E4147-J4147,"")</f>
        <v/>
      </c>
      <c r="T4147">
        <f>IF(G4147="","",MONTH(G4147))</f>
        <v/>
      </c>
    </row>
    <row r="4148">
      <c r="A4148" s="24" t="n">
        <v>2020</v>
      </c>
      <c r="B4148" s="24" t="n">
        <v>6</v>
      </c>
      <c r="C4148" s="24" t="n">
        <v>21</v>
      </c>
      <c r="D4148" s="24" t="n">
        <v>19</v>
      </c>
      <c r="E4148" s="24" t="n">
        <v>22.17</v>
      </c>
      <c r="F4148" s="25">
        <f>IF($E4148="","",DATE(IF($A4148="",nominal_year,$A4148),$B4148,$C4148)+($D4148-IF(LEFT(hour_conv,1)="1",1,0))/24)</f>
        <v/>
      </c>
      <c r="G4148" s="26">
        <f>IF(F4148="","",INT(F4148))</f>
        <v/>
      </c>
      <c r="H4148">
        <f>IF(G4148="","",IF(AND(MONTH(G4148)*100+DAY(G4148)&gt;=season_lo,MONTH(G4148)*100+DAY(G4148)&lt;=season_hi),1,0))</f>
        <v/>
      </c>
      <c r="I4148">
        <f>IF(G4148="","",G4148-first_day+1)</f>
        <v/>
      </c>
      <c r="J4148" s="27">
        <f>IF(I4148="","",INDEX(Daily!$J$2:$J$421,I4148))</f>
        <v/>
      </c>
      <c r="K4148" s="27">
        <f>IF(J4148="","",J4148+cat_offset)</f>
        <v/>
      </c>
      <c r="L4148" s="27">
        <f>IF(J4148="","",MAX(0,E4148-J4148)^2)</f>
        <v/>
      </c>
      <c r="M4148" s="27">
        <f>IF(J4148="","",MAX(0,E4148-(J4148+twcdh_off))^2)</f>
        <v/>
      </c>
      <c r="N4148" s="27">
        <f>IF(E4148="","",MAX(0,E4148-swcdh_thr)^2)</f>
        <v/>
      </c>
      <c r="O4148">
        <f>IF(K4148="","",ROUND(E4148-K4148,0))</f>
        <v/>
      </c>
      <c r="P4148">
        <f>IF(O4148="","",IF(O4148&gt;=1,O4148,0))</f>
        <v/>
      </c>
      <c r="Q4148" s="27">
        <f>IF(E4148="","",MAX(0,E4148-22))</f>
        <v/>
      </c>
      <c r="R4148" s="27">
        <f>IF(H4148=1,E4148,"")</f>
        <v/>
      </c>
      <c r="S4148" s="27">
        <f>IF(AND(H4148=1,J4148&lt;&gt;""),E4148-J4148,"")</f>
        <v/>
      </c>
      <c r="T4148">
        <f>IF(G4148="","",MONTH(G4148))</f>
        <v/>
      </c>
    </row>
    <row r="4149">
      <c r="A4149" s="24" t="n">
        <v>2020</v>
      </c>
      <c r="B4149" s="24" t="n">
        <v>6</v>
      </c>
      <c r="C4149" s="24" t="n">
        <v>21</v>
      </c>
      <c r="D4149" s="24" t="n">
        <v>20</v>
      </c>
      <c r="E4149" s="24" t="n">
        <v>21.08</v>
      </c>
      <c r="F4149" s="25">
        <f>IF($E4149="","",DATE(IF($A4149="",nominal_year,$A4149),$B4149,$C4149)+($D4149-IF(LEFT(hour_conv,1)="1",1,0))/24)</f>
        <v/>
      </c>
      <c r="G4149" s="26">
        <f>IF(F4149="","",INT(F4149))</f>
        <v/>
      </c>
      <c r="H4149">
        <f>IF(G4149="","",IF(AND(MONTH(G4149)*100+DAY(G4149)&gt;=season_lo,MONTH(G4149)*100+DAY(G4149)&lt;=season_hi),1,0))</f>
        <v/>
      </c>
      <c r="I4149">
        <f>IF(G4149="","",G4149-first_day+1)</f>
        <v/>
      </c>
      <c r="J4149" s="27">
        <f>IF(I4149="","",INDEX(Daily!$J$2:$J$421,I4149))</f>
        <v/>
      </c>
      <c r="K4149" s="27">
        <f>IF(J4149="","",J4149+cat_offset)</f>
        <v/>
      </c>
      <c r="L4149" s="27">
        <f>IF(J4149="","",MAX(0,E4149-J4149)^2)</f>
        <v/>
      </c>
      <c r="M4149" s="27">
        <f>IF(J4149="","",MAX(0,E4149-(J4149+twcdh_off))^2)</f>
        <v/>
      </c>
      <c r="N4149" s="27">
        <f>IF(E4149="","",MAX(0,E4149-swcdh_thr)^2)</f>
        <v/>
      </c>
      <c r="O4149">
        <f>IF(K4149="","",ROUND(E4149-K4149,0))</f>
        <v/>
      </c>
      <c r="P4149">
        <f>IF(O4149="","",IF(O4149&gt;=1,O4149,0))</f>
        <v/>
      </c>
      <c r="Q4149" s="27">
        <f>IF(E4149="","",MAX(0,E4149-22))</f>
        <v/>
      </c>
      <c r="R4149" s="27">
        <f>IF(H4149=1,E4149,"")</f>
        <v/>
      </c>
      <c r="S4149" s="27">
        <f>IF(AND(H4149=1,J4149&lt;&gt;""),E4149-J4149,"")</f>
        <v/>
      </c>
      <c r="T4149">
        <f>IF(G4149="","",MONTH(G4149))</f>
        <v/>
      </c>
    </row>
    <row r="4150">
      <c r="A4150" s="24" t="n">
        <v>2020</v>
      </c>
      <c r="B4150" s="24" t="n">
        <v>6</v>
      </c>
      <c r="C4150" s="24" t="n">
        <v>21</v>
      </c>
      <c r="D4150" s="24" t="n">
        <v>21</v>
      </c>
      <c r="E4150" s="24" t="n">
        <v>19.14</v>
      </c>
      <c r="F4150" s="25">
        <f>IF($E4150="","",DATE(IF($A4150="",nominal_year,$A4150),$B4150,$C4150)+($D4150-IF(LEFT(hour_conv,1)="1",1,0))/24)</f>
        <v/>
      </c>
      <c r="G4150" s="26">
        <f>IF(F4150="","",INT(F4150))</f>
        <v/>
      </c>
      <c r="H4150">
        <f>IF(G4150="","",IF(AND(MONTH(G4150)*100+DAY(G4150)&gt;=season_lo,MONTH(G4150)*100+DAY(G4150)&lt;=season_hi),1,0))</f>
        <v/>
      </c>
      <c r="I4150">
        <f>IF(G4150="","",G4150-first_day+1)</f>
        <v/>
      </c>
      <c r="J4150" s="27">
        <f>IF(I4150="","",INDEX(Daily!$J$2:$J$421,I4150))</f>
        <v/>
      </c>
      <c r="K4150" s="27">
        <f>IF(J4150="","",J4150+cat_offset)</f>
        <v/>
      </c>
      <c r="L4150" s="27">
        <f>IF(J4150="","",MAX(0,E4150-J4150)^2)</f>
        <v/>
      </c>
      <c r="M4150" s="27">
        <f>IF(J4150="","",MAX(0,E4150-(J4150+twcdh_off))^2)</f>
        <v/>
      </c>
      <c r="N4150" s="27">
        <f>IF(E4150="","",MAX(0,E4150-swcdh_thr)^2)</f>
        <v/>
      </c>
      <c r="O4150">
        <f>IF(K4150="","",ROUND(E4150-K4150,0))</f>
        <v/>
      </c>
      <c r="P4150">
        <f>IF(O4150="","",IF(O4150&gt;=1,O4150,0))</f>
        <v/>
      </c>
      <c r="Q4150" s="27">
        <f>IF(E4150="","",MAX(0,E4150-22))</f>
        <v/>
      </c>
      <c r="R4150" s="27">
        <f>IF(H4150=1,E4150,"")</f>
        <v/>
      </c>
      <c r="S4150" s="27">
        <f>IF(AND(H4150=1,J4150&lt;&gt;""),E4150-J4150,"")</f>
        <v/>
      </c>
      <c r="T4150">
        <f>IF(G4150="","",MONTH(G4150))</f>
        <v/>
      </c>
    </row>
    <row r="4151">
      <c r="A4151" s="24" t="n">
        <v>2020</v>
      </c>
      <c r="B4151" s="24" t="n">
        <v>6</v>
      </c>
      <c r="C4151" s="24" t="n">
        <v>21</v>
      </c>
      <c r="D4151" s="24" t="n">
        <v>22</v>
      </c>
      <c r="E4151" s="24" t="n">
        <v>18.37</v>
      </c>
      <c r="F4151" s="25">
        <f>IF($E4151="","",DATE(IF($A4151="",nominal_year,$A4151),$B4151,$C4151)+($D4151-IF(LEFT(hour_conv,1)="1",1,0))/24)</f>
        <v/>
      </c>
      <c r="G4151" s="26">
        <f>IF(F4151="","",INT(F4151))</f>
        <v/>
      </c>
      <c r="H4151">
        <f>IF(G4151="","",IF(AND(MONTH(G4151)*100+DAY(G4151)&gt;=season_lo,MONTH(G4151)*100+DAY(G4151)&lt;=season_hi),1,0))</f>
        <v/>
      </c>
      <c r="I4151">
        <f>IF(G4151="","",G4151-first_day+1)</f>
        <v/>
      </c>
      <c r="J4151" s="27">
        <f>IF(I4151="","",INDEX(Daily!$J$2:$J$421,I4151))</f>
        <v/>
      </c>
      <c r="K4151" s="27">
        <f>IF(J4151="","",J4151+cat_offset)</f>
        <v/>
      </c>
      <c r="L4151" s="27">
        <f>IF(J4151="","",MAX(0,E4151-J4151)^2)</f>
        <v/>
      </c>
      <c r="M4151" s="27">
        <f>IF(J4151="","",MAX(0,E4151-(J4151+twcdh_off))^2)</f>
        <v/>
      </c>
      <c r="N4151" s="27">
        <f>IF(E4151="","",MAX(0,E4151-swcdh_thr)^2)</f>
        <v/>
      </c>
      <c r="O4151">
        <f>IF(K4151="","",ROUND(E4151-K4151,0))</f>
        <v/>
      </c>
      <c r="P4151">
        <f>IF(O4151="","",IF(O4151&gt;=1,O4151,0))</f>
        <v/>
      </c>
      <c r="Q4151" s="27">
        <f>IF(E4151="","",MAX(0,E4151-22))</f>
        <v/>
      </c>
      <c r="R4151" s="27">
        <f>IF(H4151=1,E4151,"")</f>
        <v/>
      </c>
      <c r="S4151" s="27">
        <f>IF(AND(H4151=1,J4151&lt;&gt;""),E4151-J4151,"")</f>
        <v/>
      </c>
      <c r="T4151">
        <f>IF(G4151="","",MONTH(G4151))</f>
        <v/>
      </c>
    </row>
    <row r="4152">
      <c r="A4152" s="24" t="n">
        <v>2020</v>
      </c>
      <c r="B4152" s="24" t="n">
        <v>6</v>
      </c>
      <c r="C4152" s="24" t="n">
        <v>21</v>
      </c>
      <c r="D4152" s="24" t="n">
        <v>23</v>
      </c>
      <c r="E4152" s="24" t="n">
        <v>17.31</v>
      </c>
      <c r="F4152" s="25">
        <f>IF($E4152="","",DATE(IF($A4152="",nominal_year,$A4152),$B4152,$C4152)+($D4152-IF(LEFT(hour_conv,1)="1",1,0))/24)</f>
        <v/>
      </c>
      <c r="G4152" s="26">
        <f>IF(F4152="","",INT(F4152))</f>
        <v/>
      </c>
      <c r="H4152">
        <f>IF(G4152="","",IF(AND(MONTH(G4152)*100+DAY(G4152)&gt;=season_lo,MONTH(G4152)*100+DAY(G4152)&lt;=season_hi),1,0))</f>
        <v/>
      </c>
      <c r="I4152">
        <f>IF(G4152="","",G4152-first_day+1)</f>
        <v/>
      </c>
      <c r="J4152" s="27">
        <f>IF(I4152="","",INDEX(Daily!$J$2:$J$421,I4152))</f>
        <v/>
      </c>
      <c r="K4152" s="27">
        <f>IF(J4152="","",J4152+cat_offset)</f>
        <v/>
      </c>
      <c r="L4152" s="27">
        <f>IF(J4152="","",MAX(0,E4152-J4152)^2)</f>
        <v/>
      </c>
      <c r="M4152" s="27">
        <f>IF(J4152="","",MAX(0,E4152-(J4152+twcdh_off))^2)</f>
        <v/>
      </c>
      <c r="N4152" s="27">
        <f>IF(E4152="","",MAX(0,E4152-swcdh_thr)^2)</f>
        <v/>
      </c>
      <c r="O4152">
        <f>IF(K4152="","",ROUND(E4152-K4152,0))</f>
        <v/>
      </c>
      <c r="P4152">
        <f>IF(O4152="","",IF(O4152&gt;=1,O4152,0))</f>
        <v/>
      </c>
      <c r="Q4152" s="27">
        <f>IF(E4152="","",MAX(0,E4152-22))</f>
        <v/>
      </c>
      <c r="R4152" s="27">
        <f>IF(H4152=1,E4152,"")</f>
        <v/>
      </c>
      <c r="S4152" s="27">
        <f>IF(AND(H4152=1,J4152&lt;&gt;""),E4152-J4152,"")</f>
        <v/>
      </c>
      <c r="T4152">
        <f>IF(G4152="","",MONTH(G4152))</f>
        <v/>
      </c>
    </row>
    <row r="4153">
      <c r="A4153" s="24" t="n">
        <v>2020</v>
      </c>
      <c r="B4153" s="24" t="n">
        <v>6</v>
      </c>
      <c r="C4153" s="24" t="n">
        <v>21</v>
      </c>
      <c r="D4153" s="24" t="n">
        <v>24</v>
      </c>
      <c r="E4153" s="24" t="n">
        <v>15.04</v>
      </c>
      <c r="F4153" s="25">
        <f>IF($E4153="","",DATE(IF($A4153="",nominal_year,$A4153),$B4153,$C4153)+($D4153-IF(LEFT(hour_conv,1)="1",1,0))/24)</f>
        <v/>
      </c>
      <c r="G4153" s="26">
        <f>IF(F4153="","",INT(F4153))</f>
        <v/>
      </c>
      <c r="H4153">
        <f>IF(G4153="","",IF(AND(MONTH(G4153)*100+DAY(G4153)&gt;=season_lo,MONTH(G4153)*100+DAY(G4153)&lt;=season_hi),1,0))</f>
        <v/>
      </c>
      <c r="I4153">
        <f>IF(G4153="","",G4153-first_day+1)</f>
        <v/>
      </c>
      <c r="J4153" s="27">
        <f>IF(I4153="","",INDEX(Daily!$J$2:$J$421,I4153))</f>
        <v/>
      </c>
      <c r="K4153" s="27">
        <f>IF(J4153="","",J4153+cat_offset)</f>
        <v/>
      </c>
      <c r="L4153" s="27">
        <f>IF(J4153="","",MAX(0,E4153-J4153)^2)</f>
        <v/>
      </c>
      <c r="M4153" s="27">
        <f>IF(J4153="","",MAX(0,E4153-(J4153+twcdh_off))^2)</f>
        <v/>
      </c>
      <c r="N4153" s="27">
        <f>IF(E4153="","",MAX(0,E4153-swcdh_thr)^2)</f>
        <v/>
      </c>
      <c r="O4153">
        <f>IF(K4153="","",ROUND(E4153-K4153,0))</f>
        <v/>
      </c>
      <c r="P4153">
        <f>IF(O4153="","",IF(O4153&gt;=1,O4153,0))</f>
        <v/>
      </c>
      <c r="Q4153" s="27">
        <f>IF(E4153="","",MAX(0,E4153-22))</f>
        <v/>
      </c>
      <c r="R4153" s="27">
        <f>IF(H4153=1,E4153,"")</f>
        <v/>
      </c>
      <c r="S4153" s="27">
        <f>IF(AND(H4153=1,J4153&lt;&gt;""),E4153-J4153,"")</f>
        <v/>
      </c>
      <c r="T4153">
        <f>IF(G4153="","",MONTH(G4153))</f>
        <v/>
      </c>
    </row>
    <row r="4154">
      <c r="A4154" s="24" t="n">
        <v>2020</v>
      </c>
      <c r="B4154" s="24" t="n">
        <v>6</v>
      </c>
      <c r="C4154" s="24" t="n">
        <v>22</v>
      </c>
      <c r="D4154" s="24" t="n">
        <v>1</v>
      </c>
      <c r="E4154" s="24" t="n">
        <v>14.16</v>
      </c>
      <c r="F4154" s="25">
        <f>IF($E4154="","",DATE(IF($A4154="",nominal_year,$A4154),$B4154,$C4154)+($D4154-IF(LEFT(hour_conv,1)="1",1,0))/24)</f>
        <v/>
      </c>
      <c r="G4154" s="26">
        <f>IF(F4154="","",INT(F4154))</f>
        <v/>
      </c>
      <c r="H4154">
        <f>IF(G4154="","",IF(AND(MONTH(G4154)*100+DAY(G4154)&gt;=season_lo,MONTH(G4154)*100+DAY(G4154)&lt;=season_hi),1,0))</f>
        <v/>
      </c>
      <c r="I4154">
        <f>IF(G4154="","",G4154-first_day+1)</f>
        <v/>
      </c>
      <c r="J4154" s="27">
        <f>IF(I4154="","",INDEX(Daily!$J$2:$J$421,I4154))</f>
        <v/>
      </c>
      <c r="K4154" s="27">
        <f>IF(J4154="","",J4154+cat_offset)</f>
        <v/>
      </c>
      <c r="L4154" s="27">
        <f>IF(J4154="","",MAX(0,E4154-J4154)^2)</f>
        <v/>
      </c>
      <c r="M4154" s="27">
        <f>IF(J4154="","",MAX(0,E4154-(J4154+twcdh_off))^2)</f>
        <v/>
      </c>
      <c r="N4154" s="27">
        <f>IF(E4154="","",MAX(0,E4154-swcdh_thr)^2)</f>
        <v/>
      </c>
      <c r="O4154">
        <f>IF(K4154="","",ROUND(E4154-K4154,0))</f>
        <v/>
      </c>
      <c r="P4154">
        <f>IF(O4154="","",IF(O4154&gt;=1,O4154,0))</f>
        <v/>
      </c>
      <c r="Q4154" s="27">
        <f>IF(E4154="","",MAX(0,E4154-22))</f>
        <v/>
      </c>
      <c r="R4154" s="27">
        <f>IF(H4154=1,E4154,"")</f>
        <v/>
      </c>
      <c r="S4154" s="27">
        <f>IF(AND(H4154=1,J4154&lt;&gt;""),E4154-J4154,"")</f>
        <v/>
      </c>
      <c r="T4154">
        <f>IF(G4154="","",MONTH(G4154))</f>
        <v/>
      </c>
    </row>
    <row r="4155">
      <c r="A4155" s="24" t="n">
        <v>2020</v>
      </c>
      <c r="B4155" s="24" t="n">
        <v>6</v>
      </c>
      <c r="C4155" s="24" t="n">
        <v>22</v>
      </c>
      <c r="D4155" s="24" t="n">
        <v>2</v>
      </c>
      <c r="E4155" s="24" t="n">
        <v>12.35</v>
      </c>
      <c r="F4155" s="25">
        <f>IF($E4155="","",DATE(IF($A4155="",nominal_year,$A4155),$B4155,$C4155)+($D4155-IF(LEFT(hour_conv,1)="1",1,0))/24)</f>
        <v/>
      </c>
      <c r="G4155" s="26">
        <f>IF(F4155="","",INT(F4155))</f>
        <v/>
      </c>
      <c r="H4155">
        <f>IF(G4155="","",IF(AND(MONTH(G4155)*100+DAY(G4155)&gt;=season_lo,MONTH(G4155)*100+DAY(G4155)&lt;=season_hi),1,0))</f>
        <v/>
      </c>
      <c r="I4155">
        <f>IF(G4155="","",G4155-first_day+1)</f>
        <v/>
      </c>
      <c r="J4155" s="27">
        <f>IF(I4155="","",INDEX(Daily!$J$2:$J$421,I4155))</f>
        <v/>
      </c>
      <c r="K4155" s="27">
        <f>IF(J4155="","",J4155+cat_offset)</f>
        <v/>
      </c>
      <c r="L4155" s="27">
        <f>IF(J4155="","",MAX(0,E4155-J4155)^2)</f>
        <v/>
      </c>
      <c r="M4155" s="27">
        <f>IF(J4155="","",MAX(0,E4155-(J4155+twcdh_off))^2)</f>
        <v/>
      </c>
      <c r="N4155" s="27">
        <f>IF(E4155="","",MAX(0,E4155-swcdh_thr)^2)</f>
        <v/>
      </c>
      <c r="O4155">
        <f>IF(K4155="","",ROUND(E4155-K4155,0))</f>
        <v/>
      </c>
      <c r="P4155">
        <f>IF(O4155="","",IF(O4155&gt;=1,O4155,0))</f>
        <v/>
      </c>
      <c r="Q4155" s="27">
        <f>IF(E4155="","",MAX(0,E4155-22))</f>
        <v/>
      </c>
      <c r="R4155" s="27">
        <f>IF(H4155=1,E4155,"")</f>
        <v/>
      </c>
      <c r="S4155" s="27">
        <f>IF(AND(H4155=1,J4155&lt;&gt;""),E4155-J4155,"")</f>
        <v/>
      </c>
      <c r="T4155">
        <f>IF(G4155="","",MONTH(G4155))</f>
        <v/>
      </c>
    </row>
    <row r="4156">
      <c r="A4156" s="24" t="n">
        <v>2020</v>
      </c>
      <c r="B4156" s="24" t="n">
        <v>6</v>
      </c>
      <c r="C4156" s="24" t="n">
        <v>22</v>
      </c>
      <c r="D4156" s="24" t="n">
        <v>3</v>
      </c>
      <c r="E4156" s="24" t="n">
        <v>11.63</v>
      </c>
      <c r="F4156" s="25">
        <f>IF($E4156="","",DATE(IF($A4156="",nominal_year,$A4156),$B4156,$C4156)+($D4156-IF(LEFT(hour_conv,1)="1",1,0))/24)</f>
        <v/>
      </c>
      <c r="G4156" s="26">
        <f>IF(F4156="","",INT(F4156))</f>
        <v/>
      </c>
      <c r="H4156">
        <f>IF(G4156="","",IF(AND(MONTH(G4156)*100+DAY(G4156)&gt;=season_lo,MONTH(G4156)*100+DAY(G4156)&lt;=season_hi),1,0))</f>
        <v/>
      </c>
      <c r="I4156">
        <f>IF(G4156="","",G4156-first_day+1)</f>
        <v/>
      </c>
      <c r="J4156" s="27">
        <f>IF(I4156="","",INDEX(Daily!$J$2:$J$421,I4156))</f>
        <v/>
      </c>
      <c r="K4156" s="27">
        <f>IF(J4156="","",J4156+cat_offset)</f>
        <v/>
      </c>
      <c r="L4156" s="27">
        <f>IF(J4156="","",MAX(0,E4156-J4156)^2)</f>
        <v/>
      </c>
      <c r="M4156" s="27">
        <f>IF(J4156="","",MAX(0,E4156-(J4156+twcdh_off))^2)</f>
        <v/>
      </c>
      <c r="N4156" s="27">
        <f>IF(E4156="","",MAX(0,E4156-swcdh_thr)^2)</f>
        <v/>
      </c>
      <c r="O4156">
        <f>IF(K4156="","",ROUND(E4156-K4156,0))</f>
        <v/>
      </c>
      <c r="P4156">
        <f>IF(O4156="","",IF(O4156&gt;=1,O4156,0))</f>
        <v/>
      </c>
      <c r="Q4156" s="27">
        <f>IF(E4156="","",MAX(0,E4156-22))</f>
        <v/>
      </c>
      <c r="R4156" s="27">
        <f>IF(H4156=1,E4156,"")</f>
        <v/>
      </c>
      <c r="S4156" s="27">
        <f>IF(AND(H4156=1,J4156&lt;&gt;""),E4156-J4156,"")</f>
        <v/>
      </c>
      <c r="T4156">
        <f>IF(G4156="","",MONTH(G4156))</f>
        <v/>
      </c>
    </row>
    <row r="4157">
      <c r="A4157" s="24" t="n">
        <v>2020</v>
      </c>
      <c r="B4157" s="24" t="n">
        <v>6</v>
      </c>
      <c r="C4157" s="24" t="n">
        <v>22</v>
      </c>
      <c r="D4157" s="24" t="n">
        <v>4</v>
      </c>
      <c r="E4157" s="24" t="n">
        <v>12.47</v>
      </c>
      <c r="F4157" s="25">
        <f>IF($E4157="","",DATE(IF($A4157="",nominal_year,$A4157),$B4157,$C4157)+($D4157-IF(LEFT(hour_conv,1)="1",1,0))/24)</f>
        <v/>
      </c>
      <c r="G4157" s="26">
        <f>IF(F4157="","",INT(F4157))</f>
        <v/>
      </c>
      <c r="H4157">
        <f>IF(G4157="","",IF(AND(MONTH(G4157)*100+DAY(G4157)&gt;=season_lo,MONTH(G4157)*100+DAY(G4157)&lt;=season_hi),1,0))</f>
        <v/>
      </c>
      <c r="I4157">
        <f>IF(G4157="","",G4157-first_day+1)</f>
        <v/>
      </c>
      <c r="J4157" s="27">
        <f>IF(I4157="","",INDEX(Daily!$J$2:$J$421,I4157))</f>
        <v/>
      </c>
      <c r="K4157" s="27">
        <f>IF(J4157="","",J4157+cat_offset)</f>
        <v/>
      </c>
      <c r="L4157" s="27">
        <f>IF(J4157="","",MAX(0,E4157-J4157)^2)</f>
        <v/>
      </c>
      <c r="M4157" s="27">
        <f>IF(J4157="","",MAX(0,E4157-(J4157+twcdh_off))^2)</f>
        <v/>
      </c>
      <c r="N4157" s="27">
        <f>IF(E4157="","",MAX(0,E4157-swcdh_thr)^2)</f>
        <v/>
      </c>
      <c r="O4157">
        <f>IF(K4157="","",ROUND(E4157-K4157,0))</f>
        <v/>
      </c>
      <c r="P4157">
        <f>IF(O4157="","",IF(O4157&gt;=1,O4157,0))</f>
        <v/>
      </c>
      <c r="Q4157" s="27">
        <f>IF(E4157="","",MAX(0,E4157-22))</f>
        <v/>
      </c>
      <c r="R4157" s="27">
        <f>IF(H4157=1,E4157,"")</f>
        <v/>
      </c>
      <c r="S4157" s="27">
        <f>IF(AND(H4157=1,J4157&lt;&gt;""),E4157-J4157,"")</f>
        <v/>
      </c>
      <c r="T4157">
        <f>IF(G4157="","",MONTH(G4157))</f>
        <v/>
      </c>
    </row>
    <row r="4158">
      <c r="A4158" s="24" t="n">
        <v>2020</v>
      </c>
      <c r="B4158" s="24" t="n">
        <v>6</v>
      </c>
      <c r="C4158" s="24" t="n">
        <v>22</v>
      </c>
      <c r="D4158" s="24" t="n">
        <v>5</v>
      </c>
      <c r="E4158" s="24" t="n">
        <v>12.44</v>
      </c>
      <c r="F4158" s="25">
        <f>IF($E4158="","",DATE(IF($A4158="",nominal_year,$A4158),$B4158,$C4158)+($D4158-IF(LEFT(hour_conv,1)="1",1,0))/24)</f>
        <v/>
      </c>
      <c r="G4158" s="26">
        <f>IF(F4158="","",INT(F4158))</f>
        <v/>
      </c>
      <c r="H4158">
        <f>IF(G4158="","",IF(AND(MONTH(G4158)*100+DAY(G4158)&gt;=season_lo,MONTH(G4158)*100+DAY(G4158)&lt;=season_hi),1,0))</f>
        <v/>
      </c>
      <c r="I4158">
        <f>IF(G4158="","",G4158-first_day+1)</f>
        <v/>
      </c>
      <c r="J4158" s="27">
        <f>IF(I4158="","",INDEX(Daily!$J$2:$J$421,I4158))</f>
        <v/>
      </c>
      <c r="K4158" s="27">
        <f>IF(J4158="","",J4158+cat_offset)</f>
        <v/>
      </c>
      <c r="L4158" s="27">
        <f>IF(J4158="","",MAX(0,E4158-J4158)^2)</f>
        <v/>
      </c>
      <c r="M4158" s="27">
        <f>IF(J4158="","",MAX(0,E4158-(J4158+twcdh_off))^2)</f>
        <v/>
      </c>
      <c r="N4158" s="27">
        <f>IF(E4158="","",MAX(0,E4158-swcdh_thr)^2)</f>
        <v/>
      </c>
      <c r="O4158">
        <f>IF(K4158="","",ROUND(E4158-K4158,0))</f>
        <v/>
      </c>
      <c r="P4158">
        <f>IF(O4158="","",IF(O4158&gt;=1,O4158,0))</f>
        <v/>
      </c>
      <c r="Q4158" s="27">
        <f>IF(E4158="","",MAX(0,E4158-22))</f>
        <v/>
      </c>
      <c r="R4158" s="27">
        <f>IF(H4158=1,E4158,"")</f>
        <v/>
      </c>
      <c r="S4158" s="27">
        <f>IF(AND(H4158=1,J4158&lt;&gt;""),E4158-J4158,"")</f>
        <v/>
      </c>
      <c r="T4158">
        <f>IF(G4158="","",MONTH(G4158))</f>
        <v/>
      </c>
    </row>
    <row r="4159">
      <c r="A4159" s="24" t="n">
        <v>2020</v>
      </c>
      <c r="B4159" s="24" t="n">
        <v>6</v>
      </c>
      <c r="C4159" s="24" t="n">
        <v>22</v>
      </c>
      <c r="D4159" s="24" t="n">
        <v>6</v>
      </c>
      <c r="E4159" s="24" t="n">
        <v>13.06</v>
      </c>
      <c r="F4159" s="25">
        <f>IF($E4159="","",DATE(IF($A4159="",nominal_year,$A4159),$B4159,$C4159)+($D4159-IF(LEFT(hour_conv,1)="1",1,0))/24)</f>
        <v/>
      </c>
      <c r="G4159" s="26">
        <f>IF(F4159="","",INT(F4159))</f>
        <v/>
      </c>
      <c r="H4159">
        <f>IF(G4159="","",IF(AND(MONTH(G4159)*100+DAY(G4159)&gt;=season_lo,MONTH(G4159)*100+DAY(G4159)&lt;=season_hi),1,0))</f>
        <v/>
      </c>
      <c r="I4159">
        <f>IF(G4159="","",G4159-first_day+1)</f>
        <v/>
      </c>
      <c r="J4159" s="27">
        <f>IF(I4159="","",INDEX(Daily!$J$2:$J$421,I4159))</f>
        <v/>
      </c>
      <c r="K4159" s="27">
        <f>IF(J4159="","",J4159+cat_offset)</f>
        <v/>
      </c>
      <c r="L4159" s="27">
        <f>IF(J4159="","",MAX(0,E4159-J4159)^2)</f>
        <v/>
      </c>
      <c r="M4159" s="27">
        <f>IF(J4159="","",MAX(0,E4159-(J4159+twcdh_off))^2)</f>
        <v/>
      </c>
      <c r="N4159" s="27">
        <f>IF(E4159="","",MAX(0,E4159-swcdh_thr)^2)</f>
        <v/>
      </c>
      <c r="O4159">
        <f>IF(K4159="","",ROUND(E4159-K4159,0))</f>
        <v/>
      </c>
      <c r="P4159">
        <f>IF(O4159="","",IF(O4159&gt;=1,O4159,0))</f>
        <v/>
      </c>
      <c r="Q4159" s="27">
        <f>IF(E4159="","",MAX(0,E4159-22))</f>
        <v/>
      </c>
      <c r="R4159" s="27">
        <f>IF(H4159=1,E4159,"")</f>
        <v/>
      </c>
      <c r="S4159" s="27">
        <f>IF(AND(H4159=1,J4159&lt;&gt;""),E4159-J4159,"")</f>
        <v/>
      </c>
      <c r="T4159">
        <f>IF(G4159="","",MONTH(G4159))</f>
        <v/>
      </c>
    </row>
    <row r="4160">
      <c r="A4160" s="24" t="n">
        <v>2020</v>
      </c>
      <c r="B4160" s="24" t="n">
        <v>6</v>
      </c>
      <c r="C4160" s="24" t="n">
        <v>22</v>
      </c>
      <c r="D4160" s="24" t="n">
        <v>7</v>
      </c>
      <c r="E4160" s="24" t="n">
        <v>13.64</v>
      </c>
      <c r="F4160" s="25">
        <f>IF($E4160="","",DATE(IF($A4160="",nominal_year,$A4160),$B4160,$C4160)+($D4160-IF(LEFT(hour_conv,1)="1",1,0))/24)</f>
        <v/>
      </c>
      <c r="G4160" s="26">
        <f>IF(F4160="","",INT(F4160))</f>
        <v/>
      </c>
      <c r="H4160">
        <f>IF(G4160="","",IF(AND(MONTH(G4160)*100+DAY(G4160)&gt;=season_lo,MONTH(G4160)*100+DAY(G4160)&lt;=season_hi),1,0))</f>
        <v/>
      </c>
      <c r="I4160">
        <f>IF(G4160="","",G4160-first_day+1)</f>
        <v/>
      </c>
      <c r="J4160" s="27">
        <f>IF(I4160="","",INDEX(Daily!$J$2:$J$421,I4160))</f>
        <v/>
      </c>
      <c r="K4160" s="27">
        <f>IF(J4160="","",J4160+cat_offset)</f>
        <v/>
      </c>
      <c r="L4160" s="27">
        <f>IF(J4160="","",MAX(0,E4160-J4160)^2)</f>
        <v/>
      </c>
      <c r="M4160" s="27">
        <f>IF(J4160="","",MAX(0,E4160-(J4160+twcdh_off))^2)</f>
        <v/>
      </c>
      <c r="N4160" s="27">
        <f>IF(E4160="","",MAX(0,E4160-swcdh_thr)^2)</f>
        <v/>
      </c>
      <c r="O4160">
        <f>IF(K4160="","",ROUND(E4160-K4160,0))</f>
        <v/>
      </c>
      <c r="P4160">
        <f>IF(O4160="","",IF(O4160&gt;=1,O4160,0))</f>
        <v/>
      </c>
      <c r="Q4160" s="27">
        <f>IF(E4160="","",MAX(0,E4160-22))</f>
        <v/>
      </c>
      <c r="R4160" s="27">
        <f>IF(H4160=1,E4160,"")</f>
        <v/>
      </c>
      <c r="S4160" s="27">
        <f>IF(AND(H4160=1,J4160&lt;&gt;""),E4160-J4160,"")</f>
        <v/>
      </c>
      <c r="T4160">
        <f>IF(G4160="","",MONTH(G4160))</f>
        <v/>
      </c>
    </row>
    <row r="4161">
      <c r="A4161" s="24" t="n">
        <v>2020</v>
      </c>
      <c r="B4161" s="24" t="n">
        <v>6</v>
      </c>
      <c r="C4161" s="24" t="n">
        <v>22</v>
      </c>
      <c r="D4161" s="24" t="n">
        <v>8</v>
      </c>
      <c r="E4161" s="24" t="n">
        <v>14.92</v>
      </c>
      <c r="F4161" s="25">
        <f>IF($E4161="","",DATE(IF($A4161="",nominal_year,$A4161),$B4161,$C4161)+($D4161-IF(LEFT(hour_conv,1)="1",1,0))/24)</f>
        <v/>
      </c>
      <c r="G4161" s="26">
        <f>IF(F4161="","",INT(F4161))</f>
        <v/>
      </c>
      <c r="H4161">
        <f>IF(G4161="","",IF(AND(MONTH(G4161)*100+DAY(G4161)&gt;=season_lo,MONTH(G4161)*100+DAY(G4161)&lt;=season_hi),1,0))</f>
        <v/>
      </c>
      <c r="I4161">
        <f>IF(G4161="","",G4161-first_day+1)</f>
        <v/>
      </c>
      <c r="J4161" s="27">
        <f>IF(I4161="","",INDEX(Daily!$J$2:$J$421,I4161))</f>
        <v/>
      </c>
      <c r="K4161" s="27">
        <f>IF(J4161="","",J4161+cat_offset)</f>
        <v/>
      </c>
      <c r="L4161" s="27">
        <f>IF(J4161="","",MAX(0,E4161-J4161)^2)</f>
        <v/>
      </c>
      <c r="M4161" s="27">
        <f>IF(J4161="","",MAX(0,E4161-(J4161+twcdh_off))^2)</f>
        <v/>
      </c>
      <c r="N4161" s="27">
        <f>IF(E4161="","",MAX(0,E4161-swcdh_thr)^2)</f>
        <v/>
      </c>
      <c r="O4161">
        <f>IF(K4161="","",ROUND(E4161-K4161,0))</f>
        <v/>
      </c>
      <c r="P4161">
        <f>IF(O4161="","",IF(O4161&gt;=1,O4161,0))</f>
        <v/>
      </c>
      <c r="Q4161" s="27">
        <f>IF(E4161="","",MAX(0,E4161-22))</f>
        <v/>
      </c>
      <c r="R4161" s="27">
        <f>IF(H4161=1,E4161,"")</f>
        <v/>
      </c>
      <c r="S4161" s="27">
        <f>IF(AND(H4161=1,J4161&lt;&gt;""),E4161-J4161,"")</f>
        <v/>
      </c>
      <c r="T4161">
        <f>IF(G4161="","",MONTH(G4161))</f>
        <v/>
      </c>
    </row>
    <row r="4162">
      <c r="A4162" s="24" t="n">
        <v>2020</v>
      </c>
      <c r="B4162" s="24" t="n">
        <v>6</v>
      </c>
      <c r="C4162" s="24" t="n">
        <v>22</v>
      </c>
      <c r="D4162" s="24" t="n">
        <v>9</v>
      </c>
      <c r="E4162" s="24" t="n">
        <v>16.71</v>
      </c>
      <c r="F4162" s="25">
        <f>IF($E4162="","",DATE(IF($A4162="",nominal_year,$A4162),$B4162,$C4162)+($D4162-IF(LEFT(hour_conv,1)="1",1,0))/24)</f>
        <v/>
      </c>
      <c r="G4162" s="26">
        <f>IF(F4162="","",INT(F4162))</f>
        <v/>
      </c>
      <c r="H4162">
        <f>IF(G4162="","",IF(AND(MONTH(G4162)*100+DAY(G4162)&gt;=season_lo,MONTH(G4162)*100+DAY(G4162)&lt;=season_hi),1,0))</f>
        <v/>
      </c>
      <c r="I4162">
        <f>IF(G4162="","",G4162-first_day+1)</f>
        <v/>
      </c>
      <c r="J4162" s="27">
        <f>IF(I4162="","",INDEX(Daily!$J$2:$J$421,I4162))</f>
        <v/>
      </c>
      <c r="K4162" s="27">
        <f>IF(J4162="","",J4162+cat_offset)</f>
        <v/>
      </c>
      <c r="L4162" s="27">
        <f>IF(J4162="","",MAX(0,E4162-J4162)^2)</f>
        <v/>
      </c>
      <c r="M4162" s="27">
        <f>IF(J4162="","",MAX(0,E4162-(J4162+twcdh_off))^2)</f>
        <v/>
      </c>
      <c r="N4162" s="27">
        <f>IF(E4162="","",MAX(0,E4162-swcdh_thr)^2)</f>
        <v/>
      </c>
      <c r="O4162">
        <f>IF(K4162="","",ROUND(E4162-K4162,0))</f>
        <v/>
      </c>
      <c r="P4162">
        <f>IF(O4162="","",IF(O4162&gt;=1,O4162,0))</f>
        <v/>
      </c>
      <c r="Q4162" s="27">
        <f>IF(E4162="","",MAX(0,E4162-22))</f>
        <v/>
      </c>
      <c r="R4162" s="27">
        <f>IF(H4162=1,E4162,"")</f>
        <v/>
      </c>
      <c r="S4162" s="27">
        <f>IF(AND(H4162=1,J4162&lt;&gt;""),E4162-J4162,"")</f>
        <v/>
      </c>
      <c r="T4162">
        <f>IF(G4162="","",MONTH(G4162))</f>
        <v/>
      </c>
    </row>
    <row r="4163">
      <c r="A4163" s="24" t="n">
        <v>2020</v>
      </c>
      <c r="B4163" s="24" t="n">
        <v>6</v>
      </c>
      <c r="C4163" s="24" t="n">
        <v>22</v>
      </c>
      <c r="D4163" s="24" t="n">
        <v>10</v>
      </c>
      <c r="E4163" s="24" t="n">
        <v>18.53</v>
      </c>
      <c r="F4163" s="25">
        <f>IF($E4163="","",DATE(IF($A4163="",nominal_year,$A4163),$B4163,$C4163)+($D4163-IF(LEFT(hour_conv,1)="1",1,0))/24)</f>
        <v/>
      </c>
      <c r="G4163" s="26">
        <f>IF(F4163="","",INT(F4163))</f>
        <v/>
      </c>
      <c r="H4163">
        <f>IF(G4163="","",IF(AND(MONTH(G4163)*100+DAY(G4163)&gt;=season_lo,MONTH(G4163)*100+DAY(G4163)&lt;=season_hi),1,0))</f>
        <v/>
      </c>
      <c r="I4163">
        <f>IF(G4163="","",G4163-first_day+1)</f>
        <v/>
      </c>
      <c r="J4163" s="27">
        <f>IF(I4163="","",INDEX(Daily!$J$2:$J$421,I4163))</f>
        <v/>
      </c>
      <c r="K4163" s="27">
        <f>IF(J4163="","",J4163+cat_offset)</f>
        <v/>
      </c>
      <c r="L4163" s="27">
        <f>IF(J4163="","",MAX(0,E4163-J4163)^2)</f>
        <v/>
      </c>
      <c r="M4163" s="27">
        <f>IF(J4163="","",MAX(0,E4163-(J4163+twcdh_off))^2)</f>
        <v/>
      </c>
      <c r="N4163" s="27">
        <f>IF(E4163="","",MAX(0,E4163-swcdh_thr)^2)</f>
        <v/>
      </c>
      <c r="O4163">
        <f>IF(K4163="","",ROUND(E4163-K4163,0))</f>
        <v/>
      </c>
      <c r="P4163">
        <f>IF(O4163="","",IF(O4163&gt;=1,O4163,0))</f>
        <v/>
      </c>
      <c r="Q4163" s="27">
        <f>IF(E4163="","",MAX(0,E4163-22))</f>
        <v/>
      </c>
      <c r="R4163" s="27">
        <f>IF(H4163=1,E4163,"")</f>
        <v/>
      </c>
      <c r="S4163" s="27">
        <f>IF(AND(H4163=1,J4163&lt;&gt;""),E4163-J4163,"")</f>
        <v/>
      </c>
      <c r="T4163">
        <f>IF(G4163="","",MONTH(G4163))</f>
        <v/>
      </c>
    </row>
    <row r="4164">
      <c r="A4164" s="24" t="n">
        <v>2020</v>
      </c>
      <c r="B4164" s="24" t="n">
        <v>6</v>
      </c>
      <c r="C4164" s="24" t="n">
        <v>22</v>
      </c>
      <c r="D4164" s="24" t="n">
        <v>11</v>
      </c>
      <c r="E4164" s="24" t="n">
        <v>19.2</v>
      </c>
      <c r="F4164" s="25">
        <f>IF($E4164="","",DATE(IF($A4164="",nominal_year,$A4164),$B4164,$C4164)+($D4164-IF(LEFT(hour_conv,1)="1",1,0))/24)</f>
        <v/>
      </c>
      <c r="G4164" s="26">
        <f>IF(F4164="","",INT(F4164))</f>
        <v/>
      </c>
      <c r="H4164">
        <f>IF(G4164="","",IF(AND(MONTH(G4164)*100+DAY(G4164)&gt;=season_lo,MONTH(G4164)*100+DAY(G4164)&lt;=season_hi),1,0))</f>
        <v/>
      </c>
      <c r="I4164">
        <f>IF(G4164="","",G4164-first_day+1)</f>
        <v/>
      </c>
      <c r="J4164" s="27">
        <f>IF(I4164="","",INDEX(Daily!$J$2:$J$421,I4164))</f>
        <v/>
      </c>
      <c r="K4164" s="27">
        <f>IF(J4164="","",J4164+cat_offset)</f>
        <v/>
      </c>
      <c r="L4164" s="27">
        <f>IF(J4164="","",MAX(0,E4164-J4164)^2)</f>
        <v/>
      </c>
      <c r="M4164" s="27">
        <f>IF(J4164="","",MAX(0,E4164-(J4164+twcdh_off))^2)</f>
        <v/>
      </c>
      <c r="N4164" s="27">
        <f>IF(E4164="","",MAX(0,E4164-swcdh_thr)^2)</f>
        <v/>
      </c>
      <c r="O4164">
        <f>IF(K4164="","",ROUND(E4164-K4164,0))</f>
        <v/>
      </c>
      <c r="P4164">
        <f>IF(O4164="","",IF(O4164&gt;=1,O4164,0))</f>
        <v/>
      </c>
      <c r="Q4164" s="27">
        <f>IF(E4164="","",MAX(0,E4164-22))</f>
        <v/>
      </c>
      <c r="R4164" s="27">
        <f>IF(H4164=1,E4164,"")</f>
        <v/>
      </c>
      <c r="S4164" s="27">
        <f>IF(AND(H4164=1,J4164&lt;&gt;""),E4164-J4164,"")</f>
        <v/>
      </c>
      <c r="T4164">
        <f>IF(G4164="","",MONTH(G4164))</f>
        <v/>
      </c>
    </row>
    <row r="4165">
      <c r="A4165" s="24" t="n">
        <v>2020</v>
      </c>
      <c r="B4165" s="24" t="n">
        <v>6</v>
      </c>
      <c r="C4165" s="24" t="n">
        <v>22</v>
      </c>
      <c r="D4165" s="24" t="n">
        <v>12</v>
      </c>
      <c r="E4165" s="24" t="n">
        <v>19.98</v>
      </c>
      <c r="F4165" s="25">
        <f>IF($E4165="","",DATE(IF($A4165="",nominal_year,$A4165),$B4165,$C4165)+($D4165-IF(LEFT(hour_conv,1)="1",1,0))/24)</f>
        <v/>
      </c>
      <c r="G4165" s="26">
        <f>IF(F4165="","",INT(F4165))</f>
        <v/>
      </c>
      <c r="H4165">
        <f>IF(G4165="","",IF(AND(MONTH(G4165)*100+DAY(G4165)&gt;=season_lo,MONTH(G4165)*100+DAY(G4165)&lt;=season_hi),1,0))</f>
        <v/>
      </c>
      <c r="I4165">
        <f>IF(G4165="","",G4165-first_day+1)</f>
        <v/>
      </c>
      <c r="J4165" s="27">
        <f>IF(I4165="","",INDEX(Daily!$J$2:$J$421,I4165))</f>
        <v/>
      </c>
      <c r="K4165" s="27">
        <f>IF(J4165="","",J4165+cat_offset)</f>
        <v/>
      </c>
      <c r="L4165" s="27">
        <f>IF(J4165="","",MAX(0,E4165-J4165)^2)</f>
        <v/>
      </c>
      <c r="M4165" s="27">
        <f>IF(J4165="","",MAX(0,E4165-(J4165+twcdh_off))^2)</f>
        <v/>
      </c>
      <c r="N4165" s="27">
        <f>IF(E4165="","",MAX(0,E4165-swcdh_thr)^2)</f>
        <v/>
      </c>
      <c r="O4165">
        <f>IF(K4165="","",ROUND(E4165-K4165,0))</f>
        <v/>
      </c>
      <c r="P4165">
        <f>IF(O4165="","",IF(O4165&gt;=1,O4165,0))</f>
        <v/>
      </c>
      <c r="Q4165" s="27">
        <f>IF(E4165="","",MAX(0,E4165-22))</f>
        <v/>
      </c>
      <c r="R4165" s="27">
        <f>IF(H4165=1,E4165,"")</f>
        <v/>
      </c>
      <c r="S4165" s="27">
        <f>IF(AND(H4165=1,J4165&lt;&gt;""),E4165-J4165,"")</f>
        <v/>
      </c>
      <c r="T4165">
        <f>IF(G4165="","",MONTH(G4165))</f>
        <v/>
      </c>
    </row>
    <row r="4166">
      <c r="A4166" s="24" t="n">
        <v>2020</v>
      </c>
      <c r="B4166" s="24" t="n">
        <v>6</v>
      </c>
      <c r="C4166" s="24" t="n">
        <v>22</v>
      </c>
      <c r="D4166" s="24" t="n">
        <v>13</v>
      </c>
      <c r="E4166" s="24" t="n">
        <v>22.31</v>
      </c>
      <c r="F4166" s="25">
        <f>IF($E4166="","",DATE(IF($A4166="",nominal_year,$A4166),$B4166,$C4166)+($D4166-IF(LEFT(hour_conv,1)="1",1,0))/24)</f>
        <v/>
      </c>
      <c r="G4166" s="26">
        <f>IF(F4166="","",INT(F4166))</f>
        <v/>
      </c>
      <c r="H4166">
        <f>IF(G4166="","",IF(AND(MONTH(G4166)*100+DAY(G4166)&gt;=season_lo,MONTH(G4166)*100+DAY(G4166)&lt;=season_hi),1,0))</f>
        <v/>
      </c>
      <c r="I4166">
        <f>IF(G4166="","",G4166-first_day+1)</f>
        <v/>
      </c>
      <c r="J4166" s="27">
        <f>IF(I4166="","",INDEX(Daily!$J$2:$J$421,I4166))</f>
        <v/>
      </c>
      <c r="K4166" s="27">
        <f>IF(J4166="","",J4166+cat_offset)</f>
        <v/>
      </c>
      <c r="L4166" s="27">
        <f>IF(J4166="","",MAX(0,E4166-J4166)^2)</f>
        <v/>
      </c>
      <c r="M4166" s="27">
        <f>IF(J4166="","",MAX(0,E4166-(J4166+twcdh_off))^2)</f>
        <v/>
      </c>
      <c r="N4166" s="27">
        <f>IF(E4166="","",MAX(0,E4166-swcdh_thr)^2)</f>
        <v/>
      </c>
      <c r="O4166">
        <f>IF(K4166="","",ROUND(E4166-K4166,0))</f>
        <v/>
      </c>
      <c r="P4166">
        <f>IF(O4166="","",IF(O4166&gt;=1,O4166,0))</f>
        <v/>
      </c>
      <c r="Q4166" s="27">
        <f>IF(E4166="","",MAX(0,E4166-22))</f>
        <v/>
      </c>
      <c r="R4166" s="27">
        <f>IF(H4166=1,E4166,"")</f>
        <v/>
      </c>
      <c r="S4166" s="27">
        <f>IF(AND(H4166=1,J4166&lt;&gt;""),E4166-J4166,"")</f>
        <v/>
      </c>
      <c r="T4166">
        <f>IF(G4166="","",MONTH(G4166))</f>
        <v/>
      </c>
    </row>
    <row r="4167">
      <c r="A4167" s="24" t="n">
        <v>2020</v>
      </c>
      <c r="B4167" s="24" t="n">
        <v>6</v>
      </c>
      <c r="C4167" s="24" t="n">
        <v>22</v>
      </c>
      <c r="D4167" s="24" t="n">
        <v>14</v>
      </c>
      <c r="E4167" s="24" t="n">
        <v>22.94</v>
      </c>
      <c r="F4167" s="25">
        <f>IF($E4167="","",DATE(IF($A4167="",nominal_year,$A4167),$B4167,$C4167)+($D4167-IF(LEFT(hour_conv,1)="1",1,0))/24)</f>
        <v/>
      </c>
      <c r="G4167" s="26">
        <f>IF(F4167="","",INT(F4167))</f>
        <v/>
      </c>
      <c r="H4167">
        <f>IF(G4167="","",IF(AND(MONTH(G4167)*100+DAY(G4167)&gt;=season_lo,MONTH(G4167)*100+DAY(G4167)&lt;=season_hi),1,0))</f>
        <v/>
      </c>
      <c r="I4167">
        <f>IF(G4167="","",G4167-first_day+1)</f>
        <v/>
      </c>
      <c r="J4167" s="27">
        <f>IF(I4167="","",INDEX(Daily!$J$2:$J$421,I4167))</f>
        <v/>
      </c>
      <c r="K4167" s="27">
        <f>IF(J4167="","",J4167+cat_offset)</f>
        <v/>
      </c>
      <c r="L4167" s="27">
        <f>IF(J4167="","",MAX(0,E4167-J4167)^2)</f>
        <v/>
      </c>
      <c r="M4167" s="27">
        <f>IF(J4167="","",MAX(0,E4167-(J4167+twcdh_off))^2)</f>
        <v/>
      </c>
      <c r="N4167" s="27">
        <f>IF(E4167="","",MAX(0,E4167-swcdh_thr)^2)</f>
        <v/>
      </c>
      <c r="O4167">
        <f>IF(K4167="","",ROUND(E4167-K4167,0))</f>
        <v/>
      </c>
      <c r="P4167">
        <f>IF(O4167="","",IF(O4167&gt;=1,O4167,0))</f>
        <v/>
      </c>
      <c r="Q4167" s="27">
        <f>IF(E4167="","",MAX(0,E4167-22))</f>
        <v/>
      </c>
      <c r="R4167" s="27">
        <f>IF(H4167=1,E4167,"")</f>
        <v/>
      </c>
      <c r="S4167" s="27">
        <f>IF(AND(H4167=1,J4167&lt;&gt;""),E4167-J4167,"")</f>
        <v/>
      </c>
      <c r="T4167">
        <f>IF(G4167="","",MONTH(G4167))</f>
        <v/>
      </c>
    </row>
    <row r="4168">
      <c r="A4168" s="24" t="n">
        <v>2020</v>
      </c>
      <c r="B4168" s="24" t="n">
        <v>6</v>
      </c>
      <c r="C4168" s="24" t="n">
        <v>22</v>
      </c>
      <c r="D4168" s="24" t="n">
        <v>15</v>
      </c>
      <c r="E4168" s="24" t="n">
        <v>23.53</v>
      </c>
      <c r="F4168" s="25">
        <f>IF($E4168="","",DATE(IF($A4168="",nominal_year,$A4168),$B4168,$C4168)+($D4168-IF(LEFT(hour_conv,1)="1",1,0))/24)</f>
        <v/>
      </c>
      <c r="G4168" s="26">
        <f>IF(F4168="","",INT(F4168))</f>
        <v/>
      </c>
      <c r="H4168">
        <f>IF(G4168="","",IF(AND(MONTH(G4168)*100+DAY(G4168)&gt;=season_lo,MONTH(G4168)*100+DAY(G4168)&lt;=season_hi),1,0))</f>
        <v/>
      </c>
      <c r="I4168">
        <f>IF(G4168="","",G4168-first_day+1)</f>
        <v/>
      </c>
      <c r="J4168" s="27">
        <f>IF(I4168="","",INDEX(Daily!$J$2:$J$421,I4168))</f>
        <v/>
      </c>
      <c r="K4168" s="27">
        <f>IF(J4168="","",J4168+cat_offset)</f>
        <v/>
      </c>
      <c r="L4168" s="27">
        <f>IF(J4168="","",MAX(0,E4168-J4168)^2)</f>
        <v/>
      </c>
      <c r="M4168" s="27">
        <f>IF(J4168="","",MAX(0,E4168-(J4168+twcdh_off))^2)</f>
        <v/>
      </c>
      <c r="N4168" s="27">
        <f>IF(E4168="","",MAX(0,E4168-swcdh_thr)^2)</f>
        <v/>
      </c>
      <c r="O4168">
        <f>IF(K4168="","",ROUND(E4168-K4168,0))</f>
        <v/>
      </c>
      <c r="P4168">
        <f>IF(O4168="","",IF(O4168&gt;=1,O4168,0))</f>
        <v/>
      </c>
      <c r="Q4168" s="27">
        <f>IF(E4168="","",MAX(0,E4168-22))</f>
        <v/>
      </c>
      <c r="R4168" s="27">
        <f>IF(H4168=1,E4168,"")</f>
        <v/>
      </c>
      <c r="S4168" s="27">
        <f>IF(AND(H4168=1,J4168&lt;&gt;""),E4168-J4168,"")</f>
        <v/>
      </c>
      <c r="T4168">
        <f>IF(G4168="","",MONTH(G4168))</f>
        <v/>
      </c>
    </row>
    <row r="4169">
      <c r="A4169" s="24" t="n">
        <v>2020</v>
      </c>
      <c r="B4169" s="24" t="n">
        <v>6</v>
      </c>
      <c r="C4169" s="24" t="n">
        <v>22</v>
      </c>
      <c r="D4169" s="24" t="n">
        <v>16</v>
      </c>
      <c r="E4169" s="24" t="n">
        <v>23.52</v>
      </c>
      <c r="F4169" s="25">
        <f>IF($E4169="","",DATE(IF($A4169="",nominal_year,$A4169),$B4169,$C4169)+($D4169-IF(LEFT(hour_conv,1)="1",1,0))/24)</f>
        <v/>
      </c>
      <c r="G4169" s="26">
        <f>IF(F4169="","",INT(F4169))</f>
        <v/>
      </c>
      <c r="H4169">
        <f>IF(G4169="","",IF(AND(MONTH(G4169)*100+DAY(G4169)&gt;=season_lo,MONTH(G4169)*100+DAY(G4169)&lt;=season_hi),1,0))</f>
        <v/>
      </c>
      <c r="I4169">
        <f>IF(G4169="","",G4169-first_day+1)</f>
        <v/>
      </c>
      <c r="J4169" s="27">
        <f>IF(I4169="","",INDEX(Daily!$J$2:$J$421,I4169))</f>
        <v/>
      </c>
      <c r="K4169" s="27">
        <f>IF(J4169="","",J4169+cat_offset)</f>
        <v/>
      </c>
      <c r="L4169" s="27">
        <f>IF(J4169="","",MAX(0,E4169-J4169)^2)</f>
        <v/>
      </c>
      <c r="M4169" s="27">
        <f>IF(J4169="","",MAX(0,E4169-(J4169+twcdh_off))^2)</f>
        <v/>
      </c>
      <c r="N4169" s="27">
        <f>IF(E4169="","",MAX(0,E4169-swcdh_thr)^2)</f>
        <v/>
      </c>
      <c r="O4169">
        <f>IF(K4169="","",ROUND(E4169-K4169,0))</f>
        <v/>
      </c>
      <c r="P4169">
        <f>IF(O4169="","",IF(O4169&gt;=1,O4169,0))</f>
        <v/>
      </c>
      <c r="Q4169" s="27">
        <f>IF(E4169="","",MAX(0,E4169-22))</f>
        <v/>
      </c>
      <c r="R4169" s="27">
        <f>IF(H4169=1,E4169,"")</f>
        <v/>
      </c>
      <c r="S4169" s="27">
        <f>IF(AND(H4169=1,J4169&lt;&gt;""),E4169-J4169,"")</f>
        <v/>
      </c>
      <c r="T4169">
        <f>IF(G4169="","",MONTH(G4169))</f>
        <v/>
      </c>
    </row>
    <row r="4170">
      <c r="A4170" s="24" t="n">
        <v>2020</v>
      </c>
      <c r="B4170" s="24" t="n">
        <v>6</v>
      </c>
      <c r="C4170" s="24" t="n">
        <v>22</v>
      </c>
      <c r="D4170" s="24" t="n">
        <v>17</v>
      </c>
      <c r="E4170" s="24" t="n">
        <v>24.19</v>
      </c>
      <c r="F4170" s="25">
        <f>IF($E4170="","",DATE(IF($A4170="",nominal_year,$A4170),$B4170,$C4170)+($D4170-IF(LEFT(hour_conv,1)="1",1,0))/24)</f>
        <v/>
      </c>
      <c r="G4170" s="26">
        <f>IF(F4170="","",INT(F4170))</f>
        <v/>
      </c>
      <c r="H4170">
        <f>IF(G4170="","",IF(AND(MONTH(G4170)*100+DAY(G4170)&gt;=season_lo,MONTH(G4170)*100+DAY(G4170)&lt;=season_hi),1,0))</f>
        <v/>
      </c>
      <c r="I4170">
        <f>IF(G4170="","",G4170-first_day+1)</f>
        <v/>
      </c>
      <c r="J4170" s="27">
        <f>IF(I4170="","",INDEX(Daily!$J$2:$J$421,I4170))</f>
        <v/>
      </c>
      <c r="K4170" s="27">
        <f>IF(J4170="","",J4170+cat_offset)</f>
        <v/>
      </c>
      <c r="L4170" s="27">
        <f>IF(J4170="","",MAX(0,E4170-J4170)^2)</f>
        <v/>
      </c>
      <c r="M4170" s="27">
        <f>IF(J4170="","",MAX(0,E4170-(J4170+twcdh_off))^2)</f>
        <v/>
      </c>
      <c r="N4170" s="27">
        <f>IF(E4170="","",MAX(0,E4170-swcdh_thr)^2)</f>
        <v/>
      </c>
      <c r="O4170">
        <f>IF(K4170="","",ROUND(E4170-K4170,0))</f>
        <v/>
      </c>
      <c r="P4170">
        <f>IF(O4170="","",IF(O4170&gt;=1,O4170,0))</f>
        <v/>
      </c>
      <c r="Q4170" s="27">
        <f>IF(E4170="","",MAX(0,E4170-22))</f>
        <v/>
      </c>
      <c r="R4170" s="27">
        <f>IF(H4170=1,E4170,"")</f>
        <v/>
      </c>
      <c r="S4170" s="27">
        <f>IF(AND(H4170=1,J4170&lt;&gt;""),E4170-J4170,"")</f>
        <v/>
      </c>
      <c r="T4170">
        <f>IF(G4170="","",MONTH(G4170))</f>
        <v/>
      </c>
    </row>
    <row r="4171">
      <c r="A4171" s="24" t="n">
        <v>2020</v>
      </c>
      <c r="B4171" s="24" t="n">
        <v>6</v>
      </c>
      <c r="C4171" s="24" t="n">
        <v>22</v>
      </c>
      <c r="D4171" s="24" t="n">
        <v>18</v>
      </c>
      <c r="E4171" s="24" t="n">
        <v>22.74</v>
      </c>
      <c r="F4171" s="25">
        <f>IF($E4171="","",DATE(IF($A4171="",nominal_year,$A4171),$B4171,$C4171)+($D4171-IF(LEFT(hour_conv,1)="1",1,0))/24)</f>
        <v/>
      </c>
      <c r="G4171" s="26">
        <f>IF(F4171="","",INT(F4171))</f>
        <v/>
      </c>
      <c r="H4171">
        <f>IF(G4171="","",IF(AND(MONTH(G4171)*100+DAY(G4171)&gt;=season_lo,MONTH(G4171)*100+DAY(G4171)&lt;=season_hi),1,0))</f>
        <v/>
      </c>
      <c r="I4171">
        <f>IF(G4171="","",G4171-first_day+1)</f>
        <v/>
      </c>
      <c r="J4171" s="27">
        <f>IF(I4171="","",INDEX(Daily!$J$2:$J$421,I4171))</f>
        <v/>
      </c>
      <c r="K4171" s="27">
        <f>IF(J4171="","",J4171+cat_offset)</f>
        <v/>
      </c>
      <c r="L4171" s="27">
        <f>IF(J4171="","",MAX(0,E4171-J4171)^2)</f>
        <v/>
      </c>
      <c r="M4171" s="27">
        <f>IF(J4171="","",MAX(0,E4171-(J4171+twcdh_off))^2)</f>
        <v/>
      </c>
      <c r="N4171" s="27">
        <f>IF(E4171="","",MAX(0,E4171-swcdh_thr)^2)</f>
        <v/>
      </c>
      <c r="O4171">
        <f>IF(K4171="","",ROUND(E4171-K4171,0))</f>
        <v/>
      </c>
      <c r="P4171">
        <f>IF(O4171="","",IF(O4171&gt;=1,O4171,0))</f>
        <v/>
      </c>
      <c r="Q4171" s="27">
        <f>IF(E4171="","",MAX(0,E4171-22))</f>
        <v/>
      </c>
      <c r="R4171" s="27">
        <f>IF(H4171=1,E4171,"")</f>
        <v/>
      </c>
      <c r="S4171" s="27">
        <f>IF(AND(H4171=1,J4171&lt;&gt;""),E4171-J4171,"")</f>
        <v/>
      </c>
      <c r="T4171">
        <f>IF(G4171="","",MONTH(G4171))</f>
        <v/>
      </c>
    </row>
    <row r="4172">
      <c r="A4172" s="24" t="n">
        <v>2020</v>
      </c>
      <c r="B4172" s="24" t="n">
        <v>6</v>
      </c>
      <c r="C4172" s="24" t="n">
        <v>22</v>
      </c>
      <c r="D4172" s="24" t="n">
        <v>19</v>
      </c>
      <c r="E4172" s="24" t="n">
        <v>22.02</v>
      </c>
      <c r="F4172" s="25">
        <f>IF($E4172="","",DATE(IF($A4172="",nominal_year,$A4172),$B4172,$C4172)+($D4172-IF(LEFT(hour_conv,1)="1",1,0))/24)</f>
        <v/>
      </c>
      <c r="G4172" s="26">
        <f>IF(F4172="","",INT(F4172))</f>
        <v/>
      </c>
      <c r="H4172">
        <f>IF(G4172="","",IF(AND(MONTH(G4172)*100+DAY(G4172)&gt;=season_lo,MONTH(G4172)*100+DAY(G4172)&lt;=season_hi),1,0))</f>
        <v/>
      </c>
      <c r="I4172">
        <f>IF(G4172="","",G4172-first_day+1)</f>
        <v/>
      </c>
      <c r="J4172" s="27">
        <f>IF(I4172="","",INDEX(Daily!$J$2:$J$421,I4172))</f>
        <v/>
      </c>
      <c r="K4172" s="27">
        <f>IF(J4172="","",J4172+cat_offset)</f>
        <v/>
      </c>
      <c r="L4172" s="27">
        <f>IF(J4172="","",MAX(0,E4172-J4172)^2)</f>
        <v/>
      </c>
      <c r="M4172" s="27">
        <f>IF(J4172="","",MAX(0,E4172-(J4172+twcdh_off))^2)</f>
        <v/>
      </c>
      <c r="N4172" s="27">
        <f>IF(E4172="","",MAX(0,E4172-swcdh_thr)^2)</f>
        <v/>
      </c>
      <c r="O4172">
        <f>IF(K4172="","",ROUND(E4172-K4172,0))</f>
        <v/>
      </c>
      <c r="P4172">
        <f>IF(O4172="","",IF(O4172&gt;=1,O4172,0))</f>
        <v/>
      </c>
      <c r="Q4172" s="27">
        <f>IF(E4172="","",MAX(0,E4172-22))</f>
        <v/>
      </c>
      <c r="R4172" s="27">
        <f>IF(H4172=1,E4172,"")</f>
        <v/>
      </c>
      <c r="S4172" s="27">
        <f>IF(AND(H4172=1,J4172&lt;&gt;""),E4172-J4172,"")</f>
        <v/>
      </c>
      <c r="T4172">
        <f>IF(G4172="","",MONTH(G4172))</f>
        <v/>
      </c>
    </row>
    <row r="4173">
      <c r="A4173" s="24" t="n">
        <v>2020</v>
      </c>
      <c r="B4173" s="24" t="n">
        <v>6</v>
      </c>
      <c r="C4173" s="24" t="n">
        <v>22</v>
      </c>
      <c r="D4173" s="24" t="n">
        <v>20</v>
      </c>
      <c r="E4173" s="24" t="n">
        <v>19.92</v>
      </c>
      <c r="F4173" s="25">
        <f>IF($E4173="","",DATE(IF($A4173="",nominal_year,$A4173),$B4173,$C4173)+($D4173-IF(LEFT(hour_conv,1)="1",1,0))/24)</f>
        <v/>
      </c>
      <c r="G4173" s="26">
        <f>IF(F4173="","",INT(F4173))</f>
        <v/>
      </c>
      <c r="H4173">
        <f>IF(G4173="","",IF(AND(MONTH(G4173)*100+DAY(G4173)&gt;=season_lo,MONTH(G4173)*100+DAY(G4173)&lt;=season_hi),1,0))</f>
        <v/>
      </c>
      <c r="I4173">
        <f>IF(G4173="","",G4173-first_day+1)</f>
        <v/>
      </c>
      <c r="J4173" s="27">
        <f>IF(I4173="","",INDEX(Daily!$J$2:$J$421,I4173))</f>
        <v/>
      </c>
      <c r="K4173" s="27">
        <f>IF(J4173="","",J4173+cat_offset)</f>
        <v/>
      </c>
      <c r="L4173" s="27">
        <f>IF(J4173="","",MAX(0,E4173-J4173)^2)</f>
        <v/>
      </c>
      <c r="M4173" s="27">
        <f>IF(J4173="","",MAX(0,E4173-(J4173+twcdh_off))^2)</f>
        <v/>
      </c>
      <c r="N4173" s="27">
        <f>IF(E4173="","",MAX(0,E4173-swcdh_thr)^2)</f>
        <v/>
      </c>
      <c r="O4173">
        <f>IF(K4173="","",ROUND(E4173-K4173,0))</f>
        <v/>
      </c>
      <c r="P4173">
        <f>IF(O4173="","",IF(O4173&gt;=1,O4173,0))</f>
        <v/>
      </c>
      <c r="Q4173" s="27">
        <f>IF(E4173="","",MAX(0,E4173-22))</f>
        <v/>
      </c>
      <c r="R4173" s="27">
        <f>IF(H4173=1,E4173,"")</f>
        <v/>
      </c>
      <c r="S4173" s="27">
        <f>IF(AND(H4173=1,J4173&lt;&gt;""),E4173-J4173,"")</f>
        <v/>
      </c>
      <c r="T4173">
        <f>IF(G4173="","",MONTH(G4173))</f>
        <v/>
      </c>
    </row>
    <row r="4174">
      <c r="A4174" s="24" t="n">
        <v>2020</v>
      </c>
      <c r="B4174" s="24" t="n">
        <v>6</v>
      </c>
      <c r="C4174" s="24" t="n">
        <v>22</v>
      </c>
      <c r="D4174" s="24" t="n">
        <v>21</v>
      </c>
      <c r="E4174" s="24" t="n">
        <v>19.08</v>
      </c>
      <c r="F4174" s="25">
        <f>IF($E4174="","",DATE(IF($A4174="",nominal_year,$A4174),$B4174,$C4174)+($D4174-IF(LEFT(hour_conv,1)="1",1,0))/24)</f>
        <v/>
      </c>
      <c r="G4174" s="26">
        <f>IF(F4174="","",INT(F4174))</f>
        <v/>
      </c>
      <c r="H4174">
        <f>IF(G4174="","",IF(AND(MONTH(G4174)*100+DAY(G4174)&gt;=season_lo,MONTH(G4174)*100+DAY(G4174)&lt;=season_hi),1,0))</f>
        <v/>
      </c>
      <c r="I4174">
        <f>IF(G4174="","",G4174-first_day+1)</f>
        <v/>
      </c>
      <c r="J4174" s="27">
        <f>IF(I4174="","",INDEX(Daily!$J$2:$J$421,I4174))</f>
        <v/>
      </c>
      <c r="K4174" s="27">
        <f>IF(J4174="","",J4174+cat_offset)</f>
        <v/>
      </c>
      <c r="L4174" s="27">
        <f>IF(J4174="","",MAX(0,E4174-J4174)^2)</f>
        <v/>
      </c>
      <c r="M4174" s="27">
        <f>IF(J4174="","",MAX(0,E4174-(J4174+twcdh_off))^2)</f>
        <v/>
      </c>
      <c r="N4174" s="27">
        <f>IF(E4174="","",MAX(0,E4174-swcdh_thr)^2)</f>
        <v/>
      </c>
      <c r="O4174">
        <f>IF(K4174="","",ROUND(E4174-K4174,0))</f>
        <v/>
      </c>
      <c r="P4174">
        <f>IF(O4174="","",IF(O4174&gt;=1,O4174,0))</f>
        <v/>
      </c>
      <c r="Q4174" s="27">
        <f>IF(E4174="","",MAX(0,E4174-22))</f>
        <v/>
      </c>
      <c r="R4174" s="27">
        <f>IF(H4174=1,E4174,"")</f>
        <v/>
      </c>
      <c r="S4174" s="27">
        <f>IF(AND(H4174=1,J4174&lt;&gt;""),E4174-J4174,"")</f>
        <v/>
      </c>
      <c r="T4174">
        <f>IF(G4174="","",MONTH(G4174))</f>
        <v/>
      </c>
    </row>
    <row r="4175">
      <c r="A4175" s="24" t="n">
        <v>2020</v>
      </c>
      <c r="B4175" s="24" t="n">
        <v>6</v>
      </c>
      <c r="C4175" s="24" t="n">
        <v>22</v>
      </c>
      <c r="D4175" s="24" t="n">
        <v>22</v>
      </c>
      <c r="E4175" s="24" t="n">
        <v>17.59</v>
      </c>
      <c r="F4175" s="25">
        <f>IF($E4175="","",DATE(IF($A4175="",nominal_year,$A4175),$B4175,$C4175)+($D4175-IF(LEFT(hour_conv,1)="1",1,0))/24)</f>
        <v/>
      </c>
      <c r="G4175" s="26">
        <f>IF(F4175="","",INT(F4175))</f>
        <v/>
      </c>
      <c r="H4175">
        <f>IF(G4175="","",IF(AND(MONTH(G4175)*100+DAY(G4175)&gt;=season_lo,MONTH(G4175)*100+DAY(G4175)&lt;=season_hi),1,0))</f>
        <v/>
      </c>
      <c r="I4175">
        <f>IF(G4175="","",G4175-first_day+1)</f>
        <v/>
      </c>
      <c r="J4175" s="27">
        <f>IF(I4175="","",INDEX(Daily!$J$2:$J$421,I4175))</f>
        <v/>
      </c>
      <c r="K4175" s="27">
        <f>IF(J4175="","",J4175+cat_offset)</f>
        <v/>
      </c>
      <c r="L4175" s="27">
        <f>IF(J4175="","",MAX(0,E4175-J4175)^2)</f>
        <v/>
      </c>
      <c r="M4175" s="27">
        <f>IF(J4175="","",MAX(0,E4175-(J4175+twcdh_off))^2)</f>
        <v/>
      </c>
      <c r="N4175" s="27">
        <f>IF(E4175="","",MAX(0,E4175-swcdh_thr)^2)</f>
        <v/>
      </c>
      <c r="O4175">
        <f>IF(K4175="","",ROUND(E4175-K4175,0))</f>
        <v/>
      </c>
      <c r="P4175">
        <f>IF(O4175="","",IF(O4175&gt;=1,O4175,0))</f>
        <v/>
      </c>
      <c r="Q4175" s="27">
        <f>IF(E4175="","",MAX(0,E4175-22))</f>
        <v/>
      </c>
      <c r="R4175" s="27">
        <f>IF(H4175=1,E4175,"")</f>
        <v/>
      </c>
      <c r="S4175" s="27">
        <f>IF(AND(H4175=1,J4175&lt;&gt;""),E4175-J4175,"")</f>
        <v/>
      </c>
      <c r="T4175">
        <f>IF(G4175="","",MONTH(G4175))</f>
        <v/>
      </c>
    </row>
    <row r="4176">
      <c r="A4176" s="24" t="n">
        <v>2020</v>
      </c>
      <c r="B4176" s="24" t="n">
        <v>6</v>
      </c>
      <c r="C4176" s="24" t="n">
        <v>22</v>
      </c>
      <c r="D4176" s="24" t="n">
        <v>23</v>
      </c>
      <c r="E4176" s="24" t="n">
        <v>16.41</v>
      </c>
      <c r="F4176" s="25">
        <f>IF($E4176="","",DATE(IF($A4176="",nominal_year,$A4176),$B4176,$C4176)+($D4176-IF(LEFT(hour_conv,1)="1",1,0))/24)</f>
        <v/>
      </c>
      <c r="G4176" s="26">
        <f>IF(F4176="","",INT(F4176))</f>
        <v/>
      </c>
      <c r="H4176">
        <f>IF(G4176="","",IF(AND(MONTH(G4176)*100+DAY(G4176)&gt;=season_lo,MONTH(G4176)*100+DAY(G4176)&lt;=season_hi),1,0))</f>
        <v/>
      </c>
      <c r="I4176">
        <f>IF(G4176="","",G4176-first_day+1)</f>
        <v/>
      </c>
      <c r="J4176" s="27">
        <f>IF(I4176="","",INDEX(Daily!$J$2:$J$421,I4176))</f>
        <v/>
      </c>
      <c r="K4176" s="27">
        <f>IF(J4176="","",J4176+cat_offset)</f>
        <v/>
      </c>
      <c r="L4176" s="27">
        <f>IF(J4176="","",MAX(0,E4176-J4176)^2)</f>
        <v/>
      </c>
      <c r="M4176" s="27">
        <f>IF(J4176="","",MAX(0,E4176-(J4176+twcdh_off))^2)</f>
        <v/>
      </c>
      <c r="N4176" s="27">
        <f>IF(E4176="","",MAX(0,E4176-swcdh_thr)^2)</f>
        <v/>
      </c>
      <c r="O4176">
        <f>IF(K4176="","",ROUND(E4176-K4176,0))</f>
        <v/>
      </c>
      <c r="P4176">
        <f>IF(O4176="","",IF(O4176&gt;=1,O4176,0))</f>
        <v/>
      </c>
      <c r="Q4176" s="27">
        <f>IF(E4176="","",MAX(0,E4176-22))</f>
        <v/>
      </c>
      <c r="R4176" s="27">
        <f>IF(H4176=1,E4176,"")</f>
        <v/>
      </c>
      <c r="S4176" s="27">
        <f>IF(AND(H4176=1,J4176&lt;&gt;""),E4176-J4176,"")</f>
        <v/>
      </c>
      <c r="T4176">
        <f>IF(G4176="","",MONTH(G4176))</f>
        <v/>
      </c>
    </row>
    <row r="4177">
      <c r="A4177" s="24" t="n">
        <v>2020</v>
      </c>
      <c r="B4177" s="24" t="n">
        <v>6</v>
      </c>
      <c r="C4177" s="24" t="n">
        <v>22</v>
      </c>
      <c r="D4177" s="24" t="n">
        <v>24</v>
      </c>
      <c r="E4177" s="24" t="n">
        <v>15.21</v>
      </c>
      <c r="F4177" s="25">
        <f>IF($E4177="","",DATE(IF($A4177="",nominal_year,$A4177),$B4177,$C4177)+($D4177-IF(LEFT(hour_conv,1)="1",1,0))/24)</f>
        <v/>
      </c>
      <c r="G4177" s="26">
        <f>IF(F4177="","",INT(F4177))</f>
        <v/>
      </c>
      <c r="H4177">
        <f>IF(G4177="","",IF(AND(MONTH(G4177)*100+DAY(G4177)&gt;=season_lo,MONTH(G4177)*100+DAY(G4177)&lt;=season_hi),1,0))</f>
        <v/>
      </c>
      <c r="I4177">
        <f>IF(G4177="","",G4177-first_day+1)</f>
        <v/>
      </c>
      <c r="J4177" s="27">
        <f>IF(I4177="","",INDEX(Daily!$J$2:$J$421,I4177))</f>
        <v/>
      </c>
      <c r="K4177" s="27">
        <f>IF(J4177="","",J4177+cat_offset)</f>
        <v/>
      </c>
      <c r="L4177" s="27">
        <f>IF(J4177="","",MAX(0,E4177-J4177)^2)</f>
        <v/>
      </c>
      <c r="M4177" s="27">
        <f>IF(J4177="","",MAX(0,E4177-(J4177+twcdh_off))^2)</f>
        <v/>
      </c>
      <c r="N4177" s="27">
        <f>IF(E4177="","",MAX(0,E4177-swcdh_thr)^2)</f>
        <v/>
      </c>
      <c r="O4177">
        <f>IF(K4177="","",ROUND(E4177-K4177,0))</f>
        <v/>
      </c>
      <c r="P4177">
        <f>IF(O4177="","",IF(O4177&gt;=1,O4177,0))</f>
        <v/>
      </c>
      <c r="Q4177" s="27">
        <f>IF(E4177="","",MAX(0,E4177-22))</f>
        <v/>
      </c>
      <c r="R4177" s="27">
        <f>IF(H4177=1,E4177,"")</f>
        <v/>
      </c>
      <c r="S4177" s="27">
        <f>IF(AND(H4177=1,J4177&lt;&gt;""),E4177-J4177,"")</f>
        <v/>
      </c>
      <c r="T4177">
        <f>IF(G4177="","",MONTH(G4177))</f>
        <v/>
      </c>
    </row>
    <row r="4178">
      <c r="A4178" s="24" t="n">
        <v>2020</v>
      </c>
      <c r="B4178" s="24" t="n">
        <v>6</v>
      </c>
      <c r="C4178" s="24" t="n">
        <v>23</v>
      </c>
      <c r="D4178" s="24" t="n">
        <v>1</v>
      </c>
      <c r="E4178" s="24" t="n">
        <v>12.7</v>
      </c>
      <c r="F4178" s="25">
        <f>IF($E4178="","",DATE(IF($A4178="",nominal_year,$A4178),$B4178,$C4178)+($D4178-IF(LEFT(hour_conv,1)="1",1,0))/24)</f>
        <v/>
      </c>
      <c r="G4178" s="26">
        <f>IF(F4178="","",INT(F4178))</f>
        <v/>
      </c>
      <c r="H4178">
        <f>IF(G4178="","",IF(AND(MONTH(G4178)*100+DAY(G4178)&gt;=season_lo,MONTH(G4178)*100+DAY(G4178)&lt;=season_hi),1,0))</f>
        <v/>
      </c>
      <c r="I4178">
        <f>IF(G4178="","",G4178-first_day+1)</f>
        <v/>
      </c>
      <c r="J4178" s="27">
        <f>IF(I4178="","",INDEX(Daily!$J$2:$J$421,I4178))</f>
        <v/>
      </c>
      <c r="K4178" s="27">
        <f>IF(J4178="","",J4178+cat_offset)</f>
        <v/>
      </c>
      <c r="L4178" s="27">
        <f>IF(J4178="","",MAX(0,E4178-J4178)^2)</f>
        <v/>
      </c>
      <c r="M4178" s="27">
        <f>IF(J4178="","",MAX(0,E4178-(J4178+twcdh_off))^2)</f>
        <v/>
      </c>
      <c r="N4178" s="27">
        <f>IF(E4178="","",MAX(0,E4178-swcdh_thr)^2)</f>
        <v/>
      </c>
      <c r="O4178">
        <f>IF(K4178="","",ROUND(E4178-K4178,0))</f>
        <v/>
      </c>
      <c r="P4178">
        <f>IF(O4178="","",IF(O4178&gt;=1,O4178,0))</f>
        <v/>
      </c>
      <c r="Q4178" s="27">
        <f>IF(E4178="","",MAX(0,E4178-22))</f>
        <v/>
      </c>
      <c r="R4178" s="27">
        <f>IF(H4178=1,E4178,"")</f>
        <v/>
      </c>
      <c r="S4178" s="27">
        <f>IF(AND(H4178=1,J4178&lt;&gt;""),E4178-J4178,"")</f>
        <v/>
      </c>
      <c r="T4178">
        <f>IF(G4178="","",MONTH(G4178))</f>
        <v/>
      </c>
    </row>
    <row r="4179">
      <c r="A4179" s="24" t="n">
        <v>2020</v>
      </c>
      <c r="B4179" s="24" t="n">
        <v>6</v>
      </c>
      <c r="C4179" s="24" t="n">
        <v>23</v>
      </c>
      <c r="D4179" s="24" t="n">
        <v>2</v>
      </c>
      <c r="E4179" s="24" t="n">
        <v>12.8</v>
      </c>
      <c r="F4179" s="25">
        <f>IF($E4179="","",DATE(IF($A4179="",nominal_year,$A4179),$B4179,$C4179)+($D4179-IF(LEFT(hour_conv,1)="1",1,0))/24)</f>
        <v/>
      </c>
      <c r="G4179" s="26">
        <f>IF(F4179="","",INT(F4179))</f>
        <v/>
      </c>
      <c r="H4179">
        <f>IF(G4179="","",IF(AND(MONTH(G4179)*100+DAY(G4179)&gt;=season_lo,MONTH(G4179)*100+DAY(G4179)&lt;=season_hi),1,0))</f>
        <v/>
      </c>
      <c r="I4179">
        <f>IF(G4179="","",G4179-first_day+1)</f>
        <v/>
      </c>
      <c r="J4179" s="27">
        <f>IF(I4179="","",INDEX(Daily!$J$2:$J$421,I4179))</f>
        <v/>
      </c>
      <c r="K4179" s="27">
        <f>IF(J4179="","",J4179+cat_offset)</f>
        <v/>
      </c>
      <c r="L4179" s="27">
        <f>IF(J4179="","",MAX(0,E4179-J4179)^2)</f>
        <v/>
      </c>
      <c r="M4179" s="27">
        <f>IF(J4179="","",MAX(0,E4179-(J4179+twcdh_off))^2)</f>
        <v/>
      </c>
      <c r="N4179" s="27">
        <f>IF(E4179="","",MAX(0,E4179-swcdh_thr)^2)</f>
        <v/>
      </c>
      <c r="O4179">
        <f>IF(K4179="","",ROUND(E4179-K4179,0))</f>
        <v/>
      </c>
      <c r="P4179">
        <f>IF(O4179="","",IF(O4179&gt;=1,O4179,0))</f>
        <v/>
      </c>
      <c r="Q4179" s="27">
        <f>IF(E4179="","",MAX(0,E4179-22))</f>
        <v/>
      </c>
      <c r="R4179" s="27">
        <f>IF(H4179=1,E4179,"")</f>
        <v/>
      </c>
      <c r="S4179" s="27">
        <f>IF(AND(H4179=1,J4179&lt;&gt;""),E4179-J4179,"")</f>
        <v/>
      </c>
      <c r="T4179">
        <f>IF(G4179="","",MONTH(G4179))</f>
        <v/>
      </c>
    </row>
    <row r="4180">
      <c r="A4180" s="24" t="n">
        <v>2020</v>
      </c>
      <c r="B4180" s="24" t="n">
        <v>6</v>
      </c>
      <c r="C4180" s="24" t="n">
        <v>23</v>
      </c>
      <c r="D4180" s="24" t="n">
        <v>3</v>
      </c>
      <c r="E4180" s="24" t="n">
        <v>11.13</v>
      </c>
      <c r="F4180" s="25">
        <f>IF($E4180="","",DATE(IF($A4180="",nominal_year,$A4180),$B4180,$C4180)+($D4180-IF(LEFT(hour_conv,1)="1",1,0))/24)</f>
        <v/>
      </c>
      <c r="G4180" s="26">
        <f>IF(F4180="","",INT(F4180))</f>
        <v/>
      </c>
      <c r="H4180">
        <f>IF(G4180="","",IF(AND(MONTH(G4180)*100+DAY(G4180)&gt;=season_lo,MONTH(G4180)*100+DAY(G4180)&lt;=season_hi),1,0))</f>
        <v/>
      </c>
      <c r="I4180">
        <f>IF(G4180="","",G4180-first_day+1)</f>
        <v/>
      </c>
      <c r="J4180" s="27">
        <f>IF(I4180="","",INDEX(Daily!$J$2:$J$421,I4180))</f>
        <v/>
      </c>
      <c r="K4180" s="27">
        <f>IF(J4180="","",J4180+cat_offset)</f>
        <v/>
      </c>
      <c r="L4180" s="27">
        <f>IF(J4180="","",MAX(0,E4180-J4180)^2)</f>
        <v/>
      </c>
      <c r="M4180" s="27">
        <f>IF(J4180="","",MAX(0,E4180-(J4180+twcdh_off))^2)</f>
        <v/>
      </c>
      <c r="N4180" s="27">
        <f>IF(E4180="","",MAX(0,E4180-swcdh_thr)^2)</f>
        <v/>
      </c>
      <c r="O4180">
        <f>IF(K4180="","",ROUND(E4180-K4180,0))</f>
        <v/>
      </c>
      <c r="P4180">
        <f>IF(O4180="","",IF(O4180&gt;=1,O4180,0))</f>
        <v/>
      </c>
      <c r="Q4180" s="27">
        <f>IF(E4180="","",MAX(0,E4180-22))</f>
        <v/>
      </c>
      <c r="R4180" s="27">
        <f>IF(H4180=1,E4180,"")</f>
        <v/>
      </c>
      <c r="S4180" s="27">
        <f>IF(AND(H4180=1,J4180&lt;&gt;""),E4180-J4180,"")</f>
        <v/>
      </c>
      <c r="T4180">
        <f>IF(G4180="","",MONTH(G4180))</f>
        <v/>
      </c>
    </row>
    <row r="4181">
      <c r="A4181" s="24" t="n">
        <v>2020</v>
      </c>
      <c r="B4181" s="24" t="n">
        <v>6</v>
      </c>
      <c r="C4181" s="24" t="n">
        <v>23</v>
      </c>
      <c r="D4181" s="24" t="n">
        <v>4</v>
      </c>
      <c r="E4181" s="24" t="n">
        <v>11.19</v>
      </c>
      <c r="F4181" s="25">
        <f>IF($E4181="","",DATE(IF($A4181="",nominal_year,$A4181),$B4181,$C4181)+($D4181-IF(LEFT(hour_conv,1)="1",1,0))/24)</f>
        <v/>
      </c>
      <c r="G4181" s="26">
        <f>IF(F4181="","",INT(F4181))</f>
        <v/>
      </c>
      <c r="H4181">
        <f>IF(G4181="","",IF(AND(MONTH(G4181)*100+DAY(G4181)&gt;=season_lo,MONTH(G4181)*100+DAY(G4181)&lt;=season_hi),1,0))</f>
        <v/>
      </c>
      <c r="I4181">
        <f>IF(G4181="","",G4181-first_day+1)</f>
        <v/>
      </c>
      <c r="J4181" s="27">
        <f>IF(I4181="","",INDEX(Daily!$J$2:$J$421,I4181))</f>
        <v/>
      </c>
      <c r="K4181" s="27">
        <f>IF(J4181="","",J4181+cat_offset)</f>
        <v/>
      </c>
      <c r="L4181" s="27">
        <f>IF(J4181="","",MAX(0,E4181-J4181)^2)</f>
        <v/>
      </c>
      <c r="M4181" s="27">
        <f>IF(J4181="","",MAX(0,E4181-(J4181+twcdh_off))^2)</f>
        <v/>
      </c>
      <c r="N4181" s="27">
        <f>IF(E4181="","",MAX(0,E4181-swcdh_thr)^2)</f>
        <v/>
      </c>
      <c r="O4181">
        <f>IF(K4181="","",ROUND(E4181-K4181,0))</f>
        <v/>
      </c>
      <c r="P4181">
        <f>IF(O4181="","",IF(O4181&gt;=1,O4181,0))</f>
        <v/>
      </c>
      <c r="Q4181" s="27">
        <f>IF(E4181="","",MAX(0,E4181-22))</f>
        <v/>
      </c>
      <c r="R4181" s="27">
        <f>IF(H4181=1,E4181,"")</f>
        <v/>
      </c>
      <c r="S4181" s="27">
        <f>IF(AND(H4181=1,J4181&lt;&gt;""),E4181-J4181,"")</f>
        <v/>
      </c>
      <c r="T4181">
        <f>IF(G4181="","",MONTH(G4181))</f>
        <v/>
      </c>
    </row>
    <row r="4182">
      <c r="A4182" s="24" t="n">
        <v>2020</v>
      </c>
      <c r="B4182" s="24" t="n">
        <v>6</v>
      </c>
      <c r="C4182" s="24" t="n">
        <v>23</v>
      </c>
      <c r="D4182" s="24" t="n">
        <v>5</v>
      </c>
      <c r="E4182" s="24" t="n">
        <v>11.65</v>
      </c>
      <c r="F4182" s="25">
        <f>IF($E4182="","",DATE(IF($A4182="",nominal_year,$A4182),$B4182,$C4182)+($D4182-IF(LEFT(hour_conv,1)="1",1,0))/24)</f>
        <v/>
      </c>
      <c r="G4182" s="26">
        <f>IF(F4182="","",INT(F4182))</f>
        <v/>
      </c>
      <c r="H4182">
        <f>IF(G4182="","",IF(AND(MONTH(G4182)*100+DAY(G4182)&gt;=season_lo,MONTH(G4182)*100+DAY(G4182)&lt;=season_hi),1,0))</f>
        <v/>
      </c>
      <c r="I4182">
        <f>IF(G4182="","",G4182-first_day+1)</f>
        <v/>
      </c>
      <c r="J4182" s="27">
        <f>IF(I4182="","",INDEX(Daily!$J$2:$J$421,I4182))</f>
        <v/>
      </c>
      <c r="K4182" s="27">
        <f>IF(J4182="","",J4182+cat_offset)</f>
        <v/>
      </c>
      <c r="L4182" s="27">
        <f>IF(J4182="","",MAX(0,E4182-J4182)^2)</f>
        <v/>
      </c>
      <c r="M4182" s="27">
        <f>IF(J4182="","",MAX(0,E4182-(J4182+twcdh_off))^2)</f>
        <v/>
      </c>
      <c r="N4182" s="27">
        <f>IF(E4182="","",MAX(0,E4182-swcdh_thr)^2)</f>
        <v/>
      </c>
      <c r="O4182">
        <f>IF(K4182="","",ROUND(E4182-K4182,0))</f>
        <v/>
      </c>
      <c r="P4182">
        <f>IF(O4182="","",IF(O4182&gt;=1,O4182,0))</f>
        <v/>
      </c>
      <c r="Q4182" s="27">
        <f>IF(E4182="","",MAX(0,E4182-22))</f>
        <v/>
      </c>
      <c r="R4182" s="27">
        <f>IF(H4182=1,E4182,"")</f>
        <v/>
      </c>
      <c r="S4182" s="27">
        <f>IF(AND(H4182=1,J4182&lt;&gt;""),E4182-J4182,"")</f>
        <v/>
      </c>
      <c r="T4182">
        <f>IF(G4182="","",MONTH(G4182))</f>
        <v/>
      </c>
    </row>
    <row r="4183">
      <c r="A4183" s="24" t="n">
        <v>2020</v>
      </c>
      <c r="B4183" s="24" t="n">
        <v>6</v>
      </c>
      <c r="C4183" s="24" t="n">
        <v>23</v>
      </c>
      <c r="D4183" s="24" t="n">
        <v>6</v>
      </c>
      <c r="E4183" s="24" t="n">
        <v>11.62</v>
      </c>
      <c r="F4183" s="25">
        <f>IF($E4183="","",DATE(IF($A4183="",nominal_year,$A4183),$B4183,$C4183)+($D4183-IF(LEFT(hour_conv,1)="1",1,0))/24)</f>
        <v/>
      </c>
      <c r="G4183" s="26">
        <f>IF(F4183="","",INT(F4183))</f>
        <v/>
      </c>
      <c r="H4183">
        <f>IF(G4183="","",IF(AND(MONTH(G4183)*100+DAY(G4183)&gt;=season_lo,MONTH(G4183)*100+DAY(G4183)&lt;=season_hi),1,0))</f>
        <v/>
      </c>
      <c r="I4183">
        <f>IF(G4183="","",G4183-first_day+1)</f>
        <v/>
      </c>
      <c r="J4183" s="27">
        <f>IF(I4183="","",INDEX(Daily!$J$2:$J$421,I4183))</f>
        <v/>
      </c>
      <c r="K4183" s="27">
        <f>IF(J4183="","",J4183+cat_offset)</f>
        <v/>
      </c>
      <c r="L4183" s="27">
        <f>IF(J4183="","",MAX(0,E4183-J4183)^2)</f>
        <v/>
      </c>
      <c r="M4183" s="27">
        <f>IF(J4183="","",MAX(0,E4183-(J4183+twcdh_off))^2)</f>
        <v/>
      </c>
      <c r="N4183" s="27">
        <f>IF(E4183="","",MAX(0,E4183-swcdh_thr)^2)</f>
        <v/>
      </c>
      <c r="O4183">
        <f>IF(K4183="","",ROUND(E4183-K4183,0))</f>
        <v/>
      </c>
      <c r="P4183">
        <f>IF(O4183="","",IF(O4183&gt;=1,O4183,0))</f>
        <v/>
      </c>
      <c r="Q4183" s="27">
        <f>IF(E4183="","",MAX(0,E4183-22))</f>
        <v/>
      </c>
      <c r="R4183" s="27">
        <f>IF(H4183=1,E4183,"")</f>
        <v/>
      </c>
      <c r="S4183" s="27">
        <f>IF(AND(H4183=1,J4183&lt;&gt;""),E4183-J4183,"")</f>
        <v/>
      </c>
      <c r="T4183">
        <f>IF(G4183="","",MONTH(G4183))</f>
        <v/>
      </c>
    </row>
    <row r="4184">
      <c r="A4184" s="24" t="n">
        <v>2020</v>
      </c>
      <c r="B4184" s="24" t="n">
        <v>6</v>
      </c>
      <c r="C4184" s="24" t="n">
        <v>23</v>
      </c>
      <c r="D4184" s="24" t="n">
        <v>7</v>
      </c>
      <c r="E4184" s="24" t="n">
        <v>13.24</v>
      </c>
      <c r="F4184" s="25">
        <f>IF($E4184="","",DATE(IF($A4184="",nominal_year,$A4184),$B4184,$C4184)+($D4184-IF(LEFT(hour_conv,1)="1",1,0))/24)</f>
        <v/>
      </c>
      <c r="G4184" s="26">
        <f>IF(F4184="","",INT(F4184))</f>
        <v/>
      </c>
      <c r="H4184">
        <f>IF(G4184="","",IF(AND(MONTH(G4184)*100+DAY(G4184)&gt;=season_lo,MONTH(G4184)*100+DAY(G4184)&lt;=season_hi),1,0))</f>
        <v/>
      </c>
      <c r="I4184">
        <f>IF(G4184="","",G4184-first_day+1)</f>
        <v/>
      </c>
      <c r="J4184" s="27">
        <f>IF(I4184="","",INDEX(Daily!$J$2:$J$421,I4184))</f>
        <v/>
      </c>
      <c r="K4184" s="27">
        <f>IF(J4184="","",J4184+cat_offset)</f>
        <v/>
      </c>
      <c r="L4184" s="27">
        <f>IF(J4184="","",MAX(0,E4184-J4184)^2)</f>
        <v/>
      </c>
      <c r="M4184" s="27">
        <f>IF(J4184="","",MAX(0,E4184-(J4184+twcdh_off))^2)</f>
        <v/>
      </c>
      <c r="N4184" s="27">
        <f>IF(E4184="","",MAX(0,E4184-swcdh_thr)^2)</f>
        <v/>
      </c>
      <c r="O4184">
        <f>IF(K4184="","",ROUND(E4184-K4184,0))</f>
        <v/>
      </c>
      <c r="P4184">
        <f>IF(O4184="","",IF(O4184&gt;=1,O4184,0))</f>
        <v/>
      </c>
      <c r="Q4184" s="27">
        <f>IF(E4184="","",MAX(0,E4184-22))</f>
        <v/>
      </c>
      <c r="R4184" s="27">
        <f>IF(H4184=1,E4184,"")</f>
        <v/>
      </c>
      <c r="S4184" s="27">
        <f>IF(AND(H4184=1,J4184&lt;&gt;""),E4184-J4184,"")</f>
        <v/>
      </c>
      <c r="T4184">
        <f>IF(G4184="","",MONTH(G4184))</f>
        <v/>
      </c>
    </row>
    <row r="4185">
      <c r="A4185" s="24" t="n">
        <v>2020</v>
      </c>
      <c r="B4185" s="24" t="n">
        <v>6</v>
      </c>
      <c r="C4185" s="24" t="n">
        <v>23</v>
      </c>
      <c r="D4185" s="24" t="n">
        <v>8</v>
      </c>
      <c r="E4185" s="24" t="n">
        <v>14.43</v>
      </c>
      <c r="F4185" s="25">
        <f>IF($E4185="","",DATE(IF($A4185="",nominal_year,$A4185),$B4185,$C4185)+($D4185-IF(LEFT(hour_conv,1)="1",1,0))/24)</f>
        <v/>
      </c>
      <c r="G4185" s="26">
        <f>IF(F4185="","",INT(F4185))</f>
        <v/>
      </c>
      <c r="H4185">
        <f>IF(G4185="","",IF(AND(MONTH(G4185)*100+DAY(G4185)&gt;=season_lo,MONTH(G4185)*100+DAY(G4185)&lt;=season_hi),1,0))</f>
        <v/>
      </c>
      <c r="I4185">
        <f>IF(G4185="","",G4185-first_day+1)</f>
        <v/>
      </c>
      <c r="J4185" s="27">
        <f>IF(I4185="","",INDEX(Daily!$J$2:$J$421,I4185))</f>
        <v/>
      </c>
      <c r="K4185" s="27">
        <f>IF(J4185="","",J4185+cat_offset)</f>
        <v/>
      </c>
      <c r="L4185" s="27">
        <f>IF(J4185="","",MAX(0,E4185-J4185)^2)</f>
        <v/>
      </c>
      <c r="M4185" s="27">
        <f>IF(J4185="","",MAX(0,E4185-(J4185+twcdh_off))^2)</f>
        <v/>
      </c>
      <c r="N4185" s="27">
        <f>IF(E4185="","",MAX(0,E4185-swcdh_thr)^2)</f>
        <v/>
      </c>
      <c r="O4185">
        <f>IF(K4185="","",ROUND(E4185-K4185,0))</f>
        <v/>
      </c>
      <c r="P4185">
        <f>IF(O4185="","",IF(O4185&gt;=1,O4185,0))</f>
        <v/>
      </c>
      <c r="Q4185" s="27">
        <f>IF(E4185="","",MAX(0,E4185-22))</f>
        <v/>
      </c>
      <c r="R4185" s="27">
        <f>IF(H4185=1,E4185,"")</f>
        <v/>
      </c>
      <c r="S4185" s="27">
        <f>IF(AND(H4185=1,J4185&lt;&gt;""),E4185-J4185,"")</f>
        <v/>
      </c>
      <c r="T4185">
        <f>IF(G4185="","",MONTH(G4185))</f>
        <v/>
      </c>
    </row>
    <row r="4186">
      <c r="A4186" s="24" t="n">
        <v>2020</v>
      </c>
      <c r="B4186" s="24" t="n">
        <v>6</v>
      </c>
      <c r="C4186" s="24" t="n">
        <v>23</v>
      </c>
      <c r="D4186" s="24" t="n">
        <v>9</v>
      </c>
      <c r="E4186" s="24" t="n">
        <v>15.41</v>
      </c>
      <c r="F4186" s="25">
        <f>IF($E4186="","",DATE(IF($A4186="",nominal_year,$A4186),$B4186,$C4186)+($D4186-IF(LEFT(hour_conv,1)="1",1,0))/24)</f>
        <v/>
      </c>
      <c r="G4186" s="26">
        <f>IF(F4186="","",INT(F4186))</f>
        <v/>
      </c>
      <c r="H4186">
        <f>IF(G4186="","",IF(AND(MONTH(G4186)*100+DAY(G4186)&gt;=season_lo,MONTH(G4186)*100+DAY(G4186)&lt;=season_hi),1,0))</f>
        <v/>
      </c>
      <c r="I4186">
        <f>IF(G4186="","",G4186-first_day+1)</f>
        <v/>
      </c>
      <c r="J4186" s="27">
        <f>IF(I4186="","",INDEX(Daily!$J$2:$J$421,I4186))</f>
        <v/>
      </c>
      <c r="K4186" s="27">
        <f>IF(J4186="","",J4186+cat_offset)</f>
        <v/>
      </c>
      <c r="L4186" s="27">
        <f>IF(J4186="","",MAX(0,E4186-J4186)^2)</f>
        <v/>
      </c>
      <c r="M4186" s="27">
        <f>IF(J4186="","",MAX(0,E4186-(J4186+twcdh_off))^2)</f>
        <v/>
      </c>
      <c r="N4186" s="27">
        <f>IF(E4186="","",MAX(0,E4186-swcdh_thr)^2)</f>
        <v/>
      </c>
      <c r="O4186">
        <f>IF(K4186="","",ROUND(E4186-K4186,0))</f>
        <v/>
      </c>
      <c r="P4186">
        <f>IF(O4186="","",IF(O4186&gt;=1,O4186,0))</f>
        <v/>
      </c>
      <c r="Q4186" s="27">
        <f>IF(E4186="","",MAX(0,E4186-22))</f>
        <v/>
      </c>
      <c r="R4186" s="27">
        <f>IF(H4186=1,E4186,"")</f>
        <v/>
      </c>
      <c r="S4186" s="27">
        <f>IF(AND(H4186=1,J4186&lt;&gt;""),E4186-J4186,"")</f>
        <v/>
      </c>
      <c r="T4186">
        <f>IF(G4186="","",MONTH(G4186))</f>
        <v/>
      </c>
    </row>
    <row r="4187">
      <c r="A4187" s="24" t="n">
        <v>2020</v>
      </c>
      <c r="B4187" s="24" t="n">
        <v>6</v>
      </c>
      <c r="C4187" s="24" t="n">
        <v>23</v>
      </c>
      <c r="D4187" s="24" t="n">
        <v>10</v>
      </c>
      <c r="E4187" s="24" t="n">
        <v>17.74</v>
      </c>
      <c r="F4187" s="25">
        <f>IF($E4187="","",DATE(IF($A4187="",nominal_year,$A4187),$B4187,$C4187)+($D4187-IF(LEFT(hour_conv,1)="1",1,0))/24)</f>
        <v/>
      </c>
      <c r="G4187" s="26">
        <f>IF(F4187="","",INT(F4187))</f>
        <v/>
      </c>
      <c r="H4187">
        <f>IF(G4187="","",IF(AND(MONTH(G4187)*100+DAY(G4187)&gt;=season_lo,MONTH(G4187)*100+DAY(G4187)&lt;=season_hi),1,0))</f>
        <v/>
      </c>
      <c r="I4187">
        <f>IF(G4187="","",G4187-first_day+1)</f>
        <v/>
      </c>
      <c r="J4187" s="27">
        <f>IF(I4187="","",INDEX(Daily!$J$2:$J$421,I4187))</f>
        <v/>
      </c>
      <c r="K4187" s="27">
        <f>IF(J4187="","",J4187+cat_offset)</f>
        <v/>
      </c>
      <c r="L4187" s="27">
        <f>IF(J4187="","",MAX(0,E4187-J4187)^2)</f>
        <v/>
      </c>
      <c r="M4187" s="27">
        <f>IF(J4187="","",MAX(0,E4187-(J4187+twcdh_off))^2)</f>
        <v/>
      </c>
      <c r="N4187" s="27">
        <f>IF(E4187="","",MAX(0,E4187-swcdh_thr)^2)</f>
        <v/>
      </c>
      <c r="O4187">
        <f>IF(K4187="","",ROUND(E4187-K4187,0))</f>
        <v/>
      </c>
      <c r="P4187">
        <f>IF(O4187="","",IF(O4187&gt;=1,O4187,0))</f>
        <v/>
      </c>
      <c r="Q4187" s="27">
        <f>IF(E4187="","",MAX(0,E4187-22))</f>
        <v/>
      </c>
      <c r="R4187" s="27">
        <f>IF(H4187=1,E4187,"")</f>
        <v/>
      </c>
      <c r="S4187" s="27">
        <f>IF(AND(H4187=1,J4187&lt;&gt;""),E4187-J4187,"")</f>
        <v/>
      </c>
      <c r="T4187">
        <f>IF(G4187="","",MONTH(G4187))</f>
        <v/>
      </c>
    </row>
    <row r="4188">
      <c r="A4188" s="24" t="n">
        <v>2020</v>
      </c>
      <c r="B4188" s="24" t="n">
        <v>6</v>
      </c>
      <c r="C4188" s="24" t="n">
        <v>23</v>
      </c>
      <c r="D4188" s="24" t="n">
        <v>11</v>
      </c>
      <c r="E4188" s="24" t="n">
        <v>18.46</v>
      </c>
      <c r="F4188" s="25">
        <f>IF($E4188="","",DATE(IF($A4188="",nominal_year,$A4188),$B4188,$C4188)+($D4188-IF(LEFT(hour_conv,1)="1",1,0))/24)</f>
        <v/>
      </c>
      <c r="G4188" s="26">
        <f>IF(F4188="","",INT(F4188))</f>
        <v/>
      </c>
      <c r="H4188">
        <f>IF(G4188="","",IF(AND(MONTH(G4188)*100+DAY(G4188)&gt;=season_lo,MONTH(G4188)*100+DAY(G4188)&lt;=season_hi),1,0))</f>
        <v/>
      </c>
      <c r="I4188">
        <f>IF(G4188="","",G4188-first_day+1)</f>
        <v/>
      </c>
      <c r="J4188" s="27">
        <f>IF(I4188="","",INDEX(Daily!$J$2:$J$421,I4188))</f>
        <v/>
      </c>
      <c r="K4188" s="27">
        <f>IF(J4188="","",J4188+cat_offset)</f>
        <v/>
      </c>
      <c r="L4188" s="27">
        <f>IF(J4188="","",MAX(0,E4188-J4188)^2)</f>
        <v/>
      </c>
      <c r="M4188" s="27">
        <f>IF(J4188="","",MAX(0,E4188-(J4188+twcdh_off))^2)</f>
        <v/>
      </c>
      <c r="N4188" s="27">
        <f>IF(E4188="","",MAX(0,E4188-swcdh_thr)^2)</f>
        <v/>
      </c>
      <c r="O4188">
        <f>IF(K4188="","",ROUND(E4188-K4188,0))</f>
        <v/>
      </c>
      <c r="P4188">
        <f>IF(O4188="","",IF(O4188&gt;=1,O4188,0))</f>
        <v/>
      </c>
      <c r="Q4188" s="27">
        <f>IF(E4188="","",MAX(0,E4188-22))</f>
        <v/>
      </c>
      <c r="R4188" s="27">
        <f>IF(H4188=1,E4188,"")</f>
        <v/>
      </c>
      <c r="S4188" s="27">
        <f>IF(AND(H4188=1,J4188&lt;&gt;""),E4188-J4188,"")</f>
        <v/>
      </c>
      <c r="T4188">
        <f>IF(G4188="","",MONTH(G4188))</f>
        <v/>
      </c>
    </row>
    <row r="4189">
      <c r="A4189" s="24" t="n">
        <v>2020</v>
      </c>
      <c r="B4189" s="24" t="n">
        <v>6</v>
      </c>
      <c r="C4189" s="24" t="n">
        <v>23</v>
      </c>
      <c r="D4189" s="24" t="n">
        <v>12</v>
      </c>
      <c r="E4189" s="24" t="n">
        <v>19.89</v>
      </c>
      <c r="F4189" s="25">
        <f>IF($E4189="","",DATE(IF($A4189="",nominal_year,$A4189),$B4189,$C4189)+($D4189-IF(LEFT(hour_conv,1)="1",1,0))/24)</f>
        <v/>
      </c>
      <c r="G4189" s="26">
        <f>IF(F4189="","",INT(F4189))</f>
        <v/>
      </c>
      <c r="H4189">
        <f>IF(G4189="","",IF(AND(MONTH(G4189)*100+DAY(G4189)&gt;=season_lo,MONTH(G4189)*100+DAY(G4189)&lt;=season_hi),1,0))</f>
        <v/>
      </c>
      <c r="I4189">
        <f>IF(G4189="","",G4189-first_day+1)</f>
        <v/>
      </c>
      <c r="J4189" s="27">
        <f>IF(I4189="","",INDEX(Daily!$J$2:$J$421,I4189))</f>
        <v/>
      </c>
      <c r="K4189" s="27">
        <f>IF(J4189="","",J4189+cat_offset)</f>
        <v/>
      </c>
      <c r="L4189" s="27">
        <f>IF(J4189="","",MAX(0,E4189-J4189)^2)</f>
        <v/>
      </c>
      <c r="M4189" s="27">
        <f>IF(J4189="","",MAX(0,E4189-(J4189+twcdh_off))^2)</f>
        <v/>
      </c>
      <c r="N4189" s="27">
        <f>IF(E4189="","",MAX(0,E4189-swcdh_thr)^2)</f>
        <v/>
      </c>
      <c r="O4189">
        <f>IF(K4189="","",ROUND(E4189-K4189,0))</f>
        <v/>
      </c>
      <c r="P4189">
        <f>IF(O4189="","",IF(O4189&gt;=1,O4189,0))</f>
        <v/>
      </c>
      <c r="Q4189" s="27">
        <f>IF(E4189="","",MAX(0,E4189-22))</f>
        <v/>
      </c>
      <c r="R4189" s="27">
        <f>IF(H4189=1,E4189,"")</f>
        <v/>
      </c>
      <c r="S4189" s="27">
        <f>IF(AND(H4189=1,J4189&lt;&gt;""),E4189-J4189,"")</f>
        <v/>
      </c>
      <c r="T4189">
        <f>IF(G4189="","",MONTH(G4189))</f>
        <v/>
      </c>
    </row>
    <row r="4190">
      <c r="A4190" s="24" t="n">
        <v>2020</v>
      </c>
      <c r="B4190" s="24" t="n">
        <v>6</v>
      </c>
      <c r="C4190" s="24" t="n">
        <v>23</v>
      </c>
      <c r="D4190" s="24" t="n">
        <v>13</v>
      </c>
      <c r="E4190" s="24" t="n">
        <v>20.56</v>
      </c>
      <c r="F4190" s="25">
        <f>IF($E4190="","",DATE(IF($A4190="",nominal_year,$A4190),$B4190,$C4190)+($D4190-IF(LEFT(hour_conv,1)="1",1,0))/24)</f>
        <v/>
      </c>
      <c r="G4190" s="26">
        <f>IF(F4190="","",INT(F4190))</f>
        <v/>
      </c>
      <c r="H4190">
        <f>IF(G4190="","",IF(AND(MONTH(G4190)*100+DAY(G4190)&gt;=season_lo,MONTH(G4190)*100+DAY(G4190)&lt;=season_hi),1,0))</f>
        <v/>
      </c>
      <c r="I4190">
        <f>IF(G4190="","",G4190-first_day+1)</f>
        <v/>
      </c>
      <c r="J4190" s="27">
        <f>IF(I4190="","",INDEX(Daily!$J$2:$J$421,I4190))</f>
        <v/>
      </c>
      <c r="K4190" s="27">
        <f>IF(J4190="","",J4190+cat_offset)</f>
        <v/>
      </c>
      <c r="L4190" s="27">
        <f>IF(J4190="","",MAX(0,E4190-J4190)^2)</f>
        <v/>
      </c>
      <c r="M4190" s="27">
        <f>IF(J4190="","",MAX(0,E4190-(J4190+twcdh_off))^2)</f>
        <v/>
      </c>
      <c r="N4190" s="27">
        <f>IF(E4190="","",MAX(0,E4190-swcdh_thr)^2)</f>
        <v/>
      </c>
      <c r="O4190">
        <f>IF(K4190="","",ROUND(E4190-K4190,0))</f>
        <v/>
      </c>
      <c r="P4190">
        <f>IF(O4190="","",IF(O4190&gt;=1,O4190,0))</f>
        <v/>
      </c>
      <c r="Q4190" s="27">
        <f>IF(E4190="","",MAX(0,E4190-22))</f>
        <v/>
      </c>
      <c r="R4190" s="27">
        <f>IF(H4190=1,E4190,"")</f>
        <v/>
      </c>
      <c r="S4190" s="27">
        <f>IF(AND(H4190=1,J4190&lt;&gt;""),E4190-J4190,"")</f>
        <v/>
      </c>
      <c r="T4190">
        <f>IF(G4190="","",MONTH(G4190))</f>
        <v/>
      </c>
    </row>
    <row r="4191">
      <c r="A4191" s="24" t="n">
        <v>2020</v>
      </c>
      <c r="B4191" s="24" t="n">
        <v>6</v>
      </c>
      <c r="C4191" s="24" t="n">
        <v>23</v>
      </c>
      <c r="D4191" s="24" t="n">
        <v>14</v>
      </c>
      <c r="E4191" s="24" t="n">
        <v>21.16</v>
      </c>
      <c r="F4191" s="25">
        <f>IF($E4191="","",DATE(IF($A4191="",nominal_year,$A4191),$B4191,$C4191)+($D4191-IF(LEFT(hour_conv,1)="1",1,0))/24)</f>
        <v/>
      </c>
      <c r="G4191" s="26">
        <f>IF(F4191="","",INT(F4191))</f>
        <v/>
      </c>
      <c r="H4191">
        <f>IF(G4191="","",IF(AND(MONTH(G4191)*100+DAY(G4191)&gt;=season_lo,MONTH(G4191)*100+DAY(G4191)&lt;=season_hi),1,0))</f>
        <v/>
      </c>
      <c r="I4191">
        <f>IF(G4191="","",G4191-first_day+1)</f>
        <v/>
      </c>
      <c r="J4191" s="27">
        <f>IF(I4191="","",INDEX(Daily!$J$2:$J$421,I4191))</f>
        <v/>
      </c>
      <c r="K4191" s="27">
        <f>IF(J4191="","",J4191+cat_offset)</f>
        <v/>
      </c>
      <c r="L4191" s="27">
        <f>IF(J4191="","",MAX(0,E4191-J4191)^2)</f>
        <v/>
      </c>
      <c r="M4191" s="27">
        <f>IF(J4191="","",MAX(0,E4191-(J4191+twcdh_off))^2)</f>
        <v/>
      </c>
      <c r="N4191" s="27">
        <f>IF(E4191="","",MAX(0,E4191-swcdh_thr)^2)</f>
        <v/>
      </c>
      <c r="O4191">
        <f>IF(K4191="","",ROUND(E4191-K4191,0))</f>
        <v/>
      </c>
      <c r="P4191">
        <f>IF(O4191="","",IF(O4191&gt;=1,O4191,0))</f>
        <v/>
      </c>
      <c r="Q4191" s="27">
        <f>IF(E4191="","",MAX(0,E4191-22))</f>
        <v/>
      </c>
      <c r="R4191" s="27">
        <f>IF(H4191=1,E4191,"")</f>
        <v/>
      </c>
      <c r="S4191" s="27">
        <f>IF(AND(H4191=1,J4191&lt;&gt;""),E4191-J4191,"")</f>
        <v/>
      </c>
      <c r="T4191">
        <f>IF(G4191="","",MONTH(G4191))</f>
        <v/>
      </c>
    </row>
    <row r="4192">
      <c r="A4192" s="24" t="n">
        <v>2020</v>
      </c>
      <c r="B4192" s="24" t="n">
        <v>6</v>
      </c>
      <c r="C4192" s="24" t="n">
        <v>23</v>
      </c>
      <c r="D4192" s="24" t="n">
        <v>15</v>
      </c>
      <c r="E4192" s="24" t="n">
        <v>22.14</v>
      </c>
      <c r="F4192" s="25">
        <f>IF($E4192="","",DATE(IF($A4192="",nominal_year,$A4192),$B4192,$C4192)+($D4192-IF(LEFT(hour_conv,1)="1",1,0))/24)</f>
        <v/>
      </c>
      <c r="G4192" s="26">
        <f>IF(F4192="","",INT(F4192))</f>
        <v/>
      </c>
      <c r="H4192">
        <f>IF(G4192="","",IF(AND(MONTH(G4192)*100+DAY(G4192)&gt;=season_lo,MONTH(G4192)*100+DAY(G4192)&lt;=season_hi),1,0))</f>
        <v/>
      </c>
      <c r="I4192">
        <f>IF(G4192="","",G4192-first_day+1)</f>
        <v/>
      </c>
      <c r="J4192" s="27">
        <f>IF(I4192="","",INDEX(Daily!$J$2:$J$421,I4192))</f>
        <v/>
      </c>
      <c r="K4192" s="27">
        <f>IF(J4192="","",J4192+cat_offset)</f>
        <v/>
      </c>
      <c r="L4192" s="27">
        <f>IF(J4192="","",MAX(0,E4192-J4192)^2)</f>
        <v/>
      </c>
      <c r="M4192" s="27">
        <f>IF(J4192="","",MAX(0,E4192-(J4192+twcdh_off))^2)</f>
        <v/>
      </c>
      <c r="N4192" s="27">
        <f>IF(E4192="","",MAX(0,E4192-swcdh_thr)^2)</f>
        <v/>
      </c>
      <c r="O4192">
        <f>IF(K4192="","",ROUND(E4192-K4192,0))</f>
        <v/>
      </c>
      <c r="P4192">
        <f>IF(O4192="","",IF(O4192&gt;=1,O4192,0))</f>
        <v/>
      </c>
      <c r="Q4192" s="27">
        <f>IF(E4192="","",MAX(0,E4192-22))</f>
        <v/>
      </c>
      <c r="R4192" s="27">
        <f>IF(H4192=1,E4192,"")</f>
        <v/>
      </c>
      <c r="S4192" s="27">
        <f>IF(AND(H4192=1,J4192&lt;&gt;""),E4192-J4192,"")</f>
        <v/>
      </c>
      <c r="T4192">
        <f>IF(G4192="","",MONTH(G4192))</f>
        <v/>
      </c>
    </row>
    <row r="4193">
      <c r="A4193" s="24" t="n">
        <v>2020</v>
      </c>
      <c r="B4193" s="24" t="n">
        <v>6</v>
      </c>
      <c r="C4193" s="24" t="n">
        <v>23</v>
      </c>
      <c r="D4193" s="24" t="n">
        <v>16</v>
      </c>
      <c r="E4193" s="24" t="n">
        <v>22.46</v>
      </c>
      <c r="F4193" s="25">
        <f>IF($E4193="","",DATE(IF($A4193="",nominal_year,$A4193),$B4193,$C4193)+($D4193-IF(LEFT(hour_conv,1)="1",1,0))/24)</f>
        <v/>
      </c>
      <c r="G4193" s="26">
        <f>IF(F4193="","",INT(F4193))</f>
        <v/>
      </c>
      <c r="H4193">
        <f>IF(G4193="","",IF(AND(MONTH(G4193)*100+DAY(G4193)&gt;=season_lo,MONTH(G4193)*100+DAY(G4193)&lt;=season_hi),1,0))</f>
        <v/>
      </c>
      <c r="I4193">
        <f>IF(G4193="","",G4193-first_day+1)</f>
        <v/>
      </c>
      <c r="J4193" s="27">
        <f>IF(I4193="","",INDEX(Daily!$J$2:$J$421,I4193))</f>
        <v/>
      </c>
      <c r="K4193" s="27">
        <f>IF(J4193="","",J4193+cat_offset)</f>
        <v/>
      </c>
      <c r="L4193" s="27">
        <f>IF(J4193="","",MAX(0,E4193-J4193)^2)</f>
        <v/>
      </c>
      <c r="M4193" s="27">
        <f>IF(J4193="","",MAX(0,E4193-(J4193+twcdh_off))^2)</f>
        <v/>
      </c>
      <c r="N4193" s="27">
        <f>IF(E4193="","",MAX(0,E4193-swcdh_thr)^2)</f>
        <v/>
      </c>
      <c r="O4193">
        <f>IF(K4193="","",ROUND(E4193-K4193,0))</f>
        <v/>
      </c>
      <c r="P4193">
        <f>IF(O4193="","",IF(O4193&gt;=1,O4193,0))</f>
        <v/>
      </c>
      <c r="Q4193" s="27">
        <f>IF(E4193="","",MAX(0,E4193-22))</f>
        <v/>
      </c>
      <c r="R4193" s="27">
        <f>IF(H4193=1,E4193,"")</f>
        <v/>
      </c>
      <c r="S4193" s="27">
        <f>IF(AND(H4193=1,J4193&lt;&gt;""),E4193-J4193,"")</f>
        <v/>
      </c>
      <c r="T4193">
        <f>IF(G4193="","",MONTH(G4193))</f>
        <v/>
      </c>
    </row>
    <row r="4194">
      <c r="A4194" s="24" t="n">
        <v>2020</v>
      </c>
      <c r="B4194" s="24" t="n">
        <v>6</v>
      </c>
      <c r="C4194" s="24" t="n">
        <v>23</v>
      </c>
      <c r="D4194" s="24" t="n">
        <v>17</v>
      </c>
      <c r="E4194" s="24" t="n">
        <v>22.21</v>
      </c>
      <c r="F4194" s="25">
        <f>IF($E4194="","",DATE(IF($A4194="",nominal_year,$A4194),$B4194,$C4194)+($D4194-IF(LEFT(hour_conv,1)="1",1,0))/24)</f>
        <v/>
      </c>
      <c r="G4194" s="26">
        <f>IF(F4194="","",INT(F4194))</f>
        <v/>
      </c>
      <c r="H4194">
        <f>IF(G4194="","",IF(AND(MONTH(G4194)*100+DAY(G4194)&gt;=season_lo,MONTH(G4194)*100+DAY(G4194)&lt;=season_hi),1,0))</f>
        <v/>
      </c>
      <c r="I4194">
        <f>IF(G4194="","",G4194-first_day+1)</f>
        <v/>
      </c>
      <c r="J4194" s="27">
        <f>IF(I4194="","",INDEX(Daily!$J$2:$J$421,I4194))</f>
        <v/>
      </c>
      <c r="K4194" s="27">
        <f>IF(J4194="","",J4194+cat_offset)</f>
        <v/>
      </c>
      <c r="L4194" s="27">
        <f>IF(J4194="","",MAX(0,E4194-J4194)^2)</f>
        <v/>
      </c>
      <c r="M4194" s="27">
        <f>IF(J4194="","",MAX(0,E4194-(J4194+twcdh_off))^2)</f>
        <v/>
      </c>
      <c r="N4194" s="27">
        <f>IF(E4194="","",MAX(0,E4194-swcdh_thr)^2)</f>
        <v/>
      </c>
      <c r="O4194">
        <f>IF(K4194="","",ROUND(E4194-K4194,0))</f>
        <v/>
      </c>
      <c r="P4194">
        <f>IF(O4194="","",IF(O4194&gt;=1,O4194,0))</f>
        <v/>
      </c>
      <c r="Q4194" s="27">
        <f>IF(E4194="","",MAX(0,E4194-22))</f>
        <v/>
      </c>
      <c r="R4194" s="27">
        <f>IF(H4194=1,E4194,"")</f>
        <v/>
      </c>
      <c r="S4194" s="27">
        <f>IF(AND(H4194=1,J4194&lt;&gt;""),E4194-J4194,"")</f>
        <v/>
      </c>
      <c r="T4194">
        <f>IF(G4194="","",MONTH(G4194))</f>
        <v/>
      </c>
    </row>
    <row r="4195">
      <c r="A4195" s="24" t="n">
        <v>2020</v>
      </c>
      <c r="B4195" s="24" t="n">
        <v>6</v>
      </c>
      <c r="C4195" s="24" t="n">
        <v>23</v>
      </c>
      <c r="D4195" s="24" t="n">
        <v>18</v>
      </c>
      <c r="E4195" s="24" t="n">
        <v>22.15</v>
      </c>
      <c r="F4195" s="25">
        <f>IF($E4195="","",DATE(IF($A4195="",nominal_year,$A4195),$B4195,$C4195)+($D4195-IF(LEFT(hour_conv,1)="1",1,0))/24)</f>
        <v/>
      </c>
      <c r="G4195" s="26">
        <f>IF(F4195="","",INT(F4195))</f>
        <v/>
      </c>
      <c r="H4195">
        <f>IF(G4195="","",IF(AND(MONTH(G4195)*100+DAY(G4195)&gt;=season_lo,MONTH(G4195)*100+DAY(G4195)&lt;=season_hi),1,0))</f>
        <v/>
      </c>
      <c r="I4195">
        <f>IF(G4195="","",G4195-first_day+1)</f>
        <v/>
      </c>
      <c r="J4195" s="27">
        <f>IF(I4195="","",INDEX(Daily!$J$2:$J$421,I4195))</f>
        <v/>
      </c>
      <c r="K4195" s="27">
        <f>IF(J4195="","",J4195+cat_offset)</f>
        <v/>
      </c>
      <c r="L4195" s="27">
        <f>IF(J4195="","",MAX(0,E4195-J4195)^2)</f>
        <v/>
      </c>
      <c r="M4195" s="27">
        <f>IF(J4195="","",MAX(0,E4195-(J4195+twcdh_off))^2)</f>
        <v/>
      </c>
      <c r="N4195" s="27">
        <f>IF(E4195="","",MAX(0,E4195-swcdh_thr)^2)</f>
        <v/>
      </c>
      <c r="O4195">
        <f>IF(K4195="","",ROUND(E4195-K4195,0))</f>
        <v/>
      </c>
      <c r="P4195">
        <f>IF(O4195="","",IF(O4195&gt;=1,O4195,0))</f>
        <v/>
      </c>
      <c r="Q4195" s="27">
        <f>IF(E4195="","",MAX(0,E4195-22))</f>
        <v/>
      </c>
      <c r="R4195" s="27">
        <f>IF(H4195=1,E4195,"")</f>
        <v/>
      </c>
      <c r="S4195" s="27">
        <f>IF(AND(H4195=1,J4195&lt;&gt;""),E4195-J4195,"")</f>
        <v/>
      </c>
      <c r="T4195">
        <f>IF(G4195="","",MONTH(G4195))</f>
        <v/>
      </c>
    </row>
    <row r="4196">
      <c r="A4196" s="24" t="n">
        <v>2020</v>
      </c>
      <c r="B4196" s="24" t="n">
        <v>6</v>
      </c>
      <c r="C4196" s="24" t="n">
        <v>23</v>
      </c>
      <c r="D4196" s="24" t="n">
        <v>19</v>
      </c>
      <c r="E4196" s="24" t="n">
        <v>20</v>
      </c>
      <c r="F4196" s="25">
        <f>IF($E4196="","",DATE(IF($A4196="",nominal_year,$A4196),$B4196,$C4196)+($D4196-IF(LEFT(hour_conv,1)="1",1,0))/24)</f>
        <v/>
      </c>
      <c r="G4196" s="26">
        <f>IF(F4196="","",INT(F4196))</f>
        <v/>
      </c>
      <c r="H4196">
        <f>IF(G4196="","",IF(AND(MONTH(G4196)*100+DAY(G4196)&gt;=season_lo,MONTH(G4196)*100+DAY(G4196)&lt;=season_hi),1,0))</f>
        <v/>
      </c>
      <c r="I4196">
        <f>IF(G4196="","",G4196-first_day+1)</f>
        <v/>
      </c>
      <c r="J4196" s="27">
        <f>IF(I4196="","",INDEX(Daily!$J$2:$J$421,I4196))</f>
        <v/>
      </c>
      <c r="K4196" s="27">
        <f>IF(J4196="","",J4196+cat_offset)</f>
        <v/>
      </c>
      <c r="L4196" s="27">
        <f>IF(J4196="","",MAX(0,E4196-J4196)^2)</f>
        <v/>
      </c>
      <c r="M4196" s="27">
        <f>IF(J4196="","",MAX(0,E4196-(J4196+twcdh_off))^2)</f>
        <v/>
      </c>
      <c r="N4196" s="27">
        <f>IF(E4196="","",MAX(0,E4196-swcdh_thr)^2)</f>
        <v/>
      </c>
      <c r="O4196">
        <f>IF(K4196="","",ROUND(E4196-K4196,0))</f>
        <v/>
      </c>
      <c r="P4196">
        <f>IF(O4196="","",IF(O4196&gt;=1,O4196,0))</f>
        <v/>
      </c>
      <c r="Q4196" s="27">
        <f>IF(E4196="","",MAX(0,E4196-22))</f>
        <v/>
      </c>
      <c r="R4196" s="27">
        <f>IF(H4196=1,E4196,"")</f>
        <v/>
      </c>
      <c r="S4196" s="27">
        <f>IF(AND(H4196=1,J4196&lt;&gt;""),E4196-J4196,"")</f>
        <v/>
      </c>
      <c r="T4196">
        <f>IF(G4196="","",MONTH(G4196))</f>
        <v/>
      </c>
    </row>
    <row r="4197">
      <c r="A4197" s="24" t="n">
        <v>2020</v>
      </c>
      <c r="B4197" s="24" t="n">
        <v>6</v>
      </c>
      <c r="C4197" s="24" t="n">
        <v>23</v>
      </c>
      <c r="D4197" s="24" t="n">
        <v>20</v>
      </c>
      <c r="E4197" s="24" t="n">
        <v>19.34</v>
      </c>
      <c r="F4197" s="25">
        <f>IF($E4197="","",DATE(IF($A4197="",nominal_year,$A4197),$B4197,$C4197)+($D4197-IF(LEFT(hour_conv,1)="1",1,0))/24)</f>
        <v/>
      </c>
      <c r="G4197" s="26">
        <f>IF(F4197="","",INT(F4197))</f>
        <v/>
      </c>
      <c r="H4197">
        <f>IF(G4197="","",IF(AND(MONTH(G4197)*100+DAY(G4197)&gt;=season_lo,MONTH(G4197)*100+DAY(G4197)&lt;=season_hi),1,0))</f>
        <v/>
      </c>
      <c r="I4197">
        <f>IF(G4197="","",G4197-first_day+1)</f>
        <v/>
      </c>
      <c r="J4197" s="27">
        <f>IF(I4197="","",INDEX(Daily!$J$2:$J$421,I4197))</f>
        <v/>
      </c>
      <c r="K4197" s="27">
        <f>IF(J4197="","",J4197+cat_offset)</f>
        <v/>
      </c>
      <c r="L4197" s="27">
        <f>IF(J4197="","",MAX(0,E4197-J4197)^2)</f>
        <v/>
      </c>
      <c r="M4197" s="27">
        <f>IF(J4197="","",MAX(0,E4197-(J4197+twcdh_off))^2)</f>
        <v/>
      </c>
      <c r="N4197" s="27">
        <f>IF(E4197="","",MAX(0,E4197-swcdh_thr)^2)</f>
        <v/>
      </c>
      <c r="O4197">
        <f>IF(K4197="","",ROUND(E4197-K4197,0))</f>
        <v/>
      </c>
      <c r="P4197">
        <f>IF(O4197="","",IF(O4197&gt;=1,O4197,0))</f>
        <v/>
      </c>
      <c r="Q4197" s="27">
        <f>IF(E4197="","",MAX(0,E4197-22))</f>
        <v/>
      </c>
      <c r="R4197" s="27">
        <f>IF(H4197=1,E4197,"")</f>
        <v/>
      </c>
      <c r="S4197" s="27">
        <f>IF(AND(H4197=1,J4197&lt;&gt;""),E4197-J4197,"")</f>
        <v/>
      </c>
      <c r="T4197">
        <f>IF(G4197="","",MONTH(G4197))</f>
        <v/>
      </c>
    </row>
    <row r="4198">
      <c r="A4198" s="24" t="n">
        <v>2020</v>
      </c>
      <c r="B4198" s="24" t="n">
        <v>6</v>
      </c>
      <c r="C4198" s="24" t="n">
        <v>23</v>
      </c>
      <c r="D4198" s="24" t="n">
        <v>21</v>
      </c>
      <c r="E4198" s="24" t="n">
        <v>17.72</v>
      </c>
      <c r="F4198" s="25">
        <f>IF($E4198="","",DATE(IF($A4198="",nominal_year,$A4198),$B4198,$C4198)+($D4198-IF(LEFT(hour_conv,1)="1",1,0))/24)</f>
        <v/>
      </c>
      <c r="G4198" s="26">
        <f>IF(F4198="","",INT(F4198))</f>
        <v/>
      </c>
      <c r="H4198">
        <f>IF(G4198="","",IF(AND(MONTH(G4198)*100+DAY(G4198)&gt;=season_lo,MONTH(G4198)*100+DAY(G4198)&lt;=season_hi),1,0))</f>
        <v/>
      </c>
      <c r="I4198">
        <f>IF(G4198="","",G4198-first_day+1)</f>
        <v/>
      </c>
      <c r="J4198" s="27">
        <f>IF(I4198="","",INDEX(Daily!$J$2:$J$421,I4198))</f>
        <v/>
      </c>
      <c r="K4198" s="27">
        <f>IF(J4198="","",J4198+cat_offset)</f>
        <v/>
      </c>
      <c r="L4198" s="27">
        <f>IF(J4198="","",MAX(0,E4198-J4198)^2)</f>
        <v/>
      </c>
      <c r="M4198" s="27">
        <f>IF(J4198="","",MAX(0,E4198-(J4198+twcdh_off))^2)</f>
        <v/>
      </c>
      <c r="N4198" s="27">
        <f>IF(E4198="","",MAX(0,E4198-swcdh_thr)^2)</f>
        <v/>
      </c>
      <c r="O4198">
        <f>IF(K4198="","",ROUND(E4198-K4198,0))</f>
        <v/>
      </c>
      <c r="P4198">
        <f>IF(O4198="","",IF(O4198&gt;=1,O4198,0))</f>
        <v/>
      </c>
      <c r="Q4198" s="27">
        <f>IF(E4198="","",MAX(0,E4198-22))</f>
        <v/>
      </c>
      <c r="R4198" s="27">
        <f>IF(H4198=1,E4198,"")</f>
        <v/>
      </c>
      <c r="S4198" s="27">
        <f>IF(AND(H4198=1,J4198&lt;&gt;""),E4198-J4198,"")</f>
        <v/>
      </c>
      <c r="T4198">
        <f>IF(G4198="","",MONTH(G4198))</f>
        <v/>
      </c>
    </row>
    <row r="4199">
      <c r="A4199" s="24" t="n">
        <v>2020</v>
      </c>
      <c r="B4199" s="24" t="n">
        <v>6</v>
      </c>
      <c r="C4199" s="24" t="n">
        <v>23</v>
      </c>
      <c r="D4199" s="24" t="n">
        <v>22</v>
      </c>
      <c r="E4199" s="24" t="n">
        <v>17.54</v>
      </c>
      <c r="F4199" s="25">
        <f>IF($E4199="","",DATE(IF($A4199="",nominal_year,$A4199),$B4199,$C4199)+($D4199-IF(LEFT(hour_conv,1)="1",1,0))/24)</f>
        <v/>
      </c>
      <c r="G4199" s="26">
        <f>IF(F4199="","",INT(F4199))</f>
        <v/>
      </c>
      <c r="H4199">
        <f>IF(G4199="","",IF(AND(MONTH(G4199)*100+DAY(G4199)&gt;=season_lo,MONTH(G4199)*100+DAY(G4199)&lt;=season_hi),1,0))</f>
        <v/>
      </c>
      <c r="I4199">
        <f>IF(G4199="","",G4199-first_day+1)</f>
        <v/>
      </c>
      <c r="J4199" s="27">
        <f>IF(I4199="","",INDEX(Daily!$J$2:$J$421,I4199))</f>
        <v/>
      </c>
      <c r="K4199" s="27">
        <f>IF(J4199="","",J4199+cat_offset)</f>
        <v/>
      </c>
      <c r="L4199" s="27">
        <f>IF(J4199="","",MAX(0,E4199-J4199)^2)</f>
        <v/>
      </c>
      <c r="M4199" s="27">
        <f>IF(J4199="","",MAX(0,E4199-(J4199+twcdh_off))^2)</f>
        <v/>
      </c>
      <c r="N4199" s="27">
        <f>IF(E4199="","",MAX(0,E4199-swcdh_thr)^2)</f>
        <v/>
      </c>
      <c r="O4199">
        <f>IF(K4199="","",ROUND(E4199-K4199,0))</f>
        <v/>
      </c>
      <c r="P4199">
        <f>IF(O4199="","",IF(O4199&gt;=1,O4199,0))</f>
        <v/>
      </c>
      <c r="Q4199" s="27">
        <f>IF(E4199="","",MAX(0,E4199-22))</f>
        <v/>
      </c>
      <c r="R4199" s="27">
        <f>IF(H4199=1,E4199,"")</f>
        <v/>
      </c>
      <c r="S4199" s="27">
        <f>IF(AND(H4199=1,J4199&lt;&gt;""),E4199-J4199,"")</f>
        <v/>
      </c>
      <c r="T4199">
        <f>IF(G4199="","",MONTH(G4199))</f>
        <v/>
      </c>
    </row>
    <row r="4200">
      <c r="A4200" s="24" t="n">
        <v>2020</v>
      </c>
      <c r="B4200" s="24" t="n">
        <v>6</v>
      </c>
      <c r="C4200" s="24" t="n">
        <v>23</v>
      </c>
      <c r="D4200" s="24" t="n">
        <v>23</v>
      </c>
      <c r="E4200" s="24" t="n">
        <v>15.33</v>
      </c>
      <c r="F4200" s="25">
        <f>IF($E4200="","",DATE(IF($A4200="",nominal_year,$A4200),$B4200,$C4200)+($D4200-IF(LEFT(hour_conv,1)="1",1,0))/24)</f>
        <v/>
      </c>
      <c r="G4200" s="26">
        <f>IF(F4200="","",INT(F4200))</f>
        <v/>
      </c>
      <c r="H4200">
        <f>IF(G4200="","",IF(AND(MONTH(G4200)*100+DAY(G4200)&gt;=season_lo,MONTH(G4200)*100+DAY(G4200)&lt;=season_hi),1,0))</f>
        <v/>
      </c>
      <c r="I4200">
        <f>IF(G4200="","",G4200-first_day+1)</f>
        <v/>
      </c>
      <c r="J4200" s="27">
        <f>IF(I4200="","",INDEX(Daily!$J$2:$J$421,I4200))</f>
        <v/>
      </c>
      <c r="K4200" s="27">
        <f>IF(J4200="","",J4200+cat_offset)</f>
        <v/>
      </c>
      <c r="L4200" s="27">
        <f>IF(J4200="","",MAX(0,E4200-J4200)^2)</f>
        <v/>
      </c>
      <c r="M4200" s="27">
        <f>IF(J4200="","",MAX(0,E4200-(J4200+twcdh_off))^2)</f>
        <v/>
      </c>
      <c r="N4200" s="27">
        <f>IF(E4200="","",MAX(0,E4200-swcdh_thr)^2)</f>
        <v/>
      </c>
      <c r="O4200">
        <f>IF(K4200="","",ROUND(E4200-K4200,0))</f>
        <v/>
      </c>
      <c r="P4200">
        <f>IF(O4200="","",IF(O4200&gt;=1,O4200,0))</f>
        <v/>
      </c>
      <c r="Q4200" s="27">
        <f>IF(E4200="","",MAX(0,E4200-22))</f>
        <v/>
      </c>
      <c r="R4200" s="27">
        <f>IF(H4200=1,E4200,"")</f>
        <v/>
      </c>
      <c r="S4200" s="27">
        <f>IF(AND(H4200=1,J4200&lt;&gt;""),E4200-J4200,"")</f>
        <v/>
      </c>
      <c r="T4200">
        <f>IF(G4200="","",MONTH(G4200))</f>
        <v/>
      </c>
    </row>
    <row r="4201">
      <c r="A4201" s="24" t="n">
        <v>2020</v>
      </c>
      <c r="B4201" s="24" t="n">
        <v>6</v>
      </c>
      <c r="C4201" s="24" t="n">
        <v>23</v>
      </c>
      <c r="D4201" s="24" t="n">
        <v>24</v>
      </c>
      <c r="E4201" s="24" t="n">
        <v>14</v>
      </c>
      <c r="F4201" s="25">
        <f>IF($E4201="","",DATE(IF($A4201="",nominal_year,$A4201),$B4201,$C4201)+($D4201-IF(LEFT(hour_conv,1)="1",1,0))/24)</f>
        <v/>
      </c>
      <c r="G4201" s="26">
        <f>IF(F4201="","",INT(F4201))</f>
        <v/>
      </c>
      <c r="H4201">
        <f>IF(G4201="","",IF(AND(MONTH(G4201)*100+DAY(G4201)&gt;=season_lo,MONTH(G4201)*100+DAY(G4201)&lt;=season_hi),1,0))</f>
        <v/>
      </c>
      <c r="I4201">
        <f>IF(G4201="","",G4201-first_day+1)</f>
        <v/>
      </c>
      <c r="J4201" s="27">
        <f>IF(I4201="","",INDEX(Daily!$J$2:$J$421,I4201))</f>
        <v/>
      </c>
      <c r="K4201" s="27">
        <f>IF(J4201="","",J4201+cat_offset)</f>
        <v/>
      </c>
      <c r="L4201" s="27">
        <f>IF(J4201="","",MAX(0,E4201-J4201)^2)</f>
        <v/>
      </c>
      <c r="M4201" s="27">
        <f>IF(J4201="","",MAX(0,E4201-(J4201+twcdh_off))^2)</f>
        <v/>
      </c>
      <c r="N4201" s="27">
        <f>IF(E4201="","",MAX(0,E4201-swcdh_thr)^2)</f>
        <v/>
      </c>
      <c r="O4201">
        <f>IF(K4201="","",ROUND(E4201-K4201,0))</f>
        <v/>
      </c>
      <c r="P4201">
        <f>IF(O4201="","",IF(O4201&gt;=1,O4201,0))</f>
        <v/>
      </c>
      <c r="Q4201" s="27">
        <f>IF(E4201="","",MAX(0,E4201-22))</f>
        <v/>
      </c>
      <c r="R4201" s="27">
        <f>IF(H4201=1,E4201,"")</f>
        <v/>
      </c>
      <c r="S4201" s="27">
        <f>IF(AND(H4201=1,J4201&lt;&gt;""),E4201-J4201,"")</f>
        <v/>
      </c>
      <c r="T4201">
        <f>IF(G4201="","",MONTH(G4201))</f>
        <v/>
      </c>
    </row>
    <row r="4202">
      <c r="A4202" s="24" t="n">
        <v>2020</v>
      </c>
      <c r="B4202" s="24" t="n">
        <v>6</v>
      </c>
      <c r="C4202" s="24" t="n">
        <v>24</v>
      </c>
      <c r="D4202" s="24" t="n">
        <v>1</v>
      </c>
      <c r="E4202" s="24" t="n">
        <v>13.64</v>
      </c>
      <c r="F4202" s="25">
        <f>IF($E4202="","",DATE(IF($A4202="",nominal_year,$A4202),$B4202,$C4202)+($D4202-IF(LEFT(hour_conv,1)="1",1,0))/24)</f>
        <v/>
      </c>
      <c r="G4202" s="26">
        <f>IF(F4202="","",INT(F4202))</f>
        <v/>
      </c>
      <c r="H4202">
        <f>IF(G4202="","",IF(AND(MONTH(G4202)*100+DAY(G4202)&gt;=season_lo,MONTH(G4202)*100+DAY(G4202)&lt;=season_hi),1,0))</f>
        <v/>
      </c>
      <c r="I4202">
        <f>IF(G4202="","",G4202-first_day+1)</f>
        <v/>
      </c>
      <c r="J4202" s="27">
        <f>IF(I4202="","",INDEX(Daily!$J$2:$J$421,I4202))</f>
        <v/>
      </c>
      <c r="K4202" s="27">
        <f>IF(J4202="","",J4202+cat_offset)</f>
        <v/>
      </c>
      <c r="L4202" s="27">
        <f>IF(J4202="","",MAX(0,E4202-J4202)^2)</f>
        <v/>
      </c>
      <c r="M4202" s="27">
        <f>IF(J4202="","",MAX(0,E4202-(J4202+twcdh_off))^2)</f>
        <v/>
      </c>
      <c r="N4202" s="27">
        <f>IF(E4202="","",MAX(0,E4202-swcdh_thr)^2)</f>
        <v/>
      </c>
      <c r="O4202">
        <f>IF(K4202="","",ROUND(E4202-K4202,0))</f>
        <v/>
      </c>
      <c r="P4202">
        <f>IF(O4202="","",IF(O4202&gt;=1,O4202,0))</f>
        <v/>
      </c>
      <c r="Q4202" s="27">
        <f>IF(E4202="","",MAX(0,E4202-22))</f>
        <v/>
      </c>
      <c r="R4202" s="27">
        <f>IF(H4202=1,E4202,"")</f>
        <v/>
      </c>
      <c r="S4202" s="27">
        <f>IF(AND(H4202=1,J4202&lt;&gt;""),E4202-J4202,"")</f>
        <v/>
      </c>
      <c r="T4202">
        <f>IF(G4202="","",MONTH(G4202))</f>
        <v/>
      </c>
    </row>
    <row r="4203">
      <c r="A4203" s="24" t="n">
        <v>2020</v>
      </c>
      <c r="B4203" s="24" t="n">
        <v>6</v>
      </c>
      <c r="C4203" s="24" t="n">
        <v>24</v>
      </c>
      <c r="D4203" s="24" t="n">
        <v>2</v>
      </c>
      <c r="E4203" s="24" t="n">
        <v>13.56</v>
      </c>
      <c r="F4203" s="25">
        <f>IF($E4203="","",DATE(IF($A4203="",nominal_year,$A4203),$B4203,$C4203)+($D4203-IF(LEFT(hour_conv,1)="1",1,0))/24)</f>
        <v/>
      </c>
      <c r="G4203" s="26">
        <f>IF(F4203="","",INT(F4203))</f>
        <v/>
      </c>
      <c r="H4203">
        <f>IF(G4203="","",IF(AND(MONTH(G4203)*100+DAY(G4203)&gt;=season_lo,MONTH(G4203)*100+DAY(G4203)&lt;=season_hi),1,0))</f>
        <v/>
      </c>
      <c r="I4203">
        <f>IF(G4203="","",G4203-first_day+1)</f>
        <v/>
      </c>
      <c r="J4203" s="27">
        <f>IF(I4203="","",INDEX(Daily!$J$2:$J$421,I4203))</f>
        <v/>
      </c>
      <c r="K4203" s="27">
        <f>IF(J4203="","",J4203+cat_offset)</f>
        <v/>
      </c>
      <c r="L4203" s="27">
        <f>IF(J4203="","",MAX(0,E4203-J4203)^2)</f>
        <v/>
      </c>
      <c r="M4203" s="27">
        <f>IF(J4203="","",MAX(0,E4203-(J4203+twcdh_off))^2)</f>
        <v/>
      </c>
      <c r="N4203" s="27">
        <f>IF(E4203="","",MAX(0,E4203-swcdh_thr)^2)</f>
        <v/>
      </c>
      <c r="O4203">
        <f>IF(K4203="","",ROUND(E4203-K4203,0))</f>
        <v/>
      </c>
      <c r="P4203">
        <f>IF(O4203="","",IF(O4203&gt;=1,O4203,0))</f>
        <v/>
      </c>
      <c r="Q4203" s="27">
        <f>IF(E4203="","",MAX(0,E4203-22))</f>
        <v/>
      </c>
      <c r="R4203" s="27">
        <f>IF(H4203=1,E4203,"")</f>
        <v/>
      </c>
      <c r="S4203" s="27">
        <f>IF(AND(H4203=1,J4203&lt;&gt;""),E4203-J4203,"")</f>
        <v/>
      </c>
      <c r="T4203">
        <f>IF(G4203="","",MONTH(G4203))</f>
        <v/>
      </c>
    </row>
    <row r="4204">
      <c r="A4204" s="24" t="n">
        <v>2020</v>
      </c>
      <c r="B4204" s="24" t="n">
        <v>6</v>
      </c>
      <c r="C4204" s="24" t="n">
        <v>24</v>
      </c>
      <c r="D4204" s="24" t="n">
        <v>3</v>
      </c>
      <c r="E4204" s="24" t="n">
        <v>12.48</v>
      </c>
      <c r="F4204" s="25">
        <f>IF($E4204="","",DATE(IF($A4204="",nominal_year,$A4204),$B4204,$C4204)+($D4204-IF(LEFT(hour_conv,1)="1",1,0))/24)</f>
        <v/>
      </c>
      <c r="G4204" s="26">
        <f>IF(F4204="","",INT(F4204))</f>
        <v/>
      </c>
      <c r="H4204">
        <f>IF(G4204="","",IF(AND(MONTH(G4204)*100+DAY(G4204)&gt;=season_lo,MONTH(G4204)*100+DAY(G4204)&lt;=season_hi),1,0))</f>
        <v/>
      </c>
      <c r="I4204">
        <f>IF(G4204="","",G4204-first_day+1)</f>
        <v/>
      </c>
      <c r="J4204" s="27">
        <f>IF(I4204="","",INDEX(Daily!$J$2:$J$421,I4204))</f>
        <v/>
      </c>
      <c r="K4204" s="27">
        <f>IF(J4204="","",J4204+cat_offset)</f>
        <v/>
      </c>
      <c r="L4204" s="27">
        <f>IF(J4204="","",MAX(0,E4204-J4204)^2)</f>
        <v/>
      </c>
      <c r="M4204" s="27">
        <f>IF(J4204="","",MAX(0,E4204-(J4204+twcdh_off))^2)</f>
        <v/>
      </c>
      <c r="N4204" s="27">
        <f>IF(E4204="","",MAX(0,E4204-swcdh_thr)^2)</f>
        <v/>
      </c>
      <c r="O4204">
        <f>IF(K4204="","",ROUND(E4204-K4204,0))</f>
        <v/>
      </c>
      <c r="P4204">
        <f>IF(O4204="","",IF(O4204&gt;=1,O4204,0))</f>
        <v/>
      </c>
      <c r="Q4204" s="27">
        <f>IF(E4204="","",MAX(0,E4204-22))</f>
        <v/>
      </c>
      <c r="R4204" s="27">
        <f>IF(H4204=1,E4204,"")</f>
        <v/>
      </c>
      <c r="S4204" s="27">
        <f>IF(AND(H4204=1,J4204&lt;&gt;""),E4204-J4204,"")</f>
        <v/>
      </c>
      <c r="T4204">
        <f>IF(G4204="","",MONTH(G4204))</f>
        <v/>
      </c>
    </row>
    <row r="4205">
      <c r="A4205" s="24" t="n">
        <v>2020</v>
      </c>
      <c r="B4205" s="24" t="n">
        <v>6</v>
      </c>
      <c r="C4205" s="24" t="n">
        <v>24</v>
      </c>
      <c r="D4205" s="24" t="n">
        <v>4</v>
      </c>
      <c r="E4205" s="24" t="n">
        <v>12.54</v>
      </c>
      <c r="F4205" s="25">
        <f>IF($E4205="","",DATE(IF($A4205="",nominal_year,$A4205),$B4205,$C4205)+($D4205-IF(LEFT(hour_conv,1)="1",1,0))/24)</f>
        <v/>
      </c>
      <c r="G4205" s="26">
        <f>IF(F4205="","",INT(F4205))</f>
        <v/>
      </c>
      <c r="H4205">
        <f>IF(G4205="","",IF(AND(MONTH(G4205)*100+DAY(G4205)&gt;=season_lo,MONTH(G4205)*100+DAY(G4205)&lt;=season_hi),1,0))</f>
        <v/>
      </c>
      <c r="I4205">
        <f>IF(G4205="","",G4205-first_day+1)</f>
        <v/>
      </c>
      <c r="J4205" s="27">
        <f>IF(I4205="","",INDEX(Daily!$J$2:$J$421,I4205))</f>
        <v/>
      </c>
      <c r="K4205" s="27">
        <f>IF(J4205="","",J4205+cat_offset)</f>
        <v/>
      </c>
      <c r="L4205" s="27">
        <f>IF(J4205="","",MAX(0,E4205-J4205)^2)</f>
        <v/>
      </c>
      <c r="M4205" s="27">
        <f>IF(J4205="","",MAX(0,E4205-(J4205+twcdh_off))^2)</f>
        <v/>
      </c>
      <c r="N4205" s="27">
        <f>IF(E4205="","",MAX(0,E4205-swcdh_thr)^2)</f>
        <v/>
      </c>
      <c r="O4205">
        <f>IF(K4205="","",ROUND(E4205-K4205,0))</f>
        <v/>
      </c>
      <c r="P4205">
        <f>IF(O4205="","",IF(O4205&gt;=1,O4205,0))</f>
        <v/>
      </c>
      <c r="Q4205" s="27">
        <f>IF(E4205="","",MAX(0,E4205-22))</f>
        <v/>
      </c>
      <c r="R4205" s="27">
        <f>IF(H4205=1,E4205,"")</f>
        <v/>
      </c>
      <c r="S4205" s="27">
        <f>IF(AND(H4205=1,J4205&lt;&gt;""),E4205-J4205,"")</f>
        <v/>
      </c>
      <c r="T4205">
        <f>IF(G4205="","",MONTH(G4205))</f>
        <v/>
      </c>
    </row>
    <row r="4206">
      <c r="A4206" s="24" t="n">
        <v>2020</v>
      </c>
      <c r="B4206" s="24" t="n">
        <v>6</v>
      </c>
      <c r="C4206" s="24" t="n">
        <v>24</v>
      </c>
      <c r="D4206" s="24" t="n">
        <v>5</v>
      </c>
      <c r="E4206" s="24" t="n">
        <v>11.83</v>
      </c>
      <c r="F4206" s="25">
        <f>IF($E4206="","",DATE(IF($A4206="",nominal_year,$A4206),$B4206,$C4206)+($D4206-IF(LEFT(hour_conv,1)="1",1,0))/24)</f>
        <v/>
      </c>
      <c r="G4206" s="26">
        <f>IF(F4206="","",INT(F4206))</f>
        <v/>
      </c>
      <c r="H4206">
        <f>IF(G4206="","",IF(AND(MONTH(G4206)*100+DAY(G4206)&gt;=season_lo,MONTH(G4206)*100+DAY(G4206)&lt;=season_hi),1,0))</f>
        <v/>
      </c>
      <c r="I4206">
        <f>IF(G4206="","",G4206-first_day+1)</f>
        <v/>
      </c>
      <c r="J4206" s="27">
        <f>IF(I4206="","",INDEX(Daily!$J$2:$J$421,I4206))</f>
        <v/>
      </c>
      <c r="K4206" s="27">
        <f>IF(J4206="","",J4206+cat_offset)</f>
        <v/>
      </c>
      <c r="L4206" s="27">
        <f>IF(J4206="","",MAX(0,E4206-J4206)^2)</f>
        <v/>
      </c>
      <c r="M4206" s="27">
        <f>IF(J4206="","",MAX(0,E4206-(J4206+twcdh_off))^2)</f>
        <v/>
      </c>
      <c r="N4206" s="27">
        <f>IF(E4206="","",MAX(0,E4206-swcdh_thr)^2)</f>
        <v/>
      </c>
      <c r="O4206">
        <f>IF(K4206="","",ROUND(E4206-K4206,0))</f>
        <v/>
      </c>
      <c r="P4206">
        <f>IF(O4206="","",IF(O4206&gt;=1,O4206,0))</f>
        <v/>
      </c>
      <c r="Q4206" s="27">
        <f>IF(E4206="","",MAX(0,E4206-22))</f>
        <v/>
      </c>
      <c r="R4206" s="27">
        <f>IF(H4206=1,E4206,"")</f>
        <v/>
      </c>
      <c r="S4206" s="27">
        <f>IF(AND(H4206=1,J4206&lt;&gt;""),E4206-J4206,"")</f>
        <v/>
      </c>
      <c r="T4206">
        <f>IF(G4206="","",MONTH(G4206))</f>
        <v/>
      </c>
    </row>
    <row r="4207">
      <c r="A4207" s="24" t="n">
        <v>2020</v>
      </c>
      <c r="B4207" s="24" t="n">
        <v>6</v>
      </c>
      <c r="C4207" s="24" t="n">
        <v>24</v>
      </c>
      <c r="D4207" s="24" t="n">
        <v>6</v>
      </c>
      <c r="E4207" s="24" t="n">
        <v>13.68</v>
      </c>
      <c r="F4207" s="25">
        <f>IF($E4207="","",DATE(IF($A4207="",nominal_year,$A4207),$B4207,$C4207)+($D4207-IF(LEFT(hour_conv,1)="1",1,0))/24)</f>
        <v/>
      </c>
      <c r="G4207" s="26">
        <f>IF(F4207="","",INT(F4207))</f>
        <v/>
      </c>
      <c r="H4207">
        <f>IF(G4207="","",IF(AND(MONTH(G4207)*100+DAY(G4207)&gt;=season_lo,MONTH(G4207)*100+DAY(G4207)&lt;=season_hi),1,0))</f>
        <v/>
      </c>
      <c r="I4207">
        <f>IF(G4207="","",G4207-first_day+1)</f>
        <v/>
      </c>
      <c r="J4207" s="27">
        <f>IF(I4207="","",INDEX(Daily!$J$2:$J$421,I4207))</f>
        <v/>
      </c>
      <c r="K4207" s="27">
        <f>IF(J4207="","",J4207+cat_offset)</f>
        <v/>
      </c>
      <c r="L4207" s="27">
        <f>IF(J4207="","",MAX(0,E4207-J4207)^2)</f>
        <v/>
      </c>
      <c r="M4207" s="27">
        <f>IF(J4207="","",MAX(0,E4207-(J4207+twcdh_off))^2)</f>
        <v/>
      </c>
      <c r="N4207" s="27">
        <f>IF(E4207="","",MAX(0,E4207-swcdh_thr)^2)</f>
        <v/>
      </c>
      <c r="O4207">
        <f>IF(K4207="","",ROUND(E4207-K4207,0))</f>
        <v/>
      </c>
      <c r="P4207">
        <f>IF(O4207="","",IF(O4207&gt;=1,O4207,0))</f>
        <v/>
      </c>
      <c r="Q4207" s="27">
        <f>IF(E4207="","",MAX(0,E4207-22))</f>
        <v/>
      </c>
      <c r="R4207" s="27">
        <f>IF(H4207=1,E4207,"")</f>
        <v/>
      </c>
      <c r="S4207" s="27">
        <f>IF(AND(H4207=1,J4207&lt;&gt;""),E4207-J4207,"")</f>
        <v/>
      </c>
      <c r="T4207">
        <f>IF(G4207="","",MONTH(G4207))</f>
        <v/>
      </c>
    </row>
    <row r="4208">
      <c r="A4208" s="24" t="n">
        <v>2020</v>
      </c>
      <c r="B4208" s="24" t="n">
        <v>6</v>
      </c>
      <c r="C4208" s="24" t="n">
        <v>24</v>
      </c>
      <c r="D4208" s="24" t="n">
        <v>7</v>
      </c>
      <c r="E4208" s="24" t="n">
        <v>14.26</v>
      </c>
      <c r="F4208" s="25">
        <f>IF($E4208="","",DATE(IF($A4208="",nominal_year,$A4208),$B4208,$C4208)+($D4208-IF(LEFT(hour_conv,1)="1",1,0))/24)</f>
        <v/>
      </c>
      <c r="G4208" s="26">
        <f>IF(F4208="","",INT(F4208))</f>
        <v/>
      </c>
      <c r="H4208">
        <f>IF(G4208="","",IF(AND(MONTH(G4208)*100+DAY(G4208)&gt;=season_lo,MONTH(G4208)*100+DAY(G4208)&lt;=season_hi),1,0))</f>
        <v/>
      </c>
      <c r="I4208">
        <f>IF(G4208="","",G4208-first_day+1)</f>
        <v/>
      </c>
      <c r="J4208" s="27">
        <f>IF(I4208="","",INDEX(Daily!$J$2:$J$421,I4208))</f>
        <v/>
      </c>
      <c r="K4208" s="27">
        <f>IF(J4208="","",J4208+cat_offset)</f>
        <v/>
      </c>
      <c r="L4208" s="27">
        <f>IF(J4208="","",MAX(0,E4208-J4208)^2)</f>
        <v/>
      </c>
      <c r="M4208" s="27">
        <f>IF(J4208="","",MAX(0,E4208-(J4208+twcdh_off))^2)</f>
        <v/>
      </c>
      <c r="N4208" s="27">
        <f>IF(E4208="","",MAX(0,E4208-swcdh_thr)^2)</f>
        <v/>
      </c>
      <c r="O4208">
        <f>IF(K4208="","",ROUND(E4208-K4208,0))</f>
        <v/>
      </c>
      <c r="P4208">
        <f>IF(O4208="","",IF(O4208&gt;=1,O4208,0))</f>
        <v/>
      </c>
      <c r="Q4208" s="27">
        <f>IF(E4208="","",MAX(0,E4208-22))</f>
        <v/>
      </c>
      <c r="R4208" s="27">
        <f>IF(H4208=1,E4208,"")</f>
        <v/>
      </c>
      <c r="S4208" s="27">
        <f>IF(AND(H4208=1,J4208&lt;&gt;""),E4208-J4208,"")</f>
        <v/>
      </c>
      <c r="T4208">
        <f>IF(G4208="","",MONTH(G4208))</f>
        <v/>
      </c>
    </row>
    <row r="4209">
      <c r="A4209" s="24" t="n">
        <v>2020</v>
      </c>
      <c r="B4209" s="24" t="n">
        <v>6</v>
      </c>
      <c r="C4209" s="24" t="n">
        <v>24</v>
      </c>
      <c r="D4209" s="24" t="n">
        <v>8</v>
      </c>
      <c r="E4209" s="24" t="n">
        <v>15.48</v>
      </c>
      <c r="F4209" s="25">
        <f>IF($E4209="","",DATE(IF($A4209="",nominal_year,$A4209),$B4209,$C4209)+($D4209-IF(LEFT(hour_conv,1)="1",1,0))/24)</f>
        <v/>
      </c>
      <c r="G4209" s="26">
        <f>IF(F4209="","",INT(F4209))</f>
        <v/>
      </c>
      <c r="H4209">
        <f>IF(G4209="","",IF(AND(MONTH(G4209)*100+DAY(G4209)&gt;=season_lo,MONTH(G4209)*100+DAY(G4209)&lt;=season_hi),1,0))</f>
        <v/>
      </c>
      <c r="I4209">
        <f>IF(G4209="","",G4209-first_day+1)</f>
        <v/>
      </c>
      <c r="J4209" s="27">
        <f>IF(I4209="","",INDEX(Daily!$J$2:$J$421,I4209))</f>
        <v/>
      </c>
      <c r="K4209" s="27">
        <f>IF(J4209="","",J4209+cat_offset)</f>
        <v/>
      </c>
      <c r="L4209" s="27">
        <f>IF(J4209="","",MAX(0,E4209-J4209)^2)</f>
        <v/>
      </c>
      <c r="M4209" s="27">
        <f>IF(J4209="","",MAX(0,E4209-(J4209+twcdh_off))^2)</f>
        <v/>
      </c>
      <c r="N4209" s="27">
        <f>IF(E4209="","",MAX(0,E4209-swcdh_thr)^2)</f>
        <v/>
      </c>
      <c r="O4209">
        <f>IF(K4209="","",ROUND(E4209-K4209,0))</f>
        <v/>
      </c>
      <c r="P4209">
        <f>IF(O4209="","",IF(O4209&gt;=1,O4209,0))</f>
        <v/>
      </c>
      <c r="Q4209" s="27">
        <f>IF(E4209="","",MAX(0,E4209-22))</f>
        <v/>
      </c>
      <c r="R4209" s="27">
        <f>IF(H4209=1,E4209,"")</f>
        <v/>
      </c>
      <c r="S4209" s="27">
        <f>IF(AND(H4209=1,J4209&lt;&gt;""),E4209-J4209,"")</f>
        <v/>
      </c>
      <c r="T4209">
        <f>IF(G4209="","",MONTH(G4209))</f>
        <v/>
      </c>
    </row>
    <row r="4210">
      <c r="A4210" s="24" t="n">
        <v>2020</v>
      </c>
      <c r="B4210" s="24" t="n">
        <v>6</v>
      </c>
      <c r="C4210" s="24" t="n">
        <v>24</v>
      </c>
      <c r="D4210" s="24" t="n">
        <v>9</v>
      </c>
      <c r="E4210" s="24" t="n">
        <v>17.11</v>
      </c>
      <c r="F4210" s="25">
        <f>IF($E4210="","",DATE(IF($A4210="",nominal_year,$A4210),$B4210,$C4210)+($D4210-IF(LEFT(hour_conv,1)="1",1,0))/24)</f>
        <v/>
      </c>
      <c r="G4210" s="26">
        <f>IF(F4210="","",INT(F4210))</f>
        <v/>
      </c>
      <c r="H4210">
        <f>IF(G4210="","",IF(AND(MONTH(G4210)*100+DAY(G4210)&gt;=season_lo,MONTH(G4210)*100+DAY(G4210)&lt;=season_hi),1,0))</f>
        <v/>
      </c>
      <c r="I4210">
        <f>IF(G4210="","",G4210-first_day+1)</f>
        <v/>
      </c>
      <c r="J4210" s="27">
        <f>IF(I4210="","",INDEX(Daily!$J$2:$J$421,I4210))</f>
        <v/>
      </c>
      <c r="K4210" s="27">
        <f>IF(J4210="","",J4210+cat_offset)</f>
        <v/>
      </c>
      <c r="L4210" s="27">
        <f>IF(J4210="","",MAX(0,E4210-J4210)^2)</f>
        <v/>
      </c>
      <c r="M4210" s="27">
        <f>IF(J4210="","",MAX(0,E4210-(J4210+twcdh_off))^2)</f>
        <v/>
      </c>
      <c r="N4210" s="27">
        <f>IF(E4210="","",MAX(0,E4210-swcdh_thr)^2)</f>
        <v/>
      </c>
      <c r="O4210">
        <f>IF(K4210="","",ROUND(E4210-K4210,0))</f>
        <v/>
      </c>
      <c r="P4210">
        <f>IF(O4210="","",IF(O4210&gt;=1,O4210,0))</f>
        <v/>
      </c>
      <c r="Q4210" s="27">
        <f>IF(E4210="","",MAX(0,E4210-22))</f>
        <v/>
      </c>
      <c r="R4210" s="27">
        <f>IF(H4210=1,E4210,"")</f>
        <v/>
      </c>
      <c r="S4210" s="27">
        <f>IF(AND(H4210=1,J4210&lt;&gt;""),E4210-J4210,"")</f>
        <v/>
      </c>
      <c r="T4210">
        <f>IF(G4210="","",MONTH(G4210))</f>
        <v/>
      </c>
    </row>
    <row r="4211">
      <c r="A4211" s="24" t="n">
        <v>2020</v>
      </c>
      <c r="B4211" s="24" t="n">
        <v>6</v>
      </c>
      <c r="C4211" s="24" t="n">
        <v>24</v>
      </c>
      <c r="D4211" s="24" t="n">
        <v>10</v>
      </c>
      <c r="E4211" s="24" t="n">
        <v>17.98</v>
      </c>
      <c r="F4211" s="25">
        <f>IF($E4211="","",DATE(IF($A4211="",nominal_year,$A4211),$B4211,$C4211)+($D4211-IF(LEFT(hour_conv,1)="1",1,0))/24)</f>
        <v/>
      </c>
      <c r="G4211" s="26">
        <f>IF(F4211="","",INT(F4211))</f>
        <v/>
      </c>
      <c r="H4211">
        <f>IF(G4211="","",IF(AND(MONTH(G4211)*100+DAY(G4211)&gt;=season_lo,MONTH(G4211)*100+DAY(G4211)&lt;=season_hi),1,0))</f>
        <v/>
      </c>
      <c r="I4211">
        <f>IF(G4211="","",G4211-first_day+1)</f>
        <v/>
      </c>
      <c r="J4211" s="27">
        <f>IF(I4211="","",INDEX(Daily!$J$2:$J$421,I4211))</f>
        <v/>
      </c>
      <c r="K4211" s="27">
        <f>IF(J4211="","",J4211+cat_offset)</f>
        <v/>
      </c>
      <c r="L4211" s="27">
        <f>IF(J4211="","",MAX(0,E4211-J4211)^2)</f>
        <v/>
      </c>
      <c r="M4211" s="27">
        <f>IF(J4211="","",MAX(0,E4211-(J4211+twcdh_off))^2)</f>
        <v/>
      </c>
      <c r="N4211" s="27">
        <f>IF(E4211="","",MAX(0,E4211-swcdh_thr)^2)</f>
        <v/>
      </c>
      <c r="O4211">
        <f>IF(K4211="","",ROUND(E4211-K4211,0))</f>
        <v/>
      </c>
      <c r="P4211">
        <f>IF(O4211="","",IF(O4211&gt;=1,O4211,0))</f>
        <v/>
      </c>
      <c r="Q4211" s="27">
        <f>IF(E4211="","",MAX(0,E4211-22))</f>
        <v/>
      </c>
      <c r="R4211" s="27">
        <f>IF(H4211=1,E4211,"")</f>
        <v/>
      </c>
      <c r="S4211" s="27">
        <f>IF(AND(H4211=1,J4211&lt;&gt;""),E4211-J4211,"")</f>
        <v/>
      </c>
      <c r="T4211">
        <f>IF(G4211="","",MONTH(G4211))</f>
        <v/>
      </c>
    </row>
    <row r="4212">
      <c r="A4212" s="24" t="n">
        <v>2020</v>
      </c>
      <c r="B4212" s="24" t="n">
        <v>6</v>
      </c>
      <c r="C4212" s="24" t="n">
        <v>24</v>
      </c>
      <c r="D4212" s="24" t="n">
        <v>11</v>
      </c>
      <c r="E4212" s="24" t="n">
        <v>19.44</v>
      </c>
      <c r="F4212" s="25">
        <f>IF($E4212="","",DATE(IF($A4212="",nominal_year,$A4212),$B4212,$C4212)+($D4212-IF(LEFT(hour_conv,1)="1",1,0))/24)</f>
        <v/>
      </c>
      <c r="G4212" s="26">
        <f>IF(F4212="","",INT(F4212))</f>
        <v/>
      </c>
      <c r="H4212">
        <f>IF(G4212="","",IF(AND(MONTH(G4212)*100+DAY(G4212)&gt;=season_lo,MONTH(G4212)*100+DAY(G4212)&lt;=season_hi),1,0))</f>
        <v/>
      </c>
      <c r="I4212">
        <f>IF(G4212="","",G4212-first_day+1)</f>
        <v/>
      </c>
      <c r="J4212" s="27">
        <f>IF(I4212="","",INDEX(Daily!$J$2:$J$421,I4212))</f>
        <v/>
      </c>
      <c r="K4212" s="27">
        <f>IF(J4212="","",J4212+cat_offset)</f>
        <v/>
      </c>
      <c r="L4212" s="27">
        <f>IF(J4212="","",MAX(0,E4212-J4212)^2)</f>
        <v/>
      </c>
      <c r="M4212" s="27">
        <f>IF(J4212="","",MAX(0,E4212-(J4212+twcdh_off))^2)</f>
        <v/>
      </c>
      <c r="N4212" s="27">
        <f>IF(E4212="","",MAX(0,E4212-swcdh_thr)^2)</f>
        <v/>
      </c>
      <c r="O4212">
        <f>IF(K4212="","",ROUND(E4212-K4212,0))</f>
        <v/>
      </c>
      <c r="P4212">
        <f>IF(O4212="","",IF(O4212&gt;=1,O4212,0))</f>
        <v/>
      </c>
      <c r="Q4212" s="27">
        <f>IF(E4212="","",MAX(0,E4212-22))</f>
        <v/>
      </c>
      <c r="R4212" s="27">
        <f>IF(H4212=1,E4212,"")</f>
        <v/>
      </c>
      <c r="S4212" s="27">
        <f>IF(AND(H4212=1,J4212&lt;&gt;""),E4212-J4212,"")</f>
        <v/>
      </c>
      <c r="T4212">
        <f>IF(G4212="","",MONTH(G4212))</f>
        <v/>
      </c>
    </row>
    <row r="4213">
      <c r="A4213" s="24" t="n">
        <v>2020</v>
      </c>
      <c r="B4213" s="24" t="n">
        <v>6</v>
      </c>
      <c r="C4213" s="24" t="n">
        <v>24</v>
      </c>
      <c r="D4213" s="24" t="n">
        <v>12</v>
      </c>
      <c r="E4213" s="24" t="n">
        <v>21.15</v>
      </c>
      <c r="F4213" s="25">
        <f>IF($E4213="","",DATE(IF($A4213="",nominal_year,$A4213),$B4213,$C4213)+($D4213-IF(LEFT(hour_conv,1)="1",1,0))/24)</f>
        <v/>
      </c>
      <c r="G4213" s="26">
        <f>IF(F4213="","",INT(F4213))</f>
        <v/>
      </c>
      <c r="H4213">
        <f>IF(G4213="","",IF(AND(MONTH(G4213)*100+DAY(G4213)&gt;=season_lo,MONTH(G4213)*100+DAY(G4213)&lt;=season_hi),1,0))</f>
        <v/>
      </c>
      <c r="I4213">
        <f>IF(G4213="","",G4213-first_day+1)</f>
        <v/>
      </c>
      <c r="J4213" s="27">
        <f>IF(I4213="","",INDEX(Daily!$J$2:$J$421,I4213))</f>
        <v/>
      </c>
      <c r="K4213" s="27">
        <f>IF(J4213="","",J4213+cat_offset)</f>
        <v/>
      </c>
      <c r="L4213" s="27">
        <f>IF(J4213="","",MAX(0,E4213-J4213)^2)</f>
        <v/>
      </c>
      <c r="M4213" s="27">
        <f>IF(J4213="","",MAX(0,E4213-(J4213+twcdh_off))^2)</f>
        <v/>
      </c>
      <c r="N4213" s="27">
        <f>IF(E4213="","",MAX(0,E4213-swcdh_thr)^2)</f>
        <v/>
      </c>
      <c r="O4213">
        <f>IF(K4213="","",ROUND(E4213-K4213,0))</f>
        <v/>
      </c>
      <c r="P4213">
        <f>IF(O4213="","",IF(O4213&gt;=1,O4213,0))</f>
        <v/>
      </c>
      <c r="Q4213" s="27">
        <f>IF(E4213="","",MAX(0,E4213-22))</f>
        <v/>
      </c>
      <c r="R4213" s="27">
        <f>IF(H4213=1,E4213,"")</f>
        <v/>
      </c>
      <c r="S4213" s="27">
        <f>IF(AND(H4213=1,J4213&lt;&gt;""),E4213-J4213,"")</f>
        <v/>
      </c>
      <c r="T4213">
        <f>IF(G4213="","",MONTH(G4213))</f>
        <v/>
      </c>
    </row>
    <row r="4214">
      <c r="A4214" s="24" t="n">
        <v>2020</v>
      </c>
      <c r="B4214" s="24" t="n">
        <v>6</v>
      </c>
      <c r="C4214" s="24" t="n">
        <v>24</v>
      </c>
      <c r="D4214" s="24" t="n">
        <v>13</v>
      </c>
      <c r="E4214" s="24" t="n">
        <v>22.19</v>
      </c>
      <c r="F4214" s="25">
        <f>IF($E4214="","",DATE(IF($A4214="",nominal_year,$A4214),$B4214,$C4214)+($D4214-IF(LEFT(hour_conv,1)="1",1,0))/24)</f>
        <v/>
      </c>
      <c r="G4214" s="26">
        <f>IF(F4214="","",INT(F4214))</f>
        <v/>
      </c>
      <c r="H4214">
        <f>IF(G4214="","",IF(AND(MONTH(G4214)*100+DAY(G4214)&gt;=season_lo,MONTH(G4214)*100+DAY(G4214)&lt;=season_hi),1,0))</f>
        <v/>
      </c>
      <c r="I4214">
        <f>IF(G4214="","",G4214-first_day+1)</f>
        <v/>
      </c>
      <c r="J4214" s="27">
        <f>IF(I4214="","",INDEX(Daily!$J$2:$J$421,I4214))</f>
        <v/>
      </c>
      <c r="K4214" s="27">
        <f>IF(J4214="","",J4214+cat_offset)</f>
        <v/>
      </c>
      <c r="L4214" s="27">
        <f>IF(J4214="","",MAX(0,E4214-J4214)^2)</f>
        <v/>
      </c>
      <c r="M4214" s="27">
        <f>IF(J4214="","",MAX(0,E4214-(J4214+twcdh_off))^2)</f>
        <v/>
      </c>
      <c r="N4214" s="27">
        <f>IF(E4214="","",MAX(0,E4214-swcdh_thr)^2)</f>
        <v/>
      </c>
      <c r="O4214">
        <f>IF(K4214="","",ROUND(E4214-K4214,0))</f>
        <v/>
      </c>
      <c r="P4214">
        <f>IF(O4214="","",IF(O4214&gt;=1,O4214,0))</f>
        <v/>
      </c>
      <c r="Q4214" s="27">
        <f>IF(E4214="","",MAX(0,E4214-22))</f>
        <v/>
      </c>
      <c r="R4214" s="27">
        <f>IF(H4214=1,E4214,"")</f>
        <v/>
      </c>
      <c r="S4214" s="27">
        <f>IF(AND(H4214=1,J4214&lt;&gt;""),E4214-J4214,"")</f>
        <v/>
      </c>
      <c r="T4214">
        <f>IF(G4214="","",MONTH(G4214))</f>
        <v/>
      </c>
    </row>
    <row r="4215">
      <c r="A4215" s="24" t="n">
        <v>2020</v>
      </c>
      <c r="B4215" s="24" t="n">
        <v>6</v>
      </c>
      <c r="C4215" s="24" t="n">
        <v>24</v>
      </c>
      <c r="D4215" s="24" t="n">
        <v>14</v>
      </c>
      <c r="E4215" s="24" t="n">
        <v>22.82</v>
      </c>
      <c r="F4215" s="25">
        <f>IF($E4215="","",DATE(IF($A4215="",nominal_year,$A4215),$B4215,$C4215)+($D4215-IF(LEFT(hour_conv,1)="1",1,0))/24)</f>
        <v/>
      </c>
      <c r="G4215" s="26">
        <f>IF(F4215="","",INT(F4215))</f>
        <v/>
      </c>
      <c r="H4215">
        <f>IF(G4215="","",IF(AND(MONTH(G4215)*100+DAY(G4215)&gt;=season_lo,MONTH(G4215)*100+DAY(G4215)&lt;=season_hi),1,0))</f>
        <v/>
      </c>
      <c r="I4215">
        <f>IF(G4215="","",G4215-first_day+1)</f>
        <v/>
      </c>
      <c r="J4215" s="27">
        <f>IF(I4215="","",INDEX(Daily!$J$2:$J$421,I4215))</f>
        <v/>
      </c>
      <c r="K4215" s="27">
        <f>IF(J4215="","",J4215+cat_offset)</f>
        <v/>
      </c>
      <c r="L4215" s="27">
        <f>IF(J4215="","",MAX(0,E4215-J4215)^2)</f>
        <v/>
      </c>
      <c r="M4215" s="27">
        <f>IF(J4215="","",MAX(0,E4215-(J4215+twcdh_off))^2)</f>
        <v/>
      </c>
      <c r="N4215" s="27">
        <f>IF(E4215="","",MAX(0,E4215-swcdh_thr)^2)</f>
        <v/>
      </c>
      <c r="O4215">
        <f>IF(K4215="","",ROUND(E4215-K4215,0))</f>
        <v/>
      </c>
      <c r="P4215">
        <f>IF(O4215="","",IF(O4215&gt;=1,O4215,0))</f>
        <v/>
      </c>
      <c r="Q4215" s="27">
        <f>IF(E4215="","",MAX(0,E4215-22))</f>
        <v/>
      </c>
      <c r="R4215" s="27">
        <f>IF(H4215=1,E4215,"")</f>
        <v/>
      </c>
      <c r="S4215" s="27">
        <f>IF(AND(H4215=1,J4215&lt;&gt;""),E4215-J4215,"")</f>
        <v/>
      </c>
      <c r="T4215">
        <f>IF(G4215="","",MONTH(G4215))</f>
        <v/>
      </c>
    </row>
    <row r="4216">
      <c r="A4216" s="24" t="n">
        <v>2020</v>
      </c>
      <c r="B4216" s="24" t="n">
        <v>6</v>
      </c>
      <c r="C4216" s="24" t="n">
        <v>24</v>
      </c>
      <c r="D4216" s="24" t="n">
        <v>15</v>
      </c>
      <c r="E4216" s="24" t="n">
        <v>23.49</v>
      </c>
      <c r="F4216" s="25">
        <f>IF($E4216="","",DATE(IF($A4216="",nominal_year,$A4216),$B4216,$C4216)+($D4216-IF(LEFT(hour_conv,1)="1",1,0))/24)</f>
        <v/>
      </c>
      <c r="G4216" s="26">
        <f>IF(F4216="","",INT(F4216))</f>
        <v/>
      </c>
      <c r="H4216">
        <f>IF(G4216="","",IF(AND(MONTH(G4216)*100+DAY(G4216)&gt;=season_lo,MONTH(G4216)*100+DAY(G4216)&lt;=season_hi),1,0))</f>
        <v/>
      </c>
      <c r="I4216">
        <f>IF(G4216="","",G4216-first_day+1)</f>
        <v/>
      </c>
      <c r="J4216" s="27">
        <f>IF(I4216="","",INDEX(Daily!$J$2:$J$421,I4216))</f>
        <v/>
      </c>
      <c r="K4216" s="27">
        <f>IF(J4216="","",J4216+cat_offset)</f>
        <v/>
      </c>
      <c r="L4216" s="27">
        <f>IF(J4216="","",MAX(0,E4216-J4216)^2)</f>
        <v/>
      </c>
      <c r="M4216" s="27">
        <f>IF(J4216="","",MAX(0,E4216-(J4216+twcdh_off))^2)</f>
        <v/>
      </c>
      <c r="N4216" s="27">
        <f>IF(E4216="","",MAX(0,E4216-swcdh_thr)^2)</f>
        <v/>
      </c>
      <c r="O4216">
        <f>IF(K4216="","",ROUND(E4216-K4216,0))</f>
        <v/>
      </c>
      <c r="P4216">
        <f>IF(O4216="","",IF(O4216&gt;=1,O4216,0))</f>
        <v/>
      </c>
      <c r="Q4216" s="27">
        <f>IF(E4216="","",MAX(0,E4216-22))</f>
        <v/>
      </c>
      <c r="R4216" s="27">
        <f>IF(H4216=1,E4216,"")</f>
        <v/>
      </c>
      <c r="S4216" s="27">
        <f>IF(AND(H4216=1,J4216&lt;&gt;""),E4216-J4216,"")</f>
        <v/>
      </c>
      <c r="T4216">
        <f>IF(G4216="","",MONTH(G4216))</f>
        <v/>
      </c>
    </row>
    <row r="4217">
      <c r="A4217" s="24" t="n">
        <v>2020</v>
      </c>
      <c r="B4217" s="24" t="n">
        <v>6</v>
      </c>
      <c r="C4217" s="24" t="n">
        <v>24</v>
      </c>
      <c r="D4217" s="24" t="n">
        <v>16</v>
      </c>
      <c r="E4217" s="24" t="n">
        <v>23.47</v>
      </c>
      <c r="F4217" s="25">
        <f>IF($E4217="","",DATE(IF($A4217="",nominal_year,$A4217),$B4217,$C4217)+($D4217-IF(LEFT(hour_conv,1)="1",1,0))/24)</f>
        <v/>
      </c>
      <c r="G4217" s="26">
        <f>IF(F4217="","",INT(F4217))</f>
        <v/>
      </c>
      <c r="H4217">
        <f>IF(G4217="","",IF(AND(MONTH(G4217)*100+DAY(G4217)&gt;=season_lo,MONTH(G4217)*100+DAY(G4217)&lt;=season_hi),1,0))</f>
        <v/>
      </c>
      <c r="I4217">
        <f>IF(G4217="","",G4217-first_day+1)</f>
        <v/>
      </c>
      <c r="J4217" s="27">
        <f>IF(I4217="","",INDEX(Daily!$J$2:$J$421,I4217))</f>
        <v/>
      </c>
      <c r="K4217" s="27">
        <f>IF(J4217="","",J4217+cat_offset)</f>
        <v/>
      </c>
      <c r="L4217" s="27">
        <f>IF(J4217="","",MAX(0,E4217-J4217)^2)</f>
        <v/>
      </c>
      <c r="M4217" s="27">
        <f>IF(J4217="","",MAX(0,E4217-(J4217+twcdh_off))^2)</f>
        <v/>
      </c>
      <c r="N4217" s="27">
        <f>IF(E4217="","",MAX(0,E4217-swcdh_thr)^2)</f>
        <v/>
      </c>
      <c r="O4217">
        <f>IF(K4217="","",ROUND(E4217-K4217,0))</f>
        <v/>
      </c>
      <c r="P4217">
        <f>IF(O4217="","",IF(O4217&gt;=1,O4217,0))</f>
        <v/>
      </c>
      <c r="Q4217" s="27">
        <f>IF(E4217="","",MAX(0,E4217-22))</f>
        <v/>
      </c>
      <c r="R4217" s="27">
        <f>IF(H4217=1,E4217,"")</f>
        <v/>
      </c>
      <c r="S4217" s="27">
        <f>IF(AND(H4217=1,J4217&lt;&gt;""),E4217-J4217,"")</f>
        <v/>
      </c>
      <c r="T4217">
        <f>IF(G4217="","",MONTH(G4217))</f>
        <v/>
      </c>
    </row>
    <row r="4218">
      <c r="A4218" s="24" t="n">
        <v>2020</v>
      </c>
      <c r="B4218" s="24" t="n">
        <v>6</v>
      </c>
      <c r="C4218" s="24" t="n">
        <v>24</v>
      </c>
      <c r="D4218" s="24" t="n">
        <v>17</v>
      </c>
      <c r="E4218" s="24" t="n">
        <v>23.77</v>
      </c>
      <c r="F4218" s="25">
        <f>IF($E4218="","",DATE(IF($A4218="",nominal_year,$A4218),$B4218,$C4218)+($D4218-IF(LEFT(hour_conv,1)="1",1,0))/24)</f>
        <v/>
      </c>
      <c r="G4218" s="26">
        <f>IF(F4218="","",INT(F4218))</f>
        <v/>
      </c>
      <c r="H4218">
        <f>IF(G4218="","",IF(AND(MONTH(G4218)*100+DAY(G4218)&gt;=season_lo,MONTH(G4218)*100+DAY(G4218)&lt;=season_hi),1,0))</f>
        <v/>
      </c>
      <c r="I4218">
        <f>IF(G4218="","",G4218-first_day+1)</f>
        <v/>
      </c>
      <c r="J4218" s="27">
        <f>IF(I4218="","",INDEX(Daily!$J$2:$J$421,I4218))</f>
        <v/>
      </c>
      <c r="K4218" s="27">
        <f>IF(J4218="","",J4218+cat_offset)</f>
        <v/>
      </c>
      <c r="L4218" s="27">
        <f>IF(J4218="","",MAX(0,E4218-J4218)^2)</f>
        <v/>
      </c>
      <c r="M4218" s="27">
        <f>IF(J4218="","",MAX(0,E4218-(J4218+twcdh_off))^2)</f>
        <v/>
      </c>
      <c r="N4218" s="27">
        <f>IF(E4218="","",MAX(0,E4218-swcdh_thr)^2)</f>
        <v/>
      </c>
      <c r="O4218">
        <f>IF(K4218="","",ROUND(E4218-K4218,0))</f>
        <v/>
      </c>
      <c r="P4218">
        <f>IF(O4218="","",IF(O4218&gt;=1,O4218,0))</f>
        <v/>
      </c>
      <c r="Q4218" s="27">
        <f>IF(E4218="","",MAX(0,E4218-22))</f>
        <v/>
      </c>
      <c r="R4218" s="27">
        <f>IF(H4218=1,E4218,"")</f>
        <v/>
      </c>
      <c r="S4218" s="27">
        <f>IF(AND(H4218=1,J4218&lt;&gt;""),E4218-J4218,"")</f>
        <v/>
      </c>
      <c r="T4218">
        <f>IF(G4218="","",MONTH(G4218))</f>
        <v/>
      </c>
    </row>
    <row r="4219">
      <c r="A4219" s="24" t="n">
        <v>2020</v>
      </c>
      <c r="B4219" s="24" t="n">
        <v>6</v>
      </c>
      <c r="C4219" s="24" t="n">
        <v>24</v>
      </c>
      <c r="D4219" s="24" t="n">
        <v>18</v>
      </c>
      <c r="E4219" s="24" t="n">
        <v>23.3</v>
      </c>
      <c r="F4219" s="25">
        <f>IF($E4219="","",DATE(IF($A4219="",nominal_year,$A4219),$B4219,$C4219)+($D4219-IF(LEFT(hour_conv,1)="1",1,0))/24)</f>
        <v/>
      </c>
      <c r="G4219" s="26">
        <f>IF(F4219="","",INT(F4219))</f>
        <v/>
      </c>
      <c r="H4219">
        <f>IF(G4219="","",IF(AND(MONTH(G4219)*100+DAY(G4219)&gt;=season_lo,MONTH(G4219)*100+DAY(G4219)&lt;=season_hi),1,0))</f>
        <v/>
      </c>
      <c r="I4219">
        <f>IF(G4219="","",G4219-first_day+1)</f>
        <v/>
      </c>
      <c r="J4219" s="27">
        <f>IF(I4219="","",INDEX(Daily!$J$2:$J$421,I4219))</f>
        <v/>
      </c>
      <c r="K4219" s="27">
        <f>IF(J4219="","",J4219+cat_offset)</f>
        <v/>
      </c>
      <c r="L4219" s="27">
        <f>IF(J4219="","",MAX(0,E4219-J4219)^2)</f>
        <v/>
      </c>
      <c r="M4219" s="27">
        <f>IF(J4219="","",MAX(0,E4219-(J4219+twcdh_off))^2)</f>
        <v/>
      </c>
      <c r="N4219" s="27">
        <f>IF(E4219="","",MAX(0,E4219-swcdh_thr)^2)</f>
        <v/>
      </c>
      <c r="O4219">
        <f>IF(K4219="","",ROUND(E4219-K4219,0))</f>
        <v/>
      </c>
      <c r="P4219">
        <f>IF(O4219="","",IF(O4219&gt;=1,O4219,0))</f>
        <v/>
      </c>
      <c r="Q4219" s="27">
        <f>IF(E4219="","",MAX(0,E4219-22))</f>
        <v/>
      </c>
      <c r="R4219" s="27">
        <f>IF(H4219=1,E4219,"")</f>
        <v/>
      </c>
      <c r="S4219" s="27">
        <f>IF(AND(H4219=1,J4219&lt;&gt;""),E4219-J4219,"")</f>
        <v/>
      </c>
      <c r="T4219">
        <f>IF(G4219="","",MONTH(G4219))</f>
        <v/>
      </c>
    </row>
    <row r="4220">
      <c r="A4220" s="24" t="n">
        <v>2020</v>
      </c>
      <c r="B4220" s="24" t="n">
        <v>6</v>
      </c>
      <c r="C4220" s="24" t="n">
        <v>24</v>
      </c>
      <c r="D4220" s="24" t="n">
        <v>19</v>
      </c>
      <c r="E4220" s="24" t="n">
        <v>22.04</v>
      </c>
      <c r="F4220" s="25">
        <f>IF($E4220="","",DATE(IF($A4220="",nominal_year,$A4220),$B4220,$C4220)+($D4220-IF(LEFT(hour_conv,1)="1",1,0))/24)</f>
        <v/>
      </c>
      <c r="G4220" s="26">
        <f>IF(F4220="","",INT(F4220))</f>
        <v/>
      </c>
      <c r="H4220">
        <f>IF(G4220="","",IF(AND(MONTH(G4220)*100+DAY(G4220)&gt;=season_lo,MONTH(G4220)*100+DAY(G4220)&lt;=season_hi),1,0))</f>
        <v/>
      </c>
      <c r="I4220">
        <f>IF(G4220="","",G4220-first_day+1)</f>
        <v/>
      </c>
      <c r="J4220" s="27">
        <f>IF(I4220="","",INDEX(Daily!$J$2:$J$421,I4220))</f>
        <v/>
      </c>
      <c r="K4220" s="27">
        <f>IF(J4220="","",J4220+cat_offset)</f>
        <v/>
      </c>
      <c r="L4220" s="27">
        <f>IF(J4220="","",MAX(0,E4220-J4220)^2)</f>
        <v/>
      </c>
      <c r="M4220" s="27">
        <f>IF(J4220="","",MAX(0,E4220-(J4220+twcdh_off))^2)</f>
        <v/>
      </c>
      <c r="N4220" s="27">
        <f>IF(E4220="","",MAX(0,E4220-swcdh_thr)^2)</f>
        <v/>
      </c>
      <c r="O4220">
        <f>IF(K4220="","",ROUND(E4220-K4220,0))</f>
        <v/>
      </c>
      <c r="P4220">
        <f>IF(O4220="","",IF(O4220&gt;=1,O4220,0))</f>
        <v/>
      </c>
      <c r="Q4220" s="27">
        <f>IF(E4220="","",MAX(0,E4220-22))</f>
        <v/>
      </c>
      <c r="R4220" s="27">
        <f>IF(H4220=1,E4220,"")</f>
        <v/>
      </c>
      <c r="S4220" s="27">
        <f>IF(AND(H4220=1,J4220&lt;&gt;""),E4220-J4220,"")</f>
        <v/>
      </c>
      <c r="T4220">
        <f>IF(G4220="","",MONTH(G4220))</f>
        <v/>
      </c>
    </row>
    <row r="4221">
      <c r="A4221" s="24" t="n">
        <v>2020</v>
      </c>
      <c r="B4221" s="24" t="n">
        <v>6</v>
      </c>
      <c r="C4221" s="24" t="n">
        <v>24</v>
      </c>
      <c r="D4221" s="24" t="n">
        <v>20</v>
      </c>
      <c r="E4221" s="24" t="n">
        <v>21.63</v>
      </c>
      <c r="F4221" s="25">
        <f>IF($E4221="","",DATE(IF($A4221="",nominal_year,$A4221),$B4221,$C4221)+($D4221-IF(LEFT(hour_conv,1)="1",1,0))/24)</f>
        <v/>
      </c>
      <c r="G4221" s="26">
        <f>IF(F4221="","",INT(F4221))</f>
        <v/>
      </c>
      <c r="H4221">
        <f>IF(G4221="","",IF(AND(MONTH(G4221)*100+DAY(G4221)&gt;=season_lo,MONTH(G4221)*100+DAY(G4221)&lt;=season_hi),1,0))</f>
        <v/>
      </c>
      <c r="I4221">
        <f>IF(G4221="","",G4221-first_day+1)</f>
        <v/>
      </c>
      <c r="J4221" s="27">
        <f>IF(I4221="","",INDEX(Daily!$J$2:$J$421,I4221))</f>
        <v/>
      </c>
      <c r="K4221" s="27">
        <f>IF(J4221="","",J4221+cat_offset)</f>
        <v/>
      </c>
      <c r="L4221" s="27">
        <f>IF(J4221="","",MAX(0,E4221-J4221)^2)</f>
        <v/>
      </c>
      <c r="M4221" s="27">
        <f>IF(J4221="","",MAX(0,E4221-(J4221+twcdh_off))^2)</f>
        <v/>
      </c>
      <c r="N4221" s="27">
        <f>IF(E4221="","",MAX(0,E4221-swcdh_thr)^2)</f>
        <v/>
      </c>
      <c r="O4221">
        <f>IF(K4221="","",ROUND(E4221-K4221,0))</f>
        <v/>
      </c>
      <c r="P4221">
        <f>IF(O4221="","",IF(O4221&gt;=1,O4221,0))</f>
        <v/>
      </c>
      <c r="Q4221" s="27">
        <f>IF(E4221="","",MAX(0,E4221-22))</f>
        <v/>
      </c>
      <c r="R4221" s="27">
        <f>IF(H4221=1,E4221,"")</f>
        <v/>
      </c>
      <c r="S4221" s="27">
        <f>IF(AND(H4221=1,J4221&lt;&gt;""),E4221-J4221,"")</f>
        <v/>
      </c>
      <c r="T4221">
        <f>IF(G4221="","",MONTH(G4221))</f>
        <v/>
      </c>
    </row>
    <row r="4222">
      <c r="A4222" s="24" t="n">
        <v>2020</v>
      </c>
      <c r="B4222" s="24" t="n">
        <v>6</v>
      </c>
      <c r="C4222" s="24" t="n">
        <v>24</v>
      </c>
      <c r="D4222" s="24" t="n">
        <v>21</v>
      </c>
      <c r="E4222" s="24" t="n">
        <v>18.92</v>
      </c>
      <c r="F4222" s="25">
        <f>IF($E4222="","",DATE(IF($A4222="",nominal_year,$A4222),$B4222,$C4222)+($D4222-IF(LEFT(hour_conv,1)="1",1,0))/24)</f>
        <v/>
      </c>
      <c r="G4222" s="26">
        <f>IF(F4222="","",INT(F4222))</f>
        <v/>
      </c>
      <c r="H4222">
        <f>IF(G4222="","",IF(AND(MONTH(G4222)*100+DAY(G4222)&gt;=season_lo,MONTH(G4222)*100+DAY(G4222)&lt;=season_hi),1,0))</f>
        <v/>
      </c>
      <c r="I4222">
        <f>IF(G4222="","",G4222-first_day+1)</f>
        <v/>
      </c>
      <c r="J4222" s="27">
        <f>IF(I4222="","",INDEX(Daily!$J$2:$J$421,I4222))</f>
        <v/>
      </c>
      <c r="K4222" s="27">
        <f>IF(J4222="","",J4222+cat_offset)</f>
        <v/>
      </c>
      <c r="L4222" s="27">
        <f>IF(J4222="","",MAX(0,E4222-J4222)^2)</f>
        <v/>
      </c>
      <c r="M4222" s="27">
        <f>IF(J4222="","",MAX(0,E4222-(J4222+twcdh_off))^2)</f>
        <v/>
      </c>
      <c r="N4222" s="27">
        <f>IF(E4222="","",MAX(0,E4222-swcdh_thr)^2)</f>
        <v/>
      </c>
      <c r="O4222">
        <f>IF(K4222="","",ROUND(E4222-K4222,0))</f>
        <v/>
      </c>
      <c r="P4222">
        <f>IF(O4222="","",IF(O4222&gt;=1,O4222,0))</f>
        <v/>
      </c>
      <c r="Q4222" s="27">
        <f>IF(E4222="","",MAX(0,E4222-22))</f>
        <v/>
      </c>
      <c r="R4222" s="27">
        <f>IF(H4222=1,E4222,"")</f>
        <v/>
      </c>
      <c r="S4222" s="27">
        <f>IF(AND(H4222=1,J4222&lt;&gt;""),E4222-J4222,"")</f>
        <v/>
      </c>
      <c r="T4222">
        <f>IF(G4222="","",MONTH(G4222))</f>
        <v/>
      </c>
    </row>
    <row r="4223">
      <c r="A4223" s="24" t="n">
        <v>2020</v>
      </c>
      <c r="B4223" s="24" t="n">
        <v>6</v>
      </c>
      <c r="C4223" s="24" t="n">
        <v>24</v>
      </c>
      <c r="D4223" s="24" t="n">
        <v>22</v>
      </c>
      <c r="E4223" s="24" t="n">
        <v>17.99</v>
      </c>
      <c r="F4223" s="25">
        <f>IF($E4223="","",DATE(IF($A4223="",nominal_year,$A4223),$B4223,$C4223)+($D4223-IF(LEFT(hour_conv,1)="1",1,0))/24)</f>
        <v/>
      </c>
      <c r="G4223" s="26">
        <f>IF(F4223="","",INT(F4223))</f>
        <v/>
      </c>
      <c r="H4223">
        <f>IF(G4223="","",IF(AND(MONTH(G4223)*100+DAY(G4223)&gt;=season_lo,MONTH(G4223)*100+DAY(G4223)&lt;=season_hi),1,0))</f>
        <v/>
      </c>
      <c r="I4223">
        <f>IF(G4223="","",G4223-first_day+1)</f>
        <v/>
      </c>
      <c r="J4223" s="27">
        <f>IF(I4223="","",INDEX(Daily!$J$2:$J$421,I4223))</f>
        <v/>
      </c>
      <c r="K4223" s="27">
        <f>IF(J4223="","",J4223+cat_offset)</f>
        <v/>
      </c>
      <c r="L4223" s="27">
        <f>IF(J4223="","",MAX(0,E4223-J4223)^2)</f>
        <v/>
      </c>
      <c r="M4223" s="27">
        <f>IF(J4223="","",MAX(0,E4223-(J4223+twcdh_off))^2)</f>
        <v/>
      </c>
      <c r="N4223" s="27">
        <f>IF(E4223="","",MAX(0,E4223-swcdh_thr)^2)</f>
        <v/>
      </c>
      <c r="O4223">
        <f>IF(K4223="","",ROUND(E4223-K4223,0))</f>
        <v/>
      </c>
      <c r="P4223">
        <f>IF(O4223="","",IF(O4223&gt;=1,O4223,0))</f>
        <v/>
      </c>
      <c r="Q4223" s="27">
        <f>IF(E4223="","",MAX(0,E4223-22))</f>
        <v/>
      </c>
      <c r="R4223" s="27">
        <f>IF(H4223=1,E4223,"")</f>
        <v/>
      </c>
      <c r="S4223" s="27">
        <f>IF(AND(H4223=1,J4223&lt;&gt;""),E4223-J4223,"")</f>
        <v/>
      </c>
      <c r="T4223">
        <f>IF(G4223="","",MONTH(G4223))</f>
        <v/>
      </c>
    </row>
    <row r="4224">
      <c r="A4224" s="24" t="n">
        <v>2020</v>
      </c>
      <c r="B4224" s="24" t="n">
        <v>6</v>
      </c>
      <c r="C4224" s="24" t="n">
        <v>24</v>
      </c>
      <c r="D4224" s="24" t="n">
        <v>23</v>
      </c>
      <c r="E4224" s="24" t="n">
        <v>17.33</v>
      </c>
      <c r="F4224" s="25">
        <f>IF($E4224="","",DATE(IF($A4224="",nominal_year,$A4224),$B4224,$C4224)+($D4224-IF(LEFT(hour_conv,1)="1",1,0))/24)</f>
        <v/>
      </c>
      <c r="G4224" s="26">
        <f>IF(F4224="","",INT(F4224))</f>
        <v/>
      </c>
      <c r="H4224">
        <f>IF(G4224="","",IF(AND(MONTH(G4224)*100+DAY(G4224)&gt;=season_lo,MONTH(G4224)*100+DAY(G4224)&lt;=season_hi),1,0))</f>
        <v/>
      </c>
      <c r="I4224">
        <f>IF(G4224="","",G4224-first_day+1)</f>
        <v/>
      </c>
      <c r="J4224" s="27">
        <f>IF(I4224="","",INDEX(Daily!$J$2:$J$421,I4224))</f>
        <v/>
      </c>
      <c r="K4224" s="27">
        <f>IF(J4224="","",J4224+cat_offset)</f>
        <v/>
      </c>
      <c r="L4224" s="27">
        <f>IF(J4224="","",MAX(0,E4224-J4224)^2)</f>
        <v/>
      </c>
      <c r="M4224" s="27">
        <f>IF(J4224="","",MAX(0,E4224-(J4224+twcdh_off))^2)</f>
        <v/>
      </c>
      <c r="N4224" s="27">
        <f>IF(E4224="","",MAX(0,E4224-swcdh_thr)^2)</f>
        <v/>
      </c>
      <c r="O4224">
        <f>IF(K4224="","",ROUND(E4224-K4224,0))</f>
        <v/>
      </c>
      <c r="P4224">
        <f>IF(O4224="","",IF(O4224&gt;=1,O4224,0))</f>
        <v/>
      </c>
      <c r="Q4224" s="27">
        <f>IF(E4224="","",MAX(0,E4224-22))</f>
        <v/>
      </c>
      <c r="R4224" s="27">
        <f>IF(H4224=1,E4224,"")</f>
        <v/>
      </c>
      <c r="S4224" s="27">
        <f>IF(AND(H4224=1,J4224&lt;&gt;""),E4224-J4224,"")</f>
        <v/>
      </c>
      <c r="T4224">
        <f>IF(G4224="","",MONTH(G4224))</f>
        <v/>
      </c>
    </row>
    <row r="4225">
      <c r="A4225" s="24" t="n">
        <v>2020</v>
      </c>
      <c r="B4225" s="24" t="n">
        <v>6</v>
      </c>
      <c r="C4225" s="24" t="n">
        <v>24</v>
      </c>
      <c r="D4225" s="24" t="n">
        <v>24</v>
      </c>
      <c r="E4225" s="24" t="n">
        <v>15.13</v>
      </c>
      <c r="F4225" s="25">
        <f>IF($E4225="","",DATE(IF($A4225="",nominal_year,$A4225),$B4225,$C4225)+($D4225-IF(LEFT(hour_conv,1)="1",1,0))/24)</f>
        <v/>
      </c>
      <c r="G4225" s="26">
        <f>IF(F4225="","",INT(F4225))</f>
        <v/>
      </c>
      <c r="H4225">
        <f>IF(G4225="","",IF(AND(MONTH(G4225)*100+DAY(G4225)&gt;=season_lo,MONTH(G4225)*100+DAY(G4225)&lt;=season_hi),1,0))</f>
        <v/>
      </c>
      <c r="I4225">
        <f>IF(G4225="","",G4225-first_day+1)</f>
        <v/>
      </c>
      <c r="J4225" s="27">
        <f>IF(I4225="","",INDEX(Daily!$J$2:$J$421,I4225))</f>
        <v/>
      </c>
      <c r="K4225" s="27">
        <f>IF(J4225="","",J4225+cat_offset)</f>
        <v/>
      </c>
      <c r="L4225" s="27">
        <f>IF(J4225="","",MAX(0,E4225-J4225)^2)</f>
        <v/>
      </c>
      <c r="M4225" s="27">
        <f>IF(J4225="","",MAX(0,E4225-(J4225+twcdh_off))^2)</f>
        <v/>
      </c>
      <c r="N4225" s="27">
        <f>IF(E4225="","",MAX(0,E4225-swcdh_thr)^2)</f>
        <v/>
      </c>
      <c r="O4225">
        <f>IF(K4225="","",ROUND(E4225-K4225,0))</f>
        <v/>
      </c>
      <c r="P4225">
        <f>IF(O4225="","",IF(O4225&gt;=1,O4225,0))</f>
        <v/>
      </c>
      <c r="Q4225" s="27">
        <f>IF(E4225="","",MAX(0,E4225-22))</f>
        <v/>
      </c>
      <c r="R4225" s="27">
        <f>IF(H4225=1,E4225,"")</f>
        <v/>
      </c>
      <c r="S4225" s="27">
        <f>IF(AND(H4225=1,J4225&lt;&gt;""),E4225-J4225,"")</f>
        <v/>
      </c>
      <c r="T4225">
        <f>IF(G4225="","",MONTH(G4225))</f>
        <v/>
      </c>
    </row>
    <row r="4226">
      <c r="A4226" s="24" t="n">
        <v>2020</v>
      </c>
      <c r="B4226" s="24" t="n">
        <v>6</v>
      </c>
      <c r="C4226" s="24" t="n">
        <v>25</v>
      </c>
      <c r="D4226" s="24" t="n">
        <v>1</v>
      </c>
      <c r="E4226" s="24" t="n">
        <v>13.3</v>
      </c>
      <c r="F4226" s="25">
        <f>IF($E4226="","",DATE(IF($A4226="",nominal_year,$A4226),$B4226,$C4226)+($D4226-IF(LEFT(hour_conv,1)="1",1,0))/24)</f>
        <v/>
      </c>
      <c r="G4226" s="26">
        <f>IF(F4226="","",INT(F4226))</f>
        <v/>
      </c>
      <c r="H4226">
        <f>IF(G4226="","",IF(AND(MONTH(G4226)*100+DAY(G4226)&gt;=season_lo,MONTH(G4226)*100+DAY(G4226)&lt;=season_hi),1,0))</f>
        <v/>
      </c>
      <c r="I4226">
        <f>IF(G4226="","",G4226-first_day+1)</f>
        <v/>
      </c>
      <c r="J4226" s="27">
        <f>IF(I4226="","",INDEX(Daily!$J$2:$J$421,I4226))</f>
        <v/>
      </c>
      <c r="K4226" s="27">
        <f>IF(J4226="","",J4226+cat_offset)</f>
        <v/>
      </c>
      <c r="L4226" s="27">
        <f>IF(J4226="","",MAX(0,E4226-J4226)^2)</f>
        <v/>
      </c>
      <c r="M4226" s="27">
        <f>IF(J4226="","",MAX(0,E4226-(J4226+twcdh_off))^2)</f>
        <v/>
      </c>
      <c r="N4226" s="27">
        <f>IF(E4226="","",MAX(0,E4226-swcdh_thr)^2)</f>
        <v/>
      </c>
      <c r="O4226">
        <f>IF(K4226="","",ROUND(E4226-K4226,0))</f>
        <v/>
      </c>
      <c r="P4226">
        <f>IF(O4226="","",IF(O4226&gt;=1,O4226,0))</f>
        <v/>
      </c>
      <c r="Q4226" s="27">
        <f>IF(E4226="","",MAX(0,E4226-22))</f>
        <v/>
      </c>
      <c r="R4226" s="27">
        <f>IF(H4226=1,E4226,"")</f>
        <v/>
      </c>
      <c r="S4226" s="27">
        <f>IF(AND(H4226=1,J4226&lt;&gt;""),E4226-J4226,"")</f>
        <v/>
      </c>
      <c r="T4226">
        <f>IF(G4226="","",MONTH(G4226))</f>
        <v/>
      </c>
    </row>
    <row r="4227">
      <c r="A4227" s="24" t="n">
        <v>2020</v>
      </c>
      <c r="B4227" s="24" t="n">
        <v>6</v>
      </c>
      <c r="C4227" s="24" t="n">
        <v>25</v>
      </c>
      <c r="D4227" s="24" t="n">
        <v>2</v>
      </c>
      <c r="E4227" s="24" t="n">
        <v>13.61</v>
      </c>
      <c r="F4227" s="25">
        <f>IF($E4227="","",DATE(IF($A4227="",nominal_year,$A4227),$B4227,$C4227)+($D4227-IF(LEFT(hour_conv,1)="1",1,0))/24)</f>
        <v/>
      </c>
      <c r="G4227" s="26">
        <f>IF(F4227="","",INT(F4227))</f>
        <v/>
      </c>
      <c r="H4227">
        <f>IF(G4227="","",IF(AND(MONTH(G4227)*100+DAY(G4227)&gt;=season_lo,MONTH(G4227)*100+DAY(G4227)&lt;=season_hi),1,0))</f>
        <v/>
      </c>
      <c r="I4227">
        <f>IF(G4227="","",G4227-first_day+1)</f>
        <v/>
      </c>
      <c r="J4227" s="27">
        <f>IF(I4227="","",INDEX(Daily!$J$2:$J$421,I4227))</f>
        <v/>
      </c>
      <c r="K4227" s="27">
        <f>IF(J4227="","",J4227+cat_offset)</f>
        <v/>
      </c>
      <c r="L4227" s="27">
        <f>IF(J4227="","",MAX(0,E4227-J4227)^2)</f>
        <v/>
      </c>
      <c r="M4227" s="27">
        <f>IF(J4227="","",MAX(0,E4227-(J4227+twcdh_off))^2)</f>
        <v/>
      </c>
      <c r="N4227" s="27">
        <f>IF(E4227="","",MAX(0,E4227-swcdh_thr)^2)</f>
        <v/>
      </c>
      <c r="O4227">
        <f>IF(K4227="","",ROUND(E4227-K4227,0))</f>
        <v/>
      </c>
      <c r="P4227">
        <f>IF(O4227="","",IF(O4227&gt;=1,O4227,0))</f>
        <v/>
      </c>
      <c r="Q4227" s="27">
        <f>IF(E4227="","",MAX(0,E4227-22))</f>
        <v/>
      </c>
      <c r="R4227" s="27">
        <f>IF(H4227=1,E4227,"")</f>
        <v/>
      </c>
      <c r="S4227" s="27">
        <f>IF(AND(H4227=1,J4227&lt;&gt;""),E4227-J4227,"")</f>
        <v/>
      </c>
      <c r="T4227">
        <f>IF(G4227="","",MONTH(G4227))</f>
        <v/>
      </c>
    </row>
    <row r="4228">
      <c r="A4228" s="24" t="n">
        <v>2020</v>
      </c>
      <c r="B4228" s="24" t="n">
        <v>6</v>
      </c>
      <c r="C4228" s="24" t="n">
        <v>25</v>
      </c>
      <c r="D4228" s="24" t="n">
        <v>3</v>
      </c>
      <c r="E4228" s="24" t="n">
        <v>12.72</v>
      </c>
      <c r="F4228" s="25">
        <f>IF($E4228="","",DATE(IF($A4228="",nominal_year,$A4228),$B4228,$C4228)+($D4228-IF(LEFT(hour_conv,1)="1",1,0))/24)</f>
        <v/>
      </c>
      <c r="G4228" s="26">
        <f>IF(F4228="","",INT(F4228))</f>
        <v/>
      </c>
      <c r="H4228">
        <f>IF(G4228="","",IF(AND(MONTH(G4228)*100+DAY(G4228)&gt;=season_lo,MONTH(G4228)*100+DAY(G4228)&lt;=season_hi),1,0))</f>
        <v/>
      </c>
      <c r="I4228">
        <f>IF(G4228="","",G4228-first_day+1)</f>
        <v/>
      </c>
      <c r="J4228" s="27">
        <f>IF(I4228="","",INDEX(Daily!$J$2:$J$421,I4228))</f>
        <v/>
      </c>
      <c r="K4228" s="27">
        <f>IF(J4228="","",J4228+cat_offset)</f>
        <v/>
      </c>
      <c r="L4228" s="27">
        <f>IF(J4228="","",MAX(0,E4228-J4228)^2)</f>
        <v/>
      </c>
      <c r="M4228" s="27">
        <f>IF(J4228="","",MAX(0,E4228-(J4228+twcdh_off))^2)</f>
        <v/>
      </c>
      <c r="N4228" s="27">
        <f>IF(E4228="","",MAX(0,E4228-swcdh_thr)^2)</f>
        <v/>
      </c>
      <c r="O4228">
        <f>IF(K4228="","",ROUND(E4228-K4228,0))</f>
        <v/>
      </c>
      <c r="P4228">
        <f>IF(O4228="","",IF(O4228&gt;=1,O4228,0))</f>
        <v/>
      </c>
      <c r="Q4228" s="27">
        <f>IF(E4228="","",MAX(0,E4228-22))</f>
        <v/>
      </c>
      <c r="R4228" s="27">
        <f>IF(H4228=1,E4228,"")</f>
        <v/>
      </c>
      <c r="S4228" s="27">
        <f>IF(AND(H4228=1,J4228&lt;&gt;""),E4228-J4228,"")</f>
        <v/>
      </c>
      <c r="T4228">
        <f>IF(G4228="","",MONTH(G4228))</f>
        <v/>
      </c>
    </row>
    <row r="4229">
      <c r="A4229" s="24" t="n">
        <v>2020</v>
      </c>
      <c r="B4229" s="24" t="n">
        <v>6</v>
      </c>
      <c r="C4229" s="24" t="n">
        <v>25</v>
      </c>
      <c r="D4229" s="24" t="n">
        <v>4</v>
      </c>
      <c r="E4229" s="24" t="n">
        <v>11.83</v>
      </c>
      <c r="F4229" s="25">
        <f>IF($E4229="","",DATE(IF($A4229="",nominal_year,$A4229),$B4229,$C4229)+($D4229-IF(LEFT(hour_conv,1)="1",1,0))/24)</f>
        <v/>
      </c>
      <c r="G4229" s="26">
        <f>IF(F4229="","",INT(F4229))</f>
        <v/>
      </c>
      <c r="H4229">
        <f>IF(G4229="","",IF(AND(MONTH(G4229)*100+DAY(G4229)&gt;=season_lo,MONTH(G4229)*100+DAY(G4229)&lt;=season_hi),1,0))</f>
        <v/>
      </c>
      <c r="I4229">
        <f>IF(G4229="","",G4229-first_day+1)</f>
        <v/>
      </c>
      <c r="J4229" s="27">
        <f>IF(I4229="","",INDEX(Daily!$J$2:$J$421,I4229))</f>
        <v/>
      </c>
      <c r="K4229" s="27">
        <f>IF(J4229="","",J4229+cat_offset)</f>
        <v/>
      </c>
      <c r="L4229" s="27">
        <f>IF(J4229="","",MAX(0,E4229-J4229)^2)</f>
        <v/>
      </c>
      <c r="M4229" s="27">
        <f>IF(J4229="","",MAX(0,E4229-(J4229+twcdh_off))^2)</f>
        <v/>
      </c>
      <c r="N4229" s="27">
        <f>IF(E4229="","",MAX(0,E4229-swcdh_thr)^2)</f>
        <v/>
      </c>
      <c r="O4229">
        <f>IF(K4229="","",ROUND(E4229-K4229,0))</f>
        <v/>
      </c>
      <c r="P4229">
        <f>IF(O4229="","",IF(O4229&gt;=1,O4229,0))</f>
        <v/>
      </c>
      <c r="Q4229" s="27">
        <f>IF(E4229="","",MAX(0,E4229-22))</f>
        <v/>
      </c>
      <c r="R4229" s="27">
        <f>IF(H4229=1,E4229,"")</f>
        <v/>
      </c>
      <c r="S4229" s="27">
        <f>IF(AND(H4229=1,J4229&lt;&gt;""),E4229-J4229,"")</f>
        <v/>
      </c>
      <c r="T4229">
        <f>IF(G4229="","",MONTH(G4229))</f>
        <v/>
      </c>
    </row>
    <row r="4230">
      <c r="A4230" s="24" t="n">
        <v>2020</v>
      </c>
      <c r="B4230" s="24" t="n">
        <v>6</v>
      </c>
      <c r="C4230" s="24" t="n">
        <v>25</v>
      </c>
      <c r="D4230" s="24" t="n">
        <v>5</v>
      </c>
      <c r="E4230" s="24" t="n">
        <v>12.81</v>
      </c>
      <c r="F4230" s="25">
        <f>IF($E4230="","",DATE(IF($A4230="",nominal_year,$A4230),$B4230,$C4230)+($D4230-IF(LEFT(hour_conv,1)="1",1,0))/24)</f>
        <v/>
      </c>
      <c r="G4230" s="26">
        <f>IF(F4230="","",INT(F4230))</f>
        <v/>
      </c>
      <c r="H4230">
        <f>IF(G4230="","",IF(AND(MONTH(G4230)*100+DAY(G4230)&gt;=season_lo,MONTH(G4230)*100+DAY(G4230)&lt;=season_hi),1,0))</f>
        <v/>
      </c>
      <c r="I4230">
        <f>IF(G4230="","",G4230-first_day+1)</f>
        <v/>
      </c>
      <c r="J4230" s="27">
        <f>IF(I4230="","",INDEX(Daily!$J$2:$J$421,I4230))</f>
        <v/>
      </c>
      <c r="K4230" s="27">
        <f>IF(J4230="","",J4230+cat_offset)</f>
        <v/>
      </c>
      <c r="L4230" s="27">
        <f>IF(J4230="","",MAX(0,E4230-J4230)^2)</f>
        <v/>
      </c>
      <c r="M4230" s="27">
        <f>IF(J4230="","",MAX(0,E4230-(J4230+twcdh_off))^2)</f>
        <v/>
      </c>
      <c r="N4230" s="27">
        <f>IF(E4230="","",MAX(0,E4230-swcdh_thr)^2)</f>
        <v/>
      </c>
      <c r="O4230">
        <f>IF(K4230="","",ROUND(E4230-K4230,0))</f>
        <v/>
      </c>
      <c r="P4230">
        <f>IF(O4230="","",IF(O4230&gt;=1,O4230,0))</f>
        <v/>
      </c>
      <c r="Q4230" s="27">
        <f>IF(E4230="","",MAX(0,E4230-22))</f>
        <v/>
      </c>
      <c r="R4230" s="27">
        <f>IF(H4230=1,E4230,"")</f>
        <v/>
      </c>
      <c r="S4230" s="27">
        <f>IF(AND(H4230=1,J4230&lt;&gt;""),E4230-J4230,"")</f>
        <v/>
      </c>
      <c r="T4230">
        <f>IF(G4230="","",MONTH(G4230))</f>
        <v/>
      </c>
    </row>
    <row r="4231">
      <c r="A4231" s="24" t="n">
        <v>2020</v>
      </c>
      <c r="B4231" s="24" t="n">
        <v>6</v>
      </c>
      <c r="C4231" s="24" t="n">
        <v>25</v>
      </c>
      <c r="D4231" s="24" t="n">
        <v>6</v>
      </c>
      <c r="E4231" s="24" t="n">
        <v>12.65</v>
      </c>
      <c r="F4231" s="25">
        <f>IF($E4231="","",DATE(IF($A4231="",nominal_year,$A4231),$B4231,$C4231)+($D4231-IF(LEFT(hour_conv,1)="1",1,0))/24)</f>
        <v/>
      </c>
      <c r="G4231" s="26">
        <f>IF(F4231="","",INT(F4231))</f>
        <v/>
      </c>
      <c r="H4231">
        <f>IF(G4231="","",IF(AND(MONTH(G4231)*100+DAY(G4231)&gt;=season_lo,MONTH(G4231)*100+DAY(G4231)&lt;=season_hi),1,0))</f>
        <v/>
      </c>
      <c r="I4231">
        <f>IF(G4231="","",G4231-first_day+1)</f>
        <v/>
      </c>
      <c r="J4231" s="27">
        <f>IF(I4231="","",INDEX(Daily!$J$2:$J$421,I4231))</f>
        <v/>
      </c>
      <c r="K4231" s="27">
        <f>IF(J4231="","",J4231+cat_offset)</f>
        <v/>
      </c>
      <c r="L4231" s="27">
        <f>IF(J4231="","",MAX(0,E4231-J4231)^2)</f>
        <v/>
      </c>
      <c r="M4231" s="27">
        <f>IF(J4231="","",MAX(0,E4231-(J4231+twcdh_off))^2)</f>
        <v/>
      </c>
      <c r="N4231" s="27">
        <f>IF(E4231="","",MAX(0,E4231-swcdh_thr)^2)</f>
        <v/>
      </c>
      <c r="O4231">
        <f>IF(K4231="","",ROUND(E4231-K4231,0))</f>
        <v/>
      </c>
      <c r="P4231">
        <f>IF(O4231="","",IF(O4231&gt;=1,O4231,0))</f>
        <v/>
      </c>
      <c r="Q4231" s="27">
        <f>IF(E4231="","",MAX(0,E4231-22))</f>
        <v/>
      </c>
      <c r="R4231" s="27">
        <f>IF(H4231=1,E4231,"")</f>
        <v/>
      </c>
      <c r="S4231" s="27">
        <f>IF(AND(H4231=1,J4231&lt;&gt;""),E4231-J4231,"")</f>
        <v/>
      </c>
      <c r="T4231">
        <f>IF(G4231="","",MONTH(G4231))</f>
        <v/>
      </c>
    </row>
    <row r="4232">
      <c r="A4232" s="24" t="n">
        <v>2020</v>
      </c>
      <c r="B4232" s="24" t="n">
        <v>6</v>
      </c>
      <c r="C4232" s="24" t="n">
        <v>25</v>
      </c>
      <c r="D4232" s="24" t="n">
        <v>7</v>
      </c>
      <c r="E4232" s="24" t="n">
        <v>13.42</v>
      </c>
      <c r="F4232" s="25">
        <f>IF($E4232="","",DATE(IF($A4232="",nominal_year,$A4232),$B4232,$C4232)+($D4232-IF(LEFT(hour_conv,1)="1",1,0))/24)</f>
        <v/>
      </c>
      <c r="G4232" s="26">
        <f>IF(F4232="","",INT(F4232))</f>
        <v/>
      </c>
      <c r="H4232">
        <f>IF(G4232="","",IF(AND(MONTH(G4232)*100+DAY(G4232)&gt;=season_lo,MONTH(G4232)*100+DAY(G4232)&lt;=season_hi),1,0))</f>
        <v/>
      </c>
      <c r="I4232">
        <f>IF(G4232="","",G4232-first_day+1)</f>
        <v/>
      </c>
      <c r="J4232" s="27">
        <f>IF(I4232="","",INDEX(Daily!$J$2:$J$421,I4232))</f>
        <v/>
      </c>
      <c r="K4232" s="27">
        <f>IF(J4232="","",J4232+cat_offset)</f>
        <v/>
      </c>
      <c r="L4232" s="27">
        <f>IF(J4232="","",MAX(0,E4232-J4232)^2)</f>
        <v/>
      </c>
      <c r="M4232" s="27">
        <f>IF(J4232="","",MAX(0,E4232-(J4232+twcdh_off))^2)</f>
        <v/>
      </c>
      <c r="N4232" s="27">
        <f>IF(E4232="","",MAX(0,E4232-swcdh_thr)^2)</f>
        <v/>
      </c>
      <c r="O4232">
        <f>IF(K4232="","",ROUND(E4232-K4232,0))</f>
        <v/>
      </c>
      <c r="P4232">
        <f>IF(O4232="","",IF(O4232&gt;=1,O4232,0))</f>
        <v/>
      </c>
      <c r="Q4232" s="27">
        <f>IF(E4232="","",MAX(0,E4232-22))</f>
        <v/>
      </c>
      <c r="R4232" s="27">
        <f>IF(H4232=1,E4232,"")</f>
        <v/>
      </c>
      <c r="S4232" s="27">
        <f>IF(AND(H4232=1,J4232&lt;&gt;""),E4232-J4232,"")</f>
        <v/>
      </c>
      <c r="T4232">
        <f>IF(G4232="","",MONTH(G4232))</f>
        <v/>
      </c>
    </row>
    <row r="4233">
      <c r="A4233" s="24" t="n">
        <v>2020</v>
      </c>
      <c r="B4233" s="24" t="n">
        <v>6</v>
      </c>
      <c r="C4233" s="24" t="n">
        <v>25</v>
      </c>
      <c r="D4233" s="24" t="n">
        <v>8</v>
      </c>
      <c r="E4233" s="24" t="n">
        <v>15.05</v>
      </c>
      <c r="F4233" s="25">
        <f>IF($E4233="","",DATE(IF($A4233="",nominal_year,$A4233),$B4233,$C4233)+($D4233-IF(LEFT(hour_conv,1)="1",1,0))/24)</f>
        <v/>
      </c>
      <c r="G4233" s="26">
        <f>IF(F4233="","",INT(F4233))</f>
        <v/>
      </c>
      <c r="H4233">
        <f>IF(G4233="","",IF(AND(MONTH(G4233)*100+DAY(G4233)&gt;=season_lo,MONTH(G4233)*100+DAY(G4233)&lt;=season_hi),1,0))</f>
        <v/>
      </c>
      <c r="I4233">
        <f>IF(G4233="","",G4233-first_day+1)</f>
        <v/>
      </c>
      <c r="J4233" s="27">
        <f>IF(I4233="","",INDEX(Daily!$J$2:$J$421,I4233))</f>
        <v/>
      </c>
      <c r="K4233" s="27">
        <f>IF(J4233="","",J4233+cat_offset)</f>
        <v/>
      </c>
      <c r="L4233" s="27">
        <f>IF(J4233="","",MAX(0,E4233-J4233)^2)</f>
        <v/>
      </c>
      <c r="M4233" s="27">
        <f>IF(J4233="","",MAX(0,E4233-(J4233+twcdh_off))^2)</f>
        <v/>
      </c>
      <c r="N4233" s="27">
        <f>IF(E4233="","",MAX(0,E4233-swcdh_thr)^2)</f>
        <v/>
      </c>
      <c r="O4233">
        <f>IF(K4233="","",ROUND(E4233-K4233,0))</f>
        <v/>
      </c>
      <c r="P4233">
        <f>IF(O4233="","",IF(O4233&gt;=1,O4233,0))</f>
        <v/>
      </c>
      <c r="Q4233" s="27">
        <f>IF(E4233="","",MAX(0,E4233-22))</f>
        <v/>
      </c>
      <c r="R4233" s="27">
        <f>IF(H4233=1,E4233,"")</f>
        <v/>
      </c>
      <c r="S4233" s="27">
        <f>IF(AND(H4233=1,J4233&lt;&gt;""),E4233-J4233,"")</f>
        <v/>
      </c>
      <c r="T4233">
        <f>IF(G4233="","",MONTH(G4233))</f>
        <v/>
      </c>
    </row>
    <row r="4234">
      <c r="A4234" s="24" t="n">
        <v>2020</v>
      </c>
      <c r="B4234" s="24" t="n">
        <v>6</v>
      </c>
      <c r="C4234" s="24" t="n">
        <v>25</v>
      </c>
      <c r="D4234" s="24" t="n">
        <v>9</v>
      </c>
      <c r="E4234" s="24" t="n">
        <v>16.27</v>
      </c>
      <c r="F4234" s="25">
        <f>IF($E4234="","",DATE(IF($A4234="",nominal_year,$A4234),$B4234,$C4234)+($D4234-IF(LEFT(hour_conv,1)="1",1,0))/24)</f>
        <v/>
      </c>
      <c r="G4234" s="26">
        <f>IF(F4234="","",INT(F4234))</f>
        <v/>
      </c>
      <c r="H4234">
        <f>IF(G4234="","",IF(AND(MONTH(G4234)*100+DAY(G4234)&gt;=season_lo,MONTH(G4234)*100+DAY(G4234)&lt;=season_hi),1,0))</f>
        <v/>
      </c>
      <c r="I4234">
        <f>IF(G4234="","",G4234-first_day+1)</f>
        <v/>
      </c>
      <c r="J4234" s="27">
        <f>IF(I4234="","",INDEX(Daily!$J$2:$J$421,I4234))</f>
        <v/>
      </c>
      <c r="K4234" s="27">
        <f>IF(J4234="","",J4234+cat_offset)</f>
        <v/>
      </c>
      <c r="L4234" s="27">
        <f>IF(J4234="","",MAX(0,E4234-J4234)^2)</f>
        <v/>
      </c>
      <c r="M4234" s="27">
        <f>IF(J4234="","",MAX(0,E4234-(J4234+twcdh_off))^2)</f>
        <v/>
      </c>
      <c r="N4234" s="27">
        <f>IF(E4234="","",MAX(0,E4234-swcdh_thr)^2)</f>
        <v/>
      </c>
      <c r="O4234">
        <f>IF(K4234="","",ROUND(E4234-K4234,0))</f>
        <v/>
      </c>
      <c r="P4234">
        <f>IF(O4234="","",IF(O4234&gt;=1,O4234,0))</f>
        <v/>
      </c>
      <c r="Q4234" s="27">
        <f>IF(E4234="","",MAX(0,E4234-22))</f>
        <v/>
      </c>
      <c r="R4234" s="27">
        <f>IF(H4234=1,E4234,"")</f>
        <v/>
      </c>
      <c r="S4234" s="27">
        <f>IF(AND(H4234=1,J4234&lt;&gt;""),E4234-J4234,"")</f>
        <v/>
      </c>
      <c r="T4234">
        <f>IF(G4234="","",MONTH(G4234))</f>
        <v/>
      </c>
    </row>
    <row r="4235">
      <c r="A4235" s="24" t="n">
        <v>2020</v>
      </c>
      <c r="B4235" s="24" t="n">
        <v>6</v>
      </c>
      <c r="C4235" s="24" t="n">
        <v>25</v>
      </c>
      <c r="D4235" s="24" t="n">
        <v>10</v>
      </c>
      <c r="E4235" s="24" t="n">
        <v>17.47</v>
      </c>
      <c r="F4235" s="25">
        <f>IF($E4235="","",DATE(IF($A4235="",nominal_year,$A4235),$B4235,$C4235)+($D4235-IF(LEFT(hour_conv,1)="1",1,0))/24)</f>
        <v/>
      </c>
      <c r="G4235" s="26">
        <f>IF(F4235="","",INT(F4235))</f>
        <v/>
      </c>
      <c r="H4235">
        <f>IF(G4235="","",IF(AND(MONTH(G4235)*100+DAY(G4235)&gt;=season_lo,MONTH(G4235)*100+DAY(G4235)&lt;=season_hi),1,0))</f>
        <v/>
      </c>
      <c r="I4235">
        <f>IF(G4235="","",G4235-first_day+1)</f>
        <v/>
      </c>
      <c r="J4235" s="27">
        <f>IF(I4235="","",INDEX(Daily!$J$2:$J$421,I4235))</f>
        <v/>
      </c>
      <c r="K4235" s="27">
        <f>IF(J4235="","",J4235+cat_offset)</f>
        <v/>
      </c>
      <c r="L4235" s="27">
        <f>IF(J4235="","",MAX(0,E4235-J4235)^2)</f>
        <v/>
      </c>
      <c r="M4235" s="27">
        <f>IF(J4235="","",MAX(0,E4235-(J4235+twcdh_off))^2)</f>
        <v/>
      </c>
      <c r="N4235" s="27">
        <f>IF(E4235="","",MAX(0,E4235-swcdh_thr)^2)</f>
        <v/>
      </c>
      <c r="O4235">
        <f>IF(K4235="","",ROUND(E4235-K4235,0))</f>
        <v/>
      </c>
      <c r="P4235">
        <f>IF(O4235="","",IF(O4235&gt;=1,O4235,0))</f>
        <v/>
      </c>
      <c r="Q4235" s="27">
        <f>IF(E4235="","",MAX(0,E4235-22))</f>
        <v/>
      </c>
      <c r="R4235" s="27">
        <f>IF(H4235=1,E4235,"")</f>
        <v/>
      </c>
      <c r="S4235" s="27">
        <f>IF(AND(H4235=1,J4235&lt;&gt;""),E4235-J4235,"")</f>
        <v/>
      </c>
      <c r="T4235">
        <f>IF(G4235="","",MONTH(G4235))</f>
        <v/>
      </c>
    </row>
    <row r="4236">
      <c r="A4236" s="24" t="n">
        <v>2020</v>
      </c>
      <c r="B4236" s="24" t="n">
        <v>6</v>
      </c>
      <c r="C4236" s="24" t="n">
        <v>25</v>
      </c>
      <c r="D4236" s="24" t="n">
        <v>11</v>
      </c>
      <c r="E4236" s="24" t="n">
        <v>19.22</v>
      </c>
      <c r="F4236" s="25">
        <f>IF($E4236="","",DATE(IF($A4236="",nominal_year,$A4236),$B4236,$C4236)+($D4236-IF(LEFT(hour_conv,1)="1",1,0))/24)</f>
        <v/>
      </c>
      <c r="G4236" s="26">
        <f>IF(F4236="","",INT(F4236))</f>
        <v/>
      </c>
      <c r="H4236">
        <f>IF(G4236="","",IF(AND(MONTH(G4236)*100+DAY(G4236)&gt;=season_lo,MONTH(G4236)*100+DAY(G4236)&lt;=season_hi),1,0))</f>
        <v/>
      </c>
      <c r="I4236">
        <f>IF(G4236="","",G4236-first_day+1)</f>
        <v/>
      </c>
      <c r="J4236" s="27">
        <f>IF(I4236="","",INDEX(Daily!$J$2:$J$421,I4236))</f>
        <v/>
      </c>
      <c r="K4236" s="27">
        <f>IF(J4236="","",J4236+cat_offset)</f>
        <v/>
      </c>
      <c r="L4236" s="27">
        <f>IF(J4236="","",MAX(0,E4236-J4236)^2)</f>
        <v/>
      </c>
      <c r="M4236" s="27">
        <f>IF(J4236="","",MAX(0,E4236-(J4236+twcdh_off))^2)</f>
        <v/>
      </c>
      <c r="N4236" s="27">
        <f>IF(E4236="","",MAX(0,E4236-swcdh_thr)^2)</f>
        <v/>
      </c>
      <c r="O4236">
        <f>IF(K4236="","",ROUND(E4236-K4236,0))</f>
        <v/>
      </c>
      <c r="P4236">
        <f>IF(O4236="","",IF(O4236&gt;=1,O4236,0))</f>
        <v/>
      </c>
      <c r="Q4236" s="27">
        <f>IF(E4236="","",MAX(0,E4236-22))</f>
        <v/>
      </c>
      <c r="R4236" s="27">
        <f>IF(H4236=1,E4236,"")</f>
        <v/>
      </c>
      <c r="S4236" s="27">
        <f>IF(AND(H4236=1,J4236&lt;&gt;""),E4236-J4236,"")</f>
        <v/>
      </c>
      <c r="T4236">
        <f>IF(G4236="","",MONTH(G4236))</f>
        <v/>
      </c>
    </row>
    <row r="4237">
      <c r="A4237" s="24" t="n">
        <v>2020</v>
      </c>
      <c r="B4237" s="24" t="n">
        <v>6</v>
      </c>
      <c r="C4237" s="24" t="n">
        <v>25</v>
      </c>
      <c r="D4237" s="24" t="n">
        <v>12</v>
      </c>
      <c r="E4237" s="24" t="n">
        <v>20.31</v>
      </c>
      <c r="F4237" s="25">
        <f>IF($E4237="","",DATE(IF($A4237="",nominal_year,$A4237),$B4237,$C4237)+($D4237-IF(LEFT(hour_conv,1)="1",1,0))/24)</f>
        <v/>
      </c>
      <c r="G4237" s="26">
        <f>IF(F4237="","",INT(F4237))</f>
        <v/>
      </c>
      <c r="H4237">
        <f>IF(G4237="","",IF(AND(MONTH(G4237)*100+DAY(G4237)&gt;=season_lo,MONTH(G4237)*100+DAY(G4237)&lt;=season_hi),1,0))</f>
        <v/>
      </c>
      <c r="I4237">
        <f>IF(G4237="","",G4237-first_day+1)</f>
        <v/>
      </c>
      <c r="J4237" s="27">
        <f>IF(I4237="","",INDEX(Daily!$J$2:$J$421,I4237))</f>
        <v/>
      </c>
      <c r="K4237" s="27">
        <f>IF(J4237="","",J4237+cat_offset)</f>
        <v/>
      </c>
      <c r="L4237" s="27">
        <f>IF(J4237="","",MAX(0,E4237-J4237)^2)</f>
        <v/>
      </c>
      <c r="M4237" s="27">
        <f>IF(J4237="","",MAX(0,E4237-(J4237+twcdh_off))^2)</f>
        <v/>
      </c>
      <c r="N4237" s="27">
        <f>IF(E4237="","",MAX(0,E4237-swcdh_thr)^2)</f>
        <v/>
      </c>
      <c r="O4237">
        <f>IF(K4237="","",ROUND(E4237-K4237,0))</f>
        <v/>
      </c>
      <c r="P4237">
        <f>IF(O4237="","",IF(O4237&gt;=1,O4237,0))</f>
        <v/>
      </c>
      <c r="Q4237" s="27">
        <f>IF(E4237="","",MAX(0,E4237-22))</f>
        <v/>
      </c>
      <c r="R4237" s="27">
        <f>IF(H4237=1,E4237,"")</f>
        <v/>
      </c>
      <c r="S4237" s="27">
        <f>IF(AND(H4237=1,J4237&lt;&gt;""),E4237-J4237,"")</f>
        <v/>
      </c>
      <c r="T4237">
        <f>IF(G4237="","",MONTH(G4237))</f>
        <v/>
      </c>
    </row>
    <row r="4238">
      <c r="A4238" s="24" t="n">
        <v>2020</v>
      </c>
      <c r="B4238" s="24" t="n">
        <v>6</v>
      </c>
      <c r="C4238" s="24" t="n">
        <v>25</v>
      </c>
      <c r="D4238" s="24" t="n">
        <v>13</v>
      </c>
      <c r="E4238" s="24" t="n">
        <v>21.9</v>
      </c>
      <c r="F4238" s="25">
        <f>IF($E4238="","",DATE(IF($A4238="",nominal_year,$A4238),$B4238,$C4238)+($D4238-IF(LEFT(hour_conv,1)="1",1,0))/24)</f>
        <v/>
      </c>
      <c r="G4238" s="26">
        <f>IF(F4238="","",INT(F4238))</f>
        <v/>
      </c>
      <c r="H4238">
        <f>IF(G4238="","",IF(AND(MONTH(G4238)*100+DAY(G4238)&gt;=season_lo,MONTH(G4238)*100+DAY(G4238)&lt;=season_hi),1,0))</f>
        <v/>
      </c>
      <c r="I4238">
        <f>IF(G4238="","",G4238-first_day+1)</f>
        <v/>
      </c>
      <c r="J4238" s="27">
        <f>IF(I4238="","",INDEX(Daily!$J$2:$J$421,I4238))</f>
        <v/>
      </c>
      <c r="K4238" s="27">
        <f>IF(J4238="","",J4238+cat_offset)</f>
        <v/>
      </c>
      <c r="L4238" s="27">
        <f>IF(J4238="","",MAX(0,E4238-J4238)^2)</f>
        <v/>
      </c>
      <c r="M4238" s="27">
        <f>IF(J4238="","",MAX(0,E4238-(J4238+twcdh_off))^2)</f>
        <v/>
      </c>
      <c r="N4238" s="27">
        <f>IF(E4238="","",MAX(0,E4238-swcdh_thr)^2)</f>
        <v/>
      </c>
      <c r="O4238">
        <f>IF(K4238="","",ROUND(E4238-K4238,0))</f>
        <v/>
      </c>
      <c r="P4238">
        <f>IF(O4238="","",IF(O4238&gt;=1,O4238,0))</f>
        <v/>
      </c>
      <c r="Q4238" s="27">
        <f>IF(E4238="","",MAX(0,E4238-22))</f>
        <v/>
      </c>
      <c r="R4238" s="27">
        <f>IF(H4238=1,E4238,"")</f>
        <v/>
      </c>
      <c r="S4238" s="27">
        <f>IF(AND(H4238=1,J4238&lt;&gt;""),E4238-J4238,"")</f>
        <v/>
      </c>
      <c r="T4238">
        <f>IF(G4238="","",MONTH(G4238))</f>
        <v/>
      </c>
    </row>
    <row r="4239">
      <c r="A4239" s="24" t="n">
        <v>2020</v>
      </c>
      <c r="B4239" s="24" t="n">
        <v>6</v>
      </c>
      <c r="C4239" s="24" t="n">
        <v>25</v>
      </c>
      <c r="D4239" s="24" t="n">
        <v>14</v>
      </c>
      <c r="E4239" s="24" t="n">
        <v>22.75</v>
      </c>
      <c r="F4239" s="25">
        <f>IF($E4239="","",DATE(IF($A4239="",nominal_year,$A4239),$B4239,$C4239)+($D4239-IF(LEFT(hour_conv,1)="1",1,0))/24)</f>
        <v/>
      </c>
      <c r="G4239" s="26">
        <f>IF(F4239="","",INT(F4239))</f>
        <v/>
      </c>
      <c r="H4239">
        <f>IF(G4239="","",IF(AND(MONTH(G4239)*100+DAY(G4239)&gt;=season_lo,MONTH(G4239)*100+DAY(G4239)&lt;=season_hi),1,0))</f>
        <v/>
      </c>
      <c r="I4239">
        <f>IF(G4239="","",G4239-first_day+1)</f>
        <v/>
      </c>
      <c r="J4239" s="27">
        <f>IF(I4239="","",INDEX(Daily!$J$2:$J$421,I4239))</f>
        <v/>
      </c>
      <c r="K4239" s="27">
        <f>IF(J4239="","",J4239+cat_offset)</f>
        <v/>
      </c>
      <c r="L4239" s="27">
        <f>IF(J4239="","",MAX(0,E4239-J4239)^2)</f>
        <v/>
      </c>
      <c r="M4239" s="27">
        <f>IF(J4239="","",MAX(0,E4239-(J4239+twcdh_off))^2)</f>
        <v/>
      </c>
      <c r="N4239" s="27">
        <f>IF(E4239="","",MAX(0,E4239-swcdh_thr)^2)</f>
        <v/>
      </c>
      <c r="O4239">
        <f>IF(K4239="","",ROUND(E4239-K4239,0))</f>
        <v/>
      </c>
      <c r="P4239">
        <f>IF(O4239="","",IF(O4239&gt;=1,O4239,0))</f>
        <v/>
      </c>
      <c r="Q4239" s="27">
        <f>IF(E4239="","",MAX(0,E4239-22))</f>
        <v/>
      </c>
      <c r="R4239" s="27">
        <f>IF(H4239=1,E4239,"")</f>
        <v/>
      </c>
      <c r="S4239" s="27">
        <f>IF(AND(H4239=1,J4239&lt;&gt;""),E4239-J4239,"")</f>
        <v/>
      </c>
      <c r="T4239">
        <f>IF(G4239="","",MONTH(G4239))</f>
        <v/>
      </c>
    </row>
    <row r="4240">
      <c r="A4240" s="24" t="n">
        <v>2020</v>
      </c>
      <c r="B4240" s="24" t="n">
        <v>6</v>
      </c>
      <c r="C4240" s="24" t="n">
        <v>25</v>
      </c>
      <c r="D4240" s="24" t="n">
        <v>15</v>
      </c>
      <c r="E4240" s="24" t="n">
        <v>23.62</v>
      </c>
      <c r="F4240" s="25">
        <f>IF($E4240="","",DATE(IF($A4240="",nominal_year,$A4240),$B4240,$C4240)+($D4240-IF(LEFT(hour_conv,1)="1",1,0))/24)</f>
        <v/>
      </c>
      <c r="G4240" s="26">
        <f>IF(F4240="","",INT(F4240))</f>
        <v/>
      </c>
      <c r="H4240">
        <f>IF(G4240="","",IF(AND(MONTH(G4240)*100+DAY(G4240)&gt;=season_lo,MONTH(G4240)*100+DAY(G4240)&lt;=season_hi),1,0))</f>
        <v/>
      </c>
      <c r="I4240">
        <f>IF(G4240="","",G4240-first_day+1)</f>
        <v/>
      </c>
      <c r="J4240" s="27">
        <f>IF(I4240="","",INDEX(Daily!$J$2:$J$421,I4240))</f>
        <v/>
      </c>
      <c r="K4240" s="27">
        <f>IF(J4240="","",J4240+cat_offset)</f>
        <v/>
      </c>
      <c r="L4240" s="27">
        <f>IF(J4240="","",MAX(0,E4240-J4240)^2)</f>
        <v/>
      </c>
      <c r="M4240" s="27">
        <f>IF(J4240="","",MAX(0,E4240-(J4240+twcdh_off))^2)</f>
        <v/>
      </c>
      <c r="N4240" s="27">
        <f>IF(E4240="","",MAX(0,E4240-swcdh_thr)^2)</f>
        <v/>
      </c>
      <c r="O4240">
        <f>IF(K4240="","",ROUND(E4240-K4240,0))</f>
        <v/>
      </c>
      <c r="P4240">
        <f>IF(O4240="","",IF(O4240&gt;=1,O4240,0))</f>
        <v/>
      </c>
      <c r="Q4240" s="27">
        <f>IF(E4240="","",MAX(0,E4240-22))</f>
        <v/>
      </c>
      <c r="R4240" s="27">
        <f>IF(H4240=1,E4240,"")</f>
        <v/>
      </c>
      <c r="S4240" s="27">
        <f>IF(AND(H4240=1,J4240&lt;&gt;""),E4240-J4240,"")</f>
        <v/>
      </c>
      <c r="T4240">
        <f>IF(G4240="","",MONTH(G4240))</f>
        <v/>
      </c>
    </row>
    <row r="4241">
      <c r="A4241" s="24" t="n">
        <v>2020</v>
      </c>
      <c r="B4241" s="24" t="n">
        <v>6</v>
      </c>
      <c r="C4241" s="24" t="n">
        <v>25</v>
      </c>
      <c r="D4241" s="24" t="n">
        <v>16</v>
      </c>
      <c r="E4241" s="24" t="n">
        <v>23.33</v>
      </c>
      <c r="F4241" s="25">
        <f>IF($E4241="","",DATE(IF($A4241="",nominal_year,$A4241),$B4241,$C4241)+($D4241-IF(LEFT(hour_conv,1)="1",1,0))/24)</f>
        <v/>
      </c>
      <c r="G4241" s="26">
        <f>IF(F4241="","",INT(F4241))</f>
        <v/>
      </c>
      <c r="H4241">
        <f>IF(G4241="","",IF(AND(MONTH(G4241)*100+DAY(G4241)&gt;=season_lo,MONTH(G4241)*100+DAY(G4241)&lt;=season_hi),1,0))</f>
        <v/>
      </c>
      <c r="I4241">
        <f>IF(G4241="","",G4241-first_day+1)</f>
        <v/>
      </c>
      <c r="J4241" s="27">
        <f>IF(I4241="","",INDEX(Daily!$J$2:$J$421,I4241))</f>
        <v/>
      </c>
      <c r="K4241" s="27">
        <f>IF(J4241="","",J4241+cat_offset)</f>
        <v/>
      </c>
      <c r="L4241" s="27">
        <f>IF(J4241="","",MAX(0,E4241-J4241)^2)</f>
        <v/>
      </c>
      <c r="M4241" s="27">
        <f>IF(J4241="","",MAX(0,E4241-(J4241+twcdh_off))^2)</f>
        <v/>
      </c>
      <c r="N4241" s="27">
        <f>IF(E4241="","",MAX(0,E4241-swcdh_thr)^2)</f>
        <v/>
      </c>
      <c r="O4241">
        <f>IF(K4241="","",ROUND(E4241-K4241,0))</f>
        <v/>
      </c>
      <c r="P4241">
        <f>IF(O4241="","",IF(O4241&gt;=1,O4241,0))</f>
        <v/>
      </c>
      <c r="Q4241" s="27">
        <f>IF(E4241="","",MAX(0,E4241-22))</f>
        <v/>
      </c>
      <c r="R4241" s="27">
        <f>IF(H4241=1,E4241,"")</f>
        <v/>
      </c>
      <c r="S4241" s="27">
        <f>IF(AND(H4241=1,J4241&lt;&gt;""),E4241-J4241,"")</f>
        <v/>
      </c>
      <c r="T4241">
        <f>IF(G4241="","",MONTH(G4241))</f>
        <v/>
      </c>
    </row>
    <row r="4242">
      <c r="A4242" s="24" t="n">
        <v>2020</v>
      </c>
      <c r="B4242" s="24" t="n">
        <v>6</v>
      </c>
      <c r="C4242" s="24" t="n">
        <v>25</v>
      </c>
      <c r="D4242" s="24" t="n">
        <v>17</v>
      </c>
      <c r="E4242" s="24" t="n">
        <v>22.79</v>
      </c>
      <c r="F4242" s="25">
        <f>IF($E4242="","",DATE(IF($A4242="",nominal_year,$A4242),$B4242,$C4242)+($D4242-IF(LEFT(hour_conv,1)="1",1,0))/24)</f>
        <v/>
      </c>
      <c r="G4242" s="26">
        <f>IF(F4242="","",INT(F4242))</f>
        <v/>
      </c>
      <c r="H4242">
        <f>IF(G4242="","",IF(AND(MONTH(G4242)*100+DAY(G4242)&gt;=season_lo,MONTH(G4242)*100+DAY(G4242)&lt;=season_hi),1,0))</f>
        <v/>
      </c>
      <c r="I4242">
        <f>IF(G4242="","",G4242-first_day+1)</f>
        <v/>
      </c>
      <c r="J4242" s="27">
        <f>IF(I4242="","",INDEX(Daily!$J$2:$J$421,I4242))</f>
        <v/>
      </c>
      <c r="K4242" s="27">
        <f>IF(J4242="","",J4242+cat_offset)</f>
        <v/>
      </c>
      <c r="L4242" s="27">
        <f>IF(J4242="","",MAX(0,E4242-J4242)^2)</f>
        <v/>
      </c>
      <c r="M4242" s="27">
        <f>IF(J4242="","",MAX(0,E4242-(J4242+twcdh_off))^2)</f>
        <v/>
      </c>
      <c r="N4242" s="27">
        <f>IF(E4242="","",MAX(0,E4242-swcdh_thr)^2)</f>
        <v/>
      </c>
      <c r="O4242">
        <f>IF(K4242="","",ROUND(E4242-K4242,0))</f>
        <v/>
      </c>
      <c r="P4242">
        <f>IF(O4242="","",IF(O4242&gt;=1,O4242,0))</f>
        <v/>
      </c>
      <c r="Q4242" s="27">
        <f>IF(E4242="","",MAX(0,E4242-22))</f>
        <v/>
      </c>
      <c r="R4242" s="27">
        <f>IF(H4242=1,E4242,"")</f>
        <v/>
      </c>
      <c r="S4242" s="27">
        <f>IF(AND(H4242=1,J4242&lt;&gt;""),E4242-J4242,"")</f>
        <v/>
      </c>
      <c r="T4242">
        <f>IF(G4242="","",MONTH(G4242))</f>
        <v/>
      </c>
    </row>
    <row r="4243">
      <c r="A4243" s="24" t="n">
        <v>2020</v>
      </c>
      <c r="B4243" s="24" t="n">
        <v>6</v>
      </c>
      <c r="C4243" s="24" t="n">
        <v>25</v>
      </c>
      <c r="D4243" s="24" t="n">
        <v>18</v>
      </c>
      <c r="E4243" s="24" t="n">
        <v>22.24</v>
      </c>
      <c r="F4243" s="25">
        <f>IF($E4243="","",DATE(IF($A4243="",nominal_year,$A4243),$B4243,$C4243)+($D4243-IF(LEFT(hour_conv,1)="1",1,0))/24)</f>
        <v/>
      </c>
      <c r="G4243" s="26">
        <f>IF(F4243="","",INT(F4243))</f>
        <v/>
      </c>
      <c r="H4243">
        <f>IF(G4243="","",IF(AND(MONTH(G4243)*100+DAY(G4243)&gt;=season_lo,MONTH(G4243)*100+DAY(G4243)&lt;=season_hi),1,0))</f>
        <v/>
      </c>
      <c r="I4243">
        <f>IF(G4243="","",G4243-first_day+1)</f>
        <v/>
      </c>
      <c r="J4243" s="27">
        <f>IF(I4243="","",INDEX(Daily!$J$2:$J$421,I4243))</f>
        <v/>
      </c>
      <c r="K4243" s="27">
        <f>IF(J4243="","",J4243+cat_offset)</f>
        <v/>
      </c>
      <c r="L4243" s="27">
        <f>IF(J4243="","",MAX(0,E4243-J4243)^2)</f>
        <v/>
      </c>
      <c r="M4243" s="27">
        <f>IF(J4243="","",MAX(0,E4243-(J4243+twcdh_off))^2)</f>
        <v/>
      </c>
      <c r="N4243" s="27">
        <f>IF(E4243="","",MAX(0,E4243-swcdh_thr)^2)</f>
        <v/>
      </c>
      <c r="O4243">
        <f>IF(K4243="","",ROUND(E4243-K4243,0))</f>
        <v/>
      </c>
      <c r="P4243">
        <f>IF(O4243="","",IF(O4243&gt;=1,O4243,0))</f>
        <v/>
      </c>
      <c r="Q4243" s="27">
        <f>IF(E4243="","",MAX(0,E4243-22))</f>
        <v/>
      </c>
      <c r="R4243" s="27">
        <f>IF(H4243=1,E4243,"")</f>
        <v/>
      </c>
      <c r="S4243" s="27">
        <f>IF(AND(H4243=1,J4243&lt;&gt;""),E4243-J4243,"")</f>
        <v/>
      </c>
      <c r="T4243">
        <f>IF(G4243="","",MONTH(G4243))</f>
        <v/>
      </c>
    </row>
    <row r="4244">
      <c r="A4244" s="24" t="n">
        <v>2020</v>
      </c>
      <c r="B4244" s="24" t="n">
        <v>6</v>
      </c>
      <c r="C4244" s="24" t="n">
        <v>25</v>
      </c>
      <c r="D4244" s="24" t="n">
        <v>19</v>
      </c>
      <c r="E4244" s="24" t="n">
        <v>21.79</v>
      </c>
      <c r="F4244" s="25">
        <f>IF($E4244="","",DATE(IF($A4244="",nominal_year,$A4244),$B4244,$C4244)+($D4244-IF(LEFT(hour_conv,1)="1",1,0))/24)</f>
        <v/>
      </c>
      <c r="G4244" s="26">
        <f>IF(F4244="","",INT(F4244))</f>
        <v/>
      </c>
      <c r="H4244">
        <f>IF(G4244="","",IF(AND(MONTH(G4244)*100+DAY(G4244)&gt;=season_lo,MONTH(G4244)*100+DAY(G4244)&lt;=season_hi),1,0))</f>
        <v/>
      </c>
      <c r="I4244">
        <f>IF(G4244="","",G4244-first_day+1)</f>
        <v/>
      </c>
      <c r="J4244" s="27">
        <f>IF(I4244="","",INDEX(Daily!$J$2:$J$421,I4244))</f>
        <v/>
      </c>
      <c r="K4244" s="27">
        <f>IF(J4244="","",J4244+cat_offset)</f>
        <v/>
      </c>
      <c r="L4244" s="27">
        <f>IF(J4244="","",MAX(0,E4244-J4244)^2)</f>
        <v/>
      </c>
      <c r="M4244" s="27">
        <f>IF(J4244="","",MAX(0,E4244-(J4244+twcdh_off))^2)</f>
        <v/>
      </c>
      <c r="N4244" s="27">
        <f>IF(E4244="","",MAX(0,E4244-swcdh_thr)^2)</f>
        <v/>
      </c>
      <c r="O4244">
        <f>IF(K4244="","",ROUND(E4244-K4244,0))</f>
        <v/>
      </c>
      <c r="P4244">
        <f>IF(O4244="","",IF(O4244&gt;=1,O4244,0))</f>
        <v/>
      </c>
      <c r="Q4244" s="27">
        <f>IF(E4244="","",MAX(0,E4244-22))</f>
        <v/>
      </c>
      <c r="R4244" s="27">
        <f>IF(H4244=1,E4244,"")</f>
        <v/>
      </c>
      <c r="S4244" s="27">
        <f>IF(AND(H4244=1,J4244&lt;&gt;""),E4244-J4244,"")</f>
        <v/>
      </c>
      <c r="T4244">
        <f>IF(G4244="","",MONTH(G4244))</f>
        <v/>
      </c>
    </row>
    <row r="4245">
      <c r="A4245" s="24" t="n">
        <v>2020</v>
      </c>
      <c r="B4245" s="24" t="n">
        <v>6</v>
      </c>
      <c r="C4245" s="24" t="n">
        <v>25</v>
      </c>
      <c r="D4245" s="24" t="n">
        <v>20</v>
      </c>
      <c r="E4245" s="24" t="n">
        <v>21.35</v>
      </c>
      <c r="F4245" s="25">
        <f>IF($E4245="","",DATE(IF($A4245="",nominal_year,$A4245),$B4245,$C4245)+($D4245-IF(LEFT(hour_conv,1)="1",1,0))/24)</f>
        <v/>
      </c>
      <c r="G4245" s="26">
        <f>IF(F4245="","",INT(F4245))</f>
        <v/>
      </c>
      <c r="H4245">
        <f>IF(G4245="","",IF(AND(MONTH(G4245)*100+DAY(G4245)&gt;=season_lo,MONTH(G4245)*100+DAY(G4245)&lt;=season_hi),1,0))</f>
        <v/>
      </c>
      <c r="I4245">
        <f>IF(G4245="","",G4245-first_day+1)</f>
        <v/>
      </c>
      <c r="J4245" s="27">
        <f>IF(I4245="","",INDEX(Daily!$J$2:$J$421,I4245))</f>
        <v/>
      </c>
      <c r="K4245" s="27">
        <f>IF(J4245="","",J4245+cat_offset)</f>
        <v/>
      </c>
      <c r="L4245" s="27">
        <f>IF(J4245="","",MAX(0,E4245-J4245)^2)</f>
        <v/>
      </c>
      <c r="M4245" s="27">
        <f>IF(J4245="","",MAX(0,E4245-(J4245+twcdh_off))^2)</f>
        <v/>
      </c>
      <c r="N4245" s="27">
        <f>IF(E4245="","",MAX(0,E4245-swcdh_thr)^2)</f>
        <v/>
      </c>
      <c r="O4245">
        <f>IF(K4245="","",ROUND(E4245-K4245,0))</f>
        <v/>
      </c>
      <c r="P4245">
        <f>IF(O4245="","",IF(O4245&gt;=1,O4245,0))</f>
        <v/>
      </c>
      <c r="Q4245" s="27">
        <f>IF(E4245="","",MAX(0,E4245-22))</f>
        <v/>
      </c>
      <c r="R4245" s="27">
        <f>IF(H4245=1,E4245,"")</f>
        <v/>
      </c>
      <c r="S4245" s="27">
        <f>IF(AND(H4245=1,J4245&lt;&gt;""),E4245-J4245,"")</f>
        <v/>
      </c>
      <c r="T4245">
        <f>IF(G4245="","",MONTH(G4245))</f>
        <v/>
      </c>
    </row>
    <row r="4246">
      <c r="A4246" s="24" t="n">
        <v>2020</v>
      </c>
      <c r="B4246" s="24" t="n">
        <v>6</v>
      </c>
      <c r="C4246" s="24" t="n">
        <v>25</v>
      </c>
      <c r="D4246" s="24" t="n">
        <v>21</v>
      </c>
      <c r="E4246" s="24" t="n">
        <v>19.72</v>
      </c>
      <c r="F4246" s="25">
        <f>IF($E4246="","",DATE(IF($A4246="",nominal_year,$A4246),$B4246,$C4246)+($D4246-IF(LEFT(hour_conv,1)="1",1,0))/24)</f>
        <v/>
      </c>
      <c r="G4246" s="26">
        <f>IF(F4246="","",INT(F4246))</f>
        <v/>
      </c>
      <c r="H4246">
        <f>IF(G4246="","",IF(AND(MONTH(G4246)*100+DAY(G4246)&gt;=season_lo,MONTH(G4246)*100+DAY(G4246)&lt;=season_hi),1,0))</f>
        <v/>
      </c>
      <c r="I4246">
        <f>IF(G4246="","",G4246-first_day+1)</f>
        <v/>
      </c>
      <c r="J4246" s="27">
        <f>IF(I4246="","",INDEX(Daily!$J$2:$J$421,I4246))</f>
        <v/>
      </c>
      <c r="K4246" s="27">
        <f>IF(J4246="","",J4246+cat_offset)</f>
        <v/>
      </c>
      <c r="L4246" s="27">
        <f>IF(J4246="","",MAX(0,E4246-J4246)^2)</f>
        <v/>
      </c>
      <c r="M4246" s="27">
        <f>IF(J4246="","",MAX(0,E4246-(J4246+twcdh_off))^2)</f>
        <v/>
      </c>
      <c r="N4246" s="27">
        <f>IF(E4246="","",MAX(0,E4246-swcdh_thr)^2)</f>
        <v/>
      </c>
      <c r="O4246">
        <f>IF(K4246="","",ROUND(E4246-K4246,0))</f>
        <v/>
      </c>
      <c r="P4246">
        <f>IF(O4246="","",IF(O4246&gt;=1,O4246,0))</f>
        <v/>
      </c>
      <c r="Q4246" s="27">
        <f>IF(E4246="","",MAX(0,E4246-22))</f>
        <v/>
      </c>
      <c r="R4246" s="27">
        <f>IF(H4246=1,E4246,"")</f>
        <v/>
      </c>
      <c r="S4246" s="27">
        <f>IF(AND(H4246=1,J4246&lt;&gt;""),E4246-J4246,"")</f>
        <v/>
      </c>
      <c r="T4246">
        <f>IF(G4246="","",MONTH(G4246))</f>
        <v/>
      </c>
    </row>
    <row r="4247">
      <c r="A4247" s="24" t="n">
        <v>2020</v>
      </c>
      <c r="B4247" s="24" t="n">
        <v>6</v>
      </c>
      <c r="C4247" s="24" t="n">
        <v>25</v>
      </c>
      <c r="D4247" s="24" t="n">
        <v>22</v>
      </c>
      <c r="E4247" s="24" t="n">
        <v>17.68</v>
      </c>
      <c r="F4247" s="25">
        <f>IF($E4247="","",DATE(IF($A4247="",nominal_year,$A4247),$B4247,$C4247)+($D4247-IF(LEFT(hour_conv,1)="1",1,0))/24)</f>
        <v/>
      </c>
      <c r="G4247" s="26">
        <f>IF(F4247="","",INT(F4247))</f>
        <v/>
      </c>
      <c r="H4247">
        <f>IF(G4247="","",IF(AND(MONTH(G4247)*100+DAY(G4247)&gt;=season_lo,MONTH(G4247)*100+DAY(G4247)&lt;=season_hi),1,0))</f>
        <v/>
      </c>
      <c r="I4247">
        <f>IF(G4247="","",G4247-first_day+1)</f>
        <v/>
      </c>
      <c r="J4247" s="27">
        <f>IF(I4247="","",INDEX(Daily!$J$2:$J$421,I4247))</f>
        <v/>
      </c>
      <c r="K4247" s="27">
        <f>IF(J4247="","",J4247+cat_offset)</f>
        <v/>
      </c>
      <c r="L4247" s="27">
        <f>IF(J4247="","",MAX(0,E4247-J4247)^2)</f>
        <v/>
      </c>
      <c r="M4247" s="27">
        <f>IF(J4247="","",MAX(0,E4247-(J4247+twcdh_off))^2)</f>
        <v/>
      </c>
      <c r="N4247" s="27">
        <f>IF(E4247="","",MAX(0,E4247-swcdh_thr)^2)</f>
        <v/>
      </c>
      <c r="O4247">
        <f>IF(K4247="","",ROUND(E4247-K4247,0))</f>
        <v/>
      </c>
      <c r="P4247">
        <f>IF(O4247="","",IF(O4247&gt;=1,O4247,0))</f>
        <v/>
      </c>
      <c r="Q4247" s="27">
        <f>IF(E4247="","",MAX(0,E4247-22))</f>
        <v/>
      </c>
      <c r="R4247" s="27">
        <f>IF(H4247=1,E4247,"")</f>
        <v/>
      </c>
      <c r="S4247" s="27">
        <f>IF(AND(H4247=1,J4247&lt;&gt;""),E4247-J4247,"")</f>
        <v/>
      </c>
      <c r="T4247">
        <f>IF(G4247="","",MONTH(G4247))</f>
        <v/>
      </c>
    </row>
    <row r="4248">
      <c r="A4248" s="24" t="n">
        <v>2020</v>
      </c>
      <c r="B4248" s="24" t="n">
        <v>6</v>
      </c>
      <c r="C4248" s="24" t="n">
        <v>25</v>
      </c>
      <c r="D4248" s="24" t="n">
        <v>23</v>
      </c>
      <c r="E4248" s="24" t="n">
        <v>16.87</v>
      </c>
      <c r="F4248" s="25">
        <f>IF($E4248="","",DATE(IF($A4248="",nominal_year,$A4248),$B4248,$C4248)+($D4248-IF(LEFT(hour_conv,1)="1",1,0))/24)</f>
        <v/>
      </c>
      <c r="G4248" s="26">
        <f>IF(F4248="","",INT(F4248))</f>
        <v/>
      </c>
      <c r="H4248">
        <f>IF(G4248="","",IF(AND(MONTH(G4248)*100+DAY(G4248)&gt;=season_lo,MONTH(G4248)*100+DAY(G4248)&lt;=season_hi),1,0))</f>
        <v/>
      </c>
      <c r="I4248">
        <f>IF(G4248="","",G4248-first_day+1)</f>
        <v/>
      </c>
      <c r="J4248" s="27">
        <f>IF(I4248="","",INDEX(Daily!$J$2:$J$421,I4248))</f>
        <v/>
      </c>
      <c r="K4248" s="27">
        <f>IF(J4248="","",J4248+cat_offset)</f>
        <v/>
      </c>
      <c r="L4248" s="27">
        <f>IF(J4248="","",MAX(0,E4248-J4248)^2)</f>
        <v/>
      </c>
      <c r="M4248" s="27">
        <f>IF(J4248="","",MAX(0,E4248-(J4248+twcdh_off))^2)</f>
        <v/>
      </c>
      <c r="N4248" s="27">
        <f>IF(E4248="","",MAX(0,E4248-swcdh_thr)^2)</f>
        <v/>
      </c>
      <c r="O4248">
        <f>IF(K4248="","",ROUND(E4248-K4248,0))</f>
        <v/>
      </c>
      <c r="P4248">
        <f>IF(O4248="","",IF(O4248&gt;=1,O4248,0))</f>
        <v/>
      </c>
      <c r="Q4248" s="27">
        <f>IF(E4248="","",MAX(0,E4248-22))</f>
        <v/>
      </c>
      <c r="R4248" s="27">
        <f>IF(H4248=1,E4248,"")</f>
        <v/>
      </c>
      <c r="S4248" s="27">
        <f>IF(AND(H4248=1,J4248&lt;&gt;""),E4248-J4248,"")</f>
        <v/>
      </c>
      <c r="T4248">
        <f>IF(G4248="","",MONTH(G4248))</f>
        <v/>
      </c>
    </row>
    <row r="4249">
      <c r="A4249" s="24" t="n">
        <v>2020</v>
      </c>
      <c r="B4249" s="24" t="n">
        <v>6</v>
      </c>
      <c r="C4249" s="24" t="n">
        <v>25</v>
      </c>
      <c r="D4249" s="24" t="n">
        <v>24</v>
      </c>
      <c r="E4249" s="24" t="n">
        <v>14.68</v>
      </c>
      <c r="F4249" s="25">
        <f>IF($E4249="","",DATE(IF($A4249="",nominal_year,$A4249),$B4249,$C4249)+($D4249-IF(LEFT(hour_conv,1)="1",1,0))/24)</f>
        <v/>
      </c>
      <c r="G4249" s="26">
        <f>IF(F4249="","",INT(F4249))</f>
        <v/>
      </c>
      <c r="H4249">
        <f>IF(G4249="","",IF(AND(MONTH(G4249)*100+DAY(G4249)&gt;=season_lo,MONTH(G4249)*100+DAY(G4249)&lt;=season_hi),1,0))</f>
        <v/>
      </c>
      <c r="I4249">
        <f>IF(G4249="","",G4249-first_day+1)</f>
        <v/>
      </c>
      <c r="J4249" s="27">
        <f>IF(I4249="","",INDEX(Daily!$J$2:$J$421,I4249))</f>
        <v/>
      </c>
      <c r="K4249" s="27">
        <f>IF(J4249="","",J4249+cat_offset)</f>
        <v/>
      </c>
      <c r="L4249" s="27">
        <f>IF(J4249="","",MAX(0,E4249-J4249)^2)</f>
        <v/>
      </c>
      <c r="M4249" s="27">
        <f>IF(J4249="","",MAX(0,E4249-(J4249+twcdh_off))^2)</f>
        <v/>
      </c>
      <c r="N4249" s="27">
        <f>IF(E4249="","",MAX(0,E4249-swcdh_thr)^2)</f>
        <v/>
      </c>
      <c r="O4249">
        <f>IF(K4249="","",ROUND(E4249-K4249,0))</f>
        <v/>
      </c>
      <c r="P4249">
        <f>IF(O4249="","",IF(O4249&gt;=1,O4249,0))</f>
        <v/>
      </c>
      <c r="Q4249" s="27">
        <f>IF(E4249="","",MAX(0,E4249-22))</f>
        <v/>
      </c>
      <c r="R4249" s="27">
        <f>IF(H4249=1,E4249,"")</f>
        <v/>
      </c>
      <c r="S4249" s="27">
        <f>IF(AND(H4249=1,J4249&lt;&gt;""),E4249-J4249,"")</f>
        <v/>
      </c>
      <c r="T4249">
        <f>IF(G4249="","",MONTH(G4249))</f>
        <v/>
      </c>
    </row>
    <row r="4250">
      <c r="A4250" s="24" t="n">
        <v>2020</v>
      </c>
      <c r="B4250" s="24" t="n">
        <v>6</v>
      </c>
      <c r="C4250" s="24" t="n">
        <v>26</v>
      </c>
      <c r="D4250" s="24" t="n">
        <v>1</v>
      </c>
      <c r="E4250" s="24" t="n">
        <v>15.17</v>
      </c>
      <c r="F4250" s="25">
        <f>IF($E4250="","",DATE(IF($A4250="",nominal_year,$A4250),$B4250,$C4250)+($D4250-IF(LEFT(hour_conv,1)="1",1,0))/24)</f>
        <v/>
      </c>
      <c r="G4250" s="26">
        <f>IF(F4250="","",INT(F4250))</f>
        <v/>
      </c>
      <c r="H4250">
        <f>IF(G4250="","",IF(AND(MONTH(G4250)*100+DAY(G4250)&gt;=season_lo,MONTH(G4250)*100+DAY(G4250)&lt;=season_hi),1,0))</f>
        <v/>
      </c>
      <c r="I4250">
        <f>IF(G4250="","",G4250-first_day+1)</f>
        <v/>
      </c>
      <c r="J4250" s="27">
        <f>IF(I4250="","",INDEX(Daily!$J$2:$J$421,I4250))</f>
        <v/>
      </c>
      <c r="K4250" s="27">
        <f>IF(J4250="","",J4250+cat_offset)</f>
        <v/>
      </c>
      <c r="L4250" s="27">
        <f>IF(J4250="","",MAX(0,E4250-J4250)^2)</f>
        <v/>
      </c>
      <c r="M4250" s="27">
        <f>IF(J4250="","",MAX(0,E4250-(J4250+twcdh_off))^2)</f>
        <v/>
      </c>
      <c r="N4250" s="27">
        <f>IF(E4250="","",MAX(0,E4250-swcdh_thr)^2)</f>
        <v/>
      </c>
      <c r="O4250">
        <f>IF(K4250="","",ROUND(E4250-K4250,0))</f>
        <v/>
      </c>
      <c r="P4250">
        <f>IF(O4250="","",IF(O4250&gt;=1,O4250,0))</f>
        <v/>
      </c>
      <c r="Q4250" s="27">
        <f>IF(E4250="","",MAX(0,E4250-22))</f>
        <v/>
      </c>
      <c r="R4250" s="27">
        <f>IF(H4250=1,E4250,"")</f>
        <v/>
      </c>
      <c r="S4250" s="27">
        <f>IF(AND(H4250=1,J4250&lt;&gt;""),E4250-J4250,"")</f>
        <v/>
      </c>
      <c r="T4250">
        <f>IF(G4250="","",MONTH(G4250))</f>
        <v/>
      </c>
    </row>
    <row r="4251">
      <c r="A4251" s="24" t="n">
        <v>2020</v>
      </c>
      <c r="B4251" s="24" t="n">
        <v>6</v>
      </c>
      <c r="C4251" s="24" t="n">
        <v>26</v>
      </c>
      <c r="D4251" s="24" t="n">
        <v>2</v>
      </c>
      <c r="E4251" s="24" t="n">
        <v>13.72</v>
      </c>
      <c r="F4251" s="25">
        <f>IF($E4251="","",DATE(IF($A4251="",nominal_year,$A4251),$B4251,$C4251)+($D4251-IF(LEFT(hour_conv,1)="1",1,0))/24)</f>
        <v/>
      </c>
      <c r="G4251" s="26">
        <f>IF(F4251="","",INT(F4251))</f>
        <v/>
      </c>
      <c r="H4251">
        <f>IF(G4251="","",IF(AND(MONTH(G4251)*100+DAY(G4251)&gt;=season_lo,MONTH(G4251)*100+DAY(G4251)&lt;=season_hi),1,0))</f>
        <v/>
      </c>
      <c r="I4251">
        <f>IF(G4251="","",G4251-first_day+1)</f>
        <v/>
      </c>
      <c r="J4251" s="27">
        <f>IF(I4251="","",INDEX(Daily!$J$2:$J$421,I4251))</f>
        <v/>
      </c>
      <c r="K4251" s="27">
        <f>IF(J4251="","",J4251+cat_offset)</f>
        <v/>
      </c>
      <c r="L4251" s="27">
        <f>IF(J4251="","",MAX(0,E4251-J4251)^2)</f>
        <v/>
      </c>
      <c r="M4251" s="27">
        <f>IF(J4251="","",MAX(0,E4251-(J4251+twcdh_off))^2)</f>
        <v/>
      </c>
      <c r="N4251" s="27">
        <f>IF(E4251="","",MAX(0,E4251-swcdh_thr)^2)</f>
        <v/>
      </c>
      <c r="O4251">
        <f>IF(K4251="","",ROUND(E4251-K4251,0))</f>
        <v/>
      </c>
      <c r="P4251">
        <f>IF(O4251="","",IF(O4251&gt;=1,O4251,0))</f>
        <v/>
      </c>
      <c r="Q4251" s="27">
        <f>IF(E4251="","",MAX(0,E4251-22))</f>
        <v/>
      </c>
      <c r="R4251" s="27">
        <f>IF(H4251=1,E4251,"")</f>
        <v/>
      </c>
      <c r="S4251" s="27">
        <f>IF(AND(H4251=1,J4251&lt;&gt;""),E4251-J4251,"")</f>
        <v/>
      </c>
      <c r="T4251">
        <f>IF(G4251="","",MONTH(G4251))</f>
        <v/>
      </c>
    </row>
    <row r="4252">
      <c r="A4252" s="24" t="n">
        <v>2020</v>
      </c>
      <c r="B4252" s="24" t="n">
        <v>6</v>
      </c>
      <c r="C4252" s="24" t="n">
        <v>26</v>
      </c>
      <c r="D4252" s="24" t="n">
        <v>3</v>
      </c>
      <c r="E4252" s="24" t="n">
        <v>13.63</v>
      </c>
      <c r="F4252" s="25">
        <f>IF($E4252="","",DATE(IF($A4252="",nominal_year,$A4252),$B4252,$C4252)+($D4252-IF(LEFT(hour_conv,1)="1",1,0))/24)</f>
        <v/>
      </c>
      <c r="G4252" s="26">
        <f>IF(F4252="","",INT(F4252))</f>
        <v/>
      </c>
      <c r="H4252">
        <f>IF(G4252="","",IF(AND(MONTH(G4252)*100+DAY(G4252)&gt;=season_lo,MONTH(G4252)*100+DAY(G4252)&lt;=season_hi),1,0))</f>
        <v/>
      </c>
      <c r="I4252">
        <f>IF(G4252="","",G4252-first_day+1)</f>
        <v/>
      </c>
      <c r="J4252" s="27">
        <f>IF(I4252="","",INDEX(Daily!$J$2:$J$421,I4252))</f>
        <v/>
      </c>
      <c r="K4252" s="27">
        <f>IF(J4252="","",J4252+cat_offset)</f>
        <v/>
      </c>
      <c r="L4252" s="27">
        <f>IF(J4252="","",MAX(0,E4252-J4252)^2)</f>
        <v/>
      </c>
      <c r="M4252" s="27">
        <f>IF(J4252="","",MAX(0,E4252-(J4252+twcdh_off))^2)</f>
        <v/>
      </c>
      <c r="N4252" s="27">
        <f>IF(E4252="","",MAX(0,E4252-swcdh_thr)^2)</f>
        <v/>
      </c>
      <c r="O4252">
        <f>IF(K4252="","",ROUND(E4252-K4252,0))</f>
        <v/>
      </c>
      <c r="P4252">
        <f>IF(O4252="","",IF(O4252&gt;=1,O4252,0))</f>
        <v/>
      </c>
      <c r="Q4252" s="27">
        <f>IF(E4252="","",MAX(0,E4252-22))</f>
        <v/>
      </c>
      <c r="R4252" s="27">
        <f>IF(H4252=1,E4252,"")</f>
        <v/>
      </c>
      <c r="S4252" s="27">
        <f>IF(AND(H4252=1,J4252&lt;&gt;""),E4252-J4252,"")</f>
        <v/>
      </c>
      <c r="T4252">
        <f>IF(G4252="","",MONTH(G4252))</f>
        <v/>
      </c>
    </row>
    <row r="4253">
      <c r="A4253" s="24" t="n">
        <v>2020</v>
      </c>
      <c r="B4253" s="24" t="n">
        <v>6</v>
      </c>
      <c r="C4253" s="24" t="n">
        <v>26</v>
      </c>
      <c r="D4253" s="24" t="n">
        <v>4</v>
      </c>
      <c r="E4253" s="24" t="n">
        <v>13.38</v>
      </c>
      <c r="F4253" s="25">
        <f>IF($E4253="","",DATE(IF($A4253="",nominal_year,$A4253),$B4253,$C4253)+($D4253-IF(LEFT(hour_conv,1)="1",1,0))/24)</f>
        <v/>
      </c>
      <c r="G4253" s="26">
        <f>IF(F4253="","",INT(F4253))</f>
        <v/>
      </c>
      <c r="H4253">
        <f>IF(G4253="","",IF(AND(MONTH(G4253)*100+DAY(G4253)&gt;=season_lo,MONTH(G4253)*100+DAY(G4253)&lt;=season_hi),1,0))</f>
        <v/>
      </c>
      <c r="I4253">
        <f>IF(G4253="","",G4253-first_day+1)</f>
        <v/>
      </c>
      <c r="J4253" s="27">
        <f>IF(I4253="","",INDEX(Daily!$J$2:$J$421,I4253))</f>
        <v/>
      </c>
      <c r="K4253" s="27">
        <f>IF(J4253="","",J4253+cat_offset)</f>
        <v/>
      </c>
      <c r="L4253" s="27">
        <f>IF(J4253="","",MAX(0,E4253-J4253)^2)</f>
        <v/>
      </c>
      <c r="M4253" s="27">
        <f>IF(J4253="","",MAX(0,E4253-(J4253+twcdh_off))^2)</f>
        <v/>
      </c>
      <c r="N4253" s="27">
        <f>IF(E4253="","",MAX(0,E4253-swcdh_thr)^2)</f>
        <v/>
      </c>
      <c r="O4253">
        <f>IF(K4253="","",ROUND(E4253-K4253,0))</f>
        <v/>
      </c>
      <c r="P4253">
        <f>IF(O4253="","",IF(O4253&gt;=1,O4253,0))</f>
        <v/>
      </c>
      <c r="Q4253" s="27">
        <f>IF(E4253="","",MAX(0,E4253-22))</f>
        <v/>
      </c>
      <c r="R4253" s="27">
        <f>IF(H4253=1,E4253,"")</f>
        <v/>
      </c>
      <c r="S4253" s="27">
        <f>IF(AND(H4253=1,J4253&lt;&gt;""),E4253-J4253,"")</f>
        <v/>
      </c>
      <c r="T4253">
        <f>IF(G4253="","",MONTH(G4253))</f>
        <v/>
      </c>
    </row>
    <row r="4254">
      <c r="A4254" s="24" t="n">
        <v>2020</v>
      </c>
      <c r="B4254" s="24" t="n">
        <v>6</v>
      </c>
      <c r="C4254" s="24" t="n">
        <v>26</v>
      </c>
      <c r="D4254" s="24" t="n">
        <v>5</v>
      </c>
      <c r="E4254" s="24" t="n">
        <v>13.21</v>
      </c>
      <c r="F4254" s="25">
        <f>IF($E4254="","",DATE(IF($A4254="",nominal_year,$A4254),$B4254,$C4254)+($D4254-IF(LEFT(hour_conv,1)="1",1,0))/24)</f>
        <v/>
      </c>
      <c r="G4254" s="26">
        <f>IF(F4254="","",INT(F4254))</f>
        <v/>
      </c>
      <c r="H4254">
        <f>IF(G4254="","",IF(AND(MONTH(G4254)*100+DAY(G4254)&gt;=season_lo,MONTH(G4254)*100+DAY(G4254)&lt;=season_hi),1,0))</f>
        <v/>
      </c>
      <c r="I4254">
        <f>IF(G4254="","",G4254-first_day+1)</f>
        <v/>
      </c>
      <c r="J4254" s="27">
        <f>IF(I4254="","",INDEX(Daily!$J$2:$J$421,I4254))</f>
        <v/>
      </c>
      <c r="K4254" s="27">
        <f>IF(J4254="","",J4254+cat_offset)</f>
        <v/>
      </c>
      <c r="L4254" s="27">
        <f>IF(J4254="","",MAX(0,E4254-J4254)^2)</f>
        <v/>
      </c>
      <c r="M4254" s="27">
        <f>IF(J4254="","",MAX(0,E4254-(J4254+twcdh_off))^2)</f>
        <v/>
      </c>
      <c r="N4254" s="27">
        <f>IF(E4254="","",MAX(0,E4254-swcdh_thr)^2)</f>
        <v/>
      </c>
      <c r="O4254">
        <f>IF(K4254="","",ROUND(E4254-K4254,0))</f>
        <v/>
      </c>
      <c r="P4254">
        <f>IF(O4254="","",IF(O4254&gt;=1,O4254,0))</f>
        <v/>
      </c>
      <c r="Q4254" s="27">
        <f>IF(E4254="","",MAX(0,E4254-22))</f>
        <v/>
      </c>
      <c r="R4254" s="27">
        <f>IF(H4254=1,E4254,"")</f>
        <v/>
      </c>
      <c r="S4254" s="27">
        <f>IF(AND(H4254=1,J4254&lt;&gt;""),E4254-J4254,"")</f>
        <v/>
      </c>
      <c r="T4254">
        <f>IF(G4254="","",MONTH(G4254))</f>
        <v/>
      </c>
    </row>
    <row r="4255">
      <c r="A4255" s="24" t="n">
        <v>2020</v>
      </c>
      <c r="B4255" s="24" t="n">
        <v>6</v>
      </c>
      <c r="C4255" s="24" t="n">
        <v>26</v>
      </c>
      <c r="D4255" s="24" t="n">
        <v>6</v>
      </c>
      <c r="E4255" s="24" t="n">
        <v>14.02</v>
      </c>
      <c r="F4255" s="25">
        <f>IF($E4255="","",DATE(IF($A4255="",nominal_year,$A4255),$B4255,$C4255)+($D4255-IF(LEFT(hour_conv,1)="1",1,0))/24)</f>
        <v/>
      </c>
      <c r="G4255" s="26">
        <f>IF(F4255="","",INT(F4255))</f>
        <v/>
      </c>
      <c r="H4255">
        <f>IF(G4255="","",IF(AND(MONTH(G4255)*100+DAY(G4255)&gt;=season_lo,MONTH(G4255)*100+DAY(G4255)&lt;=season_hi),1,0))</f>
        <v/>
      </c>
      <c r="I4255">
        <f>IF(G4255="","",G4255-first_day+1)</f>
        <v/>
      </c>
      <c r="J4255" s="27">
        <f>IF(I4255="","",INDEX(Daily!$J$2:$J$421,I4255))</f>
        <v/>
      </c>
      <c r="K4255" s="27">
        <f>IF(J4255="","",J4255+cat_offset)</f>
        <v/>
      </c>
      <c r="L4255" s="27">
        <f>IF(J4255="","",MAX(0,E4255-J4255)^2)</f>
        <v/>
      </c>
      <c r="M4255" s="27">
        <f>IF(J4255="","",MAX(0,E4255-(J4255+twcdh_off))^2)</f>
        <v/>
      </c>
      <c r="N4255" s="27">
        <f>IF(E4255="","",MAX(0,E4255-swcdh_thr)^2)</f>
        <v/>
      </c>
      <c r="O4255">
        <f>IF(K4255="","",ROUND(E4255-K4255,0))</f>
        <v/>
      </c>
      <c r="P4255">
        <f>IF(O4255="","",IF(O4255&gt;=1,O4255,0))</f>
        <v/>
      </c>
      <c r="Q4255" s="27">
        <f>IF(E4255="","",MAX(0,E4255-22))</f>
        <v/>
      </c>
      <c r="R4255" s="27">
        <f>IF(H4255=1,E4255,"")</f>
        <v/>
      </c>
      <c r="S4255" s="27">
        <f>IF(AND(H4255=1,J4255&lt;&gt;""),E4255-J4255,"")</f>
        <v/>
      </c>
      <c r="T4255">
        <f>IF(G4255="","",MONTH(G4255))</f>
        <v/>
      </c>
    </row>
    <row r="4256">
      <c r="A4256" s="24" t="n">
        <v>2020</v>
      </c>
      <c r="B4256" s="24" t="n">
        <v>6</v>
      </c>
      <c r="C4256" s="24" t="n">
        <v>26</v>
      </c>
      <c r="D4256" s="24" t="n">
        <v>7</v>
      </c>
      <c r="E4256" s="24" t="n">
        <v>14.35</v>
      </c>
      <c r="F4256" s="25">
        <f>IF($E4256="","",DATE(IF($A4256="",nominal_year,$A4256),$B4256,$C4256)+($D4256-IF(LEFT(hour_conv,1)="1",1,0))/24)</f>
        <v/>
      </c>
      <c r="G4256" s="26">
        <f>IF(F4256="","",INT(F4256))</f>
        <v/>
      </c>
      <c r="H4256">
        <f>IF(G4256="","",IF(AND(MONTH(G4256)*100+DAY(G4256)&gt;=season_lo,MONTH(G4256)*100+DAY(G4256)&lt;=season_hi),1,0))</f>
        <v/>
      </c>
      <c r="I4256">
        <f>IF(G4256="","",G4256-first_day+1)</f>
        <v/>
      </c>
      <c r="J4256" s="27">
        <f>IF(I4256="","",INDEX(Daily!$J$2:$J$421,I4256))</f>
        <v/>
      </c>
      <c r="K4256" s="27">
        <f>IF(J4256="","",J4256+cat_offset)</f>
        <v/>
      </c>
      <c r="L4256" s="27">
        <f>IF(J4256="","",MAX(0,E4256-J4256)^2)</f>
        <v/>
      </c>
      <c r="M4256" s="27">
        <f>IF(J4256="","",MAX(0,E4256-(J4256+twcdh_off))^2)</f>
        <v/>
      </c>
      <c r="N4256" s="27">
        <f>IF(E4256="","",MAX(0,E4256-swcdh_thr)^2)</f>
        <v/>
      </c>
      <c r="O4256">
        <f>IF(K4256="","",ROUND(E4256-K4256,0))</f>
        <v/>
      </c>
      <c r="P4256">
        <f>IF(O4256="","",IF(O4256&gt;=1,O4256,0))</f>
        <v/>
      </c>
      <c r="Q4256" s="27">
        <f>IF(E4256="","",MAX(0,E4256-22))</f>
        <v/>
      </c>
      <c r="R4256" s="27">
        <f>IF(H4256=1,E4256,"")</f>
        <v/>
      </c>
      <c r="S4256" s="27">
        <f>IF(AND(H4256=1,J4256&lt;&gt;""),E4256-J4256,"")</f>
        <v/>
      </c>
      <c r="T4256">
        <f>IF(G4256="","",MONTH(G4256))</f>
        <v/>
      </c>
    </row>
    <row r="4257">
      <c r="A4257" s="24" t="n">
        <v>2020</v>
      </c>
      <c r="B4257" s="24" t="n">
        <v>6</v>
      </c>
      <c r="C4257" s="24" t="n">
        <v>26</v>
      </c>
      <c r="D4257" s="24" t="n">
        <v>8</v>
      </c>
      <c r="E4257" s="24" t="n">
        <v>15.91</v>
      </c>
      <c r="F4257" s="25">
        <f>IF($E4257="","",DATE(IF($A4257="",nominal_year,$A4257),$B4257,$C4257)+($D4257-IF(LEFT(hour_conv,1)="1",1,0))/24)</f>
        <v/>
      </c>
      <c r="G4257" s="26">
        <f>IF(F4257="","",INT(F4257))</f>
        <v/>
      </c>
      <c r="H4257">
        <f>IF(G4257="","",IF(AND(MONTH(G4257)*100+DAY(G4257)&gt;=season_lo,MONTH(G4257)*100+DAY(G4257)&lt;=season_hi),1,0))</f>
        <v/>
      </c>
      <c r="I4257">
        <f>IF(G4257="","",G4257-first_day+1)</f>
        <v/>
      </c>
      <c r="J4257" s="27">
        <f>IF(I4257="","",INDEX(Daily!$J$2:$J$421,I4257))</f>
        <v/>
      </c>
      <c r="K4257" s="27">
        <f>IF(J4257="","",J4257+cat_offset)</f>
        <v/>
      </c>
      <c r="L4257" s="27">
        <f>IF(J4257="","",MAX(0,E4257-J4257)^2)</f>
        <v/>
      </c>
      <c r="M4257" s="27">
        <f>IF(J4257="","",MAX(0,E4257-(J4257+twcdh_off))^2)</f>
        <v/>
      </c>
      <c r="N4257" s="27">
        <f>IF(E4257="","",MAX(0,E4257-swcdh_thr)^2)</f>
        <v/>
      </c>
      <c r="O4257">
        <f>IF(K4257="","",ROUND(E4257-K4257,0))</f>
        <v/>
      </c>
      <c r="P4257">
        <f>IF(O4257="","",IF(O4257&gt;=1,O4257,0))</f>
        <v/>
      </c>
      <c r="Q4257" s="27">
        <f>IF(E4257="","",MAX(0,E4257-22))</f>
        <v/>
      </c>
      <c r="R4257" s="27">
        <f>IF(H4257=1,E4257,"")</f>
        <v/>
      </c>
      <c r="S4257" s="27">
        <f>IF(AND(H4257=1,J4257&lt;&gt;""),E4257-J4257,"")</f>
        <v/>
      </c>
      <c r="T4257">
        <f>IF(G4257="","",MONTH(G4257))</f>
        <v/>
      </c>
    </row>
    <row r="4258">
      <c r="A4258" s="24" t="n">
        <v>2020</v>
      </c>
      <c r="B4258" s="24" t="n">
        <v>6</v>
      </c>
      <c r="C4258" s="24" t="n">
        <v>26</v>
      </c>
      <c r="D4258" s="24" t="n">
        <v>9</v>
      </c>
      <c r="E4258" s="24" t="n">
        <v>17.72</v>
      </c>
      <c r="F4258" s="25">
        <f>IF($E4258="","",DATE(IF($A4258="",nominal_year,$A4258),$B4258,$C4258)+($D4258-IF(LEFT(hour_conv,1)="1",1,0))/24)</f>
        <v/>
      </c>
      <c r="G4258" s="26">
        <f>IF(F4258="","",INT(F4258))</f>
        <v/>
      </c>
      <c r="H4258">
        <f>IF(G4258="","",IF(AND(MONTH(G4258)*100+DAY(G4258)&gt;=season_lo,MONTH(G4258)*100+DAY(G4258)&lt;=season_hi),1,0))</f>
        <v/>
      </c>
      <c r="I4258">
        <f>IF(G4258="","",G4258-first_day+1)</f>
        <v/>
      </c>
      <c r="J4258" s="27">
        <f>IF(I4258="","",INDEX(Daily!$J$2:$J$421,I4258))</f>
        <v/>
      </c>
      <c r="K4258" s="27">
        <f>IF(J4258="","",J4258+cat_offset)</f>
        <v/>
      </c>
      <c r="L4258" s="27">
        <f>IF(J4258="","",MAX(0,E4258-J4258)^2)</f>
        <v/>
      </c>
      <c r="M4258" s="27">
        <f>IF(J4258="","",MAX(0,E4258-(J4258+twcdh_off))^2)</f>
        <v/>
      </c>
      <c r="N4258" s="27">
        <f>IF(E4258="","",MAX(0,E4258-swcdh_thr)^2)</f>
        <v/>
      </c>
      <c r="O4258">
        <f>IF(K4258="","",ROUND(E4258-K4258,0))</f>
        <v/>
      </c>
      <c r="P4258">
        <f>IF(O4258="","",IF(O4258&gt;=1,O4258,0))</f>
        <v/>
      </c>
      <c r="Q4258" s="27">
        <f>IF(E4258="","",MAX(0,E4258-22))</f>
        <v/>
      </c>
      <c r="R4258" s="27">
        <f>IF(H4258=1,E4258,"")</f>
        <v/>
      </c>
      <c r="S4258" s="27">
        <f>IF(AND(H4258=1,J4258&lt;&gt;""),E4258-J4258,"")</f>
        <v/>
      </c>
      <c r="T4258">
        <f>IF(G4258="","",MONTH(G4258))</f>
        <v/>
      </c>
    </row>
    <row r="4259">
      <c r="A4259" s="24" t="n">
        <v>2020</v>
      </c>
      <c r="B4259" s="24" t="n">
        <v>6</v>
      </c>
      <c r="C4259" s="24" t="n">
        <v>26</v>
      </c>
      <c r="D4259" s="24" t="n">
        <v>10</v>
      </c>
      <c r="E4259" s="24" t="n">
        <v>20.38</v>
      </c>
      <c r="F4259" s="25">
        <f>IF($E4259="","",DATE(IF($A4259="",nominal_year,$A4259),$B4259,$C4259)+($D4259-IF(LEFT(hour_conv,1)="1",1,0))/24)</f>
        <v/>
      </c>
      <c r="G4259" s="26">
        <f>IF(F4259="","",INT(F4259))</f>
        <v/>
      </c>
      <c r="H4259">
        <f>IF(G4259="","",IF(AND(MONTH(G4259)*100+DAY(G4259)&gt;=season_lo,MONTH(G4259)*100+DAY(G4259)&lt;=season_hi),1,0))</f>
        <v/>
      </c>
      <c r="I4259">
        <f>IF(G4259="","",G4259-first_day+1)</f>
        <v/>
      </c>
      <c r="J4259" s="27">
        <f>IF(I4259="","",INDEX(Daily!$J$2:$J$421,I4259))</f>
        <v/>
      </c>
      <c r="K4259" s="27">
        <f>IF(J4259="","",J4259+cat_offset)</f>
        <v/>
      </c>
      <c r="L4259" s="27">
        <f>IF(J4259="","",MAX(0,E4259-J4259)^2)</f>
        <v/>
      </c>
      <c r="M4259" s="27">
        <f>IF(J4259="","",MAX(0,E4259-(J4259+twcdh_off))^2)</f>
        <v/>
      </c>
      <c r="N4259" s="27">
        <f>IF(E4259="","",MAX(0,E4259-swcdh_thr)^2)</f>
        <v/>
      </c>
      <c r="O4259">
        <f>IF(K4259="","",ROUND(E4259-K4259,0))</f>
        <v/>
      </c>
      <c r="P4259">
        <f>IF(O4259="","",IF(O4259&gt;=1,O4259,0))</f>
        <v/>
      </c>
      <c r="Q4259" s="27">
        <f>IF(E4259="","",MAX(0,E4259-22))</f>
        <v/>
      </c>
      <c r="R4259" s="27">
        <f>IF(H4259=1,E4259,"")</f>
        <v/>
      </c>
      <c r="S4259" s="27">
        <f>IF(AND(H4259=1,J4259&lt;&gt;""),E4259-J4259,"")</f>
        <v/>
      </c>
      <c r="T4259">
        <f>IF(G4259="","",MONTH(G4259))</f>
        <v/>
      </c>
    </row>
    <row r="4260">
      <c r="A4260" s="24" t="n">
        <v>2020</v>
      </c>
      <c r="B4260" s="24" t="n">
        <v>6</v>
      </c>
      <c r="C4260" s="24" t="n">
        <v>26</v>
      </c>
      <c r="D4260" s="24" t="n">
        <v>11</v>
      </c>
      <c r="E4260" s="24" t="n">
        <v>20.46</v>
      </c>
      <c r="F4260" s="25">
        <f>IF($E4260="","",DATE(IF($A4260="",nominal_year,$A4260),$B4260,$C4260)+($D4260-IF(LEFT(hour_conv,1)="1",1,0))/24)</f>
        <v/>
      </c>
      <c r="G4260" s="26">
        <f>IF(F4260="","",INT(F4260))</f>
        <v/>
      </c>
      <c r="H4260">
        <f>IF(G4260="","",IF(AND(MONTH(G4260)*100+DAY(G4260)&gt;=season_lo,MONTH(G4260)*100+DAY(G4260)&lt;=season_hi),1,0))</f>
        <v/>
      </c>
      <c r="I4260">
        <f>IF(G4260="","",G4260-first_day+1)</f>
        <v/>
      </c>
      <c r="J4260" s="27">
        <f>IF(I4260="","",INDEX(Daily!$J$2:$J$421,I4260))</f>
        <v/>
      </c>
      <c r="K4260" s="27">
        <f>IF(J4260="","",J4260+cat_offset)</f>
        <v/>
      </c>
      <c r="L4260" s="27">
        <f>IF(J4260="","",MAX(0,E4260-J4260)^2)</f>
        <v/>
      </c>
      <c r="M4260" s="27">
        <f>IF(J4260="","",MAX(0,E4260-(J4260+twcdh_off))^2)</f>
        <v/>
      </c>
      <c r="N4260" s="27">
        <f>IF(E4260="","",MAX(0,E4260-swcdh_thr)^2)</f>
        <v/>
      </c>
      <c r="O4260">
        <f>IF(K4260="","",ROUND(E4260-K4260,0))</f>
        <v/>
      </c>
      <c r="P4260">
        <f>IF(O4260="","",IF(O4260&gt;=1,O4260,0))</f>
        <v/>
      </c>
      <c r="Q4260" s="27">
        <f>IF(E4260="","",MAX(0,E4260-22))</f>
        <v/>
      </c>
      <c r="R4260" s="27">
        <f>IF(H4260=1,E4260,"")</f>
        <v/>
      </c>
      <c r="S4260" s="27">
        <f>IF(AND(H4260=1,J4260&lt;&gt;""),E4260-J4260,"")</f>
        <v/>
      </c>
      <c r="T4260">
        <f>IF(G4260="","",MONTH(G4260))</f>
        <v/>
      </c>
    </row>
    <row r="4261">
      <c r="A4261" s="24" t="n">
        <v>2020</v>
      </c>
      <c r="B4261" s="24" t="n">
        <v>6</v>
      </c>
      <c r="C4261" s="24" t="n">
        <v>26</v>
      </c>
      <c r="D4261" s="24" t="n">
        <v>12</v>
      </c>
      <c r="E4261" s="24" t="n">
        <v>21.57</v>
      </c>
      <c r="F4261" s="25">
        <f>IF($E4261="","",DATE(IF($A4261="",nominal_year,$A4261),$B4261,$C4261)+($D4261-IF(LEFT(hour_conv,1)="1",1,0))/24)</f>
        <v/>
      </c>
      <c r="G4261" s="26">
        <f>IF(F4261="","",INT(F4261))</f>
        <v/>
      </c>
      <c r="H4261">
        <f>IF(G4261="","",IF(AND(MONTH(G4261)*100+DAY(G4261)&gt;=season_lo,MONTH(G4261)*100+DAY(G4261)&lt;=season_hi),1,0))</f>
        <v/>
      </c>
      <c r="I4261">
        <f>IF(G4261="","",G4261-first_day+1)</f>
        <v/>
      </c>
      <c r="J4261" s="27">
        <f>IF(I4261="","",INDEX(Daily!$J$2:$J$421,I4261))</f>
        <v/>
      </c>
      <c r="K4261" s="27">
        <f>IF(J4261="","",J4261+cat_offset)</f>
        <v/>
      </c>
      <c r="L4261" s="27">
        <f>IF(J4261="","",MAX(0,E4261-J4261)^2)</f>
        <v/>
      </c>
      <c r="M4261" s="27">
        <f>IF(J4261="","",MAX(0,E4261-(J4261+twcdh_off))^2)</f>
        <v/>
      </c>
      <c r="N4261" s="27">
        <f>IF(E4261="","",MAX(0,E4261-swcdh_thr)^2)</f>
        <v/>
      </c>
      <c r="O4261">
        <f>IF(K4261="","",ROUND(E4261-K4261,0))</f>
        <v/>
      </c>
      <c r="P4261">
        <f>IF(O4261="","",IF(O4261&gt;=1,O4261,0))</f>
        <v/>
      </c>
      <c r="Q4261" s="27">
        <f>IF(E4261="","",MAX(0,E4261-22))</f>
        <v/>
      </c>
      <c r="R4261" s="27">
        <f>IF(H4261=1,E4261,"")</f>
        <v/>
      </c>
      <c r="S4261" s="27">
        <f>IF(AND(H4261=1,J4261&lt;&gt;""),E4261-J4261,"")</f>
        <v/>
      </c>
      <c r="T4261">
        <f>IF(G4261="","",MONTH(G4261))</f>
        <v/>
      </c>
    </row>
    <row r="4262">
      <c r="A4262" s="24" t="n">
        <v>2020</v>
      </c>
      <c r="B4262" s="24" t="n">
        <v>6</v>
      </c>
      <c r="C4262" s="24" t="n">
        <v>26</v>
      </c>
      <c r="D4262" s="24" t="n">
        <v>13</v>
      </c>
      <c r="E4262" s="24" t="n">
        <v>22.28</v>
      </c>
      <c r="F4262" s="25">
        <f>IF($E4262="","",DATE(IF($A4262="",nominal_year,$A4262),$B4262,$C4262)+($D4262-IF(LEFT(hour_conv,1)="1",1,0))/24)</f>
        <v/>
      </c>
      <c r="G4262" s="26">
        <f>IF(F4262="","",INT(F4262))</f>
        <v/>
      </c>
      <c r="H4262">
        <f>IF(G4262="","",IF(AND(MONTH(G4262)*100+DAY(G4262)&gt;=season_lo,MONTH(G4262)*100+DAY(G4262)&lt;=season_hi),1,0))</f>
        <v/>
      </c>
      <c r="I4262">
        <f>IF(G4262="","",G4262-first_day+1)</f>
        <v/>
      </c>
      <c r="J4262" s="27">
        <f>IF(I4262="","",INDEX(Daily!$J$2:$J$421,I4262))</f>
        <v/>
      </c>
      <c r="K4262" s="27">
        <f>IF(J4262="","",J4262+cat_offset)</f>
        <v/>
      </c>
      <c r="L4262" s="27">
        <f>IF(J4262="","",MAX(0,E4262-J4262)^2)</f>
        <v/>
      </c>
      <c r="M4262" s="27">
        <f>IF(J4262="","",MAX(0,E4262-(J4262+twcdh_off))^2)</f>
        <v/>
      </c>
      <c r="N4262" s="27">
        <f>IF(E4262="","",MAX(0,E4262-swcdh_thr)^2)</f>
        <v/>
      </c>
      <c r="O4262">
        <f>IF(K4262="","",ROUND(E4262-K4262,0))</f>
        <v/>
      </c>
      <c r="P4262">
        <f>IF(O4262="","",IF(O4262&gt;=1,O4262,0))</f>
        <v/>
      </c>
      <c r="Q4262" s="27">
        <f>IF(E4262="","",MAX(0,E4262-22))</f>
        <v/>
      </c>
      <c r="R4262" s="27">
        <f>IF(H4262=1,E4262,"")</f>
        <v/>
      </c>
      <c r="S4262" s="27">
        <f>IF(AND(H4262=1,J4262&lt;&gt;""),E4262-J4262,"")</f>
        <v/>
      </c>
      <c r="T4262">
        <f>IF(G4262="","",MONTH(G4262))</f>
        <v/>
      </c>
    </row>
    <row r="4263">
      <c r="A4263" s="24" t="n">
        <v>2020</v>
      </c>
      <c r="B4263" s="24" t="n">
        <v>6</v>
      </c>
      <c r="C4263" s="24" t="n">
        <v>26</v>
      </c>
      <c r="D4263" s="24" t="n">
        <v>14</v>
      </c>
      <c r="E4263" s="24" t="n">
        <v>24.01</v>
      </c>
      <c r="F4263" s="25">
        <f>IF($E4263="","",DATE(IF($A4263="",nominal_year,$A4263),$B4263,$C4263)+($D4263-IF(LEFT(hour_conv,1)="1",1,0))/24)</f>
        <v/>
      </c>
      <c r="G4263" s="26">
        <f>IF(F4263="","",INT(F4263))</f>
        <v/>
      </c>
      <c r="H4263">
        <f>IF(G4263="","",IF(AND(MONTH(G4263)*100+DAY(G4263)&gt;=season_lo,MONTH(G4263)*100+DAY(G4263)&lt;=season_hi),1,0))</f>
        <v/>
      </c>
      <c r="I4263">
        <f>IF(G4263="","",G4263-first_day+1)</f>
        <v/>
      </c>
      <c r="J4263" s="27">
        <f>IF(I4263="","",INDEX(Daily!$J$2:$J$421,I4263))</f>
        <v/>
      </c>
      <c r="K4263" s="27">
        <f>IF(J4263="","",J4263+cat_offset)</f>
        <v/>
      </c>
      <c r="L4263" s="27">
        <f>IF(J4263="","",MAX(0,E4263-J4263)^2)</f>
        <v/>
      </c>
      <c r="M4263" s="27">
        <f>IF(J4263="","",MAX(0,E4263-(J4263+twcdh_off))^2)</f>
        <v/>
      </c>
      <c r="N4263" s="27">
        <f>IF(E4263="","",MAX(0,E4263-swcdh_thr)^2)</f>
        <v/>
      </c>
      <c r="O4263">
        <f>IF(K4263="","",ROUND(E4263-K4263,0))</f>
        <v/>
      </c>
      <c r="P4263">
        <f>IF(O4263="","",IF(O4263&gt;=1,O4263,0))</f>
        <v/>
      </c>
      <c r="Q4263" s="27">
        <f>IF(E4263="","",MAX(0,E4263-22))</f>
        <v/>
      </c>
      <c r="R4263" s="27">
        <f>IF(H4263=1,E4263,"")</f>
        <v/>
      </c>
      <c r="S4263" s="27">
        <f>IF(AND(H4263=1,J4263&lt;&gt;""),E4263-J4263,"")</f>
        <v/>
      </c>
      <c r="T4263">
        <f>IF(G4263="","",MONTH(G4263))</f>
        <v/>
      </c>
    </row>
    <row r="4264">
      <c r="A4264" s="24" t="n">
        <v>2020</v>
      </c>
      <c r="B4264" s="24" t="n">
        <v>6</v>
      </c>
      <c r="C4264" s="24" t="n">
        <v>26</v>
      </c>
      <c r="D4264" s="24" t="n">
        <v>15</v>
      </c>
      <c r="E4264" s="24" t="n">
        <v>23.48</v>
      </c>
      <c r="F4264" s="25">
        <f>IF($E4264="","",DATE(IF($A4264="",nominal_year,$A4264),$B4264,$C4264)+($D4264-IF(LEFT(hour_conv,1)="1",1,0))/24)</f>
        <v/>
      </c>
      <c r="G4264" s="26">
        <f>IF(F4264="","",INT(F4264))</f>
        <v/>
      </c>
      <c r="H4264">
        <f>IF(G4264="","",IF(AND(MONTH(G4264)*100+DAY(G4264)&gt;=season_lo,MONTH(G4264)*100+DAY(G4264)&lt;=season_hi),1,0))</f>
        <v/>
      </c>
      <c r="I4264">
        <f>IF(G4264="","",G4264-first_day+1)</f>
        <v/>
      </c>
      <c r="J4264" s="27">
        <f>IF(I4264="","",INDEX(Daily!$J$2:$J$421,I4264))</f>
        <v/>
      </c>
      <c r="K4264" s="27">
        <f>IF(J4264="","",J4264+cat_offset)</f>
        <v/>
      </c>
      <c r="L4264" s="27">
        <f>IF(J4264="","",MAX(0,E4264-J4264)^2)</f>
        <v/>
      </c>
      <c r="M4264" s="27">
        <f>IF(J4264="","",MAX(0,E4264-(J4264+twcdh_off))^2)</f>
        <v/>
      </c>
      <c r="N4264" s="27">
        <f>IF(E4264="","",MAX(0,E4264-swcdh_thr)^2)</f>
        <v/>
      </c>
      <c r="O4264">
        <f>IF(K4264="","",ROUND(E4264-K4264,0))</f>
        <v/>
      </c>
      <c r="P4264">
        <f>IF(O4264="","",IF(O4264&gt;=1,O4264,0))</f>
        <v/>
      </c>
      <c r="Q4264" s="27">
        <f>IF(E4264="","",MAX(0,E4264-22))</f>
        <v/>
      </c>
      <c r="R4264" s="27">
        <f>IF(H4264=1,E4264,"")</f>
        <v/>
      </c>
      <c r="S4264" s="27">
        <f>IF(AND(H4264=1,J4264&lt;&gt;""),E4264-J4264,"")</f>
        <v/>
      </c>
      <c r="T4264">
        <f>IF(G4264="","",MONTH(G4264))</f>
        <v/>
      </c>
    </row>
    <row r="4265">
      <c r="A4265" s="24" t="n">
        <v>2020</v>
      </c>
      <c r="B4265" s="24" t="n">
        <v>6</v>
      </c>
      <c r="C4265" s="24" t="n">
        <v>26</v>
      </c>
      <c r="D4265" s="24" t="n">
        <v>16</v>
      </c>
      <c r="E4265" s="24" t="n">
        <v>24.01</v>
      </c>
      <c r="F4265" s="25">
        <f>IF($E4265="","",DATE(IF($A4265="",nominal_year,$A4265),$B4265,$C4265)+($D4265-IF(LEFT(hour_conv,1)="1",1,0))/24)</f>
        <v/>
      </c>
      <c r="G4265" s="26">
        <f>IF(F4265="","",INT(F4265))</f>
        <v/>
      </c>
      <c r="H4265">
        <f>IF(G4265="","",IF(AND(MONTH(G4265)*100+DAY(G4265)&gt;=season_lo,MONTH(G4265)*100+DAY(G4265)&lt;=season_hi),1,0))</f>
        <v/>
      </c>
      <c r="I4265">
        <f>IF(G4265="","",G4265-first_day+1)</f>
        <v/>
      </c>
      <c r="J4265" s="27">
        <f>IF(I4265="","",INDEX(Daily!$J$2:$J$421,I4265))</f>
        <v/>
      </c>
      <c r="K4265" s="27">
        <f>IF(J4265="","",J4265+cat_offset)</f>
        <v/>
      </c>
      <c r="L4265" s="27">
        <f>IF(J4265="","",MAX(0,E4265-J4265)^2)</f>
        <v/>
      </c>
      <c r="M4265" s="27">
        <f>IF(J4265="","",MAX(0,E4265-(J4265+twcdh_off))^2)</f>
        <v/>
      </c>
      <c r="N4265" s="27">
        <f>IF(E4265="","",MAX(0,E4265-swcdh_thr)^2)</f>
        <v/>
      </c>
      <c r="O4265">
        <f>IF(K4265="","",ROUND(E4265-K4265,0))</f>
        <v/>
      </c>
      <c r="P4265">
        <f>IF(O4265="","",IF(O4265&gt;=1,O4265,0))</f>
        <v/>
      </c>
      <c r="Q4265" s="27">
        <f>IF(E4265="","",MAX(0,E4265-22))</f>
        <v/>
      </c>
      <c r="R4265" s="27">
        <f>IF(H4265=1,E4265,"")</f>
        <v/>
      </c>
      <c r="S4265" s="27">
        <f>IF(AND(H4265=1,J4265&lt;&gt;""),E4265-J4265,"")</f>
        <v/>
      </c>
      <c r="T4265">
        <f>IF(G4265="","",MONTH(G4265))</f>
        <v/>
      </c>
    </row>
    <row r="4266">
      <c r="A4266" s="24" t="n">
        <v>2020</v>
      </c>
      <c r="B4266" s="24" t="n">
        <v>6</v>
      </c>
      <c r="C4266" s="24" t="n">
        <v>26</v>
      </c>
      <c r="D4266" s="24" t="n">
        <v>17</v>
      </c>
      <c r="E4266" s="24" t="n">
        <v>24.29</v>
      </c>
      <c r="F4266" s="25">
        <f>IF($E4266="","",DATE(IF($A4266="",nominal_year,$A4266),$B4266,$C4266)+($D4266-IF(LEFT(hour_conv,1)="1",1,0))/24)</f>
        <v/>
      </c>
      <c r="G4266" s="26">
        <f>IF(F4266="","",INT(F4266))</f>
        <v/>
      </c>
      <c r="H4266">
        <f>IF(G4266="","",IF(AND(MONTH(G4266)*100+DAY(G4266)&gt;=season_lo,MONTH(G4266)*100+DAY(G4266)&lt;=season_hi),1,0))</f>
        <v/>
      </c>
      <c r="I4266">
        <f>IF(G4266="","",G4266-first_day+1)</f>
        <v/>
      </c>
      <c r="J4266" s="27">
        <f>IF(I4266="","",INDEX(Daily!$J$2:$J$421,I4266))</f>
        <v/>
      </c>
      <c r="K4266" s="27">
        <f>IF(J4266="","",J4266+cat_offset)</f>
        <v/>
      </c>
      <c r="L4266" s="27">
        <f>IF(J4266="","",MAX(0,E4266-J4266)^2)</f>
        <v/>
      </c>
      <c r="M4266" s="27">
        <f>IF(J4266="","",MAX(0,E4266-(J4266+twcdh_off))^2)</f>
        <v/>
      </c>
      <c r="N4266" s="27">
        <f>IF(E4266="","",MAX(0,E4266-swcdh_thr)^2)</f>
        <v/>
      </c>
      <c r="O4266">
        <f>IF(K4266="","",ROUND(E4266-K4266,0))</f>
        <v/>
      </c>
      <c r="P4266">
        <f>IF(O4266="","",IF(O4266&gt;=1,O4266,0))</f>
        <v/>
      </c>
      <c r="Q4266" s="27">
        <f>IF(E4266="","",MAX(0,E4266-22))</f>
        <v/>
      </c>
      <c r="R4266" s="27">
        <f>IF(H4266=1,E4266,"")</f>
        <v/>
      </c>
      <c r="S4266" s="27">
        <f>IF(AND(H4266=1,J4266&lt;&gt;""),E4266-J4266,"")</f>
        <v/>
      </c>
      <c r="T4266">
        <f>IF(G4266="","",MONTH(G4266))</f>
        <v/>
      </c>
    </row>
    <row r="4267">
      <c r="A4267" s="24" t="n">
        <v>2020</v>
      </c>
      <c r="B4267" s="24" t="n">
        <v>6</v>
      </c>
      <c r="C4267" s="24" t="n">
        <v>26</v>
      </c>
      <c r="D4267" s="24" t="n">
        <v>18</v>
      </c>
      <c r="E4267" s="24" t="n">
        <v>23.1</v>
      </c>
      <c r="F4267" s="25">
        <f>IF($E4267="","",DATE(IF($A4267="",nominal_year,$A4267),$B4267,$C4267)+($D4267-IF(LEFT(hour_conv,1)="1",1,0))/24)</f>
        <v/>
      </c>
      <c r="G4267" s="26">
        <f>IF(F4267="","",INT(F4267))</f>
        <v/>
      </c>
      <c r="H4267">
        <f>IF(G4267="","",IF(AND(MONTH(G4267)*100+DAY(G4267)&gt;=season_lo,MONTH(G4267)*100+DAY(G4267)&lt;=season_hi),1,0))</f>
        <v/>
      </c>
      <c r="I4267">
        <f>IF(G4267="","",G4267-first_day+1)</f>
        <v/>
      </c>
      <c r="J4267" s="27">
        <f>IF(I4267="","",INDEX(Daily!$J$2:$J$421,I4267))</f>
        <v/>
      </c>
      <c r="K4267" s="27">
        <f>IF(J4267="","",J4267+cat_offset)</f>
        <v/>
      </c>
      <c r="L4267" s="27">
        <f>IF(J4267="","",MAX(0,E4267-J4267)^2)</f>
        <v/>
      </c>
      <c r="M4267" s="27">
        <f>IF(J4267="","",MAX(0,E4267-(J4267+twcdh_off))^2)</f>
        <v/>
      </c>
      <c r="N4267" s="27">
        <f>IF(E4267="","",MAX(0,E4267-swcdh_thr)^2)</f>
        <v/>
      </c>
      <c r="O4267">
        <f>IF(K4267="","",ROUND(E4267-K4267,0))</f>
        <v/>
      </c>
      <c r="P4267">
        <f>IF(O4267="","",IF(O4267&gt;=1,O4267,0))</f>
        <v/>
      </c>
      <c r="Q4267" s="27">
        <f>IF(E4267="","",MAX(0,E4267-22))</f>
        <v/>
      </c>
      <c r="R4267" s="27">
        <f>IF(H4267=1,E4267,"")</f>
        <v/>
      </c>
      <c r="S4267" s="27">
        <f>IF(AND(H4267=1,J4267&lt;&gt;""),E4267-J4267,"")</f>
        <v/>
      </c>
      <c r="T4267">
        <f>IF(G4267="","",MONTH(G4267))</f>
        <v/>
      </c>
    </row>
    <row r="4268">
      <c r="A4268" s="24" t="n">
        <v>2020</v>
      </c>
      <c r="B4268" s="24" t="n">
        <v>6</v>
      </c>
      <c r="C4268" s="24" t="n">
        <v>26</v>
      </c>
      <c r="D4268" s="24" t="n">
        <v>19</v>
      </c>
      <c r="E4268" s="24" t="n">
        <v>23.32</v>
      </c>
      <c r="F4268" s="25">
        <f>IF($E4268="","",DATE(IF($A4268="",nominal_year,$A4268),$B4268,$C4268)+($D4268-IF(LEFT(hour_conv,1)="1",1,0))/24)</f>
        <v/>
      </c>
      <c r="G4268" s="26">
        <f>IF(F4268="","",INT(F4268))</f>
        <v/>
      </c>
      <c r="H4268">
        <f>IF(G4268="","",IF(AND(MONTH(G4268)*100+DAY(G4268)&gt;=season_lo,MONTH(G4268)*100+DAY(G4268)&lt;=season_hi),1,0))</f>
        <v/>
      </c>
      <c r="I4268">
        <f>IF(G4268="","",G4268-first_day+1)</f>
        <v/>
      </c>
      <c r="J4268" s="27">
        <f>IF(I4268="","",INDEX(Daily!$J$2:$J$421,I4268))</f>
        <v/>
      </c>
      <c r="K4268" s="27">
        <f>IF(J4268="","",J4268+cat_offset)</f>
        <v/>
      </c>
      <c r="L4268" s="27">
        <f>IF(J4268="","",MAX(0,E4268-J4268)^2)</f>
        <v/>
      </c>
      <c r="M4268" s="27">
        <f>IF(J4268="","",MAX(0,E4268-(J4268+twcdh_off))^2)</f>
        <v/>
      </c>
      <c r="N4268" s="27">
        <f>IF(E4268="","",MAX(0,E4268-swcdh_thr)^2)</f>
        <v/>
      </c>
      <c r="O4268">
        <f>IF(K4268="","",ROUND(E4268-K4268,0))</f>
        <v/>
      </c>
      <c r="P4268">
        <f>IF(O4268="","",IF(O4268&gt;=1,O4268,0))</f>
        <v/>
      </c>
      <c r="Q4268" s="27">
        <f>IF(E4268="","",MAX(0,E4268-22))</f>
        <v/>
      </c>
      <c r="R4268" s="27">
        <f>IF(H4268=1,E4268,"")</f>
        <v/>
      </c>
      <c r="S4268" s="27">
        <f>IF(AND(H4268=1,J4268&lt;&gt;""),E4268-J4268,"")</f>
        <v/>
      </c>
      <c r="T4268">
        <f>IF(G4268="","",MONTH(G4268))</f>
        <v/>
      </c>
    </row>
    <row r="4269">
      <c r="A4269" s="24" t="n">
        <v>2020</v>
      </c>
      <c r="B4269" s="24" t="n">
        <v>6</v>
      </c>
      <c r="C4269" s="24" t="n">
        <v>26</v>
      </c>
      <c r="D4269" s="24" t="n">
        <v>20</v>
      </c>
      <c r="E4269" s="24" t="n">
        <v>21.99</v>
      </c>
      <c r="F4269" s="25">
        <f>IF($E4269="","",DATE(IF($A4269="",nominal_year,$A4269),$B4269,$C4269)+($D4269-IF(LEFT(hour_conv,1)="1",1,0))/24)</f>
        <v/>
      </c>
      <c r="G4269" s="26">
        <f>IF(F4269="","",INT(F4269))</f>
        <v/>
      </c>
      <c r="H4269">
        <f>IF(G4269="","",IF(AND(MONTH(G4269)*100+DAY(G4269)&gt;=season_lo,MONTH(G4269)*100+DAY(G4269)&lt;=season_hi),1,0))</f>
        <v/>
      </c>
      <c r="I4269">
        <f>IF(G4269="","",G4269-first_day+1)</f>
        <v/>
      </c>
      <c r="J4269" s="27">
        <f>IF(I4269="","",INDEX(Daily!$J$2:$J$421,I4269))</f>
        <v/>
      </c>
      <c r="K4269" s="27">
        <f>IF(J4269="","",J4269+cat_offset)</f>
        <v/>
      </c>
      <c r="L4269" s="27">
        <f>IF(J4269="","",MAX(0,E4269-J4269)^2)</f>
        <v/>
      </c>
      <c r="M4269" s="27">
        <f>IF(J4269="","",MAX(0,E4269-(J4269+twcdh_off))^2)</f>
        <v/>
      </c>
      <c r="N4269" s="27">
        <f>IF(E4269="","",MAX(0,E4269-swcdh_thr)^2)</f>
        <v/>
      </c>
      <c r="O4269">
        <f>IF(K4269="","",ROUND(E4269-K4269,0))</f>
        <v/>
      </c>
      <c r="P4269">
        <f>IF(O4269="","",IF(O4269&gt;=1,O4269,0))</f>
        <v/>
      </c>
      <c r="Q4269" s="27">
        <f>IF(E4269="","",MAX(0,E4269-22))</f>
        <v/>
      </c>
      <c r="R4269" s="27">
        <f>IF(H4269=1,E4269,"")</f>
        <v/>
      </c>
      <c r="S4269" s="27">
        <f>IF(AND(H4269=1,J4269&lt;&gt;""),E4269-J4269,"")</f>
        <v/>
      </c>
      <c r="T4269">
        <f>IF(G4269="","",MONTH(G4269))</f>
        <v/>
      </c>
    </row>
    <row r="4270">
      <c r="A4270" s="24" t="n">
        <v>2020</v>
      </c>
      <c r="B4270" s="24" t="n">
        <v>6</v>
      </c>
      <c r="C4270" s="24" t="n">
        <v>26</v>
      </c>
      <c r="D4270" s="24" t="n">
        <v>21</v>
      </c>
      <c r="E4270" s="24" t="n">
        <v>19.97</v>
      </c>
      <c r="F4270" s="25">
        <f>IF($E4270="","",DATE(IF($A4270="",nominal_year,$A4270),$B4270,$C4270)+($D4270-IF(LEFT(hour_conv,1)="1",1,0))/24)</f>
        <v/>
      </c>
      <c r="G4270" s="26">
        <f>IF(F4270="","",INT(F4270))</f>
        <v/>
      </c>
      <c r="H4270">
        <f>IF(G4270="","",IF(AND(MONTH(G4270)*100+DAY(G4270)&gt;=season_lo,MONTH(G4270)*100+DAY(G4270)&lt;=season_hi),1,0))</f>
        <v/>
      </c>
      <c r="I4270">
        <f>IF(G4270="","",G4270-first_day+1)</f>
        <v/>
      </c>
      <c r="J4270" s="27">
        <f>IF(I4270="","",INDEX(Daily!$J$2:$J$421,I4270))</f>
        <v/>
      </c>
      <c r="K4270" s="27">
        <f>IF(J4270="","",J4270+cat_offset)</f>
        <v/>
      </c>
      <c r="L4270" s="27">
        <f>IF(J4270="","",MAX(0,E4270-J4270)^2)</f>
        <v/>
      </c>
      <c r="M4270" s="27">
        <f>IF(J4270="","",MAX(0,E4270-(J4270+twcdh_off))^2)</f>
        <v/>
      </c>
      <c r="N4270" s="27">
        <f>IF(E4270="","",MAX(0,E4270-swcdh_thr)^2)</f>
        <v/>
      </c>
      <c r="O4270">
        <f>IF(K4270="","",ROUND(E4270-K4270,0))</f>
        <v/>
      </c>
      <c r="P4270">
        <f>IF(O4270="","",IF(O4270&gt;=1,O4270,0))</f>
        <v/>
      </c>
      <c r="Q4270" s="27">
        <f>IF(E4270="","",MAX(0,E4270-22))</f>
        <v/>
      </c>
      <c r="R4270" s="27">
        <f>IF(H4270=1,E4270,"")</f>
        <v/>
      </c>
      <c r="S4270" s="27">
        <f>IF(AND(H4270=1,J4270&lt;&gt;""),E4270-J4270,"")</f>
        <v/>
      </c>
      <c r="T4270">
        <f>IF(G4270="","",MONTH(G4270))</f>
        <v/>
      </c>
    </row>
    <row r="4271">
      <c r="A4271" s="24" t="n">
        <v>2020</v>
      </c>
      <c r="B4271" s="24" t="n">
        <v>6</v>
      </c>
      <c r="C4271" s="24" t="n">
        <v>26</v>
      </c>
      <c r="D4271" s="24" t="n">
        <v>22</v>
      </c>
      <c r="E4271" s="24" t="n">
        <v>18.53</v>
      </c>
      <c r="F4271" s="25">
        <f>IF($E4271="","",DATE(IF($A4271="",nominal_year,$A4271),$B4271,$C4271)+($D4271-IF(LEFT(hour_conv,1)="1",1,0))/24)</f>
        <v/>
      </c>
      <c r="G4271" s="26">
        <f>IF(F4271="","",INT(F4271))</f>
        <v/>
      </c>
      <c r="H4271">
        <f>IF(G4271="","",IF(AND(MONTH(G4271)*100+DAY(G4271)&gt;=season_lo,MONTH(G4271)*100+DAY(G4271)&lt;=season_hi),1,0))</f>
        <v/>
      </c>
      <c r="I4271">
        <f>IF(G4271="","",G4271-first_day+1)</f>
        <v/>
      </c>
      <c r="J4271" s="27">
        <f>IF(I4271="","",INDEX(Daily!$J$2:$J$421,I4271))</f>
        <v/>
      </c>
      <c r="K4271" s="27">
        <f>IF(J4271="","",J4271+cat_offset)</f>
        <v/>
      </c>
      <c r="L4271" s="27">
        <f>IF(J4271="","",MAX(0,E4271-J4271)^2)</f>
        <v/>
      </c>
      <c r="M4271" s="27">
        <f>IF(J4271="","",MAX(0,E4271-(J4271+twcdh_off))^2)</f>
        <v/>
      </c>
      <c r="N4271" s="27">
        <f>IF(E4271="","",MAX(0,E4271-swcdh_thr)^2)</f>
        <v/>
      </c>
      <c r="O4271">
        <f>IF(K4271="","",ROUND(E4271-K4271,0))</f>
        <v/>
      </c>
      <c r="P4271">
        <f>IF(O4271="","",IF(O4271&gt;=1,O4271,0))</f>
        <v/>
      </c>
      <c r="Q4271" s="27">
        <f>IF(E4271="","",MAX(0,E4271-22))</f>
        <v/>
      </c>
      <c r="R4271" s="27">
        <f>IF(H4271=1,E4271,"")</f>
        <v/>
      </c>
      <c r="S4271" s="27">
        <f>IF(AND(H4271=1,J4271&lt;&gt;""),E4271-J4271,"")</f>
        <v/>
      </c>
      <c r="T4271">
        <f>IF(G4271="","",MONTH(G4271))</f>
        <v/>
      </c>
    </row>
    <row r="4272">
      <c r="A4272" s="24" t="n">
        <v>2020</v>
      </c>
      <c r="B4272" s="24" t="n">
        <v>6</v>
      </c>
      <c r="C4272" s="24" t="n">
        <v>26</v>
      </c>
      <c r="D4272" s="24" t="n">
        <v>23</v>
      </c>
      <c r="E4272" s="24" t="n">
        <v>16.78</v>
      </c>
      <c r="F4272" s="25">
        <f>IF($E4272="","",DATE(IF($A4272="",nominal_year,$A4272),$B4272,$C4272)+($D4272-IF(LEFT(hour_conv,1)="1",1,0))/24)</f>
        <v/>
      </c>
      <c r="G4272" s="26">
        <f>IF(F4272="","",INT(F4272))</f>
        <v/>
      </c>
      <c r="H4272">
        <f>IF(G4272="","",IF(AND(MONTH(G4272)*100+DAY(G4272)&gt;=season_lo,MONTH(G4272)*100+DAY(G4272)&lt;=season_hi),1,0))</f>
        <v/>
      </c>
      <c r="I4272">
        <f>IF(G4272="","",G4272-first_day+1)</f>
        <v/>
      </c>
      <c r="J4272" s="27">
        <f>IF(I4272="","",INDEX(Daily!$J$2:$J$421,I4272))</f>
        <v/>
      </c>
      <c r="K4272" s="27">
        <f>IF(J4272="","",J4272+cat_offset)</f>
        <v/>
      </c>
      <c r="L4272" s="27">
        <f>IF(J4272="","",MAX(0,E4272-J4272)^2)</f>
        <v/>
      </c>
      <c r="M4272" s="27">
        <f>IF(J4272="","",MAX(0,E4272-(J4272+twcdh_off))^2)</f>
        <v/>
      </c>
      <c r="N4272" s="27">
        <f>IF(E4272="","",MAX(0,E4272-swcdh_thr)^2)</f>
        <v/>
      </c>
      <c r="O4272">
        <f>IF(K4272="","",ROUND(E4272-K4272,0))</f>
        <v/>
      </c>
      <c r="P4272">
        <f>IF(O4272="","",IF(O4272&gt;=1,O4272,0))</f>
        <v/>
      </c>
      <c r="Q4272" s="27">
        <f>IF(E4272="","",MAX(0,E4272-22))</f>
        <v/>
      </c>
      <c r="R4272" s="27">
        <f>IF(H4272=1,E4272,"")</f>
        <v/>
      </c>
      <c r="S4272" s="27">
        <f>IF(AND(H4272=1,J4272&lt;&gt;""),E4272-J4272,"")</f>
        <v/>
      </c>
      <c r="T4272">
        <f>IF(G4272="","",MONTH(G4272))</f>
        <v/>
      </c>
    </row>
    <row r="4273">
      <c r="A4273" s="24" t="n">
        <v>2020</v>
      </c>
      <c r="B4273" s="24" t="n">
        <v>6</v>
      </c>
      <c r="C4273" s="24" t="n">
        <v>26</v>
      </c>
      <c r="D4273" s="24" t="n">
        <v>24</v>
      </c>
      <c r="E4273" s="24" t="n">
        <v>15.41</v>
      </c>
      <c r="F4273" s="25">
        <f>IF($E4273="","",DATE(IF($A4273="",nominal_year,$A4273),$B4273,$C4273)+($D4273-IF(LEFT(hour_conv,1)="1",1,0))/24)</f>
        <v/>
      </c>
      <c r="G4273" s="26">
        <f>IF(F4273="","",INT(F4273))</f>
        <v/>
      </c>
      <c r="H4273">
        <f>IF(G4273="","",IF(AND(MONTH(G4273)*100+DAY(G4273)&gt;=season_lo,MONTH(G4273)*100+DAY(G4273)&lt;=season_hi),1,0))</f>
        <v/>
      </c>
      <c r="I4273">
        <f>IF(G4273="","",G4273-first_day+1)</f>
        <v/>
      </c>
      <c r="J4273" s="27">
        <f>IF(I4273="","",INDEX(Daily!$J$2:$J$421,I4273))</f>
        <v/>
      </c>
      <c r="K4273" s="27">
        <f>IF(J4273="","",J4273+cat_offset)</f>
        <v/>
      </c>
      <c r="L4273" s="27">
        <f>IF(J4273="","",MAX(0,E4273-J4273)^2)</f>
        <v/>
      </c>
      <c r="M4273" s="27">
        <f>IF(J4273="","",MAX(0,E4273-(J4273+twcdh_off))^2)</f>
        <v/>
      </c>
      <c r="N4273" s="27">
        <f>IF(E4273="","",MAX(0,E4273-swcdh_thr)^2)</f>
        <v/>
      </c>
      <c r="O4273">
        <f>IF(K4273="","",ROUND(E4273-K4273,0))</f>
        <v/>
      </c>
      <c r="P4273">
        <f>IF(O4273="","",IF(O4273&gt;=1,O4273,0))</f>
        <v/>
      </c>
      <c r="Q4273" s="27">
        <f>IF(E4273="","",MAX(0,E4273-22))</f>
        <v/>
      </c>
      <c r="R4273" s="27">
        <f>IF(H4273=1,E4273,"")</f>
        <v/>
      </c>
      <c r="S4273" s="27">
        <f>IF(AND(H4273=1,J4273&lt;&gt;""),E4273-J4273,"")</f>
        <v/>
      </c>
      <c r="T4273">
        <f>IF(G4273="","",MONTH(G4273))</f>
        <v/>
      </c>
    </row>
    <row r="4274">
      <c r="A4274" s="24" t="n">
        <v>2020</v>
      </c>
      <c r="B4274" s="24" t="n">
        <v>6</v>
      </c>
      <c r="C4274" s="24" t="n">
        <v>27</v>
      </c>
      <c r="D4274" s="24" t="n">
        <v>1</v>
      </c>
      <c r="E4274" s="24" t="n">
        <v>15.64</v>
      </c>
      <c r="F4274" s="25">
        <f>IF($E4274="","",DATE(IF($A4274="",nominal_year,$A4274),$B4274,$C4274)+($D4274-IF(LEFT(hour_conv,1)="1",1,0))/24)</f>
        <v/>
      </c>
      <c r="G4274" s="26">
        <f>IF(F4274="","",INT(F4274))</f>
        <v/>
      </c>
      <c r="H4274">
        <f>IF(G4274="","",IF(AND(MONTH(G4274)*100+DAY(G4274)&gt;=season_lo,MONTH(G4274)*100+DAY(G4274)&lt;=season_hi),1,0))</f>
        <v/>
      </c>
      <c r="I4274">
        <f>IF(G4274="","",G4274-first_day+1)</f>
        <v/>
      </c>
      <c r="J4274" s="27">
        <f>IF(I4274="","",INDEX(Daily!$J$2:$J$421,I4274))</f>
        <v/>
      </c>
      <c r="K4274" s="27">
        <f>IF(J4274="","",J4274+cat_offset)</f>
        <v/>
      </c>
      <c r="L4274" s="27">
        <f>IF(J4274="","",MAX(0,E4274-J4274)^2)</f>
        <v/>
      </c>
      <c r="M4274" s="27">
        <f>IF(J4274="","",MAX(0,E4274-(J4274+twcdh_off))^2)</f>
        <v/>
      </c>
      <c r="N4274" s="27">
        <f>IF(E4274="","",MAX(0,E4274-swcdh_thr)^2)</f>
        <v/>
      </c>
      <c r="O4274">
        <f>IF(K4274="","",ROUND(E4274-K4274,0))</f>
        <v/>
      </c>
      <c r="P4274">
        <f>IF(O4274="","",IF(O4274&gt;=1,O4274,0))</f>
        <v/>
      </c>
      <c r="Q4274" s="27">
        <f>IF(E4274="","",MAX(0,E4274-22))</f>
        <v/>
      </c>
      <c r="R4274" s="27">
        <f>IF(H4274=1,E4274,"")</f>
        <v/>
      </c>
      <c r="S4274" s="27">
        <f>IF(AND(H4274=1,J4274&lt;&gt;""),E4274-J4274,"")</f>
        <v/>
      </c>
      <c r="T4274">
        <f>IF(G4274="","",MONTH(G4274))</f>
        <v/>
      </c>
    </row>
    <row r="4275">
      <c r="A4275" s="24" t="n">
        <v>2020</v>
      </c>
      <c r="B4275" s="24" t="n">
        <v>6</v>
      </c>
      <c r="C4275" s="24" t="n">
        <v>27</v>
      </c>
      <c r="D4275" s="24" t="n">
        <v>2</v>
      </c>
      <c r="E4275" s="24" t="n">
        <v>14.83</v>
      </c>
      <c r="F4275" s="25">
        <f>IF($E4275="","",DATE(IF($A4275="",nominal_year,$A4275),$B4275,$C4275)+($D4275-IF(LEFT(hour_conv,1)="1",1,0))/24)</f>
        <v/>
      </c>
      <c r="G4275" s="26">
        <f>IF(F4275="","",INT(F4275))</f>
        <v/>
      </c>
      <c r="H4275">
        <f>IF(G4275="","",IF(AND(MONTH(G4275)*100+DAY(G4275)&gt;=season_lo,MONTH(G4275)*100+DAY(G4275)&lt;=season_hi),1,0))</f>
        <v/>
      </c>
      <c r="I4275">
        <f>IF(G4275="","",G4275-first_day+1)</f>
        <v/>
      </c>
      <c r="J4275" s="27">
        <f>IF(I4275="","",INDEX(Daily!$J$2:$J$421,I4275))</f>
        <v/>
      </c>
      <c r="K4275" s="27">
        <f>IF(J4275="","",J4275+cat_offset)</f>
        <v/>
      </c>
      <c r="L4275" s="27">
        <f>IF(J4275="","",MAX(0,E4275-J4275)^2)</f>
        <v/>
      </c>
      <c r="M4275" s="27">
        <f>IF(J4275="","",MAX(0,E4275-(J4275+twcdh_off))^2)</f>
        <v/>
      </c>
      <c r="N4275" s="27">
        <f>IF(E4275="","",MAX(0,E4275-swcdh_thr)^2)</f>
        <v/>
      </c>
      <c r="O4275">
        <f>IF(K4275="","",ROUND(E4275-K4275,0))</f>
        <v/>
      </c>
      <c r="P4275">
        <f>IF(O4275="","",IF(O4275&gt;=1,O4275,0))</f>
        <v/>
      </c>
      <c r="Q4275" s="27">
        <f>IF(E4275="","",MAX(0,E4275-22))</f>
        <v/>
      </c>
      <c r="R4275" s="27">
        <f>IF(H4275=1,E4275,"")</f>
        <v/>
      </c>
      <c r="S4275" s="27">
        <f>IF(AND(H4275=1,J4275&lt;&gt;""),E4275-J4275,"")</f>
        <v/>
      </c>
      <c r="T4275">
        <f>IF(G4275="","",MONTH(G4275))</f>
        <v/>
      </c>
    </row>
    <row r="4276">
      <c r="A4276" s="24" t="n">
        <v>2020</v>
      </c>
      <c r="B4276" s="24" t="n">
        <v>6</v>
      </c>
      <c r="C4276" s="24" t="n">
        <v>27</v>
      </c>
      <c r="D4276" s="24" t="n">
        <v>3</v>
      </c>
      <c r="E4276" s="24" t="n">
        <v>14.16</v>
      </c>
      <c r="F4276" s="25">
        <f>IF($E4276="","",DATE(IF($A4276="",nominal_year,$A4276),$B4276,$C4276)+($D4276-IF(LEFT(hour_conv,1)="1",1,0))/24)</f>
        <v/>
      </c>
      <c r="G4276" s="26">
        <f>IF(F4276="","",INT(F4276))</f>
        <v/>
      </c>
      <c r="H4276">
        <f>IF(G4276="","",IF(AND(MONTH(G4276)*100+DAY(G4276)&gt;=season_lo,MONTH(G4276)*100+DAY(G4276)&lt;=season_hi),1,0))</f>
        <v/>
      </c>
      <c r="I4276">
        <f>IF(G4276="","",G4276-first_day+1)</f>
        <v/>
      </c>
      <c r="J4276" s="27">
        <f>IF(I4276="","",INDEX(Daily!$J$2:$J$421,I4276))</f>
        <v/>
      </c>
      <c r="K4276" s="27">
        <f>IF(J4276="","",J4276+cat_offset)</f>
        <v/>
      </c>
      <c r="L4276" s="27">
        <f>IF(J4276="","",MAX(0,E4276-J4276)^2)</f>
        <v/>
      </c>
      <c r="M4276" s="27">
        <f>IF(J4276="","",MAX(0,E4276-(J4276+twcdh_off))^2)</f>
        <v/>
      </c>
      <c r="N4276" s="27">
        <f>IF(E4276="","",MAX(0,E4276-swcdh_thr)^2)</f>
        <v/>
      </c>
      <c r="O4276">
        <f>IF(K4276="","",ROUND(E4276-K4276,0))</f>
        <v/>
      </c>
      <c r="P4276">
        <f>IF(O4276="","",IF(O4276&gt;=1,O4276,0))</f>
        <v/>
      </c>
      <c r="Q4276" s="27">
        <f>IF(E4276="","",MAX(0,E4276-22))</f>
        <v/>
      </c>
      <c r="R4276" s="27">
        <f>IF(H4276=1,E4276,"")</f>
        <v/>
      </c>
      <c r="S4276" s="27">
        <f>IF(AND(H4276=1,J4276&lt;&gt;""),E4276-J4276,"")</f>
        <v/>
      </c>
      <c r="T4276">
        <f>IF(G4276="","",MONTH(G4276))</f>
        <v/>
      </c>
    </row>
    <row r="4277">
      <c r="A4277" s="24" t="n">
        <v>2020</v>
      </c>
      <c r="B4277" s="24" t="n">
        <v>6</v>
      </c>
      <c r="C4277" s="24" t="n">
        <v>27</v>
      </c>
      <c r="D4277" s="24" t="n">
        <v>4</v>
      </c>
      <c r="E4277" s="24" t="n">
        <v>13.94</v>
      </c>
      <c r="F4277" s="25">
        <f>IF($E4277="","",DATE(IF($A4277="",nominal_year,$A4277),$B4277,$C4277)+($D4277-IF(LEFT(hour_conv,1)="1",1,0))/24)</f>
        <v/>
      </c>
      <c r="G4277" s="26">
        <f>IF(F4277="","",INT(F4277))</f>
        <v/>
      </c>
      <c r="H4277">
        <f>IF(G4277="","",IF(AND(MONTH(G4277)*100+DAY(G4277)&gt;=season_lo,MONTH(G4277)*100+DAY(G4277)&lt;=season_hi),1,0))</f>
        <v/>
      </c>
      <c r="I4277">
        <f>IF(G4277="","",G4277-first_day+1)</f>
        <v/>
      </c>
      <c r="J4277" s="27">
        <f>IF(I4277="","",INDEX(Daily!$J$2:$J$421,I4277))</f>
        <v/>
      </c>
      <c r="K4277" s="27">
        <f>IF(J4277="","",J4277+cat_offset)</f>
        <v/>
      </c>
      <c r="L4277" s="27">
        <f>IF(J4277="","",MAX(0,E4277-J4277)^2)</f>
        <v/>
      </c>
      <c r="M4277" s="27">
        <f>IF(J4277="","",MAX(0,E4277-(J4277+twcdh_off))^2)</f>
        <v/>
      </c>
      <c r="N4277" s="27">
        <f>IF(E4277="","",MAX(0,E4277-swcdh_thr)^2)</f>
        <v/>
      </c>
      <c r="O4277">
        <f>IF(K4277="","",ROUND(E4277-K4277,0))</f>
        <v/>
      </c>
      <c r="P4277">
        <f>IF(O4277="","",IF(O4277&gt;=1,O4277,0))</f>
        <v/>
      </c>
      <c r="Q4277" s="27">
        <f>IF(E4277="","",MAX(0,E4277-22))</f>
        <v/>
      </c>
      <c r="R4277" s="27">
        <f>IF(H4277=1,E4277,"")</f>
        <v/>
      </c>
      <c r="S4277" s="27">
        <f>IF(AND(H4277=1,J4277&lt;&gt;""),E4277-J4277,"")</f>
        <v/>
      </c>
      <c r="T4277">
        <f>IF(G4277="","",MONTH(G4277))</f>
        <v/>
      </c>
    </row>
    <row r="4278">
      <c r="A4278" s="24" t="n">
        <v>2020</v>
      </c>
      <c r="B4278" s="24" t="n">
        <v>6</v>
      </c>
      <c r="C4278" s="24" t="n">
        <v>27</v>
      </c>
      <c r="D4278" s="24" t="n">
        <v>5</v>
      </c>
      <c r="E4278" s="24" t="n">
        <v>13.8</v>
      </c>
      <c r="F4278" s="25">
        <f>IF($E4278="","",DATE(IF($A4278="",nominal_year,$A4278),$B4278,$C4278)+($D4278-IF(LEFT(hour_conv,1)="1",1,0))/24)</f>
        <v/>
      </c>
      <c r="G4278" s="26">
        <f>IF(F4278="","",INT(F4278))</f>
        <v/>
      </c>
      <c r="H4278">
        <f>IF(G4278="","",IF(AND(MONTH(G4278)*100+DAY(G4278)&gt;=season_lo,MONTH(G4278)*100+DAY(G4278)&lt;=season_hi),1,0))</f>
        <v/>
      </c>
      <c r="I4278">
        <f>IF(G4278="","",G4278-first_day+1)</f>
        <v/>
      </c>
      <c r="J4278" s="27">
        <f>IF(I4278="","",INDEX(Daily!$J$2:$J$421,I4278))</f>
        <v/>
      </c>
      <c r="K4278" s="27">
        <f>IF(J4278="","",J4278+cat_offset)</f>
        <v/>
      </c>
      <c r="L4278" s="27">
        <f>IF(J4278="","",MAX(0,E4278-J4278)^2)</f>
        <v/>
      </c>
      <c r="M4278" s="27">
        <f>IF(J4278="","",MAX(0,E4278-(J4278+twcdh_off))^2)</f>
        <v/>
      </c>
      <c r="N4278" s="27">
        <f>IF(E4278="","",MAX(0,E4278-swcdh_thr)^2)</f>
        <v/>
      </c>
      <c r="O4278">
        <f>IF(K4278="","",ROUND(E4278-K4278,0))</f>
        <v/>
      </c>
      <c r="P4278">
        <f>IF(O4278="","",IF(O4278&gt;=1,O4278,0))</f>
        <v/>
      </c>
      <c r="Q4278" s="27">
        <f>IF(E4278="","",MAX(0,E4278-22))</f>
        <v/>
      </c>
      <c r="R4278" s="27">
        <f>IF(H4278=1,E4278,"")</f>
        <v/>
      </c>
      <c r="S4278" s="27">
        <f>IF(AND(H4278=1,J4278&lt;&gt;""),E4278-J4278,"")</f>
        <v/>
      </c>
      <c r="T4278">
        <f>IF(G4278="","",MONTH(G4278))</f>
        <v/>
      </c>
    </row>
    <row r="4279">
      <c r="A4279" s="24" t="n">
        <v>2020</v>
      </c>
      <c r="B4279" s="24" t="n">
        <v>6</v>
      </c>
      <c r="C4279" s="24" t="n">
        <v>27</v>
      </c>
      <c r="D4279" s="24" t="n">
        <v>6</v>
      </c>
      <c r="E4279" s="24" t="n">
        <v>14.73</v>
      </c>
      <c r="F4279" s="25">
        <f>IF($E4279="","",DATE(IF($A4279="",nominal_year,$A4279),$B4279,$C4279)+($D4279-IF(LEFT(hour_conv,1)="1",1,0))/24)</f>
        <v/>
      </c>
      <c r="G4279" s="26">
        <f>IF(F4279="","",INT(F4279))</f>
        <v/>
      </c>
      <c r="H4279">
        <f>IF(G4279="","",IF(AND(MONTH(G4279)*100+DAY(G4279)&gt;=season_lo,MONTH(G4279)*100+DAY(G4279)&lt;=season_hi),1,0))</f>
        <v/>
      </c>
      <c r="I4279">
        <f>IF(G4279="","",G4279-first_day+1)</f>
        <v/>
      </c>
      <c r="J4279" s="27">
        <f>IF(I4279="","",INDEX(Daily!$J$2:$J$421,I4279))</f>
        <v/>
      </c>
      <c r="K4279" s="27">
        <f>IF(J4279="","",J4279+cat_offset)</f>
        <v/>
      </c>
      <c r="L4279" s="27">
        <f>IF(J4279="","",MAX(0,E4279-J4279)^2)</f>
        <v/>
      </c>
      <c r="M4279" s="27">
        <f>IF(J4279="","",MAX(0,E4279-(J4279+twcdh_off))^2)</f>
        <v/>
      </c>
      <c r="N4279" s="27">
        <f>IF(E4279="","",MAX(0,E4279-swcdh_thr)^2)</f>
        <v/>
      </c>
      <c r="O4279">
        <f>IF(K4279="","",ROUND(E4279-K4279,0))</f>
        <v/>
      </c>
      <c r="P4279">
        <f>IF(O4279="","",IF(O4279&gt;=1,O4279,0))</f>
        <v/>
      </c>
      <c r="Q4279" s="27">
        <f>IF(E4279="","",MAX(0,E4279-22))</f>
        <v/>
      </c>
      <c r="R4279" s="27">
        <f>IF(H4279=1,E4279,"")</f>
        <v/>
      </c>
      <c r="S4279" s="27">
        <f>IF(AND(H4279=1,J4279&lt;&gt;""),E4279-J4279,"")</f>
        <v/>
      </c>
      <c r="T4279">
        <f>IF(G4279="","",MONTH(G4279))</f>
        <v/>
      </c>
    </row>
    <row r="4280">
      <c r="A4280" s="24" t="n">
        <v>2020</v>
      </c>
      <c r="B4280" s="24" t="n">
        <v>6</v>
      </c>
      <c r="C4280" s="24" t="n">
        <v>27</v>
      </c>
      <c r="D4280" s="24" t="n">
        <v>7</v>
      </c>
      <c r="E4280" s="24" t="n">
        <v>14.89</v>
      </c>
      <c r="F4280" s="25">
        <f>IF($E4280="","",DATE(IF($A4280="",nominal_year,$A4280),$B4280,$C4280)+($D4280-IF(LEFT(hour_conv,1)="1",1,0))/24)</f>
        <v/>
      </c>
      <c r="G4280" s="26">
        <f>IF(F4280="","",INT(F4280))</f>
        <v/>
      </c>
      <c r="H4280">
        <f>IF(G4280="","",IF(AND(MONTH(G4280)*100+DAY(G4280)&gt;=season_lo,MONTH(G4280)*100+DAY(G4280)&lt;=season_hi),1,0))</f>
        <v/>
      </c>
      <c r="I4280">
        <f>IF(G4280="","",G4280-first_day+1)</f>
        <v/>
      </c>
      <c r="J4280" s="27">
        <f>IF(I4280="","",INDEX(Daily!$J$2:$J$421,I4280))</f>
        <v/>
      </c>
      <c r="K4280" s="27">
        <f>IF(J4280="","",J4280+cat_offset)</f>
        <v/>
      </c>
      <c r="L4280" s="27">
        <f>IF(J4280="","",MAX(0,E4280-J4280)^2)</f>
        <v/>
      </c>
      <c r="M4280" s="27">
        <f>IF(J4280="","",MAX(0,E4280-(J4280+twcdh_off))^2)</f>
        <v/>
      </c>
      <c r="N4280" s="27">
        <f>IF(E4280="","",MAX(0,E4280-swcdh_thr)^2)</f>
        <v/>
      </c>
      <c r="O4280">
        <f>IF(K4280="","",ROUND(E4280-K4280,0))</f>
        <v/>
      </c>
      <c r="P4280">
        <f>IF(O4280="","",IF(O4280&gt;=1,O4280,0))</f>
        <v/>
      </c>
      <c r="Q4280" s="27">
        <f>IF(E4280="","",MAX(0,E4280-22))</f>
        <v/>
      </c>
      <c r="R4280" s="27">
        <f>IF(H4280=1,E4280,"")</f>
        <v/>
      </c>
      <c r="S4280" s="27">
        <f>IF(AND(H4280=1,J4280&lt;&gt;""),E4280-J4280,"")</f>
        <v/>
      </c>
      <c r="T4280">
        <f>IF(G4280="","",MONTH(G4280))</f>
        <v/>
      </c>
    </row>
    <row r="4281">
      <c r="A4281" s="24" t="n">
        <v>2020</v>
      </c>
      <c r="B4281" s="24" t="n">
        <v>6</v>
      </c>
      <c r="C4281" s="24" t="n">
        <v>27</v>
      </c>
      <c r="D4281" s="24" t="n">
        <v>8</v>
      </c>
      <c r="E4281" s="24" t="n">
        <v>16.64</v>
      </c>
      <c r="F4281" s="25">
        <f>IF($E4281="","",DATE(IF($A4281="",nominal_year,$A4281),$B4281,$C4281)+($D4281-IF(LEFT(hour_conv,1)="1",1,0))/24)</f>
        <v/>
      </c>
      <c r="G4281" s="26">
        <f>IF(F4281="","",INT(F4281))</f>
        <v/>
      </c>
      <c r="H4281">
        <f>IF(G4281="","",IF(AND(MONTH(G4281)*100+DAY(G4281)&gt;=season_lo,MONTH(G4281)*100+DAY(G4281)&lt;=season_hi),1,0))</f>
        <v/>
      </c>
      <c r="I4281">
        <f>IF(G4281="","",G4281-first_day+1)</f>
        <v/>
      </c>
      <c r="J4281" s="27">
        <f>IF(I4281="","",INDEX(Daily!$J$2:$J$421,I4281))</f>
        <v/>
      </c>
      <c r="K4281" s="27">
        <f>IF(J4281="","",J4281+cat_offset)</f>
        <v/>
      </c>
      <c r="L4281" s="27">
        <f>IF(J4281="","",MAX(0,E4281-J4281)^2)</f>
        <v/>
      </c>
      <c r="M4281" s="27">
        <f>IF(J4281="","",MAX(0,E4281-(J4281+twcdh_off))^2)</f>
        <v/>
      </c>
      <c r="N4281" s="27">
        <f>IF(E4281="","",MAX(0,E4281-swcdh_thr)^2)</f>
        <v/>
      </c>
      <c r="O4281">
        <f>IF(K4281="","",ROUND(E4281-K4281,0))</f>
        <v/>
      </c>
      <c r="P4281">
        <f>IF(O4281="","",IF(O4281&gt;=1,O4281,0))</f>
        <v/>
      </c>
      <c r="Q4281" s="27">
        <f>IF(E4281="","",MAX(0,E4281-22))</f>
        <v/>
      </c>
      <c r="R4281" s="27">
        <f>IF(H4281=1,E4281,"")</f>
        <v/>
      </c>
      <c r="S4281" s="27">
        <f>IF(AND(H4281=1,J4281&lt;&gt;""),E4281-J4281,"")</f>
        <v/>
      </c>
      <c r="T4281">
        <f>IF(G4281="","",MONTH(G4281))</f>
        <v/>
      </c>
    </row>
    <row r="4282">
      <c r="A4282" s="24" t="n">
        <v>2020</v>
      </c>
      <c r="B4282" s="24" t="n">
        <v>6</v>
      </c>
      <c r="C4282" s="24" t="n">
        <v>27</v>
      </c>
      <c r="D4282" s="24" t="n">
        <v>9</v>
      </c>
      <c r="E4282" s="24" t="n">
        <v>18.58</v>
      </c>
      <c r="F4282" s="25">
        <f>IF($E4282="","",DATE(IF($A4282="",nominal_year,$A4282),$B4282,$C4282)+($D4282-IF(LEFT(hour_conv,1)="1",1,0))/24)</f>
        <v/>
      </c>
      <c r="G4282" s="26">
        <f>IF(F4282="","",INT(F4282))</f>
        <v/>
      </c>
      <c r="H4282">
        <f>IF(G4282="","",IF(AND(MONTH(G4282)*100+DAY(G4282)&gt;=season_lo,MONTH(G4282)*100+DAY(G4282)&lt;=season_hi),1,0))</f>
        <v/>
      </c>
      <c r="I4282">
        <f>IF(G4282="","",G4282-first_day+1)</f>
        <v/>
      </c>
      <c r="J4282" s="27">
        <f>IF(I4282="","",INDEX(Daily!$J$2:$J$421,I4282))</f>
        <v/>
      </c>
      <c r="K4282" s="27">
        <f>IF(J4282="","",J4282+cat_offset)</f>
        <v/>
      </c>
      <c r="L4282" s="27">
        <f>IF(J4282="","",MAX(0,E4282-J4282)^2)</f>
        <v/>
      </c>
      <c r="M4282" s="27">
        <f>IF(J4282="","",MAX(0,E4282-(J4282+twcdh_off))^2)</f>
        <v/>
      </c>
      <c r="N4282" s="27">
        <f>IF(E4282="","",MAX(0,E4282-swcdh_thr)^2)</f>
        <v/>
      </c>
      <c r="O4282">
        <f>IF(K4282="","",ROUND(E4282-K4282,0))</f>
        <v/>
      </c>
      <c r="P4282">
        <f>IF(O4282="","",IF(O4282&gt;=1,O4282,0))</f>
        <v/>
      </c>
      <c r="Q4282" s="27">
        <f>IF(E4282="","",MAX(0,E4282-22))</f>
        <v/>
      </c>
      <c r="R4282" s="27">
        <f>IF(H4282=1,E4282,"")</f>
        <v/>
      </c>
      <c r="S4282" s="27">
        <f>IF(AND(H4282=1,J4282&lt;&gt;""),E4282-J4282,"")</f>
        <v/>
      </c>
      <c r="T4282">
        <f>IF(G4282="","",MONTH(G4282))</f>
        <v/>
      </c>
    </row>
    <row r="4283">
      <c r="A4283" s="24" t="n">
        <v>2020</v>
      </c>
      <c r="B4283" s="24" t="n">
        <v>6</v>
      </c>
      <c r="C4283" s="24" t="n">
        <v>27</v>
      </c>
      <c r="D4283" s="24" t="n">
        <v>10</v>
      </c>
      <c r="E4283" s="24" t="n">
        <v>19.96</v>
      </c>
      <c r="F4283" s="25">
        <f>IF($E4283="","",DATE(IF($A4283="",nominal_year,$A4283),$B4283,$C4283)+($D4283-IF(LEFT(hour_conv,1)="1",1,0))/24)</f>
        <v/>
      </c>
      <c r="G4283" s="26">
        <f>IF(F4283="","",INT(F4283))</f>
        <v/>
      </c>
      <c r="H4283">
        <f>IF(G4283="","",IF(AND(MONTH(G4283)*100+DAY(G4283)&gt;=season_lo,MONTH(G4283)*100+DAY(G4283)&lt;=season_hi),1,0))</f>
        <v/>
      </c>
      <c r="I4283">
        <f>IF(G4283="","",G4283-first_day+1)</f>
        <v/>
      </c>
      <c r="J4283" s="27">
        <f>IF(I4283="","",INDEX(Daily!$J$2:$J$421,I4283))</f>
        <v/>
      </c>
      <c r="K4283" s="27">
        <f>IF(J4283="","",J4283+cat_offset)</f>
        <v/>
      </c>
      <c r="L4283" s="27">
        <f>IF(J4283="","",MAX(0,E4283-J4283)^2)</f>
        <v/>
      </c>
      <c r="M4283" s="27">
        <f>IF(J4283="","",MAX(0,E4283-(J4283+twcdh_off))^2)</f>
        <v/>
      </c>
      <c r="N4283" s="27">
        <f>IF(E4283="","",MAX(0,E4283-swcdh_thr)^2)</f>
        <v/>
      </c>
      <c r="O4283">
        <f>IF(K4283="","",ROUND(E4283-K4283,0))</f>
        <v/>
      </c>
      <c r="P4283">
        <f>IF(O4283="","",IF(O4283&gt;=1,O4283,0))</f>
        <v/>
      </c>
      <c r="Q4283" s="27">
        <f>IF(E4283="","",MAX(0,E4283-22))</f>
        <v/>
      </c>
      <c r="R4283" s="27">
        <f>IF(H4283=1,E4283,"")</f>
        <v/>
      </c>
      <c r="S4283" s="27">
        <f>IF(AND(H4283=1,J4283&lt;&gt;""),E4283-J4283,"")</f>
        <v/>
      </c>
      <c r="T4283">
        <f>IF(G4283="","",MONTH(G4283))</f>
        <v/>
      </c>
    </row>
    <row r="4284">
      <c r="A4284" s="24" t="n">
        <v>2020</v>
      </c>
      <c r="B4284" s="24" t="n">
        <v>6</v>
      </c>
      <c r="C4284" s="24" t="n">
        <v>27</v>
      </c>
      <c r="D4284" s="24" t="n">
        <v>11</v>
      </c>
      <c r="E4284" s="24" t="n">
        <v>20.69</v>
      </c>
      <c r="F4284" s="25">
        <f>IF($E4284="","",DATE(IF($A4284="",nominal_year,$A4284),$B4284,$C4284)+($D4284-IF(LEFT(hour_conv,1)="1",1,0))/24)</f>
        <v/>
      </c>
      <c r="G4284" s="26">
        <f>IF(F4284="","",INT(F4284))</f>
        <v/>
      </c>
      <c r="H4284">
        <f>IF(G4284="","",IF(AND(MONTH(G4284)*100+DAY(G4284)&gt;=season_lo,MONTH(G4284)*100+DAY(G4284)&lt;=season_hi),1,0))</f>
        <v/>
      </c>
      <c r="I4284">
        <f>IF(G4284="","",G4284-first_day+1)</f>
        <v/>
      </c>
      <c r="J4284" s="27">
        <f>IF(I4284="","",INDEX(Daily!$J$2:$J$421,I4284))</f>
        <v/>
      </c>
      <c r="K4284" s="27">
        <f>IF(J4284="","",J4284+cat_offset)</f>
        <v/>
      </c>
      <c r="L4284" s="27">
        <f>IF(J4284="","",MAX(0,E4284-J4284)^2)</f>
        <v/>
      </c>
      <c r="M4284" s="27">
        <f>IF(J4284="","",MAX(0,E4284-(J4284+twcdh_off))^2)</f>
        <v/>
      </c>
      <c r="N4284" s="27">
        <f>IF(E4284="","",MAX(0,E4284-swcdh_thr)^2)</f>
        <v/>
      </c>
      <c r="O4284">
        <f>IF(K4284="","",ROUND(E4284-K4284,0))</f>
        <v/>
      </c>
      <c r="P4284">
        <f>IF(O4284="","",IF(O4284&gt;=1,O4284,0))</f>
        <v/>
      </c>
      <c r="Q4284" s="27">
        <f>IF(E4284="","",MAX(0,E4284-22))</f>
        <v/>
      </c>
      <c r="R4284" s="27">
        <f>IF(H4284=1,E4284,"")</f>
        <v/>
      </c>
      <c r="S4284" s="27">
        <f>IF(AND(H4284=1,J4284&lt;&gt;""),E4284-J4284,"")</f>
        <v/>
      </c>
      <c r="T4284">
        <f>IF(G4284="","",MONTH(G4284))</f>
        <v/>
      </c>
    </row>
    <row r="4285">
      <c r="A4285" s="24" t="n">
        <v>2020</v>
      </c>
      <c r="B4285" s="24" t="n">
        <v>6</v>
      </c>
      <c r="C4285" s="24" t="n">
        <v>27</v>
      </c>
      <c r="D4285" s="24" t="n">
        <v>12</v>
      </c>
      <c r="E4285" s="24" t="n">
        <v>22.09</v>
      </c>
      <c r="F4285" s="25">
        <f>IF($E4285="","",DATE(IF($A4285="",nominal_year,$A4285),$B4285,$C4285)+($D4285-IF(LEFT(hour_conv,1)="1",1,0))/24)</f>
        <v/>
      </c>
      <c r="G4285" s="26">
        <f>IF(F4285="","",INT(F4285))</f>
        <v/>
      </c>
      <c r="H4285">
        <f>IF(G4285="","",IF(AND(MONTH(G4285)*100+DAY(G4285)&gt;=season_lo,MONTH(G4285)*100+DAY(G4285)&lt;=season_hi),1,0))</f>
        <v/>
      </c>
      <c r="I4285">
        <f>IF(G4285="","",G4285-first_day+1)</f>
        <v/>
      </c>
      <c r="J4285" s="27">
        <f>IF(I4285="","",INDEX(Daily!$J$2:$J$421,I4285))</f>
        <v/>
      </c>
      <c r="K4285" s="27">
        <f>IF(J4285="","",J4285+cat_offset)</f>
        <v/>
      </c>
      <c r="L4285" s="27">
        <f>IF(J4285="","",MAX(0,E4285-J4285)^2)</f>
        <v/>
      </c>
      <c r="M4285" s="27">
        <f>IF(J4285="","",MAX(0,E4285-(J4285+twcdh_off))^2)</f>
        <v/>
      </c>
      <c r="N4285" s="27">
        <f>IF(E4285="","",MAX(0,E4285-swcdh_thr)^2)</f>
        <v/>
      </c>
      <c r="O4285">
        <f>IF(K4285="","",ROUND(E4285-K4285,0))</f>
        <v/>
      </c>
      <c r="P4285">
        <f>IF(O4285="","",IF(O4285&gt;=1,O4285,0))</f>
        <v/>
      </c>
      <c r="Q4285" s="27">
        <f>IF(E4285="","",MAX(0,E4285-22))</f>
        <v/>
      </c>
      <c r="R4285" s="27">
        <f>IF(H4285=1,E4285,"")</f>
        <v/>
      </c>
      <c r="S4285" s="27">
        <f>IF(AND(H4285=1,J4285&lt;&gt;""),E4285-J4285,"")</f>
        <v/>
      </c>
      <c r="T4285">
        <f>IF(G4285="","",MONTH(G4285))</f>
        <v/>
      </c>
    </row>
    <row r="4286">
      <c r="A4286" s="24" t="n">
        <v>2020</v>
      </c>
      <c r="B4286" s="24" t="n">
        <v>6</v>
      </c>
      <c r="C4286" s="24" t="n">
        <v>27</v>
      </c>
      <c r="D4286" s="24" t="n">
        <v>13</v>
      </c>
      <c r="E4286" s="24" t="n">
        <v>23.94</v>
      </c>
      <c r="F4286" s="25">
        <f>IF($E4286="","",DATE(IF($A4286="",nominal_year,$A4286),$B4286,$C4286)+($D4286-IF(LEFT(hour_conv,1)="1",1,0))/24)</f>
        <v/>
      </c>
      <c r="G4286" s="26">
        <f>IF(F4286="","",INT(F4286))</f>
        <v/>
      </c>
      <c r="H4286">
        <f>IF(G4286="","",IF(AND(MONTH(G4286)*100+DAY(G4286)&gt;=season_lo,MONTH(G4286)*100+DAY(G4286)&lt;=season_hi),1,0))</f>
        <v/>
      </c>
      <c r="I4286">
        <f>IF(G4286="","",G4286-first_day+1)</f>
        <v/>
      </c>
      <c r="J4286" s="27">
        <f>IF(I4286="","",INDEX(Daily!$J$2:$J$421,I4286))</f>
        <v/>
      </c>
      <c r="K4286" s="27">
        <f>IF(J4286="","",J4286+cat_offset)</f>
        <v/>
      </c>
      <c r="L4286" s="27">
        <f>IF(J4286="","",MAX(0,E4286-J4286)^2)</f>
        <v/>
      </c>
      <c r="M4286" s="27">
        <f>IF(J4286="","",MAX(0,E4286-(J4286+twcdh_off))^2)</f>
        <v/>
      </c>
      <c r="N4286" s="27">
        <f>IF(E4286="","",MAX(0,E4286-swcdh_thr)^2)</f>
        <v/>
      </c>
      <c r="O4286">
        <f>IF(K4286="","",ROUND(E4286-K4286,0))</f>
        <v/>
      </c>
      <c r="P4286">
        <f>IF(O4286="","",IF(O4286&gt;=1,O4286,0))</f>
        <v/>
      </c>
      <c r="Q4286" s="27">
        <f>IF(E4286="","",MAX(0,E4286-22))</f>
        <v/>
      </c>
      <c r="R4286" s="27">
        <f>IF(H4286=1,E4286,"")</f>
        <v/>
      </c>
      <c r="S4286" s="27">
        <f>IF(AND(H4286=1,J4286&lt;&gt;""),E4286-J4286,"")</f>
        <v/>
      </c>
      <c r="T4286">
        <f>IF(G4286="","",MONTH(G4286))</f>
        <v/>
      </c>
    </row>
    <row r="4287">
      <c r="A4287" s="24" t="n">
        <v>2020</v>
      </c>
      <c r="B4287" s="24" t="n">
        <v>6</v>
      </c>
      <c r="C4287" s="24" t="n">
        <v>27</v>
      </c>
      <c r="D4287" s="24" t="n">
        <v>14</v>
      </c>
      <c r="E4287" s="24" t="n">
        <v>24.99</v>
      </c>
      <c r="F4287" s="25">
        <f>IF($E4287="","",DATE(IF($A4287="",nominal_year,$A4287),$B4287,$C4287)+($D4287-IF(LEFT(hour_conv,1)="1",1,0))/24)</f>
        <v/>
      </c>
      <c r="G4287" s="26">
        <f>IF(F4287="","",INT(F4287))</f>
        <v/>
      </c>
      <c r="H4287">
        <f>IF(G4287="","",IF(AND(MONTH(G4287)*100+DAY(G4287)&gt;=season_lo,MONTH(G4287)*100+DAY(G4287)&lt;=season_hi),1,0))</f>
        <v/>
      </c>
      <c r="I4287">
        <f>IF(G4287="","",G4287-first_day+1)</f>
        <v/>
      </c>
      <c r="J4287" s="27">
        <f>IF(I4287="","",INDEX(Daily!$J$2:$J$421,I4287))</f>
        <v/>
      </c>
      <c r="K4287" s="27">
        <f>IF(J4287="","",J4287+cat_offset)</f>
        <v/>
      </c>
      <c r="L4287" s="27">
        <f>IF(J4287="","",MAX(0,E4287-J4287)^2)</f>
        <v/>
      </c>
      <c r="M4287" s="27">
        <f>IF(J4287="","",MAX(0,E4287-(J4287+twcdh_off))^2)</f>
        <v/>
      </c>
      <c r="N4287" s="27">
        <f>IF(E4287="","",MAX(0,E4287-swcdh_thr)^2)</f>
        <v/>
      </c>
      <c r="O4287">
        <f>IF(K4287="","",ROUND(E4287-K4287,0))</f>
        <v/>
      </c>
      <c r="P4287">
        <f>IF(O4287="","",IF(O4287&gt;=1,O4287,0))</f>
        <v/>
      </c>
      <c r="Q4287" s="27">
        <f>IF(E4287="","",MAX(0,E4287-22))</f>
        <v/>
      </c>
      <c r="R4287" s="27">
        <f>IF(H4287=1,E4287,"")</f>
        <v/>
      </c>
      <c r="S4287" s="27">
        <f>IF(AND(H4287=1,J4287&lt;&gt;""),E4287-J4287,"")</f>
        <v/>
      </c>
      <c r="T4287">
        <f>IF(G4287="","",MONTH(G4287))</f>
        <v/>
      </c>
    </row>
    <row r="4288">
      <c r="A4288" s="24" t="n">
        <v>2020</v>
      </c>
      <c r="B4288" s="24" t="n">
        <v>6</v>
      </c>
      <c r="C4288" s="24" t="n">
        <v>27</v>
      </c>
      <c r="D4288" s="24" t="n">
        <v>15</v>
      </c>
      <c r="E4288" s="24" t="n">
        <v>24.23</v>
      </c>
      <c r="F4288" s="25">
        <f>IF($E4288="","",DATE(IF($A4288="",nominal_year,$A4288),$B4288,$C4288)+($D4288-IF(LEFT(hour_conv,1)="1",1,0))/24)</f>
        <v/>
      </c>
      <c r="G4288" s="26">
        <f>IF(F4288="","",INT(F4288))</f>
        <v/>
      </c>
      <c r="H4288">
        <f>IF(G4288="","",IF(AND(MONTH(G4288)*100+DAY(G4288)&gt;=season_lo,MONTH(G4288)*100+DAY(G4288)&lt;=season_hi),1,0))</f>
        <v/>
      </c>
      <c r="I4288">
        <f>IF(G4288="","",G4288-first_day+1)</f>
        <v/>
      </c>
      <c r="J4288" s="27">
        <f>IF(I4288="","",INDEX(Daily!$J$2:$J$421,I4288))</f>
        <v/>
      </c>
      <c r="K4288" s="27">
        <f>IF(J4288="","",J4288+cat_offset)</f>
        <v/>
      </c>
      <c r="L4288" s="27">
        <f>IF(J4288="","",MAX(0,E4288-J4288)^2)</f>
        <v/>
      </c>
      <c r="M4288" s="27">
        <f>IF(J4288="","",MAX(0,E4288-(J4288+twcdh_off))^2)</f>
        <v/>
      </c>
      <c r="N4288" s="27">
        <f>IF(E4288="","",MAX(0,E4288-swcdh_thr)^2)</f>
        <v/>
      </c>
      <c r="O4288">
        <f>IF(K4288="","",ROUND(E4288-K4288,0))</f>
        <v/>
      </c>
      <c r="P4288">
        <f>IF(O4288="","",IF(O4288&gt;=1,O4288,0))</f>
        <v/>
      </c>
      <c r="Q4288" s="27">
        <f>IF(E4288="","",MAX(0,E4288-22))</f>
        <v/>
      </c>
      <c r="R4288" s="27">
        <f>IF(H4288=1,E4288,"")</f>
        <v/>
      </c>
      <c r="S4288" s="27">
        <f>IF(AND(H4288=1,J4288&lt;&gt;""),E4288-J4288,"")</f>
        <v/>
      </c>
      <c r="T4288">
        <f>IF(G4288="","",MONTH(G4288))</f>
        <v/>
      </c>
    </row>
    <row r="4289">
      <c r="A4289" s="24" t="n">
        <v>2020</v>
      </c>
      <c r="B4289" s="24" t="n">
        <v>6</v>
      </c>
      <c r="C4289" s="24" t="n">
        <v>27</v>
      </c>
      <c r="D4289" s="24" t="n">
        <v>16</v>
      </c>
      <c r="E4289" s="24" t="n">
        <v>24.86</v>
      </c>
      <c r="F4289" s="25">
        <f>IF($E4289="","",DATE(IF($A4289="",nominal_year,$A4289),$B4289,$C4289)+($D4289-IF(LEFT(hour_conv,1)="1",1,0))/24)</f>
        <v/>
      </c>
      <c r="G4289" s="26">
        <f>IF(F4289="","",INT(F4289))</f>
        <v/>
      </c>
      <c r="H4289">
        <f>IF(G4289="","",IF(AND(MONTH(G4289)*100+DAY(G4289)&gt;=season_lo,MONTH(G4289)*100+DAY(G4289)&lt;=season_hi),1,0))</f>
        <v/>
      </c>
      <c r="I4289">
        <f>IF(G4289="","",G4289-first_day+1)</f>
        <v/>
      </c>
      <c r="J4289" s="27">
        <f>IF(I4289="","",INDEX(Daily!$J$2:$J$421,I4289))</f>
        <v/>
      </c>
      <c r="K4289" s="27">
        <f>IF(J4289="","",J4289+cat_offset)</f>
        <v/>
      </c>
      <c r="L4289" s="27">
        <f>IF(J4289="","",MAX(0,E4289-J4289)^2)</f>
        <v/>
      </c>
      <c r="M4289" s="27">
        <f>IF(J4289="","",MAX(0,E4289-(J4289+twcdh_off))^2)</f>
        <v/>
      </c>
      <c r="N4289" s="27">
        <f>IF(E4289="","",MAX(0,E4289-swcdh_thr)^2)</f>
        <v/>
      </c>
      <c r="O4289">
        <f>IF(K4289="","",ROUND(E4289-K4289,0))</f>
        <v/>
      </c>
      <c r="P4289">
        <f>IF(O4289="","",IF(O4289&gt;=1,O4289,0))</f>
        <v/>
      </c>
      <c r="Q4289" s="27">
        <f>IF(E4289="","",MAX(0,E4289-22))</f>
        <v/>
      </c>
      <c r="R4289" s="27">
        <f>IF(H4289=1,E4289,"")</f>
        <v/>
      </c>
      <c r="S4289" s="27">
        <f>IF(AND(H4289=1,J4289&lt;&gt;""),E4289-J4289,"")</f>
        <v/>
      </c>
      <c r="T4289">
        <f>IF(G4289="","",MONTH(G4289))</f>
        <v/>
      </c>
    </row>
    <row r="4290">
      <c r="A4290" s="24" t="n">
        <v>2020</v>
      </c>
      <c r="B4290" s="24" t="n">
        <v>6</v>
      </c>
      <c r="C4290" s="24" t="n">
        <v>27</v>
      </c>
      <c r="D4290" s="24" t="n">
        <v>17</v>
      </c>
      <c r="E4290" s="24" t="n">
        <v>24.93</v>
      </c>
      <c r="F4290" s="25">
        <f>IF($E4290="","",DATE(IF($A4290="",nominal_year,$A4290),$B4290,$C4290)+($D4290-IF(LEFT(hour_conv,1)="1",1,0))/24)</f>
        <v/>
      </c>
      <c r="G4290" s="26">
        <f>IF(F4290="","",INT(F4290))</f>
        <v/>
      </c>
      <c r="H4290">
        <f>IF(G4290="","",IF(AND(MONTH(G4290)*100+DAY(G4290)&gt;=season_lo,MONTH(G4290)*100+DAY(G4290)&lt;=season_hi),1,0))</f>
        <v/>
      </c>
      <c r="I4290">
        <f>IF(G4290="","",G4290-first_day+1)</f>
        <v/>
      </c>
      <c r="J4290" s="27">
        <f>IF(I4290="","",INDEX(Daily!$J$2:$J$421,I4290))</f>
        <v/>
      </c>
      <c r="K4290" s="27">
        <f>IF(J4290="","",J4290+cat_offset)</f>
        <v/>
      </c>
      <c r="L4290" s="27">
        <f>IF(J4290="","",MAX(0,E4290-J4290)^2)</f>
        <v/>
      </c>
      <c r="M4290" s="27">
        <f>IF(J4290="","",MAX(0,E4290-(J4290+twcdh_off))^2)</f>
        <v/>
      </c>
      <c r="N4290" s="27">
        <f>IF(E4290="","",MAX(0,E4290-swcdh_thr)^2)</f>
        <v/>
      </c>
      <c r="O4290">
        <f>IF(K4290="","",ROUND(E4290-K4290,0))</f>
        <v/>
      </c>
      <c r="P4290">
        <f>IF(O4290="","",IF(O4290&gt;=1,O4290,0))</f>
        <v/>
      </c>
      <c r="Q4290" s="27">
        <f>IF(E4290="","",MAX(0,E4290-22))</f>
        <v/>
      </c>
      <c r="R4290" s="27">
        <f>IF(H4290=1,E4290,"")</f>
        <v/>
      </c>
      <c r="S4290" s="27">
        <f>IF(AND(H4290=1,J4290&lt;&gt;""),E4290-J4290,"")</f>
        <v/>
      </c>
      <c r="T4290">
        <f>IF(G4290="","",MONTH(G4290))</f>
        <v/>
      </c>
    </row>
    <row r="4291">
      <c r="A4291" s="24" t="n">
        <v>2020</v>
      </c>
      <c r="B4291" s="24" t="n">
        <v>6</v>
      </c>
      <c r="C4291" s="24" t="n">
        <v>27</v>
      </c>
      <c r="D4291" s="24" t="n">
        <v>18</v>
      </c>
      <c r="E4291" s="24" t="n">
        <v>24.77</v>
      </c>
      <c r="F4291" s="25">
        <f>IF($E4291="","",DATE(IF($A4291="",nominal_year,$A4291),$B4291,$C4291)+($D4291-IF(LEFT(hour_conv,1)="1",1,0))/24)</f>
        <v/>
      </c>
      <c r="G4291" s="26">
        <f>IF(F4291="","",INT(F4291))</f>
        <v/>
      </c>
      <c r="H4291">
        <f>IF(G4291="","",IF(AND(MONTH(G4291)*100+DAY(G4291)&gt;=season_lo,MONTH(G4291)*100+DAY(G4291)&lt;=season_hi),1,0))</f>
        <v/>
      </c>
      <c r="I4291">
        <f>IF(G4291="","",G4291-first_day+1)</f>
        <v/>
      </c>
      <c r="J4291" s="27">
        <f>IF(I4291="","",INDEX(Daily!$J$2:$J$421,I4291))</f>
        <v/>
      </c>
      <c r="K4291" s="27">
        <f>IF(J4291="","",J4291+cat_offset)</f>
        <v/>
      </c>
      <c r="L4291" s="27">
        <f>IF(J4291="","",MAX(0,E4291-J4291)^2)</f>
        <v/>
      </c>
      <c r="M4291" s="27">
        <f>IF(J4291="","",MAX(0,E4291-(J4291+twcdh_off))^2)</f>
        <v/>
      </c>
      <c r="N4291" s="27">
        <f>IF(E4291="","",MAX(0,E4291-swcdh_thr)^2)</f>
        <v/>
      </c>
      <c r="O4291">
        <f>IF(K4291="","",ROUND(E4291-K4291,0))</f>
        <v/>
      </c>
      <c r="P4291">
        <f>IF(O4291="","",IF(O4291&gt;=1,O4291,0))</f>
        <v/>
      </c>
      <c r="Q4291" s="27">
        <f>IF(E4291="","",MAX(0,E4291-22))</f>
        <v/>
      </c>
      <c r="R4291" s="27">
        <f>IF(H4291=1,E4291,"")</f>
        <v/>
      </c>
      <c r="S4291" s="27">
        <f>IF(AND(H4291=1,J4291&lt;&gt;""),E4291-J4291,"")</f>
        <v/>
      </c>
      <c r="T4291">
        <f>IF(G4291="","",MONTH(G4291))</f>
        <v/>
      </c>
    </row>
    <row r="4292">
      <c r="A4292" s="24" t="n">
        <v>2020</v>
      </c>
      <c r="B4292" s="24" t="n">
        <v>6</v>
      </c>
      <c r="C4292" s="24" t="n">
        <v>27</v>
      </c>
      <c r="D4292" s="24" t="n">
        <v>19</v>
      </c>
      <c r="E4292" s="24" t="n">
        <v>23.06</v>
      </c>
      <c r="F4292" s="25">
        <f>IF($E4292="","",DATE(IF($A4292="",nominal_year,$A4292),$B4292,$C4292)+($D4292-IF(LEFT(hour_conv,1)="1",1,0))/24)</f>
        <v/>
      </c>
      <c r="G4292" s="26">
        <f>IF(F4292="","",INT(F4292))</f>
        <v/>
      </c>
      <c r="H4292">
        <f>IF(G4292="","",IF(AND(MONTH(G4292)*100+DAY(G4292)&gt;=season_lo,MONTH(G4292)*100+DAY(G4292)&lt;=season_hi),1,0))</f>
        <v/>
      </c>
      <c r="I4292">
        <f>IF(G4292="","",G4292-first_day+1)</f>
        <v/>
      </c>
      <c r="J4292" s="27">
        <f>IF(I4292="","",INDEX(Daily!$J$2:$J$421,I4292))</f>
        <v/>
      </c>
      <c r="K4292" s="27">
        <f>IF(J4292="","",J4292+cat_offset)</f>
        <v/>
      </c>
      <c r="L4292" s="27">
        <f>IF(J4292="","",MAX(0,E4292-J4292)^2)</f>
        <v/>
      </c>
      <c r="M4292" s="27">
        <f>IF(J4292="","",MAX(0,E4292-(J4292+twcdh_off))^2)</f>
        <v/>
      </c>
      <c r="N4292" s="27">
        <f>IF(E4292="","",MAX(0,E4292-swcdh_thr)^2)</f>
        <v/>
      </c>
      <c r="O4292">
        <f>IF(K4292="","",ROUND(E4292-K4292,0))</f>
        <v/>
      </c>
      <c r="P4292">
        <f>IF(O4292="","",IF(O4292&gt;=1,O4292,0))</f>
        <v/>
      </c>
      <c r="Q4292" s="27">
        <f>IF(E4292="","",MAX(0,E4292-22))</f>
        <v/>
      </c>
      <c r="R4292" s="27">
        <f>IF(H4292=1,E4292,"")</f>
        <v/>
      </c>
      <c r="S4292" s="27">
        <f>IF(AND(H4292=1,J4292&lt;&gt;""),E4292-J4292,"")</f>
        <v/>
      </c>
      <c r="T4292">
        <f>IF(G4292="","",MONTH(G4292))</f>
        <v/>
      </c>
    </row>
    <row r="4293">
      <c r="A4293" s="24" t="n">
        <v>2020</v>
      </c>
      <c r="B4293" s="24" t="n">
        <v>6</v>
      </c>
      <c r="C4293" s="24" t="n">
        <v>27</v>
      </c>
      <c r="D4293" s="24" t="n">
        <v>20</v>
      </c>
      <c r="E4293" s="24" t="n">
        <v>22.5</v>
      </c>
      <c r="F4293" s="25">
        <f>IF($E4293="","",DATE(IF($A4293="",nominal_year,$A4293),$B4293,$C4293)+($D4293-IF(LEFT(hour_conv,1)="1",1,0))/24)</f>
        <v/>
      </c>
      <c r="G4293" s="26">
        <f>IF(F4293="","",INT(F4293))</f>
        <v/>
      </c>
      <c r="H4293">
        <f>IF(G4293="","",IF(AND(MONTH(G4293)*100+DAY(G4293)&gt;=season_lo,MONTH(G4293)*100+DAY(G4293)&lt;=season_hi),1,0))</f>
        <v/>
      </c>
      <c r="I4293">
        <f>IF(G4293="","",G4293-first_day+1)</f>
        <v/>
      </c>
      <c r="J4293" s="27">
        <f>IF(I4293="","",INDEX(Daily!$J$2:$J$421,I4293))</f>
        <v/>
      </c>
      <c r="K4293" s="27">
        <f>IF(J4293="","",J4293+cat_offset)</f>
        <v/>
      </c>
      <c r="L4293" s="27">
        <f>IF(J4293="","",MAX(0,E4293-J4293)^2)</f>
        <v/>
      </c>
      <c r="M4293" s="27">
        <f>IF(J4293="","",MAX(0,E4293-(J4293+twcdh_off))^2)</f>
        <v/>
      </c>
      <c r="N4293" s="27">
        <f>IF(E4293="","",MAX(0,E4293-swcdh_thr)^2)</f>
        <v/>
      </c>
      <c r="O4293">
        <f>IF(K4293="","",ROUND(E4293-K4293,0))</f>
        <v/>
      </c>
      <c r="P4293">
        <f>IF(O4293="","",IF(O4293&gt;=1,O4293,0))</f>
        <v/>
      </c>
      <c r="Q4293" s="27">
        <f>IF(E4293="","",MAX(0,E4293-22))</f>
        <v/>
      </c>
      <c r="R4293" s="27">
        <f>IF(H4293=1,E4293,"")</f>
        <v/>
      </c>
      <c r="S4293" s="27">
        <f>IF(AND(H4293=1,J4293&lt;&gt;""),E4293-J4293,"")</f>
        <v/>
      </c>
      <c r="T4293">
        <f>IF(G4293="","",MONTH(G4293))</f>
        <v/>
      </c>
    </row>
    <row r="4294">
      <c r="A4294" s="24" t="n">
        <v>2020</v>
      </c>
      <c r="B4294" s="24" t="n">
        <v>6</v>
      </c>
      <c r="C4294" s="24" t="n">
        <v>27</v>
      </c>
      <c r="D4294" s="24" t="n">
        <v>21</v>
      </c>
      <c r="E4294" s="24" t="n">
        <v>20.78</v>
      </c>
      <c r="F4294" s="25">
        <f>IF($E4294="","",DATE(IF($A4294="",nominal_year,$A4294),$B4294,$C4294)+($D4294-IF(LEFT(hour_conv,1)="1",1,0))/24)</f>
        <v/>
      </c>
      <c r="G4294" s="26">
        <f>IF(F4294="","",INT(F4294))</f>
        <v/>
      </c>
      <c r="H4294">
        <f>IF(G4294="","",IF(AND(MONTH(G4294)*100+DAY(G4294)&gt;=season_lo,MONTH(G4294)*100+DAY(G4294)&lt;=season_hi),1,0))</f>
        <v/>
      </c>
      <c r="I4294">
        <f>IF(G4294="","",G4294-first_day+1)</f>
        <v/>
      </c>
      <c r="J4294" s="27">
        <f>IF(I4294="","",INDEX(Daily!$J$2:$J$421,I4294))</f>
        <v/>
      </c>
      <c r="K4294" s="27">
        <f>IF(J4294="","",J4294+cat_offset)</f>
        <v/>
      </c>
      <c r="L4294" s="27">
        <f>IF(J4294="","",MAX(0,E4294-J4294)^2)</f>
        <v/>
      </c>
      <c r="M4294" s="27">
        <f>IF(J4294="","",MAX(0,E4294-(J4294+twcdh_off))^2)</f>
        <v/>
      </c>
      <c r="N4294" s="27">
        <f>IF(E4294="","",MAX(0,E4294-swcdh_thr)^2)</f>
        <v/>
      </c>
      <c r="O4294">
        <f>IF(K4294="","",ROUND(E4294-K4294,0))</f>
        <v/>
      </c>
      <c r="P4294">
        <f>IF(O4294="","",IF(O4294&gt;=1,O4294,0))</f>
        <v/>
      </c>
      <c r="Q4294" s="27">
        <f>IF(E4294="","",MAX(0,E4294-22))</f>
        <v/>
      </c>
      <c r="R4294" s="27">
        <f>IF(H4294=1,E4294,"")</f>
        <v/>
      </c>
      <c r="S4294" s="27">
        <f>IF(AND(H4294=1,J4294&lt;&gt;""),E4294-J4294,"")</f>
        <v/>
      </c>
      <c r="T4294">
        <f>IF(G4294="","",MONTH(G4294))</f>
        <v/>
      </c>
    </row>
    <row r="4295">
      <c r="A4295" s="24" t="n">
        <v>2020</v>
      </c>
      <c r="B4295" s="24" t="n">
        <v>6</v>
      </c>
      <c r="C4295" s="24" t="n">
        <v>27</v>
      </c>
      <c r="D4295" s="24" t="n">
        <v>22</v>
      </c>
      <c r="E4295" s="24" t="n">
        <v>20.41</v>
      </c>
      <c r="F4295" s="25">
        <f>IF($E4295="","",DATE(IF($A4295="",nominal_year,$A4295),$B4295,$C4295)+($D4295-IF(LEFT(hour_conv,1)="1",1,0))/24)</f>
        <v/>
      </c>
      <c r="G4295" s="26">
        <f>IF(F4295="","",INT(F4295))</f>
        <v/>
      </c>
      <c r="H4295">
        <f>IF(G4295="","",IF(AND(MONTH(G4295)*100+DAY(G4295)&gt;=season_lo,MONTH(G4295)*100+DAY(G4295)&lt;=season_hi),1,0))</f>
        <v/>
      </c>
      <c r="I4295">
        <f>IF(G4295="","",G4295-first_day+1)</f>
        <v/>
      </c>
      <c r="J4295" s="27">
        <f>IF(I4295="","",INDEX(Daily!$J$2:$J$421,I4295))</f>
        <v/>
      </c>
      <c r="K4295" s="27">
        <f>IF(J4295="","",J4295+cat_offset)</f>
        <v/>
      </c>
      <c r="L4295" s="27">
        <f>IF(J4295="","",MAX(0,E4295-J4295)^2)</f>
        <v/>
      </c>
      <c r="M4295" s="27">
        <f>IF(J4295="","",MAX(0,E4295-(J4295+twcdh_off))^2)</f>
        <v/>
      </c>
      <c r="N4295" s="27">
        <f>IF(E4295="","",MAX(0,E4295-swcdh_thr)^2)</f>
        <v/>
      </c>
      <c r="O4295">
        <f>IF(K4295="","",ROUND(E4295-K4295,0))</f>
        <v/>
      </c>
      <c r="P4295">
        <f>IF(O4295="","",IF(O4295&gt;=1,O4295,0))</f>
        <v/>
      </c>
      <c r="Q4295" s="27">
        <f>IF(E4295="","",MAX(0,E4295-22))</f>
        <v/>
      </c>
      <c r="R4295" s="27">
        <f>IF(H4295=1,E4295,"")</f>
        <v/>
      </c>
      <c r="S4295" s="27">
        <f>IF(AND(H4295=1,J4295&lt;&gt;""),E4295-J4295,"")</f>
        <v/>
      </c>
      <c r="T4295">
        <f>IF(G4295="","",MONTH(G4295))</f>
        <v/>
      </c>
    </row>
    <row r="4296">
      <c r="A4296" s="24" t="n">
        <v>2020</v>
      </c>
      <c r="B4296" s="24" t="n">
        <v>6</v>
      </c>
      <c r="C4296" s="24" t="n">
        <v>27</v>
      </c>
      <c r="D4296" s="24" t="n">
        <v>23</v>
      </c>
      <c r="E4296" s="24" t="n">
        <v>18.18</v>
      </c>
      <c r="F4296" s="25">
        <f>IF($E4296="","",DATE(IF($A4296="",nominal_year,$A4296),$B4296,$C4296)+($D4296-IF(LEFT(hour_conv,1)="1",1,0))/24)</f>
        <v/>
      </c>
      <c r="G4296" s="26">
        <f>IF(F4296="","",INT(F4296))</f>
        <v/>
      </c>
      <c r="H4296">
        <f>IF(G4296="","",IF(AND(MONTH(G4296)*100+DAY(G4296)&gt;=season_lo,MONTH(G4296)*100+DAY(G4296)&lt;=season_hi),1,0))</f>
        <v/>
      </c>
      <c r="I4296">
        <f>IF(G4296="","",G4296-first_day+1)</f>
        <v/>
      </c>
      <c r="J4296" s="27">
        <f>IF(I4296="","",INDEX(Daily!$J$2:$J$421,I4296))</f>
        <v/>
      </c>
      <c r="K4296" s="27">
        <f>IF(J4296="","",J4296+cat_offset)</f>
        <v/>
      </c>
      <c r="L4296" s="27">
        <f>IF(J4296="","",MAX(0,E4296-J4296)^2)</f>
        <v/>
      </c>
      <c r="M4296" s="27">
        <f>IF(J4296="","",MAX(0,E4296-(J4296+twcdh_off))^2)</f>
        <v/>
      </c>
      <c r="N4296" s="27">
        <f>IF(E4296="","",MAX(0,E4296-swcdh_thr)^2)</f>
        <v/>
      </c>
      <c r="O4296">
        <f>IF(K4296="","",ROUND(E4296-K4296,0))</f>
        <v/>
      </c>
      <c r="P4296">
        <f>IF(O4296="","",IF(O4296&gt;=1,O4296,0))</f>
        <v/>
      </c>
      <c r="Q4296" s="27">
        <f>IF(E4296="","",MAX(0,E4296-22))</f>
        <v/>
      </c>
      <c r="R4296" s="27">
        <f>IF(H4296=1,E4296,"")</f>
        <v/>
      </c>
      <c r="S4296" s="27">
        <f>IF(AND(H4296=1,J4296&lt;&gt;""),E4296-J4296,"")</f>
        <v/>
      </c>
      <c r="T4296">
        <f>IF(G4296="","",MONTH(G4296))</f>
        <v/>
      </c>
    </row>
    <row r="4297">
      <c r="A4297" s="24" t="n">
        <v>2020</v>
      </c>
      <c r="B4297" s="24" t="n">
        <v>6</v>
      </c>
      <c r="C4297" s="24" t="n">
        <v>27</v>
      </c>
      <c r="D4297" s="24" t="n">
        <v>24</v>
      </c>
      <c r="E4297" s="24" t="n">
        <v>16.61</v>
      </c>
      <c r="F4297" s="25">
        <f>IF($E4297="","",DATE(IF($A4297="",nominal_year,$A4297),$B4297,$C4297)+($D4297-IF(LEFT(hour_conv,1)="1",1,0))/24)</f>
        <v/>
      </c>
      <c r="G4297" s="26">
        <f>IF(F4297="","",INT(F4297))</f>
        <v/>
      </c>
      <c r="H4297">
        <f>IF(G4297="","",IF(AND(MONTH(G4297)*100+DAY(G4297)&gt;=season_lo,MONTH(G4297)*100+DAY(G4297)&lt;=season_hi),1,0))</f>
        <v/>
      </c>
      <c r="I4297">
        <f>IF(G4297="","",G4297-first_day+1)</f>
        <v/>
      </c>
      <c r="J4297" s="27">
        <f>IF(I4297="","",INDEX(Daily!$J$2:$J$421,I4297))</f>
        <v/>
      </c>
      <c r="K4297" s="27">
        <f>IF(J4297="","",J4297+cat_offset)</f>
        <v/>
      </c>
      <c r="L4297" s="27">
        <f>IF(J4297="","",MAX(0,E4297-J4297)^2)</f>
        <v/>
      </c>
      <c r="M4297" s="27">
        <f>IF(J4297="","",MAX(0,E4297-(J4297+twcdh_off))^2)</f>
        <v/>
      </c>
      <c r="N4297" s="27">
        <f>IF(E4297="","",MAX(0,E4297-swcdh_thr)^2)</f>
        <v/>
      </c>
      <c r="O4297">
        <f>IF(K4297="","",ROUND(E4297-K4297,0))</f>
        <v/>
      </c>
      <c r="P4297">
        <f>IF(O4297="","",IF(O4297&gt;=1,O4297,0))</f>
        <v/>
      </c>
      <c r="Q4297" s="27">
        <f>IF(E4297="","",MAX(0,E4297-22))</f>
        <v/>
      </c>
      <c r="R4297" s="27">
        <f>IF(H4297=1,E4297,"")</f>
        <v/>
      </c>
      <c r="S4297" s="27">
        <f>IF(AND(H4297=1,J4297&lt;&gt;""),E4297-J4297,"")</f>
        <v/>
      </c>
      <c r="T4297">
        <f>IF(G4297="","",MONTH(G4297))</f>
        <v/>
      </c>
    </row>
    <row r="4298">
      <c r="A4298" s="24" t="n">
        <v>2020</v>
      </c>
      <c r="B4298" s="24" t="n">
        <v>6</v>
      </c>
      <c r="C4298" s="24" t="n">
        <v>28</v>
      </c>
      <c r="D4298" s="24" t="n">
        <v>1</v>
      </c>
      <c r="E4298" s="24" t="n">
        <v>14.4</v>
      </c>
      <c r="F4298" s="25">
        <f>IF($E4298="","",DATE(IF($A4298="",nominal_year,$A4298),$B4298,$C4298)+($D4298-IF(LEFT(hour_conv,1)="1",1,0))/24)</f>
        <v/>
      </c>
      <c r="G4298" s="26">
        <f>IF(F4298="","",INT(F4298))</f>
        <v/>
      </c>
      <c r="H4298">
        <f>IF(G4298="","",IF(AND(MONTH(G4298)*100+DAY(G4298)&gt;=season_lo,MONTH(G4298)*100+DAY(G4298)&lt;=season_hi),1,0))</f>
        <v/>
      </c>
      <c r="I4298">
        <f>IF(G4298="","",G4298-first_day+1)</f>
        <v/>
      </c>
      <c r="J4298" s="27">
        <f>IF(I4298="","",INDEX(Daily!$J$2:$J$421,I4298))</f>
        <v/>
      </c>
      <c r="K4298" s="27">
        <f>IF(J4298="","",J4298+cat_offset)</f>
        <v/>
      </c>
      <c r="L4298" s="27">
        <f>IF(J4298="","",MAX(0,E4298-J4298)^2)</f>
        <v/>
      </c>
      <c r="M4298" s="27">
        <f>IF(J4298="","",MAX(0,E4298-(J4298+twcdh_off))^2)</f>
        <v/>
      </c>
      <c r="N4298" s="27">
        <f>IF(E4298="","",MAX(0,E4298-swcdh_thr)^2)</f>
        <v/>
      </c>
      <c r="O4298">
        <f>IF(K4298="","",ROUND(E4298-K4298,0))</f>
        <v/>
      </c>
      <c r="P4298">
        <f>IF(O4298="","",IF(O4298&gt;=1,O4298,0))</f>
        <v/>
      </c>
      <c r="Q4298" s="27">
        <f>IF(E4298="","",MAX(0,E4298-22))</f>
        <v/>
      </c>
      <c r="R4298" s="27">
        <f>IF(H4298=1,E4298,"")</f>
        <v/>
      </c>
      <c r="S4298" s="27">
        <f>IF(AND(H4298=1,J4298&lt;&gt;""),E4298-J4298,"")</f>
        <v/>
      </c>
      <c r="T4298">
        <f>IF(G4298="","",MONTH(G4298))</f>
        <v/>
      </c>
    </row>
    <row r="4299">
      <c r="A4299" s="24" t="n">
        <v>2020</v>
      </c>
      <c r="B4299" s="24" t="n">
        <v>6</v>
      </c>
      <c r="C4299" s="24" t="n">
        <v>28</v>
      </c>
      <c r="D4299" s="24" t="n">
        <v>2</v>
      </c>
      <c r="E4299" s="24" t="n">
        <v>14.08</v>
      </c>
      <c r="F4299" s="25">
        <f>IF($E4299="","",DATE(IF($A4299="",nominal_year,$A4299),$B4299,$C4299)+($D4299-IF(LEFT(hour_conv,1)="1",1,0))/24)</f>
        <v/>
      </c>
      <c r="G4299" s="26">
        <f>IF(F4299="","",INT(F4299))</f>
        <v/>
      </c>
      <c r="H4299">
        <f>IF(G4299="","",IF(AND(MONTH(G4299)*100+DAY(G4299)&gt;=season_lo,MONTH(G4299)*100+DAY(G4299)&lt;=season_hi),1,0))</f>
        <v/>
      </c>
      <c r="I4299">
        <f>IF(G4299="","",G4299-first_day+1)</f>
        <v/>
      </c>
      <c r="J4299" s="27">
        <f>IF(I4299="","",INDEX(Daily!$J$2:$J$421,I4299))</f>
        <v/>
      </c>
      <c r="K4299" s="27">
        <f>IF(J4299="","",J4299+cat_offset)</f>
        <v/>
      </c>
      <c r="L4299" s="27">
        <f>IF(J4299="","",MAX(0,E4299-J4299)^2)</f>
        <v/>
      </c>
      <c r="M4299" s="27">
        <f>IF(J4299="","",MAX(0,E4299-(J4299+twcdh_off))^2)</f>
        <v/>
      </c>
      <c r="N4299" s="27">
        <f>IF(E4299="","",MAX(0,E4299-swcdh_thr)^2)</f>
        <v/>
      </c>
      <c r="O4299">
        <f>IF(K4299="","",ROUND(E4299-K4299,0))</f>
        <v/>
      </c>
      <c r="P4299">
        <f>IF(O4299="","",IF(O4299&gt;=1,O4299,0))</f>
        <v/>
      </c>
      <c r="Q4299" s="27">
        <f>IF(E4299="","",MAX(0,E4299-22))</f>
        <v/>
      </c>
      <c r="R4299" s="27">
        <f>IF(H4299=1,E4299,"")</f>
        <v/>
      </c>
      <c r="S4299" s="27">
        <f>IF(AND(H4299=1,J4299&lt;&gt;""),E4299-J4299,"")</f>
        <v/>
      </c>
      <c r="T4299">
        <f>IF(G4299="","",MONTH(G4299))</f>
        <v/>
      </c>
    </row>
    <row r="4300">
      <c r="A4300" s="24" t="n">
        <v>2020</v>
      </c>
      <c r="B4300" s="24" t="n">
        <v>6</v>
      </c>
      <c r="C4300" s="24" t="n">
        <v>28</v>
      </c>
      <c r="D4300" s="24" t="n">
        <v>3</v>
      </c>
      <c r="E4300" s="24" t="n">
        <v>13.37</v>
      </c>
      <c r="F4300" s="25">
        <f>IF($E4300="","",DATE(IF($A4300="",nominal_year,$A4300),$B4300,$C4300)+($D4300-IF(LEFT(hour_conv,1)="1",1,0))/24)</f>
        <v/>
      </c>
      <c r="G4300" s="26">
        <f>IF(F4300="","",INT(F4300))</f>
        <v/>
      </c>
      <c r="H4300">
        <f>IF(G4300="","",IF(AND(MONTH(G4300)*100+DAY(G4300)&gt;=season_lo,MONTH(G4300)*100+DAY(G4300)&lt;=season_hi),1,0))</f>
        <v/>
      </c>
      <c r="I4300">
        <f>IF(G4300="","",G4300-first_day+1)</f>
        <v/>
      </c>
      <c r="J4300" s="27">
        <f>IF(I4300="","",INDEX(Daily!$J$2:$J$421,I4300))</f>
        <v/>
      </c>
      <c r="K4300" s="27">
        <f>IF(J4300="","",J4300+cat_offset)</f>
        <v/>
      </c>
      <c r="L4300" s="27">
        <f>IF(J4300="","",MAX(0,E4300-J4300)^2)</f>
        <v/>
      </c>
      <c r="M4300" s="27">
        <f>IF(J4300="","",MAX(0,E4300-(J4300+twcdh_off))^2)</f>
        <v/>
      </c>
      <c r="N4300" s="27">
        <f>IF(E4300="","",MAX(0,E4300-swcdh_thr)^2)</f>
        <v/>
      </c>
      <c r="O4300">
        <f>IF(K4300="","",ROUND(E4300-K4300,0))</f>
        <v/>
      </c>
      <c r="P4300">
        <f>IF(O4300="","",IF(O4300&gt;=1,O4300,0))</f>
        <v/>
      </c>
      <c r="Q4300" s="27">
        <f>IF(E4300="","",MAX(0,E4300-22))</f>
        <v/>
      </c>
      <c r="R4300" s="27">
        <f>IF(H4300=1,E4300,"")</f>
        <v/>
      </c>
      <c r="S4300" s="27">
        <f>IF(AND(H4300=1,J4300&lt;&gt;""),E4300-J4300,"")</f>
        <v/>
      </c>
      <c r="T4300">
        <f>IF(G4300="","",MONTH(G4300))</f>
        <v/>
      </c>
    </row>
    <row r="4301">
      <c r="A4301" s="24" t="n">
        <v>2020</v>
      </c>
      <c r="B4301" s="24" t="n">
        <v>6</v>
      </c>
      <c r="C4301" s="24" t="n">
        <v>28</v>
      </c>
      <c r="D4301" s="24" t="n">
        <v>4</v>
      </c>
      <c r="E4301" s="24" t="n">
        <v>12.47</v>
      </c>
      <c r="F4301" s="25">
        <f>IF($E4301="","",DATE(IF($A4301="",nominal_year,$A4301),$B4301,$C4301)+($D4301-IF(LEFT(hour_conv,1)="1",1,0))/24)</f>
        <v/>
      </c>
      <c r="G4301" s="26">
        <f>IF(F4301="","",INT(F4301))</f>
        <v/>
      </c>
      <c r="H4301">
        <f>IF(G4301="","",IF(AND(MONTH(G4301)*100+DAY(G4301)&gt;=season_lo,MONTH(G4301)*100+DAY(G4301)&lt;=season_hi),1,0))</f>
        <v/>
      </c>
      <c r="I4301">
        <f>IF(G4301="","",G4301-first_day+1)</f>
        <v/>
      </c>
      <c r="J4301" s="27">
        <f>IF(I4301="","",INDEX(Daily!$J$2:$J$421,I4301))</f>
        <v/>
      </c>
      <c r="K4301" s="27">
        <f>IF(J4301="","",J4301+cat_offset)</f>
        <v/>
      </c>
      <c r="L4301" s="27">
        <f>IF(J4301="","",MAX(0,E4301-J4301)^2)</f>
        <v/>
      </c>
      <c r="M4301" s="27">
        <f>IF(J4301="","",MAX(0,E4301-(J4301+twcdh_off))^2)</f>
        <v/>
      </c>
      <c r="N4301" s="27">
        <f>IF(E4301="","",MAX(0,E4301-swcdh_thr)^2)</f>
        <v/>
      </c>
      <c r="O4301">
        <f>IF(K4301="","",ROUND(E4301-K4301,0))</f>
        <v/>
      </c>
      <c r="P4301">
        <f>IF(O4301="","",IF(O4301&gt;=1,O4301,0))</f>
        <v/>
      </c>
      <c r="Q4301" s="27">
        <f>IF(E4301="","",MAX(0,E4301-22))</f>
        <v/>
      </c>
      <c r="R4301" s="27">
        <f>IF(H4301=1,E4301,"")</f>
        <v/>
      </c>
      <c r="S4301" s="27">
        <f>IF(AND(H4301=1,J4301&lt;&gt;""),E4301-J4301,"")</f>
        <v/>
      </c>
      <c r="T4301">
        <f>IF(G4301="","",MONTH(G4301))</f>
        <v/>
      </c>
    </row>
    <row r="4302">
      <c r="A4302" s="24" t="n">
        <v>2020</v>
      </c>
      <c r="B4302" s="24" t="n">
        <v>6</v>
      </c>
      <c r="C4302" s="24" t="n">
        <v>28</v>
      </c>
      <c r="D4302" s="24" t="n">
        <v>5</v>
      </c>
      <c r="E4302" s="24" t="n">
        <v>13.19</v>
      </c>
      <c r="F4302" s="25">
        <f>IF($E4302="","",DATE(IF($A4302="",nominal_year,$A4302),$B4302,$C4302)+($D4302-IF(LEFT(hour_conv,1)="1",1,0))/24)</f>
        <v/>
      </c>
      <c r="G4302" s="26">
        <f>IF(F4302="","",INT(F4302))</f>
        <v/>
      </c>
      <c r="H4302">
        <f>IF(G4302="","",IF(AND(MONTH(G4302)*100+DAY(G4302)&gt;=season_lo,MONTH(G4302)*100+DAY(G4302)&lt;=season_hi),1,0))</f>
        <v/>
      </c>
      <c r="I4302">
        <f>IF(G4302="","",G4302-first_day+1)</f>
        <v/>
      </c>
      <c r="J4302" s="27">
        <f>IF(I4302="","",INDEX(Daily!$J$2:$J$421,I4302))</f>
        <v/>
      </c>
      <c r="K4302" s="27">
        <f>IF(J4302="","",J4302+cat_offset)</f>
        <v/>
      </c>
      <c r="L4302" s="27">
        <f>IF(J4302="","",MAX(0,E4302-J4302)^2)</f>
        <v/>
      </c>
      <c r="M4302" s="27">
        <f>IF(J4302="","",MAX(0,E4302-(J4302+twcdh_off))^2)</f>
        <v/>
      </c>
      <c r="N4302" s="27">
        <f>IF(E4302="","",MAX(0,E4302-swcdh_thr)^2)</f>
        <v/>
      </c>
      <c r="O4302">
        <f>IF(K4302="","",ROUND(E4302-K4302,0))</f>
        <v/>
      </c>
      <c r="P4302">
        <f>IF(O4302="","",IF(O4302&gt;=1,O4302,0))</f>
        <v/>
      </c>
      <c r="Q4302" s="27">
        <f>IF(E4302="","",MAX(0,E4302-22))</f>
        <v/>
      </c>
      <c r="R4302" s="27">
        <f>IF(H4302=1,E4302,"")</f>
        <v/>
      </c>
      <c r="S4302" s="27">
        <f>IF(AND(H4302=1,J4302&lt;&gt;""),E4302-J4302,"")</f>
        <v/>
      </c>
      <c r="T4302">
        <f>IF(G4302="","",MONTH(G4302))</f>
        <v/>
      </c>
    </row>
    <row r="4303">
      <c r="A4303" s="24" t="n">
        <v>2020</v>
      </c>
      <c r="B4303" s="24" t="n">
        <v>6</v>
      </c>
      <c r="C4303" s="24" t="n">
        <v>28</v>
      </c>
      <c r="D4303" s="24" t="n">
        <v>6</v>
      </c>
      <c r="E4303" s="24" t="n">
        <v>13.12</v>
      </c>
      <c r="F4303" s="25">
        <f>IF($E4303="","",DATE(IF($A4303="",nominal_year,$A4303),$B4303,$C4303)+($D4303-IF(LEFT(hour_conv,1)="1",1,0))/24)</f>
        <v/>
      </c>
      <c r="G4303" s="26">
        <f>IF(F4303="","",INT(F4303))</f>
        <v/>
      </c>
      <c r="H4303">
        <f>IF(G4303="","",IF(AND(MONTH(G4303)*100+DAY(G4303)&gt;=season_lo,MONTH(G4303)*100+DAY(G4303)&lt;=season_hi),1,0))</f>
        <v/>
      </c>
      <c r="I4303">
        <f>IF(G4303="","",G4303-first_day+1)</f>
        <v/>
      </c>
      <c r="J4303" s="27">
        <f>IF(I4303="","",INDEX(Daily!$J$2:$J$421,I4303))</f>
        <v/>
      </c>
      <c r="K4303" s="27">
        <f>IF(J4303="","",J4303+cat_offset)</f>
        <v/>
      </c>
      <c r="L4303" s="27">
        <f>IF(J4303="","",MAX(0,E4303-J4303)^2)</f>
        <v/>
      </c>
      <c r="M4303" s="27">
        <f>IF(J4303="","",MAX(0,E4303-(J4303+twcdh_off))^2)</f>
        <v/>
      </c>
      <c r="N4303" s="27">
        <f>IF(E4303="","",MAX(0,E4303-swcdh_thr)^2)</f>
        <v/>
      </c>
      <c r="O4303">
        <f>IF(K4303="","",ROUND(E4303-K4303,0))</f>
        <v/>
      </c>
      <c r="P4303">
        <f>IF(O4303="","",IF(O4303&gt;=1,O4303,0))</f>
        <v/>
      </c>
      <c r="Q4303" s="27">
        <f>IF(E4303="","",MAX(0,E4303-22))</f>
        <v/>
      </c>
      <c r="R4303" s="27">
        <f>IF(H4303=1,E4303,"")</f>
        <v/>
      </c>
      <c r="S4303" s="27">
        <f>IF(AND(H4303=1,J4303&lt;&gt;""),E4303-J4303,"")</f>
        <v/>
      </c>
      <c r="T4303">
        <f>IF(G4303="","",MONTH(G4303))</f>
        <v/>
      </c>
    </row>
    <row r="4304">
      <c r="A4304" s="24" t="n">
        <v>2020</v>
      </c>
      <c r="B4304" s="24" t="n">
        <v>6</v>
      </c>
      <c r="C4304" s="24" t="n">
        <v>28</v>
      </c>
      <c r="D4304" s="24" t="n">
        <v>7</v>
      </c>
      <c r="E4304" s="24" t="n">
        <v>14.25</v>
      </c>
      <c r="F4304" s="25">
        <f>IF($E4304="","",DATE(IF($A4304="",nominal_year,$A4304),$B4304,$C4304)+($D4304-IF(LEFT(hour_conv,1)="1",1,0))/24)</f>
        <v/>
      </c>
      <c r="G4304" s="26">
        <f>IF(F4304="","",INT(F4304))</f>
        <v/>
      </c>
      <c r="H4304">
        <f>IF(G4304="","",IF(AND(MONTH(G4304)*100+DAY(G4304)&gt;=season_lo,MONTH(G4304)*100+DAY(G4304)&lt;=season_hi),1,0))</f>
        <v/>
      </c>
      <c r="I4304">
        <f>IF(G4304="","",G4304-first_day+1)</f>
        <v/>
      </c>
      <c r="J4304" s="27">
        <f>IF(I4304="","",INDEX(Daily!$J$2:$J$421,I4304))</f>
        <v/>
      </c>
      <c r="K4304" s="27">
        <f>IF(J4304="","",J4304+cat_offset)</f>
        <v/>
      </c>
      <c r="L4304" s="27">
        <f>IF(J4304="","",MAX(0,E4304-J4304)^2)</f>
        <v/>
      </c>
      <c r="M4304" s="27">
        <f>IF(J4304="","",MAX(0,E4304-(J4304+twcdh_off))^2)</f>
        <v/>
      </c>
      <c r="N4304" s="27">
        <f>IF(E4304="","",MAX(0,E4304-swcdh_thr)^2)</f>
        <v/>
      </c>
      <c r="O4304">
        <f>IF(K4304="","",ROUND(E4304-K4304,0))</f>
        <v/>
      </c>
      <c r="P4304">
        <f>IF(O4304="","",IF(O4304&gt;=1,O4304,0))</f>
        <v/>
      </c>
      <c r="Q4304" s="27">
        <f>IF(E4304="","",MAX(0,E4304-22))</f>
        <v/>
      </c>
      <c r="R4304" s="27">
        <f>IF(H4304=1,E4304,"")</f>
        <v/>
      </c>
      <c r="S4304" s="27">
        <f>IF(AND(H4304=1,J4304&lt;&gt;""),E4304-J4304,"")</f>
        <v/>
      </c>
      <c r="T4304">
        <f>IF(G4304="","",MONTH(G4304))</f>
        <v/>
      </c>
    </row>
    <row r="4305">
      <c r="A4305" s="24" t="n">
        <v>2020</v>
      </c>
      <c r="B4305" s="24" t="n">
        <v>6</v>
      </c>
      <c r="C4305" s="24" t="n">
        <v>28</v>
      </c>
      <c r="D4305" s="24" t="n">
        <v>8</v>
      </c>
      <c r="E4305" s="24" t="n">
        <v>15.19</v>
      </c>
      <c r="F4305" s="25">
        <f>IF($E4305="","",DATE(IF($A4305="",nominal_year,$A4305),$B4305,$C4305)+($D4305-IF(LEFT(hour_conv,1)="1",1,0))/24)</f>
        <v/>
      </c>
      <c r="G4305" s="26">
        <f>IF(F4305="","",INT(F4305))</f>
        <v/>
      </c>
      <c r="H4305">
        <f>IF(G4305="","",IF(AND(MONTH(G4305)*100+DAY(G4305)&gt;=season_lo,MONTH(G4305)*100+DAY(G4305)&lt;=season_hi),1,0))</f>
        <v/>
      </c>
      <c r="I4305">
        <f>IF(G4305="","",G4305-first_day+1)</f>
        <v/>
      </c>
      <c r="J4305" s="27">
        <f>IF(I4305="","",INDEX(Daily!$J$2:$J$421,I4305))</f>
        <v/>
      </c>
      <c r="K4305" s="27">
        <f>IF(J4305="","",J4305+cat_offset)</f>
        <v/>
      </c>
      <c r="L4305" s="27">
        <f>IF(J4305="","",MAX(0,E4305-J4305)^2)</f>
        <v/>
      </c>
      <c r="M4305" s="27">
        <f>IF(J4305="","",MAX(0,E4305-(J4305+twcdh_off))^2)</f>
        <v/>
      </c>
      <c r="N4305" s="27">
        <f>IF(E4305="","",MAX(0,E4305-swcdh_thr)^2)</f>
        <v/>
      </c>
      <c r="O4305">
        <f>IF(K4305="","",ROUND(E4305-K4305,0))</f>
        <v/>
      </c>
      <c r="P4305">
        <f>IF(O4305="","",IF(O4305&gt;=1,O4305,0))</f>
        <v/>
      </c>
      <c r="Q4305" s="27">
        <f>IF(E4305="","",MAX(0,E4305-22))</f>
        <v/>
      </c>
      <c r="R4305" s="27">
        <f>IF(H4305=1,E4305,"")</f>
        <v/>
      </c>
      <c r="S4305" s="27">
        <f>IF(AND(H4305=1,J4305&lt;&gt;""),E4305-J4305,"")</f>
        <v/>
      </c>
      <c r="T4305">
        <f>IF(G4305="","",MONTH(G4305))</f>
        <v/>
      </c>
    </row>
    <row r="4306">
      <c r="A4306" s="24" t="n">
        <v>2020</v>
      </c>
      <c r="B4306" s="24" t="n">
        <v>6</v>
      </c>
      <c r="C4306" s="24" t="n">
        <v>28</v>
      </c>
      <c r="D4306" s="24" t="n">
        <v>9</v>
      </c>
      <c r="E4306" s="24" t="n">
        <v>16.52</v>
      </c>
      <c r="F4306" s="25">
        <f>IF($E4306="","",DATE(IF($A4306="",nominal_year,$A4306),$B4306,$C4306)+($D4306-IF(LEFT(hour_conv,1)="1",1,0))/24)</f>
        <v/>
      </c>
      <c r="G4306" s="26">
        <f>IF(F4306="","",INT(F4306))</f>
        <v/>
      </c>
      <c r="H4306">
        <f>IF(G4306="","",IF(AND(MONTH(G4306)*100+DAY(G4306)&gt;=season_lo,MONTH(G4306)*100+DAY(G4306)&lt;=season_hi),1,0))</f>
        <v/>
      </c>
      <c r="I4306">
        <f>IF(G4306="","",G4306-first_day+1)</f>
        <v/>
      </c>
      <c r="J4306" s="27">
        <f>IF(I4306="","",INDEX(Daily!$J$2:$J$421,I4306))</f>
        <v/>
      </c>
      <c r="K4306" s="27">
        <f>IF(J4306="","",J4306+cat_offset)</f>
        <v/>
      </c>
      <c r="L4306" s="27">
        <f>IF(J4306="","",MAX(0,E4306-J4306)^2)</f>
        <v/>
      </c>
      <c r="M4306" s="27">
        <f>IF(J4306="","",MAX(0,E4306-(J4306+twcdh_off))^2)</f>
        <v/>
      </c>
      <c r="N4306" s="27">
        <f>IF(E4306="","",MAX(0,E4306-swcdh_thr)^2)</f>
        <v/>
      </c>
      <c r="O4306">
        <f>IF(K4306="","",ROUND(E4306-K4306,0))</f>
        <v/>
      </c>
      <c r="P4306">
        <f>IF(O4306="","",IF(O4306&gt;=1,O4306,0))</f>
        <v/>
      </c>
      <c r="Q4306" s="27">
        <f>IF(E4306="","",MAX(0,E4306-22))</f>
        <v/>
      </c>
      <c r="R4306" s="27">
        <f>IF(H4306=1,E4306,"")</f>
        <v/>
      </c>
      <c r="S4306" s="27">
        <f>IF(AND(H4306=1,J4306&lt;&gt;""),E4306-J4306,"")</f>
        <v/>
      </c>
      <c r="T4306">
        <f>IF(G4306="","",MONTH(G4306))</f>
        <v/>
      </c>
    </row>
    <row r="4307">
      <c r="A4307" s="24" t="n">
        <v>2020</v>
      </c>
      <c r="B4307" s="24" t="n">
        <v>6</v>
      </c>
      <c r="C4307" s="24" t="n">
        <v>28</v>
      </c>
      <c r="D4307" s="24" t="n">
        <v>10</v>
      </c>
      <c r="E4307" s="24" t="n">
        <v>18.22</v>
      </c>
      <c r="F4307" s="25">
        <f>IF($E4307="","",DATE(IF($A4307="",nominal_year,$A4307),$B4307,$C4307)+($D4307-IF(LEFT(hour_conv,1)="1",1,0))/24)</f>
        <v/>
      </c>
      <c r="G4307" s="26">
        <f>IF(F4307="","",INT(F4307))</f>
        <v/>
      </c>
      <c r="H4307">
        <f>IF(G4307="","",IF(AND(MONTH(G4307)*100+DAY(G4307)&gt;=season_lo,MONTH(G4307)*100+DAY(G4307)&lt;=season_hi),1,0))</f>
        <v/>
      </c>
      <c r="I4307">
        <f>IF(G4307="","",G4307-first_day+1)</f>
        <v/>
      </c>
      <c r="J4307" s="27">
        <f>IF(I4307="","",INDEX(Daily!$J$2:$J$421,I4307))</f>
        <v/>
      </c>
      <c r="K4307" s="27">
        <f>IF(J4307="","",J4307+cat_offset)</f>
        <v/>
      </c>
      <c r="L4307" s="27">
        <f>IF(J4307="","",MAX(0,E4307-J4307)^2)</f>
        <v/>
      </c>
      <c r="M4307" s="27">
        <f>IF(J4307="","",MAX(0,E4307-(J4307+twcdh_off))^2)</f>
        <v/>
      </c>
      <c r="N4307" s="27">
        <f>IF(E4307="","",MAX(0,E4307-swcdh_thr)^2)</f>
        <v/>
      </c>
      <c r="O4307">
        <f>IF(K4307="","",ROUND(E4307-K4307,0))</f>
        <v/>
      </c>
      <c r="P4307">
        <f>IF(O4307="","",IF(O4307&gt;=1,O4307,0))</f>
        <v/>
      </c>
      <c r="Q4307" s="27">
        <f>IF(E4307="","",MAX(0,E4307-22))</f>
        <v/>
      </c>
      <c r="R4307" s="27">
        <f>IF(H4307=1,E4307,"")</f>
        <v/>
      </c>
      <c r="S4307" s="27">
        <f>IF(AND(H4307=1,J4307&lt;&gt;""),E4307-J4307,"")</f>
        <v/>
      </c>
      <c r="T4307">
        <f>IF(G4307="","",MONTH(G4307))</f>
        <v/>
      </c>
    </row>
    <row r="4308">
      <c r="A4308" s="24" t="n">
        <v>2020</v>
      </c>
      <c r="B4308" s="24" t="n">
        <v>6</v>
      </c>
      <c r="C4308" s="24" t="n">
        <v>28</v>
      </c>
      <c r="D4308" s="24" t="n">
        <v>11</v>
      </c>
      <c r="E4308" s="24" t="n">
        <v>19.55</v>
      </c>
      <c r="F4308" s="25">
        <f>IF($E4308="","",DATE(IF($A4308="",nominal_year,$A4308),$B4308,$C4308)+($D4308-IF(LEFT(hour_conv,1)="1",1,0))/24)</f>
        <v/>
      </c>
      <c r="G4308" s="26">
        <f>IF(F4308="","",INT(F4308))</f>
        <v/>
      </c>
      <c r="H4308">
        <f>IF(G4308="","",IF(AND(MONTH(G4308)*100+DAY(G4308)&gt;=season_lo,MONTH(G4308)*100+DAY(G4308)&lt;=season_hi),1,0))</f>
        <v/>
      </c>
      <c r="I4308">
        <f>IF(G4308="","",G4308-first_day+1)</f>
        <v/>
      </c>
      <c r="J4308" s="27">
        <f>IF(I4308="","",INDEX(Daily!$J$2:$J$421,I4308))</f>
        <v/>
      </c>
      <c r="K4308" s="27">
        <f>IF(J4308="","",J4308+cat_offset)</f>
        <v/>
      </c>
      <c r="L4308" s="27">
        <f>IF(J4308="","",MAX(0,E4308-J4308)^2)</f>
        <v/>
      </c>
      <c r="M4308" s="27">
        <f>IF(J4308="","",MAX(0,E4308-(J4308+twcdh_off))^2)</f>
        <v/>
      </c>
      <c r="N4308" s="27">
        <f>IF(E4308="","",MAX(0,E4308-swcdh_thr)^2)</f>
        <v/>
      </c>
      <c r="O4308">
        <f>IF(K4308="","",ROUND(E4308-K4308,0))</f>
        <v/>
      </c>
      <c r="P4308">
        <f>IF(O4308="","",IF(O4308&gt;=1,O4308,0))</f>
        <v/>
      </c>
      <c r="Q4308" s="27">
        <f>IF(E4308="","",MAX(0,E4308-22))</f>
        <v/>
      </c>
      <c r="R4308" s="27">
        <f>IF(H4308=1,E4308,"")</f>
        <v/>
      </c>
      <c r="S4308" s="27">
        <f>IF(AND(H4308=1,J4308&lt;&gt;""),E4308-J4308,"")</f>
        <v/>
      </c>
      <c r="T4308">
        <f>IF(G4308="","",MONTH(G4308))</f>
        <v/>
      </c>
    </row>
    <row r="4309">
      <c r="A4309" s="24" t="n">
        <v>2020</v>
      </c>
      <c r="B4309" s="24" t="n">
        <v>6</v>
      </c>
      <c r="C4309" s="24" t="n">
        <v>28</v>
      </c>
      <c r="D4309" s="24" t="n">
        <v>12</v>
      </c>
      <c r="E4309" s="24" t="n">
        <v>21.51</v>
      </c>
      <c r="F4309" s="25">
        <f>IF($E4309="","",DATE(IF($A4309="",nominal_year,$A4309),$B4309,$C4309)+($D4309-IF(LEFT(hour_conv,1)="1",1,0))/24)</f>
        <v/>
      </c>
      <c r="G4309" s="26">
        <f>IF(F4309="","",INT(F4309))</f>
        <v/>
      </c>
      <c r="H4309">
        <f>IF(G4309="","",IF(AND(MONTH(G4309)*100+DAY(G4309)&gt;=season_lo,MONTH(G4309)*100+DAY(G4309)&lt;=season_hi),1,0))</f>
        <v/>
      </c>
      <c r="I4309">
        <f>IF(G4309="","",G4309-first_day+1)</f>
        <v/>
      </c>
      <c r="J4309" s="27">
        <f>IF(I4309="","",INDEX(Daily!$J$2:$J$421,I4309))</f>
        <v/>
      </c>
      <c r="K4309" s="27">
        <f>IF(J4309="","",J4309+cat_offset)</f>
        <v/>
      </c>
      <c r="L4309" s="27">
        <f>IF(J4309="","",MAX(0,E4309-J4309)^2)</f>
        <v/>
      </c>
      <c r="M4309" s="27">
        <f>IF(J4309="","",MAX(0,E4309-(J4309+twcdh_off))^2)</f>
        <v/>
      </c>
      <c r="N4309" s="27">
        <f>IF(E4309="","",MAX(0,E4309-swcdh_thr)^2)</f>
        <v/>
      </c>
      <c r="O4309">
        <f>IF(K4309="","",ROUND(E4309-K4309,0))</f>
        <v/>
      </c>
      <c r="P4309">
        <f>IF(O4309="","",IF(O4309&gt;=1,O4309,0))</f>
        <v/>
      </c>
      <c r="Q4309" s="27">
        <f>IF(E4309="","",MAX(0,E4309-22))</f>
        <v/>
      </c>
      <c r="R4309" s="27">
        <f>IF(H4309=1,E4309,"")</f>
        <v/>
      </c>
      <c r="S4309" s="27">
        <f>IF(AND(H4309=1,J4309&lt;&gt;""),E4309-J4309,"")</f>
        <v/>
      </c>
      <c r="T4309">
        <f>IF(G4309="","",MONTH(G4309))</f>
        <v/>
      </c>
    </row>
    <row r="4310">
      <c r="A4310" s="24" t="n">
        <v>2020</v>
      </c>
      <c r="B4310" s="24" t="n">
        <v>6</v>
      </c>
      <c r="C4310" s="24" t="n">
        <v>28</v>
      </c>
      <c r="D4310" s="24" t="n">
        <v>13</v>
      </c>
      <c r="E4310" s="24" t="n">
        <v>22.77</v>
      </c>
      <c r="F4310" s="25">
        <f>IF($E4310="","",DATE(IF($A4310="",nominal_year,$A4310),$B4310,$C4310)+($D4310-IF(LEFT(hour_conv,1)="1",1,0))/24)</f>
        <v/>
      </c>
      <c r="G4310" s="26">
        <f>IF(F4310="","",INT(F4310))</f>
        <v/>
      </c>
      <c r="H4310">
        <f>IF(G4310="","",IF(AND(MONTH(G4310)*100+DAY(G4310)&gt;=season_lo,MONTH(G4310)*100+DAY(G4310)&lt;=season_hi),1,0))</f>
        <v/>
      </c>
      <c r="I4310">
        <f>IF(G4310="","",G4310-first_day+1)</f>
        <v/>
      </c>
      <c r="J4310" s="27">
        <f>IF(I4310="","",INDEX(Daily!$J$2:$J$421,I4310))</f>
        <v/>
      </c>
      <c r="K4310" s="27">
        <f>IF(J4310="","",J4310+cat_offset)</f>
        <v/>
      </c>
      <c r="L4310" s="27">
        <f>IF(J4310="","",MAX(0,E4310-J4310)^2)</f>
        <v/>
      </c>
      <c r="M4310" s="27">
        <f>IF(J4310="","",MAX(0,E4310-(J4310+twcdh_off))^2)</f>
        <v/>
      </c>
      <c r="N4310" s="27">
        <f>IF(E4310="","",MAX(0,E4310-swcdh_thr)^2)</f>
        <v/>
      </c>
      <c r="O4310">
        <f>IF(K4310="","",ROUND(E4310-K4310,0))</f>
        <v/>
      </c>
      <c r="P4310">
        <f>IF(O4310="","",IF(O4310&gt;=1,O4310,0))</f>
        <v/>
      </c>
      <c r="Q4310" s="27">
        <f>IF(E4310="","",MAX(0,E4310-22))</f>
        <v/>
      </c>
      <c r="R4310" s="27">
        <f>IF(H4310=1,E4310,"")</f>
        <v/>
      </c>
      <c r="S4310" s="27">
        <f>IF(AND(H4310=1,J4310&lt;&gt;""),E4310-J4310,"")</f>
        <v/>
      </c>
      <c r="T4310">
        <f>IF(G4310="","",MONTH(G4310))</f>
        <v/>
      </c>
    </row>
    <row r="4311">
      <c r="A4311" s="24" t="n">
        <v>2020</v>
      </c>
      <c r="B4311" s="24" t="n">
        <v>6</v>
      </c>
      <c r="C4311" s="24" t="n">
        <v>28</v>
      </c>
      <c r="D4311" s="24" t="n">
        <v>14</v>
      </c>
      <c r="E4311" s="24" t="n">
        <v>23.24</v>
      </c>
      <c r="F4311" s="25">
        <f>IF($E4311="","",DATE(IF($A4311="",nominal_year,$A4311),$B4311,$C4311)+($D4311-IF(LEFT(hour_conv,1)="1",1,0))/24)</f>
        <v/>
      </c>
      <c r="G4311" s="26">
        <f>IF(F4311="","",INT(F4311))</f>
        <v/>
      </c>
      <c r="H4311">
        <f>IF(G4311="","",IF(AND(MONTH(G4311)*100+DAY(G4311)&gt;=season_lo,MONTH(G4311)*100+DAY(G4311)&lt;=season_hi),1,0))</f>
        <v/>
      </c>
      <c r="I4311">
        <f>IF(G4311="","",G4311-first_day+1)</f>
        <v/>
      </c>
      <c r="J4311" s="27">
        <f>IF(I4311="","",INDEX(Daily!$J$2:$J$421,I4311))</f>
        <v/>
      </c>
      <c r="K4311" s="27">
        <f>IF(J4311="","",J4311+cat_offset)</f>
        <v/>
      </c>
      <c r="L4311" s="27">
        <f>IF(J4311="","",MAX(0,E4311-J4311)^2)</f>
        <v/>
      </c>
      <c r="M4311" s="27">
        <f>IF(J4311="","",MAX(0,E4311-(J4311+twcdh_off))^2)</f>
        <v/>
      </c>
      <c r="N4311" s="27">
        <f>IF(E4311="","",MAX(0,E4311-swcdh_thr)^2)</f>
        <v/>
      </c>
      <c r="O4311">
        <f>IF(K4311="","",ROUND(E4311-K4311,0))</f>
        <v/>
      </c>
      <c r="P4311">
        <f>IF(O4311="","",IF(O4311&gt;=1,O4311,0))</f>
        <v/>
      </c>
      <c r="Q4311" s="27">
        <f>IF(E4311="","",MAX(0,E4311-22))</f>
        <v/>
      </c>
      <c r="R4311" s="27">
        <f>IF(H4311=1,E4311,"")</f>
        <v/>
      </c>
      <c r="S4311" s="27">
        <f>IF(AND(H4311=1,J4311&lt;&gt;""),E4311-J4311,"")</f>
        <v/>
      </c>
      <c r="T4311">
        <f>IF(G4311="","",MONTH(G4311))</f>
        <v/>
      </c>
    </row>
    <row r="4312">
      <c r="A4312" s="24" t="n">
        <v>2020</v>
      </c>
      <c r="B4312" s="24" t="n">
        <v>6</v>
      </c>
      <c r="C4312" s="24" t="n">
        <v>28</v>
      </c>
      <c r="D4312" s="24" t="n">
        <v>15</v>
      </c>
      <c r="E4312" s="24" t="n">
        <v>23.45</v>
      </c>
      <c r="F4312" s="25">
        <f>IF($E4312="","",DATE(IF($A4312="",nominal_year,$A4312),$B4312,$C4312)+($D4312-IF(LEFT(hour_conv,1)="1",1,0))/24)</f>
        <v/>
      </c>
      <c r="G4312" s="26">
        <f>IF(F4312="","",INT(F4312))</f>
        <v/>
      </c>
      <c r="H4312">
        <f>IF(G4312="","",IF(AND(MONTH(G4312)*100+DAY(G4312)&gt;=season_lo,MONTH(G4312)*100+DAY(G4312)&lt;=season_hi),1,0))</f>
        <v/>
      </c>
      <c r="I4312">
        <f>IF(G4312="","",G4312-first_day+1)</f>
        <v/>
      </c>
      <c r="J4312" s="27">
        <f>IF(I4312="","",INDEX(Daily!$J$2:$J$421,I4312))</f>
        <v/>
      </c>
      <c r="K4312" s="27">
        <f>IF(J4312="","",J4312+cat_offset)</f>
        <v/>
      </c>
      <c r="L4312" s="27">
        <f>IF(J4312="","",MAX(0,E4312-J4312)^2)</f>
        <v/>
      </c>
      <c r="M4312" s="27">
        <f>IF(J4312="","",MAX(0,E4312-(J4312+twcdh_off))^2)</f>
        <v/>
      </c>
      <c r="N4312" s="27">
        <f>IF(E4312="","",MAX(0,E4312-swcdh_thr)^2)</f>
        <v/>
      </c>
      <c r="O4312">
        <f>IF(K4312="","",ROUND(E4312-K4312,0))</f>
        <v/>
      </c>
      <c r="P4312">
        <f>IF(O4312="","",IF(O4312&gt;=1,O4312,0))</f>
        <v/>
      </c>
      <c r="Q4312" s="27">
        <f>IF(E4312="","",MAX(0,E4312-22))</f>
        <v/>
      </c>
      <c r="R4312" s="27">
        <f>IF(H4312=1,E4312,"")</f>
        <v/>
      </c>
      <c r="S4312" s="27">
        <f>IF(AND(H4312=1,J4312&lt;&gt;""),E4312-J4312,"")</f>
        <v/>
      </c>
      <c r="T4312">
        <f>IF(G4312="","",MONTH(G4312))</f>
        <v/>
      </c>
    </row>
    <row r="4313">
      <c r="A4313" s="24" t="n">
        <v>2020</v>
      </c>
      <c r="B4313" s="24" t="n">
        <v>6</v>
      </c>
      <c r="C4313" s="24" t="n">
        <v>28</v>
      </c>
      <c r="D4313" s="24" t="n">
        <v>16</v>
      </c>
      <c r="E4313" s="24" t="n">
        <v>24.41</v>
      </c>
      <c r="F4313" s="25">
        <f>IF($E4313="","",DATE(IF($A4313="",nominal_year,$A4313),$B4313,$C4313)+($D4313-IF(LEFT(hour_conv,1)="1",1,0))/24)</f>
        <v/>
      </c>
      <c r="G4313" s="26">
        <f>IF(F4313="","",INT(F4313))</f>
        <v/>
      </c>
      <c r="H4313">
        <f>IF(G4313="","",IF(AND(MONTH(G4313)*100+DAY(G4313)&gt;=season_lo,MONTH(G4313)*100+DAY(G4313)&lt;=season_hi),1,0))</f>
        <v/>
      </c>
      <c r="I4313">
        <f>IF(G4313="","",G4313-first_day+1)</f>
        <v/>
      </c>
      <c r="J4313" s="27">
        <f>IF(I4313="","",INDEX(Daily!$J$2:$J$421,I4313))</f>
        <v/>
      </c>
      <c r="K4313" s="27">
        <f>IF(J4313="","",J4313+cat_offset)</f>
        <v/>
      </c>
      <c r="L4313" s="27">
        <f>IF(J4313="","",MAX(0,E4313-J4313)^2)</f>
        <v/>
      </c>
      <c r="M4313" s="27">
        <f>IF(J4313="","",MAX(0,E4313-(J4313+twcdh_off))^2)</f>
        <v/>
      </c>
      <c r="N4313" s="27">
        <f>IF(E4313="","",MAX(0,E4313-swcdh_thr)^2)</f>
        <v/>
      </c>
      <c r="O4313">
        <f>IF(K4313="","",ROUND(E4313-K4313,0))</f>
        <v/>
      </c>
      <c r="P4313">
        <f>IF(O4313="","",IF(O4313&gt;=1,O4313,0))</f>
        <v/>
      </c>
      <c r="Q4313" s="27">
        <f>IF(E4313="","",MAX(0,E4313-22))</f>
        <v/>
      </c>
      <c r="R4313" s="27">
        <f>IF(H4313=1,E4313,"")</f>
        <v/>
      </c>
      <c r="S4313" s="27">
        <f>IF(AND(H4313=1,J4313&lt;&gt;""),E4313-J4313,"")</f>
        <v/>
      </c>
      <c r="T4313">
        <f>IF(G4313="","",MONTH(G4313))</f>
        <v/>
      </c>
    </row>
    <row r="4314">
      <c r="A4314" s="24" t="n">
        <v>2020</v>
      </c>
      <c r="B4314" s="24" t="n">
        <v>6</v>
      </c>
      <c r="C4314" s="24" t="n">
        <v>28</v>
      </c>
      <c r="D4314" s="24" t="n">
        <v>17</v>
      </c>
      <c r="E4314" s="24" t="n">
        <v>23.09</v>
      </c>
      <c r="F4314" s="25">
        <f>IF($E4314="","",DATE(IF($A4314="",nominal_year,$A4314),$B4314,$C4314)+($D4314-IF(LEFT(hour_conv,1)="1",1,0))/24)</f>
        <v/>
      </c>
      <c r="G4314" s="26">
        <f>IF(F4314="","",INT(F4314))</f>
        <v/>
      </c>
      <c r="H4314">
        <f>IF(G4314="","",IF(AND(MONTH(G4314)*100+DAY(G4314)&gt;=season_lo,MONTH(G4314)*100+DAY(G4314)&lt;=season_hi),1,0))</f>
        <v/>
      </c>
      <c r="I4314">
        <f>IF(G4314="","",G4314-first_day+1)</f>
        <v/>
      </c>
      <c r="J4314" s="27">
        <f>IF(I4314="","",INDEX(Daily!$J$2:$J$421,I4314))</f>
        <v/>
      </c>
      <c r="K4314" s="27">
        <f>IF(J4314="","",J4314+cat_offset)</f>
        <v/>
      </c>
      <c r="L4314" s="27">
        <f>IF(J4314="","",MAX(0,E4314-J4314)^2)</f>
        <v/>
      </c>
      <c r="M4314" s="27">
        <f>IF(J4314="","",MAX(0,E4314-(J4314+twcdh_off))^2)</f>
        <v/>
      </c>
      <c r="N4314" s="27">
        <f>IF(E4314="","",MAX(0,E4314-swcdh_thr)^2)</f>
        <v/>
      </c>
      <c r="O4314">
        <f>IF(K4314="","",ROUND(E4314-K4314,0))</f>
        <v/>
      </c>
      <c r="P4314">
        <f>IF(O4314="","",IF(O4314&gt;=1,O4314,0))</f>
        <v/>
      </c>
      <c r="Q4314" s="27">
        <f>IF(E4314="","",MAX(0,E4314-22))</f>
        <v/>
      </c>
      <c r="R4314" s="27">
        <f>IF(H4314=1,E4314,"")</f>
        <v/>
      </c>
      <c r="S4314" s="27">
        <f>IF(AND(H4314=1,J4314&lt;&gt;""),E4314-J4314,"")</f>
        <v/>
      </c>
      <c r="T4314">
        <f>IF(G4314="","",MONTH(G4314))</f>
        <v/>
      </c>
    </row>
    <row r="4315">
      <c r="A4315" s="24" t="n">
        <v>2020</v>
      </c>
      <c r="B4315" s="24" t="n">
        <v>6</v>
      </c>
      <c r="C4315" s="24" t="n">
        <v>28</v>
      </c>
      <c r="D4315" s="24" t="n">
        <v>18</v>
      </c>
      <c r="E4315" s="24" t="n">
        <v>22.57</v>
      </c>
      <c r="F4315" s="25">
        <f>IF($E4315="","",DATE(IF($A4315="",nominal_year,$A4315),$B4315,$C4315)+($D4315-IF(LEFT(hour_conv,1)="1",1,0))/24)</f>
        <v/>
      </c>
      <c r="G4315" s="26">
        <f>IF(F4315="","",INT(F4315))</f>
        <v/>
      </c>
      <c r="H4315">
        <f>IF(G4315="","",IF(AND(MONTH(G4315)*100+DAY(G4315)&gt;=season_lo,MONTH(G4315)*100+DAY(G4315)&lt;=season_hi),1,0))</f>
        <v/>
      </c>
      <c r="I4315">
        <f>IF(G4315="","",G4315-first_day+1)</f>
        <v/>
      </c>
      <c r="J4315" s="27">
        <f>IF(I4315="","",INDEX(Daily!$J$2:$J$421,I4315))</f>
        <v/>
      </c>
      <c r="K4315" s="27">
        <f>IF(J4315="","",J4315+cat_offset)</f>
        <v/>
      </c>
      <c r="L4315" s="27">
        <f>IF(J4315="","",MAX(0,E4315-J4315)^2)</f>
        <v/>
      </c>
      <c r="M4315" s="27">
        <f>IF(J4315="","",MAX(0,E4315-(J4315+twcdh_off))^2)</f>
        <v/>
      </c>
      <c r="N4315" s="27">
        <f>IF(E4315="","",MAX(0,E4315-swcdh_thr)^2)</f>
        <v/>
      </c>
      <c r="O4315">
        <f>IF(K4315="","",ROUND(E4315-K4315,0))</f>
        <v/>
      </c>
      <c r="P4315">
        <f>IF(O4315="","",IF(O4315&gt;=1,O4315,0))</f>
        <v/>
      </c>
      <c r="Q4315" s="27">
        <f>IF(E4315="","",MAX(0,E4315-22))</f>
        <v/>
      </c>
      <c r="R4315" s="27">
        <f>IF(H4315=1,E4315,"")</f>
        <v/>
      </c>
      <c r="S4315" s="27">
        <f>IF(AND(H4315=1,J4315&lt;&gt;""),E4315-J4315,"")</f>
        <v/>
      </c>
      <c r="T4315">
        <f>IF(G4315="","",MONTH(G4315))</f>
        <v/>
      </c>
    </row>
    <row r="4316">
      <c r="A4316" s="24" t="n">
        <v>2020</v>
      </c>
      <c r="B4316" s="24" t="n">
        <v>6</v>
      </c>
      <c r="C4316" s="24" t="n">
        <v>28</v>
      </c>
      <c r="D4316" s="24" t="n">
        <v>19</v>
      </c>
      <c r="E4316" s="24" t="n">
        <v>22.75</v>
      </c>
      <c r="F4316" s="25">
        <f>IF($E4316="","",DATE(IF($A4316="",nominal_year,$A4316),$B4316,$C4316)+($D4316-IF(LEFT(hour_conv,1)="1",1,0))/24)</f>
        <v/>
      </c>
      <c r="G4316" s="26">
        <f>IF(F4316="","",INT(F4316))</f>
        <v/>
      </c>
      <c r="H4316">
        <f>IF(G4316="","",IF(AND(MONTH(G4316)*100+DAY(G4316)&gt;=season_lo,MONTH(G4316)*100+DAY(G4316)&lt;=season_hi),1,0))</f>
        <v/>
      </c>
      <c r="I4316">
        <f>IF(G4316="","",G4316-first_day+1)</f>
        <v/>
      </c>
      <c r="J4316" s="27">
        <f>IF(I4316="","",INDEX(Daily!$J$2:$J$421,I4316))</f>
        <v/>
      </c>
      <c r="K4316" s="27">
        <f>IF(J4316="","",J4316+cat_offset)</f>
        <v/>
      </c>
      <c r="L4316" s="27">
        <f>IF(J4316="","",MAX(0,E4316-J4316)^2)</f>
        <v/>
      </c>
      <c r="M4316" s="27">
        <f>IF(J4316="","",MAX(0,E4316-(J4316+twcdh_off))^2)</f>
        <v/>
      </c>
      <c r="N4316" s="27">
        <f>IF(E4316="","",MAX(0,E4316-swcdh_thr)^2)</f>
        <v/>
      </c>
      <c r="O4316">
        <f>IF(K4316="","",ROUND(E4316-K4316,0))</f>
        <v/>
      </c>
      <c r="P4316">
        <f>IF(O4316="","",IF(O4316&gt;=1,O4316,0))</f>
        <v/>
      </c>
      <c r="Q4316" s="27">
        <f>IF(E4316="","",MAX(0,E4316-22))</f>
        <v/>
      </c>
      <c r="R4316" s="27">
        <f>IF(H4316=1,E4316,"")</f>
        <v/>
      </c>
      <c r="S4316" s="27">
        <f>IF(AND(H4316=1,J4316&lt;&gt;""),E4316-J4316,"")</f>
        <v/>
      </c>
      <c r="T4316">
        <f>IF(G4316="","",MONTH(G4316))</f>
        <v/>
      </c>
    </row>
    <row r="4317">
      <c r="A4317" s="24" t="n">
        <v>2020</v>
      </c>
      <c r="B4317" s="24" t="n">
        <v>6</v>
      </c>
      <c r="C4317" s="24" t="n">
        <v>28</v>
      </c>
      <c r="D4317" s="24" t="n">
        <v>20</v>
      </c>
      <c r="E4317" s="24" t="n">
        <v>21.57</v>
      </c>
      <c r="F4317" s="25">
        <f>IF($E4317="","",DATE(IF($A4317="",nominal_year,$A4317),$B4317,$C4317)+($D4317-IF(LEFT(hour_conv,1)="1",1,0))/24)</f>
        <v/>
      </c>
      <c r="G4317" s="26">
        <f>IF(F4317="","",INT(F4317))</f>
        <v/>
      </c>
      <c r="H4317">
        <f>IF(G4317="","",IF(AND(MONTH(G4317)*100+DAY(G4317)&gt;=season_lo,MONTH(G4317)*100+DAY(G4317)&lt;=season_hi),1,0))</f>
        <v/>
      </c>
      <c r="I4317">
        <f>IF(G4317="","",G4317-first_day+1)</f>
        <v/>
      </c>
      <c r="J4317" s="27">
        <f>IF(I4317="","",INDEX(Daily!$J$2:$J$421,I4317))</f>
        <v/>
      </c>
      <c r="K4317" s="27">
        <f>IF(J4317="","",J4317+cat_offset)</f>
        <v/>
      </c>
      <c r="L4317" s="27">
        <f>IF(J4317="","",MAX(0,E4317-J4317)^2)</f>
        <v/>
      </c>
      <c r="M4317" s="27">
        <f>IF(J4317="","",MAX(0,E4317-(J4317+twcdh_off))^2)</f>
        <v/>
      </c>
      <c r="N4317" s="27">
        <f>IF(E4317="","",MAX(0,E4317-swcdh_thr)^2)</f>
        <v/>
      </c>
      <c r="O4317">
        <f>IF(K4317="","",ROUND(E4317-K4317,0))</f>
        <v/>
      </c>
      <c r="P4317">
        <f>IF(O4317="","",IF(O4317&gt;=1,O4317,0))</f>
        <v/>
      </c>
      <c r="Q4317" s="27">
        <f>IF(E4317="","",MAX(0,E4317-22))</f>
        <v/>
      </c>
      <c r="R4317" s="27">
        <f>IF(H4317=1,E4317,"")</f>
        <v/>
      </c>
      <c r="S4317" s="27">
        <f>IF(AND(H4317=1,J4317&lt;&gt;""),E4317-J4317,"")</f>
        <v/>
      </c>
      <c r="T4317">
        <f>IF(G4317="","",MONTH(G4317))</f>
        <v/>
      </c>
    </row>
    <row r="4318">
      <c r="A4318" s="24" t="n">
        <v>2020</v>
      </c>
      <c r="B4318" s="24" t="n">
        <v>6</v>
      </c>
      <c r="C4318" s="24" t="n">
        <v>28</v>
      </c>
      <c r="D4318" s="24" t="n">
        <v>21</v>
      </c>
      <c r="E4318" s="24" t="n">
        <v>20.36</v>
      </c>
      <c r="F4318" s="25">
        <f>IF($E4318="","",DATE(IF($A4318="",nominal_year,$A4318),$B4318,$C4318)+($D4318-IF(LEFT(hour_conv,1)="1",1,0))/24)</f>
        <v/>
      </c>
      <c r="G4318" s="26">
        <f>IF(F4318="","",INT(F4318))</f>
        <v/>
      </c>
      <c r="H4318">
        <f>IF(G4318="","",IF(AND(MONTH(G4318)*100+DAY(G4318)&gt;=season_lo,MONTH(G4318)*100+DAY(G4318)&lt;=season_hi),1,0))</f>
        <v/>
      </c>
      <c r="I4318">
        <f>IF(G4318="","",G4318-first_day+1)</f>
        <v/>
      </c>
      <c r="J4318" s="27">
        <f>IF(I4318="","",INDEX(Daily!$J$2:$J$421,I4318))</f>
        <v/>
      </c>
      <c r="K4318" s="27">
        <f>IF(J4318="","",J4318+cat_offset)</f>
        <v/>
      </c>
      <c r="L4318" s="27">
        <f>IF(J4318="","",MAX(0,E4318-J4318)^2)</f>
        <v/>
      </c>
      <c r="M4318" s="27">
        <f>IF(J4318="","",MAX(0,E4318-(J4318+twcdh_off))^2)</f>
        <v/>
      </c>
      <c r="N4318" s="27">
        <f>IF(E4318="","",MAX(0,E4318-swcdh_thr)^2)</f>
        <v/>
      </c>
      <c r="O4318">
        <f>IF(K4318="","",ROUND(E4318-K4318,0))</f>
        <v/>
      </c>
      <c r="P4318">
        <f>IF(O4318="","",IF(O4318&gt;=1,O4318,0))</f>
        <v/>
      </c>
      <c r="Q4318" s="27">
        <f>IF(E4318="","",MAX(0,E4318-22))</f>
        <v/>
      </c>
      <c r="R4318" s="27">
        <f>IF(H4318=1,E4318,"")</f>
        <v/>
      </c>
      <c r="S4318" s="27">
        <f>IF(AND(H4318=1,J4318&lt;&gt;""),E4318-J4318,"")</f>
        <v/>
      </c>
      <c r="T4318">
        <f>IF(G4318="","",MONTH(G4318))</f>
        <v/>
      </c>
    </row>
    <row r="4319">
      <c r="A4319" s="24" t="n">
        <v>2020</v>
      </c>
      <c r="B4319" s="24" t="n">
        <v>6</v>
      </c>
      <c r="C4319" s="24" t="n">
        <v>28</v>
      </c>
      <c r="D4319" s="24" t="n">
        <v>22</v>
      </c>
      <c r="E4319" s="24" t="n">
        <v>18.44</v>
      </c>
      <c r="F4319" s="25">
        <f>IF($E4319="","",DATE(IF($A4319="",nominal_year,$A4319),$B4319,$C4319)+($D4319-IF(LEFT(hour_conv,1)="1",1,0))/24)</f>
        <v/>
      </c>
      <c r="G4319" s="26">
        <f>IF(F4319="","",INT(F4319))</f>
        <v/>
      </c>
      <c r="H4319">
        <f>IF(G4319="","",IF(AND(MONTH(G4319)*100+DAY(G4319)&gt;=season_lo,MONTH(G4319)*100+DAY(G4319)&lt;=season_hi),1,0))</f>
        <v/>
      </c>
      <c r="I4319">
        <f>IF(G4319="","",G4319-first_day+1)</f>
        <v/>
      </c>
      <c r="J4319" s="27">
        <f>IF(I4319="","",INDEX(Daily!$J$2:$J$421,I4319))</f>
        <v/>
      </c>
      <c r="K4319" s="27">
        <f>IF(J4319="","",J4319+cat_offset)</f>
        <v/>
      </c>
      <c r="L4319" s="27">
        <f>IF(J4319="","",MAX(0,E4319-J4319)^2)</f>
        <v/>
      </c>
      <c r="M4319" s="27">
        <f>IF(J4319="","",MAX(0,E4319-(J4319+twcdh_off))^2)</f>
        <v/>
      </c>
      <c r="N4319" s="27">
        <f>IF(E4319="","",MAX(0,E4319-swcdh_thr)^2)</f>
        <v/>
      </c>
      <c r="O4319">
        <f>IF(K4319="","",ROUND(E4319-K4319,0))</f>
        <v/>
      </c>
      <c r="P4319">
        <f>IF(O4319="","",IF(O4319&gt;=1,O4319,0))</f>
        <v/>
      </c>
      <c r="Q4319" s="27">
        <f>IF(E4319="","",MAX(0,E4319-22))</f>
        <v/>
      </c>
      <c r="R4319" s="27">
        <f>IF(H4319=1,E4319,"")</f>
        <v/>
      </c>
      <c r="S4319" s="27">
        <f>IF(AND(H4319=1,J4319&lt;&gt;""),E4319-J4319,"")</f>
        <v/>
      </c>
      <c r="T4319">
        <f>IF(G4319="","",MONTH(G4319))</f>
        <v/>
      </c>
    </row>
    <row r="4320">
      <c r="A4320" s="24" t="n">
        <v>2020</v>
      </c>
      <c r="B4320" s="24" t="n">
        <v>6</v>
      </c>
      <c r="C4320" s="24" t="n">
        <v>28</v>
      </c>
      <c r="D4320" s="24" t="n">
        <v>23</v>
      </c>
      <c r="E4320" s="24" t="n">
        <v>16.57</v>
      </c>
      <c r="F4320" s="25">
        <f>IF($E4320="","",DATE(IF($A4320="",nominal_year,$A4320),$B4320,$C4320)+($D4320-IF(LEFT(hour_conv,1)="1",1,0))/24)</f>
        <v/>
      </c>
      <c r="G4320" s="26">
        <f>IF(F4320="","",INT(F4320))</f>
        <v/>
      </c>
      <c r="H4320">
        <f>IF(G4320="","",IF(AND(MONTH(G4320)*100+DAY(G4320)&gt;=season_lo,MONTH(G4320)*100+DAY(G4320)&lt;=season_hi),1,0))</f>
        <v/>
      </c>
      <c r="I4320">
        <f>IF(G4320="","",G4320-first_day+1)</f>
        <v/>
      </c>
      <c r="J4320" s="27">
        <f>IF(I4320="","",INDEX(Daily!$J$2:$J$421,I4320))</f>
        <v/>
      </c>
      <c r="K4320" s="27">
        <f>IF(J4320="","",J4320+cat_offset)</f>
        <v/>
      </c>
      <c r="L4320" s="27">
        <f>IF(J4320="","",MAX(0,E4320-J4320)^2)</f>
        <v/>
      </c>
      <c r="M4320" s="27">
        <f>IF(J4320="","",MAX(0,E4320-(J4320+twcdh_off))^2)</f>
        <v/>
      </c>
      <c r="N4320" s="27">
        <f>IF(E4320="","",MAX(0,E4320-swcdh_thr)^2)</f>
        <v/>
      </c>
      <c r="O4320">
        <f>IF(K4320="","",ROUND(E4320-K4320,0))</f>
        <v/>
      </c>
      <c r="P4320">
        <f>IF(O4320="","",IF(O4320&gt;=1,O4320,0))</f>
        <v/>
      </c>
      <c r="Q4320" s="27">
        <f>IF(E4320="","",MAX(0,E4320-22))</f>
        <v/>
      </c>
      <c r="R4320" s="27">
        <f>IF(H4320=1,E4320,"")</f>
        <v/>
      </c>
      <c r="S4320" s="27">
        <f>IF(AND(H4320=1,J4320&lt;&gt;""),E4320-J4320,"")</f>
        <v/>
      </c>
      <c r="T4320">
        <f>IF(G4320="","",MONTH(G4320))</f>
        <v/>
      </c>
    </row>
    <row r="4321">
      <c r="A4321" s="24" t="n">
        <v>2020</v>
      </c>
      <c r="B4321" s="24" t="n">
        <v>6</v>
      </c>
      <c r="C4321" s="24" t="n">
        <v>28</v>
      </c>
      <c r="D4321" s="24" t="n">
        <v>24</v>
      </c>
      <c r="E4321" s="24" t="n">
        <v>15.53</v>
      </c>
      <c r="F4321" s="25">
        <f>IF($E4321="","",DATE(IF($A4321="",nominal_year,$A4321),$B4321,$C4321)+($D4321-IF(LEFT(hour_conv,1)="1",1,0))/24)</f>
        <v/>
      </c>
      <c r="G4321" s="26">
        <f>IF(F4321="","",INT(F4321))</f>
        <v/>
      </c>
      <c r="H4321">
        <f>IF(G4321="","",IF(AND(MONTH(G4321)*100+DAY(G4321)&gt;=season_lo,MONTH(G4321)*100+DAY(G4321)&lt;=season_hi),1,0))</f>
        <v/>
      </c>
      <c r="I4321">
        <f>IF(G4321="","",G4321-first_day+1)</f>
        <v/>
      </c>
      <c r="J4321" s="27">
        <f>IF(I4321="","",INDEX(Daily!$J$2:$J$421,I4321))</f>
        <v/>
      </c>
      <c r="K4321" s="27">
        <f>IF(J4321="","",J4321+cat_offset)</f>
        <v/>
      </c>
      <c r="L4321" s="27">
        <f>IF(J4321="","",MAX(0,E4321-J4321)^2)</f>
        <v/>
      </c>
      <c r="M4321" s="27">
        <f>IF(J4321="","",MAX(0,E4321-(J4321+twcdh_off))^2)</f>
        <v/>
      </c>
      <c r="N4321" s="27">
        <f>IF(E4321="","",MAX(0,E4321-swcdh_thr)^2)</f>
        <v/>
      </c>
      <c r="O4321">
        <f>IF(K4321="","",ROUND(E4321-K4321,0))</f>
        <v/>
      </c>
      <c r="P4321">
        <f>IF(O4321="","",IF(O4321&gt;=1,O4321,0))</f>
        <v/>
      </c>
      <c r="Q4321" s="27">
        <f>IF(E4321="","",MAX(0,E4321-22))</f>
        <v/>
      </c>
      <c r="R4321" s="27">
        <f>IF(H4321=1,E4321,"")</f>
        <v/>
      </c>
      <c r="S4321" s="27">
        <f>IF(AND(H4321=1,J4321&lt;&gt;""),E4321-J4321,"")</f>
        <v/>
      </c>
      <c r="T4321">
        <f>IF(G4321="","",MONTH(G4321))</f>
        <v/>
      </c>
    </row>
    <row r="4322">
      <c r="A4322" s="24" t="n">
        <v>2020</v>
      </c>
      <c r="B4322" s="24" t="n">
        <v>6</v>
      </c>
      <c r="C4322" s="24" t="n">
        <v>29</v>
      </c>
      <c r="D4322" s="24" t="n">
        <v>1</v>
      </c>
      <c r="E4322" s="24" t="n">
        <v>14.81</v>
      </c>
      <c r="F4322" s="25">
        <f>IF($E4322="","",DATE(IF($A4322="",nominal_year,$A4322),$B4322,$C4322)+($D4322-IF(LEFT(hour_conv,1)="1",1,0))/24)</f>
        <v/>
      </c>
      <c r="G4322" s="26">
        <f>IF(F4322="","",INT(F4322))</f>
        <v/>
      </c>
      <c r="H4322">
        <f>IF(G4322="","",IF(AND(MONTH(G4322)*100+DAY(G4322)&gt;=season_lo,MONTH(G4322)*100+DAY(G4322)&lt;=season_hi),1,0))</f>
        <v/>
      </c>
      <c r="I4322">
        <f>IF(G4322="","",G4322-first_day+1)</f>
        <v/>
      </c>
      <c r="J4322" s="27">
        <f>IF(I4322="","",INDEX(Daily!$J$2:$J$421,I4322))</f>
        <v/>
      </c>
      <c r="K4322" s="27">
        <f>IF(J4322="","",J4322+cat_offset)</f>
        <v/>
      </c>
      <c r="L4322" s="27">
        <f>IF(J4322="","",MAX(0,E4322-J4322)^2)</f>
        <v/>
      </c>
      <c r="M4322" s="27">
        <f>IF(J4322="","",MAX(0,E4322-(J4322+twcdh_off))^2)</f>
        <v/>
      </c>
      <c r="N4322" s="27">
        <f>IF(E4322="","",MAX(0,E4322-swcdh_thr)^2)</f>
        <v/>
      </c>
      <c r="O4322">
        <f>IF(K4322="","",ROUND(E4322-K4322,0))</f>
        <v/>
      </c>
      <c r="P4322">
        <f>IF(O4322="","",IF(O4322&gt;=1,O4322,0))</f>
        <v/>
      </c>
      <c r="Q4322" s="27">
        <f>IF(E4322="","",MAX(0,E4322-22))</f>
        <v/>
      </c>
      <c r="R4322" s="27">
        <f>IF(H4322=1,E4322,"")</f>
        <v/>
      </c>
      <c r="S4322" s="27">
        <f>IF(AND(H4322=1,J4322&lt;&gt;""),E4322-J4322,"")</f>
        <v/>
      </c>
      <c r="T4322">
        <f>IF(G4322="","",MONTH(G4322))</f>
        <v/>
      </c>
    </row>
    <row r="4323">
      <c r="A4323" s="24" t="n">
        <v>2020</v>
      </c>
      <c r="B4323" s="24" t="n">
        <v>6</v>
      </c>
      <c r="C4323" s="24" t="n">
        <v>29</v>
      </c>
      <c r="D4323" s="24" t="n">
        <v>2</v>
      </c>
      <c r="E4323" s="24" t="n">
        <v>13.39</v>
      </c>
      <c r="F4323" s="25">
        <f>IF($E4323="","",DATE(IF($A4323="",nominal_year,$A4323),$B4323,$C4323)+($D4323-IF(LEFT(hour_conv,1)="1",1,0))/24)</f>
        <v/>
      </c>
      <c r="G4323" s="26">
        <f>IF(F4323="","",INT(F4323))</f>
        <v/>
      </c>
      <c r="H4323">
        <f>IF(G4323="","",IF(AND(MONTH(G4323)*100+DAY(G4323)&gt;=season_lo,MONTH(G4323)*100+DAY(G4323)&lt;=season_hi),1,0))</f>
        <v/>
      </c>
      <c r="I4323">
        <f>IF(G4323="","",G4323-first_day+1)</f>
        <v/>
      </c>
      <c r="J4323" s="27">
        <f>IF(I4323="","",INDEX(Daily!$J$2:$J$421,I4323))</f>
        <v/>
      </c>
      <c r="K4323" s="27">
        <f>IF(J4323="","",J4323+cat_offset)</f>
        <v/>
      </c>
      <c r="L4323" s="27">
        <f>IF(J4323="","",MAX(0,E4323-J4323)^2)</f>
        <v/>
      </c>
      <c r="M4323" s="27">
        <f>IF(J4323="","",MAX(0,E4323-(J4323+twcdh_off))^2)</f>
        <v/>
      </c>
      <c r="N4323" s="27">
        <f>IF(E4323="","",MAX(0,E4323-swcdh_thr)^2)</f>
        <v/>
      </c>
      <c r="O4323">
        <f>IF(K4323="","",ROUND(E4323-K4323,0))</f>
        <v/>
      </c>
      <c r="P4323">
        <f>IF(O4323="","",IF(O4323&gt;=1,O4323,0))</f>
        <v/>
      </c>
      <c r="Q4323" s="27">
        <f>IF(E4323="","",MAX(0,E4323-22))</f>
        <v/>
      </c>
      <c r="R4323" s="27">
        <f>IF(H4323=1,E4323,"")</f>
        <v/>
      </c>
      <c r="S4323" s="27">
        <f>IF(AND(H4323=1,J4323&lt;&gt;""),E4323-J4323,"")</f>
        <v/>
      </c>
      <c r="T4323">
        <f>IF(G4323="","",MONTH(G4323))</f>
        <v/>
      </c>
    </row>
    <row r="4324">
      <c r="A4324" s="24" t="n">
        <v>2020</v>
      </c>
      <c r="B4324" s="24" t="n">
        <v>6</v>
      </c>
      <c r="C4324" s="24" t="n">
        <v>29</v>
      </c>
      <c r="D4324" s="24" t="n">
        <v>3</v>
      </c>
      <c r="E4324" s="24" t="n">
        <v>12.86</v>
      </c>
      <c r="F4324" s="25">
        <f>IF($E4324="","",DATE(IF($A4324="",nominal_year,$A4324),$B4324,$C4324)+($D4324-IF(LEFT(hour_conv,1)="1",1,0))/24)</f>
        <v/>
      </c>
      <c r="G4324" s="26">
        <f>IF(F4324="","",INT(F4324))</f>
        <v/>
      </c>
      <c r="H4324">
        <f>IF(G4324="","",IF(AND(MONTH(G4324)*100+DAY(G4324)&gt;=season_lo,MONTH(G4324)*100+DAY(G4324)&lt;=season_hi),1,0))</f>
        <v/>
      </c>
      <c r="I4324">
        <f>IF(G4324="","",G4324-first_day+1)</f>
        <v/>
      </c>
      <c r="J4324" s="27">
        <f>IF(I4324="","",INDEX(Daily!$J$2:$J$421,I4324))</f>
        <v/>
      </c>
      <c r="K4324" s="27">
        <f>IF(J4324="","",J4324+cat_offset)</f>
        <v/>
      </c>
      <c r="L4324" s="27">
        <f>IF(J4324="","",MAX(0,E4324-J4324)^2)</f>
        <v/>
      </c>
      <c r="M4324" s="27">
        <f>IF(J4324="","",MAX(0,E4324-(J4324+twcdh_off))^2)</f>
        <v/>
      </c>
      <c r="N4324" s="27">
        <f>IF(E4324="","",MAX(0,E4324-swcdh_thr)^2)</f>
        <v/>
      </c>
      <c r="O4324">
        <f>IF(K4324="","",ROUND(E4324-K4324,0))</f>
        <v/>
      </c>
      <c r="P4324">
        <f>IF(O4324="","",IF(O4324&gt;=1,O4324,0))</f>
        <v/>
      </c>
      <c r="Q4324" s="27">
        <f>IF(E4324="","",MAX(0,E4324-22))</f>
        <v/>
      </c>
      <c r="R4324" s="27">
        <f>IF(H4324=1,E4324,"")</f>
        <v/>
      </c>
      <c r="S4324" s="27">
        <f>IF(AND(H4324=1,J4324&lt;&gt;""),E4324-J4324,"")</f>
        <v/>
      </c>
      <c r="T4324">
        <f>IF(G4324="","",MONTH(G4324))</f>
        <v/>
      </c>
    </row>
    <row r="4325">
      <c r="A4325" s="24" t="n">
        <v>2020</v>
      </c>
      <c r="B4325" s="24" t="n">
        <v>6</v>
      </c>
      <c r="C4325" s="24" t="n">
        <v>29</v>
      </c>
      <c r="D4325" s="24" t="n">
        <v>4</v>
      </c>
      <c r="E4325" s="24" t="n">
        <v>12.4</v>
      </c>
      <c r="F4325" s="25">
        <f>IF($E4325="","",DATE(IF($A4325="",nominal_year,$A4325),$B4325,$C4325)+($D4325-IF(LEFT(hour_conv,1)="1",1,0))/24)</f>
        <v/>
      </c>
      <c r="G4325" s="26">
        <f>IF(F4325="","",INT(F4325))</f>
        <v/>
      </c>
      <c r="H4325">
        <f>IF(G4325="","",IF(AND(MONTH(G4325)*100+DAY(G4325)&gt;=season_lo,MONTH(G4325)*100+DAY(G4325)&lt;=season_hi),1,0))</f>
        <v/>
      </c>
      <c r="I4325">
        <f>IF(G4325="","",G4325-first_day+1)</f>
        <v/>
      </c>
      <c r="J4325" s="27">
        <f>IF(I4325="","",INDEX(Daily!$J$2:$J$421,I4325))</f>
        <v/>
      </c>
      <c r="K4325" s="27">
        <f>IF(J4325="","",J4325+cat_offset)</f>
        <v/>
      </c>
      <c r="L4325" s="27">
        <f>IF(J4325="","",MAX(0,E4325-J4325)^2)</f>
        <v/>
      </c>
      <c r="M4325" s="27">
        <f>IF(J4325="","",MAX(0,E4325-(J4325+twcdh_off))^2)</f>
        <v/>
      </c>
      <c r="N4325" s="27">
        <f>IF(E4325="","",MAX(0,E4325-swcdh_thr)^2)</f>
        <v/>
      </c>
      <c r="O4325">
        <f>IF(K4325="","",ROUND(E4325-K4325,0))</f>
        <v/>
      </c>
      <c r="P4325">
        <f>IF(O4325="","",IF(O4325&gt;=1,O4325,0))</f>
        <v/>
      </c>
      <c r="Q4325" s="27">
        <f>IF(E4325="","",MAX(0,E4325-22))</f>
        <v/>
      </c>
      <c r="R4325" s="27">
        <f>IF(H4325=1,E4325,"")</f>
        <v/>
      </c>
      <c r="S4325" s="27">
        <f>IF(AND(H4325=1,J4325&lt;&gt;""),E4325-J4325,"")</f>
        <v/>
      </c>
      <c r="T4325">
        <f>IF(G4325="","",MONTH(G4325))</f>
        <v/>
      </c>
    </row>
    <row r="4326">
      <c r="A4326" s="24" t="n">
        <v>2020</v>
      </c>
      <c r="B4326" s="24" t="n">
        <v>6</v>
      </c>
      <c r="C4326" s="24" t="n">
        <v>29</v>
      </c>
      <c r="D4326" s="24" t="n">
        <v>5</v>
      </c>
      <c r="E4326" s="24" t="n">
        <v>12.68</v>
      </c>
      <c r="F4326" s="25">
        <f>IF($E4326="","",DATE(IF($A4326="",nominal_year,$A4326),$B4326,$C4326)+($D4326-IF(LEFT(hour_conv,1)="1",1,0))/24)</f>
        <v/>
      </c>
      <c r="G4326" s="26">
        <f>IF(F4326="","",INT(F4326))</f>
        <v/>
      </c>
      <c r="H4326">
        <f>IF(G4326="","",IF(AND(MONTH(G4326)*100+DAY(G4326)&gt;=season_lo,MONTH(G4326)*100+DAY(G4326)&lt;=season_hi),1,0))</f>
        <v/>
      </c>
      <c r="I4326">
        <f>IF(G4326="","",G4326-first_day+1)</f>
        <v/>
      </c>
      <c r="J4326" s="27">
        <f>IF(I4326="","",INDEX(Daily!$J$2:$J$421,I4326))</f>
        <v/>
      </c>
      <c r="K4326" s="27">
        <f>IF(J4326="","",J4326+cat_offset)</f>
        <v/>
      </c>
      <c r="L4326" s="27">
        <f>IF(J4326="","",MAX(0,E4326-J4326)^2)</f>
        <v/>
      </c>
      <c r="M4326" s="27">
        <f>IF(J4326="","",MAX(0,E4326-(J4326+twcdh_off))^2)</f>
        <v/>
      </c>
      <c r="N4326" s="27">
        <f>IF(E4326="","",MAX(0,E4326-swcdh_thr)^2)</f>
        <v/>
      </c>
      <c r="O4326">
        <f>IF(K4326="","",ROUND(E4326-K4326,0))</f>
        <v/>
      </c>
      <c r="P4326">
        <f>IF(O4326="","",IF(O4326&gt;=1,O4326,0))</f>
        <v/>
      </c>
      <c r="Q4326" s="27">
        <f>IF(E4326="","",MAX(0,E4326-22))</f>
        <v/>
      </c>
      <c r="R4326" s="27">
        <f>IF(H4326=1,E4326,"")</f>
        <v/>
      </c>
      <c r="S4326" s="27">
        <f>IF(AND(H4326=1,J4326&lt;&gt;""),E4326-J4326,"")</f>
        <v/>
      </c>
      <c r="T4326">
        <f>IF(G4326="","",MONTH(G4326))</f>
        <v/>
      </c>
    </row>
    <row r="4327">
      <c r="A4327" s="24" t="n">
        <v>2020</v>
      </c>
      <c r="B4327" s="24" t="n">
        <v>6</v>
      </c>
      <c r="C4327" s="24" t="n">
        <v>29</v>
      </c>
      <c r="D4327" s="24" t="n">
        <v>6</v>
      </c>
      <c r="E4327" s="24" t="n">
        <v>14.05</v>
      </c>
      <c r="F4327" s="25">
        <f>IF($E4327="","",DATE(IF($A4327="",nominal_year,$A4327),$B4327,$C4327)+($D4327-IF(LEFT(hour_conv,1)="1",1,0))/24)</f>
        <v/>
      </c>
      <c r="G4327" s="26">
        <f>IF(F4327="","",INT(F4327))</f>
        <v/>
      </c>
      <c r="H4327">
        <f>IF(G4327="","",IF(AND(MONTH(G4327)*100+DAY(G4327)&gt;=season_lo,MONTH(G4327)*100+DAY(G4327)&lt;=season_hi),1,0))</f>
        <v/>
      </c>
      <c r="I4327">
        <f>IF(G4327="","",G4327-first_day+1)</f>
        <v/>
      </c>
      <c r="J4327" s="27">
        <f>IF(I4327="","",INDEX(Daily!$J$2:$J$421,I4327))</f>
        <v/>
      </c>
      <c r="K4327" s="27">
        <f>IF(J4327="","",J4327+cat_offset)</f>
        <v/>
      </c>
      <c r="L4327" s="27">
        <f>IF(J4327="","",MAX(0,E4327-J4327)^2)</f>
        <v/>
      </c>
      <c r="M4327" s="27">
        <f>IF(J4327="","",MAX(0,E4327-(J4327+twcdh_off))^2)</f>
        <v/>
      </c>
      <c r="N4327" s="27">
        <f>IF(E4327="","",MAX(0,E4327-swcdh_thr)^2)</f>
        <v/>
      </c>
      <c r="O4327">
        <f>IF(K4327="","",ROUND(E4327-K4327,0))</f>
        <v/>
      </c>
      <c r="P4327">
        <f>IF(O4327="","",IF(O4327&gt;=1,O4327,0))</f>
        <v/>
      </c>
      <c r="Q4327" s="27">
        <f>IF(E4327="","",MAX(0,E4327-22))</f>
        <v/>
      </c>
      <c r="R4327" s="27">
        <f>IF(H4327=1,E4327,"")</f>
        <v/>
      </c>
      <c r="S4327" s="27">
        <f>IF(AND(H4327=1,J4327&lt;&gt;""),E4327-J4327,"")</f>
        <v/>
      </c>
      <c r="T4327">
        <f>IF(G4327="","",MONTH(G4327))</f>
        <v/>
      </c>
    </row>
    <row r="4328">
      <c r="A4328" s="24" t="n">
        <v>2020</v>
      </c>
      <c r="B4328" s="24" t="n">
        <v>6</v>
      </c>
      <c r="C4328" s="24" t="n">
        <v>29</v>
      </c>
      <c r="D4328" s="24" t="n">
        <v>7</v>
      </c>
      <c r="E4328" s="24" t="n">
        <v>14.78</v>
      </c>
      <c r="F4328" s="25">
        <f>IF($E4328="","",DATE(IF($A4328="",nominal_year,$A4328),$B4328,$C4328)+($D4328-IF(LEFT(hour_conv,1)="1",1,0))/24)</f>
        <v/>
      </c>
      <c r="G4328" s="26">
        <f>IF(F4328="","",INT(F4328))</f>
        <v/>
      </c>
      <c r="H4328">
        <f>IF(G4328="","",IF(AND(MONTH(G4328)*100+DAY(G4328)&gt;=season_lo,MONTH(G4328)*100+DAY(G4328)&lt;=season_hi),1,0))</f>
        <v/>
      </c>
      <c r="I4328">
        <f>IF(G4328="","",G4328-first_day+1)</f>
        <v/>
      </c>
      <c r="J4328" s="27">
        <f>IF(I4328="","",INDEX(Daily!$J$2:$J$421,I4328))</f>
        <v/>
      </c>
      <c r="K4328" s="27">
        <f>IF(J4328="","",J4328+cat_offset)</f>
        <v/>
      </c>
      <c r="L4328" s="27">
        <f>IF(J4328="","",MAX(0,E4328-J4328)^2)</f>
        <v/>
      </c>
      <c r="M4328" s="27">
        <f>IF(J4328="","",MAX(0,E4328-(J4328+twcdh_off))^2)</f>
        <v/>
      </c>
      <c r="N4328" s="27">
        <f>IF(E4328="","",MAX(0,E4328-swcdh_thr)^2)</f>
        <v/>
      </c>
      <c r="O4328">
        <f>IF(K4328="","",ROUND(E4328-K4328,0))</f>
        <v/>
      </c>
      <c r="P4328">
        <f>IF(O4328="","",IF(O4328&gt;=1,O4328,0))</f>
        <v/>
      </c>
      <c r="Q4328" s="27">
        <f>IF(E4328="","",MAX(0,E4328-22))</f>
        <v/>
      </c>
      <c r="R4328" s="27">
        <f>IF(H4328=1,E4328,"")</f>
        <v/>
      </c>
      <c r="S4328" s="27">
        <f>IF(AND(H4328=1,J4328&lt;&gt;""),E4328-J4328,"")</f>
        <v/>
      </c>
      <c r="T4328">
        <f>IF(G4328="","",MONTH(G4328))</f>
        <v/>
      </c>
    </row>
    <row r="4329">
      <c r="A4329" s="24" t="n">
        <v>2020</v>
      </c>
      <c r="B4329" s="24" t="n">
        <v>6</v>
      </c>
      <c r="C4329" s="24" t="n">
        <v>29</v>
      </c>
      <c r="D4329" s="24" t="n">
        <v>8</v>
      </c>
      <c r="E4329" s="24" t="n">
        <v>15.29</v>
      </c>
      <c r="F4329" s="25">
        <f>IF($E4329="","",DATE(IF($A4329="",nominal_year,$A4329),$B4329,$C4329)+($D4329-IF(LEFT(hour_conv,1)="1",1,0))/24)</f>
        <v/>
      </c>
      <c r="G4329" s="26">
        <f>IF(F4329="","",INT(F4329))</f>
        <v/>
      </c>
      <c r="H4329">
        <f>IF(G4329="","",IF(AND(MONTH(G4329)*100+DAY(G4329)&gt;=season_lo,MONTH(G4329)*100+DAY(G4329)&lt;=season_hi),1,0))</f>
        <v/>
      </c>
      <c r="I4329">
        <f>IF(G4329="","",G4329-first_day+1)</f>
        <v/>
      </c>
      <c r="J4329" s="27">
        <f>IF(I4329="","",INDEX(Daily!$J$2:$J$421,I4329))</f>
        <v/>
      </c>
      <c r="K4329" s="27">
        <f>IF(J4329="","",J4329+cat_offset)</f>
        <v/>
      </c>
      <c r="L4329" s="27">
        <f>IF(J4329="","",MAX(0,E4329-J4329)^2)</f>
        <v/>
      </c>
      <c r="M4329" s="27">
        <f>IF(J4329="","",MAX(0,E4329-(J4329+twcdh_off))^2)</f>
        <v/>
      </c>
      <c r="N4329" s="27">
        <f>IF(E4329="","",MAX(0,E4329-swcdh_thr)^2)</f>
        <v/>
      </c>
      <c r="O4329">
        <f>IF(K4329="","",ROUND(E4329-K4329,0))</f>
        <v/>
      </c>
      <c r="P4329">
        <f>IF(O4329="","",IF(O4329&gt;=1,O4329,0))</f>
        <v/>
      </c>
      <c r="Q4329" s="27">
        <f>IF(E4329="","",MAX(0,E4329-22))</f>
        <v/>
      </c>
      <c r="R4329" s="27">
        <f>IF(H4329=1,E4329,"")</f>
        <v/>
      </c>
      <c r="S4329" s="27">
        <f>IF(AND(H4329=1,J4329&lt;&gt;""),E4329-J4329,"")</f>
        <v/>
      </c>
      <c r="T4329">
        <f>IF(G4329="","",MONTH(G4329))</f>
        <v/>
      </c>
    </row>
    <row r="4330">
      <c r="A4330" s="24" t="n">
        <v>2020</v>
      </c>
      <c r="B4330" s="24" t="n">
        <v>6</v>
      </c>
      <c r="C4330" s="24" t="n">
        <v>29</v>
      </c>
      <c r="D4330" s="24" t="n">
        <v>9</v>
      </c>
      <c r="E4330" s="24" t="n">
        <v>16.67</v>
      </c>
      <c r="F4330" s="25">
        <f>IF($E4330="","",DATE(IF($A4330="",nominal_year,$A4330),$B4330,$C4330)+($D4330-IF(LEFT(hour_conv,1)="1",1,0))/24)</f>
        <v/>
      </c>
      <c r="G4330" s="26">
        <f>IF(F4330="","",INT(F4330))</f>
        <v/>
      </c>
      <c r="H4330">
        <f>IF(G4330="","",IF(AND(MONTH(G4330)*100+DAY(G4330)&gt;=season_lo,MONTH(G4330)*100+DAY(G4330)&lt;=season_hi),1,0))</f>
        <v/>
      </c>
      <c r="I4330">
        <f>IF(G4330="","",G4330-first_day+1)</f>
        <v/>
      </c>
      <c r="J4330" s="27">
        <f>IF(I4330="","",INDEX(Daily!$J$2:$J$421,I4330))</f>
        <v/>
      </c>
      <c r="K4330" s="27">
        <f>IF(J4330="","",J4330+cat_offset)</f>
        <v/>
      </c>
      <c r="L4330" s="27">
        <f>IF(J4330="","",MAX(0,E4330-J4330)^2)</f>
        <v/>
      </c>
      <c r="M4330" s="27">
        <f>IF(J4330="","",MAX(0,E4330-(J4330+twcdh_off))^2)</f>
        <v/>
      </c>
      <c r="N4330" s="27">
        <f>IF(E4330="","",MAX(0,E4330-swcdh_thr)^2)</f>
        <v/>
      </c>
      <c r="O4330">
        <f>IF(K4330="","",ROUND(E4330-K4330,0))</f>
        <v/>
      </c>
      <c r="P4330">
        <f>IF(O4330="","",IF(O4330&gt;=1,O4330,0))</f>
        <v/>
      </c>
      <c r="Q4330" s="27">
        <f>IF(E4330="","",MAX(0,E4330-22))</f>
        <v/>
      </c>
      <c r="R4330" s="27">
        <f>IF(H4330=1,E4330,"")</f>
        <v/>
      </c>
      <c r="S4330" s="27">
        <f>IF(AND(H4330=1,J4330&lt;&gt;""),E4330-J4330,"")</f>
        <v/>
      </c>
      <c r="T4330">
        <f>IF(G4330="","",MONTH(G4330))</f>
        <v/>
      </c>
    </row>
    <row r="4331">
      <c r="A4331" s="24" t="n">
        <v>2020</v>
      </c>
      <c r="B4331" s="24" t="n">
        <v>6</v>
      </c>
      <c r="C4331" s="24" t="n">
        <v>29</v>
      </c>
      <c r="D4331" s="24" t="n">
        <v>10</v>
      </c>
      <c r="E4331" s="24" t="n">
        <v>18.32</v>
      </c>
      <c r="F4331" s="25">
        <f>IF($E4331="","",DATE(IF($A4331="",nominal_year,$A4331),$B4331,$C4331)+($D4331-IF(LEFT(hour_conv,1)="1",1,0))/24)</f>
        <v/>
      </c>
      <c r="G4331" s="26">
        <f>IF(F4331="","",INT(F4331))</f>
        <v/>
      </c>
      <c r="H4331">
        <f>IF(G4331="","",IF(AND(MONTH(G4331)*100+DAY(G4331)&gt;=season_lo,MONTH(G4331)*100+DAY(G4331)&lt;=season_hi),1,0))</f>
        <v/>
      </c>
      <c r="I4331">
        <f>IF(G4331="","",G4331-first_day+1)</f>
        <v/>
      </c>
      <c r="J4331" s="27">
        <f>IF(I4331="","",INDEX(Daily!$J$2:$J$421,I4331))</f>
        <v/>
      </c>
      <c r="K4331" s="27">
        <f>IF(J4331="","",J4331+cat_offset)</f>
        <v/>
      </c>
      <c r="L4331" s="27">
        <f>IF(J4331="","",MAX(0,E4331-J4331)^2)</f>
        <v/>
      </c>
      <c r="M4331" s="27">
        <f>IF(J4331="","",MAX(0,E4331-(J4331+twcdh_off))^2)</f>
        <v/>
      </c>
      <c r="N4331" s="27">
        <f>IF(E4331="","",MAX(0,E4331-swcdh_thr)^2)</f>
        <v/>
      </c>
      <c r="O4331">
        <f>IF(K4331="","",ROUND(E4331-K4331,0))</f>
        <v/>
      </c>
      <c r="P4331">
        <f>IF(O4331="","",IF(O4331&gt;=1,O4331,0))</f>
        <v/>
      </c>
      <c r="Q4331" s="27">
        <f>IF(E4331="","",MAX(0,E4331-22))</f>
        <v/>
      </c>
      <c r="R4331" s="27">
        <f>IF(H4331=1,E4331,"")</f>
        <v/>
      </c>
      <c r="S4331" s="27">
        <f>IF(AND(H4331=1,J4331&lt;&gt;""),E4331-J4331,"")</f>
        <v/>
      </c>
      <c r="T4331">
        <f>IF(G4331="","",MONTH(G4331))</f>
        <v/>
      </c>
    </row>
    <row r="4332">
      <c r="A4332" s="24" t="n">
        <v>2020</v>
      </c>
      <c r="B4332" s="24" t="n">
        <v>6</v>
      </c>
      <c r="C4332" s="24" t="n">
        <v>29</v>
      </c>
      <c r="D4332" s="24" t="n">
        <v>11</v>
      </c>
      <c r="E4332" s="24" t="n">
        <v>20.21</v>
      </c>
      <c r="F4332" s="25">
        <f>IF($E4332="","",DATE(IF($A4332="",nominal_year,$A4332),$B4332,$C4332)+($D4332-IF(LEFT(hour_conv,1)="1",1,0))/24)</f>
        <v/>
      </c>
      <c r="G4332" s="26">
        <f>IF(F4332="","",INT(F4332))</f>
        <v/>
      </c>
      <c r="H4332">
        <f>IF(G4332="","",IF(AND(MONTH(G4332)*100+DAY(G4332)&gt;=season_lo,MONTH(G4332)*100+DAY(G4332)&lt;=season_hi),1,0))</f>
        <v/>
      </c>
      <c r="I4332">
        <f>IF(G4332="","",G4332-first_day+1)</f>
        <v/>
      </c>
      <c r="J4332" s="27">
        <f>IF(I4332="","",INDEX(Daily!$J$2:$J$421,I4332))</f>
        <v/>
      </c>
      <c r="K4332" s="27">
        <f>IF(J4332="","",J4332+cat_offset)</f>
        <v/>
      </c>
      <c r="L4332" s="27">
        <f>IF(J4332="","",MAX(0,E4332-J4332)^2)</f>
        <v/>
      </c>
      <c r="M4332" s="27">
        <f>IF(J4332="","",MAX(0,E4332-(J4332+twcdh_off))^2)</f>
        <v/>
      </c>
      <c r="N4332" s="27">
        <f>IF(E4332="","",MAX(0,E4332-swcdh_thr)^2)</f>
        <v/>
      </c>
      <c r="O4332">
        <f>IF(K4332="","",ROUND(E4332-K4332,0))</f>
        <v/>
      </c>
      <c r="P4332">
        <f>IF(O4332="","",IF(O4332&gt;=1,O4332,0))</f>
        <v/>
      </c>
      <c r="Q4332" s="27">
        <f>IF(E4332="","",MAX(0,E4332-22))</f>
        <v/>
      </c>
      <c r="R4332" s="27">
        <f>IF(H4332=1,E4332,"")</f>
        <v/>
      </c>
      <c r="S4332" s="27">
        <f>IF(AND(H4332=1,J4332&lt;&gt;""),E4332-J4332,"")</f>
        <v/>
      </c>
      <c r="T4332">
        <f>IF(G4332="","",MONTH(G4332))</f>
        <v/>
      </c>
    </row>
    <row r="4333">
      <c r="A4333" s="24" t="n">
        <v>2020</v>
      </c>
      <c r="B4333" s="24" t="n">
        <v>6</v>
      </c>
      <c r="C4333" s="24" t="n">
        <v>29</v>
      </c>
      <c r="D4333" s="24" t="n">
        <v>12</v>
      </c>
      <c r="E4333" s="24" t="n">
        <v>20.87</v>
      </c>
      <c r="F4333" s="25">
        <f>IF($E4333="","",DATE(IF($A4333="",nominal_year,$A4333),$B4333,$C4333)+($D4333-IF(LEFT(hour_conv,1)="1",1,0))/24)</f>
        <v/>
      </c>
      <c r="G4333" s="26">
        <f>IF(F4333="","",INT(F4333))</f>
        <v/>
      </c>
      <c r="H4333">
        <f>IF(G4333="","",IF(AND(MONTH(G4333)*100+DAY(G4333)&gt;=season_lo,MONTH(G4333)*100+DAY(G4333)&lt;=season_hi),1,0))</f>
        <v/>
      </c>
      <c r="I4333">
        <f>IF(G4333="","",G4333-first_day+1)</f>
        <v/>
      </c>
      <c r="J4333" s="27">
        <f>IF(I4333="","",INDEX(Daily!$J$2:$J$421,I4333))</f>
        <v/>
      </c>
      <c r="K4333" s="27">
        <f>IF(J4333="","",J4333+cat_offset)</f>
        <v/>
      </c>
      <c r="L4333" s="27">
        <f>IF(J4333="","",MAX(0,E4333-J4333)^2)</f>
        <v/>
      </c>
      <c r="M4333" s="27">
        <f>IF(J4333="","",MAX(0,E4333-(J4333+twcdh_off))^2)</f>
        <v/>
      </c>
      <c r="N4333" s="27">
        <f>IF(E4333="","",MAX(0,E4333-swcdh_thr)^2)</f>
        <v/>
      </c>
      <c r="O4333">
        <f>IF(K4333="","",ROUND(E4333-K4333,0))</f>
        <v/>
      </c>
      <c r="P4333">
        <f>IF(O4333="","",IF(O4333&gt;=1,O4333,0))</f>
        <v/>
      </c>
      <c r="Q4333" s="27">
        <f>IF(E4333="","",MAX(0,E4333-22))</f>
        <v/>
      </c>
      <c r="R4333" s="27">
        <f>IF(H4333=1,E4333,"")</f>
        <v/>
      </c>
      <c r="S4333" s="27">
        <f>IF(AND(H4333=1,J4333&lt;&gt;""),E4333-J4333,"")</f>
        <v/>
      </c>
      <c r="T4333">
        <f>IF(G4333="","",MONTH(G4333))</f>
        <v/>
      </c>
    </row>
    <row r="4334">
      <c r="A4334" s="24" t="n">
        <v>2020</v>
      </c>
      <c r="B4334" s="24" t="n">
        <v>6</v>
      </c>
      <c r="C4334" s="24" t="n">
        <v>29</v>
      </c>
      <c r="D4334" s="24" t="n">
        <v>13</v>
      </c>
      <c r="E4334" s="24" t="n">
        <v>22.42</v>
      </c>
      <c r="F4334" s="25">
        <f>IF($E4334="","",DATE(IF($A4334="",nominal_year,$A4334),$B4334,$C4334)+($D4334-IF(LEFT(hour_conv,1)="1",1,0))/24)</f>
        <v/>
      </c>
      <c r="G4334" s="26">
        <f>IF(F4334="","",INT(F4334))</f>
        <v/>
      </c>
      <c r="H4334">
        <f>IF(G4334="","",IF(AND(MONTH(G4334)*100+DAY(G4334)&gt;=season_lo,MONTH(G4334)*100+DAY(G4334)&lt;=season_hi),1,0))</f>
        <v/>
      </c>
      <c r="I4334">
        <f>IF(G4334="","",G4334-first_day+1)</f>
        <v/>
      </c>
      <c r="J4334" s="27">
        <f>IF(I4334="","",INDEX(Daily!$J$2:$J$421,I4334))</f>
        <v/>
      </c>
      <c r="K4334" s="27">
        <f>IF(J4334="","",J4334+cat_offset)</f>
        <v/>
      </c>
      <c r="L4334" s="27">
        <f>IF(J4334="","",MAX(0,E4334-J4334)^2)</f>
        <v/>
      </c>
      <c r="M4334" s="27">
        <f>IF(J4334="","",MAX(0,E4334-(J4334+twcdh_off))^2)</f>
        <v/>
      </c>
      <c r="N4334" s="27">
        <f>IF(E4334="","",MAX(0,E4334-swcdh_thr)^2)</f>
        <v/>
      </c>
      <c r="O4334">
        <f>IF(K4334="","",ROUND(E4334-K4334,0))</f>
        <v/>
      </c>
      <c r="P4334">
        <f>IF(O4334="","",IF(O4334&gt;=1,O4334,0))</f>
        <v/>
      </c>
      <c r="Q4334" s="27">
        <f>IF(E4334="","",MAX(0,E4334-22))</f>
        <v/>
      </c>
      <c r="R4334" s="27">
        <f>IF(H4334=1,E4334,"")</f>
        <v/>
      </c>
      <c r="S4334" s="27">
        <f>IF(AND(H4334=1,J4334&lt;&gt;""),E4334-J4334,"")</f>
        <v/>
      </c>
      <c r="T4334">
        <f>IF(G4334="","",MONTH(G4334))</f>
        <v/>
      </c>
    </row>
    <row r="4335">
      <c r="A4335" s="24" t="n">
        <v>2020</v>
      </c>
      <c r="B4335" s="24" t="n">
        <v>6</v>
      </c>
      <c r="C4335" s="24" t="n">
        <v>29</v>
      </c>
      <c r="D4335" s="24" t="n">
        <v>14</v>
      </c>
      <c r="E4335" s="24" t="n">
        <v>22.52</v>
      </c>
      <c r="F4335" s="25">
        <f>IF($E4335="","",DATE(IF($A4335="",nominal_year,$A4335),$B4335,$C4335)+($D4335-IF(LEFT(hour_conv,1)="1",1,0))/24)</f>
        <v/>
      </c>
      <c r="G4335" s="26">
        <f>IF(F4335="","",INT(F4335))</f>
        <v/>
      </c>
      <c r="H4335">
        <f>IF(G4335="","",IF(AND(MONTH(G4335)*100+DAY(G4335)&gt;=season_lo,MONTH(G4335)*100+DAY(G4335)&lt;=season_hi),1,0))</f>
        <v/>
      </c>
      <c r="I4335">
        <f>IF(G4335="","",G4335-first_day+1)</f>
        <v/>
      </c>
      <c r="J4335" s="27">
        <f>IF(I4335="","",INDEX(Daily!$J$2:$J$421,I4335))</f>
        <v/>
      </c>
      <c r="K4335" s="27">
        <f>IF(J4335="","",J4335+cat_offset)</f>
        <v/>
      </c>
      <c r="L4335" s="27">
        <f>IF(J4335="","",MAX(0,E4335-J4335)^2)</f>
        <v/>
      </c>
      <c r="M4335" s="27">
        <f>IF(J4335="","",MAX(0,E4335-(J4335+twcdh_off))^2)</f>
        <v/>
      </c>
      <c r="N4335" s="27">
        <f>IF(E4335="","",MAX(0,E4335-swcdh_thr)^2)</f>
        <v/>
      </c>
      <c r="O4335">
        <f>IF(K4335="","",ROUND(E4335-K4335,0))</f>
        <v/>
      </c>
      <c r="P4335">
        <f>IF(O4335="","",IF(O4335&gt;=1,O4335,0))</f>
        <v/>
      </c>
      <c r="Q4335" s="27">
        <f>IF(E4335="","",MAX(0,E4335-22))</f>
        <v/>
      </c>
      <c r="R4335" s="27">
        <f>IF(H4335=1,E4335,"")</f>
        <v/>
      </c>
      <c r="S4335" s="27">
        <f>IF(AND(H4335=1,J4335&lt;&gt;""),E4335-J4335,"")</f>
        <v/>
      </c>
      <c r="T4335">
        <f>IF(G4335="","",MONTH(G4335))</f>
        <v/>
      </c>
    </row>
    <row r="4336">
      <c r="A4336" s="24" t="n">
        <v>2020</v>
      </c>
      <c r="B4336" s="24" t="n">
        <v>6</v>
      </c>
      <c r="C4336" s="24" t="n">
        <v>29</v>
      </c>
      <c r="D4336" s="24" t="n">
        <v>15</v>
      </c>
      <c r="E4336" s="24" t="n">
        <v>23.43</v>
      </c>
      <c r="F4336" s="25">
        <f>IF($E4336="","",DATE(IF($A4336="",nominal_year,$A4336),$B4336,$C4336)+($D4336-IF(LEFT(hour_conv,1)="1",1,0))/24)</f>
        <v/>
      </c>
      <c r="G4336" s="26">
        <f>IF(F4336="","",INT(F4336))</f>
        <v/>
      </c>
      <c r="H4336">
        <f>IF(G4336="","",IF(AND(MONTH(G4336)*100+DAY(G4336)&gt;=season_lo,MONTH(G4336)*100+DAY(G4336)&lt;=season_hi),1,0))</f>
        <v/>
      </c>
      <c r="I4336">
        <f>IF(G4336="","",G4336-first_day+1)</f>
        <v/>
      </c>
      <c r="J4336" s="27">
        <f>IF(I4336="","",INDEX(Daily!$J$2:$J$421,I4336))</f>
        <v/>
      </c>
      <c r="K4336" s="27">
        <f>IF(J4336="","",J4336+cat_offset)</f>
        <v/>
      </c>
      <c r="L4336" s="27">
        <f>IF(J4336="","",MAX(0,E4336-J4336)^2)</f>
        <v/>
      </c>
      <c r="M4336" s="27">
        <f>IF(J4336="","",MAX(0,E4336-(J4336+twcdh_off))^2)</f>
        <v/>
      </c>
      <c r="N4336" s="27">
        <f>IF(E4336="","",MAX(0,E4336-swcdh_thr)^2)</f>
        <v/>
      </c>
      <c r="O4336">
        <f>IF(K4336="","",ROUND(E4336-K4336,0))</f>
        <v/>
      </c>
      <c r="P4336">
        <f>IF(O4336="","",IF(O4336&gt;=1,O4336,0))</f>
        <v/>
      </c>
      <c r="Q4336" s="27">
        <f>IF(E4336="","",MAX(0,E4336-22))</f>
        <v/>
      </c>
      <c r="R4336" s="27">
        <f>IF(H4336=1,E4336,"")</f>
        <v/>
      </c>
      <c r="S4336" s="27">
        <f>IF(AND(H4336=1,J4336&lt;&gt;""),E4336-J4336,"")</f>
        <v/>
      </c>
      <c r="T4336">
        <f>IF(G4336="","",MONTH(G4336))</f>
        <v/>
      </c>
    </row>
    <row r="4337">
      <c r="A4337" s="24" t="n">
        <v>2020</v>
      </c>
      <c r="B4337" s="24" t="n">
        <v>6</v>
      </c>
      <c r="C4337" s="24" t="n">
        <v>29</v>
      </c>
      <c r="D4337" s="24" t="n">
        <v>16</v>
      </c>
      <c r="E4337" s="24" t="n">
        <v>24.3</v>
      </c>
      <c r="F4337" s="25">
        <f>IF($E4337="","",DATE(IF($A4337="",nominal_year,$A4337),$B4337,$C4337)+($D4337-IF(LEFT(hour_conv,1)="1",1,0))/24)</f>
        <v/>
      </c>
      <c r="G4337" s="26">
        <f>IF(F4337="","",INT(F4337))</f>
        <v/>
      </c>
      <c r="H4337">
        <f>IF(G4337="","",IF(AND(MONTH(G4337)*100+DAY(G4337)&gt;=season_lo,MONTH(G4337)*100+DAY(G4337)&lt;=season_hi),1,0))</f>
        <v/>
      </c>
      <c r="I4337">
        <f>IF(G4337="","",G4337-first_day+1)</f>
        <v/>
      </c>
      <c r="J4337" s="27">
        <f>IF(I4337="","",INDEX(Daily!$J$2:$J$421,I4337))</f>
        <v/>
      </c>
      <c r="K4337" s="27">
        <f>IF(J4337="","",J4337+cat_offset)</f>
        <v/>
      </c>
      <c r="L4337" s="27">
        <f>IF(J4337="","",MAX(0,E4337-J4337)^2)</f>
        <v/>
      </c>
      <c r="M4337" s="27">
        <f>IF(J4337="","",MAX(0,E4337-(J4337+twcdh_off))^2)</f>
        <v/>
      </c>
      <c r="N4337" s="27">
        <f>IF(E4337="","",MAX(0,E4337-swcdh_thr)^2)</f>
        <v/>
      </c>
      <c r="O4337">
        <f>IF(K4337="","",ROUND(E4337-K4337,0))</f>
        <v/>
      </c>
      <c r="P4337">
        <f>IF(O4337="","",IF(O4337&gt;=1,O4337,0))</f>
        <v/>
      </c>
      <c r="Q4337" s="27">
        <f>IF(E4337="","",MAX(0,E4337-22))</f>
        <v/>
      </c>
      <c r="R4337" s="27">
        <f>IF(H4337=1,E4337,"")</f>
        <v/>
      </c>
      <c r="S4337" s="27">
        <f>IF(AND(H4337=1,J4337&lt;&gt;""),E4337-J4337,"")</f>
        <v/>
      </c>
      <c r="T4337">
        <f>IF(G4337="","",MONTH(G4337))</f>
        <v/>
      </c>
    </row>
    <row r="4338">
      <c r="A4338" s="24" t="n">
        <v>2020</v>
      </c>
      <c r="B4338" s="24" t="n">
        <v>6</v>
      </c>
      <c r="C4338" s="24" t="n">
        <v>29</v>
      </c>
      <c r="D4338" s="24" t="n">
        <v>17</v>
      </c>
      <c r="E4338" s="24" t="n">
        <v>24.3</v>
      </c>
      <c r="F4338" s="25">
        <f>IF($E4338="","",DATE(IF($A4338="",nominal_year,$A4338),$B4338,$C4338)+($D4338-IF(LEFT(hour_conv,1)="1",1,0))/24)</f>
        <v/>
      </c>
      <c r="G4338" s="26">
        <f>IF(F4338="","",INT(F4338))</f>
        <v/>
      </c>
      <c r="H4338">
        <f>IF(G4338="","",IF(AND(MONTH(G4338)*100+DAY(G4338)&gt;=season_lo,MONTH(G4338)*100+DAY(G4338)&lt;=season_hi),1,0))</f>
        <v/>
      </c>
      <c r="I4338">
        <f>IF(G4338="","",G4338-first_day+1)</f>
        <v/>
      </c>
      <c r="J4338" s="27">
        <f>IF(I4338="","",INDEX(Daily!$J$2:$J$421,I4338))</f>
        <v/>
      </c>
      <c r="K4338" s="27">
        <f>IF(J4338="","",J4338+cat_offset)</f>
        <v/>
      </c>
      <c r="L4338" s="27">
        <f>IF(J4338="","",MAX(0,E4338-J4338)^2)</f>
        <v/>
      </c>
      <c r="M4338" s="27">
        <f>IF(J4338="","",MAX(0,E4338-(J4338+twcdh_off))^2)</f>
        <v/>
      </c>
      <c r="N4338" s="27">
        <f>IF(E4338="","",MAX(0,E4338-swcdh_thr)^2)</f>
        <v/>
      </c>
      <c r="O4338">
        <f>IF(K4338="","",ROUND(E4338-K4338,0))</f>
        <v/>
      </c>
      <c r="P4338">
        <f>IF(O4338="","",IF(O4338&gt;=1,O4338,0))</f>
        <v/>
      </c>
      <c r="Q4338" s="27">
        <f>IF(E4338="","",MAX(0,E4338-22))</f>
        <v/>
      </c>
      <c r="R4338" s="27">
        <f>IF(H4338=1,E4338,"")</f>
        <v/>
      </c>
      <c r="S4338" s="27">
        <f>IF(AND(H4338=1,J4338&lt;&gt;""),E4338-J4338,"")</f>
        <v/>
      </c>
      <c r="T4338">
        <f>IF(G4338="","",MONTH(G4338))</f>
        <v/>
      </c>
    </row>
    <row r="4339">
      <c r="A4339" s="24" t="n">
        <v>2020</v>
      </c>
      <c r="B4339" s="24" t="n">
        <v>6</v>
      </c>
      <c r="C4339" s="24" t="n">
        <v>29</v>
      </c>
      <c r="D4339" s="24" t="n">
        <v>18</v>
      </c>
      <c r="E4339" s="24" t="n">
        <v>22.92</v>
      </c>
      <c r="F4339" s="25">
        <f>IF($E4339="","",DATE(IF($A4339="",nominal_year,$A4339),$B4339,$C4339)+($D4339-IF(LEFT(hour_conv,1)="1",1,0))/24)</f>
        <v/>
      </c>
      <c r="G4339" s="26">
        <f>IF(F4339="","",INT(F4339))</f>
        <v/>
      </c>
      <c r="H4339">
        <f>IF(G4339="","",IF(AND(MONTH(G4339)*100+DAY(G4339)&gt;=season_lo,MONTH(G4339)*100+DAY(G4339)&lt;=season_hi),1,0))</f>
        <v/>
      </c>
      <c r="I4339">
        <f>IF(G4339="","",G4339-first_day+1)</f>
        <v/>
      </c>
      <c r="J4339" s="27">
        <f>IF(I4339="","",INDEX(Daily!$J$2:$J$421,I4339))</f>
        <v/>
      </c>
      <c r="K4339" s="27">
        <f>IF(J4339="","",J4339+cat_offset)</f>
        <v/>
      </c>
      <c r="L4339" s="27">
        <f>IF(J4339="","",MAX(0,E4339-J4339)^2)</f>
        <v/>
      </c>
      <c r="M4339" s="27">
        <f>IF(J4339="","",MAX(0,E4339-(J4339+twcdh_off))^2)</f>
        <v/>
      </c>
      <c r="N4339" s="27">
        <f>IF(E4339="","",MAX(0,E4339-swcdh_thr)^2)</f>
        <v/>
      </c>
      <c r="O4339">
        <f>IF(K4339="","",ROUND(E4339-K4339,0))</f>
        <v/>
      </c>
      <c r="P4339">
        <f>IF(O4339="","",IF(O4339&gt;=1,O4339,0))</f>
        <v/>
      </c>
      <c r="Q4339" s="27">
        <f>IF(E4339="","",MAX(0,E4339-22))</f>
        <v/>
      </c>
      <c r="R4339" s="27">
        <f>IF(H4339=1,E4339,"")</f>
        <v/>
      </c>
      <c r="S4339" s="27">
        <f>IF(AND(H4339=1,J4339&lt;&gt;""),E4339-J4339,"")</f>
        <v/>
      </c>
      <c r="T4339">
        <f>IF(G4339="","",MONTH(G4339))</f>
        <v/>
      </c>
    </row>
    <row r="4340">
      <c r="A4340" s="24" t="n">
        <v>2020</v>
      </c>
      <c r="B4340" s="24" t="n">
        <v>6</v>
      </c>
      <c r="C4340" s="24" t="n">
        <v>29</v>
      </c>
      <c r="D4340" s="24" t="n">
        <v>19</v>
      </c>
      <c r="E4340" s="24" t="n">
        <v>22.19</v>
      </c>
      <c r="F4340" s="25">
        <f>IF($E4340="","",DATE(IF($A4340="",nominal_year,$A4340),$B4340,$C4340)+($D4340-IF(LEFT(hour_conv,1)="1",1,0))/24)</f>
        <v/>
      </c>
      <c r="G4340" s="26">
        <f>IF(F4340="","",INT(F4340))</f>
        <v/>
      </c>
      <c r="H4340">
        <f>IF(G4340="","",IF(AND(MONTH(G4340)*100+DAY(G4340)&gt;=season_lo,MONTH(G4340)*100+DAY(G4340)&lt;=season_hi),1,0))</f>
        <v/>
      </c>
      <c r="I4340">
        <f>IF(G4340="","",G4340-first_day+1)</f>
        <v/>
      </c>
      <c r="J4340" s="27">
        <f>IF(I4340="","",INDEX(Daily!$J$2:$J$421,I4340))</f>
        <v/>
      </c>
      <c r="K4340" s="27">
        <f>IF(J4340="","",J4340+cat_offset)</f>
        <v/>
      </c>
      <c r="L4340" s="27">
        <f>IF(J4340="","",MAX(0,E4340-J4340)^2)</f>
        <v/>
      </c>
      <c r="M4340" s="27">
        <f>IF(J4340="","",MAX(0,E4340-(J4340+twcdh_off))^2)</f>
        <v/>
      </c>
      <c r="N4340" s="27">
        <f>IF(E4340="","",MAX(0,E4340-swcdh_thr)^2)</f>
        <v/>
      </c>
      <c r="O4340">
        <f>IF(K4340="","",ROUND(E4340-K4340,0))</f>
        <v/>
      </c>
      <c r="P4340">
        <f>IF(O4340="","",IF(O4340&gt;=1,O4340,0))</f>
        <v/>
      </c>
      <c r="Q4340" s="27">
        <f>IF(E4340="","",MAX(0,E4340-22))</f>
        <v/>
      </c>
      <c r="R4340" s="27">
        <f>IF(H4340=1,E4340,"")</f>
        <v/>
      </c>
      <c r="S4340" s="27">
        <f>IF(AND(H4340=1,J4340&lt;&gt;""),E4340-J4340,"")</f>
        <v/>
      </c>
      <c r="T4340">
        <f>IF(G4340="","",MONTH(G4340))</f>
        <v/>
      </c>
    </row>
    <row r="4341">
      <c r="A4341" s="24" t="n">
        <v>2020</v>
      </c>
      <c r="B4341" s="24" t="n">
        <v>6</v>
      </c>
      <c r="C4341" s="24" t="n">
        <v>29</v>
      </c>
      <c r="D4341" s="24" t="n">
        <v>20</v>
      </c>
      <c r="E4341" s="24" t="n">
        <v>21.67</v>
      </c>
      <c r="F4341" s="25">
        <f>IF($E4341="","",DATE(IF($A4341="",nominal_year,$A4341),$B4341,$C4341)+($D4341-IF(LEFT(hour_conv,1)="1",1,0))/24)</f>
        <v/>
      </c>
      <c r="G4341" s="26">
        <f>IF(F4341="","",INT(F4341))</f>
        <v/>
      </c>
      <c r="H4341">
        <f>IF(G4341="","",IF(AND(MONTH(G4341)*100+DAY(G4341)&gt;=season_lo,MONTH(G4341)*100+DAY(G4341)&lt;=season_hi),1,0))</f>
        <v/>
      </c>
      <c r="I4341">
        <f>IF(G4341="","",G4341-first_day+1)</f>
        <v/>
      </c>
      <c r="J4341" s="27">
        <f>IF(I4341="","",INDEX(Daily!$J$2:$J$421,I4341))</f>
        <v/>
      </c>
      <c r="K4341" s="27">
        <f>IF(J4341="","",J4341+cat_offset)</f>
        <v/>
      </c>
      <c r="L4341" s="27">
        <f>IF(J4341="","",MAX(0,E4341-J4341)^2)</f>
        <v/>
      </c>
      <c r="M4341" s="27">
        <f>IF(J4341="","",MAX(0,E4341-(J4341+twcdh_off))^2)</f>
        <v/>
      </c>
      <c r="N4341" s="27">
        <f>IF(E4341="","",MAX(0,E4341-swcdh_thr)^2)</f>
        <v/>
      </c>
      <c r="O4341">
        <f>IF(K4341="","",ROUND(E4341-K4341,0))</f>
        <v/>
      </c>
      <c r="P4341">
        <f>IF(O4341="","",IF(O4341&gt;=1,O4341,0))</f>
        <v/>
      </c>
      <c r="Q4341" s="27">
        <f>IF(E4341="","",MAX(0,E4341-22))</f>
        <v/>
      </c>
      <c r="R4341" s="27">
        <f>IF(H4341=1,E4341,"")</f>
        <v/>
      </c>
      <c r="S4341" s="27">
        <f>IF(AND(H4341=1,J4341&lt;&gt;""),E4341-J4341,"")</f>
        <v/>
      </c>
      <c r="T4341">
        <f>IF(G4341="","",MONTH(G4341))</f>
        <v/>
      </c>
    </row>
    <row r="4342">
      <c r="A4342" s="24" t="n">
        <v>2020</v>
      </c>
      <c r="B4342" s="24" t="n">
        <v>6</v>
      </c>
      <c r="C4342" s="24" t="n">
        <v>29</v>
      </c>
      <c r="D4342" s="24" t="n">
        <v>21</v>
      </c>
      <c r="E4342" s="24" t="n">
        <v>19.85</v>
      </c>
      <c r="F4342" s="25">
        <f>IF($E4342="","",DATE(IF($A4342="",nominal_year,$A4342),$B4342,$C4342)+($D4342-IF(LEFT(hour_conv,1)="1",1,0))/24)</f>
        <v/>
      </c>
      <c r="G4342" s="26">
        <f>IF(F4342="","",INT(F4342))</f>
        <v/>
      </c>
      <c r="H4342">
        <f>IF(G4342="","",IF(AND(MONTH(G4342)*100+DAY(G4342)&gt;=season_lo,MONTH(G4342)*100+DAY(G4342)&lt;=season_hi),1,0))</f>
        <v/>
      </c>
      <c r="I4342">
        <f>IF(G4342="","",G4342-first_day+1)</f>
        <v/>
      </c>
      <c r="J4342" s="27">
        <f>IF(I4342="","",INDEX(Daily!$J$2:$J$421,I4342))</f>
        <v/>
      </c>
      <c r="K4342" s="27">
        <f>IF(J4342="","",J4342+cat_offset)</f>
        <v/>
      </c>
      <c r="L4342" s="27">
        <f>IF(J4342="","",MAX(0,E4342-J4342)^2)</f>
        <v/>
      </c>
      <c r="M4342" s="27">
        <f>IF(J4342="","",MAX(0,E4342-(J4342+twcdh_off))^2)</f>
        <v/>
      </c>
      <c r="N4342" s="27">
        <f>IF(E4342="","",MAX(0,E4342-swcdh_thr)^2)</f>
        <v/>
      </c>
      <c r="O4342">
        <f>IF(K4342="","",ROUND(E4342-K4342,0))</f>
        <v/>
      </c>
      <c r="P4342">
        <f>IF(O4342="","",IF(O4342&gt;=1,O4342,0))</f>
        <v/>
      </c>
      <c r="Q4342" s="27">
        <f>IF(E4342="","",MAX(0,E4342-22))</f>
        <v/>
      </c>
      <c r="R4342" s="27">
        <f>IF(H4342=1,E4342,"")</f>
        <v/>
      </c>
      <c r="S4342" s="27">
        <f>IF(AND(H4342=1,J4342&lt;&gt;""),E4342-J4342,"")</f>
        <v/>
      </c>
      <c r="T4342">
        <f>IF(G4342="","",MONTH(G4342))</f>
        <v/>
      </c>
    </row>
    <row r="4343">
      <c r="A4343" s="24" t="n">
        <v>2020</v>
      </c>
      <c r="B4343" s="24" t="n">
        <v>6</v>
      </c>
      <c r="C4343" s="24" t="n">
        <v>29</v>
      </c>
      <c r="D4343" s="24" t="n">
        <v>22</v>
      </c>
      <c r="E4343" s="24" t="n">
        <v>18.35</v>
      </c>
      <c r="F4343" s="25">
        <f>IF($E4343="","",DATE(IF($A4343="",nominal_year,$A4343),$B4343,$C4343)+($D4343-IF(LEFT(hour_conv,1)="1",1,0))/24)</f>
        <v/>
      </c>
      <c r="G4343" s="26">
        <f>IF(F4343="","",INT(F4343))</f>
        <v/>
      </c>
      <c r="H4343">
        <f>IF(G4343="","",IF(AND(MONTH(G4343)*100+DAY(G4343)&gt;=season_lo,MONTH(G4343)*100+DAY(G4343)&lt;=season_hi),1,0))</f>
        <v/>
      </c>
      <c r="I4343">
        <f>IF(G4343="","",G4343-first_day+1)</f>
        <v/>
      </c>
      <c r="J4343" s="27">
        <f>IF(I4343="","",INDEX(Daily!$J$2:$J$421,I4343))</f>
        <v/>
      </c>
      <c r="K4343" s="27">
        <f>IF(J4343="","",J4343+cat_offset)</f>
        <v/>
      </c>
      <c r="L4343" s="27">
        <f>IF(J4343="","",MAX(0,E4343-J4343)^2)</f>
        <v/>
      </c>
      <c r="M4343" s="27">
        <f>IF(J4343="","",MAX(0,E4343-(J4343+twcdh_off))^2)</f>
        <v/>
      </c>
      <c r="N4343" s="27">
        <f>IF(E4343="","",MAX(0,E4343-swcdh_thr)^2)</f>
        <v/>
      </c>
      <c r="O4343">
        <f>IF(K4343="","",ROUND(E4343-K4343,0))</f>
        <v/>
      </c>
      <c r="P4343">
        <f>IF(O4343="","",IF(O4343&gt;=1,O4343,0))</f>
        <v/>
      </c>
      <c r="Q4343" s="27">
        <f>IF(E4343="","",MAX(0,E4343-22))</f>
        <v/>
      </c>
      <c r="R4343" s="27">
        <f>IF(H4343=1,E4343,"")</f>
        <v/>
      </c>
      <c r="S4343" s="27">
        <f>IF(AND(H4343=1,J4343&lt;&gt;""),E4343-J4343,"")</f>
        <v/>
      </c>
      <c r="T4343">
        <f>IF(G4343="","",MONTH(G4343))</f>
        <v/>
      </c>
    </row>
    <row r="4344">
      <c r="A4344" s="24" t="n">
        <v>2020</v>
      </c>
      <c r="B4344" s="24" t="n">
        <v>6</v>
      </c>
      <c r="C4344" s="24" t="n">
        <v>29</v>
      </c>
      <c r="D4344" s="24" t="n">
        <v>23</v>
      </c>
      <c r="E4344" s="24" t="n">
        <v>17.33</v>
      </c>
      <c r="F4344" s="25">
        <f>IF($E4344="","",DATE(IF($A4344="",nominal_year,$A4344),$B4344,$C4344)+($D4344-IF(LEFT(hour_conv,1)="1",1,0))/24)</f>
        <v/>
      </c>
      <c r="G4344" s="26">
        <f>IF(F4344="","",INT(F4344))</f>
        <v/>
      </c>
      <c r="H4344">
        <f>IF(G4344="","",IF(AND(MONTH(G4344)*100+DAY(G4344)&gt;=season_lo,MONTH(G4344)*100+DAY(G4344)&lt;=season_hi),1,0))</f>
        <v/>
      </c>
      <c r="I4344">
        <f>IF(G4344="","",G4344-first_day+1)</f>
        <v/>
      </c>
      <c r="J4344" s="27">
        <f>IF(I4344="","",INDEX(Daily!$J$2:$J$421,I4344))</f>
        <v/>
      </c>
      <c r="K4344" s="27">
        <f>IF(J4344="","",J4344+cat_offset)</f>
        <v/>
      </c>
      <c r="L4344" s="27">
        <f>IF(J4344="","",MAX(0,E4344-J4344)^2)</f>
        <v/>
      </c>
      <c r="M4344" s="27">
        <f>IF(J4344="","",MAX(0,E4344-(J4344+twcdh_off))^2)</f>
        <v/>
      </c>
      <c r="N4344" s="27">
        <f>IF(E4344="","",MAX(0,E4344-swcdh_thr)^2)</f>
        <v/>
      </c>
      <c r="O4344">
        <f>IF(K4344="","",ROUND(E4344-K4344,0))</f>
        <v/>
      </c>
      <c r="P4344">
        <f>IF(O4344="","",IF(O4344&gt;=1,O4344,0))</f>
        <v/>
      </c>
      <c r="Q4344" s="27">
        <f>IF(E4344="","",MAX(0,E4344-22))</f>
        <v/>
      </c>
      <c r="R4344" s="27">
        <f>IF(H4344=1,E4344,"")</f>
        <v/>
      </c>
      <c r="S4344" s="27">
        <f>IF(AND(H4344=1,J4344&lt;&gt;""),E4344-J4344,"")</f>
        <v/>
      </c>
      <c r="T4344">
        <f>IF(G4344="","",MONTH(G4344))</f>
        <v/>
      </c>
    </row>
    <row r="4345">
      <c r="A4345" s="24" t="n">
        <v>2020</v>
      </c>
      <c r="B4345" s="24" t="n">
        <v>6</v>
      </c>
      <c r="C4345" s="24" t="n">
        <v>29</v>
      </c>
      <c r="D4345" s="24" t="n">
        <v>24</v>
      </c>
      <c r="E4345" s="24" t="n">
        <v>15.86</v>
      </c>
      <c r="F4345" s="25">
        <f>IF($E4345="","",DATE(IF($A4345="",nominal_year,$A4345),$B4345,$C4345)+($D4345-IF(LEFT(hour_conv,1)="1",1,0))/24)</f>
        <v/>
      </c>
      <c r="G4345" s="26">
        <f>IF(F4345="","",INT(F4345))</f>
        <v/>
      </c>
      <c r="H4345">
        <f>IF(G4345="","",IF(AND(MONTH(G4345)*100+DAY(G4345)&gt;=season_lo,MONTH(G4345)*100+DAY(G4345)&lt;=season_hi),1,0))</f>
        <v/>
      </c>
      <c r="I4345">
        <f>IF(G4345="","",G4345-first_day+1)</f>
        <v/>
      </c>
      <c r="J4345" s="27">
        <f>IF(I4345="","",INDEX(Daily!$J$2:$J$421,I4345))</f>
        <v/>
      </c>
      <c r="K4345" s="27">
        <f>IF(J4345="","",J4345+cat_offset)</f>
        <v/>
      </c>
      <c r="L4345" s="27">
        <f>IF(J4345="","",MAX(0,E4345-J4345)^2)</f>
        <v/>
      </c>
      <c r="M4345" s="27">
        <f>IF(J4345="","",MAX(0,E4345-(J4345+twcdh_off))^2)</f>
        <v/>
      </c>
      <c r="N4345" s="27">
        <f>IF(E4345="","",MAX(0,E4345-swcdh_thr)^2)</f>
        <v/>
      </c>
      <c r="O4345">
        <f>IF(K4345="","",ROUND(E4345-K4345,0))</f>
        <v/>
      </c>
      <c r="P4345">
        <f>IF(O4345="","",IF(O4345&gt;=1,O4345,0))</f>
        <v/>
      </c>
      <c r="Q4345" s="27">
        <f>IF(E4345="","",MAX(0,E4345-22))</f>
        <v/>
      </c>
      <c r="R4345" s="27">
        <f>IF(H4345=1,E4345,"")</f>
        <v/>
      </c>
      <c r="S4345" s="27">
        <f>IF(AND(H4345=1,J4345&lt;&gt;""),E4345-J4345,"")</f>
        <v/>
      </c>
      <c r="T4345">
        <f>IF(G4345="","",MONTH(G4345))</f>
        <v/>
      </c>
    </row>
    <row r="4346">
      <c r="A4346" s="24" t="n">
        <v>2020</v>
      </c>
      <c r="B4346" s="24" t="n">
        <v>6</v>
      </c>
      <c r="C4346" s="24" t="n">
        <v>30</v>
      </c>
      <c r="D4346" s="24" t="n">
        <v>1</v>
      </c>
      <c r="E4346" s="24" t="n">
        <v>15.26</v>
      </c>
      <c r="F4346" s="25">
        <f>IF($E4346="","",DATE(IF($A4346="",nominal_year,$A4346),$B4346,$C4346)+($D4346-IF(LEFT(hour_conv,1)="1",1,0))/24)</f>
        <v/>
      </c>
      <c r="G4346" s="26">
        <f>IF(F4346="","",INT(F4346))</f>
        <v/>
      </c>
      <c r="H4346">
        <f>IF(G4346="","",IF(AND(MONTH(G4346)*100+DAY(G4346)&gt;=season_lo,MONTH(G4346)*100+DAY(G4346)&lt;=season_hi),1,0))</f>
        <v/>
      </c>
      <c r="I4346">
        <f>IF(G4346="","",G4346-first_day+1)</f>
        <v/>
      </c>
      <c r="J4346" s="27">
        <f>IF(I4346="","",INDEX(Daily!$J$2:$J$421,I4346))</f>
        <v/>
      </c>
      <c r="K4346" s="27">
        <f>IF(J4346="","",J4346+cat_offset)</f>
        <v/>
      </c>
      <c r="L4346" s="27">
        <f>IF(J4346="","",MAX(0,E4346-J4346)^2)</f>
        <v/>
      </c>
      <c r="M4346" s="27">
        <f>IF(J4346="","",MAX(0,E4346-(J4346+twcdh_off))^2)</f>
        <v/>
      </c>
      <c r="N4346" s="27">
        <f>IF(E4346="","",MAX(0,E4346-swcdh_thr)^2)</f>
        <v/>
      </c>
      <c r="O4346">
        <f>IF(K4346="","",ROUND(E4346-K4346,0))</f>
        <v/>
      </c>
      <c r="P4346">
        <f>IF(O4346="","",IF(O4346&gt;=1,O4346,0))</f>
        <v/>
      </c>
      <c r="Q4346" s="27">
        <f>IF(E4346="","",MAX(0,E4346-22))</f>
        <v/>
      </c>
      <c r="R4346" s="27">
        <f>IF(H4346=1,E4346,"")</f>
        <v/>
      </c>
      <c r="S4346" s="27">
        <f>IF(AND(H4346=1,J4346&lt;&gt;""),E4346-J4346,"")</f>
        <v/>
      </c>
      <c r="T4346">
        <f>IF(G4346="","",MONTH(G4346))</f>
        <v/>
      </c>
    </row>
    <row r="4347">
      <c r="A4347" s="24" t="n">
        <v>2020</v>
      </c>
      <c r="B4347" s="24" t="n">
        <v>6</v>
      </c>
      <c r="C4347" s="24" t="n">
        <v>30</v>
      </c>
      <c r="D4347" s="24" t="n">
        <v>2</v>
      </c>
      <c r="E4347" s="24" t="n">
        <v>14.25</v>
      </c>
      <c r="F4347" s="25">
        <f>IF($E4347="","",DATE(IF($A4347="",nominal_year,$A4347),$B4347,$C4347)+($D4347-IF(LEFT(hour_conv,1)="1",1,0))/24)</f>
        <v/>
      </c>
      <c r="G4347" s="26">
        <f>IF(F4347="","",INT(F4347))</f>
        <v/>
      </c>
      <c r="H4347">
        <f>IF(G4347="","",IF(AND(MONTH(G4347)*100+DAY(G4347)&gt;=season_lo,MONTH(G4347)*100+DAY(G4347)&lt;=season_hi),1,0))</f>
        <v/>
      </c>
      <c r="I4347">
        <f>IF(G4347="","",G4347-first_day+1)</f>
        <v/>
      </c>
      <c r="J4347" s="27">
        <f>IF(I4347="","",INDEX(Daily!$J$2:$J$421,I4347))</f>
        <v/>
      </c>
      <c r="K4347" s="27">
        <f>IF(J4347="","",J4347+cat_offset)</f>
        <v/>
      </c>
      <c r="L4347" s="27">
        <f>IF(J4347="","",MAX(0,E4347-J4347)^2)</f>
        <v/>
      </c>
      <c r="M4347" s="27">
        <f>IF(J4347="","",MAX(0,E4347-(J4347+twcdh_off))^2)</f>
        <v/>
      </c>
      <c r="N4347" s="27">
        <f>IF(E4347="","",MAX(0,E4347-swcdh_thr)^2)</f>
        <v/>
      </c>
      <c r="O4347">
        <f>IF(K4347="","",ROUND(E4347-K4347,0))</f>
        <v/>
      </c>
      <c r="P4347">
        <f>IF(O4347="","",IF(O4347&gt;=1,O4347,0))</f>
        <v/>
      </c>
      <c r="Q4347" s="27">
        <f>IF(E4347="","",MAX(0,E4347-22))</f>
        <v/>
      </c>
      <c r="R4347" s="27">
        <f>IF(H4347=1,E4347,"")</f>
        <v/>
      </c>
      <c r="S4347" s="27">
        <f>IF(AND(H4347=1,J4347&lt;&gt;""),E4347-J4347,"")</f>
        <v/>
      </c>
      <c r="T4347">
        <f>IF(G4347="","",MONTH(G4347))</f>
        <v/>
      </c>
    </row>
    <row r="4348">
      <c r="A4348" s="24" t="n">
        <v>2020</v>
      </c>
      <c r="B4348" s="24" t="n">
        <v>6</v>
      </c>
      <c r="C4348" s="24" t="n">
        <v>30</v>
      </c>
      <c r="D4348" s="24" t="n">
        <v>3</v>
      </c>
      <c r="E4348" s="24" t="n">
        <v>13.15</v>
      </c>
      <c r="F4348" s="25">
        <f>IF($E4348="","",DATE(IF($A4348="",nominal_year,$A4348),$B4348,$C4348)+($D4348-IF(LEFT(hour_conv,1)="1",1,0))/24)</f>
        <v/>
      </c>
      <c r="G4348" s="26">
        <f>IF(F4348="","",INT(F4348))</f>
        <v/>
      </c>
      <c r="H4348">
        <f>IF(G4348="","",IF(AND(MONTH(G4348)*100+DAY(G4348)&gt;=season_lo,MONTH(G4348)*100+DAY(G4348)&lt;=season_hi),1,0))</f>
        <v/>
      </c>
      <c r="I4348">
        <f>IF(G4348="","",G4348-first_day+1)</f>
        <v/>
      </c>
      <c r="J4348" s="27">
        <f>IF(I4348="","",INDEX(Daily!$J$2:$J$421,I4348))</f>
        <v/>
      </c>
      <c r="K4348" s="27">
        <f>IF(J4348="","",J4348+cat_offset)</f>
        <v/>
      </c>
      <c r="L4348" s="27">
        <f>IF(J4348="","",MAX(0,E4348-J4348)^2)</f>
        <v/>
      </c>
      <c r="M4348" s="27">
        <f>IF(J4348="","",MAX(0,E4348-(J4348+twcdh_off))^2)</f>
        <v/>
      </c>
      <c r="N4348" s="27">
        <f>IF(E4348="","",MAX(0,E4348-swcdh_thr)^2)</f>
        <v/>
      </c>
      <c r="O4348">
        <f>IF(K4348="","",ROUND(E4348-K4348,0))</f>
        <v/>
      </c>
      <c r="P4348">
        <f>IF(O4348="","",IF(O4348&gt;=1,O4348,0))</f>
        <v/>
      </c>
      <c r="Q4348" s="27">
        <f>IF(E4348="","",MAX(0,E4348-22))</f>
        <v/>
      </c>
      <c r="R4348" s="27">
        <f>IF(H4348=1,E4348,"")</f>
        <v/>
      </c>
      <c r="S4348" s="27">
        <f>IF(AND(H4348=1,J4348&lt;&gt;""),E4348-J4348,"")</f>
        <v/>
      </c>
      <c r="T4348">
        <f>IF(G4348="","",MONTH(G4348))</f>
        <v/>
      </c>
    </row>
    <row r="4349">
      <c r="A4349" s="24" t="n">
        <v>2020</v>
      </c>
      <c r="B4349" s="24" t="n">
        <v>6</v>
      </c>
      <c r="C4349" s="24" t="n">
        <v>30</v>
      </c>
      <c r="D4349" s="24" t="n">
        <v>4</v>
      </c>
      <c r="E4349" s="24" t="n">
        <v>13.14</v>
      </c>
      <c r="F4349" s="25">
        <f>IF($E4349="","",DATE(IF($A4349="",nominal_year,$A4349),$B4349,$C4349)+($D4349-IF(LEFT(hour_conv,1)="1",1,0))/24)</f>
        <v/>
      </c>
      <c r="G4349" s="26">
        <f>IF(F4349="","",INT(F4349))</f>
        <v/>
      </c>
      <c r="H4349">
        <f>IF(G4349="","",IF(AND(MONTH(G4349)*100+DAY(G4349)&gt;=season_lo,MONTH(G4349)*100+DAY(G4349)&lt;=season_hi),1,0))</f>
        <v/>
      </c>
      <c r="I4349">
        <f>IF(G4349="","",G4349-first_day+1)</f>
        <v/>
      </c>
      <c r="J4349" s="27">
        <f>IF(I4349="","",INDEX(Daily!$J$2:$J$421,I4349))</f>
        <v/>
      </c>
      <c r="K4349" s="27">
        <f>IF(J4349="","",J4349+cat_offset)</f>
        <v/>
      </c>
      <c r="L4349" s="27">
        <f>IF(J4349="","",MAX(0,E4349-J4349)^2)</f>
        <v/>
      </c>
      <c r="M4349" s="27">
        <f>IF(J4349="","",MAX(0,E4349-(J4349+twcdh_off))^2)</f>
        <v/>
      </c>
      <c r="N4349" s="27">
        <f>IF(E4349="","",MAX(0,E4349-swcdh_thr)^2)</f>
        <v/>
      </c>
      <c r="O4349">
        <f>IF(K4349="","",ROUND(E4349-K4349,0))</f>
        <v/>
      </c>
      <c r="P4349">
        <f>IF(O4349="","",IF(O4349&gt;=1,O4349,0))</f>
        <v/>
      </c>
      <c r="Q4349" s="27">
        <f>IF(E4349="","",MAX(0,E4349-22))</f>
        <v/>
      </c>
      <c r="R4349" s="27">
        <f>IF(H4349=1,E4349,"")</f>
        <v/>
      </c>
      <c r="S4349" s="27">
        <f>IF(AND(H4349=1,J4349&lt;&gt;""),E4349-J4349,"")</f>
        <v/>
      </c>
      <c r="T4349">
        <f>IF(G4349="","",MONTH(G4349))</f>
        <v/>
      </c>
    </row>
    <row r="4350">
      <c r="A4350" s="24" t="n">
        <v>2020</v>
      </c>
      <c r="B4350" s="24" t="n">
        <v>6</v>
      </c>
      <c r="C4350" s="24" t="n">
        <v>30</v>
      </c>
      <c r="D4350" s="24" t="n">
        <v>5</v>
      </c>
      <c r="E4350" s="24" t="n">
        <v>13.36</v>
      </c>
      <c r="F4350" s="25">
        <f>IF($E4350="","",DATE(IF($A4350="",nominal_year,$A4350),$B4350,$C4350)+($D4350-IF(LEFT(hour_conv,1)="1",1,0))/24)</f>
        <v/>
      </c>
      <c r="G4350" s="26">
        <f>IF(F4350="","",INT(F4350))</f>
        <v/>
      </c>
      <c r="H4350">
        <f>IF(G4350="","",IF(AND(MONTH(G4350)*100+DAY(G4350)&gt;=season_lo,MONTH(G4350)*100+DAY(G4350)&lt;=season_hi),1,0))</f>
        <v/>
      </c>
      <c r="I4350">
        <f>IF(G4350="","",G4350-first_day+1)</f>
        <v/>
      </c>
      <c r="J4350" s="27">
        <f>IF(I4350="","",INDEX(Daily!$J$2:$J$421,I4350))</f>
        <v/>
      </c>
      <c r="K4350" s="27">
        <f>IF(J4350="","",J4350+cat_offset)</f>
        <v/>
      </c>
      <c r="L4350" s="27">
        <f>IF(J4350="","",MAX(0,E4350-J4350)^2)</f>
        <v/>
      </c>
      <c r="M4350" s="27">
        <f>IF(J4350="","",MAX(0,E4350-(J4350+twcdh_off))^2)</f>
        <v/>
      </c>
      <c r="N4350" s="27">
        <f>IF(E4350="","",MAX(0,E4350-swcdh_thr)^2)</f>
        <v/>
      </c>
      <c r="O4350">
        <f>IF(K4350="","",ROUND(E4350-K4350,0))</f>
        <v/>
      </c>
      <c r="P4350">
        <f>IF(O4350="","",IF(O4350&gt;=1,O4350,0))</f>
        <v/>
      </c>
      <c r="Q4350" s="27">
        <f>IF(E4350="","",MAX(0,E4350-22))</f>
        <v/>
      </c>
      <c r="R4350" s="27">
        <f>IF(H4350=1,E4350,"")</f>
        <v/>
      </c>
      <c r="S4350" s="27">
        <f>IF(AND(H4350=1,J4350&lt;&gt;""),E4350-J4350,"")</f>
        <v/>
      </c>
      <c r="T4350">
        <f>IF(G4350="","",MONTH(G4350))</f>
        <v/>
      </c>
    </row>
    <row r="4351">
      <c r="A4351" s="24" t="n">
        <v>2020</v>
      </c>
      <c r="B4351" s="24" t="n">
        <v>6</v>
      </c>
      <c r="C4351" s="24" t="n">
        <v>30</v>
      </c>
      <c r="D4351" s="24" t="n">
        <v>6</v>
      </c>
      <c r="E4351" s="24" t="n">
        <v>13.4</v>
      </c>
      <c r="F4351" s="25">
        <f>IF($E4351="","",DATE(IF($A4351="",nominal_year,$A4351),$B4351,$C4351)+($D4351-IF(LEFT(hour_conv,1)="1",1,0))/24)</f>
        <v/>
      </c>
      <c r="G4351" s="26">
        <f>IF(F4351="","",INT(F4351))</f>
        <v/>
      </c>
      <c r="H4351">
        <f>IF(G4351="","",IF(AND(MONTH(G4351)*100+DAY(G4351)&gt;=season_lo,MONTH(G4351)*100+DAY(G4351)&lt;=season_hi),1,0))</f>
        <v/>
      </c>
      <c r="I4351">
        <f>IF(G4351="","",G4351-first_day+1)</f>
        <v/>
      </c>
      <c r="J4351" s="27">
        <f>IF(I4351="","",INDEX(Daily!$J$2:$J$421,I4351))</f>
        <v/>
      </c>
      <c r="K4351" s="27">
        <f>IF(J4351="","",J4351+cat_offset)</f>
        <v/>
      </c>
      <c r="L4351" s="27">
        <f>IF(J4351="","",MAX(0,E4351-J4351)^2)</f>
        <v/>
      </c>
      <c r="M4351" s="27">
        <f>IF(J4351="","",MAX(0,E4351-(J4351+twcdh_off))^2)</f>
        <v/>
      </c>
      <c r="N4351" s="27">
        <f>IF(E4351="","",MAX(0,E4351-swcdh_thr)^2)</f>
        <v/>
      </c>
      <c r="O4351">
        <f>IF(K4351="","",ROUND(E4351-K4351,0))</f>
        <v/>
      </c>
      <c r="P4351">
        <f>IF(O4351="","",IF(O4351&gt;=1,O4351,0))</f>
        <v/>
      </c>
      <c r="Q4351" s="27">
        <f>IF(E4351="","",MAX(0,E4351-22))</f>
        <v/>
      </c>
      <c r="R4351" s="27">
        <f>IF(H4351=1,E4351,"")</f>
        <v/>
      </c>
      <c r="S4351" s="27">
        <f>IF(AND(H4351=1,J4351&lt;&gt;""),E4351-J4351,"")</f>
        <v/>
      </c>
      <c r="T4351">
        <f>IF(G4351="","",MONTH(G4351))</f>
        <v/>
      </c>
    </row>
    <row r="4352">
      <c r="A4352" s="24" t="n">
        <v>2020</v>
      </c>
      <c r="B4352" s="24" t="n">
        <v>6</v>
      </c>
      <c r="C4352" s="24" t="n">
        <v>30</v>
      </c>
      <c r="D4352" s="24" t="n">
        <v>7</v>
      </c>
      <c r="E4352" s="24" t="n">
        <v>14.44</v>
      </c>
      <c r="F4352" s="25">
        <f>IF($E4352="","",DATE(IF($A4352="",nominal_year,$A4352),$B4352,$C4352)+($D4352-IF(LEFT(hour_conv,1)="1",1,0))/24)</f>
        <v/>
      </c>
      <c r="G4352" s="26">
        <f>IF(F4352="","",INT(F4352))</f>
        <v/>
      </c>
      <c r="H4352">
        <f>IF(G4352="","",IF(AND(MONTH(G4352)*100+DAY(G4352)&gt;=season_lo,MONTH(G4352)*100+DAY(G4352)&lt;=season_hi),1,0))</f>
        <v/>
      </c>
      <c r="I4352">
        <f>IF(G4352="","",G4352-first_day+1)</f>
        <v/>
      </c>
      <c r="J4352" s="27">
        <f>IF(I4352="","",INDEX(Daily!$J$2:$J$421,I4352))</f>
        <v/>
      </c>
      <c r="K4352" s="27">
        <f>IF(J4352="","",J4352+cat_offset)</f>
        <v/>
      </c>
      <c r="L4352" s="27">
        <f>IF(J4352="","",MAX(0,E4352-J4352)^2)</f>
        <v/>
      </c>
      <c r="M4352" s="27">
        <f>IF(J4352="","",MAX(0,E4352-(J4352+twcdh_off))^2)</f>
        <v/>
      </c>
      <c r="N4352" s="27">
        <f>IF(E4352="","",MAX(0,E4352-swcdh_thr)^2)</f>
        <v/>
      </c>
      <c r="O4352">
        <f>IF(K4352="","",ROUND(E4352-K4352,0))</f>
        <v/>
      </c>
      <c r="P4352">
        <f>IF(O4352="","",IF(O4352&gt;=1,O4352,0))</f>
        <v/>
      </c>
      <c r="Q4352" s="27">
        <f>IF(E4352="","",MAX(0,E4352-22))</f>
        <v/>
      </c>
      <c r="R4352" s="27">
        <f>IF(H4352=1,E4352,"")</f>
        <v/>
      </c>
      <c r="S4352" s="27">
        <f>IF(AND(H4352=1,J4352&lt;&gt;""),E4352-J4352,"")</f>
        <v/>
      </c>
      <c r="T4352">
        <f>IF(G4352="","",MONTH(G4352))</f>
        <v/>
      </c>
    </row>
    <row r="4353">
      <c r="A4353" s="24" t="n">
        <v>2020</v>
      </c>
      <c r="B4353" s="24" t="n">
        <v>6</v>
      </c>
      <c r="C4353" s="24" t="n">
        <v>30</v>
      </c>
      <c r="D4353" s="24" t="n">
        <v>8</v>
      </c>
      <c r="E4353" s="24" t="n">
        <v>16.37</v>
      </c>
      <c r="F4353" s="25">
        <f>IF($E4353="","",DATE(IF($A4353="",nominal_year,$A4353),$B4353,$C4353)+($D4353-IF(LEFT(hour_conv,1)="1",1,0))/24)</f>
        <v/>
      </c>
      <c r="G4353" s="26">
        <f>IF(F4353="","",INT(F4353))</f>
        <v/>
      </c>
      <c r="H4353">
        <f>IF(G4353="","",IF(AND(MONTH(G4353)*100+DAY(G4353)&gt;=season_lo,MONTH(G4353)*100+DAY(G4353)&lt;=season_hi),1,0))</f>
        <v/>
      </c>
      <c r="I4353">
        <f>IF(G4353="","",G4353-first_day+1)</f>
        <v/>
      </c>
      <c r="J4353" s="27">
        <f>IF(I4353="","",INDEX(Daily!$J$2:$J$421,I4353))</f>
        <v/>
      </c>
      <c r="K4353" s="27">
        <f>IF(J4353="","",J4353+cat_offset)</f>
        <v/>
      </c>
      <c r="L4353" s="27">
        <f>IF(J4353="","",MAX(0,E4353-J4353)^2)</f>
        <v/>
      </c>
      <c r="M4353" s="27">
        <f>IF(J4353="","",MAX(0,E4353-(J4353+twcdh_off))^2)</f>
        <v/>
      </c>
      <c r="N4353" s="27">
        <f>IF(E4353="","",MAX(0,E4353-swcdh_thr)^2)</f>
        <v/>
      </c>
      <c r="O4353">
        <f>IF(K4353="","",ROUND(E4353-K4353,0))</f>
        <v/>
      </c>
      <c r="P4353">
        <f>IF(O4353="","",IF(O4353&gt;=1,O4353,0))</f>
        <v/>
      </c>
      <c r="Q4353" s="27">
        <f>IF(E4353="","",MAX(0,E4353-22))</f>
        <v/>
      </c>
      <c r="R4353" s="27">
        <f>IF(H4353=1,E4353,"")</f>
        <v/>
      </c>
      <c r="S4353" s="27">
        <f>IF(AND(H4353=1,J4353&lt;&gt;""),E4353-J4353,"")</f>
        <v/>
      </c>
      <c r="T4353">
        <f>IF(G4353="","",MONTH(G4353))</f>
        <v/>
      </c>
    </row>
    <row r="4354">
      <c r="A4354" s="24" t="n">
        <v>2020</v>
      </c>
      <c r="B4354" s="24" t="n">
        <v>6</v>
      </c>
      <c r="C4354" s="24" t="n">
        <v>30</v>
      </c>
      <c r="D4354" s="24" t="n">
        <v>9</v>
      </c>
      <c r="E4354" s="24" t="n">
        <v>16.69</v>
      </c>
      <c r="F4354" s="25">
        <f>IF($E4354="","",DATE(IF($A4354="",nominal_year,$A4354),$B4354,$C4354)+($D4354-IF(LEFT(hour_conv,1)="1",1,0))/24)</f>
        <v/>
      </c>
      <c r="G4354" s="26">
        <f>IF(F4354="","",INT(F4354))</f>
        <v/>
      </c>
      <c r="H4354">
        <f>IF(G4354="","",IF(AND(MONTH(G4354)*100+DAY(G4354)&gt;=season_lo,MONTH(G4354)*100+DAY(G4354)&lt;=season_hi),1,0))</f>
        <v/>
      </c>
      <c r="I4354">
        <f>IF(G4354="","",G4354-first_day+1)</f>
        <v/>
      </c>
      <c r="J4354" s="27">
        <f>IF(I4354="","",INDEX(Daily!$J$2:$J$421,I4354))</f>
        <v/>
      </c>
      <c r="K4354" s="27">
        <f>IF(J4354="","",J4354+cat_offset)</f>
        <v/>
      </c>
      <c r="L4354" s="27">
        <f>IF(J4354="","",MAX(0,E4354-J4354)^2)</f>
        <v/>
      </c>
      <c r="M4354" s="27">
        <f>IF(J4354="","",MAX(0,E4354-(J4354+twcdh_off))^2)</f>
        <v/>
      </c>
      <c r="N4354" s="27">
        <f>IF(E4354="","",MAX(0,E4354-swcdh_thr)^2)</f>
        <v/>
      </c>
      <c r="O4354">
        <f>IF(K4354="","",ROUND(E4354-K4354,0))</f>
        <v/>
      </c>
      <c r="P4354">
        <f>IF(O4354="","",IF(O4354&gt;=1,O4354,0))</f>
        <v/>
      </c>
      <c r="Q4354" s="27">
        <f>IF(E4354="","",MAX(0,E4354-22))</f>
        <v/>
      </c>
      <c r="R4354" s="27">
        <f>IF(H4354=1,E4354,"")</f>
        <v/>
      </c>
      <c r="S4354" s="27">
        <f>IF(AND(H4354=1,J4354&lt;&gt;""),E4354-J4354,"")</f>
        <v/>
      </c>
      <c r="T4354">
        <f>IF(G4354="","",MONTH(G4354))</f>
        <v/>
      </c>
    </row>
    <row r="4355">
      <c r="A4355" s="24" t="n">
        <v>2020</v>
      </c>
      <c r="B4355" s="24" t="n">
        <v>6</v>
      </c>
      <c r="C4355" s="24" t="n">
        <v>30</v>
      </c>
      <c r="D4355" s="24" t="n">
        <v>10</v>
      </c>
      <c r="E4355" s="24" t="n">
        <v>19.17</v>
      </c>
      <c r="F4355" s="25">
        <f>IF($E4355="","",DATE(IF($A4355="",nominal_year,$A4355),$B4355,$C4355)+($D4355-IF(LEFT(hour_conv,1)="1",1,0))/24)</f>
        <v/>
      </c>
      <c r="G4355" s="26">
        <f>IF(F4355="","",INT(F4355))</f>
        <v/>
      </c>
      <c r="H4355">
        <f>IF(G4355="","",IF(AND(MONTH(G4355)*100+DAY(G4355)&gt;=season_lo,MONTH(G4355)*100+DAY(G4355)&lt;=season_hi),1,0))</f>
        <v/>
      </c>
      <c r="I4355">
        <f>IF(G4355="","",G4355-first_day+1)</f>
        <v/>
      </c>
      <c r="J4355" s="27">
        <f>IF(I4355="","",INDEX(Daily!$J$2:$J$421,I4355))</f>
        <v/>
      </c>
      <c r="K4355" s="27">
        <f>IF(J4355="","",J4355+cat_offset)</f>
        <v/>
      </c>
      <c r="L4355" s="27">
        <f>IF(J4355="","",MAX(0,E4355-J4355)^2)</f>
        <v/>
      </c>
      <c r="M4355" s="27">
        <f>IF(J4355="","",MAX(0,E4355-(J4355+twcdh_off))^2)</f>
        <v/>
      </c>
      <c r="N4355" s="27">
        <f>IF(E4355="","",MAX(0,E4355-swcdh_thr)^2)</f>
        <v/>
      </c>
      <c r="O4355">
        <f>IF(K4355="","",ROUND(E4355-K4355,0))</f>
        <v/>
      </c>
      <c r="P4355">
        <f>IF(O4355="","",IF(O4355&gt;=1,O4355,0))</f>
        <v/>
      </c>
      <c r="Q4355" s="27">
        <f>IF(E4355="","",MAX(0,E4355-22))</f>
        <v/>
      </c>
      <c r="R4355" s="27">
        <f>IF(H4355=1,E4355,"")</f>
        <v/>
      </c>
      <c r="S4355" s="27">
        <f>IF(AND(H4355=1,J4355&lt;&gt;""),E4355-J4355,"")</f>
        <v/>
      </c>
      <c r="T4355">
        <f>IF(G4355="","",MONTH(G4355))</f>
        <v/>
      </c>
    </row>
    <row r="4356">
      <c r="A4356" s="24" t="n">
        <v>2020</v>
      </c>
      <c r="B4356" s="24" t="n">
        <v>6</v>
      </c>
      <c r="C4356" s="24" t="n">
        <v>30</v>
      </c>
      <c r="D4356" s="24" t="n">
        <v>11</v>
      </c>
      <c r="E4356" s="24" t="n">
        <v>20.33</v>
      </c>
      <c r="F4356" s="25">
        <f>IF($E4356="","",DATE(IF($A4356="",nominal_year,$A4356),$B4356,$C4356)+($D4356-IF(LEFT(hour_conv,1)="1",1,0))/24)</f>
        <v/>
      </c>
      <c r="G4356" s="26">
        <f>IF(F4356="","",INT(F4356))</f>
        <v/>
      </c>
      <c r="H4356">
        <f>IF(G4356="","",IF(AND(MONTH(G4356)*100+DAY(G4356)&gt;=season_lo,MONTH(G4356)*100+DAY(G4356)&lt;=season_hi),1,0))</f>
        <v/>
      </c>
      <c r="I4356">
        <f>IF(G4356="","",G4356-first_day+1)</f>
        <v/>
      </c>
      <c r="J4356" s="27">
        <f>IF(I4356="","",INDEX(Daily!$J$2:$J$421,I4356))</f>
        <v/>
      </c>
      <c r="K4356" s="27">
        <f>IF(J4356="","",J4356+cat_offset)</f>
        <v/>
      </c>
      <c r="L4356" s="27">
        <f>IF(J4356="","",MAX(0,E4356-J4356)^2)</f>
        <v/>
      </c>
      <c r="M4356" s="27">
        <f>IF(J4356="","",MAX(0,E4356-(J4356+twcdh_off))^2)</f>
        <v/>
      </c>
      <c r="N4356" s="27">
        <f>IF(E4356="","",MAX(0,E4356-swcdh_thr)^2)</f>
        <v/>
      </c>
      <c r="O4356">
        <f>IF(K4356="","",ROUND(E4356-K4356,0))</f>
        <v/>
      </c>
      <c r="P4356">
        <f>IF(O4356="","",IF(O4356&gt;=1,O4356,0))</f>
        <v/>
      </c>
      <c r="Q4356" s="27">
        <f>IF(E4356="","",MAX(0,E4356-22))</f>
        <v/>
      </c>
      <c r="R4356" s="27">
        <f>IF(H4356=1,E4356,"")</f>
        <v/>
      </c>
      <c r="S4356" s="27">
        <f>IF(AND(H4356=1,J4356&lt;&gt;""),E4356-J4356,"")</f>
        <v/>
      </c>
      <c r="T4356">
        <f>IF(G4356="","",MONTH(G4356))</f>
        <v/>
      </c>
    </row>
    <row r="4357">
      <c r="A4357" s="24" t="n">
        <v>2020</v>
      </c>
      <c r="B4357" s="24" t="n">
        <v>6</v>
      </c>
      <c r="C4357" s="24" t="n">
        <v>30</v>
      </c>
      <c r="D4357" s="24" t="n">
        <v>12</v>
      </c>
      <c r="E4357" s="24" t="n">
        <v>21.51</v>
      </c>
      <c r="F4357" s="25">
        <f>IF($E4357="","",DATE(IF($A4357="",nominal_year,$A4357),$B4357,$C4357)+($D4357-IF(LEFT(hour_conv,1)="1",1,0))/24)</f>
        <v/>
      </c>
      <c r="G4357" s="26">
        <f>IF(F4357="","",INT(F4357))</f>
        <v/>
      </c>
      <c r="H4357">
        <f>IF(G4357="","",IF(AND(MONTH(G4357)*100+DAY(G4357)&gt;=season_lo,MONTH(G4357)*100+DAY(G4357)&lt;=season_hi),1,0))</f>
        <v/>
      </c>
      <c r="I4357">
        <f>IF(G4357="","",G4357-first_day+1)</f>
        <v/>
      </c>
      <c r="J4357" s="27">
        <f>IF(I4357="","",INDEX(Daily!$J$2:$J$421,I4357))</f>
        <v/>
      </c>
      <c r="K4357" s="27">
        <f>IF(J4357="","",J4357+cat_offset)</f>
        <v/>
      </c>
      <c r="L4357" s="27">
        <f>IF(J4357="","",MAX(0,E4357-J4357)^2)</f>
        <v/>
      </c>
      <c r="M4357" s="27">
        <f>IF(J4357="","",MAX(0,E4357-(J4357+twcdh_off))^2)</f>
        <v/>
      </c>
      <c r="N4357" s="27">
        <f>IF(E4357="","",MAX(0,E4357-swcdh_thr)^2)</f>
        <v/>
      </c>
      <c r="O4357">
        <f>IF(K4357="","",ROUND(E4357-K4357,0))</f>
        <v/>
      </c>
      <c r="P4357">
        <f>IF(O4357="","",IF(O4357&gt;=1,O4357,0))</f>
        <v/>
      </c>
      <c r="Q4357" s="27">
        <f>IF(E4357="","",MAX(0,E4357-22))</f>
        <v/>
      </c>
      <c r="R4357" s="27">
        <f>IF(H4357=1,E4357,"")</f>
        <v/>
      </c>
      <c r="S4357" s="27">
        <f>IF(AND(H4357=1,J4357&lt;&gt;""),E4357-J4357,"")</f>
        <v/>
      </c>
      <c r="T4357">
        <f>IF(G4357="","",MONTH(G4357))</f>
        <v/>
      </c>
    </row>
    <row r="4358">
      <c r="A4358" s="24" t="n">
        <v>2020</v>
      </c>
      <c r="B4358" s="24" t="n">
        <v>6</v>
      </c>
      <c r="C4358" s="24" t="n">
        <v>30</v>
      </c>
      <c r="D4358" s="24" t="n">
        <v>13</v>
      </c>
      <c r="E4358" s="24" t="n">
        <v>22.93</v>
      </c>
      <c r="F4358" s="25">
        <f>IF($E4358="","",DATE(IF($A4358="",nominal_year,$A4358),$B4358,$C4358)+($D4358-IF(LEFT(hour_conv,1)="1",1,0))/24)</f>
        <v/>
      </c>
      <c r="G4358" s="26">
        <f>IF(F4358="","",INT(F4358))</f>
        <v/>
      </c>
      <c r="H4358">
        <f>IF(G4358="","",IF(AND(MONTH(G4358)*100+DAY(G4358)&gt;=season_lo,MONTH(G4358)*100+DAY(G4358)&lt;=season_hi),1,0))</f>
        <v/>
      </c>
      <c r="I4358">
        <f>IF(G4358="","",G4358-first_day+1)</f>
        <v/>
      </c>
      <c r="J4358" s="27">
        <f>IF(I4358="","",INDEX(Daily!$J$2:$J$421,I4358))</f>
        <v/>
      </c>
      <c r="K4358" s="27">
        <f>IF(J4358="","",J4358+cat_offset)</f>
        <v/>
      </c>
      <c r="L4358" s="27">
        <f>IF(J4358="","",MAX(0,E4358-J4358)^2)</f>
        <v/>
      </c>
      <c r="M4358" s="27">
        <f>IF(J4358="","",MAX(0,E4358-(J4358+twcdh_off))^2)</f>
        <v/>
      </c>
      <c r="N4358" s="27">
        <f>IF(E4358="","",MAX(0,E4358-swcdh_thr)^2)</f>
        <v/>
      </c>
      <c r="O4358">
        <f>IF(K4358="","",ROUND(E4358-K4358,0))</f>
        <v/>
      </c>
      <c r="P4358">
        <f>IF(O4358="","",IF(O4358&gt;=1,O4358,0))</f>
        <v/>
      </c>
      <c r="Q4358" s="27">
        <f>IF(E4358="","",MAX(0,E4358-22))</f>
        <v/>
      </c>
      <c r="R4358" s="27">
        <f>IF(H4358=1,E4358,"")</f>
        <v/>
      </c>
      <c r="S4358" s="27">
        <f>IF(AND(H4358=1,J4358&lt;&gt;""),E4358-J4358,"")</f>
        <v/>
      </c>
      <c r="T4358">
        <f>IF(G4358="","",MONTH(G4358))</f>
        <v/>
      </c>
    </row>
    <row r="4359">
      <c r="A4359" s="24" t="n">
        <v>2020</v>
      </c>
      <c r="B4359" s="24" t="n">
        <v>6</v>
      </c>
      <c r="C4359" s="24" t="n">
        <v>30</v>
      </c>
      <c r="D4359" s="24" t="n">
        <v>14</v>
      </c>
      <c r="E4359" s="24" t="n">
        <v>23.79</v>
      </c>
      <c r="F4359" s="25">
        <f>IF($E4359="","",DATE(IF($A4359="",nominal_year,$A4359),$B4359,$C4359)+($D4359-IF(LEFT(hour_conv,1)="1",1,0))/24)</f>
        <v/>
      </c>
      <c r="G4359" s="26">
        <f>IF(F4359="","",INT(F4359))</f>
        <v/>
      </c>
      <c r="H4359">
        <f>IF(G4359="","",IF(AND(MONTH(G4359)*100+DAY(G4359)&gt;=season_lo,MONTH(G4359)*100+DAY(G4359)&lt;=season_hi),1,0))</f>
        <v/>
      </c>
      <c r="I4359">
        <f>IF(G4359="","",G4359-first_day+1)</f>
        <v/>
      </c>
      <c r="J4359" s="27">
        <f>IF(I4359="","",INDEX(Daily!$J$2:$J$421,I4359))</f>
        <v/>
      </c>
      <c r="K4359" s="27">
        <f>IF(J4359="","",J4359+cat_offset)</f>
        <v/>
      </c>
      <c r="L4359" s="27">
        <f>IF(J4359="","",MAX(0,E4359-J4359)^2)</f>
        <v/>
      </c>
      <c r="M4359" s="27">
        <f>IF(J4359="","",MAX(0,E4359-(J4359+twcdh_off))^2)</f>
        <v/>
      </c>
      <c r="N4359" s="27">
        <f>IF(E4359="","",MAX(0,E4359-swcdh_thr)^2)</f>
        <v/>
      </c>
      <c r="O4359">
        <f>IF(K4359="","",ROUND(E4359-K4359,0))</f>
        <v/>
      </c>
      <c r="P4359">
        <f>IF(O4359="","",IF(O4359&gt;=1,O4359,0))</f>
        <v/>
      </c>
      <c r="Q4359" s="27">
        <f>IF(E4359="","",MAX(0,E4359-22))</f>
        <v/>
      </c>
      <c r="R4359" s="27">
        <f>IF(H4359=1,E4359,"")</f>
        <v/>
      </c>
      <c r="S4359" s="27">
        <f>IF(AND(H4359=1,J4359&lt;&gt;""),E4359-J4359,"")</f>
        <v/>
      </c>
      <c r="T4359">
        <f>IF(G4359="","",MONTH(G4359))</f>
        <v/>
      </c>
    </row>
    <row r="4360">
      <c r="A4360" s="24" t="n">
        <v>2020</v>
      </c>
      <c r="B4360" s="24" t="n">
        <v>6</v>
      </c>
      <c r="C4360" s="24" t="n">
        <v>30</v>
      </c>
      <c r="D4360" s="24" t="n">
        <v>15</v>
      </c>
      <c r="E4360" s="24" t="n">
        <v>24.65</v>
      </c>
      <c r="F4360" s="25">
        <f>IF($E4360="","",DATE(IF($A4360="",nominal_year,$A4360),$B4360,$C4360)+($D4360-IF(LEFT(hour_conv,1)="1",1,0))/24)</f>
        <v/>
      </c>
      <c r="G4360" s="26">
        <f>IF(F4360="","",INT(F4360))</f>
        <v/>
      </c>
      <c r="H4360">
        <f>IF(G4360="","",IF(AND(MONTH(G4360)*100+DAY(G4360)&gt;=season_lo,MONTH(G4360)*100+DAY(G4360)&lt;=season_hi),1,0))</f>
        <v/>
      </c>
      <c r="I4360">
        <f>IF(G4360="","",G4360-first_day+1)</f>
        <v/>
      </c>
      <c r="J4360" s="27">
        <f>IF(I4360="","",INDEX(Daily!$J$2:$J$421,I4360))</f>
        <v/>
      </c>
      <c r="K4360" s="27">
        <f>IF(J4360="","",J4360+cat_offset)</f>
        <v/>
      </c>
      <c r="L4360" s="27">
        <f>IF(J4360="","",MAX(0,E4360-J4360)^2)</f>
        <v/>
      </c>
      <c r="M4360" s="27">
        <f>IF(J4360="","",MAX(0,E4360-(J4360+twcdh_off))^2)</f>
        <v/>
      </c>
      <c r="N4360" s="27">
        <f>IF(E4360="","",MAX(0,E4360-swcdh_thr)^2)</f>
        <v/>
      </c>
      <c r="O4360">
        <f>IF(K4360="","",ROUND(E4360-K4360,0))</f>
        <v/>
      </c>
      <c r="P4360">
        <f>IF(O4360="","",IF(O4360&gt;=1,O4360,0))</f>
        <v/>
      </c>
      <c r="Q4360" s="27">
        <f>IF(E4360="","",MAX(0,E4360-22))</f>
        <v/>
      </c>
      <c r="R4360" s="27">
        <f>IF(H4360=1,E4360,"")</f>
        <v/>
      </c>
      <c r="S4360" s="27">
        <f>IF(AND(H4360=1,J4360&lt;&gt;""),E4360-J4360,"")</f>
        <v/>
      </c>
      <c r="T4360">
        <f>IF(G4360="","",MONTH(G4360))</f>
        <v/>
      </c>
    </row>
    <row r="4361">
      <c r="A4361" s="24" t="n">
        <v>2020</v>
      </c>
      <c r="B4361" s="24" t="n">
        <v>6</v>
      </c>
      <c r="C4361" s="24" t="n">
        <v>30</v>
      </c>
      <c r="D4361" s="24" t="n">
        <v>16</v>
      </c>
      <c r="E4361" s="24" t="n">
        <v>24.19</v>
      </c>
      <c r="F4361" s="25">
        <f>IF($E4361="","",DATE(IF($A4361="",nominal_year,$A4361),$B4361,$C4361)+($D4361-IF(LEFT(hour_conv,1)="1",1,0))/24)</f>
        <v/>
      </c>
      <c r="G4361" s="26">
        <f>IF(F4361="","",INT(F4361))</f>
        <v/>
      </c>
      <c r="H4361">
        <f>IF(G4361="","",IF(AND(MONTH(G4361)*100+DAY(G4361)&gt;=season_lo,MONTH(G4361)*100+DAY(G4361)&lt;=season_hi),1,0))</f>
        <v/>
      </c>
      <c r="I4361">
        <f>IF(G4361="","",G4361-first_day+1)</f>
        <v/>
      </c>
      <c r="J4361" s="27">
        <f>IF(I4361="","",INDEX(Daily!$J$2:$J$421,I4361))</f>
        <v/>
      </c>
      <c r="K4361" s="27">
        <f>IF(J4361="","",J4361+cat_offset)</f>
        <v/>
      </c>
      <c r="L4361" s="27">
        <f>IF(J4361="","",MAX(0,E4361-J4361)^2)</f>
        <v/>
      </c>
      <c r="M4361" s="27">
        <f>IF(J4361="","",MAX(0,E4361-(J4361+twcdh_off))^2)</f>
        <v/>
      </c>
      <c r="N4361" s="27">
        <f>IF(E4361="","",MAX(0,E4361-swcdh_thr)^2)</f>
        <v/>
      </c>
      <c r="O4361">
        <f>IF(K4361="","",ROUND(E4361-K4361,0))</f>
        <v/>
      </c>
      <c r="P4361">
        <f>IF(O4361="","",IF(O4361&gt;=1,O4361,0))</f>
        <v/>
      </c>
      <c r="Q4361" s="27">
        <f>IF(E4361="","",MAX(0,E4361-22))</f>
        <v/>
      </c>
      <c r="R4361" s="27">
        <f>IF(H4361=1,E4361,"")</f>
        <v/>
      </c>
      <c r="S4361" s="27">
        <f>IF(AND(H4361=1,J4361&lt;&gt;""),E4361-J4361,"")</f>
        <v/>
      </c>
      <c r="T4361">
        <f>IF(G4361="","",MONTH(G4361))</f>
        <v/>
      </c>
    </row>
    <row r="4362">
      <c r="A4362" s="24" t="n">
        <v>2020</v>
      </c>
      <c r="B4362" s="24" t="n">
        <v>6</v>
      </c>
      <c r="C4362" s="24" t="n">
        <v>30</v>
      </c>
      <c r="D4362" s="24" t="n">
        <v>17</v>
      </c>
      <c r="E4362" s="24" t="n">
        <v>24.07</v>
      </c>
      <c r="F4362" s="25">
        <f>IF($E4362="","",DATE(IF($A4362="",nominal_year,$A4362),$B4362,$C4362)+($D4362-IF(LEFT(hour_conv,1)="1",1,0))/24)</f>
        <v/>
      </c>
      <c r="G4362" s="26">
        <f>IF(F4362="","",INT(F4362))</f>
        <v/>
      </c>
      <c r="H4362">
        <f>IF(G4362="","",IF(AND(MONTH(G4362)*100+DAY(G4362)&gt;=season_lo,MONTH(G4362)*100+DAY(G4362)&lt;=season_hi),1,0))</f>
        <v/>
      </c>
      <c r="I4362">
        <f>IF(G4362="","",G4362-first_day+1)</f>
        <v/>
      </c>
      <c r="J4362" s="27">
        <f>IF(I4362="","",INDEX(Daily!$J$2:$J$421,I4362))</f>
        <v/>
      </c>
      <c r="K4362" s="27">
        <f>IF(J4362="","",J4362+cat_offset)</f>
        <v/>
      </c>
      <c r="L4362" s="27">
        <f>IF(J4362="","",MAX(0,E4362-J4362)^2)</f>
        <v/>
      </c>
      <c r="M4362" s="27">
        <f>IF(J4362="","",MAX(0,E4362-(J4362+twcdh_off))^2)</f>
        <v/>
      </c>
      <c r="N4362" s="27">
        <f>IF(E4362="","",MAX(0,E4362-swcdh_thr)^2)</f>
        <v/>
      </c>
      <c r="O4362">
        <f>IF(K4362="","",ROUND(E4362-K4362,0))</f>
        <v/>
      </c>
      <c r="P4362">
        <f>IF(O4362="","",IF(O4362&gt;=1,O4362,0))</f>
        <v/>
      </c>
      <c r="Q4362" s="27">
        <f>IF(E4362="","",MAX(0,E4362-22))</f>
        <v/>
      </c>
      <c r="R4362" s="27">
        <f>IF(H4362=1,E4362,"")</f>
        <v/>
      </c>
      <c r="S4362" s="27">
        <f>IF(AND(H4362=1,J4362&lt;&gt;""),E4362-J4362,"")</f>
        <v/>
      </c>
      <c r="T4362">
        <f>IF(G4362="","",MONTH(G4362))</f>
        <v/>
      </c>
    </row>
    <row r="4363">
      <c r="A4363" s="24" t="n">
        <v>2020</v>
      </c>
      <c r="B4363" s="24" t="n">
        <v>6</v>
      </c>
      <c r="C4363" s="24" t="n">
        <v>30</v>
      </c>
      <c r="D4363" s="24" t="n">
        <v>18</v>
      </c>
      <c r="E4363" s="24" t="n">
        <v>23.51</v>
      </c>
      <c r="F4363" s="25">
        <f>IF($E4363="","",DATE(IF($A4363="",nominal_year,$A4363),$B4363,$C4363)+($D4363-IF(LEFT(hour_conv,1)="1",1,0))/24)</f>
        <v/>
      </c>
      <c r="G4363" s="26">
        <f>IF(F4363="","",INT(F4363))</f>
        <v/>
      </c>
      <c r="H4363">
        <f>IF(G4363="","",IF(AND(MONTH(G4363)*100+DAY(G4363)&gt;=season_lo,MONTH(G4363)*100+DAY(G4363)&lt;=season_hi),1,0))</f>
        <v/>
      </c>
      <c r="I4363">
        <f>IF(G4363="","",G4363-first_day+1)</f>
        <v/>
      </c>
      <c r="J4363" s="27">
        <f>IF(I4363="","",INDEX(Daily!$J$2:$J$421,I4363))</f>
        <v/>
      </c>
      <c r="K4363" s="27">
        <f>IF(J4363="","",J4363+cat_offset)</f>
        <v/>
      </c>
      <c r="L4363" s="27">
        <f>IF(J4363="","",MAX(0,E4363-J4363)^2)</f>
        <v/>
      </c>
      <c r="M4363" s="27">
        <f>IF(J4363="","",MAX(0,E4363-(J4363+twcdh_off))^2)</f>
        <v/>
      </c>
      <c r="N4363" s="27">
        <f>IF(E4363="","",MAX(0,E4363-swcdh_thr)^2)</f>
        <v/>
      </c>
      <c r="O4363">
        <f>IF(K4363="","",ROUND(E4363-K4363,0))</f>
        <v/>
      </c>
      <c r="P4363">
        <f>IF(O4363="","",IF(O4363&gt;=1,O4363,0))</f>
        <v/>
      </c>
      <c r="Q4363" s="27">
        <f>IF(E4363="","",MAX(0,E4363-22))</f>
        <v/>
      </c>
      <c r="R4363" s="27">
        <f>IF(H4363=1,E4363,"")</f>
        <v/>
      </c>
      <c r="S4363" s="27">
        <f>IF(AND(H4363=1,J4363&lt;&gt;""),E4363-J4363,"")</f>
        <v/>
      </c>
      <c r="T4363">
        <f>IF(G4363="","",MONTH(G4363))</f>
        <v/>
      </c>
    </row>
    <row r="4364">
      <c r="A4364" s="24" t="n">
        <v>2020</v>
      </c>
      <c r="B4364" s="24" t="n">
        <v>6</v>
      </c>
      <c r="C4364" s="24" t="n">
        <v>30</v>
      </c>
      <c r="D4364" s="24" t="n">
        <v>19</v>
      </c>
      <c r="E4364" s="24" t="n">
        <v>23.48</v>
      </c>
      <c r="F4364" s="25">
        <f>IF($E4364="","",DATE(IF($A4364="",nominal_year,$A4364),$B4364,$C4364)+($D4364-IF(LEFT(hour_conv,1)="1",1,0))/24)</f>
        <v/>
      </c>
      <c r="G4364" s="26">
        <f>IF(F4364="","",INT(F4364))</f>
        <v/>
      </c>
      <c r="H4364">
        <f>IF(G4364="","",IF(AND(MONTH(G4364)*100+DAY(G4364)&gt;=season_lo,MONTH(G4364)*100+DAY(G4364)&lt;=season_hi),1,0))</f>
        <v/>
      </c>
      <c r="I4364">
        <f>IF(G4364="","",G4364-first_day+1)</f>
        <v/>
      </c>
      <c r="J4364" s="27">
        <f>IF(I4364="","",INDEX(Daily!$J$2:$J$421,I4364))</f>
        <v/>
      </c>
      <c r="K4364" s="27">
        <f>IF(J4364="","",J4364+cat_offset)</f>
        <v/>
      </c>
      <c r="L4364" s="27">
        <f>IF(J4364="","",MAX(0,E4364-J4364)^2)</f>
        <v/>
      </c>
      <c r="M4364" s="27">
        <f>IF(J4364="","",MAX(0,E4364-(J4364+twcdh_off))^2)</f>
        <v/>
      </c>
      <c r="N4364" s="27">
        <f>IF(E4364="","",MAX(0,E4364-swcdh_thr)^2)</f>
        <v/>
      </c>
      <c r="O4364">
        <f>IF(K4364="","",ROUND(E4364-K4364,0))</f>
        <v/>
      </c>
      <c r="P4364">
        <f>IF(O4364="","",IF(O4364&gt;=1,O4364,0))</f>
        <v/>
      </c>
      <c r="Q4364" s="27">
        <f>IF(E4364="","",MAX(0,E4364-22))</f>
        <v/>
      </c>
      <c r="R4364" s="27">
        <f>IF(H4364=1,E4364,"")</f>
        <v/>
      </c>
      <c r="S4364" s="27">
        <f>IF(AND(H4364=1,J4364&lt;&gt;""),E4364-J4364,"")</f>
        <v/>
      </c>
      <c r="T4364">
        <f>IF(G4364="","",MONTH(G4364))</f>
        <v/>
      </c>
    </row>
    <row r="4365">
      <c r="A4365" s="24" t="n">
        <v>2020</v>
      </c>
      <c r="B4365" s="24" t="n">
        <v>6</v>
      </c>
      <c r="C4365" s="24" t="n">
        <v>30</v>
      </c>
      <c r="D4365" s="24" t="n">
        <v>20</v>
      </c>
      <c r="E4365" s="24" t="n">
        <v>21.95</v>
      </c>
      <c r="F4365" s="25">
        <f>IF($E4365="","",DATE(IF($A4365="",nominal_year,$A4365),$B4365,$C4365)+($D4365-IF(LEFT(hour_conv,1)="1",1,0))/24)</f>
        <v/>
      </c>
      <c r="G4365" s="26">
        <f>IF(F4365="","",INT(F4365))</f>
        <v/>
      </c>
      <c r="H4365">
        <f>IF(G4365="","",IF(AND(MONTH(G4365)*100+DAY(G4365)&gt;=season_lo,MONTH(G4365)*100+DAY(G4365)&lt;=season_hi),1,0))</f>
        <v/>
      </c>
      <c r="I4365">
        <f>IF(G4365="","",G4365-first_day+1)</f>
        <v/>
      </c>
      <c r="J4365" s="27">
        <f>IF(I4365="","",INDEX(Daily!$J$2:$J$421,I4365))</f>
        <v/>
      </c>
      <c r="K4365" s="27">
        <f>IF(J4365="","",J4365+cat_offset)</f>
        <v/>
      </c>
      <c r="L4365" s="27">
        <f>IF(J4365="","",MAX(0,E4365-J4365)^2)</f>
        <v/>
      </c>
      <c r="M4365" s="27">
        <f>IF(J4365="","",MAX(0,E4365-(J4365+twcdh_off))^2)</f>
        <v/>
      </c>
      <c r="N4365" s="27">
        <f>IF(E4365="","",MAX(0,E4365-swcdh_thr)^2)</f>
        <v/>
      </c>
      <c r="O4365">
        <f>IF(K4365="","",ROUND(E4365-K4365,0))</f>
        <v/>
      </c>
      <c r="P4365">
        <f>IF(O4365="","",IF(O4365&gt;=1,O4365,0))</f>
        <v/>
      </c>
      <c r="Q4365" s="27">
        <f>IF(E4365="","",MAX(0,E4365-22))</f>
        <v/>
      </c>
      <c r="R4365" s="27">
        <f>IF(H4365=1,E4365,"")</f>
        <v/>
      </c>
      <c r="S4365" s="27">
        <f>IF(AND(H4365=1,J4365&lt;&gt;""),E4365-J4365,"")</f>
        <v/>
      </c>
      <c r="T4365">
        <f>IF(G4365="","",MONTH(G4365))</f>
        <v/>
      </c>
    </row>
    <row r="4366">
      <c r="A4366" s="24" t="n">
        <v>2020</v>
      </c>
      <c r="B4366" s="24" t="n">
        <v>6</v>
      </c>
      <c r="C4366" s="24" t="n">
        <v>30</v>
      </c>
      <c r="D4366" s="24" t="n">
        <v>21</v>
      </c>
      <c r="E4366" s="24" t="n">
        <v>19.86</v>
      </c>
      <c r="F4366" s="25">
        <f>IF($E4366="","",DATE(IF($A4366="",nominal_year,$A4366),$B4366,$C4366)+($D4366-IF(LEFT(hour_conv,1)="1",1,0))/24)</f>
        <v/>
      </c>
      <c r="G4366" s="26">
        <f>IF(F4366="","",INT(F4366))</f>
        <v/>
      </c>
      <c r="H4366">
        <f>IF(G4366="","",IF(AND(MONTH(G4366)*100+DAY(G4366)&gt;=season_lo,MONTH(G4366)*100+DAY(G4366)&lt;=season_hi),1,0))</f>
        <v/>
      </c>
      <c r="I4366">
        <f>IF(G4366="","",G4366-first_day+1)</f>
        <v/>
      </c>
      <c r="J4366" s="27">
        <f>IF(I4366="","",INDEX(Daily!$J$2:$J$421,I4366))</f>
        <v/>
      </c>
      <c r="K4366" s="27">
        <f>IF(J4366="","",J4366+cat_offset)</f>
        <v/>
      </c>
      <c r="L4366" s="27">
        <f>IF(J4366="","",MAX(0,E4366-J4366)^2)</f>
        <v/>
      </c>
      <c r="M4366" s="27">
        <f>IF(J4366="","",MAX(0,E4366-(J4366+twcdh_off))^2)</f>
        <v/>
      </c>
      <c r="N4366" s="27">
        <f>IF(E4366="","",MAX(0,E4366-swcdh_thr)^2)</f>
        <v/>
      </c>
      <c r="O4366">
        <f>IF(K4366="","",ROUND(E4366-K4366,0))</f>
        <v/>
      </c>
      <c r="P4366">
        <f>IF(O4366="","",IF(O4366&gt;=1,O4366,0))</f>
        <v/>
      </c>
      <c r="Q4366" s="27">
        <f>IF(E4366="","",MAX(0,E4366-22))</f>
        <v/>
      </c>
      <c r="R4366" s="27">
        <f>IF(H4366=1,E4366,"")</f>
        <v/>
      </c>
      <c r="S4366" s="27">
        <f>IF(AND(H4366=1,J4366&lt;&gt;""),E4366-J4366,"")</f>
        <v/>
      </c>
      <c r="T4366">
        <f>IF(G4366="","",MONTH(G4366))</f>
        <v/>
      </c>
    </row>
    <row r="4367">
      <c r="A4367" s="24" t="n">
        <v>2020</v>
      </c>
      <c r="B4367" s="24" t="n">
        <v>6</v>
      </c>
      <c r="C4367" s="24" t="n">
        <v>30</v>
      </c>
      <c r="D4367" s="24" t="n">
        <v>22</v>
      </c>
      <c r="E4367" s="24" t="n">
        <v>18.66</v>
      </c>
      <c r="F4367" s="25">
        <f>IF($E4367="","",DATE(IF($A4367="",nominal_year,$A4367),$B4367,$C4367)+($D4367-IF(LEFT(hour_conv,1)="1",1,0))/24)</f>
        <v/>
      </c>
      <c r="G4367" s="26">
        <f>IF(F4367="","",INT(F4367))</f>
        <v/>
      </c>
      <c r="H4367">
        <f>IF(G4367="","",IF(AND(MONTH(G4367)*100+DAY(G4367)&gt;=season_lo,MONTH(G4367)*100+DAY(G4367)&lt;=season_hi),1,0))</f>
        <v/>
      </c>
      <c r="I4367">
        <f>IF(G4367="","",G4367-first_day+1)</f>
        <v/>
      </c>
      <c r="J4367" s="27">
        <f>IF(I4367="","",INDEX(Daily!$J$2:$J$421,I4367))</f>
        <v/>
      </c>
      <c r="K4367" s="27">
        <f>IF(J4367="","",J4367+cat_offset)</f>
        <v/>
      </c>
      <c r="L4367" s="27">
        <f>IF(J4367="","",MAX(0,E4367-J4367)^2)</f>
        <v/>
      </c>
      <c r="M4367" s="27">
        <f>IF(J4367="","",MAX(0,E4367-(J4367+twcdh_off))^2)</f>
        <v/>
      </c>
      <c r="N4367" s="27">
        <f>IF(E4367="","",MAX(0,E4367-swcdh_thr)^2)</f>
        <v/>
      </c>
      <c r="O4367">
        <f>IF(K4367="","",ROUND(E4367-K4367,0))</f>
        <v/>
      </c>
      <c r="P4367">
        <f>IF(O4367="","",IF(O4367&gt;=1,O4367,0))</f>
        <v/>
      </c>
      <c r="Q4367" s="27">
        <f>IF(E4367="","",MAX(0,E4367-22))</f>
        <v/>
      </c>
      <c r="R4367" s="27">
        <f>IF(H4367=1,E4367,"")</f>
        <v/>
      </c>
      <c r="S4367" s="27">
        <f>IF(AND(H4367=1,J4367&lt;&gt;""),E4367-J4367,"")</f>
        <v/>
      </c>
      <c r="T4367">
        <f>IF(G4367="","",MONTH(G4367))</f>
        <v/>
      </c>
    </row>
    <row r="4368">
      <c r="A4368" s="24" t="n">
        <v>2020</v>
      </c>
      <c r="B4368" s="24" t="n">
        <v>6</v>
      </c>
      <c r="C4368" s="24" t="n">
        <v>30</v>
      </c>
      <c r="D4368" s="24" t="n">
        <v>23</v>
      </c>
      <c r="E4368" s="24" t="n">
        <v>17.07</v>
      </c>
      <c r="F4368" s="25">
        <f>IF($E4368="","",DATE(IF($A4368="",nominal_year,$A4368),$B4368,$C4368)+($D4368-IF(LEFT(hour_conv,1)="1",1,0))/24)</f>
        <v/>
      </c>
      <c r="G4368" s="26">
        <f>IF(F4368="","",INT(F4368))</f>
        <v/>
      </c>
      <c r="H4368">
        <f>IF(G4368="","",IF(AND(MONTH(G4368)*100+DAY(G4368)&gt;=season_lo,MONTH(G4368)*100+DAY(G4368)&lt;=season_hi),1,0))</f>
        <v/>
      </c>
      <c r="I4368">
        <f>IF(G4368="","",G4368-first_day+1)</f>
        <v/>
      </c>
      <c r="J4368" s="27">
        <f>IF(I4368="","",INDEX(Daily!$J$2:$J$421,I4368))</f>
        <v/>
      </c>
      <c r="K4368" s="27">
        <f>IF(J4368="","",J4368+cat_offset)</f>
        <v/>
      </c>
      <c r="L4368" s="27">
        <f>IF(J4368="","",MAX(0,E4368-J4368)^2)</f>
        <v/>
      </c>
      <c r="M4368" s="27">
        <f>IF(J4368="","",MAX(0,E4368-(J4368+twcdh_off))^2)</f>
        <v/>
      </c>
      <c r="N4368" s="27">
        <f>IF(E4368="","",MAX(0,E4368-swcdh_thr)^2)</f>
        <v/>
      </c>
      <c r="O4368">
        <f>IF(K4368="","",ROUND(E4368-K4368,0))</f>
        <v/>
      </c>
      <c r="P4368">
        <f>IF(O4368="","",IF(O4368&gt;=1,O4368,0))</f>
        <v/>
      </c>
      <c r="Q4368" s="27">
        <f>IF(E4368="","",MAX(0,E4368-22))</f>
        <v/>
      </c>
      <c r="R4368" s="27">
        <f>IF(H4368=1,E4368,"")</f>
        <v/>
      </c>
      <c r="S4368" s="27">
        <f>IF(AND(H4368=1,J4368&lt;&gt;""),E4368-J4368,"")</f>
        <v/>
      </c>
      <c r="T4368">
        <f>IF(G4368="","",MONTH(G4368))</f>
        <v/>
      </c>
    </row>
    <row r="4369">
      <c r="A4369" s="24" t="n">
        <v>2020</v>
      </c>
      <c r="B4369" s="24" t="n">
        <v>6</v>
      </c>
      <c r="C4369" s="24" t="n">
        <v>30</v>
      </c>
      <c r="D4369" s="24" t="n">
        <v>24</v>
      </c>
      <c r="E4369" s="24" t="n">
        <v>16.02</v>
      </c>
      <c r="F4369" s="25">
        <f>IF($E4369="","",DATE(IF($A4369="",nominal_year,$A4369),$B4369,$C4369)+($D4369-IF(LEFT(hour_conv,1)="1",1,0))/24)</f>
        <v/>
      </c>
      <c r="G4369" s="26">
        <f>IF(F4369="","",INT(F4369))</f>
        <v/>
      </c>
      <c r="H4369">
        <f>IF(G4369="","",IF(AND(MONTH(G4369)*100+DAY(G4369)&gt;=season_lo,MONTH(G4369)*100+DAY(G4369)&lt;=season_hi),1,0))</f>
        <v/>
      </c>
      <c r="I4369">
        <f>IF(G4369="","",G4369-first_day+1)</f>
        <v/>
      </c>
      <c r="J4369" s="27">
        <f>IF(I4369="","",INDEX(Daily!$J$2:$J$421,I4369))</f>
        <v/>
      </c>
      <c r="K4369" s="27">
        <f>IF(J4369="","",J4369+cat_offset)</f>
        <v/>
      </c>
      <c r="L4369" s="27">
        <f>IF(J4369="","",MAX(0,E4369-J4369)^2)</f>
        <v/>
      </c>
      <c r="M4369" s="27">
        <f>IF(J4369="","",MAX(0,E4369-(J4369+twcdh_off))^2)</f>
        <v/>
      </c>
      <c r="N4369" s="27">
        <f>IF(E4369="","",MAX(0,E4369-swcdh_thr)^2)</f>
        <v/>
      </c>
      <c r="O4369">
        <f>IF(K4369="","",ROUND(E4369-K4369,0))</f>
        <v/>
      </c>
      <c r="P4369">
        <f>IF(O4369="","",IF(O4369&gt;=1,O4369,0))</f>
        <v/>
      </c>
      <c r="Q4369" s="27">
        <f>IF(E4369="","",MAX(0,E4369-22))</f>
        <v/>
      </c>
      <c r="R4369" s="27">
        <f>IF(H4369=1,E4369,"")</f>
        <v/>
      </c>
      <c r="S4369" s="27">
        <f>IF(AND(H4369=1,J4369&lt;&gt;""),E4369-J4369,"")</f>
        <v/>
      </c>
      <c r="T4369">
        <f>IF(G4369="","",MONTH(G4369))</f>
        <v/>
      </c>
    </row>
    <row r="4370">
      <c r="A4370" s="24" t="n">
        <v>2020</v>
      </c>
      <c r="B4370" s="24" t="n">
        <v>7</v>
      </c>
      <c r="C4370" s="24" t="n">
        <v>1</v>
      </c>
      <c r="D4370" s="24" t="n">
        <v>1</v>
      </c>
      <c r="E4370" s="24" t="n">
        <v>14.8</v>
      </c>
      <c r="F4370" s="25">
        <f>IF($E4370="","",DATE(IF($A4370="",nominal_year,$A4370),$B4370,$C4370)+($D4370-IF(LEFT(hour_conv,1)="1",1,0))/24)</f>
        <v/>
      </c>
      <c r="G4370" s="26">
        <f>IF(F4370="","",INT(F4370))</f>
        <v/>
      </c>
      <c r="H4370">
        <f>IF(G4370="","",IF(AND(MONTH(G4370)*100+DAY(G4370)&gt;=season_lo,MONTH(G4370)*100+DAY(G4370)&lt;=season_hi),1,0))</f>
        <v/>
      </c>
      <c r="I4370">
        <f>IF(G4370="","",G4370-first_day+1)</f>
        <v/>
      </c>
      <c r="J4370" s="27">
        <f>IF(I4370="","",INDEX(Daily!$J$2:$J$421,I4370))</f>
        <v/>
      </c>
      <c r="K4370" s="27">
        <f>IF(J4370="","",J4370+cat_offset)</f>
        <v/>
      </c>
      <c r="L4370" s="27">
        <f>IF(J4370="","",MAX(0,E4370-J4370)^2)</f>
        <v/>
      </c>
      <c r="M4370" s="27">
        <f>IF(J4370="","",MAX(0,E4370-(J4370+twcdh_off))^2)</f>
        <v/>
      </c>
      <c r="N4370" s="27">
        <f>IF(E4370="","",MAX(0,E4370-swcdh_thr)^2)</f>
        <v/>
      </c>
      <c r="O4370">
        <f>IF(K4370="","",ROUND(E4370-K4370,0))</f>
        <v/>
      </c>
      <c r="P4370">
        <f>IF(O4370="","",IF(O4370&gt;=1,O4370,0))</f>
        <v/>
      </c>
      <c r="Q4370" s="27">
        <f>IF(E4370="","",MAX(0,E4370-22))</f>
        <v/>
      </c>
      <c r="R4370" s="27">
        <f>IF(H4370=1,E4370,"")</f>
        <v/>
      </c>
      <c r="S4370" s="27">
        <f>IF(AND(H4370=1,J4370&lt;&gt;""),E4370-J4370,"")</f>
        <v/>
      </c>
      <c r="T4370">
        <f>IF(G4370="","",MONTH(G4370))</f>
        <v/>
      </c>
    </row>
    <row r="4371">
      <c r="A4371" s="24" t="n">
        <v>2020</v>
      </c>
      <c r="B4371" s="24" t="n">
        <v>7</v>
      </c>
      <c r="C4371" s="24" t="n">
        <v>1</v>
      </c>
      <c r="D4371" s="24" t="n">
        <v>2</v>
      </c>
      <c r="E4371" s="24" t="n">
        <v>14.75</v>
      </c>
      <c r="F4371" s="25">
        <f>IF($E4371="","",DATE(IF($A4371="",nominal_year,$A4371),$B4371,$C4371)+($D4371-IF(LEFT(hour_conv,1)="1",1,0))/24)</f>
        <v/>
      </c>
      <c r="G4371" s="26">
        <f>IF(F4371="","",INT(F4371))</f>
        <v/>
      </c>
      <c r="H4371">
        <f>IF(G4371="","",IF(AND(MONTH(G4371)*100+DAY(G4371)&gt;=season_lo,MONTH(G4371)*100+DAY(G4371)&lt;=season_hi),1,0))</f>
        <v/>
      </c>
      <c r="I4371">
        <f>IF(G4371="","",G4371-first_day+1)</f>
        <v/>
      </c>
      <c r="J4371" s="27">
        <f>IF(I4371="","",INDEX(Daily!$J$2:$J$421,I4371))</f>
        <v/>
      </c>
      <c r="K4371" s="27">
        <f>IF(J4371="","",J4371+cat_offset)</f>
        <v/>
      </c>
      <c r="L4371" s="27">
        <f>IF(J4371="","",MAX(0,E4371-J4371)^2)</f>
        <v/>
      </c>
      <c r="M4371" s="27">
        <f>IF(J4371="","",MAX(0,E4371-(J4371+twcdh_off))^2)</f>
        <v/>
      </c>
      <c r="N4371" s="27">
        <f>IF(E4371="","",MAX(0,E4371-swcdh_thr)^2)</f>
        <v/>
      </c>
      <c r="O4371">
        <f>IF(K4371="","",ROUND(E4371-K4371,0))</f>
        <v/>
      </c>
      <c r="P4371">
        <f>IF(O4371="","",IF(O4371&gt;=1,O4371,0))</f>
        <v/>
      </c>
      <c r="Q4371" s="27">
        <f>IF(E4371="","",MAX(0,E4371-22))</f>
        <v/>
      </c>
      <c r="R4371" s="27">
        <f>IF(H4371=1,E4371,"")</f>
        <v/>
      </c>
      <c r="S4371" s="27">
        <f>IF(AND(H4371=1,J4371&lt;&gt;""),E4371-J4371,"")</f>
        <v/>
      </c>
      <c r="T4371">
        <f>IF(G4371="","",MONTH(G4371))</f>
        <v/>
      </c>
    </row>
    <row r="4372">
      <c r="A4372" s="24" t="n">
        <v>2020</v>
      </c>
      <c r="B4372" s="24" t="n">
        <v>7</v>
      </c>
      <c r="C4372" s="24" t="n">
        <v>1</v>
      </c>
      <c r="D4372" s="24" t="n">
        <v>3</v>
      </c>
      <c r="E4372" s="24" t="n">
        <v>12.54</v>
      </c>
      <c r="F4372" s="25">
        <f>IF($E4372="","",DATE(IF($A4372="",nominal_year,$A4372),$B4372,$C4372)+($D4372-IF(LEFT(hour_conv,1)="1",1,0))/24)</f>
        <v/>
      </c>
      <c r="G4372" s="26">
        <f>IF(F4372="","",INT(F4372))</f>
        <v/>
      </c>
      <c r="H4372">
        <f>IF(G4372="","",IF(AND(MONTH(G4372)*100+DAY(G4372)&gt;=season_lo,MONTH(G4372)*100+DAY(G4372)&lt;=season_hi),1,0))</f>
        <v/>
      </c>
      <c r="I4372">
        <f>IF(G4372="","",G4372-first_day+1)</f>
        <v/>
      </c>
      <c r="J4372" s="27">
        <f>IF(I4372="","",INDEX(Daily!$J$2:$J$421,I4372))</f>
        <v/>
      </c>
      <c r="K4372" s="27">
        <f>IF(J4372="","",J4372+cat_offset)</f>
        <v/>
      </c>
      <c r="L4372" s="27">
        <f>IF(J4372="","",MAX(0,E4372-J4372)^2)</f>
        <v/>
      </c>
      <c r="M4372" s="27">
        <f>IF(J4372="","",MAX(0,E4372-(J4372+twcdh_off))^2)</f>
        <v/>
      </c>
      <c r="N4372" s="27">
        <f>IF(E4372="","",MAX(0,E4372-swcdh_thr)^2)</f>
        <v/>
      </c>
      <c r="O4372">
        <f>IF(K4372="","",ROUND(E4372-K4372,0))</f>
        <v/>
      </c>
      <c r="P4372">
        <f>IF(O4372="","",IF(O4372&gt;=1,O4372,0))</f>
        <v/>
      </c>
      <c r="Q4372" s="27">
        <f>IF(E4372="","",MAX(0,E4372-22))</f>
        <v/>
      </c>
      <c r="R4372" s="27">
        <f>IF(H4372=1,E4372,"")</f>
        <v/>
      </c>
      <c r="S4372" s="27">
        <f>IF(AND(H4372=1,J4372&lt;&gt;""),E4372-J4372,"")</f>
        <v/>
      </c>
      <c r="T4372">
        <f>IF(G4372="","",MONTH(G4372))</f>
        <v/>
      </c>
    </row>
    <row r="4373">
      <c r="A4373" s="24" t="n">
        <v>2020</v>
      </c>
      <c r="B4373" s="24" t="n">
        <v>7</v>
      </c>
      <c r="C4373" s="24" t="n">
        <v>1</v>
      </c>
      <c r="D4373" s="24" t="n">
        <v>4</v>
      </c>
      <c r="E4373" s="24" t="n">
        <v>13.5</v>
      </c>
      <c r="F4373" s="25">
        <f>IF($E4373="","",DATE(IF($A4373="",nominal_year,$A4373),$B4373,$C4373)+($D4373-IF(LEFT(hour_conv,1)="1",1,0))/24)</f>
        <v/>
      </c>
      <c r="G4373" s="26">
        <f>IF(F4373="","",INT(F4373))</f>
        <v/>
      </c>
      <c r="H4373">
        <f>IF(G4373="","",IF(AND(MONTH(G4373)*100+DAY(G4373)&gt;=season_lo,MONTH(G4373)*100+DAY(G4373)&lt;=season_hi),1,0))</f>
        <v/>
      </c>
      <c r="I4373">
        <f>IF(G4373="","",G4373-first_day+1)</f>
        <v/>
      </c>
      <c r="J4373" s="27">
        <f>IF(I4373="","",INDEX(Daily!$J$2:$J$421,I4373))</f>
        <v/>
      </c>
      <c r="K4373" s="27">
        <f>IF(J4373="","",J4373+cat_offset)</f>
        <v/>
      </c>
      <c r="L4373" s="27">
        <f>IF(J4373="","",MAX(0,E4373-J4373)^2)</f>
        <v/>
      </c>
      <c r="M4373" s="27">
        <f>IF(J4373="","",MAX(0,E4373-(J4373+twcdh_off))^2)</f>
        <v/>
      </c>
      <c r="N4373" s="27">
        <f>IF(E4373="","",MAX(0,E4373-swcdh_thr)^2)</f>
        <v/>
      </c>
      <c r="O4373">
        <f>IF(K4373="","",ROUND(E4373-K4373,0))</f>
        <v/>
      </c>
      <c r="P4373">
        <f>IF(O4373="","",IF(O4373&gt;=1,O4373,0))</f>
        <v/>
      </c>
      <c r="Q4373" s="27">
        <f>IF(E4373="","",MAX(0,E4373-22))</f>
        <v/>
      </c>
      <c r="R4373" s="27">
        <f>IF(H4373=1,E4373,"")</f>
        <v/>
      </c>
      <c r="S4373" s="27">
        <f>IF(AND(H4373=1,J4373&lt;&gt;""),E4373-J4373,"")</f>
        <v/>
      </c>
      <c r="T4373">
        <f>IF(G4373="","",MONTH(G4373))</f>
        <v/>
      </c>
    </row>
    <row r="4374">
      <c r="A4374" s="24" t="n">
        <v>2020</v>
      </c>
      <c r="B4374" s="24" t="n">
        <v>7</v>
      </c>
      <c r="C4374" s="24" t="n">
        <v>1</v>
      </c>
      <c r="D4374" s="24" t="n">
        <v>5</v>
      </c>
      <c r="E4374" s="24" t="n">
        <v>13.46</v>
      </c>
      <c r="F4374" s="25">
        <f>IF($E4374="","",DATE(IF($A4374="",nominal_year,$A4374),$B4374,$C4374)+($D4374-IF(LEFT(hour_conv,1)="1",1,0))/24)</f>
        <v/>
      </c>
      <c r="G4374" s="26">
        <f>IF(F4374="","",INT(F4374))</f>
        <v/>
      </c>
      <c r="H4374">
        <f>IF(G4374="","",IF(AND(MONTH(G4374)*100+DAY(G4374)&gt;=season_lo,MONTH(G4374)*100+DAY(G4374)&lt;=season_hi),1,0))</f>
        <v/>
      </c>
      <c r="I4374">
        <f>IF(G4374="","",G4374-first_day+1)</f>
        <v/>
      </c>
      <c r="J4374" s="27">
        <f>IF(I4374="","",INDEX(Daily!$J$2:$J$421,I4374))</f>
        <v/>
      </c>
      <c r="K4374" s="27">
        <f>IF(J4374="","",J4374+cat_offset)</f>
        <v/>
      </c>
      <c r="L4374" s="27">
        <f>IF(J4374="","",MAX(0,E4374-J4374)^2)</f>
        <v/>
      </c>
      <c r="M4374" s="27">
        <f>IF(J4374="","",MAX(0,E4374-(J4374+twcdh_off))^2)</f>
        <v/>
      </c>
      <c r="N4374" s="27">
        <f>IF(E4374="","",MAX(0,E4374-swcdh_thr)^2)</f>
        <v/>
      </c>
      <c r="O4374">
        <f>IF(K4374="","",ROUND(E4374-K4374,0))</f>
        <v/>
      </c>
      <c r="P4374">
        <f>IF(O4374="","",IF(O4374&gt;=1,O4374,0))</f>
        <v/>
      </c>
      <c r="Q4374" s="27">
        <f>IF(E4374="","",MAX(0,E4374-22))</f>
        <v/>
      </c>
      <c r="R4374" s="27">
        <f>IF(H4374=1,E4374,"")</f>
        <v/>
      </c>
      <c r="S4374" s="27">
        <f>IF(AND(H4374=1,J4374&lt;&gt;""),E4374-J4374,"")</f>
        <v/>
      </c>
      <c r="T4374">
        <f>IF(G4374="","",MONTH(G4374))</f>
        <v/>
      </c>
    </row>
    <row r="4375">
      <c r="A4375" s="24" t="n">
        <v>2020</v>
      </c>
      <c r="B4375" s="24" t="n">
        <v>7</v>
      </c>
      <c r="C4375" s="24" t="n">
        <v>1</v>
      </c>
      <c r="D4375" s="24" t="n">
        <v>6</v>
      </c>
      <c r="E4375" s="24" t="n">
        <v>13.56</v>
      </c>
      <c r="F4375" s="25">
        <f>IF($E4375="","",DATE(IF($A4375="",nominal_year,$A4375),$B4375,$C4375)+($D4375-IF(LEFT(hour_conv,1)="1",1,0))/24)</f>
        <v/>
      </c>
      <c r="G4375" s="26">
        <f>IF(F4375="","",INT(F4375))</f>
        <v/>
      </c>
      <c r="H4375">
        <f>IF(G4375="","",IF(AND(MONTH(G4375)*100+DAY(G4375)&gt;=season_lo,MONTH(G4375)*100+DAY(G4375)&lt;=season_hi),1,0))</f>
        <v/>
      </c>
      <c r="I4375">
        <f>IF(G4375="","",G4375-first_day+1)</f>
        <v/>
      </c>
      <c r="J4375" s="27">
        <f>IF(I4375="","",INDEX(Daily!$J$2:$J$421,I4375))</f>
        <v/>
      </c>
      <c r="K4375" s="27">
        <f>IF(J4375="","",J4375+cat_offset)</f>
        <v/>
      </c>
      <c r="L4375" s="27">
        <f>IF(J4375="","",MAX(0,E4375-J4375)^2)</f>
        <v/>
      </c>
      <c r="M4375" s="27">
        <f>IF(J4375="","",MAX(0,E4375-(J4375+twcdh_off))^2)</f>
        <v/>
      </c>
      <c r="N4375" s="27">
        <f>IF(E4375="","",MAX(0,E4375-swcdh_thr)^2)</f>
        <v/>
      </c>
      <c r="O4375">
        <f>IF(K4375="","",ROUND(E4375-K4375,0))</f>
        <v/>
      </c>
      <c r="P4375">
        <f>IF(O4375="","",IF(O4375&gt;=1,O4375,0))</f>
        <v/>
      </c>
      <c r="Q4375" s="27">
        <f>IF(E4375="","",MAX(0,E4375-22))</f>
        <v/>
      </c>
      <c r="R4375" s="27">
        <f>IF(H4375=1,E4375,"")</f>
        <v/>
      </c>
      <c r="S4375" s="27">
        <f>IF(AND(H4375=1,J4375&lt;&gt;""),E4375-J4375,"")</f>
        <v/>
      </c>
      <c r="T4375">
        <f>IF(G4375="","",MONTH(G4375))</f>
        <v/>
      </c>
    </row>
    <row r="4376">
      <c r="A4376" s="24" t="n">
        <v>2020</v>
      </c>
      <c r="B4376" s="24" t="n">
        <v>7</v>
      </c>
      <c r="C4376" s="24" t="n">
        <v>1</v>
      </c>
      <c r="D4376" s="24" t="n">
        <v>7</v>
      </c>
      <c r="E4376" s="24" t="n">
        <v>14.67</v>
      </c>
      <c r="F4376" s="25">
        <f>IF($E4376="","",DATE(IF($A4376="",nominal_year,$A4376),$B4376,$C4376)+($D4376-IF(LEFT(hour_conv,1)="1",1,0))/24)</f>
        <v/>
      </c>
      <c r="G4376" s="26">
        <f>IF(F4376="","",INT(F4376))</f>
        <v/>
      </c>
      <c r="H4376">
        <f>IF(G4376="","",IF(AND(MONTH(G4376)*100+DAY(G4376)&gt;=season_lo,MONTH(G4376)*100+DAY(G4376)&lt;=season_hi),1,0))</f>
        <v/>
      </c>
      <c r="I4376">
        <f>IF(G4376="","",G4376-first_day+1)</f>
        <v/>
      </c>
      <c r="J4376" s="27">
        <f>IF(I4376="","",INDEX(Daily!$J$2:$J$421,I4376))</f>
        <v/>
      </c>
      <c r="K4376" s="27">
        <f>IF(J4376="","",J4376+cat_offset)</f>
        <v/>
      </c>
      <c r="L4376" s="27">
        <f>IF(J4376="","",MAX(0,E4376-J4376)^2)</f>
        <v/>
      </c>
      <c r="M4376" s="27">
        <f>IF(J4376="","",MAX(0,E4376-(J4376+twcdh_off))^2)</f>
        <v/>
      </c>
      <c r="N4376" s="27">
        <f>IF(E4376="","",MAX(0,E4376-swcdh_thr)^2)</f>
        <v/>
      </c>
      <c r="O4376">
        <f>IF(K4376="","",ROUND(E4376-K4376,0))</f>
        <v/>
      </c>
      <c r="P4376">
        <f>IF(O4376="","",IF(O4376&gt;=1,O4376,0))</f>
        <v/>
      </c>
      <c r="Q4376" s="27">
        <f>IF(E4376="","",MAX(0,E4376-22))</f>
        <v/>
      </c>
      <c r="R4376" s="27">
        <f>IF(H4376=1,E4376,"")</f>
        <v/>
      </c>
      <c r="S4376" s="27">
        <f>IF(AND(H4376=1,J4376&lt;&gt;""),E4376-J4376,"")</f>
        <v/>
      </c>
      <c r="T4376">
        <f>IF(G4376="","",MONTH(G4376))</f>
        <v/>
      </c>
    </row>
    <row r="4377">
      <c r="A4377" s="24" t="n">
        <v>2020</v>
      </c>
      <c r="B4377" s="24" t="n">
        <v>7</v>
      </c>
      <c r="C4377" s="24" t="n">
        <v>1</v>
      </c>
      <c r="D4377" s="24" t="n">
        <v>8</v>
      </c>
      <c r="E4377" s="24" t="n">
        <v>15.68</v>
      </c>
      <c r="F4377" s="25">
        <f>IF($E4377="","",DATE(IF($A4377="",nominal_year,$A4377),$B4377,$C4377)+($D4377-IF(LEFT(hour_conv,1)="1",1,0))/24)</f>
        <v/>
      </c>
      <c r="G4377" s="26">
        <f>IF(F4377="","",INT(F4377))</f>
        <v/>
      </c>
      <c r="H4377">
        <f>IF(G4377="","",IF(AND(MONTH(G4377)*100+DAY(G4377)&gt;=season_lo,MONTH(G4377)*100+DAY(G4377)&lt;=season_hi),1,0))</f>
        <v/>
      </c>
      <c r="I4377">
        <f>IF(G4377="","",G4377-first_day+1)</f>
        <v/>
      </c>
      <c r="J4377" s="27">
        <f>IF(I4377="","",INDEX(Daily!$J$2:$J$421,I4377))</f>
        <v/>
      </c>
      <c r="K4377" s="27">
        <f>IF(J4377="","",J4377+cat_offset)</f>
        <v/>
      </c>
      <c r="L4377" s="27">
        <f>IF(J4377="","",MAX(0,E4377-J4377)^2)</f>
        <v/>
      </c>
      <c r="M4377" s="27">
        <f>IF(J4377="","",MAX(0,E4377-(J4377+twcdh_off))^2)</f>
        <v/>
      </c>
      <c r="N4377" s="27">
        <f>IF(E4377="","",MAX(0,E4377-swcdh_thr)^2)</f>
        <v/>
      </c>
      <c r="O4377">
        <f>IF(K4377="","",ROUND(E4377-K4377,0))</f>
        <v/>
      </c>
      <c r="P4377">
        <f>IF(O4377="","",IF(O4377&gt;=1,O4377,0))</f>
        <v/>
      </c>
      <c r="Q4377" s="27">
        <f>IF(E4377="","",MAX(0,E4377-22))</f>
        <v/>
      </c>
      <c r="R4377" s="27">
        <f>IF(H4377=1,E4377,"")</f>
        <v/>
      </c>
      <c r="S4377" s="27">
        <f>IF(AND(H4377=1,J4377&lt;&gt;""),E4377-J4377,"")</f>
        <v/>
      </c>
      <c r="T4377">
        <f>IF(G4377="","",MONTH(G4377))</f>
        <v/>
      </c>
    </row>
    <row r="4378">
      <c r="A4378" s="24" t="n">
        <v>2020</v>
      </c>
      <c r="B4378" s="24" t="n">
        <v>7</v>
      </c>
      <c r="C4378" s="24" t="n">
        <v>1</v>
      </c>
      <c r="D4378" s="24" t="n">
        <v>9</v>
      </c>
      <c r="E4378" s="24" t="n">
        <v>17.24</v>
      </c>
      <c r="F4378" s="25">
        <f>IF($E4378="","",DATE(IF($A4378="",nominal_year,$A4378),$B4378,$C4378)+($D4378-IF(LEFT(hour_conv,1)="1",1,0))/24)</f>
        <v/>
      </c>
      <c r="G4378" s="26">
        <f>IF(F4378="","",INT(F4378))</f>
        <v/>
      </c>
      <c r="H4378">
        <f>IF(G4378="","",IF(AND(MONTH(G4378)*100+DAY(G4378)&gt;=season_lo,MONTH(G4378)*100+DAY(G4378)&lt;=season_hi),1,0))</f>
        <v/>
      </c>
      <c r="I4378">
        <f>IF(G4378="","",G4378-first_day+1)</f>
        <v/>
      </c>
      <c r="J4378" s="27">
        <f>IF(I4378="","",INDEX(Daily!$J$2:$J$421,I4378))</f>
        <v/>
      </c>
      <c r="K4378" s="27">
        <f>IF(J4378="","",J4378+cat_offset)</f>
        <v/>
      </c>
      <c r="L4378" s="27">
        <f>IF(J4378="","",MAX(0,E4378-J4378)^2)</f>
        <v/>
      </c>
      <c r="M4378" s="27">
        <f>IF(J4378="","",MAX(0,E4378-(J4378+twcdh_off))^2)</f>
        <v/>
      </c>
      <c r="N4378" s="27">
        <f>IF(E4378="","",MAX(0,E4378-swcdh_thr)^2)</f>
        <v/>
      </c>
      <c r="O4378">
        <f>IF(K4378="","",ROUND(E4378-K4378,0))</f>
        <v/>
      </c>
      <c r="P4378">
        <f>IF(O4378="","",IF(O4378&gt;=1,O4378,0))</f>
        <v/>
      </c>
      <c r="Q4378" s="27">
        <f>IF(E4378="","",MAX(0,E4378-22))</f>
        <v/>
      </c>
      <c r="R4378" s="27">
        <f>IF(H4378=1,E4378,"")</f>
        <v/>
      </c>
      <c r="S4378" s="27">
        <f>IF(AND(H4378=1,J4378&lt;&gt;""),E4378-J4378,"")</f>
        <v/>
      </c>
      <c r="T4378">
        <f>IF(G4378="","",MONTH(G4378))</f>
        <v/>
      </c>
    </row>
    <row r="4379">
      <c r="A4379" s="24" t="n">
        <v>2020</v>
      </c>
      <c r="B4379" s="24" t="n">
        <v>7</v>
      </c>
      <c r="C4379" s="24" t="n">
        <v>1</v>
      </c>
      <c r="D4379" s="24" t="n">
        <v>10</v>
      </c>
      <c r="E4379" s="24" t="n">
        <v>19.07</v>
      </c>
      <c r="F4379" s="25">
        <f>IF($E4379="","",DATE(IF($A4379="",nominal_year,$A4379),$B4379,$C4379)+($D4379-IF(LEFT(hour_conv,1)="1",1,0))/24)</f>
        <v/>
      </c>
      <c r="G4379" s="26">
        <f>IF(F4379="","",INT(F4379))</f>
        <v/>
      </c>
      <c r="H4379">
        <f>IF(G4379="","",IF(AND(MONTH(G4379)*100+DAY(G4379)&gt;=season_lo,MONTH(G4379)*100+DAY(G4379)&lt;=season_hi),1,0))</f>
        <v/>
      </c>
      <c r="I4379">
        <f>IF(G4379="","",G4379-first_day+1)</f>
        <v/>
      </c>
      <c r="J4379" s="27">
        <f>IF(I4379="","",INDEX(Daily!$J$2:$J$421,I4379))</f>
        <v/>
      </c>
      <c r="K4379" s="27">
        <f>IF(J4379="","",J4379+cat_offset)</f>
        <v/>
      </c>
      <c r="L4379" s="27">
        <f>IF(J4379="","",MAX(0,E4379-J4379)^2)</f>
        <v/>
      </c>
      <c r="M4379" s="27">
        <f>IF(J4379="","",MAX(0,E4379-(J4379+twcdh_off))^2)</f>
        <v/>
      </c>
      <c r="N4379" s="27">
        <f>IF(E4379="","",MAX(0,E4379-swcdh_thr)^2)</f>
        <v/>
      </c>
      <c r="O4379">
        <f>IF(K4379="","",ROUND(E4379-K4379,0))</f>
        <v/>
      </c>
      <c r="P4379">
        <f>IF(O4379="","",IF(O4379&gt;=1,O4379,0))</f>
        <v/>
      </c>
      <c r="Q4379" s="27">
        <f>IF(E4379="","",MAX(0,E4379-22))</f>
        <v/>
      </c>
      <c r="R4379" s="27">
        <f>IF(H4379=1,E4379,"")</f>
        <v/>
      </c>
      <c r="S4379" s="27">
        <f>IF(AND(H4379=1,J4379&lt;&gt;""),E4379-J4379,"")</f>
        <v/>
      </c>
      <c r="T4379">
        <f>IF(G4379="","",MONTH(G4379))</f>
        <v/>
      </c>
    </row>
    <row r="4380">
      <c r="A4380" s="24" t="n">
        <v>2020</v>
      </c>
      <c r="B4380" s="24" t="n">
        <v>7</v>
      </c>
      <c r="C4380" s="24" t="n">
        <v>1</v>
      </c>
      <c r="D4380" s="24" t="n">
        <v>11</v>
      </c>
      <c r="E4380" s="24" t="n">
        <v>19.5</v>
      </c>
      <c r="F4380" s="25">
        <f>IF($E4380="","",DATE(IF($A4380="",nominal_year,$A4380),$B4380,$C4380)+($D4380-IF(LEFT(hour_conv,1)="1",1,0))/24)</f>
        <v/>
      </c>
      <c r="G4380" s="26">
        <f>IF(F4380="","",INT(F4380))</f>
        <v/>
      </c>
      <c r="H4380">
        <f>IF(G4380="","",IF(AND(MONTH(G4380)*100+DAY(G4380)&gt;=season_lo,MONTH(G4380)*100+DAY(G4380)&lt;=season_hi),1,0))</f>
        <v/>
      </c>
      <c r="I4380">
        <f>IF(G4380="","",G4380-first_day+1)</f>
        <v/>
      </c>
      <c r="J4380" s="27">
        <f>IF(I4380="","",INDEX(Daily!$J$2:$J$421,I4380))</f>
        <v/>
      </c>
      <c r="K4380" s="27">
        <f>IF(J4380="","",J4380+cat_offset)</f>
        <v/>
      </c>
      <c r="L4380" s="27">
        <f>IF(J4380="","",MAX(0,E4380-J4380)^2)</f>
        <v/>
      </c>
      <c r="M4380" s="27">
        <f>IF(J4380="","",MAX(0,E4380-(J4380+twcdh_off))^2)</f>
        <v/>
      </c>
      <c r="N4380" s="27">
        <f>IF(E4380="","",MAX(0,E4380-swcdh_thr)^2)</f>
        <v/>
      </c>
      <c r="O4380">
        <f>IF(K4380="","",ROUND(E4380-K4380,0))</f>
        <v/>
      </c>
      <c r="P4380">
        <f>IF(O4380="","",IF(O4380&gt;=1,O4380,0))</f>
        <v/>
      </c>
      <c r="Q4380" s="27">
        <f>IF(E4380="","",MAX(0,E4380-22))</f>
        <v/>
      </c>
      <c r="R4380" s="27">
        <f>IF(H4380=1,E4380,"")</f>
        <v/>
      </c>
      <c r="S4380" s="27">
        <f>IF(AND(H4380=1,J4380&lt;&gt;""),E4380-J4380,"")</f>
        <v/>
      </c>
      <c r="T4380">
        <f>IF(G4380="","",MONTH(G4380))</f>
        <v/>
      </c>
    </row>
    <row r="4381">
      <c r="A4381" s="24" t="n">
        <v>2020</v>
      </c>
      <c r="B4381" s="24" t="n">
        <v>7</v>
      </c>
      <c r="C4381" s="24" t="n">
        <v>1</v>
      </c>
      <c r="D4381" s="24" t="n">
        <v>12</v>
      </c>
      <c r="E4381" s="24" t="n">
        <v>21.98</v>
      </c>
      <c r="F4381" s="25">
        <f>IF($E4381="","",DATE(IF($A4381="",nominal_year,$A4381),$B4381,$C4381)+($D4381-IF(LEFT(hour_conv,1)="1",1,0))/24)</f>
        <v/>
      </c>
      <c r="G4381" s="26">
        <f>IF(F4381="","",INT(F4381))</f>
        <v/>
      </c>
      <c r="H4381">
        <f>IF(G4381="","",IF(AND(MONTH(G4381)*100+DAY(G4381)&gt;=season_lo,MONTH(G4381)*100+DAY(G4381)&lt;=season_hi),1,0))</f>
        <v/>
      </c>
      <c r="I4381">
        <f>IF(G4381="","",G4381-first_day+1)</f>
        <v/>
      </c>
      <c r="J4381" s="27">
        <f>IF(I4381="","",INDEX(Daily!$J$2:$J$421,I4381))</f>
        <v/>
      </c>
      <c r="K4381" s="27">
        <f>IF(J4381="","",J4381+cat_offset)</f>
        <v/>
      </c>
      <c r="L4381" s="27">
        <f>IF(J4381="","",MAX(0,E4381-J4381)^2)</f>
        <v/>
      </c>
      <c r="M4381" s="27">
        <f>IF(J4381="","",MAX(0,E4381-(J4381+twcdh_off))^2)</f>
        <v/>
      </c>
      <c r="N4381" s="27">
        <f>IF(E4381="","",MAX(0,E4381-swcdh_thr)^2)</f>
        <v/>
      </c>
      <c r="O4381">
        <f>IF(K4381="","",ROUND(E4381-K4381,0))</f>
        <v/>
      </c>
      <c r="P4381">
        <f>IF(O4381="","",IF(O4381&gt;=1,O4381,0))</f>
        <v/>
      </c>
      <c r="Q4381" s="27">
        <f>IF(E4381="","",MAX(0,E4381-22))</f>
        <v/>
      </c>
      <c r="R4381" s="27">
        <f>IF(H4381=1,E4381,"")</f>
        <v/>
      </c>
      <c r="S4381" s="27">
        <f>IF(AND(H4381=1,J4381&lt;&gt;""),E4381-J4381,"")</f>
        <v/>
      </c>
      <c r="T4381">
        <f>IF(G4381="","",MONTH(G4381))</f>
        <v/>
      </c>
    </row>
    <row r="4382">
      <c r="A4382" s="24" t="n">
        <v>2020</v>
      </c>
      <c r="B4382" s="24" t="n">
        <v>7</v>
      </c>
      <c r="C4382" s="24" t="n">
        <v>1</v>
      </c>
      <c r="D4382" s="24" t="n">
        <v>13</v>
      </c>
      <c r="E4382" s="24" t="n">
        <v>22.46</v>
      </c>
      <c r="F4382" s="25">
        <f>IF($E4382="","",DATE(IF($A4382="",nominal_year,$A4382),$B4382,$C4382)+($D4382-IF(LEFT(hour_conv,1)="1",1,0))/24)</f>
        <v/>
      </c>
      <c r="G4382" s="26">
        <f>IF(F4382="","",INT(F4382))</f>
        <v/>
      </c>
      <c r="H4382">
        <f>IF(G4382="","",IF(AND(MONTH(G4382)*100+DAY(G4382)&gt;=season_lo,MONTH(G4382)*100+DAY(G4382)&lt;=season_hi),1,0))</f>
        <v/>
      </c>
      <c r="I4382">
        <f>IF(G4382="","",G4382-first_day+1)</f>
        <v/>
      </c>
      <c r="J4382" s="27">
        <f>IF(I4382="","",INDEX(Daily!$J$2:$J$421,I4382))</f>
        <v/>
      </c>
      <c r="K4382" s="27">
        <f>IF(J4382="","",J4382+cat_offset)</f>
        <v/>
      </c>
      <c r="L4382" s="27">
        <f>IF(J4382="","",MAX(0,E4382-J4382)^2)</f>
        <v/>
      </c>
      <c r="M4382" s="27">
        <f>IF(J4382="","",MAX(0,E4382-(J4382+twcdh_off))^2)</f>
        <v/>
      </c>
      <c r="N4382" s="27">
        <f>IF(E4382="","",MAX(0,E4382-swcdh_thr)^2)</f>
        <v/>
      </c>
      <c r="O4382">
        <f>IF(K4382="","",ROUND(E4382-K4382,0))</f>
        <v/>
      </c>
      <c r="P4382">
        <f>IF(O4382="","",IF(O4382&gt;=1,O4382,0))</f>
        <v/>
      </c>
      <c r="Q4382" s="27">
        <f>IF(E4382="","",MAX(0,E4382-22))</f>
        <v/>
      </c>
      <c r="R4382" s="27">
        <f>IF(H4382=1,E4382,"")</f>
        <v/>
      </c>
      <c r="S4382" s="27">
        <f>IF(AND(H4382=1,J4382&lt;&gt;""),E4382-J4382,"")</f>
        <v/>
      </c>
      <c r="T4382">
        <f>IF(G4382="","",MONTH(G4382))</f>
        <v/>
      </c>
    </row>
    <row r="4383">
      <c r="A4383" s="24" t="n">
        <v>2020</v>
      </c>
      <c r="B4383" s="24" t="n">
        <v>7</v>
      </c>
      <c r="C4383" s="24" t="n">
        <v>1</v>
      </c>
      <c r="D4383" s="24" t="n">
        <v>14</v>
      </c>
      <c r="E4383" s="24" t="n">
        <v>24.1</v>
      </c>
      <c r="F4383" s="25">
        <f>IF($E4383="","",DATE(IF($A4383="",nominal_year,$A4383),$B4383,$C4383)+($D4383-IF(LEFT(hour_conv,1)="1",1,0))/24)</f>
        <v/>
      </c>
      <c r="G4383" s="26">
        <f>IF(F4383="","",INT(F4383))</f>
        <v/>
      </c>
      <c r="H4383">
        <f>IF(G4383="","",IF(AND(MONTH(G4383)*100+DAY(G4383)&gt;=season_lo,MONTH(G4383)*100+DAY(G4383)&lt;=season_hi),1,0))</f>
        <v/>
      </c>
      <c r="I4383">
        <f>IF(G4383="","",G4383-first_day+1)</f>
        <v/>
      </c>
      <c r="J4383" s="27">
        <f>IF(I4383="","",INDEX(Daily!$J$2:$J$421,I4383))</f>
        <v/>
      </c>
      <c r="K4383" s="27">
        <f>IF(J4383="","",J4383+cat_offset)</f>
        <v/>
      </c>
      <c r="L4383" s="27">
        <f>IF(J4383="","",MAX(0,E4383-J4383)^2)</f>
        <v/>
      </c>
      <c r="M4383" s="27">
        <f>IF(J4383="","",MAX(0,E4383-(J4383+twcdh_off))^2)</f>
        <v/>
      </c>
      <c r="N4383" s="27">
        <f>IF(E4383="","",MAX(0,E4383-swcdh_thr)^2)</f>
        <v/>
      </c>
      <c r="O4383">
        <f>IF(K4383="","",ROUND(E4383-K4383,0))</f>
        <v/>
      </c>
      <c r="P4383">
        <f>IF(O4383="","",IF(O4383&gt;=1,O4383,0))</f>
        <v/>
      </c>
      <c r="Q4383" s="27">
        <f>IF(E4383="","",MAX(0,E4383-22))</f>
        <v/>
      </c>
      <c r="R4383" s="27">
        <f>IF(H4383=1,E4383,"")</f>
        <v/>
      </c>
      <c r="S4383" s="27">
        <f>IF(AND(H4383=1,J4383&lt;&gt;""),E4383-J4383,"")</f>
        <v/>
      </c>
      <c r="T4383">
        <f>IF(G4383="","",MONTH(G4383))</f>
        <v/>
      </c>
    </row>
    <row r="4384">
      <c r="A4384" s="24" t="n">
        <v>2020</v>
      </c>
      <c r="B4384" s="24" t="n">
        <v>7</v>
      </c>
      <c r="C4384" s="24" t="n">
        <v>1</v>
      </c>
      <c r="D4384" s="24" t="n">
        <v>15</v>
      </c>
      <c r="E4384" s="24" t="n">
        <v>24.22</v>
      </c>
      <c r="F4384" s="25">
        <f>IF($E4384="","",DATE(IF($A4384="",nominal_year,$A4384),$B4384,$C4384)+($D4384-IF(LEFT(hour_conv,1)="1",1,0))/24)</f>
        <v/>
      </c>
      <c r="G4384" s="26">
        <f>IF(F4384="","",INT(F4384))</f>
        <v/>
      </c>
      <c r="H4384">
        <f>IF(G4384="","",IF(AND(MONTH(G4384)*100+DAY(G4384)&gt;=season_lo,MONTH(G4384)*100+DAY(G4384)&lt;=season_hi),1,0))</f>
        <v/>
      </c>
      <c r="I4384">
        <f>IF(G4384="","",G4384-first_day+1)</f>
        <v/>
      </c>
      <c r="J4384" s="27">
        <f>IF(I4384="","",INDEX(Daily!$J$2:$J$421,I4384))</f>
        <v/>
      </c>
      <c r="K4384" s="27">
        <f>IF(J4384="","",J4384+cat_offset)</f>
        <v/>
      </c>
      <c r="L4384" s="27">
        <f>IF(J4384="","",MAX(0,E4384-J4384)^2)</f>
        <v/>
      </c>
      <c r="M4384" s="27">
        <f>IF(J4384="","",MAX(0,E4384-(J4384+twcdh_off))^2)</f>
        <v/>
      </c>
      <c r="N4384" s="27">
        <f>IF(E4384="","",MAX(0,E4384-swcdh_thr)^2)</f>
        <v/>
      </c>
      <c r="O4384">
        <f>IF(K4384="","",ROUND(E4384-K4384,0))</f>
        <v/>
      </c>
      <c r="P4384">
        <f>IF(O4384="","",IF(O4384&gt;=1,O4384,0))</f>
        <v/>
      </c>
      <c r="Q4384" s="27">
        <f>IF(E4384="","",MAX(0,E4384-22))</f>
        <v/>
      </c>
      <c r="R4384" s="27">
        <f>IF(H4384=1,E4384,"")</f>
        <v/>
      </c>
      <c r="S4384" s="27">
        <f>IF(AND(H4384=1,J4384&lt;&gt;""),E4384-J4384,"")</f>
        <v/>
      </c>
      <c r="T4384">
        <f>IF(G4384="","",MONTH(G4384))</f>
        <v/>
      </c>
    </row>
    <row r="4385">
      <c r="A4385" s="24" t="n">
        <v>2020</v>
      </c>
      <c r="B4385" s="24" t="n">
        <v>7</v>
      </c>
      <c r="C4385" s="24" t="n">
        <v>1</v>
      </c>
      <c r="D4385" s="24" t="n">
        <v>16</v>
      </c>
      <c r="E4385" s="24" t="n">
        <v>24.74</v>
      </c>
      <c r="F4385" s="25">
        <f>IF($E4385="","",DATE(IF($A4385="",nominal_year,$A4385),$B4385,$C4385)+($D4385-IF(LEFT(hour_conv,1)="1",1,0))/24)</f>
        <v/>
      </c>
      <c r="G4385" s="26">
        <f>IF(F4385="","",INT(F4385))</f>
        <v/>
      </c>
      <c r="H4385">
        <f>IF(G4385="","",IF(AND(MONTH(G4385)*100+DAY(G4385)&gt;=season_lo,MONTH(G4385)*100+DAY(G4385)&lt;=season_hi),1,0))</f>
        <v/>
      </c>
      <c r="I4385">
        <f>IF(G4385="","",G4385-first_day+1)</f>
        <v/>
      </c>
      <c r="J4385" s="27">
        <f>IF(I4385="","",INDEX(Daily!$J$2:$J$421,I4385))</f>
        <v/>
      </c>
      <c r="K4385" s="27">
        <f>IF(J4385="","",J4385+cat_offset)</f>
        <v/>
      </c>
      <c r="L4385" s="27">
        <f>IF(J4385="","",MAX(0,E4385-J4385)^2)</f>
        <v/>
      </c>
      <c r="M4385" s="27">
        <f>IF(J4385="","",MAX(0,E4385-(J4385+twcdh_off))^2)</f>
        <v/>
      </c>
      <c r="N4385" s="27">
        <f>IF(E4385="","",MAX(0,E4385-swcdh_thr)^2)</f>
        <v/>
      </c>
      <c r="O4385">
        <f>IF(K4385="","",ROUND(E4385-K4385,0))</f>
        <v/>
      </c>
      <c r="P4385">
        <f>IF(O4385="","",IF(O4385&gt;=1,O4385,0))</f>
        <v/>
      </c>
      <c r="Q4385" s="27">
        <f>IF(E4385="","",MAX(0,E4385-22))</f>
        <v/>
      </c>
      <c r="R4385" s="27">
        <f>IF(H4385=1,E4385,"")</f>
        <v/>
      </c>
      <c r="S4385" s="27">
        <f>IF(AND(H4385=1,J4385&lt;&gt;""),E4385-J4385,"")</f>
        <v/>
      </c>
      <c r="T4385">
        <f>IF(G4385="","",MONTH(G4385))</f>
        <v/>
      </c>
    </row>
    <row r="4386">
      <c r="A4386" s="24" t="n">
        <v>2020</v>
      </c>
      <c r="B4386" s="24" t="n">
        <v>7</v>
      </c>
      <c r="C4386" s="24" t="n">
        <v>1</v>
      </c>
      <c r="D4386" s="24" t="n">
        <v>17</v>
      </c>
      <c r="E4386" s="24" t="n">
        <v>24.28</v>
      </c>
      <c r="F4386" s="25">
        <f>IF($E4386="","",DATE(IF($A4386="",nominal_year,$A4386),$B4386,$C4386)+($D4386-IF(LEFT(hour_conv,1)="1",1,0))/24)</f>
        <v/>
      </c>
      <c r="G4386" s="26">
        <f>IF(F4386="","",INT(F4386))</f>
        <v/>
      </c>
      <c r="H4386">
        <f>IF(G4386="","",IF(AND(MONTH(G4386)*100+DAY(G4386)&gt;=season_lo,MONTH(G4386)*100+DAY(G4386)&lt;=season_hi),1,0))</f>
        <v/>
      </c>
      <c r="I4386">
        <f>IF(G4386="","",G4386-first_day+1)</f>
        <v/>
      </c>
      <c r="J4386" s="27">
        <f>IF(I4386="","",INDEX(Daily!$J$2:$J$421,I4386))</f>
        <v/>
      </c>
      <c r="K4386" s="27">
        <f>IF(J4386="","",J4386+cat_offset)</f>
        <v/>
      </c>
      <c r="L4386" s="27">
        <f>IF(J4386="","",MAX(0,E4386-J4386)^2)</f>
        <v/>
      </c>
      <c r="M4386" s="27">
        <f>IF(J4386="","",MAX(0,E4386-(J4386+twcdh_off))^2)</f>
        <v/>
      </c>
      <c r="N4386" s="27">
        <f>IF(E4386="","",MAX(0,E4386-swcdh_thr)^2)</f>
        <v/>
      </c>
      <c r="O4386">
        <f>IF(K4386="","",ROUND(E4386-K4386,0))</f>
        <v/>
      </c>
      <c r="P4386">
        <f>IF(O4386="","",IF(O4386&gt;=1,O4386,0))</f>
        <v/>
      </c>
      <c r="Q4386" s="27">
        <f>IF(E4386="","",MAX(0,E4386-22))</f>
        <v/>
      </c>
      <c r="R4386" s="27">
        <f>IF(H4386=1,E4386,"")</f>
        <v/>
      </c>
      <c r="S4386" s="27">
        <f>IF(AND(H4386=1,J4386&lt;&gt;""),E4386-J4386,"")</f>
        <v/>
      </c>
      <c r="T4386">
        <f>IF(G4386="","",MONTH(G4386))</f>
        <v/>
      </c>
    </row>
    <row r="4387">
      <c r="A4387" s="24" t="n">
        <v>2020</v>
      </c>
      <c r="B4387" s="24" t="n">
        <v>7</v>
      </c>
      <c r="C4387" s="24" t="n">
        <v>1</v>
      </c>
      <c r="D4387" s="24" t="n">
        <v>18</v>
      </c>
      <c r="E4387" s="24" t="n">
        <v>23.93</v>
      </c>
      <c r="F4387" s="25">
        <f>IF($E4387="","",DATE(IF($A4387="",nominal_year,$A4387),$B4387,$C4387)+($D4387-IF(LEFT(hour_conv,1)="1",1,0))/24)</f>
        <v/>
      </c>
      <c r="G4387" s="26">
        <f>IF(F4387="","",INT(F4387))</f>
        <v/>
      </c>
      <c r="H4387">
        <f>IF(G4387="","",IF(AND(MONTH(G4387)*100+DAY(G4387)&gt;=season_lo,MONTH(G4387)*100+DAY(G4387)&lt;=season_hi),1,0))</f>
        <v/>
      </c>
      <c r="I4387">
        <f>IF(G4387="","",G4387-first_day+1)</f>
        <v/>
      </c>
      <c r="J4387" s="27">
        <f>IF(I4387="","",INDEX(Daily!$J$2:$J$421,I4387))</f>
        <v/>
      </c>
      <c r="K4387" s="27">
        <f>IF(J4387="","",J4387+cat_offset)</f>
        <v/>
      </c>
      <c r="L4387" s="27">
        <f>IF(J4387="","",MAX(0,E4387-J4387)^2)</f>
        <v/>
      </c>
      <c r="M4387" s="27">
        <f>IF(J4387="","",MAX(0,E4387-(J4387+twcdh_off))^2)</f>
        <v/>
      </c>
      <c r="N4387" s="27">
        <f>IF(E4387="","",MAX(0,E4387-swcdh_thr)^2)</f>
        <v/>
      </c>
      <c r="O4387">
        <f>IF(K4387="","",ROUND(E4387-K4387,0))</f>
        <v/>
      </c>
      <c r="P4387">
        <f>IF(O4387="","",IF(O4387&gt;=1,O4387,0))</f>
        <v/>
      </c>
      <c r="Q4387" s="27">
        <f>IF(E4387="","",MAX(0,E4387-22))</f>
        <v/>
      </c>
      <c r="R4387" s="27">
        <f>IF(H4387=1,E4387,"")</f>
        <v/>
      </c>
      <c r="S4387" s="27">
        <f>IF(AND(H4387=1,J4387&lt;&gt;""),E4387-J4387,"")</f>
        <v/>
      </c>
      <c r="T4387">
        <f>IF(G4387="","",MONTH(G4387))</f>
        <v/>
      </c>
    </row>
    <row r="4388">
      <c r="A4388" s="24" t="n">
        <v>2020</v>
      </c>
      <c r="B4388" s="24" t="n">
        <v>7</v>
      </c>
      <c r="C4388" s="24" t="n">
        <v>1</v>
      </c>
      <c r="D4388" s="24" t="n">
        <v>19</v>
      </c>
      <c r="E4388" s="24" t="n">
        <v>22.64</v>
      </c>
      <c r="F4388" s="25">
        <f>IF($E4388="","",DATE(IF($A4388="",nominal_year,$A4388),$B4388,$C4388)+($D4388-IF(LEFT(hour_conv,1)="1",1,0))/24)</f>
        <v/>
      </c>
      <c r="G4388" s="26">
        <f>IF(F4388="","",INT(F4388))</f>
        <v/>
      </c>
      <c r="H4388">
        <f>IF(G4388="","",IF(AND(MONTH(G4388)*100+DAY(G4388)&gt;=season_lo,MONTH(G4388)*100+DAY(G4388)&lt;=season_hi),1,0))</f>
        <v/>
      </c>
      <c r="I4388">
        <f>IF(G4388="","",G4388-first_day+1)</f>
        <v/>
      </c>
      <c r="J4388" s="27">
        <f>IF(I4388="","",INDEX(Daily!$J$2:$J$421,I4388))</f>
        <v/>
      </c>
      <c r="K4388" s="27">
        <f>IF(J4388="","",J4388+cat_offset)</f>
        <v/>
      </c>
      <c r="L4388" s="27">
        <f>IF(J4388="","",MAX(0,E4388-J4388)^2)</f>
        <v/>
      </c>
      <c r="M4388" s="27">
        <f>IF(J4388="","",MAX(0,E4388-(J4388+twcdh_off))^2)</f>
        <v/>
      </c>
      <c r="N4388" s="27">
        <f>IF(E4388="","",MAX(0,E4388-swcdh_thr)^2)</f>
        <v/>
      </c>
      <c r="O4388">
        <f>IF(K4388="","",ROUND(E4388-K4388,0))</f>
        <v/>
      </c>
      <c r="P4388">
        <f>IF(O4388="","",IF(O4388&gt;=1,O4388,0))</f>
        <v/>
      </c>
      <c r="Q4388" s="27">
        <f>IF(E4388="","",MAX(0,E4388-22))</f>
        <v/>
      </c>
      <c r="R4388" s="27">
        <f>IF(H4388=1,E4388,"")</f>
        <v/>
      </c>
      <c r="S4388" s="27">
        <f>IF(AND(H4388=1,J4388&lt;&gt;""),E4388-J4388,"")</f>
        <v/>
      </c>
      <c r="T4388">
        <f>IF(G4388="","",MONTH(G4388))</f>
        <v/>
      </c>
    </row>
    <row r="4389">
      <c r="A4389" s="24" t="n">
        <v>2020</v>
      </c>
      <c r="B4389" s="24" t="n">
        <v>7</v>
      </c>
      <c r="C4389" s="24" t="n">
        <v>1</v>
      </c>
      <c r="D4389" s="24" t="n">
        <v>20</v>
      </c>
      <c r="E4389" s="24" t="n">
        <v>21.13</v>
      </c>
      <c r="F4389" s="25">
        <f>IF($E4389="","",DATE(IF($A4389="",nominal_year,$A4389),$B4389,$C4389)+($D4389-IF(LEFT(hour_conv,1)="1",1,0))/24)</f>
        <v/>
      </c>
      <c r="G4389" s="26">
        <f>IF(F4389="","",INT(F4389))</f>
        <v/>
      </c>
      <c r="H4389">
        <f>IF(G4389="","",IF(AND(MONTH(G4389)*100+DAY(G4389)&gt;=season_lo,MONTH(G4389)*100+DAY(G4389)&lt;=season_hi),1,0))</f>
        <v/>
      </c>
      <c r="I4389">
        <f>IF(G4389="","",G4389-first_day+1)</f>
        <v/>
      </c>
      <c r="J4389" s="27">
        <f>IF(I4389="","",INDEX(Daily!$J$2:$J$421,I4389))</f>
        <v/>
      </c>
      <c r="K4389" s="27">
        <f>IF(J4389="","",J4389+cat_offset)</f>
        <v/>
      </c>
      <c r="L4389" s="27">
        <f>IF(J4389="","",MAX(0,E4389-J4389)^2)</f>
        <v/>
      </c>
      <c r="M4389" s="27">
        <f>IF(J4389="","",MAX(0,E4389-(J4389+twcdh_off))^2)</f>
        <v/>
      </c>
      <c r="N4389" s="27">
        <f>IF(E4389="","",MAX(0,E4389-swcdh_thr)^2)</f>
        <v/>
      </c>
      <c r="O4389">
        <f>IF(K4389="","",ROUND(E4389-K4389,0))</f>
        <v/>
      </c>
      <c r="P4389">
        <f>IF(O4389="","",IF(O4389&gt;=1,O4389,0))</f>
        <v/>
      </c>
      <c r="Q4389" s="27">
        <f>IF(E4389="","",MAX(0,E4389-22))</f>
        <v/>
      </c>
      <c r="R4389" s="27">
        <f>IF(H4389=1,E4389,"")</f>
        <v/>
      </c>
      <c r="S4389" s="27">
        <f>IF(AND(H4389=1,J4389&lt;&gt;""),E4389-J4389,"")</f>
        <v/>
      </c>
      <c r="T4389">
        <f>IF(G4389="","",MONTH(G4389))</f>
        <v/>
      </c>
    </row>
    <row r="4390">
      <c r="A4390" s="24" t="n">
        <v>2020</v>
      </c>
      <c r="B4390" s="24" t="n">
        <v>7</v>
      </c>
      <c r="C4390" s="24" t="n">
        <v>1</v>
      </c>
      <c r="D4390" s="24" t="n">
        <v>21</v>
      </c>
      <c r="E4390" s="24" t="n">
        <v>20.4</v>
      </c>
      <c r="F4390" s="25">
        <f>IF($E4390="","",DATE(IF($A4390="",nominal_year,$A4390),$B4390,$C4390)+($D4390-IF(LEFT(hour_conv,1)="1",1,0))/24)</f>
        <v/>
      </c>
      <c r="G4390" s="26">
        <f>IF(F4390="","",INT(F4390))</f>
        <v/>
      </c>
      <c r="H4390">
        <f>IF(G4390="","",IF(AND(MONTH(G4390)*100+DAY(G4390)&gt;=season_lo,MONTH(G4390)*100+DAY(G4390)&lt;=season_hi),1,0))</f>
        <v/>
      </c>
      <c r="I4390">
        <f>IF(G4390="","",G4390-first_day+1)</f>
        <v/>
      </c>
      <c r="J4390" s="27">
        <f>IF(I4390="","",INDEX(Daily!$J$2:$J$421,I4390))</f>
        <v/>
      </c>
      <c r="K4390" s="27">
        <f>IF(J4390="","",J4390+cat_offset)</f>
        <v/>
      </c>
      <c r="L4390" s="27">
        <f>IF(J4390="","",MAX(0,E4390-J4390)^2)</f>
        <v/>
      </c>
      <c r="M4390" s="27">
        <f>IF(J4390="","",MAX(0,E4390-(J4390+twcdh_off))^2)</f>
        <v/>
      </c>
      <c r="N4390" s="27">
        <f>IF(E4390="","",MAX(0,E4390-swcdh_thr)^2)</f>
        <v/>
      </c>
      <c r="O4390">
        <f>IF(K4390="","",ROUND(E4390-K4390,0))</f>
        <v/>
      </c>
      <c r="P4390">
        <f>IF(O4390="","",IF(O4390&gt;=1,O4390,0))</f>
        <v/>
      </c>
      <c r="Q4390" s="27">
        <f>IF(E4390="","",MAX(0,E4390-22))</f>
        <v/>
      </c>
      <c r="R4390" s="27">
        <f>IF(H4390=1,E4390,"")</f>
        <v/>
      </c>
      <c r="S4390" s="27">
        <f>IF(AND(H4390=1,J4390&lt;&gt;""),E4390-J4390,"")</f>
        <v/>
      </c>
      <c r="T4390">
        <f>IF(G4390="","",MONTH(G4390))</f>
        <v/>
      </c>
    </row>
    <row r="4391">
      <c r="A4391" s="24" t="n">
        <v>2020</v>
      </c>
      <c r="B4391" s="24" t="n">
        <v>7</v>
      </c>
      <c r="C4391" s="24" t="n">
        <v>1</v>
      </c>
      <c r="D4391" s="24" t="n">
        <v>22</v>
      </c>
      <c r="E4391" s="24" t="n">
        <v>18.97</v>
      </c>
      <c r="F4391" s="25">
        <f>IF($E4391="","",DATE(IF($A4391="",nominal_year,$A4391),$B4391,$C4391)+($D4391-IF(LEFT(hour_conv,1)="1",1,0))/24)</f>
        <v/>
      </c>
      <c r="G4391" s="26">
        <f>IF(F4391="","",INT(F4391))</f>
        <v/>
      </c>
      <c r="H4391">
        <f>IF(G4391="","",IF(AND(MONTH(G4391)*100+DAY(G4391)&gt;=season_lo,MONTH(G4391)*100+DAY(G4391)&lt;=season_hi),1,0))</f>
        <v/>
      </c>
      <c r="I4391">
        <f>IF(G4391="","",G4391-first_day+1)</f>
        <v/>
      </c>
      <c r="J4391" s="27">
        <f>IF(I4391="","",INDEX(Daily!$J$2:$J$421,I4391))</f>
        <v/>
      </c>
      <c r="K4391" s="27">
        <f>IF(J4391="","",J4391+cat_offset)</f>
        <v/>
      </c>
      <c r="L4391" s="27">
        <f>IF(J4391="","",MAX(0,E4391-J4391)^2)</f>
        <v/>
      </c>
      <c r="M4391" s="27">
        <f>IF(J4391="","",MAX(0,E4391-(J4391+twcdh_off))^2)</f>
        <v/>
      </c>
      <c r="N4391" s="27">
        <f>IF(E4391="","",MAX(0,E4391-swcdh_thr)^2)</f>
        <v/>
      </c>
      <c r="O4391">
        <f>IF(K4391="","",ROUND(E4391-K4391,0))</f>
        <v/>
      </c>
      <c r="P4391">
        <f>IF(O4391="","",IF(O4391&gt;=1,O4391,0))</f>
        <v/>
      </c>
      <c r="Q4391" s="27">
        <f>IF(E4391="","",MAX(0,E4391-22))</f>
        <v/>
      </c>
      <c r="R4391" s="27">
        <f>IF(H4391=1,E4391,"")</f>
        <v/>
      </c>
      <c r="S4391" s="27">
        <f>IF(AND(H4391=1,J4391&lt;&gt;""),E4391-J4391,"")</f>
        <v/>
      </c>
      <c r="T4391">
        <f>IF(G4391="","",MONTH(G4391))</f>
        <v/>
      </c>
    </row>
    <row r="4392">
      <c r="A4392" s="24" t="n">
        <v>2020</v>
      </c>
      <c r="B4392" s="24" t="n">
        <v>7</v>
      </c>
      <c r="C4392" s="24" t="n">
        <v>1</v>
      </c>
      <c r="D4392" s="24" t="n">
        <v>23</v>
      </c>
      <c r="E4392" s="24" t="n">
        <v>18.09</v>
      </c>
      <c r="F4392" s="25">
        <f>IF($E4392="","",DATE(IF($A4392="",nominal_year,$A4392),$B4392,$C4392)+($D4392-IF(LEFT(hour_conv,1)="1",1,0))/24)</f>
        <v/>
      </c>
      <c r="G4392" s="26">
        <f>IF(F4392="","",INT(F4392))</f>
        <v/>
      </c>
      <c r="H4392">
        <f>IF(G4392="","",IF(AND(MONTH(G4392)*100+DAY(G4392)&gt;=season_lo,MONTH(G4392)*100+DAY(G4392)&lt;=season_hi),1,0))</f>
        <v/>
      </c>
      <c r="I4392">
        <f>IF(G4392="","",G4392-first_day+1)</f>
        <v/>
      </c>
      <c r="J4392" s="27">
        <f>IF(I4392="","",INDEX(Daily!$J$2:$J$421,I4392))</f>
        <v/>
      </c>
      <c r="K4392" s="27">
        <f>IF(J4392="","",J4392+cat_offset)</f>
        <v/>
      </c>
      <c r="L4392" s="27">
        <f>IF(J4392="","",MAX(0,E4392-J4392)^2)</f>
        <v/>
      </c>
      <c r="M4392" s="27">
        <f>IF(J4392="","",MAX(0,E4392-(J4392+twcdh_off))^2)</f>
        <v/>
      </c>
      <c r="N4392" s="27">
        <f>IF(E4392="","",MAX(0,E4392-swcdh_thr)^2)</f>
        <v/>
      </c>
      <c r="O4392">
        <f>IF(K4392="","",ROUND(E4392-K4392,0))</f>
        <v/>
      </c>
      <c r="P4392">
        <f>IF(O4392="","",IF(O4392&gt;=1,O4392,0))</f>
        <v/>
      </c>
      <c r="Q4392" s="27">
        <f>IF(E4392="","",MAX(0,E4392-22))</f>
        <v/>
      </c>
      <c r="R4392" s="27">
        <f>IF(H4392=1,E4392,"")</f>
        <v/>
      </c>
      <c r="S4392" s="27">
        <f>IF(AND(H4392=1,J4392&lt;&gt;""),E4392-J4392,"")</f>
        <v/>
      </c>
      <c r="T4392">
        <f>IF(G4392="","",MONTH(G4392))</f>
        <v/>
      </c>
    </row>
    <row r="4393">
      <c r="A4393" s="24" t="n">
        <v>2020</v>
      </c>
      <c r="B4393" s="24" t="n">
        <v>7</v>
      </c>
      <c r="C4393" s="24" t="n">
        <v>1</v>
      </c>
      <c r="D4393" s="24" t="n">
        <v>24</v>
      </c>
      <c r="E4393" s="24" t="n">
        <v>15.11</v>
      </c>
      <c r="F4393" s="25">
        <f>IF($E4393="","",DATE(IF($A4393="",nominal_year,$A4393),$B4393,$C4393)+($D4393-IF(LEFT(hour_conv,1)="1",1,0))/24)</f>
        <v/>
      </c>
      <c r="G4393" s="26">
        <f>IF(F4393="","",INT(F4393))</f>
        <v/>
      </c>
      <c r="H4393">
        <f>IF(G4393="","",IF(AND(MONTH(G4393)*100+DAY(G4393)&gt;=season_lo,MONTH(G4393)*100+DAY(G4393)&lt;=season_hi),1,0))</f>
        <v/>
      </c>
      <c r="I4393">
        <f>IF(G4393="","",G4393-first_day+1)</f>
        <v/>
      </c>
      <c r="J4393" s="27">
        <f>IF(I4393="","",INDEX(Daily!$J$2:$J$421,I4393))</f>
        <v/>
      </c>
      <c r="K4393" s="27">
        <f>IF(J4393="","",J4393+cat_offset)</f>
        <v/>
      </c>
      <c r="L4393" s="27">
        <f>IF(J4393="","",MAX(0,E4393-J4393)^2)</f>
        <v/>
      </c>
      <c r="M4393" s="27">
        <f>IF(J4393="","",MAX(0,E4393-(J4393+twcdh_off))^2)</f>
        <v/>
      </c>
      <c r="N4393" s="27">
        <f>IF(E4393="","",MAX(0,E4393-swcdh_thr)^2)</f>
        <v/>
      </c>
      <c r="O4393">
        <f>IF(K4393="","",ROUND(E4393-K4393,0))</f>
        <v/>
      </c>
      <c r="P4393">
        <f>IF(O4393="","",IF(O4393&gt;=1,O4393,0))</f>
        <v/>
      </c>
      <c r="Q4393" s="27">
        <f>IF(E4393="","",MAX(0,E4393-22))</f>
        <v/>
      </c>
      <c r="R4393" s="27">
        <f>IF(H4393=1,E4393,"")</f>
        <v/>
      </c>
      <c r="S4393" s="27">
        <f>IF(AND(H4393=1,J4393&lt;&gt;""),E4393-J4393,"")</f>
        <v/>
      </c>
      <c r="T4393">
        <f>IF(G4393="","",MONTH(G4393))</f>
        <v/>
      </c>
    </row>
    <row r="4394">
      <c r="A4394" s="24" t="n">
        <v>2020</v>
      </c>
      <c r="B4394" s="24" t="n">
        <v>7</v>
      </c>
      <c r="C4394" s="24" t="n">
        <v>2</v>
      </c>
      <c r="D4394" s="24" t="n">
        <v>1</v>
      </c>
      <c r="E4394" s="24" t="n">
        <v>14.84</v>
      </c>
      <c r="F4394" s="25">
        <f>IF($E4394="","",DATE(IF($A4394="",nominal_year,$A4394),$B4394,$C4394)+($D4394-IF(LEFT(hour_conv,1)="1",1,0))/24)</f>
        <v/>
      </c>
      <c r="G4394" s="26">
        <f>IF(F4394="","",INT(F4394))</f>
        <v/>
      </c>
      <c r="H4394">
        <f>IF(G4394="","",IF(AND(MONTH(G4394)*100+DAY(G4394)&gt;=season_lo,MONTH(G4394)*100+DAY(G4394)&lt;=season_hi),1,0))</f>
        <v/>
      </c>
      <c r="I4394">
        <f>IF(G4394="","",G4394-first_day+1)</f>
        <v/>
      </c>
      <c r="J4394" s="27">
        <f>IF(I4394="","",INDEX(Daily!$J$2:$J$421,I4394))</f>
        <v/>
      </c>
      <c r="K4394" s="27">
        <f>IF(J4394="","",J4394+cat_offset)</f>
        <v/>
      </c>
      <c r="L4394" s="27">
        <f>IF(J4394="","",MAX(0,E4394-J4394)^2)</f>
        <v/>
      </c>
      <c r="M4394" s="27">
        <f>IF(J4394="","",MAX(0,E4394-(J4394+twcdh_off))^2)</f>
        <v/>
      </c>
      <c r="N4394" s="27">
        <f>IF(E4394="","",MAX(0,E4394-swcdh_thr)^2)</f>
        <v/>
      </c>
      <c r="O4394">
        <f>IF(K4394="","",ROUND(E4394-K4394,0))</f>
        <v/>
      </c>
      <c r="P4394">
        <f>IF(O4394="","",IF(O4394&gt;=1,O4394,0))</f>
        <v/>
      </c>
      <c r="Q4394" s="27">
        <f>IF(E4394="","",MAX(0,E4394-22))</f>
        <v/>
      </c>
      <c r="R4394" s="27">
        <f>IF(H4394=1,E4394,"")</f>
        <v/>
      </c>
      <c r="S4394" s="27">
        <f>IF(AND(H4394=1,J4394&lt;&gt;""),E4394-J4394,"")</f>
        <v/>
      </c>
      <c r="T4394">
        <f>IF(G4394="","",MONTH(G4394))</f>
        <v/>
      </c>
    </row>
    <row r="4395">
      <c r="A4395" s="24" t="n">
        <v>2020</v>
      </c>
      <c r="B4395" s="24" t="n">
        <v>7</v>
      </c>
      <c r="C4395" s="24" t="n">
        <v>2</v>
      </c>
      <c r="D4395" s="24" t="n">
        <v>2</v>
      </c>
      <c r="E4395" s="24" t="n">
        <v>14.46</v>
      </c>
      <c r="F4395" s="25">
        <f>IF($E4395="","",DATE(IF($A4395="",nominal_year,$A4395),$B4395,$C4395)+($D4395-IF(LEFT(hour_conv,1)="1",1,0))/24)</f>
        <v/>
      </c>
      <c r="G4395" s="26">
        <f>IF(F4395="","",INT(F4395))</f>
        <v/>
      </c>
      <c r="H4395">
        <f>IF(G4395="","",IF(AND(MONTH(G4395)*100+DAY(G4395)&gt;=season_lo,MONTH(G4395)*100+DAY(G4395)&lt;=season_hi),1,0))</f>
        <v/>
      </c>
      <c r="I4395">
        <f>IF(G4395="","",G4395-first_day+1)</f>
        <v/>
      </c>
      <c r="J4395" s="27">
        <f>IF(I4395="","",INDEX(Daily!$J$2:$J$421,I4395))</f>
        <v/>
      </c>
      <c r="K4395" s="27">
        <f>IF(J4395="","",J4395+cat_offset)</f>
        <v/>
      </c>
      <c r="L4395" s="27">
        <f>IF(J4395="","",MAX(0,E4395-J4395)^2)</f>
        <v/>
      </c>
      <c r="M4395" s="27">
        <f>IF(J4395="","",MAX(0,E4395-(J4395+twcdh_off))^2)</f>
        <v/>
      </c>
      <c r="N4395" s="27">
        <f>IF(E4395="","",MAX(0,E4395-swcdh_thr)^2)</f>
        <v/>
      </c>
      <c r="O4395">
        <f>IF(K4395="","",ROUND(E4395-K4395,0))</f>
        <v/>
      </c>
      <c r="P4395">
        <f>IF(O4395="","",IF(O4395&gt;=1,O4395,0))</f>
        <v/>
      </c>
      <c r="Q4395" s="27">
        <f>IF(E4395="","",MAX(0,E4395-22))</f>
        <v/>
      </c>
      <c r="R4395" s="27">
        <f>IF(H4395=1,E4395,"")</f>
        <v/>
      </c>
      <c r="S4395" s="27">
        <f>IF(AND(H4395=1,J4395&lt;&gt;""),E4395-J4395,"")</f>
        <v/>
      </c>
      <c r="T4395">
        <f>IF(G4395="","",MONTH(G4395))</f>
        <v/>
      </c>
    </row>
    <row r="4396">
      <c r="A4396" s="24" t="n">
        <v>2020</v>
      </c>
      <c r="B4396" s="24" t="n">
        <v>7</v>
      </c>
      <c r="C4396" s="24" t="n">
        <v>2</v>
      </c>
      <c r="D4396" s="24" t="n">
        <v>3</v>
      </c>
      <c r="E4396" s="24" t="n">
        <v>12.98</v>
      </c>
      <c r="F4396" s="25">
        <f>IF($E4396="","",DATE(IF($A4396="",nominal_year,$A4396),$B4396,$C4396)+($D4396-IF(LEFT(hour_conv,1)="1",1,0))/24)</f>
        <v/>
      </c>
      <c r="G4396" s="26">
        <f>IF(F4396="","",INT(F4396))</f>
        <v/>
      </c>
      <c r="H4396">
        <f>IF(G4396="","",IF(AND(MONTH(G4396)*100+DAY(G4396)&gt;=season_lo,MONTH(G4396)*100+DAY(G4396)&lt;=season_hi),1,0))</f>
        <v/>
      </c>
      <c r="I4396">
        <f>IF(G4396="","",G4396-first_day+1)</f>
        <v/>
      </c>
      <c r="J4396" s="27">
        <f>IF(I4396="","",INDEX(Daily!$J$2:$J$421,I4396))</f>
        <v/>
      </c>
      <c r="K4396" s="27">
        <f>IF(J4396="","",J4396+cat_offset)</f>
        <v/>
      </c>
      <c r="L4396" s="27">
        <f>IF(J4396="","",MAX(0,E4396-J4396)^2)</f>
        <v/>
      </c>
      <c r="M4396" s="27">
        <f>IF(J4396="","",MAX(0,E4396-(J4396+twcdh_off))^2)</f>
        <v/>
      </c>
      <c r="N4396" s="27">
        <f>IF(E4396="","",MAX(0,E4396-swcdh_thr)^2)</f>
        <v/>
      </c>
      <c r="O4396">
        <f>IF(K4396="","",ROUND(E4396-K4396,0))</f>
        <v/>
      </c>
      <c r="P4396">
        <f>IF(O4396="","",IF(O4396&gt;=1,O4396,0))</f>
        <v/>
      </c>
      <c r="Q4396" s="27">
        <f>IF(E4396="","",MAX(0,E4396-22))</f>
        <v/>
      </c>
      <c r="R4396" s="27">
        <f>IF(H4396=1,E4396,"")</f>
        <v/>
      </c>
      <c r="S4396" s="27">
        <f>IF(AND(H4396=1,J4396&lt;&gt;""),E4396-J4396,"")</f>
        <v/>
      </c>
      <c r="T4396">
        <f>IF(G4396="","",MONTH(G4396))</f>
        <v/>
      </c>
    </row>
    <row r="4397">
      <c r="A4397" s="24" t="n">
        <v>2020</v>
      </c>
      <c r="B4397" s="24" t="n">
        <v>7</v>
      </c>
      <c r="C4397" s="24" t="n">
        <v>2</v>
      </c>
      <c r="D4397" s="24" t="n">
        <v>4</v>
      </c>
      <c r="E4397" s="24" t="n">
        <v>13.2</v>
      </c>
      <c r="F4397" s="25">
        <f>IF($E4397="","",DATE(IF($A4397="",nominal_year,$A4397),$B4397,$C4397)+($D4397-IF(LEFT(hour_conv,1)="1",1,0))/24)</f>
        <v/>
      </c>
      <c r="G4397" s="26">
        <f>IF(F4397="","",INT(F4397))</f>
        <v/>
      </c>
      <c r="H4397">
        <f>IF(G4397="","",IF(AND(MONTH(G4397)*100+DAY(G4397)&gt;=season_lo,MONTH(G4397)*100+DAY(G4397)&lt;=season_hi),1,0))</f>
        <v/>
      </c>
      <c r="I4397">
        <f>IF(G4397="","",G4397-first_day+1)</f>
        <v/>
      </c>
      <c r="J4397" s="27">
        <f>IF(I4397="","",INDEX(Daily!$J$2:$J$421,I4397))</f>
        <v/>
      </c>
      <c r="K4397" s="27">
        <f>IF(J4397="","",J4397+cat_offset)</f>
        <v/>
      </c>
      <c r="L4397" s="27">
        <f>IF(J4397="","",MAX(0,E4397-J4397)^2)</f>
        <v/>
      </c>
      <c r="M4397" s="27">
        <f>IF(J4397="","",MAX(0,E4397-(J4397+twcdh_off))^2)</f>
        <v/>
      </c>
      <c r="N4397" s="27">
        <f>IF(E4397="","",MAX(0,E4397-swcdh_thr)^2)</f>
        <v/>
      </c>
      <c r="O4397">
        <f>IF(K4397="","",ROUND(E4397-K4397,0))</f>
        <v/>
      </c>
      <c r="P4397">
        <f>IF(O4397="","",IF(O4397&gt;=1,O4397,0))</f>
        <v/>
      </c>
      <c r="Q4397" s="27">
        <f>IF(E4397="","",MAX(0,E4397-22))</f>
        <v/>
      </c>
      <c r="R4397" s="27">
        <f>IF(H4397=1,E4397,"")</f>
        <v/>
      </c>
      <c r="S4397" s="27">
        <f>IF(AND(H4397=1,J4397&lt;&gt;""),E4397-J4397,"")</f>
        <v/>
      </c>
      <c r="T4397">
        <f>IF(G4397="","",MONTH(G4397))</f>
        <v/>
      </c>
    </row>
    <row r="4398">
      <c r="A4398" s="24" t="n">
        <v>2020</v>
      </c>
      <c r="B4398" s="24" t="n">
        <v>7</v>
      </c>
      <c r="C4398" s="24" t="n">
        <v>2</v>
      </c>
      <c r="D4398" s="24" t="n">
        <v>5</v>
      </c>
      <c r="E4398" s="24" t="n">
        <v>14.34</v>
      </c>
      <c r="F4398" s="25">
        <f>IF($E4398="","",DATE(IF($A4398="",nominal_year,$A4398),$B4398,$C4398)+($D4398-IF(LEFT(hour_conv,1)="1",1,0))/24)</f>
        <v/>
      </c>
      <c r="G4398" s="26">
        <f>IF(F4398="","",INT(F4398))</f>
        <v/>
      </c>
      <c r="H4398">
        <f>IF(G4398="","",IF(AND(MONTH(G4398)*100+DAY(G4398)&gt;=season_lo,MONTH(G4398)*100+DAY(G4398)&lt;=season_hi),1,0))</f>
        <v/>
      </c>
      <c r="I4398">
        <f>IF(G4398="","",G4398-first_day+1)</f>
        <v/>
      </c>
      <c r="J4398" s="27">
        <f>IF(I4398="","",INDEX(Daily!$J$2:$J$421,I4398))</f>
        <v/>
      </c>
      <c r="K4398" s="27">
        <f>IF(J4398="","",J4398+cat_offset)</f>
        <v/>
      </c>
      <c r="L4398" s="27">
        <f>IF(J4398="","",MAX(0,E4398-J4398)^2)</f>
        <v/>
      </c>
      <c r="M4398" s="27">
        <f>IF(J4398="","",MAX(0,E4398-(J4398+twcdh_off))^2)</f>
        <v/>
      </c>
      <c r="N4398" s="27">
        <f>IF(E4398="","",MAX(0,E4398-swcdh_thr)^2)</f>
        <v/>
      </c>
      <c r="O4398">
        <f>IF(K4398="","",ROUND(E4398-K4398,0))</f>
        <v/>
      </c>
      <c r="P4398">
        <f>IF(O4398="","",IF(O4398&gt;=1,O4398,0))</f>
        <v/>
      </c>
      <c r="Q4398" s="27">
        <f>IF(E4398="","",MAX(0,E4398-22))</f>
        <v/>
      </c>
      <c r="R4398" s="27">
        <f>IF(H4398=1,E4398,"")</f>
        <v/>
      </c>
      <c r="S4398" s="27">
        <f>IF(AND(H4398=1,J4398&lt;&gt;""),E4398-J4398,"")</f>
        <v/>
      </c>
      <c r="T4398">
        <f>IF(G4398="","",MONTH(G4398))</f>
        <v/>
      </c>
    </row>
    <row r="4399">
      <c r="A4399" s="24" t="n">
        <v>2020</v>
      </c>
      <c r="B4399" s="24" t="n">
        <v>7</v>
      </c>
      <c r="C4399" s="24" t="n">
        <v>2</v>
      </c>
      <c r="D4399" s="24" t="n">
        <v>6</v>
      </c>
      <c r="E4399" s="24" t="n">
        <v>14.61</v>
      </c>
      <c r="F4399" s="25">
        <f>IF($E4399="","",DATE(IF($A4399="",nominal_year,$A4399),$B4399,$C4399)+($D4399-IF(LEFT(hour_conv,1)="1",1,0))/24)</f>
        <v/>
      </c>
      <c r="G4399" s="26">
        <f>IF(F4399="","",INT(F4399))</f>
        <v/>
      </c>
      <c r="H4399">
        <f>IF(G4399="","",IF(AND(MONTH(G4399)*100+DAY(G4399)&gt;=season_lo,MONTH(G4399)*100+DAY(G4399)&lt;=season_hi),1,0))</f>
        <v/>
      </c>
      <c r="I4399">
        <f>IF(G4399="","",G4399-first_day+1)</f>
        <v/>
      </c>
      <c r="J4399" s="27">
        <f>IF(I4399="","",INDEX(Daily!$J$2:$J$421,I4399))</f>
        <v/>
      </c>
      <c r="K4399" s="27">
        <f>IF(J4399="","",J4399+cat_offset)</f>
        <v/>
      </c>
      <c r="L4399" s="27">
        <f>IF(J4399="","",MAX(0,E4399-J4399)^2)</f>
        <v/>
      </c>
      <c r="M4399" s="27">
        <f>IF(J4399="","",MAX(0,E4399-(J4399+twcdh_off))^2)</f>
        <v/>
      </c>
      <c r="N4399" s="27">
        <f>IF(E4399="","",MAX(0,E4399-swcdh_thr)^2)</f>
        <v/>
      </c>
      <c r="O4399">
        <f>IF(K4399="","",ROUND(E4399-K4399,0))</f>
        <v/>
      </c>
      <c r="P4399">
        <f>IF(O4399="","",IF(O4399&gt;=1,O4399,0))</f>
        <v/>
      </c>
      <c r="Q4399" s="27">
        <f>IF(E4399="","",MAX(0,E4399-22))</f>
        <v/>
      </c>
      <c r="R4399" s="27">
        <f>IF(H4399=1,E4399,"")</f>
        <v/>
      </c>
      <c r="S4399" s="27">
        <f>IF(AND(H4399=1,J4399&lt;&gt;""),E4399-J4399,"")</f>
        <v/>
      </c>
      <c r="T4399">
        <f>IF(G4399="","",MONTH(G4399))</f>
        <v/>
      </c>
    </row>
    <row r="4400">
      <c r="A4400" s="24" t="n">
        <v>2020</v>
      </c>
      <c r="B4400" s="24" t="n">
        <v>7</v>
      </c>
      <c r="C4400" s="24" t="n">
        <v>2</v>
      </c>
      <c r="D4400" s="24" t="n">
        <v>7</v>
      </c>
      <c r="E4400" s="24" t="n">
        <v>14.58</v>
      </c>
      <c r="F4400" s="25">
        <f>IF($E4400="","",DATE(IF($A4400="",nominal_year,$A4400),$B4400,$C4400)+($D4400-IF(LEFT(hour_conv,1)="1",1,0))/24)</f>
        <v/>
      </c>
      <c r="G4400" s="26">
        <f>IF(F4400="","",INT(F4400))</f>
        <v/>
      </c>
      <c r="H4400">
        <f>IF(G4400="","",IF(AND(MONTH(G4400)*100+DAY(G4400)&gt;=season_lo,MONTH(G4400)*100+DAY(G4400)&lt;=season_hi),1,0))</f>
        <v/>
      </c>
      <c r="I4400">
        <f>IF(G4400="","",G4400-first_day+1)</f>
        <v/>
      </c>
      <c r="J4400" s="27">
        <f>IF(I4400="","",INDEX(Daily!$J$2:$J$421,I4400))</f>
        <v/>
      </c>
      <c r="K4400" s="27">
        <f>IF(J4400="","",J4400+cat_offset)</f>
        <v/>
      </c>
      <c r="L4400" s="27">
        <f>IF(J4400="","",MAX(0,E4400-J4400)^2)</f>
        <v/>
      </c>
      <c r="M4400" s="27">
        <f>IF(J4400="","",MAX(0,E4400-(J4400+twcdh_off))^2)</f>
        <v/>
      </c>
      <c r="N4400" s="27">
        <f>IF(E4400="","",MAX(0,E4400-swcdh_thr)^2)</f>
        <v/>
      </c>
      <c r="O4400">
        <f>IF(K4400="","",ROUND(E4400-K4400,0))</f>
        <v/>
      </c>
      <c r="P4400">
        <f>IF(O4400="","",IF(O4400&gt;=1,O4400,0))</f>
        <v/>
      </c>
      <c r="Q4400" s="27">
        <f>IF(E4400="","",MAX(0,E4400-22))</f>
        <v/>
      </c>
      <c r="R4400" s="27">
        <f>IF(H4400=1,E4400,"")</f>
        <v/>
      </c>
      <c r="S4400" s="27">
        <f>IF(AND(H4400=1,J4400&lt;&gt;""),E4400-J4400,"")</f>
        <v/>
      </c>
      <c r="T4400">
        <f>IF(G4400="","",MONTH(G4400))</f>
        <v/>
      </c>
    </row>
    <row r="4401">
      <c r="A4401" s="24" t="n">
        <v>2020</v>
      </c>
      <c r="B4401" s="24" t="n">
        <v>7</v>
      </c>
      <c r="C4401" s="24" t="n">
        <v>2</v>
      </c>
      <c r="D4401" s="24" t="n">
        <v>8</v>
      </c>
      <c r="E4401" s="24" t="n">
        <v>16.66</v>
      </c>
      <c r="F4401" s="25">
        <f>IF($E4401="","",DATE(IF($A4401="",nominal_year,$A4401),$B4401,$C4401)+($D4401-IF(LEFT(hour_conv,1)="1",1,0))/24)</f>
        <v/>
      </c>
      <c r="G4401" s="26">
        <f>IF(F4401="","",INT(F4401))</f>
        <v/>
      </c>
      <c r="H4401">
        <f>IF(G4401="","",IF(AND(MONTH(G4401)*100+DAY(G4401)&gt;=season_lo,MONTH(G4401)*100+DAY(G4401)&lt;=season_hi),1,0))</f>
        <v/>
      </c>
      <c r="I4401">
        <f>IF(G4401="","",G4401-first_day+1)</f>
        <v/>
      </c>
      <c r="J4401" s="27">
        <f>IF(I4401="","",INDEX(Daily!$J$2:$J$421,I4401))</f>
        <v/>
      </c>
      <c r="K4401" s="27">
        <f>IF(J4401="","",J4401+cat_offset)</f>
        <v/>
      </c>
      <c r="L4401" s="27">
        <f>IF(J4401="","",MAX(0,E4401-J4401)^2)</f>
        <v/>
      </c>
      <c r="M4401" s="27">
        <f>IF(J4401="","",MAX(0,E4401-(J4401+twcdh_off))^2)</f>
        <v/>
      </c>
      <c r="N4401" s="27">
        <f>IF(E4401="","",MAX(0,E4401-swcdh_thr)^2)</f>
        <v/>
      </c>
      <c r="O4401">
        <f>IF(K4401="","",ROUND(E4401-K4401,0))</f>
        <v/>
      </c>
      <c r="P4401">
        <f>IF(O4401="","",IF(O4401&gt;=1,O4401,0))</f>
        <v/>
      </c>
      <c r="Q4401" s="27">
        <f>IF(E4401="","",MAX(0,E4401-22))</f>
        <v/>
      </c>
      <c r="R4401" s="27">
        <f>IF(H4401=1,E4401,"")</f>
        <v/>
      </c>
      <c r="S4401" s="27">
        <f>IF(AND(H4401=1,J4401&lt;&gt;""),E4401-J4401,"")</f>
        <v/>
      </c>
      <c r="T4401">
        <f>IF(G4401="","",MONTH(G4401))</f>
        <v/>
      </c>
    </row>
    <row r="4402">
      <c r="A4402" s="24" t="n">
        <v>2020</v>
      </c>
      <c r="B4402" s="24" t="n">
        <v>7</v>
      </c>
      <c r="C4402" s="24" t="n">
        <v>2</v>
      </c>
      <c r="D4402" s="24" t="n">
        <v>9</v>
      </c>
      <c r="E4402" s="24" t="n">
        <v>17.9</v>
      </c>
      <c r="F4402" s="25">
        <f>IF($E4402="","",DATE(IF($A4402="",nominal_year,$A4402),$B4402,$C4402)+($D4402-IF(LEFT(hour_conv,1)="1",1,0))/24)</f>
        <v/>
      </c>
      <c r="G4402" s="26">
        <f>IF(F4402="","",INT(F4402))</f>
        <v/>
      </c>
      <c r="H4402">
        <f>IF(G4402="","",IF(AND(MONTH(G4402)*100+DAY(G4402)&gt;=season_lo,MONTH(G4402)*100+DAY(G4402)&lt;=season_hi),1,0))</f>
        <v/>
      </c>
      <c r="I4402">
        <f>IF(G4402="","",G4402-first_day+1)</f>
        <v/>
      </c>
      <c r="J4402" s="27">
        <f>IF(I4402="","",INDEX(Daily!$J$2:$J$421,I4402))</f>
        <v/>
      </c>
      <c r="K4402" s="27">
        <f>IF(J4402="","",J4402+cat_offset)</f>
        <v/>
      </c>
      <c r="L4402" s="27">
        <f>IF(J4402="","",MAX(0,E4402-J4402)^2)</f>
        <v/>
      </c>
      <c r="M4402" s="27">
        <f>IF(J4402="","",MAX(0,E4402-(J4402+twcdh_off))^2)</f>
        <v/>
      </c>
      <c r="N4402" s="27">
        <f>IF(E4402="","",MAX(0,E4402-swcdh_thr)^2)</f>
        <v/>
      </c>
      <c r="O4402">
        <f>IF(K4402="","",ROUND(E4402-K4402,0))</f>
        <v/>
      </c>
      <c r="P4402">
        <f>IF(O4402="","",IF(O4402&gt;=1,O4402,0))</f>
        <v/>
      </c>
      <c r="Q4402" s="27">
        <f>IF(E4402="","",MAX(0,E4402-22))</f>
        <v/>
      </c>
      <c r="R4402" s="27">
        <f>IF(H4402=1,E4402,"")</f>
        <v/>
      </c>
      <c r="S4402" s="27">
        <f>IF(AND(H4402=1,J4402&lt;&gt;""),E4402-J4402,"")</f>
        <v/>
      </c>
      <c r="T4402">
        <f>IF(G4402="","",MONTH(G4402))</f>
        <v/>
      </c>
    </row>
    <row r="4403">
      <c r="A4403" s="24" t="n">
        <v>2020</v>
      </c>
      <c r="B4403" s="24" t="n">
        <v>7</v>
      </c>
      <c r="C4403" s="24" t="n">
        <v>2</v>
      </c>
      <c r="D4403" s="24" t="n">
        <v>10</v>
      </c>
      <c r="E4403" s="24" t="n">
        <v>19.18</v>
      </c>
      <c r="F4403" s="25">
        <f>IF($E4403="","",DATE(IF($A4403="",nominal_year,$A4403),$B4403,$C4403)+($D4403-IF(LEFT(hour_conv,1)="1",1,0))/24)</f>
        <v/>
      </c>
      <c r="G4403" s="26">
        <f>IF(F4403="","",INT(F4403))</f>
        <v/>
      </c>
      <c r="H4403">
        <f>IF(G4403="","",IF(AND(MONTH(G4403)*100+DAY(G4403)&gt;=season_lo,MONTH(G4403)*100+DAY(G4403)&lt;=season_hi),1,0))</f>
        <v/>
      </c>
      <c r="I4403">
        <f>IF(G4403="","",G4403-first_day+1)</f>
        <v/>
      </c>
      <c r="J4403" s="27">
        <f>IF(I4403="","",INDEX(Daily!$J$2:$J$421,I4403))</f>
        <v/>
      </c>
      <c r="K4403" s="27">
        <f>IF(J4403="","",J4403+cat_offset)</f>
        <v/>
      </c>
      <c r="L4403" s="27">
        <f>IF(J4403="","",MAX(0,E4403-J4403)^2)</f>
        <v/>
      </c>
      <c r="M4403" s="27">
        <f>IF(J4403="","",MAX(0,E4403-(J4403+twcdh_off))^2)</f>
        <v/>
      </c>
      <c r="N4403" s="27">
        <f>IF(E4403="","",MAX(0,E4403-swcdh_thr)^2)</f>
        <v/>
      </c>
      <c r="O4403">
        <f>IF(K4403="","",ROUND(E4403-K4403,0))</f>
        <v/>
      </c>
      <c r="P4403">
        <f>IF(O4403="","",IF(O4403&gt;=1,O4403,0))</f>
        <v/>
      </c>
      <c r="Q4403" s="27">
        <f>IF(E4403="","",MAX(0,E4403-22))</f>
        <v/>
      </c>
      <c r="R4403" s="27">
        <f>IF(H4403=1,E4403,"")</f>
        <v/>
      </c>
      <c r="S4403" s="27">
        <f>IF(AND(H4403=1,J4403&lt;&gt;""),E4403-J4403,"")</f>
        <v/>
      </c>
      <c r="T4403">
        <f>IF(G4403="","",MONTH(G4403))</f>
        <v/>
      </c>
    </row>
    <row r="4404">
      <c r="A4404" s="24" t="n">
        <v>2020</v>
      </c>
      <c r="B4404" s="24" t="n">
        <v>7</v>
      </c>
      <c r="C4404" s="24" t="n">
        <v>2</v>
      </c>
      <c r="D4404" s="24" t="n">
        <v>11</v>
      </c>
      <c r="E4404" s="24" t="n">
        <v>20.46</v>
      </c>
      <c r="F4404" s="25">
        <f>IF($E4404="","",DATE(IF($A4404="",nominal_year,$A4404),$B4404,$C4404)+($D4404-IF(LEFT(hour_conv,1)="1",1,0))/24)</f>
        <v/>
      </c>
      <c r="G4404" s="26">
        <f>IF(F4404="","",INT(F4404))</f>
        <v/>
      </c>
      <c r="H4404">
        <f>IF(G4404="","",IF(AND(MONTH(G4404)*100+DAY(G4404)&gt;=season_lo,MONTH(G4404)*100+DAY(G4404)&lt;=season_hi),1,0))</f>
        <v/>
      </c>
      <c r="I4404">
        <f>IF(G4404="","",G4404-first_day+1)</f>
        <v/>
      </c>
      <c r="J4404" s="27">
        <f>IF(I4404="","",INDEX(Daily!$J$2:$J$421,I4404))</f>
        <v/>
      </c>
      <c r="K4404" s="27">
        <f>IF(J4404="","",J4404+cat_offset)</f>
        <v/>
      </c>
      <c r="L4404" s="27">
        <f>IF(J4404="","",MAX(0,E4404-J4404)^2)</f>
        <v/>
      </c>
      <c r="M4404" s="27">
        <f>IF(J4404="","",MAX(0,E4404-(J4404+twcdh_off))^2)</f>
        <v/>
      </c>
      <c r="N4404" s="27">
        <f>IF(E4404="","",MAX(0,E4404-swcdh_thr)^2)</f>
        <v/>
      </c>
      <c r="O4404">
        <f>IF(K4404="","",ROUND(E4404-K4404,0))</f>
        <v/>
      </c>
      <c r="P4404">
        <f>IF(O4404="","",IF(O4404&gt;=1,O4404,0))</f>
        <v/>
      </c>
      <c r="Q4404" s="27">
        <f>IF(E4404="","",MAX(0,E4404-22))</f>
        <v/>
      </c>
      <c r="R4404" s="27">
        <f>IF(H4404=1,E4404,"")</f>
        <v/>
      </c>
      <c r="S4404" s="27">
        <f>IF(AND(H4404=1,J4404&lt;&gt;""),E4404-J4404,"")</f>
        <v/>
      </c>
      <c r="T4404">
        <f>IF(G4404="","",MONTH(G4404))</f>
        <v/>
      </c>
    </row>
    <row r="4405">
      <c r="A4405" s="24" t="n">
        <v>2020</v>
      </c>
      <c r="B4405" s="24" t="n">
        <v>7</v>
      </c>
      <c r="C4405" s="24" t="n">
        <v>2</v>
      </c>
      <c r="D4405" s="24" t="n">
        <v>12</v>
      </c>
      <c r="E4405" s="24" t="n">
        <v>21.74</v>
      </c>
      <c r="F4405" s="25">
        <f>IF($E4405="","",DATE(IF($A4405="",nominal_year,$A4405),$B4405,$C4405)+($D4405-IF(LEFT(hour_conv,1)="1",1,0))/24)</f>
        <v/>
      </c>
      <c r="G4405" s="26">
        <f>IF(F4405="","",INT(F4405))</f>
        <v/>
      </c>
      <c r="H4405">
        <f>IF(G4405="","",IF(AND(MONTH(G4405)*100+DAY(G4405)&gt;=season_lo,MONTH(G4405)*100+DAY(G4405)&lt;=season_hi),1,0))</f>
        <v/>
      </c>
      <c r="I4405">
        <f>IF(G4405="","",G4405-first_day+1)</f>
        <v/>
      </c>
      <c r="J4405" s="27">
        <f>IF(I4405="","",INDEX(Daily!$J$2:$J$421,I4405))</f>
        <v/>
      </c>
      <c r="K4405" s="27">
        <f>IF(J4405="","",J4405+cat_offset)</f>
        <v/>
      </c>
      <c r="L4405" s="27">
        <f>IF(J4405="","",MAX(0,E4405-J4405)^2)</f>
        <v/>
      </c>
      <c r="M4405" s="27">
        <f>IF(J4405="","",MAX(0,E4405-(J4405+twcdh_off))^2)</f>
        <v/>
      </c>
      <c r="N4405" s="27">
        <f>IF(E4405="","",MAX(0,E4405-swcdh_thr)^2)</f>
        <v/>
      </c>
      <c r="O4405">
        <f>IF(K4405="","",ROUND(E4405-K4405,0))</f>
        <v/>
      </c>
      <c r="P4405">
        <f>IF(O4405="","",IF(O4405&gt;=1,O4405,0))</f>
        <v/>
      </c>
      <c r="Q4405" s="27">
        <f>IF(E4405="","",MAX(0,E4405-22))</f>
        <v/>
      </c>
      <c r="R4405" s="27">
        <f>IF(H4405=1,E4405,"")</f>
        <v/>
      </c>
      <c r="S4405" s="27">
        <f>IF(AND(H4405=1,J4405&lt;&gt;""),E4405-J4405,"")</f>
        <v/>
      </c>
      <c r="T4405">
        <f>IF(G4405="","",MONTH(G4405))</f>
        <v/>
      </c>
    </row>
    <row r="4406">
      <c r="A4406" s="24" t="n">
        <v>2020</v>
      </c>
      <c r="B4406" s="24" t="n">
        <v>7</v>
      </c>
      <c r="C4406" s="24" t="n">
        <v>2</v>
      </c>
      <c r="D4406" s="24" t="n">
        <v>13</v>
      </c>
      <c r="E4406" s="24" t="n">
        <v>22.45</v>
      </c>
      <c r="F4406" s="25">
        <f>IF($E4406="","",DATE(IF($A4406="",nominal_year,$A4406),$B4406,$C4406)+($D4406-IF(LEFT(hour_conv,1)="1",1,0))/24)</f>
        <v/>
      </c>
      <c r="G4406" s="26">
        <f>IF(F4406="","",INT(F4406))</f>
        <v/>
      </c>
      <c r="H4406">
        <f>IF(G4406="","",IF(AND(MONTH(G4406)*100+DAY(G4406)&gt;=season_lo,MONTH(G4406)*100+DAY(G4406)&lt;=season_hi),1,0))</f>
        <v/>
      </c>
      <c r="I4406">
        <f>IF(G4406="","",G4406-first_day+1)</f>
        <v/>
      </c>
      <c r="J4406" s="27">
        <f>IF(I4406="","",INDEX(Daily!$J$2:$J$421,I4406))</f>
        <v/>
      </c>
      <c r="K4406" s="27">
        <f>IF(J4406="","",J4406+cat_offset)</f>
        <v/>
      </c>
      <c r="L4406" s="27">
        <f>IF(J4406="","",MAX(0,E4406-J4406)^2)</f>
        <v/>
      </c>
      <c r="M4406" s="27">
        <f>IF(J4406="","",MAX(0,E4406-(J4406+twcdh_off))^2)</f>
        <v/>
      </c>
      <c r="N4406" s="27">
        <f>IF(E4406="","",MAX(0,E4406-swcdh_thr)^2)</f>
        <v/>
      </c>
      <c r="O4406">
        <f>IF(K4406="","",ROUND(E4406-K4406,0))</f>
        <v/>
      </c>
      <c r="P4406">
        <f>IF(O4406="","",IF(O4406&gt;=1,O4406,0))</f>
        <v/>
      </c>
      <c r="Q4406" s="27">
        <f>IF(E4406="","",MAX(0,E4406-22))</f>
        <v/>
      </c>
      <c r="R4406" s="27">
        <f>IF(H4406=1,E4406,"")</f>
        <v/>
      </c>
      <c r="S4406" s="27">
        <f>IF(AND(H4406=1,J4406&lt;&gt;""),E4406-J4406,"")</f>
        <v/>
      </c>
      <c r="T4406">
        <f>IF(G4406="","",MONTH(G4406))</f>
        <v/>
      </c>
    </row>
    <row r="4407">
      <c r="A4407" s="24" t="n">
        <v>2020</v>
      </c>
      <c r="B4407" s="24" t="n">
        <v>7</v>
      </c>
      <c r="C4407" s="24" t="n">
        <v>2</v>
      </c>
      <c r="D4407" s="24" t="n">
        <v>14</v>
      </c>
      <c r="E4407" s="24" t="n">
        <v>23.48</v>
      </c>
      <c r="F4407" s="25">
        <f>IF($E4407="","",DATE(IF($A4407="",nominal_year,$A4407),$B4407,$C4407)+($D4407-IF(LEFT(hour_conv,1)="1",1,0))/24)</f>
        <v/>
      </c>
      <c r="G4407" s="26">
        <f>IF(F4407="","",INT(F4407))</f>
        <v/>
      </c>
      <c r="H4407">
        <f>IF(G4407="","",IF(AND(MONTH(G4407)*100+DAY(G4407)&gt;=season_lo,MONTH(G4407)*100+DAY(G4407)&lt;=season_hi),1,0))</f>
        <v/>
      </c>
      <c r="I4407">
        <f>IF(G4407="","",G4407-first_day+1)</f>
        <v/>
      </c>
      <c r="J4407" s="27">
        <f>IF(I4407="","",INDEX(Daily!$J$2:$J$421,I4407))</f>
        <v/>
      </c>
      <c r="K4407" s="27">
        <f>IF(J4407="","",J4407+cat_offset)</f>
        <v/>
      </c>
      <c r="L4407" s="27">
        <f>IF(J4407="","",MAX(0,E4407-J4407)^2)</f>
        <v/>
      </c>
      <c r="M4407" s="27">
        <f>IF(J4407="","",MAX(0,E4407-(J4407+twcdh_off))^2)</f>
        <v/>
      </c>
      <c r="N4407" s="27">
        <f>IF(E4407="","",MAX(0,E4407-swcdh_thr)^2)</f>
        <v/>
      </c>
      <c r="O4407">
        <f>IF(K4407="","",ROUND(E4407-K4407,0))</f>
        <v/>
      </c>
      <c r="P4407">
        <f>IF(O4407="","",IF(O4407&gt;=1,O4407,0))</f>
        <v/>
      </c>
      <c r="Q4407" s="27">
        <f>IF(E4407="","",MAX(0,E4407-22))</f>
        <v/>
      </c>
      <c r="R4407" s="27">
        <f>IF(H4407=1,E4407,"")</f>
        <v/>
      </c>
      <c r="S4407" s="27">
        <f>IF(AND(H4407=1,J4407&lt;&gt;""),E4407-J4407,"")</f>
        <v/>
      </c>
      <c r="T4407">
        <f>IF(G4407="","",MONTH(G4407))</f>
        <v/>
      </c>
    </row>
    <row r="4408">
      <c r="A4408" s="24" t="n">
        <v>2020</v>
      </c>
      <c r="B4408" s="24" t="n">
        <v>7</v>
      </c>
      <c r="C4408" s="24" t="n">
        <v>2</v>
      </c>
      <c r="D4408" s="24" t="n">
        <v>15</v>
      </c>
      <c r="E4408" s="24" t="n">
        <v>24.54</v>
      </c>
      <c r="F4408" s="25">
        <f>IF($E4408="","",DATE(IF($A4408="",nominal_year,$A4408),$B4408,$C4408)+($D4408-IF(LEFT(hour_conv,1)="1",1,0))/24)</f>
        <v/>
      </c>
      <c r="G4408" s="26">
        <f>IF(F4408="","",INT(F4408))</f>
        <v/>
      </c>
      <c r="H4408">
        <f>IF(G4408="","",IF(AND(MONTH(G4408)*100+DAY(G4408)&gt;=season_lo,MONTH(G4408)*100+DAY(G4408)&lt;=season_hi),1,0))</f>
        <v/>
      </c>
      <c r="I4408">
        <f>IF(G4408="","",G4408-first_day+1)</f>
        <v/>
      </c>
      <c r="J4408" s="27">
        <f>IF(I4408="","",INDEX(Daily!$J$2:$J$421,I4408))</f>
        <v/>
      </c>
      <c r="K4408" s="27">
        <f>IF(J4408="","",J4408+cat_offset)</f>
        <v/>
      </c>
      <c r="L4408" s="27">
        <f>IF(J4408="","",MAX(0,E4408-J4408)^2)</f>
        <v/>
      </c>
      <c r="M4408" s="27">
        <f>IF(J4408="","",MAX(0,E4408-(J4408+twcdh_off))^2)</f>
        <v/>
      </c>
      <c r="N4408" s="27">
        <f>IF(E4408="","",MAX(0,E4408-swcdh_thr)^2)</f>
        <v/>
      </c>
      <c r="O4408">
        <f>IF(K4408="","",ROUND(E4408-K4408,0))</f>
        <v/>
      </c>
      <c r="P4408">
        <f>IF(O4408="","",IF(O4408&gt;=1,O4408,0))</f>
        <v/>
      </c>
      <c r="Q4408" s="27">
        <f>IF(E4408="","",MAX(0,E4408-22))</f>
        <v/>
      </c>
      <c r="R4408" s="27">
        <f>IF(H4408=1,E4408,"")</f>
        <v/>
      </c>
      <c r="S4408" s="27">
        <f>IF(AND(H4408=1,J4408&lt;&gt;""),E4408-J4408,"")</f>
        <v/>
      </c>
      <c r="T4408">
        <f>IF(G4408="","",MONTH(G4408))</f>
        <v/>
      </c>
    </row>
    <row r="4409">
      <c r="A4409" s="24" t="n">
        <v>2020</v>
      </c>
      <c r="B4409" s="24" t="n">
        <v>7</v>
      </c>
      <c r="C4409" s="24" t="n">
        <v>2</v>
      </c>
      <c r="D4409" s="24" t="n">
        <v>16</v>
      </c>
      <c r="E4409" s="24" t="n">
        <v>24.49</v>
      </c>
      <c r="F4409" s="25">
        <f>IF($E4409="","",DATE(IF($A4409="",nominal_year,$A4409),$B4409,$C4409)+($D4409-IF(LEFT(hour_conv,1)="1",1,0))/24)</f>
        <v/>
      </c>
      <c r="G4409" s="26">
        <f>IF(F4409="","",INT(F4409))</f>
        <v/>
      </c>
      <c r="H4409">
        <f>IF(G4409="","",IF(AND(MONTH(G4409)*100+DAY(G4409)&gt;=season_lo,MONTH(G4409)*100+DAY(G4409)&lt;=season_hi),1,0))</f>
        <v/>
      </c>
      <c r="I4409">
        <f>IF(G4409="","",G4409-first_day+1)</f>
        <v/>
      </c>
      <c r="J4409" s="27">
        <f>IF(I4409="","",INDEX(Daily!$J$2:$J$421,I4409))</f>
        <v/>
      </c>
      <c r="K4409" s="27">
        <f>IF(J4409="","",J4409+cat_offset)</f>
        <v/>
      </c>
      <c r="L4409" s="27">
        <f>IF(J4409="","",MAX(0,E4409-J4409)^2)</f>
        <v/>
      </c>
      <c r="M4409" s="27">
        <f>IF(J4409="","",MAX(0,E4409-(J4409+twcdh_off))^2)</f>
        <v/>
      </c>
      <c r="N4409" s="27">
        <f>IF(E4409="","",MAX(0,E4409-swcdh_thr)^2)</f>
        <v/>
      </c>
      <c r="O4409">
        <f>IF(K4409="","",ROUND(E4409-K4409,0))</f>
        <v/>
      </c>
      <c r="P4409">
        <f>IF(O4409="","",IF(O4409&gt;=1,O4409,0))</f>
        <v/>
      </c>
      <c r="Q4409" s="27">
        <f>IF(E4409="","",MAX(0,E4409-22))</f>
        <v/>
      </c>
      <c r="R4409" s="27">
        <f>IF(H4409=1,E4409,"")</f>
        <v/>
      </c>
      <c r="S4409" s="27">
        <f>IF(AND(H4409=1,J4409&lt;&gt;""),E4409-J4409,"")</f>
        <v/>
      </c>
      <c r="T4409">
        <f>IF(G4409="","",MONTH(G4409))</f>
        <v/>
      </c>
    </row>
    <row r="4410">
      <c r="A4410" s="24" t="n">
        <v>2020</v>
      </c>
      <c r="B4410" s="24" t="n">
        <v>7</v>
      </c>
      <c r="C4410" s="24" t="n">
        <v>2</v>
      </c>
      <c r="D4410" s="24" t="n">
        <v>17</v>
      </c>
      <c r="E4410" s="24" t="n">
        <v>24.99</v>
      </c>
      <c r="F4410" s="25">
        <f>IF($E4410="","",DATE(IF($A4410="",nominal_year,$A4410),$B4410,$C4410)+($D4410-IF(LEFT(hour_conv,1)="1",1,0))/24)</f>
        <v/>
      </c>
      <c r="G4410" s="26">
        <f>IF(F4410="","",INT(F4410))</f>
        <v/>
      </c>
      <c r="H4410">
        <f>IF(G4410="","",IF(AND(MONTH(G4410)*100+DAY(G4410)&gt;=season_lo,MONTH(G4410)*100+DAY(G4410)&lt;=season_hi),1,0))</f>
        <v/>
      </c>
      <c r="I4410">
        <f>IF(G4410="","",G4410-first_day+1)</f>
        <v/>
      </c>
      <c r="J4410" s="27">
        <f>IF(I4410="","",INDEX(Daily!$J$2:$J$421,I4410))</f>
        <v/>
      </c>
      <c r="K4410" s="27">
        <f>IF(J4410="","",J4410+cat_offset)</f>
        <v/>
      </c>
      <c r="L4410" s="27">
        <f>IF(J4410="","",MAX(0,E4410-J4410)^2)</f>
        <v/>
      </c>
      <c r="M4410" s="27">
        <f>IF(J4410="","",MAX(0,E4410-(J4410+twcdh_off))^2)</f>
        <v/>
      </c>
      <c r="N4410" s="27">
        <f>IF(E4410="","",MAX(0,E4410-swcdh_thr)^2)</f>
        <v/>
      </c>
      <c r="O4410">
        <f>IF(K4410="","",ROUND(E4410-K4410,0))</f>
        <v/>
      </c>
      <c r="P4410">
        <f>IF(O4410="","",IF(O4410&gt;=1,O4410,0))</f>
        <v/>
      </c>
      <c r="Q4410" s="27">
        <f>IF(E4410="","",MAX(0,E4410-22))</f>
        <v/>
      </c>
      <c r="R4410" s="27">
        <f>IF(H4410=1,E4410,"")</f>
        <v/>
      </c>
      <c r="S4410" s="27">
        <f>IF(AND(H4410=1,J4410&lt;&gt;""),E4410-J4410,"")</f>
        <v/>
      </c>
      <c r="T4410">
        <f>IF(G4410="","",MONTH(G4410))</f>
        <v/>
      </c>
    </row>
    <row r="4411">
      <c r="A4411" s="24" t="n">
        <v>2020</v>
      </c>
      <c r="B4411" s="24" t="n">
        <v>7</v>
      </c>
      <c r="C4411" s="24" t="n">
        <v>2</v>
      </c>
      <c r="D4411" s="24" t="n">
        <v>18</v>
      </c>
      <c r="E4411" s="24" t="n">
        <v>23.56</v>
      </c>
      <c r="F4411" s="25">
        <f>IF($E4411="","",DATE(IF($A4411="",nominal_year,$A4411),$B4411,$C4411)+($D4411-IF(LEFT(hour_conv,1)="1",1,0))/24)</f>
        <v/>
      </c>
      <c r="G4411" s="26">
        <f>IF(F4411="","",INT(F4411))</f>
        <v/>
      </c>
      <c r="H4411">
        <f>IF(G4411="","",IF(AND(MONTH(G4411)*100+DAY(G4411)&gt;=season_lo,MONTH(G4411)*100+DAY(G4411)&lt;=season_hi),1,0))</f>
        <v/>
      </c>
      <c r="I4411">
        <f>IF(G4411="","",G4411-first_day+1)</f>
        <v/>
      </c>
      <c r="J4411" s="27">
        <f>IF(I4411="","",INDEX(Daily!$J$2:$J$421,I4411))</f>
        <v/>
      </c>
      <c r="K4411" s="27">
        <f>IF(J4411="","",J4411+cat_offset)</f>
        <v/>
      </c>
      <c r="L4411" s="27">
        <f>IF(J4411="","",MAX(0,E4411-J4411)^2)</f>
        <v/>
      </c>
      <c r="M4411" s="27">
        <f>IF(J4411="","",MAX(0,E4411-(J4411+twcdh_off))^2)</f>
        <v/>
      </c>
      <c r="N4411" s="27">
        <f>IF(E4411="","",MAX(0,E4411-swcdh_thr)^2)</f>
        <v/>
      </c>
      <c r="O4411">
        <f>IF(K4411="","",ROUND(E4411-K4411,0))</f>
        <v/>
      </c>
      <c r="P4411">
        <f>IF(O4411="","",IF(O4411&gt;=1,O4411,0))</f>
        <v/>
      </c>
      <c r="Q4411" s="27">
        <f>IF(E4411="","",MAX(0,E4411-22))</f>
        <v/>
      </c>
      <c r="R4411" s="27">
        <f>IF(H4411=1,E4411,"")</f>
        <v/>
      </c>
      <c r="S4411" s="27">
        <f>IF(AND(H4411=1,J4411&lt;&gt;""),E4411-J4411,"")</f>
        <v/>
      </c>
      <c r="T4411">
        <f>IF(G4411="","",MONTH(G4411))</f>
        <v/>
      </c>
    </row>
    <row r="4412">
      <c r="A4412" s="24" t="n">
        <v>2020</v>
      </c>
      <c r="B4412" s="24" t="n">
        <v>7</v>
      </c>
      <c r="C4412" s="24" t="n">
        <v>2</v>
      </c>
      <c r="D4412" s="24" t="n">
        <v>19</v>
      </c>
      <c r="E4412" s="24" t="n">
        <v>21.85</v>
      </c>
      <c r="F4412" s="25">
        <f>IF($E4412="","",DATE(IF($A4412="",nominal_year,$A4412),$B4412,$C4412)+($D4412-IF(LEFT(hour_conv,1)="1",1,0))/24)</f>
        <v/>
      </c>
      <c r="G4412" s="26">
        <f>IF(F4412="","",INT(F4412))</f>
        <v/>
      </c>
      <c r="H4412">
        <f>IF(G4412="","",IF(AND(MONTH(G4412)*100+DAY(G4412)&gt;=season_lo,MONTH(G4412)*100+DAY(G4412)&lt;=season_hi),1,0))</f>
        <v/>
      </c>
      <c r="I4412">
        <f>IF(G4412="","",G4412-first_day+1)</f>
        <v/>
      </c>
      <c r="J4412" s="27">
        <f>IF(I4412="","",INDEX(Daily!$J$2:$J$421,I4412))</f>
        <v/>
      </c>
      <c r="K4412" s="27">
        <f>IF(J4412="","",J4412+cat_offset)</f>
        <v/>
      </c>
      <c r="L4412" s="27">
        <f>IF(J4412="","",MAX(0,E4412-J4412)^2)</f>
        <v/>
      </c>
      <c r="M4412" s="27">
        <f>IF(J4412="","",MAX(0,E4412-(J4412+twcdh_off))^2)</f>
        <v/>
      </c>
      <c r="N4412" s="27">
        <f>IF(E4412="","",MAX(0,E4412-swcdh_thr)^2)</f>
        <v/>
      </c>
      <c r="O4412">
        <f>IF(K4412="","",ROUND(E4412-K4412,0))</f>
        <v/>
      </c>
      <c r="P4412">
        <f>IF(O4412="","",IF(O4412&gt;=1,O4412,0))</f>
        <v/>
      </c>
      <c r="Q4412" s="27">
        <f>IF(E4412="","",MAX(0,E4412-22))</f>
        <v/>
      </c>
      <c r="R4412" s="27">
        <f>IF(H4412=1,E4412,"")</f>
        <v/>
      </c>
      <c r="S4412" s="27">
        <f>IF(AND(H4412=1,J4412&lt;&gt;""),E4412-J4412,"")</f>
        <v/>
      </c>
      <c r="T4412">
        <f>IF(G4412="","",MONTH(G4412))</f>
        <v/>
      </c>
    </row>
    <row r="4413">
      <c r="A4413" s="24" t="n">
        <v>2020</v>
      </c>
      <c r="B4413" s="24" t="n">
        <v>7</v>
      </c>
      <c r="C4413" s="24" t="n">
        <v>2</v>
      </c>
      <c r="D4413" s="24" t="n">
        <v>20</v>
      </c>
      <c r="E4413" s="24" t="n">
        <v>21.53</v>
      </c>
      <c r="F4413" s="25">
        <f>IF($E4413="","",DATE(IF($A4413="",nominal_year,$A4413),$B4413,$C4413)+($D4413-IF(LEFT(hour_conv,1)="1",1,0))/24)</f>
        <v/>
      </c>
      <c r="G4413" s="26">
        <f>IF(F4413="","",INT(F4413))</f>
        <v/>
      </c>
      <c r="H4413">
        <f>IF(G4413="","",IF(AND(MONTH(G4413)*100+DAY(G4413)&gt;=season_lo,MONTH(G4413)*100+DAY(G4413)&lt;=season_hi),1,0))</f>
        <v/>
      </c>
      <c r="I4413">
        <f>IF(G4413="","",G4413-first_day+1)</f>
        <v/>
      </c>
      <c r="J4413" s="27">
        <f>IF(I4413="","",INDEX(Daily!$J$2:$J$421,I4413))</f>
        <v/>
      </c>
      <c r="K4413" s="27">
        <f>IF(J4413="","",J4413+cat_offset)</f>
        <v/>
      </c>
      <c r="L4413" s="27">
        <f>IF(J4413="","",MAX(0,E4413-J4413)^2)</f>
        <v/>
      </c>
      <c r="M4413" s="27">
        <f>IF(J4413="","",MAX(0,E4413-(J4413+twcdh_off))^2)</f>
        <v/>
      </c>
      <c r="N4413" s="27">
        <f>IF(E4413="","",MAX(0,E4413-swcdh_thr)^2)</f>
        <v/>
      </c>
      <c r="O4413">
        <f>IF(K4413="","",ROUND(E4413-K4413,0))</f>
        <v/>
      </c>
      <c r="P4413">
        <f>IF(O4413="","",IF(O4413&gt;=1,O4413,0))</f>
        <v/>
      </c>
      <c r="Q4413" s="27">
        <f>IF(E4413="","",MAX(0,E4413-22))</f>
        <v/>
      </c>
      <c r="R4413" s="27">
        <f>IF(H4413=1,E4413,"")</f>
        <v/>
      </c>
      <c r="S4413" s="27">
        <f>IF(AND(H4413=1,J4413&lt;&gt;""),E4413-J4413,"")</f>
        <v/>
      </c>
      <c r="T4413">
        <f>IF(G4413="","",MONTH(G4413))</f>
        <v/>
      </c>
    </row>
    <row r="4414">
      <c r="A4414" s="24" t="n">
        <v>2020</v>
      </c>
      <c r="B4414" s="24" t="n">
        <v>7</v>
      </c>
      <c r="C4414" s="24" t="n">
        <v>2</v>
      </c>
      <c r="D4414" s="24" t="n">
        <v>21</v>
      </c>
      <c r="E4414" s="24" t="n">
        <v>20.43</v>
      </c>
      <c r="F4414" s="25">
        <f>IF($E4414="","",DATE(IF($A4414="",nominal_year,$A4414),$B4414,$C4414)+($D4414-IF(LEFT(hour_conv,1)="1",1,0))/24)</f>
        <v/>
      </c>
      <c r="G4414" s="26">
        <f>IF(F4414="","",INT(F4414))</f>
        <v/>
      </c>
      <c r="H4414">
        <f>IF(G4414="","",IF(AND(MONTH(G4414)*100+DAY(G4414)&gt;=season_lo,MONTH(G4414)*100+DAY(G4414)&lt;=season_hi),1,0))</f>
        <v/>
      </c>
      <c r="I4414">
        <f>IF(G4414="","",G4414-first_day+1)</f>
        <v/>
      </c>
      <c r="J4414" s="27">
        <f>IF(I4414="","",INDEX(Daily!$J$2:$J$421,I4414))</f>
        <v/>
      </c>
      <c r="K4414" s="27">
        <f>IF(J4414="","",J4414+cat_offset)</f>
        <v/>
      </c>
      <c r="L4414" s="27">
        <f>IF(J4414="","",MAX(0,E4414-J4414)^2)</f>
        <v/>
      </c>
      <c r="M4414" s="27">
        <f>IF(J4414="","",MAX(0,E4414-(J4414+twcdh_off))^2)</f>
        <v/>
      </c>
      <c r="N4414" s="27">
        <f>IF(E4414="","",MAX(0,E4414-swcdh_thr)^2)</f>
        <v/>
      </c>
      <c r="O4414">
        <f>IF(K4414="","",ROUND(E4414-K4414,0))</f>
        <v/>
      </c>
      <c r="P4414">
        <f>IF(O4414="","",IF(O4414&gt;=1,O4414,0))</f>
        <v/>
      </c>
      <c r="Q4414" s="27">
        <f>IF(E4414="","",MAX(0,E4414-22))</f>
        <v/>
      </c>
      <c r="R4414" s="27">
        <f>IF(H4414=1,E4414,"")</f>
        <v/>
      </c>
      <c r="S4414" s="27">
        <f>IF(AND(H4414=1,J4414&lt;&gt;""),E4414-J4414,"")</f>
        <v/>
      </c>
      <c r="T4414">
        <f>IF(G4414="","",MONTH(G4414))</f>
        <v/>
      </c>
    </row>
    <row r="4415">
      <c r="A4415" s="24" t="n">
        <v>2020</v>
      </c>
      <c r="B4415" s="24" t="n">
        <v>7</v>
      </c>
      <c r="C4415" s="24" t="n">
        <v>2</v>
      </c>
      <c r="D4415" s="24" t="n">
        <v>22</v>
      </c>
      <c r="E4415" s="24" t="n">
        <v>19.04</v>
      </c>
      <c r="F4415" s="25">
        <f>IF($E4415="","",DATE(IF($A4415="",nominal_year,$A4415),$B4415,$C4415)+($D4415-IF(LEFT(hour_conv,1)="1",1,0))/24)</f>
        <v/>
      </c>
      <c r="G4415" s="26">
        <f>IF(F4415="","",INT(F4415))</f>
        <v/>
      </c>
      <c r="H4415">
        <f>IF(G4415="","",IF(AND(MONTH(G4415)*100+DAY(G4415)&gt;=season_lo,MONTH(G4415)*100+DAY(G4415)&lt;=season_hi),1,0))</f>
        <v/>
      </c>
      <c r="I4415">
        <f>IF(G4415="","",G4415-first_day+1)</f>
        <v/>
      </c>
      <c r="J4415" s="27">
        <f>IF(I4415="","",INDEX(Daily!$J$2:$J$421,I4415))</f>
        <v/>
      </c>
      <c r="K4415" s="27">
        <f>IF(J4415="","",J4415+cat_offset)</f>
        <v/>
      </c>
      <c r="L4415" s="27">
        <f>IF(J4415="","",MAX(0,E4415-J4415)^2)</f>
        <v/>
      </c>
      <c r="M4415" s="27">
        <f>IF(J4415="","",MAX(0,E4415-(J4415+twcdh_off))^2)</f>
        <v/>
      </c>
      <c r="N4415" s="27">
        <f>IF(E4415="","",MAX(0,E4415-swcdh_thr)^2)</f>
        <v/>
      </c>
      <c r="O4415">
        <f>IF(K4415="","",ROUND(E4415-K4415,0))</f>
        <v/>
      </c>
      <c r="P4415">
        <f>IF(O4415="","",IF(O4415&gt;=1,O4415,0))</f>
        <v/>
      </c>
      <c r="Q4415" s="27">
        <f>IF(E4415="","",MAX(0,E4415-22))</f>
        <v/>
      </c>
      <c r="R4415" s="27">
        <f>IF(H4415=1,E4415,"")</f>
        <v/>
      </c>
      <c r="S4415" s="27">
        <f>IF(AND(H4415=1,J4415&lt;&gt;""),E4415-J4415,"")</f>
        <v/>
      </c>
      <c r="T4415">
        <f>IF(G4415="","",MONTH(G4415))</f>
        <v/>
      </c>
    </row>
    <row r="4416">
      <c r="A4416" s="24" t="n">
        <v>2020</v>
      </c>
      <c r="B4416" s="24" t="n">
        <v>7</v>
      </c>
      <c r="C4416" s="24" t="n">
        <v>2</v>
      </c>
      <c r="D4416" s="24" t="n">
        <v>23</v>
      </c>
      <c r="E4416" s="24" t="n">
        <v>17.48</v>
      </c>
      <c r="F4416" s="25">
        <f>IF($E4416="","",DATE(IF($A4416="",nominal_year,$A4416),$B4416,$C4416)+($D4416-IF(LEFT(hour_conv,1)="1",1,0))/24)</f>
        <v/>
      </c>
      <c r="G4416" s="26">
        <f>IF(F4416="","",INT(F4416))</f>
        <v/>
      </c>
      <c r="H4416">
        <f>IF(G4416="","",IF(AND(MONTH(G4416)*100+DAY(G4416)&gt;=season_lo,MONTH(G4416)*100+DAY(G4416)&lt;=season_hi),1,0))</f>
        <v/>
      </c>
      <c r="I4416">
        <f>IF(G4416="","",G4416-first_day+1)</f>
        <v/>
      </c>
      <c r="J4416" s="27">
        <f>IF(I4416="","",INDEX(Daily!$J$2:$J$421,I4416))</f>
        <v/>
      </c>
      <c r="K4416" s="27">
        <f>IF(J4416="","",J4416+cat_offset)</f>
        <v/>
      </c>
      <c r="L4416" s="27">
        <f>IF(J4416="","",MAX(0,E4416-J4416)^2)</f>
        <v/>
      </c>
      <c r="M4416" s="27">
        <f>IF(J4416="","",MAX(0,E4416-(J4416+twcdh_off))^2)</f>
        <v/>
      </c>
      <c r="N4416" s="27">
        <f>IF(E4416="","",MAX(0,E4416-swcdh_thr)^2)</f>
        <v/>
      </c>
      <c r="O4416">
        <f>IF(K4416="","",ROUND(E4416-K4416,0))</f>
        <v/>
      </c>
      <c r="P4416">
        <f>IF(O4416="","",IF(O4416&gt;=1,O4416,0))</f>
        <v/>
      </c>
      <c r="Q4416" s="27">
        <f>IF(E4416="","",MAX(0,E4416-22))</f>
        <v/>
      </c>
      <c r="R4416" s="27">
        <f>IF(H4416=1,E4416,"")</f>
        <v/>
      </c>
      <c r="S4416" s="27">
        <f>IF(AND(H4416=1,J4416&lt;&gt;""),E4416-J4416,"")</f>
        <v/>
      </c>
      <c r="T4416">
        <f>IF(G4416="","",MONTH(G4416))</f>
        <v/>
      </c>
    </row>
    <row r="4417">
      <c r="A4417" s="24" t="n">
        <v>2020</v>
      </c>
      <c r="B4417" s="24" t="n">
        <v>7</v>
      </c>
      <c r="C4417" s="24" t="n">
        <v>2</v>
      </c>
      <c r="D4417" s="24" t="n">
        <v>24</v>
      </c>
      <c r="E4417" s="24" t="n">
        <v>15.78</v>
      </c>
      <c r="F4417" s="25">
        <f>IF($E4417="","",DATE(IF($A4417="",nominal_year,$A4417),$B4417,$C4417)+($D4417-IF(LEFT(hour_conv,1)="1",1,0))/24)</f>
        <v/>
      </c>
      <c r="G4417" s="26">
        <f>IF(F4417="","",INT(F4417))</f>
        <v/>
      </c>
      <c r="H4417">
        <f>IF(G4417="","",IF(AND(MONTH(G4417)*100+DAY(G4417)&gt;=season_lo,MONTH(G4417)*100+DAY(G4417)&lt;=season_hi),1,0))</f>
        <v/>
      </c>
      <c r="I4417">
        <f>IF(G4417="","",G4417-first_day+1)</f>
        <v/>
      </c>
      <c r="J4417" s="27">
        <f>IF(I4417="","",INDEX(Daily!$J$2:$J$421,I4417))</f>
        <v/>
      </c>
      <c r="K4417" s="27">
        <f>IF(J4417="","",J4417+cat_offset)</f>
        <v/>
      </c>
      <c r="L4417" s="27">
        <f>IF(J4417="","",MAX(0,E4417-J4417)^2)</f>
        <v/>
      </c>
      <c r="M4417" s="27">
        <f>IF(J4417="","",MAX(0,E4417-(J4417+twcdh_off))^2)</f>
        <v/>
      </c>
      <c r="N4417" s="27">
        <f>IF(E4417="","",MAX(0,E4417-swcdh_thr)^2)</f>
        <v/>
      </c>
      <c r="O4417">
        <f>IF(K4417="","",ROUND(E4417-K4417,0))</f>
        <v/>
      </c>
      <c r="P4417">
        <f>IF(O4417="","",IF(O4417&gt;=1,O4417,0))</f>
        <v/>
      </c>
      <c r="Q4417" s="27">
        <f>IF(E4417="","",MAX(0,E4417-22))</f>
        <v/>
      </c>
      <c r="R4417" s="27">
        <f>IF(H4417=1,E4417,"")</f>
        <v/>
      </c>
      <c r="S4417" s="27">
        <f>IF(AND(H4417=1,J4417&lt;&gt;""),E4417-J4417,"")</f>
        <v/>
      </c>
      <c r="T4417">
        <f>IF(G4417="","",MONTH(G4417))</f>
        <v/>
      </c>
    </row>
    <row r="4418">
      <c r="A4418" s="24" t="n">
        <v>2020</v>
      </c>
      <c r="B4418" s="24" t="n">
        <v>7</v>
      </c>
      <c r="C4418" s="24" t="n">
        <v>3</v>
      </c>
      <c r="D4418" s="24" t="n">
        <v>1</v>
      </c>
      <c r="E4418" s="24" t="n">
        <v>15.85</v>
      </c>
      <c r="F4418" s="25">
        <f>IF($E4418="","",DATE(IF($A4418="",nominal_year,$A4418),$B4418,$C4418)+($D4418-IF(LEFT(hour_conv,1)="1",1,0))/24)</f>
        <v/>
      </c>
      <c r="G4418" s="26">
        <f>IF(F4418="","",INT(F4418))</f>
        <v/>
      </c>
      <c r="H4418">
        <f>IF(G4418="","",IF(AND(MONTH(G4418)*100+DAY(G4418)&gt;=season_lo,MONTH(G4418)*100+DAY(G4418)&lt;=season_hi),1,0))</f>
        <v/>
      </c>
      <c r="I4418">
        <f>IF(G4418="","",G4418-first_day+1)</f>
        <v/>
      </c>
      <c r="J4418" s="27">
        <f>IF(I4418="","",INDEX(Daily!$J$2:$J$421,I4418))</f>
        <v/>
      </c>
      <c r="K4418" s="27">
        <f>IF(J4418="","",J4418+cat_offset)</f>
        <v/>
      </c>
      <c r="L4418" s="27">
        <f>IF(J4418="","",MAX(0,E4418-J4418)^2)</f>
        <v/>
      </c>
      <c r="M4418" s="27">
        <f>IF(J4418="","",MAX(0,E4418-(J4418+twcdh_off))^2)</f>
        <v/>
      </c>
      <c r="N4418" s="27">
        <f>IF(E4418="","",MAX(0,E4418-swcdh_thr)^2)</f>
        <v/>
      </c>
      <c r="O4418">
        <f>IF(K4418="","",ROUND(E4418-K4418,0))</f>
        <v/>
      </c>
      <c r="P4418">
        <f>IF(O4418="","",IF(O4418&gt;=1,O4418,0))</f>
        <v/>
      </c>
      <c r="Q4418" s="27">
        <f>IF(E4418="","",MAX(0,E4418-22))</f>
        <v/>
      </c>
      <c r="R4418" s="27">
        <f>IF(H4418=1,E4418,"")</f>
        <v/>
      </c>
      <c r="S4418" s="27">
        <f>IF(AND(H4418=1,J4418&lt;&gt;""),E4418-J4418,"")</f>
        <v/>
      </c>
      <c r="T4418">
        <f>IF(G4418="","",MONTH(G4418))</f>
        <v/>
      </c>
    </row>
    <row r="4419">
      <c r="A4419" s="24" t="n">
        <v>2020</v>
      </c>
      <c r="B4419" s="24" t="n">
        <v>7</v>
      </c>
      <c r="C4419" s="24" t="n">
        <v>3</v>
      </c>
      <c r="D4419" s="24" t="n">
        <v>2</v>
      </c>
      <c r="E4419" s="24" t="n">
        <v>14.11</v>
      </c>
      <c r="F4419" s="25">
        <f>IF($E4419="","",DATE(IF($A4419="",nominal_year,$A4419),$B4419,$C4419)+($D4419-IF(LEFT(hour_conv,1)="1",1,0))/24)</f>
        <v/>
      </c>
      <c r="G4419" s="26">
        <f>IF(F4419="","",INT(F4419))</f>
        <v/>
      </c>
      <c r="H4419">
        <f>IF(G4419="","",IF(AND(MONTH(G4419)*100+DAY(G4419)&gt;=season_lo,MONTH(G4419)*100+DAY(G4419)&lt;=season_hi),1,0))</f>
        <v/>
      </c>
      <c r="I4419">
        <f>IF(G4419="","",G4419-first_day+1)</f>
        <v/>
      </c>
      <c r="J4419" s="27">
        <f>IF(I4419="","",INDEX(Daily!$J$2:$J$421,I4419))</f>
        <v/>
      </c>
      <c r="K4419" s="27">
        <f>IF(J4419="","",J4419+cat_offset)</f>
        <v/>
      </c>
      <c r="L4419" s="27">
        <f>IF(J4419="","",MAX(0,E4419-J4419)^2)</f>
        <v/>
      </c>
      <c r="M4419" s="27">
        <f>IF(J4419="","",MAX(0,E4419-(J4419+twcdh_off))^2)</f>
        <v/>
      </c>
      <c r="N4419" s="27">
        <f>IF(E4419="","",MAX(0,E4419-swcdh_thr)^2)</f>
        <v/>
      </c>
      <c r="O4419">
        <f>IF(K4419="","",ROUND(E4419-K4419,0))</f>
        <v/>
      </c>
      <c r="P4419">
        <f>IF(O4419="","",IF(O4419&gt;=1,O4419,0))</f>
        <v/>
      </c>
      <c r="Q4419" s="27">
        <f>IF(E4419="","",MAX(0,E4419-22))</f>
        <v/>
      </c>
      <c r="R4419" s="27">
        <f>IF(H4419=1,E4419,"")</f>
        <v/>
      </c>
      <c r="S4419" s="27">
        <f>IF(AND(H4419=1,J4419&lt;&gt;""),E4419-J4419,"")</f>
        <v/>
      </c>
      <c r="T4419">
        <f>IF(G4419="","",MONTH(G4419))</f>
        <v/>
      </c>
    </row>
    <row r="4420">
      <c r="A4420" s="24" t="n">
        <v>2020</v>
      </c>
      <c r="B4420" s="24" t="n">
        <v>7</v>
      </c>
      <c r="C4420" s="24" t="n">
        <v>3</v>
      </c>
      <c r="D4420" s="24" t="n">
        <v>3</v>
      </c>
      <c r="E4420" s="24" t="n">
        <v>14.11</v>
      </c>
      <c r="F4420" s="25">
        <f>IF($E4420="","",DATE(IF($A4420="",nominal_year,$A4420),$B4420,$C4420)+($D4420-IF(LEFT(hour_conv,1)="1",1,0))/24)</f>
        <v/>
      </c>
      <c r="G4420" s="26">
        <f>IF(F4420="","",INT(F4420))</f>
        <v/>
      </c>
      <c r="H4420">
        <f>IF(G4420="","",IF(AND(MONTH(G4420)*100+DAY(G4420)&gt;=season_lo,MONTH(G4420)*100+DAY(G4420)&lt;=season_hi),1,0))</f>
        <v/>
      </c>
      <c r="I4420">
        <f>IF(G4420="","",G4420-first_day+1)</f>
        <v/>
      </c>
      <c r="J4420" s="27">
        <f>IF(I4420="","",INDEX(Daily!$J$2:$J$421,I4420))</f>
        <v/>
      </c>
      <c r="K4420" s="27">
        <f>IF(J4420="","",J4420+cat_offset)</f>
        <v/>
      </c>
      <c r="L4420" s="27">
        <f>IF(J4420="","",MAX(0,E4420-J4420)^2)</f>
        <v/>
      </c>
      <c r="M4420" s="27">
        <f>IF(J4420="","",MAX(0,E4420-(J4420+twcdh_off))^2)</f>
        <v/>
      </c>
      <c r="N4420" s="27">
        <f>IF(E4420="","",MAX(0,E4420-swcdh_thr)^2)</f>
        <v/>
      </c>
      <c r="O4420">
        <f>IF(K4420="","",ROUND(E4420-K4420,0))</f>
        <v/>
      </c>
      <c r="P4420">
        <f>IF(O4420="","",IF(O4420&gt;=1,O4420,0))</f>
        <v/>
      </c>
      <c r="Q4420" s="27">
        <f>IF(E4420="","",MAX(0,E4420-22))</f>
        <v/>
      </c>
      <c r="R4420" s="27">
        <f>IF(H4420=1,E4420,"")</f>
        <v/>
      </c>
      <c r="S4420" s="27">
        <f>IF(AND(H4420=1,J4420&lt;&gt;""),E4420-J4420,"")</f>
        <v/>
      </c>
      <c r="T4420">
        <f>IF(G4420="","",MONTH(G4420))</f>
        <v/>
      </c>
    </row>
    <row r="4421">
      <c r="A4421" s="24" t="n">
        <v>2020</v>
      </c>
      <c r="B4421" s="24" t="n">
        <v>7</v>
      </c>
      <c r="C4421" s="24" t="n">
        <v>3</v>
      </c>
      <c r="D4421" s="24" t="n">
        <v>4</v>
      </c>
      <c r="E4421" s="24" t="n">
        <v>13.52</v>
      </c>
      <c r="F4421" s="25">
        <f>IF($E4421="","",DATE(IF($A4421="",nominal_year,$A4421),$B4421,$C4421)+($D4421-IF(LEFT(hour_conv,1)="1",1,0))/24)</f>
        <v/>
      </c>
      <c r="G4421" s="26">
        <f>IF(F4421="","",INT(F4421))</f>
        <v/>
      </c>
      <c r="H4421">
        <f>IF(G4421="","",IF(AND(MONTH(G4421)*100+DAY(G4421)&gt;=season_lo,MONTH(G4421)*100+DAY(G4421)&lt;=season_hi),1,0))</f>
        <v/>
      </c>
      <c r="I4421">
        <f>IF(G4421="","",G4421-first_day+1)</f>
        <v/>
      </c>
      <c r="J4421" s="27">
        <f>IF(I4421="","",INDEX(Daily!$J$2:$J$421,I4421))</f>
        <v/>
      </c>
      <c r="K4421" s="27">
        <f>IF(J4421="","",J4421+cat_offset)</f>
        <v/>
      </c>
      <c r="L4421" s="27">
        <f>IF(J4421="","",MAX(0,E4421-J4421)^2)</f>
        <v/>
      </c>
      <c r="M4421" s="27">
        <f>IF(J4421="","",MAX(0,E4421-(J4421+twcdh_off))^2)</f>
        <v/>
      </c>
      <c r="N4421" s="27">
        <f>IF(E4421="","",MAX(0,E4421-swcdh_thr)^2)</f>
        <v/>
      </c>
      <c r="O4421">
        <f>IF(K4421="","",ROUND(E4421-K4421,0))</f>
        <v/>
      </c>
      <c r="P4421">
        <f>IF(O4421="","",IF(O4421&gt;=1,O4421,0))</f>
        <v/>
      </c>
      <c r="Q4421" s="27">
        <f>IF(E4421="","",MAX(0,E4421-22))</f>
        <v/>
      </c>
      <c r="R4421" s="27">
        <f>IF(H4421=1,E4421,"")</f>
        <v/>
      </c>
      <c r="S4421" s="27">
        <f>IF(AND(H4421=1,J4421&lt;&gt;""),E4421-J4421,"")</f>
        <v/>
      </c>
      <c r="T4421">
        <f>IF(G4421="","",MONTH(G4421))</f>
        <v/>
      </c>
    </row>
    <row r="4422">
      <c r="A4422" s="24" t="n">
        <v>2020</v>
      </c>
      <c r="B4422" s="24" t="n">
        <v>7</v>
      </c>
      <c r="C4422" s="24" t="n">
        <v>3</v>
      </c>
      <c r="D4422" s="24" t="n">
        <v>5</v>
      </c>
      <c r="E4422" s="24" t="n">
        <v>13.34</v>
      </c>
      <c r="F4422" s="25">
        <f>IF($E4422="","",DATE(IF($A4422="",nominal_year,$A4422),$B4422,$C4422)+($D4422-IF(LEFT(hour_conv,1)="1",1,0))/24)</f>
        <v/>
      </c>
      <c r="G4422" s="26">
        <f>IF(F4422="","",INT(F4422))</f>
        <v/>
      </c>
      <c r="H4422">
        <f>IF(G4422="","",IF(AND(MONTH(G4422)*100+DAY(G4422)&gt;=season_lo,MONTH(G4422)*100+DAY(G4422)&lt;=season_hi),1,0))</f>
        <v/>
      </c>
      <c r="I4422">
        <f>IF(G4422="","",G4422-first_day+1)</f>
        <v/>
      </c>
      <c r="J4422" s="27">
        <f>IF(I4422="","",INDEX(Daily!$J$2:$J$421,I4422))</f>
        <v/>
      </c>
      <c r="K4422" s="27">
        <f>IF(J4422="","",J4422+cat_offset)</f>
        <v/>
      </c>
      <c r="L4422" s="27">
        <f>IF(J4422="","",MAX(0,E4422-J4422)^2)</f>
        <v/>
      </c>
      <c r="M4422" s="27">
        <f>IF(J4422="","",MAX(0,E4422-(J4422+twcdh_off))^2)</f>
        <v/>
      </c>
      <c r="N4422" s="27">
        <f>IF(E4422="","",MAX(0,E4422-swcdh_thr)^2)</f>
        <v/>
      </c>
      <c r="O4422">
        <f>IF(K4422="","",ROUND(E4422-K4422,0))</f>
        <v/>
      </c>
      <c r="P4422">
        <f>IF(O4422="","",IF(O4422&gt;=1,O4422,0))</f>
        <v/>
      </c>
      <c r="Q4422" s="27">
        <f>IF(E4422="","",MAX(0,E4422-22))</f>
        <v/>
      </c>
      <c r="R4422" s="27">
        <f>IF(H4422=1,E4422,"")</f>
        <v/>
      </c>
      <c r="S4422" s="27">
        <f>IF(AND(H4422=1,J4422&lt;&gt;""),E4422-J4422,"")</f>
        <v/>
      </c>
      <c r="T4422">
        <f>IF(G4422="","",MONTH(G4422))</f>
        <v/>
      </c>
    </row>
    <row r="4423">
      <c r="A4423" s="24" t="n">
        <v>2020</v>
      </c>
      <c r="B4423" s="24" t="n">
        <v>7</v>
      </c>
      <c r="C4423" s="24" t="n">
        <v>3</v>
      </c>
      <c r="D4423" s="24" t="n">
        <v>6</v>
      </c>
      <c r="E4423" s="24" t="n">
        <v>14.95</v>
      </c>
      <c r="F4423" s="25">
        <f>IF($E4423="","",DATE(IF($A4423="",nominal_year,$A4423),$B4423,$C4423)+($D4423-IF(LEFT(hour_conv,1)="1",1,0))/24)</f>
        <v/>
      </c>
      <c r="G4423" s="26">
        <f>IF(F4423="","",INT(F4423))</f>
        <v/>
      </c>
      <c r="H4423">
        <f>IF(G4423="","",IF(AND(MONTH(G4423)*100+DAY(G4423)&gt;=season_lo,MONTH(G4423)*100+DAY(G4423)&lt;=season_hi),1,0))</f>
        <v/>
      </c>
      <c r="I4423">
        <f>IF(G4423="","",G4423-first_day+1)</f>
        <v/>
      </c>
      <c r="J4423" s="27">
        <f>IF(I4423="","",INDEX(Daily!$J$2:$J$421,I4423))</f>
        <v/>
      </c>
      <c r="K4423" s="27">
        <f>IF(J4423="","",J4423+cat_offset)</f>
        <v/>
      </c>
      <c r="L4423" s="27">
        <f>IF(J4423="","",MAX(0,E4423-J4423)^2)</f>
        <v/>
      </c>
      <c r="M4423" s="27">
        <f>IF(J4423="","",MAX(0,E4423-(J4423+twcdh_off))^2)</f>
        <v/>
      </c>
      <c r="N4423" s="27">
        <f>IF(E4423="","",MAX(0,E4423-swcdh_thr)^2)</f>
        <v/>
      </c>
      <c r="O4423">
        <f>IF(K4423="","",ROUND(E4423-K4423,0))</f>
        <v/>
      </c>
      <c r="P4423">
        <f>IF(O4423="","",IF(O4423&gt;=1,O4423,0))</f>
        <v/>
      </c>
      <c r="Q4423" s="27">
        <f>IF(E4423="","",MAX(0,E4423-22))</f>
        <v/>
      </c>
      <c r="R4423" s="27">
        <f>IF(H4423=1,E4423,"")</f>
        <v/>
      </c>
      <c r="S4423" s="27">
        <f>IF(AND(H4423=1,J4423&lt;&gt;""),E4423-J4423,"")</f>
        <v/>
      </c>
      <c r="T4423">
        <f>IF(G4423="","",MONTH(G4423))</f>
        <v/>
      </c>
    </row>
    <row r="4424">
      <c r="A4424" s="24" t="n">
        <v>2020</v>
      </c>
      <c r="B4424" s="24" t="n">
        <v>7</v>
      </c>
      <c r="C4424" s="24" t="n">
        <v>3</v>
      </c>
      <c r="D4424" s="24" t="n">
        <v>7</v>
      </c>
      <c r="E4424" s="24" t="n">
        <v>14.26</v>
      </c>
      <c r="F4424" s="25">
        <f>IF($E4424="","",DATE(IF($A4424="",nominal_year,$A4424),$B4424,$C4424)+($D4424-IF(LEFT(hour_conv,1)="1",1,0))/24)</f>
        <v/>
      </c>
      <c r="G4424" s="26">
        <f>IF(F4424="","",INT(F4424))</f>
        <v/>
      </c>
      <c r="H4424">
        <f>IF(G4424="","",IF(AND(MONTH(G4424)*100+DAY(G4424)&gt;=season_lo,MONTH(G4424)*100+DAY(G4424)&lt;=season_hi),1,0))</f>
        <v/>
      </c>
      <c r="I4424">
        <f>IF(G4424="","",G4424-first_day+1)</f>
        <v/>
      </c>
      <c r="J4424" s="27">
        <f>IF(I4424="","",INDEX(Daily!$J$2:$J$421,I4424))</f>
        <v/>
      </c>
      <c r="K4424" s="27">
        <f>IF(J4424="","",J4424+cat_offset)</f>
        <v/>
      </c>
      <c r="L4424" s="27">
        <f>IF(J4424="","",MAX(0,E4424-J4424)^2)</f>
        <v/>
      </c>
      <c r="M4424" s="27">
        <f>IF(J4424="","",MAX(0,E4424-(J4424+twcdh_off))^2)</f>
        <v/>
      </c>
      <c r="N4424" s="27">
        <f>IF(E4424="","",MAX(0,E4424-swcdh_thr)^2)</f>
        <v/>
      </c>
      <c r="O4424">
        <f>IF(K4424="","",ROUND(E4424-K4424,0))</f>
        <v/>
      </c>
      <c r="P4424">
        <f>IF(O4424="","",IF(O4424&gt;=1,O4424,0))</f>
        <v/>
      </c>
      <c r="Q4424" s="27">
        <f>IF(E4424="","",MAX(0,E4424-22))</f>
        <v/>
      </c>
      <c r="R4424" s="27">
        <f>IF(H4424=1,E4424,"")</f>
        <v/>
      </c>
      <c r="S4424" s="27">
        <f>IF(AND(H4424=1,J4424&lt;&gt;""),E4424-J4424,"")</f>
        <v/>
      </c>
      <c r="T4424">
        <f>IF(G4424="","",MONTH(G4424))</f>
        <v/>
      </c>
    </row>
    <row r="4425">
      <c r="A4425" s="24" t="n">
        <v>2020</v>
      </c>
      <c r="B4425" s="24" t="n">
        <v>7</v>
      </c>
      <c r="C4425" s="24" t="n">
        <v>3</v>
      </c>
      <c r="D4425" s="24" t="n">
        <v>8</v>
      </c>
      <c r="E4425" s="24" t="n">
        <v>16.08</v>
      </c>
      <c r="F4425" s="25">
        <f>IF($E4425="","",DATE(IF($A4425="",nominal_year,$A4425),$B4425,$C4425)+($D4425-IF(LEFT(hour_conv,1)="1",1,0))/24)</f>
        <v/>
      </c>
      <c r="G4425" s="26">
        <f>IF(F4425="","",INT(F4425))</f>
        <v/>
      </c>
      <c r="H4425">
        <f>IF(G4425="","",IF(AND(MONTH(G4425)*100+DAY(G4425)&gt;=season_lo,MONTH(G4425)*100+DAY(G4425)&lt;=season_hi),1,0))</f>
        <v/>
      </c>
      <c r="I4425">
        <f>IF(G4425="","",G4425-first_day+1)</f>
        <v/>
      </c>
      <c r="J4425" s="27">
        <f>IF(I4425="","",INDEX(Daily!$J$2:$J$421,I4425))</f>
        <v/>
      </c>
      <c r="K4425" s="27">
        <f>IF(J4425="","",J4425+cat_offset)</f>
        <v/>
      </c>
      <c r="L4425" s="27">
        <f>IF(J4425="","",MAX(0,E4425-J4425)^2)</f>
        <v/>
      </c>
      <c r="M4425" s="27">
        <f>IF(J4425="","",MAX(0,E4425-(J4425+twcdh_off))^2)</f>
        <v/>
      </c>
      <c r="N4425" s="27">
        <f>IF(E4425="","",MAX(0,E4425-swcdh_thr)^2)</f>
        <v/>
      </c>
      <c r="O4425">
        <f>IF(K4425="","",ROUND(E4425-K4425,0))</f>
        <v/>
      </c>
      <c r="P4425">
        <f>IF(O4425="","",IF(O4425&gt;=1,O4425,0))</f>
        <v/>
      </c>
      <c r="Q4425" s="27">
        <f>IF(E4425="","",MAX(0,E4425-22))</f>
        <v/>
      </c>
      <c r="R4425" s="27">
        <f>IF(H4425=1,E4425,"")</f>
        <v/>
      </c>
      <c r="S4425" s="27">
        <f>IF(AND(H4425=1,J4425&lt;&gt;""),E4425-J4425,"")</f>
        <v/>
      </c>
      <c r="T4425">
        <f>IF(G4425="","",MONTH(G4425))</f>
        <v/>
      </c>
    </row>
    <row r="4426">
      <c r="A4426" s="24" t="n">
        <v>2020</v>
      </c>
      <c r="B4426" s="24" t="n">
        <v>7</v>
      </c>
      <c r="C4426" s="24" t="n">
        <v>3</v>
      </c>
      <c r="D4426" s="24" t="n">
        <v>9</v>
      </c>
      <c r="E4426" s="24" t="n">
        <v>17.93</v>
      </c>
      <c r="F4426" s="25">
        <f>IF($E4426="","",DATE(IF($A4426="",nominal_year,$A4426),$B4426,$C4426)+($D4426-IF(LEFT(hour_conv,1)="1",1,0))/24)</f>
        <v/>
      </c>
      <c r="G4426" s="26">
        <f>IF(F4426="","",INT(F4426))</f>
        <v/>
      </c>
      <c r="H4426">
        <f>IF(G4426="","",IF(AND(MONTH(G4426)*100+DAY(G4426)&gt;=season_lo,MONTH(G4426)*100+DAY(G4426)&lt;=season_hi),1,0))</f>
        <v/>
      </c>
      <c r="I4426">
        <f>IF(G4426="","",G4426-first_day+1)</f>
        <v/>
      </c>
      <c r="J4426" s="27">
        <f>IF(I4426="","",INDEX(Daily!$J$2:$J$421,I4426))</f>
        <v/>
      </c>
      <c r="K4426" s="27">
        <f>IF(J4426="","",J4426+cat_offset)</f>
        <v/>
      </c>
      <c r="L4426" s="27">
        <f>IF(J4426="","",MAX(0,E4426-J4426)^2)</f>
        <v/>
      </c>
      <c r="M4426" s="27">
        <f>IF(J4426="","",MAX(0,E4426-(J4426+twcdh_off))^2)</f>
        <v/>
      </c>
      <c r="N4426" s="27">
        <f>IF(E4426="","",MAX(0,E4426-swcdh_thr)^2)</f>
        <v/>
      </c>
      <c r="O4426">
        <f>IF(K4426="","",ROUND(E4426-K4426,0))</f>
        <v/>
      </c>
      <c r="P4426">
        <f>IF(O4426="","",IF(O4426&gt;=1,O4426,0))</f>
        <v/>
      </c>
      <c r="Q4426" s="27">
        <f>IF(E4426="","",MAX(0,E4426-22))</f>
        <v/>
      </c>
      <c r="R4426" s="27">
        <f>IF(H4426=1,E4426,"")</f>
        <v/>
      </c>
      <c r="S4426" s="27">
        <f>IF(AND(H4426=1,J4426&lt;&gt;""),E4426-J4426,"")</f>
        <v/>
      </c>
      <c r="T4426">
        <f>IF(G4426="","",MONTH(G4426))</f>
        <v/>
      </c>
    </row>
    <row r="4427">
      <c r="A4427" s="24" t="n">
        <v>2020</v>
      </c>
      <c r="B4427" s="24" t="n">
        <v>7</v>
      </c>
      <c r="C4427" s="24" t="n">
        <v>3</v>
      </c>
      <c r="D4427" s="24" t="n">
        <v>10</v>
      </c>
      <c r="E4427" s="24" t="n">
        <v>19.05</v>
      </c>
      <c r="F4427" s="25">
        <f>IF($E4427="","",DATE(IF($A4427="",nominal_year,$A4427),$B4427,$C4427)+($D4427-IF(LEFT(hour_conv,1)="1",1,0))/24)</f>
        <v/>
      </c>
      <c r="G4427" s="26">
        <f>IF(F4427="","",INT(F4427))</f>
        <v/>
      </c>
      <c r="H4427">
        <f>IF(G4427="","",IF(AND(MONTH(G4427)*100+DAY(G4427)&gt;=season_lo,MONTH(G4427)*100+DAY(G4427)&lt;=season_hi),1,0))</f>
        <v/>
      </c>
      <c r="I4427">
        <f>IF(G4427="","",G4427-first_day+1)</f>
        <v/>
      </c>
      <c r="J4427" s="27">
        <f>IF(I4427="","",INDEX(Daily!$J$2:$J$421,I4427))</f>
        <v/>
      </c>
      <c r="K4427" s="27">
        <f>IF(J4427="","",J4427+cat_offset)</f>
        <v/>
      </c>
      <c r="L4427" s="27">
        <f>IF(J4427="","",MAX(0,E4427-J4427)^2)</f>
        <v/>
      </c>
      <c r="M4427" s="27">
        <f>IF(J4427="","",MAX(0,E4427-(J4427+twcdh_off))^2)</f>
        <v/>
      </c>
      <c r="N4427" s="27">
        <f>IF(E4427="","",MAX(0,E4427-swcdh_thr)^2)</f>
        <v/>
      </c>
      <c r="O4427">
        <f>IF(K4427="","",ROUND(E4427-K4427,0))</f>
        <v/>
      </c>
      <c r="P4427">
        <f>IF(O4427="","",IF(O4427&gt;=1,O4427,0))</f>
        <v/>
      </c>
      <c r="Q4427" s="27">
        <f>IF(E4427="","",MAX(0,E4427-22))</f>
        <v/>
      </c>
      <c r="R4427" s="27">
        <f>IF(H4427=1,E4427,"")</f>
        <v/>
      </c>
      <c r="S4427" s="27">
        <f>IF(AND(H4427=1,J4427&lt;&gt;""),E4427-J4427,"")</f>
        <v/>
      </c>
      <c r="T4427">
        <f>IF(G4427="","",MONTH(G4427))</f>
        <v/>
      </c>
    </row>
    <row r="4428">
      <c r="A4428" s="24" t="n">
        <v>2020</v>
      </c>
      <c r="B4428" s="24" t="n">
        <v>7</v>
      </c>
      <c r="C4428" s="24" t="n">
        <v>3</v>
      </c>
      <c r="D4428" s="24" t="n">
        <v>11</v>
      </c>
      <c r="E4428" s="24" t="n">
        <v>20.94</v>
      </c>
      <c r="F4428" s="25">
        <f>IF($E4428="","",DATE(IF($A4428="",nominal_year,$A4428),$B4428,$C4428)+($D4428-IF(LEFT(hour_conv,1)="1",1,0))/24)</f>
        <v/>
      </c>
      <c r="G4428" s="26">
        <f>IF(F4428="","",INT(F4428))</f>
        <v/>
      </c>
      <c r="H4428">
        <f>IF(G4428="","",IF(AND(MONTH(G4428)*100+DAY(G4428)&gt;=season_lo,MONTH(G4428)*100+DAY(G4428)&lt;=season_hi),1,0))</f>
        <v/>
      </c>
      <c r="I4428">
        <f>IF(G4428="","",G4428-first_day+1)</f>
        <v/>
      </c>
      <c r="J4428" s="27">
        <f>IF(I4428="","",INDEX(Daily!$J$2:$J$421,I4428))</f>
        <v/>
      </c>
      <c r="K4428" s="27">
        <f>IF(J4428="","",J4428+cat_offset)</f>
        <v/>
      </c>
      <c r="L4428" s="27">
        <f>IF(J4428="","",MAX(0,E4428-J4428)^2)</f>
        <v/>
      </c>
      <c r="M4428" s="27">
        <f>IF(J4428="","",MAX(0,E4428-(J4428+twcdh_off))^2)</f>
        <v/>
      </c>
      <c r="N4428" s="27">
        <f>IF(E4428="","",MAX(0,E4428-swcdh_thr)^2)</f>
        <v/>
      </c>
      <c r="O4428">
        <f>IF(K4428="","",ROUND(E4428-K4428,0))</f>
        <v/>
      </c>
      <c r="P4428">
        <f>IF(O4428="","",IF(O4428&gt;=1,O4428,0))</f>
        <v/>
      </c>
      <c r="Q4428" s="27">
        <f>IF(E4428="","",MAX(0,E4428-22))</f>
        <v/>
      </c>
      <c r="R4428" s="27">
        <f>IF(H4428=1,E4428,"")</f>
        <v/>
      </c>
      <c r="S4428" s="27">
        <f>IF(AND(H4428=1,J4428&lt;&gt;""),E4428-J4428,"")</f>
        <v/>
      </c>
      <c r="T4428">
        <f>IF(G4428="","",MONTH(G4428))</f>
        <v/>
      </c>
    </row>
    <row r="4429">
      <c r="A4429" s="24" t="n">
        <v>2020</v>
      </c>
      <c r="B4429" s="24" t="n">
        <v>7</v>
      </c>
      <c r="C4429" s="24" t="n">
        <v>3</v>
      </c>
      <c r="D4429" s="24" t="n">
        <v>12</v>
      </c>
      <c r="E4429" s="24" t="n">
        <v>21.94</v>
      </c>
      <c r="F4429" s="25">
        <f>IF($E4429="","",DATE(IF($A4429="",nominal_year,$A4429),$B4429,$C4429)+($D4429-IF(LEFT(hour_conv,1)="1",1,0))/24)</f>
        <v/>
      </c>
      <c r="G4429" s="26">
        <f>IF(F4429="","",INT(F4429))</f>
        <v/>
      </c>
      <c r="H4429">
        <f>IF(G4429="","",IF(AND(MONTH(G4429)*100+DAY(G4429)&gt;=season_lo,MONTH(G4429)*100+DAY(G4429)&lt;=season_hi),1,0))</f>
        <v/>
      </c>
      <c r="I4429">
        <f>IF(G4429="","",G4429-first_day+1)</f>
        <v/>
      </c>
      <c r="J4429" s="27">
        <f>IF(I4429="","",INDEX(Daily!$J$2:$J$421,I4429))</f>
        <v/>
      </c>
      <c r="K4429" s="27">
        <f>IF(J4429="","",J4429+cat_offset)</f>
        <v/>
      </c>
      <c r="L4429" s="27">
        <f>IF(J4429="","",MAX(0,E4429-J4429)^2)</f>
        <v/>
      </c>
      <c r="M4429" s="27">
        <f>IF(J4429="","",MAX(0,E4429-(J4429+twcdh_off))^2)</f>
        <v/>
      </c>
      <c r="N4429" s="27">
        <f>IF(E4429="","",MAX(0,E4429-swcdh_thr)^2)</f>
        <v/>
      </c>
      <c r="O4429">
        <f>IF(K4429="","",ROUND(E4429-K4429,0))</f>
        <v/>
      </c>
      <c r="P4429">
        <f>IF(O4429="","",IF(O4429&gt;=1,O4429,0))</f>
        <v/>
      </c>
      <c r="Q4429" s="27">
        <f>IF(E4429="","",MAX(0,E4429-22))</f>
        <v/>
      </c>
      <c r="R4429" s="27">
        <f>IF(H4429=1,E4429,"")</f>
        <v/>
      </c>
      <c r="S4429" s="27">
        <f>IF(AND(H4429=1,J4429&lt;&gt;""),E4429-J4429,"")</f>
        <v/>
      </c>
      <c r="T4429">
        <f>IF(G4429="","",MONTH(G4429))</f>
        <v/>
      </c>
    </row>
    <row r="4430">
      <c r="A4430" s="24" t="n">
        <v>2020</v>
      </c>
      <c r="B4430" s="24" t="n">
        <v>7</v>
      </c>
      <c r="C4430" s="24" t="n">
        <v>3</v>
      </c>
      <c r="D4430" s="24" t="n">
        <v>13</v>
      </c>
      <c r="E4430" s="24" t="n">
        <v>22.95</v>
      </c>
      <c r="F4430" s="25">
        <f>IF($E4430="","",DATE(IF($A4430="",nominal_year,$A4430),$B4430,$C4430)+($D4430-IF(LEFT(hour_conv,1)="1",1,0))/24)</f>
        <v/>
      </c>
      <c r="G4430" s="26">
        <f>IF(F4430="","",INT(F4430))</f>
        <v/>
      </c>
      <c r="H4430">
        <f>IF(G4430="","",IF(AND(MONTH(G4430)*100+DAY(G4430)&gt;=season_lo,MONTH(G4430)*100+DAY(G4430)&lt;=season_hi),1,0))</f>
        <v/>
      </c>
      <c r="I4430">
        <f>IF(G4430="","",G4430-first_day+1)</f>
        <v/>
      </c>
      <c r="J4430" s="27">
        <f>IF(I4430="","",INDEX(Daily!$J$2:$J$421,I4430))</f>
        <v/>
      </c>
      <c r="K4430" s="27">
        <f>IF(J4430="","",J4430+cat_offset)</f>
        <v/>
      </c>
      <c r="L4430" s="27">
        <f>IF(J4430="","",MAX(0,E4430-J4430)^2)</f>
        <v/>
      </c>
      <c r="M4430" s="27">
        <f>IF(J4430="","",MAX(0,E4430-(J4430+twcdh_off))^2)</f>
        <v/>
      </c>
      <c r="N4430" s="27">
        <f>IF(E4430="","",MAX(0,E4430-swcdh_thr)^2)</f>
        <v/>
      </c>
      <c r="O4430">
        <f>IF(K4430="","",ROUND(E4430-K4430,0))</f>
        <v/>
      </c>
      <c r="P4430">
        <f>IF(O4430="","",IF(O4430&gt;=1,O4430,0))</f>
        <v/>
      </c>
      <c r="Q4430" s="27">
        <f>IF(E4430="","",MAX(0,E4430-22))</f>
        <v/>
      </c>
      <c r="R4430" s="27">
        <f>IF(H4430=1,E4430,"")</f>
        <v/>
      </c>
      <c r="S4430" s="27">
        <f>IF(AND(H4430=1,J4430&lt;&gt;""),E4430-J4430,"")</f>
        <v/>
      </c>
      <c r="T4430">
        <f>IF(G4430="","",MONTH(G4430))</f>
        <v/>
      </c>
    </row>
    <row r="4431">
      <c r="A4431" s="24" t="n">
        <v>2020</v>
      </c>
      <c r="B4431" s="24" t="n">
        <v>7</v>
      </c>
      <c r="C4431" s="24" t="n">
        <v>3</v>
      </c>
      <c r="D4431" s="24" t="n">
        <v>14</v>
      </c>
      <c r="E4431" s="24" t="n">
        <v>24.88</v>
      </c>
      <c r="F4431" s="25">
        <f>IF($E4431="","",DATE(IF($A4431="",nominal_year,$A4431),$B4431,$C4431)+($D4431-IF(LEFT(hour_conv,1)="1",1,0))/24)</f>
        <v/>
      </c>
      <c r="G4431" s="26">
        <f>IF(F4431="","",INT(F4431))</f>
        <v/>
      </c>
      <c r="H4431">
        <f>IF(G4431="","",IF(AND(MONTH(G4431)*100+DAY(G4431)&gt;=season_lo,MONTH(G4431)*100+DAY(G4431)&lt;=season_hi),1,0))</f>
        <v/>
      </c>
      <c r="I4431">
        <f>IF(G4431="","",G4431-first_day+1)</f>
        <v/>
      </c>
      <c r="J4431" s="27">
        <f>IF(I4431="","",INDEX(Daily!$J$2:$J$421,I4431))</f>
        <v/>
      </c>
      <c r="K4431" s="27">
        <f>IF(J4431="","",J4431+cat_offset)</f>
        <v/>
      </c>
      <c r="L4431" s="27">
        <f>IF(J4431="","",MAX(0,E4431-J4431)^2)</f>
        <v/>
      </c>
      <c r="M4431" s="27">
        <f>IF(J4431="","",MAX(0,E4431-(J4431+twcdh_off))^2)</f>
        <v/>
      </c>
      <c r="N4431" s="27">
        <f>IF(E4431="","",MAX(0,E4431-swcdh_thr)^2)</f>
        <v/>
      </c>
      <c r="O4431">
        <f>IF(K4431="","",ROUND(E4431-K4431,0))</f>
        <v/>
      </c>
      <c r="P4431">
        <f>IF(O4431="","",IF(O4431&gt;=1,O4431,0))</f>
        <v/>
      </c>
      <c r="Q4431" s="27">
        <f>IF(E4431="","",MAX(0,E4431-22))</f>
        <v/>
      </c>
      <c r="R4431" s="27">
        <f>IF(H4431=1,E4431,"")</f>
        <v/>
      </c>
      <c r="S4431" s="27">
        <f>IF(AND(H4431=1,J4431&lt;&gt;""),E4431-J4431,"")</f>
        <v/>
      </c>
      <c r="T4431">
        <f>IF(G4431="","",MONTH(G4431))</f>
        <v/>
      </c>
    </row>
    <row r="4432">
      <c r="A4432" s="24" t="n">
        <v>2020</v>
      </c>
      <c r="B4432" s="24" t="n">
        <v>7</v>
      </c>
      <c r="C4432" s="24" t="n">
        <v>3</v>
      </c>
      <c r="D4432" s="24" t="n">
        <v>15</v>
      </c>
      <c r="E4432" s="24" t="n">
        <v>24.48</v>
      </c>
      <c r="F4432" s="25">
        <f>IF($E4432="","",DATE(IF($A4432="",nominal_year,$A4432),$B4432,$C4432)+($D4432-IF(LEFT(hour_conv,1)="1",1,0))/24)</f>
        <v/>
      </c>
      <c r="G4432" s="26">
        <f>IF(F4432="","",INT(F4432))</f>
        <v/>
      </c>
      <c r="H4432">
        <f>IF(G4432="","",IF(AND(MONTH(G4432)*100+DAY(G4432)&gt;=season_lo,MONTH(G4432)*100+DAY(G4432)&lt;=season_hi),1,0))</f>
        <v/>
      </c>
      <c r="I4432">
        <f>IF(G4432="","",G4432-first_day+1)</f>
        <v/>
      </c>
      <c r="J4432" s="27">
        <f>IF(I4432="","",INDEX(Daily!$J$2:$J$421,I4432))</f>
        <v/>
      </c>
      <c r="K4432" s="27">
        <f>IF(J4432="","",J4432+cat_offset)</f>
        <v/>
      </c>
      <c r="L4432" s="27">
        <f>IF(J4432="","",MAX(0,E4432-J4432)^2)</f>
        <v/>
      </c>
      <c r="M4432" s="27">
        <f>IF(J4432="","",MAX(0,E4432-(J4432+twcdh_off))^2)</f>
        <v/>
      </c>
      <c r="N4432" s="27">
        <f>IF(E4432="","",MAX(0,E4432-swcdh_thr)^2)</f>
        <v/>
      </c>
      <c r="O4432">
        <f>IF(K4432="","",ROUND(E4432-K4432,0))</f>
        <v/>
      </c>
      <c r="P4432">
        <f>IF(O4432="","",IF(O4432&gt;=1,O4432,0))</f>
        <v/>
      </c>
      <c r="Q4432" s="27">
        <f>IF(E4432="","",MAX(0,E4432-22))</f>
        <v/>
      </c>
      <c r="R4432" s="27">
        <f>IF(H4432=1,E4432,"")</f>
        <v/>
      </c>
      <c r="S4432" s="27">
        <f>IF(AND(H4432=1,J4432&lt;&gt;""),E4432-J4432,"")</f>
        <v/>
      </c>
      <c r="T4432">
        <f>IF(G4432="","",MONTH(G4432))</f>
        <v/>
      </c>
    </row>
    <row r="4433">
      <c r="A4433" s="24" t="n">
        <v>2020</v>
      </c>
      <c r="B4433" s="24" t="n">
        <v>7</v>
      </c>
      <c r="C4433" s="24" t="n">
        <v>3</v>
      </c>
      <c r="D4433" s="24" t="n">
        <v>16</v>
      </c>
      <c r="E4433" s="24" t="n">
        <v>24.69</v>
      </c>
      <c r="F4433" s="25">
        <f>IF($E4433="","",DATE(IF($A4433="",nominal_year,$A4433),$B4433,$C4433)+($D4433-IF(LEFT(hour_conv,1)="1",1,0))/24)</f>
        <v/>
      </c>
      <c r="G4433" s="26">
        <f>IF(F4433="","",INT(F4433))</f>
        <v/>
      </c>
      <c r="H4433">
        <f>IF(G4433="","",IF(AND(MONTH(G4433)*100+DAY(G4433)&gt;=season_lo,MONTH(G4433)*100+DAY(G4433)&lt;=season_hi),1,0))</f>
        <v/>
      </c>
      <c r="I4433">
        <f>IF(G4433="","",G4433-first_day+1)</f>
        <v/>
      </c>
      <c r="J4433" s="27">
        <f>IF(I4433="","",INDEX(Daily!$J$2:$J$421,I4433))</f>
        <v/>
      </c>
      <c r="K4433" s="27">
        <f>IF(J4433="","",J4433+cat_offset)</f>
        <v/>
      </c>
      <c r="L4433" s="27">
        <f>IF(J4433="","",MAX(0,E4433-J4433)^2)</f>
        <v/>
      </c>
      <c r="M4433" s="27">
        <f>IF(J4433="","",MAX(0,E4433-(J4433+twcdh_off))^2)</f>
        <v/>
      </c>
      <c r="N4433" s="27">
        <f>IF(E4433="","",MAX(0,E4433-swcdh_thr)^2)</f>
        <v/>
      </c>
      <c r="O4433">
        <f>IF(K4433="","",ROUND(E4433-K4433,0))</f>
        <v/>
      </c>
      <c r="P4433">
        <f>IF(O4433="","",IF(O4433&gt;=1,O4433,0))</f>
        <v/>
      </c>
      <c r="Q4433" s="27">
        <f>IF(E4433="","",MAX(0,E4433-22))</f>
        <v/>
      </c>
      <c r="R4433" s="27">
        <f>IF(H4433=1,E4433,"")</f>
        <v/>
      </c>
      <c r="S4433" s="27">
        <f>IF(AND(H4433=1,J4433&lt;&gt;""),E4433-J4433,"")</f>
        <v/>
      </c>
      <c r="T4433">
        <f>IF(G4433="","",MONTH(G4433))</f>
        <v/>
      </c>
    </row>
    <row r="4434">
      <c r="A4434" s="24" t="n">
        <v>2020</v>
      </c>
      <c r="B4434" s="24" t="n">
        <v>7</v>
      </c>
      <c r="C4434" s="24" t="n">
        <v>3</v>
      </c>
      <c r="D4434" s="24" t="n">
        <v>17</v>
      </c>
      <c r="E4434" s="24" t="n">
        <v>24.14</v>
      </c>
      <c r="F4434" s="25">
        <f>IF($E4434="","",DATE(IF($A4434="",nominal_year,$A4434),$B4434,$C4434)+($D4434-IF(LEFT(hour_conv,1)="1",1,0))/24)</f>
        <v/>
      </c>
      <c r="G4434" s="26">
        <f>IF(F4434="","",INT(F4434))</f>
        <v/>
      </c>
      <c r="H4434">
        <f>IF(G4434="","",IF(AND(MONTH(G4434)*100+DAY(G4434)&gt;=season_lo,MONTH(G4434)*100+DAY(G4434)&lt;=season_hi),1,0))</f>
        <v/>
      </c>
      <c r="I4434">
        <f>IF(G4434="","",G4434-first_day+1)</f>
        <v/>
      </c>
      <c r="J4434" s="27">
        <f>IF(I4434="","",INDEX(Daily!$J$2:$J$421,I4434))</f>
        <v/>
      </c>
      <c r="K4434" s="27">
        <f>IF(J4434="","",J4434+cat_offset)</f>
        <v/>
      </c>
      <c r="L4434" s="27">
        <f>IF(J4434="","",MAX(0,E4434-J4434)^2)</f>
        <v/>
      </c>
      <c r="M4434" s="27">
        <f>IF(J4434="","",MAX(0,E4434-(J4434+twcdh_off))^2)</f>
        <v/>
      </c>
      <c r="N4434" s="27">
        <f>IF(E4434="","",MAX(0,E4434-swcdh_thr)^2)</f>
        <v/>
      </c>
      <c r="O4434">
        <f>IF(K4434="","",ROUND(E4434-K4434,0))</f>
        <v/>
      </c>
      <c r="P4434">
        <f>IF(O4434="","",IF(O4434&gt;=1,O4434,0))</f>
        <v/>
      </c>
      <c r="Q4434" s="27">
        <f>IF(E4434="","",MAX(0,E4434-22))</f>
        <v/>
      </c>
      <c r="R4434" s="27">
        <f>IF(H4434=1,E4434,"")</f>
        <v/>
      </c>
      <c r="S4434" s="27">
        <f>IF(AND(H4434=1,J4434&lt;&gt;""),E4434-J4434,"")</f>
        <v/>
      </c>
      <c r="T4434">
        <f>IF(G4434="","",MONTH(G4434))</f>
        <v/>
      </c>
    </row>
    <row r="4435">
      <c r="A4435" s="24" t="n">
        <v>2020</v>
      </c>
      <c r="B4435" s="24" t="n">
        <v>7</v>
      </c>
      <c r="C4435" s="24" t="n">
        <v>3</v>
      </c>
      <c r="D4435" s="24" t="n">
        <v>18</v>
      </c>
      <c r="E4435" s="24" t="n">
        <v>23.72</v>
      </c>
      <c r="F4435" s="25">
        <f>IF($E4435="","",DATE(IF($A4435="",nominal_year,$A4435),$B4435,$C4435)+($D4435-IF(LEFT(hour_conv,1)="1",1,0))/24)</f>
        <v/>
      </c>
      <c r="G4435" s="26">
        <f>IF(F4435="","",INT(F4435))</f>
        <v/>
      </c>
      <c r="H4435">
        <f>IF(G4435="","",IF(AND(MONTH(G4435)*100+DAY(G4435)&gt;=season_lo,MONTH(G4435)*100+DAY(G4435)&lt;=season_hi),1,0))</f>
        <v/>
      </c>
      <c r="I4435">
        <f>IF(G4435="","",G4435-first_day+1)</f>
        <v/>
      </c>
      <c r="J4435" s="27">
        <f>IF(I4435="","",INDEX(Daily!$J$2:$J$421,I4435))</f>
        <v/>
      </c>
      <c r="K4435" s="27">
        <f>IF(J4435="","",J4435+cat_offset)</f>
        <v/>
      </c>
      <c r="L4435" s="27">
        <f>IF(J4435="","",MAX(0,E4435-J4435)^2)</f>
        <v/>
      </c>
      <c r="M4435" s="27">
        <f>IF(J4435="","",MAX(0,E4435-(J4435+twcdh_off))^2)</f>
        <v/>
      </c>
      <c r="N4435" s="27">
        <f>IF(E4435="","",MAX(0,E4435-swcdh_thr)^2)</f>
        <v/>
      </c>
      <c r="O4435">
        <f>IF(K4435="","",ROUND(E4435-K4435,0))</f>
        <v/>
      </c>
      <c r="P4435">
        <f>IF(O4435="","",IF(O4435&gt;=1,O4435,0))</f>
        <v/>
      </c>
      <c r="Q4435" s="27">
        <f>IF(E4435="","",MAX(0,E4435-22))</f>
        <v/>
      </c>
      <c r="R4435" s="27">
        <f>IF(H4435=1,E4435,"")</f>
        <v/>
      </c>
      <c r="S4435" s="27">
        <f>IF(AND(H4435=1,J4435&lt;&gt;""),E4435-J4435,"")</f>
        <v/>
      </c>
      <c r="T4435">
        <f>IF(G4435="","",MONTH(G4435))</f>
        <v/>
      </c>
    </row>
    <row r="4436">
      <c r="A4436" s="24" t="n">
        <v>2020</v>
      </c>
      <c r="B4436" s="24" t="n">
        <v>7</v>
      </c>
      <c r="C4436" s="24" t="n">
        <v>3</v>
      </c>
      <c r="D4436" s="24" t="n">
        <v>19</v>
      </c>
      <c r="E4436" s="24" t="n">
        <v>23.4</v>
      </c>
      <c r="F4436" s="25">
        <f>IF($E4436="","",DATE(IF($A4436="",nominal_year,$A4436),$B4436,$C4436)+($D4436-IF(LEFT(hour_conv,1)="1",1,0))/24)</f>
        <v/>
      </c>
      <c r="G4436" s="26">
        <f>IF(F4436="","",INT(F4436))</f>
        <v/>
      </c>
      <c r="H4436">
        <f>IF(G4436="","",IF(AND(MONTH(G4436)*100+DAY(G4436)&gt;=season_lo,MONTH(G4436)*100+DAY(G4436)&lt;=season_hi),1,0))</f>
        <v/>
      </c>
      <c r="I4436">
        <f>IF(G4436="","",G4436-first_day+1)</f>
        <v/>
      </c>
      <c r="J4436" s="27">
        <f>IF(I4436="","",INDEX(Daily!$J$2:$J$421,I4436))</f>
        <v/>
      </c>
      <c r="K4436" s="27">
        <f>IF(J4436="","",J4436+cat_offset)</f>
        <v/>
      </c>
      <c r="L4436" s="27">
        <f>IF(J4436="","",MAX(0,E4436-J4436)^2)</f>
        <v/>
      </c>
      <c r="M4436" s="27">
        <f>IF(J4436="","",MAX(0,E4436-(J4436+twcdh_off))^2)</f>
        <v/>
      </c>
      <c r="N4436" s="27">
        <f>IF(E4436="","",MAX(0,E4436-swcdh_thr)^2)</f>
        <v/>
      </c>
      <c r="O4436">
        <f>IF(K4436="","",ROUND(E4436-K4436,0))</f>
        <v/>
      </c>
      <c r="P4436">
        <f>IF(O4436="","",IF(O4436&gt;=1,O4436,0))</f>
        <v/>
      </c>
      <c r="Q4436" s="27">
        <f>IF(E4436="","",MAX(0,E4436-22))</f>
        <v/>
      </c>
      <c r="R4436" s="27">
        <f>IF(H4436=1,E4436,"")</f>
        <v/>
      </c>
      <c r="S4436" s="27">
        <f>IF(AND(H4436=1,J4436&lt;&gt;""),E4436-J4436,"")</f>
        <v/>
      </c>
      <c r="T4436">
        <f>IF(G4436="","",MONTH(G4436))</f>
        <v/>
      </c>
    </row>
    <row r="4437">
      <c r="A4437" s="24" t="n">
        <v>2020</v>
      </c>
      <c r="B4437" s="24" t="n">
        <v>7</v>
      </c>
      <c r="C4437" s="24" t="n">
        <v>3</v>
      </c>
      <c r="D4437" s="24" t="n">
        <v>20</v>
      </c>
      <c r="E4437" s="24" t="n">
        <v>22.21</v>
      </c>
      <c r="F4437" s="25">
        <f>IF($E4437="","",DATE(IF($A4437="",nominal_year,$A4437),$B4437,$C4437)+($D4437-IF(LEFT(hour_conv,1)="1",1,0))/24)</f>
        <v/>
      </c>
      <c r="G4437" s="26">
        <f>IF(F4437="","",INT(F4437))</f>
        <v/>
      </c>
      <c r="H4437">
        <f>IF(G4437="","",IF(AND(MONTH(G4437)*100+DAY(G4437)&gt;=season_lo,MONTH(G4437)*100+DAY(G4437)&lt;=season_hi),1,0))</f>
        <v/>
      </c>
      <c r="I4437">
        <f>IF(G4437="","",G4437-first_day+1)</f>
        <v/>
      </c>
      <c r="J4437" s="27">
        <f>IF(I4437="","",INDEX(Daily!$J$2:$J$421,I4437))</f>
        <v/>
      </c>
      <c r="K4437" s="27">
        <f>IF(J4437="","",J4437+cat_offset)</f>
        <v/>
      </c>
      <c r="L4437" s="27">
        <f>IF(J4437="","",MAX(0,E4437-J4437)^2)</f>
        <v/>
      </c>
      <c r="M4437" s="27">
        <f>IF(J4437="","",MAX(0,E4437-(J4437+twcdh_off))^2)</f>
        <v/>
      </c>
      <c r="N4437" s="27">
        <f>IF(E4437="","",MAX(0,E4437-swcdh_thr)^2)</f>
        <v/>
      </c>
      <c r="O4437">
        <f>IF(K4437="","",ROUND(E4437-K4437,0))</f>
        <v/>
      </c>
      <c r="P4437">
        <f>IF(O4437="","",IF(O4437&gt;=1,O4437,0))</f>
        <v/>
      </c>
      <c r="Q4437" s="27">
        <f>IF(E4437="","",MAX(0,E4437-22))</f>
        <v/>
      </c>
      <c r="R4437" s="27">
        <f>IF(H4437=1,E4437,"")</f>
        <v/>
      </c>
      <c r="S4437" s="27">
        <f>IF(AND(H4437=1,J4437&lt;&gt;""),E4437-J4437,"")</f>
        <v/>
      </c>
      <c r="T4437">
        <f>IF(G4437="","",MONTH(G4437))</f>
        <v/>
      </c>
    </row>
    <row r="4438">
      <c r="A4438" s="24" t="n">
        <v>2020</v>
      </c>
      <c r="B4438" s="24" t="n">
        <v>7</v>
      </c>
      <c r="C4438" s="24" t="n">
        <v>3</v>
      </c>
      <c r="D4438" s="24" t="n">
        <v>21</v>
      </c>
      <c r="E4438" s="24" t="n">
        <v>20.65</v>
      </c>
      <c r="F4438" s="25">
        <f>IF($E4438="","",DATE(IF($A4438="",nominal_year,$A4438),$B4438,$C4438)+($D4438-IF(LEFT(hour_conv,1)="1",1,0))/24)</f>
        <v/>
      </c>
      <c r="G4438" s="26">
        <f>IF(F4438="","",INT(F4438))</f>
        <v/>
      </c>
      <c r="H4438">
        <f>IF(G4438="","",IF(AND(MONTH(G4438)*100+DAY(G4438)&gt;=season_lo,MONTH(G4438)*100+DAY(G4438)&lt;=season_hi),1,0))</f>
        <v/>
      </c>
      <c r="I4438">
        <f>IF(G4438="","",G4438-first_day+1)</f>
        <v/>
      </c>
      <c r="J4438" s="27">
        <f>IF(I4438="","",INDEX(Daily!$J$2:$J$421,I4438))</f>
        <v/>
      </c>
      <c r="K4438" s="27">
        <f>IF(J4438="","",J4438+cat_offset)</f>
        <v/>
      </c>
      <c r="L4438" s="27">
        <f>IF(J4438="","",MAX(0,E4438-J4438)^2)</f>
        <v/>
      </c>
      <c r="M4438" s="27">
        <f>IF(J4438="","",MAX(0,E4438-(J4438+twcdh_off))^2)</f>
        <v/>
      </c>
      <c r="N4438" s="27">
        <f>IF(E4438="","",MAX(0,E4438-swcdh_thr)^2)</f>
        <v/>
      </c>
      <c r="O4438">
        <f>IF(K4438="","",ROUND(E4438-K4438,0))</f>
        <v/>
      </c>
      <c r="P4438">
        <f>IF(O4438="","",IF(O4438&gt;=1,O4438,0))</f>
        <v/>
      </c>
      <c r="Q4438" s="27">
        <f>IF(E4438="","",MAX(0,E4438-22))</f>
        <v/>
      </c>
      <c r="R4438" s="27">
        <f>IF(H4438=1,E4438,"")</f>
        <v/>
      </c>
      <c r="S4438" s="27">
        <f>IF(AND(H4438=1,J4438&lt;&gt;""),E4438-J4438,"")</f>
        <v/>
      </c>
      <c r="T4438">
        <f>IF(G4438="","",MONTH(G4438))</f>
        <v/>
      </c>
    </row>
    <row r="4439">
      <c r="A4439" s="24" t="n">
        <v>2020</v>
      </c>
      <c r="B4439" s="24" t="n">
        <v>7</v>
      </c>
      <c r="C4439" s="24" t="n">
        <v>3</v>
      </c>
      <c r="D4439" s="24" t="n">
        <v>22</v>
      </c>
      <c r="E4439" s="24" t="n">
        <v>18.94</v>
      </c>
      <c r="F4439" s="25">
        <f>IF($E4439="","",DATE(IF($A4439="",nominal_year,$A4439),$B4439,$C4439)+($D4439-IF(LEFT(hour_conv,1)="1",1,0))/24)</f>
        <v/>
      </c>
      <c r="G4439" s="26">
        <f>IF(F4439="","",INT(F4439))</f>
        <v/>
      </c>
      <c r="H4439">
        <f>IF(G4439="","",IF(AND(MONTH(G4439)*100+DAY(G4439)&gt;=season_lo,MONTH(G4439)*100+DAY(G4439)&lt;=season_hi),1,0))</f>
        <v/>
      </c>
      <c r="I4439">
        <f>IF(G4439="","",G4439-first_day+1)</f>
        <v/>
      </c>
      <c r="J4439" s="27">
        <f>IF(I4439="","",INDEX(Daily!$J$2:$J$421,I4439))</f>
        <v/>
      </c>
      <c r="K4439" s="27">
        <f>IF(J4439="","",J4439+cat_offset)</f>
        <v/>
      </c>
      <c r="L4439" s="27">
        <f>IF(J4439="","",MAX(0,E4439-J4439)^2)</f>
        <v/>
      </c>
      <c r="M4439" s="27">
        <f>IF(J4439="","",MAX(0,E4439-(J4439+twcdh_off))^2)</f>
        <v/>
      </c>
      <c r="N4439" s="27">
        <f>IF(E4439="","",MAX(0,E4439-swcdh_thr)^2)</f>
        <v/>
      </c>
      <c r="O4439">
        <f>IF(K4439="","",ROUND(E4439-K4439,0))</f>
        <v/>
      </c>
      <c r="P4439">
        <f>IF(O4439="","",IF(O4439&gt;=1,O4439,0))</f>
        <v/>
      </c>
      <c r="Q4439" s="27">
        <f>IF(E4439="","",MAX(0,E4439-22))</f>
        <v/>
      </c>
      <c r="R4439" s="27">
        <f>IF(H4439=1,E4439,"")</f>
        <v/>
      </c>
      <c r="S4439" s="27">
        <f>IF(AND(H4439=1,J4439&lt;&gt;""),E4439-J4439,"")</f>
        <v/>
      </c>
      <c r="T4439">
        <f>IF(G4439="","",MONTH(G4439))</f>
        <v/>
      </c>
    </row>
    <row r="4440">
      <c r="A4440" s="24" t="n">
        <v>2020</v>
      </c>
      <c r="B4440" s="24" t="n">
        <v>7</v>
      </c>
      <c r="C4440" s="24" t="n">
        <v>3</v>
      </c>
      <c r="D4440" s="24" t="n">
        <v>23</v>
      </c>
      <c r="E4440" s="24" t="n">
        <v>18.06</v>
      </c>
      <c r="F4440" s="25">
        <f>IF($E4440="","",DATE(IF($A4440="",nominal_year,$A4440),$B4440,$C4440)+($D4440-IF(LEFT(hour_conv,1)="1",1,0))/24)</f>
        <v/>
      </c>
      <c r="G4440" s="26">
        <f>IF(F4440="","",INT(F4440))</f>
        <v/>
      </c>
      <c r="H4440">
        <f>IF(G4440="","",IF(AND(MONTH(G4440)*100+DAY(G4440)&gt;=season_lo,MONTH(G4440)*100+DAY(G4440)&lt;=season_hi),1,0))</f>
        <v/>
      </c>
      <c r="I4440">
        <f>IF(G4440="","",G4440-first_day+1)</f>
        <v/>
      </c>
      <c r="J4440" s="27">
        <f>IF(I4440="","",INDEX(Daily!$J$2:$J$421,I4440))</f>
        <v/>
      </c>
      <c r="K4440" s="27">
        <f>IF(J4440="","",J4440+cat_offset)</f>
        <v/>
      </c>
      <c r="L4440" s="27">
        <f>IF(J4440="","",MAX(0,E4440-J4440)^2)</f>
        <v/>
      </c>
      <c r="M4440" s="27">
        <f>IF(J4440="","",MAX(0,E4440-(J4440+twcdh_off))^2)</f>
        <v/>
      </c>
      <c r="N4440" s="27">
        <f>IF(E4440="","",MAX(0,E4440-swcdh_thr)^2)</f>
        <v/>
      </c>
      <c r="O4440">
        <f>IF(K4440="","",ROUND(E4440-K4440,0))</f>
        <v/>
      </c>
      <c r="P4440">
        <f>IF(O4440="","",IF(O4440&gt;=1,O4440,0))</f>
        <v/>
      </c>
      <c r="Q4440" s="27">
        <f>IF(E4440="","",MAX(0,E4440-22))</f>
        <v/>
      </c>
      <c r="R4440" s="27">
        <f>IF(H4440=1,E4440,"")</f>
        <v/>
      </c>
      <c r="S4440" s="27">
        <f>IF(AND(H4440=1,J4440&lt;&gt;""),E4440-J4440,"")</f>
        <v/>
      </c>
      <c r="T4440">
        <f>IF(G4440="","",MONTH(G4440))</f>
        <v/>
      </c>
    </row>
    <row r="4441">
      <c r="A4441" s="24" t="n">
        <v>2020</v>
      </c>
      <c r="B4441" s="24" t="n">
        <v>7</v>
      </c>
      <c r="C4441" s="24" t="n">
        <v>3</v>
      </c>
      <c r="D4441" s="24" t="n">
        <v>24</v>
      </c>
      <c r="E4441" s="24" t="n">
        <v>15.76</v>
      </c>
      <c r="F4441" s="25">
        <f>IF($E4441="","",DATE(IF($A4441="",nominal_year,$A4441),$B4441,$C4441)+($D4441-IF(LEFT(hour_conv,1)="1",1,0))/24)</f>
        <v/>
      </c>
      <c r="G4441" s="26">
        <f>IF(F4441="","",INT(F4441))</f>
        <v/>
      </c>
      <c r="H4441">
        <f>IF(G4441="","",IF(AND(MONTH(G4441)*100+DAY(G4441)&gt;=season_lo,MONTH(G4441)*100+DAY(G4441)&lt;=season_hi),1,0))</f>
        <v/>
      </c>
      <c r="I4441">
        <f>IF(G4441="","",G4441-first_day+1)</f>
        <v/>
      </c>
      <c r="J4441" s="27">
        <f>IF(I4441="","",INDEX(Daily!$J$2:$J$421,I4441))</f>
        <v/>
      </c>
      <c r="K4441" s="27">
        <f>IF(J4441="","",J4441+cat_offset)</f>
        <v/>
      </c>
      <c r="L4441" s="27">
        <f>IF(J4441="","",MAX(0,E4441-J4441)^2)</f>
        <v/>
      </c>
      <c r="M4441" s="27">
        <f>IF(J4441="","",MAX(0,E4441-(J4441+twcdh_off))^2)</f>
        <v/>
      </c>
      <c r="N4441" s="27">
        <f>IF(E4441="","",MAX(0,E4441-swcdh_thr)^2)</f>
        <v/>
      </c>
      <c r="O4441">
        <f>IF(K4441="","",ROUND(E4441-K4441,0))</f>
        <v/>
      </c>
      <c r="P4441">
        <f>IF(O4441="","",IF(O4441&gt;=1,O4441,0))</f>
        <v/>
      </c>
      <c r="Q4441" s="27">
        <f>IF(E4441="","",MAX(0,E4441-22))</f>
        <v/>
      </c>
      <c r="R4441" s="27">
        <f>IF(H4441=1,E4441,"")</f>
        <v/>
      </c>
      <c r="S4441" s="27">
        <f>IF(AND(H4441=1,J4441&lt;&gt;""),E4441-J4441,"")</f>
        <v/>
      </c>
      <c r="T4441">
        <f>IF(G4441="","",MONTH(G4441))</f>
        <v/>
      </c>
    </row>
    <row r="4442">
      <c r="A4442" s="24" t="n">
        <v>2020</v>
      </c>
      <c r="B4442" s="24" t="n">
        <v>7</v>
      </c>
      <c r="C4442" s="24" t="n">
        <v>4</v>
      </c>
      <c r="D4442" s="24" t="n">
        <v>1</v>
      </c>
      <c r="E4442" s="24" t="n">
        <v>15.46</v>
      </c>
      <c r="F4442" s="25">
        <f>IF($E4442="","",DATE(IF($A4442="",nominal_year,$A4442),$B4442,$C4442)+($D4442-IF(LEFT(hour_conv,1)="1",1,0))/24)</f>
        <v/>
      </c>
      <c r="G4442" s="26">
        <f>IF(F4442="","",INT(F4442))</f>
        <v/>
      </c>
      <c r="H4442">
        <f>IF(G4442="","",IF(AND(MONTH(G4442)*100+DAY(G4442)&gt;=season_lo,MONTH(G4442)*100+DAY(G4442)&lt;=season_hi),1,0))</f>
        <v/>
      </c>
      <c r="I4442">
        <f>IF(G4442="","",G4442-first_day+1)</f>
        <v/>
      </c>
      <c r="J4442" s="27">
        <f>IF(I4442="","",INDEX(Daily!$J$2:$J$421,I4442))</f>
        <v/>
      </c>
      <c r="K4442" s="27">
        <f>IF(J4442="","",J4442+cat_offset)</f>
        <v/>
      </c>
      <c r="L4442" s="27">
        <f>IF(J4442="","",MAX(0,E4442-J4442)^2)</f>
        <v/>
      </c>
      <c r="M4442" s="27">
        <f>IF(J4442="","",MAX(0,E4442-(J4442+twcdh_off))^2)</f>
        <v/>
      </c>
      <c r="N4442" s="27">
        <f>IF(E4442="","",MAX(0,E4442-swcdh_thr)^2)</f>
        <v/>
      </c>
      <c r="O4442">
        <f>IF(K4442="","",ROUND(E4442-K4442,0))</f>
        <v/>
      </c>
      <c r="P4442">
        <f>IF(O4442="","",IF(O4442&gt;=1,O4442,0))</f>
        <v/>
      </c>
      <c r="Q4442" s="27">
        <f>IF(E4442="","",MAX(0,E4442-22))</f>
        <v/>
      </c>
      <c r="R4442" s="27">
        <f>IF(H4442=1,E4442,"")</f>
        <v/>
      </c>
      <c r="S4442" s="27">
        <f>IF(AND(H4442=1,J4442&lt;&gt;""),E4442-J4442,"")</f>
        <v/>
      </c>
      <c r="T4442">
        <f>IF(G4442="","",MONTH(G4442))</f>
        <v/>
      </c>
    </row>
    <row r="4443">
      <c r="A4443" s="24" t="n">
        <v>2020</v>
      </c>
      <c r="B4443" s="24" t="n">
        <v>7</v>
      </c>
      <c r="C4443" s="24" t="n">
        <v>4</v>
      </c>
      <c r="D4443" s="24" t="n">
        <v>2</v>
      </c>
      <c r="E4443" s="24" t="n">
        <v>14.62</v>
      </c>
      <c r="F4443" s="25">
        <f>IF($E4443="","",DATE(IF($A4443="",nominal_year,$A4443),$B4443,$C4443)+($D4443-IF(LEFT(hour_conv,1)="1",1,0))/24)</f>
        <v/>
      </c>
      <c r="G4443" s="26">
        <f>IF(F4443="","",INT(F4443))</f>
        <v/>
      </c>
      <c r="H4443">
        <f>IF(G4443="","",IF(AND(MONTH(G4443)*100+DAY(G4443)&gt;=season_lo,MONTH(G4443)*100+DAY(G4443)&lt;=season_hi),1,0))</f>
        <v/>
      </c>
      <c r="I4443">
        <f>IF(G4443="","",G4443-first_day+1)</f>
        <v/>
      </c>
      <c r="J4443" s="27">
        <f>IF(I4443="","",INDEX(Daily!$J$2:$J$421,I4443))</f>
        <v/>
      </c>
      <c r="K4443" s="27">
        <f>IF(J4443="","",J4443+cat_offset)</f>
        <v/>
      </c>
      <c r="L4443" s="27">
        <f>IF(J4443="","",MAX(0,E4443-J4443)^2)</f>
        <v/>
      </c>
      <c r="M4443" s="27">
        <f>IF(J4443="","",MAX(0,E4443-(J4443+twcdh_off))^2)</f>
        <v/>
      </c>
      <c r="N4443" s="27">
        <f>IF(E4443="","",MAX(0,E4443-swcdh_thr)^2)</f>
        <v/>
      </c>
      <c r="O4443">
        <f>IF(K4443="","",ROUND(E4443-K4443,0))</f>
        <v/>
      </c>
      <c r="P4443">
        <f>IF(O4443="","",IF(O4443&gt;=1,O4443,0))</f>
        <v/>
      </c>
      <c r="Q4443" s="27">
        <f>IF(E4443="","",MAX(0,E4443-22))</f>
        <v/>
      </c>
      <c r="R4443" s="27">
        <f>IF(H4443=1,E4443,"")</f>
        <v/>
      </c>
      <c r="S4443" s="27">
        <f>IF(AND(H4443=1,J4443&lt;&gt;""),E4443-J4443,"")</f>
        <v/>
      </c>
      <c r="T4443">
        <f>IF(G4443="","",MONTH(G4443))</f>
        <v/>
      </c>
    </row>
    <row r="4444">
      <c r="A4444" s="24" t="n">
        <v>2020</v>
      </c>
      <c r="B4444" s="24" t="n">
        <v>7</v>
      </c>
      <c r="C4444" s="24" t="n">
        <v>4</v>
      </c>
      <c r="D4444" s="24" t="n">
        <v>3</v>
      </c>
      <c r="E4444" s="24" t="n">
        <v>13.83</v>
      </c>
      <c r="F4444" s="25">
        <f>IF($E4444="","",DATE(IF($A4444="",nominal_year,$A4444),$B4444,$C4444)+($D4444-IF(LEFT(hour_conv,1)="1",1,0))/24)</f>
        <v/>
      </c>
      <c r="G4444" s="26">
        <f>IF(F4444="","",INT(F4444))</f>
        <v/>
      </c>
      <c r="H4444">
        <f>IF(G4444="","",IF(AND(MONTH(G4444)*100+DAY(G4444)&gt;=season_lo,MONTH(G4444)*100+DAY(G4444)&lt;=season_hi),1,0))</f>
        <v/>
      </c>
      <c r="I4444">
        <f>IF(G4444="","",G4444-first_day+1)</f>
        <v/>
      </c>
      <c r="J4444" s="27">
        <f>IF(I4444="","",INDEX(Daily!$J$2:$J$421,I4444))</f>
        <v/>
      </c>
      <c r="K4444" s="27">
        <f>IF(J4444="","",J4444+cat_offset)</f>
        <v/>
      </c>
      <c r="L4444" s="27">
        <f>IF(J4444="","",MAX(0,E4444-J4444)^2)</f>
        <v/>
      </c>
      <c r="M4444" s="27">
        <f>IF(J4444="","",MAX(0,E4444-(J4444+twcdh_off))^2)</f>
        <v/>
      </c>
      <c r="N4444" s="27">
        <f>IF(E4444="","",MAX(0,E4444-swcdh_thr)^2)</f>
        <v/>
      </c>
      <c r="O4444">
        <f>IF(K4444="","",ROUND(E4444-K4444,0))</f>
        <v/>
      </c>
      <c r="P4444">
        <f>IF(O4444="","",IF(O4444&gt;=1,O4444,0))</f>
        <v/>
      </c>
      <c r="Q4444" s="27">
        <f>IF(E4444="","",MAX(0,E4444-22))</f>
        <v/>
      </c>
      <c r="R4444" s="27">
        <f>IF(H4444=1,E4444,"")</f>
        <v/>
      </c>
      <c r="S4444" s="27">
        <f>IF(AND(H4444=1,J4444&lt;&gt;""),E4444-J4444,"")</f>
        <v/>
      </c>
      <c r="T4444">
        <f>IF(G4444="","",MONTH(G4444))</f>
        <v/>
      </c>
    </row>
    <row r="4445">
      <c r="A4445" s="24" t="n">
        <v>2020</v>
      </c>
      <c r="B4445" s="24" t="n">
        <v>7</v>
      </c>
      <c r="C4445" s="24" t="n">
        <v>4</v>
      </c>
      <c r="D4445" s="24" t="n">
        <v>4</v>
      </c>
      <c r="E4445" s="24" t="n">
        <v>14.04</v>
      </c>
      <c r="F4445" s="25">
        <f>IF($E4445="","",DATE(IF($A4445="",nominal_year,$A4445),$B4445,$C4445)+($D4445-IF(LEFT(hour_conv,1)="1",1,0))/24)</f>
        <v/>
      </c>
      <c r="G4445" s="26">
        <f>IF(F4445="","",INT(F4445))</f>
        <v/>
      </c>
      <c r="H4445">
        <f>IF(G4445="","",IF(AND(MONTH(G4445)*100+DAY(G4445)&gt;=season_lo,MONTH(G4445)*100+DAY(G4445)&lt;=season_hi),1,0))</f>
        <v/>
      </c>
      <c r="I4445">
        <f>IF(G4445="","",G4445-first_day+1)</f>
        <v/>
      </c>
      <c r="J4445" s="27">
        <f>IF(I4445="","",INDEX(Daily!$J$2:$J$421,I4445))</f>
        <v/>
      </c>
      <c r="K4445" s="27">
        <f>IF(J4445="","",J4445+cat_offset)</f>
        <v/>
      </c>
      <c r="L4445" s="27">
        <f>IF(J4445="","",MAX(0,E4445-J4445)^2)</f>
        <v/>
      </c>
      <c r="M4445" s="27">
        <f>IF(J4445="","",MAX(0,E4445-(J4445+twcdh_off))^2)</f>
        <v/>
      </c>
      <c r="N4445" s="27">
        <f>IF(E4445="","",MAX(0,E4445-swcdh_thr)^2)</f>
        <v/>
      </c>
      <c r="O4445">
        <f>IF(K4445="","",ROUND(E4445-K4445,0))</f>
        <v/>
      </c>
      <c r="P4445">
        <f>IF(O4445="","",IF(O4445&gt;=1,O4445,0))</f>
        <v/>
      </c>
      <c r="Q4445" s="27">
        <f>IF(E4445="","",MAX(0,E4445-22))</f>
        <v/>
      </c>
      <c r="R4445" s="27">
        <f>IF(H4445=1,E4445,"")</f>
        <v/>
      </c>
      <c r="S4445" s="27">
        <f>IF(AND(H4445=1,J4445&lt;&gt;""),E4445-J4445,"")</f>
        <v/>
      </c>
      <c r="T4445">
        <f>IF(G4445="","",MONTH(G4445))</f>
        <v/>
      </c>
    </row>
    <row r="4446">
      <c r="A4446" s="24" t="n">
        <v>2020</v>
      </c>
      <c r="B4446" s="24" t="n">
        <v>7</v>
      </c>
      <c r="C4446" s="24" t="n">
        <v>4</v>
      </c>
      <c r="D4446" s="24" t="n">
        <v>5</v>
      </c>
      <c r="E4446" s="24" t="n">
        <v>13.9</v>
      </c>
      <c r="F4446" s="25">
        <f>IF($E4446="","",DATE(IF($A4446="",nominal_year,$A4446),$B4446,$C4446)+($D4446-IF(LEFT(hour_conv,1)="1",1,0))/24)</f>
        <v/>
      </c>
      <c r="G4446" s="26">
        <f>IF(F4446="","",INT(F4446))</f>
        <v/>
      </c>
      <c r="H4446">
        <f>IF(G4446="","",IF(AND(MONTH(G4446)*100+DAY(G4446)&gt;=season_lo,MONTH(G4446)*100+DAY(G4446)&lt;=season_hi),1,0))</f>
        <v/>
      </c>
      <c r="I4446">
        <f>IF(G4446="","",G4446-first_day+1)</f>
        <v/>
      </c>
      <c r="J4446" s="27">
        <f>IF(I4446="","",INDEX(Daily!$J$2:$J$421,I4446))</f>
        <v/>
      </c>
      <c r="K4446" s="27">
        <f>IF(J4446="","",J4446+cat_offset)</f>
        <v/>
      </c>
      <c r="L4446" s="27">
        <f>IF(J4446="","",MAX(0,E4446-J4446)^2)</f>
        <v/>
      </c>
      <c r="M4446" s="27">
        <f>IF(J4446="","",MAX(0,E4446-(J4446+twcdh_off))^2)</f>
        <v/>
      </c>
      <c r="N4446" s="27">
        <f>IF(E4446="","",MAX(0,E4446-swcdh_thr)^2)</f>
        <v/>
      </c>
      <c r="O4446">
        <f>IF(K4446="","",ROUND(E4446-K4446,0))</f>
        <v/>
      </c>
      <c r="P4446">
        <f>IF(O4446="","",IF(O4446&gt;=1,O4446,0))</f>
        <v/>
      </c>
      <c r="Q4446" s="27">
        <f>IF(E4446="","",MAX(0,E4446-22))</f>
        <v/>
      </c>
      <c r="R4446" s="27">
        <f>IF(H4446=1,E4446,"")</f>
        <v/>
      </c>
      <c r="S4446" s="27">
        <f>IF(AND(H4446=1,J4446&lt;&gt;""),E4446-J4446,"")</f>
        <v/>
      </c>
      <c r="T4446">
        <f>IF(G4446="","",MONTH(G4446))</f>
        <v/>
      </c>
    </row>
    <row r="4447">
      <c r="A4447" s="24" t="n">
        <v>2020</v>
      </c>
      <c r="B4447" s="24" t="n">
        <v>7</v>
      </c>
      <c r="C4447" s="24" t="n">
        <v>4</v>
      </c>
      <c r="D4447" s="24" t="n">
        <v>6</v>
      </c>
      <c r="E4447" s="24" t="n">
        <v>14.4</v>
      </c>
      <c r="F4447" s="25">
        <f>IF($E4447="","",DATE(IF($A4447="",nominal_year,$A4447),$B4447,$C4447)+($D4447-IF(LEFT(hour_conv,1)="1",1,0))/24)</f>
        <v/>
      </c>
      <c r="G4447" s="26">
        <f>IF(F4447="","",INT(F4447))</f>
        <v/>
      </c>
      <c r="H4447">
        <f>IF(G4447="","",IF(AND(MONTH(G4447)*100+DAY(G4447)&gt;=season_lo,MONTH(G4447)*100+DAY(G4447)&lt;=season_hi),1,0))</f>
        <v/>
      </c>
      <c r="I4447">
        <f>IF(G4447="","",G4447-first_day+1)</f>
        <v/>
      </c>
      <c r="J4447" s="27">
        <f>IF(I4447="","",INDEX(Daily!$J$2:$J$421,I4447))</f>
        <v/>
      </c>
      <c r="K4447" s="27">
        <f>IF(J4447="","",J4447+cat_offset)</f>
        <v/>
      </c>
      <c r="L4447" s="27">
        <f>IF(J4447="","",MAX(0,E4447-J4447)^2)</f>
        <v/>
      </c>
      <c r="M4447" s="27">
        <f>IF(J4447="","",MAX(0,E4447-(J4447+twcdh_off))^2)</f>
        <v/>
      </c>
      <c r="N4447" s="27">
        <f>IF(E4447="","",MAX(0,E4447-swcdh_thr)^2)</f>
        <v/>
      </c>
      <c r="O4447">
        <f>IF(K4447="","",ROUND(E4447-K4447,0))</f>
        <v/>
      </c>
      <c r="P4447">
        <f>IF(O4447="","",IF(O4447&gt;=1,O4447,0))</f>
        <v/>
      </c>
      <c r="Q4447" s="27">
        <f>IF(E4447="","",MAX(0,E4447-22))</f>
        <v/>
      </c>
      <c r="R4447" s="27">
        <f>IF(H4447=1,E4447,"")</f>
        <v/>
      </c>
      <c r="S4447" s="27">
        <f>IF(AND(H4447=1,J4447&lt;&gt;""),E4447-J4447,"")</f>
        <v/>
      </c>
      <c r="T4447">
        <f>IF(G4447="","",MONTH(G4447))</f>
        <v/>
      </c>
    </row>
    <row r="4448">
      <c r="A4448" s="24" t="n">
        <v>2020</v>
      </c>
      <c r="B4448" s="24" t="n">
        <v>7</v>
      </c>
      <c r="C4448" s="24" t="n">
        <v>4</v>
      </c>
      <c r="D4448" s="24" t="n">
        <v>7</v>
      </c>
      <c r="E4448" s="24" t="n">
        <v>16.33</v>
      </c>
      <c r="F4448" s="25">
        <f>IF($E4448="","",DATE(IF($A4448="",nominal_year,$A4448),$B4448,$C4448)+($D4448-IF(LEFT(hour_conv,1)="1",1,0))/24)</f>
        <v/>
      </c>
      <c r="G4448" s="26">
        <f>IF(F4448="","",INT(F4448))</f>
        <v/>
      </c>
      <c r="H4448">
        <f>IF(G4448="","",IF(AND(MONTH(G4448)*100+DAY(G4448)&gt;=season_lo,MONTH(G4448)*100+DAY(G4448)&lt;=season_hi),1,0))</f>
        <v/>
      </c>
      <c r="I4448">
        <f>IF(G4448="","",G4448-first_day+1)</f>
        <v/>
      </c>
      <c r="J4448" s="27">
        <f>IF(I4448="","",INDEX(Daily!$J$2:$J$421,I4448))</f>
        <v/>
      </c>
      <c r="K4448" s="27">
        <f>IF(J4448="","",J4448+cat_offset)</f>
        <v/>
      </c>
      <c r="L4448" s="27">
        <f>IF(J4448="","",MAX(0,E4448-J4448)^2)</f>
        <v/>
      </c>
      <c r="M4448" s="27">
        <f>IF(J4448="","",MAX(0,E4448-(J4448+twcdh_off))^2)</f>
        <v/>
      </c>
      <c r="N4448" s="27">
        <f>IF(E4448="","",MAX(0,E4448-swcdh_thr)^2)</f>
        <v/>
      </c>
      <c r="O4448">
        <f>IF(K4448="","",ROUND(E4448-K4448,0))</f>
        <v/>
      </c>
      <c r="P4448">
        <f>IF(O4448="","",IF(O4448&gt;=1,O4448,0))</f>
        <v/>
      </c>
      <c r="Q4448" s="27">
        <f>IF(E4448="","",MAX(0,E4448-22))</f>
        <v/>
      </c>
      <c r="R4448" s="27">
        <f>IF(H4448=1,E4448,"")</f>
        <v/>
      </c>
      <c r="S4448" s="27">
        <f>IF(AND(H4448=1,J4448&lt;&gt;""),E4448-J4448,"")</f>
        <v/>
      </c>
      <c r="T4448">
        <f>IF(G4448="","",MONTH(G4448))</f>
        <v/>
      </c>
    </row>
    <row r="4449">
      <c r="A4449" s="24" t="n">
        <v>2020</v>
      </c>
      <c r="B4449" s="24" t="n">
        <v>7</v>
      </c>
      <c r="C4449" s="24" t="n">
        <v>4</v>
      </c>
      <c r="D4449" s="24" t="n">
        <v>8</v>
      </c>
      <c r="E4449" s="24" t="n">
        <v>17.06</v>
      </c>
      <c r="F4449" s="25">
        <f>IF($E4449="","",DATE(IF($A4449="",nominal_year,$A4449),$B4449,$C4449)+($D4449-IF(LEFT(hour_conv,1)="1",1,0))/24)</f>
        <v/>
      </c>
      <c r="G4449" s="26">
        <f>IF(F4449="","",INT(F4449))</f>
        <v/>
      </c>
      <c r="H4449">
        <f>IF(G4449="","",IF(AND(MONTH(G4449)*100+DAY(G4449)&gt;=season_lo,MONTH(G4449)*100+DAY(G4449)&lt;=season_hi),1,0))</f>
        <v/>
      </c>
      <c r="I4449">
        <f>IF(G4449="","",G4449-first_day+1)</f>
        <v/>
      </c>
      <c r="J4449" s="27">
        <f>IF(I4449="","",INDEX(Daily!$J$2:$J$421,I4449))</f>
        <v/>
      </c>
      <c r="K4449" s="27">
        <f>IF(J4449="","",J4449+cat_offset)</f>
        <v/>
      </c>
      <c r="L4449" s="27">
        <f>IF(J4449="","",MAX(0,E4449-J4449)^2)</f>
        <v/>
      </c>
      <c r="M4449" s="27">
        <f>IF(J4449="","",MAX(0,E4449-(J4449+twcdh_off))^2)</f>
        <v/>
      </c>
      <c r="N4449" s="27">
        <f>IF(E4449="","",MAX(0,E4449-swcdh_thr)^2)</f>
        <v/>
      </c>
      <c r="O4449">
        <f>IF(K4449="","",ROUND(E4449-K4449,0))</f>
        <v/>
      </c>
      <c r="P4449">
        <f>IF(O4449="","",IF(O4449&gt;=1,O4449,0))</f>
        <v/>
      </c>
      <c r="Q4449" s="27">
        <f>IF(E4449="","",MAX(0,E4449-22))</f>
        <v/>
      </c>
      <c r="R4449" s="27">
        <f>IF(H4449=1,E4449,"")</f>
        <v/>
      </c>
      <c r="S4449" s="27">
        <f>IF(AND(H4449=1,J4449&lt;&gt;""),E4449-J4449,"")</f>
        <v/>
      </c>
      <c r="T4449">
        <f>IF(G4449="","",MONTH(G4449))</f>
        <v/>
      </c>
    </row>
    <row r="4450">
      <c r="A4450" s="24" t="n">
        <v>2020</v>
      </c>
      <c r="B4450" s="24" t="n">
        <v>7</v>
      </c>
      <c r="C4450" s="24" t="n">
        <v>4</v>
      </c>
      <c r="D4450" s="24" t="n">
        <v>9</v>
      </c>
      <c r="E4450" s="24" t="n">
        <v>18.58</v>
      </c>
      <c r="F4450" s="25">
        <f>IF($E4450="","",DATE(IF($A4450="",nominal_year,$A4450),$B4450,$C4450)+($D4450-IF(LEFT(hour_conv,1)="1",1,0))/24)</f>
        <v/>
      </c>
      <c r="G4450" s="26">
        <f>IF(F4450="","",INT(F4450))</f>
        <v/>
      </c>
      <c r="H4450">
        <f>IF(G4450="","",IF(AND(MONTH(G4450)*100+DAY(G4450)&gt;=season_lo,MONTH(G4450)*100+DAY(G4450)&lt;=season_hi),1,0))</f>
        <v/>
      </c>
      <c r="I4450">
        <f>IF(G4450="","",G4450-first_day+1)</f>
        <v/>
      </c>
      <c r="J4450" s="27">
        <f>IF(I4450="","",INDEX(Daily!$J$2:$J$421,I4450))</f>
        <v/>
      </c>
      <c r="K4450" s="27">
        <f>IF(J4450="","",J4450+cat_offset)</f>
        <v/>
      </c>
      <c r="L4450" s="27">
        <f>IF(J4450="","",MAX(0,E4450-J4450)^2)</f>
        <v/>
      </c>
      <c r="M4450" s="27">
        <f>IF(J4450="","",MAX(0,E4450-(J4450+twcdh_off))^2)</f>
        <v/>
      </c>
      <c r="N4450" s="27">
        <f>IF(E4450="","",MAX(0,E4450-swcdh_thr)^2)</f>
        <v/>
      </c>
      <c r="O4450">
        <f>IF(K4450="","",ROUND(E4450-K4450,0))</f>
        <v/>
      </c>
      <c r="P4450">
        <f>IF(O4450="","",IF(O4450&gt;=1,O4450,0))</f>
        <v/>
      </c>
      <c r="Q4450" s="27">
        <f>IF(E4450="","",MAX(0,E4450-22))</f>
        <v/>
      </c>
      <c r="R4450" s="27">
        <f>IF(H4450=1,E4450,"")</f>
        <v/>
      </c>
      <c r="S4450" s="27">
        <f>IF(AND(H4450=1,J4450&lt;&gt;""),E4450-J4450,"")</f>
        <v/>
      </c>
      <c r="T4450">
        <f>IF(G4450="","",MONTH(G4450))</f>
        <v/>
      </c>
    </row>
    <row r="4451">
      <c r="A4451" s="24" t="n">
        <v>2020</v>
      </c>
      <c r="B4451" s="24" t="n">
        <v>7</v>
      </c>
      <c r="C4451" s="24" t="n">
        <v>4</v>
      </c>
      <c r="D4451" s="24" t="n">
        <v>10</v>
      </c>
      <c r="E4451" s="24" t="n">
        <v>19.56</v>
      </c>
      <c r="F4451" s="25">
        <f>IF($E4451="","",DATE(IF($A4451="",nominal_year,$A4451),$B4451,$C4451)+($D4451-IF(LEFT(hour_conv,1)="1",1,0))/24)</f>
        <v/>
      </c>
      <c r="G4451" s="26">
        <f>IF(F4451="","",INT(F4451))</f>
        <v/>
      </c>
      <c r="H4451">
        <f>IF(G4451="","",IF(AND(MONTH(G4451)*100+DAY(G4451)&gt;=season_lo,MONTH(G4451)*100+DAY(G4451)&lt;=season_hi),1,0))</f>
        <v/>
      </c>
      <c r="I4451">
        <f>IF(G4451="","",G4451-first_day+1)</f>
        <v/>
      </c>
      <c r="J4451" s="27">
        <f>IF(I4451="","",INDEX(Daily!$J$2:$J$421,I4451))</f>
        <v/>
      </c>
      <c r="K4451" s="27">
        <f>IF(J4451="","",J4451+cat_offset)</f>
        <v/>
      </c>
      <c r="L4451" s="27">
        <f>IF(J4451="","",MAX(0,E4451-J4451)^2)</f>
        <v/>
      </c>
      <c r="M4451" s="27">
        <f>IF(J4451="","",MAX(0,E4451-(J4451+twcdh_off))^2)</f>
        <v/>
      </c>
      <c r="N4451" s="27">
        <f>IF(E4451="","",MAX(0,E4451-swcdh_thr)^2)</f>
        <v/>
      </c>
      <c r="O4451">
        <f>IF(K4451="","",ROUND(E4451-K4451,0))</f>
        <v/>
      </c>
      <c r="P4451">
        <f>IF(O4451="","",IF(O4451&gt;=1,O4451,0))</f>
        <v/>
      </c>
      <c r="Q4451" s="27">
        <f>IF(E4451="","",MAX(0,E4451-22))</f>
        <v/>
      </c>
      <c r="R4451" s="27">
        <f>IF(H4451=1,E4451,"")</f>
        <v/>
      </c>
      <c r="S4451" s="27">
        <f>IF(AND(H4451=1,J4451&lt;&gt;""),E4451-J4451,"")</f>
        <v/>
      </c>
      <c r="T4451">
        <f>IF(G4451="","",MONTH(G4451))</f>
        <v/>
      </c>
    </row>
    <row r="4452">
      <c r="A4452" s="24" t="n">
        <v>2020</v>
      </c>
      <c r="B4452" s="24" t="n">
        <v>7</v>
      </c>
      <c r="C4452" s="24" t="n">
        <v>4</v>
      </c>
      <c r="D4452" s="24" t="n">
        <v>11</v>
      </c>
      <c r="E4452" s="24" t="n">
        <v>21.36</v>
      </c>
      <c r="F4452" s="25">
        <f>IF($E4452="","",DATE(IF($A4452="",nominal_year,$A4452),$B4452,$C4452)+($D4452-IF(LEFT(hour_conv,1)="1",1,0))/24)</f>
        <v/>
      </c>
      <c r="G4452" s="26">
        <f>IF(F4452="","",INT(F4452))</f>
        <v/>
      </c>
      <c r="H4452">
        <f>IF(G4452="","",IF(AND(MONTH(G4452)*100+DAY(G4452)&gt;=season_lo,MONTH(G4452)*100+DAY(G4452)&lt;=season_hi),1,0))</f>
        <v/>
      </c>
      <c r="I4452">
        <f>IF(G4452="","",G4452-first_day+1)</f>
        <v/>
      </c>
      <c r="J4452" s="27">
        <f>IF(I4452="","",INDEX(Daily!$J$2:$J$421,I4452))</f>
        <v/>
      </c>
      <c r="K4452" s="27">
        <f>IF(J4452="","",J4452+cat_offset)</f>
        <v/>
      </c>
      <c r="L4452" s="27">
        <f>IF(J4452="","",MAX(0,E4452-J4452)^2)</f>
        <v/>
      </c>
      <c r="M4452" s="27">
        <f>IF(J4452="","",MAX(0,E4452-(J4452+twcdh_off))^2)</f>
        <v/>
      </c>
      <c r="N4452" s="27">
        <f>IF(E4452="","",MAX(0,E4452-swcdh_thr)^2)</f>
        <v/>
      </c>
      <c r="O4452">
        <f>IF(K4452="","",ROUND(E4452-K4452,0))</f>
        <v/>
      </c>
      <c r="P4452">
        <f>IF(O4452="","",IF(O4452&gt;=1,O4452,0))</f>
        <v/>
      </c>
      <c r="Q4452" s="27">
        <f>IF(E4452="","",MAX(0,E4452-22))</f>
        <v/>
      </c>
      <c r="R4452" s="27">
        <f>IF(H4452=1,E4452,"")</f>
        <v/>
      </c>
      <c r="S4452" s="27">
        <f>IF(AND(H4452=1,J4452&lt;&gt;""),E4452-J4452,"")</f>
        <v/>
      </c>
      <c r="T4452">
        <f>IF(G4452="","",MONTH(G4452))</f>
        <v/>
      </c>
    </row>
    <row r="4453">
      <c r="A4453" s="24" t="n">
        <v>2020</v>
      </c>
      <c r="B4453" s="24" t="n">
        <v>7</v>
      </c>
      <c r="C4453" s="24" t="n">
        <v>4</v>
      </c>
      <c r="D4453" s="24" t="n">
        <v>12</v>
      </c>
      <c r="E4453" s="24" t="n">
        <v>22.62</v>
      </c>
      <c r="F4453" s="25">
        <f>IF($E4453="","",DATE(IF($A4453="",nominal_year,$A4453),$B4453,$C4453)+($D4453-IF(LEFT(hour_conv,1)="1",1,0))/24)</f>
        <v/>
      </c>
      <c r="G4453" s="26">
        <f>IF(F4453="","",INT(F4453))</f>
        <v/>
      </c>
      <c r="H4453">
        <f>IF(G4453="","",IF(AND(MONTH(G4453)*100+DAY(G4453)&gt;=season_lo,MONTH(G4453)*100+DAY(G4453)&lt;=season_hi),1,0))</f>
        <v/>
      </c>
      <c r="I4453">
        <f>IF(G4453="","",G4453-first_day+1)</f>
        <v/>
      </c>
      <c r="J4453" s="27">
        <f>IF(I4453="","",INDEX(Daily!$J$2:$J$421,I4453))</f>
        <v/>
      </c>
      <c r="K4453" s="27">
        <f>IF(J4453="","",J4453+cat_offset)</f>
        <v/>
      </c>
      <c r="L4453" s="27">
        <f>IF(J4453="","",MAX(0,E4453-J4453)^2)</f>
        <v/>
      </c>
      <c r="M4453" s="27">
        <f>IF(J4453="","",MAX(0,E4453-(J4453+twcdh_off))^2)</f>
        <v/>
      </c>
      <c r="N4453" s="27">
        <f>IF(E4453="","",MAX(0,E4453-swcdh_thr)^2)</f>
        <v/>
      </c>
      <c r="O4453">
        <f>IF(K4453="","",ROUND(E4453-K4453,0))</f>
        <v/>
      </c>
      <c r="P4453">
        <f>IF(O4453="","",IF(O4453&gt;=1,O4453,0))</f>
        <v/>
      </c>
      <c r="Q4453" s="27">
        <f>IF(E4453="","",MAX(0,E4453-22))</f>
        <v/>
      </c>
      <c r="R4453" s="27">
        <f>IF(H4453=1,E4453,"")</f>
        <v/>
      </c>
      <c r="S4453" s="27">
        <f>IF(AND(H4453=1,J4453&lt;&gt;""),E4453-J4453,"")</f>
        <v/>
      </c>
      <c r="T4453">
        <f>IF(G4453="","",MONTH(G4453))</f>
        <v/>
      </c>
    </row>
    <row r="4454">
      <c r="A4454" s="24" t="n">
        <v>2020</v>
      </c>
      <c r="B4454" s="24" t="n">
        <v>7</v>
      </c>
      <c r="C4454" s="24" t="n">
        <v>4</v>
      </c>
      <c r="D4454" s="24" t="n">
        <v>13</v>
      </c>
      <c r="E4454" s="24" t="n">
        <v>23.95</v>
      </c>
      <c r="F4454" s="25">
        <f>IF($E4454="","",DATE(IF($A4454="",nominal_year,$A4454),$B4454,$C4454)+($D4454-IF(LEFT(hour_conv,1)="1",1,0))/24)</f>
        <v/>
      </c>
      <c r="G4454" s="26">
        <f>IF(F4454="","",INT(F4454))</f>
        <v/>
      </c>
      <c r="H4454">
        <f>IF(G4454="","",IF(AND(MONTH(G4454)*100+DAY(G4454)&gt;=season_lo,MONTH(G4454)*100+DAY(G4454)&lt;=season_hi),1,0))</f>
        <v/>
      </c>
      <c r="I4454">
        <f>IF(G4454="","",G4454-first_day+1)</f>
        <v/>
      </c>
      <c r="J4454" s="27">
        <f>IF(I4454="","",INDEX(Daily!$J$2:$J$421,I4454))</f>
        <v/>
      </c>
      <c r="K4454" s="27">
        <f>IF(J4454="","",J4454+cat_offset)</f>
        <v/>
      </c>
      <c r="L4454" s="27">
        <f>IF(J4454="","",MAX(0,E4454-J4454)^2)</f>
        <v/>
      </c>
      <c r="M4454" s="27">
        <f>IF(J4454="","",MAX(0,E4454-(J4454+twcdh_off))^2)</f>
        <v/>
      </c>
      <c r="N4454" s="27">
        <f>IF(E4454="","",MAX(0,E4454-swcdh_thr)^2)</f>
        <v/>
      </c>
      <c r="O4454">
        <f>IF(K4454="","",ROUND(E4454-K4454,0))</f>
        <v/>
      </c>
      <c r="P4454">
        <f>IF(O4454="","",IF(O4454&gt;=1,O4454,0))</f>
        <v/>
      </c>
      <c r="Q4454" s="27">
        <f>IF(E4454="","",MAX(0,E4454-22))</f>
        <v/>
      </c>
      <c r="R4454" s="27">
        <f>IF(H4454=1,E4454,"")</f>
        <v/>
      </c>
      <c r="S4454" s="27">
        <f>IF(AND(H4454=1,J4454&lt;&gt;""),E4454-J4454,"")</f>
        <v/>
      </c>
      <c r="T4454">
        <f>IF(G4454="","",MONTH(G4454))</f>
        <v/>
      </c>
    </row>
    <row r="4455">
      <c r="A4455" s="24" t="n">
        <v>2020</v>
      </c>
      <c r="B4455" s="24" t="n">
        <v>7</v>
      </c>
      <c r="C4455" s="24" t="n">
        <v>4</v>
      </c>
      <c r="D4455" s="24" t="n">
        <v>14</v>
      </c>
      <c r="E4455" s="24" t="n">
        <v>25.29</v>
      </c>
      <c r="F4455" s="25">
        <f>IF($E4455="","",DATE(IF($A4455="",nominal_year,$A4455),$B4455,$C4455)+($D4455-IF(LEFT(hour_conv,1)="1",1,0))/24)</f>
        <v/>
      </c>
      <c r="G4455" s="26">
        <f>IF(F4455="","",INT(F4455))</f>
        <v/>
      </c>
      <c r="H4455">
        <f>IF(G4455="","",IF(AND(MONTH(G4455)*100+DAY(G4455)&gt;=season_lo,MONTH(G4455)*100+DAY(G4455)&lt;=season_hi),1,0))</f>
        <v/>
      </c>
      <c r="I4455">
        <f>IF(G4455="","",G4455-first_day+1)</f>
        <v/>
      </c>
      <c r="J4455" s="27">
        <f>IF(I4455="","",INDEX(Daily!$J$2:$J$421,I4455))</f>
        <v/>
      </c>
      <c r="K4455" s="27">
        <f>IF(J4455="","",J4455+cat_offset)</f>
        <v/>
      </c>
      <c r="L4455" s="27">
        <f>IF(J4455="","",MAX(0,E4455-J4455)^2)</f>
        <v/>
      </c>
      <c r="M4455" s="27">
        <f>IF(J4455="","",MAX(0,E4455-(J4455+twcdh_off))^2)</f>
        <v/>
      </c>
      <c r="N4455" s="27">
        <f>IF(E4455="","",MAX(0,E4455-swcdh_thr)^2)</f>
        <v/>
      </c>
      <c r="O4455">
        <f>IF(K4455="","",ROUND(E4455-K4455,0))</f>
        <v/>
      </c>
      <c r="P4455">
        <f>IF(O4455="","",IF(O4455&gt;=1,O4455,0))</f>
        <v/>
      </c>
      <c r="Q4455" s="27">
        <f>IF(E4455="","",MAX(0,E4455-22))</f>
        <v/>
      </c>
      <c r="R4455" s="27">
        <f>IF(H4455=1,E4455,"")</f>
        <v/>
      </c>
      <c r="S4455" s="27">
        <f>IF(AND(H4455=1,J4455&lt;&gt;""),E4455-J4455,"")</f>
        <v/>
      </c>
      <c r="T4455">
        <f>IF(G4455="","",MONTH(G4455))</f>
        <v/>
      </c>
    </row>
    <row r="4456">
      <c r="A4456" s="24" t="n">
        <v>2020</v>
      </c>
      <c r="B4456" s="24" t="n">
        <v>7</v>
      </c>
      <c r="C4456" s="24" t="n">
        <v>4</v>
      </c>
      <c r="D4456" s="24" t="n">
        <v>15</v>
      </c>
      <c r="E4456" s="24" t="n">
        <v>24.81</v>
      </c>
      <c r="F4456" s="25">
        <f>IF($E4456="","",DATE(IF($A4456="",nominal_year,$A4456),$B4456,$C4456)+($D4456-IF(LEFT(hour_conv,1)="1",1,0))/24)</f>
        <v/>
      </c>
      <c r="G4456" s="26">
        <f>IF(F4456="","",INT(F4456))</f>
        <v/>
      </c>
      <c r="H4456">
        <f>IF(G4456="","",IF(AND(MONTH(G4456)*100+DAY(G4456)&gt;=season_lo,MONTH(G4456)*100+DAY(G4456)&lt;=season_hi),1,0))</f>
        <v/>
      </c>
      <c r="I4456">
        <f>IF(G4456="","",G4456-first_day+1)</f>
        <v/>
      </c>
      <c r="J4456" s="27">
        <f>IF(I4456="","",INDEX(Daily!$J$2:$J$421,I4456))</f>
        <v/>
      </c>
      <c r="K4456" s="27">
        <f>IF(J4456="","",J4456+cat_offset)</f>
        <v/>
      </c>
      <c r="L4456" s="27">
        <f>IF(J4456="","",MAX(0,E4456-J4456)^2)</f>
        <v/>
      </c>
      <c r="M4456" s="27">
        <f>IF(J4456="","",MAX(0,E4456-(J4456+twcdh_off))^2)</f>
        <v/>
      </c>
      <c r="N4456" s="27">
        <f>IF(E4456="","",MAX(0,E4456-swcdh_thr)^2)</f>
        <v/>
      </c>
      <c r="O4456">
        <f>IF(K4456="","",ROUND(E4456-K4456,0))</f>
        <v/>
      </c>
      <c r="P4456">
        <f>IF(O4456="","",IF(O4456&gt;=1,O4456,0))</f>
        <v/>
      </c>
      <c r="Q4456" s="27">
        <f>IF(E4456="","",MAX(0,E4456-22))</f>
        <v/>
      </c>
      <c r="R4456" s="27">
        <f>IF(H4456=1,E4456,"")</f>
        <v/>
      </c>
      <c r="S4456" s="27">
        <f>IF(AND(H4456=1,J4456&lt;&gt;""),E4456-J4456,"")</f>
        <v/>
      </c>
      <c r="T4456">
        <f>IF(G4456="","",MONTH(G4456))</f>
        <v/>
      </c>
    </row>
    <row r="4457">
      <c r="A4457" s="24" t="n">
        <v>2020</v>
      </c>
      <c r="B4457" s="24" t="n">
        <v>7</v>
      </c>
      <c r="C4457" s="24" t="n">
        <v>4</v>
      </c>
      <c r="D4457" s="24" t="n">
        <v>16</v>
      </c>
      <c r="E4457" s="24" t="n">
        <v>25.19</v>
      </c>
      <c r="F4457" s="25">
        <f>IF($E4457="","",DATE(IF($A4457="",nominal_year,$A4457),$B4457,$C4457)+($D4457-IF(LEFT(hour_conv,1)="1",1,0))/24)</f>
        <v/>
      </c>
      <c r="G4457" s="26">
        <f>IF(F4457="","",INT(F4457))</f>
        <v/>
      </c>
      <c r="H4457">
        <f>IF(G4457="","",IF(AND(MONTH(G4457)*100+DAY(G4457)&gt;=season_lo,MONTH(G4457)*100+DAY(G4457)&lt;=season_hi),1,0))</f>
        <v/>
      </c>
      <c r="I4457">
        <f>IF(G4457="","",G4457-first_day+1)</f>
        <v/>
      </c>
      <c r="J4457" s="27">
        <f>IF(I4457="","",INDEX(Daily!$J$2:$J$421,I4457))</f>
        <v/>
      </c>
      <c r="K4457" s="27">
        <f>IF(J4457="","",J4457+cat_offset)</f>
        <v/>
      </c>
      <c r="L4457" s="27">
        <f>IF(J4457="","",MAX(0,E4457-J4457)^2)</f>
        <v/>
      </c>
      <c r="M4457" s="27">
        <f>IF(J4457="","",MAX(0,E4457-(J4457+twcdh_off))^2)</f>
        <v/>
      </c>
      <c r="N4457" s="27">
        <f>IF(E4457="","",MAX(0,E4457-swcdh_thr)^2)</f>
        <v/>
      </c>
      <c r="O4457">
        <f>IF(K4457="","",ROUND(E4457-K4457,0))</f>
        <v/>
      </c>
      <c r="P4457">
        <f>IF(O4457="","",IF(O4457&gt;=1,O4457,0))</f>
        <v/>
      </c>
      <c r="Q4457" s="27">
        <f>IF(E4457="","",MAX(0,E4457-22))</f>
        <v/>
      </c>
      <c r="R4457" s="27">
        <f>IF(H4457=1,E4457,"")</f>
        <v/>
      </c>
      <c r="S4457" s="27">
        <f>IF(AND(H4457=1,J4457&lt;&gt;""),E4457-J4457,"")</f>
        <v/>
      </c>
      <c r="T4457">
        <f>IF(G4457="","",MONTH(G4457))</f>
        <v/>
      </c>
    </row>
    <row r="4458">
      <c r="A4458" s="24" t="n">
        <v>2020</v>
      </c>
      <c r="B4458" s="24" t="n">
        <v>7</v>
      </c>
      <c r="C4458" s="24" t="n">
        <v>4</v>
      </c>
      <c r="D4458" s="24" t="n">
        <v>17</v>
      </c>
      <c r="E4458" s="24" t="n">
        <v>24.88</v>
      </c>
      <c r="F4458" s="25">
        <f>IF($E4458="","",DATE(IF($A4458="",nominal_year,$A4458),$B4458,$C4458)+($D4458-IF(LEFT(hour_conv,1)="1",1,0))/24)</f>
        <v/>
      </c>
      <c r="G4458" s="26">
        <f>IF(F4458="","",INT(F4458))</f>
        <v/>
      </c>
      <c r="H4458">
        <f>IF(G4458="","",IF(AND(MONTH(G4458)*100+DAY(G4458)&gt;=season_lo,MONTH(G4458)*100+DAY(G4458)&lt;=season_hi),1,0))</f>
        <v/>
      </c>
      <c r="I4458">
        <f>IF(G4458="","",G4458-first_day+1)</f>
        <v/>
      </c>
      <c r="J4458" s="27">
        <f>IF(I4458="","",INDEX(Daily!$J$2:$J$421,I4458))</f>
        <v/>
      </c>
      <c r="K4458" s="27">
        <f>IF(J4458="","",J4458+cat_offset)</f>
        <v/>
      </c>
      <c r="L4458" s="27">
        <f>IF(J4458="","",MAX(0,E4458-J4458)^2)</f>
        <v/>
      </c>
      <c r="M4458" s="27">
        <f>IF(J4458="","",MAX(0,E4458-(J4458+twcdh_off))^2)</f>
        <v/>
      </c>
      <c r="N4458" s="27">
        <f>IF(E4458="","",MAX(0,E4458-swcdh_thr)^2)</f>
        <v/>
      </c>
      <c r="O4458">
        <f>IF(K4458="","",ROUND(E4458-K4458,0))</f>
        <v/>
      </c>
      <c r="P4458">
        <f>IF(O4458="","",IF(O4458&gt;=1,O4458,0))</f>
        <v/>
      </c>
      <c r="Q4458" s="27">
        <f>IF(E4458="","",MAX(0,E4458-22))</f>
        <v/>
      </c>
      <c r="R4458" s="27">
        <f>IF(H4458=1,E4458,"")</f>
        <v/>
      </c>
      <c r="S4458" s="27">
        <f>IF(AND(H4458=1,J4458&lt;&gt;""),E4458-J4458,"")</f>
        <v/>
      </c>
      <c r="T4458">
        <f>IF(G4458="","",MONTH(G4458))</f>
        <v/>
      </c>
    </row>
    <row r="4459">
      <c r="A4459" s="24" t="n">
        <v>2020</v>
      </c>
      <c r="B4459" s="24" t="n">
        <v>7</v>
      </c>
      <c r="C4459" s="24" t="n">
        <v>4</v>
      </c>
      <c r="D4459" s="24" t="n">
        <v>18</v>
      </c>
      <c r="E4459" s="24" t="n">
        <v>22.94</v>
      </c>
      <c r="F4459" s="25">
        <f>IF($E4459="","",DATE(IF($A4459="",nominal_year,$A4459),$B4459,$C4459)+($D4459-IF(LEFT(hour_conv,1)="1",1,0))/24)</f>
        <v/>
      </c>
      <c r="G4459" s="26">
        <f>IF(F4459="","",INT(F4459))</f>
        <v/>
      </c>
      <c r="H4459">
        <f>IF(G4459="","",IF(AND(MONTH(G4459)*100+DAY(G4459)&gt;=season_lo,MONTH(G4459)*100+DAY(G4459)&lt;=season_hi),1,0))</f>
        <v/>
      </c>
      <c r="I4459">
        <f>IF(G4459="","",G4459-first_day+1)</f>
        <v/>
      </c>
      <c r="J4459" s="27">
        <f>IF(I4459="","",INDEX(Daily!$J$2:$J$421,I4459))</f>
        <v/>
      </c>
      <c r="K4459" s="27">
        <f>IF(J4459="","",J4459+cat_offset)</f>
        <v/>
      </c>
      <c r="L4459" s="27">
        <f>IF(J4459="","",MAX(0,E4459-J4459)^2)</f>
        <v/>
      </c>
      <c r="M4459" s="27">
        <f>IF(J4459="","",MAX(0,E4459-(J4459+twcdh_off))^2)</f>
        <v/>
      </c>
      <c r="N4459" s="27">
        <f>IF(E4459="","",MAX(0,E4459-swcdh_thr)^2)</f>
        <v/>
      </c>
      <c r="O4459">
        <f>IF(K4459="","",ROUND(E4459-K4459,0))</f>
        <v/>
      </c>
      <c r="P4459">
        <f>IF(O4459="","",IF(O4459&gt;=1,O4459,0))</f>
        <v/>
      </c>
      <c r="Q4459" s="27">
        <f>IF(E4459="","",MAX(0,E4459-22))</f>
        <v/>
      </c>
      <c r="R4459" s="27">
        <f>IF(H4459=1,E4459,"")</f>
        <v/>
      </c>
      <c r="S4459" s="27">
        <f>IF(AND(H4459=1,J4459&lt;&gt;""),E4459-J4459,"")</f>
        <v/>
      </c>
      <c r="T4459">
        <f>IF(G4459="","",MONTH(G4459))</f>
        <v/>
      </c>
    </row>
    <row r="4460">
      <c r="A4460" s="24" t="n">
        <v>2020</v>
      </c>
      <c r="B4460" s="24" t="n">
        <v>7</v>
      </c>
      <c r="C4460" s="24" t="n">
        <v>4</v>
      </c>
      <c r="D4460" s="24" t="n">
        <v>19</v>
      </c>
      <c r="E4460" s="24" t="n">
        <v>22.91</v>
      </c>
      <c r="F4460" s="25">
        <f>IF($E4460="","",DATE(IF($A4460="",nominal_year,$A4460),$B4460,$C4460)+($D4460-IF(LEFT(hour_conv,1)="1",1,0))/24)</f>
        <v/>
      </c>
      <c r="G4460" s="26">
        <f>IF(F4460="","",INT(F4460))</f>
        <v/>
      </c>
      <c r="H4460">
        <f>IF(G4460="","",IF(AND(MONTH(G4460)*100+DAY(G4460)&gt;=season_lo,MONTH(G4460)*100+DAY(G4460)&lt;=season_hi),1,0))</f>
        <v/>
      </c>
      <c r="I4460">
        <f>IF(G4460="","",G4460-first_day+1)</f>
        <v/>
      </c>
      <c r="J4460" s="27">
        <f>IF(I4460="","",INDEX(Daily!$J$2:$J$421,I4460))</f>
        <v/>
      </c>
      <c r="K4460" s="27">
        <f>IF(J4460="","",J4460+cat_offset)</f>
        <v/>
      </c>
      <c r="L4460" s="27">
        <f>IF(J4460="","",MAX(0,E4460-J4460)^2)</f>
        <v/>
      </c>
      <c r="M4460" s="27">
        <f>IF(J4460="","",MAX(0,E4460-(J4460+twcdh_off))^2)</f>
        <v/>
      </c>
      <c r="N4460" s="27">
        <f>IF(E4460="","",MAX(0,E4460-swcdh_thr)^2)</f>
        <v/>
      </c>
      <c r="O4460">
        <f>IF(K4460="","",ROUND(E4460-K4460,0))</f>
        <v/>
      </c>
      <c r="P4460">
        <f>IF(O4460="","",IF(O4460&gt;=1,O4460,0))</f>
        <v/>
      </c>
      <c r="Q4460" s="27">
        <f>IF(E4460="","",MAX(0,E4460-22))</f>
        <v/>
      </c>
      <c r="R4460" s="27">
        <f>IF(H4460=1,E4460,"")</f>
        <v/>
      </c>
      <c r="S4460" s="27">
        <f>IF(AND(H4460=1,J4460&lt;&gt;""),E4460-J4460,"")</f>
        <v/>
      </c>
      <c r="T4460">
        <f>IF(G4460="","",MONTH(G4460))</f>
        <v/>
      </c>
    </row>
    <row r="4461">
      <c r="A4461" s="24" t="n">
        <v>2020</v>
      </c>
      <c r="B4461" s="24" t="n">
        <v>7</v>
      </c>
      <c r="C4461" s="24" t="n">
        <v>4</v>
      </c>
      <c r="D4461" s="24" t="n">
        <v>20</v>
      </c>
      <c r="E4461" s="24" t="n">
        <v>22.33</v>
      </c>
      <c r="F4461" s="25">
        <f>IF($E4461="","",DATE(IF($A4461="",nominal_year,$A4461),$B4461,$C4461)+($D4461-IF(LEFT(hour_conv,1)="1",1,0))/24)</f>
        <v/>
      </c>
      <c r="G4461" s="26">
        <f>IF(F4461="","",INT(F4461))</f>
        <v/>
      </c>
      <c r="H4461">
        <f>IF(G4461="","",IF(AND(MONTH(G4461)*100+DAY(G4461)&gt;=season_lo,MONTH(G4461)*100+DAY(G4461)&lt;=season_hi),1,0))</f>
        <v/>
      </c>
      <c r="I4461">
        <f>IF(G4461="","",G4461-first_day+1)</f>
        <v/>
      </c>
      <c r="J4461" s="27">
        <f>IF(I4461="","",INDEX(Daily!$J$2:$J$421,I4461))</f>
        <v/>
      </c>
      <c r="K4461" s="27">
        <f>IF(J4461="","",J4461+cat_offset)</f>
        <v/>
      </c>
      <c r="L4461" s="27">
        <f>IF(J4461="","",MAX(0,E4461-J4461)^2)</f>
        <v/>
      </c>
      <c r="M4461" s="27">
        <f>IF(J4461="","",MAX(0,E4461-(J4461+twcdh_off))^2)</f>
        <v/>
      </c>
      <c r="N4461" s="27">
        <f>IF(E4461="","",MAX(0,E4461-swcdh_thr)^2)</f>
        <v/>
      </c>
      <c r="O4461">
        <f>IF(K4461="","",ROUND(E4461-K4461,0))</f>
        <v/>
      </c>
      <c r="P4461">
        <f>IF(O4461="","",IF(O4461&gt;=1,O4461,0))</f>
        <v/>
      </c>
      <c r="Q4461" s="27">
        <f>IF(E4461="","",MAX(0,E4461-22))</f>
        <v/>
      </c>
      <c r="R4461" s="27">
        <f>IF(H4461=1,E4461,"")</f>
        <v/>
      </c>
      <c r="S4461" s="27">
        <f>IF(AND(H4461=1,J4461&lt;&gt;""),E4461-J4461,"")</f>
        <v/>
      </c>
      <c r="T4461">
        <f>IF(G4461="","",MONTH(G4461))</f>
        <v/>
      </c>
    </row>
    <row r="4462">
      <c r="A4462" s="24" t="n">
        <v>2020</v>
      </c>
      <c r="B4462" s="24" t="n">
        <v>7</v>
      </c>
      <c r="C4462" s="24" t="n">
        <v>4</v>
      </c>
      <c r="D4462" s="24" t="n">
        <v>21</v>
      </c>
      <c r="E4462" s="24" t="n">
        <v>21.24</v>
      </c>
      <c r="F4462" s="25">
        <f>IF($E4462="","",DATE(IF($A4462="",nominal_year,$A4462),$B4462,$C4462)+($D4462-IF(LEFT(hour_conv,1)="1",1,0))/24)</f>
        <v/>
      </c>
      <c r="G4462" s="26">
        <f>IF(F4462="","",INT(F4462))</f>
        <v/>
      </c>
      <c r="H4462">
        <f>IF(G4462="","",IF(AND(MONTH(G4462)*100+DAY(G4462)&gt;=season_lo,MONTH(G4462)*100+DAY(G4462)&lt;=season_hi),1,0))</f>
        <v/>
      </c>
      <c r="I4462">
        <f>IF(G4462="","",G4462-first_day+1)</f>
        <v/>
      </c>
      <c r="J4462" s="27">
        <f>IF(I4462="","",INDEX(Daily!$J$2:$J$421,I4462))</f>
        <v/>
      </c>
      <c r="K4462" s="27">
        <f>IF(J4462="","",J4462+cat_offset)</f>
        <v/>
      </c>
      <c r="L4462" s="27">
        <f>IF(J4462="","",MAX(0,E4462-J4462)^2)</f>
        <v/>
      </c>
      <c r="M4462" s="27">
        <f>IF(J4462="","",MAX(0,E4462-(J4462+twcdh_off))^2)</f>
        <v/>
      </c>
      <c r="N4462" s="27">
        <f>IF(E4462="","",MAX(0,E4462-swcdh_thr)^2)</f>
        <v/>
      </c>
      <c r="O4462">
        <f>IF(K4462="","",ROUND(E4462-K4462,0))</f>
        <v/>
      </c>
      <c r="P4462">
        <f>IF(O4462="","",IF(O4462&gt;=1,O4462,0))</f>
        <v/>
      </c>
      <c r="Q4462" s="27">
        <f>IF(E4462="","",MAX(0,E4462-22))</f>
        <v/>
      </c>
      <c r="R4462" s="27">
        <f>IF(H4462=1,E4462,"")</f>
        <v/>
      </c>
      <c r="S4462" s="27">
        <f>IF(AND(H4462=1,J4462&lt;&gt;""),E4462-J4462,"")</f>
        <v/>
      </c>
      <c r="T4462">
        <f>IF(G4462="","",MONTH(G4462))</f>
        <v/>
      </c>
    </row>
    <row r="4463">
      <c r="A4463" s="24" t="n">
        <v>2020</v>
      </c>
      <c r="B4463" s="24" t="n">
        <v>7</v>
      </c>
      <c r="C4463" s="24" t="n">
        <v>4</v>
      </c>
      <c r="D4463" s="24" t="n">
        <v>22</v>
      </c>
      <c r="E4463" s="24" t="n">
        <v>19.32</v>
      </c>
      <c r="F4463" s="25">
        <f>IF($E4463="","",DATE(IF($A4463="",nominal_year,$A4463),$B4463,$C4463)+($D4463-IF(LEFT(hour_conv,1)="1",1,0))/24)</f>
        <v/>
      </c>
      <c r="G4463" s="26">
        <f>IF(F4463="","",INT(F4463))</f>
        <v/>
      </c>
      <c r="H4463">
        <f>IF(G4463="","",IF(AND(MONTH(G4463)*100+DAY(G4463)&gt;=season_lo,MONTH(G4463)*100+DAY(G4463)&lt;=season_hi),1,0))</f>
        <v/>
      </c>
      <c r="I4463">
        <f>IF(G4463="","",G4463-first_day+1)</f>
        <v/>
      </c>
      <c r="J4463" s="27">
        <f>IF(I4463="","",INDEX(Daily!$J$2:$J$421,I4463))</f>
        <v/>
      </c>
      <c r="K4463" s="27">
        <f>IF(J4463="","",J4463+cat_offset)</f>
        <v/>
      </c>
      <c r="L4463" s="27">
        <f>IF(J4463="","",MAX(0,E4463-J4463)^2)</f>
        <v/>
      </c>
      <c r="M4463" s="27">
        <f>IF(J4463="","",MAX(0,E4463-(J4463+twcdh_off))^2)</f>
        <v/>
      </c>
      <c r="N4463" s="27">
        <f>IF(E4463="","",MAX(0,E4463-swcdh_thr)^2)</f>
        <v/>
      </c>
      <c r="O4463">
        <f>IF(K4463="","",ROUND(E4463-K4463,0))</f>
        <v/>
      </c>
      <c r="P4463">
        <f>IF(O4463="","",IF(O4463&gt;=1,O4463,0))</f>
        <v/>
      </c>
      <c r="Q4463" s="27">
        <f>IF(E4463="","",MAX(0,E4463-22))</f>
        <v/>
      </c>
      <c r="R4463" s="27">
        <f>IF(H4463=1,E4463,"")</f>
        <v/>
      </c>
      <c r="S4463" s="27">
        <f>IF(AND(H4463=1,J4463&lt;&gt;""),E4463-J4463,"")</f>
        <v/>
      </c>
      <c r="T4463">
        <f>IF(G4463="","",MONTH(G4463))</f>
        <v/>
      </c>
    </row>
    <row r="4464">
      <c r="A4464" s="24" t="n">
        <v>2020</v>
      </c>
      <c r="B4464" s="24" t="n">
        <v>7</v>
      </c>
      <c r="C4464" s="24" t="n">
        <v>4</v>
      </c>
      <c r="D4464" s="24" t="n">
        <v>23</v>
      </c>
      <c r="E4464" s="24" t="n">
        <v>18.58</v>
      </c>
      <c r="F4464" s="25">
        <f>IF($E4464="","",DATE(IF($A4464="",nominal_year,$A4464),$B4464,$C4464)+($D4464-IF(LEFT(hour_conv,1)="1",1,0))/24)</f>
        <v/>
      </c>
      <c r="G4464" s="26">
        <f>IF(F4464="","",INT(F4464))</f>
        <v/>
      </c>
      <c r="H4464">
        <f>IF(G4464="","",IF(AND(MONTH(G4464)*100+DAY(G4464)&gt;=season_lo,MONTH(G4464)*100+DAY(G4464)&lt;=season_hi),1,0))</f>
        <v/>
      </c>
      <c r="I4464">
        <f>IF(G4464="","",G4464-first_day+1)</f>
        <v/>
      </c>
      <c r="J4464" s="27">
        <f>IF(I4464="","",INDEX(Daily!$J$2:$J$421,I4464))</f>
        <v/>
      </c>
      <c r="K4464" s="27">
        <f>IF(J4464="","",J4464+cat_offset)</f>
        <v/>
      </c>
      <c r="L4464" s="27">
        <f>IF(J4464="","",MAX(0,E4464-J4464)^2)</f>
        <v/>
      </c>
      <c r="M4464" s="27">
        <f>IF(J4464="","",MAX(0,E4464-(J4464+twcdh_off))^2)</f>
        <v/>
      </c>
      <c r="N4464" s="27">
        <f>IF(E4464="","",MAX(0,E4464-swcdh_thr)^2)</f>
        <v/>
      </c>
      <c r="O4464">
        <f>IF(K4464="","",ROUND(E4464-K4464,0))</f>
        <v/>
      </c>
      <c r="P4464">
        <f>IF(O4464="","",IF(O4464&gt;=1,O4464,0))</f>
        <v/>
      </c>
      <c r="Q4464" s="27">
        <f>IF(E4464="","",MAX(0,E4464-22))</f>
        <v/>
      </c>
      <c r="R4464" s="27">
        <f>IF(H4464=1,E4464,"")</f>
        <v/>
      </c>
      <c r="S4464" s="27">
        <f>IF(AND(H4464=1,J4464&lt;&gt;""),E4464-J4464,"")</f>
        <v/>
      </c>
      <c r="T4464">
        <f>IF(G4464="","",MONTH(G4464))</f>
        <v/>
      </c>
    </row>
    <row r="4465">
      <c r="A4465" s="24" t="n">
        <v>2020</v>
      </c>
      <c r="B4465" s="24" t="n">
        <v>7</v>
      </c>
      <c r="C4465" s="24" t="n">
        <v>4</v>
      </c>
      <c r="D4465" s="24" t="n">
        <v>24</v>
      </c>
      <c r="E4465" s="24" t="n">
        <v>17.3</v>
      </c>
      <c r="F4465" s="25">
        <f>IF($E4465="","",DATE(IF($A4465="",nominal_year,$A4465),$B4465,$C4465)+($D4465-IF(LEFT(hour_conv,1)="1",1,0))/24)</f>
        <v/>
      </c>
      <c r="G4465" s="26">
        <f>IF(F4465="","",INT(F4465))</f>
        <v/>
      </c>
      <c r="H4465">
        <f>IF(G4465="","",IF(AND(MONTH(G4465)*100+DAY(G4465)&gt;=season_lo,MONTH(G4465)*100+DAY(G4465)&lt;=season_hi),1,0))</f>
        <v/>
      </c>
      <c r="I4465">
        <f>IF(G4465="","",G4465-first_day+1)</f>
        <v/>
      </c>
      <c r="J4465" s="27">
        <f>IF(I4465="","",INDEX(Daily!$J$2:$J$421,I4465))</f>
        <v/>
      </c>
      <c r="K4465" s="27">
        <f>IF(J4465="","",J4465+cat_offset)</f>
        <v/>
      </c>
      <c r="L4465" s="27">
        <f>IF(J4465="","",MAX(0,E4465-J4465)^2)</f>
        <v/>
      </c>
      <c r="M4465" s="27">
        <f>IF(J4465="","",MAX(0,E4465-(J4465+twcdh_off))^2)</f>
        <v/>
      </c>
      <c r="N4465" s="27">
        <f>IF(E4465="","",MAX(0,E4465-swcdh_thr)^2)</f>
        <v/>
      </c>
      <c r="O4465">
        <f>IF(K4465="","",ROUND(E4465-K4465,0))</f>
        <v/>
      </c>
      <c r="P4465">
        <f>IF(O4465="","",IF(O4465&gt;=1,O4465,0))</f>
        <v/>
      </c>
      <c r="Q4465" s="27">
        <f>IF(E4465="","",MAX(0,E4465-22))</f>
        <v/>
      </c>
      <c r="R4465" s="27">
        <f>IF(H4465=1,E4465,"")</f>
        <v/>
      </c>
      <c r="S4465" s="27">
        <f>IF(AND(H4465=1,J4465&lt;&gt;""),E4465-J4465,"")</f>
        <v/>
      </c>
      <c r="T4465">
        <f>IF(G4465="","",MONTH(G4465))</f>
        <v/>
      </c>
    </row>
    <row r="4466">
      <c r="A4466" s="24" t="n">
        <v>2020</v>
      </c>
      <c r="B4466" s="24" t="n">
        <v>7</v>
      </c>
      <c r="C4466" s="24" t="n">
        <v>5</v>
      </c>
      <c r="D4466" s="24" t="n">
        <v>1</v>
      </c>
      <c r="E4466" s="24" t="n">
        <v>16.02</v>
      </c>
      <c r="F4466" s="25">
        <f>IF($E4466="","",DATE(IF($A4466="",nominal_year,$A4466),$B4466,$C4466)+($D4466-IF(LEFT(hour_conv,1)="1",1,0))/24)</f>
        <v/>
      </c>
      <c r="G4466" s="26">
        <f>IF(F4466="","",INT(F4466))</f>
        <v/>
      </c>
      <c r="H4466">
        <f>IF(G4466="","",IF(AND(MONTH(G4466)*100+DAY(G4466)&gt;=season_lo,MONTH(G4466)*100+DAY(G4466)&lt;=season_hi),1,0))</f>
        <v/>
      </c>
      <c r="I4466">
        <f>IF(G4466="","",G4466-first_day+1)</f>
        <v/>
      </c>
      <c r="J4466" s="27">
        <f>IF(I4466="","",INDEX(Daily!$J$2:$J$421,I4466))</f>
        <v/>
      </c>
      <c r="K4466" s="27">
        <f>IF(J4466="","",J4466+cat_offset)</f>
        <v/>
      </c>
      <c r="L4466" s="27">
        <f>IF(J4466="","",MAX(0,E4466-J4466)^2)</f>
        <v/>
      </c>
      <c r="M4466" s="27">
        <f>IF(J4466="","",MAX(0,E4466-(J4466+twcdh_off))^2)</f>
        <v/>
      </c>
      <c r="N4466" s="27">
        <f>IF(E4466="","",MAX(0,E4466-swcdh_thr)^2)</f>
        <v/>
      </c>
      <c r="O4466">
        <f>IF(K4466="","",ROUND(E4466-K4466,0))</f>
        <v/>
      </c>
      <c r="P4466">
        <f>IF(O4466="","",IF(O4466&gt;=1,O4466,0))</f>
        <v/>
      </c>
      <c r="Q4466" s="27">
        <f>IF(E4466="","",MAX(0,E4466-22))</f>
        <v/>
      </c>
      <c r="R4466" s="27">
        <f>IF(H4466=1,E4466,"")</f>
        <v/>
      </c>
      <c r="S4466" s="27">
        <f>IF(AND(H4466=1,J4466&lt;&gt;""),E4466-J4466,"")</f>
        <v/>
      </c>
      <c r="T4466">
        <f>IF(G4466="","",MONTH(G4466))</f>
        <v/>
      </c>
    </row>
    <row r="4467">
      <c r="A4467" s="24" t="n">
        <v>2020</v>
      </c>
      <c r="B4467" s="24" t="n">
        <v>7</v>
      </c>
      <c r="C4467" s="24" t="n">
        <v>5</v>
      </c>
      <c r="D4467" s="24" t="n">
        <v>2</v>
      </c>
      <c r="E4467" s="24" t="n">
        <v>15.87</v>
      </c>
      <c r="F4467" s="25">
        <f>IF($E4467="","",DATE(IF($A4467="",nominal_year,$A4467),$B4467,$C4467)+($D4467-IF(LEFT(hour_conv,1)="1",1,0))/24)</f>
        <v/>
      </c>
      <c r="G4467" s="26">
        <f>IF(F4467="","",INT(F4467))</f>
        <v/>
      </c>
      <c r="H4467">
        <f>IF(G4467="","",IF(AND(MONTH(G4467)*100+DAY(G4467)&gt;=season_lo,MONTH(G4467)*100+DAY(G4467)&lt;=season_hi),1,0))</f>
        <v/>
      </c>
      <c r="I4467">
        <f>IF(G4467="","",G4467-first_day+1)</f>
        <v/>
      </c>
      <c r="J4467" s="27">
        <f>IF(I4467="","",INDEX(Daily!$J$2:$J$421,I4467))</f>
        <v/>
      </c>
      <c r="K4467" s="27">
        <f>IF(J4467="","",J4467+cat_offset)</f>
        <v/>
      </c>
      <c r="L4467" s="27">
        <f>IF(J4467="","",MAX(0,E4467-J4467)^2)</f>
        <v/>
      </c>
      <c r="M4467" s="27">
        <f>IF(J4467="","",MAX(0,E4467-(J4467+twcdh_off))^2)</f>
        <v/>
      </c>
      <c r="N4467" s="27">
        <f>IF(E4467="","",MAX(0,E4467-swcdh_thr)^2)</f>
        <v/>
      </c>
      <c r="O4467">
        <f>IF(K4467="","",ROUND(E4467-K4467,0))</f>
        <v/>
      </c>
      <c r="P4467">
        <f>IF(O4467="","",IF(O4467&gt;=1,O4467,0))</f>
        <v/>
      </c>
      <c r="Q4467" s="27">
        <f>IF(E4467="","",MAX(0,E4467-22))</f>
        <v/>
      </c>
      <c r="R4467" s="27">
        <f>IF(H4467=1,E4467,"")</f>
        <v/>
      </c>
      <c r="S4467" s="27">
        <f>IF(AND(H4467=1,J4467&lt;&gt;""),E4467-J4467,"")</f>
        <v/>
      </c>
      <c r="T4467">
        <f>IF(G4467="","",MONTH(G4467))</f>
        <v/>
      </c>
    </row>
    <row r="4468">
      <c r="A4468" s="24" t="n">
        <v>2020</v>
      </c>
      <c r="B4468" s="24" t="n">
        <v>7</v>
      </c>
      <c r="C4468" s="24" t="n">
        <v>5</v>
      </c>
      <c r="D4468" s="24" t="n">
        <v>3</v>
      </c>
      <c r="E4468" s="24" t="n">
        <v>15.45</v>
      </c>
      <c r="F4468" s="25">
        <f>IF($E4468="","",DATE(IF($A4468="",nominal_year,$A4468),$B4468,$C4468)+($D4468-IF(LEFT(hour_conv,1)="1",1,0))/24)</f>
        <v/>
      </c>
      <c r="G4468" s="26">
        <f>IF(F4468="","",INT(F4468))</f>
        <v/>
      </c>
      <c r="H4468">
        <f>IF(G4468="","",IF(AND(MONTH(G4468)*100+DAY(G4468)&gt;=season_lo,MONTH(G4468)*100+DAY(G4468)&lt;=season_hi),1,0))</f>
        <v/>
      </c>
      <c r="I4468">
        <f>IF(G4468="","",G4468-first_day+1)</f>
        <v/>
      </c>
      <c r="J4468" s="27">
        <f>IF(I4468="","",INDEX(Daily!$J$2:$J$421,I4468))</f>
        <v/>
      </c>
      <c r="K4468" s="27">
        <f>IF(J4468="","",J4468+cat_offset)</f>
        <v/>
      </c>
      <c r="L4468" s="27">
        <f>IF(J4468="","",MAX(0,E4468-J4468)^2)</f>
        <v/>
      </c>
      <c r="M4468" s="27">
        <f>IF(J4468="","",MAX(0,E4468-(J4468+twcdh_off))^2)</f>
        <v/>
      </c>
      <c r="N4468" s="27">
        <f>IF(E4468="","",MAX(0,E4468-swcdh_thr)^2)</f>
        <v/>
      </c>
      <c r="O4468">
        <f>IF(K4468="","",ROUND(E4468-K4468,0))</f>
        <v/>
      </c>
      <c r="P4468">
        <f>IF(O4468="","",IF(O4468&gt;=1,O4468,0))</f>
        <v/>
      </c>
      <c r="Q4468" s="27">
        <f>IF(E4468="","",MAX(0,E4468-22))</f>
        <v/>
      </c>
      <c r="R4468" s="27">
        <f>IF(H4468=1,E4468,"")</f>
        <v/>
      </c>
      <c r="S4468" s="27">
        <f>IF(AND(H4468=1,J4468&lt;&gt;""),E4468-J4468,"")</f>
        <v/>
      </c>
      <c r="T4468">
        <f>IF(G4468="","",MONTH(G4468))</f>
        <v/>
      </c>
    </row>
    <row r="4469">
      <c r="A4469" s="24" t="n">
        <v>2020</v>
      </c>
      <c r="B4469" s="24" t="n">
        <v>7</v>
      </c>
      <c r="C4469" s="24" t="n">
        <v>5</v>
      </c>
      <c r="D4469" s="24" t="n">
        <v>4</v>
      </c>
      <c r="E4469" s="24" t="n">
        <v>14.75</v>
      </c>
      <c r="F4469" s="25">
        <f>IF($E4469="","",DATE(IF($A4469="",nominal_year,$A4469),$B4469,$C4469)+($D4469-IF(LEFT(hour_conv,1)="1",1,0))/24)</f>
        <v/>
      </c>
      <c r="G4469" s="26">
        <f>IF(F4469="","",INT(F4469))</f>
        <v/>
      </c>
      <c r="H4469">
        <f>IF(G4469="","",IF(AND(MONTH(G4469)*100+DAY(G4469)&gt;=season_lo,MONTH(G4469)*100+DAY(G4469)&lt;=season_hi),1,0))</f>
        <v/>
      </c>
      <c r="I4469">
        <f>IF(G4469="","",G4469-first_day+1)</f>
        <v/>
      </c>
      <c r="J4469" s="27">
        <f>IF(I4469="","",INDEX(Daily!$J$2:$J$421,I4469))</f>
        <v/>
      </c>
      <c r="K4469" s="27">
        <f>IF(J4469="","",J4469+cat_offset)</f>
        <v/>
      </c>
      <c r="L4469" s="27">
        <f>IF(J4469="","",MAX(0,E4469-J4469)^2)</f>
        <v/>
      </c>
      <c r="M4469" s="27">
        <f>IF(J4469="","",MAX(0,E4469-(J4469+twcdh_off))^2)</f>
        <v/>
      </c>
      <c r="N4469" s="27">
        <f>IF(E4469="","",MAX(0,E4469-swcdh_thr)^2)</f>
        <v/>
      </c>
      <c r="O4469">
        <f>IF(K4469="","",ROUND(E4469-K4469,0))</f>
        <v/>
      </c>
      <c r="P4469">
        <f>IF(O4469="","",IF(O4469&gt;=1,O4469,0))</f>
        <v/>
      </c>
      <c r="Q4469" s="27">
        <f>IF(E4469="","",MAX(0,E4469-22))</f>
        <v/>
      </c>
      <c r="R4469" s="27">
        <f>IF(H4469=1,E4469,"")</f>
        <v/>
      </c>
      <c r="S4469" s="27">
        <f>IF(AND(H4469=1,J4469&lt;&gt;""),E4469-J4469,"")</f>
        <v/>
      </c>
      <c r="T4469">
        <f>IF(G4469="","",MONTH(G4469))</f>
        <v/>
      </c>
    </row>
    <row r="4470">
      <c r="A4470" s="24" t="n">
        <v>2020</v>
      </c>
      <c r="B4470" s="24" t="n">
        <v>7</v>
      </c>
      <c r="C4470" s="24" t="n">
        <v>5</v>
      </c>
      <c r="D4470" s="24" t="n">
        <v>5</v>
      </c>
      <c r="E4470" s="24" t="n">
        <v>14.36</v>
      </c>
      <c r="F4470" s="25">
        <f>IF($E4470="","",DATE(IF($A4470="",nominal_year,$A4470),$B4470,$C4470)+($D4470-IF(LEFT(hour_conv,1)="1",1,0))/24)</f>
        <v/>
      </c>
      <c r="G4470" s="26">
        <f>IF(F4470="","",INT(F4470))</f>
        <v/>
      </c>
      <c r="H4470">
        <f>IF(G4470="","",IF(AND(MONTH(G4470)*100+DAY(G4470)&gt;=season_lo,MONTH(G4470)*100+DAY(G4470)&lt;=season_hi),1,0))</f>
        <v/>
      </c>
      <c r="I4470">
        <f>IF(G4470="","",G4470-first_day+1)</f>
        <v/>
      </c>
      <c r="J4470" s="27">
        <f>IF(I4470="","",INDEX(Daily!$J$2:$J$421,I4470))</f>
        <v/>
      </c>
      <c r="K4470" s="27">
        <f>IF(J4470="","",J4470+cat_offset)</f>
        <v/>
      </c>
      <c r="L4470" s="27">
        <f>IF(J4470="","",MAX(0,E4470-J4470)^2)</f>
        <v/>
      </c>
      <c r="M4470" s="27">
        <f>IF(J4470="","",MAX(0,E4470-(J4470+twcdh_off))^2)</f>
        <v/>
      </c>
      <c r="N4470" s="27">
        <f>IF(E4470="","",MAX(0,E4470-swcdh_thr)^2)</f>
        <v/>
      </c>
      <c r="O4470">
        <f>IF(K4470="","",ROUND(E4470-K4470,0))</f>
        <v/>
      </c>
      <c r="P4470">
        <f>IF(O4470="","",IF(O4470&gt;=1,O4470,0))</f>
        <v/>
      </c>
      <c r="Q4470" s="27">
        <f>IF(E4470="","",MAX(0,E4470-22))</f>
        <v/>
      </c>
      <c r="R4470" s="27">
        <f>IF(H4470=1,E4470,"")</f>
        <v/>
      </c>
      <c r="S4470" s="27">
        <f>IF(AND(H4470=1,J4470&lt;&gt;""),E4470-J4470,"")</f>
        <v/>
      </c>
      <c r="T4470">
        <f>IF(G4470="","",MONTH(G4470))</f>
        <v/>
      </c>
    </row>
    <row r="4471">
      <c r="A4471" s="24" t="n">
        <v>2020</v>
      </c>
      <c r="B4471" s="24" t="n">
        <v>7</v>
      </c>
      <c r="C4471" s="24" t="n">
        <v>5</v>
      </c>
      <c r="D4471" s="24" t="n">
        <v>6</v>
      </c>
      <c r="E4471" s="24" t="n">
        <v>15.9</v>
      </c>
      <c r="F4471" s="25">
        <f>IF($E4471="","",DATE(IF($A4471="",nominal_year,$A4471),$B4471,$C4471)+($D4471-IF(LEFT(hour_conv,1)="1",1,0))/24)</f>
        <v/>
      </c>
      <c r="G4471" s="26">
        <f>IF(F4471="","",INT(F4471))</f>
        <v/>
      </c>
      <c r="H4471">
        <f>IF(G4471="","",IF(AND(MONTH(G4471)*100+DAY(G4471)&gt;=season_lo,MONTH(G4471)*100+DAY(G4471)&lt;=season_hi),1,0))</f>
        <v/>
      </c>
      <c r="I4471">
        <f>IF(G4471="","",G4471-first_day+1)</f>
        <v/>
      </c>
      <c r="J4471" s="27">
        <f>IF(I4471="","",INDEX(Daily!$J$2:$J$421,I4471))</f>
        <v/>
      </c>
      <c r="K4471" s="27">
        <f>IF(J4471="","",J4471+cat_offset)</f>
        <v/>
      </c>
      <c r="L4471" s="27">
        <f>IF(J4471="","",MAX(0,E4471-J4471)^2)</f>
        <v/>
      </c>
      <c r="M4471" s="27">
        <f>IF(J4471="","",MAX(0,E4471-(J4471+twcdh_off))^2)</f>
        <v/>
      </c>
      <c r="N4471" s="27">
        <f>IF(E4471="","",MAX(0,E4471-swcdh_thr)^2)</f>
        <v/>
      </c>
      <c r="O4471">
        <f>IF(K4471="","",ROUND(E4471-K4471,0))</f>
        <v/>
      </c>
      <c r="P4471">
        <f>IF(O4471="","",IF(O4471&gt;=1,O4471,0))</f>
        <v/>
      </c>
      <c r="Q4471" s="27">
        <f>IF(E4471="","",MAX(0,E4471-22))</f>
        <v/>
      </c>
      <c r="R4471" s="27">
        <f>IF(H4471=1,E4471,"")</f>
        <v/>
      </c>
      <c r="S4471" s="27">
        <f>IF(AND(H4471=1,J4471&lt;&gt;""),E4471-J4471,"")</f>
        <v/>
      </c>
      <c r="T4471">
        <f>IF(G4471="","",MONTH(G4471))</f>
        <v/>
      </c>
    </row>
    <row r="4472">
      <c r="A4472" s="24" t="n">
        <v>2020</v>
      </c>
      <c r="B4472" s="24" t="n">
        <v>7</v>
      </c>
      <c r="C4472" s="24" t="n">
        <v>5</v>
      </c>
      <c r="D4472" s="24" t="n">
        <v>7</v>
      </c>
      <c r="E4472" s="24" t="n">
        <v>16.13</v>
      </c>
      <c r="F4472" s="25">
        <f>IF($E4472="","",DATE(IF($A4472="",nominal_year,$A4472),$B4472,$C4472)+($D4472-IF(LEFT(hour_conv,1)="1",1,0))/24)</f>
        <v/>
      </c>
      <c r="G4472" s="26">
        <f>IF(F4472="","",INT(F4472))</f>
        <v/>
      </c>
      <c r="H4472">
        <f>IF(G4472="","",IF(AND(MONTH(G4472)*100+DAY(G4472)&gt;=season_lo,MONTH(G4472)*100+DAY(G4472)&lt;=season_hi),1,0))</f>
        <v/>
      </c>
      <c r="I4472">
        <f>IF(G4472="","",G4472-first_day+1)</f>
        <v/>
      </c>
      <c r="J4472" s="27">
        <f>IF(I4472="","",INDEX(Daily!$J$2:$J$421,I4472))</f>
        <v/>
      </c>
      <c r="K4472" s="27">
        <f>IF(J4472="","",J4472+cat_offset)</f>
        <v/>
      </c>
      <c r="L4472" s="27">
        <f>IF(J4472="","",MAX(0,E4472-J4472)^2)</f>
        <v/>
      </c>
      <c r="M4472" s="27">
        <f>IF(J4472="","",MAX(0,E4472-(J4472+twcdh_off))^2)</f>
        <v/>
      </c>
      <c r="N4472" s="27">
        <f>IF(E4472="","",MAX(0,E4472-swcdh_thr)^2)</f>
        <v/>
      </c>
      <c r="O4472">
        <f>IF(K4472="","",ROUND(E4472-K4472,0))</f>
        <v/>
      </c>
      <c r="P4472">
        <f>IF(O4472="","",IF(O4472&gt;=1,O4472,0))</f>
        <v/>
      </c>
      <c r="Q4472" s="27">
        <f>IF(E4472="","",MAX(0,E4472-22))</f>
        <v/>
      </c>
      <c r="R4472" s="27">
        <f>IF(H4472=1,E4472,"")</f>
        <v/>
      </c>
      <c r="S4472" s="27">
        <f>IF(AND(H4472=1,J4472&lt;&gt;""),E4472-J4472,"")</f>
        <v/>
      </c>
      <c r="T4472">
        <f>IF(G4472="","",MONTH(G4472))</f>
        <v/>
      </c>
    </row>
    <row r="4473">
      <c r="A4473" s="24" t="n">
        <v>2020</v>
      </c>
      <c r="B4473" s="24" t="n">
        <v>7</v>
      </c>
      <c r="C4473" s="24" t="n">
        <v>5</v>
      </c>
      <c r="D4473" s="24" t="n">
        <v>8</v>
      </c>
      <c r="E4473" s="24" t="n">
        <v>17.19</v>
      </c>
      <c r="F4473" s="25">
        <f>IF($E4473="","",DATE(IF($A4473="",nominal_year,$A4473),$B4473,$C4473)+($D4473-IF(LEFT(hour_conv,1)="1",1,0))/24)</f>
        <v/>
      </c>
      <c r="G4473" s="26">
        <f>IF(F4473="","",INT(F4473))</f>
        <v/>
      </c>
      <c r="H4473">
        <f>IF(G4473="","",IF(AND(MONTH(G4473)*100+DAY(G4473)&gt;=season_lo,MONTH(G4473)*100+DAY(G4473)&lt;=season_hi),1,0))</f>
        <v/>
      </c>
      <c r="I4473">
        <f>IF(G4473="","",G4473-first_day+1)</f>
        <v/>
      </c>
      <c r="J4473" s="27">
        <f>IF(I4473="","",INDEX(Daily!$J$2:$J$421,I4473))</f>
        <v/>
      </c>
      <c r="K4473" s="27">
        <f>IF(J4473="","",J4473+cat_offset)</f>
        <v/>
      </c>
      <c r="L4473" s="27">
        <f>IF(J4473="","",MAX(0,E4473-J4473)^2)</f>
        <v/>
      </c>
      <c r="M4473" s="27">
        <f>IF(J4473="","",MAX(0,E4473-(J4473+twcdh_off))^2)</f>
        <v/>
      </c>
      <c r="N4473" s="27">
        <f>IF(E4473="","",MAX(0,E4473-swcdh_thr)^2)</f>
        <v/>
      </c>
      <c r="O4473">
        <f>IF(K4473="","",ROUND(E4473-K4473,0))</f>
        <v/>
      </c>
      <c r="P4473">
        <f>IF(O4473="","",IF(O4473&gt;=1,O4473,0))</f>
        <v/>
      </c>
      <c r="Q4473" s="27">
        <f>IF(E4473="","",MAX(0,E4473-22))</f>
        <v/>
      </c>
      <c r="R4473" s="27">
        <f>IF(H4473=1,E4473,"")</f>
        <v/>
      </c>
      <c r="S4473" s="27">
        <f>IF(AND(H4473=1,J4473&lt;&gt;""),E4473-J4473,"")</f>
        <v/>
      </c>
      <c r="T4473">
        <f>IF(G4473="","",MONTH(G4473))</f>
        <v/>
      </c>
    </row>
    <row r="4474">
      <c r="A4474" s="24" t="n">
        <v>2020</v>
      </c>
      <c r="B4474" s="24" t="n">
        <v>7</v>
      </c>
      <c r="C4474" s="24" t="n">
        <v>5</v>
      </c>
      <c r="D4474" s="24" t="n">
        <v>9</v>
      </c>
      <c r="E4474" s="24" t="n">
        <v>18.72</v>
      </c>
      <c r="F4474" s="25">
        <f>IF($E4474="","",DATE(IF($A4474="",nominal_year,$A4474),$B4474,$C4474)+($D4474-IF(LEFT(hour_conv,1)="1",1,0))/24)</f>
        <v/>
      </c>
      <c r="G4474" s="26">
        <f>IF(F4474="","",INT(F4474))</f>
        <v/>
      </c>
      <c r="H4474">
        <f>IF(G4474="","",IF(AND(MONTH(G4474)*100+DAY(G4474)&gt;=season_lo,MONTH(G4474)*100+DAY(G4474)&lt;=season_hi),1,0))</f>
        <v/>
      </c>
      <c r="I4474">
        <f>IF(G4474="","",G4474-first_day+1)</f>
        <v/>
      </c>
      <c r="J4474" s="27">
        <f>IF(I4474="","",INDEX(Daily!$J$2:$J$421,I4474))</f>
        <v/>
      </c>
      <c r="K4474" s="27">
        <f>IF(J4474="","",J4474+cat_offset)</f>
        <v/>
      </c>
      <c r="L4474" s="27">
        <f>IF(J4474="","",MAX(0,E4474-J4474)^2)</f>
        <v/>
      </c>
      <c r="M4474" s="27">
        <f>IF(J4474="","",MAX(0,E4474-(J4474+twcdh_off))^2)</f>
        <v/>
      </c>
      <c r="N4474" s="27">
        <f>IF(E4474="","",MAX(0,E4474-swcdh_thr)^2)</f>
        <v/>
      </c>
      <c r="O4474">
        <f>IF(K4474="","",ROUND(E4474-K4474,0))</f>
        <v/>
      </c>
      <c r="P4474">
        <f>IF(O4474="","",IF(O4474&gt;=1,O4474,0))</f>
        <v/>
      </c>
      <c r="Q4474" s="27">
        <f>IF(E4474="","",MAX(0,E4474-22))</f>
        <v/>
      </c>
      <c r="R4474" s="27">
        <f>IF(H4474=1,E4474,"")</f>
        <v/>
      </c>
      <c r="S4474" s="27">
        <f>IF(AND(H4474=1,J4474&lt;&gt;""),E4474-J4474,"")</f>
        <v/>
      </c>
      <c r="T4474">
        <f>IF(G4474="","",MONTH(G4474))</f>
        <v/>
      </c>
    </row>
    <row r="4475">
      <c r="A4475" s="24" t="n">
        <v>2020</v>
      </c>
      <c r="B4475" s="24" t="n">
        <v>7</v>
      </c>
      <c r="C4475" s="24" t="n">
        <v>5</v>
      </c>
      <c r="D4475" s="24" t="n">
        <v>10</v>
      </c>
      <c r="E4475" s="24" t="n">
        <v>19.9</v>
      </c>
      <c r="F4475" s="25">
        <f>IF($E4475="","",DATE(IF($A4475="",nominal_year,$A4475),$B4475,$C4475)+($D4475-IF(LEFT(hour_conv,1)="1",1,0))/24)</f>
        <v/>
      </c>
      <c r="G4475" s="26">
        <f>IF(F4475="","",INT(F4475))</f>
        <v/>
      </c>
      <c r="H4475">
        <f>IF(G4475="","",IF(AND(MONTH(G4475)*100+DAY(G4475)&gt;=season_lo,MONTH(G4475)*100+DAY(G4475)&lt;=season_hi),1,0))</f>
        <v/>
      </c>
      <c r="I4475">
        <f>IF(G4475="","",G4475-first_day+1)</f>
        <v/>
      </c>
      <c r="J4475" s="27">
        <f>IF(I4475="","",INDEX(Daily!$J$2:$J$421,I4475))</f>
        <v/>
      </c>
      <c r="K4475" s="27">
        <f>IF(J4475="","",J4475+cat_offset)</f>
        <v/>
      </c>
      <c r="L4475" s="27">
        <f>IF(J4475="","",MAX(0,E4475-J4475)^2)</f>
        <v/>
      </c>
      <c r="M4475" s="27">
        <f>IF(J4475="","",MAX(0,E4475-(J4475+twcdh_off))^2)</f>
        <v/>
      </c>
      <c r="N4475" s="27">
        <f>IF(E4475="","",MAX(0,E4475-swcdh_thr)^2)</f>
        <v/>
      </c>
      <c r="O4475">
        <f>IF(K4475="","",ROUND(E4475-K4475,0))</f>
        <v/>
      </c>
      <c r="P4475">
        <f>IF(O4475="","",IF(O4475&gt;=1,O4475,0))</f>
        <v/>
      </c>
      <c r="Q4475" s="27">
        <f>IF(E4475="","",MAX(0,E4475-22))</f>
        <v/>
      </c>
      <c r="R4475" s="27">
        <f>IF(H4475=1,E4475,"")</f>
        <v/>
      </c>
      <c r="S4475" s="27">
        <f>IF(AND(H4475=1,J4475&lt;&gt;""),E4475-J4475,"")</f>
        <v/>
      </c>
      <c r="T4475">
        <f>IF(G4475="","",MONTH(G4475))</f>
        <v/>
      </c>
    </row>
    <row r="4476">
      <c r="A4476" s="24" t="n">
        <v>2020</v>
      </c>
      <c r="B4476" s="24" t="n">
        <v>7</v>
      </c>
      <c r="C4476" s="24" t="n">
        <v>5</v>
      </c>
      <c r="D4476" s="24" t="n">
        <v>11</v>
      </c>
      <c r="E4476" s="24" t="n">
        <v>21.98</v>
      </c>
      <c r="F4476" s="25">
        <f>IF($E4476="","",DATE(IF($A4476="",nominal_year,$A4476),$B4476,$C4476)+($D4476-IF(LEFT(hour_conv,1)="1",1,0))/24)</f>
        <v/>
      </c>
      <c r="G4476" s="26">
        <f>IF(F4476="","",INT(F4476))</f>
        <v/>
      </c>
      <c r="H4476">
        <f>IF(G4476="","",IF(AND(MONTH(G4476)*100+DAY(G4476)&gt;=season_lo,MONTH(G4476)*100+DAY(G4476)&lt;=season_hi),1,0))</f>
        <v/>
      </c>
      <c r="I4476">
        <f>IF(G4476="","",G4476-first_day+1)</f>
        <v/>
      </c>
      <c r="J4476" s="27">
        <f>IF(I4476="","",INDEX(Daily!$J$2:$J$421,I4476))</f>
        <v/>
      </c>
      <c r="K4476" s="27">
        <f>IF(J4476="","",J4476+cat_offset)</f>
        <v/>
      </c>
      <c r="L4476" s="27">
        <f>IF(J4476="","",MAX(0,E4476-J4476)^2)</f>
        <v/>
      </c>
      <c r="M4476" s="27">
        <f>IF(J4476="","",MAX(0,E4476-(J4476+twcdh_off))^2)</f>
        <v/>
      </c>
      <c r="N4476" s="27">
        <f>IF(E4476="","",MAX(0,E4476-swcdh_thr)^2)</f>
        <v/>
      </c>
      <c r="O4476">
        <f>IF(K4476="","",ROUND(E4476-K4476,0))</f>
        <v/>
      </c>
      <c r="P4476">
        <f>IF(O4476="","",IF(O4476&gt;=1,O4476,0))</f>
        <v/>
      </c>
      <c r="Q4476" s="27">
        <f>IF(E4476="","",MAX(0,E4476-22))</f>
        <v/>
      </c>
      <c r="R4476" s="27">
        <f>IF(H4476=1,E4476,"")</f>
        <v/>
      </c>
      <c r="S4476" s="27">
        <f>IF(AND(H4476=1,J4476&lt;&gt;""),E4476-J4476,"")</f>
        <v/>
      </c>
      <c r="T4476">
        <f>IF(G4476="","",MONTH(G4476))</f>
        <v/>
      </c>
    </row>
    <row r="4477">
      <c r="A4477" s="24" t="n">
        <v>2020</v>
      </c>
      <c r="B4477" s="24" t="n">
        <v>7</v>
      </c>
      <c r="C4477" s="24" t="n">
        <v>5</v>
      </c>
      <c r="D4477" s="24" t="n">
        <v>12</v>
      </c>
      <c r="E4477" s="24" t="n">
        <v>23.2</v>
      </c>
      <c r="F4477" s="25">
        <f>IF($E4477="","",DATE(IF($A4477="",nominal_year,$A4477),$B4477,$C4477)+($D4477-IF(LEFT(hour_conv,1)="1",1,0))/24)</f>
        <v/>
      </c>
      <c r="G4477" s="26">
        <f>IF(F4477="","",INT(F4477))</f>
        <v/>
      </c>
      <c r="H4477">
        <f>IF(G4477="","",IF(AND(MONTH(G4477)*100+DAY(G4477)&gt;=season_lo,MONTH(G4477)*100+DAY(G4477)&lt;=season_hi),1,0))</f>
        <v/>
      </c>
      <c r="I4477">
        <f>IF(G4477="","",G4477-first_day+1)</f>
        <v/>
      </c>
      <c r="J4477" s="27">
        <f>IF(I4477="","",INDEX(Daily!$J$2:$J$421,I4477))</f>
        <v/>
      </c>
      <c r="K4477" s="27">
        <f>IF(J4477="","",J4477+cat_offset)</f>
        <v/>
      </c>
      <c r="L4477" s="27">
        <f>IF(J4477="","",MAX(0,E4477-J4477)^2)</f>
        <v/>
      </c>
      <c r="M4477" s="27">
        <f>IF(J4477="","",MAX(0,E4477-(J4477+twcdh_off))^2)</f>
        <v/>
      </c>
      <c r="N4477" s="27">
        <f>IF(E4477="","",MAX(0,E4477-swcdh_thr)^2)</f>
        <v/>
      </c>
      <c r="O4477">
        <f>IF(K4477="","",ROUND(E4477-K4477,0))</f>
        <v/>
      </c>
      <c r="P4477">
        <f>IF(O4477="","",IF(O4477&gt;=1,O4477,0))</f>
        <v/>
      </c>
      <c r="Q4477" s="27">
        <f>IF(E4477="","",MAX(0,E4477-22))</f>
        <v/>
      </c>
      <c r="R4477" s="27">
        <f>IF(H4477=1,E4477,"")</f>
        <v/>
      </c>
      <c r="S4477" s="27">
        <f>IF(AND(H4477=1,J4477&lt;&gt;""),E4477-J4477,"")</f>
        <v/>
      </c>
      <c r="T4477">
        <f>IF(G4477="","",MONTH(G4477))</f>
        <v/>
      </c>
    </row>
    <row r="4478">
      <c r="A4478" s="24" t="n">
        <v>2020</v>
      </c>
      <c r="B4478" s="24" t="n">
        <v>7</v>
      </c>
      <c r="C4478" s="24" t="n">
        <v>5</v>
      </c>
      <c r="D4478" s="24" t="n">
        <v>13</v>
      </c>
      <c r="E4478" s="24" t="n">
        <v>24.52</v>
      </c>
      <c r="F4478" s="25">
        <f>IF($E4478="","",DATE(IF($A4478="",nominal_year,$A4478),$B4478,$C4478)+($D4478-IF(LEFT(hour_conv,1)="1",1,0))/24)</f>
        <v/>
      </c>
      <c r="G4478" s="26">
        <f>IF(F4478="","",INT(F4478))</f>
        <v/>
      </c>
      <c r="H4478">
        <f>IF(G4478="","",IF(AND(MONTH(G4478)*100+DAY(G4478)&gt;=season_lo,MONTH(G4478)*100+DAY(G4478)&lt;=season_hi),1,0))</f>
        <v/>
      </c>
      <c r="I4478">
        <f>IF(G4478="","",G4478-first_day+1)</f>
        <v/>
      </c>
      <c r="J4478" s="27">
        <f>IF(I4478="","",INDEX(Daily!$J$2:$J$421,I4478))</f>
        <v/>
      </c>
      <c r="K4478" s="27">
        <f>IF(J4478="","",J4478+cat_offset)</f>
        <v/>
      </c>
      <c r="L4478" s="27">
        <f>IF(J4478="","",MAX(0,E4478-J4478)^2)</f>
        <v/>
      </c>
      <c r="M4478" s="27">
        <f>IF(J4478="","",MAX(0,E4478-(J4478+twcdh_off))^2)</f>
        <v/>
      </c>
      <c r="N4478" s="27">
        <f>IF(E4478="","",MAX(0,E4478-swcdh_thr)^2)</f>
        <v/>
      </c>
      <c r="O4478">
        <f>IF(K4478="","",ROUND(E4478-K4478,0))</f>
        <v/>
      </c>
      <c r="P4478">
        <f>IF(O4478="","",IF(O4478&gt;=1,O4478,0))</f>
        <v/>
      </c>
      <c r="Q4478" s="27">
        <f>IF(E4478="","",MAX(0,E4478-22))</f>
        <v/>
      </c>
      <c r="R4478" s="27">
        <f>IF(H4478=1,E4478,"")</f>
        <v/>
      </c>
      <c r="S4478" s="27">
        <f>IF(AND(H4478=1,J4478&lt;&gt;""),E4478-J4478,"")</f>
        <v/>
      </c>
      <c r="T4478">
        <f>IF(G4478="","",MONTH(G4478))</f>
        <v/>
      </c>
    </row>
    <row r="4479">
      <c r="A4479" s="24" t="n">
        <v>2020</v>
      </c>
      <c r="B4479" s="24" t="n">
        <v>7</v>
      </c>
      <c r="C4479" s="24" t="n">
        <v>5</v>
      </c>
      <c r="D4479" s="24" t="n">
        <v>14</v>
      </c>
      <c r="E4479" s="24" t="n">
        <v>25.15</v>
      </c>
      <c r="F4479" s="25">
        <f>IF($E4479="","",DATE(IF($A4479="",nominal_year,$A4479),$B4479,$C4479)+($D4479-IF(LEFT(hour_conv,1)="1",1,0))/24)</f>
        <v/>
      </c>
      <c r="G4479" s="26">
        <f>IF(F4479="","",INT(F4479))</f>
        <v/>
      </c>
      <c r="H4479">
        <f>IF(G4479="","",IF(AND(MONTH(G4479)*100+DAY(G4479)&gt;=season_lo,MONTH(G4479)*100+DAY(G4479)&lt;=season_hi),1,0))</f>
        <v/>
      </c>
      <c r="I4479">
        <f>IF(G4479="","",G4479-first_day+1)</f>
        <v/>
      </c>
      <c r="J4479" s="27">
        <f>IF(I4479="","",INDEX(Daily!$J$2:$J$421,I4479))</f>
        <v/>
      </c>
      <c r="K4479" s="27">
        <f>IF(J4479="","",J4479+cat_offset)</f>
        <v/>
      </c>
      <c r="L4479" s="27">
        <f>IF(J4479="","",MAX(0,E4479-J4479)^2)</f>
        <v/>
      </c>
      <c r="M4479" s="27">
        <f>IF(J4479="","",MAX(0,E4479-(J4479+twcdh_off))^2)</f>
        <v/>
      </c>
      <c r="N4479" s="27">
        <f>IF(E4479="","",MAX(0,E4479-swcdh_thr)^2)</f>
        <v/>
      </c>
      <c r="O4479">
        <f>IF(K4479="","",ROUND(E4479-K4479,0))</f>
        <v/>
      </c>
      <c r="P4479">
        <f>IF(O4479="","",IF(O4479&gt;=1,O4479,0))</f>
        <v/>
      </c>
      <c r="Q4479" s="27">
        <f>IF(E4479="","",MAX(0,E4479-22))</f>
        <v/>
      </c>
      <c r="R4479" s="27">
        <f>IF(H4479=1,E4479,"")</f>
        <v/>
      </c>
      <c r="S4479" s="27">
        <f>IF(AND(H4479=1,J4479&lt;&gt;""),E4479-J4479,"")</f>
        <v/>
      </c>
      <c r="T4479">
        <f>IF(G4479="","",MONTH(G4479))</f>
        <v/>
      </c>
    </row>
    <row r="4480">
      <c r="A4480" s="24" t="n">
        <v>2020</v>
      </c>
      <c r="B4480" s="24" t="n">
        <v>7</v>
      </c>
      <c r="C4480" s="24" t="n">
        <v>5</v>
      </c>
      <c r="D4480" s="24" t="n">
        <v>15</v>
      </c>
      <c r="E4480" s="24" t="n">
        <v>25.15</v>
      </c>
      <c r="F4480" s="25">
        <f>IF($E4480="","",DATE(IF($A4480="",nominal_year,$A4480),$B4480,$C4480)+($D4480-IF(LEFT(hour_conv,1)="1",1,0))/24)</f>
        <v/>
      </c>
      <c r="G4480" s="26">
        <f>IF(F4480="","",INT(F4480))</f>
        <v/>
      </c>
      <c r="H4480">
        <f>IF(G4480="","",IF(AND(MONTH(G4480)*100+DAY(G4480)&gt;=season_lo,MONTH(G4480)*100+DAY(G4480)&lt;=season_hi),1,0))</f>
        <v/>
      </c>
      <c r="I4480">
        <f>IF(G4480="","",G4480-first_day+1)</f>
        <v/>
      </c>
      <c r="J4480" s="27">
        <f>IF(I4480="","",INDEX(Daily!$J$2:$J$421,I4480))</f>
        <v/>
      </c>
      <c r="K4480" s="27">
        <f>IF(J4480="","",J4480+cat_offset)</f>
        <v/>
      </c>
      <c r="L4480" s="27">
        <f>IF(J4480="","",MAX(0,E4480-J4480)^2)</f>
        <v/>
      </c>
      <c r="M4480" s="27">
        <f>IF(J4480="","",MAX(0,E4480-(J4480+twcdh_off))^2)</f>
        <v/>
      </c>
      <c r="N4480" s="27">
        <f>IF(E4480="","",MAX(0,E4480-swcdh_thr)^2)</f>
        <v/>
      </c>
      <c r="O4480">
        <f>IF(K4480="","",ROUND(E4480-K4480,0))</f>
        <v/>
      </c>
      <c r="P4480">
        <f>IF(O4480="","",IF(O4480&gt;=1,O4480,0))</f>
        <v/>
      </c>
      <c r="Q4480" s="27">
        <f>IF(E4480="","",MAX(0,E4480-22))</f>
        <v/>
      </c>
      <c r="R4480" s="27">
        <f>IF(H4480=1,E4480,"")</f>
        <v/>
      </c>
      <c r="S4480" s="27">
        <f>IF(AND(H4480=1,J4480&lt;&gt;""),E4480-J4480,"")</f>
        <v/>
      </c>
      <c r="T4480">
        <f>IF(G4480="","",MONTH(G4480))</f>
        <v/>
      </c>
    </row>
    <row r="4481">
      <c r="A4481" s="24" t="n">
        <v>2020</v>
      </c>
      <c r="B4481" s="24" t="n">
        <v>7</v>
      </c>
      <c r="C4481" s="24" t="n">
        <v>5</v>
      </c>
      <c r="D4481" s="24" t="n">
        <v>16</v>
      </c>
      <c r="E4481" s="24" t="n">
        <v>25.6</v>
      </c>
      <c r="F4481" s="25">
        <f>IF($E4481="","",DATE(IF($A4481="",nominal_year,$A4481),$B4481,$C4481)+($D4481-IF(LEFT(hour_conv,1)="1",1,0))/24)</f>
        <v/>
      </c>
      <c r="G4481" s="26">
        <f>IF(F4481="","",INT(F4481))</f>
        <v/>
      </c>
      <c r="H4481">
        <f>IF(G4481="","",IF(AND(MONTH(G4481)*100+DAY(G4481)&gt;=season_lo,MONTH(G4481)*100+DAY(G4481)&lt;=season_hi),1,0))</f>
        <v/>
      </c>
      <c r="I4481">
        <f>IF(G4481="","",G4481-first_day+1)</f>
        <v/>
      </c>
      <c r="J4481" s="27">
        <f>IF(I4481="","",INDEX(Daily!$J$2:$J$421,I4481))</f>
        <v/>
      </c>
      <c r="K4481" s="27">
        <f>IF(J4481="","",J4481+cat_offset)</f>
        <v/>
      </c>
      <c r="L4481" s="27">
        <f>IF(J4481="","",MAX(0,E4481-J4481)^2)</f>
        <v/>
      </c>
      <c r="M4481" s="27">
        <f>IF(J4481="","",MAX(0,E4481-(J4481+twcdh_off))^2)</f>
        <v/>
      </c>
      <c r="N4481" s="27">
        <f>IF(E4481="","",MAX(0,E4481-swcdh_thr)^2)</f>
        <v/>
      </c>
      <c r="O4481">
        <f>IF(K4481="","",ROUND(E4481-K4481,0))</f>
        <v/>
      </c>
      <c r="P4481">
        <f>IF(O4481="","",IF(O4481&gt;=1,O4481,0))</f>
        <v/>
      </c>
      <c r="Q4481" s="27">
        <f>IF(E4481="","",MAX(0,E4481-22))</f>
        <v/>
      </c>
      <c r="R4481" s="27">
        <f>IF(H4481=1,E4481,"")</f>
        <v/>
      </c>
      <c r="S4481" s="27">
        <f>IF(AND(H4481=1,J4481&lt;&gt;""),E4481-J4481,"")</f>
        <v/>
      </c>
      <c r="T4481">
        <f>IF(G4481="","",MONTH(G4481))</f>
        <v/>
      </c>
    </row>
    <row r="4482">
      <c r="A4482" s="24" t="n">
        <v>2020</v>
      </c>
      <c r="B4482" s="24" t="n">
        <v>7</v>
      </c>
      <c r="C4482" s="24" t="n">
        <v>5</v>
      </c>
      <c r="D4482" s="24" t="n">
        <v>17</v>
      </c>
      <c r="E4482" s="24" t="n">
        <v>25.82</v>
      </c>
      <c r="F4482" s="25">
        <f>IF($E4482="","",DATE(IF($A4482="",nominal_year,$A4482),$B4482,$C4482)+($D4482-IF(LEFT(hour_conv,1)="1",1,0))/24)</f>
        <v/>
      </c>
      <c r="G4482" s="26">
        <f>IF(F4482="","",INT(F4482))</f>
        <v/>
      </c>
      <c r="H4482">
        <f>IF(G4482="","",IF(AND(MONTH(G4482)*100+DAY(G4482)&gt;=season_lo,MONTH(G4482)*100+DAY(G4482)&lt;=season_hi),1,0))</f>
        <v/>
      </c>
      <c r="I4482">
        <f>IF(G4482="","",G4482-first_day+1)</f>
        <v/>
      </c>
      <c r="J4482" s="27">
        <f>IF(I4482="","",INDEX(Daily!$J$2:$J$421,I4482))</f>
        <v/>
      </c>
      <c r="K4482" s="27">
        <f>IF(J4482="","",J4482+cat_offset)</f>
        <v/>
      </c>
      <c r="L4482" s="27">
        <f>IF(J4482="","",MAX(0,E4482-J4482)^2)</f>
        <v/>
      </c>
      <c r="M4482" s="27">
        <f>IF(J4482="","",MAX(0,E4482-(J4482+twcdh_off))^2)</f>
        <v/>
      </c>
      <c r="N4482" s="27">
        <f>IF(E4482="","",MAX(0,E4482-swcdh_thr)^2)</f>
        <v/>
      </c>
      <c r="O4482">
        <f>IF(K4482="","",ROUND(E4482-K4482,0))</f>
        <v/>
      </c>
      <c r="P4482">
        <f>IF(O4482="","",IF(O4482&gt;=1,O4482,0))</f>
        <v/>
      </c>
      <c r="Q4482" s="27">
        <f>IF(E4482="","",MAX(0,E4482-22))</f>
        <v/>
      </c>
      <c r="R4482" s="27">
        <f>IF(H4482=1,E4482,"")</f>
        <v/>
      </c>
      <c r="S4482" s="27">
        <f>IF(AND(H4482=1,J4482&lt;&gt;""),E4482-J4482,"")</f>
        <v/>
      </c>
      <c r="T4482">
        <f>IF(G4482="","",MONTH(G4482))</f>
        <v/>
      </c>
    </row>
    <row r="4483">
      <c r="A4483" s="24" t="n">
        <v>2020</v>
      </c>
      <c r="B4483" s="24" t="n">
        <v>7</v>
      </c>
      <c r="C4483" s="24" t="n">
        <v>5</v>
      </c>
      <c r="D4483" s="24" t="n">
        <v>18</v>
      </c>
      <c r="E4483" s="24" t="n">
        <v>24.76</v>
      </c>
      <c r="F4483" s="25">
        <f>IF($E4483="","",DATE(IF($A4483="",nominal_year,$A4483),$B4483,$C4483)+($D4483-IF(LEFT(hour_conv,1)="1",1,0))/24)</f>
        <v/>
      </c>
      <c r="G4483" s="26">
        <f>IF(F4483="","",INT(F4483))</f>
        <v/>
      </c>
      <c r="H4483">
        <f>IF(G4483="","",IF(AND(MONTH(G4483)*100+DAY(G4483)&gt;=season_lo,MONTH(G4483)*100+DAY(G4483)&lt;=season_hi),1,0))</f>
        <v/>
      </c>
      <c r="I4483">
        <f>IF(G4483="","",G4483-first_day+1)</f>
        <v/>
      </c>
      <c r="J4483" s="27">
        <f>IF(I4483="","",INDEX(Daily!$J$2:$J$421,I4483))</f>
        <v/>
      </c>
      <c r="K4483" s="27">
        <f>IF(J4483="","",J4483+cat_offset)</f>
        <v/>
      </c>
      <c r="L4483" s="27">
        <f>IF(J4483="","",MAX(0,E4483-J4483)^2)</f>
        <v/>
      </c>
      <c r="M4483" s="27">
        <f>IF(J4483="","",MAX(0,E4483-(J4483+twcdh_off))^2)</f>
        <v/>
      </c>
      <c r="N4483" s="27">
        <f>IF(E4483="","",MAX(0,E4483-swcdh_thr)^2)</f>
        <v/>
      </c>
      <c r="O4483">
        <f>IF(K4483="","",ROUND(E4483-K4483,0))</f>
        <v/>
      </c>
      <c r="P4483">
        <f>IF(O4483="","",IF(O4483&gt;=1,O4483,0))</f>
        <v/>
      </c>
      <c r="Q4483" s="27">
        <f>IF(E4483="","",MAX(0,E4483-22))</f>
        <v/>
      </c>
      <c r="R4483" s="27">
        <f>IF(H4483=1,E4483,"")</f>
        <v/>
      </c>
      <c r="S4483" s="27">
        <f>IF(AND(H4483=1,J4483&lt;&gt;""),E4483-J4483,"")</f>
        <v/>
      </c>
      <c r="T4483">
        <f>IF(G4483="","",MONTH(G4483))</f>
        <v/>
      </c>
    </row>
    <row r="4484">
      <c r="A4484" s="24" t="n">
        <v>2020</v>
      </c>
      <c r="B4484" s="24" t="n">
        <v>7</v>
      </c>
      <c r="C4484" s="24" t="n">
        <v>5</v>
      </c>
      <c r="D4484" s="24" t="n">
        <v>19</v>
      </c>
      <c r="E4484" s="24" t="n">
        <v>25.21</v>
      </c>
      <c r="F4484" s="25">
        <f>IF($E4484="","",DATE(IF($A4484="",nominal_year,$A4484),$B4484,$C4484)+($D4484-IF(LEFT(hour_conv,1)="1",1,0))/24)</f>
        <v/>
      </c>
      <c r="G4484" s="26">
        <f>IF(F4484="","",INT(F4484))</f>
        <v/>
      </c>
      <c r="H4484">
        <f>IF(G4484="","",IF(AND(MONTH(G4484)*100+DAY(G4484)&gt;=season_lo,MONTH(G4484)*100+DAY(G4484)&lt;=season_hi),1,0))</f>
        <v/>
      </c>
      <c r="I4484">
        <f>IF(G4484="","",G4484-first_day+1)</f>
        <v/>
      </c>
      <c r="J4484" s="27">
        <f>IF(I4484="","",INDEX(Daily!$J$2:$J$421,I4484))</f>
        <v/>
      </c>
      <c r="K4484" s="27">
        <f>IF(J4484="","",J4484+cat_offset)</f>
        <v/>
      </c>
      <c r="L4484" s="27">
        <f>IF(J4484="","",MAX(0,E4484-J4484)^2)</f>
        <v/>
      </c>
      <c r="M4484" s="27">
        <f>IF(J4484="","",MAX(0,E4484-(J4484+twcdh_off))^2)</f>
        <v/>
      </c>
      <c r="N4484" s="27">
        <f>IF(E4484="","",MAX(0,E4484-swcdh_thr)^2)</f>
        <v/>
      </c>
      <c r="O4484">
        <f>IF(K4484="","",ROUND(E4484-K4484,0))</f>
        <v/>
      </c>
      <c r="P4484">
        <f>IF(O4484="","",IF(O4484&gt;=1,O4484,0))</f>
        <v/>
      </c>
      <c r="Q4484" s="27">
        <f>IF(E4484="","",MAX(0,E4484-22))</f>
        <v/>
      </c>
      <c r="R4484" s="27">
        <f>IF(H4484=1,E4484,"")</f>
        <v/>
      </c>
      <c r="S4484" s="27">
        <f>IF(AND(H4484=1,J4484&lt;&gt;""),E4484-J4484,"")</f>
        <v/>
      </c>
      <c r="T4484">
        <f>IF(G4484="","",MONTH(G4484))</f>
        <v/>
      </c>
    </row>
    <row r="4485">
      <c r="A4485" s="24" t="n">
        <v>2020</v>
      </c>
      <c r="B4485" s="24" t="n">
        <v>7</v>
      </c>
      <c r="C4485" s="24" t="n">
        <v>5</v>
      </c>
      <c r="D4485" s="24" t="n">
        <v>20</v>
      </c>
      <c r="E4485" s="24" t="n">
        <v>22.8</v>
      </c>
      <c r="F4485" s="25">
        <f>IF($E4485="","",DATE(IF($A4485="",nominal_year,$A4485),$B4485,$C4485)+($D4485-IF(LEFT(hour_conv,1)="1",1,0))/24)</f>
        <v/>
      </c>
      <c r="G4485" s="26">
        <f>IF(F4485="","",INT(F4485))</f>
        <v/>
      </c>
      <c r="H4485">
        <f>IF(G4485="","",IF(AND(MONTH(G4485)*100+DAY(G4485)&gt;=season_lo,MONTH(G4485)*100+DAY(G4485)&lt;=season_hi),1,0))</f>
        <v/>
      </c>
      <c r="I4485">
        <f>IF(G4485="","",G4485-first_day+1)</f>
        <v/>
      </c>
      <c r="J4485" s="27">
        <f>IF(I4485="","",INDEX(Daily!$J$2:$J$421,I4485))</f>
        <v/>
      </c>
      <c r="K4485" s="27">
        <f>IF(J4485="","",J4485+cat_offset)</f>
        <v/>
      </c>
      <c r="L4485" s="27">
        <f>IF(J4485="","",MAX(0,E4485-J4485)^2)</f>
        <v/>
      </c>
      <c r="M4485" s="27">
        <f>IF(J4485="","",MAX(0,E4485-(J4485+twcdh_off))^2)</f>
        <v/>
      </c>
      <c r="N4485" s="27">
        <f>IF(E4485="","",MAX(0,E4485-swcdh_thr)^2)</f>
        <v/>
      </c>
      <c r="O4485">
        <f>IF(K4485="","",ROUND(E4485-K4485,0))</f>
        <v/>
      </c>
      <c r="P4485">
        <f>IF(O4485="","",IF(O4485&gt;=1,O4485,0))</f>
        <v/>
      </c>
      <c r="Q4485" s="27">
        <f>IF(E4485="","",MAX(0,E4485-22))</f>
        <v/>
      </c>
      <c r="R4485" s="27">
        <f>IF(H4485=1,E4485,"")</f>
        <v/>
      </c>
      <c r="S4485" s="27">
        <f>IF(AND(H4485=1,J4485&lt;&gt;""),E4485-J4485,"")</f>
        <v/>
      </c>
      <c r="T4485">
        <f>IF(G4485="","",MONTH(G4485))</f>
        <v/>
      </c>
    </row>
    <row r="4486">
      <c r="A4486" s="24" t="n">
        <v>2020</v>
      </c>
      <c r="B4486" s="24" t="n">
        <v>7</v>
      </c>
      <c r="C4486" s="24" t="n">
        <v>5</v>
      </c>
      <c r="D4486" s="24" t="n">
        <v>21</v>
      </c>
      <c r="E4486" s="24" t="n">
        <v>21.33</v>
      </c>
      <c r="F4486" s="25">
        <f>IF($E4486="","",DATE(IF($A4486="",nominal_year,$A4486),$B4486,$C4486)+($D4486-IF(LEFT(hour_conv,1)="1",1,0))/24)</f>
        <v/>
      </c>
      <c r="G4486" s="26">
        <f>IF(F4486="","",INT(F4486))</f>
        <v/>
      </c>
      <c r="H4486">
        <f>IF(G4486="","",IF(AND(MONTH(G4486)*100+DAY(G4486)&gt;=season_lo,MONTH(G4486)*100+DAY(G4486)&lt;=season_hi),1,0))</f>
        <v/>
      </c>
      <c r="I4486">
        <f>IF(G4486="","",G4486-first_day+1)</f>
        <v/>
      </c>
      <c r="J4486" s="27">
        <f>IF(I4486="","",INDEX(Daily!$J$2:$J$421,I4486))</f>
        <v/>
      </c>
      <c r="K4486" s="27">
        <f>IF(J4486="","",J4486+cat_offset)</f>
        <v/>
      </c>
      <c r="L4486" s="27">
        <f>IF(J4486="","",MAX(0,E4486-J4486)^2)</f>
        <v/>
      </c>
      <c r="M4486" s="27">
        <f>IF(J4486="","",MAX(0,E4486-(J4486+twcdh_off))^2)</f>
        <v/>
      </c>
      <c r="N4486" s="27">
        <f>IF(E4486="","",MAX(0,E4486-swcdh_thr)^2)</f>
        <v/>
      </c>
      <c r="O4486">
        <f>IF(K4486="","",ROUND(E4486-K4486,0))</f>
        <v/>
      </c>
      <c r="P4486">
        <f>IF(O4486="","",IF(O4486&gt;=1,O4486,0))</f>
        <v/>
      </c>
      <c r="Q4486" s="27">
        <f>IF(E4486="","",MAX(0,E4486-22))</f>
        <v/>
      </c>
      <c r="R4486" s="27">
        <f>IF(H4486=1,E4486,"")</f>
        <v/>
      </c>
      <c r="S4486" s="27">
        <f>IF(AND(H4486=1,J4486&lt;&gt;""),E4486-J4486,"")</f>
        <v/>
      </c>
      <c r="T4486">
        <f>IF(G4486="","",MONTH(G4486))</f>
        <v/>
      </c>
    </row>
    <row r="4487">
      <c r="A4487" s="24" t="n">
        <v>2020</v>
      </c>
      <c r="B4487" s="24" t="n">
        <v>7</v>
      </c>
      <c r="C4487" s="24" t="n">
        <v>5</v>
      </c>
      <c r="D4487" s="24" t="n">
        <v>22</v>
      </c>
      <c r="E4487" s="24" t="n">
        <v>20.59</v>
      </c>
      <c r="F4487" s="25">
        <f>IF($E4487="","",DATE(IF($A4487="",nominal_year,$A4487),$B4487,$C4487)+($D4487-IF(LEFT(hour_conv,1)="1",1,0))/24)</f>
        <v/>
      </c>
      <c r="G4487" s="26">
        <f>IF(F4487="","",INT(F4487))</f>
        <v/>
      </c>
      <c r="H4487">
        <f>IF(G4487="","",IF(AND(MONTH(G4487)*100+DAY(G4487)&gt;=season_lo,MONTH(G4487)*100+DAY(G4487)&lt;=season_hi),1,0))</f>
        <v/>
      </c>
      <c r="I4487">
        <f>IF(G4487="","",G4487-first_day+1)</f>
        <v/>
      </c>
      <c r="J4487" s="27">
        <f>IF(I4487="","",INDEX(Daily!$J$2:$J$421,I4487))</f>
        <v/>
      </c>
      <c r="K4487" s="27">
        <f>IF(J4487="","",J4487+cat_offset)</f>
        <v/>
      </c>
      <c r="L4487" s="27">
        <f>IF(J4487="","",MAX(0,E4487-J4487)^2)</f>
        <v/>
      </c>
      <c r="M4487" s="27">
        <f>IF(J4487="","",MAX(0,E4487-(J4487+twcdh_off))^2)</f>
        <v/>
      </c>
      <c r="N4487" s="27">
        <f>IF(E4487="","",MAX(0,E4487-swcdh_thr)^2)</f>
        <v/>
      </c>
      <c r="O4487">
        <f>IF(K4487="","",ROUND(E4487-K4487,0))</f>
        <v/>
      </c>
      <c r="P4487">
        <f>IF(O4487="","",IF(O4487&gt;=1,O4487,0))</f>
        <v/>
      </c>
      <c r="Q4487" s="27">
        <f>IF(E4487="","",MAX(0,E4487-22))</f>
        <v/>
      </c>
      <c r="R4487" s="27">
        <f>IF(H4487=1,E4487,"")</f>
        <v/>
      </c>
      <c r="S4487" s="27">
        <f>IF(AND(H4487=1,J4487&lt;&gt;""),E4487-J4487,"")</f>
        <v/>
      </c>
      <c r="T4487">
        <f>IF(G4487="","",MONTH(G4487))</f>
        <v/>
      </c>
    </row>
    <row r="4488">
      <c r="A4488" s="24" t="n">
        <v>2020</v>
      </c>
      <c r="B4488" s="24" t="n">
        <v>7</v>
      </c>
      <c r="C4488" s="24" t="n">
        <v>5</v>
      </c>
      <c r="D4488" s="24" t="n">
        <v>23</v>
      </c>
      <c r="E4488" s="24" t="n">
        <v>19</v>
      </c>
      <c r="F4488" s="25">
        <f>IF($E4488="","",DATE(IF($A4488="",nominal_year,$A4488),$B4488,$C4488)+($D4488-IF(LEFT(hour_conv,1)="1",1,0))/24)</f>
        <v/>
      </c>
      <c r="G4488" s="26">
        <f>IF(F4488="","",INT(F4488))</f>
        <v/>
      </c>
      <c r="H4488">
        <f>IF(G4488="","",IF(AND(MONTH(G4488)*100+DAY(G4488)&gt;=season_lo,MONTH(G4488)*100+DAY(G4488)&lt;=season_hi),1,0))</f>
        <v/>
      </c>
      <c r="I4488">
        <f>IF(G4488="","",G4488-first_day+1)</f>
        <v/>
      </c>
      <c r="J4488" s="27">
        <f>IF(I4488="","",INDEX(Daily!$J$2:$J$421,I4488))</f>
        <v/>
      </c>
      <c r="K4488" s="27">
        <f>IF(J4488="","",J4488+cat_offset)</f>
        <v/>
      </c>
      <c r="L4488" s="27">
        <f>IF(J4488="","",MAX(0,E4488-J4488)^2)</f>
        <v/>
      </c>
      <c r="M4488" s="27">
        <f>IF(J4488="","",MAX(0,E4488-(J4488+twcdh_off))^2)</f>
        <v/>
      </c>
      <c r="N4488" s="27">
        <f>IF(E4488="","",MAX(0,E4488-swcdh_thr)^2)</f>
        <v/>
      </c>
      <c r="O4488">
        <f>IF(K4488="","",ROUND(E4488-K4488,0))</f>
        <v/>
      </c>
      <c r="P4488">
        <f>IF(O4488="","",IF(O4488&gt;=1,O4488,0))</f>
        <v/>
      </c>
      <c r="Q4488" s="27">
        <f>IF(E4488="","",MAX(0,E4488-22))</f>
        <v/>
      </c>
      <c r="R4488" s="27">
        <f>IF(H4488=1,E4488,"")</f>
        <v/>
      </c>
      <c r="S4488" s="27">
        <f>IF(AND(H4488=1,J4488&lt;&gt;""),E4488-J4488,"")</f>
        <v/>
      </c>
      <c r="T4488">
        <f>IF(G4488="","",MONTH(G4488))</f>
        <v/>
      </c>
    </row>
    <row r="4489">
      <c r="A4489" s="24" t="n">
        <v>2020</v>
      </c>
      <c r="B4489" s="24" t="n">
        <v>7</v>
      </c>
      <c r="C4489" s="24" t="n">
        <v>5</v>
      </c>
      <c r="D4489" s="24" t="n">
        <v>24</v>
      </c>
      <c r="E4489" s="24" t="n">
        <v>17.35</v>
      </c>
      <c r="F4489" s="25">
        <f>IF($E4489="","",DATE(IF($A4489="",nominal_year,$A4489),$B4489,$C4489)+($D4489-IF(LEFT(hour_conv,1)="1",1,0))/24)</f>
        <v/>
      </c>
      <c r="G4489" s="26">
        <f>IF(F4489="","",INT(F4489))</f>
        <v/>
      </c>
      <c r="H4489">
        <f>IF(G4489="","",IF(AND(MONTH(G4489)*100+DAY(G4489)&gt;=season_lo,MONTH(G4489)*100+DAY(G4489)&lt;=season_hi),1,0))</f>
        <v/>
      </c>
      <c r="I4489">
        <f>IF(G4489="","",G4489-first_day+1)</f>
        <v/>
      </c>
      <c r="J4489" s="27">
        <f>IF(I4489="","",INDEX(Daily!$J$2:$J$421,I4489))</f>
        <v/>
      </c>
      <c r="K4489" s="27">
        <f>IF(J4489="","",J4489+cat_offset)</f>
        <v/>
      </c>
      <c r="L4489" s="27">
        <f>IF(J4489="","",MAX(0,E4489-J4489)^2)</f>
        <v/>
      </c>
      <c r="M4489" s="27">
        <f>IF(J4489="","",MAX(0,E4489-(J4489+twcdh_off))^2)</f>
        <v/>
      </c>
      <c r="N4489" s="27">
        <f>IF(E4489="","",MAX(0,E4489-swcdh_thr)^2)</f>
        <v/>
      </c>
      <c r="O4489">
        <f>IF(K4489="","",ROUND(E4489-K4489,0))</f>
        <v/>
      </c>
      <c r="P4489">
        <f>IF(O4489="","",IF(O4489&gt;=1,O4489,0))</f>
        <v/>
      </c>
      <c r="Q4489" s="27">
        <f>IF(E4489="","",MAX(0,E4489-22))</f>
        <v/>
      </c>
      <c r="R4489" s="27">
        <f>IF(H4489=1,E4489,"")</f>
        <v/>
      </c>
      <c r="S4489" s="27">
        <f>IF(AND(H4489=1,J4489&lt;&gt;""),E4489-J4489,"")</f>
        <v/>
      </c>
      <c r="T4489">
        <f>IF(G4489="","",MONTH(G4489))</f>
        <v/>
      </c>
    </row>
    <row r="4490">
      <c r="A4490" s="24" t="n">
        <v>2020</v>
      </c>
      <c r="B4490" s="24" t="n">
        <v>7</v>
      </c>
      <c r="C4490" s="24" t="n">
        <v>6</v>
      </c>
      <c r="D4490" s="24" t="n">
        <v>1</v>
      </c>
      <c r="E4490" s="24" t="n">
        <v>16.42</v>
      </c>
      <c r="F4490" s="25">
        <f>IF($E4490="","",DATE(IF($A4490="",nominal_year,$A4490),$B4490,$C4490)+($D4490-IF(LEFT(hour_conv,1)="1",1,0))/24)</f>
        <v/>
      </c>
      <c r="G4490" s="26">
        <f>IF(F4490="","",INT(F4490))</f>
        <v/>
      </c>
      <c r="H4490">
        <f>IF(G4490="","",IF(AND(MONTH(G4490)*100+DAY(G4490)&gt;=season_lo,MONTH(G4490)*100+DAY(G4490)&lt;=season_hi),1,0))</f>
        <v/>
      </c>
      <c r="I4490">
        <f>IF(G4490="","",G4490-first_day+1)</f>
        <v/>
      </c>
      <c r="J4490" s="27">
        <f>IF(I4490="","",INDEX(Daily!$J$2:$J$421,I4490))</f>
        <v/>
      </c>
      <c r="K4490" s="27">
        <f>IF(J4490="","",J4490+cat_offset)</f>
        <v/>
      </c>
      <c r="L4490" s="27">
        <f>IF(J4490="","",MAX(0,E4490-J4490)^2)</f>
        <v/>
      </c>
      <c r="M4490" s="27">
        <f>IF(J4490="","",MAX(0,E4490-(J4490+twcdh_off))^2)</f>
        <v/>
      </c>
      <c r="N4490" s="27">
        <f>IF(E4490="","",MAX(0,E4490-swcdh_thr)^2)</f>
        <v/>
      </c>
      <c r="O4490">
        <f>IF(K4490="","",ROUND(E4490-K4490,0))</f>
        <v/>
      </c>
      <c r="P4490">
        <f>IF(O4490="","",IF(O4490&gt;=1,O4490,0))</f>
        <v/>
      </c>
      <c r="Q4490" s="27">
        <f>IF(E4490="","",MAX(0,E4490-22))</f>
        <v/>
      </c>
      <c r="R4490" s="27">
        <f>IF(H4490=1,E4490,"")</f>
        <v/>
      </c>
      <c r="S4490" s="27">
        <f>IF(AND(H4490=1,J4490&lt;&gt;""),E4490-J4490,"")</f>
        <v/>
      </c>
      <c r="T4490">
        <f>IF(G4490="","",MONTH(G4490))</f>
        <v/>
      </c>
    </row>
    <row r="4491">
      <c r="A4491" s="24" t="n">
        <v>2020</v>
      </c>
      <c r="B4491" s="24" t="n">
        <v>7</v>
      </c>
      <c r="C4491" s="24" t="n">
        <v>6</v>
      </c>
      <c r="D4491" s="24" t="n">
        <v>2</v>
      </c>
      <c r="E4491" s="24" t="n">
        <v>15.81</v>
      </c>
      <c r="F4491" s="25">
        <f>IF($E4491="","",DATE(IF($A4491="",nominal_year,$A4491),$B4491,$C4491)+($D4491-IF(LEFT(hour_conv,1)="1",1,0))/24)</f>
        <v/>
      </c>
      <c r="G4491" s="26">
        <f>IF(F4491="","",INT(F4491))</f>
        <v/>
      </c>
      <c r="H4491">
        <f>IF(G4491="","",IF(AND(MONTH(G4491)*100+DAY(G4491)&gt;=season_lo,MONTH(G4491)*100+DAY(G4491)&lt;=season_hi),1,0))</f>
        <v/>
      </c>
      <c r="I4491">
        <f>IF(G4491="","",G4491-first_day+1)</f>
        <v/>
      </c>
      <c r="J4491" s="27">
        <f>IF(I4491="","",INDEX(Daily!$J$2:$J$421,I4491))</f>
        <v/>
      </c>
      <c r="K4491" s="27">
        <f>IF(J4491="","",J4491+cat_offset)</f>
        <v/>
      </c>
      <c r="L4491" s="27">
        <f>IF(J4491="","",MAX(0,E4491-J4491)^2)</f>
        <v/>
      </c>
      <c r="M4491" s="27">
        <f>IF(J4491="","",MAX(0,E4491-(J4491+twcdh_off))^2)</f>
        <v/>
      </c>
      <c r="N4491" s="27">
        <f>IF(E4491="","",MAX(0,E4491-swcdh_thr)^2)</f>
        <v/>
      </c>
      <c r="O4491">
        <f>IF(K4491="","",ROUND(E4491-K4491,0))</f>
        <v/>
      </c>
      <c r="P4491">
        <f>IF(O4491="","",IF(O4491&gt;=1,O4491,0))</f>
        <v/>
      </c>
      <c r="Q4491" s="27">
        <f>IF(E4491="","",MAX(0,E4491-22))</f>
        <v/>
      </c>
      <c r="R4491" s="27">
        <f>IF(H4491=1,E4491,"")</f>
        <v/>
      </c>
      <c r="S4491" s="27">
        <f>IF(AND(H4491=1,J4491&lt;&gt;""),E4491-J4491,"")</f>
        <v/>
      </c>
      <c r="T4491">
        <f>IF(G4491="","",MONTH(G4491))</f>
        <v/>
      </c>
    </row>
    <row r="4492">
      <c r="A4492" s="24" t="n">
        <v>2020</v>
      </c>
      <c r="B4492" s="24" t="n">
        <v>7</v>
      </c>
      <c r="C4492" s="24" t="n">
        <v>6</v>
      </c>
      <c r="D4492" s="24" t="n">
        <v>3</v>
      </c>
      <c r="E4492" s="24" t="n">
        <v>15.42</v>
      </c>
      <c r="F4492" s="25">
        <f>IF($E4492="","",DATE(IF($A4492="",nominal_year,$A4492),$B4492,$C4492)+($D4492-IF(LEFT(hour_conv,1)="1",1,0))/24)</f>
        <v/>
      </c>
      <c r="G4492" s="26">
        <f>IF(F4492="","",INT(F4492))</f>
        <v/>
      </c>
      <c r="H4492">
        <f>IF(G4492="","",IF(AND(MONTH(G4492)*100+DAY(G4492)&gt;=season_lo,MONTH(G4492)*100+DAY(G4492)&lt;=season_hi),1,0))</f>
        <v/>
      </c>
      <c r="I4492">
        <f>IF(G4492="","",G4492-first_day+1)</f>
        <v/>
      </c>
      <c r="J4492" s="27">
        <f>IF(I4492="","",INDEX(Daily!$J$2:$J$421,I4492))</f>
        <v/>
      </c>
      <c r="K4492" s="27">
        <f>IF(J4492="","",J4492+cat_offset)</f>
        <v/>
      </c>
      <c r="L4492" s="27">
        <f>IF(J4492="","",MAX(0,E4492-J4492)^2)</f>
        <v/>
      </c>
      <c r="M4492" s="27">
        <f>IF(J4492="","",MAX(0,E4492-(J4492+twcdh_off))^2)</f>
        <v/>
      </c>
      <c r="N4492" s="27">
        <f>IF(E4492="","",MAX(0,E4492-swcdh_thr)^2)</f>
        <v/>
      </c>
      <c r="O4492">
        <f>IF(K4492="","",ROUND(E4492-K4492,0))</f>
        <v/>
      </c>
      <c r="P4492">
        <f>IF(O4492="","",IF(O4492&gt;=1,O4492,0))</f>
        <v/>
      </c>
      <c r="Q4492" s="27">
        <f>IF(E4492="","",MAX(0,E4492-22))</f>
        <v/>
      </c>
      <c r="R4492" s="27">
        <f>IF(H4492=1,E4492,"")</f>
        <v/>
      </c>
      <c r="S4492" s="27">
        <f>IF(AND(H4492=1,J4492&lt;&gt;""),E4492-J4492,"")</f>
        <v/>
      </c>
      <c r="T4492">
        <f>IF(G4492="","",MONTH(G4492))</f>
        <v/>
      </c>
    </row>
    <row r="4493">
      <c r="A4493" s="24" t="n">
        <v>2020</v>
      </c>
      <c r="B4493" s="24" t="n">
        <v>7</v>
      </c>
      <c r="C4493" s="24" t="n">
        <v>6</v>
      </c>
      <c r="D4493" s="24" t="n">
        <v>4</v>
      </c>
      <c r="E4493" s="24" t="n">
        <v>15.2</v>
      </c>
      <c r="F4493" s="25">
        <f>IF($E4493="","",DATE(IF($A4493="",nominal_year,$A4493),$B4493,$C4493)+($D4493-IF(LEFT(hour_conv,1)="1",1,0))/24)</f>
        <v/>
      </c>
      <c r="G4493" s="26">
        <f>IF(F4493="","",INT(F4493))</f>
        <v/>
      </c>
      <c r="H4493">
        <f>IF(G4493="","",IF(AND(MONTH(G4493)*100+DAY(G4493)&gt;=season_lo,MONTH(G4493)*100+DAY(G4493)&lt;=season_hi),1,0))</f>
        <v/>
      </c>
      <c r="I4493">
        <f>IF(G4493="","",G4493-first_day+1)</f>
        <v/>
      </c>
      <c r="J4493" s="27">
        <f>IF(I4493="","",INDEX(Daily!$J$2:$J$421,I4493))</f>
        <v/>
      </c>
      <c r="K4493" s="27">
        <f>IF(J4493="","",J4493+cat_offset)</f>
        <v/>
      </c>
      <c r="L4493" s="27">
        <f>IF(J4493="","",MAX(0,E4493-J4493)^2)</f>
        <v/>
      </c>
      <c r="M4493" s="27">
        <f>IF(J4493="","",MAX(0,E4493-(J4493+twcdh_off))^2)</f>
        <v/>
      </c>
      <c r="N4493" s="27">
        <f>IF(E4493="","",MAX(0,E4493-swcdh_thr)^2)</f>
        <v/>
      </c>
      <c r="O4493">
        <f>IF(K4493="","",ROUND(E4493-K4493,0))</f>
        <v/>
      </c>
      <c r="P4493">
        <f>IF(O4493="","",IF(O4493&gt;=1,O4493,0))</f>
        <v/>
      </c>
      <c r="Q4493" s="27">
        <f>IF(E4493="","",MAX(0,E4493-22))</f>
        <v/>
      </c>
      <c r="R4493" s="27">
        <f>IF(H4493=1,E4493,"")</f>
        <v/>
      </c>
      <c r="S4493" s="27">
        <f>IF(AND(H4493=1,J4493&lt;&gt;""),E4493-J4493,"")</f>
        <v/>
      </c>
      <c r="T4493">
        <f>IF(G4493="","",MONTH(G4493))</f>
        <v/>
      </c>
    </row>
    <row r="4494">
      <c r="A4494" s="24" t="n">
        <v>2020</v>
      </c>
      <c r="B4494" s="24" t="n">
        <v>7</v>
      </c>
      <c r="C4494" s="24" t="n">
        <v>6</v>
      </c>
      <c r="D4494" s="24" t="n">
        <v>5</v>
      </c>
      <c r="E4494" s="24" t="n">
        <v>14.97</v>
      </c>
      <c r="F4494" s="25">
        <f>IF($E4494="","",DATE(IF($A4494="",nominal_year,$A4494),$B4494,$C4494)+($D4494-IF(LEFT(hour_conv,1)="1",1,0))/24)</f>
        <v/>
      </c>
      <c r="G4494" s="26">
        <f>IF(F4494="","",INT(F4494))</f>
        <v/>
      </c>
      <c r="H4494">
        <f>IF(G4494="","",IF(AND(MONTH(G4494)*100+DAY(G4494)&gt;=season_lo,MONTH(G4494)*100+DAY(G4494)&lt;=season_hi),1,0))</f>
        <v/>
      </c>
      <c r="I4494">
        <f>IF(G4494="","",G4494-first_day+1)</f>
        <v/>
      </c>
      <c r="J4494" s="27">
        <f>IF(I4494="","",INDEX(Daily!$J$2:$J$421,I4494))</f>
        <v/>
      </c>
      <c r="K4494" s="27">
        <f>IF(J4494="","",J4494+cat_offset)</f>
        <v/>
      </c>
      <c r="L4494" s="27">
        <f>IF(J4494="","",MAX(0,E4494-J4494)^2)</f>
        <v/>
      </c>
      <c r="M4494" s="27">
        <f>IF(J4494="","",MAX(0,E4494-(J4494+twcdh_off))^2)</f>
        <v/>
      </c>
      <c r="N4494" s="27">
        <f>IF(E4494="","",MAX(0,E4494-swcdh_thr)^2)</f>
        <v/>
      </c>
      <c r="O4494">
        <f>IF(K4494="","",ROUND(E4494-K4494,0))</f>
        <v/>
      </c>
      <c r="P4494">
        <f>IF(O4494="","",IF(O4494&gt;=1,O4494,0))</f>
        <v/>
      </c>
      <c r="Q4494" s="27">
        <f>IF(E4494="","",MAX(0,E4494-22))</f>
        <v/>
      </c>
      <c r="R4494" s="27">
        <f>IF(H4494=1,E4494,"")</f>
        <v/>
      </c>
      <c r="S4494" s="27">
        <f>IF(AND(H4494=1,J4494&lt;&gt;""),E4494-J4494,"")</f>
        <v/>
      </c>
      <c r="T4494">
        <f>IF(G4494="","",MONTH(G4494))</f>
        <v/>
      </c>
    </row>
    <row r="4495">
      <c r="A4495" s="24" t="n">
        <v>2020</v>
      </c>
      <c r="B4495" s="24" t="n">
        <v>7</v>
      </c>
      <c r="C4495" s="24" t="n">
        <v>6</v>
      </c>
      <c r="D4495" s="24" t="n">
        <v>6</v>
      </c>
      <c r="E4495" s="24" t="n">
        <v>15.81</v>
      </c>
      <c r="F4495" s="25">
        <f>IF($E4495="","",DATE(IF($A4495="",nominal_year,$A4495),$B4495,$C4495)+($D4495-IF(LEFT(hour_conv,1)="1",1,0))/24)</f>
        <v/>
      </c>
      <c r="G4495" s="26">
        <f>IF(F4495="","",INT(F4495))</f>
        <v/>
      </c>
      <c r="H4495">
        <f>IF(G4495="","",IF(AND(MONTH(G4495)*100+DAY(G4495)&gt;=season_lo,MONTH(G4495)*100+DAY(G4495)&lt;=season_hi),1,0))</f>
        <v/>
      </c>
      <c r="I4495">
        <f>IF(G4495="","",G4495-first_day+1)</f>
        <v/>
      </c>
      <c r="J4495" s="27">
        <f>IF(I4495="","",INDEX(Daily!$J$2:$J$421,I4495))</f>
        <v/>
      </c>
      <c r="K4495" s="27">
        <f>IF(J4495="","",J4495+cat_offset)</f>
        <v/>
      </c>
      <c r="L4495" s="27">
        <f>IF(J4495="","",MAX(0,E4495-J4495)^2)</f>
        <v/>
      </c>
      <c r="M4495" s="27">
        <f>IF(J4495="","",MAX(0,E4495-(J4495+twcdh_off))^2)</f>
        <v/>
      </c>
      <c r="N4495" s="27">
        <f>IF(E4495="","",MAX(0,E4495-swcdh_thr)^2)</f>
        <v/>
      </c>
      <c r="O4495">
        <f>IF(K4495="","",ROUND(E4495-K4495,0))</f>
        <v/>
      </c>
      <c r="P4495">
        <f>IF(O4495="","",IF(O4495&gt;=1,O4495,0))</f>
        <v/>
      </c>
      <c r="Q4495" s="27">
        <f>IF(E4495="","",MAX(0,E4495-22))</f>
        <v/>
      </c>
      <c r="R4495" s="27">
        <f>IF(H4495=1,E4495,"")</f>
        <v/>
      </c>
      <c r="S4495" s="27">
        <f>IF(AND(H4495=1,J4495&lt;&gt;""),E4495-J4495,"")</f>
        <v/>
      </c>
      <c r="T4495">
        <f>IF(G4495="","",MONTH(G4495))</f>
        <v/>
      </c>
    </row>
    <row r="4496">
      <c r="A4496" s="24" t="n">
        <v>2020</v>
      </c>
      <c r="B4496" s="24" t="n">
        <v>7</v>
      </c>
      <c r="C4496" s="24" t="n">
        <v>6</v>
      </c>
      <c r="D4496" s="24" t="n">
        <v>7</v>
      </c>
      <c r="E4496" s="24" t="n">
        <v>16.86</v>
      </c>
      <c r="F4496" s="25">
        <f>IF($E4496="","",DATE(IF($A4496="",nominal_year,$A4496),$B4496,$C4496)+($D4496-IF(LEFT(hour_conv,1)="1",1,0))/24)</f>
        <v/>
      </c>
      <c r="G4496" s="26">
        <f>IF(F4496="","",INT(F4496))</f>
        <v/>
      </c>
      <c r="H4496">
        <f>IF(G4496="","",IF(AND(MONTH(G4496)*100+DAY(G4496)&gt;=season_lo,MONTH(G4496)*100+DAY(G4496)&lt;=season_hi),1,0))</f>
        <v/>
      </c>
      <c r="I4496">
        <f>IF(G4496="","",G4496-first_day+1)</f>
        <v/>
      </c>
      <c r="J4496" s="27">
        <f>IF(I4496="","",INDEX(Daily!$J$2:$J$421,I4496))</f>
        <v/>
      </c>
      <c r="K4496" s="27">
        <f>IF(J4496="","",J4496+cat_offset)</f>
        <v/>
      </c>
      <c r="L4496" s="27">
        <f>IF(J4496="","",MAX(0,E4496-J4496)^2)</f>
        <v/>
      </c>
      <c r="M4496" s="27">
        <f>IF(J4496="","",MAX(0,E4496-(J4496+twcdh_off))^2)</f>
        <v/>
      </c>
      <c r="N4496" s="27">
        <f>IF(E4496="","",MAX(0,E4496-swcdh_thr)^2)</f>
        <v/>
      </c>
      <c r="O4496">
        <f>IF(K4496="","",ROUND(E4496-K4496,0))</f>
        <v/>
      </c>
      <c r="P4496">
        <f>IF(O4496="","",IF(O4496&gt;=1,O4496,0))</f>
        <v/>
      </c>
      <c r="Q4496" s="27">
        <f>IF(E4496="","",MAX(0,E4496-22))</f>
        <v/>
      </c>
      <c r="R4496" s="27">
        <f>IF(H4496=1,E4496,"")</f>
        <v/>
      </c>
      <c r="S4496" s="27">
        <f>IF(AND(H4496=1,J4496&lt;&gt;""),E4496-J4496,"")</f>
        <v/>
      </c>
      <c r="T4496">
        <f>IF(G4496="","",MONTH(G4496))</f>
        <v/>
      </c>
    </row>
    <row r="4497">
      <c r="A4497" s="24" t="n">
        <v>2020</v>
      </c>
      <c r="B4497" s="24" t="n">
        <v>7</v>
      </c>
      <c r="C4497" s="24" t="n">
        <v>6</v>
      </c>
      <c r="D4497" s="24" t="n">
        <v>8</v>
      </c>
      <c r="E4497" s="24" t="n">
        <v>17.98</v>
      </c>
      <c r="F4497" s="25">
        <f>IF($E4497="","",DATE(IF($A4497="",nominal_year,$A4497),$B4497,$C4497)+($D4497-IF(LEFT(hour_conv,1)="1",1,0))/24)</f>
        <v/>
      </c>
      <c r="G4497" s="26">
        <f>IF(F4497="","",INT(F4497))</f>
        <v/>
      </c>
      <c r="H4497">
        <f>IF(G4497="","",IF(AND(MONTH(G4497)*100+DAY(G4497)&gt;=season_lo,MONTH(G4497)*100+DAY(G4497)&lt;=season_hi),1,0))</f>
        <v/>
      </c>
      <c r="I4497">
        <f>IF(G4497="","",G4497-first_day+1)</f>
        <v/>
      </c>
      <c r="J4497" s="27">
        <f>IF(I4497="","",INDEX(Daily!$J$2:$J$421,I4497))</f>
        <v/>
      </c>
      <c r="K4497" s="27">
        <f>IF(J4497="","",J4497+cat_offset)</f>
        <v/>
      </c>
      <c r="L4497" s="27">
        <f>IF(J4497="","",MAX(0,E4497-J4497)^2)</f>
        <v/>
      </c>
      <c r="M4497" s="27">
        <f>IF(J4497="","",MAX(0,E4497-(J4497+twcdh_off))^2)</f>
        <v/>
      </c>
      <c r="N4497" s="27">
        <f>IF(E4497="","",MAX(0,E4497-swcdh_thr)^2)</f>
        <v/>
      </c>
      <c r="O4497">
        <f>IF(K4497="","",ROUND(E4497-K4497,0))</f>
        <v/>
      </c>
      <c r="P4497">
        <f>IF(O4497="","",IF(O4497&gt;=1,O4497,0))</f>
        <v/>
      </c>
      <c r="Q4497" s="27">
        <f>IF(E4497="","",MAX(0,E4497-22))</f>
        <v/>
      </c>
      <c r="R4497" s="27">
        <f>IF(H4497=1,E4497,"")</f>
        <v/>
      </c>
      <c r="S4497" s="27">
        <f>IF(AND(H4497=1,J4497&lt;&gt;""),E4497-J4497,"")</f>
        <v/>
      </c>
      <c r="T4497">
        <f>IF(G4497="","",MONTH(G4497))</f>
        <v/>
      </c>
    </row>
    <row r="4498">
      <c r="A4498" s="24" t="n">
        <v>2020</v>
      </c>
      <c r="B4498" s="24" t="n">
        <v>7</v>
      </c>
      <c r="C4498" s="24" t="n">
        <v>6</v>
      </c>
      <c r="D4498" s="24" t="n">
        <v>9</v>
      </c>
      <c r="E4498" s="24" t="n">
        <v>17.77</v>
      </c>
      <c r="F4498" s="25">
        <f>IF($E4498="","",DATE(IF($A4498="",nominal_year,$A4498),$B4498,$C4498)+($D4498-IF(LEFT(hour_conv,1)="1",1,0))/24)</f>
        <v/>
      </c>
      <c r="G4498" s="26">
        <f>IF(F4498="","",INT(F4498))</f>
        <v/>
      </c>
      <c r="H4498">
        <f>IF(G4498="","",IF(AND(MONTH(G4498)*100+DAY(G4498)&gt;=season_lo,MONTH(G4498)*100+DAY(G4498)&lt;=season_hi),1,0))</f>
        <v/>
      </c>
      <c r="I4498">
        <f>IF(G4498="","",G4498-first_day+1)</f>
        <v/>
      </c>
      <c r="J4498" s="27">
        <f>IF(I4498="","",INDEX(Daily!$J$2:$J$421,I4498))</f>
        <v/>
      </c>
      <c r="K4498" s="27">
        <f>IF(J4498="","",J4498+cat_offset)</f>
        <v/>
      </c>
      <c r="L4498" s="27">
        <f>IF(J4498="","",MAX(0,E4498-J4498)^2)</f>
        <v/>
      </c>
      <c r="M4498" s="27">
        <f>IF(J4498="","",MAX(0,E4498-(J4498+twcdh_off))^2)</f>
        <v/>
      </c>
      <c r="N4498" s="27">
        <f>IF(E4498="","",MAX(0,E4498-swcdh_thr)^2)</f>
        <v/>
      </c>
      <c r="O4498">
        <f>IF(K4498="","",ROUND(E4498-K4498,0))</f>
        <v/>
      </c>
      <c r="P4498">
        <f>IF(O4498="","",IF(O4498&gt;=1,O4498,0))</f>
        <v/>
      </c>
      <c r="Q4498" s="27">
        <f>IF(E4498="","",MAX(0,E4498-22))</f>
        <v/>
      </c>
      <c r="R4498" s="27">
        <f>IF(H4498=1,E4498,"")</f>
        <v/>
      </c>
      <c r="S4498" s="27">
        <f>IF(AND(H4498=1,J4498&lt;&gt;""),E4498-J4498,"")</f>
        <v/>
      </c>
      <c r="T4498">
        <f>IF(G4498="","",MONTH(G4498))</f>
        <v/>
      </c>
    </row>
    <row r="4499">
      <c r="A4499" s="24" t="n">
        <v>2020</v>
      </c>
      <c r="B4499" s="24" t="n">
        <v>7</v>
      </c>
      <c r="C4499" s="24" t="n">
        <v>6</v>
      </c>
      <c r="D4499" s="24" t="n">
        <v>10</v>
      </c>
      <c r="E4499" s="24" t="n">
        <v>20.08</v>
      </c>
      <c r="F4499" s="25">
        <f>IF($E4499="","",DATE(IF($A4499="",nominal_year,$A4499),$B4499,$C4499)+($D4499-IF(LEFT(hour_conv,1)="1",1,0))/24)</f>
        <v/>
      </c>
      <c r="G4499" s="26">
        <f>IF(F4499="","",INT(F4499))</f>
        <v/>
      </c>
      <c r="H4499">
        <f>IF(G4499="","",IF(AND(MONTH(G4499)*100+DAY(G4499)&gt;=season_lo,MONTH(G4499)*100+DAY(G4499)&lt;=season_hi),1,0))</f>
        <v/>
      </c>
      <c r="I4499">
        <f>IF(G4499="","",G4499-first_day+1)</f>
        <v/>
      </c>
      <c r="J4499" s="27">
        <f>IF(I4499="","",INDEX(Daily!$J$2:$J$421,I4499))</f>
        <v/>
      </c>
      <c r="K4499" s="27">
        <f>IF(J4499="","",J4499+cat_offset)</f>
        <v/>
      </c>
      <c r="L4499" s="27">
        <f>IF(J4499="","",MAX(0,E4499-J4499)^2)</f>
        <v/>
      </c>
      <c r="M4499" s="27">
        <f>IF(J4499="","",MAX(0,E4499-(J4499+twcdh_off))^2)</f>
        <v/>
      </c>
      <c r="N4499" s="27">
        <f>IF(E4499="","",MAX(0,E4499-swcdh_thr)^2)</f>
        <v/>
      </c>
      <c r="O4499">
        <f>IF(K4499="","",ROUND(E4499-K4499,0))</f>
        <v/>
      </c>
      <c r="P4499">
        <f>IF(O4499="","",IF(O4499&gt;=1,O4499,0))</f>
        <v/>
      </c>
      <c r="Q4499" s="27">
        <f>IF(E4499="","",MAX(0,E4499-22))</f>
        <v/>
      </c>
      <c r="R4499" s="27">
        <f>IF(H4499=1,E4499,"")</f>
        <v/>
      </c>
      <c r="S4499" s="27">
        <f>IF(AND(H4499=1,J4499&lt;&gt;""),E4499-J4499,"")</f>
        <v/>
      </c>
      <c r="T4499">
        <f>IF(G4499="","",MONTH(G4499))</f>
        <v/>
      </c>
    </row>
    <row r="4500">
      <c r="A4500" s="24" t="n">
        <v>2020</v>
      </c>
      <c r="B4500" s="24" t="n">
        <v>7</v>
      </c>
      <c r="C4500" s="24" t="n">
        <v>6</v>
      </c>
      <c r="D4500" s="24" t="n">
        <v>11</v>
      </c>
      <c r="E4500" s="24" t="n">
        <v>21.56</v>
      </c>
      <c r="F4500" s="25">
        <f>IF($E4500="","",DATE(IF($A4500="",nominal_year,$A4500),$B4500,$C4500)+($D4500-IF(LEFT(hour_conv,1)="1",1,0))/24)</f>
        <v/>
      </c>
      <c r="G4500" s="26">
        <f>IF(F4500="","",INT(F4500))</f>
        <v/>
      </c>
      <c r="H4500">
        <f>IF(G4500="","",IF(AND(MONTH(G4500)*100+DAY(G4500)&gt;=season_lo,MONTH(G4500)*100+DAY(G4500)&lt;=season_hi),1,0))</f>
        <v/>
      </c>
      <c r="I4500">
        <f>IF(G4500="","",G4500-first_day+1)</f>
        <v/>
      </c>
      <c r="J4500" s="27">
        <f>IF(I4500="","",INDEX(Daily!$J$2:$J$421,I4500))</f>
        <v/>
      </c>
      <c r="K4500" s="27">
        <f>IF(J4500="","",J4500+cat_offset)</f>
        <v/>
      </c>
      <c r="L4500" s="27">
        <f>IF(J4500="","",MAX(0,E4500-J4500)^2)</f>
        <v/>
      </c>
      <c r="M4500" s="27">
        <f>IF(J4500="","",MAX(0,E4500-(J4500+twcdh_off))^2)</f>
        <v/>
      </c>
      <c r="N4500" s="27">
        <f>IF(E4500="","",MAX(0,E4500-swcdh_thr)^2)</f>
        <v/>
      </c>
      <c r="O4500">
        <f>IF(K4500="","",ROUND(E4500-K4500,0))</f>
        <v/>
      </c>
      <c r="P4500">
        <f>IF(O4500="","",IF(O4500&gt;=1,O4500,0))</f>
        <v/>
      </c>
      <c r="Q4500" s="27">
        <f>IF(E4500="","",MAX(0,E4500-22))</f>
        <v/>
      </c>
      <c r="R4500" s="27">
        <f>IF(H4500=1,E4500,"")</f>
        <v/>
      </c>
      <c r="S4500" s="27">
        <f>IF(AND(H4500=1,J4500&lt;&gt;""),E4500-J4500,"")</f>
        <v/>
      </c>
      <c r="T4500">
        <f>IF(G4500="","",MONTH(G4500))</f>
        <v/>
      </c>
    </row>
    <row r="4501">
      <c r="A4501" s="24" t="n">
        <v>2020</v>
      </c>
      <c r="B4501" s="24" t="n">
        <v>7</v>
      </c>
      <c r="C4501" s="24" t="n">
        <v>6</v>
      </c>
      <c r="D4501" s="24" t="n">
        <v>12</v>
      </c>
      <c r="E4501" s="24" t="n">
        <v>23.11</v>
      </c>
      <c r="F4501" s="25">
        <f>IF($E4501="","",DATE(IF($A4501="",nominal_year,$A4501),$B4501,$C4501)+($D4501-IF(LEFT(hour_conv,1)="1",1,0))/24)</f>
        <v/>
      </c>
      <c r="G4501" s="26">
        <f>IF(F4501="","",INT(F4501))</f>
        <v/>
      </c>
      <c r="H4501">
        <f>IF(G4501="","",IF(AND(MONTH(G4501)*100+DAY(G4501)&gt;=season_lo,MONTH(G4501)*100+DAY(G4501)&lt;=season_hi),1,0))</f>
        <v/>
      </c>
      <c r="I4501">
        <f>IF(G4501="","",G4501-first_day+1)</f>
        <v/>
      </c>
      <c r="J4501" s="27">
        <f>IF(I4501="","",INDEX(Daily!$J$2:$J$421,I4501))</f>
        <v/>
      </c>
      <c r="K4501" s="27">
        <f>IF(J4501="","",J4501+cat_offset)</f>
        <v/>
      </c>
      <c r="L4501" s="27">
        <f>IF(J4501="","",MAX(0,E4501-J4501)^2)</f>
        <v/>
      </c>
      <c r="M4501" s="27">
        <f>IF(J4501="","",MAX(0,E4501-(J4501+twcdh_off))^2)</f>
        <v/>
      </c>
      <c r="N4501" s="27">
        <f>IF(E4501="","",MAX(0,E4501-swcdh_thr)^2)</f>
        <v/>
      </c>
      <c r="O4501">
        <f>IF(K4501="","",ROUND(E4501-K4501,0))</f>
        <v/>
      </c>
      <c r="P4501">
        <f>IF(O4501="","",IF(O4501&gt;=1,O4501,0))</f>
        <v/>
      </c>
      <c r="Q4501" s="27">
        <f>IF(E4501="","",MAX(0,E4501-22))</f>
        <v/>
      </c>
      <c r="R4501" s="27">
        <f>IF(H4501=1,E4501,"")</f>
        <v/>
      </c>
      <c r="S4501" s="27">
        <f>IF(AND(H4501=1,J4501&lt;&gt;""),E4501-J4501,"")</f>
        <v/>
      </c>
      <c r="T4501">
        <f>IF(G4501="","",MONTH(G4501))</f>
        <v/>
      </c>
    </row>
    <row r="4502">
      <c r="A4502" s="24" t="n">
        <v>2020</v>
      </c>
      <c r="B4502" s="24" t="n">
        <v>7</v>
      </c>
      <c r="C4502" s="24" t="n">
        <v>6</v>
      </c>
      <c r="D4502" s="24" t="n">
        <v>13</v>
      </c>
      <c r="E4502" s="24" t="n">
        <v>24.42</v>
      </c>
      <c r="F4502" s="25">
        <f>IF($E4502="","",DATE(IF($A4502="",nominal_year,$A4502),$B4502,$C4502)+($D4502-IF(LEFT(hour_conv,1)="1",1,0))/24)</f>
        <v/>
      </c>
      <c r="G4502" s="26">
        <f>IF(F4502="","",INT(F4502))</f>
        <v/>
      </c>
      <c r="H4502">
        <f>IF(G4502="","",IF(AND(MONTH(G4502)*100+DAY(G4502)&gt;=season_lo,MONTH(G4502)*100+DAY(G4502)&lt;=season_hi),1,0))</f>
        <v/>
      </c>
      <c r="I4502">
        <f>IF(G4502="","",G4502-first_day+1)</f>
        <v/>
      </c>
      <c r="J4502" s="27">
        <f>IF(I4502="","",INDEX(Daily!$J$2:$J$421,I4502))</f>
        <v/>
      </c>
      <c r="K4502" s="27">
        <f>IF(J4502="","",J4502+cat_offset)</f>
        <v/>
      </c>
      <c r="L4502" s="27">
        <f>IF(J4502="","",MAX(0,E4502-J4502)^2)</f>
        <v/>
      </c>
      <c r="M4502" s="27">
        <f>IF(J4502="","",MAX(0,E4502-(J4502+twcdh_off))^2)</f>
        <v/>
      </c>
      <c r="N4502" s="27">
        <f>IF(E4502="","",MAX(0,E4502-swcdh_thr)^2)</f>
        <v/>
      </c>
      <c r="O4502">
        <f>IF(K4502="","",ROUND(E4502-K4502,0))</f>
        <v/>
      </c>
      <c r="P4502">
        <f>IF(O4502="","",IF(O4502&gt;=1,O4502,0))</f>
        <v/>
      </c>
      <c r="Q4502" s="27">
        <f>IF(E4502="","",MAX(0,E4502-22))</f>
        <v/>
      </c>
      <c r="R4502" s="27">
        <f>IF(H4502=1,E4502,"")</f>
        <v/>
      </c>
      <c r="S4502" s="27">
        <f>IF(AND(H4502=1,J4502&lt;&gt;""),E4502-J4502,"")</f>
        <v/>
      </c>
      <c r="T4502">
        <f>IF(G4502="","",MONTH(G4502))</f>
        <v/>
      </c>
    </row>
    <row r="4503">
      <c r="A4503" s="24" t="n">
        <v>2020</v>
      </c>
      <c r="B4503" s="24" t="n">
        <v>7</v>
      </c>
      <c r="C4503" s="24" t="n">
        <v>6</v>
      </c>
      <c r="D4503" s="24" t="n">
        <v>14</v>
      </c>
      <c r="E4503" s="24" t="n">
        <v>25.6</v>
      </c>
      <c r="F4503" s="25">
        <f>IF($E4503="","",DATE(IF($A4503="",nominal_year,$A4503),$B4503,$C4503)+($D4503-IF(LEFT(hour_conv,1)="1",1,0))/24)</f>
        <v/>
      </c>
      <c r="G4503" s="26">
        <f>IF(F4503="","",INT(F4503))</f>
        <v/>
      </c>
      <c r="H4503">
        <f>IF(G4503="","",IF(AND(MONTH(G4503)*100+DAY(G4503)&gt;=season_lo,MONTH(G4503)*100+DAY(G4503)&lt;=season_hi),1,0))</f>
        <v/>
      </c>
      <c r="I4503">
        <f>IF(G4503="","",G4503-first_day+1)</f>
        <v/>
      </c>
      <c r="J4503" s="27">
        <f>IF(I4503="","",INDEX(Daily!$J$2:$J$421,I4503))</f>
        <v/>
      </c>
      <c r="K4503" s="27">
        <f>IF(J4503="","",J4503+cat_offset)</f>
        <v/>
      </c>
      <c r="L4503" s="27">
        <f>IF(J4503="","",MAX(0,E4503-J4503)^2)</f>
        <v/>
      </c>
      <c r="M4503" s="27">
        <f>IF(J4503="","",MAX(0,E4503-(J4503+twcdh_off))^2)</f>
        <v/>
      </c>
      <c r="N4503" s="27">
        <f>IF(E4503="","",MAX(0,E4503-swcdh_thr)^2)</f>
        <v/>
      </c>
      <c r="O4503">
        <f>IF(K4503="","",ROUND(E4503-K4503,0))</f>
        <v/>
      </c>
      <c r="P4503">
        <f>IF(O4503="","",IF(O4503&gt;=1,O4503,0))</f>
        <v/>
      </c>
      <c r="Q4503" s="27">
        <f>IF(E4503="","",MAX(0,E4503-22))</f>
        <v/>
      </c>
      <c r="R4503" s="27">
        <f>IF(H4503=1,E4503,"")</f>
        <v/>
      </c>
      <c r="S4503" s="27">
        <f>IF(AND(H4503=1,J4503&lt;&gt;""),E4503-J4503,"")</f>
        <v/>
      </c>
      <c r="T4503">
        <f>IF(G4503="","",MONTH(G4503))</f>
        <v/>
      </c>
    </row>
    <row r="4504">
      <c r="A4504" s="24" t="n">
        <v>2020</v>
      </c>
      <c r="B4504" s="24" t="n">
        <v>7</v>
      </c>
      <c r="C4504" s="24" t="n">
        <v>6</v>
      </c>
      <c r="D4504" s="24" t="n">
        <v>15</v>
      </c>
      <c r="E4504" s="24" t="n">
        <v>26.03</v>
      </c>
      <c r="F4504" s="25">
        <f>IF($E4504="","",DATE(IF($A4504="",nominal_year,$A4504),$B4504,$C4504)+($D4504-IF(LEFT(hour_conv,1)="1",1,0))/24)</f>
        <v/>
      </c>
      <c r="G4504" s="26">
        <f>IF(F4504="","",INT(F4504))</f>
        <v/>
      </c>
      <c r="H4504">
        <f>IF(G4504="","",IF(AND(MONTH(G4504)*100+DAY(G4504)&gt;=season_lo,MONTH(G4504)*100+DAY(G4504)&lt;=season_hi),1,0))</f>
        <v/>
      </c>
      <c r="I4504">
        <f>IF(G4504="","",G4504-first_day+1)</f>
        <v/>
      </c>
      <c r="J4504" s="27">
        <f>IF(I4504="","",INDEX(Daily!$J$2:$J$421,I4504))</f>
        <v/>
      </c>
      <c r="K4504" s="27">
        <f>IF(J4504="","",J4504+cat_offset)</f>
        <v/>
      </c>
      <c r="L4504" s="27">
        <f>IF(J4504="","",MAX(0,E4504-J4504)^2)</f>
        <v/>
      </c>
      <c r="M4504" s="27">
        <f>IF(J4504="","",MAX(0,E4504-(J4504+twcdh_off))^2)</f>
        <v/>
      </c>
      <c r="N4504" s="27">
        <f>IF(E4504="","",MAX(0,E4504-swcdh_thr)^2)</f>
        <v/>
      </c>
      <c r="O4504">
        <f>IF(K4504="","",ROUND(E4504-K4504,0))</f>
        <v/>
      </c>
      <c r="P4504">
        <f>IF(O4504="","",IF(O4504&gt;=1,O4504,0))</f>
        <v/>
      </c>
      <c r="Q4504" s="27">
        <f>IF(E4504="","",MAX(0,E4504-22))</f>
        <v/>
      </c>
      <c r="R4504" s="27">
        <f>IF(H4504=1,E4504,"")</f>
        <v/>
      </c>
      <c r="S4504" s="27">
        <f>IF(AND(H4504=1,J4504&lt;&gt;""),E4504-J4504,"")</f>
        <v/>
      </c>
      <c r="T4504">
        <f>IF(G4504="","",MONTH(G4504))</f>
        <v/>
      </c>
    </row>
    <row r="4505">
      <c r="A4505" s="24" t="n">
        <v>2020</v>
      </c>
      <c r="B4505" s="24" t="n">
        <v>7</v>
      </c>
      <c r="C4505" s="24" t="n">
        <v>6</v>
      </c>
      <c r="D4505" s="24" t="n">
        <v>16</v>
      </c>
      <c r="E4505" s="24" t="n">
        <v>25.92</v>
      </c>
      <c r="F4505" s="25">
        <f>IF($E4505="","",DATE(IF($A4505="",nominal_year,$A4505),$B4505,$C4505)+($D4505-IF(LEFT(hour_conv,1)="1",1,0))/24)</f>
        <v/>
      </c>
      <c r="G4505" s="26">
        <f>IF(F4505="","",INT(F4505))</f>
        <v/>
      </c>
      <c r="H4505">
        <f>IF(G4505="","",IF(AND(MONTH(G4505)*100+DAY(G4505)&gt;=season_lo,MONTH(G4505)*100+DAY(G4505)&lt;=season_hi),1,0))</f>
        <v/>
      </c>
      <c r="I4505">
        <f>IF(G4505="","",G4505-first_day+1)</f>
        <v/>
      </c>
      <c r="J4505" s="27">
        <f>IF(I4505="","",INDEX(Daily!$J$2:$J$421,I4505))</f>
        <v/>
      </c>
      <c r="K4505" s="27">
        <f>IF(J4505="","",J4505+cat_offset)</f>
        <v/>
      </c>
      <c r="L4505" s="27">
        <f>IF(J4505="","",MAX(0,E4505-J4505)^2)</f>
        <v/>
      </c>
      <c r="M4505" s="27">
        <f>IF(J4505="","",MAX(0,E4505-(J4505+twcdh_off))^2)</f>
        <v/>
      </c>
      <c r="N4505" s="27">
        <f>IF(E4505="","",MAX(0,E4505-swcdh_thr)^2)</f>
        <v/>
      </c>
      <c r="O4505">
        <f>IF(K4505="","",ROUND(E4505-K4505,0))</f>
        <v/>
      </c>
      <c r="P4505">
        <f>IF(O4505="","",IF(O4505&gt;=1,O4505,0))</f>
        <v/>
      </c>
      <c r="Q4505" s="27">
        <f>IF(E4505="","",MAX(0,E4505-22))</f>
        <v/>
      </c>
      <c r="R4505" s="27">
        <f>IF(H4505=1,E4505,"")</f>
        <v/>
      </c>
      <c r="S4505" s="27">
        <f>IF(AND(H4505=1,J4505&lt;&gt;""),E4505-J4505,"")</f>
        <v/>
      </c>
      <c r="T4505">
        <f>IF(G4505="","",MONTH(G4505))</f>
        <v/>
      </c>
    </row>
    <row r="4506">
      <c r="A4506" s="24" t="n">
        <v>2020</v>
      </c>
      <c r="B4506" s="24" t="n">
        <v>7</v>
      </c>
      <c r="C4506" s="24" t="n">
        <v>6</v>
      </c>
      <c r="D4506" s="24" t="n">
        <v>17</v>
      </c>
      <c r="E4506" s="24" t="n">
        <v>25.8</v>
      </c>
      <c r="F4506" s="25">
        <f>IF($E4506="","",DATE(IF($A4506="",nominal_year,$A4506),$B4506,$C4506)+($D4506-IF(LEFT(hour_conv,1)="1",1,0))/24)</f>
        <v/>
      </c>
      <c r="G4506" s="26">
        <f>IF(F4506="","",INT(F4506))</f>
        <v/>
      </c>
      <c r="H4506">
        <f>IF(G4506="","",IF(AND(MONTH(G4506)*100+DAY(G4506)&gt;=season_lo,MONTH(G4506)*100+DAY(G4506)&lt;=season_hi),1,0))</f>
        <v/>
      </c>
      <c r="I4506">
        <f>IF(G4506="","",G4506-first_day+1)</f>
        <v/>
      </c>
      <c r="J4506" s="27">
        <f>IF(I4506="","",INDEX(Daily!$J$2:$J$421,I4506))</f>
        <v/>
      </c>
      <c r="K4506" s="27">
        <f>IF(J4506="","",J4506+cat_offset)</f>
        <v/>
      </c>
      <c r="L4506" s="27">
        <f>IF(J4506="","",MAX(0,E4506-J4506)^2)</f>
        <v/>
      </c>
      <c r="M4506" s="27">
        <f>IF(J4506="","",MAX(0,E4506-(J4506+twcdh_off))^2)</f>
        <v/>
      </c>
      <c r="N4506" s="27">
        <f>IF(E4506="","",MAX(0,E4506-swcdh_thr)^2)</f>
        <v/>
      </c>
      <c r="O4506">
        <f>IF(K4506="","",ROUND(E4506-K4506,0))</f>
        <v/>
      </c>
      <c r="P4506">
        <f>IF(O4506="","",IF(O4506&gt;=1,O4506,0))</f>
        <v/>
      </c>
      <c r="Q4506" s="27">
        <f>IF(E4506="","",MAX(0,E4506-22))</f>
        <v/>
      </c>
      <c r="R4506" s="27">
        <f>IF(H4506=1,E4506,"")</f>
        <v/>
      </c>
      <c r="S4506" s="27">
        <f>IF(AND(H4506=1,J4506&lt;&gt;""),E4506-J4506,"")</f>
        <v/>
      </c>
      <c r="T4506">
        <f>IF(G4506="","",MONTH(G4506))</f>
        <v/>
      </c>
    </row>
    <row r="4507">
      <c r="A4507" s="24" t="n">
        <v>2020</v>
      </c>
      <c r="B4507" s="24" t="n">
        <v>7</v>
      </c>
      <c r="C4507" s="24" t="n">
        <v>6</v>
      </c>
      <c r="D4507" s="24" t="n">
        <v>18</v>
      </c>
      <c r="E4507" s="24" t="n">
        <v>25.94</v>
      </c>
      <c r="F4507" s="25">
        <f>IF($E4507="","",DATE(IF($A4507="",nominal_year,$A4507),$B4507,$C4507)+($D4507-IF(LEFT(hour_conv,1)="1",1,0))/24)</f>
        <v/>
      </c>
      <c r="G4507" s="26">
        <f>IF(F4507="","",INT(F4507))</f>
        <v/>
      </c>
      <c r="H4507">
        <f>IF(G4507="","",IF(AND(MONTH(G4507)*100+DAY(G4507)&gt;=season_lo,MONTH(G4507)*100+DAY(G4507)&lt;=season_hi),1,0))</f>
        <v/>
      </c>
      <c r="I4507">
        <f>IF(G4507="","",G4507-first_day+1)</f>
        <v/>
      </c>
      <c r="J4507" s="27">
        <f>IF(I4507="","",INDEX(Daily!$J$2:$J$421,I4507))</f>
        <v/>
      </c>
      <c r="K4507" s="27">
        <f>IF(J4507="","",J4507+cat_offset)</f>
        <v/>
      </c>
      <c r="L4507" s="27">
        <f>IF(J4507="","",MAX(0,E4507-J4507)^2)</f>
        <v/>
      </c>
      <c r="M4507" s="27">
        <f>IF(J4507="","",MAX(0,E4507-(J4507+twcdh_off))^2)</f>
        <v/>
      </c>
      <c r="N4507" s="27">
        <f>IF(E4507="","",MAX(0,E4507-swcdh_thr)^2)</f>
        <v/>
      </c>
      <c r="O4507">
        <f>IF(K4507="","",ROUND(E4507-K4507,0))</f>
        <v/>
      </c>
      <c r="P4507">
        <f>IF(O4507="","",IF(O4507&gt;=1,O4507,0))</f>
        <v/>
      </c>
      <c r="Q4507" s="27">
        <f>IF(E4507="","",MAX(0,E4507-22))</f>
        <v/>
      </c>
      <c r="R4507" s="27">
        <f>IF(H4507=1,E4507,"")</f>
        <v/>
      </c>
      <c r="S4507" s="27">
        <f>IF(AND(H4507=1,J4507&lt;&gt;""),E4507-J4507,"")</f>
        <v/>
      </c>
      <c r="T4507">
        <f>IF(G4507="","",MONTH(G4507))</f>
        <v/>
      </c>
    </row>
    <row r="4508">
      <c r="A4508" s="24" t="n">
        <v>2020</v>
      </c>
      <c r="B4508" s="24" t="n">
        <v>7</v>
      </c>
      <c r="C4508" s="24" t="n">
        <v>6</v>
      </c>
      <c r="D4508" s="24" t="n">
        <v>19</v>
      </c>
      <c r="E4508" s="24" t="n">
        <v>24.11</v>
      </c>
      <c r="F4508" s="25">
        <f>IF($E4508="","",DATE(IF($A4508="",nominal_year,$A4508),$B4508,$C4508)+($D4508-IF(LEFT(hour_conv,1)="1",1,0))/24)</f>
        <v/>
      </c>
      <c r="G4508" s="26">
        <f>IF(F4508="","",INT(F4508))</f>
        <v/>
      </c>
      <c r="H4508">
        <f>IF(G4508="","",IF(AND(MONTH(G4508)*100+DAY(G4508)&gt;=season_lo,MONTH(G4508)*100+DAY(G4508)&lt;=season_hi),1,0))</f>
        <v/>
      </c>
      <c r="I4508">
        <f>IF(G4508="","",G4508-first_day+1)</f>
        <v/>
      </c>
      <c r="J4508" s="27">
        <f>IF(I4508="","",INDEX(Daily!$J$2:$J$421,I4508))</f>
        <v/>
      </c>
      <c r="K4508" s="27">
        <f>IF(J4508="","",J4508+cat_offset)</f>
        <v/>
      </c>
      <c r="L4508" s="27">
        <f>IF(J4508="","",MAX(0,E4508-J4508)^2)</f>
        <v/>
      </c>
      <c r="M4508" s="27">
        <f>IF(J4508="","",MAX(0,E4508-(J4508+twcdh_off))^2)</f>
        <v/>
      </c>
      <c r="N4508" s="27">
        <f>IF(E4508="","",MAX(0,E4508-swcdh_thr)^2)</f>
        <v/>
      </c>
      <c r="O4508">
        <f>IF(K4508="","",ROUND(E4508-K4508,0))</f>
        <v/>
      </c>
      <c r="P4508">
        <f>IF(O4508="","",IF(O4508&gt;=1,O4508,0))</f>
        <v/>
      </c>
      <c r="Q4508" s="27">
        <f>IF(E4508="","",MAX(0,E4508-22))</f>
        <v/>
      </c>
      <c r="R4508" s="27">
        <f>IF(H4508=1,E4508,"")</f>
        <v/>
      </c>
      <c r="S4508" s="27">
        <f>IF(AND(H4508=1,J4508&lt;&gt;""),E4508-J4508,"")</f>
        <v/>
      </c>
      <c r="T4508">
        <f>IF(G4508="","",MONTH(G4508))</f>
        <v/>
      </c>
    </row>
    <row r="4509">
      <c r="A4509" s="24" t="n">
        <v>2020</v>
      </c>
      <c r="B4509" s="24" t="n">
        <v>7</v>
      </c>
      <c r="C4509" s="24" t="n">
        <v>6</v>
      </c>
      <c r="D4509" s="24" t="n">
        <v>20</v>
      </c>
      <c r="E4509" s="24" t="n">
        <v>23.34</v>
      </c>
      <c r="F4509" s="25">
        <f>IF($E4509="","",DATE(IF($A4509="",nominal_year,$A4509),$B4509,$C4509)+($D4509-IF(LEFT(hour_conv,1)="1",1,0))/24)</f>
        <v/>
      </c>
      <c r="G4509" s="26">
        <f>IF(F4509="","",INT(F4509))</f>
        <v/>
      </c>
      <c r="H4509">
        <f>IF(G4509="","",IF(AND(MONTH(G4509)*100+DAY(G4509)&gt;=season_lo,MONTH(G4509)*100+DAY(G4509)&lt;=season_hi),1,0))</f>
        <v/>
      </c>
      <c r="I4509">
        <f>IF(G4509="","",G4509-first_day+1)</f>
        <v/>
      </c>
      <c r="J4509" s="27">
        <f>IF(I4509="","",INDEX(Daily!$J$2:$J$421,I4509))</f>
        <v/>
      </c>
      <c r="K4509" s="27">
        <f>IF(J4509="","",J4509+cat_offset)</f>
        <v/>
      </c>
      <c r="L4509" s="27">
        <f>IF(J4509="","",MAX(0,E4509-J4509)^2)</f>
        <v/>
      </c>
      <c r="M4509" s="27">
        <f>IF(J4509="","",MAX(0,E4509-(J4509+twcdh_off))^2)</f>
        <v/>
      </c>
      <c r="N4509" s="27">
        <f>IF(E4509="","",MAX(0,E4509-swcdh_thr)^2)</f>
        <v/>
      </c>
      <c r="O4509">
        <f>IF(K4509="","",ROUND(E4509-K4509,0))</f>
        <v/>
      </c>
      <c r="P4509">
        <f>IF(O4509="","",IF(O4509&gt;=1,O4509,0))</f>
        <v/>
      </c>
      <c r="Q4509" s="27">
        <f>IF(E4509="","",MAX(0,E4509-22))</f>
        <v/>
      </c>
      <c r="R4509" s="27">
        <f>IF(H4509=1,E4509,"")</f>
        <v/>
      </c>
      <c r="S4509" s="27">
        <f>IF(AND(H4509=1,J4509&lt;&gt;""),E4509-J4509,"")</f>
        <v/>
      </c>
      <c r="T4509">
        <f>IF(G4509="","",MONTH(G4509))</f>
        <v/>
      </c>
    </row>
    <row r="4510">
      <c r="A4510" s="24" t="n">
        <v>2020</v>
      </c>
      <c r="B4510" s="24" t="n">
        <v>7</v>
      </c>
      <c r="C4510" s="24" t="n">
        <v>6</v>
      </c>
      <c r="D4510" s="24" t="n">
        <v>21</v>
      </c>
      <c r="E4510" s="24" t="n">
        <v>22.51</v>
      </c>
      <c r="F4510" s="25">
        <f>IF($E4510="","",DATE(IF($A4510="",nominal_year,$A4510),$B4510,$C4510)+($D4510-IF(LEFT(hour_conv,1)="1",1,0))/24)</f>
        <v/>
      </c>
      <c r="G4510" s="26">
        <f>IF(F4510="","",INT(F4510))</f>
        <v/>
      </c>
      <c r="H4510">
        <f>IF(G4510="","",IF(AND(MONTH(G4510)*100+DAY(G4510)&gt;=season_lo,MONTH(G4510)*100+DAY(G4510)&lt;=season_hi),1,0))</f>
        <v/>
      </c>
      <c r="I4510">
        <f>IF(G4510="","",G4510-first_day+1)</f>
        <v/>
      </c>
      <c r="J4510" s="27">
        <f>IF(I4510="","",INDEX(Daily!$J$2:$J$421,I4510))</f>
        <v/>
      </c>
      <c r="K4510" s="27">
        <f>IF(J4510="","",J4510+cat_offset)</f>
        <v/>
      </c>
      <c r="L4510" s="27">
        <f>IF(J4510="","",MAX(0,E4510-J4510)^2)</f>
        <v/>
      </c>
      <c r="M4510" s="27">
        <f>IF(J4510="","",MAX(0,E4510-(J4510+twcdh_off))^2)</f>
        <v/>
      </c>
      <c r="N4510" s="27">
        <f>IF(E4510="","",MAX(0,E4510-swcdh_thr)^2)</f>
        <v/>
      </c>
      <c r="O4510">
        <f>IF(K4510="","",ROUND(E4510-K4510,0))</f>
        <v/>
      </c>
      <c r="P4510">
        <f>IF(O4510="","",IF(O4510&gt;=1,O4510,0))</f>
        <v/>
      </c>
      <c r="Q4510" s="27">
        <f>IF(E4510="","",MAX(0,E4510-22))</f>
        <v/>
      </c>
      <c r="R4510" s="27">
        <f>IF(H4510=1,E4510,"")</f>
        <v/>
      </c>
      <c r="S4510" s="27">
        <f>IF(AND(H4510=1,J4510&lt;&gt;""),E4510-J4510,"")</f>
        <v/>
      </c>
      <c r="T4510">
        <f>IF(G4510="","",MONTH(G4510))</f>
        <v/>
      </c>
    </row>
    <row r="4511">
      <c r="A4511" s="24" t="n">
        <v>2020</v>
      </c>
      <c r="B4511" s="24" t="n">
        <v>7</v>
      </c>
      <c r="C4511" s="24" t="n">
        <v>6</v>
      </c>
      <c r="D4511" s="24" t="n">
        <v>22</v>
      </c>
      <c r="E4511" s="24" t="n">
        <v>20.59</v>
      </c>
      <c r="F4511" s="25">
        <f>IF($E4511="","",DATE(IF($A4511="",nominal_year,$A4511),$B4511,$C4511)+($D4511-IF(LEFT(hour_conv,1)="1",1,0))/24)</f>
        <v/>
      </c>
      <c r="G4511" s="26">
        <f>IF(F4511="","",INT(F4511))</f>
        <v/>
      </c>
      <c r="H4511">
        <f>IF(G4511="","",IF(AND(MONTH(G4511)*100+DAY(G4511)&gt;=season_lo,MONTH(G4511)*100+DAY(G4511)&lt;=season_hi),1,0))</f>
        <v/>
      </c>
      <c r="I4511">
        <f>IF(G4511="","",G4511-first_day+1)</f>
        <v/>
      </c>
      <c r="J4511" s="27">
        <f>IF(I4511="","",INDEX(Daily!$J$2:$J$421,I4511))</f>
        <v/>
      </c>
      <c r="K4511" s="27">
        <f>IF(J4511="","",J4511+cat_offset)</f>
        <v/>
      </c>
      <c r="L4511" s="27">
        <f>IF(J4511="","",MAX(0,E4511-J4511)^2)</f>
        <v/>
      </c>
      <c r="M4511" s="27">
        <f>IF(J4511="","",MAX(0,E4511-(J4511+twcdh_off))^2)</f>
        <v/>
      </c>
      <c r="N4511" s="27">
        <f>IF(E4511="","",MAX(0,E4511-swcdh_thr)^2)</f>
        <v/>
      </c>
      <c r="O4511">
        <f>IF(K4511="","",ROUND(E4511-K4511,0))</f>
        <v/>
      </c>
      <c r="P4511">
        <f>IF(O4511="","",IF(O4511&gt;=1,O4511,0))</f>
        <v/>
      </c>
      <c r="Q4511" s="27">
        <f>IF(E4511="","",MAX(0,E4511-22))</f>
        <v/>
      </c>
      <c r="R4511" s="27">
        <f>IF(H4511=1,E4511,"")</f>
        <v/>
      </c>
      <c r="S4511" s="27">
        <f>IF(AND(H4511=1,J4511&lt;&gt;""),E4511-J4511,"")</f>
        <v/>
      </c>
      <c r="T4511">
        <f>IF(G4511="","",MONTH(G4511))</f>
        <v/>
      </c>
    </row>
    <row r="4512">
      <c r="A4512" s="24" t="n">
        <v>2020</v>
      </c>
      <c r="B4512" s="24" t="n">
        <v>7</v>
      </c>
      <c r="C4512" s="24" t="n">
        <v>6</v>
      </c>
      <c r="D4512" s="24" t="n">
        <v>23</v>
      </c>
      <c r="E4512" s="24" t="n">
        <v>18.21</v>
      </c>
      <c r="F4512" s="25">
        <f>IF($E4512="","",DATE(IF($A4512="",nominal_year,$A4512),$B4512,$C4512)+($D4512-IF(LEFT(hour_conv,1)="1",1,0))/24)</f>
        <v/>
      </c>
      <c r="G4512" s="26">
        <f>IF(F4512="","",INT(F4512))</f>
        <v/>
      </c>
      <c r="H4512">
        <f>IF(G4512="","",IF(AND(MONTH(G4512)*100+DAY(G4512)&gt;=season_lo,MONTH(G4512)*100+DAY(G4512)&lt;=season_hi),1,0))</f>
        <v/>
      </c>
      <c r="I4512">
        <f>IF(G4512="","",G4512-first_day+1)</f>
        <v/>
      </c>
      <c r="J4512" s="27">
        <f>IF(I4512="","",INDEX(Daily!$J$2:$J$421,I4512))</f>
        <v/>
      </c>
      <c r="K4512" s="27">
        <f>IF(J4512="","",J4512+cat_offset)</f>
        <v/>
      </c>
      <c r="L4512" s="27">
        <f>IF(J4512="","",MAX(0,E4512-J4512)^2)</f>
        <v/>
      </c>
      <c r="M4512" s="27">
        <f>IF(J4512="","",MAX(0,E4512-(J4512+twcdh_off))^2)</f>
        <v/>
      </c>
      <c r="N4512" s="27">
        <f>IF(E4512="","",MAX(0,E4512-swcdh_thr)^2)</f>
        <v/>
      </c>
      <c r="O4512">
        <f>IF(K4512="","",ROUND(E4512-K4512,0))</f>
        <v/>
      </c>
      <c r="P4512">
        <f>IF(O4512="","",IF(O4512&gt;=1,O4512,0))</f>
        <v/>
      </c>
      <c r="Q4512" s="27">
        <f>IF(E4512="","",MAX(0,E4512-22))</f>
        <v/>
      </c>
      <c r="R4512" s="27">
        <f>IF(H4512=1,E4512,"")</f>
        <v/>
      </c>
      <c r="S4512" s="27">
        <f>IF(AND(H4512=1,J4512&lt;&gt;""),E4512-J4512,"")</f>
        <v/>
      </c>
      <c r="T4512">
        <f>IF(G4512="","",MONTH(G4512))</f>
        <v/>
      </c>
    </row>
    <row r="4513">
      <c r="A4513" s="24" t="n">
        <v>2020</v>
      </c>
      <c r="B4513" s="24" t="n">
        <v>7</v>
      </c>
      <c r="C4513" s="24" t="n">
        <v>6</v>
      </c>
      <c r="D4513" s="24" t="n">
        <v>24</v>
      </c>
      <c r="E4513" s="24" t="n">
        <v>17.84</v>
      </c>
      <c r="F4513" s="25">
        <f>IF($E4513="","",DATE(IF($A4513="",nominal_year,$A4513),$B4513,$C4513)+($D4513-IF(LEFT(hour_conv,1)="1",1,0))/24)</f>
        <v/>
      </c>
      <c r="G4513" s="26">
        <f>IF(F4513="","",INT(F4513))</f>
        <v/>
      </c>
      <c r="H4513">
        <f>IF(G4513="","",IF(AND(MONTH(G4513)*100+DAY(G4513)&gt;=season_lo,MONTH(G4513)*100+DAY(G4513)&lt;=season_hi),1,0))</f>
        <v/>
      </c>
      <c r="I4513">
        <f>IF(G4513="","",G4513-first_day+1)</f>
        <v/>
      </c>
      <c r="J4513" s="27">
        <f>IF(I4513="","",INDEX(Daily!$J$2:$J$421,I4513))</f>
        <v/>
      </c>
      <c r="K4513" s="27">
        <f>IF(J4513="","",J4513+cat_offset)</f>
        <v/>
      </c>
      <c r="L4513" s="27">
        <f>IF(J4513="","",MAX(0,E4513-J4513)^2)</f>
        <v/>
      </c>
      <c r="M4513" s="27">
        <f>IF(J4513="","",MAX(0,E4513-(J4513+twcdh_off))^2)</f>
        <v/>
      </c>
      <c r="N4513" s="27">
        <f>IF(E4513="","",MAX(0,E4513-swcdh_thr)^2)</f>
        <v/>
      </c>
      <c r="O4513">
        <f>IF(K4513="","",ROUND(E4513-K4513,0))</f>
        <v/>
      </c>
      <c r="P4513">
        <f>IF(O4513="","",IF(O4513&gt;=1,O4513,0))</f>
        <v/>
      </c>
      <c r="Q4513" s="27">
        <f>IF(E4513="","",MAX(0,E4513-22))</f>
        <v/>
      </c>
      <c r="R4513" s="27">
        <f>IF(H4513=1,E4513,"")</f>
        <v/>
      </c>
      <c r="S4513" s="27">
        <f>IF(AND(H4513=1,J4513&lt;&gt;""),E4513-J4513,"")</f>
        <v/>
      </c>
      <c r="T4513">
        <f>IF(G4513="","",MONTH(G4513))</f>
        <v/>
      </c>
    </row>
    <row r="4514">
      <c r="A4514" s="24" t="n">
        <v>2020</v>
      </c>
      <c r="B4514" s="24" t="n">
        <v>7</v>
      </c>
      <c r="C4514" s="24" t="n">
        <v>7</v>
      </c>
      <c r="D4514" s="24" t="n">
        <v>1</v>
      </c>
      <c r="E4514" s="24" t="n">
        <v>16.07</v>
      </c>
      <c r="F4514" s="25">
        <f>IF($E4514="","",DATE(IF($A4514="",nominal_year,$A4514),$B4514,$C4514)+($D4514-IF(LEFT(hour_conv,1)="1",1,0))/24)</f>
        <v/>
      </c>
      <c r="G4514" s="26">
        <f>IF(F4514="","",INT(F4514))</f>
        <v/>
      </c>
      <c r="H4514">
        <f>IF(G4514="","",IF(AND(MONTH(G4514)*100+DAY(G4514)&gt;=season_lo,MONTH(G4514)*100+DAY(G4514)&lt;=season_hi),1,0))</f>
        <v/>
      </c>
      <c r="I4514">
        <f>IF(G4514="","",G4514-first_day+1)</f>
        <v/>
      </c>
      <c r="J4514" s="27">
        <f>IF(I4514="","",INDEX(Daily!$J$2:$J$421,I4514))</f>
        <v/>
      </c>
      <c r="K4514" s="27">
        <f>IF(J4514="","",J4514+cat_offset)</f>
        <v/>
      </c>
      <c r="L4514" s="27">
        <f>IF(J4514="","",MAX(0,E4514-J4514)^2)</f>
        <v/>
      </c>
      <c r="M4514" s="27">
        <f>IF(J4514="","",MAX(0,E4514-(J4514+twcdh_off))^2)</f>
        <v/>
      </c>
      <c r="N4514" s="27">
        <f>IF(E4514="","",MAX(0,E4514-swcdh_thr)^2)</f>
        <v/>
      </c>
      <c r="O4514">
        <f>IF(K4514="","",ROUND(E4514-K4514,0))</f>
        <v/>
      </c>
      <c r="P4514">
        <f>IF(O4514="","",IF(O4514&gt;=1,O4514,0))</f>
        <v/>
      </c>
      <c r="Q4514" s="27">
        <f>IF(E4514="","",MAX(0,E4514-22))</f>
        <v/>
      </c>
      <c r="R4514" s="27">
        <f>IF(H4514=1,E4514,"")</f>
        <v/>
      </c>
      <c r="S4514" s="27">
        <f>IF(AND(H4514=1,J4514&lt;&gt;""),E4514-J4514,"")</f>
        <v/>
      </c>
      <c r="T4514">
        <f>IF(G4514="","",MONTH(G4514))</f>
        <v/>
      </c>
    </row>
    <row r="4515">
      <c r="A4515" s="24" t="n">
        <v>2020</v>
      </c>
      <c r="B4515" s="24" t="n">
        <v>7</v>
      </c>
      <c r="C4515" s="24" t="n">
        <v>7</v>
      </c>
      <c r="D4515" s="24" t="n">
        <v>2</v>
      </c>
      <c r="E4515" s="24" t="n">
        <v>15.3</v>
      </c>
      <c r="F4515" s="25">
        <f>IF($E4515="","",DATE(IF($A4515="",nominal_year,$A4515),$B4515,$C4515)+($D4515-IF(LEFT(hour_conv,1)="1",1,0))/24)</f>
        <v/>
      </c>
      <c r="G4515" s="26">
        <f>IF(F4515="","",INT(F4515))</f>
        <v/>
      </c>
      <c r="H4515">
        <f>IF(G4515="","",IF(AND(MONTH(G4515)*100+DAY(G4515)&gt;=season_lo,MONTH(G4515)*100+DAY(G4515)&lt;=season_hi),1,0))</f>
        <v/>
      </c>
      <c r="I4515">
        <f>IF(G4515="","",G4515-first_day+1)</f>
        <v/>
      </c>
      <c r="J4515" s="27">
        <f>IF(I4515="","",INDEX(Daily!$J$2:$J$421,I4515))</f>
        <v/>
      </c>
      <c r="K4515" s="27">
        <f>IF(J4515="","",J4515+cat_offset)</f>
        <v/>
      </c>
      <c r="L4515" s="27">
        <f>IF(J4515="","",MAX(0,E4515-J4515)^2)</f>
        <v/>
      </c>
      <c r="M4515" s="27">
        <f>IF(J4515="","",MAX(0,E4515-(J4515+twcdh_off))^2)</f>
        <v/>
      </c>
      <c r="N4515" s="27">
        <f>IF(E4515="","",MAX(0,E4515-swcdh_thr)^2)</f>
        <v/>
      </c>
      <c r="O4515">
        <f>IF(K4515="","",ROUND(E4515-K4515,0))</f>
        <v/>
      </c>
      <c r="P4515">
        <f>IF(O4515="","",IF(O4515&gt;=1,O4515,0))</f>
        <v/>
      </c>
      <c r="Q4515" s="27">
        <f>IF(E4515="","",MAX(0,E4515-22))</f>
        <v/>
      </c>
      <c r="R4515" s="27">
        <f>IF(H4515=1,E4515,"")</f>
        <v/>
      </c>
      <c r="S4515" s="27">
        <f>IF(AND(H4515=1,J4515&lt;&gt;""),E4515-J4515,"")</f>
        <v/>
      </c>
      <c r="T4515">
        <f>IF(G4515="","",MONTH(G4515))</f>
        <v/>
      </c>
    </row>
    <row r="4516">
      <c r="A4516" s="24" t="n">
        <v>2020</v>
      </c>
      <c r="B4516" s="24" t="n">
        <v>7</v>
      </c>
      <c r="C4516" s="24" t="n">
        <v>7</v>
      </c>
      <c r="D4516" s="24" t="n">
        <v>3</v>
      </c>
      <c r="E4516" s="24" t="n">
        <v>15.22</v>
      </c>
      <c r="F4516" s="25">
        <f>IF($E4516="","",DATE(IF($A4516="",nominal_year,$A4516),$B4516,$C4516)+($D4516-IF(LEFT(hour_conv,1)="1",1,0))/24)</f>
        <v/>
      </c>
      <c r="G4516" s="26">
        <f>IF(F4516="","",INT(F4516))</f>
        <v/>
      </c>
      <c r="H4516">
        <f>IF(G4516="","",IF(AND(MONTH(G4516)*100+DAY(G4516)&gt;=season_lo,MONTH(G4516)*100+DAY(G4516)&lt;=season_hi),1,0))</f>
        <v/>
      </c>
      <c r="I4516">
        <f>IF(G4516="","",G4516-first_day+1)</f>
        <v/>
      </c>
      <c r="J4516" s="27">
        <f>IF(I4516="","",INDEX(Daily!$J$2:$J$421,I4516))</f>
        <v/>
      </c>
      <c r="K4516" s="27">
        <f>IF(J4516="","",J4516+cat_offset)</f>
        <v/>
      </c>
      <c r="L4516" s="27">
        <f>IF(J4516="","",MAX(0,E4516-J4516)^2)</f>
        <v/>
      </c>
      <c r="M4516" s="27">
        <f>IF(J4516="","",MAX(0,E4516-(J4516+twcdh_off))^2)</f>
        <v/>
      </c>
      <c r="N4516" s="27">
        <f>IF(E4516="","",MAX(0,E4516-swcdh_thr)^2)</f>
        <v/>
      </c>
      <c r="O4516">
        <f>IF(K4516="","",ROUND(E4516-K4516,0))</f>
        <v/>
      </c>
      <c r="P4516">
        <f>IF(O4516="","",IF(O4516&gt;=1,O4516,0))</f>
        <v/>
      </c>
      <c r="Q4516" s="27">
        <f>IF(E4516="","",MAX(0,E4516-22))</f>
        <v/>
      </c>
      <c r="R4516" s="27">
        <f>IF(H4516=1,E4516,"")</f>
        <v/>
      </c>
      <c r="S4516" s="27">
        <f>IF(AND(H4516=1,J4516&lt;&gt;""),E4516-J4516,"")</f>
        <v/>
      </c>
      <c r="T4516">
        <f>IF(G4516="","",MONTH(G4516))</f>
        <v/>
      </c>
    </row>
    <row r="4517">
      <c r="A4517" s="24" t="n">
        <v>2020</v>
      </c>
      <c r="B4517" s="24" t="n">
        <v>7</v>
      </c>
      <c r="C4517" s="24" t="n">
        <v>7</v>
      </c>
      <c r="D4517" s="24" t="n">
        <v>4</v>
      </c>
      <c r="E4517" s="24" t="n">
        <v>14.8</v>
      </c>
      <c r="F4517" s="25">
        <f>IF($E4517="","",DATE(IF($A4517="",nominal_year,$A4517),$B4517,$C4517)+($D4517-IF(LEFT(hour_conv,1)="1",1,0))/24)</f>
        <v/>
      </c>
      <c r="G4517" s="26">
        <f>IF(F4517="","",INT(F4517))</f>
        <v/>
      </c>
      <c r="H4517">
        <f>IF(G4517="","",IF(AND(MONTH(G4517)*100+DAY(G4517)&gt;=season_lo,MONTH(G4517)*100+DAY(G4517)&lt;=season_hi),1,0))</f>
        <v/>
      </c>
      <c r="I4517">
        <f>IF(G4517="","",G4517-first_day+1)</f>
        <v/>
      </c>
      <c r="J4517" s="27">
        <f>IF(I4517="","",INDEX(Daily!$J$2:$J$421,I4517))</f>
        <v/>
      </c>
      <c r="K4517" s="27">
        <f>IF(J4517="","",J4517+cat_offset)</f>
        <v/>
      </c>
      <c r="L4517" s="27">
        <f>IF(J4517="","",MAX(0,E4517-J4517)^2)</f>
        <v/>
      </c>
      <c r="M4517" s="27">
        <f>IF(J4517="","",MAX(0,E4517-(J4517+twcdh_off))^2)</f>
        <v/>
      </c>
      <c r="N4517" s="27">
        <f>IF(E4517="","",MAX(0,E4517-swcdh_thr)^2)</f>
        <v/>
      </c>
      <c r="O4517">
        <f>IF(K4517="","",ROUND(E4517-K4517,0))</f>
        <v/>
      </c>
      <c r="P4517">
        <f>IF(O4517="","",IF(O4517&gt;=1,O4517,0))</f>
        <v/>
      </c>
      <c r="Q4517" s="27">
        <f>IF(E4517="","",MAX(0,E4517-22))</f>
        <v/>
      </c>
      <c r="R4517" s="27">
        <f>IF(H4517=1,E4517,"")</f>
        <v/>
      </c>
      <c r="S4517" s="27">
        <f>IF(AND(H4517=1,J4517&lt;&gt;""),E4517-J4517,"")</f>
        <v/>
      </c>
      <c r="T4517">
        <f>IF(G4517="","",MONTH(G4517))</f>
        <v/>
      </c>
    </row>
    <row r="4518">
      <c r="A4518" s="24" t="n">
        <v>2020</v>
      </c>
      <c r="B4518" s="24" t="n">
        <v>7</v>
      </c>
      <c r="C4518" s="24" t="n">
        <v>7</v>
      </c>
      <c r="D4518" s="24" t="n">
        <v>5</v>
      </c>
      <c r="E4518" s="24" t="n">
        <v>14.7</v>
      </c>
      <c r="F4518" s="25">
        <f>IF($E4518="","",DATE(IF($A4518="",nominal_year,$A4518),$B4518,$C4518)+($D4518-IF(LEFT(hour_conv,1)="1",1,0))/24)</f>
        <v/>
      </c>
      <c r="G4518" s="26">
        <f>IF(F4518="","",INT(F4518))</f>
        <v/>
      </c>
      <c r="H4518">
        <f>IF(G4518="","",IF(AND(MONTH(G4518)*100+DAY(G4518)&gt;=season_lo,MONTH(G4518)*100+DAY(G4518)&lt;=season_hi),1,0))</f>
        <v/>
      </c>
      <c r="I4518">
        <f>IF(G4518="","",G4518-first_day+1)</f>
        <v/>
      </c>
      <c r="J4518" s="27">
        <f>IF(I4518="","",INDEX(Daily!$J$2:$J$421,I4518))</f>
        <v/>
      </c>
      <c r="K4518" s="27">
        <f>IF(J4518="","",J4518+cat_offset)</f>
        <v/>
      </c>
      <c r="L4518" s="27">
        <f>IF(J4518="","",MAX(0,E4518-J4518)^2)</f>
        <v/>
      </c>
      <c r="M4518" s="27">
        <f>IF(J4518="","",MAX(0,E4518-(J4518+twcdh_off))^2)</f>
        <v/>
      </c>
      <c r="N4518" s="27">
        <f>IF(E4518="","",MAX(0,E4518-swcdh_thr)^2)</f>
        <v/>
      </c>
      <c r="O4518">
        <f>IF(K4518="","",ROUND(E4518-K4518,0))</f>
        <v/>
      </c>
      <c r="P4518">
        <f>IF(O4518="","",IF(O4518&gt;=1,O4518,0))</f>
        <v/>
      </c>
      <c r="Q4518" s="27">
        <f>IF(E4518="","",MAX(0,E4518-22))</f>
        <v/>
      </c>
      <c r="R4518" s="27">
        <f>IF(H4518=1,E4518,"")</f>
        <v/>
      </c>
      <c r="S4518" s="27">
        <f>IF(AND(H4518=1,J4518&lt;&gt;""),E4518-J4518,"")</f>
        <v/>
      </c>
      <c r="T4518">
        <f>IF(G4518="","",MONTH(G4518))</f>
        <v/>
      </c>
    </row>
    <row r="4519">
      <c r="A4519" s="24" t="n">
        <v>2020</v>
      </c>
      <c r="B4519" s="24" t="n">
        <v>7</v>
      </c>
      <c r="C4519" s="24" t="n">
        <v>7</v>
      </c>
      <c r="D4519" s="24" t="n">
        <v>6</v>
      </c>
      <c r="E4519" s="24" t="n">
        <v>15.71</v>
      </c>
      <c r="F4519" s="25">
        <f>IF($E4519="","",DATE(IF($A4519="",nominal_year,$A4519),$B4519,$C4519)+($D4519-IF(LEFT(hour_conv,1)="1",1,0))/24)</f>
        <v/>
      </c>
      <c r="G4519" s="26">
        <f>IF(F4519="","",INT(F4519))</f>
        <v/>
      </c>
      <c r="H4519">
        <f>IF(G4519="","",IF(AND(MONTH(G4519)*100+DAY(G4519)&gt;=season_lo,MONTH(G4519)*100+DAY(G4519)&lt;=season_hi),1,0))</f>
        <v/>
      </c>
      <c r="I4519">
        <f>IF(G4519="","",G4519-first_day+1)</f>
        <v/>
      </c>
      <c r="J4519" s="27">
        <f>IF(I4519="","",INDEX(Daily!$J$2:$J$421,I4519))</f>
        <v/>
      </c>
      <c r="K4519" s="27">
        <f>IF(J4519="","",J4519+cat_offset)</f>
        <v/>
      </c>
      <c r="L4519" s="27">
        <f>IF(J4519="","",MAX(0,E4519-J4519)^2)</f>
        <v/>
      </c>
      <c r="M4519" s="27">
        <f>IF(J4519="","",MAX(0,E4519-(J4519+twcdh_off))^2)</f>
        <v/>
      </c>
      <c r="N4519" s="27">
        <f>IF(E4519="","",MAX(0,E4519-swcdh_thr)^2)</f>
        <v/>
      </c>
      <c r="O4519">
        <f>IF(K4519="","",ROUND(E4519-K4519,0))</f>
        <v/>
      </c>
      <c r="P4519">
        <f>IF(O4519="","",IF(O4519&gt;=1,O4519,0))</f>
        <v/>
      </c>
      <c r="Q4519" s="27">
        <f>IF(E4519="","",MAX(0,E4519-22))</f>
        <v/>
      </c>
      <c r="R4519" s="27">
        <f>IF(H4519=1,E4519,"")</f>
        <v/>
      </c>
      <c r="S4519" s="27">
        <f>IF(AND(H4519=1,J4519&lt;&gt;""),E4519-J4519,"")</f>
        <v/>
      </c>
      <c r="T4519">
        <f>IF(G4519="","",MONTH(G4519))</f>
        <v/>
      </c>
    </row>
    <row r="4520">
      <c r="A4520" s="24" t="n">
        <v>2020</v>
      </c>
      <c r="B4520" s="24" t="n">
        <v>7</v>
      </c>
      <c r="C4520" s="24" t="n">
        <v>7</v>
      </c>
      <c r="D4520" s="24" t="n">
        <v>7</v>
      </c>
      <c r="E4520" s="24" t="n">
        <v>16.41</v>
      </c>
      <c r="F4520" s="25">
        <f>IF($E4520="","",DATE(IF($A4520="",nominal_year,$A4520),$B4520,$C4520)+($D4520-IF(LEFT(hour_conv,1)="1",1,0))/24)</f>
        <v/>
      </c>
      <c r="G4520" s="26">
        <f>IF(F4520="","",INT(F4520))</f>
        <v/>
      </c>
      <c r="H4520">
        <f>IF(G4520="","",IF(AND(MONTH(G4520)*100+DAY(G4520)&gt;=season_lo,MONTH(G4520)*100+DAY(G4520)&lt;=season_hi),1,0))</f>
        <v/>
      </c>
      <c r="I4520">
        <f>IF(G4520="","",G4520-first_day+1)</f>
        <v/>
      </c>
      <c r="J4520" s="27">
        <f>IF(I4520="","",INDEX(Daily!$J$2:$J$421,I4520))</f>
        <v/>
      </c>
      <c r="K4520" s="27">
        <f>IF(J4520="","",J4520+cat_offset)</f>
        <v/>
      </c>
      <c r="L4520" s="27">
        <f>IF(J4520="","",MAX(0,E4520-J4520)^2)</f>
        <v/>
      </c>
      <c r="M4520" s="27">
        <f>IF(J4520="","",MAX(0,E4520-(J4520+twcdh_off))^2)</f>
        <v/>
      </c>
      <c r="N4520" s="27">
        <f>IF(E4520="","",MAX(0,E4520-swcdh_thr)^2)</f>
        <v/>
      </c>
      <c r="O4520">
        <f>IF(K4520="","",ROUND(E4520-K4520,0))</f>
        <v/>
      </c>
      <c r="P4520">
        <f>IF(O4520="","",IF(O4520&gt;=1,O4520,0))</f>
        <v/>
      </c>
      <c r="Q4520" s="27">
        <f>IF(E4520="","",MAX(0,E4520-22))</f>
        <v/>
      </c>
      <c r="R4520" s="27">
        <f>IF(H4520=1,E4520,"")</f>
        <v/>
      </c>
      <c r="S4520" s="27">
        <f>IF(AND(H4520=1,J4520&lt;&gt;""),E4520-J4520,"")</f>
        <v/>
      </c>
      <c r="T4520">
        <f>IF(G4520="","",MONTH(G4520))</f>
        <v/>
      </c>
    </row>
    <row r="4521">
      <c r="A4521" s="24" t="n">
        <v>2020</v>
      </c>
      <c r="B4521" s="24" t="n">
        <v>7</v>
      </c>
      <c r="C4521" s="24" t="n">
        <v>7</v>
      </c>
      <c r="D4521" s="24" t="n">
        <v>8</v>
      </c>
      <c r="E4521" s="24" t="n">
        <v>17.42</v>
      </c>
      <c r="F4521" s="25">
        <f>IF($E4521="","",DATE(IF($A4521="",nominal_year,$A4521),$B4521,$C4521)+($D4521-IF(LEFT(hour_conv,1)="1",1,0))/24)</f>
        <v/>
      </c>
      <c r="G4521" s="26">
        <f>IF(F4521="","",INT(F4521))</f>
        <v/>
      </c>
      <c r="H4521">
        <f>IF(G4521="","",IF(AND(MONTH(G4521)*100+DAY(G4521)&gt;=season_lo,MONTH(G4521)*100+DAY(G4521)&lt;=season_hi),1,0))</f>
        <v/>
      </c>
      <c r="I4521">
        <f>IF(G4521="","",G4521-first_day+1)</f>
        <v/>
      </c>
      <c r="J4521" s="27">
        <f>IF(I4521="","",INDEX(Daily!$J$2:$J$421,I4521))</f>
        <v/>
      </c>
      <c r="K4521" s="27">
        <f>IF(J4521="","",J4521+cat_offset)</f>
        <v/>
      </c>
      <c r="L4521" s="27">
        <f>IF(J4521="","",MAX(0,E4521-J4521)^2)</f>
        <v/>
      </c>
      <c r="M4521" s="27">
        <f>IF(J4521="","",MAX(0,E4521-(J4521+twcdh_off))^2)</f>
        <v/>
      </c>
      <c r="N4521" s="27">
        <f>IF(E4521="","",MAX(0,E4521-swcdh_thr)^2)</f>
        <v/>
      </c>
      <c r="O4521">
        <f>IF(K4521="","",ROUND(E4521-K4521,0))</f>
        <v/>
      </c>
      <c r="P4521">
        <f>IF(O4521="","",IF(O4521&gt;=1,O4521,0))</f>
        <v/>
      </c>
      <c r="Q4521" s="27">
        <f>IF(E4521="","",MAX(0,E4521-22))</f>
        <v/>
      </c>
      <c r="R4521" s="27">
        <f>IF(H4521=1,E4521,"")</f>
        <v/>
      </c>
      <c r="S4521" s="27">
        <f>IF(AND(H4521=1,J4521&lt;&gt;""),E4521-J4521,"")</f>
        <v/>
      </c>
      <c r="T4521">
        <f>IF(G4521="","",MONTH(G4521))</f>
        <v/>
      </c>
    </row>
    <row r="4522">
      <c r="A4522" s="24" t="n">
        <v>2020</v>
      </c>
      <c r="B4522" s="24" t="n">
        <v>7</v>
      </c>
      <c r="C4522" s="24" t="n">
        <v>7</v>
      </c>
      <c r="D4522" s="24" t="n">
        <v>9</v>
      </c>
      <c r="E4522" s="24" t="n">
        <v>18.83</v>
      </c>
      <c r="F4522" s="25">
        <f>IF($E4522="","",DATE(IF($A4522="",nominal_year,$A4522),$B4522,$C4522)+($D4522-IF(LEFT(hour_conv,1)="1",1,0))/24)</f>
        <v/>
      </c>
      <c r="G4522" s="26">
        <f>IF(F4522="","",INT(F4522))</f>
        <v/>
      </c>
      <c r="H4522">
        <f>IF(G4522="","",IF(AND(MONTH(G4522)*100+DAY(G4522)&gt;=season_lo,MONTH(G4522)*100+DAY(G4522)&lt;=season_hi),1,0))</f>
        <v/>
      </c>
      <c r="I4522">
        <f>IF(G4522="","",G4522-first_day+1)</f>
        <v/>
      </c>
      <c r="J4522" s="27">
        <f>IF(I4522="","",INDEX(Daily!$J$2:$J$421,I4522))</f>
        <v/>
      </c>
      <c r="K4522" s="27">
        <f>IF(J4522="","",J4522+cat_offset)</f>
        <v/>
      </c>
      <c r="L4522" s="27">
        <f>IF(J4522="","",MAX(0,E4522-J4522)^2)</f>
        <v/>
      </c>
      <c r="M4522" s="27">
        <f>IF(J4522="","",MAX(0,E4522-(J4522+twcdh_off))^2)</f>
        <v/>
      </c>
      <c r="N4522" s="27">
        <f>IF(E4522="","",MAX(0,E4522-swcdh_thr)^2)</f>
        <v/>
      </c>
      <c r="O4522">
        <f>IF(K4522="","",ROUND(E4522-K4522,0))</f>
        <v/>
      </c>
      <c r="P4522">
        <f>IF(O4522="","",IF(O4522&gt;=1,O4522,0))</f>
        <v/>
      </c>
      <c r="Q4522" s="27">
        <f>IF(E4522="","",MAX(0,E4522-22))</f>
        <v/>
      </c>
      <c r="R4522" s="27">
        <f>IF(H4522=1,E4522,"")</f>
        <v/>
      </c>
      <c r="S4522" s="27">
        <f>IF(AND(H4522=1,J4522&lt;&gt;""),E4522-J4522,"")</f>
        <v/>
      </c>
      <c r="T4522">
        <f>IF(G4522="","",MONTH(G4522))</f>
        <v/>
      </c>
    </row>
    <row r="4523">
      <c r="A4523" s="24" t="n">
        <v>2020</v>
      </c>
      <c r="B4523" s="24" t="n">
        <v>7</v>
      </c>
      <c r="C4523" s="24" t="n">
        <v>7</v>
      </c>
      <c r="D4523" s="24" t="n">
        <v>10</v>
      </c>
      <c r="E4523" s="24" t="n">
        <v>20.25</v>
      </c>
      <c r="F4523" s="25">
        <f>IF($E4523="","",DATE(IF($A4523="",nominal_year,$A4523),$B4523,$C4523)+($D4523-IF(LEFT(hour_conv,1)="1",1,0))/24)</f>
        <v/>
      </c>
      <c r="G4523" s="26">
        <f>IF(F4523="","",INT(F4523))</f>
        <v/>
      </c>
      <c r="H4523">
        <f>IF(G4523="","",IF(AND(MONTH(G4523)*100+DAY(G4523)&gt;=season_lo,MONTH(G4523)*100+DAY(G4523)&lt;=season_hi),1,0))</f>
        <v/>
      </c>
      <c r="I4523">
        <f>IF(G4523="","",G4523-first_day+1)</f>
        <v/>
      </c>
      <c r="J4523" s="27">
        <f>IF(I4523="","",INDEX(Daily!$J$2:$J$421,I4523))</f>
        <v/>
      </c>
      <c r="K4523" s="27">
        <f>IF(J4523="","",J4523+cat_offset)</f>
        <v/>
      </c>
      <c r="L4523" s="27">
        <f>IF(J4523="","",MAX(0,E4523-J4523)^2)</f>
        <v/>
      </c>
      <c r="M4523" s="27">
        <f>IF(J4523="","",MAX(0,E4523-(J4523+twcdh_off))^2)</f>
        <v/>
      </c>
      <c r="N4523" s="27">
        <f>IF(E4523="","",MAX(0,E4523-swcdh_thr)^2)</f>
        <v/>
      </c>
      <c r="O4523">
        <f>IF(K4523="","",ROUND(E4523-K4523,0))</f>
        <v/>
      </c>
      <c r="P4523">
        <f>IF(O4523="","",IF(O4523&gt;=1,O4523,0))</f>
        <v/>
      </c>
      <c r="Q4523" s="27">
        <f>IF(E4523="","",MAX(0,E4523-22))</f>
        <v/>
      </c>
      <c r="R4523" s="27">
        <f>IF(H4523=1,E4523,"")</f>
        <v/>
      </c>
      <c r="S4523" s="27">
        <f>IF(AND(H4523=1,J4523&lt;&gt;""),E4523-J4523,"")</f>
        <v/>
      </c>
      <c r="T4523">
        <f>IF(G4523="","",MONTH(G4523))</f>
        <v/>
      </c>
    </row>
    <row r="4524">
      <c r="A4524" s="24" t="n">
        <v>2020</v>
      </c>
      <c r="B4524" s="24" t="n">
        <v>7</v>
      </c>
      <c r="C4524" s="24" t="n">
        <v>7</v>
      </c>
      <c r="D4524" s="24" t="n">
        <v>11</v>
      </c>
      <c r="E4524" s="24" t="n">
        <v>21.44</v>
      </c>
      <c r="F4524" s="25">
        <f>IF($E4524="","",DATE(IF($A4524="",nominal_year,$A4524),$B4524,$C4524)+($D4524-IF(LEFT(hour_conv,1)="1",1,0))/24)</f>
        <v/>
      </c>
      <c r="G4524" s="26">
        <f>IF(F4524="","",INT(F4524))</f>
        <v/>
      </c>
      <c r="H4524">
        <f>IF(G4524="","",IF(AND(MONTH(G4524)*100+DAY(G4524)&gt;=season_lo,MONTH(G4524)*100+DAY(G4524)&lt;=season_hi),1,0))</f>
        <v/>
      </c>
      <c r="I4524">
        <f>IF(G4524="","",G4524-first_day+1)</f>
        <v/>
      </c>
      <c r="J4524" s="27">
        <f>IF(I4524="","",INDEX(Daily!$J$2:$J$421,I4524))</f>
        <v/>
      </c>
      <c r="K4524" s="27">
        <f>IF(J4524="","",J4524+cat_offset)</f>
        <v/>
      </c>
      <c r="L4524" s="27">
        <f>IF(J4524="","",MAX(0,E4524-J4524)^2)</f>
        <v/>
      </c>
      <c r="M4524" s="27">
        <f>IF(J4524="","",MAX(0,E4524-(J4524+twcdh_off))^2)</f>
        <v/>
      </c>
      <c r="N4524" s="27">
        <f>IF(E4524="","",MAX(0,E4524-swcdh_thr)^2)</f>
        <v/>
      </c>
      <c r="O4524">
        <f>IF(K4524="","",ROUND(E4524-K4524,0))</f>
        <v/>
      </c>
      <c r="P4524">
        <f>IF(O4524="","",IF(O4524&gt;=1,O4524,0))</f>
        <v/>
      </c>
      <c r="Q4524" s="27">
        <f>IF(E4524="","",MAX(0,E4524-22))</f>
        <v/>
      </c>
      <c r="R4524" s="27">
        <f>IF(H4524=1,E4524,"")</f>
        <v/>
      </c>
      <c r="S4524" s="27">
        <f>IF(AND(H4524=1,J4524&lt;&gt;""),E4524-J4524,"")</f>
        <v/>
      </c>
      <c r="T4524">
        <f>IF(G4524="","",MONTH(G4524))</f>
        <v/>
      </c>
    </row>
    <row r="4525">
      <c r="A4525" s="24" t="n">
        <v>2020</v>
      </c>
      <c r="B4525" s="24" t="n">
        <v>7</v>
      </c>
      <c r="C4525" s="24" t="n">
        <v>7</v>
      </c>
      <c r="D4525" s="24" t="n">
        <v>12</v>
      </c>
      <c r="E4525" s="24" t="n">
        <v>22.72</v>
      </c>
      <c r="F4525" s="25">
        <f>IF($E4525="","",DATE(IF($A4525="",nominal_year,$A4525),$B4525,$C4525)+($D4525-IF(LEFT(hour_conv,1)="1",1,0))/24)</f>
        <v/>
      </c>
      <c r="G4525" s="26">
        <f>IF(F4525="","",INT(F4525))</f>
        <v/>
      </c>
      <c r="H4525">
        <f>IF(G4525="","",IF(AND(MONTH(G4525)*100+DAY(G4525)&gt;=season_lo,MONTH(G4525)*100+DAY(G4525)&lt;=season_hi),1,0))</f>
        <v/>
      </c>
      <c r="I4525">
        <f>IF(G4525="","",G4525-first_day+1)</f>
        <v/>
      </c>
      <c r="J4525" s="27">
        <f>IF(I4525="","",INDEX(Daily!$J$2:$J$421,I4525))</f>
        <v/>
      </c>
      <c r="K4525" s="27">
        <f>IF(J4525="","",J4525+cat_offset)</f>
        <v/>
      </c>
      <c r="L4525" s="27">
        <f>IF(J4525="","",MAX(0,E4525-J4525)^2)</f>
        <v/>
      </c>
      <c r="M4525" s="27">
        <f>IF(J4525="","",MAX(0,E4525-(J4525+twcdh_off))^2)</f>
        <v/>
      </c>
      <c r="N4525" s="27">
        <f>IF(E4525="","",MAX(0,E4525-swcdh_thr)^2)</f>
        <v/>
      </c>
      <c r="O4525">
        <f>IF(K4525="","",ROUND(E4525-K4525,0))</f>
        <v/>
      </c>
      <c r="P4525">
        <f>IF(O4525="","",IF(O4525&gt;=1,O4525,0))</f>
        <v/>
      </c>
      <c r="Q4525" s="27">
        <f>IF(E4525="","",MAX(0,E4525-22))</f>
        <v/>
      </c>
      <c r="R4525" s="27">
        <f>IF(H4525=1,E4525,"")</f>
        <v/>
      </c>
      <c r="S4525" s="27">
        <f>IF(AND(H4525=1,J4525&lt;&gt;""),E4525-J4525,"")</f>
        <v/>
      </c>
      <c r="T4525">
        <f>IF(G4525="","",MONTH(G4525))</f>
        <v/>
      </c>
    </row>
    <row r="4526">
      <c r="A4526" s="24" t="n">
        <v>2020</v>
      </c>
      <c r="B4526" s="24" t="n">
        <v>7</v>
      </c>
      <c r="C4526" s="24" t="n">
        <v>7</v>
      </c>
      <c r="D4526" s="24" t="n">
        <v>13</v>
      </c>
      <c r="E4526" s="24" t="n">
        <v>24.06</v>
      </c>
      <c r="F4526" s="25">
        <f>IF($E4526="","",DATE(IF($A4526="",nominal_year,$A4526),$B4526,$C4526)+($D4526-IF(LEFT(hour_conv,1)="1",1,0))/24)</f>
        <v/>
      </c>
      <c r="G4526" s="26">
        <f>IF(F4526="","",INT(F4526))</f>
        <v/>
      </c>
      <c r="H4526">
        <f>IF(G4526="","",IF(AND(MONTH(G4526)*100+DAY(G4526)&gt;=season_lo,MONTH(G4526)*100+DAY(G4526)&lt;=season_hi),1,0))</f>
        <v/>
      </c>
      <c r="I4526">
        <f>IF(G4526="","",G4526-first_day+1)</f>
        <v/>
      </c>
      <c r="J4526" s="27">
        <f>IF(I4526="","",INDEX(Daily!$J$2:$J$421,I4526))</f>
        <v/>
      </c>
      <c r="K4526" s="27">
        <f>IF(J4526="","",J4526+cat_offset)</f>
        <v/>
      </c>
      <c r="L4526" s="27">
        <f>IF(J4526="","",MAX(0,E4526-J4526)^2)</f>
        <v/>
      </c>
      <c r="M4526" s="27">
        <f>IF(J4526="","",MAX(0,E4526-(J4526+twcdh_off))^2)</f>
        <v/>
      </c>
      <c r="N4526" s="27">
        <f>IF(E4526="","",MAX(0,E4526-swcdh_thr)^2)</f>
        <v/>
      </c>
      <c r="O4526">
        <f>IF(K4526="","",ROUND(E4526-K4526,0))</f>
        <v/>
      </c>
      <c r="P4526">
        <f>IF(O4526="","",IF(O4526&gt;=1,O4526,0))</f>
        <v/>
      </c>
      <c r="Q4526" s="27">
        <f>IF(E4526="","",MAX(0,E4526-22))</f>
        <v/>
      </c>
      <c r="R4526" s="27">
        <f>IF(H4526=1,E4526,"")</f>
        <v/>
      </c>
      <c r="S4526" s="27">
        <f>IF(AND(H4526=1,J4526&lt;&gt;""),E4526-J4526,"")</f>
        <v/>
      </c>
      <c r="T4526">
        <f>IF(G4526="","",MONTH(G4526))</f>
        <v/>
      </c>
    </row>
    <row r="4527">
      <c r="A4527" s="24" t="n">
        <v>2020</v>
      </c>
      <c r="B4527" s="24" t="n">
        <v>7</v>
      </c>
      <c r="C4527" s="24" t="n">
        <v>7</v>
      </c>
      <c r="D4527" s="24" t="n">
        <v>14</v>
      </c>
      <c r="E4527" s="24" t="n">
        <v>24.55</v>
      </c>
      <c r="F4527" s="25">
        <f>IF($E4527="","",DATE(IF($A4527="",nominal_year,$A4527),$B4527,$C4527)+($D4527-IF(LEFT(hour_conv,1)="1",1,0))/24)</f>
        <v/>
      </c>
      <c r="G4527" s="26">
        <f>IF(F4527="","",INT(F4527))</f>
        <v/>
      </c>
      <c r="H4527">
        <f>IF(G4527="","",IF(AND(MONTH(G4527)*100+DAY(G4527)&gt;=season_lo,MONTH(G4527)*100+DAY(G4527)&lt;=season_hi),1,0))</f>
        <v/>
      </c>
      <c r="I4527">
        <f>IF(G4527="","",G4527-first_day+1)</f>
        <v/>
      </c>
      <c r="J4527" s="27">
        <f>IF(I4527="","",INDEX(Daily!$J$2:$J$421,I4527))</f>
        <v/>
      </c>
      <c r="K4527" s="27">
        <f>IF(J4527="","",J4527+cat_offset)</f>
        <v/>
      </c>
      <c r="L4527" s="27">
        <f>IF(J4527="","",MAX(0,E4527-J4527)^2)</f>
        <v/>
      </c>
      <c r="M4527" s="27">
        <f>IF(J4527="","",MAX(0,E4527-(J4527+twcdh_off))^2)</f>
        <v/>
      </c>
      <c r="N4527" s="27">
        <f>IF(E4527="","",MAX(0,E4527-swcdh_thr)^2)</f>
        <v/>
      </c>
      <c r="O4527">
        <f>IF(K4527="","",ROUND(E4527-K4527,0))</f>
        <v/>
      </c>
      <c r="P4527">
        <f>IF(O4527="","",IF(O4527&gt;=1,O4527,0))</f>
        <v/>
      </c>
      <c r="Q4527" s="27">
        <f>IF(E4527="","",MAX(0,E4527-22))</f>
        <v/>
      </c>
      <c r="R4527" s="27">
        <f>IF(H4527=1,E4527,"")</f>
        <v/>
      </c>
      <c r="S4527" s="27">
        <f>IF(AND(H4527=1,J4527&lt;&gt;""),E4527-J4527,"")</f>
        <v/>
      </c>
      <c r="T4527">
        <f>IF(G4527="","",MONTH(G4527))</f>
        <v/>
      </c>
    </row>
    <row r="4528">
      <c r="A4528" s="24" t="n">
        <v>2020</v>
      </c>
      <c r="B4528" s="24" t="n">
        <v>7</v>
      </c>
      <c r="C4528" s="24" t="n">
        <v>7</v>
      </c>
      <c r="D4528" s="24" t="n">
        <v>15</v>
      </c>
      <c r="E4528" s="24" t="n">
        <v>24.98</v>
      </c>
      <c r="F4528" s="25">
        <f>IF($E4528="","",DATE(IF($A4528="",nominal_year,$A4528),$B4528,$C4528)+($D4528-IF(LEFT(hour_conv,1)="1",1,0))/24)</f>
        <v/>
      </c>
      <c r="G4528" s="26">
        <f>IF(F4528="","",INT(F4528))</f>
        <v/>
      </c>
      <c r="H4528">
        <f>IF(G4528="","",IF(AND(MONTH(G4528)*100+DAY(G4528)&gt;=season_lo,MONTH(G4528)*100+DAY(G4528)&lt;=season_hi),1,0))</f>
        <v/>
      </c>
      <c r="I4528">
        <f>IF(G4528="","",G4528-first_day+1)</f>
        <v/>
      </c>
      <c r="J4528" s="27">
        <f>IF(I4528="","",INDEX(Daily!$J$2:$J$421,I4528))</f>
        <v/>
      </c>
      <c r="K4528" s="27">
        <f>IF(J4528="","",J4528+cat_offset)</f>
        <v/>
      </c>
      <c r="L4528" s="27">
        <f>IF(J4528="","",MAX(0,E4528-J4528)^2)</f>
        <v/>
      </c>
      <c r="M4528" s="27">
        <f>IF(J4528="","",MAX(0,E4528-(J4528+twcdh_off))^2)</f>
        <v/>
      </c>
      <c r="N4528" s="27">
        <f>IF(E4528="","",MAX(0,E4528-swcdh_thr)^2)</f>
        <v/>
      </c>
      <c r="O4528">
        <f>IF(K4528="","",ROUND(E4528-K4528,0))</f>
        <v/>
      </c>
      <c r="P4528">
        <f>IF(O4528="","",IF(O4528&gt;=1,O4528,0))</f>
        <v/>
      </c>
      <c r="Q4528" s="27">
        <f>IF(E4528="","",MAX(0,E4528-22))</f>
        <v/>
      </c>
      <c r="R4528" s="27">
        <f>IF(H4528=1,E4528,"")</f>
        <v/>
      </c>
      <c r="S4528" s="27">
        <f>IF(AND(H4528=1,J4528&lt;&gt;""),E4528-J4528,"")</f>
        <v/>
      </c>
      <c r="T4528">
        <f>IF(G4528="","",MONTH(G4528))</f>
        <v/>
      </c>
    </row>
    <row r="4529">
      <c r="A4529" s="24" t="n">
        <v>2020</v>
      </c>
      <c r="B4529" s="24" t="n">
        <v>7</v>
      </c>
      <c r="C4529" s="24" t="n">
        <v>7</v>
      </c>
      <c r="D4529" s="24" t="n">
        <v>16</v>
      </c>
      <c r="E4529" s="24" t="n">
        <v>26.19</v>
      </c>
      <c r="F4529" s="25">
        <f>IF($E4529="","",DATE(IF($A4529="",nominal_year,$A4529),$B4529,$C4529)+($D4529-IF(LEFT(hour_conv,1)="1",1,0))/24)</f>
        <v/>
      </c>
      <c r="G4529" s="26">
        <f>IF(F4529="","",INT(F4529))</f>
        <v/>
      </c>
      <c r="H4529">
        <f>IF(G4529="","",IF(AND(MONTH(G4529)*100+DAY(G4529)&gt;=season_lo,MONTH(G4529)*100+DAY(G4529)&lt;=season_hi),1,0))</f>
        <v/>
      </c>
      <c r="I4529">
        <f>IF(G4529="","",G4529-first_day+1)</f>
        <v/>
      </c>
      <c r="J4529" s="27">
        <f>IF(I4529="","",INDEX(Daily!$J$2:$J$421,I4529))</f>
        <v/>
      </c>
      <c r="K4529" s="27">
        <f>IF(J4529="","",J4529+cat_offset)</f>
        <v/>
      </c>
      <c r="L4529" s="27">
        <f>IF(J4529="","",MAX(0,E4529-J4529)^2)</f>
        <v/>
      </c>
      <c r="M4529" s="27">
        <f>IF(J4529="","",MAX(0,E4529-(J4529+twcdh_off))^2)</f>
        <v/>
      </c>
      <c r="N4529" s="27">
        <f>IF(E4529="","",MAX(0,E4529-swcdh_thr)^2)</f>
        <v/>
      </c>
      <c r="O4529">
        <f>IF(K4529="","",ROUND(E4529-K4529,0))</f>
        <v/>
      </c>
      <c r="P4529">
        <f>IF(O4529="","",IF(O4529&gt;=1,O4529,0))</f>
        <v/>
      </c>
      <c r="Q4529" s="27">
        <f>IF(E4529="","",MAX(0,E4529-22))</f>
        <v/>
      </c>
      <c r="R4529" s="27">
        <f>IF(H4529=1,E4529,"")</f>
        <v/>
      </c>
      <c r="S4529" s="27">
        <f>IF(AND(H4529=1,J4529&lt;&gt;""),E4529-J4529,"")</f>
        <v/>
      </c>
      <c r="T4529">
        <f>IF(G4529="","",MONTH(G4529))</f>
        <v/>
      </c>
    </row>
    <row r="4530">
      <c r="A4530" s="24" t="n">
        <v>2020</v>
      </c>
      <c r="B4530" s="24" t="n">
        <v>7</v>
      </c>
      <c r="C4530" s="24" t="n">
        <v>7</v>
      </c>
      <c r="D4530" s="24" t="n">
        <v>17</v>
      </c>
      <c r="E4530" s="24" t="n">
        <v>25.39</v>
      </c>
      <c r="F4530" s="25">
        <f>IF($E4530="","",DATE(IF($A4530="",nominal_year,$A4530),$B4530,$C4530)+($D4530-IF(LEFT(hour_conv,1)="1",1,0))/24)</f>
        <v/>
      </c>
      <c r="G4530" s="26">
        <f>IF(F4530="","",INT(F4530))</f>
        <v/>
      </c>
      <c r="H4530">
        <f>IF(G4530="","",IF(AND(MONTH(G4530)*100+DAY(G4530)&gt;=season_lo,MONTH(G4530)*100+DAY(G4530)&lt;=season_hi),1,0))</f>
        <v/>
      </c>
      <c r="I4530">
        <f>IF(G4530="","",G4530-first_day+1)</f>
        <v/>
      </c>
      <c r="J4530" s="27">
        <f>IF(I4530="","",INDEX(Daily!$J$2:$J$421,I4530))</f>
        <v/>
      </c>
      <c r="K4530" s="27">
        <f>IF(J4530="","",J4530+cat_offset)</f>
        <v/>
      </c>
      <c r="L4530" s="27">
        <f>IF(J4530="","",MAX(0,E4530-J4530)^2)</f>
        <v/>
      </c>
      <c r="M4530" s="27">
        <f>IF(J4530="","",MAX(0,E4530-(J4530+twcdh_off))^2)</f>
        <v/>
      </c>
      <c r="N4530" s="27">
        <f>IF(E4530="","",MAX(0,E4530-swcdh_thr)^2)</f>
        <v/>
      </c>
      <c r="O4530">
        <f>IF(K4530="","",ROUND(E4530-K4530,0))</f>
        <v/>
      </c>
      <c r="P4530">
        <f>IF(O4530="","",IF(O4530&gt;=1,O4530,0))</f>
        <v/>
      </c>
      <c r="Q4530" s="27">
        <f>IF(E4530="","",MAX(0,E4530-22))</f>
        <v/>
      </c>
      <c r="R4530" s="27">
        <f>IF(H4530=1,E4530,"")</f>
        <v/>
      </c>
      <c r="S4530" s="27">
        <f>IF(AND(H4530=1,J4530&lt;&gt;""),E4530-J4530,"")</f>
        <v/>
      </c>
      <c r="T4530">
        <f>IF(G4530="","",MONTH(G4530))</f>
        <v/>
      </c>
    </row>
    <row r="4531">
      <c r="A4531" s="24" t="n">
        <v>2020</v>
      </c>
      <c r="B4531" s="24" t="n">
        <v>7</v>
      </c>
      <c r="C4531" s="24" t="n">
        <v>7</v>
      </c>
      <c r="D4531" s="24" t="n">
        <v>18</v>
      </c>
      <c r="E4531" s="24" t="n">
        <v>24.92</v>
      </c>
      <c r="F4531" s="25">
        <f>IF($E4531="","",DATE(IF($A4531="",nominal_year,$A4531),$B4531,$C4531)+($D4531-IF(LEFT(hour_conv,1)="1",1,0))/24)</f>
        <v/>
      </c>
      <c r="G4531" s="26">
        <f>IF(F4531="","",INT(F4531))</f>
        <v/>
      </c>
      <c r="H4531">
        <f>IF(G4531="","",IF(AND(MONTH(G4531)*100+DAY(G4531)&gt;=season_lo,MONTH(G4531)*100+DAY(G4531)&lt;=season_hi),1,0))</f>
        <v/>
      </c>
      <c r="I4531">
        <f>IF(G4531="","",G4531-first_day+1)</f>
        <v/>
      </c>
      <c r="J4531" s="27">
        <f>IF(I4531="","",INDEX(Daily!$J$2:$J$421,I4531))</f>
        <v/>
      </c>
      <c r="K4531" s="27">
        <f>IF(J4531="","",J4531+cat_offset)</f>
        <v/>
      </c>
      <c r="L4531" s="27">
        <f>IF(J4531="","",MAX(0,E4531-J4531)^2)</f>
        <v/>
      </c>
      <c r="M4531" s="27">
        <f>IF(J4531="","",MAX(0,E4531-(J4531+twcdh_off))^2)</f>
        <v/>
      </c>
      <c r="N4531" s="27">
        <f>IF(E4531="","",MAX(0,E4531-swcdh_thr)^2)</f>
        <v/>
      </c>
      <c r="O4531">
        <f>IF(K4531="","",ROUND(E4531-K4531,0))</f>
        <v/>
      </c>
      <c r="P4531">
        <f>IF(O4531="","",IF(O4531&gt;=1,O4531,0))</f>
        <v/>
      </c>
      <c r="Q4531" s="27">
        <f>IF(E4531="","",MAX(0,E4531-22))</f>
        <v/>
      </c>
      <c r="R4531" s="27">
        <f>IF(H4531=1,E4531,"")</f>
        <v/>
      </c>
      <c r="S4531" s="27">
        <f>IF(AND(H4531=1,J4531&lt;&gt;""),E4531-J4531,"")</f>
        <v/>
      </c>
      <c r="T4531">
        <f>IF(G4531="","",MONTH(G4531))</f>
        <v/>
      </c>
    </row>
    <row r="4532">
      <c r="A4532" s="24" t="n">
        <v>2020</v>
      </c>
      <c r="B4532" s="24" t="n">
        <v>7</v>
      </c>
      <c r="C4532" s="24" t="n">
        <v>7</v>
      </c>
      <c r="D4532" s="24" t="n">
        <v>19</v>
      </c>
      <c r="E4532" s="24" t="n">
        <v>24</v>
      </c>
      <c r="F4532" s="25">
        <f>IF($E4532="","",DATE(IF($A4532="",nominal_year,$A4532),$B4532,$C4532)+($D4532-IF(LEFT(hour_conv,1)="1",1,0))/24)</f>
        <v/>
      </c>
      <c r="G4532" s="26">
        <f>IF(F4532="","",INT(F4532))</f>
        <v/>
      </c>
      <c r="H4532">
        <f>IF(G4532="","",IF(AND(MONTH(G4532)*100+DAY(G4532)&gt;=season_lo,MONTH(G4532)*100+DAY(G4532)&lt;=season_hi),1,0))</f>
        <v/>
      </c>
      <c r="I4532">
        <f>IF(G4532="","",G4532-first_day+1)</f>
        <v/>
      </c>
      <c r="J4532" s="27">
        <f>IF(I4532="","",INDEX(Daily!$J$2:$J$421,I4532))</f>
        <v/>
      </c>
      <c r="K4532" s="27">
        <f>IF(J4532="","",J4532+cat_offset)</f>
        <v/>
      </c>
      <c r="L4532" s="27">
        <f>IF(J4532="","",MAX(0,E4532-J4532)^2)</f>
        <v/>
      </c>
      <c r="M4532" s="27">
        <f>IF(J4532="","",MAX(0,E4532-(J4532+twcdh_off))^2)</f>
        <v/>
      </c>
      <c r="N4532" s="27">
        <f>IF(E4532="","",MAX(0,E4532-swcdh_thr)^2)</f>
        <v/>
      </c>
      <c r="O4532">
        <f>IF(K4532="","",ROUND(E4532-K4532,0))</f>
        <v/>
      </c>
      <c r="P4532">
        <f>IF(O4532="","",IF(O4532&gt;=1,O4532,0))</f>
        <v/>
      </c>
      <c r="Q4532" s="27">
        <f>IF(E4532="","",MAX(0,E4532-22))</f>
        <v/>
      </c>
      <c r="R4532" s="27">
        <f>IF(H4532=1,E4532,"")</f>
        <v/>
      </c>
      <c r="S4532" s="27">
        <f>IF(AND(H4532=1,J4532&lt;&gt;""),E4532-J4532,"")</f>
        <v/>
      </c>
      <c r="T4532">
        <f>IF(G4532="","",MONTH(G4532))</f>
        <v/>
      </c>
    </row>
    <row r="4533">
      <c r="A4533" s="24" t="n">
        <v>2020</v>
      </c>
      <c r="B4533" s="24" t="n">
        <v>7</v>
      </c>
      <c r="C4533" s="24" t="n">
        <v>7</v>
      </c>
      <c r="D4533" s="24" t="n">
        <v>20</v>
      </c>
      <c r="E4533" s="24" t="n">
        <v>22.92</v>
      </c>
      <c r="F4533" s="25">
        <f>IF($E4533="","",DATE(IF($A4533="",nominal_year,$A4533),$B4533,$C4533)+($D4533-IF(LEFT(hour_conv,1)="1",1,0))/24)</f>
        <v/>
      </c>
      <c r="G4533" s="26">
        <f>IF(F4533="","",INT(F4533))</f>
        <v/>
      </c>
      <c r="H4533">
        <f>IF(G4533="","",IF(AND(MONTH(G4533)*100+DAY(G4533)&gt;=season_lo,MONTH(G4533)*100+DAY(G4533)&lt;=season_hi),1,0))</f>
        <v/>
      </c>
      <c r="I4533">
        <f>IF(G4533="","",G4533-first_day+1)</f>
        <v/>
      </c>
      <c r="J4533" s="27">
        <f>IF(I4533="","",INDEX(Daily!$J$2:$J$421,I4533))</f>
        <v/>
      </c>
      <c r="K4533" s="27">
        <f>IF(J4533="","",J4533+cat_offset)</f>
        <v/>
      </c>
      <c r="L4533" s="27">
        <f>IF(J4533="","",MAX(0,E4533-J4533)^2)</f>
        <v/>
      </c>
      <c r="M4533" s="27">
        <f>IF(J4533="","",MAX(0,E4533-(J4533+twcdh_off))^2)</f>
        <v/>
      </c>
      <c r="N4533" s="27">
        <f>IF(E4533="","",MAX(0,E4533-swcdh_thr)^2)</f>
        <v/>
      </c>
      <c r="O4533">
        <f>IF(K4533="","",ROUND(E4533-K4533,0))</f>
        <v/>
      </c>
      <c r="P4533">
        <f>IF(O4533="","",IF(O4533&gt;=1,O4533,0))</f>
        <v/>
      </c>
      <c r="Q4533" s="27">
        <f>IF(E4533="","",MAX(0,E4533-22))</f>
        <v/>
      </c>
      <c r="R4533" s="27">
        <f>IF(H4533=1,E4533,"")</f>
        <v/>
      </c>
      <c r="S4533" s="27">
        <f>IF(AND(H4533=1,J4533&lt;&gt;""),E4533-J4533,"")</f>
        <v/>
      </c>
      <c r="T4533">
        <f>IF(G4533="","",MONTH(G4533))</f>
        <v/>
      </c>
    </row>
    <row r="4534">
      <c r="A4534" s="24" t="n">
        <v>2020</v>
      </c>
      <c r="B4534" s="24" t="n">
        <v>7</v>
      </c>
      <c r="C4534" s="24" t="n">
        <v>7</v>
      </c>
      <c r="D4534" s="24" t="n">
        <v>21</v>
      </c>
      <c r="E4534" s="24" t="n">
        <v>21.59</v>
      </c>
      <c r="F4534" s="25">
        <f>IF($E4534="","",DATE(IF($A4534="",nominal_year,$A4534),$B4534,$C4534)+($D4534-IF(LEFT(hour_conv,1)="1",1,0))/24)</f>
        <v/>
      </c>
      <c r="G4534" s="26">
        <f>IF(F4534="","",INT(F4534))</f>
        <v/>
      </c>
      <c r="H4534">
        <f>IF(G4534="","",IF(AND(MONTH(G4534)*100+DAY(G4534)&gt;=season_lo,MONTH(G4534)*100+DAY(G4534)&lt;=season_hi),1,0))</f>
        <v/>
      </c>
      <c r="I4534">
        <f>IF(G4534="","",G4534-first_day+1)</f>
        <v/>
      </c>
      <c r="J4534" s="27">
        <f>IF(I4534="","",INDEX(Daily!$J$2:$J$421,I4534))</f>
        <v/>
      </c>
      <c r="K4534" s="27">
        <f>IF(J4534="","",J4534+cat_offset)</f>
        <v/>
      </c>
      <c r="L4534" s="27">
        <f>IF(J4534="","",MAX(0,E4534-J4534)^2)</f>
        <v/>
      </c>
      <c r="M4534" s="27">
        <f>IF(J4534="","",MAX(0,E4534-(J4534+twcdh_off))^2)</f>
        <v/>
      </c>
      <c r="N4534" s="27">
        <f>IF(E4534="","",MAX(0,E4534-swcdh_thr)^2)</f>
        <v/>
      </c>
      <c r="O4534">
        <f>IF(K4534="","",ROUND(E4534-K4534,0))</f>
        <v/>
      </c>
      <c r="P4534">
        <f>IF(O4534="","",IF(O4534&gt;=1,O4534,0))</f>
        <v/>
      </c>
      <c r="Q4534" s="27">
        <f>IF(E4534="","",MAX(0,E4534-22))</f>
        <v/>
      </c>
      <c r="R4534" s="27">
        <f>IF(H4534=1,E4534,"")</f>
        <v/>
      </c>
      <c r="S4534" s="27">
        <f>IF(AND(H4534=1,J4534&lt;&gt;""),E4534-J4534,"")</f>
        <v/>
      </c>
      <c r="T4534">
        <f>IF(G4534="","",MONTH(G4534))</f>
        <v/>
      </c>
    </row>
    <row r="4535">
      <c r="A4535" s="24" t="n">
        <v>2020</v>
      </c>
      <c r="B4535" s="24" t="n">
        <v>7</v>
      </c>
      <c r="C4535" s="24" t="n">
        <v>7</v>
      </c>
      <c r="D4535" s="24" t="n">
        <v>22</v>
      </c>
      <c r="E4535" s="24" t="n">
        <v>20.18</v>
      </c>
      <c r="F4535" s="25">
        <f>IF($E4535="","",DATE(IF($A4535="",nominal_year,$A4535),$B4535,$C4535)+($D4535-IF(LEFT(hour_conv,1)="1",1,0))/24)</f>
        <v/>
      </c>
      <c r="G4535" s="26">
        <f>IF(F4535="","",INT(F4535))</f>
        <v/>
      </c>
      <c r="H4535">
        <f>IF(G4535="","",IF(AND(MONTH(G4535)*100+DAY(G4535)&gt;=season_lo,MONTH(G4535)*100+DAY(G4535)&lt;=season_hi),1,0))</f>
        <v/>
      </c>
      <c r="I4535">
        <f>IF(G4535="","",G4535-first_day+1)</f>
        <v/>
      </c>
      <c r="J4535" s="27">
        <f>IF(I4535="","",INDEX(Daily!$J$2:$J$421,I4535))</f>
        <v/>
      </c>
      <c r="K4535" s="27">
        <f>IF(J4535="","",J4535+cat_offset)</f>
        <v/>
      </c>
      <c r="L4535" s="27">
        <f>IF(J4535="","",MAX(0,E4535-J4535)^2)</f>
        <v/>
      </c>
      <c r="M4535" s="27">
        <f>IF(J4535="","",MAX(0,E4535-(J4535+twcdh_off))^2)</f>
        <v/>
      </c>
      <c r="N4535" s="27">
        <f>IF(E4535="","",MAX(0,E4535-swcdh_thr)^2)</f>
        <v/>
      </c>
      <c r="O4535">
        <f>IF(K4535="","",ROUND(E4535-K4535,0))</f>
        <v/>
      </c>
      <c r="P4535">
        <f>IF(O4535="","",IF(O4535&gt;=1,O4535,0))</f>
        <v/>
      </c>
      <c r="Q4535" s="27">
        <f>IF(E4535="","",MAX(0,E4535-22))</f>
        <v/>
      </c>
      <c r="R4535" s="27">
        <f>IF(H4535=1,E4535,"")</f>
        <v/>
      </c>
      <c r="S4535" s="27">
        <f>IF(AND(H4535=1,J4535&lt;&gt;""),E4535-J4535,"")</f>
        <v/>
      </c>
      <c r="T4535">
        <f>IF(G4535="","",MONTH(G4535))</f>
        <v/>
      </c>
    </row>
    <row r="4536">
      <c r="A4536" s="24" t="n">
        <v>2020</v>
      </c>
      <c r="B4536" s="24" t="n">
        <v>7</v>
      </c>
      <c r="C4536" s="24" t="n">
        <v>7</v>
      </c>
      <c r="D4536" s="24" t="n">
        <v>23</v>
      </c>
      <c r="E4536" s="24" t="n">
        <v>18.41</v>
      </c>
      <c r="F4536" s="25">
        <f>IF($E4536="","",DATE(IF($A4536="",nominal_year,$A4536),$B4536,$C4536)+($D4536-IF(LEFT(hour_conv,1)="1",1,0))/24)</f>
        <v/>
      </c>
      <c r="G4536" s="26">
        <f>IF(F4536="","",INT(F4536))</f>
        <v/>
      </c>
      <c r="H4536">
        <f>IF(G4536="","",IF(AND(MONTH(G4536)*100+DAY(G4536)&gt;=season_lo,MONTH(G4536)*100+DAY(G4536)&lt;=season_hi),1,0))</f>
        <v/>
      </c>
      <c r="I4536">
        <f>IF(G4536="","",G4536-first_day+1)</f>
        <v/>
      </c>
      <c r="J4536" s="27">
        <f>IF(I4536="","",INDEX(Daily!$J$2:$J$421,I4536))</f>
        <v/>
      </c>
      <c r="K4536" s="27">
        <f>IF(J4536="","",J4536+cat_offset)</f>
        <v/>
      </c>
      <c r="L4536" s="27">
        <f>IF(J4536="","",MAX(0,E4536-J4536)^2)</f>
        <v/>
      </c>
      <c r="M4536" s="27">
        <f>IF(J4536="","",MAX(0,E4536-(J4536+twcdh_off))^2)</f>
        <v/>
      </c>
      <c r="N4536" s="27">
        <f>IF(E4536="","",MAX(0,E4536-swcdh_thr)^2)</f>
        <v/>
      </c>
      <c r="O4536">
        <f>IF(K4536="","",ROUND(E4536-K4536,0))</f>
        <v/>
      </c>
      <c r="P4536">
        <f>IF(O4536="","",IF(O4536&gt;=1,O4536,0))</f>
        <v/>
      </c>
      <c r="Q4536" s="27">
        <f>IF(E4536="","",MAX(0,E4536-22))</f>
        <v/>
      </c>
      <c r="R4536" s="27">
        <f>IF(H4536=1,E4536,"")</f>
        <v/>
      </c>
      <c r="S4536" s="27">
        <f>IF(AND(H4536=1,J4536&lt;&gt;""),E4536-J4536,"")</f>
        <v/>
      </c>
      <c r="T4536">
        <f>IF(G4536="","",MONTH(G4536))</f>
        <v/>
      </c>
    </row>
    <row r="4537">
      <c r="A4537" s="24" t="n">
        <v>2020</v>
      </c>
      <c r="B4537" s="24" t="n">
        <v>7</v>
      </c>
      <c r="C4537" s="24" t="n">
        <v>7</v>
      </c>
      <c r="D4537" s="24" t="n">
        <v>24</v>
      </c>
      <c r="E4537" s="24" t="n">
        <v>17.77</v>
      </c>
      <c r="F4537" s="25">
        <f>IF($E4537="","",DATE(IF($A4537="",nominal_year,$A4537),$B4537,$C4537)+($D4537-IF(LEFT(hour_conv,1)="1",1,0))/24)</f>
        <v/>
      </c>
      <c r="G4537" s="26">
        <f>IF(F4537="","",INT(F4537))</f>
        <v/>
      </c>
      <c r="H4537">
        <f>IF(G4537="","",IF(AND(MONTH(G4537)*100+DAY(G4537)&gt;=season_lo,MONTH(G4537)*100+DAY(G4537)&lt;=season_hi),1,0))</f>
        <v/>
      </c>
      <c r="I4537">
        <f>IF(G4537="","",G4537-first_day+1)</f>
        <v/>
      </c>
      <c r="J4537" s="27">
        <f>IF(I4537="","",INDEX(Daily!$J$2:$J$421,I4537))</f>
        <v/>
      </c>
      <c r="K4537" s="27">
        <f>IF(J4537="","",J4537+cat_offset)</f>
        <v/>
      </c>
      <c r="L4537" s="27">
        <f>IF(J4537="","",MAX(0,E4537-J4537)^2)</f>
        <v/>
      </c>
      <c r="M4537" s="27">
        <f>IF(J4537="","",MAX(0,E4537-(J4537+twcdh_off))^2)</f>
        <v/>
      </c>
      <c r="N4537" s="27">
        <f>IF(E4537="","",MAX(0,E4537-swcdh_thr)^2)</f>
        <v/>
      </c>
      <c r="O4537">
        <f>IF(K4537="","",ROUND(E4537-K4537,0))</f>
        <v/>
      </c>
      <c r="P4537">
        <f>IF(O4537="","",IF(O4537&gt;=1,O4537,0))</f>
        <v/>
      </c>
      <c r="Q4537" s="27">
        <f>IF(E4537="","",MAX(0,E4537-22))</f>
        <v/>
      </c>
      <c r="R4537" s="27">
        <f>IF(H4537=1,E4537,"")</f>
        <v/>
      </c>
      <c r="S4537" s="27">
        <f>IF(AND(H4537=1,J4537&lt;&gt;""),E4537-J4537,"")</f>
        <v/>
      </c>
      <c r="T4537">
        <f>IF(G4537="","",MONTH(G4537))</f>
        <v/>
      </c>
    </row>
    <row r="4538">
      <c r="A4538" s="24" t="n">
        <v>2020</v>
      </c>
      <c r="B4538" s="24" t="n">
        <v>7</v>
      </c>
      <c r="C4538" s="24" t="n">
        <v>8</v>
      </c>
      <c r="D4538" s="24" t="n">
        <v>1</v>
      </c>
      <c r="E4538" s="24" t="n">
        <v>14.58</v>
      </c>
      <c r="F4538" s="25">
        <f>IF($E4538="","",DATE(IF($A4538="",nominal_year,$A4538),$B4538,$C4538)+($D4538-IF(LEFT(hour_conv,1)="1",1,0))/24)</f>
        <v/>
      </c>
      <c r="G4538" s="26">
        <f>IF(F4538="","",INT(F4538))</f>
        <v/>
      </c>
      <c r="H4538">
        <f>IF(G4538="","",IF(AND(MONTH(G4538)*100+DAY(G4538)&gt;=season_lo,MONTH(G4538)*100+DAY(G4538)&lt;=season_hi),1,0))</f>
        <v/>
      </c>
      <c r="I4538">
        <f>IF(G4538="","",G4538-first_day+1)</f>
        <v/>
      </c>
      <c r="J4538" s="27">
        <f>IF(I4538="","",INDEX(Daily!$J$2:$J$421,I4538))</f>
        <v/>
      </c>
      <c r="K4538" s="27">
        <f>IF(J4538="","",J4538+cat_offset)</f>
        <v/>
      </c>
      <c r="L4538" s="27">
        <f>IF(J4538="","",MAX(0,E4538-J4538)^2)</f>
        <v/>
      </c>
      <c r="M4538" s="27">
        <f>IF(J4538="","",MAX(0,E4538-(J4538+twcdh_off))^2)</f>
        <v/>
      </c>
      <c r="N4538" s="27">
        <f>IF(E4538="","",MAX(0,E4538-swcdh_thr)^2)</f>
        <v/>
      </c>
      <c r="O4538">
        <f>IF(K4538="","",ROUND(E4538-K4538,0))</f>
        <v/>
      </c>
      <c r="P4538">
        <f>IF(O4538="","",IF(O4538&gt;=1,O4538,0))</f>
        <v/>
      </c>
      <c r="Q4538" s="27">
        <f>IF(E4538="","",MAX(0,E4538-22))</f>
        <v/>
      </c>
      <c r="R4538" s="27">
        <f>IF(H4538=1,E4538,"")</f>
        <v/>
      </c>
      <c r="S4538" s="27">
        <f>IF(AND(H4538=1,J4538&lt;&gt;""),E4538-J4538,"")</f>
        <v/>
      </c>
      <c r="T4538">
        <f>IF(G4538="","",MONTH(G4538))</f>
        <v/>
      </c>
    </row>
    <row r="4539">
      <c r="A4539" s="24" t="n">
        <v>2020</v>
      </c>
      <c r="B4539" s="24" t="n">
        <v>7</v>
      </c>
      <c r="C4539" s="24" t="n">
        <v>8</v>
      </c>
      <c r="D4539" s="24" t="n">
        <v>2</v>
      </c>
      <c r="E4539" s="24" t="n">
        <v>14.39</v>
      </c>
      <c r="F4539" s="25">
        <f>IF($E4539="","",DATE(IF($A4539="",nominal_year,$A4539),$B4539,$C4539)+($D4539-IF(LEFT(hour_conv,1)="1",1,0))/24)</f>
        <v/>
      </c>
      <c r="G4539" s="26">
        <f>IF(F4539="","",INT(F4539))</f>
        <v/>
      </c>
      <c r="H4539">
        <f>IF(G4539="","",IF(AND(MONTH(G4539)*100+DAY(G4539)&gt;=season_lo,MONTH(G4539)*100+DAY(G4539)&lt;=season_hi),1,0))</f>
        <v/>
      </c>
      <c r="I4539">
        <f>IF(G4539="","",G4539-first_day+1)</f>
        <v/>
      </c>
      <c r="J4539" s="27">
        <f>IF(I4539="","",INDEX(Daily!$J$2:$J$421,I4539))</f>
        <v/>
      </c>
      <c r="K4539" s="27">
        <f>IF(J4539="","",J4539+cat_offset)</f>
        <v/>
      </c>
      <c r="L4539" s="27">
        <f>IF(J4539="","",MAX(0,E4539-J4539)^2)</f>
        <v/>
      </c>
      <c r="M4539" s="27">
        <f>IF(J4539="","",MAX(0,E4539-(J4539+twcdh_off))^2)</f>
        <v/>
      </c>
      <c r="N4539" s="27">
        <f>IF(E4539="","",MAX(0,E4539-swcdh_thr)^2)</f>
        <v/>
      </c>
      <c r="O4539">
        <f>IF(K4539="","",ROUND(E4539-K4539,0))</f>
        <v/>
      </c>
      <c r="P4539">
        <f>IF(O4539="","",IF(O4539&gt;=1,O4539,0))</f>
        <v/>
      </c>
      <c r="Q4539" s="27">
        <f>IF(E4539="","",MAX(0,E4539-22))</f>
        <v/>
      </c>
      <c r="R4539" s="27">
        <f>IF(H4539=1,E4539,"")</f>
        <v/>
      </c>
      <c r="S4539" s="27">
        <f>IF(AND(H4539=1,J4539&lt;&gt;""),E4539-J4539,"")</f>
        <v/>
      </c>
      <c r="T4539">
        <f>IF(G4539="","",MONTH(G4539))</f>
        <v/>
      </c>
    </row>
    <row r="4540">
      <c r="A4540" s="24" t="n">
        <v>2020</v>
      </c>
      <c r="B4540" s="24" t="n">
        <v>7</v>
      </c>
      <c r="C4540" s="24" t="n">
        <v>8</v>
      </c>
      <c r="D4540" s="24" t="n">
        <v>3</v>
      </c>
      <c r="E4540" s="24" t="n">
        <v>12.66</v>
      </c>
      <c r="F4540" s="25">
        <f>IF($E4540="","",DATE(IF($A4540="",nominal_year,$A4540),$B4540,$C4540)+($D4540-IF(LEFT(hour_conv,1)="1",1,0))/24)</f>
        <v/>
      </c>
      <c r="G4540" s="26">
        <f>IF(F4540="","",INT(F4540))</f>
        <v/>
      </c>
      <c r="H4540">
        <f>IF(G4540="","",IF(AND(MONTH(G4540)*100+DAY(G4540)&gt;=season_lo,MONTH(G4540)*100+DAY(G4540)&lt;=season_hi),1,0))</f>
        <v/>
      </c>
      <c r="I4540">
        <f>IF(G4540="","",G4540-first_day+1)</f>
        <v/>
      </c>
      <c r="J4540" s="27">
        <f>IF(I4540="","",INDEX(Daily!$J$2:$J$421,I4540))</f>
        <v/>
      </c>
      <c r="K4540" s="27">
        <f>IF(J4540="","",J4540+cat_offset)</f>
        <v/>
      </c>
      <c r="L4540" s="27">
        <f>IF(J4540="","",MAX(0,E4540-J4540)^2)</f>
        <v/>
      </c>
      <c r="M4540" s="27">
        <f>IF(J4540="","",MAX(0,E4540-(J4540+twcdh_off))^2)</f>
        <v/>
      </c>
      <c r="N4540" s="27">
        <f>IF(E4540="","",MAX(0,E4540-swcdh_thr)^2)</f>
        <v/>
      </c>
      <c r="O4540">
        <f>IF(K4540="","",ROUND(E4540-K4540,0))</f>
        <v/>
      </c>
      <c r="P4540">
        <f>IF(O4540="","",IF(O4540&gt;=1,O4540,0))</f>
        <v/>
      </c>
      <c r="Q4540" s="27">
        <f>IF(E4540="","",MAX(0,E4540-22))</f>
        <v/>
      </c>
      <c r="R4540" s="27">
        <f>IF(H4540=1,E4540,"")</f>
        <v/>
      </c>
      <c r="S4540" s="27">
        <f>IF(AND(H4540=1,J4540&lt;&gt;""),E4540-J4540,"")</f>
        <v/>
      </c>
      <c r="T4540">
        <f>IF(G4540="","",MONTH(G4540))</f>
        <v/>
      </c>
    </row>
    <row r="4541">
      <c r="A4541" s="24" t="n">
        <v>2020</v>
      </c>
      <c r="B4541" s="24" t="n">
        <v>7</v>
      </c>
      <c r="C4541" s="24" t="n">
        <v>8</v>
      </c>
      <c r="D4541" s="24" t="n">
        <v>4</v>
      </c>
      <c r="E4541" s="24" t="n">
        <v>12.82</v>
      </c>
      <c r="F4541" s="25">
        <f>IF($E4541="","",DATE(IF($A4541="",nominal_year,$A4541),$B4541,$C4541)+($D4541-IF(LEFT(hour_conv,1)="1",1,0))/24)</f>
        <v/>
      </c>
      <c r="G4541" s="26">
        <f>IF(F4541="","",INT(F4541))</f>
        <v/>
      </c>
      <c r="H4541">
        <f>IF(G4541="","",IF(AND(MONTH(G4541)*100+DAY(G4541)&gt;=season_lo,MONTH(G4541)*100+DAY(G4541)&lt;=season_hi),1,0))</f>
        <v/>
      </c>
      <c r="I4541">
        <f>IF(G4541="","",G4541-first_day+1)</f>
        <v/>
      </c>
      <c r="J4541" s="27">
        <f>IF(I4541="","",INDEX(Daily!$J$2:$J$421,I4541))</f>
        <v/>
      </c>
      <c r="K4541" s="27">
        <f>IF(J4541="","",J4541+cat_offset)</f>
        <v/>
      </c>
      <c r="L4541" s="27">
        <f>IF(J4541="","",MAX(0,E4541-J4541)^2)</f>
        <v/>
      </c>
      <c r="M4541" s="27">
        <f>IF(J4541="","",MAX(0,E4541-(J4541+twcdh_off))^2)</f>
        <v/>
      </c>
      <c r="N4541" s="27">
        <f>IF(E4541="","",MAX(0,E4541-swcdh_thr)^2)</f>
        <v/>
      </c>
      <c r="O4541">
        <f>IF(K4541="","",ROUND(E4541-K4541,0))</f>
        <v/>
      </c>
      <c r="P4541">
        <f>IF(O4541="","",IF(O4541&gt;=1,O4541,0))</f>
        <v/>
      </c>
      <c r="Q4541" s="27">
        <f>IF(E4541="","",MAX(0,E4541-22))</f>
        <v/>
      </c>
      <c r="R4541" s="27">
        <f>IF(H4541=1,E4541,"")</f>
        <v/>
      </c>
      <c r="S4541" s="27">
        <f>IF(AND(H4541=1,J4541&lt;&gt;""),E4541-J4541,"")</f>
        <v/>
      </c>
      <c r="T4541">
        <f>IF(G4541="","",MONTH(G4541))</f>
        <v/>
      </c>
    </row>
    <row r="4542">
      <c r="A4542" s="24" t="n">
        <v>2020</v>
      </c>
      <c r="B4542" s="24" t="n">
        <v>7</v>
      </c>
      <c r="C4542" s="24" t="n">
        <v>8</v>
      </c>
      <c r="D4542" s="24" t="n">
        <v>5</v>
      </c>
      <c r="E4542" s="24" t="n">
        <v>13.83</v>
      </c>
      <c r="F4542" s="25">
        <f>IF($E4542="","",DATE(IF($A4542="",nominal_year,$A4542),$B4542,$C4542)+($D4542-IF(LEFT(hour_conv,1)="1",1,0))/24)</f>
        <v/>
      </c>
      <c r="G4542" s="26">
        <f>IF(F4542="","",INT(F4542))</f>
        <v/>
      </c>
      <c r="H4542">
        <f>IF(G4542="","",IF(AND(MONTH(G4542)*100+DAY(G4542)&gt;=season_lo,MONTH(G4542)*100+DAY(G4542)&lt;=season_hi),1,0))</f>
        <v/>
      </c>
      <c r="I4542">
        <f>IF(G4542="","",G4542-first_day+1)</f>
        <v/>
      </c>
      <c r="J4542" s="27">
        <f>IF(I4542="","",INDEX(Daily!$J$2:$J$421,I4542))</f>
        <v/>
      </c>
      <c r="K4542" s="27">
        <f>IF(J4542="","",J4542+cat_offset)</f>
        <v/>
      </c>
      <c r="L4542" s="27">
        <f>IF(J4542="","",MAX(0,E4542-J4542)^2)</f>
        <v/>
      </c>
      <c r="M4542" s="27">
        <f>IF(J4542="","",MAX(0,E4542-(J4542+twcdh_off))^2)</f>
        <v/>
      </c>
      <c r="N4542" s="27">
        <f>IF(E4542="","",MAX(0,E4542-swcdh_thr)^2)</f>
        <v/>
      </c>
      <c r="O4542">
        <f>IF(K4542="","",ROUND(E4542-K4542,0))</f>
        <v/>
      </c>
      <c r="P4542">
        <f>IF(O4542="","",IF(O4542&gt;=1,O4542,0))</f>
        <v/>
      </c>
      <c r="Q4542" s="27">
        <f>IF(E4542="","",MAX(0,E4542-22))</f>
        <v/>
      </c>
      <c r="R4542" s="27">
        <f>IF(H4542=1,E4542,"")</f>
        <v/>
      </c>
      <c r="S4542" s="27">
        <f>IF(AND(H4542=1,J4542&lt;&gt;""),E4542-J4542,"")</f>
        <v/>
      </c>
      <c r="T4542">
        <f>IF(G4542="","",MONTH(G4542))</f>
        <v/>
      </c>
    </row>
    <row r="4543">
      <c r="A4543" s="24" t="n">
        <v>2020</v>
      </c>
      <c r="B4543" s="24" t="n">
        <v>7</v>
      </c>
      <c r="C4543" s="24" t="n">
        <v>8</v>
      </c>
      <c r="D4543" s="24" t="n">
        <v>6</v>
      </c>
      <c r="E4543" s="24" t="n">
        <v>13.92</v>
      </c>
      <c r="F4543" s="25">
        <f>IF($E4543="","",DATE(IF($A4543="",nominal_year,$A4543),$B4543,$C4543)+($D4543-IF(LEFT(hour_conv,1)="1",1,0))/24)</f>
        <v/>
      </c>
      <c r="G4543" s="26">
        <f>IF(F4543="","",INT(F4543))</f>
        <v/>
      </c>
      <c r="H4543">
        <f>IF(G4543="","",IF(AND(MONTH(G4543)*100+DAY(G4543)&gt;=season_lo,MONTH(G4543)*100+DAY(G4543)&lt;=season_hi),1,0))</f>
        <v/>
      </c>
      <c r="I4543">
        <f>IF(G4543="","",G4543-first_day+1)</f>
        <v/>
      </c>
      <c r="J4543" s="27">
        <f>IF(I4543="","",INDEX(Daily!$J$2:$J$421,I4543))</f>
        <v/>
      </c>
      <c r="K4543" s="27">
        <f>IF(J4543="","",J4543+cat_offset)</f>
        <v/>
      </c>
      <c r="L4543" s="27">
        <f>IF(J4543="","",MAX(0,E4543-J4543)^2)</f>
        <v/>
      </c>
      <c r="M4543" s="27">
        <f>IF(J4543="","",MAX(0,E4543-(J4543+twcdh_off))^2)</f>
        <v/>
      </c>
      <c r="N4543" s="27">
        <f>IF(E4543="","",MAX(0,E4543-swcdh_thr)^2)</f>
        <v/>
      </c>
      <c r="O4543">
        <f>IF(K4543="","",ROUND(E4543-K4543,0))</f>
        <v/>
      </c>
      <c r="P4543">
        <f>IF(O4543="","",IF(O4543&gt;=1,O4543,0))</f>
        <v/>
      </c>
      <c r="Q4543" s="27">
        <f>IF(E4543="","",MAX(0,E4543-22))</f>
        <v/>
      </c>
      <c r="R4543" s="27">
        <f>IF(H4543=1,E4543,"")</f>
        <v/>
      </c>
      <c r="S4543" s="27">
        <f>IF(AND(H4543=1,J4543&lt;&gt;""),E4543-J4543,"")</f>
        <v/>
      </c>
      <c r="T4543">
        <f>IF(G4543="","",MONTH(G4543))</f>
        <v/>
      </c>
    </row>
    <row r="4544">
      <c r="A4544" s="24" t="n">
        <v>2020</v>
      </c>
      <c r="B4544" s="24" t="n">
        <v>7</v>
      </c>
      <c r="C4544" s="24" t="n">
        <v>8</v>
      </c>
      <c r="D4544" s="24" t="n">
        <v>7</v>
      </c>
      <c r="E4544" s="24" t="n">
        <v>14.59</v>
      </c>
      <c r="F4544" s="25">
        <f>IF($E4544="","",DATE(IF($A4544="",nominal_year,$A4544),$B4544,$C4544)+($D4544-IF(LEFT(hour_conv,1)="1",1,0))/24)</f>
        <v/>
      </c>
      <c r="G4544" s="26">
        <f>IF(F4544="","",INT(F4544))</f>
        <v/>
      </c>
      <c r="H4544">
        <f>IF(G4544="","",IF(AND(MONTH(G4544)*100+DAY(G4544)&gt;=season_lo,MONTH(G4544)*100+DAY(G4544)&lt;=season_hi),1,0))</f>
        <v/>
      </c>
      <c r="I4544">
        <f>IF(G4544="","",G4544-first_day+1)</f>
        <v/>
      </c>
      <c r="J4544" s="27">
        <f>IF(I4544="","",INDEX(Daily!$J$2:$J$421,I4544))</f>
        <v/>
      </c>
      <c r="K4544" s="27">
        <f>IF(J4544="","",J4544+cat_offset)</f>
        <v/>
      </c>
      <c r="L4544" s="27">
        <f>IF(J4544="","",MAX(0,E4544-J4544)^2)</f>
        <v/>
      </c>
      <c r="M4544" s="27">
        <f>IF(J4544="","",MAX(0,E4544-(J4544+twcdh_off))^2)</f>
        <v/>
      </c>
      <c r="N4544" s="27">
        <f>IF(E4544="","",MAX(0,E4544-swcdh_thr)^2)</f>
        <v/>
      </c>
      <c r="O4544">
        <f>IF(K4544="","",ROUND(E4544-K4544,0))</f>
        <v/>
      </c>
      <c r="P4544">
        <f>IF(O4544="","",IF(O4544&gt;=1,O4544,0))</f>
        <v/>
      </c>
      <c r="Q4544" s="27">
        <f>IF(E4544="","",MAX(0,E4544-22))</f>
        <v/>
      </c>
      <c r="R4544" s="27">
        <f>IF(H4544=1,E4544,"")</f>
        <v/>
      </c>
      <c r="S4544" s="27">
        <f>IF(AND(H4544=1,J4544&lt;&gt;""),E4544-J4544,"")</f>
        <v/>
      </c>
      <c r="T4544">
        <f>IF(G4544="","",MONTH(G4544))</f>
        <v/>
      </c>
    </row>
    <row r="4545">
      <c r="A4545" s="24" t="n">
        <v>2020</v>
      </c>
      <c r="B4545" s="24" t="n">
        <v>7</v>
      </c>
      <c r="C4545" s="24" t="n">
        <v>8</v>
      </c>
      <c r="D4545" s="24" t="n">
        <v>8</v>
      </c>
      <c r="E4545" s="24" t="n">
        <v>16.15</v>
      </c>
      <c r="F4545" s="25">
        <f>IF($E4545="","",DATE(IF($A4545="",nominal_year,$A4545),$B4545,$C4545)+($D4545-IF(LEFT(hour_conv,1)="1",1,0))/24)</f>
        <v/>
      </c>
      <c r="G4545" s="26">
        <f>IF(F4545="","",INT(F4545))</f>
        <v/>
      </c>
      <c r="H4545">
        <f>IF(G4545="","",IF(AND(MONTH(G4545)*100+DAY(G4545)&gt;=season_lo,MONTH(G4545)*100+DAY(G4545)&lt;=season_hi),1,0))</f>
        <v/>
      </c>
      <c r="I4545">
        <f>IF(G4545="","",G4545-first_day+1)</f>
        <v/>
      </c>
      <c r="J4545" s="27">
        <f>IF(I4545="","",INDEX(Daily!$J$2:$J$421,I4545))</f>
        <v/>
      </c>
      <c r="K4545" s="27">
        <f>IF(J4545="","",J4545+cat_offset)</f>
        <v/>
      </c>
      <c r="L4545" s="27">
        <f>IF(J4545="","",MAX(0,E4545-J4545)^2)</f>
        <v/>
      </c>
      <c r="M4545" s="27">
        <f>IF(J4545="","",MAX(0,E4545-(J4545+twcdh_off))^2)</f>
        <v/>
      </c>
      <c r="N4545" s="27">
        <f>IF(E4545="","",MAX(0,E4545-swcdh_thr)^2)</f>
        <v/>
      </c>
      <c r="O4545">
        <f>IF(K4545="","",ROUND(E4545-K4545,0))</f>
        <v/>
      </c>
      <c r="P4545">
        <f>IF(O4545="","",IF(O4545&gt;=1,O4545,0))</f>
        <v/>
      </c>
      <c r="Q4545" s="27">
        <f>IF(E4545="","",MAX(0,E4545-22))</f>
        <v/>
      </c>
      <c r="R4545" s="27">
        <f>IF(H4545=1,E4545,"")</f>
        <v/>
      </c>
      <c r="S4545" s="27">
        <f>IF(AND(H4545=1,J4545&lt;&gt;""),E4545-J4545,"")</f>
        <v/>
      </c>
      <c r="T4545">
        <f>IF(G4545="","",MONTH(G4545))</f>
        <v/>
      </c>
    </row>
    <row r="4546">
      <c r="A4546" s="24" t="n">
        <v>2020</v>
      </c>
      <c r="B4546" s="24" t="n">
        <v>7</v>
      </c>
      <c r="C4546" s="24" t="n">
        <v>8</v>
      </c>
      <c r="D4546" s="24" t="n">
        <v>9</v>
      </c>
      <c r="E4546" s="24" t="n">
        <v>16.92</v>
      </c>
      <c r="F4546" s="25">
        <f>IF($E4546="","",DATE(IF($A4546="",nominal_year,$A4546),$B4546,$C4546)+($D4546-IF(LEFT(hour_conv,1)="1",1,0))/24)</f>
        <v/>
      </c>
      <c r="G4546" s="26">
        <f>IF(F4546="","",INT(F4546))</f>
        <v/>
      </c>
      <c r="H4546">
        <f>IF(G4546="","",IF(AND(MONTH(G4546)*100+DAY(G4546)&gt;=season_lo,MONTH(G4546)*100+DAY(G4546)&lt;=season_hi),1,0))</f>
        <v/>
      </c>
      <c r="I4546">
        <f>IF(G4546="","",G4546-first_day+1)</f>
        <v/>
      </c>
      <c r="J4546" s="27">
        <f>IF(I4546="","",INDEX(Daily!$J$2:$J$421,I4546))</f>
        <v/>
      </c>
      <c r="K4546" s="27">
        <f>IF(J4546="","",J4546+cat_offset)</f>
        <v/>
      </c>
      <c r="L4546" s="27">
        <f>IF(J4546="","",MAX(0,E4546-J4546)^2)</f>
        <v/>
      </c>
      <c r="M4546" s="27">
        <f>IF(J4546="","",MAX(0,E4546-(J4546+twcdh_off))^2)</f>
        <v/>
      </c>
      <c r="N4546" s="27">
        <f>IF(E4546="","",MAX(0,E4546-swcdh_thr)^2)</f>
        <v/>
      </c>
      <c r="O4546">
        <f>IF(K4546="","",ROUND(E4546-K4546,0))</f>
        <v/>
      </c>
      <c r="P4546">
        <f>IF(O4546="","",IF(O4546&gt;=1,O4546,0))</f>
        <v/>
      </c>
      <c r="Q4546" s="27">
        <f>IF(E4546="","",MAX(0,E4546-22))</f>
        <v/>
      </c>
      <c r="R4546" s="27">
        <f>IF(H4546=1,E4546,"")</f>
        <v/>
      </c>
      <c r="S4546" s="27">
        <f>IF(AND(H4546=1,J4546&lt;&gt;""),E4546-J4546,"")</f>
        <v/>
      </c>
      <c r="T4546">
        <f>IF(G4546="","",MONTH(G4546))</f>
        <v/>
      </c>
    </row>
    <row r="4547">
      <c r="A4547" s="24" t="n">
        <v>2020</v>
      </c>
      <c r="B4547" s="24" t="n">
        <v>7</v>
      </c>
      <c r="C4547" s="24" t="n">
        <v>8</v>
      </c>
      <c r="D4547" s="24" t="n">
        <v>10</v>
      </c>
      <c r="E4547" s="24" t="n">
        <v>18.79</v>
      </c>
      <c r="F4547" s="25">
        <f>IF($E4547="","",DATE(IF($A4547="",nominal_year,$A4547),$B4547,$C4547)+($D4547-IF(LEFT(hour_conv,1)="1",1,0))/24)</f>
        <v/>
      </c>
      <c r="G4547" s="26">
        <f>IF(F4547="","",INT(F4547))</f>
        <v/>
      </c>
      <c r="H4547">
        <f>IF(G4547="","",IF(AND(MONTH(G4547)*100+DAY(G4547)&gt;=season_lo,MONTH(G4547)*100+DAY(G4547)&lt;=season_hi),1,0))</f>
        <v/>
      </c>
      <c r="I4547">
        <f>IF(G4547="","",G4547-first_day+1)</f>
        <v/>
      </c>
      <c r="J4547" s="27">
        <f>IF(I4547="","",INDEX(Daily!$J$2:$J$421,I4547))</f>
        <v/>
      </c>
      <c r="K4547" s="27">
        <f>IF(J4547="","",J4547+cat_offset)</f>
        <v/>
      </c>
      <c r="L4547" s="27">
        <f>IF(J4547="","",MAX(0,E4547-J4547)^2)</f>
        <v/>
      </c>
      <c r="M4547" s="27">
        <f>IF(J4547="","",MAX(0,E4547-(J4547+twcdh_off))^2)</f>
        <v/>
      </c>
      <c r="N4547" s="27">
        <f>IF(E4547="","",MAX(0,E4547-swcdh_thr)^2)</f>
        <v/>
      </c>
      <c r="O4547">
        <f>IF(K4547="","",ROUND(E4547-K4547,0))</f>
        <v/>
      </c>
      <c r="P4547">
        <f>IF(O4547="","",IF(O4547&gt;=1,O4547,0))</f>
        <v/>
      </c>
      <c r="Q4547" s="27">
        <f>IF(E4547="","",MAX(0,E4547-22))</f>
        <v/>
      </c>
      <c r="R4547" s="27">
        <f>IF(H4547=1,E4547,"")</f>
        <v/>
      </c>
      <c r="S4547" s="27">
        <f>IF(AND(H4547=1,J4547&lt;&gt;""),E4547-J4547,"")</f>
        <v/>
      </c>
      <c r="T4547">
        <f>IF(G4547="","",MONTH(G4547))</f>
        <v/>
      </c>
    </row>
    <row r="4548">
      <c r="A4548" s="24" t="n">
        <v>2020</v>
      </c>
      <c r="B4548" s="24" t="n">
        <v>7</v>
      </c>
      <c r="C4548" s="24" t="n">
        <v>8</v>
      </c>
      <c r="D4548" s="24" t="n">
        <v>11</v>
      </c>
      <c r="E4548" s="24" t="n">
        <v>19.3</v>
      </c>
      <c r="F4548" s="25">
        <f>IF($E4548="","",DATE(IF($A4548="",nominal_year,$A4548),$B4548,$C4548)+($D4548-IF(LEFT(hour_conv,1)="1",1,0))/24)</f>
        <v/>
      </c>
      <c r="G4548" s="26">
        <f>IF(F4548="","",INT(F4548))</f>
        <v/>
      </c>
      <c r="H4548">
        <f>IF(G4548="","",IF(AND(MONTH(G4548)*100+DAY(G4548)&gt;=season_lo,MONTH(G4548)*100+DAY(G4548)&lt;=season_hi),1,0))</f>
        <v/>
      </c>
      <c r="I4548">
        <f>IF(G4548="","",G4548-first_day+1)</f>
        <v/>
      </c>
      <c r="J4548" s="27">
        <f>IF(I4548="","",INDEX(Daily!$J$2:$J$421,I4548))</f>
        <v/>
      </c>
      <c r="K4548" s="27">
        <f>IF(J4548="","",J4548+cat_offset)</f>
        <v/>
      </c>
      <c r="L4548" s="27">
        <f>IF(J4548="","",MAX(0,E4548-J4548)^2)</f>
        <v/>
      </c>
      <c r="M4548" s="27">
        <f>IF(J4548="","",MAX(0,E4548-(J4548+twcdh_off))^2)</f>
        <v/>
      </c>
      <c r="N4548" s="27">
        <f>IF(E4548="","",MAX(0,E4548-swcdh_thr)^2)</f>
        <v/>
      </c>
      <c r="O4548">
        <f>IF(K4548="","",ROUND(E4548-K4548,0))</f>
        <v/>
      </c>
      <c r="P4548">
        <f>IF(O4548="","",IF(O4548&gt;=1,O4548,0))</f>
        <v/>
      </c>
      <c r="Q4548" s="27">
        <f>IF(E4548="","",MAX(0,E4548-22))</f>
        <v/>
      </c>
      <c r="R4548" s="27">
        <f>IF(H4548=1,E4548,"")</f>
        <v/>
      </c>
      <c r="S4548" s="27">
        <f>IF(AND(H4548=1,J4548&lt;&gt;""),E4548-J4548,"")</f>
        <v/>
      </c>
      <c r="T4548">
        <f>IF(G4548="","",MONTH(G4548))</f>
        <v/>
      </c>
    </row>
    <row r="4549">
      <c r="A4549" s="24" t="n">
        <v>2020</v>
      </c>
      <c r="B4549" s="24" t="n">
        <v>7</v>
      </c>
      <c r="C4549" s="24" t="n">
        <v>8</v>
      </c>
      <c r="D4549" s="24" t="n">
        <v>12</v>
      </c>
      <c r="E4549" s="24" t="n">
        <v>21.34</v>
      </c>
      <c r="F4549" s="25">
        <f>IF($E4549="","",DATE(IF($A4549="",nominal_year,$A4549),$B4549,$C4549)+($D4549-IF(LEFT(hour_conv,1)="1",1,0))/24)</f>
        <v/>
      </c>
      <c r="G4549" s="26">
        <f>IF(F4549="","",INT(F4549))</f>
        <v/>
      </c>
      <c r="H4549">
        <f>IF(G4549="","",IF(AND(MONTH(G4549)*100+DAY(G4549)&gt;=season_lo,MONTH(G4549)*100+DAY(G4549)&lt;=season_hi),1,0))</f>
        <v/>
      </c>
      <c r="I4549">
        <f>IF(G4549="","",G4549-first_day+1)</f>
        <v/>
      </c>
      <c r="J4549" s="27">
        <f>IF(I4549="","",INDEX(Daily!$J$2:$J$421,I4549))</f>
        <v/>
      </c>
      <c r="K4549" s="27">
        <f>IF(J4549="","",J4549+cat_offset)</f>
        <v/>
      </c>
      <c r="L4549" s="27">
        <f>IF(J4549="","",MAX(0,E4549-J4549)^2)</f>
        <v/>
      </c>
      <c r="M4549" s="27">
        <f>IF(J4549="","",MAX(0,E4549-(J4549+twcdh_off))^2)</f>
        <v/>
      </c>
      <c r="N4549" s="27">
        <f>IF(E4549="","",MAX(0,E4549-swcdh_thr)^2)</f>
        <v/>
      </c>
      <c r="O4549">
        <f>IF(K4549="","",ROUND(E4549-K4549,0))</f>
        <v/>
      </c>
      <c r="P4549">
        <f>IF(O4549="","",IF(O4549&gt;=1,O4549,0))</f>
        <v/>
      </c>
      <c r="Q4549" s="27">
        <f>IF(E4549="","",MAX(0,E4549-22))</f>
        <v/>
      </c>
      <c r="R4549" s="27">
        <f>IF(H4549=1,E4549,"")</f>
        <v/>
      </c>
      <c r="S4549" s="27">
        <f>IF(AND(H4549=1,J4549&lt;&gt;""),E4549-J4549,"")</f>
        <v/>
      </c>
      <c r="T4549">
        <f>IF(G4549="","",MONTH(G4549))</f>
        <v/>
      </c>
    </row>
    <row r="4550">
      <c r="A4550" s="24" t="n">
        <v>2020</v>
      </c>
      <c r="B4550" s="24" t="n">
        <v>7</v>
      </c>
      <c r="C4550" s="24" t="n">
        <v>8</v>
      </c>
      <c r="D4550" s="24" t="n">
        <v>13</v>
      </c>
      <c r="E4550" s="24" t="n">
        <v>22.4</v>
      </c>
      <c r="F4550" s="25">
        <f>IF($E4550="","",DATE(IF($A4550="",nominal_year,$A4550),$B4550,$C4550)+($D4550-IF(LEFT(hour_conv,1)="1",1,0))/24)</f>
        <v/>
      </c>
      <c r="G4550" s="26">
        <f>IF(F4550="","",INT(F4550))</f>
        <v/>
      </c>
      <c r="H4550">
        <f>IF(G4550="","",IF(AND(MONTH(G4550)*100+DAY(G4550)&gt;=season_lo,MONTH(G4550)*100+DAY(G4550)&lt;=season_hi),1,0))</f>
        <v/>
      </c>
      <c r="I4550">
        <f>IF(G4550="","",G4550-first_day+1)</f>
        <v/>
      </c>
      <c r="J4550" s="27">
        <f>IF(I4550="","",INDEX(Daily!$J$2:$J$421,I4550))</f>
        <v/>
      </c>
      <c r="K4550" s="27">
        <f>IF(J4550="","",J4550+cat_offset)</f>
        <v/>
      </c>
      <c r="L4550" s="27">
        <f>IF(J4550="","",MAX(0,E4550-J4550)^2)</f>
        <v/>
      </c>
      <c r="M4550" s="27">
        <f>IF(J4550="","",MAX(0,E4550-(J4550+twcdh_off))^2)</f>
        <v/>
      </c>
      <c r="N4550" s="27">
        <f>IF(E4550="","",MAX(0,E4550-swcdh_thr)^2)</f>
        <v/>
      </c>
      <c r="O4550">
        <f>IF(K4550="","",ROUND(E4550-K4550,0))</f>
        <v/>
      </c>
      <c r="P4550">
        <f>IF(O4550="","",IF(O4550&gt;=1,O4550,0))</f>
        <v/>
      </c>
      <c r="Q4550" s="27">
        <f>IF(E4550="","",MAX(0,E4550-22))</f>
        <v/>
      </c>
      <c r="R4550" s="27">
        <f>IF(H4550=1,E4550,"")</f>
        <v/>
      </c>
      <c r="S4550" s="27">
        <f>IF(AND(H4550=1,J4550&lt;&gt;""),E4550-J4550,"")</f>
        <v/>
      </c>
      <c r="T4550">
        <f>IF(G4550="","",MONTH(G4550))</f>
        <v/>
      </c>
    </row>
    <row r="4551">
      <c r="A4551" s="24" t="n">
        <v>2020</v>
      </c>
      <c r="B4551" s="24" t="n">
        <v>7</v>
      </c>
      <c r="C4551" s="24" t="n">
        <v>8</v>
      </c>
      <c r="D4551" s="24" t="n">
        <v>14</v>
      </c>
      <c r="E4551" s="24" t="n">
        <v>23.76</v>
      </c>
      <c r="F4551" s="25">
        <f>IF($E4551="","",DATE(IF($A4551="",nominal_year,$A4551),$B4551,$C4551)+($D4551-IF(LEFT(hour_conv,1)="1",1,0))/24)</f>
        <v/>
      </c>
      <c r="G4551" s="26">
        <f>IF(F4551="","",INT(F4551))</f>
        <v/>
      </c>
      <c r="H4551">
        <f>IF(G4551="","",IF(AND(MONTH(G4551)*100+DAY(G4551)&gt;=season_lo,MONTH(G4551)*100+DAY(G4551)&lt;=season_hi),1,0))</f>
        <v/>
      </c>
      <c r="I4551">
        <f>IF(G4551="","",G4551-first_day+1)</f>
        <v/>
      </c>
      <c r="J4551" s="27">
        <f>IF(I4551="","",INDEX(Daily!$J$2:$J$421,I4551))</f>
        <v/>
      </c>
      <c r="K4551" s="27">
        <f>IF(J4551="","",J4551+cat_offset)</f>
        <v/>
      </c>
      <c r="L4551" s="27">
        <f>IF(J4551="","",MAX(0,E4551-J4551)^2)</f>
        <v/>
      </c>
      <c r="M4551" s="27">
        <f>IF(J4551="","",MAX(0,E4551-(J4551+twcdh_off))^2)</f>
        <v/>
      </c>
      <c r="N4551" s="27">
        <f>IF(E4551="","",MAX(0,E4551-swcdh_thr)^2)</f>
        <v/>
      </c>
      <c r="O4551">
        <f>IF(K4551="","",ROUND(E4551-K4551,0))</f>
        <v/>
      </c>
      <c r="P4551">
        <f>IF(O4551="","",IF(O4551&gt;=1,O4551,0))</f>
        <v/>
      </c>
      <c r="Q4551" s="27">
        <f>IF(E4551="","",MAX(0,E4551-22))</f>
        <v/>
      </c>
      <c r="R4551" s="27">
        <f>IF(H4551=1,E4551,"")</f>
        <v/>
      </c>
      <c r="S4551" s="27">
        <f>IF(AND(H4551=1,J4551&lt;&gt;""),E4551-J4551,"")</f>
        <v/>
      </c>
      <c r="T4551">
        <f>IF(G4551="","",MONTH(G4551))</f>
        <v/>
      </c>
    </row>
    <row r="4552">
      <c r="A4552" s="24" t="n">
        <v>2020</v>
      </c>
      <c r="B4552" s="24" t="n">
        <v>7</v>
      </c>
      <c r="C4552" s="24" t="n">
        <v>8</v>
      </c>
      <c r="D4552" s="24" t="n">
        <v>15</v>
      </c>
      <c r="E4552" s="24" t="n">
        <v>24.44</v>
      </c>
      <c r="F4552" s="25">
        <f>IF($E4552="","",DATE(IF($A4552="",nominal_year,$A4552),$B4552,$C4552)+($D4552-IF(LEFT(hour_conv,1)="1",1,0))/24)</f>
        <v/>
      </c>
      <c r="G4552" s="26">
        <f>IF(F4552="","",INT(F4552))</f>
        <v/>
      </c>
      <c r="H4552">
        <f>IF(G4552="","",IF(AND(MONTH(G4552)*100+DAY(G4552)&gt;=season_lo,MONTH(G4552)*100+DAY(G4552)&lt;=season_hi),1,0))</f>
        <v/>
      </c>
      <c r="I4552">
        <f>IF(G4552="","",G4552-first_day+1)</f>
        <v/>
      </c>
      <c r="J4552" s="27">
        <f>IF(I4552="","",INDEX(Daily!$J$2:$J$421,I4552))</f>
        <v/>
      </c>
      <c r="K4552" s="27">
        <f>IF(J4552="","",J4552+cat_offset)</f>
        <v/>
      </c>
      <c r="L4552" s="27">
        <f>IF(J4552="","",MAX(0,E4552-J4552)^2)</f>
        <v/>
      </c>
      <c r="M4552" s="27">
        <f>IF(J4552="","",MAX(0,E4552-(J4552+twcdh_off))^2)</f>
        <v/>
      </c>
      <c r="N4552" s="27">
        <f>IF(E4552="","",MAX(0,E4552-swcdh_thr)^2)</f>
        <v/>
      </c>
      <c r="O4552">
        <f>IF(K4552="","",ROUND(E4552-K4552,0))</f>
        <v/>
      </c>
      <c r="P4552">
        <f>IF(O4552="","",IF(O4552&gt;=1,O4552,0))</f>
        <v/>
      </c>
      <c r="Q4552" s="27">
        <f>IF(E4552="","",MAX(0,E4552-22))</f>
        <v/>
      </c>
      <c r="R4552" s="27">
        <f>IF(H4552=1,E4552,"")</f>
        <v/>
      </c>
      <c r="S4552" s="27">
        <f>IF(AND(H4552=1,J4552&lt;&gt;""),E4552-J4552,"")</f>
        <v/>
      </c>
      <c r="T4552">
        <f>IF(G4552="","",MONTH(G4552))</f>
        <v/>
      </c>
    </row>
    <row r="4553">
      <c r="A4553" s="24" t="n">
        <v>2020</v>
      </c>
      <c r="B4553" s="24" t="n">
        <v>7</v>
      </c>
      <c r="C4553" s="24" t="n">
        <v>8</v>
      </c>
      <c r="D4553" s="24" t="n">
        <v>16</v>
      </c>
      <c r="E4553" s="24" t="n">
        <v>23.94</v>
      </c>
      <c r="F4553" s="25">
        <f>IF($E4553="","",DATE(IF($A4553="",nominal_year,$A4553),$B4553,$C4553)+($D4553-IF(LEFT(hour_conv,1)="1",1,0))/24)</f>
        <v/>
      </c>
      <c r="G4553" s="26">
        <f>IF(F4553="","",INT(F4553))</f>
        <v/>
      </c>
      <c r="H4553">
        <f>IF(G4553="","",IF(AND(MONTH(G4553)*100+DAY(G4553)&gt;=season_lo,MONTH(G4553)*100+DAY(G4553)&lt;=season_hi),1,0))</f>
        <v/>
      </c>
      <c r="I4553">
        <f>IF(G4553="","",G4553-first_day+1)</f>
        <v/>
      </c>
      <c r="J4553" s="27">
        <f>IF(I4553="","",INDEX(Daily!$J$2:$J$421,I4553))</f>
        <v/>
      </c>
      <c r="K4553" s="27">
        <f>IF(J4553="","",J4553+cat_offset)</f>
        <v/>
      </c>
      <c r="L4553" s="27">
        <f>IF(J4553="","",MAX(0,E4553-J4553)^2)</f>
        <v/>
      </c>
      <c r="M4553" s="27">
        <f>IF(J4553="","",MAX(0,E4553-(J4553+twcdh_off))^2)</f>
        <v/>
      </c>
      <c r="N4553" s="27">
        <f>IF(E4553="","",MAX(0,E4553-swcdh_thr)^2)</f>
        <v/>
      </c>
      <c r="O4553">
        <f>IF(K4553="","",ROUND(E4553-K4553,0))</f>
        <v/>
      </c>
      <c r="P4553">
        <f>IF(O4553="","",IF(O4553&gt;=1,O4553,0))</f>
        <v/>
      </c>
      <c r="Q4553" s="27">
        <f>IF(E4553="","",MAX(0,E4553-22))</f>
        <v/>
      </c>
      <c r="R4553" s="27">
        <f>IF(H4553=1,E4553,"")</f>
        <v/>
      </c>
      <c r="S4553" s="27">
        <f>IF(AND(H4553=1,J4553&lt;&gt;""),E4553-J4553,"")</f>
        <v/>
      </c>
      <c r="T4553">
        <f>IF(G4553="","",MONTH(G4553))</f>
        <v/>
      </c>
    </row>
    <row r="4554">
      <c r="A4554" s="24" t="n">
        <v>2020</v>
      </c>
      <c r="B4554" s="24" t="n">
        <v>7</v>
      </c>
      <c r="C4554" s="24" t="n">
        <v>8</v>
      </c>
      <c r="D4554" s="24" t="n">
        <v>17</v>
      </c>
      <c r="E4554" s="24" t="n">
        <v>24.74</v>
      </c>
      <c r="F4554" s="25">
        <f>IF($E4554="","",DATE(IF($A4554="",nominal_year,$A4554),$B4554,$C4554)+($D4554-IF(LEFT(hour_conv,1)="1",1,0))/24)</f>
        <v/>
      </c>
      <c r="G4554" s="26">
        <f>IF(F4554="","",INT(F4554))</f>
        <v/>
      </c>
      <c r="H4554">
        <f>IF(G4554="","",IF(AND(MONTH(G4554)*100+DAY(G4554)&gt;=season_lo,MONTH(G4554)*100+DAY(G4554)&lt;=season_hi),1,0))</f>
        <v/>
      </c>
      <c r="I4554">
        <f>IF(G4554="","",G4554-first_day+1)</f>
        <v/>
      </c>
      <c r="J4554" s="27">
        <f>IF(I4554="","",INDEX(Daily!$J$2:$J$421,I4554))</f>
        <v/>
      </c>
      <c r="K4554" s="27">
        <f>IF(J4554="","",J4554+cat_offset)</f>
        <v/>
      </c>
      <c r="L4554" s="27">
        <f>IF(J4554="","",MAX(0,E4554-J4554)^2)</f>
        <v/>
      </c>
      <c r="M4554" s="27">
        <f>IF(J4554="","",MAX(0,E4554-(J4554+twcdh_off))^2)</f>
        <v/>
      </c>
      <c r="N4554" s="27">
        <f>IF(E4554="","",MAX(0,E4554-swcdh_thr)^2)</f>
        <v/>
      </c>
      <c r="O4554">
        <f>IF(K4554="","",ROUND(E4554-K4554,0))</f>
        <v/>
      </c>
      <c r="P4554">
        <f>IF(O4554="","",IF(O4554&gt;=1,O4554,0))</f>
        <v/>
      </c>
      <c r="Q4554" s="27">
        <f>IF(E4554="","",MAX(0,E4554-22))</f>
        <v/>
      </c>
      <c r="R4554" s="27">
        <f>IF(H4554=1,E4554,"")</f>
        <v/>
      </c>
      <c r="S4554" s="27">
        <f>IF(AND(H4554=1,J4554&lt;&gt;""),E4554-J4554,"")</f>
        <v/>
      </c>
      <c r="T4554">
        <f>IF(G4554="","",MONTH(G4554))</f>
        <v/>
      </c>
    </row>
    <row r="4555">
      <c r="A4555" s="24" t="n">
        <v>2020</v>
      </c>
      <c r="B4555" s="24" t="n">
        <v>7</v>
      </c>
      <c r="C4555" s="24" t="n">
        <v>8</v>
      </c>
      <c r="D4555" s="24" t="n">
        <v>18</v>
      </c>
      <c r="E4555" s="24" t="n">
        <v>23.31</v>
      </c>
      <c r="F4555" s="25">
        <f>IF($E4555="","",DATE(IF($A4555="",nominal_year,$A4555),$B4555,$C4555)+($D4555-IF(LEFT(hour_conv,1)="1",1,0))/24)</f>
        <v/>
      </c>
      <c r="G4555" s="26">
        <f>IF(F4555="","",INT(F4555))</f>
        <v/>
      </c>
      <c r="H4555">
        <f>IF(G4555="","",IF(AND(MONTH(G4555)*100+DAY(G4555)&gt;=season_lo,MONTH(G4555)*100+DAY(G4555)&lt;=season_hi),1,0))</f>
        <v/>
      </c>
      <c r="I4555">
        <f>IF(G4555="","",G4555-first_day+1)</f>
        <v/>
      </c>
      <c r="J4555" s="27">
        <f>IF(I4555="","",INDEX(Daily!$J$2:$J$421,I4555))</f>
        <v/>
      </c>
      <c r="K4555" s="27">
        <f>IF(J4555="","",J4555+cat_offset)</f>
        <v/>
      </c>
      <c r="L4555" s="27">
        <f>IF(J4555="","",MAX(0,E4555-J4555)^2)</f>
        <v/>
      </c>
      <c r="M4555" s="27">
        <f>IF(J4555="","",MAX(0,E4555-(J4555+twcdh_off))^2)</f>
        <v/>
      </c>
      <c r="N4555" s="27">
        <f>IF(E4555="","",MAX(0,E4555-swcdh_thr)^2)</f>
        <v/>
      </c>
      <c r="O4555">
        <f>IF(K4555="","",ROUND(E4555-K4555,0))</f>
        <v/>
      </c>
      <c r="P4555">
        <f>IF(O4555="","",IF(O4555&gt;=1,O4555,0))</f>
        <v/>
      </c>
      <c r="Q4555" s="27">
        <f>IF(E4555="","",MAX(0,E4555-22))</f>
        <v/>
      </c>
      <c r="R4555" s="27">
        <f>IF(H4555=1,E4555,"")</f>
        <v/>
      </c>
      <c r="S4555" s="27">
        <f>IF(AND(H4555=1,J4555&lt;&gt;""),E4555-J4555,"")</f>
        <v/>
      </c>
      <c r="T4555">
        <f>IF(G4555="","",MONTH(G4555))</f>
        <v/>
      </c>
    </row>
    <row r="4556">
      <c r="A4556" s="24" t="n">
        <v>2020</v>
      </c>
      <c r="B4556" s="24" t="n">
        <v>7</v>
      </c>
      <c r="C4556" s="24" t="n">
        <v>8</v>
      </c>
      <c r="D4556" s="24" t="n">
        <v>19</v>
      </c>
      <c r="E4556" s="24" t="n">
        <v>21.85</v>
      </c>
      <c r="F4556" s="25">
        <f>IF($E4556="","",DATE(IF($A4556="",nominal_year,$A4556),$B4556,$C4556)+($D4556-IF(LEFT(hour_conv,1)="1",1,0))/24)</f>
        <v/>
      </c>
      <c r="G4556" s="26">
        <f>IF(F4556="","",INT(F4556))</f>
        <v/>
      </c>
      <c r="H4556">
        <f>IF(G4556="","",IF(AND(MONTH(G4556)*100+DAY(G4556)&gt;=season_lo,MONTH(G4556)*100+DAY(G4556)&lt;=season_hi),1,0))</f>
        <v/>
      </c>
      <c r="I4556">
        <f>IF(G4556="","",G4556-first_day+1)</f>
        <v/>
      </c>
      <c r="J4556" s="27">
        <f>IF(I4556="","",INDEX(Daily!$J$2:$J$421,I4556))</f>
        <v/>
      </c>
      <c r="K4556" s="27">
        <f>IF(J4556="","",J4556+cat_offset)</f>
        <v/>
      </c>
      <c r="L4556" s="27">
        <f>IF(J4556="","",MAX(0,E4556-J4556)^2)</f>
        <v/>
      </c>
      <c r="M4556" s="27">
        <f>IF(J4556="","",MAX(0,E4556-(J4556+twcdh_off))^2)</f>
        <v/>
      </c>
      <c r="N4556" s="27">
        <f>IF(E4556="","",MAX(0,E4556-swcdh_thr)^2)</f>
        <v/>
      </c>
      <c r="O4556">
        <f>IF(K4556="","",ROUND(E4556-K4556,0))</f>
        <v/>
      </c>
      <c r="P4556">
        <f>IF(O4556="","",IF(O4556&gt;=1,O4556,0))</f>
        <v/>
      </c>
      <c r="Q4556" s="27">
        <f>IF(E4556="","",MAX(0,E4556-22))</f>
        <v/>
      </c>
      <c r="R4556" s="27">
        <f>IF(H4556=1,E4556,"")</f>
        <v/>
      </c>
      <c r="S4556" s="27">
        <f>IF(AND(H4556=1,J4556&lt;&gt;""),E4556-J4556,"")</f>
        <v/>
      </c>
      <c r="T4556">
        <f>IF(G4556="","",MONTH(G4556))</f>
        <v/>
      </c>
    </row>
    <row r="4557">
      <c r="A4557" s="24" t="n">
        <v>2020</v>
      </c>
      <c r="B4557" s="24" t="n">
        <v>7</v>
      </c>
      <c r="C4557" s="24" t="n">
        <v>8</v>
      </c>
      <c r="D4557" s="24" t="n">
        <v>20</v>
      </c>
      <c r="E4557" s="24" t="n">
        <v>20.58</v>
      </c>
      <c r="F4557" s="25">
        <f>IF($E4557="","",DATE(IF($A4557="",nominal_year,$A4557),$B4557,$C4557)+($D4557-IF(LEFT(hour_conv,1)="1",1,0))/24)</f>
        <v/>
      </c>
      <c r="G4557" s="26">
        <f>IF(F4557="","",INT(F4557))</f>
        <v/>
      </c>
      <c r="H4557">
        <f>IF(G4557="","",IF(AND(MONTH(G4557)*100+DAY(G4557)&gt;=season_lo,MONTH(G4557)*100+DAY(G4557)&lt;=season_hi),1,0))</f>
        <v/>
      </c>
      <c r="I4557">
        <f>IF(G4557="","",G4557-first_day+1)</f>
        <v/>
      </c>
      <c r="J4557" s="27">
        <f>IF(I4557="","",INDEX(Daily!$J$2:$J$421,I4557))</f>
        <v/>
      </c>
      <c r="K4557" s="27">
        <f>IF(J4557="","",J4557+cat_offset)</f>
        <v/>
      </c>
      <c r="L4557" s="27">
        <f>IF(J4557="","",MAX(0,E4557-J4557)^2)</f>
        <v/>
      </c>
      <c r="M4557" s="27">
        <f>IF(J4557="","",MAX(0,E4557-(J4557+twcdh_off))^2)</f>
        <v/>
      </c>
      <c r="N4557" s="27">
        <f>IF(E4557="","",MAX(0,E4557-swcdh_thr)^2)</f>
        <v/>
      </c>
      <c r="O4557">
        <f>IF(K4557="","",ROUND(E4557-K4557,0))</f>
        <v/>
      </c>
      <c r="P4557">
        <f>IF(O4557="","",IF(O4557&gt;=1,O4557,0))</f>
        <v/>
      </c>
      <c r="Q4557" s="27">
        <f>IF(E4557="","",MAX(0,E4557-22))</f>
        <v/>
      </c>
      <c r="R4557" s="27">
        <f>IF(H4557=1,E4557,"")</f>
        <v/>
      </c>
      <c r="S4557" s="27">
        <f>IF(AND(H4557=1,J4557&lt;&gt;""),E4557-J4557,"")</f>
        <v/>
      </c>
      <c r="T4557">
        <f>IF(G4557="","",MONTH(G4557))</f>
        <v/>
      </c>
    </row>
    <row r="4558">
      <c r="A4558" s="24" t="n">
        <v>2020</v>
      </c>
      <c r="B4558" s="24" t="n">
        <v>7</v>
      </c>
      <c r="C4558" s="24" t="n">
        <v>8</v>
      </c>
      <c r="D4558" s="24" t="n">
        <v>21</v>
      </c>
      <c r="E4558" s="24" t="n">
        <v>20.82</v>
      </c>
      <c r="F4558" s="25">
        <f>IF($E4558="","",DATE(IF($A4558="",nominal_year,$A4558),$B4558,$C4558)+($D4558-IF(LEFT(hour_conv,1)="1",1,0))/24)</f>
        <v/>
      </c>
      <c r="G4558" s="26">
        <f>IF(F4558="","",INT(F4558))</f>
        <v/>
      </c>
      <c r="H4558">
        <f>IF(G4558="","",IF(AND(MONTH(G4558)*100+DAY(G4558)&gt;=season_lo,MONTH(G4558)*100+DAY(G4558)&lt;=season_hi),1,0))</f>
        <v/>
      </c>
      <c r="I4558">
        <f>IF(G4558="","",G4558-first_day+1)</f>
        <v/>
      </c>
      <c r="J4558" s="27">
        <f>IF(I4558="","",INDEX(Daily!$J$2:$J$421,I4558))</f>
        <v/>
      </c>
      <c r="K4558" s="27">
        <f>IF(J4558="","",J4558+cat_offset)</f>
        <v/>
      </c>
      <c r="L4558" s="27">
        <f>IF(J4558="","",MAX(0,E4558-J4558)^2)</f>
        <v/>
      </c>
      <c r="M4558" s="27">
        <f>IF(J4558="","",MAX(0,E4558-(J4558+twcdh_off))^2)</f>
        <v/>
      </c>
      <c r="N4558" s="27">
        <f>IF(E4558="","",MAX(0,E4558-swcdh_thr)^2)</f>
        <v/>
      </c>
      <c r="O4558">
        <f>IF(K4558="","",ROUND(E4558-K4558,0))</f>
        <v/>
      </c>
      <c r="P4558">
        <f>IF(O4558="","",IF(O4558&gt;=1,O4558,0))</f>
        <v/>
      </c>
      <c r="Q4558" s="27">
        <f>IF(E4558="","",MAX(0,E4558-22))</f>
        <v/>
      </c>
      <c r="R4558" s="27">
        <f>IF(H4558=1,E4558,"")</f>
        <v/>
      </c>
      <c r="S4558" s="27">
        <f>IF(AND(H4558=1,J4558&lt;&gt;""),E4558-J4558,"")</f>
        <v/>
      </c>
      <c r="T4558">
        <f>IF(G4558="","",MONTH(G4558))</f>
        <v/>
      </c>
    </row>
    <row r="4559">
      <c r="A4559" s="24" t="n">
        <v>2020</v>
      </c>
      <c r="B4559" s="24" t="n">
        <v>7</v>
      </c>
      <c r="C4559" s="24" t="n">
        <v>8</v>
      </c>
      <c r="D4559" s="24" t="n">
        <v>22</v>
      </c>
      <c r="E4559" s="24" t="n">
        <v>18.74</v>
      </c>
      <c r="F4559" s="25">
        <f>IF($E4559="","",DATE(IF($A4559="",nominal_year,$A4559),$B4559,$C4559)+($D4559-IF(LEFT(hour_conv,1)="1",1,0))/24)</f>
        <v/>
      </c>
      <c r="G4559" s="26">
        <f>IF(F4559="","",INT(F4559))</f>
        <v/>
      </c>
      <c r="H4559">
        <f>IF(G4559="","",IF(AND(MONTH(G4559)*100+DAY(G4559)&gt;=season_lo,MONTH(G4559)*100+DAY(G4559)&lt;=season_hi),1,0))</f>
        <v/>
      </c>
      <c r="I4559">
        <f>IF(G4559="","",G4559-first_day+1)</f>
        <v/>
      </c>
      <c r="J4559" s="27">
        <f>IF(I4559="","",INDEX(Daily!$J$2:$J$421,I4559))</f>
        <v/>
      </c>
      <c r="K4559" s="27">
        <f>IF(J4559="","",J4559+cat_offset)</f>
        <v/>
      </c>
      <c r="L4559" s="27">
        <f>IF(J4559="","",MAX(0,E4559-J4559)^2)</f>
        <v/>
      </c>
      <c r="M4559" s="27">
        <f>IF(J4559="","",MAX(0,E4559-(J4559+twcdh_off))^2)</f>
        <v/>
      </c>
      <c r="N4559" s="27">
        <f>IF(E4559="","",MAX(0,E4559-swcdh_thr)^2)</f>
        <v/>
      </c>
      <c r="O4559">
        <f>IF(K4559="","",ROUND(E4559-K4559,0))</f>
        <v/>
      </c>
      <c r="P4559">
        <f>IF(O4559="","",IF(O4559&gt;=1,O4559,0))</f>
        <v/>
      </c>
      <c r="Q4559" s="27">
        <f>IF(E4559="","",MAX(0,E4559-22))</f>
        <v/>
      </c>
      <c r="R4559" s="27">
        <f>IF(H4559=1,E4559,"")</f>
        <v/>
      </c>
      <c r="S4559" s="27">
        <f>IF(AND(H4559=1,J4559&lt;&gt;""),E4559-J4559,"")</f>
        <v/>
      </c>
      <c r="T4559">
        <f>IF(G4559="","",MONTH(G4559))</f>
        <v/>
      </c>
    </row>
    <row r="4560">
      <c r="A4560" s="24" t="n">
        <v>2020</v>
      </c>
      <c r="B4560" s="24" t="n">
        <v>7</v>
      </c>
      <c r="C4560" s="24" t="n">
        <v>8</v>
      </c>
      <c r="D4560" s="24" t="n">
        <v>23</v>
      </c>
      <c r="E4560" s="24" t="n">
        <v>17.09</v>
      </c>
      <c r="F4560" s="25">
        <f>IF($E4560="","",DATE(IF($A4560="",nominal_year,$A4560),$B4560,$C4560)+($D4560-IF(LEFT(hour_conv,1)="1",1,0))/24)</f>
        <v/>
      </c>
      <c r="G4560" s="26">
        <f>IF(F4560="","",INT(F4560))</f>
        <v/>
      </c>
      <c r="H4560">
        <f>IF(G4560="","",IF(AND(MONTH(G4560)*100+DAY(G4560)&gt;=season_lo,MONTH(G4560)*100+DAY(G4560)&lt;=season_hi),1,0))</f>
        <v/>
      </c>
      <c r="I4560">
        <f>IF(G4560="","",G4560-first_day+1)</f>
        <v/>
      </c>
      <c r="J4560" s="27">
        <f>IF(I4560="","",INDEX(Daily!$J$2:$J$421,I4560))</f>
        <v/>
      </c>
      <c r="K4560" s="27">
        <f>IF(J4560="","",J4560+cat_offset)</f>
        <v/>
      </c>
      <c r="L4560" s="27">
        <f>IF(J4560="","",MAX(0,E4560-J4560)^2)</f>
        <v/>
      </c>
      <c r="M4560" s="27">
        <f>IF(J4560="","",MAX(0,E4560-(J4560+twcdh_off))^2)</f>
        <v/>
      </c>
      <c r="N4560" s="27">
        <f>IF(E4560="","",MAX(0,E4560-swcdh_thr)^2)</f>
        <v/>
      </c>
      <c r="O4560">
        <f>IF(K4560="","",ROUND(E4560-K4560,0))</f>
        <v/>
      </c>
      <c r="P4560">
        <f>IF(O4560="","",IF(O4560&gt;=1,O4560,0))</f>
        <v/>
      </c>
      <c r="Q4560" s="27">
        <f>IF(E4560="","",MAX(0,E4560-22))</f>
        <v/>
      </c>
      <c r="R4560" s="27">
        <f>IF(H4560=1,E4560,"")</f>
        <v/>
      </c>
      <c r="S4560" s="27">
        <f>IF(AND(H4560=1,J4560&lt;&gt;""),E4560-J4560,"")</f>
        <v/>
      </c>
      <c r="T4560">
        <f>IF(G4560="","",MONTH(G4560))</f>
        <v/>
      </c>
    </row>
    <row r="4561">
      <c r="A4561" s="24" t="n">
        <v>2020</v>
      </c>
      <c r="B4561" s="24" t="n">
        <v>7</v>
      </c>
      <c r="C4561" s="24" t="n">
        <v>8</v>
      </c>
      <c r="D4561" s="24" t="n">
        <v>24</v>
      </c>
      <c r="E4561" s="24" t="n">
        <v>15.72</v>
      </c>
      <c r="F4561" s="25">
        <f>IF($E4561="","",DATE(IF($A4561="",nominal_year,$A4561),$B4561,$C4561)+($D4561-IF(LEFT(hour_conv,1)="1",1,0))/24)</f>
        <v/>
      </c>
      <c r="G4561" s="26">
        <f>IF(F4561="","",INT(F4561))</f>
        <v/>
      </c>
      <c r="H4561">
        <f>IF(G4561="","",IF(AND(MONTH(G4561)*100+DAY(G4561)&gt;=season_lo,MONTH(G4561)*100+DAY(G4561)&lt;=season_hi),1,0))</f>
        <v/>
      </c>
      <c r="I4561">
        <f>IF(G4561="","",G4561-first_day+1)</f>
        <v/>
      </c>
      <c r="J4561" s="27">
        <f>IF(I4561="","",INDEX(Daily!$J$2:$J$421,I4561))</f>
        <v/>
      </c>
      <c r="K4561" s="27">
        <f>IF(J4561="","",J4561+cat_offset)</f>
        <v/>
      </c>
      <c r="L4561" s="27">
        <f>IF(J4561="","",MAX(0,E4561-J4561)^2)</f>
        <v/>
      </c>
      <c r="M4561" s="27">
        <f>IF(J4561="","",MAX(0,E4561-(J4561+twcdh_off))^2)</f>
        <v/>
      </c>
      <c r="N4561" s="27">
        <f>IF(E4561="","",MAX(0,E4561-swcdh_thr)^2)</f>
        <v/>
      </c>
      <c r="O4561">
        <f>IF(K4561="","",ROUND(E4561-K4561,0))</f>
        <v/>
      </c>
      <c r="P4561">
        <f>IF(O4561="","",IF(O4561&gt;=1,O4561,0))</f>
        <v/>
      </c>
      <c r="Q4561" s="27">
        <f>IF(E4561="","",MAX(0,E4561-22))</f>
        <v/>
      </c>
      <c r="R4561" s="27">
        <f>IF(H4561=1,E4561,"")</f>
        <v/>
      </c>
      <c r="S4561" s="27">
        <f>IF(AND(H4561=1,J4561&lt;&gt;""),E4561-J4561,"")</f>
        <v/>
      </c>
      <c r="T4561">
        <f>IF(G4561="","",MONTH(G4561))</f>
        <v/>
      </c>
    </row>
    <row r="4562">
      <c r="A4562" s="24" t="n">
        <v>2020</v>
      </c>
      <c r="B4562" s="24" t="n">
        <v>7</v>
      </c>
      <c r="C4562" s="24" t="n">
        <v>9</v>
      </c>
      <c r="D4562" s="24" t="n">
        <v>1</v>
      </c>
      <c r="E4562" s="24" t="n">
        <v>14.59</v>
      </c>
      <c r="F4562" s="25">
        <f>IF($E4562="","",DATE(IF($A4562="",nominal_year,$A4562),$B4562,$C4562)+($D4562-IF(LEFT(hour_conv,1)="1",1,0))/24)</f>
        <v/>
      </c>
      <c r="G4562" s="26">
        <f>IF(F4562="","",INT(F4562))</f>
        <v/>
      </c>
      <c r="H4562">
        <f>IF(G4562="","",IF(AND(MONTH(G4562)*100+DAY(G4562)&gt;=season_lo,MONTH(G4562)*100+DAY(G4562)&lt;=season_hi),1,0))</f>
        <v/>
      </c>
      <c r="I4562">
        <f>IF(G4562="","",G4562-first_day+1)</f>
        <v/>
      </c>
      <c r="J4562" s="27">
        <f>IF(I4562="","",INDEX(Daily!$J$2:$J$421,I4562))</f>
        <v/>
      </c>
      <c r="K4562" s="27">
        <f>IF(J4562="","",J4562+cat_offset)</f>
        <v/>
      </c>
      <c r="L4562" s="27">
        <f>IF(J4562="","",MAX(0,E4562-J4562)^2)</f>
        <v/>
      </c>
      <c r="M4562" s="27">
        <f>IF(J4562="","",MAX(0,E4562-(J4562+twcdh_off))^2)</f>
        <v/>
      </c>
      <c r="N4562" s="27">
        <f>IF(E4562="","",MAX(0,E4562-swcdh_thr)^2)</f>
        <v/>
      </c>
      <c r="O4562">
        <f>IF(K4562="","",ROUND(E4562-K4562,0))</f>
        <v/>
      </c>
      <c r="P4562">
        <f>IF(O4562="","",IF(O4562&gt;=1,O4562,0))</f>
        <v/>
      </c>
      <c r="Q4562" s="27">
        <f>IF(E4562="","",MAX(0,E4562-22))</f>
        <v/>
      </c>
      <c r="R4562" s="27">
        <f>IF(H4562=1,E4562,"")</f>
        <v/>
      </c>
      <c r="S4562" s="27">
        <f>IF(AND(H4562=1,J4562&lt;&gt;""),E4562-J4562,"")</f>
        <v/>
      </c>
      <c r="T4562">
        <f>IF(G4562="","",MONTH(G4562))</f>
        <v/>
      </c>
    </row>
    <row r="4563">
      <c r="A4563" s="24" t="n">
        <v>2020</v>
      </c>
      <c r="B4563" s="24" t="n">
        <v>7</v>
      </c>
      <c r="C4563" s="24" t="n">
        <v>9</v>
      </c>
      <c r="D4563" s="24" t="n">
        <v>2</v>
      </c>
      <c r="E4563" s="24" t="n">
        <v>14.7</v>
      </c>
      <c r="F4563" s="25">
        <f>IF($E4563="","",DATE(IF($A4563="",nominal_year,$A4563),$B4563,$C4563)+($D4563-IF(LEFT(hour_conv,1)="1",1,0))/24)</f>
        <v/>
      </c>
      <c r="G4563" s="26">
        <f>IF(F4563="","",INT(F4563))</f>
        <v/>
      </c>
      <c r="H4563">
        <f>IF(G4563="","",IF(AND(MONTH(G4563)*100+DAY(G4563)&gt;=season_lo,MONTH(G4563)*100+DAY(G4563)&lt;=season_hi),1,0))</f>
        <v/>
      </c>
      <c r="I4563">
        <f>IF(G4563="","",G4563-first_day+1)</f>
        <v/>
      </c>
      <c r="J4563" s="27">
        <f>IF(I4563="","",INDEX(Daily!$J$2:$J$421,I4563))</f>
        <v/>
      </c>
      <c r="K4563" s="27">
        <f>IF(J4563="","",J4563+cat_offset)</f>
        <v/>
      </c>
      <c r="L4563" s="27">
        <f>IF(J4563="","",MAX(0,E4563-J4563)^2)</f>
        <v/>
      </c>
      <c r="M4563" s="27">
        <f>IF(J4563="","",MAX(0,E4563-(J4563+twcdh_off))^2)</f>
        <v/>
      </c>
      <c r="N4563" s="27">
        <f>IF(E4563="","",MAX(0,E4563-swcdh_thr)^2)</f>
        <v/>
      </c>
      <c r="O4563">
        <f>IF(K4563="","",ROUND(E4563-K4563,0))</f>
        <v/>
      </c>
      <c r="P4563">
        <f>IF(O4563="","",IF(O4563&gt;=1,O4563,0))</f>
        <v/>
      </c>
      <c r="Q4563" s="27">
        <f>IF(E4563="","",MAX(0,E4563-22))</f>
        <v/>
      </c>
      <c r="R4563" s="27">
        <f>IF(H4563=1,E4563,"")</f>
        <v/>
      </c>
      <c r="S4563" s="27">
        <f>IF(AND(H4563=1,J4563&lt;&gt;""),E4563-J4563,"")</f>
        <v/>
      </c>
      <c r="T4563">
        <f>IF(G4563="","",MONTH(G4563))</f>
        <v/>
      </c>
    </row>
    <row r="4564">
      <c r="A4564" s="24" t="n">
        <v>2020</v>
      </c>
      <c r="B4564" s="24" t="n">
        <v>7</v>
      </c>
      <c r="C4564" s="24" t="n">
        <v>9</v>
      </c>
      <c r="D4564" s="24" t="n">
        <v>3</v>
      </c>
      <c r="E4564" s="24" t="n">
        <v>13.57</v>
      </c>
      <c r="F4564" s="25">
        <f>IF($E4564="","",DATE(IF($A4564="",nominal_year,$A4564),$B4564,$C4564)+($D4564-IF(LEFT(hour_conv,1)="1",1,0))/24)</f>
        <v/>
      </c>
      <c r="G4564" s="26">
        <f>IF(F4564="","",INT(F4564))</f>
        <v/>
      </c>
      <c r="H4564">
        <f>IF(G4564="","",IF(AND(MONTH(G4564)*100+DAY(G4564)&gt;=season_lo,MONTH(G4564)*100+DAY(G4564)&lt;=season_hi),1,0))</f>
        <v/>
      </c>
      <c r="I4564">
        <f>IF(G4564="","",G4564-first_day+1)</f>
        <v/>
      </c>
      <c r="J4564" s="27">
        <f>IF(I4564="","",INDEX(Daily!$J$2:$J$421,I4564))</f>
        <v/>
      </c>
      <c r="K4564" s="27">
        <f>IF(J4564="","",J4564+cat_offset)</f>
        <v/>
      </c>
      <c r="L4564" s="27">
        <f>IF(J4564="","",MAX(0,E4564-J4564)^2)</f>
        <v/>
      </c>
      <c r="M4564" s="27">
        <f>IF(J4564="","",MAX(0,E4564-(J4564+twcdh_off))^2)</f>
        <v/>
      </c>
      <c r="N4564" s="27">
        <f>IF(E4564="","",MAX(0,E4564-swcdh_thr)^2)</f>
        <v/>
      </c>
      <c r="O4564">
        <f>IF(K4564="","",ROUND(E4564-K4564,0))</f>
        <v/>
      </c>
      <c r="P4564">
        <f>IF(O4564="","",IF(O4564&gt;=1,O4564,0))</f>
        <v/>
      </c>
      <c r="Q4564" s="27">
        <f>IF(E4564="","",MAX(0,E4564-22))</f>
        <v/>
      </c>
      <c r="R4564" s="27">
        <f>IF(H4564=1,E4564,"")</f>
        <v/>
      </c>
      <c r="S4564" s="27">
        <f>IF(AND(H4564=1,J4564&lt;&gt;""),E4564-J4564,"")</f>
        <v/>
      </c>
      <c r="T4564">
        <f>IF(G4564="","",MONTH(G4564))</f>
        <v/>
      </c>
    </row>
    <row r="4565">
      <c r="A4565" s="24" t="n">
        <v>2020</v>
      </c>
      <c r="B4565" s="24" t="n">
        <v>7</v>
      </c>
      <c r="C4565" s="24" t="n">
        <v>9</v>
      </c>
      <c r="D4565" s="24" t="n">
        <v>4</v>
      </c>
      <c r="E4565" s="24" t="n">
        <v>14.14</v>
      </c>
      <c r="F4565" s="25">
        <f>IF($E4565="","",DATE(IF($A4565="",nominal_year,$A4565),$B4565,$C4565)+($D4565-IF(LEFT(hour_conv,1)="1",1,0))/24)</f>
        <v/>
      </c>
      <c r="G4565" s="26">
        <f>IF(F4565="","",INT(F4565))</f>
        <v/>
      </c>
      <c r="H4565">
        <f>IF(G4565="","",IF(AND(MONTH(G4565)*100+DAY(G4565)&gt;=season_lo,MONTH(G4565)*100+DAY(G4565)&lt;=season_hi),1,0))</f>
        <v/>
      </c>
      <c r="I4565">
        <f>IF(G4565="","",G4565-first_day+1)</f>
        <v/>
      </c>
      <c r="J4565" s="27">
        <f>IF(I4565="","",INDEX(Daily!$J$2:$J$421,I4565))</f>
        <v/>
      </c>
      <c r="K4565" s="27">
        <f>IF(J4565="","",J4565+cat_offset)</f>
        <v/>
      </c>
      <c r="L4565" s="27">
        <f>IF(J4565="","",MAX(0,E4565-J4565)^2)</f>
        <v/>
      </c>
      <c r="M4565" s="27">
        <f>IF(J4565="","",MAX(0,E4565-(J4565+twcdh_off))^2)</f>
        <v/>
      </c>
      <c r="N4565" s="27">
        <f>IF(E4565="","",MAX(0,E4565-swcdh_thr)^2)</f>
        <v/>
      </c>
      <c r="O4565">
        <f>IF(K4565="","",ROUND(E4565-K4565,0))</f>
        <v/>
      </c>
      <c r="P4565">
        <f>IF(O4565="","",IF(O4565&gt;=1,O4565,0))</f>
        <v/>
      </c>
      <c r="Q4565" s="27">
        <f>IF(E4565="","",MAX(0,E4565-22))</f>
        <v/>
      </c>
      <c r="R4565" s="27">
        <f>IF(H4565=1,E4565,"")</f>
        <v/>
      </c>
      <c r="S4565" s="27">
        <f>IF(AND(H4565=1,J4565&lt;&gt;""),E4565-J4565,"")</f>
        <v/>
      </c>
      <c r="T4565">
        <f>IF(G4565="","",MONTH(G4565))</f>
        <v/>
      </c>
    </row>
    <row r="4566">
      <c r="A4566" s="24" t="n">
        <v>2020</v>
      </c>
      <c r="B4566" s="24" t="n">
        <v>7</v>
      </c>
      <c r="C4566" s="24" t="n">
        <v>9</v>
      </c>
      <c r="D4566" s="24" t="n">
        <v>5</v>
      </c>
      <c r="E4566" s="24" t="n">
        <v>13.53</v>
      </c>
      <c r="F4566" s="25">
        <f>IF($E4566="","",DATE(IF($A4566="",nominal_year,$A4566),$B4566,$C4566)+($D4566-IF(LEFT(hour_conv,1)="1",1,0))/24)</f>
        <v/>
      </c>
      <c r="G4566" s="26">
        <f>IF(F4566="","",INT(F4566))</f>
        <v/>
      </c>
      <c r="H4566">
        <f>IF(G4566="","",IF(AND(MONTH(G4566)*100+DAY(G4566)&gt;=season_lo,MONTH(G4566)*100+DAY(G4566)&lt;=season_hi),1,0))</f>
        <v/>
      </c>
      <c r="I4566">
        <f>IF(G4566="","",G4566-first_day+1)</f>
        <v/>
      </c>
      <c r="J4566" s="27">
        <f>IF(I4566="","",INDEX(Daily!$J$2:$J$421,I4566))</f>
        <v/>
      </c>
      <c r="K4566" s="27">
        <f>IF(J4566="","",J4566+cat_offset)</f>
        <v/>
      </c>
      <c r="L4566" s="27">
        <f>IF(J4566="","",MAX(0,E4566-J4566)^2)</f>
        <v/>
      </c>
      <c r="M4566" s="27">
        <f>IF(J4566="","",MAX(0,E4566-(J4566+twcdh_off))^2)</f>
        <v/>
      </c>
      <c r="N4566" s="27">
        <f>IF(E4566="","",MAX(0,E4566-swcdh_thr)^2)</f>
        <v/>
      </c>
      <c r="O4566">
        <f>IF(K4566="","",ROUND(E4566-K4566,0))</f>
        <v/>
      </c>
      <c r="P4566">
        <f>IF(O4566="","",IF(O4566&gt;=1,O4566,0))</f>
        <v/>
      </c>
      <c r="Q4566" s="27">
        <f>IF(E4566="","",MAX(0,E4566-22))</f>
        <v/>
      </c>
      <c r="R4566" s="27">
        <f>IF(H4566=1,E4566,"")</f>
        <v/>
      </c>
      <c r="S4566" s="27">
        <f>IF(AND(H4566=1,J4566&lt;&gt;""),E4566-J4566,"")</f>
        <v/>
      </c>
      <c r="T4566">
        <f>IF(G4566="","",MONTH(G4566))</f>
        <v/>
      </c>
    </row>
    <row r="4567">
      <c r="A4567" s="24" t="n">
        <v>2020</v>
      </c>
      <c r="B4567" s="24" t="n">
        <v>7</v>
      </c>
      <c r="C4567" s="24" t="n">
        <v>9</v>
      </c>
      <c r="D4567" s="24" t="n">
        <v>6</v>
      </c>
      <c r="E4567" s="24" t="n">
        <v>13.22</v>
      </c>
      <c r="F4567" s="25">
        <f>IF($E4567="","",DATE(IF($A4567="",nominal_year,$A4567),$B4567,$C4567)+($D4567-IF(LEFT(hour_conv,1)="1",1,0))/24)</f>
        <v/>
      </c>
      <c r="G4567" s="26">
        <f>IF(F4567="","",INT(F4567))</f>
        <v/>
      </c>
      <c r="H4567">
        <f>IF(G4567="","",IF(AND(MONTH(G4567)*100+DAY(G4567)&gt;=season_lo,MONTH(G4567)*100+DAY(G4567)&lt;=season_hi),1,0))</f>
        <v/>
      </c>
      <c r="I4567">
        <f>IF(G4567="","",G4567-first_day+1)</f>
        <v/>
      </c>
      <c r="J4567" s="27">
        <f>IF(I4567="","",INDEX(Daily!$J$2:$J$421,I4567))</f>
        <v/>
      </c>
      <c r="K4567" s="27">
        <f>IF(J4567="","",J4567+cat_offset)</f>
        <v/>
      </c>
      <c r="L4567" s="27">
        <f>IF(J4567="","",MAX(0,E4567-J4567)^2)</f>
        <v/>
      </c>
      <c r="M4567" s="27">
        <f>IF(J4567="","",MAX(0,E4567-(J4567+twcdh_off))^2)</f>
        <v/>
      </c>
      <c r="N4567" s="27">
        <f>IF(E4567="","",MAX(0,E4567-swcdh_thr)^2)</f>
        <v/>
      </c>
      <c r="O4567">
        <f>IF(K4567="","",ROUND(E4567-K4567,0))</f>
        <v/>
      </c>
      <c r="P4567">
        <f>IF(O4567="","",IF(O4567&gt;=1,O4567,0))</f>
        <v/>
      </c>
      <c r="Q4567" s="27">
        <f>IF(E4567="","",MAX(0,E4567-22))</f>
        <v/>
      </c>
      <c r="R4567" s="27">
        <f>IF(H4567=1,E4567,"")</f>
        <v/>
      </c>
      <c r="S4567" s="27">
        <f>IF(AND(H4567=1,J4567&lt;&gt;""),E4567-J4567,"")</f>
        <v/>
      </c>
      <c r="T4567">
        <f>IF(G4567="","",MONTH(G4567))</f>
        <v/>
      </c>
    </row>
    <row r="4568">
      <c r="A4568" s="24" t="n">
        <v>2020</v>
      </c>
      <c r="B4568" s="24" t="n">
        <v>7</v>
      </c>
      <c r="C4568" s="24" t="n">
        <v>9</v>
      </c>
      <c r="D4568" s="24" t="n">
        <v>7</v>
      </c>
      <c r="E4568" s="24" t="n">
        <v>15.38</v>
      </c>
      <c r="F4568" s="25">
        <f>IF($E4568="","",DATE(IF($A4568="",nominal_year,$A4568),$B4568,$C4568)+($D4568-IF(LEFT(hour_conv,1)="1",1,0))/24)</f>
        <v/>
      </c>
      <c r="G4568" s="26">
        <f>IF(F4568="","",INT(F4568))</f>
        <v/>
      </c>
      <c r="H4568">
        <f>IF(G4568="","",IF(AND(MONTH(G4568)*100+DAY(G4568)&gt;=season_lo,MONTH(G4568)*100+DAY(G4568)&lt;=season_hi),1,0))</f>
        <v/>
      </c>
      <c r="I4568">
        <f>IF(G4568="","",G4568-first_day+1)</f>
        <v/>
      </c>
      <c r="J4568" s="27">
        <f>IF(I4568="","",INDEX(Daily!$J$2:$J$421,I4568))</f>
        <v/>
      </c>
      <c r="K4568" s="27">
        <f>IF(J4568="","",J4568+cat_offset)</f>
        <v/>
      </c>
      <c r="L4568" s="27">
        <f>IF(J4568="","",MAX(0,E4568-J4568)^2)</f>
        <v/>
      </c>
      <c r="M4568" s="27">
        <f>IF(J4568="","",MAX(0,E4568-(J4568+twcdh_off))^2)</f>
        <v/>
      </c>
      <c r="N4568" s="27">
        <f>IF(E4568="","",MAX(0,E4568-swcdh_thr)^2)</f>
        <v/>
      </c>
      <c r="O4568">
        <f>IF(K4568="","",ROUND(E4568-K4568,0))</f>
        <v/>
      </c>
      <c r="P4568">
        <f>IF(O4568="","",IF(O4568&gt;=1,O4568,0))</f>
        <v/>
      </c>
      <c r="Q4568" s="27">
        <f>IF(E4568="","",MAX(0,E4568-22))</f>
        <v/>
      </c>
      <c r="R4568" s="27">
        <f>IF(H4568=1,E4568,"")</f>
        <v/>
      </c>
      <c r="S4568" s="27">
        <f>IF(AND(H4568=1,J4568&lt;&gt;""),E4568-J4568,"")</f>
        <v/>
      </c>
      <c r="T4568">
        <f>IF(G4568="","",MONTH(G4568))</f>
        <v/>
      </c>
    </row>
    <row r="4569">
      <c r="A4569" s="24" t="n">
        <v>2020</v>
      </c>
      <c r="B4569" s="24" t="n">
        <v>7</v>
      </c>
      <c r="C4569" s="24" t="n">
        <v>9</v>
      </c>
      <c r="D4569" s="24" t="n">
        <v>8</v>
      </c>
      <c r="E4569" s="24" t="n">
        <v>16.03</v>
      </c>
      <c r="F4569" s="25">
        <f>IF($E4569="","",DATE(IF($A4569="",nominal_year,$A4569),$B4569,$C4569)+($D4569-IF(LEFT(hour_conv,1)="1",1,0))/24)</f>
        <v/>
      </c>
      <c r="G4569" s="26">
        <f>IF(F4569="","",INT(F4569))</f>
        <v/>
      </c>
      <c r="H4569">
        <f>IF(G4569="","",IF(AND(MONTH(G4569)*100+DAY(G4569)&gt;=season_lo,MONTH(G4569)*100+DAY(G4569)&lt;=season_hi),1,0))</f>
        <v/>
      </c>
      <c r="I4569">
        <f>IF(G4569="","",G4569-first_day+1)</f>
        <v/>
      </c>
      <c r="J4569" s="27">
        <f>IF(I4569="","",INDEX(Daily!$J$2:$J$421,I4569))</f>
        <v/>
      </c>
      <c r="K4569" s="27">
        <f>IF(J4569="","",J4569+cat_offset)</f>
        <v/>
      </c>
      <c r="L4569" s="27">
        <f>IF(J4569="","",MAX(0,E4569-J4569)^2)</f>
        <v/>
      </c>
      <c r="M4569" s="27">
        <f>IF(J4569="","",MAX(0,E4569-(J4569+twcdh_off))^2)</f>
        <v/>
      </c>
      <c r="N4569" s="27">
        <f>IF(E4569="","",MAX(0,E4569-swcdh_thr)^2)</f>
        <v/>
      </c>
      <c r="O4569">
        <f>IF(K4569="","",ROUND(E4569-K4569,0))</f>
        <v/>
      </c>
      <c r="P4569">
        <f>IF(O4569="","",IF(O4569&gt;=1,O4569,0))</f>
        <v/>
      </c>
      <c r="Q4569" s="27">
        <f>IF(E4569="","",MAX(0,E4569-22))</f>
        <v/>
      </c>
      <c r="R4569" s="27">
        <f>IF(H4569=1,E4569,"")</f>
        <v/>
      </c>
      <c r="S4569" s="27">
        <f>IF(AND(H4569=1,J4569&lt;&gt;""),E4569-J4569,"")</f>
        <v/>
      </c>
      <c r="T4569">
        <f>IF(G4569="","",MONTH(G4569))</f>
        <v/>
      </c>
    </row>
    <row r="4570">
      <c r="A4570" s="24" t="n">
        <v>2020</v>
      </c>
      <c r="B4570" s="24" t="n">
        <v>7</v>
      </c>
      <c r="C4570" s="24" t="n">
        <v>9</v>
      </c>
      <c r="D4570" s="24" t="n">
        <v>9</v>
      </c>
      <c r="E4570" s="24" t="n">
        <v>17.41</v>
      </c>
      <c r="F4570" s="25">
        <f>IF($E4570="","",DATE(IF($A4570="",nominal_year,$A4570),$B4570,$C4570)+($D4570-IF(LEFT(hour_conv,1)="1",1,0))/24)</f>
        <v/>
      </c>
      <c r="G4570" s="26">
        <f>IF(F4570="","",INT(F4570))</f>
        <v/>
      </c>
      <c r="H4570">
        <f>IF(G4570="","",IF(AND(MONTH(G4570)*100+DAY(G4570)&gt;=season_lo,MONTH(G4570)*100+DAY(G4570)&lt;=season_hi),1,0))</f>
        <v/>
      </c>
      <c r="I4570">
        <f>IF(G4570="","",G4570-first_day+1)</f>
        <v/>
      </c>
      <c r="J4570" s="27">
        <f>IF(I4570="","",INDEX(Daily!$J$2:$J$421,I4570))</f>
        <v/>
      </c>
      <c r="K4570" s="27">
        <f>IF(J4570="","",J4570+cat_offset)</f>
        <v/>
      </c>
      <c r="L4570" s="27">
        <f>IF(J4570="","",MAX(0,E4570-J4570)^2)</f>
        <v/>
      </c>
      <c r="M4570" s="27">
        <f>IF(J4570="","",MAX(0,E4570-(J4570+twcdh_off))^2)</f>
        <v/>
      </c>
      <c r="N4570" s="27">
        <f>IF(E4570="","",MAX(0,E4570-swcdh_thr)^2)</f>
        <v/>
      </c>
      <c r="O4570">
        <f>IF(K4570="","",ROUND(E4570-K4570,0))</f>
        <v/>
      </c>
      <c r="P4570">
        <f>IF(O4570="","",IF(O4570&gt;=1,O4570,0))</f>
        <v/>
      </c>
      <c r="Q4570" s="27">
        <f>IF(E4570="","",MAX(0,E4570-22))</f>
        <v/>
      </c>
      <c r="R4570" s="27">
        <f>IF(H4570=1,E4570,"")</f>
        <v/>
      </c>
      <c r="S4570" s="27">
        <f>IF(AND(H4570=1,J4570&lt;&gt;""),E4570-J4570,"")</f>
        <v/>
      </c>
      <c r="T4570">
        <f>IF(G4570="","",MONTH(G4570))</f>
        <v/>
      </c>
    </row>
    <row r="4571">
      <c r="A4571" s="24" t="n">
        <v>2020</v>
      </c>
      <c r="B4571" s="24" t="n">
        <v>7</v>
      </c>
      <c r="C4571" s="24" t="n">
        <v>9</v>
      </c>
      <c r="D4571" s="24" t="n">
        <v>10</v>
      </c>
      <c r="E4571" s="24" t="n">
        <v>19.56</v>
      </c>
      <c r="F4571" s="25">
        <f>IF($E4571="","",DATE(IF($A4571="",nominal_year,$A4571),$B4571,$C4571)+($D4571-IF(LEFT(hour_conv,1)="1",1,0))/24)</f>
        <v/>
      </c>
      <c r="G4571" s="26">
        <f>IF(F4571="","",INT(F4571))</f>
        <v/>
      </c>
      <c r="H4571">
        <f>IF(G4571="","",IF(AND(MONTH(G4571)*100+DAY(G4571)&gt;=season_lo,MONTH(G4571)*100+DAY(G4571)&lt;=season_hi),1,0))</f>
        <v/>
      </c>
      <c r="I4571">
        <f>IF(G4571="","",G4571-first_day+1)</f>
        <v/>
      </c>
      <c r="J4571" s="27">
        <f>IF(I4571="","",INDEX(Daily!$J$2:$J$421,I4571))</f>
        <v/>
      </c>
      <c r="K4571" s="27">
        <f>IF(J4571="","",J4571+cat_offset)</f>
        <v/>
      </c>
      <c r="L4571" s="27">
        <f>IF(J4571="","",MAX(0,E4571-J4571)^2)</f>
        <v/>
      </c>
      <c r="M4571" s="27">
        <f>IF(J4571="","",MAX(0,E4571-(J4571+twcdh_off))^2)</f>
        <v/>
      </c>
      <c r="N4571" s="27">
        <f>IF(E4571="","",MAX(0,E4571-swcdh_thr)^2)</f>
        <v/>
      </c>
      <c r="O4571">
        <f>IF(K4571="","",ROUND(E4571-K4571,0))</f>
        <v/>
      </c>
      <c r="P4571">
        <f>IF(O4571="","",IF(O4571&gt;=1,O4571,0))</f>
        <v/>
      </c>
      <c r="Q4571" s="27">
        <f>IF(E4571="","",MAX(0,E4571-22))</f>
        <v/>
      </c>
      <c r="R4571" s="27">
        <f>IF(H4571=1,E4571,"")</f>
        <v/>
      </c>
      <c r="S4571" s="27">
        <f>IF(AND(H4571=1,J4571&lt;&gt;""),E4571-J4571,"")</f>
        <v/>
      </c>
      <c r="T4571">
        <f>IF(G4571="","",MONTH(G4571))</f>
        <v/>
      </c>
    </row>
    <row r="4572">
      <c r="A4572" s="24" t="n">
        <v>2020</v>
      </c>
      <c r="B4572" s="24" t="n">
        <v>7</v>
      </c>
      <c r="C4572" s="24" t="n">
        <v>9</v>
      </c>
      <c r="D4572" s="24" t="n">
        <v>11</v>
      </c>
      <c r="E4572" s="24" t="n">
        <v>20.25</v>
      </c>
      <c r="F4572" s="25">
        <f>IF($E4572="","",DATE(IF($A4572="",nominal_year,$A4572),$B4572,$C4572)+($D4572-IF(LEFT(hour_conv,1)="1",1,0))/24)</f>
        <v/>
      </c>
      <c r="G4572" s="26">
        <f>IF(F4572="","",INT(F4572))</f>
        <v/>
      </c>
      <c r="H4572">
        <f>IF(G4572="","",IF(AND(MONTH(G4572)*100+DAY(G4572)&gt;=season_lo,MONTH(G4572)*100+DAY(G4572)&lt;=season_hi),1,0))</f>
        <v/>
      </c>
      <c r="I4572">
        <f>IF(G4572="","",G4572-first_day+1)</f>
        <v/>
      </c>
      <c r="J4572" s="27">
        <f>IF(I4572="","",INDEX(Daily!$J$2:$J$421,I4572))</f>
        <v/>
      </c>
      <c r="K4572" s="27">
        <f>IF(J4572="","",J4572+cat_offset)</f>
        <v/>
      </c>
      <c r="L4572" s="27">
        <f>IF(J4572="","",MAX(0,E4572-J4572)^2)</f>
        <v/>
      </c>
      <c r="M4572" s="27">
        <f>IF(J4572="","",MAX(0,E4572-(J4572+twcdh_off))^2)</f>
        <v/>
      </c>
      <c r="N4572" s="27">
        <f>IF(E4572="","",MAX(0,E4572-swcdh_thr)^2)</f>
        <v/>
      </c>
      <c r="O4572">
        <f>IF(K4572="","",ROUND(E4572-K4572,0))</f>
        <v/>
      </c>
      <c r="P4572">
        <f>IF(O4572="","",IF(O4572&gt;=1,O4572,0))</f>
        <v/>
      </c>
      <c r="Q4572" s="27">
        <f>IF(E4572="","",MAX(0,E4572-22))</f>
        <v/>
      </c>
      <c r="R4572" s="27">
        <f>IF(H4572=1,E4572,"")</f>
        <v/>
      </c>
      <c r="S4572" s="27">
        <f>IF(AND(H4572=1,J4572&lt;&gt;""),E4572-J4572,"")</f>
        <v/>
      </c>
      <c r="T4572">
        <f>IF(G4572="","",MONTH(G4572))</f>
        <v/>
      </c>
    </row>
    <row r="4573">
      <c r="A4573" s="24" t="n">
        <v>2020</v>
      </c>
      <c r="B4573" s="24" t="n">
        <v>7</v>
      </c>
      <c r="C4573" s="24" t="n">
        <v>9</v>
      </c>
      <c r="D4573" s="24" t="n">
        <v>12</v>
      </c>
      <c r="E4573" s="24" t="n">
        <v>22.15</v>
      </c>
      <c r="F4573" s="25">
        <f>IF($E4573="","",DATE(IF($A4573="",nominal_year,$A4573),$B4573,$C4573)+($D4573-IF(LEFT(hour_conv,1)="1",1,0))/24)</f>
        <v/>
      </c>
      <c r="G4573" s="26">
        <f>IF(F4573="","",INT(F4573))</f>
        <v/>
      </c>
      <c r="H4573">
        <f>IF(G4573="","",IF(AND(MONTH(G4573)*100+DAY(G4573)&gt;=season_lo,MONTH(G4573)*100+DAY(G4573)&lt;=season_hi),1,0))</f>
        <v/>
      </c>
      <c r="I4573">
        <f>IF(G4573="","",G4573-first_day+1)</f>
        <v/>
      </c>
      <c r="J4573" s="27">
        <f>IF(I4573="","",INDEX(Daily!$J$2:$J$421,I4573))</f>
        <v/>
      </c>
      <c r="K4573" s="27">
        <f>IF(J4573="","",J4573+cat_offset)</f>
        <v/>
      </c>
      <c r="L4573" s="27">
        <f>IF(J4573="","",MAX(0,E4573-J4573)^2)</f>
        <v/>
      </c>
      <c r="M4573" s="27">
        <f>IF(J4573="","",MAX(0,E4573-(J4573+twcdh_off))^2)</f>
        <v/>
      </c>
      <c r="N4573" s="27">
        <f>IF(E4573="","",MAX(0,E4573-swcdh_thr)^2)</f>
        <v/>
      </c>
      <c r="O4573">
        <f>IF(K4573="","",ROUND(E4573-K4573,0))</f>
        <v/>
      </c>
      <c r="P4573">
        <f>IF(O4573="","",IF(O4573&gt;=1,O4573,0))</f>
        <v/>
      </c>
      <c r="Q4573" s="27">
        <f>IF(E4573="","",MAX(0,E4573-22))</f>
        <v/>
      </c>
      <c r="R4573" s="27">
        <f>IF(H4573=1,E4573,"")</f>
        <v/>
      </c>
      <c r="S4573" s="27">
        <f>IF(AND(H4573=1,J4573&lt;&gt;""),E4573-J4573,"")</f>
        <v/>
      </c>
      <c r="T4573">
        <f>IF(G4573="","",MONTH(G4573))</f>
        <v/>
      </c>
    </row>
    <row r="4574">
      <c r="A4574" s="24" t="n">
        <v>2020</v>
      </c>
      <c r="B4574" s="24" t="n">
        <v>7</v>
      </c>
      <c r="C4574" s="24" t="n">
        <v>9</v>
      </c>
      <c r="D4574" s="24" t="n">
        <v>13</v>
      </c>
      <c r="E4574" s="24" t="n">
        <v>22.83</v>
      </c>
      <c r="F4574" s="25">
        <f>IF($E4574="","",DATE(IF($A4574="",nominal_year,$A4574),$B4574,$C4574)+($D4574-IF(LEFT(hour_conv,1)="1",1,0))/24)</f>
        <v/>
      </c>
      <c r="G4574" s="26">
        <f>IF(F4574="","",INT(F4574))</f>
        <v/>
      </c>
      <c r="H4574">
        <f>IF(G4574="","",IF(AND(MONTH(G4574)*100+DAY(G4574)&gt;=season_lo,MONTH(G4574)*100+DAY(G4574)&lt;=season_hi),1,0))</f>
        <v/>
      </c>
      <c r="I4574">
        <f>IF(G4574="","",G4574-first_day+1)</f>
        <v/>
      </c>
      <c r="J4574" s="27">
        <f>IF(I4574="","",INDEX(Daily!$J$2:$J$421,I4574))</f>
        <v/>
      </c>
      <c r="K4574" s="27">
        <f>IF(J4574="","",J4574+cat_offset)</f>
        <v/>
      </c>
      <c r="L4574" s="27">
        <f>IF(J4574="","",MAX(0,E4574-J4574)^2)</f>
        <v/>
      </c>
      <c r="M4574" s="27">
        <f>IF(J4574="","",MAX(0,E4574-(J4574+twcdh_off))^2)</f>
        <v/>
      </c>
      <c r="N4574" s="27">
        <f>IF(E4574="","",MAX(0,E4574-swcdh_thr)^2)</f>
        <v/>
      </c>
      <c r="O4574">
        <f>IF(K4574="","",ROUND(E4574-K4574,0))</f>
        <v/>
      </c>
      <c r="P4574">
        <f>IF(O4574="","",IF(O4574&gt;=1,O4574,0))</f>
        <v/>
      </c>
      <c r="Q4574" s="27">
        <f>IF(E4574="","",MAX(0,E4574-22))</f>
        <v/>
      </c>
      <c r="R4574" s="27">
        <f>IF(H4574=1,E4574,"")</f>
        <v/>
      </c>
      <c r="S4574" s="27">
        <f>IF(AND(H4574=1,J4574&lt;&gt;""),E4574-J4574,"")</f>
        <v/>
      </c>
      <c r="T4574">
        <f>IF(G4574="","",MONTH(G4574))</f>
        <v/>
      </c>
    </row>
    <row r="4575">
      <c r="A4575" s="24" t="n">
        <v>2020</v>
      </c>
      <c r="B4575" s="24" t="n">
        <v>7</v>
      </c>
      <c r="C4575" s="24" t="n">
        <v>9</v>
      </c>
      <c r="D4575" s="24" t="n">
        <v>14</v>
      </c>
      <c r="E4575" s="24" t="n">
        <v>23.4</v>
      </c>
      <c r="F4575" s="25">
        <f>IF($E4575="","",DATE(IF($A4575="",nominal_year,$A4575),$B4575,$C4575)+($D4575-IF(LEFT(hour_conv,1)="1",1,0))/24)</f>
        <v/>
      </c>
      <c r="G4575" s="26">
        <f>IF(F4575="","",INT(F4575))</f>
        <v/>
      </c>
      <c r="H4575">
        <f>IF(G4575="","",IF(AND(MONTH(G4575)*100+DAY(G4575)&gt;=season_lo,MONTH(G4575)*100+DAY(G4575)&lt;=season_hi),1,0))</f>
        <v/>
      </c>
      <c r="I4575">
        <f>IF(G4575="","",G4575-first_day+1)</f>
        <v/>
      </c>
      <c r="J4575" s="27">
        <f>IF(I4575="","",INDEX(Daily!$J$2:$J$421,I4575))</f>
        <v/>
      </c>
      <c r="K4575" s="27">
        <f>IF(J4575="","",J4575+cat_offset)</f>
        <v/>
      </c>
      <c r="L4575" s="27">
        <f>IF(J4575="","",MAX(0,E4575-J4575)^2)</f>
        <v/>
      </c>
      <c r="M4575" s="27">
        <f>IF(J4575="","",MAX(0,E4575-(J4575+twcdh_off))^2)</f>
        <v/>
      </c>
      <c r="N4575" s="27">
        <f>IF(E4575="","",MAX(0,E4575-swcdh_thr)^2)</f>
        <v/>
      </c>
      <c r="O4575">
        <f>IF(K4575="","",ROUND(E4575-K4575,0))</f>
        <v/>
      </c>
      <c r="P4575">
        <f>IF(O4575="","",IF(O4575&gt;=1,O4575,0))</f>
        <v/>
      </c>
      <c r="Q4575" s="27">
        <f>IF(E4575="","",MAX(0,E4575-22))</f>
        <v/>
      </c>
      <c r="R4575" s="27">
        <f>IF(H4575=1,E4575,"")</f>
        <v/>
      </c>
      <c r="S4575" s="27">
        <f>IF(AND(H4575=1,J4575&lt;&gt;""),E4575-J4575,"")</f>
        <v/>
      </c>
      <c r="T4575">
        <f>IF(G4575="","",MONTH(G4575))</f>
        <v/>
      </c>
    </row>
    <row r="4576">
      <c r="A4576" s="24" t="n">
        <v>2020</v>
      </c>
      <c r="B4576" s="24" t="n">
        <v>7</v>
      </c>
      <c r="C4576" s="24" t="n">
        <v>9</v>
      </c>
      <c r="D4576" s="24" t="n">
        <v>15</v>
      </c>
      <c r="E4576" s="24" t="n">
        <v>24.46</v>
      </c>
      <c r="F4576" s="25">
        <f>IF($E4576="","",DATE(IF($A4576="",nominal_year,$A4576),$B4576,$C4576)+($D4576-IF(LEFT(hour_conv,1)="1",1,0))/24)</f>
        <v/>
      </c>
      <c r="G4576" s="26">
        <f>IF(F4576="","",INT(F4576))</f>
        <v/>
      </c>
      <c r="H4576">
        <f>IF(G4576="","",IF(AND(MONTH(G4576)*100+DAY(G4576)&gt;=season_lo,MONTH(G4576)*100+DAY(G4576)&lt;=season_hi),1,0))</f>
        <v/>
      </c>
      <c r="I4576">
        <f>IF(G4576="","",G4576-first_day+1)</f>
        <v/>
      </c>
      <c r="J4576" s="27">
        <f>IF(I4576="","",INDEX(Daily!$J$2:$J$421,I4576))</f>
        <v/>
      </c>
      <c r="K4576" s="27">
        <f>IF(J4576="","",J4576+cat_offset)</f>
        <v/>
      </c>
      <c r="L4576" s="27">
        <f>IF(J4576="","",MAX(0,E4576-J4576)^2)</f>
        <v/>
      </c>
      <c r="M4576" s="27">
        <f>IF(J4576="","",MAX(0,E4576-(J4576+twcdh_off))^2)</f>
        <v/>
      </c>
      <c r="N4576" s="27">
        <f>IF(E4576="","",MAX(0,E4576-swcdh_thr)^2)</f>
        <v/>
      </c>
      <c r="O4576">
        <f>IF(K4576="","",ROUND(E4576-K4576,0))</f>
        <v/>
      </c>
      <c r="P4576">
        <f>IF(O4576="","",IF(O4576&gt;=1,O4576,0))</f>
        <v/>
      </c>
      <c r="Q4576" s="27">
        <f>IF(E4576="","",MAX(0,E4576-22))</f>
        <v/>
      </c>
      <c r="R4576" s="27">
        <f>IF(H4576=1,E4576,"")</f>
        <v/>
      </c>
      <c r="S4576" s="27">
        <f>IF(AND(H4576=1,J4576&lt;&gt;""),E4576-J4576,"")</f>
        <v/>
      </c>
      <c r="T4576">
        <f>IF(G4576="","",MONTH(G4576))</f>
        <v/>
      </c>
    </row>
    <row r="4577">
      <c r="A4577" s="24" t="n">
        <v>2020</v>
      </c>
      <c r="B4577" s="24" t="n">
        <v>7</v>
      </c>
      <c r="C4577" s="24" t="n">
        <v>9</v>
      </c>
      <c r="D4577" s="24" t="n">
        <v>16</v>
      </c>
      <c r="E4577" s="24" t="n">
        <v>24.2</v>
      </c>
      <c r="F4577" s="25">
        <f>IF($E4577="","",DATE(IF($A4577="",nominal_year,$A4577),$B4577,$C4577)+($D4577-IF(LEFT(hour_conv,1)="1",1,0))/24)</f>
        <v/>
      </c>
      <c r="G4577" s="26">
        <f>IF(F4577="","",INT(F4577))</f>
        <v/>
      </c>
      <c r="H4577">
        <f>IF(G4577="","",IF(AND(MONTH(G4577)*100+DAY(G4577)&gt;=season_lo,MONTH(G4577)*100+DAY(G4577)&lt;=season_hi),1,0))</f>
        <v/>
      </c>
      <c r="I4577">
        <f>IF(G4577="","",G4577-first_day+1)</f>
        <v/>
      </c>
      <c r="J4577" s="27">
        <f>IF(I4577="","",INDEX(Daily!$J$2:$J$421,I4577))</f>
        <v/>
      </c>
      <c r="K4577" s="27">
        <f>IF(J4577="","",J4577+cat_offset)</f>
        <v/>
      </c>
      <c r="L4577" s="27">
        <f>IF(J4577="","",MAX(0,E4577-J4577)^2)</f>
        <v/>
      </c>
      <c r="M4577" s="27">
        <f>IF(J4577="","",MAX(0,E4577-(J4577+twcdh_off))^2)</f>
        <v/>
      </c>
      <c r="N4577" s="27">
        <f>IF(E4577="","",MAX(0,E4577-swcdh_thr)^2)</f>
        <v/>
      </c>
      <c r="O4577">
        <f>IF(K4577="","",ROUND(E4577-K4577,0))</f>
        <v/>
      </c>
      <c r="P4577">
        <f>IF(O4577="","",IF(O4577&gt;=1,O4577,0))</f>
        <v/>
      </c>
      <c r="Q4577" s="27">
        <f>IF(E4577="","",MAX(0,E4577-22))</f>
        <v/>
      </c>
      <c r="R4577" s="27">
        <f>IF(H4577=1,E4577,"")</f>
        <v/>
      </c>
      <c r="S4577" s="27">
        <f>IF(AND(H4577=1,J4577&lt;&gt;""),E4577-J4577,"")</f>
        <v/>
      </c>
      <c r="T4577">
        <f>IF(G4577="","",MONTH(G4577))</f>
        <v/>
      </c>
    </row>
    <row r="4578">
      <c r="A4578" s="24" t="n">
        <v>2020</v>
      </c>
      <c r="B4578" s="24" t="n">
        <v>7</v>
      </c>
      <c r="C4578" s="24" t="n">
        <v>9</v>
      </c>
      <c r="D4578" s="24" t="n">
        <v>17</v>
      </c>
      <c r="E4578" s="24" t="n">
        <v>24.75</v>
      </c>
      <c r="F4578" s="25">
        <f>IF($E4578="","",DATE(IF($A4578="",nominal_year,$A4578),$B4578,$C4578)+($D4578-IF(LEFT(hour_conv,1)="1",1,0))/24)</f>
        <v/>
      </c>
      <c r="G4578" s="26">
        <f>IF(F4578="","",INT(F4578))</f>
        <v/>
      </c>
      <c r="H4578">
        <f>IF(G4578="","",IF(AND(MONTH(G4578)*100+DAY(G4578)&gt;=season_lo,MONTH(G4578)*100+DAY(G4578)&lt;=season_hi),1,0))</f>
        <v/>
      </c>
      <c r="I4578">
        <f>IF(G4578="","",G4578-first_day+1)</f>
        <v/>
      </c>
      <c r="J4578" s="27">
        <f>IF(I4578="","",INDEX(Daily!$J$2:$J$421,I4578))</f>
        <v/>
      </c>
      <c r="K4578" s="27">
        <f>IF(J4578="","",J4578+cat_offset)</f>
        <v/>
      </c>
      <c r="L4578" s="27">
        <f>IF(J4578="","",MAX(0,E4578-J4578)^2)</f>
        <v/>
      </c>
      <c r="M4578" s="27">
        <f>IF(J4578="","",MAX(0,E4578-(J4578+twcdh_off))^2)</f>
        <v/>
      </c>
      <c r="N4578" s="27">
        <f>IF(E4578="","",MAX(0,E4578-swcdh_thr)^2)</f>
        <v/>
      </c>
      <c r="O4578">
        <f>IF(K4578="","",ROUND(E4578-K4578,0))</f>
        <v/>
      </c>
      <c r="P4578">
        <f>IF(O4578="","",IF(O4578&gt;=1,O4578,0))</f>
        <v/>
      </c>
      <c r="Q4578" s="27">
        <f>IF(E4578="","",MAX(0,E4578-22))</f>
        <v/>
      </c>
      <c r="R4578" s="27">
        <f>IF(H4578=1,E4578,"")</f>
        <v/>
      </c>
      <c r="S4578" s="27">
        <f>IF(AND(H4578=1,J4578&lt;&gt;""),E4578-J4578,"")</f>
        <v/>
      </c>
      <c r="T4578">
        <f>IF(G4578="","",MONTH(G4578))</f>
        <v/>
      </c>
    </row>
    <row r="4579">
      <c r="A4579" s="24" t="n">
        <v>2020</v>
      </c>
      <c r="B4579" s="24" t="n">
        <v>7</v>
      </c>
      <c r="C4579" s="24" t="n">
        <v>9</v>
      </c>
      <c r="D4579" s="24" t="n">
        <v>18</v>
      </c>
      <c r="E4579" s="24" t="n">
        <v>24.09</v>
      </c>
      <c r="F4579" s="25">
        <f>IF($E4579="","",DATE(IF($A4579="",nominal_year,$A4579),$B4579,$C4579)+($D4579-IF(LEFT(hour_conv,1)="1",1,0))/24)</f>
        <v/>
      </c>
      <c r="G4579" s="26">
        <f>IF(F4579="","",INT(F4579))</f>
        <v/>
      </c>
      <c r="H4579">
        <f>IF(G4579="","",IF(AND(MONTH(G4579)*100+DAY(G4579)&gt;=season_lo,MONTH(G4579)*100+DAY(G4579)&lt;=season_hi),1,0))</f>
        <v/>
      </c>
      <c r="I4579">
        <f>IF(G4579="","",G4579-first_day+1)</f>
        <v/>
      </c>
      <c r="J4579" s="27">
        <f>IF(I4579="","",INDEX(Daily!$J$2:$J$421,I4579))</f>
        <v/>
      </c>
      <c r="K4579" s="27">
        <f>IF(J4579="","",J4579+cat_offset)</f>
        <v/>
      </c>
      <c r="L4579" s="27">
        <f>IF(J4579="","",MAX(0,E4579-J4579)^2)</f>
        <v/>
      </c>
      <c r="M4579" s="27">
        <f>IF(J4579="","",MAX(0,E4579-(J4579+twcdh_off))^2)</f>
        <v/>
      </c>
      <c r="N4579" s="27">
        <f>IF(E4579="","",MAX(0,E4579-swcdh_thr)^2)</f>
        <v/>
      </c>
      <c r="O4579">
        <f>IF(K4579="","",ROUND(E4579-K4579,0))</f>
        <v/>
      </c>
      <c r="P4579">
        <f>IF(O4579="","",IF(O4579&gt;=1,O4579,0))</f>
        <v/>
      </c>
      <c r="Q4579" s="27">
        <f>IF(E4579="","",MAX(0,E4579-22))</f>
        <v/>
      </c>
      <c r="R4579" s="27">
        <f>IF(H4579=1,E4579,"")</f>
        <v/>
      </c>
      <c r="S4579" s="27">
        <f>IF(AND(H4579=1,J4579&lt;&gt;""),E4579-J4579,"")</f>
        <v/>
      </c>
      <c r="T4579">
        <f>IF(G4579="","",MONTH(G4579))</f>
        <v/>
      </c>
    </row>
    <row r="4580">
      <c r="A4580" s="24" t="n">
        <v>2020</v>
      </c>
      <c r="B4580" s="24" t="n">
        <v>7</v>
      </c>
      <c r="C4580" s="24" t="n">
        <v>9</v>
      </c>
      <c r="D4580" s="24" t="n">
        <v>19</v>
      </c>
      <c r="E4580" s="24" t="n">
        <v>22.86</v>
      </c>
      <c r="F4580" s="25">
        <f>IF($E4580="","",DATE(IF($A4580="",nominal_year,$A4580),$B4580,$C4580)+($D4580-IF(LEFT(hour_conv,1)="1",1,0))/24)</f>
        <v/>
      </c>
      <c r="G4580" s="26">
        <f>IF(F4580="","",INT(F4580))</f>
        <v/>
      </c>
      <c r="H4580">
        <f>IF(G4580="","",IF(AND(MONTH(G4580)*100+DAY(G4580)&gt;=season_lo,MONTH(G4580)*100+DAY(G4580)&lt;=season_hi),1,0))</f>
        <v/>
      </c>
      <c r="I4580">
        <f>IF(G4580="","",G4580-first_day+1)</f>
        <v/>
      </c>
      <c r="J4580" s="27">
        <f>IF(I4580="","",INDEX(Daily!$J$2:$J$421,I4580))</f>
        <v/>
      </c>
      <c r="K4580" s="27">
        <f>IF(J4580="","",J4580+cat_offset)</f>
        <v/>
      </c>
      <c r="L4580" s="27">
        <f>IF(J4580="","",MAX(0,E4580-J4580)^2)</f>
        <v/>
      </c>
      <c r="M4580" s="27">
        <f>IF(J4580="","",MAX(0,E4580-(J4580+twcdh_off))^2)</f>
        <v/>
      </c>
      <c r="N4580" s="27">
        <f>IF(E4580="","",MAX(0,E4580-swcdh_thr)^2)</f>
        <v/>
      </c>
      <c r="O4580">
        <f>IF(K4580="","",ROUND(E4580-K4580,0))</f>
        <v/>
      </c>
      <c r="P4580">
        <f>IF(O4580="","",IF(O4580&gt;=1,O4580,0))</f>
        <v/>
      </c>
      <c r="Q4580" s="27">
        <f>IF(E4580="","",MAX(0,E4580-22))</f>
        <v/>
      </c>
      <c r="R4580" s="27">
        <f>IF(H4580=1,E4580,"")</f>
        <v/>
      </c>
      <c r="S4580" s="27">
        <f>IF(AND(H4580=1,J4580&lt;&gt;""),E4580-J4580,"")</f>
        <v/>
      </c>
      <c r="T4580">
        <f>IF(G4580="","",MONTH(G4580))</f>
        <v/>
      </c>
    </row>
    <row r="4581">
      <c r="A4581" s="24" t="n">
        <v>2020</v>
      </c>
      <c r="B4581" s="24" t="n">
        <v>7</v>
      </c>
      <c r="C4581" s="24" t="n">
        <v>9</v>
      </c>
      <c r="D4581" s="24" t="n">
        <v>20</v>
      </c>
      <c r="E4581" s="24" t="n">
        <v>21.94</v>
      </c>
      <c r="F4581" s="25">
        <f>IF($E4581="","",DATE(IF($A4581="",nominal_year,$A4581),$B4581,$C4581)+($D4581-IF(LEFT(hour_conv,1)="1",1,0))/24)</f>
        <v/>
      </c>
      <c r="G4581" s="26">
        <f>IF(F4581="","",INT(F4581))</f>
        <v/>
      </c>
      <c r="H4581">
        <f>IF(G4581="","",IF(AND(MONTH(G4581)*100+DAY(G4581)&gt;=season_lo,MONTH(G4581)*100+DAY(G4581)&lt;=season_hi),1,0))</f>
        <v/>
      </c>
      <c r="I4581">
        <f>IF(G4581="","",G4581-first_day+1)</f>
        <v/>
      </c>
      <c r="J4581" s="27">
        <f>IF(I4581="","",INDEX(Daily!$J$2:$J$421,I4581))</f>
        <v/>
      </c>
      <c r="K4581" s="27">
        <f>IF(J4581="","",J4581+cat_offset)</f>
        <v/>
      </c>
      <c r="L4581" s="27">
        <f>IF(J4581="","",MAX(0,E4581-J4581)^2)</f>
        <v/>
      </c>
      <c r="M4581" s="27">
        <f>IF(J4581="","",MAX(0,E4581-(J4581+twcdh_off))^2)</f>
        <v/>
      </c>
      <c r="N4581" s="27">
        <f>IF(E4581="","",MAX(0,E4581-swcdh_thr)^2)</f>
        <v/>
      </c>
      <c r="O4581">
        <f>IF(K4581="","",ROUND(E4581-K4581,0))</f>
        <v/>
      </c>
      <c r="P4581">
        <f>IF(O4581="","",IF(O4581&gt;=1,O4581,0))</f>
        <v/>
      </c>
      <c r="Q4581" s="27">
        <f>IF(E4581="","",MAX(0,E4581-22))</f>
        <v/>
      </c>
      <c r="R4581" s="27">
        <f>IF(H4581=1,E4581,"")</f>
        <v/>
      </c>
      <c r="S4581" s="27">
        <f>IF(AND(H4581=1,J4581&lt;&gt;""),E4581-J4581,"")</f>
        <v/>
      </c>
      <c r="T4581">
        <f>IF(G4581="","",MONTH(G4581))</f>
        <v/>
      </c>
    </row>
    <row r="4582">
      <c r="A4582" s="24" t="n">
        <v>2020</v>
      </c>
      <c r="B4582" s="24" t="n">
        <v>7</v>
      </c>
      <c r="C4582" s="24" t="n">
        <v>9</v>
      </c>
      <c r="D4582" s="24" t="n">
        <v>21</v>
      </c>
      <c r="E4582" s="24" t="n">
        <v>20.59</v>
      </c>
      <c r="F4582" s="25">
        <f>IF($E4582="","",DATE(IF($A4582="",nominal_year,$A4582),$B4582,$C4582)+($D4582-IF(LEFT(hour_conv,1)="1",1,0))/24)</f>
        <v/>
      </c>
      <c r="G4582" s="26">
        <f>IF(F4582="","",INT(F4582))</f>
        <v/>
      </c>
      <c r="H4582">
        <f>IF(G4582="","",IF(AND(MONTH(G4582)*100+DAY(G4582)&gt;=season_lo,MONTH(G4582)*100+DAY(G4582)&lt;=season_hi),1,0))</f>
        <v/>
      </c>
      <c r="I4582">
        <f>IF(G4582="","",G4582-first_day+1)</f>
        <v/>
      </c>
      <c r="J4582" s="27">
        <f>IF(I4582="","",INDEX(Daily!$J$2:$J$421,I4582))</f>
        <v/>
      </c>
      <c r="K4582" s="27">
        <f>IF(J4582="","",J4582+cat_offset)</f>
        <v/>
      </c>
      <c r="L4582" s="27">
        <f>IF(J4582="","",MAX(0,E4582-J4582)^2)</f>
        <v/>
      </c>
      <c r="M4582" s="27">
        <f>IF(J4582="","",MAX(0,E4582-(J4582+twcdh_off))^2)</f>
        <v/>
      </c>
      <c r="N4582" s="27">
        <f>IF(E4582="","",MAX(0,E4582-swcdh_thr)^2)</f>
        <v/>
      </c>
      <c r="O4582">
        <f>IF(K4582="","",ROUND(E4582-K4582,0))</f>
        <v/>
      </c>
      <c r="P4582">
        <f>IF(O4582="","",IF(O4582&gt;=1,O4582,0))</f>
        <v/>
      </c>
      <c r="Q4582" s="27">
        <f>IF(E4582="","",MAX(0,E4582-22))</f>
        <v/>
      </c>
      <c r="R4582" s="27">
        <f>IF(H4582=1,E4582,"")</f>
        <v/>
      </c>
      <c r="S4582" s="27">
        <f>IF(AND(H4582=1,J4582&lt;&gt;""),E4582-J4582,"")</f>
        <v/>
      </c>
      <c r="T4582">
        <f>IF(G4582="","",MONTH(G4582))</f>
        <v/>
      </c>
    </row>
    <row r="4583">
      <c r="A4583" s="24" t="n">
        <v>2020</v>
      </c>
      <c r="B4583" s="24" t="n">
        <v>7</v>
      </c>
      <c r="C4583" s="24" t="n">
        <v>9</v>
      </c>
      <c r="D4583" s="24" t="n">
        <v>22</v>
      </c>
      <c r="E4583" s="24" t="n">
        <v>18.84</v>
      </c>
      <c r="F4583" s="25">
        <f>IF($E4583="","",DATE(IF($A4583="",nominal_year,$A4583),$B4583,$C4583)+($D4583-IF(LEFT(hour_conv,1)="1",1,0))/24)</f>
        <v/>
      </c>
      <c r="G4583" s="26">
        <f>IF(F4583="","",INT(F4583))</f>
        <v/>
      </c>
      <c r="H4583">
        <f>IF(G4583="","",IF(AND(MONTH(G4583)*100+DAY(G4583)&gt;=season_lo,MONTH(G4583)*100+DAY(G4583)&lt;=season_hi),1,0))</f>
        <v/>
      </c>
      <c r="I4583">
        <f>IF(G4583="","",G4583-first_day+1)</f>
        <v/>
      </c>
      <c r="J4583" s="27">
        <f>IF(I4583="","",INDEX(Daily!$J$2:$J$421,I4583))</f>
        <v/>
      </c>
      <c r="K4583" s="27">
        <f>IF(J4583="","",J4583+cat_offset)</f>
        <v/>
      </c>
      <c r="L4583" s="27">
        <f>IF(J4583="","",MAX(0,E4583-J4583)^2)</f>
        <v/>
      </c>
      <c r="M4583" s="27">
        <f>IF(J4583="","",MAX(0,E4583-(J4583+twcdh_off))^2)</f>
        <v/>
      </c>
      <c r="N4583" s="27">
        <f>IF(E4583="","",MAX(0,E4583-swcdh_thr)^2)</f>
        <v/>
      </c>
      <c r="O4583">
        <f>IF(K4583="","",ROUND(E4583-K4583,0))</f>
        <v/>
      </c>
      <c r="P4583">
        <f>IF(O4583="","",IF(O4583&gt;=1,O4583,0))</f>
        <v/>
      </c>
      <c r="Q4583" s="27">
        <f>IF(E4583="","",MAX(0,E4583-22))</f>
        <v/>
      </c>
      <c r="R4583" s="27">
        <f>IF(H4583=1,E4583,"")</f>
        <v/>
      </c>
      <c r="S4583" s="27">
        <f>IF(AND(H4583=1,J4583&lt;&gt;""),E4583-J4583,"")</f>
        <v/>
      </c>
      <c r="T4583">
        <f>IF(G4583="","",MONTH(G4583))</f>
        <v/>
      </c>
    </row>
    <row r="4584">
      <c r="A4584" s="24" t="n">
        <v>2020</v>
      </c>
      <c r="B4584" s="24" t="n">
        <v>7</v>
      </c>
      <c r="C4584" s="24" t="n">
        <v>9</v>
      </c>
      <c r="D4584" s="24" t="n">
        <v>23</v>
      </c>
      <c r="E4584" s="24" t="n">
        <v>17.88</v>
      </c>
      <c r="F4584" s="25">
        <f>IF($E4584="","",DATE(IF($A4584="",nominal_year,$A4584),$B4584,$C4584)+($D4584-IF(LEFT(hour_conv,1)="1",1,0))/24)</f>
        <v/>
      </c>
      <c r="G4584" s="26">
        <f>IF(F4584="","",INT(F4584))</f>
        <v/>
      </c>
      <c r="H4584">
        <f>IF(G4584="","",IF(AND(MONTH(G4584)*100+DAY(G4584)&gt;=season_lo,MONTH(G4584)*100+DAY(G4584)&lt;=season_hi),1,0))</f>
        <v/>
      </c>
      <c r="I4584">
        <f>IF(G4584="","",G4584-first_day+1)</f>
        <v/>
      </c>
      <c r="J4584" s="27">
        <f>IF(I4584="","",INDEX(Daily!$J$2:$J$421,I4584))</f>
        <v/>
      </c>
      <c r="K4584" s="27">
        <f>IF(J4584="","",J4584+cat_offset)</f>
        <v/>
      </c>
      <c r="L4584" s="27">
        <f>IF(J4584="","",MAX(0,E4584-J4584)^2)</f>
        <v/>
      </c>
      <c r="M4584" s="27">
        <f>IF(J4584="","",MAX(0,E4584-(J4584+twcdh_off))^2)</f>
        <v/>
      </c>
      <c r="N4584" s="27">
        <f>IF(E4584="","",MAX(0,E4584-swcdh_thr)^2)</f>
        <v/>
      </c>
      <c r="O4584">
        <f>IF(K4584="","",ROUND(E4584-K4584,0))</f>
        <v/>
      </c>
      <c r="P4584">
        <f>IF(O4584="","",IF(O4584&gt;=1,O4584,0))</f>
        <v/>
      </c>
      <c r="Q4584" s="27">
        <f>IF(E4584="","",MAX(0,E4584-22))</f>
        <v/>
      </c>
      <c r="R4584" s="27">
        <f>IF(H4584=1,E4584,"")</f>
        <v/>
      </c>
      <c r="S4584" s="27">
        <f>IF(AND(H4584=1,J4584&lt;&gt;""),E4584-J4584,"")</f>
        <v/>
      </c>
      <c r="T4584">
        <f>IF(G4584="","",MONTH(G4584))</f>
        <v/>
      </c>
    </row>
    <row r="4585">
      <c r="A4585" s="24" t="n">
        <v>2020</v>
      </c>
      <c r="B4585" s="24" t="n">
        <v>7</v>
      </c>
      <c r="C4585" s="24" t="n">
        <v>9</v>
      </c>
      <c r="D4585" s="24" t="n">
        <v>24</v>
      </c>
      <c r="E4585" s="24" t="n">
        <v>16.11</v>
      </c>
      <c r="F4585" s="25">
        <f>IF($E4585="","",DATE(IF($A4585="",nominal_year,$A4585),$B4585,$C4585)+($D4585-IF(LEFT(hour_conv,1)="1",1,0))/24)</f>
        <v/>
      </c>
      <c r="G4585" s="26">
        <f>IF(F4585="","",INT(F4585))</f>
        <v/>
      </c>
      <c r="H4585">
        <f>IF(G4585="","",IF(AND(MONTH(G4585)*100+DAY(G4585)&gt;=season_lo,MONTH(G4585)*100+DAY(G4585)&lt;=season_hi),1,0))</f>
        <v/>
      </c>
      <c r="I4585">
        <f>IF(G4585="","",G4585-first_day+1)</f>
        <v/>
      </c>
      <c r="J4585" s="27">
        <f>IF(I4585="","",INDEX(Daily!$J$2:$J$421,I4585))</f>
        <v/>
      </c>
      <c r="K4585" s="27">
        <f>IF(J4585="","",J4585+cat_offset)</f>
        <v/>
      </c>
      <c r="L4585" s="27">
        <f>IF(J4585="","",MAX(0,E4585-J4585)^2)</f>
        <v/>
      </c>
      <c r="M4585" s="27">
        <f>IF(J4585="","",MAX(0,E4585-(J4585+twcdh_off))^2)</f>
        <v/>
      </c>
      <c r="N4585" s="27">
        <f>IF(E4585="","",MAX(0,E4585-swcdh_thr)^2)</f>
        <v/>
      </c>
      <c r="O4585">
        <f>IF(K4585="","",ROUND(E4585-K4585,0))</f>
        <v/>
      </c>
      <c r="P4585">
        <f>IF(O4585="","",IF(O4585&gt;=1,O4585,0))</f>
        <v/>
      </c>
      <c r="Q4585" s="27">
        <f>IF(E4585="","",MAX(0,E4585-22))</f>
        <v/>
      </c>
      <c r="R4585" s="27">
        <f>IF(H4585=1,E4585,"")</f>
        <v/>
      </c>
      <c r="S4585" s="27">
        <f>IF(AND(H4585=1,J4585&lt;&gt;""),E4585-J4585,"")</f>
        <v/>
      </c>
      <c r="T4585">
        <f>IF(G4585="","",MONTH(G4585))</f>
        <v/>
      </c>
    </row>
    <row r="4586">
      <c r="A4586" s="24" t="n">
        <v>2020</v>
      </c>
      <c r="B4586" s="24" t="n">
        <v>7</v>
      </c>
      <c r="C4586" s="24" t="n">
        <v>10</v>
      </c>
      <c r="D4586" s="24" t="n">
        <v>1</v>
      </c>
      <c r="E4586" s="24" t="n">
        <v>15.63</v>
      </c>
      <c r="F4586" s="25">
        <f>IF($E4586="","",DATE(IF($A4586="",nominal_year,$A4586),$B4586,$C4586)+($D4586-IF(LEFT(hour_conv,1)="1",1,0))/24)</f>
        <v/>
      </c>
      <c r="G4586" s="26">
        <f>IF(F4586="","",INT(F4586))</f>
        <v/>
      </c>
      <c r="H4586">
        <f>IF(G4586="","",IF(AND(MONTH(G4586)*100+DAY(G4586)&gt;=season_lo,MONTH(G4586)*100+DAY(G4586)&lt;=season_hi),1,0))</f>
        <v/>
      </c>
      <c r="I4586">
        <f>IF(G4586="","",G4586-first_day+1)</f>
        <v/>
      </c>
      <c r="J4586" s="27">
        <f>IF(I4586="","",INDEX(Daily!$J$2:$J$421,I4586))</f>
        <v/>
      </c>
      <c r="K4586" s="27">
        <f>IF(J4586="","",J4586+cat_offset)</f>
        <v/>
      </c>
      <c r="L4586" s="27">
        <f>IF(J4586="","",MAX(0,E4586-J4586)^2)</f>
        <v/>
      </c>
      <c r="M4586" s="27">
        <f>IF(J4586="","",MAX(0,E4586-(J4586+twcdh_off))^2)</f>
        <v/>
      </c>
      <c r="N4586" s="27">
        <f>IF(E4586="","",MAX(0,E4586-swcdh_thr)^2)</f>
        <v/>
      </c>
      <c r="O4586">
        <f>IF(K4586="","",ROUND(E4586-K4586,0))</f>
        <v/>
      </c>
      <c r="P4586">
        <f>IF(O4586="","",IF(O4586&gt;=1,O4586,0))</f>
        <v/>
      </c>
      <c r="Q4586" s="27">
        <f>IF(E4586="","",MAX(0,E4586-22))</f>
        <v/>
      </c>
      <c r="R4586" s="27">
        <f>IF(H4586=1,E4586,"")</f>
        <v/>
      </c>
      <c r="S4586" s="27">
        <f>IF(AND(H4586=1,J4586&lt;&gt;""),E4586-J4586,"")</f>
        <v/>
      </c>
      <c r="T4586">
        <f>IF(G4586="","",MONTH(G4586))</f>
        <v/>
      </c>
    </row>
    <row r="4587">
      <c r="A4587" s="24" t="n">
        <v>2020</v>
      </c>
      <c r="B4587" s="24" t="n">
        <v>7</v>
      </c>
      <c r="C4587" s="24" t="n">
        <v>10</v>
      </c>
      <c r="D4587" s="24" t="n">
        <v>2</v>
      </c>
      <c r="E4587" s="24" t="n">
        <v>14.13</v>
      </c>
      <c r="F4587" s="25">
        <f>IF($E4587="","",DATE(IF($A4587="",nominal_year,$A4587),$B4587,$C4587)+($D4587-IF(LEFT(hour_conv,1)="1",1,0))/24)</f>
        <v/>
      </c>
      <c r="G4587" s="26">
        <f>IF(F4587="","",INT(F4587))</f>
        <v/>
      </c>
      <c r="H4587">
        <f>IF(G4587="","",IF(AND(MONTH(G4587)*100+DAY(G4587)&gt;=season_lo,MONTH(G4587)*100+DAY(G4587)&lt;=season_hi),1,0))</f>
        <v/>
      </c>
      <c r="I4587">
        <f>IF(G4587="","",G4587-first_day+1)</f>
        <v/>
      </c>
      <c r="J4587" s="27">
        <f>IF(I4587="","",INDEX(Daily!$J$2:$J$421,I4587))</f>
        <v/>
      </c>
      <c r="K4587" s="27">
        <f>IF(J4587="","",J4587+cat_offset)</f>
        <v/>
      </c>
      <c r="L4587" s="27">
        <f>IF(J4587="","",MAX(0,E4587-J4587)^2)</f>
        <v/>
      </c>
      <c r="M4587" s="27">
        <f>IF(J4587="","",MAX(0,E4587-(J4587+twcdh_off))^2)</f>
        <v/>
      </c>
      <c r="N4587" s="27">
        <f>IF(E4587="","",MAX(0,E4587-swcdh_thr)^2)</f>
        <v/>
      </c>
      <c r="O4587">
        <f>IF(K4587="","",ROUND(E4587-K4587,0))</f>
        <v/>
      </c>
      <c r="P4587">
        <f>IF(O4587="","",IF(O4587&gt;=1,O4587,0))</f>
        <v/>
      </c>
      <c r="Q4587" s="27">
        <f>IF(E4587="","",MAX(0,E4587-22))</f>
        <v/>
      </c>
      <c r="R4587" s="27">
        <f>IF(H4587=1,E4587,"")</f>
        <v/>
      </c>
      <c r="S4587" s="27">
        <f>IF(AND(H4587=1,J4587&lt;&gt;""),E4587-J4587,"")</f>
        <v/>
      </c>
      <c r="T4587">
        <f>IF(G4587="","",MONTH(G4587))</f>
        <v/>
      </c>
    </row>
    <row r="4588">
      <c r="A4588" s="24" t="n">
        <v>2020</v>
      </c>
      <c r="B4588" s="24" t="n">
        <v>7</v>
      </c>
      <c r="C4588" s="24" t="n">
        <v>10</v>
      </c>
      <c r="D4588" s="24" t="n">
        <v>3</v>
      </c>
      <c r="E4588" s="24" t="n">
        <v>14</v>
      </c>
      <c r="F4588" s="25">
        <f>IF($E4588="","",DATE(IF($A4588="",nominal_year,$A4588),$B4588,$C4588)+($D4588-IF(LEFT(hour_conv,1)="1",1,0))/24)</f>
        <v/>
      </c>
      <c r="G4588" s="26">
        <f>IF(F4588="","",INT(F4588))</f>
        <v/>
      </c>
      <c r="H4588">
        <f>IF(G4588="","",IF(AND(MONTH(G4588)*100+DAY(G4588)&gt;=season_lo,MONTH(G4588)*100+DAY(G4588)&lt;=season_hi),1,0))</f>
        <v/>
      </c>
      <c r="I4588">
        <f>IF(G4588="","",G4588-first_day+1)</f>
        <v/>
      </c>
      <c r="J4588" s="27">
        <f>IF(I4588="","",INDEX(Daily!$J$2:$J$421,I4588))</f>
        <v/>
      </c>
      <c r="K4588" s="27">
        <f>IF(J4588="","",J4588+cat_offset)</f>
        <v/>
      </c>
      <c r="L4588" s="27">
        <f>IF(J4588="","",MAX(0,E4588-J4588)^2)</f>
        <v/>
      </c>
      <c r="M4588" s="27">
        <f>IF(J4588="","",MAX(0,E4588-(J4588+twcdh_off))^2)</f>
        <v/>
      </c>
      <c r="N4588" s="27">
        <f>IF(E4588="","",MAX(0,E4588-swcdh_thr)^2)</f>
        <v/>
      </c>
      <c r="O4588">
        <f>IF(K4588="","",ROUND(E4588-K4588,0))</f>
        <v/>
      </c>
      <c r="P4588">
        <f>IF(O4588="","",IF(O4588&gt;=1,O4588,0))</f>
        <v/>
      </c>
      <c r="Q4588" s="27">
        <f>IF(E4588="","",MAX(0,E4588-22))</f>
        <v/>
      </c>
      <c r="R4588" s="27">
        <f>IF(H4588=1,E4588,"")</f>
        <v/>
      </c>
      <c r="S4588" s="27">
        <f>IF(AND(H4588=1,J4588&lt;&gt;""),E4588-J4588,"")</f>
        <v/>
      </c>
      <c r="T4588">
        <f>IF(G4588="","",MONTH(G4588))</f>
        <v/>
      </c>
    </row>
    <row r="4589">
      <c r="A4589" s="24" t="n">
        <v>2020</v>
      </c>
      <c r="B4589" s="24" t="n">
        <v>7</v>
      </c>
      <c r="C4589" s="24" t="n">
        <v>10</v>
      </c>
      <c r="D4589" s="24" t="n">
        <v>4</v>
      </c>
      <c r="E4589" s="24" t="n">
        <v>13.94</v>
      </c>
      <c r="F4589" s="25">
        <f>IF($E4589="","",DATE(IF($A4589="",nominal_year,$A4589),$B4589,$C4589)+($D4589-IF(LEFT(hour_conv,1)="1",1,0))/24)</f>
        <v/>
      </c>
      <c r="G4589" s="26">
        <f>IF(F4589="","",INT(F4589))</f>
        <v/>
      </c>
      <c r="H4589">
        <f>IF(G4589="","",IF(AND(MONTH(G4589)*100+DAY(G4589)&gt;=season_lo,MONTH(G4589)*100+DAY(G4589)&lt;=season_hi),1,0))</f>
        <v/>
      </c>
      <c r="I4589">
        <f>IF(G4589="","",G4589-first_day+1)</f>
        <v/>
      </c>
      <c r="J4589" s="27">
        <f>IF(I4589="","",INDEX(Daily!$J$2:$J$421,I4589))</f>
        <v/>
      </c>
      <c r="K4589" s="27">
        <f>IF(J4589="","",J4589+cat_offset)</f>
        <v/>
      </c>
      <c r="L4589" s="27">
        <f>IF(J4589="","",MAX(0,E4589-J4589)^2)</f>
        <v/>
      </c>
      <c r="M4589" s="27">
        <f>IF(J4589="","",MAX(0,E4589-(J4589+twcdh_off))^2)</f>
        <v/>
      </c>
      <c r="N4589" s="27">
        <f>IF(E4589="","",MAX(0,E4589-swcdh_thr)^2)</f>
        <v/>
      </c>
      <c r="O4589">
        <f>IF(K4589="","",ROUND(E4589-K4589,0))</f>
        <v/>
      </c>
      <c r="P4589">
        <f>IF(O4589="","",IF(O4589&gt;=1,O4589,0))</f>
        <v/>
      </c>
      <c r="Q4589" s="27">
        <f>IF(E4589="","",MAX(0,E4589-22))</f>
        <v/>
      </c>
      <c r="R4589" s="27">
        <f>IF(H4589=1,E4589,"")</f>
        <v/>
      </c>
      <c r="S4589" s="27">
        <f>IF(AND(H4589=1,J4589&lt;&gt;""),E4589-J4589,"")</f>
        <v/>
      </c>
      <c r="T4589">
        <f>IF(G4589="","",MONTH(G4589))</f>
        <v/>
      </c>
    </row>
    <row r="4590">
      <c r="A4590" s="24" t="n">
        <v>2020</v>
      </c>
      <c r="B4590" s="24" t="n">
        <v>7</v>
      </c>
      <c r="C4590" s="24" t="n">
        <v>10</v>
      </c>
      <c r="D4590" s="24" t="n">
        <v>5</v>
      </c>
      <c r="E4590" s="24" t="n">
        <v>13.65</v>
      </c>
      <c r="F4590" s="25">
        <f>IF($E4590="","",DATE(IF($A4590="",nominal_year,$A4590),$B4590,$C4590)+($D4590-IF(LEFT(hour_conv,1)="1",1,0))/24)</f>
        <v/>
      </c>
      <c r="G4590" s="26">
        <f>IF(F4590="","",INT(F4590))</f>
        <v/>
      </c>
      <c r="H4590">
        <f>IF(G4590="","",IF(AND(MONTH(G4590)*100+DAY(G4590)&gt;=season_lo,MONTH(G4590)*100+DAY(G4590)&lt;=season_hi),1,0))</f>
        <v/>
      </c>
      <c r="I4590">
        <f>IF(G4590="","",G4590-first_day+1)</f>
        <v/>
      </c>
      <c r="J4590" s="27">
        <f>IF(I4590="","",INDEX(Daily!$J$2:$J$421,I4590))</f>
        <v/>
      </c>
      <c r="K4590" s="27">
        <f>IF(J4590="","",J4590+cat_offset)</f>
        <v/>
      </c>
      <c r="L4590" s="27">
        <f>IF(J4590="","",MAX(0,E4590-J4590)^2)</f>
        <v/>
      </c>
      <c r="M4590" s="27">
        <f>IF(J4590="","",MAX(0,E4590-(J4590+twcdh_off))^2)</f>
        <v/>
      </c>
      <c r="N4590" s="27">
        <f>IF(E4590="","",MAX(0,E4590-swcdh_thr)^2)</f>
        <v/>
      </c>
      <c r="O4590">
        <f>IF(K4590="","",ROUND(E4590-K4590,0))</f>
        <v/>
      </c>
      <c r="P4590">
        <f>IF(O4590="","",IF(O4590&gt;=1,O4590,0))</f>
        <v/>
      </c>
      <c r="Q4590" s="27">
        <f>IF(E4590="","",MAX(0,E4590-22))</f>
        <v/>
      </c>
      <c r="R4590" s="27">
        <f>IF(H4590=1,E4590,"")</f>
        <v/>
      </c>
      <c r="S4590" s="27">
        <f>IF(AND(H4590=1,J4590&lt;&gt;""),E4590-J4590,"")</f>
        <v/>
      </c>
      <c r="T4590">
        <f>IF(G4590="","",MONTH(G4590))</f>
        <v/>
      </c>
    </row>
    <row r="4591">
      <c r="A4591" s="24" t="n">
        <v>2020</v>
      </c>
      <c r="B4591" s="24" t="n">
        <v>7</v>
      </c>
      <c r="C4591" s="24" t="n">
        <v>10</v>
      </c>
      <c r="D4591" s="24" t="n">
        <v>6</v>
      </c>
      <c r="E4591" s="24" t="n">
        <v>14.35</v>
      </c>
      <c r="F4591" s="25">
        <f>IF($E4591="","",DATE(IF($A4591="",nominal_year,$A4591),$B4591,$C4591)+($D4591-IF(LEFT(hour_conv,1)="1",1,0))/24)</f>
        <v/>
      </c>
      <c r="G4591" s="26">
        <f>IF(F4591="","",INT(F4591))</f>
        <v/>
      </c>
      <c r="H4591">
        <f>IF(G4591="","",IF(AND(MONTH(G4591)*100+DAY(G4591)&gt;=season_lo,MONTH(G4591)*100+DAY(G4591)&lt;=season_hi),1,0))</f>
        <v/>
      </c>
      <c r="I4591">
        <f>IF(G4591="","",G4591-first_day+1)</f>
        <v/>
      </c>
      <c r="J4591" s="27">
        <f>IF(I4591="","",INDEX(Daily!$J$2:$J$421,I4591))</f>
        <v/>
      </c>
      <c r="K4591" s="27">
        <f>IF(J4591="","",J4591+cat_offset)</f>
        <v/>
      </c>
      <c r="L4591" s="27">
        <f>IF(J4591="","",MAX(0,E4591-J4591)^2)</f>
        <v/>
      </c>
      <c r="M4591" s="27">
        <f>IF(J4591="","",MAX(0,E4591-(J4591+twcdh_off))^2)</f>
        <v/>
      </c>
      <c r="N4591" s="27">
        <f>IF(E4591="","",MAX(0,E4591-swcdh_thr)^2)</f>
        <v/>
      </c>
      <c r="O4591">
        <f>IF(K4591="","",ROUND(E4591-K4591,0))</f>
        <v/>
      </c>
      <c r="P4591">
        <f>IF(O4591="","",IF(O4591&gt;=1,O4591,0))</f>
        <v/>
      </c>
      <c r="Q4591" s="27">
        <f>IF(E4591="","",MAX(0,E4591-22))</f>
        <v/>
      </c>
      <c r="R4591" s="27">
        <f>IF(H4591=1,E4591,"")</f>
        <v/>
      </c>
      <c r="S4591" s="27">
        <f>IF(AND(H4591=1,J4591&lt;&gt;""),E4591-J4591,"")</f>
        <v/>
      </c>
      <c r="T4591">
        <f>IF(G4591="","",MONTH(G4591))</f>
        <v/>
      </c>
    </row>
    <row r="4592">
      <c r="A4592" s="24" t="n">
        <v>2020</v>
      </c>
      <c r="B4592" s="24" t="n">
        <v>7</v>
      </c>
      <c r="C4592" s="24" t="n">
        <v>10</v>
      </c>
      <c r="D4592" s="24" t="n">
        <v>7</v>
      </c>
      <c r="E4592" s="24" t="n">
        <v>15.18</v>
      </c>
      <c r="F4592" s="25">
        <f>IF($E4592="","",DATE(IF($A4592="",nominal_year,$A4592),$B4592,$C4592)+($D4592-IF(LEFT(hour_conv,1)="1",1,0))/24)</f>
        <v/>
      </c>
      <c r="G4592" s="26">
        <f>IF(F4592="","",INT(F4592))</f>
        <v/>
      </c>
      <c r="H4592">
        <f>IF(G4592="","",IF(AND(MONTH(G4592)*100+DAY(G4592)&gt;=season_lo,MONTH(G4592)*100+DAY(G4592)&lt;=season_hi),1,0))</f>
        <v/>
      </c>
      <c r="I4592">
        <f>IF(G4592="","",G4592-first_day+1)</f>
        <v/>
      </c>
      <c r="J4592" s="27">
        <f>IF(I4592="","",INDEX(Daily!$J$2:$J$421,I4592))</f>
        <v/>
      </c>
      <c r="K4592" s="27">
        <f>IF(J4592="","",J4592+cat_offset)</f>
        <v/>
      </c>
      <c r="L4592" s="27">
        <f>IF(J4592="","",MAX(0,E4592-J4592)^2)</f>
        <v/>
      </c>
      <c r="M4592" s="27">
        <f>IF(J4592="","",MAX(0,E4592-(J4592+twcdh_off))^2)</f>
        <v/>
      </c>
      <c r="N4592" s="27">
        <f>IF(E4592="","",MAX(0,E4592-swcdh_thr)^2)</f>
        <v/>
      </c>
      <c r="O4592">
        <f>IF(K4592="","",ROUND(E4592-K4592,0))</f>
        <v/>
      </c>
      <c r="P4592">
        <f>IF(O4592="","",IF(O4592&gt;=1,O4592,0))</f>
        <v/>
      </c>
      <c r="Q4592" s="27">
        <f>IF(E4592="","",MAX(0,E4592-22))</f>
        <v/>
      </c>
      <c r="R4592" s="27">
        <f>IF(H4592=1,E4592,"")</f>
        <v/>
      </c>
      <c r="S4592" s="27">
        <f>IF(AND(H4592=1,J4592&lt;&gt;""),E4592-J4592,"")</f>
        <v/>
      </c>
      <c r="T4592">
        <f>IF(G4592="","",MONTH(G4592))</f>
        <v/>
      </c>
    </row>
    <row r="4593">
      <c r="A4593" s="24" t="n">
        <v>2020</v>
      </c>
      <c r="B4593" s="24" t="n">
        <v>7</v>
      </c>
      <c r="C4593" s="24" t="n">
        <v>10</v>
      </c>
      <c r="D4593" s="24" t="n">
        <v>8</v>
      </c>
      <c r="E4593" s="24" t="n">
        <v>16.82</v>
      </c>
      <c r="F4593" s="25">
        <f>IF($E4593="","",DATE(IF($A4593="",nominal_year,$A4593),$B4593,$C4593)+($D4593-IF(LEFT(hour_conv,1)="1",1,0))/24)</f>
        <v/>
      </c>
      <c r="G4593" s="26">
        <f>IF(F4593="","",INT(F4593))</f>
        <v/>
      </c>
      <c r="H4593">
        <f>IF(G4593="","",IF(AND(MONTH(G4593)*100+DAY(G4593)&gt;=season_lo,MONTH(G4593)*100+DAY(G4593)&lt;=season_hi),1,0))</f>
        <v/>
      </c>
      <c r="I4593">
        <f>IF(G4593="","",G4593-first_day+1)</f>
        <v/>
      </c>
      <c r="J4593" s="27">
        <f>IF(I4593="","",INDEX(Daily!$J$2:$J$421,I4593))</f>
        <v/>
      </c>
      <c r="K4593" s="27">
        <f>IF(J4593="","",J4593+cat_offset)</f>
        <v/>
      </c>
      <c r="L4593" s="27">
        <f>IF(J4593="","",MAX(0,E4593-J4593)^2)</f>
        <v/>
      </c>
      <c r="M4593" s="27">
        <f>IF(J4593="","",MAX(0,E4593-(J4593+twcdh_off))^2)</f>
        <v/>
      </c>
      <c r="N4593" s="27">
        <f>IF(E4593="","",MAX(0,E4593-swcdh_thr)^2)</f>
        <v/>
      </c>
      <c r="O4593">
        <f>IF(K4593="","",ROUND(E4593-K4593,0))</f>
        <v/>
      </c>
      <c r="P4593">
        <f>IF(O4593="","",IF(O4593&gt;=1,O4593,0))</f>
        <v/>
      </c>
      <c r="Q4593" s="27">
        <f>IF(E4593="","",MAX(0,E4593-22))</f>
        <v/>
      </c>
      <c r="R4593" s="27">
        <f>IF(H4593=1,E4593,"")</f>
        <v/>
      </c>
      <c r="S4593" s="27">
        <f>IF(AND(H4593=1,J4593&lt;&gt;""),E4593-J4593,"")</f>
        <v/>
      </c>
      <c r="T4593">
        <f>IF(G4593="","",MONTH(G4593))</f>
        <v/>
      </c>
    </row>
    <row r="4594">
      <c r="A4594" s="24" t="n">
        <v>2020</v>
      </c>
      <c r="B4594" s="24" t="n">
        <v>7</v>
      </c>
      <c r="C4594" s="24" t="n">
        <v>10</v>
      </c>
      <c r="D4594" s="24" t="n">
        <v>9</v>
      </c>
      <c r="E4594" s="24" t="n">
        <v>17.57</v>
      </c>
      <c r="F4594" s="25">
        <f>IF($E4594="","",DATE(IF($A4594="",nominal_year,$A4594),$B4594,$C4594)+($D4594-IF(LEFT(hour_conv,1)="1",1,0))/24)</f>
        <v/>
      </c>
      <c r="G4594" s="26">
        <f>IF(F4594="","",INT(F4594))</f>
        <v/>
      </c>
      <c r="H4594">
        <f>IF(G4594="","",IF(AND(MONTH(G4594)*100+DAY(G4594)&gt;=season_lo,MONTH(G4594)*100+DAY(G4594)&lt;=season_hi),1,0))</f>
        <v/>
      </c>
      <c r="I4594">
        <f>IF(G4594="","",G4594-first_day+1)</f>
        <v/>
      </c>
      <c r="J4594" s="27">
        <f>IF(I4594="","",INDEX(Daily!$J$2:$J$421,I4594))</f>
        <v/>
      </c>
      <c r="K4594" s="27">
        <f>IF(J4594="","",J4594+cat_offset)</f>
        <v/>
      </c>
      <c r="L4594" s="27">
        <f>IF(J4594="","",MAX(0,E4594-J4594)^2)</f>
        <v/>
      </c>
      <c r="M4594" s="27">
        <f>IF(J4594="","",MAX(0,E4594-(J4594+twcdh_off))^2)</f>
        <v/>
      </c>
      <c r="N4594" s="27">
        <f>IF(E4594="","",MAX(0,E4594-swcdh_thr)^2)</f>
        <v/>
      </c>
      <c r="O4594">
        <f>IF(K4594="","",ROUND(E4594-K4594,0))</f>
        <v/>
      </c>
      <c r="P4594">
        <f>IF(O4594="","",IF(O4594&gt;=1,O4594,0))</f>
        <v/>
      </c>
      <c r="Q4594" s="27">
        <f>IF(E4594="","",MAX(0,E4594-22))</f>
        <v/>
      </c>
      <c r="R4594" s="27">
        <f>IF(H4594=1,E4594,"")</f>
        <v/>
      </c>
      <c r="S4594" s="27">
        <f>IF(AND(H4594=1,J4594&lt;&gt;""),E4594-J4594,"")</f>
        <v/>
      </c>
      <c r="T4594">
        <f>IF(G4594="","",MONTH(G4594))</f>
        <v/>
      </c>
    </row>
    <row r="4595">
      <c r="A4595" s="24" t="n">
        <v>2020</v>
      </c>
      <c r="B4595" s="24" t="n">
        <v>7</v>
      </c>
      <c r="C4595" s="24" t="n">
        <v>10</v>
      </c>
      <c r="D4595" s="24" t="n">
        <v>10</v>
      </c>
      <c r="E4595" s="24" t="n">
        <v>19.45</v>
      </c>
      <c r="F4595" s="25">
        <f>IF($E4595="","",DATE(IF($A4595="",nominal_year,$A4595),$B4595,$C4595)+($D4595-IF(LEFT(hour_conv,1)="1",1,0))/24)</f>
        <v/>
      </c>
      <c r="G4595" s="26">
        <f>IF(F4595="","",INT(F4595))</f>
        <v/>
      </c>
      <c r="H4595">
        <f>IF(G4595="","",IF(AND(MONTH(G4595)*100+DAY(G4595)&gt;=season_lo,MONTH(G4595)*100+DAY(G4595)&lt;=season_hi),1,0))</f>
        <v/>
      </c>
      <c r="I4595">
        <f>IF(G4595="","",G4595-first_day+1)</f>
        <v/>
      </c>
      <c r="J4595" s="27">
        <f>IF(I4595="","",INDEX(Daily!$J$2:$J$421,I4595))</f>
        <v/>
      </c>
      <c r="K4595" s="27">
        <f>IF(J4595="","",J4595+cat_offset)</f>
        <v/>
      </c>
      <c r="L4595" s="27">
        <f>IF(J4595="","",MAX(0,E4595-J4595)^2)</f>
        <v/>
      </c>
      <c r="M4595" s="27">
        <f>IF(J4595="","",MAX(0,E4595-(J4595+twcdh_off))^2)</f>
        <v/>
      </c>
      <c r="N4595" s="27">
        <f>IF(E4595="","",MAX(0,E4595-swcdh_thr)^2)</f>
        <v/>
      </c>
      <c r="O4595">
        <f>IF(K4595="","",ROUND(E4595-K4595,0))</f>
        <v/>
      </c>
      <c r="P4595">
        <f>IF(O4595="","",IF(O4595&gt;=1,O4595,0))</f>
        <v/>
      </c>
      <c r="Q4595" s="27">
        <f>IF(E4595="","",MAX(0,E4595-22))</f>
        <v/>
      </c>
      <c r="R4595" s="27">
        <f>IF(H4595=1,E4595,"")</f>
        <v/>
      </c>
      <c r="S4595" s="27">
        <f>IF(AND(H4595=1,J4595&lt;&gt;""),E4595-J4595,"")</f>
        <v/>
      </c>
      <c r="T4595">
        <f>IF(G4595="","",MONTH(G4595))</f>
        <v/>
      </c>
    </row>
    <row r="4596">
      <c r="A4596" s="24" t="n">
        <v>2020</v>
      </c>
      <c r="B4596" s="24" t="n">
        <v>7</v>
      </c>
      <c r="C4596" s="24" t="n">
        <v>10</v>
      </c>
      <c r="D4596" s="24" t="n">
        <v>11</v>
      </c>
      <c r="E4596" s="24" t="n">
        <v>21.31</v>
      </c>
      <c r="F4596" s="25">
        <f>IF($E4596="","",DATE(IF($A4596="",nominal_year,$A4596),$B4596,$C4596)+($D4596-IF(LEFT(hour_conv,1)="1",1,0))/24)</f>
        <v/>
      </c>
      <c r="G4596" s="26">
        <f>IF(F4596="","",INT(F4596))</f>
        <v/>
      </c>
      <c r="H4596">
        <f>IF(G4596="","",IF(AND(MONTH(G4596)*100+DAY(G4596)&gt;=season_lo,MONTH(G4596)*100+DAY(G4596)&lt;=season_hi),1,0))</f>
        <v/>
      </c>
      <c r="I4596">
        <f>IF(G4596="","",G4596-first_day+1)</f>
        <v/>
      </c>
      <c r="J4596" s="27">
        <f>IF(I4596="","",INDEX(Daily!$J$2:$J$421,I4596))</f>
        <v/>
      </c>
      <c r="K4596" s="27">
        <f>IF(J4596="","",J4596+cat_offset)</f>
        <v/>
      </c>
      <c r="L4596" s="27">
        <f>IF(J4596="","",MAX(0,E4596-J4596)^2)</f>
        <v/>
      </c>
      <c r="M4596" s="27">
        <f>IF(J4596="","",MAX(0,E4596-(J4596+twcdh_off))^2)</f>
        <v/>
      </c>
      <c r="N4596" s="27">
        <f>IF(E4596="","",MAX(0,E4596-swcdh_thr)^2)</f>
        <v/>
      </c>
      <c r="O4596">
        <f>IF(K4596="","",ROUND(E4596-K4596,0))</f>
        <v/>
      </c>
      <c r="P4596">
        <f>IF(O4596="","",IF(O4596&gt;=1,O4596,0))</f>
        <v/>
      </c>
      <c r="Q4596" s="27">
        <f>IF(E4596="","",MAX(0,E4596-22))</f>
        <v/>
      </c>
      <c r="R4596" s="27">
        <f>IF(H4596=1,E4596,"")</f>
        <v/>
      </c>
      <c r="S4596" s="27">
        <f>IF(AND(H4596=1,J4596&lt;&gt;""),E4596-J4596,"")</f>
        <v/>
      </c>
      <c r="T4596">
        <f>IF(G4596="","",MONTH(G4596))</f>
        <v/>
      </c>
    </row>
    <row r="4597">
      <c r="A4597" s="24" t="n">
        <v>2020</v>
      </c>
      <c r="B4597" s="24" t="n">
        <v>7</v>
      </c>
      <c r="C4597" s="24" t="n">
        <v>10</v>
      </c>
      <c r="D4597" s="24" t="n">
        <v>12</v>
      </c>
      <c r="E4597" s="24" t="n">
        <v>22.17</v>
      </c>
      <c r="F4597" s="25">
        <f>IF($E4597="","",DATE(IF($A4597="",nominal_year,$A4597),$B4597,$C4597)+($D4597-IF(LEFT(hour_conv,1)="1",1,0))/24)</f>
        <v/>
      </c>
      <c r="G4597" s="26">
        <f>IF(F4597="","",INT(F4597))</f>
        <v/>
      </c>
      <c r="H4597">
        <f>IF(G4597="","",IF(AND(MONTH(G4597)*100+DAY(G4597)&gt;=season_lo,MONTH(G4597)*100+DAY(G4597)&lt;=season_hi),1,0))</f>
        <v/>
      </c>
      <c r="I4597">
        <f>IF(G4597="","",G4597-first_day+1)</f>
        <v/>
      </c>
      <c r="J4597" s="27">
        <f>IF(I4597="","",INDEX(Daily!$J$2:$J$421,I4597))</f>
        <v/>
      </c>
      <c r="K4597" s="27">
        <f>IF(J4597="","",J4597+cat_offset)</f>
        <v/>
      </c>
      <c r="L4597" s="27">
        <f>IF(J4597="","",MAX(0,E4597-J4597)^2)</f>
        <v/>
      </c>
      <c r="M4597" s="27">
        <f>IF(J4597="","",MAX(0,E4597-(J4597+twcdh_off))^2)</f>
        <v/>
      </c>
      <c r="N4597" s="27">
        <f>IF(E4597="","",MAX(0,E4597-swcdh_thr)^2)</f>
        <v/>
      </c>
      <c r="O4597">
        <f>IF(K4597="","",ROUND(E4597-K4597,0))</f>
        <v/>
      </c>
      <c r="P4597">
        <f>IF(O4597="","",IF(O4597&gt;=1,O4597,0))</f>
        <v/>
      </c>
      <c r="Q4597" s="27">
        <f>IF(E4597="","",MAX(0,E4597-22))</f>
        <v/>
      </c>
      <c r="R4597" s="27">
        <f>IF(H4597=1,E4597,"")</f>
        <v/>
      </c>
      <c r="S4597" s="27">
        <f>IF(AND(H4597=1,J4597&lt;&gt;""),E4597-J4597,"")</f>
        <v/>
      </c>
      <c r="T4597">
        <f>IF(G4597="","",MONTH(G4597))</f>
        <v/>
      </c>
    </row>
    <row r="4598">
      <c r="A4598" s="24" t="n">
        <v>2020</v>
      </c>
      <c r="B4598" s="24" t="n">
        <v>7</v>
      </c>
      <c r="C4598" s="24" t="n">
        <v>10</v>
      </c>
      <c r="D4598" s="24" t="n">
        <v>13</v>
      </c>
      <c r="E4598" s="24" t="n">
        <v>22.52</v>
      </c>
      <c r="F4598" s="25">
        <f>IF($E4598="","",DATE(IF($A4598="",nominal_year,$A4598),$B4598,$C4598)+($D4598-IF(LEFT(hour_conv,1)="1",1,0))/24)</f>
        <v/>
      </c>
      <c r="G4598" s="26">
        <f>IF(F4598="","",INT(F4598))</f>
        <v/>
      </c>
      <c r="H4598">
        <f>IF(G4598="","",IF(AND(MONTH(G4598)*100+DAY(G4598)&gt;=season_lo,MONTH(G4598)*100+DAY(G4598)&lt;=season_hi),1,0))</f>
        <v/>
      </c>
      <c r="I4598">
        <f>IF(G4598="","",G4598-first_day+1)</f>
        <v/>
      </c>
      <c r="J4598" s="27">
        <f>IF(I4598="","",INDEX(Daily!$J$2:$J$421,I4598))</f>
        <v/>
      </c>
      <c r="K4598" s="27">
        <f>IF(J4598="","",J4598+cat_offset)</f>
        <v/>
      </c>
      <c r="L4598" s="27">
        <f>IF(J4598="","",MAX(0,E4598-J4598)^2)</f>
        <v/>
      </c>
      <c r="M4598" s="27">
        <f>IF(J4598="","",MAX(0,E4598-(J4598+twcdh_off))^2)</f>
        <v/>
      </c>
      <c r="N4598" s="27">
        <f>IF(E4598="","",MAX(0,E4598-swcdh_thr)^2)</f>
        <v/>
      </c>
      <c r="O4598">
        <f>IF(K4598="","",ROUND(E4598-K4598,0))</f>
        <v/>
      </c>
      <c r="P4598">
        <f>IF(O4598="","",IF(O4598&gt;=1,O4598,0))</f>
        <v/>
      </c>
      <c r="Q4598" s="27">
        <f>IF(E4598="","",MAX(0,E4598-22))</f>
        <v/>
      </c>
      <c r="R4598" s="27">
        <f>IF(H4598=1,E4598,"")</f>
        <v/>
      </c>
      <c r="S4598" s="27">
        <f>IF(AND(H4598=1,J4598&lt;&gt;""),E4598-J4598,"")</f>
        <v/>
      </c>
      <c r="T4598">
        <f>IF(G4598="","",MONTH(G4598))</f>
        <v/>
      </c>
    </row>
    <row r="4599">
      <c r="A4599" s="24" t="n">
        <v>2020</v>
      </c>
      <c r="B4599" s="24" t="n">
        <v>7</v>
      </c>
      <c r="C4599" s="24" t="n">
        <v>10</v>
      </c>
      <c r="D4599" s="24" t="n">
        <v>14</v>
      </c>
      <c r="E4599" s="24" t="n">
        <v>24.09</v>
      </c>
      <c r="F4599" s="25">
        <f>IF($E4599="","",DATE(IF($A4599="",nominal_year,$A4599),$B4599,$C4599)+($D4599-IF(LEFT(hour_conv,1)="1",1,0))/24)</f>
        <v/>
      </c>
      <c r="G4599" s="26">
        <f>IF(F4599="","",INT(F4599))</f>
        <v/>
      </c>
      <c r="H4599">
        <f>IF(G4599="","",IF(AND(MONTH(G4599)*100+DAY(G4599)&gt;=season_lo,MONTH(G4599)*100+DAY(G4599)&lt;=season_hi),1,0))</f>
        <v/>
      </c>
      <c r="I4599">
        <f>IF(G4599="","",G4599-first_day+1)</f>
        <v/>
      </c>
      <c r="J4599" s="27">
        <f>IF(I4599="","",INDEX(Daily!$J$2:$J$421,I4599))</f>
        <v/>
      </c>
      <c r="K4599" s="27">
        <f>IF(J4599="","",J4599+cat_offset)</f>
        <v/>
      </c>
      <c r="L4599" s="27">
        <f>IF(J4599="","",MAX(0,E4599-J4599)^2)</f>
        <v/>
      </c>
      <c r="M4599" s="27">
        <f>IF(J4599="","",MAX(0,E4599-(J4599+twcdh_off))^2)</f>
        <v/>
      </c>
      <c r="N4599" s="27">
        <f>IF(E4599="","",MAX(0,E4599-swcdh_thr)^2)</f>
        <v/>
      </c>
      <c r="O4599">
        <f>IF(K4599="","",ROUND(E4599-K4599,0))</f>
        <v/>
      </c>
      <c r="P4599">
        <f>IF(O4599="","",IF(O4599&gt;=1,O4599,0))</f>
        <v/>
      </c>
      <c r="Q4599" s="27">
        <f>IF(E4599="","",MAX(0,E4599-22))</f>
        <v/>
      </c>
      <c r="R4599" s="27">
        <f>IF(H4599=1,E4599,"")</f>
        <v/>
      </c>
      <c r="S4599" s="27">
        <f>IF(AND(H4599=1,J4599&lt;&gt;""),E4599-J4599,"")</f>
        <v/>
      </c>
      <c r="T4599">
        <f>IF(G4599="","",MONTH(G4599))</f>
        <v/>
      </c>
    </row>
    <row r="4600">
      <c r="A4600" s="24" t="n">
        <v>2020</v>
      </c>
      <c r="B4600" s="24" t="n">
        <v>7</v>
      </c>
      <c r="C4600" s="24" t="n">
        <v>10</v>
      </c>
      <c r="D4600" s="24" t="n">
        <v>15</v>
      </c>
      <c r="E4600" s="24" t="n">
        <v>25.01</v>
      </c>
      <c r="F4600" s="25">
        <f>IF($E4600="","",DATE(IF($A4600="",nominal_year,$A4600),$B4600,$C4600)+($D4600-IF(LEFT(hour_conv,1)="1",1,0))/24)</f>
        <v/>
      </c>
      <c r="G4600" s="26">
        <f>IF(F4600="","",INT(F4600))</f>
        <v/>
      </c>
      <c r="H4600">
        <f>IF(G4600="","",IF(AND(MONTH(G4600)*100+DAY(G4600)&gt;=season_lo,MONTH(G4600)*100+DAY(G4600)&lt;=season_hi),1,0))</f>
        <v/>
      </c>
      <c r="I4600">
        <f>IF(G4600="","",G4600-first_day+1)</f>
        <v/>
      </c>
      <c r="J4600" s="27">
        <f>IF(I4600="","",INDEX(Daily!$J$2:$J$421,I4600))</f>
        <v/>
      </c>
      <c r="K4600" s="27">
        <f>IF(J4600="","",J4600+cat_offset)</f>
        <v/>
      </c>
      <c r="L4600" s="27">
        <f>IF(J4600="","",MAX(0,E4600-J4600)^2)</f>
        <v/>
      </c>
      <c r="M4600" s="27">
        <f>IF(J4600="","",MAX(0,E4600-(J4600+twcdh_off))^2)</f>
        <v/>
      </c>
      <c r="N4600" s="27">
        <f>IF(E4600="","",MAX(0,E4600-swcdh_thr)^2)</f>
        <v/>
      </c>
      <c r="O4600">
        <f>IF(K4600="","",ROUND(E4600-K4600,0))</f>
        <v/>
      </c>
      <c r="P4600">
        <f>IF(O4600="","",IF(O4600&gt;=1,O4600,0))</f>
        <v/>
      </c>
      <c r="Q4600" s="27">
        <f>IF(E4600="","",MAX(0,E4600-22))</f>
        <v/>
      </c>
      <c r="R4600" s="27">
        <f>IF(H4600=1,E4600,"")</f>
        <v/>
      </c>
      <c r="S4600" s="27">
        <f>IF(AND(H4600=1,J4600&lt;&gt;""),E4600-J4600,"")</f>
        <v/>
      </c>
      <c r="T4600">
        <f>IF(G4600="","",MONTH(G4600))</f>
        <v/>
      </c>
    </row>
    <row r="4601">
      <c r="A4601" s="24" t="n">
        <v>2020</v>
      </c>
      <c r="B4601" s="24" t="n">
        <v>7</v>
      </c>
      <c r="C4601" s="24" t="n">
        <v>10</v>
      </c>
      <c r="D4601" s="24" t="n">
        <v>16</v>
      </c>
      <c r="E4601" s="24" t="n">
        <v>24.66</v>
      </c>
      <c r="F4601" s="25">
        <f>IF($E4601="","",DATE(IF($A4601="",nominal_year,$A4601),$B4601,$C4601)+($D4601-IF(LEFT(hour_conv,1)="1",1,0))/24)</f>
        <v/>
      </c>
      <c r="G4601" s="26">
        <f>IF(F4601="","",INT(F4601))</f>
        <v/>
      </c>
      <c r="H4601">
        <f>IF(G4601="","",IF(AND(MONTH(G4601)*100+DAY(G4601)&gt;=season_lo,MONTH(G4601)*100+DAY(G4601)&lt;=season_hi),1,0))</f>
        <v/>
      </c>
      <c r="I4601">
        <f>IF(G4601="","",G4601-first_day+1)</f>
        <v/>
      </c>
      <c r="J4601" s="27">
        <f>IF(I4601="","",INDEX(Daily!$J$2:$J$421,I4601))</f>
        <v/>
      </c>
      <c r="K4601" s="27">
        <f>IF(J4601="","",J4601+cat_offset)</f>
        <v/>
      </c>
      <c r="L4601" s="27">
        <f>IF(J4601="","",MAX(0,E4601-J4601)^2)</f>
        <v/>
      </c>
      <c r="M4601" s="27">
        <f>IF(J4601="","",MAX(0,E4601-(J4601+twcdh_off))^2)</f>
        <v/>
      </c>
      <c r="N4601" s="27">
        <f>IF(E4601="","",MAX(0,E4601-swcdh_thr)^2)</f>
        <v/>
      </c>
      <c r="O4601">
        <f>IF(K4601="","",ROUND(E4601-K4601,0))</f>
        <v/>
      </c>
      <c r="P4601">
        <f>IF(O4601="","",IF(O4601&gt;=1,O4601,0))</f>
        <v/>
      </c>
      <c r="Q4601" s="27">
        <f>IF(E4601="","",MAX(0,E4601-22))</f>
        <v/>
      </c>
      <c r="R4601" s="27">
        <f>IF(H4601=1,E4601,"")</f>
        <v/>
      </c>
      <c r="S4601" s="27">
        <f>IF(AND(H4601=1,J4601&lt;&gt;""),E4601-J4601,"")</f>
        <v/>
      </c>
      <c r="T4601">
        <f>IF(G4601="","",MONTH(G4601))</f>
        <v/>
      </c>
    </row>
    <row r="4602">
      <c r="A4602" s="24" t="n">
        <v>2020</v>
      </c>
      <c r="B4602" s="24" t="n">
        <v>7</v>
      </c>
      <c r="C4602" s="24" t="n">
        <v>10</v>
      </c>
      <c r="D4602" s="24" t="n">
        <v>17</v>
      </c>
      <c r="E4602" s="24" t="n">
        <v>25.04</v>
      </c>
      <c r="F4602" s="25">
        <f>IF($E4602="","",DATE(IF($A4602="",nominal_year,$A4602),$B4602,$C4602)+($D4602-IF(LEFT(hour_conv,1)="1",1,0))/24)</f>
        <v/>
      </c>
      <c r="G4602" s="26">
        <f>IF(F4602="","",INT(F4602))</f>
        <v/>
      </c>
      <c r="H4602">
        <f>IF(G4602="","",IF(AND(MONTH(G4602)*100+DAY(G4602)&gt;=season_lo,MONTH(G4602)*100+DAY(G4602)&lt;=season_hi),1,0))</f>
        <v/>
      </c>
      <c r="I4602">
        <f>IF(G4602="","",G4602-first_day+1)</f>
        <v/>
      </c>
      <c r="J4602" s="27">
        <f>IF(I4602="","",INDEX(Daily!$J$2:$J$421,I4602))</f>
        <v/>
      </c>
      <c r="K4602" s="27">
        <f>IF(J4602="","",J4602+cat_offset)</f>
        <v/>
      </c>
      <c r="L4602" s="27">
        <f>IF(J4602="","",MAX(0,E4602-J4602)^2)</f>
        <v/>
      </c>
      <c r="M4602" s="27">
        <f>IF(J4602="","",MAX(0,E4602-(J4602+twcdh_off))^2)</f>
        <v/>
      </c>
      <c r="N4602" s="27">
        <f>IF(E4602="","",MAX(0,E4602-swcdh_thr)^2)</f>
        <v/>
      </c>
      <c r="O4602">
        <f>IF(K4602="","",ROUND(E4602-K4602,0))</f>
        <v/>
      </c>
      <c r="P4602">
        <f>IF(O4602="","",IF(O4602&gt;=1,O4602,0))</f>
        <v/>
      </c>
      <c r="Q4602" s="27">
        <f>IF(E4602="","",MAX(0,E4602-22))</f>
        <v/>
      </c>
      <c r="R4602" s="27">
        <f>IF(H4602=1,E4602,"")</f>
        <v/>
      </c>
      <c r="S4602" s="27">
        <f>IF(AND(H4602=1,J4602&lt;&gt;""),E4602-J4602,"")</f>
        <v/>
      </c>
      <c r="T4602">
        <f>IF(G4602="","",MONTH(G4602))</f>
        <v/>
      </c>
    </row>
    <row r="4603">
      <c r="A4603" s="24" t="n">
        <v>2020</v>
      </c>
      <c r="B4603" s="24" t="n">
        <v>7</v>
      </c>
      <c r="C4603" s="24" t="n">
        <v>10</v>
      </c>
      <c r="D4603" s="24" t="n">
        <v>18</v>
      </c>
      <c r="E4603" s="24" t="n">
        <v>24.29</v>
      </c>
      <c r="F4603" s="25">
        <f>IF($E4603="","",DATE(IF($A4603="",nominal_year,$A4603),$B4603,$C4603)+($D4603-IF(LEFT(hour_conv,1)="1",1,0))/24)</f>
        <v/>
      </c>
      <c r="G4603" s="26">
        <f>IF(F4603="","",INT(F4603))</f>
        <v/>
      </c>
      <c r="H4603">
        <f>IF(G4603="","",IF(AND(MONTH(G4603)*100+DAY(G4603)&gt;=season_lo,MONTH(G4603)*100+DAY(G4603)&lt;=season_hi),1,0))</f>
        <v/>
      </c>
      <c r="I4603">
        <f>IF(G4603="","",G4603-first_day+1)</f>
        <v/>
      </c>
      <c r="J4603" s="27">
        <f>IF(I4603="","",INDEX(Daily!$J$2:$J$421,I4603))</f>
        <v/>
      </c>
      <c r="K4603" s="27">
        <f>IF(J4603="","",J4603+cat_offset)</f>
        <v/>
      </c>
      <c r="L4603" s="27">
        <f>IF(J4603="","",MAX(0,E4603-J4603)^2)</f>
        <v/>
      </c>
      <c r="M4603" s="27">
        <f>IF(J4603="","",MAX(0,E4603-(J4603+twcdh_off))^2)</f>
        <v/>
      </c>
      <c r="N4603" s="27">
        <f>IF(E4603="","",MAX(0,E4603-swcdh_thr)^2)</f>
        <v/>
      </c>
      <c r="O4603">
        <f>IF(K4603="","",ROUND(E4603-K4603,0))</f>
        <v/>
      </c>
      <c r="P4603">
        <f>IF(O4603="","",IF(O4603&gt;=1,O4603,0))</f>
        <v/>
      </c>
      <c r="Q4603" s="27">
        <f>IF(E4603="","",MAX(0,E4603-22))</f>
        <v/>
      </c>
      <c r="R4603" s="27">
        <f>IF(H4603=1,E4603,"")</f>
        <v/>
      </c>
      <c r="S4603" s="27">
        <f>IF(AND(H4603=1,J4603&lt;&gt;""),E4603-J4603,"")</f>
        <v/>
      </c>
      <c r="T4603">
        <f>IF(G4603="","",MONTH(G4603))</f>
        <v/>
      </c>
    </row>
    <row r="4604">
      <c r="A4604" s="24" t="n">
        <v>2020</v>
      </c>
      <c r="B4604" s="24" t="n">
        <v>7</v>
      </c>
      <c r="C4604" s="24" t="n">
        <v>10</v>
      </c>
      <c r="D4604" s="24" t="n">
        <v>19</v>
      </c>
      <c r="E4604" s="24" t="n">
        <v>23.34</v>
      </c>
      <c r="F4604" s="25">
        <f>IF($E4604="","",DATE(IF($A4604="",nominal_year,$A4604),$B4604,$C4604)+($D4604-IF(LEFT(hour_conv,1)="1",1,0))/24)</f>
        <v/>
      </c>
      <c r="G4604" s="26">
        <f>IF(F4604="","",INT(F4604))</f>
        <v/>
      </c>
      <c r="H4604">
        <f>IF(G4604="","",IF(AND(MONTH(G4604)*100+DAY(G4604)&gt;=season_lo,MONTH(G4604)*100+DAY(G4604)&lt;=season_hi),1,0))</f>
        <v/>
      </c>
      <c r="I4604">
        <f>IF(G4604="","",G4604-first_day+1)</f>
        <v/>
      </c>
      <c r="J4604" s="27">
        <f>IF(I4604="","",INDEX(Daily!$J$2:$J$421,I4604))</f>
        <v/>
      </c>
      <c r="K4604" s="27">
        <f>IF(J4604="","",J4604+cat_offset)</f>
        <v/>
      </c>
      <c r="L4604" s="27">
        <f>IF(J4604="","",MAX(0,E4604-J4604)^2)</f>
        <v/>
      </c>
      <c r="M4604" s="27">
        <f>IF(J4604="","",MAX(0,E4604-(J4604+twcdh_off))^2)</f>
        <v/>
      </c>
      <c r="N4604" s="27">
        <f>IF(E4604="","",MAX(0,E4604-swcdh_thr)^2)</f>
        <v/>
      </c>
      <c r="O4604">
        <f>IF(K4604="","",ROUND(E4604-K4604,0))</f>
        <v/>
      </c>
      <c r="P4604">
        <f>IF(O4604="","",IF(O4604&gt;=1,O4604,0))</f>
        <v/>
      </c>
      <c r="Q4604" s="27">
        <f>IF(E4604="","",MAX(0,E4604-22))</f>
        <v/>
      </c>
      <c r="R4604" s="27">
        <f>IF(H4604=1,E4604,"")</f>
        <v/>
      </c>
      <c r="S4604" s="27">
        <f>IF(AND(H4604=1,J4604&lt;&gt;""),E4604-J4604,"")</f>
        <v/>
      </c>
      <c r="T4604">
        <f>IF(G4604="","",MONTH(G4604))</f>
        <v/>
      </c>
    </row>
    <row r="4605">
      <c r="A4605" s="24" t="n">
        <v>2020</v>
      </c>
      <c r="B4605" s="24" t="n">
        <v>7</v>
      </c>
      <c r="C4605" s="24" t="n">
        <v>10</v>
      </c>
      <c r="D4605" s="24" t="n">
        <v>20</v>
      </c>
      <c r="E4605" s="24" t="n">
        <v>21.93</v>
      </c>
      <c r="F4605" s="25">
        <f>IF($E4605="","",DATE(IF($A4605="",nominal_year,$A4605),$B4605,$C4605)+($D4605-IF(LEFT(hour_conv,1)="1",1,0))/24)</f>
        <v/>
      </c>
      <c r="G4605" s="26">
        <f>IF(F4605="","",INT(F4605))</f>
        <v/>
      </c>
      <c r="H4605">
        <f>IF(G4605="","",IF(AND(MONTH(G4605)*100+DAY(G4605)&gt;=season_lo,MONTH(G4605)*100+DAY(G4605)&lt;=season_hi),1,0))</f>
        <v/>
      </c>
      <c r="I4605">
        <f>IF(G4605="","",G4605-first_day+1)</f>
        <v/>
      </c>
      <c r="J4605" s="27">
        <f>IF(I4605="","",INDEX(Daily!$J$2:$J$421,I4605))</f>
        <v/>
      </c>
      <c r="K4605" s="27">
        <f>IF(J4605="","",J4605+cat_offset)</f>
        <v/>
      </c>
      <c r="L4605" s="27">
        <f>IF(J4605="","",MAX(0,E4605-J4605)^2)</f>
        <v/>
      </c>
      <c r="M4605" s="27">
        <f>IF(J4605="","",MAX(0,E4605-(J4605+twcdh_off))^2)</f>
        <v/>
      </c>
      <c r="N4605" s="27">
        <f>IF(E4605="","",MAX(0,E4605-swcdh_thr)^2)</f>
        <v/>
      </c>
      <c r="O4605">
        <f>IF(K4605="","",ROUND(E4605-K4605,0))</f>
        <v/>
      </c>
      <c r="P4605">
        <f>IF(O4605="","",IF(O4605&gt;=1,O4605,0))</f>
        <v/>
      </c>
      <c r="Q4605" s="27">
        <f>IF(E4605="","",MAX(0,E4605-22))</f>
        <v/>
      </c>
      <c r="R4605" s="27">
        <f>IF(H4605=1,E4605,"")</f>
        <v/>
      </c>
      <c r="S4605" s="27">
        <f>IF(AND(H4605=1,J4605&lt;&gt;""),E4605-J4605,"")</f>
        <v/>
      </c>
      <c r="T4605">
        <f>IF(G4605="","",MONTH(G4605))</f>
        <v/>
      </c>
    </row>
    <row r="4606">
      <c r="A4606" s="24" t="n">
        <v>2020</v>
      </c>
      <c r="B4606" s="24" t="n">
        <v>7</v>
      </c>
      <c r="C4606" s="24" t="n">
        <v>10</v>
      </c>
      <c r="D4606" s="24" t="n">
        <v>21</v>
      </c>
      <c r="E4606" s="24" t="n">
        <v>20.51</v>
      </c>
      <c r="F4606" s="25">
        <f>IF($E4606="","",DATE(IF($A4606="",nominal_year,$A4606),$B4606,$C4606)+($D4606-IF(LEFT(hour_conv,1)="1",1,0))/24)</f>
        <v/>
      </c>
      <c r="G4606" s="26">
        <f>IF(F4606="","",INT(F4606))</f>
        <v/>
      </c>
      <c r="H4606">
        <f>IF(G4606="","",IF(AND(MONTH(G4606)*100+DAY(G4606)&gt;=season_lo,MONTH(G4606)*100+DAY(G4606)&lt;=season_hi),1,0))</f>
        <v/>
      </c>
      <c r="I4606">
        <f>IF(G4606="","",G4606-first_day+1)</f>
        <v/>
      </c>
      <c r="J4606" s="27">
        <f>IF(I4606="","",INDEX(Daily!$J$2:$J$421,I4606))</f>
        <v/>
      </c>
      <c r="K4606" s="27">
        <f>IF(J4606="","",J4606+cat_offset)</f>
        <v/>
      </c>
      <c r="L4606" s="27">
        <f>IF(J4606="","",MAX(0,E4606-J4606)^2)</f>
        <v/>
      </c>
      <c r="M4606" s="27">
        <f>IF(J4606="","",MAX(0,E4606-(J4606+twcdh_off))^2)</f>
        <v/>
      </c>
      <c r="N4606" s="27">
        <f>IF(E4606="","",MAX(0,E4606-swcdh_thr)^2)</f>
        <v/>
      </c>
      <c r="O4606">
        <f>IF(K4606="","",ROUND(E4606-K4606,0))</f>
        <v/>
      </c>
      <c r="P4606">
        <f>IF(O4606="","",IF(O4606&gt;=1,O4606,0))</f>
        <v/>
      </c>
      <c r="Q4606" s="27">
        <f>IF(E4606="","",MAX(0,E4606-22))</f>
        <v/>
      </c>
      <c r="R4606" s="27">
        <f>IF(H4606=1,E4606,"")</f>
        <v/>
      </c>
      <c r="S4606" s="27">
        <f>IF(AND(H4606=1,J4606&lt;&gt;""),E4606-J4606,"")</f>
        <v/>
      </c>
      <c r="T4606">
        <f>IF(G4606="","",MONTH(G4606))</f>
        <v/>
      </c>
    </row>
    <row r="4607">
      <c r="A4607" s="24" t="n">
        <v>2020</v>
      </c>
      <c r="B4607" s="24" t="n">
        <v>7</v>
      </c>
      <c r="C4607" s="24" t="n">
        <v>10</v>
      </c>
      <c r="D4607" s="24" t="n">
        <v>22</v>
      </c>
      <c r="E4607" s="24" t="n">
        <v>19.19</v>
      </c>
      <c r="F4607" s="25">
        <f>IF($E4607="","",DATE(IF($A4607="",nominal_year,$A4607),$B4607,$C4607)+($D4607-IF(LEFT(hour_conv,1)="1",1,0))/24)</f>
        <v/>
      </c>
      <c r="G4607" s="26">
        <f>IF(F4607="","",INT(F4607))</f>
        <v/>
      </c>
      <c r="H4607">
        <f>IF(G4607="","",IF(AND(MONTH(G4607)*100+DAY(G4607)&gt;=season_lo,MONTH(G4607)*100+DAY(G4607)&lt;=season_hi),1,0))</f>
        <v/>
      </c>
      <c r="I4607">
        <f>IF(G4607="","",G4607-first_day+1)</f>
        <v/>
      </c>
      <c r="J4607" s="27">
        <f>IF(I4607="","",INDEX(Daily!$J$2:$J$421,I4607))</f>
        <v/>
      </c>
      <c r="K4607" s="27">
        <f>IF(J4607="","",J4607+cat_offset)</f>
        <v/>
      </c>
      <c r="L4607" s="27">
        <f>IF(J4607="","",MAX(0,E4607-J4607)^2)</f>
        <v/>
      </c>
      <c r="M4607" s="27">
        <f>IF(J4607="","",MAX(0,E4607-(J4607+twcdh_off))^2)</f>
        <v/>
      </c>
      <c r="N4607" s="27">
        <f>IF(E4607="","",MAX(0,E4607-swcdh_thr)^2)</f>
        <v/>
      </c>
      <c r="O4607">
        <f>IF(K4607="","",ROUND(E4607-K4607,0))</f>
        <v/>
      </c>
      <c r="P4607">
        <f>IF(O4607="","",IF(O4607&gt;=1,O4607,0))</f>
        <v/>
      </c>
      <c r="Q4607" s="27">
        <f>IF(E4607="","",MAX(0,E4607-22))</f>
        <v/>
      </c>
      <c r="R4607" s="27">
        <f>IF(H4607=1,E4607,"")</f>
        <v/>
      </c>
      <c r="S4607" s="27">
        <f>IF(AND(H4607=1,J4607&lt;&gt;""),E4607-J4607,"")</f>
        <v/>
      </c>
      <c r="T4607">
        <f>IF(G4607="","",MONTH(G4607))</f>
        <v/>
      </c>
    </row>
    <row r="4608">
      <c r="A4608" s="24" t="n">
        <v>2020</v>
      </c>
      <c r="B4608" s="24" t="n">
        <v>7</v>
      </c>
      <c r="C4608" s="24" t="n">
        <v>10</v>
      </c>
      <c r="D4608" s="24" t="n">
        <v>23</v>
      </c>
      <c r="E4608" s="24" t="n">
        <v>17.9</v>
      </c>
      <c r="F4608" s="25">
        <f>IF($E4608="","",DATE(IF($A4608="",nominal_year,$A4608),$B4608,$C4608)+($D4608-IF(LEFT(hour_conv,1)="1",1,0))/24)</f>
        <v/>
      </c>
      <c r="G4608" s="26">
        <f>IF(F4608="","",INT(F4608))</f>
        <v/>
      </c>
      <c r="H4608">
        <f>IF(G4608="","",IF(AND(MONTH(G4608)*100+DAY(G4608)&gt;=season_lo,MONTH(G4608)*100+DAY(G4608)&lt;=season_hi),1,0))</f>
        <v/>
      </c>
      <c r="I4608">
        <f>IF(G4608="","",G4608-first_day+1)</f>
        <v/>
      </c>
      <c r="J4608" s="27">
        <f>IF(I4608="","",INDEX(Daily!$J$2:$J$421,I4608))</f>
        <v/>
      </c>
      <c r="K4608" s="27">
        <f>IF(J4608="","",J4608+cat_offset)</f>
        <v/>
      </c>
      <c r="L4608" s="27">
        <f>IF(J4608="","",MAX(0,E4608-J4608)^2)</f>
        <v/>
      </c>
      <c r="M4608" s="27">
        <f>IF(J4608="","",MAX(0,E4608-(J4608+twcdh_off))^2)</f>
        <v/>
      </c>
      <c r="N4608" s="27">
        <f>IF(E4608="","",MAX(0,E4608-swcdh_thr)^2)</f>
        <v/>
      </c>
      <c r="O4608">
        <f>IF(K4608="","",ROUND(E4608-K4608,0))</f>
        <v/>
      </c>
      <c r="P4608">
        <f>IF(O4608="","",IF(O4608&gt;=1,O4608,0))</f>
        <v/>
      </c>
      <c r="Q4608" s="27">
        <f>IF(E4608="","",MAX(0,E4608-22))</f>
        <v/>
      </c>
      <c r="R4608" s="27">
        <f>IF(H4608=1,E4608,"")</f>
        <v/>
      </c>
      <c r="S4608" s="27">
        <f>IF(AND(H4608=1,J4608&lt;&gt;""),E4608-J4608,"")</f>
        <v/>
      </c>
      <c r="T4608">
        <f>IF(G4608="","",MONTH(G4608))</f>
        <v/>
      </c>
    </row>
    <row r="4609">
      <c r="A4609" s="24" t="n">
        <v>2020</v>
      </c>
      <c r="B4609" s="24" t="n">
        <v>7</v>
      </c>
      <c r="C4609" s="24" t="n">
        <v>10</v>
      </c>
      <c r="D4609" s="24" t="n">
        <v>24</v>
      </c>
      <c r="E4609" s="24" t="n">
        <v>16.76</v>
      </c>
      <c r="F4609" s="25">
        <f>IF($E4609="","",DATE(IF($A4609="",nominal_year,$A4609),$B4609,$C4609)+($D4609-IF(LEFT(hour_conv,1)="1",1,0))/24)</f>
        <v/>
      </c>
      <c r="G4609" s="26">
        <f>IF(F4609="","",INT(F4609))</f>
        <v/>
      </c>
      <c r="H4609">
        <f>IF(G4609="","",IF(AND(MONTH(G4609)*100+DAY(G4609)&gt;=season_lo,MONTH(G4609)*100+DAY(G4609)&lt;=season_hi),1,0))</f>
        <v/>
      </c>
      <c r="I4609">
        <f>IF(G4609="","",G4609-first_day+1)</f>
        <v/>
      </c>
      <c r="J4609" s="27">
        <f>IF(I4609="","",INDEX(Daily!$J$2:$J$421,I4609))</f>
        <v/>
      </c>
      <c r="K4609" s="27">
        <f>IF(J4609="","",J4609+cat_offset)</f>
        <v/>
      </c>
      <c r="L4609" s="27">
        <f>IF(J4609="","",MAX(0,E4609-J4609)^2)</f>
        <v/>
      </c>
      <c r="M4609" s="27">
        <f>IF(J4609="","",MAX(0,E4609-(J4609+twcdh_off))^2)</f>
        <v/>
      </c>
      <c r="N4609" s="27">
        <f>IF(E4609="","",MAX(0,E4609-swcdh_thr)^2)</f>
        <v/>
      </c>
      <c r="O4609">
        <f>IF(K4609="","",ROUND(E4609-K4609,0))</f>
        <v/>
      </c>
      <c r="P4609">
        <f>IF(O4609="","",IF(O4609&gt;=1,O4609,0))</f>
        <v/>
      </c>
      <c r="Q4609" s="27">
        <f>IF(E4609="","",MAX(0,E4609-22))</f>
        <v/>
      </c>
      <c r="R4609" s="27">
        <f>IF(H4609=1,E4609,"")</f>
        <v/>
      </c>
      <c r="S4609" s="27">
        <f>IF(AND(H4609=1,J4609&lt;&gt;""),E4609-J4609,"")</f>
        <v/>
      </c>
      <c r="T4609">
        <f>IF(G4609="","",MONTH(G4609))</f>
        <v/>
      </c>
    </row>
    <row r="4610">
      <c r="A4610" s="24" t="n">
        <v>2020</v>
      </c>
      <c r="B4610" s="24" t="n">
        <v>7</v>
      </c>
      <c r="C4610" s="24" t="n">
        <v>11</v>
      </c>
      <c r="D4610" s="24" t="n">
        <v>1</v>
      </c>
      <c r="E4610" s="24" t="n">
        <v>15.81</v>
      </c>
      <c r="F4610" s="25">
        <f>IF($E4610="","",DATE(IF($A4610="",nominal_year,$A4610),$B4610,$C4610)+($D4610-IF(LEFT(hour_conv,1)="1",1,0))/24)</f>
        <v/>
      </c>
      <c r="G4610" s="26">
        <f>IF(F4610="","",INT(F4610))</f>
        <v/>
      </c>
      <c r="H4610">
        <f>IF(G4610="","",IF(AND(MONTH(G4610)*100+DAY(G4610)&gt;=season_lo,MONTH(G4610)*100+DAY(G4610)&lt;=season_hi),1,0))</f>
        <v/>
      </c>
      <c r="I4610">
        <f>IF(G4610="","",G4610-first_day+1)</f>
        <v/>
      </c>
      <c r="J4610" s="27">
        <f>IF(I4610="","",INDEX(Daily!$J$2:$J$421,I4610))</f>
        <v/>
      </c>
      <c r="K4610" s="27">
        <f>IF(J4610="","",J4610+cat_offset)</f>
        <v/>
      </c>
      <c r="L4610" s="27">
        <f>IF(J4610="","",MAX(0,E4610-J4610)^2)</f>
        <v/>
      </c>
      <c r="M4610" s="27">
        <f>IF(J4610="","",MAX(0,E4610-(J4610+twcdh_off))^2)</f>
        <v/>
      </c>
      <c r="N4610" s="27">
        <f>IF(E4610="","",MAX(0,E4610-swcdh_thr)^2)</f>
        <v/>
      </c>
      <c r="O4610">
        <f>IF(K4610="","",ROUND(E4610-K4610,0))</f>
        <v/>
      </c>
      <c r="P4610">
        <f>IF(O4610="","",IF(O4610&gt;=1,O4610,0))</f>
        <v/>
      </c>
      <c r="Q4610" s="27">
        <f>IF(E4610="","",MAX(0,E4610-22))</f>
        <v/>
      </c>
      <c r="R4610" s="27">
        <f>IF(H4610=1,E4610,"")</f>
        <v/>
      </c>
      <c r="S4610" s="27">
        <f>IF(AND(H4610=1,J4610&lt;&gt;""),E4610-J4610,"")</f>
        <v/>
      </c>
      <c r="T4610">
        <f>IF(G4610="","",MONTH(G4610))</f>
        <v/>
      </c>
    </row>
    <row r="4611">
      <c r="A4611" s="24" t="n">
        <v>2020</v>
      </c>
      <c r="B4611" s="24" t="n">
        <v>7</v>
      </c>
      <c r="C4611" s="24" t="n">
        <v>11</v>
      </c>
      <c r="D4611" s="24" t="n">
        <v>2</v>
      </c>
      <c r="E4611" s="24" t="n">
        <v>14.65</v>
      </c>
      <c r="F4611" s="25">
        <f>IF($E4611="","",DATE(IF($A4611="",nominal_year,$A4611),$B4611,$C4611)+($D4611-IF(LEFT(hour_conv,1)="1",1,0))/24)</f>
        <v/>
      </c>
      <c r="G4611" s="26">
        <f>IF(F4611="","",INT(F4611))</f>
        <v/>
      </c>
      <c r="H4611">
        <f>IF(G4611="","",IF(AND(MONTH(G4611)*100+DAY(G4611)&gt;=season_lo,MONTH(G4611)*100+DAY(G4611)&lt;=season_hi),1,0))</f>
        <v/>
      </c>
      <c r="I4611">
        <f>IF(G4611="","",G4611-first_day+1)</f>
        <v/>
      </c>
      <c r="J4611" s="27">
        <f>IF(I4611="","",INDEX(Daily!$J$2:$J$421,I4611))</f>
        <v/>
      </c>
      <c r="K4611" s="27">
        <f>IF(J4611="","",J4611+cat_offset)</f>
        <v/>
      </c>
      <c r="L4611" s="27">
        <f>IF(J4611="","",MAX(0,E4611-J4611)^2)</f>
        <v/>
      </c>
      <c r="M4611" s="27">
        <f>IF(J4611="","",MAX(0,E4611-(J4611+twcdh_off))^2)</f>
        <v/>
      </c>
      <c r="N4611" s="27">
        <f>IF(E4611="","",MAX(0,E4611-swcdh_thr)^2)</f>
        <v/>
      </c>
      <c r="O4611">
        <f>IF(K4611="","",ROUND(E4611-K4611,0))</f>
        <v/>
      </c>
      <c r="P4611">
        <f>IF(O4611="","",IF(O4611&gt;=1,O4611,0))</f>
        <v/>
      </c>
      <c r="Q4611" s="27">
        <f>IF(E4611="","",MAX(0,E4611-22))</f>
        <v/>
      </c>
      <c r="R4611" s="27">
        <f>IF(H4611=1,E4611,"")</f>
        <v/>
      </c>
      <c r="S4611" s="27">
        <f>IF(AND(H4611=1,J4611&lt;&gt;""),E4611-J4611,"")</f>
        <v/>
      </c>
      <c r="T4611">
        <f>IF(G4611="","",MONTH(G4611))</f>
        <v/>
      </c>
    </row>
    <row r="4612">
      <c r="A4612" s="24" t="n">
        <v>2020</v>
      </c>
      <c r="B4612" s="24" t="n">
        <v>7</v>
      </c>
      <c r="C4612" s="24" t="n">
        <v>11</v>
      </c>
      <c r="D4612" s="24" t="n">
        <v>3</v>
      </c>
      <c r="E4612" s="24" t="n">
        <v>14.25</v>
      </c>
      <c r="F4612" s="25">
        <f>IF($E4612="","",DATE(IF($A4612="",nominal_year,$A4612),$B4612,$C4612)+($D4612-IF(LEFT(hour_conv,1)="1",1,0))/24)</f>
        <v/>
      </c>
      <c r="G4612" s="26">
        <f>IF(F4612="","",INT(F4612))</f>
        <v/>
      </c>
      <c r="H4612">
        <f>IF(G4612="","",IF(AND(MONTH(G4612)*100+DAY(G4612)&gt;=season_lo,MONTH(G4612)*100+DAY(G4612)&lt;=season_hi),1,0))</f>
        <v/>
      </c>
      <c r="I4612">
        <f>IF(G4612="","",G4612-first_day+1)</f>
        <v/>
      </c>
      <c r="J4612" s="27">
        <f>IF(I4612="","",INDEX(Daily!$J$2:$J$421,I4612))</f>
        <v/>
      </c>
      <c r="K4612" s="27">
        <f>IF(J4612="","",J4612+cat_offset)</f>
        <v/>
      </c>
      <c r="L4612" s="27">
        <f>IF(J4612="","",MAX(0,E4612-J4612)^2)</f>
        <v/>
      </c>
      <c r="M4612" s="27">
        <f>IF(J4612="","",MAX(0,E4612-(J4612+twcdh_off))^2)</f>
        <v/>
      </c>
      <c r="N4612" s="27">
        <f>IF(E4612="","",MAX(0,E4612-swcdh_thr)^2)</f>
        <v/>
      </c>
      <c r="O4612">
        <f>IF(K4612="","",ROUND(E4612-K4612,0))</f>
        <v/>
      </c>
      <c r="P4612">
        <f>IF(O4612="","",IF(O4612&gt;=1,O4612,0))</f>
        <v/>
      </c>
      <c r="Q4612" s="27">
        <f>IF(E4612="","",MAX(0,E4612-22))</f>
        <v/>
      </c>
      <c r="R4612" s="27">
        <f>IF(H4612=1,E4612,"")</f>
        <v/>
      </c>
      <c r="S4612" s="27">
        <f>IF(AND(H4612=1,J4612&lt;&gt;""),E4612-J4612,"")</f>
        <v/>
      </c>
      <c r="T4612">
        <f>IF(G4612="","",MONTH(G4612))</f>
        <v/>
      </c>
    </row>
    <row r="4613">
      <c r="A4613" s="24" t="n">
        <v>2020</v>
      </c>
      <c r="B4613" s="24" t="n">
        <v>7</v>
      </c>
      <c r="C4613" s="24" t="n">
        <v>11</v>
      </c>
      <c r="D4613" s="24" t="n">
        <v>4</v>
      </c>
      <c r="E4613" s="24" t="n">
        <v>14.2</v>
      </c>
      <c r="F4613" s="25">
        <f>IF($E4613="","",DATE(IF($A4613="",nominal_year,$A4613),$B4613,$C4613)+($D4613-IF(LEFT(hour_conv,1)="1",1,0))/24)</f>
        <v/>
      </c>
      <c r="G4613" s="26">
        <f>IF(F4613="","",INT(F4613))</f>
        <v/>
      </c>
      <c r="H4613">
        <f>IF(G4613="","",IF(AND(MONTH(G4613)*100+DAY(G4613)&gt;=season_lo,MONTH(G4613)*100+DAY(G4613)&lt;=season_hi),1,0))</f>
        <v/>
      </c>
      <c r="I4613">
        <f>IF(G4613="","",G4613-first_day+1)</f>
        <v/>
      </c>
      <c r="J4613" s="27">
        <f>IF(I4613="","",INDEX(Daily!$J$2:$J$421,I4613))</f>
        <v/>
      </c>
      <c r="K4613" s="27">
        <f>IF(J4613="","",J4613+cat_offset)</f>
        <v/>
      </c>
      <c r="L4613" s="27">
        <f>IF(J4613="","",MAX(0,E4613-J4613)^2)</f>
        <v/>
      </c>
      <c r="M4613" s="27">
        <f>IF(J4613="","",MAX(0,E4613-(J4613+twcdh_off))^2)</f>
        <v/>
      </c>
      <c r="N4613" s="27">
        <f>IF(E4613="","",MAX(0,E4613-swcdh_thr)^2)</f>
        <v/>
      </c>
      <c r="O4613">
        <f>IF(K4613="","",ROUND(E4613-K4613,0))</f>
        <v/>
      </c>
      <c r="P4613">
        <f>IF(O4613="","",IF(O4613&gt;=1,O4613,0))</f>
        <v/>
      </c>
      <c r="Q4613" s="27">
        <f>IF(E4613="","",MAX(0,E4613-22))</f>
        <v/>
      </c>
      <c r="R4613" s="27">
        <f>IF(H4613=1,E4613,"")</f>
        <v/>
      </c>
      <c r="S4613" s="27">
        <f>IF(AND(H4613=1,J4613&lt;&gt;""),E4613-J4613,"")</f>
        <v/>
      </c>
      <c r="T4613">
        <f>IF(G4613="","",MONTH(G4613))</f>
        <v/>
      </c>
    </row>
    <row r="4614">
      <c r="A4614" s="24" t="n">
        <v>2020</v>
      </c>
      <c r="B4614" s="24" t="n">
        <v>7</v>
      </c>
      <c r="C4614" s="24" t="n">
        <v>11</v>
      </c>
      <c r="D4614" s="24" t="n">
        <v>5</v>
      </c>
      <c r="E4614" s="24" t="n">
        <v>13.58</v>
      </c>
      <c r="F4614" s="25">
        <f>IF($E4614="","",DATE(IF($A4614="",nominal_year,$A4614),$B4614,$C4614)+($D4614-IF(LEFT(hour_conv,1)="1",1,0))/24)</f>
        <v/>
      </c>
      <c r="G4614" s="26">
        <f>IF(F4614="","",INT(F4614))</f>
        <v/>
      </c>
      <c r="H4614">
        <f>IF(G4614="","",IF(AND(MONTH(G4614)*100+DAY(G4614)&gt;=season_lo,MONTH(G4614)*100+DAY(G4614)&lt;=season_hi),1,0))</f>
        <v/>
      </c>
      <c r="I4614">
        <f>IF(G4614="","",G4614-first_day+1)</f>
        <v/>
      </c>
      <c r="J4614" s="27">
        <f>IF(I4614="","",INDEX(Daily!$J$2:$J$421,I4614))</f>
        <v/>
      </c>
      <c r="K4614" s="27">
        <f>IF(J4614="","",J4614+cat_offset)</f>
        <v/>
      </c>
      <c r="L4614" s="27">
        <f>IF(J4614="","",MAX(0,E4614-J4614)^2)</f>
        <v/>
      </c>
      <c r="M4614" s="27">
        <f>IF(J4614="","",MAX(0,E4614-(J4614+twcdh_off))^2)</f>
        <v/>
      </c>
      <c r="N4614" s="27">
        <f>IF(E4614="","",MAX(0,E4614-swcdh_thr)^2)</f>
        <v/>
      </c>
      <c r="O4614">
        <f>IF(K4614="","",ROUND(E4614-K4614,0))</f>
        <v/>
      </c>
      <c r="P4614">
        <f>IF(O4614="","",IF(O4614&gt;=1,O4614,0))</f>
        <v/>
      </c>
      <c r="Q4614" s="27">
        <f>IF(E4614="","",MAX(0,E4614-22))</f>
        <v/>
      </c>
      <c r="R4614" s="27">
        <f>IF(H4614=1,E4614,"")</f>
        <v/>
      </c>
      <c r="S4614" s="27">
        <f>IF(AND(H4614=1,J4614&lt;&gt;""),E4614-J4614,"")</f>
        <v/>
      </c>
      <c r="T4614">
        <f>IF(G4614="","",MONTH(G4614))</f>
        <v/>
      </c>
    </row>
    <row r="4615">
      <c r="A4615" s="24" t="n">
        <v>2020</v>
      </c>
      <c r="B4615" s="24" t="n">
        <v>7</v>
      </c>
      <c r="C4615" s="24" t="n">
        <v>11</v>
      </c>
      <c r="D4615" s="24" t="n">
        <v>6</v>
      </c>
      <c r="E4615" s="24" t="n">
        <v>14.47</v>
      </c>
      <c r="F4615" s="25">
        <f>IF($E4615="","",DATE(IF($A4615="",nominal_year,$A4615),$B4615,$C4615)+($D4615-IF(LEFT(hour_conv,1)="1",1,0))/24)</f>
        <v/>
      </c>
      <c r="G4615" s="26">
        <f>IF(F4615="","",INT(F4615))</f>
        <v/>
      </c>
      <c r="H4615">
        <f>IF(G4615="","",IF(AND(MONTH(G4615)*100+DAY(G4615)&gt;=season_lo,MONTH(G4615)*100+DAY(G4615)&lt;=season_hi),1,0))</f>
        <v/>
      </c>
      <c r="I4615">
        <f>IF(G4615="","",G4615-first_day+1)</f>
        <v/>
      </c>
      <c r="J4615" s="27">
        <f>IF(I4615="","",INDEX(Daily!$J$2:$J$421,I4615))</f>
        <v/>
      </c>
      <c r="K4615" s="27">
        <f>IF(J4615="","",J4615+cat_offset)</f>
        <v/>
      </c>
      <c r="L4615" s="27">
        <f>IF(J4615="","",MAX(0,E4615-J4615)^2)</f>
        <v/>
      </c>
      <c r="M4615" s="27">
        <f>IF(J4615="","",MAX(0,E4615-(J4615+twcdh_off))^2)</f>
        <v/>
      </c>
      <c r="N4615" s="27">
        <f>IF(E4615="","",MAX(0,E4615-swcdh_thr)^2)</f>
        <v/>
      </c>
      <c r="O4615">
        <f>IF(K4615="","",ROUND(E4615-K4615,0))</f>
        <v/>
      </c>
      <c r="P4615">
        <f>IF(O4615="","",IF(O4615&gt;=1,O4615,0))</f>
        <v/>
      </c>
      <c r="Q4615" s="27">
        <f>IF(E4615="","",MAX(0,E4615-22))</f>
        <v/>
      </c>
      <c r="R4615" s="27">
        <f>IF(H4615=1,E4615,"")</f>
        <v/>
      </c>
      <c r="S4615" s="27">
        <f>IF(AND(H4615=1,J4615&lt;&gt;""),E4615-J4615,"")</f>
        <v/>
      </c>
      <c r="T4615">
        <f>IF(G4615="","",MONTH(G4615))</f>
        <v/>
      </c>
    </row>
    <row r="4616">
      <c r="A4616" s="24" t="n">
        <v>2020</v>
      </c>
      <c r="B4616" s="24" t="n">
        <v>7</v>
      </c>
      <c r="C4616" s="24" t="n">
        <v>11</v>
      </c>
      <c r="D4616" s="24" t="n">
        <v>7</v>
      </c>
      <c r="E4616" s="24" t="n">
        <v>15.33</v>
      </c>
      <c r="F4616" s="25">
        <f>IF($E4616="","",DATE(IF($A4616="",nominal_year,$A4616),$B4616,$C4616)+($D4616-IF(LEFT(hour_conv,1)="1",1,0))/24)</f>
        <v/>
      </c>
      <c r="G4616" s="26">
        <f>IF(F4616="","",INT(F4616))</f>
        <v/>
      </c>
      <c r="H4616">
        <f>IF(G4616="","",IF(AND(MONTH(G4616)*100+DAY(G4616)&gt;=season_lo,MONTH(G4616)*100+DAY(G4616)&lt;=season_hi),1,0))</f>
        <v/>
      </c>
      <c r="I4616">
        <f>IF(G4616="","",G4616-first_day+1)</f>
        <v/>
      </c>
      <c r="J4616" s="27">
        <f>IF(I4616="","",INDEX(Daily!$J$2:$J$421,I4616))</f>
        <v/>
      </c>
      <c r="K4616" s="27">
        <f>IF(J4616="","",J4616+cat_offset)</f>
        <v/>
      </c>
      <c r="L4616" s="27">
        <f>IF(J4616="","",MAX(0,E4616-J4616)^2)</f>
        <v/>
      </c>
      <c r="M4616" s="27">
        <f>IF(J4616="","",MAX(0,E4616-(J4616+twcdh_off))^2)</f>
        <v/>
      </c>
      <c r="N4616" s="27">
        <f>IF(E4616="","",MAX(0,E4616-swcdh_thr)^2)</f>
        <v/>
      </c>
      <c r="O4616">
        <f>IF(K4616="","",ROUND(E4616-K4616,0))</f>
        <v/>
      </c>
      <c r="P4616">
        <f>IF(O4616="","",IF(O4616&gt;=1,O4616,0))</f>
        <v/>
      </c>
      <c r="Q4616" s="27">
        <f>IF(E4616="","",MAX(0,E4616-22))</f>
        <v/>
      </c>
      <c r="R4616" s="27">
        <f>IF(H4616=1,E4616,"")</f>
        <v/>
      </c>
      <c r="S4616" s="27">
        <f>IF(AND(H4616=1,J4616&lt;&gt;""),E4616-J4616,"")</f>
        <v/>
      </c>
      <c r="T4616">
        <f>IF(G4616="","",MONTH(G4616))</f>
        <v/>
      </c>
    </row>
    <row r="4617">
      <c r="A4617" s="24" t="n">
        <v>2020</v>
      </c>
      <c r="B4617" s="24" t="n">
        <v>7</v>
      </c>
      <c r="C4617" s="24" t="n">
        <v>11</v>
      </c>
      <c r="D4617" s="24" t="n">
        <v>8</v>
      </c>
      <c r="E4617" s="24" t="n">
        <v>16.71</v>
      </c>
      <c r="F4617" s="25">
        <f>IF($E4617="","",DATE(IF($A4617="",nominal_year,$A4617),$B4617,$C4617)+($D4617-IF(LEFT(hour_conv,1)="1",1,0))/24)</f>
        <v/>
      </c>
      <c r="G4617" s="26">
        <f>IF(F4617="","",INT(F4617))</f>
        <v/>
      </c>
      <c r="H4617">
        <f>IF(G4617="","",IF(AND(MONTH(G4617)*100+DAY(G4617)&gt;=season_lo,MONTH(G4617)*100+DAY(G4617)&lt;=season_hi),1,0))</f>
        <v/>
      </c>
      <c r="I4617">
        <f>IF(G4617="","",G4617-first_day+1)</f>
        <v/>
      </c>
      <c r="J4617" s="27">
        <f>IF(I4617="","",INDEX(Daily!$J$2:$J$421,I4617))</f>
        <v/>
      </c>
      <c r="K4617" s="27">
        <f>IF(J4617="","",J4617+cat_offset)</f>
        <v/>
      </c>
      <c r="L4617" s="27">
        <f>IF(J4617="","",MAX(0,E4617-J4617)^2)</f>
        <v/>
      </c>
      <c r="M4617" s="27">
        <f>IF(J4617="","",MAX(0,E4617-(J4617+twcdh_off))^2)</f>
        <v/>
      </c>
      <c r="N4617" s="27">
        <f>IF(E4617="","",MAX(0,E4617-swcdh_thr)^2)</f>
        <v/>
      </c>
      <c r="O4617">
        <f>IF(K4617="","",ROUND(E4617-K4617,0))</f>
        <v/>
      </c>
      <c r="P4617">
        <f>IF(O4617="","",IF(O4617&gt;=1,O4617,0))</f>
        <v/>
      </c>
      <c r="Q4617" s="27">
        <f>IF(E4617="","",MAX(0,E4617-22))</f>
        <v/>
      </c>
      <c r="R4617" s="27">
        <f>IF(H4617=1,E4617,"")</f>
        <v/>
      </c>
      <c r="S4617" s="27">
        <f>IF(AND(H4617=1,J4617&lt;&gt;""),E4617-J4617,"")</f>
        <v/>
      </c>
      <c r="T4617">
        <f>IF(G4617="","",MONTH(G4617))</f>
        <v/>
      </c>
    </row>
    <row r="4618">
      <c r="A4618" s="24" t="n">
        <v>2020</v>
      </c>
      <c r="B4618" s="24" t="n">
        <v>7</v>
      </c>
      <c r="C4618" s="24" t="n">
        <v>11</v>
      </c>
      <c r="D4618" s="24" t="n">
        <v>9</v>
      </c>
      <c r="E4618" s="24" t="n">
        <v>18</v>
      </c>
      <c r="F4618" s="25">
        <f>IF($E4618="","",DATE(IF($A4618="",nominal_year,$A4618),$B4618,$C4618)+($D4618-IF(LEFT(hour_conv,1)="1",1,0))/24)</f>
        <v/>
      </c>
      <c r="G4618" s="26">
        <f>IF(F4618="","",INT(F4618))</f>
        <v/>
      </c>
      <c r="H4618">
        <f>IF(G4618="","",IF(AND(MONTH(G4618)*100+DAY(G4618)&gt;=season_lo,MONTH(G4618)*100+DAY(G4618)&lt;=season_hi),1,0))</f>
        <v/>
      </c>
      <c r="I4618">
        <f>IF(G4618="","",G4618-first_day+1)</f>
        <v/>
      </c>
      <c r="J4618" s="27">
        <f>IF(I4618="","",INDEX(Daily!$J$2:$J$421,I4618))</f>
        <v/>
      </c>
      <c r="K4618" s="27">
        <f>IF(J4618="","",J4618+cat_offset)</f>
        <v/>
      </c>
      <c r="L4618" s="27">
        <f>IF(J4618="","",MAX(0,E4618-J4618)^2)</f>
        <v/>
      </c>
      <c r="M4618" s="27">
        <f>IF(J4618="","",MAX(0,E4618-(J4618+twcdh_off))^2)</f>
        <v/>
      </c>
      <c r="N4618" s="27">
        <f>IF(E4618="","",MAX(0,E4618-swcdh_thr)^2)</f>
        <v/>
      </c>
      <c r="O4618">
        <f>IF(K4618="","",ROUND(E4618-K4618,0))</f>
        <v/>
      </c>
      <c r="P4618">
        <f>IF(O4618="","",IF(O4618&gt;=1,O4618,0))</f>
        <v/>
      </c>
      <c r="Q4618" s="27">
        <f>IF(E4618="","",MAX(0,E4618-22))</f>
        <v/>
      </c>
      <c r="R4618" s="27">
        <f>IF(H4618=1,E4618,"")</f>
        <v/>
      </c>
      <c r="S4618" s="27">
        <f>IF(AND(H4618=1,J4618&lt;&gt;""),E4618-J4618,"")</f>
        <v/>
      </c>
      <c r="T4618">
        <f>IF(G4618="","",MONTH(G4618))</f>
        <v/>
      </c>
    </row>
    <row r="4619">
      <c r="A4619" s="24" t="n">
        <v>2020</v>
      </c>
      <c r="B4619" s="24" t="n">
        <v>7</v>
      </c>
      <c r="C4619" s="24" t="n">
        <v>11</v>
      </c>
      <c r="D4619" s="24" t="n">
        <v>10</v>
      </c>
      <c r="E4619" s="24" t="n">
        <v>19.43</v>
      </c>
      <c r="F4619" s="25">
        <f>IF($E4619="","",DATE(IF($A4619="",nominal_year,$A4619),$B4619,$C4619)+($D4619-IF(LEFT(hour_conv,1)="1",1,0))/24)</f>
        <v/>
      </c>
      <c r="G4619" s="26">
        <f>IF(F4619="","",INT(F4619))</f>
        <v/>
      </c>
      <c r="H4619">
        <f>IF(G4619="","",IF(AND(MONTH(G4619)*100+DAY(G4619)&gt;=season_lo,MONTH(G4619)*100+DAY(G4619)&lt;=season_hi),1,0))</f>
        <v/>
      </c>
      <c r="I4619">
        <f>IF(G4619="","",G4619-first_day+1)</f>
        <v/>
      </c>
      <c r="J4619" s="27">
        <f>IF(I4619="","",INDEX(Daily!$J$2:$J$421,I4619))</f>
        <v/>
      </c>
      <c r="K4619" s="27">
        <f>IF(J4619="","",J4619+cat_offset)</f>
        <v/>
      </c>
      <c r="L4619" s="27">
        <f>IF(J4619="","",MAX(0,E4619-J4619)^2)</f>
        <v/>
      </c>
      <c r="M4619" s="27">
        <f>IF(J4619="","",MAX(0,E4619-(J4619+twcdh_off))^2)</f>
        <v/>
      </c>
      <c r="N4619" s="27">
        <f>IF(E4619="","",MAX(0,E4619-swcdh_thr)^2)</f>
        <v/>
      </c>
      <c r="O4619">
        <f>IF(K4619="","",ROUND(E4619-K4619,0))</f>
        <v/>
      </c>
      <c r="P4619">
        <f>IF(O4619="","",IF(O4619&gt;=1,O4619,0))</f>
        <v/>
      </c>
      <c r="Q4619" s="27">
        <f>IF(E4619="","",MAX(0,E4619-22))</f>
        <v/>
      </c>
      <c r="R4619" s="27">
        <f>IF(H4619=1,E4619,"")</f>
        <v/>
      </c>
      <c r="S4619" s="27">
        <f>IF(AND(H4619=1,J4619&lt;&gt;""),E4619-J4619,"")</f>
        <v/>
      </c>
      <c r="T4619">
        <f>IF(G4619="","",MONTH(G4619))</f>
        <v/>
      </c>
    </row>
    <row r="4620">
      <c r="A4620" s="24" t="n">
        <v>2020</v>
      </c>
      <c r="B4620" s="24" t="n">
        <v>7</v>
      </c>
      <c r="C4620" s="24" t="n">
        <v>11</v>
      </c>
      <c r="D4620" s="24" t="n">
        <v>11</v>
      </c>
      <c r="E4620" s="24" t="n">
        <v>20.61</v>
      </c>
      <c r="F4620" s="25">
        <f>IF($E4620="","",DATE(IF($A4620="",nominal_year,$A4620),$B4620,$C4620)+($D4620-IF(LEFT(hour_conv,1)="1",1,0))/24)</f>
        <v/>
      </c>
      <c r="G4620" s="26">
        <f>IF(F4620="","",INT(F4620))</f>
        <v/>
      </c>
      <c r="H4620">
        <f>IF(G4620="","",IF(AND(MONTH(G4620)*100+DAY(G4620)&gt;=season_lo,MONTH(G4620)*100+DAY(G4620)&lt;=season_hi),1,0))</f>
        <v/>
      </c>
      <c r="I4620">
        <f>IF(G4620="","",G4620-first_day+1)</f>
        <v/>
      </c>
      <c r="J4620" s="27">
        <f>IF(I4620="","",INDEX(Daily!$J$2:$J$421,I4620))</f>
        <v/>
      </c>
      <c r="K4620" s="27">
        <f>IF(J4620="","",J4620+cat_offset)</f>
        <v/>
      </c>
      <c r="L4620" s="27">
        <f>IF(J4620="","",MAX(0,E4620-J4620)^2)</f>
        <v/>
      </c>
      <c r="M4620" s="27">
        <f>IF(J4620="","",MAX(0,E4620-(J4620+twcdh_off))^2)</f>
        <v/>
      </c>
      <c r="N4620" s="27">
        <f>IF(E4620="","",MAX(0,E4620-swcdh_thr)^2)</f>
        <v/>
      </c>
      <c r="O4620">
        <f>IF(K4620="","",ROUND(E4620-K4620,0))</f>
        <v/>
      </c>
      <c r="P4620">
        <f>IF(O4620="","",IF(O4620&gt;=1,O4620,0))</f>
        <v/>
      </c>
      <c r="Q4620" s="27">
        <f>IF(E4620="","",MAX(0,E4620-22))</f>
        <v/>
      </c>
      <c r="R4620" s="27">
        <f>IF(H4620=1,E4620,"")</f>
        <v/>
      </c>
      <c r="S4620" s="27">
        <f>IF(AND(H4620=1,J4620&lt;&gt;""),E4620-J4620,"")</f>
        <v/>
      </c>
      <c r="T4620">
        <f>IF(G4620="","",MONTH(G4620))</f>
        <v/>
      </c>
    </row>
    <row r="4621">
      <c r="A4621" s="24" t="n">
        <v>2020</v>
      </c>
      <c r="B4621" s="24" t="n">
        <v>7</v>
      </c>
      <c r="C4621" s="24" t="n">
        <v>11</v>
      </c>
      <c r="D4621" s="24" t="n">
        <v>12</v>
      </c>
      <c r="E4621" s="24" t="n">
        <v>22.55</v>
      </c>
      <c r="F4621" s="25">
        <f>IF($E4621="","",DATE(IF($A4621="",nominal_year,$A4621),$B4621,$C4621)+($D4621-IF(LEFT(hour_conv,1)="1",1,0))/24)</f>
        <v/>
      </c>
      <c r="G4621" s="26">
        <f>IF(F4621="","",INT(F4621))</f>
        <v/>
      </c>
      <c r="H4621">
        <f>IF(G4621="","",IF(AND(MONTH(G4621)*100+DAY(G4621)&gt;=season_lo,MONTH(G4621)*100+DAY(G4621)&lt;=season_hi),1,0))</f>
        <v/>
      </c>
      <c r="I4621">
        <f>IF(G4621="","",G4621-first_day+1)</f>
        <v/>
      </c>
      <c r="J4621" s="27">
        <f>IF(I4621="","",INDEX(Daily!$J$2:$J$421,I4621))</f>
        <v/>
      </c>
      <c r="K4621" s="27">
        <f>IF(J4621="","",J4621+cat_offset)</f>
        <v/>
      </c>
      <c r="L4621" s="27">
        <f>IF(J4621="","",MAX(0,E4621-J4621)^2)</f>
        <v/>
      </c>
      <c r="M4621" s="27">
        <f>IF(J4621="","",MAX(0,E4621-(J4621+twcdh_off))^2)</f>
        <v/>
      </c>
      <c r="N4621" s="27">
        <f>IF(E4621="","",MAX(0,E4621-swcdh_thr)^2)</f>
        <v/>
      </c>
      <c r="O4621">
        <f>IF(K4621="","",ROUND(E4621-K4621,0))</f>
        <v/>
      </c>
      <c r="P4621">
        <f>IF(O4621="","",IF(O4621&gt;=1,O4621,0))</f>
        <v/>
      </c>
      <c r="Q4621" s="27">
        <f>IF(E4621="","",MAX(0,E4621-22))</f>
        <v/>
      </c>
      <c r="R4621" s="27">
        <f>IF(H4621=1,E4621,"")</f>
        <v/>
      </c>
      <c r="S4621" s="27">
        <f>IF(AND(H4621=1,J4621&lt;&gt;""),E4621-J4621,"")</f>
        <v/>
      </c>
      <c r="T4621">
        <f>IF(G4621="","",MONTH(G4621))</f>
        <v/>
      </c>
    </row>
    <row r="4622">
      <c r="A4622" s="24" t="n">
        <v>2020</v>
      </c>
      <c r="B4622" s="24" t="n">
        <v>7</v>
      </c>
      <c r="C4622" s="24" t="n">
        <v>11</v>
      </c>
      <c r="D4622" s="24" t="n">
        <v>13</v>
      </c>
      <c r="E4622" s="24" t="n">
        <v>23.53</v>
      </c>
      <c r="F4622" s="25">
        <f>IF($E4622="","",DATE(IF($A4622="",nominal_year,$A4622),$B4622,$C4622)+($D4622-IF(LEFT(hour_conv,1)="1",1,0))/24)</f>
        <v/>
      </c>
      <c r="G4622" s="26">
        <f>IF(F4622="","",INT(F4622))</f>
        <v/>
      </c>
      <c r="H4622">
        <f>IF(G4622="","",IF(AND(MONTH(G4622)*100+DAY(G4622)&gt;=season_lo,MONTH(G4622)*100+DAY(G4622)&lt;=season_hi),1,0))</f>
        <v/>
      </c>
      <c r="I4622">
        <f>IF(G4622="","",G4622-first_day+1)</f>
        <v/>
      </c>
      <c r="J4622" s="27">
        <f>IF(I4622="","",INDEX(Daily!$J$2:$J$421,I4622))</f>
        <v/>
      </c>
      <c r="K4622" s="27">
        <f>IF(J4622="","",J4622+cat_offset)</f>
        <v/>
      </c>
      <c r="L4622" s="27">
        <f>IF(J4622="","",MAX(0,E4622-J4622)^2)</f>
        <v/>
      </c>
      <c r="M4622" s="27">
        <f>IF(J4622="","",MAX(0,E4622-(J4622+twcdh_off))^2)</f>
        <v/>
      </c>
      <c r="N4622" s="27">
        <f>IF(E4622="","",MAX(0,E4622-swcdh_thr)^2)</f>
        <v/>
      </c>
      <c r="O4622">
        <f>IF(K4622="","",ROUND(E4622-K4622,0))</f>
        <v/>
      </c>
      <c r="P4622">
        <f>IF(O4622="","",IF(O4622&gt;=1,O4622,0))</f>
        <v/>
      </c>
      <c r="Q4622" s="27">
        <f>IF(E4622="","",MAX(0,E4622-22))</f>
        <v/>
      </c>
      <c r="R4622" s="27">
        <f>IF(H4622=1,E4622,"")</f>
        <v/>
      </c>
      <c r="S4622" s="27">
        <f>IF(AND(H4622=1,J4622&lt;&gt;""),E4622-J4622,"")</f>
        <v/>
      </c>
      <c r="T4622">
        <f>IF(G4622="","",MONTH(G4622))</f>
        <v/>
      </c>
    </row>
    <row r="4623">
      <c r="A4623" s="24" t="n">
        <v>2020</v>
      </c>
      <c r="B4623" s="24" t="n">
        <v>7</v>
      </c>
      <c r="C4623" s="24" t="n">
        <v>11</v>
      </c>
      <c r="D4623" s="24" t="n">
        <v>14</v>
      </c>
      <c r="E4623" s="24" t="n">
        <v>23.63</v>
      </c>
      <c r="F4623" s="25">
        <f>IF($E4623="","",DATE(IF($A4623="",nominal_year,$A4623),$B4623,$C4623)+($D4623-IF(LEFT(hour_conv,1)="1",1,0))/24)</f>
        <v/>
      </c>
      <c r="G4623" s="26">
        <f>IF(F4623="","",INT(F4623))</f>
        <v/>
      </c>
      <c r="H4623">
        <f>IF(G4623="","",IF(AND(MONTH(G4623)*100+DAY(G4623)&gt;=season_lo,MONTH(G4623)*100+DAY(G4623)&lt;=season_hi),1,0))</f>
        <v/>
      </c>
      <c r="I4623">
        <f>IF(G4623="","",G4623-first_day+1)</f>
        <v/>
      </c>
      <c r="J4623" s="27">
        <f>IF(I4623="","",INDEX(Daily!$J$2:$J$421,I4623))</f>
        <v/>
      </c>
      <c r="K4623" s="27">
        <f>IF(J4623="","",J4623+cat_offset)</f>
        <v/>
      </c>
      <c r="L4623" s="27">
        <f>IF(J4623="","",MAX(0,E4623-J4623)^2)</f>
        <v/>
      </c>
      <c r="M4623" s="27">
        <f>IF(J4623="","",MAX(0,E4623-(J4623+twcdh_off))^2)</f>
        <v/>
      </c>
      <c r="N4623" s="27">
        <f>IF(E4623="","",MAX(0,E4623-swcdh_thr)^2)</f>
        <v/>
      </c>
      <c r="O4623">
        <f>IF(K4623="","",ROUND(E4623-K4623,0))</f>
        <v/>
      </c>
      <c r="P4623">
        <f>IF(O4623="","",IF(O4623&gt;=1,O4623,0))</f>
        <v/>
      </c>
      <c r="Q4623" s="27">
        <f>IF(E4623="","",MAX(0,E4623-22))</f>
        <v/>
      </c>
      <c r="R4623" s="27">
        <f>IF(H4623=1,E4623,"")</f>
        <v/>
      </c>
      <c r="S4623" s="27">
        <f>IF(AND(H4623=1,J4623&lt;&gt;""),E4623-J4623,"")</f>
        <v/>
      </c>
      <c r="T4623">
        <f>IF(G4623="","",MONTH(G4623))</f>
        <v/>
      </c>
    </row>
    <row r="4624">
      <c r="A4624" s="24" t="n">
        <v>2020</v>
      </c>
      <c r="B4624" s="24" t="n">
        <v>7</v>
      </c>
      <c r="C4624" s="24" t="n">
        <v>11</v>
      </c>
      <c r="D4624" s="24" t="n">
        <v>15</v>
      </c>
      <c r="E4624" s="24" t="n">
        <v>24.84</v>
      </c>
      <c r="F4624" s="25">
        <f>IF($E4624="","",DATE(IF($A4624="",nominal_year,$A4624),$B4624,$C4624)+($D4624-IF(LEFT(hour_conv,1)="1",1,0))/24)</f>
        <v/>
      </c>
      <c r="G4624" s="26">
        <f>IF(F4624="","",INT(F4624))</f>
        <v/>
      </c>
      <c r="H4624">
        <f>IF(G4624="","",IF(AND(MONTH(G4624)*100+DAY(G4624)&gt;=season_lo,MONTH(G4624)*100+DAY(G4624)&lt;=season_hi),1,0))</f>
        <v/>
      </c>
      <c r="I4624">
        <f>IF(G4624="","",G4624-first_day+1)</f>
        <v/>
      </c>
      <c r="J4624" s="27">
        <f>IF(I4624="","",INDEX(Daily!$J$2:$J$421,I4624))</f>
        <v/>
      </c>
      <c r="K4624" s="27">
        <f>IF(J4624="","",J4624+cat_offset)</f>
        <v/>
      </c>
      <c r="L4624" s="27">
        <f>IF(J4624="","",MAX(0,E4624-J4624)^2)</f>
        <v/>
      </c>
      <c r="M4624" s="27">
        <f>IF(J4624="","",MAX(0,E4624-(J4624+twcdh_off))^2)</f>
        <v/>
      </c>
      <c r="N4624" s="27">
        <f>IF(E4624="","",MAX(0,E4624-swcdh_thr)^2)</f>
        <v/>
      </c>
      <c r="O4624">
        <f>IF(K4624="","",ROUND(E4624-K4624,0))</f>
        <v/>
      </c>
      <c r="P4624">
        <f>IF(O4624="","",IF(O4624&gt;=1,O4624,0))</f>
        <v/>
      </c>
      <c r="Q4624" s="27">
        <f>IF(E4624="","",MAX(0,E4624-22))</f>
        <v/>
      </c>
      <c r="R4624" s="27">
        <f>IF(H4624=1,E4624,"")</f>
        <v/>
      </c>
      <c r="S4624" s="27">
        <f>IF(AND(H4624=1,J4624&lt;&gt;""),E4624-J4624,"")</f>
        <v/>
      </c>
      <c r="T4624">
        <f>IF(G4624="","",MONTH(G4624))</f>
        <v/>
      </c>
    </row>
    <row r="4625">
      <c r="A4625" s="24" t="n">
        <v>2020</v>
      </c>
      <c r="B4625" s="24" t="n">
        <v>7</v>
      </c>
      <c r="C4625" s="24" t="n">
        <v>11</v>
      </c>
      <c r="D4625" s="24" t="n">
        <v>16</v>
      </c>
      <c r="E4625" s="24" t="n">
        <v>24.57</v>
      </c>
      <c r="F4625" s="25">
        <f>IF($E4625="","",DATE(IF($A4625="",nominal_year,$A4625),$B4625,$C4625)+($D4625-IF(LEFT(hour_conv,1)="1",1,0))/24)</f>
        <v/>
      </c>
      <c r="G4625" s="26">
        <f>IF(F4625="","",INT(F4625))</f>
        <v/>
      </c>
      <c r="H4625">
        <f>IF(G4625="","",IF(AND(MONTH(G4625)*100+DAY(G4625)&gt;=season_lo,MONTH(G4625)*100+DAY(G4625)&lt;=season_hi),1,0))</f>
        <v/>
      </c>
      <c r="I4625">
        <f>IF(G4625="","",G4625-first_day+1)</f>
        <v/>
      </c>
      <c r="J4625" s="27">
        <f>IF(I4625="","",INDEX(Daily!$J$2:$J$421,I4625))</f>
        <v/>
      </c>
      <c r="K4625" s="27">
        <f>IF(J4625="","",J4625+cat_offset)</f>
        <v/>
      </c>
      <c r="L4625" s="27">
        <f>IF(J4625="","",MAX(0,E4625-J4625)^2)</f>
        <v/>
      </c>
      <c r="M4625" s="27">
        <f>IF(J4625="","",MAX(0,E4625-(J4625+twcdh_off))^2)</f>
        <v/>
      </c>
      <c r="N4625" s="27">
        <f>IF(E4625="","",MAX(0,E4625-swcdh_thr)^2)</f>
        <v/>
      </c>
      <c r="O4625">
        <f>IF(K4625="","",ROUND(E4625-K4625,0))</f>
        <v/>
      </c>
      <c r="P4625">
        <f>IF(O4625="","",IF(O4625&gt;=1,O4625,0))</f>
        <v/>
      </c>
      <c r="Q4625" s="27">
        <f>IF(E4625="","",MAX(0,E4625-22))</f>
        <v/>
      </c>
      <c r="R4625" s="27">
        <f>IF(H4625=1,E4625,"")</f>
        <v/>
      </c>
      <c r="S4625" s="27">
        <f>IF(AND(H4625=1,J4625&lt;&gt;""),E4625-J4625,"")</f>
        <v/>
      </c>
      <c r="T4625">
        <f>IF(G4625="","",MONTH(G4625))</f>
        <v/>
      </c>
    </row>
    <row r="4626">
      <c r="A4626" s="24" t="n">
        <v>2020</v>
      </c>
      <c r="B4626" s="24" t="n">
        <v>7</v>
      </c>
      <c r="C4626" s="24" t="n">
        <v>11</v>
      </c>
      <c r="D4626" s="24" t="n">
        <v>17</v>
      </c>
      <c r="E4626" s="24" t="n">
        <v>25.52</v>
      </c>
      <c r="F4626" s="25">
        <f>IF($E4626="","",DATE(IF($A4626="",nominal_year,$A4626),$B4626,$C4626)+($D4626-IF(LEFT(hour_conv,1)="1",1,0))/24)</f>
        <v/>
      </c>
      <c r="G4626" s="26">
        <f>IF(F4626="","",INT(F4626))</f>
        <v/>
      </c>
      <c r="H4626">
        <f>IF(G4626="","",IF(AND(MONTH(G4626)*100+DAY(G4626)&gt;=season_lo,MONTH(G4626)*100+DAY(G4626)&lt;=season_hi),1,0))</f>
        <v/>
      </c>
      <c r="I4626">
        <f>IF(G4626="","",G4626-first_day+1)</f>
        <v/>
      </c>
      <c r="J4626" s="27">
        <f>IF(I4626="","",INDEX(Daily!$J$2:$J$421,I4626))</f>
        <v/>
      </c>
      <c r="K4626" s="27">
        <f>IF(J4626="","",J4626+cat_offset)</f>
        <v/>
      </c>
      <c r="L4626" s="27">
        <f>IF(J4626="","",MAX(0,E4626-J4626)^2)</f>
        <v/>
      </c>
      <c r="M4626" s="27">
        <f>IF(J4626="","",MAX(0,E4626-(J4626+twcdh_off))^2)</f>
        <v/>
      </c>
      <c r="N4626" s="27">
        <f>IF(E4626="","",MAX(0,E4626-swcdh_thr)^2)</f>
        <v/>
      </c>
      <c r="O4626">
        <f>IF(K4626="","",ROUND(E4626-K4626,0))</f>
        <v/>
      </c>
      <c r="P4626">
        <f>IF(O4626="","",IF(O4626&gt;=1,O4626,0))</f>
        <v/>
      </c>
      <c r="Q4626" s="27">
        <f>IF(E4626="","",MAX(0,E4626-22))</f>
        <v/>
      </c>
      <c r="R4626" s="27">
        <f>IF(H4626=1,E4626,"")</f>
        <v/>
      </c>
      <c r="S4626" s="27">
        <f>IF(AND(H4626=1,J4626&lt;&gt;""),E4626-J4626,"")</f>
        <v/>
      </c>
      <c r="T4626">
        <f>IF(G4626="","",MONTH(G4626))</f>
        <v/>
      </c>
    </row>
    <row r="4627">
      <c r="A4627" s="24" t="n">
        <v>2020</v>
      </c>
      <c r="B4627" s="24" t="n">
        <v>7</v>
      </c>
      <c r="C4627" s="24" t="n">
        <v>11</v>
      </c>
      <c r="D4627" s="24" t="n">
        <v>18</v>
      </c>
      <c r="E4627" s="24" t="n">
        <v>24.11</v>
      </c>
      <c r="F4627" s="25">
        <f>IF($E4627="","",DATE(IF($A4627="",nominal_year,$A4627),$B4627,$C4627)+($D4627-IF(LEFT(hour_conv,1)="1",1,0))/24)</f>
        <v/>
      </c>
      <c r="G4627" s="26">
        <f>IF(F4627="","",INT(F4627))</f>
        <v/>
      </c>
      <c r="H4627">
        <f>IF(G4627="","",IF(AND(MONTH(G4627)*100+DAY(G4627)&gt;=season_lo,MONTH(G4627)*100+DAY(G4627)&lt;=season_hi),1,0))</f>
        <v/>
      </c>
      <c r="I4627">
        <f>IF(G4627="","",G4627-first_day+1)</f>
        <v/>
      </c>
      <c r="J4627" s="27">
        <f>IF(I4627="","",INDEX(Daily!$J$2:$J$421,I4627))</f>
        <v/>
      </c>
      <c r="K4627" s="27">
        <f>IF(J4627="","",J4627+cat_offset)</f>
        <v/>
      </c>
      <c r="L4627" s="27">
        <f>IF(J4627="","",MAX(0,E4627-J4627)^2)</f>
        <v/>
      </c>
      <c r="M4627" s="27">
        <f>IF(J4627="","",MAX(0,E4627-(J4627+twcdh_off))^2)</f>
        <v/>
      </c>
      <c r="N4627" s="27">
        <f>IF(E4627="","",MAX(0,E4627-swcdh_thr)^2)</f>
        <v/>
      </c>
      <c r="O4627">
        <f>IF(K4627="","",ROUND(E4627-K4627,0))</f>
        <v/>
      </c>
      <c r="P4627">
        <f>IF(O4627="","",IF(O4627&gt;=1,O4627,0))</f>
        <v/>
      </c>
      <c r="Q4627" s="27">
        <f>IF(E4627="","",MAX(0,E4627-22))</f>
        <v/>
      </c>
      <c r="R4627" s="27">
        <f>IF(H4627=1,E4627,"")</f>
        <v/>
      </c>
      <c r="S4627" s="27">
        <f>IF(AND(H4627=1,J4627&lt;&gt;""),E4627-J4627,"")</f>
        <v/>
      </c>
      <c r="T4627">
        <f>IF(G4627="","",MONTH(G4627))</f>
        <v/>
      </c>
    </row>
    <row r="4628">
      <c r="A4628" s="24" t="n">
        <v>2020</v>
      </c>
      <c r="B4628" s="24" t="n">
        <v>7</v>
      </c>
      <c r="C4628" s="24" t="n">
        <v>11</v>
      </c>
      <c r="D4628" s="24" t="n">
        <v>19</v>
      </c>
      <c r="E4628" s="24" t="n">
        <v>23.26</v>
      </c>
      <c r="F4628" s="25">
        <f>IF($E4628="","",DATE(IF($A4628="",nominal_year,$A4628),$B4628,$C4628)+($D4628-IF(LEFT(hour_conv,1)="1",1,0))/24)</f>
        <v/>
      </c>
      <c r="G4628" s="26">
        <f>IF(F4628="","",INT(F4628))</f>
        <v/>
      </c>
      <c r="H4628">
        <f>IF(G4628="","",IF(AND(MONTH(G4628)*100+DAY(G4628)&gt;=season_lo,MONTH(G4628)*100+DAY(G4628)&lt;=season_hi),1,0))</f>
        <v/>
      </c>
      <c r="I4628">
        <f>IF(G4628="","",G4628-first_day+1)</f>
        <v/>
      </c>
      <c r="J4628" s="27">
        <f>IF(I4628="","",INDEX(Daily!$J$2:$J$421,I4628))</f>
        <v/>
      </c>
      <c r="K4628" s="27">
        <f>IF(J4628="","",J4628+cat_offset)</f>
        <v/>
      </c>
      <c r="L4628" s="27">
        <f>IF(J4628="","",MAX(0,E4628-J4628)^2)</f>
        <v/>
      </c>
      <c r="M4628" s="27">
        <f>IF(J4628="","",MAX(0,E4628-(J4628+twcdh_off))^2)</f>
        <v/>
      </c>
      <c r="N4628" s="27">
        <f>IF(E4628="","",MAX(0,E4628-swcdh_thr)^2)</f>
        <v/>
      </c>
      <c r="O4628">
        <f>IF(K4628="","",ROUND(E4628-K4628,0))</f>
        <v/>
      </c>
      <c r="P4628">
        <f>IF(O4628="","",IF(O4628&gt;=1,O4628,0))</f>
        <v/>
      </c>
      <c r="Q4628" s="27">
        <f>IF(E4628="","",MAX(0,E4628-22))</f>
        <v/>
      </c>
      <c r="R4628" s="27">
        <f>IF(H4628=1,E4628,"")</f>
        <v/>
      </c>
      <c r="S4628" s="27">
        <f>IF(AND(H4628=1,J4628&lt;&gt;""),E4628-J4628,"")</f>
        <v/>
      </c>
      <c r="T4628">
        <f>IF(G4628="","",MONTH(G4628))</f>
        <v/>
      </c>
    </row>
    <row r="4629">
      <c r="A4629" s="24" t="n">
        <v>2020</v>
      </c>
      <c r="B4629" s="24" t="n">
        <v>7</v>
      </c>
      <c r="C4629" s="24" t="n">
        <v>11</v>
      </c>
      <c r="D4629" s="24" t="n">
        <v>20</v>
      </c>
      <c r="E4629" s="24" t="n">
        <v>22.32</v>
      </c>
      <c r="F4629" s="25">
        <f>IF($E4629="","",DATE(IF($A4629="",nominal_year,$A4629),$B4629,$C4629)+($D4629-IF(LEFT(hour_conv,1)="1",1,0))/24)</f>
        <v/>
      </c>
      <c r="G4629" s="26">
        <f>IF(F4629="","",INT(F4629))</f>
        <v/>
      </c>
      <c r="H4629">
        <f>IF(G4629="","",IF(AND(MONTH(G4629)*100+DAY(G4629)&gt;=season_lo,MONTH(G4629)*100+DAY(G4629)&lt;=season_hi),1,0))</f>
        <v/>
      </c>
      <c r="I4629">
        <f>IF(G4629="","",G4629-first_day+1)</f>
        <v/>
      </c>
      <c r="J4629" s="27">
        <f>IF(I4629="","",INDEX(Daily!$J$2:$J$421,I4629))</f>
        <v/>
      </c>
      <c r="K4629" s="27">
        <f>IF(J4629="","",J4629+cat_offset)</f>
        <v/>
      </c>
      <c r="L4629" s="27">
        <f>IF(J4629="","",MAX(0,E4629-J4629)^2)</f>
        <v/>
      </c>
      <c r="M4629" s="27">
        <f>IF(J4629="","",MAX(0,E4629-(J4629+twcdh_off))^2)</f>
        <v/>
      </c>
      <c r="N4629" s="27">
        <f>IF(E4629="","",MAX(0,E4629-swcdh_thr)^2)</f>
        <v/>
      </c>
      <c r="O4629">
        <f>IF(K4629="","",ROUND(E4629-K4629,0))</f>
        <v/>
      </c>
      <c r="P4629">
        <f>IF(O4629="","",IF(O4629&gt;=1,O4629,0))</f>
        <v/>
      </c>
      <c r="Q4629" s="27">
        <f>IF(E4629="","",MAX(0,E4629-22))</f>
        <v/>
      </c>
      <c r="R4629" s="27">
        <f>IF(H4629=1,E4629,"")</f>
        <v/>
      </c>
      <c r="S4629" s="27">
        <f>IF(AND(H4629=1,J4629&lt;&gt;""),E4629-J4629,"")</f>
        <v/>
      </c>
      <c r="T4629">
        <f>IF(G4629="","",MONTH(G4629))</f>
        <v/>
      </c>
    </row>
    <row r="4630">
      <c r="A4630" s="24" t="n">
        <v>2020</v>
      </c>
      <c r="B4630" s="24" t="n">
        <v>7</v>
      </c>
      <c r="C4630" s="24" t="n">
        <v>11</v>
      </c>
      <c r="D4630" s="24" t="n">
        <v>21</v>
      </c>
      <c r="E4630" s="24" t="n">
        <v>20.88</v>
      </c>
      <c r="F4630" s="25">
        <f>IF($E4630="","",DATE(IF($A4630="",nominal_year,$A4630),$B4630,$C4630)+($D4630-IF(LEFT(hour_conv,1)="1",1,0))/24)</f>
        <v/>
      </c>
      <c r="G4630" s="26">
        <f>IF(F4630="","",INT(F4630))</f>
        <v/>
      </c>
      <c r="H4630">
        <f>IF(G4630="","",IF(AND(MONTH(G4630)*100+DAY(G4630)&gt;=season_lo,MONTH(G4630)*100+DAY(G4630)&lt;=season_hi),1,0))</f>
        <v/>
      </c>
      <c r="I4630">
        <f>IF(G4630="","",G4630-first_day+1)</f>
        <v/>
      </c>
      <c r="J4630" s="27">
        <f>IF(I4630="","",INDEX(Daily!$J$2:$J$421,I4630))</f>
        <v/>
      </c>
      <c r="K4630" s="27">
        <f>IF(J4630="","",J4630+cat_offset)</f>
        <v/>
      </c>
      <c r="L4630" s="27">
        <f>IF(J4630="","",MAX(0,E4630-J4630)^2)</f>
        <v/>
      </c>
      <c r="M4630" s="27">
        <f>IF(J4630="","",MAX(0,E4630-(J4630+twcdh_off))^2)</f>
        <v/>
      </c>
      <c r="N4630" s="27">
        <f>IF(E4630="","",MAX(0,E4630-swcdh_thr)^2)</f>
        <v/>
      </c>
      <c r="O4630">
        <f>IF(K4630="","",ROUND(E4630-K4630,0))</f>
        <v/>
      </c>
      <c r="P4630">
        <f>IF(O4630="","",IF(O4630&gt;=1,O4630,0))</f>
        <v/>
      </c>
      <c r="Q4630" s="27">
        <f>IF(E4630="","",MAX(0,E4630-22))</f>
        <v/>
      </c>
      <c r="R4630" s="27">
        <f>IF(H4630=1,E4630,"")</f>
        <v/>
      </c>
      <c r="S4630" s="27">
        <f>IF(AND(H4630=1,J4630&lt;&gt;""),E4630-J4630,"")</f>
        <v/>
      </c>
      <c r="T4630">
        <f>IF(G4630="","",MONTH(G4630))</f>
        <v/>
      </c>
    </row>
    <row r="4631">
      <c r="A4631" s="24" t="n">
        <v>2020</v>
      </c>
      <c r="B4631" s="24" t="n">
        <v>7</v>
      </c>
      <c r="C4631" s="24" t="n">
        <v>11</v>
      </c>
      <c r="D4631" s="24" t="n">
        <v>22</v>
      </c>
      <c r="E4631" s="24" t="n">
        <v>19.52</v>
      </c>
      <c r="F4631" s="25">
        <f>IF($E4631="","",DATE(IF($A4631="",nominal_year,$A4631),$B4631,$C4631)+($D4631-IF(LEFT(hour_conv,1)="1",1,0))/24)</f>
        <v/>
      </c>
      <c r="G4631" s="26">
        <f>IF(F4631="","",INT(F4631))</f>
        <v/>
      </c>
      <c r="H4631">
        <f>IF(G4631="","",IF(AND(MONTH(G4631)*100+DAY(G4631)&gt;=season_lo,MONTH(G4631)*100+DAY(G4631)&lt;=season_hi),1,0))</f>
        <v/>
      </c>
      <c r="I4631">
        <f>IF(G4631="","",G4631-first_day+1)</f>
        <v/>
      </c>
      <c r="J4631" s="27">
        <f>IF(I4631="","",INDEX(Daily!$J$2:$J$421,I4631))</f>
        <v/>
      </c>
      <c r="K4631" s="27">
        <f>IF(J4631="","",J4631+cat_offset)</f>
        <v/>
      </c>
      <c r="L4631" s="27">
        <f>IF(J4631="","",MAX(0,E4631-J4631)^2)</f>
        <v/>
      </c>
      <c r="M4631" s="27">
        <f>IF(J4631="","",MAX(0,E4631-(J4631+twcdh_off))^2)</f>
        <v/>
      </c>
      <c r="N4631" s="27">
        <f>IF(E4631="","",MAX(0,E4631-swcdh_thr)^2)</f>
        <v/>
      </c>
      <c r="O4631">
        <f>IF(K4631="","",ROUND(E4631-K4631,0))</f>
        <v/>
      </c>
      <c r="P4631">
        <f>IF(O4631="","",IF(O4631&gt;=1,O4631,0))</f>
        <v/>
      </c>
      <c r="Q4631" s="27">
        <f>IF(E4631="","",MAX(0,E4631-22))</f>
        <v/>
      </c>
      <c r="R4631" s="27">
        <f>IF(H4631=1,E4631,"")</f>
        <v/>
      </c>
      <c r="S4631" s="27">
        <f>IF(AND(H4631=1,J4631&lt;&gt;""),E4631-J4631,"")</f>
        <v/>
      </c>
      <c r="T4631">
        <f>IF(G4631="","",MONTH(G4631))</f>
        <v/>
      </c>
    </row>
    <row r="4632">
      <c r="A4632" s="24" t="n">
        <v>2020</v>
      </c>
      <c r="B4632" s="24" t="n">
        <v>7</v>
      </c>
      <c r="C4632" s="24" t="n">
        <v>11</v>
      </c>
      <c r="D4632" s="24" t="n">
        <v>23</v>
      </c>
      <c r="E4632" s="24" t="n">
        <v>18.75</v>
      </c>
      <c r="F4632" s="25">
        <f>IF($E4632="","",DATE(IF($A4632="",nominal_year,$A4632),$B4632,$C4632)+($D4632-IF(LEFT(hour_conv,1)="1",1,0))/24)</f>
        <v/>
      </c>
      <c r="G4632" s="26">
        <f>IF(F4632="","",INT(F4632))</f>
        <v/>
      </c>
      <c r="H4632">
        <f>IF(G4632="","",IF(AND(MONTH(G4632)*100+DAY(G4632)&gt;=season_lo,MONTH(G4632)*100+DAY(G4632)&lt;=season_hi),1,0))</f>
        <v/>
      </c>
      <c r="I4632">
        <f>IF(G4632="","",G4632-first_day+1)</f>
        <v/>
      </c>
      <c r="J4632" s="27">
        <f>IF(I4632="","",INDEX(Daily!$J$2:$J$421,I4632))</f>
        <v/>
      </c>
      <c r="K4632" s="27">
        <f>IF(J4632="","",J4632+cat_offset)</f>
        <v/>
      </c>
      <c r="L4632" s="27">
        <f>IF(J4632="","",MAX(0,E4632-J4632)^2)</f>
        <v/>
      </c>
      <c r="M4632" s="27">
        <f>IF(J4632="","",MAX(0,E4632-(J4632+twcdh_off))^2)</f>
        <v/>
      </c>
      <c r="N4632" s="27">
        <f>IF(E4632="","",MAX(0,E4632-swcdh_thr)^2)</f>
        <v/>
      </c>
      <c r="O4632">
        <f>IF(K4632="","",ROUND(E4632-K4632,0))</f>
        <v/>
      </c>
      <c r="P4632">
        <f>IF(O4632="","",IF(O4632&gt;=1,O4632,0))</f>
        <v/>
      </c>
      <c r="Q4632" s="27">
        <f>IF(E4632="","",MAX(0,E4632-22))</f>
        <v/>
      </c>
      <c r="R4632" s="27">
        <f>IF(H4632=1,E4632,"")</f>
        <v/>
      </c>
      <c r="S4632" s="27">
        <f>IF(AND(H4632=1,J4632&lt;&gt;""),E4632-J4632,"")</f>
        <v/>
      </c>
      <c r="T4632">
        <f>IF(G4632="","",MONTH(G4632))</f>
        <v/>
      </c>
    </row>
    <row r="4633">
      <c r="A4633" s="24" t="n">
        <v>2020</v>
      </c>
      <c r="B4633" s="24" t="n">
        <v>7</v>
      </c>
      <c r="C4633" s="24" t="n">
        <v>11</v>
      </c>
      <c r="D4633" s="24" t="n">
        <v>24</v>
      </c>
      <c r="E4633" s="24" t="n">
        <v>16.9</v>
      </c>
      <c r="F4633" s="25">
        <f>IF($E4633="","",DATE(IF($A4633="",nominal_year,$A4633),$B4633,$C4633)+($D4633-IF(LEFT(hour_conv,1)="1",1,0))/24)</f>
        <v/>
      </c>
      <c r="G4633" s="26">
        <f>IF(F4633="","",INT(F4633))</f>
        <v/>
      </c>
      <c r="H4633">
        <f>IF(G4633="","",IF(AND(MONTH(G4633)*100+DAY(G4633)&gt;=season_lo,MONTH(G4633)*100+DAY(G4633)&lt;=season_hi),1,0))</f>
        <v/>
      </c>
      <c r="I4633">
        <f>IF(G4633="","",G4633-first_day+1)</f>
        <v/>
      </c>
      <c r="J4633" s="27">
        <f>IF(I4633="","",INDEX(Daily!$J$2:$J$421,I4633))</f>
        <v/>
      </c>
      <c r="K4633" s="27">
        <f>IF(J4633="","",J4633+cat_offset)</f>
        <v/>
      </c>
      <c r="L4633" s="27">
        <f>IF(J4633="","",MAX(0,E4633-J4633)^2)</f>
        <v/>
      </c>
      <c r="M4633" s="27">
        <f>IF(J4633="","",MAX(0,E4633-(J4633+twcdh_off))^2)</f>
        <v/>
      </c>
      <c r="N4633" s="27">
        <f>IF(E4633="","",MAX(0,E4633-swcdh_thr)^2)</f>
        <v/>
      </c>
      <c r="O4633">
        <f>IF(K4633="","",ROUND(E4633-K4633,0))</f>
        <v/>
      </c>
      <c r="P4633">
        <f>IF(O4633="","",IF(O4633&gt;=1,O4633,0))</f>
        <v/>
      </c>
      <c r="Q4633" s="27">
        <f>IF(E4633="","",MAX(0,E4633-22))</f>
        <v/>
      </c>
      <c r="R4633" s="27">
        <f>IF(H4633=1,E4633,"")</f>
        <v/>
      </c>
      <c r="S4633" s="27">
        <f>IF(AND(H4633=1,J4633&lt;&gt;""),E4633-J4633,"")</f>
        <v/>
      </c>
      <c r="T4633">
        <f>IF(G4633="","",MONTH(G4633))</f>
        <v/>
      </c>
    </row>
    <row r="4634">
      <c r="A4634" s="24" t="n">
        <v>2020</v>
      </c>
      <c r="B4634" s="24" t="n">
        <v>7</v>
      </c>
      <c r="C4634" s="24" t="n">
        <v>12</v>
      </c>
      <c r="D4634" s="24" t="n">
        <v>1</v>
      </c>
      <c r="E4634" s="24" t="n">
        <v>17.07</v>
      </c>
      <c r="F4634" s="25">
        <f>IF($E4634="","",DATE(IF($A4634="",nominal_year,$A4634),$B4634,$C4634)+($D4634-IF(LEFT(hour_conv,1)="1",1,0))/24)</f>
        <v/>
      </c>
      <c r="G4634" s="26">
        <f>IF(F4634="","",INT(F4634))</f>
        <v/>
      </c>
      <c r="H4634">
        <f>IF(G4634="","",IF(AND(MONTH(G4634)*100+DAY(G4634)&gt;=season_lo,MONTH(G4634)*100+DAY(G4634)&lt;=season_hi),1,0))</f>
        <v/>
      </c>
      <c r="I4634">
        <f>IF(G4634="","",G4634-first_day+1)</f>
        <v/>
      </c>
      <c r="J4634" s="27">
        <f>IF(I4634="","",INDEX(Daily!$J$2:$J$421,I4634))</f>
        <v/>
      </c>
      <c r="K4634" s="27">
        <f>IF(J4634="","",J4634+cat_offset)</f>
        <v/>
      </c>
      <c r="L4634" s="27">
        <f>IF(J4634="","",MAX(0,E4634-J4634)^2)</f>
        <v/>
      </c>
      <c r="M4634" s="27">
        <f>IF(J4634="","",MAX(0,E4634-(J4634+twcdh_off))^2)</f>
        <v/>
      </c>
      <c r="N4634" s="27">
        <f>IF(E4634="","",MAX(0,E4634-swcdh_thr)^2)</f>
        <v/>
      </c>
      <c r="O4634">
        <f>IF(K4634="","",ROUND(E4634-K4634,0))</f>
        <v/>
      </c>
      <c r="P4634">
        <f>IF(O4634="","",IF(O4634&gt;=1,O4634,0))</f>
        <v/>
      </c>
      <c r="Q4634" s="27">
        <f>IF(E4634="","",MAX(0,E4634-22))</f>
        <v/>
      </c>
      <c r="R4634" s="27">
        <f>IF(H4634=1,E4634,"")</f>
        <v/>
      </c>
      <c r="S4634" s="27">
        <f>IF(AND(H4634=1,J4634&lt;&gt;""),E4634-J4634,"")</f>
        <v/>
      </c>
      <c r="T4634">
        <f>IF(G4634="","",MONTH(G4634))</f>
        <v/>
      </c>
    </row>
    <row r="4635">
      <c r="A4635" s="24" t="n">
        <v>2020</v>
      </c>
      <c r="B4635" s="24" t="n">
        <v>7</v>
      </c>
      <c r="C4635" s="24" t="n">
        <v>12</v>
      </c>
      <c r="D4635" s="24" t="n">
        <v>2</v>
      </c>
      <c r="E4635" s="24" t="n">
        <v>16.31</v>
      </c>
      <c r="F4635" s="25">
        <f>IF($E4635="","",DATE(IF($A4635="",nominal_year,$A4635),$B4635,$C4635)+($D4635-IF(LEFT(hour_conv,1)="1",1,0))/24)</f>
        <v/>
      </c>
      <c r="G4635" s="26">
        <f>IF(F4635="","",INT(F4635))</f>
        <v/>
      </c>
      <c r="H4635">
        <f>IF(G4635="","",IF(AND(MONTH(G4635)*100+DAY(G4635)&gt;=season_lo,MONTH(G4635)*100+DAY(G4635)&lt;=season_hi),1,0))</f>
        <v/>
      </c>
      <c r="I4635">
        <f>IF(G4635="","",G4635-first_day+1)</f>
        <v/>
      </c>
      <c r="J4635" s="27">
        <f>IF(I4635="","",INDEX(Daily!$J$2:$J$421,I4635))</f>
        <v/>
      </c>
      <c r="K4635" s="27">
        <f>IF(J4635="","",J4635+cat_offset)</f>
        <v/>
      </c>
      <c r="L4635" s="27">
        <f>IF(J4635="","",MAX(0,E4635-J4635)^2)</f>
        <v/>
      </c>
      <c r="M4635" s="27">
        <f>IF(J4635="","",MAX(0,E4635-(J4635+twcdh_off))^2)</f>
        <v/>
      </c>
      <c r="N4635" s="27">
        <f>IF(E4635="","",MAX(0,E4635-swcdh_thr)^2)</f>
        <v/>
      </c>
      <c r="O4635">
        <f>IF(K4635="","",ROUND(E4635-K4635,0))</f>
        <v/>
      </c>
      <c r="P4635">
        <f>IF(O4635="","",IF(O4635&gt;=1,O4635,0))</f>
        <v/>
      </c>
      <c r="Q4635" s="27">
        <f>IF(E4635="","",MAX(0,E4635-22))</f>
        <v/>
      </c>
      <c r="R4635" s="27">
        <f>IF(H4635=1,E4635,"")</f>
        <v/>
      </c>
      <c r="S4635" s="27">
        <f>IF(AND(H4635=1,J4635&lt;&gt;""),E4635-J4635,"")</f>
        <v/>
      </c>
      <c r="T4635">
        <f>IF(G4635="","",MONTH(G4635))</f>
        <v/>
      </c>
    </row>
    <row r="4636">
      <c r="A4636" s="24" t="n">
        <v>2020</v>
      </c>
      <c r="B4636" s="24" t="n">
        <v>7</v>
      </c>
      <c r="C4636" s="24" t="n">
        <v>12</v>
      </c>
      <c r="D4636" s="24" t="n">
        <v>3</v>
      </c>
      <c r="E4636" s="24" t="n">
        <v>14.93</v>
      </c>
      <c r="F4636" s="25">
        <f>IF($E4636="","",DATE(IF($A4636="",nominal_year,$A4636),$B4636,$C4636)+($D4636-IF(LEFT(hour_conv,1)="1",1,0))/24)</f>
        <v/>
      </c>
      <c r="G4636" s="26">
        <f>IF(F4636="","",INT(F4636))</f>
        <v/>
      </c>
      <c r="H4636">
        <f>IF(G4636="","",IF(AND(MONTH(G4636)*100+DAY(G4636)&gt;=season_lo,MONTH(G4636)*100+DAY(G4636)&lt;=season_hi),1,0))</f>
        <v/>
      </c>
      <c r="I4636">
        <f>IF(G4636="","",G4636-first_day+1)</f>
        <v/>
      </c>
      <c r="J4636" s="27">
        <f>IF(I4636="","",INDEX(Daily!$J$2:$J$421,I4636))</f>
        <v/>
      </c>
      <c r="K4636" s="27">
        <f>IF(J4636="","",J4636+cat_offset)</f>
        <v/>
      </c>
      <c r="L4636" s="27">
        <f>IF(J4636="","",MAX(0,E4636-J4636)^2)</f>
        <v/>
      </c>
      <c r="M4636" s="27">
        <f>IF(J4636="","",MAX(0,E4636-(J4636+twcdh_off))^2)</f>
        <v/>
      </c>
      <c r="N4636" s="27">
        <f>IF(E4636="","",MAX(0,E4636-swcdh_thr)^2)</f>
        <v/>
      </c>
      <c r="O4636">
        <f>IF(K4636="","",ROUND(E4636-K4636,0))</f>
        <v/>
      </c>
      <c r="P4636">
        <f>IF(O4636="","",IF(O4636&gt;=1,O4636,0))</f>
        <v/>
      </c>
      <c r="Q4636" s="27">
        <f>IF(E4636="","",MAX(0,E4636-22))</f>
        <v/>
      </c>
      <c r="R4636" s="27">
        <f>IF(H4636=1,E4636,"")</f>
        <v/>
      </c>
      <c r="S4636" s="27">
        <f>IF(AND(H4636=1,J4636&lt;&gt;""),E4636-J4636,"")</f>
        <v/>
      </c>
      <c r="T4636">
        <f>IF(G4636="","",MONTH(G4636))</f>
        <v/>
      </c>
    </row>
    <row r="4637">
      <c r="A4637" s="24" t="n">
        <v>2020</v>
      </c>
      <c r="B4637" s="24" t="n">
        <v>7</v>
      </c>
      <c r="C4637" s="24" t="n">
        <v>12</v>
      </c>
      <c r="D4637" s="24" t="n">
        <v>4</v>
      </c>
      <c r="E4637" s="24" t="n">
        <v>15.81</v>
      </c>
      <c r="F4637" s="25">
        <f>IF($E4637="","",DATE(IF($A4637="",nominal_year,$A4637),$B4637,$C4637)+($D4637-IF(LEFT(hour_conv,1)="1",1,0))/24)</f>
        <v/>
      </c>
      <c r="G4637" s="26">
        <f>IF(F4637="","",INT(F4637))</f>
        <v/>
      </c>
      <c r="H4637">
        <f>IF(G4637="","",IF(AND(MONTH(G4637)*100+DAY(G4637)&gt;=season_lo,MONTH(G4637)*100+DAY(G4637)&lt;=season_hi),1,0))</f>
        <v/>
      </c>
      <c r="I4637">
        <f>IF(G4637="","",G4637-first_day+1)</f>
        <v/>
      </c>
      <c r="J4637" s="27">
        <f>IF(I4637="","",INDEX(Daily!$J$2:$J$421,I4637))</f>
        <v/>
      </c>
      <c r="K4637" s="27">
        <f>IF(J4637="","",J4637+cat_offset)</f>
        <v/>
      </c>
      <c r="L4637" s="27">
        <f>IF(J4637="","",MAX(0,E4637-J4637)^2)</f>
        <v/>
      </c>
      <c r="M4637" s="27">
        <f>IF(J4637="","",MAX(0,E4637-(J4637+twcdh_off))^2)</f>
        <v/>
      </c>
      <c r="N4637" s="27">
        <f>IF(E4637="","",MAX(0,E4637-swcdh_thr)^2)</f>
        <v/>
      </c>
      <c r="O4637">
        <f>IF(K4637="","",ROUND(E4637-K4637,0))</f>
        <v/>
      </c>
      <c r="P4637">
        <f>IF(O4637="","",IF(O4637&gt;=1,O4637,0))</f>
        <v/>
      </c>
      <c r="Q4637" s="27">
        <f>IF(E4637="","",MAX(0,E4637-22))</f>
        <v/>
      </c>
      <c r="R4637" s="27">
        <f>IF(H4637=1,E4637,"")</f>
        <v/>
      </c>
      <c r="S4637" s="27">
        <f>IF(AND(H4637=1,J4637&lt;&gt;""),E4637-J4637,"")</f>
        <v/>
      </c>
      <c r="T4637">
        <f>IF(G4637="","",MONTH(G4637))</f>
        <v/>
      </c>
    </row>
    <row r="4638">
      <c r="A4638" s="24" t="n">
        <v>2020</v>
      </c>
      <c r="B4638" s="24" t="n">
        <v>7</v>
      </c>
      <c r="C4638" s="24" t="n">
        <v>12</v>
      </c>
      <c r="D4638" s="24" t="n">
        <v>5</v>
      </c>
      <c r="E4638" s="24" t="n">
        <v>15.59</v>
      </c>
      <c r="F4638" s="25">
        <f>IF($E4638="","",DATE(IF($A4638="",nominal_year,$A4638),$B4638,$C4638)+($D4638-IF(LEFT(hour_conv,1)="1",1,0))/24)</f>
        <v/>
      </c>
      <c r="G4638" s="26">
        <f>IF(F4638="","",INT(F4638))</f>
        <v/>
      </c>
      <c r="H4638">
        <f>IF(G4638="","",IF(AND(MONTH(G4638)*100+DAY(G4638)&gt;=season_lo,MONTH(G4638)*100+DAY(G4638)&lt;=season_hi),1,0))</f>
        <v/>
      </c>
      <c r="I4638">
        <f>IF(G4638="","",G4638-first_day+1)</f>
        <v/>
      </c>
      <c r="J4638" s="27">
        <f>IF(I4638="","",INDEX(Daily!$J$2:$J$421,I4638))</f>
        <v/>
      </c>
      <c r="K4638" s="27">
        <f>IF(J4638="","",J4638+cat_offset)</f>
        <v/>
      </c>
      <c r="L4638" s="27">
        <f>IF(J4638="","",MAX(0,E4638-J4638)^2)</f>
        <v/>
      </c>
      <c r="M4638" s="27">
        <f>IF(J4638="","",MAX(0,E4638-(J4638+twcdh_off))^2)</f>
        <v/>
      </c>
      <c r="N4638" s="27">
        <f>IF(E4638="","",MAX(0,E4638-swcdh_thr)^2)</f>
        <v/>
      </c>
      <c r="O4638">
        <f>IF(K4638="","",ROUND(E4638-K4638,0))</f>
        <v/>
      </c>
      <c r="P4638">
        <f>IF(O4638="","",IF(O4638&gt;=1,O4638,0))</f>
        <v/>
      </c>
      <c r="Q4638" s="27">
        <f>IF(E4638="","",MAX(0,E4638-22))</f>
        <v/>
      </c>
      <c r="R4638" s="27">
        <f>IF(H4638=1,E4638,"")</f>
        <v/>
      </c>
      <c r="S4638" s="27">
        <f>IF(AND(H4638=1,J4638&lt;&gt;""),E4638-J4638,"")</f>
        <v/>
      </c>
      <c r="T4638">
        <f>IF(G4638="","",MONTH(G4638))</f>
        <v/>
      </c>
    </row>
    <row r="4639">
      <c r="A4639" s="24" t="n">
        <v>2020</v>
      </c>
      <c r="B4639" s="24" t="n">
        <v>7</v>
      </c>
      <c r="C4639" s="24" t="n">
        <v>12</v>
      </c>
      <c r="D4639" s="24" t="n">
        <v>6</v>
      </c>
      <c r="E4639" s="24" t="n">
        <v>16.25</v>
      </c>
      <c r="F4639" s="25">
        <f>IF($E4639="","",DATE(IF($A4639="",nominal_year,$A4639),$B4639,$C4639)+($D4639-IF(LEFT(hour_conv,1)="1",1,0))/24)</f>
        <v/>
      </c>
      <c r="G4639" s="26">
        <f>IF(F4639="","",INT(F4639))</f>
        <v/>
      </c>
      <c r="H4639">
        <f>IF(G4639="","",IF(AND(MONTH(G4639)*100+DAY(G4639)&gt;=season_lo,MONTH(G4639)*100+DAY(G4639)&lt;=season_hi),1,0))</f>
        <v/>
      </c>
      <c r="I4639">
        <f>IF(G4639="","",G4639-first_day+1)</f>
        <v/>
      </c>
      <c r="J4639" s="27">
        <f>IF(I4639="","",INDEX(Daily!$J$2:$J$421,I4639))</f>
        <v/>
      </c>
      <c r="K4639" s="27">
        <f>IF(J4639="","",J4639+cat_offset)</f>
        <v/>
      </c>
      <c r="L4639" s="27">
        <f>IF(J4639="","",MAX(0,E4639-J4639)^2)</f>
        <v/>
      </c>
      <c r="M4639" s="27">
        <f>IF(J4639="","",MAX(0,E4639-(J4639+twcdh_off))^2)</f>
        <v/>
      </c>
      <c r="N4639" s="27">
        <f>IF(E4639="","",MAX(0,E4639-swcdh_thr)^2)</f>
        <v/>
      </c>
      <c r="O4639">
        <f>IF(K4639="","",ROUND(E4639-K4639,0))</f>
        <v/>
      </c>
      <c r="P4639">
        <f>IF(O4639="","",IF(O4639&gt;=1,O4639,0))</f>
        <v/>
      </c>
      <c r="Q4639" s="27">
        <f>IF(E4639="","",MAX(0,E4639-22))</f>
        <v/>
      </c>
      <c r="R4639" s="27">
        <f>IF(H4639=1,E4639,"")</f>
        <v/>
      </c>
      <c r="S4639" s="27">
        <f>IF(AND(H4639=1,J4639&lt;&gt;""),E4639-J4639,"")</f>
        <v/>
      </c>
      <c r="T4639">
        <f>IF(G4639="","",MONTH(G4639))</f>
        <v/>
      </c>
    </row>
    <row r="4640">
      <c r="A4640" s="24" t="n">
        <v>2020</v>
      </c>
      <c r="B4640" s="24" t="n">
        <v>7</v>
      </c>
      <c r="C4640" s="24" t="n">
        <v>12</v>
      </c>
      <c r="D4640" s="24" t="n">
        <v>7</v>
      </c>
      <c r="E4640" s="24" t="n">
        <v>16.39</v>
      </c>
      <c r="F4640" s="25">
        <f>IF($E4640="","",DATE(IF($A4640="",nominal_year,$A4640),$B4640,$C4640)+($D4640-IF(LEFT(hour_conv,1)="1",1,0))/24)</f>
        <v/>
      </c>
      <c r="G4640" s="26">
        <f>IF(F4640="","",INT(F4640))</f>
        <v/>
      </c>
      <c r="H4640">
        <f>IF(G4640="","",IF(AND(MONTH(G4640)*100+DAY(G4640)&gt;=season_lo,MONTH(G4640)*100+DAY(G4640)&lt;=season_hi),1,0))</f>
        <v/>
      </c>
      <c r="I4640">
        <f>IF(G4640="","",G4640-first_day+1)</f>
        <v/>
      </c>
      <c r="J4640" s="27">
        <f>IF(I4640="","",INDEX(Daily!$J$2:$J$421,I4640))</f>
        <v/>
      </c>
      <c r="K4640" s="27">
        <f>IF(J4640="","",J4640+cat_offset)</f>
        <v/>
      </c>
      <c r="L4640" s="27">
        <f>IF(J4640="","",MAX(0,E4640-J4640)^2)</f>
        <v/>
      </c>
      <c r="M4640" s="27">
        <f>IF(J4640="","",MAX(0,E4640-(J4640+twcdh_off))^2)</f>
        <v/>
      </c>
      <c r="N4640" s="27">
        <f>IF(E4640="","",MAX(0,E4640-swcdh_thr)^2)</f>
        <v/>
      </c>
      <c r="O4640">
        <f>IF(K4640="","",ROUND(E4640-K4640,0))</f>
        <v/>
      </c>
      <c r="P4640">
        <f>IF(O4640="","",IF(O4640&gt;=1,O4640,0))</f>
        <v/>
      </c>
      <c r="Q4640" s="27">
        <f>IF(E4640="","",MAX(0,E4640-22))</f>
        <v/>
      </c>
      <c r="R4640" s="27">
        <f>IF(H4640=1,E4640,"")</f>
        <v/>
      </c>
      <c r="S4640" s="27">
        <f>IF(AND(H4640=1,J4640&lt;&gt;""),E4640-J4640,"")</f>
        <v/>
      </c>
      <c r="T4640">
        <f>IF(G4640="","",MONTH(G4640))</f>
        <v/>
      </c>
    </row>
    <row r="4641">
      <c r="A4641" s="24" t="n">
        <v>2020</v>
      </c>
      <c r="B4641" s="24" t="n">
        <v>7</v>
      </c>
      <c r="C4641" s="24" t="n">
        <v>12</v>
      </c>
      <c r="D4641" s="24" t="n">
        <v>8</v>
      </c>
      <c r="E4641" s="24" t="n">
        <v>18.2</v>
      </c>
      <c r="F4641" s="25">
        <f>IF($E4641="","",DATE(IF($A4641="",nominal_year,$A4641),$B4641,$C4641)+($D4641-IF(LEFT(hour_conv,1)="1",1,0))/24)</f>
        <v/>
      </c>
      <c r="G4641" s="26">
        <f>IF(F4641="","",INT(F4641))</f>
        <v/>
      </c>
      <c r="H4641">
        <f>IF(G4641="","",IF(AND(MONTH(G4641)*100+DAY(G4641)&gt;=season_lo,MONTH(G4641)*100+DAY(G4641)&lt;=season_hi),1,0))</f>
        <v/>
      </c>
      <c r="I4641">
        <f>IF(G4641="","",G4641-first_day+1)</f>
        <v/>
      </c>
      <c r="J4641" s="27">
        <f>IF(I4641="","",INDEX(Daily!$J$2:$J$421,I4641))</f>
        <v/>
      </c>
      <c r="K4641" s="27">
        <f>IF(J4641="","",J4641+cat_offset)</f>
        <v/>
      </c>
      <c r="L4641" s="27">
        <f>IF(J4641="","",MAX(0,E4641-J4641)^2)</f>
        <v/>
      </c>
      <c r="M4641" s="27">
        <f>IF(J4641="","",MAX(0,E4641-(J4641+twcdh_off))^2)</f>
        <v/>
      </c>
      <c r="N4641" s="27">
        <f>IF(E4641="","",MAX(0,E4641-swcdh_thr)^2)</f>
        <v/>
      </c>
      <c r="O4641">
        <f>IF(K4641="","",ROUND(E4641-K4641,0))</f>
        <v/>
      </c>
      <c r="P4641">
        <f>IF(O4641="","",IF(O4641&gt;=1,O4641,0))</f>
        <v/>
      </c>
      <c r="Q4641" s="27">
        <f>IF(E4641="","",MAX(0,E4641-22))</f>
        <v/>
      </c>
      <c r="R4641" s="27">
        <f>IF(H4641=1,E4641,"")</f>
        <v/>
      </c>
      <c r="S4641" s="27">
        <f>IF(AND(H4641=1,J4641&lt;&gt;""),E4641-J4641,"")</f>
        <v/>
      </c>
      <c r="T4641">
        <f>IF(G4641="","",MONTH(G4641))</f>
        <v/>
      </c>
    </row>
    <row r="4642">
      <c r="A4642" s="24" t="n">
        <v>2020</v>
      </c>
      <c r="B4642" s="24" t="n">
        <v>7</v>
      </c>
      <c r="C4642" s="24" t="n">
        <v>12</v>
      </c>
      <c r="D4642" s="24" t="n">
        <v>9</v>
      </c>
      <c r="E4642" s="24" t="n">
        <v>19.36</v>
      </c>
      <c r="F4642" s="25">
        <f>IF($E4642="","",DATE(IF($A4642="",nominal_year,$A4642),$B4642,$C4642)+($D4642-IF(LEFT(hour_conv,1)="1",1,0))/24)</f>
        <v/>
      </c>
      <c r="G4642" s="26">
        <f>IF(F4642="","",INT(F4642))</f>
        <v/>
      </c>
      <c r="H4642">
        <f>IF(G4642="","",IF(AND(MONTH(G4642)*100+DAY(G4642)&gt;=season_lo,MONTH(G4642)*100+DAY(G4642)&lt;=season_hi),1,0))</f>
        <v/>
      </c>
      <c r="I4642">
        <f>IF(G4642="","",G4642-first_day+1)</f>
        <v/>
      </c>
      <c r="J4642" s="27">
        <f>IF(I4642="","",INDEX(Daily!$J$2:$J$421,I4642))</f>
        <v/>
      </c>
      <c r="K4642" s="27">
        <f>IF(J4642="","",J4642+cat_offset)</f>
        <v/>
      </c>
      <c r="L4642" s="27">
        <f>IF(J4642="","",MAX(0,E4642-J4642)^2)</f>
        <v/>
      </c>
      <c r="M4642" s="27">
        <f>IF(J4642="","",MAX(0,E4642-(J4642+twcdh_off))^2)</f>
        <v/>
      </c>
      <c r="N4642" s="27">
        <f>IF(E4642="","",MAX(0,E4642-swcdh_thr)^2)</f>
        <v/>
      </c>
      <c r="O4642">
        <f>IF(K4642="","",ROUND(E4642-K4642,0))</f>
        <v/>
      </c>
      <c r="P4642">
        <f>IF(O4642="","",IF(O4642&gt;=1,O4642,0))</f>
        <v/>
      </c>
      <c r="Q4642" s="27">
        <f>IF(E4642="","",MAX(0,E4642-22))</f>
        <v/>
      </c>
      <c r="R4642" s="27">
        <f>IF(H4642=1,E4642,"")</f>
        <v/>
      </c>
      <c r="S4642" s="27">
        <f>IF(AND(H4642=1,J4642&lt;&gt;""),E4642-J4642,"")</f>
        <v/>
      </c>
      <c r="T4642">
        <f>IF(G4642="","",MONTH(G4642))</f>
        <v/>
      </c>
    </row>
    <row r="4643">
      <c r="A4643" s="24" t="n">
        <v>2020</v>
      </c>
      <c r="B4643" s="24" t="n">
        <v>7</v>
      </c>
      <c r="C4643" s="24" t="n">
        <v>12</v>
      </c>
      <c r="D4643" s="24" t="n">
        <v>10</v>
      </c>
      <c r="E4643" s="24" t="n">
        <v>20.4</v>
      </c>
      <c r="F4643" s="25">
        <f>IF($E4643="","",DATE(IF($A4643="",nominal_year,$A4643),$B4643,$C4643)+($D4643-IF(LEFT(hour_conv,1)="1",1,0))/24)</f>
        <v/>
      </c>
      <c r="G4643" s="26">
        <f>IF(F4643="","",INT(F4643))</f>
        <v/>
      </c>
      <c r="H4643">
        <f>IF(G4643="","",IF(AND(MONTH(G4643)*100+DAY(G4643)&gt;=season_lo,MONTH(G4643)*100+DAY(G4643)&lt;=season_hi),1,0))</f>
        <v/>
      </c>
      <c r="I4643">
        <f>IF(G4643="","",G4643-first_day+1)</f>
        <v/>
      </c>
      <c r="J4643" s="27">
        <f>IF(I4643="","",INDEX(Daily!$J$2:$J$421,I4643))</f>
        <v/>
      </c>
      <c r="K4643" s="27">
        <f>IF(J4643="","",J4643+cat_offset)</f>
        <v/>
      </c>
      <c r="L4643" s="27">
        <f>IF(J4643="","",MAX(0,E4643-J4643)^2)</f>
        <v/>
      </c>
      <c r="M4643" s="27">
        <f>IF(J4643="","",MAX(0,E4643-(J4643+twcdh_off))^2)</f>
        <v/>
      </c>
      <c r="N4643" s="27">
        <f>IF(E4643="","",MAX(0,E4643-swcdh_thr)^2)</f>
        <v/>
      </c>
      <c r="O4643">
        <f>IF(K4643="","",ROUND(E4643-K4643,0))</f>
        <v/>
      </c>
      <c r="P4643">
        <f>IF(O4643="","",IF(O4643&gt;=1,O4643,0))</f>
        <v/>
      </c>
      <c r="Q4643" s="27">
        <f>IF(E4643="","",MAX(0,E4643-22))</f>
        <v/>
      </c>
      <c r="R4643" s="27">
        <f>IF(H4643=1,E4643,"")</f>
        <v/>
      </c>
      <c r="S4643" s="27">
        <f>IF(AND(H4643=1,J4643&lt;&gt;""),E4643-J4643,"")</f>
        <v/>
      </c>
      <c r="T4643">
        <f>IF(G4643="","",MONTH(G4643))</f>
        <v/>
      </c>
    </row>
    <row r="4644">
      <c r="A4644" s="24" t="n">
        <v>2020</v>
      </c>
      <c r="B4644" s="24" t="n">
        <v>7</v>
      </c>
      <c r="C4644" s="24" t="n">
        <v>12</v>
      </c>
      <c r="D4644" s="24" t="n">
        <v>11</v>
      </c>
      <c r="E4644" s="24" t="n">
        <v>22.94</v>
      </c>
      <c r="F4644" s="25">
        <f>IF($E4644="","",DATE(IF($A4644="",nominal_year,$A4644),$B4644,$C4644)+($D4644-IF(LEFT(hour_conv,1)="1",1,0))/24)</f>
        <v/>
      </c>
      <c r="G4644" s="26">
        <f>IF(F4644="","",INT(F4644))</f>
        <v/>
      </c>
      <c r="H4644">
        <f>IF(G4644="","",IF(AND(MONTH(G4644)*100+DAY(G4644)&gt;=season_lo,MONTH(G4644)*100+DAY(G4644)&lt;=season_hi),1,0))</f>
        <v/>
      </c>
      <c r="I4644">
        <f>IF(G4644="","",G4644-first_day+1)</f>
        <v/>
      </c>
      <c r="J4644" s="27">
        <f>IF(I4644="","",INDEX(Daily!$J$2:$J$421,I4644))</f>
        <v/>
      </c>
      <c r="K4644" s="27">
        <f>IF(J4644="","",J4644+cat_offset)</f>
        <v/>
      </c>
      <c r="L4644" s="27">
        <f>IF(J4644="","",MAX(0,E4644-J4644)^2)</f>
        <v/>
      </c>
      <c r="M4644" s="27">
        <f>IF(J4644="","",MAX(0,E4644-(J4644+twcdh_off))^2)</f>
        <v/>
      </c>
      <c r="N4644" s="27">
        <f>IF(E4644="","",MAX(0,E4644-swcdh_thr)^2)</f>
        <v/>
      </c>
      <c r="O4644">
        <f>IF(K4644="","",ROUND(E4644-K4644,0))</f>
        <v/>
      </c>
      <c r="P4644">
        <f>IF(O4644="","",IF(O4644&gt;=1,O4644,0))</f>
        <v/>
      </c>
      <c r="Q4644" s="27">
        <f>IF(E4644="","",MAX(0,E4644-22))</f>
        <v/>
      </c>
      <c r="R4644" s="27">
        <f>IF(H4644=1,E4644,"")</f>
        <v/>
      </c>
      <c r="S4644" s="27">
        <f>IF(AND(H4644=1,J4644&lt;&gt;""),E4644-J4644,"")</f>
        <v/>
      </c>
      <c r="T4644">
        <f>IF(G4644="","",MONTH(G4644))</f>
        <v/>
      </c>
    </row>
    <row r="4645">
      <c r="A4645" s="24" t="n">
        <v>2020</v>
      </c>
      <c r="B4645" s="24" t="n">
        <v>7</v>
      </c>
      <c r="C4645" s="24" t="n">
        <v>12</v>
      </c>
      <c r="D4645" s="24" t="n">
        <v>12</v>
      </c>
      <c r="E4645" s="24" t="n">
        <v>23.58</v>
      </c>
      <c r="F4645" s="25">
        <f>IF($E4645="","",DATE(IF($A4645="",nominal_year,$A4645),$B4645,$C4645)+($D4645-IF(LEFT(hour_conv,1)="1",1,0))/24)</f>
        <v/>
      </c>
      <c r="G4645" s="26">
        <f>IF(F4645="","",INT(F4645))</f>
        <v/>
      </c>
      <c r="H4645">
        <f>IF(G4645="","",IF(AND(MONTH(G4645)*100+DAY(G4645)&gt;=season_lo,MONTH(G4645)*100+DAY(G4645)&lt;=season_hi),1,0))</f>
        <v/>
      </c>
      <c r="I4645">
        <f>IF(G4645="","",G4645-first_day+1)</f>
        <v/>
      </c>
      <c r="J4645" s="27">
        <f>IF(I4645="","",INDEX(Daily!$J$2:$J$421,I4645))</f>
        <v/>
      </c>
      <c r="K4645" s="27">
        <f>IF(J4645="","",J4645+cat_offset)</f>
        <v/>
      </c>
      <c r="L4645" s="27">
        <f>IF(J4645="","",MAX(0,E4645-J4645)^2)</f>
        <v/>
      </c>
      <c r="M4645" s="27">
        <f>IF(J4645="","",MAX(0,E4645-(J4645+twcdh_off))^2)</f>
        <v/>
      </c>
      <c r="N4645" s="27">
        <f>IF(E4645="","",MAX(0,E4645-swcdh_thr)^2)</f>
        <v/>
      </c>
      <c r="O4645">
        <f>IF(K4645="","",ROUND(E4645-K4645,0))</f>
        <v/>
      </c>
      <c r="P4645">
        <f>IF(O4645="","",IF(O4645&gt;=1,O4645,0))</f>
        <v/>
      </c>
      <c r="Q4645" s="27">
        <f>IF(E4645="","",MAX(0,E4645-22))</f>
        <v/>
      </c>
      <c r="R4645" s="27">
        <f>IF(H4645=1,E4645,"")</f>
        <v/>
      </c>
      <c r="S4645" s="27">
        <f>IF(AND(H4645=1,J4645&lt;&gt;""),E4645-J4645,"")</f>
        <v/>
      </c>
      <c r="T4645">
        <f>IF(G4645="","",MONTH(G4645))</f>
        <v/>
      </c>
    </row>
    <row r="4646">
      <c r="A4646" s="24" t="n">
        <v>2020</v>
      </c>
      <c r="B4646" s="24" t="n">
        <v>7</v>
      </c>
      <c r="C4646" s="24" t="n">
        <v>12</v>
      </c>
      <c r="D4646" s="24" t="n">
        <v>13</v>
      </c>
      <c r="E4646" s="24" t="n">
        <v>24.39</v>
      </c>
      <c r="F4646" s="25">
        <f>IF($E4646="","",DATE(IF($A4646="",nominal_year,$A4646),$B4646,$C4646)+($D4646-IF(LEFT(hour_conv,1)="1",1,0))/24)</f>
        <v/>
      </c>
      <c r="G4646" s="26">
        <f>IF(F4646="","",INT(F4646))</f>
        <v/>
      </c>
      <c r="H4646">
        <f>IF(G4646="","",IF(AND(MONTH(G4646)*100+DAY(G4646)&gt;=season_lo,MONTH(G4646)*100+DAY(G4646)&lt;=season_hi),1,0))</f>
        <v/>
      </c>
      <c r="I4646">
        <f>IF(G4646="","",G4646-first_day+1)</f>
        <v/>
      </c>
      <c r="J4646" s="27">
        <f>IF(I4646="","",INDEX(Daily!$J$2:$J$421,I4646))</f>
        <v/>
      </c>
      <c r="K4646" s="27">
        <f>IF(J4646="","",J4646+cat_offset)</f>
        <v/>
      </c>
      <c r="L4646" s="27">
        <f>IF(J4646="","",MAX(0,E4646-J4646)^2)</f>
        <v/>
      </c>
      <c r="M4646" s="27">
        <f>IF(J4646="","",MAX(0,E4646-(J4646+twcdh_off))^2)</f>
        <v/>
      </c>
      <c r="N4646" s="27">
        <f>IF(E4646="","",MAX(0,E4646-swcdh_thr)^2)</f>
        <v/>
      </c>
      <c r="O4646">
        <f>IF(K4646="","",ROUND(E4646-K4646,0))</f>
        <v/>
      </c>
      <c r="P4646">
        <f>IF(O4646="","",IF(O4646&gt;=1,O4646,0))</f>
        <v/>
      </c>
      <c r="Q4646" s="27">
        <f>IF(E4646="","",MAX(0,E4646-22))</f>
        <v/>
      </c>
      <c r="R4646" s="27">
        <f>IF(H4646=1,E4646,"")</f>
        <v/>
      </c>
      <c r="S4646" s="27">
        <f>IF(AND(H4646=1,J4646&lt;&gt;""),E4646-J4646,"")</f>
        <v/>
      </c>
      <c r="T4646">
        <f>IF(G4646="","",MONTH(G4646))</f>
        <v/>
      </c>
    </row>
    <row r="4647">
      <c r="A4647" s="24" t="n">
        <v>2020</v>
      </c>
      <c r="B4647" s="24" t="n">
        <v>7</v>
      </c>
      <c r="C4647" s="24" t="n">
        <v>12</v>
      </c>
      <c r="D4647" s="24" t="n">
        <v>14</v>
      </c>
      <c r="E4647" s="24" t="n">
        <v>25.43</v>
      </c>
      <c r="F4647" s="25">
        <f>IF($E4647="","",DATE(IF($A4647="",nominal_year,$A4647),$B4647,$C4647)+($D4647-IF(LEFT(hour_conv,1)="1",1,0))/24)</f>
        <v/>
      </c>
      <c r="G4647" s="26">
        <f>IF(F4647="","",INT(F4647))</f>
        <v/>
      </c>
      <c r="H4647">
        <f>IF(G4647="","",IF(AND(MONTH(G4647)*100+DAY(G4647)&gt;=season_lo,MONTH(G4647)*100+DAY(G4647)&lt;=season_hi),1,0))</f>
        <v/>
      </c>
      <c r="I4647">
        <f>IF(G4647="","",G4647-first_day+1)</f>
        <v/>
      </c>
      <c r="J4647" s="27">
        <f>IF(I4647="","",INDEX(Daily!$J$2:$J$421,I4647))</f>
        <v/>
      </c>
      <c r="K4647" s="27">
        <f>IF(J4647="","",J4647+cat_offset)</f>
        <v/>
      </c>
      <c r="L4647" s="27">
        <f>IF(J4647="","",MAX(0,E4647-J4647)^2)</f>
        <v/>
      </c>
      <c r="M4647" s="27">
        <f>IF(J4647="","",MAX(0,E4647-(J4647+twcdh_off))^2)</f>
        <v/>
      </c>
      <c r="N4647" s="27">
        <f>IF(E4647="","",MAX(0,E4647-swcdh_thr)^2)</f>
        <v/>
      </c>
      <c r="O4647">
        <f>IF(K4647="","",ROUND(E4647-K4647,0))</f>
        <v/>
      </c>
      <c r="P4647">
        <f>IF(O4647="","",IF(O4647&gt;=1,O4647,0))</f>
        <v/>
      </c>
      <c r="Q4647" s="27">
        <f>IF(E4647="","",MAX(0,E4647-22))</f>
        <v/>
      </c>
      <c r="R4647" s="27">
        <f>IF(H4647=1,E4647,"")</f>
        <v/>
      </c>
      <c r="S4647" s="27">
        <f>IF(AND(H4647=1,J4647&lt;&gt;""),E4647-J4647,"")</f>
        <v/>
      </c>
      <c r="T4647">
        <f>IF(G4647="","",MONTH(G4647))</f>
        <v/>
      </c>
    </row>
    <row r="4648">
      <c r="A4648" s="24" t="n">
        <v>2020</v>
      </c>
      <c r="B4648" s="24" t="n">
        <v>7</v>
      </c>
      <c r="C4648" s="24" t="n">
        <v>12</v>
      </c>
      <c r="D4648" s="24" t="n">
        <v>15</v>
      </c>
      <c r="E4648" s="24" t="n">
        <v>26.27</v>
      </c>
      <c r="F4648" s="25">
        <f>IF($E4648="","",DATE(IF($A4648="",nominal_year,$A4648),$B4648,$C4648)+($D4648-IF(LEFT(hour_conv,1)="1",1,0))/24)</f>
        <v/>
      </c>
      <c r="G4648" s="26">
        <f>IF(F4648="","",INT(F4648))</f>
        <v/>
      </c>
      <c r="H4648">
        <f>IF(G4648="","",IF(AND(MONTH(G4648)*100+DAY(G4648)&gt;=season_lo,MONTH(G4648)*100+DAY(G4648)&lt;=season_hi),1,0))</f>
        <v/>
      </c>
      <c r="I4648">
        <f>IF(G4648="","",G4648-first_day+1)</f>
        <v/>
      </c>
      <c r="J4648" s="27">
        <f>IF(I4648="","",INDEX(Daily!$J$2:$J$421,I4648))</f>
        <v/>
      </c>
      <c r="K4648" s="27">
        <f>IF(J4648="","",J4648+cat_offset)</f>
        <v/>
      </c>
      <c r="L4648" s="27">
        <f>IF(J4648="","",MAX(0,E4648-J4648)^2)</f>
        <v/>
      </c>
      <c r="M4648" s="27">
        <f>IF(J4648="","",MAX(0,E4648-(J4648+twcdh_off))^2)</f>
        <v/>
      </c>
      <c r="N4648" s="27">
        <f>IF(E4648="","",MAX(0,E4648-swcdh_thr)^2)</f>
        <v/>
      </c>
      <c r="O4648">
        <f>IF(K4648="","",ROUND(E4648-K4648,0))</f>
        <v/>
      </c>
      <c r="P4648">
        <f>IF(O4648="","",IF(O4648&gt;=1,O4648,0))</f>
        <v/>
      </c>
      <c r="Q4648" s="27">
        <f>IF(E4648="","",MAX(0,E4648-22))</f>
        <v/>
      </c>
      <c r="R4648" s="27">
        <f>IF(H4648=1,E4648,"")</f>
        <v/>
      </c>
      <c r="S4648" s="27">
        <f>IF(AND(H4648=1,J4648&lt;&gt;""),E4648-J4648,"")</f>
        <v/>
      </c>
      <c r="T4648">
        <f>IF(G4648="","",MONTH(G4648))</f>
        <v/>
      </c>
    </row>
    <row r="4649">
      <c r="A4649" s="24" t="n">
        <v>2020</v>
      </c>
      <c r="B4649" s="24" t="n">
        <v>7</v>
      </c>
      <c r="C4649" s="24" t="n">
        <v>12</v>
      </c>
      <c r="D4649" s="24" t="n">
        <v>16</v>
      </c>
      <c r="E4649" s="24" t="n">
        <v>26.54</v>
      </c>
      <c r="F4649" s="25">
        <f>IF($E4649="","",DATE(IF($A4649="",nominal_year,$A4649),$B4649,$C4649)+($D4649-IF(LEFT(hour_conv,1)="1",1,0))/24)</f>
        <v/>
      </c>
      <c r="G4649" s="26">
        <f>IF(F4649="","",INT(F4649))</f>
        <v/>
      </c>
      <c r="H4649">
        <f>IF(G4649="","",IF(AND(MONTH(G4649)*100+DAY(G4649)&gt;=season_lo,MONTH(G4649)*100+DAY(G4649)&lt;=season_hi),1,0))</f>
        <v/>
      </c>
      <c r="I4649">
        <f>IF(G4649="","",G4649-first_day+1)</f>
        <v/>
      </c>
      <c r="J4649" s="27">
        <f>IF(I4649="","",INDEX(Daily!$J$2:$J$421,I4649))</f>
        <v/>
      </c>
      <c r="K4649" s="27">
        <f>IF(J4649="","",J4649+cat_offset)</f>
        <v/>
      </c>
      <c r="L4649" s="27">
        <f>IF(J4649="","",MAX(0,E4649-J4649)^2)</f>
        <v/>
      </c>
      <c r="M4649" s="27">
        <f>IF(J4649="","",MAX(0,E4649-(J4649+twcdh_off))^2)</f>
        <v/>
      </c>
      <c r="N4649" s="27">
        <f>IF(E4649="","",MAX(0,E4649-swcdh_thr)^2)</f>
        <v/>
      </c>
      <c r="O4649">
        <f>IF(K4649="","",ROUND(E4649-K4649,0))</f>
        <v/>
      </c>
      <c r="P4649">
        <f>IF(O4649="","",IF(O4649&gt;=1,O4649,0))</f>
        <v/>
      </c>
      <c r="Q4649" s="27">
        <f>IF(E4649="","",MAX(0,E4649-22))</f>
        <v/>
      </c>
      <c r="R4649" s="27">
        <f>IF(H4649=1,E4649,"")</f>
        <v/>
      </c>
      <c r="S4649" s="27">
        <f>IF(AND(H4649=1,J4649&lt;&gt;""),E4649-J4649,"")</f>
        <v/>
      </c>
      <c r="T4649">
        <f>IF(G4649="","",MONTH(G4649))</f>
        <v/>
      </c>
    </row>
    <row r="4650">
      <c r="A4650" s="24" t="n">
        <v>2020</v>
      </c>
      <c r="B4650" s="24" t="n">
        <v>7</v>
      </c>
      <c r="C4650" s="24" t="n">
        <v>12</v>
      </c>
      <c r="D4650" s="24" t="n">
        <v>17</v>
      </c>
      <c r="E4650" s="24" t="n">
        <v>26.14</v>
      </c>
      <c r="F4650" s="25">
        <f>IF($E4650="","",DATE(IF($A4650="",nominal_year,$A4650),$B4650,$C4650)+($D4650-IF(LEFT(hour_conv,1)="1",1,0))/24)</f>
        <v/>
      </c>
      <c r="G4650" s="26">
        <f>IF(F4650="","",INT(F4650))</f>
        <v/>
      </c>
      <c r="H4650">
        <f>IF(G4650="","",IF(AND(MONTH(G4650)*100+DAY(G4650)&gt;=season_lo,MONTH(G4650)*100+DAY(G4650)&lt;=season_hi),1,0))</f>
        <v/>
      </c>
      <c r="I4650">
        <f>IF(G4650="","",G4650-first_day+1)</f>
        <v/>
      </c>
      <c r="J4650" s="27">
        <f>IF(I4650="","",INDEX(Daily!$J$2:$J$421,I4650))</f>
        <v/>
      </c>
      <c r="K4650" s="27">
        <f>IF(J4650="","",J4650+cat_offset)</f>
        <v/>
      </c>
      <c r="L4650" s="27">
        <f>IF(J4650="","",MAX(0,E4650-J4650)^2)</f>
        <v/>
      </c>
      <c r="M4650" s="27">
        <f>IF(J4650="","",MAX(0,E4650-(J4650+twcdh_off))^2)</f>
        <v/>
      </c>
      <c r="N4650" s="27">
        <f>IF(E4650="","",MAX(0,E4650-swcdh_thr)^2)</f>
        <v/>
      </c>
      <c r="O4650">
        <f>IF(K4650="","",ROUND(E4650-K4650,0))</f>
        <v/>
      </c>
      <c r="P4650">
        <f>IF(O4650="","",IF(O4650&gt;=1,O4650,0))</f>
        <v/>
      </c>
      <c r="Q4650" s="27">
        <f>IF(E4650="","",MAX(0,E4650-22))</f>
        <v/>
      </c>
      <c r="R4650" s="27">
        <f>IF(H4650=1,E4650,"")</f>
        <v/>
      </c>
      <c r="S4650" s="27">
        <f>IF(AND(H4650=1,J4650&lt;&gt;""),E4650-J4650,"")</f>
        <v/>
      </c>
      <c r="T4650">
        <f>IF(G4650="","",MONTH(G4650))</f>
        <v/>
      </c>
    </row>
    <row r="4651">
      <c r="A4651" s="24" t="n">
        <v>2020</v>
      </c>
      <c r="B4651" s="24" t="n">
        <v>7</v>
      </c>
      <c r="C4651" s="24" t="n">
        <v>12</v>
      </c>
      <c r="D4651" s="24" t="n">
        <v>18</v>
      </c>
      <c r="E4651" s="24" t="n">
        <v>25.84</v>
      </c>
      <c r="F4651" s="25">
        <f>IF($E4651="","",DATE(IF($A4651="",nominal_year,$A4651),$B4651,$C4651)+($D4651-IF(LEFT(hour_conv,1)="1",1,0))/24)</f>
        <v/>
      </c>
      <c r="G4651" s="26">
        <f>IF(F4651="","",INT(F4651))</f>
        <v/>
      </c>
      <c r="H4651">
        <f>IF(G4651="","",IF(AND(MONTH(G4651)*100+DAY(G4651)&gt;=season_lo,MONTH(G4651)*100+DAY(G4651)&lt;=season_hi),1,0))</f>
        <v/>
      </c>
      <c r="I4651">
        <f>IF(G4651="","",G4651-first_day+1)</f>
        <v/>
      </c>
      <c r="J4651" s="27">
        <f>IF(I4651="","",INDEX(Daily!$J$2:$J$421,I4651))</f>
        <v/>
      </c>
      <c r="K4651" s="27">
        <f>IF(J4651="","",J4651+cat_offset)</f>
        <v/>
      </c>
      <c r="L4651" s="27">
        <f>IF(J4651="","",MAX(0,E4651-J4651)^2)</f>
        <v/>
      </c>
      <c r="M4651" s="27">
        <f>IF(J4651="","",MAX(0,E4651-(J4651+twcdh_off))^2)</f>
        <v/>
      </c>
      <c r="N4651" s="27">
        <f>IF(E4651="","",MAX(0,E4651-swcdh_thr)^2)</f>
        <v/>
      </c>
      <c r="O4651">
        <f>IF(K4651="","",ROUND(E4651-K4651,0))</f>
        <v/>
      </c>
      <c r="P4651">
        <f>IF(O4651="","",IF(O4651&gt;=1,O4651,0))</f>
        <v/>
      </c>
      <c r="Q4651" s="27">
        <f>IF(E4651="","",MAX(0,E4651-22))</f>
        <v/>
      </c>
      <c r="R4651" s="27">
        <f>IF(H4651=1,E4651,"")</f>
        <v/>
      </c>
      <c r="S4651" s="27">
        <f>IF(AND(H4651=1,J4651&lt;&gt;""),E4651-J4651,"")</f>
        <v/>
      </c>
      <c r="T4651">
        <f>IF(G4651="","",MONTH(G4651))</f>
        <v/>
      </c>
    </row>
    <row r="4652">
      <c r="A4652" s="24" t="n">
        <v>2020</v>
      </c>
      <c r="B4652" s="24" t="n">
        <v>7</v>
      </c>
      <c r="C4652" s="24" t="n">
        <v>12</v>
      </c>
      <c r="D4652" s="24" t="n">
        <v>19</v>
      </c>
      <c r="E4652" s="24" t="n">
        <v>25.08</v>
      </c>
      <c r="F4652" s="25">
        <f>IF($E4652="","",DATE(IF($A4652="",nominal_year,$A4652),$B4652,$C4652)+($D4652-IF(LEFT(hour_conv,1)="1",1,0))/24)</f>
        <v/>
      </c>
      <c r="G4652" s="26">
        <f>IF(F4652="","",INT(F4652))</f>
        <v/>
      </c>
      <c r="H4652">
        <f>IF(G4652="","",IF(AND(MONTH(G4652)*100+DAY(G4652)&gt;=season_lo,MONTH(G4652)*100+DAY(G4652)&lt;=season_hi),1,0))</f>
        <v/>
      </c>
      <c r="I4652">
        <f>IF(G4652="","",G4652-first_day+1)</f>
        <v/>
      </c>
      <c r="J4652" s="27">
        <f>IF(I4652="","",INDEX(Daily!$J$2:$J$421,I4652))</f>
        <v/>
      </c>
      <c r="K4652" s="27">
        <f>IF(J4652="","",J4652+cat_offset)</f>
        <v/>
      </c>
      <c r="L4652" s="27">
        <f>IF(J4652="","",MAX(0,E4652-J4652)^2)</f>
        <v/>
      </c>
      <c r="M4652" s="27">
        <f>IF(J4652="","",MAX(0,E4652-(J4652+twcdh_off))^2)</f>
        <v/>
      </c>
      <c r="N4652" s="27">
        <f>IF(E4652="","",MAX(0,E4652-swcdh_thr)^2)</f>
        <v/>
      </c>
      <c r="O4652">
        <f>IF(K4652="","",ROUND(E4652-K4652,0))</f>
        <v/>
      </c>
      <c r="P4652">
        <f>IF(O4652="","",IF(O4652&gt;=1,O4652,0))</f>
        <v/>
      </c>
      <c r="Q4652" s="27">
        <f>IF(E4652="","",MAX(0,E4652-22))</f>
        <v/>
      </c>
      <c r="R4652" s="27">
        <f>IF(H4652=1,E4652,"")</f>
        <v/>
      </c>
      <c r="S4652" s="27">
        <f>IF(AND(H4652=1,J4652&lt;&gt;""),E4652-J4652,"")</f>
        <v/>
      </c>
      <c r="T4652">
        <f>IF(G4652="","",MONTH(G4652))</f>
        <v/>
      </c>
    </row>
    <row r="4653">
      <c r="A4653" s="24" t="n">
        <v>2020</v>
      </c>
      <c r="B4653" s="24" t="n">
        <v>7</v>
      </c>
      <c r="C4653" s="24" t="n">
        <v>12</v>
      </c>
      <c r="D4653" s="24" t="n">
        <v>20</v>
      </c>
      <c r="E4653" s="24" t="n">
        <v>22.86</v>
      </c>
      <c r="F4653" s="25">
        <f>IF($E4653="","",DATE(IF($A4653="",nominal_year,$A4653),$B4653,$C4653)+($D4653-IF(LEFT(hour_conv,1)="1",1,0))/24)</f>
        <v/>
      </c>
      <c r="G4653" s="26">
        <f>IF(F4653="","",INT(F4653))</f>
        <v/>
      </c>
      <c r="H4653">
        <f>IF(G4653="","",IF(AND(MONTH(G4653)*100+DAY(G4653)&gt;=season_lo,MONTH(G4653)*100+DAY(G4653)&lt;=season_hi),1,0))</f>
        <v/>
      </c>
      <c r="I4653">
        <f>IF(G4653="","",G4653-first_day+1)</f>
        <v/>
      </c>
      <c r="J4653" s="27">
        <f>IF(I4653="","",INDEX(Daily!$J$2:$J$421,I4653))</f>
        <v/>
      </c>
      <c r="K4653" s="27">
        <f>IF(J4653="","",J4653+cat_offset)</f>
        <v/>
      </c>
      <c r="L4653" s="27">
        <f>IF(J4653="","",MAX(0,E4653-J4653)^2)</f>
        <v/>
      </c>
      <c r="M4653" s="27">
        <f>IF(J4653="","",MAX(0,E4653-(J4653+twcdh_off))^2)</f>
        <v/>
      </c>
      <c r="N4653" s="27">
        <f>IF(E4653="","",MAX(0,E4653-swcdh_thr)^2)</f>
        <v/>
      </c>
      <c r="O4653">
        <f>IF(K4653="","",ROUND(E4653-K4653,0))</f>
        <v/>
      </c>
      <c r="P4653">
        <f>IF(O4653="","",IF(O4653&gt;=1,O4653,0))</f>
        <v/>
      </c>
      <c r="Q4653" s="27">
        <f>IF(E4653="","",MAX(0,E4653-22))</f>
        <v/>
      </c>
      <c r="R4653" s="27">
        <f>IF(H4653=1,E4653,"")</f>
        <v/>
      </c>
      <c r="S4653" s="27">
        <f>IF(AND(H4653=1,J4653&lt;&gt;""),E4653-J4653,"")</f>
        <v/>
      </c>
      <c r="T4653">
        <f>IF(G4653="","",MONTH(G4653))</f>
        <v/>
      </c>
    </row>
    <row r="4654">
      <c r="A4654" s="24" t="n">
        <v>2020</v>
      </c>
      <c r="B4654" s="24" t="n">
        <v>7</v>
      </c>
      <c r="C4654" s="24" t="n">
        <v>12</v>
      </c>
      <c r="D4654" s="24" t="n">
        <v>21</v>
      </c>
      <c r="E4654" s="24" t="n">
        <v>21.84</v>
      </c>
      <c r="F4654" s="25">
        <f>IF($E4654="","",DATE(IF($A4654="",nominal_year,$A4654),$B4654,$C4654)+($D4654-IF(LEFT(hour_conv,1)="1",1,0))/24)</f>
        <v/>
      </c>
      <c r="G4654" s="26">
        <f>IF(F4654="","",INT(F4654))</f>
        <v/>
      </c>
      <c r="H4654">
        <f>IF(G4654="","",IF(AND(MONTH(G4654)*100+DAY(G4654)&gt;=season_lo,MONTH(G4654)*100+DAY(G4654)&lt;=season_hi),1,0))</f>
        <v/>
      </c>
      <c r="I4654">
        <f>IF(G4654="","",G4654-first_day+1)</f>
        <v/>
      </c>
      <c r="J4654" s="27">
        <f>IF(I4654="","",INDEX(Daily!$J$2:$J$421,I4654))</f>
        <v/>
      </c>
      <c r="K4654" s="27">
        <f>IF(J4654="","",J4654+cat_offset)</f>
        <v/>
      </c>
      <c r="L4654" s="27">
        <f>IF(J4654="","",MAX(0,E4654-J4654)^2)</f>
        <v/>
      </c>
      <c r="M4654" s="27">
        <f>IF(J4654="","",MAX(0,E4654-(J4654+twcdh_off))^2)</f>
        <v/>
      </c>
      <c r="N4654" s="27">
        <f>IF(E4654="","",MAX(0,E4654-swcdh_thr)^2)</f>
        <v/>
      </c>
      <c r="O4654">
        <f>IF(K4654="","",ROUND(E4654-K4654,0))</f>
        <v/>
      </c>
      <c r="P4654">
        <f>IF(O4654="","",IF(O4654&gt;=1,O4654,0))</f>
        <v/>
      </c>
      <c r="Q4654" s="27">
        <f>IF(E4654="","",MAX(0,E4654-22))</f>
        <v/>
      </c>
      <c r="R4654" s="27">
        <f>IF(H4654=1,E4654,"")</f>
        <v/>
      </c>
      <c r="S4654" s="27">
        <f>IF(AND(H4654=1,J4654&lt;&gt;""),E4654-J4654,"")</f>
        <v/>
      </c>
      <c r="T4654">
        <f>IF(G4654="","",MONTH(G4654))</f>
        <v/>
      </c>
    </row>
    <row r="4655">
      <c r="A4655" s="24" t="n">
        <v>2020</v>
      </c>
      <c r="B4655" s="24" t="n">
        <v>7</v>
      </c>
      <c r="C4655" s="24" t="n">
        <v>12</v>
      </c>
      <c r="D4655" s="24" t="n">
        <v>22</v>
      </c>
      <c r="E4655" s="24" t="n">
        <v>20.25</v>
      </c>
      <c r="F4655" s="25">
        <f>IF($E4655="","",DATE(IF($A4655="",nominal_year,$A4655),$B4655,$C4655)+($D4655-IF(LEFT(hour_conv,1)="1",1,0))/24)</f>
        <v/>
      </c>
      <c r="G4655" s="26">
        <f>IF(F4655="","",INT(F4655))</f>
        <v/>
      </c>
      <c r="H4655">
        <f>IF(G4655="","",IF(AND(MONTH(G4655)*100+DAY(G4655)&gt;=season_lo,MONTH(G4655)*100+DAY(G4655)&lt;=season_hi),1,0))</f>
        <v/>
      </c>
      <c r="I4655">
        <f>IF(G4655="","",G4655-first_day+1)</f>
        <v/>
      </c>
      <c r="J4655" s="27">
        <f>IF(I4655="","",INDEX(Daily!$J$2:$J$421,I4655))</f>
        <v/>
      </c>
      <c r="K4655" s="27">
        <f>IF(J4655="","",J4655+cat_offset)</f>
        <v/>
      </c>
      <c r="L4655" s="27">
        <f>IF(J4655="","",MAX(0,E4655-J4655)^2)</f>
        <v/>
      </c>
      <c r="M4655" s="27">
        <f>IF(J4655="","",MAX(0,E4655-(J4655+twcdh_off))^2)</f>
        <v/>
      </c>
      <c r="N4655" s="27">
        <f>IF(E4655="","",MAX(0,E4655-swcdh_thr)^2)</f>
        <v/>
      </c>
      <c r="O4655">
        <f>IF(K4655="","",ROUND(E4655-K4655,0))</f>
        <v/>
      </c>
      <c r="P4655">
        <f>IF(O4655="","",IF(O4655&gt;=1,O4655,0))</f>
        <v/>
      </c>
      <c r="Q4655" s="27">
        <f>IF(E4655="","",MAX(0,E4655-22))</f>
        <v/>
      </c>
      <c r="R4655" s="27">
        <f>IF(H4655=1,E4655,"")</f>
        <v/>
      </c>
      <c r="S4655" s="27">
        <f>IF(AND(H4655=1,J4655&lt;&gt;""),E4655-J4655,"")</f>
        <v/>
      </c>
      <c r="T4655">
        <f>IF(G4655="","",MONTH(G4655))</f>
        <v/>
      </c>
    </row>
    <row r="4656">
      <c r="A4656" s="24" t="n">
        <v>2020</v>
      </c>
      <c r="B4656" s="24" t="n">
        <v>7</v>
      </c>
      <c r="C4656" s="24" t="n">
        <v>12</v>
      </c>
      <c r="D4656" s="24" t="n">
        <v>23</v>
      </c>
      <c r="E4656" s="24" t="n">
        <v>19.25</v>
      </c>
      <c r="F4656" s="25">
        <f>IF($E4656="","",DATE(IF($A4656="",nominal_year,$A4656),$B4656,$C4656)+($D4656-IF(LEFT(hour_conv,1)="1",1,0))/24)</f>
        <v/>
      </c>
      <c r="G4656" s="26">
        <f>IF(F4656="","",INT(F4656))</f>
        <v/>
      </c>
      <c r="H4656">
        <f>IF(G4656="","",IF(AND(MONTH(G4656)*100+DAY(G4656)&gt;=season_lo,MONTH(G4656)*100+DAY(G4656)&lt;=season_hi),1,0))</f>
        <v/>
      </c>
      <c r="I4656">
        <f>IF(G4656="","",G4656-first_day+1)</f>
        <v/>
      </c>
      <c r="J4656" s="27">
        <f>IF(I4656="","",INDEX(Daily!$J$2:$J$421,I4656))</f>
        <v/>
      </c>
      <c r="K4656" s="27">
        <f>IF(J4656="","",J4656+cat_offset)</f>
        <v/>
      </c>
      <c r="L4656" s="27">
        <f>IF(J4656="","",MAX(0,E4656-J4656)^2)</f>
        <v/>
      </c>
      <c r="M4656" s="27">
        <f>IF(J4656="","",MAX(0,E4656-(J4656+twcdh_off))^2)</f>
        <v/>
      </c>
      <c r="N4656" s="27">
        <f>IF(E4656="","",MAX(0,E4656-swcdh_thr)^2)</f>
        <v/>
      </c>
      <c r="O4656">
        <f>IF(K4656="","",ROUND(E4656-K4656,0))</f>
        <v/>
      </c>
      <c r="P4656">
        <f>IF(O4656="","",IF(O4656&gt;=1,O4656,0))</f>
        <v/>
      </c>
      <c r="Q4656" s="27">
        <f>IF(E4656="","",MAX(0,E4656-22))</f>
        <v/>
      </c>
      <c r="R4656" s="27">
        <f>IF(H4656=1,E4656,"")</f>
        <v/>
      </c>
      <c r="S4656" s="27">
        <f>IF(AND(H4656=1,J4656&lt;&gt;""),E4656-J4656,"")</f>
        <v/>
      </c>
      <c r="T4656">
        <f>IF(G4656="","",MONTH(G4656))</f>
        <v/>
      </c>
    </row>
    <row r="4657">
      <c r="A4657" s="24" t="n">
        <v>2020</v>
      </c>
      <c r="B4657" s="24" t="n">
        <v>7</v>
      </c>
      <c r="C4657" s="24" t="n">
        <v>12</v>
      </c>
      <c r="D4657" s="24" t="n">
        <v>24</v>
      </c>
      <c r="E4657" s="24" t="n">
        <v>18.47</v>
      </c>
      <c r="F4657" s="25">
        <f>IF($E4657="","",DATE(IF($A4657="",nominal_year,$A4657),$B4657,$C4657)+($D4657-IF(LEFT(hour_conv,1)="1",1,0))/24)</f>
        <v/>
      </c>
      <c r="G4657" s="26">
        <f>IF(F4657="","",INT(F4657))</f>
        <v/>
      </c>
      <c r="H4657">
        <f>IF(G4657="","",IF(AND(MONTH(G4657)*100+DAY(G4657)&gt;=season_lo,MONTH(G4657)*100+DAY(G4657)&lt;=season_hi),1,0))</f>
        <v/>
      </c>
      <c r="I4657">
        <f>IF(G4657="","",G4657-first_day+1)</f>
        <v/>
      </c>
      <c r="J4657" s="27">
        <f>IF(I4657="","",INDEX(Daily!$J$2:$J$421,I4657))</f>
        <v/>
      </c>
      <c r="K4657" s="27">
        <f>IF(J4657="","",J4657+cat_offset)</f>
        <v/>
      </c>
      <c r="L4657" s="27">
        <f>IF(J4657="","",MAX(0,E4657-J4657)^2)</f>
        <v/>
      </c>
      <c r="M4657" s="27">
        <f>IF(J4657="","",MAX(0,E4657-(J4657+twcdh_off))^2)</f>
        <v/>
      </c>
      <c r="N4657" s="27">
        <f>IF(E4657="","",MAX(0,E4657-swcdh_thr)^2)</f>
        <v/>
      </c>
      <c r="O4657">
        <f>IF(K4657="","",ROUND(E4657-K4657,0))</f>
        <v/>
      </c>
      <c r="P4657">
        <f>IF(O4657="","",IF(O4657&gt;=1,O4657,0))</f>
        <v/>
      </c>
      <c r="Q4657" s="27">
        <f>IF(E4657="","",MAX(0,E4657-22))</f>
        <v/>
      </c>
      <c r="R4657" s="27">
        <f>IF(H4657=1,E4657,"")</f>
        <v/>
      </c>
      <c r="S4657" s="27">
        <f>IF(AND(H4657=1,J4657&lt;&gt;""),E4657-J4657,"")</f>
        <v/>
      </c>
      <c r="T4657">
        <f>IF(G4657="","",MONTH(G4657))</f>
        <v/>
      </c>
    </row>
    <row r="4658">
      <c r="A4658" s="24" t="n">
        <v>2020</v>
      </c>
      <c r="B4658" s="24" t="n">
        <v>7</v>
      </c>
      <c r="C4658" s="24" t="n">
        <v>13</v>
      </c>
      <c r="D4658" s="24" t="n">
        <v>1</v>
      </c>
      <c r="E4658" s="24" t="n">
        <v>16.93</v>
      </c>
      <c r="F4658" s="25">
        <f>IF($E4658="","",DATE(IF($A4658="",nominal_year,$A4658),$B4658,$C4658)+($D4658-IF(LEFT(hour_conv,1)="1",1,0))/24)</f>
        <v/>
      </c>
      <c r="G4658" s="26">
        <f>IF(F4658="","",INT(F4658))</f>
        <v/>
      </c>
      <c r="H4658">
        <f>IF(G4658="","",IF(AND(MONTH(G4658)*100+DAY(G4658)&gt;=season_lo,MONTH(G4658)*100+DAY(G4658)&lt;=season_hi),1,0))</f>
        <v/>
      </c>
      <c r="I4658">
        <f>IF(G4658="","",G4658-first_day+1)</f>
        <v/>
      </c>
      <c r="J4658" s="27">
        <f>IF(I4658="","",INDEX(Daily!$J$2:$J$421,I4658))</f>
        <v/>
      </c>
      <c r="K4658" s="27">
        <f>IF(J4658="","",J4658+cat_offset)</f>
        <v/>
      </c>
      <c r="L4658" s="27">
        <f>IF(J4658="","",MAX(0,E4658-J4658)^2)</f>
        <v/>
      </c>
      <c r="M4658" s="27">
        <f>IF(J4658="","",MAX(0,E4658-(J4658+twcdh_off))^2)</f>
        <v/>
      </c>
      <c r="N4658" s="27">
        <f>IF(E4658="","",MAX(0,E4658-swcdh_thr)^2)</f>
        <v/>
      </c>
      <c r="O4658">
        <f>IF(K4658="","",ROUND(E4658-K4658,0))</f>
        <v/>
      </c>
      <c r="P4658">
        <f>IF(O4658="","",IF(O4658&gt;=1,O4658,0))</f>
        <v/>
      </c>
      <c r="Q4658" s="27">
        <f>IF(E4658="","",MAX(0,E4658-22))</f>
        <v/>
      </c>
      <c r="R4658" s="27">
        <f>IF(H4658=1,E4658,"")</f>
        <v/>
      </c>
      <c r="S4658" s="27">
        <f>IF(AND(H4658=1,J4658&lt;&gt;""),E4658-J4658,"")</f>
        <v/>
      </c>
      <c r="T4658">
        <f>IF(G4658="","",MONTH(G4658))</f>
        <v/>
      </c>
    </row>
    <row r="4659">
      <c r="A4659" s="24" t="n">
        <v>2020</v>
      </c>
      <c r="B4659" s="24" t="n">
        <v>7</v>
      </c>
      <c r="C4659" s="24" t="n">
        <v>13</v>
      </c>
      <c r="D4659" s="24" t="n">
        <v>2</v>
      </c>
      <c r="E4659" s="24" t="n">
        <v>15.38</v>
      </c>
      <c r="F4659" s="25">
        <f>IF($E4659="","",DATE(IF($A4659="",nominal_year,$A4659),$B4659,$C4659)+($D4659-IF(LEFT(hour_conv,1)="1",1,0))/24)</f>
        <v/>
      </c>
      <c r="G4659" s="26">
        <f>IF(F4659="","",INT(F4659))</f>
        <v/>
      </c>
      <c r="H4659">
        <f>IF(G4659="","",IF(AND(MONTH(G4659)*100+DAY(G4659)&gt;=season_lo,MONTH(G4659)*100+DAY(G4659)&lt;=season_hi),1,0))</f>
        <v/>
      </c>
      <c r="I4659">
        <f>IF(G4659="","",G4659-first_day+1)</f>
        <v/>
      </c>
      <c r="J4659" s="27">
        <f>IF(I4659="","",INDEX(Daily!$J$2:$J$421,I4659))</f>
        <v/>
      </c>
      <c r="K4659" s="27">
        <f>IF(J4659="","",J4659+cat_offset)</f>
        <v/>
      </c>
      <c r="L4659" s="27">
        <f>IF(J4659="","",MAX(0,E4659-J4659)^2)</f>
        <v/>
      </c>
      <c r="M4659" s="27">
        <f>IF(J4659="","",MAX(0,E4659-(J4659+twcdh_off))^2)</f>
        <v/>
      </c>
      <c r="N4659" s="27">
        <f>IF(E4659="","",MAX(0,E4659-swcdh_thr)^2)</f>
        <v/>
      </c>
      <c r="O4659">
        <f>IF(K4659="","",ROUND(E4659-K4659,0))</f>
        <v/>
      </c>
      <c r="P4659">
        <f>IF(O4659="","",IF(O4659&gt;=1,O4659,0))</f>
        <v/>
      </c>
      <c r="Q4659" s="27">
        <f>IF(E4659="","",MAX(0,E4659-22))</f>
        <v/>
      </c>
      <c r="R4659" s="27">
        <f>IF(H4659=1,E4659,"")</f>
        <v/>
      </c>
      <c r="S4659" s="27">
        <f>IF(AND(H4659=1,J4659&lt;&gt;""),E4659-J4659,"")</f>
        <v/>
      </c>
      <c r="T4659">
        <f>IF(G4659="","",MONTH(G4659))</f>
        <v/>
      </c>
    </row>
    <row r="4660">
      <c r="A4660" s="24" t="n">
        <v>2020</v>
      </c>
      <c r="B4660" s="24" t="n">
        <v>7</v>
      </c>
      <c r="C4660" s="24" t="n">
        <v>13</v>
      </c>
      <c r="D4660" s="24" t="n">
        <v>3</v>
      </c>
      <c r="E4660" s="24" t="n">
        <v>15.13</v>
      </c>
      <c r="F4660" s="25">
        <f>IF($E4660="","",DATE(IF($A4660="",nominal_year,$A4660),$B4660,$C4660)+($D4660-IF(LEFT(hour_conv,1)="1",1,0))/24)</f>
        <v/>
      </c>
      <c r="G4660" s="26">
        <f>IF(F4660="","",INT(F4660))</f>
        <v/>
      </c>
      <c r="H4660">
        <f>IF(G4660="","",IF(AND(MONTH(G4660)*100+DAY(G4660)&gt;=season_lo,MONTH(G4660)*100+DAY(G4660)&lt;=season_hi),1,0))</f>
        <v/>
      </c>
      <c r="I4660">
        <f>IF(G4660="","",G4660-first_day+1)</f>
        <v/>
      </c>
      <c r="J4660" s="27">
        <f>IF(I4660="","",INDEX(Daily!$J$2:$J$421,I4660))</f>
        <v/>
      </c>
      <c r="K4660" s="27">
        <f>IF(J4660="","",J4660+cat_offset)</f>
        <v/>
      </c>
      <c r="L4660" s="27">
        <f>IF(J4660="","",MAX(0,E4660-J4660)^2)</f>
        <v/>
      </c>
      <c r="M4660" s="27">
        <f>IF(J4660="","",MAX(0,E4660-(J4660+twcdh_off))^2)</f>
        <v/>
      </c>
      <c r="N4660" s="27">
        <f>IF(E4660="","",MAX(0,E4660-swcdh_thr)^2)</f>
        <v/>
      </c>
      <c r="O4660">
        <f>IF(K4660="","",ROUND(E4660-K4660,0))</f>
        <v/>
      </c>
      <c r="P4660">
        <f>IF(O4660="","",IF(O4660&gt;=1,O4660,0))</f>
        <v/>
      </c>
      <c r="Q4660" s="27">
        <f>IF(E4660="","",MAX(0,E4660-22))</f>
        <v/>
      </c>
      <c r="R4660" s="27">
        <f>IF(H4660=1,E4660,"")</f>
        <v/>
      </c>
      <c r="S4660" s="27">
        <f>IF(AND(H4660=1,J4660&lt;&gt;""),E4660-J4660,"")</f>
        <v/>
      </c>
      <c r="T4660">
        <f>IF(G4660="","",MONTH(G4660))</f>
        <v/>
      </c>
    </row>
    <row r="4661">
      <c r="A4661" s="24" t="n">
        <v>2020</v>
      </c>
      <c r="B4661" s="24" t="n">
        <v>7</v>
      </c>
      <c r="C4661" s="24" t="n">
        <v>13</v>
      </c>
      <c r="D4661" s="24" t="n">
        <v>4</v>
      </c>
      <c r="E4661" s="24" t="n">
        <v>15.48</v>
      </c>
      <c r="F4661" s="25">
        <f>IF($E4661="","",DATE(IF($A4661="",nominal_year,$A4661),$B4661,$C4661)+($D4661-IF(LEFT(hour_conv,1)="1",1,0))/24)</f>
        <v/>
      </c>
      <c r="G4661" s="26">
        <f>IF(F4661="","",INT(F4661))</f>
        <v/>
      </c>
      <c r="H4661">
        <f>IF(G4661="","",IF(AND(MONTH(G4661)*100+DAY(G4661)&gt;=season_lo,MONTH(G4661)*100+DAY(G4661)&lt;=season_hi),1,0))</f>
        <v/>
      </c>
      <c r="I4661">
        <f>IF(G4661="","",G4661-first_day+1)</f>
        <v/>
      </c>
      <c r="J4661" s="27">
        <f>IF(I4661="","",INDEX(Daily!$J$2:$J$421,I4661))</f>
        <v/>
      </c>
      <c r="K4661" s="27">
        <f>IF(J4661="","",J4661+cat_offset)</f>
        <v/>
      </c>
      <c r="L4661" s="27">
        <f>IF(J4661="","",MAX(0,E4661-J4661)^2)</f>
        <v/>
      </c>
      <c r="M4661" s="27">
        <f>IF(J4661="","",MAX(0,E4661-(J4661+twcdh_off))^2)</f>
        <v/>
      </c>
      <c r="N4661" s="27">
        <f>IF(E4661="","",MAX(0,E4661-swcdh_thr)^2)</f>
        <v/>
      </c>
      <c r="O4661">
        <f>IF(K4661="","",ROUND(E4661-K4661,0))</f>
        <v/>
      </c>
      <c r="P4661">
        <f>IF(O4661="","",IF(O4661&gt;=1,O4661,0))</f>
        <v/>
      </c>
      <c r="Q4661" s="27">
        <f>IF(E4661="","",MAX(0,E4661-22))</f>
        <v/>
      </c>
      <c r="R4661" s="27">
        <f>IF(H4661=1,E4661,"")</f>
        <v/>
      </c>
      <c r="S4661" s="27">
        <f>IF(AND(H4661=1,J4661&lt;&gt;""),E4661-J4661,"")</f>
        <v/>
      </c>
      <c r="T4661">
        <f>IF(G4661="","",MONTH(G4661))</f>
        <v/>
      </c>
    </row>
    <row r="4662">
      <c r="A4662" s="24" t="n">
        <v>2020</v>
      </c>
      <c r="B4662" s="24" t="n">
        <v>7</v>
      </c>
      <c r="C4662" s="24" t="n">
        <v>13</v>
      </c>
      <c r="D4662" s="24" t="n">
        <v>5</v>
      </c>
      <c r="E4662" s="24" t="n">
        <v>15.04</v>
      </c>
      <c r="F4662" s="25">
        <f>IF($E4662="","",DATE(IF($A4662="",nominal_year,$A4662),$B4662,$C4662)+($D4662-IF(LEFT(hour_conv,1)="1",1,0))/24)</f>
        <v/>
      </c>
      <c r="G4662" s="26">
        <f>IF(F4662="","",INT(F4662))</f>
        <v/>
      </c>
      <c r="H4662">
        <f>IF(G4662="","",IF(AND(MONTH(G4662)*100+DAY(G4662)&gt;=season_lo,MONTH(G4662)*100+DAY(G4662)&lt;=season_hi),1,0))</f>
        <v/>
      </c>
      <c r="I4662">
        <f>IF(G4662="","",G4662-first_day+1)</f>
        <v/>
      </c>
      <c r="J4662" s="27">
        <f>IF(I4662="","",INDEX(Daily!$J$2:$J$421,I4662))</f>
        <v/>
      </c>
      <c r="K4662" s="27">
        <f>IF(J4662="","",J4662+cat_offset)</f>
        <v/>
      </c>
      <c r="L4662" s="27">
        <f>IF(J4662="","",MAX(0,E4662-J4662)^2)</f>
        <v/>
      </c>
      <c r="M4662" s="27">
        <f>IF(J4662="","",MAX(0,E4662-(J4662+twcdh_off))^2)</f>
        <v/>
      </c>
      <c r="N4662" s="27">
        <f>IF(E4662="","",MAX(0,E4662-swcdh_thr)^2)</f>
        <v/>
      </c>
      <c r="O4662">
        <f>IF(K4662="","",ROUND(E4662-K4662,0))</f>
        <v/>
      </c>
      <c r="P4662">
        <f>IF(O4662="","",IF(O4662&gt;=1,O4662,0))</f>
        <v/>
      </c>
      <c r="Q4662" s="27">
        <f>IF(E4662="","",MAX(0,E4662-22))</f>
        <v/>
      </c>
      <c r="R4662" s="27">
        <f>IF(H4662=1,E4662,"")</f>
        <v/>
      </c>
      <c r="S4662" s="27">
        <f>IF(AND(H4662=1,J4662&lt;&gt;""),E4662-J4662,"")</f>
        <v/>
      </c>
      <c r="T4662">
        <f>IF(G4662="","",MONTH(G4662))</f>
        <v/>
      </c>
    </row>
    <row r="4663">
      <c r="A4663" s="24" t="n">
        <v>2020</v>
      </c>
      <c r="B4663" s="24" t="n">
        <v>7</v>
      </c>
      <c r="C4663" s="24" t="n">
        <v>13</v>
      </c>
      <c r="D4663" s="24" t="n">
        <v>6</v>
      </c>
      <c r="E4663" s="24" t="n">
        <v>15.76</v>
      </c>
      <c r="F4663" s="25">
        <f>IF($E4663="","",DATE(IF($A4663="",nominal_year,$A4663),$B4663,$C4663)+($D4663-IF(LEFT(hour_conv,1)="1",1,0))/24)</f>
        <v/>
      </c>
      <c r="G4663" s="26">
        <f>IF(F4663="","",INT(F4663))</f>
        <v/>
      </c>
      <c r="H4663">
        <f>IF(G4663="","",IF(AND(MONTH(G4663)*100+DAY(G4663)&gt;=season_lo,MONTH(G4663)*100+DAY(G4663)&lt;=season_hi),1,0))</f>
        <v/>
      </c>
      <c r="I4663">
        <f>IF(G4663="","",G4663-first_day+1)</f>
        <v/>
      </c>
      <c r="J4663" s="27">
        <f>IF(I4663="","",INDEX(Daily!$J$2:$J$421,I4663))</f>
        <v/>
      </c>
      <c r="K4663" s="27">
        <f>IF(J4663="","",J4663+cat_offset)</f>
        <v/>
      </c>
      <c r="L4663" s="27">
        <f>IF(J4663="","",MAX(0,E4663-J4663)^2)</f>
        <v/>
      </c>
      <c r="M4663" s="27">
        <f>IF(J4663="","",MAX(0,E4663-(J4663+twcdh_off))^2)</f>
        <v/>
      </c>
      <c r="N4663" s="27">
        <f>IF(E4663="","",MAX(0,E4663-swcdh_thr)^2)</f>
        <v/>
      </c>
      <c r="O4663">
        <f>IF(K4663="","",ROUND(E4663-K4663,0))</f>
        <v/>
      </c>
      <c r="P4663">
        <f>IF(O4663="","",IF(O4663&gt;=1,O4663,0))</f>
        <v/>
      </c>
      <c r="Q4663" s="27">
        <f>IF(E4663="","",MAX(0,E4663-22))</f>
        <v/>
      </c>
      <c r="R4663" s="27">
        <f>IF(H4663=1,E4663,"")</f>
        <v/>
      </c>
      <c r="S4663" s="27">
        <f>IF(AND(H4663=1,J4663&lt;&gt;""),E4663-J4663,"")</f>
        <v/>
      </c>
      <c r="T4663">
        <f>IF(G4663="","",MONTH(G4663))</f>
        <v/>
      </c>
    </row>
    <row r="4664">
      <c r="A4664" s="24" t="n">
        <v>2020</v>
      </c>
      <c r="B4664" s="24" t="n">
        <v>7</v>
      </c>
      <c r="C4664" s="24" t="n">
        <v>13</v>
      </c>
      <c r="D4664" s="24" t="n">
        <v>7</v>
      </c>
      <c r="E4664" s="24" t="n">
        <v>16.79</v>
      </c>
      <c r="F4664" s="25">
        <f>IF($E4664="","",DATE(IF($A4664="",nominal_year,$A4664),$B4664,$C4664)+($D4664-IF(LEFT(hour_conv,1)="1",1,0))/24)</f>
        <v/>
      </c>
      <c r="G4664" s="26">
        <f>IF(F4664="","",INT(F4664))</f>
        <v/>
      </c>
      <c r="H4664">
        <f>IF(G4664="","",IF(AND(MONTH(G4664)*100+DAY(G4664)&gt;=season_lo,MONTH(G4664)*100+DAY(G4664)&lt;=season_hi),1,0))</f>
        <v/>
      </c>
      <c r="I4664">
        <f>IF(G4664="","",G4664-first_day+1)</f>
        <v/>
      </c>
      <c r="J4664" s="27">
        <f>IF(I4664="","",INDEX(Daily!$J$2:$J$421,I4664))</f>
        <v/>
      </c>
      <c r="K4664" s="27">
        <f>IF(J4664="","",J4664+cat_offset)</f>
        <v/>
      </c>
      <c r="L4664" s="27">
        <f>IF(J4664="","",MAX(0,E4664-J4664)^2)</f>
        <v/>
      </c>
      <c r="M4664" s="27">
        <f>IF(J4664="","",MAX(0,E4664-(J4664+twcdh_off))^2)</f>
        <v/>
      </c>
      <c r="N4664" s="27">
        <f>IF(E4664="","",MAX(0,E4664-swcdh_thr)^2)</f>
        <v/>
      </c>
      <c r="O4664">
        <f>IF(K4664="","",ROUND(E4664-K4664,0))</f>
        <v/>
      </c>
      <c r="P4664">
        <f>IF(O4664="","",IF(O4664&gt;=1,O4664,0))</f>
        <v/>
      </c>
      <c r="Q4664" s="27">
        <f>IF(E4664="","",MAX(0,E4664-22))</f>
        <v/>
      </c>
      <c r="R4664" s="27">
        <f>IF(H4664=1,E4664,"")</f>
        <v/>
      </c>
      <c r="S4664" s="27">
        <f>IF(AND(H4664=1,J4664&lt;&gt;""),E4664-J4664,"")</f>
        <v/>
      </c>
      <c r="T4664">
        <f>IF(G4664="","",MONTH(G4664))</f>
        <v/>
      </c>
    </row>
    <row r="4665">
      <c r="A4665" s="24" t="n">
        <v>2020</v>
      </c>
      <c r="B4665" s="24" t="n">
        <v>7</v>
      </c>
      <c r="C4665" s="24" t="n">
        <v>13</v>
      </c>
      <c r="D4665" s="24" t="n">
        <v>8</v>
      </c>
      <c r="E4665" s="24" t="n">
        <v>17.08</v>
      </c>
      <c r="F4665" s="25">
        <f>IF($E4665="","",DATE(IF($A4665="",nominal_year,$A4665),$B4665,$C4665)+($D4665-IF(LEFT(hour_conv,1)="1",1,0))/24)</f>
        <v/>
      </c>
      <c r="G4665" s="26">
        <f>IF(F4665="","",INT(F4665))</f>
        <v/>
      </c>
      <c r="H4665">
        <f>IF(G4665="","",IF(AND(MONTH(G4665)*100+DAY(G4665)&gt;=season_lo,MONTH(G4665)*100+DAY(G4665)&lt;=season_hi),1,0))</f>
        <v/>
      </c>
      <c r="I4665">
        <f>IF(G4665="","",G4665-first_day+1)</f>
        <v/>
      </c>
      <c r="J4665" s="27">
        <f>IF(I4665="","",INDEX(Daily!$J$2:$J$421,I4665))</f>
        <v/>
      </c>
      <c r="K4665" s="27">
        <f>IF(J4665="","",J4665+cat_offset)</f>
        <v/>
      </c>
      <c r="L4665" s="27">
        <f>IF(J4665="","",MAX(0,E4665-J4665)^2)</f>
        <v/>
      </c>
      <c r="M4665" s="27">
        <f>IF(J4665="","",MAX(0,E4665-(J4665+twcdh_off))^2)</f>
        <v/>
      </c>
      <c r="N4665" s="27">
        <f>IF(E4665="","",MAX(0,E4665-swcdh_thr)^2)</f>
        <v/>
      </c>
      <c r="O4665">
        <f>IF(K4665="","",ROUND(E4665-K4665,0))</f>
        <v/>
      </c>
      <c r="P4665">
        <f>IF(O4665="","",IF(O4665&gt;=1,O4665,0))</f>
        <v/>
      </c>
      <c r="Q4665" s="27">
        <f>IF(E4665="","",MAX(0,E4665-22))</f>
        <v/>
      </c>
      <c r="R4665" s="27">
        <f>IF(H4665=1,E4665,"")</f>
        <v/>
      </c>
      <c r="S4665" s="27">
        <f>IF(AND(H4665=1,J4665&lt;&gt;""),E4665-J4665,"")</f>
        <v/>
      </c>
      <c r="T4665">
        <f>IF(G4665="","",MONTH(G4665))</f>
        <v/>
      </c>
    </row>
    <row r="4666">
      <c r="A4666" s="24" t="n">
        <v>2020</v>
      </c>
      <c r="B4666" s="24" t="n">
        <v>7</v>
      </c>
      <c r="C4666" s="24" t="n">
        <v>13</v>
      </c>
      <c r="D4666" s="24" t="n">
        <v>9</v>
      </c>
      <c r="E4666" s="24" t="n">
        <v>19.43</v>
      </c>
      <c r="F4666" s="25">
        <f>IF($E4666="","",DATE(IF($A4666="",nominal_year,$A4666),$B4666,$C4666)+($D4666-IF(LEFT(hour_conv,1)="1",1,0))/24)</f>
        <v/>
      </c>
      <c r="G4666" s="26">
        <f>IF(F4666="","",INT(F4666))</f>
        <v/>
      </c>
      <c r="H4666">
        <f>IF(G4666="","",IF(AND(MONTH(G4666)*100+DAY(G4666)&gt;=season_lo,MONTH(G4666)*100+DAY(G4666)&lt;=season_hi),1,0))</f>
        <v/>
      </c>
      <c r="I4666">
        <f>IF(G4666="","",G4666-first_day+1)</f>
        <v/>
      </c>
      <c r="J4666" s="27">
        <f>IF(I4666="","",INDEX(Daily!$J$2:$J$421,I4666))</f>
        <v/>
      </c>
      <c r="K4666" s="27">
        <f>IF(J4666="","",J4666+cat_offset)</f>
        <v/>
      </c>
      <c r="L4666" s="27">
        <f>IF(J4666="","",MAX(0,E4666-J4666)^2)</f>
        <v/>
      </c>
      <c r="M4666" s="27">
        <f>IF(J4666="","",MAX(0,E4666-(J4666+twcdh_off))^2)</f>
        <v/>
      </c>
      <c r="N4666" s="27">
        <f>IF(E4666="","",MAX(0,E4666-swcdh_thr)^2)</f>
        <v/>
      </c>
      <c r="O4666">
        <f>IF(K4666="","",ROUND(E4666-K4666,0))</f>
        <v/>
      </c>
      <c r="P4666">
        <f>IF(O4666="","",IF(O4666&gt;=1,O4666,0))</f>
        <v/>
      </c>
      <c r="Q4666" s="27">
        <f>IF(E4666="","",MAX(0,E4666-22))</f>
        <v/>
      </c>
      <c r="R4666" s="27">
        <f>IF(H4666=1,E4666,"")</f>
        <v/>
      </c>
      <c r="S4666" s="27">
        <f>IF(AND(H4666=1,J4666&lt;&gt;""),E4666-J4666,"")</f>
        <v/>
      </c>
      <c r="T4666">
        <f>IF(G4666="","",MONTH(G4666))</f>
        <v/>
      </c>
    </row>
    <row r="4667">
      <c r="A4667" s="24" t="n">
        <v>2020</v>
      </c>
      <c r="B4667" s="24" t="n">
        <v>7</v>
      </c>
      <c r="C4667" s="24" t="n">
        <v>13</v>
      </c>
      <c r="D4667" s="24" t="n">
        <v>10</v>
      </c>
      <c r="E4667" s="24" t="n">
        <v>20.67</v>
      </c>
      <c r="F4667" s="25">
        <f>IF($E4667="","",DATE(IF($A4667="",nominal_year,$A4667),$B4667,$C4667)+($D4667-IF(LEFT(hour_conv,1)="1",1,0))/24)</f>
        <v/>
      </c>
      <c r="G4667" s="26">
        <f>IF(F4667="","",INT(F4667))</f>
        <v/>
      </c>
      <c r="H4667">
        <f>IF(G4667="","",IF(AND(MONTH(G4667)*100+DAY(G4667)&gt;=season_lo,MONTH(G4667)*100+DAY(G4667)&lt;=season_hi),1,0))</f>
        <v/>
      </c>
      <c r="I4667">
        <f>IF(G4667="","",G4667-first_day+1)</f>
        <v/>
      </c>
      <c r="J4667" s="27">
        <f>IF(I4667="","",INDEX(Daily!$J$2:$J$421,I4667))</f>
        <v/>
      </c>
      <c r="K4667" s="27">
        <f>IF(J4667="","",J4667+cat_offset)</f>
        <v/>
      </c>
      <c r="L4667" s="27">
        <f>IF(J4667="","",MAX(0,E4667-J4667)^2)</f>
        <v/>
      </c>
      <c r="M4667" s="27">
        <f>IF(J4667="","",MAX(0,E4667-(J4667+twcdh_off))^2)</f>
        <v/>
      </c>
      <c r="N4667" s="27">
        <f>IF(E4667="","",MAX(0,E4667-swcdh_thr)^2)</f>
        <v/>
      </c>
      <c r="O4667">
        <f>IF(K4667="","",ROUND(E4667-K4667,0))</f>
        <v/>
      </c>
      <c r="P4667">
        <f>IF(O4667="","",IF(O4667&gt;=1,O4667,0))</f>
        <v/>
      </c>
      <c r="Q4667" s="27">
        <f>IF(E4667="","",MAX(0,E4667-22))</f>
        <v/>
      </c>
      <c r="R4667" s="27">
        <f>IF(H4667=1,E4667,"")</f>
        <v/>
      </c>
      <c r="S4667" s="27">
        <f>IF(AND(H4667=1,J4667&lt;&gt;""),E4667-J4667,"")</f>
        <v/>
      </c>
      <c r="T4667">
        <f>IF(G4667="","",MONTH(G4667))</f>
        <v/>
      </c>
    </row>
    <row r="4668">
      <c r="A4668" s="24" t="n">
        <v>2020</v>
      </c>
      <c r="B4668" s="24" t="n">
        <v>7</v>
      </c>
      <c r="C4668" s="24" t="n">
        <v>13</v>
      </c>
      <c r="D4668" s="24" t="n">
        <v>11</v>
      </c>
      <c r="E4668" s="24" t="n">
        <v>22.18</v>
      </c>
      <c r="F4668" s="25">
        <f>IF($E4668="","",DATE(IF($A4668="",nominal_year,$A4668),$B4668,$C4668)+($D4668-IF(LEFT(hour_conv,1)="1",1,0))/24)</f>
        <v/>
      </c>
      <c r="G4668" s="26">
        <f>IF(F4668="","",INT(F4668))</f>
        <v/>
      </c>
      <c r="H4668">
        <f>IF(G4668="","",IF(AND(MONTH(G4668)*100+DAY(G4668)&gt;=season_lo,MONTH(G4668)*100+DAY(G4668)&lt;=season_hi),1,0))</f>
        <v/>
      </c>
      <c r="I4668">
        <f>IF(G4668="","",G4668-first_day+1)</f>
        <v/>
      </c>
      <c r="J4668" s="27">
        <f>IF(I4668="","",INDEX(Daily!$J$2:$J$421,I4668))</f>
        <v/>
      </c>
      <c r="K4668" s="27">
        <f>IF(J4668="","",J4668+cat_offset)</f>
        <v/>
      </c>
      <c r="L4668" s="27">
        <f>IF(J4668="","",MAX(0,E4668-J4668)^2)</f>
        <v/>
      </c>
      <c r="M4668" s="27">
        <f>IF(J4668="","",MAX(0,E4668-(J4668+twcdh_off))^2)</f>
        <v/>
      </c>
      <c r="N4668" s="27">
        <f>IF(E4668="","",MAX(0,E4668-swcdh_thr)^2)</f>
        <v/>
      </c>
      <c r="O4668">
        <f>IF(K4668="","",ROUND(E4668-K4668,0))</f>
        <v/>
      </c>
      <c r="P4668">
        <f>IF(O4668="","",IF(O4668&gt;=1,O4668,0))</f>
        <v/>
      </c>
      <c r="Q4668" s="27">
        <f>IF(E4668="","",MAX(0,E4668-22))</f>
        <v/>
      </c>
      <c r="R4668" s="27">
        <f>IF(H4668=1,E4668,"")</f>
        <v/>
      </c>
      <c r="S4668" s="27">
        <f>IF(AND(H4668=1,J4668&lt;&gt;""),E4668-J4668,"")</f>
        <v/>
      </c>
      <c r="T4668">
        <f>IF(G4668="","",MONTH(G4668))</f>
        <v/>
      </c>
    </row>
    <row r="4669">
      <c r="A4669" s="24" t="n">
        <v>2020</v>
      </c>
      <c r="B4669" s="24" t="n">
        <v>7</v>
      </c>
      <c r="C4669" s="24" t="n">
        <v>13</v>
      </c>
      <c r="D4669" s="24" t="n">
        <v>12</v>
      </c>
      <c r="E4669" s="24" t="n">
        <v>22.88</v>
      </c>
      <c r="F4669" s="25">
        <f>IF($E4669="","",DATE(IF($A4669="",nominal_year,$A4669),$B4669,$C4669)+($D4669-IF(LEFT(hour_conv,1)="1",1,0))/24)</f>
        <v/>
      </c>
      <c r="G4669" s="26">
        <f>IF(F4669="","",INT(F4669))</f>
        <v/>
      </c>
      <c r="H4669">
        <f>IF(G4669="","",IF(AND(MONTH(G4669)*100+DAY(G4669)&gt;=season_lo,MONTH(G4669)*100+DAY(G4669)&lt;=season_hi),1,0))</f>
        <v/>
      </c>
      <c r="I4669">
        <f>IF(G4669="","",G4669-first_day+1)</f>
        <v/>
      </c>
      <c r="J4669" s="27">
        <f>IF(I4669="","",INDEX(Daily!$J$2:$J$421,I4669))</f>
        <v/>
      </c>
      <c r="K4669" s="27">
        <f>IF(J4669="","",J4669+cat_offset)</f>
        <v/>
      </c>
      <c r="L4669" s="27">
        <f>IF(J4669="","",MAX(0,E4669-J4669)^2)</f>
        <v/>
      </c>
      <c r="M4669" s="27">
        <f>IF(J4669="","",MAX(0,E4669-(J4669+twcdh_off))^2)</f>
        <v/>
      </c>
      <c r="N4669" s="27">
        <f>IF(E4669="","",MAX(0,E4669-swcdh_thr)^2)</f>
        <v/>
      </c>
      <c r="O4669">
        <f>IF(K4669="","",ROUND(E4669-K4669,0))</f>
        <v/>
      </c>
      <c r="P4669">
        <f>IF(O4669="","",IF(O4669&gt;=1,O4669,0))</f>
        <v/>
      </c>
      <c r="Q4669" s="27">
        <f>IF(E4669="","",MAX(0,E4669-22))</f>
        <v/>
      </c>
      <c r="R4669" s="27">
        <f>IF(H4669=1,E4669,"")</f>
        <v/>
      </c>
      <c r="S4669" s="27">
        <f>IF(AND(H4669=1,J4669&lt;&gt;""),E4669-J4669,"")</f>
        <v/>
      </c>
      <c r="T4669">
        <f>IF(G4669="","",MONTH(G4669))</f>
        <v/>
      </c>
    </row>
    <row r="4670">
      <c r="A4670" s="24" t="n">
        <v>2020</v>
      </c>
      <c r="B4670" s="24" t="n">
        <v>7</v>
      </c>
      <c r="C4670" s="24" t="n">
        <v>13</v>
      </c>
      <c r="D4670" s="24" t="n">
        <v>13</v>
      </c>
      <c r="E4670" s="24" t="n">
        <v>24.09</v>
      </c>
      <c r="F4670" s="25">
        <f>IF($E4670="","",DATE(IF($A4670="",nominal_year,$A4670),$B4670,$C4670)+($D4670-IF(LEFT(hour_conv,1)="1",1,0))/24)</f>
        <v/>
      </c>
      <c r="G4670" s="26">
        <f>IF(F4670="","",INT(F4670))</f>
        <v/>
      </c>
      <c r="H4670">
        <f>IF(G4670="","",IF(AND(MONTH(G4670)*100+DAY(G4670)&gt;=season_lo,MONTH(G4670)*100+DAY(G4670)&lt;=season_hi),1,0))</f>
        <v/>
      </c>
      <c r="I4670">
        <f>IF(G4670="","",G4670-first_day+1)</f>
        <v/>
      </c>
      <c r="J4670" s="27">
        <f>IF(I4670="","",INDEX(Daily!$J$2:$J$421,I4670))</f>
        <v/>
      </c>
      <c r="K4670" s="27">
        <f>IF(J4670="","",J4670+cat_offset)</f>
        <v/>
      </c>
      <c r="L4670" s="27">
        <f>IF(J4670="","",MAX(0,E4670-J4670)^2)</f>
        <v/>
      </c>
      <c r="M4670" s="27">
        <f>IF(J4670="","",MAX(0,E4670-(J4670+twcdh_off))^2)</f>
        <v/>
      </c>
      <c r="N4670" s="27">
        <f>IF(E4670="","",MAX(0,E4670-swcdh_thr)^2)</f>
        <v/>
      </c>
      <c r="O4670">
        <f>IF(K4670="","",ROUND(E4670-K4670,0))</f>
        <v/>
      </c>
      <c r="P4670">
        <f>IF(O4670="","",IF(O4670&gt;=1,O4670,0))</f>
        <v/>
      </c>
      <c r="Q4670" s="27">
        <f>IF(E4670="","",MAX(0,E4670-22))</f>
        <v/>
      </c>
      <c r="R4670" s="27">
        <f>IF(H4670=1,E4670,"")</f>
        <v/>
      </c>
      <c r="S4670" s="27">
        <f>IF(AND(H4670=1,J4670&lt;&gt;""),E4670-J4670,"")</f>
        <v/>
      </c>
      <c r="T4670">
        <f>IF(G4670="","",MONTH(G4670))</f>
        <v/>
      </c>
    </row>
    <row r="4671">
      <c r="A4671" s="24" t="n">
        <v>2020</v>
      </c>
      <c r="B4671" s="24" t="n">
        <v>7</v>
      </c>
      <c r="C4671" s="24" t="n">
        <v>13</v>
      </c>
      <c r="D4671" s="24" t="n">
        <v>14</v>
      </c>
      <c r="E4671" s="24" t="n">
        <v>25.03</v>
      </c>
      <c r="F4671" s="25">
        <f>IF($E4671="","",DATE(IF($A4671="",nominal_year,$A4671),$B4671,$C4671)+($D4671-IF(LEFT(hour_conv,1)="1",1,0))/24)</f>
        <v/>
      </c>
      <c r="G4671" s="26">
        <f>IF(F4671="","",INT(F4671))</f>
        <v/>
      </c>
      <c r="H4671">
        <f>IF(G4671="","",IF(AND(MONTH(G4671)*100+DAY(G4671)&gt;=season_lo,MONTH(G4671)*100+DAY(G4671)&lt;=season_hi),1,0))</f>
        <v/>
      </c>
      <c r="I4671">
        <f>IF(G4671="","",G4671-first_day+1)</f>
        <v/>
      </c>
      <c r="J4671" s="27">
        <f>IF(I4671="","",INDEX(Daily!$J$2:$J$421,I4671))</f>
        <v/>
      </c>
      <c r="K4671" s="27">
        <f>IF(J4671="","",J4671+cat_offset)</f>
        <v/>
      </c>
      <c r="L4671" s="27">
        <f>IF(J4671="","",MAX(0,E4671-J4671)^2)</f>
        <v/>
      </c>
      <c r="M4671" s="27">
        <f>IF(J4671="","",MAX(0,E4671-(J4671+twcdh_off))^2)</f>
        <v/>
      </c>
      <c r="N4671" s="27">
        <f>IF(E4671="","",MAX(0,E4671-swcdh_thr)^2)</f>
        <v/>
      </c>
      <c r="O4671">
        <f>IF(K4671="","",ROUND(E4671-K4671,0))</f>
        <v/>
      </c>
      <c r="P4671">
        <f>IF(O4671="","",IF(O4671&gt;=1,O4671,0))</f>
        <v/>
      </c>
      <c r="Q4671" s="27">
        <f>IF(E4671="","",MAX(0,E4671-22))</f>
        <v/>
      </c>
      <c r="R4671" s="27">
        <f>IF(H4671=1,E4671,"")</f>
        <v/>
      </c>
      <c r="S4671" s="27">
        <f>IF(AND(H4671=1,J4671&lt;&gt;""),E4671-J4671,"")</f>
        <v/>
      </c>
      <c r="T4671">
        <f>IF(G4671="","",MONTH(G4671))</f>
        <v/>
      </c>
    </row>
    <row r="4672">
      <c r="A4672" s="24" t="n">
        <v>2020</v>
      </c>
      <c r="B4672" s="24" t="n">
        <v>7</v>
      </c>
      <c r="C4672" s="24" t="n">
        <v>13</v>
      </c>
      <c r="D4672" s="24" t="n">
        <v>15</v>
      </c>
      <c r="E4672" s="24" t="n">
        <v>25.92</v>
      </c>
      <c r="F4672" s="25">
        <f>IF($E4672="","",DATE(IF($A4672="",nominal_year,$A4672),$B4672,$C4672)+($D4672-IF(LEFT(hour_conv,1)="1",1,0))/24)</f>
        <v/>
      </c>
      <c r="G4672" s="26">
        <f>IF(F4672="","",INT(F4672))</f>
        <v/>
      </c>
      <c r="H4672">
        <f>IF(G4672="","",IF(AND(MONTH(G4672)*100+DAY(G4672)&gt;=season_lo,MONTH(G4672)*100+DAY(G4672)&lt;=season_hi),1,0))</f>
        <v/>
      </c>
      <c r="I4672">
        <f>IF(G4672="","",G4672-first_day+1)</f>
        <v/>
      </c>
      <c r="J4672" s="27">
        <f>IF(I4672="","",INDEX(Daily!$J$2:$J$421,I4672))</f>
        <v/>
      </c>
      <c r="K4672" s="27">
        <f>IF(J4672="","",J4672+cat_offset)</f>
        <v/>
      </c>
      <c r="L4672" s="27">
        <f>IF(J4672="","",MAX(0,E4672-J4672)^2)</f>
        <v/>
      </c>
      <c r="M4672" s="27">
        <f>IF(J4672="","",MAX(0,E4672-(J4672+twcdh_off))^2)</f>
        <v/>
      </c>
      <c r="N4672" s="27">
        <f>IF(E4672="","",MAX(0,E4672-swcdh_thr)^2)</f>
        <v/>
      </c>
      <c r="O4672">
        <f>IF(K4672="","",ROUND(E4672-K4672,0))</f>
        <v/>
      </c>
      <c r="P4672">
        <f>IF(O4672="","",IF(O4672&gt;=1,O4672,0))</f>
        <v/>
      </c>
      <c r="Q4672" s="27">
        <f>IF(E4672="","",MAX(0,E4672-22))</f>
        <v/>
      </c>
      <c r="R4672" s="27">
        <f>IF(H4672=1,E4672,"")</f>
        <v/>
      </c>
      <c r="S4672" s="27">
        <f>IF(AND(H4672=1,J4672&lt;&gt;""),E4672-J4672,"")</f>
        <v/>
      </c>
      <c r="T4672">
        <f>IF(G4672="","",MONTH(G4672))</f>
        <v/>
      </c>
    </row>
    <row r="4673">
      <c r="A4673" s="24" t="n">
        <v>2020</v>
      </c>
      <c r="B4673" s="24" t="n">
        <v>7</v>
      </c>
      <c r="C4673" s="24" t="n">
        <v>13</v>
      </c>
      <c r="D4673" s="24" t="n">
        <v>16</v>
      </c>
      <c r="E4673" s="24" t="n">
        <v>26.03</v>
      </c>
      <c r="F4673" s="25">
        <f>IF($E4673="","",DATE(IF($A4673="",nominal_year,$A4673),$B4673,$C4673)+($D4673-IF(LEFT(hour_conv,1)="1",1,0))/24)</f>
        <v/>
      </c>
      <c r="G4673" s="26">
        <f>IF(F4673="","",INT(F4673))</f>
        <v/>
      </c>
      <c r="H4673">
        <f>IF(G4673="","",IF(AND(MONTH(G4673)*100+DAY(G4673)&gt;=season_lo,MONTH(G4673)*100+DAY(G4673)&lt;=season_hi),1,0))</f>
        <v/>
      </c>
      <c r="I4673">
        <f>IF(G4673="","",G4673-first_day+1)</f>
        <v/>
      </c>
      <c r="J4673" s="27">
        <f>IF(I4673="","",INDEX(Daily!$J$2:$J$421,I4673))</f>
        <v/>
      </c>
      <c r="K4673" s="27">
        <f>IF(J4673="","",J4673+cat_offset)</f>
        <v/>
      </c>
      <c r="L4673" s="27">
        <f>IF(J4673="","",MAX(0,E4673-J4673)^2)</f>
        <v/>
      </c>
      <c r="M4673" s="27">
        <f>IF(J4673="","",MAX(0,E4673-(J4673+twcdh_off))^2)</f>
        <v/>
      </c>
      <c r="N4673" s="27">
        <f>IF(E4673="","",MAX(0,E4673-swcdh_thr)^2)</f>
        <v/>
      </c>
      <c r="O4673">
        <f>IF(K4673="","",ROUND(E4673-K4673,0))</f>
        <v/>
      </c>
      <c r="P4673">
        <f>IF(O4673="","",IF(O4673&gt;=1,O4673,0))</f>
        <v/>
      </c>
      <c r="Q4673" s="27">
        <f>IF(E4673="","",MAX(0,E4673-22))</f>
        <v/>
      </c>
      <c r="R4673" s="27">
        <f>IF(H4673=1,E4673,"")</f>
        <v/>
      </c>
      <c r="S4673" s="27">
        <f>IF(AND(H4673=1,J4673&lt;&gt;""),E4673-J4673,"")</f>
        <v/>
      </c>
      <c r="T4673">
        <f>IF(G4673="","",MONTH(G4673))</f>
        <v/>
      </c>
    </row>
    <row r="4674">
      <c r="A4674" s="24" t="n">
        <v>2020</v>
      </c>
      <c r="B4674" s="24" t="n">
        <v>7</v>
      </c>
      <c r="C4674" s="24" t="n">
        <v>13</v>
      </c>
      <c r="D4674" s="24" t="n">
        <v>17</v>
      </c>
      <c r="E4674" s="24" t="n">
        <v>25.87</v>
      </c>
      <c r="F4674" s="25">
        <f>IF($E4674="","",DATE(IF($A4674="",nominal_year,$A4674),$B4674,$C4674)+($D4674-IF(LEFT(hour_conv,1)="1",1,0))/24)</f>
        <v/>
      </c>
      <c r="G4674" s="26">
        <f>IF(F4674="","",INT(F4674))</f>
        <v/>
      </c>
      <c r="H4674">
        <f>IF(G4674="","",IF(AND(MONTH(G4674)*100+DAY(G4674)&gt;=season_lo,MONTH(G4674)*100+DAY(G4674)&lt;=season_hi),1,0))</f>
        <v/>
      </c>
      <c r="I4674">
        <f>IF(G4674="","",G4674-first_day+1)</f>
        <v/>
      </c>
      <c r="J4674" s="27">
        <f>IF(I4674="","",INDEX(Daily!$J$2:$J$421,I4674))</f>
        <v/>
      </c>
      <c r="K4674" s="27">
        <f>IF(J4674="","",J4674+cat_offset)</f>
        <v/>
      </c>
      <c r="L4674" s="27">
        <f>IF(J4674="","",MAX(0,E4674-J4674)^2)</f>
        <v/>
      </c>
      <c r="M4674" s="27">
        <f>IF(J4674="","",MAX(0,E4674-(J4674+twcdh_off))^2)</f>
        <v/>
      </c>
      <c r="N4674" s="27">
        <f>IF(E4674="","",MAX(0,E4674-swcdh_thr)^2)</f>
        <v/>
      </c>
      <c r="O4674">
        <f>IF(K4674="","",ROUND(E4674-K4674,0))</f>
        <v/>
      </c>
      <c r="P4674">
        <f>IF(O4674="","",IF(O4674&gt;=1,O4674,0))</f>
        <v/>
      </c>
      <c r="Q4674" s="27">
        <f>IF(E4674="","",MAX(0,E4674-22))</f>
        <v/>
      </c>
      <c r="R4674" s="27">
        <f>IF(H4674=1,E4674,"")</f>
        <v/>
      </c>
      <c r="S4674" s="27">
        <f>IF(AND(H4674=1,J4674&lt;&gt;""),E4674-J4674,"")</f>
        <v/>
      </c>
      <c r="T4674">
        <f>IF(G4674="","",MONTH(G4674))</f>
        <v/>
      </c>
    </row>
    <row r="4675">
      <c r="A4675" s="24" t="n">
        <v>2020</v>
      </c>
      <c r="B4675" s="24" t="n">
        <v>7</v>
      </c>
      <c r="C4675" s="24" t="n">
        <v>13</v>
      </c>
      <c r="D4675" s="24" t="n">
        <v>18</v>
      </c>
      <c r="E4675" s="24" t="n">
        <v>25.99</v>
      </c>
      <c r="F4675" s="25">
        <f>IF($E4675="","",DATE(IF($A4675="",nominal_year,$A4675),$B4675,$C4675)+($D4675-IF(LEFT(hour_conv,1)="1",1,0))/24)</f>
        <v/>
      </c>
      <c r="G4675" s="26">
        <f>IF(F4675="","",INT(F4675))</f>
        <v/>
      </c>
      <c r="H4675">
        <f>IF(G4675="","",IF(AND(MONTH(G4675)*100+DAY(G4675)&gt;=season_lo,MONTH(G4675)*100+DAY(G4675)&lt;=season_hi),1,0))</f>
        <v/>
      </c>
      <c r="I4675">
        <f>IF(G4675="","",G4675-first_day+1)</f>
        <v/>
      </c>
      <c r="J4675" s="27">
        <f>IF(I4675="","",INDEX(Daily!$J$2:$J$421,I4675))</f>
        <v/>
      </c>
      <c r="K4675" s="27">
        <f>IF(J4675="","",J4675+cat_offset)</f>
        <v/>
      </c>
      <c r="L4675" s="27">
        <f>IF(J4675="","",MAX(0,E4675-J4675)^2)</f>
        <v/>
      </c>
      <c r="M4675" s="27">
        <f>IF(J4675="","",MAX(0,E4675-(J4675+twcdh_off))^2)</f>
        <v/>
      </c>
      <c r="N4675" s="27">
        <f>IF(E4675="","",MAX(0,E4675-swcdh_thr)^2)</f>
        <v/>
      </c>
      <c r="O4675">
        <f>IF(K4675="","",ROUND(E4675-K4675,0))</f>
        <v/>
      </c>
      <c r="P4675">
        <f>IF(O4675="","",IF(O4675&gt;=1,O4675,0))</f>
        <v/>
      </c>
      <c r="Q4675" s="27">
        <f>IF(E4675="","",MAX(0,E4675-22))</f>
        <v/>
      </c>
      <c r="R4675" s="27">
        <f>IF(H4675=1,E4675,"")</f>
        <v/>
      </c>
      <c r="S4675" s="27">
        <f>IF(AND(H4675=1,J4675&lt;&gt;""),E4675-J4675,"")</f>
        <v/>
      </c>
      <c r="T4675">
        <f>IF(G4675="","",MONTH(G4675))</f>
        <v/>
      </c>
    </row>
    <row r="4676">
      <c r="A4676" s="24" t="n">
        <v>2020</v>
      </c>
      <c r="B4676" s="24" t="n">
        <v>7</v>
      </c>
      <c r="C4676" s="24" t="n">
        <v>13</v>
      </c>
      <c r="D4676" s="24" t="n">
        <v>19</v>
      </c>
      <c r="E4676" s="24" t="n">
        <v>24.93</v>
      </c>
      <c r="F4676" s="25">
        <f>IF($E4676="","",DATE(IF($A4676="",nominal_year,$A4676),$B4676,$C4676)+($D4676-IF(LEFT(hour_conv,1)="1",1,0))/24)</f>
        <v/>
      </c>
      <c r="G4676" s="26">
        <f>IF(F4676="","",INT(F4676))</f>
        <v/>
      </c>
      <c r="H4676">
        <f>IF(G4676="","",IF(AND(MONTH(G4676)*100+DAY(G4676)&gt;=season_lo,MONTH(G4676)*100+DAY(G4676)&lt;=season_hi),1,0))</f>
        <v/>
      </c>
      <c r="I4676">
        <f>IF(G4676="","",G4676-first_day+1)</f>
        <v/>
      </c>
      <c r="J4676" s="27">
        <f>IF(I4676="","",INDEX(Daily!$J$2:$J$421,I4676))</f>
        <v/>
      </c>
      <c r="K4676" s="27">
        <f>IF(J4676="","",J4676+cat_offset)</f>
        <v/>
      </c>
      <c r="L4676" s="27">
        <f>IF(J4676="","",MAX(0,E4676-J4676)^2)</f>
        <v/>
      </c>
      <c r="M4676" s="27">
        <f>IF(J4676="","",MAX(0,E4676-(J4676+twcdh_off))^2)</f>
        <v/>
      </c>
      <c r="N4676" s="27">
        <f>IF(E4676="","",MAX(0,E4676-swcdh_thr)^2)</f>
        <v/>
      </c>
      <c r="O4676">
        <f>IF(K4676="","",ROUND(E4676-K4676,0))</f>
        <v/>
      </c>
      <c r="P4676">
        <f>IF(O4676="","",IF(O4676&gt;=1,O4676,0))</f>
        <v/>
      </c>
      <c r="Q4676" s="27">
        <f>IF(E4676="","",MAX(0,E4676-22))</f>
        <v/>
      </c>
      <c r="R4676" s="27">
        <f>IF(H4676=1,E4676,"")</f>
        <v/>
      </c>
      <c r="S4676" s="27">
        <f>IF(AND(H4676=1,J4676&lt;&gt;""),E4676-J4676,"")</f>
        <v/>
      </c>
      <c r="T4676">
        <f>IF(G4676="","",MONTH(G4676))</f>
        <v/>
      </c>
    </row>
    <row r="4677">
      <c r="A4677" s="24" t="n">
        <v>2020</v>
      </c>
      <c r="B4677" s="24" t="n">
        <v>7</v>
      </c>
      <c r="C4677" s="24" t="n">
        <v>13</v>
      </c>
      <c r="D4677" s="24" t="n">
        <v>20</v>
      </c>
      <c r="E4677" s="24" t="n">
        <v>22.99</v>
      </c>
      <c r="F4677" s="25">
        <f>IF($E4677="","",DATE(IF($A4677="",nominal_year,$A4677),$B4677,$C4677)+($D4677-IF(LEFT(hour_conv,1)="1",1,0))/24)</f>
        <v/>
      </c>
      <c r="G4677" s="26">
        <f>IF(F4677="","",INT(F4677))</f>
        <v/>
      </c>
      <c r="H4677">
        <f>IF(G4677="","",IF(AND(MONTH(G4677)*100+DAY(G4677)&gt;=season_lo,MONTH(G4677)*100+DAY(G4677)&lt;=season_hi),1,0))</f>
        <v/>
      </c>
      <c r="I4677">
        <f>IF(G4677="","",G4677-first_day+1)</f>
        <v/>
      </c>
      <c r="J4677" s="27">
        <f>IF(I4677="","",INDEX(Daily!$J$2:$J$421,I4677))</f>
        <v/>
      </c>
      <c r="K4677" s="27">
        <f>IF(J4677="","",J4677+cat_offset)</f>
        <v/>
      </c>
      <c r="L4677" s="27">
        <f>IF(J4677="","",MAX(0,E4677-J4677)^2)</f>
        <v/>
      </c>
      <c r="M4677" s="27">
        <f>IF(J4677="","",MAX(0,E4677-(J4677+twcdh_off))^2)</f>
        <v/>
      </c>
      <c r="N4677" s="27">
        <f>IF(E4677="","",MAX(0,E4677-swcdh_thr)^2)</f>
        <v/>
      </c>
      <c r="O4677">
        <f>IF(K4677="","",ROUND(E4677-K4677,0))</f>
        <v/>
      </c>
      <c r="P4677">
        <f>IF(O4677="","",IF(O4677&gt;=1,O4677,0))</f>
        <v/>
      </c>
      <c r="Q4677" s="27">
        <f>IF(E4677="","",MAX(0,E4677-22))</f>
        <v/>
      </c>
      <c r="R4677" s="27">
        <f>IF(H4677=1,E4677,"")</f>
        <v/>
      </c>
      <c r="S4677" s="27">
        <f>IF(AND(H4677=1,J4677&lt;&gt;""),E4677-J4677,"")</f>
        <v/>
      </c>
      <c r="T4677">
        <f>IF(G4677="","",MONTH(G4677))</f>
        <v/>
      </c>
    </row>
    <row r="4678">
      <c r="A4678" s="24" t="n">
        <v>2020</v>
      </c>
      <c r="B4678" s="24" t="n">
        <v>7</v>
      </c>
      <c r="C4678" s="24" t="n">
        <v>13</v>
      </c>
      <c r="D4678" s="24" t="n">
        <v>21</v>
      </c>
      <c r="E4678" s="24" t="n">
        <v>21.7</v>
      </c>
      <c r="F4678" s="25">
        <f>IF($E4678="","",DATE(IF($A4678="",nominal_year,$A4678),$B4678,$C4678)+($D4678-IF(LEFT(hour_conv,1)="1",1,0))/24)</f>
        <v/>
      </c>
      <c r="G4678" s="26">
        <f>IF(F4678="","",INT(F4678))</f>
        <v/>
      </c>
      <c r="H4678">
        <f>IF(G4678="","",IF(AND(MONTH(G4678)*100+DAY(G4678)&gt;=season_lo,MONTH(G4678)*100+DAY(G4678)&lt;=season_hi),1,0))</f>
        <v/>
      </c>
      <c r="I4678">
        <f>IF(G4678="","",G4678-first_day+1)</f>
        <v/>
      </c>
      <c r="J4678" s="27">
        <f>IF(I4678="","",INDEX(Daily!$J$2:$J$421,I4678))</f>
        <v/>
      </c>
      <c r="K4678" s="27">
        <f>IF(J4678="","",J4678+cat_offset)</f>
        <v/>
      </c>
      <c r="L4678" s="27">
        <f>IF(J4678="","",MAX(0,E4678-J4678)^2)</f>
        <v/>
      </c>
      <c r="M4678" s="27">
        <f>IF(J4678="","",MAX(0,E4678-(J4678+twcdh_off))^2)</f>
        <v/>
      </c>
      <c r="N4678" s="27">
        <f>IF(E4678="","",MAX(0,E4678-swcdh_thr)^2)</f>
        <v/>
      </c>
      <c r="O4678">
        <f>IF(K4678="","",ROUND(E4678-K4678,0))</f>
        <v/>
      </c>
      <c r="P4678">
        <f>IF(O4678="","",IF(O4678&gt;=1,O4678,0))</f>
        <v/>
      </c>
      <c r="Q4678" s="27">
        <f>IF(E4678="","",MAX(0,E4678-22))</f>
        <v/>
      </c>
      <c r="R4678" s="27">
        <f>IF(H4678=1,E4678,"")</f>
        <v/>
      </c>
      <c r="S4678" s="27">
        <f>IF(AND(H4678=1,J4678&lt;&gt;""),E4678-J4678,"")</f>
        <v/>
      </c>
      <c r="T4678">
        <f>IF(G4678="","",MONTH(G4678))</f>
        <v/>
      </c>
    </row>
    <row r="4679">
      <c r="A4679" s="24" t="n">
        <v>2020</v>
      </c>
      <c r="B4679" s="24" t="n">
        <v>7</v>
      </c>
      <c r="C4679" s="24" t="n">
        <v>13</v>
      </c>
      <c r="D4679" s="24" t="n">
        <v>22</v>
      </c>
      <c r="E4679" s="24" t="n">
        <v>21.23</v>
      </c>
      <c r="F4679" s="25">
        <f>IF($E4679="","",DATE(IF($A4679="",nominal_year,$A4679),$B4679,$C4679)+($D4679-IF(LEFT(hour_conv,1)="1",1,0))/24)</f>
        <v/>
      </c>
      <c r="G4679" s="26">
        <f>IF(F4679="","",INT(F4679))</f>
        <v/>
      </c>
      <c r="H4679">
        <f>IF(G4679="","",IF(AND(MONTH(G4679)*100+DAY(G4679)&gt;=season_lo,MONTH(G4679)*100+DAY(G4679)&lt;=season_hi),1,0))</f>
        <v/>
      </c>
      <c r="I4679">
        <f>IF(G4679="","",G4679-first_day+1)</f>
        <v/>
      </c>
      <c r="J4679" s="27">
        <f>IF(I4679="","",INDEX(Daily!$J$2:$J$421,I4679))</f>
        <v/>
      </c>
      <c r="K4679" s="27">
        <f>IF(J4679="","",J4679+cat_offset)</f>
        <v/>
      </c>
      <c r="L4679" s="27">
        <f>IF(J4679="","",MAX(0,E4679-J4679)^2)</f>
        <v/>
      </c>
      <c r="M4679" s="27">
        <f>IF(J4679="","",MAX(0,E4679-(J4679+twcdh_off))^2)</f>
        <v/>
      </c>
      <c r="N4679" s="27">
        <f>IF(E4679="","",MAX(0,E4679-swcdh_thr)^2)</f>
        <v/>
      </c>
      <c r="O4679">
        <f>IF(K4679="","",ROUND(E4679-K4679,0))</f>
        <v/>
      </c>
      <c r="P4679">
        <f>IF(O4679="","",IF(O4679&gt;=1,O4679,0))</f>
        <v/>
      </c>
      <c r="Q4679" s="27">
        <f>IF(E4679="","",MAX(0,E4679-22))</f>
        <v/>
      </c>
      <c r="R4679" s="27">
        <f>IF(H4679=1,E4679,"")</f>
        <v/>
      </c>
      <c r="S4679" s="27">
        <f>IF(AND(H4679=1,J4679&lt;&gt;""),E4679-J4679,"")</f>
        <v/>
      </c>
      <c r="T4679">
        <f>IF(G4679="","",MONTH(G4679))</f>
        <v/>
      </c>
    </row>
    <row r="4680">
      <c r="A4680" s="24" t="n">
        <v>2020</v>
      </c>
      <c r="B4680" s="24" t="n">
        <v>7</v>
      </c>
      <c r="C4680" s="24" t="n">
        <v>13</v>
      </c>
      <c r="D4680" s="24" t="n">
        <v>23</v>
      </c>
      <c r="E4680" s="24" t="n">
        <v>19.01</v>
      </c>
      <c r="F4680" s="25">
        <f>IF($E4680="","",DATE(IF($A4680="",nominal_year,$A4680),$B4680,$C4680)+($D4680-IF(LEFT(hour_conv,1)="1",1,0))/24)</f>
        <v/>
      </c>
      <c r="G4680" s="26">
        <f>IF(F4680="","",INT(F4680))</f>
        <v/>
      </c>
      <c r="H4680">
        <f>IF(G4680="","",IF(AND(MONTH(G4680)*100+DAY(G4680)&gt;=season_lo,MONTH(G4680)*100+DAY(G4680)&lt;=season_hi),1,0))</f>
        <v/>
      </c>
      <c r="I4680">
        <f>IF(G4680="","",G4680-first_day+1)</f>
        <v/>
      </c>
      <c r="J4680" s="27">
        <f>IF(I4680="","",INDEX(Daily!$J$2:$J$421,I4680))</f>
        <v/>
      </c>
      <c r="K4680" s="27">
        <f>IF(J4680="","",J4680+cat_offset)</f>
        <v/>
      </c>
      <c r="L4680" s="27">
        <f>IF(J4680="","",MAX(0,E4680-J4680)^2)</f>
        <v/>
      </c>
      <c r="M4680" s="27">
        <f>IF(J4680="","",MAX(0,E4680-(J4680+twcdh_off))^2)</f>
        <v/>
      </c>
      <c r="N4680" s="27">
        <f>IF(E4680="","",MAX(0,E4680-swcdh_thr)^2)</f>
        <v/>
      </c>
      <c r="O4680">
        <f>IF(K4680="","",ROUND(E4680-K4680,0))</f>
        <v/>
      </c>
      <c r="P4680">
        <f>IF(O4680="","",IF(O4680&gt;=1,O4680,0))</f>
        <v/>
      </c>
      <c r="Q4680" s="27">
        <f>IF(E4680="","",MAX(0,E4680-22))</f>
        <v/>
      </c>
      <c r="R4680" s="27">
        <f>IF(H4680=1,E4680,"")</f>
        <v/>
      </c>
      <c r="S4680" s="27">
        <f>IF(AND(H4680=1,J4680&lt;&gt;""),E4680-J4680,"")</f>
        <v/>
      </c>
      <c r="T4680">
        <f>IF(G4680="","",MONTH(G4680))</f>
        <v/>
      </c>
    </row>
    <row r="4681">
      <c r="A4681" s="24" t="n">
        <v>2020</v>
      </c>
      <c r="B4681" s="24" t="n">
        <v>7</v>
      </c>
      <c r="C4681" s="24" t="n">
        <v>13</v>
      </c>
      <c r="D4681" s="24" t="n">
        <v>24</v>
      </c>
      <c r="E4681" s="24" t="n">
        <v>18.37</v>
      </c>
      <c r="F4681" s="25">
        <f>IF($E4681="","",DATE(IF($A4681="",nominal_year,$A4681),$B4681,$C4681)+($D4681-IF(LEFT(hour_conv,1)="1",1,0))/24)</f>
        <v/>
      </c>
      <c r="G4681" s="26">
        <f>IF(F4681="","",INT(F4681))</f>
        <v/>
      </c>
      <c r="H4681">
        <f>IF(G4681="","",IF(AND(MONTH(G4681)*100+DAY(G4681)&gt;=season_lo,MONTH(G4681)*100+DAY(G4681)&lt;=season_hi),1,0))</f>
        <v/>
      </c>
      <c r="I4681">
        <f>IF(G4681="","",G4681-first_day+1)</f>
        <v/>
      </c>
      <c r="J4681" s="27">
        <f>IF(I4681="","",INDEX(Daily!$J$2:$J$421,I4681))</f>
        <v/>
      </c>
      <c r="K4681" s="27">
        <f>IF(J4681="","",J4681+cat_offset)</f>
        <v/>
      </c>
      <c r="L4681" s="27">
        <f>IF(J4681="","",MAX(0,E4681-J4681)^2)</f>
        <v/>
      </c>
      <c r="M4681" s="27">
        <f>IF(J4681="","",MAX(0,E4681-(J4681+twcdh_off))^2)</f>
        <v/>
      </c>
      <c r="N4681" s="27">
        <f>IF(E4681="","",MAX(0,E4681-swcdh_thr)^2)</f>
        <v/>
      </c>
      <c r="O4681">
        <f>IF(K4681="","",ROUND(E4681-K4681,0))</f>
        <v/>
      </c>
      <c r="P4681">
        <f>IF(O4681="","",IF(O4681&gt;=1,O4681,0))</f>
        <v/>
      </c>
      <c r="Q4681" s="27">
        <f>IF(E4681="","",MAX(0,E4681-22))</f>
        <v/>
      </c>
      <c r="R4681" s="27">
        <f>IF(H4681=1,E4681,"")</f>
        <v/>
      </c>
      <c r="S4681" s="27">
        <f>IF(AND(H4681=1,J4681&lt;&gt;""),E4681-J4681,"")</f>
        <v/>
      </c>
      <c r="T4681">
        <f>IF(G4681="","",MONTH(G4681))</f>
        <v/>
      </c>
    </row>
    <row r="4682">
      <c r="A4682" s="24" t="n">
        <v>2020</v>
      </c>
      <c r="B4682" s="24" t="n">
        <v>7</v>
      </c>
      <c r="C4682" s="24" t="n">
        <v>14</v>
      </c>
      <c r="D4682" s="24" t="n">
        <v>1</v>
      </c>
      <c r="E4682" s="24" t="n">
        <v>17.25</v>
      </c>
      <c r="F4682" s="25">
        <f>IF($E4682="","",DATE(IF($A4682="",nominal_year,$A4682),$B4682,$C4682)+($D4682-IF(LEFT(hour_conv,1)="1",1,0))/24)</f>
        <v/>
      </c>
      <c r="G4682" s="26">
        <f>IF(F4682="","",INT(F4682))</f>
        <v/>
      </c>
      <c r="H4682">
        <f>IF(G4682="","",IF(AND(MONTH(G4682)*100+DAY(G4682)&gt;=season_lo,MONTH(G4682)*100+DAY(G4682)&lt;=season_hi),1,0))</f>
        <v/>
      </c>
      <c r="I4682">
        <f>IF(G4682="","",G4682-first_day+1)</f>
        <v/>
      </c>
      <c r="J4682" s="27">
        <f>IF(I4682="","",INDEX(Daily!$J$2:$J$421,I4682))</f>
        <v/>
      </c>
      <c r="K4682" s="27">
        <f>IF(J4682="","",J4682+cat_offset)</f>
        <v/>
      </c>
      <c r="L4682" s="27">
        <f>IF(J4682="","",MAX(0,E4682-J4682)^2)</f>
        <v/>
      </c>
      <c r="M4682" s="27">
        <f>IF(J4682="","",MAX(0,E4682-(J4682+twcdh_off))^2)</f>
        <v/>
      </c>
      <c r="N4682" s="27">
        <f>IF(E4682="","",MAX(0,E4682-swcdh_thr)^2)</f>
        <v/>
      </c>
      <c r="O4682">
        <f>IF(K4682="","",ROUND(E4682-K4682,0))</f>
        <v/>
      </c>
      <c r="P4682">
        <f>IF(O4682="","",IF(O4682&gt;=1,O4682,0))</f>
        <v/>
      </c>
      <c r="Q4682" s="27">
        <f>IF(E4682="","",MAX(0,E4682-22))</f>
        <v/>
      </c>
      <c r="R4682" s="27">
        <f>IF(H4682=1,E4682,"")</f>
        <v/>
      </c>
      <c r="S4682" s="27">
        <f>IF(AND(H4682=1,J4682&lt;&gt;""),E4682-J4682,"")</f>
        <v/>
      </c>
      <c r="T4682">
        <f>IF(G4682="","",MONTH(G4682))</f>
        <v/>
      </c>
    </row>
    <row r="4683">
      <c r="A4683" s="24" t="n">
        <v>2020</v>
      </c>
      <c r="B4683" s="24" t="n">
        <v>7</v>
      </c>
      <c r="C4683" s="24" t="n">
        <v>14</v>
      </c>
      <c r="D4683" s="24" t="n">
        <v>2</v>
      </c>
      <c r="E4683" s="24" t="n">
        <v>15.53</v>
      </c>
      <c r="F4683" s="25">
        <f>IF($E4683="","",DATE(IF($A4683="",nominal_year,$A4683),$B4683,$C4683)+($D4683-IF(LEFT(hour_conv,1)="1",1,0))/24)</f>
        <v/>
      </c>
      <c r="G4683" s="26">
        <f>IF(F4683="","",INT(F4683))</f>
        <v/>
      </c>
      <c r="H4683">
        <f>IF(G4683="","",IF(AND(MONTH(G4683)*100+DAY(G4683)&gt;=season_lo,MONTH(G4683)*100+DAY(G4683)&lt;=season_hi),1,0))</f>
        <v/>
      </c>
      <c r="I4683">
        <f>IF(G4683="","",G4683-first_day+1)</f>
        <v/>
      </c>
      <c r="J4683" s="27">
        <f>IF(I4683="","",INDEX(Daily!$J$2:$J$421,I4683))</f>
        <v/>
      </c>
      <c r="K4683" s="27">
        <f>IF(J4683="","",J4683+cat_offset)</f>
        <v/>
      </c>
      <c r="L4683" s="27">
        <f>IF(J4683="","",MAX(0,E4683-J4683)^2)</f>
        <v/>
      </c>
      <c r="M4683" s="27">
        <f>IF(J4683="","",MAX(0,E4683-(J4683+twcdh_off))^2)</f>
        <v/>
      </c>
      <c r="N4683" s="27">
        <f>IF(E4683="","",MAX(0,E4683-swcdh_thr)^2)</f>
        <v/>
      </c>
      <c r="O4683">
        <f>IF(K4683="","",ROUND(E4683-K4683,0))</f>
        <v/>
      </c>
      <c r="P4683">
        <f>IF(O4683="","",IF(O4683&gt;=1,O4683,0))</f>
        <v/>
      </c>
      <c r="Q4683" s="27">
        <f>IF(E4683="","",MAX(0,E4683-22))</f>
        <v/>
      </c>
      <c r="R4683" s="27">
        <f>IF(H4683=1,E4683,"")</f>
        <v/>
      </c>
      <c r="S4683" s="27">
        <f>IF(AND(H4683=1,J4683&lt;&gt;""),E4683-J4683,"")</f>
        <v/>
      </c>
      <c r="T4683">
        <f>IF(G4683="","",MONTH(G4683))</f>
        <v/>
      </c>
    </row>
    <row r="4684">
      <c r="A4684" s="24" t="n">
        <v>2020</v>
      </c>
      <c r="B4684" s="24" t="n">
        <v>7</v>
      </c>
      <c r="C4684" s="24" t="n">
        <v>14</v>
      </c>
      <c r="D4684" s="24" t="n">
        <v>3</v>
      </c>
      <c r="E4684" s="24" t="n">
        <v>15.1</v>
      </c>
      <c r="F4684" s="25">
        <f>IF($E4684="","",DATE(IF($A4684="",nominal_year,$A4684),$B4684,$C4684)+($D4684-IF(LEFT(hour_conv,1)="1",1,0))/24)</f>
        <v/>
      </c>
      <c r="G4684" s="26">
        <f>IF(F4684="","",INT(F4684))</f>
        <v/>
      </c>
      <c r="H4684">
        <f>IF(G4684="","",IF(AND(MONTH(G4684)*100+DAY(G4684)&gt;=season_lo,MONTH(G4684)*100+DAY(G4684)&lt;=season_hi),1,0))</f>
        <v/>
      </c>
      <c r="I4684">
        <f>IF(G4684="","",G4684-first_day+1)</f>
        <v/>
      </c>
      <c r="J4684" s="27">
        <f>IF(I4684="","",INDEX(Daily!$J$2:$J$421,I4684))</f>
        <v/>
      </c>
      <c r="K4684" s="27">
        <f>IF(J4684="","",J4684+cat_offset)</f>
        <v/>
      </c>
      <c r="L4684" s="27">
        <f>IF(J4684="","",MAX(0,E4684-J4684)^2)</f>
        <v/>
      </c>
      <c r="M4684" s="27">
        <f>IF(J4684="","",MAX(0,E4684-(J4684+twcdh_off))^2)</f>
        <v/>
      </c>
      <c r="N4684" s="27">
        <f>IF(E4684="","",MAX(0,E4684-swcdh_thr)^2)</f>
        <v/>
      </c>
      <c r="O4684">
        <f>IF(K4684="","",ROUND(E4684-K4684,0))</f>
        <v/>
      </c>
      <c r="P4684">
        <f>IF(O4684="","",IF(O4684&gt;=1,O4684,0))</f>
        <v/>
      </c>
      <c r="Q4684" s="27">
        <f>IF(E4684="","",MAX(0,E4684-22))</f>
        <v/>
      </c>
      <c r="R4684" s="27">
        <f>IF(H4684=1,E4684,"")</f>
        <v/>
      </c>
      <c r="S4684" s="27">
        <f>IF(AND(H4684=1,J4684&lt;&gt;""),E4684-J4684,"")</f>
        <v/>
      </c>
      <c r="T4684">
        <f>IF(G4684="","",MONTH(G4684))</f>
        <v/>
      </c>
    </row>
    <row r="4685">
      <c r="A4685" s="24" t="n">
        <v>2020</v>
      </c>
      <c r="B4685" s="24" t="n">
        <v>7</v>
      </c>
      <c r="C4685" s="24" t="n">
        <v>14</v>
      </c>
      <c r="D4685" s="24" t="n">
        <v>4</v>
      </c>
      <c r="E4685" s="24" t="n">
        <v>15.05</v>
      </c>
      <c r="F4685" s="25">
        <f>IF($E4685="","",DATE(IF($A4685="",nominal_year,$A4685),$B4685,$C4685)+($D4685-IF(LEFT(hour_conv,1)="1",1,0))/24)</f>
        <v/>
      </c>
      <c r="G4685" s="26">
        <f>IF(F4685="","",INT(F4685))</f>
        <v/>
      </c>
      <c r="H4685">
        <f>IF(G4685="","",IF(AND(MONTH(G4685)*100+DAY(G4685)&gt;=season_lo,MONTH(G4685)*100+DAY(G4685)&lt;=season_hi),1,0))</f>
        <v/>
      </c>
      <c r="I4685">
        <f>IF(G4685="","",G4685-first_day+1)</f>
        <v/>
      </c>
      <c r="J4685" s="27">
        <f>IF(I4685="","",INDEX(Daily!$J$2:$J$421,I4685))</f>
        <v/>
      </c>
      <c r="K4685" s="27">
        <f>IF(J4685="","",J4685+cat_offset)</f>
        <v/>
      </c>
      <c r="L4685" s="27">
        <f>IF(J4685="","",MAX(0,E4685-J4685)^2)</f>
        <v/>
      </c>
      <c r="M4685" s="27">
        <f>IF(J4685="","",MAX(0,E4685-(J4685+twcdh_off))^2)</f>
        <v/>
      </c>
      <c r="N4685" s="27">
        <f>IF(E4685="","",MAX(0,E4685-swcdh_thr)^2)</f>
        <v/>
      </c>
      <c r="O4685">
        <f>IF(K4685="","",ROUND(E4685-K4685,0))</f>
        <v/>
      </c>
      <c r="P4685">
        <f>IF(O4685="","",IF(O4685&gt;=1,O4685,0))</f>
        <v/>
      </c>
      <c r="Q4685" s="27">
        <f>IF(E4685="","",MAX(0,E4685-22))</f>
        <v/>
      </c>
      <c r="R4685" s="27">
        <f>IF(H4685=1,E4685,"")</f>
        <v/>
      </c>
      <c r="S4685" s="27">
        <f>IF(AND(H4685=1,J4685&lt;&gt;""),E4685-J4685,"")</f>
        <v/>
      </c>
      <c r="T4685">
        <f>IF(G4685="","",MONTH(G4685))</f>
        <v/>
      </c>
    </row>
    <row r="4686">
      <c r="A4686" s="24" t="n">
        <v>2020</v>
      </c>
      <c r="B4686" s="24" t="n">
        <v>7</v>
      </c>
      <c r="C4686" s="24" t="n">
        <v>14</v>
      </c>
      <c r="D4686" s="24" t="n">
        <v>5</v>
      </c>
      <c r="E4686" s="24" t="n">
        <v>14.86</v>
      </c>
      <c r="F4686" s="25">
        <f>IF($E4686="","",DATE(IF($A4686="",nominal_year,$A4686),$B4686,$C4686)+($D4686-IF(LEFT(hour_conv,1)="1",1,0))/24)</f>
        <v/>
      </c>
      <c r="G4686" s="26">
        <f>IF(F4686="","",INT(F4686))</f>
        <v/>
      </c>
      <c r="H4686">
        <f>IF(G4686="","",IF(AND(MONTH(G4686)*100+DAY(G4686)&gt;=season_lo,MONTH(G4686)*100+DAY(G4686)&lt;=season_hi),1,0))</f>
        <v/>
      </c>
      <c r="I4686">
        <f>IF(G4686="","",G4686-first_day+1)</f>
        <v/>
      </c>
      <c r="J4686" s="27">
        <f>IF(I4686="","",INDEX(Daily!$J$2:$J$421,I4686))</f>
        <v/>
      </c>
      <c r="K4686" s="27">
        <f>IF(J4686="","",J4686+cat_offset)</f>
        <v/>
      </c>
      <c r="L4686" s="27">
        <f>IF(J4686="","",MAX(0,E4686-J4686)^2)</f>
        <v/>
      </c>
      <c r="M4686" s="27">
        <f>IF(J4686="","",MAX(0,E4686-(J4686+twcdh_off))^2)</f>
        <v/>
      </c>
      <c r="N4686" s="27">
        <f>IF(E4686="","",MAX(0,E4686-swcdh_thr)^2)</f>
        <v/>
      </c>
      <c r="O4686">
        <f>IF(K4686="","",ROUND(E4686-K4686,0))</f>
        <v/>
      </c>
      <c r="P4686">
        <f>IF(O4686="","",IF(O4686&gt;=1,O4686,0))</f>
        <v/>
      </c>
      <c r="Q4686" s="27">
        <f>IF(E4686="","",MAX(0,E4686-22))</f>
        <v/>
      </c>
      <c r="R4686" s="27">
        <f>IF(H4686=1,E4686,"")</f>
        <v/>
      </c>
      <c r="S4686" s="27">
        <f>IF(AND(H4686=1,J4686&lt;&gt;""),E4686-J4686,"")</f>
        <v/>
      </c>
      <c r="T4686">
        <f>IF(G4686="","",MONTH(G4686))</f>
        <v/>
      </c>
    </row>
    <row r="4687">
      <c r="A4687" s="24" t="n">
        <v>2020</v>
      </c>
      <c r="B4687" s="24" t="n">
        <v>7</v>
      </c>
      <c r="C4687" s="24" t="n">
        <v>14</v>
      </c>
      <c r="D4687" s="24" t="n">
        <v>6</v>
      </c>
      <c r="E4687" s="24" t="n">
        <v>15.36</v>
      </c>
      <c r="F4687" s="25">
        <f>IF($E4687="","",DATE(IF($A4687="",nominal_year,$A4687),$B4687,$C4687)+($D4687-IF(LEFT(hour_conv,1)="1",1,0))/24)</f>
        <v/>
      </c>
      <c r="G4687" s="26">
        <f>IF(F4687="","",INT(F4687))</f>
        <v/>
      </c>
      <c r="H4687">
        <f>IF(G4687="","",IF(AND(MONTH(G4687)*100+DAY(G4687)&gt;=season_lo,MONTH(G4687)*100+DAY(G4687)&lt;=season_hi),1,0))</f>
        <v/>
      </c>
      <c r="I4687">
        <f>IF(G4687="","",G4687-first_day+1)</f>
        <v/>
      </c>
      <c r="J4687" s="27">
        <f>IF(I4687="","",INDEX(Daily!$J$2:$J$421,I4687))</f>
        <v/>
      </c>
      <c r="K4687" s="27">
        <f>IF(J4687="","",J4687+cat_offset)</f>
        <v/>
      </c>
      <c r="L4687" s="27">
        <f>IF(J4687="","",MAX(0,E4687-J4687)^2)</f>
        <v/>
      </c>
      <c r="M4687" s="27">
        <f>IF(J4687="","",MAX(0,E4687-(J4687+twcdh_off))^2)</f>
        <v/>
      </c>
      <c r="N4687" s="27">
        <f>IF(E4687="","",MAX(0,E4687-swcdh_thr)^2)</f>
        <v/>
      </c>
      <c r="O4687">
        <f>IF(K4687="","",ROUND(E4687-K4687,0))</f>
        <v/>
      </c>
      <c r="P4687">
        <f>IF(O4687="","",IF(O4687&gt;=1,O4687,0))</f>
        <v/>
      </c>
      <c r="Q4687" s="27">
        <f>IF(E4687="","",MAX(0,E4687-22))</f>
        <v/>
      </c>
      <c r="R4687" s="27">
        <f>IF(H4687=1,E4687,"")</f>
        <v/>
      </c>
      <c r="S4687" s="27">
        <f>IF(AND(H4687=1,J4687&lt;&gt;""),E4687-J4687,"")</f>
        <v/>
      </c>
      <c r="T4687">
        <f>IF(G4687="","",MONTH(G4687))</f>
        <v/>
      </c>
    </row>
    <row r="4688">
      <c r="A4688" s="24" t="n">
        <v>2020</v>
      </c>
      <c r="B4688" s="24" t="n">
        <v>7</v>
      </c>
      <c r="C4688" s="24" t="n">
        <v>14</v>
      </c>
      <c r="D4688" s="24" t="n">
        <v>7</v>
      </c>
      <c r="E4688" s="24" t="n">
        <v>16.46</v>
      </c>
      <c r="F4688" s="25">
        <f>IF($E4688="","",DATE(IF($A4688="",nominal_year,$A4688),$B4688,$C4688)+($D4688-IF(LEFT(hour_conv,1)="1",1,0))/24)</f>
        <v/>
      </c>
      <c r="G4688" s="26">
        <f>IF(F4688="","",INT(F4688))</f>
        <v/>
      </c>
      <c r="H4688">
        <f>IF(G4688="","",IF(AND(MONTH(G4688)*100+DAY(G4688)&gt;=season_lo,MONTH(G4688)*100+DAY(G4688)&lt;=season_hi),1,0))</f>
        <v/>
      </c>
      <c r="I4688">
        <f>IF(G4688="","",G4688-first_day+1)</f>
        <v/>
      </c>
      <c r="J4688" s="27">
        <f>IF(I4688="","",INDEX(Daily!$J$2:$J$421,I4688))</f>
        <v/>
      </c>
      <c r="K4688" s="27">
        <f>IF(J4688="","",J4688+cat_offset)</f>
        <v/>
      </c>
      <c r="L4688" s="27">
        <f>IF(J4688="","",MAX(0,E4688-J4688)^2)</f>
        <v/>
      </c>
      <c r="M4688" s="27">
        <f>IF(J4688="","",MAX(0,E4688-(J4688+twcdh_off))^2)</f>
        <v/>
      </c>
      <c r="N4688" s="27">
        <f>IF(E4688="","",MAX(0,E4688-swcdh_thr)^2)</f>
        <v/>
      </c>
      <c r="O4688">
        <f>IF(K4688="","",ROUND(E4688-K4688,0))</f>
        <v/>
      </c>
      <c r="P4688">
        <f>IF(O4688="","",IF(O4688&gt;=1,O4688,0))</f>
        <v/>
      </c>
      <c r="Q4688" s="27">
        <f>IF(E4688="","",MAX(0,E4688-22))</f>
        <v/>
      </c>
      <c r="R4688" s="27">
        <f>IF(H4688=1,E4688,"")</f>
        <v/>
      </c>
      <c r="S4688" s="27">
        <f>IF(AND(H4688=1,J4688&lt;&gt;""),E4688-J4688,"")</f>
        <v/>
      </c>
      <c r="T4688">
        <f>IF(G4688="","",MONTH(G4688))</f>
        <v/>
      </c>
    </row>
    <row r="4689">
      <c r="A4689" s="24" t="n">
        <v>2020</v>
      </c>
      <c r="B4689" s="24" t="n">
        <v>7</v>
      </c>
      <c r="C4689" s="24" t="n">
        <v>14</v>
      </c>
      <c r="D4689" s="24" t="n">
        <v>8</v>
      </c>
      <c r="E4689" s="24" t="n">
        <v>18.09</v>
      </c>
      <c r="F4689" s="25">
        <f>IF($E4689="","",DATE(IF($A4689="",nominal_year,$A4689),$B4689,$C4689)+($D4689-IF(LEFT(hour_conv,1)="1",1,0))/24)</f>
        <v/>
      </c>
      <c r="G4689" s="26">
        <f>IF(F4689="","",INT(F4689))</f>
        <v/>
      </c>
      <c r="H4689">
        <f>IF(G4689="","",IF(AND(MONTH(G4689)*100+DAY(G4689)&gt;=season_lo,MONTH(G4689)*100+DAY(G4689)&lt;=season_hi),1,0))</f>
        <v/>
      </c>
      <c r="I4689">
        <f>IF(G4689="","",G4689-first_day+1)</f>
        <v/>
      </c>
      <c r="J4689" s="27">
        <f>IF(I4689="","",INDEX(Daily!$J$2:$J$421,I4689))</f>
        <v/>
      </c>
      <c r="K4689" s="27">
        <f>IF(J4689="","",J4689+cat_offset)</f>
        <v/>
      </c>
      <c r="L4689" s="27">
        <f>IF(J4689="","",MAX(0,E4689-J4689)^2)</f>
        <v/>
      </c>
      <c r="M4689" s="27">
        <f>IF(J4689="","",MAX(0,E4689-(J4689+twcdh_off))^2)</f>
        <v/>
      </c>
      <c r="N4689" s="27">
        <f>IF(E4689="","",MAX(0,E4689-swcdh_thr)^2)</f>
        <v/>
      </c>
      <c r="O4689">
        <f>IF(K4689="","",ROUND(E4689-K4689,0))</f>
        <v/>
      </c>
      <c r="P4689">
        <f>IF(O4689="","",IF(O4689&gt;=1,O4689,0))</f>
        <v/>
      </c>
      <c r="Q4689" s="27">
        <f>IF(E4689="","",MAX(0,E4689-22))</f>
        <v/>
      </c>
      <c r="R4689" s="27">
        <f>IF(H4689=1,E4689,"")</f>
        <v/>
      </c>
      <c r="S4689" s="27">
        <f>IF(AND(H4689=1,J4689&lt;&gt;""),E4689-J4689,"")</f>
        <v/>
      </c>
      <c r="T4689">
        <f>IF(G4689="","",MONTH(G4689))</f>
        <v/>
      </c>
    </row>
    <row r="4690">
      <c r="A4690" s="24" t="n">
        <v>2020</v>
      </c>
      <c r="B4690" s="24" t="n">
        <v>7</v>
      </c>
      <c r="C4690" s="24" t="n">
        <v>14</v>
      </c>
      <c r="D4690" s="24" t="n">
        <v>9</v>
      </c>
      <c r="E4690" s="24" t="n">
        <v>18.89</v>
      </c>
      <c r="F4690" s="25">
        <f>IF($E4690="","",DATE(IF($A4690="",nominal_year,$A4690),$B4690,$C4690)+($D4690-IF(LEFT(hour_conv,1)="1",1,0))/24)</f>
        <v/>
      </c>
      <c r="G4690" s="26">
        <f>IF(F4690="","",INT(F4690))</f>
        <v/>
      </c>
      <c r="H4690">
        <f>IF(G4690="","",IF(AND(MONTH(G4690)*100+DAY(G4690)&gt;=season_lo,MONTH(G4690)*100+DAY(G4690)&lt;=season_hi),1,0))</f>
        <v/>
      </c>
      <c r="I4690">
        <f>IF(G4690="","",G4690-first_day+1)</f>
        <v/>
      </c>
      <c r="J4690" s="27">
        <f>IF(I4690="","",INDEX(Daily!$J$2:$J$421,I4690))</f>
        <v/>
      </c>
      <c r="K4690" s="27">
        <f>IF(J4690="","",J4690+cat_offset)</f>
        <v/>
      </c>
      <c r="L4690" s="27">
        <f>IF(J4690="","",MAX(0,E4690-J4690)^2)</f>
        <v/>
      </c>
      <c r="M4690" s="27">
        <f>IF(J4690="","",MAX(0,E4690-(J4690+twcdh_off))^2)</f>
        <v/>
      </c>
      <c r="N4690" s="27">
        <f>IF(E4690="","",MAX(0,E4690-swcdh_thr)^2)</f>
        <v/>
      </c>
      <c r="O4690">
        <f>IF(K4690="","",ROUND(E4690-K4690,0))</f>
        <v/>
      </c>
      <c r="P4690">
        <f>IF(O4690="","",IF(O4690&gt;=1,O4690,0))</f>
        <v/>
      </c>
      <c r="Q4690" s="27">
        <f>IF(E4690="","",MAX(0,E4690-22))</f>
        <v/>
      </c>
      <c r="R4690" s="27">
        <f>IF(H4690=1,E4690,"")</f>
        <v/>
      </c>
      <c r="S4690" s="27">
        <f>IF(AND(H4690=1,J4690&lt;&gt;""),E4690-J4690,"")</f>
        <v/>
      </c>
      <c r="T4690">
        <f>IF(G4690="","",MONTH(G4690))</f>
        <v/>
      </c>
    </row>
    <row r="4691">
      <c r="A4691" s="24" t="n">
        <v>2020</v>
      </c>
      <c r="B4691" s="24" t="n">
        <v>7</v>
      </c>
      <c r="C4691" s="24" t="n">
        <v>14</v>
      </c>
      <c r="D4691" s="24" t="n">
        <v>10</v>
      </c>
      <c r="E4691" s="24" t="n">
        <v>20.39</v>
      </c>
      <c r="F4691" s="25">
        <f>IF($E4691="","",DATE(IF($A4691="",nominal_year,$A4691),$B4691,$C4691)+($D4691-IF(LEFT(hour_conv,1)="1",1,0))/24)</f>
        <v/>
      </c>
      <c r="G4691" s="26">
        <f>IF(F4691="","",INT(F4691))</f>
        <v/>
      </c>
      <c r="H4691">
        <f>IF(G4691="","",IF(AND(MONTH(G4691)*100+DAY(G4691)&gt;=season_lo,MONTH(G4691)*100+DAY(G4691)&lt;=season_hi),1,0))</f>
        <v/>
      </c>
      <c r="I4691">
        <f>IF(G4691="","",G4691-first_day+1)</f>
        <v/>
      </c>
      <c r="J4691" s="27">
        <f>IF(I4691="","",INDEX(Daily!$J$2:$J$421,I4691))</f>
        <v/>
      </c>
      <c r="K4691" s="27">
        <f>IF(J4691="","",J4691+cat_offset)</f>
        <v/>
      </c>
      <c r="L4691" s="27">
        <f>IF(J4691="","",MAX(0,E4691-J4691)^2)</f>
        <v/>
      </c>
      <c r="M4691" s="27">
        <f>IF(J4691="","",MAX(0,E4691-(J4691+twcdh_off))^2)</f>
        <v/>
      </c>
      <c r="N4691" s="27">
        <f>IF(E4691="","",MAX(0,E4691-swcdh_thr)^2)</f>
        <v/>
      </c>
      <c r="O4691">
        <f>IF(K4691="","",ROUND(E4691-K4691,0))</f>
        <v/>
      </c>
      <c r="P4691">
        <f>IF(O4691="","",IF(O4691&gt;=1,O4691,0))</f>
        <v/>
      </c>
      <c r="Q4691" s="27">
        <f>IF(E4691="","",MAX(0,E4691-22))</f>
        <v/>
      </c>
      <c r="R4691" s="27">
        <f>IF(H4691=1,E4691,"")</f>
        <v/>
      </c>
      <c r="S4691" s="27">
        <f>IF(AND(H4691=1,J4691&lt;&gt;""),E4691-J4691,"")</f>
        <v/>
      </c>
      <c r="T4691">
        <f>IF(G4691="","",MONTH(G4691))</f>
        <v/>
      </c>
    </row>
    <row r="4692">
      <c r="A4692" s="24" t="n">
        <v>2020</v>
      </c>
      <c r="B4692" s="24" t="n">
        <v>7</v>
      </c>
      <c r="C4692" s="24" t="n">
        <v>14</v>
      </c>
      <c r="D4692" s="24" t="n">
        <v>11</v>
      </c>
      <c r="E4692" s="24" t="n">
        <v>21.7</v>
      </c>
      <c r="F4692" s="25">
        <f>IF($E4692="","",DATE(IF($A4692="",nominal_year,$A4692),$B4692,$C4692)+($D4692-IF(LEFT(hour_conv,1)="1",1,0))/24)</f>
        <v/>
      </c>
      <c r="G4692" s="26">
        <f>IF(F4692="","",INT(F4692))</f>
        <v/>
      </c>
      <c r="H4692">
        <f>IF(G4692="","",IF(AND(MONTH(G4692)*100+DAY(G4692)&gt;=season_lo,MONTH(G4692)*100+DAY(G4692)&lt;=season_hi),1,0))</f>
        <v/>
      </c>
      <c r="I4692">
        <f>IF(G4692="","",G4692-first_day+1)</f>
        <v/>
      </c>
      <c r="J4692" s="27">
        <f>IF(I4692="","",INDEX(Daily!$J$2:$J$421,I4692))</f>
        <v/>
      </c>
      <c r="K4692" s="27">
        <f>IF(J4692="","",J4692+cat_offset)</f>
        <v/>
      </c>
      <c r="L4692" s="27">
        <f>IF(J4692="","",MAX(0,E4692-J4692)^2)</f>
        <v/>
      </c>
      <c r="M4692" s="27">
        <f>IF(J4692="","",MAX(0,E4692-(J4692+twcdh_off))^2)</f>
        <v/>
      </c>
      <c r="N4692" s="27">
        <f>IF(E4692="","",MAX(0,E4692-swcdh_thr)^2)</f>
        <v/>
      </c>
      <c r="O4692">
        <f>IF(K4692="","",ROUND(E4692-K4692,0))</f>
        <v/>
      </c>
      <c r="P4692">
        <f>IF(O4692="","",IF(O4692&gt;=1,O4692,0))</f>
        <v/>
      </c>
      <c r="Q4692" s="27">
        <f>IF(E4692="","",MAX(0,E4692-22))</f>
        <v/>
      </c>
      <c r="R4692" s="27">
        <f>IF(H4692=1,E4692,"")</f>
        <v/>
      </c>
      <c r="S4692" s="27">
        <f>IF(AND(H4692=1,J4692&lt;&gt;""),E4692-J4692,"")</f>
        <v/>
      </c>
      <c r="T4692">
        <f>IF(G4692="","",MONTH(G4692))</f>
        <v/>
      </c>
    </row>
    <row r="4693">
      <c r="A4693" s="24" t="n">
        <v>2020</v>
      </c>
      <c r="B4693" s="24" t="n">
        <v>7</v>
      </c>
      <c r="C4693" s="24" t="n">
        <v>14</v>
      </c>
      <c r="D4693" s="24" t="n">
        <v>12</v>
      </c>
      <c r="E4693" s="24" t="n">
        <v>22.66</v>
      </c>
      <c r="F4693" s="25">
        <f>IF($E4693="","",DATE(IF($A4693="",nominal_year,$A4693),$B4693,$C4693)+($D4693-IF(LEFT(hour_conv,1)="1",1,0))/24)</f>
        <v/>
      </c>
      <c r="G4693" s="26">
        <f>IF(F4693="","",INT(F4693))</f>
        <v/>
      </c>
      <c r="H4693">
        <f>IF(G4693="","",IF(AND(MONTH(G4693)*100+DAY(G4693)&gt;=season_lo,MONTH(G4693)*100+DAY(G4693)&lt;=season_hi),1,0))</f>
        <v/>
      </c>
      <c r="I4693">
        <f>IF(G4693="","",G4693-first_day+1)</f>
        <v/>
      </c>
      <c r="J4693" s="27">
        <f>IF(I4693="","",INDEX(Daily!$J$2:$J$421,I4693))</f>
        <v/>
      </c>
      <c r="K4693" s="27">
        <f>IF(J4693="","",J4693+cat_offset)</f>
        <v/>
      </c>
      <c r="L4693" s="27">
        <f>IF(J4693="","",MAX(0,E4693-J4693)^2)</f>
        <v/>
      </c>
      <c r="M4693" s="27">
        <f>IF(J4693="","",MAX(0,E4693-(J4693+twcdh_off))^2)</f>
        <v/>
      </c>
      <c r="N4693" s="27">
        <f>IF(E4693="","",MAX(0,E4693-swcdh_thr)^2)</f>
        <v/>
      </c>
      <c r="O4693">
        <f>IF(K4693="","",ROUND(E4693-K4693,0))</f>
        <v/>
      </c>
      <c r="P4693">
        <f>IF(O4693="","",IF(O4693&gt;=1,O4693,0))</f>
        <v/>
      </c>
      <c r="Q4693" s="27">
        <f>IF(E4693="","",MAX(0,E4693-22))</f>
        <v/>
      </c>
      <c r="R4693" s="27">
        <f>IF(H4693=1,E4693,"")</f>
        <v/>
      </c>
      <c r="S4693" s="27">
        <f>IF(AND(H4693=1,J4693&lt;&gt;""),E4693-J4693,"")</f>
        <v/>
      </c>
      <c r="T4693">
        <f>IF(G4693="","",MONTH(G4693))</f>
        <v/>
      </c>
    </row>
    <row r="4694">
      <c r="A4694" s="24" t="n">
        <v>2020</v>
      </c>
      <c r="B4694" s="24" t="n">
        <v>7</v>
      </c>
      <c r="C4694" s="24" t="n">
        <v>14</v>
      </c>
      <c r="D4694" s="24" t="n">
        <v>13</v>
      </c>
      <c r="E4694" s="24" t="n">
        <v>24.93</v>
      </c>
      <c r="F4694" s="25">
        <f>IF($E4694="","",DATE(IF($A4694="",nominal_year,$A4694),$B4694,$C4694)+($D4694-IF(LEFT(hour_conv,1)="1",1,0))/24)</f>
        <v/>
      </c>
      <c r="G4694" s="26">
        <f>IF(F4694="","",INT(F4694))</f>
        <v/>
      </c>
      <c r="H4694">
        <f>IF(G4694="","",IF(AND(MONTH(G4694)*100+DAY(G4694)&gt;=season_lo,MONTH(G4694)*100+DAY(G4694)&lt;=season_hi),1,0))</f>
        <v/>
      </c>
      <c r="I4694">
        <f>IF(G4694="","",G4694-first_day+1)</f>
        <v/>
      </c>
      <c r="J4694" s="27">
        <f>IF(I4694="","",INDEX(Daily!$J$2:$J$421,I4694))</f>
        <v/>
      </c>
      <c r="K4694" s="27">
        <f>IF(J4694="","",J4694+cat_offset)</f>
        <v/>
      </c>
      <c r="L4694" s="27">
        <f>IF(J4694="","",MAX(0,E4694-J4694)^2)</f>
        <v/>
      </c>
      <c r="M4694" s="27">
        <f>IF(J4694="","",MAX(0,E4694-(J4694+twcdh_off))^2)</f>
        <v/>
      </c>
      <c r="N4694" s="27">
        <f>IF(E4694="","",MAX(0,E4694-swcdh_thr)^2)</f>
        <v/>
      </c>
      <c r="O4694">
        <f>IF(K4694="","",ROUND(E4694-K4694,0))</f>
        <v/>
      </c>
      <c r="P4694">
        <f>IF(O4694="","",IF(O4694&gt;=1,O4694,0))</f>
        <v/>
      </c>
      <c r="Q4694" s="27">
        <f>IF(E4694="","",MAX(0,E4694-22))</f>
        <v/>
      </c>
      <c r="R4694" s="27">
        <f>IF(H4694=1,E4694,"")</f>
        <v/>
      </c>
      <c r="S4694" s="27">
        <f>IF(AND(H4694=1,J4694&lt;&gt;""),E4694-J4694,"")</f>
        <v/>
      </c>
      <c r="T4694">
        <f>IF(G4694="","",MONTH(G4694))</f>
        <v/>
      </c>
    </row>
    <row r="4695">
      <c r="A4695" s="24" t="n">
        <v>2020</v>
      </c>
      <c r="B4695" s="24" t="n">
        <v>7</v>
      </c>
      <c r="C4695" s="24" t="n">
        <v>14</v>
      </c>
      <c r="D4695" s="24" t="n">
        <v>14</v>
      </c>
      <c r="E4695" s="24" t="n">
        <v>24.26</v>
      </c>
      <c r="F4695" s="25">
        <f>IF($E4695="","",DATE(IF($A4695="",nominal_year,$A4695),$B4695,$C4695)+($D4695-IF(LEFT(hour_conv,1)="1",1,0))/24)</f>
        <v/>
      </c>
      <c r="G4695" s="26">
        <f>IF(F4695="","",INT(F4695))</f>
        <v/>
      </c>
      <c r="H4695">
        <f>IF(G4695="","",IF(AND(MONTH(G4695)*100+DAY(G4695)&gt;=season_lo,MONTH(G4695)*100+DAY(G4695)&lt;=season_hi),1,0))</f>
        <v/>
      </c>
      <c r="I4695">
        <f>IF(G4695="","",G4695-first_day+1)</f>
        <v/>
      </c>
      <c r="J4695" s="27">
        <f>IF(I4695="","",INDEX(Daily!$J$2:$J$421,I4695))</f>
        <v/>
      </c>
      <c r="K4695" s="27">
        <f>IF(J4695="","",J4695+cat_offset)</f>
        <v/>
      </c>
      <c r="L4695" s="27">
        <f>IF(J4695="","",MAX(0,E4695-J4695)^2)</f>
        <v/>
      </c>
      <c r="M4695" s="27">
        <f>IF(J4695="","",MAX(0,E4695-(J4695+twcdh_off))^2)</f>
        <v/>
      </c>
      <c r="N4695" s="27">
        <f>IF(E4695="","",MAX(0,E4695-swcdh_thr)^2)</f>
        <v/>
      </c>
      <c r="O4695">
        <f>IF(K4695="","",ROUND(E4695-K4695,0))</f>
        <v/>
      </c>
      <c r="P4695">
        <f>IF(O4695="","",IF(O4695&gt;=1,O4695,0))</f>
        <v/>
      </c>
      <c r="Q4695" s="27">
        <f>IF(E4695="","",MAX(0,E4695-22))</f>
        <v/>
      </c>
      <c r="R4695" s="27">
        <f>IF(H4695=1,E4695,"")</f>
        <v/>
      </c>
      <c r="S4695" s="27">
        <f>IF(AND(H4695=1,J4695&lt;&gt;""),E4695-J4695,"")</f>
        <v/>
      </c>
      <c r="T4695">
        <f>IF(G4695="","",MONTH(G4695))</f>
        <v/>
      </c>
    </row>
    <row r="4696">
      <c r="A4696" s="24" t="n">
        <v>2020</v>
      </c>
      <c r="B4696" s="24" t="n">
        <v>7</v>
      </c>
      <c r="C4696" s="24" t="n">
        <v>14</v>
      </c>
      <c r="D4696" s="24" t="n">
        <v>15</v>
      </c>
      <c r="E4696" s="24" t="n">
        <v>25.48</v>
      </c>
      <c r="F4696" s="25">
        <f>IF($E4696="","",DATE(IF($A4696="",nominal_year,$A4696),$B4696,$C4696)+($D4696-IF(LEFT(hour_conv,1)="1",1,0))/24)</f>
        <v/>
      </c>
      <c r="G4696" s="26">
        <f>IF(F4696="","",INT(F4696))</f>
        <v/>
      </c>
      <c r="H4696">
        <f>IF(G4696="","",IF(AND(MONTH(G4696)*100+DAY(G4696)&gt;=season_lo,MONTH(G4696)*100+DAY(G4696)&lt;=season_hi),1,0))</f>
        <v/>
      </c>
      <c r="I4696">
        <f>IF(G4696="","",G4696-first_day+1)</f>
        <v/>
      </c>
      <c r="J4696" s="27">
        <f>IF(I4696="","",INDEX(Daily!$J$2:$J$421,I4696))</f>
        <v/>
      </c>
      <c r="K4696" s="27">
        <f>IF(J4696="","",J4696+cat_offset)</f>
        <v/>
      </c>
      <c r="L4696" s="27">
        <f>IF(J4696="","",MAX(0,E4696-J4696)^2)</f>
        <v/>
      </c>
      <c r="M4696" s="27">
        <f>IF(J4696="","",MAX(0,E4696-(J4696+twcdh_off))^2)</f>
        <v/>
      </c>
      <c r="N4696" s="27">
        <f>IF(E4696="","",MAX(0,E4696-swcdh_thr)^2)</f>
        <v/>
      </c>
      <c r="O4696">
        <f>IF(K4696="","",ROUND(E4696-K4696,0))</f>
        <v/>
      </c>
      <c r="P4696">
        <f>IF(O4696="","",IF(O4696&gt;=1,O4696,0))</f>
        <v/>
      </c>
      <c r="Q4696" s="27">
        <f>IF(E4696="","",MAX(0,E4696-22))</f>
        <v/>
      </c>
      <c r="R4696" s="27">
        <f>IF(H4696=1,E4696,"")</f>
        <v/>
      </c>
      <c r="S4696" s="27">
        <f>IF(AND(H4696=1,J4696&lt;&gt;""),E4696-J4696,"")</f>
        <v/>
      </c>
      <c r="T4696">
        <f>IF(G4696="","",MONTH(G4696))</f>
        <v/>
      </c>
    </row>
    <row r="4697">
      <c r="A4697" s="24" t="n">
        <v>2020</v>
      </c>
      <c r="B4697" s="24" t="n">
        <v>7</v>
      </c>
      <c r="C4697" s="24" t="n">
        <v>14</v>
      </c>
      <c r="D4697" s="24" t="n">
        <v>16</v>
      </c>
      <c r="E4697" s="24" t="n">
        <v>26.15</v>
      </c>
      <c r="F4697" s="25">
        <f>IF($E4697="","",DATE(IF($A4697="",nominal_year,$A4697),$B4697,$C4697)+($D4697-IF(LEFT(hour_conv,1)="1",1,0))/24)</f>
        <v/>
      </c>
      <c r="G4697" s="26">
        <f>IF(F4697="","",INT(F4697))</f>
        <v/>
      </c>
      <c r="H4697">
        <f>IF(G4697="","",IF(AND(MONTH(G4697)*100+DAY(G4697)&gt;=season_lo,MONTH(G4697)*100+DAY(G4697)&lt;=season_hi),1,0))</f>
        <v/>
      </c>
      <c r="I4697">
        <f>IF(G4697="","",G4697-first_day+1)</f>
        <v/>
      </c>
      <c r="J4697" s="27">
        <f>IF(I4697="","",INDEX(Daily!$J$2:$J$421,I4697))</f>
        <v/>
      </c>
      <c r="K4697" s="27">
        <f>IF(J4697="","",J4697+cat_offset)</f>
        <v/>
      </c>
      <c r="L4697" s="27">
        <f>IF(J4697="","",MAX(0,E4697-J4697)^2)</f>
        <v/>
      </c>
      <c r="M4697" s="27">
        <f>IF(J4697="","",MAX(0,E4697-(J4697+twcdh_off))^2)</f>
        <v/>
      </c>
      <c r="N4697" s="27">
        <f>IF(E4697="","",MAX(0,E4697-swcdh_thr)^2)</f>
        <v/>
      </c>
      <c r="O4697">
        <f>IF(K4697="","",ROUND(E4697-K4697,0))</f>
        <v/>
      </c>
      <c r="P4697">
        <f>IF(O4697="","",IF(O4697&gt;=1,O4697,0))</f>
        <v/>
      </c>
      <c r="Q4697" s="27">
        <f>IF(E4697="","",MAX(0,E4697-22))</f>
        <v/>
      </c>
      <c r="R4697" s="27">
        <f>IF(H4697=1,E4697,"")</f>
        <v/>
      </c>
      <c r="S4697" s="27">
        <f>IF(AND(H4697=1,J4697&lt;&gt;""),E4697-J4697,"")</f>
        <v/>
      </c>
      <c r="T4697">
        <f>IF(G4697="","",MONTH(G4697))</f>
        <v/>
      </c>
    </row>
    <row r="4698">
      <c r="A4698" s="24" t="n">
        <v>2020</v>
      </c>
      <c r="B4698" s="24" t="n">
        <v>7</v>
      </c>
      <c r="C4698" s="24" t="n">
        <v>14</v>
      </c>
      <c r="D4698" s="24" t="n">
        <v>17</v>
      </c>
      <c r="E4698" s="24" t="n">
        <v>25.19</v>
      </c>
      <c r="F4698" s="25">
        <f>IF($E4698="","",DATE(IF($A4698="",nominal_year,$A4698),$B4698,$C4698)+($D4698-IF(LEFT(hour_conv,1)="1",1,0))/24)</f>
        <v/>
      </c>
      <c r="G4698" s="26">
        <f>IF(F4698="","",INT(F4698))</f>
        <v/>
      </c>
      <c r="H4698">
        <f>IF(G4698="","",IF(AND(MONTH(G4698)*100+DAY(G4698)&gt;=season_lo,MONTH(G4698)*100+DAY(G4698)&lt;=season_hi),1,0))</f>
        <v/>
      </c>
      <c r="I4698">
        <f>IF(G4698="","",G4698-first_day+1)</f>
        <v/>
      </c>
      <c r="J4698" s="27">
        <f>IF(I4698="","",INDEX(Daily!$J$2:$J$421,I4698))</f>
        <v/>
      </c>
      <c r="K4698" s="27">
        <f>IF(J4698="","",J4698+cat_offset)</f>
        <v/>
      </c>
      <c r="L4698" s="27">
        <f>IF(J4698="","",MAX(0,E4698-J4698)^2)</f>
        <v/>
      </c>
      <c r="M4698" s="27">
        <f>IF(J4698="","",MAX(0,E4698-(J4698+twcdh_off))^2)</f>
        <v/>
      </c>
      <c r="N4698" s="27">
        <f>IF(E4698="","",MAX(0,E4698-swcdh_thr)^2)</f>
        <v/>
      </c>
      <c r="O4698">
        <f>IF(K4698="","",ROUND(E4698-K4698,0))</f>
        <v/>
      </c>
      <c r="P4698">
        <f>IF(O4698="","",IF(O4698&gt;=1,O4698,0))</f>
        <v/>
      </c>
      <c r="Q4698" s="27">
        <f>IF(E4698="","",MAX(0,E4698-22))</f>
        <v/>
      </c>
      <c r="R4698" s="27">
        <f>IF(H4698=1,E4698,"")</f>
        <v/>
      </c>
      <c r="S4698" s="27">
        <f>IF(AND(H4698=1,J4698&lt;&gt;""),E4698-J4698,"")</f>
        <v/>
      </c>
      <c r="T4698">
        <f>IF(G4698="","",MONTH(G4698))</f>
        <v/>
      </c>
    </row>
    <row r="4699">
      <c r="A4699" s="24" t="n">
        <v>2020</v>
      </c>
      <c r="B4699" s="24" t="n">
        <v>7</v>
      </c>
      <c r="C4699" s="24" t="n">
        <v>14</v>
      </c>
      <c r="D4699" s="24" t="n">
        <v>18</v>
      </c>
      <c r="E4699" s="24" t="n">
        <v>25.44</v>
      </c>
      <c r="F4699" s="25">
        <f>IF($E4699="","",DATE(IF($A4699="",nominal_year,$A4699),$B4699,$C4699)+($D4699-IF(LEFT(hour_conv,1)="1",1,0))/24)</f>
        <v/>
      </c>
      <c r="G4699" s="26">
        <f>IF(F4699="","",INT(F4699))</f>
        <v/>
      </c>
      <c r="H4699">
        <f>IF(G4699="","",IF(AND(MONTH(G4699)*100+DAY(G4699)&gt;=season_lo,MONTH(G4699)*100+DAY(G4699)&lt;=season_hi),1,0))</f>
        <v/>
      </c>
      <c r="I4699">
        <f>IF(G4699="","",G4699-first_day+1)</f>
        <v/>
      </c>
      <c r="J4699" s="27">
        <f>IF(I4699="","",INDEX(Daily!$J$2:$J$421,I4699))</f>
        <v/>
      </c>
      <c r="K4699" s="27">
        <f>IF(J4699="","",J4699+cat_offset)</f>
        <v/>
      </c>
      <c r="L4699" s="27">
        <f>IF(J4699="","",MAX(0,E4699-J4699)^2)</f>
        <v/>
      </c>
      <c r="M4699" s="27">
        <f>IF(J4699="","",MAX(0,E4699-(J4699+twcdh_off))^2)</f>
        <v/>
      </c>
      <c r="N4699" s="27">
        <f>IF(E4699="","",MAX(0,E4699-swcdh_thr)^2)</f>
        <v/>
      </c>
      <c r="O4699">
        <f>IF(K4699="","",ROUND(E4699-K4699,0))</f>
        <v/>
      </c>
      <c r="P4699">
        <f>IF(O4699="","",IF(O4699&gt;=1,O4699,0))</f>
        <v/>
      </c>
      <c r="Q4699" s="27">
        <f>IF(E4699="","",MAX(0,E4699-22))</f>
        <v/>
      </c>
      <c r="R4699" s="27">
        <f>IF(H4699=1,E4699,"")</f>
        <v/>
      </c>
      <c r="S4699" s="27">
        <f>IF(AND(H4699=1,J4699&lt;&gt;""),E4699-J4699,"")</f>
        <v/>
      </c>
      <c r="T4699">
        <f>IF(G4699="","",MONTH(G4699))</f>
        <v/>
      </c>
    </row>
    <row r="4700">
      <c r="A4700" s="24" t="n">
        <v>2020</v>
      </c>
      <c r="B4700" s="24" t="n">
        <v>7</v>
      </c>
      <c r="C4700" s="24" t="n">
        <v>14</v>
      </c>
      <c r="D4700" s="24" t="n">
        <v>19</v>
      </c>
      <c r="E4700" s="24" t="n">
        <v>24.83</v>
      </c>
      <c r="F4700" s="25">
        <f>IF($E4700="","",DATE(IF($A4700="",nominal_year,$A4700),$B4700,$C4700)+($D4700-IF(LEFT(hour_conv,1)="1",1,0))/24)</f>
        <v/>
      </c>
      <c r="G4700" s="26">
        <f>IF(F4700="","",INT(F4700))</f>
        <v/>
      </c>
      <c r="H4700">
        <f>IF(G4700="","",IF(AND(MONTH(G4700)*100+DAY(G4700)&gt;=season_lo,MONTH(G4700)*100+DAY(G4700)&lt;=season_hi),1,0))</f>
        <v/>
      </c>
      <c r="I4700">
        <f>IF(G4700="","",G4700-first_day+1)</f>
        <v/>
      </c>
      <c r="J4700" s="27">
        <f>IF(I4700="","",INDEX(Daily!$J$2:$J$421,I4700))</f>
        <v/>
      </c>
      <c r="K4700" s="27">
        <f>IF(J4700="","",J4700+cat_offset)</f>
        <v/>
      </c>
      <c r="L4700" s="27">
        <f>IF(J4700="","",MAX(0,E4700-J4700)^2)</f>
        <v/>
      </c>
      <c r="M4700" s="27">
        <f>IF(J4700="","",MAX(0,E4700-(J4700+twcdh_off))^2)</f>
        <v/>
      </c>
      <c r="N4700" s="27">
        <f>IF(E4700="","",MAX(0,E4700-swcdh_thr)^2)</f>
        <v/>
      </c>
      <c r="O4700">
        <f>IF(K4700="","",ROUND(E4700-K4700,0))</f>
        <v/>
      </c>
      <c r="P4700">
        <f>IF(O4700="","",IF(O4700&gt;=1,O4700,0))</f>
        <v/>
      </c>
      <c r="Q4700" s="27">
        <f>IF(E4700="","",MAX(0,E4700-22))</f>
        <v/>
      </c>
      <c r="R4700" s="27">
        <f>IF(H4700=1,E4700,"")</f>
        <v/>
      </c>
      <c r="S4700" s="27">
        <f>IF(AND(H4700=1,J4700&lt;&gt;""),E4700-J4700,"")</f>
        <v/>
      </c>
      <c r="T4700">
        <f>IF(G4700="","",MONTH(G4700))</f>
        <v/>
      </c>
    </row>
    <row r="4701">
      <c r="A4701" s="24" t="n">
        <v>2020</v>
      </c>
      <c r="B4701" s="24" t="n">
        <v>7</v>
      </c>
      <c r="C4701" s="24" t="n">
        <v>14</v>
      </c>
      <c r="D4701" s="24" t="n">
        <v>20</v>
      </c>
      <c r="E4701" s="24" t="n">
        <v>22.86</v>
      </c>
      <c r="F4701" s="25">
        <f>IF($E4701="","",DATE(IF($A4701="",nominal_year,$A4701),$B4701,$C4701)+($D4701-IF(LEFT(hour_conv,1)="1",1,0))/24)</f>
        <v/>
      </c>
      <c r="G4701" s="26">
        <f>IF(F4701="","",INT(F4701))</f>
        <v/>
      </c>
      <c r="H4701">
        <f>IF(G4701="","",IF(AND(MONTH(G4701)*100+DAY(G4701)&gt;=season_lo,MONTH(G4701)*100+DAY(G4701)&lt;=season_hi),1,0))</f>
        <v/>
      </c>
      <c r="I4701">
        <f>IF(G4701="","",G4701-first_day+1)</f>
        <v/>
      </c>
      <c r="J4701" s="27">
        <f>IF(I4701="","",INDEX(Daily!$J$2:$J$421,I4701))</f>
        <v/>
      </c>
      <c r="K4701" s="27">
        <f>IF(J4701="","",J4701+cat_offset)</f>
        <v/>
      </c>
      <c r="L4701" s="27">
        <f>IF(J4701="","",MAX(0,E4701-J4701)^2)</f>
        <v/>
      </c>
      <c r="M4701" s="27">
        <f>IF(J4701="","",MAX(0,E4701-(J4701+twcdh_off))^2)</f>
        <v/>
      </c>
      <c r="N4701" s="27">
        <f>IF(E4701="","",MAX(0,E4701-swcdh_thr)^2)</f>
        <v/>
      </c>
      <c r="O4701">
        <f>IF(K4701="","",ROUND(E4701-K4701,0))</f>
        <v/>
      </c>
      <c r="P4701">
        <f>IF(O4701="","",IF(O4701&gt;=1,O4701,0))</f>
        <v/>
      </c>
      <c r="Q4701" s="27">
        <f>IF(E4701="","",MAX(0,E4701-22))</f>
        <v/>
      </c>
      <c r="R4701" s="27">
        <f>IF(H4701=1,E4701,"")</f>
        <v/>
      </c>
      <c r="S4701" s="27">
        <f>IF(AND(H4701=1,J4701&lt;&gt;""),E4701-J4701,"")</f>
        <v/>
      </c>
      <c r="T4701">
        <f>IF(G4701="","",MONTH(G4701))</f>
        <v/>
      </c>
    </row>
    <row r="4702">
      <c r="A4702" s="24" t="n">
        <v>2020</v>
      </c>
      <c r="B4702" s="24" t="n">
        <v>7</v>
      </c>
      <c r="C4702" s="24" t="n">
        <v>14</v>
      </c>
      <c r="D4702" s="24" t="n">
        <v>21</v>
      </c>
      <c r="E4702" s="24" t="n">
        <v>21.98</v>
      </c>
      <c r="F4702" s="25">
        <f>IF($E4702="","",DATE(IF($A4702="",nominal_year,$A4702),$B4702,$C4702)+($D4702-IF(LEFT(hour_conv,1)="1",1,0))/24)</f>
        <v/>
      </c>
      <c r="G4702" s="26">
        <f>IF(F4702="","",INT(F4702))</f>
        <v/>
      </c>
      <c r="H4702">
        <f>IF(G4702="","",IF(AND(MONTH(G4702)*100+DAY(G4702)&gt;=season_lo,MONTH(G4702)*100+DAY(G4702)&lt;=season_hi),1,0))</f>
        <v/>
      </c>
      <c r="I4702">
        <f>IF(G4702="","",G4702-first_day+1)</f>
        <v/>
      </c>
      <c r="J4702" s="27">
        <f>IF(I4702="","",INDEX(Daily!$J$2:$J$421,I4702))</f>
        <v/>
      </c>
      <c r="K4702" s="27">
        <f>IF(J4702="","",J4702+cat_offset)</f>
        <v/>
      </c>
      <c r="L4702" s="27">
        <f>IF(J4702="","",MAX(0,E4702-J4702)^2)</f>
        <v/>
      </c>
      <c r="M4702" s="27">
        <f>IF(J4702="","",MAX(0,E4702-(J4702+twcdh_off))^2)</f>
        <v/>
      </c>
      <c r="N4702" s="27">
        <f>IF(E4702="","",MAX(0,E4702-swcdh_thr)^2)</f>
        <v/>
      </c>
      <c r="O4702">
        <f>IF(K4702="","",ROUND(E4702-K4702,0))</f>
        <v/>
      </c>
      <c r="P4702">
        <f>IF(O4702="","",IF(O4702&gt;=1,O4702,0))</f>
        <v/>
      </c>
      <c r="Q4702" s="27">
        <f>IF(E4702="","",MAX(0,E4702-22))</f>
        <v/>
      </c>
      <c r="R4702" s="27">
        <f>IF(H4702=1,E4702,"")</f>
        <v/>
      </c>
      <c r="S4702" s="27">
        <f>IF(AND(H4702=1,J4702&lt;&gt;""),E4702-J4702,"")</f>
        <v/>
      </c>
      <c r="T4702">
        <f>IF(G4702="","",MONTH(G4702))</f>
        <v/>
      </c>
    </row>
    <row r="4703">
      <c r="A4703" s="24" t="n">
        <v>2020</v>
      </c>
      <c r="B4703" s="24" t="n">
        <v>7</v>
      </c>
      <c r="C4703" s="24" t="n">
        <v>14</v>
      </c>
      <c r="D4703" s="24" t="n">
        <v>22</v>
      </c>
      <c r="E4703" s="24" t="n">
        <v>20.04</v>
      </c>
      <c r="F4703" s="25">
        <f>IF($E4703="","",DATE(IF($A4703="",nominal_year,$A4703),$B4703,$C4703)+($D4703-IF(LEFT(hour_conv,1)="1",1,0))/24)</f>
        <v/>
      </c>
      <c r="G4703" s="26">
        <f>IF(F4703="","",INT(F4703))</f>
        <v/>
      </c>
      <c r="H4703">
        <f>IF(G4703="","",IF(AND(MONTH(G4703)*100+DAY(G4703)&gt;=season_lo,MONTH(G4703)*100+DAY(G4703)&lt;=season_hi),1,0))</f>
        <v/>
      </c>
      <c r="I4703">
        <f>IF(G4703="","",G4703-first_day+1)</f>
        <v/>
      </c>
      <c r="J4703" s="27">
        <f>IF(I4703="","",INDEX(Daily!$J$2:$J$421,I4703))</f>
        <v/>
      </c>
      <c r="K4703" s="27">
        <f>IF(J4703="","",J4703+cat_offset)</f>
        <v/>
      </c>
      <c r="L4703" s="27">
        <f>IF(J4703="","",MAX(0,E4703-J4703)^2)</f>
        <v/>
      </c>
      <c r="M4703" s="27">
        <f>IF(J4703="","",MAX(0,E4703-(J4703+twcdh_off))^2)</f>
        <v/>
      </c>
      <c r="N4703" s="27">
        <f>IF(E4703="","",MAX(0,E4703-swcdh_thr)^2)</f>
        <v/>
      </c>
      <c r="O4703">
        <f>IF(K4703="","",ROUND(E4703-K4703,0))</f>
        <v/>
      </c>
      <c r="P4703">
        <f>IF(O4703="","",IF(O4703&gt;=1,O4703,0))</f>
        <v/>
      </c>
      <c r="Q4703" s="27">
        <f>IF(E4703="","",MAX(0,E4703-22))</f>
        <v/>
      </c>
      <c r="R4703" s="27">
        <f>IF(H4703=1,E4703,"")</f>
        <v/>
      </c>
      <c r="S4703" s="27">
        <f>IF(AND(H4703=1,J4703&lt;&gt;""),E4703-J4703,"")</f>
        <v/>
      </c>
      <c r="T4703">
        <f>IF(G4703="","",MONTH(G4703))</f>
        <v/>
      </c>
    </row>
    <row r="4704">
      <c r="A4704" s="24" t="n">
        <v>2020</v>
      </c>
      <c r="B4704" s="24" t="n">
        <v>7</v>
      </c>
      <c r="C4704" s="24" t="n">
        <v>14</v>
      </c>
      <c r="D4704" s="24" t="n">
        <v>23</v>
      </c>
      <c r="E4704" s="24" t="n">
        <v>19.28</v>
      </c>
      <c r="F4704" s="25">
        <f>IF($E4704="","",DATE(IF($A4704="",nominal_year,$A4704),$B4704,$C4704)+($D4704-IF(LEFT(hour_conv,1)="1",1,0))/24)</f>
        <v/>
      </c>
      <c r="G4704" s="26">
        <f>IF(F4704="","",INT(F4704))</f>
        <v/>
      </c>
      <c r="H4704">
        <f>IF(G4704="","",IF(AND(MONTH(G4704)*100+DAY(G4704)&gt;=season_lo,MONTH(G4704)*100+DAY(G4704)&lt;=season_hi),1,0))</f>
        <v/>
      </c>
      <c r="I4704">
        <f>IF(G4704="","",G4704-first_day+1)</f>
        <v/>
      </c>
      <c r="J4704" s="27">
        <f>IF(I4704="","",INDEX(Daily!$J$2:$J$421,I4704))</f>
        <v/>
      </c>
      <c r="K4704" s="27">
        <f>IF(J4704="","",J4704+cat_offset)</f>
        <v/>
      </c>
      <c r="L4704" s="27">
        <f>IF(J4704="","",MAX(0,E4704-J4704)^2)</f>
        <v/>
      </c>
      <c r="M4704" s="27">
        <f>IF(J4704="","",MAX(0,E4704-(J4704+twcdh_off))^2)</f>
        <v/>
      </c>
      <c r="N4704" s="27">
        <f>IF(E4704="","",MAX(0,E4704-swcdh_thr)^2)</f>
        <v/>
      </c>
      <c r="O4704">
        <f>IF(K4704="","",ROUND(E4704-K4704,0))</f>
        <v/>
      </c>
      <c r="P4704">
        <f>IF(O4704="","",IF(O4704&gt;=1,O4704,0))</f>
        <v/>
      </c>
      <c r="Q4704" s="27">
        <f>IF(E4704="","",MAX(0,E4704-22))</f>
        <v/>
      </c>
      <c r="R4704" s="27">
        <f>IF(H4704=1,E4704,"")</f>
        <v/>
      </c>
      <c r="S4704" s="27">
        <f>IF(AND(H4704=1,J4704&lt;&gt;""),E4704-J4704,"")</f>
        <v/>
      </c>
      <c r="T4704">
        <f>IF(G4704="","",MONTH(G4704))</f>
        <v/>
      </c>
    </row>
    <row r="4705">
      <c r="A4705" s="24" t="n">
        <v>2020</v>
      </c>
      <c r="B4705" s="24" t="n">
        <v>7</v>
      </c>
      <c r="C4705" s="24" t="n">
        <v>14</v>
      </c>
      <c r="D4705" s="24" t="n">
        <v>24</v>
      </c>
      <c r="E4705" s="24" t="n">
        <v>17.8</v>
      </c>
      <c r="F4705" s="25">
        <f>IF($E4705="","",DATE(IF($A4705="",nominal_year,$A4705),$B4705,$C4705)+($D4705-IF(LEFT(hour_conv,1)="1",1,0))/24)</f>
        <v/>
      </c>
      <c r="G4705" s="26">
        <f>IF(F4705="","",INT(F4705))</f>
        <v/>
      </c>
      <c r="H4705">
        <f>IF(G4705="","",IF(AND(MONTH(G4705)*100+DAY(G4705)&gt;=season_lo,MONTH(G4705)*100+DAY(G4705)&lt;=season_hi),1,0))</f>
        <v/>
      </c>
      <c r="I4705">
        <f>IF(G4705="","",G4705-first_day+1)</f>
        <v/>
      </c>
      <c r="J4705" s="27">
        <f>IF(I4705="","",INDEX(Daily!$J$2:$J$421,I4705))</f>
        <v/>
      </c>
      <c r="K4705" s="27">
        <f>IF(J4705="","",J4705+cat_offset)</f>
        <v/>
      </c>
      <c r="L4705" s="27">
        <f>IF(J4705="","",MAX(0,E4705-J4705)^2)</f>
        <v/>
      </c>
      <c r="M4705" s="27">
        <f>IF(J4705="","",MAX(0,E4705-(J4705+twcdh_off))^2)</f>
        <v/>
      </c>
      <c r="N4705" s="27">
        <f>IF(E4705="","",MAX(0,E4705-swcdh_thr)^2)</f>
        <v/>
      </c>
      <c r="O4705">
        <f>IF(K4705="","",ROUND(E4705-K4705,0))</f>
        <v/>
      </c>
      <c r="P4705">
        <f>IF(O4705="","",IF(O4705&gt;=1,O4705,0))</f>
        <v/>
      </c>
      <c r="Q4705" s="27">
        <f>IF(E4705="","",MAX(0,E4705-22))</f>
        <v/>
      </c>
      <c r="R4705" s="27">
        <f>IF(H4705=1,E4705,"")</f>
        <v/>
      </c>
      <c r="S4705" s="27">
        <f>IF(AND(H4705=1,J4705&lt;&gt;""),E4705-J4705,"")</f>
        <v/>
      </c>
      <c r="T4705">
        <f>IF(G4705="","",MONTH(G4705))</f>
        <v/>
      </c>
    </row>
    <row r="4706">
      <c r="A4706" s="24" t="n">
        <v>2020</v>
      </c>
      <c r="B4706" s="24" t="n">
        <v>7</v>
      </c>
      <c r="C4706" s="24" t="n">
        <v>15</v>
      </c>
      <c r="D4706" s="24" t="n">
        <v>1</v>
      </c>
      <c r="E4706" s="24" t="n">
        <v>17.3</v>
      </c>
      <c r="F4706" s="25">
        <f>IF($E4706="","",DATE(IF($A4706="",nominal_year,$A4706),$B4706,$C4706)+($D4706-IF(LEFT(hour_conv,1)="1",1,0))/24)</f>
        <v/>
      </c>
      <c r="G4706" s="26">
        <f>IF(F4706="","",INT(F4706))</f>
        <v/>
      </c>
      <c r="H4706">
        <f>IF(G4706="","",IF(AND(MONTH(G4706)*100+DAY(G4706)&gt;=season_lo,MONTH(G4706)*100+DAY(G4706)&lt;=season_hi),1,0))</f>
        <v/>
      </c>
      <c r="I4706">
        <f>IF(G4706="","",G4706-first_day+1)</f>
        <v/>
      </c>
      <c r="J4706" s="27">
        <f>IF(I4706="","",INDEX(Daily!$J$2:$J$421,I4706))</f>
        <v/>
      </c>
      <c r="K4706" s="27">
        <f>IF(J4706="","",J4706+cat_offset)</f>
        <v/>
      </c>
      <c r="L4706" s="27">
        <f>IF(J4706="","",MAX(0,E4706-J4706)^2)</f>
        <v/>
      </c>
      <c r="M4706" s="27">
        <f>IF(J4706="","",MAX(0,E4706-(J4706+twcdh_off))^2)</f>
        <v/>
      </c>
      <c r="N4706" s="27">
        <f>IF(E4706="","",MAX(0,E4706-swcdh_thr)^2)</f>
        <v/>
      </c>
      <c r="O4706">
        <f>IF(K4706="","",ROUND(E4706-K4706,0))</f>
        <v/>
      </c>
      <c r="P4706">
        <f>IF(O4706="","",IF(O4706&gt;=1,O4706,0))</f>
        <v/>
      </c>
      <c r="Q4706" s="27">
        <f>IF(E4706="","",MAX(0,E4706-22))</f>
        <v/>
      </c>
      <c r="R4706" s="27">
        <f>IF(H4706=1,E4706,"")</f>
        <v/>
      </c>
      <c r="S4706" s="27">
        <f>IF(AND(H4706=1,J4706&lt;&gt;""),E4706-J4706,"")</f>
        <v/>
      </c>
      <c r="T4706">
        <f>IF(G4706="","",MONTH(G4706))</f>
        <v/>
      </c>
    </row>
    <row r="4707">
      <c r="A4707" s="24" t="n">
        <v>2020</v>
      </c>
      <c r="B4707" s="24" t="n">
        <v>7</v>
      </c>
      <c r="C4707" s="24" t="n">
        <v>15</v>
      </c>
      <c r="D4707" s="24" t="n">
        <v>2</v>
      </c>
      <c r="E4707" s="24" t="n">
        <v>16.9</v>
      </c>
      <c r="F4707" s="25">
        <f>IF($E4707="","",DATE(IF($A4707="",nominal_year,$A4707),$B4707,$C4707)+($D4707-IF(LEFT(hour_conv,1)="1",1,0))/24)</f>
        <v/>
      </c>
      <c r="G4707" s="26">
        <f>IF(F4707="","",INT(F4707))</f>
        <v/>
      </c>
      <c r="H4707">
        <f>IF(G4707="","",IF(AND(MONTH(G4707)*100+DAY(G4707)&gt;=season_lo,MONTH(G4707)*100+DAY(G4707)&lt;=season_hi),1,0))</f>
        <v/>
      </c>
      <c r="I4707">
        <f>IF(G4707="","",G4707-first_day+1)</f>
        <v/>
      </c>
      <c r="J4707" s="27">
        <f>IF(I4707="","",INDEX(Daily!$J$2:$J$421,I4707))</f>
        <v/>
      </c>
      <c r="K4707" s="27">
        <f>IF(J4707="","",J4707+cat_offset)</f>
        <v/>
      </c>
      <c r="L4707" s="27">
        <f>IF(J4707="","",MAX(0,E4707-J4707)^2)</f>
        <v/>
      </c>
      <c r="M4707" s="27">
        <f>IF(J4707="","",MAX(0,E4707-(J4707+twcdh_off))^2)</f>
        <v/>
      </c>
      <c r="N4707" s="27">
        <f>IF(E4707="","",MAX(0,E4707-swcdh_thr)^2)</f>
        <v/>
      </c>
      <c r="O4707">
        <f>IF(K4707="","",ROUND(E4707-K4707,0))</f>
        <v/>
      </c>
      <c r="P4707">
        <f>IF(O4707="","",IF(O4707&gt;=1,O4707,0))</f>
        <v/>
      </c>
      <c r="Q4707" s="27">
        <f>IF(E4707="","",MAX(0,E4707-22))</f>
        <v/>
      </c>
      <c r="R4707" s="27">
        <f>IF(H4707=1,E4707,"")</f>
        <v/>
      </c>
      <c r="S4707" s="27">
        <f>IF(AND(H4707=1,J4707&lt;&gt;""),E4707-J4707,"")</f>
        <v/>
      </c>
      <c r="T4707">
        <f>IF(G4707="","",MONTH(G4707))</f>
        <v/>
      </c>
    </row>
    <row r="4708">
      <c r="A4708" s="24" t="n">
        <v>2020</v>
      </c>
      <c r="B4708" s="24" t="n">
        <v>7</v>
      </c>
      <c r="C4708" s="24" t="n">
        <v>15</v>
      </c>
      <c r="D4708" s="24" t="n">
        <v>3</v>
      </c>
      <c r="E4708" s="24" t="n">
        <v>16</v>
      </c>
      <c r="F4708" s="25">
        <f>IF($E4708="","",DATE(IF($A4708="",nominal_year,$A4708),$B4708,$C4708)+($D4708-IF(LEFT(hour_conv,1)="1",1,0))/24)</f>
        <v/>
      </c>
      <c r="G4708" s="26">
        <f>IF(F4708="","",INT(F4708))</f>
        <v/>
      </c>
      <c r="H4708">
        <f>IF(G4708="","",IF(AND(MONTH(G4708)*100+DAY(G4708)&gt;=season_lo,MONTH(G4708)*100+DAY(G4708)&lt;=season_hi),1,0))</f>
        <v/>
      </c>
      <c r="I4708">
        <f>IF(G4708="","",G4708-first_day+1)</f>
        <v/>
      </c>
      <c r="J4708" s="27">
        <f>IF(I4708="","",INDEX(Daily!$J$2:$J$421,I4708))</f>
        <v/>
      </c>
      <c r="K4708" s="27">
        <f>IF(J4708="","",J4708+cat_offset)</f>
        <v/>
      </c>
      <c r="L4708" s="27">
        <f>IF(J4708="","",MAX(0,E4708-J4708)^2)</f>
        <v/>
      </c>
      <c r="M4708" s="27">
        <f>IF(J4708="","",MAX(0,E4708-(J4708+twcdh_off))^2)</f>
        <v/>
      </c>
      <c r="N4708" s="27">
        <f>IF(E4708="","",MAX(0,E4708-swcdh_thr)^2)</f>
        <v/>
      </c>
      <c r="O4708">
        <f>IF(K4708="","",ROUND(E4708-K4708,0))</f>
        <v/>
      </c>
      <c r="P4708">
        <f>IF(O4708="","",IF(O4708&gt;=1,O4708,0))</f>
        <v/>
      </c>
      <c r="Q4708" s="27">
        <f>IF(E4708="","",MAX(0,E4708-22))</f>
        <v/>
      </c>
      <c r="R4708" s="27">
        <f>IF(H4708=1,E4708,"")</f>
        <v/>
      </c>
      <c r="S4708" s="27">
        <f>IF(AND(H4708=1,J4708&lt;&gt;""),E4708-J4708,"")</f>
        <v/>
      </c>
      <c r="T4708">
        <f>IF(G4708="","",MONTH(G4708))</f>
        <v/>
      </c>
    </row>
    <row r="4709">
      <c r="A4709" s="24" t="n">
        <v>2020</v>
      </c>
      <c r="B4709" s="24" t="n">
        <v>7</v>
      </c>
      <c r="C4709" s="24" t="n">
        <v>15</v>
      </c>
      <c r="D4709" s="24" t="n">
        <v>4</v>
      </c>
      <c r="E4709" s="24" t="n">
        <v>16.16</v>
      </c>
      <c r="F4709" s="25">
        <f>IF($E4709="","",DATE(IF($A4709="",nominal_year,$A4709),$B4709,$C4709)+($D4709-IF(LEFT(hour_conv,1)="1",1,0))/24)</f>
        <v/>
      </c>
      <c r="G4709" s="26">
        <f>IF(F4709="","",INT(F4709))</f>
        <v/>
      </c>
      <c r="H4709">
        <f>IF(G4709="","",IF(AND(MONTH(G4709)*100+DAY(G4709)&gt;=season_lo,MONTH(G4709)*100+DAY(G4709)&lt;=season_hi),1,0))</f>
        <v/>
      </c>
      <c r="I4709">
        <f>IF(G4709="","",G4709-first_day+1)</f>
        <v/>
      </c>
      <c r="J4709" s="27">
        <f>IF(I4709="","",INDEX(Daily!$J$2:$J$421,I4709))</f>
        <v/>
      </c>
      <c r="K4709" s="27">
        <f>IF(J4709="","",J4709+cat_offset)</f>
        <v/>
      </c>
      <c r="L4709" s="27">
        <f>IF(J4709="","",MAX(0,E4709-J4709)^2)</f>
        <v/>
      </c>
      <c r="M4709" s="27">
        <f>IF(J4709="","",MAX(0,E4709-(J4709+twcdh_off))^2)</f>
        <v/>
      </c>
      <c r="N4709" s="27">
        <f>IF(E4709="","",MAX(0,E4709-swcdh_thr)^2)</f>
        <v/>
      </c>
      <c r="O4709">
        <f>IF(K4709="","",ROUND(E4709-K4709,0))</f>
        <v/>
      </c>
      <c r="P4709">
        <f>IF(O4709="","",IF(O4709&gt;=1,O4709,0))</f>
        <v/>
      </c>
      <c r="Q4709" s="27">
        <f>IF(E4709="","",MAX(0,E4709-22))</f>
        <v/>
      </c>
      <c r="R4709" s="27">
        <f>IF(H4709=1,E4709,"")</f>
        <v/>
      </c>
      <c r="S4709" s="27">
        <f>IF(AND(H4709=1,J4709&lt;&gt;""),E4709-J4709,"")</f>
        <v/>
      </c>
      <c r="T4709">
        <f>IF(G4709="","",MONTH(G4709))</f>
        <v/>
      </c>
    </row>
    <row r="4710">
      <c r="A4710" s="24" t="n">
        <v>2020</v>
      </c>
      <c r="B4710" s="24" t="n">
        <v>7</v>
      </c>
      <c r="C4710" s="24" t="n">
        <v>15</v>
      </c>
      <c r="D4710" s="24" t="n">
        <v>5</v>
      </c>
      <c r="E4710" s="24" t="n">
        <v>16.07</v>
      </c>
      <c r="F4710" s="25">
        <f>IF($E4710="","",DATE(IF($A4710="",nominal_year,$A4710),$B4710,$C4710)+($D4710-IF(LEFT(hour_conv,1)="1",1,0))/24)</f>
        <v/>
      </c>
      <c r="G4710" s="26">
        <f>IF(F4710="","",INT(F4710))</f>
        <v/>
      </c>
      <c r="H4710">
        <f>IF(G4710="","",IF(AND(MONTH(G4710)*100+DAY(G4710)&gt;=season_lo,MONTH(G4710)*100+DAY(G4710)&lt;=season_hi),1,0))</f>
        <v/>
      </c>
      <c r="I4710">
        <f>IF(G4710="","",G4710-first_day+1)</f>
        <v/>
      </c>
      <c r="J4710" s="27">
        <f>IF(I4710="","",INDEX(Daily!$J$2:$J$421,I4710))</f>
        <v/>
      </c>
      <c r="K4710" s="27">
        <f>IF(J4710="","",J4710+cat_offset)</f>
        <v/>
      </c>
      <c r="L4710" s="27">
        <f>IF(J4710="","",MAX(0,E4710-J4710)^2)</f>
        <v/>
      </c>
      <c r="M4710" s="27">
        <f>IF(J4710="","",MAX(0,E4710-(J4710+twcdh_off))^2)</f>
        <v/>
      </c>
      <c r="N4710" s="27">
        <f>IF(E4710="","",MAX(0,E4710-swcdh_thr)^2)</f>
        <v/>
      </c>
      <c r="O4710">
        <f>IF(K4710="","",ROUND(E4710-K4710,0))</f>
        <v/>
      </c>
      <c r="P4710">
        <f>IF(O4710="","",IF(O4710&gt;=1,O4710,0))</f>
        <v/>
      </c>
      <c r="Q4710" s="27">
        <f>IF(E4710="","",MAX(0,E4710-22))</f>
        <v/>
      </c>
      <c r="R4710" s="27">
        <f>IF(H4710=1,E4710,"")</f>
        <v/>
      </c>
      <c r="S4710" s="27">
        <f>IF(AND(H4710=1,J4710&lt;&gt;""),E4710-J4710,"")</f>
        <v/>
      </c>
      <c r="T4710">
        <f>IF(G4710="","",MONTH(G4710))</f>
        <v/>
      </c>
    </row>
    <row r="4711">
      <c r="A4711" s="24" t="n">
        <v>2020</v>
      </c>
      <c r="B4711" s="24" t="n">
        <v>7</v>
      </c>
      <c r="C4711" s="24" t="n">
        <v>15</v>
      </c>
      <c r="D4711" s="24" t="n">
        <v>6</v>
      </c>
      <c r="E4711" s="24" t="n">
        <v>15.88</v>
      </c>
      <c r="F4711" s="25">
        <f>IF($E4711="","",DATE(IF($A4711="",nominal_year,$A4711),$B4711,$C4711)+($D4711-IF(LEFT(hour_conv,1)="1",1,0))/24)</f>
        <v/>
      </c>
      <c r="G4711" s="26">
        <f>IF(F4711="","",INT(F4711))</f>
        <v/>
      </c>
      <c r="H4711">
        <f>IF(G4711="","",IF(AND(MONTH(G4711)*100+DAY(G4711)&gt;=season_lo,MONTH(G4711)*100+DAY(G4711)&lt;=season_hi),1,0))</f>
        <v/>
      </c>
      <c r="I4711">
        <f>IF(G4711="","",G4711-first_day+1)</f>
        <v/>
      </c>
      <c r="J4711" s="27">
        <f>IF(I4711="","",INDEX(Daily!$J$2:$J$421,I4711))</f>
        <v/>
      </c>
      <c r="K4711" s="27">
        <f>IF(J4711="","",J4711+cat_offset)</f>
        <v/>
      </c>
      <c r="L4711" s="27">
        <f>IF(J4711="","",MAX(0,E4711-J4711)^2)</f>
        <v/>
      </c>
      <c r="M4711" s="27">
        <f>IF(J4711="","",MAX(0,E4711-(J4711+twcdh_off))^2)</f>
        <v/>
      </c>
      <c r="N4711" s="27">
        <f>IF(E4711="","",MAX(0,E4711-swcdh_thr)^2)</f>
        <v/>
      </c>
      <c r="O4711">
        <f>IF(K4711="","",ROUND(E4711-K4711,0))</f>
        <v/>
      </c>
      <c r="P4711">
        <f>IF(O4711="","",IF(O4711&gt;=1,O4711,0))</f>
        <v/>
      </c>
      <c r="Q4711" s="27">
        <f>IF(E4711="","",MAX(0,E4711-22))</f>
        <v/>
      </c>
      <c r="R4711" s="27">
        <f>IF(H4711=1,E4711,"")</f>
        <v/>
      </c>
      <c r="S4711" s="27">
        <f>IF(AND(H4711=1,J4711&lt;&gt;""),E4711-J4711,"")</f>
        <v/>
      </c>
      <c r="T4711">
        <f>IF(G4711="","",MONTH(G4711))</f>
        <v/>
      </c>
    </row>
    <row r="4712">
      <c r="A4712" s="24" t="n">
        <v>2020</v>
      </c>
      <c r="B4712" s="24" t="n">
        <v>7</v>
      </c>
      <c r="C4712" s="24" t="n">
        <v>15</v>
      </c>
      <c r="D4712" s="24" t="n">
        <v>7</v>
      </c>
      <c r="E4712" s="24" t="n">
        <v>17.33</v>
      </c>
      <c r="F4712" s="25">
        <f>IF($E4712="","",DATE(IF($A4712="",nominal_year,$A4712),$B4712,$C4712)+($D4712-IF(LEFT(hour_conv,1)="1",1,0))/24)</f>
        <v/>
      </c>
      <c r="G4712" s="26">
        <f>IF(F4712="","",INT(F4712))</f>
        <v/>
      </c>
      <c r="H4712">
        <f>IF(G4712="","",IF(AND(MONTH(G4712)*100+DAY(G4712)&gt;=season_lo,MONTH(G4712)*100+DAY(G4712)&lt;=season_hi),1,0))</f>
        <v/>
      </c>
      <c r="I4712">
        <f>IF(G4712="","",G4712-first_day+1)</f>
        <v/>
      </c>
      <c r="J4712" s="27">
        <f>IF(I4712="","",INDEX(Daily!$J$2:$J$421,I4712))</f>
        <v/>
      </c>
      <c r="K4712" s="27">
        <f>IF(J4712="","",J4712+cat_offset)</f>
        <v/>
      </c>
      <c r="L4712" s="27">
        <f>IF(J4712="","",MAX(0,E4712-J4712)^2)</f>
        <v/>
      </c>
      <c r="M4712" s="27">
        <f>IF(J4712="","",MAX(0,E4712-(J4712+twcdh_off))^2)</f>
        <v/>
      </c>
      <c r="N4712" s="27">
        <f>IF(E4712="","",MAX(0,E4712-swcdh_thr)^2)</f>
        <v/>
      </c>
      <c r="O4712">
        <f>IF(K4712="","",ROUND(E4712-K4712,0))</f>
        <v/>
      </c>
      <c r="P4712">
        <f>IF(O4712="","",IF(O4712&gt;=1,O4712,0))</f>
        <v/>
      </c>
      <c r="Q4712" s="27">
        <f>IF(E4712="","",MAX(0,E4712-22))</f>
        <v/>
      </c>
      <c r="R4712" s="27">
        <f>IF(H4712=1,E4712,"")</f>
        <v/>
      </c>
      <c r="S4712" s="27">
        <f>IF(AND(H4712=1,J4712&lt;&gt;""),E4712-J4712,"")</f>
        <v/>
      </c>
      <c r="T4712">
        <f>IF(G4712="","",MONTH(G4712))</f>
        <v/>
      </c>
    </row>
    <row r="4713">
      <c r="A4713" s="24" t="n">
        <v>2020</v>
      </c>
      <c r="B4713" s="24" t="n">
        <v>7</v>
      </c>
      <c r="C4713" s="24" t="n">
        <v>15</v>
      </c>
      <c r="D4713" s="24" t="n">
        <v>8</v>
      </c>
      <c r="E4713" s="24" t="n">
        <v>18.55</v>
      </c>
      <c r="F4713" s="25">
        <f>IF($E4713="","",DATE(IF($A4713="",nominal_year,$A4713),$B4713,$C4713)+($D4713-IF(LEFT(hour_conv,1)="1",1,0))/24)</f>
        <v/>
      </c>
      <c r="G4713" s="26">
        <f>IF(F4713="","",INT(F4713))</f>
        <v/>
      </c>
      <c r="H4713">
        <f>IF(G4713="","",IF(AND(MONTH(G4713)*100+DAY(G4713)&gt;=season_lo,MONTH(G4713)*100+DAY(G4713)&lt;=season_hi),1,0))</f>
        <v/>
      </c>
      <c r="I4713">
        <f>IF(G4713="","",G4713-first_day+1)</f>
        <v/>
      </c>
      <c r="J4713" s="27">
        <f>IF(I4713="","",INDEX(Daily!$J$2:$J$421,I4713))</f>
        <v/>
      </c>
      <c r="K4713" s="27">
        <f>IF(J4713="","",J4713+cat_offset)</f>
        <v/>
      </c>
      <c r="L4713" s="27">
        <f>IF(J4713="","",MAX(0,E4713-J4713)^2)</f>
        <v/>
      </c>
      <c r="M4713" s="27">
        <f>IF(J4713="","",MAX(0,E4713-(J4713+twcdh_off))^2)</f>
        <v/>
      </c>
      <c r="N4713" s="27">
        <f>IF(E4713="","",MAX(0,E4713-swcdh_thr)^2)</f>
        <v/>
      </c>
      <c r="O4713">
        <f>IF(K4713="","",ROUND(E4713-K4713,0))</f>
        <v/>
      </c>
      <c r="P4713">
        <f>IF(O4713="","",IF(O4713&gt;=1,O4713,0))</f>
        <v/>
      </c>
      <c r="Q4713" s="27">
        <f>IF(E4713="","",MAX(0,E4713-22))</f>
        <v/>
      </c>
      <c r="R4713" s="27">
        <f>IF(H4713=1,E4713,"")</f>
        <v/>
      </c>
      <c r="S4713" s="27">
        <f>IF(AND(H4713=1,J4713&lt;&gt;""),E4713-J4713,"")</f>
        <v/>
      </c>
      <c r="T4713">
        <f>IF(G4713="","",MONTH(G4713))</f>
        <v/>
      </c>
    </row>
    <row r="4714">
      <c r="A4714" s="24" t="n">
        <v>2020</v>
      </c>
      <c r="B4714" s="24" t="n">
        <v>7</v>
      </c>
      <c r="C4714" s="24" t="n">
        <v>15</v>
      </c>
      <c r="D4714" s="24" t="n">
        <v>9</v>
      </c>
      <c r="E4714" s="24" t="n">
        <v>19.09</v>
      </c>
      <c r="F4714" s="25">
        <f>IF($E4714="","",DATE(IF($A4714="",nominal_year,$A4714),$B4714,$C4714)+($D4714-IF(LEFT(hour_conv,1)="1",1,0))/24)</f>
        <v/>
      </c>
      <c r="G4714" s="26">
        <f>IF(F4714="","",INT(F4714))</f>
        <v/>
      </c>
      <c r="H4714">
        <f>IF(G4714="","",IF(AND(MONTH(G4714)*100+DAY(G4714)&gt;=season_lo,MONTH(G4714)*100+DAY(G4714)&lt;=season_hi),1,0))</f>
        <v/>
      </c>
      <c r="I4714">
        <f>IF(G4714="","",G4714-first_day+1)</f>
        <v/>
      </c>
      <c r="J4714" s="27">
        <f>IF(I4714="","",INDEX(Daily!$J$2:$J$421,I4714))</f>
        <v/>
      </c>
      <c r="K4714" s="27">
        <f>IF(J4714="","",J4714+cat_offset)</f>
        <v/>
      </c>
      <c r="L4714" s="27">
        <f>IF(J4714="","",MAX(0,E4714-J4714)^2)</f>
        <v/>
      </c>
      <c r="M4714" s="27">
        <f>IF(J4714="","",MAX(0,E4714-(J4714+twcdh_off))^2)</f>
        <v/>
      </c>
      <c r="N4714" s="27">
        <f>IF(E4714="","",MAX(0,E4714-swcdh_thr)^2)</f>
        <v/>
      </c>
      <c r="O4714">
        <f>IF(K4714="","",ROUND(E4714-K4714,0))</f>
        <v/>
      </c>
      <c r="P4714">
        <f>IF(O4714="","",IF(O4714&gt;=1,O4714,0))</f>
        <v/>
      </c>
      <c r="Q4714" s="27">
        <f>IF(E4714="","",MAX(0,E4714-22))</f>
        <v/>
      </c>
      <c r="R4714" s="27">
        <f>IF(H4714=1,E4714,"")</f>
        <v/>
      </c>
      <c r="S4714" s="27">
        <f>IF(AND(H4714=1,J4714&lt;&gt;""),E4714-J4714,"")</f>
        <v/>
      </c>
      <c r="T4714">
        <f>IF(G4714="","",MONTH(G4714))</f>
        <v/>
      </c>
    </row>
    <row r="4715">
      <c r="A4715" s="24" t="n">
        <v>2020</v>
      </c>
      <c r="B4715" s="24" t="n">
        <v>7</v>
      </c>
      <c r="C4715" s="24" t="n">
        <v>15</v>
      </c>
      <c r="D4715" s="24" t="n">
        <v>10</v>
      </c>
      <c r="E4715" s="24" t="n">
        <v>21.61</v>
      </c>
      <c r="F4715" s="25">
        <f>IF($E4715="","",DATE(IF($A4715="",nominal_year,$A4715),$B4715,$C4715)+($D4715-IF(LEFT(hour_conv,1)="1",1,0))/24)</f>
        <v/>
      </c>
      <c r="G4715" s="26">
        <f>IF(F4715="","",INT(F4715))</f>
        <v/>
      </c>
      <c r="H4715">
        <f>IF(G4715="","",IF(AND(MONTH(G4715)*100+DAY(G4715)&gt;=season_lo,MONTH(G4715)*100+DAY(G4715)&lt;=season_hi),1,0))</f>
        <v/>
      </c>
      <c r="I4715">
        <f>IF(G4715="","",G4715-first_day+1)</f>
        <v/>
      </c>
      <c r="J4715" s="27">
        <f>IF(I4715="","",INDEX(Daily!$J$2:$J$421,I4715))</f>
        <v/>
      </c>
      <c r="K4715" s="27">
        <f>IF(J4715="","",J4715+cat_offset)</f>
        <v/>
      </c>
      <c r="L4715" s="27">
        <f>IF(J4715="","",MAX(0,E4715-J4715)^2)</f>
        <v/>
      </c>
      <c r="M4715" s="27">
        <f>IF(J4715="","",MAX(0,E4715-(J4715+twcdh_off))^2)</f>
        <v/>
      </c>
      <c r="N4715" s="27">
        <f>IF(E4715="","",MAX(0,E4715-swcdh_thr)^2)</f>
        <v/>
      </c>
      <c r="O4715">
        <f>IF(K4715="","",ROUND(E4715-K4715,0))</f>
        <v/>
      </c>
      <c r="P4715">
        <f>IF(O4715="","",IF(O4715&gt;=1,O4715,0))</f>
        <v/>
      </c>
      <c r="Q4715" s="27">
        <f>IF(E4715="","",MAX(0,E4715-22))</f>
        <v/>
      </c>
      <c r="R4715" s="27">
        <f>IF(H4715=1,E4715,"")</f>
        <v/>
      </c>
      <c r="S4715" s="27">
        <f>IF(AND(H4715=1,J4715&lt;&gt;""),E4715-J4715,"")</f>
        <v/>
      </c>
      <c r="T4715">
        <f>IF(G4715="","",MONTH(G4715))</f>
        <v/>
      </c>
    </row>
    <row r="4716">
      <c r="A4716" s="24" t="n">
        <v>2020</v>
      </c>
      <c r="B4716" s="24" t="n">
        <v>7</v>
      </c>
      <c r="C4716" s="24" t="n">
        <v>15</v>
      </c>
      <c r="D4716" s="24" t="n">
        <v>11</v>
      </c>
      <c r="E4716" s="24" t="n">
        <v>22.51</v>
      </c>
      <c r="F4716" s="25">
        <f>IF($E4716="","",DATE(IF($A4716="",nominal_year,$A4716),$B4716,$C4716)+($D4716-IF(LEFT(hour_conv,1)="1",1,0))/24)</f>
        <v/>
      </c>
      <c r="G4716" s="26">
        <f>IF(F4716="","",INT(F4716))</f>
        <v/>
      </c>
      <c r="H4716">
        <f>IF(G4716="","",IF(AND(MONTH(G4716)*100+DAY(G4716)&gt;=season_lo,MONTH(G4716)*100+DAY(G4716)&lt;=season_hi),1,0))</f>
        <v/>
      </c>
      <c r="I4716">
        <f>IF(G4716="","",G4716-first_day+1)</f>
        <v/>
      </c>
      <c r="J4716" s="27">
        <f>IF(I4716="","",INDEX(Daily!$J$2:$J$421,I4716))</f>
        <v/>
      </c>
      <c r="K4716" s="27">
        <f>IF(J4716="","",J4716+cat_offset)</f>
        <v/>
      </c>
      <c r="L4716" s="27">
        <f>IF(J4716="","",MAX(0,E4716-J4716)^2)</f>
        <v/>
      </c>
      <c r="M4716" s="27">
        <f>IF(J4716="","",MAX(0,E4716-(J4716+twcdh_off))^2)</f>
        <v/>
      </c>
      <c r="N4716" s="27">
        <f>IF(E4716="","",MAX(0,E4716-swcdh_thr)^2)</f>
        <v/>
      </c>
      <c r="O4716">
        <f>IF(K4716="","",ROUND(E4716-K4716,0))</f>
        <v/>
      </c>
      <c r="P4716">
        <f>IF(O4716="","",IF(O4716&gt;=1,O4716,0))</f>
        <v/>
      </c>
      <c r="Q4716" s="27">
        <f>IF(E4716="","",MAX(0,E4716-22))</f>
        <v/>
      </c>
      <c r="R4716" s="27">
        <f>IF(H4716=1,E4716,"")</f>
        <v/>
      </c>
      <c r="S4716" s="27">
        <f>IF(AND(H4716=1,J4716&lt;&gt;""),E4716-J4716,"")</f>
        <v/>
      </c>
      <c r="T4716">
        <f>IF(G4716="","",MONTH(G4716))</f>
        <v/>
      </c>
    </row>
    <row r="4717">
      <c r="A4717" s="24" t="n">
        <v>2020</v>
      </c>
      <c r="B4717" s="24" t="n">
        <v>7</v>
      </c>
      <c r="C4717" s="24" t="n">
        <v>15</v>
      </c>
      <c r="D4717" s="24" t="n">
        <v>12</v>
      </c>
      <c r="E4717" s="24" t="n">
        <v>23.94</v>
      </c>
      <c r="F4717" s="25">
        <f>IF($E4717="","",DATE(IF($A4717="",nominal_year,$A4717),$B4717,$C4717)+($D4717-IF(LEFT(hour_conv,1)="1",1,0))/24)</f>
        <v/>
      </c>
      <c r="G4717" s="26">
        <f>IF(F4717="","",INT(F4717))</f>
        <v/>
      </c>
      <c r="H4717">
        <f>IF(G4717="","",IF(AND(MONTH(G4717)*100+DAY(G4717)&gt;=season_lo,MONTH(G4717)*100+DAY(G4717)&lt;=season_hi),1,0))</f>
        <v/>
      </c>
      <c r="I4717">
        <f>IF(G4717="","",G4717-first_day+1)</f>
        <v/>
      </c>
      <c r="J4717" s="27">
        <f>IF(I4717="","",INDEX(Daily!$J$2:$J$421,I4717))</f>
        <v/>
      </c>
      <c r="K4717" s="27">
        <f>IF(J4717="","",J4717+cat_offset)</f>
        <v/>
      </c>
      <c r="L4717" s="27">
        <f>IF(J4717="","",MAX(0,E4717-J4717)^2)</f>
        <v/>
      </c>
      <c r="M4717" s="27">
        <f>IF(J4717="","",MAX(0,E4717-(J4717+twcdh_off))^2)</f>
        <v/>
      </c>
      <c r="N4717" s="27">
        <f>IF(E4717="","",MAX(0,E4717-swcdh_thr)^2)</f>
        <v/>
      </c>
      <c r="O4717">
        <f>IF(K4717="","",ROUND(E4717-K4717,0))</f>
        <v/>
      </c>
      <c r="P4717">
        <f>IF(O4717="","",IF(O4717&gt;=1,O4717,0))</f>
        <v/>
      </c>
      <c r="Q4717" s="27">
        <f>IF(E4717="","",MAX(0,E4717-22))</f>
        <v/>
      </c>
      <c r="R4717" s="27">
        <f>IF(H4717=1,E4717,"")</f>
        <v/>
      </c>
      <c r="S4717" s="27">
        <f>IF(AND(H4717=1,J4717&lt;&gt;""),E4717-J4717,"")</f>
        <v/>
      </c>
      <c r="T4717">
        <f>IF(G4717="","",MONTH(G4717))</f>
        <v/>
      </c>
    </row>
    <row r="4718">
      <c r="A4718" s="24" t="n">
        <v>2020</v>
      </c>
      <c r="B4718" s="24" t="n">
        <v>7</v>
      </c>
      <c r="C4718" s="24" t="n">
        <v>15</v>
      </c>
      <c r="D4718" s="24" t="n">
        <v>13</v>
      </c>
      <c r="E4718" s="24" t="n">
        <v>24.56</v>
      </c>
      <c r="F4718" s="25">
        <f>IF($E4718="","",DATE(IF($A4718="",nominal_year,$A4718),$B4718,$C4718)+($D4718-IF(LEFT(hour_conv,1)="1",1,0))/24)</f>
        <v/>
      </c>
      <c r="G4718" s="26">
        <f>IF(F4718="","",INT(F4718))</f>
        <v/>
      </c>
      <c r="H4718">
        <f>IF(G4718="","",IF(AND(MONTH(G4718)*100+DAY(G4718)&gt;=season_lo,MONTH(G4718)*100+DAY(G4718)&lt;=season_hi),1,0))</f>
        <v/>
      </c>
      <c r="I4718">
        <f>IF(G4718="","",G4718-first_day+1)</f>
        <v/>
      </c>
      <c r="J4718" s="27">
        <f>IF(I4718="","",INDEX(Daily!$J$2:$J$421,I4718))</f>
        <v/>
      </c>
      <c r="K4718" s="27">
        <f>IF(J4718="","",J4718+cat_offset)</f>
        <v/>
      </c>
      <c r="L4718" s="27">
        <f>IF(J4718="","",MAX(0,E4718-J4718)^2)</f>
        <v/>
      </c>
      <c r="M4718" s="27">
        <f>IF(J4718="","",MAX(0,E4718-(J4718+twcdh_off))^2)</f>
        <v/>
      </c>
      <c r="N4718" s="27">
        <f>IF(E4718="","",MAX(0,E4718-swcdh_thr)^2)</f>
        <v/>
      </c>
      <c r="O4718">
        <f>IF(K4718="","",ROUND(E4718-K4718,0))</f>
        <v/>
      </c>
      <c r="P4718">
        <f>IF(O4718="","",IF(O4718&gt;=1,O4718,0))</f>
        <v/>
      </c>
      <c r="Q4718" s="27">
        <f>IF(E4718="","",MAX(0,E4718-22))</f>
        <v/>
      </c>
      <c r="R4718" s="27">
        <f>IF(H4718=1,E4718,"")</f>
        <v/>
      </c>
      <c r="S4718" s="27">
        <f>IF(AND(H4718=1,J4718&lt;&gt;""),E4718-J4718,"")</f>
        <v/>
      </c>
      <c r="T4718">
        <f>IF(G4718="","",MONTH(G4718))</f>
        <v/>
      </c>
    </row>
    <row r="4719">
      <c r="A4719" s="24" t="n">
        <v>2020</v>
      </c>
      <c r="B4719" s="24" t="n">
        <v>7</v>
      </c>
      <c r="C4719" s="24" t="n">
        <v>15</v>
      </c>
      <c r="D4719" s="24" t="n">
        <v>14</v>
      </c>
      <c r="E4719" s="24" t="n">
        <v>25.81</v>
      </c>
      <c r="F4719" s="25">
        <f>IF($E4719="","",DATE(IF($A4719="",nominal_year,$A4719),$B4719,$C4719)+($D4719-IF(LEFT(hour_conv,1)="1",1,0))/24)</f>
        <v/>
      </c>
      <c r="G4719" s="26">
        <f>IF(F4719="","",INT(F4719))</f>
        <v/>
      </c>
      <c r="H4719">
        <f>IF(G4719="","",IF(AND(MONTH(G4719)*100+DAY(G4719)&gt;=season_lo,MONTH(G4719)*100+DAY(G4719)&lt;=season_hi),1,0))</f>
        <v/>
      </c>
      <c r="I4719">
        <f>IF(G4719="","",G4719-first_day+1)</f>
        <v/>
      </c>
      <c r="J4719" s="27">
        <f>IF(I4719="","",INDEX(Daily!$J$2:$J$421,I4719))</f>
        <v/>
      </c>
      <c r="K4719" s="27">
        <f>IF(J4719="","",J4719+cat_offset)</f>
        <v/>
      </c>
      <c r="L4719" s="27">
        <f>IF(J4719="","",MAX(0,E4719-J4719)^2)</f>
        <v/>
      </c>
      <c r="M4719" s="27">
        <f>IF(J4719="","",MAX(0,E4719-(J4719+twcdh_off))^2)</f>
        <v/>
      </c>
      <c r="N4719" s="27">
        <f>IF(E4719="","",MAX(0,E4719-swcdh_thr)^2)</f>
        <v/>
      </c>
      <c r="O4719">
        <f>IF(K4719="","",ROUND(E4719-K4719,0))</f>
        <v/>
      </c>
      <c r="P4719">
        <f>IF(O4719="","",IF(O4719&gt;=1,O4719,0))</f>
        <v/>
      </c>
      <c r="Q4719" s="27">
        <f>IF(E4719="","",MAX(0,E4719-22))</f>
        <v/>
      </c>
      <c r="R4719" s="27">
        <f>IF(H4719=1,E4719,"")</f>
        <v/>
      </c>
      <c r="S4719" s="27">
        <f>IF(AND(H4719=1,J4719&lt;&gt;""),E4719-J4719,"")</f>
        <v/>
      </c>
      <c r="T4719">
        <f>IF(G4719="","",MONTH(G4719))</f>
        <v/>
      </c>
    </row>
    <row r="4720">
      <c r="A4720" s="24" t="n">
        <v>2020</v>
      </c>
      <c r="B4720" s="24" t="n">
        <v>7</v>
      </c>
      <c r="C4720" s="24" t="n">
        <v>15</v>
      </c>
      <c r="D4720" s="24" t="n">
        <v>15</v>
      </c>
      <c r="E4720" s="24" t="n">
        <v>26.45</v>
      </c>
      <c r="F4720" s="25">
        <f>IF($E4720="","",DATE(IF($A4720="",nominal_year,$A4720),$B4720,$C4720)+($D4720-IF(LEFT(hour_conv,1)="1",1,0))/24)</f>
        <v/>
      </c>
      <c r="G4720" s="26">
        <f>IF(F4720="","",INT(F4720))</f>
        <v/>
      </c>
      <c r="H4720">
        <f>IF(G4720="","",IF(AND(MONTH(G4720)*100+DAY(G4720)&gt;=season_lo,MONTH(G4720)*100+DAY(G4720)&lt;=season_hi),1,0))</f>
        <v/>
      </c>
      <c r="I4720">
        <f>IF(G4720="","",G4720-first_day+1)</f>
        <v/>
      </c>
      <c r="J4720" s="27">
        <f>IF(I4720="","",INDEX(Daily!$J$2:$J$421,I4720))</f>
        <v/>
      </c>
      <c r="K4720" s="27">
        <f>IF(J4720="","",J4720+cat_offset)</f>
        <v/>
      </c>
      <c r="L4720" s="27">
        <f>IF(J4720="","",MAX(0,E4720-J4720)^2)</f>
        <v/>
      </c>
      <c r="M4720" s="27">
        <f>IF(J4720="","",MAX(0,E4720-(J4720+twcdh_off))^2)</f>
        <v/>
      </c>
      <c r="N4720" s="27">
        <f>IF(E4720="","",MAX(0,E4720-swcdh_thr)^2)</f>
        <v/>
      </c>
      <c r="O4720">
        <f>IF(K4720="","",ROUND(E4720-K4720,0))</f>
        <v/>
      </c>
      <c r="P4720">
        <f>IF(O4720="","",IF(O4720&gt;=1,O4720,0))</f>
        <v/>
      </c>
      <c r="Q4720" s="27">
        <f>IF(E4720="","",MAX(0,E4720-22))</f>
        <v/>
      </c>
      <c r="R4720" s="27">
        <f>IF(H4720=1,E4720,"")</f>
        <v/>
      </c>
      <c r="S4720" s="27">
        <f>IF(AND(H4720=1,J4720&lt;&gt;""),E4720-J4720,"")</f>
        <v/>
      </c>
      <c r="T4720">
        <f>IF(G4720="","",MONTH(G4720))</f>
        <v/>
      </c>
    </row>
    <row r="4721">
      <c r="A4721" s="24" t="n">
        <v>2020</v>
      </c>
      <c r="B4721" s="24" t="n">
        <v>7</v>
      </c>
      <c r="C4721" s="24" t="n">
        <v>15</v>
      </c>
      <c r="D4721" s="24" t="n">
        <v>16</v>
      </c>
      <c r="E4721" s="24" t="n">
        <v>26.38</v>
      </c>
      <c r="F4721" s="25">
        <f>IF($E4721="","",DATE(IF($A4721="",nominal_year,$A4721),$B4721,$C4721)+($D4721-IF(LEFT(hour_conv,1)="1",1,0))/24)</f>
        <v/>
      </c>
      <c r="G4721" s="26">
        <f>IF(F4721="","",INT(F4721))</f>
        <v/>
      </c>
      <c r="H4721">
        <f>IF(G4721="","",IF(AND(MONTH(G4721)*100+DAY(G4721)&gt;=season_lo,MONTH(G4721)*100+DAY(G4721)&lt;=season_hi),1,0))</f>
        <v/>
      </c>
      <c r="I4721">
        <f>IF(G4721="","",G4721-first_day+1)</f>
        <v/>
      </c>
      <c r="J4721" s="27">
        <f>IF(I4721="","",INDEX(Daily!$J$2:$J$421,I4721))</f>
        <v/>
      </c>
      <c r="K4721" s="27">
        <f>IF(J4721="","",J4721+cat_offset)</f>
        <v/>
      </c>
      <c r="L4721" s="27">
        <f>IF(J4721="","",MAX(0,E4721-J4721)^2)</f>
        <v/>
      </c>
      <c r="M4721" s="27">
        <f>IF(J4721="","",MAX(0,E4721-(J4721+twcdh_off))^2)</f>
        <v/>
      </c>
      <c r="N4721" s="27">
        <f>IF(E4721="","",MAX(0,E4721-swcdh_thr)^2)</f>
        <v/>
      </c>
      <c r="O4721">
        <f>IF(K4721="","",ROUND(E4721-K4721,0))</f>
        <v/>
      </c>
      <c r="P4721">
        <f>IF(O4721="","",IF(O4721&gt;=1,O4721,0))</f>
        <v/>
      </c>
      <c r="Q4721" s="27">
        <f>IF(E4721="","",MAX(0,E4721-22))</f>
        <v/>
      </c>
      <c r="R4721" s="27">
        <f>IF(H4721=1,E4721,"")</f>
        <v/>
      </c>
      <c r="S4721" s="27">
        <f>IF(AND(H4721=1,J4721&lt;&gt;""),E4721-J4721,"")</f>
        <v/>
      </c>
      <c r="T4721">
        <f>IF(G4721="","",MONTH(G4721))</f>
        <v/>
      </c>
    </row>
    <row r="4722">
      <c r="A4722" s="24" t="n">
        <v>2020</v>
      </c>
      <c r="B4722" s="24" t="n">
        <v>7</v>
      </c>
      <c r="C4722" s="24" t="n">
        <v>15</v>
      </c>
      <c r="D4722" s="24" t="n">
        <v>17</v>
      </c>
      <c r="E4722" s="24" t="n">
        <v>26.36</v>
      </c>
      <c r="F4722" s="25">
        <f>IF($E4722="","",DATE(IF($A4722="",nominal_year,$A4722),$B4722,$C4722)+($D4722-IF(LEFT(hour_conv,1)="1",1,0))/24)</f>
        <v/>
      </c>
      <c r="G4722" s="26">
        <f>IF(F4722="","",INT(F4722))</f>
        <v/>
      </c>
      <c r="H4722">
        <f>IF(G4722="","",IF(AND(MONTH(G4722)*100+DAY(G4722)&gt;=season_lo,MONTH(G4722)*100+DAY(G4722)&lt;=season_hi),1,0))</f>
        <v/>
      </c>
      <c r="I4722">
        <f>IF(G4722="","",G4722-first_day+1)</f>
        <v/>
      </c>
      <c r="J4722" s="27">
        <f>IF(I4722="","",INDEX(Daily!$J$2:$J$421,I4722))</f>
        <v/>
      </c>
      <c r="K4722" s="27">
        <f>IF(J4722="","",J4722+cat_offset)</f>
        <v/>
      </c>
      <c r="L4722" s="27">
        <f>IF(J4722="","",MAX(0,E4722-J4722)^2)</f>
        <v/>
      </c>
      <c r="M4722" s="27">
        <f>IF(J4722="","",MAX(0,E4722-(J4722+twcdh_off))^2)</f>
        <v/>
      </c>
      <c r="N4722" s="27">
        <f>IF(E4722="","",MAX(0,E4722-swcdh_thr)^2)</f>
        <v/>
      </c>
      <c r="O4722">
        <f>IF(K4722="","",ROUND(E4722-K4722,0))</f>
        <v/>
      </c>
      <c r="P4722">
        <f>IF(O4722="","",IF(O4722&gt;=1,O4722,0))</f>
        <v/>
      </c>
      <c r="Q4722" s="27">
        <f>IF(E4722="","",MAX(0,E4722-22))</f>
        <v/>
      </c>
      <c r="R4722" s="27">
        <f>IF(H4722=1,E4722,"")</f>
        <v/>
      </c>
      <c r="S4722" s="27">
        <f>IF(AND(H4722=1,J4722&lt;&gt;""),E4722-J4722,"")</f>
        <v/>
      </c>
      <c r="T4722">
        <f>IF(G4722="","",MONTH(G4722))</f>
        <v/>
      </c>
    </row>
    <row r="4723">
      <c r="A4723" s="24" t="n">
        <v>2020</v>
      </c>
      <c r="B4723" s="24" t="n">
        <v>7</v>
      </c>
      <c r="C4723" s="24" t="n">
        <v>15</v>
      </c>
      <c r="D4723" s="24" t="n">
        <v>18</v>
      </c>
      <c r="E4723" s="24" t="n">
        <v>24.94</v>
      </c>
      <c r="F4723" s="25">
        <f>IF($E4723="","",DATE(IF($A4723="",nominal_year,$A4723),$B4723,$C4723)+($D4723-IF(LEFT(hour_conv,1)="1",1,0))/24)</f>
        <v/>
      </c>
      <c r="G4723" s="26">
        <f>IF(F4723="","",INT(F4723))</f>
        <v/>
      </c>
      <c r="H4723">
        <f>IF(G4723="","",IF(AND(MONTH(G4723)*100+DAY(G4723)&gt;=season_lo,MONTH(G4723)*100+DAY(G4723)&lt;=season_hi),1,0))</f>
        <v/>
      </c>
      <c r="I4723">
        <f>IF(G4723="","",G4723-first_day+1)</f>
        <v/>
      </c>
      <c r="J4723" s="27">
        <f>IF(I4723="","",INDEX(Daily!$J$2:$J$421,I4723))</f>
        <v/>
      </c>
      <c r="K4723" s="27">
        <f>IF(J4723="","",J4723+cat_offset)</f>
        <v/>
      </c>
      <c r="L4723" s="27">
        <f>IF(J4723="","",MAX(0,E4723-J4723)^2)</f>
        <v/>
      </c>
      <c r="M4723" s="27">
        <f>IF(J4723="","",MAX(0,E4723-(J4723+twcdh_off))^2)</f>
        <v/>
      </c>
      <c r="N4723" s="27">
        <f>IF(E4723="","",MAX(0,E4723-swcdh_thr)^2)</f>
        <v/>
      </c>
      <c r="O4723">
        <f>IF(K4723="","",ROUND(E4723-K4723,0))</f>
        <v/>
      </c>
      <c r="P4723">
        <f>IF(O4723="","",IF(O4723&gt;=1,O4723,0))</f>
        <v/>
      </c>
      <c r="Q4723" s="27">
        <f>IF(E4723="","",MAX(0,E4723-22))</f>
        <v/>
      </c>
      <c r="R4723" s="27">
        <f>IF(H4723=1,E4723,"")</f>
        <v/>
      </c>
      <c r="S4723" s="27">
        <f>IF(AND(H4723=1,J4723&lt;&gt;""),E4723-J4723,"")</f>
        <v/>
      </c>
      <c r="T4723">
        <f>IF(G4723="","",MONTH(G4723))</f>
        <v/>
      </c>
    </row>
    <row r="4724">
      <c r="A4724" s="24" t="n">
        <v>2020</v>
      </c>
      <c r="B4724" s="24" t="n">
        <v>7</v>
      </c>
      <c r="C4724" s="24" t="n">
        <v>15</v>
      </c>
      <c r="D4724" s="24" t="n">
        <v>19</v>
      </c>
      <c r="E4724" s="24" t="n">
        <v>25.46</v>
      </c>
      <c r="F4724" s="25">
        <f>IF($E4724="","",DATE(IF($A4724="",nominal_year,$A4724),$B4724,$C4724)+($D4724-IF(LEFT(hour_conv,1)="1",1,0))/24)</f>
        <v/>
      </c>
      <c r="G4724" s="26">
        <f>IF(F4724="","",INT(F4724))</f>
        <v/>
      </c>
      <c r="H4724">
        <f>IF(G4724="","",IF(AND(MONTH(G4724)*100+DAY(G4724)&gt;=season_lo,MONTH(G4724)*100+DAY(G4724)&lt;=season_hi),1,0))</f>
        <v/>
      </c>
      <c r="I4724">
        <f>IF(G4724="","",G4724-first_day+1)</f>
        <v/>
      </c>
      <c r="J4724" s="27">
        <f>IF(I4724="","",INDEX(Daily!$J$2:$J$421,I4724))</f>
        <v/>
      </c>
      <c r="K4724" s="27">
        <f>IF(J4724="","",J4724+cat_offset)</f>
        <v/>
      </c>
      <c r="L4724" s="27">
        <f>IF(J4724="","",MAX(0,E4724-J4724)^2)</f>
        <v/>
      </c>
      <c r="M4724" s="27">
        <f>IF(J4724="","",MAX(0,E4724-(J4724+twcdh_off))^2)</f>
        <v/>
      </c>
      <c r="N4724" s="27">
        <f>IF(E4724="","",MAX(0,E4724-swcdh_thr)^2)</f>
        <v/>
      </c>
      <c r="O4724">
        <f>IF(K4724="","",ROUND(E4724-K4724,0))</f>
        <v/>
      </c>
      <c r="P4724">
        <f>IF(O4724="","",IF(O4724&gt;=1,O4724,0))</f>
        <v/>
      </c>
      <c r="Q4724" s="27">
        <f>IF(E4724="","",MAX(0,E4724-22))</f>
        <v/>
      </c>
      <c r="R4724" s="27">
        <f>IF(H4724=1,E4724,"")</f>
        <v/>
      </c>
      <c r="S4724" s="27">
        <f>IF(AND(H4724=1,J4724&lt;&gt;""),E4724-J4724,"")</f>
        <v/>
      </c>
      <c r="T4724">
        <f>IF(G4724="","",MONTH(G4724))</f>
        <v/>
      </c>
    </row>
    <row r="4725">
      <c r="A4725" s="24" t="n">
        <v>2020</v>
      </c>
      <c r="B4725" s="24" t="n">
        <v>7</v>
      </c>
      <c r="C4725" s="24" t="n">
        <v>15</v>
      </c>
      <c r="D4725" s="24" t="n">
        <v>20</v>
      </c>
      <c r="E4725" s="24" t="n">
        <v>23.35</v>
      </c>
      <c r="F4725" s="25">
        <f>IF($E4725="","",DATE(IF($A4725="",nominal_year,$A4725),$B4725,$C4725)+($D4725-IF(LEFT(hour_conv,1)="1",1,0))/24)</f>
        <v/>
      </c>
      <c r="G4725" s="26">
        <f>IF(F4725="","",INT(F4725))</f>
        <v/>
      </c>
      <c r="H4725">
        <f>IF(G4725="","",IF(AND(MONTH(G4725)*100+DAY(G4725)&gt;=season_lo,MONTH(G4725)*100+DAY(G4725)&lt;=season_hi),1,0))</f>
        <v/>
      </c>
      <c r="I4725">
        <f>IF(G4725="","",G4725-first_day+1)</f>
        <v/>
      </c>
      <c r="J4725" s="27">
        <f>IF(I4725="","",INDEX(Daily!$J$2:$J$421,I4725))</f>
        <v/>
      </c>
      <c r="K4725" s="27">
        <f>IF(J4725="","",J4725+cat_offset)</f>
        <v/>
      </c>
      <c r="L4725" s="27">
        <f>IF(J4725="","",MAX(0,E4725-J4725)^2)</f>
        <v/>
      </c>
      <c r="M4725" s="27">
        <f>IF(J4725="","",MAX(0,E4725-(J4725+twcdh_off))^2)</f>
        <v/>
      </c>
      <c r="N4725" s="27">
        <f>IF(E4725="","",MAX(0,E4725-swcdh_thr)^2)</f>
        <v/>
      </c>
      <c r="O4725">
        <f>IF(K4725="","",ROUND(E4725-K4725,0))</f>
        <v/>
      </c>
      <c r="P4725">
        <f>IF(O4725="","",IF(O4725&gt;=1,O4725,0))</f>
        <v/>
      </c>
      <c r="Q4725" s="27">
        <f>IF(E4725="","",MAX(0,E4725-22))</f>
        <v/>
      </c>
      <c r="R4725" s="27">
        <f>IF(H4725=1,E4725,"")</f>
        <v/>
      </c>
      <c r="S4725" s="27">
        <f>IF(AND(H4725=1,J4725&lt;&gt;""),E4725-J4725,"")</f>
        <v/>
      </c>
      <c r="T4725">
        <f>IF(G4725="","",MONTH(G4725))</f>
        <v/>
      </c>
    </row>
    <row r="4726">
      <c r="A4726" s="24" t="n">
        <v>2020</v>
      </c>
      <c r="B4726" s="24" t="n">
        <v>7</v>
      </c>
      <c r="C4726" s="24" t="n">
        <v>15</v>
      </c>
      <c r="D4726" s="24" t="n">
        <v>21</v>
      </c>
      <c r="E4726" s="24" t="n">
        <v>21.61</v>
      </c>
      <c r="F4726" s="25">
        <f>IF($E4726="","",DATE(IF($A4726="",nominal_year,$A4726),$B4726,$C4726)+($D4726-IF(LEFT(hour_conv,1)="1",1,0))/24)</f>
        <v/>
      </c>
      <c r="G4726" s="26">
        <f>IF(F4726="","",INT(F4726))</f>
        <v/>
      </c>
      <c r="H4726">
        <f>IF(G4726="","",IF(AND(MONTH(G4726)*100+DAY(G4726)&gt;=season_lo,MONTH(G4726)*100+DAY(G4726)&lt;=season_hi),1,0))</f>
        <v/>
      </c>
      <c r="I4726">
        <f>IF(G4726="","",G4726-first_day+1)</f>
        <v/>
      </c>
      <c r="J4726" s="27">
        <f>IF(I4726="","",INDEX(Daily!$J$2:$J$421,I4726))</f>
        <v/>
      </c>
      <c r="K4726" s="27">
        <f>IF(J4726="","",J4726+cat_offset)</f>
        <v/>
      </c>
      <c r="L4726" s="27">
        <f>IF(J4726="","",MAX(0,E4726-J4726)^2)</f>
        <v/>
      </c>
      <c r="M4726" s="27">
        <f>IF(J4726="","",MAX(0,E4726-(J4726+twcdh_off))^2)</f>
        <v/>
      </c>
      <c r="N4726" s="27">
        <f>IF(E4726="","",MAX(0,E4726-swcdh_thr)^2)</f>
        <v/>
      </c>
      <c r="O4726">
        <f>IF(K4726="","",ROUND(E4726-K4726,0))</f>
        <v/>
      </c>
      <c r="P4726">
        <f>IF(O4726="","",IF(O4726&gt;=1,O4726,0))</f>
        <v/>
      </c>
      <c r="Q4726" s="27">
        <f>IF(E4726="","",MAX(0,E4726-22))</f>
        <v/>
      </c>
      <c r="R4726" s="27">
        <f>IF(H4726=1,E4726,"")</f>
        <v/>
      </c>
      <c r="S4726" s="27">
        <f>IF(AND(H4726=1,J4726&lt;&gt;""),E4726-J4726,"")</f>
        <v/>
      </c>
      <c r="T4726">
        <f>IF(G4726="","",MONTH(G4726))</f>
        <v/>
      </c>
    </row>
    <row r="4727">
      <c r="A4727" s="24" t="n">
        <v>2020</v>
      </c>
      <c r="B4727" s="24" t="n">
        <v>7</v>
      </c>
      <c r="C4727" s="24" t="n">
        <v>15</v>
      </c>
      <c r="D4727" s="24" t="n">
        <v>22</v>
      </c>
      <c r="E4727" s="24" t="n">
        <v>20.69</v>
      </c>
      <c r="F4727" s="25">
        <f>IF($E4727="","",DATE(IF($A4727="",nominal_year,$A4727),$B4727,$C4727)+($D4727-IF(LEFT(hour_conv,1)="1",1,0))/24)</f>
        <v/>
      </c>
      <c r="G4727" s="26">
        <f>IF(F4727="","",INT(F4727))</f>
        <v/>
      </c>
      <c r="H4727">
        <f>IF(G4727="","",IF(AND(MONTH(G4727)*100+DAY(G4727)&gt;=season_lo,MONTH(G4727)*100+DAY(G4727)&lt;=season_hi),1,0))</f>
        <v/>
      </c>
      <c r="I4727">
        <f>IF(G4727="","",G4727-first_day+1)</f>
        <v/>
      </c>
      <c r="J4727" s="27">
        <f>IF(I4727="","",INDEX(Daily!$J$2:$J$421,I4727))</f>
        <v/>
      </c>
      <c r="K4727" s="27">
        <f>IF(J4727="","",J4727+cat_offset)</f>
        <v/>
      </c>
      <c r="L4727" s="27">
        <f>IF(J4727="","",MAX(0,E4727-J4727)^2)</f>
        <v/>
      </c>
      <c r="M4727" s="27">
        <f>IF(J4727="","",MAX(0,E4727-(J4727+twcdh_off))^2)</f>
        <v/>
      </c>
      <c r="N4727" s="27">
        <f>IF(E4727="","",MAX(0,E4727-swcdh_thr)^2)</f>
        <v/>
      </c>
      <c r="O4727">
        <f>IF(K4727="","",ROUND(E4727-K4727,0))</f>
        <v/>
      </c>
      <c r="P4727">
        <f>IF(O4727="","",IF(O4727&gt;=1,O4727,0))</f>
        <v/>
      </c>
      <c r="Q4727" s="27">
        <f>IF(E4727="","",MAX(0,E4727-22))</f>
        <v/>
      </c>
      <c r="R4727" s="27">
        <f>IF(H4727=1,E4727,"")</f>
        <v/>
      </c>
      <c r="S4727" s="27">
        <f>IF(AND(H4727=1,J4727&lt;&gt;""),E4727-J4727,"")</f>
        <v/>
      </c>
      <c r="T4727">
        <f>IF(G4727="","",MONTH(G4727))</f>
        <v/>
      </c>
    </row>
    <row r="4728">
      <c r="A4728" s="24" t="n">
        <v>2020</v>
      </c>
      <c r="B4728" s="24" t="n">
        <v>7</v>
      </c>
      <c r="C4728" s="24" t="n">
        <v>15</v>
      </c>
      <c r="D4728" s="24" t="n">
        <v>23</v>
      </c>
      <c r="E4728" s="24" t="n">
        <v>19.34</v>
      </c>
      <c r="F4728" s="25">
        <f>IF($E4728="","",DATE(IF($A4728="",nominal_year,$A4728),$B4728,$C4728)+($D4728-IF(LEFT(hour_conv,1)="1",1,0))/24)</f>
        <v/>
      </c>
      <c r="G4728" s="26">
        <f>IF(F4728="","",INT(F4728))</f>
        <v/>
      </c>
      <c r="H4728">
        <f>IF(G4728="","",IF(AND(MONTH(G4728)*100+DAY(G4728)&gt;=season_lo,MONTH(G4728)*100+DAY(G4728)&lt;=season_hi),1,0))</f>
        <v/>
      </c>
      <c r="I4728">
        <f>IF(G4728="","",G4728-first_day+1)</f>
        <v/>
      </c>
      <c r="J4728" s="27">
        <f>IF(I4728="","",INDEX(Daily!$J$2:$J$421,I4728))</f>
        <v/>
      </c>
      <c r="K4728" s="27">
        <f>IF(J4728="","",J4728+cat_offset)</f>
        <v/>
      </c>
      <c r="L4728" s="27">
        <f>IF(J4728="","",MAX(0,E4728-J4728)^2)</f>
        <v/>
      </c>
      <c r="M4728" s="27">
        <f>IF(J4728="","",MAX(0,E4728-(J4728+twcdh_off))^2)</f>
        <v/>
      </c>
      <c r="N4728" s="27">
        <f>IF(E4728="","",MAX(0,E4728-swcdh_thr)^2)</f>
        <v/>
      </c>
      <c r="O4728">
        <f>IF(K4728="","",ROUND(E4728-K4728,0))</f>
        <v/>
      </c>
      <c r="P4728">
        <f>IF(O4728="","",IF(O4728&gt;=1,O4728,0))</f>
        <v/>
      </c>
      <c r="Q4728" s="27">
        <f>IF(E4728="","",MAX(0,E4728-22))</f>
        <v/>
      </c>
      <c r="R4728" s="27">
        <f>IF(H4728=1,E4728,"")</f>
        <v/>
      </c>
      <c r="S4728" s="27">
        <f>IF(AND(H4728=1,J4728&lt;&gt;""),E4728-J4728,"")</f>
        <v/>
      </c>
      <c r="T4728">
        <f>IF(G4728="","",MONTH(G4728))</f>
        <v/>
      </c>
    </row>
    <row r="4729">
      <c r="A4729" s="24" t="n">
        <v>2020</v>
      </c>
      <c r="B4729" s="24" t="n">
        <v>7</v>
      </c>
      <c r="C4729" s="24" t="n">
        <v>15</v>
      </c>
      <c r="D4729" s="24" t="n">
        <v>24</v>
      </c>
      <c r="E4729" s="24" t="n">
        <v>18.58</v>
      </c>
      <c r="F4729" s="25">
        <f>IF($E4729="","",DATE(IF($A4729="",nominal_year,$A4729),$B4729,$C4729)+($D4729-IF(LEFT(hour_conv,1)="1",1,0))/24)</f>
        <v/>
      </c>
      <c r="G4729" s="26">
        <f>IF(F4729="","",INT(F4729))</f>
        <v/>
      </c>
      <c r="H4729">
        <f>IF(G4729="","",IF(AND(MONTH(G4729)*100+DAY(G4729)&gt;=season_lo,MONTH(G4729)*100+DAY(G4729)&lt;=season_hi),1,0))</f>
        <v/>
      </c>
      <c r="I4729">
        <f>IF(G4729="","",G4729-first_day+1)</f>
        <v/>
      </c>
      <c r="J4729" s="27">
        <f>IF(I4729="","",INDEX(Daily!$J$2:$J$421,I4729))</f>
        <v/>
      </c>
      <c r="K4729" s="27">
        <f>IF(J4729="","",J4729+cat_offset)</f>
        <v/>
      </c>
      <c r="L4729" s="27">
        <f>IF(J4729="","",MAX(0,E4729-J4729)^2)</f>
        <v/>
      </c>
      <c r="M4729" s="27">
        <f>IF(J4729="","",MAX(0,E4729-(J4729+twcdh_off))^2)</f>
        <v/>
      </c>
      <c r="N4729" s="27">
        <f>IF(E4729="","",MAX(0,E4729-swcdh_thr)^2)</f>
        <v/>
      </c>
      <c r="O4729">
        <f>IF(K4729="","",ROUND(E4729-K4729,0))</f>
        <v/>
      </c>
      <c r="P4729">
        <f>IF(O4729="","",IF(O4729&gt;=1,O4729,0))</f>
        <v/>
      </c>
      <c r="Q4729" s="27">
        <f>IF(E4729="","",MAX(0,E4729-22))</f>
        <v/>
      </c>
      <c r="R4729" s="27">
        <f>IF(H4729=1,E4729,"")</f>
        <v/>
      </c>
      <c r="S4729" s="27">
        <f>IF(AND(H4729=1,J4729&lt;&gt;""),E4729-J4729,"")</f>
        <v/>
      </c>
      <c r="T4729">
        <f>IF(G4729="","",MONTH(G4729))</f>
        <v/>
      </c>
    </row>
    <row r="4730">
      <c r="A4730" s="24" t="n">
        <v>2020</v>
      </c>
      <c r="B4730" s="24" t="n">
        <v>7</v>
      </c>
      <c r="C4730" s="24" t="n">
        <v>16</v>
      </c>
      <c r="D4730" s="24" t="n">
        <v>1</v>
      </c>
      <c r="E4730" s="24" t="n">
        <v>16.32</v>
      </c>
      <c r="F4730" s="25">
        <f>IF($E4730="","",DATE(IF($A4730="",nominal_year,$A4730),$B4730,$C4730)+($D4730-IF(LEFT(hour_conv,1)="1",1,0))/24)</f>
        <v/>
      </c>
      <c r="G4730" s="26">
        <f>IF(F4730="","",INT(F4730))</f>
        <v/>
      </c>
      <c r="H4730">
        <f>IF(G4730="","",IF(AND(MONTH(G4730)*100+DAY(G4730)&gt;=season_lo,MONTH(G4730)*100+DAY(G4730)&lt;=season_hi),1,0))</f>
        <v/>
      </c>
      <c r="I4730">
        <f>IF(G4730="","",G4730-first_day+1)</f>
        <v/>
      </c>
      <c r="J4730" s="27">
        <f>IF(I4730="","",INDEX(Daily!$J$2:$J$421,I4730))</f>
        <v/>
      </c>
      <c r="K4730" s="27">
        <f>IF(J4730="","",J4730+cat_offset)</f>
        <v/>
      </c>
      <c r="L4730" s="27">
        <f>IF(J4730="","",MAX(0,E4730-J4730)^2)</f>
        <v/>
      </c>
      <c r="M4730" s="27">
        <f>IF(J4730="","",MAX(0,E4730-(J4730+twcdh_off))^2)</f>
        <v/>
      </c>
      <c r="N4730" s="27">
        <f>IF(E4730="","",MAX(0,E4730-swcdh_thr)^2)</f>
        <v/>
      </c>
      <c r="O4730">
        <f>IF(K4730="","",ROUND(E4730-K4730,0))</f>
        <v/>
      </c>
      <c r="P4730">
        <f>IF(O4730="","",IF(O4730&gt;=1,O4730,0))</f>
        <v/>
      </c>
      <c r="Q4730" s="27">
        <f>IF(E4730="","",MAX(0,E4730-22))</f>
        <v/>
      </c>
      <c r="R4730" s="27">
        <f>IF(H4730=1,E4730,"")</f>
        <v/>
      </c>
      <c r="S4730" s="27">
        <f>IF(AND(H4730=1,J4730&lt;&gt;""),E4730-J4730,"")</f>
        <v/>
      </c>
      <c r="T4730">
        <f>IF(G4730="","",MONTH(G4730))</f>
        <v/>
      </c>
    </row>
    <row r="4731">
      <c r="A4731" s="24" t="n">
        <v>2020</v>
      </c>
      <c r="B4731" s="24" t="n">
        <v>7</v>
      </c>
      <c r="C4731" s="24" t="n">
        <v>16</v>
      </c>
      <c r="D4731" s="24" t="n">
        <v>2</v>
      </c>
      <c r="E4731" s="24" t="n">
        <v>15.94</v>
      </c>
      <c r="F4731" s="25">
        <f>IF($E4731="","",DATE(IF($A4731="",nominal_year,$A4731),$B4731,$C4731)+($D4731-IF(LEFT(hour_conv,1)="1",1,0))/24)</f>
        <v/>
      </c>
      <c r="G4731" s="26">
        <f>IF(F4731="","",INT(F4731))</f>
        <v/>
      </c>
      <c r="H4731">
        <f>IF(G4731="","",IF(AND(MONTH(G4731)*100+DAY(G4731)&gt;=season_lo,MONTH(G4731)*100+DAY(G4731)&lt;=season_hi),1,0))</f>
        <v/>
      </c>
      <c r="I4731">
        <f>IF(G4731="","",G4731-first_day+1)</f>
        <v/>
      </c>
      <c r="J4731" s="27">
        <f>IF(I4731="","",INDEX(Daily!$J$2:$J$421,I4731))</f>
        <v/>
      </c>
      <c r="K4731" s="27">
        <f>IF(J4731="","",J4731+cat_offset)</f>
        <v/>
      </c>
      <c r="L4731" s="27">
        <f>IF(J4731="","",MAX(0,E4731-J4731)^2)</f>
        <v/>
      </c>
      <c r="M4731" s="27">
        <f>IF(J4731="","",MAX(0,E4731-(J4731+twcdh_off))^2)</f>
        <v/>
      </c>
      <c r="N4731" s="27">
        <f>IF(E4731="","",MAX(0,E4731-swcdh_thr)^2)</f>
        <v/>
      </c>
      <c r="O4731">
        <f>IF(K4731="","",ROUND(E4731-K4731,0))</f>
        <v/>
      </c>
      <c r="P4731">
        <f>IF(O4731="","",IF(O4731&gt;=1,O4731,0))</f>
        <v/>
      </c>
      <c r="Q4731" s="27">
        <f>IF(E4731="","",MAX(0,E4731-22))</f>
        <v/>
      </c>
      <c r="R4731" s="27">
        <f>IF(H4731=1,E4731,"")</f>
        <v/>
      </c>
      <c r="S4731" s="27">
        <f>IF(AND(H4731=1,J4731&lt;&gt;""),E4731-J4731,"")</f>
        <v/>
      </c>
      <c r="T4731">
        <f>IF(G4731="","",MONTH(G4731))</f>
        <v/>
      </c>
    </row>
    <row r="4732">
      <c r="A4732" s="24" t="n">
        <v>2020</v>
      </c>
      <c r="B4732" s="24" t="n">
        <v>7</v>
      </c>
      <c r="C4732" s="24" t="n">
        <v>16</v>
      </c>
      <c r="D4732" s="24" t="n">
        <v>3</v>
      </c>
      <c r="E4732" s="24" t="n">
        <v>14.9</v>
      </c>
      <c r="F4732" s="25">
        <f>IF($E4732="","",DATE(IF($A4732="",nominal_year,$A4732),$B4732,$C4732)+($D4732-IF(LEFT(hour_conv,1)="1",1,0))/24)</f>
        <v/>
      </c>
      <c r="G4732" s="26">
        <f>IF(F4732="","",INT(F4732))</f>
        <v/>
      </c>
      <c r="H4732">
        <f>IF(G4732="","",IF(AND(MONTH(G4732)*100+DAY(G4732)&gt;=season_lo,MONTH(G4732)*100+DAY(G4732)&lt;=season_hi),1,0))</f>
        <v/>
      </c>
      <c r="I4732">
        <f>IF(G4732="","",G4732-first_day+1)</f>
        <v/>
      </c>
      <c r="J4732" s="27">
        <f>IF(I4732="","",INDEX(Daily!$J$2:$J$421,I4732))</f>
        <v/>
      </c>
      <c r="K4732" s="27">
        <f>IF(J4732="","",J4732+cat_offset)</f>
        <v/>
      </c>
      <c r="L4732" s="27">
        <f>IF(J4732="","",MAX(0,E4732-J4732)^2)</f>
        <v/>
      </c>
      <c r="M4732" s="27">
        <f>IF(J4732="","",MAX(0,E4732-(J4732+twcdh_off))^2)</f>
        <v/>
      </c>
      <c r="N4732" s="27">
        <f>IF(E4732="","",MAX(0,E4732-swcdh_thr)^2)</f>
        <v/>
      </c>
      <c r="O4732">
        <f>IF(K4732="","",ROUND(E4732-K4732,0))</f>
        <v/>
      </c>
      <c r="P4732">
        <f>IF(O4732="","",IF(O4732&gt;=1,O4732,0))</f>
        <v/>
      </c>
      <c r="Q4732" s="27">
        <f>IF(E4732="","",MAX(0,E4732-22))</f>
        <v/>
      </c>
      <c r="R4732" s="27">
        <f>IF(H4732=1,E4732,"")</f>
        <v/>
      </c>
      <c r="S4732" s="27">
        <f>IF(AND(H4732=1,J4732&lt;&gt;""),E4732-J4732,"")</f>
        <v/>
      </c>
      <c r="T4732">
        <f>IF(G4732="","",MONTH(G4732))</f>
        <v/>
      </c>
    </row>
    <row r="4733">
      <c r="A4733" s="24" t="n">
        <v>2020</v>
      </c>
      <c r="B4733" s="24" t="n">
        <v>7</v>
      </c>
      <c r="C4733" s="24" t="n">
        <v>16</v>
      </c>
      <c r="D4733" s="24" t="n">
        <v>4</v>
      </c>
      <c r="E4733" s="24" t="n">
        <v>15.98</v>
      </c>
      <c r="F4733" s="25">
        <f>IF($E4733="","",DATE(IF($A4733="",nominal_year,$A4733),$B4733,$C4733)+($D4733-IF(LEFT(hour_conv,1)="1",1,0))/24)</f>
        <v/>
      </c>
      <c r="G4733" s="26">
        <f>IF(F4733="","",INT(F4733))</f>
        <v/>
      </c>
      <c r="H4733">
        <f>IF(G4733="","",IF(AND(MONTH(G4733)*100+DAY(G4733)&gt;=season_lo,MONTH(G4733)*100+DAY(G4733)&lt;=season_hi),1,0))</f>
        <v/>
      </c>
      <c r="I4733">
        <f>IF(G4733="","",G4733-first_day+1)</f>
        <v/>
      </c>
      <c r="J4733" s="27">
        <f>IF(I4733="","",INDEX(Daily!$J$2:$J$421,I4733))</f>
        <v/>
      </c>
      <c r="K4733" s="27">
        <f>IF(J4733="","",J4733+cat_offset)</f>
        <v/>
      </c>
      <c r="L4733" s="27">
        <f>IF(J4733="","",MAX(0,E4733-J4733)^2)</f>
        <v/>
      </c>
      <c r="M4733" s="27">
        <f>IF(J4733="","",MAX(0,E4733-(J4733+twcdh_off))^2)</f>
        <v/>
      </c>
      <c r="N4733" s="27">
        <f>IF(E4733="","",MAX(0,E4733-swcdh_thr)^2)</f>
        <v/>
      </c>
      <c r="O4733">
        <f>IF(K4733="","",ROUND(E4733-K4733,0))</f>
        <v/>
      </c>
      <c r="P4733">
        <f>IF(O4733="","",IF(O4733&gt;=1,O4733,0))</f>
        <v/>
      </c>
      <c r="Q4733" s="27">
        <f>IF(E4733="","",MAX(0,E4733-22))</f>
        <v/>
      </c>
      <c r="R4733" s="27">
        <f>IF(H4733=1,E4733,"")</f>
        <v/>
      </c>
      <c r="S4733" s="27">
        <f>IF(AND(H4733=1,J4733&lt;&gt;""),E4733-J4733,"")</f>
        <v/>
      </c>
      <c r="T4733">
        <f>IF(G4733="","",MONTH(G4733))</f>
        <v/>
      </c>
    </row>
    <row r="4734">
      <c r="A4734" s="24" t="n">
        <v>2020</v>
      </c>
      <c r="B4734" s="24" t="n">
        <v>7</v>
      </c>
      <c r="C4734" s="24" t="n">
        <v>16</v>
      </c>
      <c r="D4734" s="24" t="n">
        <v>5</v>
      </c>
      <c r="E4734" s="24" t="n">
        <v>15.5</v>
      </c>
      <c r="F4734" s="25">
        <f>IF($E4734="","",DATE(IF($A4734="",nominal_year,$A4734),$B4734,$C4734)+($D4734-IF(LEFT(hour_conv,1)="1",1,0))/24)</f>
        <v/>
      </c>
      <c r="G4734" s="26">
        <f>IF(F4734="","",INT(F4734))</f>
        <v/>
      </c>
      <c r="H4734">
        <f>IF(G4734="","",IF(AND(MONTH(G4734)*100+DAY(G4734)&gt;=season_lo,MONTH(G4734)*100+DAY(G4734)&lt;=season_hi),1,0))</f>
        <v/>
      </c>
      <c r="I4734">
        <f>IF(G4734="","",G4734-first_day+1)</f>
        <v/>
      </c>
      <c r="J4734" s="27">
        <f>IF(I4734="","",INDEX(Daily!$J$2:$J$421,I4734))</f>
        <v/>
      </c>
      <c r="K4734" s="27">
        <f>IF(J4734="","",J4734+cat_offset)</f>
        <v/>
      </c>
      <c r="L4734" s="27">
        <f>IF(J4734="","",MAX(0,E4734-J4734)^2)</f>
        <v/>
      </c>
      <c r="M4734" s="27">
        <f>IF(J4734="","",MAX(0,E4734-(J4734+twcdh_off))^2)</f>
        <v/>
      </c>
      <c r="N4734" s="27">
        <f>IF(E4734="","",MAX(0,E4734-swcdh_thr)^2)</f>
        <v/>
      </c>
      <c r="O4734">
        <f>IF(K4734="","",ROUND(E4734-K4734,0))</f>
        <v/>
      </c>
      <c r="P4734">
        <f>IF(O4734="","",IF(O4734&gt;=1,O4734,0))</f>
        <v/>
      </c>
      <c r="Q4734" s="27">
        <f>IF(E4734="","",MAX(0,E4734-22))</f>
        <v/>
      </c>
      <c r="R4734" s="27">
        <f>IF(H4734=1,E4734,"")</f>
        <v/>
      </c>
      <c r="S4734" s="27">
        <f>IF(AND(H4734=1,J4734&lt;&gt;""),E4734-J4734,"")</f>
        <v/>
      </c>
      <c r="T4734">
        <f>IF(G4734="","",MONTH(G4734))</f>
        <v/>
      </c>
    </row>
    <row r="4735">
      <c r="A4735" s="24" t="n">
        <v>2020</v>
      </c>
      <c r="B4735" s="24" t="n">
        <v>7</v>
      </c>
      <c r="C4735" s="24" t="n">
        <v>16</v>
      </c>
      <c r="D4735" s="24" t="n">
        <v>6</v>
      </c>
      <c r="E4735" s="24" t="n">
        <v>16.61</v>
      </c>
      <c r="F4735" s="25">
        <f>IF($E4735="","",DATE(IF($A4735="",nominal_year,$A4735),$B4735,$C4735)+($D4735-IF(LEFT(hour_conv,1)="1",1,0))/24)</f>
        <v/>
      </c>
      <c r="G4735" s="26">
        <f>IF(F4735="","",INT(F4735))</f>
        <v/>
      </c>
      <c r="H4735">
        <f>IF(G4735="","",IF(AND(MONTH(G4735)*100+DAY(G4735)&gt;=season_lo,MONTH(G4735)*100+DAY(G4735)&lt;=season_hi),1,0))</f>
        <v/>
      </c>
      <c r="I4735">
        <f>IF(G4735="","",G4735-first_day+1)</f>
        <v/>
      </c>
      <c r="J4735" s="27">
        <f>IF(I4735="","",INDEX(Daily!$J$2:$J$421,I4735))</f>
        <v/>
      </c>
      <c r="K4735" s="27">
        <f>IF(J4735="","",J4735+cat_offset)</f>
        <v/>
      </c>
      <c r="L4735" s="27">
        <f>IF(J4735="","",MAX(0,E4735-J4735)^2)</f>
        <v/>
      </c>
      <c r="M4735" s="27">
        <f>IF(J4735="","",MAX(0,E4735-(J4735+twcdh_off))^2)</f>
        <v/>
      </c>
      <c r="N4735" s="27">
        <f>IF(E4735="","",MAX(0,E4735-swcdh_thr)^2)</f>
        <v/>
      </c>
      <c r="O4735">
        <f>IF(K4735="","",ROUND(E4735-K4735,0))</f>
        <v/>
      </c>
      <c r="P4735">
        <f>IF(O4735="","",IF(O4735&gt;=1,O4735,0))</f>
        <v/>
      </c>
      <c r="Q4735" s="27">
        <f>IF(E4735="","",MAX(0,E4735-22))</f>
        <v/>
      </c>
      <c r="R4735" s="27">
        <f>IF(H4735=1,E4735,"")</f>
        <v/>
      </c>
      <c r="S4735" s="27">
        <f>IF(AND(H4735=1,J4735&lt;&gt;""),E4735-J4735,"")</f>
        <v/>
      </c>
      <c r="T4735">
        <f>IF(G4735="","",MONTH(G4735))</f>
        <v/>
      </c>
    </row>
    <row r="4736">
      <c r="A4736" s="24" t="n">
        <v>2020</v>
      </c>
      <c r="B4736" s="24" t="n">
        <v>7</v>
      </c>
      <c r="C4736" s="24" t="n">
        <v>16</v>
      </c>
      <c r="D4736" s="24" t="n">
        <v>7</v>
      </c>
      <c r="E4736" s="24" t="n">
        <v>16.29</v>
      </c>
      <c r="F4736" s="25">
        <f>IF($E4736="","",DATE(IF($A4736="",nominal_year,$A4736),$B4736,$C4736)+($D4736-IF(LEFT(hour_conv,1)="1",1,0))/24)</f>
        <v/>
      </c>
      <c r="G4736" s="26">
        <f>IF(F4736="","",INT(F4736))</f>
        <v/>
      </c>
      <c r="H4736">
        <f>IF(G4736="","",IF(AND(MONTH(G4736)*100+DAY(G4736)&gt;=season_lo,MONTH(G4736)*100+DAY(G4736)&lt;=season_hi),1,0))</f>
        <v/>
      </c>
      <c r="I4736">
        <f>IF(G4736="","",G4736-first_day+1)</f>
        <v/>
      </c>
      <c r="J4736" s="27">
        <f>IF(I4736="","",INDEX(Daily!$J$2:$J$421,I4736))</f>
        <v/>
      </c>
      <c r="K4736" s="27">
        <f>IF(J4736="","",J4736+cat_offset)</f>
        <v/>
      </c>
      <c r="L4736" s="27">
        <f>IF(J4736="","",MAX(0,E4736-J4736)^2)</f>
        <v/>
      </c>
      <c r="M4736" s="27">
        <f>IF(J4736="","",MAX(0,E4736-(J4736+twcdh_off))^2)</f>
        <v/>
      </c>
      <c r="N4736" s="27">
        <f>IF(E4736="","",MAX(0,E4736-swcdh_thr)^2)</f>
        <v/>
      </c>
      <c r="O4736">
        <f>IF(K4736="","",ROUND(E4736-K4736,0))</f>
        <v/>
      </c>
      <c r="P4736">
        <f>IF(O4736="","",IF(O4736&gt;=1,O4736,0))</f>
        <v/>
      </c>
      <c r="Q4736" s="27">
        <f>IF(E4736="","",MAX(0,E4736-22))</f>
        <v/>
      </c>
      <c r="R4736" s="27">
        <f>IF(H4736=1,E4736,"")</f>
        <v/>
      </c>
      <c r="S4736" s="27">
        <f>IF(AND(H4736=1,J4736&lt;&gt;""),E4736-J4736,"")</f>
        <v/>
      </c>
      <c r="T4736">
        <f>IF(G4736="","",MONTH(G4736))</f>
        <v/>
      </c>
    </row>
    <row r="4737">
      <c r="A4737" s="24" t="n">
        <v>2020</v>
      </c>
      <c r="B4737" s="24" t="n">
        <v>7</v>
      </c>
      <c r="C4737" s="24" t="n">
        <v>16</v>
      </c>
      <c r="D4737" s="24" t="n">
        <v>8</v>
      </c>
      <c r="E4737" s="24" t="n">
        <v>18.08</v>
      </c>
      <c r="F4737" s="25">
        <f>IF($E4737="","",DATE(IF($A4737="",nominal_year,$A4737),$B4737,$C4737)+($D4737-IF(LEFT(hour_conv,1)="1",1,0))/24)</f>
        <v/>
      </c>
      <c r="G4737" s="26">
        <f>IF(F4737="","",INT(F4737))</f>
        <v/>
      </c>
      <c r="H4737">
        <f>IF(G4737="","",IF(AND(MONTH(G4737)*100+DAY(G4737)&gt;=season_lo,MONTH(G4737)*100+DAY(G4737)&lt;=season_hi),1,0))</f>
        <v/>
      </c>
      <c r="I4737">
        <f>IF(G4737="","",G4737-first_day+1)</f>
        <v/>
      </c>
      <c r="J4737" s="27">
        <f>IF(I4737="","",INDEX(Daily!$J$2:$J$421,I4737))</f>
        <v/>
      </c>
      <c r="K4737" s="27">
        <f>IF(J4737="","",J4737+cat_offset)</f>
        <v/>
      </c>
      <c r="L4737" s="27">
        <f>IF(J4737="","",MAX(0,E4737-J4737)^2)</f>
        <v/>
      </c>
      <c r="M4737" s="27">
        <f>IF(J4737="","",MAX(0,E4737-(J4737+twcdh_off))^2)</f>
        <v/>
      </c>
      <c r="N4737" s="27">
        <f>IF(E4737="","",MAX(0,E4737-swcdh_thr)^2)</f>
        <v/>
      </c>
      <c r="O4737">
        <f>IF(K4737="","",ROUND(E4737-K4737,0))</f>
        <v/>
      </c>
      <c r="P4737">
        <f>IF(O4737="","",IF(O4737&gt;=1,O4737,0))</f>
        <v/>
      </c>
      <c r="Q4737" s="27">
        <f>IF(E4737="","",MAX(0,E4737-22))</f>
        <v/>
      </c>
      <c r="R4737" s="27">
        <f>IF(H4737=1,E4737,"")</f>
        <v/>
      </c>
      <c r="S4737" s="27">
        <f>IF(AND(H4737=1,J4737&lt;&gt;""),E4737-J4737,"")</f>
        <v/>
      </c>
      <c r="T4737">
        <f>IF(G4737="","",MONTH(G4737))</f>
        <v/>
      </c>
    </row>
    <row r="4738">
      <c r="A4738" s="24" t="n">
        <v>2020</v>
      </c>
      <c r="B4738" s="24" t="n">
        <v>7</v>
      </c>
      <c r="C4738" s="24" t="n">
        <v>16</v>
      </c>
      <c r="D4738" s="24" t="n">
        <v>9</v>
      </c>
      <c r="E4738" s="24" t="n">
        <v>18.74</v>
      </c>
      <c r="F4738" s="25">
        <f>IF($E4738="","",DATE(IF($A4738="",nominal_year,$A4738),$B4738,$C4738)+($D4738-IF(LEFT(hour_conv,1)="1",1,0))/24)</f>
        <v/>
      </c>
      <c r="G4738" s="26">
        <f>IF(F4738="","",INT(F4738))</f>
        <v/>
      </c>
      <c r="H4738">
        <f>IF(G4738="","",IF(AND(MONTH(G4738)*100+DAY(G4738)&gt;=season_lo,MONTH(G4738)*100+DAY(G4738)&lt;=season_hi),1,0))</f>
        <v/>
      </c>
      <c r="I4738">
        <f>IF(G4738="","",G4738-first_day+1)</f>
        <v/>
      </c>
      <c r="J4738" s="27">
        <f>IF(I4738="","",INDEX(Daily!$J$2:$J$421,I4738))</f>
        <v/>
      </c>
      <c r="K4738" s="27">
        <f>IF(J4738="","",J4738+cat_offset)</f>
        <v/>
      </c>
      <c r="L4738" s="27">
        <f>IF(J4738="","",MAX(0,E4738-J4738)^2)</f>
        <v/>
      </c>
      <c r="M4738" s="27">
        <f>IF(J4738="","",MAX(0,E4738-(J4738+twcdh_off))^2)</f>
        <v/>
      </c>
      <c r="N4738" s="27">
        <f>IF(E4738="","",MAX(0,E4738-swcdh_thr)^2)</f>
        <v/>
      </c>
      <c r="O4738">
        <f>IF(K4738="","",ROUND(E4738-K4738,0))</f>
        <v/>
      </c>
      <c r="P4738">
        <f>IF(O4738="","",IF(O4738&gt;=1,O4738,0))</f>
        <v/>
      </c>
      <c r="Q4738" s="27">
        <f>IF(E4738="","",MAX(0,E4738-22))</f>
        <v/>
      </c>
      <c r="R4738" s="27">
        <f>IF(H4738=1,E4738,"")</f>
        <v/>
      </c>
      <c r="S4738" s="27">
        <f>IF(AND(H4738=1,J4738&lt;&gt;""),E4738-J4738,"")</f>
        <v/>
      </c>
      <c r="T4738">
        <f>IF(G4738="","",MONTH(G4738))</f>
        <v/>
      </c>
    </row>
    <row r="4739">
      <c r="A4739" s="24" t="n">
        <v>2020</v>
      </c>
      <c r="B4739" s="24" t="n">
        <v>7</v>
      </c>
      <c r="C4739" s="24" t="n">
        <v>16</v>
      </c>
      <c r="D4739" s="24" t="n">
        <v>10</v>
      </c>
      <c r="E4739" s="24" t="n">
        <v>20.76</v>
      </c>
      <c r="F4739" s="25">
        <f>IF($E4739="","",DATE(IF($A4739="",nominal_year,$A4739),$B4739,$C4739)+($D4739-IF(LEFT(hour_conv,1)="1",1,0))/24)</f>
        <v/>
      </c>
      <c r="G4739" s="26">
        <f>IF(F4739="","",INT(F4739))</f>
        <v/>
      </c>
      <c r="H4739">
        <f>IF(G4739="","",IF(AND(MONTH(G4739)*100+DAY(G4739)&gt;=season_lo,MONTH(G4739)*100+DAY(G4739)&lt;=season_hi),1,0))</f>
        <v/>
      </c>
      <c r="I4739">
        <f>IF(G4739="","",G4739-first_day+1)</f>
        <v/>
      </c>
      <c r="J4739" s="27">
        <f>IF(I4739="","",INDEX(Daily!$J$2:$J$421,I4739))</f>
        <v/>
      </c>
      <c r="K4739" s="27">
        <f>IF(J4739="","",J4739+cat_offset)</f>
        <v/>
      </c>
      <c r="L4739" s="27">
        <f>IF(J4739="","",MAX(0,E4739-J4739)^2)</f>
        <v/>
      </c>
      <c r="M4739" s="27">
        <f>IF(J4739="","",MAX(0,E4739-(J4739+twcdh_off))^2)</f>
        <v/>
      </c>
      <c r="N4739" s="27">
        <f>IF(E4739="","",MAX(0,E4739-swcdh_thr)^2)</f>
        <v/>
      </c>
      <c r="O4739">
        <f>IF(K4739="","",ROUND(E4739-K4739,0))</f>
        <v/>
      </c>
      <c r="P4739">
        <f>IF(O4739="","",IF(O4739&gt;=1,O4739,0))</f>
        <v/>
      </c>
      <c r="Q4739" s="27">
        <f>IF(E4739="","",MAX(0,E4739-22))</f>
        <v/>
      </c>
      <c r="R4739" s="27">
        <f>IF(H4739=1,E4739,"")</f>
        <v/>
      </c>
      <c r="S4739" s="27">
        <f>IF(AND(H4739=1,J4739&lt;&gt;""),E4739-J4739,"")</f>
        <v/>
      </c>
      <c r="T4739">
        <f>IF(G4739="","",MONTH(G4739))</f>
        <v/>
      </c>
    </row>
    <row r="4740">
      <c r="A4740" s="24" t="n">
        <v>2020</v>
      </c>
      <c r="B4740" s="24" t="n">
        <v>7</v>
      </c>
      <c r="C4740" s="24" t="n">
        <v>16</v>
      </c>
      <c r="D4740" s="24" t="n">
        <v>11</v>
      </c>
      <c r="E4740" s="24" t="n">
        <v>22.21</v>
      </c>
      <c r="F4740" s="25">
        <f>IF($E4740="","",DATE(IF($A4740="",nominal_year,$A4740),$B4740,$C4740)+($D4740-IF(LEFT(hour_conv,1)="1",1,0))/24)</f>
        <v/>
      </c>
      <c r="G4740" s="26">
        <f>IF(F4740="","",INT(F4740))</f>
        <v/>
      </c>
      <c r="H4740">
        <f>IF(G4740="","",IF(AND(MONTH(G4740)*100+DAY(G4740)&gt;=season_lo,MONTH(G4740)*100+DAY(G4740)&lt;=season_hi),1,0))</f>
        <v/>
      </c>
      <c r="I4740">
        <f>IF(G4740="","",G4740-first_day+1)</f>
        <v/>
      </c>
      <c r="J4740" s="27">
        <f>IF(I4740="","",INDEX(Daily!$J$2:$J$421,I4740))</f>
        <v/>
      </c>
      <c r="K4740" s="27">
        <f>IF(J4740="","",J4740+cat_offset)</f>
        <v/>
      </c>
      <c r="L4740" s="27">
        <f>IF(J4740="","",MAX(0,E4740-J4740)^2)</f>
        <v/>
      </c>
      <c r="M4740" s="27">
        <f>IF(J4740="","",MAX(0,E4740-(J4740+twcdh_off))^2)</f>
        <v/>
      </c>
      <c r="N4740" s="27">
        <f>IF(E4740="","",MAX(0,E4740-swcdh_thr)^2)</f>
        <v/>
      </c>
      <c r="O4740">
        <f>IF(K4740="","",ROUND(E4740-K4740,0))</f>
        <v/>
      </c>
      <c r="P4740">
        <f>IF(O4740="","",IF(O4740&gt;=1,O4740,0))</f>
        <v/>
      </c>
      <c r="Q4740" s="27">
        <f>IF(E4740="","",MAX(0,E4740-22))</f>
        <v/>
      </c>
      <c r="R4740" s="27">
        <f>IF(H4740=1,E4740,"")</f>
        <v/>
      </c>
      <c r="S4740" s="27">
        <f>IF(AND(H4740=1,J4740&lt;&gt;""),E4740-J4740,"")</f>
        <v/>
      </c>
      <c r="T4740">
        <f>IF(G4740="","",MONTH(G4740))</f>
        <v/>
      </c>
    </row>
    <row r="4741">
      <c r="A4741" s="24" t="n">
        <v>2020</v>
      </c>
      <c r="B4741" s="24" t="n">
        <v>7</v>
      </c>
      <c r="C4741" s="24" t="n">
        <v>16</v>
      </c>
      <c r="D4741" s="24" t="n">
        <v>12</v>
      </c>
      <c r="E4741" s="24" t="n">
        <v>22.61</v>
      </c>
      <c r="F4741" s="25">
        <f>IF($E4741="","",DATE(IF($A4741="",nominal_year,$A4741),$B4741,$C4741)+($D4741-IF(LEFT(hour_conv,1)="1",1,0))/24)</f>
        <v/>
      </c>
      <c r="G4741" s="26">
        <f>IF(F4741="","",INT(F4741))</f>
        <v/>
      </c>
      <c r="H4741">
        <f>IF(G4741="","",IF(AND(MONTH(G4741)*100+DAY(G4741)&gt;=season_lo,MONTH(G4741)*100+DAY(G4741)&lt;=season_hi),1,0))</f>
        <v/>
      </c>
      <c r="I4741">
        <f>IF(G4741="","",G4741-first_day+1)</f>
        <v/>
      </c>
      <c r="J4741" s="27">
        <f>IF(I4741="","",INDEX(Daily!$J$2:$J$421,I4741))</f>
        <v/>
      </c>
      <c r="K4741" s="27">
        <f>IF(J4741="","",J4741+cat_offset)</f>
        <v/>
      </c>
      <c r="L4741" s="27">
        <f>IF(J4741="","",MAX(0,E4741-J4741)^2)</f>
        <v/>
      </c>
      <c r="M4741" s="27">
        <f>IF(J4741="","",MAX(0,E4741-(J4741+twcdh_off))^2)</f>
        <v/>
      </c>
      <c r="N4741" s="27">
        <f>IF(E4741="","",MAX(0,E4741-swcdh_thr)^2)</f>
        <v/>
      </c>
      <c r="O4741">
        <f>IF(K4741="","",ROUND(E4741-K4741,0))</f>
        <v/>
      </c>
      <c r="P4741">
        <f>IF(O4741="","",IF(O4741&gt;=1,O4741,0))</f>
        <v/>
      </c>
      <c r="Q4741" s="27">
        <f>IF(E4741="","",MAX(0,E4741-22))</f>
        <v/>
      </c>
      <c r="R4741" s="27">
        <f>IF(H4741=1,E4741,"")</f>
        <v/>
      </c>
      <c r="S4741" s="27">
        <f>IF(AND(H4741=1,J4741&lt;&gt;""),E4741-J4741,"")</f>
        <v/>
      </c>
      <c r="T4741">
        <f>IF(G4741="","",MONTH(G4741))</f>
        <v/>
      </c>
    </row>
    <row r="4742">
      <c r="A4742" s="24" t="n">
        <v>2020</v>
      </c>
      <c r="B4742" s="24" t="n">
        <v>7</v>
      </c>
      <c r="C4742" s="24" t="n">
        <v>16</v>
      </c>
      <c r="D4742" s="24" t="n">
        <v>13</v>
      </c>
      <c r="E4742" s="24" t="n">
        <v>23.92</v>
      </c>
      <c r="F4742" s="25">
        <f>IF($E4742="","",DATE(IF($A4742="",nominal_year,$A4742),$B4742,$C4742)+($D4742-IF(LEFT(hour_conv,1)="1",1,0))/24)</f>
        <v/>
      </c>
      <c r="G4742" s="26">
        <f>IF(F4742="","",INT(F4742))</f>
        <v/>
      </c>
      <c r="H4742">
        <f>IF(G4742="","",IF(AND(MONTH(G4742)*100+DAY(G4742)&gt;=season_lo,MONTH(G4742)*100+DAY(G4742)&lt;=season_hi),1,0))</f>
        <v/>
      </c>
      <c r="I4742">
        <f>IF(G4742="","",G4742-first_day+1)</f>
        <v/>
      </c>
      <c r="J4742" s="27">
        <f>IF(I4742="","",INDEX(Daily!$J$2:$J$421,I4742))</f>
        <v/>
      </c>
      <c r="K4742" s="27">
        <f>IF(J4742="","",J4742+cat_offset)</f>
        <v/>
      </c>
      <c r="L4742" s="27">
        <f>IF(J4742="","",MAX(0,E4742-J4742)^2)</f>
        <v/>
      </c>
      <c r="M4742" s="27">
        <f>IF(J4742="","",MAX(0,E4742-(J4742+twcdh_off))^2)</f>
        <v/>
      </c>
      <c r="N4742" s="27">
        <f>IF(E4742="","",MAX(0,E4742-swcdh_thr)^2)</f>
        <v/>
      </c>
      <c r="O4742">
        <f>IF(K4742="","",ROUND(E4742-K4742,0))</f>
        <v/>
      </c>
      <c r="P4742">
        <f>IF(O4742="","",IF(O4742&gt;=1,O4742,0))</f>
        <v/>
      </c>
      <c r="Q4742" s="27">
        <f>IF(E4742="","",MAX(0,E4742-22))</f>
        <v/>
      </c>
      <c r="R4742" s="27">
        <f>IF(H4742=1,E4742,"")</f>
        <v/>
      </c>
      <c r="S4742" s="27">
        <f>IF(AND(H4742=1,J4742&lt;&gt;""),E4742-J4742,"")</f>
        <v/>
      </c>
      <c r="T4742">
        <f>IF(G4742="","",MONTH(G4742))</f>
        <v/>
      </c>
    </row>
    <row r="4743">
      <c r="A4743" s="24" t="n">
        <v>2020</v>
      </c>
      <c r="B4743" s="24" t="n">
        <v>7</v>
      </c>
      <c r="C4743" s="24" t="n">
        <v>16</v>
      </c>
      <c r="D4743" s="24" t="n">
        <v>14</v>
      </c>
      <c r="E4743" s="24" t="n">
        <v>24.77</v>
      </c>
      <c r="F4743" s="25">
        <f>IF($E4743="","",DATE(IF($A4743="",nominal_year,$A4743),$B4743,$C4743)+($D4743-IF(LEFT(hour_conv,1)="1",1,0))/24)</f>
        <v/>
      </c>
      <c r="G4743" s="26">
        <f>IF(F4743="","",INT(F4743))</f>
        <v/>
      </c>
      <c r="H4743">
        <f>IF(G4743="","",IF(AND(MONTH(G4743)*100+DAY(G4743)&gt;=season_lo,MONTH(G4743)*100+DAY(G4743)&lt;=season_hi),1,0))</f>
        <v/>
      </c>
      <c r="I4743">
        <f>IF(G4743="","",G4743-first_day+1)</f>
        <v/>
      </c>
      <c r="J4743" s="27">
        <f>IF(I4743="","",INDEX(Daily!$J$2:$J$421,I4743))</f>
        <v/>
      </c>
      <c r="K4743" s="27">
        <f>IF(J4743="","",J4743+cat_offset)</f>
        <v/>
      </c>
      <c r="L4743" s="27">
        <f>IF(J4743="","",MAX(0,E4743-J4743)^2)</f>
        <v/>
      </c>
      <c r="M4743" s="27">
        <f>IF(J4743="","",MAX(0,E4743-(J4743+twcdh_off))^2)</f>
        <v/>
      </c>
      <c r="N4743" s="27">
        <f>IF(E4743="","",MAX(0,E4743-swcdh_thr)^2)</f>
        <v/>
      </c>
      <c r="O4743">
        <f>IF(K4743="","",ROUND(E4743-K4743,0))</f>
        <v/>
      </c>
      <c r="P4743">
        <f>IF(O4743="","",IF(O4743&gt;=1,O4743,0))</f>
        <v/>
      </c>
      <c r="Q4743" s="27">
        <f>IF(E4743="","",MAX(0,E4743-22))</f>
        <v/>
      </c>
      <c r="R4743" s="27">
        <f>IF(H4743=1,E4743,"")</f>
        <v/>
      </c>
      <c r="S4743" s="27">
        <f>IF(AND(H4743=1,J4743&lt;&gt;""),E4743-J4743,"")</f>
        <v/>
      </c>
      <c r="T4743">
        <f>IF(G4743="","",MONTH(G4743))</f>
        <v/>
      </c>
    </row>
    <row r="4744">
      <c r="A4744" s="24" t="n">
        <v>2020</v>
      </c>
      <c r="B4744" s="24" t="n">
        <v>7</v>
      </c>
      <c r="C4744" s="24" t="n">
        <v>16</v>
      </c>
      <c r="D4744" s="24" t="n">
        <v>15</v>
      </c>
      <c r="E4744" s="24" t="n">
        <v>25.17</v>
      </c>
      <c r="F4744" s="25">
        <f>IF($E4744="","",DATE(IF($A4744="",nominal_year,$A4744),$B4744,$C4744)+($D4744-IF(LEFT(hour_conv,1)="1",1,0))/24)</f>
        <v/>
      </c>
      <c r="G4744" s="26">
        <f>IF(F4744="","",INT(F4744))</f>
        <v/>
      </c>
      <c r="H4744">
        <f>IF(G4744="","",IF(AND(MONTH(G4744)*100+DAY(G4744)&gt;=season_lo,MONTH(G4744)*100+DAY(G4744)&lt;=season_hi),1,0))</f>
        <v/>
      </c>
      <c r="I4744">
        <f>IF(G4744="","",G4744-first_day+1)</f>
        <v/>
      </c>
      <c r="J4744" s="27">
        <f>IF(I4744="","",INDEX(Daily!$J$2:$J$421,I4744))</f>
        <v/>
      </c>
      <c r="K4744" s="27">
        <f>IF(J4744="","",J4744+cat_offset)</f>
        <v/>
      </c>
      <c r="L4744" s="27">
        <f>IF(J4744="","",MAX(0,E4744-J4744)^2)</f>
        <v/>
      </c>
      <c r="M4744" s="27">
        <f>IF(J4744="","",MAX(0,E4744-(J4744+twcdh_off))^2)</f>
        <v/>
      </c>
      <c r="N4744" s="27">
        <f>IF(E4744="","",MAX(0,E4744-swcdh_thr)^2)</f>
        <v/>
      </c>
      <c r="O4744">
        <f>IF(K4744="","",ROUND(E4744-K4744,0))</f>
        <v/>
      </c>
      <c r="P4744">
        <f>IF(O4744="","",IF(O4744&gt;=1,O4744,0))</f>
        <v/>
      </c>
      <c r="Q4744" s="27">
        <f>IF(E4744="","",MAX(0,E4744-22))</f>
        <v/>
      </c>
      <c r="R4744" s="27">
        <f>IF(H4744=1,E4744,"")</f>
        <v/>
      </c>
      <c r="S4744" s="27">
        <f>IF(AND(H4744=1,J4744&lt;&gt;""),E4744-J4744,"")</f>
        <v/>
      </c>
      <c r="T4744">
        <f>IF(G4744="","",MONTH(G4744))</f>
        <v/>
      </c>
    </row>
    <row r="4745">
      <c r="A4745" s="24" t="n">
        <v>2020</v>
      </c>
      <c r="B4745" s="24" t="n">
        <v>7</v>
      </c>
      <c r="C4745" s="24" t="n">
        <v>16</v>
      </c>
      <c r="D4745" s="24" t="n">
        <v>16</v>
      </c>
      <c r="E4745" s="24" t="n">
        <v>25.67</v>
      </c>
      <c r="F4745" s="25">
        <f>IF($E4745="","",DATE(IF($A4745="",nominal_year,$A4745),$B4745,$C4745)+($D4745-IF(LEFT(hour_conv,1)="1",1,0))/24)</f>
        <v/>
      </c>
      <c r="G4745" s="26">
        <f>IF(F4745="","",INT(F4745))</f>
        <v/>
      </c>
      <c r="H4745">
        <f>IF(G4745="","",IF(AND(MONTH(G4745)*100+DAY(G4745)&gt;=season_lo,MONTH(G4745)*100+DAY(G4745)&lt;=season_hi),1,0))</f>
        <v/>
      </c>
      <c r="I4745">
        <f>IF(G4745="","",G4745-first_day+1)</f>
        <v/>
      </c>
      <c r="J4745" s="27">
        <f>IF(I4745="","",INDEX(Daily!$J$2:$J$421,I4745))</f>
        <v/>
      </c>
      <c r="K4745" s="27">
        <f>IF(J4745="","",J4745+cat_offset)</f>
        <v/>
      </c>
      <c r="L4745" s="27">
        <f>IF(J4745="","",MAX(0,E4745-J4745)^2)</f>
        <v/>
      </c>
      <c r="M4745" s="27">
        <f>IF(J4745="","",MAX(0,E4745-(J4745+twcdh_off))^2)</f>
        <v/>
      </c>
      <c r="N4745" s="27">
        <f>IF(E4745="","",MAX(0,E4745-swcdh_thr)^2)</f>
        <v/>
      </c>
      <c r="O4745">
        <f>IF(K4745="","",ROUND(E4745-K4745,0))</f>
        <v/>
      </c>
      <c r="P4745">
        <f>IF(O4745="","",IF(O4745&gt;=1,O4745,0))</f>
        <v/>
      </c>
      <c r="Q4745" s="27">
        <f>IF(E4745="","",MAX(0,E4745-22))</f>
        <v/>
      </c>
      <c r="R4745" s="27">
        <f>IF(H4745=1,E4745,"")</f>
        <v/>
      </c>
      <c r="S4745" s="27">
        <f>IF(AND(H4745=1,J4745&lt;&gt;""),E4745-J4745,"")</f>
        <v/>
      </c>
      <c r="T4745">
        <f>IF(G4745="","",MONTH(G4745))</f>
        <v/>
      </c>
    </row>
    <row r="4746">
      <c r="A4746" s="24" t="n">
        <v>2020</v>
      </c>
      <c r="B4746" s="24" t="n">
        <v>7</v>
      </c>
      <c r="C4746" s="24" t="n">
        <v>16</v>
      </c>
      <c r="D4746" s="24" t="n">
        <v>17</v>
      </c>
      <c r="E4746" s="24" t="n">
        <v>25.39</v>
      </c>
      <c r="F4746" s="25">
        <f>IF($E4746="","",DATE(IF($A4746="",nominal_year,$A4746),$B4746,$C4746)+($D4746-IF(LEFT(hour_conv,1)="1",1,0))/24)</f>
        <v/>
      </c>
      <c r="G4746" s="26">
        <f>IF(F4746="","",INT(F4746))</f>
        <v/>
      </c>
      <c r="H4746">
        <f>IF(G4746="","",IF(AND(MONTH(G4746)*100+DAY(G4746)&gt;=season_lo,MONTH(G4746)*100+DAY(G4746)&lt;=season_hi),1,0))</f>
        <v/>
      </c>
      <c r="I4746">
        <f>IF(G4746="","",G4746-first_day+1)</f>
        <v/>
      </c>
      <c r="J4746" s="27">
        <f>IF(I4746="","",INDEX(Daily!$J$2:$J$421,I4746))</f>
        <v/>
      </c>
      <c r="K4746" s="27">
        <f>IF(J4746="","",J4746+cat_offset)</f>
        <v/>
      </c>
      <c r="L4746" s="27">
        <f>IF(J4746="","",MAX(0,E4746-J4746)^2)</f>
        <v/>
      </c>
      <c r="M4746" s="27">
        <f>IF(J4746="","",MAX(0,E4746-(J4746+twcdh_off))^2)</f>
        <v/>
      </c>
      <c r="N4746" s="27">
        <f>IF(E4746="","",MAX(0,E4746-swcdh_thr)^2)</f>
        <v/>
      </c>
      <c r="O4746">
        <f>IF(K4746="","",ROUND(E4746-K4746,0))</f>
        <v/>
      </c>
      <c r="P4746">
        <f>IF(O4746="","",IF(O4746&gt;=1,O4746,0))</f>
        <v/>
      </c>
      <c r="Q4746" s="27">
        <f>IF(E4746="","",MAX(0,E4746-22))</f>
        <v/>
      </c>
      <c r="R4746" s="27">
        <f>IF(H4746=1,E4746,"")</f>
        <v/>
      </c>
      <c r="S4746" s="27">
        <f>IF(AND(H4746=1,J4746&lt;&gt;""),E4746-J4746,"")</f>
        <v/>
      </c>
      <c r="T4746">
        <f>IF(G4746="","",MONTH(G4746))</f>
        <v/>
      </c>
    </row>
    <row r="4747">
      <c r="A4747" s="24" t="n">
        <v>2020</v>
      </c>
      <c r="B4747" s="24" t="n">
        <v>7</v>
      </c>
      <c r="C4747" s="24" t="n">
        <v>16</v>
      </c>
      <c r="D4747" s="24" t="n">
        <v>18</v>
      </c>
      <c r="E4747" s="24" t="n">
        <v>24.65</v>
      </c>
      <c r="F4747" s="25">
        <f>IF($E4747="","",DATE(IF($A4747="",nominal_year,$A4747),$B4747,$C4747)+($D4747-IF(LEFT(hour_conv,1)="1",1,0))/24)</f>
        <v/>
      </c>
      <c r="G4747" s="26">
        <f>IF(F4747="","",INT(F4747))</f>
        <v/>
      </c>
      <c r="H4747">
        <f>IF(G4747="","",IF(AND(MONTH(G4747)*100+DAY(G4747)&gt;=season_lo,MONTH(G4747)*100+DAY(G4747)&lt;=season_hi),1,0))</f>
        <v/>
      </c>
      <c r="I4747">
        <f>IF(G4747="","",G4747-first_day+1)</f>
        <v/>
      </c>
      <c r="J4747" s="27">
        <f>IF(I4747="","",INDEX(Daily!$J$2:$J$421,I4747))</f>
        <v/>
      </c>
      <c r="K4747" s="27">
        <f>IF(J4747="","",J4747+cat_offset)</f>
        <v/>
      </c>
      <c r="L4747" s="27">
        <f>IF(J4747="","",MAX(0,E4747-J4747)^2)</f>
        <v/>
      </c>
      <c r="M4747" s="27">
        <f>IF(J4747="","",MAX(0,E4747-(J4747+twcdh_off))^2)</f>
        <v/>
      </c>
      <c r="N4747" s="27">
        <f>IF(E4747="","",MAX(0,E4747-swcdh_thr)^2)</f>
        <v/>
      </c>
      <c r="O4747">
        <f>IF(K4747="","",ROUND(E4747-K4747,0))</f>
        <v/>
      </c>
      <c r="P4747">
        <f>IF(O4747="","",IF(O4747&gt;=1,O4747,0))</f>
        <v/>
      </c>
      <c r="Q4747" s="27">
        <f>IF(E4747="","",MAX(0,E4747-22))</f>
        <v/>
      </c>
      <c r="R4747" s="27">
        <f>IF(H4747=1,E4747,"")</f>
        <v/>
      </c>
      <c r="S4747" s="27">
        <f>IF(AND(H4747=1,J4747&lt;&gt;""),E4747-J4747,"")</f>
        <v/>
      </c>
      <c r="T4747">
        <f>IF(G4747="","",MONTH(G4747))</f>
        <v/>
      </c>
    </row>
    <row r="4748">
      <c r="A4748" s="24" t="n">
        <v>2020</v>
      </c>
      <c r="B4748" s="24" t="n">
        <v>7</v>
      </c>
      <c r="C4748" s="24" t="n">
        <v>16</v>
      </c>
      <c r="D4748" s="24" t="n">
        <v>19</v>
      </c>
      <c r="E4748" s="24" t="n">
        <v>24.41</v>
      </c>
      <c r="F4748" s="25">
        <f>IF($E4748="","",DATE(IF($A4748="",nominal_year,$A4748),$B4748,$C4748)+($D4748-IF(LEFT(hour_conv,1)="1",1,0))/24)</f>
        <v/>
      </c>
      <c r="G4748" s="26">
        <f>IF(F4748="","",INT(F4748))</f>
        <v/>
      </c>
      <c r="H4748">
        <f>IF(G4748="","",IF(AND(MONTH(G4748)*100+DAY(G4748)&gt;=season_lo,MONTH(G4748)*100+DAY(G4748)&lt;=season_hi),1,0))</f>
        <v/>
      </c>
      <c r="I4748">
        <f>IF(G4748="","",G4748-first_day+1)</f>
        <v/>
      </c>
      <c r="J4748" s="27">
        <f>IF(I4748="","",INDEX(Daily!$J$2:$J$421,I4748))</f>
        <v/>
      </c>
      <c r="K4748" s="27">
        <f>IF(J4748="","",J4748+cat_offset)</f>
        <v/>
      </c>
      <c r="L4748" s="27">
        <f>IF(J4748="","",MAX(0,E4748-J4748)^2)</f>
        <v/>
      </c>
      <c r="M4748" s="27">
        <f>IF(J4748="","",MAX(0,E4748-(J4748+twcdh_off))^2)</f>
        <v/>
      </c>
      <c r="N4748" s="27">
        <f>IF(E4748="","",MAX(0,E4748-swcdh_thr)^2)</f>
        <v/>
      </c>
      <c r="O4748">
        <f>IF(K4748="","",ROUND(E4748-K4748,0))</f>
        <v/>
      </c>
      <c r="P4748">
        <f>IF(O4748="","",IF(O4748&gt;=1,O4748,0))</f>
        <v/>
      </c>
      <c r="Q4748" s="27">
        <f>IF(E4748="","",MAX(0,E4748-22))</f>
        <v/>
      </c>
      <c r="R4748" s="27">
        <f>IF(H4748=1,E4748,"")</f>
        <v/>
      </c>
      <c r="S4748" s="27">
        <f>IF(AND(H4748=1,J4748&lt;&gt;""),E4748-J4748,"")</f>
        <v/>
      </c>
      <c r="T4748">
        <f>IF(G4748="","",MONTH(G4748))</f>
        <v/>
      </c>
    </row>
    <row r="4749">
      <c r="A4749" s="24" t="n">
        <v>2020</v>
      </c>
      <c r="B4749" s="24" t="n">
        <v>7</v>
      </c>
      <c r="C4749" s="24" t="n">
        <v>16</v>
      </c>
      <c r="D4749" s="24" t="n">
        <v>20</v>
      </c>
      <c r="E4749" s="24" t="n">
        <v>23.46</v>
      </c>
      <c r="F4749" s="25">
        <f>IF($E4749="","",DATE(IF($A4749="",nominal_year,$A4749),$B4749,$C4749)+($D4749-IF(LEFT(hour_conv,1)="1",1,0))/24)</f>
        <v/>
      </c>
      <c r="G4749" s="26">
        <f>IF(F4749="","",INT(F4749))</f>
        <v/>
      </c>
      <c r="H4749">
        <f>IF(G4749="","",IF(AND(MONTH(G4749)*100+DAY(G4749)&gt;=season_lo,MONTH(G4749)*100+DAY(G4749)&lt;=season_hi),1,0))</f>
        <v/>
      </c>
      <c r="I4749">
        <f>IF(G4749="","",G4749-first_day+1)</f>
        <v/>
      </c>
      <c r="J4749" s="27">
        <f>IF(I4749="","",INDEX(Daily!$J$2:$J$421,I4749))</f>
        <v/>
      </c>
      <c r="K4749" s="27">
        <f>IF(J4749="","",J4749+cat_offset)</f>
        <v/>
      </c>
      <c r="L4749" s="27">
        <f>IF(J4749="","",MAX(0,E4749-J4749)^2)</f>
        <v/>
      </c>
      <c r="M4749" s="27">
        <f>IF(J4749="","",MAX(0,E4749-(J4749+twcdh_off))^2)</f>
        <v/>
      </c>
      <c r="N4749" s="27">
        <f>IF(E4749="","",MAX(0,E4749-swcdh_thr)^2)</f>
        <v/>
      </c>
      <c r="O4749">
        <f>IF(K4749="","",ROUND(E4749-K4749,0))</f>
        <v/>
      </c>
      <c r="P4749">
        <f>IF(O4749="","",IF(O4749&gt;=1,O4749,0))</f>
        <v/>
      </c>
      <c r="Q4749" s="27">
        <f>IF(E4749="","",MAX(0,E4749-22))</f>
        <v/>
      </c>
      <c r="R4749" s="27">
        <f>IF(H4749=1,E4749,"")</f>
        <v/>
      </c>
      <c r="S4749" s="27">
        <f>IF(AND(H4749=1,J4749&lt;&gt;""),E4749-J4749,"")</f>
        <v/>
      </c>
      <c r="T4749">
        <f>IF(G4749="","",MONTH(G4749))</f>
        <v/>
      </c>
    </row>
    <row r="4750">
      <c r="A4750" s="24" t="n">
        <v>2020</v>
      </c>
      <c r="B4750" s="24" t="n">
        <v>7</v>
      </c>
      <c r="C4750" s="24" t="n">
        <v>16</v>
      </c>
      <c r="D4750" s="24" t="n">
        <v>21</v>
      </c>
      <c r="E4750" s="24" t="n">
        <v>21.41</v>
      </c>
      <c r="F4750" s="25">
        <f>IF($E4750="","",DATE(IF($A4750="",nominal_year,$A4750),$B4750,$C4750)+($D4750-IF(LEFT(hour_conv,1)="1",1,0))/24)</f>
        <v/>
      </c>
      <c r="G4750" s="26">
        <f>IF(F4750="","",INT(F4750))</f>
        <v/>
      </c>
      <c r="H4750">
        <f>IF(G4750="","",IF(AND(MONTH(G4750)*100+DAY(G4750)&gt;=season_lo,MONTH(G4750)*100+DAY(G4750)&lt;=season_hi),1,0))</f>
        <v/>
      </c>
      <c r="I4750">
        <f>IF(G4750="","",G4750-first_day+1)</f>
        <v/>
      </c>
      <c r="J4750" s="27">
        <f>IF(I4750="","",INDEX(Daily!$J$2:$J$421,I4750))</f>
        <v/>
      </c>
      <c r="K4750" s="27">
        <f>IF(J4750="","",J4750+cat_offset)</f>
        <v/>
      </c>
      <c r="L4750" s="27">
        <f>IF(J4750="","",MAX(0,E4750-J4750)^2)</f>
        <v/>
      </c>
      <c r="M4750" s="27">
        <f>IF(J4750="","",MAX(0,E4750-(J4750+twcdh_off))^2)</f>
        <v/>
      </c>
      <c r="N4750" s="27">
        <f>IF(E4750="","",MAX(0,E4750-swcdh_thr)^2)</f>
        <v/>
      </c>
      <c r="O4750">
        <f>IF(K4750="","",ROUND(E4750-K4750,0))</f>
        <v/>
      </c>
      <c r="P4750">
        <f>IF(O4750="","",IF(O4750&gt;=1,O4750,0))</f>
        <v/>
      </c>
      <c r="Q4750" s="27">
        <f>IF(E4750="","",MAX(0,E4750-22))</f>
        <v/>
      </c>
      <c r="R4750" s="27">
        <f>IF(H4750=1,E4750,"")</f>
        <v/>
      </c>
      <c r="S4750" s="27">
        <f>IF(AND(H4750=1,J4750&lt;&gt;""),E4750-J4750,"")</f>
        <v/>
      </c>
      <c r="T4750">
        <f>IF(G4750="","",MONTH(G4750))</f>
        <v/>
      </c>
    </row>
    <row r="4751">
      <c r="A4751" s="24" t="n">
        <v>2020</v>
      </c>
      <c r="B4751" s="24" t="n">
        <v>7</v>
      </c>
      <c r="C4751" s="24" t="n">
        <v>16</v>
      </c>
      <c r="D4751" s="24" t="n">
        <v>22</v>
      </c>
      <c r="E4751" s="24" t="n">
        <v>20.31</v>
      </c>
      <c r="F4751" s="25">
        <f>IF($E4751="","",DATE(IF($A4751="",nominal_year,$A4751),$B4751,$C4751)+($D4751-IF(LEFT(hour_conv,1)="1",1,0))/24)</f>
        <v/>
      </c>
      <c r="G4751" s="26">
        <f>IF(F4751="","",INT(F4751))</f>
        <v/>
      </c>
      <c r="H4751">
        <f>IF(G4751="","",IF(AND(MONTH(G4751)*100+DAY(G4751)&gt;=season_lo,MONTH(G4751)*100+DAY(G4751)&lt;=season_hi),1,0))</f>
        <v/>
      </c>
      <c r="I4751">
        <f>IF(G4751="","",G4751-first_day+1)</f>
        <v/>
      </c>
      <c r="J4751" s="27">
        <f>IF(I4751="","",INDEX(Daily!$J$2:$J$421,I4751))</f>
        <v/>
      </c>
      <c r="K4751" s="27">
        <f>IF(J4751="","",J4751+cat_offset)</f>
        <v/>
      </c>
      <c r="L4751" s="27">
        <f>IF(J4751="","",MAX(0,E4751-J4751)^2)</f>
        <v/>
      </c>
      <c r="M4751" s="27">
        <f>IF(J4751="","",MAX(0,E4751-(J4751+twcdh_off))^2)</f>
        <v/>
      </c>
      <c r="N4751" s="27">
        <f>IF(E4751="","",MAX(0,E4751-swcdh_thr)^2)</f>
        <v/>
      </c>
      <c r="O4751">
        <f>IF(K4751="","",ROUND(E4751-K4751,0))</f>
        <v/>
      </c>
      <c r="P4751">
        <f>IF(O4751="","",IF(O4751&gt;=1,O4751,0))</f>
        <v/>
      </c>
      <c r="Q4751" s="27">
        <f>IF(E4751="","",MAX(0,E4751-22))</f>
        <v/>
      </c>
      <c r="R4751" s="27">
        <f>IF(H4751=1,E4751,"")</f>
        <v/>
      </c>
      <c r="S4751" s="27">
        <f>IF(AND(H4751=1,J4751&lt;&gt;""),E4751-J4751,"")</f>
        <v/>
      </c>
      <c r="T4751">
        <f>IF(G4751="","",MONTH(G4751))</f>
        <v/>
      </c>
    </row>
    <row r="4752">
      <c r="A4752" s="24" t="n">
        <v>2020</v>
      </c>
      <c r="B4752" s="24" t="n">
        <v>7</v>
      </c>
      <c r="C4752" s="24" t="n">
        <v>16</v>
      </c>
      <c r="D4752" s="24" t="n">
        <v>23</v>
      </c>
      <c r="E4752" s="24" t="n">
        <v>19.14</v>
      </c>
      <c r="F4752" s="25">
        <f>IF($E4752="","",DATE(IF($A4752="",nominal_year,$A4752),$B4752,$C4752)+($D4752-IF(LEFT(hour_conv,1)="1",1,0))/24)</f>
        <v/>
      </c>
      <c r="G4752" s="26">
        <f>IF(F4752="","",INT(F4752))</f>
        <v/>
      </c>
      <c r="H4752">
        <f>IF(G4752="","",IF(AND(MONTH(G4752)*100+DAY(G4752)&gt;=season_lo,MONTH(G4752)*100+DAY(G4752)&lt;=season_hi),1,0))</f>
        <v/>
      </c>
      <c r="I4752">
        <f>IF(G4752="","",G4752-first_day+1)</f>
        <v/>
      </c>
      <c r="J4752" s="27">
        <f>IF(I4752="","",INDEX(Daily!$J$2:$J$421,I4752))</f>
        <v/>
      </c>
      <c r="K4752" s="27">
        <f>IF(J4752="","",J4752+cat_offset)</f>
        <v/>
      </c>
      <c r="L4752" s="27">
        <f>IF(J4752="","",MAX(0,E4752-J4752)^2)</f>
        <v/>
      </c>
      <c r="M4752" s="27">
        <f>IF(J4752="","",MAX(0,E4752-(J4752+twcdh_off))^2)</f>
        <v/>
      </c>
      <c r="N4752" s="27">
        <f>IF(E4752="","",MAX(0,E4752-swcdh_thr)^2)</f>
        <v/>
      </c>
      <c r="O4752">
        <f>IF(K4752="","",ROUND(E4752-K4752,0))</f>
        <v/>
      </c>
      <c r="P4752">
        <f>IF(O4752="","",IF(O4752&gt;=1,O4752,0))</f>
        <v/>
      </c>
      <c r="Q4752" s="27">
        <f>IF(E4752="","",MAX(0,E4752-22))</f>
        <v/>
      </c>
      <c r="R4752" s="27">
        <f>IF(H4752=1,E4752,"")</f>
        <v/>
      </c>
      <c r="S4752" s="27">
        <f>IF(AND(H4752=1,J4752&lt;&gt;""),E4752-J4752,"")</f>
        <v/>
      </c>
      <c r="T4752">
        <f>IF(G4752="","",MONTH(G4752))</f>
        <v/>
      </c>
    </row>
    <row r="4753">
      <c r="A4753" s="24" t="n">
        <v>2020</v>
      </c>
      <c r="B4753" s="24" t="n">
        <v>7</v>
      </c>
      <c r="C4753" s="24" t="n">
        <v>16</v>
      </c>
      <c r="D4753" s="24" t="n">
        <v>24</v>
      </c>
      <c r="E4753" s="24" t="n">
        <v>17.73</v>
      </c>
      <c r="F4753" s="25">
        <f>IF($E4753="","",DATE(IF($A4753="",nominal_year,$A4753),$B4753,$C4753)+($D4753-IF(LEFT(hour_conv,1)="1",1,0))/24)</f>
        <v/>
      </c>
      <c r="G4753" s="26">
        <f>IF(F4753="","",INT(F4753))</f>
        <v/>
      </c>
      <c r="H4753">
        <f>IF(G4753="","",IF(AND(MONTH(G4753)*100+DAY(G4753)&gt;=season_lo,MONTH(G4753)*100+DAY(G4753)&lt;=season_hi),1,0))</f>
        <v/>
      </c>
      <c r="I4753">
        <f>IF(G4753="","",G4753-first_day+1)</f>
        <v/>
      </c>
      <c r="J4753" s="27">
        <f>IF(I4753="","",INDEX(Daily!$J$2:$J$421,I4753))</f>
        <v/>
      </c>
      <c r="K4753" s="27">
        <f>IF(J4753="","",J4753+cat_offset)</f>
        <v/>
      </c>
      <c r="L4753" s="27">
        <f>IF(J4753="","",MAX(0,E4753-J4753)^2)</f>
        <v/>
      </c>
      <c r="M4753" s="27">
        <f>IF(J4753="","",MAX(0,E4753-(J4753+twcdh_off))^2)</f>
        <v/>
      </c>
      <c r="N4753" s="27">
        <f>IF(E4753="","",MAX(0,E4753-swcdh_thr)^2)</f>
        <v/>
      </c>
      <c r="O4753">
        <f>IF(K4753="","",ROUND(E4753-K4753,0))</f>
        <v/>
      </c>
      <c r="P4753">
        <f>IF(O4753="","",IF(O4753&gt;=1,O4753,0))</f>
        <v/>
      </c>
      <c r="Q4753" s="27">
        <f>IF(E4753="","",MAX(0,E4753-22))</f>
        <v/>
      </c>
      <c r="R4753" s="27">
        <f>IF(H4753=1,E4753,"")</f>
        <v/>
      </c>
      <c r="S4753" s="27">
        <f>IF(AND(H4753=1,J4753&lt;&gt;""),E4753-J4753,"")</f>
        <v/>
      </c>
      <c r="T4753">
        <f>IF(G4753="","",MONTH(G4753))</f>
        <v/>
      </c>
    </row>
    <row r="4754">
      <c r="A4754" s="24" t="n">
        <v>2020</v>
      </c>
      <c r="B4754" s="24" t="n">
        <v>7</v>
      </c>
      <c r="C4754" s="24" t="n">
        <v>17</v>
      </c>
      <c r="D4754" s="24" t="n">
        <v>1</v>
      </c>
      <c r="E4754" s="24" t="n">
        <v>16.83</v>
      </c>
      <c r="F4754" s="25">
        <f>IF($E4754="","",DATE(IF($A4754="",nominal_year,$A4754),$B4754,$C4754)+($D4754-IF(LEFT(hour_conv,1)="1",1,0))/24)</f>
        <v/>
      </c>
      <c r="G4754" s="26">
        <f>IF(F4754="","",INT(F4754))</f>
        <v/>
      </c>
      <c r="H4754">
        <f>IF(G4754="","",IF(AND(MONTH(G4754)*100+DAY(G4754)&gt;=season_lo,MONTH(G4754)*100+DAY(G4754)&lt;=season_hi),1,0))</f>
        <v/>
      </c>
      <c r="I4754">
        <f>IF(G4754="","",G4754-first_day+1)</f>
        <v/>
      </c>
      <c r="J4754" s="27">
        <f>IF(I4754="","",INDEX(Daily!$J$2:$J$421,I4754))</f>
        <v/>
      </c>
      <c r="K4754" s="27">
        <f>IF(J4754="","",J4754+cat_offset)</f>
        <v/>
      </c>
      <c r="L4754" s="27">
        <f>IF(J4754="","",MAX(0,E4754-J4754)^2)</f>
        <v/>
      </c>
      <c r="M4754" s="27">
        <f>IF(J4754="","",MAX(0,E4754-(J4754+twcdh_off))^2)</f>
        <v/>
      </c>
      <c r="N4754" s="27">
        <f>IF(E4754="","",MAX(0,E4754-swcdh_thr)^2)</f>
        <v/>
      </c>
      <c r="O4754">
        <f>IF(K4754="","",ROUND(E4754-K4754,0))</f>
        <v/>
      </c>
      <c r="P4754">
        <f>IF(O4754="","",IF(O4754&gt;=1,O4754,0))</f>
        <v/>
      </c>
      <c r="Q4754" s="27">
        <f>IF(E4754="","",MAX(0,E4754-22))</f>
        <v/>
      </c>
      <c r="R4754" s="27">
        <f>IF(H4754=1,E4754,"")</f>
        <v/>
      </c>
      <c r="S4754" s="27">
        <f>IF(AND(H4754=1,J4754&lt;&gt;""),E4754-J4754,"")</f>
        <v/>
      </c>
      <c r="T4754">
        <f>IF(G4754="","",MONTH(G4754))</f>
        <v/>
      </c>
    </row>
    <row r="4755">
      <c r="A4755" s="24" t="n">
        <v>2020</v>
      </c>
      <c r="B4755" s="24" t="n">
        <v>7</v>
      </c>
      <c r="C4755" s="24" t="n">
        <v>17</v>
      </c>
      <c r="D4755" s="24" t="n">
        <v>2</v>
      </c>
      <c r="E4755" s="24" t="n">
        <v>16.57</v>
      </c>
      <c r="F4755" s="25">
        <f>IF($E4755="","",DATE(IF($A4755="",nominal_year,$A4755),$B4755,$C4755)+($D4755-IF(LEFT(hour_conv,1)="1",1,0))/24)</f>
        <v/>
      </c>
      <c r="G4755" s="26">
        <f>IF(F4755="","",INT(F4755))</f>
        <v/>
      </c>
      <c r="H4755">
        <f>IF(G4755="","",IF(AND(MONTH(G4755)*100+DAY(G4755)&gt;=season_lo,MONTH(G4755)*100+DAY(G4755)&lt;=season_hi),1,0))</f>
        <v/>
      </c>
      <c r="I4755">
        <f>IF(G4755="","",G4755-first_day+1)</f>
        <v/>
      </c>
      <c r="J4755" s="27">
        <f>IF(I4755="","",INDEX(Daily!$J$2:$J$421,I4755))</f>
        <v/>
      </c>
      <c r="K4755" s="27">
        <f>IF(J4755="","",J4755+cat_offset)</f>
        <v/>
      </c>
      <c r="L4755" s="27">
        <f>IF(J4755="","",MAX(0,E4755-J4755)^2)</f>
        <v/>
      </c>
      <c r="M4755" s="27">
        <f>IF(J4755="","",MAX(0,E4755-(J4755+twcdh_off))^2)</f>
        <v/>
      </c>
      <c r="N4755" s="27">
        <f>IF(E4755="","",MAX(0,E4755-swcdh_thr)^2)</f>
        <v/>
      </c>
      <c r="O4755">
        <f>IF(K4755="","",ROUND(E4755-K4755,0))</f>
        <v/>
      </c>
      <c r="P4755">
        <f>IF(O4755="","",IF(O4755&gt;=1,O4755,0))</f>
        <v/>
      </c>
      <c r="Q4755" s="27">
        <f>IF(E4755="","",MAX(0,E4755-22))</f>
        <v/>
      </c>
      <c r="R4755" s="27">
        <f>IF(H4755=1,E4755,"")</f>
        <v/>
      </c>
      <c r="S4755" s="27">
        <f>IF(AND(H4755=1,J4755&lt;&gt;""),E4755-J4755,"")</f>
        <v/>
      </c>
      <c r="T4755">
        <f>IF(G4755="","",MONTH(G4755))</f>
        <v/>
      </c>
    </row>
    <row r="4756">
      <c r="A4756" s="24" t="n">
        <v>2020</v>
      </c>
      <c r="B4756" s="24" t="n">
        <v>7</v>
      </c>
      <c r="C4756" s="24" t="n">
        <v>17</v>
      </c>
      <c r="D4756" s="24" t="n">
        <v>3</v>
      </c>
      <c r="E4756" s="24" t="n">
        <v>16.04</v>
      </c>
      <c r="F4756" s="25">
        <f>IF($E4756="","",DATE(IF($A4756="",nominal_year,$A4756),$B4756,$C4756)+($D4756-IF(LEFT(hour_conv,1)="1",1,0))/24)</f>
        <v/>
      </c>
      <c r="G4756" s="26">
        <f>IF(F4756="","",INT(F4756))</f>
        <v/>
      </c>
      <c r="H4756">
        <f>IF(G4756="","",IF(AND(MONTH(G4756)*100+DAY(G4756)&gt;=season_lo,MONTH(G4756)*100+DAY(G4756)&lt;=season_hi),1,0))</f>
        <v/>
      </c>
      <c r="I4756">
        <f>IF(G4756="","",G4756-first_day+1)</f>
        <v/>
      </c>
      <c r="J4756" s="27">
        <f>IF(I4756="","",INDEX(Daily!$J$2:$J$421,I4756))</f>
        <v/>
      </c>
      <c r="K4756" s="27">
        <f>IF(J4756="","",J4756+cat_offset)</f>
        <v/>
      </c>
      <c r="L4756" s="27">
        <f>IF(J4756="","",MAX(0,E4756-J4756)^2)</f>
        <v/>
      </c>
      <c r="M4756" s="27">
        <f>IF(J4756="","",MAX(0,E4756-(J4756+twcdh_off))^2)</f>
        <v/>
      </c>
      <c r="N4756" s="27">
        <f>IF(E4756="","",MAX(0,E4756-swcdh_thr)^2)</f>
        <v/>
      </c>
      <c r="O4756">
        <f>IF(K4756="","",ROUND(E4756-K4756,0))</f>
        <v/>
      </c>
      <c r="P4756">
        <f>IF(O4756="","",IF(O4756&gt;=1,O4756,0))</f>
        <v/>
      </c>
      <c r="Q4756" s="27">
        <f>IF(E4756="","",MAX(0,E4756-22))</f>
        <v/>
      </c>
      <c r="R4756" s="27">
        <f>IF(H4756=1,E4756,"")</f>
        <v/>
      </c>
      <c r="S4756" s="27">
        <f>IF(AND(H4756=1,J4756&lt;&gt;""),E4756-J4756,"")</f>
        <v/>
      </c>
      <c r="T4756">
        <f>IF(G4756="","",MONTH(G4756))</f>
        <v/>
      </c>
    </row>
    <row r="4757">
      <c r="A4757" s="24" t="n">
        <v>2020</v>
      </c>
      <c r="B4757" s="24" t="n">
        <v>7</v>
      </c>
      <c r="C4757" s="24" t="n">
        <v>17</v>
      </c>
      <c r="D4757" s="24" t="n">
        <v>4</v>
      </c>
      <c r="E4757" s="24" t="n">
        <v>15.79</v>
      </c>
      <c r="F4757" s="25">
        <f>IF($E4757="","",DATE(IF($A4757="",nominal_year,$A4757),$B4757,$C4757)+($D4757-IF(LEFT(hour_conv,1)="1",1,0))/24)</f>
        <v/>
      </c>
      <c r="G4757" s="26">
        <f>IF(F4757="","",INT(F4757))</f>
        <v/>
      </c>
      <c r="H4757">
        <f>IF(G4757="","",IF(AND(MONTH(G4757)*100+DAY(G4757)&gt;=season_lo,MONTH(G4757)*100+DAY(G4757)&lt;=season_hi),1,0))</f>
        <v/>
      </c>
      <c r="I4757">
        <f>IF(G4757="","",G4757-first_day+1)</f>
        <v/>
      </c>
      <c r="J4757" s="27">
        <f>IF(I4757="","",INDEX(Daily!$J$2:$J$421,I4757))</f>
        <v/>
      </c>
      <c r="K4757" s="27">
        <f>IF(J4757="","",J4757+cat_offset)</f>
        <v/>
      </c>
      <c r="L4757" s="27">
        <f>IF(J4757="","",MAX(0,E4757-J4757)^2)</f>
        <v/>
      </c>
      <c r="M4757" s="27">
        <f>IF(J4757="","",MAX(0,E4757-(J4757+twcdh_off))^2)</f>
        <v/>
      </c>
      <c r="N4757" s="27">
        <f>IF(E4757="","",MAX(0,E4757-swcdh_thr)^2)</f>
        <v/>
      </c>
      <c r="O4757">
        <f>IF(K4757="","",ROUND(E4757-K4757,0))</f>
        <v/>
      </c>
      <c r="P4757">
        <f>IF(O4757="","",IF(O4757&gt;=1,O4757,0))</f>
        <v/>
      </c>
      <c r="Q4757" s="27">
        <f>IF(E4757="","",MAX(0,E4757-22))</f>
        <v/>
      </c>
      <c r="R4757" s="27">
        <f>IF(H4757=1,E4757,"")</f>
        <v/>
      </c>
      <c r="S4757" s="27">
        <f>IF(AND(H4757=1,J4757&lt;&gt;""),E4757-J4757,"")</f>
        <v/>
      </c>
      <c r="T4757">
        <f>IF(G4757="","",MONTH(G4757))</f>
        <v/>
      </c>
    </row>
    <row r="4758">
      <c r="A4758" s="24" t="n">
        <v>2020</v>
      </c>
      <c r="B4758" s="24" t="n">
        <v>7</v>
      </c>
      <c r="C4758" s="24" t="n">
        <v>17</v>
      </c>
      <c r="D4758" s="24" t="n">
        <v>5</v>
      </c>
      <c r="E4758" s="24" t="n">
        <v>15.62</v>
      </c>
      <c r="F4758" s="25">
        <f>IF($E4758="","",DATE(IF($A4758="",nominal_year,$A4758),$B4758,$C4758)+($D4758-IF(LEFT(hour_conv,1)="1",1,0))/24)</f>
        <v/>
      </c>
      <c r="G4758" s="26">
        <f>IF(F4758="","",INT(F4758))</f>
        <v/>
      </c>
      <c r="H4758">
        <f>IF(G4758="","",IF(AND(MONTH(G4758)*100+DAY(G4758)&gt;=season_lo,MONTH(G4758)*100+DAY(G4758)&lt;=season_hi),1,0))</f>
        <v/>
      </c>
      <c r="I4758">
        <f>IF(G4758="","",G4758-first_day+1)</f>
        <v/>
      </c>
      <c r="J4758" s="27">
        <f>IF(I4758="","",INDEX(Daily!$J$2:$J$421,I4758))</f>
        <v/>
      </c>
      <c r="K4758" s="27">
        <f>IF(J4758="","",J4758+cat_offset)</f>
        <v/>
      </c>
      <c r="L4758" s="27">
        <f>IF(J4758="","",MAX(0,E4758-J4758)^2)</f>
        <v/>
      </c>
      <c r="M4758" s="27">
        <f>IF(J4758="","",MAX(0,E4758-(J4758+twcdh_off))^2)</f>
        <v/>
      </c>
      <c r="N4758" s="27">
        <f>IF(E4758="","",MAX(0,E4758-swcdh_thr)^2)</f>
        <v/>
      </c>
      <c r="O4758">
        <f>IF(K4758="","",ROUND(E4758-K4758,0))</f>
        <v/>
      </c>
      <c r="P4758">
        <f>IF(O4758="","",IF(O4758&gt;=1,O4758,0))</f>
        <v/>
      </c>
      <c r="Q4758" s="27">
        <f>IF(E4758="","",MAX(0,E4758-22))</f>
        <v/>
      </c>
      <c r="R4758" s="27">
        <f>IF(H4758=1,E4758,"")</f>
        <v/>
      </c>
      <c r="S4758" s="27">
        <f>IF(AND(H4758=1,J4758&lt;&gt;""),E4758-J4758,"")</f>
        <v/>
      </c>
      <c r="T4758">
        <f>IF(G4758="","",MONTH(G4758))</f>
        <v/>
      </c>
    </row>
    <row r="4759">
      <c r="A4759" s="24" t="n">
        <v>2020</v>
      </c>
      <c r="B4759" s="24" t="n">
        <v>7</v>
      </c>
      <c r="C4759" s="24" t="n">
        <v>17</v>
      </c>
      <c r="D4759" s="24" t="n">
        <v>6</v>
      </c>
      <c r="E4759" s="24" t="n">
        <v>17.04</v>
      </c>
      <c r="F4759" s="25">
        <f>IF($E4759="","",DATE(IF($A4759="",nominal_year,$A4759),$B4759,$C4759)+($D4759-IF(LEFT(hour_conv,1)="1",1,0))/24)</f>
        <v/>
      </c>
      <c r="G4759" s="26">
        <f>IF(F4759="","",INT(F4759))</f>
        <v/>
      </c>
      <c r="H4759">
        <f>IF(G4759="","",IF(AND(MONTH(G4759)*100+DAY(G4759)&gt;=season_lo,MONTH(G4759)*100+DAY(G4759)&lt;=season_hi),1,0))</f>
        <v/>
      </c>
      <c r="I4759">
        <f>IF(G4759="","",G4759-first_day+1)</f>
        <v/>
      </c>
      <c r="J4759" s="27">
        <f>IF(I4759="","",INDEX(Daily!$J$2:$J$421,I4759))</f>
        <v/>
      </c>
      <c r="K4759" s="27">
        <f>IF(J4759="","",J4759+cat_offset)</f>
        <v/>
      </c>
      <c r="L4759" s="27">
        <f>IF(J4759="","",MAX(0,E4759-J4759)^2)</f>
        <v/>
      </c>
      <c r="M4759" s="27">
        <f>IF(J4759="","",MAX(0,E4759-(J4759+twcdh_off))^2)</f>
        <v/>
      </c>
      <c r="N4759" s="27">
        <f>IF(E4759="","",MAX(0,E4759-swcdh_thr)^2)</f>
        <v/>
      </c>
      <c r="O4759">
        <f>IF(K4759="","",ROUND(E4759-K4759,0))</f>
        <v/>
      </c>
      <c r="P4759">
        <f>IF(O4759="","",IF(O4759&gt;=1,O4759,0))</f>
        <v/>
      </c>
      <c r="Q4759" s="27">
        <f>IF(E4759="","",MAX(0,E4759-22))</f>
        <v/>
      </c>
      <c r="R4759" s="27">
        <f>IF(H4759=1,E4759,"")</f>
        <v/>
      </c>
      <c r="S4759" s="27">
        <f>IF(AND(H4759=1,J4759&lt;&gt;""),E4759-J4759,"")</f>
        <v/>
      </c>
      <c r="T4759">
        <f>IF(G4759="","",MONTH(G4759))</f>
        <v/>
      </c>
    </row>
    <row r="4760">
      <c r="A4760" s="24" t="n">
        <v>2020</v>
      </c>
      <c r="B4760" s="24" t="n">
        <v>7</v>
      </c>
      <c r="C4760" s="24" t="n">
        <v>17</v>
      </c>
      <c r="D4760" s="24" t="n">
        <v>7</v>
      </c>
      <c r="E4760" s="24" t="n">
        <v>17.81</v>
      </c>
      <c r="F4760" s="25">
        <f>IF($E4760="","",DATE(IF($A4760="",nominal_year,$A4760),$B4760,$C4760)+($D4760-IF(LEFT(hour_conv,1)="1",1,0))/24)</f>
        <v/>
      </c>
      <c r="G4760" s="26">
        <f>IF(F4760="","",INT(F4760))</f>
        <v/>
      </c>
      <c r="H4760">
        <f>IF(G4760="","",IF(AND(MONTH(G4760)*100+DAY(G4760)&gt;=season_lo,MONTH(G4760)*100+DAY(G4760)&lt;=season_hi),1,0))</f>
        <v/>
      </c>
      <c r="I4760">
        <f>IF(G4760="","",G4760-first_day+1)</f>
        <v/>
      </c>
      <c r="J4760" s="27">
        <f>IF(I4760="","",INDEX(Daily!$J$2:$J$421,I4760))</f>
        <v/>
      </c>
      <c r="K4760" s="27">
        <f>IF(J4760="","",J4760+cat_offset)</f>
        <v/>
      </c>
      <c r="L4760" s="27">
        <f>IF(J4760="","",MAX(0,E4760-J4760)^2)</f>
        <v/>
      </c>
      <c r="M4760" s="27">
        <f>IF(J4760="","",MAX(0,E4760-(J4760+twcdh_off))^2)</f>
        <v/>
      </c>
      <c r="N4760" s="27">
        <f>IF(E4760="","",MAX(0,E4760-swcdh_thr)^2)</f>
        <v/>
      </c>
      <c r="O4760">
        <f>IF(K4760="","",ROUND(E4760-K4760,0))</f>
        <v/>
      </c>
      <c r="P4760">
        <f>IF(O4760="","",IF(O4760&gt;=1,O4760,0))</f>
        <v/>
      </c>
      <c r="Q4760" s="27">
        <f>IF(E4760="","",MAX(0,E4760-22))</f>
        <v/>
      </c>
      <c r="R4760" s="27">
        <f>IF(H4760=1,E4760,"")</f>
        <v/>
      </c>
      <c r="S4760" s="27">
        <f>IF(AND(H4760=1,J4760&lt;&gt;""),E4760-J4760,"")</f>
        <v/>
      </c>
      <c r="T4760">
        <f>IF(G4760="","",MONTH(G4760))</f>
        <v/>
      </c>
    </row>
    <row r="4761">
      <c r="A4761" s="24" t="n">
        <v>2020</v>
      </c>
      <c r="B4761" s="24" t="n">
        <v>7</v>
      </c>
      <c r="C4761" s="24" t="n">
        <v>17</v>
      </c>
      <c r="D4761" s="24" t="n">
        <v>8</v>
      </c>
      <c r="E4761" s="24" t="n">
        <v>18.07</v>
      </c>
      <c r="F4761" s="25">
        <f>IF($E4761="","",DATE(IF($A4761="",nominal_year,$A4761),$B4761,$C4761)+($D4761-IF(LEFT(hour_conv,1)="1",1,0))/24)</f>
        <v/>
      </c>
      <c r="G4761" s="26">
        <f>IF(F4761="","",INT(F4761))</f>
        <v/>
      </c>
      <c r="H4761">
        <f>IF(G4761="","",IF(AND(MONTH(G4761)*100+DAY(G4761)&gt;=season_lo,MONTH(G4761)*100+DAY(G4761)&lt;=season_hi),1,0))</f>
        <v/>
      </c>
      <c r="I4761">
        <f>IF(G4761="","",G4761-first_day+1)</f>
        <v/>
      </c>
      <c r="J4761" s="27">
        <f>IF(I4761="","",INDEX(Daily!$J$2:$J$421,I4761))</f>
        <v/>
      </c>
      <c r="K4761" s="27">
        <f>IF(J4761="","",J4761+cat_offset)</f>
        <v/>
      </c>
      <c r="L4761" s="27">
        <f>IF(J4761="","",MAX(0,E4761-J4761)^2)</f>
        <v/>
      </c>
      <c r="M4761" s="27">
        <f>IF(J4761="","",MAX(0,E4761-(J4761+twcdh_off))^2)</f>
        <v/>
      </c>
      <c r="N4761" s="27">
        <f>IF(E4761="","",MAX(0,E4761-swcdh_thr)^2)</f>
        <v/>
      </c>
      <c r="O4761">
        <f>IF(K4761="","",ROUND(E4761-K4761,0))</f>
        <v/>
      </c>
      <c r="P4761">
        <f>IF(O4761="","",IF(O4761&gt;=1,O4761,0))</f>
        <v/>
      </c>
      <c r="Q4761" s="27">
        <f>IF(E4761="","",MAX(0,E4761-22))</f>
        <v/>
      </c>
      <c r="R4761" s="27">
        <f>IF(H4761=1,E4761,"")</f>
        <v/>
      </c>
      <c r="S4761" s="27">
        <f>IF(AND(H4761=1,J4761&lt;&gt;""),E4761-J4761,"")</f>
        <v/>
      </c>
      <c r="T4761">
        <f>IF(G4761="","",MONTH(G4761))</f>
        <v/>
      </c>
    </row>
    <row r="4762">
      <c r="A4762" s="24" t="n">
        <v>2020</v>
      </c>
      <c r="B4762" s="24" t="n">
        <v>7</v>
      </c>
      <c r="C4762" s="24" t="n">
        <v>17</v>
      </c>
      <c r="D4762" s="24" t="n">
        <v>9</v>
      </c>
      <c r="E4762" s="24" t="n">
        <v>19.49</v>
      </c>
      <c r="F4762" s="25">
        <f>IF($E4762="","",DATE(IF($A4762="",nominal_year,$A4762),$B4762,$C4762)+($D4762-IF(LEFT(hour_conv,1)="1",1,0))/24)</f>
        <v/>
      </c>
      <c r="G4762" s="26">
        <f>IF(F4762="","",INT(F4762))</f>
        <v/>
      </c>
      <c r="H4762">
        <f>IF(G4762="","",IF(AND(MONTH(G4762)*100+DAY(G4762)&gt;=season_lo,MONTH(G4762)*100+DAY(G4762)&lt;=season_hi),1,0))</f>
        <v/>
      </c>
      <c r="I4762">
        <f>IF(G4762="","",G4762-first_day+1)</f>
        <v/>
      </c>
      <c r="J4762" s="27">
        <f>IF(I4762="","",INDEX(Daily!$J$2:$J$421,I4762))</f>
        <v/>
      </c>
      <c r="K4762" s="27">
        <f>IF(J4762="","",J4762+cat_offset)</f>
        <v/>
      </c>
      <c r="L4762" s="27">
        <f>IF(J4762="","",MAX(0,E4762-J4762)^2)</f>
        <v/>
      </c>
      <c r="M4762" s="27">
        <f>IF(J4762="","",MAX(0,E4762-(J4762+twcdh_off))^2)</f>
        <v/>
      </c>
      <c r="N4762" s="27">
        <f>IF(E4762="","",MAX(0,E4762-swcdh_thr)^2)</f>
        <v/>
      </c>
      <c r="O4762">
        <f>IF(K4762="","",ROUND(E4762-K4762,0))</f>
        <v/>
      </c>
      <c r="P4762">
        <f>IF(O4762="","",IF(O4762&gt;=1,O4762,0))</f>
        <v/>
      </c>
      <c r="Q4762" s="27">
        <f>IF(E4762="","",MAX(0,E4762-22))</f>
        <v/>
      </c>
      <c r="R4762" s="27">
        <f>IF(H4762=1,E4762,"")</f>
        <v/>
      </c>
      <c r="S4762" s="27">
        <f>IF(AND(H4762=1,J4762&lt;&gt;""),E4762-J4762,"")</f>
        <v/>
      </c>
      <c r="T4762">
        <f>IF(G4762="","",MONTH(G4762))</f>
        <v/>
      </c>
    </row>
    <row r="4763">
      <c r="A4763" s="24" t="n">
        <v>2020</v>
      </c>
      <c r="B4763" s="24" t="n">
        <v>7</v>
      </c>
      <c r="C4763" s="24" t="n">
        <v>17</v>
      </c>
      <c r="D4763" s="24" t="n">
        <v>10</v>
      </c>
      <c r="E4763" s="24" t="n">
        <v>21.42</v>
      </c>
      <c r="F4763" s="25">
        <f>IF($E4763="","",DATE(IF($A4763="",nominal_year,$A4763),$B4763,$C4763)+($D4763-IF(LEFT(hour_conv,1)="1",1,0))/24)</f>
        <v/>
      </c>
      <c r="G4763" s="26">
        <f>IF(F4763="","",INT(F4763))</f>
        <v/>
      </c>
      <c r="H4763">
        <f>IF(G4763="","",IF(AND(MONTH(G4763)*100+DAY(G4763)&gt;=season_lo,MONTH(G4763)*100+DAY(G4763)&lt;=season_hi),1,0))</f>
        <v/>
      </c>
      <c r="I4763">
        <f>IF(G4763="","",G4763-first_day+1)</f>
        <v/>
      </c>
      <c r="J4763" s="27">
        <f>IF(I4763="","",INDEX(Daily!$J$2:$J$421,I4763))</f>
        <v/>
      </c>
      <c r="K4763" s="27">
        <f>IF(J4763="","",J4763+cat_offset)</f>
        <v/>
      </c>
      <c r="L4763" s="27">
        <f>IF(J4763="","",MAX(0,E4763-J4763)^2)</f>
        <v/>
      </c>
      <c r="M4763" s="27">
        <f>IF(J4763="","",MAX(0,E4763-(J4763+twcdh_off))^2)</f>
        <v/>
      </c>
      <c r="N4763" s="27">
        <f>IF(E4763="","",MAX(0,E4763-swcdh_thr)^2)</f>
        <v/>
      </c>
      <c r="O4763">
        <f>IF(K4763="","",ROUND(E4763-K4763,0))</f>
        <v/>
      </c>
      <c r="P4763">
        <f>IF(O4763="","",IF(O4763&gt;=1,O4763,0))</f>
        <v/>
      </c>
      <c r="Q4763" s="27">
        <f>IF(E4763="","",MAX(0,E4763-22))</f>
        <v/>
      </c>
      <c r="R4763" s="27">
        <f>IF(H4763=1,E4763,"")</f>
        <v/>
      </c>
      <c r="S4763" s="27">
        <f>IF(AND(H4763=1,J4763&lt;&gt;""),E4763-J4763,"")</f>
        <v/>
      </c>
      <c r="T4763">
        <f>IF(G4763="","",MONTH(G4763))</f>
        <v/>
      </c>
    </row>
    <row r="4764">
      <c r="A4764" s="24" t="n">
        <v>2020</v>
      </c>
      <c r="B4764" s="24" t="n">
        <v>7</v>
      </c>
      <c r="C4764" s="24" t="n">
        <v>17</v>
      </c>
      <c r="D4764" s="24" t="n">
        <v>11</v>
      </c>
      <c r="E4764" s="24" t="n">
        <v>22.02</v>
      </c>
      <c r="F4764" s="25">
        <f>IF($E4764="","",DATE(IF($A4764="",nominal_year,$A4764),$B4764,$C4764)+($D4764-IF(LEFT(hour_conv,1)="1",1,0))/24)</f>
        <v/>
      </c>
      <c r="G4764" s="26">
        <f>IF(F4764="","",INT(F4764))</f>
        <v/>
      </c>
      <c r="H4764">
        <f>IF(G4764="","",IF(AND(MONTH(G4764)*100+DAY(G4764)&gt;=season_lo,MONTH(G4764)*100+DAY(G4764)&lt;=season_hi),1,0))</f>
        <v/>
      </c>
      <c r="I4764">
        <f>IF(G4764="","",G4764-first_day+1)</f>
        <v/>
      </c>
      <c r="J4764" s="27">
        <f>IF(I4764="","",INDEX(Daily!$J$2:$J$421,I4764))</f>
        <v/>
      </c>
      <c r="K4764" s="27">
        <f>IF(J4764="","",J4764+cat_offset)</f>
        <v/>
      </c>
      <c r="L4764" s="27">
        <f>IF(J4764="","",MAX(0,E4764-J4764)^2)</f>
        <v/>
      </c>
      <c r="M4764" s="27">
        <f>IF(J4764="","",MAX(0,E4764-(J4764+twcdh_off))^2)</f>
        <v/>
      </c>
      <c r="N4764" s="27">
        <f>IF(E4764="","",MAX(0,E4764-swcdh_thr)^2)</f>
        <v/>
      </c>
      <c r="O4764">
        <f>IF(K4764="","",ROUND(E4764-K4764,0))</f>
        <v/>
      </c>
      <c r="P4764">
        <f>IF(O4764="","",IF(O4764&gt;=1,O4764,0))</f>
        <v/>
      </c>
      <c r="Q4764" s="27">
        <f>IF(E4764="","",MAX(0,E4764-22))</f>
        <v/>
      </c>
      <c r="R4764" s="27">
        <f>IF(H4764=1,E4764,"")</f>
        <v/>
      </c>
      <c r="S4764" s="27">
        <f>IF(AND(H4764=1,J4764&lt;&gt;""),E4764-J4764,"")</f>
        <v/>
      </c>
      <c r="T4764">
        <f>IF(G4764="","",MONTH(G4764))</f>
        <v/>
      </c>
    </row>
    <row r="4765">
      <c r="A4765" s="24" t="n">
        <v>2020</v>
      </c>
      <c r="B4765" s="24" t="n">
        <v>7</v>
      </c>
      <c r="C4765" s="24" t="n">
        <v>17</v>
      </c>
      <c r="D4765" s="24" t="n">
        <v>12</v>
      </c>
      <c r="E4765" s="24" t="n">
        <v>23.81</v>
      </c>
      <c r="F4765" s="25">
        <f>IF($E4765="","",DATE(IF($A4765="",nominal_year,$A4765),$B4765,$C4765)+($D4765-IF(LEFT(hour_conv,1)="1",1,0))/24)</f>
        <v/>
      </c>
      <c r="G4765" s="26">
        <f>IF(F4765="","",INT(F4765))</f>
        <v/>
      </c>
      <c r="H4765">
        <f>IF(G4765="","",IF(AND(MONTH(G4765)*100+DAY(G4765)&gt;=season_lo,MONTH(G4765)*100+DAY(G4765)&lt;=season_hi),1,0))</f>
        <v/>
      </c>
      <c r="I4765">
        <f>IF(G4765="","",G4765-first_day+1)</f>
        <v/>
      </c>
      <c r="J4765" s="27">
        <f>IF(I4765="","",INDEX(Daily!$J$2:$J$421,I4765))</f>
        <v/>
      </c>
      <c r="K4765" s="27">
        <f>IF(J4765="","",J4765+cat_offset)</f>
        <v/>
      </c>
      <c r="L4765" s="27">
        <f>IF(J4765="","",MAX(0,E4765-J4765)^2)</f>
        <v/>
      </c>
      <c r="M4765" s="27">
        <f>IF(J4765="","",MAX(0,E4765-(J4765+twcdh_off))^2)</f>
        <v/>
      </c>
      <c r="N4765" s="27">
        <f>IF(E4765="","",MAX(0,E4765-swcdh_thr)^2)</f>
        <v/>
      </c>
      <c r="O4765">
        <f>IF(K4765="","",ROUND(E4765-K4765,0))</f>
        <v/>
      </c>
      <c r="P4765">
        <f>IF(O4765="","",IF(O4765&gt;=1,O4765,0))</f>
        <v/>
      </c>
      <c r="Q4765" s="27">
        <f>IF(E4765="","",MAX(0,E4765-22))</f>
        <v/>
      </c>
      <c r="R4765" s="27">
        <f>IF(H4765=1,E4765,"")</f>
        <v/>
      </c>
      <c r="S4765" s="27">
        <f>IF(AND(H4765=1,J4765&lt;&gt;""),E4765-J4765,"")</f>
        <v/>
      </c>
      <c r="T4765">
        <f>IF(G4765="","",MONTH(G4765))</f>
        <v/>
      </c>
    </row>
    <row r="4766">
      <c r="A4766" s="24" t="n">
        <v>2020</v>
      </c>
      <c r="B4766" s="24" t="n">
        <v>7</v>
      </c>
      <c r="C4766" s="24" t="n">
        <v>17</v>
      </c>
      <c r="D4766" s="24" t="n">
        <v>13</v>
      </c>
      <c r="E4766" s="24" t="n">
        <v>24.79</v>
      </c>
      <c r="F4766" s="25">
        <f>IF($E4766="","",DATE(IF($A4766="",nominal_year,$A4766),$B4766,$C4766)+($D4766-IF(LEFT(hour_conv,1)="1",1,0))/24)</f>
        <v/>
      </c>
      <c r="G4766" s="26">
        <f>IF(F4766="","",INT(F4766))</f>
        <v/>
      </c>
      <c r="H4766">
        <f>IF(G4766="","",IF(AND(MONTH(G4766)*100+DAY(G4766)&gt;=season_lo,MONTH(G4766)*100+DAY(G4766)&lt;=season_hi),1,0))</f>
        <v/>
      </c>
      <c r="I4766">
        <f>IF(G4766="","",G4766-first_day+1)</f>
        <v/>
      </c>
      <c r="J4766" s="27">
        <f>IF(I4766="","",INDEX(Daily!$J$2:$J$421,I4766))</f>
        <v/>
      </c>
      <c r="K4766" s="27">
        <f>IF(J4766="","",J4766+cat_offset)</f>
        <v/>
      </c>
      <c r="L4766" s="27">
        <f>IF(J4766="","",MAX(0,E4766-J4766)^2)</f>
        <v/>
      </c>
      <c r="M4766" s="27">
        <f>IF(J4766="","",MAX(0,E4766-(J4766+twcdh_off))^2)</f>
        <v/>
      </c>
      <c r="N4766" s="27">
        <f>IF(E4766="","",MAX(0,E4766-swcdh_thr)^2)</f>
        <v/>
      </c>
      <c r="O4766">
        <f>IF(K4766="","",ROUND(E4766-K4766,0))</f>
        <v/>
      </c>
      <c r="P4766">
        <f>IF(O4766="","",IF(O4766&gt;=1,O4766,0))</f>
        <v/>
      </c>
      <c r="Q4766" s="27">
        <f>IF(E4766="","",MAX(0,E4766-22))</f>
        <v/>
      </c>
      <c r="R4766" s="27">
        <f>IF(H4766=1,E4766,"")</f>
        <v/>
      </c>
      <c r="S4766" s="27">
        <f>IF(AND(H4766=1,J4766&lt;&gt;""),E4766-J4766,"")</f>
        <v/>
      </c>
      <c r="T4766">
        <f>IF(G4766="","",MONTH(G4766))</f>
        <v/>
      </c>
    </row>
    <row r="4767">
      <c r="A4767" s="24" t="n">
        <v>2020</v>
      </c>
      <c r="B4767" s="24" t="n">
        <v>7</v>
      </c>
      <c r="C4767" s="24" t="n">
        <v>17</v>
      </c>
      <c r="D4767" s="24" t="n">
        <v>14</v>
      </c>
      <c r="E4767" s="24" t="n">
        <v>25.35</v>
      </c>
      <c r="F4767" s="25">
        <f>IF($E4767="","",DATE(IF($A4767="",nominal_year,$A4767),$B4767,$C4767)+($D4767-IF(LEFT(hour_conv,1)="1",1,0))/24)</f>
        <v/>
      </c>
      <c r="G4767" s="26">
        <f>IF(F4767="","",INT(F4767))</f>
        <v/>
      </c>
      <c r="H4767">
        <f>IF(G4767="","",IF(AND(MONTH(G4767)*100+DAY(G4767)&gt;=season_lo,MONTH(G4767)*100+DAY(G4767)&lt;=season_hi),1,0))</f>
        <v/>
      </c>
      <c r="I4767">
        <f>IF(G4767="","",G4767-first_day+1)</f>
        <v/>
      </c>
      <c r="J4767" s="27">
        <f>IF(I4767="","",INDEX(Daily!$J$2:$J$421,I4767))</f>
        <v/>
      </c>
      <c r="K4767" s="27">
        <f>IF(J4767="","",J4767+cat_offset)</f>
        <v/>
      </c>
      <c r="L4767" s="27">
        <f>IF(J4767="","",MAX(0,E4767-J4767)^2)</f>
        <v/>
      </c>
      <c r="M4767" s="27">
        <f>IF(J4767="","",MAX(0,E4767-(J4767+twcdh_off))^2)</f>
        <v/>
      </c>
      <c r="N4767" s="27">
        <f>IF(E4767="","",MAX(0,E4767-swcdh_thr)^2)</f>
        <v/>
      </c>
      <c r="O4767">
        <f>IF(K4767="","",ROUND(E4767-K4767,0))</f>
        <v/>
      </c>
      <c r="P4767">
        <f>IF(O4767="","",IF(O4767&gt;=1,O4767,0))</f>
        <v/>
      </c>
      <c r="Q4767" s="27">
        <f>IF(E4767="","",MAX(0,E4767-22))</f>
        <v/>
      </c>
      <c r="R4767" s="27">
        <f>IF(H4767=1,E4767,"")</f>
        <v/>
      </c>
      <c r="S4767" s="27">
        <f>IF(AND(H4767=1,J4767&lt;&gt;""),E4767-J4767,"")</f>
        <v/>
      </c>
      <c r="T4767">
        <f>IF(G4767="","",MONTH(G4767))</f>
        <v/>
      </c>
    </row>
    <row r="4768">
      <c r="A4768" s="24" t="n">
        <v>2020</v>
      </c>
      <c r="B4768" s="24" t="n">
        <v>7</v>
      </c>
      <c r="C4768" s="24" t="n">
        <v>17</v>
      </c>
      <c r="D4768" s="24" t="n">
        <v>15</v>
      </c>
      <c r="E4768" s="24" t="n">
        <v>26.08</v>
      </c>
      <c r="F4768" s="25">
        <f>IF($E4768="","",DATE(IF($A4768="",nominal_year,$A4768),$B4768,$C4768)+($D4768-IF(LEFT(hour_conv,1)="1",1,0))/24)</f>
        <v/>
      </c>
      <c r="G4768" s="26">
        <f>IF(F4768="","",INT(F4768))</f>
        <v/>
      </c>
      <c r="H4768">
        <f>IF(G4768="","",IF(AND(MONTH(G4768)*100+DAY(G4768)&gt;=season_lo,MONTH(G4768)*100+DAY(G4768)&lt;=season_hi),1,0))</f>
        <v/>
      </c>
      <c r="I4768">
        <f>IF(G4768="","",G4768-first_day+1)</f>
        <v/>
      </c>
      <c r="J4768" s="27">
        <f>IF(I4768="","",INDEX(Daily!$J$2:$J$421,I4768))</f>
        <v/>
      </c>
      <c r="K4768" s="27">
        <f>IF(J4768="","",J4768+cat_offset)</f>
        <v/>
      </c>
      <c r="L4768" s="27">
        <f>IF(J4768="","",MAX(0,E4768-J4768)^2)</f>
        <v/>
      </c>
      <c r="M4768" s="27">
        <f>IF(J4768="","",MAX(0,E4768-(J4768+twcdh_off))^2)</f>
        <v/>
      </c>
      <c r="N4768" s="27">
        <f>IF(E4768="","",MAX(0,E4768-swcdh_thr)^2)</f>
        <v/>
      </c>
      <c r="O4768">
        <f>IF(K4768="","",ROUND(E4768-K4768,0))</f>
        <v/>
      </c>
      <c r="P4768">
        <f>IF(O4768="","",IF(O4768&gt;=1,O4768,0))</f>
        <v/>
      </c>
      <c r="Q4768" s="27">
        <f>IF(E4768="","",MAX(0,E4768-22))</f>
        <v/>
      </c>
      <c r="R4768" s="27">
        <f>IF(H4768=1,E4768,"")</f>
        <v/>
      </c>
      <c r="S4768" s="27">
        <f>IF(AND(H4768=1,J4768&lt;&gt;""),E4768-J4768,"")</f>
        <v/>
      </c>
      <c r="T4768">
        <f>IF(G4768="","",MONTH(G4768))</f>
        <v/>
      </c>
    </row>
    <row r="4769">
      <c r="A4769" s="24" t="n">
        <v>2020</v>
      </c>
      <c r="B4769" s="24" t="n">
        <v>7</v>
      </c>
      <c r="C4769" s="24" t="n">
        <v>17</v>
      </c>
      <c r="D4769" s="24" t="n">
        <v>16</v>
      </c>
      <c r="E4769" s="24" t="n">
        <v>25.73</v>
      </c>
      <c r="F4769" s="25">
        <f>IF($E4769="","",DATE(IF($A4769="",nominal_year,$A4769),$B4769,$C4769)+($D4769-IF(LEFT(hour_conv,1)="1",1,0))/24)</f>
        <v/>
      </c>
      <c r="G4769" s="26">
        <f>IF(F4769="","",INT(F4769))</f>
        <v/>
      </c>
      <c r="H4769">
        <f>IF(G4769="","",IF(AND(MONTH(G4769)*100+DAY(G4769)&gt;=season_lo,MONTH(G4769)*100+DAY(G4769)&lt;=season_hi),1,0))</f>
        <v/>
      </c>
      <c r="I4769">
        <f>IF(G4769="","",G4769-first_day+1)</f>
        <v/>
      </c>
      <c r="J4769" s="27">
        <f>IF(I4769="","",INDEX(Daily!$J$2:$J$421,I4769))</f>
        <v/>
      </c>
      <c r="K4769" s="27">
        <f>IF(J4769="","",J4769+cat_offset)</f>
        <v/>
      </c>
      <c r="L4769" s="27">
        <f>IF(J4769="","",MAX(0,E4769-J4769)^2)</f>
        <v/>
      </c>
      <c r="M4769" s="27">
        <f>IF(J4769="","",MAX(0,E4769-(J4769+twcdh_off))^2)</f>
        <v/>
      </c>
      <c r="N4769" s="27">
        <f>IF(E4769="","",MAX(0,E4769-swcdh_thr)^2)</f>
        <v/>
      </c>
      <c r="O4769">
        <f>IF(K4769="","",ROUND(E4769-K4769,0))</f>
        <v/>
      </c>
      <c r="P4769">
        <f>IF(O4769="","",IF(O4769&gt;=1,O4769,0))</f>
        <v/>
      </c>
      <c r="Q4769" s="27">
        <f>IF(E4769="","",MAX(0,E4769-22))</f>
        <v/>
      </c>
      <c r="R4769" s="27">
        <f>IF(H4769=1,E4769,"")</f>
        <v/>
      </c>
      <c r="S4769" s="27">
        <f>IF(AND(H4769=1,J4769&lt;&gt;""),E4769-J4769,"")</f>
        <v/>
      </c>
      <c r="T4769">
        <f>IF(G4769="","",MONTH(G4769))</f>
        <v/>
      </c>
    </row>
    <row r="4770">
      <c r="A4770" s="24" t="n">
        <v>2020</v>
      </c>
      <c r="B4770" s="24" t="n">
        <v>7</v>
      </c>
      <c r="C4770" s="24" t="n">
        <v>17</v>
      </c>
      <c r="D4770" s="24" t="n">
        <v>17</v>
      </c>
      <c r="E4770" s="24" t="n">
        <v>25.95</v>
      </c>
      <c r="F4770" s="25">
        <f>IF($E4770="","",DATE(IF($A4770="",nominal_year,$A4770),$B4770,$C4770)+($D4770-IF(LEFT(hour_conv,1)="1",1,0))/24)</f>
        <v/>
      </c>
      <c r="G4770" s="26">
        <f>IF(F4770="","",INT(F4770))</f>
        <v/>
      </c>
      <c r="H4770">
        <f>IF(G4770="","",IF(AND(MONTH(G4770)*100+DAY(G4770)&gt;=season_lo,MONTH(G4770)*100+DAY(G4770)&lt;=season_hi),1,0))</f>
        <v/>
      </c>
      <c r="I4770">
        <f>IF(G4770="","",G4770-first_day+1)</f>
        <v/>
      </c>
      <c r="J4770" s="27">
        <f>IF(I4770="","",INDEX(Daily!$J$2:$J$421,I4770))</f>
        <v/>
      </c>
      <c r="K4770" s="27">
        <f>IF(J4770="","",J4770+cat_offset)</f>
        <v/>
      </c>
      <c r="L4770" s="27">
        <f>IF(J4770="","",MAX(0,E4770-J4770)^2)</f>
        <v/>
      </c>
      <c r="M4770" s="27">
        <f>IF(J4770="","",MAX(0,E4770-(J4770+twcdh_off))^2)</f>
        <v/>
      </c>
      <c r="N4770" s="27">
        <f>IF(E4770="","",MAX(0,E4770-swcdh_thr)^2)</f>
        <v/>
      </c>
      <c r="O4770">
        <f>IF(K4770="","",ROUND(E4770-K4770,0))</f>
        <v/>
      </c>
      <c r="P4770">
        <f>IF(O4770="","",IF(O4770&gt;=1,O4770,0))</f>
        <v/>
      </c>
      <c r="Q4770" s="27">
        <f>IF(E4770="","",MAX(0,E4770-22))</f>
        <v/>
      </c>
      <c r="R4770" s="27">
        <f>IF(H4770=1,E4770,"")</f>
        <v/>
      </c>
      <c r="S4770" s="27">
        <f>IF(AND(H4770=1,J4770&lt;&gt;""),E4770-J4770,"")</f>
        <v/>
      </c>
      <c r="T4770">
        <f>IF(G4770="","",MONTH(G4770))</f>
        <v/>
      </c>
    </row>
    <row r="4771">
      <c r="A4771" s="24" t="n">
        <v>2020</v>
      </c>
      <c r="B4771" s="24" t="n">
        <v>7</v>
      </c>
      <c r="C4771" s="24" t="n">
        <v>17</v>
      </c>
      <c r="D4771" s="24" t="n">
        <v>18</v>
      </c>
      <c r="E4771" s="24" t="n">
        <v>24.83</v>
      </c>
      <c r="F4771" s="25">
        <f>IF($E4771="","",DATE(IF($A4771="",nominal_year,$A4771),$B4771,$C4771)+($D4771-IF(LEFT(hour_conv,1)="1",1,0))/24)</f>
        <v/>
      </c>
      <c r="G4771" s="26">
        <f>IF(F4771="","",INT(F4771))</f>
        <v/>
      </c>
      <c r="H4771">
        <f>IF(G4771="","",IF(AND(MONTH(G4771)*100+DAY(G4771)&gt;=season_lo,MONTH(G4771)*100+DAY(G4771)&lt;=season_hi),1,0))</f>
        <v/>
      </c>
      <c r="I4771">
        <f>IF(G4771="","",G4771-first_day+1)</f>
        <v/>
      </c>
      <c r="J4771" s="27">
        <f>IF(I4771="","",INDEX(Daily!$J$2:$J$421,I4771))</f>
        <v/>
      </c>
      <c r="K4771" s="27">
        <f>IF(J4771="","",J4771+cat_offset)</f>
        <v/>
      </c>
      <c r="L4771" s="27">
        <f>IF(J4771="","",MAX(0,E4771-J4771)^2)</f>
        <v/>
      </c>
      <c r="M4771" s="27">
        <f>IF(J4771="","",MAX(0,E4771-(J4771+twcdh_off))^2)</f>
        <v/>
      </c>
      <c r="N4771" s="27">
        <f>IF(E4771="","",MAX(0,E4771-swcdh_thr)^2)</f>
        <v/>
      </c>
      <c r="O4771">
        <f>IF(K4771="","",ROUND(E4771-K4771,0))</f>
        <v/>
      </c>
      <c r="P4771">
        <f>IF(O4771="","",IF(O4771&gt;=1,O4771,0))</f>
        <v/>
      </c>
      <c r="Q4771" s="27">
        <f>IF(E4771="","",MAX(0,E4771-22))</f>
        <v/>
      </c>
      <c r="R4771" s="27">
        <f>IF(H4771=1,E4771,"")</f>
        <v/>
      </c>
      <c r="S4771" s="27">
        <f>IF(AND(H4771=1,J4771&lt;&gt;""),E4771-J4771,"")</f>
        <v/>
      </c>
      <c r="T4771">
        <f>IF(G4771="","",MONTH(G4771))</f>
        <v/>
      </c>
    </row>
    <row r="4772">
      <c r="A4772" s="24" t="n">
        <v>2020</v>
      </c>
      <c r="B4772" s="24" t="n">
        <v>7</v>
      </c>
      <c r="C4772" s="24" t="n">
        <v>17</v>
      </c>
      <c r="D4772" s="24" t="n">
        <v>19</v>
      </c>
      <c r="E4772" s="24" t="n">
        <v>25.68</v>
      </c>
      <c r="F4772" s="25">
        <f>IF($E4772="","",DATE(IF($A4772="",nominal_year,$A4772),$B4772,$C4772)+($D4772-IF(LEFT(hour_conv,1)="1",1,0))/24)</f>
        <v/>
      </c>
      <c r="G4772" s="26">
        <f>IF(F4772="","",INT(F4772))</f>
        <v/>
      </c>
      <c r="H4772">
        <f>IF(G4772="","",IF(AND(MONTH(G4772)*100+DAY(G4772)&gt;=season_lo,MONTH(G4772)*100+DAY(G4772)&lt;=season_hi),1,0))</f>
        <v/>
      </c>
      <c r="I4772">
        <f>IF(G4772="","",G4772-first_day+1)</f>
        <v/>
      </c>
      <c r="J4772" s="27">
        <f>IF(I4772="","",INDEX(Daily!$J$2:$J$421,I4772))</f>
        <v/>
      </c>
      <c r="K4772" s="27">
        <f>IF(J4772="","",J4772+cat_offset)</f>
        <v/>
      </c>
      <c r="L4772" s="27">
        <f>IF(J4772="","",MAX(0,E4772-J4772)^2)</f>
        <v/>
      </c>
      <c r="M4772" s="27">
        <f>IF(J4772="","",MAX(0,E4772-(J4772+twcdh_off))^2)</f>
        <v/>
      </c>
      <c r="N4772" s="27">
        <f>IF(E4772="","",MAX(0,E4772-swcdh_thr)^2)</f>
        <v/>
      </c>
      <c r="O4772">
        <f>IF(K4772="","",ROUND(E4772-K4772,0))</f>
        <v/>
      </c>
      <c r="P4772">
        <f>IF(O4772="","",IF(O4772&gt;=1,O4772,0))</f>
        <v/>
      </c>
      <c r="Q4772" s="27">
        <f>IF(E4772="","",MAX(0,E4772-22))</f>
        <v/>
      </c>
      <c r="R4772" s="27">
        <f>IF(H4772=1,E4772,"")</f>
        <v/>
      </c>
      <c r="S4772" s="27">
        <f>IF(AND(H4772=1,J4772&lt;&gt;""),E4772-J4772,"")</f>
        <v/>
      </c>
      <c r="T4772">
        <f>IF(G4772="","",MONTH(G4772))</f>
        <v/>
      </c>
    </row>
    <row r="4773">
      <c r="A4773" s="24" t="n">
        <v>2020</v>
      </c>
      <c r="B4773" s="24" t="n">
        <v>7</v>
      </c>
      <c r="C4773" s="24" t="n">
        <v>17</v>
      </c>
      <c r="D4773" s="24" t="n">
        <v>20</v>
      </c>
      <c r="E4773" s="24" t="n">
        <v>24.25</v>
      </c>
      <c r="F4773" s="25">
        <f>IF($E4773="","",DATE(IF($A4773="",nominal_year,$A4773),$B4773,$C4773)+($D4773-IF(LEFT(hour_conv,1)="1",1,0))/24)</f>
        <v/>
      </c>
      <c r="G4773" s="26">
        <f>IF(F4773="","",INT(F4773))</f>
        <v/>
      </c>
      <c r="H4773">
        <f>IF(G4773="","",IF(AND(MONTH(G4773)*100+DAY(G4773)&gt;=season_lo,MONTH(G4773)*100+DAY(G4773)&lt;=season_hi),1,0))</f>
        <v/>
      </c>
      <c r="I4773">
        <f>IF(G4773="","",G4773-first_day+1)</f>
        <v/>
      </c>
      <c r="J4773" s="27">
        <f>IF(I4773="","",INDEX(Daily!$J$2:$J$421,I4773))</f>
        <v/>
      </c>
      <c r="K4773" s="27">
        <f>IF(J4773="","",J4773+cat_offset)</f>
        <v/>
      </c>
      <c r="L4773" s="27">
        <f>IF(J4773="","",MAX(0,E4773-J4773)^2)</f>
        <v/>
      </c>
      <c r="M4773" s="27">
        <f>IF(J4773="","",MAX(0,E4773-(J4773+twcdh_off))^2)</f>
        <v/>
      </c>
      <c r="N4773" s="27">
        <f>IF(E4773="","",MAX(0,E4773-swcdh_thr)^2)</f>
        <v/>
      </c>
      <c r="O4773">
        <f>IF(K4773="","",ROUND(E4773-K4773,0))</f>
        <v/>
      </c>
      <c r="P4773">
        <f>IF(O4773="","",IF(O4773&gt;=1,O4773,0))</f>
        <v/>
      </c>
      <c r="Q4773" s="27">
        <f>IF(E4773="","",MAX(0,E4773-22))</f>
        <v/>
      </c>
      <c r="R4773" s="27">
        <f>IF(H4773=1,E4773,"")</f>
        <v/>
      </c>
      <c r="S4773" s="27">
        <f>IF(AND(H4773=1,J4773&lt;&gt;""),E4773-J4773,"")</f>
        <v/>
      </c>
      <c r="T4773">
        <f>IF(G4773="","",MONTH(G4773))</f>
        <v/>
      </c>
    </row>
    <row r="4774">
      <c r="A4774" s="24" t="n">
        <v>2020</v>
      </c>
      <c r="B4774" s="24" t="n">
        <v>7</v>
      </c>
      <c r="C4774" s="24" t="n">
        <v>17</v>
      </c>
      <c r="D4774" s="24" t="n">
        <v>21</v>
      </c>
      <c r="E4774" s="24" t="n">
        <v>22.83</v>
      </c>
      <c r="F4774" s="25">
        <f>IF($E4774="","",DATE(IF($A4774="",nominal_year,$A4774),$B4774,$C4774)+($D4774-IF(LEFT(hour_conv,1)="1",1,0))/24)</f>
        <v/>
      </c>
      <c r="G4774" s="26">
        <f>IF(F4774="","",INT(F4774))</f>
        <v/>
      </c>
      <c r="H4774">
        <f>IF(G4774="","",IF(AND(MONTH(G4774)*100+DAY(G4774)&gt;=season_lo,MONTH(G4774)*100+DAY(G4774)&lt;=season_hi),1,0))</f>
        <v/>
      </c>
      <c r="I4774">
        <f>IF(G4774="","",G4774-first_day+1)</f>
        <v/>
      </c>
      <c r="J4774" s="27">
        <f>IF(I4774="","",INDEX(Daily!$J$2:$J$421,I4774))</f>
        <v/>
      </c>
      <c r="K4774" s="27">
        <f>IF(J4774="","",J4774+cat_offset)</f>
        <v/>
      </c>
      <c r="L4774" s="27">
        <f>IF(J4774="","",MAX(0,E4774-J4774)^2)</f>
        <v/>
      </c>
      <c r="M4774" s="27">
        <f>IF(J4774="","",MAX(0,E4774-(J4774+twcdh_off))^2)</f>
        <v/>
      </c>
      <c r="N4774" s="27">
        <f>IF(E4774="","",MAX(0,E4774-swcdh_thr)^2)</f>
        <v/>
      </c>
      <c r="O4774">
        <f>IF(K4774="","",ROUND(E4774-K4774,0))</f>
        <v/>
      </c>
      <c r="P4774">
        <f>IF(O4774="","",IF(O4774&gt;=1,O4774,0))</f>
        <v/>
      </c>
      <c r="Q4774" s="27">
        <f>IF(E4774="","",MAX(0,E4774-22))</f>
        <v/>
      </c>
      <c r="R4774" s="27">
        <f>IF(H4774=1,E4774,"")</f>
        <v/>
      </c>
      <c r="S4774" s="27">
        <f>IF(AND(H4774=1,J4774&lt;&gt;""),E4774-J4774,"")</f>
        <v/>
      </c>
      <c r="T4774">
        <f>IF(G4774="","",MONTH(G4774))</f>
        <v/>
      </c>
    </row>
    <row r="4775">
      <c r="A4775" s="24" t="n">
        <v>2020</v>
      </c>
      <c r="B4775" s="24" t="n">
        <v>7</v>
      </c>
      <c r="C4775" s="24" t="n">
        <v>17</v>
      </c>
      <c r="D4775" s="24" t="n">
        <v>22</v>
      </c>
      <c r="E4775" s="24" t="n">
        <v>21.06</v>
      </c>
      <c r="F4775" s="25">
        <f>IF($E4775="","",DATE(IF($A4775="",nominal_year,$A4775),$B4775,$C4775)+($D4775-IF(LEFT(hour_conv,1)="1",1,0))/24)</f>
        <v/>
      </c>
      <c r="G4775" s="26">
        <f>IF(F4775="","",INT(F4775))</f>
        <v/>
      </c>
      <c r="H4775">
        <f>IF(G4775="","",IF(AND(MONTH(G4775)*100+DAY(G4775)&gt;=season_lo,MONTH(G4775)*100+DAY(G4775)&lt;=season_hi),1,0))</f>
        <v/>
      </c>
      <c r="I4775">
        <f>IF(G4775="","",G4775-first_day+1)</f>
        <v/>
      </c>
      <c r="J4775" s="27">
        <f>IF(I4775="","",INDEX(Daily!$J$2:$J$421,I4775))</f>
        <v/>
      </c>
      <c r="K4775" s="27">
        <f>IF(J4775="","",J4775+cat_offset)</f>
        <v/>
      </c>
      <c r="L4775" s="27">
        <f>IF(J4775="","",MAX(0,E4775-J4775)^2)</f>
        <v/>
      </c>
      <c r="M4775" s="27">
        <f>IF(J4775="","",MAX(0,E4775-(J4775+twcdh_off))^2)</f>
        <v/>
      </c>
      <c r="N4775" s="27">
        <f>IF(E4775="","",MAX(0,E4775-swcdh_thr)^2)</f>
        <v/>
      </c>
      <c r="O4775">
        <f>IF(K4775="","",ROUND(E4775-K4775,0))</f>
        <v/>
      </c>
      <c r="P4775">
        <f>IF(O4775="","",IF(O4775&gt;=1,O4775,0))</f>
        <v/>
      </c>
      <c r="Q4775" s="27">
        <f>IF(E4775="","",MAX(0,E4775-22))</f>
        <v/>
      </c>
      <c r="R4775" s="27">
        <f>IF(H4775=1,E4775,"")</f>
        <v/>
      </c>
      <c r="S4775" s="27">
        <f>IF(AND(H4775=1,J4775&lt;&gt;""),E4775-J4775,"")</f>
        <v/>
      </c>
      <c r="T4775">
        <f>IF(G4775="","",MONTH(G4775))</f>
        <v/>
      </c>
    </row>
    <row r="4776">
      <c r="A4776" s="24" t="n">
        <v>2020</v>
      </c>
      <c r="B4776" s="24" t="n">
        <v>7</v>
      </c>
      <c r="C4776" s="24" t="n">
        <v>17</v>
      </c>
      <c r="D4776" s="24" t="n">
        <v>23</v>
      </c>
      <c r="E4776" s="24" t="n">
        <v>19.94</v>
      </c>
      <c r="F4776" s="25">
        <f>IF($E4776="","",DATE(IF($A4776="",nominal_year,$A4776),$B4776,$C4776)+($D4776-IF(LEFT(hour_conv,1)="1",1,0))/24)</f>
        <v/>
      </c>
      <c r="G4776" s="26">
        <f>IF(F4776="","",INT(F4776))</f>
        <v/>
      </c>
      <c r="H4776">
        <f>IF(G4776="","",IF(AND(MONTH(G4776)*100+DAY(G4776)&gt;=season_lo,MONTH(G4776)*100+DAY(G4776)&lt;=season_hi),1,0))</f>
        <v/>
      </c>
      <c r="I4776">
        <f>IF(G4776="","",G4776-first_day+1)</f>
        <v/>
      </c>
      <c r="J4776" s="27">
        <f>IF(I4776="","",INDEX(Daily!$J$2:$J$421,I4776))</f>
        <v/>
      </c>
      <c r="K4776" s="27">
        <f>IF(J4776="","",J4776+cat_offset)</f>
        <v/>
      </c>
      <c r="L4776" s="27">
        <f>IF(J4776="","",MAX(0,E4776-J4776)^2)</f>
        <v/>
      </c>
      <c r="M4776" s="27">
        <f>IF(J4776="","",MAX(0,E4776-(J4776+twcdh_off))^2)</f>
        <v/>
      </c>
      <c r="N4776" s="27">
        <f>IF(E4776="","",MAX(0,E4776-swcdh_thr)^2)</f>
        <v/>
      </c>
      <c r="O4776">
        <f>IF(K4776="","",ROUND(E4776-K4776,0))</f>
        <v/>
      </c>
      <c r="P4776">
        <f>IF(O4776="","",IF(O4776&gt;=1,O4776,0))</f>
        <v/>
      </c>
      <c r="Q4776" s="27">
        <f>IF(E4776="","",MAX(0,E4776-22))</f>
        <v/>
      </c>
      <c r="R4776" s="27">
        <f>IF(H4776=1,E4776,"")</f>
        <v/>
      </c>
      <c r="S4776" s="27">
        <f>IF(AND(H4776=1,J4776&lt;&gt;""),E4776-J4776,"")</f>
        <v/>
      </c>
      <c r="T4776">
        <f>IF(G4776="","",MONTH(G4776))</f>
        <v/>
      </c>
    </row>
    <row r="4777">
      <c r="A4777" s="24" t="n">
        <v>2020</v>
      </c>
      <c r="B4777" s="24" t="n">
        <v>7</v>
      </c>
      <c r="C4777" s="24" t="n">
        <v>17</v>
      </c>
      <c r="D4777" s="24" t="n">
        <v>24</v>
      </c>
      <c r="E4777" s="24" t="n">
        <v>18.75</v>
      </c>
      <c r="F4777" s="25">
        <f>IF($E4777="","",DATE(IF($A4777="",nominal_year,$A4777),$B4777,$C4777)+($D4777-IF(LEFT(hour_conv,1)="1",1,0))/24)</f>
        <v/>
      </c>
      <c r="G4777" s="26">
        <f>IF(F4777="","",INT(F4777))</f>
        <v/>
      </c>
      <c r="H4777">
        <f>IF(G4777="","",IF(AND(MONTH(G4777)*100+DAY(G4777)&gt;=season_lo,MONTH(G4777)*100+DAY(G4777)&lt;=season_hi),1,0))</f>
        <v/>
      </c>
      <c r="I4777">
        <f>IF(G4777="","",G4777-first_day+1)</f>
        <v/>
      </c>
      <c r="J4777" s="27">
        <f>IF(I4777="","",INDEX(Daily!$J$2:$J$421,I4777))</f>
        <v/>
      </c>
      <c r="K4777" s="27">
        <f>IF(J4777="","",J4777+cat_offset)</f>
        <v/>
      </c>
      <c r="L4777" s="27">
        <f>IF(J4777="","",MAX(0,E4777-J4777)^2)</f>
        <v/>
      </c>
      <c r="M4777" s="27">
        <f>IF(J4777="","",MAX(0,E4777-(J4777+twcdh_off))^2)</f>
        <v/>
      </c>
      <c r="N4777" s="27">
        <f>IF(E4777="","",MAX(0,E4777-swcdh_thr)^2)</f>
        <v/>
      </c>
      <c r="O4777">
        <f>IF(K4777="","",ROUND(E4777-K4777,0))</f>
        <v/>
      </c>
      <c r="P4777">
        <f>IF(O4777="","",IF(O4777&gt;=1,O4777,0))</f>
        <v/>
      </c>
      <c r="Q4777" s="27">
        <f>IF(E4777="","",MAX(0,E4777-22))</f>
        <v/>
      </c>
      <c r="R4777" s="27">
        <f>IF(H4777=1,E4777,"")</f>
        <v/>
      </c>
      <c r="S4777" s="27">
        <f>IF(AND(H4777=1,J4777&lt;&gt;""),E4777-J4777,"")</f>
        <v/>
      </c>
      <c r="T4777">
        <f>IF(G4777="","",MONTH(G4777))</f>
        <v/>
      </c>
    </row>
    <row r="4778">
      <c r="A4778" s="24" t="n">
        <v>2020</v>
      </c>
      <c r="B4778" s="24" t="n">
        <v>7</v>
      </c>
      <c r="C4778" s="24" t="n">
        <v>18</v>
      </c>
      <c r="D4778" s="24" t="n">
        <v>1</v>
      </c>
      <c r="E4778" s="24" t="n">
        <v>16.38</v>
      </c>
      <c r="F4778" s="25">
        <f>IF($E4778="","",DATE(IF($A4778="",nominal_year,$A4778),$B4778,$C4778)+($D4778-IF(LEFT(hour_conv,1)="1",1,0))/24)</f>
        <v/>
      </c>
      <c r="G4778" s="26">
        <f>IF(F4778="","",INT(F4778))</f>
        <v/>
      </c>
      <c r="H4778">
        <f>IF(G4778="","",IF(AND(MONTH(G4778)*100+DAY(G4778)&gt;=season_lo,MONTH(G4778)*100+DAY(G4778)&lt;=season_hi),1,0))</f>
        <v/>
      </c>
      <c r="I4778">
        <f>IF(G4778="","",G4778-first_day+1)</f>
        <v/>
      </c>
      <c r="J4778" s="27">
        <f>IF(I4778="","",INDEX(Daily!$J$2:$J$421,I4778))</f>
        <v/>
      </c>
      <c r="K4778" s="27">
        <f>IF(J4778="","",J4778+cat_offset)</f>
        <v/>
      </c>
      <c r="L4778" s="27">
        <f>IF(J4778="","",MAX(0,E4778-J4778)^2)</f>
        <v/>
      </c>
      <c r="M4778" s="27">
        <f>IF(J4778="","",MAX(0,E4778-(J4778+twcdh_off))^2)</f>
        <v/>
      </c>
      <c r="N4778" s="27">
        <f>IF(E4778="","",MAX(0,E4778-swcdh_thr)^2)</f>
        <v/>
      </c>
      <c r="O4778">
        <f>IF(K4778="","",ROUND(E4778-K4778,0))</f>
        <v/>
      </c>
      <c r="P4778">
        <f>IF(O4778="","",IF(O4778&gt;=1,O4778,0))</f>
        <v/>
      </c>
      <c r="Q4778" s="27">
        <f>IF(E4778="","",MAX(0,E4778-22))</f>
        <v/>
      </c>
      <c r="R4778" s="27">
        <f>IF(H4778=1,E4778,"")</f>
        <v/>
      </c>
      <c r="S4778" s="27">
        <f>IF(AND(H4778=1,J4778&lt;&gt;""),E4778-J4778,"")</f>
        <v/>
      </c>
      <c r="T4778">
        <f>IF(G4778="","",MONTH(G4778))</f>
        <v/>
      </c>
    </row>
    <row r="4779">
      <c r="A4779" s="24" t="n">
        <v>2020</v>
      </c>
      <c r="B4779" s="24" t="n">
        <v>7</v>
      </c>
      <c r="C4779" s="24" t="n">
        <v>18</v>
      </c>
      <c r="D4779" s="24" t="n">
        <v>2</v>
      </c>
      <c r="E4779" s="24" t="n">
        <v>15.49</v>
      </c>
      <c r="F4779" s="25">
        <f>IF($E4779="","",DATE(IF($A4779="",nominal_year,$A4779),$B4779,$C4779)+($D4779-IF(LEFT(hour_conv,1)="1",1,0))/24)</f>
        <v/>
      </c>
      <c r="G4779" s="26">
        <f>IF(F4779="","",INT(F4779))</f>
        <v/>
      </c>
      <c r="H4779">
        <f>IF(G4779="","",IF(AND(MONTH(G4779)*100+DAY(G4779)&gt;=season_lo,MONTH(G4779)*100+DAY(G4779)&lt;=season_hi),1,0))</f>
        <v/>
      </c>
      <c r="I4779">
        <f>IF(G4779="","",G4779-first_day+1)</f>
        <v/>
      </c>
      <c r="J4779" s="27">
        <f>IF(I4779="","",INDEX(Daily!$J$2:$J$421,I4779))</f>
        <v/>
      </c>
      <c r="K4779" s="27">
        <f>IF(J4779="","",J4779+cat_offset)</f>
        <v/>
      </c>
      <c r="L4779" s="27">
        <f>IF(J4779="","",MAX(0,E4779-J4779)^2)</f>
        <v/>
      </c>
      <c r="M4779" s="27">
        <f>IF(J4779="","",MAX(0,E4779-(J4779+twcdh_off))^2)</f>
        <v/>
      </c>
      <c r="N4779" s="27">
        <f>IF(E4779="","",MAX(0,E4779-swcdh_thr)^2)</f>
        <v/>
      </c>
      <c r="O4779">
        <f>IF(K4779="","",ROUND(E4779-K4779,0))</f>
        <v/>
      </c>
      <c r="P4779">
        <f>IF(O4779="","",IF(O4779&gt;=1,O4779,0))</f>
        <v/>
      </c>
      <c r="Q4779" s="27">
        <f>IF(E4779="","",MAX(0,E4779-22))</f>
        <v/>
      </c>
      <c r="R4779" s="27">
        <f>IF(H4779=1,E4779,"")</f>
        <v/>
      </c>
      <c r="S4779" s="27">
        <f>IF(AND(H4779=1,J4779&lt;&gt;""),E4779-J4779,"")</f>
        <v/>
      </c>
      <c r="T4779">
        <f>IF(G4779="","",MONTH(G4779))</f>
        <v/>
      </c>
    </row>
    <row r="4780">
      <c r="A4780" s="24" t="n">
        <v>2020</v>
      </c>
      <c r="B4780" s="24" t="n">
        <v>7</v>
      </c>
      <c r="C4780" s="24" t="n">
        <v>18</v>
      </c>
      <c r="D4780" s="24" t="n">
        <v>3</v>
      </c>
      <c r="E4780" s="24" t="n">
        <v>14.21</v>
      </c>
      <c r="F4780" s="25">
        <f>IF($E4780="","",DATE(IF($A4780="",nominal_year,$A4780),$B4780,$C4780)+($D4780-IF(LEFT(hour_conv,1)="1",1,0))/24)</f>
        <v/>
      </c>
      <c r="G4780" s="26">
        <f>IF(F4780="","",INT(F4780))</f>
        <v/>
      </c>
      <c r="H4780">
        <f>IF(G4780="","",IF(AND(MONTH(G4780)*100+DAY(G4780)&gt;=season_lo,MONTH(G4780)*100+DAY(G4780)&lt;=season_hi),1,0))</f>
        <v/>
      </c>
      <c r="I4780">
        <f>IF(G4780="","",G4780-first_day+1)</f>
        <v/>
      </c>
      <c r="J4780" s="27">
        <f>IF(I4780="","",INDEX(Daily!$J$2:$J$421,I4780))</f>
        <v/>
      </c>
      <c r="K4780" s="27">
        <f>IF(J4780="","",J4780+cat_offset)</f>
        <v/>
      </c>
      <c r="L4780" s="27">
        <f>IF(J4780="","",MAX(0,E4780-J4780)^2)</f>
        <v/>
      </c>
      <c r="M4780" s="27">
        <f>IF(J4780="","",MAX(0,E4780-(J4780+twcdh_off))^2)</f>
        <v/>
      </c>
      <c r="N4780" s="27">
        <f>IF(E4780="","",MAX(0,E4780-swcdh_thr)^2)</f>
        <v/>
      </c>
      <c r="O4780">
        <f>IF(K4780="","",ROUND(E4780-K4780,0))</f>
        <v/>
      </c>
      <c r="P4780">
        <f>IF(O4780="","",IF(O4780&gt;=1,O4780,0))</f>
        <v/>
      </c>
      <c r="Q4780" s="27">
        <f>IF(E4780="","",MAX(0,E4780-22))</f>
        <v/>
      </c>
      <c r="R4780" s="27">
        <f>IF(H4780=1,E4780,"")</f>
        <v/>
      </c>
      <c r="S4780" s="27">
        <f>IF(AND(H4780=1,J4780&lt;&gt;""),E4780-J4780,"")</f>
        <v/>
      </c>
      <c r="T4780">
        <f>IF(G4780="","",MONTH(G4780))</f>
        <v/>
      </c>
    </row>
    <row r="4781">
      <c r="A4781" s="24" t="n">
        <v>2020</v>
      </c>
      <c r="B4781" s="24" t="n">
        <v>7</v>
      </c>
      <c r="C4781" s="24" t="n">
        <v>18</v>
      </c>
      <c r="D4781" s="24" t="n">
        <v>4</v>
      </c>
      <c r="E4781" s="24" t="n">
        <v>14.57</v>
      </c>
      <c r="F4781" s="25">
        <f>IF($E4781="","",DATE(IF($A4781="",nominal_year,$A4781),$B4781,$C4781)+($D4781-IF(LEFT(hour_conv,1)="1",1,0))/24)</f>
        <v/>
      </c>
      <c r="G4781" s="26">
        <f>IF(F4781="","",INT(F4781))</f>
        <v/>
      </c>
      <c r="H4781">
        <f>IF(G4781="","",IF(AND(MONTH(G4781)*100+DAY(G4781)&gt;=season_lo,MONTH(G4781)*100+DAY(G4781)&lt;=season_hi),1,0))</f>
        <v/>
      </c>
      <c r="I4781">
        <f>IF(G4781="","",G4781-first_day+1)</f>
        <v/>
      </c>
      <c r="J4781" s="27">
        <f>IF(I4781="","",INDEX(Daily!$J$2:$J$421,I4781))</f>
        <v/>
      </c>
      <c r="K4781" s="27">
        <f>IF(J4781="","",J4781+cat_offset)</f>
        <v/>
      </c>
      <c r="L4781" s="27">
        <f>IF(J4781="","",MAX(0,E4781-J4781)^2)</f>
        <v/>
      </c>
      <c r="M4781" s="27">
        <f>IF(J4781="","",MAX(0,E4781-(J4781+twcdh_off))^2)</f>
        <v/>
      </c>
      <c r="N4781" s="27">
        <f>IF(E4781="","",MAX(0,E4781-swcdh_thr)^2)</f>
        <v/>
      </c>
      <c r="O4781">
        <f>IF(K4781="","",ROUND(E4781-K4781,0))</f>
        <v/>
      </c>
      <c r="P4781">
        <f>IF(O4781="","",IF(O4781&gt;=1,O4781,0))</f>
        <v/>
      </c>
      <c r="Q4781" s="27">
        <f>IF(E4781="","",MAX(0,E4781-22))</f>
        <v/>
      </c>
      <c r="R4781" s="27">
        <f>IF(H4781=1,E4781,"")</f>
        <v/>
      </c>
      <c r="S4781" s="27">
        <f>IF(AND(H4781=1,J4781&lt;&gt;""),E4781-J4781,"")</f>
        <v/>
      </c>
      <c r="T4781">
        <f>IF(G4781="","",MONTH(G4781))</f>
        <v/>
      </c>
    </row>
    <row r="4782">
      <c r="A4782" s="24" t="n">
        <v>2020</v>
      </c>
      <c r="B4782" s="24" t="n">
        <v>7</v>
      </c>
      <c r="C4782" s="24" t="n">
        <v>18</v>
      </c>
      <c r="D4782" s="24" t="n">
        <v>5</v>
      </c>
      <c r="E4782" s="24" t="n">
        <v>14.37</v>
      </c>
      <c r="F4782" s="25">
        <f>IF($E4782="","",DATE(IF($A4782="",nominal_year,$A4782),$B4782,$C4782)+($D4782-IF(LEFT(hour_conv,1)="1",1,0))/24)</f>
        <v/>
      </c>
      <c r="G4782" s="26">
        <f>IF(F4782="","",INT(F4782))</f>
        <v/>
      </c>
      <c r="H4782">
        <f>IF(G4782="","",IF(AND(MONTH(G4782)*100+DAY(G4782)&gt;=season_lo,MONTH(G4782)*100+DAY(G4782)&lt;=season_hi),1,0))</f>
        <v/>
      </c>
      <c r="I4782">
        <f>IF(G4782="","",G4782-first_day+1)</f>
        <v/>
      </c>
      <c r="J4782" s="27">
        <f>IF(I4782="","",INDEX(Daily!$J$2:$J$421,I4782))</f>
        <v/>
      </c>
      <c r="K4782" s="27">
        <f>IF(J4782="","",J4782+cat_offset)</f>
        <v/>
      </c>
      <c r="L4782" s="27">
        <f>IF(J4782="","",MAX(0,E4782-J4782)^2)</f>
        <v/>
      </c>
      <c r="M4782" s="27">
        <f>IF(J4782="","",MAX(0,E4782-(J4782+twcdh_off))^2)</f>
        <v/>
      </c>
      <c r="N4782" s="27">
        <f>IF(E4782="","",MAX(0,E4782-swcdh_thr)^2)</f>
        <v/>
      </c>
      <c r="O4782">
        <f>IF(K4782="","",ROUND(E4782-K4782,0))</f>
        <v/>
      </c>
      <c r="P4782">
        <f>IF(O4782="","",IF(O4782&gt;=1,O4782,0))</f>
        <v/>
      </c>
      <c r="Q4782" s="27">
        <f>IF(E4782="","",MAX(0,E4782-22))</f>
        <v/>
      </c>
      <c r="R4782" s="27">
        <f>IF(H4782=1,E4782,"")</f>
        <v/>
      </c>
      <c r="S4782" s="27">
        <f>IF(AND(H4782=1,J4782&lt;&gt;""),E4782-J4782,"")</f>
        <v/>
      </c>
      <c r="T4782">
        <f>IF(G4782="","",MONTH(G4782))</f>
        <v/>
      </c>
    </row>
    <row r="4783">
      <c r="A4783" s="24" t="n">
        <v>2020</v>
      </c>
      <c r="B4783" s="24" t="n">
        <v>7</v>
      </c>
      <c r="C4783" s="24" t="n">
        <v>18</v>
      </c>
      <c r="D4783" s="24" t="n">
        <v>6</v>
      </c>
      <c r="E4783" s="24" t="n">
        <v>14.65</v>
      </c>
      <c r="F4783" s="25">
        <f>IF($E4783="","",DATE(IF($A4783="",nominal_year,$A4783),$B4783,$C4783)+($D4783-IF(LEFT(hour_conv,1)="1",1,0))/24)</f>
        <v/>
      </c>
      <c r="G4783" s="26">
        <f>IF(F4783="","",INT(F4783))</f>
        <v/>
      </c>
      <c r="H4783">
        <f>IF(G4783="","",IF(AND(MONTH(G4783)*100+DAY(G4783)&gt;=season_lo,MONTH(G4783)*100+DAY(G4783)&lt;=season_hi),1,0))</f>
        <v/>
      </c>
      <c r="I4783">
        <f>IF(G4783="","",G4783-first_day+1)</f>
        <v/>
      </c>
      <c r="J4783" s="27">
        <f>IF(I4783="","",INDEX(Daily!$J$2:$J$421,I4783))</f>
        <v/>
      </c>
      <c r="K4783" s="27">
        <f>IF(J4783="","",J4783+cat_offset)</f>
        <v/>
      </c>
      <c r="L4783" s="27">
        <f>IF(J4783="","",MAX(0,E4783-J4783)^2)</f>
        <v/>
      </c>
      <c r="M4783" s="27">
        <f>IF(J4783="","",MAX(0,E4783-(J4783+twcdh_off))^2)</f>
        <v/>
      </c>
      <c r="N4783" s="27">
        <f>IF(E4783="","",MAX(0,E4783-swcdh_thr)^2)</f>
        <v/>
      </c>
      <c r="O4783">
        <f>IF(K4783="","",ROUND(E4783-K4783,0))</f>
        <v/>
      </c>
      <c r="P4783">
        <f>IF(O4783="","",IF(O4783&gt;=1,O4783,0))</f>
        <v/>
      </c>
      <c r="Q4783" s="27">
        <f>IF(E4783="","",MAX(0,E4783-22))</f>
        <v/>
      </c>
      <c r="R4783" s="27">
        <f>IF(H4783=1,E4783,"")</f>
        <v/>
      </c>
      <c r="S4783" s="27">
        <f>IF(AND(H4783=1,J4783&lt;&gt;""),E4783-J4783,"")</f>
        <v/>
      </c>
      <c r="T4783">
        <f>IF(G4783="","",MONTH(G4783))</f>
        <v/>
      </c>
    </row>
    <row r="4784">
      <c r="A4784" s="24" t="n">
        <v>2020</v>
      </c>
      <c r="B4784" s="24" t="n">
        <v>7</v>
      </c>
      <c r="C4784" s="24" t="n">
        <v>18</v>
      </c>
      <c r="D4784" s="24" t="n">
        <v>7</v>
      </c>
      <c r="E4784" s="24" t="n">
        <v>15.52</v>
      </c>
      <c r="F4784" s="25">
        <f>IF($E4784="","",DATE(IF($A4784="",nominal_year,$A4784),$B4784,$C4784)+($D4784-IF(LEFT(hour_conv,1)="1",1,0))/24)</f>
        <v/>
      </c>
      <c r="G4784" s="26">
        <f>IF(F4784="","",INT(F4784))</f>
        <v/>
      </c>
      <c r="H4784">
        <f>IF(G4784="","",IF(AND(MONTH(G4784)*100+DAY(G4784)&gt;=season_lo,MONTH(G4784)*100+DAY(G4784)&lt;=season_hi),1,0))</f>
        <v/>
      </c>
      <c r="I4784">
        <f>IF(G4784="","",G4784-first_day+1)</f>
        <v/>
      </c>
      <c r="J4784" s="27">
        <f>IF(I4784="","",INDEX(Daily!$J$2:$J$421,I4784))</f>
        <v/>
      </c>
      <c r="K4784" s="27">
        <f>IF(J4784="","",J4784+cat_offset)</f>
        <v/>
      </c>
      <c r="L4784" s="27">
        <f>IF(J4784="","",MAX(0,E4784-J4784)^2)</f>
        <v/>
      </c>
      <c r="M4784" s="27">
        <f>IF(J4784="","",MAX(0,E4784-(J4784+twcdh_off))^2)</f>
        <v/>
      </c>
      <c r="N4784" s="27">
        <f>IF(E4784="","",MAX(0,E4784-swcdh_thr)^2)</f>
        <v/>
      </c>
      <c r="O4784">
        <f>IF(K4784="","",ROUND(E4784-K4784,0))</f>
        <v/>
      </c>
      <c r="P4784">
        <f>IF(O4784="","",IF(O4784&gt;=1,O4784,0))</f>
        <v/>
      </c>
      <c r="Q4784" s="27">
        <f>IF(E4784="","",MAX(0,E4784-22))</f>
        <v/>
      </c>
      <c r="R4784" s="27">
        <f>IF(H4784=1,E4784,"")</f>
        <v/>
      </c>
      <c r="S4784" s="27">
        <f>IF(AND(H4784=1,J4784&lt;&gt;""),E4784-J4784,"")</f>
        <v/>
      </c>
      <c r="T4784">
        <f>IF(G4784="","",MONTH(G4784))</f>
        <v/>
      </c>
    </row>
    <row r="4785">
      <c r="A4785" s="24" t="n">
        <v>2020</v>
      </c>
      <c r="B4785" s="24" t="n">
        <v>7</v>
      </c>
      <c r="C4785" s="24" t="n">
        <v>18</v>
      </c>
      <c r="D4785" s="24" t="n">
        <v>8</v>
      </c>
      <c r="E4785" s="24" t="n">
        <v>17.27</v>
      </c>
      <c r="F4785" s="25">
        <f>IF($E4785="","",DATE(IF($A4785="",nominal_year,$A4785),$B4785,$C4785)+($D4785-IF(LEFT(hour_conv,1)="1",1,0))/24)</f>
        <v/>
      </c>
      <c r="G4785" s="26">
        <f>IF(F4785="","",INT(F4785))</f>
        <v/>
      </c>
      <c r="H4785">
        <f>IF(G4785="","",IF(AND(MONTH(G4785)*100+DAY(G4785)&gt;=season_lo,MONTH(G4785)*100+DAY(G4785)&lt;=season_hi),1,0))</f>
        <v/>
      </c>
      <c r="I4785">
        <f>IF(G4785="","",G4785-first_day+1)</f>
        <v/>
      </c>
      <c r="J4785" s="27">
        <f>IF(I4785="","",INDEX(Daily!$J$2:$J$421,I4785))</f>
        <v/>
      </c>
      <c r="K4785" s="27">
        <f>IF(J4785="","",J4785+cat_offset)</f>
        <v/>
      </c>
      <c r="L4785" s="27">
        <f>IF(J4785="","",MAX(0,E4785-J4785)^2)</f>
        <v/>
      </c>
      <c r="M4785" s="27">
        <f>IF(J4785="","",MAX(0,E4785-(J4785+twcdh_off))^2)</f>
        <v/>
      </c>
      <c r="N4785" s="27">
        <f>IF(E4785="","",MAX(0,E4785-swcdh_thr)^2)</f>
        <v/>
      </c>
      <c r="O4785">
        <f>IF(K4785="","",ROUND(E4785-K4785,0))</f>
        <v/>
      </c>
      <c r="P4785">
        <f>IF(O4785="","",IF(O4785&gt;=1,O4785,0))</f>
        <v/>
      </c>
      <c r="Q4785" s="27">
        <f>IF(E4785="","",MAX(0,E4785-22))</f>
        <v/>
      </c>
      <c r="R4785" s="27">
        <f>IF(H4785=1,E4785,"")</f>
        <v/>
      </c>
      <c r="S4785" s="27">
        <f>IF(AND(H4785=1,J4785&lt;&gt;""),E4785-J4785,"")</f>
        <v/>
      </c>
      <c r="T4785">
        <f>IF(G4785="","",MONTH(G4785))</f>
        <v/>
      </c>
    </row>
    <row r="4786">
      <c r="A4786" s="24" t="n">
        <v>2020</v>
      </c>
      <c r="B4786" s="24" t="n">
        <v>7</v>
      </c>
      <c r="C4786" s="24" t="n">
        <v>18</v>
      </c>
      <c r="D4786" s="24" t="n">
        <v>9</v>
      </c>
      <c r="E4786" s="24" t="n">
        <v>18.82</v>
      </c>
      <c r="F4786" s="25">
        <f>IF($E4786="","",DATE(IF($A4786="",nominal_year,$A4786),$B4786,$C4786)+($D4786-IF(LEFT(hour_conv,1)="1",1,0))/24)</f>
        <v/>
      </c>
      <c r="G4786" s="26">
        <f>IF(F4786="","",INT(F4786))</f>
        <v/>
      </c>
      <c r="H4786">
        <f>IF(G4786="","",IF(AND(MONTH(G4786)*100+DAY(G4786)&gt;=season_lo,MONTH(G4786)*100+DAY(G4786)&lt;=season_hi),1,0))</f>
        <v/>
      </c>
      <c r="I4786">
        <f>IF(G4786="","",G4786-first_day+1)</f>
        <v/>
      </c>
      <c r="J4786" s="27">
        <f>IF(I4786="","",INDEX(Daily!$J$2:$J$421,I4786))</f>
        <v/>
      </c>
      <c r="K4786" s="27">
        <f>IF(J4786="","",J4786+cat_offset)</f>
        <v/>
      </c>
      <c r="L4786" s="27">
        <f>IF(J4786="","",MAX(0,E4786-J4786)^2)</f>
        <v/>
      </c>
      <c r="M4786" s="27">
        <f>IF(J4786="","",MAX(0,E4786-(J4786+twcdh_off))^2)</f>
        <v/>
      </c>
      <c r="N4786" s="27">
        <f>IF(E4786="","",MAX(0,E4786-swcdh_thr)^2)</f>
        <v/>
      </c>
      <c r="O4786">
        <f>IF(K4786="","",ROUND(E4786-K4786,0))</f>
        <v/>
      </c>
      <c r="P4786">
        <f>IF(O4786="","",IF(O4786&gt;=1,O4786,0))</f>
        <v/>
      </c>
      <c r="Q4786" s="27">
        <f>IF(E4786="","",MAX(0,E4786-22))</f>
        <v/>
      </c>
      <c r="R4786" s="27">
        <f>IF(H4786=1,E4786,"")</f>
        <v/>
      </c>
      <c r="S4786" s="27">
        <f>IF(AND(H4786=1,J4786&lt;&gt;""),E4786-J4786,"")</f>
        <v/>
      </c>
      <c r="T4786">
        <f>IF(G4786="","",MONTH(G4786))</f>
        <v/>
      </c>
    </row>
    <row r="4787">
      <c r="A4787" s="24" t="n">
        <v>2020</v>
      </c>
      <c r="B4787" s="24" t="n">
        <v>7</v>
      </c>
      <c r="C4787" s="24" t="n">
        <v>18</v>
      </c>
      <c r="D4787" s="24" t="n">
        <v>10</v>
      </c>
      <c r="E4787" s="24" t="n">
        <v>19.25</v>
      </c>
      <c r="F4787" s="25">
        <f>IF($E4787="","",DATE(IF($A4787="",nominal_year,$A4787),$B4787,$C4787)+($D4787-IF(LEFT(hour_conv,1)="1",1,0))/24)</f>
        <v/>
      </c>
      <c r="G4787" s="26">
        <f>IF(F4787="","",INT(F4787))</f>
        <v/>
      </c>
      <c r="H4787">
        <f>IF(G4787="","",IF(AND(MONTH(G4787)*100+DAY(G4787)&gt;=season_lo,MONTH(G4787)*100+DAY(G4787)&lt;=season_hi),1,0))</f>
        <v/>
      </c>
      <c r="I4787">
        <f>IF(G4787="","",G4787-first_day+1)</f>
        <v/>
      </c>
      <c r="J4787" s="27">
        <f>IF(I4787="","",INDEX(Daily!$J$2:$J$421,I4787))</f>
        <v/>
      </c>
      <c r="K4787" s="27">
        <f>IF(J4787="","",J4787+cat_offset)</f>
        <v/>
      </c>
      <c r="L4787" s="27">
        <f>IF(J4787="","",MAX(0,E4787-J4787)^2)</f>
        <v/>
      </c>
      <c r="M4787" s="27">
        <f>IF(J4787="","",MAX(0,E4787-(J4787+twcdh_off))^2)</f>
        <v/>
      </c>
      <c r="N4787" s="27">
        <f>IF(E4787="","",MAX(0,E4787-swcdh_thr)^2)</f>
        <v/>
      </c>
      <c r="O4787">
        <f>IF(K4787="","",ROUND(E4787-K4787,0))</f>
        <v/>
      </c>
      <c r="P4787">
        <f>IF(O4787="","",IF(O4787&gt;=1,O4787,0))</f>
        <v/>
      </c>
      <c r="Q4787" s="27">
        <f>IF(E4787="","",MAX(0,E4787-22))</f>
        <v/>
      </c>
      <c r="R4787" s="27">
        <f>IF(H4787=1,E4787,"")</f>
        <v/>
      </c>
      <c r="S4787" s="27">
        <f>IF(AND(H4787=1,J4787&lt;&gt;""),E4787-J4787,"")</f>
        <v/>
      </c>
      <c r="T4787">
        <f>IF(G4787="","",MONTH(G4787))</f>
        <v/>
      </c>
    </row>
    <row r="4788">
      <c r="A4788" s="24" t="n">
        <v>2020</v>
      </c>
      <c r="B4788" s="24" t="n">
        <v>7</v>
      </c>
      <c r="C4788" s="24" t="n">
        <v>18</v>
      </c>
      <c r="D4788" s="24" t="n">
        <v>11</v>
      </c>
      <c r="E4788" s="24" t="n">
        <v>21.9</v>
      </c>
      <c r="F4788" s="25">
        <f>IF($E4788="","",DATE(IF($A4788="",nominal_year,$A4788),$B4788,$C4788)+($D4788-IF(LEFT(hour_conv,1)="1",1,0))/24)</f>
        <v/>
      </c>
      <c r="G4788" s="26">
        <f>IF(F4788="","",INT(F4788))</f>
        <v/>
      </c>
      <c r="H4788">
        <f>IF(G4788="","",IF(AND(MONTH(G4788)*100+DAY(G4788)&gt;=season_lo,MONTH(G4788)*100+DAY(G4788)&lt;=season_hi),1,0))</f>
        <v/>
      </c>
      <c r="I4788">
        <f>IF(G4788="","",G4788-first_day+1)</f>
        <v/>
      </c>
      <c r="J4788" s="27">
        <f>IF(I4788="","",INDEX(Daily!$J$2:$J$421,I4788))</f>
        <v/>
      </c>
      <c r="K4788" s="27">
        <f>IF(J4788="","",J4788+cat_offset)</f>
        <v/>
      </c>
      <c r="L4788" s="27">
        <f>IF(J4788="","",MAX(0,E4788-J4788)^2)</f>
        <v/>
      </c>
      <c r="M4788" s="27">
        <f>IF(J4788="","",MAX(0,E4788-(J4788+twcdh_off))^2)</f>
        <v/>
      </c>
      <c r="N4788" s="27">
        <f>IF(E4788="","",MAX(0,E4788-swcdh_thr)^2)</f>
        <v/>
      </c>
      <c r="O4788">
        <f>IF(K4788="","",ROUND(E4788-K4788,0))</f>
        <v/>
      </c>
      <c r="P4788">
        <f>IF(O4788="","",IF(O4788&gt;=1,O4788,0))</f>
        <v/>
      </c>
      <c r="Q4788" s="27">
        <f>IF(E4788="","",MAX(0,E4788-22))</f>
        <v/>
      </c>
      <c r="R4788" s="27">
        <f>IF(H4788=1,E4788,"")</f>
        <v/>
      </c>
      <c r="S4788" s="27">
        <f>IF(AND(H4788=1,J4788&lt;&gt;""),E4788-J4788,"")</f>
        <v/>
      </c>
      <c r="T4788">
        <f>IF(G4788="","",MONTH(G4788))</f>
        <v/>
      </c>
    </row>
    <row r="4789">
      <c r="A4789" s="24" t="n">
        <v>2020</v>
      </c>
      <c r="B4789" s="24" t="n">
        <v>7</v>
      </c>
      <c r="C4789" s="24" t="n">
        <v>18</v>
      </c>
      <c r="D4789" s="24" t="n">
        <v>12</v>
      </c>
      <c r="E4789" s="24" t="n">
        <v>23.09</v>
      </c>
      <c r="F4789" s="25">
        <f>IF($E4789="","",DATE(IF($A4789="",nominal_year,$A4789),$B4789,$C4789)+($D4789-IF(LEFT(hour_conv,1)="1",1,0))/24)</f>
        <v/>
      </c>
      <c r="G4789" s="26">
        <f>IF(F4789="","",INT(F4789))</f>
        <v/>
      </c>
      <c r="H4789">
        <f>IF(G4789="","",IF(AND(MONTH(G4789)*100+DAY(G4789)&gt;=season_lo,MONTH(G4789)*100+DAY(G4789)&lt;=season_hi),1,0))</f>
        <v/>
      </c>
      <c r="I4789">
        <f>IF(G4789="","",G4789-first_day+1)</f>
        <v/>
      </c>
      <c r="J4789" s="27">
        <f>IF(I4789="","",INDEX(Daily!$J$2:$J$421,I4789))</f>
        <v/>
      </c>
      <c r="K4789" s="27">
        <f>IF(J4789="","",J4789+cat_offset)</f>
        <v/>
      </c>
      <c r="L4789" s="27">
        <f>IF(J4789="","",MAX(0,E4789-J4789)^2)</f>
        <v/>
      </c>
      <c r="M4789" s="27">
        <f>IF(J4789="","",MAX(0,E4789-(J4789+twcdh_off))^2)</f>
        <v/>
      </c>
      <c r="N4789" s="27">
        <f>IF(E4789="","",MAX(0,E4789-swcdh_thr)^2)</f>
        <v/>
      </c>
      <c r="O4789">
        <f>IF(K4789="","",ROUND(E4789-K4789,0))</f>
        <v/>
      </c>
      <c r="P4789">
        <f>IF(O4789="","",IF(O4789&gt;=1,O4789,0))</f>
        <v/>
      </c>
      <c r="Q4789" s="27">
        <f>IF(E4789="","",MAX(0,E4789-22))</f>
        <v/>
      </c>
      <c r="R4789" s="27">
        <f>IF(H4789=1,E4789,"")</f>
        <v/>
      </c>
      <c r="S4789" s="27">
        <f>IF(AND(H4789=1,J4789&lt;&gt;""),E4789-J4789,"")</f>
        <v/>
      </c>
      <c r="T4789">
        <f>IF(G4789="","",MONTH(G4789))</f>
        <v/>
      </c>
    </row>
    <row r="4790">
      <c r="A4790" s="24" t="n">
        <v>2020</v>
      </c>
      <c r="B4790" s="24" t="n">
        <v>7</v>
      </c>
      <c r="C4790" s="24" t="n">
        <v>18</v>
      </c>
      <c r="D4790" s="24" t="n">
        <v>13</v>
      </c>
      <c r="E4790" s="24" t="n">
        <v>23.47</v>
      </c>
      <c r="F4790" s="25">
        <f>IF($E4790="","",DATE(IF($A4790="",nominal_year,$A4790),$B4790,$C4790)+($D4790-IF(LEFT(hour_conv,1)="1",1,0))/24)</f>
        <v/>
      </c>
      <c r="G4790" s="26">
        <f>IF(F4790="","",INT(F4790))</f>
        <v/>
      </c>
      <c r="H4790">
        <f>IF(G4790="","",IF(AND(MONTH(G4790)*100+DAY(G4790)&gt;=season_lo,MONTH(G4790)*100+DAY(G4790)&lt;=season_hi),1,0))</f>
        <v/>
      </c>
      <c r="I4790">
        <f>IF(G4790="","",G4790-first_day+1)</f>
        <v/>
      </c>
      <c r="J4790" s="27">
        <f>IF(I4790="","",INDEX(Daily!$J$2:$J$421,I4790))</f>
        <v/>
      </c>
      <c r="K4790" s="27">
        <f>IF(J4790="","",J4790+cat_offset)</f>
        <v/>
      </c>
      <c r="L4790" s="27">
        <f>IF(J4790="","",MAX(0,E4790-J4790)^2)</f>
        <v/>
      </c>
      <c r="M4790" s="27">
        <f>IF(J4790="","",MAX(0,E4790-(J4790+twcdh_off))^2)</f>
        <v/>
      </c>
      <c r="N4790" s="27">
        <f>IF(E4790="","",MAX(0,E4790-swcdh_thr)^2)</f>
        <v/>
      </c>
      <c r="O4790">
        <f>IF(K4790="","",ROUND(E4790-K4790,0))</f>
        <v/>
      </c>
      <c r="P4790">
        <f>IF(O4790="","",IF(O4790&gt;=1,O4790,0))</f>
        <v/>
      </c>
      <c r="Q4790" s="27">
        <f>IF(E4790="","",MAX(0,E4790-22))</f>
        <v/>
      </c>
      <c r="R4790" s="27">
        <f>IF(H4790=1,E4790,"")</f>
        <v/>
      </c>
      <c r="S4790" s="27">
        <f>IF(AND(H4790=1,J4790&lt;&gt;""),E4790-J4790,"")</f>
        <v/>
      </c>
      <c r="T4790">
        <f>IF(G4790="","",MONTH(G4790))</f>
        <v/>
      </c>
    </row>
    <row r="4791">
      <c r="A4791" s="24" t="n">
        <v>2020</v>
      </c>
      <c r="B4791" s="24" t="n">
        <v>7</v>
      </c>
      <c r="C4791" s="24" t="n">
        <v>18</v>
      </c>
      <c r="D4791" s="24" t="n">
        <v>14</v>
      </c>
      <c r="E4791" s="24" t="n">
        <v>24.29</v>
      </c>
      <c r="F4791" s="25">
        <f>IF($E4791="","",DATE(IF($A4791="",nominal_year,$A4791),$B4791,$C4791)+($D4791-IF(LEFT(hour_conv,1)="1",1,0))/24)</f>
        <v/>
      </c>
      <c r="G4791" s="26">
        <f>IF(F4791="","",INT(F4791))</f>
        <v/>
      </c>
      <c r="H4791">
        <f>IF(G4791="","",IF(AND(MONTH(G4791)*100+DAY(G4791)&gt;=season_lo,MONTH(G4791)*100+DAY(G4791)&lt;=season_hi),1,0))</f>
        <v/>
      </c>
      <c r="I4791">
        <f>IF(G4791="","",G4791-first_day+1)</f>
        <v/>
      </c>
      <c r="J4791" s="27">
        <f>IF(I4791="","",INDEX(Daily!$J$2:$J$421,I4791))</f>
        <v/>
      </c>
      <c r="K4791" s="27">
        <f>IF(J4791="","",J4791+cat_offset)</f>
        <v/>
      </c>
      <c r="L4791" s="27">
        <f>IF(J4791="","",MAX(0,E4791-J4791)^2)</f>
        <v/>
      </c>
      <c r="M4791" s="27">
        <f>IF(J4791="","",MAX(0,E4791-(J4791+twcdh_off))^2)</f>
        <v/>
      </c>
      <c r="N4791" s="27">
        <f>IF(E4791="","",MAX(0,E4791-swcdh_thr)^2)</f>
        <v/>
      </c>
      <c r="O4791">
        <f>IF(K4791="","",ROUND(E4791-K4791,0))</f>
        <v/>
      </c>
      <c r="P4791">
        <f>IF(O4791="","",IF(O4791&gt;=1,O4791,0))</f>
        <v/>
      </c>
      <c r="Q4791" s="27">
        <f>IF(E4791="","",MAX(0,E4791-22))</f>
        <v/>
      </c>
      <c r="R4791" s="27">
        <f>IF(H4791=1,E4791,"")</f>
        <v/>
      </c>
      <c r="S4791" s="27">
        <f>IF(AND(H4791=1,J4791&lt;&gt;""),E4791-J4791,"")</f>
        <v/>
      </c>
      <c r="T4791">
        <f>IF(G4791="","",MONTH(G4791))</f>
        <v/>
      </c>
    </row>
    <row r="4792">
      <c r="A4792" s="24" t="n">
        <v>2020</v>
      </c>
      <c r="B4792" s="24" t="n">
        <v>7</v>
      </c>
      <c r="C4792" s="24" t="n">
        <v>18</v>
      </c>
      <c r="D4792" s="24" t="n">
        <v>15</v>
      </c>
      <c r="E4792" s="24" t="n">
        <v>24.99</v>
      </c>
      <c r="F4792" s="25">
        <f>IF($E4792="","",DATE(IF($A4792="",nominal_year,$A4792),$B4792,$C4792)+($D4792-IF(LEFT(hour_conv,1)="1",1,0))/24)</f>
        <v/>
      </c>
      <c r="G4792" s="26">
        <f>IF(F4792="","",INT(F4792))</f>
        <v/>
      </c>
      <c r="H4792">
        <f>IF(G4792="","",IF(AND(MONTH(G4792)*100+DAY(G4792)&gt;=season_lo,MONTH(G4792)*100+DAY(G4792)&lt;=season_hi),1,0))</f>
        <v/>
      </c>
      <c r="I4792">
        <f>IF(G4792="","",G4792-first_day+1)</f>
        <v/>
      </c>
      <c r="J4792" s="27">
        <f>IF(I4792="","",INDEX(Daily!$J$2:$J$421,I4792))</f>
        <v/>
      </c>
      <c r="K4792" s="27">
        <f>IF(J4792="","",J4792+cat_offset)</f>
        <v/>
      </c>
      <c r="L4792" s="27">
        <f>IF(J4792="","",MAX(0,E4792-J4792)^2)</f>
        <v/>
      </c>
      <c r="M4792" s="27">
        <f>IF(J4792="","",MAX(0,E4792-(J4792+twcdh_off))^2)</f>
        <v/>
      </c>
      <c r="N4792" s="27">
        <f>IF(E4792="","",MAX(0,E4792-swcdh_thr)^2)</f>
        <v/>
      </c>
      <c r="O4792">
        <f>IF(K4792="","",ROUND(E4792-K4792,0))</f>
        <v/>
      </c>
      <c r="P4792">
        <f>IF(O4792="","",IF(O4792&gt;=1,O4792,0))</f>
        <v/>
      </c>
      <c r="Q4792" s="27">
        <f>IF(E4792="","",MAX(0,E4792-22))</f>
        <v/>
      </c>
      <c r="R4792" s="27">
        <f>IF(H4792=1,E4792,"")</f>
        <v/>
      </c>
      <c r="S4792" s="27">
        <f>IF(AND(H4792=1,J4792&lt;&gt;""),E4792-J4792,"")</f>
        <v/>
      </c>
      <c r="T4792">
        <f>IF(G4792="","",MONTH(G4792))</f>
        <v/>
      </c>
    </row>
    <row r="4793">
      <c r="A4793" s="24" t="n">
        <v>2020</v>
      </c>
      <c r="B4793" s="24" t="n">
        <v>7</v>
      </c>
      <c r="C4793" s="24" t="n">
        <v>18</v>
      </c>
      <c r="D4793" s="24" t="n">
        <v>16</v>
      </c>
      <c r="E4793" s="24" t="n">
        <v>25.59</v>
      </c>
      <c r="F4793" s="25">
        <f>IF($E4793="","",DATE(IF($A4793="",nominal_year,$A4793),$B4793,$C4793)+($D4793-IF(LEFT(hour_conv,1)="1",1,0))/24)</f>
        <v/>
      </c>
      <c r="G4793" s="26">
        <f>IF(F4793="","",INT(F4793))</f>
        <v/>
      </c>
      <c r="H4793">
        <f>IF(G4793="","",IF(AND(MONTH(G4793)*100+DAY(G4793)&gt;=season_lo,MONTH(G4793)*100+DAY(G4793)&lt;=season_hi),1,0))</f>
        <v/>
      </c>
      <c r="I4793">
        <f>IF(G4793="","",G4793-first_day+1)</f>
        <v/>
      </c>
      <c r="J4793" s="27">
        <f>IF(I4793="","",INDEX(Daily!$J$2:$J$421,I4793))</f>
        <v/>
      </c>
      <c r="K4793" s="27">
        <f>IF(J4793="","",J4793+cat_offset)</f>
        <v/>
      </c>
      <c r="L4793" s="27">
        <f>IF(J4793="","",MAX(0,E4793-J4793)^2)</f>
        <v/>
      </c>
      <c r="M4793" s="27">
        <f>IF(J4793="","",MAX(0,E4793-(J4793+twcdh_off))^2)</f>
        <v/>
      </c>
      <c r="N4793" s="27">
        <f>IF(E4793="","",MAX(0,E4793-swcdh_thr)^2)</f>
        <v/>
      </c>
      <c r="O4793">
        <f>IF(K4793="","",ROUND(E4793-K4793,0))</f>
        <v/>
      </c>
      <c r="P4793">
        <f>IF(O4793="","",IF(O4793&gt;=1,O4793,0))</f>
        <v/>
      </c>
      <c r="Q4793" s="27">
        <f>IF(E4793="","",MAX(0,E4793-22))</f>
        <v/>
      </c>
      <c r="R4793" s="27">
        <f>IF(H4793=1,E4793,"")</f>
        <v/>
      </c>
      <c r="S4793" s="27">
        <f>IF(AND(H4793=1,J4793&lt;&gt;""),E4793-J4793,"")</f>
        <v/>
      </c>
      <c r="T4793">
        <f>IF(G4793="","",MONTH(G4793))</f>
        <v/>
      </c>
    </row>
    <row r="4794">
      <c r="A4794" s="24" t="n">
        <v>2020</v>
      </c>
      <c r="B4794" s="24" t="n">
        <v>7</v>
      </c>
      <c r="C4794" s="24" t="n">
        <v>18</v>
      </c>
      <c r="D4794" s="24" t="n">
        <v>17</v>
      </c>
      <c r="E4794" s="24" t="n">
        <v>24.86</v>
      </c>
      <c r="F4794" s="25">
        <f>IF($E4794="","",DATE(IF($A4794="",nominal_year,$A4794),$B4794,$C4794)+($D4794-IF(LEFT(hour_conv,1)="1",1,0))/24)</f>
        <v/>
      </c>
      <c r="G4794" s="26">
        <f>IF(F4794="","",INT(F4794))</f>
        <v/>
      </c>
      <c r="H4794">
        <f>IF(G4794="","",IF(AND(MONTH(G4794)*100+DAY(G4794)&gt;=season_lo,MONTH(G4794)*100+DAY(G4794)&lt;=season_hi),1,0))</f>
        <v/>
      </c>
      <c r="I4794">
        <f>IF(G4794="","",G4794-first_day+1)</f>
        <v/>
      </c>
      <c r="J4794" s="27">
        <f>IF(I4794="","",INDEX(Daily!$J$2:$J$421,I4794))</f>
        <v/>
      </c>
      <c r="K4794" s="27">
        <f>IF(J4794="","",J4794+cat_offset)</f>
        <v/>
      </c>
      <c r="L4794" s="27">
        <f>IF(J4794="","",MAX(0,E4794-J4794)^2)</f>
        <v/>
      </c>
      <c r="M4794" s="27">
        <f>IF(J4794="","",MAX(0,E4794-(J4794+twcdh_off))^2)</f>
        <v/>
      </c>
      <c r="N4794" s="27">
        <f>IF(E4794="","",MAX(0,E4794-swcdh_thr)^2)</f>
        <v/>
      </c>
      <c r="O4794">
        <f>IF(K4794="","",ROUND(E4794-K4794,0))</f>
        <v/>
      </c>
      <c r="P4794">
        <f>IF(O4794="","",IF(O4794&gt;=1,O4794,0))</f>
        <v/>
      </c>
      <c r="Q4794" s="27">
        <f>IF(E4794="","",MAX(0,E4794-22))</f>
        <v/>
      </c>
      <c r="R4794" s="27">
        <f>IF(H4794=1,E4794,"")</f>
        <v/>
      </c>
      <c r="S4794" s="27">
        <f>IF(AND(H4794=1,J4794&lt;&gt;""),E4794-J4794,"")</f>
        <v/>
      </c>
      <c r="T4794">
        <f>IF(G4794="","",MONTH(G4794))</f>
        <v/>
      </c>
    </row>
    <row r="4795">
      <c r="A4795" s="24" t="n">
        <v>2020</v>
      </c>
      <c r="B4795" s="24" t="n">
        <v>7</v>
      </c>
      <c r="C4795" s="24" t="n">
        <v>18</v>
      </c>
      <c r="D4795" s="24" t="n">
        <v>18</v>
      </c>
      <c r="E4795" s="24" t="n">
        <v>24.03</v>
      </c>
      <c r="F4795" s="25">
        <f>IF($E4795="","",DATE(IF($A4795="",nominal_year,$A4795),$B4795,$C4795)+($D4795-IF(LEFT(hour_conv,1)="1",1,0))/24)</f>
        <v/>
      </c>
      <c r="G4795" s="26">
        <f>IF(F4795="","",INT(F4795))</f>
        <v/>
      </c>
      <c r="H4795">
        <f>IF(G4795="","",IF(AND(MONTH(G4795)*100+DAY(G4795)&gt;=season_lo,MONTH(G4795)*100+DAY(G4795)&lt;=season_hi),1,0))</f>
        <v/>
      </c>
      <c r="I4795">
        <f>IF(G4795="","",G4795-first_day+1)</f>
        <v/>
      </c>
      <c r="J4795" s="27">
        <f>IF(I4795="","",INDEX(Daily!$J$2:$J$421,I4795))</f>
        <v/>
      </c>
      <c r="K4795" s="27">
        <f>IF(J4795="","",J4795+cat_offset)</f>
        <v/>
      </c>
      <c r="L4795" s="27">
        <f>IF(J4795="","",MAX(0,E4795-J4795)^2)</f>
        <v/>
      </c>
      <c r="M4795" s="27">
        <f>IF(J4795="","",MAX(0,E4795-(J4795+twcdh_off))^2)</f>
        <v/>
      </c>
      <c r="N4795" s="27">
        <f>IF(E4795="","",MAX(0,E4795-swcdh_thr)^2)</f>
        <v/>
      </c>
      <c r="O4795">
        <f>IF(K4795="","",ROUND(E4795-K4795,0))</f>
        <v/>
      </c>
      <c r="P4795">
        <f>IF(O4795="","",IF(O4795&gt;=1,O4795,0))</f>
        <v/>
      </c>
      <c r="Q4795" s="27">
        <f>IF(E4795="","",MAX(0,E4795-22))</f>
        <v/>
      </c>
      <c r="R4795" s="27">
        <f>IF(H4795=1,E4795,"")</f>
        <v/>
      </c>
      <c r="S4795" s="27">
        <f>IF(AND(H4795=1,J4795&lt;&gt;""),E4795-J4795,"")</f>
        <v/>
      </c>
      <c r="T4795">
        <f>IF(G4795="","",MONTH(G4795))</f>
        <v/>
      </c>
    </row>
    <row r="4796">
      <c r="A4796" s="24" t="n">
        <v>2020</v>
      </c>
      <c r="B4796" s="24" t="n">
        <v>7</v>
      </c>
      <c r="C4796" s="24" t="n">
        <v>18</v>
      </c>
      <c r="D4796" s="24" t="n">
        <v>19</v>
      </c>
      <c r="E4796" s="24" t="n">
        <v>23.76</v>
      </c>
      <c r="F4796" s="25">
        <f>IF($E4796="","",DATE(IF($A4796="",nominal_year,$A4796),$B4796,$C4796)+($D4796-IF(LEFT(hour_conv,1)="1",1,0))/24)</f>
        <v/>
      </c>
      <c r="G4796" s="26">
        <f>IF(F4796="","",INT(F4796))</f>
        <v/>
      </c>
      <c r="H4796">
        <f>IF(G4796="","",IF(AND(MONTH(G4796)*100+DAY(G4796)&gt;=season_lo,MONTH(G4796)*100+DAY(G4796)&lt;=season_hi),1,0))</f>
        <v/>
      </c>
      <c r="I4796">
        <f>IF(G4796="","",G4796-first_day+1)</f>
        <v/>
      </c>
      <c r="J4796" s="27">
        <f>IF(I4796="","",INDEX(Daily!$J$2:$J$421,I4796))</f>
        <v/>
      </c>
      <c r="K4796" s="27">
        <f>IF(J4796="","",J4796+cat_offset)</f>
        <v/>
      </c>
      <c r="L4796" s="27">
        <f>IF(J4796="","",MAX(0,E4796-J4796)^2)</f>
        <v/>
      </c>
      <c r="M4796" s="27">
        <f>IF(J4796="","",MAX(0,E4796-(J4796+twcdh_off))^2)</f>
        <v/>
      </c>
      <c r="N4796" s="27">
        <f>IF(E4796="","",MAX(0,E4796-swcdh_thr)^2)</f>
        <v/>
      </c>
      <c r="O4796">
        <f>IF(K4796="","",ROUND(E4796-K4796,0))</f>
        <v/>
      </c>
      <c r="P4796">
        <f>IF(O4796="","",IF(O4796&gt;=1,O4796,0))</f>
        <v/>
      </c>
      <c r="Q4796" s="27">
        <f>IF(E4796="","",MAX(0,E4796-22))</f>
        <v/>
      </c>
      <c r="R4796" s="27">
        <f>IF(H4796=1,E4796,"")</f>
        <v/>
      </c>
      <c r="S4796" s="27">
        <f>IF(AND(H4796=1,J4796&lt;&gt;""),E4796-J4796,"")</f>
        <v/>
      </c>
      <c r="T4796">
        <f>IF(G4796="","",MONTH(G4796))</f>
        <v/>
      </c>
    </row>
    <row r="4797">
      <c r="A4797" s="24" t="n">
        <v>2020</v>
      </c>
      <c r="B4797" s="24" t="n">
        <v>7</v>
      </c>
      <c r="C4797" s="24" t="n">
        <v>18</v>
      </c>
      <c r="D4797" s="24" t="n">
        <v>20</v>
      </c>
      <c r="E4797" s="24" t="n">
        <v>21.67</v>
      </c>
      <c r="F4797" s="25">
        <f>IF($E4797="","",DATE(IF($A4797="",nominal_year,$A4797),$B4797,$C4797)+($D4797-IF(LEFT(hour_conv,1)="1",1,0))/24)</f>
        <v/>
      </c>
      <c r="G4797" s="26">
        <f>IF(F4797="","",INT(F4797))</f>
        <v/>
      </c>
      <c r="H4797">
        <f>IF(G4797="","",IF(AND(MONTH(G4797)*100+DAY(G4797)&gt;=season_lo,MONTH(G4797)*100+DAY(G4797)&lt;=season_hi),1,0))</f>
        <v/>
      </c>
      <c r="I4797">
        <f>IF(G4797="","",G4797-first_day+1)</f>
        <v/>
      </c>
      <c r="J4797" s="27">
        <f>IF(I4797="","",INDEX(Daily!$J$2:$J$421,I4797))</f>
        <v/>
      </c>
      <c r="K4797" s="27">
        <f>IF(J4797="","",J4797+cat_offset)</f>
        <v/>
      </c>
      <c r="L4797" s="27">
        <f>IF(J4797="","",MAX(0,E4797-J4797)^2)</f>
        <v/>
      </c>
      <c r="M4797" s="27">
        <f>IF(J4797="","",MAX(0,E4797-(J4797+twcdh_off))^2)</f>
        <v/>
      </c>
      <c r="N4797" s="27">
        <f>IF(E4797="","",MAX(0,E4797-swcdh_thr)^2)</f>
        <v/>
      </c>
      <c r="O4797">
        <f>IF(K4797="","",ROUND(E4797-K4797,0))</f>
        <v/>
      </c>
      <c r="P4797">
        <f>IF(O4797="","",IF(O4797&gt;=1,O4797,0))</f>
        <v/>
      </c>
      <c r="Q4797" s="27">
        <f>IF(E4797="","",MAX(0,E4797-22))</f>
        <v/>
      </c>
      <c r="R4797" s="27">
        <f>IF(H4797=1,E4797,"")</f>
        <v/>
      </c>
      <c r="S4797" s="27">
        <f>IF(AND(H4797=1,J4797&lt;&gt;""),E4797-J4797,"")</f>
        <v/>
      </c>
      <c r="T4797">
        <f>IF(G4797="","",MONTH(G4797))</f>
        <v/>
      </c>
    </row>
    <row r="4798">
      <c r="A4798" s="24" t="n">
        <v>2020</v>
      </c>
      <c r="B4798" s="24" t="n">
        <v>7</v>
      </c>
      <c r="C4798" s="24" t="n">
        <v>18</v>
      </c>
      <c r="D4798" s="24" t="n">
        <v>21</v>
      </c>
      <c r="E4798" s="24" t="n">
        <v>21.25</v>
      </c>
      <c r="F4798" s="25">
        <f>IF($E4798="","",DATE(IF($A4798="",nominal_year,$A4798),$B4798,$C4798)+($D4798-IF(LEFT(hour_conv,1)="1",1,0))/24)</f>
        <v/>
      </c>
      <c r="G4798" s="26">
        <f>IF(F4798="","",INT(F4798))</f>
        <v/>
      </c>
      <c r="H4798">
        <f>IF(G4798="","",IF(AND(MONTH(G4798)*100+DAY(G4798)&gt;=season_lo,MONTH(G4798)*100+DAY(G4798)&lt;=season_hi),1,0))</f>
        <v/>
      </c>
      <c r="I4798">
        <f>IF(G4798="","",G4798-first_day+1)</f>
        <v/>
      </c>
      <c r="J4798" s="27">
        <f>IF(I4798="","",INDEX(Daily!$J$2:$J$421,I4798))</f>
        <v/>
      </c>
      <c r="K4798" s="27">
        <f>IF(J4798="","",J4798+cat_offset)</f>
        <v/>
      </c>
      <c r="L4798" s="27">
        <f>IF(J4798="","",MAX(0,E4798-J4798)^2)</f>
        <v/>
      </c>
      <c r="M4798" s="27">
        <f>IF(J4798="","",MAX(0,E4798-(J4798+twcdh_off))^2)</f>
        <v/>
      </c>
      <c r="N4798" s="27">
        <f>IF(E4798="","",MAX(0,E4798-swcdh_thr)^2)</f>
        <v/>
      </c>
      <c r="O4798">
        <f>IF(K4798="","",ROUND(E4798-K4798,0))</f>
        <v/>
      </c>
      <c r="P4798">
        <f>IF(O4798="","",IF(O4798&gt;=1,O4798,0))</f>
        <v/>
      </c>
      <c r="Q4798" s="27">
        <f>IF(E4798="","",MAX(0,E4798-22))</f>
        <v/>
      </c>
      <c r="R4798" s="27">
        <f>IF(H4798=1,E4798,"")</f>
        <v/>
      </c>
      <c r="S4798" s="27">
        <f>IF(AND(H4798=1,J4798&lt;&gt;""),E4798-J4798,"")</f>
        <v/>
      </c>
      <c r="T4798">
        <f>IF(G4798="","",MONTH(G4798))</f>
        <v/>
      </c>
    </row>
    <row r="4799">
      <c r="A4799" s="24" t="n">
        <v>2020</v>
      </c>
      <c r="B4799" s="24" t="n">
        <v>7</v>
      </c>
      <c r="C4799" s="24" t="n">
        <v>18</v>
      </c>
      <c r="D4799" s="24" t="n">
        <v>22</v>
      </c>
      <c r="E4799" s="24" t="n">
        <v>20.27</v>
      </c>
      <c r="F4799" s="25">
        <f>IF($E4799="","",DATE(IF($A4799="",nominal_year,$A4799),$B4799,$C4799)+($D4799-IF(LEFT(hour_conv,1)="1",1,0))/24)</f>
        <v/>
      </c>
      <c r="G4799" s="26">
        <f>IF(F4799="","",INT(F4799))</f>
        <v/>
      </c>
      <c r="H4799">
        <f>IF(G4799="","",IF(AND(MONTH(G4799)*100+DAY(G4799)&gt;=season_lo,MONTH(G4799)*100+DAY(G4799)&lt;=season_hi),1,0))</f>
        <v/>
      </c>
      <c r="I4799">
        <f>IF(G4799="","",G4799-first_day+1)</f>
        <v/>
      </c>
      <c r="J4799" s="27">
        <f>IF(I4799="","",INDEX(Daily!$J$2:$J$421,I4799))</f>
        <v/>
      </c>
      <c r="K4799" s="27">
        <f>IF(J4799="","",J4799+cat_offset)</f>
        <v/>
      </c>
      <c r="L4799" s="27">
        <f>IF(J4799="","",MAX(0,E4799-J4799)^2)</f>
        <v/>
      </c>
      <c r="M4799" s="27">
        <f>IF(J4799="","",MAX(0,E4799-(J4799+twcdh_off))^2)</f>
        <v/>
      </c>
      <c r="N4799" s="27">
        <f>IF(E4799="","",MAX(0,E4799-swcdh_thr)^2)</f>
        <v/>
      </c>
      <c r="O4799">
        <f>IF(K4799="","",ROUND(E4799-K4799,0))</f>
        <v/>
      </c>
      <c r="P4799">
        <f>IF(O4799="","",IF(O4799&gt;=1,O4799,0))</f>
        <v/>
      </c>
      <c r="Q4799" s="27">
        <f>IF(E4799="","",MAX(0,E4799-22))</f>
        <v/>
      </c>
      <c r="R4799" s="27">
        <f>IF(H4799=1,E4799,"")</f>
        <v/>
      </c>
      <c r="S4799" s="27">
        <f>IF(AND(H4799=1,J4799&lt;&gt;""),E4799-J4799,"")</f>
        <v/>
      </c>
      <c r="T4799">
        <f>IF(G4799="","",MONTH(G4799))</f>
        <v/>
      </c>
    </row>
    <row r="4800">
      <c r="A4800" s="24" t="n">
        <v>2020</v>
      </c>
      <c r="B4800" s="24" t="n">
        <v>7</v>
      </c>
      <c r="C4800" s="24" t="n">
        <v>18</v>
      </c>
      <c r="D4800" s="24" t="n">
        <v>23</v>
      </c>
      <c r="E4800" s="24" t="n">
        <v>18.53</v>
      </c>
      <c r="F4800" s="25">
        <f>IF($E4800="","",DATE(IF($A4800="",nominal_year,$A4800),$B4800,$C4800)+($D4800-IF(LEFT(hour_conv,1)="1",1,0))/24)</f>
        <v/>
      </c>
      <c r="G4800" s="26">
        <f>IF(F4800="","",INT(F4800))</f>
        <v/>
      </c>
      <c r="H4800">
        <f>IF(G4800="","",IF(AND(MONTH(G4800)*100+DAY(G4800)&gt;=season_lo,MONTH(G4800)*100+DAY(G4800)&lt;=season_hi),1,0))</f>
        <v/>
      </c>
      <c r="I4800">
        <f>IF(G4800="","",G4800-first_day+1)</f>
        <v/>
      </c>
      <c r="J4800" s="27">
        <f>IF(I4800="","",INDEX(Daily!$J$2:$J$421,I4800))</f>
        <v/>
      </c>
      <c r="K4800" s="27">
        <f>IF(J4800="","",J4800+cat_offset)</f>
        <v/>
      </c>
      <c r="L4800" s="27">
        <f>IF(J4800="","",MAX(0,E4800-J4800)^2)</f>
        <v/>
      </c>
      <c r="M4800" s="27">
        <f>IF(J4800="","",MAX(0,E4800-(J4800+twcdh_off))^2)</f>
        <v/>
      </c>
      <c r="N4800" s="27">
        <f>IF(E4800="","",MAX(0,E4800-swcdh_thr)^2)</f>
        <v/>
      </c>
      <c r="O4800">
        <f>IF(K4800="","",ROUND(E4800-K4800,0))</f>
        <v/>
      </c>
      <c r="P4800">
        <f>IF(O4800="","",IF(O4800&gt;=1,O4800,0))</f>
        <v/>
      </c>
      <c r="Q4800" s="27">
        <f>IF(E4800="","",MAX(0,E4800-22))</f>
        <v/>
      </c>
      <c r="R4800" s="27">
        <f>IF(H4800=1,E4800,"")</f>
        <v/>
      </c>
      <c r="S4800" s="27">
        <f>IF(AND(H4800=1,J4800&lt;&gt;""),E4800-J4800,"")</f>
        <v/>
      </c>
      <c r="T4800">
        <f>IF(G4800="","",MONTH(G4800))</f>
        <v/>
      </c>
    </row>
    <row r="4801">
      <c r="A4801" s="24" t="n">
        <v>2020</v>
      </c>
      <c r="B4801" s="24" t="n">
        <v>7</v>
      </c>
      <c r="C4801" s="24" t="n">
        <v>18</v>
      </c>
      <c r="D4801" s="24" t="n">
        <v>24</v>
      </c>
      <c r="E4801" s="24" t="n">
        <v>17.42</v>
      </c>
      <c r="F4801" s="25">
        <f>IF($E4801="","",DATE(IF($A4801="",nominal_year,$A4801),$B4801,$C4801)+($D4801-IF(LEFT(hour_conv,1)="1",1,0))/24)</f>
        <v/>
      </c>
      <c r="G4801" s="26">
        <f>IF(F4801="","",INT(F4801))</f>
        <v/>
      </c>
      <c r="H4801">
        <f>IF(G4801="","",IF(AND(MONTH(G4801)*100+DAY(G4801)&gt;=season_lo,MONTH(G4801)*100+DAY(G4801)&lt;=season_hi),1,0))</f>
        <v/>
      </c>
      <c r="I4801">
        <f>IF(G4801="","",G4801-first_day+1)</f>
        <v/>
      </c>
      <c r="J4801" s="27">
        <f>IF(I4801="","",INDEX(Daily!$J$2:$J$421,I4801))</f>
        <v/>
      </c>
      <c r="K4801" s="27">
        <f>IF(J4801="","",J4801+cat_offset)</f>
        <v/>
      </c>
      <c r="L4801" s="27">
        <f>IF(J4801="","",MAX(0,E4801-J4801)^2)</f>
        <v/>
      </c>
      <c r="M4801" s="27">
        <f>IF(J4801="","",MAX(0,E4801-(J4801+twcdh_off))^2)</f>
        <v/>
      </c>
      <c r="N4801" s="27">
        <f>IF(E4801="","",MAX(0,E4801-swcdh_thr)^2)</f>
        <v/>
      </c>
      <c r="O4801">
        <f>IF(K4801="","",ROUND(E4801-K4801,0))</f>
        <v/>
      </c>
      <c r="P4801">
        <f>IF(O4801="","",IF(O4801&gt;=1,O4801,0))</f>
        <v/>
      </c>
      <c r="Q4801" s="27">
        <f>IF(E4801="","",MAX(0,E4801-22))</f>
        <v/>
      </c>
      <c r="R4801" s="27">
        <f>IF(H4801=1,E4801,"")</f>
        <v/>
      </c>
      <c r="S4801" s="27">
        <f>IF(AND(H4801=1,J4801&lt;&gt;""),E4801-J4801,"")</f>
        <v/>
      </c>
      <c r="T4801">
        <f>IF(G4801="","",MONTH(G4801))</f>
        <v/>
      </c>
    </row>
    <row r="4802">
      <c r="A4802" s="24" t="n">
        <v>2020</v>
      </c>
      <c r="B4802" s="24" t="n">
        <v>7</v>
      </c>
      <c r="C4802" s="24" t="n">
        <v>19</v>
      </c>
      <c r="D4802" s="24" t="n">
        <v>1</v>
      </c>
      <c r="E4802" s="24" t="n">
        <v>16.15</v>
      </c>
      <c r="F4802" s="25">
        <f>IF($E4802="","",DATE(IF($A4802="",nominal_year,$A4802),$B4802,$C4802)+($D4802-IF(LEFT(hour_conv,1)="1",1,0))/24)</f>
        <v/>
      </c>
      <c r="G4802" s="26">
        <f>IF(F4802="","",INT(F4802))</f>
        <v/>
      </c>
      <c r="H4802">
        <f>IF(G4802="","",IF(AND(MONTH(G4802)*100+DAY(G4802)&gt;=season_lo,MONTH(G4802)*100+DAY(G4802)&lt;=season_hi),1,0))</f>
        <v/>
      </c>
      <c r="I4802">
        <f>IF(G4802="","",G4802-first_day+1)</f>
        <v/>
      </c>
      <c r="J4802" s="27">
        <f>IF(I4802="","",INDEX(Daily!$J$2:$J$421,I4802))</f>
        <v/>
      </c>
      <c r="K4802" s="27">
        <f>IF(J4802="","",J4802+cat_offset)</f>
        <v/>
      </c>
      <c r="L4802" s="27">
        <f>IF(J4802="","",MAX(0,E4802-J4802)^2)</f>
        <v/>
      </c>
      <c r="M4802" s="27">
        <f>IF(J4802="","",MAX(0,E4802-(J4802+twcdh_off))^2)</f>
        <v/>
      </c>
      <c r="N4802" s="27">
        <f>IF(E4802="","",MAX(0,E4802-swcdh_thr)^2)</f>
        <v/>
      </c>
      <c r="O4802">
        <f>IF(K4802="","",ROUND(E4802-K4802,0))</f>
        <v/>
      </c>
      <c r="P4802">
        <f>IF(O4802="","",IF(O4802&gt;=1,O4802,0))</f>
        <v/>
      </c>
      <c r="Q4802" s="27">
        <f>IF(E4802="","",MAX(0,E4802-22))</f>
        <v/>
      </c>
      <c r="R4802" s="27">
        <f>IF(H4802=1,E4802,"")</f>
        <v/>
      </c>
      <c r="S4802" s="27">
        <f>IF(AND(H4802=1,J4802&lt;&gt;""),E4802-J4802,"")</f>
        <v/>
      </c>
      <c r="T4802">
        <f>IF(G4802="","",MONTH(G4802))</f>
        <v/>
      </c>
    </row>
    <row r="4803">
      <c r="A4803" s="24" t="n">
        <v>2020</v>
      </c>
      <c r="B4803" s="24" t="n">
        <v>7</v>
      </c>
      <c r="C4803" s="24" t="n">
        <v>19</v>
      </c>
      <c r="D4803" s="24" t="n">
        <v>2</v>
      </c>
      <c r="E4803" s="24" t="n">
        <v>15.39</v>
      </c>
      <c r="F4803" s="25">
        <f>IF($E4803="","",DATE(IF($A4803="",nominal_year,$A4803),$B4803,$C4803)+($D4803-IF(LEFT(hour_conv,1)="1",1,0))/24)</f>
        <v/>
      </c>
      <c r="G4803" s="26">
        <f>IF(F4803="","",INT(F4803))</f>
        <v/>
      </c>
      <c r="H4803">
        <f>IF(G4803="","",IF(AND(MONTH(G4803)*100+DAY(G4803)&gt;=season_lo,MONTH(G4803)*100+DAY(G4803)&lt;=season_hi),1,0))</f>
        <v/>
      </c>
      <c r="I4803">
        <f>IF(G4803="","",G4803-first_day+1)</f>
        <v/>
      </c>
      <c r="J4803" s="27">
        <f>IF(I4803="","",INDEX(Daily!$J$2:$J$421,I4803))</f>
        <v/>
      </c>
      <c r="K4803" s="27">
        <f>IF(J4803="","",J4803+cat_offset)</f>
        <v/>
      </c>
      <c r="L4803" s="27">
        <f>IF(J4803="","",MAX(0,E4803-J4803)^2)</f>
        <v/>
      </c>
      <c r="M4803" s="27">
        <f>IF(J4803="","",MAX(0,E4803-(J4803+twcdh_off))^2)</f>
        <v/>
      </c>
      <c r="N4803" s="27">
        <f>IF(E4803="","",MAX(0,E4803-swcdh_thr)^2)</f>
        <v/>
      </c>
      <c r="O4803">
        <f>IF(K4803="","",ROUND(E4803-K4803,0))</f>
        <v/>
      </c>
      <c r="P4803">
        <f>IF(O4803="","",IF(O4803&gt;=1,O4803,0))</f>
        <v/>
      </c>
      <c r="Q4803" s="27">
        <f>IF(E4803="","",MAX(0,E4803-22))</f>
        <v/>
      </c>
      <c r="R4803" s="27">
        <f>IF(H4803=1,E4803,"")</f>
        <v/>
      </c>
      <c r="S4803" s="27">
        <f>IF(AND(H4803=1,J4803&lt;&gt;""),E4803-J4803,"")</f>
        <v/>
      </c>
      <c r="T4803">
        <f>IF(G4803="","",MONTH(G4803))</f>
        <v/>
      </c>
    </row>
    <row r="4804">
      <c r="A4804" s="24" t="n">
        <v>2020</v>
      </c>
      <c r="B4804" s="24" t="n">
        <v>7</v>
      </c>
      <c r="C4804" s="24" t="n">
        <v>19</v>
      </c>
      <c r="D4804" s="24" t="n">
        <v>3</v>
      </c>
      <c r="E4804" s="24" t="n">
        <v>14.62</v>
      </c>
      <c r="F4804" s="25">
        <f>IF($E4804="","",DATE(IF($A4804="",nominal_year,$A4804),$B4804,$C4804)+($D4804-IF(LEFT(hour_conv,1)="1",1,0))/24)</f>
        <v/>
      </c>
      <c r="G4804" s="26">
        <f>IF(F4804="","",INT(F4804))</f>
        <v/>
      </c>
      <c r="H4804">
        <f>IF(G4804="","",IF(AND(MONTH(G4804)*100+DAY(G4804)&gt;=season_lo,MONTH(G4804)*100+DAY(G4804)&lt;=season_hi),1,0))</f>
        <v/>
      </c>
      <c r="I4804">
        <f>IF(G4804="","",G4804-first_day+1)</f>
        <v/>
      </c>
      <c r="J4804" s="27">
        <f>IF(I4804="","",INDEX(Daily!$J$2:$J$421,I4804))</f>
        <v/>
      </c>
      <c r="K4804" s="27">
        <f>IF(J4804="","",J4804+cat_offset)</f>
        <v/>
      </c>
      <c r="L4804" s="27">
        <f>IF(J4804="","",MAX(0,E4804-J4804)^2)</f>
        <v/>
      </c>
      <c r="M4804" s="27">
        <f>IF(J4804="","",MAX(0,E4804-(J4804+twcdh_off))^2)</f>
        <v/>
      </c>
      <c r="N4804" s="27">
        <f>IF(E4804="","",MAX(0,E4804-swcdh_thr)^2)</f>
        <v/>
      </c>
      <c r="O4804">
        <f>IF(K4804="","",ROUND(E4804-K4804,0))</f>
        <v/>
      </c>
      <c r="P4804">
        <f>IF(O4804="","",IF(O4804&gt;=1,O4804,0))</f>
        <v/>
      </c>
      <c r="Q4804" s="27">
        <f>IF(E4804="","",MAX(0,E4804-22))</f>
        <v/>
      </c>
      <c r="R4804" s="27">
        <f>IF(H4804=1,E4804,"")</f>
        <v/>
      </c>
      <c r="S4804" s="27">
        <f>IF(AND(H4804=1,J4804&lt;&gt;""),E4804-J4804,"")</f>
        <v/>
      </c>
      <c r="T4804">
        <f>IF(G4804="","",MONTH(G4804))</f>
        <v/>
      </c>
    </row>
    <row r="4805">
      <c r="A4805" s="24" t="n">
        <v>2020</v>
      </c>
      <c r="B4805" s="24" t="n">
        <v>7</v>
      </c>
      <c r="C4805" s="24" t="n">
        <v>19</v>
      </c>
      <c r="D4805" s="24" t="n">
        <v>4</v>
      </c>
      <c r="E4805" s="24" t="n">
        <v>14.04</v>
      </c>
      <c r="F4805" s="25">
        <f>IF($E4805="","",DATE(IF($A4805="",nominal_year,$A4805),$B4805,$C4805)+($D4805-IF(LEFT(hour_conv,1)="1",1,0))/24)</f>
        <v/>
      </c>
      <c r="G4805" s="26">
        <f>IF(F4805="","",INT(F4805))</f>
        <v/>
      </c>
      <c r="H4805">
        <f>IF(G4805="","",IF(AND(MONTH(G4805)*100+DAY(G4805)&gt;=season_lo,MONTH(G4805)*100+DAY(G4805)&lt;=season_hi),1,0))</f>
        <v/>
      </c>
      <c r="I4805">
        <f>IF(G4805="","",G4805-first_day+1)</f>
        <v/>
      </c>
      <c r="J4805" s="27">
        <f>IF(I4805="","",INDEX(Daily!$J$2:$J$421,I4805))</f>
        <v/>
      </c>
      <c r="K4805" s="27">
        <f>IF(J4805="","",J4805+cat_offset)</f>
        <v/>
      </c>
      <c r="L4805" s="27">
        <f>IF(J4805="","",MAX(0,E4805-J4805)^2)</f>
        <v/>
      </c>
      <c r="M4805" s="27">
        <f>IF(J4805="","",MAX(0,E4805-(J4805+twcdh_off))^2)</f>
        <v/>
      </c>
      <c r="N4805" s="27">
        <f>IF(E4805="","",MAX(0,E4805-swcdh_thr)^2)</f>
        <v/>
      </c>
      <c r="O4805">
        <f>IF(K4805="","",ROUND(E4805-K4805,0))</f>
        <v/>
      </c>
      <c r="P4805">
        <f>IF(O4805="","",IF(O4805&gt;=1,O4805,0))</f>
        <v/>
      </c>
      <c r="Q4805" s="27">
        <f>IF(E4805="","",MAX(0,E4805-22))</f>
        <v/>
      </c>
      <c r="R4805" s="27">
        <f>IF(H4805=1,E4805,"")</f>
        <v/>
      </c>
      <c r="S4805" s="27">
        <f>IF(AND(H4805=1,J4805&lt;&gt;""),E4805-J4805,"")</f>
        <v/>
      </c>
      <c r="T4805">
        <f>IF(G4805="","",MONTH(G4805))</f>
        <v/>
      </c>
    </row>
    <row r="4806">
      <c r="A4806" s="24" t="n">
        <v>2020</v>
      </c>
      <c r="B4806" s="24" t="n">
        <v>7</v>
      </c>
      <c r="C4806" s="24" t="n">
        <v>19</v>
      </c>
      <c r="D4806" s="24" t="n">
        <v>5</v>
      </c>
      <c r="E4806" s="24" t="n">
        <v>14.47</v>
      </c>
      <c r="F4806" s="25">
        <f>IF($E4806="","",DATE(IF($A4806="",nominal_year,$A4806),$B4806,$C4806)+($D4806-IF(LEFT(hour_conv,1)="1",1,0))/24)</f>
        <v/>
      </c>
      <c r="G4806" s="26">
        <f>IF(F4806="","",INT(F4806))</f>
        <v/>
      </c>
      <c r="H4806">
        <f>IF(G4806="","",IF(AND(MONTH(G4806)*100+DAY(G4806)&gt;=season_lo,MONTH(G4806)*100+DAY(G4806)&lt;=season_hi),1,0))</f>
        <v/>
      </c>
      <c r="I4806">
        <f>IF(G4806="","",G4806-first_day+1)</f>
        <v/>
      </c>
      <c r="J4806" s="27">
        <f>IF(I4806="","",INDEX(Daily!$J$2:$J$421,I4806))</f>
        <v/>
      </c>
      <c r="K4806" s="27">
        <f>IF(J4806="","",J4806+cat_offset)</f>
        <v/>
      </c>
      <c r="L4806" s="27">
        <f>IF(J4806="","",MAX(0,E4806-J4806)^2)</f>
        <v/>
      </c>
      <c r="M4806" s="27">
        <f>IF(J4806="","",MAX(0,E4806-(J4806+twcdh_off))^2)</f>
        <v/>
      </c>
      <c r="N4806" s="27">
        <f>IF(E4806="","",MAX(0,E4806-swcdh_thr)^2)</f>
        <v/>
      </c>
      <c r="O4806">
        <f>IF(K4806="","",ROUND(E4806-K4806,0))</f>
        <v/>
      </c>
      <c r="P4806">
        <f>IF(O4806="","",IF(O4806&gt;=1,O4806,0))</f>
        <v/>
      </c>
      <c r="Q4806" s="27">
        <f>IF(E4806="","",MAX(0,E4806-22))</f>
        <v/>
      </c>
      <c r="R4806" s="27">
        <f>IF(H4806=1,E4806,"")</f>
        <v/>
      </c>
      <c r="S4806" s="27">
        <f>IF(AND(H4806=1,J4806&lt;&gt;""),E4806-J4806,"")</f>
        <v/>
      </c>
      <c r="T4806">
        <f>IF(G4806="","",MONTH(G4806))</f>
        <v/>
      </c>
    </row>
    <row r="4807">
      <c r="A4807" s="24" t="n">
        <v>2020</v>
      </c>
      <c r="B4807" s="24" t="n">
        <v>7</v>
      </c>
      <c r="C4807" s="24" t="n">
        <v>19</v>
      </c>
      <c r="D4807" s="24" t="n">
        <v>6</v>
      </c>
      <c r="E4807" s="24" t="n">
        <v>15.07</v>
      </c>
      <c r="F4807" s="25">
        <f>IF($E4807="","",DATE(IF($A4807="",nominal_year,$A4807),$B4807,$C4807)+($D4807-IF(LEFT(hour_conv,1)="1",1,0))/24)</f>
        <v/>
      </c>
      <c r="G4807" s="26">
        <f>IF(F4807="","",INT(F4807))</f>
        <v/>
      </c>
      <c r="H4807">
        <f>IF(G4807="","",IF(AND(MONTH(G4807)*100+DAY(G4807)&gt;=season_lo,MONTH(G4807)*100+DAY(G4807)&lt;=season_hi),1,0))</f>
        <v/>
      </c>
      <c r="I4807">
        <f>IF(G4807="","",G4807-first_day+1)</f>
        <v/>
      </c>
      <c r="J4807" s="27">
        <f>IF(I4807="","",INDEX(Daily!$J$2:$J$421,I4807))</f>
        <v/>
      </c>
      <c r="K4807" s="27">
        <f>IF(J4807="","",J4807+cat_offset)</f>
        <v/>
      </c>
      <c r="L4807" s="27">
        <f>IF(J4807="","",MAX(0,E4807-J4807)^2)</f>
        <v/>
      </c>
      <c r="M4807" s="27">
        <f>IF(J4807="","",MAX(0,E4807-(J4807+twcdh_off))^2)</f>
        <v/>
      </c>
      <c r="N4807" s="27">
        <f>IF(E4807="","",MAX(0,E4807-swcdh_thr)^2)</f>
        <v/>
      </c>
      <c r="O4807">
        <f>IF(K4807="","",ROUND(E4807-K4807,0))</f>
        <v/>
      </c>
      <c r="P4807">
        <f>IF(O4807="","",IF(O4807&gt;=1,O4807,0))</f>
        <v/>
      </c>
      <c r="Q4807" s="27">
        <f>IF(E4807="","",MAX(0,E4807-22))</f>
        <v/>
      </c>
      <c r="R4807" s="27">
        <f>IF(H4807=1,E4807,"")</f>
        <v/>
      </c>
      <c r="S4807" s="27">
        <f>IF(AND(H4807=1,J4807&lt;&gt;""),E4807-J4807,"")</f>
        <v/>
      </c>
      <c r="T4807">
        <f>IF(G4807="","",MONTH(G4807))</f>
        <v/>
      </c>
    </row>
    <row r="4808">
      <c r="A4808" s="24" t="n">
        <v>2020</v>
      </c>
      <c r="B4808" s="24" t="n">
        <v>7</v>
      </c>
      <c r="C4808" s="24" t="n">
        <v>19</v>
      </c>
      <c r="D4808" s="24" t="n">
        <v>7</v>
      </c>
      <c r="E4808" s="24" t="n">
        <v>16.46</v>
      </c>
      <c r="F4808" s="25">
        <f>IF($E4808="","",DATE(IF($A4808="",nominal_year,$A4808),$B4808,$C4808)+($D4808-IF(LEFT(hour_conv,1)="1",1,0))/24)</f>
        <v/>
      </c>
      <c r="G4808" s="26">
        <f>IF(F4808="","",INT(F4808))</f>
        <v/>
      </c>
      <c r="H4808">
        <f>IF(G4808="","",IF(AND(MONTH(G4808)*100+DAY(G4808)&gt;=season_lo,MONTH(G4808)*100+DAY(G4808)&lt;=season_hi),1,0))</f>
        <v/>
      </c>
      <c r="I4808">
        <f>IF(G4808="","",G4808-first_day+1)</f>
        <v/>
      </c>
      <c r="J4808" s="27">
        <f>IF(I4808="","",INDEX(Daily!$J$2:$J$421,I4808))</f>
        <v/>
      </c>
      <c r="K4808" s="27">
        <f>IF(J4808="","",J4808+cat_offset)</f>
        <v/>
      </c>
      <c r="L4808" s="27">
        <f>IF(J4808="","",MAX(0,E4808-J4808)^2)</f>
        <v/>
      </c>
      <c r="M4808" s="27">
        <f>IF(J4808="","",MAX(0,E4808-(J4808+twcdh_off))^2)</f>
        <v/>
      </c>
      <c r="N4808" s="27">
        <f>IF(E4808="","",MAX(0,E4808-swcdh_thr)^2)</f>
        <v/>
      </c>
      <c r="O4808">
        <f>IF(K4808="","",ROUND(E4808-K4808,0))</f>
        <v/>
      </c>
      <c r="P4808">
        <f>IF(O4808="","",IF(O4808&gt;=1,O4808,0))</f>
        <v/>
      </c>
      <c r="Q4808" s="27">
        <f>IF(E4808="","",MAX(0,E4808-22))</f>
        <v/>
      </c>
      <c r="R4808" s="27">
        <f>IF(H4808=1,E4808,"")</f>
        <v/>
      </c>
      <c r="S4808" s="27">
        <f>IF(AND(H4808=1,J4808&lt;&gt;""),E4808-J4808,"")</f>
        <v/>
      </c>
      <c r="T4808">
        <f>IF(G4808="","",MONTH(G4808))</f>
        <v/>
      </c>
    </row>
    <row r="4809">
      <c r="A4809" s="24" t="n">
        <v>2020</v>
      </c>
      <c r="B4809" s="24" t="n">
        <v>7</v>
      </c>
      <c r="C4809" s="24" t="n">
        <v>19</v>
      </c>
      <c r="D4809" s="24" t="n">
        <v>8</v>
      </c>
      <c r="E4809" s="24" t="n">
        <v>17.72</v>
      </c>
      <c r="F4809" s="25">
        <f>IF($E4809="","",DATE(IF($A4809="",nominal_year,$A4809),$B4809,$C4809)+($D4809-IF(LEFT(hour_conv,1)="1",1,0))/24)</f>
        <v/>
      </c>
      <c r="G4809" s="26">
        <f>IF(F4809="","",INT(F4809))</f>
        <v/>
      </c>
      <c r="H4809">
        <f>IF(G4809="","",IF(AND(MONTH(G4809)*100+DAY(G4809)&gt;=season_lo,MONTH(G4809)*100+DAY(G4809)&lt;=season_hi),1,0))</f>
        <v/>
      </c>
      <c r="I4809">
        <f>IF(G4809="","",G4809-first_day+1)</f>
        <v/>
      </c>
      <c r="J4809" s="27">
        <f>IF(I4809="","",INDEX(Daily!$J$2:$J$421,I4809))</f>
        <v/>
      </c>
      <c r="K4809" s="27">
        <f>IF(J4809="","",J4809+cat_offset)</f>
        <v/>
      </c>
      <c r="L4809" s="27">
        <f>IF(J4809="","",MAX(0,E4809-J4809)^2)</f>
        <v/>
      </c>
      <c r="M4809" s="27">
        <f>IF(J4809="","",MAX(0,E4809-(J4809+twcdh_off))^2)</f>
        <v/>
      </c>
      <c r="N4809" s="27">
        <f>IF(E4809="","",MAX(0,E4809-swcdh_thr)^2)</f>
        <v/>
      </c>
      <c r="O4809">
        <f>IF(K4809="","",ROUND(E4809-K4809,0))</f>
        <v/>
      </c>
      <c r="P4809">
        <f>IF(O4809="","",IF(O4809&gt;=1,O4809,0))</f>
        <v/>
      </c>
      <c r="Q4809" s="27">
        <f>IF(E4809="","",MAX(0,E4809-22))</f>
        <v/>
      </c>
      <c r="R4809" s="27">
        <f>IF(H4809=1,E4809,"")</f>
        <v/>
      </c>
      <c r="S4809" s="27">
        <f>IF(AND(H4809=1,J4809&lt;&gt;""),E4809-J4809,"")</f>
        <v/>
      </c>
      <c r="T4809">
        <f>IF(G4809="","",MONTH(G4809))</f>
        <v/>
      </c>
    </row>
    <row r="4810">
      <c r="A4810" s="24" t="n">
        <v>2020</v>
      </c>
      <c r="B4810" s="24" t="n">
        <v>7</v>
      </c>
      <c r="C4810" s="24" t="n">
        <v>19</v>
      </c>
      <c r="D4810" s="24" t="n">
        <v>9</v>
      </c>
      <c r="E4810" s="24" t="n">
        <v>18.54</v>
      </c>
      <c r="F4810" s="25">
        <f>IF($E4810="","",DATE(IF($A4810="",nominal_year,$A4810),$B4810,$C4810)+($D4810-IF(LEFT(hour_conv,1)="1",1,0))/24)</f>
        <v/>
      </c>
      <c r="G4810" s="26">
        <f>IF(F4810="","",INT(F4810))</f>
        <v/>
      </c>
      <c r="H4810">
        <f>IF(G4810="","",IF(AND(MONTH(G4810)*100+DAY(G4810)&gt;=season_lo,MONTH(G4810)*100+DAY(G4810)&lt;=season_hi),1,0))</f>
        <v/>
      </c>
      <c r="I4810">
        <f>IF(G4810="","",G4810-first_day+1)</f>
        <v/>
      </c>
      <c r="J4810" s="27">
        <f>IF(I4810="","",INDEX(Daily!$J$2:$J$421,I4810))</f>
        <v/>
      </c>
      <c r="K4810" s="27">
        <f>IF(J4810="","",J4810+cat_offset)</f>
        <v/>
      </c>
      <c r="L4810" s="27">
        <f>IF(J4810="","",MAX(0,E4810-J4810)^2)</f>
        <v/>
      </c>
      <c r="M4810" s="27">
        <f>IF(J4810="","",MAX(0,E4810-(J4810+twcdh_off))^2)</f>
        <v/>
      </c>
      <c r="N4810" s="27">
        <f>IF(E4810="","",MAX(0,E4810-swcdh_thr)^2)</f>
        <v/>
      </c>
      <c r="O4810">
        <f>IF(K4810="","",ROUND(E4810-K4810,0))</f>
        <v/>
      </c>
      <c r="P4810">
        <f>IF(O4810="","",IF(O4810&gt;=1,O4810,0))</f>
        <v/>
      </c>
      <c r="Q4810" s="27">
        <f>IF(E4810="","",MAX(0,E4810-22))</f>
        <v/>
      </c>
      <c r="R4810" s="27">
        <f>IF(H4810=1,E4810,"")</f>
        <v/>
      </c>
      <c r="S4810" s="27">
        <f>IF(AND(H4810=1,J4810&lt;&gt;""),E4810-J4810,"")</f>
        <v/>
      </c>
      <c r="T4810">
        <f>IF(G4810="","",MONTH(G4810))</f>
        <v/>
      </c>
    </row>
    <row r="4811">
      <c r="A4811" s="24" t="n">
        <v>2020</v>
      </c>
      <c r="B4811" s="24" t="n">
        <v>7</v>
      </c>
      <c r="C4811" s="24" t="n">
        <v>19</v>
      </c>
      <c r="D4811" s="24" t="n">
        <v>10</v>
      </c>
      <c r="E4811" s="24" t="n">
        <v>19.47</v>
      </c>
      <c r="F4811" s="25">
        <f>IF($E4811="","",DATE(IF($A4811="",nominal_year,$A4811),$B4811,$C4811)+($D4811-IF(LEFT(hour_conv,1)="1",1,0))/24)</f>
        <v/>
      </c>
      <c r="G4811" s="26">
        <f>IF(F4811="","",INT(F4811))</f>
        <v/>
      </c>
      <c r="H4811">
        <f>IF(G4811="","",IF(AND(MONTH(G4811)*100+DAY(G4811)&gt;=season_lo,MONTH(G4811)*100+DAY(G4811)&lt;=season_hi),1,0))</f>
        <v/>
      </c>
      <c r="I4811">
        <f>IF(G4811="","",G4811-first_day+1)</f>
        <v/>
      </c>
      <c r="J4811" s="27">
        <f>IF(I4811="","",INDEX(Daily!$J$2:$J$421,I4811))</f>
        <v/>
      </c>
      <c r="K4811" s="27">
        <f>IF(J4811="","",J4811+cat_offset)</f>
        <v/>
      </c>
      <c r="L4811" s="27">
        <f>IF(J4811="","",MAX(0,E4811-J4811)^2)</f>
        <v/>
      </c>
      <c r="M4811" s="27">
        <f>IF(J4811="","",MAX(0,E4811-(J4811+twcdh_off))^2)</f>
        <v/>
      </c>
      <c r="N4811" s="27">
        <f>IF(E4811="","",MAX(0,E4811-swcdh_thr)^2)</f>
        <v/>
      </c>
      <c r="O4811">
        <f>IF(K4811="","",ROUND(E4811-K4811,0))</f>
        <v/>
      </c>
      <c r="P4811">
        <f>IF(O4811="","",IF(O4811&gt;=1,O4811,0))</f>
        <v/>
      </c>
      <c r="Q4811" s="27">
        <f>IF(E4811="","",MAX(0,E4811-22))</f>
        <v/>
      </c>
      <c r="R4811" s="27">
        <f>IF(H4811=1,E4811,"")</f>
        <v/>
      </c>
      <c r="S4811" s="27">
        <f>IF(AND(H4811=1,J4811&lt;&gt;""),E4811-J4811,"")</f>
        <v/>
      </c>
      <c r="T4811">
        <f>IF(G4811="","",MONTH(G4811))</f>
        <v/>
      </c>
    </row>
    <row r="4812">
      <c r="A4812" s="24" t="n">
        <v>2020</v>
      </c>
      <c r="B4812" s="24" t="n">
        <v>7</v>
      </c>
      <c r="C4812" s="24" t="n">
        <v>19</v>
      </c>
      <c r="D4812" s="24" t="n">
        <v>11</v>
      </c>
      <c r="E4812" s="24" t="n">
        <v>20.87</v>
      </c>
      <c r="F4812" s="25">
        <f>IF($E4812="","",DATE(IF($A4812="",nominal_year,$A4812),$B4812,$C4812)+($D4812-IF(LEFT(hour_conv,1)="1",1,0))/24)</f>
        <v/>
      </c>
      <c r="G4812" s="26">
        <f>IF(F4812="","",INT(F4812))</f>
        <v/>
      </c>
      <c r="H4812">
        <f>IF(G4812="","",IF(AND(MONTH(G4812)*100+DAY(G4812)&gt;=season_lo,MONTH(G4812)*100+DAY(G4812)&lt;=season_hi),1,0))</f>
        <v/>
      </c>
      <c r="I4812">
        <f>IF(G4812="","",G4812-first_day+1)</f>
        <v/>
      </c>
      <c r="J4812" s="27">
        <f>IF(I4812="","",INDEX(Daily!$J$2:$J$421,I4812))</f>
        <v/>
      </c>
      <c r="K4812" s="27">
        <f>IF(J4812="","",J4812+cat_offset)</f>
        <v/>
      </c>
      <c r="L4812" s="27">
        <f>IF(J4812="","",MAX(0,E4812-J4812)^2)</f>
        <v/>
      </c>
      <c r="M4812" s="27">
        <f>IF(J4812="","",MAX(0,E4812-(J4812+twcdh_off))^2)</f>
        <v/>
      </c>
      <c r="N4812" s="27">
        <f>IF(E4812="","",MAX(0,E4812-swcdh_thr)^2)</f>
        <v/>
      </c>
      <c r="O4812">
        <f>IF(K4812="","",ROUND(E4812-K4812,0))</f>
        <v/>
      </c>
      <c r="P4812">
        <f>IF(O4812="","",IF(O4812&gt;=1,O4812,0))</f>
        <v/>
      </c>
      <c r="Q4812" s="27">
        <f>IF(E4812="","",MAX(0,E4812-22))</f>
        <v/>
      </c>
      <c r="R4812" s="27">
        <f>IF(H4812=1,E4812,"")</f>
        <v/>
      </c>
      <c r="S4812" s="27">
        <f>IF(AND(H4812=1,J4812&lt;&gt;""),E4812-J4812,"")</f>
        <v/>
      </c>
      <c r="T4812">
        <f>IF(G4812="","",MONTH(G4812))</f>
        <v/>
      </c>
    </row>
    <row r="4813">
      <c r="A4813" s="24" t="n">
        <v>2020</v>
      </c>
      <c r="B4813" s="24" t="n">
        <v>7</v>
      </c>
      <c r="C4813" s="24" t="n">
        <v>19</v>
      </c>
      <c r="D4813" s="24" t="n">
        <v>12</v>
      </c>
      <c r="E4813" s="24" t="n">
        <v>22.39</v>
      </c>
      <c r="F4813" s="25">
        <f>IF($E4813="","",DATE(IF($A4813="",nominal_year,$A4813),$B4813,$C4813)+($D4813-IF(LEFT(hour_conv,1)="1",1,0))/24)</f>
        <v/>
      </c>
      <c r="G4813" s="26">
        <f>IF(F4813="","",INT(F4813))</f>
        <v/>
      </c>
      <c r="H4813">
        <f>IF(G4813="","",IF(AND(MONTH(G4813)*100+DAY(G4813)&gt;=season_lo,MONTH(G4813)*100+DAY(G4813)&lt;=season_hi),1,0))</f>
        <v/>
      </c>
      <c r="I4813">
        <f>IF(G4813="","",G4813-first_day+1)</f>
        <v/>
      </c>
      <c r="J4813" s="27">
        <f>IF(I4813="","",INDEX(Daily!$J$2:$J$421,I4813))</f>
        <v/>
      </c>
      <c r="K4813" s="27">
        <f>IF(J4813="","",J4813+cat_offset)</f>
        <v/>
      </c>
      <c r="L4813" s="27">
        <f>IF(J4813="","",MAX(0,E4813-J4813)^2)</f>
        <v/>
      </c>
      <c r="M4813" s="27">
        <f>IF(J4813="","",MAX(0,E4813-(J4813+twcdh_off))^2)</f>
        <v/>
      </c>
      <c r="N4813" s="27">
        <f>IF(E4813="","",MAX(0,E4813-swcdh_thr)^2)</f>
        <v/>
      </c>
      <c r="O4813">
        <f>IF(K4813="","",ROUND(E4813-K4813,0))</f>
        <v/>
      </c>
      <c r="P4813">
        <f>IF(O4813="","",IF(O4813&gt;=1,O4813,0))</f>
        <v/>
      </c>
      <c r="Q4813" s="27">
        <f>IF(E4813="","",MAX(0,E4813-22))</f>
        <v/>
      </c>
      <c r="R4813" s="27">
        <f>IF(H4813=1,E4813,"")</f>
        <v/>
      </c>
      <c r="S4813" s="27">
        <f>IF(AND(H4813=1,J4813&lt;&gt;""),E4813-J4813,"")</f>
        <v/>
      </c>
      <c r="T4813">
        <f>IF(G4813="","",MONTH(G4813))</f>
        <v/>
      </c>
    </row>
    <row r="4814">
      <c r="A4814" s="24" t="n">
        <v>2020</v>
      </c>
      <c r="B4814" s="24" t="n">
        <v>7</v>
      </c>
      <c r="C4814" s="24" t="n">
        <v>19</v>
      </c>
      <c r="D4814" s="24" t="n">
        <v>13</v>
      </c>
      <c r="E4814" s="24" t="n">
        <v>24.14</v>
      </c>
      <c r="F4814" s="25">
        <f>IF($E4814="","",DATE(IF($A4814="",nominal_year,$A4814),$B4814,$C4814)+($D4814-IF(LEFT(hour_conv,1)="1",1,0))/24)</f>
        <v/>
      </c>
      <c r="G4814" s="26">
        <f>IF(F4814="","",INT(F4814))</f>
        <v/>
      </c>
      <c r="H4814">
        <f>IF(G4814="","",IF(AND(MONTH(G4814)*100+DAY(G4814)&gt;=season_lo,MONTH(G4814)*100+DAY(G4814)&lt;=season_hi),1,0))</f>
        <v/>
      </c>
      <c r="I4814">
        <f>IF(G4814="","",G4814-first_day+1)</f>
        <v/>
      </c>
      <c r="J4814" s="27">
        <f>IF(I4814="","",INDEX(Daily!$J$2:$J$421,I4814))</f>
        <v/>
      </c>
      <c r="K4814" s="27">
        <f>IF(J4814="","",J4814+cat_offset)</f>
        <v/>
      </c>
      <c r="L4814" s="27">
        <f>IF(J4814="","",MAX(0,E4814-J4814)^2)</f>
        <v/>
      </c>
      <c r="M4814" s="27">
        <f>IF(J4814="","",MAX(0,E4814-(J4814+twcdh_off))^2)</f>
        <v/>
      </c>
      <c r="N4814" s="27">
        <f>IF(E4814="","",MAX(0,E4814-swcdh_thr)^2)</f>
        <v/>
      </c>
      <c r="O4814">
        <f>IF(K4814="","",ROUND(E4814-K4814,0))</f>
        <v/>
      </c>
      <c r="P4814">
        <f>IF(O4814="","",IF(O4814&gt;=1,O4814,0))</f>
        <v/>
      </c>
      <c r="Q4814" s="27">
        <f>IF(E4814="","",MAX(0,E4814-22))</f>
        <v/>
      </c>
      <c r="R4814" s="27">
        <f>IF(H4814=1,E4814,"")</f>
        <v/>
      </c>
      <c r="S4814" s="27">
        <f>IF(AND(H4814=1,J4814&lt;&gt;""),E4814-J4814,"")</f>
        <v/>
      </c>
      <c r="T4814">
        <f>IF(G4814="","",MONTH(G4814))</f>
        <v/>
      </c>
    </row>
    <row r="4815">
      <c r="A4815" s="24" t="n">
        <v>2020</v>
      </c>
      <c r="B4815" s="24" t="n">
        <v>7</v>
      </c>
      <c r="C4815" s="24" t="n">
        <v>19</v>
      </c>
      <c r="D4815" s="24" t="n">
        <v>14</v>
      </c>
      <c r="E4815" s="24" t="n">
        <v>24.57</v>
      </c>
      <c r="F4815" s="25">
        <f>IF($E4815="","",DATE(IF($A4815="",nominal_year,$A4815),$B4815,$C4815)+($D4815-IF(LEFT(hour_conv,1)="1",1,0))/24)</f>
        <v/>
      </c>
      <c r="G4815" s="26">
        <f>IF(F4815="","",INT(F4815))</f>
        <v/>
      </c>
      <c r="H4815">
        <f>IF(G4815="","",IF(AND(MONTH(G4815)*100+DAY(G4815)&gt;=season_lo,MONTH(G4815)*100+DAY(G4815)&lt;=season_hi),1,0))</f>
        <v/>
      </c>
      <c r="I4815">
        <f>IF(G4815="","",G4815-first_day+1)</f>
        <v/>
      </c>
      <c r="J4815" s="27">
        <f>IF(I4815="","",INDEX(Daily!$J$2:$J$421,I4815))</f>
        <v/>
      </c>
      <c r="K4815" s="27">
        <f>IF(J4815="","",J4815+cat_offset)</f>
        <v/>
      </c>
      <c r="L4815" s="27">
        <f>IF(J4815="","",MAX(0,E4815-J4815)^2)</f>
        <v/>
      </c>
      <c r="M4815" s="27">
        <f>IF(J4815="","",MAX(0,E4815-(J4815+twcdh_off))^2)</f>
        <v/>
      </c>
      <c r="N4815" s="27">
        <f>IF(E4815="","",MAX(0,E4815-swcdh_thr)^2)</f>
        <v/>
      </c>
      <c r="O4815">
        <f>IF(K4815="","",ROUND(E4815-K4815,0))</f>
        <v/>
      </c>
      <c r="P4815">
        <f>IF(O4815="","",IF(O4815&gt;=1,O4815,0))</f>
        <v/>
      </c>
      <c r="Q4815" s="27">
        <f>IF(E4815="","",MAX(0,E4815-22))</f>
        <v/>
      </c>
      <c r="R4815" s="27">
        <f>IF(H4815=1,E4815,"")</f>
        <v/>
      </c>
      <c r="S4815" s="27">
        <f>IF(AND(H4815=1,J4815&lt;&gt;""),E4815-J4815,"")</f>
        <v/>
      </c>
      <c r="T4815">
        <f>IF(G4815="","",MONTH(G4815))</f>
        <v/>
      </c>
    </row>
    <row r="4816">
      <c r="A4816" s="24" t="n">
        <v>2020</v>
      </c>
      <c r="B4816" s="24" t="n">
        <v>7</v>
      </c>
      <c r="C4816" s="24" t="n">
        <v>19</v>
      </c>
      <c r="D4816" s="24" t="n">
        <v>15</v>
      </c>
      <c r="E4816" s="24" t="n">
        <v>24.95</v>
      </c>
      <c r="F4816" s="25">
        <f>IF($E4816="","",DATE(IF($A4816="",nominal_year,$A4816),$B4816,$C4816)+($D4816-IF(LEFT(hour_conv,1)="1",1,0))/24)</f>
        <v/>
      </c>
      <c r="G4816" s="26">
        <f>IF(F4816="","",INT(F4816))</f>
        <v/>
      </c>
      <c r="H4816">
        <f>IF(G4816="","",IF(AND(MONTH(G4816)*100+DAY(G4816)&gt;=season_lo,MONTH(G4816)*100+DAY(G4816)&lt;=season_hi),1,0))</f>
        <v/>
      </c>
      <c r="I4816">
        <f>IF(G4816="","",G4816-first_day+1)</f>
        <v/>
      </c>
      <c r="J4816" s="27">
        <f>IF(I4816="","",INDEX(Daily!$J$2:$J$421,I4816))</f>
        <v/>
      </c>
      <c r="K4816" s="27">
        <f>IF(J4816="","",J4816+cat_offset)</f>
        <v/>
      </c>
      <c r="L4816" s="27">
        <f>IF(J4816="","",MAX(0,E4816-J4816)^2)</f>
        <v/>
      </c>
      <c r="M4816" s="27">
        <f>IF(J4816="","",MAX(0,E4816-(J4816+twcdh_off))^2)</f>
        <v/>
      </c>
      <c r="N4816" s="27">
        <f>IF(E4816="","",MAX(0,E4816-swcdh_thr)^2)</f>
        <v/>
      </c>
      <c r="O4816">
        <f>IF(K4816="","",ROUND(E4816-K4816,0))</f>
        <v/>
      </c>
      <c r="P4816">
        <f>IF(O4816="","",IF(O4816&gt;=1,O4816,0))</f>
        <v/>
      </c>
      <c r="Q4816" s="27">
        <f>IF(E4816="","",MAX(0,E4816-22))</f>
        <v/>
      </c>
      <c r="R4816" s="27">
        <f>IF(H4816=1,E4816,"")</f>
        <v/>
      </c>
      <c r="S4816" s="27">
        <f>IF(AND(H4816=1,J4816&lt;&gt;""),E4816-J4816,"")</f>
        <v/>
      </c>
      <c r="T4816">
        <f>IF(G4816="","",MONTH(G4816))</f>
        <v/>
      </c>
    </row>
    <row r="4817">
      <c r="A4817" s="24" t="n">
        <v>2020</v>
      </c>
      <c r="B4817" s="24" t="n">
        <v>7</v>
      </c>
      <c r="C4817" s="24" t="n">
        <v>19</v>
      </c>
      <c r="D4817" s="24" t="n">
        <v>16</v>
      </c>
      <c r="E4817" s="24" t="n">
        <v>24.85</v>
      </c>
      <c r="F4817" s="25">
        <f>IF($E4817="","",DATE(IF($A4817="",nominal_year,$A4817),$B4817,$C4817)+($D4817-IF(LEFT(hour_conv,1)="1",1,0))/24)</f>
        <v/>
      </c>
      <c r="G4817" s="26">
        <f>IF(F4817="","",INT(F4817))</f>
        <v/>
      </c>
      <c r="H4817">
        <f>IF(G4817="","",IF(AND(MONTH(G4817)*100+DAY(G4817)&gt;=season_lo,MONTH(G4817)*100+DAY(G4817)&lt;=season_hi),1,0))</f>
        <v/>
      </c>
      <c r="I4817">
        <f>IF(G4817="","",G4817-first_day+1)</f>
        <v/>
      </c>
      <c r="J4817" s="27">
        <f>IF(I4817="","",INDEX(Daily!$J$2:$J$421,I4817))</f>
        <v/>
      </c>
      <c r="K4817" s="27">
        <f>IF(J4817="","",J4817+cat_offset)</f>
        <v/>
      </c>
      <c r="L4817" s="27">
        <f>IF(J4817="","",MAX(0,E4817-J4817)^2)</f>
        <v/>
      </c>
      <c r="M4817" s="27">
        <f>IF(J4817="","",MAX(0,E4817-(J4817+twcdh_off))^2)</f>
        <v/>
      </c>
      <c r="N4817" s="27">
        <f>IF(E4817="","",MAX(0,E4817-swcdh_thr)^2)</f>
        <v/>
      </c>
      <c r="O4817">
        <f>IF(K4817="","",ROUND(E4817-K4817,0))</f>
        <v/>
      </c>
      <c r="P4817">
        <f>IF(O4817="","",IF(O4817&gt;=1,O4817,0))</f>
        <v/>
      </c>
      <c r="Q4817" s="27">
        <f>IF(E4817="","",MAX(0,E4817-22))</f>
        <v/>
      </c>
      <c r="R4817" s="27">
        <f>IF(H4817=1,E4817,"")</f>
        <v/>
      </c>
      <c r="S4817" s="27">
        <f>IF(AND(H4817=1,J4817&lt;&gt;""),E4817-J4817,"")</f>
        <v/>
      </c>
      <c r="T4817">
        <f>IF(G4817="","",MONTH(G4817))</f>
        <v/>
      </c>
    </row>
    <row r="4818">
      <c r="A4818" s="24" t="n">
        <v>2020</v>
      </c>
      <c r="B4818" s="24" t="n">
        <v>7</v>
      </c>
      <c r="C4818" s="24" t="n">
        <v>19</v>
      </c>
      <c r="D4818" s="24" t="n">
        <v>17</v>
      </c>
      <c r="E4818" s="24" t="n">
        <v>25.33</v>
      </c>
      <c r="F4818" s="25">
        <f>IF($E4818="","",DATE(IF($A4818="",nominal_year,$A4818),$B4818,$C4818)+($D4818-IF(LEFT(hour_conv,1)="1",1,0))/24)</f>
        <v/>
      </c>
      <c r="G4818" s="26">
        <f>IF(F4818="","",INT(F4818))</f>
        <v/>
      </c>
      <c r="H4818">
        <f>IF(G4818="","",IF(AND(MONTH(G4818)*100+DAY(G4818)&gt;=season_lo,MONTH(G4818)*100+DAY(G4818)&lt;=season_hi),1,0))</f>
        <v/>
      </c>
      <c r="I4818">
        <f>IF(G4818="","",G4818-first_day+1)</f>
        <v/>
      </c>
      <c r="J4818" s="27">
        <f>IF(I4818="","",INDEX(Daily!$J$2:$J$421,I4818))</f>
        <v/>
      </c>
      <c r="K4818" s="27">
        <f>IF(J4818="","",J4818+cat_offset)</f>
        <v/>
      </c>
      <c r="L4818" s="27">
        <f>IF(J4818="","",MAX(0,E4818-J4818)^2)</f>
        <v/>
      </c>
      <c r="M4818" s="27">
        <f>IF(J4818="","",MAX(0,E4818-(J4818+twcdh_off))^2)</f>
        <v/>
      </c>
      <c r="N4818" s="27">
        <f>IF(E4818="","",MAX(0,E4818-swcdh_thr)^2)</f>
        <v/>
      </c>
      <c r="O4818">
        <f>IF(K4818="","",ROUND(E4818-K4818,0))</f>
        <v/>
      </c>
      <c r="P4818">
        <f>IF(O4818="","",IF(O4818&gt;=1,O4818,0))</f>
        <v/>
      </c>
      <c r="Q4818" s="27">
        <f>IF(E4818="","",MAX(0,E4818-22))</f>
        <v/>
      </c>
      <c r="R4818" s="27">
        <f>IF(H4818=1,E4818,"")</f>
        <v/>
      </c>
      <c r="S4818" s="27">
        <f>IF(AND(H4818=1,J4818&lt;&gt;""),E4818-J4818,"")</f>
        <v/>
      </c>
      <c r="T4818">
        <f>IF(G4818="","",MONTH(G4818))</f>
        <v/>
      </c>
    </row>
    <row r="4819">
      <c r="A4819" s="24" t="n">
        <v>2020</v>
      </c>
      <c r="B4819" s="24" t="n">
        <v>7</v>
      </c>
      <c r="C4819" s="24" t="n">
        <v>19</v>
      </c>
      <c r="D4819" s="24" t="n">
        <v>18</v>
      </c>
      <c r="E4819" s="24" t="n">
        <v>24.55</v>
      </c>
      <c r="F4819" s="25">
        <f>IF($E4819="","",DATE(IF($A4819="",nominal_year,$A4819),$B4819,$C4819)+($D4819-IF(LEFT(hour_conv,1)="1",1,0))/24)</f>
        <v/>
      </c>
      <c r="G4819" s="26">
        <f>IF(F4819="","",INT(F4819))</f>
        <v/>
      </c>
      <c r="H4819">
        <f>IF(G4819="","",IF(AND(MONTH(G4819)*100+DAY(G4819)&gt;=season_lo,MONTH(G4819)*100+DAY(G4819)&lt;=season_hi),1,0))</f>
        <v/>
      </c>
      <c r="I4819">
        <f>IF(G4819="","",G4819-first_day+1)</f>
        <v/>
      </c>
      <c r="J4819" s="27">
        <f>IF(I4819="","",INDEX(Daily!$J$2:$J$421,I4819))</f>
        <v/>
      </c>
      <c r="K4819" s="27">
        <f>IF(J4819="","",J4819+cat_offset)</f>
        <v/>
      </c>
      <c r="L4819" s="27">
        <f>IF(J4819="","",MAX(0,E4819-J4819)^2)</f>
        <v/>
      </c>
      <c r="M4819" s="27">
        <f>IF(J4819="","",MAX(0,E4819-(J4819+twcdh_off))^2)</f>
        <v/>
      </c>
      <c r="N4819" s="27">
        <f>IF(E4819="","",MAX(0,E4819-swcdh_thr)^2)</f>
        <v/>
      </c>
      <c r="O4819">
        <f>IF(K4819="","",ROUND(E4819-K4819,0))</f>
        <v/>
      </c>
      <c r="P4819">
        <f>IF(O4819="","",IF(O4819&gt;=1,O4819,0))</f>
        <v/>
      </c>
      <c r="Q4819" s="27">
        <f>IF(E4819="","",MAX(0,E4819-22))</f>
        <v/>
      </c>
      <c r="R4819" s="27">
        <f>IF(H4819=1,E4819,"")</f>
        <v/>
      </c>
      <c r="S4819" s="27">
        <f>IF(AND(H4819=1,J4819&lt;&gt;""),E4819-J4819,"")</f>
        <v/>
      </c>
      <c r="T4819">
        <f>IF(G4819="","",MONTH(G4819))</f>
        <v/>
      </c>
    </row>
    <row r="4820">
      <c r="A4820" s="24" t="n">
        <v>2020</v>
      </c>
      <c r="B4820" s="24" t="n">
        <v>7</v>
      </c>
      <c r="C4820" s="24" t="n">
        <v>19</v>
      </c>
      <c r="D4820" s="24" t="n">
        <v>19</v>
      </c>
      <c r="E4820" s="24" t="n">
        <v>23.56</v>
      </c>
      <c r="F4820" s="25">
        <f>IF($E4820="","",DATE(IF($A4820="",nominal_year,$A4820),$B4820,$C4820)+($D4820-IF(LEFT(hour_conv,1)="1",1,0))/24)</f>
        <v/>
      </c>
      <c r="G4820" s="26">
        <f>IF(F4820="","",INT(F4820))</f>
        <v/>
      </c>
      <c r="H4820">
        <f>IF(G4820="","",IF(AND(MONTH(G4820)*100+DAY(G4820)&gt;=season_lo,MONTH(G4820)*100+DAY(G4820)&lt;=season_hi),1,0))</f>
        <v/>
      </c>
      <c r="I4820">
        <f>IF(G4820="","",G4820-first_day+1)</f>
        <v/>
      </c>
      <c r="J4820" s="27">
        <f>IF(I4820="","",INDEX(Daily!$J$2:$J$421,I4820))</f>
        <v/>
      </c>
      <c r="K4820" s="27">
        <f>IF(J4820="","",J4820+cat_offset)</f>
        <v/>
      </c>
      <c r="L4820" s="27">
        <f>IF(J4820="","",MAX(0,E4820-J4820)^2)</f>
        <v/>
      </c>
      <c r="M4820" s="27">
        <f>IF(J4820="","",MAX(0,E4820-(J4820+twcdh_off))^2)</f>
        <v/>
      </c>
      <c r="N4820" s="27">
        <f>IF(E4820="","",MAX(0,E4820-swcdh_thr)^2)</f>
        <v/>
      </c>
      <c r="O4820">
        <f>IF(K4820="","",ROUND(E4820-K4820,0))</f>
        <v/>
      </c>
      <c r="P4820">
        <f>IF(O4820="","",IF(O4820&gt;=1,O4820,0))</f>
        <v/>
      </c>
      <c r="Q4820" s="27">
        <f>IF(E4820="","",MAX(0,E4820-22))</f>
        <v/>
      </c>
      <c r="R4820" s="27">
        <f>IF(H4820=1,E4820,"")</f>
        <v/>
      </c>
      <c r="S4820" s="27">
        <f>IF(AND(H4820=1,J4820&lt;&gt;""),E4820-J4820,"")</f>
        <v/>
      </c>
      <c r="T4820">
        <f>IF(G4820="","",MONTH(G4820))</f>
        <v/>
      </c>
    </row>
    <row r="4821">
      <c r="A4821" s="24" t="n">
        <v>2020</v>
      </c>
      <c r="B4821" s="24" t="n">
        <v>7</v>
      </c>
      <c r="C4821" s="24" t="n">
        <v>19</v>
      </c>
      <c r="D4821" s="24" t="n">
        <v>20</v>
      </c>
      <c r="E4821" s="24" t="n">
        <v>22.5</v>
      </c>
      <c r="F4821" s="25">
        <f>IF($E4821="","",DATE(IF($A4821="",nominal_year,$A4821),$B4821,$C4821)+($D4821-IF(LEFT(hour_conv,1)="1",1,0))/24)</f>
        <v/>
      </c>
      <c r="G4821" s="26">
        <f>IF(F4821="","",INT(F4821))</f>
        <v/>
      </c>
      <c r="H4821">
        <f>IF(G4821="","",IF(AND(MONTH(G4821)*100+DAY(G4821)&gt;=season_lo,MONTH(G4821)*100+DAY(G4821)&lt;=season_hi),1,0))</f>
        <v/>
      </c>
      <c r="I4821">
        <f>IF(G4821="","",G4821-first_day+1)</f>
        <v/>
      </c>
      <c r="J4821" s="27">
        <f>IF(I4821="","",INDEX(Daily!$J$2:$J$421,I4821))</f>
        <v/>
      </c>
      <c r="K4821" s="27">
        <f>IF(J4821="","",J4821+cat_offset)</f>
        <v/>
      </c>
      <c r="L4821" s="27">
        <f>IF(J4821="","",MAX(0,E4821-J4821)^2)</f>
        <v/>
      </c>
      <c r="M4821" s="27">
        <f>IF(J4821="","",MAX(0,E4821-(J4821+twcdh_off))^2)</f>
        <v/>
      </c>
      <c r="N4821" s="27">
        <f>IF(E4821="","",MAX(0,E4821-swcdh_thr)^2)</f>
        <v/>
      </c>
      <c r="O4821">
        <f>IF(K4821="","",ROUND(E4821-K4821,0))</f>
        <v/>
      </c>
      <c r="P4821">
        <f>IF(O4821="","",IF(O4821&gt;=1,O4821,0))</f>
        <v/>
      </c>
      <c r="Q4821" s="27">
        <f>IF(E4821="","",MAX(0,E4821-22))</f>
        <v/>
      </c>
      <c r="R4821" s="27">
        <f>IF(H4821=1,E4821,"")</f>
        <v/>
      </c>
      <c r="S4821" s="27">
        <f>IF(AND(H4821=1,J4821&lt;&gt;""),E4821-J4821,"")</f>
        <v/>
      </c>
      <c r="T4821">
        <f>IF(G4821="","",MONTH(G4821))</f>
        <v/>
      </c>
    </row>
    <row r="4822">
      <c r="A4822" s="24" t="n">
        <v>2020</v>
      </c>
      <c r="B4822" s="24" t="n">
        <v>7</v>
      </c>
      <c r="C4822" s="24" t="n">
        <v>19</v>
      </c>
      <c r="D4822" s="24" t="n">
        <v>21</v>
      </c>
      <c r="E4822" s="24" t="n">
        <v>21.84</v>
      </c>
      <c r="F4822" s="25">
        <f>IF($E4822="","",DATE(IF($A4822="",nominal_year,$A4822),$B4822,$C4822)+($D4822-IF(LEFT(hour_conv,1)="1",1,0))/24)</f>
        <v/>
      </c>
      <c r="G4822" s="26">
        <f>IF(F4822="","",INT(F4822))</f>
        <v/>
      </c>
      <c r="H4822">
        <f>IF(G4822="","",IF(AND(MONTH(G4822)*100+DAY(G4822)&gt;=season_lo,MONTH(G4822)*100+DAY(G4822)&lt;=season_hi),1,0))</f>
        <v/>
      </c>
      <c r="I4822">
        <f>IF(G4822="","",G4822-first_day+1)</f>
        <v/>
      </c>
      <c r="J4822" s="27">
        <f>IF(I4822="","",INDEX(Daily!$J$2:$J$421,I4822))</f>
        <v/>
      </c>
      <c r="K4822" s="27">
        <f>IF(J4822="","",J4822+cat_offset)</f>
        <v/>
      </c>
      <c r="L4822" s="27">
        <f>IF(J4822="","",MAX(0,E4822-J4822)^2)</f>
        <v/>
      </c>
      <c r="M4822" s="27">
        <f>IF(J4822="","",MAX(0,E4822-(J4822+twcdh_off))^2)</f>
        <v/>
      </c>
      <c r="N4822" s="27">
        <f>IF(E4822="","",MAX(0,E4822-swcdh_thr)^2)</f>
        <v/>
      </c>
      <c r="O4822">
        <f>IF(K4822="","",ROUND(E4822-K4822,0))</f>
        <v/>
      </c>
      <c r="P4822">
        <f>IF(O4822="","",IF(O4822&gt;=1,O4822,0))</f>
        <v/>
      </c>
      <c r="Q4822" s="27">
        <f>IF(E4822="","",MAX(0,E4822-22))</f>
        <v/>
      </c>
      <c r="R4822" s="27">
        <f>IF(H4822=1,E4822,"")</f>
        <v/>
      </c>
      <c r="S4822" s="27">
        <f>IF(AND(H4822=1,J4822&lt;&gt;""),E4822-J4822,"")</f>
        <v/>
      </c>
      <c r="T4822">
        <f>IF(G4822="","",MONTH(G4822))</f>
        <v/>
      </c>
    </row>
    <row r="4823">
      <c r="A4823" s="24" t="n">
        <v>2020</v>
      </c>
      <c r="B4823" s="24" t="n">
        <v>7</v>
      </c>
      <c r="C4823" s="24" t="n">
        <v>19</v>
      </c>
      <c r="D4823" s="24" t="n">
        <v>22</v>
      </c>
      <c r="E4823" s="24" t="n">
        <v>19.71</v>
      </c>
      <c r="F4823" s="25">
        <f>IF($E4823="","",DATE(IF($A4823="",nominal_year,$A4823),$B4823,$C4823)+($D4823-IF(LEFT(hour_conv,1)="1",1,0))/24)</f>
        <v/>
      </c>
      <c r="G4823" s="26">
        <f>IF(F4823="","",INT(F4823))</f>
        <v/>
      </c>
      <c r="H4823">
        <f>IF(G4823="","",IF(AND(MONTH(G4823)*100+DAY(G4823)&gt;=season_lo,MONTH(G4823)*100+DAY(G4823)&lt;=season_hi),1,0))</f>
        <v/>
      </c>
      <c r="I4823">
        <f>IF(G4823="","",G4823-first_day+1)</f>
        <v/>
      </c>
      <c r="J4823" s="27">
        <f>IF(I4823="","",INDEX(Daily!$J$2:$J$421,I4823))</f>
        <v/>
      </c>
      <c r="K4823" s="27">
        <f>IF(J4823="","",J4823+cat_offset)</f>
        <v/>
      </c>
      <c r="L4823" s="27">
        <f>IF(J4823="","",MAX(0,E4823-J4823)^2)</f>
        <v/>
      </c>
      <c r="M4823" s="27">
        <f>IF(J4823="","",MAX(0,E4823-(J4823+twcdh_off))^2)</f>
        <v/>
      </c>
      <c r="N4823" s="27">
        <f>IF(E4823="","",MAX(0,E4823-swcdh_thr)^2)</f>
        <v/>
      </c>
      <c r="O4823">
        <f>IF(K4823="","",ROUND(E4823-K4823,0))</f>
        <v/>
      </c>
      <c r="P4823">
        <f>IF(O4823="","",IF(O4823&gt;=1,O4823,0))</f>
        <v/>
      </c>
      <c r="Q4823" s="27">
        <f>IF(E4823="","",MAX(0,E4823-22))</f>
        <v/>
      </c>
      <c r="R4823" s="27">
        <f>IF(H4823=1,E4823,"")</f>
        <v/>
      </c>
      <c r="S4823" s="27">
        <f>IF(AND(H4823=1,J4823&lt;&gt;""),E4823-J4823,"")</f>
        <v/>
      </c>
      <c r="T4823">
        <f>IF(G4823="","",MONTH(G4823))</f>
        <v/>
      </c>
    </row>
    <row r="4824">
      <c r="A4824" s="24" t="n">
        <v>2020</v>
      </c>
      <c r="B4824" s="24" t="n">
        <v>7</v>
      </c>
      <c r="C4824" s="24" t="n">
        <v>19</v>
      </c>
      <c r="D4824" s="24" t="n">
        <v>23</v>
      </c>
      <c r="E4824" s="24" t="n">
        <v>19.05</v>
      </c>
      <c r="F4824" s="25">
        <f>IF($E4824="","",DATE(IF($A4824="",nominal_year,$A4824),$B4824,$C4824)+($D4824-IF(LEFT(hour_conv,1)="1",1,0))/24)</f>
        <v/>
      </c>
      <c r="G4824" s="26">
        <f>IF(F4824="","",INT(F4824))</f>
        <v/>
      </c>
      <c r="H4824">
        <f>IF(G4824="","",IF(AND(MONTH(G4824)*100+DAY(G4824)&gt;=season_lo,MONTH(G4824)*100+DAY(G4824)&lt;=season_hi),1,0))</f>
        <v/>
      </c>
      <c r="I4824">
        <f>IF(G4824="","",G4824-first_day+1)</f>
        <v/>
      </c>
      <c r="J4824" s="27">
        <f>IF(I4824="","",INDEX(Daily!$J$2:$J$421,I4824))</f>
        <v/>
      </c>
      <c r="K4824" s="27">
        <f>IF(J4824="","",J4824+cat_offset)</f>
        <v/>
      </c>
      <c r="L4824" s="27">
        <f>IF(J4824="","",MAX(0,E4824-J4824)^2)</f>
        <v/>
      </c>
      <c r="M4824" s="27">
        <f>IF(J4824="","",MAX(0,E4824-(J4824+twcdh_off))^2)</f>
        <v/>
      </c>
      <c r="N4824" s="27">
        <f>IF(E4824="","",MAX(0,E4824-swcdh_thr)^2)</f>
        <v/>
      </c>
      <c r="O4824">
        <f>IF(K4824="","",ROUND(E4824-K4824,0))</f>
        <v/>
      </c>
      <c r="P4824">
        <f>IF(O4824="","",IF(O4824&gt;=1,O4824,0))</f>
        <v/>
      </c>
      <c r="Q4824" s="27">
        <f>IF(E4824="","",MAX(0,E4824-22))</f>
        <v/>
      </c>
      <c r="R4824" s="27">
        <f>IF(H4824=1,E4824,"")</f>
        <v/>
      </c>
      <c r="S4824" s="27">
        <f>IF(AND(H4824=1,J4824&lt;&gt;""),E4824-J4824,"")</f>
        <v/>
      </c>
      <c r="T4824">
        <f>IF(G4824="","",MONTH(G4824))</f>
        <v/>
      </c>
    </row>
    <row r="4825">
      <c r="A4825" s="24" t="n">
        <v>2020</v>
      </c>
      <c r="B4825" s="24" t="n">
        <v>7</v>
      </c>
      <c r="C4825" s="24" t="n">
        <v>19</v>
      </c>
      <c r="D4825" s="24" t="n">
        <v>24</v>
      </c>
      <c r="E4825" s="24" t="n">
        <v>17.58</v>
      </c>
      <c r="F4825" s="25">
        <f>IF($E4825="","",DATE(IF($A4825="",nominal_year,$A4825),$B4825,$C4825)+($D4825-IF(LEFT(hour_conv,1)="1",1,0))/24)</f>
        <v/>
      </c>
      <c r="G4825" s="26">
        <f>IF(F4825="","",INT(F4825))</f>
        <v/>
      </c>
      <c r="H4825">
        <f>IF(G4825="","",IF(AND(MONTH(G4825)*100+DAY(G4825)&gt;=season_lo,MONTH(G4825)*100+DAY(G4825)&lt;=season_hi),1,0))</f>
        <v/>
      </c>
      <c r="I4825">
        <f>IF(G4825="","",G4825-first_day+1)</f>
        <v/>
      </c>
      <c r="J4825" s="27">
        <f>IF(I4825="","",INDEX(Daily!$J$2:$J$421,I4825))</f>
        <v/>
      </c>
      <c r="K4825" s="27">
        <f>IF(J4825="","",J4825+cat_offset)</f>
        <v/>
      </c>
      <c r="L4825" s="27">
        <f>IF(J4825="","",MAX(0,E4825-J4825)^2)</f>
        <v/>
      </c>
      <c r="M4825" s="27">
        <f>IF(J4825="","",MAX(0,E4825-(J4825+twcdh_off))^2)</f>
        <v/>
      </c>
      <c r="N4825" s="27">
        <f>IF(E4825="","",MAX(0,E4825-swcdh_thr)^2)</f>
        <v/>
      </c>
      <c r="O4825">
        <f>IF(K4825="","",ROUND(E4825-K4825,0))</f>
        <v/>
      </c>
      <c r="P4825">
        <f>IF(O4825="","",IF(O4825&gt;=1,O4825,0))</f>
        <v/>
      </c>
      <c r="Q4825" s="27">
        <f>IF(E4825="","",MAX(0,E4825-22))</f>
        <v/>
      </c>
      <c r="R4825" s="27">
        <f>IF(H4825=1,E4825,"")</f>
        <v/>
      </c>
      <c r="S4825" s="27">
        <f>IF(AND(H4825=1,J4825&lt;&gt;""),E4825-J4825,"")</f>
        <v/>
      </c>
      <c r="T4825">
        <f>IF(G4825="","",MONTH(G4825))</f>
        <v/>
      </c>
    </row>
    <row r="4826">
      <c r="A4826" s="24" t="n">
        <v>2020</v>
      </c>
      <c r="B4826" s="24" t="n">
        <v>7</v>
      </c>
      <c r="C4826" s="24" t="n">
        <v>20</v>
      </c>
      <c r="D4826" s="24" t="n">
        <v>1</v>
      </c>
      <c r="E4826" s="24" t="n">
        <v>16.51</v>
      </c>
      <c r="F4826" s="25">
        <f>IF($E4826="","",DATE(IF($A4826="",nominal_year,$A4826),$B4826,$C4826)+($D4826-IF(LEFT(hour_conv,1)="1",1,0))/24)</f>
        <v/>
      </c>
      <c r="G4826" s="26">
        <f>IF(F4826="","",INT(F4826))</f>
        <v/>
      </c>
      <c r="H4826">
        <f>IF(G4826="","",IF(AND(MONTH(G4826)*100+DAY(G4826)&gt;=season_lo,MONTH(G4826)*100+DAY(G4826)&lt;=season_hi),1,0))</f>
        <v/>
      </c>
      <c r="I4826">
        <f>IF(G4826="","",G4826-first_day+1)</f>
        <v/>
      </c>
      <c r="J4826" s="27">
        <f>IF(I4826="","",INDEX(Daily!$J$2:$J$421,I4826))</f>
        <v/>
      </c>
      <c r="K4826" s="27">
        <f>IF(J4826="","",J4826+cat_offset)</f>
        <v/>
      </c>
      <c r="L4826" s="27">
        <f>IF(J4826="","",MAX(0,E4826-J4826)^2)</f>
        <v/>
      </c>
      <c r="M4826" s="27">
        <f>IF(J4826="","",MAX(0,E4826-(J4826+twcdh_off))^2)</f>
        <v/>
      </c>
      <c r="N4826" s="27">
        <f>IF(E4826="","",MAX(0,E4826-swcdh_thr)^2)</f>
        <v/>
      </c>
      <c r="O4826">
        <f>IF(K4826="","",ROUND(E4826-K4826,0))</f>
        <v/>
      </c>
      <c r="P4826">
        <f>IF(O4826="","",IF(O4826&gt;=1,O4826,0))</f>
        <v/>
      </c>
      <c r="Q4826" s="27">
        <f>IF(E4826="","",MAX(0,E4826-22))</f>
        <v/>
      </c>
      <c r="R4826" s="27">
        <f>IF(H4826=1,E4826,"")</f>
        <v/>
      </c>
      <c r="S4826" s="27">
        <f>IF(AND(H4826=1,J4826&lt;&gt;""),E4826-J4826,"")</f>
        <v/>
      </c>
      <c r="T4826">
        <f>IF(G4826="","",MONTH(G4826))</f>
        <v/>
      </c>
    </row>
    <row r="4827">
      <c r="A4827" s="24" t="n">
        <v>2020</v>
      </c>
      <c r="B4827" s="24" t="n">
        <v>7</v>
      </c>
      <c r="C4827" s="24" t="n">
        <v>20</v>
      </c>
      <c r="D4827" s="24" t="n">
        <v>2</v>
      </c>
      <c r="E4827" s="24" t="n">
        <v>15.99</v>
      </c>
      <c r="F4827" s="25">
        <f>IF($E4827="","",DATE(IF($A4827="",nominal_year,$A4827),$B4827,$C4827)+($D4827-IF(LEFT(hour_conv,1)="1",1,0))/24)</f>
        <v/>
      </c>
      <c r="G4827" s="26">
        <f>IF(F4827="","",INT(F4827))</f>
        <v/>
      </c>
      <c r="H4827">
        <f>IF(G4827="","",IF(AND(MONTH(G4827)*100+DAY(G4827)&gt;=season_lo,MONTH(G4827)*100+DAY(G4827)&lt;=season_hi),1,0))</f>
        <v/>
      </c>
      <c r="I4827">
        <f>IF(G4827="","",G4827-first_day+1)</f>
        <v/>
      </c>
      <c r="J4827" s="27">
        <f>IF(I4827="","",INDEX(Daily!$J$2:$J$421,I4827))</f>
        <v/>
      </c>
      <c r="K4827" s="27">
        <f>IF(J4827="","",J4827+cat_offset)</f>
        <v/>
      </c>
      <c r="L4827" s="27">
        <f>IF(J4827="","",MAX(0,E4827-J4827)^2)</f>
        <v/>
      </c>
      <c r="M4827" s="27">
        <f>IF(J4827="","",MAX(0,E4827-(J4827+twcdh_off))^2)</f>
        <v/>
      </c>
      <c r="N4827" s="27">
        <f>IF(E4827="","",MAX(0,E4827-swcdh_thr)^2)</f>
        <v/>
      </c>
      <c r="O4827">
        <f>IF(K4827="","",ROUND(E4827-K4827,0))</f>
        <v/>
      </c>
      <c r="P4827">
        <f>IF(O4827="","",IF(O4827&gt;=1,O4827,0))</f>
        <v/>
      </c>
      <c r="Q4827" s="27">
        <f>IF(E4827="","",MAX(0,E4827-22))</f>
        <v/>
      </c>
      <c r="R4827" s="27">
        <f>IF(H4827=1,E4827,"")</f>
        <v/>
      </c>
      <c r="S4827" s="27">
        <f>IF(AND(H4827=1,J4827&lt;&gt;""),E4827-J4827,"")</f>
        <v/>
      </c>
      <c r="T4827">
        <f>IF(G4827="","",MONTH(G4827))</f>
        <v/>
      </c>
    </row>
    <row r="4828">
      <c r="A4828" s="24" t="n">
        <v>2020</v>
      </c>
      <c r="B4828" s="24" t="n">
        <v>7</v>
      </c>
      <c r="C4828" s="24" t="n">
        <v>20</v>
      </c>
      <c r="D4828" s="24" t="n">
        <v>3</v>
      </c>
      <c r="E4828" s="24" t="n">
        <v>15.05</v>
      </c>
      <c r="F4828" s="25">
        <f>IF($E4828="","",DATE(IF($A4828="",nominal_year,$A4828),$B4828,$C4828)+($D4828-IF(LEFT(hour_conv,1)="1",1,0))/24)</f>
        <v/>
      </c>
      <c r="G4828" s="26">
        <f>IF(F4828="","",INT(F4828))</f>
        <v/>
      </c>
      <c r="H4828">
        <f>IF(G4828="","",IF(AND(MONTH(G4828)*100+DAY(G4828)&gt;=season_lo,MONTH(G4828)*100+DAY(G4828)&lt;=season_hi),1,0))</f>
        <v/>
      </c>
      <c r="I4828">
        <f>IF(G4828="","",G4828-first_day+1)</f>
        <v/>
      </c>
      <c r="J4828" s="27">
        <f>IF(I4828="","",INDEX(Daily!$J$2:$J$421,I4828))</f>
        <v/>
      </c>
      <c r="K4828" s="27">
        <f>IF(J4828="","",J4828+cat_offset)</f>
        <v/>
      </c>
      <c r="L4828" s="27">
        <f>IF(J4828="","",MAX(0,E4828-J4828)^2)</f>
        <v/>
      </c>
      <c r="M4828" s="27">
        <f>IF(J4828="","",MAX(0,E4828-(J4828+twcdh_off))^2)</f>
        <v/>
      </c>
      <c r="N4828" s="27">
        <f>IF(E4828="","",MAX(0,E4828-swcdh_thr)^2)</f>
        <v/>
      </c>
      <c r="O4828">
        <f>IF(K4828="","",ROUND(E4828-K4828,0))</f>
        <v/>
      </c>
      <c r="P4828">
        <f>IF(O4828="","",IF(O4828&gt;=1,O4828,0))</f>
        <v/>
      </c>
      <c r="Q4828" s="27">
        <f>IF(E4828="","",MAX(0,E4828-22))</f>
        <v/>
      </c>
      <c r="R4828" s="27">
        <f>IF(H4828=1,E4828,"")</f>
        <v/>
      </c>
      <c r="S4828" s="27">
        <f>IF(AND(H4828=1,J4828&lt;&gt;""),E4828-J4828,"")</f>
        <v/>
      </c>
      <c r="T4828">
        <f>IF(G4828="","",MONTH(G4828))</f>
        <v/>
      </c>
    </row>
    <row r="4829">
      <c r="A4829" s="24" t="n">
        <v>2020</v>
      </c>
      <c r="B4829" s="24" t="n">
        <v>7</v>
      </c>
      <c r="C4829" s="24" t="n">
        <v>20</v>
      </c>
      <c r="D4829" s="24" t="n">
        <v>4</v>
      </c>
      <c r="E4829" s="24" t="n">
        <v>14.58</v>
      </c>
      <c r="F4829" s="25">
        <f>IF($E4829="","",DATE(IF($A4829="",nominal_year,$A4829),$B4829,$C4829)+($D4829-IF(LEFT(hour_conv,1)="1",1,0))/24)</f>
        <v/>
      </c>
      <c r="G4829" s="26">
        <f>IF(F4829="","",INT(F4829))</f>
        <v/>
      </c>
      <c r="H4829">
        <f>IF(G4829="","",IF(AND(MONTH(G4829)*100+DAY(G4829)&gt;=season_lo,MONTH(G4829)*100+DAY(G4829)&lt;=season_hi),1,0))</f>
        <v/>
      </c>
      <c r="I4829">
        <f>IF(G4829="","",G4829-first_day+1)</f>
        <v/>
      </c>
      <c r="J4829" s="27">
        <f>IF(I4829="","",INDEX(Daily!$J$2:$J$421,I4829))</f>
        <v/>
      </c>
      <c r="K4829" s="27">
        <f>IF(J4829="","",J4829+cat_offset)</f>
        <v/>
      </c>
      <c r="L4829" s="27">
        <f>IF(J4829="","",MAX(0,E4829-J4829)^2)</f>
        <v/>
      </c>
      <c r="M4829" s="27">
        <f>IF(J4829="","",MAX(0,E4829-(J4829+twcdh_off))^2)</f>
        <v/>
      </c>
      <c r="N4829" s="27">
        <f>IF(E4829="","",MAX(0,E4829-swcdh_thr)^2)</f>
        <v/>
      </c>
      <c r="O4829">
        <f>IF(K4829="","",ROUND(E4829-K4829,0))</f>
        <v/>
      </c>
      <c r="P4829">
        <f>IF(O4829="","",IF(O4829&gt;=1,O4829,0))</f>
        <v/>
      </c>
      <c r="Q4829" s="27">
        <f>IF(E4829="","",MAX(0,E4829-22))</f>
        <v/>
      </c>
      <c r="R4829" s="27">
        <f>IF(H4829=1,E4829,"")</f>
        <v/>
      </c>
      <c r="S4829" s="27">
        <f>IF(AND(H4829=1,J4829&lt;&gt;""),E4829-J4829,"")</f>
        <v/>
      </c>
      <c r="T4829">
        <f>IF(G4829="","",MONTH(G4829))</f>
        <v/>
      </c>
    </row>
    <row r="4830">
      <c r="A4830" s="24" t="n">
        <v>2020</v>
      </c>
      <c r="B4830" s="24" t="n">
        <v>7</v>
      </c>
      <c r="C4830" s="24" t="n">
        <v>20</v>
      </c>
      <c r="D4830" s="24" t="n">
        <v>5</v>
      </c>
      <c r="E4830" s="24" t="n">
        <v>14.99</v>
      </c>
      <c r="F4830" s="25">
        <f>IF($E4830="","",DATE(IF($A4830="",nominal_year,$A4830),$B4830,$C4830)+($D4830-IF(LEFT(hour_conv,1)="1",1,0))/24)</f>
        <v/>
      </c>
      <c r="G4830" s="26">
        <f>IF(F4830="","",INT(F4830))</f>
        <v/>
      </c>
      <c r="H4830">
        <f>IF(G4830="","",IF(AND(MONTH(G4830)*100+DAY(G4830)&gt;=season_lo,MONTH(G4830)*100+DAY(G4830)&lt;=season_hi),1,0))</f>
        <v/>
      </c>
      <c r="I4830">
        <f>IF(G4830="","",G4830-first_day+1)</f>
        <v/>
      </c>
      <c r="J4830" s="27">
        <f>IF(I4830="","",INDEX(Daily!$J$2:$J$421,I4830))</f>
        <v/>
      </c>
      <c r="K4830" s="27">
        <f>IF(J4830="","",J4830+cat_offset)</f>
        <v/>
      </c>
      <c r="L4830" s="27">
        <f>IF(J4830="","",MAX(0,E4830-J4830)^2)</f>
        <v/>
      </c>
      <c r="M4830" s="27">
        <f>IF(J4830="","",MAX(0,E4830-(J4830+twcdh_off))^2)</f>
        <v/>
      </c>
      <c r="N4830" s="27">
        <f>IF(E4830="","",MAX(0,E4830-swcdh_thr)^2)</f>
        <v/>
      </c>
      <c r="O4830">
        <f>IF(K4830="","",ROUND(E4830-K4830,0))</f>
        <v/>
      </c>
      <c r="P4830">
        <f>IF(O4830="","",IF(O4830&gt;=1,O4830,0))</f>
        <v/>
      </c>
      <c r="Q4830" s="27">
        <f>IF(E4830="","",MAX(0,E4830-22))</f>
        <v/>
      </c>
      <c r="R4830" s="27">
        <f>IF(H4830=1,E4830,"")</f>
        <v/>
      </c>
      <c r="S4830" s="27">
        <f>IF(AND(H4830=1,J4830&lt;&gt;""),E4830-J4830,"")</f>
        <v/>
      </c>
      <c r="T4830">
        <f>IF(G4830="","",MONTH(G4830))</f>
        <v/>
      </c>
    </row>
    <row r="4831">
      <c r="A4831" s="24" t="n">
        <v>2020</v>
      </c>
      <c r="B4831" s="24" t="n">
        <v>7</v>
      </c>
      <c r="C4831" s="24" t="n">
        <v>20</v>
      </c>
      <c r="D4831" s="24" t="n">
        <v>6</v>
      </c>
      <c r="E4831" s="24" t="n">
        <v>15.27</v>
      </c>
      <c r="F4831" s="25">
        <f>IF($E4831="","",DATE(IF($A4831="",nominal_year,$A4831),$B4831,$C4831)+($D4831-IF(LEFT(hour_conv,1)="1",1,0))/24)</f>
        <v/>
      </c>
      <c r="G4831" s="26">
        <f>IF(F4831="","",INT(F4831))</f>
        <v/>
      </c>
      <c r="H4831">
        <f>IF(G4831="","",IF(AND(MONTH(G4831)*100+DAY(G4831)&gt;=season_lo,MONTH(G4831)*100+DAY(G4831)&lt;=season_hi),1,0))</f>
        <v/>
      </c>
      <c r="I4831">
        <f>IF(G4831="","",G4831-first_day+1)</f>
        <v/>
      </c>
      <c r="J4831" s="27">
        <f>IF(I4831="","",INDEX(Daily!$J$2:$J$421,I4831))</f>
        <v/>
      </c>
      <c r="K4831" s="27">
        <f>IF(J4831="","",J4831+cat_offset)</f>
        <v/>
      </c>
      <c r="L4831" s="27">
        <f>IF(J4831="","",MAX(0,E4831-J4831)^2)</f>
        <v/>
      </c>
      <c r="M4831" s="27">
        <f>IF(J4831="","",MAX(0,E4831-(J4831+twcdh_off))^2)</f>
        <v/>
      </c>
      <c r="N4831" s="27">
        <f>IF(E4831="","",MAX(0,E4831-swcdh_thr)^2)</f>
        <v/>
      </c>
      <c r="O4831">
        <f>IF(K4831="","",ROUND(E4831-K4831,0))</f>
        <v/>
      </c>
      <c r="P4831">
        <f>IF(O4831="","",IF(O4831&gt;=1,O4831,0))</f>
        <v/>
      </c>
      <c r="Q4831" s="27">
        <f>IF(E4831="","",MAX(0,E4831-22))</f>
        <v/>
      </c>
      <c r="R4831" s="27">
        <f>IF(H4831=1,E4831,"")</f>
        <v/>
      </c>
      <c r="S4831" s="27">
        <f>IF(AND(H4831=1,J4831&lt;&gt;""),E4831-J4831,"")</f>
        <v/>
      </c>
      <c r="T4831">
        <f>IF(G4831="","",MONTH(G4831))</f>
        <v/>
      </c>
    </row>
    <row r="4832">
      <c r="A4832" s="24" t="n">
        <v>2020</v>
      </c>
      <c r="B4832" s="24" t="n">
        <v>7</v>
      </c>
      <c r="C4832" s="24" t="n">
        <v>20</v>
      </c>
      <c r="D4832" s="24" t="n">
        <v>7</v>
      </c>
      <c r="E4832" s="24" t="n">
        <v>16.7</v>
      </c>
      <c r="F4832" s="25">
        <f>IF($E4832="","",DATE(IF($A4832="",nominal_year,$A4832),$B4832,$C4832)+($D4832-IF(LEFT(hour_conv,1)="1",1,0))/24)</f>
        <v/>
      </c>
      <c r="G4832" s="26">
        <f>IF(F4832="","",INT(F4832))</f>
        <v/>
      </c>
      <c r="H4832">
        <f>IF(G4832="","",IF(AND(MONTH(G4832)*100+DAY(G4832)&gt;=season_lo,MONTH(G4832)*100+DAY(G4832)&lt;=season_hi),1,0))</f>
        <v/>
      </c>
      <c r="I4832">
        <f>IF(G4832="","",G4832-first_day+1)</f>
        <v/>
      </c>
      <c r="J4832" s="27">
        <f>IF(I4832="","",INDEX(Daily!$J$2:$J$421,I4832))</f>
        <v/>
      </c>
      <c r="K4832" s="27">
        <f>IF(J4832="","",J4832+cat_offset)</f>
        <v/>
      </c>
      <c r="L4832" s="27">
        <f>IF(J4832="","",MAX(0,E4832-J4832)^2)</f>
        <v/>
      </c>
      <c r="M4832" s="27">
        <f>IF(J4832="","",MAX(0,E4832-(J4832+twcdh_off))^2)</f>
        <v/>
      </c>
      <c r="N4832" s="27">
        <f>IF(E4832="","",MAX(0,E4832-swcdh_thr)^2)</f>
        <v/>
      </c>
      <c r="O4832">
        <f>IF(K4832="","",ROUND(E4832-K4832,0))</f>
        <v/>
      </c>
      <c r="P4832">
        <f>IF(O4832="","",IF(O4832&gt;=1,O4832,0))</f>
        <v/>
      </c>
      <c r="Q4832" s="27">
        <f>IF(E4832="","",MAX(0,E4832-22))</f>
        <v/>
      </c>
      <c r="R4832" s="27">
        <f>IF(H4832=1,E4832,"")</f>
        <v/>
      </c>
      <c r="S4832" s="27">
        <f>IF(AND(H4832=1,J4832&lt;&gt;""),E4832-J4832,"")</f>
        <v/>
      </c>
      <c r="T4832">
        <f>IF(G4832="","",MONTH(G4832))</f>
        <v/>
      </c>
    </row>
    <row r="4833">
      <c r="A4833" s="24" t="n">
        <v>2020</v>
      </c>
      <c r="B4833" s="24" t="n">
        <v>7</v>
      </c>
      <c r="C4833" s="24" t="n">
        <v>20</v>
      </c>
      <c r="D4833" s="24" t="n">
        <v>8</v>
      </c>
      <c r="E4833" s="24" t="n">
        <v>17.61</v>
      </c>
      <c r="F4833" s="25">
        <f>IF($E4833="","",DATE(IF($A4833="",nominal_year,$A4833),$B4833,$C4833)+($D4833-IF(LEFT(hour_conv,1)="1",1,0))/24)</f>
        <v/>
      </c>
      <c r="G4833" s="26">
        <f>IF(F4833="","",INT(F4833))</f>
        <v/>
      </c>
      <c r="H4833">
        <f>IF(G4833="","",IF(AND(MONTH(G4833)*100+DAY(G4833)&gt;=season_lo,MONTH(G4833)*100+DAY(G4833)&lt;=season_hi),1,0))</f>
        <v/>
      </c>
      <c r="I4833">
        <f>IF(G4833="","",G4833-first_day+1)</f>
        <v/>
      </c>
      <c r="J4833" s="27">
        <f>IF(I4833="","",INDEX(Daily!$J$2:$J$421,I4833))</f>
        <v/>
      </c>
      <c r="K4833" s="27">
        <f>IF(J4833="","",J4833+cat_offset)</f>
        <v/>
      </c>
      <c r="L4833" s="27">
        <f>IF(J4833="","",MAX(0,E4833-J4833)^2)</f>
        <v/>
      </c>
      <c r="M4833" s="27">
        <f>IF(J4833="","",MAX(0,E4833-(J4833+twcdh_off))^2)</f>
        <v/>
      </c>
      <c r="N4833" s="27">
        <f>IF(E4833="","",MAX(0,E4833-swcdh_thr)^2)</f>
        <v/>
      </c>
      <c r="O4833">
        <f>IF(K4833="","",ROUND(E4833-K4833,0))</f>
        <v/>
      </c>
      <c r="P4833">
        <f>IF(O4833="","",IF(O4833&gt;=1,O4833,0))</f>
        <v/>
      </c>
      <c r="Q4833" s="27">
        <f>IF(E4833="","",MAX(0,E4833-22))</f>
        <v/>
      </c>
      <c r="R4833" s="27">
        <f>IF(H4833=1,E4833,"")</f>
        <v/>
      </c>
      <c r="S4833" s="27">
        <f>IF(AND(H4833=1,J4833&lt;&gt;""),E4833-J4833,"")</f>
        <v/>
      </c>
      <c r="T4833">
        <f>IF(G4833="","",MONTH(G4833))</f>
        <v/>
      </c>
    </row>
    <row r="4834">
      <c r="A4834" s="24" t="n">
        <v>2020</v>
      </c>
      <c r="B4834" s="24" t="n">
        <v>7</v>
      </c>
      <c r="C4834" s="24" t="n">
        <v>20</v>
      </c>
      <c r="D4834" s="24" t="n">
        <v>9</v>
      </c>
      <c r="E4834" s="24" t="n">
        <v>19.13</v>
      </c>
      <c r="F4834" s="25">
        <f>IF($E4834="","",DATE(IF($A4834="",nominal_year,$A4834),$B4834,$C4834)+($D4834-IF(LEFT(hour_conv,1)="1",1,0))/24)</f>
        <v/>
      </c>
      <c r="G4834" s="26">
        <f>IF(F4834="","",INT(F4834))</f>
        <v/>
      </c>
      <c r="H4834">
        <f>IF(G4834="","",IF(AND(MONTH(G4834)*100+DAY(G4834)&gt;=season_lo,MONTH(G4834)*100+DAY(G4834)&lt;=season_hi),1,0))</f>
        <v/>
      </c>
      <c r="I4834">
        <f>IF(G4834="","",G4834-first_day+1)</f>
        <v/>
      </c>
      <c r="J4834" s="27">
        <f>IF(I4834="","",INDEX(Daily!$J$2:$J$421,I4834))</f>
        <v/>
      </c>
      <c r="K4834" s="27">
        <f>IF(J4834="","",J4834+cat_offset)</f>
        <v/>
      </c>
      <c r="L4834" s="27">
        <f>IF(J4834="","",MAX(0,E4834-J4834)^2)</f>
        <v/>
      </c>
      <c r="M4834" s="27">
        <f>IF(J4834="","",MAX(0,E4834-(J4834+twcdh_off))^2)</f>
        <v/>
      </c>
      <c r="N4834" s="27">
        <f>IF(E4834="","",MAX(0,E4834-swcdh_thr)^2)</f>
        <v/>
      </c>
      <c r="O4834">
        <f>IF(K4834="","",ROUND(E4834-K4834,0))</f>
        <v/>
      </c>
      <c r="P4834">
        <f>IF(O4834="","",IF(O4834&gt;=1,O4834,0))</f>
        <v/>
      </c>
      <c r="Q4834" s="27">
        <f>IF(E4834="","",MAX(0,E4834-22))</f>
        <v/>
      </c>
      <c r="R4834" s="27">
        <f>IF(H4834=1,E4834,"")</f>
        <v/>
      </c>
      <c r="S4834" s="27">
        <f>IF(AND(H4834=1,J4834&lt;&gt;""),E4834-J4834,"")</f>
        <v/>
      </c>
      <c r="T4834">
        <f>IF(G4834="","",MONTH(G4834))</f>
        <v/>
      </c>
    </row>
    <row r="4835">
      <c r="A4835" s="24" t="n">
        <v>2020</v>
      </c>
      <c r="B4835" s="24" t="n">
        <v>7</v>
      </c>
      <c r="C4835" s="24" t="n">
        <v>20</v>
      </c>
      <c r="D4835" s="24" t="n">
        <v>10</v>
      </c>
      <c r="E4835" s="24" t="n">
        <v>20.62</v>
      </c>
      <c r="F4835" s="25">
        <f>IF($E4835="","",DATE(IF($A4835="",nominal_year,$A4835),$B4835,$C4835)+($D4835-IF(LEFT(hour_conv,1)="1",1,0))/24)</f>
        <v/>
      </c>
      <c r="G4835" s="26">
        <f>IF(F4835="","",INT(F4835))</f>
        <v/>
      </c>
      <c r="H4835">
        <f>IF(G4835="","",IF(AND(MONTH(G4835)*100+DAY(G4835)&gt;=season_lo,MONTH(G4835)*100+DAY(G4835)&lt;=season_hi),1,0))</f>
        <v/>
      </c>
      <c r="I4835">
        <f>IF(G4835="","",G4835-first_day+1)</f>
        <v/>
      </c>
      <c r="J4835" s="27">
        <f>IF(I4835="","",INDEX(Daily!$J$2:$J$421,I4835))</f>
        <v/>
      </c>
      <c r="K4835" s="27">
        <f>IF(J4835="","",J4835+cat_offset)</f>
        <v/>
      </c>
      <c r="L4835" s="27">
        <f>IF(J4835="","",MAX(0,E4835-J4835)^2)</f>
        <v/>
      </c>
      <c r="M4835" s="27">
        <f>IF(J4835="","",MAX(0,E4835-(J4835+twcdh_off))^2)</f>
        <v/>
      </c>
      <c r="N4835" s="27">
        <f>IF(E4835="","",MAX(0,E4835-swcdh_thr)^2)</f>
        <v/>
      </c>
      <c r="O4835">
        <f>IF(K4835="","",ROUND(E4835-K4835,0))</f>
        <v/>
      </c>
      <c r="P4835">
        <f>IF(O4835="","",IF(O4835&gt;=1,O4835,0))</f>
        <v/>
      </c>
      <c r="Q4835" s="27">
        <f>IF(E4835="","",MAX(0,E4835-22))</f>
        <v/>
      </c>
      <c r="R4835" s="27">
        <f>IF(H4835=1,E4835,"")</f>
        <v/>
      </c>
      <c r="S4835" s="27">
        <f>IF(AND(H4835=1,J4835&lt;&gt;""),E4835-J4835,"")</f>
        <v/>
      </c>
      <c r="T4835">
        <f>IF(G4835="","",MONTH(G4835))</f>
        <v/>
      </c>
    </row>
    <row r="4836">
      <c r="A4836" s="24" t="n">
        <v>2020</v>
      </c>
      <c r="B4836" s="24" t="n">
        <v>7</v>
      </c>
      <c r="C4836" s="24" t="n">
        <v>20</v>
      </c>
      <c r="D4836" s="24" t="n">
        <v>11</v>
      </c>
      <c r="E4836" s="24" t="n">
        <v>20.44</v>
      </c>
      <c r="F4836" s="25">
        <f>IF($E4836="","",DATE(IF($A4836="",nominal_year,$A4836),$B4836,$C4836)+($D4836-IF(LEFT(hour_conv,1)="1",1,0))/24)</f>
        <v/>
      </c>
      <c r="G4836" s="26">
        <f>IF(F4836="","",INT(F4836))</f>
        <v/>
      </c>
      <c r="H4836">
        <f>IF(G4836="","",IF(AND(MONTH(G4836)*100+DAY(G4836)&gt;=season_lo,MONTH(G4836)*100+DAY(G4836)&lt;=season_hi),1,0))</f>
        <v/>
      </c>
      <c r="I4836">
        <f>IF(G4836="","",G4836-first_day+1)</f>
        <v/>
      </c>
      <c r="J4836" s="27">
        <f>IF(I4836="","",INDEX(Daily!$J$2:$J$421,I4836))</f>
        <v/>
      </c>
      <c r="K4836" s="27">
        <f>IF(J4836="","",J4836+cat_offset)</f>
        <v/>
      </c>
      <c r="L4836" s="27">
        <f>IF(J4836="","",MAX(0,E4836-J4836)^2)</f>
        <v/>
      </c>
      <c r="M4836" s="27">
        <f>IF(J4836="","",MAX(0,E4836-(J4836+twcdh_off))^2)</f>
        <v/>
      </c>
      <c r="N4836" s="27">
        <f>IF(E4836="","",MAX(0,E4836-swcdh_thr)^2)</f>
        <v/>
      </c>
      <c r="O4836">
        <f>IF(K4836="","",ROUND(E4836-K4836,0))</f>
        <v/>
      </c>
      <c r="P4836">
        <f>IF(O4836="","",IF(O4836&gt;=1,O4836,0))</f>
        <v/>
      </c>
      <c r="Q4836" s="27">
        <f>IF(E4836="","",MAX(0,E4836-22))</f>
        <v/>
      </c>
      <c r="R4836" s="27">
        <f>IF(H4836=1,E4836,"")</f>
        <v/>
      </c>
      <c r="S4836" s="27">
        <f>IF(AND(H4836=1,J4836&lt;&gt;""),E4836-J4836,"")</f>
        <v/>
      </c>
      <c r="T4836">
        <f>IF(G4836="","",MONTH(G4836))</f>
        <v/>
      </c>
    </row>
    <row r="4837">
      <c r="A4837" s="24" t="n">
        <v>2020</v>
      </c>
      <c r="B4837" s="24" t="n">
        <v>7</v>
      </c>
      <c r="C4837" s="24" t="n">
        <v>20</v>
      </c>
      <c r="D4837" s="24" t="n">
        <v>12</v>
      </c>
      <c r="E4837" s="24" t="n">
        <v>23.11</v>
      </c>
      <c r="F4837" s="25">
        <f>IF($E4837="","",DATE(IF($A4837="",nominal_year,$A4837),$B4837,$C4837)+($D4837-IF(LEFT(hour_conv,1)="1",1,0))/24)</f>
        <v/>
      </c>
      <c r="G4837" s="26">
        <f>IF(F4837="","",INT(F4837))</f>
        <v/>
      </c>
      <c r="H4837">
        <f>IF(G4837="","",IF(AND(MONTH(G4837)*100+DAY(G4837)&gt;=season_lo,MONTH(G4837)*100+DAY(G4837)&lt;=season_hi),1,0))</f>
        <v/>
      </c>
      <c r="I4837">
        <f>IF(G4837="","",G4837-first_day+1)</f>
        <v/>
      </c>
      <c r="J4837" s="27">
        <f>IF(I4837="","",INDEX(Daily!$J$2:$J$421,I4837))</f>
        <v/>
      </c>
      <c r="K4837" s="27">
        <f>IF(J4837="","",J4837+cat_offset)</f>
        <v/>
      </c>
      <c r="L4837" s="27">
        <f>IF(J4837="","",MAX(0,E4837-J4837)^2)</f>
        <v/>
      </c>
      <c r="M4837" s="27">
        <f>IF(J4837="","",MAX(0,E4837-(J4837+twcdh_off))^2)</f>
        <v/>
      </c>
      <c r="N4837" s="27">
        <f>IF(E4837="","",MAX(0,E4837-swcdh_thr)^2)</f>
        <v/>
      </c>
      <c r="O4837">
        <f>IF(K4837="","",ROUND(E4837-K4837,0))</f>
        <v/>
      </c>
      <c r="P4837">
        <f>IF(O4837="","",IF(O4837&gt;=1,O4837,0))</f>
        <v/>
      </c>
      <c r="Q4837" s="27">
        <f>IF(E4837="","",MAX(0,E4837-22))</f>
        <v/>
      </c>
      <c r="R4837" s="27">
        <f>IF(H4837=1,E4837,"")</f>
        <v/>
      </c>
      <c r="S4837" s="27">
        <f>IF(AND(H4837=1,J4837&lt;&gt;""),E4837-J4837,"")</f>
        <v/>
      </c>
      <c r="T4837">
        <f>IF(G4837="","",MONTH(G4837))</f>
        <v/>
      </c>
    </row>
    <row r="4838">
      <c r="A4838" s="24" t="n">
        <v>2020</v>
      </c>
      <c r="B4838" s="24" t="n">
        <v>7</v>
      </c>
      <c r="C4838" s="24" t="n">
        <v>20</v>
      </c>
      <c r="D4838" s="24" t="n">
        <v>13</v>
      </c>
      <c r="E4838" s="24" t="n">
        <v>23.37</v>
      </c>
      <c r="F4838" s="25">
        <f>IF($E4838="","",DATE(IF($A4838="",nominal_year,$A4838),$B4838,$C4838)+($D4838-IF(LEFT(hour_conv,1)="1",1,0))/24)</f>
        <v/>
      </c>
      <c r="G4838" s="26">
        <f>IF(F4838="","",INT(F4838))</f>
        <v/>
      </c>
      <c r="H4838">
        <f>IF(G4838="","",IF(AND(MONTH(G4838)*100+DAY(G4838)&gt;=season_lo,MONTH(G4838)*100+DAY(G4838)&lt;=season_hi),1,0))</f>
        <v/>
      </c>
      <c r="I4838">
        <f>IF(G4838="","",G4838-first_day+1)</f>
        <v/>
      </c>
      <c r="J4838" s="27">
        <f>IF(I4838="","",INDEX(Daily!$J$2:$J$421,I4838))</f>
        <v/>
      </c>
      <c r="K4838" s="27">
        <f>IF(J4838="","",J4838+cat_offset)</f>
        <v/>
      </c>
      <c r="L4838" s="27">
        <f>IF(J4838="","",MAX(0,E4838-J4838)^2)</f>
        <v/>
      </c>
      <c r="M4838" s="27">
        <f>IF(J4838="","",MAX(0,E4838-(J4838+twcdh_off))^2)</f>
        <v/>
      </c>
      <c r="N4838" s="27">
        <f>IF(E4838="","",MAX(0,E4838-swcdh_thr)^2)</f>
        <v/>
      </c>
      <c r="O4838">
        <f>IF(K4838="","",ROUND(E4838-K4838,0))</f>
        <v/>
      </c>
      <c r="P4838">
        <f>IF(O4838="","",IF(O4838&gt;=1,O4838,0))</f>
        <v/>
      </c>
      <c r="Q4838" s="27">
        <f>IF(E4838="","",MAX(0,E4838-22))</f>
        <v/>
      </c>
      <c r="R4838" s="27">
        <f>IF(H4838=1,E4838,"")</f>
        <v/>
      </c>
      <c r="S4838" s="27">
        <f>IF(AND(H4838=1,J4838&lt;&gt;""),E4838-J4838,"")</f>
        <v/>
      </c>
      <c r="T4838">
        <f>IF(G4838="","",MONTH(G4838))</f>
        <v/>
      </c>
    </row>
    <row r="4839">
      <c r="A4839" s="24" t="n">
        <v>2020</v>
      </c>
      <c r="B4839" s="24" t="n">
        <v>7</v>
      </c>
      <c r="C4839" s="24" t="n">
        <v>20</v>
      </c>
      <c r="D4839" s="24" t="n">
        <v>14</v>
      </c>
      <c r="E4839" s="24" t="n">
        <v>25.01</v>
      </c>
      <c r="F4839" s="25">
        <f>IF($E4839="","",DATE(IF($A4839="",nominal_year,$A4839),$B4839,$C4839)+($D4839-IF(LEFT(hour_conv,1)="1",1,0))/24)</f>
        <v/>
      </c>
      <c r="G4839" s="26">
        <f>IF(F4839="","",INT(F4839))</f>
        <v/>
      </c>
      <c r="H4839">
        <f>IF(G4839="","",IF(AND(MONTH(G4839)*100+DAY(G4839)&gt;=season_lo,MONTH(G4839)*100+DAY(G4839)&lt;=season_hi),1,0))</f>
        <v/>
      </c>
      <c r="I4839">
        <f>IF(G4839="","",G4839-first_day+1)</f>
        <v/>
      </c>
      <c r="J4839" s="27">
        <f>IF(I4839="","",INDEX(Daily!$J$2:$J$421,I4839))</f>
        <v/>
      </c>
      <c r="K4839" s="27">
        <f>IF(J4839="","",J4839+cat_offset)</f>
        <v/>
      </c>
      <c r="L4839" s="27">
        <f>IF(J4839="","",MAX(0,E4839-J4839)^2)</f>
        <v/>
      </c>
      <c r="M4839" s="27">
        <f>IF(J4839="","",MAX(0,E4839-(J4839+twcdh_off))^2)</f>
        <v/>
      </c>
      <c r="N4839" s="27">
        <f>IF(E4839="","",MAX(0,E4839-swcdh_thr)^2)</f>
        <v/>
      </c>
      <c r="O4839">
        <f>IF(K4839="","",ROUND(E4839-K4839,0))</f>
        <v/>
      </c>
      <c r="P4839">
        <f>IF(O4839="","",IF(O4839&gt;=1,O4839,0))</f>
        <v/>
      </c>
      <c r="Q4839" s="27">
        <f>IF(E4839="","",MAX(0,E4839-22))</f>
        <v/>
      </c>
      <c r="R4839" s="27">
        <f>IF(H4839=1,E4839,"")</f>
        <v/>
      </c>
      <c r="S4839" s="27">
        <f>IF(AND(H4839=1,J4839&lt;&gt;""),E4839-J4839,"")</f>
        <v/>
      </c>
      <c r="T4839">
        <f>IF(G4839="","",MONTH(G4839))</f>
        <v/>
      </c>
    </row>
    <row r="4840">
      <c r="A4840" s="24" t="n">
        <v>2020</v>
      </c>
      <c r="B4840" s="24" t="n">
        <v>7</v>
      </c>
      <c r="C4840" s="24" t="n">
        <v>20</v>
      </c>
      <c r="D4840" s="24" t="n">
        <v>15</v>
      </c>
      <c r="E4840" s="24" t="n">
        <v>25.13</v>
      </c>
      <c r="F4840" s="25">
        <f>IF($E4840="","",DATE(IF($A4840="",nominal_year,$A4840),$B4840,$C4840)+($D4840-IF(LEFT(hour_conv,1)="1",1,0))/24)</f>
        <v/>
      </c>
      <c r="G4840" s="26">
        <f>IF(F4840="","",INT(F4840))</f>
        <v/>
      </c>
      <c r="H4840">
        <f>IF(G4840="","",IF(AND(MONTH(G4840)*100+DAY(G4840)&gt;=season_lo,MONTH(G4840)*100+DAY(G4840)&lt;=season_hi),1,0))</f>
        <v/>
      </c>
      <c r="I4840">
        <f>IF(G4840="","",G4840-first_day+1)</f>
        <v/>
      </c>
      <c r="J4840" s="27">
        <f>IF(I4840="","",INDEX(Daily!$J$2:$J$421,I4840))</f>
        <v/>
      </c>
      <c r="K4840" s="27">
        <f>IF(J4840="","",J4840+cat_offset)</f>
        <v/>
      </c>
      <c r="L4840" s="27">
        <f>IF(J4840="","",MAX(0,E4840-J4840)^2)</f>
        <v/>
      </c>
      <c r="M4840" s="27">
        <f>IF(J4840="","",MAX(0,E4840-(J4840+twcdh_off))^2)</f>
        <v/>
      </c>
      <c r="N4840" s="27">
        <f>IF(E4840="","",MAX(0,E4840-swcdh_thr)^2)</f>
        <v/>
      </c>
      <c r="O4840">
        <f>IF(K4840="","",ROUND(E4840-K4840,0))</f>
        <v/>
      </c>
      <c r="P4840">
        <f>IF(O4840="","",IF(O4840&gt;=1,O4840,0))</f>
        <v/>
      </c>
      <c r="Q4840" s="27">
        <f>IF(E4840="","",MAX(0,E4840-22))</f>
        <v/>
      </c>
      <c r="R4840" s="27">
        <f>IF(H4840=1,E4840,"")</f>
        <v/>
      </c>
      <c r="S4840" s="27">
        <f>IF(AND(H4840=1,J4840&lt;&gt;""),E4840-J4840,"")</f>
        <v/>
      </c>
      <c r="T4840">
        <f>IF(G4840="","",MONTH(G4840))</f>
        <v/>
      </c>
    </row>
    <row r="4841">
      <c r="A4841" s="24" t="n">
        <v>2020</v>
      </c>
      <c r="B4841" s="24" t="n">
        <v>7</v>
      </c>
      <c r="C4841" s="24" t="n">
        <v>20</v>
      </c>
      <c r="D4841" s="24" t="n">
        <v>16</v>
      </c>
      <c r="E4841" s="24" t="n">
        <v>25.71</v>
      </c>
      <c r="F4841" s="25">
        <f>IF($E4841="","",DATE(IF($A4841="",nominal_year,$A4841),$B4841,$C4841)+($D4841-IF(LEFT(hour_conv,1)="1",1,0))/24)</f>
        <v/>
      </c>
      <c r="G4841" s="26">
        <f>IF(F4841="","",INT(F4841))</f>
        <v/>
      </c>
      <c r="H4841">
        <f>IF(G4841="","",IF(AND(MONTH(G4841)*100+DAY(G4841)&gt;=season_lo,MONTH(G4841)*100+DAY(G4841)&lt;=season_hi),1,0))</f>
        <v/>
      </c>
      <c r="I4841">
        <f>IF(G4841="","",G4841-first_day+1)</f>
        <v/>
      </c>
      <c r="J4841" s="27">
        <f>IF(I4841="","",INDEX(Daily!$J$2:$J$421,I4841))</f>
        <v/>
      </c>
      <c r="K4841" s="27">
        <f>IF(J4841="","",J4841+cat_offset)</f>
        <v/>
      </c>
      <c r="L4841" s="27">
        <f>IF(J4841="","",MAX(0,E4841-J4841)^2)</f>
        <v/>
      </c>
      <c r="M4841" s="27">
        <f>IF(J4841="","",MAX(0,E4841-(J4841+twcdh_off))^2)</f>
        <v/>
      </c>
      <c r="N4841" s="27">
        <f>IF(E4841="","",MAX(0,E4841-swcdh_thr)^2)</f>
        <v/>
      </c>
      <c r="O4841">
        <f>IF(K4841="","",ROUND(E4841-K4841,0))</f>
        <v/>
      </c>
      <c r="P4841">
        <f>IF(O4841="","",IF(O4841&gt;=1,O4841,0))</f>
        <v/>
      </c>
      <c r="Q4841" s="27">
        <f>IF(E4841="","",MAX(0,E4841-22))</f>
        <v/>
      </c>
      <c r="R4841" s="27">
        <f>IF(H4841=1,E4841,"")</f>
        <v/>
      </c>
      <c r="S4841" s="27">
        <f>IF(AND(H4841=1,J4841&lt;&gt;""),E4841-J4841,"")</f>
        <v/>
      </c>
      <c r="T4841">
        <f>IF(G4841="","",MONTH(G4841))</f>
        <v/>
      </c>
    </row>
    <row r="4842">
      <c r="A4842" s="24" t="n">
        <v>2020</v>
      </c>
      <c r="B4842" s="24" t="n">
        <v>7</v>
      </c>
      <c r="C4842" s="24" t="n">
        <v>20</v>
      </c>
      <c r="D4842" s="24" t="n">
        <v>17</v>
      </c>
      <c r="E4842" s="24" t="n">
        <v>26.03</v>
      </c>
      <c r="F4842" s="25">
        <f>IF($E4842="","",DATE(IF($A4842="",nominal_year,$A4842),$B4842,$C4842)+($D4842-IF(LEFT(hour_conv,1)="1",1,0))/24)</f>
        <v/>
      </c>
      <c r="G4842" s="26">
        <f>IF(F4842="","",INT(F4842))</f>
        <v/>
      </c>
      <c r="H4842">
        <f>IF(G4842="","",IF(AND(MONTH(G4842)*100+DAY(G4842)&gt;=season_lo,MONTH(G4842)*100+DAY(G4842)&lt;=season_hi),1,0))</f>
        <v/>
      </c>
      <c r="I4842">
        <f>IF(G4842="","",G4842-first_day+1)</f>
        <v/>
      </c>
      <c r="J4842" s="27">
        <f>IF(I4842="","",INDEX(Daily!$J$2:$J$421,I4842))</f>
        <v/>
      </c>
      <c r="K4842" s="27">
        <f>IF(J4842="","",J4842+cat_offset)</f>
        <v/>
      </c>
      <c r="L4842" s="27">
        <f>IF(J4842="","",MAX(0,E4842-J4842)^2)</f>
        <v/>
      </c>
      <c r="M4842" s="27">
        <f>IF(J4842="","",MAX(0,E4842-(J4842+twcdh_off))^2)</f>
        <v/>
      </c>
      <c r="N4842" s="27">
        <f>IF(E4842="","",MAX(0,E4842-swcdh_thr)^2)</f>
        <v/>
      </c>
      <c r="O4842">
        <f>IF(K4842="","",ROUND(E4842-K4842,0))</f>
        <v/>
      </c>
      <c r="P4842">
        <f>IF(O4842="","",IF(O4842&gt;=1,O4842,0))</f>
        <v/>
      </c>
      <c r="Q4842" s="27">
        <f>IF(E4842="","",MAX(0,E4842-22))</f>
        <v/>
      </c>
      <c r="R4842" s="27">
        <f>IF(H4842=1,E4842,"")</f>
        <v/>
      </c>
      <c r="S4842" s="27">
        <f>IF(AND(H4842=1,J4842&lt;&gt;""),E4842-J4842,"")</f>
        <v/>
      </c>
      <c r="T4842">
        <f>IF(G4842="","",MONTH(G4842))</f>
        <v/>
      </c>
    </row>
    <row r="4843">
      <c r="A4843" s="24" t="n">
        <v>2020</v>
      </c>
      <c r="B4843" s="24" t="n">
        <v>7</v>
      </c>
      <c r="C4843" s="24" t="n">
        <v>20</v>
      </c>
      <c r="D4843" s="24" t="n">
        <v>18</v>
      </c>
      <c r="E4843" s="24" t="n">
        <v>24.26</v>
      </c>
      <c r="F4843" s="25">
        <f>IF($E4843="","",DATE(IF($A4843="",nominal_year,$A4843),$B4843,$C4843)+($D4843-IF(LEFT(hour_conv,1)="1",1,0))/24)</f>
        <v/>
      </c>
      <c r="G4843" s="26">
        <f>IF(F4843="","",INT(F4843))</f>
        <v/>
      </c>
      <c r="H4843">
        <f>IF(G4843="","",IF(AND(MONTH(G4843)*100+DAY(G4843)&gt;=season_lo,MONTH(G4843)*100+DAY(G4843)&lt;=season_hi),1,0))</f>
        <v/>
      </c>
      <c r="I4843">
        <f>IF(G4843="","",G4843-first_day+1)</f>
        <v/>
      </c>
      <c r="J4843" s="27">
        <f>IF(I4843="","",INDEX(Daily!$J$2:$J$421,I4843))</f>
        <v/>
      </c>
      <c r="K4843" s="27">
        <f>IF(J4843="","",J4843+cat_offset)</f>
        <v/>
      </c>
      <c r="L4843" s="27">
        <f>IF(J4843="","",MAX(0,E4843-J4843)^2)</f>
        <v/>
      </c>
      <c r="M4843" s="27">
        <f>IF(J4843="","",MAX(0,E4843-(J4843+twcdh_off))^2)</f>
        <v/>
      </c>
      <c r="N4843" s="27">
        <f>IF(E4843="","",MAX(0,E4843-swcdh_thr)^2)</f>
        <v/>
      </c>
      <c r="O4843">
        <f>IF(K4843="","",ROUND(E4843-K4843,0))</f>
        <v/>
      </c>
      <c r="P4843">
        <f>IF(O4843="","",IF(O4843&gt;=1,O4843,0))</f>
        <v/>
      </c>
      <c r="Q4843" s="27">
        <f>IF(E4843="","",MAX(0,E4843-22))</f>
        <v/>
      </c>
      <c r="R4843" s="27">
        <f>IF(H4843=1,E4843,"")</f>
        <v/>
      </c>
      <c r="S4843" s="27">
        <f>IF(AND(H4843=1,J4843&lt;&gt;""),E4843-J4843,"")</f>
        <v/>
      </c>
      <c r="T4843">
        <f>IF(G4843="","",MONTH(G4843))</f>
        <v/>
      </c>
    </row>
    <row r="4844">
      <c r="A4844" s="24" t="n">
        <v>2020</v>
      </c>
      <c r="B4844" s="24" t="n">
        <v>7</v>
      </c>
      <c r="C4844" s="24" t="n">
        <v>20</v>
      </c>
      <c r="D4844" s="24" t="n">
        <v>19</v>
      </c>
      <c r="E4844" s="24" t="n">
        <v>24.17</v>
      </c>
      <c r="F4844" s="25">
        <f>IF($E4844="","",DATE(IF($A4844="",nominal_year,$A4844),$B4844,$C4844)+($D4844-IF(LEFT(hour_conv,1)="1",1,0))/24)</f>
        <v/>
      </c>
      <c r="G4844" s="26">
        <f>IF(F4844="","",INT(F4844))</f>
        <v/>
      </c>
      <c r="H4844">
        <f>IF(G4844="","",IF(AND(MONTH(G4844)*100+DAY(G4844)&gt;=season_lo,MONTH(G4844)*100+DAY(G4844)&lt;=season_hi),1,0))</f>
        <v/>
      </c>
      <c r="I4844">
        <f>IF(G4844="","",G4844-first_day+1)</f>
        <v/>
      </c>
      <c r="J4844" s="27">
        <f>IF(I4844="","",INDEX(Daily!$J$2:$J$421,I4844))</f>
        <v/>
      </c>
      <c r="K4844" s="27">
        <f>IF(J4844="","",J4844+cat_offset)</f>
        <v/>
      </c>
      <c r="L4844" s="27">
        <f>IF(J4844="","",MAX(0,E4844-J4844)^2)</f>
        <v/>
      </c>
      <c r="M4844" s="27">
        <f>IF(J4844="","",MAX(0,E4844-(J4844+twcdh_off))^2)</f>
        <v/>
      </c>
      <c r="N4844" s="27">
        <f>IF(E4844="","",MAX(0,E4844-swcdh_thr)^2)</f>
        <v/>
      </c>
      <c r="O4844">
        <f>IF(K4844="","",ROUND(E4844-K4844,0))</f>
        <v/>
      </c>
      <c r="P4844">
        <f>IF(O4844="","",IF(O4844&gt;=1,O4844,0))</f>
        <v/>
      </c>
      <c r="Q4844" s="27">
        <f>IF(E4844="","",MAX(0,E4844-22))</f>
        <v/>
      </c>
      <c r="R4844" s="27">
        <f>IF(H4844=1,E4844,"")</f>
        <v/>
      </c>
      <c r="S4844" s="27">
        <f>IF(AND(H4844=1,J4844&lt;&gt;""),E4844-J4844,"")</f>
        <v/>
      </c>
      <c r="T4844">
        <f>IF(G4844="","",MONTH(G4844))</f>
        <v/>
      </c>
    </row>
    <row r="4845">
      <c r="A4845" s="24" t="n">
        <v>2020</v>
      </c>
      <c r="B4845" s="24" t="n">
        <v>7</v>
      </c>
      <c r="C4845" s="24" t="n">
        <v>20</v>
      </c>
      <c r="D4845" s="24" t="n">
        <v>20</v>
      </c>
      <c r="E4845" s="24" t="n">
        <v>22.95</v>
      </c>
      <c r="F4845" s="25">
        <f>IF($E4845="","",DATE(IF($A4845="",nominal_year,$A4845),$B4845,$C4845)+($D4845-IF(LEFT(hour_conv,1)="1",1,0))/24)</f>
        <v/>
      </c>
      <c r="G4845" s="26">
        <f>IF(F4845="","",INT(F4845))</f>
        <v/>
      </c>
      <c r="H4845">
        <f>IF(G4845="","",IF(AND(MONTH(G4845)*100+DAY(G4845)&gt;=season_lo,MONTH(G4845)*100+DAY(G4845)&lt;=season_hi),1,0))</f>
        <v/>
      </c>
      <c r="I4845">
        <f>IF(G4845="","",G4845-first_day+1)</f>
        <v/>
      </c>
      <c r="J4845" s="27">
        <f>IF(I4845="","",INDEX(Daily!$J$2:$J$421,I4845))</f>
        <v/>
      </c>
      <c r="K4845" s="27">
        <f>IF(J4845="","",J4845+cat_offset)</f>
        <v/>
      </c>
      <c r="L4845" s="27">
        <f>IF(J4845="","",MAX(0,E4845-J4845)^2)</f>
        <v/>
      </c>
      <c r="M4845" s="27">
        <f>IF(J4845="","",MAX(0,E4845-(J4845+twcdh_off))^2)</f>
        <v/>
      </c>
      <c r="N4845" s="27">
        <f>IF(E4845="","",MAX(0,E4845-swcdh_thr)^2)</f>
        <v/>
      </c>
      <c r="O4845">
        <f>IF(K4845="","",ROUND(E4845-K4845,0))</f>
        <v/>
      </c>
      <c r="P4845">
        <f>IF(O4845="","",IF(O4845&gt;=1,O4845,0))</f>
        <v/>
      </c>
      <c r="Q4845" s="27">
        <f>IF(E4845="","",MAX(0,E4845-22))</f>
        <v/>
      </c>
      <c r="R4845" s="27">
        <f>IF(H4845=1,E4845,"")</f>
        <v/>
      </c>
      <c r="S4845" s="27">
        <f>IF(AND(H4845=1,J4845&lt;&gt;""),E4845-J4845,"")</f>
        <v/>
      </c>
      <c r="T4845">
        <f>IF(G4845="","",MONTH(G4845))</f>
        <v/>
      </c>
    </row>
    <row r="4846">
      <c r="A4846" s="24" t="n">
        <v>2020</v>
      </c>
      <c r="B4846" s="24" t="n">
        <v>7</v>
      </c>
      <c r="C4846" s="24" t="n">
        <v>20</v>
      </c>
      <c r="D4846" s="24" t="n">
        <v>21</v>
      </c>
      <c r="E4846" s="24" t="n">
        <v>20.93</v>
      </c>
      <c r="F4846" s="25">
        <f>IF($E4846="","",DATE(IF($A4846="",nominal_year,$A4846),$B4846,$C4846)+($D4846-IF(LEFT(hour_conv,1)="1",1,0))/24)</f>
        <v/>
      </c>
      <c r="G4846" s="26">
        <f>IF(F4846="","",INT(F4846))</f>
        <v/>
      </c>
      <c r="H4846">
        <f>IF(G4846="","",IF(AND(MONTH(G4846)*100+DAY(G4846)&gt;=season_lo,MONTH(G4846)*100+DAY(G4846)&lt;=season_hi),1,0))</f>
        <v/>
      </c>
      <c r="I4846">
        <f>IF(G4846="","",G4846-first_day+1)</f>
        <v/>
      </c>
      <c r="J4846" s="27">
        <f>IF(I4846="","",INDEX(Daily!$J$2:$J$421,I4846))</f>
        <v/>
      </c>
      <c r="K4846" s="27">
        <f>IF(J4846="","",J4846+cat_offset)</f>
        <v/>
      </c>
      <c r="L4846" s="27">
        <f>IF(J4846="","",MAX(0,E4846-J4846)^2)</f>
        <v/>
      </c>
      <c r="M4846" s="27">
        <f>IF(J4846="","",MAX(0,E4846-(J4846+twcdh_off))^2)</f>
        <v/>
      </c>
      <c r="N4846" s="27">
        <f>IF(E4846="","",MAX(0,E4846-swcdh_thr)^2)</f>
        <v/>
      </c>
      <c r="O4846">
        <f>IF(K4846="","",ROUND(E4846-K4846,0))</f>
        <v/>
      </c>
      <c r="P4846">
        <f>IF(O4846="","",IF(O4846&gt;=1,O4846,0))</f>
        <v/>
      </c>
      <c r="Q4846" s="27">
        <f>IF(E4846="","",MAX(0,E4846-22))</f>
        <v/>
      </c>
      <c r="R4846" s="27">
        <f>IF(H4846=1,E4846,"")</f>
        <v/>
      </c>
      <c r="S4846" s="27">
        <f>IF(AND(H4846=1,J4846&lt;&gt;""),E4846-J4846,"")</f>
        <v/>
      </c>
      <c r="T4846">
        <f>IF(G4846="","",MONTH(G4846))</f>
        <v/>
      </c>
    </row>
    <row r="4847">
      <c r="A4847" s="24" t="n">
        <v>2020</v>
      </c>
      <c r="B4847" s="24" t="n">
        <v>7</v>
      </c>
      <c r="C4847" s="24" t="n">
        <v>20</v>
      </c>
      <c r="D4847" s="24" t="n">
        <v>22</v>
      </c>
      <c r="E4847" s="24" t="n">
        <v>20.55</v>
      </c>
      <c r="F4847" s="25">
        <f>IF($E4847="","",DATE(IF($A4847="",nominal_year,$A4847),$B4847,$C4847)+($D4847-IF(LEFT(hour_conv,1)="1",1,0))/24)</f>
        <v/>
      </c>
      <c r="G4847" s="26">
        <f>IF(F4847="","",INT(F4847))</f>
        <v/>
      </c>
      <c r="H4847">
        <f>IF(G4847="","",IF(AND(MONTH(G4847)*100+DAY(G4847)&gt;=season_lo,MONTH(G4847)*100+DAY(G4847)&lt;=season_hi),1,0))</f>
        <v/>
      </c>
      <c r="I4847">
        <f>IF(G4847="","",G4847-first_day+1)</f>
        <v/>
      </c>
      <c r="J4847" s="27">
        <f>IF(I4847="","",INDEX(Daily!$J$2:$J$421,I4847))</f>
        <v/>
      </c>
      <c r="K4847" s="27">
        <f>IF(J4847="","",J4847+cat_offset)</f>
        <v/>
      </c>
      <c r="L4847" s="27">
        <f>IF(J4847="","",MAX(0,E4847-J4847)^2)</f>
        <v/>
      </c>
      <c r="M4847" s="27">
        <f>IF(J4847="","",MAX(0,E4847-(J4847+twcdh_off))^2)</f>
        <v/>
      </c>
      <c r="N4847" s="27">
        <f>IF(E4847="","",MAX(0,E4847-swcdh_thr)^2)</f>
        <v/>
      </c>
      <c r="O4847">
        <f>IF(K4847="","",ROUND(E4847-K4847,0))</f>
        <v/>
      </c>
      <c r="P4847">
        <f>IF(O4847="","",IF(O4847&gt;=1,O4847,0))</f>
        <v/>
      </c>
      <c r="Q4847" s="27">
        <f>IF(E4847="","",MAX(0,E4847-22))</f>
        <v/>
      </c>
      <c r="R4847" s="27">
        <f>IF(H4847=1,E4847,"")</f>
        <v/>
      </c>
      <c r="S4847" s="27">
        <f>IF(AND(H4847=1,J4847&lt;&gt;""),E4847-J4847,"")</f>
        <v/>
      </c>
      <c r="T4847">
        <f>IF(G4847="","",MONTH(G4847))</f>
        <v/>
      </c>
    </row>
    <row r="4848">
      <c r="A4848" s="24" t="n">
        <v>2020</v>
      </c>
      <c r="B4848" s="24" t="n">
        <v>7</v>
      </c>
      <c r="C4848" s="24" t="n">
        <v>20</v>
      </c>
      <c r="D4848" s="24" t="n">
        <v>23</v>
      </c>
      <c r="E4848" s="24" t="n">
        <v>18.92</v>
      </c>
      <c r="F4848" s="25">
        <f>IF($E4848="","",DATE(IF($A4848="",nominal_year,$A4848),$B4848,$C4848)+($D4848-IF(LEFT(hour_conv,1)="1",1,0))/24)</f>
        <v/>
      </c>
      <c r="G4848" s="26">
        <f>IF(F4848="","",INT(F4848))</f>
        <v/>
      </c>
      <c r="H4848">
        <f>IF(G4848="","",IF(AND(MONTH(G4848)*100+DAY(G4848)&gt;=season_lo,MONTH(G4848)*100+DAY(G4848)&lt;=season_hi),1,0))</f>
        <v/>
      </c>
      <c r="I4848">
        <f>IF(G4848="","",G4848-first_day+1)</f>
        <v/>
      </c>
      <c r="J4848" s="27">
        <f>IF(I4848="","",INDEX(Daily!$J$2:$J$421,I4848))</f>
        <v/>
      </c>
      <c r="K4848" s="27">
        <f>IF(J4848="","",J4848+cat_offset)</f>
        <v/>
      </c>
      <c r="L4848" s="27">
        <f>IF(J4848="","",MAX(0,E4848-J4848)^2)</f>
        <v/>
      </c>
      <c r="M4848" s="27">
        <f>IF(J4848="","",MAX(0,E4848-(J4848+twcdh_off))^2)</f>
        <v/>
      </c>
      <c r="N4848" s="27">
        <f>IF(E4848="","",MAX(0,E4848-swcdh_thr)^2)</f>
        <v/>
      </c>
      <c r="O4848">
        <f>IF(K4848="","",ROUND(E4848-K4848,0))</f>
        <v/>
      </c>
      <c r="P4848">
        <f>IF(O4848="","",IF(O4848&gt;=1,O4848,0))</f>
        <v/>
      </c>
      <c r="Q4848" s="27">
        <f>IF(E4848="","",MAX(0,E4848-22))</f>
        <v/>
      </c>
      <c r="R4848" s="27">
        <f>IF(H4848=1,E4848,"")</f>
        <v/>
      </c>
      <c r="S4848" s="27">
        <f>IF(AND(H4848=1,J4848&lt;&gt;""),E4848-J4848,"")</f>
        <v/>
      </c>
      <c r="T4848">
        <f>IF(G4848="","",MONTH(G4848))</f>
        <v/>
      </c>
    </row>
    <row r="4849">
      <c r="A4849" s="24" t="n">
        <v>2020</v>
      </c>
      <c r="B4849" s="24" t="n">
        <v>7</v>
      </c>
      <c r="C4849" s="24" t="n">
        <v>20</v>
      </c>
      <c r="D4849" s="24" t="n">
        <v>24</v>
      </c>
      <c r="E4849" s="24" t="n">
        <v>17.41</v>
      </c>
      <c r="F4849" s="25">
        <f>IF($E4849="","",DATE(IF($A4849="",nominal_year,$A4849),$B4849,$C4849)+($D4849-IF(LEFT(hour_conv,1)="1",1,0))/24)</f>
        <v/>
      </c>
      <c r="G4849" s="26">
        <f>IF(F4849="","",INT(F4849))</f>
        <v/>
      </c>
      <c r="H4849">
        <f>IF(G4849="","",IF(AND(MONTH(G4849)*100+DAY(G4849)&gt;=season_lo,MONTH(G4849)*100+DAY(G4849)&lt;=season_hi),1,0))</f>
        <v/>
      </c>
      <c r="I4849">
        <f>IF(G4849="","",G4849-first_day+1)</f>
        <v/>
      </c>
      <c r="J4849" s="27">
        <f>IF(I4849="","",INDEX(Daily!$J$2:$J$421,I4849))</f>
        <v/>
      </c>
      <c r="K4849" s="27">
        <f>IF(J4849="","",J4849+cat_offset)</f>
        <v/>
      </c>
      <c r="L4849" s="27">
        <f>IF(J4849="","",MAX(0,E4849-J4849)^2)</f>
        <v/>
      </c>
      <c r="M4849" s="27">
        <f>IF(J4849="","",MAX(0,E4849-(J4849+twcdh_off))^2)</f>
        <v/>
      </c>
      <c r="N4849" s="27">
        <f>IF(E4849="","",MAX(0,E4849-swcdh_thr)^2)</f>
        <v/>
      </c>
      <c r="O4849">
        <f>IF(K4849="","",ROUND(E4849-K4849,0))</f>
        <v/>
      </c>
      <c r="P4849">
        <f>IF(O4849="","",IF(O4849&gt;=1,O4849,0))</f>
        <v/>
      </c>
      <c r="Q4849" s="27">
        <f>IF(E4849="","",MAX(0,E4849-22))</f>
        <v/>
      </c>
      <c r="R4849" s="27">
        <f>IF(H4849=1,E4849,"")</f>
        <v/>
      </c>
      <c r="S4849" s="27">
        <f>IF(AND(H4849=1,J4849&lt;&gt;""),E4849-J4849,"")</f>
        <v/>
      </c>
      <c r="T4849">
        <f>IF(G4849="","",MONTH(G4849))</f>
        <v/>
      </c>
    </row>
    <row r="4850">
      <c r="A4850" s="24" t="n">
        <v>2020</v>
      </c>
      <c r="B4850" s="24" t="n">
        <v>7</v>
      </c>
      <c r="C4850" s="24" t="n">
        <v>21</v>
      </c>
      <c r="D4850" s="24" t="n">
        <v>1</v>
      </c>
      <c r="E4850" s="24" t="n">
        <v>15.86</v>
      </c>
      <c r="F4850" s="25">
        <f>IF($E4850="","",DATE(IF($A4850="",nominal_year,$A4850),$B4850,$C4850)+($D4850-IF(LEFT(hour_conv,1)="1",1,0))/24)</f>
        <v/>
      </c>
      <c r="G4850" s="26">
        <f>IF(F4850="","",INT(F4850))</f>
        <v/>
      </c>
      <c r="H4850">
        <f>IF(G4850="","",IF(AND(MONTH(G4850)*100+DAY(G4850)&gt;=season_lo,MONTH(G4850)*100+DAY(G4850)&lt;=season_hi),1,0))</f>
        <v/>
      </c>
      <c r="I4850">
        <f>IF(G4850="","",G4850-first_day+1)</f>
        <v/>
      </c>
      <c r="J4850" s="27">
        <f>IF(I4850="","",INDEX(Daily!$J$2:$J$421,I4850))</f>
        <v/>
      </c>
      <c r="K4850" s="27">
        <f>IF(J4850="","",J4850+cat_offset)</f>
        <v/>
      </c>
      <c r="L4850" s="27">
        <f>IF(J4850="","",MAX(0,E4850-J4850)^2)</f>
        <v/>
      </c>
      <c r="M4850" s="27">
        <f>IF(J4850="","",MAX(0,E4850-(J4850+twcdh_off))^2)</f>
        <v/>
      </c>
      <c r="N4850" s="27">
        <f>IF(E4850="","",MAX(0,E4850-swcdh_thr)^2)</f>
        <v/>
      </c>
      <c r="O4850">
        <f>IF(K4850="","",ROUND(E4850-K4850,0))</f>
        <v/>
      </c>
      <c r="P4850">
        <f>IF(O4850="","",IF(O4850&gt;=1,O4850,0))</f>
        <v/>
      </c>
      <c r="Q4850" s="27">
        <f>IF(E4850="","",MAX(0,E4850-22))</f>
        <v/>
      </c>
      <c r="R4850" s="27">
        <f>IF(H4850=1,E4850,"")</f>
        <v/>
      </c>
      <c r="S4850" s="27">
        <f>IF(AND(H4850=1,J4850&lt;&gt;""),E4850-J4850,"")</f>
        <v/>
      </c>
      <c r="T4850">
        <f>IF(G4850="","",MONTH(G4850))</f>
        <v/>
      </c>
    </row>
    <row r="4851">
      <c r="A4851" s="24" t="n">
        <v>2020</v>
      </c>
      <c r="B4851" s="24" t="n">
        <v>7</v>
      </c>
      <c r="C4851" s="24" t="n">
        <v>21</v>
      </c>
      <c r="D4851" s="24" t="n">
        <v>2</v>
      </c>
      <c r="E4851" s="24" t="n">
        <v>16.58</v>
      </c>
      <c r="F4851" s="25">
        <f>IF($E4851="","",DATE(IF($A4851="",nominal_year,$A4851),$B4851,$C4851)+($D4851-IF(LEFT(hour_conv,1)="1",1,0))/24)</f>
        <v/>
      </c>
      <c r="G4851" s="26">
        <f>IF(F4851="","",INT(F4851))</f>
        <v/>
      </c>
      <c r="H4851">
        <f>IF(G4851="","",IF(AND(MONTH(G4851)*100+DAY(G4851)&gt;=season_lo,MONTH(G4851)*100+DAY(G4851)&lt;=season_hi),1,0))</f>
        <v/>
      </c>
      <c r="I4851">
        <f>IF(G4851="","",G4851-first_day+1)</f>
        <v/>
      </c>
      <c r="J4851" s="27">
        <f>IF(I4851="","",INDEX(Daily!$J$2:$J$421,I4851))</f>
        <v/>
      </c>
      <c r="K4851" s="27">
        <f>IF(J4851="","",J4851+cat_offset)</f>
        <v/>
      </c>
      <c r="L4851" s="27">
        <f>IF(J4851="","",MAX(0,E4851-J4851)^2)</f>
        <v/>
      </c>
      <c r="M4851" s="27">
        <f>IF(J4851="","",MAX(0,E4851-(J4851+twcdh_off))^2)</f>
        <v/>
      </c>
      <c r="N4851" s="27">
        <f>IF(E4851="","",MAX(0,E4851-swcdh_thr)^2)</f>
        <v/>
      </c>
      <c r="O4851">
        <f>IF(K4851="","",ROUND(E4851-K4851,0))</f>
        <v/>
      </c>
      <c r="P4851">
        <f>IF(O4851="","",IF(O4851&gt;=1,O4851,0))</f>
        <v/>
      </c>
      <c r="Q4851" s="27">
        <f>IF(E4851="","",MAX(0,E4851-22))</f>
        <v/>
      </c>
      <c r="R4851" s="27">
        <f>IF(H4851=1,E4851,"")</f>
        <v/>
      </c>
      <c r="S4851" s="27">
        <f>IF(AND(H4851=1,J4851&lt;&gt;""),E4851-J4851,"")</f>
        <v/>
      </c>
      <c r="T4851">
        <f>IF(G4851="","",MONTH(G4851))</f>
        <v/>
      </c>
    </row>
    <row r="4852">
      <c r="A4852" s="24" t="n">
        <v>2020</v>
      </c>
      <c r="B4852" s="24" t="n">
        <v>7</v>
      </c>
      <c r="C4852" s="24" t="n">
        <v>21</v>
      </c>
      <c r="D4852" s="24" t="n">
        <v>3</v>
      </c>
      <c r="E4852" s="24" t="n">
        <v>14.6</v>
      </c>
      <c r="F4852" s="25">
        <f>IF($E4852="","",DATE(IF($A4852="",nominal_year,$A4852),$B4852,$C4852)+($D4852-IF(LEFT(hour_conv,1)="1",1,0))/24)</f>
        <v/>
      </c>
      <c r="G4852" s="26">
        <f>IF(F4852="","",INT(F4852))</f>
        <v/>
      </c>
      <c r="H4852">
        <f>IF(G4852="","",IF(AND(MONTH(G4852)*100+DAY(G4852)&gt;=season_lo,MONTH(G4852)*100+DAY(G4852)&lt;=season_hi),1,0))</f>
        <v/>
      </c>
      <c r="I4852">
        <f>IF(G4852="","",G4852-first_day+1)</f>
        <v/>
      </c>
      <c r="J4852" s="27">
        <f>IF(I4852="","",INDEX(Daily!$J$2:$J$421,I4852))</f>
        <v/>
      </c>
      <c r="K4852" s="27">
        <f>IF(J4852="","",J4852+cat_offset)</f>
        <v/>
      </c>
      <c r="L4852" s="27">
        <f>IF(J4852="","",MAX(0,E4852-J4852)^2)</f>
        <v/>
      </c>
      <c r="M4852" s="27">
        <f>IF(J4852="","",MAX(0,E4852-(J4852+twcdh_off))^2)</f>
        <v/>
      </c>
      <c r="N4852" s="27">
        <f>IF(E4852="","",MAX(0,E4852-swcdh_thr)^2)</f>
        <v/>
      </c>
      <c r="O4852">
        <f>IF(K4852="","",ROUND(E4852-K4852,0))</f>
        <v/>
      </c>
      <c r="P4852">
        <f>IF(O4852="","",IF(O4852&gt;=1,O4852,0))</f>
        <v/>
      </c>
      <c r="Q4852" s="27">
        <f>IF(E4852="","",MAX(0,E4852-22))</f>
        <v/>
      </c>
      <c r="R4852" s="27">
        <f>IF(H4852=1,E4852,"")</f>
        <v/>
      </c>
      <c r="S4852" s="27">
        <f>IF(AND(H4852=1,J4852&lt;&gt;""),E4852-J4852,"")</f>
        <v/>
      </c>
      <c r="T4852">
        <f>IF(G4852="","",MONTH(G4852))</f>
        <v/>
      </c>
    </row>
    <row r="4853">
      <c r="A4853" s="24" t="n">
        <v>2020</v>
      </c>
      <c r="B4853" s="24" t="n">
        <v>7</v>
      </c>
      <c r="C4853" s="24" t="n">
        <v>21</v>
      </c>
      <c r="D4853" s="24" t="n">
        <v>4</v>
      </c>
      <c r="E4853" s="24" t="n">
        <v>13.85</v>
      </c>
      <c r="F4853" s="25">
        <f>IF($E4853="","",DATE(IF($A4853="",nominal_year,$A4853),$B4853,$C4853)+($D4853-IF(LEFT(hour_conv,1)="1",1,0))/24)</f>
        <v/>
      </c>
      <c r="G4853" s="26">
        <f>IF(F4853="","",INT(F4853))</f>
        <v/>
      </c>
      <c r="H4853">
        <f>IF(G4853="","",IF(AND(MONTH(G4853)*100+DAY(G4853)&gt;=season_lo,MONTH(G4853)*100+DAY(G4853)&lt;=season_hi),1,0))</f>
        <v/>
      </c>
      <c r="I4853">
        <f>IF(G4853="","",G4853-first_day+1)</f>
        <v/>
      </c>
      <c r="J4853" s="27">
        <f>IF(I4853="","",INDEX(Daily!$J$2:$J$421,I4853))</f>
        <v/>
      </c>
      <c r="K4853" s="27">
        <f>IF(J4853="","",J4853+cat_offset)</f>
        <v/>
      </c>
      <c r="L4853" s="27">
        <f>IF(J4853="","",MAX(0,E4853-J4853)^2)</f>
        <v/>
      </c>
      <c r="M4853" s="27">
        <f>IF(J4853="","",MAX(0,E4853-(J4853+twcdh_off))^2)</f>
        <v/>
      </c>
      <c r="N4853" s="27">
        <f>IF(E4853="","",MAX(0,E4853-swcdh_thr)^2)</f>
        <v/>
      </c>
      <c r="O4853">
        <f>IF(K4853="","",ROUND(E4853-K4853,0))</f>
        <v/>
      </c>
      <c r="P4853">
        <f>IF(O4853="","",IF(O4853&gt;=1,O4853,0))</f>
        <v/>
      </c>
      <c r="Q4853" s="27">
        <f>IF(E4853="","",MAX(0,E4853-22))</f>
        <v/>
      </c>
      <c r="R4853" s="27">
        <f>IF(H4853=1,E4853,"")</f>
        <v/>
      </c>
      <c r="S4853" s="27">
        <f>IF(AND(H4853=1,J4853&lt;&gt;""),E4853-J4853,"")</f>
        <v/>
      </c>
      <c r="T4853">
        <f>IF(G4853="","",MONTH(G4853))</f>
        <v/>
      </c>
    </row>
    <row r="4854">
      <c r="A4854" s="24" t="n">
        <v>2020</v>
      </c>
      <c r="B4854" s="24" t="n">
        <v>7</v>
      </c>
      <c r="C4854" s="24" t="n">
        <v>21</v>
      </c>
      <c r="D4854" s="24" t="n">
        <v>5</v>
      </c>
      <c r="E4854" s="24" t="n">
        <v>14.39</v>
      </c>
      <c r="F4854" s="25">
        <f>IF($E4854="","",DATE(IF($A4854="",nominal_year,$A4854),$B4854,$C4854)+($D4854-IF(LEFT(hour_conv,1)="1",1,0))/24)</f>
        <v/>
      </c>
      <c r="G4854" s="26">
        <f>IF(F4854="","",INT(F4854))</f>
        <v/>
      </c>
      <c r="H4854">
        <f>IF(G4854="","",IF(AND(MONTH(G4854)*100+DAY(G4854)&gt;=season_lo,MONTH(G4854)*100+DAY(G4854)&lt;=season_hi),1,0))</f>
        <v/>
      </c>
      <c r="I4854">
        <f>IF(G4854="","",G4854-first_day+1)</f>
        <v/>
      </c>
      <c r="J4854" s="27">
        <f>IF(I4854="","",INDEX(Daily!$J$2:$J$421,I4854))</f>
        <v/>
      </c>
      <c r="K4854" s="27">
        <f>IF(J4854="","",J4854+cat_offset)</f>
        <v/>
      </c>
      <c r="L4854" s="27">
        <f>IF(J4854="","",MAX(0,E4854-J4854)^2)</f>
        <v/>
      </c>
      <c r="M4854" s="27">
        <f>IF(J4854="","",MAX(0,E4854-(J4854+twcdh_off))^2)</f>
        <v/>
      </c>
      <c r="N4854" s="27">
        <f>IF(E4854="","",MAX(0,E4854-swcdh_thr)^2)</f>
        <v/>
      </c>
      <c r="O4854">
        <f>IF(K4854="","",ROUND(E4854-K4854,0))</f>
        <v/>
      </c>
      <c r="P4854">
        <f>IF(O4854="","",IF(O4854&gt;=1,O4854,0))</f>
        <v/>
      </c>
      <c r="Q4854" s="27">
        <f>IF(E4854="","",MAX(0,E4854-22))</f>
        <v/>
      </c>
      <c r="R4854" s="27">
        <f>IF(H4854=1,E4854,"")</f>
        <v/>
      </c>
      <c r="S4854" s="27">
        <f>IF(AND(H4854=1,J4854&lt;&gt;""),E4854-J4854,"")</f>
        <v/>
      </c>
      <c r="T4854">
        <f>IF(G4854="","",MONTH(G4854))</f>
        <v/>
      </c>
    </row>
    <row r="4855">
      <c r="A4855" s="24" t="n">
        <v>2020</v>
      </c>
      <c r="B4855" s="24" t="n">
        <v>7</v>
      </c>
      <c r="C4855" s="24" t="n">
        <v>21</v>
      </c>
      <c r="D4855" s="24" t="n">
        <v>6</v>
      </c>
      <c r="E4855" s="24" t="n">
        <v>15.15</v>
      </c>
      <c r="F4855" s="25">
        <f>IF($E4855="","",DATE(IF($A4855="",nominal_year,$A4855),$B4855,$C4855)+($D4855-IF(LEFT(hour_conv,1)="1",1,0))/24)</f>
        <v/>
      </c>
      <c r="G4855" s="26">
        <f>IF(F4855="","",INT(F4855))</f>
        <v/>
      </c>
      <c r="H4855">
        <f>IF(G4855="","",IF(AND(MONTH(G4855)*100+DAY(G4855)&gt;=season_lo,MONTH(G4855)*100+DAY(G4855)&lt;=season_hi),1,0))</f>
        <v/>
      </c>
      <c r="I4855">
        <f>IF(G4855="","",G4855-first_day+1)</f>
        <v/>
      </c>
      <c r="J4855" s="27">
        <f>IF(I4855="","",INDEX(Daily!$J$2:$J$421,I4855))</f>
        <v/>
      </c>
      <c r="K4855" s="27">
        <f>IF(J4855="","",J4855+cat_offset)</f>
        <v/>
      </c>
      <c r="L4855" s="27">
        <f>IF(J4855="","",MAX(0,E4855-J4855)^2)</f>
        <v/>
      </c>
      <c r="M4855" s="27">
        <f>IF(J4855="","",MAX(0,E4855-(J4855+twcdh_off))^2)</f>
        <v/>
      </c>
      <c r="N4855" s="27">
        <f>IF(E4855="","",MAX(0,E4855-swcdh_thr)^2)</f>
        <v/>
      </c>
      <c r="O4855">
        <f>IF(K4855="","",ROUND(E4855-K4855,0))</f>
        <v/>
      </c>
      <c r="P4855">
        <f>IF(O4855="","",IF(O4855&gt;=1,O4855,0))</f>
        <v/>
      </c>
      <c r="Q4855" s="27">
        <f>IF(E4855="","",MAX(0,E4855-22))</f>
        <v/>
      </c>
      <c r="R4855" s="27">
        <f>IF(H4855=1,E4855,"")</f>
        <v/>
      </c>
      <c r="S4855" s="27">
        <f>IF(AND(H4855=1,J4855&lt;&gt;""),E4855-J4855,"")</f>
        <v/>
      </c>
      <c r="T4855">
        <f>IF(G4855="","",MONTH(G4855))</f>
        <v/>
      </c>
    </row>
    <row r="4856">
      <c r="A4856" s="24" t="n">
        <v>2020</v>
      </c>
      <c r="B4856" s="24" t="n">
        <v>7</v>
      </c>
      <c r="C4856" s="24" t="n">
        <v>21</v>
      </c>
      <c r="D4856" s="24" t="n">
        <v>7</v>
      </c>
      <c r="E4856" s="24" t="n">
        <v>15.99</v>
      </c>
      <c r="F4856" s="25">
        <f>IF($E4856="","",DATE(IF($A4856="",nominal_year,$A4856),$B4856,$C4856)+($D4856-IF(LEFT(hour_conv,1)="1",1,0))/24)</f>
        <v/>
      </c>
      <c r="G4856" s="26">
        <f>IF(F4856="","",INT(F4856))</f>
        <v/>
      </c>
      <c r="H4856">
        <f>IF(G4856="","",IF(AND(MONTH(G4856)*100+DAY(G4856)&gt;=season_lo,MONTH(G4856)*100+DAY(G4856)&lt;=season_hi),1,0))</f>
        <v/>
      </c>
      <c r="I4856">
        <f>IF(G4856="","",G4856-first_day+1)</f>
        <v/>
      </c>
      <c r="J4856" s="27">
        <f>IF(I4856="","",INDEX(Daily!$J$2:$J$421,I4856))</f>
        <v/>
      </c>
      <c r="K4856" s="27">
        <f>IF(J4856="","",J4856+cat_offset)</f>
        <v/>
      </c>
      <c r="L4856" s="27">
        <f>IF(J4856="","",MAX(0,E4856-J4856)^2)</f>
        <v/>
      </c>
      <c r="M4856" s="27">
        <f>IF(J4856="","",MAX(0,E4856-(J4856+twcdh_off))^2)</f>
        <v/>
      </c>
      <c r="N4856" s="27">
        <f>IF(E4856="","",MAX(0,E4856-swcdh_thr)^2)</f>
        <v/>
      </c>
      <c r="O4856">
        <f>IF(K4856="","",ROUND(E4856-K4856,0))</f>
        <v/>
      </c>
      <c r="P4856">
        <f>IF(O4856="","",IF(O4856&gt;=1,O4856,0))</f>
        <v/>
      </c>
      <c r="Q4856" s="27">
        <f>IF(E4856="","",MAX(0,E4856-22))</f>
        <v/>
      </c>
      <c r="R4856" s="27">
        <f>IF(H4856=1,E4856,"")</f>
        <v/>
      </c>
      <c r="S4856" s="27">
        <f>IF(AND(H4856=1,J4856&lt;&gt;""),E4856-J4856,"")</f>
        <v/>
      </c>
      <c r="T4856">
        <f>IF(G4856="","",MONTH(G4856))</f>
        <v/>
      </c>
    </row>
    <row r="4857">
      <c r="A4857" s="24" t="n">
        <v>2020</v>
      </c>
      <c r="B4857" s="24" t="n">
        <v>7</v>
      </c>
      <c r="C4857" s="24" t="n">
        <v>21</v>
      </c>
      <c r="D4857" s="24" t="n">
        <v>8</v>
      </c>
      <c r="E4857" s="24" t="n">
        <v>17.23</v>
      </c>
      <c r="F4857" s="25">
        <f>IF($E4857="","",DATE(IF($A4857="",nominal_year,$A4857),$B4857,$C4857)+($D4857-IF(LEFT(hour_conv,1)="1",1,0))/24)</f>
        <v/>
      </c>
      <c r="G4857" s="26">
        <f>IF(F4857="","",INT(F4857))</f>
        <v/>
      </c>
      <c r="H4857">
        <f>IF(G4857="","",IF(AND(MONTH(G4857)*100+DAY(G4857)&gt;=season_lo,MONTH(G4857)*100+DAY(G4857)&lt;=season_hi),1,0))</f>
        <v/>
      </c>
      <c r="I4857">
        <f>IF(G4857="","",G4857-first_day+1)</f>
        <v/>
      </c>
      <c r="J4857" s="27">
        <f>IF(I4857="","",INDEX(Daily!$J$2:$J$421,I4857))</f>
        <v/>
      </c>
      <c r="K4857" s="27">
        <f>IF(J4857="","",J4857+cat_offset)</f>
        <v/>
      </c>
      <c r="L4857" s="27">
        <f>IF(J4857="","",MAX(0,E4857-J4857)^2)</f>
        <v/>
      </c>
      <c r="M4857" s="27">
        <f>IF(J4857="","",MAX(0,E4857-(J4857+twcdh_off))^2)</f>
        <v/>
      </c>
      <c r="N4857" s="27">
        <f>IF(E4857="","",MAX(0,E4857-swcdh_thr)^2)</f>
        <v/>
      </c>
      <c r="O4857">
        <f>IF(K4857="","",ROUND(E4857-K4857,0))</f>
        <v/>
      </c>
      <c r="P4857">
        <f>IF(O4857="","",IF(O4857&gt;=1,O4857,0))</f>
        <v/>
      </c>
      <c r="Q4857" s="27">
        <f>IF(E4857="","",MAX(0,E4857-22))</f>
        <v/>
      </c>
      <c r="R4857" s="27">
        <f>IF(H4857=1,E4857,"")</f>
        <v/>
      </c>
      <c r="S4857" s="27">
        <f>IF(AND(H4857=1,J4857&lt;&gt;""),E4857-J4857,"")</f>
        <v/>
      </c>
      <c r="T4857">
        <f>IF(G4857="","",MONTH(G4857))</f>
        <v/>
      </c>
    </row>
    <row r="4858">
      <c r="A4858" s="24" t="n">
        <v>2020</v>
      </c>
      <c r="B4858" s="24" t="n">
        <v>7</v>
      </c>
      <c r="C4858" s="24" t="n">
        <v>21</v>
      </c>
      <c r="D4858" s="24" t="n">
        <v>9</v>
      </c>
      <c r="E4858" s="24" t="n">
        <v>18.13</v>
      </c>
      <c r="F4858" s="25">
        <f>IF($E4858="","",DATE(IF($A4858="",nominal_year,$A4858),$B4858,$C4858)+($D4858-IF(LEFT(hour_conv,1)="1",1,0))/24)</f>
        <v/>
      </c>
      <c r="G4858" s="26">
        <f>IF(F4858="","",INT(F4858))</f>
        <v/>
      </c>
      <c r="H4858">
        <f>IF(G4858="","",IF(AND(MONTH(G4858)*100+DAY(G4858)&gt;=season_lo,MONTH(G4858)*100+DAY(G4858)&lt;=season_hi),1,0))</f>
        <v/>
      </c>
      <c r="I4858">
        <f>IF(G4858="","",G4858-first_day+1)</f>
        <v/>
      </c>
      <c r="J4858" s="27">
        <f>IF(I4858="","",INDEX(Daily!$J$2:$J$421,I4858))</f>
        <v/>
      </c>
      <c r="K4858" s="27">
        <f>IF(J4858="","",J4858+cat_offset)</f>
        <v/>
      </c>
      <c r="L4858" s="27">
        <f>IF(J4858="","",MAX(0,E4858-J4858)^2)</f>
        <v/>
      </c>
      <c r="M4858" s="27">
        <f>IF(J4858="","",MAX(0,E4858-(J4858+twcdh_off))^2)</f>
        <v/>
      </c>
      <c r="N4858" s="27">
        <f>IF(E4858="","",MAX(0,E4858-swcdh_thr)^2)</f>
        <v/>
      </c>
      <c r="O4858">
        <f>IF(K4858="","",ROUND(E4858-K4858,0))</f>
        <v/>
      </c>
      <c r="P4858">
        <f>IF(O4858="","",IF(O4858&gt;=1,O4858,0))</f>
        <v/>
      </c>
      <c r="Q4858" s="27">
        <f>IF(E4858="","",MAX(0,E4858-22))</f>
        <v/>
      </c>
      <c r="R4858" s="27">
        <f>IF(H4858=1,E4858,"")</f>
        <v/>
      </c>
      <c r="S4858" s="27">
        <f>IF(AND(H4858=1,J4858&lt;&gt;""),E4858-J4858,"")</f>
        <v/>
      </c>
      <c r="T4858">
        <f>IF(G4858="","",MONTH(G4858))</f>
        <v/>
      </c>
    </row>
    <row r="4859">
      <c r="A4859" s="24" t="n">
        <v>2020</v>
      </c>
      <c r="B4859" s="24" t="n">
        <v>7</v>
      </c>
      <c r="C4859" s="24" t="n">
        <v>21</v>
      </c>
      <c r="D4859" s="24" t="n">
        <v>10</v>
      </c>
      <c r="E4859" s="24" t="n">
        <v>20.16</v>
      </c>
      <c r="F4859" s="25">
        <f>IF($E4859="","",DATE(IF($A4859="",nominal_year,$A4859),$B4859,$C4859)+($D4859-IF(LEFT(hour_conv,1)="1",1,0))/24)</f>
        <v/>
      </c>
      <c r="G4859" s="26">
        <f>IF(F4859="","",INT(F4859))</f>
        <v/>
      </c>
      <c r="H4859">
        <f>IF(G4859="","",IF(AND(MONTH(G4859)*100+DAY(G4859)&gt;=season_lo,MONTH(G4859)*100+DAY(G4859)&lt;=season_hi),1,0))</f>
        <v/>
      </c>
      <c r="I4859">
        <f>IF(G4859="","",G4859-first_day+1)</f>
        <v/>
      </c>
      <c r="J4859" s="27">
        <f>IF(I4859="","",INDEX(Daily!$J$2:$J$421,I4859))</f>
        <v/>
      </c>
      <c r="K4859" s="27">
        <f>IF(J4859="","",J4859+cat_offset)</f>
        <v/>
      </c>
      <c r="L4859" s="27">
        <f>IF(J4859="","",MAX(0,E4859-J4859)^2)</f>
        <v/>
      </c>
      <c r="M4859" s="27">
        <f>IF(J4859="","",MAX(0,E4859-(J4859+twcdh_off))^2)</f>
        <v/>
      </c>
      <c r="N4859" s="27">
        <f>IF(E4859="","",MAX(0,E4859-swcdh_thr)^2)</f>
        <v/>
      </c>
      <c r="O4859">
        <f>IF(K4859="","",ROUND(E4859-K4859,0))</f>
        <v/>
      </c>
      <c r="P4859">
        <f>IF(O4859="","",IF(O4859&gt;=1,O4859,0))</f>
        <v/>
      </c>
      <c r="Q4859" s="27">
        <f>IF(E4859="","",MAX(0,E4859-22))</f>
        <v/>
      </c>
      <c r="R4859" s="27">
        <f>IF(H4859=1,E4859,"")</f>
        <v/>
      </c>
      <c r="S4859" s="27">
        <f>IF(AND(H4859=1,J4859&lt;&gt;""),E4859-J4859,"")</f>
        <v/>
      </c>
      <c r="T4859">
        <f>IF(G4859="","",MONTH(G4859))</f>
        <v/>
      </c>
    </row>
    <row r="4860">
      <c r="A4860" s="24" t="n">
        <v>2020</v>
      </c>
      <c r="B4860" s="24" t="n">
        <v>7</v>
      </c>
      <c r="C4860" s="24" t="n">
        <v>21</v>
      </c>
      <c r="D4860" s="24" t="n">
        <v>11</v>
      </c>
      <c r="E4860" s="24" t="n">
        <v>21.13</v>
      </c>
      <c r="F4860" s="25">
        <f>IF($E4860="","",DATE(IF($A4860="",nominal_year,$A4860),$B4860,$C4860)+($D4860-IF(LEFT(hour_conv,1)="1",1,0))/24)</f>
        <v/>
      </c>
      <c r="G4860" s="26">
        <f>IF(F4860="","",INT(F4860))</f>
        <v/>
      </c>
      <c r="H4860">
        <f>IF(G4860="","",IF(AND(MONTH(G4860)*100+DAY(G4860)&gt;=season_lo,MONTH(G4860)*100+DAY(G4860)&lt;=season_hi),1,0))</f>
        <v/>
      </c>
      <c r="I4860">
        <f>IF(G4860="","",G4860-first_day+1)</f>
        <v/>
      </c>
      <c r="J4860" s="27">
        <f>IF(I4860="","",INDEX(Daily!$J$2:$J$421,I4860))</f>
        <v/>
      </c>
      <c r="K4860" s="27">
        <f>IF(J4860="","",J4860+cat_offset)</f>
        <v/>
      </c>
      <c r="L4860" s="27">
        <f>IF(J4860="","",MAX(0,E4860-J4860)^2)</f>
        <v/>
      </c>
      <c r="M4860" s="27">
        <f>IF(J4860="","",MAX(0,E4860-(J4860+twcdh_off))^2)</f>
        <v/>
      </c>
      <c r="N4860" s="27">
        <f>IF(E4860="","",MAX(0,E4860-swcdh_thr)^2)</f>
        <v/>
      </c>
      <c r="O4860">
        <f>IF(K4860="","",ROUND(E4860-K4860,0))</f>
        <v/>
      </c>
      <c r="P4860">
        <f>IF(O4860="","",IF(O4860&gt;=1,O4860,0))</f>
        <v/>
      </c>
      <c r="Q4860" s="27">
        <f>IF(E4860="","",MAX(0,E4860-22))</f>
        <v/>
      </c>
      <c r="R4860" s="27">
        <f>IF(H4860=1,E4860,"")</f>
        <v/>
      </c>
      <c r="S4860" s="27">
        <f>IF(AND(H4860=1,J4860&lt;&gt;""),E4860-J4860,"")</f>
        <v/>
      </c>
      <c r="T4860">
        <f>IF(G4860="","",MONTH(G4860))</f>
        <v/>
      </c>
    </row>
    <row r="4861">
      <c r="A4861" s="24" t="n">
        <v>2020</v>
      </c>
      <c r="B4861" s="24" t="n">
        <v>7</v>
      </c>
      <c r="C4861" s="24" t="n">
        <v>21</v>
      </c>
      <c r="D4861" s="24" t="n">
        <v>12</v>
      </c>
      <c r="E4861" s="24" t="n">
        <v>22.08</v>
      </c>
      <c r="F4861" s="25">
        <f>IF($E4861="","",DATE(IF($A4861="",nominal_year,$A4861),$B4861,$C4861)+($D4861-IF(LEFT(hour_conv,1)="1",1,0))/24)</f>
        <v/>
      </c>
      <c r="G4861" s="26">
        <f>IF(F4861="","",INT(F4861))</f>
        <v/>
      </c>
      <c r="H4861">
        <f>IF(G4861="","",IF(AND(MONTH(G4861)*100+DAY(G4861)&gt;=season_lo,MONTH(G4861)*100+DAY(G4861)&lt;=season_hi),1,0))</f>
        <v/>
      </c>
      <c r="I4861">
        <f>IF(G4861="","",G4861-first_day+1)</f>
        <v/>
      </c>
      <c r="J4861" s="27">
        <f>IF(I4861="","",INDEX(Daily!$J$2:$J$421,I4861))</f>
        <v/>
      </c>
      <c r="K4861" s="27">
        <f>IF(J4861="","",J4861+cat_offset)</f>
        <v/>
      </c>
      <c r="L4861" s="27">
        <f>IF(J4861="","",MAX(0,E4861-J4861)^2)</f>
        <v/>
      </c>
      <c r="M4861" s="27">
        <f>IF(J4861="","",MAX(0,E4861-(J4861+twcdh_off))^2)</f>
        <v/>
      </c>
      <c r="N4861" s="27">
        <f>IF(E4861="","",MAX(0,E4861-swcdh_thr)^2)</f>
        <v/>
      </c>
      <c r="O4861">
        <f>IF(K4861="","",ROUND(E4861-K4861,0))</f>
        <v/>
      </c>
      <c r="P4861">
        <f>IF(O4861="","",IF(O4861&gt;=1,O4861,0))</f>
        <v/>
      </c>
      <c r="Q4861" s="27">
        <f>IF(E4861="","",MAX(0,E4861-22))</f>
        <v/>
      </c>
      <c r="R4861" s="27">
        <f>IF(H4861=1,E4861,"")</f>
        <v/>
      </c>
      <c r="S4861" s="27">
        <f>IF(AND(H4861=1,J4861&lt;&gt;""),E4861-J4861,"")</f>
        <v/>
      </c>
      <c r="T4861">
        <f>IF(G4861="","",MONTH(G4861))</f>
        <v/>
      </c>
    </row>
    <row r="4862">
      <c r="A4862" s="24" t="n">
        <v>2020</v>
      </c>
      <c r="B4862" s="24" t="n">
        <v>7</v>
      </c>
      <c r="C4862" s="24" t="n">
        <v>21</v>
      </c>
      <c r="D4862" s="24" t="n">
        <v>13</v>
      </c>
      <c r="E4862" s="24" t="n">
        <v>23.4</v>
      </c>
      <c r="F4862" s="25">
        <f>IF($E4862="","",DATE(IF($A4862="",nominal_year,$A4862),$B4862,$C4862)+($D4862-IF(LEFT(hour_conv,1)="1",1,0))/24)</f>
        <v/>
      </c>
      <c r="G4862" s="26">
        <f>IF(F4862="","",INT(F4862))</f>
        <v/>
      </c>
      <c r="H4862">
        <f>IF(G4862="","",IF(AND(MONTH(G4862)*100+DAY(G4862)&gt;=season_lo,MONTH(G4862)*100+DAY(G4862)&lt;=season_hi),1,0))</f>
        <v/>
      </c>
      <c r="I4862">
        <f>IF(G4862="","",G4862-first_day+1)</f>
        <v/>
      </c>
      <c r="J4862" s="27">
        <f>IF(I4862="","",INDEX(Daily!$J$2:$J$421,I4862))</f>
        <v/>
      </c>
      <c r="K4862" s="27">
        <f>IF(J4862="","",J4862+cat_offset)</f>
        <v/>
      </c>
      <c r="L4862" s="27">
        <f>IF(J4862="","",MAX(0,E4862-J4862)^2)</f>
        <v/>
      </c>
      <c r="M4862" s="27">
        <f>IF(J4862="","",MAX(0,E4862-(J4862+twcdh_off))^2)</f>
        <v/>
      </c>
      <c r="N4862" s="27">
        <f>IF(E4862="","",MAX(0,E4862-swcdh_thr)^2)</f>
        <v/>
      </c>
      <c r="O4862">
        <f>IF(K4862="","",ROUND(E4862-K4862,0))</f>
        <v/>
      </c>
      <c r="P4862">
        <f>IF(O4862="","",IF(O4862&gt;=1,O4862,0))</f>
        <v/>
      </c>
      <c r="Q4862" s="27">
        <f>IF(E4862="","",MAX(0,E4862-22))</f>
        <v/>
      </c>
      <c r="R4862" s="27">
        <f>IF(H4862=1,E4862,"")</f>
        <v/>
      </c>
      <c r="S4862" s="27">
        <f>IF(AND(H4862=1,J4862&lt;&gt;""),E4862-J4862,"")</f>
        <v/>
      </c>
      <c r="T4862">
        <f>IF(G4862="","",MONTH(G4862))</f>
        <v/>
      </c>
    </row>
    <row r="4863">
      <c r="A4863" s="24" t="n">
        <v>2020</v>
      </c>
      <c r="B4863" s="24" t="n">
        <v>7</v>
      </c>
      <c r="C4863" s="24" t="n">
        <v>21</v>
      </c>
      <c r="D4863" s="24" t="n">
        <v>14</v>
      </c>
      <c r="E4863" s="24" t="n">
        <v>24.43</v>
      </c>
      <c r="F4863" s="25">
        <f>IF($E4863="","",DATE(IF($A4863="",nominal_year,$A4863),$B4863,$C4863)+($D4863-IF(LEFT(hour_conv,1)="1",1,0))/24)</f>
        <v/>
      </c>
      <c r="G4863" s="26">
        <f>IF(F4863="","",INT(F4863))</f>
        <v/>
      </c>
      <c r="H4863">
        <f>IF(G4863="","",IF(AND(MONTH(G4863)*100+DAY(G4863)&gt;=season_lo,MONTH(G4863)*100+DAY(G4863)&lt;=season_hi),1,0))</f>
        <v/>
      </c>
      <c r="I4863">
        <f>IF(G4863="","",G4863-first_day+1)</f>
        <v/>
      </c>
      <c r="J4863" s="27">
        <f>IF(I4863="","",INDEX(Daily!$J$2:$J$421,I4863))</f>
        <v/>
      </c>
      <c r="K4863" s="27">
        <f>IF(J4863="","",J4863+cat_offset)</f>
        <v/>
      </c>
      <c r="L4863" s="27">
        <f>IF(J4863="","",MAX(0,E4863-J4863)^2)</f>
        <v/>
      </c>
      <c r="M4863" s="27">
        <f>IF(J4863="","",MAX(0,E4863-(J4863+twcdh_off))^2)</f>
        <v/>
      </c>
      <c r="N4863" s="27">
        <f>IF(E4863="","",MAX(0,E4863-swcdh_thr)^2)</f>
        <v/>
      </c>
      <c r="O4863">
        <f>IF(K4863="","",ROUND(E4863-K4863,0))</f>
        <v/>
      </c>
      <c r="P4863">
        <f>IF(O4863="","",IF(O4863&gt;=1,O4863,0))</f>
        <v/>
      </c>
      <c r="Q4863" s="27">
        <f>IF(E4863="","",MAX(0,E4863-22))</f>
        <v/>
      </c>
      <c r="R4863" s="27">
        <f>IF(H4863=1,E4863,"")</f>
        <v/>
      </c>
      <c r="S4863" s="27">
        <f>IF(AND(H4863=1,J4863&lt;&gt;""),E4863-J4863,"")</f>
        <v/>
      </c>
      <c r="T4863">
        <f>IF(G4863="","",MONTH(G4863))</f>
        <v/>
      </c>
    </row>
    <row r="4864">
      <c r="A4864" s="24" t="n">
        <v>2020</v>
      </c>
      <c r="B4864" s="24" t="n">
        <v>7</v>
      </c>
      <c r="C4864" s="24" t="n">
        <v>21</v>
      </c>
      <c r="D4864" s="24" t="n">
        <v>15</v>
      </c>
      <c r="E4864" s="24" t="n">
        <v>25.45</v>
      </c>
      <c r="F4864" s="25">
        <f>IF($E4864="","",DATE(IF($A4864="",nominal_year,$A4864),$B4864,$C4864)+($D4864-IF(LEFT(hour_conv,1)="1",1,0))/24)</f>
        <v/>
      </c>
      <c r="G4864" s="26">
        <f>IF(F4864="","",INT(F4864))</f>
        <v/>
      </c>
      <c r="H4864">
        <f>IF(G4864="","",IF(AND(MONTH(G4864)*100+DAY(G4864)&gt;=season_lo,MONTH(G4864)*100+DAY(G4864)&lt;=season_hi),1,0))</f>
        <v/>
      </c>
      <c r="I4864">
        <f>IF(G4864="","",G4864-first_day+1)</f>
        <v/>
      </c>
      <c r="J4864" s="27">
        <f>IF(I4864="","",INDEX(Daily!$J$2:$J$421,I4864))</f>
        <v/>
      </c>
      <c r="K4864" s="27">
        <f>IF(J4864="","",J4864+cat_offset)</f>
        <v/>
      </c>
      <c r="L4864" s="27">
        <f>IF(J4864="","",MAX(0,E4864-J4864)^2)</f>
        <v/>
      </c>
      <c r="M4864" s="27">
        <f>IF(J4864="","",MAX(0,E4864-(J4864+twcdh_off))^2)</f>
        <v/>
      </c>
      <c r="N4864" s="27">
        <f>IF(E4864="","",MAX(0,E4864-swcdh_thr)^2)</f>
        <v/>
      </c>
      <c r="O4864">
        <f>IF(K4864="","",ROUND(E4864-K4864,0))</f>
        <v/>
      </c>
      <c r="P4864">
        <f>IF(O4864="","",IF(O4864&gt;=1,O4864,0))</f>
        <v/>
      </c>
      <c r="Q4864" s="27">
        <f>IF(E4864="","",MAX(0,E4864-22))</f>
        <v/>
      </c>
      <c r="R4864" s="27">
        <f>IF(H4864=1,E4864,"")</f>
        <v/>
      </c>
      <c r="S4864" s="27">
        <f>IF(AND(H4864=1,J4864&lt;&gt;""),E4864-J4864,"")</f>
        <v/>
      </c>
      <c r="T4864">
        <f>IF(G4864="","",MONTH(G4864))</f>
        <v/>
      </c>
    </row>
    <row r="4865">
      <c r="A4865" s="24" t="n">
        <v>2020</v>
      </c>
      <c r="B4865" s="24" t="n">
        <v>7</v>
      </c>
      <c r="C4865" s="24" t="n">
        <v>21</v>
      </c>
      <c r="D4865" s="24" t="n">
        <v>16</v>
      </c>
      <c r="E4865" s="24" t="n">
        <v>25.49</v>
      </c>
      <c r="F4865" s="25">
        <f>IF($E4865="","",DATE(IF($A4865="",nominal_year,$A4865),$B4865,$C4865)+($D4865-IF(LEFT(hour_conv,1)="1",1,0))/24)</f>
        <v/>
      </c>
      <c r="G4865" s="26">
        <f>IF(F4865="","",INT(F4865))</f>
        <v/>
      </c>
      <c r="H4865">
        <f>IF(G4865="","",IF(AND(MONTH(G4865)*100+DAY(G4865)&gt;=season_lo,MONTH(G4865)*100+DAY(G4865)&lt;=season_hi),1,0))</f>
        <v/>
      </c>
      <c r="I4865">
        <f>IF(G4865="","",G4865-first_day+1)</f>
        <v/>
      </c>
      <c r="J4865" s="27">
        <f>IF(I4865="","",INDEX(Daily!$J$2:$J$421,I4865))</f>
        <v/>
      </c>
      <c r="K4865" s="27">
        <f>IF(J4865="","",J4865+cat_offset)</f>
        <v/>
      </c>
      <c r="L4865" s="27">
        <f>IF(J4865="","",MAX(0,E4865-J4865)^2)</f>
        <v/>
      </c>
      <c r="M4865" s="27">
        <f>IF(J4865="","",MAX(0,E4865-(J4865+twcdh_off))^2)</f>
        <v/>
      </c>
      <c r="N4865" s="27">
        <f>IF(E4865="","",MAX(0,E4865-swcdh_thr)^2)</f>
        <v/>
      </c>
      <c r="O4865">
        <f>IF(K4865="","",ROUND(E4865-K4865,0))</f>
        <v/>
      </c>
      <c r="P4865">
        <f>IF(O4865="","",IF(O4865&gt;=1,O4865,0))</f>
        <v/>
      </c>
      <c r="Q4865" s="27">
        <f>IF(E4865="","",MAX(0,E4865-22))</f>
        <v/>
      </c>
      <c r="R4865" s="27">
        <f>IF(H4865=1,E4865,"")</f>
        <v/>
      </c>
      <c r="S4865" s="27">
        <f>IF(AND(H4865=1,J4865&lt;&gt;""),E4865-J4865,"")</f>
        <v/>
      </c>
      <c r="T4865">
        <f>IF(G4865="","",MONTH(G4865))</f>
        <v/>
      </c>
    </row>
    <row r="4866">
      <c r="A4866" s="24" t="n">
        <v>2020</v>
      </c>
      <c r="B4866" s="24" t="n">
        <v>7</v>
      </c>
      <c r="C4866" s="24" t="n">
        <v>21</v>
      </c>
      <c r="D4866" s="24" t="n">
        <v>17</v>
      </c>
      <c r="E4866" s="24" t="n">
        <v>24.98</v>
      </c>
      <c r="F4866" s="25">
        <f>IF($E4866="","",DATE(IF($A4866="",nominal_year,$A4866),$B4866,$C4866)+($D4866-IF(LEFT(hour_conv,1)="1",1,0))/24)</f>
        <v/>
      </c>
      <c r="G4866" s="26">
        <f>IF(F4866="","",INT(F4866))</f>
        <v/>
      </c>
      <c r="H4866">
        <f>IF(G4866="","",IF(AND(MONTH(G4866)*100+DAY(G4866)&gt;=season_lo,MONTH(G4866)*100+DAY(G4866)&lt;=season_hi),1,0))</f>
        <v/>
      </c>
      <c r="I4866">
        <f>IF(G4866="","",G4866-first_day+1)</f>
        <v/>
      </c>
      <c r="J4866" s="27">
        <f>IF(I4866="","",INDEX(Daily!$J$2:$J$421,I4866))</f>
        <v/>
      </c>
      <c r="K4866" s="27">
        <f>IF(J4866="","",J4866+cat_offset)</f>
        <v/>
      </c>
      <c r="L4866" s="27">
        <f>IF(J4866="","",MAX(0,E4866-J4866)^2)</f>
        <v/>
      </c>
      <c r="M4866" s="27">
        <f>IF(J4866="","",MAX(0,E4866-(J4866+twcdh_off))^2)</f>
        <v/>
      </c>
      <c r="N4866" s="27">
        <f>IF(E4866="","",MAX(0,E4866-swcdh_thr)^2)</f>
        <v/>
      </c>
      <c r="O4866">
        <f>IF(K4866="","",ROUND(E4866-K4866,0))</f>
        <v/>
      </c>
      <c r="P4866">
        <f>IF(O4866="","",IF(O4866&gt;=1,O4866,0))</f>
        <v/>
      </c>
      <c r="Q4866" s="27">
        <f>IF(E4866="","",MAX(0,E4866-22))</f>
        <v/>
      </c>
      <c r="R4866" s="27">
        <f>IF(H4866=1,E4866,"")</f>
        <v/>
      </c>
      <c r="S4866" s="27">
        <f>IF(AND(H4866=1,J4866&lt;&gt;""),E4866-J4866,"")</f>
        <v/>
      </c>
      <c r="T4866">
        <f>IF(G4866="","",MONTH(G4866))</f>
        <v/>
      </c>
    </row>
    <row r="4867">
      <c r="A4867" s="24" t="n">
        <v>2020</v>
      </c>
      <c r="B4867" s="24" t="n">
        <v>7</v>
      </c>
      <c r="C4867" s="24" t="n">
        <v>21</v>
      </c>
      <c r="D4867" s="24" t="n">
        <v>18</v>
      </c>
      <c r="E4867" s="24" t="n">
        <v>24.59</v>
      </c>
      <c r="F4867" s="25">
        <f>IF($E4867="","",DATE(IF($A4867="",nominal_year,$A4867),$B4867,$C4867)+($D4867-IF(LEFT(hour_conv,1)="1",1,0))/24)</f>
        <v/>
      </c>
      <c r="G4867" s="26">
        <f>IF(F4867="","",INT(F4867))</f>
        <v/>
      </c>
      <c r="H4867">
        <f>IF(G4867="","",IF(AND(MONTH(G4867)*100+DAY(G4867)&gt;=season_lo,MONTH(G4867)*100+DAY(G4867)&lt;=season_hi),1,0))</f>
        <v/>
      </c>
      <c r="I4867">
        <f>IF(G4867="","",G4867-first_day+1)</f>
        <v/>
      </c>
      <c r="J4867" s="27">
        <f>IF(I4867="","",INDEX(Daily!$J$2:$J$421,I4867))</f>
        <v/>
      </c>
      <c r="K4867" s="27">
        <f>IF(J4867="","",J4867+cat_offset)</f>
        <v/>
      </c>
      <c r="L4867" s="27">
        <f>IF(J4867="","",MAX(0,E4867-J4867)^2)</f>
        <v/>
      </c>
      <c r="M4867" s="27">
        <f>IF(J4867="","",MAX(0,E4867-(J4867+twcdh_off))^2)</f>
        <v/>
      </c>
      <c r="N4867" s="27">
        <f>IF(E4867="","",MAX(0,E4867-swcdh_thr)^2)</f>
        <v/>
      </c>
      <c r="O4867">
        <f>IF(K4867="","",ROUND(E4867-K4867,0))</f>
        <v/>
      </c>
      <c r="P4867">
        <f>IF(O4867="","",IF(O4867&gt;=1,O4867,0))</f>
        <v/>
      </c>
      <c r="Q4867" s="27">
        <f>IF(E4867="","",MAX(0,E4867-22))</f>
        <v/>
      </c>
      <c r="R4867" s="27">
        <f>IF(H4867=1,E4867,"")</f>
        <v/>
      </c>
      <c r="S4867" s="27">
        <f>IF(AND(H4867=1,J4867&lt;&gt;""),E4867-J4867,"")</f>
        <v/>
      </c>
      <c r="T4867">
        <f>IF(G4867="","",MONTH(G4867))</f>
        <v/>
      </c>
    </row>
    <row r="4868">
      <c r="A4868" s="24" t="n">
        <v>2020</v>
      </c>
      <c r="B4868" s="24" t="n">
        <v>7</v>
      </c>
      <c r="C4868" s="24" t="n">
        <v>21</v>
      </c>
      <c r="D4868" s="24" t="n">
        <v>19</v>
      </c>
      <c r="E4868" s="24" t="n">
        <v>23.81</v>
      </c>
      <c r="F4868" s="25">
        <f>IF($E4868="","",DATE(IF($A4868="",nominal_year,$A4868),$B4868,$C4868)+($D4868-IF(LEFT(hour_conv,1)="1",1,0))/24)</f>
        <v/>
      </c>
      <c r="G4868" s="26">
        <f>IF(F4868="","",INT(F4868))</f>
        <v/>
      </c>
      <c r="H4868">
        <f>IF(G4868="","",IF(AND(MONTH(G4868)*100+DAY(G4868)&gt;=season_lo,MONTH(G4868)*100+DAY(G4868)&lt;=season_hi),1,0))</f>
        <v/>
      </c>
      <c r="I4868">
        <f>IF(G4868="","",G4868-first_day+1)</f>
        <v/>
      </c>
      <c r="J4868" s="27">
        <f>IF(I4868="","",INDEX(Daily!$J$2:$J$421,I4868))</f>
        <v/>
      </c>
      <c r="K4868" s="27">
        <f>IF(J4868="","",J4868+cat_offset)</f>
        <v/>
      </c>
      <c r="L4868" s="27">
        <f>IF(J4868="","",MAX(0,E4868-J4868)^2)</f>
        <v/>
      </c>
      <c r="M4868" s="27">
        <f>IF(J4868="","",MAX(0,E4868-(J4868+twcdh_off))^2)</f>
        <v/>
      </c>
      <c r="N4868" s="27">
        <f>IF(E4868="","",MAX(0,E4868-swcdh_thr)^2)</f>
        <v/>
      </c>
      <c r="O4868">
        <f>IF(K4868="","",ROUND(E4868-K4868,0))</f>
        <v/>
      </c>
      <c r="P4868">
        <f>IF(O4868="","",IF(O4868&gt;=1,O4868,0))</f>
        <v/>
      </c>
      <c r="Q4868" s="27">
        <f>IF(E4868="","",MAX(0,E4868-22))</f>
        <v/>
      </c>
      <c r="R4868" s="27">
        <f>IF(H4868=1,E4868,"")</f>
        <v/>
      </c>
      <c r="S4868" s="27">
        <f>IF(AND(H4868=1,J4868&lt;&gt;""),E4868-J4868,"")</f>
        <v/>
      </c>
      <c r="T4868">
        <f>IF(G4868="","",MONTH(G4868))</f>
        <v/>
      </c>
    </row>
    <row r="4869">
      <c r="A4869" s="24" t="n">
        <v>2020</v>
      </c>
      <c r="B4869" s="24" t="n">
        <v>7</v>
      </c>
      <c r="C4869" s="24" t="n">
        <v>21</v>
      </c>
      <c r="D4869" s="24" t="n">
        <v>20</v>
      </c>
      <c r="E4869" s="24" t="n">
        <v>23.43</v>
      </c>
      <c r="F4869" s="25">
        <f>IF($E4869="","",DATE(IF($A4869="",nominal_year,$A4869),$B4869,$C4869)+($D4869-IF(LEFT(hour_conv,1)="1",1,0))/24)</f>
        <v/>
      </c>
      <c r="G4869" s="26">
        <f>IF(F4869="","",INT(F4869))</f>
        <v/>
      </c>
      <c r="H4869">
        <f>IF(G4869="","",IF(AND(MONTH(G4869)*100+DAY(G4869)&gt;=season_lo,MONTH(G4869)*100+DAY(G4869)&lt;=season_hi),1,0))</f>
        <v/>
      </c>
      <c r="I4869">
        <f>IF(G4869="","",G4869-first_day+1)</f>
        <v/>
      </c>
      <c r="J4869" s="27">
        <f>IF(I4869="","",INDEX(Daily!$J$2:$J$421,I4869))</f>
        <v/>
      </c>
      <c r="K4869" s="27">
        <f>IF(J4869="","",J4869+cat_offset)</f>
        <v/>
      </c>
      <c r="L4869" s="27">
        <f>IF(J4869="","",MAX(0,E4869-J4869)^2)</f>
        <v/>
      </c>
      <c r="M4869" s="27">
        <f>IF(J4869="","",MAX(0,E4869-(J4869+twcdh_off))^2)</f>
        <v/>
      </c>
      <c r="N4869" s="27">
        <f>IF(E4869="","",MAX(0,E4869-swcdh_thr)^2)</f>
        <v/>
      </c>
      <c r="O4869">
        <f>IF(K4869="","",ROUND(E4869-K4869,0))</f>
        <v/>
      </c>
      <c r="P4869">
        <f>IF(O4869="","",IF(O4869&gt;=1,O4869,0))</f>
        <v/>
      </c>
      <c r="Q4869" s="27">
        <f>IF(E4869="","",MAX(0,E4869-22))</f>
        <v/>
      </c>
      <c r="R4869" s="27">
        <f>IF(H4869=1,E4869,"")</f>
        <v/>
      </c>
      <c r="S4869" s="27">
        <f>IF(AND(H4869=1,J4869&lt;&gt;""),E4869-J4869,"")</f>
        <v/>
      </c>
      <c r="T4869">
        <f>IF(G4869="","",MONTH(G4869))</f>
        <v/>
      </c>
    </row>
    <row r="4870">
      <c r="A4870" s="24" t="n">
        <v>2020</v>
      </c>
      <c r="B4870" s="24" t="n">
        <v>7</v>
      </c>
      <c r="C4870" s="24" t="n">
        <v>21</v>
      </c>
      <c r="D4870" s="24" t="n">
        <v>21</v>
      </c>
      <c r="E4870" s="24" t="n">
        <v>21.08</v>
      </c>
      <c r="F4870" s="25">
        <f>IF($E4870="","",DATE(IF($A4870="",nominal_year,$A4870),$B4870,$C4870)+($D4870-IF(LEFT(hour_conv,1)="1",1,0))/24)</f>
        <v/>
      </c>
      <c r="G4870" s="26">
        <f>IF(F4870="","",INT(F4870))</f>
        <v/>
      </c>
      <c r="H4870">
        <f>IF(G4870="","",IF(AND(MONTH(G4870)*100+DAY(G4870)&gt;=season_lo,MONTH(G4870)*100+DAY(G4870)&lt;=season_hi),1,0))</f>
        <v/>
      </c>
      <c r="I4870">
        <f>IF(G4870="","",G4870-first_day+1)</f>
        <v/>
      </c>
      <c r="J4870" s="27">
        <f>IF(I4870="","",INDEX(Daily!$J$2:$J$421,I4870))</f>
        <v/>
      </c>
      <c r="K4870" s="27">
        <f>IF(J4870="","",J4870+cat_offset)</f>
        <v/>
      </c>
      <c r="L4870" s="27">
        <f>IF(J4870="","",MAX(0,E4870-J4870)^2)</f>
        <v/>
      </c>
      <c r="M4870" s="27">
        <f>IF(J4870="","",MAX(0,E4870-(J4870+twcdh_off))^2)</f>
        <v/>
      </c>
      <c r="N4870" s="27">
        <f>IF(E4870="","",MAX(0,E4870-swcdh_thr)^2)</f>
        <v/>
      </c>
      <c r="O4870">
        <f>IF(K4870="","",ROUND(E4870-K4870,0))</f>
        <v/>
      </c>
      <c r="P4870">
        <f>IF(O4870="","",IF(O4870&gt;=1,O4870,0))</f>
        <v/>
      </c>
      <c r="Q4870" s="27">
        <f>IF(E4870="","",MAX(0,E4870-22))</f>
        <v/>
      </c>
      <c r="R4870" s="27">
        <f>IF(H4870=1,E4870,"")</f>
        <v/>
      </c>
      <c r="S4870" s="27">
        <f>IF(AND(H4870=1,J4870&lt;&gt;""),E4870-J4870,"")</f>
        <v/>
      </c>
      <c r="T4870">
        <f>IF(G4870="","",MONTH(G4870))</f>
        <v/>
      </c>
    </row>
    <row r="4871">
      <c r="A4871" s="24" t="n">
        <v>2020</v>
      </c>
      <c r="B4871" s="24" t="n">
        <v>7</v>
      </c>
      <c r="C4871" s="24" t="n">
        <v>21</v>
      </c>
      <c r="D4871" s="24" t="n">
        <v>22</v>
      </c>
      <c r="E4871" s="24" t="n">
        <v>20.13</v>
      </c>
      <c r="F4871" s="25">
        <f>IF($E4871="","",DATE(IF($A4871="",nominal_year,$A4871),$B4871,$C4871)+($D4871-IF(LEFT(hour_conv,1)="1",1,0))/24)</f>
        <v/>
      </c>
      <c r="G4871" s="26">
        <f>IF(F4871="","",INT(F4871))</f>
        <v/>
      </c>
      <c r="H4871">
        <f>IF(G4871="","",IF(AND(MONTH(G4871)*100+DAY(G4871)&gt;=season_lo,MONTH(G4871)*100+DAY(G4871)&lt;=season_hi),1,0))</f>
        <v/>
      </c>
      <c r="I4871">
        <f>IF(G4871="","",G4871-first_day+1)</f>
        <v/>
      </c>
      <c r="J4871" s="27">
        <f>IF(I4871="","",INDEX(Daily!$J$2:$J$421,I4871))</f>
        <v/>
      </c>
      <c r="K4871" s="27">
        <f>IF(J4871="","",J4871+cat_offset)</f>
        <v/>
      </c>
      <c r="L4871" s="27">
        <f>IF(J4871="","",MAX(0,E4871-J4871)^2)</f>
        <v/>
      </c>
      <c r="M4871" s="27">
        <f>IF(J4871="","",MAX(0,E4871-(J4871+twcdh_off))^2)</f>
        <v/>
      </c>
      <c r="N4871" s="27">
        <f>IF(E4871="","",MAX(0,E4871-swcdh_thr)^2)</f>
        <v/>
      </c>
      <c r="O4871">
        <f>IF(K4871="","",ROUND(E4871-K4871,0))</f>
        <v/>
      </c>
      <c r="P4871">
        <f>IF(O4871="","",IF(O4871&gt;=1,O4871,0))</f>
        <v/>
      </c>
      <c r="Q4871" s="27">
        <f>IF(E4871="","",MAX(0,E4871-22))</f>
        <v/>
      </c>
      <c r="R4871" s="27">
        <f>IF(H4871=1,E4871,"")</f>
        <v/>
      </c>
      <c r="S4871" s="27">
        <f>IF(AND(H4871=1,J4871&lt;&gt;""),E4871-J4871,"")</f>
        <v/>
      </c>
      <c r="T4871">
        <f>IF(G4871="","",MONTH(G4871))</f>
        <v/>
      </c>
    </row>
    <row r="4872">
      <c r="A4872" s="24" t="n">
        <v>2020</v>
      </c>
      <c r="B4872" s="24" t="n">
        <v>7</v>
      </c>
      <c r="C4872" s="24" t="n">
        <v>21</v>
      </c>
      <c r="D4872" s="24" t="n">
        <v>23</v>
      </c>
      <c r="E4872" s="24" t="n">
        <v>18.84</v>
      </c>
      <c r="F4872" s="25">
        <f>IF($E4872="","",DATE(IF($A4872="",nominal_year,$A4872),$B4872,$C4872)+($D4872-IF(LEFT(hour_conv,1)="1",1,0))/24)</f>
        <v/>
      </c>
      <c r="G4872" s="26">
        <f>IF(F4872="","",INT(F4872))</f>
        <v/>
      </c>
      <c r="H4872">
        <f>IF(G4872="","",IF(AND(MONTH(G4872)*100+DAY(G4872)&gt;=season_lo,MONTH(G4872)*100+DAY(G4872)&lt;=season_hi),1,0))</f>
        <v/>
      </c>
      <c r="I4872">
        <f>IF(G4872="","",G4872-first_day+1)</f>
        <v/>
      </c>
      <c r="J4872" s="27">
        <f>IF(I4872="","",INDEX(Daily!$J$2:$J$421,I4872))</f>
        <v/>
      </c>
      <c r="K4872" s="27">
        <f>IF(J4872="","",J4872+cat_offset)</f>
        <v/>
      </c>
      <c r="L4872" s="27">
        <f>IF(J4872="","",MAX(0,E4872-J4872)^2)</f>
        <v/>
      </c>
      <c r="M4872" s="27">
        <f>IF(J4872="","",MAX(0,E4872-(J4872+twcdh_off))^2)</f>
        <v/>
      </c>
      <c r="N4872" s="27">
        <f>IF(E4872="","",MAX(0,E4872-swcdh_thr)^2)</f>
        <v/>
      </c>
      <c r="O4872">
        <f>IF(K4872="","",ROUND(E4872-K4872,0))</f>
        <v/>
      </c>
      <c r="P4872">
        <f>IF(O4872="","",IF(O4872&gt;=1,O4872,0))</f>
        <v/>
      </c>
      <c r="Q4872" s="27">
        <f>IF(E4872="","",MAX(0,E4872-22))</f>
        <v/>
      </c>
      <c r="R4872" s="27">
        <f>IF(H4872=1,E4872,"")</f>
        <v/>
      </c>
      <c r="S4872" s="27">
        <f>IF(AND(H4872=1,J4872&lt;&gt;""),E4872-J4872,"")</f>
        <v/>
      </c>
      <c r="T4872">
        <f>IF(G4872="","",MONTH(G4872))</f>
        <v/>
      </c>
    </row>
    <row r="4873">
      <c r="A4873" s="24" t="n">
        <v>2020</v>
      </c>
      <c r="B4873" s="24" t="n">
        <v>7</v>
      </c>
      <c r="C4873" s="24" t="n">
        <v>21</v>
      </c>
      <c r="D4873" s="24" t="n">
        <v>24</v>
      </c>
      <c r="E4873" s="24" t="n">
        <v>16.88</v>
      </c>
      <c r="F4873" s="25">
        <f>IF($E4873="","",DATE(IF($A4873="",nominal_year,$A4873),$B4873,$C4873)+($D4873-IF(LEFT(hour_conv,1)="1",1,0))/24)</f>
        <v/>
      </c>
      <c r="G4873" s="26">
        <f>IF(F4873="","",INT(F4873))</f>
        <v/>
      </c>
      <c r="H4873">
        <f>IF(G4873="","",IF(AND(MONTH(G4873)*100+DAY(G4873)&gt;=season_lo,MONTH(G4873)*100+DAY(G4873)&lt;=season_hi),1,0))</f>
        <v/>
      </c>
      <c r="I4873">
        <f>IF(G4873="","",G4873-first_day+1)</f>
        <v/>
      </c>
      <c r="J4873" s="27">
        <f>IF(I4873="","",INDEX(Daily!$J$2:$J$421,I4873))</f>
        <v/>
      </c>
      <c r="K4873" s="27">
        <f>IF(J4873="","",J4873+cat_offset)</f>
        <v/>
      </c>
      <c r="L4873" s="27">
        <f>IF(J4873="","",MAX(0,E4873-J4873)^2)</f>
        <v/>
      </c>
      <c r="M4873" s="27">
        <f>IF(J4873="","",MAX(0,E4873-(J4873+twcdh_off))^2)</f>
        <v/>
      </c>
      <c r="N4873" s="27">
        <f>IF(E4873="","",MAX(0,E4873-swcdh_thr)^2)</f>
        <v/>
      </c>
      <c r="O4873">
        <f>IF(K4873="","",ROUND(E4873-K4873,0))</f>
        <v/>
      </c>
      <c r="P4873">
        <f>IF(O4873="","",IF(O4873&gt;=1,O4873,0))</f>
        <v/>
      </c>
      <c r="Q4873" s="27">
        <f>IF(E4873="","",MAX(0,E4873-22))</f>
        <v/>
      </c>
      <c r="R4873" s="27">
        <f>IF(H4873=1,E4873,"")</f>
        <v/>
      </c>
      <c r="S4873" s="27">
        <f>IF(AND(H4873=1,J4873&lt;&gt;""),E4873-J4873,"")</f>
        <v/>
      </c>
      <c r="T4873">
        <f>IF(G4873="","",MONTH(G4873))</f>
        <v/>
      </c>
    </row>
    <row r="4874">
      <c r="A4874" s="24" t="n">
        <v>2020</v>
      </c>
      <c r="B4874" s="24" t="n">
        <v>7</v>
      </c>
      <c r="C4874" s="24" t="n">
        <v>22</v>
      </c>
      <c r="D4874" s="24" t="n">
        <v>1</v>
      </c>
      <c r="E4874" s="24" t="n">
        <v>17.95</v>
      </c>
      <c r="F4874" s="25">
        <f>IF($E4874="","",DATE(IF($A4874="",nominal_year,$A4874),$B4874,$C4874)+($D4874-IF(LEFT(hour_conv,1)="1",1,0))/24)</f>
        <v/>
      </c>
      <c r="G4874" s="26">
        <f>IF(F4874="","",INT(F4874))</f>
        <v/>
      </c>
      <c r="H4874">
        <f>IF(G4874="","",IF(AND(MONTH(G4874)*100+DAY(G4874)&gt;=season_lo,MONTH(G4874)*100+DAY(G4874)&lt;=season_hi),1,0))</f>
        <v/>
      </c>
      <c r="I4874">
        <f>IF(G4874="","",G4874-first_day+1)</f>
        <v/>
      </c>
      <c r="J4874" s="27">
        <f>IF(I4874="","",INDEX(Daily!$J$2:$J$421,I4874))</f>
        <v/>
      </c>
      <c r="K4874" s="27">
        <f>IF(J4874="","",J4874+cat_offset)</f>
        <v/>
      </c>
      <c r="L4874" s="27">
        <f>IF(J4874="","",MAX(0,E4874-J4874)^2)</f>
        <v/>
      </c>
      <c r="M4874" s="27">
        <f>IF(J4874="","",MAX(0,E4874-(J4874+twcdh_off))^2)</f>
        <v/>
      </c>
      <c r="N4874" s="27">
        <f>IF(E4874="","",MAX(0,E4874-swcdh_thr)^2)</f>
        <v/>
      </c>
      <c r="O4874">
        <f>IF(K4874="","",ROUND(E4874-K4874,0))</f>
        <v/>
      </c>
      <c r="P4874">
        <f>IF(O4874="","",IF(O4874&gt;=1,O4874,0))</f>
        <v/>
      </c>
      <c r="Q4874" s="27">
        <f>IF(E4874="","",MAX(0,E4874-22))</f>
        <v/>
      </c>
      <c r="R4874" s="27">
        <f>IF(H4874=1,E4874,"")</f>
        <v/>
      </c>
      <c r="S4874" s="27">
        <f>IF(AND(H4874=1,J4874&lt;&gt;""),E4874-J4874,"")</f>
        <v/>
      </c>
      <c r="T4874">
        <f>IF(G4874="","",MONTH(G4874))</f>
        <v/>
      </c>
    </row>
    <row r="4875">
      <c r="A4875" s="24" t="n">
        <v>2020</v>
      </c>
      <c r="B4875" s="24" t="n">
        <v>7</v>
      </c>
      <c r="C4875" s="24" t="n">
        <v>22</v>
      </c>
      <c r="D4875" s="24" t="n">
        <v>2</v>
      </c>
      <c r="E4875" s="24" t="n">
        <v>17.09</v>
      </c>
      <c r="F4875" s="25">
        <f>IF($E4875="","",DATE(IF($A4875="",nominal_year,$A4875),$B4875,$C4875)+($D4875-IF(LEFT(hour_conv,1)="1",1,0))/24)</f>
        <v/>
      </c>
      <c r="G4875" s="26">
        <f>IF(F4875="","",INT(F4875))</f>
        <v/>
      </c>
      <c r="H4875">
        <f>IF(G4875="","",IF(AND(MONTH(G4875)*100+DAY(G4875)&gt;=season_lo,MONTH(G4875)*100+DAY(G4875)&lt;=season_hi),1,0))</f>
        <v/>
      </c>
      <c r="I4875">
        <f>IF(G4875="","",G4875-first_day+1)</f>
        <v/>
      </c>
      <c r="J4875" s="27">
        <f>IF(I4875="","",INDEX(Daily!$J$2:$J$421,I4875))</f>
        <v/>
      </c>
      <c r="K4875" s="27">
        <f>IF(J4875="","",J4875+cat_offset)</f>
        <v/>
      </c>
      <c r="L4875" s="27">
        <f>IF(J4875="","",MAX(0,E4875-J4875)^2)</f>
        <v/>
      </c>
      <c r="M4875" s="27">
        <f>IF(J4875="","",MAX(0,E4875-(J4875+twcdh_off))^2)</f>
        <v/>
      </c>
      <c r="N4875" s="27">
        <f>IF(E4875="","",MAX(0,E4875-swcdh_thr)^2)</f>
        <v/>
      </c>
      <c r="O4875">
        <f>IF(K4875="","",ROUND(E4875-K4875,0))</f>
        <v/>
      </c>
      <c r="P4875">
        <f>IF(O4875="","",IF(O4875&gt;=1,O4875,0))</f>
        <v/>
      </c>
      <c r="Q4875" s="27">
        <f>IF(E4875="","",MAX(0,E4875-22))</f>
        <v/>
      </c>
      <c r="R4875" s="27">
        <f>IF(H4875=1,E4875,"")</f>
        <v/>
      </c>
      <c r="S4875" s="27">
        <f>IF(AND(H4875=1,J4875&lt;&gt;""),E4875-J4875,"")</f>
        <v/>
      </c>
      <c r="T4875">
        <f>IF(G4875="","",MONTH(G4875))</f>
        <v/>
      </c>
    </row>
    <row r="4876">
      <c r="A4876" s="24" t="n">
        <v>2020</v>
      </c>
      <c r="B4876" s="24" t="n">
        <v>7</v>
      </c>
      <c r="C4876" s="24" t="n">
        <v>22</v>
      </c>
      <c r="D4876" s="24" t="n">
        <v>3</v>
      </c>
      <c r="E4876" s="24" t="n">
        <v>16.3</v>
      </c>
      <c r="F4876" s="25">
        <f>IF($E4876="","",DATE(IF($A4876="",nominal_year,$A4876),$B4876,$C4876)+($D4876-IF(LEFT(hour_conv,1)="1",1,0))/24)</f>
        <v/>
      </c>
      <c r="G4876" s="26">
        <f>IF(F4876="","",INT(F4876))</f>
        <v/>
      </c>
      <c r="H4876">
        <f>IF(G4876="","",IF(AND(MONTH(G4876)*100+DAY(G4876)&gt;=season_lo,MONTH(G4876)*100+DAY(G4876)&lt;=season_hi),1,0))</f>
        <v/>
      </c>
      <c r="I4876">
        <f>IF(G4876="","",G4876-first_day+1)</f>
        <v/>
      </c>
      <c r="J4876" s="27">
        <f>IF(I4876="","",INDEX(Daily!$J$2:$J$421,I4876))</f>
        <v/>
      </c>
      <c r="K4876" s="27">
        <f>IF(J4876="","",J4876+cat_offset)</f>
        <v/>
      </c>
      <c r="L4876" s="27">
        <f>IF(J4876="","",MAX(0,E4876-J4876)^2)</f>
        <v/>
      </c>
      <c r="M4876" s="27">
        <f>IF(J4876="","",MAX(0,E4876-(J4876+twcdh_off))^2)</f>
        <v/>
      </c>
      <c r="N4876" s="27">
        <f>IF(E4876="","",MAX(0,E4876-swcdh_thr)^2)</f>
        <v/>
      </c>
      <c r="O4876">
        <f>IF(K4876="","",ROUND(E4876-K4876,0))</f>
        <v/>
      </c>
      <c r="P4876">
        <f>IF(O4876="","",IF(O4876&gt;=1,O4876,0))</f>
        <v/>
      </c>
      <c r="Q4876" s="27">
        <f>IF(E4876="","",MAX(0,E4876-22))</f>
        <v/>
      </c>
      <c r="R4876" s="27">
        <f>IF(H4876=1,E4876,"")</f>
        <v/>
      </c>
      <c r="S4876" s="27">
        <f>IF(AND(H4876=1,J4876&lt;&gt;""),E4876-J4876,"")</f>
        <v/>
      </c>
      <c r="T4876">
        <f>IF(G4876="","",MONTH(G4876))</f>
        <v/>
      </c>
    </row>
    <row r="4877">
      <c r="A4877" s="24" t="n">
        <v>2020</v>
      </c>
      <c r="B4877" s="24" t="n">
        <v>7</v>
      </c>
      <c r="C4877" s="24" t="n">
        <v>22</v>
      </c>
      <c r="D4877" s="24" t="n">
        <v>4</v>
      </c>
      <c r="E4877" s="24" t="n">
        <v>16.53</v>
      </c>
      <c r="F4877" s="25">
        <f>IF($E4877="","",DATE(IF($A4877="",nominal_year,$A4877),$B4877,$C4877)+($D4877-IF(LEFT(hour_conv,1)="1",1,0))/24)</f>
        <v/>
      </c>
      <c r="G4877" s="26">
        <f>IF(F4877="","",INT(F4877))</f>
        <v/>
      </c>
      <c r="H4877">
        <f>IF(G4877="","",IF(AND(MONTH(G4877)*100+DAY(G4877)&gt;=season_lo,MONTH(G4877)*100+DAY(G4877)&lt;=season_hi),1,0))</f>
        <v/>
      </c>
      <c r="I4877">
        <f>IF(G4877="","",G4877-first_day+1)</f>
        <v/>
      </c>
      <c r="J4877" s="27">
        <f>IF(I4877="","",INDEX(Daily!$J$2:$J$421,I4877))</f>
        <v/>
      </c>
      <c r="K4877" s="27">
        <f>IF(J4877="","",J4877+cat_offset)</f>
        <v/>
      </c>
      <c r="L4877" s="27">
        <f>IF(J4877="","",MAX(0,E4877-J4877)^2)</f>
        <v/>
      </c>
      <c r="M4877" s="27">
        <f>IF(J4877="","",MAX(0,E4877-(J4877+twcdh_off))^2)</f>
        <v/>
      </c>
      <c r="N4877" s="27">
        <f>IF(E4877="","",MAX(0,E4877-swcdh_thr)^2)</f>
        <v/>
      </c>
      <c r="O4877">
        <f>IF(K4877="","",ROUND(E4877-K4877,0))</f>
        <v/>
      </c>
      <c r="P4877">
        <f>IF(O4877="","",IF(O4877&gt;=1,O4877,0))</f>
        <v/>
      </c>
      <c r="Q4877" s="27">
        <f>IF(E4877="","",MAX(0,E4877-22))</f>
        <v/>
      </c>
      <c r="R4877" s="27">
        <f>IF(H4877=1,E4877,"")</f>
        <v/>
      </c>
      <c r="S4877" s="27">
        <f>IF(AND(H4877=1,J4877&lt;&gt;""),E4877-J4877,"")</f>
        <v/>
      </c>
      <c r="T4877">
        <f>IF(G4877="","",MONTH(G4877))</f>
        <v/>
      </c>
    </row>
    <row r="4878">
      <c r="A4878" s="24" t="n">
        <v>2020</v>
      </c>
      <c r="B4878" s="24" t="n">
        <v>7</v>
      </c>
      <c r="C4878" s="24" t="n">
        <v>22</v>
      </c>
      <c r="D4878" s="24" t="n">
        <v>5</v>
      </c>
      <c r="E4878" s="24" t="n">
        <v>16.9</v>
      </c>
      <c r="F4878" s="25">
        <f>IF($E4878="","",DATE(IF($A4878="",nominal_year,$A4878),$B4878,$C4878)+($D4878-IF(LEFT(hour_conv,1)="1",1,0))/24)</f>
        <v/>
      </c>
      <c r="G4878" s="26">
        <f>IF(F4878="","",INT(F4878))</f>
        <v/>
      </c>
      <c r="H4878">
        <f>IF(G4878="","",IF(AND(MONTH(G4878)*100+DAY(G4878)&gt;=season_lo,MONTH(G4878)*100+DAY(G4878)&lt;=season_hi),1,0))</f>
        <v/>
      </c>
      <c r="I4878">
        <f>IF(G4878="","",G4878-first_day+1)</f>
        <v/>
      </c>
      <c r="J4878" s="27">
        <f>IF(I4878="","",INDEX(Daily!$J$2:$J$421,I4878))</f>
        <v/>
      </c>
      <c r="K4878" s="27">
        <f>IF(J4878="","",J4878+cat_offset)</f>
        <v/>
      </c>
      <c r="L4878" s="27">
        <f>IF(J4878="","",MAX(0,E4878-J4878)^2)</f>
        <v/>
      </c>
      <c r="M4878" s="27">
        <f>IF(J4878="","",MAX(0,E4878-(J4878+twcdh_off))^2)</f>
        <v/>
      </c>
      <c r="N4878" s="27">
        <f>IF(E4878="","",MAX(0,E4878-swcdh_thr)^2)</f>
        <v/>
      </c>
      <c r="O4878">
        <f>IF(K4878="","",ROUND(E4878-K4878,0))</f>
        <v/>
      </c>
      <c r="P4878">
        <f>IF(O4878="","",IF(O4878&gt;=1,O4878,0))</f>
        <v/>
      </c>
      <c r="Q4878" s="27">
        <f>IF(E4878="","",MAX(0,E4878-22))</f>
        <v/>
      </c>
      <c r="R4878" s="27">
        <f>IF(H4878=1,E4878,"")</f>
        <v/>
      </c>
      <c r="S4878" s="27">
        <f>IF(AND(H4878=1,J4878&lt;&gt;""),E4878-J4878,"")</f>
        <v/>
      </c>
      <c r="T4878">
        <f>IF(G4878="","",MONTH(G4878))</f>
        <v/>
      </c>
    </row>
    <row r="4879">
      <c r="A4879" s="24" t="n">
        <v>2020</v>
      </c>
      <c r="B4879" s="24" t="n">
        <v>7</v>
      </c>
      <c r="C4879" s="24" t="n">
        <v>22</v>
      </c>
      <c r="D4879" s="24" t="n">
        <v>6</v>
      </c>
      <c r="E4879" s="24" t="n">
        <v>17.48</v>
      </c>
      <c r="F4879" s="25">
        <f>IF($E4879="","",DATE(IF($A4879="",nominal_year,$A4879),$B4879,$C4879)+($D4879-IF(LEFT(hour_conv,1)="1",1,0))/24)</f>
        <v/>
      </c>
      <c r="G4879" s="26">
        <f>IF(F4879="","",INT(F4879))</f>
        <v/>
      </c>
      <c r="H4879">
        <f>IF(G4879="","",IF(AND(MONTH(G4879)*100+DAY(G4879)&gt;=season_lo,MONTH(G4879)*100+DAY(G4879)&lt;=season_hi),1,0))</f>
        <v/>
      </c>
      <c r="I4879">
        <f>IF(G4879="","",G4879-first_day+1)</f>
        <v/>
      </c>
      <c r="J4879" s="27">
        <f>IF(I4879="","",INDEX(Daily!$J$2:$J$421,I4879))</f>
        <v/>
      </c>
      <c r="K4879" s="27">
        <f>IF(J4879="","",J4879+cat_offset)</f>
        <v/>
      </c>
      <c r="L4879" s="27">
        <f>IF(J4879="","",MAX(0,E4879-J4879)^2)</f>
        <v/>
      </c>
      <c r="M4879" s="27">
        <f>IF(J4879="","",MAX(0,E4879-(J4879+twcdh_off))^2)</f>
        <v/>
      </c>
      <c r="N4879" s="27">
        <f>IF(E4879="","",MAX(0,E4879-swcdh_thr)^2)</f>
        <v/>
      </c>
      <c r="O4879">
        <f>IF(K4879="","",ROUND(E4879-K4879,0))</f>
        <v/>
      </c>
      <c r="P4879">
        <f>IF(O4879="","",IF(O4879&gt;=1,O4879,0))</f>
        <v/>
      </c>
      <c r="Q4879" s="27">
        <f>IF(E4879="","",MAX(0,E4879-22))</f>
        <v/>
      </c>
      <c r="R4879" s="27">
        <f>IF(H4879=1,E4879,"")</f>
        <v/>
      </c>
      <c r="S4879" s="27">
        <f>IF(AND(H4879=1,J4879&lt;&gt;""),E4879-J4879,"")</f>
        <v/>
      </c>
      <c r="T4879">
        <f>IF(G4879="","",MONTH(G4879))</f>
        <v/>
      </c>
    </row>
    <row r="4880">
      <c r="A4880" s="24" t="n">
        <v>2020</v>
      </c>
      <c r="B4880" s="24" t="n">
        <v>7</v>
      </c>
      <c r="C4880" s="24" t="n">
        <v>22</v>
      </c>
      <c r="D4880" s="24" t="n">
        <v>7</v>
      </c>
      <c r="E4880" s="24" t="n">
        <v>17.8</v>
      </c>
      <c r="F4880" s="25">
        <f>IF($E4880="","",DATE(IF($A4880="",nominal_year,$A4880),$B4880,$C4880)+($D4880-IF(LEFT(hour_conv,1)="1",1,0))/24)</f>
        <v/>
      </c>
      <c r="G4880" s="26">
        <f>IF(F4880="","",INT(F4880))</f>
        <v/>
      </c>
      <c r="H4880">
        <f>IF(G4880="","",IF(AND(MONTH(G4880)*100+DAY(G4880)&gt;=season_lo,MONTH(G4880)*100+DAY(G4880)&lt;=season_hi),1,0))</f>
        <v/>
      </c>
      <c r="I4880">
        <f>IF(G4880="","",G4880-first_day+1)</f>
        <v/>
      </c>
      <c r="J4880" s="27">
        <f>IF(I4880="","",INDEX(Daily!$J$2:$J$421,I4880))</f>
        <v/>
      </c>
      <c r="K4880" s="27">
        <f>IF(J4880="","",J4880+cat_offset)</f>
        <v/>
      </c>
      <c r="L4880" s="27">
        <f>IF(J4880="","",MAX(0,E4880-J4880)^2)</f>
        <v/>
      </c>
      <c r="M4880" s="27">
        <f>IF(J4880="","",MAX(0,E4880-(J4880+twcdh_off))^2)</f>
        <v/>
      </c>
      <c r="N4880" s="27">
        <f>IF(E4880="","",MAX(0,E4880-swcdh_thr)^2)</f>
        <v/>
      </c>
      <c r="O4880">
        <f>IF(K4880="","",ROUND(E4880-K4880,0))</f>
        <v/>
      </c>
      <c r="P4880">
        <f>IF(O4880="","",IF(O4880&gt;=1,O4880,0))</f>
        <v/>
      </c>
      <c r="Q4880" s="27">
        <f>IF(E4880="","",MAX(0,E4880-22))</f>
        <v/>
      </c>
      <c r="R4880" s="27">
        <f>IF(H4880=1,E4880,"")</f>
        <v/>
      </c>
      <c r="S4880" s="27">
        <f>IF(AND(H4880=1,J4880&lt;&gt;""),E4880-J4880,"")</f>
        <v/>
      </c>
      <c r="T4880">
        <f>IF(G4880="","",MONTH(G4880))</f>
        <v/>
      </c>
    </row>
    <row r="4881">
      <c r="A4881" s="24" t="n">
        <v>2020</v>
      </c>
      <c r="B4881" s="24" t="n">
        <v>7</v>
      </c>
      <c r="C4881" s="24" t="n">
        <v>22</v>
      </c>
      <c r="D4881" s="24" t="n">
        <v>8</v>
      </c>
      <c r="E4881" s="24" t="n">
        <v>19.06</v>
      </c>
      <c r="F4881" s="25">
        <f>IF($E4881="","",DATE(IF($A4881="",nominal_year,$A4881),$B4881,$C4881)+($D4881-IF(LEFT(hour_conv,1)="1",1,0))/24)</f>
        <v/>
      </c>
      <c r="G4881" s="26">
        <f>IF(F4881="","",INT(F4881))</f>
        <v/>
      </c>
      <c r="H4881">
        <f>IF(G4881="","",IF(AND(MONTH(G4881)*100+DAY(G4881)&gt;=season_lo,MONTH(G4881)*100+DAY(G4881)&lt;=season_hi),1,0))</f>
        <v/>
      </c>
      <c r="I4881">
        <f>IF(G4881="","",G4881-first_day+1)</f>
        <v/>
      </c>
      <c r="J4881" s="27">
        <f>IF(I4881="","",INDEX(Daily!$J$2:$J$421,I4881))</f>
        <v/>
      </c>
      <c r="K4881" s="27">
        <f>IF(J4881="","",J4881+cat_offset)</f>
        <v/>
      </c>
      <c r="L4881" s="27">
        <f>IF(J4881="","",MAX(0,E4881-J4881)^2)</f>
        <v/>
      </c>
      <c r="M4881" s="27">
        <f>IF(J4881="","",MAX(0,E4881-(J4881+twcdh_off))^2)</f>
        <v/>
      </c>
      <c r="N4881" s="27">
        <f>IF(E4881="","",MAX(0,E4881-swcdh_thr)^2)</f>
        <v/>
      </c>
      <c r="O4881">
        <f>IF(K4881="","",ROUND(E4881-K4881,0))</f>
        <v/>
      </c>
      <c r="P4881">
        <f>IF(O4881="","",IF(O4881&gt;=1,O4881,0))</f>
        <v/>
      </c>
      <c r="Q4881" s="27">
        <f>IF(E4881="","",MAX(0,E4881-22))</f>
        <v/>
      </c>
      <c r="R4881" s="27">
        <f>IF(H4881=1,E4881,"")</f>
        <v/>
      </c>
      <c r="S4881" s="27">
        <f>IF(AND(H4881=1,J4881&lt;&gt;""),E4881-J4881,"")</f>
        <v/>
      </c>
      <c r="T4881">
        <f>IF(G4881="","",MONTH(G4881))</f>
        <v/>
      </c>
    </row>
    <row r="4882">
      <c r="A4882" s="24" t="n">
        <v>2020</v>
      </c>
      <c r="B4882" s="24" t="n">
        <v>7</v>
      </c>
      <c r="C4882" s="24" t="n">
        <v>22</v>
      </c>
      <c r="D4882" s="24" t="n">
        <v>9</v>
      </c>
      <c r="E4882" s="24" t="n">
        <v>21.21</v>
      </c>
      <c r="F4882" s="25">
        <f>IF($E4882="","",DATE(IF($A4882="",nominal_year,$A4882),$B4882,$C4882)+($D4882-IF(LEFT(hour_conv,1)="1",1,0))/24)</f>
        <v/>
      </c>
      <c r="G4882" s="26">
        <f>IF(F4882="","",INT(F4882))</f>
        <v/>
      </c>
      <c r="H4882">
        <f>IF(G4882="","",IF(AND(MONTH(G4882)*100+DAY(G4882)&gt;=season_lo,MONTH(G4882)*100+DAY(G4882)&lt;=season_hi),1,0))</f>
        <v/>
      </c>
      <c r="I4882">
        <f>IF(G4882="","",G4882-first_day+1)</f>
        <v/>
      </c>
      <c r="J4882" s="27">
        <f>IF(I4882="","",INDEX(Daily!$J$2:$J$421,I4882))</f>
        <v/>
      </c>
      <c r="K4882" s="27">
        <f>IF(J4882="","",J4882+cat_offset)</f>
        <v/>
      </c>
      <c r="L4882" s="27">
        <f>IF(J4882="","",MAX(0,E4882-J4882)^2)</f>
        <v/>
      </c>
      <c r="M4882" s="27">
        <f>IF(J4882="","",MAX(0,E4882-(J4882+twcdh_off))^2)</f>
        <v/>
      </c>
      <c r="N4882" s="27">
        <f>IF(E4882="","",MAX(0,E4882-swcdh_thr)^2)</f>
        <v/>
      </c>
      <c r="O4882">
        <f>IF(K4882="","",ROUND(E4882-K4882,0))</f>
        <v/>
      </c>
      <c r="P4882">
        <f>IF(O4882="","",IF(O4882&gt;=1,O4882,0))</f>
        <v/>
      </c>
      <c r="Q4882" s="27">
        <f>IF(E4882="","",MAX(0,E4882-22))</f>
        <v/>
      </c>
      <c r="R4882" s="27">
        <f>IF(H4882=1,E4882,"")</f>
        <v/>
      </c>
      <c r="S4882" s="27">
        <f>IF(AND(H4882=1,J4882&lt;&gt;""),E4882-J4882,"")</f>
        <v/>
      </c>
      <c r="T4882">
        <f>IF(G4882="","",MONTH(G4882))</f>
        <v/>
      </c>
    </row>
    <row r="4883">
      <c r="A4883" s="24" t="n">
        <v>2020</v>
      </c>
      <c r="B4883" s="24" t="n">
        <v>7</v>
      </c>
      <c r="C4883" s="24" t="n">
        <v>22</v>
      </c>
      <c r="D4883" s="24" t="n">
        <v>10</v>
      </c>
      <c r="E4883" s="24" t="n">
        <v>21.21</v>
      </c>
      <c r="F4883" s="25">
        <f>IF($E4883="","",DATE(IF($A4883="",nominal_year,$A4883),$B4883,$C4883)+($D4883-IF(LEFT(hour_conv,1)="1",1,0))/24)</f>
        <v/>
      </c>
      <c r="G4883" s="26">
        <f>IF(F4883="","",INT(F4883))</f>
        <v/>
      </c>
      <c r="H4883">
        <f>IF(G4883="","",IF(AND(MONTH(G4883)*100+DAY(G4883)&gt;=season_lo,MONTH(G4883)*100+DAY(G4883)&lt;=season_hi),1,0))</f>
        <v/>
      </c>
      <c r="I4883">
        <f>IF(G4883="","",G4883-first_day+1)</f>
        <v/>
      </c>
      <c r="J4883" s="27">
        <f>IF(I4883="","",INDEX(Daily!$J$2:$J$421,I4883))</f>
        <v/>
      </c>
      <c r="K4883" s="27">
        <f>IF(J4883="","",J4883+cat_offset)</f>
        <v/>
      </c>
      <c r="L4883" s="27">
        <f>IF(J4883="","",MAX(0,E4883-J4883)^2)</f>
        <v/>
      </c>
      <c r="M4883" s="27">
        <f>IF(J4883="","",MAX(0,E4883-(J4883+twcdh_off))^2)</f>
        <v/>
      </c>
      <c r="N4883" s="27">
        <f>IF(E4883="","",MAX(0,E4883-swcdh_thr)^2)</f>
        <v/>
      </c>
      <c r="O4883">
        <f>IF(K4883="","",ROUND(E4883-K4883,0))</f>
        <v/>
      </c>
      <c r="P4883">
        <f>IF(O4883="","",IF(O4883&gt;=1,O4883,0))</f>
        <v/>
      </c>
      <c r="Q4883" s="27">
        <f>IF(E4883="","",MAX(0,E4883-22))</f>
        <v/>
      </c>
      <c r="R4883" s="27">
        <f>IF(H4883=1,E4883,"")</f>
        <v/>
      </c>
      <c r="S4883" s="27">
        <f>IF(AND(H4883=1,J4883&lt;&gt;""),E4883-J4883,"")</f>
        <v/>
      </c>
      <c r="T4883">
        <f>IF(G4883="","",MONTH(G4883))</f>
        <v/>
      </c>
    </row>
    <row r="4884">
      <c r="A4884" s="24" t="n">
        <v>2020</v>
      </c>
      <c r="B4884" s="24" t="n">
        <v>7</v>
      </c>
      <c r="C4884" s="24" t="n">
        <v>22</v>
      </c>
      <c r="D4884" s="24" t="n">
        <v>11</v>
      </c>
      <c r="E4884" s="24" t="n">
        <v>23.13</v>
      </c>
      <c r="F4884" s="25">
        <f>IF($E4884="","",DATE(IF($A4884="",nominal_year,$A4884),$B4884,$C4884)+($D4884-IF(LEFT(hour_conv,1)="1",1,0))/24)</f>
        <v/>
      </c>
      <c r="G4884" s="26">
        <f>IF(F4884="","",INT(F4884))</f>
        <v/>
      </c>
      <c r="H4884">
        <f>IF(G4884="","",IF(AND(MONTH(G4884)*100+DAY(G4884)&gt;=season_lo,MONTH(G4884)*100+DAY(G4884)&lt;=season_hi),1,0))</f>
        <v/>
      </c>
      <c r="I4884">
        <f>IF(G4884="","",G4884-first_day+1)</f>
        <v/>
      </c>
      <c r="J4884" s="27">
        <f>IF(I4884="","",INDEX(Daily!$J$2:$J$421,I4884))</f>
        <v/>
      </c>
      <c r="K4884" s="27">
        <f>IF(J4884="","",J4884+cat_offset)</f>
        <v/>
      </c>
      <c r="L4884" s="27">
        <f>IF(J4884="","",MAX(0,E4884-J4884)^2)</f>
        <v/>
      </c>
      <c r="M4884" s="27">
        <f>IF(J4884="","",MAX(0,E4884-(J4884+twcdh_off))^2)</f>
        <v/>
      </c>
      <c r="N4884" s="27">
        <f>IF(E4884="","",MAX(0,E4884-swcdh_thr)^2)</f>
        <v/>
      </c>
      <c r="O4884">
        <f>IF(K4884="","",ROUND(E4884-K4884,0))</f>
        <v/>
      </c>
      <c r="P4884">
        <f>IF(O4884="","",IF(O4884&gt;=1,O4884,0))</f>
        <v/>
      </c>
      <c r="Q4884" s="27">
        <f>IF(E4884="","",MAX(0,E4884-22))</f>
        <v/>
      </c>
      <c r="R4884" s="27">
        <f>IF(H4884=1,E4884,"")</f>
        <v/>
      </c>
      <c r="S4884" s="27">
        <f>IF(AND(H4884=1,J4884&lt;&gt;""),E4884-J4884,"")</f>
        <v/>
      </c>
      <c r="T4884">
        <f>IF(G4884="","",MONTH(G4884))</f>
        <v/>
      </c>
    </row>
    <row r="4885">
      <c r="A4885" s="24" t="n">
        <v>2020</v>
      </c>
      <c r="B4885" s="24" t="n">
        <v>7</v>
      </c>
      <c r="C4885" s="24" t="n">
        <v>22</v>
      </c>
      <c r="D4885" s="24" t="n">
        <v>12</v>
      </c>
      <c r="E4885" s="24" t="n">
        <v>24.68</v>
      </c>
      <c r="F4885" s="25">
        <f>IF($E4885="","",DATE(IF($A4885="",nominal_year,$A4885),$B4885,$C4885)+($D4885-IF(LEFT(hour_conv,1)="1",1,0))/24)</f>
        <v/>
      </c>
      <c r="G4885" s="26">
        <f>IF(F4885="","",INT(F4885))</f>
        <v/>
      </c>
      <c r="H4885">
        <f>IF(G4885="","",IF(AND(MONTH(G4885)*100+DAY(G4885)&gt;=season_lo,MONTH(G4885)*100+DAY(G4885)&lt;=season_hi),1,0))</f>
        <v/>
      </c>
      <c r="I4885">
        <f>IF(G4885="","",G4885-first_day+1)</f>
        <v/>
      </c>
      <c r="J4885" s="27">
        <f>IF(I4885="","",INDEX(Daily!$J$2:$J$421,I4885))</f>
        <v/>
      </c>
      <c r="K4885" s="27">
        <f>IF(J4885="","",J4885+cat_offset)</f>
        <v/>
      </c>
      <c r="L4885" s="27">
        <f>IF(J4885="","",MAX(0,E4885-J4885)^2)</f>
        <v/>
      </c>
      <c r="M4885" s="27">
        <f>IF(J4885="","",MAX(0,E4885-(J4885+twcdh_off))^2)</f>
        <v/>
      </c>
      <c r="N4885" s="27">
        <f>IF(E4885="","",MAX(0,E4885-swcdh_thr)^2)</f>
        <v/>
      </c>
      <c r="O4885">
        <f>IF(K4885="","",ROUND(E4885-K4885,0))</f>
        <v/>
      </c>
      <c r="P4885">
        <f>IF(O4885="","",IF(O4885&gt;=1,O4885,0))</f>
        <v/>
      </c>
      <c r="Q4885" s="27">
        <f>IF(E4885="","",MAX(0,E4885-22))</f>
        <v/>
      </c>
      <c r="R4885" s="27">
        <f>IF(H4885=1,E4885,"")</f>
        <v/>
      </c>
      <c r="S4885" s="27">
        <f>IF(AND(H4885=1,J4885&lt;&gt;""),E4885-J4885,"")</f>
        <v/>
      </c>
      <c r="T4885">
        <f>IF(G4885="","",MONTH(G4885))</f>
        <v/>
      </c>
    </row>
    <row r="4886">
      <c r="A4886" s="24" t="n">
        <v>2020</v>
      </c>
      <c r="B4886" s="24" t="n">
        <v>7</v>
      </c>
      <c r="C4886" s="24" t="n">
        <v>22</v>
      </c>
      <c r="D4886" s="24" t="n">
        <v>13</v>
      </c>
      <c r="E4886" s="24" t="n">
        <v>25.49</v>
      </c>
      <c r="F4886" s="25">
        <f>IF($E4886="","",DATE(IF($A4886="",nominal_year,$A4886),$B4886,$C4886)+($D4886-IF(LEFT(hour_conv,1)="1",1,0))/24)</f>
        <v/>
      </c>
      <c r="G4886" s="26">
        <f>IF(F4886="","",INT(F4886))</f>
        <v/>
      </c>
      <c r="H4886">
        <f>IF(G4886="","",IF(AND(MONTH(G4886)*100+DAY(G4886)&gt;=season_lo,MONTH(G4886)*100+DAY(G4886)&lt;=season_hi),1,0))</f>
        <v/>
      </c>
      <c r="I4886">
        <f>IF(G4886="","",G4886-first_day+1)</f>
        <v/>
      </c>
      <c r="J4886" s="27">
        <f>IF(I4886="","",INDEX(Daily!$J$2:$J$421,I4886))</f>
        <v/>
      </c>
      <c r="K4886" s="27">
        <f>IF(J4886="","",J4886+cat_offset)</f>
        <v/>
      </c>
      <c r="L4886" s="27">
        <f>IF(J4886="","",MAX(0,E4886-J4886)^2)</f>
        <v/>
      </c>
      <c r="M4886" s="27">
        <f>IF(J4886="","",MAX(0,E4886-(J4886+twcdh_off))^2)</f>
        <v/>
      </c>
      <c r="N4886" s="27">
        <f>IF(E4886="","",MAX(0,E4886-swcdh_thr)^2)</f>
        <v/>
      </c>
      <c r="O4886">
        <f>IF(K4886="","",ROUND(E4886-K4886,0))</f>
        <v/>
      </c>
      <c r="P4886">
        <f>IF(O4886="","",IF(O4886&gt;=1,O4886,0))</f>
        <v/>
      </c>
      <c r="Q4886" s="27">
        <f>IF(E4886="","",MAX(0,E4886-22))</f>
        <v/>
      </c>
      <c r="R4886" s="27">
        <f>IF(H4886=1,E4886,"")</f>
        <v/>
      </c>
      <c r="S4886" s="27">
        <f>IF(AND(H4886=1,J4886&lt;&gt;""),E4886-J4886,"")</f>
        <v/>
      </c>
      <c r="T4886">
        <f>IF(G4886="","",MONTH(G4886))</f>
        <v/>
      </c>
    </row>
    <row r="4887">
      <c r="A4887" s="24" t="n">
        <v>2020</v>
      </c>
      <c r="B4887" s="24" t="n">
        <v>7</v>
      </c>
      <c r="C4887" s="24" t="n">
        <v>22</v>
      </c>
      <c r="D4887" s="24" t="n">
        <v>14</v>
      </c>
      <c r="E4887" s="24" t="n">
        <v>26.55</v>
      </c>
      <c r="F4887" s="25">
        <f>IF($E4887="","",DATE(IF($A4887="",nominal_year,$A4887),$B4887,$C4887)+($D4887-IF(LEFT(hour_conv,1)="1",1,0))/24)</f>
        <v/>
      </c>
      <c r="G4887" s="26">
        <f>IF(F4887="","",INT(F4887))</f>
        <v/>
      </c>
      <c r="H4887">
        <f>IF(G4887="","",IF(AND(MONTH(G4887)*100+DAY(G4887)&gt;=season_lo,MONTH(G4887)*100+DAY(G4887)&lt;=season_hi),1,0))</f>
        <v/>
      </c>
      <c r="I4887">
        <f>IF(G4887="","",G4887-first_day+1)</f>
        <v/>
      </c>
      <c r="J4887" s="27">
        <f>IF(I4887="","",INDEX(Daily!$J$2:$J$421,I4887))</f>
        <v/>
      </c>
      <c r="K4887" s="27">
        <f>IF(J4887="","",J4887+cat_offset)</f>
        <v/>
      </c>
      <c r="L4887" s="27">
        <f>IF(J4887="","",MAX(0,E4887-J4887)^2)</f>
        <v/>
      </c>
      <c r="M4887" s="27">
        <f>IF(J4887="","",MAX(0,E4887-(J4887+twcdh_off))^2)</f>
        <v/>
      </c>
      <c r="N4887" s="27">
        <f>IF(E4887="","",MAX(0,E4887-swcdh_thr)^2)</f>
        <v/>
      </c>
      <c r="O4887">
        <f>IF(K4887="","",ROUND(E4887-K4887,0))</f>
        <v/>
      </c>
      <c r="P4887">
        <f>IF(O4887="","",IF(O4887&gt;=1,O4887,0))</f>
        <v/>
      </c>
      <c r="Q4887" s="27">
        <f>IF(E4887="","",MAX(0,E4887-22))</f>
        <v/>
      </c>
      <c r="R4887" s="27">
        <f>IF(H4887=1,E4887,"")</f>
        <v/>
      </c>
      <c r="S4887" s="27">
        <f>IF(AND(H4887=1,J4887&lt;&gt;""),E4887-J4887,"")</f>
        <v/>
      </c>
      <c r="T4887">
        <f>IF(G4887="","",MONTH(G4887))</f>
        <v/>
      </c>
    </row>
    <row r="4888">
      <c r="A4888" s="24" t="n">
        <v>2020</v>
      </c>
      <c r="B4888" s="24" t="n">
        <v>7</v>
      </c>
      <c r="C4888" s="24" t="n">
        <v>22</v>
      </c>
      <c r="D4888" s="24" t="n">
        <v>15</v>
      </c>
      <c r="E4888" s="24" t="n">
        <v>26.89</v>
      </c>
      <c r="F4888" s="25">
        <f>IF($E4888="","",DATE(IF($A4888="",nominal_year,$A4888),$B4888,$C4888)+($D4888-IF(LEFT(hour_conv,1)="1",1,0))/24)</f>
        <v/>
      </c>
      <c r="G4888" s="26">
        <f>IF(F4888="","",INT(F4888))</f>
        <v/>
      </c>
      <c r="H4888">
        <f>IF(G4888="","",IF(AND(MONTH(G4888)*100+DAY(G4888)&gt;=season_lo,MONTH(G4888)*100+DAY(G4888)&lt;=season_hi),1,0))</f>
        <v/>
      </c>
      <c r="I4888">
        <f>IF(G4888="","",G4888-first_day+1)</f>
        <v/>
      </c>
      <c r="J4888" s="27">
        <f>IF(I4888="","",INDEX(Daily!$J$2:$J$421,I4888))</f>
        <v/>
      </c>
      <c r="K4888" s="27">
        <f>IF(J4888="","",J4888+cat_offset)</f>
        <v/>
      </c>
      <c r="L4888" s="27">
        <f>IF(J4888="","",MAX(0,E4888-J4888)^2)</f>
        <v/>
      </c>
      <c r="M4888" s="27">
        <f>IF(J4888="","",MAX(0,E4888-(J4888+twcdh_off))^2)</f>
        <v/>
      </c>
      <c r="N4888" s="27">
        <f>IF(E4888="","",MAX(0,E4888-swcdh_thr)^2)</f>
        <v/>
      </c>
      <c r="O4888">
        <f>IF(K4888="","",ROUND(E4888-K4888,0))</f>
        <v/>
      </c>
      <c r="P4888">
        <f>IF(O4888="","",IF(O4888&gt;=1,O4888,0))</f>
        <v/>
      </c>
      <c r="Q4888" s="27">
        <f>IF(E4888="","",MAX(0,E4888-22))</f>
        <v/>
      </c>
      <c r="R4888" s="27">
        <f>IF(H4888=1,E4888,"")</f>
        <v/>
      </c>
      <c r="S4888" s="27">
        <f>IF(AND(H4888=1,J4888&lt;&gt;""),E4888-J4888,"")</f>
        <v/>
      </c>
      <c r="T4888">
        <f>IF(G4888="","",MONTH(G4888))</f>
        <v/>
      </c>
    </row>
    <row r="4889">
      <c r="A4889" s="24" t="n">
        <v>2020</v>
      </c>
      <c r="B4889" s="24" t="n">
        <v>7</v>
      </c>
      <c r="C4889" s="24" t="n">
        <v>22</v>
      </c>
      <c r="D4889" s="24" t="n">
        <v>16</v>
      </c>
      <c r="E4889" s="24" t="n">
        <v>27.3</v>
      </c>
      <c r="F4889" s="25">
        <f>IF($E4889="","",DATE(IF($A4889="",nominal_year,$A4889),$B4889,$C4889)+($D4889-IF(LEFT(hour_conv,1)="1",1,0))/24)</f>
        <v/>
      </c>
      <c r="G4889" s="26">
        <f>IF(F4889="","",INT(F4889))</f>
        <v/>
      </c>
      <c r="H4889">
        <f>IF(G4889="","",IF(AND(MONTH(G4889)*100+DAY(G4889)&gt;=season_lo,MONTH(G4889)*100+DAY(G4889)&lt;=season_hi),1,0))</f>
        <v/>
      </c>
      <c r="I4889">
        <f>IF(G4889="","",G4889-first_day+1)</f>
        <v/>
      </c>
      <c r="J4889" s="27">
        <f>IF(I4889="","",INDEX(Daily!$J$2:$J$421,I4889))</f>
        <v/>
      </c>
      <c r="K4889" s="27">
        <f>IF(J4889="","",J4889+cat_offset)</f>
        <v/>
      </c>
      <c r="L4889" s="27">
        <f>IF(J4889="","",MAX(0,E4889-J4889)^2)</f>
        <v/>
      </c>
      <c r="M4889" s="27">
        <f>IF(J4889="","",MAX(0,E4889-(J4889+twcdh_off))^2)</f>
        <v/>
      </c>
      <c r="N4889" s="27">
        <f>IF(E4889="","",MAX(0,E4889-swcdh_thr)^2)</f>
        <v/>
      </c>
      <c r="O4889">
        <f>IF(K4889="","",ROUND(E4889-K4889,0))</f>
        <v/>
      </c>
      <c r="P4889">
        <f>IF(O4889="","",IF(O4889&gt;=1,O4889,0))</f>
        <v/>
      </c>
      <c r="Q4889" s="27">
        <f>IF(E4889="","",MAX(0,E4889-22))</f>
        <v/>
      </c>
      <c r="R4889" s="27">
        <f>IF(H4889=1,E4889,"")</f>
        <v/>
      </c>
      <c r="S4889" s="27">
        <f>IF(AND(H4889=1,J4889&lt;&gt;""),E4889-J4889,"")</f>
        <v/>
      </c>
      <c r="T4889">
        <f>IF(G4889="","",MONTH(G4889))</f>
        <v/>
      </c>
    </row>
    <row r="4890">
      <c r="A4890" s="24" t="n">
        <v>2020</v>
      </c>
      <c r="B4890" s="24" t="n">
        <v>7</v>
      </c>
      <c r="C4890" s="24" t="n">
        <v>22</v>
      </c>
      <c r="D4890" s="24" t="n">
        <v>17</v>
      </c>
      <c r="E4890" s="24" t="n">
        <v>27.33</v>
      </c>
      <c r="F4890" s="25">
        <f>IF($E4890="","",DATE(IF($A4890="",nominal_year,$A4890),$B4890,$C4890)+($D4890-IF(LEFT(hour_conv,1)="1",1,0))/24)</f>
        <v/>
      </c>
      <c r="G4890" s="26">
        <f>IF(F4890="","",INT(F4890))</f>
        <v/>
      </c>
      <c r="H4890">
        <f>IF(G4890="","",IF(AND(MONTH(G4890)*100+DAY(G4890)&gt;=season_lo,MONTH(G4890)*100+DAY(G4890)&lt;=season_hi),1,0))</f>
        <v/>
      </c>
      <c r="I4890">
        <f>IF(G4890="","",G4890-first_day+1)</f>
        <v/>
      </c>
      <c r="J4890" s="27">
        <f>IF(I4890="","",INDEX(Daily!$J$2:$J$421,I4890))</f>
        <v/>
      </c>
      <c r="K4890" s="27">
        <f>IF(J4890="","",J4890+cat_offset)</f>
        <v/>
      </c>
      <c r="L4890" s="27">
        <f>IF(J4890="","",MAX(0,E4890-J4890)^2)</f>
        <v/>
      </c>
      <c r="M4890" s="27">
        <f>IF(J4890="","",MAX(0,E4890-(J4890+twcdh_off))^2)</f>
        <v/>
      </c>
      <c r="N4890" s="27">
        <f>IF(E4890="","",MAX(0,E4890-swcdh_thr)^2)</f>
        <v/>
      </c>
      <c r="O4890">
        <f>IF(K4890="","",ROUND(E4890-K4890,0))</f>
        <v/>
      </c>
      <c r="P4890">
        <f>IF(O4890="","",IF(O4890&gt;=1,O4890,0))</f>
        <v/>
      </c>
      <c r="Q4890" s="27">
        <f>IF(E4890="","",MAX(0,E4890-22))</f>
        <v/>
      </c>
      <c r="R4890" s="27">
        <f>IF(H4890=1,E4890,"")</f>
        <v/>
      </c>
      <c r="S4890" s="27">
        <f>IF(AND(H4890=1,J4890&lt;&gt;""),E4890-J4890,"")</f>
        <v/>
      </c>
      <c r="T4890">
        <f>IF(G4890="","",MONTH(G4890))</f>
        <v/>
      </c>
    </row>
    <row r="4891">
      <c r="A4891" s="24" t="n">
        <v>2020</v>
      </c>
      <c r="B4891" s="24" t="n">
        <v>7</v>
      </c>
      <c r="C4891" s="24" t="n">
        <v>22</v>
      </c>
      <c r="D4891" s="24" t="n">
        <v>18</v>
      </c>
      <c r="E4891" s="24" t="n">
        <v>26.19</v>
      </c>
      <c r="F4891" s="25">
        <f>IF($E4891="","",DATE(IF($A4891="",nominal_year,$A4891),$B4891,$C4891)+($D4891-IF(LEFT(hour_conv,1)="1",1,0))/24)</f>
        <v/>
      </c>
      <c r="G4891" s="26">
        <f>IF(F4891="","",INT(F4891))</f>
        <v/>
      </c>
      <c r="H4891">
        <f>IF(G4891="","",IF(AND(MONTH(G4891)*100+DAY(G4891)&gt;=season_lo,MONTH(G4891)*100+DAY(G4891)&lt;=season_hi),1,0))</f>
        <v/>
      </c>
      <c r="I4891">
        <f>IF(G4891="","",G4891-first_day+1)</f>
        <v/>
      </c>
      <c r="J4891" s="27">
        <f>IF(I4891="","",INDEX(Daily!$J$2:$J$421,I4891))</f>
        <v/>
      </c>
      <c r="K4891" s="27">
        <f>IF(J4891="","",J4891+cat_offset)</f>
        <v/>
      </c>
      <c r="L4891" s="27">
        <f>IF(J4891="","",MAX(0,E4891-J4891)^2)</f>
        <v/>
      </c>
      <c r="M4891" s="27">
        <f>IF(J4891="","",MAX(0,E4891-(J4891+twcdh_off))^2)</f>
        <v/>
      </c>
      <c r="N4891" s="27">
        <f>IF(E4891="","",MAX(0,E4891-swcdh_thr)^2)</f>
        <v/>
      </c>
      <c r="O4891">
        <f>IF(K4891="","",ROUND(E4891-K4891,0))</f>
        <v/>
      </c>
      <c r="P4891">
        <f>IF(O4891="","",IF(O4891&gt;=1,O4891,0))</f>
        <v/>
      </c>
      <c r="Q4891" s="27">
        <f>IF(E4891="","",MAX(0,E4891-22))</f>
        <v/>
      </c>
      <c r="R4891" s="27">
        <f>IF(H4891=1,E4891,"")</f>
        <v/>
      </c>
      <c r="S4891" s="27">
        <f>IF(AND(H4891=1,J4891&lt;&gt;""),E4891-J4891,"")</f>
        <v/>
      </c>
      <c r="T4891">
        <f>IF(G4891="","",MONTH(G4891))</f>
        <v/>
      </c>
    </row>
    <row r="4892">
      <c r="A4892" s="24" t="n">
        <v>2020</v>
      </c>
      <c r="B4892" s="24" t="n">
        <v>7</v>
      </c>
      <c r="C4892" s="24" t="n">
        <v>22</v>
      </c>
      <c r="D4892" s="24" t="n">
        <v>19</v>
      </c>
      <c r="E4892" s="24" t="n">
        <v>25.51</v>
      </c>
      <c r="F4892" s="25">
        <f>IF($E4892="","",DATE(IF($A4892="",nominal_year,$A4892),$B4892,$C4892)+($D4892-IF(LEFT(hour_conv,1)="1",1,0))/24)</f>
        <v/>
      </c>
      <c r="G4892" s="26">
        <f>IF(F4892="","",INT(F4892))</f>
        <v/>
      </c>
      <c r="H4892">
        <f>IF(G4892="","",IF(AND(MONTH(G4892)*100+DAY(G4892)&gt;=season_lo,MONTH(G4892)*100+DAY(G4892)&lt;=season_hi),1,0))</f>
        <v/>
      </c>
      <c r="I4892">
        <f>IF(G4892="","",G4892-first_day+1)</f>
        <v/>
      </c>
      <c r="J4892" s="27">
        <f>IF(I4892="","",INDEX(Daily!$J$2:$J$421,I4892))</f>
        <v/>
      </c>
      <c r="K4892" s="27">
        <f>IF(J4892="","",J4892+cat_offset)</f>
        <v/>
      </c>
      <c r="L4892" s="27">
        <f>IF(J4892="","",MAX(0,E4892-J4892)^2)</f>
        <v/>
      </c>
      <c r="M4892" s="27">
        <f>IF(J4892="","",MAX(0,E4892-(J4892+twcdh_off))^2)</f>
        <v/>
      </c>
      <c r="N4892" s="27">
        <f>IF(E4892="","",MAX(0,E4892-swcdh_thr)^2)</f>
        <v/>
      </c>
      <c r="O4892">
        <f>IF(K4892="","",ROUND(E4892-K4892,0))</f>
        <v/>
      </c>
      <c r="P4892">
        <f>IF(O4892="","",IF(O4892&gt;=1,O4892,0))</f>
        <v/>
      </c>
      <c r="Q4892" s="27">
        <f>IF(E4892="","",MAX(0,E4892-22))</f>
        <v/>
      </c>
      <c r="R4892" s="27">
        <f>IF(H4892=1,E4892,"")</f>
        <v/>
      </c>
      <c r="S4892" s="27">
        <f>IF(AND(H4892=1,J4892&lt;&gt;""),E4892-J4892,"")</f>
        <v/>
      </c>
      <c r="T4892">
        <f>IF(G4892="","",MONTH(G4892))</f>
        <v/>
      </c>
    </row>
    <row r="4893">
      <c r="A4893" s="24" t="n">
        <v>2020</v>
      </c>
      <c r="B4893" s="24" t="n">
        <v>7</v>
      </c>
      <c r="C4893" s="24" t="n">
        <v>22</v>
      </c>
      <c r="D4893" s="24" t="n">
        <v>20</v>
      </c>
      <c r="E4893" s="24" t="n">
        <v>24.3</v>
      </c>
      <c r="F4893" s="25">
        <f>IF($E4893="","",DATE(IF($A4893="",nominal_year,$A4893),$B4893,$C4893)+($D4893-IF(LEFT(hour_conv,1)="1",1,0))/24)</f>
        <v/>
      </c>
      <c r="G4893" s="26">
        <f>IF(F4893="","",INT(F4893))</f>
        <v/>
      </c>
      <c r="H4893">
        <f>IF(G4893="","",IF(AND(MONTH(G4893)*100+DAY(G4893)&gt;=season_lo,MONTH(G4893)*100+DAY(G4893)&lt;=season_hi),1,0))</f>
        <v/>
      </c>
      <c r="I4893">
        <f>IF(G4893="","",G4893-first_day+1)</f>
        <v/>
      </c>
      <c r="J4893" s="27">
        <f>IF(I4893="","",INDEX(Daily!$J$2:$J$421,I4893))</f>
        <v/>
      </c>
      <c r="K4893" s="27">
        <f>IF(J4893="","",J4893+cat_offset)</f>
        <v/>
      </c>
      <c r="L4893" s="27">
        <f>IF(J4893="","",MAX(0,E4893-J4893)^2)</f>
        <v/>
      </c>
      <c r="M4893" s="27">
        <f>IF(J4893="","",MAX(0,E4893-(J4893+twcdh_off))^2)</f>
        <v/>
      </c>
      <c r="N4893" s="27">
        <f>IF(E4893="","",MAX(0,E4893-swcdh_thr)^2)</f>
        <v/>
      </c>
      <c r="O4893">
        <f>IF(K4893="","",ROUND(E4893-K4893,0))</f>
        <v/>
      </c>
      <c r="P4893">
        <f>IF(O4893="","",IF(O4893&gt;=1,O4893,0))</f>
        <v/>
      </c>
      <c r="Q4893" s="27">
        <f>IF(E4893="","",MAX(0,E4893-22))</f>
        <v/>
      </c>
      <c r="R4893" s="27">
        <f>IF(H4893=1,E4893,"")</f>
        <v/>
      </c>
      <c r="S4893" s="27">
        <f>IF(AND(H4893=1,J4893&lt;&gt;""),E4893-J4893,"")</f>
        <v/>
      </c>
      <c r="T4893">
        <f>IF(G4893="","",MONTH(G4893))</f>
        <v/>
      </c>
    </row>
    <row r="4894">
      <c r="A4894" s="24" t="n">
        <v>2020</v>
      </c>
      <c r="B4894" s="24" t="n">
        <v>7</v>
      </c>
      <c r="C4894" s="24" t="n">
        <v>22</v>
      </c>
      <c r="D4894" s="24" t="n">
        <v>21</v>
      </c>
      <c r="E4894" s="24" t="n">
        <v>22.87</v>
      </c>
      <c r="F4894" s="25">
        <f>IF($E4894="","",DATE(IF($A4894="",nominal_year,$A4894),$B4894,$C4894)+($D4894-IF(LEFT(hour_conv,1)="1",1,0))/24)</f>
        <v/>
      </c>
      <c r="G4894" s="26">
        <f>IF(F4894="","",INT(F4894))</f>
        <v/>
      </c>
      <c r="H4894">
        <f>IF(G4894="","",IF(AND(MONTH(G4894)*100+DAY(G4894)&gt;=season_lo,MONTH(G4894)*100+DAY(G4894)&lt;=season_hi),1,0))</f>
        <v/>
      </c>
      <c r="I4894">
        <f>IF(G4894="","",G4894-first_day+1)</f>
        <v/>
      </c>
      <c r="J4894" s="27">
        <f>IF(I4894="","",INDEX(Daily!$J$2:$J$421,I4894))</f>
        <v/>
      </c>
      <c r="K4894" s="27">
        <f>IF(J4894="","",J4894+cat_offset)</f>
        <v/>
      </c>
      <c r="L4894" s="27">
        <f>IF(J4894="","",MAX(0,E4894-J4894)^2)</f>
        <v/>
      </c>
      <c r="M4894" s="27">
        <f>IF(J4894="","",MAX(0,E4894-(J4894+twcdh_off))^2)</f>
        <v/>
      </c>
      <c r="N4894" s="27">
        <f>IF(E4894="","",MAX(0,E4894-swcdh_thr)^2)</f>
        <v/>
      </c>
      <c r="O4894">
        <f>IF(K4894="","",ROUND(E4894-K4894,0))</f>
        <v/>
      </c>
      <c r="P4894">
        <f>IF(O4894="","",IF(O4894&gt;=1,O4894,0))</f>
        <v/>
      </c>
      <c r="Q4894" s="27">
        <f>IF(E4894="","",MAX(0,E4894-22))</f>
        <v/>
      </c>
      <c r="R4894" s="27">
        <f>IF(H4894=1,E4894,"")</f>
        <v/>
      </c>
      <c r="S4894" s="27">
        <f>IF(AND(H4894=1,J4894&lt;&gt;""),E4894-J4894,"")</f>
        <v/>
      </c>
      <c r="T4894">
        <f>IF(G4894="","",MONTH(G4894))</f>
        <v/>
      </c>
    </row>
    <row r="4895">
      <c r="A4895" s="24" t="n">
        <v>2020</v>
      </c>
      <c r="B4895" s="24" t="n">
        <v>7</v>
      </c>
      <c r="C4895" s="24" t="n">
        <v>22</v>
      </c>
      <c r="D4895" s="24" t="n">
        <v>22</v>
      </c>
      <c r="E4895" s="24" t="n">
        <v>21.65</v>
      </c>
      <c r="F4895" s="25">
        <f>IF($E4895="","",DATE(IF($A4895="",nominal_year,$A4895),$B4895,$C4895)+($D4895-IF(LEFT(hour_conv,1)="1",1,0))/24)</f>
        <v/>
      </c>
      <c r="G4895" s="26">
        <f>IF(F4895="","",INT(F4895))</f>
        <v/>
      </c>
      <c r="H4895">
        <f>IF(G4895="","",IF(AND(MONTH(G4895)*100+DAY(G4895)&gt;=season_lo,MONTH(G4895)*100+DAY(G4895)&lt;=season_hi),1,0))</f>
        <v/>
      </c>
      <c r="I4895">
        <f>IF(G4895="","",G4895-first_day+1)</f>
        <v/>
      </c>
      <c r="J4895" s="27">
        <f>IF(I4895="","",INDEX(Daily!$J$2:$J$421,I4895))</f>
        <v/>
      </c>
      <c r="K4895" s="27">
        <f>IF(J4895="","",J4895+cat_offset)</f>
        <v/>
      </c>
      <c r="L4895" s="27">
        <f>IF(J4895="","",MAX(0,E4895-J4895)^2)</f>
        <v/>
      </c>
      <c r="M4895" s="27">
        <f>IF(J4895="","",MAX(0,E4895-(J4895+twcdh_off))^2)</f>
        <v/>
      </c>
      <c r="N4895" s="27">
        <f>IF(E4895="","",MAX(0,E4895-swcdh_thr)^2)</f>
        <v/>
      </c>
      <c r="O4895">
        <f>IF(K4895="","",ROUND(E4895-K4895,0))</f>
        <v/>
      </c>
      <c r="P4895">
        <f>IF(O4895="","",IF(O4895&gt;=1,O4895,0))</f>
        <v/>
      </c>
      <c r="Q4895" s="27">
        <f>IF(E4895="","",MAX(0,E4895-22))</f>
        <v/>
      </c>
      <c r="R4895" s="27">
        <f>IF(H4895=1,E4895,"")</f>
        <v/>
      </c>
      <c r="S4895" s="27">
        <f>IF(AND(H4895=1,J4895&lt;&gt;""),E4895-J4895,"")</f>
        <v/>
      </c>
      <c r="T4895">
        <f>IF(G4895="","",MONTH(G4895))</f>
        <v/>
      </c>
    </row>
    <row r="4896">
      <c r="A4896" s="24" t="n">
        <v>2020</v>
      </c>
      <c r="B4896" s="24" t="n">
        <v>7</v>
      </c>
      <c r="C4896" s="24" t="n">
        <v>22</v>
      </c>
      <c r="D4896" s="24" t="n">
        <v>23</v>
      </c>
      <c r="E4896" s="24" t="n">
        <v>19.82</v>
      </c>
      <c r="F4896" s="25">
        <f>IF($E4896="","",DATE(IF($A4896="",nominal_year,$A4896),$B4896,$C4896)+($D4896-IF(LEFT(hour_conv,1)="1",1,0))/24)</f>
        <v/>
      </c>
      <c r="G4896" s="26">
        <f>IF(F4896="","",INT(F4896))</f>
        <v/>
      </c>
      <c r="H4896">
        <f>IF(G4896="","",IF(AND(MONTH(G4896)*100+DAY(G4896)&gt;=season_lo,MONTH(G4896)*100+DAY(G4896)&lt;=season_hi),1,0))</f>
        <v/>
      </c>
      <c r="I4896">
        <f>IF(G4896="","",G4896-first_day+1)</f>
        <v/>
      </c>
      <c r="J4896" s="27">
        <f>IF(I4896="","",INDEX(Daily!$J$2:$J$421,I4896))</f>
        <v/>
      </c>
      <c r="K4896" s="27">
        <f>IF(J4896="","",J4896+cat_offset)</f>
        <v/>
      </c>
      <c r="L4896" s="27">
        <f>IF(J4896="","",MAX(0,E4896-J4896)^2)</f>
        <v/>
      </c>
      <c r="M4896" s="27">
        <f>IF(J4896="","",MAX(0,E4896-(J4896+twcdh_off))^2)</f>
        <v/>
      </c>
      <c r="N4896" s="27">
        <f>IF(E4896="","",MAX(0,E4896-swcdh_thr)^2)</f>
        <v/>
      </c>
      <c r="O4896">
        <f>IF(K4896="","",ROUND(E4896-K4896,0))</f>
        <v/>
      </c>
      <c r="P4896">
        <f>IF(O4896="","",IF(O4896&gt;=1,O4896,0))</f>
        <v/>
      </c>
      <c r="Q4896" s="27">
        <f>IF(E4896="","",MAX(0,E4896-22))</f>
        <v/>
      </c>
      <c r="R4896" s="27">
        <f>IF(H4896=1,E4896,"")</f>
        <v/>
      </c>
      <c r="S4896" s="27">
        <f>IF(AND(H4896=1,J4896&lt;&gt;""),E4896-J4896,"")</f>
        <v/>
      </c>
      <c r="T4896">
        <f>IF(G4896="","",MONTH(G4896))</f>
        <v/>
      </c>
    </row>
    <row r="4897">
      <c r="A4897" s="24" t="n">
        <v>2020</v>
      </c>
      <c r="B4897" s="24" t="n">
        <v>7</v>
      </c>
      <c r="C4897" s="24" t="n">
        <v>22</v>
      </c>
      <c r="D4897" s="24" t="n">
        <v>24</v>
      </c>
      <c r="E4897" s="24" t="n">
        <v>19.28</v>
      </c>
      <c r="F4897" s="25">
        <f>IF($E4897="","",DATE(IF($A4897="",nominal_year,$A4897),$B4897,$C4897)+($D4897-IF(LEFT(hour_conv,1)="1",1,0))/24)</f>
        <v/>
      </c>
      <c r="G4897" s="26">
        <f>IF(F4897="","",INT(F4897))</f>
        <v/>
      </c>
      <c r="H4897">
        <f>IF(G4897="","",IF(AND(MONTH(G4897)*100+DAY(G4897)&gt;=season_lo,MONTH(G4897)*100+DAY(G4897)&lt;=season_hi),1,0))</f>
        <v/>
      </c>
      <c r="I4897">
        <f>IF(G4897="","",G4897-first_day+1)</f>
        <v/>
      </c>
      <c r="J4897" s="27">
        <f>IF(I4897="","",INDEX(Daily!$J$2:$J$421,I4897))</f>
        <v/>
      </c>
      <c r="K4897" s="27">
        <f>IF(J4897="","",J4897+cat_offset)</f>
        <v/>
      </c>
      <c r="L4897" s="27">
        <f>IF(J4897="","",MAX(0,E4897-J4897)^2)</f>
        <v/>
      </c>
      <c r="M4897" s="27">
        <f>IF(J4897="","",MAX(0,E4897-(J4897+twcdh_off))^2)</f>
        <v/>
      </c>
      <c r="N4897" s="27">
        <f>IF(E4897="","",MAX(0,E4897-swcdh_thr)^2)</f>
        <v/>
      </c>
      <c r="O4897">
        <f>IF(K4897="","",ROUND(E4897-K4897,0))</f>
        <v/>
      </c>
      <c r="P4897">
        <f>IF(O4897="","",IF(O4897&gt;=1,O4897,0))</f>
        <v/>
      </c>
      <c r="Q4897" s="27">
        <f>IF(E4897="","",MAX(0,E4897-22))</f>
        <v/>
      </c>
      <c r="R4897" s="27">
        <f>IF(H4897=1,E4897,"")</f>
        <v/>
      </c>
      <c r="S4897" s="27">
        <f>IF(AND(H4897=1,J4897&lt;&gt;""),E4897-J4897,"")</f>
        <v/>
      </c>
      <c r="T4897">
        <f>IF(G4897="","",MONTH(G4897))</f>
        <v/>
      </c>
    </row>
    <row r="4898">
      <c r="A4898" s="24" t="n">
        <v>2020</v>
      </c>
      <c r="B4898" s="24" t="n">
        <v>7</v>
      </c>
      <c r="C4898" s="24" t="n">
        <v>23</v>
      </c>
      <c r="D4898" s="24" t="n">
        <v>1</v>
      </c>
      <c r="E4898" s="24" t="n">
        <v>18.9</v>
      </c>
      <c r="F4898" s="25">
        <f>IF($E4898="","",DATE(IF($A4898="",nominal_year,$A4898),$B4898,$C4898)+($D4898-IF(LEFT(hour_conv,1)="1",1,0))/24)</f>
        <v/>
      </c>
      <c r="G4898" s="26">
        <f>IF(F4898="","",INT(F4898))</f>
        <v/>
      </c>
      <c r="H4898">
        <f>IF(G4898="","",IF(AND(MONTH(G4898)*100+DAY(G4898)&gt;=season_lo,MONTH(G4898)*100+DAY(G4898)&lt;=season_hi),1,0))</f>
        <v/>
      </c>
      <c r="I4898">
        <f>IF(G4898="","",G4898-first_day+1)</f>
        <v/>
      </c>
      <c r="J4898" s="27">
        <f>IF(I4898="","",INDEX(Daily!$J$2:$J$421,I4898))</f>
        <v/>
      </c>
      <c r="K4898" s="27">
        <f>IF(J4898="","",J4898+cat_offset)</f>
        <v/>
      </c>
      <c r="L4898" s="27">
        <f>IF(J4898="","",MAX(0,E4898-J4898)^2)</f>
        <v/>
      </c>
      <c r="M4898" s="27">
        <f>IF(J4898="","",MAX(0,E4898-(J4898+twcdh_off))^2)</f>
        <v/>
      </c>
      <c r="N4898" s="27">
        <f>IF(E4898="","",MAX(0,E4898-swcdh_thr)^2)</f>
        <v/>
      </c>
      <c r="O4898">
        <f>IF(K4898="","",ROUND(E4898-K4898,0))</f>
        <v/>
      </c>
      <c r="P4898">
        <f>IF(O4898="","",IF(O4898&gt;=1,O4898,0))</f>
        <v/>
      </c>
      <c r="Q4898" s="27">
        <f>IF(E4898="","",MAX(0,E4898-22))</f>
        <v/>
      </c>
      <c r="R4898" s="27">
        <f>IF(H4898=1,E4898,"")</f>
        <v/>
      </c>
      <c r="S4898" s="27">
        <f>IF(AND(H4898=1,J4898&lt;&gt;""),E4898-J4898,"")</f>
        <v/>
      </c>
      <c r="T4898">
        <f>IF(G4898="","",MONTH(G4898))</f>
        <v/>
      </c>
    </row>
    <row r="4899">
      <c r="A4899" s="24" t="n">
        <v>2020</v>
      </c>
      <c r="B4899" s="24" t="n">
        <v>7</v>
      </c>
      <c r="C4899" s="24" t="n">
        <v>23</v>
      </c>
      <c r="D4899" s="24" t="n">
        <v>2</v>
      </c>
      <c r="E4899" s="24" t="n">
        <v>18.06</v>
      </c>
      <c r="F4899" s="25">
        <f>IF($E4899="","",DATE(IF($A4899="",nominal_year,$A4899),$B4899,$C4899)+($D4899-IF(LEFT(hour_conv,1)="1",1,0))/24)</f>
        <v/>
      </c>
      <c r="G4899" s="26">
        <f>IF(F4899="","",INT(F4899))</f>
        <v/>
      </c>
      <c r="H4899">
        <f>IF(G4899="","",IF(AND(MONTH(G4899)*100+DAY(G4899)&gt;=season_lo,MONTH(G4899)*100+DAY(G4899)&lt;=season_hi),1,0))</f>
        <v/>
      </c>
      <c r="I4899">
        <f>IF(G4899="","",G4899-first_day+1)</f>
        <v/>
      </c>
      <c r="J4899" s="27">
        <f>IF(I4899="","",INDEX(Daily!$J$2:$J$421,I4899))</f>
        <v/>
      </c>
      <c r="K4899" s="27">
        <f>IF(J4899="","",J4899+cat_offset)</f>
        <v/>
      </c>
      <c r="L4899" s="27">
        <f>IF(J4899="","",MAX(0,E4899-J4899)^2)</f>
        <v/>
      </c>
      <c r="M4899" s="27">
        <f>IF(J4899="","",MAX(0,E4899-(J4899+twcdh_off))^2)</f>
        <v/>
      </c>
      <c r="N4899" s="27">
        <f>IF(E4899="","",MAX(0,E4899-swcdh_thr)^2)</f>
        <v/>
      </c>
      <c r="O4899">
        <f>IF(K4899="","",ROUND(E4899-K4899,0))</f>
        <v/>
      </c>
      <c r="P4899">
        <f>IF(O4899="","",IF(O4899&gt;=1,O4899,0))</f>
        <v/>
      </c>
      <c r="Q4899" s="27">
        <f>IF(E4899="","",MAX(0,E4899-22))</f>
        <v/>
      </c>
      <c r="R4899" s="27">
        <f>IF(H4899=1,E4899,"")</f>
        <v/>
      </c>
      <c r="S4899" s="27">
        <f>IF(AND(H4899=1,J4899&lt;&gt;""),E4899-J4899,"")</f>
        <v/>
      </c>
      <c r="T4899">
        <f>IF(G4899="","",MONTH(G4899))</f>
        <v/>
      </c>
    </row>
    <row r="4900">
      <c r="A4900" s="24" t="n">
        <v>2020</v>
      </c>
      <c r="B4900" s="24" t="n">
        <v>7</v>
      </c>
      <c r="C4900" s="24" t="n">
        <v>23</v>
      </c>
      <c r="D4900" s="24" t="n">
        <v>3</v>
      </c>
      <c r="E4900" s="24" t="n">
        <v>17.35</v>
      </c>
      <c r="F4900" s="25">
        <f>IF($E4900="","",DATE(IF($A4900="",nominal_year,$A4900),$B4900,$C4900)+($D4900-IF(LEFT(hour_conv,1)="1",1,0))/24)</f>
        <v/>
      </c>
      <c r="G4900" s="26">
        <f>IF(F4900="","",INT(F4900))</f>
        <v/>
      </c>
      <c r="H4900">
        <f>IF(G4900="","",IF(AND(MONTH(G4900)*100+DAY(G4900)&gt;=season_lo,MONTH(G4900)*100+DAY(G4900)&lt;=season_hi),1,0))</f>
        <v/>
      </c>
      <c r="I4900">
        <f>IF(G4900="","",G4900-first_day+1)</f>
        <v/>
      </c>
      <c r="J4900" s="27">
        <f>IF(I4900="","",INDEX(Daily!$J$2:$J$421,I4900))</f>
        <v/>
      </c>
      <c r="K4900" s="27">
        <f>IF(J4900="","",J4900+cat_offset)</f>
        <v/>
      </c>
      <c r="L4900" s="27">
        <f>IF(J4900="","",MAX(0,E4900-J4900)^2)</f>
        <v/>
      </c>
      <c r="M4900" s="27">
        <f>IF(J4900="","",MAX(0,E4900-(J4900+twcdh_off))^2)</f>
        <v/>
      </c>
      <c r="N4900" s="27">
        <f>IF(E4900="","",MAX(0,E4900-swcdh_thr)^2)</f>
        <v/>
      </c>
      <c r="O4900">
        <f>IF(K4900="","",ROUND(E4900-K4900,0))</f>
        <v/>
      </c>
      <c r="P4900">
        <f>IF(O4900="","",IF(O4900&gt;=1,O4900,0))</f>
        <v/>
      </c>
      <c r="Q4900" s="27">
        <f>IF(E4900="","",MAX(0,E4900-22))</f>
        <v/>
      </c>
      <c r="R4900" s="27">
        <f>IF(H4900=1,E4900,"")</f>
        <v/>
      </c>
      <c r="S4900" s="27">
        <f>IF(AND(H4900=1,J4900&lt;&gt;""),E4900-J4900,"")</f>
        <v/>
      </c>
      <c r="T4900">
        <f>IF(G4900="","",MONTH(G4900))</f>
        <v/>
      </c>
    </row>
    <row r="4901">
      <c r="A4901" s="24" t="n">
        <v>2020</v>
      </c>
      <c r="B4901" s="24" t="n">
        <v>7</v>
      </c>
      <c r="C4901" s="24" t="n">
        <v>23</v>
      </c>
      <c r="D4901" s="24" t="n">
        <v>4</v>
      </c>
      <c r="E4901" s="24" t="n">
        <v>16.27</v>
      </c>
      <c r="F4901" s="25">
        <f>IF($E4901="","",DATE(IF($A4901="",nominal_year,$A4901),$B4901,$C4901)+($D4901-IF(LEFT(hour_conv,1)="1",1,0))/24)</f>
        <v/>
      </c>
      <c r="G4901" s="26">
        <f>IF(F4901="","",INT(F4901))</f>
        <v/>
      </c>
      <c r="H4901">
        <f>IF(G4901="","",IF(AND(MONTH(G4901)*100+DAY(G4901)&gt;=season_lo,MONTH(G4901)*100+DAY(G4901)&lt;=season_hi),1,0))</f>
        <v/>
      </c>
      <c r="I4901">
        <f>IF(G4901="","",G4901-first_day+1)</f>
        <v/>
      </c>
      <c r="J4901" s="27">
        <f>IF(I4901="","",INDEX(Daily!$J$2:$J$421,I4901))</f>
        <v/>
      </c>
      <c r="K4901" s="27">
        <f>IF(J4901="","",J4901+cat_offset)</f>
        <v/>
      </c>
      <c r="L4901" s="27">
        <f>IF(J4901="","",MAX(0,E4901-J4901)^2)</f>
        <v/>
      </c>
      <c r="M4901" s="27">
        <f>IF(J4901="","",MAX(0,E4901-(J4901+twcdh_off))^2)</f>
        <v/>
      </c>
      <c r="N4901" s="27">
        <f>IF(E4901="","",MAX(0,E4901-swcdh_thr)^2)</f>
        <v/>
      </c>
      <c r="O4901">
        <f>IF(K4901="","",ROUND(E4901-K4901,0))</f>
        <v/>
      </c>
      <c r="P4901">
        <f>IF(O4901="","",IF(O4901&gt;=1,O4901,0))</f>
        <v/>
      </c>
      <c r="Q4901" s="27">
        <f>IF(E4901="","",MAX(0,E4901-22))</f>
        <v/>
      </c>
      <c r="R4901" s="27">
        <f>IF(H4901=1,E4901,"")</f>
        <v/>
      </c>
      <c r="S4901" s="27">
        <f>IF(AND(H4901=1,J4901&lt;&gt;""),E4901-J4901,"")</f>
        <v/>
      </c>
      <c r="T4901">
        <f>IF(G4901="","",MONTH(G4901))</f>
        <v/>
      </c>
    </row>
    <row r="4902">
      <c r="A4902" s="24" t="n">
        <v>2020</v>
      </c>
      <c r="B4902" s="24" t="n">
        <v>7</v>
      </c>
      <c r="C4902" s="24" t="n">
        <v>23</v>
      </c>
      <c r="D4902" s="24" t="n">
        <v>5</v>
      </c>
      <c r="E4902" s="24" t="n">
        <v>17.45</v>
      </c>
      <c r="F4902" s="25">
        <f>IF($E4902="","",DATE(IF($A4902="",nominal_year,$A4902),$B4902,$C4902)+($D4902-IF(LEFT(hour_conv,1)="1",1,0))/24)</f>
        <v/>
      </c>
      <c r="G4902" s="26">
        <f>IF(F4902="","",INT(F4902))</f>
        <v/>
      </c>
      <c r="H4902">
        <f>IF(G4902="","",IF(AND(MONTH(G4902)*100+DAY(G4902)&gt;=season_lo,MONTH(G4902)*100+DAY(G4902)&lt;=season_hi),1,0))</f>
        <v/>
      </c>
      <c r="I4902">
        <f>IF(G4902="","",G4902-first_day+1)</f>
        <v/>
      </c>
      <c r="J4902" s="27">
        <f>IF(I4902="","",INDEX(Daily!$J$2:$J$421,I4902))</f>
        <v/>
      </c>
      <c r="K4902" s="27">
        <f>IF(J4902="","",J4902+cat_offset)</f>
        <v/>
      </c>
      <c r="L4902" s="27">
        <f>IF(J4902="","",MAX(0,E4902-J4902)^2)</f>
        <v/>
      </c>
      <c r="M4902" s="27">
        <f>IF(J4902="","",MAX(0,E4902-(J4902+twcdh_off))^2)</f>
        <v/>
      </c>
      <c r="N4902" s="27">
        <f>IF(E4902="","",MAX(0,E4902-swcdh_thr)^2)</f>
        <v/>
      </c>
      <c r="O4902">
        <f>IF(K4902="","",ROUND(E4902-K4902,0))</f>
        <v/>
      </c>
      <c r="P4902">
        <f>IF(O4902="","",IF(O4902&gt;=1,O4902,0))</f>
        <v/>
      </c>
      <c r="Q4902" s="27">
        <f>IF(E4902="","",MAX(0,E4902-22))</f>
        <v/>
      </c>
      <c r="R4902" s="27">
        <f>IF(H4902=1,E4902,"")</f>
        <v/>
      </c>
      <c r="S4902" s="27">
        <f>IF(AND(H4902=1,J4902&lt;&gt;""),E4902-J4902,"")</f>
        <v/>
      </c>
      <c r="T4902">
        <f>IF(G4902="","",MONTH(G4902))</f>
        <v/>
      </c>
    </row>
    <row r="4903">
      <c r="A4903" s="24" t="n">
        <v>2020</v>
      </c>
      <c r="B4903" s="24" t="n">
        <v>7</v>
      </c>
      <c r="C4903" s="24" t="n">
        <v>23</v>
      </c>
      <c r="D4903" s="24" t="n">
        <v>6</v>
      </c>
      <c r="E4903" s="24" t="n">
        <v>17.09</v>
      </c>
      <c r="F4903" s="25">
        <f>IF($E4903="","",DATE(IF($A4903="",nominal_year,$A4903),$B4903,$C4903)+($D4903-IF(LEFT(hour_conv,1)="1",1,0))/24)</f>
        <v/>
      </c>
      <c r="G4903" s="26">
        <f>IF(F4903="","",INT(F4903))</f>
        <v/>
      </c>
      <c r="H4903">
        <f>IF(G4903="","",IF(AND(MONTH(G4903)*100+DAY(G4903)&gt;=season_lo,MONTH(G4903)*100+DAY(G4903)&lt;=season_hi),1,0))</f>
        <v/>
      </c>
      <c r="I4903">
        <f>IF(G4903="","",G4903-first_day+1)</f>
        <v/>
      </c>
      <c r="J4903" s="27">
        <f>IF(I4903="","",INDEX(Daily!$J$2:$J$421,I4903))</f>
        <v/>
      </c>
      <c r="K4903" s="27">
        <f>IF(J4903="","",J4903+cat_offset)</f>
        <v/>
      </c>
      <c r="L4903" s="27">
        <f>IF(J4903="","",MAX(0,E4903-J4903)^2)</f>
        <v/>
      </c>
      <c r="M4903" s="27">
        <f>IF(J4903="","",MAX(0,E4903-(J4903+twcdh_off))^2)</f>
        <v/>
      </c>
      <c r="N4903" s="27">
        <f>IF(E4903="","",MAX(0,E4903-swcdh_thr)^2)</f>
        <v/>
      </c>
      <c r="O4903">
        <f>IF(K4903="","",ROUND(E4903-K4903,0))</f>
        <v/>
      </c>
      <c r="P4903">
        <f>IF(O4903="","",IF(O4903&gt;=1,O4903,0))</f>
        <v/>
      </c>
      <c r="Q4903" s="27">
        <f>IF(E4903="","",MAX(0,E4903-22))</f>
        <v/>
      </c>
      <c r="R4903" s="27">
        <f>IF(H4903=1,E4903,"")</f>
        <v/>
      </c>
      <c r="S4903" s="27">
        <f>IF(AND(H4903=1,J4903&lt;&gt;""),E4903-J4903,"")</f>
        <v/>
      </c>
      <c r="T4903">
        <f>IF(G4903="","",MONTH(G4903))</f>
        <v/>
      </c>
    </row>
    <row r="4904">
      <c r="A4904" s="24" t="n">
        <v>2020</v>
      </c>
      <c r="B4904" s="24" t="n">
        <v>7</v>
      </c>
      <c r="C4904" s="24" t="n">
        <v>23</v>
      </c>
      <c r="D4904" s="24" t="n">
        <v>7</v>
      </c>
      <c r="E4904" s="24" t="n">
        <v>18.2</v>
      </c>
      <c r="F4904" s="25">
        <f>IF($E4904="","",DATE(IF($A4904="",nominal_year,$A4904),$B4904,$C4904)+($D4904-IF(LEFT(hour_conv,1)="1",1,0))/24)</f>
        <v/>
      </c>
      <c r="G4904" s="26">
        <f>IF(F4904="","",INT(F4904))</f>
        <v/>
      </c>
      <c r="H4904">
        <f>IF(G4904="","",IF(AND(MONTH(G4904)*100+DAY(G4904)&gt;=season_lo,MONTH(G4904)*100+DAY(G4904)&lt;=season_hi),1,0))</f>
        <v/>
      </c>
      <c r="I4904">
        <f>IF(G4904="","",G4904-first_day+1)</f>
        <v/>
      </c>
      <c r="J4904" s="27">
        <f>IF(I4904="","",INDEX(Daily!$J$2:$J$421,I4904))</f>
        <v/>
      </c>
      <c r="K4904" s="27">
        <f>IF(J4904="","",J4904+cat_offset)</f>
        <v/>
      </c>
      <c r="L4904" s="27">
        <f>IF(J4904="","",MAX(0,E4904-J4904)^2)</f>
        <v/>
      </c>
      <c r="M4904" s="27">
        <f>IF(J4904="","",MAX(0,E4904-(J4904+twcdh_off))^2)</f>
        <v/>
      </c>
      <c r="N4904" s="27">
        <f>IF(E4904="","",MAX(0,E4904-swcdh_thr)^2)</f>
        <v/>
      </c>
      <c r="O4904">
        <f>IF(K4904="","",ROUND(E4904-K4904,0))</f>
        <v/>
      </c>
      <c r="P4904">
        <f>IF(O4904="","",IF(O4904&gt;=1,O4904,0))</f>
        <v/>
      </c>
      <c r="Q4904" s="27">
        <f>IF(E4904="","",MAX(0,E4904-22))</f>
        <v/>
      </c>
      <c r="R4904" s="27">
        <f>IF(H4904=1,E4904,"")</f>
        <v/>
      </c>
      <c r="S4904" s="27">
        <f>IF(AND(H4904=1,J4904&lt;&gt;""),E4904-J4904,"")</f>
        <v/>
      </c>
      <c r="T4904">
        <f>IF(G4904="","",MONTH(G4904))</f>
        <v/>
      </c>
    </row>
    <row r="4905">
      <c r="A4905" s="24" t="n">
        <v>2020</v>
      </c>
      <c r="B4905" s="24" t="n">
        <v>7</v>
      </c>
      <c r="C4905" s="24" t="n">
        <v>23</v>
      </c>
      <c r="D4905" s="24" t="n">
        <v>8</v>
      </c>
      <c r="E4905" s="24" t="n">
        <v>20.07</v>
      </c>
      <c r="F4905" s="25">
        <f>IF($E4905="","",DATE(IF($A4905="",nominal_year,$A4905),$B4905,$C4905)+($D4905-IF(LEFT(hour_conv,1)="1",1,0))/24)</f>
        <v/>
      </c>
      <c r="G4905" s="26">
        <f>IF(F4905="","",INT(F4905))</f>
        <v/>
      </c>
      <c r="H4905">
        <f>IF(G4905="","",IF(AND(MONTH(G4905)*100+DAY(G4905)&gt;=season_lo,MONTH(G4905)*100+DAY(G4905)&lt;=season_hi),1,0))</f>
        <v/>
      </c>
      <c r="I4905">
        <f>IF(G4905="","",G4905-first_day+1)</f>
        <v/>
      </c>
      <c r="J4905" s="27">
        <f>IF(I4905="","",INDEX(Daily!$J$2:$J$421,I4905))</f>
        <v/>
      </c>
      <c r="K4905" s="27">
        <f>IF(J4905="","",J4905+cat_offset)</f>
        <v/>
      </c>
      <c r="L4905" s="27">
        <f>IF(J4905="","",MAX(0,E4905-J4905)^2)</f>
        <v/>
      </c>
      <c r="M4905" s="27">
        <f>IF(J4905="","",MAX(0,E4905-(J4905+twcdh_off))^2)</f>
        <v/>
      </c>
      <c r="N4905" s="27">
        <f>IF(E4905="","",MAX(0,E4905-swcdh_thr)^2)</f>
        <v/>
      </c>
      <c r="O4905">
        <f>IF(K4905="","",ROUND(E4905-K4905,0))</f>
        <v/>
      </c>
      <c r="P4905">
        <f>IF(O4905="","",IF(O4905&gt;=1,O4905,0))</f>
        <v/>
      </c>
      <c r="Q4905" s="27">
        <f>IF(E4905="","",MAX(0,E4905-22))</f>
        <v/>
      </c>
      <c r="R4905" s="27">
        <f>IF(H4905=1,E4905,"")</f>
        <v/>
      </c>
      <c r="S4905" s="27">
        <f>IF(AND(H4905=1,J4905&lt;&gt;""),E4905-J4905,"")</f>
        <v/>
      </c>
      <c r="T4905">
        <f>IF(G4905="","",MONTH(G4905))</f>
        <v/>
      </c>
    </row>
    <row r="4906">
      <c r="A4906" s="24" t="n">
        <v>2020</v>
      </c>
      <c r="B4906" s="24" t="n">
        <v>7</v>
      </c>
      <c r="C4906" s="24" t="n">
        <v>23</v>
      </c>
      <c r="D4906" s="24" t="n">
        <v>9</v>
      </c>
      <c r="E4906" s="24" t="n">
        <v>20.18</v>
      </c>
      <c r="F4906" s="25">
        <f>IF($E4906="","",DATE(IF($A4906="",nominal_year,$A4906),$B4906,$C4906)+($D4906-IF(LEFT(hour_conv,1)="1",1,0))/24)</f>
        <v/>
      </c>
      <c r="G4906" s="26">
        <f>IF(F4906="","",INT(F4906))</f>
        <v/>
      </c>
      <c r="H4906">
        <f>IF(G4906="","",IF(AND(MONTH(G4906)*100+DAY(G4906)&gt;=season_lo,MONTH(G4906)*100+DAY(G4906)&lt;=season_hi),1,0))</f>
        <v/>
      </c>
      <c r="I4906">
        <f>IF(G4906="","",G4906-first_day+1)</f>
        <v/>
      </c>
      <c r="J4906" s="27">
        <f>IF(I4906="","",INDEX(Daily!$J$2:$J$421,I4906))</f>
        <v/>
      </c>
      <c r="K4906" s="27">
        <f>IF(J4906="","",J4906+cat_offset)</f>
        <v/>
      </c>
      <c r="L4906" s="27">
        <f>IF(J4906="","",MAX(0,E4906-J4906)^2)</f>
        <v/>
      </c>
      <c r="M4906" s="27">
        <f>IF(J4906="","",MAX(0,E4906-(J4906+twcdh_off))^2)</f>
        <v/>
      </c>
      <c r="N4906" s="27">
        <f>IF(E4906="","",MAX(0,E4906-swcdh_thr)^2)</f>
        <v/>
      </c>
      <c r="O4906">
        <f>IF(K4906="","",ROUND(E4906-K4906,0))</f>
        <v/>
      </c>
      <c r="P4906">
        <f>IF(O4906="","",IF(O4906&gt;=1,O4906,0))</f>
        <v/>
      </c>
      <c r="Q4906" s="27">
        <f>IF(E4906="","",MAX(0,E4906-22))</f>
        <v/>
      </c>
      <c r="R4906" s="27">
        <f>IF(H4906=1,E4906,"")</f>
        <v/>
      </c>
      <c r="S4906" s="27">
        <f>IF(AND(H4906=1,J4906&lt;&gt;""),E4906-J4906,"")</f>
        <v/>
      </c>
      <c r="T4906">
        <f>IF(G4906="","",MONTH(G4906))</f>
        <v/>
      </c>
    </row>
    <row r="4907">
      <c r="A4907" s="24" t="n">
        <v>2020</v>
      </c>
      <c r="B4907" s="24" t="n">
        <v>7</v>
      </c>
      <c r="C4907" s="24" t="n">
        <v>23</v>
      </c>
      <c r="D4907" s="24" t="n">
        <v>10</v>
      </c>
      <c r="E4907" s="24" t="n">
        <v>22.33</v>
      </c>
      <c r="F4907" s="25">
        <f>IF($E4907="","",DATE(IF($A4907="",nominal_year,$A4907),$B4907,$C4907)+($D4907-IF(LEFT(hour_conv,1)="1",1,0))/24)</f>
        <v/>
      </c>
      <c r="G4907" s="26">
        <f>IF(F4907="","",INT(F4907))</f>
        <v/>
      </c>
      <c r="H4907">
        <f>IF(G4907="","",IF(AND(MONTH(G4907)*100+DAY(G4907)&gt;=season_lo,MONTH(G4907)*100+DAY(G4907)&lt;=season_hi),1,0))</f>
        <v/>
      </c>
      <c r="I4907">
        <f>IF(G4907="","",G4907-first_day+1)</f>
        <v/>
      </c>
      <c r="J4907" s="27">
        <f>IF(I4907="","",INDEX(Daily!$J$2:$J$421,I4907))</f>
        <v/>
      </c>
      <c r="K4907" s="27">
        <f>IF(J4907="","",J4907+cat_offset)</f>
        <v/>
      </c>
      <c r="L4907" s="27">
        <f>IF(J4907="","",MAX(0,E4907-J4907)^2)</f>
        <v/>
      </c>
      <c r="M4907" s="27">
        <f>IF(J4907="","",MAX(0,E4907-(J4907+twcdh_off))^2)</f>
        <v/>
      </c>
      <c r="N4907" s="27">
        <f>IF(E4907="","",MAX(0,E4907-swcdh_thr)^2)</f>
        <v/>
      </c>
      <c r="O4907">
        <f>IF(K4907="","",ROUND(E4907-K4907,0))</f>
        <v/>
      </c>
      <c r="P4907">
        <f>IF(O4907="","",IF(O4907&gt;=1,O4907,0))</f>
        <v/>
      </c>
      <c r="Q4907" s="27">
        <f>IF(E4907="","",MAX(0,E4907-22))</f>
        <v/>
      </c>
      <c r="R4907" s="27">
        <f>IF(H4907=1,E4907,"")</f>
        <v/>
      </c>
      <c r="S4907" s="27">
        <f>IF(AND(H4907=1,J4907&lt;&gt;""),E4907-J4907,"")</f>
        <v/>
      </c>
      <c r="T4907">
        <f>IF(G4907="","",MONTH(G4907))</f>
        <v/>
      </c>
    </row>
    <row r="4908">
      <c r="A4908" s="24" t="n">
        <v>2020</v>
      </c>
      <c r="B4908" s="24" t="n">
        <v>7</v>
      </c>
      <c r="C4908" s="24" t="n">
        <v>23</v>
      </c>
      <c r="D4908" s="24" t="n">
        <v>11</v>
      </c>
      <c r="E4908" s="24" t="n">
        <v>23.49</v>
      </c>
      <c r="F4908" s="25">
        <f>IF($E4908="","",DATE(IF($A4908="",nominal_year,$A4908),$B4908,$C4908)+($D4908-IF(LEFT(hour_conv,1)="1",1,0))/24)</f>
        <v/>
      </c>
      <c r="G4908" s="26">
        <f>IF(F4908="","",INT(F4908))</f>
        <v/>
      </c>
      <c r="H4908">
        <f>IF(G4908="","",IF(AND(MONTH(G4908)*100+DAY(G4908)&gt;=season_lo,MONTH(G4908)*100+DAY(G4908)&lt;=season_hi),1,0))</f>
        <v/>
      </c>
      <c r="I4908">
        <f>IF(G4908="","",G4908-first_day+1)</f>
        <v/>
      </c>
      <c r="J4908" s="27">
        <f>IF(I4908="","",INDEX(Daily!$J$2:$J$421,I4908))</f>
        <v/>
      </c>
      <c r="K4908" s="27">
        <f>IF(J4908="","",J4908+cat_offset)</f>
        <v/>
      </c>
      <c r="L4908" s="27">
        <f>IF(J4908="","",MAX(0,E4908-J4908)^2)</f>
        <v/>
      </c>
      <c r="M4908" s="27">
        <f>IF(J4908="","",MAX(0,E4908-(J4908+twcdh_off))^2)</f>
        <v/>
      </c>
      <c r="N4908" s="27">
        <f>IF(E4908="","",MAX(0,E4908-swcdh_thr)^2)</f>
        <v/>
      </c>
      <c r="O4908">
        <f>IF(K4908="","",ROUND(E4908-K4908,0))</f>
        <v/>
      </c>
      <c r="P4908">
        <f>IF(O4908="","",IF(O4908&gt;=1,O4908,0))</f>
        <v/>
      </c>
      <c r="Q4908" s="27">
        <f>IF(E4908="","",MAX(0,E4908-22))</f>
        <v/>
      </c>
      <c r="R4908" s="27">
        <f>IF(H4908=1,E4908,"")</f>
        <v/>
      </c>
      <c r="S4908" s="27">
        <f>IF(AND(H4908=1,J4908&lt;&gt;""),E4908-J4908,"")</f>
        <v/>
      </c>
      <c r="T4908">
        <f>IF(G4908="","",MONTH(G4908))</f>
        <v/>
      </c>
    </row>
    <row r="4909">
      <c r="A4909" s="24" t="n">
        <v>2020</v>
      </c>
      <c r="B4909" s="24" t="n">
        <v>7</v>
      </c>
      <c r="C4909" s="24" t="n">
        <v>23</v>
      </c>
      <c r="D4909" s="24" t="n">
        <v>12</v>
      </c>
      <c r="E4909" s="24" t="n">
        <v>24.6</v>
      </c>
      <c r="F4909" s="25">
        <f>IF($E4909="","",DATE(IF($A4909="",nominal_year,$A4909),$B4909,$C4909)+($D4909-IF(LEFT(hour_conv,1)="1",1,0))/24)</f>
        <v/>
      </c>
      <c r="G4909" s="26">
        <f>IF(F4909="","",INT(F4909))</f>
        <v/>
      </c>
      <c r="H4909">
        <f>IF(G4909="","",IF(AND(MONTH(G4909)*100+DAY(G4909)&gt;=season_lo,MONTH(G4909)*100+DAY(G4909)&lt;=season_hi),1,0))</f>
        <v/>
      </c>
      <c r="I4909">
        <f>IF(G4909="","",G4909-first_day+1)</f>
        <v/>
      </c>
      <c r="J4909" s="27">
        <f>IF(I4909="","",INDEX(Daily!$J$2:$J$421,I4909))</f>
        <v/>
      </c>
      <c r="K4909" s="27">
        <f>IF(J4909="","",J4909+cat_offset)</f>
        <v/>
      </c>
      <c r="L4909" s="27">
        <f>IF(J4909="","",MAX(0,E4909-J4909)^2)</f>
        <v/>
      </c>
      <c r="M4909" s="27">
        <f>IF(J4909="","",MAX(0,E4909-(J4909+twcdh_off))^2)</f>
        <v/>
      </c>
      <c r="N4909" s="27">
        <f>IF(E4909="","",MAX(0,E4909-swcdh_thr)^2)</f>
        <v/>
      </c>
      <c r="O4909">
        <f>IF(K4909="","",ROUND(E4909-K4909,0))</f>
        <v/>
      </c>
      <c r="P4909">
        <f>IF(O4909="","",IF(O4909&gt;=1,O4909,0))</f>
        <v/>
      </c>
      <c r="Q4909" s="27">
        <f>IF(E4909="","",MAX(0,E4909-22))</f>
        <v/>
      </c>
      <c r="R4909" s="27">
        <f>IF(H4909=1,E4909,"")</f>
        <v/>
      </c>
      <c r="S4909" s="27">
        <f>IF(AND(H4909=1,J4909&lt;&gt;""),E4909-J4909,"")</f>
        <v/>
      </c>
      <c r="T4909">
        <f>IF(G4909="","",MONTH(G4909))</f>
        <v/>
      </c>
    </row>
    <row r="4910">
      <c r="A4910" s="24" t="n">
        <v>2020</v>
      </c>
      <c r="B4910" s="24" t="n">
        <v>7</v>
      </c>
      <c r="C4910" s="24" t="n">
        <v>23</v>
      </c>
      <c r="D4910" s="24" t="n">
        <v>13</v>
      </c>
      <c r="E4910" s="24" t="n">
        <v>25.41</v>
      </c>
      <c r="F4910" s="25">
        <f>IF($E4910="","",DATE(IF($A4910="",nominal_year,$A4910),$B4910,$C4910)+($D4910-IF(LEFT(hour_conv,1)="1",1,0))/24)</f>
        <v/>
      </c>
      <c r="G4910" s="26">
        <f>IF(F4910="","",INT(F4910))</f>
        <v/>
      </c>
      <c r="H4910">
        <f>IF(G4910="","",IF(AND(MONTH(G4910)*100+DAY(G4910)&gt;=season_lo,MONTH(G4910)*100+DAY(G4910)&lt;=season_hi),1,0))</f>
        <v/>
      </c>
      <c r="I4910">
        <f>IF(G4910="","",G4910-first_day+1)</f>
        <v/>
      </c>
      <c r="J4910" s="27">
        <f>IF(I4910="","",INDEX(Daily!$J$2:$J$421,I4910))</f>
        <v/>
      </c>
      <c r="K4910" s="27">
        <f>IF(J4910="","",J4910+cat_offset)</f>
        <v/>
      </c>
      <c r="L4910" s="27">
        <f>IF(J4910="","",MAX(0,E4910-J4910)^2)</f>
        <v/>
      </c>
      <c r="M4910" s="27">
        <f>IF(J4910="","",MAX(0,E4910-(J4910+twcdh_off))^2)</f>
        <v/>
      </c>
      <c r="N4910" s="27">
        <f>IF(E4910="","",MAX(0,E4910-swcdh_thr)^2)</f>
        <v/>
      </c>
      <c r="O4910">
        <f>IF(K4910="","",ROUND(E4910-K4910,0))</f>
        <v/>
      </c>
      <c r="P4910">
        <f>IF(O4910="","",IF(O4910&gt;=1,O4910,0))</f>
        <v/>
      </c>
      <c r="Q4910" s="27">
        <f>IF(E4910="","",MAX(0,E4910-22))</f>
        <v/>
      </c>
      <c r="R4910" s="27">
        <f>IF(H4910=1,E4910,"")</f>
        <v/>
      </c>
      <c r="S4910" s="27">
        <f>IF(AND(H4910=1,J4910&lt;&gt;""),E4910-J4910,"")</f>
        <v/>
      </c>
      <c r="T4910">
        <f>IF(G4910="","",MONTH(G4910))</f>
        <v/>
      </c>
    </row>
    <row r="4911">
      <c r="A4911" s="24" t="n">
        <v>2020</v>
      </c>
      <c r="B4911" s="24" t="n">
        <v>7</v>
      </c>
      <c r="C4911" s="24" t="n">
        <v>23</v>
      </c>
      <c r="D4911" s="24" t="n">
        <v>14</v>
      </c>
      <c r="E4911" s="24" t="n">
        <v>27.13</v>
      </c>
      <c r="F4911" s="25">
        <f>IF($E4911="","",DATE(IF($A4911="",nominal_year,$A4911),$B4911,$C4911)+($D4911-IF(LEFT(hour_conv,1)="1",1,0))/24)</f>
        <v/>
      </c>
      <c r="G4911" s="26">
        <f>IF(F4911="","",INT(F4911))</f>
        <v/>
      </c>
      <c r="H4911">
        <f>IF(G4911="","",IF(AND(MONTH(G4911)*100+DAY(G4911)&gt;=season_lo,MONTH(G4911)*100+DAY(G4911)&lt;=season_hi),1,0))</f>
        <v/>
      </c>
      <c r="I4911">
        <f>IF(G4911="","",G4911-first_day+1)</f>
        <v/>
      </c>
      <c r="J4911" s="27">
        <f>IF(I4911="","",INDEX(Daily!$J$2:$J$421,I4911))</f>
        <v/>
      </c>
      <c r="K4911" s="27">
        <f>IF(J4911="","",J4911+cat_offset)</f>
        <v/>
      </c>
      <c r="L4911" s="27">
        <f>IF(J4911="","",MAX(0,E4911-J4911)^2)</f>
        <v/>
      </c>
      <c r="M4911" s="27">
        <f>IF(J4911="","",MAX(0,E4911-(J4911+twcdh_off))^2)</f>
        <v/>
      </c>
      <c r="N4911" s="27">
        <f>IF(E4911="","",MAX(0,E4911-swcdh_thr)^2)</f>
        <v/>
      </c>
      <c r="O4911">
        <f>IF(K4911="","",ROUND(E4911-K4911,0))</f>
        <v/>
      </c>
      <c r="P4911">
        <f>IF(O4911="","",IF(O4911&gt;=1,O4911,0))</f>
        <v/>
      </c>
      <c r="Q4911" s="27">
        <f>IF(E4911="","",MAX(0,E4911-22))</f>
        <v/>
      </c>
      <c r="R4911" s="27">
        <f>IF(H4911=1,E4911,"")</f>
        <v/>
      </c>
      <c r="S4911" s="27">
        <f>IF(AND(H4911=1,J4911&lt;&gt;""),E4911-J4911,"")</f>
        <v/>
      </c>
      <c r="T4911">
        <f>IF(G4911="","",MONTH(G4911))</f>
        <v/>
      </c>
    </row>
    <row r="4912">
      <c r="A4912" s="24" t="n">
        <v>2020</v>
      </c>
      <c r="B4912" s="24" t="n">
        <v>7</v>
      </c>
      <c r="C4912" s="24" t="n">
        <v>23</v>
      </c>
      <c r="D4912" s="24" t="n">
        <v>15</v>
      </c>
      <c r="E4912" s="24" t="n">
        <v>27.67</v>
      </c>
      <c r="F4912" s="25">
        <f>IF($E4912="","",DATE(IF($A4912="",nominal_year,$A4912),$B4912,$C4912)+($D4912-IF(LEFT(hour_conv,1)="1",1,0))/24)</f>
        <v/>
      </c>
      <c r="G4912" s="26">
        <f>IF(F4912="","",INT(F4912))</f>
        <v/>
      </c>
      <c r="H4912">
        <f>IF(G4912="","",IF(AND(MONTH(G4912)*100+DAY(G4912)&gt;=season_lo,MONTH(G4912)*100+DAY(G4912)&lt;=season_hi),1,0))</f>
        <v/>
      </c>
      <c r="I4912">
        <f>IF(G4912="","",G4912-first_day+1)</f>
        <v/>
      </c>
      <c r="J4912" s="27">
        <f>IF(I4912="","",INDEX(Daily!$J$2:$J$421,I4912))</f>
        <v/>
      </c>
      <c r="K4912" s="27">
        <f>IF(J4912="","",J4912+cat_offset)</f>
        <v/>
      </c>
      <c r="L4912" s="27">
        <f>IF(J4912="","",MAX(0,E4912-J4912)^2)</f>
        <v/>
      </c>
      <c r="M4912" s="27">
        <f>IF(J4912="","",MAX(0,E4912-(J4912+twcdh_off))^2)</f>
        <v/>
      </c>
      <c r="N4912" s="27">
        <f>IF(E4912="","",MAX(0,E4912-swcdh_thr)^2)</f>
        <v/>
      </c>
      <c r="O4912">
        <f>IF(K4912="","",ROUND(E4912-K4912,0))</f>
        <v/>
      </c>
      <c r="P4912">
        <f>IF(O4912="","",IF(O4912&gt;=1,O4912,0))</f>
        <v/>
      </c>
      <c r="Q4912" s="27">
        <f>IF(E4912="","",MAX(0,E4912-22))</f>
        <v/>
      </c>
      <c r="R4912" s="27">
        <f>IF(H4912=1,E4912,"")</f>
        <v/>
      </c>
      <c r="S4912" s="27">
        <f>IF(AND(H4912=1,J4912&lt;&gt;""),E4912-J4912,"")</f>
        <v/>
      </c>
      <c r="T4912">
        <f>IF(G4912="","",MONTH(G4912))</f>
        <v/>
      </c>
    </row>
    <row r="4913">
      <c r="A4913" s="24" t="n">
        <v>2020</v>
      </c>
      <c r="B4913" s="24" t="n">
        <v>7</v>
      </c>
      <c r="C4913" s="24" t="n">
        <v>23</v>
      </c>
      <c r="D4913" s="24" t="n">
        <v>16</v>
      </c>
      <c r="E4913" s="24" t="n">
        <v>28.82</v>
      </c>
      <c r="F4913" s="25">
        <f>IF($E4913="","",DATE(IF($A4913="",nominal_year,$A4913),$B4913,$C4913)+($D4913-IF(LEFT(hour_conv,1)="1",1,0))/24)</f>
        <v/>
      </c>
      <c r="G4913" s="26">
        <f>IF(F4913="","",INT(F4913))</f>
        <v/>
      </c>
      <c r="H4913">
        <f>IF(G4913="","",IF(AND(MONTH(G4913)*100+DAY(G4913)&gt;=season_lo,MONTH(G4913)*100+DAY(G4913)&lt;=season_hi),1,0))</f>
        <v/>
      </c>
      <c r="I4913">
        <f>IF(G4913="","",G4913-first_day+1)</f>
        <v/>
      </c>
      <c r="J4913" s="27">
        <f>IF(I4913="","",INDEX(Daily!$J$2:$J$421,I4913))</f>
        <v/>
      </c>
      <c r="K4913" s="27">
        <f>IF(J4913="","",J4913+cat_offset)</f>
        <v/>
      </c>
      <c r="L4913" s="27">
        <f>IF(J4913="","",MAX(0,E4913-J4913)^2)</f>
        <v/>
      </c>
      <c r="M4913" s="27">
        <f>IF(J4913="","",MAX(0,E4913-(J4913+twcdh_off))^2)</f>
        <v/>
      </c>
      <c r="N4913" s="27">
        <f>IF(E4913="","",MAX(0,E4913-swcdh_thr)^2)</f>
        <v/>
      </c>
      <c r="O4913">
        <f>IF(K4913="","",ROUND(E4913-K4913,0))</f>
        <v/>
      </c>
      <c r="P4913">
        <f>IF(O4913="","",IF(O4913&gt;=1,O4913,0))</f>
        <v/>
      </c>
      <c r="Q4913" s="27">
        <f>IF(E4913="","",MAX(0,E4913-22))</f>
        <v/>
      </c>
      <c r="R4913" s="27">
        <f>IF(H4913=1,E4913,"")</f>
        <v/>
      </c>
      <c r="S4913" s="27">
        <f>IF(AND(H4913=1,J4913&lt;&gt;""),E4913-J4913,"")</f>
        <v/>
      </c>
      <c r="T4913">
        <f>IF(G4913="","",MONTH(G4913))</f>
        <v/>
      </c>
    </row>
    <row r="4914">
      <c r="A4914" s="24" t="n">
        <v>2020</v>
      </c>
      <c r="B4914" s="24" t="n">
        <v>7</v>
      </c>
      <c r="C4914" s="24" t="n">
        <v>23</v>
      </c>
      <c r="D4914" s="24" t="n">
        <v>17</v>
      </c>
      <c r="E4914" s="24" t="n">
        <v>29.04</v>
      </c>
      <c r="F4914" s="25">
        <f>IF($E4914="","",DATE(IF($A4914="",nominal_year,$A4914),$B4914,$C4914)+($D4914-IF(LEFT(hour_conv,1)="1",1,0))/24)</f>
        <v/>
      </c>
      <c r="G4914" s="26">
        <f>IF(F4914="","",INT(F4914))</f>
        <v/>
      </c>
      <c r="H4914">
        <f>IF(G4914="","",IF(AND(MONTH(G4914)*100+DAY(G4914)&gt;=season_lo,MONTH(G4914)*100+DAY(G4914)&lt;=season_hi),1,0))</f>
        <v/>
      </c>
      <c r="I4914">
        <f>IF(G4914="","",G4914-first_day+1)</f>
        <v/>
      </c>
      <c r="J4914" s="27">
        <f>IF(I4914="","",INDEX(Daily!$J$2:$J$421,I4914))</f>
        <v/>
      </c>
      <c r="K4914" s="27">
        <f>IF(J4914="","",J4914+cat_offset)</f>
        <v/>
      </c>
      <c r="L4914" s="27">
        <f>IF(J4914="","",MAX(0,E4914-J4914)^2)</f>
        <v/>
      </c>
      <c r="M4914" s="27">
        <f>IF(J4914="","",MAX(0,E4914-(J4914+twcdh_off))^2)</f>
        <v/>
      </c>
      <c r="N4914" s="27">
        <f>IF(E4914="","",MAX(0,E4914-swcdh_thr)^2)</f>
        <v/>
      </c>
      <c r="O4914">
        <f>IF(K4914="","",ROUND(E4914-K4914,0))</f>
        <v/>
      </c>
      <c r="P4914">
        <f>IF(O4914="","",IF(O4914&gt;=1,O4914,0))</f>
        <v/>
      </c>
      <c r="Q4914" s="27">
        <f>IF(E4914="","",MAX(0,E4914-22))</f>
        <v/>
      </c>
      <c r="R4914" s="27">
        <f>IF(H4914=1,E4914,"")</f>
        <v/>
      </c>
      <c r="S4914" s="27">
        <f>IF(AND(H4914=1,J4914&lt;&gt;""),E4914-J4914,"")</f>
        <v/>
      </c>
      <c r="T4914">
        <f>IF(G4914="","",MONTH(G4914))</f>
        <v/>
      </c>
    </row>
    <row r="4915">
      <c r="A4915" s="24" t="n">
        <v>2020</v>
      </c>
      <c r="B4915" s="24" t="n">
        <v>7</v>
      </c>
      <c r="C4915" s="24" t="n">
        <v>23</v>
      </c>
      <c r="D4915" s="24" t="n">
        <v>18</v>
      </c>
      <c r="E4915" s="24" t="n">
        <v>27.76</v>
      </c>
      <c r="F4915" s="25">
        <f>IF($E4915="","",DATE(IF($A4915="",nominal_year,$A4915),$B4915,$C4915)+($D4915-IF(LEFT(hour_conv,1)="1",1,0))/24)</f>
        <v/>
      </c>
      <c r="G4915" s="26">
        <f>IF(F4915="","",INT(F4915))</f>
        <v/>
      </c>
      <c r="H4915">
        <f>IF(G4915="","",IF(AND(MONTH(G4915)*100+DAY(G4915)&gt;=season_lo,MONTH(G4915)*100+DAY(G4915)&lt;=season_hi),1,0))</f>
        <v/>
      </c>
      <c r="I4915">
        <f>IF(G4915="","",G4915-first_day+1)</f>
        <v/>
      </c>
      <c r="J4915" s="27">
        <f>IF(I4915="","",INDEX(Daily!$J$2:$J$421,I4915))</f>
        <v/>
      </c>
      <c r="K4915" s="27">
        <f>IF(J4915="","",J4915+cat_offset)</f>
        <v/>
      </c>
      <c r="L4915" s="27">
        <f>IF(J4915="","",MAX(0,E4915-J4915)^2)</f>
        <v/>
      </c>
      <c r="M4915" s="27">
        <f>IF(J4915="","",MAX(0,E4915-(J4915+twcdh_off))^2)</f>
        <v/>
      </c>
      <c r="N4915" s="27">
        <f>IF(E4915="","",MAX(0,E4915-swcdh_thr)^2)</f>
        <v/>
      </c>
      <c r="O4915">
        <f>IF(K4915="","",ROUND(E4915-K4915,0))</f>
        <v/>
      </c>
      <c r="P4915">
        <f>IF(O4915="","",IF(O4915&gt;=1,O4915,0))</f>
        <v/>
      </c>
      <c r="Q4915" s="27">
        <f>IF(E4915="","",MAX(0,E4915-22))</f>
        <v/>
      </c>
      <c r="R4915" s="27">
        <f>IF(H4915=1,E4915,"")</f>
        <v/>
      </c>
      <c r="S4915" s="27">
        <f>IF(AND(H4915=1,J4915&lt;&gt;""),E4915-J4915,"")</f>
        <v/>
      </c>
      <c r="T4915">
        <f>IF(G4915="","",MONTH(G4915))</f>
        <v/>
      </c>
    </row>
    <row r="4916">
      <c r="A4916" s="24" t="n">
        <v>2020</v>
      </c>
      <c r="B4916" s="24" t="n">
        <v>7</v>
      </c>
      <c r="C4916" s="24" t="n">
        <v>23</v>
      </c>
      <c r="D4916" s="24" t="n">
        <v>19</v>
      </c>
      <c r="E4916" s="24" t="n">
        <v>27.51</v>
      </c>
      <c r="F4916" s="25">
        <f>IF($E4916="","",DATE(IF($A4916="",nominal_year,$A4916),$B4916,$C4916)+($D4916-IF(LEFT(hour_conv,1)="1",1,0))/24)</f>
        <v/>
      </c>
      <c r="G4916" s="26">
        <f>IF(F4916="","",INT(F4916))</f>
        <v/>
      </c>
      <c r="H4916">
        <f>IF(G4916="","",IF(AND(MONTH(G4916)*100+DAY(G4916)&gt;=season_lo,MONTH(G4916)*100+DAY(G4916)&lt;=season_hi),1,0))</f>
        <v/>
      </c>
      <c r="I4916">
        <f>IF(G4916="","",G4916-first_day+1)</f>
        <v/>
      </c>
      <c r="J4916" s="27">
        <f>IF(I4916="","",INDEX(Daily!$J$2:$J$421,I4916))</f>
        <v/>
      </c>
      <c r="K4916" s="27">
        <f>IF(J4916="","",J4916+cat_offset)</f>
        <v/>
      </c>
      <c r="L4916" s="27">
        <f>IF(J4916="","",MAX(0,E4916-J4916)^2)</f>
        <v/>
      </c>
      <c r="M4916" s="27">
        <f>IF(J4916="","",MAX(0,E4916-(J4916+twcdh_off))^2)</f>
        <v/>
      </c>
      <c r="N4916" s="27">
        <f>IF(E4916="","",MAX(0,E4916-swcdh_thr)^2)</f>
        <v/>
      </c>
      <c r="O4916">
        <f>IF(K4916="","",ROUND(E4916-K4916,0))</f>
        <v/>
      </c>
      <c r="P4916">
        <f>IF(O4916="","",IF(O4916&gt;=1,O4916,0))</f>
        <v/>
      </c>
      <c r="Q4916" s="27">
        <f>IF(E4916="","",MAX(0,E4916-22))</f>
        <v/>
      </c>
      <c r="R4916" s="27">
        <f>IF(H4916=1,E4916,"")</f>
        <v/>
      </c>
      <c r="S4916" s="27">
        <f>IF(AND(H4916=1,J4916&lt;&gt;""),E4916-J4916,"")</f>
        <v/>
      </c>
      <c r="T4916">
        <f>IF(G4916="","",MONTH(G4916))</f>
        <v/>
      </c>
    </row>
    <row r="4917">
      <c r="A4917" s="24" t="n">
        <v>2020</v>
      </c>
      <c r="B4917" s="24" t="n">
        <v>7</v>
      </c>
      <c r="C4917" s="24" t="n">
        <v>23</v>
      </c>
      <c r="D4917" s="24" t="n">
        <v>20</v>
      </c>
      <c r="E4917" s="24" t="n">
        <v>26.67</v>
      </c>
      <c r="F4917" s="25">
        <f>IF($E4917="","",DATE(IF($A4917="",nominal_year,$A4917),$B4917,$C4917)+($D4917-IF(LEFT(hour_conv,1)="1",1,0))/24)</f>
        <v/>
      </c>
      <c r="G4917" s="26">
        <f>IF(F4917="","",INT(F4917))</f>
        <v/>
      </c>
      <c r="H4917">
        <f>IF(G4917="","",IF(AND(MONTH(G4917)*100+DAY(G4917)&gt;=season_lo,MONTH(G4917)*100+DAY(G4917)&lt;=season_hi),1,0))</f>
        <v/>
      </c>
      <c r="I4917">
        <f>IF(G4917="","",G4917-first_day+1)</f>
        <v/>
      </c>
      <c r="J4917" s="27">
        <f>IF(I4917="","",INDEX(Daily!$J$2:$J$421,I4917))</f>
        <v/>
      </c>
      <c r="K4917" s="27">
        <f>IF(J4917="","",J4917+cat_offset)</f>
        <v/>
      </c>
      <c r="L4917" s="27">
        <f>IF(J4917="","",MAX(0,E4917-J4917)^2)</f>
        <v/>
      </c>
      <c r="M4917" s="27">
        <f>IF(J4917="","",MAX(0,E4917-(J4917+twcdh_off))^2)</f>
        <v/>
      </c>
      <c r="N4917" s="27">
        <f>IF(E4917="","",MAX(0,E4917-swcdh_thr)^2)</f>
        <v/>
      </c>
      <c r="O4917">
        <f>IF(K4917="","",ROUND(E4917-K4917,0))</f>
        <v/>
      </c>
      <c r="P4917">
        <f>IF(O4917="","",IF(O4917&gt;=1,O4917,0))</f>
        <v/>
      </c>
      <c r="Q4917" s="27">
        <f>IF(E4917="","",MAX(0,E4917-22))</f>
        <v/>
      </c>
      <c r="R4917" s="27">
        <f>IF(H4917=1,E4917,"")</f>
        <v/>
      </c>
      <c r="S4917" s="27">
        <f>IF(AND(H4917=1,J4917&lt;&gt;""),E4917-J4917,"")</f>
        <v/>
      </c>
      <c r="T4917">
        <f>IF(G4917="","",MONTH(G4917))</f>
        <v/>
      </c>
    </row>
    <row r="4918">
      <c r="A4918" s="24" t="n">
        <v>2020</v>
      </c>
      <c r="B4918" s="24" t="n">
        <v>7</v>
      </c>
      <c r="C4918" s="24" t="n">
        <v>23</v>
      </c>
      <c r="D4918" s="24" t="n">
        <v>21</v>
      </c>
      <c r="E4918" s="24" t="n">
        <v>25.18</v>
      </c>
      <c r="F4918" s="25">
        <f>IF($E4918="","",DATE(IF($A4918="",nominal_year,$A4918),$B4918,$C4918)+($D4918-IF(LEFT(hour_conv,1)="1",1,0))/24)</f>
        <v/>
      </c>
      <c r="G4918" s="26">
        <f>IF(F4918="","",INT(F4918))</f>
        <v/>
      </c>
      <c r="H4918">
        <f>IF(G4918="","",IF(AND(MONTH(G4918)*100+DAY(G4918)&gt;=season_lo,MONTH(G4918)*100+DAY(G4918)&lt;=season_hi),1,0))</f>
        <v/>
      </c>
      <c r="I4918">
        <f>IF(G4918="","",G4918-first_day+1)</f>
        <v/>
      </c>
      <c r="J4918" s="27">
        <f>IF(I4918="","",INDEX(Daily!$J$2:$J$421,I4918))</f>
        <v/>
      </c>
      <c r="K4918" s="27">
        <f>IF(J4918="","",J4918+cat_offset)</f>
        <v/>
      </c>
      <c r="L4918" s="27">
        <f>IF(J4918="","",MAX(0,E4918-J4918)^2)</f>
        <v/>
      </c>
      <c r="M4918" s="27">
        <f>IF(J4918="","",MAX(0,E4918-(J4918+twcdh_off))^2)</f>
        <v/>
      </c>
      <c r="N4918" s="27">
        <f>IF(E4918="","",MAX(0,E4918-swcdh_thr)^2)</f>
        <v/>
      </c>
      <c r="O4918">
        <f>IF(K4918="","",ROUND(E4918-K4918,0))</f>
        <v/>
      </c>
      <c r="P4918">
        <f>IF(O4918="","",IF(O4918&gt;=1,O4918,0))</f>
        <v/>
      </c>
      <c r="Q4918" s="27">
        <f>IF(E4918="","",MAX(0,E4918-22))</f>
        <v/>
      </c>
      <c r="R4918" s="27">
        <f>IF(H4918=1,E4918,"")</f>
        <v/>
      </c>
      <c r="S4918" s="27">
        <f>IF(AND(H4918=1,J4918&lt;&gt;""),E4918-J4918,"")</f>
        <v/>
      </c>
      <c r="T4918">
        <f>IF(G4918="","",MONTH(G4918))</f>
        <v/>
      </c>
    </row>
    <row r="4919">
      <c r="A4919" s="24" t="n">
        <v>2020</v>
      </c>
      <c r="B4919" s="24" t="n">
        <v>7</v>
      </c>
      <c r="C4919" s="24" t="n">
        <v>23</v>
      </c>
      <c r="D4919" s="24" t="n">
        <v>22</v>
      </c>
      <c r="E4919" s="24" t="n">
        <v>23.9</v>
      </c>
      <c r="F4919" s="25">
        <f>IF($E4919="","",DATE(IF($A4919="",nominal_year,$A4919),$B4919,$C4919)+($D4919-IF(LEFT(hour_conv,1)="1",1,0))/24)</f>
        <v/>
      </c>
      <c r="G4919" s="26">
        <f>IF(F4919="","",INT(F4919))</f>
        <v/>
      </c>
      <c r="H4919">
        <f>IF(G4919="","",IF(AND(MONTH(G4919)*100+DAY(G4919)&gt;=season_lo,MONTH(G4919)*100+DAY(G4919)&lt;=season_hi),1,0))</f>
        <v/>
      </c>
      <c r="I4919">
        <f>IF(G4919="","",G4919-first_day+1)</f>
        <v/>
      </c>
      <c r="J4919" s="27">
        <f>IF(I4919="","",INDEX(Daily!$J$2:$J$421,I4919))</f>
        <v/>
      </c>
      <c r="K4919" s="27">
        <f>IF(J4919="","",J4919+cat_offset)</f>
        <v/>
      </c>
      <c r="L4919" s="27">
        <f>IF(J4919="","",MAX(0,E4919-J4919)^2)</f>
        <v/>
      </c>
      <c r="M4919" s="27">
        <f>IF(J4919="","",MAX(0,E4919-(J4919+twcdh_off))^2)</f>
        <v/>
      </c>
      <c r="N4919" s="27">
        <f>IF(E4919="","",MAX(0,E4919-swcdh_thr)^2)</f>
        <v/>
      </c>
      <c r="O4919">
        <f>IF(K4919="","",ROUND(E4919-K4919,0))</f>
        <v/>
      </c>
      <c r="P4919">
        <f>IF(O4919="","",IF(O4919&gt;=1,O4919,0))</f>
        <v/>
      </c>
      <c r="Q4919" s="27">
        <f>IF(E4919="","",MAX(0,E4919-22))</f>
        <v/>
      </c>
      <c r="R4919" s="27">
        <f>IF(H4919=1,E4919,"")</f>
        <v/>
      </c>
      <c r="S4919" s="27">
        <f>IF(AND(H4919=1,J4919&lt;&gt;""),E4919-J4919,"")</f>
        <v/>
      </c>
      <c r="T4919">
        <f>IF(G4919="","",MONTH(G4919))</f>
        <v/>
      </c>
    </row>
    <row r="4920">
      <c r="A4920" s="24" t="n">
        <v>2020</v>
      </c>
      <c r="B4920" s="24" t="n">
        <v>7</v>
      </c>
      <c r="C4920" s="24" t="n">
        <v>23</v>
      </c>
      <c r="D4920" s="24" t="n">
        <v>23</v>
      </c>
      <c r="E4920" s="24" t="n">
        <v>23.24</v>
      </c>
      <c r="F4920" s="25">
        <f>IF($E4920="","",DATE(IF($A4920="",nominal_year,$A4920),$B4920,$C4920)+($D4920-IF(LEFT(hour_conv,1)="1",1,0))/24)</f>
        <v/>
      </c>
      <c r="G4920" s="26">
        <f>IF(F4920="","",INT(F4920))</f>
        <v/>
      </c>
      <c r="H4920">
        <f>IF(G4920="","",IF(AND(MONTH(G4920)*100+DAY(G4920)&gt;=season_lo,MONTH(G4920)*100+DAY(G4920)&lt;=season_hi),1,0))</f>
        <v/>
      </c>
      <c r="I4920">
        <f>IF(G4920="","",G4920-first_day+1)</f>
        <v/>
      </c>
      <c r="J4920" s="27">
        <f>IF(I4920="","",INDEX(Daily!$J$2:$J$421,I4920))</f>
        <v/>
      </c>
      <c r="K4920" s="27">
        <f>IF(J4920="","",J4920+cat_offset)</f>
        <v/>
      </c>
      <c r="L4920" s="27">
        <f>IF(J4920="","",MAX(0,E4920-J4920)^2)</f>
        <v/>
      </c>
      <c r="M4920" s="27">
        <f>IF(J4920="","",MAX(0,E4920-(J4920+twcdh_off))^2)</f>
        <v/>
      </c>
      <c r="N4920" s="27">
        <f>IF(E4920="","",MAX(0,E4920-swcdh_thr)^2)</f>
        <v/>
      </c>
      <c r="O4920">
        <f>IF(K4920="","",ROUND(E4920-K4920,0))</f>
        <v/>
      </c>
      <c r="P4920">
        <f>IF(O4920="","",IF(O4920&gt;=1,O4920,0))</f>
        <v/>
      </c>
      <c r="Q4920" s="27">
        <f>IF(E4920="","",MAX(0,E4920-22))</f>
        <v/>
      </c>
      <c r="R4920" s="27">
        <f>IF(H4920=1,E4920,"")</f>
        <v/>
      </c>
      <c r="S4920" s="27">
        <f>IF(AND(H4920=1,J4920&lt;&gt;""),E4920-J4920,"")</f>
        <v/>
      </c>
      <c r="T4920">
        <f>IF(G4920="","",MONTH(G4920))</f>
        <v/>
      </c>
    </row>
    <row r="4921">
      <c r="A4921" s="24" t="n">
        <v>2020</v>
      </c>
      <c r="B4921" s="24" t="n">
        <v>7</v>
      </c>
      <c r="C4921" s="24" t="n">
        <v>23</v>
      </c>
      <c r="D4921" s="24" t="n">
        <v>24</v>
      </c>
      <c r="E4921" s="24" t="n">
        <v>22.08</v>
      </c>
      <c r="F4921" s="25">
        <f>IF($E4921="","",DATE(IF($A4921="",nominal_year,$A4921),$B4921,$C4921)+($D4921-IF(LEFT(hour_conv,1)="1",1,0))/24)</f>
        <v/>
      </c>
      <c r="G4921" s="26">
        <f>IF(F4921="","",INT(F4921))</f>
        <v/>
      </c>
      <c r="H4921">
        <f>IF(G4921="","",IF(AND(MONTH(G4921)*100+DAY(G4921)&gt;=season_lo,MONTH(G4921)*100+DAY(G4921)&lt;=season_hi),1,0))</f>
        <v/>
      </c>
      <c r="I4921">
        <f>IF(G4921="","",G4921-first_day+1)</f>
        <v/>
      </c>
      <c r="J4921" s="27">
        <f>IF(I4921="","",INDEX(Daily!$J$2:$J$421,I4921))</f>
        <v/>
      </c>
      <c r="K4921" s="27">
        <f>IF(J4921="","",J4921+cat_offset)</f>
        <v/>
      </c>
      <c r="L4921" s="27">
        <f>IF(J4921="","",MAX(0,E4921-J4921)^2)</f>
        <v/>
      </c>
      <c r="M4921" s="27">
        <f>IF(J4921="","",MAX(0,E4921-(J4921+twcdh_off))^2)</f>
        <v/>
      </c>
      <c r="N4921" s="27">
        <f>IF(E4921="","",MAX(0,E4921-swcdh_thr)^2)</f>
        <v/>
      </c>
      <c r="O4921">
        <f>IF(K4921="","",ROUND(E4921-K4921,0))</f>
        <v/>
      </c>
      <c r="P4921">
        <f>IF(O4921="","",IF(O4921&gt;=1,O4921,0))</f>
        <v/>
      </c>
      <c r="Q4921" s="27">
        <f>IF(E4921="","",MAX(0,E4921-22))</f>
        <v/>
      </c>
      <c r="R4921" s="27">
        <f>IF(H4921=1,E4921,"")</f>
        <v/>
      </c>
      <c r="S4921" s="27">
        <f>IF(AND(H4921=1,J4921&lt;&gt;""),E4921-J4921,"")</f>
        <v/>
      </c>
      <c r="T4921">
        <f>IF(G4921="","",MONTH(G4921))</f>
        <v/>
      </c>
    </row>
    <row r="4922">
      <c r="A4922" s="24" t="n">
        <v>2020</v>
      </c>
      <c r="B4922" s="24" t="n">
        <v>7</v>
      </c>
      <c r="C4922" s="24" t="n">
        <v>24</v>
      </c>
      <c r="D4922" s="24" t="n">
        <v>1</v>
      </c>
      <c r="E4922" s="24" t="n">
        <v>19.72</v>
      </c>
      <c r="F4922" s="25">
        <f>IF($E4922="","",DATE(IF($A4922="",nominal_year,$A4922),$B4922,$C4922)+($D4922-IF(LEFT(hour_conv,1)="1",1,0))/24)</f>
        <v/>
      </c>
      <c r="G4922" s="26">
        <f>IF(F4922="","",INT(F4922))</f>
        <v/>
      </c>
      <c r="H4922">
        <f>IF(G4922="","",IF(AND(MONTH(G4922)*100+DAY(G4922)&gt;=season_lo,MONTH(G4922)*100+DAY(G4922)&lt;=season_hi),1,0))</f>
        <v/>
      </c>
      <c r="I4922">
        <f>IF(G4922="","",G4922-first_day+1)</f>
        <v/>
      </c>
      <c r="J4922" s="27">
        <f>IF(I4922="","",INDEX(Daily!$J$2:$J$421,I4922))</f>
        <v/>
      </c>
      <c r="K4922" s="27">
        <f>IF(J4922="","",J4922+cat_offset)</f>
        <v/>
      </c>
      <c r="L4922" s="27">
        <f>IF(J4922="","",MAX(0,E4922-J4922)^2)</f>
        <v/>
      </c>
      <c r="M4922" s="27">
        <f>IF(J4922="","",MAX(0,E4922-(J4922+twcdh_off))^2)</f>
        <v/>
      </c>
      <c r="N4922" s="27">
        <f>IF(E4922="","",MAX(0,E4922-swcdh_thr)^2)</f>
        <v/>
      </c>
      <c r="O4922">
        <f>IF(K4922="","",ROUND(E4922-K4922,0))</f>
        <v/>
      </c>
      <c r="P4922">
        <f>IF(O4922="","",IF(O4922&gt;=1,O4922,0))</f>
        <v/>
      </c>
      <c r="Q4922" s="27">
        <f>IF(E4922="","",MAX(0,E4922-22))</f>
        <v/>
      </c>
      <c r="R4922" s="27">
        <f>IF(H4922=1,E4922,"")</f>
        <v/>
      </c>
      <c r="S4922" s="27">
        <f>IF(AND(H4922=1,J4922&lt;&gt;""),E4922-J4922,"")</f>
        <v/>
      </c>
      <c r="T4922">
        <f>IF(G4922="","",MONTH(G4922))</f>
        <v/>
      </c>
    </row>
    <row r="4923">
      <c r="A4923" s="24" t="n">
        <v>2020</v>
      </c>
      <c r="B4923" s="24" t="n">
        <v>7</v>
      </c>
      <c r="C4923" s="24" t="n">
        <v>24</v>
      </c>
      <c r="D4923" s="24" t="n">
        <v>2</v>
      </c>
      <c r="E4923" s="24" t="n">
        <v>19.55</v>
      </c>
      <c r="F4923" s="25">
        <f>IF($E4923="","",DATE(IF($A4923="",nominal_year,$A4923),$B4923,$C4923)+($D4923-IF(LEFT(hour_conv,1)="1",1,0))/24)</f>
        <v/>
      </c>
      <c r="G4923" s="26">
        <f>IF(F4923="","",INT(F4923))</f>
        <v/>
      </c>
      <c r="H4923">
        <f>IF(G4923="","",IF(AND(MONTH(G4923)*100+DAY(G4923)&gt;=season_lo,MONTH(G4923)*100+DAY(G4923)&lt;=season_hi),1,0))</f>
        <v/>
      </c>
      <c r="I4923">
        <f>IF(G4923="","",G4923-first_day+1)</f>
        <v/>
      </c>
      <c r="J4923" s="27">
        <f>IF(I4923="","",INDEX(Daily!$J$2:$J$421,I4923))</f>
        <v/>
      </c>
      <c r="K4923" s="27">
        <f>IF(J4923="","",J4923+cat_offset)</f>
        <v/>
      </c>
      <c r="L4923" s="27">
        <f>IF(J4923="","",MAX(0,E4923-J4923)^2)</f>
        <v/>
      </c>
      <c r="M4923" s="27">
        <f>IF(J4923="","",MAX(0,E4923-(J4923+twcdh_off))^2)</f>
        <v/>
      </c>
      <c r="N4923" s="27">
        <f>IF(E4923="","",MAX(0,E4923-swcdh_thr)^2)</f>
        <v/>
      </c>
      <c r="O4923">
        <f>IF(K4923="","",ROUND(E4923-K4923,0))</f>
        <v/>
      </c>
      <c r="P4923">
        <f>IF(O4923="","",IF(O4923&gt;=1,O4923,0))</f>
        <v/>
      </c>
      <c r="Q4923" s="27">
        <f>IF(E4923="","",MAX(0,E4923-22))</f>
        <v/>
      </c>
      <c r="R4923" s="27">
        <f>IF(H4923=1,E4923,"")</f>
        <v/>
      </c>
      <c r="S4923" s="27">
        <f>IF(AND(H4923=1,J4923&lt;&gt;""),E4923-J4923,"")</f>
        <v/>
      </c>
      <c r="T4923">
        <f>IF(G4923="","",MONTH(G4923))</f>
        <v/>
      </c>
    </row>
    <row r="4924">
      <c r="A4924" s="24" t="n">
        <v>2020</v>
      </c>
      <c r="B4924" s="24" t="n">
        <v>7</v>
      </c>
      <c r="C4924" s="24" t="n">
        <v>24</v>
      </c>
      <c r="D4924" s="24" t="n">
        <v>3</v>
      </c>
      <c r="E4924" s="24" t="n">
        <v>19.66</v>
      </c>
      <c r="F4924" s="25">
        <f>IF($E4924="","",DATE(IF($A4924="",nominal_year,$A4924),$B4924,$C4924)+($D4924-IF(LEFT(hour_conv,1)="1",1,0))/24)</f>
        <v/>
      </c>
      <c r="G4924" s="26">
        <f>IF(F4924="","",INT(F4924))</f>
        <v/>
      </c>
      <c r="H4924">
        <f>IF(G4924="","",IF(AND(MONTH(G4924)*100+DAY(G4924)&gt;=season_lo,MONTH(G4924)*100+DAY(G4924)&lt;=season_hi),1,0))</f>
        <v/>
      </c>
      <c r="I4924">
        <f>IF(G4924="","",G4924-first_day+1)</f>
        <v/>
      </c>
      <c r="J4924" s="27">
        <f>IF(I4924="","",INDEX(Daily!$J$2:$J$421,I4924))</f>
        <v/>
      </c>
      <c r="K4924" s="27">
        <f>IF(J4924="","",J4924+cat_offset)</f>
        <v/>
      </c>
      <c r="L4924" s="27">
        <f>IF(J4924="","",MAX(0,E4924-J4924)^2)</f>
        <v/>
      </c>
      <c r="M4924" s="27">
        <f>IF(J4924="","",MAX(0,E4924-(J4924+twcdh_off))^2)</f>
        <v/>
      </c>
      <c r="N4924" s="27">
        <f>IF(E4924="","",MAX(0,E4924-swcdh_thr)^2)</f>
        <v/>
      </c>
      <c r="O4924">
        <f>IF(K4924="","",ROUND(E4924-K4924,0))</f>
        <v/>
      </c>
      <c r="P4924">
        <f>IF(O4924="","",IF(O4924&gt;=1,O4924,0))</f>
        <v/>
      </c>
      <c r="Q4924" s="27">
        <f>IF(E4924="","",MAX(0,E4924-22))</f>
        <v/>
      </c>
      <c r="R4924" s="27">
        <f>IF(H4924=1,E4924,"")</f>
        <v/>
      </c>
      <c r="S4924" s="27">
        <f>IF(AND(H4924=1,J4924&lt;&gt;""),E4924-J4924,"")</f>
        <v/>
      </c>
      <c r="T4924">
        <f>IF(G4924="","",MONTH(G4924))</f>
        <v/>
      </c>
    </row>
    <row r="4925">
      <c r="A4925" s="24" t="n">
        <v>2020</v>
      </c>
      <c r="B4925" s="24" t="n">
        <v>7</v>
      </c>
      <c r="C4925" s="24" t="n">
        <v>24</v>
      </c>
      <c r="D4925" s="24" t="n">
        <v>4</v>
      </c>
      <c r="E4925" s="24" t="n">
        <v>19</v>
      </c>
      <c r="F4925" s="25">
        <f>IF($E4925="","",DATE(IF($A4925="",nominal_year,$A4925),$B4925,$C4925)+($D4925-IF(LEFT(hour_conv,1)="1",1,0))/24)</f>
        <v/>
      </c>
      <c r="G4925" s="26">
        <f>IF(F4925="","",INT(F4925))</f>
        <v/>
      </c>
      <c r="H4925">
        <f>IF(G4925="","",IF(AND(MONTH(G4925)*100+DAY(G4925)&gt;=season_lo,MONTH(G4925)*100+DAY(G4925)&lt;=season_hi),1,0))</f>
        <v/>
      </c>
      <c r="I4925">
        <f>IF(G4925="","",G4925-first_day+1)</f>
        <v/>
      </c>
      <c r="J4925" s="27">
        <f>IF(I4925="","",INDEX(Daily!$J$2:$J$421,I4925))</f>
        <v/>
      </c>
      <c r="K4925" s="27">
        <f>IF(J4925="","",J4925+cat_offset)</f>
        <v/>
      </c>
      <c r="L4925" s="27">
        <f>IF(J4925="","",MAX(0,E4925-J4925)^2)</f>
        <v/>
      </c>
      <c r="M4925" s="27">
        <f>IF(J4925="","",MAX(0,E4925-(J4925+twcdh_off))^2)</f>
        <v/>
      </c>
      <c r="N4925" s="27">
        <f>IF(E4925="","",MAX(0,E4925-swcdh_thr)^2)</f>
        <v/>
      </c>
      <c r="O4925">
        <f>IF(K4925="","",ROUND(E4925-K4925,0))</f>
        <v/>
      </c>
      <c r="P4925">
        <f>IF(O4925="","",IF(O4925&gt;=1,O4925,0))</f>
        <v/>
      </c>
      <c r="Q4925" s="27">
        <f>IF(E4925="","",MAX(0,E4925-22))</f>
        <v/>
      </c>
      <c r="R4925" s="27">
        <f>IF(H4925=1,E4925,"")</f>
        <v/>
      </c>
      <c r="S4925" s="27">
        <f>IF(AND(H4925=1,J4925&lt;&gt;""),E4925-J4925,"")</f>
        <v/>
      </c>
      <c r="T4925">
        <f>IF(G4925="","",MONTH(G4925))</f>
        <v/>
      </c>
    </row>
    <row r="4926">
      <c r="A4926" s="24" t="n">
        <v>2020</v>
      </c>
      <c r="B4926" s="24" t="n">
        <v>7</v>
      </c>
      <c r="C4926" s="24" t="n">
        <v>24</v>
      </c>
      <c r="D4926" s="24" t="n">
        <v>5</v>
      </c>
      <c r="E4926" s="24" t="n">
        <v>19.51</v>
      </c>
      <c r="F4926" s="25">
        <f>IF($E4926="","",DATE(IF($A4926="",nominal_year,$A4926),$B4926,$C4926)+($D4926-IF(LEFT(hour_conv,1)="1",1,0))/24)</f>
        <v/>
      </c>
      <c r="G4926" s="26">
        <f>IF(F4926="","",INT(F4926))</f>
        <v/>
      </c>
      <c r="H4926">
        <f>IF(G4926="","",IF(AND(MONTH(G4926)*100+DAY(G4926)&gt;=season_lo,MONTH(G4926)*100+DAY(G4926)&lt;=season_hi),1,0))</f>
        <v/>
      </c>
      <c r="I4926">
        <f>IF(G4926="","",G4926-first_day+1)</f>
        <v/>
      </c>
      <c r="J4926" s="27">
        <f>IF(I4926="","",INDEX(Daily!$J$2:$J$421,I4926))</f>
        <v/>
      </c>
      <c r="K4926" s="27">
        <f>IF(J4926="","",J4926+cat_offset)</f>
        <v/>
      </c>
      <c r="L4926" s="27">
        <f>IF(J4926="","",MAX(0,E4926-J4926)^2)</f>
        <v/>
      </c>
      <c r="M4926" s="27">
        <f>IF(J4926="","",MAX(0,E4926-(J4926+twcdh_off))^2)</f>
        <v/>
      </c>
      <c r="N4926" s="27">
        <f>IF(E4926="","",MAX(0,E4926-swcdh_thr)^2)</f>
        <v/>
      </c>
      <c r="O4926">
        <f>IF(K4926="","",ROUND(E4926-K4926,0))</f>
        <v/>
      </c>
      <c r="P4926">
        <f>IF(O4926="","",IF(O4926&gt;=1,O4926,0))</f>
        <v/>
      </c>
      <c r="Q4926" s="27">
        <f>IF(E4926="","",MAX(0,E4926-22))</f>
        <v/>
      </c>
      <c r="R4926" s="27">
        <f>IF(H4926=1,E4926,"")</f>
        <v/>
      </c>
      <c r="S4926" s="27">
        <f>IF(AND(H4926=1,J4926&lt;&gt;""),E4926-J4926,"")</f>
        <v/>
      </c>
      <c r="T4926">
        <f>IF(G4926="","",MONTH(G4926))</f>
        <v/>
      </c>
    </row>
    <row r="4927">
      <c r="A4927" s="24" t="n">
        <v>2020</v>
      </c>
      <c r="B4927" s="24" t="n">
        <v>7</v>
      </c>
      <c r="C4927" s="24" t="n">
        <v>24</v>
      </c>
      <c r="D4927" s="24" t="n">
        <v>6</v>
      </c>
      <c r="E4927" s="24" t="n">
        <v>21.25</v>
      </c>
      <c r="F4927" s="25">
        <f>IF($E4927="","",DATE(IF($A4927="",nominal_year,$A4927),$B4927,$C4927)+($D4927-IF(LEFT(hour_conv,1)="1",1,0))/24)</f>
        <v/>
      </c>
      <c r="G4927" s="26">
        <f>IF(F4927="","",INT(F4927))</f>
        <v/>
      </c>
      <c r="H4927">
        <f>IF(G4927="","",IF(AND(MONTH(G4927)*100+DAY(G4927)&gt;=season_lo,MONTH(G4927)*100+DAY(G4927)&lt;=season_hi),1,0))</f>
        <v/>
      </c>
      <c r="I4927">
        <f>IF(G4927="","",G4927-first_day+1)</f>
        <v/>
      </c>
      <c r="J4927" s="27">
        <f>IF(I4927="","",INDEX(Daily!$J$2:$J$421,I4927))</f>
        <v/>
      </c>
      <c r="K4927" s="27">
        <f>IF(J4927="","",J4927+cat_offset)</f>
        <v/>
      </c>
      <c r="L4927" s="27">
        <f>IF(J4927="","",MAX(0,E4927-J4927)^2)</f>
        <v/>
      </c>
      <c r="M4927" s="27">
        <f>IF(J4927="","",MAX(0,E4927-(J4927+twcdh_off))^2)</f>
        <v/>
      </c>
      <c r="N4927" s="27">
        <f>IF(E4927="","",MAX(0,E4927-swcdh_thr)^2)</f>
        <v/>
      </c>
      <c r="O4927">
        <f>IF(K4927="","",ROUND(E4927-K4927,0))</f>
        <v/>
      </c>
      <c r="P4927">
        <f>IF(O4927="","",IF(O4927&gt;=1,O4927,0))</f>
        <v/>
      </c>
      <c r="Q4927" s="27">
        <f>IF(E4927="","",MAX(0,E4927-22))</f>
        <v/>
      </c>
      <c r="R4927" s="27">
        <f>IF(H4927=1,E4927,"")</f>
        <v/>
      </c>
      <c r="S4927" s="27">
        <f>IF(AND(H4927=1,J4927&lt;&gt;""),E4927-J4927,"")</f>
        <v/>
      </c>
      <c r="T4927">
        <f>IF(G4927="","",MONTH(G4927))</f>
        <v/>
      </c>
    </row>
    <row r="4928">
      <c r="A4928" s="24" t="n">
        <v>2020</v>
      </c>
      <c r="B4928" s="24" t="n">
        <v>7</v>
      </c>
      <c r="C4928" s="24" t="n">
        <v>24</v>
      </c>
      <c r="D4928" s="24" t="n">
        <v>7</v>
      </c>
      <c r="E4928" s="24" t="n">
        <v>22.19</v>
      </c>
      <c r="F4928" s="25">
        <f>IF($E4928="","",DATE(IF($A4928="",nominal_year,$A4928),$B4928,$C4928)+($D4928-IF(LEFT(hour_conv,1)="1",1,0))/24)</f>
        <v/>
      </c>
      <c r="G4928" s="26">
        <f>IF(F4928="","",INT(F4928))</f>
        <v/>
      </c>
      <c r="H4928">
        <f>IF(G4928="","",IF(AND(MONTH(G4928)*100+DAY(G4928)&gt;=season_lo,MONTH(G4928)*100+DAY(G4928)&lt;=season_hi),1,0))</f>
        <v/>
      </c>
      <c r="I4928">
        <f>IF(G4928="","",G4928-first_day+1)</f>
        <v/>
      </c>
      <c r="J4928" s="27">
        <f>IF(I4928="","",INDEX(Daily!$J$2:$J$421,I4928))</f>
        <v/>
      </c>
      <c r="K4928" s="27">
        <f>IF(J4928="","",J4928+cat_offset)</f>
        <v/>
      </c>
      <c r="L4928" s="27">
        <f>IF(J4928="","",MAX(0,E4928-J4928)^2)</f>
        <v/>
      </c>
      <c r="M4928" s="27">
        <f>IF(J4928="","",MAX(0,E4928-(J4928+twcdh_off))^2)</f>
        <v/>
      </c>
      <c r="N4928" s="27">
        <f>IF(E4928="","",MAX(0,E4928-swcdh_thr)^2)</f>
        <v/>
      </c>
      <c r="O4928">
        <f>IF(K4928="","",ROUND(E4928-K4928,0))</f>
        <v/>
      </c>
      <c r="P4928">
        <f>IF(O4928="","",IF(O4928&gt;=1,O4928,0))</f>
        <v/>
      </c>
      <c r="Q4928" s="27">
        <f>IF(E4928="","",MAX(0,E4928-22))</f>
        <v/>
      </c>
      <c r="R4928" s="27">
        <f>IF(H4928=1,E4928,"")</f>
        <v/>
      </c>
      <c r="S4928" s="27">
        <f>IF(AND(H4928=1,J4928&lt;&gt;""),E4928-J4928,"")</f>
        <v/>
      </c>
      <c r="T4928">
        <f>IF(G4928="","",MONTH(G4928))</f>
        <v/>
      </c>
    </row>
    <row r="4929">
      <c r="A4929" s="24" t="n">
        <v>2020</v>
      </c>
      <c r="B4929" s="24" t="n">
        <v>7</v>
      </c>
      <c r="C4929" s="24" t="n">
        <v>24</v>
      </c>
      <c r="D4929" s="24" t="n">
        <v>8</v>
      </c>
      <c r="E4929" s="24" t="n">
        <v>22.31</v>
      </c>
      <c r="F4929" s="25">
        <f>IF($E4929="","",DATE(IF($A4929="",nominal_year,$A4929),$B4929,$C4929)+($D4929-IF(LEFT(hour_conv,1)="1",1,0))/24)</f>
        <v/>
      </c>
      <c r="G4929" s="26">
        <f>IF(F4929="","",INT(F4929))</f>
        <v/>
      </c>
      <c r="H4929">
        <f>IF(G4929="","",IF(AND(MONTH(G4929)*100+DAY(G4929)&gt;=season_lo,MONTH(G4929)*100+DAY(G4929)&lt;=season_hi),1,0))</f>
        <v/>
      </c>
      <c r="I4929">
        <f>IF(G4929="","",G4929-first_day+1)</f>
        <v/>
      </c>
      <c r="J4929" s="27">
        <f>IF(I4929="","",INDEX(Daily!$J$2:$J$421,I4929))</f>
        <v/>
      </c>
      <c r="K4929" s="27">
        <f>IF(J4929="","",J4929+cat_offset)</f>
        <v/>
      </c>
      <c r="L4929" s="27">
        <f>IF(J4929="","",MAX(0,E4929-J4929)^2)</f>
        <v/>
      </c>
      <c r="M4929" s="27">
        <f>IF(J4929="","",MAX(0,E4929-(J4929+twcdh_off))^2)</f>
        <v/>
      </c>
      <c r="N4929" s="27">
        <f>IF(E4929="","",MAX(0,E4929-swcdh_thr)^2)</f>
        <v/>
      </c>
      <c r="O4929">
        <f>IF(K4929="","",ROUND(E4929-K4929,0))</f>
        <v/>
      </c>
      <c r="P4929">
        <f>IF(O4929="","",IF(O4929&gt;=1,O4929,0))</f>
        <v/>
      </c>
      <c r="Q4929" s="27">
        <f>IF(E4929="","",MAX(0,E4929-22))</f>
        <v/>
      </c>
      <c r="R4929" s="27">
        <f>IF(H4929=1,E4929,"")</f>
        <v/>
      </c>
      <c r="S4929" s="27">
        <f>IF(AND(H4929=1,J4929&lt;&gt;""),E4929-J4929,"")</f>
        <v/>
      </c>
      <c r="T4929">
        <f>IF(G4929="","",MONTH(G4929))</f>
        <v/>
      </c>
    </row>
    <row r="4930">
      <c r="A4930" s="24" t="n">
        <v>2020</v>
      </c>
      <c r="B4930" s="24" t="n">
        <v>7</v>
      </c>
      <c r="C4930" s="24" t="n">
        <v>24</v>
      </c>
      <c r="D4930" s="24" t="n">
        <v>9</v>
      </c>
      <c r="E4930" s="24" t="n">
        <v>23.89</v>
      </c>
      <c r="F4930" s="25">
        <f>IF($E4930="","",DATE(IF($A4930="",nominal_year,$A4930),$B4930,$C4930)+($D4930-IF(LEFT(hour_conv,1)="1",1,0))/24)</f>
        <v/>
      </c>
      <c r="G4930" s="26">
        <f>IF(F4930="","",INT(F4930))</f>
        <v/>
      </c>
      <c r="H4930">
        <f>IF(G4930="","",IF(AND(MONTH(G4930)*100+DAY(G4930)&gt;=season_lo,MONTH(G4930)*100+DAY(G4930)&lt;=season_hi),1,0))</f>
        <v/>
      </c>
      <c r="I4930">
        <f>IF(G4930="","",G4930-first_day+1)</f>
        <v/>
      </c>
      <c r="J4930" s="27">
        <f>IF(I4930="","",INDEX(Daily!$J$2:$J$421,I4930))</f>
        <v/>
      </c>
      <c r="K4930" s="27">
        <f>IF(J4930="","",J4930+cat_offset)</f>
        <v/>
      </c>
      <c r="L4930" s="27">
        <f>IF(J4930="","",MAX(0,E4930-J4930)^2)</f>
        <v/>
      </c>
      <c r="M4930" s="27">
        <f>IF(J4930="","",MAX(0,E4930-(J4930+twcdh_off))^2)</f>
        <v/>
      </c>
      <c r="N4930" s="27">
        <f>IF(E4930="","",MAX(0,E4930-swcdh_thr)^2)</f>
        <v/>
      </c>
      <c r="O4930">
        <f>IF(K4930="","",ROUND(E4930-K4930,0))</f>
        <v/>
      </c>
      <c r="P4930">
        <f>IF(O4930="","",IF(O4930&gt;=1,O4930,0))</f>
        <v/>
      </c>
      <c r="Q4930" s="27">
        <f>IF(E4930="","",MAX(0,E4930-22))</f>
        <v/>
      </c>
      <c r="R4930" s="27">
        <f>IF(H4930=1,E4930,"")</f>
        <v/>
      </c>
      <c r="S4930" s="27">
        <f>IF(AND(H4930=1,J4930&lt;&gt;""),E4930-J4930,"")</f>
        <v/>
      </c>
      <c r="T4930">
        <f>IF(G4930="","",MONTH(G4930))</f>
        <v/>
      </c>
    </row>
    <row r="4931">
      <c r="A4931" s="24" t="n">
        <v>2020</v>
      </c>
      <c r="B4931" s="24" t="n">
        <v>7</v>
      </c>
      <c r="C4931" s="24" t="n">
        <v>24</v>
      </c>
      <c r="D4931" s="24" t="n">
        <v>10</v>
      </c>
      <c r="E4931" s="24" t="n">
        <v>26.14</v>
      </c>
      <c r="F4931" s="25">
        <f>IF($E4931="","",DATE(IF($A4931="",nominal_year,$A4931),$B4931,$C4931)+($D4931-IF(LEFT(hour_conv,1)="1",1,0))/24)</f>
        <v/>
      </c>
      <c r="G4931" s="26">
        <f>IF(F4931="","",INT(F4931))</f>
        <v/>
      </c>
      <c r="H4931">
        <f>IF(G4931="","",IF(AND(MONTH(G4931)*100+DAY(G4931)&gt;=season_lo,MONTH(G4931)*100+DAY(G4931)&lt;=season_hi),1,0))</f>
        <v/>
      </c>
      <c r="I4931">
        <f>IF(G4931="","",G4931-first_day+1)</f>
        <v/>
      </c>
      <c r="J4931" s="27">
        <f>IF(I4931="","",INDEX(Daily!$J$2:$J$421,I4931))</f>
        <v/>
      </c>
      <c r="K4931" s="27">
        <f>IF(J4931="","",J4931+cat_offset)</f>
        <v/>
      </c>
      <c r="L4931" s="27">
        <f>IF(J4931="","",MAX(0,E4931-J4931)^2)</f>
        <v/>
      </c>
      <c r="M4931" s="27">
        <f>IF(J4931="","",MAX(0,E4931-(J4931+twcdh_off))^2)</f>
        <v/>
      </c>
      <c r="N4931" s="27">
        <f>IF(E4931="","",MAX(0,E4931-swcdh_thr)^2)</f>
        <v/>
      </c>
      <c r="O4931">
        <f>IF(K4931="","",ROUND(E4931-K4931,0))</f>
        <v/>
      </c>
      <c r="P4931">
        <f>IF(O4931="","",IF(O4931&gt;=1,O4931,0))</f>
        <v/>
      </c>
      <c r="Q4931" s="27">
        <f>IF(E4931="","",MAX(0,E4931-22))</f>
        <v/>
      </c>
      <c r="R4931" s="27">
        <f>IF(H4931=1,E4931,"")</f>
        <v/>
      </c>
      <c r="S4931" s="27">
        <f>IF(AND(H4931=1,J4931&lt;&gt;""),E4931-J4931,"")</f>
        <v/>
      </c>
      <c r="T4931">
        <f>IF(G4931="","",MONTH(G4931))</f>
        <v/>
      </c>
    </row>
    <row r="4932">
      <c r="A4932" s="24" t="n">
        <v>2020</v>
      </c>
      <c r="B4932" s="24" t="n">
        <v>7</v>
      </c>
      <c r="C4932" s="24" t="n">
        <v>24</v>
      </c>
      <c r="D4932" s="24" t="n">
        <v>11</v>
      </c>
      <c r="E4932" s="24" t="n">
        <v>27.47</v>
      </c>
      <c r="F4932" s="25">
        <f>IF($E4932="","",DATE(IF($A4932="",nominal_year,$A4932),$B4932,$C4932)+($D4932-IF(LEFT(hour_conv,1)="1",1,0))/24)</f>
        <v/>
      </c>
      <c r="G4932" s="26">
        <f>IF(F4932="","",INT(F4932))</f>
        <v/>
      </c>
      <c r="H4932">
        <f>IF(G4932="","",IF(AND(MONTH(G4932)*100+DAY(G4932)&gt;=season_lo,MONTH(G4932)*100+DAY(G4932)&lt;=season_hi),1,0))</f>
        <v/>
      </c>
      <c r="I4932">
        <f>IF(G4932="","",G4932-first_day+1)</f>
        <v/>
      </c>
      <c r="J4932" s="27">
        <f>IF(I4932="","",INDEX(Daily!$J$2:$J$421,I4932))</f>
        <v/>
      </c>
      <c r="K4932" s="27">
        <f>IF(J4932="","",J4932+cat_offset)</f>
        <v/>
      </c>
      <c r="L4932" s="27">
        <f>IF(J4932="","",MAX(0,E4932-J4932)^2)</f>
        <v/>
      </c>
      <c r="M4932" s="27">
        <f>IF(J4932="","",MAX(0,E4932-(J4932+twcdh_off))^2)</f>
        <v/>
      </c>
      <c r="N4932" s="27">
        <f>IF(E4932="","",MAX(0,E4932-swcdh_thr)^2)</f>
        <v/>
      </c>
      <c r="O4932">
        <f>IF(K4932="","",ROUND(E4932-K4932,0))</f>
        <v/>
      </c>
      <c r="P4932">
        <f>IF(O4932="","",IF(O4932&gt;=1,O4932,0))</f>
        <v/>
      </c>
      <c r="Q4932" s="27">
        <f>IF(E4932="","",MAX(0,E4932-22))</f>
        <v/>
      </c>
      <c r="R4932" s="27">
        <f>IF(H4932=1,E4932,"")</f>
        <v/>
      </c>
      <c r="S4932" s="27">
        <f>IF(AND(H4932=1,J4932&lt;&gt;""),E4932-J4932,"")</f>
        <v/>
      </c>
      <c r="T4932">
        <f>IF(G4932="","",MONTH(G4932))</f>
        <v/>
      </c>
    </row>
    <row r="4933">
      <c r="A4933" s="24" t="n">
        <v>2020</v>
      </c>
      <c r="B4933" s="24" t="n">
        <v>7</v>
      </c>
      <c r="C4933" s="24" t="n">
        <v>24</v>
      </c>
      <c r="D4933" s="24" t="n">
        <v>12</v>
      </c>
      <c r="E4933" s="24" t="n">
        <v>29.7</v>
      </c>
      <c r="F4933" s="25">
        <f>IF($E4933="","",DATE(IF($A4933="",nominal_year,$A4933),$B4933,$C4933)+($D4933-IF(LEFT(hour_conv,1)="1",1,0))/24)</f>
        <v/>
      </c>
      <c r="G4933" s="26">
        <f>IF(F4933="","",INT(F4933))</f>
        <v/>
      </c>
      <c r="H4933">
        <f>IF(G4933="","",IF(AND(MONTH(G4933)*100+DAY(G4933)&gt;=season_lo,MONTH(G4933)*100+DAY(G4933)&lt;=season_hi),1,0))</f>
        <v/>
      </c>
      <c r="I4933">
        <f>IF(G4933="","",G4933-first_day+1)</f>
        <v/>
      </c>
      <c r="J4933" s="27">
        <f>IF(I4933="","",INDEX(Daily!$J$2:$J$421,I4933))</f>
        <v/>
      </c>
      <c r="K4933" s="27">
        <f>IF(J4933="","",J4933+cat_offset)</f>
        <v/>
      </c>
      <c r="L4933" s="27">
        <f>IF(J4933="","",MAX(0,E4933-J4933)^2)</f>
        <v/>
      </c>
      <c r="M4933" s="27">
        <f>IF(J4933="","",MAX(0,E4933-(J4933+twcdh_off))^2)</f>
        <v/>
      </c>
      <c r="N4933" s="27">
        <f>IF(E4933="","",MAX(0,E4933-swcdh_thr)^2)</f>
        <v/>
      </c>
      <c r="O4933">
        <f>IF(K4933="","",ROUND(E4933-K4933,0))</f>
        <v/>
      </c>
      <c r="P4933">
        <f>IF(O4933="","",IF(O4933&gt;=1,O4933,0))</f>
        <v/>
      </c>
      <c r="Q4933" s="27">
        <f>IF(E4933="","",MAX(0,E4933-22))</f>
        <v/>
      </c>
      <c r="R4933" s="27">
        <f>IF(H4933=1,E4933,"")</f>
        <v/>
      </c>
      <c r="S4933" s="27">
        <f>IF(AND(H4933=1,J4933&lt;&gt;""),E4933-J4933,"")</f>
        <v/>
      </c>
      <c r="T4933">
        <f>IF(G4933="","",MONTH(G4933))</f>
        <v/>
      </c>
    </row>
    <row r="4934">
      <c r="A4934" s="24" t="n">
        <v>2020</v>
      </c>
      <c r="B4934" s="24" t="n">
        <v>7</v>
      </c>
      <c r="C4934" s="24" t="n">
        <v>24</v>
      </c>
      <c r="D4934" s="24" t="n">
        <v>13</v>
      </c>
      <c r="E4934" s="24" t="n">
        <v>31.26</v>
      </c>
      <c r="F4934" s="25">
        <f>IF($E4934="","",DATE(IF($A4934="",nominal_year,$A4934),$B4934,$C4934)+($D4934-IF(LEFT(hour_conv,1)="1",1,0))/24)</f>
        <v/>
      </c>
      <c r="G4934" s="26">
        <f>IF(F4934="","",INT(F4934))</f>
        <v/>
      </c>
      <c r="H4934">
        <f>IF(G4934="","",IF(AND(MONTH(G4934)*100+DAY(G4934)&gt;=season_lo,MONTH(G4934)*100+DAY(G4934)&lt;=season_hi),1,0))</f>
        <v/>
      </c>
      <c r="I4934">
        <f>IF(G4934="","",G4934-first_day+1)</f>
        <v/>
      </c>
      <c r="J4934" s="27">
        <f>IF(I4934="","",INDEX(Daily!$J$2:$J$421,I4934))</f>
        <v/>
      </c>
      <c r="K4934" s="27">
        <f>IF(J4934="","",J4934+cat_offset)</f>
        <v/>
      </c>
      <c r="L4934" s="27">
        <f>IF(J4934="","",MAX(0,E4934-J4934)^2)</f>
        <v/>
      </c>
      <c r="M4934" s="27">
        <f>IF(J4934="","",MAX(0,E4934-(J4934+twcdh_off))^2)</f>
        <v/>
      </c>
      <c r="N4934" s="27">
        <f>IF(E4934="","",MAX(0,E4934-swcdh_thr)^2)</f>
        <v/>
      </c>
      <c r="O4934">
        <f>IF(K4934="","",ROUND(E4934-K4934,0))</f>
        <v/>
      </c>
      <c r="P4934">
        <f>IF(O4934="","",IF(O4934&gt;=1,O4934,0))</f>
        <v/>
      </c>
      <c r="Q4934" s="27">
        <f>IF(E4934="","",MAX(0,E4934-22))</f>
        <v/>
      </c>
      <c r="R4934" s="27">
        <f>IF(H4934=1,E4934,"")</f>
        <v/>
      </c>
      <c r="S4934" s="27">
        <f>IF(AND(H4934=1,J4934&lt;&gt;""),E4934-J4934,"")</f>
        <v/>
      </c>
      <c r="T4934">
        <f>IF(G4934="","",MONTH(G4934))</f>
        <v/>
      </c>
    </row>
    <row r="4935">
      <c r="A4935" s="24" t="n">
        <v>2020</v>
      </c>
      <c r="B4935" s="24" t="n">
        <v>7</v>
      </c>
      <c r="C4935" s="24" t="n">
        <v>24</v>
      </c>
      <c r="D4935" s="24" t="n">
        <v>14</v>
      </c>
      <c r="E4935" s="24" t="n">
        <v>32.97</v>
      </c>
      <c r="F4935" s="25">
        <f>IF($E4935="","",DATE(IF($A4935="",nominal_year,$A4935),$B4935,$C4935)+($D4935-IF(LEFT(hour_conv,1)="1",1,0))/24)</f>
        <v/>
      </c>
      <c r="G4935" s="26">
        <f>IF(F4935="","",INT(F4935))</f>
        <v/>
      </c>
      <c r="H4935">
        <f>IF(G4935="","",IF(AND(MONTH(G4935)*100+DAY(G4935)&gt;=season_lo,MONTH(G4935)*100+DAY(G4935)&lt;=season_hi),1,0))</f>
        <v/>
      </c>
      <c r="I4935">
        <f>IF(G4935="","",G4935-first_day+1)</f>
        <v/>
      </c>
      <c r="J4935" s="27">
        <f>IF(I4935="","",INDEX(Daily!$J$2:$J$421,I4935))</f>
        <v/>
      </c>
      <c r="K4935" s="27">
        <f>IF(J4935="","",J4935+cat_offset)</f>
        <v/>
      </c>
      <c r="L4935" s="27">
        <f>IF(J4935="","",MAX(0,E4935-J4935)^2)</f>
        <v/>
      </c>
      <c r="M4935" s="27">
        <f>IF(J4935="","",MAX(0,E4935-(J4935+twcdh_off))^2)</f>
        <v/>
      </c>
      <c r="N4935" s="27">
        <f>IF(E4935="","",MAX(0,E4935-swcdh_thr)^2)</f>
        <v/>
      </c>
      <c r="O4935">
        <f>IF(K4935="","",ROUND(E4935-K4935,0))</f>
        <v/>
      </c>
      <c r="P4935">
        <f>IF(O4935="","",IF(O4935&gt;=1,O4935,0))</f>
        <v/>
      </c>
      <c r="Q4935" s="27">
        <f>IF(E4935="","",MAX(0,E4935-22))</f>
        <v/>
      </c>
      <c r="R4935" s="27">
        <f>IF(H4935=1,E4935,"")</f>
        <v/>
      </c>
      <c r="S4935" s="27">
        <f>IF(AND(H4935=1,J4935&lt;&gt;""),E4935-J4935,"")</f>
        <v/>
      </c>
      <c r="T4935">
        <f>IF(G4935="","",MONTH(G4935))</f>
        <v/>
      </c>
    </row>
    <row r="4936">
      <c r="A4936" s="24" t="n">
        <v>2020</v>
      </c>
      <c r="B4936" s="24" t="n">
        <v>7</v>
      </c>
      <c r="C4936" s="24" t="n">
        <v>24</v>
      </c>
      <c r="D4936" s="24" t="n">
        <v>15</v>
      </c>
      <c r="E4936" s="24" t="n">
        <v>32.65</v>
      </c>
      <c r="F4936" s="25">
        <f>IF($E4936="","",DATE(IF($A4936="",nominal_year,$A4936),$B4936,$C4936)+($D4936-IF(LEFT(hour_conv,1)="1",1,0))/24)</f>
        <v/>
      </c>
      <c r="G4936" s="26">
        <f>IF(F4936="","",INT(F4936))</f>
        <v/>
      </c>
      <c r="H4936">
        <f>IF(G4936="","",IF(AND(MONTH(G4936)*100+DAY(G4936)&gt;=season_lo,MONTH(G4936)*100+DAY(G4936)&lt;=season_hi),1,0))</f>
        <v/>
      </c>
      <c r="I4936">
        <f>IF(G4936="","",G4936-first_day+1)</f>
        <v/>
      </c>
      <c r="J4936" s="27">
        <f>IF(I4936="","",INDEX(Daily!$J$2:$J$421,I4936))</f>
        <v/>
      </c>
      <c r="K4936" s="27">
        <f>IF(J4936="","",J4936+cat_offset)</f>
        <v/>
      </c>
      <c r="L4936" s="27">
        <f>IF(J4936="","",MAX(0,E4936-J4936)^2)</f>
        <v/>
      </c>
      <c r="M4936" s="27">
        <f>IF(J4936="","",MAX(0,E4936-(J4936+twcdh_off))^2)</f>
        <v/>
      </c>
      <c r="N4936" s="27">
        <f>IF(E4936="","",MAX(0,E4936-swcdh_thr)^2)</f>
        <v/>
      </c>
      <c r="O4936">
        <f>IF(K4936="","",ROUND(E4936-K4936,0))</f>
        <v/>
      </c>
      <c r="P4936">
        <f>IF(O4936="","",IF(O4936&gt;=1,O4936,0))</f>
        <v/>
      </c>
      <c r="Q4936" s="27">
        <f>IF(E4936="","",MAX(0,E4936-22))</f>
        <v/>
      </c>
      <c r="R4936" s="27">
        <f>IF(H4936=1,E4936,"")</f>
        <v/>
      </c>
      <c r="S4936" s="27">
        <f>IF(AND(H4936=1,J4936&lt;&gt;""),E4936-J4936,"")</f>
        <v/>
      </c>
      <c r="T4936">
        <f>IF(G4936="","",MONTH(G4936))</f>
        <v/>
      </c>
    </row>
    <row r="4937">
      <c r="A4937" s="24" t="n">
        <v>2020</v>
      </c>
      <c r="B4937" s="24" t="n">
        <v>7</v>
      </c>
      <c r="C4937" s="24" t="n">
        <v>24</v>
      </c>
      <c r="D4937" s="24" t="n">
        <v>16</v>
      </c>
      <c r="E4937" s="24" t="n">
        <v>33.22</v>
      </c>
      <c r="F4937" s="25">
        <f>IF($E4937="","",DATE(IF($A4937="",nominal_year,$A4937),$B4937,$C4937)+($D4937-IF(LEFT(hour_conv,1)="1",1,0))/24)</f>
        <v/>
      </c>
      <c r="G4937" s="26">
        <f>IF(F4937="","",INT(F4937))</f>
        <v/>
      </c>
      <c r="H4937">
        <f>IF(G4937="","",IF(AND(MONTH(G4937)*100+DAY(G4937)&gt;=season_lo,MONTH(G4937)*100+DAY(G4937)&lt;=season_hi),1,0))</f>
        <v/>
      </c>
      <c r="I4937">
        <f>IF(G4937="","",G4937-first_day+1)</f>
        <v/>
      </c>
      <c r="J4937" s="27">
        <f>IF(I4937="","",INDEX(Daily!$J$2:$J$421,I4937))</f>
        <v/>
      </c>
      <c r="K4937" s="27">
        <f>IF(J4937="","",J4937+cat_offset)</f>
        <v/>
      </c>
      <c r="L4937" s="27">
        <f>IF(J4937="","",MAX(0,E4937-J4937)^2)</f>
        <v/>
      </c>
      <c r="M4937" s="27">
        <f>IF(J4937="","",MAX(0,E4937-(J4937+twcdh_off))^2)</f>
        <v/>
      </c>
      <c r="N4937" s="27">
        <f>IF(E4937="","",MAX(0,E4937-swcdh_thr)^2)</f>
        <v/>
      </c>
      <c r="O4937">
        <f>IF(K4937="","",ROUND(E4937-K4937,0))</f>
        <v/>
      </c>
      <c r="P4937">
        <f>IF(O4937="","",IF(O4937&gt;=1,O4937,0))</f>
        <v/>
      </c>
      <c r="Q4937" s="27">
        <f>IF(E4937="","",MAX(0,E4937-22))</f>
        <v/>
      </c>
      <c r="R4937" s="27">
        <f>IF(H4937=1,E4937,"")</f>
        <v/>
      </c>
      <c r="S4937" s="27">
        <f>IF(AND(H4937=1,J4937&lt;&gt;""),E4937-J4937,"")</f>
        <v/>
      </c>
      <c r="T4937">
        <f>IF(G4937="","",MONTH(G4937))</f>
        <v/>
      </c>
    </row>
    <row r="4938">
      <c r="A4938" s="24" t="n">
        <v>2020</v>
      </c>
      <c r="B4938" s="24" t="n">
        <v>7</v>
      </c>
      <c r="C4938" s="24" t="n">
        <v>24</v>
      </c>
      <c r="D4938" s="24" t="n">
        <v>17</v>
      </c>
      <c r="E4938" s="24" t="n">
        <v>33.57</v>
      </c>
      <c r="F4938" s="25">
        <f>IF($E4938="","",DATE(IF($A4938="",nominal_year,$A4938),$B4938,$C4938)+($D4938-IF(LEFT(hour_conv,1)="1",1,0))/24)</f>
        <v/>
      </c>
      <c r="G4938" s="26">
        <f>IF(F4938="","",INT(F4938))</f>
        <v/>
      </c>
      <c r="H4938">
        <f>IF(G4938="","",IF(AND(MONTH(G4938)*100+DAY(G4938)&gt;=season_lo,MONTH(G4938)*100+DAY(G4938)&lt;=season_hi),1,0))</f>
        <v/>
      </c>
      <c r="I4938">
        <f>IF(G4938="","",G4938-first_day+1)</f>
        <v/>
      </c>
      <c r="J4938" s="27">
        <f>IF(I4938="","",INDEX(Daily!$J$2:$J$421,I4938))</f>
        <v/>
      </c>
      <c r="K4938" s="27">
        <f>IF(J4938="","",J4938+cat_offset)</f>
        <v/>
      </c>
      <c r="L4938" s="27">
        <f>IF(J4938="","",MAX(0,E4938-J4938)^2)</f>
        <v/>
      </c>
      <c r="M4938" s="27">
        <f>IF(J4938="","",MAX(0,E4938-(J4938+twcdh_off))^2)</f>
        <v/>
      </c>
      <c r="N4938" s="27">
        <f>IF(E4938="","",MAX(0,E4938-swcdh_thr)^2)</f>
        <v/>
      </c>
      <c r="O4938">
        <f>IF(K4938="","",ROUND(E4938-K4938,0))</f>
        <v/>
      </c>
      <c r="P4938">
        <f>IF(O4938="","",IF(O4938&gt;=1,O4938,0))</f>
        <v/>
      </c>
      <c r="Q4938" s="27">
        <f>IF(E4938="","",MAX(0,E4938-22))</f>
        <v/>
      </c>
      <c r="R4938" s="27">
        <f>IF(H4938=1,E4938,"")</f>
        <v/>
      </c>
      <c r="S4938" s="27">
        <f>IF(AND(H4938=1,J4938&lt;&gt;""),E4938-J4938,"")</f>
        <v/>
      </c>
      <c r="T4938">
        <f>IF(G4938="","",MONTH(G4938))</f>
        <v/>
      </c>
    </row>
    <row r="4939">
      <c r="A4939" s="24" t="n">
        <v>2020</v>
      </c>
      <c r="B4939" s="24" t="n">
        <v>7</v>
      </c>
      <c r="C4939" s="24" t="n">
        <v>24</v>
      </c>
      <c r="D4939" s="24" t="n">
        <v>18</v>
      </c>
      <c r="E4939" s="24" t="n">
        <v>33.94</v>
      </c>
      <c r="F4939" s="25">
        <f>IF($E4939="","",DATE(IF($A4939="",nominal_year,$A4939),$B4939,$C4939)+($D4939-IF(LEFT(hour_conv,1)="1",1,0))/24)</f>
        <v/>
      </c>
      <c r="G4939" s="26">
        <f>IF(F4939="","",INT(F4939))</f>
        <v/>
      </c>
      <c r="H4939">
        <f>IF(G4939="","",IF(AND(MONTH(G4939)*100+DAY(G4939)&gt;=season_lo,MONTH(G4939)*100+DAY(G4939)&lt;=season_hi),1,0))</f>
        <v/>
      </c>
      <c r="I4939">
        <f>IF(G4939="","",G4939-first_day+1)</f>
        <v/>
      </c>
      <c r="J4939" s="27">
        <f>IF(I4939="","",INDEX(Daily!$J$2:$J$421,I4939))</f>
        <v/>
      </c>
      <c r="K4939" s="27">
        <f>IF(J4939="","",J4939+cat_offset)</f>
        <v/>
      </c>
      <c r="L4939" s="27">
        <f>IF(J4939="","",MAX(0,E4939-J4939)^2)</f>
        <v/>
      </c>
      <c r="M4939" s="27">
        <f>IF(J4939="","",MAX(0,E4939-(J4939+twcdh_off))^2)</f>
        <v/>
      </c>
      <c r="N4939" s="27">
        <f>IF(E4939="","",MAX(0,E4939-swcdh_thr)^2)</f>
        <v/>
      </c>
      <c r="O4939">
        <f>IF(K4939="","",ROUND(E4939-K4939,0))</f>
        <v/>
      </c>
      <c r="P4939">
        <f>IF(O4939="","",IF(O4939&gt;=1,O4939,0))</f>
        <v/>
      </c>
      <c r="Q4939" s="27">
        <f>IF(E4939="","",MAX(0,E4939-22))</f>
        <v/>
      </c>
      <c r="R4939" s="27">
        <f>IF(H4939=1,E4939,"")</f>
        <v/>
      </c>
      <c r="S4939" s="27">
        <f>IF(AND(H4939=1,J4939&lt;&gt;""),E4939-J4939,"")</f>
        <v/>
      </c>
      <c r="T4939">
        <f>IF(G4939="","",MONTH(G4939))</f>
        <v/>
      </c>
    </row>
    <row r="4940">
      <c r="A4940" s="24" t="n">
        <v>2020</v>
      </c>
      <c r="B4940" s="24" t="n">
        <v>7</v>
      </c>
      <c r="C4940" s="24" t="n">
        <v>24</v>
      </c>
      <c r="D4940" s="24" t="n">
        <v>19</v>
      </c>
      <c r="E4940" s="24" t="n">
        <v>32.5</v>
      </c>
      <c r="F4940" s="25">
        <f>IF($E4940="","",DATE(IF($A4940="",nominal_year,$A4940),$B4940,$C4940)+($D4940-IF(LEFT(hour_conv,1)="1",1,0))/24)</f>
        <v/>
      </c>
      <c r="G4940" s="26">
        <f>IF(F4940="","",INT(F4940))</f>
        <v/>
      </c>
      <c r="H4940">
        <f>IF(G4940="","",IF(AND(MONTH(G4940)*100+DAY(G4940)&gt;=season_lo,MONTH(G4940)*100+DAY(G4940)&lt;=season_hi),1,0))</f>
        <v/>
      </c>
      <c r="I4940">
        <f>IF(G4940="","",G4940-first_day+1)</f>
        <v/>
      </c>
      <c r="J4940" s="27">
        <f>IF(I4940="","",INDEX(Daily!$J$2:$J$421,I4940))</f>
        <v/>
      </c>
      <c r="K4940" s="27">
        <f>IF(J4940="","",J4940+cat_offset)</f>
        <v/>
      </c>
      <c r="L4940" s="27">
        <f>IF(J4940="","",MAX(0,E4940-J4940)^2)</f>
        <v/>
      </c>
      <c r="M4940" s="27">
        <f>IF(J4940="","",MAX(0,E4940-(J4940+twcdh_off))^2)</f>
        <v/>
      </c>
      <c r="N4940" s="27">
        <f>IF(E4940="","",MAX(0,E4940-swcdh_thr)^2)</f>
        <v/>
      </c>
      <c r="O4940">
        <f>IF(K4940="","",ROUND(E4940-K4940,0))</f>
        <v/>
      </c>
      <c r="P4940">
        <f>IF(O4940="","",IF(O4940&gt;=1,O4940,0))</f>
        <v/>
      </c>
      <c r="Q4940" s="27">
        <f>IF(E4940="","",MAX(0,E4940-22))</f>
        <v/>
      </c>
      <c r="R4940" s="27">
        <f>IF(H4940=1,E4940,"")</f>
        <v/>
      </c>
      <c r="S4940" s="27">
        <f>IF(AND(H4940=1,J4940&lt;&gt;""),E4940-J4940,"")</f>
        <v/>
      </c>
      <c r="T4940">
        <f>IF(G4940="","",MONTH(G4940))</f>
        <v/>
      </c>
    </row>
    <row r="4941">
      <c r="A4941" s="24" t="n">
        <v>2020</v>
      </c>
      <c r="B4941" s="24" t="n">
        <v>7</v>
      </c>
      <c r="C4941" s="24" t="n">
        <v>24</v>
      </c>
      <c r="D4941" s="24" t="n">
        <v>20</v>
      </c>
      <c r="E4941" s="24" t="n">
        <v>30.54</v>
      </c>
      <c r="F4941" s="25">
        <f>IF($E4941="","",DATE(IF($A4941="",nominal_year,$A4941),$B4941,$C4941)+($D4941-IF(LEFT(hour_conv,1)="1",1,0))/24)</f>
        <v/>
      </c>
      <c r="G4941" s="26">
        <f>IF(F4941="","",INT(F4941))</f>
        <v/>
      </c>
      <c r="H4941">
        <f>IF(G4941="","",IF(AND(MONTH(G4941)*100+DAY(G4941)&gt;=season_lo,MONTH(G4941)*100+DAY(G4941)&lt;=season_hi),1,0))</f>
        <v/>
      </c>
      <c r="I4941">
        <f>IF(G4941="","",G4941-first_day+1)</f>
        <v/>
      </c>
      <c r="J4941" s="27">
        <f>IF(I4941="","",INDEX(Daily!$J$2:$J$421,I4941))</f>
        <v/>
      </c>
      <c r="K4941" s="27">
        <f>IF(J4941="","",J4941+cat_offset)</f>
        <v/>
      </c>
      <c r="L4941" s="27">
        <f>IF(J4941="","",MAX(0,E4941-J4941)^2)</f>
        <v/>
      </c>
      <c r="M4941" s="27">
        <f>IF(J4941="","",MAX(0,E4941-(J4941+twcdh_off))^2)</f>
        <v/>
      </c>
      <c r="N4941" s="27">
        <f>IF(E4941="","",MAX(0,E4941-swcdh_thr)^2)</f>
        <v/>
      </c>
      <c r="O4941">
        <f>IF(K4941="","",ROUND(E4941-K4941,0))</f>
        <v/>
      </c>
      <c r="P4941">
        <f>IF(O4941="","",IF(O4941&gt;=1,O4941,0))</f>
        <v/>
      </c>
      <c r="Q4941" s="27">
        <f>IF(E4941="","",MAX(0,E4941-22))</f>
        <v/>
      </c>
      <c r="R4941" s="27">
        <f>IF(H4941=1,E4941,"")</f>
        <v/>
      </c>
      <c r="S4941" s="27">
        <f>IF(AND(H4941=1,J4941&lt;&gt;""),E4941-J4941,"")</f>
        <v/>
      </c>
      <c r="T4941">
        <f>IF(G4941="","",MONTH(G4941))</f>
        <v/>
      </c>
    </row>
    <row r="4942">
      <c r="A4942" s="24" t="n">
        <v>2020</v>
      </c>
      <c r="B4942" s="24" t="n">
        <v>7</v>
      </c>
      <c r="C4942" s="24" t="n">
        <v>24</v>
      </c>
      <c r="D4942" s="24" t="n">
        <v>21</v>
      </c>
      <c r="E4942" s="24" t="n">
        <v>29.82</v>
      </c>
      <c r="F4942" s="25">
        <f>IF($E4942="","",DATE(IF($A4942="",nominal_year,$A4942),$B4942,$C4942)+($D4942-IF(LEFT(hour_conv,1)="1",1,0))/24)</f>
        <v/>
      </c>
      <c r="G4942" s="26">
        <f>IF(F4942="","",INT(F4942))</f>
        <v/>
      </c>
      <c r="H4942">
        <f>IF(G4942="","",IF(AND(MONTH(G4942)*100+DAY(G4942)&gt;=season_lo,MONTH(G4942)*100+DAY(G4942)&lt;=season_hi),1,0))</f>
        <v/>
      </c>
      <c r="I4942">
        <f>IF(G4942="","",G4942-first_day+1)</f>
        <v/>
      </c>
      <c r="J4942" s="27">
        <f>IF(I4942="","",INDEX(Daily!$J$2:$J$421,I4942))</f>
        <v/>
      </c>
      <c r="K4942" s="27">
        <f>IF(J4942="","",J4942+cat_offset)</f>
        <v/>
      </c>
      <c r="L4942" s="27">
        <f>IF(J4942="","",MAX(0,E4942-J4942)^2)</f>
        <v/>
      </c>
      <c r="M4942" s="27">
        <f>IF(J4942="","",MAX(0,E4942-(J4942+twcdh_off))^2)</f>
        <v/>
      </c>
      <c r="N4942" s="27">
        <f>IF(E4942="","",MAX(0,E4942-swcdh_thr)^2)</f>
        <v/>
      </c>
      <c r="O4942">
        <f>IF(K4942="","",ROUND(E4942-K4942,0))</f>
        <v/>
      </c>
      <c r="P4942">
        <f>IF(O4942="","",IF(O4942&gt;=1,O4942,0))</f>
        <v/>
      </c>
      <c r="Q4942" s="27">
        <f>IF(E4942="","",MAX(0,E4942-22))</f>
        <v/>
      </c>
      <c r="R4942" s="27">
        <f>IF(H4942=1,E4942,"")</f>
        <v/>
      </c>
      <c r="S4942" s="27">
        <f>IF(AND(H4942=1,J4942&lt;&gt;""),E4942-J4942,"")</f>
        <v/>
      </c>
      <c r="T4942">
        <f>IF(G4942="","",MONTH(G4942))</f>
        <v/>
      </c>
    </row>
    <row r="4943">
      <c r="A4943" s="24" t="n">
        <v>2020</v>
      </c>
      <c r="B4943" s="24" t="n">
        <v>7</v>
      </c>
      <c r="C4943" s="24" t="n">
        <v>24</v>
      </c>
      <c r="D4943" s="24" t="n">
        <v>22</v>
      </c>
      <c r="E4943" s="24" t="n">
        <v>28.14</v>
      </c>
      <c r="F4943" s="25">
        <f>IF($E4943="","",DATE(IF($A4943="",nominal_year,$A4943),$B4943,$C4943)+($D4943-IF(LEFT(hour_conv,1)="1",1,0))/24)</f>
        <v/>
      </c>
      <c r="G4943" s="26">
        <f>IF(F4943="","",INT(F4943))</f>
        <v/>
      </c>
      <c r="H4943">
        <f>IF(G4943="","",IF(AND(MONTH(G4943)*100+DAY(G4943)&gt;=season_lo,MONTH(G4943)*100+DAY(G4943)&lt;=season_hi),1,0))</f>
        <v/>
      </c>
      <c r="I4943">
        <f>IF(G4943="","",G4943-first_day+1)</f>
        <v/>
      </c>
      <c r="J4943" s="27">
        <f>IF(I4943="","",INDEX(Daily!$J$2:$J$421,I4943))</f>
        <v/>
      </c>
      <c r="K4943" s="27">
        <f>IF(J4943="","",J4943+cat_offset)</f>
        <v/>
      </c>
      <c r="L4943" s="27">
        <f>IF(J4943="","",MAX(0,E4943-J4943)^2)</f>
        <v/>
      </c>
      <c r="M4943" s="27">
        <f>IF(J4943="","",MAX(0,E4943-(J4943+twcdh_off))^2)</f>
        <v/>
      </c>
      <c r="N4943" s="27">
        <f>IF(E4943="","",MAX(0,E4943-swcdh_thr)^2)</f>
        <v/>
      </c>
      <c r="O4943">
        <f>IF(K4943="","",ROUND(E4943-K4943,0))</f>
        <v/>
      </c>
      <c r="P4943">
        <f>IF(O4943="","",IF(O4943&gt;=1,O4943,0))</f>
        <v/>
      </c>
      <c r="Q4943" s="27">
        <f>IF(E4943="","",MAX(0,E4943-22))</f>
        <v/>
      </c>
      <c r="R4943" s="27">
        <f>IF(H4943=1,E4943,"")</f>
        <v/>
      </c>
      <c r="S4943" s="27">
        <f>IF(AND(H4943=1,J4943&lt;&gt;""),E4943-J4943,"")</f>
        <v/>
      </c>
      <c r="T4943">
        <f>IF(G4943="","",MONTH(G4943))</f>
        <v/>
      </c>
    </row>
    <row r="4944">
      <c r="A4944" s="24" t="n">
        <v>2020</v>
      </c>
      <c r="B4944" s="24" t="n">
        <v>7</v>
      </c>
      <c r="C4944" s="24" t="n">
        <v>24</v>
      </c>
      <c r="D4944" s="24" t="n">
        <v>23</v>
      </c>
      <c r="E4944" s="24" t="n">
        <v>26.51</v>
      </c>
      <c r="F4944" s="25">
        <f>IF($E4944="","",DATE(IF($A4944="",nominal_year,$A4944),$B4944,$C4944)+($D4944-IF(LEFT(hour_conv,1)="1",1,0))/24)</f>
        <v/>
      </c>
      <c r="G4944" s="26">
        <f>IF(F4944="","",INT(F4944))</f>
        <v/>
      </c>
      <c r="H4944">
        <f>IF(G4944="","",IF(AND(MONTH(G4944)*100+DAY(G4944)&gt;=season_lo,MONTH(G4944)*100+DAY(G4944)&lt;=season_hi),1,0))</f>
        <v/>
      </c>
      <c r="I4944">
        <f>IF(G4944="","",G4944-first_day+1)</f>
        <v/>
      </c>
      <c r="J4944" s="27">
        <f>IF(I4944="","",INDEX(Daily!$J$2:$J$421,I4944))</f>
        <v/>
      </c>
      <c r="K4944" s="27">
        <f>IF(J4944="","",J4944+cat_offset)</f>
        <v/>
      </c>
      <c r="L4944" s="27">
        <f>IF(J4944="","",MAX(0,E4944-J4944)^2)</f>
        <v/>
      </c>
      <c r="M4944" s="27">
        <f>IF(J4944="","",MAX(0,E4944-(J4944+twcdh_off))^2)</f>
        <v/>
      </c>
      <c r="N4944" s="27">
        <f>IF(E4944="","",MAX(0,E4944-swcdh_thr)^2)</f>
        <v/>
      </c>
      <c r="O4944">
        <f>IF(K4944="","",ROUND(E4944-K4944,0))</f>
        <v/>
      </c>
      <c r="P4944">
        <f>IF(O4944="","",IF(O4944&gt;=1,O4944,0))</f>
        <v/>
      </c>
      <c r="Q4944" s="27">
        <f>IF(E4944="","",MAX(0,E4944-22))</f>
        <v/>
      </c>
      <c r="R4944" s="27">
        <f>IF(H4944=1,E4944,"")</f>
        <v/>
      </c>
      <c r="S4944" s="27">
        <f>IF(AND(H4944=1,J4944&lt;&gt;""),E4944-J4944,"")</f>
        <v/>
      </c>
      <c r="T4944">
        <f>IF(G4944="","",MONTH(G4944))</f>
        <v/>
      </c>
    </row>
    <row r="4945">
      <c r="A4945" s="24" t="n">
        <v>2020</v>
      </c>
      <c r="B4945" s="24" t="n">
        <v>7</v>
      </c>
      <c r="C4945" s="24" t="n">
        <v>24</v>
      </c>
      <c r="D4945" s="24" t="n">
        <v>24</v>
      </c>
      <c r="E4945" s="24" t="n">
        <v>25.32</v>
      </c>
      <c r="F4945" s="25">
        <f>IF($E4945="","",DATE(IF($A4945="",nominal_year,$A4945),$B4945,$C4945)+($D4945-IF(LEFT(hour_conv,1)="1",1,0))/24)</f>
        <v/>
      </c>
      <c r="G4945" s="26">
        <f>IF(F4945="","",INT(F4945))</f>
        <v/>
      </c>
      <c r="H4945">
        <f>IF(G4945="","",IF(AND(MONTH(G4945)*100+DAY(G4945)&gt;=season_lo,MONTH(G4945)*100+DAY(G4945)&lt;=season_hi),1,0))</f>
        <v/>
      </c>
      <c r="I4945">
        <f>IF(G4945="","",G4945-first_day+1)</f>
        <v/>
      </c>
      <c r="J4945" s="27">
        <f>IF(I4945="","",INDEX(Daily!$J$2:$J$421,I4945))</f>
        <v/>
      </c>
      <c r="K4945" s="27">
        <f>IF(J4945="","",J4945+cat_offset)</f>
        <v/>
      </c>
      <c r="L4945" s="27">
        <f>IF(J4945="","",MAX(0,E4945-J4945)^2)</f>
        <v/>
      </c>
      <c r="M4945" s="27">
        <f>IF(J4945="","",MAX(0,E4945-(J4945+twcdh_off))^2)</f>
        <v/>
      </c>
      <c r="N4945" s="27">
        <f>IF(E4945="","",MAX(0,E4945-swcdh_thr)^2)</f>
        <v/>
      </c>
      <c r="O4945">
        <f>IF(K4945="","",ROUND(E4945-K4945,0))</f>
        <v/>
      </c>
      <c r="P4945">
        <f>IF(O4945="","",IF(O4945&gt;=1,O4945,0))</f>
        <v/>
      </c>
      <c r="Q4945" s="27">
        <f>IF(E4945="","",MAX(0,E4945-22))</f>
        <v/>
      </c>
      <c r="R4945" s="27">
        <f>IF(H4945=1,E4945,"")</f>
        <v/>
      </c>
      <c r="S4945" s="27">
        <f>IF(AND(H4945=1,J4945&lt;&gt;""),E4945-J4945,"")</f>
        <v/>
      </c>
      <c r="T4945">
        <f>IF(G4945="","",MONTH(G4945))</f>
        <v/>
      </c>
    </row>
    <row r="4946">
      <c r="A4946" s="24" t="n">
        <v>2020</v>
      </c>
      <c r="B4946" s="24" t="n">
        <v>7</v>
      </c>
      <c r="C4946" s="24" t="n">
        <v>25</v>
      </c>
      <c r="D4946" s="24" t="n">
        <v>1</v>
      </c>
      <c r="E4946" s="24" t="n">
        <v>23.23</v>
      </c>
      <c r="F4946" s="25">
        <f>IF($E4946="","",DATE(IF($A4946="",nominal_year,$A4946),$B4946,$C4946)+($D4946-IF(LEFT(hour_conv,1)="1",1,0))/24)</f>
        <v/>
      </c>
      <c r="G4946" s="26">
        <f>IF(F4946="","",INT(F4946))</f>
        <v/>
      </c>
      <c r="H4946">
        <f>IF(G4946="","",IF(AND(MONTH(G4946)*100+DAY(G4946)&gt;=season_lo,MONTH(G4946)*100+DAY(G4946)&lt;=season_hi),1,0))</f>
        <v/>
      </c>
      <c r="I4946">
        <f>IF(G4946="","",G4946-first_day+1)</f>
        <v/>
      </c>
      <c r="J4946" s="27">
        <f>IF(I4946="","",INDEX(Daily!$J$2:$J$421,I4946))</f>
        <v/>
      </c>
      <c r="K4946" s="27">
        <f>IF(J4946="","",J4946+cat_offset)</f>
        <v/>
      </c>
      <c r="L4946" s="27">
        <f>IF(J4946="","",MAX(0,E4946-J4946)^2)</f>
        <v/>
      </c>
      <c r="M4946" s="27">
        <f>IF(J4946="","",MAX(0,E4946-(J4946+twcdh_off))^2)</f>
        <v/>
      </c>
      <c r="N4946" s="27">
        <f>IF(E4946="","",MAX(0,E4946-swcdh_thr)^2)</f>
        <v/>
      </c>
      <c r="O4946">
        <f>IF(K4946="","",ROUND(E4946-K4946,0))</f>
        <v/>
      </c>
      <c r="P4946">
        <f>IF(O4946="","",IF(O4946&gt;=1,O4946,0))</f>
        <v/>
      </c>
      <c r="Q4946" s="27">
        <f>IF(E4946="","",MAX(0,E4946-22))</f>
        <v/>
      </c>
      <c r="R4946" s="27">
        <f>IF(H4946=1,E4946,"")</f>
        <v/>
      </c>
      <c r="S4946" s="27">
        <f>IF(AND(H4946=1,J4946&lt;&gt;""),E4946-J4946,"")</f>
        <v/>
      </c>
      <c r="T4946">
        <f>IF(G4946="","",MONTH(G4946))</f>
        <v/>
      </c>
    </row>
    <row r="4947">
      <c r="A4947" s="24" t="n">
        <v>2020</v>
      </c>
      <c r="B4947" s="24" t="n">
        <v>7</v>
      </c>
      <c r="C4947" s="24" t="n">
        <v>25</v>
      </c>
      <c r="D4947" s="24" t="n">
        <v>2</v>
      </c>
      <c r="E4947" s="24" t="n">
        <v>22.81</v>
      </c>
      <c r="F4947" s="25">
        <f>IF($E4947="","",DATE(IF($A4947="",nominal_year,$A4947),$B4947,$C4947)+($D4947-IF(LEFT(hour_conv,1)="1",1,0))/24)</f>
        <v/>
      </c>
      <c r="G4947" s="26">
        <f>IF(F4947="","",INT(F4947))</f>
        <v/>
      </c>
      <c r="H4947">
        <f>IF(G4947="","",IF(AND(MONTH(G4947)*100+DAY(G4947)&gt;=season_lo,MONTH(G4947)*100+DAY(G4947)&lt;=season_hi),1,0))</f>
        <v/>
      </c>
      <c r="I4947">
        <f>IF(G4947="","",G4947-first_day+1)</f>
        <v/>
      </c>
      <c r="J4947" s="27">
        <f>IF(I4947="","",INDEX(Daily!$J$2:$J$421,I4947))</f>
        <v/>
      </c>
      <c r="K4947" s="27">
        <f>IF(J4947="","",J4947+cat_offset)</f>
        <v/>
      </c>
      <c r="L4947" s="27">
        <f>IF(J4947="","",MAX(0,E4947-J4947)^2)</f>
        <v/>
      </c>
      <c r="M4947" s="27">
        <f>IF(J4947="","",MAX(0,E4947-(J4947+twcdh_off))^2)</f>
        <v/>
      </c>
      <c r="N4947" s="27">
        <f>IF(E4947="","",MAX(0,E4947-swcdh_thr)^2)</f>
        <v/>
      </c>
      <c r="O4947">
        <f>IF(K4947="","",ROUND(E4947-K4947,0))</f>
        <v/>
      </c>
      <c r="P4947">
        <f>IF(O4947="","",IF(O4947&gt;=1,O4947,0))</f>
        <v/>
      </c>
      <c r="Q4947" s="27">
        <f>IF(E4947="","",MAX(0,E4947-22))</f>
        <v/>
      </c>
      <c r="R4947" s="27">
        <f>IF(H4947=1,E4947,"")</f>
        <v/>
      </c>
      <c r="S4947" s="27">
        <f>IF(AND(H4947=1,J4947&lt;&gt;""),E4947-J4947,"")</f>
        <v/>
      </c>
      <c r="T4947">
        <f>IF(G4947="","",MONTH(G4947))</f>
        <v/>
      </c>
    </row>
    <row r="4948">
      <c r="A4948" s="24" t="n">
        <v>2020</v>
      </c>
      <c r="B4948" s="24" t="n">
        <v>7</v>
      </c>
      <c r="C4948" s="24" t="n">
        <v>25</v>
      </c>
      <c r="D4948" s="24" t="n">
        <v>3</v>
      </c>
      <c r="E4948" s="24" t="n">
        <v>21.96</v>
      </c>
      <c r="F4948" s="25">
        <f>IF($E4948="","",DATE(IF($A4948="",nominal_year,$A4948),$B4948,$C4948)+($D4948-IF(LEFT(hour_conv,1)="1",1,0))/24)</f>
        <v/>
      </c>
      <c r="G4948" s="26">
        <f>IF(F4948="","",INT(F4948))</f>
        <v/>
      </c>
      <c r="H4948">
        <f>IF(G4948="","",IF(AND(MONTH(G4948)*100+DAY(G4948)&gt;=season_lo,MONTH(G4948)*100+DAY(G4948)&lt;=season_hi),1,0))</f>
        <v/>
      </c>
      <c r="I4948">
        <f>IF(G4948="","",G4948-first_day+1)</f>
        <v/>
      </c>
      <c r="J4948" s="27">
        <f>IF(I4948="","",INDEX(Daily!$J$2:$J$421,I4948))</f>
        <v/>
      </c>
      <c r="K4948" s="27">
        <f>IF(J4948="","",J4948+cat_offset)</f>
        <v/>
      </c>
      <c r="L4948" s="27">
        <f>IF(J4948="","",MAX(0,E4948-J4948)^2)</f>
        <v/>
      </c>
      <c r="M4948" s="27">
        <f>IF(J4948="","",MAX(0,E4948-(J4948+twcdh_off))^2)</f>
        <v/>
      </c>
      <c r="N4948" s="27">
        <f>IF(E4948="","",MAX(0,E4948-swcdh_thr)^2)</f>
        <v/>
      </c>
      <c r="O4948">
        <f>IF(K4948="","",ROUND(E4948-K4948,0))</f>
        <v/>
      </c>
      <c r="P4948">
        <f>IF(O4948="","",IF(O4948&gt;=1,O4948,0))</f>
        <v/>
      </c>
      <c r="Q4948" s="27">
        <f>IF(E4948="","",MAX(0,E4948-22))</f>
        <v/>
      </c>
      <c r="R4948" s="27">
        <f>IF(H4948=1,E4948,"")</f>
        <v/>
      </c>
      <c r="S4948" s="27">
        <f>IF(AND(H4948=1,J4948&lt;&gt;""),E4948-J4948,"")</f>
        <v/>
      </c>
      <c r="T4948">
        <f>IF(G4948="","",MONTH(G4948))</f>
        <v/>
      </c>
    </row>
    <row r="4949">
      <c r="A4949" s="24" t="n">
        <v>2020</v>
      </c>
      <c r="B4949" s="24" t="n">
        <v>7</v>
      </c>
      <c r="C4949" s="24" t="n">
        <v>25</v>
      </c>
      <c r="D4949" s="24" t="n">
        <v>4</v>
      </c>
      <c r="E4949" s="24" t="n">
        <v>22.04</v>
      </c>
      <c r="F4949" s="25">
        <f>IF($E4949="","",DATE(IF($A4949="",nominal_year,$A4949),$B4949,$C4949)+($D4949-IF(LEFT(hour_conv,1)="1",1,0))/24)</f>
        <v/>
      </c>
      <c r="G4949" s="26">
        <f>IF(F4949="","",INT(F4949))</f>
        <v/>
      </c>
      <c r="H4949">
        <f>IF(G4949="","",IF(AND(MONTH(G4949)*100+DAY(G4949)&gt;=season_lo,MONTH(G4949)*100+DAY(G4949)&lt;=season_hi),1,0))</f>
        <v/>
      </c>
      <c r="I4949">
        <f>IF(G4949="","",G4949-first_day+1)</f>
        <v/>
      </c>
      <c r="J4949" s="27">
        <f>IF(I4949="","",INDEX(Daily!$J$2:$J$421,I4949))</f>
        <v/>
      </c>
      <c r="K4949" s="27">
        <f>IF(J4949="","",J4949+cat_offset)</f>
        <v/>
      </c>
      <c r="L4949" s="27">
        <f>IF(J4949="","",MAX(0,E4949-J4949)^2)</f>
        <v/>
      </c>
      <c r="M4949" s="27">
        <f>IF(J4949="","",MAX(0,E4949-(J4949+twcdh_off))^2)</f>
        <v/>
      </c>
      <c r="N4949" s="27">
        <f>IF(E4949="","",MAX(0,E4949-swcdh_thr)^2)</f>
        <v/>
      </c>
      <c r="O4949">
        <f>IF(K4949="","",ROUND(E4949-K4949,0))</f>
        <v/>
      </c>
      <c r="P4949">
        <f>IF(O4949="","",IF(O4949&gt;=1,O4949,0))</f>
        <v/>
      </c>
      <c r="Q4949" s="27">
        <f>IF(E4949="","",MAX(0,E4949-22))</f>
        <v/>
      </c>
      <c r="R4949" s="27">
        <f>IF(H4949=1,E4949,"")</f>
        <v/>
      </c>
      <c r="S4949" s="27">
        <f>IF(AND(H4949=1,J4949&lt;&gt;""),E4949-J4949,"")</f>
        <v/>
      </c>
      <c r="T4949">
        <f>IF(G4949="","",MONTH(G4949))</f>
        <v/>
      </c>
    </row>
    <row r="4950">
      <c r="A4950" s="24" t="n">
        <v>2020</v>
      </c>
      <c r="B4950" s="24" t="n">
        <v>7</v>
      </c>
      <c r="C4950" s="24" t="n">
        <v>25</v>
      </c>
      <c r="D4950" s="24" t="n">
        <v>5</v>
      </c>
      <c r="E4950" s="24" t="n">
        <v>22.08</v>
      </c>
      <c r="F4950" s="25">
        <f>IF($E4950="","",DATE(IF($A4950="",nominal_year,$A4950),$B4950,$C4950)+($D4950-IF(LEFT(hour_conv,1)="1",1,0))/24)</f>
        <v/>
      </c>
      <c r="G4950" s="26">
        <f>IF(F4950="","",INT(F4950))</f>
        <v/>
      </c>
      <c r="H4950">
        <f>IF(G4950="","",IF(AND(MONTH(G4950)*100+DAY(G4950)&gt;=season_lo,MONTH(G4950)*100+DAY(G4950)&lt;=season_hi),1,0))</f>
        <v/>
      </c>
      <c r="I4950">
        <f>IF(G4950="","",G4950-first_day+1)</f>
        <v/>
      </c>
      <c r="J4950" s="27">
        <f>IF(I4950="","",INDEX(Daily!$J$2:$J$421,I4950))</f>
        <v/>
      </c>
      <c r="K4950" s="27">
        <f>IF(J4950="","",J4950+cat_offset)</f>
        <v/>
      </c>
      <c r="L4950" s="27">
        <f>IF(J4950="","",MAX(0,E4950-J4950)^2)</f>
        <v/>
      </c>
      <c r="M4950" s="27">
        <f>IF(J4950="","",MAX(0,E4950-(J4950+twcdh_off))^2)</f>
        <v/>
      </c>
      <c r="N4950" s="27">
        <f>IF(E4950="","",MAX(0,E4950-swcdh_thr)^2)</f>
        <v/>
      </c>
      <c r="O4950">
        <f>IF(K4950="","",ROUND(E4950-K4950,0))</f>
        <v/>
      </c>
      <c r="P4950">
        <f>IF(O4950="","",IF(O4950&gt;=1,O4950,0))</f>
        <v/>
      </c>
      <c r="Q4950" s="27">
        <f>IF(E4950="","",MAX(0,E4950-22))</f>
        <v/>
      </c>
      <c r="R4950" s="27">
        <f>IF(H4950=1,E4950,"")</f>
        <v/>
      </c>
      <c r="S4950" s="27">
        <f>IF(AND(H4950=1,J4950&lt;&gt;""),E4950-J4950,"")</f>
        <v/>
      </c>
      <c r="T4950">
        <f>IF(G4950="","",MONTH(G4950))</f>
        <v/>
      </c>
    </row>
    <row r="4951">
      <c r="A4951" s="24" t="n">
        <v>2020</v>
      </c>
      <c r="B4951" s="24" t="n">
        <v>7</v>
      </c>
      <c r="C4951" s="24" t="n">
        <v>25</v>
      </c>
      <c r="D4951" s="24" t="n">
        <v>6</v>
      </c>
      <c r="E4951" s="24" t="n">
        <v>22.57</v>
      </c>
      <c r="F4951" s="25">
        <f>IF($E4951="","",DATE(IF($A4951="",nominal_year,$A4951),$B4951,$C4951)+($D4951-IF(LEFT(hour_conv,1)="1",1,0))/24)</f>
        <v/>
      </c>
      <c r="G4951" s="26">
        <f>IF(F4951="","",INT(F4951))</f>
        <v/>
      </c>
      <c r="H4951">
        <f>IF(G4951="","",IF(AND(MONTH(G4951)*100+DAY(G4951)&gt;=season_lo,MONTH(G4951)*100+DAY(G4951)&lt;=season_hi),1,0))</f>
        <v/>
      </c>
      <c r="I4951">
        <f>IF(G4951="","",G4951-first_day+1)</f>
        <v/>
      </c>
      <c r="J4951" s="27">
        <f>IF(I4951="","",INDEX(Daily!$J$2:$J$421,I4951))</f>
        <v/>
      </c>
      <c r="K4951" s="27">
        <f>IF(J4951="","",J4951+cat_offset)</f>
        <v/>
      </c>
      <c r="L4951" s="27">
        <f>IF(J4951="","",MAX(0,E4951-J4951)^2)</f>
        <v/>
      </c>
      <c r="M4951" s="27">
        <f>IF(J4951="","",MAX(0,E4951-(J4951+twcdh_off))^2)</f>
        <v/>
      </c>
      <c r="N4951" s="27">
        <f>IF(E4951="","",MAX(0,E4951-swcdh_thr)^2)</f>
        <v/>
      </c>
      <c r="O4951">
        <f>IF(K4951="","",ROUND(E4951-K4951,0))</f>
        <v/>
      </c>
      <c r="P4951">
        <f>IF(O4951="","",IF(O4951&gt;=1,O4951,0))</f>
        <v/>
      </c>
      <c r="Q4951" s="27">
        <f>IF(E4951="","",MAX(0,E4951-22))</f>
        <v/>
      </c>
      <c r="R4951" s="27">
        <f>IF(H4951=1,E4951,"")</f>
        <v/>
      </c>
      <c r="S4951" s="27">
        <f>IF(AND(H4951=1,J4951&lt;&gt;""),E4951-J4951,"")</f>
        <v/>
      </c>
      <c r="T4951">
        <f>IF(G4951="","",MONTH(G4951))</f>
        <v/>
      </c>
    </row>
    <row r="4952">
      <c r="A4952" s="24" t="n">
        <v>2020</v>
      </c>
      <c r="B4952" s="24" t="n">
        <v>7</v>
      </c>
      <c r="C4952" s="24" t="n">
        <v>25</v>
      </c>
      <c r="D4952" s="24" t="n">
        <v>7</v>
      </c>
      <c r="E4952" s="24" t="n">
        <v>23.29</v>
      </c>
      <c r="F4952" s="25">
        <f>IF($E4952="","",DATE(IF($A4952="",nominal_year,$A4952),$B4952,$C4952)+($D4952-IF(LEFT(hour_conv,1)="1",1,0))/24)</f>
        <v/>
      </c>
      <c r="G4952" s="26">
        <f>IF(F4952="","",INT(F4952))</f>
        <v/>
      </c>
      <c r="H4952">
        <f>IF(G4952="","",IF(AND(MONTH(G4952)*100+DAY(G4952)&gt;=season_lo,MONTH(G4952)*100+DAY(G4952)&lt;=season_hi),1,0))</f>
        <v/>
      </c>
      <c r="I4952">
        <f>IF(G4952="","",G4952-first_day+1)</f>
        <v/>
      </c>
      <c r="J4952" s="27">
        <f>IF(I4952="","",INDEX(Daily!$J$2:$J$421,I4952))</f>
        <v/>
      </c>
      <c r="K4952" s="27">
        <f>IF(J4952="","",J4952+cat_offset)</f>
        <v/>
      </c>
      <c r="L4952" s="27">
        <f>IF(J4952="","",MAX(0,E4952-J4952)^2)</f>
        <v/>
      </c>
      <c r="M4952" s="27">
        <f>IF(J4952="","",MAX(0,E4952-(J4952+twcdh_off))^2)</f>
        <v/>
      </c>
      <c r="N4952" s="27">
        <f>IF(E4952="","",MAX(0,E4952-swcdh_thr)^2)</f>
        <v/>
      </c>
      <c r="O4952">
        <f>IF(K4952="","",ROUND(E4952-K4952,0))</f>
        <v/>
      </c>
      <c r="P4952">
        <f>IF(O4952="","",IF(O4952&gt;=1,O4952,0))</f>
        <v/>
      </c>
      <c r="Q4952" s="27">
        <f>IF(E4952="","",MAX(0,E4952-22))</f>
        <v/>
      </c>
      <c r="R4952" s="27">
        <f>IF(H4952=1,E4952,"")</f>
        <v/>
      </c>
      <c r="S4952" s="27">
        <f>IF(AND(H4952=1,J4952&lt;&gt;""),E4952-J4952,"")</f>
        <v/>
      </c>
      <c r="T4952">
        <f>IF(G4952="","",MONTH(G4952))</f>
        <v/>
      </c>
    </row>
    <row r="4953">
      <c r="A4953" s="24" t="n">
        <v>2020</v>
      </c>
      <c r="B4953" s="24" t="n">
        <v>7</v>
      </c>
      <c r="C4953" s="24" t="n">
        <v>25</v>
      </c>
      <c r="D4953" s="24" t="n">
        <v>8</v>
      </c>
      <c r="E4953" s="24" t="n">
        <v>24.94</v>
      </c>
      <c r="F4953" s="25">
        <f>IF($E4953="","",DATE(IF($A4953="",nominal_year,$A4953),$B4953,$C4953)+($D4953-IF(LEFT(hour_conv,1)="1",1,0))/24)</f>
        <v/>
      </c>
      <c r="G4953" s="26">
        <f>IF(F4953="","",INT(F4953))</f>
        <v/>
      </c>
      <c r="H4953">
        <f>IF(G4953="","",IF(AND(MONTH(G4953)*100+DAY(G4953)&gt;=season_lo,MONTH(G4953)*100+DAY(G4953)&lt;=season_hi),1,0))</f>
        <v/>
      </c>
      <c r="I4953">
        <f>IF(G4953="","",G4953-first_day+1)</f>
        <v/>
      </c>
      <c r="J4953" s="27">
        <f>IF(I4953="","",INDEX(Daily!$J$2:$J$421,I4953))</f>
        <v/>
      </c>
      <c r="K4953" s="27">
        <f>IF(J4953="","",J4953+cat_offset)</f>
        <v/>
      </c>
      <c r="L4953" s="27">
        <f>IF(J4953="","",MAX(0,E4953-J4953)^2)</f>
        <v/>
      </c>
      <c r="M4953" s="27">
        <f>IF(J4953="","",MAX(0,E4953-(J4953+twcdh_off))^2)</f>
        <v/>
      </c>
      <c r="N4953" s="27">
        <f>IF(E4953="","",MAX(0,E4953-swcdh_thr)^2)</f>
        <v/>
      </c>
      <c r="O4953">
        <f>IF(K4953="","",ROUND(E4953-K4953,0))</f>
        <v/>
      </c>
      <c r="P4953">
        <f>IF(O4953="","",IF(O4953&gt;=1,O4953,0))</f>
        <v/>
      </c>
      <c r="Q4953" s="27">
        <f>IF(E4953="","",MAX(0,E4953-22))</f>
        <v/>
      </c>
      <c r="R4953" s="27">
        <f>IF(H4953=1,E4953,"")</f>
        <v/>
      </c>
      <c r="S4953" s="27">
        <f>IF(AND(H4953=1,J4953&lt;&gt;""),E4953-J4953,"")</f>
        <v/>
      </c>
      <c r="T4953">
        <f>IF(G4953="","",MONTH(G4953))</f>
        <v/>
      </c>
    </row>
    <row r="4954">
      <c r="A4954" s="24" t="n">
        <v>2020</v>
      </c>
      <c r="B4954" s="24" t="n">
        <v>7</v>
      </c>
      <c r="C4954" s="24" t="n">
        <v>25</v>
      </c>
      <c r="D4954" s="24" t="n">
        <v>9</v>
      </c>
      <c r="E4954" s="24" t="n">
        <v>26.07</v>
      </c>
      <c r="F4954" s="25">
        <f>IF($E4954="","",DATE(IF($A4954="",nominal_year,$A4954),$B4954,$C4954)+($D4954-IF(LEFT(hour_conv,1)="1",1,0))/24)</f>
        <v/>
      </c>
      <c r="G4954" s="26">
        <f>IF(F4954="","",INT(F4954))</f>
        <v/>
      </c>
      <c r="H4954">
        <f>IF(G4954="","",IF(AND(MONTH(G4954)*100+DAY(G4954)&gt;=season_lo,MONTH(G4954)*100+DAY(G4954)&lt;=season_hi),1,0))</f>
        <v/>
      </c>
      <c r="I4954">
        <f>IF(G4954="","",G4954-first_day+1)</f>
        <v/>
      </c>
      <c r="J4954" s="27">
        <f>IF(I4954="","",INDEX(Daily!$J$2:$J$421,I4954))</f>
        <v/>
      </c>
      <c r="K4954" s="27">
        <f>IF(J4954="","",J4954+cat_offset)</f>
        <v/>
      </c>
      <c r="L4954" s="27">
        <f>IF(J4954="","",MAX(0,E4954-J4954)^2)</f>
        <v/>
      </c>
      <c r="M4954" s="27">
        <f>IF(J4954="","",MAX(0,E4954-(J4954+twcdh_off))^2)</f>
        <v/>
      </c>
      <c r="N4954" s="27">
        <f>IF(E4954="","",MAX(0,E4954-swcdh_thr)^2)</f>
        <v/>
      </c>
      <c r="O4954">
        <f>IF(K4954="","",ROUND(E4954-K4954,0))</f>
        <v/>
      </c>
      <c r="P4954">
        <f>IF(O4954="","",IF(O4954&gt;=1,O4954,0))</f>
        <v/>
      </c>
      <c r="Q4954" s="27">
        <f>IF(E4954="","",MAX(0,E4954-22))</f>
        <v/>
      </c>
      <c r="R4954" s="27">
        <f>IF(H4954=1,E4954,"")</f>
        <v/>
      </c>
      <c r="S4954" s="27">
        <f>IF(AND(H4954=1,J4954&lt;&gt;""),E4954-J4954,"")</f>
        <v/>
      </c>
      <c r="T4954">
        <f>IF(G4954="","",MONTH(G4954))</f>
        <v/>
      </c>
    </row>
    <row r="4955">
      <c r="A4955" s="24" t="n">
        <v>2020</v>
      </c>
      <c r="B4955" s="24" t="n">
        <v>7</v>
      </c>
      <c r="C4955" s="24" t="n">
        <v>25</v>
      </c>
      <c r="D4955" s="24" t="n">
        <v>10</v>
      </c>
      <c r="E4955" s="24" t="n">
        <v>27.54</v>
      </c>
      <c r="F4955" s="25">
        <f>IF($E4955="","",DATE(IF($A4955="",nominal_year,$A4955),$B4955,$C4955)+($D4955-IF(LEFT(hour_conv,1)="1",1,0))/24)</f>
        <v/>
      </c>
      <c r="G4955" s="26">
        <f>IF(F4955="","",INT(F4955))</f>
        <v/>
      </c>
      <c r="H4955">
        <f>IF(G4955="","",IF(AND(MONTH(G4955)*100+DAY(G4955)&gt;=season_lo,MONTH(G4955)*100+DAY(G4955)&lt;=season_hi),1,0))</f>
        <v/>
      </c>
      <c r="I4955">
        <f>IF(G4955="","",G4955-first_day+1)</f>
        <v/>
      </c>
      <c r="J4955" s="27">
        <f>IF(I4955="","",INDEX(Daily!$J$2:$J$421,I4955))</f>
        <v/>
      </c>
      <c r="K4955" s="27">
        <f>IF(J4955="","",J4955+cat_offset)</f>
        <v/>
      </c>
      <c r="L4955" s="27">
        <f>IF(J4955="","",MAX(0,E4955-J4955)^2)</f>
        <v/>
      </c>
      <c r="M4955" s="27">
        <f>IF(J4955="","",MAX(0,E4955-(J4955+twcdh_off))^2)</f>
        <v/>
      </c>
      <c r="N4955" s="27">
        <f>IF(E4955="","",MAX(0,E4955-swcdh_thr)^2)</f>
        <v/>
      </c>
      <c r="O4955">
        <f>IF(K4955="","",ROUND(E4955-K4955,0))</f>
        <v/>
      </c>
      <c r="P4955">
        <f>IF(O4955="","",IF(O4955&gt;=1,O4955,0))</f>
        <v/>
      </c>
      <c r="Q4955" s="27">
        <f>IF(E4955="","",MAX(0,E4955-22))</f>
        <v/>
      </c>
      <c r="R4955" s="27">
        <f>IF(H4955=1,E4955,"")</f>
        <v/>
      </c>
      <c r="S4955" s="27">
        <f>IF(AND(H4955=1,J4955&lt;&gt;""),E4955-J4955,"")</f>
        <v/>
      </c>
      <c r="T4955">
        <f>IF(G4955="","",MONTH(G4955))</f>
        <v/>
      </c>
    </row>
    <row r="4956">
      <c r="A4956" s="24" t="n">
        <v>2020</v>
      </c>
      <c r="B4956" s="24" t="n">
        <v>7</v>
      </c>
      <c r="C4956" s="24" t="n">
        <v>25</v>
      </c>
      <c r="D4956" s="24" t="n">
        <v>11</v>
      </c>
      <c r="E4956" s="24" t="n">
        <v>30.07</v>
      </c>
      <c r="F4956" s="25">
        <f>IF($E4956="","",DATE(IF($A4956="",nominal_year,$A4956),$B4956,$C4956)+($D4956-IF(LEFT(hour_conv,1)="1",1,0))/24)</f>
        <v/>
      </c>
      <c r="G4956" s="26">
        <f>IF(F4956="","",INT(F4956))</f>
        <v/>
      </c>
      <c r="H4956">
        <f>IF(G4956="","",IF(AND(MONTH(G4956)*100+DAY(G4956)&gt;=season_lo,MONTH(G4956)*100+DAY(G4956)&lt;=season_hi),1,0))</f>
        <v/>
      </c>
      <c r="I4956">
        <f>IF(G4956="","",G4956-first_day+1)</f>
        <v/>
      </c>
      <c r="J4956" s="27">
        <f>IF(I4956="","",INDEX(Daily!$J$2:$J$421,I4956))</f>
        <v/>
      </c>
      <c r="K4956" s="27">
        <f>IF(J4956="","",J4956+cat_offset)</f>
        <v/>
      </c>
      <c r="L4956" s="27">
        <f>IF(J4956="","",MAX(0,E4956-J4956)^2)</f>
        <v/>
      </c>
      <c r="M4956" s="27">
        <f>IF(J4956="","",MAX(0,E4956-(J4956+twcdh_off))^2)</f>
        <v/>
      </c>
      <c r="N4956" s="27">
        <f>IF(E4956="","",MAX(0,E4956-swcdh_thr)^2)</f>
        <v/>
      </c>
      <c r="O4956">
        <f>IF(K4956="","",ROUND(E4956-K4956,0))</f>
        <v/>
      </c>
      <c r="P4956">
        <f>IF(O4956="","",IF(O4956&gt;=1,O4956,0))</f>
        <v/>
      </c>
      <c r="Q4956" s="27">
        <f>IF(E4956="","",MAX(0,E4956-22))</f>
        <v/>
      </c>
      <c r="R4956" s="27">
        <f>IF(H4956=1,E4956,"")</f>
        <v/>
      </c>
      <c r="S4956" s="27">
        <f>IF(AND(H4956=1,J4956&lt;&gt;""),E4956-J4956,"")</f>
        <v/>
      </c>
      <c r="T4956">
        <f>IF(G4956="","",MONTH(G4956))</f>
        <v/>
      </c>
    </row>
    <row r="4957">
      <c r="A4957" s="24" t="n">
        <v>2020</v>
      </c>
      <c r="B4957" s="24" t="n">
        <v>7</v>
      </c>
      <c r="C4957" s="24" t="n">
        <v>25</v>
      </c>
      <c r="D4957" s="24" t="n">
        <v>12</v>
      </c>
      <c r="E4957" s="24" t="n">
        <v>31.83</v>
      </c>
      <c r="F4957" s="25">
        <f>IF($E4957="","",DATE(IF($A4957="",nominal_year,$A4957),$B4957,$C4957)+($D4957-IF(LEFT(hour_conv,1)="1",1,0))/24)</f>
        <v/>
      </c>
      <c r="G4957" s="26">
        <f>IF(F4957="","",INT(F4957))</f>
        <v/>
      </c>
      <c r="H4957">
        <f>IF(G4957="","",IF(AND(MONTH(G4957)*100+DAY(G4957)&gt;=season_lo,MONTH(G4957)*100+DAY(G4957)&lt;=season_hi),1,0))</f>
        <v/>
      </c>
      <c r="I4957">
        <f>IF(G4957="","",G4957-first_day+1)</f>
        <v/>
      </c>
      <c r="J4957" s="27">
        <f>IF(I4957="","",INDEX(Daily!$J$2:$J$421,I4957))</f>
        <v/>
      </c>
      <c r="K4957" s="27">
        <f>IF(J4957="","",J4957+cat_offset)</f>
        <v/>
      </c>
      <c r="L4957" s="27">
        <f>IF(J4957="","",MAX(0,E4957-J4957)^2)</f>
        <v/>
      </c>
      <c r="M4957" s="27">
        <f>IF(J4957="","",MAX(0,E4957-(J4957+twcdh_off))^2)</f>
        <v/>
      </c>
      <c r="N4957" s="27">
        <f>IF(E4957="","",MAX(0,E4957-swcdh_thr)^2)</f>
        <v/>
      </c>
      <c r="O4957">
        <f>IF(K4957="","",ROUND(E4957-K4957,0))</f>
        <v/>
      </c>
      <c r="P4957">
        <f>IF(O4957="","",IF(O4957&gt;=1,O4957,0))</f>
        <v/>
      </c>
      <c r="Q4957" s="27">
        <f>IF(E4957="","",MAX(0,E4957-22))</f>
        <v/>
      </c>
      <c r="R4957" s="27">
        <f>IF(H4957=1,E4957,"")</f>
        <v/>
      </c>
      <c r="S4957" s="27">
        <f>IF(AND(H4957=1,J4957&lt;&gt;""),E4957-J4957,"")</f>
        <v/>
      </c>
      <c r="T4957">
        <f>IF(G4957="","",MONTH(G4957))</f>
        <v/>
      </c>
    </row>
    <row r="4958">
      <c r="A4958" s="24" t="n">
        <v>2020</v>
      </c>
      <c r="B4958" s="24" t="n">
        <v>7</v>
      </c>
      <c r="C4958" s="24" t="n">
        <v>25</v>
      </c>
      <c r="D4958" s="24" t="n">
        <v>13</v>
      </c>
      <c r="E4958" s="24" t="n">
        <v>33.65</v>
      </c>
      <c r="F4958" s="25">
        <f>IF($E4958="","",DATE(IF($A4958="",nominal_year,$A4958),$B4958,$C4958)+($D4958-IF(LEFT(hour_conv,1)="1",1,0))/24)</f>
        <v/>
      </c>
      <c r="G4958" s="26">
        <f>IF(F4958="","",INT(F4958))</f>
        <v/>
      </c>
      <c r="H4958">
        <f>IF(G4958="","",IF(AND(MONTH(G4958)*100+DAY(G4958)&gt;=season_lo,MONTH(G4958)*100+DAY(G4958)&lt;=season_hi),1,0))</f>
        <v/>
      </c>
      <c r="I4958">
        <f>IF(G4958="","",G4958-first_day+1)</f>
        <v/>
      </c>
      <c r="J4958" s="27">
        <f>IF(I4958="","",INDEX(Daily!$J$2:$J$421,I4958))</f>
        <v/>
      </c>
      <c r="K4958" s="27">
        <f>IF(J4958="","",J4958+cat_offset)</f>
        <v/>
      </c>
      <c r="L4958" s="27">
        <f>IF(J4958="","",MAX(0,E4958-J4958)^2)</f>
        <v/>
      </c>
      <c r="M4958" s="27">
        <f>IF(J4958="","",MAX(0,E4958-(J4958+twcdh_off))^2)</f>
        <v/>
      </c>
      <c r="N4958" s="27">
        <f>IF(E4958="","",MAX(0,E4958-swcdh_thr)^2)</f>
        <v/>
      </c>
      <c r="O4958">
        <f>IF(K4958="","",ROUND(E4958-K4958,0))</f>
        <v/>
      </c>
      <c r="P4958">
        <f>IF(O4958="","",IF(O4958&gt;=1,O4958,0))</f>
        <v/>
      </c>
      <c r="Q4958" s="27">
        <f>IF(E4958="","",MAX(0,E4958-22))</f>
        <v/>
      </c>
      <c r="R4958" s="27">
        <f>IF(H4958=1,E4958,"")</f>
        <v/>
      </c>
      <c r="S4958" s="27">
        <f>IF(AND(H4958=1,J4958&lt;&gt;""),E4958-J4958,"")</f>
        <v/>
      </c>
      <c r="T4958">
        <f>IF(G4958="","",MONTH(G4958))</f>
        <v/>
      </c>
    </row>
    <row r="4959">
      <c r="A4959" s="24" t="n">
        <v>2020</v>
      </c>
      <c r="B4959" s="24" t="n">
        <v>7</v>
      </c>
      <c r="C4959" s="24" t="n">
        <v>25</v>
      </c>
      <c r="D4959" s="24" t="n">
        <v>14</v>
      </c>
      <c r="E4959" s="24" t="n">
        <v>33.97</v>
      </c>
      <c r="F4959" s="25">
        <f>IF($E4959="","",DATE(IF($A4959="",nominal_year,$A4959),$B4959,$C4959)+($D4959-IF(LEFT(hour_conv,1)="1",1,0))/24)</f>
        <v/>
      </c>
      <c r="G4959" s="26">
        <f>IF(F4959="","",INT(F4959))</f>
        <v/>
      </c>
      <c r="H4959">
        <f>IF(G4959="","",IF(AND(MONTH(G4959)*100+DAY(G4959)&gt;=season_lo,MONTH(G4959)*100+DAY(G4959)&lt;=season_hi),1,0))</f>
        <v/>
      </c>
      <c r="I4959">
        <f>IF(G4959="","",G4959-first_day+1)</f>
        <v/>
      </c>
      <c r="J4959" s="27">
        <f>IF(I4959="","",INDEX(Daily!$J$2:$J$421,I4959))</f>
        <v/>
      </c>
      <c r="K4959" s="27">
        <f>IF(J4959="","",J4959+cat_offset)</f>
        <v/>
      </c>
      <c r="L4959" s="27">
        <f>IF(J4959="","",MAX(0,E4959-J4959)^2)</f>
        <v/>
      </c>
      <c r="M4959" s="27">
        <f>IF(J4959="","",MAX(0,E4959-(J4959+twcdh_off))^2)</f>
        <v/>
      </c>
      <c r="N4959" s="27">
        <f>IF(E4959="","",MAX(0,E4959-swcdh_thr)^2)</f>
        <v/>
      </c>
      <c r="O4959">
        <f>IF(K4959="","",ROUND(E4959-K4959,0))</f>
        <v/>
      </c>
      <c r="P4959">
        <f>IF(O4959="","",IF(O4959&gt;=1,O4959,0))</f>
        <v/>
      </c>
      <c r="Q4959" s="27">
        <f>IF(E4959="","",MAX(0,E4959-22))</f>
        <v/>
      </c>
      <c r="R4959" s="27">
        <f>IF(H4959=1,E4959,"")</f>
        <v/>
      </c>
      <c r="S4959" s="27">
        <f>IF(AND(H4959=1,J4959&lt;&gt;""),E4959-J4959,"")</f>
        <v/>
      </c>
      <c r="T4959">
        <f>IF(G4959="","",MONTH(G4959))</f>
        <v/>
      </c>
    </row>
    <row r="4960">
      <c r="A4960" s="24" t="n">
        <v>2020</v>
      </c>
      <c r="B4960" s="24" t="n">
        <v>7</v>
      </c>
      <c r="C4960" s="24" t="n">
        <v>25</v>
      </c>
      <c r="D4960" s="24" t="n">
        <v>15</v>
      </c>
      <c r="E4960" s="24" t="n">
        <v>35.66</v>
      </c>
      <c r="F4960" s="25">
        <f>IF($E4960="","",DATE(IF($A4960="",nominal_year,$A4960),$B4960,$C4960)+($D4960-IF(LEFT(hour_conv,1)="1",1,0))/24)</f>
        <v/>
      </c>
      <c r="G4960" s="26">
        <f>IF(F4960="","",INT(F4960))</f>
        <v/>
      </c>
      <c r="H4960">
        <f>IF(G4960="","",IF(AND(MONTH(G4960)*100+DAY(G4960)&gt;=season_lo,MONTH(G4960)*100+DAY(G4960)&lt;=season_hi),1,0))</f>
        <v/>
      </c>
      <c r="I4960">
        <f>IF(G4960="","",G4960-first_day+1)</f>
        <v/>
      </c>
      <c r="J4960" s="27">
        <f>IF(I4960="","",INDEX(Daily!$J$2:$J$421,I4960))</f>
        <v/>
      </c>
      <c r="K4960" s="27">
        <f>IF(J4960="","",J4960+cat_offset)</f>
        <v/>
      </c>
      <c r="L4960" s="27">
        <f>IF(J4960="","",MAX(0,E4960-J4960)^2)</f>
        <v/>
      </c>
      <c r="M4960" s="27">
        <f>IF(J4960="","",MAX(0,E4960-(J4960+twcdh_off))^2)</f>
        <v/>
      </c>
      <c r="N4960" s="27">
        <f>IF(E4960="","",MAX(0,E4960-swcdh_thr)^2)</f>
        <v/>
      </c>
      <c r="O4960">
        <f>IF(K4960="","",ROUND(E4960-K4960,0))</f>
        <v/>
      </c>
      <c r="P4960">
        <f>IF(O4960="","",IF(O4960&gt;=1,O4960,0))</f>
        <v/>
      </c>
      <c r="Q4960" s="27">
        <f>IF(E4960="","",MAX(0,E4960-22))</f>
        <v/>
      </c>
      <c r="R4960" s="27">
        <f>IF(H4960=1,E4960,"")</f>
        <v/>
      </c>
      <c r="S4960" s="27">
        <f>IF(AND(H4960=1,J4960&lt;&gt;""),E4960-J4960,"")</f>
        <v/>
      </c>
      <c r="T4960">
        <f>IF(G4960="","",MONTH(G4960))</f>
        <v/>
      </c>
    </row>
    <row r="4961">
      <c r="A4961" s="24" t="n">
        <v>2020</v>
      </c>
      <c r="B4961" s="24" t="n">
        <v>7</v>
      </c>
      <c r="C4961" s="24" t="n">
        <v>25</v>
      </c>
      <c r="D4961" s="24" t="n">
        <v>16</v>
      </c>
      <c r="E4961" s="24" t="n">
        <v>35.53</v>
      </c>
      <c r="F4961" s="25">
        <f>IF($E4961="","",DATE(IF($A4961="",nominal_year,$A4961),$B4961,$C4961)+($D4961-IF(LEFT(hour_conv,1)="1",1,0))/24)</f>
        <v/>
      </c>
      <c r="G4961" s="26">
        <f>IF(F4961="","",INT(F4961))</f>
        <v/>
      </c>
      <c r="H4961">
        <f>IF(G4961="","",IF(AND(MONTH(G4961)*100+DAY(G4961)&gt;=season_lo,MONTH(G4961)*100+DAY(G4961)&lt;=season_hi),1,0))</f>
        <v/>
      </c>
      <c r="I4961">
        <f>IF(G4961="","",G4961-first_day+1)</f>
        <v/>
      </c>
      <c r="J4961" s="27">
        <f>IF(I4961="","",INDEX(Daily!$J$2:$J$421,I4961))</f>
        <v/>
      </c>
      <c r="K4961" s="27">
        <f>IF(J4961="","",J4961+cat_offset)</f>
        <v/>
      </c>
      <c r="L4961" s="27">
        <f>IF(J4961="","",MAX(0,E4961-J4961)^2)</f>
        <v/>
      </c>
      <c r="M4961" s="27">
        <f>IF(J4961="","",MAX(0,E4961-(J4961+twcdh_off))^2)</f>
        <v/>
      </c>
      <c r="N4961" s="27">
        <f>IF(E4961="","",MAX(0,E4961-swcdh_thr)^2)</f>
        <v/>
      </c>
      <c r="O4961">
        <f>IF(K4961="","",ROUND(E4961-K4961,0))</f>
        <v/>
      </c>
      <c r="P4961">
        <f>IF(O4961="","",IF(O4961&gt;=1,O4961,0))</f>
        <v/>
      </c>
      <c r="Q4961" s="27">
        <f>IF(E4961="","",MAX(0,E4961-22))</f>
        <v/>
      </c>
      <c r="R4961" s="27">
        <f>IF(H4961=1,E4961,"")</f>
        <v/>
      </c>
      <c r="S4961" s="27">
        <f>IF(AND(H4961=1,J4961&lt;&gt;""),E4961-J4961,"")</f>
        <v/>
      </c>
      <c r="T4961">
        <f>IF(G4961="","",MONTH(G4961))</f>
        <v/>
      </c>
    </row>
    <row r="4962">
      <c r="A4962" s="24" t="n">
        <v>2020</v>
      </c>
      <c r="B4962" s="24" t="n">
        <v>7</v>
      </c>
      <c r="C4962" s="24" t="n">
        <v>25</v>
      </c>
      <c r="D4962" s="24" t="n">
        <v>17</v>
      </c>
      <c r="E4962" s="24" t="n">
        <v>35.22</v>
      </c>
      <c r="F4962" s="25">
        <f>IF($E4962="","",DATE(IF($A4962="",nominal_year,$A4962),$B4962,$C4962)+($D4962-IF(LEFT(hour_conv,1)="1",1,0))/24)</f>
        <v/>
      </c>
      <c r="G4962" s="26">
        <f>IF(F4962="","",INT(F4962))</f>
        <v/>
      </c>
      <c r="H4962">
        <f>IF(G4962="","",IF(AND(MONTH(G4962)*100+DAY(G4962)&gt;=season_lo,MONTH(G4962)*100+DAY(G4962)&lt;=season_hi),1,0))</f>
        <v/>
      </c>
      <c r="I4962">
        <f>IF(G4962="","",G4962-first_day+1)</f>
        <v/>
      </c>
      <c r="J4962" s="27">
        <f>IF(I4962="","",INDEX(Daily!$J$2:$J$421,I4962))</f>
        <v/>
      </c>
      <c r="K4962" s="27">
        <f>IF(J4962="","",J4962+cat_offset)</f>
        <v/>
      </c>
      <c r="L4962" s="27">
        <f>IF(J4962="","",MAX(0,E4962-J4962)^2)</f>
        <v/>
      </c>
      <c r="M4962" s="27">
        <f>IF(J4962="","",MAX(0,E4962-(J4962+twcdh_off))^2)</f>
        <v/>
      </c>
      <c r="N4962" s="27">
        <f>IF(E4962="","",MAX(0,E4962-swcdh_thr)^2)</f>
        <v/>
      </c>
      <c r="O4962">
        <f>IF(K4962="","",ROUND(E4962-K4962,0))</f>
        <v/>
      </c>
      <c r="P4962">
        <f>IF(O4962="","",IF(O4962&gt;=1,O4962,0))</f>
        <v/>
      </c>
      <c r="Q4962" s="27">
        <f>IF(E4962="","",MAX(0,E4962-22))</f>
        <v/>
      </c>
      <c r="R4962" s="27">
        <f>IF(H4962=1,E4962,"")</f>
        <v/>
      </c>
      <c r="S4962" s="27">
        <f>IF(AND(H4962=1,J4962&lt;&gt;""),E4962-J4962,"")</f>
        <v/>
      </c>
      <c r="T4962">
        <f>IF(G4962="","",MONTH(G4962))</f>
        <v/>
      </c>
    </row>
    <row r="4963">
      <c r="A4963" s="24" t="n">
        <v>2020</v>
      </c>
      <c r="B4963" s="24" t="n">
        <v>7</v>
      </c>
      <c r="C4963" s="24" t="n">
        <v>25</v>
      </c>
      <c r="D4963" s="24" t="n">
        <v>18</v>
      </c>
      <c r="E4963" s="24" t="n">
        <v>34.47</v>
      </c>
      <c r="F4963" s="25">
        <f>IF($E4963="","",DATE(IF($A4963="",nominal_year,$A4963),$B4963,$C4963)+($D4963-IF(LEFT(hour_conv,1)="1",1,0))/24)</f>
        <v/>
      </c>
      <c r="G4963" s="26">
        <f>IF(F4963="","",INT(F4963))</f>
        <v/>
      </c>
      <c r="H4963">
        <f>IF(G4963="","",IF(AND(MONTH(G4963)*100+DAY(G4963)&gt;=season_lo,MONTH(G4963)*100+DAY(G4963)&lt;=season_hi),1,0))</f>
        <v/>
      </c>
      <c r="I4963">
        <f>IF(G4963="","",G4963-first_day+1)</f>
        <v/>
      </c>
      <c r="J4963" s="27">
        <f>IF(I4963="","",INDEX(Daily!$J$2:$J$421,I4963))</f>
        <v/>
      </c>
      <c r="K4963" s="27">
        <f>IF(J4963="","",J4963+cat_offset)</f>
        <v/>
      </c>
      <c r="L4963" s="27">
        <f>IF(J4963="","",MAX(0,E4963-J4963)^2)</f>
        <v/>
      </c>
      <c r="M4963" s="27">
        <f>IF(J4963="","",MAX(0,E4963-(J4963+twcdh_off))^2)</f>
        <v/>
      </c>
      <c r="N4963" s="27">
        <f>IF(E4963="","",MAX(0,E4963-swcdh_thr)^2)</f>
        <v/>
      </c>
      <c r="O4963">
        <f>IF(K4963="","",ROUND(E4963-K4963,0))</f>
        <v/>
      </c>
      <c r="P4963">
        <f>IF(O4963="","",IF(O4963&gt;=1,O4963,0))</f>
        <v/>
      </c>
      <c r="Q4963" s="27">
        <f>IF(E4963="","",MAX(0,E4963-22))</f>
        <v/>
      </c>
      <c r="R4963" s="27">
        <f>IF(H4963=1,E4963,"")</f>
        <v/>
      </c>
      <c r="S4963" s="27">
        <f>IF(AND(H4963=1,J4963&lt;&gt;""),E4963-J4963,"")</f>
        <v/>
      </c>
      <c r="T4963">
        <f>IF(G4963="","",MONTH(G4963))</f>
        <v/>
      </c>
    </row>
    <row r="4964">
      <c r="A4964" s="24" t="n">
        <v>2020</v>
      </c>
      <c r="B4964" s="24" t="n">
        <v>7</v>
      </c>
      <c r="C4964" s="24" t="n">
        <v>25</v>
      </c>
      <c r="D4964" s="24" t="n">
        <v>19</v>
      </c>
      <c r="E4964" s="24" t="n">
        <v>34.09</v>
      </c>
      <c r="F4964" s="25">
        <f>IF($E4964="","",DATE(IF($A4964="",nominal_year,$A4964),$B4964,$C4964)+($D4964-IF(LEFT(hour_conv,1)="1",1,0))/24)</f>
        <v/>
      </c>
      <c r="G4964" s="26">
        <f>IF(F4964="","",INT(F4964))</f>
        <v/>
      </c>
      <c r="H4964">
        <f>IF(G4964="","",IF(AND(MONTH(G4964)*100+DAY(G4964)&gt;=season_lo,MONTH(G4964)*100+DAY(G4964)&lt;=season_hi),1,0))</f>
        <v/>
      </c>
      <c r="I4964">
        <f>IF(G4964="","",G4964-first_day+1)</f>
        <v/>
      </c>
      <c r="J4964" s="27">
        <f>IF(I4964="","",INDEX(Daily!$J$2:$J$421,I4964))</f>
        <v/>
      </c>
      <c r="K4964" s="27">
        <f>IF(J4964="","",J4964+cat_offset)</f>
        <v/>
      </c>
      <c r="L4964" s="27">
        <f>IF(J4964="","",MAX(0,E4964-J4964)^2)</f>
        <v/>
      </c>
      <c r="M4964" s="27">
        <f>IF(J4964="","",MAX(0,E4964-(J4964+twcdh_off))^2)</f>
        <v/>
      </c>
      <c r="N4964" s="27">
        <f>IF(E4964="","",MAX(0,E4964-swcdh_thr)^2)</f>
        <v/>
      </c>
      <c r="O4964">
        <f>IF(K4964="","",ROUND(E4964-K4964,0))</f>
        <v/>
      </c>
      <c r="P4964">
        <f>IF(O4964="","",IF(O4964&gt;=1,O4964,0))</f>
        <v/>
      </c>
      <c r="Q4964" s="27">
        <f>IF(E4964="","",MAX(0,E4964-22))</f>
        <v/>
      </c>
      <c r="R4964" s="27">
        <f>IF(H4964=1,E4964,"")</f>
        <v/>
      </c>
      <c r="S4964" s="27">
        <f>IF(AND(H4964=1,J4964&lt;&gt;""),E4964-J4964,"")</f>
        <v/>
      </c>
      <c r="T4964">
        <f>IF(G4964="","",MONTH(G4964))</f>
        <v/>
      </c>
    </row>
    <row r="4965">
      <c r="A4965" s="24" t="n">
        <v>2020</v>
      </c>
      <c r="B4965" s="24" t="n">
        <v>7</v>
      </c>
      <c r="C4965" s="24" t="n">
        <v>25</v>
      </c>
      <c r="D4965" s="24" t="n">
        <v>20</v>
      </c>
      <c r="E4965" s="24" t="n">
        <v>32.35</v>
      </c>
      <c r="F4965" s="25">
        <f>IF($E4965="","",DATE(IF($A4965="",nominal_year,$A4965),$B4965,$C4965)+($D4965-IF(LEFT(hour_conv,1)="1",1,0))/24)</f>
        <v/>
      </c>
      <c r="G4965" s="26">
        <f>IF(F4965="","",INT(F4965))</f>
        <v/>
      </c>
      <c r="H4965">
        <f>IF(G4965="","",IF(AND(MONTH(G4965)*100+DAY(G4965)&gt;=season_lo,MONTH(G4965)*100+DAY(G4965)&lt;=season_hi),1,0))</f>
        <v/>
      </c>
      <c r="I4965">
        <f>IF(G4965="","",G4965-first_day+1)</f>
        <v/>
      </c>
      <c r="J4965" s="27">
        <f>IF(I4965="","",INDEX(Daily!$J$2:$J$421,I4965))</f>
        <v/>
      </c>
      <c r="K4965" s="27">
        <f>IF(J4965="","",J4965+cat_offset)</f>
        <v/>
      </c>
      <c r="L4965" s="27">
        <f>IF(J4965="","",MAX(0,E4965-J4965)^2)</f>
        <v/>
      </c>
      <c r="M4965" s="27">
        <f>IF(J4965="","",MAX(0,E4965-(J4965+twcdh_off))^2)</f>
        <v/>
      </c>
      <c r="N4965" s="27">
        <f>IF(E4965="","",MAX(0,E4965-swcdh_thr)^2)</f>
        <v/>
      </c>
      <c r="O4965">
        <f>IF(K4965="","",ROUND(E4965-K4965,0))</f>
        <v/>
      </c>
      <c r="P4965">
        <f>IF(O4965="","",IF(O4965&gt;=1,O4965,0))</f>
        <v/>
      </c>
      <c r="Q4965" s="27">
        <f>IF(E4965="","",MAX(0,E4965-22))</f>
        <v/>
      </c>
      <c r="R4965" s="27">
        <f>IF(H4965=1,E4965,"")</f>
        <v/>
      </c>
      <c r="S4965" s="27">
        <f>IF(AND(H4965=1,J4965&lt;&gt;""),E4965-J4965,"")</f>
        <v/>
      </c>
      <c r="T4965">
        <f>IF(G4965="","",MONTH(G4965))</f>
        <v/>
      </c>
    </row>
    <row r="4966">
      <c r="A4966" s="24" t="n">
        <v>2020</v>
      </c>
      <c r="B4966" s="24" t="n">
        <v>7</v>
      </c>
      <c r="C4966" s="24" t="n">
        <v>25</v>
      </c>
      <c r="D4966" s="24" t="n">
        <v>21</v>
      </c>
      <c r="E4966" s="24" t="n">
        <v>29.86</v>
      </c>
      <c r="F4966" s="25">
        <f>IF($E4966="","",DATE(IF($A4966="",nominal_year,$A4966),$B4966,$C4966)+($D4966-IF(LEFT(hour_conv,1)="1",1,0))/24)</f>
        <v/>
      </c>
      <c r="G4966" s="26">
        <f>IF(F4966="","",INT(F4966))</f>
        <v/>
      </c>
      <c r="H4966">
        <f>IF(G4966="","",IF(AND(MONTH(G4966)*100+DAY(G4966)&gt;=season_lo,MONTH(G4966)*100+DAY(G4966)&lt;=season_hi),1,0))</f>
        <v/>
      </c>
      <c r="I4966">
        <f>IF(G4966="","",G4966-first_day+1)</f>
        <v/>
      </c>
      <c r="J4966" s="27">
        <f>IF(I4966="","",INDEX(Daily!$J$2:$J$421,I4966))</f>
        <v/>
      </c>
      <c r="K4966" s="27">
        <f>IF(J4966="","",J4966+cat_offset)</f>
        <v/>
      </c>
      <c r="L4966" s="27">
        <f>IF(J4966="","",MAX(0,E4966-J4966)^2)</f>
        <v/>
      </c>
      <c r="M4966" s="27">
        <f>IF(J4966="","",MAX(0,E4966-(J4966+twcdh_off))^2)</f>
        <v/>
      </c>
      <c r="N4966" s="27">
        <f>IF(E4966="","",MAX(0,E4966-swcdh_thr)^2)</f>
        <v/>
      </c>
      <c r="O4966">
        <f>IF(K4966="","",ROUND(E4966-K4966,0))</f>
        <v/>
      </c>
      <c r="P4966">
        <f>IF(O4966="","",IF(O4966&gt;=1,O4966,0))</f>
        <v/>
      </c>
      <c r="Q4966" s="27">
        <f>IF(E4966="","",MAX(0,E4966-22))</f>
        <v/>
      </c>
      <c r="R4966" s="27">
        <f>IF(H4966=1,E4966,"")</f>
        <v/>
      </c>
      <c r="S4966" s="27">
        <f>IF(AND(H4966=1,J4966&lt;&gt;""),E4966-J4966,"")</f>
        <v/>
      </c>
      <c r="T4966">
        <f>IF(G4966="","",MONTH(G4966))</f>
        <v/>
      </c>
    </row>
    <row r="4967">
      <c r="A4967" s="24" t="n">
        <v>2020</v>
      </c>
      <c r="B4967" s="24" t="n">
        <v>7</v>
      </c>
      <c r="C4967" s="24" t="n">
        <v>25</v>
      </c>
      <c r="D4967" s="24" t="n">
        <v>22</v>
      </c>
      <c r="E4967" s="24" t="n">
        <v>27.69</v>
      </c>
      <c r="F4967" s="25">
        <f>IF($E4967="","",DATE(IF($A4967="",nominal_year,$A4967),$B4967,$C4967)+($D4967-IF(LEFT(hour_conv,1)="1",1,0))/24)</f>
        <v/>
      </c>
      <c r="G4967" s="26">
        <f>IF(F4967="","",INT(F4967))</f>
        <v/>
      </c>
      <c r="H4967">
        <f>IF(G4967="","",IF(AND(MONTH(G4967)*100+DAY(G4967)&gt;=season_lo,MONTH(G4967)*100+DAY(G4967)&lt;=season_hi),1,0))</f>
        <v/>
      </c>
      <c r="I4967">
        <f>IF(G4967="","",G4967-first_day+1)</f>
        <v/>
      </c>
      <c r="J4967" s="27">
        <f>IF(I4967="","",INDEX(Daily!$J$2:$J$421,I4967))</f>
        <v/>
      </c>
      <c r="K4967" s="27">
        <f>IF(J4967="","",J4967+cat_offset)</f>
        <v/>
      </c>
      <c r="L4967" s="27">
        <f>IF(J4967="","",MAX(0,E4967-J4967)^2)</f>
        <v/>
      </c>
      <c r="M4967" s="27">
        <f>IF(J4967="","",MAX(0,E4967-(J4967+twcdh_off))^2)</f>
        <v/>
      </c>
      <c r="N4967" s="27">
        <f>IF(E4967="","",MAX(0,E4967-swcdh_thr)^2)</f>
        <v/>
      </c>
      <c r="O4967">
        <f>IF(K4967="","",ROUND(E4967-K4967,0))</f>
        <v/>
      </c>
      <c r="P4967">
        <f>IF(O4967="","",IF(O4967&gt;=1,O4967,0))</f>
        <v/>
      </c>
      <c r="Q4967" s="27">
        <f>IF(E4967="","",MAX(0,E4967-22))</f>
        <v/>
      </c>
      <c r="R4967" s="27">
        <f>IF(H4967=1,E4967,"")</f>
        <v/>
      </c>
      <c r="S4967" s="27">
        <f>IF(AND(H4967=1,J4967&lt;&gt;""),E4967-J4967,"")</f>
        <v/>
      </c>
      <c r="T4967">
        <f>IF(G4967="","",MONTH(G4967))</f>
        <v/>
      </c>
    </row>
    <row r="4968">
      <c r="A4968" s="24" t="n">
        <v>2020</v>
      </c>
      <c r="B4968" s="24" t="n">
        <v>7</v>
      </c>
      <c r="C4968" s="24" t="n">
        <v>25</v>
      </c>
      <c r="D4968" s="24" t="n">
        <v>23</v>
      </c>
      <c r="E4968" s="24" t="n">
        <v>26.79</v>
      </c>
      <c r="F4968" s="25">
        <f>IF($E4968="","",DATE(IF($A4968="",nominal_year,$A4968),$B4968,$C4968)+($D4968-IF(LEFT(hour_conv,1)="1",1,0))/24)</f>
        <v/>
      </c>
      <c r="G4968" s="26">
        <f>IF(F4968="","",INT(F4968))</f>
        <v/>
      </c>
      <c r="H4968">
        <f>IF(G4968="","",IF(AND(MONTH(G4968)*100+DAY(G4968)&gt;=season_lo,MONTH(G4968)*100+DAY(G4968)&lt;=season_hi),1,0))</f>
        <v/>
      </c>
      <c r="I4968">
        <f>IF(G4968="","",G4968-first_day+1)</f>
        <v/>
      </c>
      <c r="J4968" s="27">
        <f>IF(I4968="","",INDEX(Daily!$J$2:$J$421,I4968))</f>
        <v/>
      </c>
      <c r="K4968" s="27">
        <f>IF(J4968="","",J4968+cat_offset)</f>
        <v/>
      </c>
      <c r="L4968" s="27">
        <f>IF(J4968="","",MAX(0,E4968-J4968)^2)</f>
        <v/>
      </c>
      <c r="M4968" s="27">
        <f>IF(J4968="","",MAX(0,E4968-(J4968+twcdh_off))^2)</f>
        <v/>
      </c>
      <c r="N4968" s="27">
        <f>IF(E4968="","",MAX(0,E4968-swcdh_thr)^2)</f>
        <v/>
      </c>
      <c r="O4968">
        <f>IF(K4968="","",ROUND(E4968-K4968,0))</f>
        <v/>
      </c>
      <c r="P4968">
        <f>IF(O4968="","",IF(O4968&gt;=1,O4968,0))</f>
        <v/>
      </c>
      <c r="Q4968" s="27">
        <f>IF(E4968="","",MAX(0,E4968-22))</f>
        <v/>
      </c>
      <c r="R4968" s="27">
        <f>IF(H4968=1,E4968,"")</f>
        <v/>
      </c>
      <c r="S4968" s="27">
        <f>IF(AND(H4968=1,J4968&lt;&gt;""),E4968-J4968,"")</f>
        <v/>
      </c>
      <c r="T4968">
        <f>IF(G4968="","",MONTH(G4968))</f>
        <v/>
      </c>
    </row>
    <row r="4969">
      <c r="A4969" s="24" t="n">
        <v>2020</v>
      </c>
      <c r="B4969" s="24" t="n">
        <v>7</v>
      </c>
      <c r="C4969" s="24" t="n">
        <v>25</v>
      </c>
      <c r="D4969" s="24" t="n">
        <v>24</v>
      </c>
      <c r="E4969" s="24" t="n">
        <v>25.33</v>
      </c>
      <c r="F4969" s="25">
        <f>IF($E4969="","",DATE(IF($A4969="",nominal_year,$A4969),$B4969,$C4969)+($D4969-IF(LEFT(hour_conv,1)="1",1,0))/24)</f>
        <v/>
      </c>
      <c r="G4969" s="26">
        <f>IF(F4969="","",INT(F4969))</f>
        <v/>
      </c>
      <c r="H4969">
        <f>IF(G4969="","",IF(AND(MONTH(G4969)*100+DAY(G4969)&gt;=season_lo,MONTH(G4969)*100+DAY(G4969)&lt;=season_hi),1,0))</f>
        <v/>
      </c>
      <c r="I4969">
        <f>IF(G4969="","",G4969-first_day+1)</f>
        <v/>
      </c>
      <c r="J4969" s="27">
        <f>IF(I4969="","",INDEX(Daily!$J$2:$J$421,I4969))</f>
        <v/>
      </c>
      <c r="K4969" s="27">
        <f>IF(J4969="","",J4969+cat_offset)</f>
        <v/>
      </c>
      <c r="L4969" s="27">
        <f>IF(J4969="","",MAX(0,E4969-J4969)^2)</f>
        <v/>
      </c>
      <c r="M4969" s="27">
        <f>IF(J4969="","",MAX(0,E4969-(J4969+twcdh_off))^2)</f>
        <v/>
      </c>
      <c r="N4969" s="27">
        <f>IF(E4969="","",MAX(0,E4969-swcdh_thr)^2)</f>
        <v/>
      </c>
      <c r="O4969">
        <f>IF(K4969="","",ROUND(E4969-K4969,0))</f>
        <v/>
      </c>
      <c r="P4969">
        <f>IF(O4969="","",IF(O4969&gt;=1,O4969,0))</f>
        <v/>
      </c>
      <c r="Q4969" s="27">
        <f>IF(E4969="","",MAX(0,E4969-22))</f>
        <v/>
      </c>
      <c r="R4969" s="27">
        <f>IF(H4969=1,E4969,"")</f>
        <v/>
      </c>
      <c r="S4969" s="27">
        <f>IF(AND(H4969=1,J4969&lt;&gt;""),E4969-J4969,"")</f>
        <v/>
      </c>
      <c r="T4969">
        <f>IF(G4969="","",MONTH(G4969))</f>
        <v/>
      </c>
    </row>
    <row r="4970">
      <c r="A4970" s="24" t="n">
        <v>2020</v>
      </c>
      <c r="B4970" s="24" t="n">
        <v>7</v>
      </c>
      <c r="C4970" s="24" t="n">
        <v>26</v>
      </c>
      <c r="D4970" s="24" t="n">
        <v>1</v>
      </c>
      <c r="E4970" s="24" t="n">
        <v>24.5</v>
      </c>
      <c r="F4970" s="25">
        <f>IF($E4970="","",DATE(IF($A4970="",nominal_year,$A4970),$B4970,$C4970)+($D4970-IF(LEFT(hour_conv,1)="1",1,0))/24)</f>
        <v/>
      </c>
      <c r="G4970" s="26">
        <f>IF(F4970="","",INT(F4970))</f>
        <v/>
      </c>
      <c r="H4970">
        <f>IF(G4970="","",IF(AND(MONTH(G4970)*100+DAY(G4970)&gt;=season_lo,MONTH(G4970)*100+DAY(G4970)&lt;=season_hi),1,0))</f>
        <v/>
      </c>
      <c r="I4970">
        <f>IF(G4970="","",G4970-first_day+1)</f>
        <v/>
      </c>
      <c r="J4970" s="27">
        <f>IF(I4970="","",INDEX(Daily!$J$2:$J$421,I4970))</f>
        <v/>
      </c>
      <c r="K4970" s="27">
        <f>IF(J4970="","",J4970+cat_offset)</f>
        <v/>
      </c>
      <c r="L4970" s="27">
        <f>IF(J4970="","",MAX(0,E4970-J4970)^2)</f>
        <v/>
      </c>
      <c r="M4970" s="27">
        <f>IF(J4970="","",MAX(0,E4970-(J4970+twcdh_off))^2)</f>
        <v/>
      </c>
      <c r="N4970" s="27">
        <f>IF(E4970="","",MAX(0,E4970-swcdh_thr)^2)</f>
        <v/>
      </c>
      <c r="O4970">
        <f>IF(K4970="","",ROUND(E4970-K4970,0))</f>
        <v/>
      </c>
      <c r="P4970">
        <f>IF(O4970="","",IF(O4970&gt;=1,O4970,0))</f>
        <v/>
      </c>
      <c r="Q4970" s="27">
        <f>IF(E4970="","",MAX(0,E4970-22))</f>
        <v/>
      </c>
      <c r="R4970" s="27">
        <f>IF(H4970=1,E4970,"")</f>
        <v/>
      </c>
      <c r="S4970" s="27">
        <f>IF(AND(H4970=1,J4970&lt;&gt;""),E4970-J4970,"")</f>
        <v/>
      </c>
      <c r="T4970">
        <f>IF(G4970="","",MONTH(G4970))</f>
        <v/>
      </c>
    </row>
    <row r="4971">
      <c r="A4971" s="24" t="n">
        <v>2020</v>
      </c>
      <c r="B4971" s="24" t="n">
        <v>7</v>
      </c>
      <c r="C4971" s="24" t="n">
        <v>26</v>
      </c>
      <c r="D4971" s="24" t="n">
        <v>2</v>
      </c>
      <c r="E4971" s="24" t="n">
        <v>22.41</v>
      </c>
      <c r="F4971" s="25">
        <f>IF($E4971="","",DATE(IF($A4971="",nominal_year,$A4971),$B4971,$C4971)+($D4971-IF(LEFT(hour_conv,1)="1",1,0))/24)</f>
        <v/>
      </c>
      <c r="G4971" s="26">
        <f>IF(F4971="","",INT(F4971))</f>
        <v/>
      </c>
      <c r="H4971">
        <f>IF(G4971="","",IF(AND(MONTH(G4971)*100+DAY(G4971)&gt;=season_lo,MONTH(G4971)*100+DAY(G4971)&lt;=season_hi),1,0))</f>
        <v/>
      </c>
      <c r="I4971">
        <f>IF(G4971="","",G4971-first_day+1)</f>
        <v/>
      </c>
      <c r="J4971" s="27">
        <f>IF(I4971="","",INDEX(Daily!$J$2:$J$421,I4971))</f>
        <v/>
      </c>
      <c r="K4971" s="27">
        <f>IF(J4971="","",J4971+cat_offset)</f>
        <v/>
      </c>
      <c r="L4971" s="27">
        <f>IF(J4971="","",MAX(0,E4971-J4971)^2)</f>
        <v/>
      </c>
      <c r="M4971" s="27">
        <f>IF(J4971="","",MAX(0,E4971-(J4971+twcdh_off))^2)</f>
        <v/>
      </c>
      <c r="N4971" s="27">
        <f>IF(E4971="","",MAX(0,E4971-swcdh_thr)^2)</f>
        <v/>
      </c>
      <c r="O4971">
        <f>IF(K4971="","",ROUND(E4971-K4971,0))</f>
        <v/>
      </c>
      <c r="P4971">
        <f>IF(O4971="","",IF(O4971&gt;=1,O4971,0))</f>
        <v/>
      </c>
      <c r="Q4971" s="27">
        <f>IF(E4971="","",MAX(0,E4971-22))</f>
        <v/>
      </c>
      <c r="R4971" s="27">
        <f>IF(H4971=1,E4971,"")</f>
        <v/>
      </c>
      <c r="S4971" s="27">
        <f>IF(AND(H4971=1,J4971&lt;&gt;""),E4971-J4971,"")</f>
        <v/>
      </c>
      <c r="T4971">
        <f>IF(G4971="","",MONTH(G4971))</f>
        <v/>
      </c>
    </row>
    <row r="4972">
      <c r="A4972" s="24" t="n">
        <v>2020</v>
      </c>
      <c r="B4972" s="24" t="n">
        <v>7</v>
      </c>
      <c r="C4972" s="24" t="n">
        <v>26</v>
      </c>
      <c r="D4972" s="24" t="n">
        <v>3</v>
      </c>
      <c r="E4972" s="24" t="n">
        <v>21.72</v>
      </c>
      <c r="F4972" s="25">
        <f>IF($E4972="","",DATE(IF($A4972="",nominal_year,$A4972),$B4972,$C4972)+($D4972-IF(LEFT(hour_conv,1)="1",1,0))/24)</f>
        <v/>
      </c>
      <c r="G4972" s="26">
        <f>IF(F4972="","",INT(F4972))</f>
        <v/>
      </c>
      <c r="H4972">
        <f>IF(G4972="","",IF(AND(MONTH(G4972)*100+DAY(G4972)&gt;=season_lo,MONTH(G4972)*100+DAY(G4972)&lt;=season_hi),1,0))</f>
        <v/>
      </c>
      <c r="I4972">
        <f>IF(G4972="","",G4972-first_day+1)</f>
        <v/>
      </c>
      <c r="J4972" s="27">
        <f>IF(I4972="","",INDEX(Daily!$J$2:$J$421,I4972))</f>
        <v/>
      </c>
      <c r="K4972" s="27">
        <f>IF(J4972="","",J4972+cat_offset)</f>
        <v/>
      </c>
      <c r="L4972" s="27">
        <f>IF(J4972="","",MAX(0,E4972-J4972)^2)</f>
        <v/>
      </c>
      <c r="M4972" s="27">
        <f>IF(J4972="","",MAX(0,E4972-(J4972+twcdh_off))^2)</f>
        <v/>
      </c>
      <c r="N4972" s="27">
        <f>IF(E4972="","",MAX(0,E4972-swcdh_thr)^2)</f>
        <v/>
      </c>
      <c r="O4972">
        <f>IF(K4972="","",ROUND(E4972-K4972,0))</f>
        <v/>
      </c>
      <c r="P4972">
        <f>IF(O4972="","",IF(O4972&gt;=1,O4972,0))</f>
        <v/>
      </c>
      <c r="Q4972" s="27">
        <f>IF(E4972="","",MAX(0,E4972-22))</f>
        <v/>
      </c>
      <c r="R4972" s="27">
        <f>IF(H4972=1,E4972,"")</f>
        <v/>
      </c>
      <c r="S4972" s="27">
        <f>IF(AND(H4972=1,J4972&lt;&gt;""),E4972-J4972,"")</f>
        <v/>
      </c>
      <c r="T4972">
        <f>IF(G4972="","",MONTH(G4972))</f>
        <v/>
      </c>
    </row>
    <row r="4973">
      <c r="A4973" s="24" t="n">
        <v>2020</v>
      </c>
      <c r="B4973" s="24" t="n">
        <v>7</v>
      </c>
      <c r="C4973" s="24" t="n">
        <v>26</v>
      </c>
      <c r="D4973" s="24" t="n">
        <v>4</v>
      </c>
      <c r="E4973" s="24" t="n">
        <v>22.16</v>
      </c>
      <c r="F4973" s="25">
        <f>IF($E4973="","",DATE(IF($A4973="",nominal_year,$A4973),$B4973,$C4973)+($D4973-IF(LEFT(hour_conv,1)="1",1,0))/24)</f>
        <v/>
      </c>
      <c r="G4973" s="26">
        <f>IF(F4973="","",INT(F4973))</f>
        <v/>
      </c>
      <c r="H4973">
        <f>IF(G4973="","",IF(AND(MONTH(G4973)*100+DAY(G4973)&gt;=season_lo,MONTH(G4973)*100+DAY(G4973)&lt;=season_hi),1,0))</f>
        <v/>
      </c>
      <c r="I4973">
        <f>IF(G4973="","",G4973-first_day+1)</f>
        <v/>
      </c>
      <c r="J4973" s="27">
        <f>IF(I4973="","",INDEX(Daily!$J$2:$J$421,I4973))</f>
        <v/>
      </c>
      <c r="K4973" s="27">
        <f>IF(J4973="","",J4973+cat_offset)</f>
        <v/>
      </c>
      <c r="L4973" s="27">
        <f>IF(J4973="","",MAX(0,E4973-J4973)^2)</f>
        <v/>
      </c>
      <c r="M4973" s="27">
        <f>IF(J4973="","",MAX(0,E4973-(J4973+twcdh_off))^2)</f>
        <v/>
      </c>
      <c r="N4973" s="27">
        <f>IF(E4973="","",MAX(0,E4973-swcdh_thr)^2)</f>
        <v/>
      </c>
      <c r="O4973">
        <f>IF(K4973="","",ROUND(E4973-K4973,0))</f>
        <v/>
      </c>
      <c r="P4973">
        <f>IF(O4973="","",IF(O4973&gt;=1,O4973,0))</f>
        <v/>
      </c>
      <c r="Q4973" s="27">
        <f>IF(E4973="","",MAX(0,E4973-22))</f>
        <v/>
      </c>
      <c r="R4973" s="27">
        <f>IF(H4973=1,E4973,"")</f>
        <v/>
      </c>
      <c r="S4973" s="27">
        <f>IF(AND(H4973=1,J4973&lt;&gt;""),E4973-J4973,"")</f>
        <v/>
      </c>
      <c r="T4973">
        <f>IF(G4973="","",MONTH(G4973))</f>
        <v/>
      </c>
    </row>
    <row r="4974">
      <c r="A4974" s="24" t="n">
        <v>2020</v>
      </c>
      <c r="B4974" s="24" t="n">
        <v>7</v>
      </c>
      <c r="C4974" s="24" t="n">
        <v>26</v>
      </c>
      <c r="D4974" s="24" t="n">
        <v>5</v>
      </c>
      <c r="E4974" s="24" t="n">
        <v>22.43</v>
      </c>
      <c r="F4974" s="25">
        <f>IF($E4974="","",DATE(IF($A4974="",nominal_year,$A4974),$B4974,$C4974)+($D4974-IF(LEFT(hour_conv,1)="1",1,0))/24)</f>
        <v/>
      </c>
      <c r="G4974" s="26">
        <f>IF(F4974="","",INT(F4974))</f>
        <v/>
      </c>
      <c r="H4974">
        <f>IF(G4974="","",IF(AND(MONTH(G4974)*100+DAY(G4974)&gt;=season_lo,MONTH(G4974)*100+DAY(G4974)&lt;=season_hi),1,0))</f>
        <v/>
      </c>
      <c r="I4974">
        <f>IF(G4974="","",G4974-first_day+1)</f>
        <v/>
      </c>
      <c r="J4974" s="27">
        <f>IF(I4974="","",INDEX(Daily!$J$2:$J$421,I4974))</f>
        <v/>
      </c>
      <c r="K4974" s="27">
        <f>IF(J4974="","",J4974+cat_offset)</f>
        <v/>
      </c>
      <c r="L4974" s="27">
        <f>IF(J4974="","",MAX(0,E4974-J4974)^2)</f>
        <v/>
      </c>
      <c r="M4974" s="27">
        <f>IF(J4974="","",MAX(0,E4974-(J4974+twcdh_off))^2)</f>
        <v/>
      </c>
      <c r="N4974" s="27">
        <f>IF(E4974="","",MAX(0,E4974-swcdh_thr)^2)</f>
        <v/>
      </c>
      <c r="O4974">
        <f>IF(K4974="","",ROUND(E4974-K4974,0))</f>
        <v/>
      </c>
      <c r="P4974">
        <f>IF(O4974="","",IF(O4974&gt;=1,O4974,0))</f>
        <v/>
      </c>
      <c r="Q4974" s="27">
        <f>IF(E4974="","",MAX(0,E4974-22))</f>
        <v/>
      </c>
      <c r="R4974" s="27">
        <f>IF(H4974=1,E4974,"")</f>
        <v/>
      </c>
      <c r="S4974" s="27">
        <f>IF(AND(H4974=1,J4974&lt;&gt;""),E4974-J4974,"")</f>
        <v/>
      </c>
      <c r="T4974">
        <f>IF(G4974="","",MONTH(G4974))</f>
        <v/>
      </c>
    </row>
    <row r="4975">
      <c r="A4975" s="24" t="n">
        <v>2020</v>
      </c>
      <c r="B4975" s="24" t="n">
        <v>7</v>
      </c>
      <c r="C4975" s="24" t="n">
        <v>26</v>
      </c>
      <c r="D4975" s="24" t="n">
        <v>6</v>
      </c>
      <c r="E4975" s="24" t="n">
        <v>22.99</v>
      </c>
      <c r="F4975" s="25">
        <f>IF($E4975="","",DATE(IF($A4975="",nominal_year,$A4975),$B4975,$C4975)+($D4975-IF(LEFT(hour_conv,1)="1",1,0))/24)</f>
        <v/>
      </c>
      <c r="G4975" s="26">
        <f>IF(F4975="","",INT(F4975))</f>
        <v/>
      </c>
      <c r="H4975">
        <f>IF(G4975="","",IF(AND(MONTH(G4975)*100+DAY(G4975)&gt;=season_lo,MONTH(G4975)*100+DAY(G4975)&lt;=season_hi),1,0))</f>
        <v/>
      </c>
      <c r="I4975">
        <f>IF(G4975="","",G4975-first_day+1)</f>
        <v/>
      </c>
      <c r="J4975" s="27">
        <f>IF(I4975="","",INDEX(Daily!$J$2:$J$421,I4975))</f>
        <v/>
      </c>
      <c r="K4975" s="27">
        <f>IF(J4975="","",J4975+cat_offset)</f>
        <v/>
      </c>
      <c r="L4975" s="27">
        <f>IF(J4975="","",MAX(0,E4975-J4975)^2)</f>
        <v/>
      </c>
      <c r="M4975" s="27">
        <f>IF(J4975="","",MAX(0,E4975-(J4975+twcdh_off))^2)</f>
        <v/>
      </c>
      <c r="N4975" s="27">
        <f>IF(E4975="","",MAX(0,E4975-swcdh_thr)^2)</f>
        <v/>
      </c>
      <c r="O4975">
        <f>IF(K4975="","",ROUND(E4975-K4975,0))</f>
        <v/>
      </c>
      <c r="P4975">
        <f>IF(O4975="","",IF(O4975&gt;=1,O4975,0))</f>
        <v/>
      </c>
      <c r="Q4975" s="27">
        <f>IF(E4975="","",MAX(0,E4975-22))</f>
        <v/>
      </c>
      <c r="R4975" s="27">
        <f>IF(H4975=1,E4975,"")</f>
        <v/>
      </c>
      <c r="S4975" s="27">
        <f>IF(AND(H4975=1,J4975&lt;&gt;""),E4975-J4975,"")</f>
        <v/>
      </c>
      <c r="T4975">
        <f>IF(G4975="","",MONTH(G4975))</f>
        <v/>
      </c>
    </row>
    <row r="4976">
      <c r="A4976" s="24" t="n">
        <v>2020</v>
      </c>
      <c r="B4976" s="24" t="n">
        <v>7</v>
      </c>
      <c r="C4976" s="24" t="n">
        <v>26</v>
      </c>
      <c r="D4976" s="24" t="n">
        <v>7</v>
      </c>
      <c r="E4976" s="24" t="n">
        <v>24.05</v>
      </c>
      <c r="F4976" s="25">
        <f>IF($E4976="","",DATE(IF($A4976="",nominal_year,$A4976),$B4976,$C4976)+($D4976-IF(LEFT(hour_conv,1)="1",1,0))/24)</f>
        <v/>
      </c>
      <c r="G4976" s="26">
        <f>IF(F4976="","",INT(F4976))</f>
        <v/>
      </c>
      <c r="H4976">
        <f>IF(G4976="","",IF(AND(MONTH(G4976)*100+DAY(G4976)&gt;=season_lo,MONTH(G4976)*100+DAY(G4976)&lt;=season_hi),1,0))</f>
        <v/>
      </c>
      <c r="I4976">
        <f>IF(G4976="","",G4976-first_day+1)</f>
        <v/>
      </c>
      <c r="J4976" s="27">
        <f>IF(I4976="","",INDEX(Daily!$J$2:$J$421,I4976))</f>
        <v/>
      </c>
      <c r="K4976" s="27">
        <f>IF(J4976="","",J4976+cat_offset)</f>
        <v/>
      </c>
      <c r="L4976" s="27">
        <f>IF(J4976="","",MAX(0,E4976-J4976)^2)</f>
        <v/>
      </c>
      <c r="M4976" s="27">
        <f>IF(J4976="","",MAX(0,E4976-(J4976+twcdh_off))^2)</f>
        <v/>
      </c>
      <c r="N4976" s="27">
        <f>IF(E4976="","",MAX(0,E4976-swcdh_thr)^2)</f>
        <v/>
      </c>
      <c r="O4976">
        <f>IF(K4976="","",ROUND(E4976-K4976,0))</f>
        <v/>
      </c>
      <c r="P4976">
        <f>IF(O4976="","",IF(O4976&gt;=1,O4976,0))</f>
        <v/>
      </c>
      <c r="Q4976" s="27">
        <f>IF(E4976="","",MAX(0,E4976-22))</f>
        <v/>
      </c>
      <c r="R4976" s="27">
        <f>IF(H4976=1,E4976,"")</f>
        <v/>
      </c>
      <c r="S4976" s="27">
        <f>IF(AND(H4976=1,J4976&lt;&gt;""),E4976-J4976,"")</f>
        <v/>
      </c>
      <c r="T4976">
        <f>IF(G4976="","",MONTH(G4976))</f>
        <v/>
      </c>
    </row>
    <row r="4977">
      <c r="A4977" s="24" t="n">
        <v>2020</v>
      </c>
      <c r="B4977" s="24" t="n">
        <v>7</v>
      </c>
      <c r="C4977" s="24" t="n">
        <v>26</v>
      </c>
      <c r="D4977" s="24" t="n">
        <v>8</v>
      </c>
      <c r="E4977" s="24" t="n">
        <v>25.64</v>
      </c>
      <c r="F4977" s="25">
        <f>IF($E4977="","",DATE(IF($A4977="",nominal_year,$A4977),$B4977,$C4977)+($D4977-IF(LEFT(hour_conv,1)="1",1,0))/24)</f>
        <v/>
      </c>
      <c r="G4977" s="26">
        <f>IF(F4977="","",INT(F4977))</f>
        <v/>
      </c>
      <c r="H4977">
        <f>IF(G4977="","",IF(AND(MONTH(G4977)*100+DAY(G4977)&gt;=season_lo,MONTH(G4977)*100+DAY(G4977)&lt;=season_hi),1,0))</f>
        <v/>
      </c>
      <c r="I4977">
        <f>IF(G4977="","",G4977-first_day+1)</f>
        <v/>
      </c>
      <c r="J4977" s="27">
        <f>IF(I4977="","",INDEX(Daily!$J$2:$J$421,I4977))</f>
        <v/>
      </c>
      <c r="K4977" s="27">
        <f>IF(J4977="","",J4977+cat_offset)</f>
        <v/>
      </c>
      <c r="L4977" s="27">
        <f>IF(J4977="","",MAX(0,E4977-J4977)^2)</f>
        <v/>
      </c>
      <c r="M4977" s="27">
        <f>IF(J4977="","",MAX(0,E4977-(J4977+twcdh_off))^2)</f>
        <v/>
      </c>
      <c r="N4977" s="27">
        <f>IF(E4977="","",MAX(0,E4977-swcdh_thr)^2)</f>
        <v/>
      </c>
      <c r="O4977">
        <f>IF(K4977="","",ROUND(E4977-K4977,0))</f>
        <v/>
      </c>
      <c r="P4977">
        <f>IF(O4977="","",IF(O4977&gt;=1,O4977,0))</f>
        <v/>
      </c>
      <c r="Q4977" s="27">
        <f>IF(E4977="","",MAX(0,E4977-22))</f>
        <v/>
      </c>
      <c r="R4977" s="27">
        <f>IF(H4977=1,E4977,"")</f>
        <v/>
      </c>
      <c r="S4977" s="27">
        <f>IF(AND(H4977=1,J4977&lt;&gt;""),E4977-J4977,"")</f>
        <v/>
      </c>
      <c r="T4977">
        <f>IF(G4977="","",MONTH(G4977))</f>
        <v/>
      </c>
    </row>
    <row r="4978">
      <c r="A4978" s="24" t="n">
        <v>2020</v>
      </c>
      <c r="B4978" s="24" t="n">
        <v>7</v>
      </c>
      <c r="C4978" s="24" t="n">
        <v>26</v>
      </c>
      <c r="D4978" s="24" t="n">
        <v>9</v>
      </c>
      <c r="E4978" s="24" t="n">
        <v>25.92</v>
      </c>
      <c r="F4978" s="25">
        <f>IF($E4978="","",DATE(IF($A4978="",nominal_year,$A4978),$B4978,$C4978)+($D4978-IF(LEFT(hour_conv,1)="1",1,0))/24)</f>
        <v/>
      </c>
      <c r="G4978" s="26">
        <f>IF(F4978="","",INT(F4978))</f>
        <v/>
      </c>
      <c r="H4978">
        <f>IF(G4978="","",IF(AND(MONTH(G4978)*100+DAY(G4978)&gt;=season_lo,MONTH(G4978)*100+DAY(G4978)&lt;=season_hi),1,0))</f>
        <v/>
      </c>
      <c r="I4978">
        <f>IF(G4978="","",G4978-first_day+1)</f>
        <v/>
      </c>
      <c r="J4978" s="27">
        <f>IF(I4978="","",INDEX(Daily!$J$2:$J$421,I4978))</f>
        <v/>
      </c>
      <c r="K4978" s="27">
        <f>IF(J4978="","",J4978+cat_offset)</f>
        <v/>
      </c>
      <c r="L4978" s="27">
        <f>IF(J4978="","",MAX(0,E4978-J4978)^2)</f>
        <v/>
      </c>
      <c r="M4978" s="27">
        <f>IF(J4978="","",MAX(0,E4978-(J4978+twcdh_off))^2)</f>
        <v/>
      </c>
      <c r="N4978" s="27">
        <f>IF(E4978="","",MAX(0,E4978-swcdh_thr)^2)</f>
        <v/>
      </c>
      <c r="O4978">
        <f>IF(K4978="","",ROUND(E4978-K4978,0))</f>
        <v/>
      </c>
      <c r="P4978">
        <f>IF(O4978="","",IF(O4978&gt;=1,O4978,0))</f>
        <v/>
      </c>
      <c r="Q4978" s="27">
        <f>IF(E4978="","",MAX(0,E4978-22))</f>
        <v/>
      </c>
      <c r="R4978" s="27">
        <f>IF(H4978=1,E4978,"")</f>
        <v/>
      </c>
      <c r="S4978" s="27">
        <f>IF(AND(H4978=1,J4978&lt;&gt;""),E4978-J4978,"")</f>
        <v/>
      </c>
      <c r="T4978">
        <f>IF(G4978="","",MONTH(G4978))</f>
        <v/>
      </c>
    </row>
    <row r="4979">
      <c r="A4979" s="24" t="n">
        <v>2020</v>
      </c>
      <c r="B4979" s="24" t="n">
        <v>7</v>
      </c>
      <c r="C4979" s="24" t="n">
        <v>26</v>
      </c>
      <c r="D4979" s="24" t="n">
        <v>10</v>
      </c>
      <c r="E4979" s="24" t="n">
        <v>27.16</v>
      </c>
      <c r="F4979" s="25">
        <f>IF($E4979="","",DATE(IF($A4979="",nominal_year,$A4979),$B4979,$C4979)+($D4979-IF(LEFT(hour_conv,1)="1",1,0))/24)</f>
        <v/>
      </c>
      <c r="G4979" s="26">
        <f>IF(F4979="","",INT(F4979))</f>
        <v/>
      </c>
      <c r="H4979">
        <f>IF(G4979="","",IF(AND(MONTH(G4979)*100+DAY(G4979)&gt;=season_lo,MONTH(G4979)*100+DAY(G4979)&lt;=season_hi),1,0))</f>
        <v/>
      </c>
      <c r="I4979">
        <f>IF(G4979="","",G4979-first_day+1)</f>
        <v/>
      </c>
      <c r="J4979" s="27">
        <f>IF(I4979="","",INDEX(Daily!$J$2:$J$421,I4979))</f>
        <v/>
      </c>
      <c r="K4979" s="27">
        <f>IF(J4979="","",J4979+cat_offset)</f>
        <v/>
      </c>
      <c r="L4979" s="27">
        <f>IF(J4979="","",MAX(0,E4979-J4979)^2)</f>
        <v/>
      </c>
      <c r="M4979" s="27">
        <f>IF(J4979="","",MAX(0,E4979-(J4979+twcdh_off))^2)</f>
        <v/>
      </c>
      <c r="N4979" s="27">
        <f>IF(E4979="","",MAX(0,E4979-swcdh_thr)^2)</f>
        <v/>
      </c>
      <c r="O4979">
        <f>IF(K4979="","",ROUND(E4979-K4979,0))</f>
        <v/>
      </c>
      <c r="P4979">
        <f>IF(O4979="","",IF(O4979&gt;=1,O4979,0))</f>
        <v/>
      </c>
      <c r="Q4979" s="27">
        <f>IF(E4979="","",MAX(0,E4979-22))</f>
        <v/>
      </c>
      <c r="R4979" s="27">
        <f>IF(H4979=1,E4979,"")</f>
        <v/>
      </c>
      <c r="S4979" s="27">
        <f>IF(AND(H4979=1,J4979&lt;&gt;""),E4979-J4979,"")</f>
        <v/>
      </c>
      <c r="T4979">
        <f>IF(G4979="","",MONTH(G4979))</f>
        <v/>
      </c>
    </row>
    <row r="4980">
      <c r="A4980" s="24" t="n">
        <v>2020</v>
      </c>
      <c r="B4980" s="24" t="n">
        <v>7</v>
      </c>
      <c r="C4980" s="24" t="n">
        <v>26</v>
      </c>
      <c r="D4980" s="24" t="n">
        <v>11</v>
      </c>
      <c r="E4980" s="24" t="n">
        <v>28.64</v>
      </c>
      <c r="F4980" s="25">
        <f>IF($E4980="","",DATE(IF($A4980="",nominal_year,$A4980),$B4980,$C4980)+($D4980-IF(LEFT(hour_conv,1)="1",1,0))/24)</f>
        <v/>
      </c>
      <c r="G4980" s="26">
        <f>IF(F4980="","",INT(F4980))</f>
        <v/>
      </c>
      <c r="H4980">
        <f>IF(G4980="","",IF(AND(MONTH(G4980)*100+DAY(G4980)&gt;=season_lo,MONTH(G4980)*100+DAY(G4980)&lt;=season_hi),1,0))</f>
        <v/>
      </c>
      <c r="I4980">
        <f>IF(G4980="","",G4980-first_day+1)</f>
        <v/>
      </c>
      <c r="J4980" s="27">
        <f>IF(I4980="","",INDEX(Daily!$J$2:$J$421,I4980))</f>
        <v/>
      </c>
      <c r="K4980" s="27">
        <f>IF(J4980="","",J4980+cat_offset)</f>
        <v/>
      </c>
      <c r="L4980" s="27">
        <f>IF(J4980="","",MAX(0,E4980-J4980)^2)</f>
        <v/>
      </c>
      <c r="M4980" s="27">
        <f>IF(J4980="","",MAX(0,E4980-(J4980+twcdh_off))^2)</f>
        <v/>
      </c>
      <c r="N4980" s="27">
        <f>IF(E4980="","",MAX(0,E4980-swcdh_thr)^2)</f>
        <v/>
      </c>
      <c r="O4980">
        <f>IF(K4980="","",ROUND(E4980-K4980,0))</f>
        <v/>
      </c>
      <c r="P4980">
        <f>IF(O4980="","",IF(O4980&gt;=1,O4980,0))</f>
        <v/>
      </c>
      <c r="Q4980" s="27">
        <f>IF(E4980="","",MAX(0,E4980-22))</f>
        <v/>
      </c>
      <c r="R4980" s="27">
        <f>IF(H4980=1,E4980,"")</f>
        <v/>
      </c>
      <c r="S4980" s="27">
        <f>IF(AND(H4980=1,J4980&lt;&gt;""),E4980-J4980,"")</f>
        <v/>
      </c>
      <c r="T4980">
        <f>IF(G4980="","",MONTH(G4980))</f>
        <v/>
      </c>
    </row>
    <row r="4981">
      <c r="A4981" s="24" t="n">
        <v>2020</v>
      </c>
      <c r="B4981" s="24" t="n">
        <v>7</v>
      </c>
      <c r="C4981" s="24" t="n">
        <v>26</v>
      </c>
      <c r="D4981" s="24" t="n">
        <v>12</v>
      </c>
      <c r="E4981" s="24" t="n">
        <v>31.26</v>
      </c>
      <c r="F4981" s="25">
        <f>IF($E4981="","",DATE(IF($A4981="",nominal_year,$A4981),$B4981,$C4981)+($D4981-IF(LEFT(hour_conv,1)="1",1,0))/24)</f>
        <v/>
      </c>
      <c r="G4981" s="26">
        <f>IF(F4981="","",INT(F4981))</f>
        <v/>
      </c>
      <c r="H4981">
        <f>IF(G4981="","",IF(AND(MONTH(G4981)*100+DAY(G4981)&gt;=season_lo,MONTH(G4981)*100+DAY(G4981)&lt;=season_hi),1,0))</f>
        <v/>
      </c>
      <c r="I4981">
        <f>IF(G4981="","",G4981-first_day+1)</f>
        <v/>
      </c>
      <c r="J4981" s="27">
        <f>IF(I4981="","",INDEX(Daily!$J$2:$J$421,I4981))</f>
        <v/>
      </c>
      <c r="K4981" s="27">
        <f>IF(J4981="","",J4981+cat_offset)</f>
        <v/>
      </c>
      <c r="L4981" s="27">
        <f>IF(J4981="","",MAX(0,E4981-J4981)^2)</f>
        <v/>
      </c>
      <c r="M4981" s="27">
        <f>IF(J4981="","",MAX(0,E4981-(J4981+twcdh_off))^2)</f>
        <v/>
      </c>
      <c r="N4981" s="27">
        <f>IF(E4981="","",MAX(0,E4981-swcdh_thr)^2)</f>
        <v/>
      </c>
      <c r="O4981">
        <f>IF(K4981="","",ROUND(E4981-K4981,0))</f>
        <v/>
      </c>
      <c r="P4981">
        <f>IF(O4981="","",IF(O4981&gt;=1,O4981,0))</f>
        <v/>
      </c>
      <c r="Q4981" s="27">
        <f>IF(E4981="","",MAX(0,E4981-22))</f>
        <v/>
      </c>
      <c r="R4981" s="27">
        <f>IF(H4981=1,E4981,"")</f>
        <v/>
      </c>
      <c r="S4981" s="27">
        <f>IF(AND(H4981=1,J4981&lt;&gt;""),E4981-J4981,"")</f>
        <v/>
      </c>
      <c r="T4981">
        <f>IF(G4981="","",MONTH(G4981))</f>
        <v/>
      </c>
    </row>
    <row r="4982">
      <c r="A4982" s="24" t="n">
        <v>2020</v>
      </c>
      <c r="B4982" s="24" t="n">
        <v>7</v>
      </c>
      <c r="C4982" s="24" t="n">
        <v>26</v>
      </c>
      <c r="D4982" s="24" t="n">
        <v>13</v>
      </c>
      <c r="E4982" s="24" t="n">
        <v>33.04</v>
      </c>
      <c r="F4982" s="25">
        <f>IF($E4982="","",DATE(IF($A4982="",nominal_year,$A4982),$B4982,$C4982)+($D4982-IF(LEFT(hour_conv,1)="1",1,0))/24)</f>
        <v/>
      </c>
      <c r="G4982" s="26">
        <f>IF(F4982="","",INT(F4982))</f>
        <v/>
      </c>
      <c r="H4982">
        <f>IF(G4982="","",IF(AND(MONTH(G4982)*100+DAY(G4982)&gt;=season_lo,MONTH(G4982)*100+DAY(G4982)&lt;=season_hi),1,0))</f>
        <v/>
      </c>
      <c r="I4982">
        <f>IF(G4982="","",G4982-first_day+1)</f>
        <v/>
      </c>
      <c r="J4982" s="27">
        <f>IF(I4982="","",INDEX(Daily!$J$2:$J$421,I4982))</f>
        <v/>
      </c>
      <c r="K4982" s="27">
        <f>IF(J4982="","",J4982+cat_offset)</f>
        <v/>
      </c>
      <c r="L4982" s="27">
        <f>IF(J4982="","",MAX(0,E4982-J4982)^2)</f>
        <v/>
      </c>
      <c r="M4982" s="27">
        <f>IF(J4982="","",MAX(0,E4982-(J4982+twcdh_off))^2)</f>
        <v/>
      </c>
      <c r="N4982" s="27">
        <f>IF(E4982="","",MAX(0,E4982-swcdh_thr)^2)</f>
        <v/>
      </c>
      <c r="O4982">
        <f>IF(K4982="","",ROUND(E4982-K4982,0))</f>
        <v/>
      </c>
      <c r="P4982">
        <f>IF(O4982="","",IF(O4982&gt;=1,O4982,0))</f>
        <v/>
      </c>
      <c r="Q4982" s="27">
        <f>IF(E4982="","",MAX(0,E4982-22))</f>
        <v/>
      </c>
      <c r="R4982" s="27">
        <f>IF(H4982=1,E4982,"")</f>
        <v/>
      </c>
      <c r="S4982" s="27">
        <f>IF(AND(H4982=1,J4982&lt;&gt;""),E4982-J4982,"")</f>
        <v/>
      </c>
      <c r="T4982">
        <f>IF(G4982="","",MONTH(G4982))</f>
        <v/>
      </c>
    </row>
    <row r="4983">
      <c r="A4983" s="24" t="n">
        <v>2020</v>
      </c>
      <c r="B4983" s="24" t="n">
        <v>7</v>
      </c>
      <c r="C4983" s="24" t="n">
        <v>26</v>
      </c>
      <c r="D4983" s="24" t="n">
        <v>14</v>
      </c>
      <c r="E4983" s="24" t="n">
        <v>33.74</v>
      </c>
      <c r="F4983" s="25">
        <f>IF($E4983="","",DATE(IF($A4983="",nominal_year,$A4983),$B4983,$C4983)+($D4983-IF(LEFT(hour_conv,1)="1",1,0))/24)</f>
        <v/>
      </c>
      <c r="G4983" s="26">
        <f>IF(F4983="","",INT(F4983))</f>
        <v/>
      </c>
      <c r="H4983">
        <f>IF(G4983="","",IF(AND(MONTH(G4983)*100+DAY(G4983)&gt;=season_lo,MONTH(G4983)*100+DAY(G4983)&lt;=season_hi),1,0))</f>
        <v/>
      </c>
      <c r="I4983">
        <f>IF(G4983="","",G4983-first_day+1)</f>
        <v/>
      </c>
      <c r="J4983" s="27">
        <f>IF(I4983="","",INDEX(Daily!$J$2:$J$421,I4983))</f>
        <v/>
      </c>
      <c r="K4983" s="27">
        <f>IF(J4983="","",J4983+cat_offset)</f>
        <v/>
      </c>
      <c r="L4983" s="27">
        <f>IF(J4983="","",MAX(0,E4983-J4983)^2)</f>
        <v/>
      </c>
      <c r="M4983" s="27">
        <f>IF(J4983="","",MAX(0,E4983-(J4983+twcdh_off))^2)</f>
        <v/>
      </c>
      <c r="N4983" s="27">
        <f>IF(E4983="","",MAX(0,E4983-swcdh_thr)^2)</f>
        <v/>
      </c>
      <c r="O4983">
        <f>IF(K4983="","",ROUND(E4983-K4983,0))</f>
        <v/>
      </c>
      <c r="P4983">
        <f>IF(O4983="","",IF(O4983&gt;=1,O4983,0))</f>
        <v/>
      </c>
      <c r="Q4983" s="27">
        <f>IF(E4983="","",MAX(0,E4983-22))</f>
        <v/>
      </c>
      <c r="R4983" s="27">
        <f>IF(H4983=1,E4983,"")</f>
        <v/>
      </c>
      <c r="S4983" s="27">
        <f>IF(AND(H4983=1,J4983&lt;&gt;""),E4983-J4983,"")</f>
        <v/>
      </c>
      <c r="T4983">
        <f>IF(G4983="","",MONTH(G4983))</f>
        <v/>
      </c>
    </row>
    <row r="4984">
      <c r="A4984" s="24" t="n">
        <v>2020</v>
      </c>
      <c r="B4984" s="24" t="n">
        <v>7</v>
      </c>
      <c r="C4984" s="24" t="n">
        <v>26</v>
      </c>
      <c r="D4984" s="24" t="n">
        <v>15</v>
      </c>
      <c r="E4984" s="24" t="n">
        <v>35.01</v>
      </c>
      <c r="F4984" s="25">
        <f>IF($E4984="","",DATE(IF($A4984="",nominal_year,$A4984),$B4984,$C4984)+($D4984-IF(LEFT(hour_conv,1)="1",1,0))/24)</f>
        <v/>
      </c>
      <c r="G4984" s="26">
        <f>IF(F4984="","",INT(F4984))</f>
        <v/>
      </c>
      <c r="H4984">
        <f>IF(G4984="","",IF(AND(MONTH(G4984)*100+DAY(G4984)&gt;=season_lo,MONTH(G4984)*100+DAY(G4984)&lt;=season_hi),1,0))</f>
        <v/>
      </c>
      <c r="I4984">
        <f>IF(G4984="","",G4984-first_day+1)</f>
        <v/>
      </c>
      <c r="J4984" s="27">
        <f>IF(I4984="","",INDEX(Daily!$J$2:$J$421,I4984))</f>
        <v/>
      </c>
      <c r="K4984" s="27">
        <f>IF(J4984="","",J4984+cat_offset)</f>
        <v/>
      </c>
      <c r="L4984" s="27">
        <f>IF(J4984="","",MAX(0,E4984-J4984)^2)</f>
        <v/>
      </c>
      <c r="M4984" s="27">
        <f>IF(J4984="","",MAX(0,E4984-(J4984+twcdh_off))^2)</f>
        <v/>
      </c>
      <c r="N4984" s="27">
        <f>IF(E4984="","",MAX(0,E4984-swcdh_thr)^2)</f>
        <v/>
      </c>
      <c r="O4984">
        <f>IF(K4984="","",ROUND(E4984-K4984,0))</f>
        <v/>
      </c>
      <c r="P4984">
        <f>IF(O4984="","",IF(O4984&gt;=1,O4984,0))</f>
        <v/>
      </c>
      <c r="Q4984" s="27">
        <f>IF(E4984="","",MAX(0,E4984-22))</f>
        <v/>
      </c>
      <c r="R4984" s="27">
        <f>IF(H4984=1,E4984,"")</f>
        <v/>
      </c>
      <c r="S4984" s="27">
        <f>IF(AND(H4984=1,J4984&lt;&gt;""),E4984-J4984,"")</f>
        <v/>
      </c>
      <c r="T4984">
        <f>IF(G4984="","",MONTH(G4984))</f>
        <v/>
      </c>
    </row>
    <row r="4985">
      <c r="A4985" s="24" t="n">
        <v>2020</v>
      </c>
      <c r="B4985" s="24" t="n">
        <v>7</v>
      </c>
      <c r="C4985" s="24" t="n">
        <v>26</v>
      </c>
      <c r="D4985" s="24" t="n">
        <v>16</v>
      </c>
      <c r="E4985" s="24" t="n">
        <v>34.72</v>
      </c>
      <c r="F4985" s="25">
        <f>IF($E4985="","",DATE(IF($A4985="",nominal_year,$A4985),$B4985,$C4985)+($D4985-IF(LEFT(hour_conv,1)="1",1,0))/24)</f>
        <v/>
      </c>
      <c r="G4985" s="26">
        <f>IF(F4985="","",INT(F4985))</f>
        <v/>
      </c>
      <c r="H4985">
        <f>IF(G4985="","",IF(AND(MONTH(G4985)*100+DAY(G4985)&gt;=season_lo,MONTH(G4985)*100+DAY(G4985)&lt;=season_hi),1,0))</f>
        <v/>
      </c>
      <c r="I4985">
        <f>IF(G4985="","",G4985-first_day+1)</f>
        <v/>
      </c>
      <c r="J4985" s="27">
        <f>IF(I4985="","",INDEX(Daily!$J$2:$J$421,I4985))</f>
        <v/>
      </c>
      <c r="K4985" s="27">
        <f>IF(J4985="","",J4985+cat_offset)</f>
        <v/>
      </c>
      <c r="L4985" s="27">
        <f>IF(J4985="","",MAX(0,E4985-J4985)^2)</f>
        <v/>
      </c>
      <c r="M4985" s="27">
        <f>IF(J4985="","",MAX(0,E4985-(J4985+twcdh_off))^2)</f>
        <v/>
      </c>
      <c r="N4985" s="27">
        <f>IF(E4985="","",MAX(0,E4985-swcdh_thr)^2)</f>
        <v/>
      </c>
      <c r="O4985">
        <f>IF(K4985="","",ROUND(E4985-K4985,0))</f>
        <v/>
      </c>
      <c r="P4985">
        <f>IF(O4985="","",IF(O4985&gt;=1,O4985,0))</f>
        <v/>
      </c>
      <c r="Q4985" s="27">
        <f>IF(E4985="","",MAX(0,E4985-22))</f>
        <v/>
      </c>
      <c r="R4985" s="27">
        <f>IF(H4985=1,E4985,"")</f>
        <v/>
      </c>
      <c r="S4985" s="27">
        <f>IF(AND(H4985=1,J4985&lt;&gt;""),E4985-J4985,"")</f>
        <v/>
      </c>
      <c r="T4985">
        <f>IF(G4985="","",MONTH(G4985))</f>
        <v/>
      </c>
    </row>
    <row r="4986">
      <c r="A4986" s="24" t="n">
        <v>2020</v>
      </c>
      <c r="B4986" s="24" t="n">
        <v>7</v>
      </c>
      <c r="C4986" s="24" t="n">
        <v>26</v>
      </c>
      <c r="D4986" s="24" t="n">
        <v>17</v>
      </c>
      <c r="E4986" s="24" t="n">
        <v>34.96</v>
      </c>
      <c r="F4986" s="25">
        <f>IF($E4986="","",DATE(IF($A4986="",nominal_year,$A4986),$B4986,$C4986)+($D4986-IF(LEFT(hour_conv,1)="1",1,0))/24)</f>
        <v/>
      </c>
      <c r="G4986" s="26">
        <f>IF(F4986="","",INT(F4986))</f>
        <v/>
      </c>
      <c r="H4986">
        <f>IF(G4986="","",IF(AND(MONTH(G4986)*100+DAY(G4986)&gt;=season_lo,MONTH(G4986)*100+DAY(G4986)&lt;=season_hi),1,0))</f>
        <v/>
      </c>
      <c r="I4986">
        <f>IF(G4986="","",G4986-first_day+1)</f>
        <v/>
      </c>
      <c r="J4986" s="27">
        <f>IF(I4986="","",INDEX(Daily!$J$2:$J$421,I4986))</f>
        <v/>
      </c>
      <c r="K4986" s="27">
        <f>IF(J4986="","",J4986+cat_offset)</f>
        <v/>
      </c>
      <c r="L4986" s="27">
        <f>IF(J4986="","",MAX(0,E4986-J4986)^2)</f>
        <v/>
      </c>
      <c r="M4986" s="27">
        <f>IF(J4986="","",MAX(0,E4986-(J4986+twcdh_off))^2)</f>
        <v/>
      </c>
      <c r="N4986" s="27">
        <f>IF(E4986="","",MAX(0,E4986-swcdh_thr)^2)</f>
        <v/>
      </c>
      <c r="O4986">
        <f>IF(K4986="","",ROUND(E4986-K4986,0))</f>
        <v/>
      </c>
      <c r="P4986">
        <f>IF(O4986="","",IF(O4986&gt;=1,O4986,0))</f>
        <v/>
      </c>
      <c r="Q4986" s="27">
        <f>IF(E4986="","",MAX(0,E4986-22))</f>
        <v/>
      </c>
      <c r="R4986" s="27">
        <f>IF(H4986=1,E4986,"")</f>
        <v/>
      </c>
      <c r="S4986" s="27">
        <f>IF(AND(H4986=1,J4986&lt;&gt;""),E4986-J4986,"")</f>
        <v/>
      </c>
      <c r="T4986">
        <f>IF(G4986="","",MONTH(G4986))</f>
        <v/>
      </c>
    </row>
    <row r="4987">
      <c r="A4987" s="24" t="n">
        <v>2020</v>
      </c>
      <c r="B4987" s="24" t="n">
        <v>7</v>
      </c>
      <c r="C4987" s="24" t="n">
        <v>26</v>
      </c>
      <c r="D4987" s="24" t="n">
        <v>18</v>
      </c>
      <c r="E4987" s="24" t="n">
        <v>33.62</v>
      </c>
      <c r="F4987" s="25">
        <f>IF($E4987="","",DATE(IF($A4987="",nominal_year,$A4987),$B4987,$C4987)+($D4987-IF(LEFT(hour_conv,1)="1",1,0))/24)</f>
        <v/>
      </c>
      <c r="G4987" s="26">
        <f>IF(F4987="","",INT(F4987))</f>
        <v/>
      </c>
      <c r="H4987">
        <f>IF(G4987="","",IF(AND(MONTH(G4987)*100+DAY(G4987)&gt;=season_lo,MONTH(G4987)*100+DAY(G4987)&lt;=season_hi),1,0))</f>
        <v/>
      </c>
      <c r="I4987">
        <f>IF(G4987="","",G4987-first_day+1)</f>
        <v/>
      </c>
      <c r="J4987" s="27">
        <f>IF(I4987="","",INDEX(Daily!$J$2:$J$421,I4987))</f>
        <v/>
      </c>
      <c r="K4987" s="27">
        <f>IF(J4987="","",J4987+cat_offset)</f>
        <v/>
      </c>
      <c r="L4987" s="27">
        <f>IF(J4987="","",MAX(0,E4987-J4987)^2)</f>
        <v/>
      </c>
      <c r="M4987" s="27">
        <f>IF(J4987="","",MAX(0,E4987-(J4987+twcdh_off))^2)</f>
        <v/>
      </c>
      <c r="N4987" s="27">
        <f>IF(E4987="","",MAX(0,E4987-swcdh_thr)^2)</f>
        <v/>
      </c>
      <c r="O4987">
        <f>IF(K4987="","",ROUND(E4987-K4987,0))</f>
        <v/>
      </c>
      <c r="P4987">
        <f>IF(O4987="","",IF(O4987&gt;=1,O4987,0))</f>
        <v/>
      </c>
      <c r="Q4987" s="27">
        <f>IF(E4987="","",MAX(0,E4987-22))</f>
        <v/>
      </c>
      <c r="R4987" s="27">
        <f>IF(H4987=1,E4987,"")</f>
        <v/>
      </c>
      <c r="S4987" s="27">
        <f>IF(AND(H4987=1,J4987&lt;&gt;""),E4987-J4987,"")</f>
        <v/>
      </c>
      <c r="T4987">
        <f>IF(G4987="","",MONTH(G4987))</f>
        <v/>
      </c>
    </row>
    <row r="4988">
      <c r="A4988" s="24" t="n">
        <v>2020</v>
      </c>
      <c r="B4988" s="24" t="n">
        <v>7</v>
      </c>
      <c r="C4988" s="24" t="n">
        <v>26</v>
      </c>
      <c r="D4988" s="24" t="n">
        <v>19</v>
      </c>
      <c r="E4988" s="24" t="n">
        <v>31.75</v>
      </c>
      <c r="F4988" s="25">
        <f>IF($E4988="","",DATE(IF($A4988="",nominal_year,$A4988),$B4988,$C4988)+($D4988-IF(LEFT(hour_conv,1)="1",1,0))/24)</f>
        <v/>
      </c>
      <c r="G4988" s="26">
        <f>IF(F4988="","",INT(F4988))</f>
        <v/>
      </c>
      <c r="H4988">
        <f>IF(G4988="","",IF(AND(MONTH(G4988)*100+DAY(G4988)&gt;=season_lo,MONTH(G4988)*100+DAY(G4988)&lt;=season_hi),1,0))</f>
        <v/>
      </c>
      <c r="I4988">
        <f>IF(G4988="","",G4988-first_day+1)</f>
        <v/>
      </c>
      <c r="J4988" s="27">
        <f>IF(I4988="","",INDEX(Daily!$J$2:$J$421,I4988))</f>
        <v/>
      </c>
      <c r="K4988" s="27">
        <f>IF(J4988="","",J4988+cat_offset)</f>
        <v/>
      </c>
      <c r="L4988" s="27">
        <f>IF(J4988="","",MAX(0,E4988-J4988)^2)</f>
        <v/>
      </c>
      <c r="M4988" s="27">
        <f>IF(J4988="","",MAX(0,E4988-(J4988+twcdh_off))^2)</f>
        <v/>
      </c>
      <c r="N4988" s="27">
        <f>IF(E4988="","",MAX(0,E4988-swcdh_thr)^2)</f>
        <v/>
      </c>
      <c r="O4988">
        <f>IF(K4988="","",ROUND(E4988-K4988,0))</f>
        <v/>
      </c>
      <c r="P4988">
        <f>IF(O4988="","",IF(O4988&gt;=1,O4988,0))</f>
        <v/>
      </c>
      <c r="Q4988" s="27">
        <f>IF(E4988="","",MAX(0,E4988-22))</f>
        <v/>
      </c>
      <c r="R4988" s="27">
        <f>IF(H4988=1,E4988,"")</f>
        <v/>
      </c>
      <c r="S4988" s="27">
        <f>IF(AND(H4988=1,J4988&lt;&gt;""),E4988-J4988,"")</f>
        <v/>
      </c>
      <c r="T4988">
        <f>IF(G4988="","",MONTH(G4988))</f>
        <v/>
      </c>
    </row>
    <row r="4989">
      <c r="A4989" s="24" t="n">
        <v>2020</v>
      </c>
      <c r="B4989" s="24" t="n">
        <v>7</v>
      </c>
      <c r="C4989" s="24" t="n">
        <v>26</v>
      </c>
      <c r="D4989" s="24" t="n">
        <v>20</v>
      </c>
      <c r="E4989" s="24" t="n">
        <v>30.24</v>
      </c>
      <c r="F4989" s="25">
        <f>IF($E4989="","",DATE(IF($A4989="",nominal_year,$A4989),$B4989,$C4989)+($D4989-IF(LEFT(hour_conv,1)="1",1,0))/24)</f>
        <v/>
      </c>
      <c r="G4989" s="26">
        <f>IF(F4989="","",INT(F4989))</f>
        <v/>
      </c>
      <c r="H4989">
        <f>IF(G4989="","",IF(AND(MONTH(G4989)*100+DAY(G4989)&gt;=season_lo,MONTH(G4989)*100+DAY(G4989)&lt;=season_hi),1,0))</f>
        <v/>
      </c>
      <c r="I4989">
        <f>IF(G4989="","",G4989-first_day+1)</f>
        <v/>
      </c>
      <c r="J4989" s="27">
        <f>IF(I4989="","",INDEX(Daily!$J$2:$J$421,I4989))</f>
        <v/>
      </c>
      <c r="K4989" s="27">
        <f>IF(J4989="","",J4989+cat_offset)</f>
        <v/>
      </c>
      <c r="L4989" s="27">
        <f>IF(J4989="","",MAX(0,E4989-J4989)^2)</f>
        <v/>
      </c>
      <c r="M4989" s="27">
        <f>IF(J4989="","",MAX(0,E4989-(J4989+twcdh_off))^2)</f>
        <v/>
      </c>
      <c r="N4989" s="27">
        <f>IF(E4989="","",MAX(0,E4989-swcdh_thr)^2)</f>
        <v/>
      </c>
      <c r="O4989">
        <f>IF(K4989="","",ROUND(E4989-K4989,0))</f>
        <v/>
      </c>
      <c r="P4989">
        <f>IF(O4989="","",IF(O4989&gt;=1,O4989,0))</f>
        <v/>
      </c>
      <c r="Q4989" s="27">
        <f>IF(E4989="","",MAX(0,E4989-22))</f>
        <v/>
      </c>
      <c r="R4989" s="27">
        <f>IF(H4989=1,E4989,"")</f>
        <v/>
      </c>
      <c r="S4989" s="27">
        <f>IF(AND(H4989=1,J4989&lt;&gt;""),E4989-J4989,"")</f>
        <v/>
      </c>
      <c r="T4989">
        <f>IF(G4989="","",MONTH(G4989))</f>
        <v/>
      </c>
    </row>
    <row r="4990">
      <c r="A4990" s="24" t="n">
        <v>2020</v>
      </c>
      <c r="B4990" s="24" t="n">
        <v>7</v>
      </c>
      <c r="C4990" s="24" t="n">
        <v>26</v>
      </c>
      <c r="D4990" s="24" t="n">
        <v>21</v>
      </c>
      <c r="E4990" s="24" t="n">
        <v>27.96</v>
      </c>
      <c r="F4990" s="25">
        <f>IF($E4990="","",DATE(IF($A4990="",nominal_year,$A4990),$B4990,$C4990)+($D4990-IF(LEFT(hour_conv,1)="1",1,0))/24)</f>
        <v/>
      </c>
      <c r="G4990" s="26">
        <f>IF(F4990="","",INT(F4990))</f>
        <v/>
      </c>
      <c r="H4990">
        <f>IF(G4990="","",IF(AND(MONTH(G4990)*100+DAY(G4990)&gt;=season_lo,MONTH(G4990)*100+DAY(G4990)&lt;=season_hi),1,0))</f>
        <v/>
      </c>
      <c r="I4990">
        <f>IF(G4990="","",G4990-first_day+1)</f>
        <v/>
      </c>
      <c r="J4990" s="27">
        <f>IF(I4990="","",INDEX(Daily!$J$2:$J$421,I4990))</f>
        <v/>
      </c>
      <c r="K4990" s="27">
        <f>IF(J4990="","",J4990+cat_offset)</f>
        <v/>
      </c>
      <c r="L4990" s="27">
        <f>IF(J4990="","",MAX(0,E4990-J4990)^2)</f>
        <v/>
      </c>
      <c r="M4990" s="27">
        <f>IF(J4990="","",MAX(0,E4990-(J4990+twcdh_off))^2)</f>
        <v/>
      </c>
      <c r="N4990" s="27">
        <f>IF(E4990="","",MAX(0,E4990-swcdh_thr)^2)</f>
        <v/>
      </c>
      <c r="O4990">
        <f>IF(K4990="","",ROUND(E4990-K4990,0))</f>
        <v/>
      </c>
      <c r="P4990">
        <f>IF(O4990="","",IF(O4990&gt;=1,O4990,0))</f>
        <v/>
      </c>
      <c r="Q4990" s="27">
        <f>IF(E4990="","",MAX(0,E4990-22))</f>
        <v/>
      </c>
      <c r="R4990" s="27">
        <f>IF(H4990=1,E4990,"")</f>
        <v/>
      </c>
      <c r="S4990" s="27">
        <f>IF(AND(H4990=1,J4990&lt;&gt;""),E4990-J4990,"")</f>
        <v/>
      </c>
      <c r="T4990">
        <f>IF(G4990="","",MONTH(G4990))</f>
        <v/>
      </c>
    </row>
    <row r="4991">
      <c r="A4991" s="24" t="n">
        <v>2020</v>
      </c>
      <c r="B4991" s="24" t="n">
        <v>7</v>
      </c>
      <c r="C4991" s="24" t="n">
        <v>26</v>
      </c>
      <c r="D4991" s="24" t="n">
        <v>22</v>
      </c>
      <c r="E4991" s="24" t="n">
        <v>25.83</v>
      </c>
      <c r="F4991" s="25">
        <f>IF($E4991="","",DATE(IF($A4991="",nominal_year,$A4991),$B4991,$C4991)+($D4991-IF(LEFT(hour_conv,1)="1",1,0))/24)</f>
        <v/>
      </c>
      <c r="G4991" s="26">
        <f>IF(F4991="","",INT(F4991))</f>
        <v/>
      </c>
      <c r="H4991">
        <f>IF(G4991="","",IF(AND(MONTH(G4991)*100+DAY(G4991)&gt;=season_lo,MONTH(G4991)*100+DAY(G4991)&lt;=season_hi),1,0))</f>
        <v/>
      </c>
      <c r="I4991">
        <f>IF(G4991="","",G4991-first_day+1)</f>
        <v/>
      </c>
      <c r="J4991" s="27">
        <f>IF(I4991="","",INDEX(Daily!$J$2:$J$421,I4991))</f>
        <v/>
      </c>
      <c r="K4991" s="27">
        <f>IF(J4991="","",J4991+cat_offset)</f>
        <v/>
      </c>
      <c r="L4991" s="27">
        <f>IF(J4991="","",MAX(0,E4991-J4991)^2)</f>
        <v/>
      </c>
      <c r="M4991" s="27">
        <f>IF(J4991="","",MAX(0,E4991-(J4991+twcdh_off))^2)</f>
        <v/>
      </c>
      <c r="N4991" s="27">
        <f>IF(E4991="","",MAX(0,E4991-swcdh_thr)^2)</f>
        <v/>
      </c>
      <c r="O4991">
        <f>IF(K4991="","",ROUND(E4991-K4991,0))</f>
        <v/>
      </c>
      <c r="P4991">
        <f>IF(O4991="","",IF(O4991&gt;=1,O4991,0))</f>
        <v/>
      </c>
      <c r="Q4991" s="27">
        <f>IF(E4991="","",MAX(0,E4991-22))</f>
        <v/>
      </c>
      <c r="R4991" s="27">
        <f>IF(H4991=1,E4991,"")</f>
        <v/>
      </c>
      <c r="S4991" s="27">
        <f>IF(AND(H4991=1,J4991&lt;&gt;""),E4991-J4991,"")</f>
        <v/>
      </c>
      <c r="T4991">
        <f>IF(G4991="","",MONTH(G4991))</f>
        <v/>
      </c>
    </row>
    <row r="4992">
      <c r="A4992" s="24" t="n">
        <v>2020</v>
      </c>
      <c r="B4992" s="24" t="n">
        <v>7</v>
      </c>
      <c r="C4992" s="24" t="n">
        <v>26</v>
      </c>
      <c r="D4992" s="24" t="n">
        <v>23</v>
      </c>
      <c r="E4992" s="24" t="n">
        <v>25.16</v>
      </c>
      <c r="F4992" s="25">
        <f>IF($E4992="","",DATE(IF($A4992="",nominal_year,$A4992),$B4992,$C4992)+($D4992-IF(LEFT(hour_conv,1)="1",1,0))/24)</f>
        <v/>
      </c>
      <c r="G4992" s="26">
        <f>IF(F4992="","",INT(F4992))</f>
        <v/>
      </c>
      <c r="H4992">
        <f>IF(G4992="","",IF(AND(MONTH(G4992)*100+DAY(G4992)&gt;=season_lo,MONTH(G4992)*100+DAY(G4992)&lt;=season_hi),1,0))</f>
        <v/>
      </c>
      <c r="I4992">
        <f>IF(G4992="","",G4992-first_day+1)</f>
        <v/>
      </c>
      <c r="J4992" s="27">
        <f>IF(I4992="","",INDEX(Daily!$J$2:$J$421,I4992))</f>
        <v/>
      </c>
      <c r="K4992" s="27">
        <f>IF(J4992="","",J4992+cat_offset)</f>
        <v/>
      </c>
      <c r="L4992" s="27">
        <f>IF(J4992="","",MAX(0,E4992-J4992)^2)</f>
        <v/>
      </c>
      <c r="M4992" s="27">
        <f>IF(J4992="","",MAX(0,E4992-(J4992+twcdh_off))^2)</f>
        <v/>
      </c>
      <c r="N4992" s="27">
        <f>IF(E4992="","",MAX(0,E4992-swcdh_thr)^2)</f>
        <v/>
      </c>
      <c r="O4992">
        <f>IF(K4992="","",ROUND(E4992-K4992,0))</f>
        <v/>
      </c>
      <c r="P4992">
        <f>IF(O4992="","",IF(O4992&gt;=1,O4992,0))</f>
        <v/>
      </c>
      <c r="Q4992" s="27">
        <f>IF(E4992="","",MAX(0,E4992-22))</f>
        <v/>
      </c>
      <c r="R4992" s="27">
        <f>IF(H4992=1,E4992,"")</f>
        <v/>
      </c>
      <c r="S4992" s="27">
        <f>IF(AND(H4992=1,J4992&lt;&gt;""),E4992-J4992,"")</f>
        <v/>
      </c>
      <c r="T4992">
        <f>IF(G4992="","",MONTH(G4992))</f>
        <v/>
      </c>
    </row>
    <row r="4993">
      <c r="A4993" s="24" t="n">
        <v>2020</v>
      </c>
      <c r="B4993" s="24" t="n">
        <v>7</v>
      </c>
      <c r="C4993" s="24" t="n">
        <v>26</v>
      </c>
      <c r="D4993" s="24" t="n">
        <v>24</v>
      </c>
      <c r="E4993" s="24" t="n">
        <v>24.03</v>
      </c>
      <c r="F4993" s="25">
        <f>IF($E4993="","",DATE(IF($A4993="",nominal_year,$A4993),$B4993,$C4993)+($D4993-IF(LEFT(hour_conv,1)="1",1,0))/24)</f>
        <v/>
      </c>
      <c r="G4993" s="26">
        <f>IF(F4993="","",INT(F4993))</f>
        <v/>
      </c>
      <c r="H4993">
        <f>IF(G4993="","",IF(AND(MONTH(G4993)*100+DAY(G4993)&gt;=season_lo,MONTH(G4993)*100+DAY(G4993)&lt;=season_hi),1,0))</f>
        <v/>
      </c>
      <c r="I4993">
        <f>IF(G4993="","",G4993-first_day+1)</f>
        <v/>
      </c>
      <c r="J4993" s="27">
        <f>IF(I4993="","",INDEX(Daily!$J$2:$J$421,I4993))</f>
        <v/>
      </c>
      <c r="K4993" s="27">
        <f>IF(J4993="","",J4993+cat_offset)</f>
        <v/>
      </c>
      <c r="L4993" s="27">
        <f>IF(J4993="","",MAX(0,E4993-J4993)^2)</f>
        <v/>
      </c>
      <c r="M4993" s="27">
        <f>IF(J4993="","",MAX(0,E4993-(J4993+twcdh_off))^2)</f>
        <v/>
      </c>
      <c r="N4993" s="27">
        <f>IF(E4993="","",MAX(0,E4993-swcdh_thr)^2)</f>
        <v/>
      </c>
      <c r="O4993">
        <f>IF(K4993="","",ROUND(E4993-K4993,0))</f>
        <v/>
      </c>
      <c r="P4993">
        <f>IF(O4993="","",IF(O4993&gt;=1,O4993,0))</f>
        <v/>
      </c>
      <c r="Q4993" s="27">
        <f>IF(E4993="","",MAX(0,E4993-22))</f>
        <v/>
      </c>
      <c r="R4993" s="27">
        <f>IF(H4993=1,E4993,"")</f>
        <v/>
      </c>
      <c r="S4993" s="27">
        <f>IF(AND(H4993=1,J4993&lt;&gt;""),E4993-J4993,"")</f>
        <v/>
      </c>
      <c r="T4993">
        <f>IF(G4993="","",MONTH(G4993))</f>
        <v/>
      </c>
    </row>
    <row r="4994">
      <c r="A4994" s="24" t="n">
        <v>2020</v>
      </c>
      <c r="B4994" s="24" t="n">
        <v>7</v>
      </c>
      <c r="C4994" s="24" t="n">
        <v>27</v>
      </c>
      <c r="D4994" s="24" t="n">
        <v>1</v>
      </c>
      <c r="E4994" s="24" t="n">
        <v>21.88</v>
      </c>
      <c r="F4994" s="25">
        <f>IF($E4994="","",DATE(IF($A4994="",nominal_year,$A4994),$B4994,$C4994)+($D4994-IF(LEFT(hour_conv,1)="1",1,0))/24)</f>
        <v/>
      </c>
      <c r="G4994" s="26">
        <f>IF(F4994="","",INT(F4994))</f>
        <v/>
      </c>
      <c r="H4994">
        <f>IF(G4994="","",IF(AND(MONTH(G4994)*100+DAY(G4994)&gt;=season_lo,MONTH(G4994)*100+DAY(G4994)&lt;=season_hi),1,0))</f>
        <v/>
      </c>
      <c r="I4994">
        <f>IF(G4994="","",G4994-first_day+1)</f>
        <v/>
      </c>
      <c r="J4994" s="27">
        <f>IF(I4994="","",INDEX(Daily!$J$2:$J$421,I4994))</f>
        <v/>
      </c>
      <c r="K4994" s="27">
        <f>IF(J4994="","",J4994+cat_offset)</f>
        <v/>
      </c>
      <c r="L4994" s="27">
        <f>IF(J4994="","",MAX(0,E4994-J4994)^2)</f>
        <v/>
      </c>
      <c r="M4994" s="27">
        <f>IF(J4994="","",MAX(0,E4994-(J4994+twcdh_off))^2)</f>
        <v/>
      </c>
      <c r="N4994" s="27">
        <f>IF(E4994="","",MAX(0,E4994-swcdh_thr)^2)</f>
        <v/>
      </c>
      <c r="O4994">
        <f>IF(K4994="","",ROUND(E4994-K4994,0))</f>
        <v/>
      </c>
      <c r="P4994">
        <f>IF(O4994="","",IF(O4994&gt;=1,O4994,0))</f>
        <v/>
      </c>
      <c r="Q4994" s="27">
        <f>IF(E4994="","",MAX(0,E4994-22))</f>
        <v/>
      </c>
      <c r="R4994" s="27">
        <f>IF(H4994=1,E4994,"")</f>
        <v/>
      </c>
      <c r="S4994" s="27">
        <f>IF(AND(H4994=1,J4994&lt;&gt;""),E4994-J4994,"")</f>
        <v/>
      </c>
      <c r="T4994">
        <f>IF(G4994="","",MONTH(G4994))</f>
        <v/>
      </c>
    </row>
    <row r="4995">
      <c r="A4995" s="24" t="n">
        <v>2020</v>
      </c>
      <c r="B4995" s="24" t="n">
        <v>7</v>
      </c>
      <c r="C4995" s="24" t="n">
        <v>27</v>
      </c>
      <c r="D4995" s="24" t="n">
        <v>2</v>
      </c>
      <c r="E4995" s="24" t="n">
        <v>20.12</v>
      </c>
      <c r="F4995" s="25">
        <f>IF($E4995="","",DATE(IF($A4995="",nominal_year,$A4995),$B4995,$C4995)+($D4995-IF(LEFT(hour_conv,1)="1",1,0))/24)</f>
        <v/>
      </c>
      <c r="G4995" s="26">
        <f>IF(F4995="","",INT(F4995))</f>
        <v/>
      </c>
      <c r="H4995">
        <f>IF(G4995="","",IF(AND(MONTH(G4995)*100+DAY(G4995)&gt;=season_lo,MONTH(G4995)*100+DAY(G4995)&lt;=season_hi),1,0))</f>
        <v/>
      </c>
      <c r="I4995">
        <f>IF(G4995="","",G4995-first_day+1)</f>
        <v/>
      </c>
      <c r="J4995" s="27">
        <f>IF(I4995="","",INDEX(Daily!$J$2:$J$421,I4995))</f>
        <v/>
      </c>
      <c r="K4995" s="27">
        <f>IF(J4995="","",J4995+cat_offset)</f>
        <v/>
      </c>
      <c r="L4995" s="27">
        <f>IF(J4995="","",MAX(0,E4995-J4995)^2)</f>
        <v/>
      </c>
      <c r="M4995" s="27">
        <f>IF(J4995="","",MAX(0,E4995-(J4995+twcdh_off))^2)</f>
        <v/>
      </c>
      <c r="N4995" s="27">
        <f>IF(E4995="","",MAX(0,E4995-swcdh_thr)^2)</f>
        <v/>
      </c>
      <c r="O4995">
        <f>IF(K4995="","",ROUND(E4995-K4995,0))</f>
        <v/>
      </c>
      <c r="P4995">
        <f>IF(O4995="","",IF(O4995&gt;=1,O4995,0))</f>
        <v/>
      </c>
      <c r="Q4995" s="27">
        <f>IF(E4995="","",MAX(0,E4995-22))</f>
        <v/>
      </c>
      <c r="R4995" s="27">
        <f>IF(H4995=1,E4995,"")</f>
        <v/>
      </c>
      <c r="S4995" s="27">
        <f>IF(AND(H4995=1,J4995&lt;&gt;""),E4995-J4995,"")</f>
        <v/>
      </c>
      <c r="T4995">
        <f>IF(G4995="","",MONTH(G4995))</f>
        <v/>
      </c>
    </row>
    <row r="4996">
      <c r="A4996" s="24" t="n">
        <v>2020</v>
      </c>
      <c r="B4996" s="24" t="n">
        <v>7</v>
      </c>
      <c r="C4996" s="24" t="n">
        <v>27</v>
      </c>
      <c r="D4996" s="24" t="n">
        <v>3</v>
      </c>
      <c r="E4996" s="24" t="n">
        <v>19.4</v>
      </c>
      <c r="F4996" s="25">
        <f>IF($E4996="","",DATE(IF($A4996="",nominal_year,$A4996),$B4996,$C4996)+($D4996-IF(LEFT(hour_conv,1)="1",1,0))/24)</f>
        <v/>
      </c>
      <c r="G4996" s="26">
        <f>IF(F4996="","",INT(F4996))</f>
        <v/>
      </c>
      <c r="H4996">
        <f>IF(G4996="","",IF(AND(MONTH(G4996)*100+DAY(G4996)&gt;=season_lo,MONTH(G4996)*100+DAY(G4996)&lt;=season_hi),1,0))</f>
        <v/>
      </c>
      <c r="I4996">
        <f>IF(G4996="","",G4996-first_day+1)</f>
        <v/>
      </c>
      <c r="J4996" s="27">
        <f>IF(I4996="","",INDEX(Daily!$J$2:$J$421,I4996))</f>
        <v/>
      </c>
      <c r="K4996" s="27">
        <f>IF(J4996="","",J4996+cat_offset)</f>
        <v/>
      </c>
      <c r="L4996" s="27">
        <f>IF(J4996="","",MAX(0,E4996-J4996)^2)</f>
        <v/>
      </c>
      <c r="M4996" s="27">
        <f>IF(J4996="","",MAX(0,E4996-(J4996+twcdh_off))^2)</f>
        <v/>
      </c>
      <c r="N4996" s="27">
        <f>IF(E4996="","",MAX(0,E4996-swcdh_thr)^2)</f>
        <v/>
      </c>
      <c r="O4996">
        <f>IF(K4996="","",ROUND(E4996-K4996,0))</f>
        <v/>
      </c>
      <c r="P4996">
        <f>IF(O4996="","",IF(O4996&gt;=1,O4996,0))</f>
        <v/>
      </c>
      <c r="Q4996" s="27">
        <f>IF(E4996="","",MAX(0,E4996-22))</f>
        <v/>
      </c>
      <c r="R4996" s="27">
        <f>IF(H4996=1,E4996,"")</f>
        <v/>
      </c>
      <c r="S4996" s="27">
        <f>IF(AND(H4996=1,J4996&lt;&gt;""),E4996-J4996,"")</f>
        <v/>
      </c>
      <c r="T4996">
        <f>IF(G4996="","",MONTH(G4996))</f>
        <v/>
      </c>
    </row>
    <row r="4997">
      <c r="A4997" s="24" t="n">
        <v>2020</v>
      </c>
      <c r="B4997" s="24" t="n">
        <v>7</v>
      </c>
      <c r="C4997" s="24" t="n">
        <v>27</v>
      </c>
      <c r="D4997" s="24" t="n">
        <v>4</v>
      </c>
      <c r="E4997" s="24" t="n">
        <v>18.75</v>
      </c>
      <c r="F4997" s="25">
        <f>IF($E4997="","",DATE(IF($A4997="",nominal_year,$A4997),$B4997,$C4997)+($D4997-IF(LEFT(hour_conv,1)="1",1,0))/24)</f>
        <v/>
      </c>
      <c r="G4997" s="26">
        <f>IF(F4997="","",INT(F4997))</f>
        <v/>
      </c>
      <c r="H4997">
        <f>IF(G4997="","",IF(AND(MONTH(G4997)*100+DAY(G4997)&gt;=season_lo,MONTH(G4997)*100+DAY(G4997)&lt;=season_hi),1,0))</f>
        <v/>
      </c>
      <c r="I4997">
        <f>IF(G4997="","",G4997-first_day+1)</f>
        <v/>
      </c>
      <c r="J4997" s="27">
        <f>IF(I4997="","",INDEX(Daily!$J$2:$J$421,I4997))</f>
        <v/>
      </c>
      <c r="K4997" s="27">
        <f>IF(J4997="","",J4997+cat_offset)</f>
        <v/>
      </c>
      <c r="L4997" s="27">
        <f>IF(J4997="","",MAX(0,E4997-J4997)^2)</f>
        <v/>
      </c>
      <c r="M4997" s="27">
        <f>IF(J4997="","",MAX(0,E4997-(J4997+twcdh_off))^2)</f>
        <v/>
      </c>
      <c r="N4997" s="27">
        <f>IF(E4997="","",MAX(0,E4997-swcdh_thr)^2)</f>
        <v/>
      </c>
      <c r="O4997">
        <f>IF(K4997="","",ROUND(E4997-K4997,0))</f>
        <v/>
      </c>
      <c r="P4997">
        <f>IF(O4997="","",IF(O4997&gt;=1,O4997,0))</f>
        <v/>
      </c>
      <c r="Q4997" s="27">
        <f>IF(E4997="","",MAX(0,E4997-22))</f>
        <v/>
      </c>
      <c r="R4997" s="27">
        <f>IF(H4997=1,E4997,"")</f>
        <v/>
      </c>
      <c r="S4997" s="27">
        <f>IF(AND(H4997=1,J4997&lt;&gt;""),E4997-J4997,"")</f>
        <v/>
      </c>
      <c r="T4997">
        <f>IF(G4997="","",MONTH(G4997))</f>
        <v/>
      </c>
    </row>
    <row r="4998">
      <c r="A4998" s="24" t="n">
        <v>2020</v>
      </c>
      <c r="B4998" s="24" t="n">
        <v>7</v>
      </c>
      <c r="C4998" s="24" t="n">
        <v>27</v>
      </c>
      <c r="D4998" s="24" t="n">
        <v>5</v>
      </c>
      <c r="E4998" s="24" t="n">
        <v>19.64</v>
      </c>
      <c r="F4998" s="25">
        <f>IF($E4998="","",DATE(IF($A4998="",nominal_year,$A4998),$B4998,$C4998)+($D4998-IF(LEFT(hour_conv,1)="1",1,0))/24)</f>
        <v/>
      </c>
      <c r="G4998" s="26">
        <f>IF(F4998="","",INT(F4998))</f>
        <v/>
      </c>
      <c r="H4998">
        <f>IF(G4998="","",IF(AND(MONTH(G4998)*100+DAY(G4998)&gt;=season_lo,MONTH(G4998)*100+DAY(G4998)&lt;=season_hi),1,0))</f>
        <v/>
      </c>
      <c r="I4998">
        <f>IF(G4998="","",G4998-first_day+1)</f>
        <v/>
      </c>
      <c r="J4998" s="27">
        <f>IF(I4998="","",INDEX(Daily!$J$2:$J$421,I4998))</f>
        <v/>
      </c>
      <c r="K4998" s="27">
        <f>IF(J4998="","",J4998+cat_offset)</f>
        <v/>
      </c>
      <c r="L4998" s="27">
        <f>IF(J4998="","",MAX(0,E4998-J4998)^2)</f>
        <v/>
      </c>
      <c r="M4998" s="27">
        <f>IF(J4998="","",MAX(0,E4998-(J4998+twcdh_off))^2)</f>
        <v/>
      </c>
      <c r="N4998" s="27">
        <f>IF(E4998="","",MAX(0,E4998-swcdh_thr)^2)</f>
        <v/>
      </c>
      <c r="O4998">
        <f>IF(K4998="","",ROUND(E4998-K4998,0))</f>
        <v/>
      </c>
      <c r="P4998">
        <f>IF(O4998="","",IF(O4998&gt;=1,O4998,0))</f>
        <v/>
      </c>
      <c r="Q4998" s="27">
        <f>IF(E4998="","",MAX(0,E4998-22))</f>
        <v/>
      </c>
      <c r="R4998" s="27">
        <f>IF(H4998=1,E4998,"")</f>
        <v/>
      </c>
      <c r="S4998" s="27">
        <f>IF(AND(H4998=1,J4998&lt;&gt;""),E4998-J4998,"")</f>
        <v/>
      </c>
      <c r="T4998">
        <f>IF(G4998="","",MONTH(G4998))</f>
        <v/>
      </c>
    </row>
    <row r="4999">
      <c r="A4999" s="24" t="n">
        <v>2020</v>
      </c>
      <c r="B4999" s="24" t="n">
        <v>7</v>
      </c>
      <c r="C4999" s="24" t="n">
        <v>27</v>
      </c>
      <c r="D4999" s="24" t="n">
        <v>6</v>
      </c>
      <c r="E4999" s="24" t="n">
        <v>19.79</v>
      </c>
      <c r="F4999" s="25">
        <f>IF($E4999="","",DATE(IF($A4999="",nominal_year,$A4999),$B4999,$C4999)+($D4999-IF(LEFT(hour_conv,1)="1",1,0))/24)</f>
        <v/>
      </c>
      <c r="G4999" s="26">
        <f>IF(F4999="","",INT(F4999))</f>
        <v/>
      </c>
      <c r="H4999">
        <f>IF(G4999="","",IF(AND(MONTH(G4999)*100+DAY(G4999)&gt;=season_lo,MONTH(G4999)*100+DAY(G4999)&lt;=season_hi),1,0))</f>
        <v/>
      </c>
      <c r="I4999">
        <f>IF(G4999="","",G4999-first_day+1)</f>
        <v/>
      </c>
      <c r="J4999" s="27">
        <f>IF(I4999="","",INDEX(Daily!$J$2:$J$421,I4999))</f>
        <v/>
      </c>
      <c r="K4999" s="27">
        <f>IF(J4999="","",J4999+cat_offset)</f>
        <v/>
      </c>
      <c r="L4999" s="27">
        <f>IF(J4999="","",MAX(0,E4999-J4999)^2)</f>
        <v/>
      </c>
      <c r="M4999" s="27">
        <f>IF(J4999="","",MAX(0,E4999-(J4999+twcdh_off))^2)</f>
        <v/>
      </c>
      <c r="N4999" s="27">
        <f>IF(E4999="","",MAX(0,E4999-swcdh_thr)^2)</f>
        <v/>
      </c>
      <c r="O4999">
        <f>IF(K4999="","",ROUND(E4999-K4999,0))</f>
        <v/>
      </c>
      <c r="P4999">
        <f>IF(O4999="","",IF(O4999&gt;=1,O4999,0))</f>
        <v/>
      </c>
      <c r="Q4999" s="27">
        <f>IF(E4999="","",MAX(0,E4999-22))</f>
        <v/>
      </c>
      <c r="R4999" s="27">
        <f>IF(H4999=1,E4999,"")</f>
        <v/>
      </c>
      <c r="S4999" s="27">
        <f>IF(AND(H4999=1,J4999&lt;&gt;""),E4999-J4999,"")</f>
        <v/>
      </c>
      <c r="T4999">
        <f>IF(G4999="","",MONTH(G4999))</f>
        <v/>
      </c>
    </row>
    <row r="5000">
      <c r="A5000" s="24" t="n">
        <v>2020</v>
      </c>
      <c r="B5000" s="24" t="n">
        <v>7</v>
      </c>
      <c r="C5000" s="24" t="n">
        <v>27</v>
      </c>
      <c r="D5000" s="24" t="n">
        <v>7</v>
      </c>
      <c r="E5000" s="24" t="n">
        <v>20.1</v>
      </c>
      <c r="F5000" s="25">
        <f>IF($E5000="","",DATE(IF($A5000="",nominal_year,$A5000),$B5000,$C5000)+($D5000-IF(LEFT(hour_conv,1)="1",1,0))/24)</f>
        <v/>
      </c>
      <c r="G5000" s="26">
        <f>IF(F5000="","",INT(F5000))</f>
        <v/>
      </c>
      <c r="H5000">
        <f>IF(G5000="","",IF(AND(MONTH(G5000)*100+DAY(G5000)&gt;=season_lo,MONTH(G5000)*100+DAY(G5000)&lt;=season_hi),1,0))</f>
        <v/>
      </c>
      <c r="I5000">
        <f>IF(G5000="","",G5000-first_day+1)</f>
        <v/>
      </c>
      <c r="J5000" s="27">
        <f>IF(I5000="","",INDEX(Daily!$J$2:$J$421,I5000))</f>
        <v/>
      </c>
      <c r="K5000" s="27">
        <f>IF(J5000="","",J5000+cat_offset)</f>
        <v/>
      </c>
      <c r="L5000" s="27">
        <f>IF(J5000="","",MAX(0,E5000-J5000)^2)</f>
        <v/>
      </c>
      <c r="M5000" s="27">
        <f>IF(J5000="","",MAX(0,E5000-(J5000+twcdh_off))^2)</f>
        <v/>
      </c>
      <c r="N5000" s="27">
        <f>IF(E5000="","",MAX(0,E5000-swcdh_thr)^2)</f>
        <v/>
      </c>
      <c r="O5000">
        <f>IF(K5000="","",ROUND(E5000-K5000,0))</f>
        <v/>
      </c>
      <c r="P5000">
        <f>IF(O5000="","",IF(O5000&gt;=1,O5000,0))</f>
        <v/>
      </c>
      <c r="Q5000" s="27">
        <f>IF(E5000="","",MAX(0,E5000-22))</f>
        <v/>
      </c>
      <c r="R5000" s="27">
        <f>IF(H5000=1,E5000,"")</f>
        <v/>
      </c>
      <c r="S5000" s="27">
        <f>IF(AND(H5000=1,J5000&lt;&gt;""),E5000-J5000,"")</f>
        <v/>
      </c>
      <c r="T5000">
        <f>IF(G5000="","",MONTH(G5000))</f>
        <v/>
      </c>
    </row>
    <row r="5001">
      <c r="A5001" s="24" t="n">
        <v>2020</v>
      </c>
      <c r="B5001" s="24" t="n">
        <v>7</v>
      </c>
      <c r="C5001" s="24" t="n">
        <v>27</v>
      </c>
      <c r="D5001" s="24" t="n">
        <v>8</v>
      </c>
      <c r="E5001" s="24" t="n">
        <v>21.56</v>
      </c>
      <c r="F5001" s="25">
        <f>IF($E5001="","",DATE(IF($A5001="",nominal_year,$A5001),$B5001,$C5001)+($D5001-IF(LEFT(hour_conv,1)="1",1,0))/24)</f>
        <v/>
      </c>
      <c r="G5001" s="26">
        <f>IF(F5001="","",INT(F5001))</f>
        <v/>
      </c>
      <c r="H5001">
        <f>IF(G5001="","",IF(AND(MONTH(G5001)*100+DAY(G5001)&gt;=season_lo,MONTH(G5001)*100+DAY(G5001)&lt;=season_hi),1,0))</f>
        <v/>
      </c>
      <c r="I5001">
        <f>IF(G5001="","",G5001-first_day+1)</f>
        <v/>
      </c>
      <c r="J5001" s="27">
        <f>IF(I5001="","",INDEX(Daily!$J$2:$J$421,I5001))</f>
        <v/>
      </c>
      <c r="K5001" s="27">
        <f>IF(J5001="","",J5001+cat_offset)</f>
        <v/>
      </c>
      <c r="L5001" s="27">
        <f>IF(J5001="","",MAX(0,E5001-J5001)^2)</f>
        <v/>
      </c>
      <c r="M5001" s="27">
        <f>IF(J5001="","",MAX(0,E5001-(J5001+twcdh_off))^2)</f>
        <v/>
      </c>
      <c r="N5001" s="27">
        <f>IF(E5001="","",MAX(0,E5001-swcdh_thr)^2)</f>
        <v/>
      </c>
      <c r="O5001">
        <f>IF(K5001="","",ROUND(E5001-K5001,0))</f>
        <v/>
      </c>
      <c r="P5001">
        <f>IF(O5001="","",IF(O5001&gt;=1,O5001,0))</f>
        <v/>
      </c>
      <c r="Q5001" s="27">
        <f>IF(E5001="","",MAX(0,E5001-22))</f>
        <v/>
      </c>
      <c r="R5001" s="27">
        <f>IF(H5001=1,E5001,"")</f>
        <v/>
      </c>
      <c r="S5001" s="27">
        <f>IF(AND(H5001=1,J5001&lt;&gt;""),E5001-J5001,"")</f>
        <v/>
      </c>
      <c r="T5001">
        <f>IF(G5001="","",MONTH(G5001))</f>
        <v/>
      </c>
    </row>
    <row r="5002">
      <c r="A5002" s="24" t="n">
        <v>2020</v>
      </c>
      <c r="B5002" s="24" t="n">
        <v>7</v>
      </c>
      <c r="C5002" s="24" t="n">
        <v>27</v>
      </c>
      <c r="D5002" s="24" t="n">
        <v>9</v>
      </c>
      <c r="E5002" s="24" t="n">
        <v>22.63</v>
      </c>
      <c r="F5002" s="25">
        <f>IF($E5002="","",DATE(IF($A5002="",nominal_year,$A5002),$B5002,$C5002)+($D5002-IF(LEFT(hour_conv,1)="1",1,0))/24)</f>
        <v/>
      </c>
      <c r="G5002" s="26">
        <f>IF(F5002="","",INT(F5002))</f>
        <v/>
      </c>
      <c r="H5002">
        <f>IF(G5002="","",IF(AND(MONTH(G5002)*100+DAY(G5002)&gt;=season_lo,MONTH(G5002)*100+DAY(G5002)&lt;=season_hi),1,0))</f>
        <v/>
      </c>
      <c r="I5002">
        <f>IF(G5002="","",G5002-first_day+1)</f>
        <v/>
      </c>
      <c r="J5002" s="27">
        <f>IF(I5002="","",INDEX(Daily!$J$2:$J$421,I5002))</f>
        <v/>
      </c>
      <c r="K5002" s="27">
        <f>IF(J5002="","",J5002+cat_offset)</f>
        <v/>
      </c>
      <c r="L5002" s="27">
        <f>IF(J5002="","",MAX(0,E5002-J5002)^2)</f>
        <v/>
      </c>
      <c r="M5002" s="27">
        <f>IF(J5002="","",MAX(0,E5002-(J5002+twcdh_off))^2)</f>
        <v/>
      </c>
      <c r="N5002" s="27">
        <f>IF(E5002="","",MAX(0,E5002-swcdh_thr)^2)</f>
        <v/>
      </c>
      <c r="O5002">
        <f>IF(K5002="","",ROUND(E5002-K5002,0))</f>
        <v/>
      </c>
      <c r="P5002">
        <f>IF(O5002="","",IF(O5002&gt;=1,O5002,0))</f>
        <v/>
      </c>
      <c r="Q5002" s="27">
        <f>IF(E5002="","",MAX(0,E5002-22))</f>
        <v/>
      </c>
      <c r="R5002" s="27">
        <f>IF(H5002=1,E5002,"")</f>
        <v/>
      </c>
      <c r="S5002" s="27">
        <f>IF(AND(H5002=1,J5002&lt;&gt;""),E5002-J5002,"")</f>
        <v/>
      </c>
      <c r="T5002">
        <f>IF(G5002="","",MONTH(G5002))</f>
        <v/>
      </c>
    </row>
    <row r="5003">
      <c r="A5003" s="24" t="n">
        <v>2020</v>
      </c>
      <c r="B5003" s="24" t="n">
        <v>7</v>
      </c>
      <c r="C5003" s="24" t="n">
        <v>27</v>
      </c>
      <c r="D5003" s="24" t="n">
        <v>10</v>
      </c>
      <c r="E5003" s="24" t="n">
        <v>22.86</v>
      </c>
      <c r="F5003" s="25">
        <f>IF($E5003="","",DATE(IF($A5003="",nominal_year,$A5003),$B5003,$C5003)+($D5003-IF(LEFT(hour_conv,1)="1",1,0))/24)</f>
        <v/>
      </c>
      <c r="G5003" s="26">
        <f>IF(F5003="","",INT(F5003))</f>
        <v/>
      </c>
      <c r="H5003">
        <f>IF(G5003="","",IF(AND(MONTH(G5003)*100+DAY(G5003)&gt;=season_lo,MONTH(G5003)*100+DAY(G5003)&lt;=season_hi),1,0))</f>
        <v/>
      </c>
      <c r="I5003">
        <f>IF(G5003="","",G5003-first_day+1)</f>
        <v/>
      </c>
      <c r="J5003" s="27">
        <f>IF(I5003="","",INDEX(Daily!$J$2:$J$421,I5003))</f>
        <v/>
      </c>
      <c r="K5003" s="27">
        <f>IF(J5003="","",J5003+cat_offset)</f>
        <v/>
      </c>
      <c r="L5003" s="27">
        <f>IF(J5003="","",MAX(0,E5003-J5003)^2)</f>
        <v/>
      </c>
      <c r="M5003" s="27">
        <f>IF(J5003="","",MAX(0,E5003-(J5003+twcdh_off))^2)</f>
        <v/>
      </c>
      <c r="N5003" s="27">
        <f>IF(E5003="","",MAX(0,E5003-swcdh_thr)^2)</f>
        <v/>
      </c>
      <c r="O5003">
        <f>IF(K5003="","",ROUND(E5003-K5003,0))</f>
        <v/>
      </c>
      <c r="P5003">
        <f>IF(O5003="","",IF(O5003&gt;=1,O5003,0))</f>
        <v/>
      </c>
      <c r="Q5003" s="27">
        <f>IF(E5003="","",MAX(0,E5003-22))</f>
        <v/>
      </c>
      <c r="R5003" s="27">
        <f>IF(H5003=1,E5003,"")</f>
        <v/>
      </c>
      <c r="S5003" s="27">
        <f>IF(AND(H5003=1,J5003&lt;&gt;""),E5003-J5003,"")</f>
        <v/>
      </c>
      <c r="T5003">
        <f>IF(G5003="","",MONTH(G5003))</f>
        <v/>
      </c>
    </row>
    <row r="5004">
      <c r="A5004" s="24" t="n">
        <v>2020</v>
      </c>
      <c r="B5004" s="24" t="n">
        <v>7</v>
      </c>
      <c r="C5004" s="24" t="n">
        <v>27</v>
      </c>
      <c r="D5004" s="24" t="n">
        <v>11</v>
      </c>
      <c r="E5004" s="24" t="n">
        <v>25.56</v>
      </c>
      <c r="F5004" s="25">
        <f>IF($E5004="","",DATE(IF($A5004="",nominal_year,$A5004),$B5004,$C5004)+($D5004-IF(LEFT(hour_conv,1)="1",1,0))/24)</f>
        <v/>
      </c>
      <c r="G5004" s="26">
        <f>IF(F5004="","",INT(F5004))</f>
        <v/>
      </c>
      <c r="H5004">
        <f>IF(G5004="","",IF(AND(MONTH(G5004)*100+DAY(G5004)&gt;=season_lo,MONTH(G5004)*100+DAY(G5004)&lt;=season_hi),1,0))</f>
        <v/>
      </c>
      <c r="I5004">
        <f>IF(G5004="","",G5004-first_day+1)</f>
        <v/>
      </c>
      <c r="J5004" s="27">
        <f>IF(I5004="","",INDEX(Daily!$J$2:$J$421,I5004))</f>
        <v/>
      </c>
      <c r="K5004" s="27">
        <f>IF(J5004="","",J5004+cat_offset)</f>
        <v/>
      </c>
      <c r="L5004" s="27">
        <f>IF(J5004="","",MAX(0,E5004-J5004)^2)</f>
        <v/>
      </c>
      <c r="M5004" s="27">
        <f>IF(J5004="","",MAX(0,E5004-(J5004+twcdh_off))^2)</f>
        <v/>
      </c>
      <c r="N5004" s="27">
        <f>IF(E5004="","",MAX(0,E5004-swcdh_thr)^2)</f>
        <v/>
      </c>
      <c r="O5004">
        <f>IF(K5004="","",ROUND(E5004-K5004,0))</f>
        <v/>
      </c>
      <c r="P5004">
        <f>IF(O5004="","",IF(O5004&gt;=1,O5004,0))</f>
        <v/>
      </c>
      <c r="Q5004" s="27">
        <f>IF(E5004="","",MAX(0,E5004-22))</f>
        <v/>
      </c>
      <c r="R5004" s="27">
        <f>IF(H5004=1,E5004,"")</f>
        <v/>
      </c>
      <c r="S5004" s="27">
        <f>IF(AND(H5004=1,J5004&lt;&gt;""),E5004-J5004,"")</f>
        <v/>
      </c>
      <c r="T5004">
        <f>IF(G5004="","",MONTH(G5004))</f>
        <v/>
      </c>
    </row>
    <row r="5005">
      <c r="A5005" s="24" t="n">
        <v>2020</v>
      </c>
      <c r="B5005" s="24" t="n">
        <v>7</v>
      </c>
      <c r="C5005" s="24" t="n">
        <v>27</v>
      </c>
      <c r="D5005" s="24" t="n">
        <v>12</v>
      </c>
      <c r="E5005" s="24" t="n">
        <v>26.82</v>
      </c>
      <c r="F5005" s="25">
        <f>IF($E5005="","",DATE(IF($A5005="",nominal_year,$A5005),$B5005,$C5005)+($D5005-IF(LEFT(hour_conv,1)="1",1,0))/24)</f>
        <v/>
      </c>
      <c r="G5005" s="26">
        <f>IF(F5005="","",INT(F5005))</f>
        <v/>
      </c>
      <c r="H5005">
        <f>IF(G5005="","",IF(AND(MONTH(G5005)*100+DAY(G5005)&gt;=season_lo,MONTH(G5005)*100+DAY(G5005)&lt;=season_hi),1,0))</f>
        <v/>
      </c>
      <c r="I5005">
        <f>IF(G5005="","",G5005-first_day+1)</f>
        <v/>
      </c>
      <c r="J5005" s="27">
        <f>IF(I5005="","",INDEX(Daily!$J$2:$J$421,I5005))</f>
        <v/>
      </c>
      <c r="K5005" s="27">
        <f>IF(J5005="","",J5005+cat_offset)</f>
        <v/>
      </c>
      <c r="L5005" s="27">
        <f>IF(J5005="","",MAX(0,E5005-J5005)^2)</f>
        <v/>
      </c>
      <c r="M5005" s="27">
        <f>IF(J5005="","",MAX(0,E5005-(J5005+twcdh_off))^2)</f>
        <v/>
      </c>
      <c r="N5005" s="27">
        <f>IF(E5005="","",MAX(0,E5005-swcdh_thr)^2)</f>
        <v/>
      </c>
      <c r="O5005">
        <f>IF(K5005="","",ROUND(E5005-K5005,0))</f>
        <v/>
      </c>
      <c r="P5005">
        <f>IF(O5005="","",IF(O5005&gt;=1,O5005,0))</f>
        <v/>
      </c>
      <c r="Q5005" s="27">
        <f>IF(E5005="","",MAX(0,E5005-22))</f>
        <v/>
      </c>
      <c r="R5005" s="27">
        <f>IF(H5005=1,E5005,"")</f>
        <v/>
      </c>
      <c r="S5005" s="27">
        <f>IF(AND(H5005=1,J5005&lt;&gt;""),E5005-J5005,"")</f>
        <v/>
      </c>
      <c r="T5005">
        <f>IF(G5005="","",MONTH(G5005))</f>
        <v/>
      </c>
    </row>
    <row r="5006">
      <c r="A5006" s="24" t="n">
        <v>2020</v>
      </c>
      <c r="B5006" s="24" t="n">
        <v>7</v>
      </c>
      <c r="C5006" s="24" t="n">
        <v>27</v>
      </c>
      <c r="D5006" s="24" t="n">
        <v>13</v>
      </c>
      <c r="E5006" s="24" t="n">
        <v>27.84</v>
      </c>
      <c r="F5006" s="25">
        <f>IF($E5006="","",DATE(IF($A5006="",nominal_year,$A5006),$B5006,$C5006)+($D5006-IF(LEFT(hour_conv,1)="1",1,0))/24)</f>
        <v/>
      </c>
      <c r="G5006" s="26">
        <f>IF(F5006="","",INT(F5006))</f>
        <v/>
      </c>
      <c r="H5006">
        <f>IF(G5006="","",IF(AND(MONTH(G5006)*100+DAY(G5006)&gt;=season_lo,MONTH(G5006)*100+DAY(G5006)&lt;=season_hi),1,0))</f>
        <v/>
      </c>
      <c r="I5006">
        <f>IF(G5006="","",G5006-first_day+1)</f>
        <v/>
      </c>
      <c r="J5006" s="27">
        <f>IF(I5006="","",INDEX(Daily!$J$2:$J$421,I5006))</f>
        <v/>
      </c>
      <c r="K5006" s="27">
        <f>IF(J5006="","",J5006+cat_offset)</f>
        <v/>
      </c>
      <c r="L5006" s="27">
        <f>IF(J5006="","",MAX(0,E5006-J5006)^2)</f>
        <v/>
      </c>
      <c r="M5006" s="27">
        <f>IF(J5006="","",MAX(0,E5006-(J5006+twcdh_off))^2)</f>
        <v/>
      </c>
      <c r="N5006" s="27">
        <f>IF(E5006="","",MAX(0,E5006-swcdh_thr)^2)</f>
        <v/>
      </c>
      <c r="O5006">
        <f>IF(K5006="","",ROUND(E5006-K5006,0))</f>
        <v/>
      </c>
      <c r="P5006">
        <f>IF(O5006="","",IF(O5006&gt;=1,O5006,0))</f>
        <v/>
      </c>
      <c r="Q5006" s="27">
        <f>IF(E5006="","",MAX(0,E5006-22))</f>
        <v/>
      </c>
      <c r="R5006" s="27">
        <f>IF(H5006=1,E5006,"")</f>
        <v/>
      </c>
      <c r="S5006" s="27">
        <f>IF(AND(H5006=1,J5006&lt;&gt;""),E5006-J5006,"")</f>
        <v/>
      </c>
      <c r="T5006">
        <f>IF(G5006="","",MONTH(G5006))</f>
        <v/>
      </c>
    </row>
    <row r="5007">
      <c r="A5007" s="24" t="n">
        <v>2020</v>
      </c>
      <c r="B5007" s="24" t="n">
        <v>7</v>
      </c>
      <c r="C5007" s="24" t="n">
        <v>27</v>
      </c>
      <c r="D5007" s="24" t="n">
        <v>14</v>
      </c>
      <c r="E5007" s="24" t="n">
        <v>28.71</v>
      </c>
      <c r="F5007" s="25">
        <f>IF($E5007="","",DATE(IF($A5007="",nominal_year,$A5007),$B5007,$C5007)+($D5007-IF(LEFT(hour_conv,1)="1",1,0))/24)</f>
        <v/>
      </c>
      <c r="G5007" s="26">
        <f>IF(F5007="","",INT(F5007))</f>
        <v/>
      </c>
      <c r="H5007">
        <f>IF(G5007="","",IF(AND(MONTH(G5007)*100+DAY(G5007)&gt;=season_lo,MONTH(G5007)*100+DAY(G5007)&lt;=season_hi),1,0))</f>
        <v/>
      </c>
      <c r="I5007">
        <f>IF(G5007="","",G5007-first_day+1)</f>
        <v/>
      </c>
      <c r="J5007" s="27">
        <f>IF(I5007="","",INDEX(Daily!$J$2:$J$421,I5007))</f>
        <v/>
      </c>
      <c r="K5007" s="27">
        <f>IF(J5007="","",J5007+cat_offset)</f>
        <v/>
      </c>
      <c r="L5007" s="27">
        <f>IF(J5007="","",MAX(0,E5007-J5007)^2)</f>
        <v/>
      </c>
      <c r="M5007" s="27">
        <f>IF(J5007="","",MAX(0,E5007-(J5007+twcdh_off))^2)</f>
        <v/>
      </c>
      <c r="N5007" s="27">
        <f>IF(E5007="","",MAX(0,E5007-swcdh_thr)^2)</f>
        <v/>
      </c>
      <c r="O5007">
        <f>IF(K5007="","",ROUND(E5007-K5007,0))</f>
        <v/>
      </c>
      <c r="P5007">
        <f>IF(O5007="","",IF(O5007&gt;=1,O5007,0))</f>
        <v/>
      </c>
      <c r="Q5007" s="27">
        <f>IF(E5007="","",MAX(0,E5007-22))</f>
        <v/>
      </c>
      <c r="R5007" s="27">
        <f>IF(H5007=1,E5007,"")</f>
        <v/>
      </c>
      <c r="S5007" s="27">
        <f>IF(AND(H5007=1,J5007&lt;&gt;""),E5007-J5007,"")</f>
        <v/>
      </c>
      <c r="T5007">
        <f>IF(G5007="","",MONTH(G5007))</f>
        <v/>
      </c>
    </row>
    <row r="5008">
      <c r="A5008" s="24" t="n">
        <v>2020</v>
      </c>
      <c r="B5008" s="24" t="n">
        <v>7</v>
      </c>
      <c r="C5008" s="24" t="n">
        <v>27</v>
      </c>
      <c r="D5008" s="24" t="n">
        <v>15</v>
      </c>
      <c r="E5008" s="24" t="n">
        <v>30.03</v>
      </c>
      <c r="F5008" s="25">
        <f>IF($E5008="","",DATE(IF($A5008="",nominal_year,$A5008),$B5008,$C5008)+($D5008-IF(LEFT(hour_conv,1)="1",1,0))/24)</f>
        <v/>
      </c>
      <c r="G5008" s="26">
        <f>IF(F5008="","",INT(F5008))</f>
        <v/>
      </c>
      <c r="H5008">
        <f>IF(G5008="","",IF(AND(MONTH(G5008)*100+DAY(G5008)&gt;=season_lo,MONTH(G5008)*100+DAY(G5008)&lt;=season_hi),1,0))</f>
        <v/>
      </c>
      <c r="I5008">
        <f>IF(G5008="","",G5008-first_day+1)</f>
        <v/>
      </c>
      <c r="J5008" s="27">
        <f>IF(I5008="","",INDEX(Daily!$J$2:$J$421,I5008))</f>
        <v/>
      </c>
      <c r="K5008" s="27">
        <f>IF(J5008="","",J5008+cat_offset)</f>
        <v/>
      </c>
      <c r="L5008" s="27">
        <f>IF(J5008="","",MAX(0,E5008-J5008)^2)</f>
        <v/>
      </c>
      <c r="M5008" s="27">
        <f>IF(J5008="","",MAX(0,E5008-(J5008+twcdh_off))^2)</f>
        <v/>
      </c>
      <c r="N5008" s="27">
        <f>IF(E5008="","",MAX(0,E5008-swcdh_thr)^2)</f>
        <v/>
      </c>
      <c r="O5008">
        <f>IF(K5008="","",ROUND(E5008-K5008,0))</f>
        <v/>
      </c>
      <c r="P5008">
        <f>IF(O5008="","",IF(O5008&gt;=1,O5008,0))</f>
        <v/>
      </c>
      <c r="Q5008" s="27">
        <f>IF(E5008="","",MAX(0,E5008-22))</f>
        <v/>
      </c>
      <c r="R5008" s="27">
        <f>IF(H5008=1,E5008,"")</f>
        <v/>
      </c>
      <c r="S5008" s="27">
        <f>IF(AND(H5008=1,J5008&lt;&gt;""),E5008-J5008,"")</f>
        <v/>
      </c>
      <c r="T5008">
        <f>IF(G5008="","",MONTH(G5008))</f>
        <v/>
      </c>
    </row>
    <row r="5009">
      <c r="A5009" s="24" t="n">
        <v>2020</v>
      </c>
      <c r="B5009" s="24" t="n">
        <v>7</v>
      </c>
      <c r="C5009" s="24" t="n">
        <v>27</v>
      </c>
      <c r="D5009" s="24" t="n">
        <v>16</v>
      </c>
      <c r="E5009" s="24" t="n">
        <v>29.94</v>
      </c>
      <c r="F5009" s="25">
        <f>IF($E5009="","",DATE(IF($A5009="",nominal_year,$A5009),$B5009,$C5009)+($D5009-IF(LEFT(hour_conv,1)="1",1,0))/24)</f>
        <v/>
      </c>
      <c r="G5009" s="26">
        <f>IF(F5009="","",INT(F5009))</f>
        <v/>
      </c>
      <c r="H5009">
        <f>IF(G5009="","",IF(AND(MONTH(G5009)*100+DAY(G5009)&gt;=season_lo,MONTH(G5009)*100+DAY(G5009)&lt;=season_hi),1,0))</f>
        <v/>
      </c>
      <c r="I5009">
        <f>IF(G5009="","",G5009-first_day+1)</f>
        <v/>
      </c>
      <c r="J5009" s="27">
        <f>IF(I5009="","",INDEX(Daily!$J$2:$J$421,I5009))</f>
        <v/>
      </c>
      <c r="K5009" s="27">
        <f>IF(J5009="","",J5009+cat_offset)</f>
        <v/>
      </c>
      <c r="L5009" s="27">
        <f>IF(J5009="","",MAX(0,E5009-J5009)^2)</f>
        <v/>
      </c>
      <c r="M5009" s="27">
        <f>IF(J5009="","",MAX(0,E5009-(J5009+twcdh_off))^2)</f>
        <v/>
      </c>
      <c r="N5009" s="27">
        <f>IF(E5009="","",MAX(0,E5009-swcdh_thr)^2)</f>
        <v/>
      </c>
      <c r="O5009">
        <f>IF(K5009="","",ROUND(E5009-K5009,0))</f>
        <v/>
      </c>
      <c r="P5009">
        <f>IF(O5009="","",IF(O5009&gt;=1,O5009,0))</f>
        <v/>
      </c>
      <c r="Q5009" s="27">
        <f>IF(E5009="","",MAX(0,E5009-22))</f>
        <v/>
      </c>
      <c r="R5009" s="27">
        <f>IF(H5009=1,E5009,"")</f>
        <v/>
      </c>
      <c r="S5009" s="27">
        <f>IF(AND(H5009=1,J5009&lt;&gt;""),E5009-J5009,"")</f>
        <v/>
      </c>
      <c r="T5009">
        <f>IF(G5009="","",MONTH(G5009))</f>
        <v/>
      </c>
    </row>
    <row r="5010">
      <c r="A5010" s="24" t="n">
        <v>2020</v>
      </c>
      <c r="B5010" s="24" t="n">
        <v>7</v>
      </c>
      <c r="C5010" s="24" t="n">
        <v>27</v>
      </c>
      <c r="D5010" s="24" t="n">
        <v>17</v>
      </c>
      <c r="E5010" s="24" t="n">
        <v>29.58</v>
      </c>
      <c r="F5010" s="25">
        <f>IF($E5010="","",DATE(IF($A5010="",nominal_year,$A5010),$B5010,$C5010)+($D5010-IF(LEFT(hour_conv,1)="1",1,0))/24)</f>
        <v/>
      </c>
      <c r="G5010" s="26">
        <f>IF(F5010="","",INT(F5010))</f>
        <v/>
      </c>
      <c r="H5010">
        <f>IF(G5010="","",IF(AND(MONTH(G5010)*100+DAY(G5010)&gt;=season_lo,MONTH(G5010)*100+DAY(G5010)&lt;=season_hi),1,0))</f>
        <v/>
      </c>
      <c r="I5010">
        <f>IF(G5010="","",G5010-first_day+1)</f>
        <v/>
      </c>
      <c r="J5010" s="27">
        <f>IF(I5010="","",INDEX(Daily!$J$2:$J$421,I5010))</f>
        <v/>
      </c>
      <c r="K5010" s="27">
        <f>IF(J5010="","",J5010+cat_offset)</f>
        <v/>
      </c>
      <c r="L5010" s="27">
        <f>IF(J5010="","",MAX(0,E5010-J5010)^2)</f>
        <v/>
      </c>
      <c r="M5010" s="27">
        <f>IF(J5010="","",MAX(0,E5010-(J5010+twcdh_off))^2)</f>
        <v/>
      </c>
      <c r="N5010" s="27">
        <f>IF(E5010="","",MAX(0,E5010-swcdh_thr)^2)</f>
        <v/>
      </c>
      <c r="O5010">
        <f>IF(K5010="","",ROUND(E5010-K5010,0))</f>
        <v/>
      </c>
      <c r="P5010">
        <f>IF(O5010="","",IF(O5010&gt;=1,O5010,0))</f>
        <v/>
      </c>
      <c r="Q5010" s="27">
        <f>IF(E5010="","",MAX(0,E5010-22))</f>
        <v/>
      </c>
      <c r="R5010" s="27">
        <f>IF(H5010=1,E5010,"")</f>
        <v/>
      </c>
      <c r="S5010" s="27">
        <f>IF(AND(H5010=1,J5010&lt;&gt;""),E5010-J5010,"")</f>
        <v/>
      </c>
      <c r="T5010">
        <f>IF(G5010="","",MONTH(G5010))</f>
        <v/>
      </c>
    </row>
    <row r="5011">
      <c r="A5011" s="24" t="n">
        <v>2020</v>
      </c>
      <c r="B5011" s="24" t="n">
        <v>7</v>
      </c>
      <c r="C5011" s="24" t="n">
        <v>27</v>
      </c>
      <c r="D5011" s="24" t="n">
        <v>18</v>
      </c>
      <c r="E5011" s="24" t="n">
        <v>27.48</v>
      </c>
      <c r="F5011" s="25">
        <f>IF($E5011="","",DATE(IF($A5011="",nominal_year,$A5011),$B5011,$C5011)+($D5011-IF(LEFT(hour_conv,1)="1",1,0))/24)</f>
        <v/>
      </c>
      <c r="G5011" s="26">
        <f>IF(F5011="","",INT(F5011))</f>
        <v/>
      </c>
      <c r="H5011">
        <f>IF(G5011="","",IF(AND(MONTH(G5011)*100+DAY(G5011)&gt;=season_lo,MONTH(G5011)*100+DAY(G5011)&lt;=season_hi),1,0))</f>
        <v/>
      </c>
      <c r="I5011">
        <f>IF(G5011="","",G5011-first_day+1)</f>
        <v/>
      </c>
      <c r="J5011" s="27">
        <f>IF(I5011="","",INDEX(Daily!$J$2:$J$421,I5011))</f>
        <v/>
      </c>
      <c r="K5011" s="27">
        <f>IF(J5011="","",J5011+cat_offset)</f>
        <v/>
      </c>
      <c r="L5011" s="27">
        <f>IF(J5011="","",MAX(0,E5011-J5011)^2)</f>
        <v/>
      </c>
      <c r="M5011" s="27">
        <f>IF(J5011="","",MAX(0,E5011-(J5011+twcdh_off))^2)</f>
        <v/>
      </c>
      <c r="N5011" s="27">
        <f>IF(E5011="","",MAX(0,E5011-swcdh_thr)^2)</f>
        <v/>
      </c>
      <c r="O5011">
        <f>IF(K5011="","",ROUND(E5011-K5011,0))</f>
        <v/>
      </c>
      <c r="P5011">
        <f>IF(O5011="","",IF(O5011&gt;=1,O5011,0))</f>
        <v/>
      </c>
      <c r="Q5011" s="27">
        <f>IF(E5011="","",MAX(0,E5011-22))</f>
        <v/>
      </c>
      <c r="R5011" s="27">
        <f>IF(H5011=1,E5011,"")</f>
        <v/>
      </c>
      <c r="S5011" s="27">
        <f>IF(AND(H5011=1,J5011&lt;&gt;""),E5011-J5011,"")</f>
        <v/>
      </c>
      <c r="T5011">
        <f>IF(G5011="","",MONTH(G5011))</f>
        <v/>
      </c>
    </row>
    <row r="5012">
      <c r="A5012" s="24" t="n">
        <v>2020</v>
      </c>
      <c r="B5012" s="24" t="n">
        <v>7</v>
      </c>
      <c r="C5012" s="24" t="n">
        <v>27</v>
      </c>
      <c r="D5012" s="24" t="n">
        <v>19</v>
      </c>
      <c r="E5012" s="24" t="n">
        <v>26.39</v>
      </c>
      <c r="F5012" s="25">
        <f>IF($E5012="","",DATE(IF($A5012="",nominal_year,$A5012),$B5012,$C5012)+($D5012-IF(LEFT(hour_conv,1)="1",1,0))/24)</f>
        <v/>
      </c>
      <c r="G5012" s="26">
        <f>IF(F5012="","",INT(F5012))</f>
        <v/>
      </c>
      <c r="H5012">
        <f>IF(G5012="","",IF(AND(MONTH(G5012)*100+DAY(G5012)&gt;=season_lo,MONTH(G5012)*100+DAY(G5012)&lt;=season_hi),1,0))</f>
        <v/>
      </c>
      <c r="I5012">
        <f>IF(G5012="","",G5012-first_day+1)</f>
        <v/>
      </c>
      <c r="J5012" s="27">
        <f>IF(I5012="","",INDEX(Daily!$J$2:$J$421,I5012))</f>
        <v/>
      </c>
      <c r="K5012" s="27">
        <f>IF(J5012="","",J5012+cat_offset)</f>
        <v/>
      </c>
      <c r="L5012" s="27">
        <f>IF(J5012="","",MAX(0,E5012-J5012)^2)</f>
        <v/>
      </c>
      <c r="M5012" s="27">
        <f>IF(J5012="","",MAX(0,E5012-(J5012+twcdh_off))^2)</f>
        <v/>
      </c>
      <c r="N5012" s="27">
        <f>IF(E5012="","",MAX(0,E5012-swcdh_thr)^2)</f>
        <v/>
      </c>
      <c r="O5012">
        <f>IF(K5012="","",ROUND(E5012-K5012,0))</f>
        <v/>
      </c>
      <c r="P5012">
        <f>IF(O5012="","",IF(O5012&gt;=1,O5012,0))</f>
        <v/>
      </c>
      <c r="Q5012" s="27">
        <f>IF(E5012="","",MAX(0,E5012-22))</f>
        <v/>
      </c>
      <c r="R5012" s="27">
        <f>IF(H5012=1,E5012,"")</f>
        <v/>
      </c>
      <c r="S5012" s="27">
        <f>IF(AND(H5012=1,J5012&lt;&gt;""),E5012-J5012,"")</f>
        <v/>
      </c>
      <c r="T5012">
        <f>IF(G5012="","",MONTH(G5012))</f>
        <v/>
      </c>
    </row>
    <row r="5013">
      <c r="A5013" s="24" t="n">
        <v>2020</v>
      </c>
      <c r="B5013" s="24" t="n">
        <v>7</v>
      </c>
      <c r="C5013" s="24" t="n">
        <v>27</v>
      </c>
      <c r="D5013" s="24" t="n">
        <v>20</v>
      </c>
      <c r="E5013" s="24" t="n">
        <v>25.42</v>
      </c>
      <c r="F5013" s="25">
        <f>IF($E5013="","",DATE(IF($A5013="",nominal_year,$A5013),$B5013,$C5013)+($D5013-IF(LEFT(hour_conv,1)="1",1,0))/24)</f>
        <v/>
      </c>
      <c r="G5013" s="26">
        <f>IF(F5013="","",INT(F5013))</f>
        <v/>
      </c>
      <c r="H5013">
        <f>IF(G5013="","",IF(AND(MONTH(G5013)*100+DAY(G5013)&gt;=season_lo,MONTH(G5013)*100+DAY(G5013)&lt;=season_hi),1,0))</f>
        <v/>
      </c>
      <c r="I5013">
        <f>IF(G5013="","",G5013-first_day+1)</f>
        <v/>
      </c>
      <c r="J5013" s="27">
        <f>IF(I5013="","",INDEX(Daily!$J$2:$J$421,I5013))</f>
        <v/>
      </c>
      <c r="K5013" s="27">
        <f>IF(J5013="","",J5013+cat_offset)</f>
        <v/>
      </c>
      <c r="L5013" s="27">
        <f>IF(J5013="","",MAX(0,E5013-J5013)^2)</f>
        <v/>
      </c>
      <c r="M5013" s="27">
        <f>IF(J5013="","",MAX(0,E5013-(J5013+twcdh_off))^2)</f>
        <v/>
      </c>
      <c r="N5013" s="27">
        <f>IF(E5013="","",MAX(0,E5013-swcdh_thr)^2)</f>
        <v/>
      </c>
      <c r="O5013">
        <f>IF(K5013="","",ROUND(E5013-K5013,0))</f>
        <v/>
      </c>
      <c r="P5013">
        <f>IF(O5013="","",IF(O5013&gt;=1,O5013,0))</f>
        <v/>
      </c>
      <c r="Q5013" s="27">
        <f>IF(E5013="","",MAX(0,E5013-22))</f>
        <v/>
      </c>
      <c r="R5013" s="27">
        <f>IF(H5013=1,E5013,"")</f>
        <v/>
      </c>
      <c r="S5013" s="27">
        <f>IF(AND(H5013=1,J5013&lt;&gt;""),E5013-J5013,"")</f>
        <v/>
      </c>
      <c r="T5013">
        <f>IF(G5013="","",MONTH(G5013))</f>
        <v/>
      </c>
    </row>
    <row r="5014">
      <c r="A5014" s="24" t="n">
        <v>2020</v>
      </c>
      <c r="B5014" s="24" t="n">
        <v>7</v>
      </c>
      <c r="C5014" s="24" t="n">
        <v>27</v>
      </c>
      <c r="D5014" s="24" t="n">
        <v>21</v>
      </c>
      <c r="E5014" s="24" t="n">
        <v>22.79</v>
      </c>
      <c r="F5014" s="25">
        <f>IF($E5014="","",DATE(IF($A5014="",nominal_year,$A5014),$B5014,$C5014)+($D5014-IF(LEFT(hour_conv,1)="1",1,0))/24)</f>
        <v/>
      </c>
      <c r="G5014" s="26">
        <f>IF(F5014="","",INT(F5014))</f>
        <v/>
      </c>
      <c r="H5014">
        <f>IF(G5014="","",IF(AND(MONTH(G5014)*100+DAY(G5014)&gt;=season_lo,MONTH(G5014)*100+DAY(G5014)&lt;=season_hi),1,0))</f>
        <v/>
      </c>
      <c r="I5014">
        <f>IF(G5014="","",G5014-first_day+1)</f>
        <v/>
      </c>
      <c r="J5014" s="27">
        <f>IF(I5014="","",INDEX(Daily!$J$2:$J$421,I5014))</f>
        <v/>
      </c>
      <c r="K5014" s="27">
        <f>IF(J5014="","",J5014+cat_offset)</f>
        <v/>
      </c>
      <c r="L5014" s="27">
        <f>IF(J5014="","",MAX(0,E5014-J5014)^2)</f>
        <v/>
      </c>
      <c r="M5014" s="27">
        <f>IF(J5014="","",MAX(0,E5014-(J5014+twcdh_off))^2)</f>
        <v/>
      </c>
      <c r="N5014" s="27">
        <f>IF(E5014="","",MAX(0,E5014-swcdh_thr)^2)</f>
        <v/>
      </c>
      <c r="O5014">
        <f>IF(K5014="","",ROUND(E5014-K5014,0))</f>
        <v/>
      </c>
      <c r="P5014">
        <f>IF(O5014="","",IF(O5014&gt;=1,O5014,0))</f>
        <v/>
      </c>
      <c r="Q5014" s="27">
        <f>IF(E5014="","",MAX(0,E5014-22))</f>
        <v/>
      </c>
      <c r="R5014" s="27">
        <f>IF(H5014=1,E5014,"")</f>
        <v/>
      </c>
      <c r="S5014" s="27">
        <f>IF(AND(H5014=1,J5014&lt;&gt;""),E5014-J5014,"")</f>
        <v/>
      </c>
      <c r="T5014">
        <f>IF(G5014="","",MONTH(G5014))</f>
        <v/>
      </c>
    </row>
    <row r="5015">
      <c r="A5015" s="24" t="n">
        <v>2020</v>
      </c>
      <c r="B5015" s="24" t="n">
        <v>7</v>
      </c>
      <c r="C5015" s="24" t="n">
        <v>27</v>
      </c>
      <c r="D5015" s="24" t="n">
        <v>22</v>
      </c>
      <c r="E5015" s="24" t="n">
        <v>21.11</v>
      </c>
      <c r="F5015" s="25">
        <f>IF($E5015="","",DATE(IF($A5015="",nominal_year,$A5015),$B5015,$C5015)+($D5015-IF(LEFT(hour_conv,1)="1",1,0))/24)</f>
        <v/>
      </c>
      <c r="G5015" s="26">
        <f>IF(F5015="","",INT(F5015))</f>
        <v/>
      </c>
      <c r="H5015">
        <f>IF(G5015="","",IF(AND(MONTH(G5015)*100+DAY(G5015)&gt;=season_lo,MONTH(G5015)*100+DAY(G5015)&lt;=season_hi),1,0))</f>
        <v/>
      </c>
      <c r="I5015">
        <f>IF(G5015="","",G5015-first_day+1)</f>
        <v/>
      </c>
      <c r="J5015" s="27">
        <f>IF(I5015="","",INDEX(Daily!$J$2:$J$421,I5015))</f>
        <v/>
      </c>
      <c r="K5015" s="27">
        <f>IF(J5015="","",J5015+cat_offset)</f>
        <v/>
      </c>
      <c r="L5015" s="27">
        <f>IF(J5015="","",MAX(0,E5015-J5015)^2)</f>
        <v/>
      </c>
      <c r="M5015" s="27">
        <f>IF(J5015="","",MAX(0,E5015-(J5015+twcdh_off))^2)</f>
        <v/>
      </c>
      <c r="N5015" s="27">
        <f>IF(E5015="","",MAX(0,E5015-swcdh_thr)^2)</f>
        <v/>
      </c>
      <c r="O5015">
        <f>IF(K5015="","",ROUND(E5015-K5015,0))</f>
        <v/>
      </c>
      <c r="P5015">
        <f>IF(O5015="","",IF(O5015&gt;=1,O5015,0))</f>
        <v/>
      </c>
      <c r="Q5015" s="27">
        <f>IF(E5015="","",MAX(0,E5015-22))</f>
        <v/>
      </c>
      <c r="R5015" s="27">
        <f>IF(H5015=1,E5015,"")</f>
        <v/>
      </c>
      <c r="S5015" s="27">
        <f>IF(AND(H5015=1,J5015&lt;&gt;""),E5015-J5015,"")</f>
        <v/>
      </c>
      <c r="T5015">
        <f>IF(G5015="","",MONTH(G5015))</f>
        <v/>
      </c>
    </row>
    <row r="5016">
      <c r="A5016" s="24" t="n">
        <v>2020</v>
      </c>
      <c r="B5016" s="24" t="n">
        <v>7</v>
      </c>
      <c r="C5016" s="24" t="n">
        <v>27</v>
      </c>
      <c r="D5016" s="24" t="n">
        <v>23</v>
      </c>
      <c r="E5016" s="24" t="n">
        <v>19.1</v>
      </c>
      <c r="F5016" s="25">
        <f>IF($E5016="","",DATE(IF($A5016="",nominal_year,$A5016),$B5016,$C5016)+($D5016-IF(LEFT(hour_conv,1)="1",1,0))/24)</f>
        <v/>
      </c>
      <c r="G5016" s="26">
        <f>IF(F5016="","",INT(F5016))</f>
        <v/>
      </c>
      <c r="H5016">
        <f>IF(G5016="","",IF(AND(MONTH(G5016)*100+DAY(G5016)&gt;=season_lo,MONTH(G5016)*100+DAY(G5016)&lt;=season_hi),1,0))</f>
        <v/>
      </c>
      <c r="I5016">
        <f>IF(G5016="","",G5016-first_day+1)</f>
        <v/>
      </c>
      <c r="J5016" s="27">
        <f>IF(I5016="","",INDEX(Daily!$J$2:$J$421,I5016))</f>
        <v/>
      </c>
      <c r="K5016" s="27">
        <f>IF(J5016="","",J5016+cat_offset)</f>
        <v/>
      </c>
      <c r="L5016" s="27">
        <f>IF(J5016="","",MAX(0,E5016-J5016)^2)</f>
        <v/>
      </c>
      <c r="M5016" s="27">
        <f>IF(J5016="","",MAX(0,E5016-(J5016+twcdh_off))^2)</f>
        <v/>
      </c>
      <c r="N5016" s="27">
        <f>IF(E5016="","",MAX(0,E5016-swcdh_thr)^2)</f>
        <v/>
      </c>
      <c r="O5016">
        <f>IF(K5016="","",ROUND(E5016-K5016,0))</f>
        <v/>
      </c>
      <c r="P5016">
        <f>IF(O5016="","",IF(O5016&gt;=1,O5016,0))</f>
        <v/>
      </c>
      <c r="Q5016" s="27">
        <f>IF(E5016="","",MAX(0,E5016-22))</f>
        <v/>
      </c>
      <c r="R5016" s="27">
        <f>IF(H5016=1,E5016,"")</f>
        <v/>
      </c>
      <c r="S5016" s="27">
        <f>IF(AND(H5016=1,J5016&lt;&gt;""),E5016-J5016,"")</f>
        <v/>
      </c>
      <c r="T5016">
        <f>IF(G5016="","",MONTH(G5016))</f>
        <v/>
      </c>
    </row>
    <row r="5017">
      <c r="A5017" s="24" t="n">
        <v>2020</v>
      </c>
      <c r="B5017" s="24" t="n">
        <v>7</v>
      </c>
      <c r="C5017" s="24" t="n">
        <v>27</v>
      </c>
      <c r="D5017" s="24" t="n">
        <v>24</v>
      </c>
      <c r="E5017" s="24" t="n">
        <v>19.07</v>
      </c>
      <c r="F5017" s="25">
        <f>IF($E5017="","",DATE(IF($A5017="",nominal_year,$A5017),$B5017,$C5017)+($D5017-IF(LEFT(hour_conv,1)="1",1,0))/24)</f>
        <v/>
      </c>
      <c r="G5017" s="26">
        <f>IF(F5017="","",INT(F5017))</f>
        <v/>
      </c>
      <c r="H5017">
        <f>IF(G5017="","",IF(AND(MONTH(G5017)*100+DAY(G5017)&gt;=season_lo,MONTH(G5017)*100+DAY(G5017)&lt;=season_hi),1,0))</f>
        <v/>
      </c>
      <c r="I5017">
        <f>IF(G5017="","",G5017-first_day+1)</f>
        <v/>
      </c>
      <c r="J5017" s="27">
        <f>IF(I5017="","",INDEX(Daily!$J$2:$J$421,I5017))</f>
        <v/>
      </c>
      <c r="K5017" s="27">
        <f>IF(J5017="","",J5017+cat_offset)</f>
        <v/>
      </c>
      <c r="L5017" s="27">
        <f>IF(J5017="","",MAX(0,E5017-J5017)^2)</f>
        <v/>
      </c>
      <c r="M5017" s="27">
        <f>IF(J5017="","",MAX(0,E5017-(J5017+twcdh_off))^2)</f>
        <v/>
      </c>
      <c r="N5017" s="27">
        <f>IF(E5017="","",MAX(0,E5017-swcdh_thr)^2)</f>
        <v/>
      </c>
      <c r="O5017">
        <f>IF(K5017="","",ROUND(E5017-K5017,0))</f>
        <v/>
      </c>
      <c r="P5017">
        <f>IF(O5017="","",IF(O5017&gt;=1,O5017,0))</f>
        <v/>
      </c>
      <c r="Q5017" s="27">
        <f>IF(E5017="","",MAX(0,E5017-22))</f>
        <v/>
      </c>
      <c r="R5017" s="27">
        <f>IF(H5017=1,E5017,"")</f>
        <v/>
      </c>
      <c r="S5017" s="27">
        <f>IF(AND(H5017=1,J5017&lt;&gt;""),E5017-J5017,"")</f>
        <v/>
      </c>
      <c r="T5017">
        <f>IF(G5017="","",MONTH(G5017))</f>
        <v/>
      </c>
    </row>
    <row r="5018">
      <c r="A5018" s="24" t="n">
        <v>2020</v>
      </c>
      <c r="B5018" s="24" t="n">
        <v>7</v>
      </c>
      <c r="C5018" s="24" t="n">
        <v>28</v>
      </c>
      <c r="D5018" s="24" t="n">
        <v>1</v>
      </c>
      <c r="E5018" s="24" t="n">
        <v>18.06</v>
      </c>
      <c r="F5018" s="25">
        <f>IF($E5018="","",DATE(IF($A5018="",nominal_year,$A5018),$B5018,$C5018)+($D5018-IF(LEFT(hour_conv,1)="1",1,0))/24)</f>
        <v/>
      </c>
      <c r="G5018" s="26">
        <f>IF(F5018="","",INT(F5018))</f>
        <v/>
      </c>
      <c r="H5018">
        <f>IF(G5018="","",IF(AND(MONTH(G5018)*100+DAY(G5018)&gt;=season_lo,MONTH(G5018)*100+DAY(G5018)&lt;=season_hi),1,0))</f>
        <v/>
      </c>
      <c r="I5018">
        <f>IF(G5018="","",G5018-first_day+1)</f>
        <v/>
      </c>
      <c r="J5018" s="27">
        <f>IF(I5018="","",INDEX(Daily!$J$2:$J$421,I5018))</f>
        <v/>
      </c>
      <c r="K5018" s="27">
        <f>IF(J5018="","",J5018+cat_offset)</f>
        <v/>
      </c>
      <c r="L5018" s="27">
        <f>IF(J5018="","",MAX(0,E5018-J5018)^2)</f>
        <v/>
      </c>
      <c r="M5018" s="27">
        <f>IF(J5018="","",MAX(0,E5018-(J5018+twcdh_off))^2)</f>
        <v/>
      </c>
      <c r="N5018" s="27">
        <f>IF(E5018="","",MAX(0,E5018-swcdh_thr)^2)</f>
        <v/>
      </c>
      <c r="O5018">
        <f>IF(K5018="","",ROUND(E5018-K5018,0))</f>
        <v/>
      </c>
      <c r="P5018">
        <f>IF(O5018="","",IF(O5018&gt;=1,O5018,0))</f>
        <v/>
      </c>
      <c r="Q5018" s="27">
        <f>IF(E5018="","",MAX(0,E5018-22))</f>
        <v/>
      </c>
      <c r="R5018" s="27">
        <f>IF(H5018=1,E5018,"")</f>
        <v/>
      </c>
      <c r="S5018" s="27">
        <f>IF(AND(H5018=1,J5018&lt;&gt;""),E5018-J5018,"")</f>
        <v/>
      </c>
      <c r="T5018">
        <f>IF(G5018="","",MONTH(G5018))</f>
        <v/>
      </c>
    </row>
    <row r="5019">
      <c r="A5019" s="24" t="n">
        <v>2020</v>
      </c>
      <c r="B5019" s="24" t="n">
        <v>7</v>
      </c>
      <c r="C5019" s="24" t="n">
        <v>28</v>
      </c>
      <c r="D5019" s="24" t="n">
        <v>2</v>
      </c>
      <c r="E5019" s="24" t="n">
        <v>16.76</v>
      </c>
      <c r="F5019" s="25">
        <f>IF($E5019="","",DATE(IF($A5019="",nominal_year,$A5019),$B5019,$C5019)+($D5019-IF(LEFT(hour_conv,1)="1",1,0))/24)</f>
        <v/>
      </c>
      <c r="G5019" s="26">
        <f>IF(F5019="","",INT(F5019))</f>
        <v/>
      </c>
      <c r="H5019">
        <f>IF(G5019="","",IF(AND(MONTH(G5019)*100+DAY(G5019)&gt;=season_lo,MONTH(G5019)*100+DAY(G5019)&lt;=season_hi),1,0))</f>
        <v/>
      </c>
      <c r="I5019">
        <f>IF(G5019="","",G5019-first_day+1)</f>
        <v/>
      </c>
      <c r="J5019" s="27">
        <f>IF(I5019="","",INDEX(Daily!$J$2:$J$421,I5019))</f>
        <v/>
      </c>
      <c r="K5019" s="27">
        <f>IF(J5019="","",J5019+cat_offset)</f>
        <v/>
      </c>
      <c r="L5019" s="27">
        <f>IF(J5019="","",MAX(0,E5019-J5019)^2)</f>
        <v/>
      </c>
      <c r="M5019" s="27">
        <f>IF(J5019="","",MAX(0,E5019-(J5019+twcdh_off))^2)</f>
        <v/>
      </c>
      <c r="N5019" s="27">
        <f>IF(E5019="","",MAX(0,E5019-swcdh_thr)^2)</f>
        <v/>
      </c>
      <c r="O5019">
        <f>IF(K5019="","",ROUND(E5019-K5019,0))</f>
        <v/>
      </c>
      <c r="P5019">
        <f>IF(O5019="","",IF(O5019&gt;=1,O5019,0))</f>
        <v/>
      </c>
      <c r="Q5019" s="27">
        <f>IF(E5019="","",MAX(0,E5019-22))</f>
        <v/>
      </c>
      <c r="R5019" s="27">
        <f>IF(H5019=1,E5019,"")</f>
        <v/>
      </c>
      <c r="S5019" s="27">
        <f>IF(AND(H5019=1,J5019&lt;&gt;""),E5019-J5019,"")</f>
        <v/>
      </c>
      <c r="T5019">
        <f>IF(G5019="","",MONTH(G5019))</f>
        <v/>
      </c>
    </row>
    <row r="5020">
      <c r="A5020" s="24" t="n">
        <v>2020</v>
      </c>
      <c r="B5020" s="24" t="n">
        <v>7</v>
      </c>
      <c r="C5020" s="24" t="n">
        <v>28</v>
      </c>
      <c r="D5020" s="24" t="n">
        <v>3</v>
      </c>
      <c r="E5020" s="24" t="n">
        <v>15.9</v>
      </c>
      <c r="F5020" s="25">
        <f>IF($E5020="","",DATE(IF($A5020="",nominal_year,$A5020),$B5020,$C5020)+($D5020-IF(LEFT(hour_conv,1)="1",1,0))/24)</f>
        <v/>
      </c>
      <c r="G5020" s="26">
        <f>IF(F5020="","",INT(F5020))</f>
        <v/>
      </c>
      <c r="H5020">
        <f>IF(G5020="","",IF(AND(MONTH(G5020)*100+DAY(G5020)&gt;=season_lo,MONTH(G5020)*100+DAY(G5020)&lt;=season_hi),1,0))</f>
        <v/>
      </c>
      <c r="I5020">
        <f>IF(G5020="","",G5020-first_day+1)</f>
        <v/>
      </c>
      <c r="J5020" s="27">
        <f>IF(I5020="","",INDEX(Daily!$J$2:$J$421,I5020))</f>
        <v/>
      </c>
      <c r="K5020" s="27">
        <f>IF(J5020="","",J5020+cat_offset)</f>
        <v/>
      </c>
      <c r="L5020" s="27">
        <f>IF(J5020="","",MAX(0,E5020-J5020)^2)</f>
        <v/>
      </c>
      <c r="M5020" s="27">
        <f>IF(J5020="","",MAX(0,E5020-(J5020+twcdh_off))^2)</f>
        <v/>
      </c>
      <c r="N5020" s="27">
        <f>IF(E5020="","",MAX(0,E5020-swcdh_thr)^2)</f>
        <v/>
      </c>
      <c r="O5020">
        <f>IF(K5020="","",ROUND(E5020-K5020,0))</f>
        <v/>
      </c>
      <c r="P5020">
        <f>IF(O5020="","",IF(O5020&gt;=1,O5020,0))</f>
        <v/>
      </c>
      <c r="Q5020" s="27">
        <f>IF(E5020="","",MAX(0,E5020-22))</f>
        <v/>
      </c>
      <c r="R5020" s="27">
        <f>IF(H5020=1,E5020,"")</f>
        <v/>
      </c>
      <c r="S5020" s="27">
        <f>IF(AND(H5020=1,J5020&lt;&gt;""),E5020-J5020,"")</f>
        <v/>
      </c>
      <c r="T5020">
        <f>IF(G5020="","",MONTH(G5020))</f>
        <v/>
      </c>
    </row>
    <row r="5021">
      <c r="A5021" s="24" t="n">
        <v>2020</v>
      </c>
      <c r="B5021" s="24" t="n">
        <v>7</v>
      </c>
      <c r="C5021" s="24" t="n">
        <v>28</v>
      </c>
      <c r="D5021" s="24" t="n">
        <v>4</v>
      </c>
      <c r="E5021" s="24" t="n">
        <v>15.23</v>
      </c>
      <c r="F5021" s="25">
        <f>IF($E5021="","",DATE(IF($A5021="",nominal_year,$A5021),$B5021,$C5021)+($D5021-IF(LEFT(hour_conv,1)="1",1,0))/24)</f>
        <v/>
      </c>
      <c r="G5021" s="26">
        <f>IF(F5021="","",INT(F5021))</f>
        <v/>
      </c>
      <c r="H5021">
        <f>IF(G5021="","",IF(AND(MONTH(G5021)*100+DAY(G5021)&gt;=season_lo,MONTH(G5021)*100+DAY(G5021)&lt;=season_hi),1,0))</f>
        <v/>
      </c>
      <c r="I5021">
        <f>IF(G5021="","",G5021-first_day+1)</f>
        <v/>
      </c>
      <c r="J5021" s="27">
        <f>IF(I5021="","",INDEX(Daily!$J$2:$J$421,I5021))</f>
        <v/>
      </c>
      <c r="K5021" s="27">
        <f>IF(J5021="","",J5021+cat_offset)</f>
        <v/>
      </c>
      <c r="L5021" s="27">
        <f>IF(J5021="","",MAX(0,E5021-J5021)^2)</f>
        <v/>
      </c>
      <c r="M5021" s="27">
        <f>IF(J5021="","",MAX(0,E5021-(J5021+twcdh_off))^2)</f>
        <v/>
      </c>
      <c r="N5021" s="27">
        <f>IF(E5021="","",MAX(0,E5021-swcdh_thr)^2)</f>
        <v/>
      </c>
      <c r="O5021">
        <f>IF(K5021="","",ROUND(E5021-K5021,0))</f>
        <v/>
      </c>
      <c r="P5021">
        <f>IF(O5021="","",IF(O5021&gt;=1,O5021,0))</f>
        <v/>
      </c>
      <c r="Q5021" s="27">
        <f>IF(E5021="","",MAX(0,E5021-22))</f>
        <v/>
      </c>
      <c r="R5021" s="27">
        <f>IF(H5021=1,E5021,"")</f>
        <v/>
      </c>
      <c r="S5021" s="27">
        <f>IF(AND(H5021=1,J5021&lt;&gt;""),E5021-J5021,"")</f>
        <v/>
      </c>
      <c r="T5021">
        <f>IF(G5021="","",MONTH(G5021))</f>
        <v/>
      </c>
    </row>
    <row r="5022">
      <c r="A5022" s="24" t="n">
        <v>2020</v>
      </c>
      <c r="B5022" s="24" t="n">
        <v>7</v>
      </c>
      <c r="C5022" s="24" t="n">
        <v>28</v>
      </c>
      <c r="D5022" s="24" t="n">
        <v>5</v>
      </c>
      <c r="E5022" s="24" t="n">
        <v>15.18</v>
      </c>
      <c r="F5022" s="25">
        <f>IF($E5022="","",DATE(IF($A5022="",nominal_year,$A5022),$B5022,$C5022)+($D5022-IF(LEFT(hour_conv,1)="1",1,0))/24)</f>
        <v/>
      </c>
      <c r="G5022" s="26">
        <f>IF(F5022="","",INT(F5022))</f>
        <v/>
      </c>
      <c r="H5022">
        <f>IF(G5022="","",IF(AND(MONTH(G5022)*100+DAY(G5022)&gt;=season_lo,MONTH(G5022)*100+DAY(G5022)&lt;=season_hi),1,0))</f>
        <v/>
      </c>
      <c r="I5022">
        <f>IF(G5022="","",G5022-first_day+1)</f>
        <v/>
      </c>
      <c r="J5022" s="27">
        <f>IF(I5022="","",INDEX(Daily!$J$2:$J$421,I5022))</f>
        <v/>
      </c>
      <c r="K5022" s="27">
        <f>IF(J5022="","",J5022+cat_offset)</f>
        <v/>
      </c>
      <c r="L5022" s="27">
        <f>IF(J5022="","",MAX(0,E5022-J5022)^2)</f>
        <v/>
      </c>
      <c r="M5022" s="27">
        <f>IF(J5022="","",MAX(0,E5022-(J5022+twcdh_off))^2)</f>
        <v/>
      </c>
      <c r="N5022" s="27">
        <f>IF(E5022="","",MAX(0,E5022-swcdh_thr)^2)</f>
        <v/>
      </c>
      <c r="O5022">
        <f>IF(K5022="","",ROUND(E5022-K5022,0))</f>
        <v/>
      </c>
      <c r="P5022">
        <f>IF(O5022="","",IF(O5022&gt;=1,O5022,0))</f>
        <v/>
      </c>
      <c r="Q5022" s="27">
        <f>IF(E5022="","",MAX(0,E5022-22))</f>
        <v/>
      </c>
      <c r="R5022" s="27">
        <f>IF(H5022=1,E5022,"")</f>
        <v/>
      </c>
      <c r="S5022" s="27">
        <f>IF(AND(H5022=1,J5022&lt;&gt;""),E5022-J5022,"")</f>
        <v/>
      </c>
      <c r="T5022">
        <f>IF(G5022="","",MONTH(G5022))</f>
        <v/>
      </c>
    </row>
    <row r="5023">
      <c r="A5023" s="24" t="n">
        <v>2020</v>
      </c>
      <c r="B5023" s="24" t="n">
        <v>7</v>
      </c>
      <c r="C5023" s="24" t="n">
        <v>28</v>
      </c>
      <c r="D5023" s="24" t="n">
        <v>6</v>
      </c>
      <c r="E5023" s="24" t="n">
        <v>15.86</v>
      </c>
      <c r="F5023" s="25">
        <f>IF($E5023="","",DATE(IF($A5023="",nominal_year,$A5023),$B5023,$C5023)+($D5023-IF(LEFT(hour_conv,1)="1",1,0))/24)</f>
        <v/>
      </c>
      <c r="G5023" s="26">
        <f>IF(F5023="","",INT(F5023))</f>
        <v/>
      </c>
      <c r="H5023">
        <f>IF(G5023="","",IF(AND(MONTH(G5023)*100+DAY(G5023)&gt;=season_lo,MONTH(G5023)*100+DAY(G5023)&lt;=season_hi),1,0))</f>
        <v/>
      </c>
      <c r="I5023">
        <f>IF(G5023="","",G5023-first_day+1)</f>
        <v/>
      </c>
      <c r="J5023" s="27">
        <f>IF(I5023="","",INDEX(Daily!$J$2:$J$421,I5023))</f>
        <v/>
      </c>
      <c r="K5023" s="27">
        <f>IF(J5023="","",J5023+cat_offset)</f>
        <v/>
      </c>
      <c r="L5023" s="27">
        <f>IF(J5023="","",MAX(0,E5023-J5023)^2)</f>
        <v/>
      </c>
      <c r="M5023" s="27">
        <f>IF(J5023="","",MAX(0,E5023-(J5023+twcdh_off))^2)</f>
        <v/>
      </c>
      <c r="N5023" s="27">
        <f>IF(E5023="","",MAX(0,E5023-swcdh_thr)^2)</f>
        <v/>
      </c>
      <c r="O5023">
        <f>IF(K5023="","",ROUND(E5023-K5023,0))</f>
        <v/>
      </c>
      <c r="P5023">
        <f>IF(O5023="","",IF(O5023&gt;=1,O5023,0))</f>
        <v/>
      </c>
      <c r="Q5023" s="27">
        <f>IF(E5023="","",MAX(0,E5023-22))</f>
        <v/>
      </c>
      <c r="R5023" s="27">
        <f>IF(H5023=1,E5023,"")</f>
        <v/>
      </c>
      <c r="S5023" s="27">
        <f>IF(AND(H5023=1,J5023&lt;&gt;""),E5023-J5023,"")</f>
        <v/>
      </c>
      <c r="T5023">
        <f>IF(G5023="","",MONTH(G5023))</f>
        <v/>
      </c>
    </row>
    <row r="5024">
      <c r="A5024" s="24" t="n">
        <v>2020</v>
      </c>
      <c r="B5024" s="24" t="n">
        <v>7</v>
      </c>
      <c r="C5024" s="24" t="n">
        <v>28</v>
      </c>
      <c r="D5024" s="24" t="n">
        <v>7</v>
      </c>
      <c r="E5024" s="24" t="n">
        <v>15.91</v>
      </c>
      <c r="F5024" s="25">
        <f>IF($E5024="","",DATE(IF($A5024="",nominal_year,$A5024),$B5024,$C5024)+($D5024-IF(LEFT(hour_conv,1)="1",1,0))/24)</f>
        <v/>
      </c>
      <c r="G5024" s="26">
        <f>IF(F5024="","",INT(F5024))</f>
        <v/>
      </c>
      <c r="H5024">
        <f>IF(G5024="","",IF(AND(MONTH(G5024)*100+DAY(G5024)&gt;=season_lo,MONTH(G5024)*100+DAY(G5024)&lt;=season_hi),1,0))</f>
        <v/>
      </c>
      <c r="I5024">
        <f>IF(G5024="","",G5024-first_day+1)</f>
        <v/>
      </c>
      <c r="J5024" s="27">
        <f>IF(I5024="","",INDEX(Daily!$J$2:$J$421,I5024))</f>
        <v/>
      </c>
      <c r="K5024" s="27">
        <f>IF(J5024="","",J5024+cat_offset)</f>
        <v/>
      </c>
      <c r="L5024" s="27">
        <f>IF(J5024="","",MAX(0,E5024-J5024)^2)</f>
        <v/>
      </c>
      <c r="M5024" s="27">
        <f>IF(J5024="","",MAX(0,E5024-(J5024+twcdh_off))^2)</f>
        <v/>
      </c>
      <c r="N5024" s="27">
        <f>IF(E5024="","",MAX(0,E5024-swcdh_thr)^2)</f>
        <v/>
      </c>
      <c r="O5024">
        <f>IF(K5024="","",ROUND(E5024-K5024,0))</f>
        <v/>
      </c>
      <c r="P5024">
        <f>IF(O5024="","",IF(O5024&gt;=1,O5024,0))</f>
        <v/>
      </c>
      <c r="Q5024" s="27">
        <f>IF(E5024="","",MAX(0,E5024-22))</f>
        <v/>
      </c>
      <c r="R5024" s="27">
        <f>IF(H5024=1,E5024,"")</f>
        <v/>
      </c>
      <c r="S5024" s="27">
        <f>IF(AND(H5024=1,J5024&lt;&gt;""),E5024-J5024,"")</f>
        <v/>
      </c>
      <c r="T5024">
        <f>IF(G5024="","",MONTH(G5024))</f>
        <v/>
      </c>
    </row>
    <row r="5025">
      <c r="A5025" s="24" t="n">
        <v>2020</v>
      </c>
      <c r="B5025" s="24" t="n">
        <v>7</v>
      </c>
      <c r="C5025" s="24" t="n">
        <v>28</v>
      </c>
      <c r="D5025" s="24" t="n">
        <v>8</v>
      </c>
      <c r="E5025" s="24" t="n">
        <v>17.52</v>
      </c>
      <c r="F5025" s="25">
        <f>IF($E5025="","",DATE(IF($A5025="",nominal_year,$A5025),$B5025,$C5025)+($D5025-IF(LEFT(hour_conv,1)="1",1,0))/24)</f>
        <v/>
      </c>
      <c r="G5025" s="26">
        <f>IF(F5025="","",INT(F5025))</f>
        <v/>
      </c>
      <c r="H5025">
        <f>IF(G5025="","",IF(AND(MONTH(G5025)*100+DAY(G5025)&gt;=season_lo,MONTH(G5025)*100+DAY(G5025)&lt;=season_hi),1,0))</f>
        <v/>
      </c>
      <c r="I5025">
        <f>IF(G5025="","",G5025-first_day+1)</f>
        <v/>
      </c>
      <c r="J5025" s="27">
        <f>IF(I5025="","",INDEX(Daily!$J$2:$J$421,I5025))</f>
        <v/>
      </c>
      <c r="K5025" s="27">
        <f>IF(J5025="","",J5025+cat_offset)</f>
        <v/>
      </c>
      <c r="L5025" s="27">
        <f>IF(J5025="","",MAX(0,E5025-J5025)^2)</f>
        <v/>
      </c>
      <c r="M5025" s="27">
        <f>IF(J5025="","",MAX(0,E5025-(J5025+twcdh_off))^2)</f>
        <v/>
      </c>
      <c r="N5025" s="27">
        <f>IF(E5025="","",MAX(0,E5025-swcdh_thr)^2)</f>
        <v/>
      </c>
      <c r="O5025">
        <f>IF(K5025="","",ROUND(E5025-K5025,0))</f>
        <v/>
      </c>
      <c r="P5025">
        <f>IF(O5025="","",IF(O5025&gt;=1,O5025,0))</f>
        <v/>
      </c>
      <c r="Q5025" s="27">
        <f>IF(E5025="","",MAX(0,E5025-22))</f>
        <v/>
      </c>
      <c r="R5025" s="27">
        <f>IF(H5025=1,E5025,"")</f>
        <v/>
      </c>
      <c r="S5025" s="27">
        <f>IF(AND(H5025=1,J5025&lt;&gt;""),E5025-J5025,"")</f>
        <v/>
      </c>
      <c r="T5025">
        <f>IF(G5025="","",MONTH(G5025))</f>
        <v/>
      </c>
    </row>
    <row r="5026">
      <c r="A5026" s="24" t="n">
        <v>2020</v>
      </c>
      <c r="B5026" s="24" t="n">
        <v>7</v>
      </c>
      <c r="C5026" s="24" t="n">
        <v>28</v>
      </c>
      <c r="D5026" s="24" t="n">
        <v>9</v>
      </c>
      <c r="E5026" s="24" t="n">
        <v>17.83</v>
      </c>
      <c r="F5026" s="25">
        <f>IF($E5026="","",DATE(IF($A5026="",nominal_year,$A5026),$B5026,$C5026)+($D5026-IF(LEFT(hour_conv,1)="1",1,0))/24)</f>
        <v/>
      </c>
      <c r="G5026" s="26">
        <f>IF(F5026="","",INT(F5026))</f>
        <v/>
      </c>
      <c r="H5026">
        <f>IF(G5026="","",IF(AND(MONTH(G5026)*100+DAY(G5026)&gt;=season_lo,MONTH(G5026)*100+DAY(G5026)&lt;=season_hi),1,0))</f>
        <v/>
      </c>
      <c r="I5026">
        <f>IF(G5026="","",G5026-first_day+1)</f>
        <v/>
      </c>
      <c r="J5026" s="27">
        <f>IF(I5026="","",INDEX(Daily!$J$2:$J$421,I5026))</f>
        <v/>
      </c>
      <c r="K5026" s="27">
        <f>IF(J5026="","",J5026+cat_offset)</f>
        <v/>
      </c>
      <c r="L5026" s="27">
        <f>IF(J5026="","",MAX(0,E5026-J5026)^2)</f>
        <v/>
      </c>
      <c r="M5026" s="27">
        <f>IF(J5026="","",MAX(0,E5026-(J5026+twcdh_off))^2)</f>
        <v/>
      </c>
      <c r="N5026" s="27">
        <f>IF(E5026="","",MAX(0,E5026-swcdh_thr)^2)</f>
        <v/>
      </c>
      <c r="O5026">
        <f>IF(K5026="","",ROUND(E5026-K5026,0))</f>
        <v/>
      </c>
      <c r="P5026">
        <f>IF(O5026="","",IF(O5026&gt;=1,O5026,0))</f>
        <v/>
      </c>
      <c r="Q5026" s="27">
        <f>IF(E5026="","",MAX(0,E5026-22))</f>
        <v/>
      </c>
      <c r="R5026" s="27">
        <f>IF(H5026=1,E5026,"")</f>
        <v/>
      </c>
      <c r="S5026" s="27">
        <f>IF(AND(H5026=1,J5026&lt;&gt;""),E5026-J5026,"")</f>
        <v/>
      </c>
      <c r="T5026">
        <f>IF(G5026="","",MONTH(G5026))</f>
        <v/>
      </c>
    </row>
    <row r="5027">
      <c r="A5027" s="24" t="n">
        <v>2020</v>
      </c>
      <c r="B5027" s="24" t="n">
        <v>7</v>
      </c>
      <c r="C5027" s="24" t="n">
        <v>28</v>
      </c>
      <c r="D5027" s="24" t="n">
        <v>10</v>
      </c>
      <c r="E5027" s="24" t="n">
        <v>18.77</v>
      </c>
      <c r="F5027" s="25">
        <f>IF($E5027="","",DATE(IF($A5027="",nominal_year,$A5027),$B5027,$C5027)+($D5027-IF(LEFT(hour_conv,1)="1",1,0))/24)</f>
        <v/>
      </c>
      <c r="G5027" s="26">
        <f>IF(F5027="","",INT(F5027))</f>
        <v/>
      </c>
      <c r="H5027">
        <f>IF(G5027="","",IF(AND(MONTH(G5027)*100+DAY(G5027)&gt;=season_lo,MONTH(G5027)*100+DAY(G5027)&lt;=season_hi),1,0))</f>
        <v/>
      </c>
      <c r="I5027">
        <f>IF(G5027="","",G5027-first_day+1)</f>
        <v/>
      </c>
      <c r="J5027" s="27">
        <f>IF(I5027="","",INDEX(Daily!$J$2:$J$421,I5027))</f>
        <v/>
      </c>
      <c r="K5027" s="27">
        <f>IF(J5027="","",J5027+cat_offset)</f>
        <v/>
      </c>
      <c r="L5027" s="27">
        <f>IF(J5027="","",MAX(0,E5027-J5027)^2)</f>
        <v/>
      </c>
      <c r="M5027" s="27">
        <f>IF(J5027="","",MAX(0,E5027-(J5027+twcdh_off))^2)</f>
        <v/>
      </c>
      <c r="N5027" s="27">
        <f>IF(E5027="","",MAX(0,E5027-swcdh_thr)^2)</f>
        <v/>
      </c>
      <c r="O5027">
        <f>IF(K5027="","",ROUND(E5027-K5027,0))</f>
        <v/>
      </c>
      <c r="P5027">
        <f>IF(O5027="","",IF(O5027&gt;=1,O5027,0))</f>
        <v/>
      </c>
      <c r="Q5027" s="27">
        <f>IF(E5027="","",MAX(0,E5027-22))</f>
        <v/>
      </c>
      <c r="R5027" s="27">
        <f>IF(H5027=1,E5027,"")</f>
        <v/>
      </c>
      <c r="S5027" s="27">
        <f>IF(AND(H5027=1,J5027&lt;&gt;""),E5027-J5027,"")</f>
        <v/>
      </c>
      <c r="T5027">
        <f>IF(G5027="","",MONTH(G5027))</f>
        <v/>
      </c>
    </row>
    <row r="5028">
      <c r="A5028" s="24" t="n">
        <v>2020</v>
      </c>
      <c r="B5028" s="24" t="n">
        <v>7</v>
      </c>
      <c r="C5028" s="24" t="n">
        <v>28</v>
      </c>
      <c r="D5028" s="24" t="n">
        <v>11</v>
      </c>
      <c r="E5028" s="24" t="n">
        <v>20.77</v>
      </c>
      <c r="F5028" s="25">
        <f>IF($E5028="","",DATE(IF($A5028="",nominal_year,$A5028),$B5028,$C5028)+($D5028-IF(LEFT(hour_conv,1)="1",1,0))/24)</f>
        <v/>
      </c>
      <c r="G5028" s="26">
        <f>IF(F5028="","",INT(F5028))</f>
        <v/>
      </c>
      <c r="H5028">
        <f>IF(G5028="","",IF(AND(MONTH(G5028)*100+DAY(G5028)&gt;=season_lo,MONTH(G5028)*100+DAY(G5028)&lt;=season_hi),1,0))</f>
        <v/>
      </c>
      <c r="I5028">
        <f>IF(G5028="","",G5028-first_day+1)</f>
        <v/>
      </c>
      <c r="J5028" s="27">
        <f>IF(I5028="","",INDEX(Daily!$J$2:$J$421,I5028))</f>
        <v/>
      </c>
      <c r="K5028" s="27">
        <f>IF(J5028="","",J5028+cat_offset)</f>
        <v/>
      </c>
      <c r="L5028" s="27">
        <f>IF(J5028="","",MAX(0,E5028-J5028)^2)</f>
        <v/>
      </c>
      <c r="M5028" s="27">
        <f>IF(J5028="","",MAX(0,E5028-(J5028+twcdh_off))^2)</f>
        <v/>
      </c>
      <c r="N5028" s="27">
        <f>IF(E5028="","",MAX(0,E5028-swcdh_thr)^2)</f>
        <v/>
      </c>
      <c r="O5028">
        <f>IF(K5028="","",ROUND(E5028-K5028,0))</f>
        <v/>
      </c>
      <c r="P5028">
        <f>IF(O5028="","",IF(O5028&gt;=1,O5028,0))</f>
        <v/>
      </c>
      <c r="Q5028" s="27">
        <f>IF(E5028="","",MAX(0,E5028-22))</f>
        <v/>
      </c>
      <c r="R5028" s="27">
        <f>IF(H5028=1,E5028,"")</f>
        <v/>
      </c>
      <c r="S5028" s="27">
        <f>IF(AND(H5028=1,J5028&lt;&gt;""),E5028-J5028,"")</f>
        <v/>
      </c>
      <c r="T5028">
        <f>IF(G5028="","",MONTH(G5028))</f>
        <v/>
      </c>
    </row>
    <row r="5029">
      <c r="A5029" s="24" t="n">
        <v>2020</v>
      </c>
      <c r="B5029" s="24" t="n">
        <v>7</v>
      </c>
      <c r="C5029" s="24" t="n">
        <v>28</v>
      </c>
      <c r="D5029" s="24" t="n">
        <v>12</v>
      </c>
      <c r="E5029" s="24" t="n">
        <v>21.18</v>
      </c>
      <c r="F5029" s="25">
        <f>IF($E5029="","",DATE(IF($A5029="",nominal_year,$A5029),$B5029,$C5029)+($D5029-IF(LEFT(hour_conv,1)="1",1,0))/24)</f>
        <v/>
      </c>
      <c r="G5029" s="26">
        <f>IF(F5029="","",INT(F5029))</f>
        <v/>
      </c>
      <c r="H5029">
        <f>IF(G5029="","",IF(AND(MONTH(G5029)*100+DAY(G5029)&gt;=season_lo,MONTH(G5029)*100+DAY(G5029)&lt;=season_hi),1,0))</f>
        <v/>
      </c>
      <c r="I5029">
        <f>IF(G5029="","",G5029-first_day+1)</f>
        <v/>
      </c>
      <c r="J5029" s="27">
        <f>IF(I5029="","",INDEX(Daily!$J$2:$J$421,I5029))</f>
        <v/>
      </c>
      <c r="K5029" s="27">
        <f>IF(J5029="","",J5029+cat_offset)</f>
        <v/>
      </c>
      <c r="L5029" s="27">
        <f>IF(J5029="","",MAX(0,E5029-J5029)^2)</f>
        <v/>
      </c>
      <c r="M5029" s="27">
        <f>IF(J5029="","",MAX(0,E5029-(J5029+twcdh_off))^2)</f>
        <v/>
      </c>
      <c r="N5029" s="27">
        <f>IF(E5029="","",MAX(0,E5029-swcdh_thr)^2)</f>
        <v/>
      </c>
      <c r="O5029">
        <f>IF(K5029="","",ROUND(E5029-K5029,0))</f>
        <v/>
      </c>
      <c r="P5029">
        <f>IF(O5029="","",IF(O5029&gt;=1,O5029,0))</f>
        <v/>
      </c>
      <c r="Q5029" s="27">
        <f>IF(E5029="","",MAX(0,E5029-22))</f>
        <v/>
      </c>
      <c r="R5029" s="27">
        <f>IF(H5029=1,E5029,"")</f>
        <v/>
      </c>
      <c r="S5029" s="27">
        <f>IF(AND(H5029=1,J5029&lt;&gt;""),E5029-J5029,"")</f>
        <v/>
      </c>
      <c r="T5029">
        <f>IF(G5029="","",MONTH(G5029))</f>
        <v/>
      </c>
    </row>
    <row r="5030">
      <c r="A5030" s="24" t="n">
        <v>2020</v>
      </c>
      <c r="B5030" s="24" t="n">
        <v>7</v>
      </c>
      <c r="C5030" s="24" t="n">
        <v>28</v>
      </c>
      <c r="D5030" s="24" t="n">
        <v>13</v>
      </c>
      <c r="E5030" s="24" t="n">
        <v>22.22</v>
      </c>
      <c r="F5030" s="25">
        <f>IF($E5030="","",DATE(IF($A5030="",nominal_year,$A5030),$B5030,$C5030)+($D5030-IF(LEFT(hour_conv,1)="1",1,0))/24)</f>
        <v/>
      </c>
      <c r="G5030" s="26">
        <f>IF(F5030="","",INT(F5030))</f>
        <v/>
      </c>
      <c r="H5030">
        <f>IF(G5030="","",IF(AND(MONTH(G5030)*100+DAY(G5030)&gt;=season_lo,MONTH(G5030)*100+DAY(G5030)&lt;=season_hi),1,0))</f>
        <v/>
      </c>
      <c r="I5030">
        <f>IF(G5030="","",G5030-first_day+1)</f>
        <v/>
      </c>
      <c r="J5030" s="27">
        <f>IF(I5030="","",INDEX(Daily!$J$2:$J$421,I5030))</f>
        <v/>
      </c>
      <c r="K5030" s="27">
        <f>IF(J5030="","",J5030+cat_offset)</f>
        <v/>
      </c>
      <c r="L5030" s="27">
        <f>IF(J5030="","",MAX(0,E5030-J5030)^2)</f>
        <v/>
      </c>
      <c r="M5030" s="27">
        <f>IF(J5030="","",MAX(0,E5030-(J5030+twcdh_off))^2)</f>
        <v/>
      </c>
      <c r="N5030" s="27">
        <f>IF(E5030="","",MAX(0,E5030-swcdh_thr)^2)</f>
        <v/>
      </c>
      <c r="O5030">
        <f>IF(K5030="","",ROUND(E5030-K5030,0))</f>
        <v/>
      </c>
      <c r="P5030">
        <f>IF(O5030="","",IF(O5030&gt;=1,O5030,0))</f>
        <v/>
      </c>
      <c r="Q5030" s="27">
        <f>IF(E5030="","",MAX(0,E5030-22))</f>
        <v/>
      </c>
      <c r="R5030" s="27">
        <f>IF(H5030=1,E5030,"")</f>
        <v/>
      </c>
      <c r="S5030" s="27">
        <f>IF(AND(H5030=1,J5030&lt;&gt;""),E5030-J5030,"")</f>
        <v/>
      </c>
      <c r="T5030">
        <f>IF(G5030="","",MONTH(G5030))</f>
        <v/>
      </c>
    </row>
    <row r="5031">
      <c r="A5031" s="24" t="n">
        <v>2020</v>
      </c>
      <c r="B5031" s="24" t="n">
        <v>7</v>
      </c>
      <c r="C5031" s="24" t="n">
        <v>28</v>
      </c>
      <c r="D5031" s="24" t="n">
        <v>14</v>
      </c>
      <c r="E5031" s="24" t="n">
        <v>22.67</v>
      </c>
      <c r="F5031" s="25">
        <f>IF($E5031="","",DATE(IF($A5031="",nominal_year,$A5031),$B5031,$C5031)+($D5031-IF(LEFT(hour_conv,1)="1",1,0))/24)</f>
        <v/>
      </c>
      <c r="G5031" s="26">
        <f>IF(F5031="","",INT(F5031))</f>
        <v/>
      </c>
      <c r="H5031">
        <f>IF(G5031="","",IF(AND(MONTH(G5031)*100+DAY(G5031)&gt;=season_lo,MONTH(G5031)*100+DAY(G5031)&lt;=season_hi),1,0))</f>
        <v/>
      </c>
      <c r="I5031">
        <f>IF(G5031="","",G5031-first_day+1)</f>
        <v/>
      </c>
      <c r="J5031" s="27">
        <f>IF(I5031="","",INDEX(Daily!$J$2:$J$421,I5031))</f>
        <v/>
      </c>
      <c r="K5031" s="27">
        <f>IF(J5031="","",J5031+cat_offset)</f>
        <v/>
      </c>
      <c r="L5031" s="27">
        <f>IF(J5031="","",MAX(0,E5031-J5031)^2)</f>
        <v/>
      </c>
      <c r="M5031" s="27">
        <f>IF(J5031="","",MAX(0,E5031-(J5031+twcdh_off))^2)</f>
        <v/>
      </c>
      <c r="N5031" s="27">
        <f>IF(E5031="","",MAX(0,E5031-swcdh_thr)^2)</f>
        <v/>
      </c>
      <c r="O5031">
        <f>IF(K5031="","",ROUND(E5031-K5031,0))</f>
        <v/>
      </c>
      <c r="P5031">
        <f>IF(O5031="","",IF(O5031&gt;=1,O5031,0))</f>
        <v/>
      </c>
      <c r="Q5031" s="27">
        <f>IF(E5031="","",MAX(0,E5031-22))</f>
        <v/>
      </c>
      <c r="R5031" s="27">
        <f>IF(H5031=1,E5031,"")</f>
        <v/>
      </c>
      <c r="S5031" s="27">
        <f>IF(AND(H5031=1,J5031&lt;&gt;""),E5031-J5031,"")</f>
        <v/>
      </c>
      <c r="T5031">
        <f>IF(G5031="","",MONTH(G5031))</f>
        <v/>
      </c>
    </row>
    <row r="5032">
      <c r="A5032" s="24" t="n">
        <v>2020</v>
      </c>
      <c r="B5032" s="24" t="n">
        <v>7</v>
      </c>
      <c r="C5032" s="24" t="n">
        <v>28</v>
      </c>
      <c r="D5032" s="24" t="n">
        <v>15</v>
      </c>
      <c r="E5032" s="24" t="n">
        <v>22.46</v>
      </c>
      <c r="F5032" s="25">
        <f>IF($E5032="","",DATE(IF($A5032="",nominal_year,$A5032),$B5032,$C5032)+($D5032-IF(LEFT(hour_conv,1)="1",1,0))/24)</f>
        <v/>
      </c>
      <c r="G5032" s="26">
        <f>IF(F5032="","",INT(F5032))</f>
        <v/>
      </c>
      <c r="H5032">
        <f>IF(G5032="","",IF(AND(MONTH(G5032)*100+DAY(G5032)&gt;=season_lo,MONTH(G5032)*100+DAY(G5032)&lt;=season_hi),1,0))</f>
        <v/>
      </c>
      <c r="I5032">
        <f>IF(G5032="","",G5032-first_day+1)</f>
        <v/>
      </c>
      <c r="J5032" s="27">
        <f>IF(I5032="","",INDEX(Daily!$J$2:$J$421,I5032))</f>
        <v/>
      </c>
      <c r="K5032" s="27">
        <f>IF(J5032="","",J5032+cat_offset)</f>
        <v/>
      </c>
      <c r="L5032" s="27">
        <f>IF(J5032="","",MAX(0,E5032-J5032)^2)</f>
        <v/>
      </c>
      <c r="M5032" s="27">
        <f>IF(J5032="","",MAX(0,E5032-(J5032+twcdh_off))^2)</f>
        <v/>
      </c>
      <c r="N5032" s="27">
        <f>IF(E5032="","",MAX(0,E5032-swcdh_thr)^2)</f>
        <v/>
      </c>
      <c r="O5032">
        <f>IF(K5032="","",ROUND(E5032-K5032,0))</f>
        <v/>
      </c>
      <c r="P5032">
        <f>IF(O5032="","",IF(O5032&gt;=1,O5032,0))</f>
        <v/>
      </c>
      <c r="Q5032" s="27">
        <f>IF(E5032="","",MAX(0,E5032-22))</f>
        <v/>
      </c>
      <c r="R5032" s="27">
        <f>IF(H5032=1,E5032,"")</f>
        <v/>
      </c>
      <c r="S5032" s="27">
        <f>IF(AND(H5032=1,J5032&lt;&gt;""),E5032-J5032,"")</f>
        <v/>
      </c>
      <c r="T5032">
        <f>IF(G5032="","",MONTH(G5032))</f>
        <v/>
      </c>
    </row>
    <row r="5033">
      <c r="A5033" s="24" t="n">
        <v>2020</v>
      </c>
      <c r="B5033" s="24" t="n">
        <v>7</v>
      </c>
      <c r="C5033" s="24" t="n">
        <v>28</v>
      </c>
      <c r="D5033" s="24" t="n">
        <v>16</v>
      </c>
      <c r="E5033" s="24" t="n">
        <v>23.75</v>
      </c>
      <c r="F5033" s="25">
        <f>IF($E5033="","",DATE(IF($A5033="",nominal_year,$A5033),$B5033,$C5033)+($D5033-IF(LEFT(hour_conv,1)="1",1,0))/24)</f>
        <v/>
      </c>
      <c r="G5033" s="26">
        <f>IF(F5033="","",INT(F5033))</f>
        <v/>
      </c>
      <c r="H5033">
        <f>IF(G5033="","",IF(AND(MONTH(G5033)*100+DAY(G5033)&gt;=season_lo,MONTH(G5033)*100+DAY(G5033)&lt;=season_hi),1,0))</f>
        <v/>
      </c>
      <c r="I5033">
        <f>IF(G5033="","",G5033-first_day+1)</f>
        <v/>
      </c>
      <c r="J5033" s="27">
        <f>IF(I5033="","",INDEX(Daily!$J$2:$J$421,I5033))</f>
        <v/>
      </c>
      <c r="K5033" s="27">
        <f>IF(J5033="","",J5033+cat_offset)</f>
        <v/>
      </c>
      <c r="L5033" s="27">
        <f>IF(J5033="","",MAX(0,E5033-J5033)^2)</f>
        <v/>
      </c>
      <c r="M5033" s="27">
        <f>IF(J5033="","",MAX(0,E5033-(J5033+twcdh_off))^2)</f>
        <v/>
      </c>
      <c r="N5033" s="27">
        <f>IF(E5033="","",MAX(0,E5033-swcdh_thr)^2)</f>
        <v/>
      </c>
      <c r="O5033">
        <f>IF(K5033="","",ROUND(E5033-K5033,0))</f>
        <v/>
      </c>
      <c r="P5033">
        <f>IF(O5033="","",IF(O5033&gt;=1,O5033,0))</f>
        <v/>
      </c>
      <c r="Q5033" s="27">
        <f>IF(E5033="","",MAX(0,E5033-22))</f>
        <v/>
      </c>
      <c r="R5033" s="27">
        <f>IF(H5033=1,E5033,"")</f>
        <v/>
      </c>
      <c r="S5033" s="27">
        <f>IF(AND(H5033=1,J5033&lt;&gt;""),E5033-J5033,"")</f>
        <v/>
      </c>
      <c r="T5033">
        <f>IF(G5033="","",MONTH(G5033))</f>
        <v/>
      </c>
    </row>
    <row r="5034">
      <c r="A5034" s="24" t="n">
        <v>2020</v>
      </c>
      <c r="B5034" s="24" t="n">
        <v>7</v>
      </c>
      <c r="C5034" s="24" t="n">
        <v>28</v>
      </c>
      <c r="D5034" s="24" t="n">
        <v>17</v>
      </c>
      <c r="E5034" s="24" t="n">
        <v>22.81</v>
      </c>
      <c r="F5034" s="25">
        <f>IF($E5034="","",DATE(IF($A5034="",nominal_year,$A5034),$B5034,$C5034)+($D5034-IF(LEFT(hour_conv,1)="1",1,0))/24)</f>
        <v/>
      </c>
      <c r="G5034" s="26">
        <f>IF(F5034="","",INT(F5034))</f>
        <v/>
      </c>
      <c r="H5034">
        <f>IF(G5034="","",IF(AND(MONTH(G5034)*100+DAY(G5034)&gt;=season_lo,MONTH(G5034)*100+DAY(G5034)&lt;=season_hi),1,0))</f>
        <v/>
      </c>
      <c r="I5034">
        <f>IF(G5034="","",G5034-first_day+1)</f>
        <v/>
      </c>
      <c r="J5034" s="27">
        <f>IF(I5034="","",INDEX(Daily!$J$2:$J$421,I5034))</f>
        <v/>
      </c>
      <c r="K5034" s="27">
        <f>IF(J5034="","",J5034+cat_offset)</f>
        <v/>
      </c>
      <c r="L5034" s="27">
        <f>IF(J5034="","",MAX(0,E5034-J5034)^2)</f>
        <v/>
      </c>
      <c r="M5034" s="27">
        <f>IF(J5034="","",MAX(0,E5034-(J5034+twcdh_off))^2)</f>
        <v/>
      </c>
      <c r="N5034" s="27">
        <f>IF(E5034="","",MAX(0,E5034-swcdh_thr)^2)</f>
        <v/>
      </c>
      <c r="O5034">
        <f>IF(K5034="","",ROUND(E5034-K5034,0))</f>
        <v/>
      </c>
      <c r="P5034">
        <f>IF(O5034="","",IF(O5034&gt;=1,O5034,0))</f>
        <v/>
      </c>
      <c r="Q5034" s="27">
        <f>IF(E5034="","",MAX(0,E5034-22))</f>
        <v/>
      </c>
      <c r="R5034" s="27">
        <f>IF(H5034=1,E5034,"")</f>
        <v/>
      </c>
      <c r="S5034" s="27">
        <f>IF(AND(H5034=1,J5034&lt;&gt;""),E5034-J5034,"")</f>
        <v/>
      </c>
      <c r="T5034">
        <f>IF(G5034="","",MONTH(G5034))</f>
        <v/>
      </c>
    </row>
    <row r="5035">
      <c r="A5035" s="24" t="n">
        <v>2020</v>
      </c>
      <c r="B5035" s="24" t="n">
        <v>7</v>
      </c>
      <c r="C5035" s="24" t="n">
        <v>28</v>
      </c>
      <c r="D5035" s="24" t="n">
        <v>18</v>
      </c>
      <c r="E5035" s="24" t="n">
        <v>23.26</v>
      </c>
      <c r="F5035" s="25">
        <f>IF($E5035="","",DATE(IF($A5035="",nominal_year,$A5035),$B5035,$C5035)+($D5035-IF(LEFT(hour_conv,1)="1",1,0))/24)</f>
        <v/>
      </c>
      <c r="G5035" s="26">
        <f>IF(F5035="","",INT(F5035))</f>
        <v/>
      </c>
      <c r="H5035">
        <f>IF(G5035="","",IF(AND(MONTH(G5035)*100+DAY(G5035)&gt;=season_lo,MONTH(G5035)*100+DAY(G5035)&lt;=season_hi),1,0))</f>
        <v/>
      </c>
      <c r="I5035">
        <f>IF(G5035="","",G5035-first_day+1)</f>
        <v/>
      </c>
      <c r="J5035" s="27">
        <f>IF(I5035="","",INDEX(Daily!$J$2:$J$421,I5035))</f>
        <v/>
      </c>
      <c r="K5035" s="27">
        <f>IF(J5035="","",J5035+cat_offset)</f>
        <v/>
      </c>
      <c r="L5035" s="27">
        <f>IF(J5035="","",MAX(0,E5035-J5035)^2)</f>
        <v/>
      </c>
      <c r="M5035" s="27">
        <f>IF(J5035="","",MAX(0,E5035-(J5035+twcdh_off))^2)</f>
        <v/>
      </c>
      <c r="N5035" s="27">
        <f>IF(E5035="","",MAX(0,E5035-swcdh_thr)^2)</f>
        <v/>
      </c>
      <c r="O5035">
        <f>IF(K5035="","",ROUND(E5035-K5035,0))</f>
        <v/>
      </c>
      <c r="P5035">
        <f>IF(O5035="","",IF(O5035&gt;=1,O5035,0))</f>
        <v/>
      </c>
      <c r="Q5035" s="27">
        <f>IF(E5035="","",MAX(0,E5035-22))</f>
        <v/>
      </c>
      <c r="R5035" s="27">
        <f>IF(H5035=1,E5035,"")</f>
        <v/>
      </c>
      <c r="S5035" s="27">
        <f>IF(AND(H5035=1,J5035&lt;&gt;""),E5035-J5035,"")</f>
        <v/>
      </c>
      <c r="T5035">
        <f>IF(G5035="","",MONTH(G5035))</f>
        <v/>
      </c>
    </row>
    <row r="5036">
      <c r="A5036" s="24" t="n">
        <v>2020</v>
      </c>
      <c r="B5036" s="24" t="n">
        <v>7</v>
      </c>
      <c r="C5036" s="24" t="n">
        <v>28</v>
      </c>
      <c r="D5036" s="24" t="n">
        <v>19</v>
      </c>
      <c r="E5036" s="24" t="n">
        <v>21.37</v>
      </c>
      <c r="F5036" s="25">
        <f>IF($E5036="","",DATE(IF($A5036="",nominal_year,$A5036),$B5036,$C5036)+($D5036-IF(LEFT(hour_conv,1)="1",1,0))/24)</f>
        <v/>
      </c>
      <c r="G5036" s="26">
        <f>IF(F5036="","",INT(F5036))</f>
        <v/>
      </c>
      <c r="H5036">
        <f>IF(G5036="","",IF(AND(MONTH(G5036)*100+DAY(G5036)&gt;=season_lo,MONTH(G5036)*100+DAY(G5036)&lt;=season_hi),1,0))</f>
        <v/>
      </c>
      <c r="I5036">
        <f>IF(G5036="","",G5036-first_day+1)</f>
        <v/>
      </c>
      <c r="J5036" s="27">
        <f>IF(I5036="","",INDEX(Daily!$J$2:$J$421,I5036))</f>
        <v/>
      </c>
      <c r="K5036" s="27">
        <f>IF(J5036="","",J5036+cat_offset)</f>
        <v/>
      </c>
      <c r="L5036" s="27">
        <f>IF(J5036="","",MAX(0,E5036-J5036)^2)</f>
        <v/>
      </c>
      <c r="M5036" s="27">
        <f>IF(J5036="","",MAX(0,E5036-(J5036+twcdh_off))^2)</f>
        <v/>
      </c>
      <c r="N5036" s="27">
        <f>IF(E5036="","",MAX(0,E5036-swcdh_thr)^2)</f>
        <v/>
      </c>
      <c r="O5036">
        <f>IF(K5036="","",ROUND(E5036-K5036,0))</f>
        <v/>
      </c>
      <c r="P5036">
        <f>IF(O5036="","",IF(O5036&gt;=1,O5036,0))</f>
        <v/>
      </c>
      <c r="Q5036" s="27">
        <f>IF(E5036="","",MAX(0,E5036-22))</f>
        <v/>
      </c>
      <c r="R5036" s="27">
        <f>IF(H5036=1,E5036,"")</f>
        <v/>
      </c>
      <c r="S5036" s="27">
        <f>IF(AND(H5036=1,J5036&lt;&gt;""),E5036-J5036,"")</f>
        <v/>
      </c>
      <c r="T5036">
        <f>IF(G5036="","",MONTH(G5036))</f>
        <v/>
      </c>
    </row>
    <row r="5037">
      <c r="A5037" s="24" t="n">
        <v>2020</v>
      </c>
      <c r="B5037" s="24" t="n">
        <v>7</v>
      </c>
      <c r="C5037" s="24" t="n">
        <v>28</v>
      </c>
      <c r="D5037" s="24" t="n">
        <v>20</v>
      </c>
      <c r="E5037" s="24" t="n">
        <v>20.16</v>
      </c>
      <c r="F5037" s="25">
        <f>IF($E5037="","",DATE(IF($A5037="",nominal_year,$A5037),$B5037,$C5037)+($D5037-IF(LEFT(hour_conv,1)="1",1,0))/24)</f>
        <v/>
      </c>
      <c r="G5037" s="26">
        <f>IF(F5037="","",INT(F5037))</f>
        <v/>
      </c>
      <c r="H5037">
        <f>IF(G5037="","",IF(AND(MONTH(G5037)*100+DAY(G5037)&gt;=season_lo,MONTH(G5037)*100+DAY(G5037)&lt;=season_hi),1,0))</f>
        <v/>
      </c>
      <c r="I5037">
        <f>IF(G5037="","",G5037-first_day+1)</f>
        <v/>
      </c>
      <c r="J5037" s="27">
        <f>IF(I5037="","",INDEX(Daily!$J$2:$J$421,I5037))</f>
        <v/>
      </c>
      <c r="K5037" s="27">
        <f>IF(J5037="","",J5037+cat_offset)</f>
        <v/>
      </c>
      <c r="L5037" s="27">
        <f>IF(J5037="","",MAX(0,E5037-J5037)^2)</f>
        <v/>
      </c>
      <c r="M5037" s="27">
        <f>IF(J5037="","",MAX(0,E5037-(J5037+twcdh_off))^2)</f>
        <v/>
      </c>
      <c r="N5037" s="27">
        <f>IF(E5037="","",MAX(0,E5037-swcdh_thr)^2)</f>
        <v/>
      </c>
      <c r="O5037">
        <f>IF(K5037="","",ROUND(E5037-K5037,0))</f>
        <v/>
      </c>
      <c r="P5037">
        <f>IF(O5037="","",IF(O5037&gt;=1,O5037,0))</f>
        <v/>
      </c>
      <c r="Q5037" s="27">
        <f>IF(E5037="","",MAX(0,E5037-22))</f>
        <v/>
      </c>
      <c r="R5037" s="27">
        <f>IF(H5037=1,E5037,"")</f>
        <v/>
      </c>
      <c r="S5037" s="27">
        <f>IF(AND(H5037=1,J5037&lt;&gt;""),E5037-J5037,"")</f>
        <v/>
      </c>
      <c r="T5037">
        <f>IF(G5037="","",MONTH(G5037))</f>
        <v/>
      </c>
    </row>
    <row r="5038">
      <c r="A5038" s="24" t="n">
        <v>2020</v>
      </c>
      <c r="B5038" s="24" t="n">
        <v>7</v>
      </c>
      <c r="C5038" s="24" t="n">
        <v>28</v>
      </c>
      <c r="D5038" s="24" t="n">
        <v>21</v>
      </c>
      <c r="E5038" s="24" t="n">
        <v>19.76</v>
      </c>
      <c r="F5038" s="25">
        <f>IF($E5038="","",DATE(IF($A5038="",nominal_year,$A5038),$B5038,$C5038)+($D5038-IF(LEFT(hour_conv,1)="1",1,0))/24)</f>
        <v/>
      </c>
      <c r="G5038" s="26">
        <f>IF(F5038="","",INT(F5038))</f>
        <v/>
      </c>
      <c r="H5038">
        <f>IF(G5038="","",IF(AND(MONTH(G5038)*100+DAY(G5038)&gt;=season_lo,MONTH(G5038)*100+DAY(G5038)&lt;=season_hi),1,0))</f>
        <v/>
      </c>
      <c r="I5038">
        <f>IF(G5038="","",G5038-first_day+1)</f>
        <v/>
      </c>
      <c r="J5038" s="27">
        <f>IF(I5038="","",INDEX(Daily!$J$2:$J$421,I5038))</f>
        <v/>
      </c>
      <c r="K5038" s="27">
        <f>IF(J5038="","",J5038+cat_offset)</f>
        <v/>
      </c>
      <c r="L5038" s="27">
        <f>IF(J5038="","",MAX(0,E5038-J5038)^2)</f>
        <v/>
      </c>
      <c r="M5038" s="27">
        <f>IF(J5038="","",MAX(0,E5038-(J5038+twcdh_off))^2)</f>
        <v/>
      </c>
      <c r="N5038" s="27">
        <f>IF(E5038="","",MAX(0,E5038-swcdh_thr)^2)</f>
        <v/>
      </c>
      <c r="O5038">
        <f>IF(K5038="","",ROUND(E5038-K5038,0))</f>
        <v/>
      </c>
      <c r="P5038">
        <f>IF(O5038="","",IF(O5038&gt;=1,O5038,0))</f>
        <v/>
      </c>
      <c r="Q5038" s="27">
        <f>IF(E5038="","",MAX(0,E5038-22))</f>
        <v/>
      </c>
      <c r="R5038" s="27">
        <f>IF(H5038=1,E5038,"")</f>
        <v/>
      </c>
      <c r="S5038" s="27">
        <f>IF(AND(H5038=1,J5038&lt;&gt;""),E5038-J5038,"")</f>
        <v/>
      </c>
      <c r="T5038">
        <f>IF(G5038="","",MONTH(G5038))</f>
        <v/>
      </c>
    </row>
    <row r="5039">
      <c r="A5039" s="24" t="n">
        <v>2020</v>
      </c>
      <c r="B5039" s="24" t="n">
        <v>7</v>
      </c>
      <c r="C5039" s="24" t="n">
        <v>28</v>
      </c>
      <c r="D5039" s="24" t="n">
        <v>22</v>
      </c>
      <c r="E5039" s="24" t="n">
        <v>18.45</v>
      </c>
      <c r="F5039" s="25">
        <f>IF($E5039="","",DATE(IF($A5039="",nominal_year,$A5039),$B5039,$C5039)+($D5039-IF(LEFT(hour_conv,1)="1",1,0))/24)</f>
        <v/>
      </c>
      <c r="G5039" s="26">
        <f>IF(F5039="","",INT(F5039))</f>
        <v/>
      </c>
      <c r="H5039">
        <f>IF(G5039="","",IF(AND(MONTH(G5039)*100+DAY(G5039)&gt;=season_lo,MONTH(G5039)*100+DAY(G5039)&lt;=season_hi),1,0))</f>
        <v/>
      </c>
      <c r="I5039">
        <f>IF(G5039="","",G5039-first_day+1)</f>
        <v/>
      </c>
      <c r="J5039" s="27">
        <f>IF(I5039="","",INDEX(Daily!$J$2:$J$421,I5039))</f>
        <v/>
      </c>
      <c r="K5039" s="27">
        <f>IF(J5039="","",J5039+cat_offset)</f>
        <v/>
      </c>
      <c r="L5039" s="27">
        <f>IF(J5039="","",MAX(0,E5039-J5039)^2)</f>
        <v/>
      </c>
      <c r="M5039" s="27">
        <f>IF(J5039="","",MAX(0,E5039-(J5039+twcdh_off))^2)</f>
        <v/>
      </c>
      <c r="N5039" s="27">
        <f>IF(E5039="","",MAX(0,E5039-swcdh_thr)^2)</f>
        <v/>
      </c>
      <c r="O5039">
        <f>IF(K5039="","",ROUND(E5039-K5039,0))</f>
        <v/>
      </c>
      <c r="P5039">
        <f>IF(O5039="","",IF(O5039&gt;=1,O5039,0))</f>
        <v/>
      </c>
      <c r="Q5039" s="27">
        <f>IF(E5039="","",MAX(0,E5039-22))</f>
        <v/>
      </c>
      <c r="R5039" s="27">
        <f>IF(H5039=1,E5039,"")</f>
        <v/>
      </c>
      <c r="S5039" s="27">
        <f>IF(AND(H5039=1,J5039&lt;&gt;""),E5039-J5039,"")</f>
        <v/>
      </c>
      <c r="T5039">
        <f>IF(G5039="","",MONTH(G5039))</f>
        <v/>
      </c>
    </row>
    <row r="5040">
      <c r="A5040" s="24" t="n">
        <v>2020</v>
      </c>
      <c r="B5040" s="24" t="n">
        <v>7</v>
      </c>
      <c r="C5040" s="24" t="n">
        <v>28</v>
      </c>
      <c r="D5040" s="24" t="n">
        <v>23</v>
      </c>
      <c r="E5040" s="24" t="n">
        <v>16.97</v>
      </c>
      <c r="F5040" s="25">
        <f>IF($E5040="","",DATE(IF($A5040="",nominal_year,$A5040),$B5040,$C5040)+($D5040-IF(LEFT(hour_conv,1)="1",1,0))/24)</f>
        <v/>
      </c>
      <c r="G5040" s="26">
        <f>IF(F5040="","",INT(F5040))</f>
        <v/>
      </c>
      <c r="H5040">
        <f>IF(G5040="","",IF(AND(MONTH(G5040)*100+DAY(G5040)&gt;=season_lo,MONTH(G5040)*100+DAY(G5040)&lt;=season_hi),1,0))</f>
        <v/>
      </c>
      <c r="I5040">
        <f>IF(G5040="","",G5040-first_day+1)</f>
        <v/>
      </c>
      <c r="J5040" s="27">
        <f>IF(I5040="","",INDEX(Daily!$J$2:$J$421,I5040))</f>
        <v/>
      </c>
      <c r="K5040" s="27">
        <f>IF(J5040="","",J5040+cat_offset)</f>
        <v/>
      </c>
      <c r="L5040" s="27">
        <f>IF(J5040="","",MAX(0,E5040-J5040)^2)</f>
        <v/>
      </c>
      <c r="M5040" s="27">
        <f>IF(J5040="","",MAX(0,E5040-(J5040+twcdh_off))^2)</f>
        <v/>
      </c>
      <c r="N5040" s="27">
        <f>IF(E5040="","",MAX(0,E5040-swcdh_thr)^2)</f>
        <v/>
      </c>
      <c r="O5040">
        <f>IF(K5040="","",ROUND(E5040-K5040,0))</f>
        <v/>
      </c>
      <c r="P5040">
        <f>IF(O5040="","",IF(O5040&gt;=1,O5040,0))</f>
        <v/>
      </c>
      <c r="Q5040" s="27">
        <f>IF(E5040="","",MAX(0,E5040-22))</f>
        <v/>
      </c>
      <c r="R5040" s="27">
        <f>IF(H5040=1,E5040,"")</f>
        <v/>
      </c>
      <c r="S5040" s="27">
        <f>IF(AND(H5040=1,J5040&lt;&gt;""),E5040-J5040,"")</f>
        <v/>
      </c>
      <c r="T5040">
        <f>IF(G5040="","",MONTH(G5040))</f>
        <v/>
      </c>
    </row>
    <row r="5041">
      <c r="A5041" s="24" t="n">
        <v>2020</v>
      </c>
      <c r="B5041" s="24" t="n">
        <v>7</v>
      </c>
      <c r="C5041" s="24" t="n">
        <v>28</v>
      </c>
      <c r="D5041" s="24" t="n">
        <v>24</v>
      </c>
      <c r="E5041" s="24" t="n">
        <v>15.18</v>
      </c>
      <c r="F5041" s="25">
        <f>IF($E5041="","",DATE(IF($A5041="",nominal_year,$A5041),$B5041,$C5041)+($D5041-IF(LEFT(hour_conv,1)="1",1,0))/24)</f>
        <v/>
      </c>
      <c r="G5041" s="26">
        <f>IF(F5041="","",INT(F5041))</f>
        <v/>
      </c>
      <c r="H5041">
        <f>IF(G5041="","",IF(AND(MONTH(G5041)*100+DAY(G5041)&gt;=season_lo,MONTH(G5041)*100+DAY(G5041)&lt;=season_hi),1,0))</f>
        <v/>
      </c>
      <c r="I5041">
        <f>IF(G5041="","",G5041-first_day+1)</f>
        <v/>
      </c>
      <c r="J5041" s="27">
        <f>IF(I5041="","",INDEX(Daily!$J$2:$J$421,I5041))</f>
        <v/>
      </c>
      <c r="K5041" s="27">
        <f>IF(J5041="","",J5041+cat_offset)</f>
        <v/>
      </c>
      <c r="L5041" s="27">
        <f>IF(J5041="","",MAX(0,E5041-J5041)^2)</f>
        <v/>
      </c>
      <c r="M5041" s="27">
        <f>IF(J5041="","",MAX(0,E5041-(J5041+twcdh_off))^2)</f>
        <v/>
      </c>
      <c r="N5041" s="27">
        <f>IF(E5041="","",MAX(0,E5041-swcdh_thr)^2)</f>
        <v/>
      </c>
      <c r="O5041">
        <f>IF(K5041="","",ROUND(E5041-K5041,0))</f>
        <v/>
      </c>
      <c r="P5041">
        <f>IF(O5041="","",IF(O5041&gt;=1,O5041,0))</f>
        <v/>
      </c>
      <c r="Q5041" s="27">
        <f>IF(E5041="","",MAX(0,E5041-22))</f>
        <v/>
      </c>
      <c r="R5041" s="27">
        <f>IF(H5041=1,E5041,"")</f>
        <v/>
      </c>
      <c r="S5041" s="27">
        <f>IF(AND(H5041=1,J5041&lt;&gt;""),E5041-J5041,"")</f>
        <v/>
      </c>
      <c r="T5041">
        <f>IF(G5041="","",MONTH(G5041))</f>
        <v/>
      </c>
    </row>
    <row r="5042">
      <c r="A5042" s="24" t="n">
        <v>2020</v>
      </c>
      <c r="B5042" s="24" t="n">
        <v>7</v>
      </c>
      <c r="C5042" s="24" t="n">
        <v>29</v>
      </c>
      <c r="D5042" s="24" t="n">
        <v>1</v>
      </c>
      <c r="E5042" s="24" t="n">
        <v>16.32</v>
      </c>
      <c r="F5042" s="25">
        <f>IF($E5042="","",DATE(IF($A5042="",nominal_year,$A5042),$B5042,$C5042)+($D5042-IF(LEFT(hour_conv,1)="1",1,0))/24)</f>
        <v/>
      </c>
      <c r="G5042" s="26">
        <f>IF(F5042="","",INT(F5042))</f>
        <v/>
      </c>
      <c r="H5042">
        <f>IF(G5042="","",IF(AND(MONTH(G5042)*100+DAY(G5042)&gt;=season_lo,MONTH(G5042)*100+DAY(G5042)&lt;=season_hi),1,0))</f>
        <v/>
      </c>
      <c r="I5042">
        <f>IF(G5042="","",G5042-first_day+1)</f>
        <v/>
      </c>
      <c r="J5042" s="27">
        <f>IF(I5042="","",INDEX(Daily!$J$2:$J$421,I5042))</f>
        <v/>
      </c>
      <c r="K5042" s="27">
        <f>IF(J5042="","",J5042+cat_offset)</f>
        <v/>
      </c>
      <c r="L5042" s="27">
        <f>IF(J5042="","",MAX(0,E5042-J5042)^2)</f>
        <v/>
      </c>
      <c r="M5042" s="27">
        <f>IF(J5042="","",MAX(0,E5042-(J5042+twcdh_off))^2)</f>
        <v/>
      </c>
      <c r="N5042" s="27">
        <f>IF(E5042="","",MAX(0,E5042-swcdh_thr)^2)</f>
        <v/>
      </c>
      <c r="O5042">
        <f>IF(K5042="","",ROUND(E5042-K5042,0))</f>
        <v/>
      </c>
      <c r="P5042">
        <f>IF(O5042="","",IF(O5042&gt;=1,O5042,0))</f>
        <v/>
      </c>
      <c r="Q5042" s="27">
        <f>IF(E5042="","",MAX(0,E5042-22))</f>
        <v/>
      </c>
      <c r="R5042" s="27">
        <f>IF(H5042=1,E5042,"")</f>
        <v/>
      </c>
      <c r="S5042" s="27">
        <f>IF(AND(H5042=1,J5042&lt;&gt;""),E5042-J5042,"")</f>
        <v/>
      </c>
      <c r="T5042">
        <f>IF(G5042="","",MONTH(G5042))</f>
        <v/>
      </c>
    </row>
    <row r="5043">
      <c r="A5043" s="24" t="n">
        <v>2020</v>
      </c>
      <c r="B5043" s="24" t="n">
        <v>7</v>
      </c>
      <c r="C5043" s="24" t="n">
        <v>29</v>
      </c>
      <c r="D5043" s="24" t="n">
        <v>2</v>
      </c>
      <c r="E5043" s="24" t="n">
        <v>14.55</v>
      </c>
      <c r="F5043" s="25">
        <f>IF($E5043="","",DATE(IF($A5043="",nominal_year,$A5043),$B5043,$C5043)+($D5043-IF(LEFT(hour_conv,1)="1",1,0))/24)</f>
        <v/>
      </c>
      <c r="G5043" s="26">
        <f>IF(F5043="","",INT(F5043))</f>
        <v/>
      </c>
      <c r="H5043">
        <f>IF(G5043="","",IF(AND(MONTH(G5043)*100+DAY(G5043)&gt;=season_lo,MONTH(G5043)*100+DAY(G5043)&lt;=season_hi),1,0))</f>
        <v/>
      </c>
      <c r="I5043">
        <f>IF(G5043="","",G5043-first_day+1)</f>
        <v/>
      </c>
      <c r="J5043" s="27">
        <f>IF(I5043="","",INDEX(Daily!$J$2:$J$421,I5043))</f>
        <v/>
      </c>
      <c r="K5043" s="27">
        <f>IF(J5043="","",J5043+cat_offset)</f>
        <v/>
      </c>
      <c r="L5043" s="27">
        <f>IF(J5043="","",MAX(0,E5043-J5043)^2)</f>
        <v/>
      </c>
      <c r="M5043" s="27">
        <f>IF(J5043="","",MAX(0,E5043-(J5043+twcdh_off))^2)</f>
        <v/>
      </c>
      <c r="N5043" s="27">
        <f>IF(E5043="","",MAX(0,E5043-swcdh_thr)^2)</f>
        <v/>
      </c>
      <c r="O5043">
        <f>IF(K5043="","",ROUND(E5043-K5043,0))</f>
        <v/>
      </c>
      <c r="P5043">
        <f>IF(O5043="","",IF(O5043&gt;=1,O5043,0))</f>
        <v/>
      </c>
      <c r="Q5043" s="27">
        <f>IF(E5043="","",MAX(0,E5043-22))</f>
        <v/>
      </c>
      <c r="R5043" s="27">
        <f>IF(H5043=1,E5043,"")</f>
        <v/>
      </c>
      <c r="S5043" s="27">
        <f>IF(AND(H5043=1,J5043&lt;&gt;""),E5043-J5043,"")</f>
        <v/>
      </c>
      <c r="T5043">
        <f>IF(G5043="","",MONTH(G5043))</f>
        <v/>
      </c>
    </row>
    <row r="5044">
      <c r="A5044" s="24" t="n">
        <v>2020</v>
      </c>
      <c r="B5044" s="24" t="n">
        <v>7</v>
      </c>
      <c r="C5044" s="24" t="n">
        <v>29</v>
      </c>
      <c r="D5044" s="24" t="n">
        <v>3</v>
      </c>
      <c r="E5044" s="24" t="n">
        <v>14.42</v>
      </c>
      <c r="F5044" s="25">
        <f>IF($E5044="","",DATE(IF($A5044="",nominal_year,$A5044),$B5044,$C5044)+($D5044-IF(LEFT(hour_conv,1)="1",1,0))/24)</f>
        <v/>
      </c>
      <c r="G5044" s="26">
        <f>IF(F5044="","",INT(F5044))</f>
        <v/>
      </c>
      <c r="H5044">
        <f>IF(G5044="","",IF(AND(MONTH(G5044)*100+DAY(G5044)&gt;=season_lo,MONTH(G5044)*100+DAY(G5044)&lt;=season_hi),1,0))</f>
        <v/>
      </c>
      <c r="I5044">
        <f>IF(G5044="","",G5044-first_day+1)</f>
        <v/>
      </c>
      <c r="J5044" s="27">
        <f>IF(I5044="","",INDEX(Daily!$J$2:$J$421,I5044))</f>
        <v/>
      </c>
      <c r="K5044" s="27">
        <f>IF(J5044="","",J5044+cat_offset)</f>
        <v/>
      </c>
      <c r="L5044" s="27">
        <f>IF(J5044="","",MAX(0,E5044-J5044)^2)</f>
        <v/>
      </c>
      <c r="M5044" s="27">
        <f>IF(J5044="","",MAX(0,E5044-(J5044+twcdh_off))^2)</f>
        <v/>
      </c>
      <c r="N5044" s="27">
        <f>IF(E5044="","",MAX(0,E5044-swcdh_thr)^2)</f>
        <v/>
      </c>
      <c r="O5044">
        <f>IF(K5044="","",ROUND(E5044-K5044,0))</f>
        <v/>
      </c>
      <c r="P5044">
        <f>IF(O5044="","",IF(O5044&gt;=1,O5044,0))</f>
        <v/>
      </c>
      <c r="Q5044" s="27">
        <f>IF(E5044="","",MAX(0,E5044-22))</f>
        <v/>
      </c>
      <c r="R5044" s="27">
        <f>IF(H5044=1,E5044,"")</f>
        <v/>
      </c>
      <c r="S5044" s="27">
        <f>IF(AND(H5044=1,J5044&lt;&gt;""),E5044-J5044,"")</f>
        <v/>
      </c>
      <c r="T5044">
        <f>IF(G5044="","",MONTH(G5044))</f>
        <v/>
      </c>
    </row>
    <row r="5045">
      <c r="A5045" s="24" t="n">
        <v>2020</v>
      </c>
      <c r="B5045" s="24" t="n">
        <v>7</v>
      </c>
      <c r="C5045" s="24" t="n">
        <v>29</v>
      </c>
      <c r="D5045" s="24" t="n">
        <v>4</v>
      </c>
      <c r="E5045" s="24" t="n">
        <v>14.12</v>
      </c>
      <c r="F5045" s="25">
        <f>IF($E5045="","",DATE(IF($A5045="",nominal_year,$A5045),$B5045,$C5045)+($D5045-IF(LEFT(hour_conv,1)="1",1,0))/24)</f>
        <v/>
      </c>
      <c r="G5045" s="26">
        <f>IF(F5045="","",INT(F5045))</f>
        <v/>
      </c>
      <c r="H5045">
        <f>IF(G5045="","",IF(AND(MONTH(G5045)*100+DAY(G5045)&gt;=season_lo,MONTH(G5045)*100+DAY(G5045)&lt;=season_hi),1,0))</f>
        <v/>
      </c>
      <c r="I5045">
        <f>IF(G5045="","",G5045-first_day+1)</f>
        <v/>
      </c>
      <c r="J5045" s="27">
        <f>IF(I5045="","",INDEX(Daily!$J$2:$J$421,I5045))</f>
        <v/>
      </c>
      <c r="K5045" s="27">
        <f>IF(J5045="","",J5045+cat_offset)</f>
        <v/>
      </c>
      <c r="L5045" s="27">
        <f>IF(J5045="","",MAX(0,E5045-J5045)^2)</f>
        <v/>
      </c>
      <c r="M5045" s="27">
        <f>IF(J5045="","",MAX(0,E5045-(J5045+twcdh_off))^2)</f>
        <v/>
      </c>
      <c r="N5045" s="27">
        <f>IF(E5045="","",MAX(0,E5045-swcdh_thr)^2)</f>
        <v/>
      </c>
      <c r="O5045">
        <f>IF(K5045="","",ROUND(E5045-K5045,0))</f>
        <v/>
      </c>
      <c r="P5045">
        <f>IF(O5045="","",IF(O5045&gt;=1,O5045,0))</f>
        <v/>
      </c>
      <c r="Q5045" s="27">
        <f>IF(E5045="","",MAX(0,E5045-22))</f>
        <v/>
      </c>
      <c r="R5045" s="27">
        <f>IF(H5045=1,E5045,"")</f>
        <v/>
      </c>
      <c r="S5045" s="27">
        <f>IF(AND(H5045=1,J5045&lt;&gt;""),E5045-J5045,"")</f>
        <v/>
      </c>
      <c r="T5045">
        <f>IF(G5045="","",MONTH(G5045))</f>
        <v/>
      </c>
    </row>
    <row r="5046">
      <c r="A5046" s="24" t="n">
        <v>2020</v>
      </c>
      <c r="B5046" s="24" t="n">
        <v>7</v>
      </c>
      <c r="C5046" s="24" t="n">
        <v>29</v>
      </c>
      <c r="D5046" s="24" t="n">
        <v>5</v>
      </c>
      <c r="E5046" s="24" t="n">
        <v>14.46</v>
      </c>
      <c r="F5046" s="25">
        <f>IF($E5046="","",DATE(IF($A5046="",nominal_year,$A5046),$B5046,$C5046)+($D5046-IF(LEFT(hour_conv,1)="1",1,0))/24)</f>
        <v/>
      </c>
      <c r="G5046" s="26">
        <f>IF(F5046="","",INT(F5046))</f>
        <v/>
      </c>
      <c r="H5046">
        <f>IF(G5046="","",IF(AND(MONTH(G5046)*100+DAY(G5046)&gt;=season_lo,MONTH(G5046)*100+DAY(G5046)&lt;=season_hi),1,0))</f>
        <v/>
      </c>
      <c r="I5046">
        <f>IF(G5046="","",G5046-first_day+1)</f>
        <v/>
      </c>
      <c r="J5046" s="27">
        <f>IF(I5046="","",INDEX(Daily!$J$2:$J$421,I5046))</f>
        <v/>
      </c>
      <c r="K5046" s="27">
        <f>IF(J5046="","",J5046+cat_offset)</f>
        <v/>
      </c>
      <c r="L5046" s="27">
        <f>IF(J5046="","",MAX(0,E5046-J5046)^2)</f>
        <v/>
      </c>
      <c r="M5046" s="27">
        <f>IF(J5046="","",MAX(0,E5046-(J5046+twcdh_off))^2)</f>
        <v/>
      </c>
      <c r="N5046" s="27">
        <f>IF(E5046="","",MAX(0,E5046-swcdh_thr)^2)</f>
        <v/>
      </c>
      <c r="O5046">
        <f>IF(K5046="","",ROUND(E5046-K5046,0))</f>
        <v/>
      </c>
      <c r="P5046">
        <f>IF(O5046="","",IF(O5046&gt;=1,O5046,0))</f>
        <v/>
      </c>
      <c r="Q5046" s="27">
        <f>IF(E5046="","",MAX(0,E5046-22))</f>
        <v/>
      </c>
      <c r="R5046" s="27">
        <f>IF(H5046=1,E5046,"")</f>
        <v/>
      </c>
      <c r="S5046" s="27">
        <f>IF(AND(H5046=1,J5046&lt;&gt;""),E5046-J5046,"")</f>
        <v/>
      </c>
      <c r="T5046">
        <f>IF(G5046="","",MONTH(G5046))</f>
        <v/>
      </c>
    </row>
    <row r="5047">
      <c r="A5047" s="24" t="n">
        <v>2020</v>
      </c>
      <c r="B5047" s="24" t="n">
        <v>7</v>
      </c>
      <c r="C5047" s="24" t="n">
        <v>29</v>
      </c>
      <c r="D5047" s="24" t="n">
        <v>6</v>
      </c>
      <c r="E5047" s="24" t="n">
        <v>15.47</v>
      </c>
      <c r="F5047" s="25">
        <f>IF($E5047="","",DATE(IF($A5047="",nominal_year,$A5047),$B5047,$C5047)+($D5047-IF(LEFT(hour_conv,1)="1",1,0))/24)</f>
        <v/>
      </c>
      <c r="G5047" s="26">
        <f>IF(F5047="","",INT(F5047))</f>
        <v/>
      </c>
      <c r="H5047">
        <f>IF(G5047="","",IF(AND(MONTH(G5047)*100+DAY(G5047)&gt;=season_lo,MONTH(G5047)*100+DAY(G5047)&lt;=season_hi),1,0))</f>
        <v/>
      </c>
      <c r="I5047">
        <f>IF(G5047="","",G5047-first_day+1)</f>
        <v/>
      </c>
      <c r="J5047" s="27">
        <f>IF(I5047="","",INDEX(Daily!$J$2:$J$421,I5047))</f>
        <v/>
      </c>
      <c r="K5047" s="27">
        <f>IF(J5047="","",J5047+cat_offset)</f>
        <v/>
      </c>
      <c r="L5047" s="27">
        <f>IF(J5047="","",MAX(0,E5047-J5047)^2)</f>
        <v/>
      </c>
      <c r="M5047" s="27">
        <f>IF(J5047="","",MAX(0,E5047-(J5047+twcdh_off))^2)</f>
        <v/>
      </c>
      <c r="N5047" s="27">
        <f>IF(E5047="","",MAX(0,E5047-swcdh_thr)^2)</f>
        <v/>
      </c>
      <c r="O5047">
        <f>IF(K5047="","",ROUND(E5047-K5047,0))</f>
        <v/>
      </c>
      <c r="P5047">
        <f>IF(O5047="","",IF(O5047&gt;=1,O5047,0))</f>
        <v/>
      </c>
      <c r="Q5047" s="27">
        <f>IF(E5047="","",MAX(0,E5047-22))</f>
        <v/>
      </c>
      <c r="R5047" s="27">
        <f>IF(H5047=1,E5047,"")</f>
        <v/>
      </c>
      <c r="S5047" s="27">
        <f>IF(AND(H5047=1,J5047&lt;&gt;""),E5047-J5047,"")</f>
        <v/>
      </c>
      <c r="T5047">
        <f>IF(G5047="","",MONTH(G5047))</f>
        <v/>
      </c>
    </row>
    <row r="5048">
      <c r="A5048" s="24" t="n">
        <v>2020</v>
      </c>
      <c r="B5048" s="24" t="n">
        <v>7</v>
      </c>
      <c r="C5048" s="24" t="n">
        <v>29</v>
      </c>
      <c r="D5048" s="24" t="n">
        <v>7</v>
      </c>
      <c r="E5048" s="24" t="n">
        <v>15.71</v>
      </c>
      <c r="F5048" s="25">
        <f>IF($E5048="","",DATE(IF($A5048="",nominal_year,$A5048),$B5048,$C5048)+($D5048-IF(LEFT(hour_conv,1)="1",1,0))/24)</f>
        <v/>
      </c>
      <c r="G5048" s="26">
        <f>IF(F5048="","",INT(F5048))</f>
        <v/>
      </c>
      <c r="H5048">
        <f>IF(G5048="","",IF(AND(MONTH(G5048)*100+DAY(G5048)&gt;=season_lo,MONTH(G5048)*100+DAY(G5048)&lt;=season_hi),1,0))</f>
        <v/>
      </c>
      <c r="I5048">
        <f>IF(G5048="","",G5048-first_day+1)</f>
        <v/>
      </c>
      <c r="J5048" s="27">
        <f>IF(I5048="","",INDEX(Daily!$J$2:$J$421,I5048))</f>
        <v/>
      </c>
      <c r="K5048" s="27">
        <f>IF(J5048="","",J5048+cat_offset)</f>
        <v/>
      </c>
      <c r="L5048" s="27">
        <f>IF(J5048="","",MAX(0,E5048-J5048)^2)</f>
        <v/>
      </c>
      <c r="M5048" s="27">
        <f>IF(J5048="","",MAX(0,E5048-(J5048+twcdh_off))^2)</f>
        <v/>
      </c>
      <c r="N5048" s="27">
        <f>IF(E5048="","",MAX(0,E5048-swcdh_thr)^2)</f>
        <v/>
      </c>
      <c r="O5048">
        <f>IF(K5048="","",ROUND(E5048-K5048,0))</f>
        <v/>
      </c>
      <c r="P5048">
        <f>IF(O5048="","",IF(O5048&gt;=1,O5048,0))</f>
        <v/>
      </c>
      <c r="Q5048" s="27">
        <f>IF(E5048="","",MAX(0,E5048-22))</f>
        <v/>
      </c>
      <c r="R5048" s="27">
        <f>IF(H5048=1,E5048,"")</f>
        <v/>
      </c>
      <c r="S5048" s="27">
        <f>IF(AND(H5048=1,J5048&lt;&gt;""),E5048-J5048,"")</f>
        <v/>
      </c>
      <c r="T5048">
        <f>IF(G5048="","",MONTH(G5048))</f>
        <v/>
      </c>
    </row>
    <row r="5049">
      <c r="A5049" s="24" t="n">
        <v>2020</v>
      </c>
      <c r="B5049" s="24" t="n">
        <v>7</v>
      </c>
      <c r="C5049" s="24" t="n">
        <v>29</v>
      </c>
      <c r="D5049" s="24" t="n">
        <v>8</v>
      </c>
      <c r="E5049" s="24" t="n">
        <v>17.27</v>
      </c>
      <c r="F5049" s="25">
        <f>IF($E5049="","",DATE(IF($A5049="",nominal_year,$A5049),$B5049,$C5049)+($D5049-IF(LEFT(hour_conv,1)="1",1,0))/24)</f>
        <v/>
      </c>
      <c r="G5049" s="26">
        <f>IF(F5049="","",INT(F5049))</f>
        <v/>
      </c>
      <c r="H5049">
        <f>IF(G5049="","",IF(AND(MONTH(G5049)*100+DAY(G5049)&gt;=season_lo,MONTH(G5049)*100+DAY(G5049)&lt;=season_hi),1,0))</f>
        <v/>
      </c>
      <c r="I5049">
        <f>IF(G5049="","",G5049-first_day+1)</f>
        <v/>
      </c>
      <c r="J5049" s="27">
        <f>IF(I5049="","",INDEX(Daily!$J$2:$J$421,I5049))</f>
        <v/>
      </c>
      <c r="K5049" s="27">
        <f>IF(J5049="","",J5049+cat_offset)</f>
        <v/>
      </c>
      <c r="L5049" s="27">
        <f>IF(J5049="","",MAX(0,E5049-J5049)^2)</f>
        <v/>
      </c>
      <c r="M5049" s="27">
        <f>IF(J5049="","",MAX(0,E5049-(J5049+twcdh_off))^2)</f>
        <v/>
      </c>
      <c r="N5049" s="27">
        <f>IF(E5049="","",MAX(0,E5049-swcdh_thr)^2)</f>
        <v/>
      </c>
      <c r="O5049">
        <f>IF(K5049="","",ROUND(E5049-K5049,0))</f>
        <v/>
      </c>
      <c r="P5049">
        <f>IF(O5049="","",IF(O5049&gt;=1,O5049,0))</f>
        <v/>
      </c>
      <c r="Q5049" s="27">
        <f>IF(E5049="","",MAX(0,E5049-22))</f>
        <v/>
      </c>
      <c r="R5049" s="27">
        <f>IF(H5049=1,E5049,"")</f>
        <v/>
      </c>
      <c r="S5049" s="27">
        <f>IF(AND(H5049=1,J5049&lt;&gt;""),E5049-J5049,"")</f>
        <v/>
      </c>
      <c r="T5049">
        <f>IF(G5049="","",MONTH(G5049))</f>
        <v/>
      </c>
    </row>
    <row r="5050">
      <c r="A5050" s="24" t="n">
        <v>2020</v>
      </c>
      <c r="B5050" s="24" t="n">
        <v>7</v>
      </c>
      <c r="C5050" s="24" t="n">
        <v>29</v>
      </c>
      <c r="D5050" s="24" t="n">
        <v>9</v>
      </c>
      <c r="E5050" s="24" t="n">
        <v>18.59</v>
      </c>
      <c r="F5050" s="25">
        <f>IF($E5050="","",DATE(IF($A5050="",nominal_year,$A5050),$B5050,$C5050)+($D5050-IF(LEFT(hour_conv,1)="1",1,0))/24)</f>
        <v/>
      </c>
      <c r="G5050" s="26">
        <f>IF(F5050="","",INT(F5050))</f>
        <v/>
      </c>
      <c r="H5050">
        <f>IF(G5050="","",IF(AND(MONTH(G5050)*100+DAY(G5050)&gt;=season_lo,MONTH(G5050)*100+DAY(G5050)&lt;=season_hi),1,0))</f>
        <v/>
      </c>
      <c r="I5050">
        <f>IF(G5050="","",G5050-first_day+1)</f>
        <v/>
      </c>
      <c r="J5050" s="27">
        <f>IF(I5050="","",INDEX(Daily!$J$2:$J$421,I5050))</f>
        <v/>
      </c>
      <c r="K5050" s="27">
        <f>IF(J5050="","",J5050+cat_offset)</f>
        <v/>
      </c>
      <c r="L5050" s="27">
        <f>IF(J5050="","",MAX(0,E5050-J5050)^2)</f>
        <v/>
      </c>
      <c r="M5050" s="27">
        <f>IF(J5050="","",MAX(0,E5050-(J5050+twcdh_off))^2)</f>
        <v/>
      </c>
      <c r="N5050" s="27">
        <f>IF(E5050="","",MAX(0,E5050-swcdh_thr)^2)</f>
        <v/>
      </c>
      <c r="O5050">
        <f>IF(K5050="","",ROUND(E5050-K5050,0))</f>
        <v/>
      </c>
      <c r="P5050">
        <f>IF(O5050="","",IF(O5050&gt;=1,O5050,0))</f>
        <v/>
      </c>
      <c r="Q5050" s="27">
        <f>IF(E5050="","",MAX(0,E5050-22))</f>
        <v/>
      </c>
      <c r="R5050" s="27">
        <f>IF(H5050=1,E5050,"")</f>
        <v/>
      </c>
      <c r="S5050" s="27">
        <f>IF(AND(H5050=1,J5050&lt;&gt;""),E5050-J5050,"")</f>
        <v/>
      </c>
      <c r="T5050">
        <f>IF(G5050="","",MONTH(G5050))</f>
        <v/>
      </c>
    </row>
    <row r="5051">
      <c r="A5051" s="24" t="n">
        <v>2020</v>
      </c>
      <c r="B5051" s="24" t="n">
        <v>7</v>
      </c>
      <c r="C5051" s="24" t="n">
        <v>29</v>
      </c>
      <c r="D5051" s="24" t="n">
        <v>10</v>
      </c>
      <c r="E5051" s="24" t="n">
        <v>18.98</v>
      </c>
      <c r="F5051" s="25">
        <f>IF($E5051="","",DATE(IF($A5051="",nominal_year,$A5051),$B5051,$C5051)+($D5051-IF(LEFT(hour_conv,1)="1",1,0))/24)</f>
        <v/>
      </c>
      <c r="G5051" s="26">
        <f>IF(F5051="","",INT(F5051))</f>
        <v/>
      </c>
      <c r="H5051">
        <f>IF(G5051="","",IF(AND(MONTH(G5051)*100+DAY(G5051)&gt;=season_lo,MONTH(G5051)*100+DAY(G5051)&lt;=season_hi),1,0))</f>
        <v/>
      </c>
      <c r="I5051">
        <f>IF(G5051="","",G5051-first_day+1)</f>
        <v/>
      </c>
      <c r="J5051" s="27">
        <f>IF(I5051="","",INDEX(Daily!$J$2:$J$421,I5051))</f>
        <v/>
      </c>
      <c r="K5051" s="27">
        <f>IF(J5051="","",J5051+cat_offset)</f>
        <v/>
      </c>
      <c r="L5051" s="27">
        <f>IF(J5051="","",MAX(0,E5051-J5051)^2)</f>
        <v/>
      </c>
      <c r="M5051" s="27">
        <f>IF(J5051="","",MAX(0,E5051-(J5051+twcdh_off))^2)</f>
        <v/>
      </c>
      <c r="N5051" s="27">
        <f>IF(E5051="","",MAX(0,E5051-swcdh_thr)^2)</f>
        <v/>
      </c>
      <c r="O5051">
        <f>IF(K5051="","",ROUND(E5051-K5051,0))</f>
        <v/>
      </c>
      <c r="P5051">
        <f>IF(O5051="","",IF(O5051&gt;=1,O5051,0))</f>
        <v/>
      </c>
      <c r="Q5051" s="27">
        <f>IF(E5051="","",MAX(0,E5051-22))</f>
        <v/>
      </c>
      <c r="R5051" s="27">
        <f>IF(H5051=1,E5051,"")</f>
        <v/>
      </c>
      <c r="S5051" s="27">
        <f>IF(AND(H5051=1,J5051&lt;&gt;""),E5051-J5051,"")</f>
        <v/>
      </c>
      <c r="T5051">
        <f>IF(G5051="","",MONTH(G5051))</f>
        <v/>
      </c>
    </row>
    <row r="5052">
      <c r="A5052" s="24" t="n">
        <v>2020</v>
      </c>
      <c r="B5052" s="24" t="n">
        <v>7</v>
      </c>
      <c r="C5052" s="24" t="n">
        <v>29</v>
      </c>
      <c r="D5052" s="24" t="n">
        <v>11</v>
      </c>
      <c r="E5052" s="24" t="n">
        <v>20.55</v>
      </c>
      <c r="F5052" s="25">
        <f>IF($E5052="","",DATE(IF($A5052="",nominal_year,$A5052),$B5052,$C5052)+($D5052-IF(LEFT(hour_conv,1)="1",1,0))/24)</f>
        <v/>
      </c>
      <c r="G5052" s="26">
        <f>IF(F5052="","",INT(F5052))</f>
        <v/>
      </c>
      <c r="H5052">
        <f>IF(G5052="","",IF(AND(MONTH(G5052)*100+DAY(G5052)&gt;=season_lo,MONTH(G5052)*100+DAY(G5052)&lt;=season_hi),1,0))</f>
        <v/>
      </c>
      <c r="I5052">
        <f>IF(G5052="","",G5052-first_day+1)</f>
        <v/>
      </c>
      <c r="J5052" s="27">
        <f>IF(I5052="","",INDEX(Daily!$J$2:$J$421,I5052))</f>
        <v/>
      </c>
      <c r="K5052" s="27">
        <f>IF(J5052="","",J5052+cat_offset)</f>
        <v/>
      </c>
      <c r="L5052" s="27">
        <f>IF(J5052="","",MAX(0,E5052-J5052)^2)</f>
        <v/>
      </c>
      <c r="M5052" s="27">
        <f>IF(J5052="","",MAX(0,E5052-(J5052+twcdh_off))^2)</f>
        <v/>
      </c>
      <c r="N5052" s="27">
        <f>IF(E5052="","",MAX(0,E5052-swcdh_thr)^2)</f>
        <v/>
      </c>
      <c r="O5052">
        <f>IF(K5052="","",ROUND(E5052-K5052,0))</f>
        <v/>
      </c>
      <c r="P5052">
        <f>IF(O5052="","",IF(O5052&gt;=1,O5052,0))</f>
        <v/>
      </c>
      <c r="Q5052" s="27">
        <f>IF(E5052="","",MAX(0,E5052-22))</f>
        <v/>
      </c>
      <c r="R5052" s="27">
        <f>IF(H5052=1,E5052,"")</f>
        <v/>
      </c>
      <c r="S5052" s="27">
        <f>IF(AND(H5052=1,J5052&lt;&gt;""),E5052-J5052,"")</f>
        <v/>
      </c>
      <c r="T5052">
        <f>IF(G5052="","",MONTH(G5052))</f>
        <v/>
      </c>
    </row>
    <row r="5053">
      <c r="A5053" s="24" t="n">
        <v>2020</v>
      </c>
      <c r="B5053" s="24" t="n">
        <v>7</v>
      </c>
      <c r="C5053" s="24" t="n">
        <v>29</v>
      </c>
      <c r="D5053" s="24" t="n">
        <v>12</v>
      </c>
      <c r="E5053" s="24" t="n">
        <v>22.13</v>
      </c>
      <c r="F5053" s="25">
        <f>IF($E5053="","",DATE(IF($A5053="",nominal_year,$A5053),$B5053,$C5053)+($D5053-IF(LEFT(hour_conv,1)="1",1,0))/24)</f>
        <v/>
      </c>
      <c r="G5053" s="26">
        <f>IF(F5053="","",INT(F5053))</f>
        <v/>
      </c>
      <c r="H5053">
        <f>IF(G5053="","",IF(AND(MONTH(G5053)*100+DAY(G5053)&gt;=season_lo,MONTH(G5053)*100+DAY(G5053)&lt;=season_hi),1,0))</f>
        <v/>
      </c>
      <c r="I5053">
        <f>IF(G5053="","",G5053-first_day+1)</f>
        <v/>
      </c>
      <c r="J5053" s="27">
        <f>IF(I5053="","",INDEX(Daily!$J$2:$J$421,I5053))</f>
        <v/>
      </c>
      <c r="K5053" s="27">
        <f>IF(J5053="","",J5053+cat_offset)</f>
        <v/>
      </c>
      <c r="L5053" s="27">
        <f>IF(J5053="","",MAX(0,E5053-J5053)^2)</f>
        <v/>
      </c>
      <c r="M5053" s="27">
        <f>IF(J5053="","",MAX(0,E5053-(J5053+twcdh_off))^2)</f>
        <v/>
      </c>
      <c r="N5053" s="27">
        <f>IF(E5053="","",MAX(0,E5053-swcdh_thr)^2)</f>
        <v/>
      </c>
      <c r="O5053">
        <f>IF(K5053="","",ROUND(E5053-K5053,0))</f>
        <v/>
      </c>
      <c r="P5053">
        <f>IF(O5053="","",IF(O5053&gt;=1,O5053,0))</f>
        <v/>
      </c>
      <c r="Q5053" s="27">
        <f>IF(E5053="","",MAX(0,E5053-22))</f>
        <v/>
      </c>
      <c r="R5053" s="27">
        <f>IF(H5053=1,E5053,"")</f>
        <v/>
      </c>
      <c r="S5053" s="27">
        <f>IF(AND(H5053=1,J5053&lt;&gt;""),E5053-J5053,"")</f>
        <v/>
      </c>
      <c r="T5053">
        <f>IF(G5053="","",MONTH(G5053))</f>
        <v/>
      </c>
    </row>
    <row r="5054">
      <c r="A5054" s="24" t="n">
        <v>2020</v>
      </c>
      <c r="B5054" s="24" t="n">
        <v>7</v>
      </c>
      <c r="C5054" s="24" t="n">
        <v>29</v>
      </c>
      <c r="D5054" s="24" t="n">
        <v>13</v>
      </c>
      <c r="E5054" s="24" t="n">
        <v>23.12</v>
      </c>
      <c r="F5054" s="25">
        <f>IF($E5054="","",DATE(IF($A5054="",nominal_year,$A5054),$B5054,$C5054)+($D5054-IF(LEFT(hour_conv,1)="1",1,0))/24)</f>
        <v/>
      </c>
      <c r="G5054" s="26">
        <f>IF(F5054="","",INT(F5054))</f>
        <v/>
      </c>
      <c r="H5054">
        <f>IF(G5054="","",IF(AND(MONTH(G5054)*100+DAY(G5054)&gt;=season_lo,MONTH(G5054)*100+DAY(G5054)&lt;=season_hi),1,0))</f>
        <v/>
      </c>
      <c r="I5054">
        <f>IF(G5054="","",G5054-first_day+1)</f>
        <v/>
      </c>
      <c r="J5054" s="27">
        <f>IF(I5054="","",INDEX(Daily!$J$2:$J$421,I5054))</f>
        <v/>
      </c>
      <c r="K5054" s="27">
        <f>IF(J5054="","",J5054+cat_offset)</f>
        <v/>
      </c>
      <c r="L5054" s="27">
        <f>IF(J5054="","",MAX(0,E5054-J5054)^2)</f>
        <v/>
      </c>
      <c r="M5054" s="27">
        <f>IF(J5054="","",MAX(0,E5054-(J5054+twcdh_off))^2)</f>
        <v/>
      </c>
      <c r="N5054" s="27">
        <f>IF(E5054="","",MAX(0,E5054-swcdh_thr)^2)</f>
        <v/>
      </c>
      <c r="O5054">
        <f>IF(K5054="","",ROUND(E5054-K5054,0))</f>
        <v/>
      </c>
      <c r="P5054">
        <f>IF(O5054="","",IF(O5054&gt;=1,O5054,0))</f>
        <v/>
      </c>
      <c r="Q5054" s="27">
        <f>IF(E5054="","",MAX(0,E5054-22))</f>
        <v/>
      </c>
      <c r="R5054" s="27">
        <f>IF(H5054=1,E5054,"")</f>
        <v/>
      </c>
      <c r="S5054" s="27">
        <f>IF(AND(H5054=1,J5054&lt;&gt;""),E5054-J5054,"")</f>
        <v/>
      </c>
      <c r="T5054">
        <f>IF(G5054="","",MONTH(G5054))</f>
        <v/>
      </c>
    </row>
    <row r="5055">
      <c r="A5055" s="24" t="n">
        <v>2020</v>
      </c>
      <c r="B5055" s="24" t="n">
        <v>7</v>
      </c>
      <c r="C5055" s="24" t="n">
        <v>29</v>
      </c>
      <c r="D5055" s="24" t="n">
        <v>14</v>
      </c>
      <c r="E5055" s="24" t="n">
        <v>24.31</v>
      </c>
      <c r="F5055" s="25">
        <f>IF($E5055="","",DATE(IF($A5055="",nominal_year,$A5055),$B5055,$C5055)+($D5055-IF(LEFT(hour_conv,1)="1",1,0))/24)</f>
        <v/>
      </c>
      <c r="G5055" s="26">
        <f>IF(F5055="","",INT(F5055))</f>
        <v/>
      </c>
      <c r="H5055">
        <f>IF(G5055="","",IF(AND(MONTH(G5055)*100+DAY(G5055)&gt;=season_lo,MONTH(G5055)*100+DAY(G5055)&lt;=season_hi),1,0))</f>
        <v/>
      </c>
      <c r="I5055">
        <f>IF(G5055="","",G5055-first_day+1)</f>
        <v/>
      </c>
      <c r="J5055" s="27">
        <f>IF(I5055="","",INDEX(Daily!$J$2:$J$421,I5055))</f>
        <v/>
      </c>
      <c r="K5055" s="27">
        <f>IF(J5055="","",J5055+cat_offset)</f>
        <v/>
      </c>
      <c r="L5055" s="27">
        <f>IF(J5055="","",MAX(0,E5055-J5055)^2)</f>
        <v/>
      </c>
      <c r="M5055" s="27">
        <f>IF(J5055="","",MAX(0,E5055-(J5055+twcdh_off))^2)</f>
        <v/>
      </c>
      <c r="N5055" s="27">
        <f>IF(E5055="","",MAX(0,E5055-swcdh_thr)^2)</f>
        <v/>
      </c>
      <c r="O5055">
        <f>IF(K5055="","",ROUND(E5055-K5055,0))</f>
        <v/>
      </c>
      <c r="P5055">
        <f>IF(O5055="","",IF(O5055&gt;=1,O5055,0))</f>
        <v/>
      </c>
      <c r="Q5055" s="27">
        <f>IF(E5055="","",MAX(0,E5055-22))</f>
        <v/>
      </c>
      <c r="R5055" s="27">
        <f>IF(H5055=1,E5055,"")</f>
        <v/>
      </c>
      <c r="S5055" s="27">
        <f>IF(AND(H5055=1,J5055&lt;&gt;""),E5055-J5055,"")</f>
        <v/>
      </c>
      <c r="T5055">
        <f>IF(G5055="","",MONTH(G5055))</f>
        <v/>
      </c>
    </row>
    <row r="5056">
      <c r="A5056" s="24" t="n">
        <v>2020</v>
      </c>
      <c r="B5056" s="24" t="n">
        <v>7</v>
      </c>
      <c r="C5056" s="24" t="n">
        <v>29</v>
      </c>
      <c r="D5056" s="24" t="n">
        <v>15</v>
      </c>
      <c r="E5056" s="24" t="n">
        <v>23.94</v>
      </c>
      <c r="F5056" s="25">
        <f>IF($E5056="","",DATE(IF($A5056="",nominal_year,$A5056),$B5056,$C5056)+($D5056-IF(LEFT(hour_conv,1)="1",1,0))/24)</f>
        <v/>
      </c>
      <c r="G5056" s="26">
        <f>IF(F5056="","",INT(F5056))</f>
        <v/>
      </c>
      <c r="H5056">
        <f>IF(G5056="","",IF(AND(MONTH(G5056)*100+DAY(G5056)&gt;=season_lo,MONTH(G5056)*100+DAY(G5056)&lt;=season_hi),1,0))</f>
        <v/>
      </c>
      <c r="I5056">
        <f>IF(G5056="","",G5056-first_day+1)</f>
        <v/>
      </c>
      <c r="J5056" s="27">
        <f>IF(I5056="","",INDEX(Daily!$J$2:$J$421,I5056))</f>
        <v/>
      </c>
      <c r="K5056" s="27">
        <f>IF(J5056="","",J5056+cat_offset)</f>
        <v/>
      </c>
      <c r="L5056" s="27">
        <f>IF(J5056="","",MAX(0,E5056-J5056)^2)</f>
        <v/>
      </c>
      <c r="M5056" s="27">
        <f>IF(J5056="","",MAX(0,E5056-(J5056+twcdh_off))^2)</f>
        <v/>
      </c>
      <c r="N5056" s="27">
        <f>IF(E5056="","",MAX(0,E5056-swcdh_thr)^2)</f>
        <v/>
      </c>
      <c r="O5056">
        <f>IF(K5056="","",ROUND(E5056-K5056,0))</f>
        <v/>
      </c>
      <c r="P5056">
        <f>IF(O5056="","",IF(O5056&gt;=1,O5056,0))</f>
        <v/>
      </c>
      <c r="Q5056" s="27">
        <f>IF(E5056="","",MAX(0,E5056-22))</f>
        <v/>
      </c>
      <c r="R5056" s="27">
        <f>IF(H5056=1,E5056,"")</f>
        <v/>
      </c>
      <c r="S5056" s="27">
        <f>IF(AND(H5056=1,J5056&lt;&gt;""),E5056-J5056,"")</f>
        <v/>
      </c>
      <c r="T5056">
        <f>IF(G5056="","",MONTH(G5056))</f>
        <v/>
      </c>
    </row>
    <row r="5057">
      <c r="A5057" s="24" t="n">
        <v>2020</v>
      </c>
      <c r="B5057" s="24" t="n">
        <v>7</v>
      </c>
      <c r="C5057" s="24" t="n">
        <v>29</v>
      </c>
      <c r="D5057" s="24" t="n">
        <v>16</v>
      </c>
      <c r="E5057" s="24" t="n">
        <v>25.18</v>
      </c>
      <c r="F5057" s="25">
        <f>IF($E5057="","",DATE(IF($A5057="",nominal_year,$A5057),$B5057,$C5057)+($D5057-IF(LEFT(hour_conv,1)="1",1,0))/24)</f>
        <v/>
      </c>
      <c r="G5057" s="26">
        <f>IF(F5057="","",INT(F5057))</f>
        <v/>
      </c>
      <c r="H5057">
        <f>IF(G5057="","",IF(AND(MONTH(G5057)*100+DAY(G5057)&gt;=season_lo,MONTH(G5057)*100+DAY(G5057)&lt;=season_hi),1,0))</f>
        <v/>
      </c>
      <c r="I5057">
        <f>IF(G5057="","",G5057-first_day+1)</f>
        <v/>
      </c>
      <c r="J5057" s="27">
        <f>IF(I5057="","",INDEX(Daily!$J$2:$J$421,I5057))</f>
        <v/>
      </c>
      <c r="K5057" s="27">
        <f>IF(J5057="","",J5057+cat_offset)</f>
        <v/>
      </c>
      <c r="L5057" s="27">
        <f>IF(J5057="","",MAX(0,E5057-J5057)^2)</f>
        <v/>
      </c>
      <c r="M5057" s="27">
        <f>IF(J5057="","",MAX(0,E5057-(J5057+twcdh_off))^2)</f>
        <v/>
      </c>
      <c r="N5057" s="27">
        <f>IF(E5057="","",MAX(0,E5057-swcdh_thr)^2)</f>
        <v/>
      </c>
      <c r="O5057">
        <f>IF(K5057="","",ROUND(E5057-K5057,0))</f>
        <v/>
      </c>
      <c r="P5057">
        <f>IF(O5057="","",IF(O5057&gt;=1,O5057,0))</f>
        <v/>
      </c>
      <c r="Q5057" s="27">
        <f>IF(E5057="","",MAX(0,E5057-22))</f>
        <v/>
      </c>
      <c r="R5057" s="27">
        <f>IF(H5057=1,E5057,"")</f>
        <v/>
      </c>
      <c r="S5057" s="27">
        <f>IF(AND(H5057=1,J5057&lt;&gt;""),E5057-J5057,"")</f>
        <v/>
      </c>
      <c r="T5057">
        <f>IF(G5057="","",MONTH(G5057))</f>
        <v/>
      </c>
    </row>
    <row r="5058">
      <c r="A5058" s="24" t="n">
        <v>2020</v>
      </c>
      <c r="B5058" s="24" t="n">
        <v>7</v>
      </c>
      <c r="C5058" s="24" t="n">
        <v>29</v>
      </c>
      <c r="D5058" s="24" t="n">
        <v>17</v>
      </c>
      <c r="E5058" s="24" t="n">
        <v>25.01</v>
      </c>
      <c r="F5058" s="25">
        <f>IF($E5058="","",DATE(IF($A5058="",nominal_year,$A5058),$B5058,$C5058)+($D5058-IF(LEFT(hour_conv,1)="1",1,0))/24)</f>
        <v/>
      </c>
      <c r="G5058" s="26">
        <f>IF(F5058="","",INT(F5058))</f>
        <v/>
      </c>
      <c r="H5058">
        <f>IF(G5058="","",IF(AND(MONTH(G5058)*100+DAY(G5058)&gt;=season_lo,MONTH(G5058)*100+DAY(G5058)&lt;=season_hi),1,0))</f>
        <v/>
      </c>
      <c r="I5058">
        <f>IF(G5058="","",G5058-first_day+1)</f>
        <v/>
      </c>
      <c r="J5058" s="27">
        <f>IF(I5058="","",INDEX(Daily!$J$2:$J$421,I5058))</f>
        <v/>
      </c>
      <c r="K5058" s="27">
        <f>IF(J5058="","",J5058+cat_offset)</f>
        <v/>
      </c>
      <c r="L5058" s="27">
        <f>IF(J5058="","",MAX(0,E5058-J5058)^2)</f>
        <v/>
      </c>
      <c r="M5058" s="27">
        <f>IF(J5058="","",MAX(0,E5058-(J5058+twcdh_off))^2)</f>
        <v/>
      </c>
      <c r="N5058" s="27">
        <f>IF(E5058="","",MAX(0,E5058-swcdh_thr)^2)</f>
        <v/>
      </c>
      <c r="O5058">
        <f>IF(K5058="","",ROUND(E5058-K5058,0))</f>
        <v/>
      </c>
      <c r="P5058">
        <f>IF(O5058="","",IF(O5058&gt;=1,O5058,0))</f>
        <v/>
      </c>
      <c r="Q5058" s="27">
        <f>IF(E5058="","",MAX(0,E5058-22))</f>
        <v/>
      </c>
      <c r="R5058" s="27">
        <f>IF(H5058=1,E5058,"")</f>
        <v/>
      </c>
      <c r="S5058" s="27">
        <f>IF(AND(H5058=1,J5058&lt;&gt;""),E5058-J5058,"")</f>
        <v/>
      </c>
      <c r="T5058">
        <f>IF(G5058="","",MONTH(G5058))</f>
        <v/>
      </c>
    </row>
    <row r="5059">
      <c r="A5059" s="24" t="n">
        <v>2020</v>
      </c>
      <c r="B5059" s="24" t="n">
        <v>7</v>
      </c>
      <c r="C5059" s="24" t="n">
        <v>29</v>
      </c>
      <c r="D5059" s="24" t="n">
        <v>18</v>
      </c>
      <c r="E5059" s="24" t="n">
        <v>24.12</v>
      </c>
      <c r="F5059" s="25">
        <f>IF($E5059="","",DATE(IF($A5059="",nominal_year,$A5059),$B5059,$C5059)+($D5059-IF(LEFT(hour_conv,1)="1",1,0))/24)</f>
        <v/>
      </c>
      <c r="G5059" s="26">
        <f>IF(F5059="","",INT(F5059))</f>
        <v/>
      </c>
      <c r="H5059">
        <f>IF(G5059="","",IF(AND(MONTH(G5059)*100+DAY(G5059)&gt;=season_lo,MONTH(G5059)*100+DAY(G5059)&lt;=season_hi),1,0))</f>
        <v/>
      </c>
      <c r="I5059">
        <f>IF(G5059="","",G5059-first_day+1)</f>
        <v/>
      </c>
      <c r="J5059" s="27">
        <f>IF(I5059="","",INDEX(Daily!$J$2:$J$421,I5059))</f>
        <v/>
      </c>
      <c r="K5059" s="27">
        <f>IF(J5059="","",J5059+cat_offset)</f>
        <v/>
      </c>
      <c r="L5059" s="27">
        <f>IF(J5059="","",MAX(0,E5059-J5059)^2)</f>
        <v/>
      </c>
      <c r="M5059" s="27">
        <f>IF(J5059="","",MAX(0,E5059-(J5059+twcdh_off))^2)</f>
        <v/>
      </c>
      <c r="N5059" s="27">
        <f>IF(E5059="","",MAX(0,E5059-swcdh_thr)^2)</f>
        <v/>
      </c>
      <c r="O5059">
        <f>IF(K5059="","",ROUND(E5059-K5059,0))</f>
        <v/>
      </c>
      <c r="P5059">
        <f>IF(O5059="","",IF(O5059&gt;=1,O5059,0))</f>
        <v/>
      </c>
      <c r="Q5059" s="27">
        <f>IF(E5059="","",MAX(0,E5059-22))</f>
        <v/>
      </c>
      <c r="R5059" s="27">
        <f>IF(H5059=1,E5059,"")</f>
        <v/>
      </c>
      <c r="S5059" s="27">
        <f>IF(AND(H5059=1,J5059&lt;&gt;""),E5059-J5059,"")</f>
        <v/>
      </c>
      <c r="T5059">
        <f>IF(G5059="","",MONTH(G5059))</f>
        <v/>
      </c>
    </row>
    <row r="5060">
      <c r="A5060" s="24" t="n">
        <v>2020</v>
      </c>
      <c r="B5060" s="24" t="n">
        <v>7</v>
      </c>
      <c r="C5060" s="24" t="n">
        <v>29</v>
      </c>
      <c r="D5060" s="24" t="n">
        <v>19</v>
      </c>
      <c r="E5060" s="24" t="n">
        <v>22.8</v>
      </c>
      <c r="F5060" s="25">
        <f>IF($E5060="","",DATE(IF($A5060="",nominal_year,$A5060),$B5060,$C5060)+($D5060-IF(LEFT(hour_conv,1)="1",1,0))/24)</f>
        <v/>
      </c>
      <c r="G5060" s="26">
        <f>IF(F5060="","",INT(F5060))</f>
        <v/>
      </c>
      <c r="H5060">
        <f>IF(G5060="","",IF(AND(MONTH(G5060)*100+DAY(G5060)&gt;=season_lo,MONTH(G5060)*100+DAY(G5060)&lt;=season_hi),1,0))</f>
        <v/>
      </c>
      <c r="I5060">
        <f>IF(G5060="","",G5060-first_day+1)</f>
        <v/>
      </c>
      <c r="J5060" s="27">
        <f>IF(I5060="","",INDEX(Daily!$J$2:$J$421,I5060))</f>
        <v/>
      </c>
      <c r="K5060" s="27">
        <f>IF(J5060="","",J5060+cat_offset)</f>
        <v/>
      </c>
      <c r="L5060" s="27">
        <f>IF(J5060="","",MAX(0,E5060-J5060)^2)</f>
        <v/>
      </c>
      <c r="M5060" s="27">
        <f>IF(J5060="","",MAX(0,E5060-(J5060+twcdh_off))^2)</f>
        <v/>
      </c>
      <c r="N5060" s="27">
        <f>IF(E5060="","",MAX(0,E5060-swcdh_thr)^2)</f>
        <v/>
      </c>
      <c r="O5060">
        <f>IF(K5060="","",ROUND(E5060-K5060,0))</f>
        <v/>
      </c>
      <c r="P5060">
        <f>IF(O5060="","",IF(O5060&gt;=1,O5060,0))</f>
        <v/>
      </c>
      <c r="Q5060" s="27">
        <f>IF(E5060="","",MAX(0,E5060-22))</f>
        <v/>
      </c>
      <c r="R5060" s="27">
        <f>IF(H5060=1,E5060,"")</f>
        <v/>
      </c>
      <c r="S5060" s="27">
        <f>IF(AND(H5060=1,J5060&lt;&gt;""),E5060-J5060,"")</f>
        <v/>
      </c>
      <c r="T5060">
        <f>IF(G5060="","",MONTH(G5060))</f>
        <v/>
      </c>
    </row>
    <row r="5061">
      <c r="A5061" s="24" t="n">
        <v>2020</v>
      </c>
      <c r="B5061" s="24" t="n">
        <v>7</v>
      </c>
      <c r="C5061" s="24" t="n">
        <v>29</v>
      </c>
      <c r="D5061" s="24" t="n">
        <v>20</v>
      </c>
      <c r="E5061" s="24" t="n">
        <v>22.27</v>
      </c>
      <c r="F5061" s="25">
        <f>IF($E5061="","",DATE(IF($A5061="",nominal_year,$A5061),$B5061,$C5061)+($D5061-IF(LEFT(hour_conv,1)="1",1,0))/24)</f>
        <v/>
      </c>
      <c r="G5061" s="26">
        <f>IF(F5061="","",INT(F5061))</f>
        <v/>
      </c>
      <c r="H5061">
        <f>IF(G5061="","",IF(AND(MONTH(G5061)*100+DAY(G5061)&gt;=season_lo,MONTH(G5061)*100+DAY(G5061)&lt;=season_hi),1,0))</f>
        <v/>
      </c>
      <c r="I5061">
        <f>IF(G5061="","",G5061-first_day+1)</f>
        <v/>
      </c>
      <c r="J5061" s="27">
        <f>IF(I5061="","",INDEX(Daily!$J$2:$J$421,I5061))</f>
        <v/>
      </c>
      <c r="K5061" s="27">
        <f>IF(J5061="","",J5061+cat_offset)</f>
        <v/>
      </c>
      <c r="L5061" s="27">
        <f>IF(J5061="","",MAX(0,E5061-J5061)^2)</f>
        <v/>
      </c>
      <c r="M5061" s="27">
        <f>IF(J5061="","",MAX(0,E5061-(J5061+twcdh_off))^2)</f>
        <v/>
      </c>
      <c r="N5061" s="27">
        <f>IF(E5061="","",MAX(0,E5061-swcdh_thr)^2)</f>
        <v/>
      </c>
      <c r="O5061">
        <f>IF(K5061="","",ROUND(E5061-K5061,0))</f>
        <v/>
      </c>
      <c r="P5061">
        <f>IF(O5061="","",IF(O5061&gt;=1,O5061,0))</f>
        <v/>
      </c>
      <c r="Q5061" s="27">
        <f>IF(E5061="","",MAX(0,E5061-22))</f>
        <v/>
      </c>
      <c r="R5061" s="27">
        <f>IF(H5061=1,E5061,"")</f>
        <v/>
      </c>
      <c r="S5061" s="27">
        <f>IF(AND(H5061=1,J5061&lt;&gt;""),E5061-J5061,"")</f>
        <v/>
      </c>
      <c r="T5061">
        <f>IF(G5061="","",MONTH(G5061))</f>
        <v/>
      </c>
    </row>
    <row r="5062">
      <c r="A5062" s="24" t="n">
        <v>2020</v>
      </c>
      <c r="B5062" s="24" t="n">
        <v>7</v>
      </c>
      <c r="C5062" s="24" t="n">
        <v>29</v>
      </c>
      <c r="D5062" s="24" t="n">
        <v>21</v>
      </c>
      <c r="E5062" s="24" t="n">
        <v>20.79</v>
      </c>
      <c r="F5062" s="25">
        <f>IF($E5062="","",DATE(IF($A5062="",nominal_year,$A5062),$B5062,$C5062)+($D5062-IF(LEFT(hour_conv,1)="1",1,0))/24)</f>
        <v/>
      </c>
      <c r="G5062" s="26">
        <f>IF(F5062="","",INT(F5062))</f>
        <v/>
      </c>
      <c r="H5062">
        <f>IF(G5062="","",IF(AND(MONTH(G5062)*100+DAY(G5062)&gt;=season_lo,MONTH(G5062)*100+DAY(G5062)&lt;=season_hi),1,0))</f>
        <v/>
      </c>
      <c r="I5062">
        <f>IF(G5062="","",G5062-first_day+1)</f>
        <v/>
      </c>
      <c r="J5062" s="27">
        <f>IF(I5062="","",INDEX(Daily!$J$2:$J$421,I5062))</f>
        <v/>
      </c>
      <c r="K5062" s="27">
        <f>IF(J5062="","",J5062+cat_offset)</f>
        <v/>
      </c>
      <c r="L5062" s="27">
        <f>IF(J5062="","",MAX(0,E5062-J5062)^2)</f>
        <v/>
      </c>
      <c r="M5062" s="27">
        <f>IF(J5062="","",MAX(0,E5062-(J5062+twcdh_off))^2)</f>
        <v/>
      </c>
      <c r="N5062" s="27">
        <f>IF(E5062="","",MAX(0,E5062-swcdh_thr)^2)</f>
        <v/>
      </c>
      <c r="O5062">
        <f>IF(K5062="","",ROUND(E5062-K5062,0))</f>
        <v/>
      </c>
      <c r="P5062">
        <f>IF(O5062="","",IF(O5062&gt;=1,O5062,0))</f>
        <v/>
      </c>
      <c r="Q5062" s="27">
        <f>IF(E5062="","",MAX(0,E5062-22))</f>
        <v/>
      </c>
      <c r="R5062" s="27">
        <f>IF(H5062=1,E5062,"")</f>
        <v/>
      </c>
      <c r="S5062" s="27">
        <f>IF(AND(H5062=1,J5062&lt;&gt;""),E5062-J5062,"")</f>
        <v/>
      </c>
      <c r="T5062">
        <f>IF(G5062="","",MONTH(G5062))</f>
        <v/>
      </c>
    </row>
    <row r="5063">
      <c r="A5063" s="24" t="n">
        <v>2020</v>
      </c>
      <c r="B5063" s="24" t="n">
        <v>7</v>
      </c>
      <c r="C5063" s="24" t="n">
        <v>29</v>
      </c>
      <c r="D5063" s="24" t="n">
        <v>22</v>
      </c>
      <c r="E5063" s="24" t="n">
        <v>19.88</v>
      </c>
      <c r="F5063" s="25">
        <f>IF($E5063="","",DATE(IF($A5063="",nominal_year,$A5063),$B5063,$C5063)+($D5063-IF(LEFT(hour_conv,1)="1",1,0))/24)</f>
        <v/>
      </c>
      <c r="G5063" s="26">
        <f>IF(F5063="","",INT(F5063))</f>
        <v/>
      </c>
      <c r="H5063">
        <f>IF(G5063="","",IF(AND(MONTH(G5063)*100+DAY(G5063)&gt;=season_lo,MONTH(G5063)*100+DAY(G5063)&lt;=season_hi),1,0))</f>
        <v/>
      </c>
      <c r="I5063">
        <f>IF(G5063="","",G5063-first_day+1)</f>
        <v/>
      </c>
      <c r="J5063" s="27">
        <f>IF(I5063="","",INDEX(Daily!$J$2:$J$421,I5063))</f>
        <v/>
      </c>
      <c r="K5063" s="27">
        <f>IF(J5063="","",J5063+cat_offset)</f>
        <v/>
      </c>
      <c r="L5063" s="27">
        <f>IF(J5063="","",MAX(0,E5063-J5063)^2)</f>
        <v/>
      </c>
      <c r="M5063" s="27">
        <f>IF(J5063="","",MAX(0,E5063-(J5063+twcdh_off))^2)</f>
        <v/>
      </c>
      <c r="N5063" s="27">
        <f>IF(E5063="","",MAX(0,E5063-swcdh_thr)^2)</f>
        <v/>
      </c>
      <c r="O5063">
        <f>IF(K5063="","",ROUND(E5063-K5063,0))</f>
        <v/>
      </c>
      <c r="P5063">
        <f>IF(O5063="","",IF(O5063&gt;=1,O5063,0))</f>
        <v/>
      </c>
      <c r="Q5063" s="27">
        <f>IF(E5063="","",MAX(0,E5063-22))</f>
        <v/>
      </c>
      <c r="R5063" s="27">
        <f>IF(H5063=1,E5063,"")</f>
        <v/>
      </c>
      <c r="S5063" s="27">
        <f>IF(AND(H5063=1,J5063&lt;&gt;""),E5063-J5063,"")</f>
        <v/>
      </c>
      <c r="T5063">
        <f>IF(G5063="","",MONTH(G5063))</f>
        <v/>
      </c>
    </row>
    <row r="5064">
      <c r="A5064" s="24" t="n">
        <v>2020</v>
      </c>
      <c r="B5064" s="24" t="n">
        <v>7</v>
      </c>
      <c r="C5064" s="24" t="n">
        <v>29</v>
      </c>
      <c r="D5064" s="24" t="n">
        <v>23</v>
      </c>
      <c r="E5064" s="24" t="n">
        <v>18.27</v>
      </c>
      <c r="F5064" s="25">
        <f>IF($E5064="","",DATE(IF($A5064="",nominal_year,$A5064),$B5064,$C5064)+($D5064-IF(LEFT(hour_conv,1)="1",1,0))/24)</f>
        <v/>
      </c>
      <c r="G5064" s="26">
        <f>IF(F5064="","",INT(F5064))</f>
        <v/>
      </c>
      <c r="H5064">
        <f>IF(G5064="","",IF(AND(MONTH(G5064)*100+DAY(G5064)&gt;=season_lo,MONTH(G5064)*100+DAY(G5064)&lt;=season_hi),1,0))</f>
        <v/>
      </c>
      <c r="I5064">
        <f>IF(G5064="","",G5064-first_day+1)</f>
        <v/>
      </c>
      <c r="J5064" s="27">
        <f>IF(I5064="","",INDEX(Daily!$J$2:$J$421,I5064))</f>
        <v/>
      </c>
      <c r="K5064" s="27">
        <f>IF(J5064="","",J5064+cat_offset)</f>
        <v/>
      </c>
      <c r="L5064" s="27">
        <f>IF(J5064="","",MAX(0,E5064-J5064)^2)</f>
        <v/>
      </c>
      <c r="M5064" s="27">
        <f>IF(J5064="","",MAX(0,E5064-(J5064+twcdh_off))^2)</f>
        <v/>
      </c>
      <c r="N5064" s="27">
        <f>IF(E5064="","",MAX(0,E5064-swcdh_thr)^2)</f>
        <v/>
      </c>
      <c r="O5064">
        <f>IF(K5064="","",ROUND(E5064-K5064,0))</f>
        <v/>
      </c>
      <c r="P5064">
        <f>IF(O5064="","",IF(O5064&gt;=1,O5064,0))</f>
        <v/>
      </c>
      <c r="Q5064" s="27">
        <f>IF(E5064="","",MAX(0,E5064-22))</f>
        <v/>
      </c>
      <c r="R5064" s="27">
        <f>IF(H5064=1,E5064,"")</f>
        <v/>
      </c>
      <c r="S5064" s="27">
        <f>IF(AND(H5064=1,J5064&lt;&gt;""),E5064-J5064,"")</f>
        <v/>
      </c>
      <c r="T5064">
        <f>IF(G5064="","",MONTH(G5064))</f>
        <v/>
      </c>
    </row>
    <row r="5065">
      <c r="A5065" s="24" t="n">
        <v>2020</v>
      </c>
      <c r="B5065" s="24" t="n">
        <v>7</v>
      </c>
      <c r="C5065" s="24" t="n">
        <v>29</v>
      </c>
      <c r="D5065" s="24" t="n">
        <v>24</v>
      </c>
      <c r="E5065" s="24" t="n">
        <v>17.33</v>
      </c>
      <c r="F5065" s="25">
        <f>IF($E5065="","",DATE(IF($A5065="",nominal_year,$A5065),$B5065,$C5065)+($D5065-IF(LEFT(hour_conv,1)="1",1,0))/24)</f>
        <v/>
      </c>
      <c r="G5065" s="26">
        <f>IF(F5065="","",INT(F5065))</f>
        <v/>
      </c>
      <c r="H5065">
        <f>IF(G5065="","",IF(AND(MONTH(G5065)*100+DAY(G5065)&gt;=season_lo,MONTH(G5065)*100+DAY(G5065)&lt;=season_hi),1,0))</f>
        <v/>
      </c>
      <c r="I5065">
        <f>IF(G5065="","",G5065-first_day+1)</f>
        <v/>
      </c>
      <c r="J5065" s="27">
        <f>IF(I5065="","",INDEX(Daily!$J$2:$J$421,I5065))</f>
        <v/>
      </c>
      <c r="K5065" s="27">
        <f>IF(J5065="","",J5065+cat_offset)</f>
        <v/>
      </c>
      <c r="L5065" s="27">
        <f>IF(J5065="","",MAX(0,E5065-J5065)^2)</f>
        <v/>
      </c>
      <c r="M5065" s="27">
        <f>IF(J5065="","",MAX(0,E5065-(J5065+twcdh_off))^2)</f>
        <v/>
      </c>
      <c r="N5065" s="27">
        <f>IF(E5065="","",MAX(0,E5065-swcdh_thr)^2)</f>
        <v/>
      </c>
      <c r="O5065">
        <f>IF(K5065="","",ROUND(E5065-K5065,0))</f>
        <v/>
      </c>
      <c r="P5065">
        <f>IF(O5065="","",IF(O5065&gt;=1,O5065,0))</f>
        <v/>
      </c>
      <c r="Q5065" s="27">
        <f>IF(E5065="","",MAX(0,E5065-22))</f>
        <v/>
      </c>
      <c r="R5065" s="27">
        <f>IF(H5065=1,E5065,"")</f>
        <v/>
      </c>
      <c r="S5065" s="27">
        <f>IF(AND(H5065=1,J5065&lt;&gt;""),E5065-J5065,"")</f>
        <v/>
      </c>
      <c r="T5065">
        <f>IF(G5065="","",MONTH(G5065))</f>
        <v/>
      </c>
    </row>
    <row r="5066">
      <c r="A5066" s="24" t="n">
        <v>2020</v>
      </c>
      <c r="B5066" s="24" t="n">
        <v>7</v>
      </c>
      <c r="C5066" s="24" t="n">
        <v>30</v>
      </c>
      <c r="D5066" s="24" t="n">
        <v>1</v>
      </c>
      <c r="E5066" s="24" t="n">
        <v>14.43</v>
      </c>
      <c r="F5066" s="25">
        <f>IF($E5066="","",DATE(IF($A5066="",nominal_year,$A5066),$B5066,$C5066)+($D5066-IF(LEFT(hour_conv,1)="1",1,0))/24)</f>
        <v/>
      </c>
      <c r="G5066" s="26">
        <f>IF(F5066="","",INT(F5066))</f>
        <v/>
      </c>
      <c r="H5066">
        <f>IF(G5066="","",IF(AND(MONTH(G5066)*100+DAY(G5066)&gt;=season_lo,MONTH(G5066)*100+DAY(G5066)&lt;=season_hi),1,0))</f>
        <v/>
      </c>
      <c r="I5066">
        <f>IF(G5066="","",G5066-first_day+1)</f>
        <v/>
      </c>
      <c r="J5066" s="27">
        <f>IF(I5066="","",INDEX(Daily!$J$2:$J$421,I5066))</f>
        <v/>
      </c>
      <c r="K5066" s="27">
        <f>IF(J5066="","",J5066+cat_offset)</f>
        <v/>
      </c>
      <c r="L5066" s="27">
        <f>IF(J5066="","",MAX(0,E5066-J5066)^2)</f>
        <v/>
      </c>
      <c r="M5066" s="27">
        <f>IF(J5066="","",MAX(0,E5066-(J5066+twcdh_off))^2)</f>
        <v/>
      </c>
      <c r="N5066" s="27">
        <f>IF(E5066="","",MAX(0,E5066-swcdh_thr)^2)</f>
        <v/>
      </c>
      <c r="O5066">
        <f>IF(K5066="","",ROUND(E5066-K5066,0))</f>
        <v/>
      </c>
      <c r="P5066">
        <f>IF(O5066="","",IF(O5066&gt;=1,O5066,0))</f>
        <v/>
      </c>
      <c r="Q5066" s="27">
        <f>IF(E5066="","",MAX(0,E5066-22))</f>
        <v/>
      </c>
      <c r="R5066" s="27">
        <f>IF(H5066=1,E5066,"")</f>
        <v/>
      </c>
      <c r="S5066" s="27">
        <f>IF(AND(H5066=1,J5066&lt;&gt;""),E5066-J5066,"")</f>
        <v/>
      </c>
      <c r="T5066">
        <f>IF(G5066="","",MONTH(G5066))</f>
        <v/>
      </c>
    </row>
    <row r="5067">
      <c r="A5067" s="24" t="n">
        <v>2020</v>
      </c>
      <c r="B5067" s="24" t="n">
        <v>7</v>
      </c>
      <c r="C5067" s="24" t="n">
        <v>30</v>
      </c>
      <c r="D5067" s="24" t="n">
        <v>2</v>
      </c>
      <c r="E5067" s="24" t="n">
        <v>14.35</v>
      </c>
      <c r="F5067" s="25">
        <f>IF($E5067="","",DATE(IF($A5067="",nominal_year,$A5067),$B5067,$C5067)+($D5067-IF(LEFT(hour_conv,1)="1",1,0))/24)</f>
        <v/>
      </c>
      <c r="G5067" s="26">
        <f>IF(F5067="","",INT(F5067))</f>
        <v/>
      </c>
      <c r="H5067">
        <f>IF(G5067="","",IF(AND(MONTH(G5067)*100+DAY(G5067)&gt;=season_lo,MONTH(G5067)*100+DAY(G5067)&lt;=season_hi),1,0))</f>
        <v/>
      </c>
      <c r="I5067">
        <f>IF(G5067="","",G5067-first_day+1)</f>
        <v/>
      </c>
      <c r="J5067" s="27">
        <f>IF(I5067="","",INDEX(Daily!$J$2:$J$421,I5067))</f>
        <v/>
      </c>
      <c r="K5067" s="27">
        <f>IF(J5067="","",J5067+cat_offset)</f>
        <v/>
      </c>
      <c r="L5067" s="27">
        <f>IF(J5067="","",MAX(0,E5067-J5067)^2)</f>
        <v/>
      </c>
      <c r="M5067" s="27">
        <f>IF(J5067="","",MAX(0,E5067-(J5067+twcdh_off))^2)</f>
        <v/>
      </c>
      <c r="N5067" s="27">
        <f>IF(E5067="","",MAX(0,E5067-swcdh_thr)^2)</f>
        <v/>
      </c>
      <c r="O5067">
        <f>IF(K5067="","",ROUND(E5067-K5067,0))</f>
        <v/>
      </c>
      <c r="P5067">
        <f>IF(O5067="","",IF(O5067&gt;=1,O5067,0))</f>
        <v/>
      </c>
      <c r="Q5067" s="27">
        <f>IF(E5067="","",MAX(0,E5067-22))</f>
        <v/>
      </c>
      <c r="R5067" s="27">
        <f>IF(H5067=1,E5067,"")</f>
        <v/>
      </c>
      <c r="S5067" s="27">
        <f>IF(AND(H5067=1,J5067&lt;&gt;""),E5067-J5067,"")</f>
        <v/>
      </c>
      <c r="T5067">
        <f>IF(G5067="","",MONTH(G5067))</f>
        <v/>
      </c>
    </row>
    <row r="5068">
      <c r="A5068" s="24" t="n">
        <v>2020</v>
      </c>
      <c r="B5068" s="24" t="n">
        <v>7</v>
      </c>
      <c r="C5068" s="24" t="n">
        <v>30</v>
      </c>
      <c r="D5068" s="24" t="n">
        <v>3</v>
      </c>
      <c r="E5068" s="24" t="n">
        <v>12.33</v>
      </c>
      <c r="F5068" s="25">
        <f>IF($E5068="","",DATE(IF($A5068="",nominal_year,$A5068),$B5068,$C5068)+($D5068-IF(LEFT(hour_conv,1)="1",1,0))/24)</f>
        <v/>
      </c>
      <c r="G5068" s="26">
        <f>IF(F5068="","",INT(F5068))</f>
        <v/>
      </c>
      <c r="H5068">
        <f>IF(G5068="","",IF(AND(MONTH(G5068)*100+DAY(G5068)&gt;=season_lo,MONTH(G5068)*100+DAY(G5068)&lt;=season_hi),1,0))</f>
        <v/>
      </c>
      <c r="I5068">
        <f>IF(G5068="","",G5068-first_day+1)</f>
        <v/>
      </c>
      <c r="J5068" s="27">
        <f>IF(I5068="","",INDEX(Daily!$J$2:$J$421,I5068))</f>
        <v/>
      </c>
      <c r="K5068" s="27">
        <f>IF(J5068="","",J5068+cat_offset)</f>
        <v/>
      </c>
      <c r="L5068" s="27">
        <f>IF(J5068="","",MAX(0,E5068-J5068)^2)</f>
        <v/>
      </c>
      <c r="M5068" s="27">
        <f>IF(J5068="","",MAX(0,E5068-(J5068+twcdh_off))^2)</f>
        <v/>
      </c>
      <c r="N5068" s="27">
        <f>IF(E5068="","",MAX(0,E5068-swcdh_thr)^2)</f>
        <v/>
      </c>
      <c r="O5068">
        <f>IF(K5068="","",ROUND(E5068-K5068,0))</f>
        <v/>
      </c>
      <c r="P5068">
        <f>IF(O5068="","",IF(O5068&gt;=1,O5068,0))</f>
        <v/>
      </c>
      <c r="Q5068" s="27">
        <f>IF(E5068="","",MAX(0,E5068-22))</f>
        <v/>
      </c>
      <c r="R5068" s="27">
        <f>IF(H5068=1,E5068,"")</f>
        <v/>
      </c>
      <c r="S5068" s="27">
        <f>IF(AND(H5068=1,J5068&lt;&gt;""),E5068-J5068,"")</f>
        <v/>
      </c>
      <c r="T5068">
        <f>IF(G5068="","",MONTH(G5068))</f>
        <v/>
      </c>
    </row>
    <row r="5069">
      <c r="A5069" s="24" t="n">
        <v>2020</v>
      </c>
      <c r="B5069" s="24" t="n">
        <v>7</v>
      </c>
      <c r="C5069" s="24" t="n">
        <v>30</v>
      </c>
      <c r="D5069" s="24" t="n">
        <v>4</v>
      </c>
      <c r="E5069" s="24" t="n">
        <v>12.67</v>
      </c>
      <c r="F5069" s="25">
        <f>IF($E5069="","",DATE(IF($A5069="",nominal_year,$A5069),$B5069,$C5069)+($D5069-IF(LEFT(hour_conv,1)="1",1,0))/24)</f>
        <v/>
      </c>
      <c r="G5069" s="26">
        <f>IF(F5069="","",INT(F5069))</f>
        <v/>
      </c>
      <c r="H5069">
        <f>IF(G5069="","",IF(AND(MONTH(G5069)*100+DAY(G5069)&gt;=season_lo,MONTH(G5069)*100+DAY(G5069)&lt;=season_hi),1,0))</f>
        <v/>
      </c>
      <c r="I5069">
        <f>IF(G5069="","",G5069-first_day+1)</f>
        <v/>
      </c>
      <c r="J5069" s="27">
        <f>IF(I5069="","",INDEX(Daily!$J$2:$J$421,I5069))</f>
        <v/>
      </c>
      <c r="K5069" s="27">
        <f>IF(J5069="","",J5069+cat_offset)</f>
        <v/>
      </c>
      <c r="L5069" s="27">
        <f>IF(J5069="","",MAX(0,E5069-J5069)^2)</f>
        <v/>
      </c>
      <c r="M5069" s="27">
        <f>IF(J5069="","",MAX(0,E5069-(J5069+twcdh_off))^2)</f>
        <v/>
      </c>
      <c r="N5069" s="27">
        <f>IF(E5069="","",MAX(0,E5069-swcdh_thr)^2)</f>
        <v/>
      </c>
      <c r="O5069">
        <f>IF(K5069="","",ROUND(E5069-K5069,0))</f>
        <v/>
      </c>
      <c r="P5069">
        <f>IF(O5069="","",IF(O5069&gt;=1,O5069,0))</f>
        <v/>
      </c>
      <c r="Q5069" s="27">
        <f>IF(E5069="","",MAX(0,E5069-22))</f>
        <v/>
      </c>
      <c r="R5069" s="27">
        <f>IF(H5069=1,E5069,"")</f>
        <v/>
      </c>
      <c r="S5069" s="27">
        <f>IF(AND(H5069=1,J5069&lt;&gt;""),E5069-J5069,"")</f>
        <v/>
      </c>
      <c r="T5069">
        <f>IF(G5069="","",MONTH(G5069))</f>
        <v/>
      </c>
    </row>
    <row r="5070">
      <c r="A5070" s="24" t="n">
        <v>2020</v>
      </c>
      <c r="B5070" s="24" t="n">
        <v>7</v>
      </c>
      <c r="C5070" s="24" t="n">
        <v>30</v>
      </c>
      <c r="D5070" s="24" t="n">
        <v>5</v>
      </c>
      <c r="E5070" s="24" t="n">
        <v>13.45</v>
      </c>
      <c r="F5070" s="25">
        <f>IF($E5070="","",DATE(IF($A5070="",nominal_year,$A5070),$B5070,$C5070)+($D5070-IF(LEFT(hour_conv,1)="1",1,0))/24)</f>
        <v/>
      </c>
      <c r="G5070" s="26">
        <f>IF(F5070="","",INT(F5070))</f>
        <v/>
      </c>
      <c r="H5070">
        <f>IF(G5070="","",IF(AND(MONTH(G5070)*100+DAY(G5070)&gt;=season_lo,MONTH(G5070)*100+DAY(G5070)&lt;=season_hi),1,0))</f>
        <v/>
      </c>
      <c r="I5070">
        <f>IF(G5070="","",G5070-first_day+1)</f>
        <v/>
      </c>
      <c r="J5070" s="27">
        <f>IF(I5070="","",INDEX(Daily!$J$2:$J$421,I5070))</f>
        <v/>
      </c>
      <c r="K5070" s="27">
        <f>IF(J5070="","",J5070+cat_offset)</f>
        <v/>
      </c>
      <c r="L5070" s="27">
        <f>IF(J5070="","",MAX(0,E5070-J5070)^2)</f>
        <v/>
      </c>
      <c r="M5070" s="27">
        <f>IF(J5070="","",MAX(0,E5070-(J5070+twcdh_off))^2)</f>
        <v/>
      </c>
      <c r="N5070" s="27">
        <f>IF(E5070="","",MAX(0,E5070-swcdh_thr)^2)</f>
        <v/>
      </c>
      <c r="O5070">
        <f>IF(K5070="","",ROUND(E5070-K5070,0))</f>
        <v/>
      </c>
      <c r="P5070">
        <f>IF(O5070="","",IF(O5070&gt;=1,O5070,0))</f>
        <v/>
      </c>
      <c r="Q5070" s="27">
        <f>IF(E5070="","",MAX(0,E5070-22))</f>
        <v/>
      </c>
      <c r="R5070" s="27">
        <f>IF(H5070=1,E5070,"")</f>
        <v/>
      </c>
      <c r="S5070" s="27">
        <f>IF(AND(H5070=1,J5070&lt;&gt;""),E5070-J5070,"")</f>
        <v/>
      </c>
      <c r="T5070">
        <f>IF(G5070="","",MONTH(G5070))</f>
        <v/>
      </c>
    </row>
    <row r="5071">
      <c r="A5071" s="24" t="n">
        <v>2020</v>
      </c>
      <c r="B5071" s="24" t="n">
        <v>7</v>
      </c>
      <c r="C5071" s="24" t="n">
        <v>30</v>
      </c>
      <c r="D5071" s="24" t="n">
        <v>6</v>
      </c>
      <c r="E5071" s="24" t="n">
        <v>13.17</v>
      </c>
      <c r="F5071" s="25">
        <f>IF($E5071="","",DATE(IF($A5071="",nominal_year,$A5071),$B5071,$C5071)+($D5071-IF(LEFT(hour_conv,1)="1",1,0))/24)</f>
        <v/>
      </c>
      <c r="G5071" s="26">
        <f>IF(F5071="","",INT(F5071))</f>
        <v/>
      </c>
      <c r="H5071">
        <f>IF(G5071="","",IF(AND(MONTH(G5071)*100+DAY(G5071)&gt;=season_lo,MONTH(G5071)*100+DAY(G5071)&lt;=season_hi),1,0))</f>
        <v/>
      </c>
      <c r="I5071">
        <f>IF(G5071="","",G5071-first_day+1)</f>
        <v/>
      </c>
      <c r="J5071" s="27">
        <f>IF(I5071="","",INDEX(Daily!$J$2:$J$421,I5071))</f>
        <v/>
      </c>
      <c r="K5071" s="27">
        <f>IF(J5071="","",J5071+cat_offset)</f>
        <v/>
      </c>
      <c r="L5071" s="27">
        <f>IF(J5071="","",MAX(0,E5071-J5071)^2)</f>
        <v/>
      </c>
      <c r="M5071" s="27">
        <f>IF(J5071="","",MAX(0,E5071-(J5071+twcdh_off))^2)</f>
        <v/>
      </c>
      <c r="N5071" s="27">
        <f>IF(E5071="","",MAX(0,E5071-swcdh_thr)^2)</f>
        <v/>
      </c>
      <c r="O5071">
        <f>IF(K5071="","",ROUND(E5071-K5071,0))</f>
        <v/>
      </c>
      <c r="P5071">
        <f>IF(O5071="","",IF(O5071&gt;=1,O5071,0))</f>
        <v/>
      </c>
      <c r="Q5071" s="27">
        <f>IF(E5071="","",MAX(0,E5071-22))</f>
        <v/>
      </c>
      <c r="R5071" s="27">
        <f>IF(H5071=1,E5071,"")</f>
        <v/>
      </c>
      <c r="S5071" s="27">
        <f>IF(AND(H5071=1,J5071&lt;&gt;""),E5071-J5071,"")</f>
        <v/>
      </c>
      <c r="T5071">
        <f>IF(G5071="","",MONTH(G5071))</f>
        <v/>
      </c>
    </row>
    <row r="5072">
      <c r="A5072" s="24" t="n">
        <v>2020</v>
      </c>
      <c r="B5072" s="24" t="n">
        <v>7</v>
      </c>
      <c r="C5072" s="24" t="n">
        <v>30</v>
      </c>
      <c r="D5072" s="24" t="n">
        <v>7</v>
      </c>
      <c r="E5072" s="24" t="n">
        <v>14.9</v>
      </c>
      <c r="F5072" s="25">
        <f>IF($E5072="","",DATE(IF($A5072="",nominal_year,$A5072),$B5072,$C5072)+($D5072-IF(LEFT(hour_conv,1)="1",1,0))/24)</f>
        <v/>
      </c>
      <c r="G5072" s="26">
        <f>IF(F5072="","",INT(F5072))</f>
        <v/>
      </c>
      <c r="H5072">
        <f>IF(G5072="","",IF(AND(MONTH(G5072)*100+DAY(G5072)&gt;=season_lo,MONTH(G5072)*100+DAY(G5072)&lt;=season_hi),1,0))</f>
        <v/>
      </c>
      <c r="I5072">
        <f>IF(G5072="","",G5072-first_day+1)</f>
        <v/>
      </c>
      <c r="J5072" s="27">
        <f>IF(I5072="","",INDEX(Daily!$J$2:$J$421,I5072))</f>
        <v/>
      </c>
      <c r="K5072" s="27">
        <f>IF(J5072="","",J5072+cat_offset)</f>
        <v/>
      </c>
      <c r="L5072" s="27">
        <f>IF(J5072="","",MAX(0,E5072-J5072)^2)</f>
        <v/>
      </c>
      <c r="M5072" s="27">
        <f>IF(J5072="","",MAX(0,E5072-(J5072+twcdh_off))^2)</f>
        <v/>
      </c>
      <c r="N5072" s="27">
        <f>IF(E5072="","",MAX(0,E5072-swcdh_thr)^2)</f>
        <v/>
      </c>
      <c r="O5072">
        <f>IF(K5072="","",ROUND(E5072-K5072,0))</f>
        <v/>
      </c>
      <c r="P5072">
        <f>IF(O5072="","",IF(O5072&gt;=1,O5072,0))</f>
        <v/>
      </c>
      <c r="Q5072" s="27">
        <f>IF(E5072="","",MAX(0,E5072-22))</f>
        <v/>
      </c>
      <c r="R5072" s="27">
        <f>IF(H5072=1,E5072,"")</f>
        <v/>
      </c>
      <c r="S5072" s="27">
        <f>IF(AND(H5072=1,J5072&lt;&gt;""),E5072-J5072,"")</f>
        <v/>
      </c>
      <c r="T5072">
        <f>IF(G5072="","",MONTH(G5072))</f>
        <v/>
      </c>
    </row>
    <row r="5073">
      <c r="A5073" s="24" t="n">
        <v>2020</v>
      </c>
      <c r="B5073" s="24" t="n">
        <v>7</v>
      </c>
      <c r="C5073" s="24" t="n">
        <v>30</v>
      </c>
      <c r="D5073" s="24" t="n">
        <v>8</v>
      </c>
      <c r="E5073" s="24" t="n">
        <v>15.2</v>
      </c>
      <c r="F5073" s="25">
        <f>IF($E5073="","",DATE(IF($A5073="",nominal_year,$A5073),$B5073,$C5073)+($D5073-IF(LEFT(hour_conv,1)="1",1,0))/24)</f>
        <v/>
      </c>
      <c r="G5073" s="26">
        <f>IF(F5073="","",INT(F5073))</f>
        <v/>
      </c>
      <c r="H5073">
        <f>IF(G5073="","",IF(AND(MONTH(G5073)*100+DAY(G5073)&gt;=season_lo,MONTH(G5073)*100+DAY(G5073)&lt;=season_hi),1,0))</f>
        <v/>
      </c>
      <c r="I5073">
        <f>IF(G5073="","",G5073-first_day+1)</f>
        <v/>
      </c>
      <c r="J5073" s="27">
        <f>IF(I5073="","",INDEX(Daily!$J$2:$J$421,I5073))</f>
        <v/>
      </c>
      <c r="K5073" s="27">
        <f>IF(J5073="","",J5073+cat_offset)</f>
        <v/>
      </c>
      <c r="L5073" s="27">
        <f>IF(J5073="","",MAX(0,E5073-J5073)^2)</f>
        <v/>
      </c>
      <c r="M5073" s="27">
        <f>IF(J5073="","",MAX(0,E5073-(J5073+twcdh_off))^2)</f>
        <v/>
      </c>
      <c r="N5073" s="27">
        <f>IF(E5073="","",MAX(0,E5073-swcdh_thr)^2)</f>
        <v/>
      </c>
      <c r="O5073">
        <f>IF(K5073="","",ROUND(E5073-K5073,0))</f>
        <v/>
      </c>
      <c r="P5073">
        <f>IF(O5073="","",IF(O5073&gt;=1,O5073,0))</f>
        <v/>
      </c>
      <c r="Q5073" s="27">
        <f>IF(E5073="","",MAX(0,E5073-22))</f>
        <v/>
      </c>
      <c r="R5073" s="27">
        <f>IF(H5073=1,E5073,"")</f>
        <v/>
      </c>
      <c r="S5073" s="27">
        <f>IF(AND(H5073=1,J5073&lt;&gt;""),E5073-J5073,"")</f>
        <v/>
      </c>
      <c r="T5073">
        <f>IF(G5073="","",MONTH(G5073))</f>
        <v/>
      </c>
    </row>
    <row r="5074">
      <c r="A5074" s="24" t="n">
        <v>2020</v>
      </c>
      <c r="B5074" s="24" t="n">
        <v>7</v>
      </c>
      <c r="C5074" s="24" t="n">
        <v>30</v>
      </c>
      <c r="D5074" s="24" t="n">
        <v>9</v>
      </c>
      <c r="E5074" s="24" t="n">
        <v>16.98</v>
      </c>
      <c r="F5074" s="25">
        <f>IF($E5074="","",DATE(IF($A5074="",nominal_year,$A5074),$B5074,$C5074)+($D5074-IF(LEFT(hour_conv,1)="1",1,0))/24)</f>
        <v/>
      </c>
      <c r="G5074" s="26">
        <f>IF(F5074="","",INT(F5074))</f>
        <v/>
      </c>
      <c r="H5074">
        <f>IF(G5074="","",IF(AND(MONTH(G5074)*100+DAY(G5074)&gt;=season_lo,MONTH(G5074)*100+DAY(G5074)&lt;=season_hi),1,0))</f>
        <v/>
      </c>
      <c r="I5074">
        <f>IF(G5074="","",G5074-first_day+1)</f>
        <v/>
      </c>
      <c r="J5074" s="27">
        <f>IF(I5074="","",INDEX(Daily!$J$2:$J$421,I5074))</f>
        <v/>
      </c>
      <c r="K5074" s="27">
        <f>IF(J5074="","",J5074+cat_offset)</f>
        <v/>
      </c>
      <c r="L5074" s="27">
        <f>IF(J5074="","",MAX(0,E5074-J5074)^2)</f>
        <v/>
      </c>
      <c r="M5074" s="27">
        <f>IF(J5074="","",MAX(0,E5074-(J5074+twcdh_off))^2)</f>
        <v/>
      </c>
      <c r="N5074" s="27">
        <f>IF(E5074="","",MAX(0,E5074-swcdh_thr)^2)</f>
        <v/>
      </c>
      <c r="O5074">
        <f>IF(K5074="","",ROUND(E5074-K5074,0))</f>
        <v/>
      </c>
      <c r="P5074">
        <f>IF(O5074="","",IF(O5074&gt;=1,O5074,0))</f>
        <v/>
      </c>
      <c r="Q5074" s="27">
        <f>IF(E5074="","",MAX(0,E5074-22))</f>
        <v/>
      </c>
      <c r="R5074" s="27">
        <f>IF(H5074=1,E5074,"")</f>
        <v/>
      </c>
      <c r="S5074" s="27">
        <f>IF(AND(H5074=1,J5074&lt;&gt;""),E5074-J5074,"")</f>
        <v/>
      </c>
      <c r="T5074">
        <f>IF(G5074="","",MONTH(G5074))</f>
        <v/>
      </c>
    </row>
    <row r="5075">
      <c r="A5075" s="24" t="n">
        <v>2020</v>
      </c>
      <c r="B5075" s="24" t="n">
        <v>7</v>
      </c>
      <c r="C5075" s="24" t="n">
        <v>30</v>
      </c>
      <c r="D5075" s="24" t="n">
        <v>10</v>
      </c>
      <c r="E5075" s="24" t="n">
        <v>17.93</v>
      </c>
      <c r="F5075" s="25">
        <f>IF($E5075="","",DATE(IF($A5075="",nominal_year,$A5075),$B5075,$C5075)+($D5075-IF(LEFT(hour_conv,1)="1",1,0))/24)</f>
        <v/>
      </c>
      <c r="G5075" s="26">
        <f>IF(F5075="","",INT(F5075))</f>
        <v/>
      </c>
      <c r="H5075">
        <f>IF(G5075="","",IF(AND(MONTH(G5075)*100+DAY(G5075)&gt;=season_lo,MONTH(G5075)*100+DAY(G5075)&lt;=season_hi),1,0))</f>
        <v/>
      </c>
      <c r="I5075">
        <f>IF(G5075="","",G5075-first_day+1)</f>
        <v/>
      </c>
      <c r="J5075" s="27">
        <f>IF(I5075="","",INDEX(Daily!$J$2:$J$421,I5075))</f>
        <v/>
      </c>
      <c r="K5075" s="27">
        <f>IF(J5075="","",J5075+cat_offset)</f>
        <v/>
      </c>
      <c r="L5075" s="27">
        <f>IF(J5075="","",MAX(0,E5075-J5075)^2)</f>
        <v/>
      </c>
      <c r="M5075" s="27">
        <f>IF(J5075="","",MAX(0,E5075-(J5075+twcdh_off))^2)</f>
        <v/>
      </c>
      <c r="N5075" s="27">
        <f>IF(E5075="","",MAX(0,E5075-swcdh_thr)^2)</f>
        <v/>
      </c>
      <c r="O5075">
        <f>IF(K5075="","",ROUND(E5075-K5075,0))</f>
        <v/>
      </c>
      <c r="P5075">
        <f>IF(O5075="","",IF(O5075&gt;=1,O5075,0))</f>
        <v/>
      </c>
      <c r="Q5075" s="27">
        <f>IF(E5075="","",MAX(0,E5075-22))</f>
        <v/>
      </c>
      <c r="R5075" s="27">
        <f>IF(H5075=1,E5075,"")</f>
        <v/>
      </c>
      <c r="S5075" s="27">
        <f>IF(AND(H5075=1,J5075&lt;&gt;""),E5075-J5075,"")</f>
        <v/>
      </c>
      <c r="T5075">
        <f>IF(G5075="","",MONTH(G5075))</f>
        <v/>
      </c>
    </row>
    <row r="5076">
      <c r="A5076" s="24" t="n">
        <v>2020</v>
      </c>
      <c r="B5076" s="24" t="n">
        <v>7</v>
      </c>
      <c r="C5076" s="24" t="n">
        <v>30</v>
      </c>
      <c r="D5076" s="24" t="n">
        <v>11</v>
      </c>
      <c r="E5076" s="24" t="n">
        <v>19.46</v>
      </c>
      <c r="F5076" s="25">
        <f>IF($E5076="","",DATE(IF($A5076="",nominal_year,$A5076),$B5076,$C5076)+($D5076-IF(LEFT(hour_conv,1)="1",1,0))/24)</f>
        <v/>
      </c>
      <c r="G5076" s="26">
        <f>IF(F5076="","",INT(F5076))</f>
        <v/>
      </c>
      <c r="H5076">
        <f>IF(G5076="","",IF(AND(MONTH(G5076)*100+DAY(G5076)&gt;=season_lo,MONTH(G5076)*100+DAY(G5076)&lt;=season_hi),1,0))</f>
        <v/>
      </c>
      <c r="I5076">
        <f>IF(G5076="","",G5076-first_day+1)</f>
        <v/>
      </c>
      <c r="J5076" s="27">
        <f>IF(I5076="","",INDEX(Daily!$J$2:$J$421,I5076))</f>
        <v/>
      </c>
      <c r="K5076" s="27">
        <f>IF(J5076="","",J5076+cat_offset)</f>
        <v/>
      </c>
      <c r="L5076" s="27">
        <f>IF(J5076="","",MAX(0,E5076-J5076)^2)</f>
        <v/>
      </c>
      <c r="M5076" s="27">
        <f>IF(J5076="","",MAX(0,E5076-(J5076+twcdh_off))^2)</f>
        <v/>
      </c>
      <c r="N5076" s="27">
        <f>IF(E5076="","",MAX(0,E5076-swcdh_thr)^2)</f>
        <v/>
      </c>
      <c r="O5076">
        <f>IF(K5076="","",ROUND(E5076-K5076,0))</f>
        <v/>
      </c>
      <c r="P5076">
        <f>IF(O5076="","",IF(O5076&gt;=1,O5076,0))</f>
        <v/>
      </c>
      <c r="Q5076" s="27">
        <f>IF(E5076="","",MAX(0,E5076-22))</f>
        <v/>
      </c>
      <c r="R5076" s="27">
        <f>IF(H5076=1,E5076,"")</f>
        <v/>
      </c>
      <c r="S5076" s="27">
        <f>IF(AND(H5076=1,J5076&lt;&gt;""),E5076-J5076,"")</f>
        <v/>
      </c>
      <c r="T5076">
        <f>IF(G5076="","",MONTH(G5076))</f>
        <v/>
      </c>
    </row>
    <row r="5077">
      <c r="A5077" s="24" t="n">
        <v>2020</v>
      </c>
      <c r="B5077" s="24" t="n">
        <v>7</v>
      </c>
      <c r="C5077" s="24" t="n">
        <v>30</v>
      </c>
      <c r="D5077" s="24" t="n">
        <v>12</v>
      </c>
      <c r="E5077" s="24" t="n">
        <v>20.97</v>
      </c>
      <c r="F5077" s="25">
        <f>IF($E5077="","",DATE(IF($A5077="",nominal_year,$A5077),$B5077,$C5077)+($D5077-IF(LEFT(hour_conv,1)="1",1,0))/24)</f>
        <v/>
      </c>
      <c r="G5077" s="26">
        <f>IF(F5077="","",INT(F5077))</f>
        <v/>
      </c>
      <c r="H5077">
        <f>IF(G5077="","",IF(AND(MONTH(G5077)*100+DAY(G5077)&gt;=season_lo,MONTH(G5077)*100+DAY(G5077)&lt;=season_hi),1,0))</f>
        <v/>
      </c>
      <c r="I5077">
        <f>IF(G5077="","",G5077-first_day+1)</f>
        <v/>
      </c>
      <c r="J5077" s="27">
        <f>IF(I5077="","",INDEX(Daily!$J$2:$J$421,I5077))</f>
        <v/>
      </c>
      <c r="K5077" s="27">
        <f>IF(J5077="","",J5077+cat_offset)</f>
        <v/>
      </c>
      <c r="L5077" s="27">
        <f>IF(J5077="","",MAX(0,E5077-J5077)^2)</f>
        <v/>
      </c>
      <c r="M5077" s="27">
        <f>IF(J5077="","",MAX(0,E5077-(J5077+twcdh_off))^2)</f>
        <v/>
      </c>
      <c r="N5077" s="27">
        <f>IF(E5077="","",MAX(0,E5077-swcdh_thr)^2)</f>
        <v/>
      </c>
      <c r="O5077">
        <f>IF(K5077="","",ROUND(E5077-K5077,0))</f>
        <v/>
      </c>
      <c r="P5077">
        <f>IF(O5077="","",IF(O5077&gt;=1,O5077,0))</f>
        <v/>
      </c>
      <c r="Q5077" s="27">
        <f>IF(E5077="","",MAX(0,E5077-22))</f>
        <v/>
      </c>
      <c r="R5077" s="27">
        <f>IF(H5077=1,E5077,"")</f>
        <v/>
      </c>
      <c r="S5077" s="27">
        <f>IF(AND(H5077=1,J5077&lt;&gt;""),E5077-J5077,"")</f>
        <v/>
      </c>
      <c r="T5077">
        <f>IF(G5077="","",MONTH(G5077))</f>
        <v/>
      </c>
    </row>
    <row r="5078">
      <c r="A5078" s="24" t="n">
        <v>2020</v>
      </c>
      <c r="B5078" s="24" t="n">
        <v>7</v>
      </c>
      <c r="C5078" s="24" t="n">
        <v>30</v>
      </c>
      <c r="D5078" s="24" t="n">
        <v>13</v>
      </c>
      <c r="E5078" s="24" t="n">
        <v>21.93</v>
      </c>
      <c r="F5078" s="25">
        <f>IF($E5078="","",DATE(IF($A5078="",nominal_year,$A5078),$B5078,$C5078)+($D5078-IF(LEFT(hour_conv,1)="1",1,0))/24)</f>
        <v/>
      </c>
      <c r="G5078" s="26">
        <f>IF(F5078="","",INT(F5078))</f>
        <v/>
      </c>
      <c r="H5078">
        <f>IF(G5078="","",IF(AND(MONTH(G5078)*100+DAY(G5078)&gt;=season_lo,MONTH(G5078)*100+DAY(G5078)&lt;=season_hi),1,0))</f>
        <v/>
      </c>
      <c r="I5078">
        <f>IF(G5078="","",G5078-first_day+1)</f>
        <v/>
      </c>
      <c r="J5078" s="27">
        <f>IF(I5078="","",INDEX(Daily!$J$2:$J$421,I5078))</f>
        <v/>
      </c>
      <c r="K5078" s="27">
        <f>IF(J5078="","",J5078+cat_offset)</f>
        <v/>
      </c>
      <c r="L5078" s="27">
        <f>IF(J5078="","",MAX(0,E5078-J5078)^2)</f>
        <v/>
      </c>
      <c r="M5078" s="27">
        <f>IF(J5078="","",MAX(0,E5078-(J5078+twcdh_off))^2)</f>
        <v/>
      </c>
      <c r="N5078" s="27">
        <f>IF(E5078="","",MAX(0,E5078-swcdh_thr)^2)</f>
        <v/>
      </c>
      <c r="O5078">
        <f>IF(K5078="","",ROUND(E5078-K5078,0))</f>
        <v/>
      </c>
      <c r="P5078">
        <f>IF(O5078="","",IF(O5078&gt;=1,O5078,0))</f>
        <v/>
      </c>
      <c r="Q5078" s="27">
        <f>IF(E5078="","",MAX(0,E5078-22))</f>
        <v/>
      </c>
      <c r="R5078" s="27">
        <f>IF(H5078=1,E5078,"")</f>
        <v/>
      </c>
      <c r="S5078" s="27">
        <f>IF(AND(H5078=1,J5078&lt;&gt;""),E5078-J5078,"")</f>
        <v/>
      </c>
      <c r="T5078">
        <f>IF(G5078="","",MONTH(G5078))</f>
        <v/>
      </c>
    </row>
    <row r="5079">
      <c r="A5079" s="24" t="n">
        <v>2020</v>
      </c>
      <c r="B5079" s="24" t="n">
        <v>7</v>
      </c>
      <c r="C5079" s="24" t="n">
        <v>30</v>
      </c>
      <c r="D5079" s="24" t="n">
        <v>14</v>
      </c>
      <c r="E5079" s="24" t="n">
        <v>22.65</v>
      </c>
      <c r="F5079" s="25">
        <f>IF($E5079="","",DATE(IF($A5079="",nominal_year,$A5079),$B5079,$C5079)+($D5079-IF(LEFT(hour_conv,1)="1",1,0))/24)</f>
        <v/>
      </c>
      <c r="G5079" s="26">
        <f>IF(F5079="","",INT(F5079))</f>
        <v/>
      </c>
      <c r="H5079">
        <f>IF(G5079="","",IF(AND(MONTH(G5079)*100+DAY(G5079)&gt;=season_lo,MONTH(G5079)*100+DAY(G5079)&lt;=season_hi),1,0))</f>
        <v/>
      </c>
      <c r="I5079">
        <f>IF(G5079="","",G5079-first_day+1)</f>
        <v/>
      </c>
      <c r="J5079" s="27">
        <f>IF(I5079="","",INDEX(Daily!$J$2:$J$421,I5079))</f>
        <v/>
      </c>
      <c r="K5079" s="27">
        <f>IF(J5079="","",J5079+cat_offset)</f>
        <v/>
      </c>
      <c r="L5079" s="27">
        <f>IF(J5079="","",MAX(0,E5079-J5079)^2)</f>
        <v/>
      </c>
      <c r="M5079" s="27">
        <f>IF(J5079="","",MAX(0,E5079-(J5079+twcdh_off))^2)</f>
        <v/>
      </c>
      <c r="N5079" s="27">
        <f>IF(E5079="","",MAX(0,E5079-swcdh_thr)^2)</f>
        <v/>
      </c>
      <c r="O5079">
        <f>IF(K5079="","",ROUND(E5079-K5079,0))</f>
        <v/>
      </c>
      <c r="P5079">
        <f>IF(O5079="","",IF(O5079&gt;=1,O5079,0))</f>
        <v/>
      </c>
      <c r="Q5079" s="27">
        <f>IF(E5079="","",MAX(0,E5079-22))</f>
        <v/>
      </c>
      <c r="R5079" s="27">
        <f>IF(H5079=1,E5079,"")</f>
        <v/>
      </c>
      <c r="S5079" s="27">
        <f>IF(AND(H5079=1,J5079&lt;&gt;""),E5079-J5079,"")</f>
        <v/>
      </c>
      <c r="T5079">
        <f>IF(G5079="","",MONTH(G5079))</f>
        <v/>
      </c>
    </row>
    <row r="5080">
      <c r="A5080" s="24" t="n">
        <v>2020</v>
      </c>
      <c r="B5080" s="24" t="n">
        <v>7</v>
      </c>
      <c r="C5080" s="24" t="n">
        <v>30</v>
      </c>
      <c r="D5080" s="24" t="n">
        <v>15</v>
      </c>
      <c r="E5080" s="24" t="n">
        <v>24.18</v>
      </c>
      <c r="F5080" s="25">
        <f>IF($E5080="","",DATE(IF($A5080="",nominal_year,$A5080),$B5080,$C5080)+($D5080-IF(LEFT(hour_conv,1)="1",1,0))/24)</f>
        <v/>
      </c>
      <c r="G5080" s="26">
        <f>IF(F5080="","",INT(F5080))</f>
        <v/>
      </c>
      <c r="H5080">
        <f>IF(G5080="","",IF(AND(MONTH(G5080)*100+DAY(G5080)&gt;=season_lo,MONTH(G5080)*100+DAY(G5080)&lt;=season_hi),1,0))</f>
        <v/>
      </c>
      <c r="I5080">
        <f>IF(G5080="","",G5080-first_day+1)</f>
        <v/>
      </c>
      <c r="J5080" s="27">
        <f>IF(I5080="","",INDEX(Daily!$J$2:$J$421,I5080))</f>
        <v/>
      </c>
      <c r="K5080" s="27">
        <f>IF(J5080="","",J5080+cat_offset)</f>
        <v/>
      </c>
      <c r="L5080" s="27">
        <f>IF(J5080="","",MAX(0,E5080-J5080)^2)</f>
        <v/>
      </c>
      <c r="M5080" s="27">
        <f>IF(J5080="","",MAX(0,E5080-(J5080+twcdh_off))^2)</f>
        <v/>
      </c>
      <c r="N5080" s="27">
        <f>IF(E5080="","",MAX(0,E5080-swcdh_thr)^2)</f>
        <v/>
      </c>
      <c r="O5080">
        <f>IF(K5080="","",ROUND(E5080-K5080,0))</f>
        <v/>
      </c>
      <c r="P5080">
        <f>IF(O5080="","",IF(O5080&gt;=1,O5080,0))</f>
        <v/>
      </c>
      <c r="Q5080" s="27">
        <f>IF(E5080="","",MAX(0,E5080-22))</f>
        <v/>
      </c>
      <c r="R5080" s="27">
        <f>IF(H5080=1,E5080,"")</f>
        <v/>
      </c>
      <c r="S5080" s="27">
        <f>IF(AND(H5080=1,J5080&lt;&gt;""),E5080-J5080,"")</f>
        <v/>
      </c>
      <c r="T5080">
        <f>IF(G5080="","",MONTH(G5080))</f>
        <v/>
      </c>
    </row>
    <row r="5081">
      <c r="A5081" s="24" t="n">
        <v>2020</v>
      </c>
      <c r="B5081" s="24" t="n">
        <v>7</v>
      </c>
      <c r="C5081" s="24" t="n">
        <v>30</v>
      </c>
      <c r="D5081" s="24" t="n">
        <v>16</v>
      </c>
      <c r="E5081" s="24" t="n">
        <v>23.5</v>
      </c>
      <c r="F5081" s="25">
        <f>IF($E5081="","",DATE(IF($A5081="",nominal_year,$A5081),$B5081,$C5081)+($D5081-IF(LEFT(hour_conv,1)="1",1,0))/24)</f>
        <v/>
      </c>
      <c r="G5081" s="26">
        <f>IF(F5081="","",INT(F5081))</f>
        <v/>
      </c>
      <c r="H5081">
        <f>IF(G5081="","",IF(AND(MONTH(G5081)*100+DAY(G5081)&gt;=season_lo,MONTH(G5081)*100+DAY(G5081)&lt;=season_hi),1,0))</f>
        <v/>
      </c>
      <c r="I5081">
        <f>IF(G5081="","",G5081-first_day+1)</f>
        <v/>
      </c>
      <c r="J5081" s="27">
        <f>IF(I5081="","",INDEX(Daily!$J$2:$J$421,I5081))</f>
        <v/>
      </c>
      <c r="K5081" s="27">
        <f>IF(J5081="","",J5081+cat_offset)</f>
        <v/>
      </c>
      <c r="L5081" s="27">
        <f>IF(J5081="","",MAX(0,E5081-J5081)^2)</f>
        <v/>
      </c>
      <c r="M5081" s="27">
        <f>IF(J5081="","",MAX(0,E5081-(J5081+twcdh_off))^2)</f>
        <v/>
      </c>
      <c r="N5081" s="27">
        <f>IF(E5081="","",MAX(0,E5081-swcdh_thr)^2)</f>
        <v/>
      </c>
      <c r="O5081">
        <f>IF(K5081="","",ROUND(E5081-K5081,0))</f>
        <v/>
      </c>
      <c r="P5081">
        <f>IF(O5081="","",IF(O5081&gt;=1,O5081,0))</f>
        <v/>
      </c>
      <c r="Q5081" s="27">
        <f>IF(E5081="","",MAX(0,E5081-22))</f>
        <v/>
      </c>
      <c r="R5081" s="27">
        <f>IF(H5081=1,E5081,"")</f>
        <v/>
      </c>
      <c r="S5081" s="27">
        <f>IF(AND(H5081=1,J5081&lt;&gt;""),E5081-J5081,"")</f>
        <v/>
      </c>
      <c r="T5081">
        <f>IF(G5081="","",MONTH(G5081))</f>
        <v/>
      </c>
    </row>
    <row r="5082">
      <c r="A5082" s="24" t="n">
        <v>2020</v>
      </c>
      <c r="B5082" s="24" t="n">
        <v>7</v>
      </c>
      <c r="C5082" s="24" t="n">
        <v>30</v>
      </c>
      <c r="D5082" s="24" t="n">
        <v>17</v>
      </c>
      <c r="E5082" s="24" t="n">
        <v>22.93</v>
      </c>
      <c r="F5082" s="25">
        <f>IF($E5082="","",DATE(IF($A5082="",nominal_year,$A5082),$B5082,$C5082)+($D5082-IF(LEFT(hour_conv,1)="1",1,0))/24)</f>
        <v/>
      </c>
      <c r="G5082" s="26">
        <f>IF(F5082="","",INT(F5082))</f>
        <v/>
      </c>
      <c r="H5082">
        <f>IF(G5082="","",IF(AND(MONTH(G5082)*100+DAY(G5082)&gt;=season_lo,MONTH(G5082)*100+DAY(G5082)&lt;=season_hi),1,0))</f>
        <v/>
      </c>
      <c r="I5082">
        <f>IF(G5082="","",G5082-first_day+1)</f>
        <v/>
      </c>
      <c r="J5082" s="27">
        <f>IF(I5082="","",INDEX(Daily!$J$2:$J$421,I5082))</f>
        <v/>
      </c>
      <c r="K5082" s="27">
        <f>IF(J5082="","",J5082+cat_offset)</f>
        <v/>
      </c>
      <c r="L5082" s="27">
        <f>IF(J5082="","",MAX(0,E5082-J5082)^2)</f>
        <v/>
      </c>
      <c r="M5082" s="27">
        <f>IF(J5082="","",MAX(0,E5082-(J5082+twcdh_off))^2)</f>
        <v/>
      </c>
      <c r="N5082" s="27">
        <f>IF(E5082="","",MAX(0,E5082-swcdh_thr)^2)</f>
        <v/>
      </c>
      <c r="O5082">
        <f>IF(K5082="","",ROUND(E5082-K5082,0))</f>
        <v/>
      </c>
      <c r="P5082">
        <f>IF(O5082="","",IF(O5082&gt;=1,O5082,0))</f>
        <v/>
      </c>
      <c r="Q5082" s="27">
        <f>IF(E5082="","",MAX(0,E5082-22))</f>
        <v/>
      </c>
      <c r="R5082" s="27">
        <f>IF(H5082=1,E5082,"")</f>
        <v/>
      </c>
      <c r="S5082" s="27">
        <f>IF(AND(H5082=1,J5082&lt;&gt;""),E5082-J5082,"")</f>
        <v/>
      </c>
      <c r="T5082">
        <f>IF(G5082="","",MONTH(G5082))</f>
        <v/>
      </c>
    </row>
    <row r="5083">
      <c r="A5083" s="24" t="n">
        <v>2020</v>
      </c>
      <c r="B5083" s="24" t="n">
        <v>7</v>
      </c>
      <c r="C5083" s="24" t="n">
        <v>30</v>
      </c>
      <c r="D5083" s="24" t="n">
        <v>18</v>
      </c>
      <c r="E5083" s="24" t="n">
        <v>23.17</v>
      </c>
      <c r="F5083" s="25">
        <f>IF($E5083="","",DATE(IF($A5083="",nominal_year,$A5083),$B5083,$C5083)+($D5083-IF(LEFT(hour_conv,1)="1",1,0))/24)</f>
        <v/>
      </c>
      <c r="G5083" s="26">
        <f>IF(F5083="","",INT(F5083))</f>
        <v/>
      </c>
      <c r="H5083">
        <f>IF(G5083="","",IF(AND(MONTH(G5083)*100+DAY(G5083)&gt;=season_lo,MONTH(G5083)*100+DAY(G5083)&lt;=season_hi),1,0))</f>
        <v/>
      </c>
      <c r="I5083">
        <f>IF(G5083="","",G5083-first_day+1)</f>
        <v/>
      </c>
      <c r="J5083" s="27">
        <f>IF(I5083="","",INDEX(Daily!$J$2:$J$421,I5083))</f>
        <v/>
      </c>
      <c r="K5083" s="27">
        <f>IF(J5083="","",J5083+cat_offset)</f>
        <v/>
      </c>
      <c r="L5083" s="27">
        <f>IF(J5083="","",MAX(0,E5083-J5083)^2)</f>
        <v/>
      </c>
      <c r="M5083" s="27">
        <f>IF(J5083="","",MAX(0,E5083-(J5083+twcdh_off))^2)</f>
        <v/>
      </c>
      <c r="N5083" s="27">
        <f>IF(E5083="","",MAX(0,E5083-swcdh_thr)^2)</f>
        <v/>
      </c>
      <c r="O5083">
        <f>IF(K5083="","",ROUND(E5083-K5083,0))</f>
        <v/>
      </c>
      <c r="P5083">
        <f>IF(O5083="","",IF(O5083&gt;=1,O5083,0))</f>
        <v/>
      </c>
      <c r="Q5083" s="27">
        <f>IF(E5083="","",MAX(0,E5083-22))</f>
        <v/>
      </c>
      <c r="R5083" s="27">
        <f>IF(H5083=1,E5083,"")</f>
        <v/>
      </c>
      <c r="S5083" s="27">
        <f>IF(AND(H5083=1,J5083&lt;&gt;""),E5083-J5083,"")</f>
        <v/>
      </c>
      <c r="T5083">
        <f>IF(G5083="","",MONTH(G5083))</f>
        <v/>
      </c>
    </row>
    <row r="5084">
      <c r="A5084" s="24" t="n">
        <v>2020</v>
      </c>
      <c r="B5084" s="24" t="n">
        <v>7</v>
      </c>
      <c r="C5084" s="24" t="n">
        <v>30</v>
      </c>
      <c r="D5084" s="24" t="n">
        <v>19</v>
      </c>
      <c r="E5084" s="24" t="n">
        <v>22.3</v>
      </c>
      <c r="F5084" s="25">
        <f>IF($E5084="","",DATE(IF($A5084="",nominal_year,$A5084),$B5084,$C5084)+($D5084-IF(LEFT(hour_conv,1)="1",1,0))/24)</f>
        <v/>
      </c>
      <c r="G5084" s="26">
        <f>IF(F5084="","",INT(F5084))</f>
        <v/>
      </c>
      <c r="H5084">
        <f>IF(G5084="","",IF(AND(MONTH(G5084)*100+DAY(G5084)&gt;=season_lo,MONTH(G5084)*100+DAY(G5084)&lt;=season_hi),1,0))</f>
        <v/>
      </c>
      <c r="I5084">
        <f>IF(G5084="","",G5084-first_day+1)</f>
        <v/>
      </c>
      <c r="J5084" s="27">
        <f>IF(I5084="","",INDEX(Daily!$J$2:$J$421,I5084))</f>
        <v/>
      </c>
      <c r="K5084" s="27">
        <f>IF(J5084="","",J5084+cat_offset)</f>
        <v/>
      </c>
      <c r="L5084" s="27">
        <f>IF(J5084="","",MAX(0,E5084-J5084)^2)</f>
        <v/>
      </c>
      <c r="M5084" s="27">
        <f>IF(J5084="","",MAX(0,E5084-(J5084+twcdh_off))^2)</f>
        <v/>
      </c>
      <c r="N5084" s="27">
        <f>IF(E5084="","",MAX(0,E5084-swcdh_thr)^2)</f>
        <v/>
      </c>
      <c r="O5084">
        <f>IF(K5084="","",ROUND(E5084-K5084,0))</f>
        <v/>
      </c>
      <c r="P5084">
        <f>IF(O5084="","",IF(O5084&gt;=1,O5084,0))</f>
        <v/>
      </c>
      <c r="Q5084" s="27">
        <f>IF(E5084="","",MAX(0,E5084-22))</f>
        <v/>
      </c>
      <c r="R5084" s="27">
        <f>IF(H5084=1,E5084,"")</f>
        <v/>
      </c>
      <c r="S5084" s="27">
        <f>IF(AND(H5084=1,J5084&lt;&gt;""),E5084-J5084,"")</f>
        <v/>
      </c>
      <c r="T5084">
        <f>IF(G5084="","",MONTH(G5084))</f>
        <v/>
      </c>
    </row>
    <row r="5085">
      <c r="A5085" s="24" t="n">
        <v>2020</v>
      </c>
      <c r="B5085" s="24" t="n">
        <v>7</v>
      </c>
      <c r="C5085" s="24" t="n">
        <v>30</v>
      </c>
      <c r="D5085" s="24" t="n">
        <v>20</v>
      </c>
      <c r="E5085" s="24" t="n">
        <v>21.38</v>
      </c>
      <c r="F5085" s="25">
        <f>IF($E5085="","",DATE(IF($A5085="",nominal_year,$A5085),$B5085,$C5085)+($D5085-IF(LEFT(hour_conv,1)="1",1,0))/24)</f>
        <v/>
      </c>
      <c r="G5085" s="26">
        <f>IF(F5085="","",INT(F5085))</f>
        <v/>
      </c>
      <c r="H5085">
        <f>IF(G5085="","",IF(AND(MONTH(G5085)*100+DAY(G5085)&gt;=season_lo,MONTH(G5085)*100+DAY(G5085)&lt;=season_hi),1,0))</f>
        <v/>
      </c>
      <c r="I5085">
        <f>IF(G5085="","",G5085-first_day+1)</f>
        <v/>
      </c>
      <c r="J5085" s="27">
        <f>IF(I5085="","",INDEX(Daily!$J$2:$J$421,I5085))</f>
        <v/>
      </c>
      <c r="K5085" s="27">
        <f>IF(J5085="","",J5085+cat_offset)</f>
        <v/>
      </c>
      <c r="L5085" s="27">
        <f>IF(J5085="","",MAX(0,E5085-J5085)^2)</f>
        <v/>
      </c>
      <c r="M5085" s="27">
        <f>IF(J5085="","",MAX(0,E5085-(J5085+twcdh_off))^2)</f>
        <v/>
      </c>
      <c r="N5085" s="27">
        <f>IF(E5085="","",MAX(0,E5085-swcdh_thr)^2)</f>
        <v/>
      </c>
      <c r="O5085">
        <f>IF(K5085="","",ROUND(E5085-K5085,0))</f>
        <v/>
      </c>
      <c r="P5085">
        <f>IF(O5085="","",IF(O5085&gt;=1,O5085,0))</f>
        <v/>
      </c>
      <c r="Q5085" s="27">
        <f>IF(E5085="","",MAX(0,E5085-22))</f>
        <v/>
      </c>
      <c r="R5085" s="27">
        <f>IF(H5085=1,E5085,"")</f>
        <v/>
      </c>
      <c r="S5085" s="27">
        <f>IF(AND(H5085=1,J5085&lt;&gt;""),E5085-J5085,"")</f>
        <v/>
      </c>
      <c r="T5085">
        <f>IF(G5085="","",MONTH(G5085))</f>
        <v/>
      </c>
    </row>
    <row r="5086">
      <c r="A5086" s="24" t="n">
        <v>2020</v>
      </c>
      <c r="B5086" s="24" t="n">
        <v>7</v>
      </c>
      <c r="C5086" s="24" t="n">
        <v>30</v>
      </c>
      <c r="D5086" s="24" t="n">
        <v>21</v>
      </c>
      <c r="E5086" s="24" t="n">
        <v>20.34</v>
      </c>
      <c r="F5086" s="25">
        <f>IF($E5086="","",DATE(IF($A5086="",nominal_year,$A5086),$B5086,$C5086)+($D5086-IF(LEFT(hour_conv,1)="1",1,0))/24)</f>
        <v/>
      </c>
      <c r="G5086" s="26">
        <f>IF(F5086="","",INT(F5086))</f>
        <v/>
      </c>
      <c r="H5086">
        <f>IF(G5086="","",IF(AND(MONTH(G5086)*100+DAY(G5086)&gt;=season_lo,MONTH(G5086)*100+DAY(G5086)&lt;=season_hi),1,0))</f>
        <v/>
      </c>
      <c r="I5086">
        <f>IF(G5086="","",G5086-first_day+1)</f>
        <v/>
      </c>
      <c r="J5086" s="27">
        <f>IF(I5086="","",INDEX(Daily!$J$2:$J$421,I5086))</f>
        <v/>
      </c>
      <c r="K5086" s="27">
        <f>IF(J5086="","",J5086+cat_offset)</f>
        <v/>
      </c>
      <c r="L5086" s="27">
        <f>IF(J5086="","",MAX(0,E5086-J5086)^2)</f>
        <v/>
      </c>
      <c r="M5086" s="27">
        <f>IF(J5086="","",MAX(0,E5086-(J5086+twcdh_off))^2)</f>
        <v/>
      </c>
      <c r="N5086" s="27">
        <f>IF(E5086="","",MAX(0,E5086-swcdh_thr)^2)</f>
        <v/>
      </c>
      <c r="O5086">
        <f>IF(K5086="","",ROUND(E5086-K5086,0))</f>
        <v/>
      </c>
      <c r="P5086">
        <f>IF(O5086="","",IF(O5086&gt;=1,O5086,0))</f>
        <v/>
      </c>
      <c r="Q5086" s="27">
        <f>IF(E5086="","",MAX(0,E5086-22))</f>
        <v/>
      </c>
      <c r="R5086" s="27">
        <f>IF(H5086=1,E5086,"")</f>
        <v/>
      </c>
      <c r="S5086" s="27">
        <f>IF(AND(H5086=1,J5086&lt;&gt;""),E5086-J5086,"")</f>
        <v/>
      </c>
      <c r="T5086">
        <f>IF(G5086="","",MONTH(G5086))</f>
        <v/>
      </c>
    </row>
    <row r="5087">
      <c r="A5087" s="24" t="n">
        <v>2020</v>
      </c>
      <c r="B5087" s="24" t="n">
        <v>7</v>
      </c>
      <c r="C5087" s="24" t="n">
        <v>30</v>
      </c>
      <c r="D5087" s="24" t="n">
        <v>22</v>
      </c>
      <c r="E5087" s="24" t="n">
        <v>17.91</v>
      </c>
      <c r="F5087" s="25">
        <f>IF($E5087="","",DATE(IF($A5087="",nominal_year,$A5087),$B5087,$C5087)+($D5087-IF(LEFT(hour_conv,1)="1",1,0))/24)</f>
        <v/>
      </c>
      <c r="G5087" s="26">
        <f>IF(F5087="","",INT(F5087))</f>
        <v/>
      </c>
      <c r="H5087">
        <f>IF(G5087="","",IF(AND(MONTH(G5087)*100+DAY(G5087)&gt;=season_lo,MONTH(G5087)*100+DAY(G5087)&lt;=season_hi),1,0))</f>
        <v/>
      </c>
      <c r="I5087">
        <f>IF(G5087="","",G5087-first_day+1)</f>
        <v/>
      </c>
      <c r="J5087" s="27">
        <f>IF(I5087="","",INDEX(Daily!$J$2:$J$421,I5087))</f>
        <v/>
      </c>
      <c r="K5087" s="27">
        <f>IF(J5087="","",J5087+cat_offset)</f>
        <v/>
      </c>
      <c r="L5087" s="27">
        <f>IF(J5087="","",MAX(0,E5087-J5087)^2)</f>
        <v/>
      </c>
      <c r="M5087" s="27">
        <f>IF(J5087="","",MAX(0,E5087-(J5087+twcdh_off))^2)</f>
        <v/>
      </c>
      <c r="N5087" s="27">
        <f>IF(E5087="","",MAX(0,E5087-swcdh_thr)^2)</f>
        <v/>
      </c>
      <c r="O5087">
        <f>IF(K5087="","",ROUND(E5087-K5087,0))</f>
        <v/>
      </c>
      <c r="P5087">
        <f>IF(O5087="","",IF(O5087&gt;=1,O5087,0))</f>
        <v/>
      </c>
      <c r="Q5087" s="27">
        <f>IF(E5087="","",MAX(0,E5087-22))</f>
        <v/>
      </c>
      <c r="R5087" s="27">
        <f>IF(H5087=1,E5087,"")</f>
        <v/>
      </c>
      <c r="S5087" s="27">
        <f>IF(AND(H5087=1,J5087&lt;&gt;""),E5087-J5087,"")</f>
        <v/>
      </c>
      <c r="T5087">
        <f>IF(G5087="","",MONTH(G5087))</f>
        <v/>
      </c>
    </row>
    <row r="5088">
      <c r="A5088" s="24" t="n">
        <v>2020</v>
      </c>
      <c r="B5088" s="24" t="n">
        <v>7</v>
      </c>
      <c r="C5088" s="24" t="n">
        <v>30</v>
      </c>
      <c r="D5088" s="24" t="n">
        <v>23</v>
      </c>
      <c r="E5088" s="24" t="n">
        <v>17.36</v>
      </c>
      <c r="F5088" s="25">
        <f>IF($E5088="","",DATE(IF($A5088="",nominal_year,$A5088),$B5088,$C5088)+($D5088-IF(LEFT(hour_conv,1)="1",1,0))/24)</f>
        <v/>
      </c>
      <c r="G5088" s="26">
        <f>IF(F5088="","",INT(F5088))</f>
        <v/>
      </c>
      <c r="H5088">
        <f>IF(G5088="","",IF(AND(MONTH(G5088)*100+DAY(G5088)&gt;=season_lo,MONTH(G5088)*100+DAY(G5088)&lt;=season_hi),1,0))</f>
        <v/>
      </c>
      <c r="I5088">
        <f>IF(G5088="","",G5088-first_day+1)</f>
        <v/>
      </c>
      <c r="J5088" s="27">
        <f>IF(I5088="","",INDEX(Daily!$J$2:$J$421,I5088))</f>
        <v/>
      </c>
      <c r="K5088" s="27">
        <f>IF(J5088="","",J5088+cat_offset)</f>
        <v/>
      </c>
      <c r="L5088" s="27">
        <f>IF(J5088="","",MAX(0,E5088-J5088)^2)</f>
        <v/>
      </c>
      <c r="M5088" s="27">
        <f>IF(J5088="","",MAX(0,E5088-(J5088+twcdh_off))^2)</f>
        <v/>
      </c>
      <c r="N5088" s="27">
        <f>IF(E5088="","",MAX(0,E5088-swcdh_thr)^2)</f>
        <v/>
      </c>
      <c r="O5088">
        <f>IF(K5088="","",ROUND(E5088-K5088,0))</f>
        <v/>
      </c>
      <c r="P5088">
        <f>IF(O5088="","",IF(O5088&gt;=1,O5088,0))</f>
        <v/>
      </c>
      <c r="Q5088" s="27">
        <f>IF(E5088="","",MAX(0,E5088-22))</f>
        <v/>
      </c>
      <c r="R5088" s="27">
        <f>IF(H5088=1,E5088,"")</f>
        <v/>
      </c>
      <c r="S5088" s="27">
        <f>IF(AND(H5088=1,J5088&lt;&gt;""),E5088-J5088,"")</f>
        <v/>
      </c>
      <c r="T5088">
        <f>IF(G5088="","",MONTH(G5088))</f>
        <v/>
      </c>
    </row>
    <row r="5089">
      <c r="A5089" s="24" t="n">
        <v>2020</v>
      </c>
      <c r="B5089" s="24" t="n">
        <v>7</v>
      </c>
      <c r="C5089" s="24" t="n">
        <v>30</v>
      </c>
      <c r="D5089" s="24" t="n">
        <v>24</v>
      </c>
      <c r="E5089" s="24" t="n">
        <v>16.13</v>
      </c>
      <c r="F5089" s="25">
        <f>IF($E5089="","",DATE(IF($A5089="",nominal_year,$A5089),$B5089,$C5089)+($D5089-IF(LEFT(hour_conv,1)="1",1,0))/24)</f>
        <v/>
      </c>
      <c r="G5089" s="26">
        <f>IF(F5089="","",INT(F5089))</f>
        <v/>
      </c>
      <c r="H5089">
        <f>IF(G5089="","",IF(AND(MONTH(G5089)*100+DAY(G5089)&gt;=season_lo,MONTH(G5089)*100+DAY(G5089)&lt;=season_hi),1,0))</f>
        <v/>
      </c>
      <c r="I5089">
        <f>IF(G5089="","",G5089-first_day+1)</f>
        <v/>
      </c>
      <c r="J5089" s="27">
        <f>IF(I5089="","",INDEX(Daily!$J$2:$J$421,I5089))</f>
        <v/>
      </c>
      <c r="K5089" s="27">
        <f>IF(J5089="","",J5089+cat_offset)</f>
        <v/>
      </c>
      <c r="L5089" s="27">
        <f>IF(J5089="","",MAX(0,E5089-J5089)^2)</f>
        <v/>
      </c>
      <c r="M5089" s="27">
        <f>IF(J5089="","",MAX(0,E5089-(J5089+twcdh_off))^2)</f>
        <v/>
      </c>
      <c r="N5089" s="27">
        <f>IF(E5089="","",MAX(0,E5089-swcdh_thr)^2)</f>
        <v/>
      </c>
      <c r="O5089">
        <f>IF(K5089="","",ROUND(E5089-K5089,0))</f>
        <v/>
      </c>
      <c r="P5089">
        <f>IF(O5089="","",IF(O5089&gt;=1,O5089,0))</f>
        <v/>
      </c>
      <c r="Q5089" s="27">
        <f>IF(E5089="","",MAX(0,E5089-22))</f>
        <v/>
      </c>
      <c r="R5089" s="27">
        <f>IF(H5089=1,E5089,"")</f>
        <v/>
      </c>
      <c r="S5089" s="27">
        <f>IF(AND(H5089=1,J5089&lt;&gt;""),E5089-J5089,"")</f>
        <v/>
      </c>
      <c r="T5089">
        <f>IF(G5089="","",MONTH(G5089))</f>
        <v/>
      </c>
    </row>
    <row r="5090">
      <c r="A5090" s="24" t="n">
        <v>2020</v>
      </c>
      <c r="B5090" s="24" t="n">
        <v>7</v>
      </c>
      <c r="C5090" s="24" t="n">
        <v>31</v>
      </c>
      <c r="D5090" s="24" t="n">
        <v>1</v>
      </c>
      <c r="E5090" s="24" t="n">
        <v>14</v>
      </c>
      <c r="F5090" s="25">
        <f>IF($E5090="","",DATE(IF($A5090="",nominal_year,$A5090),$B5090,$C5090)+($D5090-IF(LEFT(hour_conv,1)="1",1,0))/24)</f>
        <v/>
      </c>
      <c r="G5090" s="26">
        <f>IF(F5090="","",INT(F5090))</f>
        <v/>
      </c>
      <c r="H5090">
        <f>IF(G5090="","",IF(AND(MONTH(G5090)*100+DAY(G5090)&gt;=season_lo,MONTH(G5090)*100+DAY(G5090)&lt;=season_hi),1,0))</f>
        <v/>
      </c>
      <c r="I5090">
        <f>IF(G5090="","",G5090-first_day+1)</f>
        <v/>
      </c>
      <c r="J5090" s="27">
        <f>IF(I5090="","",INDEX(Daily!$J$2:$J$421,I5090))</f>
        <v/>
      </c>
      <c r="K5090" s="27">
        <f>IF(J5090="","",J5090+cat_offset)</f>
        <v/>
      </c>
      <c r="L5090" s="27">
        <f>IF(J5090="","",MAX(0,E5090-J5090)^2)</f>
        <v/>
      </c>
      <c r="M5090" s="27">
        <f>IF(J5090="","",MAX(0,E5090-(J5090+twcdh_off))^2)</f>
        <v/>
      </c>
      <c r="N5090" s="27">
        <f>IF(E5090="","",MAX(0,E5090-swcdh_thr)^2)</f>
        <v/>
      </c>
      <c r="O5090">
        <f>IF(K5090="","",ROUND(E5090-K5090,0))</f>
        <v/>
      </c>
      <c r="P5090">
        <f>IF(O5090="","",IF(O5090&gt;=1,O5090,0))</f>
        <v/>
      </c>
      <c r="Q5090" s="27">
        <f>IF(E5090="","",MAX(0,E5090-22))</f>
        <v/>
      </c>
      <c r="R5090" s="27">
        <f>IF(H5090=1,E5090,"")</f>
        <v/>
      </c>
      <c r="S5090" s="27">
        <f>IF(AND(H5090=1,J5090&lt;&gt;""),E5090-J5090,"")</f>
        <v/>
      </c>
      <c r="T5090">
        <f>IF(G5090="","",MONTH(G5090))</f>
        <v/>
      </c>
    </row>
    <row r="5091">
      <c r="A5091" s="24" t="n">
        <v>2020</v>
      </c>
      <c r="B5091" s="24" t="n">
        <v>7</v>
      </c>
      <c r="C5091" s="24" t="n">
        <v>31</v>
      </c>
      <c r="D5091" s="24" t="n">
        <v>2</v>
      </c>
      <c r="E5091" s="24" t="n">
        <v>13.27</v>
      </c>
      <c r="F5091" s="25">
        <f>IF($E5091="","",DATE(IF($A5091="",nominal_year,$A5091),$B5091,$C5091)+($D5091-IF(LEFT(hour_conv,1)="1",1,0))/24)</f>
        <v/>
      </c>
      <c r="G5091" s="26">
        <f>IF(F5091="","",INT(F5091))</f>
        <v/>
      </c>
      <c r="H5091">
        <f>IF(G5091="","",IF(AND(MONTH(G5091)*100+DAY(G5091)&gt;=season_lo,MONTH(G5091)*100+DAY(G5091)&lt;=season_hi),1,0))</f>
        <v/>
      </c>
      <c r="I5091">
        <f>IF(G5091="","",G5091-first_day+1)</f>
        <v/>
      </c>
      <c r="J5091" s="27">
        <f>IF(I5091="","",INDEX(Daily!$J$2:$J$421,I5091))</f>
        <v/>
      </c>
      <c r="K5091" s="27">
        <f>IF(J5091="","",J5091+cat_offset)</f>
        <v/>
      </c>
      <c r="L5091" s="27">
        <f>IF(J5091="","",MAX(0,E5091-J5091)^2)</f>
        <v/>
      </c>
      <c r="M5091" s="27">
        <f>IF(J5091="","",MAX(0,E5091-(J5091+twcdh_off))^2)</f>
        <v/>
      </c>
      <c r="N5091" s="27">
        <f>IF(E5091="","",MAX(0,E5091-swcdh_thr)^2)</f>
        <v/>
      </c>
      <c r="O5091">
        <f>IF(K5091="","",ROUND(E5091-K5091,0))</f>
        <v/>
      </c>
      <c r="P5091">
        <f>IF(O5091="","",IF(O5091&gt;=1,O5091,0))</f>
        <v/>
      </c>
      <c r="Q5091" s="27">
        <f>IF(E5091="","",MAX(0,E5091-22))</f>
        <v/>
      </c>
      <c r="R5091" s="27">
        <f>IF(H5091=1,E5091,"")</f>
        <v/>
      </c>
      <c r="S5091" s="27">
        <f>IF(AND(H5091=1,J5091&lt;&gt;""),E5091-J5091,"")</f>
        <v/>
      </c>
      <c r="T5091">
        <f>IF(G5091="","",MONTH(G5091))</f>
        <v/>
      </c>
    </row>
    <row r="5092">
      <c r="A5092" s="24" t="n">
        <v>2020</v>
      </c>
      <c r="B5092" s="24" t="n">
        <v>7</v>
      </c>
      <c r="C5092" s="24" t="n">
        <v>31</v>
      </c>
      <c r="D5092" s="24" t="n">
        <v>3</v>
      </c>
      <c r="E5092" s="24" t="n">
        <v>11.45</v>
      </c>
      <c r="F5092" s="25">
        <f>IF($E5092="","",DATE(IF($A5092="",nominal_year,$A5092),$B5092,$C5092)+($D5092-IF(LEFT(hour_conv,1)="1",1,0))/24)</f>
        <v/>
      </c>
      <c r="G5092" s="26">
        <f>IF(F5092="","",INT(F5092))</f>
        <v/>
      </c>
      <c r="H5092">
        <f>IF(G5092="","",IF(AND(MONTH(G5092)*100+DAY(G5092)&gt;=season_lo,MONTH(G5092)*100+DAY(G5092)&lt;=season_hi),1,0))</f>
        <v/>
      </c>
      <c r="I5092">
        <f>IF(G5092="","",G5092-first_day+1)</f>
        <v/>
      </c>
      <c r="J5092" s="27">
        <f>IF(I5092="","",INDEX(Daily!$J$2:$J$421,I5092))</f>
        <v/>
      </c>
      <c r="K5092" s="27">
        <f>IF(J5092="","",J5092+cat_offset)</f>
        <v/>
      </c>
      <c r="L5092" s="27">
        <f>IF(J5092="","",MAX(0,E5092-J5092)^2)</f>
        <v/>
      </c>
      <c r="M5092" s="27">
        <f>IF(J5092="","",MAX(0,E5092-(J5092+twcdh_off))^2)</f>
        <v/>
      </c>
      <c r="N5092" s="27">
        <f>IF(E5092="","",MAX(0,E5092-swcdh_thr)^2)</f>
        <v/>
      </c>
      <c r="O5092">
        <f>IF(K5092="","",ROUND(E5092-K5092,0))</f>
        <v/>
      </c>
      <c r="P5092">
        <f>IF(O5092="","",IF(O5092&gt;=1,O5092,0))</f>
        <v/>
      </c>
      <c r="Q5092" s="27">
        <f>IF(E5092="","",MAX(0,E5092-22))</f>
        <v/>
      </c>
      <c r="R5092" s="27">
        <f>IF(H5092=1,E5092,"")</f>
        <v/>
      </c>
      <c r="S5092" s="27">
        <f>IF(AND(H5092=1,J5092&lt;&gt;""),E5092-J5092,"")</f>
        <v/>
      </c>
      <c r="T5092">
        <f>IF(G5092="","",MONTH(G5092))</f>
        <v/>
      </c>
    </row>
    <row r="5093">
      <c r="A5093" s="24" t="n">
        <v>2020</v>
      </c>
      <c r="B5093" s="24" t="n">
        <v>7</v>
      </c>
      <c r="C5093" s="24" t="n">
        <v>31</v>
      </c>
      <c r="D5093" s="24" t="n">
        <v>4</v>
      </c>
      <c r="E5093" s="24" t="n">
        <v>12.24</v>
      </c>
      <c r="F5093" s="25">
        <f>IF($E5093="","",DATE(IF($A5093="",nominal_year,$A5093),$B5093,$C5093)+($D5093-IF(LEFT(hour_conv,1)="1",1,0))/24)</f>
        <v/>
      </c>
      <c r="G5093" s="26">
        <f>IF(F5093="","",INT(F5093))</f>
        <v/>
      </c>
      <c r="H5093">
        <f>IF(G5093="","",IF(AND(MONTH(G5093)*100+DAY(G5093)&gt;=season_lo,MONTH(G5093)*100+DAY(G5093)&lt;=season_hi),1,0))</f>
        <v/>
      </c>
      <c r="I5093">
        <f>IF(G5093="","",G5093-first_day+1)</f>
        <v/>
      </c>
      <c r="J5093" s="27">
        <f>IF(I5093="","",INDEX(Daily!$J$2:$J$421,I5093))</f>
        <v/>
      </c>
      <c r="K5093" s="27">
        <f>IF(J5093="","",J5093+cat_offset)</f>
        <v/>
      </c>
      <c r="L5093" s="27">
        <f>IF(J5093="","",MAX(0,E5093-J5093)^2)</f>
        <v/>
      </c>
      <c r="M5093" s="27">
        <f>IF(J5093="","",MAX(0,E5093-(J5093+twcdh_off))^2)</f>
        <v/>
      </c>
      <c r="N5093" s="27">
        <f>IF(E5093="","",MAX(0,E5093-swcdh_thr)^2)</f>
        <v/>
      </c>
      <c r="O5093">
        <f>IF(K5093="","",ROUND(E5093-K5093,0))</f>
        <v/>
      </c>
      <c r="P5093">
        <f>IF(O5093="","",IF(O5093&gt;=1,O5093,0))</f>
        <v/>
      </c>
      <c r="Q5093" s="27">
        <f>IF(E5093="","",MAX(0,E5093-22))</f>
        <v/>
      </c>
      <c r="R5093" s="27">
        <f>IF(H5093=1,E5093,"")</f>
        <v/>
      </c>
      <c r="S5093" s="27">
        <f>IF(AND(H5093=1,J5093&lt;&gt;""),E5093-J5093,"")</f>
        <v/>
      </c>
      <c r="T5093">
        <f>IF(G5093="","",MONTH(G5093))</f>
        <v/>
      </c>
    </row>
    <row r="5094">
      <c r="A5094" s="24" t="n">
        <v>2020</v>
      </c>
      <c r="B5094" s="24" t="n">
        <v>7</v>
      </c>
      <c r="C5094" s="24" t="n">
        <v>31</v>
      </c>
      <c r="D5094" s="24" t="n">
        <v>5</v>
      </c>
      <c r="E5094" s="24" t="n">
        <v>13.36</v>
      </c>
      <c r="F5094" s="25">
        <f>IF($E5094="","",DATE(IF($A5094="",nominal_year,$A5094),$B5094,$C5094)+($D5094-IF(LEFT(hour_conv,1)="1",1,0))/24)</f>
        <v/>
      </c>
      <c r="G5094" s="26">
        <f>IF(F5094="","",INT(F5094))</f>
        <v/>
      </c>
      <c r="H5094">
        <f>IF(G5094="","",IF(AND(MONTH(G5094)*100+DAY(G5094)&gt;=season_lo,MONTH(G5094)*100+DAY(G5094)&lt;=season_hi),1,0))</f>
        <v/>
      </c>
      <c r="I5094">
        <f>IF(G5094="","",G5094-first_day+1)</f>
        <v/>
      </c>
      <c r="J5094" s="27">
        <f>IF(I5094="","",INDEX(Daily!$J$2:$J$421,I5094))</f>
        <v/>
      </c>
      <c r="K5094" s="27">
        <f>IF(J5094="","",J5094+cat_offset)</f>
        <v/>
      </c>
      <c r="L5094" s="27">
        <f>IF(J5094="","",MAX(0,E5094-J5094)^2)</f>
        <v/>
      </c>
      <c r="M5094" s="27">
        <f>IF(J5094="","",MAX(0,E5094-(J5094+twcdh_off))^2)</f>
        <v/>
      </c>
      <c r="N5094" s="27">
        <f>IF(E5094="","",MAX(0,E5094-swcdh_thr)^2)</f>
        <v/>
      </c>
      <c r="O5094">
        <f>IF(K5094="","",ROUND(E5094-K5094,0))</f>
        <v/>
      </c>
      <c r="P5094">
        <f>IF(O5094="","",IF(O5094&gt;=1,O5094,0))</f>
        <v/>
      </c>
      <c r="Q5094" s="27">
        <f>IF(E5094="","",MAX(0,E5094-22))</f>
        <v/>
      </c>
      <c r="R5094" s="27">
        <f>IF(H5094=1,E5094,"")</f>
        <v/>
      </c>
      <c r="S5094" s="27">
        <f>IF(AND(H5094=1,J5094&lt;&gt;""),E5094-J5094,"")</f>
        <v/>
      </c>
      <c r="T5094">
        <f>IF(G5094="","",MONTH(G5094))</f>
        <v/>
      </c>
    </row>
    <row r="5095">
      <c r="A5095" s="24" t="n">
        <v>2020</v>
      </c>
      <c r="B5095" s="24" t="n">
        <v>7</v>
      </c>
      <c r="C5095" s="24" t="n">
        <v>31</v>
      </c>
      <c r="D5095" s="24" t="n">
        <v>6</v>
      </c>
      <c r="E5095" s="24" t="n">
        <v>12.45</v>
      </c>
      <c r="F5095" s="25">
        <f>IF($E5095="","",DATE(IF($A5095="",nominal_year,$A5095),$B5095,$C5095)+($D5095-IF(LEFT(hour_conv,1)="1",1,0))/24)</f>
        <v/>
      </c>
      <c r="G5095" s="26">
        <f>IF(F5095="","",INT(F5095))</f>
        <v/>
      </c>
      <c r="H5095">
        <f>IF(G5095="","",IF(AND(MONTH(G5095)*100+DAY(G5095)&gt;=season_lo,MONTH(G5095)*100+DAY(G5095)&lt;=season_hi),1,0))</f>
        <v/>
      </c>
      <c r="I5095">
        <f>IF(G5095="","",G5095-first_day+1)</f>
        <v/>
      </c>
      <c r="J5095" s="27">
        <f>IF(I5095="","",INDEX(Daily!$J$2:$J$421,I5095))</f>
        <v/>
      </c>
      <c r="K5095" s="27">
        <f>IF(J5095="","",J5095+cat_offset)</f>
        <v/>
      </c>
      <c r="L5095" s="27">
        <f>IF(J5095="","",MAX(0,E5095-J5095)^2)</f>
        <v/>
      </c>
      <c r="M5095" s="27">
        <f>IF(J5095="","",MAX(0,E5095-(J5095+twcdh_off))^2)</f>
        <v/>
      </c>
      <c r="N5095" s="27">
        <f>IF(E5095="","",MAX(0,E5095-swcdh_thr)^2)</f>
        <v/>
      </c>
      <c r="O5095">
        <f>IF(K5095="","",ROUND(E5095-K5095,0))</f>
        <v/>
      </c>
      <c r="P5095">
        <f>IF(O5095="","",IF(O5095&gt;=1,O5095,0))</f>
        <v/>
      </c>
      <c r="Q5095" s="27">
        <f>IF(E5095="","",MAX(0,E5095-22))</f>
        <v/>
      </c>
      <c r="R5095" s="27">
        <f>IF(H5095=1,E5095,"")</f>
        <v/>
      </c>
      <c r="S5095" s="27">
        <f>IF(AND(H5095=1,J5095&lt;&gt;""),E5095-J5095,"")</f>
        <v/>
      </c>
      <c r="T5095">
        <f>IF(G5095="","",MONTH(G5095))</f>
        <v/>
      </c>
    </row>
    <row r="5096">
      <c r="A5096" s="24" t="n">
        <v>2020</v>
      </c>
      <c r="B5096" s="24" t="n">
        <v>7</v>
      </c>
      <c r="C5096" s="24" t="n">
        <v>31</v>
      </c>
      <c r="D5096" s="24" t="n">
        <v>7</v>
      </c>
      <c r="E5096" s="24" t="n">
        <v>13.78</v>
      </c>
      <c r="F5096" s="25">
        <f>IF($E5096="","",DATE(IF($A5096="",nominal_year,$A5096),$B5096,$C5096)+($D5096-IF(LEFT(hour_conv,1)="1",1,0))/24)</f>
        <v/>
      </c>
      <c r="G5096" s="26">
        <f>IF(F5096="","",INT(F5096))</f>
        <v/>
      </c>
      <c r="H5096">
        <f>IF(G5096="","",IF(AND(MONTH(G5096)*100+DAY(G5096)&gt;=season_lo,MONTH(G5096)*100+DAY(G5096)&lt;=season_hi),1,0))</f>
        <v/>
      </c>
      <c r="I5096">
        <f>IF(G5096="","",G5096-first_day+1)</f>
        <v/>
      </c>
      <c r="J5096" s="27">
        <f>IF(I5096="","",INDEX(Daily!$J$2:$J$421,I5096))</f>
        <v/>
      </c>
      <c r="K5096" s="27">
        <f>IF(J5096="","",J5096+cat_offset)</f>
        <v/>
      </c>
      <c r="L5096" s="27">
        <f>IF(J5096="","",MAX(0,E5096-J5096)^2)</f>
        <v/>
      </c>
      <c r="M5096" s="27">
        <f>IF(J5096="","",MAX(0,E5096-(J5096+twcdh_off))^2)</f>
        <v/>
      </c>
      <c r="N5096" s="27">
        <f>IF(E5096="","",MAX(0,E5096-swcdh_thr)^2)</f>
        <v/>
      </c>
      <c r="O5096">
        <f>IF(K5096="","",ROUND(E5096-K5096,0))</f>
        <v/>
      </c>
      <c r="P5096">
        <f>IF(O5096="","",IF(O5096&gt;=1,O5096,0))</f>
        <v/>
      </c>
      <c r="Q5096" s="27">
        <f>IF(E5096="","",MAX(0,E5096-22))</f>
        <v/>
      </c>
      <c r="R5096" s="27">
        <f>IF(H5096=1,E5096,"")</f>
        <v/>
      </c>
      <c r="S5096" s="27">
        <f>IF(AND(H5096=1,J5096&lt;&gt;""),E5096-J5096,"")</f>
        <v/>
      </c>
      <c r="T5096">
        <f>IF(G5096="","",MONTH(G5096))</f>
        <v/>
      </c>
    </row>
    <row r="5097">
      <c r="A5097" s="24" t="n">
        <v>2020</v>
      </c>
      <c r="B5097" s="24" t="n">
        <v>7</v>
      </c>
      <c r="C5097" s="24" t="n">
        <v>31</v>
      </c>
      <c r="D5097" s="24" t="n">
        <v>8</v>
      </c>
      <c r="E5097" s="24" t="n">
        <v>15.19</v>
      </c>
      <c r="F5097" s="25">
        <f>IF($E5097="","",DATE(IF($A5097="",nominal_year,$A5097),$B5097,$C5097)+($D5097-IF(LEFT(hour_conv,1)="1",1,0))/24)</f>
        <v/>
      </c>
      <c r="G5097" s="26">
        <f>IF(F5097="","",INT(F5097))</f>
        <v/>
      </c>
      <c r="H5097">
        <f>IF(G5097="","",IF(AND(MONTH(G5097)*100+DAY(G5097)&gt;=season_lo,MONTH(G5097)*100+DAY(G5097)&lt;=season_hi),1,0))</f>
        <v/>
      </c>
      <c r="I5097">
        <f>IF(G5097="","",G5097-first_day+1)</f>
        <v/>
      </c>
      <c r="J5097" s="27">
        <f>IF(I5097="","",INDEX(Daily!$J$2:$J$421,I5097))</f>
        <v/>
      </c>
      <c r="K5097" s="27">
        <f>IF(J5097="","",J5097+cat_offset)</f>
        <v/>
      </c>
      <c r="L5097" s="27">
        <f>IF(J5097="","",MAX(0,E5097-J5097)^2)</f>
        <v/>
      </c>
      <c r="M5097" s="27">
        <f>IF(J5097="","",MAX(0,E5097-(J5097+twcdh_off))^2)</f>
        <v/>
      </c>
      <c r="N5097" s="27">
        <f>IF(E5097="","",MAX(0,E5097-swcdh_thr)^2)</f>
        <v/>
      </c>
      <c r="O5097">
        <f>IF(K5097="","",ROUND(E5097-K5097,0))</f>
        <v/>
      </c>
      <c r="P5097">
        <f>IF(O5097="","",IF(O5097&gt;=1,O5097,0))</f>
        <v/>
      </c>
      <c r="Q5097" s="27">
        <f>IF(E5097="","",MAX(0,E5097-22))</f>
        <v/>
      </c>
      <c r="R5097" s="27">
        <f>IF(H5097=1,E5097,"")</f>
        <v/>
      </c>
      <c r="S5097" s="27">
        <f>IF(AND(H5097=1,J5097&lt;&gt;""),E5097-J5097,"")</f>
        <v/>
      </c>
      <c r="T5097">
        <f>IF(G5097="","",MONTH(G5097))</f>
        <v/>
      </c>
    </row>
    <row r="5098">
      <c r="A5098" s="24" t="n">
        <v>2020</v>
      </c>
      <c r="B5098" s="24" t="n">
        <v>7</v>
      </c>
      <c r="C5098" s="24" t="n">
        <v>31</v>
      </c>
      <c r="D5098" s="24" t="n">
        <v>9</v>
      </c>
      <c r="E5098" s="24" t="n">
        <v>16.55</v>
      </c>
      <c r="F5098" s="25">
        <f>IF($E5098="","",DATE(IF($A5098="",nominal_year,$A5098),$B5098,$C5098)+($D5098-IF(LEFT(hour_conv,1)="1",1,0))/24)</f>
        <v/>
      </c>
      <c r="G5098" s="26">
        <f>IF(F5098="","",INT(F5098))</f>
        <v/>
      </c>
      <c r="H5098">
        <f>IF(G5098="","",IF(AND(MONTH(G5098)*100+DAY(G5098)&gt;=season_lo,MONTH(G5098)*100+DAY(G5098)&lt;=season_hi),1,0))</f>
        <v/>
      </c>
      <c r="I5098">
        <f>IF(G5098="","",G5098-first_day+1)</f>
        <v/>
      </c>
      <c r="J5098" s="27">
        <f>IF(I5098="","",INDEX(Daily!$J$2:$J$421,I5098))</f>
        <v/>
      </c>
      <c r="K5098" s="27">
        <f>IF(J5098="","",J5098+cat_offset)</f>
        <v/>
      </c>
      <c r="L5098" s="27">
        <f>IF(J5098="","",MAX(0,E5098-J5098)^2)</f>
        <v/>
      </c>
      <c r="M5098" s="27">
        <f>IF(J5098="","",MAX(0,E5098-(J5098+twcdh_off))^2)</f>
        <v/>
      </c>
      <c r="N5098" s="27">
        <f>IF(E5098="","",MAX(0,E5098-swcdh_thr)^2)</f>
        <v/>
      </c>
      <c r="O5098">
        <f>IF(K5098="","",ROUND(E5098-K5098,0))</f>
        <v/>
      </c>
      <c r="P5098">
        <f>IF(O5098="","",IF(O5098&gt;=1,O5098,0))</f>
        <v/>
      </c>
      <c r="Q5098" s="27">
        <f>IF(E5098="","",MAX(0,E5098-22))</f>
        <v/>
      </c>
      <c r="R5098" s="27">
        <f>IF(H5098=1,E5098,"")</f>
        <v/>
      </c>
      <c r="S5098" s="27">
        <f>IF(AND(H5098=1,J5098&lt;&gt;""),E5098-J5098,"")</f>
        <v/>
      </c>
      <c r="T5098">
        <f>IF(G5098="","",MONTH(G5098))</f>
        <v/>
      </c>
    </row>
    <row r="5099">
      <c r="A5099" s="24" t="n">
        <v>2020</v>
      </c>
      <c r="B5099" s="24" t="n">
        <v>7</v>
      </c>
      <c r="C5099" s="24" t="n">
        <v>31</v>
      </c>
      <c r="D5099" s="24" t="n">
        <v>10</v>
      </c>
      <c r="E5099" s="24" t="n">
        <v>18.32</v>
      </c>
      <c r="F5099" s="25">
        <f>IF($E5099="","",DATE(IF($A5099="",nominal_year,$A5099),$B5099,$C5099)+($D5099-IF(LEFT(hour_conv,1)="1",1,0))/24)</f>
        <v/>
      </c>
      <c r="G5099" s="26">
        <f>IF(F5099="","",INT(F5099))</f>
        <v/>
      </c>
      <c r="H5099">
        <f>IF(G5099="","",IF(AND(MONTH(G5099)*100+DAY(G5099)&gt;=season_lo,MONTH(G5099)*100+DAY(G5099)&lt;=season_hi),1,0))</f>
        <v/>
      </c>
      <c r="I5099">
        <f>IF(G5099="","",G5099-first_day+1)</f>
        <v/>
      </c>
      <c r="J5099" s="27">
        <f>IF(I5099="","",INDEX(Daily!$J$2:$J$421,I5099))</f>
        <v/>
      </c>
      <c r="K5099" s="27">
        <f>IF(J5099="","",J5099+cat_offset)</f>
        <v/>
      </c>
      <c r="L5099" s="27">
        <f>IF(J5099="","",MAX(0,E5099-J5099)^2)</f>
        <v/>
      </c>
      <c r="M5099" s="27">
        <f>IF(J5099="","",MAX(0,E5099-(J5099+twcdh_off))^2)</f>
        <v/>
      </c>
      <c r="N5099" s="27">
        <f>IF(E5099="","",MAX(0,E5099-swcdh_thr)^2)</f>
        <v/>
      </c>
      <c r="O5099">
        <f>IF(K5099="","",ROUND(E5099-K5099,0))</f>
        <v/>
      </c>
      <c r="P5099">
        <f>IF(O5099="","",IF(O5099&gt;=1,O5099,0))</f>
        <v/>
      </c>
      <c r="Q5099" s="27">
        <f>IF(E5099="","",MAX(0,E5099-22))</f>
        <v/>
      </c>
      <c r="R5099" s="27">
        <f>IF(H5099=1,E5099,"")</f>
        <v/>
      </c>
      <c r="S5099" s="27">
        <f>IF(AND(H5099=1,J5099&lt;&gt;""),E5099-J5099,"")</f>
        <v/>
      </c>
      <c r="T5099">
        <f>IF(G5099="","",MONTH(G5099))</f>
        <v/>
      </c>
    </row>
    <row r="5100">
      <c r="A5100" s="24" t="n">
        <v>2020</v>
      </c>
      <c r="B5100" s="24" t="n">
        <v>7</v>
      </c>
      <c r="C5100" s="24" t="n">
        <v>31</v>
      </c>
      <c r="D5100" s="24" t="n">
        <v>11</v>
      </c>
      <c r="E5100" s="24" t="n">
        <v>18.31</v>
      </c>
      <c r="F5100" s="25">
        <f>IF($E5100="","",DATE(IF($A5100="",nominal_year,$A5100),$B5100,$C5100)+($D5100-IF(LEFT(hour_conv,1)="1",1,0))/24)</f>
        <v/>
      </c>
      <c r="G5100" s="26">
        <f>IF(F5100="","",INT(F5100))</f>
        <v/>
      </c>
      <c r="H5100">
        <f>IF(G5100="","",IF(AND(MONTH(G5100)*100+DAY(G5100)&gt;=season_lo,MONTH(G5100)*100+DAY(G5100)&lt;=season_hi),1,0))</f>
        <v/>
      </c>
      <c r="I5100">
        <f>IF(G5100="","",G5100-first_day+1)</f>
        <v/>
      </c>
      <c r="J5100" s="27">
        <f>IF(I5100="","",INDEX(Daily!$J$2:$J$421,I5100))</f>
        <v/>
      </c>
      <c r="K5100" s="27">
        <f>IF(J5100="","",J5100+cat_offset)</f>
        <v/>
      </c>
      <c r="L5100" s="27">
        <f>IF(J5100="","",MAX(0,E5100-J5100)^2)</f>
        <v/>
      </c>
      <c r="M5100" s="27">
        <f>IF(J5100="","",MAX(0,E5100-(J5100+twcdh_off))^2)</f>
        <v/>
      </c>
      <c r="N5100" s="27">
        <f>IF(E5100="","",MAX(0,E5100-swcdh_thr)^2)</f>
        <v/>
      </c>
      <c r="O5100">
        <f>IF(K5100="","",ROUND(E5100-K5100,0))</f>
        <v/>
      </c>
      <c r="P5100">
        <f>IF(O5100="","",IF(O5100&gt;=1,O5100,0))</f>
        <v/>
      </c>
      <c r="Q5100" s="27">
        <f>IF(E5100="","",MAX(0,E5100-22))</f>
        <v/>
      </c>
      <c r="R5100" s="27">
        <f>IF(H5100=1,E5100,"")</f>
        <v/>
      </c>
      <c r="S5100" s="27">
        <f>IF(AND(H5100=1,J5100&lt;&gt;""),E5100-J5100,"")</f>
        <v/>
      </c>
      <c r="T5100">
        <f>IF(G5100="","",MONTH(G5100))</f>
        <v/>
      </c>
    </row>
    <row r="5101">
      <c r="A5101" s="24" t="n">
        <v>2020</v>
      </c>
      <c r="B5101" s="24" t="n">
        <v>7</v>
      </c>
      <c r="C5101" s="24" t="n">
        <v>31</v>
      </c>
      <c r="D5101" s="24" t="n">
        <v>12</v>
      </c>
      <c r="E5101" s="24" t="n">
        <v>20.28</v>
      </c>
      <c r="F5101" s="25">
        <f>IF($E5101="","",DATE(IF($A5101="",nominal_year,$A5101),$B5101,$C5101)+($D5101-IF(LEFT(hour_conv,1)="1",1,0))/24)</f>
        <v/>
      </c>
      <c r="G5101" s="26">
        <f>IF(F5101="","",INT(F5101))</f>
        <v/>
      </c>
      <c r="H5101">
        <f>IF(G5101="","",IF(AND(MONTH(G5101)*100+DAY(G5101)&gt;=season_lo,MONTH(G5101)*100+DAY(G5101)&lt;=season_hi),1,0))</f>
        <v/>
      </c>
      <c r="I5101">
        <f>IF(G5101="","",G5101-first_day+1)</f>
        <v/>
      </c>
      <c r="J5101" s="27">
        <f>IF(I5101="","",INDEX(Daily!$J$2:$J$421,I5101))</f>
        <v/>
      </c>
      <c r="K5101" s="27">
        <f>IF(J5101="","",J5101+cat_offset)</f>
        <v/>
      </c>
      <c r="L5101" s="27">
        <f>IF(J5101="","",MAX(0,E5101-J5101)^2)</f>
        <v/>
      </c>
      <c r="M5101" s="27">
        <f>IF(J5101="","",MAX(0,E5101-(J5101+twcdh_off))^2)</f>
        <v/>
      </c>
      <c r="N5101" s="27">
        <f>IF(E5101="","",MAX(0,E5101-swcdh_thr)^2)</f>
        <v/>
      </c>
      <c r="O5101">
        <f>IF(K5101="","",ROUND(E5101-K5101,0))</f>
        <v/>
      </c>
      <c r="P5101">
        <f>IF(O5101="","",IF(O5101&gt;=1,O5101,0))</f>
        <v/>
      </c>
      <c r="Q5101" s="27">
        <f>IF(E5101="","",MAX(0,E5101-22))</f>
        <v/>
      </c>
      <c r="R5101" s="27">
        <f>IF(H5101=1,E5101,"")</f>
        <v/>
      </c>
      <c r="S5101" s="27">
        <f>IF(AND(H5101=1,J5101&lt;&gt;""),E5101-J5101,"")</f>
        <v/>
      </c>
      <c r="T5101">
        <f>IF(G5101="","",MONTH(G5101))</f>
        <v/>
      </c>
    </row>
    <row r="5102">
      <c r="A5102" s="24" t="n">
        <v>2020</v>
      </c>
      <c r="B5102" s="24" t="n">
        <v>7</v>
      </c>
      <c r="C5102" s="24" t="n">
        <v>31</v>
      </c>
      <c r="D5102" s="24" t="n">
        <v>13</v>
      </c>
      <c r="E5102" s="24" t="n">
        <v>21.68</v>
      </c>
      <c r="F5102" s="25">
        <f>IF($E5102="","",DATE(IF($A5102="",nominal_year,$A5102),$B5102,$C5102)+($D5102-IF(LEFT(hour_conv,1)="1",1,0))/24)</f>
        <v/>
      </c>
      <c r="G5102" s="26">
        <f>IF(F5102="","",INT(F5102))</f>
        <v/>
      </c>
      <c r="H5102">
        <f>IF(G5102="","",IF(AND(MONTH(G5102)*100+DAY(G5102)&gt;=season_lo,MONTH(G5102)*100+DAY(G5102)&lt;=season_hi),1,0))</f>
        <v/>
      </c>
      <c r="I5102">
        <f>IF(G5102="","",G5102-first_day+1)</f>
        <v/>
      </c>
      <c r="J5102" s="27">
        <f>IF(I5102="","",INDEX(Daily!$J$2:$J$421,I5102))</f>
        <v/>
      </c>
      <c r="K5102" s="27">
        <f>IF(J5102="","",J5102+cat_offset)</f>
        <v/>
      </c>
      <c r="L5102" s="27">
        <f>IF(J5102="","",MAX(0,E5102-J5102)^2)</f>
        <v/>
      </c>
      <c r="M5102" s="27">
        <f>IF(J5102="","",MAX(0,E5102-(J5102+twcdh_off))^2)</f>
        <v/>
      </c>
      <c r="N5102" s="27">
        <f>IF(E5102="","",MAX(0,E5102-swcdh_thr)^2)</f>
        <v/>
      </c>
      <c r="O5102">
        <f>IF(K5102="","",ROUND(E5102-K5102,0))</f>
        <v/>
      </c>
      <c r="P5102">
        <f>IF(O5102="","",IF(O5102&gt;=1,O5102,0))</f>
        <v/>
      </c>
      <c r="Q5102" s="27">
        <f>IF(E5102="","",MAX(0,E5102-22))</f>
        <v/>
      </c>
      <c r="R5102" s="27">
        <f>IF(H5102=1,E5102,"")</f>
        <v/>
      </c>
      <c r="S5102" s="27">
        <f>IF(AND(H5102=1,J5102&lt;&gt;""),E5102-J5102,"")</f>
        <v/>
      </c>
      <c r="T5102">
        <f>IF(G5102="","",MONTH(G5102))</f>
        <v/>
      </c>
    </row>
    <row r="5103">
      <c r="A5103" s="24" t="n">
        <v>2020</v>
      </c>
      <c r="B5103" s="24" t="n">
        <v>7</v>
      </c>
      <c r="C5103" s="24" t="n">
        <v>31</v>
      </c>
      <c r="D5103" s="24" t="n">
        <v>14</v>
      </c>
      <c r="E5103" s="24" t="n">
        <v>21.64</v>
      </c>
      <c r="F5103" s="25">
        <f>IF($E5103="","",DATE(IF($A5103="",nominal_year,$A5103),$B5103,$C5103)+($D5103-IF(LEFT(hour_conv,1)="1",1,0))/24)</f>
        <v/>
      </c>
      <c r="G5103" s="26">
        <f>IF(F5103="","",INT(F5103))</f>
        <v/>
      </c>
      <c r="H5103">
        <f>IF(G5103="","",IF(AND(MONTH(G5103)*100+DAY(G5103)&gt;=season_lo,MONTH(G5103)*100+DAY(G5103)&lt;=season_hi),1,0))</f>
        <v/>
      </c>
      <c r="I5103">
        <f>IF(G5103="","",G5103-first_day+1)</f>
        <v/>
      </c>
      <c r="J5103" s="27">
        <f>IF(I5103="","",INDEX(Daily!$J$2:$J$421,I5103))</f>
        <v/>
      </c>
      <c r="K5103" s="27">
        <f>IF(J5103="","",J5103+cat_offset)</f>
        <v/>
      </c>
      <c r="L5103" s="27">
        <f>IF(J5103="","",MAX(0,E5103-J5103)^2)</f>
        <v/>
      </c>
      <c r="M5103" s="27">
        <f>IF(J5103="","",MAX(0,E5103-(J5103+twcdh_off))^2)</f>
        <v/>
      </c>
      <c r="N5103" s="27">
        <f>IF(E5103="","",MAX(0,E5103-swcdh_thr)^2)</f>
        <v/>
      </c>
      <c r="O5103">
        <f>IF(K5103="","",ROUND(E5103-K5103,0))</f>
        <v/>
      </c>
      <c r="P5103">
        <f>IF(O5103="","",IF(O5103&gt;=1,O5103,0))</f>
        <v/>
      </c>
      <c r="Q5103" s="27">
        <f>IF(E5103="","",MAX(0,E5103-22))</f>
        <v/>
      </c>
      <c r="R5103" s="27">
        <f>IF(H5103=1,E5103,"")</f>
        <v/>
      </c>
      <c r="S5103" s="27">
        <f>IF(AND(H5103=1,J5103&lt;&gt;""),E5103-J5103,"")</f>
        <v/>
      </c>
      <c r="T5103">
        <f>IF(G5103="","",MONTH(G5103))</f>
        <v/>
      </c>
    </row>
    <row r="5104">
      <c r="A5104" s="24" t="n">
        <v>2020</v>
      </c>
      <c r="B5104" s="24" t="n">
        <v>7</v>
      </c>
      <c r="C5104" s="24" t="n">
        <v>31</v>
      </c>
      <c r="D5104" s="24" t="n">
        <v>15</v>
      </c>
      <c r="E5104" s="24" t="n">
        <v>22.66</v>
      </c>
      <c r="F5104" s="25">
        <f>IF($E5104="","",DATE(IF($A5104="",nominal_year,$A5104),$B5104,$C5104)+($D5104-IF(LEFT(hour_conv,1)="1",1,0))/24)</f>
        <v/>
      </c>
      <c r="G5104" s="26">
        <f>IF(F5104="","",INT(F5104))</f>
        <v/>
      </c>
      <c r="H5104">
        <f>IF(G5104="","",IF(AND(MONTH(G5104)*100+DAY(G5104)&gt;=season_lo,MONTH(G5104)*100+DAY(G5104)&lt;=season_hi),1,0))</f>
        <v/>
      </c>
      <c r="I5104">
        <f>IF(G5104="","",G5104-first_day+1)</f>
        <v/>
      </c>
      <c r="J5104" s="27">
        <f>IF(I5104="","",INDEX(Daily!$J$2:$J$421,I5104))</f>
        <v/>
      </c>
      <c r="K5104" s="27">
        <f>IF(J5104="","",J5104+cat_offset)</f>
        <v/>
      </c>
      <c r="L5104" s="27">
        <f>IF(J5104="","",MAX(0,E5104-J5104)^2)</f>
        <v/>
      </c>
      <c r="M5104" s="27">
        <f>IF(J5104="","",MAX(0,E5104-(J5104+twcdh_off))^2)</f>
        <v/>
      </c>
      <c r="N5104" s="27">
        <f>IF(E5104="","",MAX(0,E5104-swcdh_thr)^2)</f>
        <v/>
      </c>
      <c r="O5104">
        <f>IF(K5104="","",ROUND(E5104-K5104,0))</f>
        <v/>
      </c>
      <c r="P5104">
        <f>IF(O5104="","",IF(O5104&gt;=1,O5104,0))</f>
        <v/>
      </c>
      <c r="Q5104" s="27">
        <f>IF(E5104="","",MAX(0,E5104-22))</f>
        <v/>
      </c>
      <c r="R5104" s="27">
        <f>IF(H5104=1,E5104,"")</f>
        <v/>
      </c>
      <c r="S5104" s="27">
        <f>IF(AND(H5104=1,J5104&lt;&gt;""),E5104-J5104,"")</f>
        <v/>
      </c>
      <c r="T5104">
        <f>IF(G5104="","",MONTH(G5104))</f>
        <v/>
      </c>
    </row>
    <row r="5105">
      <c r="A5105" s="24" t="n">
        <v>2020</v>
      </c>
      <c r="B5105" s="24" t="n">
        <v>7</v>
      </c>
      <c r="C5105" s="24" t="n">
        <v>31</v>
      </c>
      <c r="D5105" s="24" t="n">
        <v>16</v>
      </c>
      <c r="E5105" s="24" t="n">
        <v>23.61</v>
      </c>
      <c r="F5105" s="25">
        <f>IF($E5105="","",DATE(IF($A5105="",nominal_year,$A5105),$B5105,$C5105)+($D5105-IF(LEFT(hour_conv,1)="1",1,0))/24)</f>
        <v/>
      </c>
      <c r="G5105" s="26">
        <f>IF(F5105="","",INT(F5105))</f>
        <v/>
      </c>
      <c r="H5105">
        <f>IF(G5105="","",IF(AND(MONTH(G5105)*100+DAY(G5105)&gt;=season_lo,MONTH(G5105)*100+DAY(G5105)&lt;=season_hi),1,0))</f>
        <v/>
      </c>
      <c r="I5105">
        <f>IF(G5105="","",G5105-first_day+1)</f>
        <v/>
      </c>
      <c r="J5105" s="27">
        <f>IF(I5105="","",INDEX(Daily!$J$2:$J$421,I5105))</f>
        <v/>
      </c>
      <c r="K5105" s="27">
        <f>IF(J5105="","",J5105+cat_offset)</f>
        <v/>
      </c>
      <c r="L5105" s="27">
        <f>IF(J5105="","",MAX(0,E5105-J5105)^2)</f>
        <v/>
      </c>
      <c r="M5105" s="27">
        <f>IF(J5105="","",MAX(0,E5105-(J5105+twcdh_off))^2)</f>
        <v/>
      </c>
      <c r="N5105" s="27">
        <f>IF(E5105="","",MAX(0,E5105-swcdh_thr)^2)</f>
        <v/>
      </c>
      <c r="O5105">
        <f>IF(K5105="","",ROUND(E5105-K5105,0))</f>
        <v/>
      </c>
      <c r="P5105">
        <f>IF(O5105="","",IF(O5105&gt;=1,O5105,0))</f>
        <v/>
      </c>
      <c r="Q5105" s="27">
        <f>IF(E5105="","",MAX(0,E5105-22))</f>
        <v/>
      </c>
      <c r="R5105" s="27">
        <f>IF(H5105=1,E5105,"")</f>
        <v/>
      </c>
      <c r="S5105" s="27">
        <f>IF(AND(H5105=1,J5105&lt;&gt;""),E5105-J5105,"")</f>
        <v/>
      </c>
      <c r="T5105">
        <f>IF(G5105="","",MONTH(G5105))</f>
        <v/>
      </c>
    </row>
    <row r="5106">
      <c r="A5106" s="24" t="n">
        <v>2020</v>
      </c>
      <c r="B5106" s="24" t="n">
        <v>7</v>
      </c>
      <c r="C5106" s="24" t="n">
        <v>31</v>
      </c>
      <c r="D5106" s="24" t="n">
        <v>17</v>
      </c>
      <c r="E5106" s="24" t="n">
        <v>23.2</v>
      </c>
      <c r="F5106" s="25">
        <f>IF($E5106="","",DATE(IF($A5106="",nominal_year,$A5106),$B5106,$C5106)+($D5106-IF(LEFT(hour_conv,1)="1",1,0))/24)</f>
        <v/>
      </c>
      <c r="G5106" s="26">
        <f>IF(F5106="","",INT(F5106))</f>
        <v/>
      </c>
      <c r="H5106">
        <f>IF(G5106="","",IF(AND(MONTH(G5106)*100+DAY(G5106)&gt;=season_lo,MONTH(G5106)*100+DAY(G5106)&lt;=season_hi),1,0))</f>
        <v/>
      </c>
      <c r="I5106">
        <f>IF(G5106="","",G5106-first_day+1)</f>
        <v/>
      </c>
      <c r="J5106" s="27">
        <f>IF(I5106="","",INDEX(Daily!$J$2:$J$421,I5106))</f>
        <v/>
      </c>
      <c r="K5106" s="27">
        <f>IF(J5106="","",J5106+cat_offset)</f>
        <v/>
      </c>
      <c r="L5106" s="27">
        <f>IF(J5106="","",MAX(0,E5106-J5106)^2)</f>
        <v/>
      </c>
      <c r="M5106" s="27">
        <f>IF(J5106="","",MAX(0,E5106-(J5106+twcdh_off))^2)</f>
        <v/>
      </c>
      <c r="N5106" s="27">
        <f>IF(E5106="","",MAX(0,E5106-swcdh_thr)^2)</f>
        <v/>
      </c>
      <c r="O5106">
        <f>IF(K5106="","",ROUND(E5106-K5106,0))</f>
        <v/>
      </c>
      <c r="P5106">
        <f>IF(O5106="","",IF(O5106&gt;=1,O5106,0))</f>
        <v/>
      </c>
      <c r="Q5106" s="27">
        <f>IF(E5106="","",MAX(0,E5106-22))</f>
        <v/>
      </c>
      <c r="R5106" s="27">
        <f>IF(H5106=1,E5106,"")</f>
        <v/>
      </c>
      <c r="S5106" s="27">
        <f>IF(AND(H5106=1,J5106&lt;&gt;""),E5106-J5106,"")</f>
        <v/>
      </c>
      <c r="T5106">
        <f>IF(G5106="","",MONTH(G5106))</f>
        <v/>
      </c>
    </row>
    <row r="5107">
      <c r="A5107" s="24" t="n">
        <v>2020</v>
      </c>
      <c r="B5107" s="24" t="n">
        <v>7</v>
      </c>
      <c r="C5107" s="24" t="n">
        <v>31</v>
      </c>
      <c r="D5107" s="24" t="n">
        <v>18</v>
      </c>
      <c r="E5107" s="24" t="n">
        <v>22.37</v>
      </c>
      <c r="F5107" s="25">
        <f>IF($E5107="","",DATE(IF($A5107="",nominal_year,$A5107),$B5107,$C5107)+($D5107-IF(LEFT(hour_conv,1)="1",1,0))/24)</f>
        <v/>
      </c>
      <c r="G5107" s="26">
        <f>IF(F5107="","",INT(F5107))</f>
        <v/>
      </c>
      <c r="H5107">
        <f>IF(G5107="","",IF(AND(MONTH(G5107)*100+DAY(G5107)&gt;=season_lo,MONTH(G5107)*100+DAY(G5107)&lt;=season_hi),1,0))</f>
        <v/>
      </c>
      <c r="I5107">
        <f>IF(G5107="","",G5107-first_day+1)</f>
        <v/>
      </c>
      <c r="J5107" s="27">
        <f>IF(I5107="","",INDEX(Daily!$J$2:$J$421,I5107))</f>
        <v/>
      </c>
      <c r="K5107" s="27">
        <f>IF(J5107="","",J5107+cat_offset)</f>
        <v/>
      </c>
      <c r="L5107" s="27">
        <f>IF(J5107="","",MAX(0,E5107-J5107)^2)</f>
        <v/>
      </c>
      <c r="M5107" s="27">
        <f>IF(J5107="","",MAX(0,E5107-(J5107+twcdh_off))^2)</f>
        <v/>
      </c>
      <c r="N5107" s="27">
        <f>IF(E5107="","",MAX(0,E5107-swcdh_thr)^2)</f>
        <v/>
      </c>
      <c r="O5107">
        <f>IF(K5107="","",ROUND(E5107-K5107,0))</f>
        <v/>
      </c>
      <c r="P5107">
        <f>IF(O5107="","",IF(O5107&gt;=1,O5107,0))</f>
        <v/>
      </c>
      <c r="Q5107" s="27">
        <f>IF(E5107="","",MAX(0,E5107-22))</f>
        <v/>
      </c>
      <c r="R5107" s="27">
        <f>IF(H5107=1,E5107,"")</f>
        <v/>
      </c>
      <c r="S5107" s="27">
        <f>IF(AND(H5107=1,J5107&lt;&gt;""),E5107-J5107,"")</f>
        <v/>
      </c>
      <c r="T5107">
        <f>IF(G5107="","",MONTH(G5107))</f>
        <v/>
      </c>
    </row>
    <row r="5108">
      <c r="A5108" s="24" t="n">
        <v>2020</v>
      </c>
      <c r="B5108" s="24" t="n">
        <v>7</v>
      </c>
      <c r="C5108" s="24" t="n">
        <v>31</v>
      </c>
      <c r="D5108" s="24" t="n">
        <v>19</v>
      </c>
      <c r="E5108" s="24" t="n">
        <v>20.28</v>
      </c>
      <c r="F5108" s="25">
        <f>IF($E5108="","",DATE(IF($A5108="",nominal_year,$A5108),$B5108,$C5108)+($D5108-IF(LEFT(hour_conv,1)="1",1,0))/24)</f>
        <v/>
      </c>
      <c r="G5108" s="26">
        <f>IF(F5108="","",INT(F5108))</f>
        <v/>
      </c>
      <c r="H5108">
        <f>IF(G5108="","",IF(AND(MONTH(G5108)*100+DAY(G5108)&gt;=season_lo,MONTH(G5108)*100+DAY(G5108)&lt;=season_hi),1,0))</f>
        <v/>
      </c>
      <c r="I5108">
        <f>IF(G5108="","",G5108-first_day+1)</f>
        <v/>
      </c>
      <c r="J5108" s="27">
        <f>IF(I5108="","",INDEX(Daily!$J$2:$J$421,I5108))</f>
        <v/>
      </c>
      <c r="K5108" s="27">
        <f>IF(J5108="","",J5108+cat_offset)</f>
        <v/>
      </c>
      <c r="L5108" s="27">
        <f>IF(J5108="","",MAX(0,E5108-J5108)^2)</f>
        <v/>
      </c>
      <c r="M5108" s="27">
        <f>IF(J5108="","",MAX(0,E5108-(J5108+twcdh_off))^2)</f>
        <v/>
      </c>
      <c r="N5108" s="27">
        <f>IF(E5108="","",MAX(0,E5108-swcdh_thr)^2)</f>
        <v/>
      </c>
      <c r="O5108">
        <f>IF(K5108="","",ROUND(E5108-K5108,0))</f>
        <v/>
      </c>
      <c r="P5108">
        <f>IF(O5108="","",IF(O5108&gt;=1,O5108,0))</f>
        <v/>
      </c>
      <c r="Q5108" s="27">
        <f>IF(E5108="","",MAX(0,E5108-22))</f>
        <v/>
      </c>
      <c r="R5108" s="27">
        <f>IF(H5108=1,E5108,"")</f>
        <v/>
      </c>
      <c r="S5108" s="27">
        <f>IF(AND(H5108=1,J5108&lt;&gt;""),E5108-J5108,"")</f>
        <v/>
      </c>
      <c r="T5108">
        <f>IF(G5108="","",MONTH(G5108))</f>
        <v/>
      </c>
    </row>
    <row r="5109">
      <c r="A5109" s="24" t="n">
        <v>2020</v>
      </c>
      <c r="B5109" s="24" t="n">
        <v>7</v>
      </c>
      <c r="C5109" s="24" t="n">
        <v>31</v>
      </c>
      <c r="D5109" s="24" t="n">
        <v>20</v>
      </c>
      <c r="E5109" s="24" t="n">
        <v>20.2</v>
      </c>
      <c r="F5109" s="25">
        <f>IF($E5109="","",DATE(IF($A5109="",nominal_year,$A5109),$B5109,$C5109)+($D5109-IF(LEFT(hour_conv,1)="1",1,0))/24)</f>
        <v/>
      </c>
      <c r="G5109" s="26">
        <f>IF(F5109="","",INT(F5109))</f>
        <v/>
      </c>
      <c r="H5109">
        <f>IF(G5109="","",IF(AND(MONTH(G5109)*100+DAY(G5109)&gt;=season_lo,MONTH(G5109)*100+DAY(G5109)&lt;=season_hi),1,0))</f>
        <v/>
      </c>
      <c r="I5109">
        <f>IF(G5109="","",G5109-first_day+1)</f>
        <v/>
      </c>
      <c r="J5109" s="27">
        <f>IF(I5109="","",INDEX(Daily!$J$2:$J$421,I5109))</f>
        <v/>
      </c>
      <c r="K5109" s="27">
        <f>IF(J5109="","",J5109+cat_offset)</f>
        <v/>
      </c>
      <c r="L5109" s="27">
        <f>IF(J5109="","",MAX(0,E5109-J5109)^2)</f>
        <v/>
      </c>
      <c r="M5109" s="27">
        <f>IF(J5109="","",MAX(0,E5109-(J5109+twcdh_off))^2)</f>
        <v/>
      </c>
      <c r="N5109" s="27">
        <f>IF(E5109="","",MAX(0,E5109-swcdh_thr)^2)</f>
        <v/>
      </c>
      <c r="O5109">
        <f>IF(K5109="","",ROUND(E5109-K5109,0))</f>
        <v/>
      </c>
      <c r="P5109">
        <f>IF(O5109="","",IF(O5109&gt;=1,O5109,0))</f>
        <v/>
      </c>
      <c r="Q5109" s="27">
        <f>IF(E5109="","",MAX(0,E5109-22))</f>
        <v/>
      </c>
      <c r="R5109" s="27">
        <f>IF(H5109=1,E5109,"")</f>
        <v/>
      </c>
      <c r="S5109" s="27">
        <f>IF(AND(H5109=1,J5109&lt;&gt;""),E5109-J5109,"")</f>
        <v/>
      </c>
      <c r="T5109">
        <f>IF(G5109="","",MONTH(G5109))</f>
        <v/>
      </c>
    </row>
    <row r="5110">
      <c r="A5110" s="24" t="n">
        <v>2020</v>
      </c>
      <c r="B5110" s="24" t="n">
        <v>7</v>
      </c>
      <c r="C5110" s="24" t="n">
        <v>31</v>
      </c>
      <c r="D5110" s="24" t="n">
        <v>21</v>
      </c>
      <c r="E5110" s="24" t="n">
        <v>19.16</v>
      </c>
      <c r="F5110" s="25">
        <f>IF($E5110="","",DATE(IF($A5110="",nominal_year,$A5110),$B5110,$C5110)+($D5110-IF(LEFT(hour_conv,1)="1",1,0))/24)</f>
        <v/>
      </c>
      <c r="G5110" s="26">
        <f>IF(F5110="","",INT(F5110))</f>
        <v/>
      </c>
      <c r="H5110">
        <f>IF(G5110="","",IF(AND(MONTH(G5110)*100+DAY(G5110)&gt;=season_lo,MONTH(G5110)*100+DAY(G5110)&lt;=season_hi),1,0))</f>
        <v/>
      </c>
      <c r="I5110">
        <f>IF(G5110="","",G5110-first_day+1)</f>
        <v/>
      </c>
      <c r="J5110" s="27">
        <f>IF(I5110="","",INDEX(Daily!$J$2:$J$421,I5110))</f>
        <v/>
      </c>
      <c r="K5110" s="27">
        <f>IF(J5110="","",J5110+cat_offset)</f>
        <v/>
      </c>
      <c r="L5110" s="27">
        <f>IF(J5110="","",MAX(0,E5110-J5110)^2)</f>
        <v/>
      </c>
      <c r="M5110" s="27">
        <f>IF(J5110="","",MAX(0,E5110-(J5110+twcdh_off))^2)</f>
        <v/>
      </c>
      <c r="N5110" s="27">
        <f>IF(E5110="","",MAX(0,E5110-swcdh_thr)^2)</f>
        <v/>
      </c>
      <c r="O5110">
        <f>IF(K5110="","",ROUND(E5110-K5110,0))</f>
        <v/>
      </c>
      <c r="P5110">
        <f>IF(O5110="","",IF(O5110&gt;=1,O5110,0))</f>
        <v/>
      </c>
      <c r="Q5110" s="27">
        <f>IF(E5110="","",MAX(0,E5110-22))</f>
        <v/>
      </c>
      <c r="R5110" s="27">
        <f>IF(H5110=1,E5110,"")</f>
        <v/>
      </c>
      <c r="S5110" s="27">
        <f>IF(AND(H5110=1,J5110&lt;&gt;""),E5110-J5110,"")</f>
        <v/>
      </c>
      <c r="T5110">
        <f>IF(G5110="","",MONTH(G5110))</f>
        <v/>
      </c>
    </row>
    <row r="5111">
      <c r="A5111" s="24" t="n">
        <v>2020</v>
      </c>
      <c r="B5111" s="24" t="n">
        <v>7</v>
      </c>
      <c r="C5111" s="24" t="n">
        <v>31</v>
      </c>
      <c r="D5111" s="24" t="n">
        <v>22</v>
      </c>
      <c r="E5111" s="24" t="n">
        <v>17.53</v>
      </c>
      <c r="F5111" s="25">
        <f>IF($E5111="","",DATE(IF($A5111="",nominal_year,$A5111),$B5111,$C5111)+($D5111-IF(LEFT(hour_conv,1)="1",1,0))/24)</f>
        <v/>
      </c>
      <c r="G5111" s="26">
        <f>IF(F5111="","",INT(F5111))</f>
        <v/>
      </c>
      <c r="H5111">
        <f>IF(G5111="","",IF(AND(MONTH(G5111)*100+DAY(G5111)&gt;=season_lo,MONTH(G5111)*100+DAY(G5111)&lt;=season_hi),1,0))</f>
        <v/>
      </c>
      <c r="I5111">
        <f>IF(G5111="","",G5111-first_day+1)</f>
        <v/>
      </c>
      <c r="J5111" s="27">
        <f>IF(I5111="","",INDEX(Daily!$J$2:$J$421,I5111))</f>
        <v/>
      </c>
      <c r="K5111" s="27">
        <f>IF(J5111="","",J5111+cat_offset)</f>
        <v/>
      </c>
      <c r="L5111" s="27">
        <f>IF(J5111="","",MAX(0,E5111-J5111)^2)</f>
        <v/>
      </c>
      <c r="M5111" s="27">
        <f>IF(J5111="","",MAX(0,E5111-(J5111+twcdh_off))^2)</f>
        <v/>
      </c>
      <c r="N5111" s="27">
        <f>IF(E5111="","",MAX(0,E5111-swcdh_thr)^2)</f>
        <v/>
      </c>
      <c r="O5111">
        <f>IF(K5111="","",ROUND(E5111-K5111,0))</f>
        <v/>
      </c>
      <c r="P5111">
        <f>IF(O5111="","",IF(O5111&gt;=1,O5111,0))</f>
        <v/>
      </c>
      <c r="Q5111" s="27">
        <f>IF(E5111="","",MAX(0,E5111-22))</f>
        <v/>
      </c>
      <c r="R5111" s="27">
        <f>IF(H5111=1,E5111,"")</f>
        <v/>
      </c>
      <c r="S5111" s="27">
        <f>IF(AND(H5111=1,J5111&lt;&gt;""),E5111-J5111,"")</f>
        <v/>
      </c>
      <c r="T5111">
        <f>IF(G5111="","",MONTH(G5111))</f>
        <v/>
      </c>
    </row>
    <row r="5112">
      <c r="A5112" s="24" t="n">
        <v>2020</v>
      </c>
      <c r="B5112" s="24" t="n">
        <v>7</v>
      </c>
      <c r="C5112" s="24" t="n">
        <v>31</v>
      </c>
      <c r="D5112" s="24" t="n">
        <v>23</v>
      </c>
      <c r="E5112" s="24" t="n">
        <v>16.29</v>
      </c>
      <c r="F5112" s="25">
        <f>IF($E5112="","",DATE(IF($A5112="",nominal_year,$A5112),$B5112,$C5112)+($D5112-IF(LEFT(hour_conv,1)="1",1,0))/24)</f>
        <v/>
      </c>
      <c r="G5112" s="26">
        <f>IF(F5112="","",INT(F5112))</f>
        <v/>
      </c>
      <c r="H5112">
        <f>IF(G5112="","",IF(AND(MONTH(G5112)*100+DAY(G5112)&gt;=season_lo,MONTH(G5112)*100+DAY(G5112)&lt;=season_hi),1,0))</f>
        <v/>
      </c>
      <c r="I5112">
        <f>IF(G5112="","",G5112-first_day+1)</f>
        <v/>
      </c>
      <c r="J5112" s="27">
        <f>IF(I5112="","",INDEX(Daily!$J$2:$J$421,I5112))</f>
        <v/>
      </c>
      <c r="K5112" s="27">
        <f>IF(J5112="","",J5112+cat_offset)</f>
        <v/>
      </c>
      <c r="L5112" s="27">
        <f>IF(J5112="","",MAX(0,E5112-J5112)^2)</f>
        <v/>
      </c>
      <c r="M5112" s="27">
        <f>IF(J5112="","",MAX(0,E5112-(J5112+twcdh_off))^2)</f>
        <v/>
      </c>
      <c r="N5112" s="27">
        <f>IF(E5112="","",MAX(0,E5112-swcdh_thr)^2)</f>
        <v/>
      </c>
      <c r="O5112">
        <f>IF(K5112="","",ROUND(E5112-K5112,0))</f>
        <v/>
      </c>
      <c r="P5112">
        <f>IF(O5112="","",IF(O5112&gt;=1,O5112,0))</f>
        <v/>
      </c>
      <c r="Q5112" s="27">
        <f>IF(E5112="","",MAX(0,E5112-22))</f>
        <v/>
      </c>
      <c r="R5112" s="27">
        <f>IF(H5112=1,E5112,"")</f>
        <v/>
      </c>
      <c r="S5112" s="27">
        <f>IF(AND(H5112=1,J5112&lt;&gt;""),E5112-J5112,"")</f>
        <v/>
      </c>
      <c r="T5112">
        <f>IF(G5112="","",MONTH(G5112))</f>
        <v/>
      </c>
    </row>
    <row r="5113">
      <c r="A5113" s="24" t="n">
        <v>2020</v>
      </c>
      <c r="B5113" s="24" t="n">
        <v>7</v>
      </c>
      <c r="C5113" s="24" t="n">
        <v>31</v>
      </c>
      <c r="D5113" s="24" t="n">
        <v>24</v>
      </c>
      <c r="E5113" s="24" t="n">
        <v>16.29</v>
      </c>
      <c r="F5113" s="25">
        <f>IF($E5113="","",DATE(IF($A5113="",nominal_year,$A5113),$B5113,$C5113)+($D5113-IF(LEFT(hour_conv,1)="1",1,0))/24)</f>
        <v/>
      </c>
      <c r="G5113" s="26">
        <f>IF(F5113="","",INT(F5113))</f>
        <v/>
      </c>
      <c r="H5113">
        <f>IF(G5113="","",IF(AND(MONTH(G5113)*100+DAY(G5113)&gt;=season_lo,MONTH(G5113)*100+DAY(G5113)&lt;=season_hi),1,0))</f>
        <v/>
      </c>
      <c r="I5113">
        <f>IF(G5113="","",G5113-first_day+1)</f>
        <v/>
      </c>
      <c r="J5113" s="27">
        <f>IF(I5113="","",INDEX(Daily!$J$2:$J$421,I5113))</f>
        <v/>
      </c>
      <c r="K5113" s="27">
        <f>IF(J5113="","",J5113+cat_offset)</f>
        <v/>
      </c>
      <c r="L5113" s="27">
        <f>IF(J5113="","",MAX(0,E5113-J5113)^2)</f>
        <v/>
      </c>
      <c r="M5113" s="27">
        <f>IF(J5113="","",MAX(0,E5113-(J5113+twcdh_off))^2)</f>
        <v/>
      </c>
      <c r="N5113" s="27">
        <f>IF(E5113="","",MAX(0,E5113-swcdh_thr)^2)</f>
        <v/>
      </c>
      <c r="O5113">
        <f>IF(K5113="","",ROUND(E5113-K5113,0))</f>
        <v/>
      </c>
      <c r="P5113">
        <f>IF(O5113="","",IF(O5113&gt;=1,O5113,0))</f>
        <v/>
      </c>
      <c r="Q5113" s="27">
        <f>IF(E5113="","",MAX(0,E5113-22))</f>
        <v/>
      </c>
      <c r="R5113" s="27">
        <f>IF(H5113=1,E5113,"")</f>
        <v/>
      </c>
      <c r="S5113" s="27">
        <f>IF(AND(H5113=1,J5113&lt;&gt;""),E5113-J5113,"")</f>
        <v/>
      </c>
      <c r="T5113">
        <f>IF(G5113="","",MONTH(G5113))</f>
        <v/>
      </c>
    </row>
    <row r="5114">
      <c r="A5114" s="24" t="n">
        <v>2020</v>
      </c>
      <c r="B5114" s="24" t="n">
        <v>8</v>
      </c>
      <c r="C5114" s="24" t="n">
        <v>1</v>
      </c>
      <c r="D5114" s="24" t="n">
        <v>1</v>
      </c>
      <c r="E5114" s="24" t="n">
        <v>14.05</v>
      </c>
      <c r="F5114" s="25">
        <f>IF($E5114="","",DATE(IF($A5114="",nominal_year,$A5114),$B5114,$C5114)+($D5114-IF(LEFT(hour_conv,1)="1",1,0))/24)</f>
        <v/>
      </c>
      <c r="G5114" s="26">
        <f>IF(F5114="","",INT(F5114))</f>
        <v/>
      </c>
      <c r="H5114">
        <f>IF(G5114="","",IF(AND(MONTH(G5114)*100+DAY(G5114)&gt;=season_lo,MONTH(G5114)*100+DAY(G5114)&lt;=season_hi),1,0))</f>
        <v/>
      </c>
      <c r="I5114">
        <f>IF(G5114="","",G5114-first_day+1)</f>
        <v/>
      </c>
      <c r="J5114" s="27">
        <f>IF(I5114="","",INDEX(Daily!$J$2:$J$421,I5114))</f>
        <v/>
      </c>
      <c r="K5114" s="27">
        <f>IF(J5114="","",J5114+cat_offset)</f>
        <v/>
      </c>
      <c r="L5114" s="27">
        <f>IF(J5114="","",MAX(0,E5114-J5114)^2)</f>
        <v/>
      </c>
      <c r="M5114" s="27">
        <f>IF(J5114="","",MAX(0,E5114-(J5114+twcdh_off))^2)</f>
        <v/>
      </c>
      <c r="N5114" s="27">
        <f>IF(E5114="","",MAX(0,E5114-swcdh_thr)^2)</f>
        <v/>
      </c>
      <c r="O5114">
        <f>IF(K5114="","",ROUND(E5114-K5114,0))</f>
        <v/>
      </c>
      <c r="P5114">
        <f>IF(O5114="","",IF(O5114&gt;=1,O5114,0))</f>
        <v/>
      </c>
      <c r="Q5114" s="27">
        <f>IF(E5114="","",MAX(0,E5114-22))</f>
        <v/>
      </c>
      <c r="R5114" s="27">
        <f>IF(H5114=1,E5114,"")</f>
        <v/>
      </c>
      <c r="S5114" s="27">
        <f>IF(AND(H5114=1,J5114&lt;&gt;""),E5114-J5114,"")</f>
        <v/>
      </c>
      <c r="T5114">
        <f>IF(G5114="","",MONTH(G5114))</f>
        <v/>
      </c>
    </row>
    <row r="5115">
      <c r="A5115" s="24" t="n">
        <v>2020</v>
      </c>
      <c r="B5115" s="24" t="n">
        <v>8</v>
      </c>
      <c r="C5115" s="24" t="n">
        <v>1</v>
      </c>
      <c r="D5115" s="24" t="n">
        <v>2</v>
      </c>
      <c r="E5115" s="24" t="n">
        <v>12.92</v>
      </c>
      <c r="F5115" s="25">
        <f>IF($E5115="","",DATE(IF($A5115="",nominal_year,$A5115),$B5115,$C5115)+($D5115-IF(LEFT(hour_conv,1)="1",1,0))/24)</f>
        <v/>
      </c>
      <c r="G5115" s="26">
        <f>IF(F5115="","",INT(F5115))</f>
        <v/>
      </c>
      <c r="H5115">
        <f>IF(G5115="","",IF(AND(MONTH(G5115)*100+DAY(G5115)&gt;=season_lo,MONTH(G5115)*100+DAY(G5115)&lt;=season_hi),1,0))</f>
        <v/>
      </c>
      <c r="I5115">
        <f>IF(G5115="","",G5115-first_day+1)</f>
        <v/>
      </c>
      <c r="J5115" s="27">
        <f>IF(I5115="","",INDEX(Daily!$J$2:$J$421,I5115))</f>
        <v/>
      </c>
      <c r="K5115" s="27">
        <f>IF(J5115="","",J5115+cat_offset)</f>
        <v/>
      </c>
      <c r="L5115" s="27">
        <f>IF(J5115="","",MAX(0,E5115-J5115)^2)</f>
        <v/>
      </c>
      <c r="M5115" s="27">
        <f>IF(J5115="","",MAX(0,E5115-(J5115+twcdh_off))^2)</f>
        <v/>
      </c>
      <c r="N5115" s="27">
        <f>IF(E5115="","",MAX(0,E5115-swcdh_thr)^2)</f>
        <v/>
      </c>
      <c r="O5115">
        <f>IF(K5115="","",ROUND(E5115-K5115,0))</f>
        <v/>
      </c>
      <c r="P5115">
        <f>IF(O5115="","",IF(O5115&gt;=1,O5115,0))</f>
        <v/>
      </c>
      <c r="Q5115" s="27">
        <f>IF(E5115="","",MAX(0,E5115-22))</f>
        <v/>
      </c>
      <c r="R5115" s="27">
        <f>IF(H5115=1,E5115,"")</f>
        <v/>
      </c>
      <c r="S5115" s="27">
        <f>IF(AND(H5115=1,J5115&lt;&gt;""),E5115-J5115,"")</f>
        <v/>
      </c>
      <c r="T5115">
        <f>IF(G5115="","",MONTH(G5115))</f>
        <v/>
      </c>
    </row>
    <row r="5116">
      <c r="A5116" s="24" t="n">
        <v>2020</v>
      </c>
      <c r="B5116" s="24" t="n">
        <v>8</v>
      </c>
      <c r="C5116" s="24" t="n">
        <v>1</v>
      </c>
      <c r="D5116" s="24" t="n">
        <v>3</v>
      </c>
      <c r="E5116" s="24" t="n">
        <v>12.89</v>
      </c>
      <c r="F5116" s="25">
        <f>IF($E5116="","",DATE(IF($A5116="",nominal_year,$A5116),$B5116,$C5116)+($D5116-IF(LEFT(hour_conv,1)="1",1,0))/24)</f>
        <v/>
      </c>
      <c r="G5116" s="26">
        <f>IF(F5116="","",INT(F5116))</f>
        <v/>
      </c>
      <c r="H5116">
        <f>IF(G5116="","",IF(AND(MONTH(G5116)*100+DAY(G5116)&gt;=season_lo,MONTH(G5116)*100+DAY(G5116)&lt;=season_hi),1,0))</f>
        <v/>
      </c>
      <c r="I5116">
        <f>IF(G5116="","",G5116-first_day+1)</f>
        <v/>
      </c>
      <c r="J5116" s="27">
        <f>IF(I5116="","",INDEX(Daily!$J$2:$J$421,I5116))</f>
        <v/>
      </c>
      <c r="K5116" s="27">
        <f>IF(J5116="","",J5116+cat_offset)</f>
        <v/>
      </c>
      <c r="L5116" s="27">
        <f>IF(J5116="","",MAX(0,E5116-J5116)^2)</f>
        <v/>
      </c>
      <c r="M5116" s="27">
        <f>IF(J5116="","",MAX(0,E5116-(J5116+twcdh_off))^2)</f>
        <v/>
      </c>
      <c r="N5116" s="27">
        <f>IF(E5116="","",MAX(0,E5116-swcdh_thr)^2)</f>
        <v/>
      </c>
      <c r="O5116">
        <f>IF(K5116="","",ROUND(E5116-K5116,0))</f>
        <v/>
      </c>
      <c r="P5116">
        <f>IF(O5116="","",IF(O5116&gt;=1,O5116,0))</f>
        <v/>
      </c>
      <c r="Q5116" s="27">
        <f>IF(E5116="","",MAX(0,E5116-22))</f>
        <v/>
      </c>
      <c r="R5116" s="27">
        <f>IF(H5116=1,E5116,"")</f>
        <v/>
      </c>
      <c r="S5116" s="27">
        <f>IF(AND(H5116=1,J5116&lt;&gt;""),E5116-J5116,"")</f>
        <v/>
      </c>
      <c r="T5116">
        <f>IF(G5116="","",MONTH(G5116))</f>
        <v/>
      </c>
    </row>
    <row r="5117">
      <c r="A5117" s="24" t="n">
        <v>2020</v>
      </c>
      <c r="B5117" s="24" t="n">
        <v>8</v>
      </c>
      <c r="C5117" s="24" t="n">
        <v>1</v>
      </c>
      <c r="D5117" s="24" t="n">
        <v>4</v>
      </c>
      <c r="E5117" s="24" t="n">
        <v>12.49</v>
      </c>
      <c r="F5117" s="25">
        <f>IF($E5117="","",DATE(IF($A5117="",nominal_year,$A5117),$B5117,$C5117)+($D5117-IF(LEFT(hour_conv,1)="1",1,0))/24)</f>
        <v/>
      </c>
      <c r="G5117" s="26">
        <f>IF(F5117="","",INT(F5117))</f>
        <v/>
      </c>
      <c r="H5117">
        <f>IF(G5117="","",IF(AND(MONTH(G5117)*100+DAY(G5117)&gt;=season_lo,MONTH(G5117)*100+DAY(G5117)&lt;=season_hi),1,0))</f>
        <v/>
      </c>
      <c r="I5117">
        <f>IF(G5117="","",G5117-first_day+1)</f>
        <v/>
      </c>
      <c r="J5117" s="27">
        <f>IF(I5117="","",INDEX(Daily!$J$2:$J$421,I5117))</f>
        <v/>
      </c>
      <c r="K5117" s="27">
        <f>IF(J5117="","",J5117+cat_offset)</f>
        <v/>
      </c>
      <c r="L5117" s="27">
        <f>IF(J5117="","",MAX(0,E5117-J5117)^2)</f>
        <v/>
      </c>
      <c r="M5117" s="27">
        <f>IF(J5117="","",MAX(0,E5117-(J5117+twcdh_off))^2)</f>
        <v/>
      </c>
      <c r="N5117" s="27">
        <f>IF(E5117="","",MAX(0,E5117-swcdh_thr)^2)</f>
        <v/>
      </c>
      <c r="O5117">
        <f>IF(K5117="","",ROUND(E5117-K5117,0))</f>
        <v/>
      </c>
      <c r="P5117">
        <f>IF(O5117="","",IF(O5117&gt;=1,O5117,0))</f>
        <v/>
      </c>
      <c r="Q5117" s="27">
        <f>IF(E5117="","",MAX(0,E5117-22))</f>
        <v/>
      </c>
      <c r="R5117" s="27">
        <f>IF(H5117=1,E5117,"")</f>
        <v/>
      </c>
      <c r="S5117" s="27">
        <f>IF(AND(H5117=1,J5117&lt;&gt;""),E5117-J5117,"")</f>
        <v/>
      </c>
      <c r="T5117">
        <f>IF(G5117="","",MONTH(G5117))</f>
        <v/>
      </c>
    </row>
    <row r="5118">
      <c r="A5118" s="24" t="n">
        <v>2020</v>
      </c>
      <c r="B5118" s="24" t="n">
        <v>8</v>
      </c>
      <c r="C5118" s="24" t="n">
        <v>1</v>
      </c>
      <c r="D5118" s="24" t="n">
        <v>5</v>
      </c>
      <c r="E5118" s="24" t="n">
        <v>12.67</v>
      </c>
      <c r="F5118" s="25">
        <f>IF($E5118="","",DATE(IF($A5118="",nominal_year,$A5118),$B5118,$C5118)+($D5118-IF(LEFT(hour_conv,1)="1",1,0))/24)</f>
        <v/>
      </c>
      <c r="G5118" s="26">
        <f>IF(F5118="","",INT(F5118))</f>
        <v/>
      </c>
      <c r="H5118">
        <f>IF(G5118="","",IF(AND(MONTH(G5118)*100+DAY(G5118)&gt;=season_lo,MONTH(G5118)*100+DAY(G5118)&lt;=season_hi),1,0))</f>
        <v/>
      </c>
      <c r="I5118">
        <f>IF(G5118="","",G5118-first_day+1)</f>
        <v/>
      </c>
      <c r="J5118" s="27">
        <f>IF(I5118="","",INDEX(Daily!$J$2:$J$421,I5118))</f>
        <v/>
      </c>
      <c r="K5118" s="27">
        <f>IF(J5118="","",J5118+cat_offset)</f>
        <v/>
      </c>
      <c r="L5118" s="27">
        <f>IF(J5118="","",MAX(0,E5118-J5118)^2)</f>
        <v/>
      </c>
      <c r="M5118" s="27">
        <f>IF(J5118="","",MAX(0,E5118-(J5118+twcdh_off))^2)</f>
        <v/>
      </c>
      <c r="N5118" s="27">
        <f>IF(E5118="","",MAX(0,E5118-swcdh_thr)^2)</f>
        <v/>
      </c>
      <c r="O5118">
        <f>IF(K5118="","",ROUND(E5118-K5118,0))</f>
        <v/>
      </c>
      <c r="P5118">
        <f>IF(O5118="","",IF(O5118&gt;=1,O5118,0))</f>
        <v/>
      </c>
      <c r="Q5118" s="27">
        <f>IF(E5118="","",MAX(0,E5118-22))</f>
        <v/>
      </c>
      <c r="R5118" s="27">
        <f>IF(H5118=1,E5118,"")</f>
        <v/>
      </c>
      <c r="S5118" s="27">
        <f>IF(AND(H5118=1,J5118&lt;&gt;""),E5118-J5118,"")</f>
        <v/>
      </c>
      <c r="T5118">
        <f>IF(G5118="","",MONTH(G5118))</f>
        <v/>
      </c>
    </row>
    <row r="5119">
      <c r="A5119" s="24" t="n">
        <v>2020</v>
      </c>
      <c r="B5119" s="24" t="n">
        <v>8</v>
      </c>
      <c r="C5119" s="24" t="n">
        <v>1</v>
      </c>
      <c r="D5119" s="24" t="n">
        <v>6</v>
      </c>
      <c r="E5119" s="24" t="n">
        <v>13.28</v>
      </c>
      <c r="F5119" s="25">
        <f>IF($E5119="","",DATE(IF($A5119="",nominal_year,$A5119),$B5119,$C5119)+($D5119-IF(LEFT(hour_conv,1)="1",1,0))/24)</f>
        <v/>
      </c>
      <c r="G5119" s="26">
        <f>IF(F5119="","",INT(F5119))</f>
        <v/>
      </c>
      <c r="H5119">
        <f>IF(G5119="","",IF(AND(MONTH(G5119)*100+DAY(G5119)&gt;=season_lo,MONTH(G5119)*100+DAY(G5119)&lt;=season_hi),1,0))</f>
        <v/>
      </c>
      <c r="I5119">
        <f>IF(G5119="","",G5119-first_day+1)</f>
        <v/>
      </c>
      <c r="J5119" s="27">
        <f>IF(I5119="","",INDEX(Daily!$J$2:$J$421,I5119))</f>
        <v/>
      </c>
      <c r="K5119" s="27">
        <f>IF(J5119="","",J5119+cat_offset)</f>
        <v/>
      </c>
      <c r="L5119" s="27">
        <f>IF(J5119="","",MAX(0,E5119-J5119)^2)</f>
        <v/>
      </c>
      <c r="M5119" s="27">
        <f>IF(J5119="","",MAX(0,E5119-(J5119+twcdh_off))^2)</f>
        <v/>
      </c>
      <c r="N5119" s="27">
        <f>IF(E5119="","",MAX(0,E5119-swcdh_thr)^2)</f>
        <v/>
      </c>
      <c r="O5119">
        <f>IF(K5119="","",ROUND(E5119-K5119,0))</f>
        <v/>
      </c>
      <c r="P5119">
        <f>IF(O5119="","",IF(O5119&gt;=1,O5119,0))</f>
        <v/>
      </c>
      <c r="Q5119" s="27">
        <f>IF(E5119="","",MAX(0,E5119-22))</f>
        <v/>
      </c>
      <c r="R5119" s="27">
        <f>IF(H5119=1,E5119,"")</f>
        <v/>
      </c>
      <c r="S5119" s="27">
        <f>IF(AND(H5119=1,J5119&lt;&gt;""),E5119-J5119,"")</f>
        <v/>
      </c>
      <c r="T5119">
        <f>IF(G5119="","",MONTH(G5119))</f>
        <v/>
      </c>
    </row>
    <row r="5120">
      <c r="A5120" s="24" t="n">
        <v>2020</v>
      </c>
      <c r="B5120" s="24" t="n">
        <v>8</v>
      </c>
      <c r="C5120" s="24" t="n">
        <v>1</v>
      </c>
      <c r="D5120" s="24" t="n">
        <v>7</v>
      </c>
      <c r="E5120" s="24" t="n">
        <v>14.44</v>
      </c>
      <c r="F5120" s="25">
        <f>IF($E5120="","",DATE(IF($A5120="",nominal_year,$A5120),$B5120,$C5120)+($D5120-IF(LEFT(hour_conv,1)="1",1,0))/24)</f>
        <v/>
      </c>
      <c r="G5120" s="26">
        <f>IF(F5120="","",INT(F5120))</f>
        <v/>
      </c>
      <c r="H5120">
        <f>IF(G5120="","",IF(AND(MONTH(G5120)*100+DAY(G5120)&gt;=season_lo,MONTH(G5120)*100+DAY(G5120)&lt;=season_hi),1,0))</f>
        <v/>
      </c>
      <c r="I5120">
        <f>IF(G5120="","",G5120-first_day+1)</f>
        <v/>
      </c>
      <c r="J5120" s="27">
        <f>IF(I5120="","",INDEX(Daily!$J$2:$J$421,I5120))</f>
        <v/>
      </c>
      <c r="K5120" s="27">
        <f>IF(J5120="","",J5120+cat_offset)</f>
        <v/>
      </c>
      <c r="L5120" s="27">
        <f>IF(J5120="","",MAX(0,E5120-J5120)^2)</f>
        <v/>
      </c>
      <c r="M5120" s="27">
        <f>IF(J5120="","",MAX(0,E5120-(J5120+twcdh_off))^2)</f>
        <v/>
      </c>
      <c r="N5120" s="27">
        <f>IF(E5120="","",MAX(0,E5120-swcdh_thr)^2)</f>
        <v/>
      </c>
      <c r="O5120">
        <f>IF(K5120="","",ROUND(E5120-K5120,0))</f>
        <v/>
      </c>
      <c r="P5120">
        <f>IF(O5120="","",IF(O5120&gt;=1,O5120,0))</f>
        <v/>
      </c>
      <c r="Q5120" s="27">
        <f>IF(E5120="","",MAX(0,E5120-22))</f>
        <v/>
      </c>
      <c r="R5120" s="27">
        <f>IF(H5120=1,E5120,"")</f>
        <v/>
      </c>
      <c r="S5120" s="27">
        <f>IF(AND(H5120=1,J5120&lt;&gt;""),E5120-J5120,"")</f>
        <v/>
      </c>
      <c r="T5120">
        <f>IF(G5120="","",MONTH(G5120))</f>
        <v/>
      </c>
    </row>
    <row r="5121">
      <c r="A5121" s="24" t="n">
        <v>2020</v>
      </c>
      <c r="B5121" s="24" t="n">
        <v>8</v>
      </c>
      <c r="C5121" s="24" t="n">
        <v>1</v>
      </c>
      <c r="D5121" s="24" t="n">
        <v>8</v>
      </c>
      <c r="E5121" s="24" t="n">
        <v>15.3</v>
      </c>
      <c r="F5121" s="25">
        <f>IF($E5121="","",DATE(IF($A5121="",nominal_year,$A5121),$B5121,$C5121)+($D5121-IF(LEFT(hour_conv,1)="1",1,0))/24)</f>
        <v/>
      </c>
      <c r="G5121" s="26">
        <f>IF(F5121="","",INT(F5121))</f>
        <v/>
      </c>
      <c r="H5121">
        <f>IF(G5121="","",IF(AND(MONTH(G5121)*100+DAY(G5121)&gt;=season_lo,MONTH(G5121)*100+DAY(G5121)&lt;=season_hi),1,0))</f>
        <v/>
      </c>
      <c r="I5121">
        <f>IF(G5121="","",G5121-first_day+1)</f>
        <v/>
      </c>
      <c r="J5121" s="27">
        <f>IF(I5121="","",INDEX(Daily!$J$2:$J$421,I5121))</f>
        <v/>
      </c>
      <c r="K5121" s="27">
        <f>IF(J5121="","",J5121+cat_offset)</f>
        <v/>
      </c>
      <c r="L5121" s="27">
        <f>IF(J5121="","",MAX(0,E5121-J5121)^2)</f>
        <v/>
      </c>
      <c r="M5121" s="27">
        <f>IF(J5121="","",MAX(0,E5121-(J5121+twcdh_off))^2)</f>
        <v/>
      </c>
      <c r="N5121" s="27">
        <f>IF(E5121="","",MAX(0,E5121-swcdh_thr)^2)</f>
        <v/>
      </c>
      <c r="O5121">
        <f>IF(K5121="","",ROUND(E5121-K5121,0))</f>
        <v/>
      </c>
      <c r="P5121">
        <f>IF(O5121="","",IF(O5121&gt;=1,O5121,0))</f>
        <v/>
      </c>
      <c r="Q5121" s="27">
        <f>IF(E5121="","",MAX(0,E5121-22))</f>
        <v/>
      </c>
      <c r="R5121" s="27">
        <f>IF(H5121=1,E5121,"")</f>
        <v/>
      </c>
      <c r="S5121" s="27">
        <f>IF(AND(H5121=1,J5121&lt;&gt;""),E5121-J5121,"")</f>
        <v/>
      </c>
      <c r="T5121">
        <f>IF(G5121="","",MONTH(G5121))</f>
        <v/>
      </c>
    </row>
    <row r="5122">
      <c r="A5122" s="24" t="n">
        <v>2020</v>
      </c>
      <c r="B5122" s="24" t="n">
        <v>8</v>
      </c>
      <c r="C5122" s="24" t="n">
        <v>1</v>
      </c>
      <c r="D5122" s="24" t="n">
        <v>9</v>
      </c>
      <c r="E5122" s="24" t="n">
        <v>15.97</v>
      </c>
      <c r="F5122" s="25">
        <f>IF($E5122="","",DATE(IF($A5122="",nominal_year,$A5122),$B5122,$C5122)+($D5122-IF(LEFT(hour_conv,1)="1",1,0))/24)</f>
        <v/>
      </c>
      <c r="G5122" s="26">
        <f>IF(F5122="","",INT(F5122))</f>
        <v/>
      </c>
      <c r="H5122">
        <f>IF(G5122="","",IF(AND(MONTH(G5122)*100+DAY(G5122)&gt;=season_lo,MONTH(G5122)*100+DAY(G5122)&lt;=season_hi),1,0))</f>
        <v/>
      </c>
      <c r="I5122">
        <f>IF(G5122="","",G5122-first_day+1)</f>
        <v/>
      </c>
      <c r="J5122" s="27">
        <f>IF(I5122="","",INDEX(Daily!$J$2:$J$421,I5122))</f>
        <v/>
      </c>
      <c r="K5122" s="27">
        <f>IF(J5122="","",J5122+cat_offset)</f>
        <v/>
      </c>
      <c r="L5122" s="27">
        <f>IF(J5122="","",MAX(0,E5122-J5122)^2)</f>
        <v/>
      </c>
      <c r="M5122" s="27">
        <f>IF(J5122="","",MAX(0,E5122-(J5122+twcdh_off))^2)</f>
        <v/>
      </c>
      <c r="N5122" s="27">
        <f>IF(E5122="","",MAX(0,E5122-swcdh_thr)^2)</f>
        <v/>
      </c>
      <c r="O5122">
        <f>IF(K5122="","",ROUND(E5122-K5122,0))</f>
        <v/>
      </c>
      <c r="P5122">
        <f>IF(O5122="","",IF(O5122&gt;=1,O5122,0))</f>
        <v/>
      </c>
      <c r="Q5122" s="27">
        <f>IF(E5122="","",MAX(0,E5122-22))</f>
        <v/>
      </c>
      <c r="R5122" s="27">
        <f>IF(H5122=1,E5122,"")</f>
        <v/>
      </c>
      <c r="S5122" s="27">
        <f>IF(AND(H5122=1,J5122&lt;&gt;""),E5122-J5122,"")</f>
        <v/>
      </c>
      <c r="T5122">
        <f>IF(G5122="","",MONTH(G5122))</f>
        <v/>
      </c>
    </row>
    <row r="5123">
      <c r="A5123" s="24" t="n">
        <v>2020</v>
      </c>
      <c r="B5123" s="24" t="n">
        <v>8</v>
      </c>
      <c r="C5123" s="24" t="n">
        <v>1</v>
      </c>
      <c r="D5123" s="24" t="n">
        <v>10</v>
      </c>
      <c r="E5123" s="24" t="n">
        <v>17.74</v>
      </c>
      <c r="F5123" s="25">
        <f>IF($E5123="","",DATE(IF($A5123="",nominal_year,$A5123),$B5123,$C5123)+($D5123-IF(LEFT(hour_conv,1)="1",1,0))/24)</f>
        <v/>
      </c>
      <c r="G5123" s="26">
        <f>IF(F5123="","",INT(F5123))</f>
        <v/>
      </c>
      <c r="H5123">
        <f>IF(G5123="","",IF(AND(MONTH(G5123)*100+DAY(G5123)&gt;=season_lo,MONTH(G5123)*100+DAY(G5123)&lt;=season_hi),1,0))</f>
        <v/>
      </c>
      <c r="I5123">
        <f>IF(G5123="","",G5123-first_day+1)</f>
        <v/>
      </c>
      <c r="J5123" s="27">
        <f>IF(I5123="","",INDEX(Daily!$J$2:$J$421,I5123))</f>
        <v/>
      </c>
      <c r="K5123" s="27">
        <f>IF(J5123="","",J5123+cat_offset)</f>
        <v/>
      </c>
      <c r="L5123" s="27">
        <f>IF(J5123="","",MAX(0,E5123-J5123)^2)</f>
        <v/>
      </c>
      <c r="M5123" s="27">
        <f>IF(J5123="","",MAX(0,E5123-(J5123+twcdh_off))^2)</f>
        <v/>
      </c>
      <c r="N5123" s="27">
        <f>IF(E5123="","",MAX(0,E5123-swcdh_thr)^2)</f>
        <v/>
      </c>
      <c r="O5123">
        <f>IF(K5123="","",ROUND(E5123-K5123,0))</f>
        <v/>
      </c>
      <c r="P5123">
        <f>IF(O5123="","",IF(O5123&gt;=1,O5123,0))</f>
        <v/>
      </c>
      <c r="Q5123" s="27">
        <f>IF(E5123="","",MAX(0,E5123-22))</f>
        <v/>
      </c>
      <c r="R5123" s="27">
        <f>IF(H5123=1,E5123,"")</f>
        <v/>
      </c>
      <c r="S5123" s="27">
        <f>IF(AND(H5123=1,J5123&lt;&gt;""),E5123-J5123,"")</f>
        <v/>
      </c>
      <c r="T5123">
        <f>IF(G5123="","",MONTH(G5123))</f>
        <v/>
      </c>
    </row>
    <row r="5124">
      <c r="A5124" s="24" t="n">
        <v>2020</v>
      </c>
      <c r="B5124" s="24" t="n">
        <v>8</v>
      </c>
      <c r="C5124" s="24" t="n">
        <v>1</v>
      </c>
      <c r="D5124" s="24" t="n">
        <v>11</v>
      </c>
      <c r="E5124" s="24" t="n">
        <v>19.32</v>
      </c>
      <c r="F5124" s="25">
        <f>IF($E5124="","",DATE(IF($A5124="",nominal_year,$A5124),$B5124,$C5124)+($D5124-IF(LEFT(hour_conv,1)="1",1,0))/24)</f>
        <v/>
      </c>
      <c r="G5124" s="26">
        <f>IF(F5124="","",INT(F5124))</f>
        <v/>
      </c>
      <c r="H5124">
        <f>IF(G5124="","",IF(AND(MONTH(G5124)*100+DAY(G5124)&gt;=season_lo,MONTH(G5124)*100+DAY(G5124)&lt;=season_hi),1,0))</f>
        <v/>
      </c>
      <c r="I5124">
        <f>IF(G5124="","",G5124-first_day+1)</f>
        <v/>
      </c>
      <c r="J5124" s="27">
        <f>IF(I5124="","",INDEX(Daily!$J$2:$J$421,I5124))</f>
        <v/>
      </c>
      <c r="K5124" s="27">
        <f>IF(J5124="","",J5124+cat_offset)</f>
        <v/>
      </c>
      <c r="L5124" s="27">
        <f>IF(J5124="","",MAX(0,E5124-J5124)^2)</f>
        <v/>
      </c>
      <c r="M5124" s="27">
        <f>IF(J5124="","",MAX(0,E5124-(J5124+twcdh_off))^2)</f>
        <v/>
      </c>
      <c r="N5124" s="27">
        <f>IF(E5124="","",MAX(0,E5124-swcdh_thr)^2)</f>
        <v/>
      </c>
      <c r="O5124">
        <f>IF(K5124="","",ROUND(E5124-K5124,0))</f>
        <v/>
      </c>
      <c r="P5124">
        <f>IF(O5124="","",IF(O5124&gt;=1,O5124,0))</f>
        <v/>
      </c>
      <c r="Q5124" s="27">
        <f>IF(E5124="","",MAX(0,E5124-22))</f>
        <v/>
      </c>
      <c r="R5124" s="27">
        <f>IF(H5124=1,E5124,"")</f>
        <v/>
      </c>
      <c r="S5124" s="27">
        <f>IF(AND(H5124=1,J5124&lt;&gt;""),E5124-J5124,"")</f>
        <v/>
      </c>
      <c r="T5124">
        <f>IF(G5124="","",MONTH(G5124))</f>
        <v/>
      </c>
    </row>
    <row r="5125">
      <c r="A5125" s="24" t="n">
        <v>2020</v>
      </c>
      <c r="B5125" s="24" t="n">
        <v>8</v>
      </c>
      <c r="C5125" s="24" t="n">
        <v>1</v>
      </c>
      <c r="D5125" s="24" t="n">
        <v>12</v>
      </c>
      <c r="E5125" s="24" t="n">
        <v>20.19</v>
      </c>
      <c r="F5125" s="25">
        <f>IF($E5125="","",DATE(IF($A5125="",nominal_year,$A5125),$B5125,$C5125)+($D5125-IF(LEFT(hour_conv,1)="1",1,0))/24)</f>
        <v/>
      </c>
      <c r="G5125" s="26">
        <f>IF(F5125="","",INT(F5125))</f>
        <v/>
      </c>
      <c r="H5125">
        <f>IF(G5125="","",IF(AND(MONTH(G5125)*100+DAY(G5125)&gt;=season_lo,MONTH(G5125)*100+DAY(G5125)&lt;=season_hi),1,0))</f>
        <v/>
      </c>
      <c r="I5125">
        <f>IF(G5125="","",G5125-first_day+1)</f>
        <v/>
      </c>
      <c r="J5125" s="27">
        <f>IF(I5125="","",INDEX(Daily!$J$2:$J$421,I5125))</f>
        <v/>
      </c>
      <c r="K5125" s="27">
        <f>IF(J5125="","",J5125+cat_offset)</f>
        <v/>
      </c>
      <c r="L5125" s="27">
        <f>IF(J5125="","",MAX(0,E5125-J5125)^2)</f>
        <v/>
      </c>
      <c r="M5125" s="27">
        <f>IF(J5125="","",MAX(0,E5125-(J5125+twcdh_off))^2)</f>
        <v/>
      </c>
      <c r="N5125" s="27">
        <f>IF(E5125="","",MAX(0,E5125-swcdh_thr)^2)</f>
        <v/>
      </c>
      <c r="O5125">
        <f>IF(K5125="","",ROUND(E5125-K5125,0))</f>
        <v/>
      </c>
      <c r="P5125">
        <f>IF(O5125="","",IF(O5125&gt;=1,O5125,0))</f>
        <v/>
      </c>
      <c r="Q5125" s="27">
        <f>IF(E5125="","",MAX(0,E5125-22))</f>
        <v/>
      </c>
      <c r="R5125" s="27">
        <f>IF(H5125=1,E5125,"")</f>
        <v/>
      </c>
      <c r="S5125" s="27">
        <f>IF(AND(H5125=1,J5125&lt;&gt;""),E5125-J5125,"")</f>
        <v/>
      </c>
      <c r="T5125">
        <f>IF(G5125="","",MONTH(G5125))</f>
        <v/>
      </c>
    </row>
    <row r="5126">
      <c r="A5126" s="24" t="n">
        <v>2020</v>
      </c>
      <c r="B5126" s="24" t="n">
        <v>8</v>
      </c>
      <c r="C5126" s="24" t="n">
        <v>1</v>
      </c>
      <c r="D5126" s="24" t="n">
        <v>13</v>
      </c>
      <c r="E5126" s="24" t="n">
        <v>21.91</v>
      </c>
      <c r="F5126" s="25">
        <f>IF($E5126="","",DATE(IF($A5126="",nominal_year,$A5126),$B5126,$C5126)+($D5126-IF(LEFT(hour_conv,1)="1",1,0))/24)</f>
        <v/>
      </c>
      <c r="G5126" s="26">
        <f>IF(F5126="","",INT(F5126))</f>
        <v/>
      </c>
      <c r="H5126">
        <f>IF(G5126="","",IF(AND(MONTH(G5126)*100+DAY(G5126)&gt;=season_lo,MONTH(G5126)*100+DAY(G5126)&lt;=season_hi),1,0))</f>
        <v/>
      </c>
      <c r="I5126">
        <f>IF(G5126="","",G5126-first_day+1)</f>
        <v/>
      </c>
      <c r="J5126" s="27">
        <f>IF(I5126="","",INDEX(Daily!$J$2:$J$421,I5126))</f>
        <v/>
      </c>
      <c r="K5126" s="27">
        <f>IF(J5126="","",J5126+cat_offset)</f>
        <v/>
      </c>
      <c r="L5126" s="27">
        <f>IF(J5126="","",MAX(0,E5126-J5126)^2)</f>
        <v/>
      </c>
      <c r="M5126" s="27">
        <f>IF(J5126="","",MAX(0,E5126-(J5126+twcdh_off))^2)</f>
        <v/>
      </c>
      <c r="N5126" s="27">
        <f>IF(E5126="","",MAX(0,E5126-swcdh_thr)^2)</f>
        <v/>
      </c>
      <c r="O5126">
        <f>IF(K5126="","",ROUND(E5126-K5126,0))</f>
        <v/>
      </c>
      <c r="P5126">
        <f>IF(O5126="","",IF(O5126&gt;=1,O5126,0))</f>
        <v/>
      </c>
      <c r="Q5126" s="27">
        <f>IF(E5126="","",MAX(0,E5126-22))</f>
        <v/>
      </c>
      <c r="R5126" s="27">
        <f>IF(H5126=1,E5126,"")</f>
        <v/>
      </c>
      <c r="S5126" s="27">
        <f>IF(AND(H5126=1,J5126&lt;&gt;""),E5126-J5126,"")</f>
        <v/>
      </c>
      <c r="T5126">
        <f>IF(G5126="","",MONTH(G5126))</f>
        <v/>
      </c>
    </row>
    <row r="5127">
      <c r="A5127" s="24" t="n">
        <v>2020</v>
      </c>
      <c r="B5127" s="24" t="n">
        <v>8</v>
      </c>
      <c r="C5127" s="24" t="n">
        <v>1</v>
      </c>
      <c r="D5127" s="24" t="n">
        <v>14</v>
      </c>
      <c r="E5127" s="24" t="n">
        <v>22.58</v>
      </c>
      <c r="F5127" s="25">
        <f>IF($E5127="","",DATE(IF($A5127="",nominal_year,$A5127),$B5127,$C5127)+($D5127-IF(LEFT(hour_conv,1)="1",1,0))/24)</f>
        <v/>
      </c>
      <c r="G5127" s="26">
        <f>IF(F5127="","",INT(F5127))</f>
        <v/>
      </c>
      <c r="H5127">
        <f>IF(G5127="","",IF(AND(MONTH(G5127)*100+DAY(G5127)&gt;=season_lo,MONTH(G5127)*100+DAY(G5127)&lt;=season_hi),1,0))</f>
        <v/>
      </c>
      <c r="I5127">
        <f>IF(G5127="","",G5127-first_day+1)</f>
        <v/>
      </c>
      <c r="J5127" s="27">
        <f>IF(I5127="","",INDEX(Daily!$J$2:$J$421,I5127))</f>
        <v/>
      </c>
      <c r="K5127" s="27">
        <f>IF(J5127="","",J5127+cat_offset)</f>
        <v/>
      </c>
      <c r="L5127" s="27">
        <f>IF(J5127="","",MAX(0,E5127-J5127)^2)</f>
        <v/>
      </c>
      <c r="M5127" s="27">
        <f>IF(J5127="","",MAX(0,E5127-(J5127+twcdh_off))^2)</f>
        <v/>
      </c>
      <c r="N5127" s="27">
        <f>IF(E5127="","",MAX(0,E5127-swcdh_thr)^2)</f>
        <v/>
      </c>
      <c r="O5127">
        <f>IF(K5127="","",ROUND(E5127-K5127,0))</f>
        <v/>
      </c>
      <c r="P5127">
        <f>IF(O5127="","",IF(O5127&gt;=1,O5127,0))</f>
        <v/>
      </c>
      <c r="Q5127" s="27">
        <f>IF(E5127="","",MAX(0,E5127-22))</f>
        <v/>
      </c>
      <c r="R5127" s="27">
        <f>IF(H5127=1,E5127,"")</f>
        <v/>
      </c>
      <c r="S5127" s="27">
        <f>IF(AND(H5127=1,J5127&lt;&gt;""),E5127-J5127,"")</f>
        <v/>
      </c>
      <c r="T5127">
        <f>IF(G5127="","",MONTH(G5127))</f>
        <v/>
      </c>
    </row>
    <row r="5128">
      <c r="A5128" s="24" t="n">
        <v>2020</v>
      </c>
      <c r="B5128" s="24" t="n">
        <v>8</v>
      </c>
      <c r="C5128" s="24" t="n">
        <v>1</v>
      </c>
      <c r="D5128" s="24" t="n">
        <v>15</v>
      </c>
      <c r="E5128" s="24" t="n">
        <v>22.39</v>
      </c>
      <c r="F5128" s="25">
        <f>IF($E5128="","",DATE(IF($A5128="",nominal_year,$A5128),$B5128,$C5128)+($D5128-IF(LEFT(hour_conv,1)="1",1,0))/24)</f>
        <v/>
      </c>
      <c r="G5128" s="26">
        <f>IF(F5128="","",INT(F5128))</f>
        <v/>
      </c>
      <c r="H5128">
        <f>IF(G5128="","",IF(AND(MONTH(G5128)*100+DAY(G5128)&gt;=season_lo,MONTH(G5128)*100+DAY(G5128)&lt;=season_hi),1,0))</f>
        <v/>
      </c>
      <c r="I5128">
        <f>IF(G5128="","",G5128-first_day+1)</f>
        <v/>
      </c>
      <c r="J5128" s="27">
        <f>IF(I5128="","",INDEX(Daily!$J$2:$J$421,I5128))</f>
        <v/>
      </c>
      <c r="K5128" s="27">
        <f>IF(J5128="","",J5128+cat_offset)</f>
        <v/>
      </c>
      <c r="L5128" s="27">
        <f>IF(J5128="","",MAX(0,E5128-J5128)^2)</f>
        <v/>
      </c>
      <c r="M5128" s="27">
        <f>IF(J5128="","",MAX(0,E5128-(J5128+twcdh_off))^2)</f>
        <v/>
      </c>
      <c r="N5128" s="27">
        <f>IF(E5128="","",MAX(0,E5128-swcdh_thr)^2)</f>
        <v/>
      </c>
      <c r="O5128">
        <f>IF(K5128="","",ROUND(E5128-K5128,0))</f>
        <v/>
      </c>
      <c r="P5128">
        <f>IF(O5128="","",IF(O5128&gt;=1,O5128,0))</f>
        <v/>
      </c>
      <c r="Q5128" s="27">
        <f>IF(E5128="","",MAX(0,E5128-22))</f>
        <v/>
      </c>
      <c r="R5128" s="27">
        <f>IF(H5128=1,E5128,"")</f>
        <v/>
      </c>
      <c r="S5128" s="27">
        <f>IF(AND(H5128=1,J5128&lt;&gt;""),E5128-J5128,"")</f>
        <v/>
      </c>
      <c r="T5128">
        <f>IF(G5128="","",MONTH(G5128))</f>
        <v/>
      </c>
    </row>
    <row r="5129">
      <c r="A5129" s="24" t="n">
        <v>2020</v>
      </c>
      <c r="B5129" s="24" t="n">
        <v>8</v>
      </c>
      <c r="C5129" s="24" t="n">
        <v>1</v>
      </c>
      <c r="D5129" s="24" t="n">
        <v>16</v>
      </c>
      <c r="E5129" s="24" t="n">
        <v>23.09</v>
      </c>
      <c r="F5129" s="25">
        <f>IF($E5129="","",DATE(IF($A5129="",nominal_year,$A5129),$B5129,$C5129)+($D5129-IF(LEFT(hour_conv,1)="1",1,0))/24)</f>
        <v/>
      </c>
      <c r="G5129" s="26">
        <f>IF(F5129="","",INT(F5129))</f>
        <v/>
      </c>
      <c r="H5129">
        <f>IF(G5129="","",IF(AND(MONTH(G5129)*100+DAY(G5129)&gt;=season_lo,MONTH(G5129)*100+DAY(G5129)&lt;=season_hi),1,0))</f>
        <v/>
      </c>
      <c r="I5129">
        <f>IF(G5129="","",G5129-first_day+1)</f>
        <v/>
      </c>
      <c r="J5129" s="27">
        <f>IF(I5129="","",INDEX(Daily!$J$2:$J$421,I5129))</f>
        <v/>
      </c>
      <c r="K5129" s="27">
        <f>IF(J5129="","",J5129+cat_offset)</f>
        <v/>
      </c>
      <c r="L5129" s="27">
        <f>IF(J5129="","",MAX(0,E5129-J5129)^2)</f>
        <v/>
      </c>
      <c r="M5129" s="27">
        <f>IF(J5129="","",MAX(0,E5129-(J5129+twcdh_off))^2)</f>
        <v/>
      </c>
      <c r="N5129" s="27">
        <f>IF(E5129="","",MAX(0,E5129-swcdh_thr)^2)</f>
        <v/>
      </c>
      <c r="O5129">
        <f>IF(K5129="","",ROUND(E5129-K5129,0))</f>
        <v/>
      </c>
      <c r="P5129">
        <f>IF(O5129="","",IF(O5129&gt;=1,O5129,0))</f>
        <v/>
      </c>
      <c r="Q5129" s="27">
        <f>IF(E5129="","",MAX(0,E5129-22))</f>
        <v/>
      </c>
      <c r="R5129" s="27">
        <f>IF(H5129=1,E5129,"")</f>
        <v/>
      </c>
      <c r="S5129" s="27">
        <f>IF(AND(H5129=1,J5129&lt;&gt;""),E5129-J5129,"")</f>
        <v/>
      </c>
      <c r="T5129">
        <f>IF(G5129="","",MONTH(G5129))</f>
        <v/>
      </c>
    </row>
    <row r="5130">
      <c r="A5130" s="24" t="n">
        <v>2020</v>
      </c>
      <c r="B5130" s="24" t="n">
        <v>8</v>
      </c>
      <c r="C5130" s="24" t="n">
        <v>1</v>
      </c>
      <c r="D5130" s="24" t="n">
        <v>17</v>
      </c>
      <c r="E5130" s="24" t="n">
        <v>23.58</v>
      </c>
      <c r="F5130" s="25">
        <f>IF($E5130="","",DATE(IF($A5130="",nominal_year,$A5130),$B5130,$C5130)+($D5130-IF(LEFT(hour_conv,1)="1",1,0))/24)</f>
        <v/>
      </c>
      <c r="G5130" s="26">
        <f>IF(F5130="","",INT(F5130))</f>
        <v/>
      </c>
      <c r="H5130">
        <f>IF(G5130="","",IF(AND(MONTH(G5130)*100+DAY(G5130)&gt;=season_lo,MONTH(G5130)*100+DAY(G5130)&lt;=season_hi),1,0))</f>
        <v/>
      </c>
      <c r="I5130">
        <f>IF(G5130="","",G5130-first_day+1)</f>
        <v/>
      </c>
      <c r="J5130" s="27">
        <f>IF(I5130="","",INDEX(Daily!$J$2:$J$421,I5130))</f>
        <v/>
      </c>
      <c r="K5130" s="27">
        <f>IF(J5130="","",J5130+cat_offset)</f>
        <v/>
      </c>
      <c r="L5130" s="27">
        <f>IF(J5130="","",MAX(0,E5130-J5130)^2)</f>
        <v/>
      </c>
      <c r="M5130" s="27">
        <f>IF(J5130="","",MAX(0,E5130-(J5130+twcdh_off))^2)</f>
        <v/>
      </c>
      <c r="N5130" s="27">
        <f>IF(E5130="","",MAX(0,E5130-swcdh_thr)^2)</f>
        <v/>
      </c>
      <c r="O5130">
        <f>IF(K5130="","",ROUND(E5130-K5130,0))</f>
        <v/>
      </c>
      <c r="P5130">
        <f>IF(O5130="","",IF(O5130&gt;=1,O5130,0))</f>
        <v/>
      </c>
      <c r="Q5130" s="27">
        <f>IF(E5130="","",MAX(0,E5130-22))</f>
        <v/>
      </c>
      <c r="R5130" s="27">
        <f>IF(H5130=1,E5130,"")</f>
        <v/>
      </c>
      <c r="S5130" s="27">
        <f>IF(AND(H5130=1,J5130&lt;&gt;""),E5130-J5130,"")</f>
        <v/>
      </c>
      <c r="T5130">
        <f>IF(G5130="","",MONTH(G5130))</f>
        <v/>
      </c>
    </row>
    <row r="5131">
      <c r="A5131" s="24" t="n">
        <v>2020</v>
      </c>
      <c r="B5131" s="24" t="n">
        <v>8</v>
      </c>
      <c r="C5131" s="24" t="n">
        <v>1</v>
      </c>
      <c r="D5131" s="24" t="n">
        <v>18</v>
      </c>
      <c r="E5131" s="24" t="n">
        <v>22.89</v>
      </c>
      <c r="F5131" s="25">
        <f>IF($E5131="","",DATE(IF($A5131="",nominal_year,$A5131),$B5131,$C5131)+($D5131-IF(LEFT(hour_conv,1)="1",1,0))/24)</f>
        <v/>
      </c>
      <c r="G5131" s="26">
        <f>IF(F5131="","",INT(F5131))</f>
        <v/>
      </c>
      <c r="H5131">
        <f>IF(G5131="","",IF(AND(MONTH(G5131)*100+DAY(G5131)&gt;=season_lo,MONTH(G5131)*100+DAY(G5131)&lt;=season_hi),1,0))</f>
        <v/>
      </c>
      <c r="I5131">
        <f>IF(G5131="","",G5131-first_day+1)</f>
        <v/>
      </c>
      <c r="J5131" s="27">
        <f>IF(I5131="","",INDEX(Daily!$J$2:$J$421,I5131))</f>
        <v/>
      </c>
      <c r="K5131" s="27">
        <f>IF(J5131="","",J5131+cat_offset)</f>
        <v/>
      </c>
      <c r="L5131" s="27">
        <f>IF(J5131="","",MAX(0,E5131-J5131)^2)</f>
        <v/>
      </c>
      <c r="M5131" s="27">
        <f>IF(J5131="","",MAX(0,E5131-(J5131+twcdh_off))^2)</f>
        <v/>
      </c>
      <c r="N5131" s="27">
        <f>IF(E5131="","",MAX(0,E5131-swcdh_thr)^2)</f>
        <v/>
      </c>
      <c r="O5131">
        <f>IF(K5131="","",ROUND(E5131-K5131,0))</f>
        <v/>
      </c>
      <c r="P5131">
        <f>IF(O5131="","",IF(O5131&gt;=1,O5131,0))</f>
        <v/>
      </c>
      <c r="Q5131" s="27">
        <f>IF(E5131="","",MAX(0,E5131-22))</f>
        <v/>
      </c>
      <c r="R5131" s="27">
        <f>IF(H5131=1,E5131,"")</f>
        <v/>
      </c>
      <c r="S5131" s="27">
        <f>IF(AND(H5131=1,J5131&lt;&gt;""),E5131-J5131,"")</f>
        <v/>
      </c>
      <c r="T5131">
        <f>IF(G5131="","",MONTH(G5131))</f>
        <v/>
      </c>
    </row>
    <row r="5132">
      <c r="A5132" s="24" t="n">
        <v>2020</v>
      </c>
      <c r="B5132" s="24" t="n">
        <v>8</v>
      </c>
      <c r="C5132" s="24" t="n">
        <v>1</v>
      </c>
      <c r="D5132" s="24" t="n">
        <v>19</v>
      </c>
      <c r="E5132" s="24" t="n">
        <v>21.42</v>
      </c>
      <c r="F5132" s="25">
        <f>IF($E5132="","",DATE(IF($A5132="",nominal_year,$A5132),$B5132,$C5132)+($D5132-IF(LEFT(hour_conv,1)="1",1,0))/24)</f>
        <v/>
      </c>
      <c r="G5132" s="26">
        <f>IF(F5132="","",INT(F5132))</f>
        <v/>
      </c>
      <c r="H5132">
        <f>IF(G5132="","",IF(AND(MONTH(G5132)*100+DAY(G5132)&gt;=season_lo,MONTH(G5132)*100+DAY(G5132)&lt;=season_hi),1,0))</f>
        <v/>
      </c>
      <c r="I5132">
        <f>IF(G5132="","",G5132-first_day+1)</f>
        <v/>
      </c>
      <c r="J5132" s="27">
        <f>IF(I5132="","",INDEX(Daily!$J$2:$J$421,I5132))</f>
        <v/>
      </c>
      <c r="K5132" s="27">
        <f>IF(J5132="","",J5132+cat_offset)</f>
        <v/>
      </c>
      <c r="L5132" s="27">
        <f>IF(J5132="","",MAX(0,E5132-J5132)^2)</f>
        <v/>
      </c>
      <c r="M5132" s="27">
        <f>IF(J5132="","",MAX(0,E5132-(J5132+twcdh_off))^2)</f>
        <v/>
      </c>
      <c r="N5132" s="27">
        <f>IF(E5132="","",MAX(0,E5132-swcdh_thr)^2)</f>
        <v/>
      </c>
      <c r="O5132">
        <f>IF(K5132="","",ROUND(E5132-K5132,0))</f>
        <v/>
      </c>
      <c r="P5132">
        <f>IF(O5132="","",IF(O5132&gt;=1,O5132,0))</f>
        <v/>
      </c>
      <c r="Q5132" s="27">
        <f>IF(E5132="","",MAX(0,E5132-22))</f>
        <v/>
      </c>
      <c r="R5132" s="27">
        <f>IF(H5132=1,E5132,"")</f>
        <v/>
      </c>
      <c r="S5132" s="27">
        <f>IF(AND(H5132=1,J5132&lt;&gt;""),E5132-J5132,"")</f>
        <v/>
      </c>
      <c r="T5132">
        <f>IF(G5132="","",MONTH(G5132))</f>
        <v/>
      </c>
    </row>
    <row r="5133">
      <c r="A5133" s="24" t="n">
        <v>2020</v>
      </c>
      <c r="B5133" s="24" t="n">
        <v>8</v>
      </c>
      <c r="C5133" s="24" t="n">
        <v>1</v>
      </c>
      <c r="D5133" s="24" t="n">
        <v>20</v>
      </c>
      <c r="E5133" s="24" t="n">
        <v>20.73</v>
      </c>
      <c r="F5133" s="25">
        <f>IF($E5133="","",DATE(IF($A5133="",nominal_year,$A5133),$B5133,$C5133)+($D5133-IF(LEFT(hour_conv,1)="1",1,0))/24)</f>
        <v/>
      </c>
      <c r="G5133" s="26">
        <f>IF(F5133="","",INT(F5133))</f>
        <v/>
      </c>
      <c r="H5133">
        <f>IF(G5133="","",IF(AND(MONTH(G5133)*100+DAY(G5133)&gt;=season_lo,MONTH(G5133)*100+DAY(G5133)&lt;=season_hi),1,0))</f>
        <v/>
      </c>
      <c r="I5133">
        <f>IF(G5133="","",G5133-first_day+1)</f>
        <v/>
      </c>
      <c r="J5133" s="27">
        <f>IF(I5133="","",INDEX(Daily!$J$2:$J$421,I5133))</f>
        <v/>
      </c>
      <c r="K5133" s="27">
        <f>IF(J5133="","",J5133+cat_offset)</f>
        <v/>
      </c>
      <c r="L5133" s="27">
        <f>IF(J5133="","",MAX(0,E5133-J5133)^2)</f>
        <v/>
      </c>
      <c r="M5133" s="27">
        <f>IF(J5133="","",MAX(0,E5133-(J5133+twcdh_off))^2)</f>
        <v/>
      </c>
      <c r="N5133" s="27">
        <f>IF(E5133="","",MAX(0,E5133-swcdh_thr)^2)</f>
        <v/>
      </c>
      <c r="O5133">
        <f>IF(K5133="","",ROUND(E5133-K5133,0))</f>
        <v/>
      </c>
      <c r="P5133">
        <f>IF(O5133="","",IF(O5133&gt;=1,O5133,0))</f>
        <v/>
      </c>
      <c r="Q5133" s="27">
        <f>IF(E5133="","",MAX(0,E5133-22))</f>
        <v/>
      </c>
      <c r="R5133" s="27">
        <f>IF(H5133=1,E5133,"")</f>
        <v/>
      </c>
      <c r="S5133" s="27">
        <f>IF(AND(H5133=1,J5133&lt;&gt;""),E5133-J5133,"")</f>
        <v/>
      </c>
      <c r="T5133">
        <f>IF(G5133="","",MONTH(G5133))</f>
        <v/>
      </c>
    </row>
    <row r="5134">
      <c r="A5134" s="24" t="n">
        <v>2020</v>
      </c>
      <c r="B5134" s="24" t="n">
        <v>8</v>
      </c>
      <c r="C5134" s="24" t="n">
        <v>1</v>
      </c>
      <c r="D5134" s="24" t="n">
        <v>21</v>
      </c>
      <c r="E5134" s="24" t="n">
        <v>18.85</v>
      </c>
      <c r="F5134" s="25">
        <f>IF($E5134="","",DATE(IF($A5134="",nominal_year,$A5134),$B5134,$C5134)+($D5134-IF(LEFT(hour_conv,1)="1",1,0))/24)</f>
        <v/>
      </c>
      <c r="G5134" s="26">
        <f>IF(F5134="","",INT(F5134))</f>
        <v/>
      </c>
      <c r="H5134">
        <f>IF(G5134="","",IF(AND(MONTH(G5134)*100+DAY(G5134)&gt;=season_lo,MONTH(G5134)*100+DAY(G5134)&lt;=season_hi),1,0))</f>
        <v/>
      </c>
      <c r="I5134">
        <f>IF(G5134="","",G5134-first_day+1)</f>
        <v/>
      </c>
      <c r="J5134" s="27">
        <f>IF(I5134="","",INDEX(Daily!$J$2:$J$421,I5134))</f>
        <v/>
      </c>
      <c r="K5134" s="27">
        <f>IF(J5134="","",J5134+cat_offset)</f>
        <v/>
      </c>
      <c r="L5134" s="27">
        <f>IF(J5134="","",MAX(0,E5134-J5134)^2)</f>
        <v/>
      </c>
      <c r="M5134" s="27">
        <f>IF(J5134="","",MAX(0,E5134-(J5134+twcdh_off))^2)</f>
        <v/>
      </c>
      <c r="N5134" s="27">
        <f>IF(E5134="","",MAX(0,E5134-swcdh_thr)^2)</f>
        <v/>
      </c>
      <c r="O5134">
        <f>IF(K5134="","",ROUND(E5134-K5134,0))</f>
        <v/>
      </c>
      <c r="P5134">
        <f>IF(O5134="","",IF(O5134&gt;=1,O5134,0))</f>
        <v/>
      </c>
      <c r="Q5134" s="27">
        <f>IF(E5134="","",MAX(0,E5134-22))</f>
        <v/>
      </c>
      <c r="R5134" s="27">
        <f>IF(H5134=1,E5134,"")</f>
        <v/>
      </c>
      <c r="S5134" s="27">
        <f>IF(AND(H5134=1,J5134&lt;&gt;""),E5134-J5134,"")</f>
        <v/>
      </c>
      <c r="T5134">
        <f>IF(G5134="","",MONTH(G5134))</f>
        <v/>
      </c>
    </row>
    <row r="5135">
      <c r="A5135" s="24" t="n">
        <v>2020</v>
      </c>
      <c r="B5135" s="24" t="n">
        <v>8</v>
      </c>
      <c r="C5135" s="24" t="n">
        <v>1</v>
      </c>
      <c r="D5135" s="24" t="n">
        <v>22</v>
      </c>
      <c r="E5135" s="24" t="n">
        <v>17.2</v>
      </c>
      <c r="F5135" s="25">
        <f>IF($E5135="","",DATE(IF($A5135="",nominal_year,$A5135),$B5135,$C5135)+($D5135-IF(LEFT(hour_conv,1)="1",1,0))/24)</f>
        <v/>
      </c>
      <c r="G5135" s="26">
        <f>IF(F5135="","",INT(F5135))</f>
        <v/>
      </c>
      <c r="H5135">
        <f>IF(G5135="","",IF(AND(MONTH(G5135)*100+DAY(G5135)&gt;=season_lo,MONTH(G5135)*100+DAY(G5135)&lt;=season_hi),1,0))</f>
        <v/>
      </c>
      <c r="I5135">
        <f>IF(G5135="","",G5135-first_day+1)</f>
        <v/>
      </c>
      <c r="J5135" s="27">
        <f>IF(I5135="","",INDEX(Daily!$J$2:$J$421,I5135))</f>
        <v/>
      </c>
      <c r="K5135" s="27">
        <f>IF(J5135="","",J5135+cat_offset)</f>
        <v/>
      </c>
      <c r="L5135" s="27">
        <f>IF(J5135="","",MAX(0,E5135-J5135)^2)</f>
        <v/>
      </c>
      <c r="M5135" s="27">
        <f>IF(J5135="","",MAX(0,E5135-(J5135+twcdh_off))^2)</f>
        <v/>
      </c>
      <c r="N5135" s="27">
        <f>IF(E5135="","",MAX(0,E5135-swcdh_thr)^2)</f>
        <v/>
      </c>
      <c r="O5135">
        <f>IF(K5135="","",ROUND(E5135-K5135,0))</f>
        <v/>
      </c>
      <c r="P5135">
        <f>IF(O5135="","",IF(O5135&gt;=1,O5135,0))</f>
        <v/>
      </c>
      <c r="Q5135" s="27">
        <f>IF(E5135="","",MAX(0,E5135-22))</f>
        <v/>
      </c>
      <c r="R5135" s="27">
        <f>IF(H5135=1,E5135,"")</f>
        <v/>
      </c>
      <c r="S5135" s="27">
        <f>IF(AND(H5135=1,J5135&lt;&gt;""),E5135-J5135,"")</f>
        <v/>
      </c>
      <c r="T5135">
        <f>IF(G5135="","",MONTH(G5135))</f>
        <v/>
      </c>
    </row>
    <row r="5136">
      <c r="A5136" s="24" t="n">
        <v>2020</v>
      </c>
      <c r="B5136" s="24" t="n">
        <v>8</v>
      </c>
      <c r="C5136" s="24" t="n">
        <v>1</v>
      </c>
      <c r="D5136" s="24" t="n">
        <v>23</v>
      </c>
      <c r="E5136" s="24" t="n">
        <v>16.66</v>
      </c>
      <c r="F5136" s="25">
        <f>IF($E5136="","",DATE(IF($A5136="",nominal_year,$A5136),$B5136,$C5136)+($D5136-IF(LEFT(hour_conv,1)="1",1,0))/24)</f>
        <v/>
      </c>
      <c r="G5136" s="26">
        <f>IF(F5136="","",INT(F5136))</f>
        <v/>
      </c>
      <c r="H5136">
        <f>IF(G5136="","",IF(AND(MONTH(G5136)*100+DAY(G5136)&gt;=season_lo,MONTH(G5136)*100+DAY(G5136)&lt;=season_hi),1,0))</f>
        <v/>
      </c>
      <c r="I5136">
        <f>IF(G5136="","",G5136-first_day+1)</f>
        <v/>
      </c>
      <c r="J5136" s="27">
        <f>IF(I5136="","",INDEX(Daily!$J$2:$J$421,I5136))</f>
        <v/>
      </c>
      <c r="K5136" s="27">
        <f>IF(J5136="","",J5136+cat_offset)</f>
        <v/>
      </c>
      <c r="L5136" s="27">
        <f>IF(J5136="","",MAX(0,E5136-J5136)^2)</f>
        <v/>
      </c>
      <c r="M5136" s="27">
        <f>IF(J5136="","",MAX(0,E5136-(J5136+twcdh_off))^2)</f>
        <v/>
      </c>
      <c r="N5136" s="27">
        <f>IF(E5136="","",MAX(0,E5136-swcdh_thr)^2)</f>
        <v/>
      </c>
      <c r="O5136">
        <f>IF(K5136="","",ROUND(E5136-K5136,0))</f>
        <v/>
      </c>
      <c r="P5136">
        <f>IF(O5136="","",IF(O5136&gt;=1,O5136,0))</f>
        <v/>
      </c>
      <c r="Q5136" s="27">
        <f>IF(E5136="","",MAX(0,E5136-22))</f>
        <v/>
      </c>
      <c r="R5136" s="27">
        <f>IF(H5136=1,E5136,"")</f>
        <v/>
      </c>
      <c r="S5136" s="27">
        <f>IF(AND(H5136=1,J5136&lt;&gt;""),E5136-J5136,"")</f>
        <v/>
      </c>
      <c r="T5136">
        <f>IF(G5136="","",MONTH(G5136))</f>
        <v/>
      </c>
    </row>
    <row r="5137">
      <c r="A5137" s="24" t="n">
        <v>2020</v>
      </c>
      <c r="B5137" s="24" t="n">
        <v>8</v>
      </c>
      <c r="C5137" s="24" t="n">
        <v>1</v>
      </c>
      <c r="D5137" s="24" t="n">
        <v>24</v>
      </c>
      <c r="E5137" s="24" t="n">
        <v>15.29</v>
      </c>
      <c r="F5137" s="25">
        <f>IF($E5137="","",DATE(IF($A5137="",nominal_year,$A5137),$B5137,$C5137)+($D5137-IF(LEFT(hour_conv,1)="1",1,0))/24)</f>
        <v/>
      </c>
      <c r="G5137" s="26">
        <f>IF(F5137="","",INT(F5137))</f>
        <v/>
      </c>
      <c r="H5137">
        <f>IF(G5137="","",IF(AND(MONTH(G5137)*100+DAY(G5137)&gt;=season_lo,MONTH(G5137)*100+DAY(G5137)&lt;=season_hi),1,0))</f>
        <v/>
      </c>
      <c r="I5137">
        <f>IF(G5137="","",G5137-first_day+1)</f>
        <v/>
      </c>
      <c r="J5137" s="27">
        <f>IF(I5137="","",INDEX(Daily!$J$2:$J$421,I5137))</f>
        <v/>
      </c>
      <c r="K5137" s="27">
        <f>IF(J5137="","",J5137+cat_offset)</f>
        <v/>
      </c>
      <c r="L5137" s="27">
        <f>IF(J5137="","",MAX(0,E5137-J5137)^2)</f>
        <v/>
      </c>
      <c r="M5137" s="27">
        <f>IF(J5137="","",MAX(0,E5137-(J5137+twcdh_off))^2)</f>
        <v/>
      </c>
      <c r="N5137" s="27">
        <f>IF(E5137="","",MAX(0,E5137-swcdh_thr)^2)</f>
        <v/>
      </c>
      <c r="O5137">
        <f>IF(K5137="","",ROUND(E5137-K5137,0))</f>
        <v/>
      </c>
      <c r="P5137">
        <f>IF(O5137="","",IF(O5137&gt;=1,O5137,0))</f>
        <v/>
      </c>
      <c r="Q5137" s="27">
        <f>IF(E5137="","",MAX(0,E5137-22))</f>
        <v/>
      </c>
      <c r="R5137" s="27">
        <f>IF(H5137=1,E5137,"")</f>
        <v/>
      </c>
      <c r="S5137" s="27">
        <f>IF(AND(H5137=1,J5137&lt;&gt;""),E5137-J5137,"")</f>
        <v/>
      </c>
      <c r="T5137">
        <f>IF(G5137="","",MONTH(G5137))</f>
        <v/>
      </c>
    </row>
    <row r="5138">
      <c r="A5138" s="24" t="n">
        <v>2020</v>
      </c>
      <c r="B5138" s="24" t="n">
        <v>8</v>
      </c>
      <c r="C5138" s="24" t="n">
        <v>2</v>
      </c>
      <c r="D5138" s="24" t="n">
        <v>1</v>
      </c>
      <c r="E5138" s="24" t="n">
        <v>13.89</v>
      </c>
      <c r="F5138" s="25">
        <f>IF($E5138="","",DATE(IF($A5138="",nominal_year,$A5138),$B5138,$C5138)+($D5138-IF(LEFT(hour_conv,1)="1",1,0))/24)</f>
        <v/>
      </c>
      <c r="G5138" s="26">
        <f>IF(F5138="","",INT(F5138))</f>
        <v/>
      </c>
      <c r="H5138">
        <f>IF(G5138="","",IF(AND(MONTH(G5138)*100+DAY(G5138)&gt;=season_lo,MONTH(G5138)*100+DAY(G5138)&lt;=season_hi),1,0))</f>
        <v/>
      </c>
      <c r="I5138">
        <f>IF(G5138="","",G5138-first_day+1)</f>
        <v/>
      </c>
      <c r="J5138" s="27">
        <f>IF(I5138="","",INDEX(Daily!$J$2:$J$421,I5138))</f>
        <v/>
      </c>
      <c r="K5138" s="27">
        <f>IF(J5138="","",J5138+cat_offset)</f>
        <v/>
      </c>
      <c r="L5138" s="27">
        <f>IF(J5138="","",MAX(0,E5138-J5138)^2)</f>
        <v/>
      </c>
      <c r="M5138" s="27">
        <f>IF(J5138="","",MAX(0,E5138-(J5138+twcdh_off))^2)</f>
        <v/>
      </c>
      <c r="N5138" s="27">
        <f>IF(E5138="","",MAX(0,E5138-swcdh_thr)^2)</f>
        <v/>
      </c>
      <c r="O5138">
        <f>IF(K5138="","",ROUND(E5138-K5138,0))</f>
        <v/>
      </c>
      <c r="P5138">
        <f>IF(O5138="","",IF(O5138&gt;=1,O5138,0))</f>
        <v/>
      </c>
      <c r="Q5138" s="27">
        <f>IF(E5138="","",MAX(0,E5138-22))</f>
        <v/>
      </c>
      <c r="R5138" s="27">
        <f>IF(H5138=1,E5138,"")</f>
        <v/>
      </c>
      <c r="S5138" s="27">
        <f>IF(AND(H5138=1,J5138&lt;&gt;""),E5138-J5138,"")</f>
        <v/>
      </c>
      <c r="T5138">
        <f>IF(G5138="","",MONTH(G5138))</f>
        <v/>
      </c>
    </row>
    <row r="5139">
      <c r="A5139" s="24" t="n">
        <v>2020</v>
      </c>
      <c r="B5139" s="24" t="n">
        <v>8</v>
      </c>
      <c r="C5139" s="24" t="n">
        <v>2</v>
      </c>
      <c r="D5139" s="24" t="n">
        <v>2</v>
      </c>
      <c r="E5139" s="24" t="n">
        <v>12.86</v>
      </c>
      <c r="F5139" s="25">
        <f>IF($E5139="","",DATE(IF($A5139="",nominal_year,$A5139),$B5139,$C5139)+($D5139-IF(LEFT(hour_conv,1)="1",1,0))/24)</f>
        <v/>
      </c>
      <c r="G5139" s="26">
        <f>IF(F5139="","",INT(F5139))</f>
        <v/>
      </c>
      <c r="H5139">
        <f>IF(G5139="","",IF(AND(MONTH(G5139)*100+DAY(G5139)&gt;=season_lo,MONTH(G5139)*100+DAY(G5139)&lt;=season_hi),1,0))</f>
        <v/>
      </c>
      <c r="I5139">
        <f>IF(G5139="","",G5139-first_day+1)</f>
        <v/>
      </c>
      <c r="J5139" s="27">
        <f>IF(I5139="","",INDEX(Daily!$J$2:$J$421,I5139))</f>
        <v/>
      </c>
      <c r="K5139" s="27">
        <f>IF(J5139="","",J5139+cat_offset)</f>
        <v/>
      </c>
      <c r="L5139" s="27">
        <f>IF(J5139="","",MAX(0,E5139-J5139)^2)</f>
        <v/>
      </c>
      <c r="M5139" s="27">
        <f>IF(J5139="","",MAX(0,E5139-(J5139+twcdh_off))^2)</f>
        <v/>
      </c>
      <c r="N5139" s="27">
        <f>IF(E5139="","",MAX(0,E5139-swcdh_thr)^2)</f>
        <v/>
      </c>
      <c r="O5139">
        <f>IF(K5139="","",ROUND(E5139-K5139,0))</f>
        <v/>
      </c>
      <c r="P5139">
        <f>IF(O5139="","",IF(O5139&gt;=1,O5139,0))</f>
        <v/>
      </c>
      <c r="Q5139" s="27">
        <f>IF(E5139="","",MAX(0,E5139-22))</f>
        <v/>
      </c>
      <c r="R5139" s="27">
        <f>IF(H5139=1,E5139,"")</f>
        <v/>
      </c>
      <c r="S5139" s="27">
        <f>IF(AND(H5139=1,J5139&lt;&gt;""),E5139-J5139,"")</f>
        <v/>
      </c>
      <c r="T5139">
        <f>IF(G5139="","",MONTH(G5139))</f>
        <v/>
      </c>
    </row>
    <row r="5140">
      <c r="A5140" s="24" t="n">
        <v>2020</v>
      </c>
      <c r="B5140" s="24" t="n">
        <v>8</v>
      </c>
      <c r="C5140" s="24" t="n">
        <v>2</v>
      </c>
      <c r="D5140" s="24" t="n">
        <v>3</v>
      </c>
      <c r="E5140" s="24" t="n">
        <v>12.48</v>
      </c>
      <c r="F5140" s="25">
        <f>IF($E5140="","",DATE(IF($A5140="",nominal_year,$A5140),$B5140,$C5140)+($D5140-IF(LEFT(hour_conv,1)="1",1,0))/24)</f>
        <v/>
      </c>
      <c r="G5140" s="26">
        <f>IF(F5140="","",INT(F5140))</f>
        <v/>
      </c>
      <c r="H5140">
        <f>IF(G5140="","",IF(AND(MONTH(G5140)*100+DAY(G5140)&gt;=season_lo,MONTH(G5140)*100+DAY(G5140)&lt;=season_hi),1,0))</f>
        <v/>
      </c>
      <c r="I5140">
        <f>IF(G5140="","",G5140-first_day+1)</f>
        <v/>
      </c>
      <c r="J5140" s="27">
        <f>IF(I5140="","",INDEX(Daily!$J$2:$J$421,I5140))</f>
        <v/>
      </c>
      <c r="K5140" s="27">
        <f>IF(J5140="","",J5140+cat_offset)</f>
        <v/>
      </c>
      <c r="L5140" s="27">
        <f>IF(J5140="","",MAX(0,E5140-J5140)^2)</f>
        <v/>
      </c>
      <c r="M5140" s="27">
        <f>IF(J5140="","",MAX(0,E5140-(J5140+twcdh_off))^2)</f>
        <v/>
      </c>
      <c r="N5140" s="27">
        <f>IF(E5140="","",MAX(0,E5140-swcdh_thr)^2)</f>
        <v/>
      </c>
      <c r="O5140">
        <f>IF(K5140="","",ROUND(E5140-K5140,0))</f>
        <v/>
      </c>
      <c r="P5140">
        <f>IF(O5140="","",IF(O5140&gt;=1,O5140,0))</f>
        <v/>
      </c>
      <c r="Q5140" s="27">
        <f>IF(E5140="","",MAX(0,E5140-22))</f>
        <v/>
      </c>
      <c r="R5140" s="27">
        <f>IF(H5140=1,E5140,"")</f>
        <v/>
      </c>
      <c r="S5140" s="27">
        <f>IF(AND(H5140=1,J5140&lt;&gt;""),E5140-J5140,"")</f>
        <v/>
      </c>
      <c r="T5140">
        <f>IF(G5140="","",MONTH(G5140))</f>
        <v/>
      </c>
    </row>
    <row r="5141">
      <c r="A5141" s="24" t="n">
        <v>2020</v>
      </c>
      <c r="B5141" s="24" t="n">
        <v>8</v>
      </c>
      <c r="C5141" s="24" t="n">
        <v>2</v>
      </c>
      <c r="D5141" s="24" t="n">
        <v>4</v>
      </c>
      <c r="E5141" s="24" t="n">
        <v>11.97</v>
      </c>
      <c r="F5141" s="25">
        <f>IF($E5141="","",DATE(IF($A5141="",nominal_year,$A5141),$B5141,$C5141)+($D5141-IF(LEFT(hour_conv,1)="1",1,0))/24)</f>
        <v/>
      </c>
      <c r="G5141" s="26">
        <f>IF(F5141="","",INT(F5141))</f>
        <v/>
      </c>
      <c r="H5141">
        <f>IF(G5141="","",IF(AND(MONTH(G5141)*100+DAY(G5141)&gt;=season_lo,MONTH(G5141)*100+DAY(G5141)&lt;=season_hi),1,0))</f>
        <v/>
      </c>
      <c r="I5141">
        <f>IF(G5141="","",G5141-first_day+1)</f>
        <v/>
      </c>
      <c r="J5141" s="27">
        <f>IF(I5141="","",INDEX(Daily!$J$2:$J$421,I5141))</f>
        <v/>
      </c>
      <c r="K5141" s="27">
        <f>IF(J5141="","",J5141+cat_offset)</f>
        <v/>
      </c>
      <c r="L5141" s="27">
        <f>IF(J5141="","",MAX(0,E5141-J5141)^2)</f>
        <v/>
      </c>
      <c r="M5141" s="27">
        <f>IF(J5141="","",MAX(0,E5141-(J5141+twcdh_off))^2)</f>
        <v/>
      </c>
      <c r="N5141" s="27">
        <f>IF(E5141="","",MAX(0,E5141-swcdh_thr)^2)</f>
        <v/>
      </c>
      <c r="O5141">
        <f>IF(K5141="","",ROUND(E5141-K5141,0))</f>
        <v/>
      </c>
      <c r="P5141">
        <f>IF(O5141="","",IF(O5141&gt;=1,O5141,0))</f>
        <v/>
      </c>
      <c r="Q5141" s="27">
        <f>IF(E5141="","",MAX(0,E5141-22))</f>
        <v/>
      </c>
      <c r="R5141" s="27">
        <f>IF(H5141=1,E5141,"")</f>
        <v/>
      </c>
      <c r="S5141" s="27">
        <f>IF(AND(H5141=1,J5141&lt;&gt;""),E5141-J5141,"")</f>
        <v/>
      </c>
      <c r="T5141">
        <f>IF(G5141="","",MONTH(G5141))</f>
        <v/>
      </c>
    </row>
    <row r="5142">
      <c r="A5142" s="24" t="n">
        <v>2020</v>
      </c>
      <c r="B5142" s="24" t="n">
        <v>8</v>
      </c>
      <c r="C5142" s="24" t="n">
        <v>2</v>
      </c>
      <c r="D5142" s="24" t="n">
        <v>5</v>
      </c>
      <c r="E5142" s="24" t="n">
        <v>12.54</v>
      </c>
      <c r="F5142" s="25">
        <f>IF($E5142="","",DATE(IF($A5142="",nominal_year,$A5142),$B5142,$C5142)+($D5142-IF(LEFT(hour_conv,1)="1",1,0))/24)</f>
        <v/>
      </c>
      <c r="G5142" s="26">
        <f>IF(F5142="","",INT(F5142))</f>
        <v/>
      </c>
      <c r="H5142">
        <f>IF(G5142="","",IF(AND(MONTH(G5142)*100+DAY(G5142)&gt;=season_lo,MONTH(G5142)*100+DAY(G5142)&lt;=season_hi),1,0))</f>
        <v/>
      </c>
      <c r="I5142">
        <f>IF(G5142="","",G5142-first_day+1)</f>
        <v/>
      </c>
      <c r="J5142" s="27">
        <f>IF(I5142="","",INDEX(Daily!$J$2:$J$421,I5142))</f>
        <v/>
      </c>
      <c r="K5142" s="27">
        <f>IF(J5142="","",J5142+cat_offset)</f>
        <v/>
      </c>
      <c r="L5142" s="27">
        <f>IF(J5142="","",MAX(0,E5142-J5142)^2)</f>
        <v/>
      </c>
      <c r="M5142" s="27">
        <f>IF(J5142="","",MAX(0,E5142-(J5142+twcdh_off))^2)</f>
        <v/>
      </c>
      <c r="N5142" s="27">
        <f>IF(E5142="","",MAX(0,E5142-swcdh_thr)^2)</f>
        <v/>
      </c>
      <c r="O5142">
        <f>IF(K5142="","",ROUND(E5142-K5142,0))</f>
        <v/>
      </c>
      <c r="P5142">
        <f>IF(O5142="","",IF(O5142&gt;=1,O5142,0))</f>
        <v/>
      </c>
      <c r="Q5142" s="27">
        <f>IF(E5142="","",MAX(0,E5142-22))</f>
        <v/>
      </c>
      <c r="R5142" s="27">
        <f>IF(H5142=1,E5142,"")</f>
        <v/>
      </c>
      <c r="S5142" s="27">
        <f>IF(AND(H5142=1,J5142&lt;&gt;""),E5142-J5142,"")</f>
        <v/>
      </c>
      <c r="T5142">
        <f>IF(G5142="","",MONTH(G5142))</f>
        <v/>
      </c>
    </row>
    <row r="5143">
      <c r="A5143" s="24" t="n">
        <v>2020</v>
      </c>
      <c r="B5143" s="24" t="n">
        <v>8</v>
      </c>
      <c r="C5143" s="24" t="n">
        <v>2</v>
      </c>
      <c r="D5143" s="24" t="n">
        <v>6</v>
      </c>
      <c r="E5143" s="24" t="n">
        <v>13.2</v>
      </c>
      <c r="F5143" s="25">
        <f>IF($E5143="","",DATE(IF($A5143="",nominal_year,$A5143),$B5143,$C5143)+($D5143-IF(LEFT(hour_conv,1)="1",1,0))/24)</f>
        <v/>
      </c>
      <c r="G5143" s="26">
        <f>IF(F5143="","",INT(F5143))</f>
        <v/>
      </c>
      <c r="H5143">
        <f>IF(G5143="","",IF(AND(MONTH(G5143)*100+DAY(G5143)&gt;=season_lo,MONTH(G5143)*100+DAY(G5143)&lt;=season_hi),1,0))</f>
        <v/>
      </c>
      <c r="I5143">
        <f>IF(G5143="","",G5143-first_day+1)</f>
        <v/>
      </c>
      <c r="J5143" s="27">
        <f>IF(I5143="","",INDEX(Daily!$J$2:$J$421,I5143))</f>
        <v/>
      </c>
      <c r="K5143" s="27">
        <f>IF(J5143="","",J5143+cat_offset)</f>
        <v/>
      </c>
      <c r="L5143" s="27">
        <f>IF(J5143="","",MAX(0,E5143-J5143)^2)</f>
        <v/>
      </c>
      <c r="M5143" s="27">
        <f>IF(J5143="","",MAX(0,E5143-(J5143+twcdh_off))^2)</f>
        <v/>
      </c>
      <c r="N5143" s="27">
        <f>IF(E5143="","",MAX(0,E5143-swcdh_thr)^2)</f>
        <v/>
      </c>
      <c r="O5143">
        <f>IF(K5143="","",ROUND(E5143-K5143,0))</f>
        <v/>
      </c>
      <c r="P5143">
        <f>IF(O5143="","",IF(O5143&gt;=1,O5143,0))</f>
        <v/>
      </c>
      <c r="Q5143" s="27">
        <f>IF(E5143="","",MAX(0,E5143-22))</f>
        <v/>
      </c>
      <c r="R5143" s="27">
        <f>IF(H5143=1,E5143,"")</f>
        <v/>
      </c>
      <c r="S5143" s="27">
        <f>IF(AND(H5143=1,J5143&lt;&gt;""),E5143-J5143,"")</f>
        <v/>
      </c>
      <c r="T5143">
        <f>IF(G5143="","",MONTH(G5143))</f>
        <v/>
      </c>
    </row>
    <row r="5144">
      <c r="A5144" s="24" t="n">
        <v>2020</v>
      </c>
      <c r="B5144" s="24" t="n">
        <v>8</v>
      </c>
      <c r="C5144" s="24" t="n">
        <v>2</v>
      </c>
      <c r="D5144" s="24" t="n">
        <v>7</v>
      </c>
      <c r="E5144" s="24" t="n">
        <v>13.66</v>
      </c>
      <c r="F5144" s="25">
        <f>IF($E5144="","",DATE(IF($A5144="",nominal_year,$A5144),$B5144,$C5144)+($D5144-IF(LEFT(hour_conv,1)="1",1,0))/24)</f>
        <v/>
      </c>
      <c r="G5144" s="26">
        <f>IF(F5144="","",INT(F5144))</f>
        <v/>
      </c>
      <c r="H5144">
        <f>IF(G5144="","",IF(AND(MONTH(G5144)*100+DAY(G5144)&gt;=season_lo,MONTH(G5144)*100+DAY(G5144)&lt;=season_hi),1,0))</f>
        <v/>
      </c>
      <c r="I5144">
        <f>IF(G5144="","",G5144-first_day+1)</f>
        <v/>
      </c>
      <c r="J5144" s="27">
        <f>IF(I5144="","",INDEX(Daily!$J$2:$J$421,I5144))</f>
        <v/>
      </c>
      <c r="K5144" s="27">
        <f>IF(J5144="","",J5144+cat_offset)</f>
        <v/>
      </c>
      <c r="L5144" s="27">
        <f>IF(J5144="","",MAX(0,E5144-J5144)^2)</f>
        <v/>
      </c>
      <c r="M5144" s="27">
        <f>IF(J5144="","",MAX(0,E5144-(J5144+twcdh_off))^2)</f>
        <v/>
      </c>
      <c r="N5144" s="27">
        <f>IF(E5144="","",MAX(0,E5144-swcdh_thr)^2)</f>
        <v/>
      </c>
      <c r="O5144">
        <f>IF(K5144="","",ROUND(E5144-K5144,0))</f>
        <v/>
      </c>
      <c r="P5144">
        <f>IF(O5144="","",IF(O5144&gt;=1,O5144,0))</f>
        <v/>
      </c>
      <c r="Q5144" s="27">
        <f>IF(E5144="","",MAX(0,E5144-22))</f>
        <v/>
      </c>
      <c r="R5144" s="27">
        <f>IF(H5144=1,E5144,"")</f>
        <v/>
      </c>
      <c r="S5144" s="27">
        <f>IF(AND(H5144=1,J5144&lt;&gt;""),E5144-J5144,"")</f>
        <v/>
      </c>
      <c r="T5144">
        <f>IF(G5144="","",MONTH(G5144))</f>
        <v/>
      </c>
    </row>
    <row r="5145">
      <c r="A5145" s="24" t="n">
        <v>2020</v>
      </c>
      <c r="B5145" s="24" t="n">
        <v>8</v>
      </c>
      <c r="C5145" s="24" t="n">
        <v>2</v>
      </c>
      <c r="D5145" s="24" t="n">
        <v>8</v>
      </c>
      <c r="E5145" s="24" t="n">
        <v>15.08</v>
      </c>
      <c r="F5145" s="25">
        <f>IF($E5145="","",DATE(IF($A5145="",nominal_year,$A5145),$B5145,$C5145)+($D5145-IF(LEFT(hour_conv,1)="1",1,0))/24)</f>
        <v/>
      </c>
      <c r="G5145" s="26">
        <f>IF(F5145="","",INT(F5145))</f>
        <v/>
      </c>
      <c r="H5145">
        <f>IF(G5145="","",IF(AND(MONTH(G5145)*100+DAY(G5145)&gt;=season_lo,MONTH(G5145)*100+DAY(G5145)&lt;=season_hi),1,0))</f>
        <v/>
      </c>
      <c r="I5145">
        <f>IF(G5145="","",G5145-first_day+1)</f>
        <v/>
      </c>
      <c r="J5145" s="27">
        <f>IF(I5145="","",INDEX(Daily!$J$2:$J$421,I5145))</f>
        <v/>
      </c>
      <c r="K5145" s="27">
        <f>IF(J5145="","",J5145+cat_offset)</f>
        <v/>
      </c>
      <c r="L5145" s="27">
        <f>IF(J5145="","",MAX(0,E5145-J5145)^2)</f>
        <v/>
      </c>
      <c r="M5145" s="27">
        <f>IF(J5145="","",MAX(0,E5145-(J5145+twcdh_off))^2)</f>
        <v/>
      </c>
      <c r="N5145" s="27">
        <f>IF(E5145="","",MAX(0,E5145-swcdh_thr)^2)</f>
        <v/>
      </c>
      <c r="O5145">
        <f>IF(K5145="","",ROUND(E5145-K5145,0))</f>
        <v/>
      </c>
      <c r="P5145">
        <f>IF(O5145="","",IF(O5145&gt;=1,O5145,0))</f>
        <v/>
      </c>
      <c r="Q5145" s="27">
        <f>IF(E5145="","",MAX(0,E5145-22))</f>
        <v/>
      </c>
      <c r="R5145" s="27">
        <f>IF(H5145=1,E5145,"")</f>
        <v/>
      </c>
      <c r="S5145" s="27">
        <f>IF(AND(H5145=1,J5145&lt;&gt;""),E5145-J5145,"")</f>
        <v/>
      </c>
      <c r="T5145">
        <f>IF(G5145="","",MONTH(G5145))</f>
        <v/>
      </c>
    </row>
    <row r="5146">
      <c r="A5146" s="24" t="n">
        <v>2020</v>
      </c>
      <c r="B5146" s="24" t="n">
        <v>8</v>
      </c>
      <c r="C5146" s="24" t="n">
        <v>2</v>
      </c>
      <c r="D5146" s="24" t="n">
        <v>9</v>
      </c>
      <c r="E5146" s="24" t="n">
        <v>15.29</v>
      </c>
      <c r="F5146" s="25">
        <f>IF($E5146="","",DATE(IF($A5146="",nominal_year,$A5146),$B5146,$C5146)+($D5146-IF(LEFT(hour_conv,1)="1",1,0))/24)</f>
        <v/>
      </c>
      <c r="G5146" s="26">
        <f>IF(F5146="","",INT(F5146))</f>
        <v/>
      </c>
      <c r="H5146">
        <f>IF(G5146="","",IF(AND(MONTH(G5146)*100+DAY(G5146)&gt;=season_lo,MONTH(G5146)*100+DAY(G5146)&lt;=season_hi),1,0))</f>
        <v/>
      </c>
      <c r="I5146">
        <f>IF(G5146="","",G5146-first_day+1)</f>
        <v/>
      </c>
      <c r="J5146" s="27">
        <f>IF(I5146="","",INDEX(Daily!$J$2:$J$421,I5146))</f>
        <v/>
      </c>
      <c r="K5146" s="27">
        <f>IF(J5146="","",J5146+cat_offset)</f>
        <v/>
      </c>
      <c r="L5146" s="27">
        <f>IF(J5146="","",MAX(0,E5146-J5146)^2)</f>
        <v/>
      </c>
      <c r="M5146" s="27">
        <f>IF(J5146="","",MAX(0,E5146-(J5146+twcdh_off))^2)</f>
        <v/>
      </c>
      <c r="N5146" s="27">
        <f>IF(E5146="","",MAX(0,E5146-swcdh_thr)^2)</f>
        <v/>
      </c>
      <c r="O5146">
        <f>IF(K5146="","",ROUND(E5146-K5146,0))</f>
        <v/>
      </c>
      <c r="P5146">
        <f>IF(O5146="","",IF(O5146&gt;=1,O5146,0))</f>
        <v/>
      </c>
      <c r="Q5146" s="27">
        <f>IF(E5146="","",MAX(0,E5146-22))</f>
        <v/>
      </c>
      <c r="R5146" s="27">
        <f>IF(H5146=1,E5146,"")</f>
        <v/>
      </c>
      <c r="S5146" s="27">
        <f>IF(AND(H5146=1,J5146&lt;&gt;""),E5146-J5146,"")</f>
        <v/>
      </c>
      <c r="T5146">
        <f>IF(G5146="","",MONTH(G5146))</f>
        <v/>
      </c>
    </row>
    <row r="5147">
      <c r="A5147" s="24" t="n">
        <v>2020</v>
      </c>
      <c r="B5147" s="24" t="n">
        <v>8</v>
      </c>
      <c r="C5147" s="24" t="n">
        <v>2</v>
      </c>
      <c r="D5147" s="24" t="n">
        <v>10</v>
      </c>
      <c r="E5147" s="24" t="n">
        <v>17.02</v>
      </c>
      <c r="F5147" s="25">
        <f>IF($E5147="","",DATE(IF($A5147="",nominal_year,$A5147),$B5147,$C5147)+($D5147-IF(LEFT(hour_conv,1)="1",1,0))/24)</f>
        <v/>
      </c>
      <c r="G5147" s="26">
        <f>IF(F5147="","",INT(F5147))</f>
        <v/>
      </c>
      <c r="H5147">
        <f>IF(G5147="","",IF(AND(MONTH(G5147)*100+DAY(G5147)&gt;=season_lo,MONTH(G5147)*100+DAY(G5147)&lt;=season_hi),1,0))</f>
        <v/>
      </c>
      <c r="I5147">
        <f>IF(G5147="","",G5147-first_day+1)</f>
        <v/>
      </c>
      <c r="J5147" s="27">
        <f>IF(I5147="","",INDEX(Daily!$J$2:$J$421,I5147))</f>
        <v/>
      </c>
      <c r="K5147" s="27">
        <f>IF(J5147="","",J5147+cat_offset)</f>
        <v/>
      </c>
      <c r="L5147" s="27">
        <f>IF(J5147="","",MAX(0,E5147-J5147)^2)</f>
        <v/>
      </c>
      <c r="M5147" s="27">
        <f>IF(J5147="","",MAX(0,E5147-(J5147+twcdh_off))^2)</f>
        <v/>
      </c>
      <c r="N5147" s="27">
        <f>IF(E5147="","",MAX(0,E5147-swcdh_thr)^2)</f>
        <v/>
      </c>
      <c r="O5147">
        <f>IF(K5147="","",ROUND(E5147-K5147,0))</f>
        <v/>
      </c>
      <c r="P5147">
        <f>IF(O5147="","",IF(O5147&gt;=1,O5147,0))</f>
        <v/>
      </c>
      <c r="Q5147" s="27">
        <f>IF(E5147="","",MAX(0,E5147-22))</f>
        <v/>
      </c>
      <c r="R5147" s="27">
        <f>IF(H5147=1,E5147,"")</f>
        <v/>
      </c>
      <c r="S5147" s="27">
        <f>IF(AND(H5147=1,J5147&lt;&gt;""),E5147-J5147,"")</f>
        <v/>
      </c>
      <c r="T5147">
        <f>IF(G5147="","",MONTH(G5147))</f>
        <v/>
      </c>
    </row>
    <row r="5148">
      <c r="A5148" s="24" t="n">
        <v>2020</v>
      </c>
      <c r="B5148" s="24" t="n">
        <v>8</v>
      </c>
      <c r="C5148" s="24" t="n">
        <v>2</v>
      </c>
      <c r="D5148" s="24" t="n">
        <v>11</v>
      </c>
      <c r="E5148" s="24" t="n">
        <v>19.24</v>
      </c>
      <c r="F5148" s="25">
        <f>IF($E5148="","",DATE(IF($A5148="",nominal_year,$A5148),$B5148,$C5148)+($D5148-IF(LEFT(hour_conv,1)="1",1,0))/24)</f>
        <v/>
      </c>
      <c r="G5148" s="26">
        <f>IF(F5148="","",INT(F5148))</f>
        <v/>
      </c>
      <c r="H5148">
        <f>IF(G5148="","",IF(AND(MONTH(G5148)*100+DAY(G5148)&gt;=season_lo,MONTH(G5148)*100+DAY(G5148)&lt;=season_hi),1,0))</f>
        <v/>
      </c>
      <c r="I5148">
        <f>IF(G5148="","",G5148-first_day+1)</f>
        <v/>
      </c>
      <c r="J5148" s="27">
        <f>IF(I5148="","",INDEX(Daily!$J$2:$J$421,I5148))</f>
        <v/>
      </c>
      <c r="K5148" s="27">
        <f>IF(J5148="","",J5148+cat_offset)</f>
        <v/>
      </c>
      <c r="L5148" s="27">
        <f>IF(J5148="","",MAX(0,E5148-J5148)^2)</f>
        <v/>
      </c>
      <c r="M5148" s="27">
        <f>IF(J5148="","",MAX(0,E5148-(J5148+twcdh_off))^2)</f>
        <v/>
      </c>
      <c r="N5148" s="27">
        <f>IF(E5148="","",MAX(0,E5148-swcdh_thr)^2)</f>
        <v/>
      </c>
      <c r="O5148">
        <f>IF(K5148="","",ROUND(E5148-K5148,0))</f>
        <v/>
      </c>
      <c r="P5148">
        <f>IF(O5148="","",IF(O5148&gt;=1,O5148,0))</f>
        <v/>
      </c>
      <c r="Q5148" s="27">
        <f>IF(E5148="","",MAX(0,E5148-22))</f>
        <v/>
      </c>
      <c r="R5148" s="27">
        <f>IF(H5148=1,E5148,"")</f>
        <v/>
      </c>
      <c r="S5148" s="27">
        <f>IF(AND(H5148=1,J5148&lt;&gt;""),E5148-J5148,"")</f>
        <v/>
      </c>
      <c r="T5148">
        <f>IF(G5148="","",MONTH(G5148))</f>
        <v/>
      </c>
    </row>
    <row r="5149">
      <c r="A5149" s="24" t="n">
        <v>2020</v>
      </c>
      <c r="B5149" s="24" t="n">
        <v>8</v>
      </c>
      <c r="C5149" s="24" t="n">
        <v>2</v>
      </c>
      <c r="D5149" s="24" t="n">
        <v>12</v>
      </c>
      <c r="E5149" s="24" t="n">
        <v>20.61</v>
      </c>
      <c r="F5149" s="25">
        <f>IF($E5149="","",DATE(IF($A5149="",nominal_year,$A5149),$B5149,$C5149)+($D5149-IF(LEFT(hour_conv,1)="1",1,0))/24)</f>
        <v/>
      </c>
      <c r="G5149" s="26">
        <f>IF(F5149="","",INT(F5149))</f>
        <v/>
      </c>
      <c r="H5149">
        <f>IF(G5149="","",IF(AND(MONTH(G5149)*100+DAY(G5149)&gt;=season_lo,MONTH(G5149)*100+DAY(G5149)&lt;=season_hi),1,0))</f>
        <v/>
      </c>
      <c r="I5149">
        <f>IF(G5149="","",G5149-first_day+1)</f>
        <v/>
      </c>
      <c r="J5149" s="27">
        <f>IF(I5149="","",INDEX(Daily!$J$2:$J$421,I5149))</f>
        <v/>
      </c>
      <c r="K5149" s="27">
        <f>IF(J5149="","",J5149+cat_offset)</f>
        <v/>
      </c>
      <c r="L5149" s="27">
        <f>IF(J5149="","",MAX(0,E5149-J5149)^2)</f>
        <v/>
      </c>
      <c r="M5149" s="27">
        <f>IF(J5149="","",MAX(0,E5149-(J5149+twcdh_off))^2)</f>
        <v/>
      </c>
      <c r="N5149" s="27">
        <f>IF(E5149="","",MAX(0,E5149-swcdh_thr)^2)</f>
        <v/>
      </c>
      <c r="O5149">
        <f>IF(K5149="","",ROUND(E5149-K5149,0))</f>
        <v/>
      </c>
      <c r="P5149">
        <f>IF(O5149="","",IF(O5149&gt;=1,O5149,0))</f>
        <v/>
      </c>
      <c r="Q5149" s="27">
        <f>IF(E5149="","",MAX(0,E5149-22))</f>
        <v/>
      </c>
      <c r="R5149" s="27">
        <f>IF(H5149=1,E5149,"")</f>
        <v/>
      </c>
      <c r="S5149" s="27">
        <f>IF(AND(H5149=1,J5149&lt;&gt;""),E5149-J5149,"")</f>
        <v/>
      </c>
      <c r="T5149">
        <f>IF(G5149="","",MONTH(G5149))</f>
        <v/>
      </c>
    </row>
    <row r="5150">
      <c r="A5150" s="24" t="n">
        <v>2020</v>
      </c>
      <c r="B5150" s="24" t="n">
        <v>8</v>
      </c>
      <c r="C5150" s="24" t="n">
        <v>2</v>
      </c>
      <c r="D5150" s="24" t="n">
        <v>13</v>
      </c>
      <c r="E5150" s="24" t="n">
        <v>21.08</v>
      </c>
      <c r="F5150" s="25">
        <f>IF($E5150="","",DATE(IF($A5150="",nominal_year,$A5150),$B5150,$C5150)+($D5150-IF(LEFT(hour_conv,1)="1",1,0))/24)</f>
        <v/>
      </c>
      <c r="G5150" s="26">
        <f>IF(F5150="","",INT(F5150))</f>
        <v/>
      </c>
      <c r="H5150">
        <f>IF(G5150="","",IF(AND(MONTH(G5150)*100+DAY(G5150)&gt;=season_lo,MONTH(G5150)*100+DAY(G5150)&lt;=season_hi),1,0))</f>
        <v/>
      </c>
      <c r="I5150">
        <f>IF(G5150="","",G5150-first_day+1)</f>
        <v/>
      </c>
      <c r="J5150" s="27">
        <f>IF(I5150="","",INDEX(Daily!$J$2:$J$421,I5150))</f>
        <v/>
      </c>
      <c r="K5150" s="27">
        <f>IF(J5150="","",J5150+cat_offset)</f>
        <v/>
      </c>
      <c r="L5150" s="27">
        <f>IF(J5150="","",MAX(0,E5150-J5150)^2)</f>
        <v/>
      </c>
      <c r="M5150" s="27">
        <f>IF(J5150="","",MAX(0,E5150-(J5150+twcdh_off))^2)</f>
        <v/>
      </c>
      <c r="N5150" s="27">
        <f>IF(E5150="","",MAX(0,E5150-swcdh_thr)^2)</f>
        <v/>
      </c>
      <c r="O5150">
        <f>IF(K5150="","",ROUND(E5150-K5150,0))</f>
        <v/>
      </c>
      <c r="P5150">
        <f>IF(O5150="","",IF(O5150&gt;=1,O5150,0))</f>
        <v/>
      </c>
      <c r="Q5150" s="27">
        <f>IF(E5150="","",MAX(0,E5150-22))</f>
        <v/>
      </c>
      <c r="R5150" s="27">
        <f>IF(H5150=1,E5150,"")</f>
        <v/>
      </c>
      <c r="S5150" s="27">
        <f>IF(AND(H5150=1,J5150&lt;&gt;""),E5150-J5150,"")</f>
        <v/>
      </c>
      <c r="T5150">
        <f>IF(G5150="","",MONTH(G5150))</f>
        <v/>
      </c>
    </row>
    <row r="5151">
      <c r="A5151" s="24" t="n">
        <v>2020</v>
      </c>
      <c r="B5151" s="24" t="n">
        <v>8</v>
      </c>
      <c r="C5151" s="24" t="n">
        <v>2</v>
      </c>
      <c r="D5151" s="24" t="n">
        <v>14</v>
      </c>
      <c r="E5151" s="24" t="n">
        <v>21.75</v>
      </c>
      <c r="F5151" s="25">
        <f>IF($E5151="","",DATE(IF($A5151="",nominal_year,$A5151),$B5151,$C5151)+($D5151-IF(LEFT(hour_conv,1)="1",1,0))/24)</f>
        <v/>
      </c>
      <c r="G5151" s="26">
        <f>IF(F5151="","",INT(F5151))</f>
        <v/>
      </c>
      <c r="H5151">
        <f>IF(G5151="","",IF(AND(MONTH(G5151)*100+DAY(G5151)&gt;=season_lo,MONTH(G5151)*100+DAY(G5151)&lt;=season_hi),1,0))</f>
        <v/>
      </c>
      <c r="I5151">
        <f>IF(G5151="","",G5151-first_day+1)</f>
        <v/>
      </c>
      <c r="J5151" s="27">
        <f>IF(I5151="","",INDEX(Daily!$J$2:$J$421,I5151))</f>
        <v/>
      </c>
      <c r="K5151" s="27">
        <f>IF(J5151="","",J5151+cat_offset)</f>
        <v/>
      </c>
      <c r="L5151" s="27">
        <f>IF(J5151="","",MAX(0,E5151-J5151)^2)</f>
        <v/>
      </c>
      <c r="M5151" s="27">
        <f>IF(J5151="","",MAX(0,E5151-(J5151+twcdh_off))^2)</f>
        <v/>
      </c>
      <c r="N5151" s="27">
        <f>IF(E5151="","",MAX(0,E5151-swcdh_thr)^2)</f>
        <v/>
      </c>
      <c r="O5151">
        <f>IF(K5151="","",ROUND(E5151-K5151,0))</f>
        <v/>
      </c>
      <c r="P5151">
        <f>IF(O5151="","",IF(O5151&gt;=1,O5151,0))</f>
        <v/>
      </c>
      <c r="Q5151" s="27">
        <f>IF(E5151="","",MAX(0,E5151-22))</f>
        <v/>
      </c>
      <c r="R5151" s="27">
        <f>IF(H5151=1,E5151,"")</f>
        <v/>
      </c>
      <c r="S5151" s="27">
        <f>IF(AND(H5151=1,J5151&lt;&gt;""),E5151-J5151,"")</f>
        <v/>
      </c>
      <c r="T5151">
        <f>IF(G5151="","",MONTH(G5151))</f>
        <v/>
      </c>
    </row>
    <row r="5152">
      <c r="A5152" s="24" t="n">
        <v>2020</v>
      </c>
      <c r="B5152" s="24" t="n">
        <v>8</v>
      </c>
      <c r="C5152" s="24" t="n">
        <v>2</v>
      </c>
      <c r="D5152" s="24" t="n">
        <v>15</v>
      </c>
      <c r="E5152" s="24" t="n">
        <v>21.8</v>
      </c>
      <c r="F5152" s="25">
        <f>IF($E5152="","",DATE(IF($A5152="",nominal_year,$A5152),$B5152,$C5152)+($D5152-IF(LEFT(hour_conv,1)="1",1,0))/24)</f>
        <v/>
      </c>
      <c r="G5152" s="26">
        <f>IF(F5152="","",INT(F5152))</f>
        <v/>
      </c>
      <c r="H5152">
        <f>IF(G5152="","",IF(AND(MONTH(G5152)*100+DAY(G5152)&gt;=season_lo,MONTH(G5152)*100+DAY(G5152)&lt;=season_hi),1,0))</f>
        <v/>
      </c>
      <c r="I5152">
        <f>IF(G5152="","",G5152-first_day+1)</f>
        <v/>
      </c>
      <c r="J5152" s="27">
        <f>IF(I5152="","",INDEX(Daily!$J$2:$J$421,I5152))</f>
        <v/>
      </c>
      <c r="K5152" s="27">
        <f>IF(J5152="","",J5152+cat_offset)</f>
        <v/>
      </c>
      <c r="L5152" s="27">
        <f>IF(J5152="","",MAX(0,E5152-J5152)^2)</f>
        <v/>
      </c>
      <c r="M5152" s="27">
        <f>IF(J5152="","",MAX(0,E5152-(J5152+twcdh_off))^2)</f>
        <v/>
      </c>
      <c r="N5152" s="27">
        <f>IF(E5152="","",MAX(0,E5152-swcdh_thr)^2)</f>
        <v/>
      </c>
      <c r="O5152">
        <f>IF(K5152="","",ROUND(E5152-K5152,0))</f>
        <v/>
      </c>
      <c r="P5152">
        <f>IF(O5152="","",IF(O5152&gt;=1,O5152,0))</f>
        <v/>
      </c>
      <c r="Q5152" s="27">
        <f>IF(E5152="","",MAX(0,E5152-22))</f>
        <v/>
      </c>
      <c r="R5152" s="27">
        <f>IF(H5152=1,E5152,"")</f>
        <v/>
      </c>
      <c r="S5152" s="27">
        <f>IF(AND(H5152=1,J5152&lt;&gt;""),E5152-J5152,"")</f>
        <v/>
      </c>
      <c r="T5152">
        <f>IF(G5152="","",MONTH(G5152))</f>
        <v/>
      </c>
    </row>
    <row r="5153">
      <c r="A5153" s="24" t="n">
        <v>2020</v>
      </c>
      <c r="B5153" s="24" t="n">
        <v>8</v>
      </c>
      <c r="C5153" s="24" t="n">
        <v>2</v>
      </c>
      <c r="D5153" s="24" t="n">
        <v>16</v>
      </c>
      <c r="E5153" s="24" t="n">
        <v>22.63</v>
      </c>
      <c r="F5153" s="25">
        <f>IF($E5153="","",DATE(IF($A5153="",nominal_year,$A5153),$B5153,$C5153)+($D5153-IF(LEFT(hour_conv,1)="1",1,0))/24)</f>
        <v/>
      </c>
      <c r="G5153" s="26">
        <f>IF(F5153="","",INT(F5153))</f>
        <v/>
      </c>
      <c r="H5153">
        <f>IF(G5153="","",IF(AND(MONTH(G5153)*100+DAY(G5153)&gt;=season_lo,MONTH(G5153)*100+DAY(G5153)&lt;=season_hi),1,0))</f>
        <v/>
      </c>
      <c r="I5153">
        <f>IF(G5153="","",G5153-first_day+1)</f>
        <v/>
      </c>
      <c r="J5153" s="27">
        <f>IF(I5153="","",INDEX(Daily!$J$2:$J$421,I5153))</f>
        <v/>
      </c>
      <c r="K5153" s="27">
        <f>IF(J5153="","",J5153+cat_offset)</f>
        <v/>
      </c>
      <c r="L5153" s="27">
        <f>IF(J5153="","",MAX(0,E5153-J5153)^2)</f>
        <v/>
      </c>
      <c r="M5153" s="27">
        <f>IF(J5153="","",MAX(0,E5153-(J5153+twcdh_off))^2)</f>
        <v/>
      </c>
      <c r="N5153" s="27">
        <f>IF(E5153="","",MAX(0,E5153-swcdh_thr)^2)</f>
        <v/>
      </c>
      <c r="O5153">
        <f>IF(K5153="","",ROUND(E5153-K5153,0))</f>
        <v/>
      </c>
      <c r="P5153">
        <f>IF(O5153="","",IF(O5153&gt;=1,O5153,0))</f>
        <v/>
      </c>
      <c r="Q5153" s="27">
        <f>IF(E5153="","",MAX(0,E5153-22))</f>
        <v/>
      </c>
      <c r="R5153" s="27">
        <f>IF(H5153=1,E5153,"")</f>
        <v/>
      </c>
      <c r="S5153" s="27">
        <f>IF(AND(H5153=1,J5153&lt;&gt;""),E5153-J5153,"")</f>
        <v/>
      </c>
      <c r="T5153">
        <f>IF(G5153="","",MONTH(G5153))</f>
        <v/>
      </c>
    </row>
    <row r="5154">
      <c r="A5154" s="24" t="n">
        <v>2020</v>
      </c>
      <c r="B5154" s="24" t="n">
        <v>8</v>
      </c>
      <c r="C5154" s="24" t="n">
        <v>2</v>
      </c>
      <c r="D5154" s="24" t="n">
        <v>17</v>
      </c>
      <c r="E5154" s="24" t="n">
        <v>22.61</v>
      </c>
      <c r="F5154" s="25">
        <f>IF($E5154="","",DATE(IF($A5154="",nominal_year,$A5154),$B5154,$C5154)+($D5154-IF(LEFT(hour_conv,1)="1",1,0))/24)</f>
        <v/>
      </c>
      <c r="G5154" s="26">
        <f>IF(F5154="","",INT(F5154))</f>
        <v/>
      </c>
      <c r="H5154">
        <f>IF(G5154="","",IF(AND(MONTH(G5154)*100+DAY(G5154)&gt;=season_lo,MONTH(G5154)*100+DAY(G5154)&lt;=season_hi),1,0))</f>
        <v/>
      </c>
      <c r="I5154">
        <f>IF(G5154="","",G5154-first_day+1)</f>
        <v/>
      </c>
      <c r="J5154" s="27">
        <f>IF(I5154="","",INDEX(Daily!$J$2:$J$421,I5154))</f>
        <v/>
      </c>
      <c r="K5154" s="27">
        <f>IF(J5154="","",J5154+cat_offset)</f>
        <v/>
      </c>
      <c r="L5154" s="27">
        <f>IF(J5154="","",MAX(0,E5154-J5154)^2)</f>
        <v/>
      </c>
      <c r="M5154" s="27">
        <f>IF(J5154="","",MAX(0,E5154-(J5154+twcdh_off))^2)</f>
        <v/>
      </c>
      <c r="N5154" s="27">
        <f>IF(E5154="","",MAX(0,E5154-swcdh_thr)^2)</f>
        <v/>
      </c>
      <c r="O5154">
        <f>IF(K5154="","",ROUND(E5154-K5154,0))</f>
        <v/>
      </c>
      <c r="P5154">
        <f>IF(O5154="","",IF(O5154&gt;=1,O5154,0))</f>
        <v/>
      </c>
      <c r="Q5154" s="27">
        <f>IF(E5154="","",MAX(0,E5154-22))</f>
        <v/>
      </c>
      <c r="R5154" s="27">
        <f>IF(H5154=1,E5154,"")</f>
        <v/>
      </c>
      <c r="S5154" s="27">
        <f>IF(AND(H5154=1,J5154&lt;&gt;""),E5154-J5154,"")</f>
        <v/>
      </c>
      <c r="T5154">
        <f>IF(G5154="","",MONTH(G5154))</f>
        <v/>
      </c>
    </row>
    <row r="5155">
      <c r="A5155" s="24" t="n">
        <v>2020</v>
      </c>
      <c r="B5155" s="24" t="n">
        <v>8</v>
      </c>
      <c r="C5155" s="24" t="n">
        <v>2</v>
      </c>
      <c r="D5155" s="24" t="n">
        <v>18</v>
      </c>
      <c r="E5155" s="24" t="n">
        <v>21.19</v>
      </c>
      <c r="F5155" s="25">
        <f>IF($E5155="","",DATE(IF($A5155="",nominal_year,$A5155),$B5155,$C5155)+($D5155-IF(LEFT(hour_conv,1)="1",1,0))/24)</f>
        <v/>
      </c>
      <c r="G5155" s="26">
        <f>IF(F5155="","",INT(F5155))</f>
        <v/>
      </c>
      <c r="H5155">
        <f>IF(G5155="","",IF(AND(MONTH(G5155)*100+DAY(G5155)&gt;=season_lo,MONTH(G5155)*100+DAY(G5155)&lt;=season_hi),1,0))</f>
        <v/>
      </c>
      <c r="I5155">
        <f>IF(G5155="","",G5155-first_day+1)</f>
        <v/>
      </c>
      <c r="J5155" s="27">
        <f>IF(I5155="","",INDEX(Daily!$J$2:$J$421,I5155))</f>
        <v/>
      </c>
      <c r="K5155" s="27">
        <f>IF(J5155="","",J5155+cat_offset)</f>
        <v/>
      </c>
      <c r="L5155" s="27">
        <f>IF(J5155="","",MAX(0,E5155-J5155)^2)</f>
        <v/>
      </c>
      <c r="M5155" s="27">
        <f>IF(J5155="","",MAX(0,E5155-(J5155+twcdh_off))^2)</f>
        <v/>
      </c>
      <c r="N5155" s="27">
        <f>IF(E5155="","",MAX(0,E5155-swcdh_thr)^2)</f>
        <v/>
      </c>
      <c r="O5155">
        <f>IF(K5155="","",ROUND(E5155-K5155,0))</f>
        <v/>
      </c>
      <c r="P5155">
        <f>IF(O5155="","",IF(O5155&gt;=1,O5155,0))</f>
        <v/>
      </c>
      <c r="Q5155" s="27">
        <f>IF(E5155="","",MAX(0,E5155-22))</f>
        <v/>
      </c>
      <c r="R5155" s="27">
        <f>IF(H5155=1,E5155,"")</f>
        <v/>
      </c>
      <c r="S5155" s="27">
        <f>IF(AND(H5155=1,J5155&lt;&gt;""),E5155-J5155,"")</f>
        <v/>
      </c>
      <c r="T5155">
        <f>IF(G5155="","",MONTH(G5155))</f>
        <v/>
      </c>
    </row>
    <row r="5156">
      <c r="A5156" s="24" t="n">
        <v>2020</v>
      </c>
      <c r="B5156" s="24" t="n">
        <v>8</v>
      </c>
      <c r="C5156" s="24" t="n">
        <v>2</v>
      </c>
      <c r="D5156" s="24" t="n">
        <v>19</v>
      </c>
      <c r="E5156" s="24" t="n">
        <v>21.19</v>
      </c>
      <c r="F5156" s="25">
        <f>IF($E5156="","",DATE(IF($A5156="",nominal_year,$A5156),$B5156,$C5156)+($D5156-IF(LEFT(hour_conv,1)="1",1,0))/24)</f>
        <v/>
      </c>
      <c r="G5156" s="26">
        <f>IF(F5156="","",INT(F5156))</f>
        <v/>
      </c>
      <c r="H5156">
        <f>IF(G5156="","",IF(AND(MONTH(G5156)*100+DAY(G5156)&gt;=season_lo,MONTH(G5156)*100+DAY(G5156)&lt;=season_hi),1,0))</f>
        <v/>
      </c>
      <c r="I5156">
        <f>IF(G5156="","",G5156-first_day+1)</f>
        <v/>
      </c>
      <c r="J5156" s="27">
        <f>IF(I5156="","",INDEX(Daily!$J$2:$J$421,I5156))</f>
        <v/>
      </c>
      <c r="K5156" s="27">
        <f>IF(J5156="","",J5156+cat_offset)</f>
        <v/>
      </c>
      <c r="L5156" s="27">
        <f>IF(J5156="","",MAX(0,E5156-J5156)^2)</f>
        <v/>
      </c>
      <c r="M5156" s="27">
        <f>IF(J5156="","",MAX(0,E5156-(J5156+twcdh_off))^2)</f>
        <v/>
      </c>
      <c r="N5156" s="27">
        <f>IF(E5156="","",MAX(0,E5156-swcdh_thr)^2)</f>
        <v/>
      </c>
      <c r="O5156">
        <f>IF(K5156="","",ROUND(E5156-K5156,0))</f>
        <v/>
      </c>
      <c r="P5156">
        <f>IF(O5156="","",IF(O5156&gt;=1,O5156,0))</f>
        <v/>
      </c>
      <c r="Q5156" s="27">
        <f>IF(E5156="","",MAX(0,E5156-22))</f>
        <v/>
      </c>
      <c r="R5156" s="27">
        <f>IF(H5156=1,E5156,"")</f>
        <v/>
      </c>
      <c r="S5156" s="27">
        <f>IF(AND(H5156=1,J5156&lt;&gt;""),E5156-J5156,"")</f>
        <v/>
      </c>
      <c r="T5156">
        <f>IF(G5156="","",MONTH(G5156))</f>
        <v/>
      </c>
    </row>
    <row r="5157">
      <c r="A5157" s="24" t="n">
        <v>2020</v>
      </c>
      <c r="B5157" s="24" t="n">
        <v>8</v>
      </c>
      <c r="C5157" s="24" t="n">
        <v>2</v>
      </c>
      <c r="D5157" s="24" t="n">
        <v>20</v>
      </c>
      <c r="E5157" s="24" t="n">
        <v>20.09</v>
      </c>
      <c r="F5157" s="25">
        <f>IF($E5157="","",DATE(IF($A5157="",nominal_year,$A5157),$B5157,$C5157)+($D5157-IF(LEFT(hour_conv,1)="1",1,0))/24)</f>
        <v/>
      </c>
      <c r="G5157" s="26">
        <f>IF(F5157="","",INT(F5157))</f>
        <v/>
      </c>
      <c r="H5157">
        <f>IF(G5157="","",IF(AND(MONTH(G5157)*100+DAY(G5157)&gt;=season_lo,MONTH(G5157)*100+DAY(G5157)&lt;=season_hi),1,0))</f>
        <v/>
      </c>
      <c r="I5157">
        <f>IF(G5157="","",G5157-first_day+1)</f>
        <v/>
      </c>
      <c r="J5157" s="27">
        <f>IF(I5157="","",INDEX(Daily!$J$2:$J$421,I5157))</f>
        <v/>
      </c>
      <c r="K5157" s="27">
        <f>IF(J5157="","",J5157+cat_offset)</f>
        <v/>
      </c>
      <c r="L5157" s="27">
        <f>IF(J5157="","",MAX(0,E5157-J5157)^2)</f>
        <v/>
      </c>
      <c r="M5157" s="27">
        <f>IF(J5157="","",MAX(0,E5157-(J5157+twcdh_off))^2)</f>
        <v/>
      </c>
      <c r="N5157" s="27">
        <f>IF(E5157="","",MAX(0,E5157-swcdh_thr)^2)</f>
        <v/>
      </c>
      <c r="O5157">
        <f>IF(K5157="","",ROUND(E5157-K5157,0))</f>
        <v/>
      </c>
      <c r="P5157">
        <f>IF(O5157="","",IF(O5157&gt;=1,O5157,0))</f>
        <v/>
      </c>
      <c r="Q5157" s="27">
        <f>IF(E5157="","",MAX(0,E5157-22))</f>
        <v/>
      </c>
      <c r="R5157" s="27">
        <f>IF(H5157=1,E5157,"")</f>
        <v/>
      </c>
      <c r="S5157" s="27">
        <f>IF(AND(H5157=1,J5157&lt;&gt;""),E5157-J5157,"")</f>
        <v/>
      </c>
      <c r="T5157">
        <f>IF(G5157="","",MONTH(G5157))</f>
        <v/>
      </c>
    </row>
    <row r="5158">
      <c r="A5158" s="24" t="n">
        <v>2020</v>
      </c>
      <c r="B5158" s="24" t="n">
        <v>8</v>
      </c>
      <c r="C5158" s="24" t="n">
        <v>2</v>
      </c>
      <c r="D5158" s="24" t="n">
        <v>21</v>
      </c>
      <c r="E5158" s="24" t="n">
        <v>18.83</v>
      </c>
      <c r="F5158" s="25">
        <f>IF($E5158="","",DATE(IF($A5158="",nominal_year,$A5158),$B5158,$C5158)+($D5158-IF(LEFT(hour_conv,1)="1",1,0))/24)</f>
        <v/>
      </c>
      <c r="G5158" s="26">
        <f>IF(F5158="","",INT(F5158))</f>
        <v/>
      </c>
      <c r="H5158">
        <f>IF(G5158="","",IF(AND(MONTH(G5158)*100+DAY(G5158)&gt;=season_lo,MONTH(G5158)*100+DAY(G5158)&lt;=season_hi),1,0))</f>
        <v/>
      </c>
      <c r="I5158">
        <f>IF(G5158="","",G5158-first_day+1)</f>
        <v/>
      </c>
      <c r="J5158" s="27">
        <f>IF(I5158="","",INDEX(Daily!$J$2:$J$421,I5158))</f>
        <v/>
      </c>
      <c r="K5158" s="27">
        <f>IF(J5158="","",J5158+cat_offset)</f>
        <v/>
      </c>
      <c r="L5158" s="27">
        <f>IF(J5158="","",MAX(0,E5158-J5158)^2)</f>
        <v/>
      </c>
      <c r="M5158" s="27">
        <f>IF(J5158="","",MAX(0,E5158-(J5158+twcdh_off))^2)</f>
        <v/>
      </c>
      <c r="N5158" s="27">
        <f>IF(E5158="","",MAX(0,E5158-swcdh_thr)^2)</f>
        <v/>
      </c>
      <c r="O5158">
        <f>IF(K5158="","",ROUND(E5158-K5158,0))</f>
        <v/>
      </c>
      <c r="P5158">
        <f>IF(O5158="","",IF(O5158&gt;=1,O5158,0))</f>
        <v/>
      </c>
      <c r="Q5158" s="27">
        <f>IF(E5158="","",MAX(0,E5158-22))</f>
        <v/>
      </c>
      <c r="R5158" s="27">
        <f>IF(H5158=1,E5158,"")</f>
        <v/>
      </c>
      <c r="S5158" s="27">
        <f>IF(AND(H5158=1,J5158&lt;&gt;""),E5158-J5158,"")</f>
        <v/>
      </c>
      <c r="T5158">
        <f>IF(G5158="","",MONTH(G5158))</f>
        <v/>
      </c>
    </row>
    <row r="5159">
      <c r="A5159" s="24" t="n">
        <v>2020</v>
      </c>
      <c r="B5159" s="24" t="n">
        <v>8</v>
      </c>
      <c r="C5159" s="24" t="n">
        <v>2</v>
      </c>
      <c r="D5159" s="24" t="n">
        <v>22</v>
      </c>
      <c r="E5159" s="24" t="n">
        <v>16.87</v>
      </c>
      <c r="F5159" s="25">
        <f>IF($E5159="","",DATE(IF($A5159="",nominal_year,$A5159),$B5159,$C5159)+($D5159-IF(LEFT(hour_conv,1)="1",1,0))/24)</f>
        <v/>
      </c>
      <c r="G5159" s="26">
        <f>IF(F5159="","",INT(F5159))</f>
        <v/>
      </c>
      <c r="H5159">
        <f>IF(G5159="","",IF(AND(MONTH(G5159)*100+DAY(G5159)&gt;=season_lo,MONTH(G5159)*100+DAY(G5159)&lt;=season_hi),1,0))</f>
        <v/>
      </c>
      <c r="I5159">
        <f>IF(G5159="","",G5159-first_day+1)</f>
        <v/>
      </c>
      <c r="J5159" s="27">
        <f>IF(I5159="","",INDEX(Daily!$J$2:$J$421,I5159))</f>
        <v/>
      </c>
      <c r="K5159" s="27">
        <f>IF(J5159="","",J5159+cat_offset)</f>
        <v/>
      </c>
      <c r="L5159" s="27">
        <f>IF(J5159="","",MAX(0,E5159-J5159)^2)</f>
        <v/>
      </c>
      <c r="M5159" s="27">
        <f>IF(J5159="","",MAX(0,E5159-(J5159+twcdh_off))^2)</f>
        <v/>
      </c>
      <c r="N5159" s="27">
        <f>IF(E5159="","",MAX(0,E5159-swcdh_thr)^2)</f>
        <v/>
      </c>
      <c r="O5159">
        <f>IF(K5159="","",ROUND(E5159-K5159,0))</f>
        <v/>
      </c>
      <c r="P5159">
        <f>IF(O5159="","",IF(O5159&gt;=1,O5159,0))</f>
        <v/>
      </c>
      <c r="Q5159" s="27">
        <f>IF(E5159="","",MAX(0,E5159-22))</f>
        <v/>
      </c>
      <c r="R5159" s="27">
        <f>IF(H5159=1,E5159,"")</f>
        <v/>
      </c>
      <c r="S5159" s="27">
        <f>IF(AND(H5159=1,J5159&lt;&gt;""),E5159-J5159,"")</f>
        <v/>
      </c>
      <c r="T5159">
        <f>IF(G5159="","",MONTH(G5159))</f>
        <v/>
      </c>
    </row>
    <row r="5160">
      <c r="A5160" s="24" t="n">
        <v>2020</v>
      </c>
      <c r="B5160" s="24" t="n">
        <v>8</v>
      </c>
      <c r="C5160" s="24" t="n">
        <v>2</v>
      </c>
      <c r="D5160" s="24" t="n">
        <v>23</v>
      </c>
      <c r="E5160" s="24" t="n">
        <v>16.2</v>
      </c>
      <c r="F5160" s="25">
        <f>IF($E5160="","",DATE(IF($A5160="",nominal_year,$A5160),$B5160,$C5160)+($D5160-IF(LEFT(hour_conv,1)="1",1,0))/24)</f>
        <v/>
      </c>
      <c r="G5160" s="26">
        <f>IF(F5160="","",INT(F5160))</f>
        <v/>
      </c>
      <c r="H5160">
        <f>IF(G5160="","",IF(AND(MONTH(G5160)*100+DAY(G5160)&gt;=season_lo,MONTH(G5160)*100+DAY(G5160)&lt;=season_hi),1,0))</f>
        <v/>
      </c>
      <c r="I5160">
        <f>IF(G5160="","",G5160-first_day+1)</f>
        <v/>
      </c>
      <c r="J5160" s="27">
        <f>IF(I5160="","",INDEX(Daily!$J$2:$J$421,I5160))</f>
        <v/>
      </c>
      <c r="K5160" s="27">
        <f>IF(J5160="","",J5160+cat_offset)</f>
        <v/>
      </c>
      <c r="L5160" s="27">
        <f>IF(J5160="","",MAX(0,E5160-J5160)^2)</f>
        <v/>
      </c>
      <c r="M5160" s="27">
        <f>IF(J5160="","",MAX(0,E5160-(J5160+twcdh_off))^2)</f>
        <v/>
      </c>
      <c r="N5160" s="27">
        <f>IF(E5160="","",MAX(0,E5160-swcdh_thr)^2)</f>
        <v/>
      </c>
      <c r="O5160">
        <f>IF(K5160="","",ROUND(E5160-K5160,0))</f>
        <v/>
      </c>
      <c r="P5160">
        <f>IF(O5160="","",IF(O5160&gt;=1,O5160,0))</f>
        <v/>
      </c>
      <c r="Q5160" s="27">
        <f>IF(E5160="","",MAX(0,E5160-22))</f>
        <v/>
      </c>
      <c r="R5160" s="27">
        <f>IF(H5160=1,E5160,"")</f>
        <v/>
      </c>
      <c r="S5160" s="27">
        <f>IF(AND(H5160=1,J5160&lt;&gt;""),E5160-J5160,"")</f>
        <v/>
      </c>
      <c r="T5160">
        <f>IF(G5160="","",MONTH(G5160))</f>
        <v/>
      </c>
    </row>
    <row r="5161">
      <c r="A5161" s="24" t="n">
        <v>2020</v>
      </c>
      <c r="B5161" s="24" t="n">
        <v>8</v>
      </c>
      <c r="C5161" s="24" t="n">
        <v>2</v>
      </c>
      <c r="D5161" s="24" t="n">
        <v>24</v>
      </c>
      <c r="E5161" s="24" t="n">
        <v>14.14</v>
      </c>
      <c r="F5161" s="25">
        <f>IF($E5161="","",DATE(IF($A5161="",nominal_year,$A5161),$B5161,$C5161)+($D5161-IF(LEFT(hour_conv,1)="1",1,0))/24)</f>
        <v/>
      </c>
      <c r="G5161" s="26">
        <f>IF(F5161="","",INT(F5161))</f>
        <v/>
      </c>
      <c r="H5161">
        <f>IF(G5161="","",IF(AND(MONTH(G5161)*100+DAY(G5161)&gt;=season_lo,MONTH(G5161)*100+DAY(G5161)&lt;=season_hi),1,0))</f>
        <v/>
      </c>
      <c r="I5161">
        <f>IF(G5161="","",G5161-first_day+1)</f>
        <v/>
      </c>
      <c r="J5161" s="27">
        <f>IF(I5161="","",INDEX(Daily!$J$2:$J$421,I5161))</f>
        <v/>
      </c>
      <c r="K5161" s="27">
        <f>IF(J5161="","",J5161+cat_offset)</f>
        <v/>
      </c>
      <c r="L5161" s="27">
        <f>IF(J5161="","",MAX(0,E5161-J5161)^2)</f>
        <v/>
      </c>
      <c r="M5161" s="27">
        <f>IF(J5161="","",MAX(0,E5161-(J5161+twcdh_off))^2)</f>
        <v/>
      </c>
      <c r="N5161" s="27">
        <f>IF(E5161="","",MAX(0,E5161-swcdh_thr)^2)</f>
        <v/>
      </c>
      <c r="O5161">
        <f>IF(K5161="","",ROUND(E5161-K5161,0))</f>
        <v/>
      </c>
      <c r="P5161">
        <f>IF(O5161="","",IF(O5161&gt;=1,O5161,0))</f>
        <v/>
      </c>
      <c r="Q5161" s="27">
        <f>IF(E5161="","",MAX(0,E5161-22))</f>
        <v/>
      </c>
      <c r="R5161" s="27">
        <f>IF(H5161=1,E5161,"")</f>
        <v/>
      </c>
      <c r="S5161" s="27">
        <f>IF(AND(H5161=1,J5161&lt;&gt;""),E5161-J5161,"")</f>
        <v/>
      </c>
      <c r="T5161">
        <f>IF(G5161="","",MONTH(G5161))</f>
        <v/>
      </c>
    </row>
    <row r="5162">
      <c r="A5162" s="24" t="n">
        <v>2020</v>
      </c>
      <c r="B5162" s="24" t="n">
        <v>8</v>
      </c>
      <c r="C5162" s="24" t="n">
        <v>3</v>
      </c>
      <c r="D5162" s="24" t="n">
        <v>1</v>
      </c>
      <c r="E5162" s="24" t="n">
        <v>15.04</v>
      </c>
      <c r="F5162" s="25">
        <f>IF($E5162="","",DATE(IF($A5162="",nominal_year,$A5162),$B5162,$C5162)+($D5162-IF(LEFT(hour_conv,1)="1",1,0))/24)</f>
        <v/>
      </c>
      <c r="G5162" s="26">
        <f>IF(F5162="","",INT(F5162))</f>
        <v/>
      </c>
      <c r="H5162">
        <f>IF(G5162="","",IF(AND(MONTH(G5162)*100+DAY(G5162)&gt;=season_lo,MONTH(G5162)*100+DAY(G5162)&lt;=season_hi),1,0))</f>
        <v/>
      </c>
      <c r="I5162">
        <f>IF(G5162="","",G5162-first_day+1)</f>
        <v/>
      </c>
      <c r="J5162" s="27">
        <f>IF(I5162="","",INDEX(Daily!$J$2:$J$421,I5162))</f>
        <v/>
      </c>
      <c r="K5162" s="27">
        <f>IF(J5162="","",J5162+cat_offset)</f>
        <v/>
      </c>
      <c r="L5162" s="27">
        <f>IF(J5162="","",MAX(0,E5162-J5162)^2)</f>
        <v/>
      </c>
      <c r="M5162" s="27">
        <f>IF(J5162="","",MAX(0,E5162-(J5162+twcdh_off))^2)</f>
        <v/>
      </c>
      <c r="N5162" s="27">
        <f>IF(E5162="","",MAX(0,E5162-swcdh_thr)^2)</f>
        <v/>
      </c>
      <c r="O5162">
        <f>IF(K5162="","",ROUND(E5162-K5162,0))</f>
        <v/>
      </c>
      <c r="P5162">
        <f>IF(O5162="","",IF(O5162&gt;=1,O5162,0))</f>
        <v/>
      </c>
      <c r="Q5162" s="27">
        <f>IF(E5162="","",MAX(0,E5162-22))</f>
        <v/>
      </c>
      <c r="R5162" s="27">
        <f>IF(H5162=1,E5162,"")</f>
        <v/>
      </c>
      <c r="S5162" s="27">
        <f>IF(AND(H5162=1,J5162&lt;&gt;""),E5162-J5162,"")</f>
        <v/>
      </c>
      <c r="T5162">
        <f>IF(G5162="","",MONTH(G5162))</f>
        <v/>
      </c>
    </row>
    <row r="5163">
      <c r="A5163" s="24" t="n">
        <v>2020</v>
      </c>
      <c r="B5163" s="24" t="n">
        <v>8</v>
      </c>
      <c r="C5163" s="24" t="n">
        <v>3</v>
      </c>
      <c r="D5163" s="24" t="n">
        <v>2</v>
      </c>
      <c r="E5163" s="24" t="n">
        <v>13.68</v>
      </c>
      <c r="F5163" s="25">
        <f>IF($E5163="","",DATE(IF($A5163="",nominal_year,$A5163),$B5163,$C5163)+($D5163-IF(LEFT(hour_conv,1)="1",1,0))/24)</f>
        <v/>
      </c>
      <c r="G5163" s="26">
        <f>IF(F5163="","",INT(F5163))</f>
        <v/>
      </c>
      <c r="H5163">
        <f>IF(G5163="","",IF(AND(MONTH(G5163)*100+DAY(G5163)&gt;=season_lo,MONTH(G5163)*100+DAY(G5163)&lt;=season_hi),1,0))</f>
        <v/>
      </c>
      <c r="I5163">
        <f>IF(G5163="","",G5163-first_day+1)</f>
        <v/>
      </c>
      <c r="J5163" s="27">
        <f>IF(I5163="","",INDEX(Daily!$J$2:$J$421,I5163))</f>
        <v/>
      </c>
      <c r="K5163" s="27">
        <f>IF(J5163="","",J5163+cat_offset)</f>
        <v/>
      </c>
      <c r="L5163" s="27">
        <f>IF(J5163="","",MAX(0,E5163-J5163)^2)</f>
        <v/>
      </c>
      <c r="M5163" s="27">
        <f>IF(J5163="","",MAX(0,E5163-(J5163+twcdh_off))^2)</f>
        <v/>
      </c>
      <c r="N5163" s="27">
        <f>IF(E5163="","",MAX(0,E5163-swcdh_thr)^2)</f>
        <v/>
      </c>
      <c r="O5163">
        <f>IF(K5163="","",ROUND(E5163-K5163,0))</f>
        <v/>
      </c>
      <c r="P5163">
        <f>IF(O5163="","",IF(O5163&gt;=1,O5163,0))</f>
        <v/>
      </c>
      <c r="Q5163" s="27">
        <f>IF(E5163="","",MAX(0,E5163-22))</f>
        <v/>
      </c>
      <c r="R5163" s="27">
        <f>IF(H5163=1,E5163,"")</f>
        <v/>
      </c>
      <c r="S5163" s="27">
        <f>IF(AND(H5163=1,J5163&lt;&gt;""),E5163-J5163,"")</f>
        <v/>
      </c>
      <c r="T5163">
        <f>IF(G5163="","",MONTH(G5163))</f>
        <v/>
      </c>
    </row>
    <row r="5164">
      <c r="A5164" s="24" t="n">
        <v>2020</v>
      </c>
      <c r="B5164" s="24" t="n">
        <v>8</v>
      </c>
      <c r="C5164" s="24" t="n">
        <v>3</v>
      </c>
      <c r="D5164" s="24" t="n">
        <v>3</v>
      </c>
      <c r="E5164" s="24" t="n">
        <v>12.64</v>
      </c>
      <c r="F5164" s="25">
        <f>IF($E5164="","",DATE(IF($A5164="",nominal_year,$A5164),$B5164,$C5164)+($D5164-IF(LEFT(hour_conv,1)="1",1,0))/24)</f>
        <v/>
      </c>
      <c r="G5164" s="26">
        <f>IF(F5164="","",INT(F5164))</f>
        <v/>
      </c>
      <c r="H5164">
        <f>IF(G5164="","",IF(AND(MONTH(G5164)*100+DAY(G5164)&gt;=season_lo,MONTH(G5164)*100+DAY(G5164)&lt;=season_hi),1,0))</f>
        <v/>
      </c>
      <c r="I5164">
        <f>IF(G5164="","",G5164-first_day+1)</f>
        <v/>
      </c>
      <c r="J5164" s="27">
        <f>IF(I5164="","",INDEX(Daily!$J$2:$J$421,I5164))</f>
        <v/>
      </c>
      <c r="K5164" s="27">
        <f>IF(J5164="","",J5164+cat_offset)</f>
        <v/>
      </c>
      <c r="L5164" s="27">
        <f>IF(J5164="","",MAX(0,E5164-J5164)^2)</f>
        <v/>
      </c>
      <c r="M5164" s="27">
        <f>IF(J5164="","",MAX(0,E5164-(J5164+twcdh_off))^2)</f>
        <v/>
      </c>
      <c r="N5164" s="27">
        <f>IF(E5164="","",MAX(0,E5164-swcdh_thr)^2)</f>
        <v/>
      </c>
      <c r="O5164">
        <f>IF(K5164="","",ROUND(E5164-K5164,0))</f>
        <v/>
      </c>
      <c r="P5164">
        <f>IF(O5164="","",IF(O5164&gt;=1,O5164,0))</f>
        <v/>
      </c>
      <c r="Q5164" s="27">
        <f>IF(E5164="","",MAX(0,E5164-22))</f>
        <v/>
      </c>
      <c r="R5164" s="27">
        <f>IF(H5164=1,E5164,"")</f>
        <v/>
      </c>
      <c r="S5164" s="27">
        <f>IF(AND(H5164=1,J5164&lt;&gt;""),E5164-J5164,"")</f>
        <v/>
      </c>
      <c r="T5164">
        <f>IF(G5164="","",MONTH(G5164))</f>
        <v/>
      </c>
    </row>
    <row r="5165">
      <c r="A5165" s="24" t="n">
        <v>2020</v>
      </c>
      <c r="B5165" s="24" t="n">
        <v>8</v>
      </c>
      <c r="C5165" s="24" t="n">
        <v>3</v>
      </c>
      <c r="D5165" s="24" t="n">
        <v>4</v>
      </c>
      <c r="E5165" s="24" t="n">
        <v>13.47</v>
      </c>
      <c r="F5165" s="25">
        <f>IF($E5165="","",DATE(IF($A5165="",nominal_year,$A5165),$B5165,$C5165)+($D5165-IF(LEFT(hour_conv,1)="1",1,0))/24)</f>
        <v/>
      </c>
      <c r="G5165" s="26">
        <f>IF(F5165="","",INT(F5165))</f>
        <v/>
      </c>
      <c r="H5165">
        <f>IF(G5165="","",IF(AND(MONTH(G5165)*100+DAY(G5165)&gt;=season_lo,MONTH(G5165)*100+DAY(G5165)&lt;=season_hi),1,0))</f>
        <v/>
      </c>
      <c r="I5165">
        <f>IF(G5165="","",G5165-first_day+1)</f>
        <v/>
      </c>
      <c r="J5165" s="27">
        <f>IF(I5165="","",INDEX(Daily!$J$2:$J$421,I5165))</f>
        <v/>
      </c>
      <c r="K5165" s="27">
        <f>IF(J5165="","",J5165+cat_offset)</f>
        <v/>
      </c>
      <c r="L5165" s="27">
        <f>IF(J5165="","",MAX(0,E5165-J5165)^2)</f>
        <v/>
      </c>
      <c r="M5165" s="27">
        <f>IF(J5165="","",MAX(0,E5165-(J5165+twcdh_off))^2)</f>
        <v/>
      </c>
      <c r="N5165" s="27">
        <f>IF(E5165="","",MAX(0,E5165-swcdh_thr)^2)</f>
        <v/>
      </c>
      <c r="O5165">
        <f>IF(K5165="","",ROUND(E5165-K5165,0))</f>
        <v/>
      </c>
      <c r="P5165">
        <f>IF(O5165="","",IF(O5165&gt;=1,O5165,0))</f>
        <v/>
      </c>
      <c r="Q5165" s="27">
        <f>IF(E5165="","",MAX(0,E5165-22))</f>
        <v/>
      </c>
      <c r="R5165" s="27">
        <f>IF(H5165=1,E5165,"")</f>
        <v/>
      </c>
      <c r="S5165" s="27">
        <f>IF(AND(H5165=1,J5165&lt;&gt;""),E5165-J5165,"")</f>
        <v/>
      </c>
      <c r="T5165">
        <f>IF(G5165="","",MONTH(G5165))</f>
        <v/>
      </c>
    </row>
    <row r="5166">
      <c r="A5166" s="24" t="n">
        <v>2020</v>
      </c>
      <c r="B5166" s="24" t="n">
        <v>8</v>
      </c>
      <c r="C5166" s="24" t="n">
        <v>3</v>
      </c>
      <c r="D5166" s="24" t="n">
        <v>5</v>
      </c>
      <c r="E5166" s="24" t="n">
        <v>13.57</v>
      </c>
      <c r="F5166" s="25">
        <f>IF($E5166="","",DATE(IF($A5166="",nominal_year,$A5166),$B5166,$C5166)+($D5166-IF(LEFT(hour_conv,1)="1",1,0))/24)</f>
        <v/>
      </c>
      <c r="G5166" s="26">
        <f>IF(F5166="","",INT(F5166))</f>
        <v/>
      </c>
      <c r="H5166">
        <f>IF(G5166="","",IF(AND(MONTH(G5166)*100+DAY(G5166)&gt;=season_lo,MONTH(G5166)*100+DAY(G5166)&lt;=season_hi),1,0))</f>
        <v/>
      </c>
      <c r="I5166">
        <f>IF(G5166="","",G5166-first_day+1)</f>
        <v/>
      </c>
      <c r="J5166" s="27">
        <f>IF(I5166="","",INDEX(Daily!$J$2:$J$421,I5166))</f>
        <v/>
      </c>
      <c r="K5166" s="27">
        <f>IF(J5166="","",J5166+cat_offset)</f>
        <v/>
      </c>
      <c r="L5166" s="27">
        <f>IF(J5166="","",MAX(0,E5166-J5166)^2)</f>
        <v/>
      </c>
      <c r="M5166" s="27">
        <f>IF(J5166="","",MAX(0,E5166-(J5166+twcdh_off))^2)</f>
        <v/>
      </c>
      <c r="N5166" s="27">
        <f>IF(E5166="","",MAX(0,E5166-swcdh_thr)^2)</f>
        <v/>
      </c>
      <c r="O5166">
        <f>IF(K5166="","",ROUND(E5166-K5166,0))</f>
        <v/>
      </c>
      <c r="P5166">
        <f>IF(O5166="","",IF(O5166&gt;=1,O5166,0))</f>
        <v/>
      </c>
      <c r="Q5166" s="27">
        <f>IF(E5166="","",MAX(0,E5166-22))</f>
        <v/>
      </c>
      <c r="R5166" s="27">
        <f>IF(H5166=1,E5166,"")</f>
        <v/>
      </c>
      <c r="S5166" s="27">
        <f>IF(AND(H5166=1,J5166&lt;&gt;""),E5166-J5166,"")</f>
        <v/>
      </c>
      <c r="T5166">
        <f>IF(G5166="","",MONTH(G5166))</f>
        <v/>
      </c>
    </row>
    <row r="5167">
      <c r="A5167" s="24" t="n">
        <v>2020</v>
      </c>
      <c r="B5167" s="24" t="n">
        <v>8</v>
      </c>
      <c r="C5167" s="24" t="n">
        <v>3</v>
      </c>
      <c r="D5167" s="24" t="n">
        <v>6</v>
      </c>
      <c r="E5167" s="24" t="n">
        <v>13.36</v>
      </c>
      <c r="F5167" s="25">
        <f>IF($E5167="","",DATE(IF($A5167="",nominal_year,$A5167),$B5167,$C5167)+($D5167-IF(LEFT(hour_conv,1)="1",1,0))/24)</f>
        <v/>
      </c>
      <c r="G5167" s="26">
        <f>IF(F5167="","",INT(F5167))</f>
        <v/>
      </c>
      <c r="H5167">
        <f>IF(G5167="","",IF(AND(MONTH(G5167)*100+DAY(G5167)&gt;=season_lo,MONTH(G5167)*100+DAY(G5167)&lt;=season_hi),1,0))</f>
        <v/>
      </c>
      <c r="I5167">
        <f>IF(G5167="","",G5167-first_day+1)</f>
        <v/>
      </c>
      <c r="J5167" s="27">
        <f>IF(I5167="","",INDEX(Daily!$J$2:$J$421,I5167))</f>
        <v/>
      </c>
      <c r="K5167" s="27">
        <f>IF(J5167="","",J5167+cat_offset)</f>
        <v/>
      </c>
      <c r="L5167" s="27">
        <f>IF(J5167="","",MAX(0,E5167-J5167)^2)</f>
        <v/>
      </c>
      <c r="M5167" s="27">
        <f>IF(J5167="","",MAX(0,E5167-(J5167+twcdh_off))^2)</f>
        <v/>
      </c>
      <c r="N5167" s="27">
        <f>IF(E5167="","",MAX(0,E5167-swcdh_thr)^2)</f>
        <v/>
      </c>
      <c r="O5167">
        <f>IF(K5167="","",ROUND(E5167-K5167,0))</f>
        <v/>
      </c>
      <c r="P5167">
        <f>IF(O5167="","",IF(O5167&gt;=1,O5167,0))</f>
        <v/>
      </c>
      <c r="Q5167" s="27">
        <f>IF(E5167="","",MAX(0,E5167-22))</f>
        <v/>
      </c>
      <c r="R5167" s="27">
        <f>IF(H5167=1,E5167,"")</f>
        <v/>
      </c>
      <c r="S5167" s="27">
        <f>IF(AND(H5167=1,J5167&lt;&gt;""),E5167-J5167,"")</f>
        <v/>
      </c>
      <c r="T5167">
        <f>IF(G5167="","",MONTH(G5167))</f>
        <v/>
      </c>
    </row>
    <row r="5168">
      <c r="A5168" s="24" t="n">
        <v>2020</v>
      </c>
      <c r="B5168" s="24" t="n">
        <v>8</v>
      </c>
      <c r="C5168" s="24" t="n">
        <v>3</v>
      </c>
      <c r="D5168" s="24" t="n">
        <v>7</v>
      </c>
      <c r="E5168" s="24" t="n">
        <v>15.32</v>
      </c>
      <c r="F5168" s="25">
        <f>IF($E5168="","",DATE(IF($A5168="",nominal_year,$A5168),$B5168,$C5168)+($D5168-IF(LEFT(hour_conv,1)="1",1,0))/24)</f>
        <v/>
      </c>
      <c r="G5168" s="26">
        <f>IF(F5168="","",INT(F5168))</f>
        <v/>
      </c>
      <c r="H5168">
        <f>IF(G5168="","",IF(AND(MONTH(G5168)*100+DAY(G5168)&gt;=season_lo,MONTH(G5168)*100+DAY(G5168)&lt;=season_hi),1,0))</f>
        <v/>
      </c>
      <c r="I5168">
        <f>IF(G5168="","",G5168-first_day+1)</f>
        <v/>
      </c>
      <c r="J5168" s="27">
        <f>IF(I5168="","",INDEX(Daily!$J$2:$J$421,I5168))</f>
        <v/>
      </c>
      <c r="K5168" s="27">
        <f>IF(J5168="","",J5168+cat_offset)</f>
        <v/>
      </c>
      <c r="L5168" s="27">
        <f>IF(J5168="","",MAX(0,E5168-J5168)^2)</f>
        <v/>
      </c>
      <c r="M5168" s="27">
        <f>IF(J5168="","",MAX(0,E5168-(J5168+twcdh_off))^2)</f>
        <v/>
      </c>
      <c r="N5168" s="27">
        <f>IF(E5168="","",MAX(0,E5168-swcdh_thr)^2)</f>
        <v/>
      </c>
      <c r="O5168">
        <f>IF(K5168="","",ROUND(E5168-K5168,0))</f>
        <v/>
      </c>
      <c r="P5168">
        <f>IF(O5168="","",IF(O5168&gt;=1,O5168,0))</f>
        <v/>
      </c>
      <c r="Q5168" s="27">
        <f>IF(E5168="","",MAX(0,E5168-22))</f>
        <v/>
      </c>
      <c r="R5168" s="27">
        <f>IF(H5168=1,E5168,"")</f>
        <v/>
      </c>
      <c r="S5168" s="27">
        <f>IF(AND(H5168=1,J5168&lt;&gt;""),E5168-J5168,"")</f>
        <v/>
      </c>
      <c r="T5168">
        <f>IF(G5168="","",MONTH(G5168))</f>
        <v/>
      </c>
    </row>
    <row r="5169">
      <c r="A5169" s="24" t="n">
        <v>2020</v>
      </c>
      <c r="B5169" s="24" t="n">
        <v>8</v>
      </c>
      <c r="C5169" s="24" t="n">
        <v>3</v>
      </c>
      <c r="D5169" s="24" t="n">
        <v>8</v>
      </c>
      <c r="E5169" s="24" t="n">
        <v>15.1</v>
      </c>
      <c r="F5169" s="25">
        <f>IF($E5169="","",DATE(IF($A5169="",nominal_year,$A5169),$B5169,$C5169)+($D5169-IF(LEFT(hour_conv,1)="1",1,0))/24)</f>
        <v/>
      </c>
      <c r="G5169" s="26">
        <f>IF(F5169="","",INT(F5169))</f>
        <v/>
      </c>
      <c r="H5169">
        <f>IF(G5169="","",IF(AND(MONTH(G5169)*100+DAY(G5169)&gt;=season_lo,MONTH(G5169)*100+DAY(G5169)&lt;=season_hi),1,0))</f>
        <v/>
      </c>
      <c r="I5169">
        <f>IF(G5169="","",G5169-first_day+1)</f>
        <v/>
      </c>
      <c r="J5169" s="27">
        <f>IF(I5169="","",INDEX(Daily!$J$2:$J$421,I5169))</f>
        <v/>
      </c>
      <c r="K5169" s="27">
        <f>IF(J5169="","",J5169+cat_offset)</f>
        <v/>
      </c>
      <c r="L5169" s="27">
        <f>IF(J5169="","",MAX(0,E5169-J5169)^2)</f>
        <v/>
      </c>
      <c r="M5169" s="27">
        <f>IF(J5169="","",MAX(0,E5169-(J5169+twcdh_off))^2)</f>
        <v/>
      </c>
      <c r="N5169" s="27">
        <f>IF(E5169="","",MAX(0,E5169-swcdh_thr)^2)</f>
        <v/>
      </c>
      <c r="O5169">
        <f>IF(K5169="","",ROUND(E5169-K5169,0))</f>
        <v/>
      </c>
      <c r="P5169">
        <f>IF(O5169="","",IF(O5169&gt;=1,O5169,0))</f>
        <v/>
      </c>
      <c r="Q5169" s="27">
        <f>IF(E5169="","",MAX(0,E5169-22))</f>
        <v/>
      </c>
      <c r="R5169" s="27">
        <f>IF(H5169=1,E5169,"")</f>
        <v/>
      </c>
      <c r="S5169" s="27">
        <f>IF(AND(H5169=1,J5169&lt;&gt;""),E5169-J5169,"")</f>
        <v/>
      </c>
      <c r="T5169">
        <f>IF(G5169="","",MONTH(G5169))</f>
        <v/>
      </c>
    </row>
    <row r="5170">
      <c r="A5170" s="24" t="n">
        <v>2020</v>
      </c>
      <c r="B5170" s="24" t="n">
        <v>8</v>
      </c>
      <c r="C5170" s="24" t="n">
        <v>3</v>
      </c>
      <c r="D5170" s="24" t="n">
        <v>9</v>
      </c>
      <c r="E5170" s="24" t="n">
        <v>16.87</v>
      </c>
      <c r="F5170" s="25">
        <f>IF($E5170="","",DATE(IF($A5170="",nominal_year,$A5170),$B5170,$C5170)+($D5170-IF(LEFT(hour_conv,1)="1",1,0))/24)</f>
        <v/>
      </c>
      <c r="G5170" s="26">
        <f>IF(F5170="","",INT(F5170))</f>
        <v/>
      </c>
      <c r="H5170">
        <f>IF(G5170="","",IF(AND(MONTH(G5170)*100+DAY(G5170)&gt;=season_lo,MONTH(G5170)*100+DAY(G5170)&lt;=season_hi),1,0))</f>
        <v/>
      </c>
      <c r="I5170">
        <f>IF(G5170="","",G5170-first_day+1)</f>
        <v/>
      </c>
      <c r="J5170" s="27">
        <f>IF(I5170="","",INDEX(Daily!$J$2:$J$421,I5170))</f>
        <v/>
      </c>
      <c r="K5170" s="27">
        <f>IF(J5170="","",J5170+cat_offset)</f>
        <v/>
      </c>
      <c r="L5170" s="27">
        <f>IF(J5170="","",MAX(0,E5170-J5170)^2)</f>
        <v/>
      </c>
      <c r="M5170" s="27">
        <f>IF(J5170="","",MAX(0,E5170-(J5170+twcdh_off))^2)</f>
        <v/>
      </c>
      <c r="N5170" s="27">
        <f>IF(E5170="","",MAX(0,E5170-swcdh_thr)^2)</f>
        <v/>
      </c>
      <c r="O5170">
        <f>IF(K5170="","",ROUND(E5170-K5170,0))</f>
        <v/>
      </c>
      <c r="P5170">
        <f>IF(O5170="","",IF(O5170&gt;=1,O5170,0))</f>
        <v/>
      </c>
      <c r="Q5170" s="27">
        <f>IF(E5170="","",MAX(0,E5170-22))</f>
        <v/>
      </c>
      <c r="R5170" s="27">
        <f>IF(H5170=1,E5170,"")</f>
        <v/>
      </c>
      <c r="S5170" s="27">
        <f>IF(AND(H5170=1,J5170&lt;&gt;""),E5170-J5170,"")</f>
        <v/>
      </c>
      <c r="T5170">
        <f>IF(G5170="","",MONTH(G5170))</f>
        <v/>
      </c>
    </row>
    <row r="5171">
      <c r="A5171" s="24" t="n">
        <v>2020</v>
      </c>
      <c r="B5171" s="24" t="n">
        <v>8</v>
      </c>
      <c r="C5171" s="24" t="n">
        <v>3</v>
      </c>
      <c r="D5171" s="24" t="n">
        <v>10</v>
      </c>
      <c r="E5171" s="24" t="n">
        <v>18.55</v>
      </c>
      <c r="F5171" s="25">
        <f>IF($E5171="","",DATE(IF($A5171="",nominal_year,$A5171),$B5171,$C5171)+($D5171-IF(LEFT(hour_conv,1)="1",1,0))/24)</f>
        <v/>
      </c>
      <c r="G5171" s="26">
        <f>IF(F5171="","",INT(F5171))</f>
        <v/>
      </c>
      <c r="H5171">
        <f>IF(G5171="","",IF(AND(MONTH(G5171)*100+DAY(G5171)&gt;=season_lo,MONTH(G5171)*100+DAY(G5171)&lt;=season_hi),1,0))</f>
        <v/>
      </c>
      <c r="I5171">
        <f>IF(G5171="","",G5171-first_day+1)</f>
        <v/>
      </c>
      <c r="J5171" s="27">
        <f>IF(I5171="","",INDEX(Daily!$J$2:$J$421,I5171))</f>
        <v/>
      </c>
      <c r="K5171" s="27">
        <f>IF(J5171="","",J5171+cat_offset)</f>
        <v/>
      </c>
      <c r="L5171" s="27">
        <f>IF(J5171="","",MAX(0,E5171-J5171)^2)</f>
        <v/>
      </c>
      <c r="M5171" s="27">
        <f>IF(J5171="","",MAX(0,E5171-(J5171+twcdh_off))^2)</f>
        <v/>
      </c>
      <c r="N5171" s="27">
        <f>IF(E5171="","",MAX(0,E5171-swcdh_thr)^2)</f>
        <v/>
      </c>
      <c r="O5171">
        <f>IF(K5171="","",ROUND(E5171-K5171,0))</f>
        <v/>
      </c>
      <c r="P5171">
        <f>IF(O5171="","",IF(O5171&gt;=1,O5171,0))</f>
        <v/>
      </c>
      <c r="Q5171" s="27">
        <f>IF(E5171="","",MAX(0,E5171-22))</f>
        <v/>
      </c>
      <c r="R5171" s="27">
        <f>IF(H5171=1,E5171,"")</f>
        <v/>
      </c>
      <c r="S5171" s="27">
        <f>IF(AND(H5171=1,J5171&lt;&gt;""),E5171-J5171,"")</f>
        <v/>
      </c>
      <c r="T5171">
        <f>IF(G5171="","",MONTH(G5171))</f>
        <v/>
      </c>
    </row>
    <row r="5172">
      <c r="A5172" s="24" t="n">
        <v>2020</v>
      </c>
      <c r="B5172" s="24" t="n">
        <v>8</v>
      </c>
      <c r="C5172" s="24" t="n">
        <v>3</v>
      </c>
      <c r="D5172" s="24" t="n">
        <v>11</v>
      </c>
      <c r="E5172" s="24" t="n">
        <v>18.49</v>
      </c>
      <c r="F5172" s="25">
        <f>IF($E5172="","",DATE(IF($A5172="",nominal_year,$A5172),$B5172,$C5172)+($D5172-IF(LEFT(hour_conv,1)="1",1,0))/24)</f>
        <v/>
      </c>
      <c r="G5172" s="26">
        <f>IF(F5172="","",INT(F5172))</f>
        <v/>
      </c>
      <c r="H5172">
        <f>IF(G5172="","",IF(AND(MONTH(G5172)*100+DAY(G5172)&gt;=season_lo,MONTH(G5172)*100+DAY(G5172)&lt;=season_hi),1,0))</f>
        <v/>
      </c>
      <c r="I5172">
        <f>IF(G5172="","",G5172-first_day+1)</f>
        <v/>
      </c>
      <c r="J5172" s="27">
        <f>IF(I5172="","",INDEX(Daily!$J$2:$J$421,I5172))</f>
        <v/>
      </c>
      <c r="K5172" s="27">
        <f>IF(J5172="","",J5172+cat_offset)</f>
        <v/>
      </c>
      <c r="L5172" s="27">
        <f>IF(J5172="","",MAX(0,E5172-J5172)^2)</f>
        <v/>
      </c>
      <c r="M5172" s="27">
        <f>IF(J5172="","",MAX(0,E5172-(J5172+twcdh_off))^2)</f>
        <v/>
      </c>
      <c r="N5172" s="27">
        <f>IF(E5172="","",MAX(0,E5172-swcdh_thr)^2)</f>
        <v/>
      </c>
      <c r="O5172">
        <f>IF(K5172="","",ROUND(E5172-K5172,0))</f>
        <v/>
      </c>
      <c r="P5172">
        <f>IF(O5172="","",IF(O5172&gt;=1,O5172,0))</f>
        <v/>
      </c>
      <c r="Q5172" s="27">
        <f>IF(E5172="","",MAX(0,E5172-22))</f>
        <v/>
      </c>
      <c r="R5172" s="27">
        <f>IF(H5172=1,E5172,"")</f>
        <v/>
      </c>
      <c r="S5172" s="27">
        <f>IF(AND(H5172=1,J5172&lt;&gt;""),E5172-J5172,"")</f>
        <v/>
      </c>
      <c r="T5172">
        <f>IF(G5172="","",MONTH(G5172))</f>
        <v/>
      </c>
    </row>
    <row r="5173">
      <c r="A5173" s="24" t="n">
        <v>2020</v>
      </c>
      <c r="B5173" s="24" t="n">
        <v>8</v>
      </c>
      <c r="C5173" s="24" t="n">
        <v>3</v>
      </c>
      <c r="D5173" s="24" t="n">
        <v>12</v>
      </c>
      <c r="E5173" s="24" t="n">
        <v>21.04</v>
      </c>
      <c r="F5173" s="25">
        <f>IF($E5173="","",DATE(IF($A5173="",nominal_year,$A5173),$B5173,$C5173)+($D5173-IF(LEFT(hour_conv,1)="1",1,0))/24)</f>
        <v/>
      </c>
      <c r="G5173" s="26">
        <f>IF(F5173="","",INT(F5173))</f>
        <v/>
      </c>
      <c r="H5173">
        <f>IF(G5173="","",IF(AND(MONTH(G5173)*100+DAY(G5173)&gt;=season_lo,MONTH(G5173)*100+DAY(G5173)&lt;=season_hi),1,0))</f>
        <v/>
      </c>
      <c r="I5173">
        <f>IF(G5173="","",G5173-first_day+1)</f>
        <v/>
      </c>
      <c r="J5173" s="27">
        <f>IF(I5173="","",INDEX(Daily!$J$2:$J$421,I5173))</f>
        <v/>
      </c>
      <c r="K5173" s="27">
        <f>IF(J5173="","",J5173+cat_offset)</f>
        <v/>
      </c>
      <c r="L5173" s="27">
        <f>IF(J5173="","",MAX(0,E5173-J5173)^2)</f>
        <v/>
      </c>
      <c r="M5173" s="27">
        <f>IF(J5173="","",MAX(0,E5173-(J5173+twcdh_off))^2)</f>
        <v/>
      </c>
      <c r="N5173" s="27">
        <f>IF(E5173="","",MAX(0,E5173-swcdh_thr)^2)</f>
        <v/>
      </c>
      <c r="O5173">
        <f>IF(K5173="","",ROUND(E5173-K5173,0))</f>
        <v/>
      </c>
      <c r="P5173">
        <f>IF(O5173="","",IF(O5173&gt;=1,O5173,0))</f>
        <v/>
      </c>
      <c r="Q5173" s="27">
        <f>IF(E5173="","",MAX(0,E5173-22))</f>
        <v/>
      </c>
      <c r="R5173" s="27">
        <f>IF(H5173=1,E5173,"")</f>
        <v/>
      </c>
      <c r="S5173" s="27">
        <f>IF(AND(H5173=1,J5173&lt;&gt;""),E5173-J5173,"")</f>
        <v/>
      </c>
      <c r="T5173">
        <f>IF(G5173="","",MONTH(G5173))</f>
        <v/>
      </c>
    </row>
    <row r="5174">
      <c r="A5174" s="24" t="n">
        <v>2020</v>
      </c>
      <c r="B5174" s="24" t="n">
        <v>8</v>
      </c>
      <c r="C5174" s="24" t="n">
        <v>3</v>
      </c>
      <c r="D5174" s="24" t="n">
        <v>13</v>
      </c>
      <c r="E5174" s="24" t="n">
        <v>21.68</v>
      </c>
      <c r="F5174" s="25">
        <f>IF($E5174="","",DATE(IF($A5174="",nominal_year,$A5174),$B5174,$C5174)+($D5174-IF(LEFT(hour_conv,1)="1",1,0))/24)</f>
        <v/>
      </c>
      <c r="G5174" s="26">
        <f>IF(F5174="","",INT(F5174))</f>
        <v/>
      </c>
      <c r="H5174">
        <f>IF(G5174="","",IF(AND(MONTH(G5174)*100+DAY(G5174)&gt;=season_lo,MONTH(G5174)*100+DAY(G5174)&lt;=season_hi),1,0))</f>
        <v/>
      </c>
      <c r="I5174">
        <f>IF(G5174="","",G5174-first_day+1)</f>
        <v/>
      </c>
      <c r="J5174" s="27">
        <f>IF(I5174="","",INDEX(Daily!$J$2:$J$421,I5174))</f>
        <v/>
      </c>
      <c r="K5174" s="27">
        <f>IF(J5174="","",J5174+cat_offset)</f>
        <v/>
      </c>
      <c r="L5174" s="27">
        <f>IF(J5174="","",MAX(0,E5174-J5174)^2)</f>
        <v/>
      </c>
      <c r="M5174" s="27">
        <f>IF(J5174="","",MAX(0,E5174-(J5174+twcdh_off))^2)</f>
        <v/>
      </c>
      <c r="N5174" s="27">
        <f>IF(E5174="","",MAX(0,E5174-swcdh_thr)^2)</f>
        <v/>
      </c>
      <c r="O5174">
        <f>IF(K5174="","",ROUND(E5174-K5174,0))</f>
        <v/>
      </c>
      <c r="P5174">
        <f>IF(O5174="","",IF(O5174&gt;=1,O5174,0))</f>
        <v/>
      </c>
      <c r="Q5174" s="27">
        <f>IF(E5174="","",MAX(0,E5174-22))</f>
        <v/>
      </c>
      <c r="R5174" s="27">
        <f>IF(H5174=1,E5174,"")</f>
        <v/>
      </c>
      <c r="S5174" s="27">
        <f>IF(AND(H5174=1,J5174&lt;&gt;""),E5174-J5174,"")</f>
        <v/>
      </c>
      <c r="T5174">
        <f>IF(G5174="","",MONTH(G5174))</f>
        <v/>
      </c>
    </row>
    <row r="5175">
      <c r="A5175" s="24" t="n">
        <v>2020</v>
      </c>
      <c r="B5175" s="24" t="n">
        <v>8</v>
      </c>
      <c r="C5175" s="24" t="n">
        <v>3</v>
      </c>
      <c r="D5175" s="24" t="n">
        <v>14</v>
      </c>
      <c r="E5175" s="24" t="n">
        <v>22.51</v>
      </c>
      <c r="F5175" s="25">
        <f>IF($E5175="","",DATE(IF($A5175="",nominal_year,$A5175),$B5175,$C5175)+($D5175-IF(LEFT(hour_conv,1)="1",1,0))/24)</f>
        <v/>
      </c>
      <c r="G5175" s="26">
        <f>IF(F5175="","",INT(F5175))</f>
        <v/>
      </c>
      <c r="H5175">
        <f>IF(G5175="","",IF(AND(MONTH(G5175)*100+DAY(G5175)&gt;=season_lo,MONTH(G5175)*100+DAY(G5175)&lt;=season_hi),1,0))</f>
        <v/>
      </c>
      <c r="I5175">
        <f>IF(G5175="","",G5175-first_day+1)</f>
        <v/>
      </c>
      <c r="J5175" s="27">
        <f>IF(I5175="","",INDEX(Daily!$J$2:$J$421,I5175))</f>
        <v/>
      </c>
      <c r="K5175" s="27">
        <f>IF(J5175="","",J5175+cat_offset)</f>
        <v/>
      </c>
      <c r="L5175" s="27">
        <f>IF(J5175="","",MAX(0,E5175-J5175)^2)</f>
        <v/>
      </c>
      <c r="M5175" s="27">
        <f>IF(J5175="","",MAX(0,E5175-(J5175+twcdh_off))^2)</f>
        <v/>
      </c>
      <c r="N5175" s="27">
        <f>IF(E5175="","",MAX(0,E5175-swcdh_thr)^2)</f>
        <v/>
      </c>
      <c r="O5175">
        <f>IF(K5175="","",ROUND(E5175-K5175,0))</f>
        <v/>
      </c>
      <c r="P5175">
        <f>IF(O5175="","",IF(O5175&gt;=1,O5175,0))</f>
        <v/>
      </c>
      <c r="Q5175" s="27">
        <f>IF(E5175="","",MAX(0,E5175-22))</f>
        <v/>
      </c>
      <c r="R5175" s="27">
        <f>IF(H5175=1,E5175,"")</f>
        <v/>
      </c>
      <c r="S5175" s="27">
        <f>IF(AND(H5175=1,J5175&lt;&gt;""),E5175-J5175,"")</f>
        <v/>
      </c>
      <c r="T5175">
        <f>IF(G5175="","",MONTH(G5175))</f>
        <v/>
      </c>
    </row>
    <row r="5176">
      <c r="A5176" s="24" t="n">
        <v>2020</v>
      </c>
      <c r="B5176" s="24" t="n">
        <v>8</v>
      </c>
      <c r="C5176" s="24" t="n">
        <v>3</v>
      </c>
      <c r="D5176" s="24" t="n">
        <v>15</v>
      </c>
      <c r="E5176" s="24" t="n">
        <v>22.6</v>
      </c>
      <c r="F5176" s="25">
        <f>IF($E5176="","",DATE(IF($A5176="",nominal_year,$A5176),$B5176,$C5176)+($D5176-IF(LEFT(hour_conv,1)="1",1,0))/24)</f>
        <v/>
      </c>
      <c r="G5176" s="26">
        <f>IF(F5176="","",INT(F5176))</f>
        <v/>
      </c>
      <c r="H5176">
        <f>IF(G5176="","",IF(AND(MONTH(G5176)*100+DAY(G5176)&gt;=season_lo,MONTH(G5176)*100+DAY(G5176)&lt;=season_hi),1,0))</f>
        <v/>
      </c>
      <c r="I5176">
        <f>IF(G5176="","",G5176-first_day+1)</f>
        <v/>
      </c>
      <c r="J5176" s="27">
        <f>IF(I5176="","",INDEX(Daily!$J$2:$J$421,I5176))</f>
        <v/>
      </c>
      <c r="K5176" s="27">
        <f>IF(J5176="","",J5176+cat_offset)</f>
        <v/>
      </c>
      <c r="L5176" s="27">
        <f>IF(J5176="","",MAX(0,E5176-J5176)^2)</f>
        <v/>
      </c>
      <c r="M5176" s="27">
        <f>IF(J5176="","",MAX(0,E5176-(J5176+twcdh_off))^2)</f>
        <v/>
      </c>
      <c r="N5176" s="27">
        <f>IF(E5176="","",MAX(0,E5176-swcdh_thr)^2)</f>
        <v/>
      </c>
      <c r="O5176">
        <f>IF(K5176="","",ROUND(E5176-K5176,0))</f>
        <v/>
      </c>
      <c r="P5176">
        <f>IF(O5176="","",IF(O5176&gt;=1,O5176,0))</f>
        <v/>
      </c>
      <c r="Q5176" s="27">
        <f>IF(E5176="","",MAX(0,E5176-22))</f>
        <v/>
      </c>
      <c r="R5176" s="27">
        <f>IF(H5176=1,E5176,"")</f>
        <v/>
      </c>
      <c r="S5176" s="27">
        <f>IF(AND(H5176=1,J5176&lt;&gt;""),E5176-J5176,"")</f>
        <v/>
      </c>
      <c r="T5176">
        <f>IF(G5176="","",MONTH(G5176))</f>
        <v/>
      </c>
    </row>
    <row r="5177">
      <c r="A5177" s="24" t="n">
        <v>2020</v>
      </c>
      <c r="B5177" s="24" t="n">
        <v>8</v>
      </c>
      <c r="C5177" s="24" t="n">
        <v>3</v>
      </c>
      <c r="D5177" s="24" t="n">
        <v>16</v>
      </c>
      <c r="E5177" s="24" t="n">
        <v>23.33</v>
      </c>
      <c r="F5177" s="25">
        <f>IF($E5177="","",DATE(IF($A5177="",nominal_year,$A5177),$B5177,$C5177)+($D5177-IF(LEFT(hour_conv,1)="1",1,0))/24)</f>
        <v/>
      </c>
      <c r="G5177" s="26">
        <f>IF(F5177="","",INT(F5177))</f>
        <v/>
      </c>
      <c r="H5177">
        <f>IF(G5177="","",IF(AND(MONTH(G5177)*100+DAY(G5177)&gt;=season_lo,MONTH(G5177)*100+DAY(G5177)&lt;=season_hi),1,0))</f>
        <v/>
      </c>
      <c r="I5177">
        <f>IF(G5177="","",G5177-first_day+1)</f>
        <v/>
      </c>
      <c r="J5177" s="27">
        <f>IF(I5177="","",INDEX(Daily!$J$2:$J$421,I5177))</f>
        <v/>
      </c>
      <c r="K5177" s="27">
        <f>IF(J5177="","",J5177+cat_offset)</f>
        <v/>
      </c>
      <c r="L5177" s="27">
        <f>IF(J5177="","",MAX(0,E5177-J5177)^2)</f>
        <v/>
      </c>
      <c r="M5177" s="27">
        <f>IF(J5177="","",MAX(0,E5177-(J5177+twcdh_off))^2)</f>
        <v/>
      </c>
      <c r="N5177" s="27">
        <f>IF(E5177="","",MAX(0,E5177-swcdh_thr)^2)</f>
        <v/>
      </c>
      <c r="O5177">
        <f>IF(K5177="","",ROUND(E5177-K5177,0))</f>
        <v/>
      </c>
      <c r="P5177">
        <f>IF(O5177="","",IF(O5177&gt;=1,O5177,0))</f>
        <v/>
      </c>
      <c r="Q5177" s="27">
        <f>IF(E5177="","",MAX(0,E5177-22))</f>
        <v/>
      </c>
      <c r="R5177" s="27">
        <f>IF(H5177=1,E5177,"")</f>
        <v/>
      </c>
      <c r="S5177" s="27">
        <f>IF(AND(H5177=1,J5177&lt;&gt;""),E5177-J5177,"")</f>
        <v/>
      </c>
      <c r="T5177">
        <f>IF(G5177="","",MONTH(G5177))</f>
        <v/>
      </c>
    </row>
    <row r="5178">
      <c r="A5178" s="24" t="n">
        <v>2020</v>
      </c>
      <c r="B5178" s="24" t="n">
        <v>8</v>
      </c>
      <c r="C5178" s="24" t="n">
        <v>3</v>
      </c>
      <c r="D5178" s="24" t="n">
        <v>17</v>
      </c>
      <c r="E5178" s="24" t="n">
        <v>22.58</v>
      </c>
      <c r="F5178" s="25">
        <f>IF($E5178="","",DATE(IF($A5178="",nominal_year,$A5178),$B5178,$C5178)+($D5178-IF(LEFT(hour_conv,1)="1",1,0))/24)</f>
        <v/>
      </c>
      <c r="G5178" s="26">
        <f>IF(F5178="","",INT(F5178))</f>
        <v/>
      </c>
      <c r="H5178">
        <f>IF(G5178="","",IF(AND(MONTH(G5178)*100+DAY(G5178)&gt;=season_lo,MONTH(G5178)*100+DAY(G5178)&lt;=season_hi),1,0))</f>
        <v/>
      </c>
      <c r="I5178">
        <f>IF(G5178="","",G5178-first_day+1)</f>
        <v/>
      </c>
      <c r="J5178" s="27">
        <f>IF(I5178="","",INDEX(Daily!$J$2:$J$421,I5178))</f>
        <v/>
      </c>
      <c r="K5178" s="27">
        <f>IF(J5178="","",J5178+cat_offset)</f>
        <v/>
      </c>
      <c r="L5178" s="27">
        <f>IF(J5178="","",MAX(0,E5178-J5178)^2)</f>
        <v/>
      </c>
      <c r="M5178" s="27">
        <f>IF(J5178="","",MAX(0,E5178-(J5178+twcdh_off))^2)</f>
        <v/>
      </c>
      <c r="N5178" s="27">
        <f>IF(E5178="","",MAX(0,E5178-swcdh_thr)^2)</f>
        <v/>
      </c>
      <c r="O5178">
        <f>IF(K5178="","",ROUND(E5178-K5178,0))</f>
        <v/>
      </c>
      <c r="P5178">
        <f>IF(O5178="","",IF(O5178&gt;=1,O5178,0))</f>
        <v/>
      </c>
      <c r="Q5178" s="27">
        <f>IF(E5178="","",MAX(0,E5178-22))</f>
        <v/>
      </c>
      <c r="R5178" s="27">
        <f>IF(H5178=1,E5178,"")</f>
        <v/>
      </c>
      <c r="S5178" s="27">
        <f>IF(AND(H5178=1,J5178&lt;&gt;""),E5178-J5178,"")</f>
        <v/>
      </c>
      <c r="T5178">
        <f>IF(G5178="","",MONTH(G5178))</f>
        <v/>
      </c>
    </row>
    <row r="5179">
      <c r="A5179" s="24" t="n">
        <v>2020</v>
      </c>
      <c r="B5179" s="24" t="n">
        <v>8</v>
      </c>
      <c r="C5179" s="24" t="n">
        <v>3</v>
      </c>
      <c r="D5179" s="24" t="n">
        <v>18</v>
      </c>
      <c r="E5179" s="24" t="n">
        <v>22.12</v>
      </c>
      <c r="F5179" s="25">
        <f>IF($E5179="","",DATE(IF($A5179="",nominal_year,$A5179),$B5179,$C5179)+($D5179-IF(LEFT(hour_conv,1)="1",1,0))/24)</f>
        <v/>
      </c>
      <c r="G5179" s="26">
        <f>IF(F5179="","",INT(F5179))</f>
        <v/>
      </c>
      <c r="H5179">
        <f>IF(G5179="","",IF(AND(MONTH(G5179)*100+DAY(G5179)&gt;=season_lo,MONTH(G5179)*100+DAY(G5179)&lt;=season_hi),1,0))</f>
        <v/>
      </c>
      <c r="I5179">
        <f>IF(G5179="","",G5179-first_day+1)</f>
        <v/>
      </c>
      <c r="J5179" s="27">
        <f>IF(I5179="","",INDEX(Daily!$J$2:$J$421,I5179))</f>
        <v/>
      </c>
      <c r="K5179" s="27">
        <f>IF(J5179="","",J5179+cat_offset)</f>
        <v/>
      </c>
      <c r="L5179" s="27">
        <f>IF(J5179="","",MAX(0,E5179-J5179)^2)</f>
        <v/>
      </c>
      <c r="M5179" s="27">
        <f>IF(J5179="","",MAX(0,E5179-(J5179+twcdh_off))^2)</f>
        <v/>
      </c>
      <c r="N5179" s="27">
        <f>IF(E5179="","",MAX(0,E5179-swcdh_thr)^2)</f>
        <v/>
      </c>
      <c r="O5179">
        <f>IF(K5179="","",ROUND(E5179-K5179,0))</f>
        <v/>
      </c>
      <c r="P5179">
        <f>IF(O5179="","",IF(O5179&gt;=1,O5179,0))</f>
        <v/>
      </c>
      <c r="Q5179" s="27">
        <f>IF(E5179="","",MAX(0,E5179-22))</f>
        <v/>
      </c>
      <c r="R5179" s="27">
        <f>IF(H5179=1,E5179,"")</f>
        <v/>
      </c>
      <c r="S5179" s="27">
        <f>IF(AND(H5179=1,J5179&lt;&gt;""),E5179-J5179,"")</f>
        <v/>
      </c>
      <c r="T5179">
        <f>IF(G5179="","",MONTH(G5179))</f>
        <v/>
      </c>
    </row>
    <row r="5180">
      <c r="A5180" s="24" t="n">
        <v>2020</v>
      </c>
      <c r="B5180" s="24" t="n">
        <v>8</v>
      </c>
      <c r="C5180" s="24" t="n">
        <v>3</v>
      </c>
      <c r="D5180" s="24" t="n">
        <v>19</v>
      </c>
      <c r="E5180" s="24" t="n">
        <v>21.51</v>
      </c>
      <c r="F5180" s="25">
        <f>IF($E5180="","",DATE(IF($A5180="",nominal_year,$A5180),$B5180,$C5180)+($D5180-IF(LEFT(hour_conv,1)="1",1,0))/24)</f>
        <v/>
      </c>
      <c r="G5180" s="26">
        <f>IF(F5180="","",INT(F5180))</f>
        <v/>
      </c>
      <c r="H5180">
        <f>IF(G5180="","",IF(AND(MONTH(G5180)*100+DAY(G5180)&gt;=season_lo,MONTH(G5180)*100+DAY(G5180)&lt;=season_hi),1,0))</f>
        <v/>
      </c>
      <c r="I5180">
        <f>IF(G5180="","",G5180-first_day+1)</f>
        <v/>
      </c>
      <c r="J5180" s="27">
        <f>IF(I5180="","",INDEX(Daily!$J$2:$J$421,I5180))</f>
        <v/>
      </c>
      <c r="K5180" s="27">
        <f>IF(J5180="","",J5180+cat_offset)</f>
        <v/>
      </c>
      <c r="L5180" s="27">
        <f>IF(J5180="","",MAX(0,E5180-J5180)^2)</f>
        <v/>
      </c>
      <c r="M5180" s="27">
        <f>IF(J5180="","",MAX(0,E5180-(J5180+twcdh_off))^2)</f>
        <v/>
      </c>
      <c r="N5180" s="27">
        <f>IF(E5180="","",MAX(0,E5180-swcdh_thr)^2)</f>
        <v/>
      </c>
      <c r="O5180">
        <f>IF(K5180="","",ROUND(E5180-K5180,0))</f>
        <v/>
      </c>
      <c r="P5180">
        <f>IF(O5180="","",IF(O5180&gt;=1,O5180,0))</f>
        <v/>
      </c>
      <c r="Q5180" s="27">
        <f>IF(E5180="","",MAX(0,E5180-22))</f>
        <v/>
      </c>
      <c r="R5180" s="27">
        <f>IF(H5180=1,E5180,"")</f>
        <v/>
      </c>
      <c r="S5180" s="27">
        <f>IF(AND(H5180=1,J5180&lt;&gt;""),E5180-J5180,"")</f>
        <v/>
      </c>
      <c r="T5180">
        <f>IF(G5180="","",MONTH(G5180))</f>
        <v/>
      </c>
    </row>
    <row r="5181">
      <c r="A5181" s="24" t="n">
        <v>2020</v>
      </c>
      <c r="B5181" s="24" t="n">
        <v>8</v>
      </c>
      <c r="C5181" s="24" t="n">
        <v>3</v>
      </c>
      <c r="D5181" s="24" t="n">
        <v>20</v>
      </c>
      <c r="E5181" s="24" t="n">
        <v>20.14</v>
      </c>
      <c r="F5181" s="25">
        <f>IF($E5181="","",DATE(IF($A5181="",nominal_year,$A5181),$B5181,$C5181)+($D5181-IF(LEFT(hour_conv,1)="1",1,0))/24)</f>
        <v/>
      </c>
      <c r="G5181" s="26">
        <f>IF(F5181="","",INT(F5181))</f>
        <v/>
      </c>
      <c r="H5181">
        <f>IF(G5181="","",IF(AND(MONTH(G5181)*100+DAY(G5181)&gt;=season_lo,MONTH(G5181)*100+DAY(G5181)&lt;=season_hi),1,0))</f>
        <v/>
      </c>
      <c r="I5181">
        <f>IF(G5181="","",G5181-first_day+1)</f>
        <v/>
      </c>
      <c r="J5181" s="27">
        <f>IF(I5181="","",INDEX(Daily!$J$2:$J$421,I5181))</f>
        <v/>
      </c>
      <c r="K5181" s="27">
        <f>IF(J5181="","",J5181+cat_offset)</f>
        <v/>
      </c>
      <c r="L5181" s="27">
        <f>IF(J5181="","",MAX(0,E5181-J5181)^2)</f>
        <v/>
      </c>
      <c r="M5181" s="27">
        <f>IF(J5181="","",MAX(0,E5181-(J5181+twcdh_off))^2)</f>
        <v/>
      </c>
      <c r="N5181" s="27">
        <f>IF(E5181="","",MAX(0,E5181-swcdh_thr)^2)</f>
        <v/>
      </c>
      <c r="O5181">
        <f>IF(K5181="","",ROUND(E5181-K5181,0))</f>
        <v/>
      </c>
      <c r="P5181">
        <f>IF(O5181="","",IF(O5181&gt;=1,O5181,0))</f>
        <v/>
      </c>
      <c r="Q5181" s="27">
        <f>IF(E5181="","",MAX(0,E5181-22))</f>
        <v/>
      </c>
      <c r="R5181" s="27">
        <f>IF(H5181=1,E5181,"")</f>
        <v/>
      </c>
      <c r="S5181" s="27">
        <f>IF(AND(H5181=1,J5181&lt;&gt;""),E5181-J5181,"")</f>
        <v/>
      </c>
      <c r="T5181">
        <f>IF(G5181="","",MONTH(G5181))</f>
        <v/>
      </c>
    </row>
    <row r="5182">
      <c r="A5182" s="24" t="n">
        <v>2020</v>
      </c>
      <c r="B5182" s="24" t="n">
        <v>8</v>
      </c>
      <c r="C5182" s="24" t="n">
        <v>3</v>
      </c>
      <c r="D5182" s="24" t="n">
        <v>21</v>
      </c>
      <c r="E5182" s="24" t="n">
        <v>20.02</v>
      </c>
      <c r="F5182" s="25">
        <f>IF($E5182="","",DATE(IF($A5182="",nominal_year,$A5182),$B5182,$C5182)+($D5182-IF(LEFT(hour_conv,1)="1",1,0))/24)</f>
        <v/>
      </c>
      <c r="G5182" s="26">
        <f>IF(F5182="","",INT(F5182))</f>
        <v/>
      </c>
      <c r="H5182">
        <f>IF(G5182="","",IF(AND(MONTH(G5182)*100+DAY(G5182)&gt;=season_lo,MONTH(G5182)*100+DAY(G5182)&lt;=season_hi),1,0))</f>
        <v/>
      </c>
      <c r="I5182">
        <f>IF(G5182="","",G5182-first_day+1)</f>
        <v/>
      </c>
      <c r="J5182" s="27">
        <f>IF(I5182="","",INDEX(Daily!$J$2:$J$421,I5182))</f>
        <v/>
      </c>
      <c r="K5182" s="27">
        <f>IF(J5182="","",J5182+cat_offset)</f>
        <v/>
      </c>
      <c r="L5182" s="27">
        <f>IF(J5182="","",MAX(0,E5182-J5182)^2)</f>
        <v/>
      </c>
      <c r="M5182" s="27">
        <f>IF(J5182="","",MAX(0,E5182-(J5182+twcdh_off))^2)</f>
        <v/>
      </c>
      <c r="N5182" s="27">
        <f>IF(E5182="","",MAX(0,E5182-swcdh_thr)^2)</f>
        <v/>
      </c>
      <c r="O5182">
        <f>IF(K5182="","",ROUND(E5182-K5182,0))</f>
        <v/>
      </c>
      <c r="P5182">
        <f>IF(O5182="","",IF(O5182&gt;=1,O5182,0))</f>
        <v/>
      </c>
      <c r="Q5182" s="27">
        <f>IF(E5182="","",MAX(0,E5182-22))</f>
        <v/>
      </c>
      <c r="R5182" s="27">
        <f>IF(H5182=1,E5182,"")</f>
        <v/>
      </c>
      <c r="S5182" s="27">
        <f>IF(AND(H5182=1,J5182&lt;&gt;""),E5182-J5182,"")</f>
        <v/>
      </c>
      <c r="T5182">
        <f>IF(G5182="","",MONTH(G5182))</f>
        <v/>
      </c>
    </row>
    <row r="5183">
      <c r="A5183" s="24" t="n">
        <v>2020</v>
      </c>
      <c r="B5183" s="24" t="n">
        <v>8</v>
      </c>
      <c r="C5183" s="24" t="n">
        <v>3</v>
      </c>
      <c r="D5183" s="24" t="n">
        <v>22</v>
      </c>
      <c r="E5183" s="24" t="n">
        <v>17.53</v>
      </c>
      <c r="F5183" s="25">
        <f>IF($E5183="","",DATE(IF($A5183="",nominal_year,$A5183),$B5183,$C5183)+($D5183-IF(LEFT(hour_conv,1)="1",1,0))/24)</f>
        <v/>
      </c>
      <c r="G5183" s="26">
        <f>IF(F5183="","",INT(F5183))</f>
        <v/>
      </c>
      <c r="H5183">
        <f>IF(G5183="","",IF(AND(MONTH(G5183)*100+DAY(G5183)&gt;=season_lo,MONTH(G5183)*100+DAY(G5183)&lt;=season_hi),1,0))</f>
        <v/>
      </c>
      <c r="I5183">
        <f>IF(G5183="","",G5183-first_day+1)</f>
        <v/>
      </c>
      <c r="J5183" s="27">
        <f>IF(I5183="","",INDEX(Daily!$J$2:$J$421,I5183))</f>
        <v/>
      </c>
      <c r="K5183" s="27">
        <f>IF(J5183="","",J5183+cat_offset)</f>
        <v/>
      </c>
      <c r="L5183" s="27">
        <f>IF(J5183="","",MAX(0,E5183-J5183)^2)</f>
        <v/>
      </c>
      <c r="M5183" s="27">
        <f>IF(J5183="","",MAX(0,E5183-(J5183+twcdh_off))^2)</f>
        <v/>
      </c>
      <c r="N5183" s="27">
        <f>IF(E5183="","",MAX(0,E5183-swcdh_thr)^2)</f>
        <v/>
      </c>
      <c r="O5183">
        <f>IF(K5183="","",ROUND(E5183-K5183,0))</f>
        <v/>
      </c>
      <c r="P5183">
        <f>IF(O5183="","",IF(O5183&gt;=1,O5183,0))</f>
        <v/>
      </c>
      <c r="Q5183" s="27">
        <f>IF(E5183="","",MAX(0,E5183-22))</f>
        <v/>
      </c>
      <c r="R5183" s="27">
        <f>IF(H5183=1,E5183,"")</f>
        <v/>
      </c>
      <c r="S5183" s="27">
        <f>IF(AND(H5183=1,J5183&lt;&gt;""),E5183-J5183,"")</f>
        <v/>
      </c>
      <c r="T5183">
        <f>IF(G5183="","",MONTH(G5183))</f>
        <v/>
      </c>
    </row>
    <row r="5184">
      <c r="A5184" s="24" t="n">
        <v>2020</v>
      </c>
      <c r="B5184" s="24" t="n">
        <v>8</v>
      </c>
      <c r="C5184" s="24" t="n">
        <v>3</v>
      </c>
      <c r="D5184" s="24" t="n">
        <v>23</v>
      </c>
      <c r="E5184" s="24" t="n">
        <v>16.43</v>
      </c>
      <c r="F5184" s="25">
        <f>IF($E5184="","",DATE(IF($A5184="",nominal_year,$A5184),$B5184,$C5184)+($D5184-IF(LEFT(hour_conv,1)="1",1,0))/24)</f>
        <v/>
      </c>
      <c r="G5184" s="26">
        <f>IF(F5184="","",INT(F5184))</f>
        <v/>
      </c>
      <c r="H5184">
        <f>IF(G5184="","",IF(AND(MONTH(G5184)*100+DAY(G5184)&gt;=season_lo,MONTH(G5184)*100+DAY(G5184)&lt;=season_hi),1,0))</f>
        <v/>
      </c>
      <c r="I5184">
        <f>IF(G5184="","",G5184-first_day+1)</f>
        <v/>
      </c>
      <c r="J5184" s="27">
        <f>IF(I5184="","",INDEX(Daily!$J$2:$J$421,I5184))</f>
        <v/>
      </c>
      <c r="K5184" s="27">
        <f>IF(J5184="","",J5184+cat_offset)</f>
        <v/>
      </c>
      <c r="L5184" s="27">
        <f>IF(J5184="","",MAX(0,E5184-J5184)^2)</f>
        <v/>
      </c>
      <c r="M5184" s="27">
        <f>IF(J5184="","",MAX(0,E5184-(J5184+twcdh_off))^2)</f>
        <v/>
      </c>
      <c r="N5184" s="27">
        <f>IF(E5184="","",MAX(0,E5184-swcdh_thr)^2)</f>
        <v/>
      </c>
      <c r="O5184">
        <f>IF(K5184="","",ROUND(E5184-K5184,0))</f>
        <v/>
      </c>
      <c r="P5184">
        <f>IF(O5184="","",IF(O5184&gt;=1,O5184,0))</f>
        <v/>
      </c>
      <c r="Q5184" s="27">
        <f>IF(E5184="","",MAX(0,E5184-22))</f>
        <v/>
      </c>
      <c r="R5184" s="27">
        <f>IF(H5184=1,E5184,"")</f>
        <v/>
      </c>
      <c r="S5184" s="27">
        <f>IF(AND(H5184=1,J5184&lt;&gt;""),E5184-J5184,"")</f>
        <v/>
      </c>
      <c r="T5184">
        <f>IF(G5184="","",MONTH(G5184))</f>
        <v/>
      </c>
    </row>
    <row r="5185">
      <c r="A5185" s="24" t="n">
        <v>2020</v>
      </c>
      <c r="B5185" s="24" t="n">
        <v>8</v>
      </c>
      <c r="C5185" s="24" t="n">
        <v>3</v>
      </c>
      <c r="D5185" s="24" t="n">
        <v>24</v>
      </c>
      <c r="E5185" s="24" t="n">
        <v>15.36</v>
      </c>
      <c r="F5185" s="25">
        <f>IF($E5185="","",DATE(IF($A5185="",nominal_year,$A5185),$B5185,$C5185)+($D5185-IF(LEFT(hour_conv,1)="1",1,0))/24)</f>
        <v/>
      </c>
      <c r="G5185" s="26">
        <f>IF(F5185="","",INT(F5185))</f>
        <v/>
      </c>
      <c r="H5185">
        <f>IF(G5185="","",IF(AND(MONTH(G5185)*100+DAY(G5185)&gt;=season_lo,MONTH(G5185)*100+DAY(G5185)&lt;=season_hi),1,0))</f>
        <v/>
      </c>
      <c r="I5185">
        <f>IF(G5185="","",G5185-first_day+1)</f>
        <v/>
      </c>
      <c r="J5185" s="27">
        <f>IF(I5185="","",INDEX(Daily!$J$2:$J$421,I5185))</f>
        <v/>
      </c>
      <c r="K5185" s="27">
        <f>IF(J5185="","",J5185+cat_offset)</f>
        <v/>
      </c>
      <c r="L5185" s="27">
        <f>IF(J5185="","",MAX(0,E5185-J5185)^2)</f>
        <v/>
      </c>
      <c r="M5185" s="27">
        <f>IF(J5185="","",MAX(0,E5185-(J5185+twcdh_off))^2)</f>
        <v/>
      </c>
      <c r="N5185" s="27">
        <f>IF(E5185="","",MAX(0,E5185-swcdh_thr)^2)</f>
        <v/>
      </c>
      <c r="O5185">
        <f>IF(K5185="","",ROUND(E5185-K5185,0))</f>
        <v/>
      </c>
      <c r="P5185">
        <f>IF(O5185="","",IF(O5185&gt;=1,O5185,0))</f>
        <v/>
      </c>
      <c r="Q5185" s="27">
        <f>IF(E5185="","",MAX(0,E5185-22))</f>
        <v/>
      </c>
      <c r="R5185" s="27">
        <f>IF(H5185=1,E5185,"")</f>
        <v/>
      </c>
      <c r="S5185" s="27">
        <f>IF(AND(H5185=1,J5185&lt;&gt;""),E5185-J5185,"")</f>
        <v/>
      </c>
      <c r="T5185">
        <f>IF(G5185="","",MONTH(G5185))</f>
        <v/>
      </c>
    </row>
    <row r="5186">
      <c r="A5186" s="24" t="n">
        <v>2020</v>
      </c>
      <c r="B5186" s="24" t="n">
        <v>8</v>
      </c>
      <c r="C5186" s="24" t="n">
        <v>4</v>
      </c>
      <c r="D5186" s="24" t="n">
        <v>1</v>
      </c>
      <c r="E5186" s="24" t="n">
        <v>15.61</v>
      </c>
      <c r="F5186" s="25">
        <f>IF($E5186="","",DATE(IF($A5186="",nominal_year,$A5186),$B5186,$C5186)+($D5186-IF(LEFT(hour_conv,1)="1",1,0))/24)</f>
        <v/>
      </c>
      <c r="G5186" s="26">
        <f>IF(F5186="","",INT(F5186))</f>
        <v/>
      </c>
      <c r="H5186">
        <f>IF(G5186="","",IF(AND(MONTH(G5186)*100+DAY(G5186)&gt;=season_lo,MONTH(G5186)*100+DAY(G5186)&lt;=season_hi),1,0))</f>
        <v/>
      </c>
      <c r="I5186">
        <f>IF(G5186="","",G5186-first_day+1)</f>
        <v/>
      </c>
      <c r="J5186" s="27">
        <f>IF(I5186="","",INDEX(Daily!$J$2:$J$421,I5186))</f>
        <v/>
      </c>
      <c r="K5186" s="27">
        <f>IF(J5186="","",J5186+cat_offset)</f>
        <v/>
      </c>
      <c r="L5186" s="27">
        <f>IF(J5186="","",MAX(0,E5186-J5186)^2)</f>
        <v/>
      </c>
      <c r="M5186" s="27">
        <f>IF(J5186="","",MAX(0,E5186-(J5186+twcdh_off))^2)</f>
        <v/>
      </c>
      <c r="N5186" s="27">
        <f>IF(E5186="","",MAX(0,E5186-swcdh_thr)^2)</f>
        <v/>
      </c>
      <c r="O5186">
        <f>IF(K5186="","",ROUND(E5186-K5186,0))</f>
        <v/>
      </c>
      <c r="P5186">
        <f>IF(O5186="","",IF(O5186&gt;=1,O5186,0))</f>
        <v/>
      </c>
      <c r="Q5186" s="27">
        <f>IF(E5186="","",MAX(0,E5186-22))</f>
        <v/>
      </c>
      <c r="R5186" s="27">
        <f>IF(H5186=1,E5186,"")</f>
        <v/>
      </c>
      <c r="S5186" s="27">
        <f>IF(AND(H5186=1,J5186&lt;&gt;""),E5186-J5186,"")</f>
        <v/>
      </c>
      <c r="T5186">
        <f>IF(G5186="","",MONTH(G5186))</f>
        <v/>
      </c>
    </row>
    <row r="5187">
      <c r="A5187" s="24" t="n">
        <v>2020</v>
      </c>
      <c r="B5187" s="24" t="n">
        <v>8</v>
      </c>
      <c r="C5187" s="24" t="n">
        <v>4</v>
      </c>
      <c r="D5187" s="24" t="n">
        <v>2</v>
      </c>
      <c r="E5187" s="24" t="n">
        <v>15.11</v>
      </c>
      <c r="F5187" s="25">
        <f>IF($E5187="","",DATE(IF($A5187="",nominal_year,$A5187),$B5187,$C5187)+($D5187-IF(LEFT(hour_conv,1)="1",1,0))/24)</f>
        <v/>
      </c>
      <c r="G5187" s="26">
        <f>IF(F5187="","",INT(F5187))</f>
        <v/>
      </c>
      <c r="H5187">
        <f>IF(G5187="","",IF(AND(MONTH(G5187)*100+DAY(G5187)&gt;=season_lo,MONTH(G5187)*100+DAY(G5187)&lt;=season_hi),1,0))</f>
        <v/>
      </c>
      <c r="I5187">
        <f>IF(G5187="","",G5187-first_day+1)</f>
        <v/>
      </c>
      <c r="J5187" s="27">
        <f>IF(I5187="","",INDEX(Daily!$J$2:$J$421,I5187))</f>
        <v/>
      </c>
      <c r="K5187" s="27">
        <f>IF(J5187="","",J5187+cat_offset)</f>
        <v/>
      </c>
      <c r="L5187" s="27">
        <f>IF(J5187="","",MAX(0,E5187-J5187)^2)</f>
        <v/>
      </c>
      <c r="M5187" s="27">
        <f>IF(J5187="","",MAX(0,E5187-(J5187+twcdh_off))^2)</f>
        <v/>
      </c>
      <c r="N5187" s="27">
        <f>IF(E5187="","",MAX(0,E5187-swcdh_thr)^2)</f>
        <v/>
      </c>
      <c r="O5187">
        <f>IF(K5187="","",ROUND(E5187-K5187,0))</f>
        <v/>
      </c>
      <c r="P5187">
        <f>IF(O5187="","",IF(O5187&gt;=1,O5187,0))</f>
        <v/>
      </c>
      <c r="Q5187" s="27">
        <f>IF(E5187="","",MAX(0,E5187-22))</f>
        <v/>
      </c>
      <c r="R5187" s="27">
        <f>IF(H5187=1,E5187,"")</f>
        <v/>
      </c>
      <c r="S5187" s="27">
        <f>IF(AND(H5187=1,J5187&lt;&gt;""),E5187-J5187,"")</f>
        <v/>
      </c>
      <c r="T5187">
        <f>IF(G5187="","",MONTH(G5187))</f>
        <v/>
      </c>
    </row>
    <row r="5188">
      <c r="A5188" s="24" t="n">
        <v>2020</v>
      </c>
      <c r="B5188" s="24" t="n">
        <v>8</v>
      </c>
      <c r="C5188" s="24" t="n">
        <v>4</v>
      </c>
      <c r="D5188" s="24" t="n">
        <v>3</v>
      </c>
      <c r="E5188" s="24" t="n">
        <v>14.61</v>
      </c>
      <c r="F5188" s="25">
        <f>IF($E5188="","",DATE(IF($A5188="",nominal_year,$A5188),$B5188,$C5188)+($D5188-IF(LEFT(hour_conv,1)="1",1,0))/24)</f>
        <v/>
      </c>
      <c r="G5188" s="26">
        <f>IF(F5188="","",INT(F5188))</f>
        <v/>
      </c>
      <c r="H5188">
        <f>IF(G5188="","",IF(AND(MONTH(G5188)*100+DAY(G5188)&gt;=season_lo,MONTH(G5188)*100+DAY(G5188)&lt;=season_hi),1,0))</f>
        <v/>
      </c>
      <c r="I5188">
        <f>IF(G5188="","",G5188-first_day+1)</f>
        <v/>
      </c>
      <c r="J5188" s="27">
        <f>IF(I5188="","",INDEX(Daily!$J$2:$J$421,I5188))</f>
        <v/>
      </c>
      <c r="K5188" s="27">
        <f>IF(J5188="","",J5188+cat_offset)</f>
        <v/>
      </c>
      <c r="L5188" s="27">
        <f>IF(J5188="","",MAX(0,E5188-J5188)^2)</f>
        <v/>
      </c>
      <c r="M5188" s="27">
        <f>IF(J5188="","",MAX(0,E5188-(J5188+twcdh_off))^2)</f>
        <v/>
      </c>
      <c r="N5188" s="27">
        <f>IF(E5188="","",MAX(0,E5188-swcdh_thr)^2)</f>
        <v/>
      </c>
      <c r="O5188">
        <f>IF(K5188="","",ROUND(E5188-K5188,0))</f>
        <v/>
      </c>
      <c r="P5188">
        <f>IF(O5188="","",IF(O5188&gt;=1,O5188,0))</f>
        <v/>
      </c>
      <c r="Q5188" s="27">
        <f>IF(E5188="","",MAX(0,E5188-22))</f>
        <v/>
      </c>
      <c r="R5188" s="27">
        <f>IF(H5188=1,E5188,"")</f>
        <v/>
      </c>
      <c r="S5188" s="27">
        <f>IF(AND(H5188=1,J5188&lt;&gt;""),E5188-J5188,"")</f>
        <v/>
      </c>
      <c r="T5188">
        <f>IF(G5188="","",MONTH(G5188))</f>
        <v/>
      </c>
    </row>
    <row r="5189">
      <c r="A5189" s="24" t="n">
        <v>2020</v>
      </c>
      <c r="B5189" s="24" t="n">
        <v>8</v>
      </c>
      <c r="C5189" s="24" t="n">
        <v>4</v>
      </c>
      <c r="D5189" s="24" t="n">
        <v>4</v>
      </c>
      <c r="E5189" s="24" t="n">
        <v>13.98</v>
      </c>
      <c r="F5189" s="25">
        <f>IF($E5189="","",DATE(IF($A5189="",nominal_year,$A5189),$B5189,$C5189)+($D5189-IF(LEFT(hour_conv,1)="1",1,0))/24)</f>
        <v/>
      </c>
      <c r="G5189" s="26">
        <f>IF(F5189="","",INT(F5189))</f>
        <v/>
      </c>
      <c r="H5189">
        <f>IF(G5189="","",IF(AND(MONTH(G5189)*100+DAY(G5189)&gt;=season_lo,MONTH(G5189)*100+DAY(G5189)&lt;=season_hi),1,0))</f>
        <v/>
      </c>
      <c r="I5189">
        <f>IF(G5189="","",G5189-first_day+1)</f>
        <v/>
      </c>
      <c r="J5189" s="27">
        <f>IF(I5189="","",INDEX(Daily!$J$2:$J$421,I5189))</f>
        <v/>
      </c>
      <c r="K5189" s="27">
        <f>IF(J5189="","",J5189+cat_offset)</f>
        <v/>
      </c>
      <c r="L5189" s="27">
        <f>IF(J5189="","",MAX(0,E5189-J5189)^2)</f>
        <v/>
      </c>
      <c r="M5189" s="27">
        <f>IF(J5189="","",MAX(0,E5189-(J5189+twcdh_off))^2)</f>
        <v/>
      </c>
      <c r="N5189" s="27">
        <f>IF(E5189="","",MAX(0,E5189-swcdh_thr)^2)</f>
        <v/>
      </c>
      <c r="O5189">
        <f>IF(K5189="","",ROUND(E5189-K5189,0))</f>
        <v/>
      </c>
      <c r="P5189">
        <f>IF(O5189="","",IF(O5189&gt;=1,O5189,0))</f>
        <v/>
      </c>
      <c r="Q5189" s="27">
        <f>IF(E5189="","",MAX(0,E5189-22))</f>
        <v/>
      </c>
      <c r="R5189" s="27">
        <f>IF(H5189=1,E5189,"")</f>
        <v/>
      </c>
      <c r="S5189" s="27">
        <f>IF(AND(H5189=1,J5189&lt;&gt;""),E5189-J5189,"")</f>
        <v/>
      </c>
      <c r="T5189">
        <f>IF(G5189="","",MONTH(G5189))</f>
        <v/>
      </c>
    </row>
    <row r="5190">
      <c r="A5190" s="24" t="n">
        <v>2020</v>
      </c>
      <c r="B5190" s="24" t="n">
        <v>8</v>
      </c>
      <c r="C5190" s="24" t="n">
        <v>4</v>
      </c>
      <c r="D5190" s="24" t="n">
        <v>5</v>
      </c>
      <c r="E5190" s="24" t="n">
        <v>14.13</v>
      </c>
      <c r="F5190" s="25">
        <f>IF($E5190="","",DATE(IF($A5190="",nominal_year,$A5190),$B5190,$C5190)+($D5190-IF(LEFT(hour_conv,1)="1",1,0))/24)</f>
        <v/>
      </c>
      <c r="G5190" s="26">
        <f>IF(F5190="","",INT(F5190))</f>
        <v/>
      </c>
      <c r="H5190">
        <f>IF(G5190="","",IF(AND(MONTH(G5190)*100+DAY(G5190)&gt;=season_lo,MONTH(G5190)*100+DAY(G5190)&lt;=season_hi),1,0))</f>
        <v/>
      </c>
      <c r="I5190">
        <f>IF(G5190="","",G5190-first_day+1)</f>
        <v/>
      </c>
      <c r="J5190" s="27">
        <f>IF(I5190="","",INDEX(Daily!$J$2:$J$421,I5190))</f>
        <v/>
      </c>
      <c r="K5190" s="27">
        <f>IF(J5190="","",J5190+cat_offset)</f>
        <v/>
      </c>
      <c r="L5190" s="27">
        <f>IF(J5190="","",MAX(0,E5190-J5190)^2)</f>
        <v/>
      </c>
      <c r="M5190" s="27">
        <f>IF(J5190="","",MAX(0,E5190-(J5190+twcdh_off))^2)</f>
        <v/>
      </c>
      <c r="N5190" s="27">
        <f>IF(E5190="","",MAX(0,E5190-swcdh_thr)^2)</f>
        <v/>
      </c>
      <c r="O5190">
        <f>IF(K5190="","",ROUND(E5190-K5190,0))</f>
        <v/>
      </c>
      <c r="P5190">
        <f>IF(O5190="","",IF(O5190&gt;=1,O5190,0))</f>
        <v/>
      </c>
      <c r="Q5190" s="27">
        <f>IF(E5190="","",MAX(0,E5190-22))</f>
        <v/>
      </c>
      <c r="R5190" s="27">
        <f>IF(H5190=1,E5190,"")</f>
        <v/>
      </c>
      <c r="S5190" s="27">
        <f>IF(AND(H5190=1,J5190&lt;&gt;""),E5190-J5190,"")</f>
        <v/>
      </c>
      <c r="T5190">
        <f>IF(G5190="","",MONTH(G5190))</f>
        <v/>
      </c>
    </row>
    <row r="5191">
      <c r="A5191" s="24" t="n">
        <v>2020</v>
      </c>
      <c r="B5191" s="24" t="n">
        <v>8</v>
      </c>
      <c r="C5191" s="24" t="n">
        <v>4</v>
      </c>
      <c r="D5191" s="24" t="n">
        <v>6</v>
      </c>
      <c r="E5191" s="24" t="n">
        <v>14.81</v>
      </c>
      <c r="F5191" s="25">
        <f>IF($E5191="","",DATE(IF($A5191="",nominal_year,$A5191),$B5191,$C5191)+($D5191-IF(LEFT(hour_conv,1)="1",1,0))/24)</f>
        <v/>
      </c>
      <c r="G5191" s="26">
        <f>IF(F5191="","",INT(F5191))</f>
        <v/>
      </c>
      <c r="H5191">
        <f>IF(G5191="","",IF(AND(MONTH(G5191)*100+DAY(G5191)&gt;=season_lo,MONTH(G5191)*100+DAY(G5191)&lt;=season_hi),1,0))</f>
        <v/>
      </c>
      <c r="I5191">
        <f>IF(G5191="","",G5191-first_day+1)</f>
        <v/>
      </c>
      <c r="J5191" s="27">
        <f>IF(I5191="","",INDEX(Daily!$J$2:$J$421,I5191))</f>
        <v/>
      </c>
      <c r="K5191" s="27">
        <f>IF(J5191="","",J5191+cat_offset)</f>
        <v/>
      </c>
      <c r="L5191" s="27">
        <f>IF(J5191="","",MAX(0,E5191-J5191)^2)</f>
        <v/>
      </c>
      <c r="M5191" s="27">
        <f>IF(J5191="","",MAX(0,E5191-(J5191+twcdh_off))^2)</f>
        <v/>
      </c>
      <c r="N5191" s="27">
        <f>IF(E5191="","",MAX(0,E5191-swcdh_thr)^2)</f>
        <v/>
      </c>
      <c r="O5191">
        <f>IF(K5191="","",ROUND(E5191-K5191,0))</f>
        <v/>
      </c>
      <c r="P5191">
        <f>IF(O5191="","",IF(O5191&gt;=1,O5191,0))</f>
        <v/>
      </c>
      <c r="Q5191" s="27">
        <f>IF(E5191="","",MAX(0,E5191-22))</f>
        <v/>
      </c>
      <c r="R5191" s="27">
        <f>IF(H5191=1,E5191,"")</f>
        <v/>
      </c>
      <c r="S5191" s="27">
        <f>IF(AND(H5191=1,J5191&lt;&gt;""),E5191-J5191,"")</f>
        <v/>
      </c>
      <c r="T5191">
        <f>IF(G5191="","",MONTH(G5191))</f>
        <v/>
      </c>
    </row>
    <row r="5192">
      <c r="A5192" s="24" t="n">
        <v>2020</v>
      </c>
      <c r="B5192" s="24" t="n">
        <v>8</v>
      </c>
      <c r="C5192" s="24" t="n">
        <v>4</v>
      </c>
      <c r="D5192" s="24" t="n">
        <v>7</v>
      </c>
      <c r="E5192" s="24" t="n">
        <v>15.93</v>
      </c>
      <c r="F5192" s="25">
        <f>IF($E5192="","",DATE(IF($A5192="",nominal_year,$A5192),$B5192,$C5192)+($D5192-IF(LEFT(hour_conv,1)="1",1,0))/24)</f>
        <v/>
      </c>
      <c r="G5192" s="26">
        <f>IF(F5192="","",INT(F5192))</f>
        <v/>
      </c>
      <c r="H5192">
        <f>IF(G5192="","",IF(AND(MONTH(G5192)*100+DAY(G5192)&gt;=season_lo,MONTH(G5192)*100+DAY(G5192)&lt;=season_hi),1,0))</f>
        <v/>
      </c>
      <c r="I5192">
        <f>IF(G5192="","",G5192-first_day+1)</f>
        <v/>
      </c>
      <c r="J5192" s="27">
        <f>IF(I5192="","",INDEX(Daily!$J$2:$J$421,I5192))</f>
        <v/>
      </c>
      <c r="K5192" s="27">
        <f>IF(J5192="","",J5192+cat_offset)</f>
        <v/>
      </c>
      <c r="L5192" s="27">
        <f>IF(J5192="","",MAX(0,E5192-J5192)^2)</f>
        <v/>
      </c>
      <c r="M5192" s="27">
        <f>IF(J5192="","",MAX(0,E5192-(J5192+twcdh_off))^2)</f>
        <v/>
      </c>
      <c r="N5192" s="27">
        <f>IF(E5192="","",MAX(0,E5192-swcdh_thr)^2)</f>
        <v/>
      </c>
      <c r="O5192">
        <f>IF(K5192="","",ROUND(E5192-K5192,0))</f>
        <v/>
      </c>
      <c r="P5192">
        <f>IF(O5192="","",IF(O5192&gt;=1,O5192,0))</f>
        <v/>
      </c>
      <c r="Q5192" s="27">
        <f>IF(E5192="","",MAX(0,E5192-22))</f>
        <v/>
      </c>
      <c r="R5192" s="27">
        <f>IF(H5192=1,E5192,"")</f>
        <v/>
      </c>
      <c r="S5192" s="27">
        <f>IF(AND(H5192=1,J5192&lt;&gt;""),E5192-J5192,"")</f>
        <v/>
      </c>
      <c r="T5192">
        <f>IF(G5192="","",MONTH(G5192))</f>
        <v/>
      </c>
    </row>
    <row r="5193">
      <c r="A5193" s="24" t="n">
        <v>2020</v>
      </c>
      <c r="B5193" s="24" t="n">
        <v>8</v>
      </c>
      <c r="C5193" s="24" t="n">
        <v>4</v>
      </c>
      <c r="D5193" s="24" t="n">
        <v>8</v>
      </c>
      <c r="E5193" s="24" t="n">
        <v>16.94</v>
      </c>
      <c r="F5193" s="25">
        <f>IF($E5193="","",DATE(IF($A5193="",nominal_year,$A5193),$B5193,$C5193)+($D5193-IF(LEFT(hour_conv,1)="1",1,0))/24)</f>
        <v/>
      </c>
      <c r="G5193" s="26">
        <f>IF(F5193="","",INT(F5193))</f>
        <v/>
      </c>
      <c r="H5193">
        <f>IF(G5193="","",IF(AND(MONTH(G5193)*100+DAY(G5193)&gt;=season_lo,MONTH(G5193)*100+DAY(G5193)&lt;=season_hi),1,0))</f>
        <v/>
      </c>
      <c r="I5193">
        <f>IF(G5193="","",G5193-first_day+1)</f>
        <v/>
      </c>
      <c r="J5193" s="27">
        <f>IF(I5193="","",INDEX(Daily!$J$2:$J$421,I5193))</f>
        <v/>
      </c>
      <c r="K5193" s="27">
        <f>IF(J5193="","",J5193+cat_offset)</f>
        <v/>
      </c>
      <c r="L5193" s="27">
        <f>IF(J5193="","",MAX(0,E5193-J5193)^2)</f>
        <v/>
      </c>
      <c r="M5193" s="27">
        <f>IF(J5193="","",MAX(0,E5193-(J5193+twcdh_off))^2)</f>
        <v/>
      </c>
      <c r="N5193" s="27">
        <f>IF(E5193="","",MAX(0,E5193-swcdh_thr)^2)</f>
        <v/>
      </c>
      <c r="O5193">
        <f>IF(K5193="","",ROUND(E5193-K5193,0))</f>
        <v/>
      </c>
      <c r="P5193">
        <f>IF(O5193="","",IF(O5193&gt;=1,O5193,0))</f>
        <v/>
      </c>
      <c r="Q5193" s="27">
        <f>IF(E5193="","",MAX(0,E5193-22))</f>
        <v/>
      </c>
      <c r="R5193" s="27">
        <f>IF(H5193=1,E5193,"")</f>
        <v/>
      </c>
      <c r="S5193" s="27">
        <f>IF(AND(H5193=1,J5193&lt;&gt;""),E5193-J5193,"")</f>
        <v/>
      </c>
      <c r="T5193">
        <f>IF(G5193="","",MONTH(G5193))</f>
        <v/>
      </c>
    </row>
    <row r="5194">
      <c r="A5194" s="24" t="n">
        <v>2020</v>
      </c>
      <c r="B5194" s="24" t="n">
        <v>8</v>
      </c>
      <c r="C5194" s="24" t="n">
        <v>4</v>
      </c>
      <c r="D5194" s="24" t="n">
        <v>9</v>
      </c>
      <c r="E5194" s="24" t="n">
        <v>17.69</v>
      </c>
      <c r="F5194" s="25">
        <f>IF($E5194="","",DATE(IF($A5194="",nominal_year,$A5194),$B5194,$C5194)+($D5194-IF(LEFT(hour_conv,1)="1",1,0))/24)</f>
        <v/>
      </c>
      <c r="G5194" s="26">
        <f>IF(F5194="","",INT(F5194))</f>
        <v/>
      </c>
      <c r="H5194">
        <f>IF(G5194="","",IF(AND(MONTH(G5194)*100+DAY(G5194)&gt;=season_lo,MONTH(G5194)*100+DAY(G5194)&lt;=season_hi),1,0))</f>
        <v/>
      </c>
      <c r="I5194">
        <f>IF(G5194="","",G5194-first_day+1)</f>
        <v/>
      </c>
      <c r="J5194" s="27">
        <f>IF(I5194="","",INDEX(Daily!$J$2:$J$421,I5194))</f>
        <v/>
      </c>
      <c r="K5194" s="27">
        <f>IF(J5194="","",J5194+cat_offset)</f>
        <v/>
      </c>
      <c r="L5194" s="27">
        <f>IF(J5194="","",MAX(0,E5194-J5194)^2)</f>
        <v/>
      </c>
      <c r="M5194" s="27">
        <f>IF(J5194="","",MAX(0,E5194-(J5194+twcdh_off))^2)</f>
        <v/>
      </c>
      <c r="N5194" s="27">
        <f>IF(E5194="","",MAX(0,E5194-swcdh_thr)^2)</f>
        <v/>
      </c>
      <c r="O5194">
        <f>IF(K5194="","",ROUND(E5194-K5194,0))</f>
        <v/>
      </c>
      <c r="P5194">
        <f>IF(O5194="","",IF(O5194&gt;=1,O5194,0))</f>
        <v/>
      </c>
      <c r="Q5194" s="27">
        <f>IF(E5194="","",MAX(0,E5194-22))</f>
        <v/>
      </c>
      <c r="R5194" s="27">
        <f>IF(H5194=1,E5194,"")</f>
        <v/>
      </c>
      <c r="S5194" s="27">
        <f>IF(AND(H5194=1,J5194&lt;&gt;""),E5194-J5194,"")</f>
        <v/>
      </c>
      <c r="T5194">
        <f>IF(G5194="","",MONTH(G5194))</f>
        <v/>
      </c>
    </row>
    <row r="5195">
      <c r="A5195" s="24" t="n">
        <v>2020</v>
      </c>
      <c r="B5195" s="24" t="n">
        <v>8</v>
      </c>
      <c r="C5195" s="24" t="n">
        <v>4</v>
      </c>
      <c r="D5195" s="24" t="n">
        <v>10</v>
      </c>
      <c r="E5195" s="24" t="n">
        <v>18.4</v>
      </c>
      <c r="F5195" s="25">
        <f>IF($E5195="","",DATE(IF($A5195="",nominal_year,$A5195),$B5195,$C5195)+($D5195-IF(LEFT(hour_conv,1)="1",1,0))/24)</f>
        <v/>
      </c>
      <c r="G5195" s="26">
        <f>IF(F5195="","",INT(F5195))</f>
        <v/>
      </c>
      <c r="H5195">
        <f>IF(G5195="","",IF(AND(MONTH(G5195)*100+DAY(G5195)&gt;=season_lo,MONTH(G5195)*100+DAY(G5195)&lt;=season_hi),1,0))</f>
        <v/>
      </c>
      <c r="I5195">
        <f>IF(G5195="","",G5195-first_day+1)</f>
        <v/>
      </c>
      <c r="J5195" s="27">
        <f>IF(I5195="","",INDEX(Daily!$J$2:$J$421,I5195))</f>
        <v/>
      </c>
      <c r="K5195" s="27">
        <f>IF(J5195="","",J5195+cat_offset)</f>
        <v/>
      </c>
      <c r="L5195" s="27">
        <f>IF(J5195="","",MAX(0,E5195-J5195)^2)</f>
        <v/>
      </c>
      <c r="M5195" s="27">
        <f>IF(J5195="","",MAX(0,E5195-(J5195+twcdh_off))^2)</f>
        <v/>
      </c>
      <c r="N5195" s="27">
        <f>IF(E5195="","",MAX(0,E5195-swcdh_thr)^2)</f>
        <v/>
      </c>
      <c r="O5195">
        <f>IF(K5195="","",ROUND(E5195-K5195,0))</f>
        <v/>
      </c>
      <c r="P5195">
        <f>IF(O5195="","",IF(O5195&gt;=1,O5195,0))</f>
        <v/>
      </c>
      <c r="Q5195" s="27">
        <f>IF(E5195="","",MAX(0,E5195-22))</f>
        <v/>
      </c>
      <c r="R5195" s="27">
        <f>IF(H5195=1,E5195,"")</f>
        <v/>
      </c>
      <c r="S5195" s="27">
        <f>IF(AND(H5195=1,J5195&lt;&gt;""),E5195-J5195,"")</f>
        <v/>
      </c>
      <c r="T5195">
        <f>IF(G5195="","",MONTH(G5195))</f>
        <v/>
      </c>
    </row>
    <row r="5196">
      <c r="A5196" s="24" t="n">
        <v>2020</v>
      </c>
      <c r="B5196" s="24" t="n">
        <v>8</v>
      </c>
      <c r="C5196" s="24" t="n">
        <v>4</v>
      </c>
      <c r="D5196" s="24" t="n">
        <v>11</v>
      </c>
      <c r="E5196" s="24" t="n">
        <v>21.41</v>
      </c>
      <c r="F5196" s="25">
        <f>IF($E5196="","",DATE(IF($A5196="",nominal_year,$A5196),$B5196,$C5196)+($D5196-IF(LEFT(hour_conv,1)="1",1,0))/24)</f>
        <v/>
      </c>
      <c r="G5196" s="26">
        <f>IF(F5196="","",INT(F5196))</f>
        <v/>
      </c>
      <c r="H5196">
        <f>IF(G5196="","",IF(AND(MONTH(G5196)*100+DAY(G5196)&gt;=season_lo,MONTH(G5196)*100+DAY(G5196)&lt;=season_hi),1,0))</f>
        <v/>
      </c>
      <c r="I5196">
        <f>IF(G5196="","",G5196-first_day+1)</f>
        <v/>
      </c>
      <c r="J5196" s="27">
        <f>IF(I5196="","",INDEX(Daily!$J$2:$J$421,I5196))</f>
        <v/>
      </c>
      <c r="K5196" s="27">
        <f>IF(J5196="","",J5196+cat_offset)</f>
        <v/>
      </c>
      <c r="L5196" s="27">
        <f>IF(J5196="","",MAX(0,E5196-J5196)^2)</f>
        <v/>
      </c>
      <c r="M5196" s="27">
        <f>IF(J5196="","",MAX(0,E5196-(J5196+twcdh_off))^2)</f>
        <v/>
      </c>
      <c r="N5196" s="27">
        <f>IF(E5196="","",MAX(0,E5196-swcdh_thr)^2)</f>
        <v/>
      </c>
      <c r="O5196">
        <f>IF(K5196="","",ROUND(E5196-K5196,0))</f>
        <v/>
      </c>
      <c r="P5196">
        <f>IF(O5196="","",IF(O5196&gt;=1,O5196,0))</f>
        <v/>
      </c>
      <c r="Q5196" s="27">
        <f>IF(E5196="","",MAX(0,E5196-22))</f>
        <v/>
      </c>
      <c r="R5196" s="27">
        <f>IF(H5196=1,E5196,"")</f>
        <v/>
      </c>
      <c r="S5196" s="27">
        <f>IF(AND(H5196=1,J5196&lt;&gt;""),E5196-J5196,"")</f>
        <v/>
      </c>
      <c r="T5196">
        <f>IF(G5196="","",MONTH(G5196))</f>
        <v/>
      </c>
    </row>
    <row r="5197">
      <c r="A5197" s="24" t="n">
        <v>2020</v>
      </c>
      <c r="B5197" s="24" t="n">
        <v>8</v>
      </c>
      <c r="C5197" s="24" t="n">
        <v>4</v>
      </c>
      <c r="D5197" s="24" t="n">
        <v>12</v>
      </c>
      <c r="E5197" s="24" t="n">
        <v>22.16</v>
      </c>
      <c r="F5197" s="25">
        <f>IF($E5197="","",DATE(IF($A5197="",nominal_year,$A5197),$B5197,$C5197)+($D5197-IF(LEFT(hour_conv,1)="1",1,0))/24)</f>
        <v/>
      </c>
      <c r="G5197" s="26">
        <f>IF(F5197="","",INT(F5197))</f>
        <v/>
      </c>
      <c r="H5197">
        <f>IF(G5197="","",IF(AND(MONTH(G5197)*100+DAY(G5197)&gt;=season_lo,MONTH(G5197)*100+DAY(G5197)&lt;=season_hi),1,0))</f>
        <v/>
      </c>
      <c r="I5197">
        <f>IF(G5197="","",G5197-first_day+1)</f>
        <v/>
      </c>
      <c r="J5197" s="27">
        <f>IF(I5197="","",INDEX(Daily!$J$2:$J$421,I5197))</f>
        <v/>
      </c>
      <c r="K5197" s="27">
        <f>IF(J5197="","",J5197+cat_offset)</f>
        <v/>
      </c>
      <c r="L5197" s="27">
        <f>IF(J5197="","",MAX(0,E5197-J5197)^2)</f>
        <v/>
      </c>
      <c r="M5197" s="27">
        <f>IF(J5197="","",MAX(0,E5197-(J5197+twcdh_off))^2)</f>
        <v/>
      </c>
      <c r="N5197" s="27">
        <f>IF(E5197="","",MAX(0,E5197-swcdh_thr)^2)</f>
        <v/>
      </c>
      <c r="O5197">
        <f>IF(K5197="","",ROUND(E5197-K5197,0))</f>
        <v/>
      </c>
      <c r="P5197">
        <f>IF(O5197="","",IF(O5197&gt;=1,O5197,0))</f>
        <v/>
      </c>
      <c r="Q5197" s="27">
        <f>IF(E5197="","",MAX(0,E5197-22))</f>
        <v/>
      </c>
      <c r="R5197" s="27">
        <f>IF(H5197=1,E5197,"")</f>
        <v/>
      </c>
      <c r="S5197" s="27">
        <f>IF(AND(H5197=1,J5197&lt;&gt;""),E5197-J5197,"")</f>
        <v/>
      </c>
      <c r="T5197">
        <f>IF(G5197="","",MONTH(G5197))</f>
        <v/>
      </c>
    </row>
    <row r="5198">
      <c r="A5198" s="24" t="n">
        <v>2020</v>
      </c>
      <c r="B5198" s="24" t="n">
        <v>8</v>
      </c>
      <c r="C5198" s="24" t="n">
        <v>4</v>
      </c>
      <c r="D5198" s="24" t="n">
        <v>13</v>
      </c>
      <c r="E5198" s="24" t="n">
        <v>22.95</v>
      </c>
      <c r="F5198" s="25">
        <f>IF($E5198="","",DATE(IF($A5198="",nominal_year,$A5198),$B5198,$C5198)+($D5198-IF(LEFT(hour_conv,1)="1",1,0))/24)</f>
        <v/>
      </c>
      <c r="G5198" s="26">
        <f>IF(F5198="","",INT(F5198))</f>
        <v/>
      </c>
      <c r="H5198">
        <f>IF(G5198="","",IF(AND(MONTH(G5198)*100+DAY(G5198)&gt;=season_lo,MONTH(G5198)*100+DAY(G5198)&lt;=season_hi),1,0))</f>
        <v/>
      </c>
      <c r="I5198">
        <f>IF(G5198="","",G5198-first_day+1)</f>
        <v/>
      </c>
      <c r="J5198" s="27">
        <f>IF(I5198="","",INDEX(Daily!$J$2:$J$421,I5198))</f>
        <v/>
      </c>
      <c r="K5198" s="27">
        <f>IF(J5198="","",J5198+cat_offset)</f>
        <v/>
      </c>
      <c r="L5198" s="27">
        <f>IF(J5198="","",MAX(0,E5198-J5198)^2)</f>
        <v/>
      </c>
      <c r="M5198" s="27">
        <f>IF(J5198="","",MAX(0,E5198-(J5198+twcdh_off))^2)</f>
        <v/>
      </c>
      <c r="N5198" s="27">
        <f>IF(E5198="","",MAX(0,E5198-swcdh_thr)^2)</f>
        <v/>
      </c>
      <c r="O5198">
        <f>IF(K5198="","",ROUND(E5198-K5198,0))</f>
        <v/>
      </c>
      <c r="P5198">
        <f>IF(O5198="","",IF(O5198&gt;=1,O5198,0))</f>
        <v/>
      </c>
      <c r="Q5198" s="27">
        <f>IF(E5198="","",MAX(0,E5198-22))</f>
        <v/>
      </c>
      <c r="R5198" s="27">
        <f>IF(H5198=1,E5198,"")</f>
        <v/>
      </c>
      <c r="S5198" s="27">
        <f>IF(AND(H5198=1,J5198&lt;&gt;""),E5198-J5198,"")</f>
        <v/>
      </c>
      <c r="T5198">
        <f>IF(G5198="","",MONTH(G5198))</f>
        <v/>
      </c>
    </row>
    <row r="5199">
      <c r="A5199" s="24" t="n">
        <v>2020</v>
      </c>
      <c r="B5199" s="24" t="n">
        <v>8</v>
      </c>
      <c r="C5199" s="24" t="n">
        <v>4</v>
      </c>
      <c r="D5199" s="24" t="n">
        <v>14</v>
      </c>
      <c r="E5199" s="24" t="n">
        <v>23.79</v>
      </c>
      <c r="F5199" s="25">
        <f>IF($E5199="","",DATE(IF($A5199="",nominal_year,$A5199),$B5199,$C5199)+($D5199-IF(LEFT(hour_conv,1)="1",1,0))/24)</f>
        <v/>
      </c>
      <c r="G5199" s="26">
        <f>IF(F5199="","",INT(F5199))</f>
        <v/>
      </c>
      <c r="H5199">
        <f>IF(G5199="","",IF(AND(MONTH(G5199)*100+DAY(G5199)&gt;=season_lo,MONTH(G5199)*100+DAY(G5199)&lt;=season_hi),1,0))</f>
        <v/>
      </c>
      <c r="I5199">
        <f>IF(G5199="","",G5199-first_day+1)</f>
        <v/>
      </c>
      <c r="J5199" s="27">
        <f>IF(I5199="","",INDEX(Daily!$J$2:$J$421,I5199))</f>
        <v/>
      </c>
      <c r="K5199" s="27">
        <f>IF(J5199="","",J5199+cat_offset)</f>
        <v/>
      </c>
      <c r="L5199" s="27">
        <f>IF(J5199="","",MAX(0,E5199-J5199)^2)</f>
        <v/>
      </c>
      <c r="M5199" s="27">
        <f>IF(J5199="","",MAX(0,E5199-(J5199+twcdh_off))^2)</f>
        <v/>
      </c>
      <c r="N5199" s="27">
        <f>IF(E5199="","",MAX(0,E5199-swcdh_thr)^2)</f>
        <v/>
      </c>
      <c r="O5199">
        <f>IF(K5199="","",ROUND(E5199-K5199,0))</f>
        <v/>
      </c>
      <c r="P5199">
        <f>IF(O5199="","",IF(O5199&gt;=1,O5199,0))</f>
        <v/>
      </c>
      <c r="Q5199" s="27">
        <f>IF(E5199="","",MAX(0,E5199-22))</f>
        <v/>
      </c>
      <c r="R5199" s="27">
        <f>IF(H5199=1,E5199,"")</f>
        <v/>
      </c>
      <c r="S5199" s="27">
        <f>IF(AND(H5199=1,J5199&lt;&gt;""),E5199-J5199,"")</f>
        <v/>
      </c>
      <c r="T5199">
        <f>IF(G5199="","",MONTH(G5199))</f>
        <v/>
      </c>
    </row>
    <row r="5200">
      <c r="A5200" s="24" t="n">
        <v>2020</v>
      </c>
      <c r="B5200" s="24" t="n">
        <v>8</v>
      </c>
      <c r="C5200" s="24" t="n">
        <v>4</v>
      </c>
      <c r="D5200" s="24" t="n">
        <v>15</v>
      </c>
      <c r="E5200" s="24" t="n">
        <v>23.95</v>
      </c>
      <c r="F5200" s="25">
        <f>IF($E5200="","",DATE(IF($A5200="",nominal_year,$A5200),$B5200,$C5200)+($D5200-IF(LEFT(hour_conv,1)="1",1,0))/24)</f>
        <v/>
      </c>
      <c r="G5200" s="26">
        <f>IF(F5200="","",INT(F5200))</f>
        <v/>
      </c>
      <c r="H5200">
        <f>IF(G5200="","",IF(AND(MONTH(G5200)*100+DAY(G5200)&gt;=season_lo,MONTH(G5200)*100+DAY(G5200)&lt;=season_hi),1,0))</f>
        <v/>
      </c>
      <c r="I5200">
        <f>IF(G5200="","",G5200-first_day+1)</f>
        <v/>
      </c>
      <c r="J5200" s="27">
        <f>IF(I5200="","",INDEX(Daily!$J$2:$J$421,I5200))</f>
        <v/>
      </c>
      <c r="K5200" s="27">
        <f>IF(J5200="","",J5200+cat_offset)</f>
        <v/>
      </c>
      <c r="L5200" s="27">
        <f>IF(J5200="","",MAX(0,E5200-J5200)^2)</f>
        <v/>
      </c>
      <c r="M5200" s="27">
        <f>IF(J5200="","",MAX(0,E5200-(J5200+twcdh_off))^2)</f>
        <v/>
      </c>
      <c r="N5200" s="27">
        <f>IF(E5200="","",MAX(0,E5200-swcdh_thr)^2)</f>
        <v/>
      </c>
      <c r="O5200">
        <f>IF(K5200="","",ROUND(E5200-K5200,0))</f>
        <v/>
      </c>
      <c r="P5200">
        <f>IF(O5200="","",IF(O5200&gt;=1,O5200,0))</f>
        <v/>
      </c>
      <c r="Q5200" s="27">
        <f>IF(E5200="","",MAX(0,E5200-22))</f>
        <v/>
      </c>
      <c r="R5200" s="27">
        <f>IF(H5200=1,E5200,"")</f>
        <v/>
      </c>
      <c r="S5200" s="27">
        <f>IF(AND(H5200=1,J5200&lt;&gt;""),E5200-J5200,"")</f>
        <v/>
      </c>
      <c r="T5200">
        <f>IF(G5200="","",MONTH(G5200))</f>
        <v/>
      </c>
    </row>
    <row r="5201">
      <c r="A5201" s="24" t="n">
        <v>2020</v>
      </c>
      <c r="B5201" s="24" t="n">
        <v>8</v>
      </c>
      <c r="C5201" s="24" t="n">
        <v>4</v>
      </c>
      <c r="D5201" s="24" t="n">
        <v>16</v>
      </c>
      <c r="E5201" s="24" t="n">
        <v>23.93</v>
      </c>
      <c r="F5201" s="25">
        <f>IF($E5201="","",DATE(IF($A5201="",nominal_year,$A5201),$B5201,$C5201)+($D5201-IF(LEFT(hour_conv,1)="1",1,0))/24)</f>
        <v/>
      </c>
      <c r="G5201" s="26">
        <f>IF(F5201="","",INT(F5201))</f>
        <v/>
      </c>
      <c r="H5201">
        <f>IF(G5201="","",IF(AND(MONTH(G5201)*100+DAY(G5201)&gt;=season_lo,MONTH(G5201)*100+DAY(G5201)&lt;=season_hi),1,0))</f>
        <v/>
      </c>
      <c r="I5201">
        <f>IF(G5201="","",G5201-first_day+1)</f>
        <v/>
      </c>
      <c r="J5201" s="27">
        <f>IF(I5201="","",INDEX(Daily!$J$2:$J$421,I5201))</f>
        <v/>
      </c>
      <c r="K5201" s="27">
        <f>IF(J5201="","",J5201+cat_offset)</f>
        <v/>
      </c>
      <c r="L5201" s="27">
        <f>IF(J5201="","",MAX(0,E5201-J5201)^2)</f>
        <v/>
      </c>
      <c r="M5201" s="27">
        <f>IF(J5201="","",MAX(0,E5201-(J5201+twcdh_off))^2)</f>
        <v/>
      </c>
      <c r="N5201" s="27">
        <f>IF(E5201="","",MAX(0,E5201-swcdh_thr)^2)</f>
        <v/>
      </c>
      <c r="O5201">
        <f>IF(K5201="","",ROUND(E5201-K5201,0))</f>
        <v/>
      </c>
      <c r="P5201">
        <f>IF(O5201="","",IF(O5201&gt;=1,O5201,0))</f>
        <v/>
      </c>
      <c r="Q5201" s="27">
        <f>IF(E5201="","",MAX(0,E5201-22))</f>
        <v/>
      </c>
      <c r="R5201" s="27">
        <f>IF(H5201=1,E5201,"")</f>
        <v/>
      </c>
      <c r="S5201" s="27">
        <f>IF(AND(H5201=1,J5201&lt;&gt;""),E5201-J5201,"")</f>
        <v/>
      </c>
      <c r="T5201">
        <f>IF(G5201="","",MONTH(G5201))</f>
        <v/>
      </c>
    </row>
    <row r="5202">
      <c r="A5202" s="24" t="n">
        <v>2020</v>
      </c>
      <c r="B5202" s="24" t="n">
        <v>8</v>
      </c>
      <c r="C5202" s="24" t="n">
        <v>4</v>
      </c>
      <c r="D5202" s="24" t="n">
        <v>17</v>
      </c>
      <c r="E5202" s="24" t="n">
        <v>24.02</v>
      </c>
      <c r="F5202" s="25">
        <f>IF($E5202="","",DATE(IF($A5202="",nominal_year,$A5202),$B5202,$C5202)+($D5202-IF(LEFT(hour_conv,1)="1",1,0))/24)</f>
        <v/>
      </c>
      <c r="G5202" s="26">
        <f>IF(F5202="","",INT(F5202))</f>
        <v/>
      </c>
      <c r="H5202">
        <f>IF(G5202="","",IF(AND(MONTH(G5202)*100+DAY(G5202)&gt;=season_lo,MONTH(G5202)*100+DAY(G5202)&lt;=season_hi),1,0))</f>
        <v/>
      </c>
      <c r="I5202">
        <f>IF(G5202="","",G5202-first_day+1)</f>
        <v/>
      </c>
      <c r="J5202" s="27">
        <f>IF(I5202="","",INDEX(Daily!$J$2:$J$421,I5202))</f>
        <v/>
      </c>
      <c r="K5202" s="27">
        <f>IF(J5202="","",J5202+cat_offset)</f>
        <v/>
      </c>
      <c r="L5202" s="27">
        <f>IF(J5202="","",MAX(0,E5202-J5202)^2)</f>
        <v/>
      </c>
      <c r="M5202" s="27">
        <f>IF(J5202="","",MAX(0,E5202-(J5202+twcdh_off))^2)</f>
        <v/>
      </c>
      <c r="N5202" s="27">
        <f>IF(E5202="","",MAX(0,E5202-swcdh_thr)^2)</f>
        <v/>
      </c>
      <c r="O5202">
        <f>IF(K5202="","",ROUND(E5202-K5202,0))</f>
        <v/>
      </c>
      <c r="P5202">
        <f>IF(O5202="","",IF(O5202&gt;=1,O5202,0))</f>
        <v/>
      </c>
      <c r="Q5202" s="27">
        <f>IF(E5202="","",MAX(0,E5202-22))</f>
        <v/>
      </c>
      <c r="R5202" s="27">
        <f>IF(H5202=1,E5202,"")</f>
        <v/>
      </c>
      <c r="S5202" s="27">
        <f>IF(AND(H5202=1,J5202&lt;&gt;""),E5202-J5202,"")</f>
        <v/>
      </c>
      <c r="T5202">
        <f>IF(G5202="","",MONTH(G5202))</f>
        <v/>
      </c>
    </row>
    <row r="5203">
      <c r="A5203" s="24" t="n">
        <v>2020</v>
      </c>
      <c r="B5203" s="24" t="n">
        <v>8</v>
      </c>
      <c r="C5203" s="24" t="n">
        <v>4</v>
      </c>
      <c r="D5203" s="24" t="n">
        <v>18</v>
      </c>
      <c r="E5203" s="24" t="n">
        <v>23.56</v>
      </c>
      <c r="F5203" s="25">
        <f>IF($E5203="","",DATE(IF($A5203="",nominal_year,$A5203),$B5203,$C5203)+($D5203-IF(LEFT(hour_conv,1)="1",1,0))/24)</f>
        <v/>
      </c>
      <c r="G5203" s="26">
        <f>IF(F5203="","",INT(F5203))</f>
        <v/>
      </c>
      <c r="H5203">
        <f>IF(G5203="","",IF(AND(MONTH(G5203)*100+DAY(G5203)&gt;=season_lo,MONTH(G5203)*100+DAY(G5203)&lt;=season_hi),1,0))</f>
        <v/>
      </c>
      <c r="I5203">
        <f>IF(G5203="","",G5203-first_day+1)</f>
        <v/>
      </c>
      <c r="J5203" s="27">
        <f>IF(I5203="","",INDEX(Daily!$J$2:$J$421,I5203))</f>
        <v/>
      </c>
      <c r="K5203" s="27">
        <f>IF(J5203="","",J5203+cat_offset)</f>
        <v/>
      </c>
      <c r="L5203" s="27">
        <f>IF(J5203="","",MAX(0,E5203-J5203)^2)</f>
        <v/>
      </c>
      <c r="M5203" s="27">
        <f>IF(J5203="","",MAX(0,E5203-(J5203+twcdh_off))^2)</f>
        <v/>
      </c>
      <c r="N5203" s="27">
        <f>IF(E5203="","",MAX(0,E5203-swcdh_thr)^2)</f>
        <v/>
      </c>
      <c r="O5203">
        <f>IF(K5203="","",ROUND(E5203-K5203,0))</f>
        <v/>
      </c>
      <c r="P5203">
        <f>IF(O5203="","",IF(O5203&gt;=1,O5203,0))</f>
        <v/>
      </c>
      <c r="Q5203" s="27">
        <f>IF(E5203="","",MAX(0,E5203-22))</f>
        <v/>
      </c>
      <c r="R5203" s="27">
        <f>IF(H5203=1,E5203,"")</f>
        <v/>
      </c>
      <c r="S5203" s="27">
        <f>IF(AND(H5203=1,J5203&lt;&gt;""),E5203-J5203,"")</f>
        <v/>
      </c>
      <c r="T5203">
        <f>IF(G5203="","",MONTH(G5203))</f>
        <v/>
      </c>
    </row>
    <row r="5204">
      <c r="A5204" s="24" t="n">
        <v>2020</v>
      </c>
      <c r="B5204" s="24" t="n">
        <v>8</v>
      </c>
      <c r="C5204" s="24" t="n">
        <v>4</v>
      </c>
      <c r="D5204" s="24" t="n">
        <v>19</v>
      </c>
      <c r="E5204" s="24" t="n">
        <v>22.58</v>
      </c>
      <c r="F5204" s="25">
        <f>IF($E5204="","",DATE(IF($A5204="",nominal_year,$A5204),$B5204,$C5204)+($D5204-IF(LEFT(hour_conv,1)="1",1,0))/24)</f>
        <v/>
      </c>
      <c r="G5204" s="26">
        <f>IF(F5204="","",INT(F5204))</f>
        <v/>
      </c>
      <c r="H5204">
        <f>IF(G5204="","",IF(AND(MONTH(G5204)*100+DAY(G5204)&gt;=season_lo,MONTH(G5204)*100+DAY(G5204)&lt;=season_hi),1,0))</f>
        <v/>
      </c>
      <c r="I5204">
        <f>IF(G5204="","",G5204-first_day+1)</f>
        <v/>
      </c>
      <c r="J5204" s="27">
        <f>IF(I5204="","",INDEX(Daily!$J$2:$J$421,I5204))</f>
        <v/>
      </c>
      <c r="K5204" s="27">
        <f>IF(J5204="","",J5204+cat_offset)</f>
        <v/>
      </c>
      <c r="L5204" s="27">
        <f>IF(J5204="","",MAX(0,E5204-J5204)^2)</f>
        <v/>
      </c>
      <c r="M5204" s="27">
        <f>IF(J5204="","",MAX(0,E5204-(J5204+twcdh_off))^2)</f>
        <v/>
      </c>
      <c r="N5204" s="27">
        <f>IF(E5204="","",MAX(0,E5204-swcdh_thr)^2)</f>
        <v/>
      </c>
      <c r="O5204">
        <f>IF(K5204="","",ROUND(E5204-K5204,0))</f>
        <v/>
      </c>
      <c r="P5204">
        <f>IF(O5204="","",IF(O5204&gt;=1,O5204,0))</f>
        <v/>
      </c>
      <c r="Q5204" s="27">
        <f>IF(E5204="","",MAX(0,E5204-22))</f>
        <v/>
      </c>
      <c r="R5204" s="27">
        <f>IF(H5204=1,E5204,"")</f>
        <v/>
      </c>
      <c r="S5204" s="27">
        <f>IF(AND(H5204=1,J5204&lt;&gt;""),E5204-J5204,"")</f>
        <v/>
      </c>
      <c r="T5204">
        <f>IF(G5204="","",MONTH(G5204))</f>
        <v/>
      </c>
    </row>
    <row r="5205">
      <c r="A5205" s="24" t="n">
        <v>2020</v>
      </c>
      <c r="B5205" s="24" t="n">
        <v>8</v>
      </c>
      <c r="C5205" s="24" t="n">
        <v>4</v>
      </c>
      <c r="D5205" s="24" t="n">
        <v>20</v>
      </c>
      <c r="E5205" s="24" t="n">
        <v>21.19</v>
      </c>
      <c r="F5205" s="25">
        <f>IF($E5205="","",DATE(IF($A5205="",nominal_year,$A5205),$B5205,$C5205)+($D5205-IF(LEFT(hour_conv,1)="1",1,0))/24)</f>
        <v/>
      </c>
      <c r="G5205" s="26">
        <f>IF(F5205="","",INT(F5205))</f>
        <v/>
      </c>
      <c r="H5205">
        <f>IF(G5205="","",IF(AND(MONTH(G5205)*100+DAY(G5205)&gt;=season_lo,MONTH(G5205)*100+DAY(G5205)&lt;=season_hi),1,0))</f>
        <v/>
      </c>
      <c r="I5205">
        <f>IF(G5205="","",G5205-first_day+1)</f>
        <v/>
      </c>
      <c r="J5205" s="27">
        <f>IF(I5205="","",INDEX(Daily!$J$2:$J$421,I5205))</f>
        <v/>
      </c>
      <c r="K5205" s="27">
        <f>IF(J5205="","",J5205+cat_offset)</f>
        <v/>
      </c>
      <c r="L5205" s="27">
        <f>IF(J5205="","",MAX(0,E5205-J5205)^2)</f>
        <v/>
      </c>
      <c r="M5205" s="27">
        <f>IF(J5205="","",MAX(0,E5205-(J5205+twcdh_off))^2)</f>
        <v/>
      </c>
      <c r="N5205" s="27">
        <f>IF(E5205="","",MAX(0,E5205-swcdh_thr)^2)</f>
        <v/>
      </c>
      <c r="O5205">
        <f>IF(K5205="","",ROUND(E5205-K5205,0))</f>
        <v/>
      </c>
      <c r="P5205">
        <f>IF(O5205="","",IF(O5205&gt;=1,O5205,0))</f>
        <v/>
      </c>
      <c r="Q5205" s="27">
        <f>IF(E5205="","",MAX(0,E5205-22))</f>
        <v/>
      </c>
      <c r="R5205" s="27">
        <f>IF(H5205=1,E5205,"")</f>
        <v/>
      </c>
      <c r="S5205" s="27">
        <f>IF(AND(H5205=1,J5205&lt;&gt;""),E5205-J5205,"")</f>
        <v/>
      </c>
      <c r="T5205">
        <f>IF(G5205="","",MONTH(G5205))</f>
        <v/>
      </c>
    </row>
    <row r="5206">
      <c r="A5206" s="24" t="n">
        <v>2020</v>
      </c>
      <c r="B5206" s="24" t="n">
        <v>8</v>
      </c>
      <c r="C5206" s="24" t="n">
        <v>4</v>
      </c>
      <c r="D5206" s="24" t="n">
        <v>21</v>
      </c>
      <c r="E5206" s="24" t="n">
        <v>20.41</v>
      </c>
      <c r="F5206" s="25">
        <f>IF($E5206="","",DATE(IF($A5206="",nominal_year,$A5206),$B5206,$C5206)+($D5206-IF(LEFT(hour_conv,1)="1",1,0))/24)</f>
        <v/>
      </c>
      <c r="G5206" s="26">
        <f>IF(F5206="","",INT(F5206))</f>
        <v/>
      </c>
      <c r="H5206">
        <f>IF(G5206="","",IF(AND(MONTH(G5206)*100+DAY(G5206)&gt;=season_lo,MONTH(G5206)*100+DAY(G5206)&lt;=season_hi),1,0))</f>
        <v/>
      </c>
      <c r="I5206">
        <f>IF(G5206="","",G5206-first_day+1)</f>
        <v/>
      </c>
      <c r="J5206" s="27">
        <f>IF(I5206="","",INDEX(Daily!$J$2:$J$421,I5206))</f>
        <v/>
      </c>
      <c r="K5206" s="27">
        <f>IF(J5206="","",J5206+cat_offset)</f>
        <v/>
      </c>
      <c r="L5206" s="27">
        <f>IF(J5206="","",MAX(0,E5206-J5206)^2)</f>
        <v/>
      </c>
      <c r="M5206" s="27">
        <f>IF(J5206="","",MAX(0,E5206-(J5206+twcdh_off))^2)</f>
        <v/>
      </c>
      <c r="N5206" s="27">
        <f>IF(E5206="","",MAX(0,E5206-swcdh_thr)^2)</f>
        <v/>
      </c>
      <c r="O5206">
        <f>IF(K5206="","",ROUND(E5206-K5206,0))</f>
        <v/>
      </c>
      <c r="P5206">
        <f>IF(O5206="","",IF(O5206&gt;=1,O5206,0))</f>
        <v/>
      </c>
      <c r="Q5206" s="27">
        <f>IF(E5206="","",MAX(0,E5206-22))</f>
        <v/>
      </c>
      <c r="R5206" s="27">
        <f>IF(H5206=1,E5206,"")</f>
        <v/>
      </c>
      <c r="S5206" s="27">
        <f>IF(AND(H5206=1,J5206&lt;&gt;""),E5206-J5206,"")</f>
        <v/>
      </c>
      <c r="T5206">
        <f>IF(G5206="","",MONTH(G5206))</f>
        <v/>
      </c>
    </row>
    <row r="5207">
      <c r="A5207" s="24" t="n">
        <v>2020</v>
      </c>
      <c r="B5207" s="24" t="n">
        <v>8</v>
      </c>
      <c r="C5207" s="24" t="n">
        <v>4</v>
      </c>
      <c r="D5207" s="24" t="n">
        <v>22</v>
      </c>
      <c r="E5207" s="24" t="n">
        <v>19.44</v>
      </c>
      <c r="F5207" s="25">
        <f>IF($E5207="","",DATE(IF($A5207="",nominal_year,$A5207),$B5207,$C5207)+($D5207-IF(LEFT(hour_conv,1)="1",1,0))/24)</f>
        <v/>
      </c>
      <c r="G5207" s="26">
        <f>IF(F5207="","",INT(F5207))</f>
        <v/>
      </c>
      <c r="H5207">
        <f>IF(G5207="","",IF(AND(MONTH(G5207)*100+DAY(G5207)&gt;=season_lo,MONTH(G5207)*100+DAY(G5207)&lt;=season_hi),1,0))</f>
        <v/>
      </c>
      <c r="I5207">
        <f>IF(G5207="","",G5207-first_day+1)</f>
        <v/>
      </c>
      <c r="J5207" s="27">
        <f>IF(I5207="","",INDEX(Daily!$J$2:$J$421,I5207))</f>
        <v/>
      </c>
      <c r="K5207" s="27">
        <f>IF(J5207="","",J5207+cat_offset)</f>
        <v/>
      </c>
      <c r="L5207" s="27">
        <f>IF(J5207="","",MAX(0,E5207-J5207)^2)</f>
        <v/>
      </c>
      <c r="M5207" s="27">
        <f>IF(J5207="","",MAX(0,E5207-(J5207+twcdh_off))^2)</f>
        <v/>
      </c>
      <c r="N5207" s="27">
        <f>IF(E5207="","",MAX(0,E5207-swcdh_thr)^2)</f>
        <v/>
      </c>
      <c r="O5207">
        <f>IF(K5207="","",ROUND(E5207-K5207,0))</f>
        <v/>
      </c>
      <c r="P5207">
        <f>IF(O5207="","",IF(O5207&gt;=1,O5207,0))</f>
        <v/>
      </c>
      <c r="Q5207" s="27">
        <f>IF(E5207="","",MAX(0,E5207-22))</f>
        <v/>
      </c>
      <c r="R5207" s="27">
        <f>IF(H5207=1,E5207,"")</f>
        <v/>
      </c>
      <c r="S5207" s="27">
        <f>IF(AND(H5207=1,J5207&lt;&gt;""),E5207-J5207,"")</f>
        <v/>
      </c>
      <c r="T5207">
        <f>IF(G5207="","",MONTH(G5207))</f>
        <v/>
      </c>
    </row>
    <row r="5208">
      <c r="A5208" s="24" t="n">
        <v>2020</v>
      </c>
      <c r="B5208" s="24" t="n">
        <v>8</v>
      </c>
      <c r="C5208" s="24" t="n">
        <v>4</v>
      </c>
      <c r="D5208" s="24" t="n">
        <v>23</v>
      </c>
      <c r="E5208" s="24" t="n">
        <v>17.69</v>
      </c>
      <c r="F5208" s="25">
        <f>IF($E5208="","",DATE(IF($A5208="",nominal_year,$A5208),$B5208,$C5208)+($D5208-IF(LEFT(hour_conv,1)="1",1,0))/24)</f>
        <v/>
      </c>
      <c r="G5208" s="26">
        <f>IF(F5208="","",INT(F5208))</f>
        <v/>
      </c>
      <c r="H5208">
        <f>IF(G5208="","",IF(AND(MONTH(G5208)*100+DAY(G5208)&gt;=season_lo,MONTH(G5208)*100+DAY(G5208)&lt;=season_hi),1,0))</f>
        <v/>
      </c>
      <c r="I5208">
        <f>IF(G5208="","",G5208-first_day+1)</f>
        <v/>
      </c>
      <c r="J5208" s="27">
        <f>IF(I5208="","",INDEX(Daily!$J$2:$J$421,I5208))</f>
        <v/>
      </c>
      <c r="K5208" s="27">
        <f>IF(J5208="","",J5208+cat_offset)</f>
        <v/>
      </c>
      <c r="L5208" s="27">
        <f>IF(J5208="","",MAX(0,E5208-J5208)^2)</f>
        <v/>
      </c>
      <c r="M5208" s="27">
        <f>IF(J5208="","",MAX(0,E5208-(J5208+twcdh_off))^2)</f>
        <v/>
      </c>
      <c r="N5208" s="27">
        <f>IF(E5208="","",MAX(0,E5208-swcdh_thr)^2)</f>
        <v/>
      </c>
      <c r="O5208">
        <f>IF(K5208="","",ROUND(E5208-K5208,0))</f>
        <v/>
      </c>
      <c r="P5208">
        <f>IF(O5208="","",IF(O5208&gt;=1,O5208,0))</f>
        <v/>
      </c>
      <c r="Q5208" s="27">
        <f>IF(E5208="","",MAX(0,E5208-22))</f>
        <v/>
      </c>
      <c r="R5208" s="27">
        <f>IF(H5208=1,E5208,"")</f>
        <v/>
      </c>
      <c r="S5208" s="27">
        <f>IF(AND(H5208=1,J5208&lt;&gt;""),E5208-J5208,"")</f>
        <v/>
      </c>
      <c r="T5208">
        <f>IF(G5208="","",MONTH(G5208))</f>
        <v/>
      </c>
    </row>
    <row r="5209">
      <c r="A5209" s="24" t="n">
        <v>2020</v>
      </c>
      <c r="B5209" s="24" t="n">
        <v>8</v>
      </c>
      <c r="C5209" s="24" t="n">
        <v>4</v>
      </c>
      <c r="D5209" s="24" t="n">
        <v>24</v>
      </c>
      <c r="E5209" s="24" t="n">
        <v>16.66</v>
      </c>
      <c r="F5209" s="25">
        <f>IF($E5209="","",DATE(IF($A5209="",nominal_year,$A5209),$B5209,$C5209)+($D5209-IF(LEFT(hour_conv,1)="1",1,0))/24)</f>
        <v/>
      </c>
      <c r="G5209" s="26">
        <f>IF(F5209="","",INT(F5209))</f>
        <v/>
      </c>
      <c r="H5209">
        <f>IF(G5209="","",IF(AND(MONTH(G5209)*100+DAY(G5209)&gt;=season_lo,MONTH(G5209)*100+DAY(G5209)&lt;=season_hi),1,0))</f>
        <v/>
      </c>
      <c r="I5209">
        <f>IF(G5209="","",G5209-first_day+1)</f>
        <v/>
      </c>
      <c r="J5209" s="27">
        <f>IF(I5209="","",INDEX(Daily!$J$2:$J$421,I5209))</f>
        <v/>
      </c>
      <c r="K5209" s="27">
        <f>IF(J5209="","",J5209+cat_offset)</f>
        <v/>
      </c>
      <c r="L5209" s="27">
        <f>IF(J5209="","",MAX(0,E5209-J5209)^2)</f>
        <v/>
      </c>
      <c r="M5209" s="27">
        <f>IF(J5209="","",MAX(0,E5209-(J5209+twcdh_off))^2)</f>
        <v/>
      </c>
      <c r="N5209" s="27">
        <f>IF(E5209="","",MAX(0,E5209-swcdh_thr)^2)</f>
        <v/>
      </c>
      <c r="O5209">
        <f>IF(K5209="","",ROUND(E5209-K5209,0))</f>
        <v/>
      </c>
      <c r="P5209">
        <f>IF(O5209="","",IF(O5209&gt;=1,O5209,0))</f>
        <v/>
      </c>
      <c r="Q5209" s="27">
        <f>IF(E5209="","",MAX(0,E5209-22))</f>
        <v/>
      </c>
      <c r="R5209" s="27">
        <f>IF(H5209=1,E5209,"")</f>
        <v/>
      </c>
      <c r="S5209" s="27">
        <f>IF(AND(H5209=1,J5209&lt;&gt;""),E5209-J5209,"")</f>
        <v/>
      </c>
      <c r="T5209">
        <f>IF(G5209="","",MONTH(G5209))</f>
        <v/>
      </c>
    </row>
    <row r="5210">
      <c r="A5210" s="24" t="n">
        <v>2020</v>
      </c>
      <c r="B5210" s="24" t="n">
        <v>8</v>
      </c>
      <c r="C5210" s="24" t="n">
        <v>5</v>
      </c>
      <c r="D5210" s="24" t="n">
        <v>1</v>
      </c>
      <c r="E5210" s="24" t="n">
        <v>14.15</v>
      </c>
      <c r="F5210" s="25">
        <f>IF($E5210="","",DATE(IF($A5210="",nominal_year,$A5210),$B5210,$C5210)+($D5210-IF(LEFT(hour_conv,1)="1",1,0))/24)</f>
        <v/>
      </c>
      <c r="G5210" s="26">
        <f>IF(F5210="","",INT(F5210))</f>
        <v/>
      </c>
      <c r="H5210">
        <f>IF(G5210="","",IF(AND(MONTH(G5210)*100+DAY(G5210)&gt;=season_lo,MONTH(G5210)*100+DAY(G5210)&lt;=season_hi),1,0))</f>
        <v/>
      </c>
      <c r="I5210">
        <f>IF(G5210="","",G5210-first_day+1)</f>
        <v/>
      </c>
      <c r="J5210" s="27">
        <f>IF(I5210="","",INDEX(Daily!$J$2:$J$421,I5210))</f>
        <v/>
      </c>
      <c r="K5210" s="27">
        <f>IF(J5210="","",J5210+cat_offset)</f>
        <v/>
      </c>
      <c r="L5210" s="27">
        <f>IF(J5210="","",MAX(0,E5210-J5210)^2)</f>
        <v/>
      </c>
      <c r="M5210" s="27">
        <f>IF(J5210="","",MAX(0,E5210-(J5210+twcdh_off))^2)</f>
        <v/>
      </c>
      <c r="N5210" s="27">
        <f>IF(E5210="","",MAX(0,E5210-swcdh_thr)^2)</f>
        <v/>
      </c>
      <c r="O5210">
        <f>IF(K5210="","",ROUND(E5210-K5210,0))</f>
        <v/>
      </c>
      <c r="P5210">
        <f>IF(O5210="","",IF(O5210&gt;=1,O5210,0))</f>
        <v/>
      </c>
      <c r="Q5210" s="27">
        <f>IF(E5210="","",MAX(0,E5210-22))</f>
        <v/>
      </c>
      <c r="R5210" s="27">
        <f>IF(H5210=1,E5210,"")</f>
        <v/>
      </c>
      <c r="S5210" s="27">
        <f>IF(AND(H5210=1,J5210&lt;&gt;""),E5210-J5210,"")</f>
        <v/>
      </c>
      <c r="T5210">
        <f>IF(G5210="","",MONTH(G5210))</f>
        <v/>
      </c>
    </row>
    <row r="5211">
      <c r="A5211" s="24" t="n">
        <v>2020</v>
      </c>
      <c r="B5211" s="24" t="n">
        <v>8</v>
      </c>
      <c r="C5211" s="24" t="n">
        <v>5</v>
      </c>
      <c r="D5211" s="24" t="n">
        <v>2</v>
      </c>
      <c r="E5211" s="24" t="n">
        <v>14.08</v>
      </c>
      <c r="F5211" s="25">
        <f>IF($E5211="","",DATE(IF($A5211="",nominal_year,$A5211),$B5211,$C5211)+($D5211-IF(LEFT(hour_conv,1)="1",1,0))/24)</f>
        <v/>
      </c>
      <c r="G5211" s="26">
        <f>IF(F5211="","",INT(F5211))</f>
        <v/>
      </c>
      <c r="H5211">
        <f>IF(G5211="","",IF(AND(MONTH(G5211)*100+DAY(G5211)&gt;=season_lo,MONTH(G5211)*100+DAY(G5211)&lt;=season_hi),1,0))</f>
        <v/>
      </c>
      <c r="I5211">
        <f>IF(G5211="","",G5211-first_day+1)</f>
        <v/>
      </c>
      <c r="J5211" s="27">
        <f>IF(I5211="","",INDEX(Daily!$J$2:$J$421,I5211))</f>
        <v/>
      </c>
      <c r="K5211" s="27">
        <f>IF(J5211="","",J5211+cat_offset)</f>
        <v/>
      </c>
      <c r="L5211" s="27">
        <f>IF(J5211="","",MAX(0,E5211-J5211)^2)</f>
        <v/>
      </c>
      <c r="M5211" s="27">
        <f>IF(J5211="","",MAX(0,E5211-(J5211+twcdh_off))^2)</f>
        <v/>
      </c>
      <c r="N5211" s="27">
        <f>IF(E5211="","",MAX(0,E5211-swcdh_thr)^2)</f>
        <v/>
      </c>
      <c r="O5211">
        <f>IF(K5211="","",ROUND(E5211-K5211,0))</f>
        <v/>
      </c>
      <c r="P5211">
        <f>IF(O5211="","",IF(O5211&gt;=1,O5211,0))</f>
        <v/>
      </c>
      <c r="Q5211" s="27">
        <f>IF(E5211="","",MAX(0,E5211-22))</f>
        <v/>
      </c>
      <c r="R5211" s="27">
        <f>IF(H5211=1,E5211,"")</f>
        <v/>
      </c>
      <c r="S5211" s="27">
        <f>IF(AND(H5211=1,J5211&lt;&gt;""),E5211-J5211,"")</f>
        <v/>
      </c>
      <c r="T5211">
        <f>IF(G5211="","",MONTH(G5211))</f>
        <v/>
      </c>
    </row>
    <row r="5212">
      <c r="A5212" s="24" t="n">
        <v>2020</v>
      </c>
      <c r="B5212" s="24" t="n">
        <v>8</v>
      </c>
      <c r="C5212" s="24" t="n">
        <v>5</v>
      </c>
      <c r="D5212" s="24" t="n">
        <v>3</v>
      </c>
      <c r="E5212" s="24" t="n">
        <v>13.6</v>
      </c>
      <c r="F5212" s="25">
        <f>IF($E5212="","",DATE(IF($A5212="",nominal_year,$A5212),$B5212,$C5212)+($D5212-IF(LEFT(hour_conv,1)="1",1,0))/24)</f>
        <v/>
      </c>
      <c r="G5212" s="26">
        <f>IF(F5212="","",INT(F5212))</f>
        <v/>
      </c>
      <c r="H5212">
        <f>IF(G5212="","",IF(AND(MONTH(G5212)*100+DAY(G5212)&gt;=season_lo,MONTH(G5212)*100+DAY(G5212)&lt;=season_hi),1,0))</f>
        <v/>
      </c>
      <c r="I5212">
        <f>IF(G5212="","",G5212-first_day+1)</f>
        <v/>
      </c>
      <c r="J5212" s="27">
        <f>IF(I5212="","",INDEX(Daily!$J$2:$J$421,I5212))</f>
        <v/>
      </c>
      <c r="K5212" s="27">
        <f>IF(J5212="","",J5212+cat_offset)</f>
        <v/>
      </c>
      <c r="L5212" s="27">
        <f>IF(J5212="","",MAX(0,E5212-J5212)^2)</f>
        <v/>
      </c>
      <c r="M5212" s="27">
        <f>IF(J5212="","",MAX(0,E5212-(J5212+twcdh_off))^2)</f>
        <v/>
      </c>
      <c r="N5212" s="27">
        <f>IF(E5212="","",MAX(0,E5212-swcdh_thr)^2)</f>
        <v/>
      </c>
      <c r="O5212">
        <f>IF(K5212="","",ROUND(E5212-K5212,0))</f>
        <v/>
      </c>
      <c r="P5212">
        <f>IF(O5212="","",IF(O5212&gt;=1,O5212,0))</f>
        <v/>
      </c>
      <c r="Q5212" s="27">
        <f>IF(E5212="","",MAX(0,E5212-22))</f>
        <v/>
      </c>
      <c r="R5212" s="27">
        <f>IF(H5212=1,E5212,"")</f>
        <v/>
      </c>
      <c r="S5212" s="27">
        <f>IF(AND(H5212=1,J5212&lt;&gt;""),E5212-J5212,"")</f>
        <v/>
      </c>
      <c r="T5212">
        <f>IF(G5212="","",MONTH(G5212))</f>
        <v/>
      </c>
    </row>
    <row r="5213">
      <c r="A5213" s="24" t="n">
        <v>2020</v>
      </c>
      <c r="B5213" s="24" t="n">
        <v>8</v>
      </c>
      <c r="C5213" s="24" t="n">
        <v>5</v>
      </c>
      <c r="D5213" s="24" t="n">
        <v>4</v>
      </c>
      <c r="E5213" s="24" t="n">
        <v>12.99</v>
      </c>
      <c r="F5213" s="25">
        <f>IF($E5213="","",DATE(IF($A5213="",nominal_year,$A5213),$B5213,$C5213)+($D5213-IF(LEFT(hour_conv,1)="1",1,0))/24)</f>
        <v/>
      </c>
      <c r="G5213" s="26">
        <f>IF(F5213="","",INT(F5213))</f>
        <v/>
      </c>
      <c r="H5213">
        <f>IF(G5213="","",IF(AND(MONTH(G5213)*100+DAY(G5213)&gt;=season_lo,MONTH(G5213)*100+DAY(G5213)&lt;=season_hi),1,0))</f>
        <v/>
      </c>
      <c r="I5213">
        <f>IF(G5213="","",G5213-first_day+1)</f>
        <v/>
      </c>
      <c r="J5213" s="27">
        <f>IF(I5213="","",INDEX(Daily!$J$2:$J$421,I5213))</f>
        <v/>
      </c>
      <c r="K5213" s="27">
        <f>IF(J5213="","",J5213+cat_offset)</f>
        <v/>
      </c>
      <c r="L5213" s="27">
        <f>IF(J5213="","",MAX(0,E5213-J5213)^2)</f>
        <v/>
      </c>
      <c r="M5213" s="27">
        <f>IF(J5213="","",MAX(0,E5213-(J5213+twcdh_off))^2)</f>
        <v/>
      </c>
      <c r="N5213" s="27">
        <f>IF(E5213="","",MAX(0,E5213-swcdh_thr)^2)</f>
        <v/>
      </c>
      <c r="O5213">
        <f>IF(K5213="","",ROUND(E5213-K5213,0))</f>
        <v/>
      </c>
      <c r="P5213">
        <f>IF(O5213="","",IF(O5213&gt;=1,O5213,0))</f>
        <v/>
      </c>
      <c r="Q5213" s="27">
        <f>IF(E5213="","",MAX(0,E5213-22))</f>
        <v/>
      </c>
      <c r="R5213" s="27">
        <f>IF(H5213=1,E5213,"")</f>
        <v/>
      </c>
      <c r="S5213" s="27">
        <f>IF(AND(H5213=1,J5213&lt;&gt;""),E5213-J5213,"")</f>
        <v/>
      </c>
      <c r="T5213">
        <f>IF(G5213="","",MONTH(G5213))</f>
        <v/>
      </c>
    </row>
    <row r="5214">
      <c r="A5214" s="24" t="n">
        <v>2020</v>
      </c>
      <c r="B5214" s="24" t="n">
        <v>8</v>
      </c>
      <c r="C5214" s="24" t="n">
        <v>5</v>
      </c>
      <c r="D5214" s="24" t="n">
        <v>5</v>
      </c>
      <c r="E5214" s="24" t="n">
        <v>12.96</v>
      </c>
      <c r="F5214" s="25">
        <f>IF($E5214="","",DATE(IF($A5214="",nominal_year,$A5214),$B5214,$C5214)+($D5214-IF(LEFT(hour_conv,1)="1",1,0))/24)</f>
        <v/>
      </c>
      <c r="G5214" s="26">
        <f>IF(F5214="","",INT(F5214))</f>
        <v/>
      </c>
      <c r="H5214">
        <f>IF(G5214="","",IF(AND(MONTH(G5214)*100+DAY(G5214)&gt;=season_lo,MONTH(G5214)*100+DAY(G5214)&lt;=season_hi),1,0))</f>
        <v/>
      </c>
      <c r="I5214">
        <f>IF(G5214="","",G5214-first_day+1)</f>
        <v/>
      </c>
      <c r="J5214" s="27">
        <f>IF(I5214="","",INDEX(Daily!$J$2:$J$421,I5214))</f>
        <v/>
      </c>
      <c r="K5214" s="27">
        <f>IF(J5214="","",J5214+cat_offset)</f>
        <v/>
      </c>
      <c r="L5214" s="27">
        <f>IF(J5214="","",MAX(0,E5214-J5214)^2)</f>
        <v/>
      </c>
      <c r="M5214" s="27">
        <f>IF(J5214="","",MAX(0,E5214-(J5214+twcdh_off))^2)</f>
        <v/>
      </c>
      <c r="N5214" s="27">
        <f>IF(E5214="","",MAX(0,E5214-swcdh_thr)^2)</f>
        <v/>
      </c>
      <c r="O5214">
        <f>IF(K5214="","",ROUND(E5214-K5214,0))</f>
        <v/>
      </c>
      <c r="P5214">
        <f>IF(O5214="","",IF(O5214&gt;=1,O5214,0))</f>
        <v/>
      </c>
      <c r="Q5214" s="27">
        <f>IF(E5214="","",MAX(0,E5214-22))</f>
        <v/>
      </c>
      <c r="R5214" s="27">
        <f>IF(H5214=1,E5214,"")</f>
        <v/>
      </c>
      <c r="S5214" s="27">
        <f>IF(AND(H5214=1,J5214&lt;&gt;""),E5214-J5214,"")</f>
        <v/>
      </c>
      <c r="T5214">
        <f>IF(G5214="","",MONTH(G5214))</f>
        <v/>
      </c>
    </row>
    <row r="5215">
      <c r="A5215" s="24" t="n">
        <v>2020</v>
      </c>
      <c r="B5215" s="24" t="n">
        <v>8</v>
      </c>
      <c r="C5215" s="24" t="n">
        <v>5</v>
      </c>
      <c r="D5215" s="24" t="n">
        <v>6</v>
      </c>
      <c r="E5215" s="24" t="n">
        <v>14.33</v>
      </c>
      <c r="F5215" s="25">
        <f>IF($E5215="","",DATE(IF($A5215="",nominal_year,$A5215),$B5215,$C5215)+($D5215-IF(LEFT(hour_conv,1)="1",1,0))/24)</f>
        <v/>
      </c>
      <c r="G5215" s="26">
        <f>IF(F5215="","",INT(F5215))</f>
        <v/>
      </c>
      <c r="H5215">
        <f>IF(G5215="","",IF(AND(MONTH(G5215)*100+DAY(G5215)&gt;=season_lo,MONTH(G5215)*100+DAY(G5215)&lt;=season_hi),1,0))</f>
        <v/>
      </c>
      <c r="I5215">
        <f>IF(G5215="","",G5215-first_day+1)</f>
        <v/>
      </c>
      <c r="J5215" s="27">
        <f>IF(I5215="","",INDEX(Daily!$J$2:$J$421,I5215))</f>
        <v/>
      </c>
      <c r="K5215" s="27">
        <f>IF(J5215="","",J5215+cat_offset)</f>
        <v/>
      </c>
      <c r="L5215" s="27">
        <f>IF(J5215="","",MAX(0,E5215-J5215)^2)</f>
        <v/>
      </c>
      <c r="M5215" s="27">
        <f>IF(J5215="","",MAX(0,E5215-(J5215+twcdh_off))^2)</f>
        <v/>
      </c>
      <c r="N5215" s="27">
        <f>IF(E5215="","",MAX(0,E5215-swcdh_thr)^2)</f>
        <v/>
      </c>
      <c r="O5215">
        <f>IF(K5215="","",ROUND(E5215-K5215,0))</f>
        <v/>
      </c>
      <c r="P5215">
        <f>IF(O5215="","",IF(O5215&gt;=1,O5215,0))</f>
        <v/>
      </c>
      <c r="Q5215" s="27">
        <f>IF(E5215="","",MAX(0,E5215-22))</f>
        <v/>
      </c>
      <c r="R5215" s="27">
        <f>IF(H5215=1,E5215,"")</f>
        <v/>
      </c>
      <c r="S5215" s="27">
        <f>IF(AND(H5215=1,J5215&lt;&gt;""),E5215-J5215,"")</f>
        <v/>
      </c>
      <c r="T5215">
        <f>IF(G5215="","",MONTH(G5215))</f>
        <v/>
      </c>
    </row>
    <row r="5216">
      <c r="A5216" s="24" t="n">
        <v>2020</v>
      </c>
      <c r="B5216" s="24" t="n">
        <v>8</v>
      </c>
      <c r="C5216" s="24" t="n">
        <v>5</v>
      </c>
      <c r="D5216" s="24" t="n">
        <v>7</v>
      </c>
      <c r="E5216" s="24" t="n">
        <v>14.65</v>
      </c>
      <c r="F5216" s="25">
        <f>IF($E5216="","",DATE(IF($A5216="",nominal_year,$A5216),$B5216,$C5216)+($D5216-IF(LEFT(hour_conv,1)="1",1,0))/24)</f>
        <v/>
      </c>
      <c r="G5216" s="26">
        <f>IF(F5216="","",INT(F5216))</f>
        <v/>
      </c>
      <c r="H5216">
        <f>IF(G5216="","",IF(AND(MONTH(G5216)*100+DAY(G5216)&gt;=season_lo,MONTH(G5216)*100+DAY(G5216)&lt;=season_hi),1,0))</f>
        <v/>
      </c>
      <c r="I5216">
        <f>IF(G5216="","",G5216-first_day+1)</f>
        <v/>
      </c>
      <c r="J5216" s="27">
        <f>IF(I5216="","",INDEX(Daily!$J$2:$J$421,I5216))</f>
        <v/>
      </c>
      <c r="K5216" s="27">
        <f>IF(J5216="","",J5216+cat_offset)</f>
        <v/>
      </c>
      <c r="L5216" s="27">
        <f>IF(J5216="","",MAX(0,E5216-J5216)^2)</f>
        <v/>
      </c>
      <c r="M5216" s="27">
        <f>IF(J5216="","",MAX(0,E5216-(J5216+twcdh_off))^2)</f>
        <v/>
      </c>
      <c r="N5216" s="27">
        <f>IF(E5216="","",MAX(0,E5216-swcdh_thr)^2)</f>
        <v/>
      </c>
      <c r="O5216">
        <f>IF(K5216="","",ROUND(E5216-K5216,0))</f>
        <v/>
      </c>
      <c r="P5216">
        <f>IF(O5216="","",IF(O5216&gt;=1,O5216,0))</f>
        <v/>
      </c>
      <c r="Q5216" s="27">
        <f>IF(E5216="","",MAX(0,E5216-22))</f>
        <v/>
      </c>
      <c r="R5216" s="27">
        <f>IF(H5216=1,E5216,"")</f>
        <v/>
      </c>
      <c r="S5216" s="27">
        <f>IF(AND(H5216=1,J5216&lt;&gt;""),E5216-J5216,"")</f>
        <v/>
      </c>
      <c r="T5216">
        <f>IF(G5216="","",MONTH(G5216))</f>
        <v/>
      </c>
    </row>
    <row r="5217">
      <c r="A5217" s="24" t="n">
        <v>2020</v>
      </c>
      <c r="B5217" s="24" t="n">
        <v>8</v>
      </c>
      <c r="C5217" s="24" t="n">
        <v>5</v>
      </c>
      <c r="D5217" s="24" t="n">
        <v>8</v>
      </c>
      <c r="E5217" s="24" t="n">
        <v>16.22</v>
      </c>
      <c r="F5217" s="25">
        <f>IF($E5217="","",DATE(IF($A5217="",nominal_year,$A5217),$B5217,$C5217)+($D5217-IF(LEFT(hour_conv,1)="1",1,0))/24)</f>
        <v/>
      </c>
      <c r="G5217" s="26">
        <f>IF(F5217="","",INT(F5217))</f>
        <v/>
      </c>
      <c r="H5217">
        <f>IF(G5217="","",IF(AND(MONTH(G5217)*100+DAY(G5217)&gt;=season_lo,MONTH(G5217)*100+DAY(G5217)&lt;=season_hi),1,0))</f>
        <v/>
      </c>
      <c r="I5217">
        <f>IF(G5217="","",G5217-first_day+1)</f>
        <v/>
      </c>
      <c r="J5217" s="27">
        <f>IF(I5217="","",INDEX(Daily!$J$2:$J$421,I5217))</f>
        <v/>
      </c>
      <c r="K5217" s="27">
        <f>IF(J5217="","",J5217+cat_offset)</f>
        <v/>
      </c>
      <c r="L5217" s="27">
        <f>IF(J5217="","",MAX(0,E5217-J5217)^2)</f>
        <v/>
      </c>
      <c r="M5217" s="27">
        <f>IF(J5217="","",MAX(0,E5217-(J5217+twcdh_off))^2)</f>
        <v/>
      </c>
      <c r="N5217" s="27">
        <f>IF(E5217="","",MAX(0,E5217-swcdh_thr)^2)</f>
        <v/>
      </c>
      <c r="O5217">
        <f>IF(K5217="","",ROUND(E5217-K5217,0))</f>
        <v/>
      </c>
      <c r="P5217">
        <f>IF(O5217="","",IF(O5217&gt;=1,O5217,0))</f>
        <v/>
      </c>
      <c r="Q5217" s="27">
        <f>IF(E5217="","",MAX(0,E5217-22))</f>
        <v/>
      </c>
      <c r="R5217" s="27">
        <f>IF(H5217=1,E5217,"")</f>
        <v/>
      </c>
      <c r="S5217" s="27">
        <f>IF(AND(H5217=1,J5217&lt;&gt;""),E5217-J5217,"")</f>
        <v/>
      </c>
      <c r="T5217">
        <f>IF(G5217="","",MONTH(G5217))</f>
        <v/>
      </c>
    </row>
    <row r="5218">
      <c r="A5218" s="24" t="n">
        <v>2020</v>
      </c>
      <c r="B5218" s="24" t="n">
        <v>8</v>
      </c>
      <c r="C5218" s="24" t="n">
        <v>5</v>
      </c>
      <c r="D5218" s="24" t="n">
        <v>9</v>
      </c>
      <c r="E5218" s="24" t="n">
        <v>17.09</v>
      </c>
      <c r="F5218" s="25">
        <f>IF($E5218="","",DATE(IF($A5218="",nominal_year,$A5218),$B5218,$C5218)+($D5218-IF(LEFT(hour_conv,1)="1",1,0))/24)</f>
        <v/>
      </c>
      <c r="G5218" s="26">
        <f>IF(F5218="","",INT(F5218))</f>
        <v/>
      </c>
      <c r="H5218">
        <f>IF(G5218="","",IF(AND(MONTH(G5218)*100+DAY(G5218)&gt;=season_lo,MONTH(G5218)*100+DAY(G5218)&lt;=season_hi),1,0))</f>
        <v/>
      </c>
      <c r="I5218">
        <f>IF(G5218="","",G5218-first_day+1)</f>
        <v/>
      </c>
      <c r="J5218" s="27">
        <f>IF(I5218="","",INDEX(Daily!$J$2:$J$421,I5218))</f>
        <v/>
      </c>
      <c r="K5218" s="27">
        <f>IF(J5218="","",J5218+cat_offset)</f>
        <v/>
      </c>
      <c r="L5218" s="27">
        <f>IF(J5218="","",MAX(0,E5218-J5218)^2)</f>
        <v/>
      </c>
      <c r="M5218" s="27">
        <f>IF(J5218="","",MAX(0,E5218-(J5218+twcdh_off))^2)</f>
        <v/>
      </c>
      <c r="N5218" s="27">
        <f>IF(E5218="","",MAX(0,E5218-swcdh_thr)^2)</f>
        <v/>
      </c>
      <c r="O5218">
        <f>IF(K5218="","",ROUND(E5218-K5218,0))</f>
        <v/>
      </c>
      <c r="P5218">
        <f>IF(O5218="","",IF(O5218&gt;=1,O5218,0))</f>
        <v/>
      </c>
      <c r="Q5218" s="27">
        <f>IF(E5218="","",MAX(0,E5218-22))</f>
        <v/>
      </c>
      <c r="R5218" s="27">
        <f>IF(H5218=1,E5218,"")</f>
        <v/>
      </c>
      <c r="S5218" s="27">
        <f>IF(AND(H5218=1,J5218&lt;&gt;""),E5218-J5218,"")</f>
        <v/>
      </c>
      <c r="T5218">
        <f>IF(G5218="","",MONTH(G5218))</f>
        <v/>
      </c>
    </row>
    <row r="5219">
      <c r="A5219" s="24" t="n">
        <v>2020</v>
      </c>
      <c r="B5219" s="24" t="n">
        <v>8</v>
      </c>
      <c r="C5219" s="24" t="n">
        <v>5</v>
      </c>
      <c r="D5219" s="24" t="n">
        <v>10</v>
      </c>
      <c r="E5219" s="24" t="n">
        <v>18.83</v>
      </c>
      <c r="F5219" s="25">
        <f>IF($E5219="","",DATE(IF($A5219="",nominal_year,$A5219),$B5219,$C5219)+($D5219-IF(LEFT(hour_conv,1)="1",1,0))/24)</f>
        <v/>
      </c>
      <c r="G5219" s="26">
        <f>IF(F5219="","",INT(F5219))</f>
        <v/>
      </c>
      <c r="H5219">
        <f>IF(G5219="","",IF(AND(MONTH(G5219)*100+DAY(G5219)&gt;=season_lo,MONTH(G5219)*100+DAY(G5219)&lt;=season_hi),1,0))</f>
        <v/>
      </c>
      <c r="I5219">
        <f>IF(G5219="","",G5219-first_day+1)</f>
        <v/>
      </c>
      <c r="J5219" s="27">
        <f>IF(I5219="","",INDEX(Daily!$J$2:$J$421,I5219))</f>
        <v/>
      </c>
      <c r="K5219" s="27">
        <f>IF(J5219="","",J5219+cat_offset)</f>
        <v/>
      </c>
      <c r="L5219" s="27">
        <f>IF(J5219="","",MAX(0,E5219-J5219)^2)</f>
        <v/>
      </c>
      <c r="M5219" s="27">
        <f>IF(J5219="","",MAX(0,E5219-(J5219+twcdh_off))^2)</f>
        <v/>
      </c>
      <c r="N5219" s="27">
        <f>IF(E5219="","",MAX(0,E5219-swcdh_thr)^2)</f>
        <v/>
      </c>
      <c r="O5219">
        <f>IF(K5219="","",ROUND(E5219-K5219,0))</f>
        <v/>
      </c>
      <c r="P5219">
        <f>IF(O5219="","",IF(O5219&gt;=1,O5219,0))</f>
        <v/>
      </c>
      <c r="Q5219" s="27">
        <f>IF(E5219="","",MAX(0,E5219-22))</f>
        <v/>
      </c>
      <c r="R5219" s="27">
        <f>IF(H5219=1,E5219,"")</f>
        <v/>
      </c>
      <c r="S5219" s="27">
        <f>IF(AND(H5219=1,J5219&lt;&gt;""),E5219-J5219,"")</f>
        <v/>
      </c>
      <c r="T5219">
        <f>IF(G5219="","",MONTH(G5219))</f>
        <v/>
      </c>
    </row>
    <row r="5220">
      <c r="A5220" s="24" t="n">
        <v>2020</v>
      </c>
      <c r="B5220" s="24" t="n">
        <v>8</v>
      </c>
      <c r="C5220" s="24" t="n">
        <v>5</v>
      </c>
      <c r="D5220" s="24" t="n">
        <v>11</v>
      </c>
      <c r="E5220" s="24" t="n">
        <v>19.76</v>
      </c>
      <c r="F5220" s="25">
        <f>IF($E5220="","",DATE(IF($A5220="",nominal_year,$A5220),$B5220,$C5220)+($D5220-IF(LEFT(hour_conv,1)="1",1,0))/24)</f>
        <v/>
      </c>
      <c r="G5220" s="26">
        <f>IF(F5220="","",INT(F5220))</f>
        <v/>
      </c>
      <c r="H5220">
        <f>IF(G5220="","",IF(AND(MONTH(G5220)*100+DAY(G5220)&gt;=season_lo,MONTH(G5220)*100+DAY(G5220)&lt;=season_hi),1,0))</f>
        <v/>
      </c>
      <c r="I5220">
        <f>IF(G5220="","",G5220-first_day+1)</f>
        <v/>
      </c>
      <c r="J5220" s="27">
        <f>IF(I5220="","",INDEX(Daily!$J$2:$J$421,I5220))</f>
        <v/>
      </c>
      <c r="K5220" s="27">
        <f>IF(J5220="","",J5220+cat_offset)</f>
        <v/>
      </c>
      <c r="L5220" s="27">
        <f>IF(J5220="","",MAX(0,E5220-J5220)^2)</f>
        <v/>
      </c>
      <c r="M5220" s="27">
        <f>IF(J5220="","",MAX(0,E5220-(J5220+twcdh_off))^2)</f>
        <v/>
      </c>
      <c r="N5220" s="27">
        <f>IF(E5220="","",MAX(0,E5220-swcdh_thr)^2)</f>
        <v/>
      </c>
      <c r="O5220">
        <f>IF(K5220="","",ROUND(E5220-K5220,0))</f>
        <v/>
      </c>
      <c r="P5220">
        <f>IF(O5220="","",IF(O5220&gt;=1,O5220,0))</f>
        <v/>
      </c>
      <c r="Q5220" s="27">
        <f>IF(E5220="","",MAX(0,E5220-22))</f>
        <v/>
      </c>
      <c r="R5220" s="27">
        <f>IF(H5220=1,E5220,"")</f>
        <v/>
      </c>
      <c r="S5220" s="27">
        <f>IF(AND(H5220=1,J5220&lt;&gt;""),E5220-J5220,"")</f>
        <v/>
      </c>
      <c r="T5220">
        <f>IF(G5220="","",MONTH(G5220))</f>
        <v/>
      </c>
    </row>
    <row r="5221">
      <c r="A5221" s="24" t="n">
        <v>2020</v>
      </c>
      <c r="B5221" s="24" t="n">
        <v>8</v>
      </c>
      <c r="C5221" s="24" t="n">
        <v>5</v>
      </c>
      <c r="D5221" s="24" t="n">
        <v>12</v>
      </c>
      <c r="E5221" s="24" t="n">
        <v>20.52</v>
      </c>
      <c r="F5221" s="25">
        <f>IF($E5221="","",DATE(IF($A5221="",nominal_year,$A5221),$B5221,$C5221)+($D5221-IF(LEFT(hour_conv,1)="1",1,0))/24)</f>
        <v/>
      </c>
      <c r="G5221" s="26">
        <f>IF(F5221="","",INT(F5221))</f>
        <v/>
      </c>
      <c r="H5221">
        <f>IF(G5221="","",IF(AND(MONTH(G5221)*100+DAY(G5221)&gt;=season_lo,MONTH(G5221)*100+DAY(G5221)&lt;=season_hi),1,0))</f>
        <v/>
      </c>
      <c r="I5221">
        <f>IF(G5221="","",G5221-first_day+1)</f>
        <v/>
      </c>
      <c r="J5221" s="27">
        <f>IF(I5221="","",INDEX(Daily!$J$2:$J$421,I5221))</f>
        <v/>
      </c>
      <c r="K5221" s="27">
        <f>IF(J5221="","",J5221+cat_offset)</f>
        <v/>
      </c>
      <c r="L5221" s="27">
        <f>IF(J5221="","",MAX(0,E5221-J5221)^2)</f>
        <v/>
      </c>
      <c r="M5221" s="27">
        <f>IF(J5221="","",MAX(0,E5221-(J5221+twcdh_off))^2)</f>
        <v/>
      </c>
      <c r="N5221" s="27">
        <f>IF(E5221="","",MAX(0,E5221-swcdh_thr)^2)</f>
        <v/>
      </c>
      <c r="O5221">
        <f>IF(K5221="","",ROUND(E5221-K5221,0))</f>
        <v/>
      </c>
      <c r="P5221">
        <f>IF(O5221="","",IF(O5221&gt;=1,O5221,0))</f>
        <v/>
      </c>
      <c r="Q5221" s="27">
        <f>IF(E5221="","",MAX(0,E5221-22))</f>
        <v/>
      </c>
      <c r="R5221" s="27">
        <f>IF(H5221=1,E5221,"")</f>
        <v/>
      </c>
      <c r="S5221" s="27">
        <f>IF(AND(H5221=1,J5221&lt;&gt;""),E5221-J5221,"")</f>
        <v/>
      </c>
      <c r="T5221">
        <f>IF(G5221="","",MONTH(G5221))</f>
        <v/>
      </c>
    </row>
    <row r="5222">
      <c r="A5222" s="24" t="n">
        <v>2020</v>
      </c>
      <c r="B5222" s="24" t="n">
        <v>8</v>
      </c>
      <c r="C5222" s="24" t="n">
        <v>5</v>
      </c>
      <c r="D5222" s="24" t="n">
        <v>13</v>
      </c>
      <c r="E5222" s="24" t="n">
        <v>22.14</v>
      </c>
      <c r="F5222" s="25">
        <f>IF($E5222="","",DATE(IF($A5222="",nominal_year,$A5222),$B5222,$C5222)+($D5222-IF(LEFT(hour_conv,1)="1",1,0))/24)</f>
        <v/>
      </c>
      <c r="G5222" s="26">
        <f>IF(F5222="","",INT(F5222))</f>
        <v/>
      </c>
      <c r="H5222">
        <f>IF(G5222="","",IF(AND(MONTH(G5222)*100+DAY(G5222)&gt;=season_lo,MONTH(G5222)*100+DAY(G5222)&lt;=season_hi),1,0))</f>
        <v/>
      </c>
      <c r="I5222">
        <f>IF(G5222="","",G5222-first_day+1)</f>
        <v/>
      </c>
      <c r="J5222" s="27">
        <f>IF(I5222="","",INDEX(Daily!$J$2:$J$421,I5222))</f>
        <v/>
      </c>
      <c r="K5222" s="27">
        <f>IF(J5222="","",J5222+cat_offset)</f>
        <v/>
      </c>
      <c r="L5222" s="27">
        <f>IF(J5222="","",MAX(0,E5222-J5222)^2)</f>
        <v/>
      </c>
      <c r="M5222" s="27">
        <f>IF(J5222="","",MAX(0,E5222-(J5222+twcdh_off))^2)</f>
        <v/>
      </c>
      <c r="N5222" s="27">
        <f>IF(E5222="","",MAX(0,E5222-swcdh_thr)^2)</f>
        <v/>
      </c>
      <c r="O5222">
        <f>IF(K5222="","",ROUND(E5222-K5222,0))</f>
        <v/>
      </c>
      <c r="P5222">
        <f>IF(O5222="","",IF(O5222&gt;=1,O5222,0))</f>
        <v/>
      </c>
      <c r="Q5222" s="27">
        <f>IF(E5222="","",MAX(0,E5222-22))</f>
        <v/>
      </c>
      <c r="R5222" s="27">
        <f>IF(H5222=1,E5222,"")</f>
        <v/>
      </c>
      <c r="S5222" s="27">
        <f>IF(AND(H5222=1,J5222&lt;&gt;""),E5222-J5222,"")</f>
        <v/>
      </c>
      <c r="T5222">
        <f>IF(G5222="","",MONTH(G5222))</f>
        <v/>
      </c>
    </row>
    <row r="5223">
      <c r="A5223" s="24" t="n">
        <v>2020</v>
      </c>
      <c r="B5223" s="24" t="n">
        <v>8</v>
      </c>
      <c r="C5223" s="24" t="n">
        <v>5</v>
      </c>
      <c r="D5223" s="24" t="n">
        <v>14</v>
      </c>
      <c r="E5223" s="24" t="n">
        <v>22.86</v>
      </c>
      <c r="F5223" s="25">
        <f>IF($E5223="","",DATE(IF($A5223="",nominal_year,$A5223),$B5223,$C5223)+($D5223-IF(LEFT(hour_conv,1)="1",1,0))/24)</f>
        <v/>
      </c>
      <c r="G5223" s="26">
        <f>IF(F5223="","",INT(F5223))</f>
        <v/>
      </c>
      <c r="H5223">
        <f>IF(G5223="","",IF(AND(MONTH(G5223)*100+DAY(G5223)&gt;=season_lo,MONTH(G5223)*100+DAY(G5223)&lt;=season_hi),1,0))</f>
        <v/>
      </c>
      <c r="I5223">
        <f>IF(G5223="","",G5223-first_day+1)</f>
        <v/>
      </c>
      <c r="J5223" s="27">
        <f>IF(I5223="","",INDEX(Daily!$J$2:$J$421,I5223))</f>
        <v/>
      </c>
      <c r="K5223" s="27">
        <f>IF(J5223="","",J5223+cat_offset)</f>
        <v/>
      </c>
      <c r="L5223" s="27">
        <f>IF(J5223="","",MAX(0,E5223-J5223)^2)</f>
        <v/>
      </c>
      <c r="M5223" s="27">
        <f>IF(J5223="","",MAX(0,E5223-(J5223+twcdh_off))^2)</f>
        <v/>
      </c>
      <c r="N5223" s="27">
        <f>IF(E5223="","",MAX(0,E5223-swcdh_thr)^2)</f>
        <v/>
      </c>
      <c r="O5223">
        <f>IF(K5223="","",ROUND(E5223-K5223,0))</f>
        <v/>
      </c>
      <c r="P5223">
        <f>IF(O5223="","",IF(O5223&gt;=1,O5223,0))</f>
        <v/>
      </c>
      <c r="Q5223" s="27">
        <f>IF(E5223="","",MAX(0,E5223-22))</f>
        <v/>
      </c>
      <c r="R5223" s="27">
        <f>IF(H5223=1,E5223,"")</f>
        <v/>
      </c>
      <c r="S5223" s="27">
        <f>IF(AND(H5223=1,J5223&lt;&gt;""),E5223-J5223,"")</f>
        <v/>
      </c>
      <c r="T5223">
        <f>IF(G5223="","",MONTH(G5223))</f>
        <v/>
      </c>
    </row>
    <row r="5224">
      <c r="A5224" s="24" t="n">
        <v>2020</v>
      </c>
      <c r="B5224" s="24" t="n">
        <v>8</v>
      </c>
      <c r="C5224" s="24" t="n">
        <v>5</v>
      </c>
      <c r="D5224" s="24" t="n">
        <v>15</v>
      </c>
      <c r="E5224" s="24" t="n">
        <v>23.76</v>
      </c>
      <c r="F5224" s="25">
        <f>IF($E5224="","",DATE(IF($A5224="",nominal_year,$A5224),$B5224,$C5224)+($D5224-IF(LEFT(hour_conv,1)="1",1,0))/24)</f>
        <v/>
      </c>
      <c r="G5224" s="26">
        <f>IF(F5224="","",INT(F5224))</f>
        <v/>
      </c>
      <c r="H5224">
        <f>IF(G5224="","",IF(AND(MONTH(G5224)*100+DAY(G5224)&gt;=season_lo,MONTH(G5224)*100+DAY(G5224)&lt;=season_hi),1,0))</f>
        <v/>
      </c>
      <c r="I5224">
        <f>IF(G5224="","",G5224-first_day+1)</f>
        <v/>
      </c>
      <c r="J5224" s="27">
        <f>IF(I5224="","",INDEX(Daily!$J$2:$J$421,I5224))</f>
        <v/>
      </c>
      <c r="K5224" s="27">
        <f>IF(J5224="","",J5224+cat_offset)</f>
        <v/>
      </c>
      <c r="L5224" s="27">
        <f>IF(J5224="","",MAX(0,E5224-J5224)^2)</f>
        <v/>
      </c>
      <c r="M5224" s="27">
        <f>IF(J5224="","",MAX(0,E5224-(J5224+twcdh_off))^2)</f>
        <v/>
      </c>
      <c r="N5224" s="27">
        <f>IF(E5224="","",MAX(0,E5224-swcdh_thr)^2)</f>
        <v/>
      </c>
      <c r="O5224">
        <f>IF(K5224="","",ROUND(E5224-K5224,0))</f>
        <v/>
      </c>
      <c r="P5224">
        <f>IF(O5224="","",IF(O5224&gt;=1,O5224,0))</f>
        <v/>
      </c>
      <c r="Q5224" s="27">
        <f>IF(E5224="","",MAX(0,E5224-22))</f>
        <v/>
      </c>
      <c r="R5224" s="27">
        <f>IF(H5224=1,E5224,"")</f>
        <v/>
      </c>
      <c r="S5224" s="27">
        <f>IF(AND(H5224=1,J5224&lt;&gt;""),E5224-J5224,"")</f>
        <v/>
      </c>
      <c r="T5224">
        <f>IF(G5224="","",MONTH(G5224))</f>
        <v/>
      </c>
    </row>
    <row r="5225">
      <c r="A5225" s="24" t="n">
        <v>2020</v>
      </c>
      <c r="B5225" s="24" t="n">
        <v>8</v>
      </c>
      <c r="C5225" s="24" t="n">
        <v>5</v>
      </c>
      <c r="D5225" s="24" t="n">
        <v>16</v>
      </c>
      <c r="E5225" s="24" t="n">
        <v>23.49</v>
      </c>
      <c r="F5225" s="25">
        <f>IF($E5225="","",DATE(IF($A5225="",nominal_year,$A5225),$B5225,$C5225)+($D5225-IF(LEFT(hour_conv,1)="1",1,0))/24)</f>
        <v/>
      </c>
      <c r="G5225" s="26">
        <f>IF(F5225="","",INT(F5225))</f>
        <v/>
      </c>
      <c r="H5225">
        <f>IF(G5225="","",IF(AND(MONTH(G5225)*100+DAY(G5225)&gt;=season_lo,MONTH(G5225)*100+DAY(G5225)&lt;=season_hi),1,0))</f>
        <v/>
      </c>
      <c r="I5225">
        <f>IF(G5225="","",G5225-first_day+1)</f>
        <v/>
      </c>
      <c r="J5225" s="27">
        <f>IF(I5225="","",INDEX(Daily!$J$2:$J$421,I5225))</f>
        <v/>
      </c>
      <c r="K5225" s="27">
        <f>IF(J5225="","",J5225+cat_offset)</f>
        <v/>
      </c>
      <c r="L5225" s="27">
        <f>IF(J5225="","",MAX(0,E5225-J5225)^2)</f>
        <v/>
      </c>
      <c r="M5225" s="27">
        <f>IF(J5225="","",MAX(0,E5225-(J5225+twcdh_off))^2)</f>
        <v/>
      </c>
      <c r="N5225" s="27">
        <f>IF(E5225="","",MAX(0,E5225-swcdh_thr)^2)</f>
        <v/>
      </c>
      <c r="O5225">
        <f>IF(K5225="","",ROUND(E5225-K5225,0))</f>
        <v/>
      </c>
      <c r="P5225">
        <f>IF(O5225="","",IF(O5225&gt;=1,O5225,0))</f>
        <v/>
      </c>
      <c r="Q5225" s="27">
        <f>IF(E5225="","",MAX(0,E5225-22))</f>
        <v/>
      </c>
      <c r="R5225" s="27">
        <f>IF(H5225=1,E5225,"")</f>
        <v/>
      </c>
      <c r="S5225" s="27">
        <f>IF(AND(H5225=1,J5225&lt;&gt;""),E5225-J5225,"")</f>
        <v/>
      </c>
      <c r="T5225">
        <f>IF(G5225="","",MONTH(G5225))</f>
        <v/>
      </c>
    </row>
    <row r="5226">
      <c r="A5226" s="24" t="n">
        <v>2020</v>
      </c>
      <c r="B5226" s="24" t="n">
        <v>8</v>
      </c>
      <c r="C5226" s="24" t="n">
        <v>5</v>
      </c>
      <c r="D5226" s="24" t="n">
        <v>17</v>
      </c>
      <c r="E5226" s="24" t="n">
        <v>23.33</v>
      </c>
      <c r="F5226" s="25">
        <f>IF($E5226="","",DATE(IF($A5226="",nominal_year,$A5226),$B5226,$C5226)+($D5226-IF(LEFT(hour_conv,1)="1",1,0))/24)</f>
        <v/>
      </c>
      <c r="G5226" s="26">
        <f>IF(F5226="","",INT(F5226))</f>
        <v/>
      </c>
      <c r="H5226">
        <f>IF(G5226="","",IF(AND(MONTH(G5226)*100+DAY(G5226)&gt;=season_lo,MONTH(G5226)*100+DAY(G5226)&lt;=season_hi),1,0))</f>
        <v/>
      </c>
      <c r="I5226">
        <f>IF(G5226="","",G5226-first_day+1)</f>
        <v/>
      </c>
      <c r="J5226" s="27">
        <f>IF(I5226="","",INDEX(Daily!$J$2:$J$421,I5226))</f>
        <v/>
      </c>
      <c r="K5226" s="27">
        <f>IF(J5226="","",J5226+cat_offset)</f>
        <v/>
      </c>
      <c r="L5226" s="27">
        <f>IF(J5226="","",MAX(0,E5226-J5226)^2)</f>
        <v/>
      </c>
      <c r="M5226" s="27">
        <f>IF(J5226="","",MAX(0,E5226-(J5226+twcdh_off))^2)</f>
        <v/>
      </c>
      <c r="N5226" s="27">
        <f>IF(E5226="","",MAX(0,E5226-swcdh_thr)^2)</f>
        <v/>
      </c>
      <c r="O5226">
        <f>IF(K5226="","",ROUND(E5226-K5226,0))</f>
        <v/>
      </c>
      <c r="P5226">
        <f>IF(O5226="","",IF(O5226&gt;=1,O5226,0))</f>
        <v/>
      </c>
      <c r="Q5226" s="27">
        <f>IF(E5226="","",MAX(0,E5226-22))</f>
        <v/>
      </c>
      <c r="R5226" s="27">
        <f>IF(H5226=1,E5226,"")</f>
        <v/>
      </c>
      <c r="S5226" s="27">
        <f>IF(AND(H5226=1,J5226&lt;&gt;""),E5226-J5226,"")</f>
        <v/>
      </c>
      <c r="T5226">
        <f>IF(G5226="","",MONTH(G5226))</f>
        <v/>
      </c>
    </row>
    <row r="5227">
      <c r="A5227" s="24" t="n">
        <v>2020</v>
      </c>
      <c r="B5227" s="24" t="n">
        <v>8</v>
      </c>
      <c r="C5227" s="24" t="n">
        <v>5</v>
      </c>
      <c r="D5227" s="24" t="n">
        <v>18</v>
      </c>
      <c r="E5227" s="24" t="n">
        <v>23.32</v>
      </c>
      <c r="F5227" s="25">
        <f>IF($E5227="","",DATE(IF($A5227="",nominal_year,$A5227),$B5227,$C5227)+($D5227-IF(LEFT(hour_conv,1)="1",1,0))/24)</f>
        <v/>
      </c>
      <c r="G5227" s="26">
        <f>IF(F5227="","",INT(F5227))</f>
        <v/>
      </c>
      <c r="H5227">
        <f>IF(G5227="","",IF(AND(MONTH(G5227)*100+DAY(G5227)&gt;=season_lo,MONTH(G5227)*100+DAY(G5227)&lt;=season_hi),1,0))</f>
        <v/>
      </c>
      <c r="I5227">
        <f>IF(G5227="","",G5227-first_day+1)</f>
        <v/>
      </c>
      <c r="J5227" s="27">
        <f>IF(I5227="","",INDEX(Daily!$J$2:$J$421,I5227))</f>
        <v/>
      </c>
      <c r="K5227" s="27">
        <f>IF(J5227="","",J5227+cat_offset)</f>
        <v/>
      </c>
      <c r="L5227" s="27">
        <f>IF(J5227="","",MAX(0,E5227-J5227)^2)</f>
        <v/>
      </c>
      <c r="M5227" s="27">
        <f>IF(J5227="","",MAX(0,E5227-(J5227+twcdh_off))^2)</f>
        <v/>
      </c>
      <c r="N5227" s="27">
        <f>IF(E5227="","",MAX(0,E5227-swcdh_thr)^2)</f>
        <v/>
      </c>
      <c r="O5227">
        <f>IF(K5227="","",ROUND(E5227-K5227,0))</f>
        <v/>
      </c>
      <c r="P5227">
        <f>IF(O5227="","",IF(O5227&gt;=1,O5227,0))</f>
        <v/>
      </c>
      <c r="Q5227" s="27">
        <f>IF(E5227="","",MAX(0,E5227-22))</f>
        <v/>
      </c>
      <c r="R5227" s="27">
        <f>IF(H5227=1,E5227,"")</f>
        <v/>
      </c>
      <c r="S5227" s="27">
        <f>IF(AND(H5227=1,J5227&lt;&gt;""),E5227-J5227,"")</f>
        <v/>
      </c>
      <c r="T5227">
        <f>IF(G5227="","",MONTH(G5227))</f>
        <v/>
      </c>
    </row>
    <row r="5228">
      <c r="A5228" s="24" t="n">
        <v>2020</v>
      </c>
      <c r="B5228" s="24" t="n">
        <v>8</v>
      </c>
      <c r="C5228" s="24" t="n">
        <v>5</v>
      </c>
      <c r="D5228" s="24" t="n">
        <v>19</v>
      </c>
      <c r="E5228" s="24" t="n">
        <v>22.63</v>
      </c>
      <c r="F5228" s="25">
        <f>IF($E5228="","",DATE(IF($A5228="",nominal_year,$A5228),$B5228,$C5228)+($D5228-IF(LEFT(hour_conv,1)="1",1,0))/24)</f>
        <v/>
      </c>
      <c r="G5228" s="26">
        <f>IF(F5228="","",INT(F5228))</f>
        <v/>
      </c>
      <c r="H5228">
        <f>IF(G5228="","",IF(AND(MONTH(G5228)*100+DAY(G5228)&gt;=season_lo,MONTH(G5228)*100+DAY(G5228)&lt;=season_hi),1,0))</f>
        <v/>
      </c>
      <c r="I5228">
        <f>IF(G5228="","",G5228-first_day+1)</f>
        <v/>
      </c>
      <c r="J5228" s="27">
        <f>IF(I5228="","",INDEX(Daily!$J$2:$J$421,I5228))</f>
        <v/>
      </c>
      <c r="K5228" s="27">
        <f>IF(J5228="","",J5228+cat_offset)</f>
        <v/>
      </c>
      <c r="L5228" s="27">
        <f>IF(J5228="","",MAX(0,E5228-J5228)^2)</f>
        <v/>
      </c>
      <c r="M5228" s="27">
        <f>IF(J5228="","",MAX(0,E5228-(J5228+twcdh_off))^2)</f>
        <v/>
      </c>
      <c r="N5228" s="27">
        <f>IF(E5228="","",MAX(0,E5228-swcdh_thr)^2)</f>
        <v/>
      </c>
      <c r="O5228">
        <f>IF(K5228="","",ROUND(E5228-K5228,0))</f>
        <v/>
      </c>
      <c r="P5228">
        <f>IF(O5228="","",IF(O5228&gt;=1,O5228,0))</f>
        <v/>
      </c>
      <c r="Q5228" s="27">
        <f>IF(E5228="","",MAX(0,E5228-22))</f>
        <v/>
      </c>
      <c r="R5228" s="27">
        <f>IF(H5228=1,E5228,"")</f>
        <v/>
      </c>
      <c r="S5228" s="27">
        <f>IF(AND(H5228=1,J5228&lt;&gt;""),E5228-J5228,"")</f>
        <v/>
      </c>
      <c r="T5228">
        <f>IF(G5228="","",MONTH(G5228))</f>
        <v/>
      </c>
    </row>
    <row r="5229">
      <c r="A5229" s="24" t="n">
        <v>2020</v>
      </c>
      <c r="B5229" s="24" t="n">
        <v>8</v>
      </c>
      <c r="C5229" s="24" t="n">
        <v>5</v>
      </c>
      <c r="D5229" s="24" t="n">
        <v>20</v>
      </c>
      <c r="E5229" s="24" t="n">
        <v>21.41</v>
      </c>
      <c r="F5229" s="25">
        <f>IF($E5229="","",DATE(IF($A5229="",nominal_year,$A5229),$B5229,$C5229)+($D5229-IF(LEFT(hour_conv,1)="1",1,0))/24)</f>
        <v/>
      </c>
      <c r="G5229" s="26">
        <f>IF(F5229="","",INT(F5229))</f>
        <v/>
      </c>
      <c r="H5229">
        <f>IF(G5229="","",IF(AND(MONTH(G5229)*100+DAY(G5229)&gt;=season_lo,MONTH(G5229)*100+DAY(G5229)&lt;=season_hi),1,0))</f>
        <v/>
      </c>
      <c r="I5229">
        <f>IF(G5229="","",G5229-first_day+1)</f>
        <v/>
      </c>
      <c r="J5229" s="27">
        <f>IF(I5229="","",INDEX(Daily!$J$2:$J$421,I5229))</f>
        <v/>
      </c>
      <c r="K5229" s="27">
        <f>IF(J5229="","",J5229+cat_offset)</f>
        <v/>
      </c>
      <c r="L5229" s="27">
        <f>IF(J5229="","",MAX(0,E5229-J5229)^2)</f>
        <v/>
      </c>
      <c r="M5229" s="27">
        <f>IF(J5229="","",MAX(0,E5229-(J5229+twcdh_off))^2)</f>
        <v/>
      </c>
      <c r="N5229" s="27">
        <f>IF(E5229="","",MAX(0,E5229-swcdh_thr)^2)</f>
        <v/>
      </c>
      <c r="O5229">
        <f>IF(K5229="","",ROUND(E5229-K5229,0))</f>
        <v/>
      </c>
      <c r="P5229">
        <f>IF(O5229="","",IF(O5229&gt;=1,O5229,0))</f>
        <v/>
      </c>
      <c r="Q5229" s="27">
        <f>IF(E5229="","",MAX(0,E5229-22))</f>
        <v/>
      </c>
      <c r="R5229" s="27">
        <f>IF(H5229=1,E5229,"")</f>
        <v/>
      </c>
      <c r="S5229" s="27">
        <f>IF(AND(H5229=1,J5229&lt;&gt;""),E5229-J5229,"")</f>
        <v/>
      </c>
      <c r="T5229">
        <f>IF(G5229="","",MONTH(G5229))</f>
        <v/>
      </c>
    </row>
    <row r="5230">
      <c r="A5230" s="24" t="n">
        <v>2020</v>
      </c>
      <c r="B5230" s="24" t="n">
        <v>8</v>
      </c>
      <c r="C5230" s="24" t="n">
        <v>5</v>
      </c>
      <c r="D5230" s="24" t="n">
        <v>21</v>
      </c>
      <c r="E5230" s="24" t="n">
        <v>20.3</v>
      </c>
      <c r="F5230" s="25">
        <f>IF($E5230="","",DATE(IF($A5230="",nominal_year,$A5230),$B5230,$C5230)+($D5230-IF(LEFT(hour_conv,1)="1",1,0))/24)</f>
        <v/>
      </c>
      <c r="G5230" s="26">
        <f>IF(F5230="","",INT(F5230))</f>
        <v/>
      </c>
      <c r="H5230">
        <f>IF(G5230="","",IF(AND(MONTH(G5230)*100+DAY(G5230)&gt;=season_lo,MONTH(G5230)*100+DAY(G5230)&lt;=season_hi),1,0))</f>
        <v/>
      </c>
      <c r="I5230">
        <f>IF(G5230="","",G5230-first_day+1)</f>
        <v/>
      </c>
      <c r="J5230" s="27">
        <f>IF(I5230="","",INDEX(Daily!$J$2:$J$421,I5230))</f>
        <v/>
      </c>
      <c r="K5230" s="27">
        <f>IF(J5230="","",J5230+cat_offset)</f>
        <v/>
      </c>
      <c r="L5230" s="27">
        <f>IF(J5230="","",MAX(0,E5230-J5230)^2)</f>
        <v/>
      </c>
      <c r="M5230" s="27">
        <f>IF(J5230="","",MAX(0,E5230-(J5230+twcdh_off))^2)</f>
        <v/>
      </c>
      <c r="N5230" s="27">
        <f>IF(E5230="","",MAX(0,E5230-swcdh_thr)^2)</f>
        <v/>
      </c>
      <c r="O5230">
        <f>IF(K5230="","",ROUND(E5230-K5230,0))</f>
        <v/>
      </c>
      <c r="P5230">
        <f>IF(O5230="","",IF(O5230&gt;=1,O5230,0))</f>
        <v/>
      </c>
      <c r="Q5230" s="27">
        <f>IF(E5230="","",MAX(0,E5230-22))</f>
        <v/>
      </c>
      <c r="R5230" s="27">
        <f>IF(H5230=1,E5230,"")</f>
        <v/>
      </c>
      <c r="S5230" s="27">
        <f>IF(AND(H5230=1,J5230&lt;&gt;""),E5230-J5230,"")</f>
        <v/>
      </c>
      <c r="T5230">
        <f>IF(G5230="","",MONTH(G5230))</f>
        <v/>
      </c>
    </row>
    <row r="5231">
      <c r="A5231" s="24" t="n">
        <v>2020</v>
      </c>
      <c r="B5231" s="24" t="n">
        <v>8</v>
      </c>
      <c r="C5231" s="24" t="n">
        <v>5</v>
      </c>
      <c r="D5231" s="24" t="n">
        <v>22</v>
      </c>
      <c r="E5231" s="24" t="n">
        <v>18.74</v>
      </c>
      <c r="F5231" s="25">
        <f>IF($E5231="","",DATE(IF($A5231="",nominal_year,$A5231),$B5231,$C5231)+($D5231-IF(LEFT(hour_conv,1)="1",1,0))/24)</f>
        <v/>
      </c>
      <c r="G5231" s="26">
        <f>IF(F5231="","",INT(F5231))</f>
        <v/>
      </c>
      <c r="H5231">
        <f>IF(G5231="","",IF(AND(MONTH(G5231)*100+DAY(G5231)&gt;=season_lo,MONTH(G5231)*100+DAY(G5231)&lt;=season_hi),1,0))</f>
        <v/>
      </c>
      <c r="I5231">
        <f>IF(G5231="","",G5231-first_day+1)</f>
        <v/>
      </c>
      <c r="J5231" s="27">
        <f>IF(I5231="","",INDEX(Daily!$J$2:$J$421,I5231))</f>
        <v/>
      </c>
      <c r="K5231" s="27">
        <f>IF(J5231="","",J5231+cat_offset)</f>
        <v/>
      </c>
      <c r="L5231" s="27">
        <f>IF(J5231="","",MAX(0,E5231-J5231)^2)</f>
        <v/>
      </c>
      <c r="M5231" s="27">
        <f>IF(J5231="","",MAX(0,E5231-(J5231+twcdh_off))^2)</f>
        <v/>
      </c>
      <c r="N5231" s="27">
        <f>IF(E5231="","",MAX(0,E5231-swcdh_thr)^2)</f>
        <v/>
      </c>
      <c r="O5231">
        <f>IF(K5231="","",ROUND(E5231-K5231,0))</f>
        <v/>
      </c>
      <c r="P5231">
        <f>IF(O5231="","",IF(O5231&gt;=1,O5231,0))</f>
        <v/>
      </c>
      <c r="Q5231" s="27">
        <f>IF(E5231="","",MAX(0,E5231-22))</f>
        <v/>
      </c>
      <c r="R5231" s="27">
        <f>IF(H5231=1,E5231,"")</f>
        <v/>
      </c>
      <c r="S5231" s="27">
        <f>IF(AND(H5231=1,J5231&lt;&gt;""),E5231-J5231,"")</f>
        <v/>
      </c>
      <c r="T5231">
        <f>IF(G5231="","",MONTH(G5231))</f>
        <v/>
      </c>
    </row>
    <row r="5232">
      <c r="A5232" s="24" t="n">
        <v>2020</v>
      </c>
      <c r="B5232" s="24" t="n">
        <v>8</v>
      </c>
      <c r="C5232" s="24" t="n">
        <v>5</v>
      </c>
      <c r="D5232" s="24" t="n">
        <v>23</v>
      </c>
      <c r="E5232" s="24" t="n">
        <v>17.55</v>
      </c>
      <c r="F5232" s="25">
        <f>IF($E5232="","",DATE(IF($A5232="",nominal_year,$A5232),$B5232,$C5232)+($D5232-IF(LEFT(hour_conv,1)="1",1,0))/24)</f>
        <v/>
      </c>
      <c r="G5232" s="26">
        <f>IF(F5232="","",INT(F5232))</f>
        <v/>
      </c>
      <c r="H5232">
        <f>IF(G5232="","",IF(AND(MONTH(G5232)*100+DAY(G5232)&gt;=season_lo,MONTH(G5232)*100+DAY(G5232)&lt;=season_hi),1,0))</f>
        <v/>
      </c>
      <c r="I5232">
        <f>IF(G5232="","",G5232-first_day+1)</f>
        <v/>
      </c>
      <c r="J5232" s="27">
        <f>IF(I5232="","",INDEX(Daily!$J$2:$J$421,I5232))</f>
        <v/>
      </c>
      <c r="K5232" s="27">
        <f>IF(J5232="","",J5232+cat_offset)</f>
        <v/>
      </c>
      <c r="L5232" s="27">
        <f>IF(J5232="","",MAX(0,E5232-J5232)^2)</f>
        <v/>
      </c>
      <c r="M5232" s="27">
        <f>IF(J5232="","",MAX(0,E5232-(J5232+twcdh_off))^2)</f>
        <v/>
      </c>
      <c r="N5232" s="27">
        <f>IF(E5232="","",MAX(0,E5232-swcdh_thr)^2)</f>
        <v/>
      </c>
      <c r="O5232">
        <f>IF(K5232="","",ROUND(E5232-K5232,0))</f>
        <v/>
      </c>
      <c r="P5232">
        <f>IF(O5232="","",IF(O5232&gt;=1,O5232,0))</f>
        <v/>
      </c>
      <c r="Q5232" s="27">
        <f>IF(E5232="","",MAX(0,E5232-22))</f>
        <v/>
      </c>
      <c r="R5232" s="27">
        <f>IF(H5232=1,E5232,"")</f>
        <v/>
      </c>
      <c r="S5232" s="27">
        <f>IF(AND(H5232=1,J5232&lt;&gt;""),E5232-J5232,"")</f>
        <v/>
      </c>
      <c r="T5232">
        <f>IF(G5232="","",MONTH(G5232))</f>
        <v/>
      </c>
    </row>
    <row r="5233">
      <c r="A5233" s="24" t="n">
        <v>2020</v>
      </c>
      <c r="B5233" s="24" t="n">
        <v>8</v>
      </c>
      <c r="C5233" s="24" t="n">
        <v>5</v>
      </c>
      <c r="D5233" s="24" t="n">
        <v>24</v>
      </c>
      <c r="E5233" s="24" t="n">
        <v>16.36</v>
      </c>
      <c r="F5233" s="25">
        <f>IF($E5233="","",DATE(IF($A5233="",nominal_year,$A5233),$B5233,$C5233)+($D5233-IF(LEFT(hour_conv,1)="1",1,0))/24)</f>
        <v/>
      </c>
      <c r="G5233" s="26">
        <f>IF(F5233="","",INT(F5233))</f>
        <v/>
      </c>
      <c r="H5233">
        <f>IF(G5233="","",IF(AND(MONTH(G5233)*100+DAY(G5233)&gt;=season_lo,MONTH(G5233)*100+DAY(G5233)&lt;=season_hi),1,0))</f>
        <v/>
      </c>
      <c r="I5233">
        <f>IF(G5233="","",G5233-first_day+1)</f>
        <v/>
      </c>
      <c r="J5233" s="27">
        <f>IF(I5233="","",INDEX(Daily!$J$2:$J$421,I5233))</f>
        <v/>
      </c>
      <c r="K5233" s="27">
        <f>IF(J5233="","",J5233+cat_offset)</f>
        <v/>
      </c>
      <c r="L5233" s="27">
        <f>IF(J5233="","",MAX(0,E5233-J5233)^2)</f>
        <v/>
      </c>
      <c r="M5233" s="27">
        <f>IF(J5233="","",MAX(0,E5233-(J5233+twcdh_off))^2)</f>
        <v/>
      </c>
      <c r="N5233" s="27">
        <f>IF(E5233="","",MAX(0,E5233-swcdh_thr)^2)</f>
        <v/>
      </c>
      <c r="O5233">
        <f>IF(K5233="","",ROUND(E5233-K5233,0))</f>
        <v/>
      </c>
      <c r="P5233">
        <f>IF(O5233="","",IF(O5233&gt;=1,O5233,0))</f>
        <v/>
      </c>
      <c r="Q5233" s="27">
        <f>IF(E5233="","",MAX(0,E5233-22))</f>
        <v/>
      </c>
      <c r="R5233" s="27">
        <f>IF(H5233=1,E5233,"")</f>
        <v/>
      </c>
      <c r="S5233" s="27">
        <f>IF(AND(H5233=1,J5233&lt;&gt;""),E5233-J5233,"")</f>
        <v/>
      </c>
      <c r="T5233">
        <f>IF(G5233="","",MONTH(G5233))</f>
        <v/>
      </c>
    </row>
    <row r="5234">
      <c r="A5234" s="24" t="n">
        <v>2020</v>
      </c>
      <c r="B5234" s="24" t="n">
        <v>8</v>
      </c>
      <c r="C5234" s="24" t="n">
        <v>6</v>
      </c>
      <c r="D5234" s="24" t="n">
        <v>1</v>
      </c>
      <c r="E5234" s="24" t="n">
        <v>14.26</v>
      </c>
      <c r="F5234" s="25">
        <f>IF($E5234="","",DATE(IF($A5234="",nominal_year,$A5234),$B5234,$C5234)+($D5234-IF(LEFT(hour_conv,1)="1",1,0))/24)</f>
        <v/>
      </c>
      <c r="G5234" s="26">
        <f>IF(F5234="","",INT(F5234))</f>
        <v/>
      </c>
      <c r="H5234">
        <f>IF(G5234="","",IF(AND(MONTH(G5234)*100+DAY(G5234)&gt;=season_lo,MONTH(G5234)*100+DAY(G5234)&lt;=season_hi),1,0))</f>
        <v/>
      </c>
      <c r="I5234">
        <f>IF(G5234="","",G5234-first_day+1)</f>
        <v/>
      </c>
      <c r="J5234" s="27">
        <f>IF(I5234="","",INDEX(Daily!$J$2:$J$421,I5234))</f>
        <v/>
      </c>
      <c r="K5234" s="27">
        <f>IF(J5234="","",J5234+cat_offset)</f>
        <v/>
      </c>
      <c r="L5234" s="27">
        <f>IF(J5234="","",MAX(0,E5234-J5234)^2)</f>
        <v/>
      </c>
      <c r="M5234" s="27">
        <f>IF(J5234="","",MAX(0,E5234-(J5234+twcdh_off))^2)</f>
        <v/>
      </c>
      <c r="N5234" s="27">
        <f>IF(E5234="","",MAX(0,E5234-swcdh_thr)^2)</f>
        <v/>
      </c>
      <c r="O5234">
        <f>IF(K5234="","",ROUND(E5234-K5234,0))</f>
        <v/>
      </c>
      <c r="P5234">
        <f>IF(O5234="","",IF(O5234&gt;=1,O5234,0))</f>
        <v/>
      </c>
      <c r="Q5234" s="27">
        <f>IF(E5234="","",MAX(0,E5234-22))</f>
        <v/>
      </c>
      <c r="R5234" s="27">
        <f>IF(H5234=1,E5234,"")</f>
        <v/>
      </c>
      <c r="S5234" s="27">
        <f>IF(AND(H5234=1,J5234&lt;&gt;""),E5234-J5234,"")</f>
        <v/>
      </c>
      <c r="T5234">
        <f>IF(G5234="","",MONTH(G5234))</f>
        <v/>
      </c>
    </row>
    <row r="5235">
      <c r="A5235" s="24" t="n">
        <v>2020</v>
      </c>
      <c r="B5235" s="24" t="n">
        <v>8</v>
      </c>
      <c r="C5235" s="24" t="n">
        <v>6</v>
      </c>
      <c r="D5235" s="24" t="n">
        <v>2</v>
      </c>
      <c r="E5235" s="24" t="n">
        <v>13.32</v>
      </c>
      <c r="F5235" s="25">
        <f>IF($E5235="","",DATE(IF($A5235="",nominal_year,$A5235),$B5235,$C5235)+($D5235-IF(LEFT(hour_conv,1)="1",1,0))/24)</f>
        <v/>
      </c>
      <c r="G5235" s="26">
        <f>IF(F5235="","",INT(F5235))</f>
        <v/>
      </c>
      <c r="H5235">
        <f>IF(G5235="","",IF(AND(MONTH(G5235)*100+DAY(G5235)&gt;=season_lo,MONTH(G5235)*100+DAY(G5235)&lt;=season_hi),1,0))</f>
        <v/>
      </c>
      <c r="I5235">
        <f>IF(G5235="","",G5235-first_day+1)</f>
        <v/>
      </c>
      <c r="J5235" s="27">
        <f>IF(I5235="","",INDEX(Daily!$J$2:$J$421,I5235))</f>
        <v/>
      </c>
      <c r="K5235" s="27">
        <f>IF(J5235="","",J5235+cat_offset)</f>
        <v/>
      </c>
      <c r="L5235" s="27">
        <f>IF(J5235="","",MAX(0,E5235-J5235)^2)</f>
        <v/>
      </c>
      <c r="M5235" s="27">
        <f>IF(J5235="","",MAX(0,E5235-(J5235+twcdh_off))^2)</f>
        <v/>
      </c>
      <c r="N5235" s="27">
        <f>IF(E5235="","",MAX(0,E5235-swcdh_thr)^2)</f>
        <v/>
      </c>
      <c r="O5235">
        <f>IF(K5235="","",ROUND(E5235-K5235,0))</f>
        <v/>
      </c>
      <c r="P5235">
        <f>IF(O5235="","",IF(O5235&gt;=1,O5235,0))</f>
        <v/>
      </c>
      <c r="Q5235" s="27">
        <f>IF(E5235="","",MAX(0,E5235-22))</f>
        <v/>
      </c>
      <c r="R5235" s="27">
        <f>IF(H5235=1,E5235,"")</f>
        <v/>
      </c>
      <c r="S5235" s="27">
        <f>IF(AND(H5235=1,J5235&lt;&gt;""),E5235-J5235,"")</f>
        <v/>
      </c>
      <c r="T5235">
        <f>IF(G5235="","",MONTH(G5235))</f>
        <v/>
      </c>
    </row>
    <row r="5236">
      <c r="A5236" s="24" t="n">
        <v>2020</v>
      </c>
      <c r="B5236" s="24" t="n">
        <v>8</v>
      </c>
      <c r="C5236" s="24" t="n">
        <v>6</v>
      </c>
      <c r="D5236" s="24" t="n">
        <v>3</v>
      </c>
      <c r="E5236" s="24" t="n">
        <v>12.84</v>
      </c>
      <c r="F5236" s="25">
        <f>IF($E5236="","",DATE(IF($A5236="",nominal_year,$A5236),$B5236,$C5236)+($D5236-IF(LEFT(hour_conv,1)="1",1,0))/24)</f>
        <v/>
      </c>
      <c r="G5236" s="26">
        <f>IF(F5236="","",INT(F5236))</f>
        <v/>
      </c>
      <c r="H5236">
        <f>IF(G5236="","",IF(AND(MONTH(G5236)*100+DAY(G5236)&gt;=season_lo,MONTH(G5236)*100+DAY(G5236)&lt;=season_hi),1,0))</f>
        <v/>
      </c>
      <c r="I5236">
        <f>IF(G5236="","",G5236-first_day+1)</f>
        <v/>
      </c>
      <c r="J5236" s="27">
        <f>IF(I5236="","",INDEX(Daily!$J$2:$J$421,I5236))</f>
        <v/>
      </c>
      <c r="K5236" s="27">
        <f>IF(J5236="","",J5236+cat_offset)</f>
        <v/>
      </c>
      <c r="L5236" s="27">
        <f>IF(J5236="","",MAX(0,E5236-J5236)^2)</f>
        <v/>
      </c>
      <c r="M5236" s="27">
        <f>IF(J5236="","",MAX(0,E5236-(J5236+twcdh_off))^2)</f>
        <v/>
      </c>
      <c r="N5236" s="27">
        <f>IF(E5236="","",MAX(0,E5236-swcdh_thr)^2)</f>
        <v/>
      </c>
      <c r="O5236">
        <f>IF(K5236="","",ROUND(E5236-K5236,0))</f>
        <v/>
      </c>
      <c r="P5236">
        <f>IF(O5236="","",IF(O5236&gt;=1,O5236,0))</f>
        <v/>
      </c>
      <c r="Q5236" s="27">
        <f>IF(E5236="","",MAX(0,E5236-22))</f>
        <v/>
      </c>
      <c r="R5236" s="27">
        <f>IF(H5236=1,E5236,"")</f>
        <v/>
      </c>
      <c r="S5236" s="27">
        <f>IF(AND(H5236=1,J5236&lt;&gt;""),E5236-J5236,"")</f>
        <v/>
      </c>
      <c r="T5236">
        <f>IF(G5236="","",MONTH(G5236))</f>
        <v/>
      </c>
    </row>
    <row r="5237">
      <c r="A5237" s="24" t="n">
        <v>2020</v>
      </c>
      <c r="B5237" s="24" t="n">
        <v>8</v>
      </c>
      <c r="C5237" s="24" t="n">
        <v>6</v>
      </c>
      <c r="D5237" s="24" t="n">
        <v>4</v>
      </c>
      <c r="E5237" s="24" t="n">
        <v>13.57</v>
      </c>
      <c r="F5237" s="25">
        <f>IF($E5237="","",DATE(IF($A5237="",nominal_year,$A5237),$B5237,$C5237)+($D5237-IF(LEFT(hour_conv,1)="1",1,0))/24)</f>
        <v/>
      </c>
      <c r="G5237" s="26">
        <f>IF(F5237="","",INT(F5237))</f>
        <v/>
      </c>
      <c r="H5237">
        <f>IF(G5237="","",IF(AND(MONTH(G5237)*100+DAY(G5237)&gt;=season_lo,MONTH(G5237)*100+DAY(G5237)&lt;=season_hi),1,0))</f>
        <v/>
      </c>
      <c r="I5237">
        <f>IF(G5237="","",G5237-first_day+1)</f>
        <v/>
      </c>
      <c r="J5237" s="27">
        <f>IF(I5237="","",INDEX(Daily!$J$2:$J$421,I5237))</f>
        <v/>
      </c>
      <c r="K5237" s="27">
        <f>IF(J5237="","",J5237+cat_offset)</f>
        <v/>
      </c>
      <c r="L5237" s="27">
        <f>IF(J5237="","",MAX(0,E5237-J5237)^2)</f>
        <v/>
      </c>
      <c r="M5237" s="27">
        <f>IF(J5237="","",MAX(0,E5237-(J5237+twcdh_off))^2)</f>
        <v/>
      </c>
      <c r="N5237" s="27">
        <f>IF(E5237="","",MAX(0,E5237-swcdh_thr)^2)</f>
        <v/>
      </c>
      <c r="O5237">
        <f>IF(K5237="","",ROUND(E5237-K5237,0))</f>
        <v/>
      </c>
      <c r="P5237">
        <f>IF(O5237="","",IF(O5237&gt;=1,O5237,0))</f>
        <v/>
      </c>
      <c r="Q5237" s="27">
        <f>IF(E5237="","",MAX(0,E5237-22))</f>
        <v/>
      </c>
      <c r="R5237" s="27">
        <f>IF(H5237=1,E5237,"")</f>
        <v/>
      </c>
      <c r="S5237" s="27">
        <f>IF(AND(H5237=1,J5237&lt;&gt;""),E5237-J5237,"")</f>
        <v/>
      </c>
      <c r="T5237">
        <f>IF(G5237="","",MONTH(G5237))</f>
        <v/>
      </c>
    </row>
    <row r="5238">
      <c r="A5238" s="24" t="n">
        <v>2020</v>
      </c>
      <c r="B5238" s="24" t="n">
        <v>8</v>
      </c>
      <c r="C5238" s="24" t="n">
        <v>6</v>
      </c>
      <c r="D5238" s="24" t="n">
        <v>5</v>
      </c>
      <c r="E5238" s="24" t="n">
        <v>12.79</v>
      </c>
      <c r="F5238" s="25">
        <f>IF($E5238="","",DATE(IF($A5238="",nominal_year,$A5238),$B5238,$C5238)+($D5238-IF(LEFT(hour_conv,1)="1",1,0))/24)</f>
        <v/>
      </c>
      <c r="G5238" s="26">
        <f>IF(F5238="","",INT(F5238))</f>
        <v/>
      </c>
      <c r="H5238">
        <f>IF(G5238="","",IF(AND(MONTH(G5238)*100+DAY(G5238)&gt;=season_lo,MONTH(G5238)*100+DAY(G5238)&lt;=season_hi),1,0))</f>
        <v/>
      </c>
      <c r="I5238">
        <f>IF(G5238="","",G5238-first_day+1)</f>
        <v/>
      </c>
      <c r="J5238" s="27">
        <f>IF(I5238="","",INDEX(Daily!$J$2:$J$421,I5238))</f>
        <v/>
      </c>
      <c r="K5238" s="27">
        <f>IF(J5238="","",J5238+cat_offset)</f>
        <v/>
      </c>
      <c r="L5238" s="27">
        <f>IF(J5238="","",MAX(0,E5238-J5238)^2)</f>
        <v/>
      </c>
      <c r="M5238" s="27">
        <f>IF(J5238="","",MAX(0,E5238-(J5238+twcdh_off))^2)</f>
        <v/>
      </c>
      <c r="N5238" s="27">
        <f>IF(E5238="","",MAX(0,E5238-swcdh_thr)^2)</f>
        <v/>
      </c>
      <c r="O5238">
        <f>IF(K5238="","",ROUND(E5238-K5238,0))</f>
        <v/>
      </c>
      <c r="P5238">
        <f>IF(O5238="","",IF(O5238&gt;=1,O5238,0))</f>
        <v/>
      </c>
      <c r="Q5238" s="27">
        <f>IF(E5238="","",MAX(0,E5238-22))</f>
        <v/>
      </c>
      <c r="R5238" s="27">
        <f>IF(H5238=1,E5238,"")</f>
        <v/>
      </c>
      <c r="S5238" s="27">
        <f>IF(AND(H5238=1,J5238&lt;&gt;""),E5238-J5238,"")</f>
        <v/>
      </c>
      <c r="T5238">
        <f>IF(G5238="","",MONTH(G5238))</f>
        <v/>
      </c>
    </row>
    <row r="5239">
      <c r="A5239" s="24" t="n">
        <v>2020</v>
      </c>
      <c r="B5239" s="24" t="n">
        <v>8</v>
      </c>
      <c r="C5239" s="24" t="n">
        <v>6</v>
      </c>
      <c r="D5239" s="24" t="n">
        <v>6</v>
      </c>
      <c r="E5239" s="24" t="n">
        <v>13.19</v>
      </c>
      <c r="F5239" s="25">
        <f>IF($E5239="","",DATE(IF($A5239="",nominal_year,$A5239),$B5239,$C5239)+($D5239-IF(LEFT(hour_conv,1)="1",1,0))/24)</f>
        <v/>
      </c>
      <c r="G5239" s="26">
        <f>IF(F5239="","",INT(F5239))</f>
        <v/>
      </c>
      <c r="H5239">
        <f>IF(G5239="","",IF(AND(MONTH(G5239)*100+DAY(G5239)&gt;=season_lo,MONTH(G5239)*100+DAY(G5239)&lt;=season_hi),1,0))</f>
        <v/>
      </c>
      <c r="I5239">
        <f>IF(G5239="","",G5239-first_day+1)</f>
        <v/>
      </c>
      <c r="J5239" s="27">
        <f>IF(I5239="","",INDEX(Daily!$J$2:$J$421,I5239))</f>
        <v/>
      </c>
      <c r="K5239" s="27">
        <f>IF(J5239="","",J5239+cat_offset)</f>
        <v/>
      </c>
      <c r="L5239" s="27">
        <f>IF(J5239="","",MAX(0,E5239-J5239)^2)</f>
        <v/>
      </c>
      <c r="M5239" s="27">
        <f>IF(J5239="","",MAX(0,E5239-(J5239+twcdh_off))^2)</f>
        <v/>
      </c>
      <c r="N5239" s="27">
        <f>IF(E5239="","",MAX(0,E5239-swcdh_thr)^2)</f>
        <v/>
      </c>
      <c r="O5239">
        <f>IF(K5239="","",ROUND(E5239-K5239,0))</f>
        <v/>
      </c>
      <c r="P5239">
        <f>IF(O5239="","",IF(O5239&gt;=1,O5239,0))</f>
        <v/>
      </c>
      <c r="Q5239" s="27">
        <f>IF(E5239="","",MAX(0,E5239-22))</f>
        <v/>
      </c>
      <c r="R5239" s="27">
        <f>IF(H5239=1,E5239,"")</f>
        <v/>
      </c>
      <c r="S5239" s="27">
        <f>IF(AND(H5239=1,J5239&lt;&gt;""),E5239-J5239,"")</f>
        <v/>
      </c>
      <c r="T5239">
        <f>IF(G5239="","",MONTH(G5239))</f>
        <v/>
      </c>
    </row>
    <row r="5240">
      <c r="A5240" s="24" t="n">
        <v>2020</v>
      </c>
      <c r="B5240" s="24" t="n">
        <v>8</v>
      </c>
      <c r="C5240" s="24" t="n">
        <v>6</v>
      </c>
      <c r="D5240" s="24" t="n">
        <v>7</v>
      </c>
      <c r="E5240" s="24" t="n">
        <v>13.95</v>
      </c>
      <c r="F5240" s="25">
        <f>IF($E5240="","",DATE(IF($A5240="",nominal_year,$A5240),$B5240,$C5240)+($D5240-IF(LEFT(hour_conv,1)="1",1,0))/24)</f>
        <v/>
      </c>
      <c r="G5240" s="26">
        <f>IF(F5240="","",INT(F5240))</f>
        <v/>
      </c>
      <c r="H5240">
        <f>IF(G5240="","",IF(AND(MONTH(G5240)*100+DAY(G5240)&gt;=season_lo,MONTH(G5240)*100+DAY(G5240)&lt;=season_hi),1,0))</f>
        <v/>
      </c>
      <c r="I5240">
        <f>IF(G5240="","",G5240-first_day+1)</f>
        <v/>
      </c>
      <c r="J5240" s="27">
        <f>IF(I5240="","",INDEX(Daily!$J$2:$J$421,I5240))</f>
        <v/>
      </c>
      <c r="K5240" s="27">
        <f>IF(J5240="","",J5240+cat_offset)</f>
        <v/>
      </c>
      <c r="L5240" s="27">
        <f>IF(J5240="","",MAX(0,E5240-J5240)^2)</f>
        <v/>
      </c>
      <c r="M5240" s="27">
        <f>IF(J5240="","",MAX(0,E5240-(J5240+twcdh_off))^2)</f>
        <v/>
      </c>
      <c r="N5240" s="27">
        <f>IF(E5240="","",MAX(0,E5240-swcdh_thr)^2)</f>
        <v/>
      </c>
      <c r="O5240">
        <f>IF(K5240="","",ROUND(E5240-K5240,0))</f>
        <v/>
      </c>
      <c r="P5240">
        <f>IF(O5240="","",IF(O5240&gt;=1,O5240,0))</f>
        <v/>
      </c>
      <c r="Q5240" s="27">
        <f>IF(E5240="","",MAX(0,E5240-22))</f>
        <v/>
      </c>
      <c r="R5240" s="27">
        <f>IF(H5240=1,E5240,"")</f>
        <v/>
      </c>
      <c r="S5240" s="27">
        <f>IF(AND(H5240=1,J5240&lt;&gt;""),E5240-J5240,"")</f>
        <v/>
      </c>
      <c r="T5240">
        <f>IF(G5240="","",MONTH(G5240))</f>
        <v/>
      </c>
    </row>
    <row r="5241">
      <c r="A5241" s="24" t="n">
        <v>2020</v>
      </c>
      <c r="B5241" s="24" t="n">
        <v>8</v>
      </c>
      <c r="C5241" s="24" t="n">
        <v>6</v>
      </c>
      <c r="D5241" s="24" t="n">
        <v>8</v>
      </c>
      <c r="E5241" s="24" t="n">
        <v>15.13</v>
      </c>
      <c r="F5241" s="25">
        <f>IF($E5241="","",DATE(IF($A5241="",nominal_year,$A5241),$B5241,$C5241)+($D5241-IF(LEFT(hour_conv,1)="1",1,0))/24)</f>
        <v/>
      </c>
      <c r="G5241" s="26">
        <f>IF(F5241="","",INT(F5241))</f>
        <v/>
      </c>
      <c r="H5241">
        <f>IF(G5241="","",IF(AND(MONTH(G5241)*100+DAY(G5241)&gt;=season_lo,MONTH(G5241)*100+DAY(G5241)&lt;=season_hi),1,0))</f>
        <v/>
      </c>
      <c r="I5241">
        <f>IF(G5241="","",G5241-first_day+1)</f>
        <v/>
      </c>
      <c r="J5241" s="27">
        <f>IF(I5241="","",INDEX(Daily!$J$2:$J$421,I5241))</f>
        <v/>
      </c>
      <c r="K5241" s="27">
        <f>IF(J5241="","",J5241+cat_offset)</f>
        <v/>
      </c>
      <c r="L5241" s="27">
        <f>IF(J5241="","",MAX(0,E5241-J5241)^2)</f>
        <v/>
      </c>
      <c r="M5241" s="27">
        <f>IF(J5241="","",MAX(0,E5241-(J5241+twcdh_off))^2)</f>
        <v/>
      </c>
      <c r="N5241" s="27">
        <f>IF(E5241="","",MAX(0,E5241-swcdh_thr)^2)</f>
        <v/>
      </c>
      <c r="O5241">
        <f>IF(K5241="","",ROUND(E5241-K5241,0))</f>
        <v/>
      </c>
      <c r="P5241">
        <f>IF(O5241="","",IF(O5241&gt;=1,O5241,0))</f>
        <v/>
      </c>
      <c r="Q5241" s="27">
        <f>IF(E5241="","",MAX(0,E5241-22))</f>
        <v/>
      </c>
      <c r="R5241" s="27">
        <f>IF(H5241=1,E5241,"")</f>
        <v/>
      </c>
      <c r="S5241" s="27">
        <f>IF(AND(H5241=1,J5241&lt;&gt;""),E5241-J5241,"")</f>
        <v/>
      </c>
      <c r="T5241">
        <f>IF(G5241="","",MONTH(G5241))</f>
        <v/>
      </c>
    </row>
    <row r="5242">
      <c r="A5242" s="24" t="n">
        <v>2020</v>
      </c>
      <c r="B5242" s="24" t="n">
        <v>8</v>
      </c>
      <c r="C5242" s="24" t="n">
        <v>6</v>
      </c>
      <c r="D5242" s="24" t="n">
        <v>9</v>
      </c>
      <c r="E5242" s="24" t="n">
        <v>16.47</v>
      </c>
      <c r="F5242" s="25">
        <f>IF($E5242="","",DATE(IF($A5242="",nominal_year,$A5242),$B5242,$C5242)+($D5242-IF(LEFT(hour_conv,1)="1",1,0))/24)</f>
        <v/>
      </c>
      <c r="G5242" s="26">
        <f>IF(F5242="","",INT(F5242))</f>
        <v/>
      </c>
      <c r="H5242">
        <f>IF(G5242="","",IF(AND(MONTH(G5242)*100+DAY(G5242)&gt;=season_lo,MONTH(G5242)*100+DAY(G5242)&lt;=season_hi),1,0))</f>
        <v/>
      </c>
      <c r="I5242">
        <f>IF(G5242="","",G5242-first_day+1)</f>
        <v/>
      </c>
      <c r="J5242" s="27">
        <f>IF(I5242="","",INDEX(Daily!$J$2:$J$421,I5242))</f>
        <v/>
      </c>
      <c r="K5242" s="27">
        <f>IF(J5242="","",J5242+cat_offset)</f>
        <v/>
      </c>
      <c r="L5242" s="27">
        <f>IF(J5242="","",MAX(0,E5242-J5242)^2)</f>
        <v/>
      </c>
      <c r="M5242" s="27">
        <f>IF(J5242="","",MAX(0,E5242-(J5242+twcdh_off))^2)</f>
        <v/>
      </c>
      <c r="N5242" s="27">
        <f>IF(E5242="","",MAX(0,E5242-swcdh_thr)^2)</f>
        <v/>
      </c>
      <c r="O5242">
        <f>IF(K5242="","",ROUND(E5242-K5242,0))</f>
        <v/>
      </c>
      <c r="P5242">
        <f>IF(O5242="","",IF(O5242&gt;=1,O5242,0))</f>
        <v/>
      </c>
      <c r="Q5242" s="27">
        <f>IF(E5242="","",MAX(0,E5242-22))</f>
        <v/>
      </c>
      <c r="R5242" s="27">
        <f>IF(H5242=1,E5242,"")</f>
        <v/>
      </c>
      <c r="S5242" s="27">
        <f>IF(AND(H5242=1,J5242&lt;&gt;""),E5242-J5242,"")</f>
        <v/>
      </c>
      <c r="T5242">
        <f>IF(G5242="","",MONTH(G5242))</f>
        <v/>
      </c>
    </row>
    <row r="5243">
      <c r="A5243" s="24" t="n">
        <v>2020</v>
      </c>
      <c r="B5243" s="24" t="n">
        <v>8</v>
      </c>
      <c r="C5243" s="24" t="n">
        <v>6</v>
      </c>
      <c r="D5243" s="24" t="n">
        <v>10</v>
      </c>
      <c r="E5243" s="24" t="n">
        <v>17.23</v>
      </c>
      <c r="F5243" s="25">
        <f>IF($E5243="","",DATE(IF($A5243="",nominal_year,$A5243),$B5243,$C5243)+($D5243-IF(LEFT(hour_conv,1)="1",1,0))/24)</f>
        <v/>
      </c>
      <c r="G5243" s="26">
        <f>IF(F5243="","",INT(F5243))</f>
        <v/>
      </c>
      <c r="H5243">
        <f>IF(G5243="","",IF(AND(MONTH(G5243)*100+DAY(G5243)&gt;=season_lo,MONTH(G5243)*100+DAY(G5243)&lt;=season_hi),1,0))</f>
        <v/>
      </c>
      <c r="I5243">
        <f>IF(G5243="","",G5243-first_day+1)</f>
        <v/>
      </c>
      <c r="J5243" s="27">
        <f>IF(I5243="","",INDEX(Daily!$J$2:$J$421,I5243))</f>
        <v/>
      </c>
      <c r="K5243" s="27">
        <f>IF(J5243="","",J5243+cat_offset)</f>
        <v/>
      </c>
      <c r="L5243" s="27">
        <f>IF(J5243="","",MAX(0,E5243-J5243)^2)</f>
        <v/>
      </c>
      <c r="M5243" s="27">
        <f>IF(J5243="","",MAX(0,E5243-(J5243+twcdh_off))^2)</f>
        <v/>
      </c>
      <c r="N5243" s="27">
        <f>IF(E5243="","",MAX(0,E5243-swcdh_thr)^2)</f>
        <v/>
      </c>
      <c r="O5243">
        <f>IF(K5243="","",ROUND(E5243-K5243,0))</f>
        <v/>
      </c>
      <c r="P5243">
        <f>IF(O5243="","",IF(O5243&gt;=1,O5243,0))</f>
        <v/>
      </c>
      <c r="Q5243" s="27">
        <f>IF(E5243="","",MAX(0,E5243-22))</f>
        <v/>
      </c>
      <c r="R5243" s="27">
        <f>IF(H5243=1,E5243,"")</f>
        <v/>
      </c>
      <c r="S5243" s="27">
        <f>IF(AND(H5243=1,J5243&lt;&gt;""),E5243-J5243,"")</f>
        <v/>
      </c>
      <c r="T5243">
        <f>IF(G5243="","",MONTH(G5243))</f>
        <v/>
      </c>
    </row>
    <row r="5244">
      <c r="A5244" s="24" t="n">
        <v>2020</v>
      </c>
      <c r="B5244" s="24" t="n">
        <v>8</v>
      </c>
      <c r="C5244" s="24" t="n">
        <v>6</v>
      </c>
      <c r="D5244" s="24" t="n">
        <v>11</v>
      </c>
      <c r="E5244" s="24" t="n">
        <v>18.21</v>
      </c>
      <c r="F5244" s="25">
        <f>IF($E5244="","",DATE(IF($A5244="",nominal_year,$A5244),$B5244,$C5244)+($D5244-IF(LEFT(hour_conv,1)="1",1,0))/24)</f>
        <v/>
      </c>
      <c r="G5244" s="26">
        <f>IF(F5244="","",INT(F5244))</f>
        <v/>
      </c>
      <c r="H5244">
        <f>IF(G5244="","",IF(AND(MONTH(G5244)*100+DAY(G5244)&gt;=season_lo,MONTH(G5244)*100+DAY(G5244)&lt;=season_hi),1,0))</f>
        <v/>
      </c>
      <c r="I5244">
        <f>IF(G5244="","",G5244-first_day+1)</f>
        <v/>
      </c>
      <c r="J5244" s="27">
        <f>IF(I5244="","",INDEX(Daily!$J$2:$J$421,I5244))</f>
        <v/>
      </c>
      <c r="K5244" s="27">
        <f>IF(J5244="","",J5244+cat_offset)</f>
        <v/>
      </c>
      <c r="L5244" s="27">
        <f>IF(J5244="","",MAX(0,E5244-J5244)^2)</f>
        <v/>
      </c>
      <c r="M5244" s="27">
        <f>IF(J5244="","",MAX(0,E5244-(J5244+twcdh_off))^2)</f>
        <v/>
      </c>
      <c r="N5244" s="27">
        <f>IF(E5244="","",MAX(0,E5244-swcdh_thr)^2)</f>
        <v/>
      </c>
      <c r="O5244">
        <f>IF(K5244="","",ROUND(E5244-K5244,0))</f>
        <v/>
      </c>
      <c r="P5244">
        <f>IF(O5244="","",IF(O5244&gt;=1,O5244,0))</f>
        <v/>
      </c>
      <c r="Q5244" s="27">
        <f>IF(E5244="","",MAX(0,E5244-22))</f>
        <v/>
      </c>
      <c r="R5244" s="27">
        <f>IF(H5244=1,E5244,"")</f>
        <v/>
      </c>
      <c r="S5244" s="27">
        <f>IF(AND(H5244=1,J5244&lt;&gt;""),E5244-J5244,"")</f>
        <v/>
      </c>
      <c r="T5244">
        <f>IF(G5244="","",MONTH(G5244))</f>
        <v/>
      </c>
    </row>
    <row r="5245">
      <c r="A5245" s="24" t="n">
        <v>2020</v>
      </c>
      <c r="B5245" s="24" t="n">
        <v>8</v>
      </c>
      <c r="C5245" s="24" t="n">
        <v>6</v>
      </c>
      <c r="D5245" s="24" t="n">
        <v>12</v>
      </c>
      <c r="E5245" s="24" t="n">
        <v>20.34</v>
      </c>
      <c r="F5245" s="25">
        <f>IF($E5245="","",DATE(IF($A5245="",nominal_year,$A5245),$B5245,$C5245)+($D5245-IF(LEFT(hour_conv,1)="1",1,0))/24)</f>
        <v/>
      </c>
      <c r="G5245" s="26">
        <f>IF(F5245="","",INT(F5245))</f>
        <v/>
      </c>
      <c r="H5245">
        <f>IF(G5245="","",IF(AND(MONTH(G5245)*100+DAY(G5245)&gt;=season_lo,MONTH(G5245)*100+DAY(G5245)&lt;=season_hi),1,0))</f>
        <v/>
      </c>
      <c r="I5245">
        <f>IF(G5245="","",G5245-first_day+1)</f>
        <v/>
      </c>
      <c r="J5245" s="27">
        <f>IF(I5245="","",INDEX(Daily!$J$2:$J$421,I5245))</f>
        <v/>
      </c>
      <c r="K5245" s="27">
        <f>IF(J5245="","",J5245+cat_offset)</f>
        <v/>
      </c>
      <c r="L5245" s="27">
        <f>IF(J5245="","",MAX(0,E5245-J5245)^2)</f>
        <v/>
      </c>
      <c r="M5245" s="27">
        <f>IF(J5245="","",MAX(0,E5245-(J5245+twcdh_off))^2)</f>
        <v/>
      </c>
      <c r="N5245" s="27">
        <f>IF(E5245="","",MAX(0,E5245-swcdh_thr)^2)</f>
        <v/>
      </c>
      <c r="O5245">
        <f>IF(K5245="","",ROUND(E5245-K5245,0))</f>
        <v/>
      </c>
      <c r="P5245">
        <f>IF(O5245="","",IF(O5245&gt;=1,O5245,0))</f>
        <v/>
      </c>
      <c r="Q5245" s="27">
        <f>IF(E5245="","",MAX(0,E5245-22))</f>
        <v/>
      </c>
      <c r="R5245" s="27">
        <f>IF(H5245=1,E5245,"")</f>
        <v/>
      </c>
      <c r="S5245" s="27">
        <f>IF(AND(H5245=1,J5245&lt;&gt;""),E5245-J5245,"")</f>
        <v/>
      </c>
      <c r="T5245">
        <f>IF(G5245="","",MONTH(G5245))</f>
        <v/>
      </c>
    </row>
    <row r="5246">
      <c r="A5246" s="24" t="n">
        <v>2020</v>
      </c>
      <c r="B5246" s="24" t="n">
        <v>8</v>
      </c>
      <c r="C5246" s="24" t="n">
        <v>6</v>
      </c>
      <c r="D5246" s="24" t="n">
        <v>13</v>
      </c>
      <c r="E5246" s="24" t="n">
        <v>20.63</v>
      </c>
      <c r="F5246" s="25">
        <f>IF($E5246="","",DATE(IF($A5246="",nominal_year,$A5246),$B5246,$C5246)+($D5246-IF(LEFT(hour_conv,1)="1",1,0))/24)</f>
        <v/>
      </c>
      <c r="G5246" s="26">
        <f>IF(F5246="","",INT(F5246))</f>
        <v/>
      </c>
      <c r="H5246">
        <f>IF(G5246="","",IF(AND(MONTH(G5246)*100+DAY(G5246)&gt;=season_lo,MONTH(G5246)*100+DAY(G5246)&lt;=season_hi),1,0))</f>
        <v/>
      </c>
      <c r="I5246">
        <f>IF(G5246="","",G5246-first_day+1)</f>
        <v/>
      </c>
      <c r="J5246" s="27">
        <f>IF(I5246="","",INDEX(Daily!$J$2:$J$421,I5246))</f>
        <v/>
      </c>
      <c r="K5246" s="27">
        <f>IF(J5246="","",J5246+cat_offset)</f>
        <v/>
      </c>
      <c r="L5246" s="27">
        <f>IF(J5246="","",MAX(0,E5246-J5246)^2)</f>
        <v/>
      </c>
      <c r="M5246" s="27">
        <f>IF(J5246="","",MAX(0,E5246-(J5246+twcdh_off))^2)</f>
        <v/>
      </c>
      <c r="N5246" s="27">
        <f>IF(E5246="","",MAX(0,E5246-swcdh_thr)^2)</f>
        <v/>
      </c>
      <c r="O5246">
        <f>IF(K5246="","",ROUND(E5246-K5246,0))</f>
        <v/>
      </c>
      <c r="P5246">
        <f>IF(O5246="","",IF(O5246&gt;=1,O5246,0))</f>
        <v/>
      </c>
      <c r="Q5246" s="27">
        <f>IF(E5246="","",MAX(0,E5246-22))</f>
        <v/>
      </c>
      <c r="R5246" s="27">
        <f>IF(H5246=1,E5246,"")</f>
        <v/>
      </c>
      <c r="S5246" s="27">
        <f>IF(AND(H5246=1,J5246&lt;&gt;""),E5246-J5246,"")</f>
        <v/>
      </c>
      <c r="T5246">
        <f>IF(G5246="","",MONTH(G5246))</f>
        <v/>
      </c>
    </row>
    <row r="5247">
      <c r="A5247" s="24" t="n">
        <v>2020</v>
      </c>
      <c r="B5247" s="24" t="n">
        <v>8</v>
      </c>
      <c r="C5247" s="24" t="n">
        <v>6</v>
      </c>
      <c r="D5247" s="24" t="n">
        <v>14</v>
      </c>
      <c r="E5247" s="24" t="n">
        <v>22.18</v>
      </c>
      <c r="F5247" s="25">
        <f>IF($E5247="","",DATE(IF($A5247="",nominal_year,$A5247),$B5247,$C5247)+($D5247-IF(LEFT(hour_conv,1)="1",1,0))/24)</f>
        <v/>
      </c>
      <c r="G5247" s="26">
        <f>IF(F5247="","",INT(F5247))</f>
        <v/>
      </c>
      <c r="H5247">
        <f>IF(G5247="","",IF(AND(MONTH(G5247)*100+DAY(G5247)&gt;=season_lo,MONTH(G5247)*100+DAY(G5247)&lt;=season_hi),1,0))</f>
        <v/>
      </c>
      <c r="I5247">
        <f>IF(G5247="","",G5247-first_day+1)</f>
        <v/>
      </c>
      <c r="J5247" s="27">
        <f>IF(I5247="","",INDEX(Daily!$J$2:$J$421,I5247))</f>
        <v/>
      </c>
      <c r="K5247" s="27">
        <f>IF(J5247="","",J5247+cat_offset)</f>
        <v/>
      </c>
      <c r="L5247" s="27">
        <f>IF(J5247="","",MAX(0,E5247-J5247)^2)</f>
        <v/>
      </c>
      <c r="M5247" s="27">
        <f>IF(J5247="","",MAX(0,E5247-(J5247+twcdh_off))^2)</f>
        <v/>
      </c>
      <c r="N5247" s="27">
        <f>IF(E5247="","",MAX(0,E5247-swcdh_thr)^2)</f>
        <v/>
      </c>
      <c r="O5247">
        <f>IF(K5247="","",ROUND(E5247-K5247,0))</f>
        <v/>
      </c>
      <c r="P5247">
        <f>IF(O5247="","",IF(O5247&gt;=1,O5247,0))</f>
        <v/>
      </c>
      <c r="Q5247" s="27">
        <f>IF(E5247="","",MAX(0,E5247-22))</f>
        <v/>
      </c>
      <c r="R5247" s="27">
        <f>IF(H5247=1,E5247,"")</f>
        <v/>
      </c>
      <c r="S5247" s="27">
        <f>IF(AND(H5247=1,J5247&lt;&gt;""),E5247-J5247,"")</f>
        <v/>
      </c>
      <c r="T5247">
        <f>IF(G5247="","",MONTH(G5247))</f>
        <v/>
      </c>
    </row>
    <row r="5248">
      <c r="A5248" s="24" t="n">
        <v>2020</v>
      </c>
      <c r="B5248" s="24" t="n">
        <v>8</v>
      </c>
      <c r="C5248" s="24" t="n">
        <v>6</v>
      </c>
      <c r="D5248" s="24" t="n">
        <v>15</v>
      </c>
      <c r="E5248" s="24" t="n">
        <v>22.64</v>
      </c>
      <c r="F5248" s="25">
        <f>IF($E5248="","",DATE(IF($A5248="",nominal_year,$A5248),$B5248,$C5248)+($D5248-IF(LEFT(hour_conv,1)="1",1,0))/24)</f>
        <v/>
      </c>
      <c r="G5248" s="26">
        <f>IF(F5248="","",INT(F5248))</f>
        <v/>
      </c>
      <c r="H5248">
        <f>IF(G5248="","",IF(AND(MONTH(G5248)*100+DAY(G5248)&gt;=season_lo,MONTH(G5248)*100+DAY(G5248)&lt;=season_hi),1,0))</f>
        <v/>
      </c>
      <c r="I5248">
        <f>IF(G5248="","",G5248-first_day+1)</f>
        <v/>
      </c>
      <c r="J5248" s="27">
        <f>IF(I5248="","",INDEX(Daily!$J$2:$J$421,I5248))</f>
        <v/>
      </c>
      <c r="K5248" s="27">
        <f>IF(J5248="","",J5248+cat_offset)</f>
        <v/>
      </c>
      <c r="L5248" s="27">
        <f>IF(J5248="","",MAX(0,E5248-J5248)^2)</f>
        <v/>
      </c>
      <c r="M5248" s="27">
        <f>IF(J5248="","",MAX(0,E5248-(J5248+twcdh_off))^2)</f>
        <v/>
      </c>
      <c r="N5248" s="27">
        <f>IF(E5248="","",MAX(0,E5248-swcdh_thr)^2)</f>
        <v/>
      </c>
      <c r="O5248">
        <f>IF(K5248="","",ROUND(E5248-K5248,0))</f>
        <v/>
      </c>
      <c r="P5248">
        <f>IF(O5248="","",IF(O5248&gt;=1,O5248,0))</f>
        <v/>
      </c>
      <c r="Q5248" s="27">
        <f>IF(E5248="","",MAX(0,E5248-22))</f>
        <v/>
      </c>
      <c r="R5248" s="27">
        <f>IF(H5248=1,E5248,"")</f>
        <v/>
      </c>
      <c r="S5248" s="27">
        <f>IF(AND(H5248=1,J5248&lt;&gt;""),E5248-J5248,"")</f>
        <v/>
      </c>
      <c r="T5248">
        <f>IF(G5248="","",MONTH(G5248))</f>
        <v/>
      </c>
    </row>
    <row r="5249">
      <c r="A5249" s="24" t="n">
        <v>2020</v>
      </c>
      <c r="B5249" s="24" t="n">
        <v>8</v>
      </c>
      <c r="C5249" s="24" t="n">
        <v>6</v>
      </c>
      <c r="D5249" s="24" t="n">
        <v>16</v>
      </c>
      <c r="E5249" s="24" t="n">
        <v>23.22</v>
      </c>
      <c r="F5249" s="25">
        <f>IF($E5249="","",DATE(IF($A5249="",nominal_year,$A5249),$B5249,$C5249)+($D5249-IF(LEFT(hour_conv,1)="1",1,0))/24)</f>
        <v/>
      </c>
      <c r="G5249" s="26">
        <f>IF(F5249="","",INT(F5249))</f>
        <v/>
      </c>
      <c r="H5249">
        <f>IF(G5249="","",IF(AND(MONTH(G5249)*100+DAY(G5249)&gt;=season_lo,MONTH(G5249)*100+DAY(G5249)&lt;=season_hi),1,0))</f>
        <v/>
      </c>
      <c r="I5249">
        <f>IF(G5249="","",G5249-first_day+1)</f>
        <v/>
      </c>
      <c r="J5249" s="27">
        <f>IF(I5249="","",INDEX(Daily!$J$2:$J$421,I5249))</f>
        <v/>
      </c>
      <c r="K5249" s="27">
        <f>IF(J5249="","",J5249+cat_offset)</f>
        <v/>
      </c>
      <c r="L5249" s="27">
        <f>IF(J5249="","",MAX(0,E5249-J5249)^2)</f>
        <v/>
      </c>
      <c r="M5249" s="27">
        <f>IF(J5249="","",MAX(0,E5249-(J5249+twcdh_off))^2)</f>
        <v/>
      </c>
      <c r="N5249" s="27">
        <f>IF(E5249="","",MAX(0,E5249-swcdh_thr)^2)</f>
        <v/>
      </c>
      <c r="O5249">
        <f>IF(K5249="","",ROUND(E5249-K5249,0))</f>
        <v/>
      </c>
      <c r="P5249">
        <f>IF(O5249="","",IF(O5249&gt;=1,O5249,0))</f>
        <v/>
      </c>
      <c r="Q5249" s="27">
        <f>IF(E5249="","",MAX(0,E5249-22))</f>
        <v/>
      </c>
      <c r="R5249" s="27">
        <f>IF(H5249=1,E5249,"")</f>
        <v/>
      </c>
      <c r="S5249" s="27">
        <f>IF(AND(H5249=1,J5249&lt;&gt;""),E5249-J5249,"")</f>
        <v/>
      </c>
      <c r="T5249">
        <f>IF(G5249="","",MONTH(G5249))</f>
        <v/>
      </c>
    </row>
    <row r="5250">
      <c r="A5250" s="24" t="n">
        <v>2020</v>
      </c>
      <c r="B5250" s="24" t="n">
        <v>8</v>
      </c>
      <c r="C5250" s="24" t="n">
        <v>6</v>
      </c>
      <c r="D5250" s="24" t="n">
        <v>17</v>
      </c>
      <c r="E5250" s="24" t="n">
        <v>23.25</v>
      </c>
      <c r="F5250" s="25">
        <f>IF($E5250="","",DATE(IF($A5250="",nominal_year,$A5250),$B5250,$C5250)+($D5250-IF(LEFT(hour_conv,1)="1",1,0))/24)</f>
        <v/>
      </c>
      <c r="G5250" s="26">
        <f>IF(F5250="","",INT(F5250))</f>
        <v/>
      </c>
      <c r="H5250">
        <f>IF(G5250="","",IF(AND(MONTH(G5250)*100+DAY(G5250)&gt;=season_lo,MONTH(G5250)*100+DAY(G5250)&lt;=season_hi),1,0))</f>
        <v/>
      </c>
      <c r="I5250">
        <f>IF(G5250="","",G5250-first_day+1)</f>
        <v/>
      </c>
      <c r="J5250" s="27">
        <f>IF(I5250="","",INDEX(Daily!$J$2:$J$421,I5250))</f>
        <v/>
      </c>
      <c r="K5250" s="27">
        <f>IF(J5250="","",J5250+cat_offset)</f>
        <v/>
      </c>
      <c r="L5250" s="27">
        <f>IF(J5250="","",MAX(0,E5250-J5250)^2)</f>
        <v/>
      </c>
      <c r="M5250" s="27">
        <f>IF(J5250="","",MAX(0,E5250-(J5250+twcdh_off))^2)</f>
        <v/>
      </c>
      <c r="N5250" s="27">
        <f>IF(E5250="","",MAX(0,E5250-swcdh_thr)^2)</f>
        <v/>
      </c>
      <c r="O5250">
        <f>IF(K5250="","",ROUND(E5250-K5250,0))</f>
        <v/>
      </c>
      <c r="P5250">
        <f>IF(O5250="","",IF(O5250&gt;=1,O5250,0))</f>
        <v/>
      </c>
      <c r="Q5250" s="27">
        <f>IF(E5250="","",MAX(0,E5250-22))</f>
        <v/>
      </c>
      <c r="R5250" s="27">
        <f>IF(H5250=1,E5250,"")</f>
        <v/>
      </c>
      <c r="S5250" s="27">
        <f>IF(AND(H5250=1,J5250&lt;&gt;""),E5250-J5250,"")</f>
        <v/>
      </c>
      <c r="T5250">
        <f>IF(G5250="","",MONTH(G5250))</f>
        <v/>
      </c>
    </row>
    <row r="5251">
      <c r="A5251" s="24" t="n">
        <v>2020</v>
      </c>
      <c r="B5251" s="24" t="n">
        <v>8</v>
      </c>
      <c r="C5251" s="24" t="n">
        <v>6</v>
      </c>
      <c r="D5251" s="24" t="n">
        <v>18</v>
      </c>
      <c r="E5251" s="24" t="n">
        <v>22.22</v>
      </c>
      <c r="F5251" s="25">
        <f>IF($E5251="","",DATE(IF($A5251="",nominal_year,$A5251),$B5251,$C5251)+($D5251-IF(LEFT(hour_conv,1)="1",1,0))/24)</f>
        <v/>
      </c>
      <c r="G5251" s="26">
        <f>IF(F5251="","",INT(F5251))</f>
        <v/>
      </c>
      <c r="H5251">
        <f>IF(G5251="","",IF(AND(MONTH(G5251)*100+DAY(G5251)&gt;=season_lo,MONTH(G5251)*100+DAY(G5251)&lt;=season_hi),1,0))</f>
        <v/>
      </c>
      <c r="I5251">
        <f>IF(G5251="","",G5251-first_day+1)</f>
        <v/>
      </c>
      <c r="J5251" s="27">
        <f>IF(I5251="","",INDEX(Daily!$J$2:$J$421,I5251))</f>
        <v/>
      </c>
      <c r="K5251" s="27">
        <f>IF(J5251="","",J5251+cat_offset)</f>
        <v/>
      </c>
      <c r="L5251" s="27">
        <f>IF(J5251="","",MAX(0,E5251-J5251)^2)</f>
        <v/>
      </c>
      <c r="M5251" s="27">
        <f>IF(J5251="","",MAX(0,E5251-(J5251+twcdh_off))^2)</f>
        <v/>
      </c>
      <c r="N5251" s="27">
        <f>IF(E5251="","",MAX(0,E5251-swcdh_thr)^2)</f>
        <v/>
      </c>
      <c r="O5251">
        <f>IF(K5251="","",ROUND(E5251-K5251,0))</f>
        <v/>
      </c>
      <c r="P5251">
        <f>IF(O5251="","",IF(O5251&gt;=1,O5251,0))</f>
        <v/>
      </c>
      <c r="Q5251" s="27">
        <f>IF(E5251="","",MAX(0,E5251-22))</f>
        <v/>
      </c>
      <c r="R5251" s="27">
        <f>IF(H5251=1,E5251,"")</f>
        <v/>
      </c>
      <c r="S5251" s="27">
        <f>IF(AND(H5251=1,J5251&lt;&gt;""),E5251-J5251,"")</f>
        <v/>
      </c>
      <c r="T5251">
        <f>IF(G5251="","",MONTH(G5251))</f>
        <v/>
      </c>
    </row>
    <row r="5252">
      <c r="A5252" s="24" t="n">
        <v>2020</v>
      </c>
      <c r="B5252" s="24" t="n">
        <v>8</v>
      </c>
      <c r="C5252" s="24" t="n">
        <v>6</v>
      </c>
      <c r="D5252" s="24" t="n">
        <v>19</v>
      </c>
      <c r="E5252" s="24" t="n">
        <v>21.04</v>
      </c>
      <c r="F5252" s="25">
        <f>IF($E5252="","",DATE(IF($A5252="",nominal_year,$A5252),$B5252,$C5252)+($D5252-IF(LEFT(hour_conv,1)="1",1,0))/24)</f>
        <v/>
      </c>
      <c r="G5252" s="26">
        <f>IF(F5252="","",INT(F5252))</f>
        <v/>
      </c>
      <c r="H5252">
        <f>IF(G5252="","",IF(AND(MONTH(G5252)*100+DAY(G5252)&gt;=season_lo,MONTH(G5252)*100+DAY(G5252)&lt;=season_hi),1,0))</f>
        <v/>
      </c>
      <c r="I5252">
        <f>IF(G5252="","",G5252-first_day+1)</f>
        <v/>
      </c>
      <c r="J5252" s="27">
        <f>IF(I5252="","",INDEX(Daily!$J$2:$J$421,I5252))</f>
        <v/>
      </c>
      <c r="K5252" s="27">
        <f>IF(J5252="","",J5252+cat_offset)</f>
        <v/>
      </c>
      <c r="L5252" s="27">
        <f>IF(J5252="","",MAX(0,E5252-J5252)^2)</f>
        <v/>
      </c>
      <c r="M5252" s="27">
        <f>IF(J5252="","",MAX(0,E5252-(J5252+twcdh_off))^2)</f>
        <v/>
      </c>
      <c r="N5252" s="27">
        <f>IF(E5252="","",MAX(0,E5252-swcdh_thr)^2)</f>
        <v/>
      </c>
      <c r="O5252">
        <f>IF(K5252="","",ROUND(E5252-K5252,0))</f>
        <v/>
      </c>
      <c r="P5252">
        <f>IF(O5252="","",IF(O5252&gt;=1,O5252,0))</f>
        <v/>
      </c>
      <c r="Q5252" s="27">
        <f>IF(E5252="","",MAX(0,E5252-22))</f>
        <v/>
      </c>
      <c r="R5252" s="27">
        <f>IF(H5252=1,E5252,"")</f>
        <v/>
      </c>
      <c r="S5252" s="27">
        <f>IF(AND(H5252=1,J5252&lt;&gt;""),E5252-J5252,"")</f>
        <v/>
      </c>
      <c r="T5252">
        <f>IF(G5252="","",MONTH(G5252))</f>
        <v/>
      </c>
    </row>
    <row r="5253">
      <c r="A5253" s="24" t="n">
        <v>2020</v>
      </c>
      <c r="B5253" s="24" t="n">
        <v>8</v>
      </c>
      <c r="C5253" s="24" t="n">
        <v>6</v>
      </c>
      <c r="D5253" s="24" t="n">
        <v>20</v>
      </c>
      <c r="E5253" s="24" t="n">
        <v>19.74</v>
      </c>
      <c r="F5253" s="25">
        <f>IF($E5253="","",DATE(IF($A5253="",nominal_year,$A5253),$B5253,$C5253)+($D5253-IF(LEFT(hour_conv,1)="1",1,0))/24)</f>
        <v/>
      </c>
      <c r="G5253" s="26">
        <f>IF(F5253="","",INT(F5253))</f>
        <v/>
      </c>
      <c r="H5253">
        <f>IF(G5253="","",IF(AND(MONTH(G5253)*100+DAY(G5253)&gt;=season_lo,MONTH(G5253)*100+DAY(G5253)&lt;=season_hi),1,0))</f>
        <v/>
      </c>
      <c r="I5253">
        <f>IF(G5253="","",G5253-first_day+1)</f>
        <v/>
      </c>
      <c r="J5253" s="27">
        <f>IF(I5253="","",INDEX(Daily!$J$2:$J$421,I5253))</f>
        <v/>
      </c>
      <c r="K5253" s="27">
        <f>IF(J5253="","",J5253+cat_offset)</f>
        <v/>
      </c>
      <c r="L5253" s="27">
        <f>IF(J5253="","",MAX(0,E5253-J5253)^2)</f>
        <v/>
      </c>
      <c r="M5253" s="27">
        <f>IF(J5253="","",MAX(0,E5253-(J5253+twcdh_off))^2)</f>
        <v/>
      </c>
      <c r="N5253" s="27">
        <f>IF(E5253="","",MAX(0,E5253-swcdh_thr)^2)</f>
        <v/>
      </c>
      <c r="O5253">
        <f>IF(K5253="","",ROUND(E5253-K5253,0))</f>
        <v/>
      </c>
      <c r="P5253">
        <f>IF(O5253="","",IF(O5253&gt;=1,O5253,0))</f>
        <v/>
      </c>
      <c r="Q5253" s="27">
        <f>IF(E5253="","",MAX(0,E5253-22))</f>
        <v/>
      </c>
      <c r="R5253" s="27">
        <f>IF(H5253=1,E5253,"")</f>
        <v/>
      </c>
      <c r="S5253" s="27">
        <f>IF(AND(H5253=1,J5253&lt;&gt;""),E5253-J5253,"")</f>
        <v/>
      </c>
      <c r="T5253">
        <f>IF(G5253="","",MONTH(G5253))</f>
        <v/>
      </c>
    </row>
    <row r="5254">
      <c r="A5254" s="24" t="n">
        <v>2020</v>
      </c>
      <c r="B5254" s="24" t="n">
        <v>8</v>
      </c>
      <c r="C5254" s="24" t="n">
        <v>6</v>
      </c>
      <c r="D5254" s="24" t="n">
        <v>21</v>
      </c>
      <c r="E5254" s="24" t="n">
        <v>18.67</v>
      </c>
      <c r="F5254" s="25">
        <f>IF($E5254="","",DATE(IF($A5254="",nominal_year,$A5254),$B5254,$C5254)+($D5254-IF(LEFT(hour_conv,1)="1",1,0))/24)</f>
        <v/>
      </c>
      <c r="G5254" s="26">
        <f>IF(F5254="","",INT(F5254))</f>
        <v/>
      </c>
      <c r="H5254">
        <f>IF(G5254="","",IF(AND(MONTH(G5254)*100+DAY(G5254)&gt;=season_lo,MONTH(G5254)*100+DAY(G5254)&lt;=season_hi),1,0))</f>
        <v/>
      </c>
      <c r="I5254">
        <f>IF(G5254="","",G5254-first_day+1)</f>
        <v/>
      </c>
      <c r="J5254" s="27">
        <f>IF(I5254="","",INDEX(Daily!$J$2:$J$421,I5254))</f>
        <v/>
      </c>
      <c r="K5254" s="27">
        <f>IF(J5254="","",J5254+cat_offset)</f>
        <v/>
      </c>
      <c r="L5254" s="27">
        <f>IF(J5254="","",MAX(0,E5254-J5254)^2)</f>
        <v/>
      </c>
      <c r="M5254" s="27">
        <f>IF(J5254="","",MAX(0,E5254-(J5254+twcdh_off))^2)</f>
        <v/>
      </c>
      <c r="N5254" s="27">
        <f>IF(E5254="","",MAX(0,E5254-swcdh_thr)^2)</f>
        <v/>
      </c>
      <c r="O5254">
        <f>IF(K5254="","",ROUND(E5254-K5254,0))</f>
        <v/>
      </c>
      <c r="P5254">
        <f>IF(O5254="","",IF(O5254&gt;=1,O5254,0))</f>
        <v/>
      </c>
      <c r="Q5254" s="27">
        <f>IF(E5254="","",MAX(0,E5254-22))</f>
        <v/>
      </c>
      <c r="R5254" s="27">
        <f>IF(H5254=1,E5254,"")</f>
        <v/>
      </c>
      <c r="S5254" s="27">
        <f>IF(AND(H5254=1,J5254&lt;&gt;""),E5254-J5254,"")</f>
        <v/>
      </c>
      <c r="T5254">
        <f>IF(G5254="","",MONTH(G5254))</f>
        <v/>
      </c>
    </row>
    <row r="5255">
      <c r="A5255" s="24" t="n">
        <v>2020</v>
      </c>
      <c r="B5255" s="24" t="n">
        <v>8</v>
      </c>
      <c r="C5255" s="24" t="n">
        <v>6</v>
      </c>
      <c r="D5255" s="24" t="n">
        <v>22</v>
      </c>
      <c r="E5255" s="24" t="n">
        <v>17.69</v>
      </c>
      <c r="F5255" s="25">
        <f>IF($E5255="","",DATE(IF($A5255="",nominal_year,$A5255),$B5255,$C5255)+($D5255-IF(LEFT(hour_conv,1)="1",1,0))/24)</f>
        <v/>
      </c>
      <c r="G5255" s="26">
        <f>IF(F5255="","",INT(F5255))</f>
        <v/>
      </c>
      <c r="H5255">
        <f>IF(G5255="","",IF(AND(MONTH(G5255)*100+DAY(G5255)&gt;=season_lo,MONTH(G5255)*100+DAY(G5255)&lt;=season_hi),1,0))</f>
        <v/>
      </c>
      <c r="I5255">
        <f>IF(G5255="","",G5255-first_day+1)</f>
        <v/>
      </c>
      <c r="J5255" s="27">
        <f>IF(I5255="","",INDEX(Daily!$J$2:$J$421,I5255))</f>
        <v/>
      </c>
      <c r="K5255" s="27">
        <f>IF(J5255="","",J5255+cat_offset)</f>
        <v/>
      </c>
      <c r="L5255" s="27">
        <f>IF(J5255="","",MAX(0,E5255-J5255)^2)</f>
        <v/>
      </c>
      <c r="M5255" s="27">
        <f>IF(J5255="","",MAX(0,E5255-(J5255+twcdh_off))^2)</f>
        <v/>
      </c>
      <c r="N5255" s="27">
        <f>IF(E5255="","",MAX(0,E5255-swcdh_thr)^2)</f>
        <v/>
      </c>
      <c r="O5255">
        <f>IF(K5255="","",ROUND(E5255-K5255,0))</f>
        <v/>
      </c>
      <c r="P5255">
        <f>IF(O5255="","",IF(O5255&gt;=1,O5255,0))</f>
        <v/>
      </c>
      <c r="Q5255" s="27">
        <f>IF(E5255="","",MAX(0,E5255-22))</f>
        <v/>
      </c>
      <c r="R5255" s="27">
        <f>IF(H5255=1,E5255,"")</f>
        <v/>
      </c>
      <c r="S5255" s="27">
        <f>IF(AND(H5255=1,J5255&lt;&gt;""),E5255-J5255,"")</f>
        <v/>
      </c>
      <c r="T5255">
        <f>IF(G5255="","",MONTH(G5255))</f>
        <v/>
      </c>
    </row>
    <row r="5256">
      <c r="A5256" s="24" t="n">
        <v>2020</v>
      </c>
      <c r="B5256" s="24" t="n">
        <v>8</v>
      </c>
      <c r="C5256" s="24" t="n">
        <v>6</v>
      </c>
      <c r="D5256" s="24" t="n">
        <v>23</v>
      </c>
      <c r="E5256" s="24" t="n">
        <v>15.53</v>
      </c>
      <c r="F5256" s="25">
        <f>IF($E5256="","",DATE(IF($A5256="",nominal_year,$A5256),$B5256,$C5256)+($D5256-IF(LEFT(hour_conv,1)="1",1,0))/24)</f>
        <v/>
      </c>
      <c r="G5256" s="26">
        <f>IF(F5256="","",INT(F5256))</f>
        <v/>
      </c>
      <c r="H5256">
        <f>IF(G5256="","",IF(AND(MONTH(G5256)*100+DAY(G5256)&gt;=season_lo,MONTH(G5256)*100+DAY(G5256)&lt;=season_hi),1,0))</f>
        <v/>
      </c>
      <c r="I5256">
        <f>IF(G5256="","",G5256-first_day+1)</f>
        <v/>
      </c>
      <c r="J5256" s="27">
        <f>IF(I5256="","",INDEX(Daily!$J$2:$J$421,I5256))</f>
        <v/>
      </c>
      <c r="K5256" s="27">
        <f>IF(J5256="","",J5256+cat_offset)</f>
        <v/>
      </c>
      <c r="L5256" s="27">
        <f>IF(J5256="","",MAX(0,E5256-J5256)^2)</f>
        <v/>
      </c>
      <c r="M5256" s="27">
        <f>IF(J5256="","",MAX(0,E5256-(J5256+twcdh_off))^2)</f>
        <v/>
      </c>
      <c r="N5256" s="27">
        <f>IF(E5256="","",MAX(0,E5256-swcdh_thr)^2)</f>
        <v/>
      </c>
      <c r="O5256">
        <f>IF(K5256="","",ROUND(E5256-K5256,0))</f>
        <v/>
      </c>
      <c r="P5256">
        <f>IF(O5256="","",IF(O5256&gt;=1,O5256,0))</f>
        <v/>
      </c>
      <c r="Q5256" s="27">
        <f>IF(E5256="","",MAX(0,E5256-22))</f>
        <v/>
      </c>
      <c r="R5256" s="27">
        <f>IF(H5256=1,E5256,"")</f>
        <v/>
      </c>
      <c r="S5256" s="27">
        <f>IF(AND(H5256=1,J5256&lt;&gt;""),E5256-J5256,"")</f>
        <v/>
      </c>
      <c r="T5256">
        <f>IF(G5256="","",MONTH(G5256))</f>
        <v/>
      </c>
    </row>
    <row r="5257">
      <c r="A5257" s="24" t="n">
        <v>2020</v>
      </c>
      <c r="B5257" s="24" t="n">
        <v>8</v>
      </c>
      <c r="C5257" s="24" t="n">
        <v>6</v>
      </c>
      <c r="D5257" s="24" t="n">
        <v>24</v>
      </c>
      <c r="E5257" s="24" t="n">
        <v>15.16</v>
      </c>
      <c r="F5257" s="25">
        <f>IF($E5257="","",DATE(IF($A5257="",nominal_year,$A5257),$B5257,$C5257)+($D5257-IF(LEFT(hour_conv,1)="1",1,0))/24)</f>
        <v/>
      </c>
      <c r="G5257" s="26">
        <f>IF(F5257="","",INT(F5257))</f>
        <v/>
      </c>
      <c r="H5257">
        <f>IF(G5257="","",IF(AND(MONTH(G5257)*100+DAY(G5257)&gt;=season_lo,MONTH(G5257)*100+DAY(G5257)&lt;=season_hi),1,0))</f>
        <v/>
      </c>
      <c r="I5257">
        <f>IF(G5257="","",G5257-first_day+1)</f>
        <v/>
      </c>
      <c r="J5257" s="27">
        <f>IF(I5257="","",INDEX(Daily!$J$2:$J$421,I5257))</f>
        <v/>
      </c>
      <c r="K5257" s="27">
        <f>IF(J5257="","",J5257+cat_offset)</f>
        <v/>
      </c>
      <c r="L5257" s="27">
        <f>IF(J5257="","",MAX(0,E5257-J5257)^2)</f>
        <v/>
      </c>
      <c r="M5257" s="27">
        <f>IF(J5257="","",MAX(0,E5257-(J5257+twcdh_off))^2)</f>
        <v/>
      </c>
      <c r="N5257" s="27">
        <f>IF(E5257="","",MAX(0,E5257-swcdh_thr)^2)</f>
        <v/>
      </c>
      <c r="O5257">
        <f>IF(K5257="","",ROUND(E5257-K5257,0))</f>
        <v/>
      </c>
      <c r="P5257">
        <f>IF(O5257="","",IF(O5257&gt;=1,O5257,0))</f>
        <v/>
      </c>
      <c r="Q5257" s="27">
        <f>IF(E5257="","",MAX(0,E5257-22))</f>
        <v/>
      </c>
      <c r="R5257" s="27">
        <f>IF(H5257=1,E5257,"")</f>
        <v/>
      </c>
      <c r="S5257" s="27">
        <f>IF(AND(H5257=1,J5257&lt;&gt;""),E5257-J5257,"")</f>
        <v/>
      </c>
      <c r="T5257">
        <f>IF(G5257="","",MONTH(G5257))</f>
        <v/>
      </c>
    </row>
    <row r="5258">
      <c r="A5258" s="24" t="n">
        <v>2020</v>
      </c>
      <c r="B5258" s="24" t="n">
        <v>8</v>
      </c>
      <c r="C5258" s="24" t="n">
        <v>7</v>
      </c>
      <c r="D5258" s="24" t="n">
        <v>1</v>
      </c>
      <c r="E5258" s="24" t="n">
        <v>14.12</v>
      </c>
      <c r="F5258" s="25">
        <f>IF($E5258="","",DATE(IF($A5258="",nominal_year,$A5258),$B5258,$C5258)+($D5258-IF(LEFT(hour_conv,1)="1",1,0))/24)</f>
        <v/>
      </c>
      <c r="G5258" s="26">
        <f>IF(F5258="","",INT(F5258))</f>
        <v/>
      </c>
      <c r="H5258">
        <f>IF(G5258="","",IF(AND(MONTH(G5258)*100+DAY(G5258)&gt;=season_lo,MONTH(G5258)*100+DAY(G5258)&lt;=season_hi),1,0))</f>
        <v/>
      </c>
      <c r="I5258">
        <f>IF(G5258="","",G5258-first_day+1)</f>
        <v/>
      </c>
      <c r="J5258" s="27">
        <f>IF(I5258="","",INDEX(Daily!$J$2:$J$421,I5258))</f>
        <v/>
      </c>
      <c r="K5258" s="27">
        <f>IF(J5258="","",J5258+cat_offset)</f>
        <v/>
      </c>
      <c r="L5258" s="27">
        <f>IF(J5258="","",MAX(0,E5258-J5258)^2)</f>
        <v/>
      </c>
      <c r="M5258" s="27">
        <f>IF(J5258="","",MAX(0,E5258-(J5258+twcdh_off))^2)</f>
        <v/>
      </c>
      <c r="N5258" s="27">
        <f>IF(E5258="","",MAX(0,E5258-swcdh_thr)^2)</f>
        <v/>
      </c>
      <c r="O5258">
        <f>IF(K5258="","",ROUND(E5258-K5258,0))</f>
        <v/>
      </c>
      <c r="P5258">
        <f>IF(O5258="","",IF(O5258&gt;=1,O5258,0))</f>
        <v/>
      </c>
      <c r="Q5258" s="27">
        <f>IF(E5258="","",MAX(0,E5258-22))</f>
        <v/>
      </c>
      <c r="R5258" s="27">
        <f>IF(H5258=1,E5258,"")</f>
        <v/>
      </c>
      <c r="S5258" s="27">
        <f>IF(AND(H5258=1,J5258&lt;&gt;""),E5258-J5258,"")</f>
        <v/>
      </c>
      <c r="T5258">
        <f>IF(G5258="","",MONTH(G5258))</f>
        <v/>
      </c>
    </row>
    <row r="5259">
      <c r="A5259" s="24" t="n">
        <v>2020</v>
      </c>
      <c r="B5259" s="24" t="n">
        <v>8</v>
      </c>
      <c r="C5259" s="24" t="n">
        <v>7</v>
      </c>
      <c r="D5259" s="24" t="n">
        <v>2</v>
      </c>
      <c r="E5259" s="24" t="n">
        <v>13.58</v>
      </c>
      <c r="F5259" s="25">
        <f>IF($E5259="","",DATE(IF($A5259="",nominal_year,$A5259),$B5259,$C5259)+($D5259-IF(LEFT(hour_conv,1)="1",1,0))/24)</f>
        <v/>
      </c>
      <c r="G5259" s="26">
        <f>IF(F5259="","",INT(F5259))</f>
        <v/>
      </c>
      <c r="H5259">
        <f>IF(G5259="","",IF(AND(MONTH(G5259)*100+DAY(G5259)&gt;=season_lo,MONTH(G5259)*100+DAY(G5259)&lt;=season_hi),1,0))</f>
        <v/>
      </c>
      <c r="I5259">
        <f>IF(G5259="","",G5259-first_day+1)</f>
        <v/>
      </c>
      <c r="J5259" s="27">
        <f>IF(I5259="","",INDEX(Daily!$J$2:$J$421,I5259))</f>
        <v/>
      </c>
      <c r="K5259" s="27">
        <f>IF(J5259="","",J5259+cat_offset)</f>
        <v/>
      </c>
      <c r="L5259" s="27">
        <f>IF(J5259="","",MAX(0,E5259-J5259)^2)</f>
        <v/>
      </c>
      <c r="M5259" s="27">
        <f>IF(J5259="","",MAX(0,E5259-(J5259+twcdh_off))^2)</f>
        <v/>
      </c>
      <c r="N5259" s="27">
        <f>IF(E5259="","",MAX(0,E5259-swcdh_thr)^2)</f>
        <v/>
      </c>
      <c r="O5259">
        <f>IF(K5259="","",ROUND(E5259-K5259,0))</f>
        <v/>
      </c>
      <c r="P5259">
        <f>IF(O5259="","",IF(O5259&gt;=1,O5259,0))</f>
        <v/>
      </c>
      <c r="Q5259" s="27">
        <f>IF(E5259="","",MAX(0,E5259-22))</f>
        <v/>
      </c>
      <c r="R5259" s="27">
        <f>IF(H5259=1,E5259,"")</f>
        <v/>
      </c>
      <c r="S5259" s="27">
        <f>IF(AND(H5259=1,J5259&lt;&gt;""),E5259-J5259,"")</f>
        <v/>
      </c>
      <c r="T5259">
        <f>IF(G5259="","",MONTH(G5259))</f>
        <v/>
      </c>
    </row>
    <row r="5260">
      <c r="A5260" s="24" t="n">
        <v>2020</v>
      </c>
      <c r="B5260" s="24" t="n">
        <v>8</v>
      </c>
      <c r="C5260" s="24" t="n">
        <v>7</v>
      </c>
      <c r="D5260" s="24" t="n">
        <v>3</v>
      </c>
      <c r="E5260" s="24" t="n">
        <v>12.68</v>
      </c>
      <c r="F5260" s="25">
        <f>IF($E5260="","",DATE(IF($A5260="",nominal_year,$A5260),$B5260,$C5260)+($D5260-IF(LEFT(hour_conv,1)="1",1,0))/24)</f>
        <v/>
      </c>
      <c r="G5260" s="26">
        <f>IF(F5260="","",INT(F5260))</f>
        <v/>
      </c>
      <c r="H5260">
        <f>IF(G5260="","",IF(AND(MONTH(G5260)*100+DAY(G5260)&gt;=season_lo,MONTH(G5260)*100+DAY(G5260)&lt;=season_hi),1,0))</f>
        <v/>
      </c>
      <c r="I5260">
        <f>IF(G5260="","",G5260-first_day+1)</f>
        <v/>
      </c>
      <c r="J5260" s="27">
        <f>IF(I5260="","",INDEX(Daily!$J$2:$J$421,I5260))</f>
        <v/>
      </c>
      <c r="K5260" s="27">
        <f>IF(J5260="","",J5260+cat_offset)</f>
        <v/>
      </c>
      <c r="L5260" s="27">
        <f>IF(J5260="","",MAX(0,E5260-J5260)^2)</f>
        <v/>
      </c>
      <c r="M5260" s="27">
        <f>IF(J5260="","",MAX(0,E5260-(J5260+twcdh_off))^2)</f>
        <v/>
      </c>
      <c r="N5260" s="27">
        <f>IF(E5260="","",MAX(0,E5260-swcdh_thr)^2)</f>
        <v/>
      </c>
      <c r="O5260">
        <f>IF(K5260="","",ROUND(E5260-K5260,0))</f>
        <v/>
      </c>
      <c r="P5260">
        <f>IF(O5260="","",IF(O5260&gt;=1,O5260,0))</f>
        <v/>
      </c>
      <c r="Q5260" s="27">
        <f>IF(E5260="","",MAX(0,E5260-22))</f>
        <v/>
      </c>
      <c r="R5260" s="27">
        <f>IF(H5260=1,E5260,"")</f>
        <v/>
      </c>
      <c r="S5260" s="27">
        <f>IF(AND(H5260=1,J5260&lt;&gt;""),E5260-J5260,"")</f>
        <v/>
      </c>
      <c r="T5260">
        <f>IF(G5260="","",MONTH(G5260))</f>
        <v/>
      </c>
    </row>
    <row r="5261">
      <c r="A5261" s="24" t="n">
        <v>2020</v>
      </c>
      <c r="B5261" s="24" t="n">
        <v>8</v>
      </c>
      <c r="C5261" s="24" t="n">
        <v>7</v>
      </c>
      <c r="D5261" s="24" t="n">
        <v>4</v>
      </c>
      <c r="E5261" s="24" t="n">
        <v>12.68</v>
      </c>
      <c r="F5261" s="25">
        <f>IF($E5261="","",DATE(IF($A5261="",nominal_year,$A5261),$B5261,$C5261)+($D5261-IF(LEFT(hour_conv,1)="1",1,0))/24)</f>
        <v/>
      </c>
      <c r="G5261" s="26">
        <f>IF(F5261="","",INT(F5261))</f>
        <v/>
      </c>
      <c r="H5261">
        <f>IF(G5261="","",IF(AND(MONTH(G5261)*100+DAY(G5261)&gt;=season_lo,MONTH(G5261)*100+DAY(G5261)&lt;=season_hi),1,0))</f>
        <v/>
      </c>
      <c r="I5261">
        <f>IF(G5261="","",G5261-first_day+1)</f>
        <v/>
      </c>
      <c r="J5261" s="27">
        <f>IF(I5261="","",INDEX(Daily!$J$2:$J$421,I5261))</f>
        <v/>
      </c>
      <c r="K5261" s="27">
        <f>IF(J5261="","",J5261+cat_offset)</f>
        <v/>
      </c>
      <c r="L5261" s="27">
        <f>IF(J5261="","",MAX(0,E5261-J5261)^2)</f>
        <v/>
      </c>
      <c r="M5261" s="27">
        <f>IF(J5261="","",MAX(0,E5261-(J5261+twcdh_off))^2)</f>
        <v/>
      </c>
      <c r="N5261" s="27">
        <f>IF(E5261="","",MAX(0,E5261-swcdh_thr)^2)</f>
        <v/>
      </c>
      <c r="O5261">
        <f>IF(K5261="","",ROUND(E5261-K5261,0))</f>
        <v/>
      </c>
      <c r="P5261">
        <f>IF(O5261="","",IF(O5261&gt;=1,O5261,0))</f>
        <v/>
      </c>
      <c r="Q5261" s="27">
        <f>IF(E5261="","",MAX(0,E5261-22))</f>
        <v/>
      </c>
      <c r="R5261" s="27">
        <f>IF(H5261=1,E5261,"")</f>
        <v/>
      </c>
      <c r="S5261" s="27">
        <f>IF(AND(H5261=1,J5261&lt;&gt;""),E5261-J5261,"")</f>
        <v/>
      </c>
      <c r="T5261">
        <f>IF(G5261="","",MONTH(G5261))</f>
        <v/>
      </c>
    </row>
    <row r="5262">
      <c r="A5262" s="24" t="n">
        <v>2020</v>
      </c>
      <c r="B5262" s="24" t="n">
        <v>8</v>
      </c>
      <c r="C5262" s="24" t="n">
        <v>7</v>
      </c>
      <c r="D5262" s="24" t="n">
        <v>5</v>
      </c>
      <c r="E5262" s="24" t="n">
        <v>12.52</v>
      </c>
      <c r="F5262" s="25">
        <f>IF($E5262="","",DATE(IF($A5262="",nominal_year,$A5262),$B5262,$C5262)+($D5262-IF(LEFT(hour_conv,1)="1",1,0))/24)</f>
        <v/>
      </c>
      <c r="G5262" s="26">
        <f>IF(F5262="","",INT(F5262))</f>
        <v/>
      </c>
      <c r="H5262">
        <f>IF(G5262="","",IF(AND(MONTH(G5262)*100+DAY(G5262)&gt;=season_lo,MONTH(G5262)*100+DAY(G5262)&lt;=season_hi),1,0))</f>
        <v/>
      </c>
      <c r="I5262">
        <f>IF(G5262="","",G5262-first_day+1)</f>
        <v/>
      </c>
      <c r="J5262" s="27">
        <f>IF(I5262="","",INDEX(Daily!$J$2:$J$421,I5262))</f>
        <v/>
      </c>
      <c r="K5262" s="27">
        <f>IF(J5262="","",J5262+cat_offset)</f>
        <v/>
      </c>
      <c r="L5262" s="27">
        <f>IF(J5262="","",MAX(0,E5262-J5262)^2)</f>
        <v/>
      </c>
      <c r="M5262" s="27">
        <f>IF(J5262="","",MAX(0,E5262-(J5262+twcdh_off))^2)</f>
        <v/>
      </c>
      <c r="N5262" s="27">
        <f>IF(E5262="","",MAX(0,E5262-swcdh_thr)^2)</f>
        <v/>
      </c>
      <c r="O5262">
        <f>IF(K5262="","",ROUND(E5262-K5262,0))</f>
        <v/>
      </c>
      <c r="P5262">
        <f>IF(O5262="","",IF(O5262&gt;=1,O5262,0))</f>
        <v/>
      </c>
      <c r="Q5262" s="27">
        <f>IF(E5262="","",MAX(0,E5262-22))</f>
        <v/>
      </c>
      <c r="R5262" s="27">
        <f>IF(H5262=1,E5262,"")</f>
        <v/>
      </c>
      <c r="S5262" s="27">
        <f>IF(AND(H5262=1,J5262&lt;&gt;""),E5262-J5262,"")</f>
        <v/>
      </c>
      <c r="T5262">
        <f>IF(G5262="","",MONTH(G5262))</f>
        <v/>
      </c>
    </row>
    <row r="5263">
      <c r="A5263" s="24" t="n">
        <v>2020</v>
      </c>
      <c r="B5263" s="24" t="n">
        <v>8</v>
      </c>
      <c r="C5263" s="24" t="n">
        <v>7</v>
      </c>
      <c r="D5263" s="24" t="n">
        <v>6</v>
      </c>
      <c r="E5263" s="24" t="n">
        <v>13.13</v>
      </c>
      <c r="F5263" s="25">
        <f>IF($E5263="","",DATE(IF($A5263="",nominal_year,$A5263),$B5263,$C5263)+($D5263-IF(LEFT(hour_conv,1)="1",1,0))/24)</f>
        <v/>
      </c>
      <c r="G5263" s="26">
        <f>IF(F5263="","",INT(F5263))</f>
        <v/>
      </c>
      <c r="H5263">
        <f>IF(G5263="","",IF(AND(MONTH(G5263)*100+DAY(G5263)&gt;=season_lo,MONTH(G5263)*100+DAY(G5263)&lt;=season_hi),1,0))</f>
        <v/>
      </c>
      <c r="I5263">
        <f>IF(G5263="","",G5263-first_day+1)</f>
        <v/>
      </c>
      <c r="J5263" s="27">
        <f>IF(I5263="","",INDEX(Daily!$J$2:$J$421,I5263))</f>
        <v/>
      </c>
      <c r="K5263" s="27">
        <f>IF(J5263="","",J5263+cat_offset)</f>
        <v/>
      </c>
      <c r="L5263" s="27">
        <f>IF(J5263="","",MAX(0,E5263-J5263)^2)</f>
        <v/>
      </c>
      <c r="M5263" s="27">
        <f>IF(J5263="","",MAX(0,E5263-(J5263+twcdh_off))^2)</f>
        <v/>
      </c>
      <c r="N5263" s="27">
        <f>IF(E5263="","",MAX(0,E5263-swcdh_thr)^2)</f>
        <v/>
      </c>
      <c r="O5263">
        <f>IF(K5263="","",ROUND(E5263-K5263,0))</f>
        <v/>
      </c>
      <c r="P5263">
        <f>IF(O5263="","",IF(O5263&gt;=1,O5263,0))</f>
        <v/>
      </c>
      <c r="Q5263" s="27">
        <f>IF(E5263="","",MAX(0,E5263-22))</f>
        <v/>
      </c>
      <c r="R5263" s="27">
        <f>IF(H5263=1,E5263,"")</f>
        <v/>
      </c>
      <c r="S5263" s="27">
        <f>IF(AND(H5263=1,J5263&lt;&gt;""),E5263-J5263,"")</f>
        <v/>
      </c>
      <c r="T5263">
        <f>IF(G5263="","",MONTH(G5263))</f>
        <v/>
      </c>
    </row>
    <row r="5264">
      <c r="A5264" s="24" t="n">
        <v>2020</v>
      </c>
      <c r="B5264" s="24" t="n">
        <v>8</v>
      </c>
      <c r="C5264" s="24" t="n">
        <v>7</v>
      </c>
      <c r="D5264" s="24" t="n">
        <v>7</v>
      </c>
      <c r="E5264" s="24" t="n">
        <v>13.41</v>
      </c>
      <c r="F5264" s="25">
        <f>IF($E5264="","",DATE(IF($A5264="",nominal_year,$A5264),$B5264,$C5264)+($D5264-IF(LEFT(hour_conv,1)="1",1,0))/24)</f>
        <v/>
      </c>
      <c r="G5264" s="26">
        <f>IF(F5264="","",INT(F5264))</f>
        <v/>
      </c>
      <c r="H5264">
        <f>IF(G5264="","",IF(AND(MONTH(G5264)*100+DAY(G5264)&gt;=season_lo,MONTH(G5264)*100+DAY(G5264)&lt;=season_hi),1,0))</f>
        <v/>
      </c>
      <c r="I5264">
        <f>IF(G5264="","",G5264-first_day+1)</f>
        <v/>
      </c>
      <c r="J5264" s="27">
        <f>IF(I5264="","",INDEX(Daily!$J$2:$J$421,I5264))</f>
        <v/>
      </c>
      <c r="K5264" s="27">
        <f>IF(J5264="","",J5264+cat_offset)</f>
        <v/>
      </c>
      <c r="L5264" s="27">
        <f>IF(J5264="","",MAX(0,E5264-J5264)^2)</f>
        <v/>
      </c>
      <c r="M5264" s="27">
        <f>IF(J5264="","",MAX(0,E5264-(J5264+twcdh_off))^2)</f>
        <v/>
      </c>
      <c r="N5264" s="27">
        <f>IF(E5264="","",MAX(0,E5264-swcdh_thr)^2)</f>
        <v/>
      </c>
      <c r="O5264">
        <f>IF(K5264="","",ROUND(E5264-K5264,0))</f>
        <v/>
      </c>
      <c r="P5264">
        <f>IF(O5264="","",IF(O5264&gt;=1,O5264,0))</f>
        <v/>
      </c>
      <c r="Q5264" s="27">
        <f>IF(E5264="","",MAX(0,E5264-22))</f>
        <v/>
      </c>
      <c r="R5264" s="27">
        <f>IF(H5264=1,E5264,"")</f>
        <v/>
      </c>
      <c r="S5264" s="27">
        <f>IF(AND(H5264=1,J5264&lt;&gt;""),E5264-J5264,"")</f>
        <v/>
      </c>
      <c r="T5264">
        <f>IF(G5264="","",MONTH(G5264))</f>
        <v/>
      </c>
    </row>
    <row r="5265">
      <c r="A5265" s="24" t="n">
        <v>2020</v>
      </c>
      <c r="B5265" s="24" t="n">
        <v>8</v>
      </c>
      <c r="C5265" s="24" t="n">
        <v>7</v>
      </c>
      <c r="D5265" s="24" t="n">
        <v>8</v>
      </c>
      <c r="E5265" s="24" t="n">
        <v>15.22</v>
      </c>
      <c r="F5265" s="25">
        <f>IF($E5265="","",DATE(IF($A5265="",nominal_year,$A5265),$B5265,$C5265)+($D5265-IF(LEFT(hour_conv,1)="1",1,0))/24)</f>
        <v/>
      </c>
      <c r="G5265" s="26">
        <f>IF(F5265="","",INT(F5265))</f>
        <v/>
      </c>
      <c r="H5265">
        <f>IF(G5265="","",IF(AND(MONTH(G5265)*100+DAY(G5265)&gt;=season_lo,MONTH(G5265)*100+DAY(G5265)&lt;=season_hi),1,0))</f>
        <v/>
      </c>
      <c r="I5265">
        <f>IF(G5265="","",G5265-first_day+1)</f>
        <v/>
      </c>
      <c r="J5265" s="27">
        <f>IF(I5265="","",INDEX(Daily!$J$2:$J$421,I5265))</f>
        <v/>
      </c>
      <c r="K5265" s="27">
        <f>IF(J5265="","",J5265+cat_offset)</f>
        <v/>
      </c>
      <c r="L5265" s="27">
        <f>IF(J5265="","",MAX(0,E5265-J5265)^2)</f>
        <v/>
      </c>
      <c r="M5265" s="27">
        <f>IF(J5265="","",MAX(0,E5265-(J5265+twcdh_off))^2)</f>
        <v/>
      </c>
      <c r="N5265" s="27">
        <f>IF(E5265="","",MAX(0,E5265-swcdh_thr)^2)</f>
        <v/>
      </c>
      <c r="O5265">
        <f>IF(K5265="","",ROUND(E5265-K5265,0))</f>
        <v/>
      </c>
      <c r="P5265">
        <f>IF(O5265="","",IF(O5265&gt;=1,O5265,0))</f>
        <v/>
      </c>
      <c r="Q5265" s="27">
        <f>IF(E5265="","",MAX(0,E5265-22))</f>
        <v/>
      </c>
      <c r="R5265" s="27">
        <f>IF(H5265=1,E5265,"")</f>
        <v/>
      </c>
      <c r="S5265" s="27">
        <f>IF(AND(H5265=1,J5265&lt;&gt;""),E5265-J5265,"")</f>
        <v/>
      </c>
      <c r="T5265">
        <f>IF(G5265="","",MONTH(G5265))</f>
        <v/>
      </c>
    </row>
    <row r="5266">
      <c r="A5266" s="24" t="n">
        <v>2020</v>
      </c>
      <c r="B5266" s="24" t="n">
        <v>8</v>
      </c>
      <c r="C5266" s="24" t="n">
        <v>7</v>
      </c>
      <c r="D5266" s="24" t="n">
        <v>9</v>
      </c>
      <c r="E5266" s="24" t="n">
        <v>17.01</v>
      </c>
      <c r="F5266" s="25">
        <f>IF($E5266="","",DATE(IF($A5266="",nominal_year,$A5266),$B5266,$C5266)+($D5266-IF(LEFT(hour_conv,1)="1",1,0))/24)</f>
        <v/>
      </c>
      <c r="G5266" s="26">
        <f>IF(F5266="","",INT(F5266))</f>
        <v/>
      </c>
      <c r="H5266">
        <f>IF(G5266="","",IF(AND(MONTH(G5266)*100+DAY(G5266)&gt;=season_lo,MONTH(G5266)*100+DAY(G5266)&lt;=season_hi),1,0))</f>
        <v/>
      </c>
      <c r="I5266">
        <f>IF(G5266="","",G5266-first_day+1)</f>
        <v/>
      </c>
      <c r="J5266" s="27">
        <f>IF(I5266="","",INDEX(Daily!$J$2:$J$421,I5266))</f>
        <v/>
      </c>
      <c r="K5266" s="27">
        <f>IF(J5266="","",J5266+cat_offset)</f>
        <v/>
      </c>
      <c r="L5266" s="27">
        <f>IF(J5266="","",MAX(0,E5266-J5266)^2)</f>
        <v/>
      </c>
      <c r="M5266" s="27">
        <f>IF(J5266="","",MAX(0,E5266-(J5266+twcdh_off))^2)</f>
        <v/>
      </c>
      <c r="N5266" s="27">
        <f>IF(E5266="","",MAX(0,E5266-swcdh_thr)^2)</f>
        <v/>
      </c>
      <c r="O5266">
        <f>IF(K5266="","",ROUND(E5266-K5266,0))</f>
        <v/>
      </c>
      <c r="P5266">
        <f>IF(O5266="","",IF(O5266&gt;=1,O5266,0))</f>
        <v/>
      </c>
      <c r="Q5266" s="27">
        <f>IF(E5266="","",MAX(0,E5266-22))</f>
        <v/>
      </c>
      <c r="R5266" s="27">
        <f>IF(H5266=1,E5266,"")</f>
        <v/>
      </c>
      <c r="S5266" s="27">
        <f>IF(AND(H5266=1,J5266&lt;&gt;""),E5266-J5266,"")</f>
        <v/>
      </c>
      <c r="T5266">
        <f>IF(G5266="","",MONTH(G5266))</f>
        <v/>
      </c>
    </row>
    <row r="5267">
      <c r="A5267" s="24" t="n">
        <v>2020</v>
      </c>
      <c r="B5267" s="24" t="n">
        <v>8</v>
      </c>
      <c r="C5267" s="24" t="n">
        <v>7</v>
      </c>
      <c r="D5267" s="24" t="n">
        <v>10</v>
      </c>
      <c r="E5267" s="24" t="n">
        <v>17.76</v>
      </c>
      <c r="F5267" s="25">
        <f>IF($E5267="","",DATE(IF($A5267="",nominal_year,$A5267),$B5267,$C5267)+($D5267-IF(LEFT(hour_conv,1)="1",1,0))/24)</f>
        <v/>
      </c>
      <c r="G5267" s="26">
        <f>IF(F5267="","",INT(F5267))</f>
        <v/>
      </c>
      <c r="H5267">
        <f>IF(G5267="","",IF(AND(MONTH(G5267)*100+DAY(G5267)&gt;=season_lo,MONTH(G5267)*100+DAY(G5267)&lt;=season_hi),1,0))</f>
        <v/>
      </c>
      <c r="I5267">
        <f>IF(G5267="","",G5267-first_day+1)</f>
        <v/>
      </c>
      <c r="J5267" s="27">
        <f>IF(I5267="","",INDEX(Daily!$J$2:$J$421,I5267))</f>
        <v/>
      </c>
      <c r="K5267" s="27">
        <f>IF(J5267="","",J5267+cat_offset)</f>
        <v/>
      </c>
      <c r="L5267" s="27">
        <f>IF(J5267="","",MAX(0,E5267-J5267)^2)</f>
        <v/>
      </c>
      <c r="M5267" s="27">
        <f>IF(J5267="","",MAX(0,E5267-(J5267+twcdh_off))^2)</f>
        <v/>
      </c>
      <c r="N5267" s="27">
        <f>IF(E5267="","",MAX(0,E5267-swcdh_thr)^2)</f>
        <v/>
      </c>
      <c r="O5267">
        <f>IF(K5267="","",ROUND(E5267-K5267,0))</f>
        <v/>
      </c>
      <c r="P5267">
        <f>IF(O5267="","",IF(O5267&gt;=1,O5267,0))</f>
        <v/>
      </c>
      <c r="Q5267" s="27">
        <f>IF(E5267="","",MAX(0,E5267-22))</f>
        <v/>
      </c>
      <c r="R5267" s="27">
        <f>IF(H5267=1,E5267,"")</f>
        <v/>
      </c>
      <c r="S5267" s="27">
        <f>IF(AND(H5267=1,J5267&lt;&gt;""),E5267-J5267,"")</f>
        <v/>
      </c>
      <c r="T5267">
        <f>IF(G5267="","",MONTH(G5267))</f>
        <v/>
      </c>
    </row>
    <row r="5268">
      <c r="A5268" s="24" t="n">
        <v>2020</v>
      </c>
      <c r="B5268" s="24" t="n">
        <v>8</v>
      </c>
      <c r="C5268" s="24" t="n">
        <v>7</v>
      </c>
      <c r="D5268" s="24" t="n">
        <v>11</v>
      </c>
      <c r="E5268" s="24" t="n">
        <v>19.15</v>
      </c>
      <c r="F5268" s="25">
        <f>IF($E5268="","",DATE(IF($A5268="",nominal_year,$A5268),$B5268,$C5268)+($D5268-IF(LEFT(hour_conv,1)="1",1,0))/24)</f>
        <v/>
      </c>
      <c r="G5268" s="26">
        <f>IF(F5268="","",INT(F5268))</f>
        <v/>
      </c>
      <c r="H5268">
        <f>IF(G5268="","",IF(AND(MONTH(G5268)*100+DAY(G5268)&gt;=season_lo,MONTH(G5268)*100+DAY(G5268)&lt;=season_hi),1,0))</f>
        <v/>
      </c>
      <c r="I5268">
        <f>IF(G5268="","",G5268-first_day+1)</f>
        <v/>
      </c>
      <c r="J5268" s="27">
        <f>IF(I5268="","",INDEX(Daily!$J$2:$J$421,I5268))</f>
        <v/>
      </c>
      <c r="K5268" s="27">
        <f>IF(J5268="","",J5268+cat_offset)</f>
        <v/>
      </c>
      <c r="L5268" s="27">
        <f>IF(J5268="","",MAX(0,E5268-J5268)^2)</f>
        <v/>
      </c>
      <c r="M5268" s="27">
        <f>IF(J5268="","",MAX(0,E5268-(J5268+twcdh_off))^2)</f>
        <v/>
      </c>
      <c r="N5268" s="27">
        <f>IF(E5268="","",MAX(0,E5268-swcdh_thr)^2)</f>
        <v/>
      </c>
      <c r="O5268">
        <f>IF(K5268="","",ROUND(E5268-K5268,0))</f>
        <v/>
      </c>
      <c r="P5268">
        <f>IF(O5268="","",IF(O5268&gt;=1,O5268,0))</f>
        <v/>
      </c>
      <c r="Q5268" s="27">
        <f>IF(E5268="","",MAX(0,E5268-22))</f>
        <v/>
      </c>
      <c r="R5268" s="27">
        <f>IF(H5268=1,E5268,"")</f>
        <v/>
      </c>
      <c r="S5268" s="27">
        <f>IF(AND(H5268=1,J5268&lt;&gt;""),E5268-J5268,"")</f>
        <v/>
      </c>
      <c r="T5268">
        <f>IF(G5268="","",MONTH(G5268))</f>
        <v/>
      </c>
    </row>
    <row r="5269">
      <c r="A5269" s="24" t="n">
        <v>2020</v>
      </c>
      <c r="B5269" s="24" t="n">
        <v>8</v>
      </c>
      <c r="C5269" s="24" t="n">
        <v>7</v>
      </c>
      <c r="D5269" s="24" t="n">
        <v>12</v>
      </c>
      <c r="E5269" s="24" t="n">
        <v>19.83</v>
      </c>
      <c r="F5269" s="25">
        <f>IF($E5269="","",DATE(IF($A5269="",nominal_year,$A5269),$B5269,$C5269)+($D5269-IF(LEFT(hour_conv,1)="1",1,0))/24)</f>
        <v/>
      </c>
      <c r="G5269" s="26">
        <f>IF(F5269="","",INT(F5269))</f>
        <v/>
      </c>
      <c r="H5269">
        <f>IF(G5269="","",IF(AND(MONTH(G5269)*100+DAY(G5269)&gt;=season_lo,MONTH(G5269)*100+DAY(G5269)&lt;=season_hi),1,0))</f>
        <v/>
      </c>
      <c r="I5269">
        <f>IF(G5269="","",G5269-first_day+1)</f>
        <v/>
      </c>
      <c r="J5269" s="27">
        <f>IF(I5269="","",INDEX(Daily!$J$2:$J$421,I5269))</f>
        <v/>
      </c>
      <c r="K5269" s="27">
        <f>IF(J5269="","",J5269+cat_offset)</f>
        <v/>
      </c>
      <c r="L5269" s="27">
        <f>IF(J5269="","",MAX(0,E5269-J5269)^2)</f>
        <v/>
      </c>
      <c r="M5269" s="27">
        <f>IF(J5269="","",MAX(0,E5269-(J5269+twcdh_off))^2)</f>
        <v/>
      </c>
      <c r="N5269" s="27">
        <f>IF(E5269="","",MAX(0,E5269-swcdh_thr)^2)</f>
        <v/>
      </c>
      <c r="O5269">
        <f>IF(K5269="","",ROUND(E5269-K5269,0))</f>
        <v/>
      </c>
      <c r="P5269">
        <f>IF(O5269="","",IF(O5269&gt;=1,O5269,0))</f>
        <v/>
      </c>
      <c r="Q5269" s="27">
        <f>IF(E5269="","",MAX(0,E5269-22))</f>
        <v/>
      </c>
      <c r="R5269" s="27">
        <f>IF(H5269=1,E5269,"")</f>
        <v/>
      </c>
      <c r="S5269" s="27">
        <f>IF(AND(H5269=1,J5269&lt;&gt;""),E5269-J5269,"")</f>
        <v/>
      </c>
      <c r="T5269">
        <f>IF(G5269="","",MONTH(G5269))</f>
        <v/>
      </c>
    </row>
    <row r="5270">
      <c r="A5270" s="24" t="n">
        <v>2020</v>
      </c>
      <c r="B5270" s="24" t="n">
        <v>8</v>
      </c>
      <c r="C5270" s="24" t="n">
        <v>7</v>
      </c>
      <c r="D5270" s="24" t="n">
        <v>13</v>
      </c>
      <c r="E5270" s="24" t="n">
        <v>21.84</v>
      </c>
      <c r="F5270" s="25">
        <f>IF($E5270="","",DATE(IF($A5270="",nominal_year,$A5270),$B5270,$C5270)+($D5270-IF(LEFT(hour_conv,1)="1",1,0))/24)</f>
        <v/>
      </c>
      <c r="G5270" s="26">
        <f>IF(F5270="","",INT(F5270))</f>
        <v/>
      </c>
      <c r="H5270">
        <f>IF(G5270="","",IF(AND(MONTH(G5270)*100+DAY(G5270)&gt;=season_lo,MONTH(G5270)*100+DAY(G5270)&lt;=season_hi),1,0))</f>
        <v/>
      </c>
      <c r="I5270">
        <f>IF(G5270="","",G5270-first_day+1)</f>
        <v/>
      </c>
      <c r="J5270" s="27">
        <f>IF(I5270="","",INDEX(Daily!$J$2:$J$421,I5270))</f>
        <v/>
      </c>
      <c r="K5270" s="27">
        <f>IF(J5270="","",J5270+cat_offset)</f>
        <v/>
      </c>
      <c r="L5270" s="27">
        <f>IF(J5270="","",MAX(0,E5270-J5270)^2)</f>
        <v/>
      </c>
      <c r="M5270" s="27">
        <f>IF(J5270="","",MAX(0,E5270-(J5270+twcdh_off))^2)</f>
        <v/>
      </c>
      <c r="N5270" s="27">
        <f>IF(E5270="","",MAX(0,E5270-swcdh_thr)^2)</f>
        <v/>
      </c>
      <c r="O5270">
        <f>IF(K5270="","",ROUND(E5270-K5270,0))</f>
        <v/>
      </c>
      <c r="P5270">
        <f>IF(O5270="","",IF(O5270&gt;=1,O5270,0))</f>
        <v/>
      </c>
      <c r="Q5270" s="27">
        <f>IF(E5270="","",MAX(0,E5270-22))</f>
        <v/>
      </c>
      <c r="R5270" s="27">
        <f>IF(H5270=1,E5270,"")</f>
        <v/>
      </c>
      <c r="S5270" s="27">
        <f>IF(AND(H5270=1,J5270&lt;&gt;""),E5270-J5270,"")</f>
        <v/>
      </c>
      <c r="T5270">
        <f>IF(G5270="","",MONTH(G5270))</f>
        <v/>
      </c>
    </row>
    <row r="5271">
      <c r="A5271" s="24" t="n">
        <v>2020</v>
      </c>
      <c r="B5271" s="24" t="n">
        <v>8</v>
      </c>
      <c r="C5271" s="24" t="n">
        <v>7</v>
      </c>
      <c r="D5271" s="24" t="n">
        <v>14</v>
      </c>
      <c r="E5271" s="24" t="n">
        <v>21.76</v>
      </c>
      <c r="F5271" s="25">
        <f>IF($E5271="","",DATE(IF($A5271="",nominal_year,$A5271),$B5271,$C5271)+($D5271-IF(LEFT(hour_conv,1)="1",1,0))/24)</f>
        <v/>
      </c>
      <c r="G5271" s="26">
        <f>IF(F5271="","",INT(F5271))</f>
        <v/>
      </c>
      <c r="H5271">
        <f>IF(G5271="","",IF(AND(MONTH(G5271)*100+DAY(G5271)&gt;=season_lo,MONTH(G5271)*100+DAY(G5271)&lt;=season_hi),1,0))</f>
        <v/>
      </c>
      <c r="I5271">
        <f>IF(G5271="","",G5271-first_day+1)</f>
        <v/>
      </c>
      <c r="J5271" s="27">
        <f>IF(I5271="","",INDEX(Daily!$J$2:$J$421,I5271))</f>
        <v/>
      </c>
      <c r="K5271" s="27">
        <f>IF(J5271="","",J5271+cat_offset)</f>
        <v/>
      </c>
      <c r="L5271" s="27">
        <f>IF(J5271="","",MAX(0,E5271-J5271)^2)</f>
        <v/>
      </c>
      <c r="M5271" s="27">
        <f>IF(J5271="","",MAX(0,E5271-(J5271+twcdh_off))^2)</f>
        <v/>
      </c>
      <c r="N5271" s="27">
        <f>IF(E5271="","",MAX(0,E5271-swcdh_thr)^2)</f>
        <v/>
      </c>
      <c r="O5271">
        <f>IF(K5271="","",ROUND(E5271-K5271,0))</f>
        <v/>
      </c>
      <c r="P5271">
        <f>IF(O5271="","",IF(O5271&gt;=1,O5271,0))</f>
        <v/>
      </c>
      <c r="Q5271" s="27">
        <f>IF(E5271="","",MAX(0,E5271-22))</f>
        <v/>
      </c>
      <c r="R5271" s="27">
        <f>IF(H5271=1,E5271,"")</f>
        <v/>
      </c>
      <c r="S5271" s="27">
        <f>IF(AND(H5271=1,J5271&lt;&gt;""),E5271-J5271,"")</f>
        <v/>
      </c>
      <c r="T5271">
        <f>IF(G5271="","",MONTH(G5271))</f>
        <v/>
      </c>
    </row>
    <row r="5272">
      <c r="A5272" s="24" t="n">
        <v>2020</v>
      </c>
      <c r="B5272" s="24" t="n">
        <v>8</v>
      </c>
      <c r="C5272" s="24" t="n">
        <v>7</v>
      </c>
      <c r="D5272" s="24" t="n">
        <v>15</v>
      </c>
      <c r="E5272" s="24" t="n">
        <v>22.89</v>
      </c>
      <c r="F5272" s="25">
        <f>IF($E5272="","",DATE(IF($A5272="",nominal_year,$A5272),$B5272,$C5272)+($D5272-IF(LEFT(hour_conv,1)="1",1,0))/24)</f>
        <v/>
      </c>
      <c r="G5272" s="26">
        <f>IF(F5272="","",INT(F5272))</f>
        <v/>
      </c>
      <c r="H5272">
        <f>IF(G5272="","",IF(AND(MONTH(G5272)*100+DAY(G5272)&gt;=season_lo,MONTH(G5272)*100+DAY(G5272)&lt;=season_hi),1,0))</f>
        <v/>
      </c>
      <c r="I5272">
        <f>IF(G5272="","",G5272-first_day+1)</f>
        <v/>
      </c>
      <c r="J5272" s="27">
        <f>IF(I5272="","",INDEX(Daily!$J$2:$J$421,I5272))</f>
        <v/>
      </c>
      <c r="K5272" s="27">
        <f>IF(J5272="","",J5272+cat_offset)</f>
        <v/>
      </c>
      <c r="L5272" s="27">
        <f>IF(J5272="","",MAX(0,E5272-J5272)^2)</f>
        <v/>
      </c>
      <c r="M5272" s="27">
        <f>IF(J5272="","",MAX(0,E5272-(J5272+twcdh_off))^2)</f>
        <v/>
      </c>
      <c r="N5272" s="27">
        <f>IF(E5272="","",MAX(0,E5272-swcdh_thr)^2)</f>
        <v/>
      </c>
      <c r="O5272">
        <f>IF(K5272="","",ROUND(E5272-K5272,0))</f>
        <v/>
      </c>
      <c r="P5272">
        <f>IF(O5272="","",IF(O5272&gt;=1,O5272,0))</f>
        <v/>
      </c>
      <c r="Q5272" s="27">
        <f>IF(E5272="","",MAX(0,E5272-22))</f>
        <v/>
      </c>
      <c r="R5272" s="27">
        <f>IF(H5272=1,E5272,"")</f>
        <v/>
      </c>
      <c r="S5272" s="27">
        <f>IF(AND(H5272=1,J5272&lt;&gt;""),E5272-J5272,"")</f>
        <v/>
      </c>
      <c r="T5272">
        <f>IF(G5272="","",MONTH(G5272))</f>
        <v/>
      </c>
    </row>
    <row r="5273">
      <c r="A5273" s="24" t="n">
        <v>2020</v>
      </c>
      <c r="B5273" s="24" t="n">
        <v>8</v>
      </c>
      <c r="C5273" s="24" t="n">
        <v>7</v>
      </c>
      <c r="D5273" s="24" t="n">
        <v>16</v>
      </c>
      <c r="E5273" s="24" t="n">
        <v>22.78</v>
      </c>
      <c r="F5273" s="25">
        <f>IF($E5273="","",DATE(IF($A5273="",nominal_year,$A5273),$B5273,$C5273)+($D5273-IF(LEFT(hour_conv,1)="1",1,0))/24)</f>
        <v/>
      </c>
      <c r="G5273" s="26">
        <f>IF(F5273="","",INT(F5273))</f>
        <v/>
      </c>
      <c r="H5273">
        <f>IF(G5273="","",IF(AND(MONTH(G5273)*100+DAY(G5273)&gt;=season_lo,MONTH(G5273)*100+DAY(G5273)&lt;=season_hi),1,0))</f>
        <v/>
      </c>
      <c r="I5273">
        <f>IF(G5273="","",G5273-first_day+1)</f>
        <v/>
      </c>
      <c r="J5273" s="27">
        <f>IF(I5273="","",INDEX(Daily!$J$2:$J$421,I5273))</f>
        <v/>
      </c>
      <c r="K5273" s="27">
        <f>IF(J5273="","",J5273+cat_offset)</f>
        <v/>
      </c>
      <c r="L5273" s="27">
        <f>IF(J5273="","",MAX(0,E5273-J5273)^2)</f>
        <v/>
      </c>
      <c r="M5273" s="27">
        <f>IF(J5273="","",MAX(0,E5273-(J5273+twcdh_off))^2)</f>
        <v/>
      </c>
      <c r="N5273" s="27">
        <f>IF(E5273="","",MAX(0,E5273-swcdh_thr)^2)</f>
        <v/>
      </c>
      <c r="O5273">
        <f>IF(K5273="","",ROUND(E5273-K5273,0))</f>
        <v/>
      </c>
      <c r="P5273">
        <f>IF(O5273="","",IF(O5273&gt;=1,O5273,0))</f>
        <v/>
      </c>
      <c r="Q5273" s="27">
        <f>IF(E5273="","",MAX(0,E5273-22))</f>
        <v/>
      </c>
      <c r="R5273" s="27">
        <f>IF(H5273=1,E5273,"")</f>
        <v/>
      </c>
      <c r="S5273" s="27">
        <f>IF(AND(H5273=1,J5273&lt;&gt;""),E5273-J5273,"")</f>
        <v/>
      </c>
      <c r="T5273">
        <f>IF(G5273="","",MONTH(G5273))</f>
        <v/>
      </c>
    </row>
    <row r="5274">
      <c r="A5274" s="24" t="n">
        <v>2020</v>
      </c>
      <c r="B5274" s="24" t="n">
        <v>8</v>
      </c>
      <c r="C5274" s="24" t="n">
        <v>7</v>
      </c>
      <c r="D5274" s="24" t="n">
        <v>17</v>
      </c>
      <c r="E5274" s="24" t="n">
        <v>22.18</v>
      </c>
      <c r="F5274" s="25">
        <f>IF($E5274="","",DATE(IF($A5274="",nominal_year,$A5274),$B5274,$C5274)+($D5274-IF(LEFT(hour_conv,1)="1",1,0))/24)</f>
        <v/>
      </c>
      <c r="G5274" s="26">
        <f>IF(F5274="","",INT(F5274))</f>
        <v/>
      </c>
      <c r="H5274">
        <f>IF(G5274="","",IF(AND(MONTH(G5274)*100+DAY(G5274)&gt;=season_lo,MONTH(G5274)*100+DAY(G5274)&lt;=season_hi),1,0))</f>
        <v/>
      </c>
      <c r="I5274">
        <f>IF(G5274="","",G5274-first_day+1)</f>
        <v/>
      </c>
      <c r="J5274" s="27">
        <f>IF(I5274="","",INDEX(Daily!$J$2:$J$421,I5274))</f>
        <v/>
      </c>
      <c r="K5274" s="27">
        <f>IF(J5274="","",J5274+cat_offset)</f>
        <v/>
      </c>
      <c r="L5274" s="27">
        <f>IF(J5274="","",MAX(0,E5274-J5274)^2)</f>
        <v/>
      </c>
      <c r="M5274" s="27">
        <f>IF(J5274="","",MAX(0,E5274-(J5274+twcdh_off))^2)</f>
        <v/>
      </c>
      <c r="N5274" s="27">
        <f>IF(E5274="","",MAX(0,E5274-swcdh_thr)^2)</f>
        <v/>
      </c>
      <c r="O5274">
        <f>IF(K5274="","",ROUND(E5274-K5274,0))</f>
        <v/>
      </c>
      <c r="P5274">
        <f>IF(O5274="","",IF(O5274&gt;=1,O5274,0))</f>
        <v/>
      </c>
      <c r="Q5274" s="27">
        <f>IF(E5274="","",MAX(0,E5274-22))</f>
        <v/>
      </c>
      <c r="R5274" s="27">
        <f>IF(H5274=1,E5274,"")</f>
        <v/>
      </c>
      <c r="S5274" s="27">
        <f>IF(AND(H5274=1,J5274&lt;&gt;""),E5274-J5274,"")</f>
        <v/>
      </c>
      <c r="T5274">
        <f>IF(G5274="","",MONTH(G5274))</f>
        <v/>
      </c>
    </row>
    <row r="5275">
      <c r="A5275" s="24" t="n">
        <v>2020</v>
      </c>
      <c r="B5275" s="24" t="n">
        <v>8</v>
      </c>
      <c r="C5275" s="24" t="n">
        <v>7</v>
      </c>
      <c r="D5275" s="24" t="n">
        <v>18</v>
      </c>
      <c r="E5275" s="24" t="n">
        <v>22.47</v>
      </c>
      <c r="F5275" s="25">
        <f>IF($E5275="","",DATE(IF($A5275="",nominal_year,$A5275),$B5275,$C5275)+($D5275-IF(LEFT(hour_conv,1)="1",1,0))/24)</f>
        <v/>
      </c>
      <c r="G5275" s="26">
        <f>IF(F5275="","",INT(F5275))</f>
        <v/>
      </c>
      <c r="H5275">
        <f>IF(G5275="","",IF(AND(MONTH(G5275)*100+DAY(G5275)&gt;=season_lo,MONTH(G5275)*100+DAY(G5275)&lt;=season_hi),1,0))</f>
        <v/>
      </c>
      <c r="I5275">
        <f>IF(G5275="","",G5275-first_day+1)</f>
        <v/>
      </c>
      <c r="J5275" s="27">
        <f>IF(I5275="","",INDEX(Daily!$J$2:$J$421,I5275))</f>
        <v/>
      </c>
      <c r="K5275" s="27">
        <f>IF(J5275="","",J5275+cat_offset)</f>
        <v/>
      </c>
      <c r="L5275" s="27">
        <f>IF(J5275="","",MAX(0,E5275-J5275)^2)</f>
        <v/>
      </c>
      <c r="M5275" s="27">
        <f>IF(J5275="","",MAX(0,E5275-(J5275+twcdh_off))^2)</f>
        <v/>
      </c>
      <c r="N5275" s="27">
        <f>IF(E5275="","",MAX(0,E5275-swcdh_thr)^2)</f>
        <v/>
      </c>
      <c r="O5275">
        <f>IF(K5275="","",ROUND(E5275-K5275,0))</f>
        <v/>
      </c>
      <c r="P5275">
        <f>IF(O5275="","",IF(O5275&gt;=1,O5275,0))</f>
        <v/>
      </c>
      <c r="Q5275" s="27">
        <f>IF(E5275="","",MAX(0,E5275-22))</f>
        <v/>
      </c>
      <c r="R5275" s="27">
        <f>IF(H5275=1,E5275,"")</f>
        <v/>
      </c>
      <c r="S5275" s="27">
        <f>IF(AND(H5275=1,J5275&lt;&gt;""),E5275-J5275,"")</f>
        <v/>
      </c>
      <c r="T5275">
        <f>IF(G5275="","",MONTH(G5275))</f>
        <v/>
      </c>
    </row>
    <row r="5276">
      <c r="A5276" s="24" t="n">
        <v>2020</v>
      </c>
      <c r="B5276" s="24" t="n">
        <v>8</v>
      </c>
      <c r="C5276" s="24" t="n">
        <v>7</v>
      </c>
      <c r="D5276" s="24" t="n">
        <v>19</v>
      </c>
      <c r="E5276" s="24" t="n">
        <v>21.26</v>
      </c>
      <c r="F5276" s="25">
        <f>IF($E5276="","",DATE(IF($A5276="",nominal_year,$A5276),$B5276,$C5276)+($D5276-IF(LEFT(hour_conv,1)="1",1,0))/24)</f>
        <v/>
      </c>
      <c r="G5276" s="26">
        <f>IF(F5276="","",INT(F5276))</f>
        <v/>
      </c>
      <c r="H5276">
        <f>IF(G5276="","",IF(AND(MONTH(G5276)*100+DAY(G5276)&gt;=season_lo,MONTH(G5276)*100+DAY(G5276)&lt;=season_hi),1,0))</f>
        <v/>
      </c>
      <c r="I5276">
        <f>IF(G5276="","",G5276-first_day+1)</f>
        <v/>
      </c>
      <c r="J5276" s="27">
        <f>IF(I5276="","",INDEX(Daily!$J$2:$J$421,I5276))</f>
        <v/>
      </c>
      <c r="K5276" s="27">
        <f>IF(J5276="","",J5276+cat_offset)</f>
        <v/>
      </c>
      <c r="L5276" s="27">
        <f>IF(J5276="","",MAX(0,E5276-J5276)^2)</f>
        <v/>
      </c>
      <c r="M5276" s="27">
        <f>IF(J5276="","",MAX(0,E5276-(J5276+twcdh_off))^2)</f>
        <v/>
      </c>
      <c r="N5276" s="27">
        <f>IF(E5276="","",MAX(0,E5276-swcdh_thr)^2)</f>
        <v/>
      </c>
      <c r="O5276">
        <f>IF(K5276="","",ROUND(E5276-K5276,0))</f>
        <v/>
      </c>
      <c r="P5276">
        <f>IF(O5276="","",IF(O5276&gt;=1,O5276,0))</f>
        <v/>
      </c>
      <c r="Q5276" s="27">
        <f>IF(E5276="","",MAX(0,E5276-22))</f>
        <v/>
      </c>
      <c r="R5276" s="27">
        <f>IF(H5276=1,E5276,"")</f>
        <v/>
      </c>
      <c r="S5276" s="27">
        <f>IF(AND(H5276=1,J5276&lt;&gt;""),E5276-J5276,"")</f>
        <v/>
      </c>
      <c r="T5276">
        <f>IF(G5276="","",MONTH(G5276))</f>
        <v/>
      </c>
    </row>
    <row r="5277">
      <c r="A5277" s="24" t="n">
        <v>2020</v>
      </c>
      <c r="B5277" s="24" t="n">
        <v>8</v>
      </c>
      <c r="C5277" s="24" t="n">
        <v>7</v>
      </c>
      <c r="D5277" s="24" t="n">
        <v>20</v>
      </c>
      <c r="E5277" s="24" t="n">
        <v>20.28</v>
      </c>
      <c r="F5277" s="25">
        <f>IF($E5277="","",DATE(IF($A5277="",nominal_year,$A5277),$B5277,$C5277)+($D5277-IF(LEFT(hour_conv,1)="1",1,0))/24)</f>
        <v/>
      </c>
      <c r="G5277" s="26">
        <f>IF(F5277="","",INT(F5277))</f>
        <v/>
      </c>
      <c r="H5277">
        <f>IF(G5277="","",IF(AND(MONTH(G5277)*100+DAY(G5277)&gt;=season_lo,MONTH(G5277)*100+DAY(G5277)&lt;=season_hi),1,0))</f>
        <v/>
      </c>
      <c r="I5277">
        <f>IF(G5277="","",G5277-first_day+1)</f>
        <v/>
      </c>
      <c r="J5277" s="27">
        <f>IF(I5277="","",INDEX(Daily!$J$2:$J$421,I5277))</f>
        <v/>
      </c>
      <c r="K5277" s="27">
        <f>IF(J5277="","",J5277+cat_offset)</f>
        <v/>
      </c>
      <c r="L5277" s="27">
        <f>IF(J5277="","",MAX(0,E5277-J5277)^2)</f>
        <v/>
      </c>
      <c r="M5277" s="27">
        <f>IF(J5277="","",MAX(0,E5277-(J5277+twcdh_off))^2)</f>
        <v/>
      </c>
      <c r="N5277" s="27">
        <f>IF(E5277="","",MAX(0,E5277-swcdh_thr)^2)</f>
        <v/>
      </c>
      <c r="O5277">
        <f>IF(K5277="","",ROUND(E5277-K5277,0))</f>
        <v/>
      </c>
      <c r="P5277">
        <f>IF(O5277="","",IF(O5277&gt;=1,O5277,0))</f>
        <v/>
      </c>
      <c r="Q5277" s="27">
        <f>IF(E5277="","",MAX(0,E5277-22))</f>
        <v/>
      </c>
      <c r="R5277" s="27">
        <f>IF(H5277=1,E5277,"")</f>
        <v/>
      </c>
      <c r="S5277" s="27">
        <f>IF(AND(H5277=1,J5277&lt;&gt;""),E5277-J5277,"")</f>
        <v/>
      </c>
      <c r="T5277">
        <f>IF(G5277="","",MONTH(G5277))</f>
        <v/>
      </c>
    </row>
    <row r="5278">
      <c r="A5278" s="24" t="n">
        <v>2020</v>
      </c>
      <c r="B5278" s="24" t="n">
        <v>8</v>
      </c>
      <c r="C5278" s="24" t="n">
        <v>7</v>
      </c>
      <c r="D5278" s="24" t="n">
        <v>21</v>
      </c>
      <c r="E5278" s="24" t="n">
        <v>19.17</v>
      </c>
      <c r="F5278" s="25">
        <f>IF($E5278="","",DATE(IF($A5278="",nominal_year,$A5278),$B5278,$C5278)+($D5278-IF(LEFT(hour_conv,1)="1",1,0))/24)</f>
        <v/>
      </c>
      <c r="G5278" s="26">
        <f>IF(F5278="","",INT(F5278))</f>
        <v/>
      </c>
      <c r="H5278">
        <f>IF(G5278="","",IF(AND(MONTH(G5278)*100+DAY(G5278)&gt;=season_lo,MONTH(G5278)*100+DAY(G5278)&lt;=season_hi),1,0))</f>
        <v/>
      </c>
      <c r="I5278">
        <f>IF(G5278="","",G5278-first_day+1)</f>
        <v/>
      </c>
      <c r="J5278" s="27">
        <f>IF(I5278="","",INDEX(Daily!$J$2:$J$421,I5278))</f>
        <v/>
      </c>
      <c r="K5278" s="27">
        <f>IF(J5278="","",J5278+cat_offset)</f>
        <v/>
      </c>
      <c r="L5278" s="27">
        <f>IF(J5278="","",MAX(0,E5278-J5278)^2)</f>
        <v/>
      </c>
      <c r="M5278" s="27">
        <f>IF(J5278="","",MAX(0,E5278-(J5278+twcdh_off))^2)</f>
        <v/>
      </c>
      <c r="N5278" s="27">
        <f>IF(E5278="","",MAX(0,E5278-swcdh_thr)^2)</f>
        <v/>
      </c>
      <c r="O5278">
        <f>IF(K5278="","",ROUND(E5278-K5278,0))</f>
        <v/>
      </c>
      <c r="P5278">
        <f>IF(O5278="","",IF(O5278&gt;=1,O5278,0))</f>
        <v/>
      </c>
      <c r="Q5278" s="27">
        <f>IF(E5278="","",MAX(0,E5278-22))</f>
        <v/>
      </c>
      <c r="R5278" s="27">
        <f>IF(H5278=1,E5278,"")</f>
        <v/>
      </c>
      <c r="S5278" s="27">
        <f>IF(AND(H5278=1,J5278&lt;&gt;""),E5278-J5278,"")</f>
        <v/>
      </c>
      <c r="T5278">
        <f>IF(G5278="","",MONTH(G5278))</f>
        <v/>
      </c>
    </row>
    <row r="5279">
      <c r="A5279" s="24" t="n">
        <v>2020</v>
      </c>
      <c r="B5279" s="24" t="n">
        <v>8</v>
      </c>
      <c r="C5279" s="24" t="n">
        <v>7</v>
      </c>
      <c r="D5279" s="24" t="n">
        <v>22</v>
      </c>
      <c r="E5279" s="24" t="n">
        <v>17.67</v>
      </c>
      <c r="F5279" s="25">
        <f>IF($E5279="","",DATE(IF($A5279="",nominal_year,$A5279),$B5279,$C5279)+($D5279-IF(LEFT(hour_conv,1)="1",1,0))/24)</f>
        <v/>
      </c>
      <c r="G5279" s="26">
        <f>IF(F5279="","",INT(F5279))</f>
        <v/>
      </c>
      <c r="H5279">
        <f>IF(G5279="","",IF(AND(MONTH(G5279)*100+DAY(G5279)&gt;=season_lo,MONTH(G5279)*100+DAY(G5279)&lt;=season_hi),1,0))</f>
        <v/>
      </c>
      <c r="I5279">
        <f>IF(G5279="","",G5279-first_day+1)</f>
        <v/>
      </c>
      <c r="J5279" s="27">
        <f>IF(I5279="","",INDEX(Daily!$J$2:$J$421,I5279))</f>
        <v/>
      </c>
      <c r="K5279" s="27">
        <f>IF(J5279="","",J5279+cat_offset)</f>
        <v/>
      </c>
      <c r="L5279" s="27">
        <f>IF(J5279="","",MAX(0,E5279-J5279)^2)</f>
        <v/>
      </c>
      <c r="M5279" s="27">
        <f>IF(J5279="","",MAX(0,E5279-(J5279+twcdh_off))^2)</f>
        <v/>
      </c>
      <c r="N5279" s="27">
        <f>IF(E5279="","",MAX(0,E5279-swcdh_thr)^2)</f>
        <v/>
      </c>
      <c r="O5279">
        <f>IF(K5279="","",ROUND(E5279-K5279,0))</f>
        <v/>
      </c>
      <c r="P5279">
        <f>IF(O5279="","",IF(O5279&gt;=1,O5279,0))</f>
        <v/>
      </c>
      <c r="Q5279" s="27">
        <f>IF(E5279="","",MAX(0,E5279-22))</f>
        <v/>
      </c>
      <c r="R5279" s="27">
        <f>IF(H5279=1,E5279,"")</f>
        <v/>
      </c>
      <c r="S5279" s="27">
        <f>IF(AND(H5279=1,J5279&lt;&gt;""),E5279-J5279,"")</f>
        <v/>
      </c>
      <c r="T5279">
        <f>IF(G5279="","",MONTH(G5279))</f>
        <v/>
      </c>
    </row>
    <row r="5280">
      <c r="A5280" s="24" t="n">
        <v>2020</v>
      </c>
      <c r="B5280" s="24" t="n">
        <v>8</v>
      </c>
      <c r="C5280" s="24" t="n">
        <v>7</v>
      </c>
      <c r="D5280" s="24" t="n">
        <v>23</v>
      </c>
      <c r="E5280" s="24" t="n">
        <v>16.22</v>
      </c>
      <c r="F5280" s="25">
        <f>IF($E5280="","",DATE(IF($A5280="",nominal_year,$A5280),$B5280,$C5280)+($D5280-IF(LEFT(hour_conv,1)="1",1,0))/24)</f>
        <v/>
      </c>
      <c r="G5280" s="26">
        <f>IF(F5280="","",INT(F5280))</f>
        <v/>
      </c>
      <c r="H5280">
        <f>IF(G5280="","",IF(AND(MONTH(G5280)*100+DAY(G5280)&gt;=season_lo,MONTH(G5280)*100+DAY(G5280)&lt;=season_hi),1,0))</f>
        <v/>
      </c>
      <c r="I5280">
        <f>IF(G5280="","",G5280-first_day+1)</f>
        <v/>
      </c>
      <c r="J5280" s="27">
        <f>IF(I5280="","",INDEX(Daily!$J$2:$J$421,I5280))</f>
        <v/>
      </c>
      <c r="K5280" s="27">
        <f>IF(J5280="","",J5280+cat_offset)</f>
        <v/>
      </c>
      <c r="L5280" s="27">
        <f>IF(J5280="","",MAX(0,E5280-J5280)^2)</f>
        <v/>
      </c>
      <c r="M5280" s="27">
        <f>IF(J5280="","",MAX(0,E5280-(J5280+twcdh_off))^2)</f>
        <v/>
      </c>
      <c r="N5280" s="27">
        <f>IF(E5280="","",MAX(0,E5280-swcdh_thr)^2)</f>
        <v/>
      </c>
      <c r="O5280">
        <f>IF(K5280="","",ROUND(E5280-K5280,0))</f>
        <v/>
      </c>
      <c r="P5280">
        <f>IF(O5280="","",IF(O5280&gt;=1,O5280,0))</f>
        <v/>
      </c>
      <c r="Q5280" s="27">
        <f>IF(E5280="","",MAX(0,E5280-22))</f>
        <v/>
      </c>
      <c r="R5280" s="27">
        <f>IF(H5280=1,E5280,"")</f>
        <v/>
      </c>
      <c r="S5280" s="27">
        <f>IF(AND(H5280=1,J5280&lt;&gt;""),E5280-J5280,"")</f>
        <v/>
      </c>
      <c r="T5280">
        <f>IF(G5280="","",MONTH(G5280))</f>
        <v/>
      </c>
    </row>
    <row r="5281">
      <c r="A5281" s="24" t="n">
        <v>2020</v>
      </c>
      <c r="B5281" s="24" t="n">
        <v>8</v>
      </c>
      <c r="C5281" s="24" t="n">
        <v>7</v>
      </c>
      <c r="D5281" s="24" t="n">
        <v>24</v>
      </c>
      <c r="E5281" s="24" t="n">
        <v>15.34</v>
      </c>
      <c r="F5281" s="25">
        <f>IF($E5281="","",DATE(IF($A5281="",nominal_year,$A5281),$B5281,$C5281)+($D5281-IF(LEFT(hour_conv,1)="1",1,0))/24)</f>
        <v/>
      </c>
      <c r="G5281" s="26">
        <f>IF(F5281="","",INT(F5281))</f>
        <v/>
      </c>
      <c r="H5281">
        <f>IF(G5281="","",IF(AND(MONTH(G5281)*100+DAY(G5281)&gt;=season_lo,MONTH(G5281)*100+DAY(G5281)&lt;=season_hi),1,0))</f>
        <v/>
      </c>
      <c r="I5281">
        <f>IF(G5281="","",G5281-first_day+1)</f>
        <v/>
      </c>
      <c r="J5281" s="27">
        <f>IF(I5281="","",INDEX(Daily!$J$2:$J$421,I5281))</f>
        <v/>
      </c>
      <c r="K5281" s="27">
        <f>IF(J5281="","",J5281+cat_offset)</f>
        <v/>
      </c>
      <c r="L5281" s="27">
        <f>IF(J5281="","",MAX(0,E5281-J5281)^2)</f>
        <v/>
      </c>
      <c r="M5281" s="27">
        <f>IF(J5281="","",MAX(0,E5281-(J5281+twcdh_off))^2)</f>
        <v/>
      </c>
      <c r="N5281" s="27">
        <f>IF(E5281="","",MAX(0,E5281-swcdh_thr)^2)</f>
        <v/>
      </c>
      <c r="O5281">
        <f>IF(K5281="","",ROUND(E5281-K5281,0))</f>
        <v/>
      </c>
      <c r="P5281">
        <f>IF(O5281="","",IF(O5281&gt;=1,O5281,0))</f>
        <v/>
      </c>
      <c r="Q5281" s="27">
        <f>IF(E5281="","",MAX(0,E5281-22))</f>
        <v/>
      </c>
      <c r="R5281" s="27">
        <f>IF(H5281=1,E5281,"")</f>
        <v/>
      </c>
      <c r="S5281" s="27">
        <f>IF(AND(H5281=1,J5281&lt;&gt;""),E5281-J5281,"")</f>
        <v/>
      </c>
      <c r="T5281">
        <f>IF(G5281="","",MONTH(G5281))</f>
        <v/>
      </c>
    </row>
    <row r="5282">
      <c r="A5282" s="24" t="n">
        <v>2020</v>
      </c>
      <c r="B5282" s="24" t="n">
        <v>8</v>
      </c>
      <c r="C5282" s="24" t="n">
        <v>8</v>
      </c>
      <c r="D5282" s="24" t="n">
        <v>1</v>
      </c>
      <c r="E5282" s="24" t="n">
        <v>13.38</v>
      </c>
      <c r="F5282" s="25">
        <f>IF($E5282="","",DATE(IF($A5282="",nominal_year,$A5282),$B5282,$C5282)+($D5282-IF(LEFT(hour_conv,1)="1",1,0))/24)</f>
        <v/>
      </c>
      <c r="G5282" s="26">
        <f>IF(F5282="","",INT(F5282))</f>
        <v/>
      </c>
      <c r="H5282">
        <f>IF(G5282="","",IF(AND(MONTH(G5282)*100+DAY(G5282)&gt;=season_lo,MONTH(G5282)*100+DAY(G5282)&lt;=season_hi),1,0))</f>
        <v/>
      </c>
      <c r="I5282">
        <f>IF(G5282="","",G5282-first_day+1)</f>
        <v/>
      </c>
      <c r="J5282" s="27">
        <f>IF(I5282="","",INDEX(Daily!$J$2:$J$421,I5282))</f>
        <v/>
      </c>
      <c r="K5282" s="27">
        <f>IF(J5282="","",J5282+cat_offset)</f>
        <v/>
      </c>
      <c r="L5282" s="27">
        <f>IF(J5282="","",MAX(0,E5282-J5282)^2)</f>
        <v/>
      </c>
      <c r="M5282" s="27">
        <f>IF(J5282="","",MAX(0,E5282-(J5282+twcdh_off))^2)</f>
        <v/>
      </c>
      <c r="N5282" s="27">
        <f>IF(E5282="","",MAX(0,E5282-swcdh_thr)^2)</f>
        <v/>
      </c>
      <c r="O5282">
        <f>IF(K5282="","",ROUND(E5282-K5282,0))</f>
        <v/>
      </c>
      <c r="P5282">
        <f>IF(O5282="","",IF(O5282&gt;=1,O5282,0))</f>
        <v/>
      </c>
      <c r="Q5282" s="27">
        <f>IF(E5282="","",MAX(0,E5282-22))</f>
        <v/>
      </c>
      <c r="R5282" s="27">
        <f>IF(H5282=1,E5282,"")</f>
        <v/>
      </c>
      <c r="S5282" s="27">
        <f>IF(AND(H5282=1,J5282&lt;&gt;""),E5282-J5282,"")</f>
        <v/>
      </c>
      <c r="T5282">
        <f>IF(G5282="","",MONTH(G5282))</f>
        <v/>
      </c>
    </row>
    <row r="5283">
      <c r="A5283" s="24" t="n">
        <v>2020</v>
      </c>
      <c r="B5283" s="24" t="n">
        <v>8</v>
      </c>
      <c r="C5283" s="24" t="n">
        <v>8</v>
      </c>
      <c r="D5283" s="24" t="n">
        <v>2</v>
      </c>
      <c r="E5283" s="24" t="n">
        <v>12.77</v>
      </c>
      <c r="F5283" s="25">
        <f>IF($E5283="","",DATE(IF($A5283="",nominal_year,$A5283),$B5283,$C5283)+($D5283-IF(LEFT(hour_conv,1)="1",1,0))/24)</f>
        <v/>
      </c>
      <c r="G5283" s="26">
        <f>IF(F5283="","",INT(F5283))</f>
        <v/>
      </c>
      <c r="H5283">
        <f>IF(G5283="","",IF(AND(MONTH(G5283)*100+DAY(G5283)&gt;=season_lo,MONTH(G5283)*100+DAY(G5283)&lt;=season_hi),1,0))</f>
        <v/>
      </c>
      <c r="I5283">
        <f>IF(G5283="","",G5283-first_day+1)</f>
        <v/>
      </c>
      <c r="J5283" s="27">
        <f>IF(I5283="","",INDEX(Daily!$J$2:$J$421,I5283))</f>
        <v/>
      </c>
      <c r="K5283" s="27">
        <f>IF(J5283="","",J5283+cat_offset)</f>
        <v/>
      </c>
      <c r="L5283" s="27">
        <f>IF(J5283="","",MAX(0,E5283-J5283)^2)</f>
        <v/>
      </c>
      <c r="M5283" s="27">
        <f>IF(J5283="","",MAX(0,E5283-(J5283+twcdh_off))^2)</f>
        <v/>
      </c>
      <c r="N5283" s="27">
        <f>IF(E5283="","",MAX(0,E5283-swcdh_thr)^2)</f>
        <v/>
      </c>
      <c r="O5283">
        <f>IF(K5283="","",ROUND(E5283-K5283,0))</f>
        <v/>
      </c>
      <c r="P5283">
        <f>IF(O5283="","",IF(O5283&gt;=1,O5283,0))</f>
        <v/>
      </c>
      <c r="Q5283" s="27">
        <f>IF(E5283="","",MAX(0,E5283-22))</f>
        <v/>
      </c>
      <c r="R5283" s="27">
        <f>IF(H5283=1,E5283,"")</f>
        <v/>
      </c>
      <c r="S5283" s="27">
        <f>IF(AND(H5283=1,J5283&lt;&gt;""),E5283-J5283,"")</f>
        <v/>
      </c>
      <c r="T5283">
        <f>IF(G5283="","",MONTH(G5283))</f>
        <v/>
      </c>
    </row>
    <row r="5284">
      <c r="A5284" s="24" t="n">
        <v>2020</v>
      </c>
      <c r="B5284" s="24" t="n">
        <v>8</v>
      </c>
      <c r="C5284" s="24" t="n">
        <v>8</v>
      </c>
      <c r="D5284" s="24" t="n">
        <v>3</v>
      </c>
      <c r="E5284" s="24" t="n">
        <v>11.97</v>
      </c>
      <c r="F5284" s="25">
        <f>IF($E5284="","",DATE(IF($A5284="",nominal_year,$A5284),$B5284,$C5284)+($D5284-IF(LEFT(hour_conv,1)="1",1,0))/24)</f>
        <v/>
      </c>
      <c r="G5284" s="26">
        <f>IF(F5284="","",INT(F5284))</f>
        <v/>
      </c>
      <c r="H5284">
        <f>IF(G5284="","",IF(AND(MONTH(G5284)*100+DAY(G5284)&gt;=season_lo,MONTH(G5284)*100+DAY(G5284)&lt;=season_hi),1,0))</f>
        <v/>
      </c>
      <c r="I5284">
        <f>IF(G5284="","",G5284-first_day+1)</f>
        <v/>
      </c>
      <c r="J5284" s="27">
        <f>IF(I5284="","",INDEX(Daily!$J$2:$J$421,I5284))</f>
        <v/>
      </c>
      <c r="K5284" s="27">
        <f>IF(J5284="","",J5284+cat_offset)</f>
        <v/>
      </c>
      <c r="L5284" s="27">
        <f>IF(J5284="","",MAX(0,E5284-J5284)^2)</f>
        <v/>
      </c>
      <c r="M5284" s="27">
        <f>IF(J5284="","",MAX(0,E5284-(J5284+twcdh_off))^2)</f>
        <v/>
      </c>
      <c r="N5284" s="27">
        <f>IF(E5284="","",MAX(0,E5284-swcdh_thr)^2)</f>
        <v/>
      </c>
      <c r="O5284">
        <f>IF(K5284="","",ROUND(E5284-K5284,0))</f>
        <v/>
      </c>
      <c r="P5284">
        <f>IF(O5284="","",IF(O5284&gt;=1,O5284,0))</f>
        <v/>
      </c>
      <c r="Q5284" s="27">
        <f>IF(E5284="","",MAX(0,E5284-22))</f>
        <v/>
      </c>
      <c r="R5284" s="27">
        <f>IF(H5284=1,E5284,"")</f>
        <v/>
      </c>
      <c r="S5284" s="27">
        <f>IF(AND(H5284=1,J5284&lt;&gt;""),E5284-J5284,"")</f>
        <v/>
      </c>
      <c r="T5284">
        <f>IF(G5284="","",MONTH(G5284))</f>
        <v/>
      </c>
    </row>
    <row r="5285">
      <c r="A5285" s="24" t="n">
        <v>2020</v>
      </c>
      <c r="B5285" s="24" t="n">
        <v>8</v>
      </c>
      <c r="C5285" s="24" t="n">
        <v>8</v>
      </c>
      <c r="D5285" s="24" t="n">
        <v>4</v>
      </c>
      <c r="E5285" s="24" t="n">
        <v>11.47</v>
      </c>
      <c r="F5285" s="25">
        <f>IF($E5285="","",DATE(IF($A5285="",nominal_year,$A5285),$B5285,$C5285)+($D5285-IF(LEFT(hour_conv,1)="1",1,0))/24)</f>
        <v/>
      </c>
      <c r="G5285" s="26">
        <f>IF(F5285="","",INT(F5285))</f>
        <v/>
      </c>
      <c r="H5285">
        <f>IF(G5285="","",IF(AND(MONTH(G5285)*100+DAY(G5285)&gt;=season_lo,MONTH(G5285)*100+DAY(G5285)&lt;=season_hi),1,0))</f>
        <v/>
      </c>
      <c r="I5285">
        <f>IF(G5285="","",G5285-first_day+1)</f>
        <v/>
      </c>
      <c r="J5285" s="27">
        <f>IF(I5285="","",INDEX(Daily!$J$2:$J$421,I5285))</f>
        <v/>
      </c>
      <c r="K5285" s="27">
        <f>IF(J5285="","",J5285+cat_offset)</f>
        <v/>
      </c>
      <c r="L5285" s="27">
        <f>IF(J5285="","",MAX(0,E5285-J5285)^2)</f>
        <v/>
      </c>
      <c r="M5285" s="27">
        <f>IF(J5285="","",MAX(0,E5285-(J5285+twcdh_off))^2)</f>
        <v/>
      </c>
      <c r="N5285" s="27">
        <f>IF(E5285="","",MAX(0,E5285-swcdh_thr)^2)</f>
        <v/>
      </c>
      <c r="O5285">
        <f>IF(K5285="","",ROUND(E5285-K5285,0))</f>
        <v/>
      </c>
      <c r="P5285">
        <f>IF(O5285="","",IF(O5285&gt;=1,O5285,0))</f>
        <v/>
      </c>
      <c r="Q5285" s="27">
        <f>IF(E5285="","",MAX(0,E5285-22))</f>
        <v/>
      </c>
      <c r="R5285" s="27">
        <f>IF(H5285=1,E5285,"")</f>
        <v/>
      </c>
      <c r="S5285" s="27">
        <f>IF(AND(H5285=1,J5285&lt;&gt;""),E5285-J5285,"")</f>
        <v/>
      </c>
      <c r="T5285">
        <f>IF(G5285="","",MONTH(G5285))</f>
        <v/>
      </c>
    </row>
    <row r="5286">
      <c r="A5286" s="24" t="n">
        <v>2020</v>
      </c>
      <c r="B5286" s="24" t="n">
        <v>8</v>
      </c>
      <c r="C5286" s="24" t="n">
        <v>8</v>
      </c>
      <c r="D5286" s="24" t="n">
        <v>5</v>
      </c>
      <c r="E5286" s="24" t="n">
        <v>11.97</v>
      </c>
      <c r="F5286" s="25">
        <f>IF($E5286="","",DATE(IF($A5286="",nominal_year,$A5286),$B5286,$C5286)+($D5286-IF(LEFT(hour_conv,1)="1",1,0))/24)</f>
        <v/>
      </c>
      <c r="G5286" s="26">
        <f>IF(F5286="","",INT(F5286))</f>
        <v/>
      </c>
      <c r="H5286">
        <f>IF(G5286="","",IF(AND(MONTH(G5286)*100+DAY(G5286)&gt;=season_lo,MONTH(G5286)*100+DAY(G5286)&lt;=season_hi),1,0))</f>
        <v/>
      </c>
      <c r="I5286">
        <f>IF(G5286="","",G5286-first_day+1)</f>
        <v/>
      </c>
      <c r="J5286" s="27">
        <f>IF(I5286="","",INDEX(Daily!$J$2:$J$421,I5286))</f>
        <v/>
      </c>
      <c r="K5286" s="27">
        <f>IF(J5286="","",J5286+cat_offset)</f>
        <v/>
      </c>
      <c r="L5286" s="27">
        <f>IF(J5286="","",MAX(0,E5286-J5286)^2)</f>
        <v/>
      </c>
      <c r="M5286" s="27">
        <f>IF(J5286="","",MAX(0,E5286-(J5286+twcdh_off))^2)</f>
        <v/>
      </c>
      <c r="N5286" s="27">
        <f>IF(E5286="","",MAX(0,E5286-swcdh_thr)^2)</f>
        <v/>
      </c>
      <c r="O5286">
        <f>IF(K5286="","",ROUND(E5286-K5286,0))</f>
        <v/>
      </c>
      <c r="P5286">
        <f>IF(O5286="","",IF(O5286&gt;=1,O5286,0))</f>
        <v/>
      </c>
      <c r="Q5286" s="27">
        <f>IF(E5286="","",MAX(0,E5286-22))</f>
        <v/>
      </c>
      <c r="R5286" s="27">
        <f>IF(H5286=1,E5286,"")</f>
        <v/>
      </c>
      <c r="S5286" s="27">
        <f>IF(AND(H5286=1,J5286&lt;&gt;""),E5286-J5286,"")</f>
        <v/>
      </c>
      <c r="T5286">
        <f>IF(G5286="","",MONTH(G5286))</f>
        <v/>
      </c>
    </row>
    <row r="5287">
      <c r="A5287" s="24" t="n">
        <v>2020</v>
      </c>
      <c r="B5287" s="24" t="n">
        <v>8</v>
      </c>
      <c r="C5287" s="24" t="n">
        <v>8</v>
      </c>
      <c r="D5287" s="24" t="n">
        <v>6</v>
      </c>
      <c r="E5287" s="24" t="n">
        <v>12.54</v>
      </c>
      <c r="F5287" s="25">
        <f>IF($E5287="","",DATE(IF($A5287="",nominal_year,$A5287),$B5287,$C5287)+($D5287-IF(LEFT(hour_conv,1)="1",1,0))/24)</f>
        <v/>
      </c>
      <c r="G5287" s="26">
        <f>IF(F5287="","",INT(F5287))</f>
        <v/>
      </c>
      <c r="H5287">
        <f>IF(G5287="","",IF(AND(MONTH(G5287)*100+DAY(G5287)&gt;=season_lo,MONTH(G5287)*100+DAY(G5287)&lt;=season_hi),1,0))</f>
        <v/>
      </c>
      <c r="I5287">
        <f>IF(G5287="","",G5287-first_day+1)</f>
        <v/>
      </c>
      <c r="J5287" s="27">
        <f>IF(I5287="","",INDEX(Daily!$J$2:$J$421,I5287))</f>
        <v/>
      </c>
      <c r="K5287" s="27">
        <f>IF(J5287="","",J5287+cat_offset)</f>
        <v/>
      </c>
      <c r="L5287" s="27">
        <f>IF(J5287="","",MAX(0,E5287-J5287)^2)</f>
        <v/>
      </c>
      <c r="M5287" s="27">
        <f>IF(J5287="","",MAX(0,E5287-(J5287+twcdh_off))^2)</f>
        <v/>
      </c>
      <c r="N5287" s="27">
        <f>IF(E5287="","",MAX(0,E5287-swcdh_thr)^2)</f>
        <v/>
      </c>
      <c r="O5287">
        <f>IF(K5287="","",ROUND(E5287-K5287,0))</f>
        <v/>
      </c>
      <c r="P5287">
        <f>IF(O5287="","",IF(O5287&gt;=1,O5287,0))</f>
        <v/>
      </c>
      <c r="Q5287" s="27">
        <f>IF(E5287="","",MAX(0,E5287-22))</f>
        <v/>
      </c>
      <c r="R5287" s="27">
        <f>IF(H5287=1,E5287,"")</f>
        <v/>
      </c>
      <c r="S5287" s="27">
        <f>IF(AND(H5287=1,J5287&lt;&gt;""),E5287-J5287,"")</f>
        <v/>
      </c>
      <c r="T5287">
        <f>IF(G5287="","",MONTH(G5287))</f>
        <v/>
      </c>
    </row>
    <row r="5288">
      <c r="A5288" s="24" t="n">
        <v>2020</v>
      </c>
      <c r="B5288" s="24" t="n">
        <v>8</v>
      </c>
      <c r="C5288" s="24" t="n">
        <v>8</v>
      </c>
      <c r="D5288" s="24" t="n">
        <v>7</v>
      </c>
      <c r="E5288" s="24" t="n">
        <v>13.55</v>
      </c>
      <c r="F5288" s="25">
        <f>IF($E5288="","",DATE(IF($A5288="",nominal_year,$A5288),$B5288,$C5288)+($D5288-IF(LEFT(hour_conv,1)="1",1,0))/24)</f>
        <v/>
      </c>
      <c r="G5288" s="26">
        <f>IF(F5288="","",INT(F5288))</f>
        <v/>
      </c>
      <c r="H5288">
        <f>IF(G5288="","",IF(AND(MONTH(G5288)*100+DAY(G5288)&gt;=season_lo,MONTH(G5288)*100+DAY(G5288)&lt;=season_hi),1,0))</f>
        <v/>
      </c>
      <c r="I5288">
        <f>IF(G5288="","",G5288-first_day+1)</f>
        <v/>
      </c>
      <c r="J5288" s="27">
        <f>IF(I5288="","",INDEX(Daily!$J$2:$J$421,I5288))</f>
        <v/>
      </c>
      <c r="K5288" s="27">
        <f>IF(J5288="","",J5288+cat_offset)</f>
        <v/>
      </c>
      <c r="L5288" s="27">
        <f>IF(J5288="","",MAX(0,E5288-J5288)^2)</f>
        <v/>
      </c>
      <c r="M5288" s="27">
        <f>IF(J5288="","",MAX(0,E5288-(J5288+twcdh_off))^2)</f>
        <v/>
      </c>
      <c r="N5288" s="27">
        <f>IF(E5288="","",MAX(0,E5288-swcdh_thr)^2)</f>
        <v/>
      </c>
      <c r="O5288">
        <f>IF(K5288="","",ROUND(E5288-K5288,0))</f>
        <v/>
      </c>
      <c r="P5288">
        <f>IF(O5288="","",IF(O5288&gt;=1,O5288,0))</f>
        <v/>
      </c>
      <c r="Q5288" s="27">
        <f>IF(E5288="","",MAX(0,E5288-22))</f>
        <v/>
      </c>
      <c r="R5288" s="27">
        <f>IF(H5288=1,E5288,"")</f>
        <v/>
      </c>
      <c r="S5288" s="27">
        <f>IF(AND(H5288=1,J5288&lt;&gt;""),E5288-J5288,"")</f>
        <v/>
      </c>
      <c r="T5288">
        <f>IF(G5288="","",MONTH(G5288))</f>
        <v/>
      </c>
    </row>
    <row r="5289">
      <c r="A5289" s="24" t="n">
        <v>2020</v>
      </c>
      <c r="B5289" s="24" t="n">
        <v>8</v>
      </c>
      <c r="C5289" s="24" t="n">
        <v>8</v>
      </c>
      <c r="D5289" s="24" t="n">
        <v>8</v>
      </c>
      <c r="E5289" s="24" t="n">
        <v>15.06</v>
      </c>
      <c r="F5289" s="25">
        <f>IF($E5289="","",DATE(IF($A5289="",nominal_year,$A5289),$B5289,$C5289)+($D5289-IF(LEFT(hour_conv,1)="1",1,0))/24)</f>
        <v/>
      </c>
      <c r="G5289" s="26">
        <f>IF(F5289="","",INT(F5289))</f>
        <v/>
      </c>
      <c r="H5289">
        <f>IF(G5289="","",IF(AND(MONTH(G5289)*100+DAY(G5289)&gt;=season_lo,MONTH(G5289)*100+DAY(G5289)&lt;=season_hi),1,0))</f>
        <v/>
      </c>
      <c r="I5289">
        <f>IF(G5289="","",G5289-first_day+1)</f>
        <v/>
      </c>
      <c r="J5289" s="27">
        <f>IF(I5289="","",INDEX(Daily!$J$2:$J$421,I5289))</f>
        <v/>
      </c>
      <c r="K5289" s="27">
        <f>IF(J5289="","",J5289+cat_offset)</f>
        <v/>
      </c>
      <c r="L5289" s="27">
        <f>IF(J5289="","",MAX(0,E5289-J5289)^2)</f>
        <v/>
      </c>
      <c r="M5289" s="27">
        <f>IF(J5289="","",MAX(0,E5289-(J5289+twcdh_off))^2)</f>
        <v/>
      </c>
      <c r="N5289" s="27">
        <f>IF(E5289="","",MAX(0,E5289-swcdh_thr)^2)</f>
        <v/>
      </c>
      <c r="O5289">
        <f>IF(K5289="","",ROUND(E5289-K5289,0))</f>
        <v/>
      </c>
      <c r="P5289">
        <f>IF(O5289="","",IF(O5289&gt;=1,O5289,0))</f>
        <v/>
      </c>
      <c r="Q5289" s="27">
        <f>IF(E5289="","",MAX(0,E5289-22))</f>
        <v/>
      </c>
      <c r="R5289" s="27">
        <f>IF(H5289=1,E5289,"")</f>
        <v/>
      </c>
      <c r="S5289" s="27">
        <f>IF(AND(H5289=1,J5289&lt;&gt;""),E5289-J5289,"")</f>
        <v/>
      </c>
      <c r="T5289">
        <f>IF(G5289="","",MONTH(G5289))</f>
        <v/>
      </c>
    </row>
    <row r="5290">
      <c r="A5290" s="24" t="n">
        <v>2020</v>
      </c>
      <c r="B5290" s="24" t="n">
        <v>8</v>
      </c>
      <c r="C5290" s="24" t="n">
        <v>8</v>
      </c>
      <c r="D5290" s="24" t="n">
        <v>9</v>
      </c>
      <c r="E5290" s="24" t="n">
        <v>15.12</v>
      </c>
      <c r="F5290" s="25">
        <f>IF($E5290="","",DATE(IF($A5290="",nominal_year,$A5290),$B5290,$C5290)+($D5290-IF(LEFT(hour_conv,1)="1",1,0))/24)</f>
        <v/>
      </c>
      <c r="G5290" s="26">
        <f>IF(F5290="","",INT(F5290))</f>
        <v/>
      </c>
      <c r="H5290">
        <f>IF(G5290="","",IF(AND(MONTH(G5290)*100+DAY(G5290)&gt;=season_lo,MONTH(G5290)*100+DAY(G5290)&lt;=season_hi),1,0))</f>
        <v/>
      </c>
      <c r="I5290">
        <f>IF(G5290="","",G5290-first_day+1)</f>
        <v/>
      </c>
      <c r="J5290" s="27">
        <f>IF(I5290="","",INDEX(Daily!$J$2:$J$421,I5290))</f>
        <v/>
      </c>
      <c r="K5290" s="27">
        <f>IF(J5290="","",J5290+cat_offset)</f>
        <v/>
      </c>
      <c r="L5290" s="27">
        <f>IF(J5290="","",MAX(0,E5290-J5290)^2)</f>
        <v/>
      </c>
      <c r="M5290" s="27">
        <f>IF(J5290="","",MAX(0,E5290-(J5290+twcdh_off))^2)</f>
        <v/>
      </c>
      <c r="N5290" s="27">
        <f>IF(E5290="","",MAX(0,E5290-swcdh_thr)^2)</f>
        <v/>
      </c>
      <c r="O5290">
        <f>IF(K5290="","",ROUND(E5290-K5290,0))</f>
        <v/>
      </c>
      <c r="P5290">
        <f>IF(O5290="","",IF(O5290&gt;=1,O5290,0))</f>
        <v/>
      </c>
      <c r="Q5290" s="27">
        <f>IF(E5290="","",MAX(0,E5290-22))</f>
        <v/>
      </c>
      <c r="R5290" s="27">
        <f>IF(H5290=1,E5290,"")</f>
        <v/>
      </c>
      <c r="S5290" s="27">
        <f>IF(AND(H5290=1,J5290&lt;&gt;""),E5290-J5290,"")</f>
        <v/>
      </c>
      <c r="T5290">
        <f>IF(G5290="","",MONTH(G5290))</f>
        <v/>
      </c>
    </row>
    <row r="5291">
      <c r="A5291" s="24" t="n">
        <v>2020</v>
      </c>
      <c r="B5291" s="24" t="n">
        <v>8</v>
      </c>
      <c r="C5291" s="24" t="n">
        <v>8</v>
      </c>
      <c r="D5291" s="24" t="n">
        <v>10</v>
      </c>
      <c r="E5291" s="24" t="n">
        <v>17.15</v>
      </c>
      <c r="F5291" s="25">
        <f>IF($E5291="","",DATE(IF($A5291="",nominal_year,$A5291),$B5291,$C5291)+($D5291-IF(LEFT(hour_conv,1)="1",1,0))/24)</f>
        <v/>
      </c>
      <c r="G5291" s="26">
        <f>IF(F5291="","",INT(F5291))</f>
        <v/>
      </c>
      <c r="H5291">
        <f>IF(G5291="","",IF(AND(MONTH(G5291)*100+DAY(G5291)&gt;=season_lo,MONTH(G5291)*100+DAY(G5291)&lt;=season_hi),1,0))</f>
        <v/>
      </c>
      <c r="I5291">
        <f>IF(G5291="","",G5291-first_day+1)</f>
        <v/>
      </c>
      <c r="J5291" s="27">
        <f>IF(I5291="","",INDEX(Daily!$J$2:$J$421,I5291))</f>
        <v/>
      </c>
      <c r="K5291" s="27">
        <f>IF(J5291="","",J5291+cat_offset)</f>
        <v/>
      </c>
      <c r="L5291" s="27">
        <f>IF(J5291="","",MAX(0,E5291-J5291)^2)</f>
        <v/>
      </c>
      <c r="M5291" s="27">
        <f>IF(J5291="","",MAX(0,E5291-(J5291+twcdh_off))^2)</f>
        <v/>
      </c>
      <c r="N5291" s="27">
        <f>IF(E5291="","",MAX(0,E5291-swcdh_thr)^2)</f>
        <v/>
      </c>
      <c r="O5291">
        <f>IF(K5291="","",ROUND(E5291-K5291,0))</f>
        <v/>
      </c>
      <c r="P5291">
        <f>IF(O5291="","",IF(O5291&gt;=1,O5291,0))</f>
        <v/>
      </c>
      <c r="Q5291" s="27">
        <f>IF(E5291="","",MAX(0,E5291-22))</f>
        <v/>
      </c>
      <c r="R5291" s="27">
        <f>IF(H5291=1,E5291,"")</f>
        <v/>
      </c>
      <c r="S5291" s="27">
        <f>IF(AND(H5291=1,J5291&lt;&gt;""),E5291-J5291,"")</f>
        <v/>
      </c>
      <c r="T5291">
        <f>IF(G5291="","",MONTH(G5291))</f>
        <v/>
      </c>
    </row>
    <row r="5292">
      <c r="A5292" s="24" t="n">
        <v>2020</v>
      </c>
      <c r="B5292" s="24" t="n">
        <v>8</v>
      </c>
      <c r="C5292" s="24" t="n">
        <v>8</v>
      </c>
      <c r="D5292" s="24" t="n">
        <v>11</v>
      </c>
      <c r="E5292" s="24" t="n">
        <v>17.52</v>
      </c>
      <c r="F5292" s="25">
        <f>IF($E5292="","",DATE(IF($A5292="",nominal_year,$A5292),$B5292,$C5292)+($D5292-IF(LEFT(hour_conv,1)="1",1,0))/24)</f>
        <v/>
      </c>
      <c r="G5292" s="26">
        <f>IF(F5292="","",INT(F5292))</f>
        <v/>
      </c>
      <c r="H5292">
        <f>IF(G5292="","",IF(AND(MONTH(G5292)*100+DAY(G5292)&gt;=season_lo,MONTH(G5292)*100+DAY(G5292)&lt;=season_hi),1,0))</f>
        <v/>
      </c>
      <c r="I5292">
        <f>IF(G5292="","",G5292-first_day+1)</f>
        <v/>
      </c>
      <c r="J5292" s="27">
        <f>IF(I5292="","",INDEX(Daily!$J$2:$J$421,I5292))</f>
        <v/>
      </c>
      <c r="K5292" s="27">
        <f>IF(J5292="","",J5292+cat_offset)</f>
        <v/>
      </c>
      <c r="L5292" s="27">
        <f>IF(J5292="","",MAX(0,E5292-J5292)^2)</f>
        <v/>
      </c>
      <c r="M5292" s="27">
        <f>IF(J5292="","",MAX(0,E5292-(J5292+twcdh_off))^2)</f>
        <v/>
      </c>
      <c r="N5292" s="27">
        <f>IF(E5292="","",MAX(0,E5292-swcdh_thr)^2)</f>
        <v/>
      </c>
      <c r="O5292">
        <f>IF(K5292="","",ROUND(E5292-K5292,0))</f>
        <v/>
      </c>
      <c r="P5292">
        <f>IF(O5292="","",IF(O5292&gt;=1,O5292,0))</f>
        <v/>
      </c>
      <c r="Q5292" s="27">
        <f>IF(E5292="","",MAX(0,E5292-22))</f>
        <v/>
      </c>
      <c r="R5292" s="27">
        <f>IF(H5292=1,E5292,"")</f>
        <v/>
      </c>
      <c r="S5292" s="27">
        <f>IF(AND(H5292=1,J5292&lt;&gt;""),E5292-J5292,"")</f>
        <v/>
      </c>
      <c r="T5292">
        <f>IF(G5292="","",MONTH(G5292))</f>
        <v/>
      </c>
    </row>
    <row r="5293">
      <c r="A5293" s="24" t="n">
        <v>2020</v>
      </c>
      <c r="B5293" s="24" t="n">
        <v>8</v>
      </c>
      <c r="C5293" s="24" t="n">
        <v>8</v>
      </c>
      <c r="D5293" s="24" t="n">
        <v>12</v>
      </c>
      <c r="E5293" s="24" t="n">
        <v>19.2</v>
      </c>
      <c r="F5293" s="25">
        <f>IF($E5293="","",DATE(IF($A5293="",nominal_year,$A5293),$B5293,$C5293)+($D5293-IF(LEFT(hour_conv,1)="1",1,0))/24)</f>
        <v/>
      </c>
      <c r="G5293" s="26">
        <f>IF(F5293="","",INT(F5293))</f>
        <v/>
      </c>
      <c r="H5293">
        <f>IF(G5293="","",IF(AND(MONTH(G5293)*100+DAY(G5293)&gt;=season_lo,MONTH(G5293)*100+DAY(G5293)&lt;=season_hi),1,0))</f>
        <v/>
      </c>
      <c r="I5293">
        <f>IF(G5293="","",G5293-first_day+1)</f>
        <v/>
      </c>
      <c r="J5293" s="27">
        <f>IF(I5293="","",INDEX(Daily!$J$2:$J$421,I5293))</f>
        <v/>
      </c>
      <c r="K5293" s="27">
        <f>IF(J5293="","",J5293+cat_offset)</f>
        <v/>
      </c>
      <c r="L5293" s="27">
        <f>IF(J5293="","",MAX(0,E5293-J5293)^2)</f>
        <v/>
      </c>
      <c r="M5293" s="27">
        <f>IF(J5293="","",MAX(0,E5293-(J5293+twcdh_off))^2)</f>
        <v/>
      </c>
      <c r="N5293" s="27">
        <f>IF(E5293="","",MAX(0,E5293-swcdh_thr)^2)</f>
        <v/>
      </c>
      <c r="O5293">
        <f>IF(K5293="","",ROUND(E5293-K5293,0))</f>
        <v/>
      </c>
      <c r="P5293">
        <f>IF(O5293="","",IF(O5293&gt;=1,O5293,0))</f>
        <v/>
      </c>
      <c r="Q5293" s="27">
        <f>IF(E5293="","",MAX(0,E5293-22))</f>
        <v/>
      </c>
      <c r="R5293" s="27">
        <f>IF(H5293=1,E5293,"")</f>
        <v/>
      </c>
      <c r="S5293" s="27">
        <f>IF(AND(H5293=1,J5293&lt;&gt;""),E5293-J5293,"")</f>
        <v/>
      </c>
      <c r="T5293">
        <f>IF(G5293="","",MONTH(G5293))</f>
        <v/>
      </c>
    </row>
    <row r="5294">
      <c r="A5294" s="24" t="n">
        <v>2020</v>
      </c>
      <c r="B5294" s="24" t="n">
        <v>8</v>
      </c>
      <c r="C5294" s="24" t="n">
        <v>8</v>
      </c>
      <c r="D5294" s="24" t="n">
        <v>13</v>
      </c>
      <c r="E5294" s="24" t="n">
        <v>20.46</v>
      </c>
      <c r="F5294" s="25">
        <f>IF($E5294="","",DATE(IF($A5294="",nominal_year,$A5294),$B5294,$C5294)+($D5294-IF(LEFT(hour_conv,1)="1",1,0))/24)</f>
        <v/>
      </c>
      <c r="G5294" s="26">
        <f>IF(F5294="","",INT(F5294))</f>
        <v/>
      </c>
      <c r="H5294">
        <f>IF(G5294="","",IF(AND(MONTH(G5294)*100+DAY(G5294)&gt;=season_lo,MONTH(G5294)*100+DAY(G5294)&lt;=season_hi),1,0))</f>
        <v/>
      </c>
      <c r="I5294">
        <f>IF(G5294="","",G5294-first_day+1)</f>
        <v/>
      </c>
      <c r="J5294" s="27">
        <f>IF(I5294="","",INDEX(Daily!$J$2:$J$421,I5294))</f>
        <v/>
      </c>
      <c r="K5294" s="27">
        <f>IF(J5294="","",J5294+cat_offset)</f>
        <v/>
      </c>
      <c r="L5294" s="27">
        <f>IF(J5294="","",MAX(0,E5294-J5294)^2)</f>
        <v/>
      </c>
      <c r="M5294" s="27">
        <f>IF(J5294="","",MAX(0,E5294-(J5294+twcdh_off))^2)</f>
        <v/>
      </c>
      <c r="N5294" s="27">
        <f>IF(E5294="","",MAX(0,E5294-swcdh_thr)^2)</f>
        <v/>
      </c>
      <c r="O5294">
        <f>IF(K5294="","",ROUND(E5294-K5294,0))</f>
        <v/>
      </c>
      <c r="P5294">
        <f>IF(O5294="","",IF(O5294&gt;=1,O5294,0))</f>
        <v/>
      </c>
      <c r="Q5294" s="27">
        <f>IF(E5294="","",MAX(0,E5294-22))</f>
        <v/>
      </c>
      <c r="R5294" s="27">
        <f>IF(H5294=1,E5294,"")</f>
        <v/>
      </c>
      <c r="S5294" s="27">
        <f>IF(AND(H5294=1,J5294&lt;&gt;""),E5294-J5294,"")</f>
        <v/>
      </c>
      <c r="T5294">
        <f>IF(G5294="","",MONTH(G5294))</f>
        <v/>
      </c>
    </row>
    <row r="5295">
      <c r="A5295" s="24" t="n">
        <v>2020</v>
      </c>
      <c r="B5295" s="24" t="n">
        <v>8</v>
      </c>
      <c r="C5295" s="24" t="n">
        <v>8</v>
      </c>
      <c r="D5295" s="24" t="n">
        <v>14</v>
      </c>
      <c r="E5295" s="24" t="n">
        <v>20.56</v>
      </c>
      <c r="F5295" s="25">
        <f>IF($E5295="","",DATE(IF($A5295="",nominal_year,$A5295),$B5295,$C5295)+($D5295-IF(LEFT(hour_conv,1)="1",1,0))/24)</f>
        <v/>
      </c>
      <c r="G5295" s="26">
        <f>IF(F5295="","",INT(F5295))</f>
        <v/>
      </c>
      <c r="H5295">
        <f>IF(G5295="","",IF(AND(MONTH(G5295)*100+DAY(G5295)&gt;=season_lo,MONTH(G5295)*100+DAY(G5295)&lt;=season_hi),1,0))</f>
        <v/>
      </c>
      <c r="I5295">
        <f>IF(G5295="","",G5295-first_day+1)</f>
        <v/>
      </c>
      <c r="J5295" s="27">
        <f>IF(I5295="","",INDEX(Daily!$J$2:$J$421,I5295))</f>
        <v/>
      </c>
      <c r="K5295" s="27">
        <f>IF(J5295="","",J5295+cat_offset)</f>
        <v/>
      </c>
      <c r="L5295" s="27">
        <f>IF(J5295="","",MAX(0,E5295-J5295)^2)</f>
        <v/>
      </c>
      <c r="M5295" s="27">
        <f>IF(J5295="","",MAX(0,E5295-(J5295+twcdh_off))^2)</f>
        <v/>
      </c>
      <c r="N5295" s="27">
        <f>IF(E5295="","",MAX(0,E5295-swcdh_thr)^2)</f>
        <v/>
      </c>
      <c r="O5295">
        <f>IF(K5295="","",ROUND(E5295-K5295,0))</f>
        <v/>
      </c>
      <c r="P5295">
        <f>IF(O5295="","",IF(O5295&gt;=1,O5295,0))</f>
        <v/>
      </c>
      <c r="Q5295" s="27">
        <f>IF(E5295="","",MAX(0,E5295-22))</f>
        <v/>
      </c>
      <c r="R5295" s="27">
        <f>IF(H5295=1,E5295,"")</f>
        <v/>
      </c>
      <c r="S5295" s="27">
        <f>IF(AND(H5295=1,J5295&lt;&gt;""),E5295-J5295,"")</f>
        <v/>
      </c>
      <c r="T5295">
        <f>IF(G5295="","",MONTH(G5295))</f>
        <v/>
      </c>
    </row>
    <row r="5296">
      <c r="A5296" s="24" t="n">
        <v>2020</v>
      </c>
      <c r="B5296" s="24" t="n">
        <v>8</v>
      </c>
      <c r="C5296" s="24" t="n">
        <v>8</v>
      </c>
      <c r="D5296" s="24" t="n">
        <v>15</v>
      </c>
      <c r="E5296" s="24" t="n">
        <v>21.22</v>
      </c>
      <c r="F5296" s="25">
        <f>IF($E5296="","",DATE(IF($A5296="",nominal_year,$A5296),$B5296,$C5296)+($D5296-IF(LEFT(hour_conv,1)="1",1,0))/24)</f>
        <v/>
      </c>
      <c r="G5296" s="26">
        <f>IF(F5296="","",INT(F5296))</f>
        <v/>
      </c>
      <c r="H5296">
        <f>IF(G5296="","",IF(AND(MONTH(G5296)*100+DAY(G5296)&gt;=season_lo,MONTH(G5296)*100+DAY(G5296)&lt;=season_hi),1,0))</f>
        <v/>
      </c>
      <c r="I5296">
        <f>IF(G5296="","",G5296-first_day+1)</f>
        <v/>
      </c>
      <c r="J5296" s="27">
        <f>IF(I5296="","",INDEX(Daily!$J$2:$J$421,I5296))</f>
        <v/>
      </c>
      <c r="K5296" s="27">
        <f>IF(J5296="","",J5296+cat_offset)</f>
        <v/>
      </c>
      <c r="L5296" s="27">
        <f>IF(J5296="","",MAX(0,E5296-J5296)^2)</f>
        <v/>
      </c>
      <c r="M5296" s="27">
        <f>IF(J5296="","",MAX(0,E5296-(J5296+twcdh_off))^2)</f>
        <v/>
      </c>
      <c r="N5296" s="27">
        <f>IF(E5296="","",MAX(0,E5296-swcdh_thr)^2)</f>
        <v/>
      </c>
      <c r="O5296">
        <f>IF(K5296="","",ROUND(E5296-K5296,0))</f>
        <v/>
      </c>
      <c r="P5296">
        <f>IF(O5296="","",IF(O5296&gt;=1,O5296,0))</f>
        <v/>
      </c>
      <c r="Q5296" s="27">
        <f>IF(E5296="","",MAX(0,E5296-22))</f>
        <v/>
      </c>
      <c r="R5296" s="27">
        <f>IF(H5296=1,E5296,"")</f>
        <v/>
      </c>
      <c r="S5296" s="27">
        <f>IF(AND(H5296=1,J5296&lt;&gt;""),E5296-J5296,"")</f>
        <v/>
      </c>
      <c r="T5296">
        <f>IF(G5296="","",MONTH(G5296))</f>
        <v/>
      </c>
    </row>
    <row r="5297">
      <c r="A5297" s="24" t="n">
        <v>2020</v>
      </c>
      <c r="B5297" s="24" t="n">
        <v>8</v>
      </c>
      <c r="C5297" s="24" t="n">
        <v>8</v>
      </c>
      <c r="D5297" s="24" t="n">
        <v>16</v>
      </c>
      <c r="E5297" s="24" t="n">
        <v>22.19</v>
      </c>
      <c r="F5297" s="25">
        <f>IF($E5297="","",DATE(IF($A5297="",nominal_year,$A5297),$B5297,$C5297)+($D5297-IF(LEFT(hour_conv,1)="1",1,0))/24)</f>
        <v/>
      </c>
      <c r="G5297" s="26">
        <f>IF(F5297="","",INT(F5297))</f>
        <v/>
      </c>
      <c r="H5297">
        <f>IF(G5297="","",IF(AND(MONTH(G5297)*100+DAY(G5297)&gt;=season_lo,MONTH(G5297)*100+DAY(G5297)&lt;=season_hi),1,0))</f>
        <v/>
      </c>
      <c r="I5297">
        <f>IF(G5297="","",G5297-first_day+1)</f>
        <v/>
      </c>
      <c r="J5297" s="27">
        <f>IF(I5297="","",INDEX(Daily!$J$2:$J$421,I5297))</f>
        <v/>
      </c>
      <c r="K5297" s="27">
        <f>IF(J5297="","",J5297+cat_offset)</f>
        <v/>
      </c>
      <c r="L5297" s="27">
        <f>IF(J5297="","",MAX(0,E5297-J5297)^2)</f>
        <v/>
      </c>
      <c r="M5297" s="27">
        <f>IF(J5297="","",MAX(0,E5297-(J5297+twcdh_off))^2)</f>
        <v/>
      </c>
      <c r="N5297" s="27">
        <f>IF(E5297="","",MAX(0,E5297-swcdh_thr)^2)</f>
        <v/>
      </c>
      <c r="O5297">
        <f>IF(K5297="","",ROUND(E5297-K5297,0))</f>
        <v/>
      </c>
      <c r="P5297">
        <f>IF(O5297="","",IF(O5297&gt;=1,O5297,0))</f>
        <v/>
      </c>
      <c r="Q5297" s="27">
        <f>IF(E5297="","",MAX(0,E5297-22))</f>
        <v/>
      </c>
      <c r="R5297" s="27">
        <f>IF(H5297=1,E5297,"")</f>
        <v/>
      </c>
      <c r="S5297" s="27">
        <f>IF(AND(H5297=1,J5297&lt;&gt;""),E5297-J5297,"")</f>
        <v/>
      </c>
      <c r="T5297">
        <f>IF(G5297="","",MONTH(G5297))</f>
        <v/>
      </c>
    </row>
    <row r="5298">
      <c r="A5298" s="24" t="n">
        <v>2020</v>
      </c>
      <c r="B5298" s="24" t="n">
        <v>8</v>
      </c>
      <c r="C5298" s="24" t="n">
        <v>8</v>
      </c>
      <c r="D5298" s="24" t="n">
        <v>17</v>
      </c>
      <c r="E5298" s="24" t="n">
        <v>21.98</v>
      </c>
      <c r="F5298" s="25">
        <f>IF($E5298="","",DATE(IF($A5298="",nominal_year,$A5298),$B5298,$C5298)+($D5298-IF(LEFT(hour_conv,1)="1",1,0))/24)</f>
        <v/>
      </c>
      <c r="G5298" s="26">
        <f>IF(F5298="","",INT(F5298))</f>
        <v/>
      </c>
      <c r="H5298">
        <f>IF(G5298="","",IF(AND(MONTH(G5298)*100+DAY(G5298)&gt;=season_lo,MONTH(G5298)*100+DAY(G5298)&lt;=season_hi),1,0))</f>
        <v/>
      </c>
      <c r="I5298">
        <f>IF(G5298="","",G5298-first_day+1)</f>
        <v/>
      </c>
      <c r="J5298" s="27">
        <f>IF(I5298="","",INDEX(Daily!$J$2:$J$421,I5298))</f>
        <v/>
      </c>
      <c r="K5298" s="27">
        <f>IF(J5298="","",J5298+cat_offset)</f>
        <v/>
      </c>
      <c r="L5298" s="27">
        <f>IF(J5298="","",MAX(0,E5298-J5298)^2)</f>
        <v/>
      </c>
      <c r="M5298" s="27">
        <f>IF(J5298="","",MAX(0,E5298-(J5298+twcdh_off))^2)</f>
        <v/>
      </c>
      <c r="N5298" s="27">
        <f>IF(E5298="","",MAX(0,E5298-swcdh_thr)^2)</f>
        <v/>
      </c>
      <c r="O5298">
        <f>IF(K5298="","",ROUND(E5298-K5298,0))</f>
        <v/>
      </c>
      <c r="P5298">
        <f>IF(O5298="","",IF(O5298&gt;=1,O5298,0))</f>
        <v/>
      </c>
      <c r="Q5298" s="27">
        <f>IF(E5298="","",MAX(0,E5298-22))</f>
        <v/>
      </c>
      <c r="R5298" s="27">
        <f>IF(H5298=1,E5298,"")</f>
        <v/>
      </c>
      <c r="S5298" s="27">
        <f>IF(AND(H5298=1,J5298&lt;&gt;""),E5298-J5298,"")</f>
        <v/>
      </c>
      <c r="T5298">
        <f>IF(G5298="","",MONTH(G5298))</f>
        <v/>
      </c>
    </row>
    <row r="5299">
      <c r="A5299" s="24" t="n">
        <v>2020</v>
      </c>
      <c r="B5299" s="24" t="n">
        <v>8</v>
      </c>
      <c r="C5299" s="24" t="n">
        <v>8</v>
      </c>
      <c r="D5299" s="24" t="n">
        <v>18</v>
      </c>
      <c r="E5299" s="24" t="n">
        <v>21.4</v>
      </c>
      <c r="F5299" s="25">
        <f>IF($E5299="","",DATE(IF($A5299="",nominal_year,$A5299),$B5299,$C5299)+($D5299-IF(LEFT(hour_conv,1)="1",1,0))/24)</f>
        <v/>
      </c>
      <c r="G5299" s="26">
        <f>IF(F5299="","",INT(F5299))</f>
        <v/>
      </c>
      <c r="H5299">
        <f>IF(G5299="","",IF(AND(MONTH(G5299)*100+DAY(G5299)&gt;=season_lo,MONTH(G5299)*100+DAY(G5299)&lt;=season_hi),1,0))</f>
        <v/>
      </c>
      <c r="I5299">
        <f>IF(G5299="","",G5299-first_day+1)</f>
        <v/>
      </c>
      <c r="J5299" s="27">
        <f>IF(I5299="","",INDEX(Daily!$J$2:$J$421,I5299))</f>
        <v/>
      </c>
      <c r="K5299" s="27">
        <f>IF(J5299="","",J5299+cat_offset)</f>
        <v/>
      </c>
      <c r="L5299" s="27">
        <f>IF(J5299="","",MAX(0,E5299-J5299)^2)</f>
        <v/>
      </c>
      <c r="M5299" s="27">
        <f>IF(J5299="","",MAX(0,E5299-(J5299+twcdh_off))^2)</f>
        <v/>
      </c>
      <c r="N5299" s="27">
        <f>IF(E5299="","",MAX(0,E5299-swcdh_thr)^2)</f>
        <v/>
      </c>
      <c r="O5299">
        <f>IF(K5299="","",ROUND(E5299-K5299,0))</f>
        <v/>
      </c>
      <c r="P5299">
        <f>IF(O5299="","",IF(O5299&gt;=1,O5299,0))</f>
        <v/>
      </c>
      <c r="Q5299" s="27">
        <f>IF(E5299="","",MAX(0,E5299-22))</f>
        <v/>
      </c>
      <c r="R5299" s="27">
        <f>IF(H5299=1,E5299,"")</f>
        <v/>
      </c>
      <c r="S5299" s="27">
        <f>IF(AND(H5299=1,J5299&lt;&gt;""),E5299-J5299,"")</f>
        <v/>
      </c>
      <c r="T5299">
        <f>IF(G5299="","",MONTH(G5299))</f>
        <v/>
      </c>
    </row>
    <row r="5300">
      <c r="A5300" s="24" t="n">
        <v>2020</v>
      </c>
      <c r="B5300" s="24" t="n">
        <v>8</v>
      </c>
      <c r="C5300" s="24" t="n">
        <v>8</v>
      </c>
      <c r="D5300" s="24" t="n">
        <v>19</v>
      </c>
      <c r="E5300" s="24" t="n">
        <v>20.32</v>
      </c>
      <c r="F5300" s="25">
        <f>IF($E5300="","",DATE(IF($A5300="",nominal_year,$A5300),$B5300,$C5300)+($D5300-IF(LEFT(hour_conv,1)="1",1,0))/24)</f>
        <v/>
      </c>
      <c r="G5300" s="26">
        <f>IF(F5300="","",INT(F5300))</f>
        <v/>
      </c>
      <c r="H5300">
        <f>IF(G5300="","",IF(AND(MONTH(G5300)*100+DAY(G5300)&gt;=season_lo,MONTH(G5300)*100+DAY(G5300)&lt;=season_hi),1,0))</f>
        <v/>
      </c>
      <c r="I5300">
        <f>IF(G5300="","",G5300-first_day+1)</f>
        <v/>
      </c>
      <c r="J5300" s="27">
        <f>IF(I5300="","",INDEX(Daily!$J$2:$J$421,I5300))</f>
        <v/>
      </c>
      <c r="K5300" s="27">
        <f>IF(J5300="","",J5300+cat_offset)</f>
        <v/>
      </c>
      <c r="L5300" s="27">
        <f>IF(J5300="","",MAX(0,E5300-J5300)^2)</f>
        <v/>
      </c>
      <c r="M5300" s="27">
        <f>IF(J5300="","",MAX(0,E5300-(J5300+twcdh_off))^2)</f>
        <v/>
      </c>
      <c r="N5300" s="27">
        <f>IF(E5300="","",MAX(0,E5300-swcdh_thr)^2)</f>
        <v/>
      </c>
      <c r="O5300">
        <f>IF(K5300="","",ROUND(E5300-K5300,0))</f>
        <v/>
      </c>
      <c r="P5300">
        <f>IF(O5300="","",IF(O5300&gt;=1,O5300,0))</f>
        <v/>
      </c>
      <c r="Q5300" s="27">
        <f>IF(E5300="","",MAX(0,E5300-22))</f>
        <v/>
      </c>
      <c r="R5300" s="27">
        <f>IF(H5300=1,E5300,"")</f>
        <v/>
      </c>
      <c r="S5300" s="27">
        <f>IF(AND(H5300=1,J5300&lt;&gt;""),E5300-J5300,"")</f>
        <v/>
      </c>
      <c r="T5300">
        <f>IF(G5300="","",MONTH(G5300))</f>
        <v/>
      </c>
    </row>
    <row r="5301">
      <c r="A5301" s="24" t="n">
        <v>2020</v>
      </c>
      <c r="B5301" s="24" t="n">
        <v>8</v>
      </c>
      <c r="C5301" s="24" t="n">
        <v>8</v>
      </c>
      <c r="D5301" s="24" t="n">
        <v>20</v>
      </c>
      <c r="E5301" s="24" t="n">
        <v>20.46</v>
      </c>
      <c r="F5301" s="25">
        <f>IF($E5301="","",DATE(IF($A5301="",nominal_year,$A5301),$B5301,$C5301)+($D5301-IF(LEFT(hour_conv,1)="1",1,0))/24)</f>
        <v/>
      </c>
      <c r="G5301" s="26">
        <f>IF(F5301="","",INT(F5301))</f>
        <v/>
      </c>
      <c r="H5301">
        <f>IF(G5301="","",IF(AND(MONTH(G5301)*100+DAY(G5301)&gt;=season_lo,MONTH(G5301)*100+DAY(G5301)&lt;=season_hi),1,0))</f>
        <v/>
      </c>
      <c r="I5301">
        <f>IF(G5301="","",G5301-first_day+1)</f>
        <v/>
      </c>
      <c r="J5301" s="27">
        <f>IF(I5301="","",INDEX(Daily!$J$2:$J$421,I5301))</f>
        <v/>
      </c>
      <c r="K5301" s="27">
        <f>IF(J5301="","",J5301+cat_offset)</f>
        <v/>
      </c>
      <c r="L5301" s="27">
        <f>IF(J5301="","",MAX(0,E5301-J5301)^2)</f>
        <v/>
      </c>
      <c r="M5301" s="27">
        <f>IF(J5301="","",MAX(0,E5301-(J5301+twcdh_off))^2)</f>
        <v/>
      </c>
      <c r="N5301" s="27">
        <f>IF(E5301="","",MAX(0,E5301-swcdh_thr)^2)</f>
        <v/>
      </c>
      <c r="O5301">
        <f>IF(K5301="","",ROUND(E5301-K5301,0))</f>
        <v/>
      </c>
      <c r="P5301">
        <f>IF(O5301="","",IF(O5301&gt;=1,O5301,0))</f>
        <v/>
      </c>
      <c r="Q5301" s="27">
        <f>IF(E5301="","",MAX(0,E5301-22))</f>
        <v/>
      </c>
      <c r="R5301" s="27">
        <f>IF(H5301=1,E5301,"")</f>
        <v/>
      </c>
      <c r="S5301" s="27">
        <f>IF(AND(H5301=1,J5301&lt;&gt;""),E5301-J5301,"")</f>
        <v/>
      </c>
      <c r="T5301">
        <f>IF(G5301="","",MONTH(G5301))</f>
        <v/>
      </c>
    </row>
    <row r="5302">
      <c r="A5302" s="24" t="n">
        <v>2020</v>
      </c>
      <c r="B5302" s="24" t="n">
        <v>8</v>
      </c>
      <c r="C5302" s="24" t="n">
        <v>8</v>
      </c>
      <c r="D5302" s="24" t="n">
        <v>21</v>
      </c>
      <c r="E5302" s="24" t="n">
        <v>18.32</v>
      </c>
      <c r="F5302" s="25">
        <f>IF($E5302="","",DATE(IF($A5302="",nominal_year,$A5302),$B5302,$C5302)+($D5302-IF(LEFT(hour_conv,1)="1",1,0))/24)</f>
        <v/>
      </c>
      <c r="G5302" s="26">
        <f>IF(F5302="","",INT(F5302))</f>
        <v/>
      </c>
      <c r="H5302">
        <f>IF(G5302="","",IF(AND(MONTH(G5302)*100+DAY(G5302)&gt;=season_lo,MONTH(G5302)*100+DAY(G5302)&lt;=season_hi),1,0))</f>
        <v/>
      </c>
      <c r="I5302">
        <f>IF(G5302="","",G5302-first_day+1)</f>
        <v/>
      </c>
      <c r="J5302" s="27">
        <f>IF(I5302="","",INDEX(Daily!$J$2:$J$421,I5302))</f>
        <v/>
      </c>
      <c r="K5302" s="27">
        <f>IF(J5302="","",J5302+cat_offset)</f>
        <v/>
      </c>
      <c r="L5302" s="27">
        <f>IF(J5302="","",MAX(0,E5302-J5302)^2)</f>
        <v/>
      </c>
      <c r="M5302" s="27">
        <f>IF(J5302="","",MAX(0,E5302-(J5302+twcdh_off))^2)</f>
        <v/>
      </c>
      <c r="N5302" s="27">
        <f>IF(E5302="","",MAX(0,E5302-swcdh_thr)^2)</f>
        <v/>
      </c>
      <c r="O5302">
        <f>IF(K5302="","",ROUND(E5302-K5302,0))</f>
        <v/>
      </c>
      <c r="P5302">
        <f>IF(O5302="","",IF(O5302&gt;=1,O5302,0))</f>
        <v/>
      </c>
      <c r="Q5302" s="27">
        <f>IF(E5302="","",MAX(0,E5302-22))</f>
        <v/>
      </c>
      <c r="R5302" s="27">
        <f>IF(H5302=1,E5302,"")</f>
        <v/>
      </c>
      <c r="S5302" s="27">
        <f>IF(AND(H5302=1,J5302&lt;&gt;""),E5302-J5302,"")</f>
        <v/>
      </c>
      <c r="T5302">
        <f>IF(G5302="","",MONTH(G5302))</f>
        <v/>
      </c>
    </row>
    <row r="5303">
      <c r="A5303" s="24" t="n">
        <v>2020</v>
      </c>
      <c r="B5303" s="24" t="n">
        <v>8</v>
      </c>
      <c r="C5303" s="24" t="n">
        <v>8</v>
      </c>
      <c r="D5303" s="24" t="n">
        <v>22</v>
      </c>
      <c r="E5303" s="24" t="n">
        <v>16.74</v>
      </c>
      <c r="F5303" s="25">
        <f>IF($E5303="","",DATE(IF($A5303="",nominal_year,$A5303),$B5303,$C5303)+($D5303-IF(LEFT(hour_conv,1)="1",1,0))/24)</f>
        <v/>
      </c>
      <c r="G5303" s="26">
        <f>IF(F5303="","",INT(F5303))</f>
        <v/>
      </c>
      <c r="H5303">
        <f>IF(G5303="","",IF(AND(MONTH(G5303)*100+DAY(G5303)&gt;=season_lo,MONTH(G5303)*100+DAY(G5303)&lt;=season_hi),1,0))</f>
        <v/>
      </c>
      <c r="I5303">
        <f>IF(G5303="","",G5303-first_day+1)</f>
        <v/>
      </c>
      <c r="J5303" s="27">
        <f>IF(I5303="","",INDEX(Daily!$J$2:$J$421,I5303))</f>
        <v/>
      </c>
      <c r="K5303" s="27">
        <f>IF(J5303="","",J5303+cat_offset)</f>
        <v/>
      </c>
      <c r="L5303" s="27">
        <f>IF(J5303="","",MAX(0,E5303-J5303)^2)</f>
        <v/>
      </c>
      <c r="M5303" s="27">
        <f>IF(J5303="","",MAX(0,E5303-(J5303+twcdh_off))^2)</f>
        <v/>
      </c>
      <c r="N5303" s="27">
        <f>IF(E5303="","",MAX(0,E5303-swcdh_thr)^2)</f>
        <v/>
      </c>
      <c r="O5303">
        <f>IF(K5303="","",ROUND(E5303-K5303,0))</f>
        <v/>
      </c>
      <c r="P5303">
        <f>IF(O5303="","",IF(O5303&gt;=1,O5303,0))</f>
        <v/>
      </c>
      <c r="Q5303" s="27">
        <f>IF(E5303="","",MAX(0,E5303-22))</f>
        <v/>
      </c>
      <c r="R5303" s="27">
        <f>IF(H5303=1,E5303,"")</f>
        <v/>
      </c>
      <c r="S5303" s="27">
        <f>IF(AND(H5303=1,J5303&lt;&gt;""),E5303-J5303,"")</f>
        <v/>
      </c>
      <c r="T5303">
        <f>IF(G5303="","",MONTH(G5303))</f>
        <v/>
      </c>
    </row>
    <row r="5304">
      <c r="A5304" s="24" t="n">
        <v>2020</v>
      </c>
      <c r="B5304" s="24" t="n">
        <v>8</v>
      </c>
      <c r="C5304" s="24" t="n">
        <v>8</v>
      </c>
      <c r="D5304" s="24" t="n">
        <v>23</v>
      </c>
      <c r="E5304" s="24" t="n">
        <v>16.45</v>
      </c>
      <c r="F5304" s="25">
        <f>IF($E5304="","",DATE(IF($A5304="",nominal_year,$A5304),$B5304,$C5304)+($D5304-IF(LEFT(hour_conv,1)="1",1,0))/24)</f>
        <v/>
      </c>
      <c r="G5304" s="26">
        <f>IF(F5304="","",INT(F5304))</f>
        <v/>
      </c>
      <c r="H5304">
        <f>IF(G5304="","",IF(AND(MONTH(G5304)*100+DAY(G5304)&gt;=season_lo,MONTH(G5304)*100+DAY(G5304)&lt;=season_hi),1,0))</f>
        <v/>
      </c>
      <c r="I5304">
        <f>IF(G5304="","",G5304-first_day+1)</f>
        <v/>
      </c>
      <c r="J5304" s="27">
        <f>IF(I5304="","",INDEX(Daily!$J$2:$J$421,I5304))</f>
        <v/>
      </c>
      <c r="K5304" s="27">
        <f>IF(J5304="","",J5304+cat_offset)</f>
        <v/>
      </c>
      <c r="L5304" s="27">
        <f>IF(J5304="","",MAX(0,E5304-J5304)^2)</f>
        <v/>
      </c>
      <c r="M5304" s="27">
        <f>IF(J5304="","",MAX(0,E5304-(J5304+twcdh_off))^2)</f>
        <v/>
      </c>
      <c r="N5304" s="27">
        <f>IF(E5304="","",MAX(0,E5304-swcdh_thr)^2)</f>
        <v/>
      </c>
      <c r="O5304">
        <f>IF(K5304="","",ROUND(E5304-K5304,0))</f>
        <v/>
      </c>
      <c r="P5304">
        <f>IF(O5304="","",IF(O5304&gt;=1,O5304,0))</f>
        <v/>
      </c>
      <c r="Q5304" s="27">
        <f>IF(E5304="","",MAX(0,E5304-22))</f>
        <v/>
      </c>
      <c r="R5304" s="27">
        <f>IF(H5304=1,E5304,"")</f>
        <v/>
      </c>
      <c r="S5304" s="27">
        <f>IF(AND(H5304=1,J5304&lt;&gt;""),E5304-J5304,"")</f>
        <v/>
      </c>
      <c r="T5304">
        <f>IF(G5304="","",MONTH(G5304))</f>
        <v/>
      </c>
    </row>
    <row r="5305">
      <c r="A5305" s="24" t="n">
        <v>2020</v>
      </c>
      <c r="B5305" s="24" t="n">
        <v>8</v>
      </c>
      <c r="C5305" s="24" t="n">
        <v>8</v>
      </c>
      <c r="D5305" s="24" t="n">
        <v>24</v>
      </c>
      <c r="E5305" s="24" t="n">
        <v>14.81</v>
      </c>
      <c r="F5305" s="25">
        <f>IF($E5305="","",DATE(IF($A5305="",nominal_year,$A5305),$B5305,$C5305)+($D5305-IF(LEFT(hour_conv,1)="1",1,0))/24)</f>
        <v/>
      </c>
      <c r="G5305" s="26">
        <f>IF(F5305="","",INT(F5305))</f>
        <v/>
      </c>
      <c r="H5305">
        <f>IF(G5305="","",IF(AND(MONTH(G5305)*100+DAY(G5305)&gt;=season_lo,MONTH(G5305)*100+DAY(G5305)&lt;=season_hi),1,0))</f>
        <v/>
      </c>
      <c r="I5305">
        <f>IF(G5305="","",G5305-first_day+1)</f>
        <v/>
      </c>
      <c r="J5305" s="27">
        <f>IF(I5305="","",INDEX(Daily!$J$2:$J$421,I5305))</f>
        <v/>
      </c>
      <c r="K5305" s="27">
        <f>IF(J5305="","",J5305+cat_offset)</f>
        <v/>
      </c>
      <c r="L5305" s="27">
        <f>IF(J5305="","",MAX(0,E5305-J5305)^2)</f>
        <v/>
      </c>
      <c r="M5305" s="27">
        <f>IF(J5305="","",MAX(0,E5305-(J5305+twcdh_off))^2)</f>
        <v/>
      </c>
      <c r="N5305" s="27">
        <f>IF(E5305="","",MAX(0,E5305-swcdh_thr)^2)</f>
        <v/>
      </c>
      <c r="O5305">
        <f>IF(K5305="","",ROUND(E5305-K5305,0))</f>
        <v/>
      </c>
      <c r="P5305">
        <f>IF(O5305="","",IF(O5305&gt;=1,O5305,0))</f>
        <v/>
      </c>
      <c r="Q5305" s="27">
        <f>IF(E5305="","",MAX(0,E5305-22))</f>
        <v/>
      </c>
      <c r="R5305" s="27">
        <f>IF(H5305=1,E5305,"")</f>
        <v/>
      </c>
      <c r="S5305" s="27">
        <f>IF(AND(H5305=1,J5305&lt;&gt;""),E5305-J5305,"")</f>
        <v/>
      </c>
      <c r="T5305">
        <f>IF(G5305="","",MONTH(G5305))</f>
        <v/>
      </c>
    </row>
    <row r="5306">
      <c r="A5306" s="24" t="n">
        <v>2020</v>
      </c>
      <c r="B5306" s="24" t="n">
        <v>8</v>
      </c>
      <c r="C5306" s="24" t="n">
        <v>9</v>
      </c>
      <c r="D5306" s="24" t="n">
        <v>1</v>
      </c>
      <c r="E5306" s="24" t="n">
        <v>12.94</v>
      </c>
      <c r="F5306" s="25">
        <f>IF($E5306="","",DATE(IF($A5306="",nominal_year,$A5306),$B5306,$C5306)+($D5306-IF(LEFT(hour_conv,1)="1",1,0))/24)</f>
        <v/>
      </c>
      <c r="G5306" s="26">
        <f>IF(F5306="","",INT(F5306))</f>
        <v/>
      </c>
      <c r="H5306">
        <f>IF(G5306="","",IF(AND(MONTH(G5306)*100+DAY(G5306)&gt;=season_lo,MONTH(G5306)*100+DAY(G5306)&lt;=season_hi),1,0))</f>
        <v/>
      </c>
      <c r="I5306">
        <f>IF(G5306="","",G5306-first_day+1)</f>
        <v/>
      </c>
      <c r="J5306" s="27">
        <f>IF(I5306="","",INDEX(Daily!$J$2:$J$421,I5306))</f>
        <v/>
      </c>
      <c r="K5306" s="27">
        <f>IF(J5306="","",J5306+cat_offset)</f>
        <v/>
      </c>
      <c r="L5306" s="27">
        <f>IF(J5306="","",MAX(0,E5306-J5306)^2)</f>
        <v/>
      </c>
      <c r="M5306" s="27">
        <f>IF(J5306="","",MAX(0,E5306-(J5306+twcdh_off))^2)</f>
        <v/>
      </c>
      <c r="N5306" s="27">
        <f>IF(E5306="","",MAX(0,E5306-swcdh_thr)^2)</f>
        <v/>
      </c>
      <c r="O5306">
        <f>IF(K5306="","",ROUND(E5306-K5306,0))</f>
        <v/>
      </c>
      <c r="P5306">
        <f>IF(O5306="","",IF(O5306&gt;=1,O5306,0))</f>
        <v/>
      </c>
      <c r="Q5306" s="27">
        <f>IF(E5306="","",MAX(0,E5306-22))</f>
        <v/>
      </c>
      <c r="R5306" s="27">
        <f>IF(H5306=1,E5306,"")</f>
        <v/>
      </c>
      <c r="S5306" s="27">
        <f>IF(AND(H5306=1,J5306&lt;&gt;""),E5306-J5306,"")</f>
        <v/>
      </c>
      <c r="T5306">
        <f>IF(G5306="","",MONTH(G5306))</f>
        <v/>
      </c>
    </row>
    <row r="5307">
      <c r="A5307" s="24" t="n">
        <v>2020</v>
      </c>
      <c r="B5307" s="24" t="n">
        <v>8</v>
      </c>
      <c r="C5307" s="24" t="n">
        <v>9</v>
      </c>
      <c r="D5307" s="24" t="n">
        <v>2</v>
      </c>
      <c r="E5307" s="24" t="n">
        <v>12.77</v>
      </c>
      <c r="F5307" s="25">
        <f>IF($E5307="","",DATE(IF($A5307="",nominal_year,$A5307),$B5307,$C5307)+($D5307-IF(LEFT(hour_conv,1)="1",1,0))/24)</f>
        <v/>
      </c>
      <c r="G5307" s="26">
        <f>IF(F5307="","",INT(F5307))</f>
        <v/>
      </c>
      <c r="H5307">
        <f>IF(G5307="","",IF(AND(MONTH(G5307)*100+DAY(G5307)&gt;=season_lo,MONTH(G5307)*100+DAY(G5307)&lt;=season_hi),1,0))</f>
        <v/>
      </c>
      <c r="I5307">
        <f>IF(G5307="","",G5307-first_day+1)</f>
        <v/>
      </c>
      <c r="J5307" s="27">
        <f>IF(I5307="","",INDEX(Daily!$J$2:$J$421,I5307))</f>
        <v/>
      </c>
      <c r="K5307" s="27">
        <f>IF(J5307="","",J5307+cat_offset)</f>
        <v/>
      </c>
      <c r="L5307" s="27">
        <f>IF(J5307="","",MAX(0,E5307-J5307)^2)</f>
        <v/>
      </c>
      <c r="M5307" s="27">
        <f>IF(J5307="","",MAX(0,E5307-(J5307+twcdh_off))^2)</f>
        <v/>
      </c>
      <c r="N5307" s="27">
        <f>IF(E5307="","",MAX(0,E5307-swcdh_thr)^2)</f>
        <v/>
      </c>
      <c r="O5307">
        <f>IF(K5307="","",ROUND(E5307-K5307,0))</f>
        <v/>
      </c>
      <c r="P5307">
        <f>IF(O5307="","",IF(O5307&gt;=1,O5307,0))</f>
        <v/>
      </c>
      <c r="Q5307" s="27">
        <f>IF(E5307="","",MAX(0,E5307-22))</f>
        <v/>
      </c>
      <c r="R5307" s="27">
        <f>IF(H5307=1,E5307,"")</f>
        <v/>
      </c>
      <c r="S5307" s="27">
        <f>IF(AND(H5307=1,J5307&lt;&gt;""),E5307-J5307,"")</f>
        <v/>
      </c>
      <c r="T5307">
        <f>IF(G5307="","",MONTH(G5307))</f>
        <v/>
      </c>
    </row>
    <row r="5308">
      <c r="A5308" s="24" t="n">
        <v>2020</v>
      </c>
      <c r="B5308" s="24" t="n">
        <v>8</v>
      </c>
      <c r="C5308" s="24" t="n">
        <v>9</v>
      </c>
      <c r="D5308" s="24" t="n">
        <v>3</v>
      </c>
      <c r="E5308" s="24" t="n">
        <v>11.85</v>
      </c>
      <c r="F5308" s="25">
        <f>IF($E5308="","",DATE(IF($A5308="",nominal_year,$A5308),$B5308,$C5308)+($D5308-IF(LEFT(hour_conv,1)="1",1,0))/24)</f>
        <v/>
      </c>
      <c r="G5308" s="26">
        <f>IF(F5308="","",INT(F5308))</f>
        <v/>
      </c>
      <c r="H5308">
        <f>IF(G5308="","",IF(AND(MONTH(G5308)*100+DAY(G5308)&gt;=season_lo,MONTH(G5308)*100+DAY(G5308)&lt;=season_hi),1,0))</f>
        <v/>
      </c>
      <c r="I5308">
        <f>IF(G5308="","",G5308-first_day+1)</f>
        <v/>
      </c>
      <c r="J5308" s="27">
        <f>IF(I5308="","",INDEX(Daily!$J$2:$J$421,I5308))</f>
        <v/>
      </c>
      <c r="K5308" s="27">
        <f>IF(J5308="","",J5308+cat_offset)</f>
        <v/>
      </c>
      <c r="L5308" s="27">
        <f>IF(J5308="","",MAX(0,E5308-J5308)^2)</f>
        <v/>
      </c>
      <c r="M5308" s="27">
        <f>IF(J5308="","",MAX(0,E5308-(J5308+twcdh_off))^2)</f>
        <v/>
      </c>
      <c r="N5308" s="27">
        <f>IF(E5308="","",MAX(0,E5308-swcdh_thr)^2)</f>
        <v/>
      </c>
      <c r="O5308">
        <f>IF(K5308="","",ROUND(E5308-K5308,0))</f>
        <v/>
      </c>
      <c r="P5308">
        <f>IF(O5308="","",IF(O5308&gt;=1,O5308,0))</f>
        <v/>
      </c>
      <c r="Q5308" s="27">
        <f>IF(E5308="","",MAX(0,E5308-22))</f>
        <v/>
      </c>
      <c r="R5308" s="27">
        <f>IF(H5308=1,E5308,"")</f>
        <v/>
      </c>
      <c r="S5308" s="27">
        <f>IF(AND(H5308=1,J5308&lt;&gt;""),E5308-J5308,"")</f>
        <v/>
      </c>
      <c r="T5308">
        <f>IF(G5308="","",MONTH(G5308))</f>
        <v/>
      </c>
    </row>
    <row r="5309">
      <c r="A5309" s="24" t="n">
        <v>2020</v>
      </c>
      <c r="B5309" s="24" t="n">
        <v>8</v>
      </c>
      <c r="C5309" s="24" t="n">
        <v>9</v>
      </c>
      <c r="D5309" s="24" t="n">
        <v>4</v>
      </c>
      <c r="E5309" s="24" t="n">
        <v>11.87</v>
      </c>
      <c r="F5309" s="25">
        <f>IF($E5309="","",DATE(IF($A5309="",nominal_year,$A5309),$B5309,$C5309)+($D5309-IF(LEFT(hour_conv,1)="1",1,0))/24)</f>
        <v/>
      </c>
      <c r="G5309" s="26">
        <f>IF(F5309="","",INT(F5309))</f>
        <v/>
      </c>
      <c r="H5309">
        <f>IF(G5309="","",IF(AND(MONTH(G5309)*100+DAY(G5309)&gt;=season_lo,MONTH(G5309)*100+DAY(G5309)&lt;=season_hi),1,0))</f>
        <v/>
      </c>
      <c r="I5309">
        <f>IF(G5309="","",G5309-first_day+1)</f>
        <v/>
      </c>
      <c r="J5309" s="27">
        <f>IF(I5309="","",INDEX(Daily!$J$2:$J$421,I5309))</f>
        <v/>
      </c>
      <c r="K5309" s="27">
        <f>IF(J5309="","",J5309+cat_offset)</f>
        <v/>
      </c>
      <c r="L5309" s="27">
        <f>IF(J5309="","",MAX(0,E5309-J5309)^2)</f>
        <v/>
      </c>
      <c r="M5309" s="27">
        <f>IF(J5309="","",MAX(0,E5309-(J5309+twcdh_off))^2)</f>
        <v/>
      </c>
      <c r="N5309" s="27">
        <f>IF(E5309="","",MAX(0,E5309-swcdh_thr)^2)</f>
        <v/>
      </c>
      <c r="O5309">
        <f>IF(K5309="","",ROUND(E5309-K5309,0))</f>
        <v/>
      </c>
      <c r="P5309">
        <f>IF(O5309="","",IF(O5309&gt;=1,O5309,0))</f>
        <v/>
      </c>
      <c r="Q5309" s="27">
        <f>IF(E5309="","",MAX(0,E5309-22))</f>
        <v/>
      </c>
      <c r="R5309" s="27">
        <f>IF(H5309=1,E5309,"")</f>
        <v/>
      </c>
      <c r="S5309" s="27">
        <f>IF(AND(H5309=1,J5309&lt;&gt;""),E5309-J5309,"")</f>
        <v/>
      </c>
      <c r="T5309">
        <f>IF(G5309="","",MONTH(G5309))</f>
        <v/>
      </c>
    </row>
    <row r="5310">
      <c r="A5310" s="24" t="n">
        <v>2020</v>
      </c>
      <c r="B5310" s="24" t="n">
        <v>8</v>
      </c>
      <c r="C5310" s="24" t="n">
        <v>9</v>
      </c>
      <c r="D5310" s="24" t="n">
        <v>5</v>
      </c>
      <c r="E5310" s="24" t="n">
        <v>11.88</v>
      </c>
      <c r="F5310" s="25">
        <f>IF($E5310="","",DATE(IF($A5310="",nominal_year,$A5310),$B5310,$C5310)+($D5310-IF(LEFT(hour_conv,1)="1",1,0))/24)</f>
        <v/>
      </c>
      <c r="G5310" s="26">
        <f>IF(F5310="","",INT(F5310))</f>
        <v/>
      </c>
      <c r="H5310">
        <f>IF(G5310="","",IF(AND(MONTH(G5310)*100+DAY(G5310)&gt;=season_lo,MONTH(G5310)*100+DAY(G5310)&lt;=season_hi),1,0))</f>
        <v/>
      </c>
      <c r="I5310">
        <f>IF(G5310="","",G5310-first_day+1)</f>
        <v/>
      </c>
      <c r="J5310" s="27">
        <f>IF(I5310="","",INDEX(Daily!$J$2:$J$421,I5310))</f>
        <v/>
      </c>
      <c r="K5310" s="27">
        <f>IF(J5310="","",J5310+cat_offset)</f>
        <v/>
      </c>
      <c r="L5310" s="27">
        <f>IF(J5310="","",MAX(0,E5310-J5310)^2)</f>
        <v/>
      </c>
      <c r="M5310" s="27">
        <f>IF(J5310="","",MAX(0,E5310-(J5310+twcdh_off))^2)</f>
        <v/>
      </c>
      <c r="N5310" s="27">
        <f>IF(E5310="","",MAX(0,E5310-swcdh_thr)^2)</f>
        <v/>
      </c>
      <c r="O5310">
        <f>IF(K5310="","",ROUND(E5310-K5310,0))</f>
        <v/>
      </c>
      <c r="P5310">
        <f>IF(O5310="","",IF(O5310&gt;=1,O5310,0))</f>
        <v/>
      </c>
      <c r="Q5310" s="27">
        <f>IF(E5310="","",MAX(0,E5310-22))</f>
        <v/>
      </c>
      <c r="R5310" s="27">
        <f>IF(H5310=1,E5310,"")</f>
        <v/>
      </c>
      <c r="S5310" s="27">
        <f>IF(AND(H5310=1,J5310&lt;&gt;""),E5310-J5310,"")</f>
        <v/>
      </c>
      <c r="T5310">
        <f>IF(G5310="","",MONTH(G5310))</f>
        <v/>
      </c>
    </row>
    <row r="5311">
      <c r="A5311" s="24" t="n">
        <v>2020</v>
      </c>
      <c r="B5311" s="24" t="n">
        <v>8</v>
      </c>
      <c r="C5311" s="24" t="n">
        <v>9</v>
      </c>
      <c r="D5311" s="24" t="n">
        <v>6</v>
      </c>
      <c r="E5311" s="24" t="n">
        <v>11.88</v>
      </c>
      <c r="F5311" s="25">
        <f>IF($E5311="","",DATE(IF($A5311="",nominal_year,$A5311),$B5311,$C5311)+($D5311-IF(LEFT(hour_conv,1)="1",1,0))/24)</f>
        <v/>
      </c>
      <c r="G5311" s="26">
        <f>IF(F5311="","",INT(F5311))</f>
        <v/>
      </c>
      <c r="H5311">
        <f>IF(G5311="","",IF(AND(MONTH(G5311)*100+DAY(G5311)&gt;=season_lo,MONTH(G5311)*100+DAY(G5311)&lt;=season_hi),1,0))</f>
        <v/>
      </c>
      <c r="I5311">
        <f>IF(G5311="","",G5311-first_day+1)</f>
        <v/>
      </c>
      <c r="J5311" s="27">
        <f>IF(I5311="","",INDEX(Daily!$J$2:$J$421,I5311))</f>
        <v/>
      </c>
      <c r="K5311" s="27">
        <f>IF(J5311="","",J5311+cat_offset)</f>
        <v/>
      </c>
      <c r="L5311" s="27">
        <f>IF(J5311="","",MAX(0,E5311-J5311)^2)</f>
        <v/>
      </c>
      <c r="M5311" s="27">
        <f>IF(J5311="","",MAX(0,E5311-(J5311+twcdh_off))^2)</f>
        <v/>
      </c>
      <c r="N5311" s="27">
        <f>IF(E5311="","",MAX(0,E5311-swcdh_thr)^2)</f>
        <v/>
      </c>
      <c r="O5311">
        <f>IF(K5311="","",ROUND(E5311-K5311,0))</f>
        <v/>
      </c>
      <c r="P5311">
        <f>IF(O5311="","",IF(O5311&gt;=1,O5311,0))</f>
        <v/>
      </c>
      <c r="Q5311" s="27">
        <f>IF(E5311="","",MAX(0,E5311-22))</f>
        <v/>
      </c>
      <c r="R5311" s="27">
        <f>IF(H5311=1,E5311,"")</f>
        <v/>
      </c>
      <c r="S5311" s="27">
        <f>IF(AND(H5311=1,J5311&lt;&gt;""),E5311-J5311,"")</f>
        <v/>
      </c>
      <c r="T5311">
        <f>IF(G5311="","",MONTH(G5311))</f>
        <v/>
      </c>
    </row>
    <row r="5312">
      <c r="A5312" s="24" t="n">
        <v>2020</v>
      </c>
      <c r="B5312" s="24" t="n">
        <v>8</v>
      </c>
      <c r="C5312" s="24" t="n">
        <v>9</v>
      </c>
      <c r="D5312" s="24" t="n">
        <v>7</v>
      </c>
      <c r="E5312" s="24" t="n">
        <v>13.47</v>
      </c>
      <c r="F5312" s="25">
        <f>IF($E5312="","",DATE(IF($A5312="",nominal_year,$A5312),$B5312,$C5312)+($D5312-IF(LEFT(hour_conv,1)="1",1,0))/24)</f>
        <v/>
      </c>
      <c r="G5312" s="26">
        <f>IF(F5312="","",INT(F5312))</f>
        <v/>
      </c>
      <c r="H5312">
        <f>IF(G5312="","",IF(AND(MONTH(G5312)*100+DAY(G5312)&gt;=season_lo,MONTH(G5312)*100+DAY(G5312)&lt;=season_hi),1,0))</f>
        <v/>
      </c>
      <c r="I5312">
        <f>IF(G5312="","",G5312-first_day+1)</f>
        <v/>
      </c>
      <c r="J5312" s="27">
        <f>IF(I5312="","",INDEX(Daily!$J$2:$J$421,I5312))</f>
        <v/>
      </c>
      <c r="K5312" s="27">
        <f>IF(J5312="","",J5312+cat_offset)</f>
        <v/>
      </c>
      <c r="L5312" s="27">
        <f>IF(J5312="","",MAX(0,E5312-J5312)^2)</f>
        <v/>
      </c>
      <c r="M5312" s="27">
        <f>IF(J5312="","",MAX(0,E5312-(J5312+twcdh_off))^2)</f>
        <v/>
      </c>
      <c r="N5312" s="27">
        <f>IF(E5312="","",MAX(0,E5312-swcdh_thr)^2)</f>
        <v/>
      </c>
      <c r="O5312">
        <f>IF(K5312="","",ROUND(E5312-K5312,0))</f>
        <v/>
      </c>
      <c r="P5312">
        <f>IF(O5312="","",IF(O5312&gt;=1,O5312,0))</f>
        <v/>
      </c>
      <c r="Q5312" s="27">
        <f>IF(E5312="","",MAX(0,E5312-22))</f>
        <v/>
      </c>
      <c r="R5312" s="27">
        <f>IF(H5312=1,E5312,"")</f>
        <v/>
      </c>
      <c r="S5312" s="27">
        <f>IF(AND(H5312=1,J5312&lt;&gt;""),E5312-J5312,"")</f>
        <v/>
      </c>
      <c r="T5312">
        <f>IF(G5312="","",MONTH(G5312))</f>
        <v/>
      </c>
    </row>
    <row r="5313">
      <c r="A5313" s="24" t="n">
        <v>2020</v>
      </c>
      <c r="B5313" s="24" t="n">
        <v>8</v>
      </c>
      <c r="C5313" s="24" t="n">
        <v>9</v>
      </c>
      <c r="D5313" s="24" t="n">
        <v>8</v>
      </c>
      <c r="E5313" s="24" t="n">
        <v>14.19</v>
      </c>
      <c r="F5313" s="25">
        <f>IF($E5313="","",DATE(IF($A5313="",nominal_year,$A5313),$B5313,$C5313)+($D5313-IF(LEFT(hour_conv,1)="1",1,0))/24)</f>
        <v/>
      </c>
      <c r="G5313" s="26">
        <f>IF(F5313="","",INT(F5313))</f>
        <v/>
      </c>
      <c r="H5313">
        <f>IF(G5313="","",IF(AND(MONTH(G5313)*100+DAY(G5313)&gt;=season_lo,MONTH(G5313)*100+DAY(G5313)&lt;=season_hi),1,0))</f>
        <v/>
      </c>
      <c r="I5313">
        <f>IF(G5313="","",G5313-first_day+1)</f>
        <v/>
      </c>
      <c r="J5313" s="27">
        <f>IF(I5313="","",INDEX(Daily!$J$2:$J$421,I5313))</f>
        <v/>
      </c>
      <c r="K5313" s="27">
        <f>IF(J5313="","",J5313+cat_offset)</f>
        <v/>
      </c>
      <c r="L5313" s="27">
        <f>IF(J5313="","",MAX(0,E5313-J5313)^2)</f>
        <v/>
      </c>
      <c r="M5313" s="27">
        <f>IF(J5313="","",MAX(0,E5313-(J5313+twcdh_off))^2)</f>
        <v/>
      </c>
      <c r="N5313" s="27">
        <f>IF(E5313="","",MAX(0,E5313-swcdh_thr)^2)</f>
        <v/>
      </c>
      <c r="O5313">
        <f>IF(K5313="","",ROUND(E5313-K5313,0))</f>
        <v/>
      </c>
      <c r="P5313">
        <f>IF(O5313="","",IF(O5313&gt;=1,O5313,0))</f>
        <v/>
      </c>
      <c r="Q5313" s="27">
        <f>IF(E5313="","",MAX(0,E5313-22))</f>
        <v/>
      </c>
      <c r="R5313" s="27">
        <f>IF(H5313=1,E5313,"")</f>
        <v/>
      </c>
      <c r="S5313" s="27">
        <f>IF(AND(H5313=1,J5313&lt;&gt;""),E5313-J5313,"")</f>
        <v/>
      </c>
      <c r="T5313">
        <f>IF(G5313="","",MONTH(G5313))</f>
        <v/>
      </c>
    </row>
    <row r="5314">
      <c r="A5314" s="24" t="n">
        <v>2020</v>
      </c>
      <c r="B5314" s="24" t="n">
        <v>8</v>
      </c>
      <c r="C5314" s="24" t="n">
        <v>9</v>
      </c>
      <c r="D5314" s="24" t="n">
        <v>9</v>
      </c>
      <c r="E5314" s="24" t="n">
        <v>14.93</v>
      </c>
      <c r="F5314" s="25">
        <f>IF($E5314="","",DATE(IF($A5314="",nominal_year,$A5314),$B5314,$C5314)+($D5314-IF(LEFT(hour_conv,1)="1",1,0))/24)</f>
        <v/>
      </c>
      <c r="G5314" s="26">
        <f>IF(F5314="","",INT(F5314))</f>
        <v/>
      </c>
      <c r="H5314">
        <f>IF(G5314="","",IF(AND(MONTH(G5314)*100+DAY(G5314)&gt;=season_lo,MONTH(G5314)*100+DAY(G5314)&lt;=season_hi),1,0))</f>
        <v/>
      </c>
      <c r="I5314">
        <f>IF(G5314="","",G5314-first_day+1)</f>
        <v/>
      </c>
      <c r="J5314" s="27">
        <f>IF(I5314="","",INDEX(Daily!$J$2:$J$421,I5314))</f>
        <v/>
      </c>
      <c r="K5314" s="27">
        <f>IF(J5314="","",J5314+cat_offset)</f>
        <v/>
      </c>
      <c r="L5314" s="27">
        <f>IF(J5314="","",MAX(0,E5314-J5314)^2)</f>
        <v/>
      </c>
      <c r="M5314" s="27">
        <f>IF(J5314="","",MAX(0,E5314-(J5314+twcdh_off))^2)</f>
        <v/>
      </c>
      <c r="N5314" s="27">
        <f>IF(E5314="","",MAX(0,E5314-swcdh_thr)^2)</f>
        <v/>
      </c>
      <c r="O5314">
        <f>IF(K5314="","",ROUND(E5314-K5314,0))</f>
        <v/>
      </c>
      <c r="P5314">
        <f>IF(O5314="","",IF(O5314&gt;=1,O5314,0))</f>
        <v/>
      </c>
      <c r="Q5314" s="27">
        <f>IF(E5314="","",MAX(0,E5314-22))</f>
        <v/>
      </c>
      <c r="R5314" s="27">
        <f>IF(H5314=1,E5314,"")</f>
        <v/>
      </c>
      <c r="S5314" s="27">
        <f>IF(AND(H5314=1,J5314&lt;&gt;""),E5314-J5314,"")</f>
        <v/>
      </c>
      <c r="T5314">
        <f>IF(G5314="","",MONTH(G5314))</f>
        <v/>
      </c>
    </row>
    <row r="5315">
      <c r="A5315" s="24" t="n">
        <v>2020</v>
      </c>
      <c r="B5315" s="24" t="n">
        <v>8</v>
      </c>
      <c r="C5315" s="24" t="n">
        <v>9</v>
      </c>
      <c r="D5315" s="24" t="n">
        <v>10</v>
      </c>
      <c r="E5315" s="24" t="n">
        <v>16.33</v>
      </c>
      <c r="F5315" s="25">
        <f>IF($E5315="","",DATE(IF($A5315="",nominal_year,$A5315),$B5315,$C5315)+($D5315-IF(LEFT(hour_conv,1)="1",1,0))/24)</f>
        <v/>
      </c>
      <c r="G5315" s="26">
        <f>IF(F5315="","",INT(F5315))</f>
        <v/>
      </c>
      <c r="H5315">
        <f>IF(G5315="","",IF(AND(MONTH(G5315)*100+DAY(G5315)&gt;=season_lo,MONTH(G5315)*100+DAY(G5315)&lt;=season_hi),1,0))</f>
        <v/>
      </c>
      <c r="I5315">
        <f>IF(G5315="","",G5315-first_day+1)</f>
        <v/>
      </c>
      <c r="J5315" s="27">
        <f>IF(I5315="","",INDEX(Daily!$J$2:$J$421,I5315))</f>
        <v/>
      </c>
      <c r="K5315" s="27">
        <f>IF(J5315="","",J5315+cat_offset)</f>
        <v/>
      </c>
      <c r="L5315" s="27">
        <f>IF(J5315="","",MAX(0,E5315-J5315)^2)</f>
        <v/>
      </c>
      <c r="M5315" s="27">
        <f>IF(J5315="","",MAX(0,E5315-(J5315+twcdh_off))^2)</f>
        <v/>
      </c>
      <c r="N5315" s="27">
        <f>IF(E5315="","",MAX(0,E5315-swcdh_thr)^2)</f>
        <v/>
      </c>
      <c r="O5315">
        <f>IF(K5315="","",ROUND(E5315-K5315,0))</f>
        <v/>
      </c>
      <c r="P5315">
        <f>IF(O5315="","",IF(O5315&gt;=1,O5315,0))</f>
        <v/>
      </c>
      <c r="Q5315" s="27">
        <f>IF(E5315="","",MAX(0,E5315-22))</f>
        <v/>
      </c>
      <c r="R5315" s="27">
        <f>IF(H5315=1,E5315,"")</f>
        <v/>
      </c>
      <c r="S5315" s="27">
        <f>IF(AND(H5315=1,J5315&lt;&gt;""),E5315-J5315,"")</f>
        <v/>
      </c>
      <c r="T5315">
        <f>IF(G5315="","",MONTH(G5315))</f>
        <v/>
      </c>
    </row>
    <row r="5316">
      <c r="A5316" s="24" t="n">
        <v>2020</v>
      </c>
      <c r="B5316" s="24" t="n">
        <v>8</v>
      </c>
      <c r="C5316" s="24" t="n">
        <v>9</v>
      </c>
      <c r="D5316" s="24" t="n">
        <v>11</v>
      </c>
      <c r="E5316" s="24" t="n">
        <v>18.31</v>
      </c>
      <c r="F5316" s="25">
        <f>IF($E5316="","",DATE(IF($A5316="",nominal_year,$A5316),$B5316,$C5316)+($D5316-IF(LEFT(hour_conv,1)="1",1,0))/24)</f>
        <v/>
      </c>
      <c r="G5316" s="26">
        <f>IF(F5316="","",INT(F5316))</f>
        <v/>
      </c>
      <c r="H5316">
        <f>IF(G5316="","",IF(AND(MONTH(G5316)*100+DAY(G5316)&gt;=season_lo,MONTH(G5316)*100+DAY(G5316)&lt;=season_hi),1,0))</f>
        <v/>
      </c>
      <c r="I5316">
        <f>IF(G5316="","",G5316-first_day+1)</f>
        <v/>
      </c>
      <c r="J5316" s="27">
        <f>IF(I5316="","",INDEX(Daily!$J$2:$J$421,I5316))</f>
        <v/>
      </c>
      <c r="K5316" s="27">
        <f>IF(J5316="","",J5316+cat_offset)</f>
        <v/>
      </c>
      <c r="L5316" s="27">
        <f>IF(J5316="","",MAX(0,E5316-J5316)^2)</f>
        <v/>
      </c>
      <c r="M5316" s="27">
        <f>IF(J5316="","",MAX(0,E5316-(J5316+twcdh_off))^2)</f>
        <v/>
      </c>
      <c r="N5316" s="27">
        <f>IF(E5316="","",MAX(0,E5316-swcdh_thr)^2)</f>
        <v/>
      </c>
      <c r="O5316">
        <f>IF(K5316="","",ROUND(E5316-K5316,0))</f>
        <v/>
      </c>
      <c r="P5316">
        <f>IF(O5316="","",IF(O5316&gt;=1,O5316,0))</f>
        <v/>
      </c>
      <c r="Q5316" s="27">
        <f>IF(E5316="","",MAX(0,E5316-22))</f>
        <v/>
      </c>
      <c r="R5316" s="27">
        <f>IF(H5316=1,E5316,"")</f>
        <v/>
      </c>
      <c r="S5316" s="27">
        <f>IF(AND(H5316=1,J5316&lt;&gt;""),E5316-J5316,"")</f>
        <v/>
      </c>
      <c r="T5316">
        <f>IF(G5316="","",MONTH(G5316))</f>
        <v/>
      </c>
    </row>
    <row r="5317">
      <c r="A5317" s="24" t="n">
        <v>2020</v>
      </c>
      <c r="B5317" s="24" t="n">
        <v>8</v>
      </c>
      <c r="C5317" s="24" t="n">
        <v>9</v>
      </c>
      <c r="D5317" s="24" t="n">
        <v>12</v>
      </c>
      <c r="E5317" s="24" t="n">
        <v>18.99</v>
      </c>
      <c r="F5317" s="25">
        <f>IF($E5317="","",DATE(IF($A5317="",nominal_year,$A5317),$B5317,$C5317)+($D5317-IF(LEFT(hour_conv,1)="1",1,0))/24)</f>
        <v/>
      </c>
      <c r="G5317" s="26">
        <f>IF(F5317="","",INT(F5317))</f>
        <v/>
      </c>
      <c r="H5317">
        <f>IF(G5317="","",IF(AND(MONTH(G5317)*100+DAY(G5317)&gt;=season_lo,MONTH(G5317)*100+DAY(G5317)&lt;=season_hi),1,0))</f>
        <v/>
      </c>
      <c r="I5317">
        <f>IF(G5317="","",G5317-first_day+1)</f>
        <v/>
      </c>
      <c r="J5317" s="27">
        <f>IF(I5317="","",INDEX(Daily!$J$2:$J$421,I5317))</f>
        <v/>
      </c>
      <c r="K5317" s="27">
        <f>IF(J5317="","",J5317+cat_offset)</f>
        <v/>
      </c>
      <c r="L5317" s="27">
        <f>IF(J5317="","",MAX(0,E5317-J5317)^2)</f>
        <v/>
      </c>
      <c r="M5317" s="27">
        <f>IF(J5317="","",MAX(0,E5317-(J5317+twcdh_off))^2)</f>
        <v/>
      </c>
      <c r="N5317" s="27">
        <f>IF(E5317="","",MAX(0,E5317-swcdh_thr)^2)</f>
        <v/>
      </c>
      <c r="O5317">
        <f>IF(K5317="","",ROUND(E5317-K5317,0))</f>
        <v/>
      </c>
      <c r="P5317">
        <f>IF(O5317="","",IF(O5317&gt;=1,O5317,0))</f>
        <v/>
      </c>
      <c r="Q5317" s="27">
        <f>IF(E5317="","",MAX(0,E5317-22))</f>
        <v/>
      </c>
      <c r="R5317" s="27">
        <f>IF(H5317=1,E5317,"")</f>
        <v/>
      </c>
      <c r="S5317" s="27">
        <f>IF(AND(H5317=1,J5317&lt;&gt;""),E5317-J5317,"")</f>
        <v/>
      </c>
      <c r="T5317">
        <f>IF(G5317="","",MONTH(G5317))</f>
        <v/>
      </c>
    </row>
    <row r="5318">
      <c r="A5318" s="24" t="n">
        <v>2020</v>
      </c>
      <c r="B5318" s="24" t="n">
        <v>8</v>
      </c>
      <c r="C5318" s="24" t="n">
        <v>9</v>
      </c>
      <c r="D5318" s="24" t="n">
        <v>13</v>
      </c>
      <c r="E5318" s="24" t="n">
        <v>20.19</v>
      </c>
      <c r="F5318" s="25">
        <f>IF($E5318="","",DATE(IF($A5318="",nominal_year,$A5318),$B5318,$C5318)+($D5318-IF(LEFT(hour_conv,1)="1",1,0))/24)</f>
        <v/>
      </c>
      <c r="G5318" s="26">
        <f>IF(F5318="","",INT(F5318))</f>
        <v/>
      </c>
      <c r="H5318">
        <f>IF(G5318="","",IF(AND(MONTH(G5318)*100+DAY(G5318)&gt;=season_lo,MONTH(G5318)*100+DAY(G5318)&lt;=season_hi),1,0))</f>
        <v/>
      </c>
      <c r="I5318">
        <f>IF(G5318="","",G5318-first_day+1)</f>
        <v/>
      </c>
      <c r="J5318" s="27">
        <f>IF(I5318="","",INDEX(Daily!$J$2:$J$421,I5318))</f>
        <v/>
      </c>
      <c r="K5318" s="27">
        <f>IF(J5318="","",J5318+cat_offset)</f>
        <v/>
      </c>
      <c r="L5318" s="27">
        <f>IF(J5318="","",MAX(0,E5318-J5318)^2)</f>
        <v/>
      </c>
      <c r="M5318" s="27">
        <f>IF(J5318="","",MAX(0,E5318-(J5318+twcdh_off))^2)</f>
        <v/>
      </c>
      <c r="N5318" s="27">
        <f>IF(E5318="","",MAX(0,E5318-swcdh_thr)^2)</f>
        <v/>
      </c>
      <c r="O5318">
        <f>IF(K5318="","",ROUND(E5318-K5318,0))</f>
        <v/>
      </c>
      <c r="P5318">
        <f>IF(O5318="","",IF(O5318&gt;=1,O5318,0))</f>
        <v/>
      </c>
      <c r="Q5318" s="27">
        <f>IF(E5318="","",MAX(0,E5318-22))</f>
        <v/>
      </c>
      <c r="R5318" s="27">
        <f>IF(H5318=1,E5318,"")</f>
        <v/>
      </c>
      <c r="S5318" s="27">
        <f>IF(AND(H5318=1,J5318&lt;&gt;""),E5318-J5318,"")</f>
        <v/>
      </c>
      <c r="T5318">
        <f>IF(G5318="","",MONTH(G5318))</f>
        <v/>
      </c>
    </row>
    <row r="5319">
      <c r="A5319" s="24" t="n">
        <v>2020</v>
      </c>
      <c r="B5319" s="24" t="n">
        <v>8</v>
      </c>
      <c r="C5319" s="24" t="n">
        <v>9</v>
      </c>
      <c r="D5319" s="24" t="n">
        <v>14</v>
      </c>
      <c r="E5319" s="24" t="n">
        <v>21.23</v>
      </c>
      <c r="F5319" s="25">
        <f>IF($E5319="","",DATE(IF($A5319="",nominal_year,$A5319),$B5319,$C5319)+($D5319-IF(LEFT(hour_conv,1)="1",1,0))/24)</f>
        <v/>
      </c>
      <c r="G5319" s="26">
        <f>IF(F5319="","",INT(F5319))</f>
        <v/>
      </c>
      <c r="H5319">
        <f>IF(G5319="","",IF(AND(MONTH(G5319)*100+DAY(G5319)&gt;=season_lo,MONTH(G5319)*100+DAY(G5319)&lt;=season_hi),1,0))</f>
        <v/>
      </c>
      <c r="I5319">
        <f>IF(G5319="","",G5319-first_day+1)</f>
        <v/>
      </c>
      <c r="J5319" s="27">
        <f>IF(I5319="","",INDEX(Daily!$J$2:$J$421,I5319))</f>
        <v/>
      </c>
      <c r="K5319" s="27">
        <f>IF(J5319="","",J5319+cat_offset)</f>
        <v/>
      </c>
      <c r="L5319" s="27">
        <f>IF(J5319="","",MAX(0,E5319-J5319)^2)</f>
        <v/>
      </c>
      <c r="M5319" s="27">
        <f>IF(J5319="","",MAX(0,E5319-(J5319+twcdh_off))^2)</f>
        <v/>
      </c>
      <c r="N5319" s="27">
        <f>IF(E5319="","",MAX(0,E5319-swcdh_thr)^2)</f>
        <v/>
      </c>
      <c r="O5319">
        <f>IF(K5319="","",ROUND(E5319-K5319,0))</f>
        <v/>
      </c>
      <c r="P5319">
        <f>IF(O5319="","",IF(O5319&gt;=1,O5319,0))</f>
        <v/>
      </c>
      <c r="Q5319" s="27">
        <f>IF(E5319="","",MAX(0,E5319-22))</f>
        <v/>
      </c>
      <c r="R5319" s="27">
        <f>IF(H5319=1,E5319,"")</f>
        <v/>
      </c>
      <c r="S5319" s="27">
        <f>IF(AND(H5319=1,J5319&lt;&gt;""),E5319-J5319,"")</f>
        <v/>
      </c>
      <c r="T5319">
        <f>IF(G5319="","",MONTH(G5319))</f>
        <v/>
      </c>
    </row>
    <row r="5320">
      <c r="A5320" s="24" t="n">
        <v>2020</v>
      </c>
      <c r="B5320" s="24" t="n">
        <v>8</v>
      </c>
      <c r="C5320" s="24" t="n">
        <v>9</v>
      </c>
      <c r="D5320" s="24" t="n">
        <v>15</v>
      </c>
      <c r="E5320" s="24" t="n">
        <v>21.52</v>
      </c>
      <c r="F5320" s="25">
        <f>IF($E5320="","",DATE(IF($A5320="",nominal_year,$A5320),$B5320,$C5320)+($D5320-IF(LEFT(hour_conv,1)="1",1,0))/24)</f>
        <v/>
      </c>
      <c r="G5320" s="26">
        <f>IF(F5320="","",INT(F5320))</f>
        <v/>
      </c>
      <c r="H5320">
        <f>IF(G5320="","",IF(AND(MONTH(G5320)*100+DAY(G5320)&gt;=season_lo,MONTH(G5320)*100+DAY(G5320)&lt;=season_hi),1,0))</f>
        <v/>
      </c>
      <c r="I5320">
        <f>IF(G5320="","",G5320-first_day+1)</f>
        <v/>
      </c>
      <c r="J5320" s="27">
        <f>IF(I5320="","",INDEX(Daily!$J$2:$J$421,I5320))</f>
        <v/>
      </c>
      <c r="K5320" s="27">
        <f>IF(J5320="","",J5320+cat_offset)</f>
        <v/>
      </c>
      <c r="L5320" s="27">
        <f>IF(J5320="","",MAX(0,E5320-J5320)^2)</f>
        <v/>
      </c>
      <c r="M5320" s="27">
        <f>IF(J5320="","",MAX(0,E5320-(J5320+twcdh_off))^2)</f>
        <v/>
      </c>
      <c r="N5320" s="27">
        <f>IF(E5320="","",MAX(0,E5320-swcdh_thr)^2)</f>
        <v/>
      </c>
      <c r="O5320">
        <f>IF(K5320="","",ROUND(E5320-K5320,0))</f>
        <v/>
      </c>
      <c r="P5320">
        <f>IF(O5320="","",IF(O5320&gt;=1,O5320,0))</f>
        <v/>
      </c>
      <c r="Q5320" s="27">
        <f>IF(E5320="","",MAX(0,E5320-22))</f>
        <v/>
      </c>
      <c r="R5320" s="27">
        <f>IF(H5320=1,E5320,"")</f>
        <v/>
      </c>
      <c r="S5320" s="27">
        <f>IF(AND(H5320=1,J5320&lt;&gt;""),E5320-J5320,"")</f>
        <v/>
      </c>
      <c r="T5320">
        <f>IF(G5320="","",MONTH(G5320))</f>
        <v/>
      </c>
    </row>
    <row r="5321">
      <c r="A5321" s="24" t="n">
        <v>2020</v>
      </c>
      <c r="B5321" s="24" t="n">
        <v>8</v>
      </c>
      <c r="C5321" s="24" t="n">
        <v>9</v>
      </c>
      <c r="D5321" s="24" t="n">
        <v>16</v>
      </c>
      <c r="E5321" s="24" t="n">
        <v>21.03</v>
      </c>
      <c r="F5321" s="25">
        <f>IF($E5321="","",DATE(IF($A5321="",nominal_year,$A5321),$B5321,$C5321)+($D5321-IF(LEFT(hour_conv,1)="1",1,0))/24)</f>
        <v/>
      </c>
      <c r="G5321" s="26">
        <f>IF(F5321="","",INT(F5321))</f>
        <v/>
      </c>
      <c r="H5321">
        <f>IF(G5321="","",IF(AND(MONTH(G5321)*100+DAY(G5321)&gt;=season_lo,MONTH(G5321)*100+DAY(G5321)&lt;=season_hi),1,0))</f>
        <v/>
      </c>
      <c r="I5321">
        <f>IF(G5321="","",G5321-first_day+1)</f>
        <v/>
      </c>
      <c r="J5321" s="27">
        <f>IF(I5321="","",INDEX(Daily!$J$2:$J$421,I5321))</f>
        <v/>
      </c>
      <c r="K5321" s="27">
        <f>IF(J5321="","",J5321+cat_offset)</f>
        <v/>
      </c>
      <c r="L5321" s="27">
        <f>IF(J5321="","",MAX(0,E5321-J5321)^2)</f>
        <v/>
      </c>
      <c r="M5321" s="27">
        <f>IF(J5321="","",MAX(0,E5321-(J5321+twcdh_off))^2)</f>
        <v/>
      </c>
      <c r="N5321" s="27">
        <f>IF(E5321="","",MAX(0,E5321-swcdh_thr)^2)</f>
        <v/>
      </c>
      <c r="O5321">
        <f>IF(K5321="","",ROUND(E5321-K5321,0))</f>
        <v/>
      </c>
      <c r="P5321">
        <f>IF(O5321="","",IF(O5321&gt;=1,O5321,0))</f>
        <v/>
      </c>
      <c r="Q5321" s="27">
        <f>IF(E5321="","",MAX(0,E5321-22))</f>
        <v/>
      </c>
      <c r="R5321" s="27">
        <f>IF(H5321=1,E5321,"")</f>
        <v/>
      </c>
      <c r="S5321" s="27">
        <f>IF(AND(H5321=1,J5321&lt;&gt;""),E5321-J5321,"")</f>
        <v/>
      </c>
      <c r="T5321">
        <f>IF(G5321="","",MONTH(G5321))</f>
        <v/>
      </c>
    </row>
    <row r="5322">
      <c r="A5322" s="24" t="n">
        <v>2020</v>
      </c>
      <c r="B5322" s="24" t="n">
        <v>8</v>
      </c>
      <c r="C5322" s="24" t="n">
        <v>9</v>
      </c>
      <c r="D5322" s="24" t="n">
        <v>17</v>
      </c>
      <c r="E5322" s="24" t="n">
        <v>21.72</v>
      </c>
      <c r="F5322" s="25">
        <f>IF($E5322="","",DATE(IF($A5322="",nominal_year,$A5322),$B5322,$C5322)+($D5322-IF(LEFT(hour_conv,1)="1",1,0))/24)</f>
        <v/>
      </c>
      <c r="G5322" s="26">
        <f>IF(F5322="","",INT(F5322))</f>
        <v/>
      </c>
      <c r="H5322">
        <f>IF(G5322="","",IF(AND(MONTH(G5322)*100+DAY(G5322)&gt;=season_lo,MONTH(G5322)*100+DAY(G5322)&lt;=season_hi),1,0))</f>
        <v/>
      </c>
      <c r="I5322">
        <f>IF(G5322="","",G5322-first_day+1)</f>
        <v/>
      </c>
      <c r="J5322" s="27">
        <f>IF(I5322="","",INDEX(Daily!$J$2:$J$421,I5322))</f>
        <v/>
      </c>
      <c r="K5322" s="27">
        <f>IF(J5322="","",J5322+cat_offset)</f>
        <v/>
      </c>
      <c r="L5322" s="27">
        <f>IF(J5322="","",MAX(0,E5322-J5322)^2)</f>
        <v/>
      </c>
      <c r="M5322" s="27">
        <f>IF(J5322="","",MAX(0,E5322-(J5322+twcdh_off))^2)</f>
        <v/>
      </c>
      <c r="N5322" s="27">
        <f>IF(E5322="","",MAX(0,E5322-swcdh_thr)^2)</f>
        <v/>
      </c>
      <c r="O5322">
        <f>IF(K5322="","",ROUND(E5322-K5322,0))</f>
        <v/>
      </c>
      <c r="P5322">
        <f>IF(O5322="","",IF(O5322&gt;=1,O5322,0))</f>
        <v/>
      </c>
      <c r="Q5322" s="27">
        <f>IF(E5322="","",MAX(0,E5322-22))</f>
        <v/>
      </c>
      <c r="R5322" s="27">
        <f>IF(H5322=1,E5322,"")</f>
        <v/>
      </c>
      <c r="S5322" s="27">
        <f>IF(AND(H5322=1,J5322&lt;&gt;""),E5322-J5322,"")</f>
        <v/>
      </c>
      <c r="T5322">
        <f>IF(G5322="","",MONTH(G5322))</f>
        <v/>
      </c>
    </row>
    <row r="5323">
      <c r="A5323" s="24" t="n">
        <v>2020</v>
      </c>
      <c r="B5323" s="24" t="n">
        <v>8</v>
      </c>
      <c r="C5323" s="24" t="n">
        <v>9</v>
      </c>
      <c r="D5323" s="24" t="n">
        <v>18</v>
      </c>
      <c r="E5323" s="24" t="n">
        <v>21.33</v>
      </c>
      <c r="F5323" s="25">
        <f>IF($E5323="","",DATE(IF($A5323="",nominal_year,$A5323),$B5323,$C5323)+($D5323-IF(LEFT(hour_conv,1)="1",1,0))/24)</f>
        <v/>
      </c>
      <c r="G5323" s="26">
        <f>IF(F5323="","",INT(F5323))</f>
        <v/>
      </c>
      <c r="H5323">
        <f>IF(G5323="","",IF(AND(MONTH(G5323)*100+DAY(G5323)&gt;=season_lo,MONTH(G5323)*100+DAY(G5323)&lt;=season_hi),1,0))</f>
        <v/>
      </c>
      <c r="I5323">
        <f>IF(G5323="","",G5323-first_day+1)</f>
        <v/>
      </c>
      <c r="J5323" s="27">
        <f>IF(I5323="","",INDEX(Daily!$J$2:$J$421,I5323))</f>
        <v/>
      </c>
      <c r="K5323" s="27">
        <f>IF(J5323="","",J5323+cat_offset)</f>
        <v/>
      </c>
      <c r="L5323" s="27">
        <f>IF(J5323="","",MAX(0,E5323-J5323)^2)</f>
        <v/>
      </c>
      <c r="M5323" s="27">
        <f>IF(J5323="","",MAX(0,E5323-(J5323+twcdh_off))^2)</f>
        <v/>
      </c>
      <c r="N5323" s="27">
        <f>IF(E5323="","",MAX(0,E5323-swcdh_thr)^2)</f>
        <v/>
      </c>
      <c r="O5323">
        <f>IF(K5323="","",ROUND(E5323-K5323,0))</f>
        <v/>
      </c>
      <c r="P5323">
        <f>IF(O5323="","",IF(O5323&gt;=1,O5323,0))</f>
        <v/>
      </c>
      <c r="Q5323" s="27">
        <f>IF(E5323="","",MAX(0,E5323-22))</f>
        <v/>
      </c>
      <c r="R5323" s="27">
        <f>IF(H5323=1,E5323,"")</f>
        <v/>
      </c>
      <c r="S5323" s="27">
        <f>IF(AND(H5323=1,J5323&lt;&gt;""),E5323-J5323,"")</f>
        <v/>
      </c>
      <c r="T5323">
        <f>IF(G5323="","",MONTH(G5323))</f>
        <v/>
      </c>
    </row>
    <row r="5324">
      <c r="A5324" s="24" t="n">
        <v>2020</v>
      </c>
      <c r="B5324" s="24" t="n">
        <v>8</v>
      </c>
      <c r="C5324" s="24" t="n">
        <v>9</v>
      </c>
      <c r="D5324" s="24" t="n">
        <v>19</v>
      </c>
      <c r="E5324" s="24" t="n">
        <v>20.51</v>
      </c>
      <c r="F5324" s="25">
        <f>IF($E5324="","",DATE(IF($A5324="",nominal_year,$A5324),$B5324,$C5324)+($D5324-IF(LEFT(hour_conv,1)="1",1,0))/24)</f>
        <v/>
      </c>
      <c r="G5324" s="26">
        <f>IF(F5324="","",INT(F5324))</f>
        <v/>
      </c>
      <c r="H5324">
        <f>IF(G5324="","",IF(AND(MONTH(G5324)*100+DAY(G5324)&gt;=season_lo,MONTH(G5324)*100+DAY(G5324)&lt;=season_hi),1,0))</f>
        <v/>
      </c>
      <c r="I5324">
        <f>IF(G5324="","",G5324-first_day+1)</f>
        <v/>
      </c>
      <c r="J5324" s="27">
        <f>IF(I5324="","",INDEX(Daily!$J$2:$J$421,I5324))</f>
        <v/>
      </c>
      <c r="K5324" s="27">
        <f>IF(J5324="","",J5324+cat_offset)</f>
        <v/>
      </c>
      <c r="L5324" s="27">
        <f>IF(J5324="","",MAX(0,E5324-J5324)^2)</f>
        <v/>
      </c>
      <c r="M5324" s="27">
        <f>IF(J5324="","",MAX(0,E5324-(J5324+twcdh_off))^2)</f>
        <v/>
      </c>
      <c r="N5324" s="27">
        <f>IF(E5324="","",MAX(0,E5324-swcdh_thr)^2)</f>
        <v/>
      </c>
      <c r="O5324">
        <f>IF(K5324="","",ROUND(E5324-K5324,0))</f>
        <v/>
      </c>
      <c r="P5324">
        <f>IF(O5324="","",IF(O5324&gt;=1,O5324,0))</f>
        <v/>
      </c>
      <c r="Q5324" s="27">
        <f>IF(E5324="","",MAX(0,E5324-22))</f>
        <v/>
      </c>
      <c r="R5324" s="27">
        <f>IF(H5324=1,E5324,"")</f>
        <v/>
      </c>
      <c r="S5324" s="27">
        <f>IF(AND(H5324=1,J5324&lt;&gt;""),E5324-J5324,"")</f>
        <v/>
      </c>
      <c r="T5324">
        <f>IF(G5324="","",MONTH(G5324))</f>
        <v/>
      </c>
    </row>
    <row r="5325">
      <c r="A5325" s="24" t="n">
        <v>2020</v>
      </c>
      <c r="B5325" s="24" t="n">
        <v>8</v>
      </c>
      <c r="C5325" s="24" t="n">
        <v>9</v>
      </c>
      <c r="D5325" s="24" t="n">
        <v>20</v>
      </c>
      <c r="E5325" s="24" t="n">
        <v>19.77</v>
      </c>
      <c r="F5325" s="25">
        <f>IF($E5325="","",DATE(IF($A5325="",nominal_year,$A5325),$B5325,$C5325)+($D5325-IF(LEFT(hour_conv,1)="1",1,0))/24)</f>
        <v/>
      </c>
      <c r="G5325" s="26">
        <f>IF(F5325="","",INT(F5325))</f>
        <v/>
      </c>
      <c r="H5325">
        <f>IF(G5325="","",IF(AND(MONTH(G5325)*100+DAY(G5325)&gt;=season_lo,MONTH(G5325)*100+DAY(G5325)&lt;=season_hi),1,0))</f>
        <v/>
      </c>
      <c r="I5325">
        <f>IF(G5325="","",G5325-first_day+1)</f>
        <v/>
      </c>
      <c r="J5325" s="27">
        <f>IF(I5325="","",INDEX(Daily!$J$2:$J$421,I5325))</f>
        <v/>
      </c>
      <c r="K5325" s="27">
        <f>IF(J5325="","",J5325+cat_offset)</f>
        <v/>
      </c>
      <c r="L5325" s="27">
        <f>IF(J5325="","",MAX(0,E5325-J5325)^2)</f>
        <v/>
      </c>
      <c r="M5325" s="27">
        <f>IF(J5325="","",MAX(0,E5325-(J5325+twcdh_off))^2)</f>
        <v/>
      </c>
      <c r="N5325" s="27">
        <f>IF(E5325="","",MAX(0,E5325-swcdh_thr)^2)</f>
        <v/>
      </c>
      <c r="O5325">
        <f>IF(K5325="","",ROUND(E5325-K5325,0))</f>
        <v/>
      </c>
      <c r="P5325">
        <f>IF(O5325="","",IF(O5325&gt;=1,O5325,0))</f>
        <v/>
      </c>
      <c r="Q5325" s="27">
        <f>IF(E5325="","",MAX(0,E5325-22))</f>
        <v/>
      </c>
      <c r="R5325" s="27">
        <f>IF(H5325=1,E5325,"")</f>
        <v/>
      </c>
      <c r="S5325" s="27">
        <f>IF(AND(H5325=1,J5325&lt;&gt;""),E5325-J5325,"")</f>
        <v/>
      </c>
      <c r="T5325">
        <f>IF(G5325="","",MONTH(G5325))</f>
        <v/>
      </c>
    </row>
    <row r="5326">
      <c r="A5326" s="24" t="n">
        <v>2020</v>
      </c>
      <c r="B5326" s="24" t="n">
        <v>8</v>
      </c>
      <c r="C5326" s="24" t="n">
        <v>9</v>
      </c>
      <c r="D5326" s="24" t="n">
        <v>21</v>
      </c>
      <c r="E5326" s="24" t="n">
        <v>18.06</v>
      </c>
      <c r="F5326" s="25">
        <f>IF($E5326="","",DATE(IF($A5326="",nominal_year,$A5326),$B5326,$C5326)+($D5326-IF(LEFT(hour_conv,1)="1",1,0))/24)</f>
        <v/>
      </c>
      <c r="G5326" s="26">
        <f>IF(F5326="","",INT(F5326))</f>
        <v/>
      </c>
      <c r="H5326">
        <f>IF(G5326="","",IF(AND(MONTH(G5326)*100+DAY(G5326)&gt;=season_lo,MONTH(G5326)*100+DAY(G5326)&lt;=season_hi),1,0))</f>
        <v/>
      </c>
      <c r="I5326">
        <f>IF(G5326="","",G5326-first_day+1)</f>
        <v/>
      </c>
      <c r="J5326" s="27">
        <f>IF(I5326="","",INDEX(Daily!$J$2:$J$421,I5326))</f>
        <v/>
      </c>
      <c r="K5326" s="27">
        <f>IF(J5326="","",J5326+cat_offset)</f>
        <v/>
      </c>
      <c r="L5326" s="27">
        <f>IF(J5326="","",MAX(0,E5326-J5326)^2)</f>
        <v/>
      </c>
      <c r="M5326" s="27">
        <f>IF(J5326="","",MAX(0,E5326-(J5326+twcdh_off))^2)</f>
        <v/>
      </c>
      <c r="N5326" s="27">
        <f>IF(E5326="","",MAX(0,E5326-swcdh_thr)^2)</f>
        <v/>
      </c>
      <c r="O5326">
        <f>IF(K5326="","",ROUND(E5326-K5326,0))</f>
        <v/>
      </c>
      <c r="P5326">
        <f>IF(O5326="","",IF(O5326&gt;=1,O5326,0))</f>
        <v/>
      </c>
      <c r="Q5326" s="27">
        <f>IF(E5326="","",MAX(0,E5326-22))</f>
        <v/>
      </c>
      <c r="R5326" s="27">
        <f>IF(H5326=1,E5326,"")</f>
        <v/>
      </c>
      <c r="S5326" s="27">
        <f>IF(AND(H5326=1,J5326&lt;&gt;""),E5326-J5326,"")</f>
        <v/>
      </c>
      <c r="T5326">
        <f>IF(G5326="","",MONTH(G5326))</f>
        <v/>
      </c>
    </row>
    <row r="5327">
      <c r="A5327" s="24" t="n">
        <v>2020</v>
      </c>
      <c r="B5327" s="24" t="n">
        <v>8</v>
      </c>
      <c r="C5327" s="24" t="n">
        <v>9</v>
      </c>
      <c r="D5327" s="24" t="n">
        <v>22</v>
      </c>
      <c r="E5327" s="24" t="n">
        <v>16.92</v>
      </c>
      <c r="F5327" s="25">
        <f>IF($E5327="","",DATE(IF($A5327="",nominal_year,$A5327),$B5327,$C5327)+($D5327-IF(LEFT(hour_conv,1)="1",1,0))/24)</f>
        <v/>
      </c>
      <c r="G5327" s="26">
        <f>IF(F5327="","",INT(F5327))</f>
        <v/>
      </c>
      <c r="H5327">
        <f>IF(G5327="","",IF(AND(MONTH(G5327)*100+DAY(G5327)&gt;=season_lo,MONTH(G5327)*100+DAY(G5327)&lt;=season_hi),1,0))</f>
        <v/>
      </c>
      <c r="I5327">
        <f>IF(G5327="","",G5327-first_day+1)</f>
        <v/>
      </c>
      <c r="J5327" s="27">
        <f>IF(I5327="","",INDEX(Daily!$J$2:$J$421,I5327))</f>
        <v/>
      </c>
      <c r="K5327" s="27">
        <f>IF(J5327="","",J5327+cat_offset)</f>
        <v/>
      </c>
      <c r="L5327" s="27">
        <f>IF(J5327="","",MAX(0,E5327-J5327)^2)</f>
        <v/>
      </c>
      <c r="M5327" s="27">
        <f>IF(J5327="","",MAX(0,E5327-(J5327+twcdh_off))^2)</f>
        <v/>
      </c>
      <c r="N5327" s="27">
        <f>IF(E5327="","",MAX(0,E5327-swcdh_thr)^2)</f>
        <v/>
      </c>
      <c r="O5327">
        <f>IF(K5327="","",ROUND(E5327-K5327,0))</f>
        <v/>
      </c>
      <c r="P5327">
        <f>IF(O5327="","",IF(O5327&gt;=1,O5327,0))</f>
        <v/>
      </c>
      <c r="Q5327" s="27">
        <f>IF(E5327="","",MAX(0,E5327-22))</f>
        <v/>
      </c>
      <c r="R5327" s="27">
        <f>IF(H5327=1,E5327,"")</f>
        <v/>
      </c>
      <c r="S5327" s="27">
        <f>IF(AND(H5327=1,J5327&lt;&gt;""),E5327-J5327,"")</f>
        <v/>
      </c>
      <c r="T5327">
        <f>IF(G5327="","",MONTH(G5327))</f>
        <v/>
      </c>
    </row>
    <row r="5328">
      <c r="A5328" s="24" t="n">
        <v>2020</v>
      </c>
      <c r="B5328" s="24" t="n">
        <v>8</v>
      </c>
      <c r="C5328" s="24" t="n">
        <v>9</v>
      </c>
      <c r="D5328" s="24" t="n">
        <v>23</v>
      </c>
      <c r="E5328" s="24" t="n">
        <v>15.95</v>
      </c>
      <c r="F5328" s="25">
        <f>IF($E5328="","",DATE(IF($A5328="",nominal_year,$A5328),$B5328,$C5328)+($D5328-IF(LEFT(hour_conv,1)="1",1,0))/24)</f>
        <v/>
      </c>
      <c r="G5328" s="26">
        <f>IF(F5328="","",INT(F5328))</f>
        <v/>
      </c>
      <c r="H5328">
        <f>IF(G5328="","",IF(AND(MONTH(G5328)*100+DAY(G5328)&gt;=season_lo,MONTH(G5328)*100+DAY(G5328)&lt;=season_hi),1,0))</f>
        <v/>
      </c>
      <c r="I5328">
        <f>IF(G5328="","",G5328-first_day+1)</f>
        <v/>
      </c>
      <c r="J5328" s="27">
        <f>IF(I5328="","",INDEX(Daily!$J$2:$J$421,I5328))</f>
        <v/>
      </c>
      <c r="K5328" s="27">
        <f>IF(J5328="","",J5328+cat_offset)</f>
        <v/>
      </c>
      <c r="L5328" s="27">
        <f>IF(J5328="","",MAX(0,E5328-J5328)^2)</f>
        <v/>
      </c>
      <c r="M5328" s="27">
        <f>IF(J5328="","",MAX(0,E5328-(J5328+twcdh_off))^2)</f>
        <v/>
      </c>
      <c r="N5328" s="27">
        <f>IF(E5328="","",MAX(0,E5328-swcdh_thr)^2)</f>
        <v/>
      </c>
      <c r="O5328">
        <f>IF(K5328="","",ROUND(E5328-K5328,0))</f>
        <v/>
      </c>
      <c r="P5328">
        <f>IF(O5328="","",IF(O5328&gt;=1,O5328,0))</f>
        <v/>
      </c>
      <c r="Q5328" s="27">
        <f>IF(E5328="","",MAX(0,E5328-22))</f>
        <v/>
      </c>
      <c r="R5328" s="27">
        <f>IF(H5328=1,E5328,"")</f>
        <v/>
      </c>
      <c r="S5328" s="27">
        <f>IF(AND(H5328=1,J5328&lt;&gt;""),E5328-J5328,"")</f>
        <v/>
      </c>
      <c r="T5328">
        <f>IF(G5328="","",MONTH(G5328))</f>
        <v/>
      </c>
    </row>
    <row r="5329">
      <c r="A5329" s="24" t="n">
        <v>2020</v>
      </c>
      <c r="B5329" s="24" t="n">
        <v>8</v>
      </c>
      <c r="C5329" s="24" t="n">
        <v>9</v>
      </c>
      <c r="D5329" s="24" t="n">
        <v>24</v>
      </c>
      <c r="E5329" s="24" t="n">
        <v>13.99</v>
      </c>
      <c r="F5329" s="25">
        <f>IF($E5329="","",DATE(IF($A5329="",nominal_year,$A5329),$B5329,$C5329)+($D5329-IF(LEFT(hour_conv,1)="1",1,0))/24)</f>
        <v/>
      </c>
      <c r="G5329" s="26">
        <f>IF(F5329="","",INT(F5329))</f>
        <v/>
      </c>
      <c r="H5329">
        <f>IF(G5329="","",IF(AND(MONTH(G5329)*100+DAY(G5329)&gt;=season_lo,MONTH(G5329)*100+DAY(G5329)&lt;=season_hi),1,0))</f>
        <v/>
      </c>
      <c r="I5329">
        <f>IF(G5329="","",G5329-first_day+1)</f>
        <v/>
      </c>
      <c r="J5329" s="27">
        <f>IF(I5329="","",INDEX(Daily!$J$2:$J$421,I5329))</f>
        <v/>
      </c>
      <c r="K5329" s="27">
        <f>IF(J5329="","",J5329+cat_offset)</f>
        <v/>
      </c>
      <c r="L5329" s="27">
        <f>IF(J5329="","",MAX(0,E5329-J5329)^2)</f>
        <v/>
      </c>
      <c r="M5329" s="27">
        <f>IF(J5329="","",MAX(0,E5329-(J5329+twcdh_off))^2)</f>
        <v/>
      </c>
      <c r="N5329" s="27">
        <f>IF(E5329="","",MAX(0,E5329-swcdh_thr)^2)</f>
        <v/>
      </c>
      <c r="O5329">
        <f>IF(K5329="","",ROUND(E5329-K5329,0))</f>
        <v/>
      </c>
      <c r="P5329">
        <f>IF(O5329="","",IF(O5329&gt;=1,O5329,0))</f>
        <v/>
      </c>
      <c r="Q5329" s="27">
        <f>IF(E5329="","",MAX(0,E5329-22))</f>
        <v/>
      </c>
      <c r="R5329" s="27">
        <f>IF(H5329=1,E5329,"")</f>
        <v/>
      </c>
      <c r="S5329" s="27">
        <f>IF(AND(H5329=1,J5329&lt;&gt;""),E5329-J5329,"")</f>
        <v/>
      </c>
      <c r="T5329">
        <f>IF(G5329="","",MONTH(G5329))</f>
        <v/>
      </c>
    </row>
    <row r="5330">
      <c r="A5330" s="24" t="n">
        <v>2020</v>
      </c>
      <c r="B5330" s="24" t="n">
        <v>8</v>
      </c>
      <c r="C5330" s="24" t="n">
        <v>10</v>
      </c>
      <c r="D5330" s="24" t="n">
        <v>1</v>
      </c>
      <c r="E5330" s="24" t="n">
        <v>14.87</v>
      </c>
      <c r="F5330" s="25">
        <f>IF($E5330="","",DATE(IF($A5330="",nominal_year,$A5330),$B5330,$C5330)+($D5330-IF(LEFT(hour_conv,1)="1",1,0))/24)</f>
        <v/>
      </c>
      <c r="G5330" s="26">
        <f>IF(F5330="","",INT(F5330))</f>
        <v/>
      </c>
      <c r="H5330">
        <f>IF(G5330="","",IF(AND(MONTH(G5330)*100+DAY(G5330)&gt;=season_lo,MONTH(G5330)*100+DAY(G5330)&lt;=season_hi),1,0))</f>
        <v/>
      </c>
      <c r="I5330">
        <f>IF(G5330="","",G5330-first_day+1)</f>
        <v/>
      </c>
      <c r="J5330" s="27">
        <f>IF(I5330="","",INDEX(Daily!$J$2:$J$421,I5330))</f>
        <v/>
      </c>
      <c r="K5330" s="27">
        <f>IF(J5330="","",J5330+cat_offset)</f>
        <v/>
      </c>
      <c r="L5330" s="27">
        <f>IF(J5330="","",MAX(0,E5330-J5330)^2)</f>
        <v/>
      </c>
      <c r="M5330" s="27">
        <f>IF(J5330="","",MAX(0,E5330-(J5330+twcdh_off))^2)</f>
        <v/>
      </c>
      <c r="N5330" s="27">
        <f>IF(E5330="","",MAX(0,E5330-swcdh_thr)^2)</f>
        <v/>
      </c>
      <c r="O5330">
        <f>IF(K5330="","",ROUND(E5330-K5330,0))</f>
        <v/>
      </c>
      <c r="P5330">
        <f>IF(O5330="","",IF(O5330&gt;=1,O5330,0))</f>
        <v/>
      </c>
      <c r="Q5330" s="27">
        <f>IF(E5330="","",MAX(0,E5330-22))</f>
        <v/>
      </c>
      <c r="R5330" s="27">
        <f>IF(H5330=1,E5330,"")</f>
        <v/>
      </c>
      <c r="S5330" s="27">
        <f>IF(AND(H5330=1,J5330&lt;&gt;""),E5330-J5330,"")</f>
        <v/>
      </c>
      <c r="T5330">
        <f>IF(G5330="","",MONTH(G5330))</f>
        <v/>
      </c>
    </row>
    <row r="5331">
      <c r="A5331" s="24" t="n">
        <v>2020</v>
      </c>
      <c r="B5331" s="24" t="n">
        <v>8</v>
      </c>
      <c r="C5331" s="24" t="n">
        <v>10</v>
      </c>
      <c r="D5331" s="24" t="n">
        <v>2</v>
      </c>
      <c r="E5331" s="24" t="n">
        <v>14.07</v>
      </c>
      <c r="F5331" s="25">
        <f>IF($E5331="","",DATE(IF($A5331="",nominal_year,$A5331),$B5331,$C5331)+($D5331-IF(LEFT(hour_conv,1)="1",1,0))/24)</f>
        <v/>
      </c>
      <c r="G5331" s="26">
        <f>IF(F5331="","",INT(F5331))</f>
        <v/>
      </c>
      <c r="H5331">
        <f>IF(G5331="","",IF(AND(MONTH(G5331)*100+DAY(G5331)&gt;=season_lo,MONTH(G5331)*100+DAY(G5331)&lt;=season_hi),1,0))</f>
        <v/>
      </c>
      <c r="I5331">
        <f>IF(G5331="","",G5331-first_day+1)</f>
        <v/>
      </c>
      <c r="J5331" s="27">
        <f>IF(I5331="","",INDEX(Daily!$J$2:$J$421,I5331))</f>
        <v/>
      </c>
      <c r="K5331" s="27">
        <f>IF(J5331="","",J5331+cat_offset)</f>
        <v/>
      </c>
      <c r="L5331" s="27">
        <f>IF(J5331="","",MAX(0,E5331-J5331)^2)</f>
        <v/>
      </c>
      <c r="M5331" s="27">
        <f>IF(J5331="","",MAX(0,E5331-(J5331+twcdh_off))^2)</f>
        <v/>
      </c>
      <c r="N5331" s="27">
        <f>IF(E5331="","",MAX(0,E5331-swcdh_thr)^2)</f>
        <v/>
      </c>
      <c r="O5331">
        <f>IF(K5331="","",ROUND(E5331-K5331,0))</f>
        <v/>
      </c>
      <c r="P5331">
        <f>IF(O5331="","",IF(O5331&gt;=1,O5331,0))</f>
        <v/>
      </c>
      <c r="Q5331" s="27">
        <f>IF(E5331="","",MAX(0,E5331-22))</f>
        <v/>
      </c>
      <c r="R5331" s="27">
        <f>IF(H5331=1,E5331,"")</f>
        <v/>
      </c>
      <c r="S5331" s="27">
        <f>IF(AND(H5331=1,J5331&lt;&gt;""),E5331-J5331,"")</f>
        <v/>
      </c>
      <c r="T5331">
        <f>IF(G5331="","",MONTH(G5331))</f>
        <v/>
      </c>
    </row>
    <row r="5332">
      <c r="A5332" s="24" t="n">
        <v>2020</v>
      </c>
      <c r="B5332" s="24" t="n">
        <v>8</v>
      </c>
      <c r="C5332" s="24" t="n">
        <v>10</v>
      </c>
      <c r="D5332" s="24" t="n">
        <v>3</v>
      </c>
      <c r="E5332" s="24" t="n">
        <v>13.19</v>
      </c>
      <c r="F5332" s="25">
        <f>IF($E5332="","",DATE(IF($A5332="",nominal_year,$A5332),$B5332,$C5332)+($D5332-IF(LEFT(hour_conv,1)="1",1,0))/24)</f>
        <v/>
      </c>
      <c r="G5332" s="26">
        <f>IF(F5332="","",INT(F5332))</f>
        <v/>
      </c>
      <c r="H5332">
        <f>IF(G5332="","",IF(AND(MONTH(G5332)*100+DAY(G5332)&gt;=season_lo,MONTH(G5332)*100+DAY(G5332)&lt;=season_hi),1,0))</f>
        <v/>
      </c>
      <c r="I5332">
        <f>IF(G5332="","",G5332-first_day+1)</f>
        <v/>
      </c>
      <c r="J5332" s="27">
        <f>IF(I5332="","",INDEX(Daily!$J$2:$J$421,I5332))</f>
        <v/>
      </c>
      <c r="K5332" s="27">
        <f>IF(J5332="","",J5332+cat_offset)</f>
        <v/>
      </c>
      <c r="L5332" s="27">
        <f>IF(J5332="","",MAX(0,E5332-J5332)^2)</f>
        <v/>
      </c>
      <c r="M5332" s="27">
        <f>IF(J5332="","",MAX(0,E5332-(J5332+twcdh_off))^2)</f>
        <v/>
      </c>
      <c r="N5332" s="27">
        <f>IF(E5332="","",MAX(0,E5332-swcdh_thr)^2)</f>
        <v/>
      </c>
      <c r="O5332">
        <f>IF(K5332="","",ROUND(E5332-K5332,0))</f>
        <v/>
      </c>
      <c r="P5332">
        <f>IF(O5332="","",IF(O5332&gt;=1,O5332,0))</f>
        <v/>
      </c>
      <c r="Q5332" s="27">
        <f>IF(E5332="","",MAX(0,E5332-22))</f>
        <v/>
      </c>
      <c r="R5332" s="27">
        <f>IF(H5332=1,E5332,"")</f>
        <v/>
      </c>
      <c r="S5332" s="27">
        <f>IF(AND(H5332=1,J5332&lt;&gt;""),E5332-J5332,"")</f>
        <v/>
      </c>
      <c r="T5332">
        <f>IF(G5332="","",MONTH(G5332))</f>
        <v/>
      </c>
    </row>
    <row r="5333">
      <c r="A5333" s="24" t="n">
        <v>2020</v>
      </c>
      <c r="B5333" s="24" t="n">
        <v>8</v>
      </c>
      <c r="C5333" s="24" t="n">
        <v>10</v>
      </c>
      <c r="D5333" s="24" t="n">
        <v>4</v>
      </c>
      <c r="E5333" s="24" t="n">
        <v>13.44</v>
      </c>
      <c r="F5333" s="25">
        <f>IF($E5333="","",DATE(IF($A5333="",nominal_year,$A5333),$B5333,$C5333)+($D5333-IF(LEFT(hour_conv,1)="1",1,0))/24)</f>
        <v/>
      </c>
      <c r="G5333" s="26">
        <f>IF(F5333="","",INT(F5333))</f>
        <v/>
      </c>
      <c r="H5333">
        <f>IF(G5333="","",IF(AND(MONTH(G5333)*100+DAY(G5333)&gt;=season_lo,MONTH(G5333)*100+DAY(G5333)&lt;=season_hi),1,0))</f>
        <v/>
      </c>
      <c r="I5333">
        <f>IF(G5333="","",G5333-first_day+1)</f>
        <v/>
      </c>
      <c r="J5333" s="27">
        <f>IF(I5333="","",INDEX(Daily!$J$2:$J$421,I5333))</f>
        <v/>
      </c>
      <c r="K5333" s="27">
        <f>IF(J5333="","",J5333+cat_offset)</f>
        <v/>
      </c>
      <c r="L5333" s="27">
        <f>IF(J5333="","",MAX(0,E5333-J5333)^2)</f>
        <v/>
      </c>
      <c r="M5333" s="27">
        <f>IF(J5333="","",MAX(0,E5333-(J5333+twcdh_off))^2)</f>
        <v/>
      </c>
      <c r="N5333" s="27">
        <f>IF(E5333="","",MAX(0,E5333-swcdh_thr)^2)</f>
        <v/>
      </c>
      <c r="O5333">
        <f>IF(K5333="","",ROUND(E5333-K5333,0))</f>
        <v/>
      </c>
      <c r="P5333">
        <f>IF(O5333="","",IF(O5333&gt;=1,O5333,0))</f>
        <v/>
      </c>
      <c r="Q5333" s="27">
        <f>IF(E5333="","",MAX(0,E5333-22))</f>
        <v/>
      </c>
      <c r="R5333" s="27">
        <f>IF(H5333=1,E5333,"")</f>
        <v/>
      </c>
      <c r="S5333" s="27">
        <f>IF(AND(H5333=1,J5333&lt;&gt;""),E5333-J5333,"")</f>
        <v/>
      </c>
      <c r="T5333">
        <f>IF(G5333="","",MONTH(G5333))</f>
        <v/>
      </c>
    </row>
    <row r="5334">
      <c r="A5334" s="24" t="n">
        <v>2020</v>
      </c>
      <c r="B5334" s="24" t="n">
        <v>8</v>
      </c>
      <c r="C5334" s="24" t="n">
        <v>10</v>
      </c>
      <c r="D5334" s="24" t="n">
        <v>5</v>
      </c>
      <c r="E5334" s="24" t="n">
        <v>13.22</v>
      </c>
      <c r="F5334" s="25">
        <f>IF($E5334="","",DATE(IF($A5334="",nominal_year,$A5334),$B5334,$C5334)+($D5334-IF(LEFT(hour_conv,1)="1",1,0))/24)</f>
        <v/>
      </c>
      <c r="G5334" s="26">
        <f>IF(F5334="","",INT(F5334))</f>
        <v/>
      </c>
      <c r="H5334">
        <f>IF(G5334="","",IF(AND(MONTH(G5334)*100+DAY(G5334)&gt;=season_lo,MONTH(G5334)*100+DAY(G5334)&lt;=season_hi),1,0))</f>
        <v/>
      </c>
      <c r="I5334">
        <f>IF(G5334="","",G5334-first_day+1)</f>
        <v/>
      </c>
      <c r="J5334" s="27">
        <f>IF(I5334="","",INDEX(Daily!$J$2:$J$421,I5334))</f>
        <v/>
      </c>
      <c r="K5334" s="27">
        <f>IF(J5334="","",J5334+cat_offset)</f>
        <v/>
      </c>
      <c r="L5334" s="27">
        <f>IF(J5334="","",MAX(0,E5334-J5334)^2)</f>
        <v/>
      </c>
      <c r="M5334" s="27">
        <f>IF(J5334="","",MAX(0,E5334-(J5334+twcdh_off))^2)</f>
        <v/>
      </c>
      <c r="N5334" s="27">
        <f>IF(E5334="","",MAX(0,E5334-swcdh_thr)^2)</f>
        <v/>
      </c>
      <c r="O5334">
        <f>IF(K5334="","",ROUND(E5334-K5334,0))</f>
        <v/>
      </c>
      <c r="P5334">
        <f>IF(O5334="","",IF(O5334&gt;=1,O5334,0))</f>
        <v/>
      </c>
      <c r="Q5334" s="27">
        <f>IF(E5334="","",MAX(0,E5334-22))</f>
        <v/>
      </c>
      <c r="R5334" s="27">
        <f>IF(H5334=1,E5334,"")</f>
        <v/>
      </c>
      <c r="S5334" s="27">
        <f>IF(AND(H5334=1,J5334&lt;&gt;""),E5334-J5334,"")</f>
        <v/>
      </c>
      <c r="T5334">
        <f>IF(G5334="","",MONTH(G5334))</f>
        <v/>
      </c>
    </row>
    <row r="5335">
      <c r="A5335" s="24" t="n">
        <v>2020</v>
      </c>
      <c r="B5335" s="24" t="n">
        <v>8</v>
      </c>
      <c r="C5335" s="24" t="n">
        <v>10</v>
      </c>
      <c r="D5335" s="24" t="n">
        <v>6</v>
      </c>
      <c r="E5335" s="24" t="n">
        <v>13.02</v>
      </c>
      <c r="F5335" s="25">
        <f>IF($E5335="","",DATE(IF($A5335="",nominal_year,$A5335),$B5335,$C5335)+($D5335-IF(LEFT(hour_conv,1)="1",1,0))/24)</f>
        <v/>
      </c>
      <c r="G5335" s="26">
        <f>IF(F5335="","",INT(F5335))</f>
        <v/>
      </c>
      <c r="H5335">
        <f>IF(G5335="","",IF(AND(MONTH(G5335)*100+DAY(G5335)&gt;=season_lo,MONTH(G5335)*100+DAY(G5335)&lt;=season_hi),1,0))</f>
        <v/>
      </c>
      <c r="I5335">
        <f>IF(G5335="","",G5335-first_day+1)</f>
        <v/>
      </c>
      <c r="J5335" s="27">
        <f>IF(I5335="","",INDEX(Daily!$J$2:$J$421,I5335))</f>
        <v/>
      </c>
      <c r="K5335" s="27">
        <f>IF(J5335="","",J5335+cat_offset)</f>
        <v/>
      </c>
      <c r="L5335" s="27">
        <f>IF(J5335="","",MAX(0,E5335-J5335)^2)</f>
        <v/>
      </c>
      <c r="M5335" s="27">
        <f>IF(J5335="","",MAX(0,E5335-(J5335+twcdh_off))^2)</f>
        <v/>
      </c>
      <c r="N5335" s="27">
        <f>IF(E5335="","",MAX(0,E5335-swcdh_thr)^2)</f>
        <v/>
      </c>
      <c r="O5335">
        <f>IF(K5335="","",ROUND(E5335-K5335,0))</f>
        <v/>
      </c>
      <c r="P5335">
        <f>IF(O5335="","",IF(O5335&gt;=1,O5335,0))</f>
        <v/>
      </c>
      <c r="Q5335" s="27">
        <f>IF(E5335="","",MAX(0,E5335-22))</f>
        <v/>
      </c>
      <c r="R5335" s="27">
        <f>IF(H5335=1,E5335,"")</f>
        <v/>
      </c>
      <c r="S5335" s="27">
        <f>IF(AND(H5335=1,J5335&lt;&gt;""),E5335-J5335,"")</f>
        <v/>
      </c>
      <c r="T5335">
        <f>IF(G5335="","",MONTH(G5335))</f>
        <v/>
      </c>
    </row>
    <row r="5336">
      <c r="A5336" s="24" t="n">
        <v>2020</v>
      </c>
      <c r="B5336" s="24" t="n">
        <v>8</v>
      </c>
      <c r="C5336" s="24" t="n">
        <v>10</v>
      </c>
      <c r="D5336" s="24" t="n">
        <v>7</v>
      </c>
      <c r="E5336" s="24" t="n">
        <v>14.63</v>
      </c>
      <c r="F5336" s="25">
        <f>IF($E5336="","",DATE(IF($A5336="",nominal_year,$A5336),$B5336,$C5336)+($D5336-IF(LEFT(hour_conv,1)="1",1,0))/24)</f>
        <v/>
      </c>
      <c r="G5336" s="26">
        <f>IF(F5336="","",INT(F5336))</f>
        <v/>
      </c>
      <c r="H5336">
        <f>IF(G5336="","",IF(AND(MONTH(G5336)*100+DAY(G5336)&gt;=season_lo,MONTH(G5336)*100+DAY(G5336)&lt;=season_hi),1,0))</f>
        <v/>
      </c>
      <c r="I5336">
        <f>IF(G5336="","",G5336-first_day+1)</f>
        <v/>
      </c>
      <c r="J5336" s="27">
        <f>IF(I5336="","",INDEX(Daily!$J$2:$J$421,I5336))</f>
        <v/>
      </c>
      <c r="K5336" s="27">
        <f>IF(J5336="","",J5336+cat_offset)</f>
        <v/>
      </c>
      <c r="L5336" s="27">
        <f>IF(J5336="","",MAX(0,E5336-J5336)^2)</f>
        <v/>
      </c>
      <c r="M5336" s="27">
        <f>IF(J5336="","",MAX(0,E5336-(J5336+twcdh_off))^2)</f>
        <v/>
      </c>
      <c r="N5336" s="27">
        <f>IF(E5336="","",MAX(0,E5336-swcdh_thr)^2)</f>
        <v/>
      </c>
      <c r="O5336">
        <f>IF(K5336="","",ROUND(E5336-K5336,0))</f>
        <v/>
      </c>
      <c r="P5336">
        <f>IF(O5336="","",IF(O5336&gt;=1,O5336,0))</f>
        <v/>
      </c>
      <c r="Q5336" s="27">
        <f>IF(E5336="","",MAX(0,E5336-22))</f>
        <v/>
      </c>
      <c r="R5336" s="27">
        <f>IF(H5336=1,E5336,"")</f>
        <v/>
      </c>
      <c r="S5336" s="27">
        <f>IF(AND(H5336=1,J5336&lt;&gt;""),E5336-J5336,"")</f>
        <v/>
      </c>
      <c r="T5336">
        <f>IF(G5336="","",MONTH(G5336))</f>
        <v/>
      </c>
    </row>
    <row r="5337">
      <c r="A5337" s="24" t="n">
        <v>2020</v>
      </c>
      <c r="B5337" s="24" t="n">
        <v>8</v>
      </c>
      <c r="C5337" s="24" t="n">
        <v>10</v>
      </c>
      <c r="D5337" s="24" t="n">
        <v>8</v>
      </c>
      <c r="E5337" s="24" t="n">
        <v>15.34</v>
      </c>
      <c r="F5337" s="25">
        <f>IF($E5337="","",DATE(IF($A5337="",nominal_year,$A5337),$B5337,$C5337)+($D5337-IF(LEFT(hour_conv,1)="1",1,0))/24)</f>
        <v/>
      </c>
      <c r="G5337" s="26">
        <f>IF(F5337="","",INT(F5337))</f>
        <v/>
      </c>
      <c r="H5337">
        <f>IF(G5337="","",IF(AND(MONTH(G5337)*100+DAY(G5337)&gt;=season_lo,MONTH(G5337)*100+DAY(G5337)&lt;=season_hi),1,0))</f>
        <v/>
      </c>
      <c r="I5337">
        <f>IF(G5337="","",G5337-first_day+1)</f>
        <v/>
      </c>
      <c r="J5337" s="27">
        <f>IF(I5337="","",INDEX(Daily!$J$2:$J$421,I5337))</f>
        <v/>
      </c>
      <c r="K5337" s="27">
        <f>IF(J5337="","",J5337+cat_offset)</f>
        <v/>
      </c>
      <c r="L5337" s="27">
        <f>IF(J5337="","",MAX(0,E5337-J5337)^2)</f>
        <v/>
      </c>
      <c r="M5337" s="27">
        <f>IF(J5337="","",MAX(0,E5337-(J5337+twcdh_off))^2)</f>
        <v/>
      </c>
      <c r="N5337" s="27">
        <f>IF(E5337="","",MAX(0,E5337-swcdh_thr)^2)</f>
        <v/>
      </c>
      <c r="O5337">
        <f>IF(K5337="","",ROUND(E5337-K5337,0))</f>
        <v/>
      </c>
      <c r="P5337">
        <f>IF(O5337="","",IF(O5337&gt;=1,O5337,0))</f>
        <v/>
      </c>
      <c r="Q5337" s="27">
        <f>IF(E5337="","",MAX(0,E5337-22))</f>
        <v/>
      </c>
      <c r="R5337" s="27">
        <f>IF(H5337=1,E5337,"")</f>
        <v/>
      </c>
      <c r="S5337" s="27">
        <f>IF(AND(H5337=1,J5337&lt;&gt;""),E5337-J5337,"")</f>
        <v/>
      </c>
      <c r="T5337">
        <f>IF(G5337="","",MONTH(G5337))</f>
        <v/>
      </c>
    </row>
    <row r="5338">
      <c r="A5338" s="24" t="n">
        <v>2020</v>
      </c>
      <c r="B5338" s="24" t="n">
        <v>8</v>
      </c>
      <c r="C5338" s="24" t="n">
        <v>10</v>
      </c>
      <c r="D5338" s="24" t="n">
        <v>9</v>
      </c>
      <c r="E5338" s="24" t="n">
        <v>16.57</v>
      </c>
      <c r="F5338" s="25">
        <f>IF($E5338="","",DATE(IF($A5338="",nominal_year,$A5338),$B5338,$C5338)+($D5338-IF(LEFT(hour_conv,1)="1",1,0))/24)</f>
        <v/>
      </c>
      <c r="G5338" s="26">
        <f>IF(F5338="","",INT(F5338))</f>
        <v/>
      </c>
      <c r="H5338">
        <f>IF(G5338="","",IF(AND(MONTH(G5338)*100+DAY(G5338)&gt;=season_lo,MONTH(G5338)*100+DAY(G5338)&lt;=season_hi),1,0))</f>
        <v/>
      </c>
      <c r="I5338">
        <f>IF(G5338="","",G5338-first_day+1)</f>
        <v/>
      </c>
      <c r="J5338" s="27">
        <f>IF(I5338="","",INDEX(Daily!$J$2:$J$421,I5338))</f>
        <v/>
      </c>
      <c r="K5338" s="27">
        <f>IF(J5338="","",J5338+cat_offset)</f>
        <v/>
      </c>
      <c r="L5338" s="27">
        <f>IF(J5338="","",MAX(0,E5338-J5338)^2)</f>
        <v/>
      </c>
      <c r="M5338" s="27">
        <f>IF(J5338="","",MAX(0,E5338-(J5338+twcdh_off))^2)</f>
        <v/>
      </c>
      <c r="N5338" s="27">
        <f>IF(E5338="","",MAX(0,E5338-swcdh_thr)^2)</f>
        <v/>
      </c>
      <c r="O5338">
        <f>IF(K5338="","",ROUND(E5338-K5338,0))</f>
        <v/>
      </c>
      <c r="P5338">
        <f>IF(O5338="","",IF(O5338&gt;=1,O5338,0))</f>
        <v/>
      </c>
      <c r="Q5338" s="27">
        <f>IF(E5338="","",MAX(0,E5338-22))</f>
        <v/>
      </c>
      <c r="R5338" s="27">
        <f>IF(H5338=1,E5338,"")</f>
        <v/>
      </c>
      <c r="S5338" s="27">
        <f>IF(AND(H5338=1,J5338&lt;&gt;""),E5338-J5338,"")</f>
        <v/>
      </c>
      <c r="T5338">
        <f>IF(G5338="","",MONTH(G5338))</f>
        <v/>
      </c>
    </row>
    <row r="5339">
      <c r="A5339" s="24" t="n">
        <v>2020</v>
      </c>
      <c r="B5339" s="24" t="n">
        <v>8</v>
      </c>
      <c r="C5339" s="24" t="n">
        <v>10</v>
      </c>
      <c r="D5339" s="24" t="n">
        <v>10</v>
      </c>
      <c r="E5339" s="24" t="n">
        <v>17.76</v>
      </c>
      <c r="F5339" s="25">
        <f>IF($E5339="","",DATE(IF($A5339="",nominal_year,$A5339),$B5339,$C5339)+($D5339-IF(LEFT(hour_conv,1)="1",1,0))/24)</f>
        <v/>
      </c>
      <c r="G5339" s="26">
        <f>IF(F5339="","",INT(F5339))</f>
        <v/>
      </c>
      <c r="H5339">
        <f>IF(G5339="","",IF(AND(MONTH(G5339)*100+DAY(G5339)&gt;=season_lo,MONTH(G5339)*100+DAY(G5339)&lt;=season_hi),1,0))</f>
        <v/>
      </c>
      <c r="I5339">
        <f>IF(G5339="","",G5339-first_day+1)</f>
        <v/>
      </c>
      <c r="J5339" s="27">
        <f>IF(I5339="","",INDEX(Daily!$J$2:$J$421,I5339))</f>
        <v/>
      </c>
      <c r="K5339" s="27">
        <f>IF(J5339="","",J5339+cat_offset)</f>
        <v/>
      </c>
      <c r="L5339" s="27">
        <f>IF(J5339="","",MAX(0,E5339-J5339)^2)</f>
        <v/>
      </c>
      <c r="M5339" s="27">
        <f>IF(J5339="","",MAX(0,E5339-(J5339+twcdh_off))^2)</f>
        <v/>
      </c>
      <c r="N5339" s="27">
        <f>IF(E5339="","",MAX(0,E5339-swcdh_thr)^2)</f>
        <v/>
      </c>
      <c r="O5339">
        <f>IF(K5339="","",ROUND(E5339-K5339,0))</f>
        <v/>
      </c>
      <c r="P5339">
        <f>IF(O5339="","",IF(O5339&gt;=1,O5339,0))</f>
        <v/>
      </c>
      <c r="Q5339" s="27">
        <f>IF(E5339="","",MAX(0,E5339-22))</f>
        <v/>
      </c>
      <c r="R5339" s="27">
        <f>IF(H5339=1,E5339,"")</f>
        <v/>
      </c>
      <c r="S5339" s="27">
        <f>IF(AND(H5339=1,J5339&lt;&gt;""),E5339-J5339,"")</f>
        <v/>
      </c>
      <c r="T5339">
        <f>IF(G5339="","",MONTH(G5339))</f>
        <v/>
      </c>
    </row>
    <row r="5340">
      <c r="A5340" s="24" t="n">
        <v>2020</v>
      </c>
      <c r="B5340" s="24" t="n">
        <v>8</v>
      </c>
      <c r="C5340" s="24" t="n">
        <v>10</v>
      </c>
      <c r="D5340" s="24" t="n">
        <v>11</v>
      </c>
      <c r="E5340" s="24" t="n">
        <v>19.54</v>
      </c>
      <c r="F5340" s="25">
        <f>IF($E5340="","",DATE(IF($A5340="",nominal_year,$A5340),$B5340,$C5340)+($D5340-IF(LEFT(hour_conv,1)="1",1,0))/24)</f>
        <v/>
      </c>
      <c r="G5340" s="26">
        <f>IF(F5340="","",INT(F5340))</f>
        <v/>
      </c>
      <c r="H5340">
        <f>IF(G5340="","",IF(AND(MONTH(G5340)*100+DAY(G5340)&gt;=season_lo,MONTH(G5340)*100+DAY(G5340)&lt;=season_hi),1,0))</f>
        <v/>
      </c>
      <c r="I5340">
        <f>IF(G5340="","",G5340-first_day+1)</f>
        <v/>
      </c>
      <c r="J5340" s="27">
        <f>IF(I5340="","",INDEX(Daily!$J$2:$J$421,I5340))</f>
        <v/>
      </c>
      <c r="K5340" s="27">
        <f>IF(J5340="","",J5340+cat_offset)</f>
        <v/>
      </c>
      <c r="L5340" s="27">
        <f>IF(J5340="","",MAX(0,E5340-J5340)^2)</f>
        <v/>
      </c>
      <c r="M5340" s="27">
        <f>IF(J5340="","",MAX(0,E5340-(J5340+twcdh_off))^2)</f>
        <v/>
      </c>
      <c r="N5340" s="27">
        <f>IF(E5340="","",MAX(0,E5340-swcdh_thr)^2)</f>
        <v/>
      </c>
      <c r="O5340">
        <f>IF(K5340="","",ROUND(E5340-K5340,0))</f>
        <v/>
      </c>
      <c r="P5340">
        <f>IF(O5340="","",IF(O5340&gt;=1,O5340,0))</f>
        <v/>
      </c>
      <c r="Q5340" s="27">
        <f>IF(E5340="","",MAX(0,E5340-22))</f>
        <v/>
      </c>
      <c r="R5340" s="27">
        <f>IF(H5340=1,E5340,"")</f>
        <v/>
      </c>
      <c r="S5340" s="27">
        <f>IF(AND(H5340=1,J5340&lt;&gt;""),E5340-J5340,"")</f>
        <v/>
      </c>
      <c r="T5340">
        <f>IF(G5340="","",MONTH(G5340))</f>
        <v/>
      </c>
    </row>
    <row r="5341">
      <c r="A5341" s="24" t="n">
        <v>2020</v>
      </c>
      <c r="B5341" s="24" t="n">
        <v>8</v>
      </c>
      <c r="C5341" s="24" t="n">
        <v>10</v>
      </c>
      <c r="D5341" s="24" t="n">
        <v>12</v>
      </c>
      <c r="E5341" s="24" t="n">
        <v>20.42</v>
      </c>
      <c r="F5341" s="25">
        <f>IF($E5341="","",DATE(IF($A5341="",nominal_year,$A5341),$B5341,$C5341)+($D5341-IF(LEFT(hour_conv,1)="1",1,0))/24)</f>
        <v/>
      </c>
      <c r="G5341" s="26">
        <f>IF(F5341="","",INT(F5341))</f>
        <v/>
      </c>
      <c r="H5341">
        <f>IF(G5341="","",IF(AND(MONTH(G5341)*100+DAY(G5341)&gt;=season_lo,MONTH(G5341)*100+DAY(G5341)&lt;=season_hi),1,0))</f>
        <v/>
      </c>
      <c r="I5341">
        <f>IF(G5341="","",G5341-first_day+1)</f>
        <v/>
      </c>
      <c r="J5341" s="27">
        <f>IF(I5341="","",INDEX(Daily!$J$2:$J$421,I5341))</f>
        <v/>
      </c>
      <c r="K5341" s="27">
        <f>IF(J5341="","",J5341+cat_offset)</f>
        <v/>
      </c>
      <c r="L5341" s="27">
        <f>IF(J5341="","",MAX(0,E5341-J5341)^2)</f>
        <v/>
      </c>
      <c r="M5341" s="27">
        <f>IF(J5341="","",MAX(0,E5341-(J5341+twcdh_off))^2)</f>
        <v/>
      </c>
      <c r="N5341" s="27">
        <f>IF(E5341="","",MAX(0,E5341-swcdh_thr)^2)</f>
        <v/>
      </c>
      <c r="O5341">
        <f>IF(K5341="","",ROUND(E5341-K5341,0))</f>
        <v/>
      </c>
      <c r="P5341">
        <f>IF(O5341="","",IF(O5341&gt;=1,O5341,0))</f>
        <v/>
      </c>
      <c r="Q5341" s="27">
        <f>IF(E5341="","",MAX(0,E5341-22))</f>
        <v/>
      </c>
      <c r="R5341" s="27">
        <f>IF(H5341=1,E5341,"")</f>
        <v/>
      </c>
      <c r="S5341" s="27">
        <f>IF(AND(H5341=1,J5341&lt;&gt;""),E5341-J5341,"")</f>
        <v/>
      </c>
      <c r="T5341">
        <f>IF(G5341="","",MONTH(G5341))</f>
        <v/>
      </c>
    </row>
    <row r="5342">
      <c r="A5342" s="24" t="n">
        <v>2020</v>
      </c>
      <c r="B5342" s="24" t="n">
        <v>8</v>
      </c>
      <c r="C5342" s="24" t="n">
        <v>10</v>
      </c>
      <c r="D5342" s="24" t="n">
        <v>13</v>
      </c>
      <c r="E5342" s="24" t="n">
        <v>20.95</v>
      </c>
      <c r="F5342" s="25">
        <f>IF($E5342="","",DATE(IF($A5342="",nominal_year,$A5342),$B5342,$C5342)+($D5342-IF(LEFT(hour_conv,1)="1",1,0))/24)</f>
        <v/>
      </c>
      <c r="G5342" s="26">
        <f>IF(F5342="","",INT(F5342))</f>
        <v/>
      </c>
      <c r="H5342">
        <f>IF(G5342="","",IF(AND(MONTH(G5342)*100+DAY(G5342)&gt;=season_lo,MONTH(G5342)*100+DAY(G5342)&lt;=season_hi),1,0))</f>
        <v/>
      </c>
      <c r="I5342">
        <f>IF(G5342="","",G5342-first_day+1)</f>
        <v/>
      </c>
      <c r="J5342" s="27">
        <f>IF(I5342="","",INDEX(Daily!$J$2:$J$421,I5342))</f>
        <v/>
      </c>
      <c r="K5342" s="27">
        <f>IF(J5342="","",J5342+cat_offset)</f>
        <v/>
      </c>
      <c r="L5342" s="27">
        <f>IF(J5342="","",MAX(0,E5342-J5342)^2)</f>
        <v/>
      </c>
      <c r="M5342" s="27">
        <f>IF(J5342="","",MAX(0,E5342-(J5342+twcdh_off))^2)</f>
        <v/>
      </c>
      <c r="N5342" s="27">
        <f>IF(E5342="","",MAX(0,E5342-swcdh_thr)^2)</f>
        <v/>
      </c>
      <c r="O5342">
        <f>IF(K5342="","",ROUND(E5342-K5342,0))</f>
        <v/>
      </c>
      <c r="P5342">
        <f>IF(O5342="","",IF(O5342&gt;=1,O5342,0))</f>
        <v/>
      </c>
      <c r="Q5342" s="27">
        <f>IF(E5342="","",MAX(0,E5342-22))</f>
        <v/>
      </c>
      <c r="R5342" s="27">
        <f>IF(H5342=1,E5342,"")</f>
        <v/>
      </c>
      <c r="S5342" s="27">
        <f>IF(AND(H5342=1,J5342&lt;&gt;""),E5342-J5342,"")</f>
        <v/>
      </c>
      <c r="T5342">
        <f>IF(G5342="","",MONTH(G5342))</f>
        <v/>
      </c>
    </row>
    <row r="5343">
      <c r="A5343" s="24" t="n">
        <v>2020</v>
      </c>
      <c r="B5343" s="24" t="n">
        <v>8</v>
      </c>
      <c r="C5343" s="24" t="n">
        <v>10</v>
      </c>
      <c r="D5343" s="24" t="n">
        <v>14</v>
      </c>
      <c r="E5343" s="24" t="n">
        <v>22.21</v>
      </c>
      <c r="F5343" s="25">
        <f>IF($E5343="","",DATE(IF($A5343="",nominal_year,$A5343),$B5343,$C5343)+($D5343-IF(LEFT(hour_conv,1)="1",1,0))/24)</f>
        <v/>
      </c>
      <c r="G5343" s="26">
        <f>IF(F5343="","",INT(F5343))</f>
        <v/>
      </c>
      <c r="H5343">
        <f>IF(G5343="","",IF(AND(MONTH(G5343)*100+DAY(G5343)&gt;=season_lo,MONTH(G5343)*100+DAY(G5343)&lt;=season_hi),1,0))</f>
        <v/>
      </c>
      <c r="I5343">
        <f>IF(G5343="","",G5343-first_day+1)</f>
        <v/>
      </c>
      <c r="J5343" s="27">
        <f>IF(I5343="","",INDEX(Daily!$J$2:$J$421,I5343))</f>
        <v/>
      </c>
      <c r="K5343" s="27">
        <f>IF(J5343="","",J5343+cat_offset)</f>
        <v/>
      </c>
      <c r="L5343" s="27">
        <f>IF(J5343="","",MAX(0,E5343-J5343)^2)</f>
        <v/>
      </c>
      <c r="M5343" s="27">
        <f>IF(J5343="","",MAX(0,E5343-(J5343+twcdh_off))^2)</f>
        <v/>
      </c>
      <c r="N5343" s="27">
        <f>IF(E5343="","",MAX(0,E5343-swcdh_thr)^2)</f>
        <v/>
      </c>
      <c r="O5343">
        <f>IF(K5343="","",ROUND(E5343-K5343,0))</f>
        <v/>
      </c>
      <c r="P5343">
        <f>IF(O5343="","",IF(O5343&gt;=1,O5343,0))</f>
        <v/>
      </c>
      <c r="Q5343" s="27">
        <f>IF(E5343="","",MAX(0,E5343-22))</f>
        <v/>
      </c>
      <c r="R5343" s="27">
        <f>IF(H5343=1,E5343,"")</f>
        <v/>
      </c>
      <c r="S5343" s="27">
        <f>IF(AND(H5343=1,J5343&lt;&gt;""),E5343-J5343,"")</f>
        <v/>
      </c>
      <c r="T5343">
        <f>IF(G5343="","",MONTH(G5343))</f>
        <v/>
      </c>
    </row>
    <row r="5344">
      <c r="A5344" s="24" t="n">
        <v>2020</v>
      </c>
      <c r="B5344" s="24" t="n">
        <v>8</v>
      </c>
      <c r="C5344" s="24" t="n">
        <v>10</v>
      </c>
      <c r="D5344" s="24" t="n">
        <v>15</v>
      </c>
      <c r="E5344" s="24" t="n">
        <v>22.81</v>
      </c>
      <c r="F5344" s="25">
        <f>IF($E5344="","",DATE(IF($A5344="",nominal_year,$A5344),$B5344,$C5344)+($D5344-IF(LEFT(hour_conv,1)="1",1,0))/24)</f>
        <v/>
      </c>
      <c r="G5344" s="26">
        <f>IF(F5344="","",INT(F5344))</f>
        <v/>
      </c>
      <c r="H5344">
        <f>IF(G5344="","",IF(AND(MONTH(G5344)*100+DAY(G5344)&gt;=season_lo,MONTH(G5344)*100+DAY(G5344)&lt;=season_hi),1,0))</f>
        <v/>
      </c>
      <c r="I5344">
        <f>IF(G5344="","",G5344-first_day+1)</f>
        <v/>
      </c>
      <c r="J5344" s="27">
        <f>IF(I5344="","",INDEX(Daily!$J$2:$J$421,I5344))</f>
        <v/>
      </c>
      <c r="K5344" s="27">
        <f>IF(J5344="","",J5344+cat_offset)</f>
        <v/>
      </c>
      <c r="L5344" s="27">
        <f>IF(J5344="","",MAX(0,E5344-J5344)^2)</f>
        <v/>
      </c>
      <c r="M5344" s="27">
        <f>IF(J5344="","",MAX(0,E5344-(J5344+twcdh_off))^2)</f>
        <v/>
      </c>
      <c r="N5344" s="27">
        <f>IF(E5344="","",MAX(0,E5344-swcdh_thr)^2)</f>
        <v/>
      </c>
      <c r="O5344">
        <f>IF(K5344="","",ROUND(E5344-K5344,0))</f>
        <v/>
      </c>
      <c r="P5344">
        <f>IF(O5344="","",IF(O5344&gt;=1,O5344,0))</f>
        <v/>
      </c>
      <c r="Q5344" s="27">
        <f>IF(E5344="","",MAX(0,E5344-22))</f>
        <v/>
      </c>
      <c r="R5344" s="27">
        <f>IF(H5344=1,E5344,"")</f>
        <v/>
      </c>
      <c r="S5344" s="27">
        <f>IF(AND(H5344=1,J5344&lt;&gt;""),E5344-J5344,"")</f>
        <v/>
      </c>
      <c r="T5344">
        <f>IF(G5344="","",MONTH(G5344))</f>
        <v/>
      </c>
    </row>
    <row r="5345">
      <c r="A5345" s="24" t="n">
        <v>2020</v>
      </c>
      <c r="B5345" s="24" t="n">
        <v>8</v>
      </c>
      <c r="C5345" s="24" t="n">
        <v>10</v>
      </c>
      <c r="D5345" s="24" t="n">
        <v>16</v>
      </c>
      <c r="E5345" s="24" t="n">
        <v>22.39</v>
      </c>
      <c r="F5345" s="25">
        <f>IF($E5345="","",DATE(IF($A5345="",nominal_year,$A5345),$B5345,$C5345)+($D5345-IF(LEFT(hour_conv,1)="1",1,0))/24)</f>
        <v/>
      </c>
      <c r="G5345" s="26">
        <f>IF(F5345="","",INT(F5345))</f>
        <v/>
      </c>
      <c r="H5345">
        <f>IF(G5345="","",IF(AND(MONTH(G5345)*100+DAY(G5345)&gt;=season_lo,MONTH(G5345)*100+DAY(G5345)&lt;=season_hi),1,0))</f>
        <v/>
      </c>
      <c r="I5345">
        <f>IF(G5345="","",G5345-first_day+1)</f>
        <v/>
      </c>
      <c r="J5345" s="27">
        <f>IF(I5345="","",INDEX(Daily!$J$2:$J$421,I5345))</f>
        <v/>
      </c>
      <c r="K5345" s="27">
        <f>IF(J5345="","",J5345+cat_offset)</f>
        <v/>
      </c>
      <c r="L5345" s="27">
        <f>IF(J5345="","",MAX(0,E5345-J5345)^2)</f>
        <v/>
      </c>
      <c r="M5345" s="27">
        <f>IF(J5345="","",MAX(0,E5345-(J5345+twcdh_off))^2)</f>
        <v/>
      </c>
      <c r="N5345" s="27">
        <f>IF(E5345="","",MAX(0,E5345-swcdh_thr)^2)</f>
        <v/>
      </c>
      <c r="O5345">
        <f>IF(K5345="","",ROUND(E5345-K5345,0))</f>
        <v/>
      </c>
      <c r="P5345">
        <f>IF(O5345="","",IF(O5345&gt;=1,O5345,0))</f>
        <v/>
      </c>
      <c r="Q5345" s="27">
        <f>IF(E5345="","",MAX(0,E5345-22))</f>
        <v/>
      </c>
      <c r="R5345" s="27">
        <f>IF(H5345=1,E5345,"")</f>
        <v/>
      </c>
      <c r="S5345" s="27">
        <f>IF(AND(H5345=1,J5345&lt;&gt;""),E5345-J5345,"")</f>
        <v/>
      </c>
      <c r="T5345">
        <f>IF(G5345="","",MONTH(G5345))</f>
        <v/>
      </c>
    </row>
    <row r="5346">
      <c r="A5346" s="24" t="n">
        <v>2020</v>
      </c>
      <c r="B5346" s="24" t="n">
        <v>8</v>
      </c>
      <c r="C5346" s="24" t="n">
        <v>10</v>
      </c>
      <c r="D5346" s="24" t="n">
        <v>17</v>
      </c>
      <c r="E5346" s="24" t="n">
        <v>22.34</v>
      </c>
      <c r="F5346" s="25">
        <f>IF($E5346="","",DATE(IF($A5346="",nominal_year,$A5346),$B5346,$C5346)+($D5346-IF(LEFT(hour_conv,1)="1",1,0))/24)</f>
        <v/>
      </c>
      <c r="G5346" s="26">
        <f>IF(F5346="","",INT(F5346))</f>
        <v/>
      </c>
      <c r="H5346">
        <f>IF(G5346="","",IF(AND(MONTH(G5346)*100+DAY(G5346)&gt;=season_lo,MONTH(G5346)*100+DAY(G5346)&lt;=season_hi),1,0))</f>
        <v/>
      </c>
      <c r="I5346">
        <f>IF(G5346="","",G5346-first_day+1)</f>
        <v/>
      </c>
      <c r="J5346" s="27">
        <f>IF(I5346="","",INDEX(Daily!$J$2:$J$421,I5346))</f>
        <v/>
      </c>
      <c r="K5346" s="27">
        <f>IF(J5346="","",J5346+cat_offset)</f>
        <v/>
      </c>
      <c r="L5346" s="27">
        <f>IF(J5346="","",MAX(0,E5346-J5346)^2)</f>
        <v/>
      </c>
      <c r="M5346" s="27">
        <f>IF(J5346="","",MAX(0,E5346-(J5346+twcdh_off))^2)</f>
        <v/>
      </c>
      <c r="N5346" s="27">
        <f>IF(E5346="","",MAX(0,E5346-swcdh_thr)^2)</f>
        <v/>
      </c>
      <c r="O5346">
        <f>IF(K5346="","",ROUND(E5346-K5346,0))</f>
        <v/>
      </c>
      <c r="P5346">
        <f>IF(O5346="","",IF(O5346&gt;=1,O5346,0))</f>
        <v/>
      </c>
      <c r="Q5346" s="27">
        <f>IF(E5346="","",MAX(0,E5346-22))</f>
        <v/>
      </c>
      <c r="R5346" s="27">
        <f>IF(H5346=1,E5346,"")</f>
        <v/>
      </c>
      <c r="S5346" s="27">
        <f>IF(AND(H5346=1,J5346&lt;&gt;""),E5346-J5346,"")</f>
        <v/>
      </c>
      <c r="T5346">
        <f>IF(G5346="","",MONTH(G5346))</f>
        <v/>
      </c>
    </row>
    <row r="5347">
      <c r="A5347" s="24" t="n">
        <v>2020</v>
      </c>
      <c r="B5347" s="24" t="n">
        <v>8</v>
      </c>
      <c r="C5347" s="24" t="n">
        <v>10</v>
      </c>
      <c r="D5347" s="24" t="n">
        <v>18</v>
      </c>
      <c r="E5347" s="24" t="n">
        <v>21.86</v>
      </c>
      <c r="F5347" s="25">
        <f>IF($E5347="","",DATE(IF($A5347="",nominal_year,$A5347),$B5347,$C5347)+($D5347-IF(LEFT(hour_conv,1)="1",1,0))/24)</f>
        <v/>
      </c>
      <c r="G5347" s="26">
        <f>IF(F5347="","",INT(F5347))</f>
        <v/>
      </c>
      <c r="H5347">
        <f>IF(G5347="","",IF(AND(MONTH(G5347)*100+DAY(G5347)&gt;=season_lo,MONTH(G5347)*100+DAY(G5347)&lt;=season_hi),1,0))</f>
        <v/>
      </c>
      <c r="I5347">
        <f>IF(G5347="","",G5347-first_day+1)</f>
        <v/>
      </c>
      <c r="J5347" s="27">
        <f>IF(I5347="","",INDEX(Daily!$J$2:$J$421,I5347))</f>
        <v/>
      </c>
      <c r="K5347" s="27">
        <f>IF(J5347="","",J5347+cat_offset)</f>
        <v/>
      </c>
      <c r="L5347" s="27">
        <f>IF(J5347="","",MAX(0,E5347-J5347)^2)</f>
        <v/>
      </c>
      <c r="M5347" s="27">
        <f>IF(J5347="","",MAX(0,E5347-(J5347+twcdh_off))^2)</f>
        <v/>
      </c>
      <c r="N5347" s="27">
        <f>IF(E5347="","",MAX(0,E5347-swcdh_thr)^2)</f>
        <v/>
      </c>
      <c r="O5347">
        <f>IF(K5347="","",ROUND(E5347-K5347,0))</f>
        <v/>
      </c>
      <c r="P5347">
        <f>IF(O5347="","",IF(O5347&gt;=1,O5347,0))</f>
        <v/>
      </c>
      <c r="Q5347" s="27">
        <f>IF(E5347="","",MAX(0,E5347-22))</f>
        <v/>
      </c>
      <c r="R5347" s="27">
        <f>IF(H5347=1,E5347,"")</f>
        <v/>
      </c>
      <c r="S5347" s="27">
        <f>IF(AND(H5347=1,J5347&lt;&gt;""),E5347-J5347,"")</f>
        <v/>
      </c>
      <c r="T5347">
        <f>IF(G5347="","",MONTH(G5347))</f>
        <v/>
      </c>
    </row>
    <row r="5348">
      <c r="A5348" s="24" t="n">
        <v>2020</v>
      </c>
      <c r="B5348" s="24" t="n">
        <v>8</v>
      </c>
      <c r="C5348" s="24" t="n">
        <v>10</v>
      </c>
      <c r="D5348" s="24" t="n">
        <v>19</v>
      </c>
      <c r="E5348" s="24" t="n">
        <v>20.97</v>
      </c>
      <c r="F5348" s="25">
        <f>IF($E5348="","",DATE(IF($A5348="",nominal_year,$A5348),$B5348,$C5348)+($D5348-IF(LEFT(hour_conv,1)="1",1,0))/24)</f>
        <v/>
      </c>
      <c r="G5348" s="26">
        <f>IF(F5348="","",INT(F5348))</f>
        <v/>
      </c>
      <c r="H5348">
        <f>IF(G5348="","",IF(AND(MONTH(G5348)*100+DAY(G5348)&gt;=season_lo,MONTH(G5348)*100+DAY(G5348)&lt;=season_hi),1,0))</f>
        <v/>
      </c>
      <c r="I5348">
        <f>IF(G5348="","",G5348-first_day+1)</f>
        <v/>
      </c>
      <c r="J5348" s="27">
        <f>IF(I5348="","",INDEX(Daily!$J$2:$J$421,I5348))</f>
        <v/>
      </c>
      <c r="K5348" s="27">
        <f>IF(J5348="","",J5348+cat_offset)</f>
        <v/>
      </c>
      <c r="L5348" s="27">
        <f>IF(J5348="","",MAX(0,E5348-J5348)^2)</f>
        <v/>
      </c>
      <c r="M5348" s="27">
        <f>IF(J5348="","",MAX(0,E5348-(J5348+twcdh_off))^2)</f>
        <v/>
      </c>
      <c r="N5348" s="27">
        <f>IF(E5348="","",MAX(0,E5348-swcdh_thr)^2)</f>
        <v/>
      </c>
      <c r="O5348">
        <f>IF(K5348="","",ROUND(E5348-K5348,0))</f>
        <v/>
      </c>
      <c r="P5348">
        <f>IF(O5348="","",IF(O5348&gt;=1,O5348,0))</f>
        <v/>
      </c>
      <c r="Q5348" s="27">
        <f>IF(E5348="","",MAX(0,E5348-22))</f>
        <v/>
      </c>
      <c r="R5348" s="27">
        <f>IF(H5348=1,E5348,"")</f>
        <v/>
      </c>
      <c r="S5348" s="27">
        <f>IF(AND(H5348=1,J5348&lt;&gt;""),E5348-J5348,"")</f>
        <v/>
      </c>
      <c r="T5348">
        <f>IF(G5348="","",MONTH(G5348))</f>
        <v/>
      </c>
    </row>
    <row r="5349">
      <c r="A5349" s="24" t="n">
        <v>2020</v>
      </c>
      <c r="B5349" s="24" t="n">
        <v>8</v>
      </c>
      <c r="C5349" s="24" t="n">
        <v>10</v>
      </c>
      <c r="D5349" s="24" t="n">
        <v>20</v>
      </c>
      <c r="E5349" s="24" t="n">
        <v>20.32</v>
      </c>
      <c r="F5349" s="25">
        <f>IF($E5349="","",DATE(IF($A5349="",nominal_year,$A5349),$B5349,$C5349)+($D5349-IF(LEFT(hour_conv,1)="1",1,0))/24)</f>
        <v/>
      </c>
      <c r="G5349" s="26">
        <f>IF(F5349="","",INT(F5349))</f>
        <v/>
      </c>
      <c r="H5349">
        <f>IF(G5349="","",IF(AND(MONTH(G5349)*100+DAY(G5349)&gt;=season_lo,MONTH(G5349)*100+DAY(G5349)&lt;=season_hi),1,0))</f>
        <v/>
      </c>
      <c r="I5349">
        <f>IF(G5349="","",G5349-first_day+1)</f>
        <v/>
      </c>
      <c r="J5349" s="27">
        <f>IF(I5349="","",INDEX(Daily!$J$2:$J$421,I5349))</f>
        <v/>
      </c>
      <c r="K5349" s="27">
        <f>IF(J5349="","",J5349+cat_offset)</f>
        <v/>
      </c>
      <c r="L5349" s="27">
        <f>IF(J5349="","",MAX(0,E5349-J5349)^2)</f>
        <v/>
      </c>
      <c r="M5349" s="27">
        <f>IF(J5349="","",MAX(0,E5349-(J5349+twcdh_off))^2)</f>
        <v/>
      </c>
      <c r="N5349" s="27">
        <f>IF(E5349="","",MAX(0,E5349-swcdh_thr)^2)</f>
        <v/>
      </c>
      <c r="O5349">
        <f>IF(K5349="","",ROUND(E5349-K5349,0))</f>
        <v/>
      </c>
      <c r="P5349">
        <f>IF(O5349="","",IF(O5349&gt;=1,O5349,0))</f>
        <v/>
      </c>
      <c r="Q5349" s="27">
        <f>IF(E5349="","",MAX(0,E5349-22))</f>
        <v/>
      </c>
      <c r="R5349" s="27">
        <f>IF(H5349=1,E5349,"")</f>
        <v/>
      </c>
      <c r="S5349" s="27">
        <f>IF(AND(H5349=1,J5349&lt;&gt;""),E5349-J5349,"")</f>
        <v/>
      </c>
      <c r="T5349">
        <f>IF(G5349="","",MONTH(G5349))</f>
        <v/>
      </c>
    </row>
    <row r="5350">
      <c r="A5350" s="24" t="n">
        <v>2020</v>
      </c>
      <c r="B5350" s="24" t="n">
        <v>8</v>
      </c>
      <c r="C5350" s="24" t="n">
        <v>10</v>
      </c>
      <c r="D5350" s="24" t="n">
        <v>21</v>
      </c>
      <c r="E5350" s="24" t="n">
        <v>19.38</v>
      </c>
      <c r="F5350" s="25">
        <f>IF($E5350="","",DATE(IF($A5350="",nominal_year,$A5350),$B5350,$C5350)+($D5350-IF(LEFT(hour_conv,1)="1",1,0))/24)</f>
        <v/>
      </c>
      <c r="G5350" s="26">
        <f>IF(F5350="","",INT(F5350))</f>
        <v/>
      </c>
      <c r="H5350">
        <f>IF(G5350="","",IF(AND(MONTH(G5350)*100+DAY(G5350)&gt;=season_lo,MONTH(G5350)*100+DAY(G5350)&lt;=season_hi),1,0))</f>
        <v/>
      </c>
      <c r="I5350">
        <f>IF(G5350="","",G5350-first_day+1)</f>
        <v/>
      </c>
      <c r="J5350" s="27">
        <f>IF(I5350="","",INDEX(Daily!$J$2:$J$421,I5350))</f>
        <v/>
      </c>
      <c r="K5350" s="27">
        <f>IF(J5350="","",J5350+cat_offset)</f>
        <v/>
      </c>
      <c r="L5350" s="27">
        <f>IF(J5350="","",MAX(0,E5350-J5350)^2)</f>
        <v/>
      </c>
      <c r="M5350" s="27">
        <f>IF(J5350="","",MAX(0,E5350-(J5350+twcdh_off))^2)</f>
        <v/>
      </c>
      <c r="N5350" s="27">
        <f>IF(E5350="","",MAX(0,E5350-swcdh_thr)^2)</f>
        <v/>
      </c>
      <c r="O5350">
        <f>IF(K5350="","",ROUND(E5350-K5350,0))</f>
        <v/>
      </c>
      <c r="P5350">
        <f>IF(O5350="","",IF(O5350&gt;=1,O5350,0))</f>
        <v/>
      </c>
      <c r="Q5350" s="27">
        <f>IF(E5350="","",MAX(0,E5350-22))</f>
        <v/>
      </c>
      <c r="R5350" s="27">
        <f>IF(H5350=1,E5350,"")</f>
        <v/>
      </c>
      <c r="S5350" s="27">
        <f>IF(AND(H5350=1,J5350&lt;&gt;""),E5350-J5350,"")</f>
        <v/>
      </c>
      <c r="T5350">
        <f>IF(G5350="","",MONTH(G5350))</f>
        <v/>
      </c>
    </row>
    <row r="5351">
      <c r="A5351" s="24" t="n">
        <v>2020</v>
      </c>
      <c r="B5351" s="24" t="n">
        <v>8</v>
      </c>
      <c r="C5351" s="24" t="n">
        <v>10</v>
      </c>
      <c r="D5351" s="24" t="n">
        <v>22</v>
      </c>
      <c r="E5351" s="24" t="n">
        <v>18.44</v>
      </c>
      <c r="F5351" s="25">
        <f>IF($E5351="","",DATE(IF($A5351="",nominal_year,$A5351),$B5351,$C5351)+($D5351-IF(LEFT(hour_conv,1)="1",1,0))/24)</f>
        <v/>
      </c>
      <c r="G5351" s="26">
        <f>IF(F5351="","",INT(F5351))</f>
        <v/>
      </c>
      <c r="H5351">
        <f>IF(G5351="","",IF(AND(MONTH(G5351)*100+DAY(G5351)&gt;=season_lo,MONTH(G5351)*100+DAY(G5351)&lt;=season_hi),1,0))</f>
        <v/>
      </c>
      <c r="I5351">
        <f>IF(G5351="","",G5351-first_day+1)</f>
        <v/>
      </c>
      <c r="J5351" s="27">
        <f>IF(I5351="","",INDEX(Daily!$J$2:$J$421,I5351))</f>
        <v/>
      </c>
      <c r="K5351" s="27">
        <f>IF(J5351="","",J5351+cat_offset)</f>
        <v/>
      </c>
      <c r="L5351" s="27">
        <f>IF(J5351="","",MAX(0,E5351-J5351)^2)</f>
        <v/>
      </c>
      <c r="M5351" s="27">
        <f>IF(J5351="","",MAX(0,E5351-(J5351+twcdh_off))^2)</f>
        <v/>
      </c>
      <c r="N5351" s="27">
        <f>IF(E5351="","",MAX(0,E5351-swcdh_thr)^2)</f>
        <v/>
      </c>
      <c r="O5351">
        <f>IF(K5351="","",ROUND(E5351-K5351,0))</f>
        <v/>
      </c>
      <c r="P5351">
        <f>IF(O5351="","",IF(O5351&gt;=1,O5351,0))</f>
        <v/>
      </c>
      <c r="Q5351" s="27">
        <f>IF(E5351="","",MAX(0,E5351-22))</f>
        <v/>
      </c>
      <c r="R5351" s="27">
        <f>IF(H5351=1,E5351,"")</f>
        <v/>
      </c>
      <c r="S5351" s="27">
        <f>IF(AND(H5351=1,J5351&lt;&gt;""),E5351-J5351,"")</f>
        <v/>
      </c>
      <c r="T5351">
        <f>IF(G5351="","",MONTH(G5351))</f>
        <v/>
      </c>
    </row>
    <row r="5352">
      <c r="A5352" s="24" t="n">
        <v>2020</v>
      </c>
      <c r="B5352" s="24" t="n">
        <v>8</v>
      </c>
      <c r="C5352" s="24" t="n">
        <v>10</v>
      </c>
      <c r="D5352" s="24" t="n">
        <v>23</v>
      </c>
      <c r="E5352" s="24" t="n">
        <v>16.87</v>
      </c>
      <c r="F5352" s="25">
        <f>IF($E5352="","",DATE(IF($A5352="",nominal_year,$A5352),$B5352,$C5352)+($D5352-IF(LEFT(hour_conv,1)="1",1,0))/24)</f>
        <v/>
      </c>
      <c r="G5352" s="26">
        <f>IF(F5352="","",INT(F5352))</f>
        <v/>
      </c>
      <c r="H5352">
        <f>IF(G5352="","",IF(AND(MONTH(G5352)*100+DAY(G5352)&gt;=season_lo,MONTH(G5352)*100+DAY(G5352)&lt;=season_hi),1,0))</f>
        <v/>
      </c>
      <c r="I5352">
        <f>IF(G5352="","",G5352-first_day+1)</f>
        <v/>
      </c>
      <c r="J5352" s="27">
        <f>IF(I5352="","",INDEX(Daily!$J$2:$J$421,I5352))</f>
        <v/>
      </c>
      <c r="K5352" s="27">
        <f>IF(J5352="","",J5352+cat_offset)</f>
        <v/>
      </c>
      <c r="L5352" s="27">
        <f>IF(J5352="","",MAX(0,E5352-J5352)^2)</f>
        <v/>
      </c>
      <c r="M5352" s="27">
        <f>IF(J5352="","",MAX(0,E5352-(J5352+twcdh_off))^2)</f>
        <v/>
      </c>
      <c r="N5352" s="27">
        <f>IF(E5352="","",MAX(0,E5352-swcdh_thr)^2)</f>
        <v/>
      </c>
      <c r="O5352">
        <f>IF(K5352="","",ROUND(E5352-K5352,0))</f>
        <v/>
      </c>
      <c r="P5352">
        <f>IF(O5352="","",IF(O5352&gt;=1,O5352,0))</f>
        <v/>
      </c>
      <c r="Q5352" s="27">
        <f>IF(E5352="","",MAX(0,E5352-22))</f>
        <v/>
      </c>
      <c r="R5352" s="27">
        <f>IF(H5352=1,E5352,"")</f>
        <v/>
      </c>
      <c r="S5352" s="27">
        <f>IF(AND(H5352=1,J5352&lt;&gt;""),E5352-J5352,"")</f>
        <v/>
      </c>
      <c r="T5352">
        <f>IF(G5352="","",MONTH(G5352))</f>
        <v/>
      </c>
    </row>
    <row r="5353">
      <c r="A5353" s="24" t="n">
        <v>2020</v>
      </c>
      <c r="B5353" s="24" t="n">
        <v>8</v>
      </c>
      <c r="C5353" s="24" t="n">
        <v>10</v>
      </c>
      <c r="D5353" s="24" t="n">
        <v>24</v>
      </c>
      <c r="E5353" s="24" t="n">
        <v>15.59</v>
      </c>
      <c r="F5353" s="25">
        <f>IF($E5353="","",DATE(IF($A5353="",nominal_year,$A5353),$B5353,$C5353)+($D5353-IF(LEFT(hour_conv,1)="1",1,0))/24)</f>
        <v/>
      </c>
      <c r="G5353" s="26">
        <f>IF(F5353="","",INT(F5353))</f>
        <v/>
      </c>
      <c r="H5353">
        <f>IF(G5353="","",IF(AND(MONTH(G5353)*100+DAY(G5353)&gt;=season_lo,MONTH(G5353)*100+DAY(G5353)&lt;=season_hi),1,0))</f>
        <v/>
      </c>
      <c r="I5353">
        <f>IF(G5353="","",G5353-first_day+1)</f>
        <v/>
      </c>
      <c r="J5353" s="27">
        <f>IF(I5353="","",INDEX(Daily!$J$2:$J$421,I5353))</f>
        <v/>
      </c>
      <c r="K5353" s="27">
        <f>IF(J5353="","",J5353+cat_offset)</f>
        <v/>
      </c>
      <c r="L5353" s="27">
        <f>IF(J5353="","",MAX(0,E5353-J5353)^2)</f>
        <v/>
      </c>
      <c r="M5353" s="27">
        <f>IF(J5353="","",MAX(0,E5353-(J5353+twcdh_off))^2)</f>
        <v/>
      </c>
      <c r="N5353" s="27">
        <f>IF(E5353="","",MAX(0,E5353-swcdh_thr)^2)</f>
        <v/>
      </c>
      <c r="O5353">
        <f>IF(K5353="","",ROUND(E5353-K5353,0))</f>
        <v/>
      </c>
      <c r="P5353">
        <f>IF(O5353="","",IF(O5353&gt;=1,O5353,0))</f>
        <v/>
      </c>
      <c r="Q5353" s="27">
        <f>IF(E5353="","",MAX(0,E5353-22))</f>
        <v/>
      </c>
      <c r="R5353" s="27">
        <f>IF(H5353=1,E5353,"")</f>
        <v/>
      </c>
      <c r="S5353" s="27">
        <f>IF(AND(H5353=1,J5353&lt;&gt;""),E5353-J5353,"")</f>
        <v/>
      </c>
      <c r="T5353">
        <f>IF(G5353="","",MONTH(G5353))</f>
        <v/>
      </c>
    </row>
    <row r="5354">
      <c r="A5354" s="24" t="n">
        <v>2020</v>
      </c>
      <c r="B5354" s="24" t="n">
        <v>8</v>
      </c>
      <c r="C5354" s="24" t="n">
        <v>11</v>
      </c>
      <c r="D5354" s="24" t="n">
        <v>1</v>
      </c>
      <c r="E5354" s="24" t="n">
        <v>14.66</v>
      </c>
      <c r="F5354" s="25">
        <f>IF($E5354="","",DATE(IF($A5354="",nominal_year,$A5354),$B5354,$C5354)+($D5354-IF(LEFT(hour_conv,1)="1",1,0))/24)</f>
        <v/>
      </c>
      <c r="G5354" s="26">
        <f>IF(F5354="","",INT(F5354))</f>
        <v/>
      </c>
      <c r="H5354">
        <f>IF(G5354="","",IF(AND(MONTH(G5354)*100+DAY(G5354)&gt;=season_lo,MONTH(G5354)*100+DAY(G5354)&lt;=season_hi),1,0))</f>
        <v/>
      </c>
      <c r="I5354">
        <f>IF(G5354="","",G5354-first_day+1)</f>
        <v/>
      </c>
      <c r="J5354" s="27">
        <f>IF(I5354="","",INDEX(Daily!$J$2:$J$421,I5354))</f>
        <v/>
      </c>
      <c r="K5354" s="27">
        <f>IF(J5354="","",J5354+cat_offset)</f>
        <v/>
      </c>
      <c r="L5354" s="27">
        <f>IF(J5354="","",MAX(0,E5354-J5354)^2)</f>
        <v/>
      </c>
      <c r="M5354" s="27">
        <f>IF(J5354="","",MAX(0,E5354-(J5354+twcdh_off))^2)</f>
        <v/>
      </c>
      <c r="N5354" s="27">
        <f>IF(E5354="","",MAX(0,E5354-swcdh_thr)^2)</f>
        <v/>
      </c>
      <c r="O5354">
        <f>IF(K5354="","",ROUND(E5354-K5354,0))</f>
        <v/>
      </c>
      <c r="P5354">
        <f>IF(O5354="","",IF(O5354&gt;=1,O5354,0))</f>
        <v/>
      </c>
      <c r="Q5354" s="27">
        <f>IF(E5354="","",MAX(0,E5354-22))</f>
        <v/>
      </c>
      <c r="R5354" s="27">
        <f>IF(H5354=1,E5354,"")</f>
        <v/>
      </c>
      <c r="S5354" s="27">
        <f>IF(AND(H5354=1,J5354&lt;&gt;""),E5354-J5354,"")</f>
        <v/>
      </c>
      <c r="T5354">
        <f>IF(G5354="","",MONTH(G5354))</f>
        <v/>
      </c>
    </row>
    <row r="5355">
      <c r="A5355" s="24" t="n">
        <v>2020</v>
      </c>
      <c r="B5355" s="24" t="n">
        <v>8</v>
      </c>
      <c r="C5355" s="24" t="n">
        <v>11</v>
      </c>
      <c r="D5355" s="24" t="n">
        <v>2</v>
      </c>
      <c r="E5355" s="24" t="n">
        <v>13.95</v>
      </c>
      <c r="F5355" s="25">
        <f>IF($E5355="","",DATE(IF($A5355="",nominal_year,$A5355),$B5355,$C5355)+($D5355-IF(LEFT(hour_conv,1)="1",1,0))/24)</f>
        <v/>
      </c>
      <c r="G5355" s="26">
        <f>IF(F5355="","",INT(F5355))</f>
        <v/>
      </c>
      <c r="H5355">
        <f>IF(G5355="","",IF(AND(MONTH(G5355)*100+DAY(G5355)&gt;=season_lo,MONTH(G5355)*100+DAY(G5355)&lt;=season_hi),1,0))</f>
        <v/>
      </c>
      <c r="I5355">
        <f>IF(G5355="","",G5355-first_day+1)</f>
        <v/>
      </c>
      <c r="J5355" s="27">
        <f>IF(I5355="","",INDEX(Daily!$J$2:$J$421,I5355))</f>
        <v/>
      </c>
      <c r="K5355" s="27">
        <f>IF(J5355="","",J5355+cat_offset)</f>
        <v/>
      </c>
      <c r="L5355" s="27">
        <f>IF(J5355="","",MAX(0,E5355-J5355)^2)</f>
        <v/>
      </c>
      <c r="M5355" s="27">
        <f>IF(J5355="","",MAX(0,E5355-(J5355+twcdh_off))^2)</f>
        <v/>
      </c>
      <c r="N5355" s="27">
        <f>IF(E5355="","",MAX(0,E5355-swcdh_thr)^2)</f>
        <v/>
      </c>
      <c r="O5355">
        <f>IF(K5355="","",ROUND(E5355-K5355,0))</f>
        <v/>
      </c>
      <c r="P5355">
        <f>IF(O5355="","",IF(O5355&gt;=1,O5355,0))</f>
        <v/>
      </c>
      <c r="Q5355" s="27">
        <f>IF(E5355="","",MAX(0,E5355-22))</f>
        <v/>
      </c>
      <c r="R5355" s="27">
        <f>IF(H5355=1,E5355,"")</f>
        <v/>
      </c>
      <c r="S5355" s="27">
        <f>IF(AND(H5355=1,J5355&lt;&gt;""),E5355-J5355,"")</f>
        <v/>
      </c>
      <c r="T5355">
        <f>IF(G5355="","",MONTH(G5355))</f>
        <v/>
      </c>
    </row>
    <row r="5356">
      <c r="A5356" s="24" t="n">
        <v>2020</v>
      </c>
      <c r="B5356" s="24" t="n">
        <v>8</v>
      </c>
      <c r="C5356" s="24" t="n">
        <v>11</v>
      </c>
      <c r="D5356" s="24" t="n">
        <v>3</v>
      </c>
      <c r="E5356" s="24" t="n">
        <v>12.76</v>
      </c>
      <c r="F5356" s="25">
        <f>IF($E5356="","",DATE(IF($A5356="",nominal_year,$A5356),$B5356,$C5356)+($D5356-IF(LEFT(hour_conv,1)="1",1,0))/24)</f>
        <v/>
      </c>
      <c r="G5356" s="26">
        <f>IF(F5356="","",INT(F5356))</f>
        <v/>
      </c>
      <c r="H5356">
        <f>IF(G5356="","",IF(AND(MONTH(G5356)*100+DAY(G5356)&gt;=season_lo,MONTH(G5356)*100+DAY(G5356)&lt;=season_hi),1,0))</f>
        <v/>
      </c>
      <c r="I5356">
        <f>IF(G5356="","",G5356-first_day+1)</f>
        <v/>
      </c>
      <c r="J5356" s="27">
        <f>IF(I5356="","",INDEX(Daily!$J$2:$J$421,I5356))</f>
        <v/>
      </c>
      <c r="K5356" s="27">
        <f>IF(J5356="","",J5356+cat_offset)</f>
        <v/>
      </c>
      <c r="L5356" s="27">
        <f>IF(J5356="","",MAX(0,E5356-J5356)^2)</f>
        <v/>
      </c>
      <c r="M5356" s="27">
        <f>IF(J5356="","",MAX(0,E5356-(J5356+twcdh_off))^2)</f>
        <v/>
      </c>
      <c r="N5356" s="27">
        <f>IF(E5356="","",MAX(0,E5356-swcdh_thr)^2)</f>
        <v/>
      </c>
      <c r="O5356">
        <f>IF(K5356="","",ROUND(E5356-K5356,0))</f>
        <v/>
      </c>
      <c r="P5356">
        <f>IF(O5356="","",IF(O5356&gt;=1,O5356,0))</f>
        <v/>
      </c>
      <c r="Q5356" s="27">
        <f>IF(E5356="","",MAX(0,E5356-22))</f>
        <v/>
      </c>
      <c r="R5356" s="27">
        <f>IF(H5356=1,E5356,"")</f>
        <v/>
      </c>
      <c r="S5356" s="27">
        <f>IF(AND(H5356=1,J5356&lt;&gt;""),E5356-J5356,"")</f>
        <v/>
      </c>
      <c r="T5356">
        <f>IF(G5356="","",MONTH(G5356))</f>
        <v/>
      </c>
    </row>
    <row r="5357">
      <c r="A5357" s="24" t="n">
        <v>2020</v>
      </c>
      <c r="B5357" s="24" t="n">
        <v>8</v>
      </c>
      <c r="C5357" s="24" t="n">
        <v>11</v>
      </c>
      <c r="D5357" s="24" t="n">
        <v>4</v>
      </c>
      <c r="E5357" s="24" t="n">
        <v>13.02</v>
      </c>
      <c r="F5357" s="25">
        <f>IF($E5357="","",DATE(IF($A5357="",nominal_year,$A5357),$B5357,$C5357)+($D5357-IF(LEFT(hour_conv,1)="1",1,0))/24)</f>
        <v/>
      </c>
      <c r="G5357" s="26">
        <f>IF(F5357="","",INT(F5357))</f>
        <v/>
      </c>
      <c r="H5357">
        <f>IF(G5357="","",IF(AND(MONTH(G5357)*100+DAY(G5357)&gt;=season_lo,MONTH(G5357)*100+DAY(G5357)&lt;=season_hi),1,0))</f>
        <v/>
      </c>
      <c r="I5357">
        <f>IF(G5357="","",G5357-first_day+1)</f>
        <v/>
      </c>
      <c r="J5357" s="27">
        <f>IF(I5357="","",INDEX(Daily!$J$2:$J$421,I5357))</f>
        <v/>
      </c>
      <c r="K5357" s="27">
        <f>IF(J5357="","",J5357+cat_offset)</f>
        <v/>
      </c>
      <c r="L5357" s="27">
        <f>IF(J5357="","",MAX(0,E5357-J5357)^2)</f>
        <v/>
      </c>
      <c r="M5357" s="27">
        <f>IF(J5357="","",MAX(0,E5357-(J5357+twcdh_off))^2)</f>
        <v/>
      </c>
      <c r="N5357" s="27">
        <f>IF(E5357="","",MAX(0,E5357-swcdh_thr)^2)</f>
        <v/>
      </c>
      <c r="O5357">
        <f>IF(K5357="","",ROUND(E5357-K5357,0))</f>
        <v/>
      </c>
      <c r="P5357">
        <f>IF(O5357="","",IF(O5357&gt;=1,O5357,0))</f>
        <v/>
      </c>
      <c r="Q5357" s="27">
        <f>IF(E5357="","",MAX(0,E5357-22))</f>
        <v/>
      </c>
      <c r="R5357" s="27">
        <f>IF(H5357=1,E5357,"")</f>
        <v/>
      </c>
      <c r="S5357" s="27">
        <f>IF(AND(H5357=1,J5357&lt;&gt;""),E5357-J5357,"")</f>
        <v/>
      </c>
      <c r="T5357">
        <f>IF(G5357="","",MONTH(G5357))</f>
        <v/>
      </c>
    </row>
    <row r="5358">
      <c r="A5358" s="24" t="n">
        <v>2020</v>
      </c>
      <c r="B5358" s="24" t="n">
        <v>8</v>
      </c>
      <c r="C5358" s="24" t="n">
        <v>11</v>
      </c>
      <c r="D5358" s="24" t="n">
        <v>5</v>
      </c>
      <c r="E5358" s="24" t="n">
        <v>13.04</v>
      </c>
      <c r="F5358" s="25">
        <f>IF($E5358="","",DATE(IF($A5358="",nominal_year,$A5358),$B5358,$C5358)+($D5358-IF(LEFT(hour_conv,1)="1",1,0))/24)</f>
        <v/>
      </c>
      <c r="G5358" s="26">
        <f>IF(F5358="","",INT(F5358))</f>
        <v/>
      </c>
      <c r="H5358">
        <f>IF(G5358="","",IF(AND(MONTH(G5358)*100+DAY(G5358)&gt;=season_lo,MONTH(G5358)*100+DAY(G5358)&lt;=season_hi),1,0))</f>
        <v/>
      </c>
      <c r="I5358">
        <f>IF(G5358="","",G5358-first_day+1)</f>
        <v/>
      </c>
      <c r="J5358" s="27">
        <f>IF(I5358="","",INDEX(Daily!$J$2:$J$421,I5358))</f>
        <v/>
      </c>
      <c r="K5358" s="27">
        <f>IF(J5358="","",J5358+cat_offset)</f>
        <v/>
      </c>
      <c r="L5358" s="27">
        <f>IF(J5358="","",MAX(0,E5358-J5358)^2)</f>
        <v/>
      </c>
      <c r="M5358" s="27">
        <f>IF(J5358="","",MAX(0,E5358-(J5358+twcdh_off))^2)</f>
        <v/>
      </c>
      <c r="N5358" s="27">
        <f>IF(E5358="","",MAX(0,E5358-swcdh_thr)^2)</f>
        <v/>
      </c>
      <c r="O5358">
        <f>IF(K5358="","",ROUND(E5358-K5358,0))</f>
        <v/>
      </c>
      <c r="P5358">
        <f>IF(O5358="","",IF(O5358&gt;=1,O5358,0))</f>
        <v/>
      </c>
      <c r="Q5358" s="27">
        <f>IF(E5358="","",MAX(0,E5358-22))</f>
        <v/>
      </c>
      <c r="R5358" s="27">
        <f>IF(H5358=1,E5358,"")</f>
        <v/>
      </c>
      <c r="S5358" s="27">
        <f>IF(AND(H5358=1,J5358&lt;&gt;""),E5358-J5358,"")</f>
        <v/>
      </c>
      <c r="T5358">
        <f>IF(G5358="","",MONTH(G5358))</f>
        <v/>
      </c>
    </row>
    <row r="5359">
      <c r="A5359" s="24" t="n">
        <v>2020</v>
      </c>
      <c r="B5359" s="24" t="n">
        <v>8</v>
      </c>
      <c r="C5359" s="24" t="n">
        <v>11</v>
      </c>
      <c r="D5359" s="24" t="n">
        <v>6</v>
      </c>
      <c r="E5359" s="24" t="n">
        <v>13.36</v>
      </c>
      <c r="F5359" s="25">
        <f>IF($E5359="","",DATE(IF($A5359="",nominal_year,$A5359),$B5359,$C5359)+($D5359-IF(LEFT(hour_conv,1)="1",1,0))/24)</f>
        <v/>
      </c>
      <c r="G5359" s="26">
        <f>IF(F5359="","",INT(F5359))</f>
        <v/>
      </c>
      <c r="H5359">
        <f>IF(G5359="","",IF(AND(MONTH(G5359)*100+DAY(G5359)&gt;=season_lo,MONTH(G5359)*100+DAY(G5359)&lt;=season_hi),1,0))</f>
        <v/>
      </c>
      <c r="I5359">
        <f>IF(G5359="","",G5359-first_day+1)</f>
        <v/>
      </c>
      <c r="J5359" s="27">
        <f>IF(I5359="","",INDEX(Daily!$J$2:$J$421,I5359))</f>
        <v/>
      </c>
      <c r="K5359" s="27">
        <f>IF(J5359="","",J5359+cat_offset)</f>
        <v/>
      </c>
      <c r="L5359" s="27">
        <f>IF(J5359="","",MAX(0,E5359-J5359)^2)</f>
        <v/>
      </c>
      <c r="M5359" s="27">
        <f>IF(J5359="","",MAX(0,E5359-(J5359+twcdh_off))^2)</f>
        <v/>
      </c>
      <c r="N5359" s="27">
        <f>IF(E5359="","",MAX(0,E5359-swcdh_thr)^2)</f>
        <v/>
      </c>
      <c r="O5359">
        <f>IF(K5359="","",ROUND(E5359-K5359,0))</f>
        <v/>
      </c>
      <c r="P5359">
        <f>IF(O5359="","",IF(O5359&gt;=1,O5359,0))</f>
        <v/>
      </c>
      <c r="Q5359" s="27">
        <f>IF(E5359="","",MAX(0,E5359-22))</f>
        <v/>
      </c>
      <c r="R5359" s="27">
        <f>IF(H5359=1,E5359,"")</f>
        <v/>
      </c>
      <c r="S5359" s="27">
        <f>IF(AND(H5359=1,J5359&lt;&gt;""),E5359-J5359,"")</f>
        <v/>
      </c>
      <c r="T5359">
        <f>IF(G5359="","",MONTH(G5359))</f>
        <v/>
      </c>
    </row>
    <row r="5360">
      <c r="A5360" s="24" t="n">
        <v>2020</v>
      </c>
      <c r="B5360" s="24" t="n">
        <v>8</v>
      </c>
      <c r="C5360" s="24" t="n">
        <v>11</v>
      </c>
      <c r="D5360" s="24" t="n">
        <v>7</v>
      </c>
      <c r="E5360" s="24" t="n">
        <v>14.02</v>
      </c>
      <c r="F5360" s="25">
        <f>IF($E5360="","",DATE(IF($A5360="",nominal_year,$A5360),$B5360,$C5360)+($D5360-IF(LEFT(hour_conv,1)="1",1,0))/24)</f>
        <v/>
      </c>
      <c r="G5360" s="26">
        <f>IF(F5360="","",INT(F5360))</f>
        <v/>
      </c>
      <c r="H5360">
        <f>IF(G5360="","",IF(AND(MONTH(G5360)*100+DAY(G5360)&gt;=season_lo,MONTH(G5360)*100+DAY(G5360)&lt;=season_hi),1,0))</f>
        <v/>
      </c>
      <c r="I5360">
        <f>IF(G5360="","",G5360-first_day+1)</f>
        <v/>
      </c>
      <c r="J5360" s="27">
        <f>IF(I5360="","",INDEX(Daily!$J$2:$J$421,I5360))</f>
        <v/>
      </c>
      <c r="K5360" s="27">
        <f>IF(J5360="","",J5360+cat_offset)</f>
        <v/>
      </c>
      <c r="L5360" s="27">
        <f>IF(J5360="","",MAX(0,E5360-J5360)^2)</f>
        <v/>
      </c>
      <c r="M5360" s="27">
        <f>IF(J5360="","",MAX(0,E5360-(J5360+twcdh_off))^2)</f>
        <v/>
      </c>
      <c r="N5360" s="27">
        <f>IF(E5360="","",MAX(0,E5360-swcdh_thr)^2)</f>
        <v/>
      </c>
      <c r="O5360">
        <f>IF(K5360="","",ROUND(E5360-K5360,0))</f>
        <v/>
      </c>
      <c r="P5360">
        <f>IF(O5360="","",IF(O5360&gt;=1,O5360,0))</f>
        <v/>
      </c>
      <c r="Q5360" s="27">
        <f>IF(E5360="","",MAX(0,E5360-22))</f>
        <v/>
      </c>
      <c r="R5360" s="27">
        <f>IF(H5360=1,E5360,"")</f>
        <v/>
      </c>
      <c r="S5360" s="27">
        <f>IF(AND(H5360=1,J5360&lt;&gt;""),E5360-J5360,"")</f>
        <v/>
      </c>
      <c r="T5360">
        <f>IF(G5360="","",MONTH(G5360))</f>
        <v/>
      </c>
    </row>
    <row r="5361">
      <c r="A5361" s="24" t="n">
        <v>2020</v>
      </c>
      <c r="B5361" s="24" t="n">
        <v>8</v>
      </c>
      <c r="C5361" s="24" t="n">
        <v>11</v>
      </c>
      <c r="D5361" s="24" t="n">
        <v>8</v>
      </c>
      <c r="E5361" s="24" t="n">
        <v>15.03</v>
      </c>
      <c r="F5361" s="25">
        <f>IF($E5361="","",DATE(IF($A5361="",nominal_year,$A5361),$B5361,$C5361)+($D5361-IF(LEFT(hour_conv,1)="1",1,0))/24)</f>
        <v/>
      </c>
      <c r="G5361" s="26">
        <f>IF(F5361="","",INT(F5361))</f>
        <v/>
      </c>
      <c r="H5361">
        <f>IF(G5361="","",IF(AND(MONTH(G5361)*100+DAY(G5361)&gt;=season_lo,MONTH(G5361)*100+DAY(G5361)&lt;=season_hi),1,0))</f>
        <v/>
      </c>
      <c r="I5361">
        <f>IF(G5361="","",G5361-first_day+1)</f>
        <v/>
      </c>
      <c r="J5361" s="27">
        <f>IF(I5361="","",INDEX(Daily!$J$2:$J$421,I5361))</f>
        <v/>
      </c>
      <c r="K5361" s="27">
        <f>IF(J5361="","",J5361+cat_offset)</f>
        <v/>
      </c>
      <c r="L5361" s="27">
        <f>IF(J5361="","",MAX(0,E5361-J5361)^2)</f>
        <v/>
      </c>
      <c r="M5361" s="27">
        <f>IF(J5361="","",MAX(0,E5361-(J5361+twcdh_off))^2)</f>
        <v/>
      </c>
      <c r="N5361" s="27">
        <f>IF(E5361="","",MAX(0,E5361-swcdh_thr)^2)</f>
        <v/>
      </c>
      <c r="O5361">
        <f>IF(K5361="","",ROUND(E5361-K5361,0))</f>
        <v/>
      </c>
      <c r="P5361">
        <f>IF(O5361="","",IF(O5361&gt;=1,O5361,0))</f>
        <v/>
      </c>
      <c r="Q5361" s="27">
        <f>IF(E5361="","",MAX(0,E5361-22))</f>
        <v/>
      </c>
      <c r="R5361" s="27">
        <f>IF(H5361=1,E5361,"")</f>
        <v/>
      </c>
      <c r="S5361" s="27">
        <f>IF(AND(H5361=1,J5361&lt;&gt;""),E5361-J5361,"")</f>
        <v/>
      </c>
      <c r="T5361">
        <f>IF(G5361="","",MONTH(G5361))</f>
        <v/>
      </c>
    </row>
    <row r="5362">
      <c r="A5362" s="24" t="n">
        <v>2020</v>
      </c>
      <c r="B5362" s="24" t="n">
        <v>8</v>
      </c>
      <c r="C5362" s="24" t="n">
        <v>11</v>
      </c>
      <c r="D5362" s="24" t="n">
        <v>9</v>
      </c>
      <c r="E5362" s="24" t="n">
        <v>16.32</v>
      </c>
      <c r="F5362" s="25">
        <f>IF($E5362="","",DATE(IF($A5362="",nominal_year,$A5362),$B5362,$C5362)+($D5362-IF(LEFT(hour_conv,1)="1",1,0))/24)</f>
        <v/>
      </c>
      <c r="G5362" s="26">
        <f>IF(F5362="","",INT(F5362))</f>
        <v/>
      </c>
      <c r="H5362">
        <f>IF(G5362="","",IF(AND(MONTH(G5362)*100+DAY(G5362)&gt;=season_lo,MONTH(G5362)*100+DAY(G5362)&lt;=season_hi),1,0))</f>
        <v/>
      </c>
      <c r="I5362">
        <f>IF(G5362="","",G5362-first_day+1)</f>
        <v/>
      </c>
      <c r="J5362" s="27">
        <f>IF(I5362="","",INDEX(Daily!$J$2:$J$421,I5362))</f>
        <v/>
      </c>
      <c r="K5362" s="27">
        <f>IF(J5362="","",J5362+cat_offset)</f>
        <v/>
      </c>
      <c r="L5362" s="27">
        <f>IF(J5362="","",MAX(0,E5362-J5362)^2)</f>
        <v/>
      </c>
      <c r="M5362" s="27">
        <f>IF(J5362="","",MAX(0,E5362-(J5362+twcdh_off))^2)</f>
        <v/>
      </c>
      <c r="N5362" s="27">
        <f>IF(E5362="","",MAX(0,E5362-swcdh_thr)^2)</f>
        <v/>
      </c>
      <c r="O5362">
        <f>IF(K5362="","",ROUND(E5362-K5362,0))</f>
        <v/>
      </c>
      <c r="P5362">
        <f>IF(O5362="","",IF(O5362&gt;=1,O5362,0))</f>
        <v/>
      </c>
      <c r="Q5362" s="27">
        <f>IF(E5362="","",MAX(0,E5362-22))</f>
        <v/>
      </c>
      <c r="R5362" s="27">
        <f>IF(H5362=1,E5362,"")</f>
        <v/>
      </c>
      <c r="S5362" s="27">
        <f>IF(AND(H5362=1,J5362&lt;&gt;""),E5362-J5362,"")</f>
        <v/>
      </c>
      <c r="T5362">
        <f>IF(G5362="","",MONTH(G5362))</f>
        <v/>
      </c>
    </row>
    <row r="5363">
      <c r="A5363" s="24" t="n">
        <v>2020</v>
      </c>
      <c r="B5363" s="24" t="n">
        <v>8</v>
      </c>
      <c r="C5363" s="24" t="n">
        <v>11</v>
      </c>
      <c r="D5363" s="24" t="n">
        <v>10</v>
      </c>
      <c r="E5363" s="24" t="n">
        <v>17.22</v>
      </c>
      <c r="F5363" s="25">
        <f>IF($E5363="","",DATE(IF($A5363="",nominal_year,$A5363),$B5363,$C5363)+($D5363-IF(LEFT(hour_conv,1)="1",1,0))/24)</f>
        <v/>
      </c>
      <c r="G5363" s="26">
        <f>IF(F5363="","",INT(F5363))</f>
        <v/>
      </c>
      <c r="H5363">
        <f>IF(G5363="","",IF(AND(MONTH(G5363)*100+DAY(G5363)&gt;=season_lo,MONTH(G5363)*100+DAY(G5363)&lt;=season_hi),1,0))</f>
        <v/>
      </c>
      <c r="I5363">
        <f>IF(G5363="","",G5363-first_day+1)</f>
        <v/>
      </c>
      <c r="J5363" s="27">
        <f>IF(I5363="","",INDEX(Daily!$J$2:$J$421,I5363))</f>
        <v/>
      </c>
      <c r="K5363" s="27">
        <f>IF(J5363="","",J5363+cat_offset)</f>
        <v/>
      </c>
      <c r="L5363" s="27">
        <f>IF(J5363="","",MAX(0,E5363-J5363)^2)</f>
        <v/>
      </c>
      <c r="M5363" s="27">
        <f>IF(J5363="","",MAX(0,E5363-(J5363+twcdh_off))^2)</f>
        <v/>
      </c>
      <c r="N5363" s="27">
        <f>IF(E5363="","",MAX(0,E5363-swcdh_thr)^2)</f>
        <v/>
      </c>
      <c r="O5363">
        <f>IF(K5363="","",ROUND(E5363-K5363,0))</f>
        <v/>
      </c>
      <c r="P5363">
        <f>IF(O5363="","",IF(O5363&gt;=1,O5363,0))</f>
        <v/>
      </c>
      <c r="Q5363" s="27">
        <f>IF(E5363="","",MAX(0,E5363-22))</f>
        <v/>
      </c>
      <c r="R5363" s="27">
        <f>IF(H5363=1,E5363,"")</f>
        <v/>
      </c>
      <c r="S5363" s="27">
        <f>IF(AND(H5363=1,J5363&lt;&gt;""),E5363-J5363,"")</f>
        <v/>
      </c>
      <c r="T5363">
        <f>IF(G5363="","",MONTH(G5363))</f>
        <v/>
      </c>
    </row>
    <row r="5364">
      <c r="A5364" s="24" t="n">
        <v>2020</v>
      </c>
      <c r="B5364" s="24" t="n">
        <v>8</v>
      </c>
      <c r="C5364" s="24" t="n">
        <v>11</v>
      </c>
      <c r="D5364" s="24" t="n">
        <v>11</v>
      </c>
      <c r="E5364" s="24" t="n">
        <v>19.21</v>
      </c>
      <c r="F5364" s="25">
        <f>IF($E5364="","",DATE(IF($A5364="",nominal_year,$A5364),$B5364,$C5364)+($D5364-IF(LEFT(hour_conv,1)="1",1,0))/24)</f>
        <v/>
      </c>
      <c r="G5364" s="26">
        <f>IF(F5364="","",INT(F5364))</f>
        <v/>
      </c>
      <c r="H5364">
        <f>IF(G5364="","",IF(AND(MONTH(G5364)*100+DAY(G5364)&gt;=season_lo,MONTH(G5364)*100+DAY(G5364)&lt;=season_hi),1,0))</f>
        <v/>
      </c>
      <c r="I5364">
        <f>IF(G5364="","",G5364-first_day+1)</f>
        <v/>
      </c>
      <c r="J5364" s="27">
        <f>IF(I5364="","",INDEX(Daily!$J$2:$J$421,I5364))</f>
        <v/>
      </c>
      <c r="K5364" s="27">
        <f>IF(J5364="","",J5364+cat_offset)</f>
        <v/>
      </c>
      <c r="L5364" s="27">
        <f>IF(J5364="","",MAX(0,E5364-J5364)^2)</f>
        <v/>
      </c>
      <c r="M5364" s="27">
        <f>IF(J5364="","",MAX(0,E5364-(J5364+twcdh_off))^2)</f>
        <v/>
      </c>
      <c r="N5364" s="27">
        <f>IF(E5364="","",MAX(0,E5364-swcdh_thr)^2)</f>
        <v/>
      </c>
      <c r="O5364">
        <f>IF(K5364="","",ROUND(E5364-K5364,0))</f>
        <v/>
      </c>
      <c r="P5364">
        <f>IF(O5364="","",IF(O5364&gt;=1,O5364,0))</f>
        <v/>
      </c>
      <c r="Q5364" s="27">
        <f>IF(E5364="","",MAX(0,E5364-22))</f>
        <v/>
      </c>
      <c r="R5364" s="27">
        <f>IF(H5364=1,E5364,"")</f>
        <v/>
      </c>
      <c r="S5364" s="27">
        <f>IF(AND(H5364=1,J5364&lt;&gt;""),E5364-J5364,"")</f>
        <v/>
      </c>
      <c r="T5364">
        <f>IF(G5364="","",MONTH(G5364))</f>
        <v/>
      </c>
    </row>
    <row r="5365">
      <c r="A5365" s="24" t="n">
        <v>2020</v>
      </c>
      <c r="B5365" s="24" t="n">
        <v>8</v>
      </c>
      <c r="C5365" s="24" t="n">
        <v>11</v>
      </c>
      <c r="D5365" s="24" t="n">
        <v>12</v>
      </c>
      <c r="E5365" s="24" t="n">
        <v>20.19</v>
      </c>
      <c r="F5365" s="25">
        <f>IF($E5365="","",DATE(IF($A5365="",nominal_year,$A5365),$B5365,$C5365)+($D5365-IF(LEFT(hour_conv,1)="1",1,0))/24)</f>
        <v/>
      </c>
      <c r="G5365" s="26">
        <f>IF(F5365="","",INT(F5365))</f>
        <v/>
      </c>
      <c r="H5365">
        <f>IF(G5365="","",IF(AND(MONTH(G5365)*100+DAY(G5365)&gt;=season_lo,MONTH(G5365)*100+DAY(G5365)&lt;=season_hi),1,0))</f>
        <v/>
      </c>
      <c r="I5365">
        <f>IF(G5365="","",G5365-first_day+1)</f>
        <v/>
      </c>
      <c r="J5365" s="27">
        <f>IF(I5365="","",INDEX(Daily!$J$2:$J$421,I5365))</f>
        <v/>
      </c>
      <c r="K5365" s="27">
        <f>IF(J5365="","",J5365+cat_offset)</f>
        <v/>
      </c>
      <c r="L5365" s="27">
        <f>IF(J5365="","",MAX(0,E5365-J5365)^2)</f>
        <v/>
      </c>
      <c r="M5365" s="27">
        <f>IF(J5365="","",MAX(0,E5365-(J5365+twcdh_off))^2)</f>
        <v/>
      </c>
      <c r="N5365" s="27">
        <f>IF(E5365="","",MAX(0,E5365-swcdh_thr)^2)</f>
        <v/>
      </c>
      <c r="O5365">
        <f>IF(K5365="","",ROUND(E5365-K5365,0))</f>
        <v/>
      </c>
      <c r="P5365">
        <f>IF(O5365="","",IF(O5365&gt;=1,O5365,0))</f>
        <v/>
      </c>
      <c r="Q5365" s="27">
        <f>IF(E5365="","",MAX(0,E5365-22))</f>
        <v/>
      </c>
      <c r="R5365" s="27">
        <f>IF(H5365=1,E5365,"")</f>
        <v/>
      </c>
      <c r="S5365" s="27">
        <f>IF(AND(H5365=1,J5365&lt;&gt;""),E5365-J5365,"")</f>
        <v/>
      </c>
      <c r="T5365">
        <f>IF(G5365="","",MONTH(G5365))</f>
        <v/>
      </c>
    </row>
    <row r="5366">
      <c r="A5366" s="24" t="n">
        <v>2020</v>
      </c>
      <c r="B5366" s="24" t="n">
        <v>8</v>
      </c>
      <c r="C5366" s="24" t="n">
        <v>11</v>
      </c>
      <c r="D5366" s="24" t="n">
        <v>13</v>
      </c>
      <c r="E5366" s="24" t="n">
        <v>21.27</v>
      </c>
      <c r="F5366" s="25">
        <f>IF($E5366="","",DATE(IF($A5366="",nominal_year,$A5366),$B5366,$C5366)+($D5366-IF(LEFT(hour_conv,1)="1",1,0))/24)</f>
        <v/>
      </c>
      <c r="G5366" s="26">
        <f>IF(F5366="","",INT(F5366))</f>
        <v/>
      </c>
      <c r="H5366">
        <f>IF(G5366="","",IF(AND(MONTH(G5366)*100+DAY(G5366)&gt;=season_lo,MONTH(G5366)*100+DAY(G5366)&lt;=season_hi),1,0))</f>
        <v/>
      </c>
      <c r="I5366">
        <f>IF(G5366="","",G5366-first_day+1)</f>
        <v/>
      </c>
      <c r="J5366" s="27">
        <f>IF(I5366="","",INDEX(Daily!$J$2:$J$421,I5366))</f>
        <v/>
      </c>
      <c r="K5366" s="27">
        <f>IF(J5366="","",J5366+cat_offset)</f>
        <v/>
      </c>
      <c r="L5366" s="27">
        <f>IF(J5366="","",MAX(0,E5366-J5366)^2)</f>
        <v/>
      </c>
      <c r="M5366" s="27">
        <f>IF(J5366="","",MAX(0,E5366-(J5366+twcdh_off))^2)</f>
        <v/>
      </c>
      <c r="N5366" s="27">
        <f>IF(E5366="","",MAX(0,E5366-swcdh_thr)^2)</f>
        <v/>
      </c>
      <c r="O5366">
        <f>IF(K5366="","",ROUND(E5366-K5366,0))</f>
        <v/>
      </c>
      <c r="P5366">
        <f>IF(O5366="","",IF(O5366&gt;=1,O5366,0))</f>
        <v/>
      </c>
      <c r="Q5366" s="27">
        <f>IF(E5366="","",MAX(0,E5366-22))</f>
        <v/>
      </c>
      <c r="R5366" s="27">
        <f>IF(H5366=1,E5366,"")</f>
        <v/>
      </c>
      <c r="S5366" s="27">
        <f>IF(AND(H5366=1,J5366&lt;&gt;""),E5366-J5366,"")</f>
        <v/>
      </c>
      <c r="T5366">
        <f>IF(G5366="","",MONTH(G5366))</f>
        <v/>
      </c>
    </row>
    <row r="5367">
      <c r="A5367" s="24" t="n">
        <v>2020</v>
      </c>
      <c r="B5367" s="24" t="n">
        <v>8</v>
      </c>
      <c r="C5367" s="24" t="n">
        <v>11</v>
      </c>
      <c r="D5367" s="24" t="n">
        <v>14</v>
      </c>
      <c r="E5367" s="24" t="n">
        <v>22.15</v>
      </c>
      <c r="F5367" s="25">
        <f>IF($E5367="","",DATE(IF($A5367="",nominal_year,$A5367),$B5367,$C5367)+($D5367-IF(LEFT(hour_conv,1)="1",1,0))/24)</f>
        <v/>
      </c>
      <c r="G5367" s="26">
        <f>IF(F5367="","",INT(F5367))</f>
        <v/>
      </c>
      <c r="H5367">
        <f>IF(G5367="","",IF(AND(MONTH(G5367)*100+DAY(G5367)&gt;=season_lo,MONTH(G5367)*100+DAY(G5367)&lt;=season_hi),1,0))</f>
        <v/>
      </c>
      <c r="I5367">
        <f>IF(G5367="","",G5367-first_day+1)</f>
        <v/>
      </c>
      <c r="J5367" s="27">
        <f>IF(I5367="","",INDEX(Daily!$J$2:$J$421,I5367))</f>
        <v/>
      </c>
      <c r="K5367" s="27">
        <f>IF(J5367="","",J5367+cat_offset)</f>
        <v/>
      </c>
      <c r="L5367" s="27">
        <f>IF(J5367="","",MAX(0,E5367-J5367)^2)</f>
        <v/>
      </c>
      <c r="M5367" s="27">
        <f>IF(J5367="","",MAX(0,E5367-(J5367+twcdh_off))^2)</f>
        <v/>
      </c>
      <c r="N5367" s="27">
        <f>IF(E5367="","",MAX(0,E5367-swcdh_thr)^2)</f>
        <v/>
      </c>
      <c r="O5367">
        <f>IF(K5367="","",ROUND(E5367-K5367,0))</f>
        <v/>
      </c>
      <c r="P5367">
        <f>IF(O5367="","",IF(O5367&gt;=1,O5367,0))</f>
        <v/>
      </c>
      <c r="Q5367" s="27">
        <f>IF(E5367="","",MAX(0,E5367-22))</f>
        <v/>
      </c>
      <c r="R5367" s="27">
        <f>IF(H5367=1,E5367,"")</f>
        <v/>
      </c>
      <c r="S5367" s="27">
        <f>IF(AND(H5367=1,J5367&lt;&gt;""),E5367-J5367,"")</f>
        <v/>
      </c>
      <c r="T5367">
        <f>IF(G5367="","",MONTH(G5367))</f>
        <v/>
      </c>
    </row>
    <row r="5368">
      <c r="A5368" s="24" t="n">
        <v>2020</v>
      </c>
      <c r="B5368" s="24" t="n">
        <v>8</v>
      </c>
      <c r="C5368" s="24" t="n">
        <v>11</v>
      </c>
      <c r="D5368" s="24" t="n">
        <v>15</v>
      </c>
      <c r="E5368" s="24" t="n">
        <v>22.8</v>
      </c>
      <c r="F5368" s="25">
        <f>IF($E5368="","",DATE(IF($A5368="",nominal_year,$A5368),$B5368,$C5368)+($D5368-IF(LEFT(hour_conv,1)="1",1,0))/24)</f>
        <v/>
      </c>
      <c r="G5368" s="26">
        <f>IF(F5368="","",INT(F5368))</f>
        <v/>
      </c>
      <c r="H5368">
        <f>IF(G5368="","",IF(AND(MONTH(G5368)*100+DAY(G5368)&gt;=season_lo,MONTH(G5368)*100+DAY(G5368)&lt;=season_hi),1,0))</f>
        <v/>
      </c>
      <c r="I5368">
        <f>IF(G5368="","",G5368-first_day+1)</f>
        <v/>
      </c>
      <c r="J5368" s="27">
        <f>IF(I5368="","",INDEX(Daily!$J$2:$J$421,I5368))</f>
        <v/>
      </c>
      <c r="K5368" s="27">
        <f>IF(J5368="","",J5368+cat_offset)</f>
        <v/>
      </c>
      <c r="L5368" s="27">
        <f>IF(J5368="","",MAX(0,E5368-J5368)^2)</f>
        <v/>
      </c>
      <c r="M5368" s="27">
        <f>IF(J5368="","",MAX(0,E5368-(J5368+twcdh_off))^2)</f>
        <v/>
      </c>
      <c r="N5368" s="27">
        <f>IF(E5368="","",MAX(0,E5368-swcdh_thr)^2)</f>
        <v/>
      </c>
      <c r="O5368">
        <f>IF(K5368="","",ROUND(E5368-K5368,0))</f>
        <v/>
      </c>
      <c r="P5368">
        <f>IF(O5368="","",IF(O5368&gt;=1,O5368,0))</f>
        <v/>
      </c>
      <c r="Q5368" s="27">
        <f>IF(E5368="","",MAX(0,E5368-22))</f>
        <v/>
      </c>
      <c r="R5368" s="27">
        <f>IF(H5368=1,E5368,"")</f>
        <v/>
      </c>
      <c r="S5368" s="27">
        <f>IF(AND(H5368=1,J5368&lt;&gt;""),E5368-J5368,"")</f>
        <v/>
      </c>
      <c r="T5368">
        <f>IF(G5368="","",MONTH(G5368))</f>
        <v/>
      </c>
    </row>
    <row r="5369">
      <c r="A5369" s="24" t="n">
        <v>2020</v>
      </c>
      <c r="B5369" s="24" t="n">
        <v>8</v>
      </c>
      <c r="C5369" s="24" t="n">
        <v>11</v>
      </c>
      <c r="D5369" s="24" t="n">
        <v>16</v>
      </c>
      <c r="E5369" s="24" t="n">
        <v>22.44</v>
      </c>
      <c r="F5369" s="25">
        <f>IF($E5369="","",DATE(IF($A5369="",nominal_year,$A5369),$B5369,$C5369)+($D5369-IF(LEFT(hour_conv,1)="1",1,0))/24)</f>
        <v/>
      </c>
      <c r="G5369" s="26">
        <f>IF(F5369="","",INT(F5369))</f>
        <v/>
      </c>
      <c r="H5369">
        <f>IF(G5369="","",IF(AND(MONTH(G5369)*100+DAY(G5369)&gt;=season_lo,MONTH(G5369)*100+DAY(G5369)&lt;=season_hi),1,0))</f>
        <v/>
      </c>
      <c r="I5369">
        <f>IF(G5369="","",G5369-first_day+1)</f>
        <v/>
      </c>
      <c r="J5369" s="27">
        <f>IF(I5369="","",INDEX(Daily!$J$2:$J$421,I5369))</f>
        <v/>
      </c>
      <c r="K5369" s="27">
        <f>IF(J5369="","",J5369+cat_offset)</f>
        <v/>
      </c>
      <c r="L5369" s="27">
        <f>IF(J5369="","",MAX(0,E5369-J5369)^2)</f>
        <v/>
      </c>
      <c r="M5369" s="27">
        <f>IF(J5369="","",MAX(0,E5369-(J5369+twcdh_off))^2)</f>
        <v/>
      </c>
      <c r="N5369" s="27">
        <f>IF(E5369="","",MAX(0,E5369-swcdh_thr)^2)</f>
        <v/>
      </c>
      <c r="O5369">
        <f>IF(K5369="","",ROUND(E5369-K5369,0))</f>
        <v/>
      </c>
      <c r="P5369">
        <f>IF(O5369="","",IF(O5369&gt;=1,O5369,0))</f>
        <v/>
      </c>
      <c r="Q5369" s="27">
        <f>IF(E5369="","",MAX(0,E5369-22))</f>
        <v/>
      </c>
      <c r="R5369" s="27">
        <f>IF(H5369=1,E5369,"")</f>
        <v/>
      </c>
      <c r="S5369" s="27">
        <f>IF(AND(H5369=1,J5369&lt;&gt;""),E5369-J5369,"")</f>
        <v/>
      </c>
      <c r="T5369">
        <f>IF(G5369="","",MONTH(G5369))</f>
        <v/>
      </c>
    </row>
    <row r="5370">
      <c r="A5370" s="24" t="n">
        <v>2020</v>
      </c>
      <c r="B5370" s="24" t="n">
        <v>8</v>
      </c>
      <c r="C5370" s="24" t="n">
        <v>11</v>
      </c>
      <c r="D5370" s="24" t="n">
        <v>17</v>
      </c>
      <c r="E5370" s="24" t="n">
        <v>22.46</v>
      </c>
      <c r="F5370" s="25">
        <f>IF($E5370="","",DATE(IF($A5370="",nominal_year,$A5370),$B5370,$C5370)+($D5370-IF(LEFT(hour_conv,1)="1",1,0))/24)</f>
        <v/>
      </c>
      <c r="G5370" s="26">
        <f>IF(F5370="","",INT(F5370))</f>
        <v/>
      </c>
      <c r="H5370">
        <f>IF(G5370="","",IF(AND(MONTH(G5370)*100+DAY(G5370)&gt;=season_lo,MONTH(G5370)*100+DAY(G5370)&lt;=season_hi),1,0))</f>
        <v/>
      </c>
      <c r="I5370">
        <f>IF(G5370="","",G5370-first_day+1)</f>
        <v/>
      </c>
      <c r="J5370" s="27">
        <f>IF(I5370="","",INDEX(Daily!$J$2:$J$421,I5370))</f>
        <v/>
      </c>
      <c r="K5370" s="27">
        <f>IF(J5370="","",J5370+cat_offset)</f>
        <v/>
      </c>
      <c r="L5370" s="27">
        <f>IF(J5370="","",MAX(0,E5370-J5370)^2)</f>
        <v/>
      </c>
      <c r="M5370" s="27">
        <f>IF(J5370="","",MAX(0,E5370-(J5370+twcdh_off))^2)</f>
        <v/>
      </c>
      <c r="N5370" s="27">
        <f>IF(E5370="","",MAX(0,E5370-swcdh_thr)^2)</f>
        <v/>
      </c>
      <c r="O5370">
        <f>IF(K5370="","",ROUND(E5370-K5370,0))</f>
        <v/>
      </c>
      <c r="P5370">
        <f>IF(O5370="","",IF(O5370&gt;=1,O5370,0))</f>
        <v/>
      </c>
      <c r="Q5370" s="27">
        <f>IF(E5370="","",MAX(0,E5370-22))</f>
        <v/>
      </c>
      <c r="R5370" s="27">
        <f>IF(H5370=1,E5370,"")</f>
        <v/>
      </c>
      <c r="S5370" s="27">
        <f>IF(AND(H5370=1,J5370&lt;&gt;""),E5370-J5370,"")</f>
        <v/>
      </c>
      <c r="T5370">
        <f>IF(G5370="","",MONTH(G5370))</f>
        <v/>
      </c>
    </row>
    <row r="5371">
      <c r="A5371" s="24" t="n">
        <v>2020</v>
      </c>
      <c r="B5371" s="24" t="n">
        <v>8</v>
      </c>
      <c r="C5371" s="24" t="n">
        <v>11</v>
      </c>
      <c r="D5371" s="24" t="n">
        <v>18</v>
      </c>
      <c r="E5371" s="24" t="n">
        <v>21.36</v>
      </c>
      <c r="F5371" s="25">
        <f>IF($E5371="","",DATE(IF($A5371="",nominal_year,$A5371),$B5371,$C5371)+($D5371-IF(LEFT(hour_conv,1)="1",1,0))/24)</f>
        <v/>
      </c>
      <c r="G5371" s="26">
        <f>IF(F5371="","",INT(F5371))</f>
        <v/>
      </c>
      <c r="H5371">
        <f>IF(G5371="","",IF(AND(MONTH(G5371)*100+DAY(G5371)&gt;=season_lo,MONTH(G5371)*100+DAY(G5371)&lt;=season_hi),1,0))</f>
        <v/>
      </c>
      <c r="I5371">
        <f>IF(G5371="","",G5371-first_day+1)</f>
        <v/>
      </c>
      <c r="J5371" s="27">
        <f>IF(I5371="","",INDEX(Daily!$J$2:$J$421,I5371))</f>
        <v/>
      </c>
      <c r="K5371" s="27">
        <f>IF(J5371="","",J5371+cat_offset)</f>
        <v/>
      </c>
      <c r="L5371" s="27">
        <f>IF(J5371="","",MAX(0,E5371-J5371)^2)</f>
        <v/>
      </c>
      <c r="M5371" s="27">
        <f>IF(J5371="","",MAX(0,E5371-(J5371+twcdh_off))^2)</f>
        <v/>
      </c>
      <c r="N5371" s="27">
        <f>IF(E5371="","",MAX(0,E5371-swcdh_thr)^2)</f>
        <v/>
      </c>
      <c r="O5371">
        <f>IF(K5371="","",ROUND(E5371-K5371,0))</f>
        <v/>
      </c>
      <c r="P5371">
        <f>IF(O5371="","",IF(O5371&gt;=1,O5371,0))</f>
        <v/>
      </c>
      <c r="Q5371" s="27">
        <f>IF(E5371="","",MAX(0,E5371-22))</f>
        <v/>
      </c>
      <c r="R5371" s="27">
        <f>IF(H5371=1,E5371,"")</f>
        <v/>
      </c>
      <c r="S5371" s="27">
        <f>IF(AND(H5371=1,J5371&lt;&gt;""),E5371-J5371,"")</f>
        <v/>
      </c>
      <c r="T5371">
        <f>IF(G5371="","",MONTH(G5371))</f>
        <v/>
      </c>
    </row>
    <row r="5372">
      <c r="A5372" s="24" t="n">
        <v>2020</v>
      </c>
      <c r="B5372" s="24" t="n">
        <v>8</v>
      </c>
      <c r="C5372" s="24" t="n">
        <v>11</v>
      </c>
      <c r="D5372" s="24" t="n">
        <v>19</v>
      </c>
      <c r="E5372" s="24" t="n">
        <v>20.32</v>
      </c>
      <c r="F5372" s="25">
        <f>IF($E5372="","",DATE(IF($A5372="",nominal_year,$A5372),$B5372,$C5372)+($D5372-IF(LEFT(hour_conv,1)="1",1,0))/24)</f>
        <v/>
      </c>
      <c r="G5372" s="26">
        <f>IF(F5372="","",INT(F5372))</f>
        <v/>
      </c>
      <c r="H5372">
        <f>IF(G5372="","",IF(AND(MONTH(G5372)*100+DAY(G5372)&gt;=season_lo,MONTH(G5372)*100+DAY(G5372)&lt;=season_hi),1,0))</f>
        <v/>
      </c>
      <c r="I5372">
        <f>IF(G5372="","",G5372-first_day+1)</f>
        <v/>
      </c>
      <c r="J5372" s="27">
        <f>IF(I5372="","",INDEX(Daily!$J$2:$J$421,I5372))</f>
        <v/>
      </c>
      <c r="K5372" s="27">
        <f>IF(J5372="","",J5372+cat_offset)</f>
        <v/>
      </c>
      <c r="L5372" s="27">
        <f>IF(J5372="","",MAX(0,E5372-J5372)^2)</f>
        <v/>
      </c>
      <c r="M5372" s="27">
        <f>IF(J5372="","",MAX(0,E5372-(J5372+twcdh_off))^2)</f>
        <v/>
      </c>
      <c r="N5372" s="27">
        <f>IF(E5372="","",MAX(0,E5372-swcdh_thr)^2)</f>
        <v/>
      </c>
      <c r="O5372">
        <f>IF(K5372="","",ROUND(E5372-K5372,0))</f>
        <v/>
      </c>
      <c r="P5372">
        <f>IF(O5372="","",IF(O5372&gt;=1,O5372,0))</f>
        <v/>
      </c>
      <c r="Q5372" s="27">
        <f>IF(E5372="","",MAX(0,E5372-22))</f>
        <v/>
      </c>
      <c r="R5372" s="27">
        <f>IF(H5372=1,E5372,"")</f>
        <v/>
      </c>
      <c r="S5372" s="27">
        <f>IF(AND(H5372=1,J5372&lt;&gt;""),E5372-J5372,"")</f>
        <v/>
      </c>
      <c r="T5372">
        <f>IF(G5372="","",MONTH(G5372))</f>
        <v/>
      </c>
    </row>
    <row r="5373">
      <c r="A5373" s="24" t="n">
        <v>2020</v>
      </c>
      <c r="B5373" s="24" t="n">
        <v>8</v>
      </c>
      <c r="C5373" s="24" t="n">
        <v>11</v>
      </c>
      <c r="D5373" s="24" t="n">
        <v>20</v>
      </c>
      <c r="E5373" s="24" t="n">
        <v>19.4</v>
      </c>
      <c r="F5373" s="25">
        <f>IF($E5373="","",DATE(IF($A5373="",nominal_year,$A5373),$B5373,$C5373)+($D5373-IF(LEFT(hour_conv,1)="1",1,0))/24)</f>
        <v/>
      </c>
      <c r="G5373" s="26">
        <f>IF(F5373="","",INT(F5373))</f>
        <v/>
      </c>
      <c r="H5373">
        <f>IF(G5373="","",IF(AND(MONTH(G5373)*100+DAY(G5373)&gt;=season_lo,MONTH(G5373)*100+DAY(G5373)&lt;=season_hi),1,0))</f>
        <v/>
      </c>
      <c r="I5373">
        <f>IF(G5373="","",G5373-first_day+1)</f>
        <v/>
      </c>
      <c r="J5373" s="27">
        <f>IF(I5373="","",INDEX(Daily!$J$2:$J$421,I5373))</f>
        <v/>
      </c>
      <c r="K5373" s="27">
        <f>IF(J5373="","",J5373+cat_offset)</f>
        <v/>
      </c>
      <c r="L5373" s="27">
        <f>IF(J5373="","",MAX(0,E5373-J5373)^2)</f>
        <v/>
      </c>
      <c r="M5373" s="27">
        <f>IF(J5373="","",MAX(0,E5373-(J5373+twcdh_off))^2)</f>
        <v/>
      </c>
      <c r="N5373" s="27">
        <f>IF(E5373="","",MAX(0,E5373-swcdh_thr)^2)</f>
        <v/>
      </c>
      <c r="O5373">
        <f>IF(K5373="","",ROUND(E5373-K5373,0))</f>
        <v/>
      </c>
      <c r="P5373">
        <f>IF(O5373="","",IF(O5373&gt;=1,O5373,0))</f>
        <v/>
      </c>
      <c r="Q5373" s="27">
        <f>IF(E5373="","",MAX(0,E5373-22))</f>
        <v/>
      </c>
      <c r="R5373" s="27">
        <f>IF(H5373=1,E5373,"")</f>
        <v/>
      </c>
      <c r="S5373" s="27">
        <f>IF(AND(H5373=1,J5373&lt;&gt;""),E5373-J5373,"")</f>
        <v/>
      </c>
      <c r="T5373">
        <f>IF(G5373="","",MONTH(G5373))</f>
        <v/>
      </c>
    </row>
    <row r="5374">
      <c r="A5374" s="24" t="n">
        <v>2020</v>
      </c>
      <c r="B5374" s="24" t="n">
        <v>8</v>
      </c>
      <c r="C5374" s="24" t="n">
        <v>11</v>
      </c>
      <c r="D5374" s="24" t="n">
        <v>21</v>
      </c>
      <c r="E5374" s="24" t="n">
        <v>19.6</v>
      </c>
      <c r="F5374" s="25">
        <f>IF($E5374="","",DATE(IF($A5374="",nominal_year,$A5374),$B5374,$C5374)+($D5374-IF(LEFT(hour_conv,1)="1",1,0))/24)</f>
        <v/>
      </c>
      <c r="G5374" s="26">
        <f>IF(F5374="","",INT(F5374))</f>
        <v/>
      </c>
      <c r="H5374">
        <f>IF(G5374="","",IF(AND(MONTH(G5374)*100+DAY(G5374)&gt;=season_lo,MONTH(G5374)*100+DAY(G5374)&lt;=season_hi),1,0))</f>
        <v/>
      </c>
      <c r="I5374">
        <f>IF(G5374="","",G5374-first_day+1)</f>
        <v/>
      </c>
      <c r="J5374" s="27">
        <f>IF(I5374="","",INDEX(Daily!$J$2:$J$421,I5374))</f>
        <v/>
      </c>
      <c r="K5374" s="27">
        <f>IF(J5374="","",J5374+cat_offset)</f>
        <v/>
      </c>
      <c r="L5374" s="27">
        <f>IF(J5374="","",MAX(0,E5374-J5374)^2)</f>
        <v/>
      </c>
      <c r="M5374" s="27">
        <f>IF(J5374="","",MAX(0,E5374-(J5374+twcdh_off))^2)</f>
        <v/>
      </c>
      <c r="N5374" s="27">
        <f>IF(E5374="","",MAX(0,E5374-swcdh_thr)^2)</f>
        <v/>
      </c>
      <c r="O5374">
        <f>IF(K5374="","",ROUND(E5374-K5374,0))</f>
        <v/>
      </c>
      <c r="P5374">
        <f>IF(O5374="","",IF(O5374&gt;=1,O5374,0))</f>
        <v/>
      </c>
      <c r="Q5374" s="27">
        <f>IF(E5374="","",MAX(0,E5374-22))</f>
        <v/>
      </c>
      <c r="R5374" s="27">
        <f>IF(H5374=1,E5374,"")</f>
        <v/>
      </c>
      <c r="S5374" s="27">
        <f>IF(AND(H5374=1,J5374&lt;&gt;""),E5374-J5374,"")</f>
        <v/>
      </c>
      <c r="T5374">
        <f>IF(G5374="","",MONTH(G5374))</f>
        <v/>
      </c>
    </row>
    <row r="5375">
      <c r="A5375" s="24" t="n">
        <v>2020</v>
      </c>
      <c r="B5375" s="24" t="n">
        <v>8</v>
      </c>
      <c r="C5375" s="24" t="n">
        <v>11</v>
      </c>
      <c r="D5375" s="24" t="n">
        <v>22</v>
      </c>
      <c r="E5375" s="24" t="n">
        <v>16.96</v>
      </c>
      <c r="F5375" s="25">
        <f>IF($E5375="","",DATE(IF($A5375="",nominal_year,$A5375),$B5375,$C5375)+($D5375-IF(LEFT(hour_conv,1)="1",1,0))/24)</f>
        <v/>
      </c>
      <c r="G5375" s="26">
        <f>IF(F5375="","",INT(F5375))</f>
        <v/>
      </c>
      <c r="H5375">
        <f>IF(G5375="","",IF(AND(MONTH(G5375)*100+DAY(G5375)&gt;=season_lo,MONTH(G5375)*100+DAY(G5375)&lt;=season_hi),1,0))</f>
        <v/>
      </c>
      <c r="I5375">
        <f>IF(G5375="","",G5375-first_day+1)</f>
        <v/>
      </c>
      <c r="J5375" s="27">
        <f>IF(I5375="","",INDEX(Daily!$J$2:$J$421,I5375))</f>
        <v/>
      </c>
      <c r="K5375" s="27">
        <f>IF(J5375="","",J5375+cat_offset)</f>
        <v/>
      </c>
      <c r="L5375" s="27">
        <f>IF(J5375="","",MAX(0,E5375-J5375)^2)</f>
        <v/>
      </c>
      <c r="M5375" s="27">
        <f>IF(J5375="","",MAX(0,E5375-(J5375+twcdh_off))^2)</f>
        <v/>
      </c>
      <c r="N5375" s="27">
        <f>IF(E5375="","",MAX(0,E5375-swcdh_thr)^2)</f>
        <v/>
      </c>
      <c r="O5375">
        <f>IF(K5375="","",ROUND(E5375-K5375,0))</f>
        <v/>
      </c>
      <c r="P5375">
        <f>IF(O5375="","",IF(O5375&gt;=1,O5375,0))</f>
        <v/>
      </c>
      <c r="Q5375" s="27">
        <f>IF(E5375="","",MAX(0,E5375-22))</f>
        <v/>
      </c>
      <c r="R5375" s="27">
        <f>IF(H5375=1,E5375,"")</f>
        <v/>
      </c>
      <c r="S5375" s="27">
        <f>IF(AND(H5375=1,J5375&lt;&gt;""),E5375-J5375,"")</f>
        <v/>
      </c>
      <c r="T5375">
        <f>IF(G5375="","",MONTH(G5375))</f>
        <v/>
      </c>
    </row>
    <row r="5376">
      <c r="A5376" s="24" t="n">
        <v>2020</v>
      </c>
      <c r="B5376" s="24" t="n">
        <v>8</v>
      </c>
      <c r="C5376" s="24" t="n">
        <v>11</v>
      </c>
      <c r="D5376" s="24" t="n">
        <v>23</v>
      </c>
      <c r="E5376" s="24" t="n">
        <v>16.6</v>
      </c>
      <c r="F5376" s="25">
        <f>IF($E5376="","",DATE(IF($A5376="",nominal_year,$A5376),$B5376,$C5376)+($D5376-IF(LEFT(hour_conv,1)="1",1,0))/24)</f>
        <v/>
      </c>
      <c r="G5376" s="26">
        <f>IF(F5376="","",INT(F5376))</f>
        <v/>
      </c>
      <c r="H5376">
        <f>IF(G5376="","",IF(AND(MONTH(G5376)*100+DAY(G5376)&gt;=season_lo,MONTH(G5376)*100+DAY(G5376)&lt;=season_hi),1,0))</f>
        <v/>
      </c>
      <c r="I5376">
        <f>IF(G5376="","",G5376-first_day+1)</f>
        <v/>
      </c>
      <c r="J5376" s="27">
        <f>IF(I5376="","",INDEX(Daily!$J$2:$J$421,I5376))</f>
        <v/>
      </c>
      <c r="K5376" s="27">
        <f>IF(J5376="","",J5376+cat_offset)</f>
        <v/>
      </c>
      <c r="L5376" s="27">
        <f>IF(J5376="","",MAX(0,E5376-J5376)^2)</f>
        <v/>
      </c>
      <c r="M5376" s="27">
        <f>IF(J5376="","",MAX(0,E5376-(J5376+twcdh_off))^2)</f>
        <v/>
      </c>
      <c r="N5376" s="27">
        <f>IF(E5376="","",MAX(0,E5376-swcdh_thr)^2)</f>
        <v/>
      </c>
      <c r="O5376">
        <f>IF(K5376="","",ROUND(E5376-K5376,0))</f>
        <v/>
      </c>
      <c r="P5376">
        <f>IF(O5376="","",IF(O5376&gt;=1,O5376,0))</f>
        <v/>
      </c>
      <c r="Q5376" s="27">
        <f>IF(E5376="","",MAX(0,E5376-22))</f>
        <v/>
      </c>
      <c r="R5376" s="27">
        <f>IF(H5376=1,E5376,"")</f>
        <v/>
      </c>
      <c r="S5376" s="27">
        <f>IF(AND(H5376=1,J5376&lt;&gt;""),E5376-J5376,"")</f>
        <v/>
      </c>
      <c r="T5376">
        <f>IF(G5376="","",MONTH(G5376))</f>
        <v/>
      </c>
    </row>
    <row r="5377">
      <c r="A5377" s="24" t="n">
        <v>2020</v>
      </c>
      <c r="B5377" s="24" t="n">
        <v>8</v>
      </c>
      <c r="C5377" s="24" t="n">
        <v>11</v>
      </c>
      <c r="D5377" s="24" t="n">
        <v>24</v>
      </c>
      <c r="E5377" s="24" t="n">
        <v>15.8</v>
      </c>
      <c r="F5377" s="25">
        <f>IF($E5377="","",DATE(IF($A5377="",nominal_year,$A5377),$B5377,$C5377)+($D5377-IF(LEFT(hour_conv,1)="1",1,0))/24)</f>
        <v/>
      </c>
      <c r="G5377" s="26">
        <f>IF(F5377="","",INT(F5377))</f>
        <v/>
      </c>
      <c r="H5377">
        <f>IF(G5377="","",IF(AND(MONTH(G5377)*100+DAY(G5377)&gt;=season_lo,MONTH(G5377)*100+DAY(G5377)&lt;=season_hi),1,0))</f>
        <v/>
      </c>
      <c r="I5377">
        <f>IF(G5377="","",G5377-first_day+1)</f>
        <v/>
      </c>
      <c r="J5377" s="27">
        <f>IF(I5377="","",INDEX(Daily!$J$2:$J$421,I5377))</f>
        <v/>
      </c>
      <c r="K5377" s="27">
        <f>IF(J5377="","",J5377+cat_offset)</f>
        <v/>
      </c>
      <c r="L5377" s="27">
        <f>IF(J5377="","",MAX(0,E5377-J5377)^2)</f>
        <v/>
      </c>
      <c r="M5377" s="27">
        <f>IF(J5377="","",MAX(0,E5377-(J5377+twcdh_off))^2)</f>
        <v/>
      </c>
      <c r="N5377" s="27">
        <f>IF(E5377="","",MAX(0,E5377-swcdh_thr)^2)</f>
        <v/>
      </c>
      <c r="O5377">
        <f>IF(K5377="","",ROUND(E5377-K5377,0))</f>
        <v/>
      </c>
      <c r="P5377">
        <f>IF(O5377="","",IF(O5377&gt;=1,O5377,0))</f>
        <v/>
      </c>
      <c r="Q5377" s="27">
        <f>IF(E5377="","",MAX(0,E5377-22))</f>
        <v/>
      </c>
      <c r="R5377" s="27">
        <f>IF(H5377=1,E5377,"")</f>
        <v/>
      </c>
      <c r="S5377" s="27">
        <f>IF(AND(H5377=1,J5377&lt;&gt;""),E5377-J5377,"")</f>
        <v/>
      </c>
      <c r="T5377">
        <f>IF(G5377="","",MONTH(G5377))</f>
        <v/>
      </c>
    </row>
    <row r="5378">
      <c r="A5378" s="24" t="n">
        <v>2020</v>
      </c>
      <c r="B5378" s="24" t="n">
        <v>8</v>
      </c>
      <c r="C5378" s="24" t="n">
        <v>12</v>
      </c>
      <c r="D5378" s="24" t="n">
        <v>1</v>
      </c>
      <c r="E5378" s="24" t="n">
        <v>14.75</v>
      </c>
      <c r="F5378" s="25">
        <f>IF($E5378="","",DATE(IF($A5378="",nominal_year,$A5378),$B5378,$C5378)+($D5378-IF(LEFT(hour_conv,1)="1",1,0))/24)</f>
        <v/>
      </c>
      <c r="G5378" s="26">
        <f>IF(F5378="","",INT(F5378))</f>
        <v/>
      </c>
      <c r="H5378">
        <f>IF(G5378="","",IF(AND(MONTH(G5378)*100+DAY(G5378)&gt;=season_lo,MONTH(G5378)*100+DAY(G5378)&lt;=season_hi),1,0))</f>
        <v/>
      </c>
      <c r="I5378">
        <f>IF(G5378="","",G5378-first_day+1)</f>
        <v/>
      </c>
      <c r="J5378" s="27">
        <f>IF(I5378="","",INDEX(Daily!$J$2:$J$421,I5378))</f>
        <v/>
      </c>
      <c r="K5378" s="27">
        <f>IF(J5378="","",J5378+cat_offset)</f>
        <v/>
      </c>
      <c r="L5378" s="27">
        <f>IF(J5378="","",MAX(0,E5378-J5378)^2)</f>
        <v/>
      </c>
      <c r="M5378" s="27">
        <f>IF(J5378="","",MAX(0,E5378-(J5378+twcdh_off))^2)</f>
        <v/>
      </c>
      <c r="N5378" s="27">
        <f>IF(E5378="","",MAX(0,E5378-swcdh_thr)^2)</f>
        <v/>
      </c>
      <c r="O5378">
        <f>IF(K5378="","",ROUND(E5378-K5378,0))</f>
        <v/>
      </c>
      <c r="P5378">
        <f>IF(O5378="","",IF(O5378&gt;=1,O5378,0))</f>
        <v/>
      </c>
      <c r="Q5378" s="27">
        <f>IF(E5378="","",MAX(0,E5378-22))</f>
        <v/>
      </c>
      <c r="R5378" s="27">
        <f>IF(H5378=1,E5378,"")</f>
        <v/>
      </c>
      <c r="S5378" s="27">
        <f>IF(AND(H5378=1,J5378&lt;&gt;""),E5378-J5378,"")</f>
        <v/>
      </c>
      <c r="T5378">
        <f>IF(G5378="","",MONTH(G5378))</f>
        <v/>
      </c>
    </row>
    <row r="5379">
      <c r="A5379" s="24" t="n">
        <v>2020</v>
      </c>
      <c r="B5379" s="24" t="n">
        <v>8</v>
      </c>
      <c r="C5379" s="24" t="n">
        <v>12</v>
      </c>
      <c r="D5379" s="24" t="n">
        <v>2</v>
      </c>
      <c r="E5379" s="24" t="n">
        <v>14.8</v>
      </c>
      <c r="F5379" s="25">
        <f>IF($E5379="","",DATE(IF($A5379="",nominal_year,$A5379),$B5379,$C5379)+($D5379-IF(LEFT(hour_conv,1)="1",1,0))/24)</f>
        <v/>
      </c>
      <c r="G5379" s="26">
        <f>IF(F5379="","",INT(F5379))</f>
        <v/>
      </c>
      <c r="H5379">
        <f>IF(G5379="","",IF(AND(MONTH(G5379)*100+DAY(G5379)&gt;=season_lo,MONTH(G5379)*100+DAY(G5379)&lt;=season_hi),1,0))</f>
        <v/>
      </c>
      <c r="I5379">
        <f>IF(G5379="","",G5379-first_day+1)</f>
        <v/>
      </c>
      <c r="J5379" s="27">
        <f>IF(I5379="","",INDEX(Daily!$J$2:$J$421,I5379))</f>
        <v/>
      </c>
      <c r="K5379" s="27">
        <f>IF(J5379="","",J5379+cat_offset)</f>
        <v/>
      </c>
      <c r="L5379" s="27">
        <f>IF(J5379="","",MAX(0,E5379-J5379)^2)</f>
        <v/>
      </c>
      <c r="M5379" s="27">
        <f>IF(J5379="","",MAX(0,E5379-(J5379+twcdh_off))^2)</f>
        <v/>
      </c>
      <c r="N5379" s="27">
        <f>IF(E5379="","",MAX(0,E5379-swcdh_thr)^2)</f>
        <v/>
      </c>
      <c r="O5379">
        <f>IF(K5379="","",ROUND(E5379-K5379,0))</f>
        <v/>
      </c>
      <c r="P5379">
        <f>IF(O5379="","",IF(O5379&gt;=1,O5379,0))</f>
        <v/>
      </c>
      <c r="Q5379" s="27">
        <f>IF(E5379="","",MAX(0,E5379-22))</f>
        <v/>
      </c>
      <c r="R5379" s="27">
        <f>IF(H5379=1,E5379,"")</f>
        <v/>
      </c>
      <c r="S5379" s="27">
        <f>IF(AND(H5379=1,J5379&lt;&gt;""),E5379-J5379,"")</f>
        <v/>
      </c>
      <c r="T5379">
        <f>IF(G5379="","",MONTH(G5379))</f>
        <v/>
      </c>
    </row>
    <row r="5380">
      <c r="A5380" s="24" t="n">
        <v>2020</v>
      </c>
      <c r="B5380" s="24" t="n">
        <v>8</v>
      </c>
      <c r="C5380" s="24" t="n">
        <v>12</v>
      </c>
      <c r="D5380" s="24" t="n">
        <v>3</v>
      </c>
      <c r="E5380" s="24" t="n">
        <v>14.39</v>
      </c>
      <c r="F5380" s="25">
        <f>IF($E5380="","",DATE(IF($A5380="",nominal_year,$A5380),$B5380,$C5380)+($D5380-IF(LEFT(hour_conv,1)="1",1,0))/24)</f>
        <v/>
      </c>
      <c r="G5380" s="26">
        <f>IF(F5380="","",INT(F5380))</f>
        <v/>
      </c>
      <c r="H5380">
        <f>IF(G5380="","",IF(AND(MONTH(G5380)*100+DAY(G5380)&gt;=season_lo,MONTH(G5380)*100+DAY(G5380)&lt;=season_hi),1,0))</f>
        <v/>
      </c>
      <c r="I5380">
        <f>IF(G5380="","",G5380-first_day+1)</f>
        <v/>
      </c>
      <c r="J5380" s="27">
        <f>IF(I5380="","",INDEX(Daily!$J$2:$J$421,I5380))</f>
        <v/>
      </c>
      <c r="K5380" s="27">
        <f>IF(J5380="","",J5380+cat_offset)</f>
        <v/>
      </c>
      <c r="L5380" s="27">
        <f>IF(J5380="","",MAX(0,E5380-J5380)^2)</f>
        <v/>
      </c>
      <c r="M5380" s="27">
        <f>IF(J5380="","",MAX(0,E5380-(J5380+twcdh_off))^2)</f>
        <v/>
      </c>
      <c r="N5380" s="27">
        <f>IF(E5380="","",MAX(0,E5380-swcdh_thr)^2)</f>
        <v/>
      </c>
      <c r="O5380">
        <f>IF(K5380="","",ROUND(E5380-K5380,0))</f>
        <v/>
      </c>
      <c r="P5380">
        <f>IF(O5380="","",IF(O5380&gt;=1,O5380,0))</f>
        <v/>
      </c>
      <c r="Q5380" s="27">
        <f>IF(E5380="","",MAX(0,E5380-22))</f>
        <v/>
      </c>
      <c r="R5380" s="27">
        <f>IF(H5380=1,E5380,"")</f>
        <v/>
      </c>
      <c r="S5380" s="27">
        <f>IF(AND(H5380=1,J5380&lt;&gt;""),E5380-J5380,"")</f>
        <v/>
      </c>
      <c r="T5380">
        <f>IF(G5380="","",MONTH(G5380))</f>
        <v/>
      </c>
    </row>
    <row r="5381">
      <c r="A5381" s="24" t="n">
        <v>2020</v>
      </c>
      <c r="B5381" s="24" t="n">
        <v>8</v>
      </c>
      <c r="C5381" s="24" t="n">
        <v>12</v>
      </c>
      <c r="D5381" s="24" t="n">
        <v>4</v>
      </c>
      <c r="E5381" s="24" t="n">
        <v>13.86</v>
      </c>
      <c r="F5381" s="25">
        <f>IF($E5381="","",DATE(IF($A5381="",nominal_year,$A5381),$B5381,$C5381)+($D5381-IF(LEFT(hour_conv,1)="1",1,0))/24)</f>
        <v/>
      </c>
      <c r="G5381" s="26">
        <f>IF(F5381="","",INT(F5381))</f>
        <v/>
      </c>
      <c r="H5381">
        <f>IF(G5381="","",IF(AND(MONTH(G5381)*100+DAY(G5381)&gt;=season_lo,MONTH(G5381)*100+DAY(G5381)&lt;=season_hi),1,0))</f>
        <v/>
      </c>
      <c r="I5381">
        <f>IF(G5381="","",G5381-first_day+1)</f>
        <v/>
      </c>
      <c r="J5381" s="27">
        <f>IF(I5381="","",INDEX(Daily!$J$2:$J$421,I5381))</f>
        <v/>
      </c>
      <c r="K5381" s="27">
        <f>IF(J5381="","",J5381+cat_offset)</f>
        <v/>
      </c>
      <c r="L5381" s="27">
        <f>IF(J5381="","",MAX(0,E5381-J5381)^2)</f>
        <v/>
      </c>
      <c r="M5381" s="27">
        <f>IF(J5381="","",MAX(0,E5381-(J5381+twcdh_off))^2)</f>
        <v/>
      </c>
      <c r="N5381" s="27">
        <f>IF(E5381="","",MAX(0,E5381-swcdh_thr)^2)</f>
        <v/>
      </c>
      <c r="O5381">
        <f>IF(K5381="","",ROUND(E5381-K5381,0))</f>
        <v/>
      </c>
      <c r="P5381">
        <f>IF(O5381="","",IF(O5381&gt;=1,O5381,0))</f>
        <v/>
      </c>
      <c r="Q5381" s="27">
        <f>IF(E5381="","",MAX(0,E5381-22))</f>
        <v/>
      </c>
      <c r="R5381" s="27">
        <f>IF(H5381=1,E5381,"")</f>
        <v/>
      </c>
      <c r="S5381" s="27">
        <f>IF(AND(H5381=1,J5381&lt;&gt;""),E5381-J5381,"")</f>
        <v/>
      </c>
      <c r="T5381">
        <f>IF(G5381="","",MONTH(G5381))</f>
        <v/>
      </c>
    </row>
    <row r="5382">
      <c r="A5382" s="24" t="n">
        <v>2020</v>
      </c>
      <c r="B5382" s="24" t="n">
        <v>8</v>
      </c>
      <c r="C5382" s="24" t="n">
        <v>12</v>
      </c>
      <c r="D5382" s="24" t="n">
        <v>5</v>
      </c>
      <c r="E5382" s="24" t="n">
        <v>14.6</v>
      </c>
      <c r="F5382" s="25">
        <f>IF($E5382="","",DATE(IF($A5382="",nominal_year,$A5382),$B5382,$C5382)+($D5382-IF(LEFT(hour_conv,1)="1",1,0))/24)</f>
        <v/>
      </c>
      <c r="G5382" s="26">
        <f>IF(F5382="","",INT(F5382))</f>
        <v/>
      </c>
      <c r="H5382">
        <f>IF(G5382="","",IF(AND(MONTH(G5382)*100+DAY(G5382)&gt;=season_lo,MONTH(G5382)*100+DAY(G5382)&lt;=season_hi),1,0))</f>
        <v/>
      </c>
      <c r="I5382">
        <f>IF(G5382="","",G5382-first_day+1)</f>
        <v/>
      </c>
      <c r="J5382" s="27">
        <f>IF(I5382="","",INDEX(Daily!$J$2:$J$421,I5382))</f>
        <v/>
      </c>
      <c r="K5382" s="27">
        <f>IF(J5382="","",J5382+cat_offset)</f>
        <v/>
      </c>
      <c r="L5382" s="27">
        <f>IF(J5382="","",MAX(0,E5382-J5382)^2)</f>
        <v/>
      </c>
      <c r="M5382" s="27">
        <f>IF(J5382="","",MAX(0,E5382-(J5382+twcdh_off))^2)</f>
        <v/>
      </c>
      <c r="N5382" s="27">
        <f>IF(E5382="","",MAX(0,E5382-swcdh_thr)^2)</f>
        <v/>
      </c>
      <c r="O5382">
        <f>IF(K5382="","",ROUND(E5382-K5382,0))</f>
        <v/>
      </c>
      <c r="P5382">
        <f>IF(O5382="","",IF(O5382&gt;=1,O5382,0))</f>
        <v/>
      </c>
      <c r="Q5382" s="27">
        <f>IF(E5382="","",MAX(0,E5382-22))</f>
        <v/>
      </c>
      <c r="R5382" s="27">
        <f>IF(H5382=1,E5382,"")</f>
        <v/>
      </c>
      <c r="S5382" s="27">
        <f>IF(AND(H5382=1,J5382&lt;&gt;""),E5382-J5382,"")</f>
        <v/>
      </c>
      <c r="T5382">
        <f>IF(G5382="","",MONTH(G5382))</f>
        <v/>
      </c>
    </row>
    <row r="5383">
      <c r="A5383" s="24" t="n">
        <v>2020</v>
      </c>
      <c r="B5383" s="24" t="n">
        <v>8</v>
      </c>
      <c r="C5383" s="24" t="n">
        <v>12</v>
      </c>
      <c r="D5383" s="24" t="n">
        <v>6</v>
      </c>
      <c r="E5383" s="24" t="n">
        <v>14.39</v>
      </c>
      <c r="F5383" s="25">
        <f>IF($E5383="","",DATE(IF($A5383="",nominal_year,$A5383),$B5383,$C5383)+($D5383-IF(LEFT(hour_conv,1)="1",1,0))/24)</f>
        <v/>
      </c>
      <c r="G5383" s="26">
        <f>IF(F5383="","",INT(F5383))</f>
        <v/>
      </c>
      <c r="H5383">
        <f>IF(G5383="","",IF(AND(MONTH(G5383)*100+DAY(G5383)&gt;=season_lo,MONTH(G5383)*100+DAY(G5383)&lt;=season_hi),1,0))</f>
        <v/>
      </c>
      <c r="I5383">
        <f>IF(G5383="","",G5383-first_day+1)</f>
        <v/>
      </c>
      <c r="J5383" s="27">
        <f>IF(I5383="","",INDEX(Daily!$J$2:$J$421,I5383))</f>
        <v/>
      </c>
      <c r="K5383" s="27">
        <f>IF(J5383="","",J5383+cat_offset)</f>
        <v/>
      </c>
      <c r="L5383" s="27">
        <f>IF(J5383="","",MAX(0,E5383-J5383)^2)</f>
        <v/>
      </c>
      <c r="M5383" s="27">
        <f>IF(J5383="","",MAX(0,E5383-(J5383+twcdh_off))^2)</f>
        <v/>
      </c>
      <c r="N5383" s="27">
        <f>IF(E5383="","",MAX(0,E5383-swcdh_thr)^2)</f>
        <v/>
      </c>
      <c r="O5383">
        <f>IF(K5383="","",ROUND(E5383-K5383,0))</f>
        <v/>
      </c>
      <c r="P5383">
        <f>IF(O5383="","",IF(O5383&gt;=1,O5383,0))</f>
        <v/>
      </c>
      <c r="Q5383" s="27">
        <f>IF(E5383="","",MAX(0,E5383-22))</f>
        <v/>
      </c>
      <c r="R5383" s="27">
        <f>IF(H5383=1,E5383,"")</f>
        <v/>
      </c>
      <c r="S5383" s="27">
        <f>IF(AND(H5383=1,J5383&lt;&gt;""),E5383-J5383,"")</f>
        <v/>
      </c>
      <c r="T5383">
        <f>IF(G5383="","",MONTH(G5383))</f>
        <v/>
      </c>
    </row>
    <row r="5384">
      <c r="A5384" s="24" t="n">
        <v>2020</v>
      </c>
      <c r="B5384" s="24" t="n">
        <v>8</v>
      </c>
      <c r="C5384" s="24" t="n">
        <v>12</v>
      </c>
      <c r="D5384" s="24" t="n">
        <v>7</v>
      </c>
      <c r="E5384" s="24" t="n">
        <v>14.64</v>
      </c>
      <c r="F5384" s="25">
        <f>IF($E5384="","",DATE(IF($A5384="",nominal_year,$A5384),$B5384,$C5384)+($D5384-IF(LEFT(hour_conv,1)="1",1,0))/24)</f>
        <v/>
      </c>
      <c r="G5384" s="26">
        <f>IF(F5384="","",INT(F5384))</f>
        <v/>
      </c>
      <c r="H5384">
        <f>IF(G5384="","",IF(AND(MONTH(G5384)*100+DAY(G5384)&gt;=season_lo,MONTH(G5384)*100+DAY(G5384)&lt;=season_hi),1,0))</f>
        <v/>
      </c>
      <c r="I5384">
        <f>IF(G5384="","",G5384-first_day+1)</f>
        <v/>
      </c>
      <c r="J5384" s="27">
        <f>IF(I5384="","",INDEX(Daily!$J$2:$J$421,I5384))</f>
        <v/>
      </c>
      <c r="K5384" s="27">
        <f>IF(J5384="","",J5384+cat_offset)</f>
        <v/>
      </c>
      <c r="L5384" s="27">
        <f>IF(J5384="","",MAX(0,E5384-J5384)^2)</f>
        <v/>
      </c>
      <c r="M5384" s="27">
        <f>IF(J5384="","",MAX(0,E5384-(J5384+twcdh_off))^2)</f>
        <v/>
      </c>
      <c r="N5384" s="27">
        <f>IF(E5384="","",MAX(0,E5384-swcdh_thr)^2)</f>
        <v/>
      </c>
      <c r="O5384">
        <f>IF(K5384="","",ROUND(E5384-K5384,0))</f>
        <v/>
      </c>
      <c r="P5384">
        <f>IF(O5384="","",IF(O5384&gt;=1,O5384,0))</f>
        <v/>
      </c>
      <c r="Q5384" s="27">
        <f>IF(E5384="","",MAX(0,E5384-22))</f>
        <v/>
      </c>
      <c r="R5384" s="27">
        <f>IF(H5384=1,E5384,"")</f>
        <v/>
      </c>
      <c r="S5384" s="27">
        <f>IF(AND(H5384=1,J5384&lt;&gt;""),E5384-J5384,"")</f>
        <v/>
      </c>
      <c r="T5384">
        <f>IF(G5384="","",MONTH(G5384))</f>
        <v/>
      </c>
    </row>
    <row r="5385">
      <c r="A5385" s="24" t="n">
        <v>2020</v>
      </c>
      <c r="B5385" s="24" t="n">
        <v>8</v>
      </c>
      <c r="C5385" s="24" t="n">
        <v>12</v>
      </c>
      <c r="D5385" s="24" t="n">
        <v>8</v>
      </c>
      <c r="E5385" s="24" t="n">
        <v>16.16</v>
      </c>
      <c r="F5385" s="25">
        <f>IF($E5385="","",DATE(IF($A5385="",nominal_year,$A5385),$B5385,$C5385)+($D5385-IF(LEFT(hour_conv,1)="1",1,0))/24)</f>
        <v/>
      </c>
      <c r="G5385" s="26">
        <f>IF(F5385="","",INT(F5385))</f>
        <v/>
      </c>
      <c r="H5385">
        <f>IF(G5385="","",IF(AND(MONTH(G5385)*100+DAY(G5385)&gt;=season_lo,MONTH(G5385)*100+DAY(G5385)&lt;=season_hi),1,0))</f>
        <v/>
      </c>
      <c r="I5385">
        <f>IF(G5385="","",G5385-first_day+1)</f>
        <v/>
      </c>
      <c r="J5385" s="27">
        <f>IF(I5385="","",INDEX(Daily!$J$2:$J$421,I5385))</f>
        <v/>
      </c>
      <c r="K5385" s="27">
        <f>IF(J5385="","",J5385+cat_offset)</f>
        <v/>
      </c>
      <c r="L5385" s="27">
        <f>IF(J5385="","",MAX(0,E5385-J5385)^2)</f>
        <v/>
      </c>
      <c r="M5385" s="27">
        <f>IF(J5385="","",MAX(0,E5385-(J5385+twcdh_off))^2)</f>
        <v/>
      </c>
      <c r="N5385" s="27">
        <f>IF(E5385="","",MAX(0,E5385-swcdh_thr)^2)</f>
        <v/>
      </c>
      <c r="O5385">
        <f>IF(K5385="","",ROUND(E5385-K5385,0))</f>
        <v/>
      </c>
      <c r="P5385">
        <f>IF(O5385="","",IF(O5385&gt;=1,O5385,0))</f>
        <v/>
      </c>
      <c r="Q5385" s="27">
        <f>IF(E5385="","",MAX(0,E5385-22))</f>
        <v/>
      </c>
      <c r="R5385" s="27">
        <f>IF(H5385=1,E5385,"")</f>
        <v/>
      </c>
      <c r="S5385" s="27">
        <f>IF(AND(H5385=1,J5385&lt;&gt;""),E5385-J5385,"")</f>
        <v/>
      </c>
      <c r="T5385">
        <f>IF(G5385="","",MONTH(G5385))</f>
        <v/>
      </c>
    </row>
    <row r="5386">
      <c r="A5386" s="24" t="n">
        <v>2020</v>
      </c>
      <c r="B5386" s="24" t="n">
        <v>8</v>
      </c>
      <c r="C5386" s="24" t="n">
        <v>12</v>
      </c>
      <c r="D5386" s="24" t="n">
        <v>9</v>
      </c>
      <c r="E5386" s="24" t="n">
        <v>16.97</v>
      </c>
      <c r="F5386" s="25">
        <f>IF($E5386="","",DATE(IF($A5386="",nominal_year,$A5386),$B5386,$C5386)+($D5386-IF(LEFT(hour_conv,1)="1",1,0))/24)</f>
        <v/>
      </c>
      <c r="G5386" s="26">
        <f>IF(F5386="","",INT(F5386))</f>
        <v/>
      </c>
      <c r="H5386">
        <f>IF(G5386="","",IF(AND(MONTH(G5386)*100+DAY(G5386)&gt;=season_lo,MONTH(G5386)*100+DAY(G5386)&lt;=season_hi),1,0))</f>
        <v/>
      </c>
      <c r="I5386">
        <f>IF(G5386="","",G5386-first_day+1)</f>
        <v/>
      </c>
      <c r="J5386" s="27">
        <f>IF(I5386="","",INDEX(Daily!$J$2:$J$421,I5386))</f>
        <v/>
      </c>
      <c r="K5386" s="27">
        <f>IF(J5386="","",J5386+cat_offset)</f>
        <v/>
      </c>
      <c r="L5386" s="27">
        <f>IF(J5386="","",MAX(0,E5386-J5386)^2)</f>
        <v/>
      </c>
      <c r="M5386" s="27">
        <f>IF(J5386="","",MAX(0,E5386-(J5386+twcdh_off))^2)</f>
        <v/>
      </c>
      <c r="N5386" s="27">
        <f>IF(E5386="","",MAX(0,E5386-swcdh_thr)^2)</f>
        <v/>
      </c>
      <c r="O5386">
        <f>IF(K5386="","",ROUND(E5386-K5386,0))</f>
        <v/>
      </c>
      <c r="P5386">
        <f>IF(O5386="","",IF(O5386&gt;=1,O5386,0))</f>
        <v/>
      </c>
      <c r="Q5386" s="27">
        <f>IF(E5386="","",MAX(0,E5386-22))</f>
        <v/>
      </c>
      <c r="R5386" s="27">
        <f>IF(H5386=1,E5386,"")</f>
        <v/>
      </c>
      <c r="S5386" s="27">
        <f>IF(AND(H5386=1,J5386&lt;&gt;""),E5386-J5386,"")</f>
        <v/>
      </c>
      <c r="T5386">
        <f>IF(G5386="","",MONTH(G5386))</f>
        <v/>
      </c>
    </row>
    <row r="5387">
      <c r="A5387" s="24" t="n">
        <v>2020</v>
      </c>
      <c r="B5387" s="24" t="n">
        <v>8</v>
      </c>
      <c r="C5387" s="24" t="n">
        <v>12</v>
      </c>
      <c r="D5387" s="24" t="n">
        <v>10</v>
      </c>
      <c r="E5387" s="24" t="n">
        <v>17.91</v>
      </c>
      <c r="F5387" s="25">
        <f>IF($E5387="","",DATE(IF($A5387="",nominal_year,$A5387),$B5387,$C5387)+($D5387-IF(LEFT(hour_conv,1)="1",1,0))/24)</f>
        <v/>
      </c>
      <c r="G5387" s="26">
        <f>IF(F5387="","",INT(F5387))</f>
        <v/>
      </c>
      <c r="H5387">
        <f>IF(G5387="","",IF(AND(MONTH(G5387)*100+DAY(G5387)&gt;=season_lo,MONTH(G5387)*100+DAY(G5387)&lt;=season_hi),1,0))</f>
        <v/>
      </c>
      <c r="I5387">
        <f>IF(G5387="","",G5387-first_day+1)</f>
        <v/>
      </c>
      <c r="J5387" s="27">
        <f>IF(I5387="","",INDEX(Daily!$J$2:$J$421,I5387))</f>
        <v/>
      </c>
      <c r="K5387" s="27">
        <f>IF(J5387="","",J5387+cat_offset)</f>
        <v/>
      </c>
      <c r="L5387" s="27">
        <f>IF(J5387="","",MAX(0,E5387-J5387)^2)</f>
        <v/>
      </c>
      <c r="M5387" s="27">
        <f>IF(J5387="","",MAX(0,E5387-(J5387+twcdh_off))^2)</f>
        <v/>
      </c>
      <c r="N5387" s="27">
        <f>IF(E5387="","",MAX(0,E5387-swcdh_thr)^2)</f>
        <v/>
      </c>
      <c r="O5387">
        <f>IF(K5387="","",ROUND(E5387-K5387,0))</f>
        <v/>
      </c>
      <c r="P5387">
        <f>IF(O5387="","",IF(O5387&gt;=1,O5387,0))</f>
        <v/>
      </c>
      <c r="Q5387" s="27">
        <f>IF(E5387="","",MAX(0,E5387-22))</f>
        <v/>
      </c>
      <c r="R5387" s="27">
        <f>IF(H5387=1,E5387,"")</f>
        <v/>
      </c>
      <c r="S5387" s="27">
        <f>IF(AND(H5387=1,J5387&lt;&gt;""),E5387-J5387,"")</f>
        <v/>
      </c>
      <c r="T5387">
        <f>IF(G5387="","",MONTH(G5387))</f>
        <v/>
      </c>
    </row>
    <row r="5388">
      <c r="A5388" s="24" t="n">
        <v>2020</v>
      </c>
      <c r="B5388" s="24" t="n">
        <v>8</v>
      </c>
      <c r="C5388" s="24" t="n">
        <v>12</v>
      </c>
      <c r="D5388" s="24" t="n">
        <v>11</v>
      </c>
      <c r="E5388" s="24" t="n">
        <v>19.2</v>
      </c>
      <c r="F5388" s="25">
        <f>IF($E5388="","",DATE(IF($A5388="",nominal_year,$A5388),$B5388,$C5388)+($D5388-IF(LEFT(hour_conv,1)="1",1,0))/24)</f>
        <v/>
      </c>
      <c r="G5388" s="26">
        <f>IF(F5388="","",INT(F5388))</f>
        <v/>
      </c>
      <c r="H5388">
        <f>IF(G5388="","",IF(AND(MONTH(G5388)*100+DAY(G5388)&gt;=season_lo,MONTH(G5388)*100+DAY(G5388)&lt;=season_hi),1,0))</f>
        <v/>
      </c>
      <c r="I5388">
        <f>IF(G5388="","",G5388-first_day+1)</f>
        <v/>
      </c>
      <c r="J5388" s="27">
        <f>IF(I5388="","",INDEX(Daily!$J$2:$J$421,I5388))</f>
        <v/>
      </c>
      <c r="K5388" s="27">
        <f>IF(J5388="","",J5388+cat_offset)</f>
        <v/>
      </c>
      <c r="L5388" s="27">
        <f>IF(J5388="","",MAX(0,E5388-J5388)^2)</f>
        <v/>
      </c>
      <c r="M5388" s="27">
        <f>IF(J5388="","",MAX(0,E5388-(J5388+twcdh_off))^2)</f>
        <v/>
      </c>
      <c r="N5388" s="27">
        <f>IF(E5388="","",MAX(0,E5388-swcdh_thr)^2)</f>
        <v/>
      </c>
      <c r="O5388">
        <f>IF(K5388="","",ROUND(E5388-K5388,0))</f>
        <v/>
      </c>
      <c r="P5388">
        <f>IF(O5388="","",IF(O5388&gt;=1,O5388,0))</f>
        <v/>
      </c>
      <c r="Q5388" s="27">
        <f>IF(E5388="","",MAX(0,E5388-22))</f>
        <v/>
      </c>
      <c r="R5388" s="27">
        <f>IF(H5388=1,E5388,"")</f>
        <v/>
      </c>
      <c r="S5388" s="27">
        <f>IF(AND(H5388=1,J5388&lt;&gt;""),E5388-J5388,"")</f>
        <v/>
      </c>
      <c r="T5388">
        <f>IF(G5388="","",MONTH(G5388))</f>
        <v/>
      </c>
    </row>
    <row r="5389">
      <c r="A5389" s="24" t="n">
        <v>2020</v>
      </c>
      <c r="B5389" s="24" t="n">
        <v>8</v>
      </c>
      <c r="C5389" s="24" t="n">
        <v>12</v>
      </c>
      <c r="D5389" s="24" t="n">
        <v>12</v>
      </c>
      <c r="E5389" s="24" t="n">
        <v>21.83</v>
      </c>
      <c r="F5389" s="25">
        <f>IF($E5389="","",DATE(IF($A5389="",nominal_year,$A5389),$B5389,$C5389)+($D5389-IF(LEFT(hour_conv,1)="1",1,0))/24)</f>
        <v/>
      </c>
      <c r="G5389" s="26">
        <f>IF(F5389="","",INT(F5389))</f>
        <v/>
      </c>
      <c r="H5389">
        <f>IF(G5389="","",IF(AND(MONTH(G5389)*100+DAY(G5389)&gt;=season_lo,MONTH(G5389)*100+DAY(G5389)&lt;=season_hi),1,0))</f>
        <v/>
      </c>
      <c r="I5389">
        <f>IF(G5389="","",G5389-first_day+1)</f>
        <v/>
      </c>
      <c r="J5389" s="27">
        <f>IF(I5389="","",INDEX(Daily!$J$2:$J$421,I5389))</f>
        <v/>
      </c>
      <c r="K5389" s="27">
        <f>IF(J5389="","",J5389+cat_offset)</f>
        <v/>
      </c>
      <c r="L5389" s="27">
        <f>IF(J5389="","",MAX(0,E5389-J5389)^2)</f>
        <v/>
      </c>
      <c r="M5389" s="27">
        <f>IF(J5389="","",MAX(0,E5389-(J5389+twcdh_off))^2)</f>
        <v/>
      </c>
      <c r="N5389" s="27">
        <f>IF(E5389="","",MAX(0,E5389-swcdh_thr)^2)</f>
        <v/>
      </c>
      <c r="O5389">
        <f>IF(K5389="","",ROUND(E5389-K5389,0))</f>
        <v/>
      </c>
      <c r="P5389">
        <f>IF(O5389="","",IF(O5389&gt;=1,O5389,0))</f>
        <v/>
      </c>
      <c r="Q5389" s="27">
        <f>IF(E5389="","",MAX(0,E5389-22))</f>
        <v/>
      </c>
      <c r="R5389" s="27">
        <f>IF(H5389=1,E5389,"")</f>
        <v/>
      </c>
      <c r="S5389" s="27">
        <f>IF(AND(H5389=1,J5389&lt;&gt;""),E5389-J5389,"")</f>
        <v/>
      </c>
      <c r="T5389">
        <f>IF(G5389="","",MONTH(G5389))</f>
        <v/>
      </c>
    </row>
    <row r="5390">
      <c r="A5390" s="24" t="n">
        <v>2020</v>
      </c>
      <c r="B5390" s="24" t="n">
        <v>8</v>
      </c>
      <c r="C5390" s="24" t="n">
        <v>12</v>
      </c>
      <c r="D5390" s="24" t="n">
        <v>13</v>
      </c>
      <c r="E5390" s="24" t="n">
        <v>21.71</v>
      </c>
      <c r="F5390" s="25">
        <f>IF($E5390="","",DATE(IF($A5390="",nominal_year,$A5390),$B5390,$C5390)+($D5390-IF(LEFT(hour_conv,1)="1",1,0))/24)</f>
        <v/>
      </c>
      <c r="G5390" s="26">
        <f>IF(F5390="","",INT(F5390))</f>
        <v/>
      </c>
      <c r="H5390">
        <f>IF(G5390="","",IF(AND(MONTH(G5390)*100+DAY(G5390)&gt;=season_lo,MONTH(G5390)*100+DAY(G5390)&lt;=season_hi),1,0))</f>
        <v/>
      </c>
      <c r="I5390">
        <f>IF(G5390="","",G5390-first_day+1)</f>
        <v/>
      </c>
      <c r="J5390" s="27">
        <f>IF(I5390="","",INDEX(Daily!$J$2:$J$421,I5390))</f>
        <v/>
      </c>
      <c r="K5390" s="27">
        <f>IF(J5390="","",J5390+cat_offset)</f>
        <v/>
      </c>
      <c r="L5390" s="27">
        <f>IF(J5390="","",MAX(0,E5390-J5390)^2)</f>
        <v/>
      </c>
      <c r="M5390" s="27">
        <f>IF(J5390="","",MAX(0,E5390-(J5390+twcdh_off))^2)</f>
        <v/>
      </c>
      <c r="N5390" s="27">
        <f>IF(E5390="","",MAX(0,E5390-swcdh_thr)^2)</f>
        <v/>
      </c>
      <c r="O5390">
        <f>IF(K5390="","",ROUND(E5390-K5390,0))</f>
        <v/>
      </c>
      <c r="P5390">
        <f>IF(O5390="","",IF(O5390&gt;=1,O5390,0))</f>
        <v/>
      </c>
      <c r="Q5390" s="27">
        <f>IF(E5390="","",MAX(0,E5390-22))</f>
        <v/>
      </c>
      <c r="R5390" s="27">
        <f>IF(H5390=1,E5390,"")</f>
        <v/>
      </c>
      <c r="S5390" s="27">
        <f>IF(AND(H5390=1,J5390&lt;&gt;""),E5390-J5390,"")</f>
        <v/>
      </c>
      <c r="T5390">
        <f>IF(G5390="","",MONTH(G5390))</f>
        <v/>
      </c>
    </row>
    <row r="5391">
      <c r="A5391" s="24" t="n">
        <v>2020</v>
      </c>
      <c r="B5391" s="24" t="n">
        <v>8</v>
      </c>
      <c r="C5391" s="24" t="n">
        <v>12</v>
      </c>
      <c r="D5391" s="24" t="n">
        <v>14</v>
      </c>
      <c r="E5391" s="24" t="n">
        <v>22.7</v>
      </c>
      <c r="F5391" s="25">
        <f>IF($E5391="","",DATE(IF($A5391="",nominal_year,$A5391),$B5391,$C5391)+($D5391-IF(LEFT(hour_conv,1)="1",1,0))/24)</f>
        <v/>
      </c>
      <c r="G5391" s="26">
        <f>IF(F5391="","",INT(F5391))</f>
        <v/>
      </c>
      <c r="H5391">
        <f>IF(G5391="","",IF(AND(MONTH(G5391)*100+DAY(G5391)&gt;=season_lo,MONTH(G5391)*100+DAY(G5391)&lt;=season_hi),1,0))</f>
        <v/>
      </c>
      <c r="I5391">
        <f>IF(G5391="","",G5391-first_day+1)</f>
        <v/>
      </c>
      <c r="J5391" s="27">
        <f>IF(I5391="","",INDEX(Daily!$J$2:$J$421,I5391))</f>
        <v/>
      </c>
      <c r="K5391" s="27">
        <f>IF(J5391="","",J5391+cat_offset)</f>
        <v/>
      </c>
      <c r="L5391" s="27">
        <f>IF(J5391="","",MAX(0,E5391-J5391)^2)</f>
        <v/>
      </c>
      <c r="M5391" s="27">
        <f>IF(J5391="","",MAX(0,E5391-(J5391+twcdh_off))^2)</f>
        <v/>
      </c>
      <c r="N5391" s="27">
        <f>IF(E5391="","",MAX(0,E5391-swcdh_thr)^2)</f>
        <v/>
      </c>
      <c r="O5391">
        <f>IF(K5391="","",ROUND(E5391-K5391,0))</f>
        <v/>
      </c>
      <c r="P5391">
        <f>IF(O5391="","",IF(O5391&gt;=1,O5391,0))</f>
        <v/>
      </c>
      <c r="Q5391" s="27">
        <f>IF(E5391="","",MAX(0,E5391-22))</f>
        <v/>
      </c>
      <c r="R5391" s="27">
        <f>IF(H5391=1,E5391,"")</f>
        <v/>
      </c>
      <c r="S5391" s="27">
        <f>IF(AND(H5391=1,J5391&lt;&gt;""),E5391-J5391,"")</f>
        <v/>
      </c>
      <c r="T5391">
        <f>IF(G5391="","",MONTH(G5391))</f>
        <v/>
      </c>
    </row>
    <row r="5392">
      <c r="A5392" s="24" t="n">
        <v>2020</v>
      </c>
      <c r="B5392" s="24" t="n">
        <v>8</v>
      </c>
      <c r="C5392" s="24" t="n">
        <v>12</v>
      </c>
      <c r="D5392" s="24" t="n">
        <v>15</v>
      </c>
      <c r="E5392" s="24" t="n">
        <v>22.94</v>
      </c>
      <c r="F5392" s="25">
        <f>IF($E5392="","",DATE(IF($A5392="",nominal_year,$A5392),$B5392,$C5392)+($D5392-IF(LEFT(hour_conv,1)="1",1,0))/24)</f>
        <v/>
      </c>
      <c r="G5392" s="26">
        <f>IF(F5392="","",INT(F5392))</f>
        <v/>
      </c>
      <c r="H5392">
        <f>IF(G5392="","",IF(AND(MONTH(G5392)*100+DAY(G5392)&gt;=season_lo,MONTH(G5392)*100+DAY(G5392)&lt;=season_hi),1,0))</f>
        <v/>
      </c>
      <c r="I5392">
        <f>IF(G5392="","",G5392-first_day+1)</f>
        <v/>
      </c>
      <c r="J5392" s="27">
        <f>IF(I5392="","",INDEX(Daily!$J$2:$J$421,I5392))</f>
        <v/>
      </c>
      <c r="K5392" s="27">
        <f>IF(J5392="","",J5392+cat_offset)</f>
        <v/>
      </c>
      <c r="L5392" s="27">
        <f>IF(J5392="","",MAX(0,E5392-J5392)^2)</f>
        <v/>
      </c>
      <c r="M5392" s="27">
        <f>IF(J5392="","",MAX(0,E5392-(J5392+twcdh_off))^2)</f>
        <v/>
      </c>
      <c r="N5392" s="27">
        <f>IF(E5392="","",MAX(0,E5392-swcdh_thr)^2)</f>
        <v/>
      </c>
      <c r="O5392">
        <f>IF(K5392="","",ROUND(E5392-K5392,0))</f>
        <v/>
      </c>
      <c r="P5392">
        <f>IF(O5392="","",IF(O5392&gt;=1,O5392,0))</f>
        <v/>
      </c>
      <c r="Q5392" s="27">
        <f>IF(E5392="","",MAX(0,E5392-22))</f>
        <v/>
      </c>
      <c r="R5392" s="27">
        <f>IF(H5392=1,E5392,"")</f>
        <v/>
      </c>
      <c r="S5392" s="27">
        <f>IF(AND(H5392=1,J5392&lt;&gt;""),E5392-J5392,"")</f>
        <v/>
      </c>
      <c r="T5392">
        <f>IF(G5392="","",MONTH(G5392))</f>
        <v/>
      </c>
    </row>
    <row r="5393">
      <c r="A5393" s="24" t="n">
        <v>2020</v>
      </c>
      <c r="B5393" s="24" t="n">
        <v>8</v>
      </c>
      <c r="C5393" s="24" t="n">
        <v>12</v>
      </c>
      <c r="D5393" s="24" t="n">
        <v>16</v>
      </c>
      <c r="E5393" s="24" t="n">
        <v>23.42</v>
      </c>
      <c r="F5393" s="25">
        <f>IF($E5393="","",DATE(IF($A5393="",nominal_year,$A5393),$B5393,$C5393)+($D5393-IF(LEFT(hour_conv,1)="1",1,0))/24)</f>
        <v/>
      </c>
      <c r="G5393" s="26">
        <f>IF(F5393="","",INT(F5393))</f>
        <v/>
      </c>
      <c r="H5393">
        <f>IF(G5393="","",IF(AND(MONTH(G5393)*100+DAY(G5393)&gt;=season_lo,MONTH(G5393)*100+DAY(G5393)&lt;=season_hi),1,0))</f>
        <v/>
      </c>
      <c r="I5393">
        <f>IF(G5393="","",G5393-first_day+1)</f>
        <v/>
      </c>
      <c r="J5393" s="27">
        <f>IF(I5393="","",INDEX(Daily!$J$2:$J$421,I5393))</f>
        <v/>
      </c>
      <c r="K5393" s="27">
        <f>IF(J5393="","",J5393+cat_offset)</f>
        <v/>
      </c>
      <c r="L5393" s="27">
        <f>IF(J5393="","",MAX(0,E5393-J5393)^2)</f>
        <v/>
      </c>
      <c r="M5393" s="27">
        <f>IF(J5393="","",MAX(0,E5393-(J5393+twcdh_off))^2)</f>
        <v/>
      </c>
      <c r="N5393" s="27">
        <f>IF(E5393="","",MAX(0,E5393-swcdh_thr)^2)</f>
        <v/>
      </c>
      <c r="O5393">
        <f>IF(K5393="","",ROUND(E5393-K5393,0))</f>
        <v/>
      </c>
      <c r="P5393">
        <f>IF(O5393="","",IF(O5393&gt;=1,O5393,0))</f>
        <v/>
      </c>
      <c r="Q5393" s="27">
        <f>IF(E5393="","",MAX(0,E5393-22))</f>
        <v/>
      </c>
      <c r="R5393" s="27">
        <f>IF(H5393=1,E5393,"")</f>
        <v/>
      </c>
      <c r="S5393" s="27">
        <f>IF(AND(H5393=1,J5393&lt;&gt;""),E5393-J5393,"")</f>
        <v/>
      </c>
      <c r="T5393">
        <f>IF(G5393="","",MONTH(G5393))</f>
        <v/>
      </c>
    </row>
    <row r="5394">
      <c r="A5394" s="24" t="n">
        <v>2020</v>
      </c>
      <c r="B5394" s="24" t="n">
        <v>8</v>
      </c>
      <c r="C5394" s="24" t="n">
        <v>12</v>
      </c>
      <c r="D5394" s="24" t="n">
        <v>17</v>
      </c>
      <c r="E5394" s="24" t="n">
        <v>23.1</v>
      </c>
      <c r="F5394" s="25">
        <f>IF($E5394="","",DATE(IF($A5394="",nominal_year,$A5394),$B5394,$C5394)+($D5394-IF(LEFT(hour_conv,1)="1",1,0))/24)</f>
        <v/>
      </c>
      <c r="G5394" s="26">
        <f>IF(F5394="","",INT(F5394))</f>
        <v/>
      </c>
      <c r="H5394">
        <f>IF(G5394="","",IF(AND(MONTH(G5394)*100+DAY(G5394)&gt;=season_lo,MONTH(G5394)*100+DAY(G5394)&lt;=season_hi),1,0))</f>
        <v/>
      </c>
      <c r="I5394">
        <f>IF(G5394="","",G5394-first_day+1)</f>
        <v/>
      </c>
      <c r="J5394" s="27">
        <f>IF(I5394="","",INDEX(Daily!$J$2:$J$421,I5394))</f>
        <v/>
      </c>
      <c r="K5394" s="27">
        <f>IF(J5394="","",J5394+cat_offset)</f>
        <v/>
      </c>
      <c r="L5394" s="27">
        <f>IF(J5394="","",MAX(0,E5394-J5394)^2)</f>
        <v/>
      </c>
      <c r="M5394" s="27">
        <f>IF(J5394="","",MAX(0,E5394-(J5394+twcdh_off))^2)</f>
        <v/>
      </c>
      <c r="N5394" s="27">
        <f>IF(E5394="","",MAX(0,E5394-swcdh_thr)^2)</f>
        <v/>
      </c>
      <c r="O5394">
        <f>IF(K5394="","",ROUND(E5394-K5394,0))</f>
        <v/>
      </c>
      <c r="P5394">
        <f>IF(O5394="","",IF(O5394&gt;=1,O5394,0))</f>
        <v/>
      </c>
      <c r="Q5394" s="27">
        <f>IF(E5394="","",MAX(0,E5394-22))</f>
        <v/>
      </c>
      <c r="R5394" s="27">
        <f>IF(H5394=1,E5394,"")</f>
        <v/>
      </c>
      <c r="S5394" s="27">
        <f>IF(AND(H5394=1,J5394&lt;&gt;""),E5394-J5394,"")</f>
        <v/>
      </c>
      <c r="T5394">
        <f>IF(G5394="","",MONTH(G5394))</f>
        <v/>
      </c>
    </row>
    <row r="5395">
      <c r="A5395" s="24" t="n">
        <v>2020</v>
      </c>
      <c r="B5395" s="24" t="n">
        <v>8</v>
      </c>
      <c r="C5395" s="24" t="n">
        <v>12</v>
      </c>
      <c r="D5395" s="24" t="n">
        <v>18</v>
      </c>
      <c r="E5395" s="24" t="n">
        <v>22.54</v>
      </c>
      <c r="F5395" s="25">
        <f>IF($E5395="","",DATE(IF($A5395="",nominal_year,$A5395),$B5395,$C5395)+($D5395-IF(LEFT(hour_conv,1)="1",1,0))/24)</f>
        <v/>
      </c>
      <c r="G5395" s="26">
        <f>IF(F5395="","",INT(F5395))</f>
        <v/>
      </c>
      <c r="H5395">
        <f>IF(G5395="","",IF(AND(MONTH(G5395)*100+DAY(G5395)&gt;=season_lo,MONTH(G5395)*100+DAY(G5395)&lt;=season_hi),1,0))</f>
        <v/>
      </c>
      <c r="I5395">
        <f>IF(G5395="","",G5395-first_day+1)</f>
        <v/>
      </c>
      <c r="J5395" s="27">
        <f>IF(I5395="","",INDEX(Daily!$J$2:$J$421,I5395))</f>
        <v/>
      </c>
      <c r="K5395" s="27">
        <f>IF(J5395="","",J5395+cat_offset)</f>
        <v/>
      </c>
      <c r="L5395" s="27">
        <f>IF(J5395="","",MAX(0,E5395-J5395)^2)</f>
        <v/>
      </c>
      <c r="M5395" s="27">
        <f>IF(J5395="","",MAX(0,E5395-(J5395+twcdh_off))^2)</f>
        <v/>
      </c>
      <c r="N5395" s="27">
        <f>IF(E5395="","",MAX(0,E5395-swcdh_thr)^2)</f>
        <v/>
      </c>
      <c r="O5395">
        <f>IF(K5395="","",ROUND(E5395-K5395,0))</f>
        <v/>
      </c>
      <c r="P5395">
        <f>IF(O5395="","",IF(O5395&gt;=1,O5395,0))</f>
        <v/>
      </c>
      <c r="Q5395" s="27">
        <f>IF(E5395="","",MAX(0,E5395-22))</f>
        <v/>
      </c>
      <c r="R5395" s="27">
        <f>IF(H5395=1,E5395,"")</f>
        <v/>
      </c>
      <c r="S5395" s="27">
        <f>IF(AND(H5395=1,J5395&lt;&gt;""),E5395-J5395,"")</f>
        <v/>
      </c>
      <c r="T5395">
        <f>IF(G5395="","",MONTH(G5395))</f>
        <v/>
      </c>
    </row>
    <row r="5396">
      <c r="A5396" s="24" t="n">
        <v>2020</v>
      </c>
      <c r="B5396" s="24" t="n">
        <v>8</v>
      </c>
      <c r="C5396" s="24" t="n">
        <v>12</v>
      </c>
      <c r="D5396" s="24" t="n">
        <v>19</v>
      </c>
      <c r="E5396" s="24" t="n">
        <v>21.43</v>
      </c>
      <c r="F5396" s="25">
        <f>IF($E5396="","",DATE(IF($A5396="",nominal_year,$A5396),$B5396,$C5396)+($D5396-IF(LEFT(hour_conv,1)="1",1,0))/24)</f>
        <v/>
      </c>
      <c r="G5396" s="26">
        <f>IF(F5396="","",INT(F5396))</f>
        <v/>
      </c>
      <c r="H5396">
        <f>IF(G5396="","",IF(AND(MONTH(G5396)*100+DAY(G5396)&gt;=season_lo,MONTH(G5396)*100+DAY(G5396)&lt;=season_hi),1,0))</f>
        <v/>
      </c>
      <c r="I5396">
        <f>IF(G5396="","",G5396-first_day+1)</f>
        <v/>
      </c>
      <c r="J5396" s="27">
        <f>IF(I5396="","",INDEX(Daily!$J$2:$J$421,I5396))</f>
        <v/>
      </c>
      <c r="K5396" s="27">
        <f>IF(J5396="","",J5396+cat_offset)</f>
        <v/>
      </c>
      <c r="L5396" s="27">
        <f>IF(J5396="","",MAX(0,E5396-J5396)^2)</f>
        <v/>
      </c>
      <c r="M5396" s="27">
        <f>IF(J5396="","",MAX(0,E5396-(J5396+twcdh_off))^2)</f>
        <v/>
      </c>
      <c r="N5396" s="27">
        <f>IF(E5396="","",MAX(0,E5396-swcdh_thr)^2)</f>
        <v/>
      </c>
      <c r="O5396">
        <f>IF(K5396="","",ROUND(E5396-K5396,0))</f>
        <v/>
      </c>
      <c r="P5396">
        <f>IF(O5396="","",IF(O5396&gt;=1,O5396,0))</f>
        <v/>
      </c>
      <c r="Q5396" s="27">
        <f>IF(E5396="","",MAX(0,E5396-22))</f>
        <v/>
      </c>
      <c r="R5396" s="27">
        <f>IF(H5396=1,E5396,"")</f>
        <v/>
      </c>
      <c r="S5396" s="27">
        <f>IF(AND(H5396=1,J5396&lt;&gt;""),E5396-J5396,"")</f>
        <v/>
      </c>
      <c r="T5396">
        <f>IF(G5396="","",MONTH(G5396))</f>
        <v/>
      </c>
    </row>
    <row r="5397">
      <c r="A5397" s="24" t="n">
        <v>2020</v>
      </c>
      <c r="B5397" s="24" t="n">
        <v>8</v>
      </c>
      <c r="C5397" s="24" t="n">
        <v>12</v>
      </c>
      <c r="D5397" s="24" t="n">
        <v>20</v>
      </c>
      <c r="E5397" s="24" t="n">
        <v>20.32</v>
      </c>
      <c r="F5397" s="25">
        <f>IF($E5397="","",DATE(IF($A5397="",nominal_year,$A5397),$B5397,$C5397)+($D5397-IF(LEFT(hour_conv,1)="1",1,0))/24)</f>
        <v/>
      </c>
      <c r="G5397" s="26">
        <f>IF(F5397="","",INT(F5397))</f>
        <v/>
      </c>
      <c r="H5397">
        <f>IF(G5397="","",IF(AND(MONTH(G5397)*100+DAY(G5397)&gt;=season_lo,MONTH(G5397)*100+DAY(G5397)&lt;=season_hi),1,0))</f>
        <v/>
      </c>
      <c r="I5397">
        <f>IF(G5397="","",G5397-first_day+1)</f>
        <v/>
      </c>
      <c r="J5397" s="27">
        <f>IF(I5397="","",INDEX(Daily!$J$2:$J$421,I5397))</f>
        <v/>
      </c>
      <c r="K5397" s="27">
        <f>IF(J5397="","",J5397+cat_offset)</f>
        <v/>
      </c>
      <c r="L5397" s="27">
        <f>IF(J5397="","",MAX(0,E5397-J5397)^2)</f>
        <v/>
      </c>
      <c r="M5397" s="27">
        <f>IF(J5397="","",MAX(0,E5397-(J5397+twcdh_off))^2)</f>
        <v/>
      </c>
      <c r="N5397" s="27">
        <f>IF(E5397="","",MAX(0,E5397-swcdh_thr)^2)</f>
        <v/>
      </c>
      <c r="O5397">
        <f>IF(K5397="","",ROUND(E5397-K5397,0))</f>
        <v/>
      </c>
      <c r="P5397">
        <f>IF(O5397="","",IF(O5397&gt;=1,O5397,0))</f>
        <v/>
      </c>
      <c r="Q5397" s="27">
        <f>IF(E5397="","",MAX(0,E5397-22))</f>
        <v/>
      </c>
      <c r="R5397" s="27">
        <f>IF(H5397=1,E5397,"")</f>
        <v/>
      </c>
      <c r="S5397" s="27">
        <f>IF(AND(H5397=1,J5397&lt;&gt;""),E5397-J5397,"")</f>
        <v/>
      </c>
      <c r="T5397">
        <f>IF(G5397="","",MONTH(G5397))</f>
        <v/>
      </c>
    </row>
    <row r="5398">
      <c r="A5398" s="24" t="n">
        <v>2020</v>
      </c>
      <c r="B5398" s="24" t="n">
        <v>8</v>
      </c>
      <c r="C5398" s="24" t="n">
        <v>12</v>
      </c>
      <c r="D5398" s="24" t="n">
        <v>21</v>
      </c>
      <c r="E5398" s="24" t="n">
        <v>19.39</v>
      </c>
      <c r="F5398" s="25">
        <f>IF($E5398="","",DATE(IF($A5398="",nominal_year,$A5398),$B5398,$C5398)+($D5398-IF(LEFT(hour_conv,1)="1",1,0))/24)</f>
        <v/>
      </c>
      <c r="G5398" s="26">
        <f>IF(F5398="","",INT(F5398))</f>
        <v/>
      </c>
      <c r="H5398">
        <f>IF(G5398="","",IF(AND(MONTH(G5398)*100+DAY(G5398)&gt;=season_lo,MONTH(G5398)*100+DAY(G5398)&lt;=season_hi),1,0))</f>
        <v/>
      </c>
      <c r="I5398">
        <f>IF(G5398="","",G5398-first_day+1)</f>
        <v/>
      </c>
      <c r="J5398" s="27">
        <f>IF(I5398="","",INDEX(Daily!$J$2:$J$421,I5398))</f>
        <v/>
      </c>
      <c r="K5398" s="27">
        <f>IF(J5398="","",J5398+cat_offset)</f>
        <v/>
      </c>
      <c r="L5398" s="27">
        <f>IF(J5398="","",MAX(0,E5398-J5398)^2)</f>
        <v/>
      </c>
      <c r="M5398" s="27">
        <f>IF(J5398="","",MAX(0,E5398-(J5398+twcdh_off))^2)</f>
        <v/>
      </c>
      <c r="N5398" s="27">
        <f>IF(E5398="","",MAX(0,E5398-swcdh_thr)^2)</f>
        <v/>
      </c>
      <c r="O5398">
        <f>IF(K5398="","",ROUND(E5398-K5398,0))</f>
        <v/>
      </c>
      <c r="P5398">
        <f>IF(O5398="","",IF(O5398&gt;=1,O5398,0))</f>
        <v/>
      </c>
      <c r="Q5398" s="27">
        <f>IF(E5398="","",MAX(0,E5398-22))</f>
        <v/>
      </c>
      <c r="R5398" s="27">
        <f>IF(H5398=1,E5398,"")</f>
        <v/>
      </c>
      <c r="S5398" s="27">
        <f>IF(AND(H5398=1,J5398&lt;&gt;""),E5398-J5398,"")</f>
        <v/>
      </c>
      <c r="T5398">
        <f>IF(G5398="","",MONTH(G5398))</f>
        <v/>
      </c>
    </row>
    <row r="5399">
      <c r="A5399" s="24" t="n">
        <v>2020</v>
      </c>
      <c r="B5399" s="24" t="n">
        <v>8</v>
      </c>
      <c r="C5399" s="24" t="n">
        <v>12</v>
      </c>
      <c r="D5399" s="24" t="n">
        <v>22</v>
      </c>
      <c r="E5399" s="24" t="n">
        <v>18.53</v>
      </c>
      <c r="F5399" s="25">
        <f>IF($E5399="","",DATE(IF($A5399="",nominal_year,$A5399),$B5399,$C5399)+($D5399-IF(LEFT(hour_conv,1)="1",1,0))/24)</f>
        <v/>
      </c>
      <c r="G5399" s="26">
        <f>IF(F5399="","",INT(F5399))</f>
        <v/>
      </c>
      <c r="H5399">
        <f>IF(G5399="","",IF(AND(MONTH(G5399)*100+DAY(G5399)&gt;=season_lo,MONTH(G5399)*100+DAY(G5399)&lt;=season_hi),1,0))</f>
        <v/>
      </c>
      <c r="I5399">
        <f>IF(G5399="","",G5399-first_day+1)</f>
        <v/>
      </c>
      <c r="J5399" s="27">
        <f>IF(I5399="","",INDEX(Daily!$J$2:$J$421,I5399))</f>
        <v/>
      </c>
      <c r="K5399" s="27">
        <f>IF(J5399="","",J5399+cat_offset)</f>
        <v/>
      </c>
      <c r="L5399" s="27">
        <f>IF(J5399="","",MAX(0,E5399-J5399)^2)</f>
        <v/>
      </c>
      <c r="M5399" s="27">
        <f>IF(J5399="","",MAX(0,E5399-(J5399+twcdh_off))^2)</f>
        <v/>
      </c>
      <c r="N5399" s="27">
        <f>IF(E5399="","",MAX(0,E5399-swcdh_thr)^2)</f>
        <v/>
      </c>
      <c r="O5399">
        <f>IF(K5399="","",ROUND(E5399-K5399,0))</f>
        <v/>
      </c>
      <c r="P5399">
        <f>IF(O5399="","",IF(O5399&gt;=1,O5399,0))</f>
        <v/>
      </c>
      <c r="Q5399" s="27">
        <f>IF(E5399="","",MAX(0,E5399-22))</f>
        <v/>
      </c>
      <c r="R5399" s="27">
        <f>IF(H5399=1,E5399,"")</f>
        <v/>
      </c>
      <c r="S5399" s="27">
        <f>IF(AND(H5399=1,J5399&lt;&gt;""),E5399-J5399,"")</f>
        <v/>
      </c>
      <c r="T5399">
        <f>IF(G5399="","",MONTH(G5399))</f>
        <v/>
      </c>
    </row>
    <row r="5400">
      <c r="A5400" s="24" t="n">
        <v>2020</v>
      </c>
      <c r="B5400" s="24" t="n">
        <v>8</v>
      </c>
      <c r="C5400" s="24" t="n">
        <v>12</v>
      </c>
      <c r="D5400" s="24" t="n">
        <v>23</v>
      </c>
      <c r="E5400" s="24" t="n">
        <v>17.96</v>
      </c>
      <c r="F5400" s="25">
        <f>IF($E5400="","",DATE(IF($A5400="",nominal_year,$A5400),$B5400,$C5400)+($D5400-IF(LEFT(hour_conv,1)="1",1,0))/24)</f>
        <v/>
      </c>
      <c r="G5400" s="26">
        <f>IF(F5400="","",INT(F5400))</f>
        <v/>
      </c>
      <c r="H5400">
        <f>IF(G5400="","",IF(AND(MONTH(G5400)*100+DAY(G5400)&gt;=season_lo,MONTH(G5400)*100+DAY(G5400)&lt;=season_hi),1,0))</f>
        <v/>
      </c>
      <c r="I5400">
        <f>IF(G5400="","",G5400-first_day+1)</f>
        <v/>
      </c>
      <c r="J5400" s="27">
        <f>IF(I5400="","",INDEX(Daily!$J$2:$J$421,I5400))</f>
        <v/>
      </c>
      <c r="K5400" s="27">
        <f>IF(J5400="","",J5400+cat_offset)</f>
        <v/>
      </c>
      <c r="L5400" s="27">
        <f>IF(J5400="","",MAX(0,E5400-J5400)^2)</f>
        <v/>
      </c>
      <c r="M5400" s="27">
        <f>IF(J5400="","",MAX(0,E5400-(J5400+twcdh_off))^2)</f>
        <v/>
      </c>
      <c r="N5400" s="27">
        <f>IF(E5400="","",MAX(0,E5400-swcdh_thr)^2)</f>
        <v/>
      </c>
      <c r="O5400">
        <f>IF(K5400="","",ROUND(E5400-K5400,0))</f>
        <v/>
      </c>
      <c r="P5400">
        <f>IF(O5400="","",IF(O5400&gt;=1,O5400,0))</f>
        <v/>
      </c>
      <c r="Q5400" s="27">
        <f>IF(E5400="","",MAX(0,E5400-22))</f>
        <v/>
      </c>
      <c r="R5400" s="27">
        <f>IF(H5400=1,E5400,"")</f>
        <v/>
      </c>
      <c r="S5400" s="27">
        <f>IF(AND(H5400=1,J5400&lt;&gt;""),E5400-J5400,"")</f>
        <v/>
      </c>
      <c r="T5400">
        <f>IF(G5400="","",MONTH(G5400))</f>
        <v/>
      </c>
    </row>
    <row r="5401">
      <c r="A5401" s="24" t="n">
        <v>2020</v>
      </c>
      <c r="B5401" s="24" t="n">
        <v>8</v>
      </c>
      <c r="C5401" s="24" t="n">
        <v>12</v>
      </c>
      <c r="D5401" s="24" t="n">
        <v>24</v>
      </c>
      <c r="E5401" s="24" t="n">
        <v>16.36</v>
      </c>
      <c r="F5401" s="25">
        <f>IF($E5401="","",DATE(IF($A5401="",nominal_year,$A5401),$B5401,$C5401)+($D5401-IF(LEFT(hour_conv,1)="1",1,0))/24)</f>
        <v/>
      </c>
      <c r="G5401" s="26">
        <f>IF(F5401="","",INT(F5401))</f>
        <v/>
      </c>
      <c r="H5401">
        <f>IF(G5401="","",IF(AND(MONTH(G5401)*100+DAY(G5401)&gt;=season_lo,MONTH(G5401)*100+DAY(G5401)&lt;=season_hi),1,0))</f>
        <v/>
      </c>
      <c r="I5401">
        <f>IF(G5401="","",G5401-first_day+1)</f>
        <v/>
      </c>
      <c r="J5401" s="27">
        <f>IF(I5401="","",INDEX(Daily!$J$2:$J$421,I5401))</f>
        <v/>
      </c>
      <c r="K5401" s="27">
        <f>IF(J5401="","",J5401+cat_offset)</f>
        <v/>
      </c>
      <c r="L5401" s="27">
        <f>IF(J5401="","",MAX(0,E5401-J5401)^2)</f>
        <v/>
      </c>
      <c r="M5401" s="27">
        <f>IF(J5401="","",MAX(0,E5401-(J5401+twcdh_off))^2)</f>
        <v/>
      </c>
      <c r="N5401" s="27">
        <f>IF(E5401="","",MAX(0,E5401-swcdh_thr)^2)</f>
        <v/>
      </c>
      <c r="O5401">
        <f>IF(K5401="","",ROUND(E5401-K5401,0))</f>
        <v/>
      </c>
      <c r="P5401">
        <f>IF(O5401="","",IF(O5401&gt;=1,O5401,0))</f>
        <v/>
      </c>
      <c r="Q5401" s="27">
        <f>IF(E5401="","",MAX(0,E5401-22))</f>
        <v/>
      </c>
      <c r="R5401" s="27">
        <f>IF(H5401=1,E5401,"")</f>
        <v/>
      </c>
      <c r="S5401" s="27">
        <f>IF(AND(H5401=1,J5401&lt;&gt;""),E5401-J5401,"")</f>
        <v/>
      </c>
      <c r="T5401">
        <f>IF(G5401="","",MONTH(G5401))</f>
        <v/>
      </c>
    </row>
    <row r="5402">
      <c r="A5402" s="24" t="n">
        <v>2020</v>
      </c>
      <c r="B5402" s="24" t="n">
        <v>8</v>
      </c>
      <c r="C5402" s="24" t="n">
        <v>13</v>
      </c>
      <c r="D5402" s="24" t="n">
        <v>1</v>
      </c>
      <c r="E5402" s="24" t="n">
        <v>16</v>
      </c>
      <c r="F5402" s="25">
        <f>IF($E5402="","",DATE(IF($A5402="",nominal_year,$A5402),$B5402,$C5402)+($D5402-IF(LEFT(hour_conv,1)="1",1,0))/24)</f>
        <v/>
      </c>
      <c r="G5402" s="26">
        <f>IF(F5402="","",INT(F5402))</f>
        <v/>
      </c>
      <c r="H5402">
        <f>IF(G5402="","",IF(AND(MONTH(G5402)*100+DAY(G5402)&gt;=season_lo,MONTH(G5402)*100+DAY(G5402)&lt;=season_hi),1,0))</f>
        <v/>
      </c>
      <c r="I5402">
        <f>IF(G5402="","",G5402-first_day+1)</f>
        <v/>
      </c>
      <c r="J5402" s="27">
        <f>IF(I5402="","",INDEX(Daily!$J$2:$J$421,I5402))</f>
        <v/>
      </c>
      <c r="K5402" s="27">
        <f>IF(J5402="","",J5402+cat_offset)</f>
        <v/>
      </c>
      <c r="L5402" s="27">
        <f>IF(J5402="","",MAX(0,E5402-J5402)^2)</f>
        <v/>
      </c>
      <c r="M5402" s="27">
        <f>IF(J5402="","",MAX(0,E5402-(J5402+twcdh_off))^2)</f>
        <v/>
      </c>
      <c r="N5402" s="27">
        <f>IF(E5402="","",MAX(0,E5402-swcdh_thr)^2)</f>
        <v/>
      </c>
      <c r="O5402">
        <f>IF(K5402="","",ROUND(E5402-K5402,0))</f>
        <v/>
      </c>
      <c r="P5402">
        <f>IF(O5402="","",IF(O5402&gt;=1,O5402,0))</f>
        <v/>
      </c>
      <c r="Q5402" s="27">
        <f>IF(E5402="","",MAX(0,E5402-22))</f>
        <v/>
      </c>
      <c r="R5402" s="27">
        <f>IF(H5402=1,E5402,"")</f>
        <v/>
      </c>
      <c r="S5402" s="27">
        <f>IF(AND(H5402=1,J5402&lt;&gt;""),E5402-J5402,"")</f>
        <v/>
      </c>
      <c r="T5402">
        <f>IF(G5402="","",MONTH(G5402))</f>
        <v/>
      </c>
    </row>
    <row r="5403">
      <c r="A5403" s="24" t="n">
        <v>2020</v>
      </c>
      <c r="B5403" s="24" t="n">
        <v>8</v>
      </c>
      <c r="C5403" s="24" t="n">
        <v>13</v>
      </c>
      <c r="D5403" s="24" t="n">
        <v>2</v>
      </c>
      <c r="E5403" s="24" t="n">
        <v>14.68</v>
      </c>
      <c r="F5403" s="25">
        <f>IF($E5403="","",DATE(IF($A5403="",nominal_year,$A5403),$B5403,$C5403)+($D5403-IF(LEFT(hour_conv,1)="1",1,0))/24)</f>
        <v/>
      </c>
      <c r="G5403" s="26">
        <f>IF(F5403="","",INT(F5403))</f>
        <v/>
      </c>
      <c r="H5403">
        <f>IF(G5403="","",IF(AND(MONTH(G5403)*100+DAY(G5403)&gt;=season_lo,MONTH(G5403)*100+DAY(G5403)&lt;=season_hi),1,0))</f>
        <v/>
      </c>
      <c r="I5403">
        <f>IF(G5403="","",G5403-first_day+1)</f>
        <v/>
      </c>
      <c r="J5403" s="27">
        <f>IF(I5403="","",INDEX(Daily!$J$2:$J$421,I5403))</f>
        <v/>
      </c>
      <c r="K5403" s="27">
        <f>IF(J5403="","",J5403+cat_offset)</f>
        <v/>
      </c>
      <c r="L5403" s="27">
        <f>IF(J5403="","",MAX(0,E5403-J5403)^2)</f>
        <v/>
      </c>
      <c r="M5403" s="27">
        <f>IF(J5403="","",MAX(0,E5403-(J5403+twcdh_off))^2)</f>
        <v/>
      </c>
      <c r="N5403" s="27">
        <f>IF(E5403="","",MAX(0,E5403-swcdh_thr)^2)</f>
        <v/>
      </c>
      <c r="O5403">
        <f>IF(K5403="","",ROUND(E5403-K5403,0))</f>
        <v/>
      </c>
      <c r="P5403">
        <f>IF(O5403="","",IF(O5403&gt;=1,O5403,0))</f>
        <v/>
      </c>
      <c r="Q5403" s="27">
        <f>IF(E5403="","",MAX(0,E5403-22))</f>
        <v/>
      </c>
      <c r="R5403" s="27">
        <f>IF(H5403=1,E5403,"")</f>
        <v/>
      </c>
      <c r="S5403" s="27">
        <f>IF(AND(H5403=1,J5403&lt;&gt;""),E5403-J5403,"")</f>
        <v/>
      </c>
      <c r="T5403">
        <f>IF(G5403="","",MONTH(G5403))</f>
        <v/>
      </c>
    </row>
    <row r="5404">
      <c r="A5404" s="24" t="n">
        <v>2020</v>
      </c>
      <c r="B5404" s="24" t="n">
        <v>8</v>
      </c>
      <c r="C5404" s="24" t="n">
        <v>13</v>
      </c>
      <c r="D5404" s="24" t="n">
        <v>3</v>
      </c>
      <c r="E5404" s="24" t="n">
        <v>13.96</v>
      </c>
      <c r="F5404" s="25">
        <f>IF($E5404="","",DATE(IF($A5404="",nominal_year,$A5404),$B5404,$C5404)+($D5404-IF(LEFT(hour_conv,1)="1",1,0))/24)</f>
        <v/>
      </c>
      <c r="G5404" s="26">
        <f>IF(F5404="","",INT(F5404))</f>
        <v/>
      </c>
      <c r="H5404">
        <f>IF(G5404="","",IF(AND(MONTH(G5404)*100+DAY(G5404)&gt;=season_lo,MONTH(G5404)*100+DAY(G5404)&lt;=season_hi),1,0))</f>
        <v/>
      </c>
      <c r="I5404">
        <f>IF(G5404="","",G5404-first_day+1)</f>
        <v/>
      </c>
      <c r="J5404" s="27">
        <f>IF(I5404="","",INDEX(Daily!$J$2:$J$421,I5404))</f>
        <v/>
      </c>
      <c r="K5404" s="27">
        <f>IF(J5404="","",J5404+cat_offset)</f>
        <v/>
      </c>
      <c r="L5404" s="27">
        <f>IF(J5404="","",MAX(0,E5404-J5404)^2)</f>
        <v/>
      </c>
      <c r="M5404" s="27">
        <f>IF(J5404="","",MAX(0,E5404-(J5404+twcdh_off))^2)</f>
        <v/>
      </c>
      <c r="N5404" s="27">
        <f>IF(E5404="","",MAX(0,E5404-swcdh_thr)^2)</f>
        <v/>
      </c>
      <c r="O5404">
        <f>IF(K5404="","",ROUND(E5404-K5404,0))</f>
        <v/>
      </c>
      <c r="P5404">
        <f>IF(O5404="","",IF(O5404&gt;=1,O5404,0))</f>
        <v/>
      </c>
      <c r="Q5404" s="27">
        <f>IF(E5404="","",MAX(0,E5404-22))</f>
        <v/>
      </c>
      <c r="R5404" s="27">
        <f>IF(H5404=1,E5404,"")</f>
        <v/>
      </c>
      <c r="S5404" s="27">
        <f>IF(AND(H5404=1,J5404&lt;&gt;""),E5404-J5404,"")</f>
        <v/>
      </c>
      <c r="T5404">
        <f>IF(G5404="","",MONTH(G5404))</f>
        <v/>
      </c>
    </row>
    <row r="5405">
      <c r="A5405" s="24" t="n">
        <v>2020</v>
      </c>
      <c r="B5405" s="24" t="n">
        <v>8</v>
      </c>
      <c r="C5405" s="24" t="n">
        <v>13</v>
      </c>
      <c r="D5405" s="24" t="n">
        <v>4</v>
      </c>
      <c r="E5405" s="24" t="n">
        <v>13.29</v>
      </c>
      <c r="F5405" s="25">
        <f>IF($E5405="","",DATE(IF($A5405="",nominal_year,$A5405),$B5405,$C5405)+($D5405-IF(LEFT(hour_conv,1)="1",1,0))/24)</f>
        <v/>
      </c>
      <c r="G5405" s="26">
        <f>IF(F5405="","",INT(F5405))</f>
        <v/>
      </c>
      <c r="H5405">
        <f>IF(G5405="","",IF(AND(MONTH(G5405)*100+DAY(G5405)&gt;=season_lo,MONTH(G5405)*100+DAY(G5405)&lt;=season_hi),1,0))</f>
        <v/>
      </c>
      <c r="I5405">
        <f>IF(G5405="","",G5405-first_day+1)</f>
        <v/>
      </c>
      <c r="J5405" s="27">
        <f>IF(I5405="","",INDEX(Daily!$J$2:$J$421,I5405))</f>
        <v/>
      </c>
      <c r="K5405" s="27">
        <f>IF(J5405="","",J5405+cat_offset)</f>
        <v/>
      </c>
      <c r="L5405" s="27">
        <f>IF(J5405="","",MAX(0,E5405-J5405)^2)</f>
        <v/>
      </c>
      <c r="M5405" s="27">
        <f>IF(J5405="","",MAX(0,E5405-(J5405+twcdh_off))^2)</f>
        <v/>
      </c>
      <c r="N5405" s="27">
        <f>IF(E5405="","",MAX(0,E5405-swcdh_thr)^2)</f>
        <v/>
      </c>
      <c r="O5405">
        <f>IF(K5405="","",ROUND(E5405-K5405,0))</f>
        <v/>
      </c>
      <c r="P5405">
        <f>IF(O5405="","",IF(O5405&gt;=1,O5405,0))</f>
        <v/>
      </c>
      <c r="Q5405" s="27">
        <f>IF(E5405="","",MAX(0,E5405-22))</f>
        <v/>
      </c>
      <c r="R5405" s="27">
        <f>IF(H5405=1,E5405,"")</f>
        <v/>
      </c>
      <c r="S5405" s="27">
        <f>IF(AND(H5405=1,J5405&lt;&gt;""),E5405-J5405,"")</f>
        <v/>
      </c>
      <c r="T5405">
        <f>IF(G5405="","",MONTH(G5405))</f>
        <v/>
      </c>
    </row>
    <row r="5406">
      <c r="A5406" s="24" t="n">
        <v>2020</v>
      </c>
      <c r="B5406" s="24" t="n">
        <v>8</v>
      </c>
      <c r="C5406" s="24" t="n">
        <v>13</v>
      </c>
      <c r="D5406" s="24" t="n">
        <v>5</v>
      </c>
      <c r="E5406" s="24" t="n">
        <v>13.99</v>
      </c>
      <c r="F5406" s="25">
        <f>IF($E5406="","",DATE(IF($A5406="",nominal_year,$A5406),$B5406,$C5406)+($D5406-IF(LEFT(hour_conv,1)="1",1,0))/24)</f>
        <v/>
      </c>
      <c r="G5406" s="26">
        <f>IF(F5406="","",INT(F5406))</f>
        <v/>
      </c>
      <c r="H5406">
        <f>IF(G5406="","",IF(AND(MONTH(G5406)*100+DAY(G5406)&gt;=season_lo,MONTH(G5406)*100+DAY(G5406)&lt;=season_hi),1,0))</f>
        <v/>
      </c>
      <c r="I5406">
        <f>IF(G5406="","",G5406-first_day+1)</f>
        <v/>
      </c>
      <c r="J5406" s="27">
        <f>IF(I5406="","",INDEX(Daily!$J$2:$J$421,I5406))</f>
        <v/>
      </c>
      <c r="K5406" s="27">
        <f>IF(J5406="","",J5406+cat_offset)</f>
        <v/>
      </c>
      <c r="L5406" s="27">
        <f>IF(J5406="","",MAX(0,E5406-J5406)^2)</f>
        <v/>
      </c>
      <c r="M5406" s="27">
        <f>IF(J5406="","",MAX(0,E5406-(J5406+twcdh_off))^2)</f>
        <v/>
      </c>
      <c r="N5406" s="27">
        <f>IF(E5406="","",MAX(0,E5406-swcdh_thr)^2)</f>
        <v/>
      </c>
      <c r="O5406">
        <f>IF(K5406="","",ROUND(E5406-K5406,0))</f>
        <v/>
      </c>
      <c r="P5406">
        <f>IF(O5406="","",IF(O5406&gt;=1,O5406,0))</f>
        <v/>
      </c>
      <c r="Q5406" s="27">
        <f>IF(E5406="","",MAX(0,E5406-22))</f>
        <v/>
      </c>
      <c r="R5406" s="27">
        <f>IF(H5406=1,E5406,"")</f>
        <v/>
      </c>
      <c r="S5406" s="27">
        <f>IF(AND(H5406=1,J5406&lt;&gt;""),E5406-J5406,"")</f>
        <v/>
      </c>
      <c r="T5406">
        <f>IF(G5406="","",MONTH(G5406))</f>
        <v/>
      </c>
    </row>
    <row r="5407">
      <c r="A5407" s="24" t="n">
        <v>2020</v>
      </c>
      <c r="B5407" s="24" t="n">
        <v>8</v>
      </c>
      <c r="C5407" s="24" t="n">
        <v>13</v>
      </c>
      <c r="D5407" s="24" t="n">
        <v>6</v>
      </c>
      <c r="E5407" s="24" t="n">
        <v>13.62</v>
      </c>
      <c r="F5407" s="25">
        <f>IF($E5407="","",DATE(IF($A5407="",nominal_year,$A5407),$B5407,$C5407)+($D5407-IF(LEFT(hour_conv,1)="1",1,0))/24)</f>
        <v/>
      </c>
      <c r="G5407" s="26">
        <f>IF(F5407="","",INT(F5407))</f>
        <v/>
      </c>
      <c r="H5407">
        <f>IF(G5407="","",IF(AND(MONTH(G5407)*100+DAY(G5407)&gt;=season_lo,MONTH(G5407)*100+DAY(G5407)&lt;=season_hi),1,0))</f>
        <v/>
      </c>
      <c r="I5407">
        <f>IF(G5407="","",G5407-first_day+1)</f>
        <v/>
      </c>
      <c r="J5407" s="27">
        <f>IF(I5407="","",INDEX(Daily!$J$2:$J$421,I5407))</f>
        <v/>
      </c>
      <c r="K5407" s="27">
        <f>IF(J5407="","",J5407+cat_offset)</f>
        <v/>
      </c>
      <c r="L5407" s="27">
        <f>IF(J5407="","",MAX(0,E5407-J5407)^2)</f>
        <v/>
      </c>
      <c r="M5407" s="27">
        <f>IF(J5407="","",MAX(0,E5407-(J5407+twcdh_off))^2)</f>
        <v/>
      </c>
      <c r="N5407" s="27">
        <f>IF(E5407="","",MAX(0,E5407-swcdh_thr)^2)</f>
        <v/>
      </c>
      <c r="O5407">
        <f>IF(K5407="","",ROUND(E5407-K5407,0))</f>
        <v/>
      </c>
      <c r="P5407">
        <f>IF(O5407="","",IF(O5407&gt;=1,O5407,0))</f>
        <v/>
      </c>
      <c r="Q5407" s="27">
        <f>IF(E5407="","",MAX(0,E5407-22))</f>
        <v/>
      </c>
      <c r="R5407" s="27">
        <f>IF(H5407=1,E5407,"")</f>
        <v/>
      </c>
      <c r="S5407" s="27">
        <f>IF(AND(H5407=1,J5407&lt;&gt;""),E5407-J5407,"")</f>
        <v/>
      </c>
      <c r="T5407">
        <f>IF(G5407="","",MONTH(G5407))</f>
        <v/>
      </c>
    </row>
    <row r="5408">
      <c r="A5408" s="24" t="n">
        <v>2020</v>
      </c>
      <c r="B5408" s="24" t="n">
        <v>8</v>
      </c>
      <c r="C5408" s="24" t="n">
        <v>13</v>
      </c>
      <c r="D5408" s="24" t="n">
        <v>7</v>
      </c>
      <c r="E5408" s="24" t="n">
        <v>15.14</v>
      </c>
      <c r="F5408" s="25">
        <f>IF($E5408="","",DATE(IF($A5408="",nominal_year,$A5408),$B5408,$C5408)+($D5408-IF(LEFT(hour_conv,1)="1",1,0))/24)</f>
        <v/>
      </c>
      <c r="G5408" s="26">
        <f>IF(F5408="","",INT(F5408))</f>
        <v/>
      </c>
      <c r="H5408">
        <f>IF(G5408="","",IF(AND(MONTH(G5408)*100+DAY(G5408)&gt;=season_lo,MONTH(G5408)*100+DAY(G5408)&lt;=season_hi),1,0))</f>
        <v/>
      </c>
      <c r="I5408">
        <f>IF(G5408="","",G5408-first_day+1)</f>
        <v/>
      </c>
      <c r="J5408" s="27">
        <f>IF(I5408="","",INDEX(Daily!$J$2:$J$421,I5408))</f>
        <v/>
      </c>
      <c r="K5408" s="27">
        <f>IF(J5408="","",J5408+cat_offset)</f>
        <v/>
      </c>
      <c r="L5408" s="27">
        <f>IF(J5408="","",MAX(0,E5408-J5408)^2)</f>
        <v/>
      </c>
      <c r="M5408" s="27">
        <f>IF(J5408="","",MAX(0,E5408-(J5408+twcdh_off))^2)</f>
        <v/>
      </c>
      <c r="N5408" s="27">
        <f>IF(E5408="","",MAX(0,E5408-swcdh_thr)^2)</f>
        <v/>
      </c>
      <c r="O5408">
        <f>IF(K5408="","",ROUND(E5408-K5408,0))</f>
        <v/>
      </c>
      <c r="P5408">
        <f>IF(O5408="","",IF(O5408&gt;=1,O5408,0))</f>
        <v/>
      </c>
      <c r="Q5408" s="27">
        <f>IF(E5408="","",MAX(0,E5408-22))</f>
        <v/>
      </c>
      <c r="R5408" s="27">
        <f>IF(H5408=1,E5408,"")</f>
        <v/>
      </c>
      <c r="S5408" s="27">
        <f>IF(AND(H5408=1,J5408&lt;&gt;""),E5408-J5408,"")</f>
        <v/>
      </c>
      <c r="T5408">
        <f>IF(G5408="","",MONTH(G5408))</f>
        <v/>
      </c>
    </row>
    <row r="5409">
      <c r="A5409" s="24" t="n">
        <v>2020</v>
      </c>
      <c r="B5409" s="24" t="n">
        <v>8</v>
      </c>
      <c r="C5409" s="24" t="n">
        <v>13</v>
      </c>
      <c r="D5409" s="24" t="n">
        <v>8</v>
      </c>
      <c r="E5409" s="24" t="n">
        <v>16.94</v>
      </c>
      <c r="F5409" s="25">
        <f>IF($E5409="","",DATE(IF($A5409="",nominal_year,$A5409),$B5409,$C5409)+($D5409-IF(LEFT(hour_conv,1)="1",1,0))/24)</f>
        <v/>
      </c>
      <c r="G5409" s="26">
        <f>IF(F5409="","",INT(F5409))</f>
        <v/>
      </c>
      <c r="H5409">
        <f>IF(G5409="","",IF(AND(MONTH(G5409)*100+DAY(G5409)&gt;=season_lo,MONTH(G5409)*100+DAY(G5409)&lt;=season_hi),1,0))</f>
        <v/>
      </c>
      <c r="I5409">
        <f>IF(G5409="","",G5409-first_day+1)</f>
        <v/>
      </c>
      <c r="J5409" s="27">
        <f>IF(I5409="","",INDEX(Daily!$J$2:$J$421,I5409))</f>
        <v/>
      </c>
      <c r="K5409" s="27">
        <f>IF(J5409="","",J5409+cat_offset)</f>
        <v/>
      </c>
      <c r="L5409" s="27">
        <f>IF(J5409="","",MAX(0,E5409-J5409)^2)</f>
        <v/>
      </c>
      <c r="M5409" s="27">
        <f>IF(J5409="","",MAX(0,E5409-(J5409+twcdh_off))^2)</f>
        <v/>
      </c>
      <c r="N5409" s="27">
        <f>IF(E5409="","",MAX(0,E5409-swcdh_thr)^2)</f>
        <v/>
      </c>
      <c r="O5409">
        <f>IF(K5409="","",ROUND(E5409-K5409,0))</f>
        <v/>
      </c>
      <c r="P5409">
        <f>IF(O5409="","",IF(O5409&gt;=1,O5409,0))</f>
        <v/>
      </c>
      <c r="Q5409" s="27">
        <f>IF(E5409="","",MAX(0,E5409-22))</f>
        <v/>
      </c>
      <c r="R5409" s="27">
        <f>IF(H5409=1,E5409,"")</f>
        <v/>
      </c>
      <c r="S5409" s="27">
        <f>IF(AND(H5409=1,J5409&lt;&gt;""),E5409-J5409,"")</f>
        <v/>
      </c>
      <c r="T5409">
        <f>IF(G5409="","",MONTH(G5409))</f>
        <v/>
      </c>
    </row>
    <row r="5410">
      <c r="A5410" s="24" t="n">
        <v>2020</v>
      </c>
      <c r="B5410" s="24" t="n">
        <v>8</v>
      </c>
      <c r="C5410" s="24" t="n">
        <v>13</v>
      </c>
      <c r="D5410" s="24" t="n">
        <v>9</v>
      </c>
      <c r="E5410" s="24" t="n">
        <v>17.6</v>
      </c>
      <c r="F5410" s="25">
        <f>IF($E5410="","",DATE(IF($A5410="",nominal_year,$A5410),$B5410,$C5410)+($D5410-IF(LEFT(hour_conv,1)="1",1,0))/24)</f>
        <v/>
      </c>
      <c r="G5410" s="26">
        <f>IF(F5410="","",INT(F5410))</f>
        <v/>
      </c>
      <c r="H5410">
        <f>IF(G5410="","",IF(AND(MONTH(G5410)*100+DAY(G5410)&gt;=season_lo,MONTH(G5410)*100+DAY(G5410)&lt;=season_hi),1,0))</f>
        <v/>
      </c>
      <c r="I5410">
        <f>IF(G5410="","",G5410-first_day+1)</f>
        <v/>
      </c>
      <c r="J5410" s="27">
        <f>IF(I5410="","",INDEX(Daily!$J$2:$J$421,I5410))</f>
        <v/>
      </c>
      <c r="K5410" s="27">
        <f>IF(J5410="","",J5410+cat_offset)</f>
        <v/>
      </c>
      <c r="L5410" s="27">
        <f>IF(J5410="","",MAX(0,E5410-J5410)^2)</f>
        <v/>
      </c>
      <c r="M5410" s="27">
        <f>IF(J5410="","",MAX(0,E5410-(J5410+twcdh_off))^2)</f>
        <v/>
      </c>
      <c r="N5410" s="27">
        <f>IF(E5410="","",MAX(0,E5410-swcdh_thr)^2)</f>
        <v/>
      </c>
      <c r="O5410">
        <f>IF(K5410="","",ROUND(E5410-K5410,0))</f>
        <v/>
      </c>
      <c r="P5410">
        <f>IF(O5410="","",IF(O5410&gt;=1,O5410,0))</f>
        <v/>
      </c>
      <c r="Q5410" s="27">
        <f>IF(E5410="","",MAX(0,E5410-22))</f>
        <v/>
      </c>
      <c r="R5410" s="27">
        <f>IF(H5410=1,E5410,"")</f>
        <v/>
      </c>
      <c r="S5410" s="27">
        <f>IF(AND(H5410=1,J5410&lt;&gt;""),E5410-J5410,"")</f>
        <v/>
      </c>
      <c r="T5410">
        <f>IF(G5410="","",MONTH(G5410))</f>
        <v/>
      </c>
    </row>
    <row r="5411">
      <c r="A5411" s="24" t="n">
        <v>2020</v>
      </c>
      <c r="B5411" s="24" t="n">
        <v>8</v>
      </c>
      <c r="C5411" s="24" t="n">
        <v>13</v>
      </c>
      <c r="D5411" s="24" t="n">
        <v>10</v>
      </c>
      <c r="E5411" s="24" t="n">
        <v>19.2</v>
      </c>
      <c r="F5411" s="25">
        <f>IF($E5411="","",DATE(IF($A5411="",nominal_year,$A5411),$B5411,$C5411)+($D5411-IF(LEFT(hour_conv,1)="1",1,0))/24)</f>
        <v/>
      </c>
      <c r="G5411" s="26">
        <f>IF(F5411="","",INT(F5411))</f>
        <v/>
      </c>
      <c r="H5411">
        <f>IF(G5411="","",IF(AND(MONTH(G5411)*100+DAY(G5411)&gt;=season_lo,MONTH(G5411)*100+DAY(G5411)&lt;=season_hi),1,0))</f>
        <v/>
      </c>
      <c r="I5411">
        <f>IF(G5411="","",G5411-first_day+1)</f>
        <v/>
      </c>
      <c r="J5411" s="27">
        <f>IF(I5411="","",INDEX(Daily!$J$2:$J$421,I5411))</f>
        <v/>
      </c>
      <c r="K5411" s="27">
        <f>IF(J5411="","",J5411+cat_offset)</f>
        <v/>
      </c>
      <c r="L5411" s="27">
        <f>IF(J5411="","",MAX(0,E5411-J5411)^2)</f>
        <v/>
      </c>
      <c r="M5411" s="27">
        <f>IF(J5411="","",MAX(0,E5411-(J5411+twcdh_off))^2)</f>
        <v/>
      </c>
      <c r="N5411" s="27">
        <f>IF(E5411="","",MAX(0,E5411-swcdh_thr)^2)</f>
        <v/>
      </c>
      <c r="O5411">
        <f>IF(K5411="","",ROUND(E5411-K5411,0))</f>
        <v/>
      </c>
      <c r="P5411">
        <f>IF(O5411="","",IF(O5411&gt;=1,O5411,0))</f>
        <v/>
      </c>
      <c r="Q5411" s="27">
        <f>IF(E5411="","",MAX(0,E5411-22))</f>
        <v/>
      </c>
      <c r="R5411" s="27">
        <f>IF(H5411=1,E5411,"")</f>
        <v/>
      </c>
      <c r="S5411" s="27">
        <f>IF(AND(H5411=1,J5411&lt;&gt;""),E5411-J5411,"")</f>
        <v/>
      </c>
      <c r="T5411">
        <f>IF(G5411="","",MONTH(G5411))</f>
        <v/>
      </c>
    </row>
    <row r="5412">
      <c r="A5412" s="24" t="n">
        <v>2020</v>
      </c>
      <c r="B5412" s="24" t="n">
        <v>8</v>
      </c>
      <c r="C5412" s="24" t="n">
        <v>13</v>
      </c>
      <c r="D5412" s="24" t="n">
        <v>11</v>
      </c>
      <c r="E5412" s="24" t="n">
        <v>19.87</v>
      </c>
      <c r="F5412" s="25">
        <f>IF($E5412="","",DATE(IF($A5412="",nominal_year,$A5412),$B5412,$C5412)+($D5412-IF(LEFT(hour_conv,1)="1",1,0))/24)</f>
        <v/>
      </c>
      <c r="G5412" s="26">
        <f>IF(F5412="","",INT(F5412))</f>
        <v/>
      </c>
      <c r="H5412">
        <f>IF(G5412="","",IF(AND(MONTH(G5412)*100+DAY(G5412)&gt;=season_lo,MONTH(G5412)*100+DAY(G5412)&lt;=season_hi),1,0))</f>
        <v/>
      </c>
      <c r="I5412">
        <f>IF(G5412="","",G5412-first_day+1)</f>
        <v/>
      </c>
      <c r="J5412" s="27">
        <f>IF(I5412="","",INDEX(Daily!$J$2:$J$421,I5412))</f>
        <v/>
      </c>
      <c r="K5412" s="27">
        <f>IF(J5412="","",J5412+cat_offset)</f>
        <v/>
      </c>
      <c r="L5412" s="27">
        <f>IF(J5412="","",MAX(0,E5412-J5412)^2)</f>
        <v/>
      </c>
      <c r="M5412" s="27">
        <f>IF(J5412="","",MAX(0,E5412-(J5412+twcdh_off))^2)</f>
        <v/>
      </c>
      <c r="N5412" s="27">
        <f>IF(E5412="","",MAX(0,E5412-swcdh_thr)^2)</f>
        <v/>
      </c>
      <c r="O5412">
        <f>IF(K5412="","",ROUND(E5412-K5412,0))</f>
        <v/>
      </c>
      <c r="P5412">
        <f>IF(O5412="","",IF(O5412&gt;=1,O5412,0))</f>
        <v/>
      </c>
      <c r="Q5412" s="27">
        <f>IF(E5412="","",MAX(0,E5412-22))</f>
        <v/>
      </c>
      <c r="R5412" s="27">
        <f>IF(H5412=1,E5412,"")</f>
        <v/>
      </c>
      <c r="S5412" s="27">
        <f>IF(AND(H5412=1,J5412&lt;&gt;""),E5412-J5412,"")</f>
        <v/>
      </c>
      <c r="T5412">
        <f>IF(G5412="","",MONTH(G5412))</f>
        <v/>
      </c>
    </row>
    <row r="5413">
      <c r="A5413" s="24" t="n">
        <v>2020</v>
      </c>
      <c r="B5413" s="24" t="n">
        <v>8</v>
      </c>
      <c r="C5413" s="24" t="n">
        <v>13</v>
      </c>
      <c r="D5413" s="24" t="n">
        <v>12</v>
      </c>
      <c r="E5413" s="24" t="n">
        <v>20.66</v>
      </c>
      <c r="F5413" s="25">
        <f>IF($E5413="","",DATE(IF($A5413="",nominal_year,$A5413),$B5413,$C5413)+($D5413-IF(LEFT(hour_conv,1)="1",1,0))/24)</f>
        <v/>
      </c>
      <c r="G5413" s="26">
        <f>IF(F5413="","",INT(F5413))</f>
        <v/>
      </c>
      <c r="H5413">
        <f>IF(G5413="","",IF(AND(MONTH(G5413)*100+DAY(G5413)&gt;=season_lo,MONTH(G5413)*100+DAY(G5413)&lt;=season_hi),1,0))</f>
        <v/>
      </c>
      <c r="I5413">
        <f>IF(G5413="","",G5413-first_day+1)</f>
        <v/>
      </c>
      <c r="J5413" s="27">
        <f>IF(I5413="","",INDEX(Daily!$J$2:$J$421,I5413))</f>
        <v/>
      </c>
      <c r="K5413" s="27">
        <f>IF(J5413="","",J5413+cat_offset)</f>
        <v/>
      </c>
      <c r="L5413" s="27">
        <f>IF(J5413="","",MAX(0,E5413-J5413)^2)</f>
        <v/>
      </c>
      <c r="M5413" s="27">
        <f>IF(J5413="","",MAX(0,E5413-(J5413+twcdh_off))^2)</f>
        <v/>
      </c>
      <c r="N5413" s="27">
        <f>IF(E5413="","",MAX(0,E5413-swcdh_thr)^2)</f>
        <v/>
      </c>
      <c r="O5413">
        <f>IF(K5413="","",ROUND(E5413-K5413,0))</f>
        <v/>
      </c>
      <c r="P5413">
        <f>IF(O5413="","",IF(O5413&gt;=1,O5413,0))</f>
        <v/>
      </c>
      <c r="Q5413" s="27">
        <f>IF(E5413="","",MAX(0,E5413-22))</f>
        <v/>
      </c>
      <c r="R5413" s="27">
        <f>IF(H5413=1,E5413,"")</f>
        <v/>
      </c>
      <c r="S5413" s="27">
        <f>IF(AND(H5413=1,J5413&lt;&gt;""),E5413-J5413,"")</f>
        <v/>
      </c>
      <c r="T5413">
        <f>IF(G5413="","",MONTH(G5413))</f>
        <v/>
      </c>
    </row>
    <row r="5414">
      <c r="A5414" s="24" t="n">
        <v>2020</v>
      </c>
      <c r="B5414" s="24" t="n">
        <v>8</v>
      </c>
      <c r="C5414" s="24" t="n">
        <v>13</v>
      </c>
      <c r="D5414" s="24" t="n">
        <v>13</v>
      </c>
      <c r="E5414" s="24" t="n">
        <v>22.04</v>
      </c>
      <c r="F5414" s="25">
        <f>IF($E5414="","",DATE(IF($A5414="",nominal_year,$A5414),$B5414,$C5414)+($D5414-IF(LEFT(hour_conv,1)="1",1,0))/24)</f>
        <v/>
      </c>
      <c r="G5414" s="26">
        <f>IF(F5414="","",INT(F5414))</f>
        <v/>
      </c>
      <c r="H5414">
        <f>IF(G5414="","",IF(AND(MONTH(G5414)*100+DAY(G5414)&gt;=season_lo,MONTH(G5414)*100+DAY(G5414)&lt;=season_hi),1,0))</f>
        <v/>
      </c>
      <c r="I5414">
        <f>IF(G5414="","",G5414-first_day+1)</f>
        <v/>
      </c>
      <c r="J5414" s="27">
        <f>IF(I5414="","",INDEX(Daily!$J$2:$J$421,I5414))</f>
        <v/>
      </c>
      <c r="K5414" s="27">
        <f>IF(J5414="","",J5414+cat_offset)</f>
        <v/>
      </c>
      <c r="L5414" s="27">
        <f>IF(J5414="","",MAX(0,E5414-J5414)^2)</f>
        <v/>
      </c>
      <c r="M5414" s="27">
        <f>IF(J5414="","",MAX(0,E5414-(J5414+twcdh_off))^2)</f>
        <v/>
      </c>
      <c r="N5414" s="27">
        <f>IF(E5414="","",MAX(0,E5414-swcdh_thr)^2)</f>
        <v/>
      </c>
      <c r="O5414">
        <f>IF(K5414="","",ROUND(E5414-K5414,0))</f>
        <v/>
      </c>
      <c r="P5414">
        <f>IF(O5414="","",IF(O5414&gt;=1,O5414,0))</f>
        <v/>
      </c>
      <c r="Q5414" s="27">
        <f>IF(E5414="","",MAX(0,E5414-22))</f>
        <v/>
      </c>
      <c r="R5414" s="27">
        <f>IF(H5414=1,E5414,"")</f>
        <v/>
      </c>
      <c r="S5414" s="27">
        <f>IF(AND(H5414=1,J5414&lt;&gt;""),E5414-J5414,"")</f>
        <v/>
      </c>
      <c r="T5414">
        <f>IF(G5414="","",MONTH(G5414))</f>
        <v/>
      </c>
    </row>
    <row r="5415">
      <c r="A5415" s="24" t="n">
        <v>2020</v>
      </c>
      <c r="B5415" s="24" t="n">
        <v>8</v>
      </c>
      <c r="C5415" s="24" t="n">
        <v>13</v>
      </c>
      <c r="D5415" s="24" t="n">
        <v>14</v>
      </c>
      <c r="E5415" s="24" t="n">
        <v>22.85</v>
      </c>
      <c r="F5415" s="25">
        <f>IF($E5415="","",DATE(IF($A5415="",nominal_year,$A5415),$B5415,$C5415)+($D5415-IF(LEFT(hour_conv,1)="1",1,0))/24)</f>
        <v/>
      </c>
      <c r="G5415" s="26">
        <f>IF(F5415="","",INT(F5415))</f>
        <v/>
      </c>
      <c r="H5415">
        <f>IF(G5415="","",IF(AND(MONTH(G5415)*100+DAY(G5415)&gt;=season_lo,MONTH(G5415)*100+DAY(G5415)&lt;=season_hi),1,0))</f>
        <v/>
      </c>
      <c r="I5415">
        <f>IF(G5415="","",G5415-first_day+1)</f>
        <v/>
      </c>
      <c r="J5415" s="27">
        <f>IF(I5415="","",INDEX(Daily!$J$2:$J$421,I5415))</f>
        <v/>
      </c>
      <c r="K5415" s="27">
        <f>IF(J5415="","",J5415+cat_offset)</f>
        <v/>
      </c>
      <c r="L5415" s="27">
        <f>IF(J5415="","",MAX(0,E5415-J5415)^2)</f>
        <v/>
      </c>
      <c r="M5415" s="27">
        <f>IF(J5415="","",MAX(0,E5415-(J5415+twcdh_off))^2)</f>
        <v/>
      </c>
      <c r="N5415" s="27">
        <f>IF(E5415="","",MAX(0,E5415-swcdh_thr)^2)</f>
        <v/>
      </c>
      <c r="O5415">
        <f>IF(K5415="","",ROUND(E5415-K5415,0))</f>
        <v/>
      </c>
      <c r="P5415">
        <f>IF(O5415="","",IF(O5415&gt;=1,O5415,0))</f>
        <v/>
      </c>
      <c r="Q5415" s="27">
        <f>IF(E5415="","",MAX(0,E5415-22))</f>
        <v/>
      </c>
      <c r="R5415" s="27">
        <f>IF(H5415=1,E5415,"")</f>
        <v/>
      </c>
      <c r="S5415" s="27">
        <f>IF(AND(H5415=1,J5415&lt;&gt;""),E5415-J5415,"")</f>
        <v/>
      </c>
      <c r="T5415">
        <f>IF(G5415="","",MONTH(G5415))</f>
        <v/>
      </c>
    </row>
    <row r="5416">
      <c r="A5416" s="24" t="n">
        <v>2020</v>
      </c>
      <c r="B5416" s="24" t="n">
        <v>8</v>
      </c>
      <c r="C5416" s="24" t="n">
        <v>13</v>
      </c>
      <c r="D5416" s="24" t="n">
        <v>15</v>
      </c>
      <c r="E5416" s="24" t="n">
        <v>23.98</v>
      </c>
      <c r="F5416" s="25">
        <f>IF($E5416="","",DATE(IF($A5416="",nominal_year,$A5416),$B5416,$C5416)+($D5416-IF(LEFT(hour_conv,1)="1",1,0))/24)</f>
        <v/>
      </c>
      <c r="G5416" s="26">
        <f>IF(F5416="","",INT(F5416))</f>
        <v/>
      </c>
      <c r="H5416">
        <f>IF(G5416="","",IF(AND(MONTH(G5416)*100+DAY(G5416)&gt;=season_lo,MONTH(G5416)*100+DAY(G5416)&lt;=season_hi),1,0))</f>
        <v/>
      </c>
      <c r="I5416">
        <f>IF(G5416="","",G5416-first_day+1)</f>
        <v/>
      </c>
      <c r="J5416" s="27">
        <f>IF(I5416="","",INDEX(Daily!$J$2:$J$421,I5416))</f>
        <v/>
      </c>
      <c r="K5416" s="27">
        <f>IF(J5416="","",J5416+cat_offset)</f>
        <v/>
      </c>
      <c r="L5416" s="27">
        <f>IF(J5416="","",MAX(0,E5416-J5416)^2)</f>
        <v/>
      </c>
      <c r="M5416" s="27">
        <f>IF(J5416="","",MAX(0,E5416-(J5416+twcdh_off))^2)</f>
        <v/>
      </c>
      <c r="N5416" s="27">
        <f>IF(E5416="","",MAX(0,E5416-swcdh_thr)^2)</f>
        <v/>
      </c>
      <c r="O5416">
        <f>IF(K5416="","",ROUND(E5416-K5416,0))</f>
        <v/>
      </c>
      <c r="P5416">
        <f>IF(O5416="","",IF(O5416&gt;=1,O5416,0))</f>
        <v/>
      </c>
      <c r="Q5416" s="27">
        <f>IF(E5416="","",MAX(0,E5416-22))</f>
        <v/>
      </c>
      <c r="R5416" s="27">
        <f>IF(H5416=1,E5416,"")</f>
        <v/>
      </c>
      <c r="S5416" s="27">
        <f>IF(AND(H5416=1,J5416&lt;&gt;""),E5416-J5416,"")</f>
        <v/>
      </c>
      <c r="T5416">
        <f>IF(G5416="","",MONTH(G5416))</f>
        <v/>
      </c>
    </row>
    <row r="5417">
      <c r="A5417" s="24" t="n">
        <v>2020</v>
      </c>
      <c r="B5417" s="24" t="n">
        <v>8</v>
      </c>
      <c r="C5417" s="24" t="n">
        <v>13</v>
      </c>
      <c r="D5417" s="24" t="n">
        <v>16</v>
      </c>
      <c r="E5417" s="24" t="n">
        <v>24.45</v>
      </c>
      <c r="F5417" s="25">
        <f>IF($E5417="","",DATE(IF($A5417="",nominal_year,$A5417),$B5417,$C5417)+($D5417-IF(LEFT(hour_conv,1)="1",1,0))/24)</f>
        <v/>
      </c>
      <c r="G5417" s="26">
        <f>IF(F5417="","",INT(F5417))</f>
        <v/>
      </c>
      <c r="H5417">
        <f>IF(G5417="","",IF(AND(MONTH(G5417)*100+DAY(G5417)&gt;=season_lo,MONTH(G5417)*100+DAY(G5417)&lt;=season_hi),1,0))</f>
        <v/>
      </c>
      <c r="I5417">
        <f>IF(G5417="","",G5417-first_day+1)</f>
        <v/>
      </c>
      <c r="J5417" s="27">
        <f>IF(I5417="","",INDEX(Daily!$J$2:$J$421,I5417))</f>
        <v/>
      </c>
      <c r="K5417" s="27">
        <f>IF(J5417="","",J5417+cat_offset)</f>
        <v/>
      </c>
      <c r="L5417" s="27">
        <f>IF(J5417="","",MAX(0,E5417-J5417)^2)</f>
        <v/>
      </c>
      <c r="M5417" s="27">
        <f>IF(J5417="","",MAX(0,E5417-(J5417+twcdh_off))^2)</f>
        <v/>
      </c>
      <c r="N5417" s="27">
        <f>IF(E5417="","",MAX(0,E5417-swcdh_thr)^2)</f>
        <v/>
      </c>
      <c r="O5417">
        <f>IF(K5417="","",ROUND(E5417-K5417,0))</f>
        <v/>
      </c>
      <c r="P5417">
        <f>IF(O5417="","",IF(O5417&gt;=1,O5417,0))</f>
        <v/>
      </c>
      <c r="Q5417" s="27">
        <f>IF(E5417="","",MAX(0,E5417-22))</f>
        <v/>
      </c>
      <c r="R5417" s="27">
        <f>IF(H5417=1,E5417,"")</f>
        <v/>
      </c>
      <c r="S5417" s="27">
        <f>IF(AND(H5417=1,J5417&lt;&gt;""),E5417-J5417,"")</f>
        <v/>
      </c>
      <c r="T5417">
        <f>IF(G5417="","",MONTH(G5417))</f>
        <v/>
      </c>
    </row>
    <row r="5418">
      <c r="A5418" s="24" t="n">
        <v>2020</v>
      </c>
      <c r="B5418" s="24" t="n">
        <v>8</v>
      </c>
      <c r="C5418" s="24" t="n">
        <v>13</v>
      </c>
      <c r="D5418" s="24" t="n">
        <v>17</v>
      </c>
      <c r="E5418" s="24" t="n">
        <v>23.2</v>
      </c>
      <c r="F5418" s="25">
        <f>IF($E5418="","",DATE(IF($A5418="",nominal_year,$A5418),$B5418,$C5418)+($D5418-IF(LEFT(hour_conv,1)="1",1,0))/24)</f>
        <v/>
      </c>
      <c r="G5418" s="26">
        <f>IF(F5418="","",INT(F5418))</f>
        <v/>
      </c>
      <c r="H5418">
        <f>IF(G5418="","",IF(AND(MONTH(G5418)*100+DAY(G5418)&gt;=season_lo,MONTH(G5418)*100+DAY(G5418)&lt;=season_hi),1,0))</f>
        <v/>
      </c>
      <c r="I5418">
        <f>IF(G5418="","",G5418-first_day+1)</f>
        <v/>
      </c>
      <c r="J5418" s="27">
        <f>IF(I5418="","",INDEX(Daily!$J$2:$J$421,I5418))</f>
        <v/>
      </c>
      <c r="K5418" s="27">
        <f>IF(J5418="","",J5418+cat_offset)</f>
        <v/>
      </c>
      <c r="L5418" s="27">
        <f>IF(J5418="","",MAX(0,E5418-J5418)^2)</f>
        <v/>
      </c>
      <c r="M5418" s="27">
        <f>IF(J5418="","",MAX(0,E5418-(J5418+twcdh_off))^2)</f>
        <v/>
      </c>
      <c r="N5418" s="27">
        <f>IF(E5418="","",MAX(0,E5418-swcdh_thr)^2)</f>
        <v/>
      </c>
      <c r="O5418">
        <f>IF(K5418="","",ROUND(E5418-K5418,0))</f>
        <v/>
      </c>
      <c r="P5418">
        <f>IF(O5418="","",IF(O5418&gt;=1,O5418,0))</f>
        <v/>
      </c>
      <c r="Q5418" s="27">
        <f>IF(E5418="","",MAX(0,E5418-22))</f>
        <v/>
      </c>
      <c r="R5418" s="27">
        <f>IF(H5418=1,E5418,"")</f>
        <v/>
      </c>
      <c r="S5418" s="27">
        <f>IF(AND(H5418=1,J5418&lt;&gt;""),E5418-J5418,"")</f>
        <v/>
      </c>
      <c r="T5418">
        <f>IF(G5418="","",MONTH(G5418))</f>
        <v/>
      </c>
    </row>
    <row r="5419">
      <c r="A5419" s="24" t="n">
        <v>2020</v>
      </c>
      <c r="B5419" s="24" t="n">
        <v>8</v>
      </c>
      <c r="C5419" s="24" t="n">
        <v>13</v>
      </c>
      <c r="D5419" s="24" t="n">
        <v>18</v>
      </c>
      <c r="E5419" s="24" t="n">
        <v>22.85</v>
      </c>
      <c r="F5419" s="25">
        <f>IF($E5419="","",DATE(IF($A5419="",nominal_year,$A5419),$B5419,$C5419)+($D5419-IF(LEFT(hour_conv,1)="1",1,0))/24)</f>
        <v/>
      </c>
      <c r="G5419" s="26">
        <f>IF(F5419="","",INT(F5419))</f>
        <v/>
      </c>
      <c r="H5419">
        <f>IF(G5419="","",IF(AND(MONTH(G5419)*100+DAY(G5419)&gt;=season_lo,MONTH(G5419)*100+DAY(G5419)&lt;=season_hi),1,0))</f>
        <v/>
      </c>
      <c r="I5419">
        <f>IF(G5419="","",G5419-first_day+1)</f>
        <v/>
      </c>
      <c r="J5419" s="27">
        <f>IF(I5419="","",INDEX(Daily!$J$2:$J$421,I5419))</f>
        <v/>
      </c>
      <c r="K5419" s="27">
        <f>IF(J5419="","",J5419+cat_offset)</f>
        <v/>
      </c>
      <c r="L5419" s="27">
        <f>IF(J5419="","",MAX(0,E5419-J5419)^2)</f>
        <v/>
      </c>
      <c r="M5419" s="27">
        <f>IF(J5419="","",MAX(0,E5419-(J5419+twcdh_off))^2)</f>
        <v/>
      </c>
      <c r="N5419" s="27">
        <f>IF(E5419="","",MAX(0,E5419-swcdh_thr)^2)</f>
        <v/>
      </c>
      <c r="O5419">
        <f>IF(K5419="","",ROUND(E5419-K5419,0))</f>
        <v/>
      </c>
      <c r="P5419">
        <f>IF(O5419="","",IF(O5419&gt;=1,O5419,0))</f>
        <v/>
      </c>
      <c r="Q5419" s="27">
        <f>IF(E5419="","",MAX(0,E5419-22))</f>
        <v/>
      </c>
      <c r="R5419" s="27">
        <f>IF(H5419=1,E5419,"")</f>
        <v/>
      </c>
      <c r="S5419" s="27">
        <f>IF(AND(H5419=1,J5419&lt;&gt;""),E5419-J5419,"")</f>
        <v/>
      </c>
      <c r="T5419">
        <f>IF(G5419="","",MONTH(G5419))</f>
        <v/>
      </c>
    </row>
    <row r="5420">
      <c r="A5420" s="24" t="n">
        <v>2020</v>
      </c>
      <c r="B5420" s="24" t="n">
        <v>8</v>
      </c>
      <c r="C5420" s="24" t="n">
        <v>13</v>
      </c>
      <c r="D5420" s="24" t="n">
        <v>19</v>
      </c>
      <c r="E5420" s="24" t="n">
        <v>22.16</v>
      </c>
      <c r="F5420" s="25">
        <f>IF($E5420="","",DATE(IF($A5420="",nominal_year,$A5420),$B5420,$C5420)+($D5420-IF(LEFT(hour_conv,1)="1",1,0))/24)</f>
        <v/>
      </c>
      <c r="G5420" s="26">
        <f>IF(F5420="","",INT(F5420))</f>
        <v/>
      </c>
      <c r="H5420">
        <f>IF(G5420="","",IF(AND(MONTH(G5420)*100+DAY(G5420)&gt;=season_lo,MONTH(G5420)*100+DAY(G5420)&lt;=season_hi),1,0))</f>
        <v/>
      </c>
      <c r="I5420">
        <f>IF(G5420="","",G5420-first_day+1)</f>
        <v/>
      </c>
      <c r="J5420" s="27">
        <f>IF(I5420="","",INDEX(Daily!$J$2:$J$421,I5420))</f>
        <v/>
      </c>
      <c r="K5420" s="27">
        <f>IF(J5420="","",J5420+cat_offset)</f>
        <v/>
      </c>
      <c r="L5420" s="27">
        <f>IF(J5420="","",MAX(0,E5420-J5420)^2)</f>
        <v/>
      </c>
      <c r="M5420" s="27">
        <f>IF(J5420="","",MAX(0,E5420-(J5420+twcdh_off))^2)</f>
        <v/>
      </c>
      <c r="N5420" s="27">
        <f>IF(E5420="","",MAX(0,E5420-swcdh_thr)^2)</f>
        <v/>
      </c>
      <c r="O5420">
        <f>IF(K5420="","",ROUND(E5420-K5420,0))</f>
        <v/>
      </c>
      <c r="P5420">
        <f>IF(O5420="","",IF(O5420&gt;=1,O5420,0))</f>
        <v/>
      </c>
      <c r="Q5420" s="27">
        <f>IF(E5420="","",MAX(0,E5420-22))</f>
        <v/>
      </c>
      <c r="R5420" s="27">
        <f>IF(H5420=1,E5420,"")</f>
        <v/>
      </c>
      <c r="S5420" s="27">
        <f>IF(AND(H5420=1,J5420&lt;&gt;""),E5420-J5420,"")</f>
        <v/>
      </c>
      <c r="T5420">
        <f>IF(G5420="","",MONTH(G5420))</f>
        <v/>
      </c>
    </row>
    <row r="5421">
      <c r="A5421" s="24" t="n">
        <v>2020</v>
      </c>
      <c r="B5421" s="24" t="n">
        <v>8</v>
      </c>
      <c r="C5421" s="24" t="n">
        <v>13</v>
      </c>
      <c r="D5421" s="24" t="n">
        <v>20</v>
      </c>
      <c r="E5421" s="24" t="n">
        <v>21.05</v>
      </c>
      <c r="F5421" s="25">
        <f>IF($E5421="","",DATE(IF($A5421="",nominal_year,$A5421),$B5421,$C5421)+($D5421-IF(LEFT(hour_conv,1)="1",1,0))/24)</f>
        <v/>
      </c>
      <c r="G5421" s="26">
        <f>IF(F5421="","",INT(F5421))</f>
        <v/>
      </c>
      <c r="H5421">
        <f>IF(G5421="","",IF(AND(MONTH(G5421)*100+DAY(G5421)&gt;=season_lo,MONTH(G5421)*100+DAY(G5421)&lt;=season_hi),1,0))</f>
        <v/>
      </c>
      <c r="I5421">
        <f>IF(G5421="","",G5421-first_day+1)</f>
        <v/>
      </c>
      <c r="J5421" s="27">
        <f>IF(I5421="","",INDEX(Daily!$J$2:$J$421,I5421))</f>
        <v/>
      </c>
      <c r="K5421" s="27">
        <f>IF(J5421="","",J5421+cat_offset)</f>
        <v/>
      </c>
      <c r="L5421" s="27">
        <f>IF(J5421="","",MAX(0,E5421-J5421)^2)</f>
        <v/>
      </c>
      <c r="M5421" s="27">
        <f>IF(J5421="","",MAX(0,E5421-(J5421+twcdh_off))^2)</f>
        <v/>
      </c>
      <c r="N5421" s="27">
        <f>IF(E5421="","",MAX(0,E5421-swcdh_thr)^2)</f>
        <v/>
      </c>
      <c r="O5421">
        <f>IF(K5421="","",ROUND(E5421-K5421,0))</f>
        <v/>
      </c>
      <c r="P5421">
        <f>IF(O5421="","",IF(O5421&gt;=1,O5421,0))</f>
        <v/>
      </c>
      <c r="Q5421" s="27">
        <f>IF(E5421="","",MAX(0,E5421-22))</f>
        <v/>
      </c>
      <c r="R5421" s="27">
        <f>IF(H5421=1,E5421,"")</f>
        <v/>
      </c>
      <c r="S5421" s="27">
        <f>IF(AND(H5421=1,J5421&lt;&gt;""),E5421-J5421,"")</f>
        <v/>
      </c>
      <c r="T5421">
        <f>IF(G5421="","",MONTH(G5421))</f>
        <v/>
      </c>
    </row>
    <row r="5422">
      <c r="A5422" s="24" t="n">
        <v>2020</v>
      </c>
      <c r="B5422" s="24" t="n">
        <v>8</v>
      </c>
      <c r="C5422" s="24" t="n">
        <v>13</v>
      </c>
      <c r="D5422" s="24" t="n">
        <v>21</v>
      </c>
      <c r="E5422" s="24" t="n">
        <v>19.5</v>
      </c>
      <c r="F5422" s="25">
        <f>IF($E5422="","",DATE(IF($A5422="",nominal_year,$A5422),$B5422,$C5422)+($D5422-IF(LEFT(hour_conv,1)="1",1,0))/24)</f>
        <v/>
      </c>
      <c r="G5422" s="26">
        <f>IF(F5422="","",INT(F5422))</f>
        <v/>
      </c>
      <c r="H5422">
        <f>IF(G5422="","",IF(AND(MONTH(G5422)*100+DAY(G5422)&gt;=season_lo,MONTH(G5422)*100+DAY(G5422)&lt;=season_hi),1,0))</f>
        <v/>
      </c>
      <c r="I5422">
        <f>IF(G5422="","",G5422-first_day+1)</f>
        <v/>
      </c>
      <c r="J5422" s="27">
        <f>IF(I5422="","",INDEX(Daily!$J$2:$J$421,I5422))</f>
        <v/>
      </c>
      <c r="K5422" s="27">
        <f>IF(J5422="","",J5422+cat_offset)</f>
        <v/>
      </c>
      <c r="L5422" s="27">
        <f>IF(J5422="","",MAX(0,E5422-J5422)^2)</f>
        <v/>
      </c>
      <c r="M5422" s="27">
        <f>IF(J5422="","",MAX(0,E5422-(J5422+twcdh_off))^2)</f>
        <v/>
      </c>
      <c r="N5422" s="27">
        <f>IF(E5422="","",MAX(0,E5422-swcdh_thr)^2)</f>
        <v/>
      </c>
      <c r="O5422">
        <f>IF(K5422="","",ROUND(E5422-K5422,0))</f>
        <v/>
      </c>
      <c r="P5422">
        <f>IF(O5422="","",IF(O5422&gt;=1,O5422,0))</f>
        <v/>
      </c>
      <c r="Q5422" s="27">
        <f>IF(E5422="","",MAX(0,E5422-22))</f>
        <v/>
      </c>
      <c r="R5422" s="27">
        <f>IF(H5422=1,E5422,"")</f>
        <v/>
      </c>
      <c r="S5422" s="27">
        <f>IF(AND(H5422=1,J5422&lt;&gt;""),E5422-J5422,"")</f>
        <v/>
      </c>
      <c r="T5422">
        <f>IF(G5422="","",MONTH(G5422))</f>
        <v/>
      </c>
    </row>
    <row r="5423">
      <c r="A5423" s="24" t="n">
        <v>2020</v>
      </c>
      <c r="B5423" s="24" t="n">
        <v>8</v>
      </c>
      <c r="C5423" s="24" t="n">
        <v>13</v>
      </c>
      <c r="D5423" s="24" t="n">
        <v>22</v>
      </c>
      <c r="E5423" s="24" t="n">
        <v>18.76</v>
      </c>
      <c r="F5423" s="25">
        <f>IF($E5423="","",DATE(IF($A5423="",nominal_year,$A5423),$B5423,$C5423)+($D5423-IF(LEFT(hour_conv,1)="1",1,0))/24)</f>
        <v/>
      </c>
      <c r="G5423" s="26">
        <f>IF(F5423="","",INT(F5423))</f>
        <v/>
      </c>
      <c r="H5423">
        <f>IF(G5423="","",IF(AND(MONTH(G5423)*100+DAY(G5423)&gt;=season_lo,MONTH(G5423)*100+DAY(G5423)&lt;=season_hi),1,0))</f>
        <v/>
      </c>
      <c r="I5423">
        <f>IF(G5423="","",G5423-first_day+1)</f>
        <v/>
      </c>
      <c r="J5423" s="27">
        <f>IF(I5423="","",INDEX(Daily!$J$2:$J$421,I5423))</f>
        <v/>
      </c>
      <c r="K5423" s="27">
        <f>IF(J5423="","",J5423+cat_offset)</f>
        <v/>
      </c>
      <c r="L5423" s="27">
        <f>IF(J5423="","",MAX(0,E5423-J5423)^2)</f>
        <v/>
      </c>
      <c r="M5423" s="27">
        <f>IF(J5423="","",MAX(0,E5423-(J5423+twcdh_off))^2)</f>
        <v/>
      </c>
      <c r="N5423" s="27">
        <f>IF(E5423="","",MAX(0,E5423-swcdh_thr)^2)</f>
        <v/>
      </c>
      <c r="O5423">
        <f>IF(K5423="","",ROUND(E5423-K5423,0))</f>
        <v/>
      </c>
      <c r="P5423">
        <f>IF(O5423="","",IF(O5423&gt;=1,O5423,0))</f>
        <v/>
      </c>
      <c r="Q5423" s="27">
        <f>IF(E5423="","",MAX(0,E5423-22))</f>
        <v/>
      </c>
      <c r="R5423" s="27">
        <f>IF(H5423=1,E5423,"")</f>
        <v/>
      </c>
      <c r="S5423" s="27">
        <f>IF(AND(H5423=1,J5423&lt;&gt;""),E5423-J5423,"")</f>
        <v/>
      </c>
      <c r="T5423">
        <f>IF(G5423="","",MONTH(G5423))</f>
        <v/>
      </c>
    </row>
    <row r="5424">
      <c r="A5424" s="24" t="n">
        <v>2020</v>
      </c>
      <c r="B5424" s="24" t="n">
        <v>8</v>
      </c>
      <c r="C5424" s="24" t="n">
        <v>13</v>
      </c>
      <c r="D5424" s="24" t="n">
        <v>23</v>
      </c>
      <c r="E5424" s="24" t="n">
        <v>17.6</v>
      </c>
      <c r="F5424" s="25">
        <f>IF($E5424="","",DATE(IF($A5424="",nominal_year,$A5424),$B5424,$C5424)+($D5424-IF(LEFT(hour_conv,1)="1",1,0))/24)</f>
        <v/>
      </c>
      <c r="G5424" s="26">
        <f>IF(F5424="","",INT(F5424))</f>
        <v/>
      </c>
      <c r="H5424">
        <f>IF(G5424="","",IF(AND(MONTH(G5424)*100+DAY(G5424)&gt;=season_lo,MONTH(G5424)*100+DAY(G5424)&lt;=season_hi),1,0))</f>
        <v/>
      </c>
      <c r="I5424">
        <f>IF(G5424="","",G5424-first_day+1)</f>
        <v/>
      </c>
      <c r="J5424" s="27">
        <f>IF(I5424="","",INDEX(Daily!$J$2:$J$421,I5424))</f>
        <v/>
      </c>
      <c r="K5424" s="27">
        <f>IF(J5424="","",J5424+cat_offset)</f>
        <v/>
      </c>
      <c r="L5424" s="27">
        <f>IF(J5424="","",MAX(0,E5424-J5424)^2)</f>
        <v/>
      </c>
      <c r="M5424" s="27">
        <f>IF(J5424="","",MAX(0,E5424-(J5424+twcdh_off))^2)</f>
        <v/>
      </c>
      <c r="N5424" s="27">
        <f>IF(E5424="","",MAX(0,E5424-swcdh_thr)^2)</f>
        <v/>
      </c>
      <c r="O5424">
        <f>IF(K5424="","",ROUND(E5424-K5424,0))</f>
        <v/>
      </c>
      <c r="P5424">
        <f>IF(O5424="","",IF(O5424&gt;=1,O5424,0))</f>
        <v/>
      </c>
      <c r="Q5424" s="27">
        <f>IF(E5424="","",MAX(0,E5424-22))</f>
        <v/>
      </c>
      <c r="R5424" s="27">
        <f>IF(H5424=1,E5424,"")</f>
        <v/>
      </c>
      <c r="S5424" s="27">
        <f>IF(AND(H5424=1,J5424&lt;&gt;""),E5424-J5424,"")</f>
        <v/>
      </c>
      <c r="T5424">
        <f>IF(G5424="","",MONTH(G5424))</f>
        <v/>
      </c>
    </row>
    <row r="5425">
      <c r="A5425" s="24" t="n">
        <v>2020</v>
      </c>
      <c r="B5425" s="24" t="n">
        <v>8</v>
      </c>
      <c r="C5425" s="24" t="n">
        <v>13</v>
      </c>
      <c r="D5425" s="24" t="n">
        <v>24</v>
      </c>
      <c r="E5425" s="24" t="n">
        <v>16.42</v>
      </c>
      <c r="F5425" s="25">
        <f>IF($E5425="","",DATE(IF($A5425="",nominal_year,$A5425),$B5425,$C5425)+($D5425-IF(LEFT(hour_conv,1)="1",1,0))/24)</f>
        <v/>
      </c>
      <c r="G5425" s="26">
        <f>IF(F5425="","",INT(F5425))</f>
        <v/>
      </c>
      <c r="H5425">
        <f>IF(G5425="","",IF(AND(MONTH(G5425)*100+DAY(G5425)&gt;=season_lo,MONTH(G5425)*100+DAY(G5425)&lt;=season_hi),1,0))</f>
        <v/>
      </c>
      <c r="I5425">
        <f>IF(G5425="","",G5425-first_day+1)</f>
        <v/>
      </c>
      <c r="J5425" s="27">
        <f>IF(I5425="","",INDEX(Daily!$J$2:$J$421,I5425))</f>
        <v/>
      </c>
      <c r="K5425" s="27">
        <f>IF(J5425="","",J5425+cat_offset)</f>
        <v/>
      </c>
      <c r="L5425" s="27">
        <f>IF(J5425="","",MAX(0,E5425-J5425)^2)</f>
        <v/>
      </c>
      <c r="M5425" s="27">
        <f>IF(J5425="","",MAX(0,E5425-(J5425+twcdh_off))^2)</f>
        <v/>
      </c>
      <c r="N5425" s="27">
        <f>IF(E5425="","",MAX(0,E5425-swcdh_thr)^2)</f>
        <v/>
      </c>
      <c r="O5425">
        <f>IF(K5425="","",ROUND(E5425-K5425,0))</f>
        <v/>
      </c>
      <c r="P5425">
        <f>IF(O5425="","",IF(O5425&gt;=1,O5425,0))</f>
        <v/>
      </c>
      <c r="Q5425" s="27">
        <f>IF(E5425="","",MAX(0,E5425-22))</f>
        <v/>
      </c>
      <c r="R5425" s="27">
        <f>IF(H5425=1,E5425,"")</f>
        <v/>
      </c>
      <c r="S5425" s="27">
        <f>IF(AND(H5425=1,J5425&lt;&gt;""),E5425-J5425,"")</f>
        <v/>
      </c>
      <c r="T5425">
        <f>IF(G5425="","",MONTH(G5425))</f>
        <v/>
      </c>
    </row>
    <row r="5426">
      <c r="A5426" s="24" t="n">
        <v>2020</v>
      </c>
      <c r="B5426" s="24" t="n">
        <v>8</v>
      </c>
      <c r="C5426" s="24" t="n">
        <v>14</v>
      </c>
      <c r="D5426" s="24" t="n">
        <v>1</v>
      </c>
      <c r="E5426" s="24" t="n">
        <v>14.12</v>
      </c>
      <c r="F5426" s="25">
        <f>IF($E5426="","",DATE(IF($A5426="",nominal_year,$A5426),$B5426,$C5426)+($D5426-IF(LEFT(hour_conv,1)="1",1,0))/24)</f>
        <v/>
      </c>
      <c r="G5426" s="26">
        <f>IF(F5426="","",INT(F5426))</f>
        <v/>
      </c>
      <c r="H5426">
        <f>IF(G5426="","",IF(AND(MONTH(G5426)*100+DAY(G5426)&gt;=season_lo,MONTH(G5426)*100+DAY(G5426)&lt;=season_hi),1,0))</f>
        <v/>
      </c>
      <c r="I5426">
        <f>IF(G5426="","",G5426-first_day+1)</f>
        <v/>
      </c>
      <c r="J5426" s="27">
        <f>IF(I5426="","",INDEX(Daily!$J$2:$J$421,I5426))</f>
        <v/>
      </c>
      <c r="K5426" s="27">
        <f>IF(J5426="","",J5426+cat_offset)</f>
        <v/>
      </c>
      <c r="L5426" s="27">
        <f>IF(J5426="","",MAX(0,E5426-J5426)^2)</f>
        <v/>
      </c>
      <c r="M5426" s="27">
        <f>IF(J5426="","",MAX(0,E5426-(J5426+twcdh_off))^2)</f>
        <v/>
      </c>
      <c r="N5426" s="27">
        <f>IF(E5426="","",MAX(0,E5426-swcdh_thr)^2)</f>
        <v/>
      </c>
      <c r="O5426">
        <f>IF(K5426="","",ROUND(E5426-K5426,0))</f>
        <v/>
      </c>
      <c r="P5426">
        <f>IF(O5426="","",IF(O5426&gt;=1,O5426,0))</f>
        <v/>
      </c>
      <c r="Q5426" s="27">
        <f>IF(E5426="","",MAX(0,E5426-22))</f>
        <v/>
      </c>
      <c r="R5426" s="27">
        <f>IF(H5426=1,E5426,"")</f>
        <v/>
      </c>
      <c r="S5426" s="27">
        <f>IF(AND(H5426=1,J5426&lt;&gt;""),E5426-J5426,"")</f>
        <v/>
      </c>
      <c r="T5426">
        <f>IF(G5426="","",MONTH(G5426))</f>
        <v/>
      </c>
    </row>
    <row r="5427">
      <c r="A5427" s="24" t="n">
        <v>2020</v>
      </c>
      <c r="B5427" s="24" t="n">
        <v>8</v>
      </c>
      <c r="C5427" s="24" t="n">
        <v>14</v>
      </c>
      <c r="D5427" s="24" t="n">
        <v>2</v>
      </c>
      <c r="E5427" s="24" t="n">
        <v>13.77</v>
      </c>
      <c r="F5427" s="25">
        <f>IF($E5427="","",DATE(IF($A5427="",nominal_year,$A5427),$B5427,$C5427)+($D5427-IF(LEFT(hour_conv,1)="1",1,0))/24)</f>
        <v/>
      </c>
      <c r="G5427" s="26">
        <f>IF(F5427="","",INT(F5427))</f>
        <v/>
      </c>
      <c r="H5427">
        <f>IF(G5427="","",IF(AND(MONTH(G5427)*100+DAY(G5427)&gt;=season_lo,MONTH(G5427)*100+DAY(G5427)&lt;=season_hi),1,0))</f>
        <v/>
      </c>
      <c r="I5427">
        <f>IF(G5427="","",G5427-first_day+1)</f>
        <v/>
      </c>
      <c r="J5427" s="27">
        <f>IF(I5427="","",INDEX(Daily!$J$2:$J$421,I5427))</f>
        <v/>
      </c>
      <c r="K5427" s="27">
        <f>IF(J5427="","",J5427+cat_offset)</f>
        <v/>
      </c>
      <c r="L5427" s="27">
        <f>IF(J5427="","",MAX(0,E5427-J5427)^2)</f>
        <v/>
      </c>
      <c r="M5427" s="27">
        <f>IF(J5427="","",MAX(0,E5427-(J5427+twcdh_off))^2)</f>
        <v/>
      </c>
      <c r="N5427" s="27">
        <f>IF(E5427="","",MAX(0,E5427-swcdh_thr)^2)</f>
        <v/>
      </c>
      <c r="O5427">
        <f>IF(K5427="","",ROUND(E5427-K5427,0))</f>
        <v/>
      </c>
      <c r="P5427">
        <f>IF(O5427="","",IF(O5427&gt;=1,O5427,0))</f>
        <v/>
      </c>
      <c r="Q5427" s="27">
        <f>IF(E5427="","",MAX(0,E5427-22))</f>
        <v/>
      </c>
      <c r="R5427" s="27">
        <f>IF(H5427=1,E5427,"")</f>
        <v/>
      </c>
      <c r="S5427" s="27">
        <f>IF(AND(H5427=1,J5427&lt;&gt;""),E5427-J5427,"")</f>
        <v/>
      </c>
      <c r="T5427">
        <f>IF(G5427="","",MONTH(G5427))</f>
        <v/>
      </c>
    </row>
    <row r="5428">
      <c r="A5428" s="24" t="n">
        <v>2020</v>
      </c>
      <c r="B5428" s="24" t="n">
        <v>8</v>
      </c>
      <c r="C5428" s="24" t="n">
        <v>14</v>
      </c>
      <c r="D5428" s="24" t="n">
        <v>3</v>
      </c>
      <c r="E5428" s="24" t="n">
        <v>12.63</v>
      </c>
      <c r="F5428" s="25">
        <f>IF($E5428="","",DATE(IF($A5428="",nominal_year,$A5428),$B5428,$C5428)+($D5428-IF(LEFT(hour_conv,1)="1",1,0))/24)</f>
        <v/>
      </c>
      <c r="G5428" s="26">
        <f>IF(F5428="","",INT(F5428))</f>
        <v/>
      </c>
      <c r="H5428">
        <f>IF(G5428="","",IF(AND(MONTH(G5428)*100+DAY(G5428)&gt;=season_lo,MONTH(G5428)*100+DAY(G5428)&lt;=season_hi),1,0))</f>
        <v/>
      </c>
      <c r="I5428">
        <f>IF(G5428="","",G5428-first_day+1)</f>
        <v/>
      </c>
      <c r="J5428" s="27">
        <f>IF(I5428="","",INDEX(Daily!$J$2:$J$421,I5428))</f>
        <v/>
      </c>
      <c r="K5428" s="27">
        <f>IF(J5428="","",J5428+cat_offset)</f>
        <v/>
      </c>
      <c r="L5428" s="27">
        <f>IF(J5428="","",MAX(0,E5428-J5428)^2)</f>
        <v/>
      </c>
      <c r="M5428" s="27">
        <f>IF(J5428="","",MAX(0,E5428-(J5428+twcdh_off))^2)</f>
        <v/>
      </c>
      <c r="N5428" s="27">
        <f>IF(E5428="","",MAX(0,E5428-swcdh_thr)^2)</f>
        <v/>
      </c>
      <c r="O5428">
        <f>IF(K5428="","",ROUND(E5428-K5428,0))</f>
        <v/>
      </c>
      <c r="P5428">
        <f>IF(O5428="","",IF(O5428&gt;=1,O5428,0))</f>
        <v/>
      </c>
      <c r="Q5428" s="27">
        <f>IF(E5428="","",MAX(0,E5428-22))</f>
        <v/>
      </c>
      <c r="R5428" s="27">
        <f>IF(H5428=1,E5428,"")</f>
        <v/>
      </c>
      <c r="S5428" s="27">
        <f>IF(AND(H5428=1,J5428&lt;&gt;""),E5428-J5428,"")</f>
        <v/>
      </c>
      <c r="T5428">
        <f>IF(G5428="","",MONTH(G5428))</f>
        <v/>
      </c>
    </row>
    <row r="5429">
      <c r="A5429" s="24" t="n">
        <v>2020</v>
      </c>
      <c r="B5429" s="24" t="n">
        <v>8</v>
      </c>
      <c r="C5429" s="24" t="n">
        <v>14</v>
      </c>
      <c r="D5429" s="24" t="n">
        <v>4</v>
      </c>
      <c r="E5429" s="24" t="n">
        <v>13.52</v>
      </c>
      <c r="F5429" s="25">
        <f>IF($E5429="","",DATE(IF($A5429="",nominal_year,$A5429),$B5429,$C5429)+($D5429-IF(LEFT(hour_conv,1)="1",1,0))/24)</f>
        <v/>
      </c>
      <c r="G5429" s="26">
        <f>IF(F5429="","",INT(F5429))</f>
        <v/>
      </c>
      <c r="H5429">
        <f>IF(G5429="","",IF(AND(MONTH(G5429)*100+DAY(G5429)&gt;=season_lo,MONTH(G5429)*100+DAY(G5429)&lt;=season_hi),1,0))</f>
        <v/>
      </c>
      <c r="I5429">
        <f>IF(G5429="","",G5429-first_day+1)</f>
        <v/>
      </c>
      <c r="J5429" s="27">
        <f>IF(I5429="","",INDEX(Daily!$J$2:$J$421,I5429))</f>
        <v/>
      </c>
      <c r="K5429" s="27">
        <f>IF(J5429="","",J5429+cat_offset)</f>
        <v/>
      </c>
      <c r="L5429" s="27">
        <f>IF(J5429="","",MAX(0,E5429-J5429)^2)</f>
        <v/>
      </c>
      <c r="M5429" s="27">
        <f>IF(J5429="","",MAX(0,E5429-(J5429+twcdh_off))^2)</f>
        <v/>
      </c>
      <c r="N5429" s="27">
        <f>IF(E5429="","",MAX(0,E5429-swcdh_thr)^2)</f>
        <v/>
      </c>
      <c r="O5429">
        <f>IF(K5429="","",ROUND(E5429-K5429,0))</f>
        <v/>
      </c>
      <c r="P5429">
        <f>IF(O5429="","",IF(O5429&gt;=1,O5429,0))</f>
        <v/>
      </c>
      <c r="Q5429" s="27">
        <f>IF(E5429="","",MAX(0,E5429-22))</f>
        <v/>
      </c>
      <c r="R5429" s="27">
        <f>IF(H5429=1,E5429,"")</f>
        <v/>
      </c>
      <c r="S5429" s="27">
        <f>IF(AND(H5429=1,J5429&lt;&gt;""),E5429-J5429,"")</f>
        <v/>
      </c>
      <c r="T5429">
        <f>IF(G5429="","",MONTH(G5429))</f>
        <v/>
      </c>
    </row>
    <row r="5430">
      <c r="A5430" s="24" t="n">
        <v>2020</v>
      </c>
      <c r="B5430" s="24" t="n">
        <v>8</v>
      </c>
      <c r="C5430" s="24" t="n">
        <v>14</v>
      </c>
      <c r="D5430" s="24" t="n">
        <v>5</v>
      </c>
      <c r="E5430" s="24" t="n">
        <v>12.92</v>
      </c>
      <c r="F5430" s="25">
        <f>IF($E5430="","",DATE(IF($A5430="",nominal_year,$A5430),$B5430,$C5430)+($D5430-IF(LEFT(hour_conv,1)="1",1,0))/24)</f>
        <v/>
      </c>
      <c r="G5430" s="26">
        <f>IF(F5430="","",INT(F5430))</f>
        <v/>
      </c>
      <c r="H5430">
        <f>IF(G5430="","",IF(AND(MONTH(G5430)*100+DAY(G5430)&gt;=season_lo,MONTH(G5430)*100+DAY(G5430)&lt;=season_hi),1,0))</f>
        <v/>
      </c>
      <c r="I5430">
        <f>IF(G5430="","",G5430-first_day+1)</f>
        <v/>
      </c>
      <c r="J5430" s="27">
        <f>IF(I5430="","",INDEX(Daily!$J$2:$J$421,I5430))</f>
        <v/>
      </c>
      <c r="K5430" s="27">
        <f>IF(J5430="","",J5430+cat_offset)</f>
        <v/>
      </c>
      <c r="L5430" s="27">
        <f>IF(J5430="","",MAX(0,E5430-J5430)^2)</f>
        <v/>
      </c>
      <c r="M5430" s="27">
        <f>IF(J5430="","",MAX(0,E5430-(J5430+twcdh_off))^2)</f>
        <v/>
      </c>
      <c r="N5430" s="27">
        <f>IF(E5430="","",MAX(0,E5430-swcdh_thr)^2)</f>
        <v/>
      </c>
      <c r="O5430">
        <f>IF(K5430="","",ROUND(E5430-K5430,0))</f>
        <v/>
      </c>
      <c r="P5430">
        <f>IF(O5430="","",IF(O5430&gt;=1,O5430,0))</f>
        <v/>
      </c>
      <c r="Q5430" s="27">
        <f>IF(E5430="","",MAX(0,E5430-22))</f>
        <v/>
      </c>
      <c r="R5430" s="27">
        <f>IF(H5430=1,E5430,"")</f>
        <v/>
      </c>
      <c r="S5430" s="27">
        <f>IF(AND(H5430=1,J5430&lt;&gt;""),E5430-J5430,"")</f>
        <v/>
      </c>
      <c r="T5430">
        <f>IF(G5430="","",MONTH(G5430))</f>
        <v/>
      </c>
    </row>
    <row r="5431">
      <c r="A5431" s="24" t="n">
        <v>2020</v>
      </c>
      <c r="B5431" s="24" t="n">
        <v>8</v>
      </c>
      <c r="C5431" s="24" t="n">
        <v>14</v>
      </c>
      <c r="D5431" s="24" t="n">
        <v>6</v>
      </c>
      <c r="E5431" s="24" t="n">
        <v>13.71</v>
      </c>
      <c r="F5431" s="25">
        <f>IF($E5431="","",DATE(IF($A5431="",nominal_year,$A5431),$B5431,$C5431)+($D5431-IF(LEFT(hour_conv,1)="1",1,0))/24)</f>
        <v/>
      </c>
      <c r="G5431" s="26">
        <f>IF(F5431="","",INT(F5431))</f>
        <v/>
      </c>
      <c r="H5431">
        <f>IF(G5431="","",IF(AND(MONTH(G5431)*100+DAY(G5431)&gt;=season_lo,MONTH(G5431)*100+DAY(G5431)&lt;=season_hi),1,0))</f>
        <v/>
      </c>
      <c r="I5431">
        <f>IF(G5431="","",G5431-first_day+1)</f>
        <v/>
      </c>
      <c r="J5431" s="27">
        <f>IF(I5431="","",INDEX(Daily!$J$2:$J$421,I5431))</f>
        <v/>
      </c>
      <c r="K5431" s="27">
        <f>IF(J5431="","",J5431+cat_offset)</f>
        <v/>
      </c>
      <c r="L5431" s="27">
        <f>IF(J5431="","",MAX(0,E5431-J5431)^2)</f>
        <v/>
      </c>
      <c r="M5431" s="27">
        <f>IF(J5431="","",MAX(0,E5431-(J5431+twcdh_off))^2)</f>
        <v/>
      </c>
      <c r="N5431" s="27">
        <f>IF(E5431="","",MAX(0,E5431-swcdh_thr)^2)</f>
        <v/>
      </c>
      <c r="O5431">
        <f>IF(K5431="","",ROUND(E5431-K5431,0))</f>
        <v/>
      </c>
      <c r="P5431">
        <f>IF(O5431="","",IF(O5431&gt;=1,O5431,0))</f>
        <v/>
      </c>
      <c r="Q5431" s="27">
        <f>IF(E5431="","",MAX(0,E5431-22))</f>
        <v/>
      </c>
      <c r="R5431" s="27">
        <f>IF(H5431=1,E5431,"")</f>
        <v/>
      </c>
      <c r="S5431" s="27">
        <f>IF(AND(H5431=1,J5431&lt;&gt;""),E5431-J5431,"")</f>
        <v/>
      </c>
      <c r="T5431">
        <f>IF(G5431="","",MONTH(G5431))</f>
        <v/>
      </c>
    </row>
    <row r="5432">
      <c r="A5432" s="24" t="n">
        <v>2020</v>
      </c>
      <c r="B5432" s="24" t="n">
        <v>8</v>
      </c>
      <c r="C5432" s="24" t="n">
        <v>14</v>
      </c>
      <c r="D5432" s="24" t="n">
        <v>7</v>
      </c>
      <c r="E5432" s="24" t="n">
        <v>14.42</v>
      </c>
      <c r="F5432" s="25">
        <f>IF($E5432="","",DATE(IF($A5432="",nominal_year,$A5432),$B5432,$C5432)+($D5432-IF(LEFT(hour_conv,1)="1",1,0))/24)</f>
        <v/>
      </c>
      <c r="G5432" s="26">
        <f>IF(F5432="","",INT(F5432))</f>
        <v/>
      </c>
      <c r="H5432">
        <f>IF(G5432="","",IF(AND(MONTH(G5432)*100+DAY(G5432)&gt;=season_lo,MONTH(G5432)*100+DAY(G5432)&lt;=season_hi),1,0))</f>
        <v/>
      </c>
      <c r="I5432">
        <f>IF(G5432="","",G5432-first_day+1)</f>
        <v/>
      </c>
      <c r="J5432" s="27">
        <f>IF(I5432="","",INDEX(Daily!$J$2:$J$421,I5432))</f>
        <v/>
      </c>
      <c r="K5432" s="27">
        <f>IF(J5432="","",J5432+cat_offset)</f>
        <v/>
      </c>
      <c r="L5432" s="27">
        <f>IF(J5432="","",MAX(0,E5432-J5432)^2)</f>
        <v/>
      </c>
      <c r="M5432" s="27">
        <f>IF(J5432="","",MAX(0,E5432-(J5432+twcdh_off))^2)</f>
        <v/>
      </c>
      <c r="N5432" s="27">
        <f>IF(E5432="","",MAX(0,E5432-swcdh_thr)^2)</f>
        <v/>
      </c>
      <c r="O5432">
        <f>IF(K5432="","",ROUND(E5432-K5432,0))</f>
        <v/>
      </c>
      <c r="P5432">
        <f>IF(O5432="","",IF(O5432&gt;=1,O5432,0))</f>
        <v/>
      </c>
      <c r="Q5432" s="27">
        <f>IF(E5432="","",MAX(0,E5432-22))</f>
        <v/>
      </c>
      <c r="R5432" s="27">
        <f>IF(H5432=1,E5432,"")</f>
        <v/>
      </c>
      <c r="S5432" s="27">
        <f>IF(AND(H5432=1,J5432&lt;&gt;""),E5432-J5432,"")</f>
        <v/>
      </c>
      <c r="T5432">
        <f>IF(G5432="","",MONTH(G5432))</f>
        <v/>
      </c>
    </row>
    <row r="5433">
      <c r="A5433" s="24" t="n">
        <v>2020</v>
      </c>
      <c r="B5433" s="24" t="n">
        <v>8</v>
      </c>
      <c r="C5433" s="24" t="n">
        <v>14</v>
      </c>
      <c r="D5433" s="24" t="n">
        <v>8</v>
      </c>
      <c r="E5433" s="24" t="n">
        <v>15.38</v>
      </c>
      <c r="F5433" s="25">
        <f>IF($E5433="","",DATE(IF($A5433="",nominal_year,$A5433),$B5433,$C5433)+($D5433-IF(LEFT(hour_conv,1)="1",1,0))/24)</f>
        <v/>
      </c>
      <c r="G5433" s="26">
        <f>IF(F5433="","",INT(F5433))</f>
        <v/>
      </c>
      <c r="H5433">
        <f>IF(G5433="","",IF(AND(MONTH(G5433)*100+DAY(G5433)&gt;=season_lo,MONTH(G5433)*100+DAY(G5433)&lt;=season_hi),1,0))</f>
        <v/>
      </c>
      <c r="I5433">
        <f>IF(G5433="","",G5433-first_day+1)</f>
        <v/>
      </c>
      <c r="J5433" s="27">
        <f>IF(I5433="","",INDEX(Daily!$J$2:$J$421,I5433))</f>
        <v/>
      </c>
      <c r="K5433" s="27">
        <f>IF(J5433="","",J5433+cat_offset)</f>
        <v/>
      </c>
      <c r="L5433" s="27">
        <f>IF(J5433="","",MAX(0,E5433-J5433)^2)</f>
        <v/>
      </c>
      <c r="M5433" s="27">
        <f>IF(J5433="","",MAX(0,E5433-(J5433+twcdh_off))^2)</f>
        <v/>
      </c>
      <c r="N5433" s="27">
        <f>IF(E5433="","",MAX(0,E5433-swcdh_thr)^2)</f>
        <v/>
      </c>
      <c r="O5433">
        <f>IF(K5433="","",ROUND(E5433-K5433,0))</f>
        <v/>
      </c>
      <c r="P5433">
        <f>IF(O5433="","",IF(O5433&gt;=1,O5433,0))</f>
        <v/>
      </c>
      <c r="Q5433" s="27">
        <f>IF(E5433="","",MAX(0,E5433-22))</f>
        <v/>
      </c>
      <c r="R5433" s="27">
        <f>IF(H5433=1,E5433,"")</f>
        <v/>
      </c>
      <c r="S5433" s="27">
        <f>IF(AND(H5433=1,J5433&lt;&gt;""),E5433-J5433,"")</f>
        <v/>
      </c>
      <c r="T5433">
        <f>IF(G5433="","",MONTH(G5433))</f>
        <v/>
      </c>
    </row>
    <row r="5434">
      <c r="A5434" s="24" t="n">
        <v>2020</v>
      </c>
      <c r="B5434" s="24" t="n">
        <v>8</v>
      </c>
      <c r="C5434" s="24" t="n">
        <v>14</v>
      </c>
      <c r="D5434" s="24" t="n">
        <v>9</v>
      </c>
      <c r="E5434" s="24" t="n">
        <v>16.37</v>
      </c>
      <c r="F5434" s="25">
        <f>IF($E5434="","",DATE(IF($A5434="",nominal_year,$A5434),$B5434,$C5434)+($D5434-IF(LEFT(hour_conv,1)="1",1,0))/24)</f>
        <v/>
      </c>
      <c r="G5434" s="26">
        <f>IF(F5434="","",INT(F5434))</f>
        <v/>
      </c>
      <c r="H5434">
        <f>IF(G5434="","",IF(AND(MONTH(G5434)*100+DAY(G5434)&gt;=season_lo,MONTH(G5434)*100+DAY(G5434)&lt;=season_hi),1,0))</f>
        <v/>
      </c>
      <c r="I5434">
        <f>IF(G5434="","",G5434-first_day+1)</f>
        <v/>
      </c>
      <c r="J5434" s="27">
        <f>IF(I5434="","",INDEX(Daily!$J$2:$J$421,I5434))</f>
        <v/>
      </c>
      <c r="K5434" s="27">
        <f>IF(J5434="","",J5434+cat_offset)</f>
        <v/>
      </c>
      <c r="L5434" s="27">
        <f>IF(J5434="","",MAX(0,E5434-J5434)^2)</f>
        <v/>
      </c>
      <c r="M5434" s="27">
        <f>IF(J5434="","",MAX(0,E5434-(J5434+twcdh_off))^2)</f>
        <v/>
      </c>
      <c r="N5434" s="27">
        <f>IF(E5434="","",MAX(0,E5434-swcdh_thr)^2)</f>
        <v/>
      </c>
      <c r="O5434">
        <f>IF(K5434="","",ROUND(E5434-K5434,0))</f>
        <v/>
      </c>
      <c r="P5434">
        <f>IF(O5434="","",IF(O5434&gt;=1,O5434,0))</f>
        <v/>
      </c>
      <c r="Q5434" s="27">
        <f>IF(E5434="","",MAX(0,E5434-22))</f>
        <v/>
      </c>
      <c r="R5434" s="27">
        <f>IF(H5434=1,E5434,"")</f>
        <v/>
      </c>
      <c r="S5434" s="27">
        <f>IF(AND(H5434=1,J5434&lt;&gt;""),E5434-J5434,"")</f>
        <v/>
      </c>
      <c r="T5434">
        <f>IF(G5434="","",MONTH(G5434))</f>
        <v/>
      </c>
    </row>
    <row r="5435">
      <c r="A5435" s="24" t="n">
        <v>2020</v>
      </c>
      <c r="B5435" s="24" t="n">
        <v>8</v>
      </c>
      <c r="C5435" s="24" t="n">
        <v>14</v>
      </c>
      <c r="D5435" s="24" t="n">
        <v>10</v>
      </c>
      <c r="E5435" s="24" t="n">
        <v>17.36</v>
      </c>
      <c r="F5435" s="25">
        <f>IF($E5435="","",DATE(IF($A5435="",nominal_year,$A5435),$B5435,$C5435)+($D5435-IF(LEFT(hour_conv,1)="1",1,0))/24)</f>
        <v/>
      </c>
      <c r="G5435" s="26">
        <f>IF(F5435="","",INT(F5435))</f>
        <v/>
      </c>
      <c r="H5435">
        <f>IF(G5435="","",IF(AND(MONTH(G5435)*100+DAY(G5435)&gt;=season_lo,MONTH(G5435)*100+DAY(G5435)&lt;=season_hi),1,0))</f>
        <v/>
      </c>
      <c r="I5435">
        <f>IF(G5435="","",G5435-first_day+1)</f>
        <v/>
      </c>
      <c r="J5435" s="27">
        <f>IF(I5435="","",INDEX(Daily!$J$2:$J$421,I5435))</f>
        <v/>
      </c>
      <c r="K5435" s="27">
        <f>IF(J5435="","",J5435+cat_offset)</f>
        <v/>
      </c>
      <c r="L5435" s="27">
        <f>IF(J5435="","",MAX(0,E5435-J5435)^2)</f>
        <v/>
      </c>
      <c r="M5435" s="27">
        <f>IF(J5435="","",MAX(0,E5435-(J5435+twcdh_off))^2)</f>
        <v/>
      </c>
      <c r="N5435" s="27">
        <f>IF(E5435="","",MAX(0,E5435-swcdh_thr)^2)</f>
        <v/>
      </c>
      <c r="O5435">
        <f>IF(K5435="","",ROUND(E5435-K5435,0))</f>
        <v/>
      </c>
      <c r="P5435">
        <f>IF(O5435="","",IF(O5435&gt;=1,O5435,0))</f>
        <v/>
      </c>
      <c r="Q5435" s="27">
        <f>IF(E5435="","",MAX(0,E5435-22))</f>
        <v/>
      </c>
      <c r="R5435" s="27">
        <f>IF(H5435=1,E5435,"")</f>
        <v/>
      </c>
      <c r="S5435" s="27">
        <f>IF(AND(H5435=1,J5435&lt;&gt;""),E5435-J5435,"")</f>
        <v/>
      </c>
      <c r="T5435">
        <f>IF(G5435="","",MONTH(G5435))</f>
        <v/>
      </c>
    </row>
    <row r="5436">
      <c r="A5436" s="24" t="n">
        <v>2020</v>
      </c>
      <c r="B5436" s="24" t="n">
        <v>8</v>
      </c>
      <c r="C5436" s="24" t="n">
        <v>14</v>
      </c>
      <c r="D5436" s="24" t="n">
        <v>11</v>
      </c>
      <c r="E5436" s="24" t="n">
        <v>20.02</v>
      </c>
      <c r="F5436" s="25">
        <f>IF($E5436="","",DATE(IF($A5436="",nominal_year,$A5436),$B5436,$C5436)+($D5436-IF(LEFT(hour_conv,1)="1",1,0))/24)</f>
        <v/>
      </c>
      <c r="G5436" s="26">
        <f>IF(F5436="","",INT(F5436))</f>
        <v/>
      </c>
      <c r="H5436">
        <f>IF(G5436="","",IF(AND(MONTH(G5436)*100+DAY(G5436)&gt;=season_lo,MONTH(G5436)*100+DAY(G5436)&lt;=season_hi),1,0))</f>
        <v/>
      </c>
      <c r="I5436">
        <f>IF(G5436="","",G5436-first_day+1)</f>
        <v/>
      </c>
      <c r="J5436" s="27">
        <f>IF(I5436="","",INDEX(Daily!$J$2:$J$421,I5436))</f>
        <v/>
      </c>
      <c r="K5436" s="27">
        <f>IF(J5436="","",J5436+cat_offset)</f>
        <v/>
      </c>
      <c r="L5436" s="27">
        <f>IF(J5436="","",MAX(0,E5436-J5436)^2)</f>
        <v/>
      </c>
      <c r="M5436" s="27">
        <f>IF(J5436="","",MAX(0,E5436-(J5436+twcdh_off))^2)</f>
        <v/>
      </c>
      <c r="N5436" s="27">
        <f>IF(E5436="","",MAX(0,E5436-swcdh_thr)^2)</f>
        <v/>
      </c>
      <c r="O5436">
        <f>IF(K5436="","",ROUND(E5436-K5436,0))</f>
        <v/>
      </c>
      <c r="P5436">
        <f>IF(O5436="","",IF(O5436&gt;=1,O5436,0))</f>
        <v/>
      </c>
      <c r="Q5436" s="27">
        <f>IF(E5436="","",MAX(0,E5436-22))</f>
        <v/>
      </c>
      <c r="R5436" s="27">
        <f>IF(H5436=1,E5436,"")</f>
        <v/>
      </c>
      <c r="S5436" s="27">
        <f>IF(AND(H5436=1,J5436&lt;&gt;""),E5436-J5436,"")</f>
        <v/>
      </c>
      <c r="T5436">
        <f>IF(G5436="","",MONTH(G5436))</f>
        <v/>
      </c>
    </row>
    <row r="5437">
      <c r="A5437" s="24" t="n">
        <v>2020</v>
      </c>
      <c r="B5437" s="24" t="n">
        <v>8</v>
      </c>
      <c r="C5437" s="24" t="n">
        <v>14</v>
      </c>
      <c r="D5437" s="24" t="n">
        <v>12</v>
      </c>
      <c r="E5437" s="24" t="n">
        <v>20.62</v>
      </c>
      <c r="F5437" s="25">
        <f>IF($E5437="","",DATE(IF($A5437="",nominal_year,$A5437),$B5437,$C5437)+($D5437-IF(LEFT(hour_conv,1)="1",1,0))/24)</f>
        <v/>
      </c>
      <c r="G5437" s="26">
        <f>IF(F5437="","",INT(F5437))</f>
        <v/>
      </c>
      <c r="H5437">
        <f>IF(G5437="","",IF(AND(MONTH(G5437)*100+DAY(G5437)&gt;=season_lo,MONTH(G5437)*100+DAY(G5437)&lt;=season_hi),1,0))</f>
        <v/>
      </c>
      <c r="I5437">
        <f>IF(G5437="","",G5437-first_day+1)</f>
        <v/>
      </c>
      <c r="J5437" s="27">
        <f>IF(I5437="","",INDEX(Daily!$J$2:$J$421,I5437))</f>
        <v/>
      </c>
      <c r="K5437" s="27">
        <f>IF(J5437="","",J5437+cat_offset)</f>
        <v/>
      </c>
      <c r="L5437" s="27">
        <f>IF(J5437="","",MAX(0,E5437-J5437)^2)</f>
        <v/>
      </c>
      <c r="M5437" s="27">
        <f>IF(J5437="","",MAX(0,E5437-(J5437+twcdh_off))^2)</f>
        <v/>
      </c>
      <c r="N5437" s="27">
        <f>IF(E5437="","",MAX(0,E5437-swcdh_thr)^2)</f>
        <v/>
      </c>
      <c r="O5437">
        <f>IF(K5437="","",ROUND(E5437-K5437,0))</f>
        <v/>
      </c>
      <c r="P5437">
        <f>IF(O5437="","",IF(O5437&gt;=1,O5437,0))</f>
        <v/>
      </c>
      <c r="Q5437" s="27">
        <f>IF(E5437="","",MAX(0,E5437-22))</f>
        <v/>
      </c>
      <c r="R5437" s="27">
        <f>IF(H5437=1,E5437,"")</f>
        <v/>
      </c>
      <c r="S5437" s="27">
        <f>IF(AND(H5437=1,J5437&lt;&gt;""),E5437-J5437,"")</f>
        <v/>
      </c>
      <c r="T5437">
        <f>IF(G5437="","",MONTH(G5437))</f>
        <v/>
      </c>
    </row>
    <row r="5438">
      <c r="A5438" s="24" t="n">
        <v>2020</v>
      </c>
      <c r="B5438" s="24" t="n">
        <v>8</v>
      </c>
      <c r="C5438" s="24" t="n">
        <v>14</v>
      </c>
      <c r="D5438" s="24" t="n">
        <v>13</v>
      </c>
      <c r="E5438" s="24" t="n">
        <v>21.63</v>
      </c>
      <c r="F5438" s="25">
        <f>IF($E5438="","",DATE(IF($A5438="",nominal_year,$A5438),$B5438,$C5438)+($D5438-IF(LEFT(hour_conv,1)="1",1,0))/24)</f>
        <v/>
      </c>
      <c r="G5438" s="26">
        <f>IF(F5438="","",INT(F5438))</f>
        <v/>
      </c>
      <c r="H5438">
        <f>IF(G5438="","",IF(AND(MONTH(G5438)*100+DAY(G5438)&gt;=season_lo,MONTH(G5438)*100+DAY(G5438)&lt;=season_hi),1,0))</f>
        <v/>
      </c>
      <c r="I5438">
        <f>IF(G5438="","",G5438-first_day+1)</f>
        <v/>
      </c>
      <c r="J5438" s="27">
        <f>IF(I5438="","",INDEX(Daily!$J$2:$J$421,I5438))</f>
        <v/>
      </c>
      <c r="K5438" s="27">
        <f>IF(J5438="","",J5438+cat_offset)</f>
        <v/>
      </c>
      <c r="L5438" s="27">
        <f>IF(J5438="","",MAX(0,E5438-J5438)^2)</f>
        <v/>
      </c>
      <c r="M5438" s="27">
        <f>IF(J5438="","",MAX(0,E5438-(J5438+twcdh_off))^2)</f>
        <v/>
      </c>
      <c r="N5438" s="27">
        <f>IF(E5438="","",MAX(0,E5438-swcdh_thr)^2)</f>
        <v/>
      </c>
      <c r="O5438">
        <f>IF(K5438="","",ROUND(E5438-K5438,0))</f>
        <v/>
      </c>
      <c r="P5438">
        <f>IF(O5438="","",IF(O5438&gt;=1,O5438,0))</f>
        <v/>
      </c>
      <c r="Q5438" s="27">
        <f>IF(E5438="","",MAX(0,E5438-22))</f>
        <v/>
      </c>
      <c r="R5438" s="27">
        <f>IF(H5438=1,E5438,"")</f>
        <v/>
      </c>
      <c r="S5438" s="27">
        <f>IF(AND(H5438=1,J5438&lt;&gt;""),E5438-J5438,"")</f>
        <v/>
      </c>
      <c r="T5438">
        <f>IF(G5438="","",MONTH(G5438))</f>
        <v/>
      </c>
    </row>
    <row r="5439">
      <c r="A5439" s="24" t="n">
        <v>2020</v>
      </c>
      <c r="B5439" s="24" t="n">
        <v>8</v>
      </c>
      <c r="C5439" s="24" t="n">
        <v>14</v>
      </c>
      <c r="D5439" s="24" t="n">
        <v>14</v>
      </c>
      <c r="E5439" s="24" t="n">
        <v>23.24</v>
      </c>
      <c r="F5439" s="25">
        <f>IF($E5439="","",DATE(IF($A5439="",nominal_year,$A5439),$B5439,$C5439)+($D5439-IF(LEFT(hour_conv,1)="1",1,0))/24)</f>
        <v/>
      </c>
      <c r="G5439" s="26">
        <f>IF(F5439="","",INT(F5439))</f>
        <v/>
      </c>
      <c r="H5439">
        <f>IF(G5439="","",IF(AND(MONTH(G5439)*100+DAY(G5439)&gt;=season_lo,MONTH(G5439)*100+DAY(G5439)&lt;=season_hi),1,0))</f>
        <v/>
      </c>
      <c r="I5439">
        <f>IF(G5439="","",G5439-first_day+1)</f>
        <v/>
      </c>
      <c r="J5439" s="27">
        <f>IF(I5439="","",INDEX(Daily!$J$2:$J$421,I5439))</f>
        <v/>
      </c>
      <c r="K5439" s="27">
        <f>IF(J5439="","",J5439+cat_offset)</f>
        <v/>
      </c>
      <c r="L5439" s="27">
        <f>IF(J5439="","",MAX(0,E5439-J5439)^2)</f>
        <v/>
      </c>
      <c r="M5439" s="27">
        <f>IF(J5439="","",MAX(0,E5439-(J5439+twcdh_off))^2)</f>
        <v/>
      </c>
      <c r="N5439" s="27">
        <f>IF(E5439="","",MAX(0,E5439-swcdh_thr)^2)</f>
        <v/>
      </c>
      <c r="O5439">
        <f>IF(K5439="","",ROUND(E5439-K5439,0))</f>
        <v/>
      </c>
      <c r="P5439">
        <f>IF(O5439="","",IF(O5439&gt;=1,O5439,0))</f>
        <v/>
      </c>
      <c r="Q5439" s="27">
        <f>IF(E5439="","",MAX(0,E5439-22))</f>
        <v/>
      </c>
      <c r="R5439" s="27">
        <f>IF(H5439=1,E5439,"")</f>
        <v/>
      </c>
      <c r="S5439" s="27">
        <f>IF(AND(H5439=1,J5439&lt;&gt;""),E5439-J5439,"")</f>
        <v/>
      </c>
      <c r="T5439">
        <f>IF(G5439="","",MONTH(G5439))</f>
        <v/>
      </c>
    </row>
    <row r="5440">
      <c r="A5440" s="24" t="n">
        <v>2020</v>
      </c>
      <c r="B5440" s="24" t="n">
        <v>8</v>
      </c>
      <c r="C5440" s="24" t="n">
        <v>14</v>
      </c>
      <c r="D5440" s="24" t="n">
        <v>15</v>
      </c>
      <c r="E5440" s="24" t="n">
        <v>22.94</v>
      </c>
      <c r="F5440" s="25">
        <f>IF($E5440="","",DATE(IF($A5440="",nominal_year,$A5440),$B5440,$C5440)+($D5440-IF(LEFT(hour_conv,1)="1",1,0))/24)</f>
        <v/>
      </c>
      <c r="G5440" s="26">
        <f>IF(F5440="","",INT(F5440))</f>
        <v/>
      </c>
      <c r="H5440">
        <f>IF(G5440="","",IF(AND(MONTH(G5440)*100+DAY(G5440)&gt;=season_lo,MONTH(G5440)*100+DAY(G5440)&lt;=season_hi),1,0))</f>
        <v/>
      </c>
      <c r="I5440">
        <f>IF(G5440="","",G5440-first_day+1)</f>
        <v/>
      </c>
      <c r="J5440" s="27">
        <f>IF(I5440="","",INDEX(Daily!$J$2:$J$421,I5440))</f>
        <v/>
      </c>
      <c r="K5440" s="27">
        <f>IF(J5440="","",J5440+cat_offset)</f>
        <v/>
      </c>
      <c r="L5440" s="27">
        <f>IF(J5440="","",MAX(0,E5440-J5440)^2)</f>
        <v/>
      </c>
      <c r="M5440" s="27">
        <f>IF(J5440="","",MAX(0,E5440-(J5440+twcdh_off))^2)</f>
        <v/>
      </c>
      <c r="N5440" s="27">
        <f>IF(E5440="","",MAX(0,E5440-swcdh_thr)^2)</f>
        <v/>
      </c>
      <c r="O5440">
        <f>IF(K5440="","",ROUND(E5440-K5440,0))</f>
        <v/>
      </c>
      <c r="P5440">
        <f>IF(O5440="","",IF(O5440&gt;=1,O5440,0))</f>
        <v/>
      </c>
      <c r="Q5440" s="27">
        <f>IF(E5440="","",MAX(0,E5440-22))</f>
        <v/>
      </c>
      <c r="R5440" s="27">
        <f>IF(H5440=1,E5440,"")</f>
        <v/>
      </c>
      <c r="S5440" s="27">
        <f>IF(AND(H5440=1,J5440&lt;&gt;""),E5440-J5440,"")</f>
        <v/>
      </c>
      <c r="T5440">
        <f>IF(G5440="","",MONTH(G5440))</f>
        <v/>
      </c>
    </row>
    <row r="5441">
      <c r="A5441" s="24" t="n">
        <v>2020</v>
      </c>
      <c r="B5441" s="24" t="n">
        <v>8</v>
      </c>
      <c r="C5441" s="24" t="n">
        <v>14</v>
      </c>
      <c r="D5441" s="24" t="n">
        <v>16</v>
      </c>
      <c r="E5441" s="24" t="n">
        <v>23.46</v>
      </c>
      <c r="F5441" s="25">
        <f>IF($E5441="","",DATE(IF($A5441="",nominal_year,$A5441),$B5441,$C5441)+($D5441-IF(LEFT(hour_conv,1)="1",1,0))/24)</f>
        <v/>
      </c>
      <c r="G5441" s="26">
        <f>IF(F5441="","",INT(F5441))</f>
        <v/>
      </c>
      <c r="H5441">
        <f>IF(G5441="","",IF(AND(MONTH(G5441)*100+DAY(G5441)&gt;=season_lo,MONTH(G5441)*100+DAY(G5441)&lt;=season_hi),1,0))</f>
        <v/>
      </c>
      <c r="I5441">
        <f>IF(G5441="","",G5441-first_day+1)</f>
        <v/>
      </c>
      <c r="J5441" s="27">
        <f>IF(I5441="","",INDEX(Daily!$J$2:$J$421,I5441))</f>
        <v/>
      </c>
      <c r="K5441" s="27">
        <f>IF(J5441="","",J5441+cat_offset)</f>
        <v/>
      </c>
      <c r="L5441" s="27">
        <f>IF(J5441="","",MAX(0,E5441-J5441)^2)</f>
        <v/>
      </c>
      <c r="M5441" s="27">
        <f>IF(J5441="","",MAX(0,E5441-(J5441+twcdh_off))^2)</f>
        <v/>
      </c>
      <c r="N5441" s="27">
        <f>IF(E5441="","",MAX(0,E5441-swcdh_thr)^2)</f>
        <v/>
      </c>
      <c r="O5441">
        <f>IF(K5441="","",ROUND(E5441-K5441,0))</f>
        <v/>
      </c>
      <c r="P5441">
        <f>IF(O5441="","",IF(O5441&gt;=1,O5441,0))</f>
        <v/>
      </c>
      <c r="Q5441" s="27">
        <f>IF(E5441="","",MAX(0,E5441-22))</f>
        <v/>
      </c>
      <c r="R5441" s="27">
        <f>IF(H5441=1,E5441,"")</f>
        <v/>
      </c>
      <c r="S5441" s="27">
        <f>IF(AND(H5441=1,J5441&lt;&gt;""),E5441-J5441,"")</f>
        <v/>
      </c>
      <c r="T5441">
        <f>IF(G5441="","",MONTH(G5441))</f>
        <v/>
      </c>
    </row>
    <row r="5442">
      <c r="A5442" s="24" t="n">
        <v>2020</v>
      </c>
      <c r="B5442" s="24" t="n">
        <v>8</v>
      </c>
      <c r="C5442" s="24" t="n">
        <v>14</v>
      </c>
      <c r="D5442" s="24" t="n">
        <v>17</v>
      </c>
      <c r="E5442" s="24" t="n">
        <v>23.17</v>
      </c>
      <c r="F5442" s="25">
        <f>IF($E5442="","",DATE(IF($A5442="",nominal_year,$A5442),$B5442,$C5442)+($D5442-IF(LEFT(hour_conv,1)="1",1,0))/24)</f>
        <v/>
      </c>
      <c r="G5442" s="26">
        <f>IF(F5442="","",INT(F5442))</f>
        <v/>
      </c>
      <c r="H5442">
        <f>IF(G5442="","",IF(AND(MONTH(G5442)*100+DAY(G5442)&gt;=season_lo,MONTH(G5442)*100+DAY(G5442)&lt;=season_hi),1,0))</f>
        <v/>
      </c>
      <c r="I5442">
        <f>IF(G5442="","",G5442-first_day+1)</f>
        <v/>
      </c>
      <c r="J5442" s="27">
        <f>IF(I5442="","",INDEX(Daily!$J$2:$J$421,I5442))</f>
        <v/>
      </c>
      <c r="K5442" s="27">
        <f>IF(J5442="","",J5442+cat_offset)</f>
        <v/>
      </c>
      <c r="L5442" s="27">
        <f>IF(J5442="","",MAX(0,E5442-J5442)^2)</f>
        <v/>
      </c>
      <c r="M5442" s="27">
        <f>IF(J5442="","",MAX(0,E5442-(J5442+twcdh_off))^2)</f>
        <v/>
      </c>
      <c r="N5442" s="27">
        <f>IF(E5442="","",MAX(0,E5442-swcdh_thr)^2)</f>
        <v/>
      </c>
      <c r="O5442">
        <f>IF(K5442="","",ROUND(E5442-K5442,0))</f>
        <v/>
      </c>
      <c r="P5442">
        <f>IF(O5442="","",IF(O5442&gt;=1,O5442,0))</f>
        <v/>
      </c>
      <c r="Q5442" s="27">
        <f>IF(E5442="","",MAX(0,E5442-22))</f>
        <v/>
      </c>
      <c r="R5442" s="27">
        <f>IF(H5442=1,E5442,"")</f>
        <v/>
      </c>
      <c r="S5442" s="27">
        <f>IF(AND(H5442=1,J5442&lt;&gt;""),E5442-J5442,"")</f>
        <v/>
      </c>
      <c r="T5442">
        <f>IF(G5442="","",MONTH(G5442))</f>
        <v/>
      </c>
    </row>
    <row r="5443">
      <c r="A5443" s="24" t="n">
        <v>2020</v>
      </c>
      <c r="B5443" s="24" t="n">
        <v>8</v>
      </c>
      <c r="C5443" s="24" t="n">
        <v>14</v>
      </c>
      <c r="D5443" s="24" t="n">
        <v>18</v>
      </c>
      <c r="E5443" s="24" t="n">
        <v>23.22</v>
      </c>
      <c r="F5443" s="25">
        <f>IF($E5443="","",DATE(IF($A5443="",nominal_year,$A5443),$B5443,$C5443)+($D5443-IF(LEFT(hour_conv,1)="1",1,0))/24)</f>
        <v/>
      </c>
      <c r="G5443" s="26">
        <f>IF(F5443="","",INT(F5443))</f>
        <v/>
      </c>
      <c r="H5443">
        <f>IF(G5443="","",IF(AND(MONTH(G5443)*100+DAY(G5443)&gt;=season_lo,MONTH(G5443)*100+DAY(G5443)&lt;=season_hi),1,0))</f>
        <v/>
      </c>
      <c r="I5443">
        <f>IF(G5443="","",G5443-first_day+1)</f>
        <v/>
      </c>
      <c r="J5443" s="27">
        <f>IF(I5443="","",INDEX(Daily!$J$2:$J$421,I5443))</f>
        <v/>
      </c>
      <c r="K5443" s="27">
        <f>IF(J5443="","",J5443+cat_offset)</f>
        <v/>
      </c>
      <c r="L5443" s="27">
        <f>IF(J5443="","",MAX(0,E5443-J5443)^2)</f>
        <v/>
      </c>
      <c r="M5443" s="27">
        <f>IF(J5443="","",MAX(0,E5443-(J5443+twcdh_off))^2)</f>
        <v/>
      </c>
      <c r="N5443" s="27">
        <f>IF(E5443="","",MAX(0,E5443-swcdh_thr)^2)</f>
        <v/>
      </c>
      <c r="O5443">
        <f>IF(K5443="","",ROUND(E5443-K5443,0))</f>
        <v/>
      </c>
      <c r="P5443">
        <f>IF(O5443="","",IF(O5443&gt;=1,O5443,0))</f>
        <v/>
      </c>
      <c r="Q5443" s="27">
        <f>IF(E5443="","",MAX(0,E5443-22))</f>
        <v/>
      </c>
      <c r="R5443" s="27">
        <f>IF(H5443=1,E5443,"")</f>
        <v/>
      </c>
      <c r="S5443" s="27">
        <f>IF(AND(H5443=1,J5443&lt;&gt;""),E5443-J5443,"")</f>
        <v/>
      </c>
      <c r="T5443">
        <f>IF(G5443="","",MONTH(G5443))</f>
        <v/>
      </c>
    </row>
    <row r="5444">
      <c r="A5444" s="24" t="n">
        <v>2020</v>
      </c>
      <c r="B5444" s="24" t="n">
        <v>8</v>
      </c>
      <c r="C5444" s="24" t="n">
        <v>14</v>
      </c>
      <c r="D5444" s="24" t="n">
        <v>19</v>
      </c>
      <c r="E5444" s="24" t="n">
        <v>22.24</v>
      </c>
      <c r="F5444" s="25">
        <f>IF($E5444="","",DATE(IF($A5444="",nominal_year,$A5444),$B5444,$C5444)+($D5444-IF(LEFT(hour_conv,1)="1",1,0))/24)</f>
        <v/>
      </c>
      <c r="G5444" s="26">
        <f>IF(F5444="","",INT(F5444))</f>
        <v/>
      </c>
      <c r="H5444">
        <f>IF(G5444="","",IF(AND(MONTH(G5444)*100+DAY(G5444)&gt;=season_lo,MONTH(G5444)*100+DAY(G5444)&lt;=season_hi),1,0))</f>
        <v/>
      </c>
      <c r="I5444">
        <f>IF(G5444="","",G5444-first_day+1)</f>
        <v/>
      </c>
      <c r="J5444" s="27">
        <f>IF(I5444="","",INDEX(Daily!$J$2:$J$421,I5444))</f>
        <v/>
      </c>
      <c r="K5444" s="27">
        <f>IF(J5444="","",J5444+cat_offset)</f>
        <v/>
      </c>
      <c r="L5444" s="27">
        <f>IF(J5444="","",MAX(0,E5444-J5444)^2)</f>
        <v/>
      </c>
      <c r="M5444" s="27">
        <f>IF(J5444="","",MAX(0,E5444-(J5444+twcdh_off))^2)</f>
        <v/>
      </c>
      <c r="N5444" s="27">
        <f>IF(E5444="","",MAX(0,E5444-swcdh_thr)^2)</f>
        <v/>
      </c>
      <c r="O5444">
        <f>IF(K5444="","",ROUND(E5444-K5444,0))</f>
        <v/>
      </c>
      <c r="P5444">
        <f>IF(O5444="","",IF(O5444&gt;=1,O5444,0))</f>
        <v/>
      </c>
      <c r="Q5444" s="27">
        <f>IF(E5444="","",MAX(0,E5444-22))</f>
        <v/>
      </c>
      <c r="R5444" s="27">
        <f>IF(H5444=1,E5444,"")</f>
        <v/>
      </c>
      <c r="S5444" s="27">
        <f>IF(AND(H5444=1,J5444&lt;&gt;""),E5444-J5444,"")</f>
        <v/>
      </c>
      <c r="T5444">
        <f>IF(G5444="","",MONTH(G5444))</f>
        <v/>
      </c>
    </row>
    <row r="5445">
      <c r="A5445" s="24" t="n">
        <v>2020</v>
      </c>
      <c r="B5445" s="24" t="n">
        <v>8</v>
      </c>
      <c r="C5445" s="24" t="n">
        <v>14</v>
      </c>
      <c r="D5445" s="24" t="n">
        <v>20</v>
      </c>
      <c r="E5445" s="24" t="n">
        <v>21.2</v>
      </c>
      <c r="F5445" s="25">
        <f>IF($E5445="","",DATE(IF($A5445="",nominal_year,$A5445),$B5445,$C5445)+($D5445-IF(LEFT(hour_conv,1)="1",1,0))/24)</f>
        <v/>
      </c>
      <c r="G5445" s="26">
        <f>IF(F5445="","",INT(F5445))</f>
        <v/>
      </c>
      <c r="H5445">
        <f>IF(G5445="","",IF(AND(MONTH(G5445)*100+DAY(G5445)&gt;=season_lo,MONTH(G5445)*100+DAY(G5445)&lt;=season_hi),1,0))</f>
        <v/>
      </c>
      <c r="I5445">
        <f>IF(G5445="","",G5445-first_day+1)</f>
        <v/>
      </c>
      <c r="J5445" s="27">
        <f>IF(I5445="","",INDEX(Daily!$J$2:$J$421,I5445))</f>
        <v/>
      </c>
      <c r="K5445" s="27">
        <f>IF(J5445="","",J5445+cat_offset)</f>
        <v/>
      </c>
      <c r="L5445" s="27">
        <f>IF(J5445="","",MAX(0,E5445-J5445)^2)</f>
        <v/>
      </c>
      <c r="M5445" s="27">
        <f>IF(J5445="","",MAX(0,E5445-(J5445+twcdh_off))^2)</f>
        <v/>
      </c>
      <c r="N5445" s="27">
        <f>IF(E5445="","",MAX(0,E5445-swcdh_thr)^2)</f>
        <v/>
      </c>
      <c r="O5445">
        <f>IF(K5445="","",ROUND(E5445-K5445,0))</f>
        <v/>
      </c>
      <c r="P5445">
        <f>IF(O5445="","",IF(O5445&gt;=1,O5445,0))</f>
        <v/>
      </c>
      <c r="Q5445" s="27">
        <f>IF(E5445="","",MAX(0,E5445-22))</f>
        <v/>
      </c>
      <c r="R5445" s="27">
        <f>IF(H5445=1,E5445,"")</f>
        <v/>
      </c>
      <c r="S5445" s="27">
        <f>IF(AND(H5445=1,J5445&lt;&gt;""),E5445-J5445,"")</f>
        <v/>
      </c>
      <c r="T5445">
        <f>IF(G5445="","",MONTH(G5445))</f>
        <v/>
      </c>
    </row>
    <row r="5446">
      <c r="A5446" s="24" t="n">
        <v>2020</v>
      </c>
      <c r="B5446" s="24" t="n">
        <v>8</v>
      </c>
      <c r="C5446" s="24" t="n">
        <v>14</v>
      </c>
      <c r="D5446" s="24" t="n">
        <v>21</v>
      </c>
      <c r="E5446" s="24" t="n">
        <v>19.82</v>
      </c>
      <c r="F5446" s="25">
        <f>IF($E5446="","",DATE(IF($A5446="",nominal_year,$A5446),$B5446,$C5446)+($D5446-IF(LEFT(hour_conv,1)="1",1,0))/24)</f>
        <v/>
      </c>
      <c r="G5446" s="26">
        <f>IF(F5446="","",INT(F5446))</f>
        <v/>
      </c>
      <c r="H5446">
        <f>IF(G5446="","",IF(AND(MONTH(G5446)*100+DAY(G5446)&gt;=season_lo,MONTH(G5446)*100+DAY(G5446)&lt;=season_hi),1,0))</f>
        <v/>
      </c>
      <c r="I5446">
        <f>IF(G5446="","",G5446-first_day+1)</f>
        <v/>
      </c>
      <c r="J5446" s="27">
        <f>IF(I5446="","",INDEX(Daily!$J$2:$J$421,I5446))</f>
        <v/>
      </c>
      <c r="K5446" s="27">
        <f>IF(J5446="","",J5446+cat_offset)</f>
        <v/>
      </c>
      <c r="L5446" s="27">
        <f>IF(J5446="","",MAX(0,E5446-J5446)^2)</f>
        <v/>
      </c>
      <c r="M5446" s="27">
        <f>IF(J5446="","",MAX(0,E5446-(J5446+twcdh_off))^2)</f>
        <v/>
      </c>
      <c r="N5446" s="27">
        <f>IF(E5446="","",MAX(0,E5446-swcdh_thr)^2)</f>
        <v/>
      </c>
      <c r="O5446">
        <f>IF(K5446="","",ROUND(E5446-K5446,0))</f>
        <v/>
      </c>
      <c r="P5446">
        <f>IF(O5446="","",IF(O5446&gt;=1,O5446,0))</f>
        <v/>
      </c>
      <c r="Q5446" s="27">
        <f>IF(E5446="","",MAX(0,E5446-22))</f>
        <v/>
      </c>
      <c r="R5446" s="27">
        <f>IF(H5446=1,E5446,"")</f>
        <v/>
      </c>
      <c r="S5446" s="27">
        <f>IF(AND(H5446=1,J5446&lt;&gt;""),E5446-J5446,"")</f>
        <v/>
      </c>
      <c r="T5446">
        <f>IF(G5446="","",MONTH(G5446))</f>
        <v/>
      </c>
    </row>
    <row r="5447">
      <c r="A5447" s="24" t="n">
        <v>2020</v>
      </c>
      <c r="B5447" s="24" t="n">
        <v>8</v>
      </c>
      <c r="C5447" s="24" t="n">
        <v>14</v>
      </c>
      <c r="D5447" s="24" t="n">
        <v>22</v>
      </c>
      <c r="E5447" s="24" t="n">
        <v>18.79</v>
      </c>
      <c r="F5447" s="25">
        <f>IF($E5447="","",DATE(IF($A5447="",nominal_year,$A5447),$B5447,$C5447)+($D5447-IF(LEFT(hour_conv,1)="1",1,0))/24)</f>
        <v/>
      </c>
      <c r="G5447" s="26">
        <f>IF(F5447="","",INT(F5447))</f>
        <v/>
      </c>
      <c r="H5447">
        <f>IF(G5447="","",IF(AND(MONTH(G5447)*100+DAY(G5447)&gt;=season_lo,MONTH(G5447)*100+DAY(G5447)&lt;=season_hi),1,0))</f>
        <v/>
      </c>
      <c r="I5447">
        <f>IF(G5447="","",G5447-first_day+1)</f>
        <v/>
      </c>
      <c r="J5447" s="27">
        <f>IF(I5447="","",INDEX(Daily!$J$2:$J$421,I5447))</f>
        <v/>
      </c>
      <c r="K5447" s="27">
        <f>IF(J5447="","",J5447+cat_offset)</f>
        <v/>
      </c>
      <c r="L5447" s="27">
        <f>IF(J5447="","",MAX(0,E5447-J5447)^2)</f>
        <v/>
      </c>
      <c r="M5447" s="27">
        <f>IF(J5447="","",MAX(0,E5447-(J5447+twcdh_off))^2)</f>
        <v/>
      </c>
      <c r="N5447" s="27">
        <f>IF(E5447="","",MAX(0,E5447-swcdh_thr)^2)</f>
        <v/>
      </c>
      <c r="O5447">
        <f>IF(K5447="","",ROUND(E5447-K5447,0))</f>
        <v/>
      </c>
      <c r="P5447">
        <f>IF(O5447="","",IF(O5447&gt;=1,O5447,0))</f>
        <v/>
      </c>
      <c r="Q5447" s="27">
        <f>IF(E5447="","",MAX(0,E5447-22))</f>
        <v/>
      </c>
      <c r="R5447" s="27">
        <f>IF(H5447=1,E5447,"")</f>
        <v/>
      </c>
      <c r="S5447" s="27">
        <f>IF(AND(H5447=1,J5447&lt;&gt;""),E5447-J5447,"")</f>
        <v/>
      </c>
      <c r="T5447">
        <f>IF(G5447="","",MONTH(G5447))</f>
        <v/>
      </c>
    </row>
    <row r="5448">
      <c r="A5448" s="24" t="n">
        <v>2020</v>
      </c>
      <c r="B5448" s="24" t="n">
        <v>8</v>
      </c>
      <c r="C5448" s="24" t="n">
        <v>14</v>
      </c>
      <c r="D5448" s="24" t="n">
        <v>23</v>
      </c>
      <c r="E5448" s="24" t="n">
        <v>17.94</v>
      </c>
      <c r="F5448" s="25">
        <f>IF($E5448="","",DATE(IF($A5448="",nominal_year,$A5448),$B5448,$C5448)+($D5448-IF(LEFT(hour_conv,1)="1",1,0))/24)</f>
        <v/>
      </c>
      <c r="G5448" s="26">
        <f>IF(F5448="","",INT(F5448))</f>
        <v/>
      </c>
      <c r="H5448">
        <f>IF(G5448="","",IF(AND(MONTH(G5448)*100+DAY(G5448)&gt;=season_lo,MONTH(G5448)*100+DAY(G5448)&lt;=season_hi),1,0))</f>
        <v/>
      </c>
      <c r="I5448">
        <f>IF(G5448="","",G5448-first_day+1)</f>
        <v/>
      </c>
      <c r="J5448" s="27">
        <f>IF(I5448="","",INDEX(Daily!$J$2:$J$421,I5448))</f>
        <v/>
      </c>
      <c r="K5448" s="27">
        <f>IF(J5448="","",J5448+cat_offset)</f>
        <v/>
      </c>
      <c r="L5448" s="27">
        <f>IF(J5448="","",MAX(0,E5448-J5448)^2)</f>
        <v/>
      </c>
      <c r="M5448" s="27">
        <f>IF(J5448="","",MAX(0,E5448-(J5448+twcdh_off))^2)</f>
        <v/>
      </c>
      <c r="N5448" s="27">
        <f>IF(E5448="","",MAX(0,E5448-swcdh_thr)^2)</f>
        <v/>
      </c>
      <c r="O5448">
        <f>IF(K5448="","",ROUND(E5448-K5448,0))</f>
        <v/>
      </c>
      <c r="P5448">
        <f>IF(O5448="","",IF(O5448&gt;=1,O5448,0))</f>
        <v/>
      </c>
      <c r="Q5448" s="27">
        <f>IF(E5448="","",MAX(0,E5448-22))</f>
        <v/>
      </c>
      <c r="R5448" s="27">
        <f>IF(H5448=1,E5448,"")</f>
        <v/>
      </c>
      <c r="S5448" s="27">
        <f>IF(AND(H5448=1,J5448&lt;&gt;""),E5448-J5448,"")</f>
        <v/>
      </c>
      <c r="T5448">
        <f>IF(G5448="","",MONTH(G5448))</f>
        <v/>
      </c>
    </row>
    <row r="5449">
      <c r="A5449" s="24" t="n">
        <v>2020</v>
      </c>
      <c r="B5449" s="24" t="n">
        <v>8</v>
      </c>
      <c r="C5449" s="24" t="n">
        <v>14</v>
      </c>
      <c r="D5449" s="24" t="n">
        <v>24</v>
      </c>
      <c r="E5449" s="24" t="n">
        <v>15.53</v>
      </c>
      <c r="F5449" s="25">
        <f>IF($E5449="","",DATE(IF($A5449="",nominal_year,$A5449),$B5449,$C5449)+($D5449-IF(LEFT(hour_conv,1)="1",1,0))/24)</f>
        <v/>
      </c>
      <c r="G5449" s="26">
        <f>IF(F5449="","",INT(F5449))</f>
        <v/>
      </c>
      <c r="H5449">
        <f>IF(G5449="","",IF(AND(MONTH(G5449)*100+DAY(G5449)&gt;=season_lo,MONTH(G5449)*100+DAY(G5449)&lt;=season_hi),1,0))</f>
        <v/>
      </c>
      <c r="I5449">
        <f>IF(G5449="","",G5449-first_day+1)</f>
        <v/>
      </c>
      <c r="J5449" s="27">
        <f>IF(I5449="","",INDEX(Daily!$J$2:$J$421,I5449))</f>
        <v/>
      </c>
      <c r="K5449" s="27">
        <f>IF(J5449="","",J5449+cat_offset)</f>
        <v/>
      </c>
      <c r="L5449" s="27">
        <f>IF(J5449="","",MAX(0,E5449-J5449)^2)</f>
        <v/>
      </c>
      <c r="M5449" s="27">
        <f>IF(J5449="","",MAX(0,E5449-(J5449+twcdh_off))^2)</f>
        <v/>
      </c>
      <c r="N5449" s="27">
        <f>IF(E5449="","",MAX(0,E5449-swcdh_thr)^2)</f>
        <v/>
      </c>
      <c r="O5449">
        <f>IF(K5449="","",ROUND(E5449-K5449,0))</f>
        <v/>
      </c>
      <c r="P5449">
        <f>IF(O5449="","",IF(O5449&gt;=1,O5449,0))</f>
        <v/>
      </c>
      <c r="Q5449" s="27">
        <f>IF(E5449="","",MAX(0,E5449-22))</f>
        <v/>
      </c>
      <c r="R5449" s="27">
        <f>IF(H5449=1,E5449,"")</f>
        <v/>
      </c>
      <c r="S5449" s="27">
        <f>IF(AND(H5449=1,J5449&lt;&gt;""),E5449-J5449,"")</f>
        <v/>
      </c>
      <c r="T5449">
        <f>IF(G5449="","",MONTH(G5449))</f>
        <v/>
      </c>
    </row>
    <row r="5450">
      <c r="A5450" s="24" t="n">
        <v>2020</v>
      </c>
      <c r="B5450" s="24" t="n">
        <v>8</v>
      </c>
      <c r="C5450" s="24" t="n">
        <v>15</v>
      </c>
      <c r="D5450" s="24" t="n">
        <v>1</v>
      </c>
      <c r="E5450" s="24" t="n">
        <v>14.84</v>
      </c>
      <c r="F5450" s="25">
        <f>IF($E5450="","",DATE(IF($A5450="",nominal_year,$A5450),$B5450,$C5450)+($D5450-IF(LEFT(hour_conv,1)="1",1,0))/24)</f>
        <v/>
      </c>
      <c r="G5450" s="26">
        <f>IF(F5450="","",INT(F5450))</f>
        <v/>
      </c>
      <c r="H5450">
        <f>IF(G5450="","",IF(AND(MONTH(G5450)*100+DAY(G5450)&gt;=season_lo,MONTH(G5450)*100+DAY(G5450)&lt;=season_hi),1,0))</f>
        <v/>
      </c>
      <c r="I5450">
        <f>IF(G5450="","",G5450-first_day+1)</f>
        <v/>
      </c>
      <c r="J5450" s="27">
        <f>IF(I5450="","",INDEX(Daily!$J$2:$J$421,I5450))</f>
        <v/>
      </c>
      <c r="K5450" s="27">
        <f>IF(J5450="","",J5450+cat_offset)</f>
        <v/>
      </c>
      <c r="L5450" s="27">
        <f>IF(J5450="","",MAX(0,E5450-J5450)^2)</f>
        <v/>
      </c>
      <c r="M5450" s="27">
        <f>IF(J5450="","",MAX(0,E5450-(J5450+twcdh_off))^2)</f>
        <v/>
      </c>
      <c r="N5450" s="27">
        <f>IF(E5450="","",MAX(0,E5450-swcdh_thr)^2)</f>
        <v/>
      </c>
      <c r="O5450">
        <f>IF(K5450="","",ROUND(E5450-K5450,0))</f>
        <v/>
      </c>
      <c r="P5450">
        <f>IF(O5450="","",IF(O5450&gt;=1,O5450,0))</f>
        <v/>
      </c>
      <c r="Q5450" s="27">
        <f>IF(E5450="","",MAX(0,E5450-22))</f>
        <v/>
      </c>
      <c r="R5450" s="27">
        <f>IF(H5450=1,E5450,"")</f>
        <v/>
      </c>
      <c r="S5450" s="27">
        <f>IF(AND(H5450=1,J5450&lt;&gt;""),E5450-J5450,"")</f>
        <v/>
      </c>
      <c r="T5450">
        <f>IF(G5450="","",MONTH(G5450))</f>
        <v/>
      </c>
    </row>
    <row r="5451">
      <c r="A5451" s="24" t="n">
        <v>2020</v>
      </c>
      <c r="B5451" s="24" t="n">
        <v>8</v>
      </c>
      <c r="C5451" s="24" t="n">
        <v>15</v>
      </c>
      <c r="D5451" s="24" t="n">
        <v>2</v>
      </c>
      <c r="E5451" s="24" t="n">
        <v>14.01</v>
      </c>
      <c r="F5451" s="25">
        <f>IF($E5451="","",DATE(IF($A5451="",nominal_year,$A5451),$B5451,$C5451)+($D5451-IF(LEFT(hour_conv,1)="1",1,0))/24)</f>
        <v/>
      </c>
      <c r="G5451" s="26">
        <f>IF(F5451="","",INT(F5451))</f>
        <v/>
      </c>
      <c r="H5451">
        <f>IF(G5451="","",IF(AND(MONTH(G5451)*100+DAY(G5451)&gt;=season_lo,MONTH(G5451)*100+DAY(G5451)&lt;=season_hi),1,0))</f>
        <v/>
      </c>
      <c r="I5451">
        <f>IF(G5451="","",G5451-first_day+1)</f>
        <v/>
      </c>
      <c r="J5451" s="27">
        <f>IF(I5451="","",INDEX(Daily!$J$2:$J$421,I5451))</f>
        <v/>
      </c>
      <c r="K5451" s="27">
        <f>IF(J5451="","",J5451+cat_offset)</f>
        <v/>
      </c>
      <c r="L5451" s="27">
        <f>IF(J5451="","",MAX(0,E5451-J5451)^2)</f>
        <v/>
      </c>
      <c r="M5451" s="27">
        <f>IF(J5451="","",MAX(0,E5451-(J5451+twcdh_off))^2)</f>
        <v/>
      </c>
      <c r="N5451" s="27">
        <f>IF(E5451="","",MAX(0,E5451-swcdh_thr)^2)</f>
        <v/>
      </c>
      <c r="O5451">
        <f>IF(K5451="","",ROUND(E5451-K5451,0))</f>
        <v/>
      </c>
      <c r="P5451">
        <f>IF(O5451="","",IF(O5451&gt;=1,O5451,0))</f>
        <v/>
      </c>
      <c r="Q5451" s="27">
        <f>IF(E5451="","",MAX(0,E5451-22))</f>
        <v/>
      </c>
      <c r="R5451" s="27">
        <f>IF(H5451=1,E5451,"")</f>
        <v/>
      </c>
      <c r="S5451" s="27">
        <f>IF(AND(H5451=1,J5451&lt;&gt;""),E5451-J5451,"")</f>
        <v/>
      </c>
      <c r="T5451">
        <f>IF(G5451="","",MONTH(G5451))</f>
        <v/>
      </c>
    </row>
    <row r="5452">
      <c r="A5452" s="24" t="n">
        <v>2020</v>
      </c>
      <c r="B5452" s="24" t="n">
        <v>8</v>
      </c>
      <c r="C5452" s="24" t="n">
        <v>15</v>
      </c>
      <c r="D5452" s="24" t="n">
        <v>3</v>
      </c>
      <c r="E5452" s="24" t="n">
        <v>13.64</v>
      </c>
      <c r="F5452" s="25">
        <f>IF($E5452="","",DATE(IF($A5452="",nominal_year,$A5452),$B5452,$C5452)+($D5452-IF(LEFT(hour_conv,1)="1",1,0))/24)</f>
        <v/>
      </c>
      <c r="G5452" s="26">
        <f>IF(F5452="","",INT(F5452))</f>
        <v/>
      </c>
      <c r="H5452">
        <f>IF(G5452="","",IF(AND(MONTH(G5452)*100+DAY(G5452)&gt;=season_lo,MONTH(G5452)*100+DAY(G5452)&lt;=season_hi),1,0))</f>
        <v/>
      </c>
      <c r="I5452">
        <f>IF(G5452="","",G5452-first_day+1)</f>
        <v/>
      </c>
      <c r="J5452" s="27">
        <f>IF(I5452="","",INDEX(Daily!$J$2:$J$421,I5452))</f>
        <v/>
      </c>
      <c r="K5452" s="27">
        <f>IF(J5452="","",J5452+cat_offset)</f>
        <v/>
      </c>
      <c r="L5452" s="27">
        <f>IF(J5452="","",MAX(0,E5452-J5452)^2)</f>
        <v/>
      </c>
      <c r="M5452" s="27">
        <f>IF(J5452="","",MAX(0,E5452-(J5452+twcdh_off))^2)</f>
        <v/>
      </c>
      <c r="N5452" s="27">
        <f>IF(E5452="","",MAX(0,E5452-swcdh_thr)^2)</f>
        <v/>
      </c>
      <c r="O5452">
        <f>IF(K5452="","",ROUND(E5452-K5452,0))</f>
        <v/>
      </c>
      <c r="P5452">
        <f>IF(O5452="","",IF(O5452&gt;=1,O5452,0))</f>
        <v/>
      </c>
      <c r="Q5452" s="27">
        <f>IF(E5452="","",MAX(0,E5452-22))</f>
        <v/>
      </c>
      <c r="R5452" s="27">
        <f>IF(H5452=1,E5452,"")</f>
        <v/>
      </c>
      <c r="S5452" s="27">
        <f>IF(AND(H5452=1,J5452&lt;&gt;""),E5452-J5452,"")</f>
        <v/>
      </c>
      <c r="T5452">
        <f>IF(G5452="","",MONTH(G5452))</f>
        <v/>
      </c>
    </row>
    <row r="5453">
      <c r="A5453" s="24" t="n">
        <v>2020</v>
      </c>
      <c r="B5453" s="24" t="n">
        <v>8</v>
      </c>
      <c r="C5453" s="24" t="n">
        <v>15</v>
      </c>
      <c r="D5453" s="24" t="n">
        <v>4</v>
      </c>
      <c r="E5453" s="24" t="n">
        <v>12.86</v>
      </c>
      <c r="F5453" s="25">
        <f>IF($E5453="","",DATE(IF($A5453="",nominal_year,$A5453),$B5453,$C5453)+($D5453-IF(LEFT(hour_conv,1)="1",1,0))/24)</f>
        <v/>
      </c>
      <c r="G5453" s="26">
        <f>IF(F5453="","",INT(F5453))</f>
        <v/>
      </c>
      <c r="H5453">
        <f>IF(G5453="","",IF(AND(MONTH(G5453)*100+DAY(G5453)&gt;=season_lo,MONTH(G5453)*100+DAY(G5453)&lt;=season_hi),1,0))</f>
        <v/>
      </c>
      <c r="I5453">
        <f>IF(G5453="","",G5453-first_day+1)</f>
        <v/>
      </c>
      <c r="J5453" s="27">
        <f>IF(I5453="","",INDEX(Daily!$J$2:$J$421,I5453))</f>
        <v/>
      </c>
      <c r="K5453" s="27">
        <f>IF(J5453="","",J5453+cat_offset)</f>
        <v/>
      </c>
      <c r="L5453" s="27">
        <f>IF(J5453="","",MAX(0,E5453-J5453)^2)</f>
        <v/>
      </c>
      <c r="M5453" s="27">
        <f>IF(J5453="","",MAX(0,E5453-(J5453+twcdh_off))^2)</f>
        <v/>
      </c>
      <c r="N5453" s="27">
        <f>IF(E5453="","",MAX(0,E5453-swcdh_thr)^2)</f>
        <v/>
      </c>
      <c r="O5453">
        <f>IF(K5453="","",ROUND(E5453-K5453,0))</f>
        <v/>
      </c>
      <c r="P5453">
        <f>IF(O5453="","",IF(O5453&gt;=1,O5453,0))</f>
        <v/>
      </c>
      <c r="Q5453" s="27">
        <f>IF(E5453="","",MAX(0,E5453-22))</f>
        <v/>
      </c>
      <c r="R5453" s="27">
        <f>IF(H5453=1,E5453,"")</f>
        <v/>
      </c>
      <c r="S5453" s="27">
        <f>IF(AND(H5453=1,J5453&lt;&gt;""),E5453-J5453,"")</f>
        <v/>
      </c>
      <c r="T5453">
        <f>IF(G5453="","",MONTH(G5453))</f>
        <v/>
      </c>
    </row>
    <row r="5454">
      <c r="A5454" s="24" t="n">
        <v>2020</v>
      </c>
      <c r="B5454" s="24" t="n">
        <v>8</v>
      </c>
      <c r="C5454" s="24" t="n">
        <v>15</v>
      </c>
      <c r="D5454" s="24" t="n">
        <v>5</v>
      </c>
      <c r="E5454" s="24" t="n">
        <v>14.17</v>
      </c>
      <c r="F5454" s="25">
        <f>IF($E5454="","",DATE(IF($A5454="",nominal_year,$A5454),$B5454,$C5454)+($D5454-IF(LEFT(hour_conv,1)="1",1,0))/24)</f>
        <v/>
      </c>
      <c r="G5454" s="26">
        <f>IF(F5454="","",INT(F5454))</f>
        <v/>
      </c>
      <c r="H5454">
        <f>IF(G5454="","",IF(AND(MONTH(G5454)*100+DAY(G5454)&gt;=season_lo,MONTH(G5454)*100+DAY(G5454)&lt;=season_hi),1,0))</f>
        <v/>
      </c>
      <c r="I5454">
        <f>IF(G5454="","",G5454-first_day+1)</f>
        <v/>
      </c>
      <c r="J5454" s="27">
        <f>IF(I5454="","",INDEX(Daily!$J$2:$J$421,I5454))</f>
        <v/>
      </c>
      <c r="K5454" s="27">
        <f>IF(J5454="","",J5454+cat_offset)</f>
        <v/>
      </c>
      <c r="L5454" s="27">
        <f>IF(J5454="","",MAX(0,E5454-J5454)^2)</f>
        <v/>
      </c>
      <c r="M5454" s="27">
        <f>IF(J5454="","",MAX(0,E5454-(J5454+twcdh_off))^2)</f>
        <v/>
      </c>
      <c r="N5454" s="27">
        <f>IF(E5454="","",MAX(0,E5454-swcdh_thr)^2)</f>
        <v/>
      </c>
      <c r="O5454">
        <f>IF(K5454="","",ROUND(E5454-K5454,0))</f>
        <v/>
      </c>
      <c r="P5454">
        <f>IF(O5454="","",IF(O5454&gt;=1,O5454,0))</f>
        <v/>
      </c>
      <c r="Q5454" s="27">
        <f>IF(E5454="","",MAX(0,E5454-22))</f>
        <v/>
      </c>
      <c r="R5454" s="27">
        <f>IF(H5454=1,E5454,"")</f>
        <v/>
      </c>
      <c r="S5454" s="27">
        <f>IF(AND(H5454=1,J5454&lt;&gt;""),E5454-J5454,"")</f>
        <v/>
      </c>
      <c r="T5454">
        <f>IF(G5454="","",MONTH(G5454))</f>
        <v/>
      </c>
    </row>
    <row r="5455">
      <c r="A5455" s="24" t="n">
        <v>2020</v>
      </c>
      <c r="B5455" s="24" t="n">
        <v>8</v>
      </c>
      <c r="C5455" s="24" t="n">
        <v>15</v>
      </c>
      <c r="D5455" s="24" t="n">
        <v>6</v>
      </c>
      <c r="E5455" s="24" t="n">
        <v>14.09</v>
      </c>
      <c r="F5455" s="25">
        <f>IF($E5455="","",DATE(IF($A5455="",nominal_year,$A5455),$B5455,$C5455)+($D5455-IF(LEFT(hour_conv,1)="1",1,0))/24)</f>
        <v/>
      </c>
      <c r="G5455" s="26">
        <f>IF(F5455="","",INT(F5455))</f>
        <v/>
      </c>
      <c r="H5455">
        <f>IF(G5455="","",IF(AND(MONTH(G5455)*100+DAY(G5455)&gt;=season_lo,MONTH(G5455)*100+DAY(G5455)&lt;=season_hi),1,0))</f>
        <v/>
      </c>
      <c r="I5455">
        <f>IF(G5455="","",G5455-first_day+1)</f>
        <v/>
      </c>
      <c r="J5455" s="27">
        <f>IF(I5455="","",INDEX(Daily!$J$2:$J$421,I5455))</f>
        <v/>
      </c>
      <c r="K5455" s="27">
        <f>IF(J5455="","",J5455+cat_offset)</f>
        <v/>
      </c>
      <c r="L5455" s="27">
        <f>IF(J5455="","",MAX(0,E5455-J5455)^2)</f>
        <v/>
      </c>
      <c r="M5455" s="27">
        <f>IF(J5455="","",MAX(0,E5455-(J5455+twcdh_off))^2)</f>
        <v/>
      </c>
      <c r="N5455" s="27">
        <f>IF(E5455="","",MAX(0,E5455-swcdh_thr)^2)</f>
        <v/>
      </c>
      <c r="O5455">
        <f>IF(K5455="","",ROUND(E5455-K5455,0))</f>
        <v/>
      </c>
      <c r="P5455">
        <f>IF(O5455="","",IF(O5455&gt;=1,O5455,0))</f>
        <v/>
      </c>
      <c r="Q5455" s="27">
        <f>IF(E5455="","",MAX(0,E5455-22))</f>
        <v/>
      </c>
      <c r="R5455" s="27">
        <f>IF(H5455=1,E5455,"")</f>
        <v/>
      </c>
      <c r="S5455" s="27">
        <f>IF(AND(H5455=1,J5455&lt;&gt;""),E5455-J5455,"")</f>
        <v/>
      </c>
      <c r="T5455">
        <f>IF(G5455="","",MONTH(G5455))</f>
        <v/>
      </c>
    </row>
    <row r="5456">
      <c r="A5456" s="24" t="n">
        <v>2020</v>
      </c>
      <c r="B5456" s="24" t="n">
        <v>8</v>
      </c>
      <c r="C5456" s="24" t="n">
        <v>15</v>
      </c>
      <c r="D5456" s="24" t="n">
        <v>7</v>
      </c>
      <c r="E5456" s="24" t="n">
        <v>15.18</v>
      </c>
      <c r="F5456" s="25">
        <f>IF($E5456="","",DATE(IF($A5456="",nominal_year,$A5456),$B5456,$C5456)+($D5456-IF(LEFT(hour_conv,1)="1",1,0))/24)</f>
        <v/>
      </c>
      <c r="G5456" s="26">
        <f>IF(F5456="","",INT(F5456))</f>
        <v/>
      </c>
      <c r="H5456">
        <f>IF(G5456="","",IF(AND(MONTH(G5456)*100+DAY(G5456)&gt;=season_lo,MONTH(G5456)*100+DAY(G5456)&lt;=season_hi),1,0))</f>
        <v/>
      </c>
      <c r="I5456">
        <f>IF(G5456="","",G5456-first_day+1)</f>
        <v/>
      </c>
      <c r="J5456" s="27">
        <f>IF(I5456="","",INDEX(Daily!$J$2:$J$421,I5456))</f>
        <v/>
      </c>
      <c r="K5456" s="27">
        <f>IF(J5456="","",J5456+cat_offset)</f>
        <v/>
      </c>
      <c r="L5456" s="27">
        <f>IF(J5456="","",MAX(0,E5456-J5456)^2)</f>
        <v/>
      </c>
      <c r="M5456" s="27">
        <f>IF(J5456="","",MAX(0,E5456-(J5456+twcdh_off))^2)</f>
        <v/>
      </c>
      <c r="N5456" s="27">
        <f>IF(E5456="","",MAX(0,E5456-swcdh_thr)^2)</f>
        <v/>
      </c>
      <c r="O5456">
        <f>IF(K5456="","",ROUND(E5456-K5456,0))</f>
        <v/>
      </c>
      <c r="P5456">
        <f>IF(O5456="","",IF(O5456&gt;=1,O5456,0))</f>
        <v/>
      </c>
      <c r="Q5456" s="27">
        <f>IF(E5456="","",MAX(0,E5456-22))</f>
        <v/>
      </c>
      <c r="R5456" s="27">
        <f>IF(H5456=1,E5456,"")</f>
        <v/>
      </c>
      <c r="S5456" s="27">
        <f>IF(AND(H5456=1,J5456&lt;&gt;""),E5456-J5456,"")</f>
        <v/>
      </c>
      <c r="T5456">
        <f>IF(G5456="","",MONTH(G5456))</f>
        <v/>
      </c>
    </row>
    <row r="5457">
      <c r="A5457" s="24" t="n">
        <v>2020</v>
      </c>
      <c r="B5457" s="24" t="n">
        <v>8</v>
      </c>
      <c r="C5457" s="24" t="n">
        <v>15</v>
      </c>
      <c r="D5457" s="24" t="n">
        <v>8</v>
      </c>
      <c r="E5457" s="24" t="n">
        <v>16.14</v>
      </c>
      <c r="F5457" s="25">
        <f>IF($E5457="","",DATE(IF($A5457="",nominal_year,$A5457),$B5457,$C5457)+($D5457-IF(LEFT(hour_conv,1)="1",1,0))/24)</f>
        <v/>
      </c>
      <c r="G5457" s="26">
        <f>IF(F5457="","",INT(F5457))</f>
        <v/>
      </c>
      <c r="H5457">
        <f>IF(G5457="","",IF(AND(MONTH(G5457)*100+DAY(G5457)&gt;=season_lo,MONTH(G5457)*100+DAY(G5457)&lt;=season_hi),1,0))</f>
        <v/>
      </c>
      <c r="I5457">
        <f>IF(G5457="","",G5457-first_day+1)</f>
        <v/>
      </c>
      <c r="J5457" s="27">
        <f>IF(I5457="","",INDEX(Daily!$J$2:$J$421,I5457))</f>
        <v/>
      </c>
      <c r="K5457" s="27">
        <f>IF(J5457="","",J5457+cat_offset)</f>
        <v/>
      </c>
      <c r="L5457" s="27">
        <f>IF(J5457="","",MAX(0,E5457-J5457)^2)</f>
        <v/>
      </c>
      <c r="M5457" s="27">
        <f>IF(J5457="","",MAX(0,E5457-(J5457+twcdh_off))^2)</f>
        <v/>
      </c>
      <c r="N5457" s="27">
        <f>IF(E5457="","",MAX(0,E5457-swcdh_thr)^2)</f>
        <v/>
      </c>
      <c r="O5457">
        <f>IF(K5457="","",ROUND(E5457-K5457,0))</f>
        <v/>
      </c>
      <c r="P5457">
        <f>IF(O5457="","",IF(O5457&gt;=1,O5457,0))</f>
        <v/>
      </c>
      <c r="Q5457" s="27">
        <f>IF(E5457="","",MAX(0,E5457-22))</f>
        <v/>
      </c>
      <c r="R5457" s="27">
        <f>IF(H5457=1,E5457,"")</f>
        <v/>
      </c>
      <c r="S5457" s="27">
        <f>IF(AND(H5457=1,J5457&lt;&gt;""),E5457-J5457,"")</f>
        <v/>
      </c>
      <c r="T5457">
        <f>IF(G5457="","",MONTH(G5457))</f>
        <v/>
      </c>
    </row>
    <row r="5458">
      <c r="A5458" s="24" t="n">
        <v>2020</v>
      </c>
      <c r="B5458" s="24" t="n">
        <v>8</v>
      </c>
      <c r="C5458" s="24" t="n">
        <v>15</v>
      </c>
      <c r="D5458" s="24" t="n">
        <v>9</v>
      </c>
      <c r="E5458" s="24" t="n">
        <v>16.91</v>
      </c>
      <c r="F5458" s="25">
        <f>IF($E5458="","",DATE(IF($A5458="",nominal_year,$A5458),$B5458,$C5458)+($D5458-IF(LEFT(hour_conv,1)="1",1,0))/24)</f>
        <v/>
      </c>
      <c r="G5458" s="26">
        <f>IF(F5458="","",INT(F5458))</f>
        <v/>
      </c>
      <c r="H5458">
        <f>IF(G5458="","",IF(AND(MONTH(G5458)*100+DAY(G5458)&gt;=season_lo,MONTH(G5458)*100+DAY(G5458)&lt;=season_hi),1,0))</f>
        <v/>
      </c>
      <c r="I5458">
        <f>IF(G5458="","",G5458-first_day+1)</f>
        <v/>
      </c>
      <c r="J5458" s="27">
        <f>IF(I5458="","",INDEX(Daily!$J$2:$J$421,I5458))</f>
        <v/>
      </c>
      <c r="K5458" s="27">
        <f>IF(J5458="","",J5458+cat_offset)</f>
        <v/>
      </c>
      <c r="L5458" s="27">
        <f>IF(J5458="","",MAX(0,E5458-J5458)^2)</f>
        <v/>
      </c>
      <c r="M5458" s="27">
        <f>IF(J5458="","",MAX(0,E5458-(J5458+twcdh_off))^2)</f>
        <v/>
      </c>
      <c r="N5458" s="27">
        <f>IF(E5458="","",MAX(0,E5458-swcdh_thr)^2)</f>
        <v/>
      </c>
      <c r="O5458">
        <f>IF(K5458="","",ROUND(E5458-K5458,0))</f>
        <v/>
      </c>
      <c r="P5458">
        <f>IF(O5458="","",IF(O5458&gt;=1,O5458,0))</f>
        <v/>
      </c>
      <c r="Q5458" s="27">
        <f>IF(E5458="","",MAX(0,E5458-22))</f>
        <v/>
      </c>
      <c r="R5458" s="27">
        <f>IF(H5458=1,E5458,"")</f>
        <v/>
      </c>
      <c r="S5458" s="27">
        <f>IF(AND(H5458=1,J5458&lt;&gt;""),E5458-J5458,"")</f>
        <v/>
      </c>
      <c r="T5458">
        <f>IF(G5458="","",MONTH(G5458))</f>
        <v/>
      </c>
    </row>
    <row r="5459">
      <c r="A5459" s="24" t="n">
        <v>2020</v>
      </c>
      <c r="B5459" s="24" t="n">
        <v>8</v>
      </c>
      <c r="C5459" s="24" t="n">
        <v>15</v>
      </c>
      <c r="D5459" s="24" t="n">
        <v>10</v>
      </c>
      <c r="E5459" s="24" t="n">
        <v>18.72</v>
      </c>
      <c r="F5459" s="25">
        <f>IF($E5459="","",DATE(IF($A5459="",nominal_year,$A5459),$B5459,$C5459)+($D5459-IF(LEFT(hour_conv,1)="1",1,0))/24)</f>
        <v/>
      </c>
      <c r="G5459" s="26">
        <f>IF(F5459="","",INT(F5459))</f>
        <v/>
      </c>
      <c r="H5459">
        <f>IF(G5459="","",IF(AND(MONTH(G5459)*100+DAY(G5459)&gt;=season_lo,MONTH(G5459)*100+DAY(G5459)&lt;=season_hi),1,0))</f>
        <v/>
      </c>
      <c r="I5459">
        <f>IF(G5459="","",G5459-first_day+1)</f>
        <v/>
      </c>
      <c r="J5459" s="27">
        <f>IF(I5459="","",INDEX(Daily!$J$2:$J$421,I5459))</f>
        <v/>
      </c>
      <c r="K5459" s="27">
        <f>IF(J5459="","",J5459+cat_offset)</f>
        <v/>
      </c>
      <c r="L5459" s="27">
        <f>IF(J5459="","",MAX(0,E5459-J5459)^2)</f>
        <v/>
      </c>
      <c r="M5459" s="27">
        <f>IF(J5459="","",MAX(0,E5459-(J5459+twcdh_off))^2)</f>
        <v/>
      </c>
      <c r="N5459" s="27">
        <f>IF(E5459="","",MAX(0,E5459-swcdh_thr)^2)</f>
        <v/>
      </c>
      <c r="O5459">
        <f>IF(K5459="","",ROUND(E5459-K5459,0))</f>
        <v/>
      </c>
      <c r="P5459">
        <f>IF(O5459="","",IF(O5459&gt;=1,O5459,0))</f>
        <v/>
      </c>
      <c r="Q5459" s="27">
        <f>IF(E5459="","",MAX(0,E5459-22))</f>
        <v/>
      </c>
      <c r="R5459" s="27">
        <f>IF(H5459=1,E5459,"")</f>
        <v/>
      </c>
      <c r="S5459" s="27">
        <f>IF(AND(H5459=1,J5459&lt;&gt;""),E5459-J5459,"")</f>
        <v/>
      </c>
      <c r="T5459">
        <f>IF(G5459="","",MONTH(G5459))</f>
        <v/>
      </c>
    </row>
    <row r="5460">
      <c r="A5460" s="24" t="n">
        <v>2020</v>
      </c>
      <c r="B5460" s="24" t="n">
        <v>8</v>
      </c>
      <c r="C5460" s="24" t="n">
        <v>15</v>
      </c>
      <c r="D5460" s="24" t="n">
        <v>11</v>
      </c>
      <c r="E5460" s="24" t="n">
        <v>19.6</v>
      </c>
      <c r="F5460" s="25">
        <f>IF($E5460="","",DATE(IF($A5460="",nominal_year,$A5460),$B5460,$C5460)+($D5460-IF(LEFT(hour_conv,1)="1",1,0))/24)</f>
        <v/>
      </c>
      <c r="G5460" s="26">
        <f>IF(F5460="","",INT(F5460))</f>
        <v/>
      </c>
      <c r="H5460">
        <f>IF(G5460="","",IF(AND(MONTH(G5460)*100+DAY(G5460)&gt;=season_lo,MONTH(G5460)*100+DAY(G5460)&lt;=season_hi),1,0))</f>
        <v/>
      </c>
      <c r="I5460">
        <f>IF(G5460="","",G5460-first_day+1)</f>
        <v/>
      </c>
      <c r="J5460" s="27">
        <f>IF(I5460="","",INDEX(Daily!$J$2:$J$421,I5460))</f>
        <v/>
      </c>
      <c r="K5460" s="27">
        <f>IF(J5460="","",J5460+cat_offset)</f>
        <v/>
      </c>
      <c r="L5460" s="27">
        <f>IF(J5460="","",MAX(0,E5460-J5460)^2)</f>
        <v/>
      </c>
      <c r="M5460" s="27">
        <f>IF(J5460="","",MAX(0,E5460-(J5460+twcdh_off))^2)</f>
        <v/>
      </c>
      <c r="N5460" s="27">
        <f>IF(E5460="","",MAX(0,E5460-swcdh_thr)^2)</f>
        <v/>
      </c>
      <c r="O5460">
        <f>IF(K5460="","",ROUND(E5460-K5460,0))</f>
        <v/>
      </c>
      <c r="P5460">
        <f>IF(O5460="","",IF(O5460&gt;=1,O5460,0))</f>
        <v/>
      </c>
      <c r="Q5460" s="27">
        <f>IF(E5460="","",MAX(0,E5460-22))</f>
        <v/>
      </c>
      <c r="R5460" s="27">
        <f>IF(H5460=1,E5460,"")</f>
        <v/>
      </c>
      <c r="S5460" s="27">
        <f>IF(AND(H5460=1,J5460&lt;&gt;""),E5460-J5460,"")</f>
        <v/>
      </c>
      <c r="T5460">
        <f>IF(G5460="","",MONTH(G5460))</f>
        <v/>
      </c>
    </row>
    <row r="5461">
      <c r="A5461" s="24" t="n">
        <v>2020</v>
      </c>
      <c r="B5461" s="24" t="n">
        <v>8</v>
      </c>
      <c r="C5461" s="24" t="n">
        <v>15</v>
      </c>
      <c r="D5461" s="24" t="n">
        <v>12</v>
      </c>
      <c r="E5461" s="24" t="n">
        <v>21.31</v>
      </c>
      <c r="F5461" s="25">
        <f>IF($E5461="","",DATE(IF($A5461="",nominal_year,$A5461),$B5461,$C5461)+($D5461-IF(LEFT(hour_conv,1)="1",1,0))/24)</f>
        <v/>
      </c>
      <c r="G5461" s="26">
        <f>IF(F5461="","",INT(F5461))</f>
        <v/>
      </c>
      <c r="H5461">
        <f>IF(G5461="","",IF(AND(MONTH(G5461)*100+DAY(G5461)&gt;=season_lo,MONTH(G5461)*100+DAY(G5461)&lt;=season_hi),1,0))</f>
        <v/>
      </c>
      <c r="I5461">
        <f>IF(G5461="","",G5461-first_day+1)</f>
        <v/>
      </c>
      <c r="J5461" s="27">
        <f>IF(I5461="","",INDEX(Daily!$J$2:$J$421,I5461))</f>
        <v/>
      </c>
      <c r="K5461" s="27">
        <f>IF(J5461="","",J5461+cat_offset)</f>
        <v/>
      </c>
      <c r="L5461" s="27">
        <f>IF(J5461="","",MAX(0,E5461-J5461)^2)</f>
        <v/>
      </c>
      <c r="M5461" s="27">
        <f>IF(J5461="","",MAX(0,E5461-(J5461+twcdh_off))^2)</f>
        <v/>
      </c>
      <c r="N5461" s="27">
        <f>IF(E5461="","",MAX(0,E5461-swcdh_thr)^2)</f>
        <v/>
      </c>
      <c r="O5461">
        <f>IF(K5461="","",ROUND(E5461-K5461,0))</f>
        <v/>
      </c>
      <c r="P5461">
        <f>IF(O5461="","",IF(O5461&gt;=1,O5461,0))</f>
        <v/>
      </c>
      <c r="Q5461" s="27">
        <f>IF(E5461="","",MAX(0,E5461-22))</f>
        <v/>
      </c>
      <c r="R5461" s="27">
        <f>IF(H5461=1,E5461,"")</f>
        <v/>
      </c>
      <c r="S5461" s="27">
        <f>IF(AND(H5461=1,J5461&lt;&gt;""),E5461-J5461,"")</f>
        <v/>
      </c>
      <c r="T5461">
        <f>IF(G5461="","",MONTH(G5461))</f>
        <v/>
      </c>
    </row>
    <row r="5462">
      <c r="A5462" s="24" t="n">
        <v>2020</v>
      </c>
      <c r="B5462" s="24" t="n">
        <v>8</v>
      </c>
      <c r="C5462" s="24" t="n">
        <v>15</v>
      </c>
      <c r="D5462" s="24" t="n">
        <v>13</v>
      </c>
      <c r="E5462" s="24" t="n">
        <v>22.73</v>
      </c>
      <c r="F5462" s="25">
        <f>IF($E5462="","",DATE(IF($A5462="",nominal_year,$A5462),$B5462,$C5462)+($D5462-IF(LEFT(hour_conv,1)="1",1,0))/24)</f>
        <v/>
      </c>
      <c r="G5462" s="26">
        <f>IF(F5462="","",INT(F5462))</f>
        <v/>
      </c>
      <c r="H5462">
        <f>IF(G5462="","",IF(AND(MONTH(G5462)*100+DAY(G5462)&gt;=season_lo,MONTH(G5462)*100+DAY(G5462)&lt;=season_hi),1,0))</f>
        <v/>
      </c>
      <c r="I5462">
        <f>IF(G5462="","",G5462-first_day+1)</f>
        <v/>
      </c>
      <c r="J5462" s="27">
        <f>IF(I5462="","",INDEX(Daily!$J$2:$J$421,I5462))</f>
        <v/>
      </c>
      <c r="K5462" s="27">
        <f>IF(J5462="","",J5462+cat_offset)</f>
        <v/>
      </c>
      <c r="L5462" s="27">
        <f>IF(J5462="","",MAX(0,E5462-J5462)^2)</f>
        <v/>
      </c>
      <c r="M5462" s="27">
        <f>IF(J5462="","",MAX(0,E5462-(J5462+twcdh_off))^2)</f>
        <v/>
      </c>
      <c r="N5462" s="27">
        <f>IF(E5462="","",MAX(0,E5462-swcdh_thr)^2)</f>
        <v/>
      </c>
      <c r="O5462">
        <f>IF(K5462="","",ROUND(E5462-K5462,0))</f>
        <v/>
      </c>
      <c r="P5462">
        <f>IF(O5462="","",IF(O5462&gt;=1,O5462,0))</f>
        <v/>
      </c>
      <c r="Q5462" s="27">
        <f>IF(E5462="","",MAX(0,E5462-22))</f>
        <v/>
      </c>
      <c r="R5462" s="27">
        <f>IF(H5462=1,E5462,"")</f>
        <v/>
      </c>
      <c r="S5462" s="27">
        <f>IF(AND(H5462=1,J5462&lt;&gt;""),E5462-J5462,"")</f>
        <v/>
      </c>
      <c r="T5462">
        <f>IF(G5462="","",MONTH(G5462))</f>
        <v/>
      </c>
    </row>
    <row r="5463">
      <c r="A5463" s="24" t="n">
        <v>2020</v>
      </c>
      <c r="B5463" s="24" t="n">
        <v>8</v>
      </c>
      <c r="C5463" s="24" t="n">
        <v>15</v>
      </c>
      <c r="D5463" s="24" t="n">
        <v>14</v>
      </c>
      <c r="E5463" s="24" t="n">
        <v>23.78</v>
      </c>
      <c r="F5463" s="25">
        <f>IF($E5463="","",DATE(IF($A5463="",nominal_year,$A5463),$B5463,$C5463)+($D5463-IF(LEFT(hour_conv,1)="1",1,0))/24)</f>
        <v/>
      </c>
      <c r="G5463" s="26">
        <f>IF(F5463="","",INT(F5463))</f>
        <v/>
      </c>
      <c r="H5463">
        <f>IF(G5463="","",IF(AND(MONTH(G5463)*100+DAY(G5463)&gt;=season_lo,MONTH(G5463)*100+DAY(G5463)&lt;=season_hi),1,0))</f>
        <v/>
      </c>
      <c r="I5463">
        <f>IF(G5463="","",G5463-first_day+1)</f>
        <v/>
      </c>
      <c r="J5463" s="27">
        <f>IF(I5463="","",INDEX(Daily!$J$2:$J$421,I5463))</f>
        <v/>
      </c>
      <c r="K5463" s="27">
        <f>IF(J5463="","",J5463+cat_offset)</f>
        <v/>
      </c>
      <c r="L5463" s="27">
        <f>IF(J5463="","",MAX(0,E5463-J5463)^2)</f>
        <v/>
      </c>
      <c r="M5463" s="27">
        <f>IF(J5463="","",MAX(0,E5463-(J5463+twcdh_off))^2)</f>
        <v/>
      </c>
      <c r="N5463" s="27">
        <f>IF(E5463="","",MAX(0,E5463-swcdh_thr)^2)</f>
        <v/>
      </c>
      <c r="O5463">
        <f>IF(K5463="","",ROUND(E5463-K5463,0))</f>
        <v/>
      </c>
      <c r="P5463">
        <f>IF(O5463="","",IF(O5463&gt;=1,O5463,0))</f>
        <v/>
      </c>
      <c r="Q5463" s="27">
        <f>IF(E5463="","",MAX(0,E5463-22))</f>
        <v/>
      </c>
      <c r="R5463" s="27">
        <f>IF(H5463=1,E5463,"")</f>
        <v/>
      </c>
      <c r="S5463" s="27">
        <f>IF(AND(H5463=1,J5463&lt;&gt;""),E5463-J5463,"")</f>
        <v/>
      </c>
      <c r="T5463">
        <f>IF(G5463="","",MONTH(G5463))</f>
        <v/>
      </c>
    </row>
    <row r="5464">
      <c r="A5464" s="24" t="n">
        <v>2020</v>
      </c>
      <c r="B5464" s="24" t="n">
        <v>8</v>
      </c>
      <c r="C5464" s="24" t="n">
        <v>15</v>
      </c>
      <c r="D5464" s="24" t="n">
        <v>15</v>
      </c>
      <c r="E5464" s="24" t="n">
        <v>24.41</v>
      </c>
      <c r="F5464" s="25">
        <f>IF($E5464="","",DATE(IF($A5464="",nominal_year,$A5464),$B5464,$C5464)+($D5464-IF(LEFT(hour_conv,1)="1",1,0))/24)</f>
        <v/>
      </c>
      <c r="G5464" s="26">
        <f>IF(F5464="","",INT(F5464))</f>
        <v/>
      </c>
      <c r="H5464">
        <f>IF(G5464="","",IF(AND(MONTH(G5464)*100+DAY(G5464)&gt;=season_lo,MONTH(G5464)*100+DAY(G5464)&lt;=season_hi),1,0))</f>
        <v/>
      </c>
      <c r="I5464">
        <f>IF(G5464="","",G5464-first_day+1)</f>
        <v/>
      </c>
      <c r="J5464" s="27">
        <f>IF(I5464="","",INDEX(Daily!$J$2:$J$421,I5464))</f>
        <v/>
      </c>
      <c r="K5464" s="27">
        <f>IF(J5464="","",J5464+cat_offset)</f>
        <v/>
      </c>
      <c r="L5464" s="27">
        <f>IF(J5464="","",MAX(0,E5464-J5464)^2)</f>
        <v/>
      </c>
      <c r="M5464" s="27">
        <f>IF(J5464="","",MAX(0,E5464-(J5464+twcdh_off))^2)</f>
        <v/>
      </c>
      <c r="N5464" s="27">
        <f>IF(E5464="","",MAX(0,E5464-swcdh_thr)^2)</f>
        <v/>
      </c>
      <c r="O5464">
        <f>IF(K5464="","",ROUND(E5464-K5464,0))</f>
        <v/>
      </c>
      <c r="P5464">
        <f>IF(O5464="","",IF(O5464&gt;=1,O5464,0))</f>
        <v/>
      </c>
      <c r="Q5464" s="27">
        <f>IF(E5464="","",MAX(0,E5464-22))</f>
        <v/>
      </c>
      <c r="R5464" s="27">
        <f>IF(H5464=1,E5464,"")</f>
        <v/>
      </c>
      <c r="S5464" s="27">
        <f>IF(AND(H5464=1,J5464&lt;&gt;""),E5464-J5464,"")</f>
        <v/>
      </c>
      <c r="T5464">
        <f>IF(G5464="","",MONTH(G5464))</f>
        <v/>
      </c>
    </row>
    <row r="5465">
      <c r="A5465" s="24" t="n">
        <v>2020</v>
      </c>
      <c r="B5465" s="24" t="n">
        <v>8</v>
      </c>
      <c r="C5465" s="24" t="n">
        <v>15</v>
      </c>
      <c r="D5465" s="24" t="n">
        <v>16</v>
      </c>
      <c r="E5465" s="24" t="n">
        <v>24.59</v>
      </c>
      <c r="F5465" s="25">
        <f>IF($E5465="","",DATE(IF($A5465="",nominal_year,$A5465),$B5465,$C5465)+($D5465-IF(LEFT(hour_conv,1)="1",1,0))/24)</f>
        <v/>
      </c>
      <c r="G5465" s="26">
        <f>IF(F5465="","",INT(F5465))</f>
        <v/>
      </c>
      <c r="H5465">
        <f>IF(G5465="","",IF(AND(MONTH(G5465)*100+DAY(G5465)&gt;=season_lo,MONTH(G5465)*100+DAY(G5465)&lt;=season_hi),1,0))</f>
        <v/>
      </c>
      <c r="I5465">
        <f>IF(G5465="","",G5465-first_day+1)</f>
        <v/>
      </c>
      <c r="J5465" s="27">
        <f>IF(I5465="","",INDEX(Daily!$J$2:$J$421,I5465))</f>
        <v/>
      </c>
      <c r="K5465" s="27">
        <f>IF(J5465="","",J5465+cat_offset)</f>
        <v/>
      </c>
      <c r="L5465" s="27">
        <f>IF(J5465="","",MAX(0,E5465-J5465)^2)</f>
        <v/>
      </c>
      <c r="M5465" s="27">
        <f>IF(J5465="","",MAX(0,E5465-(J5465+twcdh_off))^2)</f>
        <v/>
      </c>
      <c r="N5465" s="27">
        <f>IF(E5465="","",MAX(0,E5465-swcdh_thr)^2)</f>
        <v/>
      </c>
      <c r="O5465">
        <f>IF(K5465="","",ROUND(E5465-K5465,0))</f>
        <v/>
      </c>
      <c r="P5465">
        <f>IF(O5465="","",IF(O5465&gt;=1,O5465,0))</f>
        <v/>
      </c>
      <c r="Q5465" s="27">
        <f>IF(E5465="","",MAX(0,E5465-22))</f>
        <v/>
      </c>
      <c r="R5465" s="27">
        <f>IF(H5465=1,E5465,"")</f>
        <v/>
      </c>
      <c r="S5465" s="27">
        <f>IF(AND(H5465=1,J5465&lt;&gt;""),E5465-J5465,"")</f>
        <v/>
      </c>
      <c r="T5465">
        <f>IF(G5465="","",MONTH(G5465))</f>
        <v/>
      </c>
    </row>
    <row r="5466">
      <c r="A5466" s="24" t="n">
        <v>2020</v>
      </c>
      <c r="B5466" s="24" t="n">
        <v>8</v>
      </c>
      <c r="C5466" s="24" t="n">
        <v>15</v>
      </c>
      <c r="D5466" s="24" t="n">
        <v>17</v>
      </c>
      <c r="E5466" s="24" t="n">
        <v>25.38</v>
      </c>
      <c r="F5466" s="25">
        <f>IF($E5466="","",DATE(IF($A5466="",nominal_year,$A5466),$B5466,$C5466)+($D5466-IF(LEFT(hour_conv,1)="1",1,0))/24)</f>
        <v/>
      </c>
      <c r="G5466" s="26">
        <f>IF(F5466="","",INT(F5466))</f>
        <v/>
      </c>
      <c r="H5466">
        <f>IF(G5466="","",IF(AND(MONTH(G5466)*100+DAY(G5466)&gt;=season_lo,MONTH(G5466)*100+DAY(G5466)&lt;=season_hi),1,0))</f>
        <v/>
      </c>
      <c r="I5466">
        <f>IF(G5466="","",G5466-first_day+1)</f>
        <v/>
      </c>
      <c r="J5466" s="27">
        <f>IF(I5466="","",INDEX(Daily!$J$2:$J$421,I5466))</f>
        <v/>
      </c>
      <c r="K5466" s="27">
        <f>IF(J5466="","",J5466+cat_offset)</f>
        <v/>
      </c>
      <c r="L5466" s="27">
        <f>IF(J5466="","",MAX(0,E5466-J5466)^2)</f>
        <v/>
      </c>
      <c r="M5466" s="27">
        <f>IF(J5466="","",MAX(0,E5466-(J5466+twcdh_off))^2)</f>
        <v/>
      </c>
      <c r="N5466" s="27">
        <f>IF(E5466="","",MAX(0,E5466-swcdh_thr)^2)</f>
        <v/>
      </c>
      <c r="O5466">
        <f>IF(K5466="","",ROUND(E5466-K5466,0))</f>
        <v/>
      </c>
      <c r="P5466">
        <f>IF(O5466="","",IF(O5466&gt;=1,O5466,0))</f>
        <v/>
      </c>
      <c r="Q5466" s="27">
        <f>IF(E5466="","",MAX(0,E5466-22))</f>
        <v/>
      </c>
      <c r="R5466" s="27">
        <f>IF(H5466=1,E5466,"")</f>
        <v/>
      </c>
      <c r="S5466" s="27">
        <f>IF(AND(H5466=1,J5466&lt;&gt;""),E5466-J5466,"")</f>
        <v/>
      </c>
      <c r="T5466">
        <f>IF(G5466="","",MONTH(G5466))</f>
        <v/>
      </c>
    </row>
    <row r="5467">
      <c r="A5467" s="24" t="n">
        <v>2020</v>
      </c>
      <c r="B5467" s="24" t="n">
        <v>8</v>
      </c>
      <c r="C5467" s="24" t="n">
        <v>15</v>
      </c>
      <c r="D5467" s="24" t="n">
        <v>18</v>
      </c>
      <c r="E5467" s="24" t="n">
        <v>24.22</v>
      </c>
      <c r="F5467" s="25">
        <f>IF($E5467="","",DATE(IF($A5467="",nominal_year,$A5467),$B5467,$C5467)+($D5467-IF(LEFT(hour_conv,1)="1",1,0))/24)</f>
        <v/>
      </c>
      <c r="G5467" s="26">
        <f>IF(F5467="","",INT(F5467))</f>
        <v/>
      </c>
      <c r="H5467">
        <f>IF(G5467="","",IF(AND(MONTH(G5467)*100+DAY(G5467)&gt;=season_lo,MONTH(G5467)*100+DAY(G5467)&lt;=season_hi),1,0))</f>
        <v/>
      </c>
      <c r="I5467">
        <f>IF(G5467="","",G5467-first_day+1)</f>
        <v/>
      </c>
      <c r="J5467" s="27">
        <f>IF(I5467="","",INDEX(Daily!$J$2:$J$421,I5467))</f>
        <v/>
      </c>
      <c r="K5467" s="27">
        <f>IF(J5467="","",J5467+cat_offset)</f>
        <v/>
      </c>
      <c r="L5467" s="27">
        <f>IF(J5467="","",MAX(0,E5467-J5467)^2)</f>
        <v/>
      </c>
      <c r="M5467" s="27">
        <f>IF(J5467="","",MAX(0,E5467-(J5467+twcdh_off))^2)</f>
        <v/>
      </c>
      <c r="N5467" s="27">
        <f>IF(E5467="","",MAX(0,E5467-swcdh_thr)^2)</f>
        <v/>
      </c>
      <c r="O5467">
        <f>IF(K5467="","",ROUND(E5467-K5467,0))</f>
        <v/>
      </c>
      <c r="P5467">
        <f>IF(O5467="","",IF(O5467&gt;=1,O5467,0))</f>
        <v/>
      </c>
      <c r="Q5467" s="27">
        <f>IF(E5467="","",MAX(0,E5467-22))</f>
        <v/>
      </c>
      <c r="R5467" s="27">
        <f>IF(H5467=1,E5467,"")</f>
        <v/>
      </c>
      <c r="S5467" s="27">
        <f>IF(AND(H5467=1,J5467&lt;&gt;""),E5467-J5467,"")</f>
        <v/>
      </c>
      <c r="T5467">
        <f>IF(G5467="","",MONTH(G5467))</f>
        <v/>
      </c>
    </row>
    <row r="5468">
      <c r="A5468" s="24" t="n">
        <v>2020</v>
      </c>
      <c r="B5468" s="24" t="n">
        <v>8</v>
      </c>
      <c r="C5468" s="24" t="n">
        <v>15</v>
      </c>
      <c r="D5468" s="24" t="n">
        <v>19</v>
      </c>
      <c r="E5468" s="24" t="n">
        <v>22.76</v>
      </c>
      <c r="F5468" s="25">
        <f>IF($E5468="","",DATE(IF($A5468="",nominal_year,$A5468),$B5468,$C5468)+($D5468-IF(LEFT(hour_conv,1)="1",1,0))/24)</f>
        <v/>
      </c>
      <c r="G5468" s="26">
        <f>IF(F5468="","",INT(F5468))</f>
        <v/>
      </c>
      <c r="H5468">
        <f>IF(G5468="","",IF(AND(MONTH(G5468)*100+DAY(G5468)&gt;=season_lo,MONTH(G5468)*100+DAY(G5468)&lt;=season_hi),1,0))</f>
        <v/>
      </c>
      <c r="I5468">
        <f>IF(G5468="","",G5468-first_day+1)</f>
        <v/>
      </c>
      <c r="J5468" s="27">
        <f>IF(I5468="","",INDEX(Daily!$J$2:$J$421,I5468))</f>
        <v/>
      </c>
      <c r="K5468" s="27">
        <f>IF(J5468="","",J5468+cat_offset)</f>
        <v/>
      </c>
      <c r="L5468" s="27">
        <f>IF(J5468="","",MAX(0,E5468-J5468)^2)</f>
        <v/>
      </c>
      <c r="M5468" s="27">
        <f>IF(J5468="","",MAX(0,E5468-(J5468+twcdh_off))^2)</f>
        <v/>
      </c>
      <c r="N5468" s="27">
        <f>IF(E5468="","",MAX(0,E5468-swcdh_thr)^2)</f>
        <v/>
      </c>
      <c r="O5468">
        <f>IF(K5468="","",ROUND(E5468-K5468,0))</f>
        <v/>
      </c>
      <c r="P5468">
        <f>IF(O5468="","",IF(O5468&gt;=1,O5468,0))</f>
        <v/>
      </c>
      <c r="Q5468" s="27">
        <f>IF(E5468="","",MAX(0,E5468-22))</f>
        <v/>
      </c>
      <c r="R5468" s="27">
        <f>IF(H5468=1,E5468,"")</f>
        <v/>
      </c>
      <c r="S5468" s="27">
        <f>IF(AND(H5468=1,J5468&lt;&gt;""),E5468-J5468,"")</f>
        <v/>
      </c>
      <c r="T5468">
        <f>IF(G5468="","",MONTH(G5468))</f>
        <v/>
      </c>
    </row>
    <row r="5469">
      <c r="A5469" s="24" t="n">
        <v>2020</v>
      </c>
      <c r="B5469" s="24" t="n">
        <v>8</v>
      </c>
      <c r="C5469" s="24" t="n">
        <v>15</v>
      </c>
      <c r="D5469" s="24" t="n">
        <v>20</v>
      </c>
      <c r="E5469" s="24" t="n">
        <v>21.93</v>
      </c>
      <c r="F5469" s="25">
        <f>IF($E5469="","",DATE(IF($A5469="",nominal_year,$A5469),$B5469,$C5469)+($D5469-IF(LEFT(hour_conv,1)="1",1,0))/24)</f>
        <v/>
      </c>
      <c r="G5469" s="26">
        <f>IF(F5469="","",INT(F5469))</f>
        <v/>
      </c>
      <c r="H5469">
        <f>IF(G5469="","",IF(AND(MONTH(G5469)*100+DAY(G5469)&gt;=season_lo,MONTH(G5469)*100+DAY(G5469)&lt;=season_hi),1,0))</f>
        <v/>
      </c>
      <c r="I5469">
        <f>IF(G5469="","",G5469-first_day+1)</f>
        <v/>
      </c>
      <c r="J5469" s="27">
        <f>IF(I5469="","",INDEX(Daily!$J$2:$J$421,I5469))</f>
        <v/>
      </c>
      <c r="K5469" s="27">
        <f>IF(J5469="","",J5469+cat_offset)</f>
        <v/>
      </c>
      <c r="L5469" s="27">
        <f>IF(J5469="","",MAX(0,E5469-J5469)^2)</f>
        <v/>
      </c>
      <c r="M5469" s="27">
        <f>IF(J5469="","",MAX(0,E5469-(J5469+twcdh_off))^2)</f>
        <v/>
      </c>
      <c r="N5469" s="27">
        <f>IF(E5469="","",MAX(0,E5469-swcdh_thr)^2)</f>
        <v/>
      </c>
      <c r="O5469">
        <f>IF(K5469="","",ROUND(E5469-K5469,0))</f>
        <v/>
      </c>
      <c r="P5469">
        <f>IF(O5469="","",IF(O5469&gt;=1,O5469,0))</f>
        <v/>
      </c>
      <c r="Q5469" s="27">
        <f>IF(E5469="","",MAX(0,E5469-22))</f>
        <v/>
      </c>
      <c r="R5469" s="27">
        <f>IF(H5469=1,E5469,"")</f>
        <v/>
      </c>
      <c r="S5469" s="27">
        <f>IF(AND(H5469=1,J5469&lt;&gt;""),E5469-J5469,"")</f>
        <v/>
      </c>
      <c r="T5469">
        <f>IF(G5469="","",MONTH(G5469))</f>
        <v/>
      </c>
    </row>
    <row r="5470">
      <c r="A5470" s="24" t="n">
        <v>2020</v>
      </c>
      <c r="B5470" s="24" t="n">
        <v>8</v>
      </c>
      <c r="C5470" s="24" t="n">
        <v>15</v>
      </c>
      <c r="D5470" s="24" t="n">
        <v>21</v>
      </c>
      <c r="E5470" s="24" t="n">
        <v>20.65</v>
      </c>
      <c r="F5470" s="25">
        <f>IF($E5470="","",DATE(IF($A5470="",nominal_year,$A5470),$B5470,$C5470)+($D5470-IF(LEFT(hour_conv,1)="1",1,0))/24)</f>
        <v/>
      </c>
      <c r="G5470" s="26">
        <f>IF(F5470="","",INT(F5470))</f>
        <v/>
      </c>
      <c r="H5470">
        <f>IF(G5470="","",IF(AND(MONTH(G5470)*100+DAY(G5470)&gt;=season_lo,MONTH(G5470)*100+DAY(G5470)&lt;=season_hi),1,0))</f>
        <v/>
      </c>
      <c r="I5470">
        <f>IF(G5470="","",G5470-first_day+1)</f>
        <v/>
      </c>
      <c r="J5470" s="27">
        <f>IF(I5470="","",INDEX(Daily!$J$2:$J$421,I5470))</f>
        <v/>
      </c>
      <c r="K5470" s="27">
        <f>IF(J5470="","",J5470+cat_offset)</f>
        <v/>
      </c>
      <c r="L5470" s="27">
        <f>IF(J5470="","",MAX(0,E5470-J5470)^2)</f>
        <v/>
      </c>
      <c r="M5470" s="27">
        <f>IF(J5470="","",MAX(0,E5470-(J5470+twcdh_off))^2)</f>
        <v/>
      </c>
      <c r="N5470" s="27">
        <f>IF(E5470="","",MAX(0,E5470-swcdh_thr)^2)</f>
        <v/>
      </c>
      <c r="O5470">
        <f>IF(K5470="","",ROUND(E5470-K5470,0))</f>
        <v/>
      </c>
      <c r="P5470">
        <f>IF(O5470="","",IF(O5470&gt;=1,O5470,0))</f>
        <v/>
      </c>
      <c r="Q5470" s="27">
        <f>IF(E5470="","",MAX(0,E5470-22))</f>
        <v/>
      </c>
      <c r="R5470" s="27">
        <f>IF(H5470=1,E5470,"")</f>
        <v/>
      </c>
      <c r="S5470" s="27">
        <f>IF(AND(H5470=1,J5470&lt;&gt;""),E5470-J5470,"")</f>
        <v/>
      </c>
      <c r="T5470">
        <f>IF(G5470="","",MONTH(G5470))</f>
        <v/>
      </c>
    </row>
    <row r="5471">
      <c r="A5471" s="24" t="n">
        <v>2020</v>
      </c>
      <c r="B5471" s="24" t="n">
        <v>8</v>
      </c>
      <c r="C5471" s="24" t="n">
        <v>15</v>
      </c>
      <c r="D5471" s="24" t="n">
        <v>22</v>
      </c>
      <c r="E5471" s="24" t="n">
        <v>19.47</v>
      </c>
      <c r="F5471" s="25">
        <f>IF($E5471="","",DATE(IF($A5471="",nominal_year,$A5471),$B5471,$C5471)+($D5471-IF(LEFT(hour_conv,1)="1",1,0))/24)</f>
        <v/>
      </c>
      <c r="G5471" s="26">
        <f>IF(F5471="","",INT(F5471))</f>
        <v/>
      </c>
      <c r="H5471">
        <f>IF(G5471="","",IF(AND(MONTH(G5471)*100+DAY(G5471)&gt;=season_lo,MONTH(G5471)*100+DAY(G5471)&lt;=season_hi),1,0))</f>
        <v/>
      </c>
      <c r="I5471">
        <f>IF(G5471="","",G5471-first_day+1)</f>
        <v/>
      </c>
      <c r="J5471" s="27">
        <f>IF(I5471="","",INDEX(Daily!$J$2:$J$421,I5471))</f>
        <v/>
      </c>
      <c r="K5471" s="27">
        <f>IF(J5471="","",J5471+cat_offset)</f>
        <v/>
      </c>
      <c r="L5471" s="27">
        <f>IF(J5471="","",MAX(0,E5471-J5471)^2)</f>
        <v/>
      </c>
      <c r="M5471" s="27">
        <f>IF(J5471="","",MAX(0,E5471-(J5471+twcdh_off))^2)</f>
        <v/>
      </c>
      <c r="N5471" s="27">
        <f>IF(E5471="","",MAX(0,E5471-swcdh_thr)^2)</f>
        <v/>
      </c>
      <c r="O5471">
        <f>IF(K5471="","",ROUND(E5471-K5471,0))</f>
        <v/>
      </c>
      <c r="P5471">
        <f>IF(O5471="","",IF(O5471&gt;=1,O5471,0))</f>
        <v/>
      </c>
      <c r="Q5471" s="27">
        <f>IF(E5471="","",MAX(0,E5471-22))</f>
        <v/>
      </c>
      <c r="R5471" s="27">
        <f>IF(H5471=1,E5471,"")</f>
        <v/>
      </c>
      <c r="S5471" s="27">
        <f>IF(AND(H5471=1,J5471&lt;&gt;""),E5471-J5471,"")</f>
        <v/>
      </c>
      <c r="T5471">
        <f>IF(G5471="","",MONTH(G5471))</f>
        <v/>
      </c>
    </row>
    <row r="5472">
      <c r="A5472" s="24" t="n">
        <v>2020</v>
      </c>
      <c r="B5472" s="24" t="n">
        <v>8</v>
      </c>
      <c r="C5472" s="24" t="n">
        <v>15</v>
      </c>
      <c r="D5472" s="24" t="n">
        <v>23</v>
      </c>
      <c r="E5472" s="24" t="n">
        <v>18.09</v>
      </c>
      <c r="F5472" s="25">
        <f>IF($E5472="","",DATE(IF($A5472="",nominal_year,$A5472),$B5472,$C5472)+($D5472-IF(LEFT(hour_conv,1)="1",1,0))/24)</f>
        <v/>
      </c>
      <c r="G5472" s="26">
        <f>IF(F5472="","",INT(F5472))</f>
        <v/>
      </c>
      <c r="H5472">
        <f>IF(G5472="","",IF(AND(MONTH(G5472)*100+DAY(G5472)&gt;=season_lo,MONTH(G5472)*100+DAY(G5472)&lt;=season_hi),1,0))</f>
        <v/>
      </c>
      <c r="I5472">
        <f>IF(G5472="","",G5472-first_day+1)</f>
        <v/>
      </c>
      <c r="J5472" s="27">
        <f>IF(I5472="","",INDEX(Daily!$J$2:$J$421,I5472))</f>
        <v/>
      </c>
      <c r="K5472" s="27">
        <f>IF(J5472="","",J5472+cat_offset)</f>
        <v/>
      </c>
      <c r="L5472" s="27">
        <f>IF(J5472="","",MAX(0,E5472-J5472)^2)</f>
        <v/>
      </c>
      <c r="M5472" s="27">
        <f>IF(J5472="","",MAX(0,E5472-(J5472+twcdh_off))^2)</f>
        <v/>
      </c>
      <c r="N5472" s="27">
        <f>IF(E5472="","",MAX(0,E5472-swcdh_thr)^2)</f>
        <v/>
      </c>
      <c r="O5472">
        <f>IF(K5472="","",ROUND(E5472-K5472,0))</f>
        <v/>
      </c>
      <c r="P5472">
        <f>IF(O5472="","",IF(O5472&gt;=1,O5472,0))</f>
        <v/>
      </c>
      <c r="Q5472" s="27">
        <f>IF(E5472="","",MAX(0,E5472-22))</f>
        <v/>
      </c>
      <c r="R5472" s="27">
        <f>IF(H5472=1,E5472,"")</f>
        <v/>
      </c>
      <c r="S5472" s="27">
        <f>IF(AND(H5472=1,J5472&lt;&gt;""),E5472-J5472,"")</f>
        <v/>
      </c>
      <c r="T5472">
        <f>IF(G5472="","",MONTH(G5472))</f>
        <v/>
      </c>
    </row>
    <row r="5473">
      <c r="A5473" s="24" t="n">
        <v>2020</v>
      </c>
      <c r="B5473" s="24" t="n">
        <v>8</v>
      </c>
      <c r="C5473" s="24" t="n">
        <v>15</v>
      </c>
      <c r="D5473" s="24" t="n">
        <v>24</v>
      </c>
      <c r="E5473" s="24" t="n">
        <v>16.86</v>
      </c>
      <c r="F5473" s="25">
        <f>IF($E5473="","",DATE(IF($A5473="",nominal_year,$A5473),$B5473,$C5473)+($D5473-IF(LEFT(hour_conv,1)="1",1,0))/24)</f>
        <v/>
      </c>
      <c r="G5473" s="26">
        <f>IF(F5473="","",INT(F5473))</f>
        <v/>
      </c>
      <c r="H5473">
        <f>IF(G5473="","",IF(AND(MONTH(G5473)*100+DAY(G5473)&gt;=season_lo,MONTH(G5473)*100+DAY(G5473)&lt;=season_hi),1,0))</f>
        <v/>
      </c>
      <c r="I5473">
        <f>IF(G5473="","",G5473-first_day+1)</f>
        <v/>
      </c>
      <c r="J5473" s="27">
        <f>IF(I5473="","",INDEX(Daily!$J$2:$J$421,I5473))</f>
        <v/>
      </c>
      <c r="K5473" s="27">
        <f>IF(J5473="","",J5473+cat_offset)</f>
        <v/>
      </c>
      <c r="L5473" s="27">
        <f>IF(J5473="","",MAX(0,E5473-J5473)^2)</f>
        <v/>
      </c>
      <c r="M5473" s="27">
        <f>IF(J5473="","",MAX(0,E5473-(J5473+twcdh_off))^2)</f>
        <v/>
      </c>
      <c r="N5473" s="27">
        <f>IF(E5473="","",MAX(0,E5473-swcdh_thr)^2)</f>
        <v/>
      </c>
      <c r="O5473">
        <f>IF(K5473="","",ROUND(E5473-K5473,0))</f>
        <v/>
      </c>
      <c r="P5473">
        <f>IF(O5473="","",IF(O5473&gt;=1,O5473,0))</f>
        <v/>
      </c>
      <c r="Q5473" s="27">
        <f>IF(E5473="","",MAX(0,E5473-22))</f>
        <v/>
      </c>
      <c r="R5473" s="27">
        <f>IF(H5473=1,E5473,"")</f>
        <v/>
      </c>
      <c r="S5473" s="27">
        <f>IF(AND(H5473=1,J5473&lt;&gt;""),E5473-J5473,"")</f>
        <v/>
      </c>
      <c r="T5473">
        <f>IF(G5473="","",MONTH(G5473))</f>
        <v/>
      </c>
    </row>
    <row r="5474">
      <c r="A5474" s="24" t="n">
        <v>2020</v>
      </c>
      <c r="B5474" s="24" t="n">
        <v>8</v>
      </c>
      <c r="C5474" s="24" t="n">
        <v>16</v>
      </c>
      <c r="D5474" s="24" t="n">
        <v>1</v>
      </c>
      <c r="E5474" s="24" t="n">
        <v>16.19</v>
      </c>
      <c r="F5474" s="25">
        <f>IF($E5474="","",DATE(IF($A5474="",nominal_year,$A5474),$B5474,$C5474)+($D5474-IF(LEFT(hour_conv,1)="1",1,0))/24)</f>
        <v/>
      </c>
      <c r="G5474" s="26">
        <f>IF(F5474="","",INT(F5474))</f>
        <v/>
      </c>
      <c r="H5474">
        <f>IF(G5474="","",IF(AND(MONTH(G5474)*100+DAY(G5474)&gt;=season_lo,MONTH(G5474)*100+DAY(G5474)&lt;=season_hi),1,0))</f>
        <v/>
      </c>
      <c r="I5474">
        <f>IF(G5474="","",G5474-first_day+1)</f>
        <v/>
      </c>
      <c r="J5474" s="27">
        <f>IF(I5474="","",INDEX(Daily!$J$2:$J$421,I5474))</f>
        <v/>
      </c>
      <c r="K5474" s="27">
        <f>IF(J5474="","",J5474+cat_offset)</f>
        <v/>
      </c>
      <c r="L5474" s="27">
        <f>IF(J5474="","",MAX(0,E5474-J5474)^2)</f>
        <v/>
      </c>
      <c r="M5474" s="27">
        <f>IF(J5474="","",MAX(0,E5474-(J5474+twcdh_off))^2)</f>
        <v/>
      </c>
      <c r="N5474" s="27">
        <f>IF(E5474="","",MAX(0,E5474-swcdh_thr)^2)</f>
        <v/>
      </c>
      <c r="O5474">
        <f>IF(K5474="","",ROUND(E5474-K5474,0))</f>
        <v/>
      </c>
      <c r="P5474">
        <f>IF(O5474="","",IF(O5474&gt;=1,O5474,0))</f>
        <v/>
      </c>
      <c r="Q5474" s="27">
        <f>IF(E5474="","",MAX(0,E5474-22))</f>
        <v/>
      </c>
      <c r="R5474" s="27">
        <f>IF(H5474=1,E5474,"")</f>
        <v/>
      </c>
      <c r="S5474" s="27">
        <f>IF(AND(H5474=1,J5474&lt;&gt;""),E5474-J5474,"")</f>
        <v/>
      </c>
      <c r="T5474">
        <f>IF(G5474="","",MONTH(G5474))</f>
        <v/>
      </c>
    </row>
    <row r="5475">
      <c r="A5475" s="24" t="n">
        <v>2020</v>
      </c>
      <c r="B5475" s="24" t="n">
        <v>8</v>
      </c>
      <c r="C5475" s="24" t="n">
        <v>16</v>
      </c>
      <c r="D5475" s="24" t="n">
        <v>2</v>
      </c>
      <c r="E5475" s="24" t="n">
        <v>14.82</v>
      </c>
      <c r="F5475" s="25">
        <f>IF($E5475="","",DATE(IF($A5475="",nominal_year,$A5475),$B5475,$C5475)+($D5475-IF(LEFT(hour_conv,1)="1",1,0))/24)</f>
        <v/>
      </c>
      <c r="G5475" s="26">
        <f>IF(F5475="","",INT(F5475))</f>
        <v/>
      </c>
      <c r="H5475">
        <f>IF(G5475="","",IF(AND(MONTH(G5475)*100+DAY(G5475)&gt;=season_lo,MONTH(G5475)*100+DAY(G5475)&lt;=season_hi),1,0))</f>
        <v/>
      </c>
      <c r="I5475">
        <f>IF(G5475="","",G5475-first_day+1)</f>
        <v/>
      </c>
      <c r="J5475" s="27">
        <f>IF(I5475="","",INDEX(Daily!$J$2:$J$421,I5475))</f>
        <v/>
      </c>
      <c r="K5475" s="27">
        <f>IF(J5475="","",J5475+cat_offset)</f>
        <v/>
      </c>
      <c r="L5475" s="27">
        <f>IF(J5475="","",MAX(0,E5475-J5475)^2)</f>
        <v/>
      </c>
      <c r="M5475" s="27">
        <f>IF(J5475="","",MAX(0,E5475-(J5475+twcdh_off))^2)</f>
        <v/>
      </c>
      <c r="N5475" s="27">
        <f>IF(E5475="","",MAX(0,E5475-swcdh_thr)^2)</f>
        <v/>
      </c>
      <c r="O5475">
        <f>IF(K5475="","",ROUND(E5475-K5475,0))</f>
        <v/>
      </c>
      <c r="P5475">
        <f>IF(O5475="","",IF(O5475&gt;=1,O5475,0))</f>
        <v/>
      </c>
      <c r="Q5475" s="27">
        <f>IF(E5475="","",MAX(0,E5475-22))</f>
        <v/>
      </c>
      <c r="R5475" s="27">
        <f>IF(H5475=1,E5475,"")</f>
        <v/>
      </c>
      <c r="S5475" s="27">
        <f>IF(AND(H5475=1,J5475&lt;&gt;""),E5475-J5475,"")</f>
        <v/>
      </c>
      <c r="T5475">
        <f>IF(G5475="","",MONTH(G5475))</f>
        <v/>
      </c>
    </row>
    <row r="5476">
      <c r="A5476" s="24" t="n">
        <v>2020</v>
      </c>
      <c r="B5476" s="24" t="n">
        <v>8</v>
      </c>
      <c r="C5476" s="24" t="n">
        <v>16</v>
      </c>
      <c r="D5476" s="24" t="n">
        <v>3</v>
      </c>
      <c r="E5476" s="24" t="n">
        <v>14.23</v>
      </c>
      <c r="F5476" s="25">
        <f>IF($E5476="","",DATE(IF($A5476="",nominal_year,$A5476),$B5476,$C5476)+($D5476-IF(LEFT(hour_conv,1)="1",1,0))/24)</f>
        <v/>
      </c>
      <c r="G5476" s="26">
        <f>IF(F5476="","",INT(F5476))</f>
        <v/>
      </c>
      <c r="H5476">
        <f>IF(G5476="","",IF(AND(MONTH(G5476)*100+DAY(G5476)&gt;=season_lo,MONTH(G5476)*100+DAY(G5476)&lt;=season_hi),1,0))</f>
        <v/>
      </c>
      <c r="I5476">
        <f>IF(G5476="","",G5476-first_day+1)</f>
        <v/>
      </c>
      <c r="J5476" s="27">
        <f>IF(I5476="","",INDEX(Daily!$J$2:$J$421,I5476))</f>
        <v/>
      </c>
      <c r="K5476" s="27">
        <f>IF(J5476="","",J5476+cat_offset)</f>
        <v/>
      </c>
      <c r="L5476" s="27">
        <f>IF(J5476="","",MAX(0,E5476-J5476)^2)</f>
        <v/>
      </c>
      <c r="M5476" s="27">
        <f>IF(J5476="","",MAX(0,E5476-(J5476+twcdh_off))^2)</f>
        <v/>
      </c>
      <c r="N5476" s="27">
        <f>IF(E5476="","",MAX(0,E5476-swcdh_thr)^2)</f>
        <v/>
      </c>
      <c r="O5476">
        <f>IF(K5476="","",ROUND(E5476-K5476,0))</f>
        <v/>
      </c>
      <c r="P5476">
        <f>IF(O5476="","",IF(O5476&gt;=1,O5476,0))</f>
        <v/>
      </c>
      <c r="Q5476" s="27">
        <f>IF(E5476="","",MAX(0,E5476-22))</f>
        <v/>
      </c>
      <c r="R5476" s="27">
        <f>IF(H5476=1,E5476,"")</f>
        <v/>
      </c>
      <c r="S5476" s="27">
        <f>IF(AND(H5476=1,J5476&lt;&gt;""),E5476-J5476,"")</f>
        <v/>
      </c>
      <c r="T5476">
        <f>IF(G5476="","",MONTH(G5476))</f>
        <v/>
      </c>
    </row>
    <row r="5477">
      <c r="A5477" s="24" t="n">
        <v>2020</v>
      </c>
      <c r="B5477" s="24" t="n">
        <v>8</v>
      </c>
      <c r="C5477" s="24" t="n">
        <v>16</v>
      </c>
      <c r="D5477" s="24" t="n">
        <v>4</v>
      </c>
      <c r="E5477" s="24" t="n">
        <v>14.14</v>
      </c>
      <c r="F5477" s="25">
        <f>IF($E5477="","",DATE(IF($A5477="",nominal_year,$A5477),$B5477,$C5477)+($D5477-IF(LEFT(hour_conv,1)="1",1,0))/24)</f>
        <v/>
      </c>
      <c r="G5477" s="26">
        <f>IF(F5477="","",INT(F5477))</f>
        <v/>
      </c>
      <c r="H5477">
        <f>IF(G5477="","",IF(AND(MONTH(G5477)*100+DAY(G5477)&gt;=season_lo,MONTH(G5477)*100+DAY(G5477)&lt;=season_hi),1,0))</f>
        <v/>
      </c>
      <c r="I5477">
        <f>IF(G5477="","",G5477-first_day+1)</f>
        <v/>
      </c>
      <c r="J5477" s="27">
        <f>IF(I5477="","",INDEX(Daily!$J$2:$J$421,I5477))</f>
        <v/>
      </c>
      <c r="K5477" s="27">
        <f>IF(J5477="","",J5477+cat_offset)</f>
        <v/>
      </c>
      <c r="L5477" s="27">
        <f>IF(J5477="","",MAX(0,E5477-J5477)^2)</f>
        <v/>
      </c>
      <c r="M5477" s="27">
        <f>IF(J5477="","",MAX(0,E5477-(J5477+twcdh_off))^2)</f>
        <v/>
      </c>
      <c r="N5477" s="27">
        <f>IF(E5477="","",MAX(0,E5477-swcdh_thr)^2)</f>
        <v/>
      </c>
      <c r="O5477">
        <f>IF(K5477="","",ROUND(E5477-K5477,0))</f>
        <v/>
      </c>
      <c r="P5477">
        <f>IF(O5477="","",IF(O5477&gt;=1,O5477,0))</f>
        <v/>
      </c>
      <c r="Q5477" s="27">
        <f>IF(E5477="","",MAX(0,E5477-22))</f>
        <v/>
      </c>
      <c r="R5477" s="27">
        <f>IF(H5477=1,E5477,"")</f>
        <v/>
      </c>
      <c r="S5477" s="27">
        <f>IF(AND(H5477=1,J5477&lt;&gt;""),E5477-J5477,"")</f>
        <v/>
      </c>
      <c r="T5477">
        <f>IF(G5477="","",MONTH(G5477))</f>
        <v/>
      </c>
    </row>
    <row r="5478">
      <c r="A5478" s="24" t="n">
        <v>2020</v>
      </c>
      <c r="B5478" s="24" t="n">
        <v>8</v>
      </c>
      <c r="C5478" s="24" t="n">
        <v>16</v>
      </c>
      <c r="D5478" s="24" t="n">
        <v>5</v>
      </c>
      <c r="E5478" s="24" t="n">
        <v>14.37</v>
      </c>
      <c r="F5478" s="25">
        <f>IF($E5478="","",DATE(IF($A5478="",nominal_year,$A5478),$B5478,$C5478)+($D5478-IF(LEFT(hour_conv,1)="1",1,0))/24)</f>
        <v/>
      </c>
      <c r="G5478" s="26">
        <f>IF(F5478="","",INT(F5478))</f>
        <v/>
      </c>
      <c r="H5478">
        <f>IF(G5478="","",IF(AND(MONTH(G5478)*100+DAY(G5478)&gt;=season_lo,MONTH(G5478)*100+DAY(G5478)&lt;=season_hi),1,0))</f>
        <v/>
      </c>
      <c r="I5478">
        <f>IF(G5478="","",G5478-first_day+1)</f>
        <v/>
      </c>
      <c r="J5478" s="27">
        <f>IF(I5478="","",INDEX(Daily!$J$2:$J$421,I5478))</f>
        <v/>
      </c>
      <c r="K5478" s="27">
        <f>IF(J5478="","",J5478+cat_offset)</f>
        <v/>
      </c>
      <c r="L5478" s="27">
        <f>IF(J5478="","",MAX(0,E5478-J5478)^2)</f>
        <v/>
      </c>
      <c r="M5478" s="27">
        <f>IF(J5478="","",MAX(0,E5478-(J5478+twcdh_off))^2)</f>
        <v/>
      </c>
      <c r="N5478" s="27">
        <f>IF(E5478="","",MAX(0,E5478-swcdh_thr)^2)</f>
        <v/>
      </c>
      <c r="O5478">
        <f>IF(K5478="","",ROUND(E5478-K5478,0))</f>
        <v/>
      </c>
      <c r="P5478">
        <f>IF(O5478="","",IF(O5478&gt;=1,O5478,0))</f>
        <v/>
      </c>
      <c r="Q5478" s="27">
        <f>IF(E5478="","",MAX(0,E5478-22))</f>
        <v/>
      </c>
      <c r="R5478" s="27">
        <f>IF(H5478=1,E5478,"")</f>
        <v/>
      </c>
      <c r="S5478" s="27">
        <f>IF(AND(H5478=1,J5478&lt;&gt;""),E5478-J5478,"")</f>
        <v/>
      </c>
      <c r="T5478">
        <f>IF(G5478="","",MONTH(G5478))</f>
        <v/>
      </c>
    </row>
    <row r="5479">
      <c r="A5479" s="24" t="n">
        <v>2020</v>
      </c>
      <c r="B5479" s="24" t="n">
        <v>8</v>
      </c>
      <c r="C5479" s="24" t="n">
        <v>16</v>
      </c>
      <c r="D5479" s="24" t="n">
        <v>6</v>
      </c>
      <c r="E5479" s="24" t="n">
        <v>15.55</v>
      </c>
      <c r="F5479" s="25">
        <f>IF($E5479="","",DATE(IF($A5479="",nominal_year,$A5479),$B5479,$C5479)+($D5479-IF(LEFT(hour_conv,1)="1",1,0))/24)</f>
        <v/>
      </c>
      <c r="G5479" s="26">
        <f>IF(F5479="","",INT(F5479))</f>
        <v/>
      </c>
      <c r="H5479">
        <f>IF(G5479="","",IF(AND(MONTH(G5479)*100+DAY(G5479)&gt;=season_lo,MONTH(G5479)*100+DAY(G5479)&lt;=season_hi),1,0))</f>
        <v/>
      </c>
      <c r="I5479">
        <f>IF(G5479="","",G5479-first_day+1)</f>
        <v/>
      </c>
      <c r="J5479" s="27">
        <f>IF(I5479="","",INDEX(Daily!$J$2:$J$421,I5479))</f>
        <v/>
      </c>
      <c r="K5479" s="27">
        <f>IF(J5479="","",J5479+cat_offset)</f>
        <v/>
      </c>
      <c r="L5479" s="27">
        <f>IF(J5479="","",MAX(0,E5479-J5479)^2)</f>
        <v/>
      </c>
      <c r="M5479" s="27">
        <f>IF(J5479="","",MAX(0,E5479-(J5479+twcdh_off))^2)</f>
        <v/>
      </c>
      <c r="N5479" s="27">
        <f>IF(E5479="","",MAX(0,E5479-swcdh_thr)^2)</f>
        <v/>
      </c>
      <c r="O5479">
        <f>IF(K5479="","",ROUND(E5479-K5479,0))</f>
        <v/>
      </c>
      <c r="P5479">
        <f>IF(O5479="","",IF(O5479&gt;=1,O5479,0))</f>
        <v/>
      </c>
      <c r="Q5479" s="27">
        <f>IF(E5479="","",MAX(0,E5479-22))</f>
        <v/>
      </c>
      <c r="R5479" s="27">
        <f>IF(H5479=1,E5479,"")</f>
        <v/>
      </c>
      <c r="S5479" s="27">
        <f>IF(AND(H5479=1,J5479&lt;&gt;""),E5479-J5479,"")</f>
        <v/>
      </c>
      <c r="T5479">
        <f>IF(G5479="","",MONTH(G5479))</f>
        <v/>
      </c>
    </row>
    <row r="5480">
      <c r="A5480" s="24" t="n">
        <v>2020</v>
      </c>
      <c r="B5480" s="24" t="n">
        <v>8</v>
      </c>
      <c r="C5480" s="24" t="n">
        <v>16</v>
      </c>
      <c r="D5480" s="24" t="n">
        <v>7</v>
      </c>
      <c r="E5480" s="24" t="n">
        <v>16</v>
      </c>
      <c r="F5480" s="25">
        <f>IF($E5480="","",DATE(IF($A5480="",nominal_year,$A5480),$B5480,$C5480)+($D5480-IF(LEFT(hour_conv,1)="1",1,0))/24)</f>
        <v/>
      </c>
      <c r="G5480" s="26">
        <f>IF(F5480="","",INT(F5480))</f>
        <v/>
      </c>
      <c r="H5480">
        <f>IF(G5480="","",IF(AND(MONTH(G5480)*100+DAY(G5480)&gt;=season_lo,MONTH(G5480)*100+DAY(G5480)&lt;=season_hi),1,0))</f>
        <v/>
      </c>
      <c r="I5480">
        <f>IF(G5480="","",G5480-first_day+1)</f>
        <v/>
      </c>
      <c r="J5480" s="27">
        <f>IF(I5480="","",INDEX(Daily!$J$2:$J$421,I5480))</f>
        <v/>
      </c>
      <c r="K5480" s="27">
        <f>IF(J5480="","",J5480+cat_offset)</f>
        <v/>
      </c>
      <c r="L5480" s="27">
        <f>IF(J5480="","",MAX(0,E5480-J5480)^2)</f>
        <v/>
      </c>
      <c r="M5480" s="27">
        <f>IF(J5480="","",MAX(0,E5480-(J5480+twcdh_off))^2)</f>
        <v/>
      </c>
      <c r="N5480" s="27">
        <f>IF(E5480="","",MAX(0,E5480-swcdh_thr)^2)</f>
        <v/>
      </c>
      <c r="O5480">
        <f>IF(K5480="","",ROUND(E5480-K5480,0))</f>
        <v/>
      </c>
      <c r="P5480">
        <f>IF(O5480="","",IF(O5480&gt;=1,O5480,0))</f>
        <v/>
      </c>
      <c r="Q5480" s="27">
        <f>IF(E5480="","",MAX(0,E5480-22))</f>
        <v/>
      </c>
      <c r="R5480" s="27">
        <f>IF(H5480=1,E5480,"")</f>
        <v/>
      </c>
      <c r="S5480" s="27">
        <f>IF(AND(H5480=1,J5480&lt;&gt;""),E5480-J5480,"")</f>
        <v/>
      </c>
      <c r="T5480">
        <f>IF(G5480="","",MONTH(G5480))</f>
        <v/>
      </c>
    </row>
    <row r="5481">
      <c r="A5481" s="24" t="n">
        <v>2020</v>
      </c>
      <c r="B5481" s="24" t="n">
        <v>8</v>
      </c>
      <c r="C5481" s="24" t="n">
        <v>16</v>
      </c>
      <c r="D5481" s="24" t="n">
        <v>8</v>
      </c>
      <c r="E5481" s="24" t="n">
        <v>17.31</v>
      </c>
      <c r="F5481" s="25">
        <f>IF($E5481="","",DATE(IF($A5481="",nominal_year,$A5481),$B5481,$C5481)+($D5481-IF(LEFT(hour_conv,1)="1",1,0))/24)</f>
        <v/>
      </c>
      <c r="G5481" s="26">
        <f>IF(F5481="","",INT(F5481))</f>
        <v/>
      </c>
      <c r="H5481">
        <f>IF(G5481="","",IF(AND(MONTH(G5481)*100+DAY(G5481)&gt;=season_lo,MONTH(G5481)*100+DAY(G5481)&lt;=season_hi),1,0))</f>
        <v/>
      </c>
      <c r="I5481">
        <f>IF(G5481="","",G5481-first_day+1)</f>
        <v/>
      </c>
      <c r="J5481" s="27">
        <f>IF(I5481="","",INDEX(Daily!$J$2:$J$421,I5481))</f>
        <v/>
      </c>
      <c r="K5481" s="27">
        <f>IF(J5481="","",J5481+cat_offset)</f>
        <v/>
      </c>
      <c r="L5481" s="27">
        <f>IF(J5481="","",MAX(0,E5481-J5481)^2)</f>
        <v/>
      </c>
      <c r="M5481" s="27">
        <f>IF(J5481="","",MAX(0,E5481-(J5481+twcdh_off))^2)</f>
        <v/>
      </c>
      <c r="N5481" s="27">
        <f>IF(E5481="","",MAX(0,E5481-swcdh_thr)^2)</f>
        <v/>
      </c>
      <c r="O5481">
        <f>IF(K5481="","",ROUND(E5481-K5481,0))</f>
        <v/>
      </c>
      <c r="P5481">
        <f>IF(O5481="","",IF(O5481&gt;=1,O5481,0))</f>
        <v/>
      </c>
      <c r="Q5481" s="27">
        <f>IF(E5481="","",MAX(0,E5481-22))</f>
        <v/>
      </c>
      <c r="R5481" s="27">
        <f>IF(H5481=1,E5481,"")</f>
        <v/>
      </c>
      <c r="S5481" s="27">
        <f>IF(AND(H5481=1,J5481&lt;&gt;""),E5481-J5481,"")</f>
        <v/>
      </c>
      <c r="T5481">
        <f>IF(G5481="","",MONTH(G5481))</f>
        <v/>
      </c>
    </row>
    <row r="5482">
      <c r="A5482" s="24" t="n">
        <v>2020</v>
      </c>
      <c r="B5482" s="24" t="n">
        <v>8</v>
      </c>
      <c r="C5482" s="24" t="n">
        <v>16</v>
      </c>
      <c r="D5482" s="24" t="n">
        <v>9</v>
      </c>
      <c r="E5482" s="24" t="n">
        <v>16.83</v>
      </c>
      <c r="F5482" s="25">
        <f>IF($E5482="","",DATE(IF($A5482="",nominal_year,$A5482),$B5482,$C5482)+($D5482-IF(LEFT(hour_conv,1)="1",1,0))/24)</f>
        <v/>
      </c>
      <c r="G5482" s="26">
        <f>IF(F5482="","",INT(F5482))</f>
        <v/>
      </c>
      <c r="H5482">
        <f>IF(G5482="","",IF(AND(MONTH(G5482)*100+DAY(G5482)&gt;=season_lo,MONTH(G5482)*100+DAY(G5482)&lt;=season_hi),1,0))</f>
        <v/>
      </c>
      <c r="I5482">
        <f>IF(G5482="","",G5482-first_day+1)</f>
        <v/>
      </c>
      <c r="J5482" s="27">
        <f>IF(I5482="","",INDEX(Daily!$J$2:$J$421,I5482))</f>
        <v/>
      </c>
      <c r="K5482" s="27">
        <f>IF(J5482="","",J5482+cat_offset)</f>
        <v/>
      </c>
      <c r="L5482" s="27">
        <f>IF(J5482="","",MAX(0,E5482-J5482)^2)</f>
        <v/>
      </c>
      <c r="M5482" s="27">
        <f>IF(J5482="","",MAX(0,E5482-(J5482+twcdh_off))^2)</f>
        <v/>
      </c>
      <c r="N5482" s="27">
        <f>IF(E5482="","",MAX(0,E5482-swcdh_thr)^2)</f>
        <v/>
      </c>
      <c r="O5482">
        <f>IF(K5482="","",ROUND(E5482-K5482,0))</f>
        <v/>
      </c>
      <c r="P5482">
        <f>IF(O5482="","",IF(O5482&gt;=1,O5482,0))</f>
        <v/>
      </c>
      <c r="Q5482" s="27">
        <f>IF(E5482="","",MAX(0,E5482-22))</f>
        <v/>
      </c>
      <c r="R5482" s="27">
        <f>IF(H5482=1,E5482,"")</f>
        <v/>
      </c>
      <c r="S5482" s="27">
        <f>IF(AND(H5482=1,J5482&lt;&gt;""),E5482-J5482,"")</f>
        <v/>
      </c>
      <c r="T5482">
        <f>IF(G5482="","",MONTH(G5482))</f>
        <v/>
      </c>
    </row>
    <row r="5483">
      <c r="A5483" s="24" t="n">
        <v>2020</v>
      </c>
      <c r="B5483" s="24" t="n">
        <v>8</v>
      </c>
      <c r="C5483" s="24" t="n">
        <v>16</v>
      </c>
      <c r="D5483" s="24" t="n">
        <v>10</v>
      </c>
      <c r="E5483" s="24" t="n">
        <v>19.5</v>
      </c>
      <c r="F5483" s="25">
        <f>IF($E5483="","",DATE(IF($A5483="",nominal_year,$A5483),$B5483,$C5483)+($D5483-IF(LEFT(hour_conv,1)="1",1,0))/24)</f>
        <v/>
      </c>
      <c r="G5483" s="26">
        <f>IF(F5483="","",INT(F5483))</f>
        <v/>
      </c>
      <c r="H5483">
        <f>IF(G5483="","",IF(AND(MONTH(G5483)*100+DAY(G5483)&gt;=season_lo,MONTH(G5483)*100+DAY(G5483)&lt;=season_hi),1,0))</f>
        <v/>
      </c>
      <c r="I5483">
        <f>IF(G5483="","",G5483-first_day+1)</f>
        <v/>
      </c>
      <c r="J5483" s="27">
        <f>IF(I5483="","",INDEX(Daily!$J$2:$J$421,I5483))</f>
        <v/>
      </c>
      <c r="K5483" s="27">
        <f>IF(J5483="","",J5483+cat_offset)</f>
        <v/>
      </c>
      <c r="L5483" s="27">
        <f>IF(J5483="","",MAX(0,E5483-J5483)^2)</f>
        <v/>
      </c>
      <c r="M5483" s="27">
        <f>IF(J5483="","",MAX(0,E5483-(J5483+twcdh_off))^2)</f>
        <v/>
      </c>
      <c r="N5483" s="27">
        <f>IF(E5483="","",MAX(0,E5483-swcdh_thr)^2)</f>
        <v/>
      </c>
      <c r="O5483">
        <f>IF(K5483="","",ROUND(E5483-K5483,0))</f>
        <v/>
      </c>
      <c r="P5483">
        <f>IF(O5483="","",IF(O5483&gt;=1,O5483,0))</f>
        <v/>
      </c>
      <c r="Q5483" s="27">
        <f>IF(E5483="","",MAX(0,E5483-22))</f>
        <v/>
      </c>
      <c r="R5483" s="27">
        <f>IF(H5483=1,E5483,"")</f>
        <v/>
      </c>
      <c r="S5483" s="27">
        <f>IF(AND(H5483=1,J5483&lt;&gt;""),E5483-J5483,"")</f>
        <v/>
      </c>
      <c r="T5483">
        <f>IF(G5483="","",MONTH(G5483))</f>
        <v/>
      </c>
    </row>
    <row r="5484">
      <c r="A5484" s="24" t="n">
        <v>2020</v>
      </c>
      <c r="B5484" s="24" t="n">
        <v>8</v>
      </c>
      <c r="C5484" s="24" t="n">
        <v>16</v>
      </c>
      <c r="D5484" s="24" t="n">
        <v>11</v>
      </c>
      <c r="E5484" s="24" t="n">
        <v>21.3</v>
      </c>
      <c r="F5484" s="25">
        <f>IF($E5484="","",DATE(IF($A5484="",nominal_year,$A5484),$B5484,$C5484)+($D5484-IF(LEFT(hour_conv,1)="1",1,0))/24)</f>
        <v/>
      </c>
      <c r="G5484" s="26">
        <f>IF(F5484="","",INT(F5484))</f>
        <v/>
      </c>
      <c r="H5484">
        <f>IF(G5484="","",IF(AND(MONTH(G5484)*100+DAY(G5484)&gt;=season_lo,MONTH(G5484)*100+DAY(G5484)&lt;=season_hi),1,0))</f>
        <v/>
      </c>
      <c r="I5484">
        <f>IF(G5484="","",G5484-first_day+1)</f>
        <v/>
      </c>
      <c r="J5484" s="27">
        <f>IF(I5484="","",INDEX(Daily!$J$2:$J$421,I5484))</f>
        <v/>
      </c>
      <c r="K5484" s="27">
        <f>IF(J5484="","",J5484+cat_offset)</f>
        <v/>
      </c>
      <c r="L5484" s="27">
        <f>IF(J5484="","",MAX(0,E5484-J5484)^2)</f>
        <v/>
      </c>
      <c r="M5484" s="27">
        <f>IF(J5484="","",MAX(0,E5484-(J5484+twcdh_off))^2)</f>
        <v/>
      </c>
      <c r="N5484" s="27">
        <f>IF(E5484="","",MAX(0,E5484-swcdh_thr)^2)</f>
        <v/>
      </c>
      <c r="O5484">
        <f>IF(K5484="","",ROUND(E5484-K5484,0))</f>
        <v/>
      </c>
      <c r="P5484">
        <f>IF(O5484="","",IF(O5484&gt;=1,O5484,0))</f>
        <v/>
      </c>
      <c r="Q5484" s="27">
        <f>IF(E5484="","",MAX(0,E5484-22))</f>
        <v/>
      </c>
      <c r="R5484" s="27">
        <f>IF(H5484=1,E5484,"")</f>
        <v/>
      </c>
      <c r="S5484" s="27">
        <f>IF(AND(H5484=1,J5484&lt;&gt;""),E5484-J5484,"")</f>
        <v/>
      </c>
      <c r="T5484">
        <f>IF(G5484="","",MONTH(G5484))</f>
        <v/>
      </c>
    </row>
    <row r="5485">
      <c r="A5485" s="24" t="n">
        <v>2020</v>
      </c>
      <c r="B5485" s="24" t="n">
        <v>8</v>
      </c>
      <c r="C5485" s="24" t="n">
        <v>16</v>
      </c>
      <c r="D5485" s="24" t="n">
        <v>12</v>
      </c>
      <c r="E5485" s="24" t="n">
        <v>23.08</v>
      </c>
      <c r="F5485" s="25">
        <f>IF($E5485="","",DATE(IF($A5485="",nominal_year,$A5485),$B5485,$C5485)+($D5485-IF(LEFT(hour_conv,1)="1",1,0))/24)</f>
        <v/>
      </c>
      <c r="G5485" s="26">
        <f>IF(F5485="","",INT(F5485))</f>
        <v/>
      </c>
      <c r="H5485">
        <f>IF(G5485="","",IF(AND(MONTH(G5485)*100+DAY(G5485)&gt;=season_lo,MONTH(G5485)*100+DAY(G5485)&lt;=season_hi),1,0))</f>
        <v/>
      </c>
      <c r="I5485">
        <f>IF(G5485="","",G5485-first_day+1)</f>
        <v/>
      </c>
      <c r="J5485" s="27">
        <f>IF(I5485="","",INDEX(Daily!$J$2:$J$421,I5485))</f>
        <v/>
      </c>
      <c r="K5485" s="27">
        <f>IF(J5485="","",J5485+cat_offset)</f>
        <v/>
      </c>
      <c r="L5485" s="27">
        <f>IF(J5485="","",MAX(0,E5485-J5485)^2)</f>
        <v/>
      </c>
      <c r="M5485" s="27">
        <f>IF(J5485="","",MAX(0,E5485-(J5485+twcdh_off))^2)</f>
        <v/>
      </c>
      <c r="N5485" s="27">
        <f>IF(E5485="","",MAX(0,E5485-swcdh_thr)^2)</f>
        <v/>
      </c>
      <c r="O5485">
        <f>IF(K5485="","",ROUND(E5485-K5485,0))</f>
        <v/>
      </c>
      <c r="P5485">
        <f>IF(O5485="","",IF(O5485&gt;=1,O5485,0))</f>
        <v/>
      </c>
      <c r="Q5485" s="27">
        <f>IF(E5485="","",MAX(0,E5485-22))</f>
        <v/>
      </c>
      <c r="R5485" s="27">
        <f>IF(H5485=1,E5485,"")</f>
        <v/>
      </c>
      <c r="S5485" s="27">
        <f>IF(AND(H5485=1,J5485&lt;&gt;""),E5485-J5485,"")</f>
        <v/>
      </c>
      <c r="T5485">
        <f>IF(G5485="","",MONTH(G5485))</f>
        <v/>
      </c>
    </row>
    <row r="5486">
      <c r="A5486" s="24" t="n">
        <v>2020</v>
      </c>
      <c r="B5486" s="24" t="n">
        <v>8</v>
      </c>
      <c r="C5486" s="24" t="n">
        <v>16</v>
      </c>
      <c r="D5486" s="24" t="n">
        <v>13</v>
      </c>
      <c r="E5486" s="24" t="n">
        <v>23.53</v>
      </c>
      <c r="F5486" s="25">
        <f>IF($E5486="","",DATE(IF($A5486="",nominal_year,$A5486),$B5486,$C5486)+($D5486-IF(LEFT(hour_conv,1)="1",1,0))/24)</f>
        <v/>
      </c>
      <c r="G5486" s="26">
        <f>IF(F5486="","",INT(F5486))</f>
        <v/>
      </c>
      <c r="H5486">
        <f>IF(G5486="","",IF(AND(MONTH(G5486)*100+DAY(G5486)&gt;=season_lo,MONTH(G5486)*100+DAY(G5486)&lt;=season_hi),1,0))</f>
        <v/>
      </c>
      <c r="I5486">
        <f>IF(G5486="","",G5486-first_day+1)</f>
        <v/>
      </c>
      <c r="J5486" s="27">
        <f>IF(I5486="","",INDEX(Daily!$J$2:$J$421,I5486))</f>
        <v/>
      </c>
      <c r="K5486" s="27">
        <f>IF(J5486="","",J5486+cat_offset)</f>
        <v/>
      </c>
      <c r="L5486" s="27">
        <f>IF(J5486="","",MAX(0,E5486-J5486)^2)</f>
        <v/>
      </c>
      <c r="M5486" s="27">
        <f>IF(J5486="","",MAX(0,E5486-(J5486+twcdh_off))^2)</f>
        <v/>
      </c>
      <c r="N5486" s="27">
        <f>IF(E5486="","",MAX(0,E5486-swcdh_thr)^2)</f>
        <v/>
      </c>
      <c r="O5486">
        <f>IF(K5486="","",ROUND(E5486-K5486,0))</f>
        <v/>
      </c>
      <c r="P5486">
        <f>IF(O5486="","",IF(O5486&gt;=1,O5486,0))</f>
        <v/>
      </c>
      <c r="Q5486" s="27">
        <f>IF(E5486="","",MAX(0,E5486-22))</f>
        <v/>
      </c>
      <c r="R5486" s="27">
        <f>IF(H5486=1,E5486,"")</f>
        <v/>
      </c>
      <c r="S5486" s="27">
        <f>IF(AND(H5486=1,J5486&lt;&gt;""),E5486-J5486,"")</f>
        <v/>
      </c>
      <c r="T5486">
        <f>IF(G5486="","",MONTH(G5486))</f>
        <v/>
      </c>
    </row>
    <row r="5487">
      <c r="A5487" s="24" t="n">
        <v>2020</v>
      </c>
      <c r="B5487" s="24" t="n">
        <v>8</v>
      </c>
      <c r="C5487" s="24" t="n">
        <v>16</v>
      </c>
      <c r="D5487" s="24" t="n">
        <v>14</v>
      </c>
      <c r="E5487" s="24" t="n">
        <v>23.78</v>
      </c>
      <c r="F5487" s="25">
        <f>IF($E5487="","",DATE(IF($A5487="",nominal_year,$A5487),$B5487,$C5487)+($D5487-IF(LEFT(hour_conv,1)="1",1,0))/24)</f>
        <v/>
      </c>
      <c r="G5487" s="26">
        <f>IF(F5487="","",INT(F5487))</f>
        <v/>
      </c>
      <c r="H5487">
        <f>IF(G5487="","",IF(AND(MONTH(G5487)*100+DAY(G5487)&gt;=season_lo,MONTH(G5487)*100+DAY(G5487)&lt;=season_hi),1,0))</f>
        <v/>
      </c>
      <c r="I5487">
        <f>IF(G5487="","",G5487-first_day+1)</f>
        <v/>
      </c>
      <c r="J5487" s="27">
        <f>IF(I5487="","",INDEX(Daily!$J$2:$J$421,I5487))</f>
        <v/>
      </c>
      <c r="K5487" s="27">
        <f>IF(J5487="","",J5487+cat_offset)</f>
        <v/>
      </c>
      <c r="L5487" s="27">
        <f>IF(J5487="","",MAX(0,E5487-J5487)^2)</f>
        <v/>
      </c>
      <c r="M5487" s="27">
        <f>IF(J5487="","",MAX(0,E5487-(J5487+twcdh_off))^2)</f>
        <v/>
      </c>
      <c r="N5487" s="27">
        <f>IF(E5487="","",MAX(0,E5487-swcdh_thr)^2)</f>
        <v/>
      </c>
      <c r="O5487">
        <f>IF(K5487="","",ROUND(E5487-K5487,0))</f>
        <v/>
      </c>
      <c r="P5487">
        <f>IF(O5487="","",IF(O5487&gt;=1,O5487,0))</f>
        <v/>
      </c>
      <c r="Q5487" s="27">
        <f>IF(E5487="","",MAX(0,E5487-22))</f>
        <v/>
      </c>
      <c r="R5487" s="27">
        <f>IF(H5487=1,E5487,"")</f>
        <v/>
      </c>
      <c r="S5487" s="27">
        <f>IF(AND(H5487=1,J5487&lt;&gt;""),E5487-J5487,"")</f>
        <v/>
      </c>
      <c r="T5487">
        <f>IF(G5487="","",MONTH(G5487))</f>
        <v/>
      </c>
    </row>
    <row r="5488">
      <c r="A5488" s="24" t="n">
        <v>2020</v>
      </c>
      <c r="B5488" s="24" t="n">
        <v>8</v>
      </c>
      <c r="C5488" s="24" t="n">
        <v>16</v>
      </c>
      <c r="D5488" s="24" t="n">
        <v>15</v>
      </c>
      <c r="E5488" s="24" t="n">
        <v>25.32</v>
      </c>
      <c r="F5488" s="25">
        <f>IF($E5488="","",DATE(IF($A5488="",nominal_year,$A5488),$B5488,$C5488)+($D5488-IF(LEFT(hour_conv,1)="1",1,0))/24)</f>
        <v/>
      </c>
      <c r="G5488" s="26">
        <f>IF(F5488="","",INT(F5488))</f>
        <v/>
      </c>
      <c r="H5488">
        <f>IF(G5488="","",IF(AND(MONTH(G5488)*100+DAY(G5488)&gt;=season_lo,MONTH(G5488)*100+DAY(G5488)&lt;=season_hi),1,0))</f>
        <v/>
      </c>
      <c r="I5488">
        <f>IF(G5488="","",G5488-first_day+1)</f>
        <v/>
      </c>
      <c r="J5488" s="27">
        <f>IF(I5488="","",INDEX(Daily!$J$2:$J$421,I5488))</f>
        <v/>
      </c>
      <c r="K5488" s="27">
        <f>IF(J5488="","",J5488+cat_offset)</f>
        <v/>
      </c>
      <c r="L5488" s="27">
        <f>IF(J5488="","",MAX(0,E5488-J5488)^2)</f>
        <v/>
      </c>
      <c r="M5488" s="27">
        <f>IF(J5488="","",MAX(0,E5488-(J5488+twcdh_off))^2)</f>
        <v/>
      </c>
      <c r="N5488" s="27">
        <f>IF(E5488="","",MAX(0,E5488-swcdh_thr)^2)</f>
        <v/>
      </c>
      <c r="O5488">
        <f>IF(K5488="","",ROUND(E5488-K5488,0))</f>
        <v/>
      </c>
      <c r="P5488">
        <f>IF(O5488="","",IF(O5488&gt;=1,O5488,0))</f>
        <v/>
      </c>
      <c r="Q5488" s="27">
        <f>IF(E5488="","",MAX(0,E5488-22))</f>
        <v/>
      </c>
      <c r="R5488" s="27">
        <f>IF(H5488=1,E5488,"")</f>
        <v/>
      </c>
      <c r="S5488" s="27">
        <f>IF(AND(H5488=1,J5488&lt;&gt;""),E5488-J5488,"")</f>
        <v/>
      </c>
      <c r="T5488">
        <f>IF(G5488="","",MONTH(G5488))</f>
        <v/>
      </c>
    </row>
    <row r="5489">
      <c r="A5489" s="24" t="n">
        <v>2020</v>
      </c>
      <c r="B5489" s="24" t="n">
        <v>8</v>
      </c>
      <c r="C5489" s="24" t="n">
        <v>16</v>
      </c>
      <c r="D5489" s="24" t="n">
        <v>16</v>
      </c>
      <c r="E5489" s="24" t="n">
        <v>25.09</v>
      </c>
      <c r="F5489" s="25">
        <f>IF($E5489="","",DATE(IF($A5489="",nominal_year,$A5489),$B5489,$C5489)+($D5489-IF(LEFT(hour_conv,1)="1",1,0))/24)</f>
        <v/>
      </c>
      <c r="G5489" s="26">
        <f>IF(F5489="","",INT(F5489))</f>
        <v/>
      </c>
      <c r="H5489">
        <f>IF(G5489="","",IF(AND(MONTH(G5489)*100+DAY(G5489)&gt;=season_lo,MONTH(G5489)*100+DAY(G5489)&lt;=season_hi),1,0))</f>
        <v/>
      </c>
      <c r="I5489">
        <f>IF(G5489="","",G5489-first_day+1)</f>
        <v/>
      </c>
      <c r="J5489" s="27">
        <f>IF(I5489="","",INDEX(Daily!$J$2:$J$421,I5489))</f>
        <v/>
      </c>
      <c r="K5489" s="27">
        <f>IF(J5489="","",J5489+cat_offset)</f>
        <v/>
      </c>
      <c r="L5489" s="27">
        <f>IF(J5489="","",MAX(0,E5489-J5489)^2)</f>
        <v/>
      </c>
      <c r="M5489" s="27">
        <f>IF(J5489="","",MAX(0,E5489-(J5489+twcdh_off))^2)</f>
        <v/>
      </c>
      <c r="N5489" s="27">
        <f>IF(E5489="","",MAX(0,E5489-swcdh_thr)^2)</f>
        <v/>
      </c>
      <c r="O5489">
        <f>IF(K5489="","",ROUND(E5489-K5489,0))</f>
        <v/>
      </c>
      <c r="P5489">
        <f>IF(O5489="","",IF(O5489&gt;=1,O5489,0))</f>
        <v/>
      </c>
      <c r="Q5489" s="27">
        <f>IF(E5489="","",MAX(0,E5489-22))</f>
        <v/>
      </c>
      <c r="R5489" s="27">
        <f>IF(H5489=1,E5489,"")</f>
        <v/>
      </c>
      <c r="S5489" s="27">
        <f>IF(AND(H5489=1,J5489&lt;&gt;""),E5489-J5489,"")</f>
        <v/>
      </c>
      <c r="T5489">
        <f>IF(G5489="","",MONTH(G5489))</f>
        <v/>
      </c>
    </row>
    <row r="5490">
      <c r="A5490" s="24" t="n">
        <v>2020</v>
      </c>
      <c r="B5490" s="24" t="n">
        <v>8</v>
      </c>
      <c r="C5490" s="24" t="n">
        <v>16</v>
      </c>
      <c r="D5490" s="24" t="n">
        <v>17</v>
      </c>
      <c r="E5490" s="24" t="n">
        <v>24.47</v>
      </c>
      <c r="F5490" s="25">
        <f>IF($E5490="","",DATE(IF($A5490="",nominal_year,$A5490),$B5490,$C5490)+($D5490-IF(LEFT(hour_conv,1)="1",1,0))/24)</f>
        <v/>
      </c>
      <c r="G5490" s="26">
        <f>IF(F5490="","",INT(F5490))</f>
        <v/>
      </c>
      <c r="H5490">
        <f>IF(G5490="","",IF(AND(MONTH(G5490)*100+DAY(G5490)&gt;=season_lo,MONTH(G5490)*100+DAY(G5490)&lt;=season_hi),1,0))</f>
        <v/>
      </c>
      <c r="I5490">
        <f>IF(G5490="","",G5490-first_day+1)</f>
        <v/>
      </c>
      <c r="J5490" s="27">
        <f>IF(I5490="","",INDEX(Daily!$J$2:$J$421,I5490))</f>
        <v/>
      </c>
      <c r="K5490" s="27">
        <f>IF(J5490="","",J5490+cat_offset)</f>
        <v/>
      </c>
      <c r="L5490" s="27">
        <f>IF(J5490="","",MAX(0,E5490-J5490)^2)</f>
        <v/>
      </c>
      <c r="M5490" s="27">
        <f>IF(J5490="","",MAX(0,E5490-(J5490+twcdh_off))^2)</f>
        <v/>
      </c>
      <c r="N5490" s="27">
        <f>IF(E5490="","",MAX(0,E5490-swcdh_thr)^2)</f>
        <v/>
      </c>
      <c r="O5490">
        <f>IF(K5490="","",ROUND(E5490-K5490,0))</f>
        <v/>
      </c>
      <c r="P5490">
        <f>IF(O5490="","",IF(O5490&gt;=1,O5490,0))</f>
        <v/>
      </c>
      <c r="Q5490" s="27">
        <f>IF(E5490="","",MAX(0,E5490-22))</f>
        <v/>
      </c>
      <c r="R5490" s="27">
        <f>IF(H5490=1,E5490,"")</f>
        <v/>
      </c>
      <c r="S5490" s="27">
        <f>IF(AND(H5490=1,J5490&lt;&gt;""),E5490-J5490,"")</f>
        <v/>
      </c>
      <c r="T5490">
        <f>IF(G5490="","",MONTH(G5490))</f>
        <v/>
      </c>
    </row>
    <row r="5491">
      <c r="A5491" s="24" t="n">
        <v>2020</v>
      </c>
      <c r="B5491" s="24" t="n">
        <v>8</v>
      </c>
      <c r="C5491" s="24" t="n">
        <v>16</v>
      </c>
      <c r="D5491" s="24" t="n">
        <v>18</v>
      </c>
      <c r="E5491" s="24" t="n">
        <v>24.41</v>
      </c>
      <c r="F5491" s="25">
        <f>IF($E5491="","",DATE(IF($A5491="",nominal_year,$A5491),$B5491,$C5491)+($D5491-IF(LEFT(hour_conv,1)="1",1,0))/24)</f>
        <v/>
      </c>
      <c r="G5491" s="26">
        <f>IF(F5491="","",INT(F5491))</f>
        <v/>
      </c>
      <c r="H5491">
        <f>IF(G5491="","",IF(AND(MONTH(G5491)*100+DAY(G5491)&gt;=season_lo,MONTH(G5491)*100+DAY(G5491)&lt;=season_hi),1,0))</f>
        <v/>
      </c>
      <c r="I5491">
        <f>IF(G5491="","",G5491-first_day+1)</f>
        <v/>
      </c>
      <c r="J5491" s="27">
        <f>IF(I5491="","",INDEX(Daily!$J$2:$J$421,I5491))</f>
        <v/>
      </c>
      <c r="K5491" s="27">
        <f>IF(J5491="","",J5491+cat_offset)</f>
        <v/>
      </c>
      <c r="L5491" s="27">
        <f>IF(J5491="","",MAX(0,E5491-J5491)^2)</f>
        <v/>
      </c>
      <c r="M5491" s="27">
        <f>IF(J5491="","",MAX(0,E5491-(J5491+twcdh_off))^2)</f>
        <v/>
      </c>
      <c r="N5491" s="27">
        <f>IF(E5491="","",MAX(0,E5491-swcdh_thr)^2)</f>
        <v/>
      </c>
      <c r="O5491">
        <f>IF(K5491="","",ROUND(E5491-K5491,0))</f>
        <v/>
      </c>
      <c r="P5491">
        <f>IF(O5491="","",IF(O5491&gt;=1,O5491,0))</f>
        <v/>
      </c>
      <c r="Q5491" s="27">
        <f>IF(E5491="","",MAX(0,E5491-22))</f>
        <v/>
      </c>
      <c r="R5491" s="27">
        <f>IF(H5491=1,E5491,"")</f>
        <v/>
      </c>
      <c r="S5491" s="27">
        <f>IF(AND(H5491=1,J5491&lt;&gt;""),E5491-J5491,"")</f>
        <v/>
      </c>
      <c r="T5491">
        <f>IF(G5491="","",MONTH(G5491))</f>
        <v/>
      </c>
    </row>
    <row r="5492">
      <c r="A5492" s="24" t="n">
        <v>2020</v>
      </c>
      <c r="B5492" s="24" t="n">
        <v>8</v>
      </c>
      <c r="C5492" s="24" t="n">
        <v>16</v>
      </c>
      <c r="D5492" s="24" t="n">
        <v>19</v>
      </c>
      <c r="E5492" s="24" t="n">
        <v>24.21</v>
      </c>
      <c r="F5492" s="25">
        <f>IF($E5492="","",DATE(IF($A5492="",nominal_year,$A5492),$B5492,$C5492)+($D5492-IF(LEFT(hour_conv,1)="1",1,0))/24)</f>
        <v/>
      </c>
      <c r="G5492" s="26">
        <f>IF(F5492="","",INT(F5492))</f>
        <v/>
      </c>
      <c r="H5492">
        <f>IF(G5492="","",IF(AND(MONTH(G5492)*100+DAY(G5492)&gt;=season_lo,MONTH(G5492)*100+DAY(G5492)&lt;=season_hi),1,0))</f>
        <v/>
      </c>
      <c r="I5492">
        <f>IF(G5492="","",G5492-first_day+1)</f>
        <v/>
      </c>
      <c r="J5492" s="27">
        <f>IF(I5492="","",INDEX(Daily!$J$2:$J$421,I5492))</f>
        <v/>
      </c>
      <c r="K5492" s="27">
        <f>IF(J5492="","",J5492+cat_offset)</f>
        <v/>
      </c>
      <c r="L5492" s="27">
        <f>IF(J5492="","",MAX(0,E5492-J5492)^2)</f>
        <v/>
      </c>
      <c r="M5492" s="27">
        <f>IF(J5492="","",MAX(0,E5492-(J5492+twcdh_off))^2)</f>
        <v/>
      </c>
      <c r="N5492" s="27">
        <f>IF(E5492="","",MAX(0,E5492-swcdh_thr)^2)</f>
        <v/>
      </c>
      <c r="O5492">
        <f>IF(K5492="","",ROUND(E5492-K5492,0))</f>
        <v/>
      </c>
      <c r="P5492">
        <f>IF(O5492="","",IF(O5492&gt;=1,O5492,0))</f>
        <v/>
      </c>
      <c r="Q5492" s="27">
        <f>IF(E5492="","",MAX(0,E5492-22))</f>
        <v/>
      </c>
      <c r="R5492" s="27">
        <f>IF(H5492=1,E5492,"")</f>
        <v/>
      </c>
      <c r="S5492" s="27">
        <f>IF(AND(H5492=1,J5492&lt;&gt;""),E5492-J5492,"")</f>
        <v/>
      </c>
      <c r="T5492">
        <f>IF(G5492="","",MONTH(G5492))</f>
        <v/>
      </c>
    </row>
    <row r="5493">
      <c r="A5493" s="24" t="n">
        <v>2020</v>
      </c>
      <c r="B5493" s="24" t="n">
        <v>8</v>
      </c>
      <c r="C5493" s="24" t="n">
        <v>16</v>
      </c>
      <c r="D5493" s="24" t="n">
        <v>20</v>
      </c>
      <c r="E5493" s="24" t="n">
        <v>23.11</v>
      </c>
      <c r="F5493" s="25">
        <f>IF($E5493="","",DATE(IF($A5493="",nominal_year,$A5493),$B5493,$C5493)+($D5493-IF(LEFT(hour_conv,1)="1",1,0))/24)</f>
        <v/>
      </c>
      <c r="G5493" s="26">
        <f>IF(F5493="","",INT(F5493))</f>
        <v/>
      </c>
      <c r="H5493">
        <f>IF(G5493="","",IF(AND(MONTH(G5493)*100+DAY(G5493)&gt;=season_lo,MONTH(G5493)*100+DAY(G5493)&lt;=season_hi),1,0))</f>
        <v/>
      </c>
      <c r="I5493">
        <f>IF(G5493="","",G5493-first_day+1)</f>
        <v/>
      </c>
      <c r="J5493" s="27">
        <f>IF(I5493="","",INDEX(Daily!$J$2:$J$421,I5493))</f>
        <v/>
      </c>
      <c r="K5493" s="27">
        <f>IF(J5493="","",J5493+cat_offset)</f>
        <v/>
      </c>
      <c r="L5493" s="27">
        <f>IF(J5493="","",MAX(0,E5493-J5493)^2)</f>
        <v/>
      </c>
      <c r="M5493" s="27">
        <f>IF(J5493="","",MAX(0,E5493-(J5493+twcdh_off))^2)</f>
        <v/>
      </c>
      <c r="N5493" s="27">
        <f>IF(E5493="","",MAX(0,E5493-swcdh_thr)^2)</f>
        <v/>
      </c>
      <c r="O5493">
        <f>IF(K5493="","",ROUND(E5493-K5493,0))</f>
        <v/>
      </c>
      <c r="P5493">
        <f>IF(O5493="","",IF(O5493&gt;=1,O5493,0))</f>
        <v/>
      </c>
      <c r="Q5493" s="27">
        <f>IF(E5493="","",MAX(0,E5493-22))</f>
        <v/>
      </c>
      <c r="R5493" s="27">
        <f>IF(H5493=1,E5493,"")</f>
        <v/>
      </c>
      <c r="S5493" s="27">
        <f>IF(AND(H5493=1,J5493&lt;&gt;""),E5493-J5493,"")</f>
        <v/>
      </c>
      <c r="T5493">
        <f>IF(G5493="","",MONTH(G5493))</f>
        <v/>
      </c>
    </row>
    <row r="5494">
      <c r="A5494" s="24" t="n">
        <v>2020</v>
      </c>
      <c r="B5494" s="24" t="n">
        <v>8</v>
      </c>
      <c r="C5494" s="24" t="n">
        <v>16</v>
      </c>
      <c r="D5494" s="24" t="n">
        <v>21</v>
      </c>
      <c r="E5494" s="24" t="n">
        <v>21.57</v>
      </c>
      <c r="F5494" s="25">
        <f>IF($E5494="","",DATE(IF($A5494="",nominal_year,$A5494),$B5494,$C5494)+($D5494-IF(LEFT(hour_conv,1)="1",1,0))/24)</f>
        <v/>
      </c>
      <c r="G5494" s="26">
        <f>IF(F5494="","",INT(F5494))</f>
        <v/>
      </c>
      <c r="H5494">
        <f>IF(G5494="","",IF(AND(MONTH(G5494)*100+DAY(G5494)&gt;=season_lo,MONTH(G5494)*100+DAY(G5494)&lt;=season_hi),1,0))</f>
        <v/>
      </c>
      <c r="I5494">
        <f>IF(G5494="","",G5494-first_day+1)</f>
        <v/>
      </c>
      <c r="J5494" s="27">
        <f>IF(I5494="","",INDEX(Daily!$J$2:$J$421,I5494))</f>
        <v/>
      </c>
      <c r="K5494" s="27">
        <f>IF(J5494="","",J5494+cat_offset)</f>
        <v/>
      </c>
      <c r="L5494" s="27">
        <f>IF(J5494="","",MAX(0,E5494-J5494)^2)</f>
        <v/>
      </c>
      <c r="M5494" s="27">
        <f>IF(J5494="","",MAX(0,E5494-(J5494+twcdh_off))^2)</f>
        <v/>
      </c>
      <c r="N5494" s="27">
        <f>IF(E5494="","",MAX(0,E5494-swcdh_thr)^2)</f>
        <v/>
      </c>
      <c r="O5494">
        <f>IF(K5494="","",ROUND(E5494-K5494,0))</f>
        <v/>
      </c>
      <c r="P5494">
        <f>IF(O5494="","",IF(O5494&gt;=1,O5494,0))</f>
        <v/>
      </c>
      <c r="Q5494" s="27">
        <f>IF(E5494="","",MAX(0,E5494-22))</f>
        <v/>
      </c>
      <c r="R5494" s="27">
        <f>IF(H5494=1,E5494,"")</f>
        <v/>
      </c>
      <c r="S5494" s="27">
        <f>IF(AND(H5494=1,J5494&lt;&gt;""),E5494-J5494,"")</f>
        <v/>
      </c>
      <c r="T5494">
        <f>IF(G5494="","",MONTH(G5494))</f>
        <v/>
      </c>
    </row>
    <row r="5495">
      <c r="A5495" s="24" t="n">
        <v>2020</v>
      </c>
      <c r="B5495" s="24" t="n">
        <v>8</v>
      </c>
      <c r="C5495" s="24" t="n">
        <v>16</v>
      </c>
      <c r="D5495" s="24" t="n">
        <v>22</v>
      </c>
      <c r="E5495" s="24" t="n">
        <v>19.4</v>
      </c>
      <c r="F5495" s="25">
        <f>IF($E5495="","",DATE(IF($A5495="",nominal_year,$A5495),$B5495,$C5495)+($D5495-IF(LEFT(hour_conv,1)="1",1,0))/24)</f>
        <v/>
      </c>
      <c r="G5495" s="26">
        <f>IF(F5495="","",INT(F5495))</f>
        <v/>
      </c>
      <c r="H5495">
        <f>IF(G5495="","",IF(AND(MONTH(G5495)*100+DAY(G5495)&gt;=season_lo,MONTH(G5495)*100+DAY(G5495)&lt;=season_hi),1,0))</f>
        <v/>
      </c>
      <c r="I5495">
        <f>IF(G5495="","",G5495-first_day+1)</f>
        <v/>
      </c>
      <c r="J5495" s="27">
        <f>IF(I5495="","",INDEX(Daily!$J$2:$J$421,I5495))</f>
        <v/>
      </c>
      <c r="K5495" s="27">
        <f>IF(J5495="","",J5495+cat_offset)</f>
        <v/>
      </c>
      <c r="L5495" s="27">
        <f>IF(J5495="","",MAX(0,E5495-J5495)^2)</f>
        <v/>
      </c>
      <c r="M5495" s="27">
        <f>IF(J5495="","",MAX(0,E5495-(J5495+twcdh_off))^2)</f>
        <v/>
      </c>
      <c r="N5495" s="27">
        <f>IF(E5495="","",MAX(0,E5495-swcdh_thr)^2)</f>
        <v/>
      </c>
      <c r="O5495">
        <f>IF(K5495="","",ROUND(E5495-K5495,0))</f>
        <v/>
      </c>
      <c r="P5495">
        <f>IF(O5495="","",IF(O5495&gt;=1,O5495,0))</f>
        <v/>
      </c>
      <c r="Q5495" s="27">
        <f>IF(E5495="","",MAX(0,E5495-22))</f>
        <v/>
      </c>
      <c r="R5495" s="27">
        <f>IF(H5495=1,E5495,"")</f>
        <v/>
      </c>
      <c r="S5495" s="27">
        <f>IF(AND(H5495=1,J5495&lt;&gt;""),E5495-J5495,"")</f>
        <v/>
      </c>
      <c r="T5495">
        <f>IF(G5495="","",MONTH(G5495))</f>
        <v/>
      </c>
    </row>
    <row r="5496">
      <c r="A5496" s="24" t="n">
        <v>2020</v>
      </c>
      <c r="B5496" s="24" t="n">
        <v>8</v>
      </c>
      <c r="C5496" s="24" t="n">
        <v>16</v>
      </c>
      <c r="D5496" s="24" t="n">
        <v>23</v>
      </c>
      <c r="E5496" s="24" t="n">
        <v>19.6</v>
      </c>
      <c r="F5496" s="25">
        <f>IF($E5496="","",DATE(IF($A5496="",nominal_year,$A5496),$B5496,$C5496)+($D5496-IF(LEFT(hour_conv,1)="1",1,0))/24)</f>
        <v/>
      </c>
      <c r="G5496" s="26">
        <f>IF(F5496="","",INT(F5496))</f>
        <v/>
      </c>
      <c r="H5496">
        <f>IF(G5496="","",IF(AND(MONTH(G5496)*100+DAY(G5496)&gt;=season_lo,MONTH(G5496)*100+DAY(G5496)&lt;=season_hi),1,0))</f>
        <v/>
      </c>
      <c r="I5496">
        <f>IF(G5496="","",G5496-first_day+1)</f>
        <v/>
      </c>
      <c r="J5496" s="27">
        <f>IF(I5496="","",INDEX(Daily!$J$2:$J$421,I5496))</f>
        <v/>
      </c>
      <c r="K5496" s="27">
        <f>IF(J5496="","",J5496+cat_offset)</f>
        <v/>
      </c>
      <c r="L5496" s="27">
        <f>IF(J5496="","",MAX(0,E5496-J5496)^2)</f>
        <v/>
      </c>
      <c r="M5496" s="27">
        <f>IF(J5496="","",MAX(0,E5496-(J5496+twcdh_off))^2)</f>
        <v/>
      </c>
      <c r="N5496" s="27">
        <f>IF(E5496="","",MAX(0,E5496-swcdh_thr)^2)</f>
        <v/>
      </c>
      <c r="O5496">
        <f>IF(K5496="","",ROUND(E5496-K5496,0))</f>
        <v/>
      </c>
      <c r="P5496">
        <f>IF(O5496="","",IF(O5496&gt;=1,O5496,0))</f>
        <v/>
      </c>
      <c r="Q5496" s="27">
        <f>IF(E5496="","",MAX(0,E5496-22))</f>
        <v/>
      </c>
      <c r="R5496" s="27">
        <f>IF(H5496=1,E5496,"")</f>
        <v/>
      </c>
      <c r="S5496" s="27">
        <f>IF(AND(H5496=1,J5496&lt;&gt;""),E5496-J5496,"")</f>
        <v/>
      </c>
      <c r="T5496">
        <f>IF(G5496="","",MONTH(G5496))</f>
        <v/>
      </c>
    </row>
    <row r="5497">
      <c r="A5497" s="24" t="n">
        <v>2020</v>
      </c>
      <c r="B5497" s="24" t="n">
        <v>8</v>
      </c>
      <c r="C5497" s="24" t="n">
        <v>16</v>
      </c>
      <c r="D5497" s="24" t="n">
        <v>24</v>
      </c>
      <c r="E5497" s="24" t="n">
        <v>16.99</v>
      </c>
      <c r="F5497" s="25">
        <f>IF($E5497="","",DATE(IF($A5497="",nominal_year,$A5497),$B5497,$C5497)+($D5497-IF(LEFT(hour_conv,1)="1",1,0))/24)</f>
        <v/>
      </c>
      <c r="G5497" s="26">
        <f>IF(F5497="","",INT(F5497))</f>
        <v/>
      </c>
      <c r="H5497">
        <f>IF(G5497="","",IF(AND(MONTH(G5497)*100+DAY(G5497)&gt;=season_lo,MONTH(G5497)*100+DAY(G5497)&lt;=season_hi),1,0))</f>
        <v/>
      </c>
      <c r="I5497">
        <f>IF(G5497="","",G5497-first_day+1)</f>
        <v/>
      </c>
      <c r="J5497" s="27">
        <f>IF(I5497="","",INDEX(Daily!$J$2:$J$421,I5497))</f>
        <v/>
      </c>
      <c r="K5497" s="27">
        <f>IF(J5497="","",J5497+cat_offset)</f>
        <v/>
      </c>
      <c r="L5497" s="27">
        <f>IF(J5497="","",MAX(0,E5497-J5497)^2)</f>
        <v/>
      </c>
      <c r="M5497" s="27">
        <f>IF(J5497="","",MAX(0,E5497-(J5497+twcdh_off))^2)</f>
        <v/>
      </c>
      <c r="N5497" s="27">
        <f>IF(E5497="","",MAX(0,E5497-swcdh_thr)^2)</f>
        <v/>
      </c>
      <c r="O5497">
        <f>IF(K5497="","",ROUND(E5497-K5497,0))</f>
        <v/>
      </c>
      <c r="P5497">
        <f>IF(O5497="","",IF(O5497&gt;=1,O5497,0))</f>
        <v/>
      </c>
      <c r="Q5497" s="27">
        <f>IF(E5497="","",MAX(0,E5497-22))</f>
        <v/>
      </c>
      <c r="R5497" s="27">
        <f>IF(H5497=1,E5497,"")</f>
        <v/>
      </c>
      <c r="S5497" s="27">
        <f>IF(AND(H5497=1,J5497&lt;&gt;""),E5497-J5497,"")</f>
        <v/>
      </c>
      <c r="T5497">
        <f>IF(G5497="","",MONTH(G5497))</f>
        <v/>
      </c>
    </row>
    <row r="5498">
      <c r="A5498" s="24" t="n">
        <v>2020</v>
      </c>
      <c r="B5498" s="24" t="n">
        <v>8</v>
      </c>
      <c r="C5498" s="24" t="n">
        <v>17</v>
      </c>
      <c r="D5498" s="24" t="n">
        <v>1</v>
      </c>
      <c r="E5498" s="24" t="n">
        <v>17.1</v>
      </c>
      <c r="F5498" s="25">
        <f>IF($E5498="","",DATE(IF($A5498="",nominal_year,$A5498),$B5498,$C5498)+($D5498-IF(LEFT(hour_conv,1)="1",1,0))/24)</f>
        <v/>
      </c>
      <c r="G5498" s="26">
        <f>IF(F5498="","",INT(F5498))</f>
        <v/>
      </c>
      <c r="H5498">
        <f>IF(G5498="","",IF(AND(MONTH(G5498)*100+DAY(G5498)&gt;=season_lo,MONTH(G5498)*100+DAY(G5498)&lt;=season_hi),1,0))</f>
        <v/>
      </c>
      <c r="I5498">
        <f>IF(G5498="","",G5498-first_day+1)</f>
        <v/>
      </c>
      <c r="J5498" s="27">
        <f>IF(I5498="","",INDEX(Daily!$J$2:$J$421,I5498))</f>
        <v/>
      </c>
      <c r="K5498" s="27">
        <f>IF(J5498="","",J5498+cat_offset)</f>
        <v/>
      </c>
      <c r="L5498" s="27">
        <f>IF(J5498="","",MAX(0,E5498-J5498)^2)</f>
        <v/>
      </c>
      <c r="M5498" s="27">
        <f>IF(J5498="","",MAX(0,E5498-(J5498+twcdh_off))^2)</f>
        <v/>
      </c>
      <c r="N5498" s="27">
        <f>IF(E5498="","",MAX(0,E5498-swcdh_thr)^2)</f>
        <v/>
      </c>
      <c r="O5498">
        <f>IF(K5498="","",ROUND(E5498-K5498,0))</f>
        <v/>
      </c>
      <c r="P5498">
        <f>IF(O5498="","",IF(O5498&gt;=1,O5498,0))</f>
        <v/>
      </c>
      <c r="Q5498" s="27">
        <f>IF(E5498="","",MAX(0,E5498-22))</f>
        <v/>
      </c>
      <c r="R5498" s="27">
        <f>IF(H5498=1,E5498,"")</f>
        <v/>
      </c>
      <c r="S5498" s="27">
        <f>IF(AND(H5498=1,J5498&lt;&gt;""),E5498-J5498,"")</f>
        <v/>
      </c>
      <c r="T5498">
        <f>IF(G5498="","",MONTH(G5498))</f>
        <v/>
      </c>
    </row>
    <row r="5499">
      <c r="A5499" s="24" t="n">
        <v>2020</v>
      </c>
      <c r="B5499" s="24" t="n">
        <v>8</v>
      </c>
      <c r="C5499" s="24" t="n">
        <v>17</v>
      </c>
      <c r="D5499" s="24" t="n">
        <v>2</v>
      </c>
      <c r="E5499" s="24" t="n">
        <v>15.82</v>
      </c>
      <c r="F5499" s="25">
        <f>IF($E5499="","",DATE(IF($A5499="",nominal_year,$A5499),$B5499,$C5499)+($D5499-IF(LEFT(hour_conv,1)="1",1,0))/24)</f>
        <v/>
      </c>
      <c r="G5499" s="26">
        <f>IF(F5499="","",INT(F5499))</f>
        <v/>
      </c>
      <c r="H5499">
        <f>IF(G5499="","",IF(AND(MONTH(G5499)*100+DAY(G5499)&gt;=season_lo,MONTH(G5499)*100+DAY(G5499)&lt;=season_hi),1,0))</f>
        <v/>
      </c>
      <c r="I5499">
        <f>IF(G5499="","",G5499-first_day+1)</f>
        <v/>
      </c>
      <c r="J5499" s="27">
        <f>IF(I5499="","",INDEX(Daily!$J$2:$J$421,I5499))</f>
        <v/>
      </c>
      <c r="K5499" s="27">
        <f>IF(J5499="","",J5499+cat_offset)</f>
        <v/>
      </c>
      <c r="L5499" s="27">
        <f>IF(J5499="","",MAX(0,E5499-J5499)^2)</f>
        <v/>
      </c>
      <c r="M5499" s="27">
        <f>IF(J5499="","",MAX(0,E5499-(J5499+twcdh_off))^2)</f>
        <v/>
      </c>
      <c r="N5499" s="27">
        <f>IF(E5499="","",MAX(0,E5499-swcdh_thr)^2)</f>
        <v/>
      </c>
      <c r="O5499">
        <f>IF(K5499="","",ROUND(E5499-K5499,0))</f>
        <v/>
      </c>
      <c r="P5499">
        <f>IF(O5499="","",IF(O5499&gt;=1,O5499,0))</f>
        <v/>
      </c>
      <c r="Q5499" s="27">
        <f>IF(E5499="","",MAX(0,E5499-22))</f>
        <v/>
      </c>
      <c r="R5499" s="27">
        <f>IF(H5499=1,E5499,"")</f>
        <v/>
      </c>
      <c r="S5499" s="27">
        <f>IF(AND(H5499=1,J5499&lt;&gt;""),E5499-J5499,"")</f>
        <v/>
      </c>
      <c r="T5499">
        <f>IF(G5499="","",MONTH(G5499))</f>
        <v/>
      </c>
    </row>
    <row r="5500">
      <c r="A5500" s="24" t="n">
        <v>2020</v>
      </c>
      <c r="B5500" s="24" t="n">
        <v>8</v>
      </c>
      <c r="C5500" s="24" t="n">
        <v>17</v>
      </c>
      <c r="D5500" s="24" t="n">
        <v>3</v>
      </c>
      <c r="E5500" s="24" t="n">
        <v>16.47</v>
      </c>
      <c r="F5500" s="25">
        <f>IF($E5500="","",DATE(IF($A5500="",nominal_year,$A5500),$B5500,$C5500)+($D5500-IF(LEFT(hour_conv,1)="1",1,0))/24)</f>
        <v/>
      </c>
      <c r="G5500" s="26">
        <f>IF(F5500="","",INT(F5500))</f>
        <v/>
      </c>
      <c r="H5500">
        <f>IF(G5500="","",IF(AND(MONTH(G5500)*100+DAY(G5500)&gt;=season_lo,MONTH(G5500)*100+DAY(G5500)&lt;=season_hi),1,0))</f>
        <v/>
      </c>
      <c r="I5500">
        <f>IF(G5500="","",G5500-first_day+1)</f>
        <v/>
      </c>
      <c r="J5500" s="27">
        <f>IF(I5500="","",INDEX(Daily!$J$2:$J$421,I5500))</f>
        <v/>
      </c>
      <c r="K5500" s="27">
        <f>IF(J5500="","",J5500+cat_offset)</f>
        <v/>
      </c>
      <c r="L5500" s="27">
        <f>IF(J5500="","",MAX(0,E5500-J5500)^2)</f>
        <v/>
      </c>
      <c r="M5500" s="27">
        <f>IF(J5500="","",MAX(0,E5500-(J5500+twcdh_off))^2)</f>
        <v/>
      </c>
      <c r="N5500" s="27">
        <f>IF(E5500="","",MAX(0,E5500-swcdh_thr)^2)</f>
        <v/>
      </c>
      <c r="O5500">
        <f>IF(K5500="","",ROUND(E5500-K5500,0))</f>
        <v/>
      </c>
      <c r="P5500">
        <f>IF(O5500="","",IF(O5500&gt;=1,O5500,0))</f>
        <v/>
      </c>
      <c r="Q5500" s="27">
        <f>IF(E5500="","",MAX(0,E5500-22))</f>
        <v/>
      </c>
      <c r="R5500" s="27">
        <f>IF(H5500=1,E5500,"")</f>
        <v/>
      </c>
      <c r="S5500" s="27">
        <f>IF(AND(H5500=1,J5500&lt;&gt;""),E5500-J5500,"")</f>
        <v/>
      </c>
      <c r="T5500">
        <f>IF(G5500="","",MONTH(G5500))</f>
        <v/>
      </c>
    </row>
    <row r="5501">
      <c r="A5501" s="24" t="n">
        <v>2020</v>
      </c>
      <c r="B5501" s="24" t="n">
        <v>8</v>
      </c>
      <c r="C5501" s="24" t="n">
        <v>17</v>
      </c>
      <c r="D5501" s="24" t="n">
        <v>4</v>
      </c>
      <c r="E5501" s="24" t="n">
        <v>15.98</v>
      </c>
      <c r="F5501" s="25">
        <f>IF($E5501="","",DATE(IF($A5501="",nominal_year,$A5501),$B5501,$C5501)+($D5501-IF(LEFT(hour_conv,1)="1",1,0))/24)</f>
        <v/>
      </c>
      <c r="G5501" s="26">
        <f>IF(F5501="","",INT(F5501))</f>
        <v/>
      </c>
      <c r="H5501">
        <f>IF(G5501="","",IF(AND(MONTH(G5501)*100+DAY(G5501)&gt;=season_lo,MONTH(G5501)*100+DAY(G5501)&lt;=season_hi),1,0))</f>
        <v/>
      </c>
      <c r="I5501">
        <f>IF(G5501="","",G5501-first_day+1)</f>
        <v/>
      </c>
      <c r="J5501" s="27">
        <f>IF(I5501="","",INDEX(Daily!$J$2:$J$421,I5501))</f>
        <v/>
      </c>
      <c r="K5501" s="27">
        <f>IF(J5501="","",J5501+cat_offset)</f>
        <v/>
      </c>
      <c r="L5501" s="27">
        <f>IF(J5501="","",MAX(0,E5501-J5501)^2)</f>
        <v/>
      </c>
      <c r="M5501" s="27">
        <f>IF(J5501="","",MAX(0,E5501-(J5501+twcdh_off))^2)</f>
        <v/>
      </c>
      <c r="N5501" s="27">
        <f>IF(E5501="","",MAX(0,E5501-swcdh_thr)^2)</f>
        <v/>
      </c>
      <c r="O5501">
        <f>IF(K5501="","",ROUND(E5501-K5501,0))</f>
        <v/>
      </c>
      <c r="P5501">
        <f>IF(O5501="","",IF(O5501&gt;=1,O5501,0))</f>
        <v/>
      </c>
      <c r="Q5501" s="27">
        <f>IF(E5501="","",MAX(0,E5501-22))</f>
        <v/>
      </c>
      <c r="R5501" s="27">
        <f>IF(H5501=1,E5501,"")</f>
        <v/>
      </c>
      <c r="S5501" s="27">
        <f>IF(AND(H5501=1,J5501&lt;&gt;""),E5501-J5501,"")</f>
        <v/>
      </c>
      <c r="T5501">
        <f>IF(G5501="","",MONTH(G5501))</f>
        <v/>
      </c>
    </row>
    <row r="5502">
      <c r="A5502" s="24" t="n">
        <v>2020</v>
      </c>
      <c r="B5502" s="24" t="n">
        <v>8</v>
      </c>
      <c r="C5502" s="24" t="n">
        <v>17</v>
      </c>
      <c r="D5502" s="24" t="n">
        <v>5</v>
      </c>
      <c r="E5502" s="24" t="n">
        <v>16.36</v>
      </c>
      <c r="F5502" s="25">
        <f>IF($E5502="","",DATE(IF($A5502="",nominal_year,$A5502),$B5502,$C5502)+($D5502-IF(LEFT(hour_conv,1)="1",1,0))/24)</f>
        <v/>
      </c>
      <c r="G5502" s="26">
        <f>IF(F5502="","",INT(F5502))</f>
        <v/>
      </c>
      <c r="H5502">
        <f>IF(G5502="","",IF(AND(MONTH(G5502)*100+DAY(G5502)&gt;=season_lo,MONTH(G5502)*100+DAY(G5502)&lt;=season_hi),1,0))</f>
        <v/>
      </c>
      <c r="I5502">
        <f>IF(G5502="","",G5502-first_day+1)</f>
        <v/>
      </c>
      <c r="J5502" s="27">
        <f>IF(I5502="","",INDEX(Daily!$J$2:$J$421,I5502))</f>
        <v/>
      </c>
      <c r="K5502" s="27">
        <f>IF(J5502="","",J5502+cat_offset)</f>
        <v/>
      </c>
      <c r="L5502" s="27">
        <f>IF(J5502="","",MAX(0,E5502-J5502)^2)</f>
        <v/>
      </c>
      <c r="M5502" s="27">
        <f>IF(J5502="","",MAX(0,E5502-(J5502+twcdh_off))^2)</f>
        <v/>
      </c>
      <c r="N5502" s="27">
        <f>IF(E5502="","",MAX(0,E5502-swcdh_thr)^2)</f>
        <v/>
      </c>
      <c r="O5502">
        <f>IF(K5502="","",ROUND(E5502-K5502,0))</f>
        <v/>
      </c>
      <c r="P5502">
        <f>IF(O5502="","",IF(O5502&gt;=1,O5502,0))</f>
        <v/>
      </c>
      <c r="Q5502" s="27">
        <f>IF(E5502="","",MAX(0,E5502-22))</f>
        <v/>
      </c>
      <c r="R5502" s="27">
        <f>IF(H5502=1,E5502,"")</f>
        <v/>
      </c>
      <c r="S5502" s="27">
        <f>IF(AND(H5502=1,J5502&lt;&gt;""),E5502-J5502,"")</f>
        <v/>
      </c>
      <c r="T5502">
        <f>IF(G5502="","",MONTH(G5502))</f>
        <v/>
      </c>
    </row>
    <row r="5503">
      <c r="A5503" s="24" t="n">
        <v>2020</v>
      </c>
      <c r="B5503" s="24" t="n">
        <v>8</v>
      </c>
      <c r="C5503" s="24" t="n">
        <v>17</v>
      </c>
      <c r="D5503" s="24" t="n">
        <v>6</v>
      </c>
      <c r="E5503" s="24" t="n">
        <v>16.55</v>
      </c>
      <c r="F5503" s="25">
        <f>IF($E5503="","",DATE(IF($A5503="",nominal_year,$A5503),$B5503,$C5503)+($D5503-IF(LEFT(hour_conv,1)="1",1,0))/24)</f>
        <v/>
      </c>
      <c r="G5503" s="26">
        <f>IF(F5503="","",INT(F5503))</f>
        <v/>
      </c>
      <c r="H5503">
        <f>IF(G5503="","",IF(AND(MONTH(G5503)*100+DAY(G5503)&gt;=season_lo,MONTH(G5503)*100+DAY(G5503)&lt;=season_hi),1,0))</f>
        <v/>
      </c>
      <c r="I5503">
        <f>IF(G5503="","",G5503-first_day+1)</f>
        <v/>
      </c>
      <c r="J5503" s="27">
        <f>IF(I5503="","",INDEX(Daily!$J$2:$J$421,I5503))</f>
        <v/>
      </c>
      <c r="K5503" s="27">
        <f>IF(J5503="","",J5503+cat_offset)</f>
        <v/>
      </c>
      <c r="L5503" s="27">
        <f>IF(J5503="","",MAX(0,E5503-J5503)^2)</f>
        <v/>
      </c>
      <c r="M5503" s="27">
        <f>IF(J5503="","",MAX(0,E5503-(J5503+twcdh_off))^2)</f>
        <v/>
      </c>
      <c r="N5503" s="27">
        <f>IF(E5503="","",MAX(0,E5503-swcdh_thr)^2)</f>
        <v/>
      </c>
      <c r="O5503">
        <f>IF(K5503="","",ROUND(E5503-K5503,0))</f>
        <v/>
      </c>
      <c r="P5503">
        <f>IF(O5503="","",IF(O5503&gt;=1,O5503,0))</f>
        <v/>
      </c>
      <c r="Q5503" s="27">
        <f>IF(E5503="","",MAX(0,E5503-22))</f>
        <v/>
      </c>
      <c r="R5503" s="27">
        <f>IF(H5503=1,E5503,"")</f>
        <v/>
      </c>
      <c r="S5503" s="27">
        <f>IF(AND(H5503=1,J5503&lt;&gt;""),E5503-J5503,"")</f>
        <v/>
      </c>
      <c r="T5503">
        <f>IF(G5503="","",MONTH(G5503))</f>
        <v/>
      </c>
    </row>
    <row r="5504">
      <c r="A5504" s="24" t="n">
        <v>2020</v>
      </c>
      <c r="B5504" s="24" t="n">
        <v>8</v>
      </c>
      <c r="C5504" s="24" t="n">
        <v>17</v>
      </c>
      <c r="D5504" s="24" t="n">
        <v>7</v>
      </c>
      <c r="E5504" s="24" t="n">
        <v>17.28</v>
      </c>
      <c r="F5504" s="25">
        <f>IF($E5504="","",DATE(IF($A5504="",nominal_year,$A5504),$B5504,$C5504)+($D5504-IF(LEFT(hour_conv,1)="1",1,0))/24)</f>
        <v/>
      </c>
      <c r="G5504" s="26">
        <f>IF(F5504="","",INT(F5504))</f>
        <v/>
      </c>
      <c r="H5504">
        <f>IF(G5504="","",IF(AND(MONTH(G5504)*100+DAY(G5504)&gt;=season_lo,MONTH(G5504)*100+DAY(G5504)&lt;=season_hi),1,0))</f>
        <v/>
      </c>
      <c r="I5504">
        <f>IF(G5504="","",G5504-first_day+1)</f>
        <v/>
      </c>
      <c r="J5504" s="27">
        <f>IF(I5504="","",INDEX(Daily!$J$2:$J$421,I5504))</f>
        <v/>
      </c>
      <c r="K5504" s="27">
        <f>IF(J5504="","",J5504+cat_offset)</f>
        <v/>
      </c>
      <c r="L5504" s="27">
        <f>IF(J5504="","",MAX(0,E5504-J5504)^2)</f>
        <v/>
      </c>
      <c r="M5504" s="27">
        <f>IF(J5504="","",MAX(0,E5504-(J5504+twcdh_off))^2)</f>
        <v/>
      </c>
      <c r="N5504" s="27">
        <f>IF(E5504="","",MAX(0,E5504-swcdh_thr)^2)</f>
        <v/>
      </c>
      <c r="O5504">
        <f>IF(K5504="","",ROUND(E5504-K5504,0))</f>
        <v/>
      </c>
      <c r="P5504">
        <f>IF(O5504="","",IF(O5504&gt;=1,O5504,0))</f>
        <v/>
      </c>
      <c r="Q5504" s="27">
        <f>IF(E5504="","",MAX(0,E5504-22))</f>
        <v/>
      </c>
      <c r="R5504" s="27">
        <f>IF(H5504=1,E5504,"")</f>
        <v/>
      </c>
      <c r="S5504" s="27">
        <f>IF(AND(H5504=1,J5504&lt;&gt;""),E5504-J5504,"")</f>
        <v/>
      </c>
      <c r="T5504">
        <f>IF(G5504="","",MONTH(G5504))</f>
        <v/>
      </c>
    </row>
    <row r="5505">
      <c r="A5505" s="24" t="n">
        <v>2020</v>
      </c>
      <c r="B5505" s="24" t="n">
        <v>8</v>
      </c>
      <c r="C5505" s="24" t="n">
        <v>17</v>
      </c>
      <c r="D5505" s="24" t="n">
        <v>8</v>
      </c>
      <c r="E5505" s="24" t="n">
        <v>18.41</v>
      </c>
      <c r="F5505" s="25">
        <f>IF($E5505="","",DATE(IF($A5505="",nominal_year,$A5505),$B5505,$C5505)+($D5505-IF(LEFT(hour_conv,1)="1",1,0))/24)</f>
        <v/>
      </c>
      <c r="G5505" s="26">
        <f>IF(F5505="","",INT(F5505))</f>
        <v/>
      </c>
      <c r="H5505">
        <f>IF(G5505="","",IF(AND(MONTH(G5505)*100+DAY(G5505)&gt;=season_lo,MONTH(G5505)*100+DAY(G5505)&lt;=season_hi),1,0))</f>
        <v/>
      </c>
      <c r="I5505">
        <f>IF(G5505="","",G5505-first_day+1)</f>
        <v/>
      </c>
      <c r="J5505" s="27">
        <f>IF(I5505="","",INDEX(Daily!$J$2:$J$421,I5505))</f>
        <v/>
      </c>
      <c r="K5505" s="27">
        <f>IF(J5505="","",J5505+cat_offset)</f>
        <v/>
      </c>
      <c r="L5505" s="27">
        <f>IF(J5505="","",MAX(0,E5505-J5505)^2)</f>
        <v/>
      </c>
      <c r="M5505" s="27">
        <f>IF(J5505="","",MAX(0,E5505-(J5505+twcdh_off))^2)</f>
        <v/>
      </c>
      <c r="N5505" s="27">
        <f>IF(E5505="","",MAX(0,E5505-swcdh_thr)^2)</f>
        <v/>
      </c>
      <c r="O5505">
        <f>IF(K5505="","",ROUND(E5505-K5505,0))</f>
        <v/>
      </c>
      <c r="P5505">
        <f>IF(O5505="","",IF(O5505&gt;=1,O5505,0))</f>
        <v/>
      </c>
      <c r="Q5505" s="27">
        <f>IF(E5505="","",MAX(0,E5505-22))</f>
        <v/>
      </c>
      <c r="R5505" s="27">
        <f>IF(H5505=1,E5505,"")</f>
        <v/>
      </c>
      <c r="S5505" s="27">
        <f>IF(AND(H5505=1,J5505&lt;&gt;""),E5505-J5505,"")</f>
        <v/>
      </c>
      <c r="T5505">
        <f>IF(G5505="","",MONTH(G5505))</f>
        <v/>
      </c>
    </row>
    <row r="5506">
      <c r="A5506" s="24" t="n">
        <v>2020</v>
      </c>
      <c r="B5506" s="24" t="n">
        <v>8</v>
      </c>
      <c r="C5506" s="24" t="n">
        <v>17</v>
      </c>
      <c r="D5506" s="24" t="n">
        <v>9</v>
      </c>
      <c r="E5506" s="24" t="n">
        <v>18.78</v>
      </c>
      <c r="F5506" s="25">
        <f>IF($E5506="","",DATE(IF($A5506="",nominal_year,$A5506),$B5506,$C5506)+($D5506-IF(LEFT(hour_conv,1)="1",1,0))/24)</f>
        <v/>
      </c>
      <c r="G5506" s="26">
        <f>IF(F5506="","",INT(F5506))</f>
        <v/>
      </c>
      <c r="H5506">
        <f>IF(G5506="","",IF(AND(MONTH(G5506)*100+DAY(G5506)&gt;=season_lo,MONTH(G5506)*100+DAY(G5506)&lt;=season_hi),1,0))</f>
        <v/>
      </c>
      <c r="I5506">
        <f>IF(G5506="","",G5506-first_day+1)</f>
        <v/>
      </c>
      <c r="J5506" s="27">
        <f>IF(I5506="","",INDEX(Daily!$J$2:$J$421,I5506))</f>
        <v/>
      </c>
      <c r="K5506" s="27">
        <f>IF(J5506="","",J5506+cat_offset)</f>
        <v/>
      </c>
      <c r="L5506" s="27">
        <f>IF(J5506="","",MAX(0,E5506-J5506)^2)</f>
        <v/>
      </c>
      <c r="M5506" s="27">
        <f>IF(J5506="","",MAX(0,E5506-(J5506+twcdh_off))^2)</f>
        <v/>
      </c>
      <c r="N5506" s="27">
        <f>IF(E5506="","",MAX(0,E5506-swcdh_thr)^2)</f>
        <v/>
      </c>
      <c r="O5506">
        <f>IF(K5506="","",ROUND(E5506-K5506,0))</f>
        <v/>
      </c>
      <c r="P5506">
        <f>IF(O5506="","",IF(O5506&gt;=1,O5506,0))</f>
        <v/>
      </c>
      <c r="Q5506" s="27">
        <f>IF(E5506="","",MAX(0,E5506-22))</f>
        <v/>
      </c>
      <c r="R5506" s="27">
        <f>IF(H5506=1,E5506,"")</f>
        <v/>
      </c>
      <c r="S5506" s="27">
        <f>IF(AND(H5506=1,J5506&lt;&gt;""),E5506-J5506,"")</f>
        <v/>
      </c>
      <c r="T5506">
        <f>IF(G5506="","",MONTH(G5506))</f>
        <v/>
      </c>
    </row>
    <row r="5507">
      <c r="A5507" s="24" t="n">
        <v>2020</v>
      </c>
      <c r="B5507" s="24" t="n">
        <v>8</v>
      </c>
      <c r="C5507" s="24" t="n">
        <v>17</v>
      </c>
      <c r="D5507" s="24" t="n">
        <v>10</v>
      </c>
      <c r="E5507" s="24" t="n">
        <v>21.21</v>
      </c>
      <c r="F5507" s="25">
        <f>IF($E5507="","",DATE(IF($A5507="",nominal_year,$A5507),$B5507,$C5507)+($D5507-IF(LEFT(hour_conv,1)="1",1,0))/24)</f>
        <v/>
      </c>
      <c r="G5507" s="26">
        <f>IF(F5507="","",INT(F5507))</f>
        <v/>
      </c>
      <c r="H5507">
        <f>IF(G5507="","",IF(AND(MONTH(G5507)*100+DAY(G5507)&gt;=season_lo,MONTH(G5507)*100+DAY(G5507)&lt;=season_hi),1,0))</f>
        <v/>
      </c>
      <c r="I5507">
        <f>IF(G5507="","",G5507-first_day+1)</f>
        <v/>
      </c>
      <c r="J5507" s="27">
        <f>IF(I5507="","",INDEX(Daily!$J$2:$J$421,I5507))</f>
        <v/>
      </c>
      <c r="K5507" s="27">
        <f>IF(J5507="","",J5507+cat_offset)</f>
        <v/>
      </c>
      <c r="L5507" s="27">
        <f>IF(J5507="","",MAX(0,E5507-J5507)^2)</f>
        <v/>
      </c>
      <c r="M5507" s="27">
        <f>IF(J5507="","",MAX(0,E5507-(J5507+twcdh_off))^2)</f>
        <v/>
      </c>
      <c r="N5507" s="27">
        <f>IF(E5507="","",MAX(0,E5507-swcdh_thr)^2)</f>
        <v/>
      </c>
      <c r="O5507">
        <f>IF(K5507="","",ROUND(E5507-K5507,0))</f>
        <v/>
      </c>
      <c r="P5507">
        <f>IF(O5507="","",IF(O5507&gt;=1,O5507,0))</f>
        <v/>
      </c>
      <c r="Q5507" s="27">
        <f>IF(E5507="","",MAX(0,E5507-22))</f>
        <v/>
      </c>
      <c r="R5507" s="27">
        <f>IF(H5507=1,E5507,"")</f>
        <v/>
      </c>
      <c r="S5507" s="27">
        <f>IF(AND(H5507=1,J5507&lt;&gt;""),E5507-J5507,"")</f>
        <v/>
      </c>
      <c r="T5507">
        <f>IF(G5507="","",MONTH(G5507))</f>
        <v/>
      </c>
    </row>
    <row r="5508">
      <c r="A5508" s="24" t="n">
        <v>2020</v>
      </c>
      <c r="B5508" s="24" t="n">
        <v>8</v>
      </c>
      <c r="C5508" s="24" t="n">
        <v>17</v>
      </c>
      <c r="D5508" s="24" t="n">
        <v>11</v>
      </c>
      <c r="E5508" s="24" t="n">
        <v>22.73</v>
      </c>
      <c r="F5508" s="25">
        <f>IF($E5508="","",DATE(IF($A5508="",nominal_year,$A5508),$B5508,$C5508)+($D5508-IF(LEFT(hour_conv,1)="1",1,0))/24)</f>
        <v/>
      </c>
      <c r="G5508" s="26">
        <f>IF(F5508="","",INT(F5508))</f>
        <v/>
      </c>
      <c r="H5508">
        <f>IF(G5508="","",IF(AND(MONTH(G5508)*100+DAY(G5508)&gt;=season_lo,MONTH(G5508)*100+DAY(G5508)&lt;=season_hi),1,0))</f>
        <v/>
      </c>
      <c r="I5508">
        <f>IF(G5508="","",G5508-first_day+1)</f>
        <v/>
      </c>
      <c r="J5508" s="27">
        <f>IF(I5508="","",INDEX(Daily!$J$2:$J$421,I5508))</f>
        <v/>
      </c>
      <c r="K5508" s="27">
        <f>IF(J5508="","",J5508+cat_offset)</f>
        <v/>
      </c>
      <c r="L5508" s="27">
        <f>IF(J5508="","",MAX(0,E5508-J5508)^2)</f>
        <v/>
      </c>
      <c r="M5508" s="27">
        <f>IF(J5508="","",MAX(0,E5508-(J5508+twcdh_off))^2)</f>
        <v/>
      </c>
      <c r="N5508" s="27">
        <f>IF(E5508="","",MAX(0,E5508-swcdh_thr)^2)</f>
        <v/>
      </c>
      <c r="O5508">
        <f>IF(K5508="","",ROUND(E5508-K5508,0))</f>
        <v/>
      </c>
      <c r="P5508">
        <f>IF(O5508="","",IF(O5508&gt;=1,O5508,0))</f>
        <v/>
      </c>
      <c r="Q5508" s="27">
        <f>IF(E5508="","",MAX(0,E5508-22))</f>
        <v/>
      </c>
      <c r="R5508" s="27">
        <f>IF(H5508=1,E5508,"")</f>
        <v/>
      </c>
      <c r="S5508" s="27">
        <f>IF(AND(H5508=1,J5508&lt;&gt;""),E5508-J5508,"")</f>
        <v/>
      </c>
      <c r="T5508">
        <f>IF(G5508="","",MONTH(G5508))</f>
        <v/>
      </c>
    </row>
    <row r="5509">
      <c r="A5509" s="24" t="n">
        <v>2020</v>
      </c>
      <c r="B5509" s="24" t="n">
        <v>8</v>
      </c>
      <c r="C5509" s="24" t="n">
        <v>17</v>
      </c>
      <c r="D5509" s="24" t="n">
        <v>12</v>
      </c>
      <c r="E5509" s="24" t="n">
        <v>23.65</v>
      </c>
      <c r="F5509" s="25">
        <f>IF($E5509="","",DATE(IF($A5509="",nominal_year,$A5509),$B5509,$C5509)+($D5509-IF(LEFT(hour_conv,1)="1",1,0))/24)</f>
        <v/>
      </c>
      <c r="G5509" s="26">
        <f>IF(F5509="","",INT(F5509))</f>
        <v/>
      </c>
      <c r="H5509">
        <f>IF(G5509="","",IF(AND(MONTH(G5509)*100+DAY(G5509)&gt;=season_lo,MONTH(G5509)*100+DAY(G5509)&lt;=season_hi),1,0))</f>
        <v/>
      </c>
      <c r="I5509">
        <f>IF(G5509="","",G5509-first_day+1)</f>
        <v/>
      </c>
      <c r="J5509" s="27">
        <f>IF(I5509="","",INDEX(Daily!$J$2:$J$421,I5509))</f>
        <v/>
      </c>
      <c r="K5509" s="27">
        <f>IF(J5509="","",J5509+cat_offset)</f>
        <v/>
      </c>
      <c r="L5509" s="27">
        <f>IF(J5509="","",MAX(0,E5509-J5509)^2)</f>
        <v/>
      </c>
      <c r="M5509" s="27">
        <f>IF(J5509="","",MAX(0,E5509-(J5509+twcdh_off))^2)</f>
        <v/>
      </c>
      <c r="N5509" s="27">
        <f>IF(E5509="","",MAX(0,E5509-swcdh_thr)^2)</f>
        <v/>
      </c>
      <c r="O5509">
        <f>IF(K5509="","",ROUND(E5509-K5509,0))</f>
        <v/>
      </c>
      <c r="P5509">
        <f>IF(O5509="","",IF(O5509&gt;=1,O5509,0))</f>
        <v/>
      </c>
      <c r="Q5509" s="27">
        <f>IF(E5509="","",MAX(0,E5509-22))</f>
        <v/>
      </c>
      <c r="R5509" s="27">
        <f>IF(H5509=1,E5509,"")</f>
        <v/>
      </c>
      <c r="S5509" s="27">
        <f>IF(AND(H5509=1,J5509&lt;&gt;""),E5509-J5509,"")</f>
        <v/>
      </c>
      <c r="T5509">
        <f>IF(G5509="","",MONTH(G5509))</f>
        <v/>
      </c>
    </row>
    <row r="5510">
      <c r="A5510" s="24" t="n">
        <v>2020</v>
      </c>
      <c r="B5510" s="24" t="n">
        <v>8</v>
      </c>
      <c r="C5510" s="24" t="n">
        <v>17</v>
      </c>
      <c r="D5510" s="24" t="n">
        <v>13</v>
      </c>
      <c r="E5510" s="24" t="n">
        <v>25.05</v>
      </c>
      <c r="F5510" s="25">
        <f>IF($E5510="","",DATE(IF($A5510="",nominal_year,$A5510),$B5510,$C5510)+($D5510-IF(LEFT(hour_conv,1)="1",1,0))/24)</f>
        <v/>
      </c>
      <c r="G5510" s="26">
        <f>IF(F5510="","",INT(F5510))</f>
        <v/>
      </c>
      <c r="H5510">
        <f>IF(G5510="","",IF(AND(MONTH(G5510)*100+DAY(G5510)&gt;=season_lo,MONTH(G5510)*100+DAY(G5510)&lt;=season_hi),1,0))</f>
        <v/>
      </c>
      <c r="I5510">
        <f>IF(G5510="","",G5510-first_day+1)</f>
        <v/>
      </c>
      <c r="J5510" s="27">
        <f>IF(I5510="","",INDEX(Daily!$J$2:$J$421,I5510))</f>
        <v/>
      </c>
      <c r="K5510" s="27">
        <f>IF(J5510="","",J5510+cat_offset)</f>
        <v/>
      </c>
      <c r="L5510" s="27">
        <f>IF(J5510="","",MAX(0,E5510-J5510)^2)</f>
        <v/>
      </c>
      <c r="M5510" s="27">
        <f>IF(J5510="","",MAX(0,E5510-(J5510+twcdh_off))^2)</f>
        <v/>
      </c>
      <c r="N5510" s="27">
        <f>IF(E5510="","",MAX(0,E5510-swcdh_thr)^2)</f>
        <v/>
      </c>
      <c r="O5510">
        <f>IF(K5510="","",ROUND(E5510-K5510,0))</f>
        <v/>
      </c>
      <c r="P5510">
        <f>IF(O5510="","",IF(O5510&gt;=1,O5510,0))</f>
        <v/>
      </c>
      <c r="Q5510" s="27">
        <f>IF(E5510="","",MAX(0,E5510-22))</f>
        <v/>
      </c>
      <c r="R5510" s="27">
        <f>IF(H5510=1,E5510,"")</f>
        <v/>
      </c>
      <c r="S5510" s="27">
        <f>IF(AND(H5510=1,J5510&lt;&gt;""),E5510-J5510,"")</f>
        <v/>
      </c>
      <c r="T5510">
        <f>IF(G5510="","",MONTH(G5510))</f>
        <v/>
      </c>
    </row>
    <row r="5511">
      <c r="A5511" s="24" t="n">
        <v>2020</v>
      </c>
      <c r="B5511" s="24" t="n">
        <v>8</v>
      </c>
      <c r="C5511" s="24" t="n">
        <v>17</v>
      </c>
      <c r="D5511" s="24" t="n">
        <v>14</v>
      </c>
      <c r="E5511" s="24" t="n">
        <v>26.14</v>
      </c>
      <c r="F5511" s="25">
        <f>IF($E5511="","",DATE(IF($A5511="",nominal_year,$A5511),$B5511,$C5511)+($D5511-IF(LEFT(hour_conv,1)="1",1,0))/24)</f>
        <v/>
      </c>
      <c r="G5511" s="26">
        <f>IF(F5511="","",INT(F5511))</f>
        <v/>
      </c>
      <c r="H5511">
        <f>IF(G5511="","",IF(AND(MONTH(G5511)*100+DAY(G5511)&gt;=season_lo,MONTH(G5511)*100+DAY(G5511)&lt;=season_hi),1,0))</f>
        <v/>
      </c>
      <c r="I5511">
        <f>IF(G5511="","",G5511-first_day+1)</f>
        <v/>
      </c>
      <c r="J5511" s="27">
        <f>IF(I5511="","",INDEX(Daily!$J$2:$J$421,I5511))</f>
        <v/>
      </c>
      <c r="K5511" s="27">
        <f>IF(J5511="","",J5511+cat_offset)</f>
        <v/>
      </c>
      <c r="L5511" s="27">
        <f>IF(J5511="","",MAX(0,E5511-J5511)^2)</f>
        <v/>
      </c>
      <c r="M5511" s="27">
        <f>IF(J5511="","",MAX(0,E5511-(J5511+twcdh_off))^2)</f>
        <v/>
      </c>
      <c r="N5511" s="27">
        <f>IF(E5511="","",MAX(0,E5511-swcdh_thr)^2)</f>
        <v/>
      </c>
      <c r="O5511">
        <f>IF(K5511="","",ROUND(E5511-K5511,0))</f>
        <v/>
      </c>
      <c r="P5511">
        <f>IF(O5511="","",IF(O5511&gt;=1,O5511,0))</f>
        <v/>
      </c>
      <c r="Q5511" s="27">
        <f>IF(E5511="","",MAX(0,E5511-22))</f>
        <v/>
      </c>
      <c r="R5511" s="27">
        <f>IF(H5511=1,E5511,"")</f>
        <v/>
      </c>
      <c r="S5511" s="27">
        <f>IF(AND(H5511=1,J5511&lt;&gt;""),E5511-J5511,"")</f>
        <v/>
      </c>
      <c r="T5511">
        <f>IF(G5511="","",MONTH(G5511))</f>
        <v/>
      </c>
    </row>
    <row r="5512">
      <c r="A5512" s="24" t="n">
        <v>2020</v>
      </c>
      <c r="B5512" s="24" t="n">
        <v>8</v>
      </c>
      <c r="C5512" s="24" t="n">
        <v>17</v>
      </c>
      <c r="D5512" s="24" t="n">
        <v>15</v>
      </c>
      <c r="E5512" s="24" t="n">
        <v>27.27</v>
      </c>
      <c r="F5512" s="25">
        <f>IF($E5512="","",DATE(IF($A5512="",nominal_year,$A5512),$B5512,$C5512)+($D5512-IF(LEFT(hour_conv,1)="1",1,0))/24)</f>
        <v/>
      </c>
      <c r="G5512" s="26">
        <f>IF(F5512="","",INT(F5512))</f>
        <v/>
      </c>
      <c r="H5512">
        <f>IF(G5512="","",IF(AND(MONTH(G5512)*100+DAY(G5512)&gt;=season_lo,MONTH(G5512)*100+DAY(G5512)&lt;=season_hi),1,0))</f>
        <v/>
      </c>
      <c r="I5512">
        <f>IF(G5512="","",G5512-first_day+1)</f>
        <v/>
      </c>
      <c r="J5512" s="27">
        <f>IF(I5512="","",INDEX(Daily!$J$2:$J$421,I5512))</f>
        <v/>
      </c>
      <c r="K5512" s="27">
        <f>IF(J5512="","",J5512+cat_offset)</f>
        <v/>
      </c>
      <c r="L5512" s="27">
        <f>IF(J5512="","",MAX(0,E5512-J5512)^2)</f>
        <v/>
      </c>
      <c r="M5512" s="27">
        <f>IF(J5512="","",MAX(0,E5512-(J5512+twcdh_off))^2)</f>
        <v/>
      </c>
      <c r="N5512" s="27">
        <f>IF(E5512="","",MAX(0,E5512-swcdh_thr)^2)</f>
        <v/>
      </c>
      <c r="O5512">
        <f>IF(K5512="","",ROUND(E5512-K5512,0))</f>
        <v/>
      </c>
      <c r="P5512">
        <f>IF(O5512="","",IF(O5512&gt;=1,O5512,0))</f>
        <v/>
      </c>
      <c r="Q5512" s="27">
        <f>IF(E5512="","",MAX(0,E5512-22))</f>
        <v/>
      </c>
      <c r="R5512" s="27">
        <f>IF(H5512=1,E5512,"")</f>
        <v/>
      </c>
      <c r="S5512" s="27">
        <f>IF(AND(H5512=1,J5512&lt;&gt;""),E5512-J5512,"")</f>
        <v/>
      </c>
      <c r="T5512">
        <f>IF(G5512="","",MONTH(G5512))</f>
        <v/>
      </c>
    </row>
    <row r="5513">
      <c r="A5513" s="24" t="n">
        <v>2020</v>
      </c>
      <c r="B5513" s="24" t="n">
        <v>8</v>
      </c>
      <c r="C5513" s="24" t="n">
        <v>17</v>
      </c>
      <c r="D5513" s="24" t="n">
        <v>16</v>
      </c>
      <c r="E5513" s="24" t="n">
        <v>27.04</v>
      </c>
      <c r="F5513" s="25">
        <f>IF($E5513="","",DATE(IF($A5513="",nominal_year,$A5513),$B5513,$C5513)+($D5513-IF(LEFT(hour_conv,1)="1",1,0))/24)</f>
        <v/>
      </c>
      <c r="G5513" s="26">
        <f>IF(F5513="","",INT(F5513))</f>
        <v/>
      </c>
      <c r="H5513">
        <f>IF(G5513="","",IF(AND(MONTH(G5513)*100+DAY(G5513)&gt;=season_lo,MONTH(G5513)*100+DAY(G5513)&lt;=season_hi),1,0))</f>
        <v/>
      </c>
      <c r="I5513">
        <f>IF(G5513="","",G5513-first_day+1)</f>
        <v/>
      </c>
      <c r="J5513" s="27">
        <f>IF(I5513="","",INDEX(Daily!$J$2:$J$421,I5513))</f>
        <v/>
      </c>
      <c r="K5513" s="27">
        <f>IF(J5513="","",J5513+cat_offset)</f>
        <v/>
      </c>
      <c r="L5513" s="27">
        <f>IF(J5513="","",MAX(0,E5513-J5513)^2)</f>
        <v/>
      </c>
      <c r="M5513" s="27">
        <f>IF(J5513="","",MAX(0,E5513-(J5513+twcdh_off))^2)</f>
        <v/>
      </c>
      <c r="N5513" s="27">
        <f>IF(E5513="","",MAX(0,E5513-swcdh_thr)^2)</f>
        <v/>
      </c>
      <c r="O5513">
        <f>IF(K5513="","",ROUND(E5513-K5513,0))</f>
        <v/>
      </c>
      <c r="P5513">
        <f>IF(O5513="","",IF(O5513&gt;=1,O5513,0))</f>
        <v/>
      </c>
      <c r="Q5513" s="27">
        <f>IF(E5513="","",MAX(0,E5513-22))</f>
        <v/>
      </c>
      <c r="R5513" s="27">
        <f>IF(H5513=1,E5513,"")</f>
        <v/>
      </c>
      <c r="S5513" s="27">
        <f>IF(AND(H5513=1,J5513&lt;&gt;""),E5513-J5513,"")</f>
        <v/>
      </c>
      <c r="T5513">
        <f>IF(G5513="","",MONTH(G5513))</f>
        <v/>
      </c>
    </row>
    <row r="5514">
      <c r="A5514" s="24" t="n">
        <v>2020</v>
      </c>
      <c r="B5514" s="24" t="n">
        <v>8</v>
      </c>
      <c r="C5514" s="24" t="n">
        <v>17</v>
      </c>
      <c r="D5514" s="24" t="n">
        <v>17</v>
      </c>
      <c r="E5514" s="24" t="n">
        <v>26.71</v>
      </c>
      <c r="F5514" s="25">
        <f>IF($E5514="","",DATE(IF($A5514="",nominal_year,$A5514),$B5514,$C5514)+($D5514-IF(LEFT(hour_conv,1)="1",1,0))/24)</f>
        <v/>
      </c>
      <c r="G5514" s="26">
        <f>IF(F5514="","",INT(F5514))</f>
        <v/>
      </c>
      <c r="H5514">
        <f>IF(G5514="","",IF(AND(MONTH(G5514)*100+DAY(G5514)&gt;=season_lo,MONTH(G5514)*100+DAY(G5514)&lt;=season_hi),1,0))</f>
        <v/>
      </c>
      <c r="I5514">
        <f>IF(G5514="","",G5514-first_day+1)</f>
        <v/>
      </c>
      <c r="J5514" s="27">
        <f>IF(I5514="","",INDEX(Daily!$J$2:$J$421,I5514))</f>
        <v/>
      </c>
      <c r="K5514" s="27">
        <f>IF(J5514="","",J5514+cat_offset)</f>
        <v/>
      </c>
      <c r="L5514" s="27">
        <f>IF(J5514="","",MAX(0,E5514-J5514)^2)</f>
        <v/>
      </c>
      <c r="M5514" s="27">
        <f>IF(J5514="","",MAX(0,E5514-(J5514+twcdh_off))^2)</f>
        <v/>
      </c>
      <c r="N5514" s="27">
        <f>IF(E5514="","",MAX(0,E5514-swcdh_thr)^2)</f>
        <v/>
      </c>
      <c r="O5514">
        <f>IF(K5514="","",ROUND(E5514-K5514,0))</f>
        <v/>
      </c>
      <c r="P5514">
        <f>IF(O5514="","",IF(O5514&gt;=1,O5514,0))</f>
        <v/>
      </c>
      <c r="Q5514" s="27">
        <f>IF(E5514="","",MAX(0,E5514-22))</f>
        <v/>
      </c>
      <c r="R5514" s="27">
        <f>IF(H5514=1,E5514,"")</f>
        <v/>
      </c>
      <c r="S5514" s="27">
        <f>IF(AND(H5514=1,J5514&lt;&gt;""),E5514-J5514,"")</f>
        <v/>
      </c>
      <c r="T5514">
        <f>IF(G5514="","",MONTH(G5514))</f>
        <v/>
      </c>
    </row>
    <row r="5515">
      <c r="A5515" s="24" t="n">
        <v>2020</v>
      </c>
      <c r="B5515" s="24" t="n">
        <v>8</v>
      </c>
      <c r="C5515" s="24" t="n">
        <v>17</v>
      </c>
      <c r="D5515" s="24" t="n">
        <v>18</v>
      </c>
      <c r="E5515" s="24" t="n">
        <v>25.92</v>
      </c>
      <c r="F5515" s="25">
        <f>IF($E5515="","",DATE(IF($A5515="",nominal_year,$A5515),$B5515,$C5515)+($D5515-IF(LEFT(hour_conv,1)="1",1,0))/24)</f>
        <v/>
      </c>
      <c r="G5515" s="26">
        <f>IF(F5515="","",INT(F5515))</f>
        <v/>
      </c>
      <c r="H5515">
        <f>IF(G5515="","",IF(AND(MONTH(G5515)*100+DAY(G5515)&gt;=season_lo,MONTH(G5515)*100+DAY(G5515)&lt;=season_hi),1,0))</f>
        <v/>
      </c>
      <c r="I5515">
        <f>IF(G5515="","",G5515-first_day+1)</f>
        <v/>
      </c>
      <c r="J5515" s="27">
        <f>IF(I5515="","",INDEX(Daily!$J$2:$J$421,I5515))</f>
        <v/>
      </c>
      <c r="K5515" s="27">
        <f>IF(J5515="","",J5515+cat_offset)</f>
        <v/>
      </c>
      <c r="L5515" s="27">
        <f>IF(J5515="","",MAX(0,E5515-J5515)^2)</f>
        <v/>
      </c>
      <c r="M5515" s="27">
        <f>IF(J5515="","",MAX(0,E5515-(J5515+twcdh_off))^2)</f>
        <v/>
      </c>
      <c r="N5515" s="27">
        <f>IF(E5515="","",MAX(0,E5515-swcdh_thr)^2)</f>
        <v/>
      </c>
      <c r="O5515">
        <f>IF(K5515="","",ROUND(E5515-K5515,0))</f>
        <v/>
      </c>
      <c r="P5515">
        <f>IF(O5515="","",IF(O5515&gt;=1,O5515,0))</f>
        <v/>
      </c>
      <c r="Q5515" s="27">
        <f>IF(E5515="","",MAX(0,E5515-22))</f>
        <v/>
      </c>
      <c r="R5515" s="27">
        <f>IF(H5515=1,E5515,"")</f>
        <v/>
      </c>
      <c r="S5515" s="27">
        <f>IF(AND(H5515=1,J5515&lt;&gt;""),E5515-J5515,"")</f>
        <v/>
      </c>
      <c r="T5515">
        <f>IF(G5515="","",MONTH(G5515))</f>
        <v/>
      </c>
    </row>
    <row r="5516">
      <c r="A5516" s="24" t="n">
        <v>2020</v>
      </c>
      <c r="B5516" s="24" t="n">
        <v>8</v>
      </c>
      <c r="C5516" s="24" t="n">
        <v>17</v>
      </c>
      <c r="D5516" s="24" t="n">
        <v>19</v>
      </c>
      <c r="E5516" s="24" t="n">
        <v>24.6</v>
      </c>
      <c r="F5516" s="25">
        <f>IF($E5516="","",DATE(IF($A5516="",nominal_year,$A5516),$B5516,$C5516)+($D5516-IF(LEFT(hour_conv,1)="1",1,0))/24)</f>
        <v/>
      </c>
      <c r="G5516" s="26">
        <f>IF(F5516="","",INT(F5516))</f>
        <v/>
      </c>
      <c r="H5516">
        <f>IF(G5516="","",IF(AND(MONTH(G5516)*100+DAY(G5516)&gt;=season_lo,MONTH(G5516)*100+DAY(G5516)&lt;=season_hi),1,0))</f>
        <v/>
      </c>
      <c r="I5516">
        <f>IF(G5516="","",G5516-first_day+1)</f>
        <v/>
      </c>
      <c r="J5516" s="27">
        <f>IF(I5516="","",INDEX(Daily!$J$2:$J$421,I5516))</f>
        <v/>
      </c>
      <c r="K5516" s="27">
        <f>IF(J5516="","",J5516+cat_offset)</f>
        <v/>
      </c>
      <c r="L5516" s="27">
        <f>IF(J5516="","",MAX(0,E5516-J5516)^2)</f>
        <v/>
      </c>
      <c r="M5516" s="27">
        <f>IF(J5516="","",MAX(0,E5516-(J5516+twcdh_off))^2)</f>
        <v/>
      </c>
      <c r="N5516" s="27">
        <f>IF(E5516="","",MAX(0,E5516-swcdh_thr)^2)</f>
        <v/>
      </c>
      <c r="O5516">
        <f>IF(K5516="","",ROUND(E5516-K5516,0))</f>
        <v/>
      </c>
      <c r="P5516">
        <f>IF(O5516="","",IF(O5516&gt;=1,O5516,0))</f>
        <v/>
      </c>
      <c r="Q5516" s="27">
        <f>IF(E5516="","",MAX(0,E5516-22))</f>
        <v/>
      </c>
      <c r="R5516" s="27">
        <f>IF(H5516=1,E5516,"")</f>
        <v/>
      </c>
      <c r="S5516" s="27">
        <f>IF(AND(H5516=1,J5516&lt;&gt;""),E5516-J5516,"")</f>
        <v/>
      </c>
      <c r="T5516">
        <f>IF(G5516="","",MONTH(G5516))</f>
        <v/>
      </c>
    </row>
    <row r="5517">
      <c r="A5517" s="24" t="n">
        <v>2020</v>
      </c>
      <c r="B5517" s="24" t="n">
        <v>8</v>
      </c>
      <c r="C5517" s="24" t="n">
        <v>17</v>
      </c>
      <c r="D5517" s="24" t="n">
        <v>20</v>
      </c>
      <c r="E5517" s="24" t="n">
        <v>23.76</v>
      </c>
      <c r="F5517" s="25">
        <f>IF($E5517="","",DATE(IF($A5517="",nominal_year,$A5517),$B5517,$C5517)+($D5517-IF(LEFT(hour_conv,1)="1",1,0))/24)</f>
        <v/>
      </c>
      <c r="G5517" s="26">
        <f>IF(F5517="","",INT(F5517))</f>
        <v/>
      </c>
      <c r="H5517">
        <f>IF(G5517="","",IF(AND(MONTH(G5517)*100+DAY(G5517)&gt;=season_lo,MONTH(G5517)*100+DAY(G5517)&lt;=season_hi),1,0))</f>
        <v/>
      </c>
      <c r="I5517">
        <f>IF(G5517="","",G5517-first_day+1)</f>
        <v/>
      </c>
      <c r="J5517" s="27">
        <f>IF(I5517="","",INDEX(Daily!$J$2:$J$421,I5517))</f>
        <v/>
      </c>
      <c r="K5517" s="27">
        <f>IF(J5517="","",J5517+cat_offset)</f>
        <v/>
      </c>
      <c r="L5517" s="27">
        <f>IF(J5517="","",MAX(0,E5517-J5517)^2)</f>
        <v/>
      </c>
      <c r="M5517" s="27">
        <f>IF(J5517="","",MAX(0,E5517-(J5517+twcdh_off))^2)</f>
        <v/>
      </c>
      <c r="N5517" s="27">
        <f>IF(E5517="","",MAX(0,E5517-swcdh_thr)^2)</f>
        <v/>
      </c>
      <c r="O5517">
        <f>IF(K5517="","",ROUND(E5517-K5517,0))</f>
        <v/>
      </c>
      <c r="P5517">
        <f>IF(O5517="","",IF(O5517&gt;=1,O5517,0))</f>
        <v/>
      </c>
      <c r="Q5517" s="27">
        <f>IF(E5517="","",MAX(0,E5517-22))</f>
        <v/>
      </c>
      <c r="R5517" s="27">
        <f>IF(H5517=1,E5517,"")</f>
        <v/>
      </c>
      <c r="S5517" s="27">
        <f>IF(AND(H5517=1,J5517&lt;&gt;""),E5517-J5517,"")</f>
        <v/>
      </c>
      <c r="T5517">
        <f>IF(G5517="","",MONTH(G5517))</f>
        <v/>
      </c>
    </row>
    <row r="5518">
      <c r="A5518" s="24" t="n">
        <v>2020</v>
      </c>
      <c r="B5518" s="24" t="n">
        <v>8</v>
      </c>
      <c r="C5518" s="24" t="n">
        <v>17</v>
      </c>
      <c r="D5518" s="24" t="n">
        <v>21</v>
      </c>
      <c r="E5518" s="24" t="n">
        <v>22.61</v>
      </c>
      <c r="F5518" s="25">
        <f>IF($E5518="","",DATE(IF($A5518="",nominal_year,$A5518),$B5518,$C5518)+($D5518-IF(LEFT(hour_conv,1)="1",1,0))/24)</f>
        <v/>
      </c>
      <c r="G5518" s="26">
        <f>IF(F5518="","",INT(F5518))</f>
        <v/>
      </c>
      <c r="H5518">
        <f>IF(G5518="","",IF(AND(MONTH(G5518)*100+DAY(G5518)&gt;=season_lo,MONTH(G5518)*100+DAY(G5518)&lt;=season_hi),1,0))</f>
        <v/>
      </c>
      <c r="I5518">
        <f>IF(G5518="","",G5518-first_day+1)</f>
        <v/>
      </c>
      <c r="J5518" s="27">
        <f>IF(I5518="","",INDEX(Daily!$J$2:$J$421,I5518))</f>
        <v/>
      </c>
      <c r="K5518" s="27">
        <f>IF(J5518="","",J5518+cat_offset)</f>
        <v/>
      </c>
      <c r="L5518" s="27">
        <f>IF(J5518="","",MAX(0,E5518-J5518)^2)</f>
        <v/>
      </c>
      <c r="M5518" s="27">
        <f>IF(J5518="","",MAX(0,E5518-(J5518+twcdh_off))^2)</f>
        <v/>
      </c>
      <c r="N5518" s="27">
        <f>IF(E5518="","",MAX(0,E5518-swcdh_thr)^2)</f>
        <v/>
      </c>
      <c r="O5518">
        <f>IF(K5518="","",ROUND(E5518-K5518,0))</f>
        <v/>
      </c>
      <c r="P5518">
        <f>IF(O5518="","",IF(O5518&gt;=1,O5518,0))</f>
        <v/>
      </c>
      <c r="Q5518" s="27">
        <f>IF(E5518="","",MAX(0,E5518-22))</f>
        <v/>
      </c>
      <c r="R5518" s="27">
        <f>IF(H5518=1,E5518,"")</f>
        <v/>
      </c>
      <c r="S5518" s="27">
        <f>IF(AND(H5518=1,J5518&lt;&gt;""),E5518-J5518,"")</f>
        <v/>
      </c>
      <c r="T5518">
        <f>IF(G5518="","",MONTH(G5518))</f>
        <v/>
      </c>
    </row>
    <row r="5519">
      <c r="A5519" s="24" t="n">
        <v>2020</v>
      </c>
      <c r="B5519" s="24" t="n">
        <v>8</v>
      </c>
      <c r="C5519" s="24" t="n">
        <v>17</v>
      </c>
      <c r="D5519" s="24" t="n">
        <v>22</v>
      </c>
      <c r="E5519" s="24" t="n">
        <v>20.96</v>
      </c>
      <c r="F5519" s="25">
        <f>IF($E5519="","",DATE(IF($A5519="",nominal_year,$A5519),$B5519,$C5519)+($D5519-IF(LEFT(hour_conv,1)="1",1,0))/24)</f>
        <v/>
      </c>
      <c r="G5519" s="26">
        <f>IF(F5519="","",INT(F5519))</f>
        <v/>
      </c>
      <c r="H5519">
        <f>IF(G5519="","",IF(AND(MONTH(G5519)*100+DAY(G5519)&gt;=season_lo,MONTH(G5519)*100+DAY(G5519)&lt;=season_hi),1,0))</f>
        <v/>
      </c>
      <c r="I5519">
        <f>IF(G5519="","",G5519-first_day+1)</f>
        <v/>
      </c>
      <c r="J5519" s="27">
        <f>IF(I5519="","",INDEX(Daily!$J$2:$J$421,I5519))</f>
        <v/>
      </c>
      <c r="K5519" s="27">
        <f>IF(J5519="","",J5519+cat_offset)</f>
        <v/>
      </c>
      <c r="L5519" s="27">
        <f>IF(J5519="","",MAX(0,E5519-J5519)^2)</f>
        <v/>
      </c>
      <c r="M5519" s="27">
        <f>IF(J5519="","",MAX(0,E5519-(J5519+twcdh_off))^2)</f>
        <v/>
      </c>
      <c r="N5519" s="27">
        <f>IF(E5519="","",MAX(0,E5519-swcdh_thr)^2)</f>
        <v/>
      </c>
      <c r="O5519">
        <f>IF(K5519="","",ROUND(E5519-K5519,0))</f>
        <v/>
      </c>
      <c r="P5519">
        <f>IF(O5519="","",IF(O5519&gt;=1,O5519,0))</f>
        <v/>
      </c>
      <c r="Q5519" s="27">
        <f>IF(E5519="","",MAX(0,E5519-22))</f>
        <v/>
      </c>
      <c r="R5519" s="27">
        <f>IF(H5519=1,E5519,"")</f>
        <v/>
      </c>
      <c r="S5519" s="27">
        <f>IF(AND(H5519=1,J5519&lt;&gt;""),E5519-J5519,"")</f>
        <v/>
      </c>
      <c r="T5519">
        <f>IF(G5519="","",MONTH(G5519))</f>
        <v/>
      </c>
    </row>
    <row r="5520">
      <c r="A5520" s="24" t="n">
        <v>2020</v>
      </c>
      <c r="B5520" s="24" t="n">
        <v>8</v>
      </c>
      <c r="C5520" s="24" t="n">
        <v>17</v>
      </c>
      <c r="D5520" s="24" t="n">
        <v>23</v>
      </c>
      <c r="E5520" s="24" t="n">
        <v>19.85</v>
      </c>
      <c r="F5520" s="25">
        <f>IF($E5520="","",DATE(IF($A5520="",nominal_year,$A5520),$B5520,$C5520)+($D5520-IF(LEFT(hour_conv,1)="1",1,0))/24)</f>
        <v/>
      </c>
      <c r="G5520" s="26">
        <f>IF(F5520="","",INT(F5520))</f>
        <v/>
      </c>
      <c r="H5520">
        <f>IF(G5520="","",IF(AND(MONTH(G5520)*100+DAY(G5520)&gt;=season_lo,MONTH(G5520)*100+DAY(G5520)&lt;=season_hi),1,0))</f>
        <v/>
      </c>
      <c r="I5520">
        <f>IF(G5520="","",G5520-first_day+1)</f>
        <v/>
      </c>
      <c r="J5520" s="27">
        <f>IF(I5520="","",INDEX(Daily!$J$2:$J$421,I5520))</f>
        <v/>
      </c>
      <c r="K5520" s="27">
        <f>IF(J5520="","",J5520+cat_offset)</f>
        <v/>
      </c>
      <c r="L5520" s="27">
        <f>IF(J5520="","",MAX(0,E5520-J5520)^2)</f>
        <v/>
      </c>
      <c r="M5520" s="27">
        <f>IF(J5520="","",MAX(0,E5520-(J5520+twcdh_off))^2)</f>
        <v/>
      </c>
      <c r="N5520" s="27">
        <f>IF(E5520="","",MAX(0,E5520-swcdh_thr)^2)</f>
        <v/>
      </c>
      <c r="O5520">
        <f>IF(K5520="","",ROUND(E5520-K5520,0))</f>
        <v/>
      </c>
      <c r="P5520">
        <f>IF(O5520="","",IF(O5520&gt;=1,O5520,0))</f>
        <v/>
      </c>
      <c r="Q5520" s="27">
        <f>IF(E5520="","",MAX(0,E5520-22))</f>
        <v/>
      </c>
      <c r="R5520" s="27">
        <f>IF(H5520=1,E5520,"")</f>
        <v/>
      </c>
      <c r="S5520" s="27">
        <f>IF(AND(H5520=1,J5520&lt;&gt;""),E5520-J5520,"")</f>
        <v/>
      </c>
      <c r="T5520">
        <f>IF(G5520="","",MONTH(G5520))</f>
        <v/>
      </c>
    </row>
    <row r="5521">
      <c r="A5521" s="24" t="n">
        <v>2020</v>
      </c>
      <c r="B5521" s="24" t="n">
        <v>8</v>
      </c>
      <c r="C5521" s="24" t="n">
        <v>17</v>
      </c>
      <c r="D5521" s="24" t="n">
        <v>24</v>
      </c>
      <c r="E5521" s="24" t="n">
        <v>18.97</v>
      </c>
      <c r="F5521" s="25">
        <f>IF($E5521="","",DATE(IF($A5521="",nominal_year,$A5521),$B5521,$C5521)+($D5521-IF(LEFT(hour_conv,1)="1",1,0))/24)</f>
        <v/>
      </c>
      <c r="G5521" s="26">
        <f>IF(F5521="","",INT(F5521))</f>
        <v/>
      </c>
      <c r="H5521">
        <f>IF(G5521="","",IF(AND(MONTH(G5521)*100+DAY(G5521)&gt;=season_lo,MONTH(G5521)*100+DAY(G5521)&lt;=season_hi),1,0))</f>
        <v/>
      </c>
      <c r="I5521">
        <f>IF(G5521="","",G5521-first_day+1)</f>
        <v/>
      </c>
      <c r="J5521" s="27">
        <f>IF(I5521="","",INDEX(Daily!$J$2:$J$421,I5521))</f>
        <v/>
      </c>
      <c r="K5521" s="27">
        <f>IF(J5521="","",J5521+cat_offset)</f>
        <v/>
      </c>
      <c r="L5521" s="27">
        <f>IF(J5521="","",MAX(0,E5521-J5521)^2)</f>
        <v/>
      </c>
      <c r="M5521" s="27">
        <f>IF(J5521="","",MAX(0,E5521-(J5521+twcdh_off))^2)</f>
        <v/>
      </c>
      <c r="N5521" s="27">
        <f>IF(E5521="","",MAX(0,E5521-swcdh_thr)^2)</f>
        <v/>
      </c>
      <c r="O5521">
        <f>IF(K5521="","",ROUND(E5521-K5521,0))</f>
        <v/>
      </c>
      <c r="P5521">
        <f>IF(O5521="","",IF(O5521&gt;=1,O5521,0))</f>
        <v/>
      </c>
      <c r="Q5521" s="27">
        <f>IF(E5521="","",MAX(0,E5521-22))</f>
        <v/>
      </c>
      <c r="R5521" s="27">
        <f>IF(H5521=1,E5521,"")</f>
        <v/>
      </c>
      <c r="S5521" s="27">
        <f>IF(AND(H5521=1,J5521&lt;&gt;""),E5521-J5521,"")</f>
        <v/>
      </c>
      <c r="T5521">
        <f>IF(G5521="","",MONTH(G5521))</f>
        <v/>
      </c>
    </row>
    <row r="5522">
      <c r="A5522" s="24" t="n">
        <v>2020</v>
      </c>
      <c r="B5522" s="24" t="n">
        <v>8</v>
      </c>
      <c r="C5522" s="24" t="n">
        <v>18</v>
      </c>
      <c r="D5522" s="24" t="n">
        <v>1</v>
      </c>
      <c r="E5522" s="24" t="n">
        <v>17.8</v>
      </c>
      <c r="F5522" s="25">
        <f>IF($E5522="","",DATE(IF($A5522="",nominal_year,$A5522),$B5522,$C5522)+($D5522-IF(LEFT(hour_conv,1)="1",1,0))/24)</f>
        <v/>
      </c>
      <c r="G5522" s="26">
        <f>IF(F5522="","",INT(F5522))</f>
        <v/>
      </c>
      <c r="H5522">
        <f>IF(G5522="","",IF(AND(MONTH(G5522)*100+DAY(G5522)&gt;=season_lo,MONTH(G5522)*100+DAY(G5522)&lt;=season_hi),1,0))</f>
        <v/>
      </c>
      <c r="I5522">
        <f>IF(G5522="","",G5522-first_day+1)</f>
        <v/>
      </c>
      <c r="J5522" s="27">
        <f>IF(I5522="","",INDEX(Daily!$J$2:$J$421,I5522))</f>
        <v/>
      </c>
      <c r="K5522" s="27">
        <f>IF(J5522="","",J5522+cat_offset)</f>
        <v/>
      </c>
      <c r="L5522" s="27">
        <f>IF(J5522="","",MAX(0,E5522-J5522)^2)</f>
        <v/>
      </c>
      <c r="M5522" s="27">
        <f>IF(J5522="","",MAX(0,E5522-(J5522+twcdh_off))^2)</f>
        <v/>
      </c>
      <c r="N5522" s="27">
        <f>IF(E5522="","",MAX(0,E5522-swcdh_thr)^2)</f>
        <v/>
      </c>
      <c r="O5522">
        <f>IF(K5522="","",ROUND(E5522-K5522,0))</f>
        <v/>
      </c>
      <c r="P5522">
        <f>IF(O5522="","",IF(O5522&gt;=1,O5522,0))</f>
        <v/>
      </c>
      <c r="Q5522" s="27">
        <f>IF(E5522="","",MAX(0,E5522-22))</f>
        <v/>
      </c>
      <c r="R5522" s="27">
        <f>IF(H5522=1,E5522,"")</f>
        <v/>
      </c>
      <c r="S5522" s="27">
        <f>IF(AND(H5522=1,J5522&lt;&gt;""),E5522-J5522,"")</f>
        <v/>
      </c>
      <c r="T5522">
        <f>IF(G5522="","",MONTH(G5522))</f>
        <v/>
      </c>
    </row>
    <row r="5523">
      <c r="A5523" s="24" t="n">
        <v>2020</v>
      </c>
      <c r="B5523" s="24" t="n">
        <v>8</v>
      </c>
      <c r="C5523" s="24" t="n">
        <v>18</v>
      </c>
      <c r="D5523" s="24" t="n">
        <v>2</v>
      </c>
      <c r="E5523" s="24" t="n">
        <v>16.98</v>
      </c>
      <c r="F5523" s="25">
        <f>IF($E5523="","",DATE(IF($A5523="",nominal_year,$A5523),$B5523,$C5523)+($D5523-IF(LEFT(hour_conv,1)="1",1,0))/24)</f>
        <v/>
      </c>
      <c r="G5523" s="26">
        <f>IF(F5523="","",INT(F5523))</f>
        <v/>
      </c>
      <c r="H5523">
        <f>IF(G5523="","",IF(AND(MONTH(G5523)*100+DAY(G5523)&gt;=season_lo,MONTH(G5523)*100+DAY(G5523)&lt;=season_hi),1,0))</f>
        <v/>
      </c>
      <c r="I5523">
        <f>IF(G5523="","",G5523-first_day+1)</f>
        <v/>
      </c>
      <c r="J5523" s="27">
        <f>IF(I5523="","",INDEX(Daily!$J$2:$J$421,I5523))</f>
        <v/>
      </c>
      <c r="K5523" s="27">
        <f>IF(J5523="","",J5523+cat_offset)</f>
        <v/>
      </c>
      <c r="L5523" s="27">
        <f>IF(J5523="","",MAX(0,E5523-J5523)^2)</f>
        <v/>
      </c>
      <c r="M5523" s="27">
        <f>IF(J5523="","",MAX(0,E5523-(J5523+twcdh_off))^2)</f>
        <v/>
      </c>
      <c r="N5523" s="27">
        <f>IF(E5523="","",MAX(0,E5523-swcdh_thr)^2)</f>
        <v/>
      </c>
      <c r="O5523">
        <f>IF(K5523="","",ROUND(E5523-K5523,0))</f>
        <v/>
      </c>
      <c r="P5523">
        <f>IF(O5523="","",IF(O5523&gt;=1,O5523,0))</f>
        <v/>
      </c>
      <c r="Q5523" s="27">
        <f>IF(E5523="","",MAX(0,E5523-22))</f>
        <v/>
      </c>
      <c r="R5523" s="27">
        <f>IF(H5523=1,E5523,"")</f>
        <v/>
      </c>
      <c r="S5523" s="27">
        <f>IF(AND(H5523=1,J5523&lt;&gt;""),E5523-J5523,"")</f>
        <v/>
      </c>
      <c r="T5523">
        <f>IF(G5523="","",MONTH(G5523))</f>
        <v/>
      </c>
    </row>
    <row r="5524">
      <c r="A5524" s="24" t="n">
        <v>2020</v>
      </c>
      <c r="B5524" s="24" t="n">
        <v>8</v>
      </c>
      <c r="C5524" s="24" t="n">
        <v>18</v>
      </c>
      <c r="D5524" s="24" t="n">
        <v>3</v>
      </c>
      <c r="E5524" s="24" t="n">
        <v>16.66</v>
      </c>
      <c r="F5524" s="25">
        <f>IF($E5524="","",DATE(IF($A5524="",nominal_year,$A5524),$B5524,$C5524)+($D5524-IF(LEFT(hour_conv,1)="1",1,0))/24)</f>
        <v/>
      </c>
      <c r="G5524" s="26">
        <f>IF(F5524="","",INT(F5524))</f>
        <v/>
      </c>
      <c r="H5524">
        <f>IF(G5524="","",IF(AND(MONTH(G5524)*100+DAY(G5524)&gt;=season_lo,MONTH(G5524)*100+DAY(G5524)&lt;=season_hi),1,0))</f>
        <v/>
      </c>
      <c r="I5524">
        <f>IF(G5524="","",G5524-first_day+1)</f>
        <v/>
      </c>
      <c r="J5524" s="27">
        <f>IF(I5524="","",INDEX(Daily!$J$2:$J$421,I5524))</f>
        <v/>
      </c>
      <c r="K5524" s="27">
        <f>IF(J5524="","",J5524+cat_offset)</f>
        <v/>
      </c>
      <c r="L5524" s="27">
        <f>IF(J5524="","",MAX(0,E5524-J5524)^2)</f>
        <v/>
      </c>
      <c r="M5524" s="27">
        <f>IF(J5524="","",MAX(0,E5524-(J5524+twcdh_off))^2)</f>
        <v/>
      </c>
      <c r="N5524" s="27">
        <f>IF(E5524="","",MAX(0,E5524-swcdh_thr)^2)</f>
        <v/>
      </c>
      <c r="O5524">
        <f>IF(K5524="","",ROUND(E5524-K5524,0))</f>
        <v/>
      </c>
      <c r="P5524">
        <f>IF(O5524="","",IF(O5524&gt;=1,O5524,0))</f>
        <v/>
      </c>
      <c r="Q5524" s="27">
        <f>IF(E5524="","",MAX(0,E5524-22))</f>
        <v/>
      </c>
      <c r="R5524" s="27">
        <f>IF(H5524=1,E5524,"")</f>
        <v/>
      </c>
      <c r="S5524" s="27">
        <f>IF(AND(H5524=1,J5524&lt;&gt;""),E5524-J5524,"")</f>
        <v/>
      </c>
      <c r="T5524">
        <f>IF(G5524="","",MONTH(G5524))</f>
        <v/>
      </c>
    </row>
    <row r="5525">
      <c r="A5525" s="24" t="n">
        <v>2020</v>
      </c>
      <c r="B5525" s="24" t="n">
        <v>8</v>
      </c>
      <c r="C5525" s="24" t="n">
        <v>18</v>
      </c>
      <c r="D5525" s="24" t="n">
        <v>4</v>
      </c>
      <c r="E5525" s="24" t="n">
        <v>16.33</v>
      </c>
      <c r="F5525" s="25">
        <f>IF($E5525="","",DATE(IF($A5525="",nominal_year,$A5525),$B5525,$C5525)+($D5525-IF(LEFT(hour_conv,1)="1",1,0))/24)</f>
        <v/>
      </c>
      <c r="G5525" s="26">
        <f>IF(F5525="","",INT(F5525))</f>
        <v/>
      </c>
      <c r="H5525">
        <f>IF(G5525="","",IF(AND(MONTH(G5525)*100+DAY(G5525)&gt;=season_lo,MONTH(G5525)*100+DAY(G5525)&lt;=season_hi),1,0))</f>
        <v/>
      </c>
      <c r="I5525">
        <f>IF(G5525="","",G5525-first_day+1)</f>
        <v/>
      </c>
      <c r="J5525" s="27">
        <f>IF(I5525="","",INDEX(Daily!$J$2:$J$421,I5525))</f>
        <v/>
      </c>
      <c r="K5525" s="27">
        <f>IF(J5525="","",J5525+cat_offset)</f>
        <v/>
      </c>
      <c r="L5525" s="27">
        <f>IF(J5525="","",MAX(0,E5525-J5525)^2)</f>
        <v/>
      </c>
      <c r="M5525" s="27">
        <f>IF(J5525="","",MAX(0,E5525-(J5525+twcdh_off))^2)</f>
        <v/>
      </c>
      <c r="N5525" s="27">
        <f>IF(E5525="","",MAX(0,E5525-swcdh_thr)^2)</f>
        <v/>
      </c>
      <c r="O5525">
        <f>IF(K5525="","",ROUND(E5525-K5525,0))</f>
        <v/>
      </c>
      <c r="P5525">
        <f>IF(O5525="","",IF(O5525&gt;=1,O5525,0))</f>
        <v/>
      </c>
      <c r="Q5525" s="27">
        <f>IF(E5525="","",MAX(0,E5525-22))</f>
        <v/>
      </c>
      <c r="R5525" s="27">
        <f>IF(H5525=1,E5525,"")</f>
        <v/>
      </c>
      <c r="S5525" s="27">
        <f>IF(AND(H5525=1,J5525&lt;&gt;""),E5525-J5525,"")</f>
        <v/>
      </c>
      <c r="T5525">
        <f>IF(G5525="","",MONTH(G5525))</f>
        <v/>
      </c>
    </row>
    <row r="5526">
      <c r="A5526" s="24" t="n">
        <v>2020</v>
      </c>
      <c r="B5526" s="24" t="n">
        <v>8</v>
      </c>
      <c r="C5526" s="24" t="n">
        <v>18</v>
      </c>
      <c r="D5526" s="24" t="n">
        <v>5</v>
      </c>
      <c r="E5526" s="24" t="n">
        <v>16.42</v>
      </c>
      <c r="F5526" s="25">
        <f>IF($E5526="","",DATE(IF($A5526="",nominal_year,$A5526),$B5526,$C5526)+($D5526-IF(LEFT(hour_conv,1)="1",1,0))/24)</f>
        <v/>
      </c>
      <c r="G5526" s="26">
        <f>IF(F5526="","",INT(F5526))</f>
        <v/>
      </c>
      <c r="H5526">
        <f>IF(G5526="","",IF(AND(MONTH(G5526)*100+DAY(G5526)&gt;=season_lo,MONTH(G5526)*100+DAY(G5526)&lt;=season_hi),1,0))</f>
        <v/>
      </c>
      <c r="I5526">
        <f>IF(G5526="","",G5526-first_day+1)</f>
        <v/>
      </c>
      <c r="J5526" s="27">
        <f>IF(I5526="","",INDEX(Daily!$J$2:$J$421,I5526))</f>
        <v/>
      </c>
      <c r="K5526" s="27">
        <f>IF(J5526="","",J5526+cat_offset)</f>
        <v/>
      </c>
      <c r="L5526" s="27">
        <f>IF(J5526="","",MAX(0,E5526-J5526)^2)</f>
        <v/>
      </c>
      <c r="M5526" s="27">
        <f>IF(J5526="","",MAX(0,E5526-(J5526+twcdh_off))^2)</f>
        <v/>
      </c>
      <c r="N5526" s="27">
        <f>IF(E5526="","",MAX(0,E5526-swcdh_thr)^2)</f>
        <v/>
      </c>
      <c r="O5526">
        <f>IF(K5526="","",ROUND(E5526-K5526,0))</f>
        <v/>
      </c>
      <c r="P5526">
        <f>IF(O5526="","",IF(O5526&gt;=1,O5526,0))</f>
        <v/>
      </c>
      <c r="Q5526" s="27">
        <f>IF(E5526="","",MAX(0,E5526-22))</f>
        <v/>
      </c>
      <c r="R5526" s="27">
        <f>IF(H5526=1,E5526,"")</f>
        <v/>
      </c>
      <c r="S5526" s="27">
        <f>IF(AND(H5526=1,J5526&lt;&gt;""),E5526-J5526,"")</f>
        <v/>
      </c>
      <c r="T5526">
        <f>IF(G5526="","",MONTH(G5526))</f>
        <v/>
      </c>
    </row>
    <row r="5527">
      <c r="A5527" s="24" t="n">
        <v>2020</v>
      </c>
      <c r="B5527" s="24" t="n">
        <v>8</v>
      </c>
      <c r="C5527" s="24" t="n">
        <v>18</v>
      </c>
      <c r="D5527" s="24" t="n">
        <v>6</v>
      </c>
      <c r="E5527" s="24" t="n">
        <v>17.11</v>
      </c>
      <c r="F5527" s="25">
        <f>IF($E5527="","",DATE(IF($A5527="",nominal_year,$A5527),$B5527,$C5527)+($D5527-IF(LEFT(hour_conv,1)="1",1,0))/24)</f>
        <v/>
      </c>
      <c r="G5527" s="26">
        <f>IF(F5527="","",INT(F5527))</f>
        <v/>
      </c>
      <c r="H5527">
        <f>IF(G5527="","",IF(AND(MONTH(G5527)*100+DAY(G5527)&gt;=season_lo,MONTH(G5527)*100+DAY(G5527)&lt;=season_hi),1,0))</f>
        <v/>
      </c>
      <c r="I5527">
        <f>IF(G5527="","",G5527-first_day+1)</f>
        <v/>
      </c>
      <c r="J5527" s="27">
        <f>IF(I5527="","",INDEX(Daily!$J$2:$J$421,I5527))</f>
        <v/>
      </c>
      <c r="K5527" s="27">
        <f>IF(J5527="","",J5527+cat_offset)</f>
        <v/>
      </c>
      <c r="L5527" s="27">
        <f>IF(J5527="","",MAX(0,E5527-J5527)^2)</f>
        <v/>
      </c>
      <c r="M5527" s="27">
        <f>IF(J5527="","",MAX(0,E5527-(J5527+twcdh_off))^2)</f>
        <v/>
      </c>
      <c r="N5527" s="27">
        <f>IF(E5527="","",MAX(0,E5527-swcdh_thr)^2)</f>
        <v/>
      </c>
      <c r="O5527">
        <f>IF(K5527="","",ROUND(E5527-K5527,0))</f>
        <v/>
      </c>
      <c r="P5527">
        <f>IF(O5527="","",IF(O5527&gt;=1,O5527,0))</f>
        <v/>
      </c>
      <c r="Q5527" s="27">
        <f>IF(E5527="","",MAX(0,E5527-22))</f>
        <v/>
      </c>
      <c r="R5527" s="27">
        <f>IF(H5527=1,E5527,"")</f>
        <v/>
      </c>
      <c r="S5527" s="27">
        <f>IF(AND(H5527=1,J5527&lt;&gt;""),E5527-J5527,"")</f>
        <v/>
      </c>
      <c r="T5527">
        <f>IF(G5527="","",MONTH(G5527))</f>
        <v/>
      </c>
    </row>
    <row r="5528">
      <c r="A5528" s="24" t="n">
        <v>2020</v>
      </c>
      <c r="B5528" s="24" t="n">
        <v>8</v>
      </c>
      <c r="C5528" s="24" t="n">
        <v>18</v>
      </c>
      <c r="D5528" s="24" t="n">
        <v>7</v>
      </c>
      <c r="E5528" s="24" t="n">
        <v>17.01</v>
      </c>
      <c r="F5528" s="25">
        <f>IF($E5528="","",DATE(IF($A5528="",nominal_year,$A5528),$B5528,$C5528)+($D5528-IF(LEFT(hour_conv,1)="1",1,0))/24)</f>
        <v/>
      </c>
      <c r="G5528" s="26">
        <f>IF(F5528="","",INT(F5528))</f>
        <v/>
      </c>
      <c r="H5528">
        <f>IF(G5528="","",IF(AND(MONTH(G5528)*100+DAY(G5528)&gt;=season_lo,MONTH(G5528)*100+DAY(G5528)&lt;=season_hi),1,0))</f>
        <v/>
      </c>
      <c r="I5528">
        <f>IF(G5528="","",G5528-first_day+1)</f>
        <v/>
      </c>
      <c r="J5528" s="27">
        <f>IF(I5528="","",INDEX(Daily!$J$2:$J$421,I5528))</f>
        <v/>
      </c>
      <c r="K5528" s="27">
        <f>IF(J5528="","",J5528+cat_offset)</f>
        <v/>
      </c>
      <c r="L5528" s="27">
        <f>IF(J5528="","",MAX(0,E5528-J5528)^2)</f>
        <v/>
      </c>
      <c r="M5528" s="27">
        <f>IF(J5528="","",MAX(0,E5528-(J5528+twcdh_off))^2)</f>
        <v/>
      </c>
      <c r="N5528" s="27">
        <f>IF(E5528="","",MAX(0,E5528-swcdh_thr)^2)</f>
        <v/>
      </c>
      <c r="O5528">
        <f>IF(K5528="","",ROUND(E5528-K5528,0))</f>
        <v/>
      </c>
      <c r="P5528">
        <f>IF(O5528="","",IF(O5528&gt;=1,O5528,0))</f>
        <v/>
      </c>
      <c r="Q5528" s="27">
        <f>IF(E5528="","",MAX(0,E5528-22))</f>
        <v/>
      </c>
      <c r="R5528" s="27">
        <f>IF(H5528=1,E5528,"")</f>
        <v/>
      </c>
      <c r="S5528" s="27">
        <f>IF(AND(H5528=1,J5528&lt;&gt;""),E5528-J5528,"")</f>
        <v/>
      </c>
      <c r="T5528">
        <f>IF(G5528="","",MONTH(G5528))</f>
        <v/>
      </c>
    </row>
    <row r="5529">
      <c r="A5529" s="24" t="n">
        <v>2020</v>
      </c>
      <c r="B5529" s="24" t="n">
        <v>8</v>
      </c>
      <c r="C5529" s="24" t="n">
        <v>18</v>
      </c>
      <c r="D5529" s="24" t="n">
        <v>8</v>
      </c>
      <c r="E5529" s="24" t="n">
        <v>19.21</v>
      </c>
      <c r="F5529" s="25">
        <f>IF($E5529="","",DATE(IF($A5529="",nominal_year,$A5529),$B5529,$C5529)+($D5529-IF(LEFT(hour_conv,1)="1",1,0))/24)</f>
        <v/>
      </c>
      <c r="G5529" s="26">
        <f>IF(F5529="","",INT(F5529))</f>
        <v/>
      </c>
      <c r="H5529">
        <f>IF(G5529="","",IF(AND(MONTH(G5529)*100+DAY(G5529)&gt;=season_lo,MONTH(G5529)*100+DAY(G5529)&lt;=season_hi),1,0))</f>
        <v/>
      </c>
      <c r="I5529">
        <f>IF(G5529="","",G5529-first_day+1)</f>
        <v/>
      </c>
      <c r="J5529" s="27">
        <f>IF(I5529="","",INDEX(Daily!$J$2:$J$421,I5529))</f>
        <v/>
      </c>
      <c r="K5529" s="27">
        <f>IF(J5529="","",J5529+cat_offset)</f>
        <v/>
      </c>
      <c r="L5529" s="27">
        <f>IF(J5529="","",MAX(0,E5529-J5529)^2)</f>
        <v/>
      </c>
      <c r="M5529" s="27">
        <f>IF(J5529="","",MAX(0,E5529-(J5529+twcdh_off))^2)</f>
        <v/>
      </c>
      <c r="N5529" s="27">
        <f>IF(E5529="","",MAX(0,E5529-swcdh_thr)^2)</f>
        <v/>
      </c>
      <c r="O5529">
        <f>IF(K5529="","",ROUND(E5529-K5529,0))</f>
        <v/>
      </c>
      <c r="P5529">
        <f>IF(O5529="","",IF(O5529&gt;=1,O5529,0))</f>
        <v/>
      </c>
      <c r="Q5529" s="27">
        <f>IF(E5529="","",MAX(0,E5529-22))</f>
        <v/>
      </c>
      <c r="R5529" s="27">
        <f>IF(H5529=1,E5529,"")</f>
        <v/>
      </c>
      <c r="S5529" s="27">
        <f>IF(AND(H5529=1,J5529&lt;&gt;""),E5529-J5529,"")</f>
        <v/>
      </c>
      <c r="T5529">
        <f>IF(G5529="","",MONTH(G5529))</f>
        <v/>
      </c>
    </row>
    <row r="5530">
      <c r="A5530" s="24" t="n">
        <v>2020</v>
      </c>
      <c r="B5530" s="24" t="n">
        <v>8</v>
      </c>
      <c r="C5530" s="24" t="n">
        <v>18</v>
      </c>
      <c r="D5530" s="24" t="n">
        <v>9</v>
      </c>
      <c r="E5530" s="24" t="n">
        <v>19.36</v>
      </c>
      <c r="F5530" s="25">
        <f>IF($E5530="","",DATE(IF($A5530="",nominal_year,$A5530),$B5530,$C5530)+($D5530-IF(LEFT(hour_conv,1)="1",1,0))/24)</f>
        <v/>
      </c>
      <c r="G5530" s="26">
        <f>IF(F5530="","",INT(F5530))</f>
        <v/>
      </c>
      <c r="H5530">
        <f>IF(G5530="","",IF(AND(MONTH(G5530)*100+DAY(G5530)&gt;=season_lo,MONTH(G5530)*100+DAY(G5530)&lt;=season_hi),1,0))</f>
        <v/>
      </c>
      <c r="I5530">
        <f>IF(G5530="","",G5530-first_day+1)</f>
        <v/>
      </c>
      <c r="J5530" s="27">
        <f>IF(I5530="","",INDEX(Daily!$J$2:$J$421,I5530))</f>
        <v/>
      </c>
      <c r="K5530" s="27">
        <f>IF(J5530="","",J5530+cat_offset)</f>
        <v/>
      </c>
      <c r="L5530" s="27">
        <f>IF(J5530="","",MAX(0,E5530-J5530)^2)</f>
        <v/>
      </c>
      <c r="M5530" s="27">
        <f>IF(J5530="","",MAX(0,E5530-(J5530+twcdh_off))^2)</f>
        <v/>
      </c>
      <c r="N5530" s="27">
        <f>IF(E5530="","",MAX(0,E5530-swcdh_thr)^2)</f>
        <v/>
      </c>
      <c r="O5530">
        <f>IF(K5530="","",ROUND(E5530-K5530,0))</f>
        <v/>
      </c>
      <c r="P5530">
        <f>IF(O5530="","",IF(O5530&gt;=1,O5530,0))</f>
        <v/>
      </c>
      <c r="Q5530" s="27">
        <f>IF(E5530="","",MAX(0,E5530-22))</f>
        <v/>
      </c>
      <c r="R5530" s="27">
        <f>IF(H5530=1,E5530,"")</f>
        <v/>
      </c>
      <c r="S5530" s="27">
        <f>IF(AND(H5530=1,J5530&lt;&gt;""),E5530-J5530,"")</f>
        <v/>
      </c>
      <c r="T5530">
        <f>IF(G5530="","",MONTH(G5530))</f>
        <v/>
      </c>
    </row>
    <row r="5531">
      <c r="A5531" s="24" t="n">
        <v>2020</v>
      </c>
      <c r="B5531" s="24" t="n">
        <v>8</v>
      </c>
      <c r="C5531" s="24" t="n">
        <v>18</v>
      </c>
      <c r="D5531" s="24" t="n">
        <v>10</v>
      </c>
      <c r="E5531" s="24" t="n">
        <v>21.47</v>
      </c>
      <c r="F5531" s="25">
        <f>IF($E5531="","",DATE(IF($A5531="",nominal_year,$A5531),$B5531,$C5531)+($D5531-IF(LEFT(hour_conv,1)="1",1,0))/24)</f>
        <v/>
      </c>
      <c r="G5531" s="26">
        <f>IF(F5531="","",INT(F5531))</f>
        <v/>
      </c>
      <c r="H5531">
        <f>IF(G5531="","",IF(AND(MONTH(G5531)*100+DAY(G5531)&gt;=season_lo,MONTH(G5531)*100+DAY(G5531)&lt;=season_hi),1,0))</f>
        <v/>
      </c>
      <c r="I5531">
        <f>IF(G5531="","",G5531-first_day+1)</f>
        <v/>
      </c>
      <c r="J5531" s="27">
        <f>IF(I5531="","",INDEX(Daily!$J$2:$J$421,I5531))</f>
        <v/>
      </c>
      <c r="K5531" s="27">
        <f>IF(J5531="","",J5531+cat_offset)</f>
        <v/>
      </c>
      <c r="L5531" s="27">
        <f>IF(J5531="","",MAX(0,E5531-J5531)^2)</f>
        <v/>
      </c>
      <c r="M5531" s="27">
        <f>IF(J5531="","",MAX(0,E5531-(J5531+twcdh_off))^2)</f>
        <v/>
      </c>
      <c r="N5531" s="27">
        <f>IF(E5531="","",MAX(0,E5531-swcdh_thr)^2)</f>
        <v/>
      </c>
      <c r="O5531">
        <f>IF(K5531="","",ROUND(E5531-K5531,0))</f>
        <v/>
      </c>
      <c r="P5531">
        <f>IF(O5531="","",IF(O5531&gt;=1,O5531,0))</f>
        <v/>
      </c>
      <c r="Q5531" s="27">
        <f>IF(E5531="","",MAX(0,E5531-22))</f>
        <v/>
      </c>
      <c r="R5531" s="27">
        <f>IF(H5531=1,E5531,"")</f>
        <v/>
      </c>
      <c r="S5531" s="27">
        <f>IF(AND(H5531=1,J5531&lt;&gt;""),E5531-J5531,"")</f>
        <v/>
      </c>
      <c r="T5531">
        <f>IF(G5531="","",MONTH(G5531))</f>
        <v/>
      </c>
    </row>
    <row r="5532">
      <c r="A5532" s="24" t="n">
        <v>2020</v>
      </c>
      <c r="B5532" s="24" t="n">
        <v>8</v>
      </c>
      <c r="C5532" s="24" t="n">
        <v>18</v>
      </c>
      <c r="D5532" s="24" t="n">
        <v>11</v>
      </c>
      <c r="E5532" s="24" t="n">
        <v>22.7</v>
      </c>
      <c r="F5532" s="25">
        <f>IF($E5532="","",DATE(IF($A5532="",nominal_year,$A5532),$B5532,$C5532)+($D5532-IF(LEFT(hour_conv,1)="1",1,0))/24)</f>
        <v/>
      </c>
      <c r="G5532" s="26">
        <f>IF(F5532="","",INT(F5532))</f>
        <v/>
      </c>
      <c r="H5532">
        <f>IF(G5532="","",IF(AND(MONTH(G5532)*100+DAY(G5532)&gt;=season_lo,MONTH(G5532)*100+DAY(G5532)&lt;=season_hi),1,0))</f>
        <v/>
      </c>
      <c r="I5532">
        <f>IF(G5532="","",G5532-first_day+1)</f>
        <v/>
      </c>
      <c r="J5532" s="27">
        <f>IF(I5532="","",INDEX(Daily!$J$2:$J$421,I5532))</f>
        <v/>
      </c>
      <c r="K5532" s="27">
        <f>IF(J5532="","",J5532+cat_offset)</f>
        <v/>
      </c>
      <c r="L5532" s="27">
        <f>IF(J5532="","",MAX(0,E5532-J5532)^2)</f>
        <v/>
      </c>
      <c r="M5532" s="27">
        <f>IF(J5532="","",MAX(0,E5532-(J5532+twcdh_off))^2)</f>
        <v/>
      </c>
      <c r="N5532" s="27">
        <f>IF(E5532="","",MAX(0,E5532-swcdh_thr)^2)</f>
        <v/>
      </c>
      <c r="O5532">
        <f>IF(K5532="","",ROUND(E5532-K5532,0))</f>
        <v/>
      </c>
      <c r="P5532">
        <f>IF(O5532="","",IF(O5532&gt;=1,O5532,0))</f>
        <v/>
      </c>
      <c r="Q5532" s="27">
        <f>IF(E5532="","",MAX(0,E5532-22))</f>
        <v/>
      </c>
      <c r="R5532" s="27">
        <f>IF(H5532=1,E5532,"")</f>
        <v/>
      </c>
      <c r="S5532" s="27">
        <f>IF(AND(H5532=1,J5532&lt;&gt;""),E5532-J5532,"")</f>
        <v/>
      </c>
      <c r="T5532">
        <f>IF(G5532="","",MONTH(G5532))</f>
        <v/>
      </c>
    </row>
    <row r="5533">
      <c r="A5533" s="24" t="n">
        <v>2020</v>
      </c>
      <c r="B5533" s="24" t="n">
        <v>8</v>
      </c>
      <c r="C5533" s="24" t="n">
        <v>18</v>
      </c>
      <c r="D5533" s="24" t="n">
        <v>12</v>
      </c>
      <c r="E5533" s="24" t="n">
        <v>24.59</v>
      </c>
      <c r="F5533" s="25">
        <f>IF($E5533="","",DATE(IF($A5533="",nominal_year,$A5533),$B5533,$C5533)+($D5533-IF(LEFT(hour_conv,1)="1",1,0))/24)</f>
        <v/>
      </c>
      <c r="G5533" s="26">
        <f>IF(F5533="","",INT(F5533))</f>
        <v/>
      </c>
      <c r="H5533">
        <f>IF(G5533="","",IF(AND(MONTH(G5533)*100+DAY(G5533)&gt;=season_lo,MONTH(G5533)*100+DAY(G5533)&lt;=season_hi),1,0))</f>
        <v/>
      </c>
      <c r="I5533">
        <f>IF(G5533="","",G5533-first_day+1)</f>
        <v/>
      </c>
      <c r="J5533" s="27">
        <f>IF(I5533="","",INDEX(Daily!$J$2:$J$421,I5533))</f>
        <v/>
      </c>
      <c r="K5533" s="27">
        <f>IF(J5533="","",J5533+cat_offset)</f>
        <v/>
      </c>
      <c r="L5533" s="27">
        <f>IF(J5533="","",MAX(0,E5533-J5533)^2)</f>
        <v/>
      </c>
      <c r="M5533" s="27">
        <f>IF(J5533="","",MAX(0,E5533-(J5533+twcdh_off))^2)</f>
        <v/>
      </c>
      <c r="N5533" s="27">
        <f>IF(E5533="","",MAX(0,E5533-swcdh_thr)^2)</f>
        <v/>
      </c>
      <c r="O5533">
        <f>IF(K5533="","",ROUND(E5533-K5533,0))</f>
        <v/>
      </c>
      <c r="P5533">
        <f>IF(O5533="","",IF(O5533&gt;=1,O5533,0))</f>
        <v/>
      </c>
      <c r="Q5533" s="27">
        <f>IF(E5533="","",MAX(0,E5533-22))</f>
        <v/>
      </c>
      <c r="R5533" s="27">
        <f>IF(H5533=1,E5533,"")</f>
        <v/>
      </c>
      <c r="S5533" s="27">
        <f>IF(AND(H5533=1,J5533&lt;&gt;""),E5533-J5533,"")</f>
        <v/>
      </c>
      <c r="T5533">
        <f>IF(G5533="","",MONTH(G5533))</f>
        <v/>
      </c>
    </row>
    <row r="5534">
      <c r="A5534" s="24" t="n">
        <v>2020</v>
      </c>
      <c r="B5534" s="24" t="n">
        <v>8</v>
      </c>
      <c r="C5534" s="24" t="n">
        <v>18</v>
      </c>
      <c r="D5534" s="24" t="n">
        <v>13</v>
      </c>
      <c r="E5534" s="24" t="n">
        <v>25.41</v>
      </c>
      <c r="F5534" s="25">
        <f>IF($E5534="","",DATE(IF($A5534="",nominal_year,$A5534),$B5534,$C5534)+($D5534-IF(LEFT(hour_conv,1)="1",1,0))/24)</f>
        <v/>
      </c>
      <c r="G5534" s="26">
        <f>IF(F5534="","",INT(F5534))</f>
        <v/>
      </c>
      <c r="H5534">
        <f>IF(G5534="","",IF(AND(MONTH(G5534)*100+DAY(G5534)&gt;=season_lo,MONTH(G5534)*100+DAY(G5534)&lt;=season_hi),1,0))</f>
        <v/>
      </c>
      <c r="I5534">
        <f>IF(G5534="","",G5534-first_day+1)</f>
        <v/>
      </c>
      <c r="J5534" s="27">
        <f>IF(I5534="","",INDEX(Daily!$J$2:$J$421,I5534))</f>
        <v/>
      </c>
      <c r="K5534" s="27">
        <f>IF(J5534="","",J5534+cat_offset)</f>
        <v/>
      </c>
      <c r="L5534" s="27">
        <f>IF(J5534="","",MAX(0,E5534-J5534)^2)</f>
        <v/>
      </c>
      <c r="M5534" s="27">
        <f>IF(J5534="","",MAX(0,E5534-(J5534+twcdh_off))^2)</f>
        <v/>
      </c>
      <c r="N5534" s="27">
        <f>IF(E5534="","",MAX(0,E5534-swcdh_thr)^2)</f>
        <v/>
      </c>
      <c r="O5534">
        <f>IF(K5534="","",ROUND(E5534-K5534,0))</f>
        <v/>
      </c>
      <c r="P5534">
        <f>IF(O5534="","",IF(O5534&gt;=1,O5534,0))</f>
        <v/>
      </c>
      <c r="Q5534" s="27">
        <f>IF(E5534="","",MAX(0,E5534-22))</f>
        <v/>
      </c>
      <c r="R5534" s="27">
        <f>IF(H5534=1,E5534,"")</f>
        <v/>
      </c>
      <c r="S5534" s="27">
        <f>IF(AND(H5534=1,J5534&lt;&gt;""),E5534-J5534,"")</f>
        <v/>
      </c>
      <c r="T5534">
        <f>IF(G5534="","",MONTH(G5534))</f>
        <v/>
      </c>
    </row>
    <row r="5535">
      <c r="A5535" s="24" t="n">
        <v>2020</v>
      </c>
      <c r="B5535" s="24" t="n">
        <v>8</v>
      </c>
      <c r="C5535" s="24" t="n">
        <v>18</v>
      </c>
      <c r="D5535" s="24" t="n">
        <v>14</v>
      </c>
      <c r="E5535" s="24" t="n">
        <v>25.98</v>
      </c>
      <c r="F5535" s="25">
        <f>IF($E5535="","",DATE(IF($A5535="",nominal_year,$A5535),$B5535,$C5535)+($D5535-IF(LEFT(hour_conv,1)="1",1,0))/24)</f>
        <v/>
      </c>
      <c r="G5535" s="26">
        <f>IF(F5535="","",INT(F5535))</f>
        <v/>
      </c>
      <c r="H5535">
        <f>IF(G5535="","",IF(AND(MONTH(G5535)*100+DAY(G5535)&gt;=season_lo,MONTH(G5535)*100+DAY(G5535)&lt;=season_hi),1,0))</f>
        <v/>
      </c>
      <c r="I5535">
        <f>IF(G5535="","",G5535-first_day+1)</f>
        <v/>
      </c>
      <c r="J5535" s="27">
        <f>IF(I5535="","",INDEX(Daily!$J$2:$J$421,I5535))</f>
        <v/>
      </c>
      <c r="K5535" s="27">
        <f>IF(J5535="","",J5535+cat_offset)</f>
        <v/>
      </c>
      <c r="L5535" s="27">
        <f>IF(J5535="","",MAX(0,E5535-J5535)^2)</f>
        <v/>
      </c>
      <c r="M5535" s="27">
        <f>IF(J5535="","",MAX(0,E5535-(J5535+twcdh_off))^2)</f>
        <v/>
      </c>
      <c r="N5535" s="27">
        <f>IF(E5535="","",MAX(0,E5535-swcdh_thr)^2)</f>
        <v/>
      </c>
      <c r="O5535">
        <f>IF(K5535="","",ROUND(E5535-K5535,0))</f>
        <v/>
      </c>
      <c r="P5535">
        <f>IF(O5535="","",IF(O5535&gt;=1,O5535,0))</f>
        <v/>
      </c>
      <c r="Q5535" s="27">
        <f>IF(E5535="","",MAX(0,E5535-22))</f>
        <v/>
      </c>
      <c r="R5535" s="27">
        <f>IF(H5535=1,E5535,"")</f>
        <v/>
      </c>
      <c r="S5535" s="27">
        <f>IF(AND(H5535=1,J5535&lt;&gt;""),E5535-J5535,"")</f>
        <v/>
      </c>
      <c r="T5535">
        <f>IF(G5535="","",MONTH(G5535))</f>
        <v/>
      </c>
    </row>
    <row r="5536">
      <c r="A5536" s="24" t="n">
        <v>2020</v>
      </c>
      <c r="B5536" s="24" t="n">
        <v>8</v>
      </c>
      <c r="C5536" s="24" t="n">
        <v>18</v>
      </c>
      <c r="D5536" s="24" t="n">
        <v>15</v>
      </c>
      <c r="E5536" s="24" t="n">
        <v>27.39</v>
      </c>
      <c r="F5536" s="25">
        <f>IF($E5536="","",DATE(IF($A5536="",nominal_year,$A5536),$B5536,$C5536)+($D5536-IF(LEFT(hour_conv,1)="1",1,0))/24)</f>
        <v/>
      </c>
      <c r="G5536" s="26">
        <f>IF(F5536="","",INT(F5536))</f>
        <v/>
      </c>
      <c r="H5536">
        <f>IF(G5536="","",IF(AND(MONTH(G5536)*100+DAY(G5536)&gt;=season_lo,MONTH(G5536)*100+DAY(G5536)&lt;=season_hi),1,0))</f>
        <v/>
      </c>
      <c r="I5536">
        <f>IF(G5536="","",G5536-first_day+1)</f>
        <v/>
      </c>
      <c r="J5536" s="27">
        <f>IF(I5536="","",INDEX(Daily!$J$2:$J$421,I5536))</f>
        <v/>
      </c>
      <c r="K5536" s="27">
        <f>IF(J5536="","",J5536+cat_offset)</f>
        <v/>
      </c>
      <c r="L5536" s="27">
        <f>IF(J5536="","",MAX(0,E5536-J5536)^2)</f>
        <v/>
      </c>
      <c r="M5536" s="27">
        <f>IF(J5536="","",MAX(0,E5536-(J5536+twcdh_off))^2)</f>
        <v/>
      </c>
      <c r="N5536" s="27">
        <f>IF(E5536="","",MAX(0,E5536-swcdh_thr)^2)</f>
        <v/>
      </c>
      <c r="O5536">
        <f>IF(K5536="","",ROUND(E5536-K5536,0))</f>
        <v/>
      </c>
      <c r="P5536">
        <f>IF(O5536="","",IF(O5536&gt;=1,O5536,0))</f>
        <v/>
      </c>
      <c r="Q5536" s="27">
        <f>IF(E5536="","",MAX(0,E5536-22))</f>
        <v/>
      </c>
      <c r="R5536" s="27">
        <f>IF(H5536=1,E5536,"")</f>
        <v/>
      </c>
      <c r="S5536" s="27">
        <f>IF(AND(H5536=1,J5536&lt;&gt;""),E5536-J5536,"")</f>
        <v/>
      </c>
      <c r="T5536">
        <f>IF(G5536="","",MONTH(G5536))</f>
        <v/>
      </c>
    </row>
    <row r="5537">
      <c r="A5537" s="24" t="n">
        <v>2020</v>
      </c>
      <c r="B5537" s="24" t="n">
        <v>8</v>
      </c>
      <c r="C5537" s="24" t="n">
        <v>18</v>
      </c>
      <c r="D5537" s="24" t="n">
        <v>16</v>
      </c>
      <c r="E5537" s="24" t="n">
        <v>27.25</v>
      </c>
      <c r="F5537" s="25">
        <f>IF($E5537="","",DATE(IF($A5537="",nominal_year,$A5537),$B5537,$C5537)+($D5537-IF(LEFT(hour_conv,1)="1",1,0))/24)</f>
        <v/>
      </c>
      <c r="G5537" s="26">
        <f>IF(F5537="","",INT(F5537))</f>
        <v/>
      </c>
      <c r="H5537">
        <f>IF(G5537="","",IF(AND(MONTH(G5537)*100+DAY(G5537)&gt;=season_lo,MONTH(G5537)*100+DAY(G5537)&lt;=season_hi),1,0))</f>
        <v/>
      </c>
      <c r="I5537">
        <f>IF(G5537="","",G5537-first_day+1)</f>
        <v/>
      </c>
      <c r="J5537" s="27">
        <f>IF(I5537="","",INDEX(Daily!$J$2:$J$421,I5537))</f>
        <v/>
      </c>
      <c r="K5537" s="27">
        <f>IF(J5537="","",J5537+cat_offset)</f>
        <v/>
      </c>
      <c r="L5537" s="27">
        <f>IF(J5537="","",MAX(0,E5537-J5537)^2)</f>
        <v/>
      </c>
      <c r="M5537" s="27">
        <f>IF(J5537="","",MAX(0,E5537-(J5537+twcdh_off))^2)</f>
        <v/>
      </c>
      <c r="N5537" s="27">
        <f>IF(E5537="","",MAX(0,E5537-swcdh_thr)^2)</f>
        <v/>
      </c>
      <c r="O5537">
        <f>IF(K5537="","",ROUND(E5537-K5537,0))</f>
        <v/>
      </c>
      <c r="P5537">
        <f>IF(O5537="","",IF(O5537&gt;=1,O5537,0))</f>
        <v/>
      </c>
      <c r="Q5537" s="27">
        <f>IF(E5537="","",MAX(0,E5537-22))</f>
        <v/>
      </c>
      <c r="R5537" s="27">
        <f>IF(H5537=1,E5537,"")</f>
        <v/>
      </c>
      <c r="S5537" s="27">
        <f>IF(AND(H5537=1,J5537&lt;&gt;""),E5537-J5537,"")</f>
        <v/>
      </c>
      <c r="T5537">
        <f>IF(G5537="","",MONTH(G5537))</f>
        <v/>
      </c>
    </row>
    <row r="5538">
      <c r="A5538" s="24" t="n">
        <v>2020</v>
      </c>
      <c r="B5538" s="24" t="n">
        <v>8</v>
      </c>
      <c r="C5538" s="24" t="n">
        <v>18</v>
      </c>
      <c r="D5538" s="24" t="n">
        <v>17</v>
      </c>
      <c r="E5538" s="24" t="n">
        <v>27.02</v>
      </c>
      <c r="F5538" s="25">
        <f>IF($E5538="","",DATE(IF($A5538="",nominal_year,$A5538),$B5538,$C5538)+($D5538-IF(LEFT(hour_conv,1)="1",1,0))/24)</f>
        <v/>
      </c>
      <c r="G5538" s="26">
        <f>IF(F5538="","",INT(F5538))</f>
        <v/>
      </c>
      <c r="H5538">
        <f>IF(G5538="","",IF(AND(MONTH(G5538)*100+DAY(G5538)&gt;=season_lo,MONTH(G5538)*100+DAY(G5538)&lt;=season_hi),1,0))</f>
        <v/>
      </c>
      <c r="I5538">
        <f>IF(G5538="","",G5538-first_day+1)</f>
        <v/>
      </c>
      <c r="J5538" s="27">
        <f>IF(I5538="","",INDEX(Daily!$J$2:$J$421,I5538))</f>
        <v/>
      </c>
      <c r="K5538" s="27">
        <f>IF(J5538="","",J5538+cat_offset)</f>
        <v/>
      </c>
      <c r="L5538" s="27">
        <f>IF(J5538="","",MAX(0,E5538-J5538)^2)</f>
        <v/>
      </c>
      <c r="M5538" s="27">
        <f>IF(J5538="","",MAX(0,E5538-(J5538+twcdh_off))^2)</f>
        <v/>
      </c>
      <c r="N5538" s="27">
        <f>IF(E5538="","",MAX(0,E5538-swcdh_thr)^2)</f>
        <v/>
      </c>
      <c r="O5538">
        <f>IF(K5538="","",ROUND(E5538-K5538,0))</f>
        <v/>
      </c>
      <c r="P5538">
        <f>IF(O5538="","",IF(O5538&gt;=1,O5538,0))</f>
        <v/>
      </c>
      <c r="Q5538" s="27">
        <f>IF(E5538="","",MAX(0,E5538-22))</f>
        <v/>
      </c>
      <c r="R5538" s="27">
        <f>IF(H5538=1,E5538,"")</f>
        <v/>
      </c>
      <c r="S5538" s="27">
        <f>IF(AND(H5538=1,J5538&lt;&gt;""),E5538-J5538,"")</f>
        <v/>
      </c>
      <c r="T5538">
        <f>IF(G5538="","",MONTH(G5538))</f>
        <v/>
      </c>
    </row>
    <row r="5539">
      <c r="A5539" s="24" t="n">
        <v>2020</v>
      </c>
      <c r="B5539" s="24" t="n">
        <v>8</v>
      </c>
      <c r="C5539" s="24" t="n">
        <v>18</v>
      </c>
      <c r="D5539" s="24" t="n">
        <v>18</v>
      </c>
      <c r="E5539" s="24" t="n">
        <v>26.41</v>
      </c>
      <c r="F5539" s="25">
        <f>IF($E5539="","",DATE(IF($A5539="",nominal_year,$A5539),$B5539,$C5539)+($D5539-IF(LEFT(hour_conv,1)="1",1,0))/24)</f>
        <v/>
      </c>
      <c r="G5539" s="26">
        <f>IF(F5539="","",INT(F5539))</f>
        <v/>
      </c>
      <c r="H5539">
        <f>IF(G5539="","",IF(AND(MONTH(G5539)*100+DAY(G5539)&gt;=season_lo,MONTH(G5539)*100+DAY(G5539)&lt;=season_hi),1,0))</f>
        <v/>
      </c>
      <c r="I5539">
        <f>IF(G5539="","",G5539-first_day+1)</f>
        <v/>
      </c>
      <c r="J5539" s="27">
        <f>IF(I5539="","",INDEX(Daily!$J$2:$J$421,I5539))</f>
        <v/>
      </c>
      <c r="K5539" s="27">
        <f>IF(J5539="","",J5539+cat_offset)</f>
        <v/>
      </c>
      <c r="L5539" s="27">
        <f>IF(J5539="","",MAX(0,E5539-J5539)^2)</f>
        <v/>
      </c>
      <c r="M5539" s="27">
        <f>IF(J5539="","",MAX(0,E5539-(J5539+twcdh_off))^2)</f>
        <v/>
      </c>
      <c r="N5539" s="27">
        <f>IF(E5539="","",MAX(0,E5539-swcdh_thr)^2)</f>
        <v/>
      </c>
      <c r="O5539">
        <f>IF(K5539="","",ROUND(E5539-K5539,0))</f>
        <v/>
      </c>
      <c r="P5539">
        <f>IF(O5539="","",IF(O5539&gt;=1,O5539,0))</f>
        <v/>
      </c>
      <c r="Q5539" s="27">
        <f>IF(E5539="","",MAX(0,E5539-22))</f>
        <v/>
      </c>
      <c r="R5539" s="27">
        <f>IF(H5539=1,E5539,"")</f>
        <v/>
      </c>
      <c r="S5539" s="27">
        <f>IF(AND(H5539=1,J5539&lt;&gt;""),E5539-J5539,"")</f>
        <v/>
      </c>
      <c r="T5539">
        <f>IF(G5539="","",MONTH(G5539))</f>
        <v/>
      </c>
    </row>
    <row r="5540">
      <c r="A5540" s="24" t="n">
        <v>2020</v>
      </c>
      <c r="B5540" s="24" t="n">
        <v>8</v>
      </c>
      <c r="C5540" s="24" t="n">
        <v>18</v>
      </c>
      <c r="D5540" s="24" t="n">
        <v>19</v>
      </c>
      <c r="E5540" s="24" t="n">
        <v>25.82</v>
      </c>
      <c r="F5540" s="25">
        <f>IF($E5540="","",DATE(IF($A5540="",nominal_year,$A5540),$B5540,$C5540)+($D5540-IF(LEFT(hour_conv,1)="1",1,0))/24)</f>
        <v/>
      </c>
      <c r="G5540" s="26">
        <f>IF(F5540="","",INT(F5540))</f>
        <v/>
      </c>
      <c r="H5540">
        <f>IF(G5540="","",IF(AND(MONTH(G5540)*100+DAY(G5540)&gt;=season_lo,MONTH(G5540)*100+DAY(G5540)&lt;=season_hi),1,0))</f>
        <v/>
      </c>
      <c r="I5540">
        <f>IF(G5540="","",G5540-first_day+1)</f>
        <v/>
      </c>
      <c r="J5540" s="27">
        <f>IF(I5540="","",INDEX(Daily!$J$2:$J$421,I5540))</f>
        <v/>
      </c>
      <c r="K5540" s="27">
        <f>IF(J5540="","",J5540+cat_offset)</f>
        <v/>
      </c>
      <c r="L5540" s="27">
        <f>IF(J5540="","",MAX(0,E5540-J5540)^2)</f>
        <v/>
      </c>
      <c r="M5540" s="27">
        <f>IF(J5540="","",MAX(0,E5540-(J5540+twcdh_off))^2)</f>
        <v/>
      </c>
      <c r="N5540" s="27">
        <f>IF(E5540="","",MAX(0,E5540-swcdh_thr)^2)</f>
        <v/>
      </c>
      <c r="O5540">
        <f>IF(K5540="","",ROUND(E5540-K5540,0))</f>
        <v/>
      </c>
      <c r="P5540">
        <f>IF(O5540="","",IF(O5540&gt;=1,O5540,0))</f>
        <v/>
      </c>
      <c r="Q5540" s="27">
        <f>IF(E5540="","",MAX(0,E5540-22))</f>
        <v/>
      </c>
      <c r="R5540" s="27">
        <f>IF(H5540=1,E5540,"")</f>
        <v/>
      </c>
      <c r="S5540" s="27">
        <f>IF(AND(H5540=1,J5540&lt;&gt;""),E5540-J5540,"")</f>
        <v/>
      </c>
      <c r="T5540">
        <f>IF(G5540="","",MONTH(G5540))</f>
        <v/>
      </c>
    </row>
    <row r="5541">
      <c r="A5541" s="24" t="n">
        <v>2020</v>
      </c>
      <c r="B5541" s="24" t="n">
        <v>8</v>
      </c>
      <c r="C5541" s="24" t="n">
        <v>18</v>
      </c>
      <c r="D5541" s="24" t="n">
        <v>20</v>
      </c>
      <c r="E5541" s="24" t="n">
        <v>24.51</v>
      </c>
      <c r="F5541" s="25">
        <f>IF($E5541="","",DATE(IF($A5541="",nominal_year,$A5541),$B5541,$C5541)+($D5541-IF(LEFT(hour_conv,1)="1",1,0))/24)</f>
        <v/>
      </c>
      <c r="G5541" s="26">
        <f>IF(F5541="","",INT(F5541))</f>
        <v/>
      </c>
      <c r="H5541">
        <f>IF(G5541="","",IF(AND(MONTH(G5541)*100+DAY(G5541)&gt;=season_lo,MONTH(G5541)*100+DAY(G5541)&lt;=season_hi),1,0))</f>
        <v/>
      </c>
      <c r="I5541">
        <f>IF(G5541="","",G5541-first_day+1)</f>
        <v/>
      </c>
      <c r="J5541" s="27">
        <f>IF(I5541="","",INDEX(Daily!$J$2:$J$421,I5541))</f>
        <v/>
      </c>
      <c r="K5541" s="27">
        <f>IF(J5541="","",J5541+cat_offset)</f>
        <v/>
      </c>
      <c r="L5541" s="27">
        <f>IF(J5541="","",MAX(0,E5541-J5541)^2)</f>
        <v/>
      </c>
      <c r="M5541" s="27">
        <f>IF(J5541="","",MAX(0,E5541-(J5541+twcdh_off))^2)</f>
        <v/>
      </c>
      <c r="N5541" s="27">
        <f>IF(E5541="","",MAX(0,E5541-swcdh_thr)^2)</f>
        <v/>
      </c>
      <c r="O5541">
        <f>IF(K5541="","",ROUND(E5541-K5541,0))</f>
        <v/>
      </c>
      <c r="P5541">
        <f>IF(O5541="","",IF(O5541&gt;=1,O5541,0))</f>
        <v/>
      </c>
      <c r="Q5541" s="27">
        <f>IF(E5541="","",MAX(0,E5541-22))</f>
        <v/>
      </c>
      <c r="R5541" s="27">
        <f>IF(H5541=1,E5541,"")</f>
        <v/>
      </c>
      <c r="S5541" s="27">
        <f>IF(AND(H5541=1,J5541&lt;&gt;""),E5541-J5541,"")</f>
        <v/>
      </c>
      <c r="T5541">
        <f>IF(G5541="","",MONTH(G5541))</f>
        <v/>
      </c>
    </row>
    <row r="5542">
      <c r="A5542" s="24" t="n">
        <v>2020</v>
      </c>
      <c r="B5542" s="24" t="n">
        <v>8</v>
      </c>
      <c r="C5542" s="24" t="n">
        <v>18</v>
      </c>
      <c r="D5542" s="24" t="n">
        <v>21</v>
      </c>
      <c r="E5542" s="24" t="n">
        <v>22.83</v>
      </c>
      <c r="F5542" s="25">
        <f>IF($E5542="","",DATE(IF($A5542="",nominal_year,$A5542),$B5542,$C5542)+($D5542-IF(LEFT(hour_conv,1)="1",1,0))/24)</f>
        <v/>
      </c>
      <c r="G5542" s="26">
        <f>IF(F5542="","",INT(F5542))</f>
        <v/>
      </c>
      <c r="H5542">
        <f>IF(G5542="","",IF(AND(MONTH(G5542)*100+DAY(G5542)&gt;=season_lo,MONTH(G5542)*100+DAY(G5542)&lt;=season_hi),1,0))</f>
        <v/>
      </c>
      <c r="I5542">
        <f>IF(G5542="","",G5542-first_day+1)</f>
        <v/>
      </c>
      <c r="J5542" s="27">
        <f>IF(I5542="","",INDEX(Daily!$J$2:$J$421,I5542))</f>
        <v/>
      </c>
      <c r="K5542" s="27">
        <f>IF(J5542="","",J5542+cat_offset)</f>
        <v/>
      </c>
      <c r="L5542" s="27">
        <f>IF(J5542="","",MAX(0,E5542-J5542)^2)</f>
        <v/>
      </c>
      <c r="M5542" s="27">
        <f>IF(J5542="","",MAX(0,E5542-(J5542+twcdh_off))^2)</f>
        <v/>
      </c>
      <c r="N5542" s="27">
        <f>IF(E5542="","",MAX(0,E5542-swcdh_thr)^2)</f>
        <v/>
      </c>
      <c r="O5542">
        <f>IF(K5542="","",ROUND(E5542-K5542,0))</f>
        <v/>
      </c>
      <c r="P5542">
        <f>IF(O5542="","",IF(O5542&gt;=1,O5542,0))</f>
        <v/>
      </c>
      <c r="Q5542" s="27">
        <f>IF(E5542="","",MAX(0,E5542-22))</f>
        <v/>
      </c>
      <c r="R5542" s="27">
        <f>IF(H5542=1,E5542,"")</f>
        <v/>
      </c>
      <c r="S5542" s="27">
        <f>IF(AND(H5542=1,J5542&lt;&gt;""),E5542-J5542,"")</f>
        <v/>
      </c>
      <c r="T5542">
        <f>IF(G5542="","",MONTH(G5542))</f>
        <v/>
      </c>
    </row>
    <row r="5543">
      <c r="A5543" s="24" t="n">
        <v>2020</v>
      </c>
      <c r="B5543" s="24" t="n">
        <v>8</v>
      </c>
      <c r="C5543" s="24" t="n">
        <v>18</v>
      </c>
      <c r="D5543" s="24" t="n">
        <v>22</v>
      </c>
      <c r="E5543" s="24" t="n">
        <v>20.56</v>
      </c>
      <c r="F5543" s="25">
        <f>IF($E5543="","",DATE(IF($A5543="",nominal_year,$A5543),$B5543,$C5543)+($D5543-IF(LEFT(hour_conv,1)="1",1,0))/24)</f>
        <v/>
      </c>
      <c r="G5543" s="26">
        <f>IF(F5543="","",INT(F5543))</f>
        <v/>
      </c>
      <c r="H5543">
        <f>IF(G5543="","",IF(AND(MONTH(G5543)*100+DAY(G5543)&gt;=season_lo,MONTH(G5543)*100+DAY(G5543)&lt;=season_hi),1,0))</f>
        <v/>
      </c>
      <c r="I5543">
        <f>IF(G5543="","",G5543-first_day+1)</f>
        <v/>
      </c>
      <c r="J5543" s="27">
        <f>IF(I5543="","",INDEX(Daily!$J$2:$J$421,I5543))</f>
        <v/>
      </c>
      <c r="K5543" s="27">
        <f>IF(J5543="","",J5543+cat_offset)</f>
        <v/>
      </c>
      <c r="L5543" s="27">
        <f>IF(J5543="","",MAX(0,E5543-J5543)^2)</f>
        <v/>
      </c>
      <c r="M5543" s="27">
        <f>IF(J5543="","",MAX(0,E5543-(J5543+twcdh_off))^2)</f>
        <v/>
      </c>
      <c r="N5543" s="27">
        <f>IF(E5543="","",MAX(0,E5543-swcdh_thr)^2)</f>
        <v/>
      </c>
      <c r="O5543">
        <f>IF(K5543="","",ROUND(E5543-K5543,0))</f>
        <v/>
      </c>
      <c r="P5543">
        <f>IF(O5543="","",IF(O5543&gt;=1,O5543,0))</f>
        <v/>
      </c>
      <c r="Q5543" s="27">
        <f>IF(E5543="","",MAX(0,E5543-22))</f>
        <v/>
      </c>
      <c r="R5543" s="27">
        <f>IF(H5543=1,E5543,"")</f>
        <v/>
      </c>
      <c r="S5543" s="27">
        <f>IF(AND(H5543=1,J5543&lt;&gt;""),E5543-J5543,"")</f>
        <v/>
      </c>
      <c r="T5543">
        <f>IF(G5543="","",MONTH(G5543))</f>
        <v/>
      </c>
    </row>
    <row r="5544">
      <c r="A5544" s="24" t="n">
        <v>2020</v>
      </c>
      <c r="B5544" s="24" t="n">
        <v>8</v>
      </c>
      <c r="C5544" s="24" t="n">
        <v>18</v>
      </c>
      <c r="D5544" s="24" t="n">
        <v>23</v>
      </c>
      <c r="E5544" s="24" t="n">
        <v>19.78</v>
      </c>
      <c r="F5544" s="25">
        <f>IF($E5544="","",DATE(IF($A5544="",nominal_year,$A5544),$B5544,$C5544)+($D5544-IF(LEFT(hour_conv,1)="1",1,0))/24)</f>
        <v/>
      </c>
      <c r="G5544" s="26">
        <f>IF(F5544="","",INT(F5544))</f>
        <v/>
      </c>
      <c r="H5544">
        <f>IF(G5544="","",IF(AND(MONTH(G5544)*100+DAY(G5544)&gt;=season_lo,MONTH(G5544)*100+DAY(G5544)&lt;=season_hi),1,0))</f>
        <v/>
      </c>
      <c r="I5544">
        <f>IF(G5544="","",G5544-first_day+1)</f>
        <v/>
      </c>
      <c r="J5544" s="27">
        <f>IF(I5544="","",INDEX(Daily!$J$2:$J$421,I5544))</f>
        <v/>
      </c>
      <c r="K5544" s="27">
        <f>IF(J5544="","",J5544+cat_offset)</f>
        <v/>
      </c>
      <c r="L5544" s="27">
        <f>IF(J5544="","",MAX(0,E5544-J5544)^2)</f>
        <v/>
      </c>
      <c r="M5544" s="27">
        <f>IF(J5544="","",MAX(0,E5544-(J5544+twcdh_off))^2)</f>
        <v/>
      </c>
      <c r="N5544" s="27">
        <f>IF(E5544="","",MAX(0,E5544-swcdh_thr)^2)</f>
        <v/>
      </c>
      <c r="O5544">
        <f>IF(K5544="","",ROUND(E5544-K5544,0))</f>
        <v/>
      </c>
      <c r="P5544">
        <f>IF(O5544="","",IF(O5544&gt;=1,O5544,0))</f>
        <v/>
      </c>
      <c r="Q5544" s="27">
        <f>IF(E5544="","",MAX(0,E5544-22))</f>
        <v/>
      </c>
      <c r="R5544" s="27">
        <f>IF(H5544=1,E5544,"")</f>
        <v/>
      </c>
      <c r="S5544" s="27">
        <f>IF(AND(H5544=1,J5544&lt;&gt;""),E5544-J5544,"")</f>
        <v/>
      </c>
      <c r="T5544">
        <f>IF(G5544="","",MONTH(G5544))</f>
        <v/>
      </c>
    </row>
    <row r="5545">
      <c r="A5545" s="24" t="n">
        <v>2020</v>
      </c>
      <c r="B5545" s="24" t="n">
        <v>8</v>
      </c>
      <c r="C5545" s="24" t="n">
        <v>18</v>
      </c>
      <c r="D5545" s="24" t="n">
        <v>24</v>
      </c>
      <c r="E5545" s="24" t="n">
        <v>18.82</v>
      </c>
      <c r="F5545" s="25">
        <f>IF($E5545="","",DATE(IF($A5545="",nominal_year,$A5545),$B5545,$C5545)+($D5545-IF(LEFT(hour_conv,1)="1",1,0))/24)</f>
        <v/>
      </c>
      <c r="G5545" s="26">
        <f>IF(F5545="","",INT(F5545))</f>
        <v/>
      </c>
      <c r="H5545">
        <f>IF(G5545="","",IF(AND(MONTH(G5545)*100+DAY(G5545)&gt;=season_lo,MONTH(G5545)*100+DAY(G5545)&lt;=season_hi),1,0))</f>
        <v/>
      </c>
      <c r="I5545">
        <f>IF(G5545="","",G5545-first_day+1)</f>
        <v/>
      </c>
      <c r="J5545" s="27">
        <f>IF(I5545="","",INDEX(Daily!$J$2:$J$421,I5545))</f>
        <v/>
      </c>
      <c r="K5545" s="27">
        <f>IF(J5545="","",J5545+cat_offset)</f>
        <v/>
      </c>
      <c r="L5545" s="27">
        <f>IF(J5545="","",MAX(0,E5545-J5545)^2)</f>
        <v/>
      </c>
      <c r="M5545" s="27">
        <f>IF(J5545="","",MAX(0,E5545-(J5545+twcdh_off))^2)</f>
        <v/>
      </c>
      <c r="N5545" s="27">
        <f>IF(E5545="","",MAX(0,E5545-swcdh_thr)^2)</f>
        <v/>
      </c>
      <c r="O5545">
        <f>IF(K5545="","",ROUND(E5545-K5545,0))</f>
        <v/>
      </c>
      <c r="P5545">
        <f>IF(O5545="","",IF(O5545&gt;=1,O5545,0))</f>
        <v/>
      </c>
      <c r="Q5545" s="27">
        <f>IF(E5545="","",MAX(0,E5545-22))</f>
        <v/>
      </c>
      <c r="R5545" s="27">
        <f>IF(H5545=1,E5545,"")</f>
        <v/>
      </c>
      <c r="S5545" s="27">
        <f>IF(AND(H5545=1,J5545&lt;&gt;""),E5545-J5545,"")</f>
        <v/>
      </c>
      <c r="T5545">
        <f>IF(G5545="","",MONTH(G5545))</f>
        <v/>
      </c>
    </row>
    <row r="5546">
      <c r="A5546" s="24" t="n">
        <v>2020</v>
      </c>
      <c r="B5546" s="24" t="n">
        <v>8</v>
      </c>
      <c r="C5546" s="24" t="n">
        <v>19</v>
      </c>
      <c r="D5546" s="24" t="n">
        <v>1</v>
      </c>
      <c r="E5546" s="24" t="n">
        <v>19.24</v>
      </c>
      <c r="F5546" s="25">
        <f>IF($E5546="","",DATE(IF($A5546="",nominal_year,$A5546),$B5546,$C5546)+($D5546-IF(LEFT(hour_conv,1)="1",1,0))/24)</f>
        <v/>
      </c>
      <c r="G5546" s="26">
        <f>IF(F5546="","",INT(F5546))</f>
        <v/>
      </c>
      <c r="H5546">
        <f>IF(G5546="","",IF(AND(MONTH(G5546)*100+DAY(G5546)&gt;=season_lo,MONTH(G5546)*100+DAY(G5546)&lt;=season_hi),1,0))</f>
        <v/>
      </c>
      <c r="I5546">
        <f>IF(G5546="","",G5546-first_day+1)</f>
        <v/>
      </c>
      <c r="J5546" s="27">
        <f>IF(I5546="","",INDEX(Daily!$J$2:$J$421,I5546))</f>
        <v/>
      </c>
      <c r="K5546" s="27">
        <f>IF(J5546="","",J5546+cat_offset)</f>
        <v/>
      </c>
      <c r="L5546" s="27">
        <f>IF(J5546="","",MAX(0,E5546-J5546)^2)</f>
        <v/>
      </c>
      <c r="M5546" s="27">
        <f>IF(J5546="","",MAX(0,E5546-(J5546+twcdh_off))^2)</f>
        <v/>
      </c>
      <c r="N5546" s="27">
        <f>IF(E5546="","",MAX(0,E5546-swcdh_thr)^2)</f>
        <v/>
      </c>
      <c r="O5546">
        <f>IF(K5546="","",ROUND(E5546-K5546,0))</f>
        <v/>
      </c>
      <c r="P5546">
        <f>IF(O5546="","",IF(O5546&gt;=1,O5546,0))</f>
        <v/>
      </c>
      <c r="Q5546" s="27">
        <f>IF(E5546="","",MAX(0,E5546-22))</f>
        <v/>
      </c>
      <c r="R5546" s="27">
        <f>IF(H5546=1,E5546,"")</f>
        <v/>
      </c>
      <c r="S5546" s="27">
        <f>IF(AND(H5546=1,J5546&lt;&gt;""),E5546-J5546,"")</f>
        <v/>
      </c>
      <c r="T5546">
        <f>IF(G5546="","",MONTH(G5546))</f>
        <v/>
      </c>
    </row>
    <row r="5547">
      <c r="A5547" s="24" t="n">
        <v>2020</v>
      </c>
      <c r="B5547" s="24" t="n">
        <v>8</v>
      </c>
      <c r="C5547" s="24" t="n">
        <v>19</v>
      </c>
      <c r="D5547" s="24" t="n">
        <v>2</v>
      </c>
      <c r="E5547" s="24" t="n">
        <v>17.92</v>
      </c>
      <c r="F5547" s="25">
        <f>IF($E5547="","",DATE(IF($A5547="",nominal_year,$A5547),$B5547,$C5547)+($D5547-IF(LEFT(hour_conv,1)="1",1,0))/24)</f>
        <v/>
      </c>
      <c r="G5547" s="26">
        <f>IF(F5547="","",INT(F5547))</f>
        <v/>
      </c>
      <c r="H5547">
        <f>IF(G5547="","",IF(AND(MONTH(G5547)*100+DAY(G5547)&gt;=season_lo,MONTH(G5547)*100+DAY(G5547)&lt;=season_hi),1,0))</f>
        <v/>
      </c>
      <c r="I5547">
        <f>IF(G5547="","",G5547-first_day+1)</f>
        <v/>
      </c>
      <c r="J5547" s="27">
        <f>IF(I5547="","",INDEX(Daily!$J$2:$J$421,I5547))</f>
        <v/>
      </c>
      <c r="K5547" s="27">
        <f>IF(J5547="","",J5547+cat_offset)</f>
        <v/>
      </c>
      <c r="L5547" s="27">
        <f>IF(J5547="","",MAX(0,E5547-J5547)^2)</f>
        <v/>
      </c>
      <c r="M5547" s="27">
        <f>IF(J5547="","",MAX(0,E5547-(J5547+twcdh_off))^2)</f>
        <v/>
      </c>
      <c r="N5547" s="27">
        <f>IF(E5547="","",MAX(0,E5547-swcdh_thr)^2)</f>
        <v/>
      </c>
      <c r="O5547">
        <f>IF(K5547="","",ROUND(E5547-K5547,0))</f>
        <v/>
      </c>
      <c r="P5547">
        <f>IF(O5547="","",IF(O5547&gt;=1,O5547,0))</f>
        <v/>
      </c>
      <c r="Q5547" s="27">
        <f>IF(E5547="","",MAX(0,E5547-22))</f>
        <v/>
      </c>
      <c r="R5547" s="27">
        <f>IF(H5547=1,E5547,"")</f>
        <v/>
      </c>
      <c r="S5547" s="27">
        <f>IF(AND(H5547=1,J5547&lt;&gt;""),E5547-J5547,"")</f>
        <v/>
      </c>
      <c r="T5547">
        <f>IF(G5547="","",MONTH(G5547))</f>
        <v/>
      </c>
    </row>
    <row r="5548">
      <c r="A5548" s="24" t="n">
        <v>2020</v>
      </c>
      <c r="B5548" s="24" t="n">
        <v>8</v>
      </c>
      <c r="C5548" s="24" t="n">
        <v>19</v>
      </c>
      <c r="D5548" s="24" t="n">
        <v>3</v>
      </c>
      <c r="E5548" s="24" t="n">
        <v>17.24</v>
      </c>
      <c r="F5548" s="25">
        <f>IF($E5548="","",DATE(IF($A5548="",nominal_year,$A5548),$B5548,$C5548)+($D5548-IF(LEFT(hour_conv,1)="1",1,0))/24)</f>
        <v/>
      </c>
      <c r="G5548" s="26">
        <f>IF(F5548="","",INT(F5548))</f>
        <v/>
      </c>
      <c r="H5548">
        <f>IF(G5548="","",IF(AND(MONTH(G5548)*100+DAY(G5548)&gt;=season_lo,MONTH(G5548)*100+DAY(G5548)&lt;=season_hi),1,0))</f>
        <v/>
      </c>
      <c r="I5548">
        <f>IF(G5548="","",G5548-first_day+1)</f>
        <v/>
      </c>
      <c r="J5548" s="27">
        <f>IF(I5548="","",INDEX(Daily!$J$2:$J$421,I5548))</f>
        <v/>
      </c>
      <c r="K5548" s="27">
        <f>IF(J5548="","",J5548+cat_offset)</f>
        <v/>
      </c>
      <c r="L5548" s="27">
        <f>IF(J5548="","",MAX(0,E5548-J5548)^2)</f>
        <v/>
      </c>
      <c r="M5548" s="27">
        <f>IF(J5548="","",MAX(0,E5548-(J5548+twcdh_off))^2)</f>
        <v/>
      </c>
      <c r="N5548" s="27">
        <f>IF(E5548="","",MAX(0,E5548-swcdh_thr)^2)</f>
        <v/>
      </c>
      <c r="O5548">
        <f>IF(K5548="","",ROUND(E5548-K5548,0))</f>
        <v/>
      </c>
      <c r="P5548">
        <f>IF(O5548="","",IF(O5548&gt;=1,O5548,0))</f>
        <v/>
      </c>
      <c r="Q5548" s="27">
        <f>IF(E5548="","",MAX(0,E5548-22))</f>
        <v/>
      </c>
      <c r="R5548" s="27">
        <f>IF(H5548=1,E5548,"")</f>
        <v/>
      </c>
      <c r="S5548" s="27">
        <f>IF(AND(H5548=1,J5548&lt;&gt;""),E5548-J5548,"")</f>
        <v/>
      </c>
      <c r="T5548">
        <f>IF(G5548="","",MONTH(G5548))</f>
        <v/>
      </c>
    </row>
    <row r="5549">
      <c r="A5549" s="24" t="n">
        <v>2020</v>
      </c>
      <c r="B5549" s="24" t="n">
        <v>8</v>
      </c>
      <c r="C5549" s="24" t="n">
        <v>19</v>
      </c>
      <c r="D5549" s="24" t="n">
        <v>4</v>
      </c>
      <c r="E5549" s="24" t="n">
        <v>17.59</v>
      </c>
      <c r="F5549" s="25">
        <f>IF($E5549="","",DATE(IF($A5549="",nominal_year,$A5549),$B5549,$C5549)+($D5549-IF(LEFT(hour_conv,1)="1",1,0))/24)</f>
        <v/>
      </c>
      <c r="G5549" s="26">
        <f>IF(F5549="","",INT(F5549))</f>
        <v/>
      </c>
      <c r="H5549">
        <f>IF(G5549="","",IF(AND(MONTH(G5549)*100+DAY(G5549)&gt;=season_lo,MONTH(G5549)*100+DAY(G5549)&lt;=season_hi),1,0))</f>
        <v/>
      </c>
      <c r="I5549">
        <f>IF(G5549="","",G5549-first_day+1)</f>
        <v/>
      </c>
      <c r="J5549" s="27">
        <f>IF(I5549="","",INDEX(Daily!$J$2:$J$421,I5549))</f>
        <v/>
      </c>
      <c r="K5549" s="27">
        <f>IF(J5549="","",J5549+cat_offset)</f>
        <v/>
      </c>
      <c r="L5549" s="27">
        <f>IF(J5549="","",MAX(0,E5549-J5549)^2)</f>
        <v/>
      </c>
      <c r="M5549" s="27">
        <f>IF(J5549="","",MAX(0,E5549-(J5549+twcdh_off))^2)</f>
        <v/>
      </c>
      <c r="N5549" s="27">
        <f>IF(E5549="","",MAX(0,E5549-swcdh_thr)^2)</f>
        <v/>
      </c>
      <c r="O5549">
        <f>IF(K5549="","",ROUND(E5549-K5549,0))</f>
        <v/>
      </c>
      <c r="P5549">
        <f>IF(O5549="","",IF(O5549&gt;=1,O5549,0))</f>
        <v/>
      </c>
      <c r="Q5549" s="27">
        <f>IF(E5549="","",MAX(0,E5549-22))</f>
        <v/>
      </c>
      <c r="R5549" s="27">
        <f>IF(H5549=1,E5549,"")</f>
        <v/>
      </c>
      <c r="S5549" s="27">
        <f>IF(AND(H5549=1,J5549&lt;&gt;""),E5549-J5549,"")</f>
        <v/>
      </c>
      <c r="T5549">
        <f>IF(G5549="","",MONTH(G5549))</f>
        <v/>
      </c>
    </row>
    <row r="5550">
      <c r="A5550" s="24" t="n">
        <v>2020</v>
      </c>
      <c r="B5550" s="24" t="n">
        <v>8</v>
      </c>
      <c r="C5550" s="24" t="n">
        <v>19</v>
      </c>
      <c r="D5550" s="24" t="n">
        <v>5</v>
      </c>
      <c r="E5550" s="24" t="n">
        <v>17.23</v>
      </c>
      <c r="F5550" s="25">
        <f>IF($E5550="","",DATE(IF($A5550="",nominal_year,$A5550),$B5550,$C5550)+($D5550-IF(LEFT(hour_conv,1)="1",1,0))/24)</f>
        <v/>
      </c>
      <c r="G5550" s="26">
        <f>IF(F5550="","",INT(F5550))</f>
        <v/>
      </c>
      <c r="H5550">
        <f>IF(G5550="","",IF(AND(MONTH(G5550)*100+DAY(G5550)&gt;=season_lo,MONTH(G5550)*100+DAY(G5550)&lt;=season_hi),1,0))</f>
        <v/>
      </c>
      <c r="I5550">
        <f>IF(G5550="","",G5550-first_day+1)</f>
        <v/>
      </c>
      <c r="J5550" s="27">
        <f>IF(I5550="","",INDEX(Daily!$J$2:$J$421,I5550))</f>
        <v/>
      </c>
      <c r="K5550" s="27">
        <f>IF(J5550="","",J5550+cat_offset)</f>
        <v/>
      </c>
      <c r="L5550" s="27">
        <f>IF(J5550="","",MAX(0,E5550-J5550)^2)</f>
        <v/>
      </c>
      <c r="M5550" s="27">
        <f>IF(J5550="","",MAX(0,E5550-(J5550+twcdh_off))^2)</f>
        <v/>
      </c>
      <c r="N5550" s="27">
        <f>IF(E5550="","",MAX(0,E5550-swcdh_thr)^2)</f>
        <v/>
      </c>
      <c r="O5550">
        <f>IF(K5550="","",ROUND(E5550-K5550,0))</f>
        <v/>
      </c>
      <c r="P5550">
        <f>IF(O5550="","",IF(O5550&gt;=1,O5550,0))</f>
        <v/>
      </c>
      <c r="Q5550" s="27">
        <f>IF(E5550="","",MAX(0,E5550-22))</f>
        <v/>
      </c>
      <c r="R5550" s="27">
        <f>IF(H5550=1,E5550,"")</f>
        <v/>
      </c>
      <c r="S5550" s="27">
        <f>IF(AND(H5550=1,J5550&lt;&gt;""),E5550-J5550,"")</f>
        <v/>
      </c>
      <c r="T5550">
        <f>IF(G5550="","",MONTH(G5550))</f>
        <v/>
      </c>
    </row>
    <row r="5551">
      <c r="A5551" s="24" t="n">
        <v>2020</v>
      </c>
      <c r="B5551" s="24" t="n">
        <v>8</v>
      </c>
      <c r="C5551" s="24" t="n">
        <v>19</v>
      </c>
      <c r="D5551" s="24" t="n">
        <v>6</v>
      </c>
      <c r="E5551" s="24" t="n">
        <v>17.74</v>
      </c>
      <c r="F5551" s="25">
        <f>IF($E5551="","",DATE(IF($A5551="",nominal_year,$A5551),$B5551,$C5551)+($D5551-IF(LEFT(hour_conv,1)="1",1,0))/24)</f>
        <v/>
      </c>
      <c r="G5551" s="26">
        <f>IF(F5551="","",INT(F5551))</f>
        <v/>
      </c>
      <c r="H5551">
        <f>IF(G5551="","",IF(AND(MONTH(G5551)*100+DAY(G5551)&gt;=season_lo,MONTH(G5551)*100+DAY(G5551)&lt;=season_hi),1,0))</f>
        <v/>
      </c>
      <c r="I5551">
        <f>IF(G5551="","",G5551-first_day+1)</f>
        <v/>
      </c>
      <c r="J5551" s="27">
        <f>IF(I5551="","",INDEX(Daily!$J$2:$J$421,I5551))</f>
        <v/>
      </c>
      <c r="K5551" s="27">
        <f>IF(J5551="","",J5551+cat_offset)</f>
        <v/>
      </c>
      <c r="L5551" s="27">
        <f>IF(J5551="","",MAX(0,E5551-J5551)^2)</f>
        <v/>
      </c>
      <c r="M5551" s="27">
        <f>IF(J5551="","",MAX(0,E5551-(J5551+twcdh_off))^2)</f>
        <v/>
      </c>
      <c r="N5551" s="27">
        <f>IF(E5551="","",MAX(0,E5551-swcdh_thr)^2)</f>
        <v/>
      </c>
      <c r="O5551">
        <f>IF(K5551="","",ROUND(E5551-K5551,0))</f>
        <v/>
      </c>
      <c r="P5551">
        <f>IF(O5551="","",IF(O5551&gt;=1,O5551,0))</f>
        <v/>
      </c>
      <c r="Q5551" s="27">
        <f>IF(E5551="","",MAX(0,E5551-22))</f>
        <v/>
      </c>
      <c r="R5551" s="27">
        <f>IF(H5551=1,E5551,"")</f>
        <v/>
      </c>
      <c r="S5551" s="27">
        <f>IF(AND(H5551=1,J5551&lt;&gt;""),E5551-J5551,"")</f>
        <v/>
      </c>
      <c r="T5551">
        <f>IF(G5551="","",MONTH(G5551))</f>
        <v/>
      </c>
    </row>
    <row r="5552">
      <c r="A5552" s="24" t="n">
        <v>2020</v>
      </c>
      <c r="B5552" s="24" t="n">
        <v>8</v>
      </c>
      <c r="C5552" s="24" t="n">
        <v>19</v>
      </c>
      <c r="D5552" s="24" t="n">
        <v>7</v>
      </c>
      <c r="E5552" s="24" t="n">
        <v>18.57</v>
      </c>
      <c r="F5552" s="25">
        <f>IF($E5552="","",DATE(IF($A5552="",nominal_year,$A5552),$B5552,$C5552)+($D5552-IF(LEFT(hour_conv,1)="1",1,0))/24)</f>
        <v/>
      </c>
      <c r="G5552" s="26">
        <f>IF(F5552="","",INT(F5552))</f>
        <v/>
      </c>
      <c r="H5552">
        <f>IF(G5552="","",IF(AND(MONTH(G5552)*100+DAY(G5552)&gt;=season_lo,MONTH(G5552)*100+DAY(G5552)&lt;=season_hi),1,0))</f>
        <v/>
      </c>
      <c r="I5552">
        <f>IF(G5552="","",G5552-first_day+1)</f>
        <v/>
      </c>
      <c r="J5552" s="27">
        <f>IF(I5552="","",INDEX(Daily!$J$2:$J$421,I5552))</f>
        <v/>
      </c>
      <c r="K5552" s="27">
        <f>IF(J5552="","",J5552+cat_offset)</f>
        <v/>
      </c>
      <c r="L5552" s="27">
        <f>IF(J5552="","",MAX(0,E5552-J5552)^2)</f>
        <v/>
      </c>
      <c r="M5552" s="27">
        <f>IF(J5552="","",MAX(0,E5552-(J5552+twcdh_off))^2)</f>
        <v/>
      </c>
      <c r="N5552" s="27">
        <f>IF(E5552="","",MAX(0,E5552-swcdh_thr)^2)</f>
        <v/>
      </c>
      <c r="O5552">
        <f>IF(K5552="","",ROUND(E5552-K5552,0))</f>
        <v/>
      </c>
      <c r="P5552">
        <f>IF(O5552="","",IF(O5552&gt;=1,O5552,0))</f>
        <v/>
      </c>
      <c r="Q5552" s="27">
        <f>IF(E5552="","",MAX(0,E5552-22))</f>
        <v/>
      </c>
      <c r="R5552" s="27">
        <f>IF(H5552=1,E5552,"")</f>
        <v/>
      </c>
      <c r="S5552" s="27">
        <f>IF(AND(H5552=1,J5552&lt;&gt;""),E5552-J5552,"")</f>
        <v/>
      </c>
      <c r="T5552">
        <f>IF(G5552="","",MONTH(G5552))</f>
        <v/>
      </c>
    </row>
    <row r="5553">
      <c r="A5553" s="24" t="n">
        <v>2020</v>
      </c>
      <c r="B5553" s="24" t="n">
        <v>8</v>
      </c>
      <c r="C5553" s="24" t="n">
        <v>19</v>
      </c>
      <c r="D5553" s="24" t="n">
        <v>8</v>
      </c>
      <c r="E5553" s="24" t="n">
        <v>18.89</v>
      </c>
      <c r="F5553" s="25">
        <f>IF($E5553="","",DATE(IF($A5553="",nominal_year,$A5553),$B5553,$C5553)+($D5553-IF(LEFT(hour_conv,1)="1",1,0))/24)</f>
        <v/>
      </c>
      <c r="G5553" s="26">
        <f>IF(F5553="","",INT(F5553))</f>
        <v/>
      </c>
      <c r="H5553">
        <f>IF(G5553="","",IF(AND(MONTH(G5553)*100+DAY(G5553)&gt;=season_lo,MONTH(G5553)*100+DAY(G5553)&lt;=season_hi),1,0))</f>
        <v/>
      </c>
      <c r="I5553">
        <f>IF(G5553="","",G5553-first_day+1)</f>
        <v/>
      </c>
      <c r="J5553" s="27">
        <f>IF(I5553="","",INDEX(Daily!$J$2:$J$421,I5553))</f>
        <v/>
      </c>
      <c r="K5553" s="27">
        <f>IF(J5553="","",J5553+cat_offset)</f>
        <v/>
      </c>
      <c r="L5553" s="27">
        <f>IF(J5553="","",MAX(0,E5553-J5553)^2)</f>
        <v/>
      </c>
      <c r="M5553" s="27">
        <f>IF(J5553="","",MAX(0,E5553-(J5553+twcdh_off))^2)</f>
        <v/>
      </c>
      <c r="N5553" s="27">
        <f>IF(E5553="","",MAX(0,E5553-swcdh_thr)^2)</f>
        <v/>
      </c>
      <c r="O5553">
        <f>IF(K5553="","",ROUND(E5553-K5553,0))</f>
        <v/>
      </c>
      <c r="P5553">
        <f>IF(O5553="","",IF(O5553&gt;=1,O5553,0))</f>
        <v/>
      </c>
      <c r="Q5553" s="27">
        <f>IF(E5553="","",MAX(0,E5553-22))</f>
        <v/>
      </c>
      <c r="R5553" s="27">
        <f>IF(H5553=1,E5553,"")</f>
        <v/>
      </c>
      <c r="S5553" s="27">
        <f>IF(AND(H5553=1,J5553&lt;&gt;""),E5553-J5553,"")</f>
        <v/>
      </c>
      <c r="T5553">
        <f>IF(G5553="","",MONTH(G5553))</f>
        <v/>
      </c>
    </row>
    <row r="5554">
      <c r="A5554" s="24" t="n">
        <v>2020</v>
      </c>
      <c r="B5554" s="24" t="n">
        <v>8</v>
      </c>
      <c r="C5554" s="24" t="n">
        <v>19</v>
      </c>
      <c r="D5554" s="24" t="n">
        <v>9</v>
      </c>
      <c r="E5554" s="24" t="n">
        <v>21.02</v>
      </c>
      <c r="F5554" s="25">
        <f>IF($E5554="","",DATE(IF($A5554="",nominal_year,$A5554),$B5554,$C5554)+($D5554-IF(LEFT(hour_conv,1)="1",1,0))/24)</f>
        <v/>
      </c>
      <c r="G5554" s="26">
        <f>IF(F5554="","",INT(F5554))</f>
        <v/>
      </c>
      <c r="H5554">
        <f>IF(G5554="","",IF(AND(MONTH(G5554)*100+DAY(G5554)&gt;=season_lo,MONTH(G5554)*100+DAY(G5554)&lt;=season_hi),1,0))</f>
        <v/>
      </c>
      <c r="I5554">
        <f>IF(G5554="","",G5554-first_day+1)</f>
        <v/>
      </c>
      <c r="J5554" s="27">
        <f>IF(I5554="","",INDEX(Daily!$J$2:$J$421,I5554))</f>
        <v/>
      </c>
      <c r="K5554" s="27">
        <f>IF(J5554="","",J5554+cat_offset)</f>
        <v/>
      </c>
      <c r="L5554" s="27">
        <f>IF(J5554="","",MAX(0,E5554-J5554)^2)</f>
        <v/>
      </c>
      <c r="M5554" s="27">
        <f>IF(J5554="","",MAX(0,E5554-(J5554+twcdh_off))^2)</f>
        <v/>
      </c>
      <c r="N5554" s="27">
        <f>IF(E5554="","",MAX(0,E5554-swcdh_thr)^2)</f>
        <v/>
      </c>
      <c r="O5554">
        <f>IF(K5554="","",ROUND(E5554-K5554,0))</f>
        <v/>
      </c>
      <c r="P5554">
        <f>IF(O5554="","",IF(O5554&gt;=1,O5554,0))</f>
        <v/>
      </c>
      <c r="Q5554" s="27">
        <f>IF(E5554="","",MAX(0,E5554-22))</f>
        <v/>
      </c>
      <c r="R5554" s="27">
        <f>IF(H5554=1,E5554,"")</f>
        <v/>
      </c>
      <c r="S5554" s="27">
        <f>IF(AND(H5554=1,J5554&lt;&gt;""),E5554-J5554,"")</f>
        <v/>
      </c>
      <c r="T5554">
        <f>IF(G5554="","",MONTH(G5554))</f>
        <v/>
      </c>
    </row>
    <row r="5555">
      <c r="A5555" s="24" t="n">
        <v>2020</v>
      </c>
      <c r="B5555" s="24" t="n">
        <v>8</v>
      </c>
      <c r="C5555" s="24" t="n">
        <v>19</v>
      </c>
      <c r="D5555" s="24" t="n">
        <v>10</v>
      </c>
      <c r="E5555" s="24" t="n">
        <v>22.04</v>
      </c>
      <c r="F5555" s="25">
        <f>IF($E5555="","",DATE(IF($A5555="",nominal_year,$A5555),$B5555,$C5555)+($D5555-IF(LEFT(hour_conv,1)="1",1,0))/24)</f>
        <v/>
      </c>
      <c r="G5555" s="26">
        <f>IF(F5555="","",INT(F5555))</f>
        <v/>
      </c>
      <c r="H5555">
        <f>IF(G5555="","",IF(AND(MONTH(G5555)*100+DAY(G5555)&gt;=season_lo,MONTH(G5555)*100+DAY(G5555)&lt;=season_hi),1,0))</f>
        <v/>
      </c>
      <c r="I5555">
        <f>IF(G5555="","",G5555-first_day+1)</f>
        <v/>
      </c>
      <c r="J5555" s="27">
        <f>IF(I5555="","",INDEX(Daily!$J$2:$J$421,I5555))</f>
        <v/>
      </c>
      <c r="K5555" s="27">
        <f>IF(J5555="","",J5555+cat_offset)</f>
        <v/>
      </c>
      <c r="L5555" s="27">
        <f>IF(J5555="","",MAX(0,E5555-J5555)^2)</f>
        <v/>
      </c>
      <c r="M5555" s="27">
        <f>IF(J5555="","",MAX(0,E5555-(J5555+twcdh_off))^2)</f>
        <v/>
      </c>
      <c r="N5555" s="27">
        <f>IF(E5555="","",MAX(0,E5555-swcdh_thr)^2)</f>
        <v/>
      </c>
      <c r="O5555">
        <f>IF(K5555="","",ROUND(E5555-K5555,0))</f>
        <v/>
      </c>
      <c r="P5555">
        <f>IF(O5555="","",IF(O5555&gt;=1,O5555,0))</f>
        <v/>
      </c>
      <c r="Q5555" s="27">
        <f>IF(E5555="","",MAX(0,E5555-22))</f>
        <v/>
      </c>
      <c r="R5555" s="27">
        <f>IF(H5555=1,E5555,"")</f>
        <v/>
      </c>
      <c r="S5555" s="27">
        <f>IF(AND(H5555=1,J5555&lt;&gt;""),E5555-J5555,"")</f>
        <v/>
      </c>
      <c r="T5555">
        <f>IF(G5555="","",MONTH(G5555))</f>
        <v/>
      </c>
    </row>
    <row r="5556">
      <c r="A5556" s="24" t="n">
        <v>2020</v>
      </c>
      <c r="B5556" s="24" t="n">
        <v>8</v>
      </c>
      <c r="C5556" s="24" t="n">
        <v>19</v>
      </c>
      <c r="D5556" s="24" t="n">
        <v>11</v>
      </c>
      <c r="E5556" s="24" t="n">
        <v>23.3</v>
      </c>
      <c r="F5556" s="25">
        <f>IF($E5556="","",DATE(IF($A5556="",nominal_year,$A5556),$B5556,$C5556)+($D5556-IF(LEFT(hour_conv,1)="1",1,0))/24)</f>
        <v/>
      </c>
      <c r="G5556" s="26">
        <f>IF(F5556="","",INT(F5556))</f>
        <v/>
      </c>
      <c r="H5556">
        <f>IF(G5556="","",IF(AND(MONTH(G5556)*100+DAY(G5556)&gt;=season_lo,MONTH(G5556)*100+DAY(G5556)&lt;=season_hi),1,0))</f>
        <v/>
      </c>
      <c r="I5556">
        <f>IF(G5556="","",G5556-first_day+1)</f>
        <v/>
      </c>
      <c r="J5556" s="27">
        <f>IF(I5556="","",INDEX(Daily!$J$2:$J$421,I5556))</f>
        <v/>
      </c>
      <c r="K5556" s="27">
        <f>IF(J5556="","",J5556+cat_offset)</f>
        <v/>
      </c>
      <c r="L5556" s="27">
        <f>IF(J5556="","",MAX(0,E5556-J5556)^2)</f>
        <v/>
      </c>
      <c r="M5556" s="27">
        <f>IF(J5556="","",MAX(0,E5556-(J5556+twcdh_off))^2)</f>
        <v/>
      </c>
      <c r="N5556" s="27">
        <f>IF(E5556="","",MAX(0,E5556-swcdh_thr)^2)</f>
        <v/>
      </c>
      <c r="O5556">
        <f>IF(K5556="","",ROUND(E5556-K5556,0))</f>
        <v/>
      </c>
      <c r="P5556">
        <f>IF(O5556="","",IF(O5556&gt;=1,O5556,0))</f>
        <v/>
      </c>
      <c r="Q5556" s="27">
        <f>IF(E5556="","",MAX(0,E5556-22))</f>
        <v/>
      </c>
      <c r="R5556" s="27">
        <f>IF(H5556=1,E5556,"")</f>
        <v/>
      </c>
      <c r="S5556" s="27">
        <f>IF(AND(H5556=1,J5556&lt;&gt;""),E5556-J5556,"")</f>
        <v/>
      </c>
      <c r="T5556">
        <f>IF(G5556="","",MONTH(G5556))</f>
        <v/>
      </c>
    </row>
    <row r="5557">
      <c r="A5557" s="24" t="n">
        <v>2020</v>
      </c>
      <c r="B5557" s="24" t="n">
        <v>8</v>
      </c>
      <c r="C5557" s="24" t="n">
        <v>19</v>
      </c>
      <c r="D5557" s="24" t="n">
        <v>12</v>
      </c>
      <c r="E5557" s="24" t="n">
        <v>24.39</v>
      </c>
      <c r="F5557" s="25">
        <f>IF($E5557="","",DATE(IF($A5557="",nominal_year,$A5557),$B5557,$C5557)+($D5557-IF(LEFT(hour_conv,1)="1",1,0))/24)</f>
        <v/>
      </c>
      <c r="G5557" s="26">
        <f>IF(F5557="","",INT(F5557))</f>
        <v/>
      </c>
      <c r="H5557">
        <f>IF(G5557="","",IF(AND(MONTH(G5557)*100+DAY(G5557)&gt;=season_lo,MONTH(G5557)*100+DAY(G5557)&lt;=season_hi),1,0))</f>
        <v/>
      </c>
      <c r="I5557">
        <f>IF(G5557="","",G5557-first_day+1)</f>
        <v/>
      </c>
      <c r="J5557" s="27">
        <f>IF(I5557="","",INDEX(Daily!$J$2:$J$421,I5557))</f>
        <v/>
      </c>
      <c r="K5557" s="27">
        <f>IF(J5557="","",J5557+cat_offset)</f>
        <v/>
      </c>
      <c r="L5557" s="27">
        <f>IF(J5557="","",MAX(0,E5557-J5557)^2)</f>
        <v/>
      </c>
      <c r="M5557" s="27">
        <f>IF(J5557="","",MAX(0,E5557-(J5557+twcdh_off))^2)</f>
        <v/>
      </c>
      <c r="N5557" s="27">
        <f>IF(E5557="","",MAX(0,E5557-swcdh_thr)^2)</f>
        <v/>
      </c>
      <c r="O5557">
        <f>IF(K5557="","",ROUND(E5557-K5557,0))</f>
        <v/>
      </c>
      <c r="P5557">
        <f>IF(O5557="","",IF(O5557&gt;=1,O5557,0))</f>
        <v/>
      </c>
      <c r="Q5557" s="27">
        <f>IF(E5557="","",MAX(0,E5557-22))</f>
        <v/>
      </c>
      <c r="R5557" s="27">
        <f>IF(H5557=1,E5557,"")</f>
        <v/>
      </c>
      <c r="S5557" s="27">
        <f>IF(AND(H5557=1,J5557&lt;&gt;""),E5557-J5557,"")</f>
        <v/>
      </c>
      <c r="T5557">
        <f>IF(G5557="","",MONTH(G5557))</f>
        <v/>
      </c>
    </row>
    <row r="5558">
      <c r="A5558" s="24" t="n">
        <v>2020</v>
      </c>
      <c r="B5558" s="24" t="n">
        <v>8</v>
      </c>
      <c r="C5558" s="24" t="n">
        <v>19</v>
      </c>
      <c r="D5558" s="24" t="n">
        <v>13</v>
      </c>
      <c r="E5558" s="24" t="n">
        <v>26.16</v>
      </c>
      <c r="F5558" s="25">
        <f>IF($E5558="","",DATE(IF($A5558="",nominal_year,$A5558),$B5558,$C5558)+($D5558-IF(LEFT(hour_conv,1)="1",1,0))/24)</f>
        <v/>
      </c>
      <c r="G5558" s="26">
        <f>IF(F5558="","",INT(F5558))</f>
        <v/>
      </c>
      <c r="H5558">
        <f>IF(G5558="","",IF(AND(MONTH(G5558)*100+DAY(G5558)&gt;=season_lo,MONTH(G5558)*100+DAY(G5558)&lt;=season_hi),1,0))</f>
        <v/>
      </c>
      <c r="I5558">
        <f>IF(G5558="","",G5558-first_day+1)</f>
        <v/>
      </c>
      <c r="J5558" s="27">
        <f>IF(I5558="","",INDEX(Daily!$J$2:$J$421,I5558))</f>
        <v/>
      </c>
      <c r="K5558" s="27">
        <f>IF(J5558="","",J5558+cat_offset)</f>
        <v/>
      </c>
      <c r="L5558" s="27">
        <f>IF(J5558="","",MAX(0,E5558-J5558)^2)</f>
        <v/>
      </c>
      <c r="M5558" s="27">
        <f>IF(J5558="","",MAX(0,E5558-(J5558+twcdh_off))^2)</f>
        <v/>
      </c>
      <c r="N5558" s="27">
        <f>IF(E5558="","",MAX(0,E5558-swcdh_thr)^2)</f>
        <v/>
      </c>
      <c r="O5558">
        <f>IF(K5558="","",ROUND(E5558-K5558,0))</f>
        <v/>
      </c>
      <c r="P5558">
        <f>IF(O5558="","",IF(O5558&gt;=1,O5558,0))</f>
        <v/>
      </c>
      <c r="Q5558" s="27">
        <f>IF(E5558="","",MAX(0,E5558-22))</f>
        <v/>
      </c>
      <c r="R5558" s="27">
        <f>IF(H5558=1,E5558,"")</f>
        <v/>
      </c>
      <c r="S5558" s="27">
        <f>IF(AND(H5558=1,J5558&lt;&gt;""),E5558-J5558,"")</f>
        <v/>
      </c>
      <c r="T5558">
        <f>IF(G5558="","",MONTH(G5558))</f>
        <v/>
      </c>
    </row>
    <row r="5559">
      <c r="A5559" s="24" t="n">
        <v>2020</v>
      </c>
      <c r="B5559" s="24" t="n">
        <v>8</v>
      </c>
      <c r="C5559" s="24" t="n">
        <v>19</v>
      </c>
      <c r="D5559" s="24" t="n">
        <v>14</v>
      </c>
      <c r="E5559" s="24" t="n">
        <v>27.57</v>
      </c>
      <c r="F5559" s="25">
        <f>IF($E5559="","",DATE(IF($A5559="",nominal_year,$A5559),$B5559,$C5559)+($D5559-IF(LEFT(hour_conv,1)="1",1,0))/24)</f>
        <v/>
      </c>
      <c r="G5559" s="26">
        <f>IF(F5559="","",INT(F5559))</f>
        <v/>
      </c>
      <c r="H5559">
        <f>IF(G5559="","",IF(AND(MONTH(G5559)*100+DAY(G5559)&gt;=season_lo,MONTH(G5559)*100+DAY(G5559)&lt;=season_hi),1,0))</f>
        <v/>
      </c>
      <c r="I5559">
        <f>IF(G5559="","",G5559-first_day+1)</f>
        <v/>
      </c>
      <c r="J5559" s="27">
        <f>IF(I5559="","",INDEX(Daily!$J$2:$J$421,I5559))</f>
        <v/>
      </c>
      <c r="K5559" s="27">
        <f>IF(J5559="","",J5559+cat_offset)</f>
        <v/>
      </c>
      <c r="L5559" s="27">
        <f>IF(J5559="","",MAX(0,E5559-J5559)^2)</f>
        <v/>
      </c>
      <c r="M5559" s="27">
        <f>IF(J5559="","",MAX(0,E5559-(J5559+twcdh_off))^2)</f>
        <v/>
      </c>
      <c r="N5559" s="27">
        <f>IF(E5559="","",MAX(0,E5559-swcdh_thr)^2)</f>
        <v/>
      </c>
      <c r="O5559">
        <f>IF(K5559="","",ROUND(E5559-K5559,0))</f>
        <v/>
      </c>
      <c r="P5559">
        <f>IF(O5559="","",IF(O5559&gt;=1,O5559,0))</f>
        <v/>
      </c>
      <c r="Q5559" s="27">
        <f>IF(E5559="","",MAX(0,E5559-22))</f>
        <v/>
      </c>
      <c r="R5559" s="27">
        <f>IF(H5559=1,E5559,"")</f>
        <v/>
      </c>
      <c r="S5559" s="27">
        <f>IF(AND(H5559=1,J5559&lt;&gt;""),E5559-J5559,"")</f>
        <v/>
      </c>
      <c r="T5559">
        <f>IF(G5559="","",MONTH(G5559))</f>
        <v/>
      </c>
    </row>
    <row r="5560">
      <c r="A5560" s="24" t="n">
        <v>2020</v>
      </c>
      <c r="B5560" s="24" t="n">
        <v>8</v>
      </c>
      <c r="C5560" s="24" t="n">
        <v>19</v>
      </c>
      <c r="D5560" s="24" t="n">
        <v>15</v>
      </c>
      <c r="E5560" s="24" t="n">
        <v>27.33</v>
      </c>
      <c r="F5560" s="25">
        <f>IF($E5560="","",DATE(IF($A5560="",nominal_year,$A5560),$B5560,$C5560)+($D5560-IF(LEFT(hour_conv,1)="1",1,0))/24)</f>
        <v/>
      </c>
      <c r="G5560" s="26">
        <f>IF(F5560="","",INT(F5560))</f>
        <v/>
      </c>
      <c r="H5560">
        <f>IF(G5560="","",IF(AND(MONTH(G5560)*100+DAY(G5560)&gt;=season_lo,MONTH(G5560)*100+DAY(G5560)&lt;=season_hi),1,0))</f>
        <v/>
      </c>
      <c r="I5560">
        <f>IF(G5560="","",G5560-first_day+1)</f>
        <v/>
      </c>
      <c r="J5560" s="27">
        <f>IF(I5560="","",INDEX(Daily!$J$2:$J$421,I5560))</f>
        <v/>
      </c>
      <c r="K5560" s="27">
        <f>IF(J5560="","",J5560+cat_offset)</f>
        <v/>
      </c>
      <c r="L5560" s="27">
        <f>IF(J5560="","",MAX(0,E5560-J5560)^2)</f>
        <v/>
      </c>
      <c r="M5560" s="27">
        <f>IF(J5560="","",MAX(0,E5560-(J5560+twcdh_off))^2)</f>
        <v/>
      </c>
      <c r="N5560" s="27">
        <f>IF(E5560="","",MAX(0,E5560-swcdh_thr)^2)</f>
        <v/>
      </c>
      <c r="O5560">
        <f>IF(K5560="","",ROUND(E5560-K5560,0))</f>
        <v/>
      </c>
      <c r="P5560">
        <f>IF(O5560="","",IF(O5560&gt;=1,O5560,0))</f>
        <v/>
      </c>
      <c r="Q5560" s="27">
        <f>IF(E5560="","",MAX(0,E5560-22))</f>
        <v/>
      </c>
      <c r="R5560" s="27">
        <f>IF(H5560=1,E5560,"")</f>
        <v/>
      </c>
      <c r="S5560" s="27">
        <f>IF(AND(H5560=1,J5560&lt;&gt;""),E5560-J5560,"")</f>
        <v/>
      </c>
      <c r="T5560">
        <f>IF(G5560="","",MONTH(G5560))</f>
        <v/>
      </c>
    </row>
    <row r="5561">
      <c r="A5561" s="24" t="n">
        <v>2020</v>
      </c>
      <c r="B5561" s="24" t="n">
        <v>8</v>
      </c>
      <c r="C5561" s="24" t="n">
        <v>19</v>
      </c>
      <c r="D5561" s="24" t="n">
        <v>16</v>
      </c>
      <c r="E5561" s="24" t="n">
        <v>27.35</v>
      </c>
      <c r="F5561" s="25">
        <f>IF($E5561="","",DATE(IF($A5561="",nominal_year,$A5561),$B5561,$C5561)+($D5561-IF(LEFT(hour_conv,1)="1",1,0))/24)</f>
        <v/>
      </c>
      <c r="G5561" s="26">
        <f>IF(F5561="","",INT(F5561))</f>
        <v/>
      </c>
      <c r="H5561">
        <f>IF(G5561="","",IF(AND(MONTH(G5561)*100+DAY(G5561)&gt;=season_lo,MONTH(G5561)*100+DAY(G5561)&lt;=season_hi),1,0))</f>
        <v/>
      </c>
      <c r="I5561">
        <f>IF(G5561="","",G5561-first_day+1)</f>
        <v/>
      </c>
      <c r="J5561" s="27">
        <f>IF(I5561="","",INDEX(Daily!$J$2:$J$421,I5561))</f>
        <v/>
      </c>
      <c r="K5561" s="27">
        <f>IF(J5561="","",J5561+cat_offset)</f>
        <v/>
      </c>
      <c r="L5561" s="27">
        <f>IF(J5561="","",MAX(0,E5561-J5561)^2)</f>
        <v/>
      </c>
      <c r="M5561" s="27">
        <f>IF(J5561="","",MAX(0,E5561-(J5561+twcdh_off))^2)</f>
        <v/>
      </c>
      <c r="N5561" s="27">
        <f>IF(E5561="","",MAX(0,E5561-swcdh_thr)^2)</f>
        <v/>
      </c>
      <c r="O5561">
        <f>IF(K5561="","",ROUND(E5561-K5561,0))</f>
        <v/>
      </c>
      <c r="P5561">
        <f>IF(O5561="","",IF(O5561&gt;=1,O5561,0))</f>
        <v/>
      </c>
      <c r="Q5561" s="27">
        <f>IF(E5561="","",MAX(0,E5561-22))</f>
        <v/>
      </c>
      <c r="R5561" s="27">
        <f>IF(H5561=1,E5561,"")</f>
        <v/>
      </c>
      <c r="S5561" s="27">
        <f>IF(AND(H5561=1,J5561&lt;&gt;""),E5561-J5561,"")</f>
        <v/>
      </c>
      <c r="T5561">
        <f>IF(G5561="","",MONTH(G5561))</f>
        <v/>
      </c>
    </row>
    <row r="5562">
      <c r="A5562" s="24" t="n">
        <v>2020</v>
      </c>
      <c r="B5562" s="24" t="n">
        <v>8</v>
      </c>
      <c r="C5562" s="24" t="n">
        <v>19</v>
      </c>
      <c r="D5562" s="24" t="n">
        <v>17</v>
      </c>
      <c r="E5562" s="24" t="n">
        <v>27.72</v>
      </c>
      <c r="F5562" s="25">
        <f>IF($E5562="","",DATE(IF($A5562="",nominal_year,$A5562),$B5562,$C5562)+($D5562-IF(LEFT(hour_conv,1)="1",1,0))/24)</f>
        <v/>
      </c>
      <c r="G5562" s="26">
        <f>IF(F5562="","",INT(F5562))</f>
        <v/>
      </c>
      <c r="H5562">
        <f>IF(G5562="","",IF(AND(MONTH(G5562)*100+DAY(G5562)&gt;=season_lo,MONTH(G5562)*100+DAY(G5562)&lt;=season_hi),1,0))</f>
        <v/>
      </c>
      <c r="I5562">
        <f>IF(G5562="","",G5562-first_day+1)</f>
        <v/>
      </c>
      <c r="J5562" s="27">
        <f>IF(I5562="","",INDEX(Daily!$J$2:$J$421,I5562))</f>
        <v/>
      </c>
      <c r="K5562" s="27">
        <f>IF(J5562="","",J5562+cat_offset)</f>
        <v/>
      </c>
      <c r="L5562" s="27">
        <f>IF(J5562="","",MAX(0,E5562-J5562)^2)</f>
        <v/>
      </c>
      <c r="M5562" s="27">
        <f>IF(J5562="","",MAX(0,E5562-(J5562+twcdh_off))^2)</f>
        <v/>
      </c>
      <c r="N5562" s="27">
        <f>IF(E5562="","",MAX(0,E5562-swcdh_thr)^2)</f>
        <v/>
      </c>
      <c r="O5562">
        <f>IF(K5562="","",ROUND(E5562-K5562,0))</f>
        <v/>
      </c>
      <c r="P5562">
        <f>IF(O5562="","",IF(O5562&gt;=1,O5562,0))</f>
        <v/>
      </c>
      <c r="Q5562" s="27">
        <f>IF(E5562="","",MAX(0,E5562-22))</f>
        <v/>
      </c>
      <c r="R5562" s="27">
        <f>IF(H5562=1,E5562,"")</f>
        <v/>
      </c>
      <c r="S5562" s="27">
        <f>IF(AND(H5562=1,J5562&lt;&gt;""),E5562-J5562,"")</f>
        <v/>
      </c>
      <c r="T5562">
        <f>IF(G5562="","",MONTH(G5562))</f>
        <v/>
      </c>
    </row>
    <row r="5563">
      <c r="A5563" s="24" t="n">
        <v>2020</v>
      </c>
      <c r="B5563" s="24" t="n">
        <v>8</v>
      </c>
      <c r="C5563" s="24" t="n">
        <v>19</v>
      </c>
      <c r="D5563" s="24" t="n">
        <v>18</v>
      </c>
      <c r="E5563" s="24" t="n">
        <v>26.3</v>
      </c>
      <c r="F5563" s="25">
        <f>IF($E5563="","",DATE(IF($A5563="",nominal_year,$A5563),$B5563,$C5563)+($D5563-IF(LEFT(hour_conv,1)="1",1,0))/24)</f>
        <v/>
      </c>
      <c r="G5563" s="26">
        <f>IF(F5563="","",INT(F5563))</f>
        <v/>
      </c>
      <c r="H5563">
        <f>IF(G5563="","",IF(AND(MONTH(G5563)*100+DAY(G5563)&gt;=season_lo,MONTH(G5563)*100+DAY(G5563)&lt;=season_hi),1,0))</f>
        <v/>
      </c>
      <c r="I5563">
        <f>IF(G5563="","",G5563-first_day+1)</f>
        <v/>
      </c>
      <c r="J5563" s="27">
        <f>IF(I5563="","",INDEX(Daily!$J$2:$J$421,I5563))</f>
        <v/>
      </c>
      <c r="K5563" s="27">
        <f>IF(J5563="","",J5563+cat_offset)</f>
        <v/>
      </c>
      <c r="L5563" s="27">
        <f>IF(J5563="","",MAX(0,E5563-J5563)^2)</f>
        <v/>
      </c>
      <c r="M5563" s="27">
        <f>IF(J5563="","",MAX(0,E5563-(J5563+twcdh_off))^2)</f>
        <v/>
      </c>
      <c r="N5563" s="27">
        <f>IF(E5563="","",MAX(0,E5563-swcdh_thr)^2)</f>
        <v/>
      </c>
      <c r="O5563">
        <f>IF(K5563="","",ROUND(E5563-K5563,0))</f>
        <v/>
      </c>
      <c r="P5563">
        <f>IF(O5563="","",IF(O5563&gt;=1,O5563,0))</f>
        <v/>
      </c>
      <c r="Q5563" s="27">
        <f>IF(E5563="","",MAX(0,E5563-22))</f>
        <v/>
      </c>
      <c r="R5563" s="27">
        <f>IF(H5563=1,E5563,"")</f>
        <v/>
      </c>
      <c r="S5563" s="27">
        <f>IF(AND(H5563=1,J5563&lt;&gt;""),E5563-J5563,"")</f>
        <v/>
      </c>
      <c r="T5563">
        <f>IF(G5563="","",MONTH(G5563))</f>
        <v/>
      </c>
    </row>
    <row r="5564">
      <c r="A5564" s="24" t="n">
        <v>2020</v>
      </c>
      <c r="B5564" s="24" t="n">
        <v>8</v>
      </c>
      <c r="C5564" s="24" t="n">
        <v>19</v>
      </c>
      <c r="D5564" s="24" t="n">
        <v>19</v>
      </c>
      <c r="E5564" s="24" t="n">
        <v>25.09</v>
      </c>
      <c r="F5564" s="25">
        <f>IF($E5564="","",DATE(IF($A5564="",nominal_year,$A5564),$B5564,$C5564)+($D5564-IF(LEFT(hour_conv,1)="1",1,0))/24)</f>
        <v/>
      </c>
      <c r="G5564" s="26">
        <f>IF(F5564="","",INT(F5564))</f>
        <v/>
      </c>
      <c r="H5564">
        <f>IF(G5564="","",IF(AND(MONTH(G5564)*100+DAY(G5564)&gt;=season_lo,MONTH(G5564)*100+DAY(G5564)&lt;=season_hi),1,0))</f>
        <v/>
      </c>
      <c r="I5564">
        <f>IF(G5564="","",G5564-first_day+1)</f>
        <v/>
      </c>
      <c r="J5564" s="27">
        <f>IF(I5564="","",INDEX(Daily!$J$2:$J$421,I5564))</f>
        <v/>
      </c>
      <c r="K5564" s="27">
        <f>IF(J5564="","",J5564+cat_offset)</f>
        <v/>
      </c>
      <c r="L5564" s="27">
        <f>IF(J5564="","",MAX(0,E5564-J5564)^2)</f>
        <v/>
      </c>
      <c r="M5564" s="27">
        <f>IF(J5564="","",MAX(0,E5564-(J5564+twcdh_off))^2)</f>
        <v/>
      </c>
      <c r="N5564" s="27">
        <f>IF(E5564="","",MAX(0,E5564-swcdh_thr)^2)</f>
        <v/>
      </c>
      <c r="O5564">
        <f>IF(K5564="","",ROUND(E5564-K5564,0))</f>
        <v/>
      </c>
      <c r="P5564">
        <f>IF(O5564="","",IF(O5564&gt;=1,O5564,0))</f>
        <v/>
      </c>
      <c r="Q5564" s="27">
        <f>IF(E5564="","",MAX(0,E5564-22))</f>
        <v/>
      </c>
      <c r="R5564" s="27">
        <f>IF(H5564=1,E5564,"")</f>
        <v/>
      </c>
      <c r="S5564" s="27">
        <f>IF(AND(H5564=1,J5564&lt;&gt;""),E5564-J5564,"")</f>
        <v/>
      </c>
      <c r="T5564">
        <f>IF(G5564="","",MONTH(G5564))</f>
        <v/>
      </c>
    </row>
    <row r="5565">
      <c r="A5565" s="24" t="n">
        <v>2020</v>
      </c>
      <c r="B5565" s="24" t="n">
        <v>8</v>
      </c>
      <c r="C5565" s="24" t="n">
        <v>19</v>
      </c>
      <c r="D5565" s="24" t="n">
        <v>20</v>
      </c>
      <c r="E5565" s="24" t="n">
        <v>24.55</v>
      </c>
      <c r="F5565" s="25">
        <f>IF($E5565="","",DATE(IF($A5565="",nominal_year,$A5565),$B5565,$C5565)+($D5565-IF(LEFT(hour_conv,1)="1",1,0))/24)</f>
        <v/>
      </c>
      <c r="G5565" s="26">
        <f>IF(F5565="","",INT(F5565))</f>
        <v/>
      </c>
      <c r="H5565">
        <f>IF(G5565="","",IF(AND(MONTH(G5565)*100+DAY(G5565)&gt;=season_lo,MONTH(G5565)*100+DAY(G5565)&lt;=season_hi),1,0))</f>
        <v/>
      </c>
      <c r="I5565">
        <f>IF(G5565="","",G5565-first_day+1)</f>
        <v/>
      </c>
      <c r="J5565" s="27">
        <f>IF(I5565="","",INDEX(Daily!$J$2:$J$421,I5565))</f>
        <v/>
      </c>
      <c r="K5565" s="27">
        <f>IF(J5565="","",J5565+cat_offset)</f>
        <v/>
      </c>
      <c r="L5565" s="27">
        <f>IF(J5565="","",MAX(0,E5565-J5565)^2)</f>
        <v/>
      </c>
      <c r="M5565" s="27">
        <f>IF(J5565="","",MAX(0,E5565-(J5565+twcdh_off))^2)</f>
        <v/>
      </c>
      <c r="N5565" s="27">
        <f>IF(E5565="","",MAX(0,E5565-swcdh_thr)^2)</f>
        <v/>
      </c>
      <c r="O5565">
        <f>IF(K5565="","",ROUND(E5565-K5565,0))</f>
        <v/>
      </c>
      <c r="P5565">
        <f>IF(O5565="","",IF(O5565&gt;=1,O5565,0))</f>
        <v/>
      </c>
      <c r="Q5565" s="27">
        <f>IF(E5565="","",MAX(0,E5565-22))</f>
        <v/>
      </c>
      <c r="R5565" s="27">
        <f>IF(H5565=1,E5565,"")</f>
        <v/>
      </c>
      <c r="S5565" s="27">
        <f>IF(AND(H5565=1,J5565&lt;&gt;""),E5565-J5565,"")</f>
        <v/>
      </c>
      <c r="T5565">
        <f>IF(G5565="","",MONTH(G5565))</f>
        <v/>
      </c>
    </row>
    <row r="5566">
      <c r="A5566" s="24" t="n">
        <v>2020</v>
      </c>
      <c r="B5566" s="24" t="n">
        <v>8</v>
      </c>
      <c r="C5566" s="24" t="n">
        <v>19</v>
      </c>
      <c r="D5566" s="24" t="n">
        <v>21</v>
      </c>
      <c r="E5566" s="24" t="n">
        <v>23</v>
      </c>
      <c r="F5566" s="25">
        <f>IF($E5566="","",DATE(IF($A5566="",nominal_year,$A5566),$B5566,$C5566)+($D5566-IF(LEFT(hour_conv,1)="1",1,0))/24)</f>
        <v/>
      </c>
      <c r="G5566" s="26">
        <f>IF(F5566="","",INT(F5566))</f>
        <v/>
      </c>
      <c r="H5566">
        <f>IF(G5566="","",IF(AND(MONTH(G5566)*100+DAY(G5566)&gt;=season_lo,MONTH(G5566)*100+DAY(G5566)&lt;=season_hi),1,0))</f>
        <v/>
      </c>
      <c r="I5566">
        <f>IF(G5566="","",G5566-first_day+1)</f>
        <v/>
      </c>
      <c r="J5566" s="27">
        <f>IF(I5566="","",INDEX(Daily!$J$2:$J$421,I5566))</f>
        <v/>
      </c>
      <c r="K5566" s="27">
        <f>IF(J5566="","",J5566+cat_offset)</f>
        <v/>
      </c>
      <c r="L5566" s="27">
        <f>IF(J5566="","",MAX(0,E5566-J5566)^2)</f>
        <v/>
      </c>
      <c r="M5566" s="27">
        <f>IF(J5566="","",MAX(0,E5566-(J5566+twcdh_off))^2)</f>
        <v/>
      </c>
      <c r="N5566" s="27">
        <f>IF(E5566="","",MAX(0,E5566-swcdh_thr)^2)</f>
        <v/>
      </c>
      <c r="O5566">
        <f>IF(K5566="","",ROUND(E5566-K5566,0))</f>
        <v/>
      </c>
      <c r="P5566">
        <f>IF(O5566="","",IF(O5566&gt;=1,O5566,0))</f>
        <v/>
      </c>
      <c r="Q5566" s="27">
        <f>IF(E5566="","",MAX(0,E5566-22))</f>
        <v/>
      </c>
      <c r="R5566" s="27">
        <f>IF(H5566=1,E5566,"")</f>
        <v/>
      </c>
      <c r="S5566" s="27">
        <f>IF(AND(H5566=1,J5566&lt;&gt;""),E5566-J5566,"")</f>
        <v/>
      </c>
      <c r="T5566">
        <f>IF(G5566="","",MONTH(G5566))</f>
        <v/>
      </c>
    </row>
    <row r="5567">
      <c r="A5567" s="24" t="n">
        <v>2020</v>
      </c>
      <c r="B5567" s="24" t="n">
        <v>8</v>
      </c>
      <c r="C5567" s="24" t="n">
        <v>19</v>
      </c>
      <c r="D5567" s="24" t="n">
        <v>22</v>
      </c>
      <c r="E5567" s="24" t="n">
        <v>21.61</v>
      </c>
      <c r="F5567" s="25">
        <f>IF($E5567="","",DATE(IF($A5567="",nominal_year,$A5567),$B5567,$C5567)+($D5567-IF(LEFT(hour_conv,1)="1",1,0))/24)</f>
        <v/>
      </c>
      <c r="G5567" s="26">
        <f>IF(F5567="","",INT(F5567))</f>
        <v/>
      </c>
      <c r="H5567">
        <f>IF(G5567="","",IF(AND(MONTH(G5567)*100+DAY(G5567)&gt;=season_lo,MONTH(G5567)*100+DAY(G5567)&lt;=season_hi),1,0))</f>
        <v/>
      </c>
      <c r="I5567">
        <f>IF(G5567="","",G5567-first_day+1)</f>
        <v/>
      </c>
      <c r="J5567" s="27">
        <f>IF(I5567="","",INDEX(Daily!$J$2:$J$421,I5567))</f>
        <v/>
      </c>
      <c r="K5567" s="27">
        <f>IF(J5567="","",J5567+cat_offset)</f>
        <v/>
      </c>
      <c r="L5567" s="27">
        <f>IF(J5567="","",MAX(0,E5567-J5567)^2)</f>
        <v/>
      </c>
      <c r="M5567" s="27">
        <f>IF(J5567="","",MAX(0,E5567-(J5567+twcdh_off))^2)</f>
        <v/>
      </c>
      <c r="N5567" s="27">
        <f>IF(E5567="","",MAX(0,E5567-swcdh_thr)^2)</f>
        <v/>
      </c>
      <c r="O5567">
        <f>IF(K5567="","",ROUND(E5567-K5567,0))</f>
        <v/>
      </c>
      <c r="P5567">
        <f>IF(O5567="","",IF(O5567&gt;=1,O5567,0))</f>
        <v/>
      </c>
      <c r="Q5567" s="27">
        <f>IF(E5567="","",MAX(0,E5567-22))</f>
        <v/>
      </c>
      <c r="R5567" s="27">
        <f>IF(H5567=1,E5567,"")</f>
        <v/>
      </c>
      <c r="S5567" s="27">
        <f>IF(AND(H5567=1,J5567&lt;&gt;""),E5567-J5567,"")</f>
        <v/>
      </c>
      <c r="T5567">
        <f>IF(G5567="","",MONTH(G5567))</f>
        <v/>
      </c>
    </row>
    <row r="5568">
      <c r="A5568" s="24" t="n">
        <v>2020</v>
      </c>
      <c r="B5568" s="24" t="n">
        <v>8</v>
      </c>
      <c r="C5568" s="24" t="n">
        <v>19</v>
      </c>
      <c r="D5568" s="24" t="n">
        <v>23</v>
      </c>
      <c r="E5568" s="24" t="n">
        <v>20.25</v>
      </c>
      <c r="F5568" s="25">
        <f>IF($E5568="","",DATE(IF($A5568="",nominal_year,$A5568),$B5568,$C5568)+($D5568-IF(LEFT(hour_conv,1)="1",1,0))/24)</f>
        <v/>
      </c>
      <c r="G5568" s="26">
        <f>IF(F5568="","",INT(F5568))</f>
        <v/>
      </c>
      <c r="H5568">
        <f>IF(G5568="","",IF(AND(MONTH(G5568)*100+DAY(G5568)&gt;=season_lo,MONTH(G5568)*100+DAY(G5568)&lt;=season_hi),1,0))</f>
        <v/>
      </c>
      <c r="I5568">
        <f>IF(G5568="","",G5568-first_day+1)</f>
        <v/>
      </c>
      <c r="J5568" s="27">
        <f>IF(I5568="","",INDEX(Daily!$J$2:$J$421,I5568))</f>
        <v/>
      </c>
      <c r="K5568" s="27">
        <f>IF(J5568="","",J5568+cat_offset)</f>
        <v/>
      </c>
      <c r="L5568" s="27">
        <f>IF(J5568="","",MAX(0,E5568-J5568)^2)</f>
        <v/>
      </c>
      <c r="M5568" s="27">
        <f>IF(J5568="","",MAX(0,E5568-(J5568+twcdh_off))^2)</f>
        <v/>
      </c>
      <c r="N5568" s="27">
        <f>IF(E5568="","",MAX(0,E5568-swcdh_thr)^2)</f>
        <v/>
      </c>
      <c r="O5568">
        <f>IF(K5568="","",ROUND(E5568-K5568,0))</f>
        <v/>
      </c>
      <c r="P5568">
        <f>IF(O5568="","",IF(O5568&gt;=1,O5568,0))</f>
        <v/>
      </c>
      <c r="Q5568" s="27">
        <f>IF(E5568="","",MAX(0,E5568-22))</f>
        <v/>
      </c>
      <c r="R5568" s="27">
        <f>IF(H5568=1,E5568,"")</f>
        <v/>
      </c>
      <c r="S5568" s="27">
        <f>IF(AND(H5568=1,J5568&lt;&gt;""),E5568-J5568,"")</f>
        <v/>
      </c>
      <c r="T5568">
        <f>IF(G5568="","",MONTH(G5568))</f>
        <v/>
      </c>
    </row>
    <row r="5569">
      <c r="A5569" s="24" t="n">
        <v>2020</v>
      </c>
      <c r="B5569" s="24" t="n">
        <v>8</v>
      </c>
      <c r="C5569" s="24" t="n">
        <v>19</v>
      </c>
      <c r="D5569" s="24" t="n">
        <v>24</v>
      </c>
      <c r="E5569" s="24" t="n">
        <v>19.43</v>
      </c>
      <c r="F5569" s="25">
        <f>IF($E5569="","",DATE(IF($A5569="",nominal_year,$A5569),$B5569,$C5569)+($D5569-IF(LEFT(hour_conv,1)="1",1,0))/24)</f>
        <v/>
      </c>
      <c r="G5569" s="26">
        <f>IF(F5569="","",INT(F5569))</f>
        <v/>
      </c>
      <c r="H5569">
        <f>IF(G5569="","",IF(AND(MONTH(G5569)*100+DAY(G5569)&gt;=season_lo,MONTH(G5569)*100+DAY(G5569)&lt;=season_hi),1,0))</f>
        <v/>
      </c>
      <c r="I5569">
        <f>IF(G5569="","",G5569-first_day+1)</f>
        <v/>
      </c>
      <c r="J5569" s="27">
        <f>IF(I5569="","",INDEX(Daily!$J$2:$J$421,I5569))</f>
        <v/>
      </c>
      <c r="K5569" s="27">
        <f>IF(J5569="","",J5569+cat_offset)</f>
        <v/>
      </c>
      <c r="L5569" s="27">
        <f>IF(J5569="","",MAX(0,E5569-J5569)^2)</f>
        <v/>
      </c>
      <c r="M5569" s="27">
        <f>IF(J5569="","",MAX(0,E5569-(J5569+twcdh_off))^2)</f>
        <v/>
      </c>
      <c r="N5569" s="27">
        <f>IF(E5569="","",MAX(0,E5569-swcdh_thr)^2)</f>
        <v/>
      </c>
      <c r="O5569">
        <f>IF(K5569="","",ROUND(E5569-K5569,0))</f>
        <v/>
      </c>
      <c r="P5569">
        <f>IF(O5569="","",IF(O5569&gt;=1,O5569,0))</f>
        <v/>
      </c>
      <c r="Q5569" s="27">
        <f>IF(E5569="","",MAX(0,E5569-22))</f>
        <v/>
      </c>
      <c r="R5569" s="27">
        <f>IF(H5569=1,E5569,"")</f>
        <v/>
      </c>
      <c r="S5569" s="27">
        <f>IF(AND(H5569=1,J5569&lt;&gt;""),E5569-J5569,"")</f>
        <v/>
      </c>
      <c r="T5569">
        <f>IF(G5569="","",MONTH(G5569))</f>
        <v/>
      </c>
    </row>
    <row r="5570">
      <c r="A5570" s="24" t="n">
        <v>2020</v>
      </c>
      <c r="B5570" s="24" t="n">
        <v>8</v>
      </c>
      <c r="C5570" s="24" t="n">
        <v>20</v>
      </c>
      <c r="D5570" s="24" t="n">
        <v>1</v>
      </c>
      <c r="E5570" s="24" t="n">
        <v>18.87</v>
      </c>
      <c r="F5570" s="25">
        <f>IF($E5570="","",DATE(IF($A5570="",nominal_year,$A5570),$B5570,$C5570)+($D5570-IF(LEFT(hour_conv,1)="1",1,0))/24)</f>
        <v/>
      </c>
      <c r="G5570" s="26">
        <f>IF(F5570="","",INT(F5570))</f>
        <v/>
      </c>
      <c r="H5570">
        <f>IF(G5570="","",IF(AND(MONTH(G5570)*100+DAY(G5570)&gt;=season_lo,MONTH(G5570)*100+DAY(G5570)&lt;=season_hi),1,0))</f>
        <v/>
      </c>
      <c r="I5570">
        <f>IF(G5570="","",G5570-first_day+1)</f>
        <v/>
      </c>
      <c r="J5570" s="27">
        <f>IF(I5570="","",INDEX(Daily!$J$2:$J$421,I5570))</f>
        <v/>
      </c>
      <c r="K5570" s="27">
        <f>IF(J5570="","",J5570+cat_offset)</f>
        <v/>
      </c>
      <c r="L5570" s="27">
        <f>IF(J5570="","",MAX(0,E5570-J5570)^2)</f>
        <v/>
      </c>
      <c r="M5570" s="27">
        <f>IF(J5570="","",MAX(0,E5570-(J5570+twcdh_off))^2)</f>
        <v/>
      </c>
      <c r="N5570" s="27">
        <f>IF(E5570="","",MAX(0,E5570-swcdh_thr)^2)</f>
        <v/>
      </c>
      <c r="O5570">
        <f>IF(K5570="","",ROUND(E5570-K5570,0))</f>
        <v/>
      </c>
      <c r="P5570">
        <f>IF(O5570="","",IF(O5570&gt;=1,O5570,0))</f>
        <v/>
      </c>
      <c r="Q5570" s="27">
        <f>IF(E5570="","",MAX(0,E5570-22))</f>
        <v/>
      </c>
      <c r="R5570" s="27">
        <f>IF(H5570=1,E5570,"")</f>
        <v/>
      </c>
      <c r="S5570" s="27">
        <f>IF(AND(H5570=1,J5570&lt;&gt;""),E5570-J5570,"")</f>
        <v/>
      </c>
      <c r="T5570">
        <f>IF(G5570="","",MONTH(G5570))</f>
        <v/>
      </c>
    </row>
    <row r="5571">
      <c r="A5571" s="24" t="n">
        <v>2020</v>
      </c>
      <c r="B5571" s="24" t="n">
        <v>8</v>
      </c>
      <c r="C5571" s="24" t="n">
        <v>20</v>
      </c>
      <c r="D5571" s="24" t="n">
        <v>2</v>
      </c>
      <c r="E5571" s="24" t="n">
        <v>17.95</v>
      </c>
      <c r="F5571" s="25">
        <f>IF($E5571="","",DATE(IF($A5571="",nominal_year,$A5571),$B5571,$C5571)+($D5571-IF(LEFT(hour_conv,1)="1",1,0))/24)</f>
        <v/>
      </c>
      <c r="G5571" s="26">
        <f>IF(F5571="","",INT(F5571))</f>
        <v/>
      </c>
      <c r="H5571">
        <f>IF(G5571="","",IF(AND(MONTH(G5571)*100+DAY(G5571)&gt;=season_lo,MONTH(G5571)*100+DAY(G5571)&lt;=season_hi),1,0))</f>
        <v/>
      </c>
      <c r="I5571">
        <f>IF(G5571="","",G5571-first_day+1)</f>
        <v/>
      </c>
      <c r="J5571" s="27">
        <f>IF(I5571="","",INDEX(Daily!$J$2:$J$421,I5571))</f>
        <v/>
      </c>
      <c r="K5571" s="27">
        <f>IF(J5571="","",J5571+cat_offset)</f>
        <v/>
      </c>
      <c r="L5571" s="27">
        <f>IF(J5571="","",MAX(0,E5571-J5571)^2)</f>
        <v/>
      </c>
      <c r="M5571" s="27">
        <f>IF(J5571="","",MAX(0,E5571-(J5571+twcdh_off))^2)</f>
        <v/>
      </c>
      <c r="N5571" s="27">
        <f>IF(E5571="","",MAX(0,E5571-swcdh_thr)^2)</f>
        <v/>
      </c>
      <c r="O5571">
        <f>IF(K5571="","",ROUND(E5571-K5571,0))</f>
        <v/>
      </c>
      <c r="P5571">
        <f>IF(O5571="","",IF(O5571&gt;=1,O5571,0))</f>
        <v/>
      </c>
      <c r="Q5571" s="27">
        <f>IF(E5571="","",MAX(0,E5571-22))</f>
        <v/>
      </c>
      <c r="R5571" s="27">
        <f>IF(H5571=1,E5571,"")</f>
        <v/>
      </c>
      <c r="S5571" s="27">
        <f>IF(AND(H5571=1,J5571&lt;&gt;""),E5571-J5571,"")</f>
        <v/>
      </c>
      <c r="T5571">
        <f>IF(G5571="","",MONTH(G5571))</f>
        <v/>
      </c>
    </row>
    <row r="5572">
      <c r="A5572" s="24" t="n">
        <v>2020</v>
      </c>
      <c r="B5572" s="24" t="n">
        <v>8</v>
      </c>
      <c r="C5572" s="24" t="n">
        <v>20</v>
      </c>
      <c r="D5572" s="24" t="n">
        <v>3</v>
      </c>
      <c r="E5572" s="24" t="n">
        <v>17.51</v>
      </c>
      <c r="F5572" s="25">
        <f>IF($E5572="","",DATE(IF($A5572="",nominal_year,$A5572),$B5572,$C5572)+($D5572-IF(LEFT(hour_conv,1)="1",1,0))/24)</f>
        <v/>
      </c>
      <c r="G5572" s="26">
        <f>IF(F5572="","",INT(F5572))</f>
        <v/>
      </c>
      <c r="H5572">
        <f>IF(G5572="","",IF(AND(MONTH(G5572)*100+DAY(G5572)&gt;=season_lo,MONTH(G5572)*100+DAY(G5572)&lt;=season_hi),1,0))</f>
        <v/>
      </c>
      <c r="I5572">
        <f>IF(G5572="","",G5572-first_day+1)</f>
        <v/>
      </c>
      <c r="J5572" s="27">
        <f>IF(I5572="","",INDEX(Daily!$J$2:$J$421,I5572))</f>
        <v/>
      </c>
      <c r="K5572" s="27">
        <f>IF(J5572="","",J5572+cat_offset)</f>
        <v/>
      </c>
      <c r="L5572" s="27">
        <f>IF(J5572="","",MAX(0,E5572-J5572)^2)</f>
        <v/>
      </c>
      <c r="M5572" s="27">
        <f>IF(J5572="","",MAX(0,E5572-(J5572+twcdh_off))^2)</f>
        <v/>
      </c>
      <c r="N5572" s="27">
        <f>IF(E5572="","",MAX(0,E5572-swcdh_thr)^2)</f>
        <v/>
      </c>
      <c r="O5572">
        <f>IF(K5572="","",ROUND(E5572-K5572,0))</f>
        <v/>
      </c>
      <c r="P5572">
        <f>IF(O5572="","",IF(O5572&gt;=1,O5572,0))</f>
        <v/>
      </c>
      <c r="Q5572" s="27">
        <f>IF(E5572="","",MAX(0,E5572-22))</f>
        <v/>
      </c>
      <c r="R5572" s="27">
        <f>IF(H5572=1,E5572,"")</f>
        <v/>
      </c>
      <c r="S5572" s="27">
        <f>IF(AND(H5572=1,J5572&lt;&gt;""),E5572-J5572,"")</f>
        <v/>
      </c>
      <c r="T5572">
        <f>IF(G5572="","",MONTH(G5572))</f>
        <v/>
      </c>
    </row>
    <row r="5573">
      <c r="A5573" s="24" t="n">
        <v>2020</v>
      </c>
      <c r="B5573" s="24" t="n">
        <v>8</v>
      </c>
      <c r="C5573" s="24" t="n">
        <v>20</v>
      </c>
      <c r="D5573" s="24" t="n">
        <v>4</v>
      </c>
      <c r="E5573" s="24" t="n">
        <v>17.76</v>
      </c>
      <c r="F5573" s="25">
        <f>IF($E5573="","",DATE(IF($A5573="",nominal_year,$A5573),$B5573,$C5573)+($D5573-IF(LEFT(hour_conv,1)="1",1,0))/24)</f>
        <v/>
      </c>
      <c r="G5573" s="26">
        <f>IF(F5573="","",INT(F5573))</f>
        <v/>
      </c>
      <c r="H5573">
        <f>IF(G5573="","",IF(AND(MONTH(G5573)*100+DAY(G5573)&gt;=season_lo,MONTH(G5573)*100+DAY(G5573)&lt;=season_hi),1,0))</f>
        <v/>
      </c>
      <c r="I5573">
        <f>IF(G5573="","",G5573-first_day+1)</f>
        <v/>
      </c>
      <c r="J5573" s="27">
        <f>IF(I5573="","",INDEX(Daily!$J$2:$J$421,I5573))</f>
        <v/>
      </c>
      <c r="K5573" s="27">
        <f>IF(J5573="","",J5573+cat_offset)</f>
        <v/>
      </c>
      <c r="L5573" s="27">
        <f>IF(J5573="","",MAX(0,E5573-J5573)^2)</f>
        <v/>
      </c>
      <c r="M5573" s="27">
        <f>IF(J5573="","",MAX(0,E5573-(J5573+twcdh_off))^2)</f>
        <v/>
      </c>
      <c r="N5573" s="27">
        <f>IF(E5573="","",MAX(0,E5573-swcdh_thr)^2)</f>
        <v/>
      </c>
      <c r="O5573">
        <f>IF(K5573="","",ROUND(E5573-K5573,0))</f>
        <v/>
      </c>
      <c r="P5573">
        <f>IF(O5573="","",IF(O5573&gt;=1,O5573,0))</f>
        <v/>
      </c>
      <c r="Q5573" s="27">
        <f>IF(E5573="","",MAX(0,E5573-22))</f>
        <v/>
      </c>
      <c r="R5573" s="27">
        <f>IF(H5573=1,E5573,"")</f>
        <v/>
      </c>
      <c r="S5573" s="27">
        <f>IF(AND(H5573=1,J5573&lt;&gt;""),E5573-J5573,"")</f>
        <v/>
      </c>
      <c r="T5573">
        <f>IF(G5573="","",MONTH(G5573))</f>
        <v/>
      </c>
    </row>
    <row r="5574">
      <c r="A5574" s="24" t="n">
        <v>2020</v>
      </c>
      <c r="B5574" s="24" t="n">
        <v>8</v>
      </c>
      <c r="C5574" s="24" t="n">
        <v>20</v>
      </c>
      <c r="D5574" s="24" t="n">
        <v>5</v>
      </c>
      <c r="E5574" s="24" t="n">
        <v>18.03</v>
      </c>
      <c r="F5574" s="25">
        <f>IF($E5574="","",DATE(IF($A5574="",nominal_year,$A5574),$B5574,$C5574)+($D5574-IF(LEFT(hour_conv,1)="1",1,0))/24)</f>
        <v/>
      </c>
      <c r="G5574" s="26">
        <f>IF(F5574="","",INT(F5574))</f>
        <v/>
      </c>
      <c r="H5574">
        <f>IF(G5574="","",IF(AND(MONTH(G5574)*100+DAY(G5574)&gt;=season_lo,MONTH(G5574)*100+DAY(G5574)&lt;=season_hi),1,0))</f>
        <v/>
      </c>
      <c r="I5574">
        <f>IF(G5574="","",G5574-first_day+1)</f>
        <v/>
      </c>
      <c r="J5574" s="27">
        <f>IF(I5574="","",INDEX(Daily!$J$2:$J$421,I5574))</f>
        <v/>
      </c>
      <c r="K5574" s="27">
        <f>IF(J5574="","",J5574+cat_offset)</f>
        <v/>
      </c>
      <c r="L5574" s="27">
        <f>IF(J5574="","",MAX(0,E5574-J5574)^2)</f>
        <v/>
      </c>
      <c r="M5574" s="27">
        <f>IF(J5574="","",MAX(0,E5574-(J5574+twcdh_off))^2)</f>
        <v/>
      </c>
      <c r="N5574" s="27">
        <f>IF(E5574="","",MAX(0,E5574-swcdh_thr)^2)</f>
        <v/>
      </c>
      <c r="O5574">
        <f>IF(K5574="","",ROUND(E5574-K5574,0))</f>
        <v/>
      </c>
      <c r="P5574">
        <f>IF(O5574="","",IF(O5574&gt;=1,O5574,0))</f>
        <v/>
      </c>
      <c r="Q5574" s="27">
        <f>IF(E5574="","",MAX(0,E5574-22))</f>
        <v/>
      </c>
      <c r="R5574" s="27">
        <f>IF(H5574=1,E5574,"")</f>
        <v/>
      </c>
      <c r="S5574" s="27">
        <f>IF(AND(H5574=1,J5574&lt;&gt;""),E5574-J5574,"")</f>
        <v/>
      </c>
      <c r="T5574">
        <f>IF(G5574="","",MONTH(G5574))</f>
        <v/>
      </c>
    </row>
    <row r="5575">
      <c r="A5575" s="24" t="n">
        <v>2020</v>
      </c>
      <c r="B5575" s="24" t="n">
        <v>8</v>
      </c>
      <c r="C5575" s="24" t="n">
        <v>20</v>
      </c>
      <c r="D5575" s="24" t="n">
        <v>6</v>
      </c>
      <c r="E5575" s="24" t="n">
        <v>18.47</v>
      </c>
      <c r="F5575" s="25">
        <f>IF($E5575="","",DATE(IF($A5575="",nominal_year,$A5575),$B5575,$C5575)+($D5575-IF(LEFT(hour_conv,1)="1",1,0))/24)</f>
        <v/>
      </c>
      <c r="G5575" s="26">
        <f>IF(F5575="","",INT(F5575))</f>
        <v/>
      </c>
      <c r="H5575">
        <f>IF(G5575="","",IF(AND(MONTH(G5575)*100+DAY(G5575)&gt;=season_lo,MONTH(G5575)*100+DAY(G5575)&lt;=season_hi),1,0))</f>
        <v/>
      </c>
      <c r="I5575">
        <f>IF(G5575="","",G5575-first_day+1)</f>
        <v/>
      </c>
      <c r="J5575" s="27">
        <f>IF(I5575="","",INDEX(Daily!$J$2:$J$421,I5575))</f>
        <v/>
      </c>
      <c r="K5575" s="27">
        <f>IF(J5575="","",J5575+cat_offset)</f>
        <v/>
      </c>
      <c r="L5575" s="27">
        <f>IF(J5575="","",MAX(0,E5575-J5575)^2)</f>
        <v/>
      </c>
      <c r="M5575" s="27">
        <f>IF(J5575="","",MAX(0,E5575-(J5575+twcdh_off))^2)</f>
        <v/>
      </c>
      <c r="N5575" s="27">
        <f>IF(E5575="","",MAX(0,E5575-swcdh_thr)^2)</f>
        <v/>
      </c>
      <c r="O5575">
        <f>IF(K5575="","",ROUND(E5575-K5575,0))</f>
        <v/>
      </c>
      <c r="P5575">
        <f>IF(O5575="","",IF(O5575&gt;=1,O5575,0))</f>
        <v/>
      </c>
      <c r="Q5575" s="27">
        <f>IF(E5575="","",MAX(0,E5575-22))</f>
        <v/>
      </c>
      <c r="R5575" s="27">
        <f>IF(H5575=1,E5575,"")</f>
        <v/>
      </c>
      <c r="S5575" s="27">
        <f>IF(AND(H5575=1,J5575&lt;&gt;""),E5575-J5575,"")</f>
        <v/>
      </c>
      <c r="T5575">
        <f>IF(G5575="","",MONTH(G5575))</f>
        <v/>
      </c>
    </row>
    <row r="5576">
      <c r="A5576" s="24" t="n">
        <v>2020</v>
      </c>
      <c r="B5576" s="24" t="n">
        <v>8</v>
      </c>
      <c r="C5576" s="24" t="n">
        <v>20</v>
      </c>
      <c r="D5576" s="24" t="n">
        <v>7</v>
      </c>
      <c r="E5576" s="24" t="n">
        <v>19.12</v>
      </c>
      <c r="F5576" s="25">
        <f>IF($E5576="","",DATE(IF($A5576="",nominal_year,$A5576),$B5576,$C5576)+($D5576-IF(LEFT(hour_conv,1)="1",1,0))/24)</f>
        <v/>
      </c>
      <c r="G5576" s="26">
        <f>IF(F5576="","",INT(F5576))</f>
        <v/>
      </c>
      <c r="H5576">
        <f>IF(G5576="","",IF(AND(MONTH(G5576)*100+DAY(G5576)&gt;=season_lo,MONTH(G5576)*100+DAY(G5576)&lt;=season_hi),1,0))</f>
        <v/>
      </c>
      <c r="I5576">
        <f>IF(G5576="","",G5576-first_day+1)</f>
        <v/>
      </c>
      <c r="J5576" s="27">
        <f>IF(I5576="","",INDEX(Daily!$J$2:$J$421,I5576))</f>
        <v/>
      </c>
      <c r="K5576" s="27">
        <f>IF(J5576="","",J5576+cat_offset)</f>
        <v/>
      </c>
      <c r="L5576" s="27">
        <f>IF(J5576="","",MAX(0,E5576-J5576)^2)</f>
        <v/>
      </c>
      <c r="M5576" s="27">
        <f>IF(J5576="","",MAX(0,E5576-(J5576+twcdh_off))^2)</f>
        <v/>
      </c>
      <c r="N5576" s="27">
        <f>IF(E5576="","",MAX(0,E5576-swcdh_thr)^2)</f>
        <v/>
      </c>
      <c r="O5576">
        <f>IF(K5576="","",ROUND(E5576-K5576,0))</f>
        <v/>
      </c>
      <c r="P5576">
        <f>IF(O5576="","",IF(O5576&gt;=1,O5576,0))</f>
        <v/>
      </c>
      <c r="Q5576" s="27">
        <f>IF(E5576="","",MAX(0,E5576-22))</f>
        <v/>
      </c>
      <c r="R5576" s="27">
        <f>IF(H5576=1,E5576,"")</f>
        <v/>
      </c>
      <c r="S5576" s="27">
        <f>IF(AND(H5576=1,J5576&lt;&gt;""),E5576-J5576,"")</f>
        <v/>
      </c>
      <c r="T5576">
        <f>IF(G5576="","",MONTH(G5576))</f>
        <v/>
      </c>
    </row>
    <row r="5577">
      <c r="A5577" s="24" t="n">
        <v>2020</v>
      </c>
      <c r="B5577" s="24" t="n">
        <v>8</v>
      </c>
      <c r="C5577" s="24" t="n">
        <v>20</v>
      </c>
      <c r="D5577" s="24" t="n">
        <v>8</v>
      </c>
      <c r="E5577" s="24" t="n">
        <v>18.49</v>
      </c>
      <c r="F5577" s="25">
        <f>IF($E5577="","",DATE(IF($A5577="",nominal_year,$A5577),$B5577,$C5577)+($D5577-IF(LEFT(hour_conv,1)="1",1,0))/24)</f>
        <v/>
      </c>
      <c r="G5577" s="26">
        <f>IF(F5577="","",INT(F5577))</f>
        <v/>
      </c>
      <c r="H5577">
        <f>IF(G5577="","",IF(AND(MONTH(G5577)*100+DAY(G5577)&gt;=season_lo,MONTH(G5577)*100+DAY(G5577)&lt;=season_hi),1,0))</f>
        <v/>
      </c>
      <c r="I5577">
        <f>IF(G5577="","",G5577-first_day+1)</f>
        <v/>
      </c>
      <c r="J5577" s="27">
        <f>IF(I5577="","",INDEX(Daily!$J$2:$J$421,I5577))</f>
        <v/>
      </c>
      <c r="K5577" s="27">
        <f>IF(J5577="","",J5577+cat_offset)</f>
        <v/>
      </c>
      <c r="L5577" s="27">
        <f>IF(J5577="","",MAX(0,E5577-J5577)^2)</f>
        <v/>
      </c>
      <c r="M5577" s="27">
        <f>IF(J5577="","",MAX(0,E5577-(J5577+twcdh_off))^2)</f>
        <v/>
      </c>
      <c r="N5577" s="27">
        <f>IF(E5577="","",MAX(0,E5577-swcdh_thr)^2)</f>
        <v/>
      </c>
      <c r="O5577">
        <f>IF(K5577="","",ROUND(E5577-K5577,0))</f>
        <v/>
      </c>
      <c r="P5577">
        <f>IF(O5577="","",IF(O5577&gt;=1,O5577,0))</f>
        <v/>
      </c>
      <c r="Q5577" s="27">
        <f>IF(E5577="","",MAX(0,E5577-22))</f>
        <v/>
      </c>
      <c r="R5577" s="27">
        <f>IF(H5577=1,E5577,"")</f>
        <v/>
      </c>
      <c r="S5577" s="27">
        <f>IF(AND(H5577=1,J5577&lt;&gt;""),E5577-J5577,"")</f>
        <v/>
      </c>
      <c r="T5577">
        <f>IF(G5577="","",MONTH(G5577))</f>
        <v/>
      </c>
    </row>
    <row r="5578">
      <c r="A5578" s="24" t="n">
        <v>2020</v>
      </c>
      <c r="B5578" s="24" t="n">
        <v>8</v>
      </c>
      <c r="C5578" s="24" t="n">
        <v>20</v>
      </c>
      <c r="D5578" s="24" t="n">
        <v>9</v>
      </c>
      <c r="E5578" s="24" t="n">
        <v>20.53</v>
      </c>
      <c r="F5578" s="25">
        <f>IF($E5578="","",DATE(IF($A5578="",nominal_year,$A5578),$B5578,$C5578)+($D5578-IF(LEFT(hour_conv,1)="1",1,0))/24)</f>
        <v/>
      </c>
      <c r="G5578" s="26">
        <f>IF(F5578="","",INT(F5578))</f>
        <v/>
      </c>
      <c r="H5578">
        <f>IF(G5578="","",IF(AND(MONTH(G5578)*100+DAY(G5578)&gt;=season_lo,MONTH(G5578)*100+DAY(G5578)&lt;=season_hi),1,0))</f>
        <v/>
      </c>
      <c r="I5578">
        <f>IF(G5578="","",G5578-first_day+1)</f>
        <v/>
      </c>
      <c r="J5578" s="27">
        <f>IF(I5578="","",INDEX(Daily!$J$2:$J$421,I5578))</f>
        <v/>
      </c>
      <c r="K5578" s="27">
        <f>IF(J5578="","",J5578+cat_offset)</f>
        <v/>
      </c>
      <c r="L5578" s="27">
        <f>IF(J5578="","",MAX(0,E5578-J5578)^2)</f>
        <v/>
      </c>
      <c r="M5578" s="27">
        <f>IF(J5578="","",MAX(0,E5578-(J5578+twcdh_off))^2)</f>
        <v/>
      </c>
      <c r="N5578" s="27">
        <f>IF(E5578="","",MAX(0,E5578-swcdh_thr)^2)</f>
        <v/>
      </c>
      <c r="O5578">
        <f>IF(K5578="","",ROUND(E5578-K5578,0))</f>
        <v/>
      </c>
      <c r="P5578">
        <f>IF(O5578="","",IF(O5578&gt;=1,O5578,0))</f>
        <v/>
      </c>
      <c r="Q5578" s="27">
        <f>IF(E5578="","",MAX(0,E5578-22))</f>
        <v/>
      </c>
      <c r="R5578" s="27">
        <f>IF(H5578=1,E5578,"")</f>
        <v/>
      </c>
      <c r="S5578" s="27">
        <f>IF(AND(H5578=1,J5578&lt;&gt;""),E5578-J5578,"")</f>
        <v/>
      </c>
      <c r="T5578">
        <f>IF(G5578="","",MONTH(G5578))</f>
        <v/>
      </c>
    </row>
    <row r="5579">
      <c r="A5579" s="24" t="n">
        <v>2020</v>
      </c>
      <c r="B5579" s="24" t="n">
        <v>8</v>
      </c>
      <c r="C5579" s="24" t="n">
        <v>20</v>
      </c>
      <c r="D5579" s="24" t="n">
        <v>10</v>
      </c>
      <c r="E5579" s="24" t="n">
        <v>22.02</v>
      </c>
      <c r="F5579" s="25">
        <f>IF($E5579="","",DATE(IF($A5579="",nominal_year,$A5579),$B5579,$C5579)+($D5579-IF(LEFT(hour_conv,1)="1",1,0))/24)</f>
        <v/>
      </c>
      <c r="G5579" s="26">
        <f>IF(F5579="","",INT(F5579))</f>
        <v/>
      </c>
      <c r="H5579">
        <f>IF(G5579="","",IF(AND(MONTH(G5579)*100+DAY(G5579)&gt;=season_lo,MONTH(G5579)*100+DAY(G5579)&lt;=season_hi),1,0))</f>
        <v/>
      </c>
      <c r="I5579">
        <f>IF(G5579="","",G5579-first_day+1)</f>
        <v/>
      </c>
      <c r="J5579" s="27">
        <f>IF(I5579="","",INDEX(Daily!$J$2:$J$421,I5579))</f>
        <v/>
      </c>
      <c r="K5579" s="27">
        <f>IF(J5579="","",J5579+cat_offset)</f>
        <v/>
      </c>
      <c r="L5579" s="27">
        <f>IF(J5579="","",MAX(0,E5579-J5579)^2)</f>
        <v/>
      </c>
      <c r="M5579" s="27">
        <f>IF(J5579="","",MAX(0,E5579-(J5579+twcdh_off))^2)</f>
        <v/>
      </c>
      <c r="N5579" s="27">
        <f>IF(E5579="","",MAX(0,E5579-swcdh_thr)^2)</f>
        <v/>
      </c>
      <c r="O5579">
        <f>IF(K5579="","",ROUND(E5579-K5579,0))</f>
        <v/>
      </c>
      <c r="P5579">
        <f>IF(O5579="","",IF(O5579&gt;=1,O5579,0))</f>
        <v/>
      </c>
      <c r="Q5579" s="27">
        <f>IF(E5579="","",MAX(0,E5579-22))</f>
        <v/>
      </c>
      <c r="R5579" s="27">
        <f>IF(H5579=1,E5579,"")</f>
        <v/>
      </c>
      <c r="S5579" s="27">
        <f>IF(AND(H5579=1,J5579&lt;&gt;""),E5579-J5579,"")</f>
        <v/>
      </c>
      <c r="T5579">
        <f>IF(G5579="","",MONTH(G5579))</f>
        <v/>
      </c>
    </row>
    <row r="5580">
      <c r="A5580" s="24" t="n">
        <v>2020</v>
      </c>
      <c r="B5580" s="24" t="n">
        <v>8</v>
      </c>
      <c r="C5580" s="24" t="n">
        <v>20</v>
      </c>
      <c r="D5580" s="24" t="n">
        <v>11</v>
      </c>
      <c r="E5580" s="24" t="n">
        <v>23.71</v>
      </c>
      <c r="F5580" s="25">
        <f>IF($E5580="","",DATE(IF($A5580="",nominal_year,$A5580),$B5580,$C5580)+($D5580-IF(LEFT(hour_conv,1)="1",1,0))/24)</f>
        <v/>
      </c>
      <c r="G5580" s="26">
        <f>IF(F5580="","",INT(F5580))</f>
        <v/>
      </c>
      <c r="H5580">
        <f>IF(G5580="","",IF(AND(MONTH(G5580)*100+DAY(G5580)&gt;=season_lo,MONTH(G5580)*100+DAY(G5580)&lt;=season_hi),1,0))</f>
        <v/>
      </c>
      <c r="I5580">
        <f>IF(G5580="","",G5580-first_day+1)</f>
        <v/>
      </c>
      <c r="J5580" s="27">
        <f>IF(I5580="","",INDEX(Daily!$J$2:$J$421,I5580))</f>
        <v/>
      </c>
      <c r="K5580" s="27">
        <f>IF(J5580="","",J5580+cat_offset)</f>
        <v/>
      </c>
      <c r="L5580" s="27">
        <f>IF(J5580="","",MAX(0,E5580-J5580)^2)</f>
        <v/>
      </c>
      <c r="M5580" s="27">
        <f>IF(J5580="","",MAX(0,E5580-(J5580+twcdh_off))^2)</f>
        <v/>
      </c>
      <c r="N5580" s="27">
        <f>IF(E5580="","",MAX(0,E5580-swcdh_thr)^2)</f>
        <v/>
      </c>
      <c r="O5580">
        <f>IF(K5580="","",ROUND(E5580-K5580,0))</f>
        <v/>
      </c>
      <c r="P5580">
        <f>IF(O5580="","",IF(O5580&gt;=1,O5580,0))</f>
        <v/>
      </c>
      <c r="Q5580" s="27">
        <f>IF(E5580="","",MAX(0,E5580-22))</f>
        <v/>
      </c>
      <c r="R5580" s="27">
        <f>IF(H5580=1,E5580,"")</f>
        <v/>
      </c>
      <c r="S5580" s="27">
        <f>IF(AND(H5580=1,J5580&lt;&gt;""),E5580-J5580,"")</f>
        <v/>
      </c>
      <c r="T5580">
        <f>IF(G5580="","",MONTH(G5580))</f>
        <v/>
      </c>
    </row>
    <row r="5581">
      <c r="A5581" s="24" t="n">
        <v>2020</v>
      </c>
      <c r="B5581" s="24" t="n">
        <v>8</v>
      </c>
      <c r="C5581" s="24" t="n">
        <v>20</v>
      </c>
      <c r="D5581" s="24" t="n">
        <v>12</v>
      </c>
      <c r="E5581" s="24" t="n">
        <v>24.37</v>
      </c>
      <c r="F5581" s="25">
        <f>IF($E5581="","",DATE(IF($A5581="",nominal_year,$A5581),$B5581,$C5581)+($D5581-IF(LEFT(hour_conv,1)="1",1,0))/24)</f>
        <v/>
      </c>
      <c r="G5581" s="26">
        <f>IF(F5581="","",INT(F5581))</f>
        <v/>
      </c>
      <c r="H5581">
        <f>IF(G5581="","",IF(AND(MONTH(G5581)*100+DAY(G5581)&gt;=season_lo,MONTH(G5581)*100+DAY(G5581)&lt;=season_hi),1,0))</f>
        <v/>
      </c>
      <c r="I5581">
        <f>IF(G5581="","",G5581-first_day+1)</f>
        <v/>
      </c>
      <c r="J5581" s="27">
        <f>IF(I5581="","",INDEX(Daily!$J$2:$J$421,I5581))</f>
        <v/>
      </c>
      <c r="K5581" s="27">
        <f>IF(J5581="","",J5581+cat_offset)</f>
        <v/>
      </c>
      <c r="L5581" s="27">
        <f>IF(J5581="","",MAX(0,E5581-J5581)^2)</f>
        <v/>
      </c>
      <c r="M5581" s="27">
        <f>IF(J5581="","",MAX(0,E5581-(J5581+twcdh_off))^2)</f>
        <v/>
      </c>
      <c r="N5581" s="27">
        <f>IF(E5581="","",MAX(0,E5581-swcdh_thr)^2)</f>
        <v/>
      </c>
      <c r="O5581">
        <f>IF(K5581="","",ROUND(E5581-K5581,0))</f>
        <v/>
      </c>
      <c r="P5581">
        <f>IF(O5581="","",IF(O5581&gt;=1,O5581,0))</f>
        <v/>
      </c>
      <c r="Q5581" s="27">
        <f>IF(E5581="","",MAX(0,E5581-22))</f>
        <v/>
      </c>
      <c r="R5581" s="27">
        <f>IF(H5581=1,E5581,"")</f>
        <v/>
      </c>
      <c r="S5581" s="27">
        <f>IF(AND(H5581=1,J5581&lt;&gt;""),E5581-J5581,"")</f>
        <v/>
      </c>
      <c r="T5581">
        <f>IF(G5581="","",MONTH(G5581))</f>
        <v/>
      </c>
    </row>
    <row r="5582">
      <c r="A5582" s="24" t="n">
        <v>2020</v>
      </c>
      <c r="B5582" s="24" t="n">
        <v>8</v>
      </c>
      <c r="C5582" s="24" t="n">
        <v>20</v>
      </c>
      <c r="D5582" s="24" t="n">
        <v>13</v>
      </c>
      <c r="E5582" s="24" t="n">
        <v>26.76</v>
      </c>
      <c r="F5582" s="25">
        <f>IF($E5582="","",DATE(IF($A5582="",nominal_year,$A5582),$B5582,$C5582)+($D5582-IF(LEFT(hour_conv,1)="1",1,0))/24)</f>
        <v/>
      </c>
      <c r="G5582" s="26">
        <f>IF(F5582="","",INT(F5582))</f>
        <v/>
      </c>
      <c r="H5582">
        <f>IF(G5582="","",IF(AND(MONTH(G5582)*100+DAY(G5582)&gt;=season_lo,MONTH(G5582)*100+DAY(G5582)&lt;=season_hi),1,0))</f>
        <v/>
      </c>
      <c r="I5582">
        <f>IF(G5582="","",G5582-first_day+1)</f>
        <v/>
      </c>
      <c r="J5582" s="27">
        <f>IF(I5582="","",INDEX(Daily!$J$2:$J$421,I5582))</f>
        <v/>
      </c>
      <c r="K5582" s="27">
        <f>IF(J5582="","",J5582+cat_offset)</f>
        <v/>
      </c>
      <c r="L5582" s="27">
        <f>IF(J5582="","",MAX(0,E5582-J5582)^2)</f>
        <v/>
      </c>
      <c r="M5582" s="27">
        <f>IF(J5582="","",MAX(0,E5582-(J5582+twcdh_off))^2)</f>
        <v/>
      </c>
      <c r="N5582" s="27">
        <f>IF(E5582="","",MAX(0,E5582-swcdh_thr)^2)</f>
        <v/>
      </c>
      <c r="O5582">
        <f>IF(K5582="","",ROUND(E5582-K5582,0))</f>
        <v/>
      </c>
      <c r="P5582">
        <f>IF(O5582="","",IF(O5582&gt;=1,O5582,0))</f>
        <v/>
      </c>
      <c r="Q5582" s="27">
        <f>IF(E5582="","",MAX(0,E5582-22))</f>
        <v/>
      </c>
      <c r="R5582" s="27">
        <f>IF(H5582=1,E5582,"")</f>
        <v/>
      </c>
      <c r="S5582" s="27">
        <f>IF(AND(H5582=1,J5582&lt;&gt;""),E5582-J5582,"")</f>
        <v/>
      </c>
      <c r="T5582">
        <f>IF(G5582="","",MONTH(G5582))</f>
        <v/>
      </c>
    </row>
    <row r="5583">
      <c r="A5583" s="24" t="n">
        <v>2020</v>
      </c>
      <c r="B5583" s="24" t="n">
        <v>8</v>
      </c>
      <c r="C5583" s="24" t="n">
        <v>20</v>
      </c>
      <c r="D5583" s="24" t="n">
        <v>14</v>
      </c>
      <c r="E5583" s="24" t="n">
        <v>27.2</v>
      </c>
      <c r="F5583" s="25">
        <f>IF($E5583="","",DATE(IF($A5583="",nominal_year,$A5583),$B5583,$C5583)+($D5583-IF(LEFT(hour_conv,1)="1",1,0))/24)</f>
        <v/>
      </c>
      <c r="G5583" s="26">
        <f>IF(F5583="","",INT(F5583))</f>
        <v/>
      </c>
      <c r="H5583">
        <f>IF(G5583="","",IF(AND(MONTH(G5583)*100+DAY(G5583)&gt;=season_lo,MONTH(G5583)*100+DAY(G5583)&lt;=season_hi),1,0))</f>
        <v/>
      </c>
      <c r="I5583">
        <f>IF(G5583="","",G5583-first_day+1)</f>
        <v/>
      </c>
      <c r="J5583" s="27">
        <f>IF(I5583="","",INDEX(Daily!$J$2:$J$421,I5583))</f>
        <v/>
      </c>
      <c r="K5583" s="27">
        <f>IF(J5583="","",J5583+cat_offset)</f>
        <v/>
      </c>
      <c r="L5583" s="27">
        <f>IF(J5583="","",MAX(0,E5583-J5583)^2)</f>
        <v/>
      </c>
      <c r="M5583" s="27">
        <f>IF(J5583="","",MAX(0,E5583-(J5583+twcdh_off))^2)</f>
        <v/>
      </c>
      <c r="N5583" s="27">
        <f>IF(E5583="","",MAX(0,E5583-swcdh_thr)^2)</f>
        <v/>
      </c>
      <c r="O5583">
        <f>IF(K5583="","",ROUND(E5583-K5583,0))</f>
        <v/>
      </c>
      <c r="P5583">
        <f>IF(O5583="","",IF(O5583&gt;=1,O5583,0))</f>
        <v/>
      </c>
      <c r="Q5583" s="27">
        <f>IF(E5583="","",MAX(0,E5583-22))</f>
        <v/>
      </c>
      <c r="R5583" s="27">
        <f>IF(H5583=1,E5583,"")</f>
        <v/>
      </c>
      <c r="S5583" s="27">
        <f>IF(AND(H5583=1,J5583&lt;&gt;""),E5583-J5583,"")</f>
        <v/>
      </c>
      <c r="T5583">
        <f>IF(G5583="","",MONTH(G5583))</f>
        <v/>
      </c>
    </row>
    <row r="5584">
      <c r="A5584" s="24" t="n">
        <v>2020</v>
      </c>
      <c r="B5584" s="24" t="n">
        <v>8</v>
      </c>
      <c r="C5584" s="24" t="n">
        <v>20</v>
      </c>
      <c r="D5584" s="24" t="n">
        <v>15</v>
      </c>
      <c r="E5584" s="24" t="n">
        <v>27.38</v>
      </c>
      <c r="F5584" s="25">
        <f>IF($E5584="","",DATE(IF($A5584="",nominal_year,$A5584),$B5584,$C5584)+($D5584-IF(LEFT(hour_conv,1)="1",1,0))/24)</f>
        <v/>
      </c>
      <c r="G5584" s="26">
        <f>IF(F5584="","",INT(F5584))</f>
        <v/>
      </c>
      <c r="H5584">
        <f>IF(G5584="","",IF(AND(MONTH(G5584)*100+DAY(G5584)&gt;=season_lo,MONTH(G5584)*100+DAY(G5584)&lt;=season_hi),1,0))</f>
        <v/>
      </c>
      <c r="I5584">
        <f>IF(G5584="","",G5584-first_day+1)</f>
        <v/>
      </c>
      <c r="J5584" s="27">
        <f>IF(I5584="","",INDEX(Daily!$J$2:$J$421,I5584))</f>
        <v/>
      </c>
      <c r="K5584" s="27">
        <f>IF(J5584="","",J5584+cat_offset)</f>
        <v/>
      </c>
      <c r="L5584" s="27">
        <f>IF(J5584="","",MAX(0,E5584-J5584)^2)</f>
        <v/>
      </c>
      <c r="M5584" s="27">
        <f>IF(J5584="","",MAX(0,E5584-(J5584+twcdh_off))^2)</f>
        <v/>
      </c>
      <c r="N5584" s="27">
        <f>IF(E5584="","",MAX(0,E5584-swcdh_thr)^2)</f>
        <v/>
      </c>
      <c r="O5584">
        <f>IF(K5584="","",ROUND(E5584-K5584,0))</f>
        <v/>
      </c>
      <c r="P5584">
        <f>IF(O5584="","",IF(O5584&gt;=1,O5584,0))</f>
        <v/>
      </c>
      <c r="Q5584" s="27">
        <f>IF(E5584="","",MAX(0,E5584-22))</f>
        <v/>
      </c>
      <c r="R5584" s="27">
        <f>IF(H5584=1,E5584,"")</f>
        <v/>
      </c>
      <c r="S5584" s="27">
        <f>IF(AND(H5584=1,J5584&lt;&gt;""),E5584-J5584,"")</f>
        <v/>
      </c>
      <c r="T5584">
        <f>IF(G5584="","",MONTH(G5584))</f>
        <v/>
      </c>
    </row>
    <row r="5585">
      <c r="A5585" s="24" t="n">
        <v>2020</v>
      </c>
      <c r="B5585" s="24" t="n">
        <v>8</v>
      </c>
      <c r="C5585" s="24" t="n">
        <v>20</v>
      </c>
      <c r="D5585" s="24" t="n">
        <v>16</v>
      </c>
      <c r="E5585" s="24" t="n">
        <v>27.85</v>
      </c>
      <c r="F5585" s="25">
        <f>IF($E5585="","",DATE(IF($A5585="",nominal_year,$A5585),$B5585,$C5585)+($D5585-IF(LEFT(hour_conv,1)="1",1,0))/24)</f>
        <v/>
      </c>
      <c r="G5585" s="26">
        <f>IF(F5585="","",INT(F5585))</f>
        <v/>
      </c>
      <c r="H5585">
        <f>IF(G5585="","",IF(AND(MONTH(G5585)*100+DAY(G5585)&gt;=season_lo,MONTH(G5585)*100+DAY(G5585)&lt;=season_hi),1,0))</f>
        <v/>
      </c>
      <c r="I5585">
        <f>IF(G5585="","",G5585-first_day+1)</f>
        <v/>
      </c>
      <c r="J5585" s="27">
        <f>IF(I5585="","",INDEX(Daily!$J$2:$J$421,I5585))</f>
        <v/>
      </c>
      <c r="K5585" s="27">
        <f>IF(J5585="","",J5585+cat_offset)</f>
        <v/>
      </c>
      <c r="L5585" s="27">
        <f>IF(J5585="","",MAX(0,E5585-J5585)^2)</f>
        <v/>
      </c>
      <c r="M5585" s="27">
        <f>IF(J5585="","",MAX(0,E5585-(J5585+twcdh_off))^2)</f>
        <v/>
      </c>
      <c r="N5585" s="27">
        <f>IF(E5585="","",MAX(0,E5585-swcdh_thr)^2)</f>
        <v/>
      </c>
      <c r="O5585">
        <f>IF(K5585="","",ROUND(E5585-K5585,0))</f>
        <v/>
      </c>
      <c r="P5585">
        <f>IF(O5585="","",IF(O5585&gt;=1,O5585,0))</f>
        <v/>
      </c>
      <c r="Q5585" s="27">
        <f>IF(E5585="","",MAX(0,E5585-22))</f>
        <v/>
      </c>
      <c r="R5585" s="27">
        <f>IF(H5585=1,E5585,"")</f>
        <v/>
      </c>
      <c r="S5585" s="27">
        <f>IF(AND(H5585=1,J5585&lt;&gt;""),E5585-J5585,"")</f>
        <v/>
      </c>
      <c r="T5585">
        <f>IF(G5585="","",MONTH(G5585))</f>
        <v/>
      </c>
    </row>
    <row r="5586">
      <c r="A5586" s="24" t="n">
        <v>2020</v>
      </c>
      <c r="B5586" s="24" t="n">
        <v>8</v>
      </c>
      <c r="C5586" s="24" t="n">
        <v>20</v>
      </c>
      <c r="D5586" s="24" t="n">
        <v>17</v>
      </c>
      <c r="E5586" s="24" t="n">
        <v>27.41</v>
      </c>
      <c r="F5586" s="25">
        <f>IF($E5586="","",DATE(IF($A5586="",nominal_year,$A5586),$B5586,$C5586)+($D5586-IF(LEFT(hour_conv,1)="1",1,0))/24)</f>
        <v/>
      </c>
      <c r="G5586" s="26">
        <f>IF(F5586="","",INT(F5586))</f>
        <v/>
      </c>
      <c r="H5586">
        <f>IF(G5586="","",IF(AND(MONTH(G5586)*100+DAY(G5586)&gt;=season_lo,MONTH(G5586)*100+DAY(G5586)&lt;=season_hi),1,0))</f>
        <v/>
      </c>
      <c r="I5586">
        <f>IF(G5586="","",G5586-first_day+1)</f>
        <v/>
      </c>
      <c r="J5586" s="27">
        <f>IF(I5586="","",INDEX(Daily!$J$2:$J$421,I5586))</f>
        <v/>
      </c>
      <c r="K5586" s="27">
        <f>IF(J5586="","",J5586+cat_offset)</f>
        <v/>
      </c>
      <c r="L5586" s="27">
        <f>IF(J5586="","",MAX(0,E5586-J5586)^2)</f>
        <v/>
      </c>
      <c r="M5586" s="27">
        <f>IF(J5586="","",MAX(0,E5586-(J5586+twcdh_off))^2)</f>
        <v/>
      </c>
      <c r="N5586" s="27">
        <f>IF(E5586="","",MAX(0,E5586-swcdh_thr)^2)</f>
        <v/>
      </c>
      <c r="O5586">
        <f>IF(K5586="","",ROUND(E5586-K5586,0))</f>
        <v/>
      </c>
      <c r="P5586">
        <f>IF(O5586="","",IF(O5586&gt;=1,O5586,0))</f>
        <v/>
      </c>
      <c r="Q5586" s="27">
        <f>IF(E5586="","",MAX(0,E5586-22))</f>
        <v/>
      </c>
      <c r="R5586" s="27">
        <f>IF(H5586=1,E5586,"")</f>
        <v/>
      </c>
      <c r="S5586" s="27">
        <f>IF(AND(H5586=1,J5586&lt;&gt;""),E5586-J5586,"")</f>
        <v/>
      </c>
      <c r="T5586">
        <f>IF(G5586="","",MONTH(G5586))</f>
        <v/>
      </c>
    </row>
    <row r="5587">
      <c r="A5587" s="24" t="n">
        <v>2020</v>
      </c>
      <c r="B5587" s="24" t="n">
        <v>8</v>
      </c>
      <c r="C5587" s="24" t="n">
        <v>20</v>
      </c>
      <c r="D5587" s="24" t="n">
        <v>18</v>
      </c>
      <c r="E5587" s="24" t="n">
        <v>26.63</v>
      </c>
      <c r="F5587" s="25">
        <f>IF($E5587="","",DATE(IF($A5587="",nominal_year,$A5587),$B5587,$C5587)+($D5587-IF(LEFT(hour_conv,1)="1",1,0))/24)</f>
        <v/>
      </c>
      <c r="G5587" s="26">
        <f>IF(F5587="","",INT(F5587))</f>
        <v/>
      </c>
      <c r="H5587">
        <f>IF(G5587="","",IF(AND(MONTH(G5587)*100+DAY(G5587)&gt;=season_lo,MONTH(G5587)*100+DAY(G5587)&lt;=season_hi),1,0))</f>
        <v/>
      </c>
      <c r="I5587">
        <f>IF(G5587="","",G5587-first_day+1)</f>
        <v/>
      </c>
      <c r="J5587" s="27">
        <f>IF(I5587="","",INDEX(Daily!$J$2:$J$421,I5587))</f>
        <v/>
      </c>
      <c r="K5587" s="27">
        <f>IF(J5587="","",J5587+cat_offset)</f>
        <v/>
      </c>
      <c r="L5587" s="27">
        <f>IF(J5587="","",MAX(0,E5587-J5587)^2)</f>
        <v/>
      </c>
      <c r="M5587" s="27">
        <f>IF(J5587="","",MAX(0,E5587-(J5587+twcdh_off))^2)</f>
        <v/>
      </c>
      <c r="N5587" s="27">
        <f>IF(E5587="","",MAX(0,E5587-swcdh_thr)^2)</f>
        <v/>
      </c>
      <c r="O5587">
        <f>IF(K5587="","",ROUND(E5587-K5587,0))</f>
        <v/>
      </c>
      <c r="P5587">
        <f>IF(O5587="","",IF(O5587&gt;=1,O5587,0))</f>
        <v/>
      </c>
      <c r="Q5587" s="27">
        <f>IF(E5587="","",MAX(0,E5587-22))</f>
        <v/>
      </c>
      <c r="R5587" s="27">
        <f>IF(H5587=1,E5587,"")</f>
        <v/>
      </c>
      <c r="S5587" s="27">
        <f>IF(AND(H5587=1,J5587&lt;&gt;""),E5587-J5587,"")</f>
        <v/>
      </c>
      <c r="T5587">
        <f>IF(G5587="","",MONTH(G5587))</f>
        <v/>
      </c>
    </row>
    <row r="5588">
      <c r="A5588" s="24" t="n">
        <v>2020</v>
      </c>
      <c r="B5588" s="24" t="n">
        <v>8</v>
      </c>
      <c r="C5588" s="24" t="n">
        <v>20</v>
      </c>
      <c r="D5588" s="24" t="n">
        <v>19</v>
      </c>
      <c r="E5588" s="24" t="n">
        <v>26.18</v>
      </c>
      <c r="F5588" s="25">
        <f>IF($E5588="","",DATE(IF($A5588="",nominal_year,$A5588),$B5588,$C5588)+($D5588-IF(LEFT(hour_conv,1)="1",1,0))/24)</f>
        <v/>
      </c>
      <c r="G5588" s="26">
        <f>IF(F5588="","",INT(F5588))</f>
        <v/>
      </c>
      <c r="H5588">
        <f>IF(G5588="","",IF(AND(MONTH(G5588)*100+DAY(G5588)&gt;=season_lo,MONTH(G5588)*100+DAY(G5588)&lt;=season_hi),1,0))</f>
        <v/>
      </c>
      <c r="I5588">
        <f>IF(G5588="","",G5588-first_day+1)</f>
        <v/>
      </c>
      <c r="J5588" s="27">
        <f>IF(I5588="","",INDEX(Daily!$J$2:$J$421,I5588))</f>
        <v/>
      </c>
      <c r="K5588" s="27">
        <f>IF(J5588="","",J5588+cat_offset)</f>
        <v/>
      </c>
      <c r="L5588" s="27">
        <f>IF(J5588="","",MAX(0,E5588-J5588)^2)</f>
        <v/>
      </c>
      <c r="M5588" s="27">
        <f>IF(J5588="","",MAX(0,E5588-(J5588+twcdh_off))^2)</f>
        <v/>
      </c>
      <c r="N5588" s="27">
        <f>IF(E5588="","",MAX(0,E5588-swcdh_thr)^2)</f>
        <v/>
      </c>
      <c r="O5588">
        <f>IF(K5588="","",ROUND(E5588-K5588,0))</f>
        <v/>
      </c>
      <c r="P5588">
        <f>IF(O5588="","",IF(O5588&gt;=1,O5588,0))</f>
        <v/>
      </c>
      <c r="Q5588" s="27">
        <f>IF(E5588="","",MAX(0,E5588-22))</f>
        <v/>
      </c>
      <c r="R5588" s="27">
        <f>IF(H5588=1,E5588,"")</f>
        <v/>
      </c>
      <c r="S5588" s="27">
        <f>IF(AND(H5588=1,J5588&lt;&gt;""),E5588-J5588,"")</f>
        <v/>
      </c>
      <c r="T5588">
        <f>IF(G5588="","",MONTH(G5588))</f>
        <v/>
      </c>
    </row>
    <row r="5589">
      <c r="A5589" s="24" t="n">
        <v>2020</v>
      </c>
      <c r="B5589" s="24" t="n">
        <v>8</v>
      </c>
      <c r="C5589" s="24" t="n">
        <v>20</v>
      </c>
      <c r="D5589" s="24" t="n">
        <v>20</v>
      </c>
      <c r="E5589" s="24" t="n">
        <v>24.56</v>
      </c>
      <c r="F5589" s="25">
        <f>IF($E5589="","",DATE(IF($A5589="",nominal_year,$A5589),$B5589,$C5589)+($D5589-IF(LEFT(hour_conv,1)="1",1,0))/24)</f>
        <v/>
      </c>
      <c r="G5589" s="26">
        <f>IF(F5589="","",INT(F5589))</f>
        <v/>
      </c>
      <c r="H5589">
        <f>IF(G5589="","",IF(AND(MONTH(G5589)*100+DAY(G5589)&gt;=season_lo,MONTH(G5589)*100+DAY(G5589)&lt;=season_hi),1,0))</f>
        <v/>
      </c>
      <c r="I5589">
        <f>IF(G5589="","",G5589-first_day+1)</f>
        <v/>
      </c>
      <c r="J5589" s="27">
        <f>IF(I5589="","",INDEX(Daily!$J$2:$J$421,I5589))</f>
        <v/>
      </c>
      <c r="K5589" s="27">
        <f>IF(J5589="","",J5589+cat_offset)</f>
        <v/>
      </c>
      <c r="L5589" s="27">
        <f>IF(J5589="","",MAX(0,E5589-J5589)^2)</f>
        <v/>
      </c>
      <c r="M5589" s="27">
        <f>IF(J5589="","",MAX(0,E5589-(J5589+twcdh_off))^2)</f>
        <v/>
      </c>
      <c r="N5589" s="27">
        <f>IF(E5589="","",MAX(0,E5589-swcdh_thr)^2)</f>
        <v/>
      </c>
      <c r="O5589">
        <f>IF(K5589="","",ROUND(E5589-K5589,0))</f>
        <v/>
      </c>
      <c r="P5589">
        <f>IF(O5589="","",IF(O5589&gt;=1,O5589,0))</f>
        <v/>
      </c>
      <c r="Q5589" s="27">
        <f>IF(E5589="","",MAX(0,E5589-22))</f>
        <v/>
      </c>
      <c r="R5589" s="27">
        <f>IF(H5589=1,E5589,"")</f>
        <v/>
      </c>
      <c r="S5589" s="27">
        <f>IF(AND(H5589=1,J5589&lt;&gt;""),E5589-J5589,"")</f>
        <v/>
      </c>
      <c r="T5589">
        <f>IF(G5589="","",MONTH(G5589))</f>
        <v/>
      </c>
    </row>
    <row r="5590">
      <c r="A5590" s="24" t="n">
        <v>2020</v>
      </c>
      <c r="B5590" s="24" t="n">
        <v>8</v>
      </c>
      <c r="C5590" s="24" t="n">
        <v>20</v>
      </c>
      <c r="D5590" s="24" t="n">
        <v>21</v>
      </c>
      <c r="E5590" s="24" t="n">
        <v>22.75</v>
      </c>
      <c r="F5590" s="25">
        <f>IF($E5590="","",DATE(IF($A5590="",nominal_year,$A5590),$B5590,$C5590)+($D5590-IF(LEFT(hour_conv,1)="1",1,0))/24)</f>
        <v/>
      </c>
      <c r="G5590" s="26">
        <f>IF(F5590="","",INT(F5590))</f>
        <v/>
      </c>
      <c r="H5590">
        <f>IF(G5590="","",IF(AND(MONTH(G5590)*100+DAY(G5590)&gt;=season_lo,MONTH(G5590)*100+DAY(G5590)&lt;=season_hi),1,0))</f>
        <v/>
      </c>
      <c r="I5590">
        <f>IF(G5590="","",G5590-first_day+1)</f>
        <v/>
      </c>
      <c r="J5590" s="27">
        <f>IF(I5590="","",INDEX(Daily!$J$2:$J$421,I5590))</f>
        <v/>
      </c>
      <c r="K5590" s="27">
        <f>IF(J5590="","",J5590+cat_offset)</f>
        <v/>
      </c>
      <c r="L5590" s="27">
        <f>IF(J5590="","",MAX(0,E5590-J5590)^2)</f>
        <v/>
      </c>
      <c r="M5590" s="27">
        <f>IF(J5590="","",MAX(0,E5590-(J5590+twcdh_off))^2)</f>
        <v/>
      </c>
      <c r="N5590" s="27">
        <f>IF(E5590="","",MAX(0,E5590-swcdh_thr)^2)</f>
        <v/>
      </c>
      <c r="O5590">
        <f>IF(K5590="","",ROUND(E5590-K5590,0))</f>
        <v/>
      </c>
      <c r="P5590">
        <f>IF(O5590="","",IF(O5590&gt;=1,O5590,0))</f>
        <v/>
      </c>
      <c r="Q5590" s="27">
        <f>IF(E5590="","",MAX(0,E5590-22))</f>
        <v/>
      </c>
      <c r="R5590" s="27">
        <f>IF(H5590=1,E5590,"")</f>
        <v/>
      </c>
      <c r="S5590" s="27">
        <f>IF(AND(H5590=1,J5590&lt;&gt;""),E5590-J5590,"")</f>
        <v/>
      </c>
      <c r="T5590">
        <f>IF(G5590="","",MONTH(G5590))</f>
        <v/>
      </c>
    </row>
    <row r="5591">
      <c r="A5591" s="24" t="n">
        <v>2020</v>
      </c>
      <c r="B5591" s="24" t="n">
        <v>8</v>
      </c>
      <c r="C5591" s="24" t="n">
        <v>20</v>
      </c>
      <c r="D5591" s="24" t="n">
        <v>22</v>
      </c>
      <c r="E5591" s="24" t="n">
        <v>21.54</v>
      </c>
      <c r="F5591" s="25">
        <f>IF($E5591="","",DATE(IF($A5591="",nominal_year,$A5591),$B5591,$C5591)+($D5591-IF(LEFT(hour_conv,1)="1",1,0))/24)</f>
        <v/>
      </c>
      <c r="G5591" s="26">
        <f>IF(F5591="","",INT(F5591))</f>
        <v/>
      </c>
      <c r="H5591">
        <f>IF(G5591="","",IF(AND(MONTH(G5591)*100+DAY(G5591)&gt;=season_lo,MONTH(G5591)*100+DAY(G5591)&lt;=season_hi),1,0))</f>
        <v/>
      </c>
      <c r="I5591">
        <f>IF(G5591="","",G5591-first_day+1)</f>
        <v/>
      </c>
      <c r="J5591" s="27">
        <f>IF(I5591="","",INDEX(Daily!$J$2:$J$421,I5591))</f>
        <v/>
      </c>
      <c r="K5591" s="27">
        <f>IF(J5591="","",J5591+cat_offset)</f>
        <v/>
      </c>
      <c r="L5591" s="27">
        <f>IF(J5591="","",MAX(0,E5591-J5591)^2)</f>
        <v/>
      </c>
      <c r="M5591" s="27">
        <f>IF(J5591="","",MAX(0,E5591-(J5591+twcdh_off))^2)</f>
        <v/>
      </c>
      <c r="N5591" s="27">
        <f>IF(E5591="","",MAX(0,E5591-swcdh_thr)^2)</f>
        <v/>
      </c>
      <c r="O5591">
        <f>IF(K5591="","",ROUND(E5591-K5591,0))</f>
        <v/>
      </c>
      <c r="P5591">
        <f>IF(O5591="","",IF(O5591&gt;=1,O5591,0))</f>
        <v/>
      </c>
      <c r="Q5591" s="27">
        <f>IF(E5591="","",MAX(0,E5591-22))</f>
        <v/>
      </c>
      <c r="R5591" s="27">
        <f>IF(H5591=1,E5591,"")</f>
        <v/>
      </c>
      <c r="S5591" s="27">
        <f>IF(AND(H5591=1,J5591&lt;&gt;""),E5591-J5591,"")</f>
        <v/>
      </c>
      <c r="T5591">
        <f>IF(G5591="","",MONTH(G5591))</f>
        <v/>
      </c>
    </row>
    <row r="5592">
      <c r="A5592" s="24" t="n">
        <v>2020</v>
      </c>
      <c r="B5592" s="24" t="n">
        <v>8</v>
      </c>
      <c r="C5592" s="24" t="n">
        <v>20</v>
      </c>
      <c r="D5592" s="24" t="n">
        <v>23</v>
      </c>
      <c r="E5592" s="24" t="n">
        <v>20.48</v>
      </c>
      <c r="F5592" s="25">
        <f>IF($E5592="","",DATE(IF($A5592="",nominal_year,$A5592),$B5592,$C5592)+($D5592-IF(LEFT(hour_conv,1)="1",1,0))/24)</f>
        <v/>
      </c>
      <c r="G5592" s="26">
        <f>IF(F5592="","",INT(F5592))</f>
        <v/>
      </c>
      <c r="H5592">
        <f>IF(G5592="","",IF(AND(MONTH(G5592)*100+DAY(G5592)&gt;=season_lo,MONTH(G5592)*100+DAY(G5592)&lt;=season_hi),1,0))</f>
        <v/>
      </c>
      <c r="I5592">
        <f>IF(G5592="","",G5592-first_day+1)</f>
        <v/>
      </c>
      <c r="J5592" s="27">
        <f>IF(I5592="","",INDEX(Daily!$J$2:$J$421,I5592))</f>
        <v/>
      </c>
      <c r="K5592" s="27">
        <f>IF(J5592="","",J5592+cat_offset)</f>
        <v/>
      </c>
      <c r="L5592" s="27">
        <f>IF(J5592="","",MAX(0,E5592-J5592)^2)</f>
        <v/>
      </c>
      <c r="M5592" s="27">
        <f>IF(J5592="","",MAX(0,E5592-(J5592+twcdh_off))^2)</f>
        <v/>
      </c>
      <c r="N5592" s="27">
        <f>IF(E5592="","",MAX(0,E5592-swcdh_thr)^2)</f>
        <v/>
      </c>
      <c r="O5592">
        <f>IF(K5592="","",ROUND(E5592-K5592,0))</f>
        <v/>
      </c>
      <c r="P5592">
        <f>IF(O5592="","",IF(O5592&gt;=1,O5592,0))</f>
        <v/>
      </c>
      <c r="Q5592" s="27">
        <f>IF(E5592="","",MAX(0,E5592-22))</f>
        <v/>
      </c>
      <c r="R5592" s="27">
        <f>IF(H5592=1,E5592,"")</f>
        <v/>
      </c>
      <c r="S5592" s="27">
        <f>IF(AND(H5592=1,J5592&lt;&gt;""),E5592-J5592,"")</f>
        <v/>
      </c>
      <c r="T5592">
        <f>IF(G5592="","",MONTH(G5592))</f>
        <v/>
      </c>
    </row>
    <row r="5593">
      <c r="A5593" s="24" t="n">
        <v>2020</v>
      </c>
      <c r="B5593" s="24" t="n">
        <v>8</v>
      </c>
      <c r="C5593" s="24" t="n">
        <v>20</v>
      </c>
      <c r="D5593" s="24" t="n">
        <v>24</v>
      </c>
      <c r="E5593" s="24" t="n">
        <v>18.92</v>
      </c>
      <c r="F5593" s="25">
        <f>IF($E5593="","",DATE(IF($A5593="",nominal_year,$A5593),$B5593,$C5593)+($D5593-IF(LEFT(hour_conv,1)="1",1,0))/24)</f>
        <v/>
      </c>
      <c r="G5593" s="26">
        <f>IF(F5593="","",INT(F5593))</f>
        <v/>
      </c>
      <c r="H5593">
        <f>IF(G5593="","",IF(AND(MONTH(G5593)*100+DAY(G5593)&gt;=season_lo,MONTH(G5593)*100+DAY(G5593)&lt;=season_hi),1,0))</f>
        <v/>
      </c>
      <c r="I5593">
        <f>IF(G5593="","",G5593-first_day+1)</f>
        <v/>
      </c>
      <c r="J5593" s="27">
        <f>IF(I5593="","",INDEX(Daily!$J$2:$J$421,I5593))</f>
        <v/>
      </c>
      <c r="K5593" s="27">
        <f>IF(J5593="","",J5593+cat_offset)</f>
        <v/>
      </c>
      <c r="L5593" s="27">
        <f>IF(J5593="","",MAX(0,E5593-J5593)^2)</f>
        <v/>
      </c>
      <c r="M5593" s="27">
        <f>IF(J5593="","",MAX(0,E5593-(J5593+twcdh_off))^2)</f>
        <v/>
      </c>
      <c r="N5593" s="27">
        <f>IF(E5593="","",MAX(0,E5593-swcdh_thr)^2)</f>
        <v/>
      </c>
      <c r="O5593">
        <f>IF(K5593="","",ROUND(E5593-K5593,0))</f>
        <v/>
      </c>
      <c r="P5593">
        <f>IF(O5593="","",IF(O5593&gt;=1,O5593,0))</f>
        <v/>
      </c>
      <c r="Q5593" s="27">
        <f>IF(E5593="","",MAX(0,E5593-22))</f>
        <v/>
      </c>
      <c r="R5593" s="27">
        <f>IF(H5593=1,E5593,"")</f>
        <v/>
      </c>
      <c r="S5593" s="27">
        <f>IF(AND(H5593=1,J5593&lt;&gt;""),E5593-J5593,"")</f>
        <v/>
      </c>
      <c r="T5593">
        <f>IF(G5593="","",MONTH(G5593))</f>
        <v/>
      </c>
    </row>
    <row r="5594">
      <c r="A5594" s="24" t="n">
        <v>2020</v>
      </c>
      <c r="B5594" s="24" t="n">
        <v>8</v>
      </c>
      <c r="C5594" s="24" t="n">
        <v>21</v>
      </c>
      <c r="D5594" s="24" t="n">
        <v>1</v>
      </c>
      <c r="E5594" s="24" t="n">
        <v>19.84</v>
      </c>
      <c r="F5594" s="25">
        <f>IF($E5594="","",DATE(IF($A5594="",nominal_year,$A5594),$B5594,$C5594)+($D5594-IF(LEFT(hour_conv,1)="1",1,0))/24)</f>
        <v/>
      </c>
      <c r="G5594" s="26">
        <f>IF(F5594="","",INT(F5594))</f>
        <v/>
      </c>
      <c r="H5594">
        <f>IF(G5594="","",IF(AND(MONTH(G5594)*100+DAY(G5594)&gt;=season_lo,MONTH(G5594)*100+DAY(G5594)&lt;=season_hi),1,0))</f>
        <v/>
      </c>
      <c r="I5594">
        <f>IF(G5594="","",G5594-first_day+1)</f>
        <v/>
      </c>
      <c r="J5594" s="27">
        <f>IF(I5594="","",INDEX(Daily!$J$2:$J$421,I5594))</f>
        <v/>
      </c>
      <c r="K5594" s="27">
        <f>IF(J5594="","",J5594+cat_offset)</f>
        <v/>
      </c>
      <c r="L5594" s="27">
        <f>IF(J5594="","",MAX(0,E5594-J5594)^2)</f>
        <v/>
      </c>
      <c r="M5594" s="27">
        <f>IF(J5594="","",MAX(0,E5594-(J5594+twcdh_off))^2)</f>
        <v/>
      </c>
      <c r="N5594" s="27">
        <f>IF(E5594="","",MAX(0,E5594-swcdh_thr)^2)</f>
        <v/>
      </c>
      <c r="O5594">
        <f>IF(K5594="","",ROUND(E5594-K5594,0))</f>
        <v/>
      </c>
      <c r="P5594">
        <f>IF(O5594="","",IF(O5594&gt;=1,O5594,0))</f>
        <v/>
      </c>
      <c r="Q5594" s="27">
        <f>IF(E5594="","",MAX(0,E5594-22))</f>
        <v/>
      </c>
      <c r="R5594" s="27">
        <f>IF(H5594=1,E5594,"")</f>
        <v/>
      </c>
      <c r="S5594" s="27">
        <f>IF(AND(H5594=1,J5594&lt;&gt;""),E5594-J5594,"")</f>
        <v/>
      </c>
      <c r="T5594">
        <f>IF(G5594="","",MONTH(G5594))</f>
        <v/>
      </c>
    </row>
    <row r="5595">
      <c r="A5595" s="24" t="n">
        <v>2020</v>
      </c>
      <c r="B5595" s="24" t="n">
        <v>8</v>
      </c>
      <c r="C5595" s="24" t="n">
        <v>21</v>
      </c>
      <c r="D5595" s="24" t="n">
        <v>2</v>
      </c>
      <c r="E5595" s="24" t="n">
        <v>18.11</v>
      </c>
      <c r="F5595" s="25">
        <f>IF($E5595="","",DATE(IF($A5595="",nominal_year,$A5595),$B5595,$C5595)+($D5595-IF(LEFT(hour_conv,1)="1",1,0))/24)</f>
        <v/>
      </c>
      <c r="G5595" s="26">
        <f>IF(F5595="","",INT(F5595))</f>
        <v/>
      </c>
      <c r="H5595">
        <f>IF(G5595="","",IF(AND(MONTH(G5595)*100+DAY(G5595)&gt;=season_lo,MONTH(G5595)*100+DAY(G5595)&lt;=season_hi),1,0))</f>
        <v/>
      </c>
      <c r="I5595">
        <f>IF(G5595="","",G5595-first_day+1)</f>
        <v/>
      </c>
      <c r="J5595" s="27">
        <f>IF(I5595="","",INDEX(Daily!$J$2:$J$421,I5595))</f>
        <v/>
      </c>
      <c r="K5595" s="27">
        <f>IF(J5595="","",J5595+cat_offset)</f>
        <v/>
      </c>
      <c r="L5595" s="27">
        <f>IF(J5595="","",MAX(0,E5595-J5595)^2)</f>
        <v/>
      </c>
      <c r="M5595" s="27">
        <f>IF(J5595="","",MAX(0,E5595-(J5595+twcdh_off))^2)</f>
        <v/>
      </c>
      <c r="N5595" s="27">
        <f>IF(E5595="","",MAX(0,E5595-swcdh_thr)^2)</f>
        <v/>
      </c>
      <c r="O5595">
        <f>IF(K5595="","",ROUND(E5595-K5595,0))</f>
        <v/>
      </c>
      <c r="P5595">
        <f>IF(O5595="","",IF(O5595&gt;=1,O5595,0))</f>
        <v/>
      </c>
      <c r="Q5595" s="27">
        <f>IF(E5595="","",MAX(0,E5595-22))</f>
        <v/>
      </c>
      <c r="R5595" s="27">
        <f>IF(H5595=1,E5595,"")</f>
        <v/>
      </c>
      <c r="S5595" s="27">
        <f>IF(AND(H5595=1,J5595&lt;&gt;""),E5595-J5595,"")</f>
        <v/>
      </c>
      <c r="T5595">
        <f>IF(G5595="","",MONTH(G5595))</f>
        <v/>
      </c>
    </row>
    <row r="5596">
      <c r="A5596" s="24" t="n">
        <v>2020</v>
      </c>
      <c r="B5596" s="24" t="n">
        <v>8</v>
      </c>
      <c r="C5596" s="24" t="n">
        <v>21</v>
      </c>
      <c r="D5596" s="24" t="n">
        <v>3</v>
      </c>
      <c r="E5596" s="24" t="n">
        <v>18.74</v>
      </c>
      <c r="F5596" s="25">
        <f>IF($E5596="","",DATE(IF($A5596="",nominal_year,$A5596),$B5596,$C5596)+($D5596-IF(LEFT(hour_conv,1)="1",1,0))/24)</f>
        <v/>
      </c>
      <c r="G5596" s="26">
        <f>IF(F5596="","",INT(F5596))</f>
        <v/>
      </c>
      <c r="H5596">
        <f>IF(G5596="","",IF(AND(MONTH(G5596)*100+DAY(G5596)&gt;=season_lo,MONTH(G5596)*100+DAY(G5596)&lt;=season_hi),1,0))</f>
        <v/>
      </c>
      <c r="I5596">
        <f>IF(G5596="","",G5596-first_day+1)</f>
        <v/>
      </c>
      <c r="J5596" s="27">
        <f>IF(I5596="","",INDEX(Daily!$J$2:$J$421,I5596))</f>
        <v/>
      </c>
      <c r="K5596" s="27">
        <f>IF(J5596="","",J5596+cat_offset)</f>
        <v/>
      </c>
      <c r="L5596" s="27">
        <f>IF(J5596="","",MAX(0,E5596-J5596)^2)</f>
        <v/>
      </c>
      <c r="M5596" s="27">
        <f>IF(J5596="","",MAX(0,E5596-(J5596+twcdh_off))^2)</f>
        <v/>
      </c>
      <c r="N5596" s="27">
        <f>IF(E5596="","",MAX(0,E5596-swcdh_thr)^2)</f>
        <v/>
      </c>
      <c r="O5596">
        <f>IF(K5596="","",ROUND(E5596-K5596,0))</f>
        <v/>
      </c>
      <c r="P5596">
        <f>IF(O5596="","",IF(O5596&gt;=1,O5596,0))</f>
        <v/>
      </c>
      <c r="Q5596" s="27">
        <f>IF(E5596="","",MAX(0,E5596-22))</f>
        <v/>
      </c>
      <c r="R5596" s="27">
        <f>IF(H5596=1,E5596,"")</f>
        <v/>
      </c>
      <c r="S5596" s="27">
        <f>IF(AND(H5596=1,J5596&lt;&gt;""),E5596-J5596,"")</f>
        <v/>
      </c>
      <c r="T5596">
        <f>IF(G5596="","",MONTH(G5596))</f>
        <v/>
      </c>
    </row>
    <row r="5597">
      <c r="A5597" s="24" t="n">
        <v>2020</v>
      </c>
      <c r="B5597" s="24" t="n">
        <v>8</v>
      </c>
      <c r="C5597" s="24" t="n">
        <v>21</v>
      </c>
      <c r="D5597" s="24" t="n">
        <v>4</v>
      </c>
      <c r="E5597" s="24" t="n">
        <v>18.19</v>
      </c>
      <c r="F5597" s="25">
        <f>IF($E5597="","",DATE(IF($A5597="",nominal_year,$A5597),$B5597,$C5597)+($D5597-IF(LEFT(hour_conv,1)="1",1,0))/24)</f>
        <v/>
      </c>
      <c r="G5597" s="26">
        <f>IF(F5597="","",INT(F5597))</f>
        <v/>
      </c>
      <c r="H5597">
        <f>IF(G5597="","",IF(AND(MONTH(G5597)*100+DAY(G5597)&gt;=season_lo,MONTH(G5597)*100+DAY(G5597)&lt;=season_hi),1,0))</f>
        <v/>
      </c>
      <c r="I5597">
        <f>IF(G5597="","",G5597-first_day+1)</f>
        <v/>
      </c>
      <c r="J5597" s="27">
        <f>IF(I5597="","",INDEX(Daily!$J$2:$J$421,I5597))</f>
        <v/>
      </c>
      <c r="K5597" s="27">
        <f>IF(J5597="","",J5597+cat_offset)</f>
        <v/>
      </c>
      <c r="L5597" s="27">
        <f>IF(J5597="","",MAX(0,E5597-J5597)^2)</f>
        <v/>
      </c>
      <c r="M5597" s="27">
        <f>IF(J5597="","",MAX(0,E5597-(J5597+twcdh_off))^2)</f>
        <v/>
      </c>
      <c r="N5597" s="27">
        <f>IF(E5597="","",MAX(0,E5597-swcdh_thr)^2)</f>
        <v/>
      </c>
      <c r="O5597">
        <f>IF(K5597="","",ROUND(E5597-K5597,0))</f>
        <v/>
      </c>
      <c r="P5597">
        <f>IF(O5597="","",IF(O5597&gt;=1,O5597,0))</f>
        <v/>
      </c>
      <c r="Q5597" s="27">
        <f>IF(E5597="","",MAX(0,E5597-22))</f>
        <v/>
      </c>
      <c r="R5597" s="27">
        <f>IF(H5597=1,E5597,"")</f>
        <v/>
      </c>
      <c r="S5597" s="27">
        <f>IF(AND(H5597=1,J5597&lt;&gt;""),E5597-J5597,"")</f>
        <v/>
      </c>
      <c r="T5597">
        <f>IF(G5597="","",MONTH(G5597))</f>
        <v/>
      </c>
    </row>
    <row r="5598">
      <c r="A5598" s="24" t="n">
        <v>2020</v>
      </c>
      <c r="B5598" s="24" t="n">
        <v>8</v>
      </c>
      <c r="C5598" s="24" t="n">
        <v>21</v>
      </c>
      <c r="D5598" s="24" t="n">
        <v>5</v>
      </c>
      <c r="E5598" s="24" t="n">
        <v>17.58</v>
      </c>
      <c r="F5598" s="25">
        <f>IF($E5598="","",DATE(IF($A5598="",nominal_year,$A5598),$B5598,$C5598)+($D5598-IF(LEFT(hour_conv,1)="1",1,0))/24)</f>
        <v/>
      </c>
      <c r="G5598" s="26">
        <f>IF(F5598="","",INT(F5598))</f>
        <v/>
      </c>
      <c r="H5598">
        <f>IF(G5598="","",IF(AND(MONTH(G5598)*100+DAY(G5598)&gt;=season_lo,MONTH(G5598)*100+DAY(G5598)&lt;=season_hi),1,0))</f>
        <v/>
      </c>
      <c r="I5598">
        <f>IF(G5598="","",G5598-first_day+1)</f>
        <v/>
      </c>
      <c r="J5598" s="27">
        <f>IF(I5598="","",INDEX(Daily!$J$2:$J$421,I5598))</f>
        <v/>
      </c>
      <c r="K5598" s="27">
        <f>IF(J5598="","",J5598+cat_offset)</f>
        <v/>
      </c>
      <c r="L5598" s="27">
        <f>IF(J5598="","",MAX(0,E5598-J5598)^2)</f>
        <v/>
      </c>
      <c r="M5598" s="27">
        <f>IF(J5598="","",MAX(0,E5598-(J5598+twcdh_off))^2)</f>
        <v/>
      </c>
      <c r="N5598" s="27">
        <f>IF(E5598="","",MAX(0,E5598-swcdh_thr)^2)</f>
        <v/>
      </c>
      <c r="O5598">
        <f>IF(K5598="","",ROUND(E5598-K5598,0))</f>
        <v/>
      </c>
      <c r="P5598">
        <f>IF(O5598="","",IF(O5598&gt;=1,O5598,0))</f>
        <v/>
      </c>
      <c r="Q5598" s="27">
        <f>IF(E5598="","",MAX(0,E5598-22))</f>
        <v/>
      </c>
      <c r="R5598" s="27">
        <f>IF(H5598=1,E5598,"")</f>
        <v/>
      </c>
      <c r="S5598" s="27">
        <f>IF(AND(H5598=1,J5598&lt;&gt;""),E5598-J5598,"")</f>
        <v/>
      </c>
      <c r="T5598">
        <f>IF(G5598="","",MONTH(G5598))</f>
        <v/>
      </c>
    </row>
    <row r="5599">
      <c r="A5599" s="24" t="n">
        <v>2020</v>
      </c>
      <c r="B5599" s="24" t="n">
        <v>8</v>
      </c>
      <c r="C5599" s="24" t="n">
        <v>21</v>
      </c>
      <c r="D5599" s="24" t="n">
        <v>6</v>
      </c>
      <c r="E5599" s="24" t="n">
        <v>18.45</v>
      </c>
      <c r="F5599" s="25">
        <f>IF($E5599="","",DATE(IF($A5599="",nominal_year,$A5599),$B5599,$C5599)+($D5599-IF(LEFT(hour_conv,1)="1",1,0))/24)</f>
        <v/>
      </c>
      <c r="G5599" s="26">
        <f>IF(F5599="","",INT(F5599))</f>
        <v/>
      </c>
      <c r="H5599">
        <f>IF(G5599="","",IF(AND(MONTH(G5599)*100+DAY(G5599)&gt;=season_lo,MONTH(G5599)*100+DAY(G5599)&lt;=season_hi),1,0))</f>
        <v/>
      </c>
      <c r="I5599">
        <f>IF(G5599="","",G5599-first_day+1)</f>
        <v/>
      </c>
      <c r="J5599" s="27">
        <f>IF(I5599="","",INDEX(Daily!$J$2:$J$421,I5599))</f>
        <v/>
      </c>
      <c r="K5599" s="27">
        <f>IF(J5599="","",J5599+cat_offset)</f>
        <v/>
      </c>
      <c r="L5599" s="27">
        <f>IF(J5599="","",MAX(0,E5599-J5599)^2)</f>
        <v/>
      </c>
      <c r="M5599" s="27">
        <f>IF(J5599="","",MAX(0,E5599-(J5599+twcdh_off))^2)</f>
        <v/>
      </c>
      <c r="N5599" s="27">
        <f>IF(E5599="","",MAX(0,E5599-swcdh_thr)^2)</f>
        <v/>
      </c>
      <c r="O5599">
        <f>IF(K5599="","",ROUND(E5599-K5599,0))</f>
        <v/>
      </c>
      <c r="P5599">
        <f>IF(O5599="","",IF(O5599&gt;=1,O5599,0))</f>
        <v/>
      </c>
      <c r="Q5599" s="27">
        <f>IF(E5599="","",MAX(0,E5599-22))</f>
        <v/>
      </c>
      <c r="R5599" s="27">
        <f>IF(H5599=1,E5599,"")</f>
        <v/>
      </c>
      <c r="S5599" s="27">
        <f>IF(AND(H5599=1,J5599&lt;&gt;""),E5599-J5599,"")</f>
        <v/>
      </c>
      <c r="T5599">
        <f>IF(G5599="","",MONTH(G5599))</f>
        <v/>
      </c>
    </row>
    <row r="5600">
      <c r="A5600" s="24" t="n">
        <v>2020</v>
      </c>
      <c r="B5600" s="24" t="n">
        <v>8</v>
      </c>
      <c r="C5600" s="24" t="n">
        <v>21</v>
      </c>
      <c r="D5600" s="24" t="n">
        <v>7</v>
      </c>
      <c r="E5600" s="24" t="n">
        <v>19.59</v>
      </c>
      <c r="F5600" s="25">
        <f>IF($E5600="","",DATE(IF($A5600="",nominal_year,$A5600),$B5600,$C5600)+($D5600-IF(LEFT(hour_conv,1)="1",1,0))/24)</f>
        <v/>
      </c>
      <c r="G5600" s="26">
        <f>IF(F5600="","",INT(F5600))</f>
        <v/>
      </c>
      <c r="H5600">
        <f>IF(G5600="","",IF(AND(MONTH(G5600)*100+DAY(G5600)&gt;=season_lo,MONTH(G5600)*100+DAY(G5600)&lt;=season_hi),1,0))</f>
        <v/>
      </c>
      <c r="I5600">
        <f>IF(G5600="","",G5600-first_day+1)</f>
        <v/>
      </c>
      <c r="J5600" s="27">
        <f>IF(I5600="","",INDEX(Daily!$J$2:$J$421,I5600))</f>
        <v/>
      </c>
      <c r="K5600" s="27">
        <f>IF(J5600="","",J5600+cat_offset)</f>
        <v/>
      </c>
      <c r="L5600" s="27">
        <f>IF(J5600="","",MAX(0,E5600-J5600)^2)</f>
        <v/>
      </c>
      <c r="M5600" s="27">
        <f>IF(J5600="","",MAX(0,E5600-(J5600+twcdh_off))^2)</f>
        <v/>
      </c>
      <c r="N5600" s="27">
        <f>IF(E5600="","",MAX(0,E5600-swcdh_thr)^2)</f>
        <v/>
      </c>
      <c r="O5600">
        <f>IF(K5600="","",ROUND(E5600-K5600,0))</f>
        <v/>
      </c>
      <c r="P5600">
        <f>IF(O5600="","",IF(O5600&gt;=1,O5600,0))</f>
        <v/>
      </c>
      <c r="Q5600" s="27">
        <f>IF(E5600="","",MAX(0,E5600-22))</f>
        <v/>
      </c>
      <c r="R5600" s="27">
        <f>IF(H5600=1,E5600,"")</f>
        <v/>
      </c>
      <c r="S5600" s="27">
        <f>IF(AND(H5600=1,J5600&lt;&gt;""),E5600-J5600,"")</f>
        <v/>
      </c>
      <c r="T5600">
        <f>IF(G5600="","",MONTH(G5600))</f>
        <v/>
      </c>
    </row>
    <row r="5601">
      <c r="A5601" s="24" t="n">
        <v>2020</v>
      </c>
      <c r="B5601" s="24" t="n">
        <v>8</v>
      </c>
      <c r="C5601" s="24" t="n">
        <v>21</v>
      </c>
      <c r="D5601" s="24" t="n">
        <v>8</v>
      </c>
      <c r="E5601" s="24" t="n">
        <v>19.98</v>
      </c>
      <c r="F5601" s="25">
        <f>IF($E5601="","",DATE(IF($A5601="",nominal_year,$A5601),$B5601,$C5601)+($D5601-IF(LEFT(hour_conv,1)="1",1,0))/24)</f>
        <v/>
      </c>
      <c r="G5601" s="26">
        <f>IF(F5601="","",INT(F5601))</f>
        <v/>
      </c>
      <c r="H5601">
        <f>IF(G5601="","",IF(AND(MONTH(G5601)*100+DAY(G5601)&gt;=season_lo,MONTH(G5601)*100+DAY(G5601)&lt;=season_hi),1,0))</f>
        <v/>
      </c>
      <c r="I5601">
        <f>IF(G5601="","",G5601-first_day+1)</f>
        <v/>
      </c>
      <c r="J5601" s="27">
        <f>IF(I5601="","",INDEX(Daily!$J$2:$J$421,I5601))</f>
        <v/>
      </c>
      <c r="K5601" s="27">
        <f>IF(J5601="","",J5601+cat_offset)</f>
        <v/>
      </c>
      <c r="L5601" s="27">
        <f>IF(J5601="","",MAX(0,E5601-J5601)^2)</f>
        <v/>
      </c>
      <c r="M5601" s="27">
        <f>IF(J5601="","",MAX(0,E5601-(J5601+twcdh_off))^2)</f>
        <v/>
      </c>
      <c r="N5601" s="27">
        <f>IF(E5601="","",MAX(0,E5601-swcdh_thr)^2)</f>
        <v/>
      </c>
      <c r="O5601">
        <f>IF(K5601="","",ROUND(E5601-K5601,0))</f>
        <v/>
      </c>
      <c r="P5601">
        <f>IF(O5601="","",IF(O5601&gt;=1,O5601,0))</f>
        <v/>
      </c>
      <c r="Q5601" s="27">
        <f>IF(E5601="","",MAX(0,E5601-22))</f>
        <v/>
      </c>
      <c r="R5601" s="27">
        <f>IF(H5601=1,E5601,"")</f>
        <v/>
      </c>
      <c r="S5601" s="27">
        <f>IF(AND(H5601=1,J5601&lt;&gt;""),E5601-J5601,"")</f>
        <v/>
      </c>
      <c r="T5601">
        <f>IF(G5601="","",MONTH(G5601))</f>
        <v/>
      </c>
    </row>
    <row r="5602">
      <c r="A5602" s="24" t="n">
        <v>2020</v>
      </c>
      <c r="B5602" s="24" t="n">
        <v>8</v>
      </c>
      <c r="C5602" s="24" t="n">
        <v>21</v>
      </c>
      <c r="D5602" s="24" t="n">
        <v>9</v>
      </c>
      <c r="E5602" s="24" t="n">
        <v>20.69</v>
      </c>
      <c r="F5602" s="25">
        <f>IF($E5602="","",DATE(IF($A5602="",nominal_year,$A5602),$B5602,$C5602)+($D5602-IF(LEFT(hour_conv,1)="1",1,0))/24)</f>
        <v/>
      </c>
      <c r="G5602" s="26">
        <f>IF(F5602="","",INT(F5602))</f>
        <v/>
      </c>
      <c r="H5602">
        <f>IF(G5602="","",IF(AND(MONTH(G5602)*100+DAY(G5602)&gt;=season_lo,MONTH(G5602)*100+DAY(G5602)&lt;=season_hi),1,0))</f>
        <v/>
      </c>
      <c r="I5602">
        <f>IF(G5602="","",G5602-first_day+1)</f>
        <v/>
      </c>
      <c r="J5602" s="27">
        <f>IF(I5602="","",INDEX(Daily!$J$2:$J$421,I5602))</f>
        <v/>
      </c>
      <c r="K5602" s="27">
        <f>IF(J5602="","",J5602+cat_offset)</f>
        <v/>
      </c>
      <c r="L5602" s="27">
        <f>IF(J5602="","",MAX(0,E5602-J5602)^2)</f>
        <v/>
      </c>
      <c r="M5602" s="27">
        <f>IF(J5602="","",MAX(0,E5602-(J5602+twcdh_off))^2)</f>
        <v/>
      </c>
      <c r="N5602" s="27">
        <f>IF(E5602="","",MAX(0,E5602-swcdh_thr)^2)</f>
        <v/>
      </c>
      <c r="O5602">
        <f>IF(K5602="","",ROUND(E5602-K5602,0))</f>
        <v/>
      </c>
      <c r="P5602">
        <f>IF(O5602="","",IF(O5602&gt;=1,O5602,0))</f>
        <v/>
      </c>
      <c r="Q5602" s="27">
        <f>IF(E5602="","",MAX(0,E5602-22))</f>
        <v/>
      </c>
      <c r="R5602" s="27">
        <f>IF(H5602=1,E5602,"")</f>
        <v/>
      </c>
      <c r="S5602" s="27">
        <f>IF(AND(H5602=1,J5602&lt;&gt;""),E5602-J5602,"")</f>
        <v/>
      </c>
      <c r="T5602">
        <f>IF(G5602="","",MONTH(G5602))</f>
        <v/>
      </c>
    </row>
    <row r="5603">
      <c r="A5603" s="24" t="n">
        <v>2020</v>
      </c>
      <c r="B5603" s="24" t="n">
        <v>8</v>
      </c>
      <c r="C5603" s="24" t="n">
        <v>21</v>
      </c>
      <c r="D5603" s="24" t="n">
        <v>10</v>
      </c>
      <c r="E5603" s="24" t="n">
        <v>22.39</v>
      </c>
      <c r="F5603" s="25">
        <f>IF($E5603="","",DATE(IF($A5603="",nominal_year,$A5603),$B5603,$C5603)+($D5603-IF(LEFT(hour_conv,1)="1",1,0))/24)</f>
        <v/>
      </c>
      <c r="G5603" s="26">
        <f>IF(F5603="","",INT(F5603))</f>
        <v/>
      </c>
      <c r="H5603">
        <f>IF(G5603="","",IF(AND(MONTH(G5603)*100+DAY(G5603)&gt;=season_lo,MONTH(G5603)*100+DAY(G5603)&lt;=season_hi),1,0))</f>
        <v/>
      </c>
      <c r="I5603">
        <f>IF(G5603="","",G5603-first_day+1)</f>
        <v/>
      </c>
      <c r="J5603" s="27">
        <f>IF(I5603="","",INDEX(Daily!$J$2:$J$421,I5603))</f>
        <v/>
      </c>
      <c r="K5603" s="27">
        <f>IF(J5603="","",J5603+cat_offset)</f>
        <v/>
      </c>
      <c r="L5603" s="27">
        <f>IF(J5603="","",MAX(0,E5603-J5603)^2)</f>
        <v/>
      </c>
      <c r="M5603" s="27">
        <f>IF(J5603="","",MAX(0,E5603-(J5603+twcdh_off))^2)</f>
        <v/>
      </c>
      <c r="N5603" s="27">
        <f>IF(E5603="","",MAX(0,E5603-swcdh_thr)^2)</f>
        <v/>
      </c>
      <c r="O5603">
        <f>IF(K5603="","",ROUND(E5603-K5603,0))</f>
        <v/>
      </c>
      <c r="P5603">
        <f>IF(O5603="","",IF(O5603&gt;=1,O5603,0))</f>
        <v/>
      </c>
      <c r="Q5603" s="27">
        <f>IF(E5603="","",MAX(0,E5603-22))</f>
        <v/>
      </c>
      <c r="R5603" s="27">
        <f>IF(H5603=1,E5603,"")</f>
        <v/>
      </c>
      <c r="S5603" s="27">
        <f>IF(AND(H5603=1,J5603&lt;&gt;""),E5603-J5603,"")</f>
        <v/>
      </c>
      <c r="T5603">
        <f>IF(G5603="","",MONTH(G5603))</f>
        <v/>
      </c>
    </row>
    <row r="5604">
      <c r="A5604" s="24" t="n">
        <v>2020</v>
      </c>
      <c r="B5604" s="24" t="n">
        <v>8</v>
      </c>
      <c r="C5604" s="24" t="n">
        <v>21</v>
      </c>
      <c r="D5604" s="24" t="n">
        <v>11</v>
      </c>
      <c r="E5604" s="24" t="n">
        <v>24.55</v>
      </c>
      <c r="F5604" s="25">
        <f>IF($E5604="","",DATE(IF($A5604="",nominal_year,$A5604),$B5604,$C5604)+($D5604-IF(LEFT(hour_conv,1)="1",1,0))/24)</f>
        <v/>
      </c>
      <c r="G5604" s="26">
        <f>IF(F5604="","",INT(F5604))</f>
        <v/>
      </c>
      <c r="H5604">
        <f>IF(G5604="","",IF(AND(MONTH(G5604)*100+DAY(G5604)&gt;=season_lo,MONTH(G5604)*100+DAY(G5604)&lt;=season_hi),1,0))</f>
        <v/>
      </c>
      <c r="I5604">
        <f>IF(G5604="","",G5604-first_day+1)</f>
        <v/>
      </c>
      <c r="J5604" s="27">
        <f>IF(I5604="","",INDEX(Daily!$J$2:$J$421,I5604))</f>
        <v/>
      </c>
      <c r="K5604" s="27">
        <f>IF(J5604="","",J5604+cat_offset)</f>
        <v/>
      </c>
      <c r="L5604" s="27">
        <f>IF(J5604="","",MAX(0,E5604-J5604)^2)</f>
        <v/>
      </c>
      <c r="M5604" s="27">
        <f>IF(J5604="","",MAX(0,E5604-(J5604+twcdh_off))^2)</f>
        <v/>
      </c>
      <c r="N5604" s="27">
        <f>IF(E5604="","",MAX(0,E5604-swcdh_thr)^2)</f>
        <v/>
      </c>
      <c r="O5604">
        <f>IF(K5604="","",ROUND(E5604-K5604,0))</f>
        <v/>
      </c>
      <c r="P5604">
        <f>IF(O5604="","",IF(O5604&gt;=1,O5604,0))</f>
        <v/>
      </c>
      <c r="Q5604" s="27">
        <f>IF(E5604="","",MAX(0,E5604-22))</f>
        <v/>
      </c>
      <c r="R5604" s="27">
        <f>IF(H5604=1,E5604,"")</f>
        <v/>
      </c>
      <c r="S5604" s="27">
        <f>IF(AND(H5604=1,J5604&lt;&gt;""),E5604-J5604,"")</f>
        <v/>
      </c>
      <c r="T5604">
        <f>IF(G5604="","",MONTH(G5604))</f>
        <v/>
      </c>
    </row>
    <row r="5605">
      <c r="A5605" s="24" t="n">
        <v>2020</v>
      </c>
      <c r="B5605" s="24" t="n">
        <v>8</v>
      </c>
      <c r="C5605" s="24" t="n">
        <v>21</v>
      </c>
      <c r="D5605" s="24" t="n">
        <v>12</v>
      </c>
      <c r="E5605" s="24" t="n">
        <v>24.46</v>
      </c>
      <c r="F5605" s="25">
        <f>IF($E5605="","",DATE(IF($A5605="",nominal_year,$A5605),$B5605,$C5605)+($D5605-IF(LEFT(hour_conv,1)="1",1,0))/24)</f>
        <v/>
      </c>
      <c r="G5605" s="26">
        <f>IF(F5605="","",INT(F5605))</f>
        <v/>
      </c>
      <c r="H5605">
        <f>IF(G5605="","",IF(AND(MONTH(G5605)*100+DAY(G5605)&gt;=season_lo,MONTH(G5605)*100+DAY(G5605)&lt;=season_hi),1,0))</f>
        <v/>
      </c>
      <c r="I5605">
        <f>IF(G5605="","",G5605-first_day+1)</f>
        <v/>
      </c>
      <c r="J5605" s="27">
        <f>IF(I5605="","",INDEX(Daily!$J$2:$J$421,I5605))</f>
        <v/>
      </c>
      <c r="K5605" s="27">
        <f>IF(J5605="","",J5605+cat_offset)</f>
        <v/>
      </c>
      <c r="L5605" s="27">
        <f>IF(J5605="","",MAX(0,E5605-J5605)^2)</f>
        <v/>
      </c>
      <c r="M5605" s="27">
        <f>IF(J5605="","",MAX(0,E5605-(J5605+twcdh_off))^2)</f>
        <v/>
      </c>
      <c r="N5605" s="27">
        <f>IF(E5605="","",MAX(0,E5605-swcdh_thr)^2)</f>
        <v/>
      </c>
      <c r="O5605">
        <f>IF(K5605="","",ROUND(E5605-K5605,0))</f>
        <v/>
      </c>
      <c r="P5605">
        <f>IF(O5605="","",IF(O5605&gt;=1,O5605,0))</f>
        <v/>
      </c>
      <c r="Q5605" s="27">
        <f>IF(E5605="","",MAX(0,E5605-22))</f>
        <v/>
      </c>
      <c r="R5605" s="27">
        <f>IF(H5605=1,E5605,"")</f>
        <v/>
      </c>
      <c r="S5605" s="27">
        <f>IF(AND(H5605=1,J5605&lt;&gt;""),E5605-J5605,"")</f>
        <v/>
      </c>
      <c r="T5605">
        <f>IF(G5605="","",MONTH(G5605))</f>
        <v/>
      </c>
    </row>
    <row r="5606">
      <c r="A5606" s="24" t="n">
        <v>2020</v>
      </c>
      <c r="B5606" s="24" t="n">
        <v>8</v>
      </c>
      <c r="C5606" s="24" t="n">
        <v>21</v>
      </c>
      <c r="D5606" s="24" t="n">
        <v>13</v>
      </c>
      <c r="E5606" s="24" t="n">
        <v>26.38</v>
      </c>
      <c r="F5606" s="25">
        <f>IF($E5606="","",DATE(IF($A5606="",nominal_year,$A5606),$B5606,$C5606)+($D5606-IF(LEFT(hour_conv,1)="1",1,0))/24)</f>
        <v/>
      </c>
      <c r="G5606" s="26">
        <f>IF(F5606="","",INT(F5606))</f>
        <v/>
      </c>
      <c r="H5606">
        <f>IF(G5606="","",IF(AND(MONTH(G5606)*100+DAY(G5606)&gt;=season_lo,MONTH(G5606)*100+DAY(G5606)&lt;=season_hi),1,0))</f>
        <v/>
      </c>
      <c r="I5606">
        <f>IF(G5606="","",G5606-first_day+1)</f>
        <v/>
      </c>
      <c r="J5606" s="27">
        <f>IF(I5606="","",INDEX(Daily!$J$2:$J$421,I5606))</f>
        <v/>
      </c>
      <c r="K5606" s="27">
        <f>IF(J5606="","",J5606+cat_offset)</f>
        <v/>
      </c>
      <c r="L5606" s="27">
        <f>IF(J5606="","",MAX(0,E5606-J5606)^2)</f>
        <v/>
      </c>
      <c r="M5606" s="27">
        <f>IF(J5606="","",MAX(0,E5606-(J5606+twcdh_off))^2)</f>
        <v/>
      </c>
      <c r="N5606" s="27">
        <f>IF(E5606="","",MAX(0,E5606-swcdh_thr)^2)</f>
        <v/>
      </c>
      <c r="O5606">
        <f>IF(K5606="","",ROUND(E5606-K5606,0))</f>
        <v/>
      </c>
      <c r="P5606">
        <f>IF(O5606="","",IF(O5606&gt;=1,O5606,0))</f>
        <v/>
      </c>
      <c r="Q5606" s="27">
        <f>IF(E5606="","",MAX(0,E5606-22))</f>
        <v/>
      </c>
      <c r="R5606" s="27">
        <f>IF(H5606=1,E5606,"")</f>
        <v/>
      </c>
      <c r="S5606" s="27">
        <f>IF(AND(H5606=1,J5606&lt;&gt;""),E5606-J5606,"")</f>
        <v/>
      </c>
      <c r="T5606">
        <f>IF(G5606="","",MONTH(G5606))</f>
        <v/>
      </c>
    </row>
    <row r="5607">
      <c r="A5607" s="24" t="n">
        <v>2020</v>
      </c>
      <c r="B5607" s="24" t="n">
        <v>8</v>
      </c>
      <c r="C5607" s="24" t="n">
        <v>21</v>
      </c>
      <c r="D5607" s="24" t="n">
        <v>14</v>
      </c>
      <c r="E5607" s="24" t="n">
        <v>26.99</v>
      </c>
      <c r="F5607" s="25">
        <f>IF($E5607="","",DATE(IF($A5607="",nominal_year,$A5607),$B5607,$C5607)+($D5607-IF(LEFT(hour_conv,1)="1",1,0))/24)</f>
        <v/>
      </c>
      <c r="G5607" s="26">
        <f>IF(F5607="","",INT(F5607))</f>
        <v/>
      </c>
      <c r="H5607">
        <f>IF(G5607="","",IF(AND(MONTH(G5607)*100+DAY(G5607)&gt;=season_lo,MONTH(G5607)*100+DAY(G5607)&lt;=season_hi),1,0))</f>
        <v/>
      </c>
      <c r="I5607">
        <f>IF(G5607="","",G5607-first_day+1)</f>
        <v/>
      </c>
      <c r="J5607" s="27">
        <f>IF(I5607="","",INDEX(Daily!$J$2:$J$421,I5607))</f>
        <v/>
      </c>
      <c r="K5607" s="27">
        <f>IF(J5607="","",J5607+cat_offset)</f>
        <v/>
      </c>
      <c r="L5607" s="27">
        <f>IF(J5607="","",MAX(0,E5607-J5607)^2)</f>
        <v/>
      </c>
      <c r="M5607" s="27">
        <f>IF(J5607="","",MAX(0,E5607-(J5607+twcdh_off))^2)</f>
        <v/>
      </c>
      <c r="N5607" s="27">
        <f>IF(E5607="","",MAX(0,E5607-swcdh_thr)^2)</f>
        <v/>
      </c>
      <c r="O5607">
        <f>IF(K5607="","",ROUND(E5607-K5607,0))</f>
        <v/>
      </c>
      <c r="P5607">
        <f>IF(O5607="","",IF(O5607&gt;=1,O5607,0))</f>
        <v/>
      </c>
      <c r="Q5607" s="27">
        <f>IF(E5607="","",MAX(0,E5607-22))</f>
        <v/>
      </c>
      <c r="R5607" s="27">
        <f>IF(H5607=1,E5607,"")</f>
        <v/>
      </c>
      <c r="S5607" s="27">
        <f>IF(AND(H5607=1,J5607&lt;&gt;""),E5607-J5607,"")</f>
        <v/>
      </c>
      <c r="T5607">
        <f>IF(G5607="","",MONTH(G5607))</f>
        <v/>
      </c>
    </row>
    <row r="5608">
      <c r="A5608" s="24" t="n">
        <v>2020</v>
      </c>
      <c r="B5608" s="24" t="n">
        <v>8</v>
      </c>
      <c r="C5608" s="24" t="n">
        <v>21</v>
      </c>
      <c r="D5608" s="24" t="n">
        <v>15</v>
      </c>
      <c r="E5608" s="24" t="n">
        <v>27.44</v>
      </c>
      <c r="F5608" s="25">
        <f>IF($E5608="","",DATE(IF($A5608="",nominal_year,$A5608),$B5608,$C5608)+($D5608-IF(LEFT(hour_conv,1)="1",1,0))/24)</f>
        <v/>
      </c>
      <c r="G5608" s="26">
        <f>IF(F5608="","",INT(F5608))</f>
        <v/>
      </c>
      <c r="H5608">
        <f>IF(G5608="","",IF(AND(MONTH(G5608)*100+DAY(G5608)&gt;=season_lo,MONTH(G5608)*100+DAY(G5608)&lt;=season_hi),1,0))</f>
        <v/>
      </c>
      <c r="I5608">
        <f>IF(G5608="","",G5608-first_day+1)</f>
        <v/>
      </c>
      <c r="J5608" s="27">
        <f>IF(I5608="","",INDEX(Daily!$J$2:$J$421,I5608))</f>
        <v/>
      </c>
      <c r="K5608" s="27">
        <f>IF(J5608="","",J5608+cat_offset)</f>
        <v/>
      </c>
      <c r="L5608" s="27">
        <f>IF(J5608="","",MAX(0,E5608-J5608)^2)</f>
        <v/>
      </c>
      <c r="M5608" s="27">
        <f>IF(J5608="","",MAX(0,E5608-(J5608+twcdh_off))^2)</f>
        <v/>
      </c>
      <c r="N5608" s="27">
        <f>IF(E5608="","",MAX(0,E5608-swcdh_thr)^2)</f>
        <v/>
      </c>
      <c r="O5608">
        <f>IF(K5608="","",ROUND(E5608-K5608,0))</f>
        <v/>
      </c>
      <c r="P5608">
        <f>IF(O5608="","",IF(O5608&gt;=1,O5608,0))</f>
        <v/>
      </c>
      <c r="Q5608" s="27">
        <f>IF(E5608="","",MAX(0,E5608-22))</f>
        <v/>
      </c>
      <c r="R5608" s="27">
        <f>IF(H5608=1,E5608,"")</f>
        <v/>
      </c>
      <c r="S5608" s="27">
        <f>IF(AND(H5608=1,J5608&lt;&gt;""),E5608-J5608,"")</f>
        <v/>
      </c>
      <c r="T5608">
        <f>IF(G5608="","",MONTH(G5608))</f>
        <v/>
      </c>
    </row>
    <row r="5609">
      <c r="A5609" s="24" t="n">
        <v>2020</v>
      </c>
      <c r="B5609" s="24" t="n">
        <v>8</v>
      </c>
      <c r="C5609" s="24" t="n">
        <v>21</v>
      </c>
      <c r="D5609" s="24" t="n">
        <v>16</v>
      </c>
      <c r="E5609" s="24" t="n">
        <v>27.46</v>
      </c>
      <c r="F5609" s="25">
        <f>IF($E5609="","",DATE(IF($A5609="",nominal_year,$A5609),$B5609,$C5609)+($D5609-IF(LEFT(hour_conv,1)="1",1,0))/24)</f>
        <v/>
      </c>
      <c r="G5609" s="26">
        <f>IF(F5609="","",INT(F5609))</f>
        <v/>
      </c>
      <c r="H5609">
        <f>IF(G5609="","",IF(AND(MONTH(G5609)*100+DAY(G5609)&gt;=season_lo,MONTH(G5609)*100+DAY(G5609)&lt;=season_hi),1,0))</f>
        <v/>
      </c>
      <c r="I5609">
        <f>IF(G5609="","",G5609-first_day+1)</f>
        <v/>
      </c>
      <c r="J5609" s="27">
        <f>IF(I5609="","",INDEX(Daily!$J$2:$J$421,I5609))</f>
        <v/>
      </c>
      <c r="K5609" s="27">
        <f>IF(J5609="","",J5609+cat_offset)</f>
        <v/>
      </c>
      <c r="L5609" s="27">
        <f>IF(J5609="","",MAX(0,E5609-J5609)^2)</f>
        <v/>
      </c>
      <c r="M5609" s="27">
        <f>IF(J5609="","",MAX(0,E5609-(J5609+twcdh_off))^2)</f>
        <v/>
      </c>
      <c r="N5609" s="27">
        <f>IF(E5609="","",MAX(0,E5609-swcdh_thr)^2)</f>
        <v/>
      </c>
      <c r="O5609">
        <f>IF(K5609="","",ROUND(E5609-K5609,0))</f>
        <v/>
      </c>
      <c r="P5609">
        <f>IF(O5609="","",IF(O5609&gt;=1,O5609,0))</f>
        <v/>
      </c>
      <c r="Q5609" s="27">
        <f>IF(E5609="","",MAX(0,E5609-22))</f>
        <v/>
      </c>
      <c r="R5609" s="27">
        <f>IF(H5609=1,E5609,"")</f>
        <v/>
      </c>
      <c r="S5609" s="27">
        <f>IF(AND(H5609=1,J5609&lt;&gt;""),E5609-J5609,"")</f>
        <v/>
      </c>
      <c r="T5609">
        <f>IF(G5609="","",MONTH(G5609))</f>
        <v/>
      </c>
    </row>
    <row r="5610">
      <c r="A5610" s="24" t="n">
        <v>2020</v>
      </c>
      <c r="B5610" s="24" t="n">
        <v>8</v>
      </c>
      <c r="C5610" s="24" t="n">
        <v>21</v>
      </c>
      <c r="D5610" s="24" t="n">
        <v>17</v>
      </c>
      <c r="E5610" s="24" t="n">
        <v>27.24</v>
      </c>
      <c r="F5610" s="25">
        <f>IF($E5610="","",DATE(IF($A5610="",nominal_year,$A5610),$B5610,$C5610)+($D5610-IF(LEFT(hour_conv,1)="1",1,0))/24)</f>
        <v/>
      </c>
      <c r="G5610" s="26">
        <f>IF(F5610="","",INT(F5610))</f>
        <v/>
      </c>
      <c r="H5610">
        <f>IF(G5610="","",IF(AND(MONTH(G5610)*100+DAY(G5610)&gt;=season_lo,MONTH(G5610)*100+DAY(G5610)&lt;=season_hi),1,0))</f>
        <v/>
      </c>
      <c r="I5610">
        <f>IF(G5610="","",G5610-first_day+1)</f>
        <v/>
      </c>
      <c r="J5610" s="27">
        <f>IF(I5610="","",INDEX(Daily!$J$2:$J$421,I5610))</f>
        <v/>
      </c>
      <c r="K5610" s="27">
        <f>IF(J5610="","",J5610+cat_offset)</f>
        <v/>
      </c>
      <c r="L5610" s="27">
        <f>IF(J5610="","",MAX(0,E5610-J5610)^2)</f>
        <v/>
      </c>
      <c r="M5610" s="27">
        <f>IF(J5610="","",MAX(0,E5610-(J5610+twcdh_off))^2)</f>
        <v/>
      </c>
      <c r="N5610" s="27">
        <f>IF(E5610="","",MAX(0,E5610-swcdh_thr)^2)</f>
        <v/>
      </c>
      <c r="O5610">
        <f>IF(K5610="","",ROUND(E5610-K5610,0))</f>
        <v/>
      </c>
      <c r="P5610">
        <f>IF(O5610="","",IF(O5610&gt;=1,O5610,0))</f>
        <v/>
      </c>
      <c r="Q5610" s="27">
        <f>IF(E5610="","",MAX(0,E5610-22))</f>
        <v/>
      </c>
      <c r="R5610" s="27">
        <f>IF(H5610=1,E5610,"")</f>
        <v/>
      </c>
      <c r="S5610" s="27">
        <f>IF(AND(H5610=1,J5610&lt;&gt;""),E5610-J5610,"")</f>
        <v/>
      </c>
      <c r="T5610">
        <f>IF(G5610="","",MONTH(G5610))</f>
        <v/>
      </c>
    </row>
    <row r="5611">
      <c r="A5611" s="24" t="n">
        <v>2020</v>
      </c>
      <c r="B5611" s="24" t="n">
        <v>8</v>
      </c>
      <c r="C5611" s="24" t="n">
        <v>21</v>
      </c>
      <c r="D5611" s="24" t="n">
        <v>18</v>
      </c>
      <c r="E5611" s="24" t="n">
        <v>27.17</v>
      </c>
      <c r="F5611" s="25">
        <f>IF($E5611="","",DATE(IF($A5611="",nominal_year,$A5611),$B5611,$C5611)+($D5611-IF(LEFT(hour_conv,1)="1",1,0))/24)</f>
        <v/>
      </c>
      <c r="G5611" s="26">
        <f>IF(F5611="","",INT(F5611))</f>
        <v/>
      </c>
      <c r="H5611">
        <f>IF(G5611="","",IF(AND(MONTH(G5611)*100+DAY(G5611)&gt;=season_lo,MONTH(G5611)*100+DAY(G5611)&lt;=season_hi),1,0))</f>
        <v/>
      </c>
      <c r="I5611">
        <f>IF(G5611="","",G5611-first_day+1)</f>
        <v/>
      </c>
      <c r="J5611" s="27">
        <f>IF(I5611="","",INDEX(Daily!$J$2:$J$421,I5611))</f>
        <v/>
      </c>
      <c r="K5611" s="27">
        <f>IF(J5611="","",J5611+cat_offset)</f>
        <v/>
      </c>
      <c r="L5611" s="27">
        <f>IF(J5611="","",MAX(0,E5611-J5611)^2)</f>
        <v/>
      </c>
      <c r="M5611" s="27">
        <f>IF(J5611="","",MAX(0,E5611-(J5611+twcdh_off))^2)</f>
        <v/>
      </c>
      <c r="N5611" s="27">
        <f>IF(E5611="","",MAX(0,E5611-swcdh_thr)^2)</f>
        <v/>
      </c>
      <c r="O5611">
        <f>IF(K5611="","",ROUND(E5611-K5611,0))</f>
        <v/>
      </c>
      <c r="P5611">
        <f>IF(O5611="","",IF(O5611&gt;=1,O5611,0))</f>
        <v/>
      </c>
      <c r="Q5611" s="27">
        <f>IF(E5611="","",MAX(0,E5611-22))</f>
        <v/>
      </c>
      <c r="R5611" s="27">
        <f>IF(H5611=1,E5611,"")</f>
        <v/>
      </c>
      <c r="S5611" s="27">
        <f>IF(AND(H5611=1,J5611&lt;&gt;""),E5611-J5611,"")</f>
        <v/>
      </c>
      <c r="T5611">
        <f>IF(G5611="","",MONTH(G5611))</f>
        <v/>
      </c>
    </row>
    <row r="5612">
      <c r="A5612" s="24" t="n">
        <v>2020</v>
      </c>
      <c r="B5612" s="24" t="n">
        <v>8</v>
      </c>
      <c r="C5612" s="24" t="n">
        <v>21</v>
      </c>
      <c r="D5612" s="24" t="n">
        <v>19</v>
      </c>
      <c r="E5612" s="24" t="n">
        <v>26.07</v>
      </c>
      <c r="F5612" s="25">
        <f>IF($E5612="","",DATE(IF($A5612="",nominal_year,$A5612),$B5612,$C5612)+($D5612-IF(LEFT(hour_conv,1)="1",1,0))/24)</f>
        <v/>
      </c>
      <c r="G5612" s="26">
        <f>IF(F5612="","",INT(F5612))</f>
        <v/>
      </c>
      <c r="H5612">
        <f>IF(G5612="","",IF(AND(MONTH(G5612)*100+DAY(G5612)&gt;=season_lo,MONTH(G5612)*100+DAY(G5612)&lt;=season_hi),1,0))</f>
        <v/>
      </c>
      <c r="I5612">
        <f>IF(G5612="","",G5612-first_day+1)</f>
        <v/>
      </c>
      <c r="J5612" s="27">
        <f>IF(I5612="","",INDEX(Daily!$J$2:$J$421,I5612))</f>
        <v/>
      </c>
      <c r="K5612" s="27">
        <f>IF(J5612="","",J5612+cat_offset)</f>
        <v/>
      </c>
      <c r="L5612" s="27">
        <f>IF(J5612="","",MAX(0,E5612-J5612)^2)</f>
        <v/>
      </c>
      <c r="M5612" s="27">
        <f>IF(J5612="","",MAX(0,E5612-(J5612+twcdh_off))^2)</f>
        <v/>
      </c>
      <c r="N5612" s="27">
        <f>IF(E5612="","",MAX(0,E5612-swcdh_thr)^2)</f>
        <v/>
      </c>
      <c r="O5612">
        <f>IF(K5612="","",ROUND(E5612-K5612,0))</f>
        <v/>
      </c>
      <c r="P5612">
        <f>IF(O5612="","",IF(O5612&gt;=1,O5612,0))</f>
        <v/>
      </c>
      <c r="Q5612" s="27">
        <f>IF(E5612="","",MAX(0,E5612-22))</f>
        <v/>
      </c>
      <c r="R5612" s="27">
        <f>IF(H5612=1,E5612,"")</f>
        <v/>
      </c>
      <c r="S5612" s="27">
        <f>IF(AND(H5612=1,J5612&lt;&gt;""),E5612-J5612,"")</f>
        <v/>
      </c>
      <c r="T5612">
        <f>IF(G5612="","",MONTH(G5612))</f>
        <v/>
      </c>
    </row>
    <row r="5613">
      <c r="A5613" s="24" t="n">
        <v>2020</v>
      </c>
      <c r="B5613" s="24" t="n">
        <v>8</v>
      </c>
      <c r="C5613" s="24" t="n">
        <v>21</v>
      </c>
      <c r="D5613" s="24" t="n">
        <v>20</v>
      </c>
      <c r="E5613" s="24" t="n">
        <v>24.24</v>
      </c>
      <c r="F5613" s="25">
        <f>IF($E5613="","",DATE(IF($A5613="",nominal_year,$A5613),$B5613,$C5613)+($D5613-IF(LEFT(hour_conv,1)="1",1,0))/24)</f>
        <v/>
      </c>
      <c r="G5613" s="26">
        <f>IF(F5613="","",INT(F5613))</f>
        <v/>
      </c>
      <c r="H5613">
        <f>IF(G5613="","",IF(AND(MONTH(G5613)*100+DAY(G5613)&gt;=season_lo,MONTH(G5613)*100+DAY(G5613)&lt;=season_hi),1,0))</f>
        <v/>
      </c>
      <c r="I5613">
        <f>IF(G5613="","",G5613-first_day+1)</f>
        <v/>
      </c>
      <c r="J5613" s="27">
        <f>IF(I5613="","",INDEX(Daily!$J$2:$J$421,I5613))</f>
        <v/>
      </c>
      <c r="K5613" s="27">
        <f>IF(J5613="","",J5613+cat_offset)</f>
        <v/>
      </c>
      <c r="L5613" s="27">
        <f>IF(J5613="","",MAX(0,E5613-J5613)^2)</f>
        <v/>
      </c>
      <c r="M5613" s="27">
        <f>IF(J5613="","",MAX(0,E5613-(J5613+twcdh_off))^2)</f>
        <v/>
      </c>
      <c r="N5613" s="27">
        <f>IF(E5613="","",MAX(0,E5613-swcdh_thr)^2)</f>
        <v/>
      </c>
      <c r="O5613">
        <f>IF(K5613="","",ROUND(E5613-K5613,0))</f>
        <v/>
      </c>
      <c r="P5613">
        <f>IF(O5613="","",IF(O5613&gt;=1,O5613,0))</f>
        <v/>
      </c>
      <c r="Q5613" s="27">
        <f>IF(E5613="","",MAX(0,E5613-22))</f>
        <v/>
      </c>
      <c r="R5613" s="27">
        <f>IF(H5613=1,E5613,"")</f>
        <v/>
      </c>
      <c r="S5613" s="27">
        <f>IF(AND(H5613=1,J5613&lt;&gt;""),E5613-J5613,"")</f>
        <v/>
      </c>
      <c r="T5613">
        <f>IF(G5613="","",MONTH(G5613))</f>
        <v/>
      </c>
    </row>
    <row r="5614">
      <c r="A5614" s="24" t="n">
        <v>2020</v>
      </c>
      <c r="B5614" s="24" t="n">
        <v>8</v>
      </c>
      <c r="C5614" s="24" t="n">
        <v>21</v>
      </c>
      <c r="D5614" s="24" t="n">
        <v>21</v>
      </c>
      <c r="E5614" s="24" t="n">
        <v>23.89</v>
      </c>
      <c r="F5614" s="25">
        <f>IF($E5614="","",DATE(IF($A5614="",nominal_year,$A5614),$B5614,$C5614)+($D5614-IF(LEFT(hour_conv,1)="1",1,0))/24)</f>
        <v/>
      </c>
      <c r="G5614" s="26">
        <f>IF(F5614="","",INT(F5614))</f>
        <v/>
      </c>
      <c r="H5614">
        <f>IF(G5614="","",IF(AND(MONTH(G5614)*100+DAY(G5614)&gt;=season_lo,MONTH(G5614)*100+DAY(G5614)&lt;=season_hi),1,0))</f>
        <v/>
      </c>
      <c r="I5614">
        <f>IF(G5614="","",G5614-first_day+1)</f>
        <v/>
      </c>
      <c r="J5614" s="27">
        <f>IF(I5614="","",INDEX(Daily!$J$2:$J$421,I5614))</f>
        <v/>
      </c>
      <c r="K5614" s="27">
        <f>IF(J5614="","",J5614+cat_offset)</f>
        <v/>
      </c>
      <c r="L5614" s="27">
        <f>IF(J5614="","",MAX(0,E5614-J5614)^2)</f>
        <v/>
      </c>
      <c r="M5614" s="27">
        <f>IF(J5614="","",MAX(0,E5614-(J5614+twcdh_off))^2)</f>
        <v/>
      </c>
      <c r="N5614" s="27">
        <f>IF(E5614="","",MAX(0,E5614-swcdh_thr)^2)</f>
        <v/>
      </c>
      <c r="O5614">
        <f>IF(K5614="","",ROUND(E5614-K5614,0))</f>
        <v/>
      </c>
      <c r="P5614">
        <f>IF(O5614="","",IF(O5614&gt;=1,O5614,0))</f>
        <v/>
      </c>
      <c r="Q5614" s="27">
        <f>IF(E5614="","",MAX(0,E5614-22))</f>
        <v/>
      </c>
      <c r="R5614" s="27">
        <f>IF(H5614=1,E5614,"")</f>
        <v/>
      </c>
      <c r="S5614" s="27">
        <f>IF(AND(H5614=1,J5614&lt;&gt;""),E5614-J5614,"")</f>
        <v/>
      </c>
      <c r="T5614">
        <f>IF(G5614="","",MONTH(G5614))</f>
        <v/>
      </c>
    </row>
    <row r="5615">
      <c r="A5615" s="24" t="n">
        <v>2020</v>
      </c>
      <c r="B5615" s="24" t="n">
        <v>8</v>
      </c>
      <c r="C5615" s="24" t="n">
        <v>21</v>
      </c>
      <c r="D5615" s="24" t="n">
        <v>22</v>
      </c>
      <c r="E5615" s="24" t="n">
        <v>21.28</v>
      </c>
      <c r="F5615" s="25">
        <f>IF($E5615="","",DATE(IF($A5615="",nominal_year,$A5615),$B5615,$C5615)+($D5615-IF(LEFT(hour_conv,1)="1",1,0))/24)</f>
        <v/>
      </c>
      <c r="G5615" s="26">
        <f>IF(F5615="","",INT(F5615))</f>
        <v/>
      </c>
      <c r="H5615">
        <f>IF(G5615="","",IF(AND(MONTH(G5615)*100+DAY(G5615)&gt;=season_lo,MONTH(G5615)*100+DAY(G5615)&lt;=season_hi),1,0))</f>
        <v/>
      </c>
      <c r="I5615">
        <f>IF(G5615="","",G5615-first_day+1)</f>
        <v/>
      </c>
      <c r="J5615" s="27">
        <f>IF(I5615="","",INDEX(Daily!$J$2:$J$421,I5615))</f>
        <v/>
      </c>
      <c r="K5615" s="27">
        <f>IF(J5615="","",J5615+cat_offset)</f>
        <v/>
      </c>
      <c r="L5615" s="27">
        <f>IF(J5615="","",MAX(0,E5615-J5615)^2)</f>
        <v/>
      </c>
      <c r="M5615" s="27">
        <f>IF(J5615="","",MAX(0,E5615-(J5615+twcdh_off))^2)</f>
        <v/>
      </c>
      <c r="N5615" s="27">
        <f>IF(E5615="","",MAX(0,E5615-swcdh_thr)^2)</f>
        <v/>
      </c>
      <c r="O5615">
        <f>IF(K5615="","",ROUND(E5615-K5615,0))</f>
        <v/>
      </c>
      <c r="P5615">
        <f>IF(O5615="","",IF(O5615&gt;=1,O5615,0))</f>
        <v/>
      </c>
      <c r="Q5615" s="27">
        <f>IF(E5615="","",MAX(0,E5615-22))</f>
        <v/>
      </c>
      <c r="R5615" s="27">
        <f>IF(H5615=1,E5615,"")</f>
        <v/>
      </c>
      <c r="S5615" s="27">
        <f>IF(AND(H5615=1,J5615&lt;&gt;""),E5615-J5615,"")</f>
        <v/>
      </c>
      <c r="T5615">
        <f>IF(G5615="","",MONTH(G5615))</f>
        <v/>
      </c>
    </row>
    <row r="5616">
      <c r="A5616" s="24" t="n">
        <v>2020</v>
      </c>
      <c r="B5616" s="24" t="n">
        <v>8</v>
      </c>
      <c r="C5616" s="24" t="n">
        <v>21</v>
      </c>
      <c r="D5616" s="24" t="n">
        <v>23</v>
      </c>
      <c r="E5616" s="24" t="n">
        <v>20.79</v>
      </c>
      <c r="F5616" s="25">
        <f>IF($E5616="","",DATE(IF($A5616="",nominal_year,$A5616),$B5616,$C5616)+($D5616-IF(LEFT(hour_conv,1)="1",1,0))/24)</f>
        <v/>
      </c>
      <c r="G5616" s="26">
        <f>IF(F5616="","",INT(F5616))</f>
        <v/>
      </c>
      <c r="H5616">
        <f>IF(G5616="","",IF(AND(MONTH(G5616)*100+DAY(G5616)&gt;=season_lo,MONTH(G5616)*100+DAY(G5616)&lt;=season_hi),1,0))</f>
        <v/>
      </c>
      <c r="I5616">
        <f>IF(G5616="","",G5616-first_day+1)</f>
        <v/>
      </c>
      <c r="J5616" s="27">
        <f>IF(I5616="","",INDEX(Daily!$J$2:$J$421,I5616))</f>
        <v/>
      </c>
      <c r="K5616" s="27">
        <f>IF(J5616="","",J5616+cat_offset)</f>
        <v/>
      </c>
      <c r="L5616" s="27">
        <f>IF(J5616="","",MAX(0,E5616-J5616)^2)</f>
        <v/>
      </c>
      <c r="M5616" s="27">
        <f>IF(J5616="","",MAX(0,E5616-(J5616+twcdh_off))^2)</f>
        <v/>
      </c>
      <c r="N5616" s="27">
        <f>IF(E5616="","",MAX(0,E5616-swcdh_thr)^2)</f>
        <v/>
      </c>
      <c r="O5616">
        <f>IF(K5616="","",ROUND(E5616-K5616,0))</f>
        <v/>
      </c>
      <c r="P5616">
        <f>IF(O5616="","",IF(O5616&gt;=1,O5616,0))</f>
        <v/>
      </c>
      <c r="Q5616" s="27">
        <f>IF(E5616="","",MAX(0,E5616-22))</f>
        <v/>
      </c>
      <c r="R5616" s="27">
        <f>IF(H5616=1,E5616,"")</f>
        <v/>
      </c>
      <c r="S5616" s="27">
        <f>IF(AND(H5616=1,J5616&lt;&gt;""),E5616-J5616,"")</f>
        <v/>
      </c>
      <c r="T5616">
        <f>IF(G5616="","",MONTH(G5616))</f>
        <v/>
      </c>
    </row>
    <row r="5617">
      <c r="A5617" s="24" t="n">
        <v>2020</v>
      </c>
      <c r="B5617" s="24" t="n">
        <v>8</v>
      </c>
      <c r="C5617" s="24" t="n">
        <v>21</v>
      </c>
      <c r="D5617" s="24" t="n">
        <v>24</v>
      </c>
      <c r="E5617" s="24" t="n">
        <v>19.41</v>
      </c>
      <c r="F5617" s="25">
        <f>IF($E5617="","",DATE(IF($A5617="",nominal_year,$A5617),$B5617,$C5617)+($D5617-IF(LEFT(hour_conv,1)="1",1,0))/24)</f>
        <v/>
      </c>
      <c r="G5617" s="26">
        <f>IF(F5617="","",INT(F5617))</f>
        <v/>
      </c>
      <c r="H5617">
        <f>IF(G5617="","",IF(AND(MONTH(G5617)*100+DAY(G5617)&gt;=season_lo,MONTH(G5617)*100+DAY(G5617)&lt;=season_hi),1,0))</f>
        <v/>
      </c>
      <c r="I5617">
        <f>IF(G5617="","",G5617-first_day+1)</f>
        <v/>
      </c>
      <c r="J5617" s="27">
        <f>IF(I5617="","",INDEX(Daily!$J$2:$J$421,I5617))</f>
        <v/>
      </c>
      <c r="K5617" s="27">
        <f>IF(J5617="","",J5617+cat_offset)</f>
        <v/>
      </c>
      <c r="L5617" s="27">
        <f>IF(J5617="","",MAX(0,E5617-J5617)^2)</f>
        <v/>
      </c>
      <c r="M5617" s="27">
        <f>IF(J5617="","",MAX(0,E5617-(J5617+twcdh_off))^2)</f>
        <v/>
      </c>
      <c r="N5617" s="27">
        <f>IF(E5617="","",MAX(0,E5617-swcdh_thr)^2)</f>
        <v/>
      </c>
      <c r="O5617">
        <f>IF(K5617="","",ROUND(E5617-K5617,0))</f>
        <v/>
      </c>
      <c r="P5617">
        <f>IF(O5617="","",IF(O5617&gt;=1,O5617,0))</f>
        <v/>
      </c>
      <c r="Q5617" s="27">
        <f>IF(E5617="","",MAX(0,E5617-22))</f>
        <v/>
      </c>
      <c r="R5617" s="27">
        <f>IF(H5617=1,E5617,"")</f>
        <v/>
      </c>
      <c r="S5617" s="27">
        <f>IF(AND(H5617=1,J5617&lt;&gt;""),E5617-J5617,"")</f>
        <v/>
      </c>
      <c r="T5617">
        <f>IF(G5617="","",MONTH(G5617))</f>
        <v/>
      </c>
    </row>
    <row r="5618">
      <c r="A5618" s="24" t="n">
        <v>2020</v>
      </c>
      <c r="B5618" s="24" t="n">
        <v>8</v>
      </c>
      <c r="C5618" s="24" t="n">
        <v>22</v>
      </c>
      <c r="D5618" s="24" t="n">
        <v>1</v>
      </c>
      <c r="E5618" s="24" t="n">
        <v>18.45</v>
      </c>
      <c r="F5618" s="25">
        <f>IF($E5618="","",DATE(IF($A5618="",nominal_year,$A5618),$B5618,$C5618)+($D5618-IF(LEFT(hour_conv,1)="1",1,0))/24)</f>
        <v/>
      </c>
      <c r="G5618" s="26">
        <f>IF(F5618="","",INT(F5618))</f>
        <v/>
      </c>
      <c r="H5618">
        <f>IF(G5618="","",IF(AND(MONTH(G5618)*100+DAY(G5618)&gt;=season_lo,MONTH(G5618)*100+DAY(G5618)&lt;=season_hi),1,0))</f>
        <v/>
      </c>
      <c r="I5618">
        <f>IF(G5618="","",G5618-first_day+1)</f>
        <v/>
      </c>
      <c r="J5618" s="27">
        <f>IF(I5618="","",INDEX(Daily!$J$2:$J$421,I5618))</f>
        <v/>
      </c>
      <c r="K5618" s="27">
        <f>IF(J5618="","",J5618+cat_offset)</f>
        <v/>
      </c>
      <c r="L5618" s="27">
        <f>IF(J5618="","",MAX(0,E5618-J5618)^2)</f>
        <v/>
      </c>
      <c r="M5618" s="27">
        <f>IF(J5618="","",MAX(0,E5618-(J5618+twcdh_off))^2)</f>
        <v/>
      </c>
      <c r="N5618" s="27">
        <f>IF(E5618="","",MAX(0,E5618-swcdh_thr)^2)</f>
        <v/>
      </c>
      <c r="O5618">
        <f>IF(K5618="","",ROUND(E5618-K5618,0))</f>
        <v/>
      </c>
      <c r="P5618">
        <f>IF(O5618="","",IF(O5618&gt;=1,O5618,0))</f>
        <v/>
      </c>
      <c r="Q5618" s="27">
        <f>IF(E5618="","",MAX(0,E5618-22))</f>
        <v/>
      </c>
      <c r="R5618" s="27">
        <f>IF(H5618=1,E5618,"")</f>
        <v/>
      </c>
      <c r="S5618" s="27">
        <f>IF(AND(H5618=1,J5618&lt;&gt;""),E5618-J5618,"")</f>
        <v/>
      </c>
      <c r="T5618">
        <f>IF(G5618="","",MONTH(G5618))</f>
        <v/>
      </c>
    </row>
    <row r="5619">
      <c r="A5619" s="24" t="n">
        <v>2020</v>
      </c>
      <c r="B5619" s="24" t="n">
        <v>8</v>
      </c>
      <c r="C5619" s="24" t="n">
        <v>22</v>
      </c>
      <c r="D5619" s="24" t="n">
        <v>2</v>
      </c>
      <c r="E5619" s="24" t="n">
        <v>17.31</v>
      </c>
      <c r="F5619" s="25">
        <f>IF($E5619="","",DATE(IF($A5619="",nominal_year,$A5619),$B5619,$C5619)+($D5619-IF(LEFT(hour_conv,1)="1",1,0))/24)</f>
        <v/>
      </c>
      <c r="G5619" s="26">
        <f>IF(F5619="","",INT(F5619))</f>
        <v/>
      </c>
      <c r="H5619">
        <f>IF(G5619="","",IF(AND(MONTH(G5619)*100+DAY(G5619)&gt;=season_lo,MONTH(G5619)*100+DAY(G5619)&lt;=season_hi),1,0))</f>
        <v/>
      </c>
      <c r="I5619">
        <f>IF(G5619="","",G5619-first_day+1)</f>
        <v/>
      </c>
      <c r="J5619" s="27">
        <f>IF(I5619="","",INDEX(Daily!$J$2:$J$421,I5619))</f>
        <v/>
      </c>
      <c r="K5619" s="27">
        <f>IF(J5619="","",J5619+cat_offset)</f>
        <v/>
      </c>
      <c r="L5619" s="27">
        <f>IF(J5619="","",MAX(0,E5619-J5619)^2)</f>
        <v/>
      </c>
      <c r="M5619" s="27">
        <f>IF(J5619="","",MAX(0,E5619-(J5619+twcdh_off))^2)</f>
        <v/>
      </c>
      <c r="N5619" s="27">
        <f>IF(E5619="","",MAX(0,E5619-swcdh_thr)^2)</f>
        <v/>
      </c>
      <c r="O5619">
        <f>IF(K5619="","",ROUND(E5619-K5619,0))</f>
        <v/>
      </c>
      <c r="P5619">
        <f>IF(O5619="","",IF(O5619&gt;=1,O5619,0))</f>
        <v/>
      </c>
      <c r="Q5619" s="27">
        <f>IF(E5619="","",MAX(0,E5619-22))</f>
        <v/>
      </c>
      <c r="R5619" s="27">
        <f>IF(H5619=1,E5619,"")</f>
        <v/>
      </c>
      <c r="S5619" s="27">
        <f>IF(AND(H5619=1,J5619&lt;&gt;""),E5619-J5619,"")</f>
        <v/>
      </c>
      <c r="T5619">
        <f>IF(G5619="","",MONTH(G5619))</f>
        <v/>
      </c>
    </row>
    <row r="5620">
      <c r="A5620" s="24" t="n">
        <v>2020</v>
      </c>
      <c r="B5620" s="24" t="n">
        <v>8</v>
      </c>
      <c r="C5620" s="24" t="n">
        <v>22</v>
      </c>
      <c r="D5620" s="24" t="n">
        <v>3</v>
      </c>
      <c r="E5620" s="24" t="n">
        <v>17.06</v>
      </c>
      <c r="F5620" s="25">
        <f>IF($E5620="","",DATE(IF($A5620="",nominal_year,$A5620),$B5620,$C5620)+($D5620-IF(LEFT(hour_conv,1)="1",1,0))/24)</f>
        <v/>
      </c>
      <c r="G5620" s="26">
        <f>IF(F5620="","",INT(F5620))</f>
        <v/>
      </c>
      <c r="H5620">
        <f>IF(G5620="","",IF(AND(MONTH(G5620)*100+DAY(G5620)&gt;=season_lo,MONTH(G5620)*100+DAY(G5620)&lt;=season_hi),1,0))</f>
        <v/>
      </c>
      <c r="I5620">
        <f>IF(G5620="","",G5620-first_day+1)</f>
        <v/>
      </c>
      <c r="J5620" s="27">
        <f>IF(I5620="","",INDEX(Daily!$J$2:$J$421,I5620))</f>
        <v/>
      </c>
      <c r="K5620" s="27">
        <f>IF(J5620="","",J5620+cat_offset)</f>
        <v/>
      </c>
      <c r="L5620" s="27">
        <f>IF(J5620="","",MAX(0,E5620-J5620)^2)</f>
        <v/>
      </c>
      <c r="M5620" s="27">
        <f>IF(J5620="","",MAX(0,E5620-(J5620+twcdh_off))^2)</f>
        <v/>
      </c>
      <c r="N5620" s="27">
        <f>IF(E5620="","",MAX(0,E5620-swcdh_thr)^2)</f>
        <v/>
      </c>
      <c r="O5620">
        <f>IF(K5620="","",ROUND(E5620-K5620,0))</f>
        <v/>
      </c>
      <c r="P5620">
        <f>IF(O5620="","",IF(O5620&gt;=1,O5620,0))</f>
        <v/>
      </c>
      <c r="Q5620" s="27">
        <f>IF(E5620="","",MAX(0,E5620-22))</f>
        <v/>
      </c>
      <c r="R5620" s="27">
        <f>IF(H5620=1,E5620,"")</f>
        <v/>
      </c>
      <c r="S5620" s="27">
        <f>IF(AND(H5620=1,J5620&lt;&gt;""),E5620-J5620,"")</f>
        <v/>
      </c>
      <c r="T5620">
        <f>IF(G5620="","",MONTH(G5620))</f>
        <v/>
      </c>
    </row>
    <row r="5621">
      <c r="A5621" s="24" t="n">
        <v>2020</v>
      </c>
      <c r="B5621" s="24" t="n">
        <v>8</v>
      </c>
      <c r="C5621" s="24" t="n">
        <v>22</v>
      </c>
      <c r="D5621" s="24" t="n">
        <v>4</v>
      </c>
      <c r="E5621" s="24" t="n">
        <v>16.42</v>
      </c>
      <c r="F5621" s="25">
        <f>IF($E5621="","",DATE(IF($A5621="",nominal_year,$A5621),$B5621,$C5621)+($D5621-IF(LEFT(hour_conv,1)="1",1,0))/24)</f>
        <v/>
      </c>
      <c r="G5621" s="26">
        <f>IF(F5621="","",INT(F5621))</f>
        <v/>
      </c>
      <c r="H5621">
        <f>IF(G5621="","",IF(AND(MONTH(G5621)*100+DAY(G5621)&gt;=season_lo,MONTH(G5621)*100+DAY(G5621)&lt;=season_hi),1,0))</f>
        <v/>
      </c>
      <c r="I5621">
        <f>IF(G5621="","",G5621-first_day+1)</f>
        <v/>
      </c>
      <c r="J5621" s="27">
        <f>IF(I5621="","",INDEX(Daily!$J$2:$J$421,I5621))</f>
        <v/>
      </c>
      <c r="K5621" s="27">
        <f>IF(J5621="","",J5621+cat_offset)</f>
        <v/>
      </c>
      <c r="L5621" s="27">
        <f>IF(J5621="","",MAX(0,E5621-J5621)^2)</f>
        <v/>
      </c>
      <c r="M5621" s="27">
        <f>IF(J5621="","",MAX(0,E5621-(J5621+twcdh_off))^2)</f>
        <v/>
      </c>
      <c r="N5621" s="27">
        <f>IF(E5621="","",MAX(0,E5621-swcdh_thr)^2)</f>
        <v/>
      </c>
      <c r="O5621">
        <f>IF(K5621="","",ROUND(E5621-K5621,0))</f>
        <v/>
      </c>
      <c r="P5621">
        <f>IF(O5621="","",IF(O5621&gt;=1,O5621,0))</f>
        <v/>
      </c>
      <c r="Q5621" s="27">
        <f>IF(E5621="","",MAX(0,E5621-22))</f>
        <v/>
      </c>
      <c r="R5621" s="27">
        <f>IF(H5621=1,E5621,"")</f>
        <v/>
      </c>
      <c r="S5621" s="27">
        <f>IF(AND(H5621=1,J5621&lt;&gt;""),E5621-J5621,"")</f>
        <v/>
      </c>
      <c r="T5621">
        <f>IF(G5621="","",MONTH(G5621))</f>
        <v/>
      </c>
    </row>
    <row r="5622">
      <c r="A5622" s="24" t="n">
        <v>2020</v>
      </c>
      <c r="B5622" s="24" t="n">
        <v>8</v>
      </c>
      <c r="C5622" s="24" t="n">
        <v>22</v>
      </c>
      <c r="D5622" s="24" t="n">
        <v>5</v>
      </c>
      <c r="E5622" s="24" t="n">
        <v>16.92</v>
      </c>
      <c r="F5622" s="25">
        <f>IF($E5622="","",DATE(IF($A5622="",nominal_year,$A5622),$B5622,$C5622)+($D5622-IF(LEFT(hour_conv,1)="1",1,0))/24)</f>
        <v/>
      </c>
      <c r="G5622" s="26">
        <f>IF(F5622="","",INT(F5622))</f>
        <v/>
      </c>
      <c r="H5622">
        <f>IF(G5622="","",IF(AND(MONTH(G5622)*100+DAY(G5622)&gt;=season_lo,MONTH(G5622)*100+DAY(G5622)&lt;=season_hi),1,0))</f>
        <v/>
      </c>
      <c r="I5622">
        <f>IF(G5622="","",G5622-first_day+1)</f>
        <v/>
      </c>
      <c r="J5622" s="27">
        <f>IF(I5622="","",INDEX(Daily!$J$2:$J$421,I5622))</f>
        <v/>
      </c>
      <c r="K5622" s="27">
        <f>IF(J5622="","",J5622+cat_offset)</f>
        <v/>
      </c>
      <c r="L5622" s="27">
        <f>IF(J5622="","",MAX(0,E5622-J5622)^2)</f>
        <v/>
      </c>
      <c r="M5622" s="27">
        <f>IF(J5622="","",MAX(0,E5622-(J5622+twcdh_off))^2)</f>
        <v/>
      </c>
      <c r="N5622" s="27">
        <f>IF(E5622="","",MAX(0,E5622-swcdh_thr)^2)</f>
        <v/>
      </c>
      <c r="O5622">
        <f>IF(K5622="","",ROUND(E5622-K5622,0))</f>
        <v/>
      </c>
      <c r="P5622">
        <f>IF(O5622="","",IF(O5622&gt;=1,O5622,0))</f>
        <v/>
      </c>
      <c r="Q5622" s="27">
        <f>IF(E5622="","",MAX(0,E5622-22))</f>
        <v/>
      </c>
      <c r="R5622" s="27">
        <f>IF(H5622=1,E5622,"")</f>
        <v/>
      </c>
      <c r="S5622" s="27">
        <f>IF(AND(H5622=1,J5622&lt;&gt;""),E5622-J5622,"")</f>
        <v/>
      </c>
      <c r="T5622">
        <f>IF(G5622="","",MONTH(G5622))</f>
        <v/>
      </c>
    </row>
    <row r="5623">
      <c r="A5623" s="24" t="n">
        <v>2020</v>
      </c>
      <c r="B5623" s="24" t="n">
        <v>8</v>
      </c>
      <c r="C5623" s="24" t="n">
        <v>22</v>
      </c>
      <c r="D5623" s="24" t="n">
        <v>6</v>
      </c>
      <c r="E5623" s="24" t="n">
        <v>17.09</v>
      </c>
      <c r="F5623" s="25">
        <f>IF($E5623="","",DATE(IF($A5623="",nominal_year,$A5623),$B5623,$C5623)+($D5623-IF(LEFT(hour_conv,1)="1",1,0))/24)</f>
        <v/>
      </c>
      <c r="G5623" s="26">
        <f>IF(F5623="","",INT(F5623))</f>
        <v/>
      </c>
      <c r="H5623">
        <f>IF(G5623="","",IF(AND(MONTH(G5623)*100+DAY(G5623)&gt;=season_lo,MONTH(G5623)*100+DAY(G5623)&lt;=season_hi),1,0))</f>
        <v/>
      </c>
      <c r="I5623">
        <f>IF(G5623="","",G5623-first_day+1)</f>
        <v/>
      </c>
      <c r="J5623" s="27">
        <f>IF(I5623="","",INDEX(Daily!$J$2:$J$421,I5623))</f>
        <v/>
      </c>
      <c r="K5623" s="27">
        <f>IF(J5623="","",J5623+cat_offset)</f>
        <v/>
      </c>
      <c r="L5623" s="27">
        <f>IF(J5623="","",MAX(0,E5623-J5623)^2)</f>
        <v/>
      </c>
      <c r="M5623" s="27">
        <f>IF(J5623="","",MAX(0,E5623-(J5623+twcdh_off))^2)</f>
        <v/>
      </c>
      <c r="N5623" s="27">
        <f>IF(E5623="","",MAX(0,E5623-swcdh_thr)^2)</f>
        <v/>
      </c>
      <c r="O5623">
        <f>IF(K5623="","",ROUND(E5623-K5623,0))</f>
        <v/>
      </c>
      <c r="P5623">
        <f>IF(O5623="","",IF(O5623&gt;=1,O5623,0))</f>
        <v/>
      </c>
      <c r="Q5623" s="27">
        <f>IF(E5623="","",MAX(0,E5623-22))</f>
        <v/>
      </c>
      <c r="R5623" s="27">
        <f>IF(H5623=1,E5623,"")</f>
        <v/>
      </c>
      <c r="S5623" s="27">
        <f>IF(AND(H5623=1,J5623&lt;&gt;""),E5623-J5623,"")</f>
        <v/>
      </c>
      <c r="T5623">
        <f>IF(G5623="","",MONTH(G5623))</f>
        <v/>
      </c>
    </row>
    <row r="5624">
      <c r="A5624" s="24" t="n">
        <v>2020</v>
      </c>
      <c r="B5624" s="24" t="n">
        <v>8</v>
      </c>
      <c r="C5624" s="24" t="n">
        <v>22</v>
      </c>
      <c r="D5624" s="24" t="n">
        <v>7</v>
      </c>
      <c r="E5624" s="24" t="n">
        <v>18.51</v>
      </c>
      <c r="F5624" s="25">
        <f>IF($E5624="","",DATE(IF($A5624="",nominal_year,$A5624),$B5624,$C5624)+($D5624-IF(LEFT(hour_conv,1)="1",1,0))/24)</f>
        <v/>
      </c>
      <c r="G5624" s="26">
        <f>IF(F5624="","",INT(F5624))</f>
        <v/>
      </c>
      <c r="H5624">
        <f>IF(G5624="","",IF(AND(MONTH(G5624)*100+DAY(G5624)&gt;=season_lo,MONTH(G5624)*100+DAY(G5624)&lt;=season_hi),1,0))</f>
        <v/>
      </c>
      <c r="I5624">
        <f>IF(G5624="","",G5624-first_day+1)</f>
        <v/>
      </c>
      <c r="J5624" s="27">
        <f>IF(I5624="","",INDEX(Daily!$J$2:$J$421,I5624))</f>
        <v/>
      </c>
      <c r="K5624" s="27">
        <f>IF(J5624="","",J5624+cat_offset)</f>
        <v/>
      </c>
      <c r="L5624" s="27">
        <f>IF(J5624="","",MAX(0,E5624-J5624)^2)</f>
        <v/>
      </c>
      <c r="M5624" s="27">
        <f>IF(J5624="","",MAX(0,E5624-(J5624+twcdh_off))^2)</f>
        <v/>
      </c>
      <c r="N5624" s="27">
        <f>IF(E5624="","",MAX(0,E5624-swcdh_thr)^2)</f>
        <v/>
      </c>
      <c r="O5624">
        <f>IF(K5624="","",ROUND(E5624-K5624,0))</f>
        <v/>
      </c>
      <c r="P5624">
        <f>IF(O5624="","",IF(O5624&gt;=1,O5624,0))</f>
        <v/>
      </c>
      <c r="Q5624" s="27">
        <f>IF(E5624="","",MAX(0,E5624-22))</f>
        <v/>
      </c>
      <c r="R5624" s="27">
        <f>IF(H5624=1,E5624,"")</f>
        <v/>
      </c>
      <c r="S5624" s="27">
        <f>IF(AND(H5624=1,J5624&lt;&gt;""),E5624-J5624,"")</f>
        <v/>
      </c>
      <c r="T5624">
        <f>IF(G5624="","",MONTH(G5624))</f>
        <v/>
      </c>
    </row>
    <row r="5625">
      <c r="A5625" s="24" t="n">
        <v>2020</v>
      </c>
      <c r="B5625" s="24" t="n">
        <v>8</v>
      </c>
      <c r="C5625" s="24" t="n">
        <v>22</v>
      </c>
      <c r="D5625" s="24" t="n">
        <v>8</v>
      </c>
      <c r="E5625" s="24" t="n">
        <v>18.29</v>
      </c>
      <c r="F5625" s="25">
        <f>IF($E5625="","",DATE(IF($A5625="",nominal_year,$A5625),$B5625,$C5625)+($D5625-IF(LEFT(hour_conv,1)="1",1,0))/24)</f>
        <v/>
      </c>
      <c r="G5625" s="26">
        <f>IF(F5625="","",INT(F5625))</f>
        <v/>
      </c>
      <c r="H5625">
        <f>IF(G5625="","",IF(AND(MONTH(G5625)*100+DAY(G5625)&gt;=season_lo,MONTH(G5625)*100+DAY(G5625)&lt;=season_hi),1,0))</f>
        <v/>
      </c>
      <c r="I5625">
        <f>IF(G5625="","",G5625-first_day+1)</f>
        <v/>
      </c>
      <c r="J5625" s="27">
        <f>IF(I5625="","",INDEX(Daily!$J$2:$J$421,I5625))</f>
        <v/>
      </c>
      <c r="K5625" s="27">
        <f>IF(J5625="","",J5625+cat_offset)</f>
        <v/>
      </c>
      <c r="L5625" s="27">
        <f>IF(J5625="","",MAX(0,E5625-J5625)^2)</f>
        <v/>
      </c>
      <c r="M5625" s="27">
        <f>IF(J5625="","",MAX(0,E5625-(J5625+twcdh_off))^2)</f>
        <v/>
      </c>
      <c r="N5625" s="27">
        <f>IF(E5625="","",MAX(0,E5625-swcdh_thr)^2)</f>
        <v/>
      </c>
      <c r="O5625">
        <f>IF(K5625="","",ROUND(E5625-K5625,0))</f>
        <v/>
      </c>
      <c r="P5625">
        <f>IF(O5625="","",IF(O5625&gt;=1,O5625,0))</f>
        <v/>
      </c>
      <c r="Q5625" s="27">
        <f>IF(E5625="","",MAX(0,E5625-22))</f>
        <v/>
      </c>
      <c r="R5625" s="27">
        <f>IF(H5625=1,E5625,"")</f>
        <v/>
      </c>
      <c r="S5625" s="27">
        <f>IF(AND(H5625=1,J5625&lt;&gt;""),E5625-J5625,"")</f>
        <v/>
      </c>
      <c r="T5625">
        <f>IF(G5625="","",MONTH(G5625))</f>
        <v/>
      </c>
    </row>
    <row r="5626">
      <c r="A5626" s="24" t="n">
        <v>2020</v>
      </c>
      <c r="B5626" s="24" t="n">
        <v>8</v>
      </c>
      <c r="C5626" s="24" t="n">
        <v>22</v>
      </c>
      <c r="D5626" s="24" t="n">
        <v>9</v>
      </c>
      <c r="E5626" s="24" t="n">
        <v>20.13</v>
      </c>
      <c r="F5626" s="25">
        <f>IF($E5626="","",DATE(IF($A5626="",nominal_year,$A5626),$B5626,$C5626)+($D5626-IF(LEFT(hour_conv,1)="1",1,0))/24)</f>
        <v/>
      </c>
      <c r="G5626" s="26">
        <f>IF(F5626="","",INT(F5626))</f>
        <v/>
      </c>
      <c r="H5626">
        <f>IF(G5626="","",IF(AND(MONTH(G5626)*100+DAY(G5626)&gt;=season_lo,MONTH(G5626)*100+DAY(G5626)&lt;=season_hi),1,0))</f>
        <v/>
      </c>
      <c r="I5626">
        <f>IF(G5626="","",G5626-first_day+1)</f>
        <v/>
      </c>
      <c r="J5626" s="27">
        <f>IF(I5626="","",INDEX(Daily!$J$2:$J$421,I5626))</f>
        <v/>
      </c>
      <c r="K5626" s="27">
        <f>IF(J5626="","",J5626+cat_offset)</f>
        <v/>
      </c>
      <c r="L5626" s="27">
        <f>IF(J5626="","",MAX(0,E5626-J5626)^2)</f>
        <v/>
      </c>
      <c r="M5626" s="27">
        <f>IF(J5626="","",MAX(0,E5626-(J5626+twcdh_off))^2)</f>
        <v/>
      </c>
      <c r="N5626" s="27">
        <f>IF(E5626="","",MAX(0,E5626-swcdh_thr)^2)</f>
        <v/>
      </c>
      <c r="O5626">
        <f>IF(K5626="","",ROUND(E5626-K5626,0))</f>
        <v/>
      </c>
      <c r="P5626">
        <f>IF(O5626="","",IF(O5626&gt;=1,O5626,0))</f>
        <v/>
      </c>
      <c r="Q5626" s="27">
        <f>IF(E5626="","",MAX(0,E5626-22))</f>
        <v/>
      </c>
      <c r="R5626" s="27">
        <f>IF(H5626=1,E5626,"")</f>
        <v/>
      </c>
      <c r="S5626" s="27">
        <f>IF(AND(H5626=1,J5626&lt;&gt;""),E5626-J5626,"")</f>
        <v/>
      </c>
      <c r="T5626">
        <f>IF(G5626="","",MONTH(G5626))</f>
        <v/>
      </c>
    </row>
    <row r="5627">
      <c r="A5627" s="24" t="n">
        <v>2020</v>
      </c>
      <c r="B5627" s="24" t="n">
        <v>8</v>
      </c>
      <c r="C5627" s="24" t="n">
        <v>22</v>
      </c>
      <c r="D5627" s="24" t="n">
        <v>10</v>
      </c>
      <c r="E5627" s="24" t="n">
        <v>21</v>
      </c>
      <c r="F5627" s="25">
        <f>IF($E5627="","",DATE(IF($A5627="",nominal_year,$A5627),$B5627,$C5627)+($D5627-IF(LEFT(hour_conv,1)="1",1,0))/24)</f>
        <v/>
      </c>
      <c r="G5627" s="26">
        <f>IF(F5627="","",INT(F5627))</f>
        <v/>
      </c>
      <c r="H5627">
        <f>IF(G5627="","",IF(AND(MONTH(G5627)*100+DAY(G5627)&gt;=season_lo,MONTH(G5627)*100+DAY(G5627)&lt;=season_hi),1,0))</f>
        <v/>
      </c>
      <c r="I5627">
        <f>IF(G5627="","",G5627-first_day+1)</f>
        <v/>
      </c>
      <c r="J5627" s="27">
        <f>IF(I5627="","",INDEX(Daily!$J$2:$J$421,I5627))</f>
        <v/>
      </c>
      <c r="K5627" s="27">
        <f>IF(J5627="","",J5627+cat_offset)</f>
        <v/>
      </c>
      <c r="L5627" s="27">
        <f>IF(J5627="","",MAX(0,E5627-J5627)^2)</f>
        <v/>
      </c>
      <c r="M5627" s="27">
        <f>IF(J5627="","",MAX(0,E5627-(J5627+twcdh_off))^2)</f>
        <v/>
      </c>
      <c r="N5627" s="27">
        <f>IF(E5627="","",MAX(0,E5627-swcdh_thr)^2)</f>
        <v/>
      </c>
      <c r="O5627">
        <f>IF(K5627="","",ROUND(E5627-K5627,0))</f>
        <v/>
      </c>
      <c r="P5627">
        <f>IF(O5627="","",IF(O5627&gt;=1,O5627,0))</f>
        <v/>
      </c>
      <c r="Q5627" s="27">
        <f>IF(E5627="","",MAX(0,E5627-22))</f>
        <v/>
      </c>
      <c r="R5627" s="27">
        <f>IF(H5627=1,E5627,"")</f>
        <v/>
      </c>
      <c r="S5627" s="27">
        <f>IF(AND(H5627=1,J5627&lt;&gt;""),E5627-J5627,"")</f>
        <v/>
      </c>
      <c r="T5627">
        <f>IF(G5627="","",MONTH(G5627))</f>
        <v/>
      </c>
    </row>
    <row r="5628">
      <c r="A5628" s="24" t="n">
        <v>2020</v>
      </c>
      <c r="B5628" s="24" t="n">
        <v>8</v>
      </c>
      <c r="C5628" s="24" t="n">
        <v>22</v>
      </c>
      <c r="D5628" s="24" t="n">
        <v>11</v>
      </c>
      <c r="E5628" s="24" t="n">
        <v>22.18</v>
      </c>
      <c r="F5628" s="25">
        <f>IF($E5628="","",DATE(IF($A5628="",nominal_year,$A5628),$B5628,$C5628)+($D5628-IF(LEFT(hour_conv,1)="1",1,0))/24)</f>
        <v/>
      </c>
      <c r="G5628" s="26">
        <f>IF(F5628="","",INT(F5628))</f>
        <v/>
      </c>
      <c r="H5628">
        <f>IF(G5628="","",IF(AND(MONTH(G5628)*100+DAY(G5628)&gt;=season_lo,MONTH(G5628)*100+DAY(G5628)&lt;=season_hi),1,0))</f>
        <v/>
      </c>
      <c r="I5628">
        <f>IF(G5628="","",G5628-first_day+1)</f>
        <v/>
      </c>
      <c r="J5628" s="27">
        <f>IF(I5628="","",INDEX(Daily!$J$2:$J$421,I5628))</f>
        <v/>
      </c>
      <c r="K5628" s="27">
        <f>IF(J5628="","",J5628+cat_offset)</f>
        <v/>
      </c>
      <c r="L5628" s="27">
        <f>IF(J5628="","",MAX(0,E5628-J5628)^2)</f>
        <v/>
      </c>
      <c r="M5628" s="27">
        <f>IF(J5628="","",MAX(0,E5628-(J5628+twcdh_off))^2)</f>
        <v/>
      </c>
      <c r="N5628" s="27">
        <f>IF(E5628="","",MAX(0,E5628-swcdh_thr)^2)</f>
        <v/>
      </c>
      <c r="O5628">
        <f>IF(K5628="","",ROUND(E5628-K5628,0))</f>
        <v/>
      </c>
      <c r="P5628">
        <f>IF(O5628="","",IF(O5628&gt;=1,O5628,0))</f>
        <v/>
      </c>
      <c r="Q5628" s="27">
        <f>IF(E5628="","",MAX(0,E5628-22))</f>
        <v/>
      </c>
      <c r="R5628" s="27">
        <f>IF(H5628=1,E5628,"")</f>
        <v/>
      </c>
      <c r="S5628" s="27">
        <f>IF(AND(H5628=1,J5628&lt;&gt;""),E5628-J5628,"")</f>
        <v/>
      </c>
      <c r="T5628">
        <f>IF(G5628="","",MONTH(G5628))</f>
        <v/>
      </c>
    </row>
    <row r="5629">
      <c r="A5629" s="24" t="n">
        <v>2020</v>
      </c>
      <c r="B5629" s="24" t="n">
        <v>8</v>
      </c>
      <c r="C5629" s="24" t="n">
        <v>22</v>
      </c>
      <c r="D5629" s="24" t="n">
        <v>12</v>
      </c>
      <c r="E5629" s="24" t="n">
        <v>23.08</v>
      </c>
      <c r="F5629" s="25">
        <f>IF($E5629="","",DATE(IF($A5629="",nominal_year,$A5629),$B5629,$C5629)+($D5629-IF(LEFT(hour_conv,1)="1",1,0))/24)</f>
        <v/>
      </c>
      <c r="G5629" s="26">
        <f>IF(F5629="","",INT(F5629))</f>
        <v/>
      </c>
      <c r="H5629">
        <f>IF(G5629="","",IF(AND(MONTH(G5629)*100+DAY(G5629)&gt;=season_lo,MONTH(G5629)*100+DAY(G5629)&lt;=season_hi),1,0))</f>
        <v/>
      </c>
      <c r="I5629">
        <f>IF(G5629="","",G5629-first_day+1)</f>
        <v/>
      </c>
      <c r="J5629" s="27">
        <f>IF(I5629="","",INDEX(Daily!$J$2:$J$421,I5629))</f>
        <v/>
      </c>
      <c r="K5629" s="27">
        <f>IF(J5629="","",J5629+cat_offset)</f>
        <v/>
      </c>
      <c r="L5629" s="27">
        <f>IF(J5629="","",MAX(0,E5629-J5629)^2)</f>
        <v/>
      </c>
      <c r="M5629" s="27">
        <f>IF(J5629="","",MAX(0,E5629-(J5629+twcdh_off))^2)</f>
        <v/>
      </c>
      <c r="N5629" s="27">
        <f>IF(E5629="","",MAX(0,E5629-swcdh_thr)^2)</f>
        <v/>
      </c>
      <c r="O5629">
        <f>IF(K5629="","",ROUND(E5629-K5629,0))</f>
        <v/>
      </c>
      <c r="P5629">
        <f>IF(O5629="","",IF(O5629&gt;=1,O5629,0))</f>
        <v/>
      </c>
      <c r="Q5629" s="27">
        <f>IF(E5629="","",MAX(0,E5629-22))</f>
        <v/>
      </c>
      <c r="R5629" s="27">
        <f>IF(H5629=1,E5629,"")</f>
        <v/>
      </c>
      <c r="S5629" s="27">
        <f>IF(AND(H5629=1,J5629&lt;&gt;""),E5629-J5629,"")</f>
        <v/>
      </c>
      <c r="T5629">
        <f>IF(G5629="","",MONTH(G5629))</f>
        <v/>
      </c>
    </row>
    <row r="5630">
      <c r="A5630" s="24" t="n">
        <v>2020</v>
      </c>
      <c r="B5630" s="24" t="n">
        <v>8</v>
      </c>
      <c r="C5630" s="24" t="n">
        <v>22</v>
      </c>
      <c r="D5630" s="24" t="n">
        <v>13</v>
      </c>
      <c r="E5630" s="24" t="n">
        <v>24.49</v>
      </c>
      <c r="F5630" s="25">
        <f>IF($E5630="","",DATE(IF($A5630="",nominal_year,$A5630),$B5630,$C5630)+($D5630-IF(LEFT(hour_conv,1)="1",1,0))/24)</f>
        <v/>
      </c>
      <c r="G5630" s="26">
        <f>IF(F5630="","",INT(F5630))</f>
        <v/>
      </c>
      <c r="H5630">
        <f>IF(G5630="","",IF(AND(MONTH(G5630)*100+DAY(G5630)&gt;=season_lo,MONTH(G5630)*100+DAY(G5630)&lt;=season_hi),1,0))</f>
        <v/>
      </c>
      <c r="I5630">
        <f>IF(G5630="","",G5630-first_day+1)</f>
        <v/>
      </c>
      <c r="J5630" s="27">
        <f>IF(I5630="","",INDEX(Daily!$J$2:$J$421,I5630))</f>
        <v/>
      </c>
      <c r="K5630" s="27">
        <f>IF(J5630="","",J5630+cat_offset)</f>
        <v/>
      </c>
      <c r="L5630" s="27">
        <f>IF(J5630="","",MAX(0,E5630-J5630)^2)</f>
        <v/>
      </c>
      <c r="M5630" s="27">
        <f>IF(J5630="","",MAX(0,E5630-(J5630+twcdh_off))^2)</f>
        <v/>
      </c>
      <c r="N5630" s="27">
        <f>IF(E5630="","",MAX(0,E5630-swcdh_thr)^2)</f>
        <v/>
      </c>
      <c r="O5630">
        <f>IF(K5630="","",ROUND(E5630-K5630,0))</f>
        <v/>
      </c>
      <c r="P5630">
        <f>IF(O5630="","",IF(O5630&gt;=1,O5630,0))</f>
        <v/>
      </c>
      <c r="Q5630" s="27">
        <f>IF(E5630="","",MAX(0,E5630-22))</f>
        <v/>
      </c>
      <c r="R5630" s="27">
        <f>IF(H5630=1,E5630,"")</f>
        <v/>
      </c>
      <c r="S5630" s="27">
        <f>IF(AND(H5630=1,J5630&lt;&gt;""),E5630-J5630,"")</f>
        <v/>
      </c>
      <c r="T5630">
        <f>IF(G5630="","",MONTH(G5630))</f>
        <v/>
      </c>
    </row>
    <row r="5631">
      <c r="A5631" s="24" t="n">
        <v>2020</v>
      </c>
      <c r="B5631" s="24" t="n">
        <v>8</v>
      </c>
      <c r="C5631" s="24" t="n">
        <v>22</v>
      </c>
      <c r="D5631" s="24" t="n">
        <v>14</v>
      </c>
      <c r="E5631" s="24" t="n">
        <v>24.47</v>
      </c>
      <c r="F5631" s="25">
        <f>IF($E5631="","",DATE(IF($A5631="",nominal_year,$A5631),$B5631,$C5631)+($D5631-IF(LEFT(hour_conv,1)="1",1,0))/24)</f>
        <v/>
      </c>
      <c r="G5631" s="26">
        <f>IF(F5631="","",INT(F5631))</f>
        <v/>
      </c>
      <c r="H5631">
        <f>IF(G5631="","",IF(AND(MONTH(G5631)*100+DAY(G5631)&gt;=season_lo,MONTH(G5631)*100+DAY(G5631)&lt;=season_hi),1,0))</f>
        <v/>
      </c>
      <c r="I5631">
        <f>IF(G5631="","",G5631-first_day+1)</f>
        <v/>
      </c>
      <c r="J5631" s="27">
        <f>IF(I5631="","",INDEX(Daily!$J$2:$J$421,I5631))</f>
        <v/>
      </c>
      <c r="K5631" s="27">
        <f>IF(J5631="","",J5631+cat_offset)</f>
        <v/>
      </c>
      <c r="L5631" s="27">
        <f>IF(J5631="","",MAX(0,E5631-J5631)^2)</f>
        <v/>
      </c>
      <c r="M5631" s="27">
        <f>IF(J5631="","",MAX(0,E5631-(J5631+twcdh_off))^2)</f>
        <v/>
      </c>
      <c r="N5631" s="27">
        <f>IF(E5631="","",MAX(0,E5631-swcdh_thr)^2)</f>
        <v/>
      </c>
      <c r="O5631">
        <f>IF(K5631="","",ROUND(E5631-K5631,0))</f>
        <v/>
      </c>
      <c r="P5631">
        <f>IF(O5631="","",IF(O5631&gt;=1,O5631,0))</f>
        <v/>
      </c>
      <c r="Q5631" s="27">
        <f>IF(E5631="","",MAX(0,E5631-22))</f>
        <v/>
      </c>
      <c r="R5631" s="27">
        <f>IF(H5631=1,E5631,"")</f>
        <v/>
      </c>
      <c r="S5631" s="27">
        <f>IF(AND(H5631=1,J5631&lt;&gt;""),E5631-J5631,"")</f>
        <v/>
      </c>
      <c r="T5631">
        <f>IF(G5631="","",MONTH(G5631))</f>
        <v/>
      </c>
    </row>
    <row r="5632">
      <c r="A5632" s="24" t="n">
        <v>2020</v>
      </c>
      <c r="B5632" s="24" t="n">
        <v>8</v>
      </c>
      <c r="C5632" s="24" t="n">
        <v>22</v>
      </c>
      <c r="D5632" s="24" t="n">
        <v>15</v>
      </c>
      <c r="E5632" s="24" t="n">
        <v>24.95</v>
      </c>
      <c r="F5632" s="25">
        <f>IF($E5632="","",DATE(IF($A5632="",nominal_year,$A5632),$B5632,$C5632)+($D5632-IF(LEFT(hour_conv,1)="1",1,0))/24)</f>
        <v/>
      </c>
      <c r="G5632" s="26">
        <f>IF(F5632="","",INT(F5632))</f>
        <v/>
      </c>
      <c r="H5632">
        <f>IF(G5632="","",IF(AND(MONTH(G5632)*100+DAY(G5632)&gt;=season_lo,MONTH(G5632)*100+DAY(G5632)&lt;=season_hi),1,0))</f>
        <v/>
      </c>
      <c r="I5632">
        <f>IF(G5632="","",G5632-first_day+1)</f>
        <v/>
      </c>
      <c r="J5632" s="27">
        <f>IF(I5632="","",INDEX(Daily!$J$2:$J$421,I5632))</f>
        <v/>
      </c>
      <c r="K5632" s="27">
        <f>IF(J5632="","",J5632+cat_offset)</f>
        <v/>
      </c>
      <c r="L5632" s="27">
        <f>IF(J5632="","",MAX(0,E5632-J5632)^2)</f>
        <v/>
      </c>
      <c r="M5632" s="27">
        <f>IF(J5632="","",MAX(0,E5632-(J5632+twcdh_off))^2)</f>
        <v/>
      </c>
      <c r="N5632" s="27">
        <f>IF(E5632="","",MAX(0,E5632-swcdh_thr)^2)</f>
        <v/>
      </c>
      <c r="O5632">
        <f>IF(K5632="","",ROUND(E5632-K5632,0))</f>
        <v/>
      </c>
      <c r="P5632">
        <f>IF(O5632="","",IF(O5632&gt;=1,O5632,0))</f>
        <v/>
      </c>
      <c r="Q5632" s="27">
        <f>IF(E5632="","",MAX(0,E5632-22))</f>
        <v/>
      </c>
      <c r="R5632" s="27">
        <f>IF(H5632=1,E5632,"")</f>
        <v/>
      </c>
      <c r="S5632" s="27">
        <f>IF(AND(H5632=1,J5632&lt;&gt;""),E5632-J5632,"")</f>
        <v/>
      </c>
      <c r="T5632">
        <f>IF(G5632="","",MONTH(G5632))</f>
        <v/>
      </c>
    </row>
    <row r="5633">
      <c r="A5633" s="24" t="n">
        <v>2020</v>
      </c>
      <c r="B5633" s="24" t="n">
        <v>8</v>
      </c>
      <c r="C5633" s="24" t="n">
        <v>22</v>
      </c>
      <c r="D5633" s="24" t="n">
        <v>16</v>
      </c>
      <c r="E5633" s="24" t="n">
        <v>25.88</v>
      </c>
      <c r="F5633" s="25">
        <f>IF($E5633="","",DATE(IF($A5633="",nominal_year,$A5633),$B5633,$C5633)+($D5633-IF(LEFT(hour_conv,1)="1",1,0))/24)</f>
        <v/>
      </c>
      <c r="G5633" s="26">
        <f>IF(F5633="","",INT(F5633))</f>
        <v/>
      </c>
      <c r="H5633">
        <f>IF(G5633="","",IF(AND(MONTH(G5633)*100+DAY(G5633)&gt;=season_lo,MONTH(G5633)*100+DAY(G5633)&lt;=season_hi),1,0))</f>
        <v/>
      </c>
      <c r="I5633">
        <f>IF(G5633="","",G5633-first_day+1)</f>
        <v/>
      </c>
      <c r="J5633" s="27">
        <f>IF(I5633="","",INDEX(Daily!$J$2:$J$421,I5633))</f>
        <v/>
      </c>
      <c r="K5633" s="27">
        <f>IF(J5633="","",J5633+cat_offset)</f>
        <v/>
      </c>
      <c r="L5633" s="27">
        <f>IF(J5633="","",MAX(0,E5633-J5633)^2)</f>
        <v/>
      </c>
      <c r="M5633" s="27">
        <f>IF(J5633="","",MAX(0,E5633-(J5633+twcdh_off))^2)</f>
        <v/>
      </c>
      <c r="N5633" s="27">
        <f>IF(E5633="","",MAX(0,E5633-swcdh_thr)^2)</f>
        <v/>
      </c>
      <c r="O5633">
        <f>IF(K5633="","",ROUND(E5633-K5633,0))</f>
        <v/>
      </c>
      <c r="P5633">
        <f>IF(O5633="","",IF(O5633&gt;=1,O5633,0))</f>
        <v/>
      </c>
      <c r="Q5633" s="27">
        <f>IF(E5633="","",MAX(0,E5633-22))</f>
        <v/>
      </c>
      <c r="R5633" s="27">
        <f>IF(H5633=1,E5633,"")</f>
        <v/>
      </c>
      <c r="S5633" s="27">
        <f>IF(AND(H5633=1,J5633&lt;&gt;""),E5633-J5633,"")</f>
        <v/>
      </c>
      <c r="T5633">
        <f>IF(G5633="","",MONTH(G5633))</f>
        <v/>
      </c>
    </row>
    <row r="5634">
      <c r="A5634" s="24" t="n">
        <v>2020</v>
      </c>
      <c r="B5634" s="24" t="n">
        <v>8</v>
      </c>
      <c r="C5634" s="24" t="n">
        <v>22</v>
      </c>
      <c r="D5634" s="24" t="n">
        <v>17</v>
      </c>
      <c r="E5634" s="24" t="n">
        <v>24.71</v>
      </c>
      <c r="F5634" s="25">
        <f>IF($E5634="","",DATE(IF($A5634="",nominal_year,$A5634),$B5634,$C5634)+($D5634-IF(LEFT(hour_conv,1)="1",1,0))/24)</f>
        <v/>
      </c>
      <c r="G5634" s="26">
        <f>IF(F5634="","",INT(F5634))</f>
        <v/>
      </c>
      <c r="H5634">
        <f>IF(G5634="","",IF(AND(MONTH(G5634)*100+DAY(G5634)&gt;=season_lo,MONTH(G5634)*100+DAY(G5634)&lt;=season_hi),1,0))</f>
        <v/>
      </c>
      <c r="I5634">
        <f>IF(G5634="","",G5634-first_day+1)</f>
        <v/>
      </c>
      <c r="J5634" s="27">
        <f>IF(I5634="","",INDEX(Daily!$J$2:$J$421,I5634))</f>
        <v/>
      </c>
      <c r="K5634" s="27">
        <f>IF(J5634="","",J5634+cat_offset)</f>
        <v/>
      </c>
      <c r="L5634" s="27">
        <f>IF(J5634="","",MAX(0,E5634-J5634)^2)</f>
        <v/>
      </c>
      <c r="M5634" s="27">
        <f>IF(J5634="","",MAX(0,E5634-(J5634+twcdh_off))^2)</f>
        <v/>
      </c>
      <c r="N5634" s="27">
        <f>IF(E5634="","",MAX(0,E5634-swcdh_thr)^2)</f>
        <v/>
      </c>
      <c r="O5634">
        <f>IF(K5634="","",ROUND(E5634-K5634,0))</f>
        <v/>
      </c>
      <c r="P5634">
        <f>IF(O5634="","",IF(O5634&gt;=1,O5634,0))</f>
        <v/>
      </c>
      <c r="Q5634" s="27">
        <f>IF(E5634="","",MAX(0,E5634-22))</f>
        <v/>
      </c>
      <c r="R5634" s="27">
        <f>IF(H5634=1,E5634,"")</f>
        <v/>
      </c>
      <c r="S5634" s="27">
        <f>IF(AND(H5634=1,J5634&lt;&gt;""),E5634-J5634,"")</f>
        <v/>
      </c>
      <c r="T5634">
        <f>IF(G5634="","",MONTH(G5634))</f>
        <v/>
      </c>
    </row>
    <row r="5635">
      <c r="A5635" s="24" t="n">
        <v>2020</v>
      </c>
      <c r="B5635" s="24" t="n">
        <v>8</v>
      </c>
      <c r="C5635" s="24" t="n">
        <v>22</v>
      </c>
      <c r="D5635" s="24" t="n">
        <v>18</v>
      </c>
      <c r="E5635" s="24" t="n">
        <v>25.32</v>
      </c>
      <c r="F5635" s="25">
        <f>IF($E5635="","",DATE(IF($A5635="",nominal_year,$A5635),$B5635,$C5635)+($D5635-IF(LEFT(hour_conv,1)="1",1,0))/24)</f>
        <v/>
      </c>
      <c r="G5635" s="26">
        <f>IF(F5635="","",INT(F5635))</f>
        <v/>
      </c>
      <c r="H5635">
        <f>IF(G5635="","",IF(AND(MONTH(G5635)*100+DAY(G5635)&gt;=season_lo,MONTH(G5635)*100+DAY(G5635)&lt;=season_hi),1,0))</f>
        <v/>
      </c>
      <c r="I5635">
        <f>IF(G5635="","",G5635-first_day+1)</f>
        <v/>
      </c>
      <c r="J5635" s="27">
        <f>IF(I5635="","",INDEX(Daily!$J$2:$J$421,I5635))</f>
        <v/>
      </c>
      <c r="K5635" s="27">
        <f>IF(J5635="","",J5635+cat_offset)</f>
        <v/>
      </c>
      <c r="L5635" s="27">
        <f>IF(J5635="","",MAX(0,E5635-J5635)^2)</f>
        <v/>
      </c>
      <c r="M5635" s="27">
        <f>IF(J5635="","",MAX(0,E5635-(J5635+twcdh_off))^2)</f>
        <v/>
      </c>
      <c r="N5635" s="27">
        <f>IF(E5635="","",MAX(0,E5635-swcdh_thr)^2)</f>
        <v/>
      </c>
      <c r="O5635">
        <f>IF(K5635="","",ROUND(E5635-K5635,0))</f>
        <v/>
      </c>
      <c r="P5635">
        <f>IF(O5635="","",IF(O5635&gt;=1,O5635,0))</f>
        <v/>
      </c>
      <c r="Q5635" s="27">
        <f>IF(E5635="","",MAX(0,E5635-22))</f>
        <v/>
      </c>
      <c r="R5635" s="27">
        <f>IF(H5635=1,E5635,"")</f>
        <v/>
      </c>
      <c r="S5635" s="27">
        <f>IF(AND(H5635=1,J5635&lt;&gt;""),E5635-J5635,"")</f>
        <v/>
      </c>
      <c r="T5635">
        <f>IF(G5635="","",MONTH(G5635))</f>
        <v/>
      </c>
    </row>
    <row r="5636">
      <c r="A5636" s="24" t="n">
        <v>2020</v>
      </c>
      <c r="B5636" s="24" t="n">
        <v>8</v>
      </c>
      <c r="C5636" s="24" t="n">
        <v>22</v>
      </c>
      <c r="D5636" s="24" t="n">
        <v>19</v>
      </c>
      <c r="E5636" s="24" t="n">
        <v>23.75</v>
      </c>
      <c r="F5636" s="25">
        <f>IF($E5636="","",DATE(IF($A5636="",nominal_year,$A5636),$B5636,$C5636)+($D5636-IF(LEFT(hour_conv,1)="1",1,0))/24)</f>
        <v/>
      </c>
      <c r="G5636" s="26">
        <f>IF(F5636="","",INT(F5636))</f>
        <v/>
      </c>
      <c r="H5636">
        <f>IF(G5636="","",IF(AND(MONTH(G5636)*100+DAY(G5636)&gt;=season_lo,MONTH(G5636)*100+DAY(G5636)&lt;=season_hi),1,0))</f>
        <v/>
      </c>
      <c r="I5636">
        <f>IF(G5636="","",G5636-first_day+1)</f>
        <v/>
      </c>
      <c r="J5636" s="27">
        <f>IF(I5636="","",INDEX(Daily!$J$2:$J$421,I5636))</f>
        <v/>
      </c>
      <c r="K5636" s="27">
        <f>IF(J5636="","",J5636+cat_offset)</f>
        <v/>
      </c>
      <c r="L5636" s="27">
        <f>IF(J5636="","",MAX(0,E5636-J5636)^2)</f>
        <v/>
      </c>
      <c r="M5636" s="27">
        <f>IF(J5636="","",MAX(0,E5636-(J5636+twcdh_off))^2)</f>
        <v/>
      </c>
      <c r="N5636" s="27">
        <f>IF(E5636="","",MAX(0,E5636-swcdh_thr)^2)</f>
        <v/>
      </c>
      <c r="O5636">
        <f>IF(K5636="","",ROUND(E5636-K5636,0))</f>
        <v/>
      </c>
      <c r="P5636">
        <f>IF(O5636="","",IF(O5636&gt;=1,O5636,0))</f>
        <v/>
      </c>
      <c r="Q5636" s="27">
        <f>IF(E5636="","",MAX(0,E5636-22))</f>
        <v/>
      </c>
      <c r="R5636" s="27">
        <f>IF(H5636=1,E5636,"")</f>
        <v/>
      </c>
      <c r="S5636" s="27">
        <f>IF(AND(H5636=1,J5636&lt;&gt;""),E5636-J5636,"")</f>
        <v/>
      </c>
      <c r="T5636">
        <f>IF(G5636="","",MONTH(G5636))</f>
        <v/>
      </c>
    </row>
    <row r="5637">
      <c r="A5637" s="24" t="n">
        <v>2020</v>
      </c>
      <c r="B5637" s="24" t="n">
        <v>8</v>
      </c>
      <c r="C5637" s="24" t="n">
        <v>22</v>
      </c>
      <c r="D5637" s="24" t="n">
        <v>20</v>
      </c>
      <c r="E5637" s="24" t="n">
        <v>22.83</v>
      </c>
      <c r="F5637" s="25">
        <f>IF($E5637="","",DATE(IF($A5637="",nominal_year,$A5637),$B5637,$C5637)+($D5637-IF(LEFT(hour_conv,1)="1",1,0))/24)</f>
        <v/>
      </c>
      <c r="G5637" s="26">
        <f>IF(F5637="","",INT(F5637))</f>
        <v/>
      </c>
      <c r="H5637">
        <f>IF(G5637="","",IF(AND(MONTH(G5637)*100+DAY(G5637)&gt;=season_lo,MONTH(G5637)*100+DAY(G5637)&lt;=season_hi),1,0))</f>
        <v/>
      </c>
      <c r="I5637">
        <f>IF(G5637="","",G5637-first_day+1)</f>
        <v/>
      </c>
      <c r="J5637" s="27">
        <f>IF(I5637="","",INDEX(Daily!$J$2:$J$421,I5637))</f>
        <v/>
      </c>
      <c r="K5637" s="27">
        <f>IF(J5637="","",J5637+cat_offset)</f>
        <v/>
      </c>
      <c r="L5637" s="27">
        <f>IF(J5637="","",MAX(0,E5637-J5637)^2)</f>
        <v/>
      </c>
      <c r="M5637" s="27">
        <f>IF(J5637="","",MAX(0,E5637-(J5637+twcdh_off))^2)</f>
        <v/>
      </c>
      <c r="N5637" s="27">
        <f>IF(E5637="","",MAX(0,E5637-swcdh_thr)^2)</f>
        <v/>
      </c>
      <c r="O5637">
        <f>IF(K5637="","",ROUND(E5637-K5637,0))</f>
        <v/>
      </c>
      <c r="P5637">
        <f>IF(O5637="","",IF(O5637&gt;=1,O5637,0))</f>
        <v/>
      </c>
      <c r="Q5637" s="27">
        <f>IF(E5637="","",MAX(0,E5637-22))</f>
        <v/>
      </c>
      <c r="R5637" s="27">
        <f>IF(H5637=1,E5637,"")</f>
        <v/>
      </c>
      <c r="S5637" s="27">
        <f>IF(AND(H5637=1,J5637&lt;&gt;""),E5637-J5637,"")</f>
        <v/>
      </c>
      <c r="T5637">
        <f>IF(G5637="","",MONTH(G5637))</f>
        <v/>
      </c>
    </row>
    <row r="5638">
      <c r="A5638" s="24" t="n">
        <v>2020</v>
      </c>
      <c r="B5638" s="24" t="n">
        <v>8</v>
      </c>
      <c r="C5638" s="24" t="n">
        <v>22</v>
      </c>
      <c r="D5638" s="24" t="n">
        <v>21</v>
      </c>
      <c r="E5638" s="24" t="n">
        <v>21.47</v>
      </c>
      <c r="F5638" s="25">
        <f>IF($E5638="","",DATE(IF($A5638="",nominal_year,$A5638),$B5638,$C5638)+($D5638-IF(LEFT(hour_conv,1)="1",1,0))/24)</f>
        <v/>
      </c>
      <c r="G5638" s="26">
        <f>IF(F5638="","",INT(F5638))</f>
        <v/>
      </c>
      <c r="H5638">
        <f>IF(G5638="","",IF(AND(MONTH(G5638)*100+DAY(G5638)&gt;=season_lo,MONTH(G5638)*100+DAY(G5638)&lt;=season_hi),1,0))</f>
        <v/>
      </c>
      <c r="I5638">
        <f>IF(G5638="","",G5638-first_day+1)</f>
        <v/>
      </c>
      <c r="J5638" s="27">
        <f>IF(I5638="","",INDEX(Daily!$J$2:$J$421,I5638))</f>
        <v/>
      </c>
      <c r="K5638" s="27">
        <f>IF(J5638="","",J5638+cat_offset)</f>
        <v/>
      </c>
      <c r="L5638" s="27">
        <f>IF(J5638="","",MAX(0,E5638-J5638)^2)</f>
        <v/>
      </c>
      <c r="M5638" s="27">
        <f>IF(J5638="","",MAX(0,E5638-(J5638+twcdh_off))^2)</f>
        <v/>
      </c>
      <c r="N5638" s="27">
        <f>IF(E5638="","",MAX(0,E5638-swcdh_thr)^2)</f>
        <v/>
      </c>
      <c r="O5638">
        <f>IF(K5638="","",ROUND(E5638-K5638,0))</f>
        <v/>
      </c>
      <c r="P5638">
        <f>IF(O5638="","",IF(O5638&gt;=1,O5638,0))</f>
        <v/>
      </c>
      <c r="Q5638" s="27">
        <f>IF(E5638="","",MAX(0,E5638-22))</f>
        <v/>
      </c>
      <c r="R5638" s="27">
        <f>IF(H5638=1,E5638,"")</f>
        <v/>
      </c>
      <c r="S5638" s="27">
        <f>IF(AND(H5638=1,J5638&lt;&gt;""),E5638-J5638,"")</f>
        <v/>
      </c>
      <c r="T5638">
        <f>IF(G5638="","",MONTH(G5638))</f>
        <v/>
      </c>
    </row>
    <row r="5639">
      <c r="A5639" s="24" t="n">
        <v>2020</v>
      </c>
      <c r="B5639" s="24" t="n">
        <v>8</v>
      </c>
      <c r="C5639" s="24" t="n">
        <v>22</v>
      </c>
      <c r="D5639" s="24" t="n">
        <v>22</v>
      </c>
      <c r="E5639" s="24" t="n">
        <v>20.24</v>
      </c>
      <c r="F5639" s="25">
        <f>IF($E5639="","",DATE(IF($A5639="",nominal_year,$A5639),$B5639,$C5639)+($D5639-IF(LEFT(hour_conv,1)="1",1,0))/24)</f>
        <v/>
      </c>
      <c r="G5639" s="26">
        <f>IF(F5639="","",INT(F5639))</f>
        <v/>
      </c>
      <c r="H5639">
        <f>IF(G5639="","",IF(AND(MONTH(G5639)*100+DAY(G5639)&gt;=season_lo,MONTH(G5639)*100+DAY(G5639)&lt;=season_hi),1,0))</f>
        <v/>
      </c>
      <c r="I5639">
        <f>IF(G5639="","",G5639-first_day+1)</f>
        <v/>
      </c>
      <c r="J5639" s="27">
        <f>IF(I5639="","",INDEX(Daily!$J$2:$J$421,I5639))</f>
        <v/>
      </c>
      <c r="K5639" s="27">
        <f>IF(J5639="","",J5639+cat_offset)</f>
        <v/>
      </c>
      <c r="L5639" s="27">
        <f>IF(J5639="","",MAX(0,E5639-J5639)^2)</f>
        <v/>
      </c>
      <c r="M5639" s="27">
        <f>IF(J5639="","",MAX(0,E5639-(J5639+twcdh_off))^2)</f>
        <v/>
      </c>
      <c r="N5639" s="27">
        <f>IF(E5639="","",MAX(0,E5639-swcdh_thr)^2)</f>
        <v/>
      </c>
      <c r="O5639">
        <f>IF(K5639="","",ROUND(E5639-K5639,0))</f>
        <v/>
      </c>
      <c r="P5639">
        <f>IF(O5639="","",IF(O5639&gt;=1,O5639,0))</f>
        <v/>
      </c>
      <c r="Q5639" s="27">
        <f>IF(E5639="","",MAX(0,E5639-22))</f>
        <v/>
      </c>
      <c r="R5639" s="27">
        <f>IF(H5639=1,E5639,"")</f>
        <v/>
      </c>
      <c r="S5639" s="27">
        <f>IF(AND(H5639=1,J5639&lt;&gt;""),E5639-J5639,"")</f>
        <v/>
      </c>
      <c r="T5639">
        <f>IF(G5639="","",MONTH(G5639))</f>
        <v/>
      </c>
    </row>
    <row r="5640">
      <c r="A5640" s="24" t="n">
        <v>2020</v>
      </c>
      <c r="B5640" s="24" t="n">
        <v>8</v>
      </c>
      <c r="C5640" s="24" t="n">
        <v>22</v>
      </c>
      <c r="D5640" s="24" t="n">
        <v>23</v>
      </c>
      <c r="E5640" s="24" t="n">
        <v>18.67</v>
      </c>
      <c r="F5640" s="25">
        <f>IF($E5640="","",DATE(IF($A5640="",nominal_year,$A5640),$B5640,$C5640)+($D5640-IF(LEFT(hour_conv,1)="1",1,0))/24)</f>
        <v/>
      </c>
      <c r="G5640" s="26">
        <f>IF(F5640="","",INT(F5640))</f>
        <v/>
      </c>
      <c r="H5640">
        <f>IF(G5640="","",IF(AND(MONTH(G5640)*100+DAY(G5640)&gt;=season_lo,MONTH(G5640)*100+DAY(G5640)&lt;=season_hi),1,0))</f>
        <v/>
      </c>
      <c r="I5640">
        <f>IF(G5640="","",G5640-first_day+1)</f>
        <v/>
      </c>
      <c r="J5640" s="27">
        <f>IF(I5640="","",INDEX(Daily!$J$2:$J$421,I5640))</f>
        <v/>
      </c>
      <c r="K5640" s="27">
        <f>IF(J5640="","",J5640+cat_offset)</f>
        <v/>
      </c>
      <c r="L5640" s="27">
        <f>IF(J5640="","",MAX(0,E5640-J5640)^2)</f>
        <v/>
      </c>
      <c r="M5640" s="27">
        <f>IF(J5640="","",MAX(0,E5640-(J5640+twcdh_off))^2)</f>
        <v/>
      </c>
      <c r="N5640" s="27">
        <f>IF(E5640="","",MAX(0,E5640-swcdh_thr)^2)</f>
        <v/>
      </c>
      <c r="O5640">
        <f>IF(K5640="","",ROUND(E5640-K5640,0))</f>
        <v/>
      </c>
      <c r="P5640">
        <f>IF(O5640="","",IF(O5640&gt;=1,O5640,0))</f>
        <v/>
      </c>
      <c r="Q5640" s="27">
        <f>IF(E5640="","",MAX(0,E5640-22))</f>
        <v/>
      </c>
      <c r="R5640" s="27">
        <f>IF(H5640=1,E5640,"")</f>
        <v/>
      </c>
      <c r="S5640" s="27">
        <f>IF(AND(H5640=1,J5640&lt;&gt;""),E5640-J5640,"")</f>
        <v/>
      </c>
      <c r="T5640">
        <f>IF(G5640="","",MONTH(G5640))</f>
        <v/>
      </c>
    </row>
    <row r="5641">
      <c r="A5641" s="24" t="n">
        <v>2020</v>
      </c>
      <c r="B5641" s="24" t="n">
        <v>8</v>
      </c>
      <c r="C5641" s="24" t="n">
        <v>22</v>
      </c>
      <c r="D5641" s="24" t="n">
        <v>24</v>
      </c>
      <c r="E5641" s="24" t="n">
        <v>17.44</v>
      </c>
      <c r="F5641" s="25">
        <f>IF($E5641="","",DATE(IF($A5641="",nominal_year,$A5641),$B5641,$C5641)+($D5641-IF(LEFT(hour_conv,1)="1",1,0))/24)</f>
        <v/>
      </c>
      <c r="G5641" s="26">
        <f>IF(F5641="","",INT(F5641))</f>
        <v/>
      </c>
      <c r="H5641">
        <f>IF(G5641="","",IF(AND(MONTH(G5641)*100+DAY(G5641)&gt;=season_lo,MONTH(G5641)*100+DAY(G5641)&lt;=season_hi),1,0))</f>
        <v/>
      </c>
      <c r="I5641">
        <f>IF(G5641="","",G5641-first_day+1)</f>
        <v/>
      </c>
      <c r="J5641" s="27">
        <f>IF(I5641="","",INDEX(Daily!$J$2:$J$421,I5641))</f>
        <v/>
      </c>
      <c r="K5641" s="27">
        <f>IF(J5641="","",J5641+cat_offset)</f>
        <v/>
      </c>
      <c r="L5641" s="27">
        <f>IF(J5641="","",MAX(0,E5641-J5641)^2)</f>
        <v/>
      </c>
      <c r="M5641" s="27">
        <f>IF(J5641="","",MAX(0,E5641-(J5641+twcdh_off))^2)</f>
        <v/>
      </c>
      <c r="N5641" s="27">
        <f>IF(E5641="","",MAX(0,E5641-swcdh_thr)^2)</f>
        <v/>
      </c>
      <c r="O5641">
        <f>IF(K5641="","",ROUND(E5641-K5641,0))</f>
        <v/>
      </c>
      <c r="P5641">
        <f>IF(O5641="","",IF(O5641&gt;=1,O5641,0))</f>
        <v/>
      </c>
      <c r="Q5641" s="27">
        <f>IF(E5641="","",MAX(0,E5641-22))</f>
        <v/>
      </c>
      <c r="R5641" s="27">
        <f>IF(H5641=1,E5641,"")</f>
        <v/>
      </c>
      <c r="S5641" s="27">
        <f>IF(AND(H5641=1,J5641&lt;&gt;""),E5641-J5641,"")</f>
        <v/>
      </c>
      <c r="T5641">
        <f>IF(G5641="","",MONTH(G5641))</f>
        <v/>
      </c>
    </row>
    <row r="5642">
      <c r="A5642" s="24" t="n">
        <v>2020</v>
      </c>
      <c r="B5642" s="24" t="n">
        <v>8</v>
      </c>
      <c r="C5642" s="24" t="n">
        <v>23</v>
      </c>
      <c r="D5642" s="24" t="n">
        <v>1</v>
      </c>
      <c r="E5642" s="24" t="n">
        <v>16.78</v>
      </c>
      <c r="F5642" s="25">
        <f>IF($E5642="","",DATE(IF($A5642="",nominal_year,$A5642),$B5642,$C5642)+($D5642-IF(LEFT(hour_conv,1)="1",1,0))/24)</f>
        <v/>
      </c>
      <c r="G5642" s="26">
        <f>IF(F5642="","",INT(F5642))</f>
        <v/>
      </c>
      <c r="H5642">
        <f>IF(G5642="","",IF(AND(MONTH(G5642)*100+DAY(G5642)&gt;=season_lo,MONTH(G5642)*100+DAY(G5642)&lt;=season_hi),1,0))</f>
        <v/>
      </c>
      <c r="I5642">
        <f>IF(G5642="","",G5642-first_day+1)</f>
        <v/>
      </c>
      <c r="J5642" s="27">
        <f>IF(I5642="","",INDEX(Daily!$J$2:$J$421,I5642))</f>
        <v/>
      </c>
      <c r="K5642" s="27">
        <f>IF(J5642="","",J5642+cat_offset)</f>
        <v/>
      </c>
      <c r="L5642" s="27">
        <f>IF(J5642="","",MAX(0,E5642-J5642)^2)</f>
        <v/>
      </c>
      <c r="M5642" s="27">
        <f>IF(J5642="","",MAX(0,E5642-(J5642+twcdh_off))^2)</f>
        <v/>
      </c>
      <c r="N5642" s="27">
        <f>IF(E5642="","",MAX(0,E5642-swcdh_thr)^2)</f>
        <v/>
      </c>
      <c r="O5642">
        <f>IF(K5642="","",ROUND(E5642-K5642,0))</f>
        <v/>
      </c>
      <c r="P5642">
        <f>IF(O5642="","",IF(O5642&gt;=1,O5642,0))</f>
        <v/>
      </c>
      <c r="Q5642" s="27">
        <f>IF(E5642="","",MAX(0,E5642-22))</f>
        <v/>
      </c>
      <c r="R5642" s="27">
        <f>IF(H5642=1,E5642,"")</f>
        <v/>
      </c>
      <c r="S5642" s="27">
        <f>IF(AND(H5642=1,J5642&lt;&gt;""),E5642-J5642,"")</f>
        <v/>
      </c>
      <c r="T5642">
        <f>IF(G5642="","",MONTH(G5642))</f>
        <v/>
      </c>
    </row>
    <row r="5643">
      <c r="A5643" s="24" t="n">
        <v>2020</v>
      </c>
      <c r="B5643" s="24" t="n">
        <v>8</v>
      </c>
      <c r="C5643" s="24" t="n">
        <v>23</v>
      </c>
      <c r="D5643" s="24" t="n">
        <v>2</v>
      </c>
      <c r="E5643" s="24" t="n">
        <v>16.44</v>
      </c>
      <c r="F5643" s="25">
        <f>IF($E5643="","",DATE(IF($A5643="",nominal_year,$A5643),$B5643,$C5643)+($D5643-IF(LEFT(hour_conv,1)="1",1,0))/24)</f>
        <v/>
      </c>
      <c r="G5643" s="26">
        <f>IF(F5643="","",INT(F5643))</f>
        <v/>
      </c>
      <c r="H5643">
        <f>IF(G5643="","",IF(AND(MONTH(G5643)*100+DAY(G5643)&gt;=season_lo,MONTH(G5643)*100+DAY(G5643)&lt;=season_hi),1,0))</f>
        <v/>
      </c>
      <c r="I5643">
        <f>IF(G5643="","",G5643-first_day+1)</f>
        <v/>
      </c>
      <c r="J5643" s="27">
        <f>IF(I5643="","",INDEX(Daily!$J$2:$J$421,I5643))</f>
        <v/>
      </c>
      <c r="K5643" s="27">
        <f>IF(J5643="","",J5643+cat_offset)</f>
        <v/>
      </c>
      <c r="L5643" s="27">
        <f>IF(J5643="","",MAX(0,E5643-J5643)^2)</f>
        <v/>
      </c>
      <c r="M5643" s="27">
        <f>IF(J5643="","",MAX(0,E5643-(J5643+twcdh_off))^2)</f>
        <v/>
      </c>
      <c r="N5643" s="27">
        <f>IF(E5643="","",MAX(0,E5643-swcdh_thr)^2)</f>
        <v/>
      </c>
      <c r="O5643">
        <f>IF(K5643="","",ROUND(E5643-K5643,0))</f>
        <v/>
      </c>
      <c r="P5643">
        <f>IF(O5643="","",IF(O5643&gt;=1,O5643,0))</f>
        <v/>
      </c>
      <c r="Q5643" s="27">
        <f>IF(E5643="","",MAX(0,E5643-22))</f>
        <v/>
      </c>
      <c r="R5643" s="27">
        <f>IF(H5643=1,E5643,"")</f>
        <v/>
      </c>
      <c r="S5643" s="27">
        <f>IF(AND(H5643=1,J5643&lt;&gt;""),E5643-J5643,"")</f>
        <v/>
      </c>
      <c r="T5643">
        <f>IF(G5643="","",MONTH(G5643))</f>
        <v/>
      </c>
    </row>
    <row r="5644">
      <c r="A5644" s="24" t="n">
        <v>2020</v>
      </c>
      <c r="B5644" s="24" t="n">
        <v>8</v>
      </c>
      <c r="C5644" s="24" t="n">
        <v>23</v>
      </c>
      <c r="D5644" s="24" t="n">
        <v>3</v>
      </c>
      <c r="E5644" s="24" t="n">
        <v>15.93</v>
      </c>
      <c r="F5644" s="25">
        <f>IF($E5644="","",DATE(IF($A5644="",nominal_year,$A5644),$B5644,$C5644)+($D5644-IF(LEFT(hour_conv,1)="1",1,0))/24)</f>
        <v/>
      </c>
      <c r="G5644" s="26">
        <f>IF(F5644="","",INT(F5644))</f>
        <v/>
      </c>
      <c r="H5644">
        <f>IF(G5644="","",IF(AND(MONTH(G5644)*100+DAY(G5644)&gt;=season_lo,MONTH(G5644)*100+DAY(G5644)&lt;=season_hi),1,0))</f>
        <v/>
      </c>
      <c r="I5644">
        <f>IF(G5644="","",G5644-first_day+1)</f>
        <v/>
      </c>
      <c r="J5644" s="27">
        <f>IF(I5644="","",INDEX(Daily!$J$2:$J$421,I5644))</f>
        <v/>
      </c>
      <c r="K5644" s="27">
        <f>IF(J5644="","",J5644+cat_offset)</f>
        <v/>
      </c>
      <c r="L5644" s="27">
        <f>IF(J5644="","",MAX(0,E5644-J5644)^2)</f>
        <v/>
      </c>
      <c r="M5644" s="27">
        <f>IF(J5644="","",MAX(0,E5644-(J5644+twcdh_off))^2)</f>
        <v/>
      </c>
      <c r="N5644" s="27">
        <f>IF(E5644="","",MAX(0,E5644-swcdh_thr)^2)</f>
        <v/>
      </c>
      <c r="O5644">
        <f>IF(K5644="","",ROUND(E5644-K5644,0))</f>
        <v/>
      </c>
      <c r="P5644">
        <f>IF(O5644="","",IF(O5644&gt;=1,O5644,0))</f>
        <v/>
      </c>
      <c r="Q5644" s="27">
        <f>IF(E5644="","",MAX(0,E5644-22))</f>
        <v/>
      </c>
      <c r="R5644" s="27">
        <f>IF(H5644=1,E5644,"")</f>
        <v/>
      </c>
      <c r="S5644" s="27">
        <f>IF(AND(H5644=1,J5644&lt;&gt;""),E5644-J5644,"")</f>
        <v/>
      </c>
      <c r="T5644">
        <f>IF(G5644="","",MONTH(G5644))</f>
        <v/>
      </c>
    </row>
    <row r="5645">
      <c r="A5645" s="24" t="n">
        <v>2020</v>
      </c>
      <c r="B5645" s="24" t="n">
        <v>8</v>
      </c>
      <c r="C5645" s="24" t="n">
        <v>23</v>
      </c>
      <c r="D5645" s="24" t="n">
        <v>4</v>
      </c>
      <c r="E5645" s="24" t="n">
        <v>15.76</v>
      </c>
      <c r="F5645" s="25">
        <f>IF($E5645="","",DATE(IF($A5645="",nominal_year,$A5645),$B5645,$C5645)+($D5645-IF(LEFT(hour_conv,1)="1",1,0))/24)</f>
        <v/>
      </c>
      <c r="G5645" s="26">
        <f>IF(F5645="","",INT(F5645))</f>
        <v/>
      </c>
      <c r="H5645">
        <f>IF(G5645="","",IF(AND(MONTH(G5645)*100+DAY(G5645)&gt;=season_lo,MONTH(G5645)*100+DAY(G5645)&lt;=season_hi),1,0))</f>
        <v/>
      </c>
      <c r="I5645">
        <f>IF(G5645="","",G5645-first_day+1)</f>
        <v/>
      </c>
      <c r="J5645" s="27">
        <f>IF(I5645="","",INDEX(Daily!$J$2:$J$421,I5645))</f>
        <v/>
      </c>
      <c r="K5645" s="27">
        <f>IF(J5645="","",J5645+cat_offset)</f>
        <v/>
      </c>
      <c r="L5645" s="27">
        <f>IF(J5645="","",MAX(0,E5645-J5645)^2)</f>
        <v/>
      </c>
      <c r="M5645" s="27">
        <f>IF(J5645="","",MAX(0,E5645-(J5645+twcdh_off))^2)</f>
        <v/>
      </c>
      <c r="N5645" s="27">
        <f>IF(E5645="","",MAX(0,E5645-swcdh_thr)^2)</f>
        <v/>
      </c>
      <c r="O5645">
        <f>IF(K5645="","",ROUND(E5645-K5645,0))</f>
        <v/>
      </c>
      <c r="P5645">
        <f>IF(O5645="","",IF(O5645&gt;=1,O5645,0))</f>
        <v/>
      </c>
      <c r="Q5645" s="27">
        <f>IF(E5645="","",MAX(0,E5645-22))</f>
        <v/>
      </c>
      <c r="R5645" s="27">
        <f>IF(H5645=1,E5645,"")</f>
        <v/>
      </c>
      <c r="S5645" s="27">
        <f>IF(AND(H5645=1,J5645&lt;&gt;""),E5645-J5645,"")</f>
        <v/>
      </c>
      <c r="T5645">
        <f>IF(G5645="","",MONTH(G5645))</f>
        <v/>
      </c>
    </row>
    <row r="5646">
      <c r="A5646" s="24" t="n">
        <v>2020</v>
      </c>
      <c r="B5646" s="24" t="n">
        <v>8</v>
      </c>
      <c r="C5646" s="24" t="n">
        <v>23</v>
      </c>
      <c r="D5646" s="24" t="n">
        <v>5</v>
      </c>
      <c r="E5646" s="24" t="n">
        <v>15.49</v>
      </c>
      <c r="F5646" s="25">
        <f>IF($E5646="","",DATE(IF($A5646="",nominal_year,$A5646),$B5646,$C5646)+($D5646-IF(LEFT(hour_conv,1)="1",1,0))/24)</f>
        <v/>
      </c>
      <c r="G5646" s="26">
        <f>IF(F5646="","",INT(F5646))</f>
        <v/>
      </c>
      <c r="H5646">
        <f>IF(G5646="","",IF(AND(MONTH(G5646)*100+DAY(G5646)&gt;=season_lo,MONTH(G5646)*100+DAY(G5646)&lt;=season_hi),1,0))</f>
        <v/>
      </c>
      <c r="I5646">
        <f>IF(G5646="","",G5646-first_day+1)</f>
        <v/>
      </c>
      <c r="J5646" s="27">
        <f>IF(I5646="","",INDEX(Daily!$J$2:$J$421,I5646))</f>
        <v/>
      </c>
      <c r="K5646" s="27">
        <f>IF(J5646="","",J5646+cat_offset)</f>
        <v/>
      </c>
      <c r="L5646" s="27">
        <f>IF(J5646="","",MAX(0,E5646-J5646)^2)</f>
        <v/>
      </c>
      <c r="M5646" s="27">
        <f>IF(J5646="","",MAX(0,E5646-(J5646+twcdh_off))^2)</f>
        <v/>
      </c>
      <c r="N5646" s="27">
        <f>IF(E5646="","",MAX(0,E5646-swcdh_thr)^2)</f>
        <v/>
      </c>
      <c r="O5646">
        <f>IF(K5646="","",ROUND(E5646-K5646,0))</f>
        <v/>
      </c>
      <c r="P5646">
        <f>IF(O5646="","",IF(O5646&gt;=1,O5646,0))</f>
        <v/>
      </c>
      <c r="Q5646" s="27">
        <f>IF(E5646="","",MAX(0,E5646-22))</f>
        <v/>
      </c>
      <c r="R5646" s="27">
        <f>IF(H5646=1,E5646,"")</f>
        <v/>
      </c>
      <c r="S5646" s="27">
        <f>IF(AND(H5646=1,J5646&lt;&gt;""),E5646-J5646,"")</f>
        <v/>
      </c>
      <c r="T5646">
        <f>IF(G5646="","",MONTH(G5646))</f>
        <v/>
      </c>
    </row>
    <row r="5647">
      <c r="A5647" s="24" t="n">
        <v>2020</v>
      </c>
      <c r="B5647" s="24" t="n">
        <v>8</v>
      </c>
      <c r="C5647" s="24" t="n">
        <v>23</v>
      </c>
      <c r="D5647" s="24" t="n">
        <v>6</v>
      </c>
      <c r="E5647" s="24" t="n">
        <v>15.66</v>
      </c>
      <c r="F5647" s="25">
        <f>IF($E5647="","",DATE(IF($A5647="",nominal_year,$A5647),$B5647,$C5647)+($D5647-IF(LEFT(hour_conv,1)="1",1,0))/24)</f>
        <v/>
      </c>
      <c r="G5647" s="26">
        <f>IF(F5647="","",INT(F5647))</f>
        <v/>
      </c>
      <c r="H5647">
        <f>IF(G5647="","",IF(AND(MONTH(G5647)*100+DAY(G5647)&gt;=season_lo,MONTH(G5647)*100+DAY(G5647)&lt;=season_hi),1,0))</f>
        <v/>
      </c>
      <c r="I5647">
        <f>IF(G5647="","",G5647-first_day+1)</f>
        <v/>
      </c>
      <c r="J5647" s="27">
        <f>IF(I5647="","",INDEX(Daily!$J$2:$J$421,I5647))</f>
        <v/>
      </c>
      <c r="K5647" s="27">
        <f>IF(J5647="","",J5647+cat_offset)</f>
        <v/>
      </c>
      <c r="L5647" s="27">
        <f>IF(J5647="","",MAX(0,E5647-J5647)^2)</f>
        <v/>
      </c>
      <c r="M5647" s="27">
        <f>IF(J5647="","",MAX(0,E5647-(J5647+twcdh_off))^2)</f>
        <v/>
      </c>
      <c r="N5647" s="27">
        <f>IF(E5647="","",MAX(0,E5647-swcdh_thr)^2)</f>
        <v/>
      </c>
      <c r="O5647">
        <f>IF(K5647="","",ROUND(E5647-K5647,0))</f>
        <v/>
      </c>
      <c r="P5647">
        <f>IF(O5647="","",IF(O5647&gt;=1,O5647,0))</f>
        <v/>
      </c>
      <c r="Q5647" s="27">
        <f>IF(E5647="","",MAX(0,E5647-22))</f>
        <v/>
      </c>
      <c r="R5647" s="27">
        <f>IF(H5647=1,E5647,"")</f>
        <v/>
      </c>
      <c r="S5647" s="27">
        <f>IF(AND(H5647=1,J5647&lt;&gt;""),E5647-J5647,"")</f>
        <v/>
      </c>
      <c r="T5647">
        <f>IF(G5647="","",MONTH(G5647))</f>
        <v/>
      </c>
    </row>
    <row r="5648">
      <c r="A5648" s="24" t="n">
        <v>2020</v>
      </c>
      <c r="B5648" s="24" t="n">
        <v>8</v>
      </c>
      <c r="C5648" s="24" t="n">
        <v>23</v>
      </c>
      <c r="D5648" s="24" t="n">
        <v>7</v>
      </c>
      <c r="E5648" s="24" t="n">
        <v>15.74</v>
      </c>
      <c r="F5648" s="25">
        <f>IF($E5648="","",DATE(IF($A5648="",nominal_year,$A5648),$B5648,$C5648)+($D5648-IF(LEFT(hour_conv,1)="1",1,0))/24)</f>
        <v/>
      </c>
      <c r="G5648" s="26">
        <f>IF(F5648="","",INT(F5648))</f>
        <v/>
      </c>
      <c r="H5648">
        <f>IF(G5648="","",IF(AND(MONTH(G5648)*100+DAY(G5648)&gt;=season_lo,MONTH(G5648)*100+DAY(G5648)&lt;=season_hi),1,0))</f>
        <v/>
      </c>
      <c r="I5648">
        <f>IF(G5648="","",G5648-first_day+1)</f>
        <v/>
      </c>
      <c r="J5648" s="27">
        <f>IF(I5648="","",INDEX(Daily!$J$2:$J$421,I5648))</f>
        <v/>
      </c>
      <c r="K5648" s="27">
        <f>IF(J5648="","",J5648+cat_offset)</f>
        <v/>
      </c>
      <c r="L5648" s="27">
        <f>IF(J5648="","",MAX(0,E5648-J5648)^2)</f>
        <v/>
      </c>
      <c r="M5648" s="27">
        <f>IF(J5648="","",MAX(0,E5648-(J5648+twcdh_off))^2)</f>
        <v/>
      </c>
      <c r="N5648" s="27">
        <f>IF(E5648="","",MAX(0,E5648-swcdh_thr)^2)</f>
        <v/>
      </c>
      <c r="O5648">
        <f>IF(K5648="","",ROUND(E5648-K5648,0))</f>
        <v/>
      </c>
      <c r="P5648">
        <f>IF(O5648="","",IF(O5648&gt;=1,O5648,0))</f>
        <v/>
      </c>
      <c r="Q5648" s="27">
        <f>IF(E5648="","",MAX(0,E5648-22))</f>
        <v/>
      </c>
      <c r="R5648" s="27">
        <f>IF(H5648=1,E5648,"")</f>
        <v/>
      </c>
      <c r="S5648" s="27">
        <f>IF(AND(H5648=1,J5648&lt;&gt;""),E5648-J5648,"")</f>
        <v/>
      </c>
      <c r="T5648">
        <f>IF(G5648="","",MONTH(G5648))</f>
        <v/>
      </c>
    </row>
    <row r="5649">
      <c r="A5649" s="24" t="n">
        <v>2020</v>
      </c>
      <c r="B5649" s="24" t="n">
        <v>8</v>
      </c>
      <c r="C5649" s="24" t="n">
        <v>23</v>
      </c>
      <c r="D5649" s="24" t="n">
        <v>8</v>
      </c>
      <c r="E5649" s="24" t="n">
        <v>17.57</v>
      </c>
      <c r="F5649" s="25">
        <f>IF($E5649="","",DATE(IF($A5649="",nominal_year,$A5649),$B5649,$C5649)+($D5649-IF(LEFT(hour_conv,1)="1",1,0))/24)</f>
        <v/>
      </c>
      <c r="G5649" s="26">
        <f>IF(F5649="","",INT(F5649))</f>
        <v/>
      </c>
      <c r="H5649">
        <f>IF(G5649="","",IF(AND(MONTH(G5649)*100+DAY(G5649)&gt;=season_lo,MONTH(G5649)*100+DAY(G5649)&lt;=season_hi),1,0))</f>
        <v/>
      </c>
      <c r="I5649">
        <f>IF(G5649="","",G5649-first_day+1)</f>
        <v/>
      </c>
      <c r="J5649" s="27">
        <f>IF(I5649="","",INDEX(Daily!$J$2:$J$421,I5649))</f>
        <v/>
      </c>
      <c r="K5649" s="27">
        <f>IF(J5649="","",J5649+cat_offset)</f>
        <v/>
      </c>
      <c r="L5649" s="27">
        <f>IF(J5649="","",MAX(0,E5649-J5649)^2)</f>
        <v/>
      </c>
      <c r="M5649" s="27">
        <f>IF(J5649="","",MAX(0,E5649-(J5649+twcdh_off))^2)</f>
        <v/>
      </c>
      <c r="N5649" s="27">
        <f>IF(E5649="","",MAX(0,E5649-swcdh_thr)^2)</f>
        <v/>
      </c>
      <c r="O5649">
        <f>IF(K5649="","",ROUND(E5649-K5649,0))</f>
        <v/>
      </c>
      <c r="P5649">
        <f>IF(O5649="","",IF(O5649&gt;=1,O5649,0))</f>
        <v/>
      </c>
      <c r="Q5649" s="27">
        <f>IF(E5649="","",MAX(0,E5649-22))</f>
        <v/>
      </c>
      <c r="R5649" s="27">
        <f>IF(H5649=1,E5649,"")</f>
        <v/>
      </c>
      <c r="S5649" s="27">
        <f>IF(AND(H5649=1,J5649&lt;&gt;""),E5649-J5649,"")</f>
        <v/>
      </c>
      <c r="T5649">
        <f>IF(G5649="","",MONTH(G5649))</f>
        <v/>
      </c>
    </row>
    <row r="5650">
      <c r="A5650" s="24" t="n">
        <v>2020</v>
      </c>
      <c r="B5650" s="24" t="n">
        <v>8</v>
      </c>
      <c r="C5650" s="24" t="n">
        <v>23</v>
      </c>
      <c r="D5650" s="24" t="n">
        <v>9</v>
      </c>
      <c r="E5650" s="24" t="n">
        <v>18.71</v>
      </c>
      <c r="F5650" s="25">
        <f>IF($E5650="","",DATE(IF($A5650="",nominal_year,$A5650),$B5650,$C5650)+($D5650-IF(LEFT(hour_conv,1)="1",1,0))/24)</f>
        <v/>
      </c>
      <c r="G5650" s="26">
        <f>IF(F5650="","",INT(F5650))</f>
        <v/>
      </c>
      <c r="H5650">
        <f>IF(G5650="","",IF(AND(MONTH(G5650)*100+DAY(G5650)&gt;=season_lo,MONTH(G5650)*100+DAY(G5650)&lt;=season_hi),1,0))</f>
        <v/>
      </c>
      <c r="I5650">
        <f>IF(G5650="","",G5650-first_day+1)</f>
        <v/>
      </c>
      <c r="J5650" s="27">
        <f>IF(I5650="","",INDEX(Daily!$J$2:$J$421,I5650))</f>
        <v/>
      </c>
      <c r="K5650" s="27">
        <f>IF(J5650="","",J5650+cat_offset)</f>
        <v/>
      </c>
      <c r="L5650" s="27">
        <f>IF(J5650="","",MAX(0,E5650-J5650)^2)</f>
        <v/>
      </c>
      <c r="M5650" s="27">
        <f>IF(J5650="","",MAX(0,E5650-(J5650+twcdh_off))^2)</f>
        <v/>
      </c>
      <c r="N5650" s="27">
        <f>IF(E5650="","",MAX(0,E5650-swcdh_thr)^2)</f>
        <v/>
      </c>
      <c r="O5650">
        <f>IF(K5650="","",ROUND(E5650-K5650,0))</f>
        <v/>
      </c>
      <c r="P5650">
        <f>IF(O5650="","",IF(O5650&gt;=1,O5650,0))</f>
        <v/>
      </c>
      <c r="Q5650" s="27">
        <f>IF(E5650="","",MAX(0,E5650-22))</f>
        <v/>
      </c>
      <c r="R5650" s="27">
        <f>IF(H5650=1,E5650,"")</f>
        <v/>
      </c>
      <c r="S5650" s="27">
        <f>IF(AND(H5650=1,J5650&lt;&gt;""),E5650-J5650,"")</f>
        <v/>
      </c>
      <c r="T5650">
        <f>IF(G5650="","",MONTH(G5650))</f>
        <v/>
      </c>
    </row>
    <row r="5651">
      <c r="A5651" s="24" t="n">
        <v>2020</v>
      </c>
      <c r="B5651" s="24" t="n">
        <v>8</v>
      </c>
      <c r="C5651" s="24" t="n">
        <v>23</v>
      </c>
      <c r="D5651" s="24" t="n">
        <v>10</v>
      </c>
      <c r="E5651" s="24" t="n">
        <v>19.35</v>
      </c>
      <c r="F5651" s="25">
        <f>IF($E5651="","",DATE(IF($A5651="",nominal_year,$A5651),$B5651,$C5651)+($D5651-IF(LEFT(hour_conv,1)="1",1,0))/24)</f>
        <v/>
      </c>
      <c r="G5651" s="26">
        <f>IF(F5651="","",INT(F5651))</f>
        <v/>
      </c>
      <c r="H5651">
        <f>IF(G5651="","",IF(AND(MONTH(G5651)*100+DAY(G5651)&gt;=season_lo,MONTH(G5651)*100+DAY(G5651)&lt;=season_hi),1,0))</f>
        <v/>
      </c>
      <c r="I5651">
        <f>IF(G5651="","",G5651-first_day+1)</f>
        <v/>
      </c>
      <c r="J5651" s="27">
        <f>IF(I5651="","",INDEX(Daily!$J$2:$J$421,I5651))</f>
        <v/>
      </c>
      <c r="K5651" s="27">
        <f>IF(J5651="","",J5651+cat_offset)</f>
        <v/>
      </c>
      <c r="L5651" s="27">
        <f>IF(J5651="","",MAX(0,E5651-J5651)^2)</f>
        <v/>
      </c>
      <c r="M5651" s="27">
        <f>IF(J5651="","",MAX(0,E5651-(J5651+twcdh_off))^2)</f>
        <v/>
      </c>
      <c r="N5651" s="27">
        <f>IF(E5651="","",MAX(0,E5651-swcdh_thr)^2)</f>
        <v/>
      </c>
      <c r="O5651">
        <f>IF(K5651="","",ROUND(E5651-K5651,0))</f>
        <v/>
      </c>
      <c r="P5651">
        <f>IF(O5651="","",IF(O5651&gt;=1,O5651,0))</f>
        <v/>
      </c>
      <c r="Q5651" s="27">
        <f>IF(E5651="","",MAX(0,E5651-22))</f>
        <v/>
      </c>
      <c r="R5651" s="27">
        <f>IF(H5651=1,E5651,"")</f>
        <v/>
      </c>
      <c r="S5651" s="27">
        <f>IF(AND(H5651=1,J5651&lt;&gt;""),E5651-J5651,"")</f>
        <v/>
      </c>
      <c r="T5651">
        <f>IF(G5651="","",MONTH(G5651))</f>
        <v/>
      </c>
    </row>
    <row r="5652">
      <c r="A5652" s="24" t="n">
        <v>2020</v>
      </c>
      <c r="B5652" s="24" t="n">
        <v>8</v>
      </c>
      <c r="C5652" s="24" t="n">
        <v>23</v>
      </c>
      <c r="D5652" s="24" t="n">
        <v>11</v>
      </c>
      <c r="E5652" s="24" t="n">
        <v>20.99</v>
      </c>
      <c r="F5652" s="25">
        <f>IF($E5652="","",DATE(IF($A5652="",nominal_year,$A5652),$B5652,$C5652)+($D5652-IF(LEFT(hour_conv,1)="1",1,0))/24)</f>
        <v/>
      </c>
      <c r="G5652" s="26">
        <f>IF(F5652="","",INT(F5652))</f>
        <v/>
      </c>
      <c r="H5652">
        <f>IF(G5652="","",IF(AND(MONTH(G5652)*100+DAY(G5652)&gt;=season_lo,MONTH(G5652)*100+DAY(G5652)&lt;=season_hi),1,0))</f>
        <v/>
      </c>
      <c r="I5652">
        <f>IF(G5652="","",G5652-first_day+1)</f>
        <v/>
      </c>
      <c r="J5652" s="27">
        <f>IF(I5652="","",INDEX(Daily!$J$2:$J$421,I5652))</f>
        <v/>
      </c>
      <c r="K5652" s="27">
        <f>IF(J5652="","",J5652+cat_offset)</f>
        <v/>
      </c>
      <c r="L5652" s="27">
        <f>IF(J5652="","",MAX(0,E5652-J5652)^2)</f>
        <v/>
      </c>
      <c r="M5652" s="27">
        <f>IF(J5652="","",MAX(0,E5652-(J5652+twcdh_off))^2)</f>
        <v/>
      </c>
      <c r="N5652" s="27">
        <f>IF(E5652="","",MAX(0,E5652-swcdh_thr)^2)</f>
        <v/>
      </c>
      <c r="O5652">
        <f>IF(K5652="","",ROUND(E5652-K5652,0))</f>
        <v/>
      </c>
      <c r="P5652">
        <f>IF(O5652="","",IF(O5652&gt;=1,O5652,0))</f>
        <v/>
      </c>
      <c r="Q5652" s="27">
        <f>IF(E5652="","",MAX(0,E5652-22))</f>
        <v/>
      </c>
      <c r="R5652" s="27">
        <f>IF(H5652=1,E5652,"")</f>
        <v/>
      </c>
      <c r="S5652" s="27">
        <f>IF(AND(H5652=1,J5652&lt;&gt;""),E5652-J5652,"")</f>
        <v/>
      </c>
      <c r="T5652">
        <f>IF(G5652="","",MONTH(G5652))</f>
        <v/>
      </c>
    </row>
    <row r="5653">
      <c r="A5653" s="24" t="n">
        <v>2020</v>
      </c>
      <c r="B5653" s="24" t="n">
        <v>8</v>
      </c>
      <c r="C5653" s="24" t="n">
        <v>23</v>
      </c>
      <c r="D5653" s="24" t="n">
        <v>12</v>
      </c>
      <c r="E5653" s="24" t="n">
        <v>22.24</v>
      </c>
      <c r="F5653" s="25">
        <f>IF($E5653="","",DATE(IF($A5653="",nominal_year,$A5653),$B5653,$C5653)+($D5653-IF(LEFT(hour_conv,1)="1",1,0))/24)</f>
        <v/>
      </c>
      <c r="G5653" s="26">
        <f>IF(F5653="","",INT(F5653))</f>
        <v/>
      </c>
      <c r="H5653">
        <f>IF(G5653="","",IF(AND(MONTH(G5653)*100+DAY(G5653)&gt;=season_lo,MONTH(G5653)*100+DAY(G5653)&lt;=season_hi),1,0))</f>
        <v/>
      </c>
      <c r="I5653">
        <f>IF(G5653="","",G5653-first_day+1)</f>
        <v/>
      </c>
      <c r="J5653" s="27">
        <f>IF(I5653="","",INDEX(Daily!$J$2:$J$421,I5653))</f>
        <v/>
      </c>
      <c r="K5653" s="27">
        <f>IF(J5653="","",J5653+cat_offset)</f>
        <v/>
      </c>
      <c r="L5653" s="27">
        <f>IF(J5653="","",MAX(0,E5653-J5653)^2)</f>
        <v/>
      </c>
      <c r="M5653" s="27">
        <f>IF(J5653="","",MAX(0,E5653-(J5653+twcdh_off))^2)</f>
        <v/>
      </c>
      <c r="N5653" s="27">
        <f>IF(E5653="","",MAX(0,E5653-swcdh_thr)^2)</f>
        <v/>
      </c>
      <c r="O5653">
        <f>IF(K5653="","",ROUND(E5653-K5653,0))</f>
        <v/>
      </c>
      <c r="P5653">
        <f>IF(O5653="","",IF(O5653&gt;=1,O5653,0))</f>
        <v/>
      </c>
      <c r="Q5653" s="27">
        <f>IF(E5653="","",MAX(0,E5653-22))</f>
        <v/>
      </c>
      <c r="R5653" s="27">
        <f>IF(H5653=1,E5653,"")</f>
        <v/>
      </c>
      <c r="S5653" s="27">
        <f>IF(AND(H5653=1,J5653&lt;&gt;""),E5653-J5653,"")</f>
        <v/>
      </c>
      <c r="T5653">
        <f>IF(G5653="","",MONTH(G5653))</f>
        <v/>
      </c>
    </row>
    <row r="5654">
      <c r="A5654" s="24" t="n">
        <v>2020</v>
      </c>
      <c r="B5654" s="24" t="n">
        <v>8</v>
      </c>
      <c r="C5654" s="24" t="n">
        <v>23</v>
      </c>
      <c r="D5654" s="24" t="n">
        <v>13</v>
      </c>
      <c r="E5654" s="24" t="n">
        <v>22.64</v>
      </c>
      <c r="F5654" s="25">
        <f>IF($E5654="","",DATE(IF($A5654="",nominal_year,$A5654),$B5654,$C5654)+($D5654-IF(LEFT(hour_conv,1)="1",1,0))/24)</f>
        <v/>
      </c>
      <c r="G5654" s="26">
        <f>IF(F5654="","",INT(F5654))</f>
        <v/>
      </c>
      <c r="H5654">
        <f>IF(G5654="","",IF(AND(MONTH(G5654)*100+DAY(G5654)&gt;=season_lo,MONTH(G5654)*100+DAY(G5654)&lt;=season_hi),1,0))</f>
        <v/>
      </c>
      <c r="I5654">
        <f>IF(G5654="","",G5654-first_day+1)</f>
        <v/>
      </c>
      <c r="J5654" s="27">
        <f>IF(I5654="","",INDEX(Daily!$J$2:$J$421,I5654))</f>
        <v/>
      </c>
      <c r="K5654" s="27">
        <f>IF(J5654="","",J5654+cat_offset)</f>
        <v/>
      </c>
      <c r="L5654" s="27">
        <f>IF(J5654="","",MAX(0,E5654-J5654)^2)</f>
        <v/>
      </c>
      <c r="M5654" s="27">
        <f>IF(J5654="","",MAX(0,E5654-(J5654+twcdh_off))^2)</f>
        <v/>
      </c>
      <c r="N5654" s="27">
        <f>IF(E5654="","",MAX(0,E5654-swcdh_thr)^2)</f>
        <v/>
      </c>
      <c r="O5654">
        <f>IF(K5654="","",ROUND(E5654-K5654,0))</f>
        <v/>
      </c>
      <c r="P5654">
        <f>IF(O5654="","",IF(O5654&gt;=1,O5654,0))</f>
        <v/>
      </c>
      <c r="Q5654" s="27">
        <f>IF(E5654="","",MAX(0,E5654-22))</f>
        <v/>
      </c>
      <c r="R5654" s="27">
        <f>IF(H5654=1,E5654,"")</f>
        <v/>
      </c>
      <c r="S5654" s="27">
        <f>IF(AND(H5654=1,J5654&lt;&gt;""),E5654-J5654,"")</f>
        <v/>
      </c>
      <c r="T5654">
        <f>IF(G5654="","",MONTH(G5654))</f>
        <v/>
      </c>
    </row>
    <row r="5655">
      <c r="A5655" s="24" t="n">
        <v>2020</v>
      </c>
      <c r="B5655" s="24" t="n">
        <v>8</v>
      </c>
      <c r="C5655" s="24" t="n">
        <v>23</v>
      </c>
      <c r="D5655" s="24" t="n">
        <v>14</v>
      </c>
      <c r="E5655" s="24" t="n">
        <v>23.77</v>
      </c>
      <c r="F5655" s="25">
        <f>IF($E5655="","",DATE(IF($A5655="",nominal_year,$A5655),$B5655,$C5655)+($D5655-IF(LEFT(hour_conv,1)="1",1,0))/24)</f>
        <v/>
      </c>
      <c r="G5655" s="26">
        <f>IF(F5655="","",INT(F5655))</f>
        <v/>
      </c>
      <c r="H5655">
        <f>IF(G5655="","",IF(AND(MONTH(G5655)*100+DAY(G5655)&gt;=season_lo,MONTH(G5655)*100+DAY(G5655)&lt;=season_hi),1,0))</f>
        <v/>
      </c>
      <c r="I5655">
        <f>IF(G5655="","",G5655-first_day+1)</f>
        <v/>
      </c>
      <c r="J5655" s="27">
        <f>IF(I5655="","",INDEX(Daily!$J$2:$J$421,I5655))</f>
        <v/>
      </c>
      <c r="K5655" s="27">
        <f>IF(J5655="","",J5655+cat_offset)</f>
        <v/>
      </c>
      <c r="L5655" s="27">
        <f>IF(J5655="","",MAX(0,E5655-J5655)^2)</f>
        <v/>
      </c>
      <c r="M5655" s="27">
        <f>IF(J5655="","",MAX(0,E5655-(J5655+twcdh_off))^2)</f>
        <v/>
      </c>
      <c r="N5655" s="27">
        <f>IF(E5655="","",MAX(0,E5655-swcdh_thr)^2)</f>
        <v/>
      </c>
      <c r="O5655">
        <f>IF(K5655="","",ROUND(E5655-K5655,0))</f>
        <v/>
      </c>
      <c r="P5655">
        <f>IF(O5655="","",IF(O5655&gt;=1,O5655,0))</f>
        <v/>
      </c>
      <c r="Q5655" s="27">
        <f>IF(E5655="","",MAX(0,E5655-22))</f>
        <v/>
      </c>
      <c r="R5655" s="27">
        <f>IF(H5655=1,E5655,"")</f>
        <v/>
      </c>
      <c r="S5655" s="27">
        <f>IF(AND(H5655=1,J5655&lt;&gt;""),E5655-J5655,"")</f>
        <v/>
      </c>
      <c r="T5655">
        <f>IF(G5655="","",MONTH(G5655))</f>
        <v/>
      </c>
    </row>
    <row r="5656">
      <c r="A5656" s="24" t="n">
        <v>2020</v>
      </c>
      <c r="B5656" s="24" t="n">
        <v>8</v>
      </c>
      <c r="C5656" s="24" t="n">
        <v>23</v>
      </c>
      <c r="D5656" s="24" t="n">
        <v>15</v>
      </c>
      <c r="E5656" s="24" t="n">
        <v>23.94</v>
      </c>
      <c r="F5656" s="25">
        <f>IF($E5656="","",DATE(IF($A5656="",nominal_year,$A5656),$B5656,$C5656)+($D5656-IF(LEFT(hour_conv,1)="1",1,0))/24)</f>
        <v/>
      </c>
      <c r="G5656" s="26">
        <f>IF(F5656="","",INT(F5656))</f>
        <v/>
      </c>
      <c r="H5656">
        <f>IF(G5656="","",IF(AND(MONTH(G5656)*100+DAY(G5656)&gt;=season_lo,MONTH(G5656)*100+DAY(G5656)&lt;=season_hi),1,0))</f>
        <v/>
      </c>
      <c r="I5656">
        <f>IF(G5656="","",G5656-first_day+1)</f>
        <v/>
      </c>
      <c r="J5656" s="27">
        <f>IF(I5656="","",INDEX(Daily!$J$2:$J$421,I5656))</f>
        <v/>
      </c>
      <c r="K5656" s="27">
        <f>IF(J5656="","",J5656+cat_offset)</f>
        <v/>
      </c>
      <c r="L5656" s="27">
        <f>IF(J5656="","",MAX(0,E5656-J5656)^2)</f>
        <v/>
      </c>
      <c r="M5656" s="27">
        <f>IF(J5656="","",MAX(0,E5656-(J5656+twcdh_off))^2)</f>
        <v/>
      </c>
      <c r="N5656" s="27">
        <f>IF(E5656="","",MAX(0,E5656-swcdh_thr)^2)</f>
        <v/>
      </c>
      <c r="O5656">
        <f>IF(K5656="","",ROUND(E5656-K5656,0))</f>
        <v/>
      </c>
      <c r="P5656">
        <f>IF(O5656="","",IF(O5656&gt;=1,O5656,0))</f>
        <v/>
      </c>
      <c r="Q5656" s="27">
        <f>IF(E5656="","",MAX(0,E5656-22))</f>
        <v/>
      </c>
      <c r="R5656" s="27">
        <f>IF(H5656=1,E5656,"")</f>
        <v/>
      </c>
      <c r="S5656" s="27">
        <f>IF(AND(H5656=1,J5656&lt;&gt;""),E5656-J5656,"")</f>
        <v/>
      </c>
      <c r="T5656">
        <f>IF(G5656="","",MONTH(G5656))</f>
        <v/>
      </c>
    </row>
    <row r="5657">
      <c r="A5657" s="24" t="n">
        <v>2020</v>
      </c>
      <c r="B5657" s="24" t="n">
        <v>8</v>
      </c>
      <c r="C5657" s="24" t="n">
        <v>23</v>
      </c>
      <c r="D5657" s="24" t="n">
        <v>16</v>
      </c>
      <c r="E5657" s="24" t="n">
        <v>23.28</v>
      </c>
      <c r="F5657" s="25">
        <f>IF($E5657="","",DATE(IF($A5657="",nominal_year,$A5657),$B5657,$C5657)+($D5657-IF(LEFT(hour_conv,1)="1",1,0))/24)</f>
        <v/>
      </c>
      <c r="G5657" s="26">
        <f>IF(F5657="","",INT(F5657))</f>
        <v/>
      </c>
      <c r="H5657">
        <f>IF(G5657="","",IF(AND(MONTH(G5657)*100+DAY(G5657)&gt;=season_lo,MONTH(G5657)*100+DAY(G5657)&lt;=season_hi),1,0))</f>
        <v/>
      </c>
      <c r="I5657">
        <f>IF(G5657="","",G5657-first_day+1)</f>
        <v/>
      </c>
      <c r="J5657" s="27">
        <f>IF(I5657="","",INDEX(Daily!$J$2:$J$421,I5657))</f>
        <v/>
      </c>
      <c r="K5657" s="27">
        <f>IF(J5657="","",J5657+cat_offset)</f>
        <v/>
      </c>
      <c r="L5657" s="27">
        <f>IF(J5657="","",MAX(0,E5657-J5657)^2)</f>
        <v/>
      </c>
      <c r="M5657" s="27">
        <f>IF(J5657="","",MAX(0,E5657-(J5657+twcdh_off))^2)</f>
        <v/>
      </c>
      <c r="N5657" s="27">
        <f>IF(E5657="","",MAX(0,E5657-swcdh_thr)^2)</f>
        <v/>
      </c>
      <c r="O5657">
        <f>IF(K5657="","",ROUND(E5657-K5657,0))</f>
        <v/>
      </c>
      <c r="P5657">
        <f>IF(O5657="","",IF(O5657&gt;=1,O5657,0))</f>
        <v/>
      </c>
      <c r="Q5657" s="27">
        <f>IF(E5657="","",MAX(0,E5657-22))</f>
        <v/>
      </c>
      <c r="R5657" s="27">
        <f>IF(H5657=1,E5657,"")</f>
        <v/>
      </c>
      <c r="S5657" s="27">
        <f>IF(AND(H5657=1,J5657&lt;&gt;""),E5657-J5657,"")</f>
        <v/>
      </c>
      <c r="T5657">
        <f>IF(G5657="","",MONTH(G5657))</f>
        <v/>
      </c>
    </row>
    <row r="5658">
      <c r="A5658" s="24" t="n">
        <v>2020</v>
      </c>
      <c r="B5658" s="24" t="n">
        <v>8</v>
      </c>
      <c r="C5658" s="24" t="n">
        <v>23</v>
      </c>
      <c r="D5658" s="24" t="n">
        <v>17</v>
      </c>
      <c r="E5658" s="24" t="n">
        <v>23.62</v>
      </c>
      <c r="F5658" s="25">
        <f>IF($E5658="","",DATE(IF($A5658="",nominal_year,$A5658),$B5658,$C5658)+($D5658-IF(LEFT(hour_conv,1)="1",1,0))/24)</f>
        <v/>
      </c>
      <c r="G5658" s="26">
        <f>IF(F5658="","",INT(F5658))</f>
        <v/>
      </c>
      <c r="H5658">
        <f>IF(G5658="","",IF(AND(MONTH(G5658)*100+DAY(G5658)&gt;=season_lo,MONTH(G5658)*100+DAY(G5658)&lt;=season_hi),1,0))</f>
        <v/>
      </c>
      <c r="I5658">
        <f>IF(G5658="","",G5658-first_day+1)</f>
        <v/>
      </c>
      <c r="J5658" s="27">
        <f>IF(I5658="","",INDEX(Daily!$J$2:$J$421,I5658))</f>
        <v/>
      </c>
      <c r="K5658" s="27">
        <f>IF(J5658="","",J5658+cat_offset)</f>
        <v/>
      </c>
      <c r="L5658" s="27">
        <f>IF(J5658="","",MAX(0,E5658-J5658)^2)</f>
        <v/>
      </c>
      <c r="M5658" s="27">
        <f>IF(J5658="","",MAX(0,E5658-(J5658+twcdh_off))^2)</f>
        <v/>
      </c>
      <c r="N5658" s="27">
        <f>IF(E5658="","",MAX(0,E5658-swcdh_thr)^2)</f>
        <v/>
      </c>
      <c r="O5658">
        <f>IF(K5658="","",ROUND(E5658-K5658,0))</f>
        <v/>
      </c>
      <c r="P5658">
        <f>IF(O5658="","",IF(O5658&gt;=1,O5658,0))</f>
        <v/>
      </c>
      <c r="Q5658" s="27">
        <f>IF(E5658="","",MAX(0,E5658-22))</f>
        <v/>
      </c>
      <c r="R5658" s="27">
        <f>IF(H5658=1,E5658,"")</f>
        <v/>
      </c>
      <c r="S5658" s="27">
        <f>IF(AND(H5658=1,J5658&lt;&gt;""),E5658-J5658,"")</f>
        <v/>
      </c>
      <c r="T5658">
        <f>IF(G5658="","",MONTH(G5658))</f>
        <v/>
      </c>
    </row>
    <row r="5659">
      <c r="A5659" s="24" t="n">
        <v>2020</v>
      </c>
      <c r="B5659" s="24" t="n">
        <v>8</v>
      </c>
      <c r="C5659" s="24" t="n">
        <v>23</v>
      </c>
      <c r="D5659" s="24" t="n">
        <v>18</v>
      </c>
      <c r="E5659" s="24" t="n">
        <v>23.17</v>
      </c>
      <c r="F5659" s="25">
        <f>IF($E5659="","",DATE(IF($A5659="",nominal_year,$A5659),$B5659,$C5659)+($D5659-IF(LEFT(hour_conv,1)="1",1,0))/24)</f>
        <v/>
      </c>
      <c r="G5659" s="26">
        <f>IF(F5659="","",INT(F5659))</f>
        <v/>
      </c>
      <c r="H5659">
        <f>IF(G5659="","",IF(AND(MONTH(G5659)*100+DAY(G5659)&gt;=season_lo,MONTH(G5659)*100+DAY(G5659)&lt;=season_hi),1,0))</f>
        <v/>
      </c>
      <c r="I5659">
        <f>IF(G5659="","",G5659-first_day+1)</f>
        <v/>
      </c>
      <c r="J5659" s="27">
        <f>IF(I5659="","",INDEX(Daily!$J$2:$J$421,I5659))</f>
        <v/>
      </c>
      <c r="K5659" s="27">
        <f>IF(J5659="","",J5659+cat_offset)</f>
        <v/>
      </c>
      <c r="L5659" s="27">
        <f>IF(J5659="","",MAX(0,E5659-J5659)^2)</f>
        <v/>
      </c>
      <c r="M5659" s="27">
        <f>IF(J5659="","",MAX(0,E5659-(J5659+twcdh_off))^2)</f>
        <v/>
      </c>
      <c r="N5659" s="27">
        <f>IF(E5659="","",MAX(0,E5659-swcdh_thr)^2)</f>
        <v/>
      </c>
      <c r="O5659">
        <f>IF(K5659="","",ROUND(E5659-K5659,0))</f>
        <v/>
      </c>
      <c r="P5659">
        <f>IF(O5659="","",IF(O5659&gt;=1,O5659,0))</f>
        <v/>
      </c>
      <c r="Q5659" s="27">
        <f>IF(E5659="","",MAX(0,E5659-22))</f>
        <v/>
      </c>
      <c r="R5659" s="27">
        <f>IF(H5659=1,E5659,"")</f>
        <v/>
      </c>
      <c r="S5659" s="27">
        <f>IF(AND(H5659=1,J5659&lt;&gt;""),E5659-J5659,"")</f>
        <v/>
      </c>
      <c r="T5659">
        <f>IF(G5659="","",MONTH(G5659))</f>
        <v/>
      </c>
    </row>
    <row r="5660">
      <c r="A5660" s="24" t="n">
        <v>2020</v>
      </c>
      <c r="B5660" s="24" t="n">
        <v>8</v>
      </c>
      <c r="C5660" s="24" t="n">
        <v>23</v>
      </c>
      <c r="D5660" s="24" t="n">
        <v>19</v>
      </c>
      <c r="E5660" s="24" t="n">
        <v>22.8</v>
      </c>
      <c r="F5660" s="25">
        <f>IF($E5660="","",DATE(IF($A5660="",nominal_year,$A5660),$B5660,$C5660)+($D5660-IF(LEFT(hour_conv,1)="1",1,0))/24)</f>
        <v/>
      </c>
      <c r="G5660" s="26">
        <f>IF(F5660="","",INT(F5660))</f>
        <v/>
      </c>
      <c r="H5660">
        <f>IF(G5660="","",IF(AND(MONTH(G5660)*100+DAY(G5660)&gt;=season_lo,MONTH(G5660)*100+DAY(G5660)&lt;=season_hi),1,0))</f>
        <v/>
      </c>
      <c r="I5660">
        <f>IF(G5660="","",G5660-first_day+1)</f>
        <v/>
      </c>
      <c r="J5660" s="27">
        <f>IF(I5660="","",INDEX(Daily!$J$2:$J$421,I5660))</f>
        <v/>
      </c>
      <c r="K5660" s="27">
        <f>IF(J5660="","",J5660+cat_offset)</f>
        <v/>
      </c>
      <c r="L5660" s="27">
        <f>IF(J5660="","",MAX(0,E5660-J5660)^2)</f>
        <v/>
      </c>
      <c r="M5660" s="27">
        <f>IF(J5660="","",MAX(0,E5660-(J5660+twcdh_off))^2)</f>
        <v/>
      </c>
      <c r="N5660" s="27">
        <f>IF(E5660="","",MAX(0,E5660-swcdh_thr)^2)</f>
        <v/>
      </c>
      <c r="O5660">
        <f>IF(K5660="","",ROUND(E5660-K5660,0))</f>
        <v/>
      </c>
      <c r="P5660">
        <f>IF(O5660="","",IF(O5660&gt;=1,O5660,0))</f>
        <v/>
      </c>
      <c r="Q5660" s="27">
        <f>IF(E5660="","",MAX(0,E5660-22))</f>
        <v/>
      </c>
      <c r="R5660" s="27">
        <f>IF(H5660=1,E5660,"")</f>
        <v/>
      </c>
      <c r="S5660" s="27">
        <f>IF(AND(H5660=1,J5660&lt;&gt;""),E5660-J5660,"")</f>
        <v/>
      </c>
      <c r="T5660">
        <f>IF(G5660="","",MONTH(G5660))</f>
        <v/>
      </c>
    </row>
    <row r="5661">
      <c r="A5661" s="24" t="n">
        <v>2020</v>
      </c>
      <c r="B5661" s="24" t="n">
        <v>8</v>
      </c>
      <c r="C5661" s="24" t="n">
        <v>23</v>
      </c>
      <c r="D5661" s="24" t="n">
        <v>20</v>
      </c>
      <c r="E5661" s="24" t="n">
        <v>21.27</v>
      </c>
      <c r="F5661" s="25">
        <f>IF($E5661="","",DATE(IF($A5661="",nominal_year,$A5661),$B5661,$C5661)+($D5661-IF(LEFT(hour_conv,1)="1",1,0))/24)</f>
        <v/>
      </c>
      <c r="G5661" s="26">
        <f>IF(F5661="","",INT(F5661))</f>
        <v/>
      </c>
      <c r="H5661">
        <f>IF(G5661="","",IF(AND(MONTH(G5661)*100+DAY(G5661)&gt;=season_lo,MONTH(G5661)*100+DAY(G5661)&lt;=season_hi),1,0))</f>
        <v/>
      </c>
      <c r="I5661">
        <f>IF(G5661="","",G5661-first_day+1)</f>
        <v/>
      </c>
      <c r="J5661" s="27">
        <f>IF(I5661="","",INDEX(Daily!$J$2:$J$421,I5661))</f>
        <v/>
      </c>
      <c r="K5661" s="27">
        <f>IF(J5661="","",J5661+cat_offset)</f>
        <v/>
      </c>
      <c r="L5661" s="27">
        <f>IF(J5661="","",MAX(0,E5661-J5661)^2)</f>
        <v/>
      </c>
      <c r="M5661" s="27">
        <f>IF(J5661="","",MAX(0,E5661-(J5661+twcdh_off))^2)</f>
        <v/>
      </c>
      <c r="N5661" s="27">
        <f>IF(E5661="","",MAX(0,E5661-swcdh_thr)^2)</f>
        <v/>
      </c>
      <c r="O5661">
        <f>IF(K5661="","",ROUND(E5661-K5661,0))</f>
        <v/>
      </c>
      <c r="P5661">
        <f>IF(O5661="","",IF(O5661&gt;=1,O5661,0))</f>
        <v/>
      </c>
      <c r="Q5661" s="27">
        <f>IF(E5661="","",MAX(0,E5661-22))</f>
        <v/>
      </c>
      <c r="R5661" s="27">
        <f>IF(H5661=1,E5661,"")</f>
        <v/>
      </c>
      <c r="S5661" s="27">
        <f>IF(AND(H5661=1,J5661&lt;&gt;""),E5661-J5661,"")</f>
        <v/>
      </c>
      <c r="T5661">
        <f>IF(G5661="","",MONTH(G5661))</f>
        <v/>
      </c>
    </row>
    <row r="5662">
      <c r="A5662" s="24" t="n">
        <v>2020</v>
      </c>
      <c r="B5662" s="24" t="n">
        <v>8</v>
      </c>
      <c r="C5662" s="24" t="n">
        <v>23</v>
      </c>
      <c r="D5662" s="24" t="n">
        <v>21</v>
      </c>
      <c r="E5662" s="24" t="n">
        <v>20.3</v>
      </c>
      <c r="F5662" s="25">
        <f>IF($E5662="","",DATE(IF($A5662="",nominal_year,$A5662),$B5662,$C5662)+($D5662-IF(LEFT(hour_conv,1)="1",1,0))/24)</f>
        <v/>
      </c>
      <c r="G5662" s="26">
        <f>IF(F5662="","",INT(F5662))</f>
        <v/>
      </c>
      <c r="H5662">
        <f>IF(G5662="","",IF(AND(MONTH(G5662)*100+DAY(G5662)&gt;=season_lo,MONTH(G5662)*100+DAY(G5662)&lt;=season_hi),1,0))</f>
        <v/>
      </c>
      <c r="I5662">
        <f>IF(G5662="","",G5662-first_day+1)</f>
        <v/>
      </c>
      <c r="J5662" s="27">
        <f>IF(I5662="","",INDEX(Daily!$J$2:$J$421,I5662))</f>
        <v/>
      </c>
      <c r="K5662" s="27">
        <f>IF(J5662="","",J5662+cat_offset)</f>
        <v/>
      </c>
      <c r="L5662" s="27">
        <f>IF(J5662="","",MAX(0,E5662-J5662)^2)</f>
        <v/>
      </c>
      <c r="M5662" s="27">
        <f>IF(J5662="","",MAX(0,E5662-(J5662+twcdh_off))^2)</f>
        <v/>
      </c>
      <c r="N5662" s="27">
        <f>IF(E5662="","",MAX(0,E5662-swcdh_thr)^2)</f>
        <v/>
      </c>
      <c r="O5662">
        <f>IF(K5662="","",ROUND(E5662-K5662,0))</f>
        <v/>
      </c>
      <c r="P5662">
        <f>IF(O5662="","",IF(O5662&gt;=1,O5662,0))</f>
        <v/>
      </c>
      <c r="Q5662" s="27">
        <f>IF(E5662="","",MAX(0,E5662-22))</f>
        <v/>
      </c>
      <c r="R5662" s="27">
        <f>IF(H5662=1,E5662,"")</f>
        <v/>
      </c>
      <c r="S5662" s="27">
        <f>IF(AND(H5662=1,J5662&lt;&gt;""),E5662-J5662,"")</f>
        <v/>
      </c>
      <c r="T5662">
        <f>IF(G5662="","",MONTH(G5662))</f>
        <v/>
      </c>
    </row>
    <row r="5663">
      <c r="A5663" s="24" t="n">
        <v>2020</v>
      </c>
      <c r="B5663" s="24" t="n">
        <v>8</v>
      </c>
      <c r="C5663" s="24" t="n">
        <v>23</v>
      </c>
      <c r="D5663" s="24" t="n">
        <v>22</v>
      </c>
      <c r="E5663" s="24" t="n">
        <v>18.88</v>
      </c>
      <c r="F5663" s="25">
        <f>IF($E5663="","",DATE(IF($A5663="",nominal_year,$A5663),$B5663,$C5663)+($D5663-IF(LEFT(hour_conv,1)="1",1,0))/24)</f>
        <v/>
      </c>
      <c r="G5663" s="26">
        <f>IF(F5663="","",INT(F5663))</f>
        <v/>
      </c>
      <c r="H5663">
        <f>IF(G5663="","",IF(AND(MONTH(G5663)*100+DAY(G5663)&gt;=season_lo,MONTH(G5663)*100+DAY(G5663)&lt;=season_hi),1,0))</f>
        <v/>
      </c>
      <c r="I5663">
        <f>IF(G5663="","",G5663-first_day+1)</f>
        <v/>
      </c>
      <c r="J5663" s="27">
        <f>IF(I5663="","",INDEX(Daily!$J$2:$J$421,I5663))</f>
        <v/>
      </c>
      <c r="K5663" s="27">
        <f>IF(J5663="","",J5663+cat_offset)</f>
        <v/>
      </c>
      <c r="L5663" s="27">
        <f>IF(J5663="","",MAX(0,E5663-J5663)^2)</f>
        <v/>
      </c>
      <c r="M5663" s="27">
        <f>IF(J5663="","",MAX(0,E5663-(J5663+twcdh_off))^2)</f>
        <v/>
      </c>
      <c r="N5663" s="27">
        <f>IF(E5663="","",MAX(0,E5663-swcdh_thr)^2)</f>
        <v/>
      </c>
      <c r="O5663">
        <f>IF(K5663="","",ROUND(E5663-K5663,0))</f>
        <v/>
      </c>
      <c r="P5663">
        <f>IF(O5663="","",IF(O5663&gt;=1,O5663,0))</f>
        <v/>
      </c>
      <c r="Q5663" s="27">
        <f>IF(E5663="","",MAX(0,E5663-22))</f>
        <v/>
      </c>
      <c r="R5663" s="27">
        <f>IF(H5663=1,E5663,"")</f>
        <v/>
      </c>
      <c r="S5663" s="27">
        <f>IF(AND(H5663=1,J5663&lt;&gt;""),E5663-J5663,"")</f>
        <v/>
      </c>
      <c r="T5663">
        <f>IF(G5663="","",MONTH(G5663))</f>
        <v/>
      </c>
    </row>
    <row r="5664">
      <c r="A5664" s="24" t="n">
        <v>2020</v>
      </c>
      <c r="B5664" s="24" t="n">
        <v>8</v>
      </c>
      <c r="C5664" s="24" t="n">
        <v>23</v>
      </c>
      <c r="D5664" s="24" t="n">
        <v>23</v>
      </c>
      <c r="E5664" s="24" t="n">
        <v>18.03</v>
      </c>
      <c r="F5664" s="25">
        <f>IF($E5664="","",DATE(IF($A5664="",nominal_year,$A5664),$B5664,$C5664)+($D5664-IF(LEFT(hour_conv,1)="1",1,0))/24)</f>
        <v/>
      </c>
      <c r="G5664" s="26">
        <f>IF(F5664="","",INT(F5664))</f>
        <v/>
      </c>
      <c r="H5664">
        <f>IF(G5664="","",IF(AND(MONTH(G5664)*100+DAY(G5664)&gt;=season_lo,MONTH(G5664)*100+DAY(G5664)&lt;=season_hi),1,0))</f>
        <v/>
      </c>
      <c r="I5664">
        <f>IF(G5664="","",G5664-first_day+1)</f>
        <v/>
      </c>
      <c r="J5664" s="27">
        <f>IF(I5664="","",INDEX(Daily!$J$2:$J$421,I5664))</f>
        <v/>
      </c>
      <c r="K5664" s="27">
        <f>IF(J5664="","",J5664+cat_offset)</f>
        <v/>
      </c>
      <c r="L5664" s="27">
        <f>IF(J5664="","",MAX(0,E5664-J5664)^2)</f>
        <v/>
      </c>
      <c r="M5664" s="27">
        <f>IF(J5664="","",MAX(0,E5664-(J5664+twcdh_off))^2)</f>
        <v/>
      </c>
      <c r="N5664" s="27">
        <f>IF(E5664="","",MAX(0,E5664-swcdh_thr)^2)</f>
        <v/>
      </c>
      <c r="O5664">
        <f>IF(K5664="","",ROUND(E5664-K5664,0))</f>
        <v/>
      </c>
      <c r="P5664">
        <f>IF(O5664="","",IF(O5664&gt;=1,O5664,0))</f>
        <v/>
      </c>
      <c r="Q5664" s="27">
        <f>IF(E5664="","",MAX(0,E5664-22))</f>
        <v/>
      </c>
      <c r="R5664" s="27">
        <f>IF(H5664=1,E5664,"")</f>
        <v/>
      </c>
      <c r="S5664" s="27">
        <f>IF(AND(H5664=1,J5664&lt;&gt;""),E5664-J5664,"")</f>
        <v/>
      </c>
      <c r="T5664">
        <f>IF(G5664="","",MONTH(G5664))</f>
        <v/>
      </c>
    </row>
    <row r="5665">
      <c r="A5665" s="24" t="n">
        <v>2020</v>
      </c>
      <c r="B5665" s="24" t="n">
        <v>8</v>
      </c>
      <c r="C5665" s="24" t="n">
        <v>23</v>
      </c>
      <c r="D5665" s="24" t="n">
        <v>24</v>
      </c>
      <c r="E5665" s="24" t="n">
        <v>16.95</v>
      </c>
      <c r="F5665" s="25">
        <f>IF($E5665="","",DATE(IF($A5665="",nominal_year,$A5665),$B5665,$C5665)+($D5665-IF(LEFT(hour_conv,1)="1",1,0))/24)</f>
        <v/>
      </c>
      <c r="G5665" s="26">
        <f>IF(F5665="","",INT(F5665))</f>
        <v/>
      </c>
      <c r="H5665">
        <f>IF(G5665="","",IF(AND(MONTH(G5665)*100+DAY(G5665)&gt;=season_lo,MONTH(G5665)*100+DAY(G5665)&lt;=season_hi),1,0))</f>
        <v/>
      </c>
      <c r="I5665">
        <f>IF(G5665="","",G5665-first_day+1)</f>
        <v/>
      </c>
      <c r="J5665" s="27">
        <f>IF(I5665="","",INDEX(Daily!$J$2:$J$421,I5665))</f>
        <v/>
      </c>
      <c r="K5665" s="27">
        <f>IF(J5665="","",J5665+cat_offset)</f>
        <v/>
      </c>
      <c r="L5665" s="27">
        <f>IF(J5665="","",MAX(0,E5665-J5665)^2)</f>
        <v/>
      </c>
      <c r="M5665" s="27">
        <f>IF(J5665="","",MAX(0,E5665-(J5665+twcdh_off))^2)</f>
        <v/>
      </c>
      <c r="N5665" s="27">
        <f>IF(E5665="","",MAX(0,E5665-swcdh_thr)^2)</f>
        <v/>
      </c>
      <c r="O5665">
        <f>IF(K5665="","",ROUND(E5665-K5665,0))</f>
        <v/>
      </c>
      <c r="P5665">
        <f>IF(O5665="","",IF(O5665&gt;=1,O5665,0))</f>
        <v/>
      </c>
      <c r="Q5665" s="27">
        <f>IF(E5665="","",MAX(0,E5665-22))</f>
        <v/>
      </c>
      <c r="R5665" s="27">
        <f>IF(H5665=1,E5665,"")</f>
        <v/>
      </c>
      <c r="S5665" s="27">
        <f>IF(AND(H5665=1,J5665&lt;&gt;""),E5665-J5665,"")</f>
        <v/>
      </c>
      <c r="T5665">
        <f>IF(G5665="","",MONTH(G5665))</f>
        <v/>
      </c>
    </row>
    <row r="5666">
      <c r="A5666" s="24" t="n">
        <v>2020</v>
      </c>
      <c r="B5666" s="24" t="n">
        <v>8</v>
      </c>
      <c r="C5666" s="24" t="n">
        <v>24</v>
      </c>
      <c r="D5666" s="24" t="n">
        <v>1</v>
      </c>
      <c r="E5666" s="24" t="n">
        <v>16.1</v>
      </c>
      <c r="F5666" s="25">
        <f>IF($E5666="","",DATE(IF($A5666="",nominal_year,$A5666),$B5666,$C5666)+($D5666-IF(LEFT(hour_conv,1)="1",1,0))/24)</f>
        <v/>
      </c>
      <c r="G5666" s="26">
        <f>IF(F5666="","",INT(F5666))</f>
        <v/>
      </c>
      <c r="H5666">
        <f>IF(G5666="","",IF(AND(MONTH(G5666)*100+DAY(G5666)&gt;=season_lo,MONTH(G5666)*100+DAY(G5666)&lt;=season_hi),1,0))</f>
        <v/>
      </c>
      <c r="I5666">
        <f>IF(G5666="","",G5666-first_day+1)</f>
        <v/>
      </c>
      <c r="J5666" s="27">
        <f>IF(I5666="","",INDEX(Daily!$J$2:$J$421,I5666))</f>
        <v/>
      </c>
      <c r="K5666" s="27">
        <f>IF(J5666="","",J5666+cat_offset)</f>
        <v/>
      </c>
      <c r="L5666" s="27">
        <f>IF(J5666="","",MAX(0,E5666-J5666)^2)</f>
        <v/>
      </c>
      <c r="M5666" s="27">
        <f>IF(J5666="","",MAX(0,E5666-(J5666+twcdh_off))^2)</f>
        <v/>
      </c>
      <c r="N5666" s="27">
        <f>IF(E5666="","",MAX(0,E5666-swcdh_thr)^2)</f>
        <v/>
      </c>
      <c r="O5666">
        <f>IF(K5666="","",ROUND(E5666-K5666,0))</f>
        <v/>
      </c>
      <c r="P5666">
        <f>IF(O5666="","",IF(O5666&gt;=1,O5666,0))</f>
        <v/>
      </c>
      <c r="Q5666" s="27">
        <f>IF(E5666="","",MAX(0,E5666-22))</f>
        <v/>
      </c>
      <c r="R5666" s="27">
        <f>IF(H5666=1,E5666,"")</f>
        <v/>
      </c>
      <c r="S5666" s="27">
        <f>IF(AND(H5666=1,J5666&lt;&gt;""),E5666-J5666,"")</f>
        <v/>
      </c>
      <c r="T5666">
        <f>IF(G5666="","",MONTH(G5666))</f>
        <v/>
      </c>
    </row>
    <row r="5667">
      <c r="A5667" s="24" t="n">
        <v>2020</v>
      </c>
      <c r="B5667" s="24" t="n">
        <v>8</v>
      </c>
      <c r="C5667" s="24" t="n">
        <v>24</v>
      </c>
      <c r="D5667" s="24" t="n">
        <v>2</v>
      </c>
      <c r="E5667" s="24" t="n">
        <v>15.28</v>
      </c>
      <c r="F5667" s="25">
        <f>IF($E5667="","",DATE(IF($A5667="",nominal_year,$A5667),$B5667,$C5667)+($D5667-IF(LEFT(hour_conv,1)="1",1,0))/24)</f>
        <v/>
      </c>
      <c r="G5667" s="26">
        <f>IF(F5667="","",INT(F5667))</f>
        <v/>
      </c>
      <c r="H5667">
        <f>IF(G5667="","",IF(AND(MONTH(G5667)*100+DAY(G5667)&gt;=season_lo,MONTH(G5667)*100+DAY(G5667)&lt;=season_hi),1,0))</f>
        <v/>
      </c>
      <c r="I5667">
        <f>IF(G5667="","",G5667-first_day+1)</f>
        <v/>
      </c>
      <c r="J5667" s="27">
        <f>IF(I5667="","",INDEX(Daily!$J$2:$J$421,I5667))</f>
        <v/>
      </c>
      <c r="K5667" s="27">
        <f>IF(J5667="","",J5667+cat_offset)</f>
        <v/>
      </c>
      <c r="L5667" s="27">
        <f>IF(J5667="","",MAX(0,E5667-J5667)^2)</f>
        <v/>
      </c>
      <c r="M5667" s="27">
        <f>IF(J5667="","",MAX(0,E5667-(J5667+twcdh_off))^2)</f>
        <v/>
      </c>
      <c r="N5667" s="27">
        <f>IF(E5667="","",MAX(0,E5667-swcdh_thr)^2)</f>
        <v/>
      </c>
      <c r="O5667">
        <f>IF(K5667="","",ROUND(E5667-K5667,0))</f>
        <v/>
      </c>
      <c r="P5667">
        <f>IF(O5667="","",IF(O5667&gt;=1,O5667,0))</f>
        <v/>
      </c>
      <c r="Q5667" s="27">
        <f>IF(E5667="","",MAX(0,E5667-22))</f>
        <v/>
      </c>
      <c r="R5667" s="27">
        <f>IF(H5667=1,E5667,"")</f>
        <v/>
      </c>
      <c r="S5667" s="27">
        <f>IF(AND(H5667=1,J5667&lt;&gt;""),E5667-J5667,"")</f>
        <v/>
      </c>
      <c r="T5667">
        <f>IF(G5667="","",MONTH(G5667))</f>
        <v/>
      </c>
    </row>
    <row r="5668">
      <c r="A5668" s="24" t="n">
        <v>2020</v>
      </c>
      <c r="B5668" s="24" t="n">
        <v>8</v>
      </c>
      <c r="C5668" s="24" t="n">
        <v>24</v>
      </c>
      <c r="D5668" s="24" t="n">
        <v>3</v>
      </c>
      <c r="E5668" s="24" t="n">
        <v>14.56</v>
      </c>
      <c r="F5668" s="25">
        <f>IF($E5668="","",DATE(IF($A5668="",nominal_year,$A5668),$B5668,$C5668)+($D5668-IF(LEFT(hour_conv,1)="1",1,0))/24)</f>
        <v/>
      </c>
      <c r="G5668" s="26">
        <f>IF(F5668="","",INT(F5668))</f>
        <v/>
      </c>
      <c r="H5668">
        <f>IF(G5668="","",IF(AND(MONTH(G5668)*100+DAY(G5668)&gt;=season_lo,MONTH(G5668)*100+DAY(G5668)&lt;=season_hi),1,0))</f>
        <v/>
      </c>
      <c r="I5668">
        <f>IF(G5668="","",G5668-first_day+1)</f>
        <v/>
      </c>
      <c r="J5668" s="27">
        <f>IF(I5668="","",INDEX(Daily!$J$2:$J$421,I5668))</f>
        <v/>
      </c>
      <c r="K5668" s="27">
        <f>IF(J5668="","",J5668+cat_offset)</f>
        <v/>
      </c>
      <c r="L5668" s="27">
        <f>IF(J5668="","",MAX(0,E5668-J5668)^2)</f>
        <v/>
      </c>
      <c r="M5668" s="27">
        <f>IF(J5668="","",MAX(0,E5668-(J5668+twcdh_off))^2)</f>
        <v/>
      </c>
      <c r="N5668" s="27">
        <f>IF(E5668="","",MAX(0,E5668-swcdh_thr)^2)</f>
        <v/>
      </c>
      <c r="O5668">
        <f>IF(K5668="","",ROUND(E5668-K5668,0))</f>
        <v/>
      </c>
      <c r="P5668">
        <f>IF(O5668="","",IF(O5668&gt;=1,O5668,0))</f>
        <v/>
      </c>
      <c r="Q5668" s="27">
        <f>IF(E5668="","",MAX(0,E5668-22))</f>
        <v/>
      </c>
      <c r="R5668" s="27">
        <f>IF(H5668=1,E5668,"")</f>
        <v/>
      </c>
      <c r="S5668" s="27">
        <f>IF(AND(H5668=1,J5668&lt;&gt;""),E5668-J5668,"")</f>
        <v/>
      </c>
      <c r="T5668">
        <f>IF(G5668="","",MONTH(G5668))</f>
        <v/>
      </c>
    </row>
    <row r="5669">
      <c r="A5669" s="24" t="n">
        <v>2020</v>
      </c>
      <c r="B5669" s="24" t="n">
        <v>8</v>
      </c>
      <c r="C5669" s="24" t="n">
        <v>24</v>
      </c>
      <c r="D5669" s="24" t="n">
        <v>4</v>
      </c>
      <c r="E5669" s="24" t="n">
        <v>14.43</v>
      </c>
      <c r="F5669" s="25">
        <f>IF($E5669="","",DATE(IF($A5669="",nominal_year,$A5669),$B5669,$C5669)+($D5669-IF(LEFT(hour_conv,1)="1",1,0))/24)</f>
        <v/>
      </c>
      <c r="G5669" s="26">
        <f>IF(F5669="","",INT(F5669))</f>
        <v/>
      </c>
      <c r="H5669">
        <f>IF(G5669="","",IF(AND(MONTH(G5669)*100+DAY(G5669)&gt;=season_lo,MONTH(G5669)*100+DAY(G5669)&lt;=season_hi),1,0))</f>
        <v/>
      </c>
      <c r="I5669">
        <f>IF(G5669="","",G5669-first_day+1)</f>
        <v/>
      </c>
      <c r="J5669" s="27">
        <f>IF(I5669="","",INDEX(Daily!$J$2:$J$421,I5669))</f>
        <v/>
      </c>
      <c r="K5669" s="27">
        <f>IF(J5669="","",J5669+cat_offset)</f>
        <v/>
      </c>
      <c r="L5669" s="27">
        <f>IF(J5669="","",MAX(0,E5669-J5669)^2)</f>
        <v/>
      </c>
      <c r="M5669" s="27">
        <f>IF(J5669="","",MAX(0,E5669-(J5669+twcdh_off))^2)</f>
        <v/>
      </c>
      <c r="N5669" s="27">
        <f>IF(E5669="","",MAX(0,E5669-swcdh_thr)^2)</f>
        <v/>
      </c>
      <c r="O5669">
        <f>IF(K5669="","",ROUND(E5669-K5669,0))</f>
        <v/>
      </c>
      <c r="P5669">
        <f>IF(O5669="","",IF(O5669&gt;=1,O5669,0))</f>
        <v/>
      </c>
      <c r="Q5669" s="27">
        <f>IF(E5669="","",MAX(0,E5669-22))</f>
        <v/>
      </c>
      <c r="R5669" s="27">
        <f>IF(H5669=1,E5669,"")</f>
        <v/>
      </c>
      <c r="S5669" s="27">
        <f>IF(AND(H5669=1,J5669&lt;&gt;""),E5669-J5669,"")</f>
        <v/>
      </c>
      <c r="T5669">
        <f>IF(G5669="","",MONTH(G5669))</f>
        <v/>
      </c>
    </row>
    <row r="5670">
      <c r="A5670" s="24" t="n">
        <v>2020</v>
      </c>
      <c r="B5670" s="24" t="n">
        <v>8</v>
      </c>
      <c r="C5670" s="24" t="n">
        <v>24</v>
      </c>
      <c r="D5670" s="24" t="n">
        <v>5</v>
      </c>
      <c r="E5670" s="24" t="n">
        <v>14.53</v>
      </c>
      <c r="F5670" s="25">
        <f>IF($E5670="","",DATE(IF($A5670="",nominal_year,$A5670),$B5670,$C5670)+($D5670-IF(LEFT(hour_conv,1)="1",1,0))/24)</f>
        <v/>
      </c>
      <c r="G5670" s="26">
        <f>IF(F5670="","",INT(F5670))</f>
        <v/>
      </c>
      <c r="H5670">
        <f>IF(G5670="","",IF(AND(MONTH(G5670)*100+DAY(G5670)&gt;=season_lo,MONTH(G5670)*100+DAY(G5670)&lt;=season_hi),1,0))</f>
        <v/>
      </c>
      <c r="I5670">
        <f>IF(G5670="","",G5670-first_day+1)</f>
        <v/>
      </c>
      <c r="J5670" s="27">
        <f>IF(I5670="","",INDEX(Daily!$J$2:$J$421,I5670))</f>
        <v/>
      </c>
      <c r="K5670" s="27">
        <f>IF(J5670="","",J5670+cat_offset)</f>
        <v/>
      </c>
      <c r="L5670" s="27">
        <f>IF(J5670="","",MAX(0,E5670-J5670)^2)</f>
        <v/>
      </c>
      <c r="M5670" s="27">
        <f>IF(J5670="","",MAX(0,E5670-(J5670+twcdh_off))^2)</f>
        <v/>
      </c>
      <c r="N5670" s="27">
        <f>IF(E5670="","",MAX(0,E5670-swcdh_thr)^2)</f>
        <v/>
      </c>
      <c r="O5670">
        <f>IF(K5670="","",ROUND(E5670-K5670,0))</f>
        <v/>
      </c>
      <c r="P5670">
        <f>IF(O5670="","",IF(O5670&gt;=1,O5670,0))</f>
        <v/>
      </c>
      <c r="Q5670" s="27">
        <f>IF(E5670="","",MAX(0,E5670-22))</f>
        <v/>
      </c>
      <c r="R5670" s="27">
        <f>IF(H5670=1,E5670,"")</f>
        <v/>
      </c>
      <c r="S5670" s="27">
        <f>IF(AND(H5670=1,J5670&lt;&gt;""),E5670-J5670,"")</f>
        <v/>
      </c>
      <c r="T5670">
        <f>IF(G5670="","",MONTH(G5670))</f>
        <v/>
      </c>
    </row>
    <row r="5671">
      <c r="A5671" s="24" t="n">
        <v>2020</v>
      </c>
      <c r="B5671" s="24" t="n">
        <v>8</v>
      </c>
      <c r="C5671" s="24" t="n">
        <v>24</v>
      </c>
      <c r="D5671" s="24" t="n">
        <v>6</v>
      </c>
      <c r="E5671" s="24" t="n">
        <v>15</v>
      </c>
      <c r="F5671" s="25">
        <f>IF($E5671="","",DATE(IF($A5671="",nominal_year,$A5671),$B5671,$C5671)+($D5671-IF(LEFT(hour_conv,1)="1",1,0))/24)</f>
        <v/>
      </c>
      <c r="G5671" s="26">
        <f>IF(F5671="","",INT(F5671))</f>
        <v/>
      </c>
      <c r="H5671">
        <f>IF(G5671="","",IF(AND(MONTH(G5671)*100+DAY(G5671)&gt;=season_lo,MONTH(G5671)*100+DAY(G5671)&lt;=season_hi),1,0))</f>
        <v/>
      </c>
      <c r="I5671">
        <f>IF(G5671="","",G5671-first_day+1)</f>
        <v/>
      </c>
      <c r="J5671" s="27">
        <f>IF(I5671="","",INDEX(Daily!$J$2:$J$421,I5671))</f>
        <v/>
      </c>
      <c r="K5671" s="27">
        <f>IF(J5671="","",J5671+cat_offset)</f>
        <v/>
      </c>
      <c r="L5671" s="27">
        <f>IF(J5671="","",MAX(0,E5671-J5671)^2)</f>
        <v/>
      </c>
      <c r="M5671" s="27">
        <f>IF(J5671="","",MAX(0,E5671-(J5671+twcdh_off))^2)</f>
        <v/>
      </c>
      <c r="N5671" s="27">
        <f>IF(E5671="","",MAX(0,E5671-swcdh_thr)^2)</f>
        <v/>
      </c>
      <c r="O5671">
        <f>IF(K5671="","",ROUND(E5671-K5671,0))</f>
        <v/>
      </c>
      <c r="P5671">
        <f>IF(O5671="","",IF(O5671&gt;=1,O5671,0))</f>
        <v/>
      </c>
      <c r="Q5671" s="27">
        <f>IF(E5671="","",MAX(0,E5671-22))</f>
        <v/>
      </c>
      <c r="R5671" s="27">
        <f>IF(H5671=1,E5671,"")</f>
        <v/>
      </c>
      <c r="S5671" s="27">
        <f>IF(AND(H5671=1,J5671&lt;&gt;""),E5671-J5671,"")</f>
        <v/>
      </c>
      <c r="T5671">
        <f>IF(G5671="","",MONTH(G5671))</f>
        <v/>
      </c>
    </row>
    <row r="5672">
      <c r="A5672" s="24" t="n">
        <v>2020</v>
      </c>
      <c r="B5672" s="24" t="n">
        <v>8</v>
      </c>
      <c r="C5672" s="24" t="n">
        <v>24</v>
      </c>
      <c r="D5672" s="24" t="n">
        <v>7</v>
      </c>
      <c r="E5672" s="24" t="n">
        <v>16.32</v>
      </c>
      <c r="F5672" s="25">
        <f>IF($E5672="","",DATE(IF($A5672="",nominal_year,$A5672),$B5672,$C5672)+($D5672-IF(LEFT(hour_conv,1)="1",1,0))/24)</f>
        <v/>
      </c>
      <c r="G5672" s="26">
        <f>IF(F5672="","",INT(F5672))</f>
        <v/>
      </c>
      <c r="H5672">
        <f>IF(G5672="","",IF(AND(MONTH(G5672)*100+DAY(G5672)&gt;=season_lo,MONTH(G5672)*100+DAY(G5672)&lt;=season_hi),1,0))</f>
        <v/>
      </c>
      <c r="I5672">
        <f>IF(G5672="","",G5672-first_day+1)</f>
        <v/>
      </c>
      <c r="J5672" s="27">
        <f>IF(I5672="","",INDEX(Daily!$J$2:$J$421,I5672))</f>
        <v/>
      </c>
      <c r="K5672" s="27">
        <f>IF(J5672="","",J5672+cat_offset)</f>
        <v/>
      </c>
      <c r="L5672" s="27">
        <f>IF(J5672="","",MAX(0,E5672-J5672)^2)</f>
        <v/>
      </c>
      <c r="M5672" s="27">
        <f>IF(J5672="","",MAX(0,E5672-(J5672+twcdh_off))^2)</f>
        <v/>
      </c>
      <c r="N5672" s="27">
        <f>IF(E5672="","",MAX(0,E5672-swcdh_thr)^2)</f>
        <v/>
      </c>
      <c r="O5672">
        <f>IF(K5672="","",ROUND(E5672-K5672,0))</f>
        <v/>
      </c>
      <c r="P5672">
        <f>IF(O5672="","",IF(O5672&gt;=1,O5672,0))</f>
        <v/>
      </c>
      <c r="Q5672" s="27">
        <f>IF(E5672="","",MAX(0,E5672-22))</f>
        <v/>
      </c>
      <c r="R5672" s="27">
        <f>IF(H5672=1,E5672,"")</f>
        <v/>
      </c>
      <c r="S5672" s="27">
        <f>IF(AND(H5672=1,J5672&lt;&gt;""),E5672-J5672,"")</f>
        <v/>
      </c>
      <c r="T5672">
        <f>IF(G5672="","",MONTH(G5672))</f>
        <v/>
      </c>
    </row>
    <row r="5673">
      <c r="A5673" s="24" t="n">
        <v>2020</v>
      </c>
      <c r="B5673" s="24" t="n">
        <v>8</v>
      </c>
      <c r="C5673" s="24" t="n">
        <v>24</v>
      </c>
      <c r="D5673" s="24" t="n">
        <v>8</v>
      </c>
      <c r="E5673" s="24" t="n">
        <v>15.67</v>
      </c>
      <c r="F5673" s="25">
        <f>IF($E5673="","",DATE(IF($A5673="",nominal_year,$A5673),$B5673,$C5673)+($D5673-IF(LEFT(hour_conv,1)="1",1,0))/24)</f>
        <v/>
      </c>
      <c r="G5673" s="26">
        <f>IF(F5673="","",INT(F5673))</f>
        <v/>
      </c>
      <c r="H5673">
        <f>IF(G5673="","",IF(AND(MONTH(G5673)*100+DAY(G5673)&gt;=season_lo,MONTH(G5673)*100+DAY(G5673)&lt;=season_hi),1,0))</f>
        <v/>
      </c>
      <c r="I5673">
        <f>IF(G5673="","",G5673-first_day+1)</f>
        <v/>
      </c>
      <c r="J5673" s="27">
        <f>IF(I5673="","",INDEX(Daily!$J$2:$J$421,I5673))</f>
        <v/>
      </c>
      <c r="K5673" s="27">
        <f>IF(J5673="","",J5673+cat_offset)</f>
        <v/>
      </c>
      <c r="L5673" s="27">
        <f>IF(J5673="","",MAX(0,E5673-J5673)^2)</f>
        <v/>
      </c>
      <c r="M5673" s="27">
        <f>IF(J5673="","",MAX(0,E5673-(J5673+twcdh_off))^2)</f>
        <v/>
      </c>
      <c r="N5673" s="27">
        <f>IF(E5673="","",MAX(0,E5673-swcdh_thr)^2)</f>
        <v/>
      </c>
      <c r="O5673">
        <f>IF(K5673="","",ROUND(E5673-K5673,0))</f>
        <v/>
      </c>
      <c r="P5673">
        <f>IF(O5673="","",IF(O5673&gt;=1,O5673,0))</f>
        <v/>
      </c>
      <c r="Q5673" s="27">
        <f>IF(E5673="","",MAX(0,E5673-22))</f>
        <v/>
      </c>
      <c r="R5673" s="27">
        <f>IF(H5673=1,E5673,"")</f>
        <v/>
      </c>
      <c r="S5673" s="27">
        <f>IF(AND(H5673=1,J5673&lt;&gt;""),E5673-J5673,"")</f>
        <v/>
      </c>
      <c r="T5673">
        <f>IF(G5673="","",MONTH(G5673))</f>
        <v/>
      </c>
    </row>
    <row r="5674">
      <c r="A5674" s="24" t="n">
        <v>2020</v>
      </c>
      <c r="B5674" s="24" t="n">
        <v>8</v>
      </c>
      <c r="C5674" s="24" t="n">
        <v>24</v>
      </c>
      <c r="D5674" s="24" t="n">
        <v>9</v>
      </c>
      <c r="E5674" s="24" t="n">
        <v>17.72</v>
      </c>
      <c r="F5674" s="25">
        <f>IF($E5674="","",DATE(IF($A5674="",nominal_year,$A5674),$B5674,$C5674)+($D5674-IF(LEFT(hour_conv,1)="1",1,0))/24)</f>
        <v/>
      </c>
      <c r="G5674" s="26">
        <f>IF(F5674="","",INT(F5674))</f>
        <v/>
      </c>
      <c r="H5674">
        <f>IF(G5674="","",IF(AND(MONTH(G5674)*100+DAY(G5674)&gt;=season_lo,MONTH(G5674)*100+DAY(G5674)&lt;=season_hi),1,0))</f>
        <v/>
      </c>
      <c r="I5674">
        <f>IF(G5674="","",G5674-first_day+1)</f>
        <v/>
      </c>
      <c r="J5674" s="27">
        <f>IF(I5674="","",INDEX(Daily!$J$2:$J$421,I5674))</f>
        <v/>
      </c>
      <c r="K5674" s="27">
        <f>IF(J5674="","",J5674+cat_offset)</f>
        <v/>
      </c>
      <c r="L5674" s="27">
        <f>IF(J5674="","",MAX(0,E5674-J5674)^2)</f>
        <v/>
      </c>
      <c r="M5674" s="27">
        <f>IF(J5674="","",MAX(0,E5674-(J5674+twcdh_off))^2)</f>
        <v/>
      </c>
      <c r="N5674" s="27">
        <f>IF(E5674="","",MAX(0,E5674-swcdh_thr)^2)</f>
        <v/>
      </c>
      <c r="O5674">
        <f>IF(K5674="","",ROUND(E5674-K5674,0))</f>
        <v/>
      </c>
      <c r="P5674">
        <f>IF(O5674="","",IF(O5674&gt;=1,O5674,0))</f>
        <v/>
      </c>
      <c r="Q5674" s="27">
        <f>IF(E5674="","",MAX(0,E5674-22))</f>
        <v/>
      </c>
      <c r="R5674" s="27">
        <f>IF(H5674=1,E5674,"")</f>
        <v/>
      </c>
      <c r="S5674" s="27">
        <f>IF(AND(H5674=1,J5674&lt;&gt;""),E5674-J5674,"")</f>
        <v/>
      </c>
      <c r="T5674">
        <f>IF(G5674="","",MONTH(G5674))</f>
        <v/>
      </c>
    </row>
    <row r="5675">
      <c r="A5675" s="24" t="n">
        <v>2020</v>
      </c>
      <c r="B5675" s="24" t="n">
        <v>8</v>
      </c>
      <c r="C5675" s="24" t="n">
        <v>24</v>
      </c>
      <c r="D5675" s="24" t="n">
        <v>10</v>
      </c>
      <c r="E5675" s="24" t="n">
        <v>19.12</v>
      </c>
      <c r="F5675" s="25">
        <f>IF($E5675="","",DATE(IF($A5675="",nominal_year,$A5675),$B5675,$C5675)+($D5675-IF(LEFT(hour_conv,1)="1",1,0))/24)</f>
        <v/>
      </c>
      <c r="G5675" s="26">
        <f>IF(F5675="","",INT(F5675))</f>
        <v/>
      </c>
      <c r="H5675">
        <f>IF(G5675="","",IF(AND(MONTH(G5675)*100+DAY(G5675)&gt;=season_lo,MONTH(G5675)*100+DAY(G5675)&lt;=season_hi),1,0))</f>
        <v/>
      </c>
      <c r="I5675">
        <f>IF(G5675="","",G5675-first_day+1)</f>
        <v/>
      </c>
      <c r="J5675" s="27">
        <f>IF(I5675="","",INDEX(Daily!$J$2:$J$421,I5675))</f>
        <v/>
      </c>
      <c r="K5675" s="27">
        <f>IF(J5675="","",J5675+cat_offset)</f>
        <v/>
      </c>
      <c r="L5675" s="27">
        <f>IF(J5675="","",MAX(0,E5675-J5675)^2)</f>
        <v/>
      </c>
      <c r="M5675" s="27">
        <f>IF(J5675="","",MAX(0,E5675-(J5675+twcdh_off))^2)</f>
        <v/>
      </c>
      <c r="N5675" s="27">
        <f>IF(E5675="","",MAX(0,E5675-swcdh_thr)^2)</f>
        <v/>
      </c>
      <c r="O5675">
        <f>IF(K5675="","",ROUND(E5675-K5675,0))</f>
        <v/>
      </c>
      <c r="P5675">
        <f>IF(O5675="","",IF(O5675&gt;=1,O5675,0))</f>
        <v/>
      </c>
      <c r="Q5675" s="27">
        <f>IF(E5675="","",MAX(0,E5675-22))</f>
        <v/>
      </c>
      <c r="R5675" s="27">
        <f>IF(H5675=1,E5675,"")</f>
        <v/>
      </c>
      <c r="S5675" s="27">
        <f>IF(AND(H5675=1,J5675&lt;&gt;""),E5675-J5675,"")</f>
        <v/>
      </c>
      <c r="T5675">
        <f>IF(G5675="","",MONTH(G5675))</f>
        <v/>
      </c>
    </row>
    <row r="5676">
      <c r="A5676" s="24" t="n">
        <v>2020</v>
      </c>
      <c r="B5676" s="24" t="n">
        <v>8</v>
      </c>
      <c r="C5676" s="24" t="n">
        <v>24</v>
      </c>
      <c r="D5676" s="24" t="n">
        <v>11</v>
      </c>
      <c r="E5676" s="24" t="n">
        <v>20.65</v>
      </c>
      <c r="F5676" s="25">
        <f>IF($E5676="","",DATE(IF($A5676="",nominal_year,$A5676),$B5676,$C5676)+($D5676-IF(LEFT(hour_conv,1)="1",1,0))/24)</f>
        <v/>
      </c>
      <c r="G5676" s="26">
        <f>IF(F5676="","",INT(F5676))</f>
        <v/>
      </c>
      <c r="H5676">
        <f>IF(G5676="","",IF(AND(MONTH(G5676)*100+DAY(G5676)&gt;=season_lo,MONTH(G5676)*100+DAY(G5676)&lt;=season_hi),1,0))</f>
        <v/>
      </c>
      <c r="I5676">
        <f>IF(G5676="","",G5676-first_day+1)</f>
        <v/>
      </c>
      <c r="J5676" s="27">
        <f>IF(I5676="","",INDEX(Daily!$J$2:$J$421,I5676))</f>
        <v/>
      </c>
      <c r="K5676" s="27">
        <f>IF(J5676="","",J5676+cat_offset)</f>
        <v/>
      </c>
      <c r="L5676" s="27">
        <f>IF(J5676="","",MAX(0,E5676-J5676)^2)</f>
        <v/>
      </c>
      <c r="M5676" s="27">
        <f>IF(J5676="","",MAX(0,E5676-(J5676+twcdh_off))^2)</f>
        <v/>
      </c>
      <c r="N5676" s="27">
        <f>IF(E5676="","",MAX(0,E5676-swcdh_thr)^2)</f>
        <v/>
      </c>
      <c r="O5676">
        <f>IF(K5676="","",ROUND(E5676-K5676,0))</f>
        <v/>
      </c>
      <c r="P5676">
        <f>IF(O5676="","",IF(O5676&gt;=1,O5676,0))</f>
        <v/>
      </c>
      <c r="Q5676" s="27">
        <f>IF(E5676="","",MAX(0,E5676-22))</f>
        <v/>
      </c>
      <c r="R5676" s="27">
        <f>IF(H5676=1,E5676,"")</f>
        <v/>
      </c>
      <c r="S5676" s="27">
        <f>IF(AND(H5676=1,J5676&lt;&gt;""),E5676-J5676,"")</f>
        <v/>
      </c>
      <c r="T5676">
        <f>IF(G5676="","",MONTH(G5676))</f>
        <v/>
      </c>
    </row>
    <row r="5677">
      <c r="A5677" s="24" t="n">
        <v>2020</v>
      </c>
      <c r="B5677" s="24" t="n">
        <v>8</v>
      </c>
      <c r="C5677" s="24" t="n">
        <v>24</v>
      </c>
      <c r="D5677" s="24" t="n">
        <v>12</v>
      </c>
      <c r="E5677" s="24" t="n">
        <v>20.88</v>
      </c>
      <c r="F5677" s="25">
        <f>IF($E5677="","",DATE(IF($A5677="",nominal_year,$A5677),$B5677,$C5677)+($D5677-IF(LEFT(hour_conv,1)="1",1,0))/24)</f>
        <v/>
      </c>
      <c r="G5677" s="26">
        <f>IF(F5677="","",INT(F5677))</f>
        <v/>
      </c>
      <c r="H5677">
        <f>IF(G5677="","",IF(AND(MONTH(G5677)*100+DAY(G5677)&gt;=season_lo,MONTH(G5677)*100+DAY(G5677)&lt;=season_hi),1,0))</f>
        <v/>
      </c>
      <c r="I5677">
        <f>IF(G5677="","",G5677-first_day+1)</f>
        <v/>
      </c>
      <c r="J5677" s="27">
        <f>IF(I5677="","",INDEX(Daily!$J$2:$J$421,I5677))</f>
        <v/>
      </c>
      <c r="K5677" s="27">
        <f>IF(J5677="","",J5677+cat_offset)</f>
        <v/>
      </c>
      <c r="L5677" s="27">
        <f>IF(J5677="","",MAX(0,E5677-J5677)^2)</f>
        <v/>
      </c>
      <c r="M5677" s="27">
        <f>IF(J5677="","",MAX(0,E5677-(J5677+twcdh_off))^2)</f>
        <v/>
      </c>
      <c r="N5677" s="27">
        <f>IF(E5677="","",MAX(0,E5677-swcdh_thr)^2)</f>
        <v/>
      </c>
      <c r="O5677">
        <f>IF(K5677="","",ROUND(E5677-K5677,0))</f>
        <v/>
      </c>
      <c r="P5677">
        <f>IF(O5677="","",IF(O5677&gt;=1,O5677,0))</f>
        <v/>
      </c>
      <c r="Q5677" s="27">
        <f>IF(E5677="","",MAX(0,E5677-22))</f>
        <v/>
      </c>
      <c r="R5677" s="27">
        <f>IF(H5677=1,E5677,"")</f>
        <v/>
      </c>
      <c r="S5677" s="27">
        <f>IF(AND(H5677=1,J5677&lt;&gt;""),E5677-J5677,"")</f>
        <v/>
      </c>
      <c r="T5677">
        <f>IF(G5677="","",MONTH(G5677))</f>
        <v/>
      </c>
    </row>
    <row r="5678">
      <c r="A5678" s="24" t="n">
        <v>2020</v>
      </c>
      <c r="B5678" s="24" t="n">
        <v>8</v>
      </c>
      <c r="C5678" s="24" t="n">
        <v>24</v>
      </c>
      <c r="D5678" s="24" t="n">
        <v>13</v>
      </c>
      <c r="E5678" s="24" t="n">
        <v>22.42</v>
      </c>
      <c r="F5678" s="25">
        <f>IF($E5678="","",DATE(IF($A5678="",nominal_year,$A5678),$B5678,$C5678)+($D5678-IF(LEFT(hour_conv,1)="1",1,0))/24)</f>
        <v/>
      </c>
      <c r="G5678" s="26">
        <f>IF(F5678="","",INT(F5678))</f>
        <v/>
      </c>
      <c r="H5678">
        <f>IF(G5678="","",IF(AND(MONTH(G5678)*100+DAY(G5678)&gt;=season_lo,MONTH(G5678)*100+DAY(G5678)&lt;=season_hi),1,0))</f>
        <v/>
      </c>
      <c r="I5678">
        <f>IF(G5678="","",G5678-first_day+1)</f>
        <v/>
      </c>
      <c r="J5678" s="27">
        <f>IF(I5678="","",INDEX(Daily!$J$2:$J$421,I5678))</f>
        <v/>
      </c>
      <c r="K5678" s="27">
        <f>IF(J5678="","",J5678+cat_offset)</f>
        <v/>
      </c>
      <c r="L5678" s="27">
        <f>IF(J5678="","",MAX(0,E5678-J5678)^2)</f>
        <v/>
      </c>
      <c r="M5678" s="27">
        <f>IF(J5678="","",MAX(0,E5678-(J5678+twcdh_off))^2)</f>
        <v/>
      </c>
      <c r="N5678" s="27">
        <f>IF(E5678="","",MAX(0,E5678-swcdh_thr)^2)</f>
        <v/>
      </c>
      <c r="O5678">
        <f>IF(K5678="","",ROUND(E5678-K5678,0))</f>
        <v/>
      </c>
      <c r="P5678">
        <f>IF(O5678="","",IF(O5678&gt;=1,O5678,0))</f>
        <v/>
      </c>
      <c r="Q5678" s="27">
        <f>IF(E5678="","",MAX(0,E5678-22))</f>
        <v/>
      </c>
      <c r="R5678" s="27">
        <f>IF(H5678=1,E5678,"")</f>
        <v/>
      </c>
      <c r="S5678" s="27">
        <f>IF(AND(H5678=1,J5678&lt;&gt;""),E5678-J5678,"")</f>
        <v/>
      </c>
      <c r="T5678">
        <f>IF(G5678="","",MONTH(G5678))</f>
        <v/>
      </c>
    </row>
    <row r="5679">
      <c r="A5679" s="24" t="n">
        <v>2020</v>
      </c>
      <c r="B5679" s="24" t="n">
        <v>8</v>
      </c>
      <c r="C5679" s="24" t="n">
        <v>24</v>
      </c>
      <c r="D5679" s="24" t="n">
        <v>14</v>
      </c>
      <c r="E5679" s="24" t="n">
        <v>23.37</v>
      </c>
      <c r="F5679" s="25">
        <f>IF($E5679="","",DATE(IF($A5679="",nominal_year,$A5679),$B5679,$C5679)+($D5679-IF(LEFT(hour_conv,1)="1",1,0))/24)</f>
        <v/>
      </c>
      <c r="G5679" s="26">
        <f>IF(F5679="","",INT(F5679))</f>
        <v/>
      </c>
      <c r="H5679">
        <f>IF(G5679="","",IF(AND(MONTH(G5679)*100+DAY(G5679)&gt;=season_lo,MONTH(G5679)*100+DAY(G5679)&lt;=season_hi),1,0))</f>
        <v/>
      </c>
      <c r="I5679">
        <f>IF(G5679="","",G5679-first_day+1)</f>
        <v/>
      </c>
      <c r="J5679" s="27">
        <f>IF(I5679="","",INDEX(Daily!$J$2:$J$421,I5679))</f>
        <v/>
      </c>
      <c r="K5679" s="27">
        <f>IF(J5679="","",J5679+cat_offset)</f>
        <v/>
      </c>
      <c r="L5679" s="27">
        <f>IF(J5679="","",MAX(0,E5679-J5679)^2)</f>
        <v/>
      </c>
      <c r="M5679" s="27">
        <f>IF(J5679="","",MAX(0,E5679-(J5679+twcdh_off))^2)</f>
        <v/>
      </c>
      <c r="N5679" s="27">
        <f>IF(E5679="","",MAX(0,E5679-swcdh_thr)^2)</f>
        <v/>
      </c>
      <c r="O5679">
        <f>IF(K5679="","",ROUND(E5679-K5679,0))</f>
        <v/>
      </c>
      <c r="P5679">
        <f>IF(O5679="","",IF(O5679&gt;=1,O5679,0))</f>
        <v/>
      </c>
      <c r="Q5679" s="27">
        <f>IF(E5679="","",MAX(0,E5679-22))</f>
        <v/>
      </c>
      <c r="R5679" s="27">
        <f>IF(H5679=1,E5679,"")</f>
        <v/>
      </c>
      <c r="S5679" s="27">
        <f>IF(AND(H5679=1,J5679&lt;&gt;""),E5679-J5679,"")</f>
        <v/>
      </c>
      <c r="T5679">
        <f>IF(G5679="","",MONTH(G5679))</f>
        <v/>
      </c>
    </row>
    <row r="5680">
      <c r="A5680" s="24" t="n">
        <v>2020</v>
      </c>
      <c r="B5680" s="24" t="n">
        <v>8</v>
      </c>
      <c r="C5680" s="24" t="n">
        <v>24</v>
      </c>
      <c r="D5680" s="24" t="n">
        <v>15</v>
      </c>
      <c r="E5680" s="24" t="n">
        <v>23.31</v>
      </c>
      <c r="F5680" s="25">
        <f>IF($E5680="","",DATE(IF($A5680="",nominal_year,$A5680),$B5680,$C5680)+($D5680-IF(LEFT(hour_conv,1)="1",1,0))/24)</f>
        <v/>
      </c>
      <c r="G5680" s="26">
        <f>IF(F5680="","",INT(F5680))</f>
        <v/>
      </c>
      <c r="H5680">
        <f>IF(G5680="","",IF(AND(MONTH(G5680)*100+DAY(G5680)&gt;=season_lo,MONTH(G5680)*100+DAY(G5680)&lt;=season_hi),1,0))</f>
        <v/>
      </c>
      <c r="I5680">
        <f>IF(G5680="","",G5680-first_day+1)</f>
        <v/>
      </c>
      <c r="J5680" s="27">
        <f>IF(I5680="","",INDEX(Daily!$J$2:$J$421,I5680))</f>
        <v/>
      </c>
      <c r="K5680" s="27">
        <f>IF(J5680="","",J5680+cat_offset)</f>
        <v/>
      </c>
      <c r="L5680" s="27">
        <f>IF(J5680="","",MAX(0,E5680-J5680)^2)</f>
        <v/>
      </c>
      <c r="M5680" s="27">
        <f>IF(J5680="","",MAX(0,E5680-(J5680+twcdh_off))^2)</f>
        <v/>
      </c>
      <c r="N5680" s="27">
        <f>IF(E5680="","",MAX(0,E5680-swcdh_thr)^2)</f>
        <v/>
      </c>
      <c r="O5680">
        <f>IF(K5680="","",ROUND(E5680-K5680,0))</f>
        <v/>
      </c>
      <c r="P5680">
        <f>IF(O5680="","",IF(O5680&gt;=1,O5680,0))</f>
        <v/>
      </c>
      <c r="Q5680" s="27">
        <f>IF(E5680="","",MAX(0,E5680-22))</f>
        <v/>
      </c>
      <c r="R5680" s="27">
        <f>IF(H5680=1,E5680,"")</f>
        <v/>
      </c>
      <c r="S5680" s="27">
        <f>IF(AND(H5680=1,J5680&lt;&gt;""),E5680-J5680,"")</f>
        <v/>
      </c>
      <c r="T5680">
        <f>IF(G5680="","",MONTH(G5680))</f>
        <v/>
      </c>
    </row>
    <row r="5681">
      <c r="A5681" s="24" t="n">
        <v>2020</v>
      </c>
      <c r="B5681" s="24" t="n">
        <v>8</v>
      </c>
      <c r="C5681" s="24" t="n">
        <v>24</v>
      </c>
      <c r="D5681" s="24" t="n">
        <v>16</v>
      </c>
      <c r="E5681" s="24" t="n">
        <v>22.88</v>
      </c>
      <c r="F5681" s="25">
        <f>IF($E5681="","",DATE(IF($A5681="",nominal_year,$A5681),$B5681,$C5681)+($D5681-IF(LEFT(hour_conv,1)="1",1,0))/24)</f>
        <v/>
      </c>
      <c r="G5681" s="26">
        <f>IF(F5681="","",INT(F5681))</f>
        <v/>
      </c>
      <c r="H5681">
        <f>IF(G5681="","",IF(AND(MONTH(G5681)*100+DAY(G5681)&gt;=season_lo,MONTH(G5681)*100+DAY(G5681)&lt;=season_hi),1,0))</f>
        <v/>
      </c>
      <c r="I5681">
        <f>IF(G5681="","",G5681-first_day+1)</f>
        <v/>
      </c>
      <c r="J5681" s="27">
        <f>IF(I5681="","",INDEX(Daily!$J$2:$J$421,I5681))</f>
        <v/>
      </c>
      <c r="K5681" s="27">
        <f>IF(J5681="","",J5681+cat_offset)</f>
        <v/>
      </c>
      <c r="L5681" s="27">
        <f>IF(J5681="","",MAX(0,E5681-J5681)^2)</f>
        <v/>
      </c>
      <c r="M5681" s="27">
        <f>IF(J5681="","",MAX(0,E5681-(J5681+twcdh_off))^2)</f>
        <v/>
      </c>
      <c r="N5681" s="27">
        <f>IF(E5681="","",MAX(0,E5681-swcdh_thr)^2)</f>
        <v/>
      </c>
      <c r="O5681">
        <f>IF(K5681="","",ROUND(E5681-K5681,0))</f>
        <v/>
      </c>
      <c r="P5681">
        <f>IF(O5681="","",IF(O5681&gt;=1,O5681,0))</f>
        <v/>
      </c>
      <c r="Q5681" s="27">
        <f>IF(E5681="","",MAX(0,E5681-22))</f>
        <v/>
      </c>
      <c r="R5681" s="27">
        <f>IF(H5681=1,E5681,"")</f>
        <v/>
      </c>
      <c r="S5681" s="27">
        <f>IF(AND(H5681=1,J5681&lt;&gt;""),E5681-J5681,"")</f>
        <v/>
      </c>
      <c r="T5681">
        <f>IF(G5681="","",MONTH(G5681))</f>
        <v/>
      </c>
    </row>
    <row r="5682">
      <c r="A5682" s="24" t="n">
        <v>2020</v>
      </c>
      <c r="B5682" s="24" t="n">
        <v>8</v>
      </c>
      <c r="C5682" s="24" t="n">
        <v>24</v>
      </c>
      <c r="D5682" s="24" t="n">
        <v>17</v>
      </c>
      <c r="E5682" s="24" t="n">
        <v>23.33</v>
      </c>
      <c r="F5682" s="25">
        <f>IF($E5682="","",DATE(IF($A5682="",nominal_year,$A5682),$B5682,$C5682)+($D5682-IF(LEFT(hour_conv,1)="1",1,0))/24)</f>
        <v/>
      </c>
      <c r="G5682" s="26">
        <f>IF(F5682="","",INT(F5682))</f>
        <v/>
      </c>
      <c r="H5682">
        <f>IF(G5682="","",IF(AND(MONTH(G5682)*100+DAY(G5682)&gt;=season_lo,MONTH(G5682)*100+DAY(G5682)&lt;=season_hi),1,0))</f>
        <v/>
      </c>
      <c r="I5682">
        <f>IF(G5682="","",G5682-first_day+1)</f>
        <v/>
      </c>
      <c r="J5682" s="27">
        <f>IF(I5682="","",INDEX(Daily!$J$2:$J$421,I5682))</f>
        <v/>
      </c>
      <c r="K5682" s="27">
        <f>IF(J5682="","",J5682+cat_offset)</f>
        <v/>
      </c>
      <c r="L5682" s="27">
        <f>IF(J5682="","",MAX(0,E5682-J5682)^2)</f>
        <v/>
      </c>
      <c r="M5682" s="27">
        <f>IF(J5682="","",MAX(0,E5682-(J5682+twcdh_off))^2)</f>
        <v/>
      </c>
      <c r="N5682" s="27">
        <f>IF(E5682="","",MAX(0,E5682-swcdh_thr)^2)</f>
        <v/>
      </c>
      <c r="O5682">
        <f>IF(K5682="","",ROUND(E5682-K5682,0))</f>
        <v/>
      </c>
      <c r="P5682">
        <f>IF(O5682="","",IF(O5682&gt;=1,O5682,0))</f>
        <v/>
      </c>
      <c r="Q5682" s="27">
        <f>IF(E5682="","",MAX(0,E5682-22))</f>
        <v/>
      </c>
      <c r="R5682" s="27">
        <f>IF(H5682=1,E5682,"")</f>
        <v/>
      </c>
      <c r="S5682" s="27">
        <f>IF(AND(H5682=1,J5682&lt;&gt;""),E5682-J5682,"")</f>
        <v/>
      </c>
      <c r="T5682">
        <f>IF(G5682="","",MONTH(G5682))</f>
        <v/>
      </c>
    </row>
    <row r="5683">
      <c r="A5683" s="24" t="n">
        <v>2020</v>
      </c>
      <c r="B5683" s="24" t="n">
        <v>8</v>
      </c>
      <c r="C5683" s="24" t="n">
        <v>24</v>
      </c>
      <c r="D5683" s="24" t="n">
        <v>18</v>
      </c>
      <c r="E5683" s="24" t="n">
        <v>22.53</v>
      </c>
      <c r="F5683" s="25">
        <f>IF($E5683="","",DATE(IF($A5683="",nominal_year,$A5683),$B5683,$C5683)+($D5683-IF(LEFT(hour_conv,1)="1",1,0))/24)</f>
        <v/>
      </c>
      <c r="G5683" s="26">
        <f>IF(F5683="","",INT(F5683))</f>
        <v/>
      </c>
      <c r="H5683">
        <f>IF(G5683="","",IF(AND(MONTH(G5683)*100+DAY(G5683)&gt;=season_lo,MONTH(G5683)*100+DAY(G5683)&lt;=season_hi),1,0))</f>
        <v/>
      </c>
      <c r="I5683">
        <f>IF(G5683="","",G5683-first_day+1)</f>
        <v/>
      </c>
      <c r="J5683" s="27">
        <f>IF(I5683="","",INDEX(Daily!$J$2:$J$421,I5683))</f>
        <v/>
      </c>
      <c r="K5683" s="27">
        <f>IF(J5683="","",J5683+cat_offset)</f>
        <v/>
      </c>
      <c r="L5683" s="27">
        <f>IF(J5683="","",MAX(0,E5683-J5683)^2)</f>
        <v/>
      </c>
      <c r="M5683" s="27">
        <f>IF(J5683="","",MAX(0,E5683-(J5683+twcdh_off))^2)</f>
        <v/>
      </c>
      <c r="N5683" s="27">
        <f>IF(E5683="","",MAX(0,E5683-swcdh_thr)^2)</f>
        <v/>
      </c>
      <c r="O5683">
        <f>IF(K5683="","",ROUND(E5683-K5683,0))</f>
        <v/>
      </c>
      <c r="P5683">
        <f>IF(O5683="","",IF(O5683&gt;=1,O5683,0))</f>
        <v/>
      </c>
      <c r="Q5683" s="27">
        <f>IF(E5683="","",MAX(0,E5683-22))</f>
        <v/>
      </c>
      <c r="R5683" s="27">
        <f>IF(H5683=1,E5683,"")</f>
        <v/>
      </c>
      <c r="S5683" s="27">
        <f>IF(AND(H5683=1,J5683&lt;&gt;""),E5683-J5683,"")</f>
        <v/>
      </c>
      <c r="T5683">
        <f>IF(G5683="","",MONTH(G5683))</f>
        <v/>
      </c>
    </row>
    <row r="5684">
      <c r="A5684" s="24" t="n">
        <v>2020</v>
      </c>
      <c r="B5684" s="24" t="n">
        <v>8</v>
      </c>
      <c r="C5684" s="24" t="n">
        <v>24</v>
      </c>
      <c r="D5684" s="24" t="n">
        <v>19</v>
      </c>
      <c r="E5684" s="24" t="n">
        <v>22.52</v>
      </c>
      <c r="F5684" s="25">
        <f>IF($E5684="","",DATE(IF($A5684="",nominal_year,$A5684),$B5684,$C5684)+($D5684-IF(LEFT(hour_conv,1)="1",1,0))/24)</f>
        <v/>
      </c>
      <c r="G5684" s="26">
        <f>IF(F5684="","",INT(F5684))</f>
        <v/>
      </c>
      <c r="H5684">
        <f>IF(G5684="","",IF(AND(MONTH(G5684)*100+DAY(G5684)&gt;=season_lo,MONTH(G5684)*100+DAY(G5684)&lt;=season_hi),1,0))</f>
        <v/>
      </c>
      <c r="I5684">
        <f>IF(G5684="","",G5684-first_day+1)</f>
        <v/>
      </c>
      <c r="J5684" s="27">
        <f>IF(I5684="","",INDEX(Daily!$J$2:$J$421,I5684))</f>
        <v/>
      </c>
      <c r="K5684" s="27">
        <f>IF(J5684="","",J5684+cat_offset)</f>
        <v/>
      </c>
      <c r="L5684" s="27">
        <f>IF(J5684="","",MAX(0,E5684-J5684)^2)</f>
        <v/>
      </c>
      <c r="M5684" s="27">
        <f>IF(J5684="","",MAX(0,E5684-(J5684+twcdh_off))^2)</f>
        <v/>
      </c>
      <c r="N5684" s="27">
        <f>IF(E5684="","",MAX(0,E5684-swcdh_thr)^2)</f>
        <v/>
      </c>
      <c r="O5684">
        <f>IF(K5684="","",ROUND(E5684-K5684,0))</f>
        <v/>
      </c>
      <c r="P5684">
        <f>IF(O5684="","",IF(O5684&gt;=1,O5684,0))</f>
        <v/>
      </c>
      <c r="Q5684" s="27">
        <f>IF(E5684="","",MAX(0,E5684-22))</f>
        <v/>
      </c>
      <c r="R5684" s="27">
        <f>IF(H5684=1,E5684,"")</f>
        <v/>
      </c>
      <c r="S5684" s="27">
        <f>IF(AND(H5684=1,J5684&lt;&gt;""),E5684-J5684,"")</f>
        <v/>
      </c>
      <c r="T5684">
        <f>IF(G5684="","",MONTH(G5684))</f>
        <v/>
      </c>
    </row>
    <row r="5685">
      <c r="A5685" s="24" t="n">
        <v>2020</v>
      </c>
      <c r="B5685" s="24" t="n">
        <v>8</v>
      </c>
      <c r="C5685" s="24" t="n">
        <v>24</v>
      </c>
      <c r="D5685" s="24" t="n">
        <v>20</v>
      </c>
      <c r="E5685" s="24" t="n">
        <v>20.96</v>
      </c>
      <c r="F5685" s="25">
        <f>IF($E5685="","",DATE(IF($A5685="",nominal_year,$A5685),$B5685,$C5685)+($D5685-IF(LEFT(hour_conv,1)="1",1,0))/24)</f>
        <v/>
      </c>
      <c r="G5685" s="26">
        <f>IF(F5685="","",INT(F5685))</f>
        <v/>
      </c>
      <c r="H5685">
        <f>IF(G5685="","",IF(AND(MONTH(G5685)*100+DAY(G5685)&gt;=season_lo,MONTH(G5685)*100+DAY(G5685)&lt;=season_hi),1,0))</f>
        <v/>
      </c>
      <c r="I5685">
        <f>IF(G5685="","",G5685-first_day+1)</f>
        <v/>
      </c>
      <c r="J5685" s="27">
        <f>IF(I5685="","",INDEX(Daily!$J$2:$J$421,I5685))</f>
        <v/>
      </c>
      <c r="K5685" s="27">
        <f>IF(J5685="","",J5685+cat_offset)</f>
        <v/>
      </c>
      <c r="L5685" s="27">
        <f>IF(J5685="","",MAX(0,E5685-J5685)^2)</f>
        <v/>
      </c>
      <c r="M5685" s="27">
        <f>IF(J5685="","",MAX(0,E5685-(J5685+twcdh_off))^2)</f>
        <v/>
      </c>
      <c r="N5685" s="27">
        <f>IF(E5685="","",MAX(0,E5685-swcdh_thr)^2)</f>
        <v/>
      </c>
      <c r="O5685">
        <f>IF(K5685="","",ROUND(E5685-K5685,0))</f>
        <v/>
      </c>
      <c r="P5685">
        <f>IF(O5685="","",IF(O5685&gt;=1,O5685,0))</f>
        <v/>
      </c>
      <c r="Q5685" s="27">
        <f>IF(E5685="","",MAX(0,E5685-22))</f>
        <v/>
      </c>
      <c r="R5685" s="27">
        <f>IF(H5685=1,E5685,"")</f>
        <v/>
      </c>
      <c r="S5685" s="27">
        <f>IF(AND(H5685=1,J5685&lt;&gt;""),E5685-J5685,"")</f>
        <v/>
      </c>
      <c r="T5685">
        <f>IF(G5685="","",MONTH(G5685))</f>
        <v/>
      </c>
    </row>
    <row r="5686">
      <c r="A5686" s="24" t="n">
        <v>2020</v>
      </c>
      <c r="B5686" s="24" t="n">
        <v>8</v>
      </c>
      <c r="C5686" s="24" t="n">
        <v>24</v>
      </c>
      <c r="D5686" s="24" t="n">
        <v>21</v>
      </c>
      <c r="E5686" s="24" t="n">
        <v>20.88</v>
      </c>
      <c r="F5686" s="25">
        <f>IF($E5686="","",DATE(IF($A5686="",nominal_year,$A5686),$B5686,$C5686)+($D5686-IF(LEFT(hour_conv,1)="1",1,0))/24)</f>
        <v/>
      </c>
      <c r="G5686" s="26">
        <f>IF(F5686="","",INT(F5686))</f>
        <v/>
      </c>
      <c r="H5686">
        <f>IF(G5686="","",IF(AND(MONTH(G5686)*100+DAY(G5686)&gt;=season_lo,MONTH(G5686)*100+DAY(G5686)&lt;=season_hi),1,0))</f>
        <v/>
      </c>
      <c r="I5686">
        <f>IF(G5686="","",G5686-first_day+1)</f>
        <v/>
      </c>
      <c r="J5686" s="27">
        <f>IF(I5686="","",INDEX(Daily!$J$2:$J$421,I5686))</f>
        <v/>
      </c>
      <c r="K5686" s="27">
        <f>IF(J5686="","",J5686+cat_offset)</f>
        <v/>
      </c>
      <c r="L5686" s="27">
        <f>IF(J5686="","",MAX(0,E5686-J5686)^2)</f>
        <v/>
      </c>
      <c r="M5686" s="27">
        <f>IF(J5686="","",MAX(0,E5686-(J5686+twcdh_off))^2)</f>
        <v/>
      </c>
      <c r="N5686" s="27">
        <f>IF(E5686="","",MAX(0,E5686-swcdh_thr)^2)</f>
        <v/>
      </c>
      <c r="O5686">
        <f>IF(K5686="","",ROUND(E5686-K5686,0))</f>
        <v/>
      </c>
      <c r="P5686">
        <f>IF(O5686="","",IF(O5686&gt;=1,O5686,0))</f>
        <v/>
      </c>
      <c r="Q5686" s="27">
        <f>IF(E5686="","",MAX(0,E5686-22))</f>
        <v/>
      </c>
      <c r="R5686" s="27">
        <f>IF(H5686=1,E5686,"")</f>
        <v/>
      </c>
      <c r="S5686" s="27">
        <f>IF(AND(H5686=1,J5686&lt;&gt;""),E5686-J5686,"")</f>
        <v/>
      </c>
      <c r="T5686">
        <f>IF(G5686="","",MONTH(G5686))</f>
        <v/>
      </c>
    </row>
    <row r="5687">
      <c r="A5687" s="24" t="n">
        <v>2020</v>
      </c>
      <c r="B5687" s="24" t="n">
        <v>8</v>
      </c>
      <c r="C5687" s="24" t="n">
        <v>24</v>
      </c>
      <c r="D5687" s="24" t="n">
        <v>22</v>
      </c>
      <c r="E5687" s="24" t="n">
        <v>19.02</v>
      </c>
      <c r="F5687" s="25">
        <f>IF($E5687="","",DATE(IF($A5687="",nominal_year,$A5687),$B5687,$C5687)+($D5687-IF(LEFT(hour_conv,1)="1",1,0))/24)</f>
        <v/>
      </c>
      <c r="G5687" s="26">
        <f>IF(F5687="","",INT(F5687))</f>
        <v/>
      </c>
      <c r="H5687">
        <f>IF(G5687="","",IF(AND(MONTH(G5687)*100+DAY(G5687)&gt;=season_lo,MONTH(G5687)*100+DAY(G5687)&lt;=season_hi),1,0))</f>
        <v/>
      </c>
      <c r="I5687">
        <f>IF(G5687="","",G5687-first_day+1)</f>
        <v/>
      </c>
      <c r="J5687" s="27">
        <f>IF(I5687="","",INDEX(Daily!$J$2:$J$421,I5687))</f>
        <v/>
      </c>
      <c r="K5687" s="27">
        <f>IF(J5687="","",J5687+cat_offset)</f>
        <v/>
      </c>
      <c r="L5687" s="27">
        <f>IF(J5687="","",MAX(0,E5687-J5687)^2)</f>
        <v/>
      </c>
      <c r="M5687" s="27">
        <f>IF(J5687="","",MAX(0,E5687-(J5687+twcdh_off))^2)</f>
        <v/>
      </c>
      <c r="N5687" s="27">
        <f>IF(E5687="","",MAX(0,E5687-swcdh_thr)^2)</f>
        <v/>
      </c>
      <c r="O5687">
        <f>IF(K5687="","",ROUND(E5687-K5687,0))</f>
        <v/>
      </c>
      <c r="P5687">
        <f>IF(O5687="","",IF(O5687&gt;=1,O5687,0))</f>
        <v/>
      </c>
      <c r="Q5687" s="27">
        <f>IF(E5687="","",MAX(0,E5687-22))</f>
        <v/>
      </c>
      <c r="R5687" s="27">
        <f>IF(H5687=1,E5687,"")</f>
        <v/>
      </c>
      <c r="S5687" s="27">
        <f>IF(AND(H5687=1,J5687&lt;&gt;""),E5687-J5687,"")</f>
        <v/>
      </c>
      <c r="T5687">
        <f>IF(G5687="","",MONTH(G5687))</f>
        <v/>
      </c>
    </row>
    <row r="5688">
      <c r="A5688" s="24" t="n">
        <v>2020</v>
      </c>
      <c r="B5688" s="24" t="n">
        <v>8</v>
      </c>
      <c r="C5688" s="24" t="n">
        <v>24</v>
      </c>
      <c r="D5688" s="24" t="n">
        <v>23</v>
      </c>
      <c r="E5688" s="24" t="n">
        <v>17.43</v>
      </c>
      <c r="F5688" s="25">
        <f>IF($E5688="","",DATE(IF($A5688="",nominal_year,$A5688),$B5688,$C5688)+($D5688-IF(LEFT(hour_conv,1)="1",1,0))/24)</f>
        <v/>
      </c>
      <c r="G5688" s="26">
        <f>IF(F5688="","",INT(F5688))</f>
        <v/>
      </c>
      <c r="H5688">
        <f>IF(G5688="","",IF(AND(MONTH(G5688)*100+DAY(G5688)&gt;=season_lo,MONTH(G5688)*100+DAY(G5688)&lt;=season_hi),1,0))</f>
        <v/>
      </c>
      <c r="I5688">
        <f>IF(G5688="","",G5688-first_day+1)</f>
        <v/>
      </c>
      <c r="J5688" s="27">
        <f>IF(I5688="","",INDEX(Daily!$J$2:$J$421,I5688))</f>
        <v/>
      </c>
      <c r="K5688" s="27">
        <f>IF(J5688="","",J5688+cat_offset)</f>
        <v/>
      </c>
      <c r="L5688" s="27">
        <f>IF(J5688="","",MAX(0,E5688-J5688)^2)</f>
        <v/>
      </c>
      <c r="M5688" s="27">
        <f>IF(J5688="","",MAX(0,E5688-(J5688+twcdh_off))^2)</f>
        <v/>
      </c>
      <c r="N5688" s="27">
        <f>IF(E5688="","",MAX(0,E5688-swcdh_thr)^2)</f>
        <v/>
      </c>
      <c r="O5688">
        <f>IF(K5688="","",ROUND(E5688-K5688,0))</f>
        <v/>
      </c>
      <c r="P5688">
        <f>IF(O5688="","",IF(O5688&gt;=1,O5688,0))</f>
        <v/>
      </c>
      <c r="Q5688" s="27">
        <f>IF(E5688="","",MAX(0,E5688-22))</f>
        <v/>
      </c>
      <c r="R5688" s="27">
        <f>IF(H5688=1,E5688,"")</f>
        <v/>
      </c>
      <c r="S5688" s="27">
        <f>IF(AND(H5688=1,J5688&lt;&gt;""),E5688-J5688,"")</f>
        <v/>
      </c>
      <c r="T5688">
        <f>IF(G5688="","",MONTH(G5688))</f>
        <v/>
      </c>
    </row>
    <row r="5689">
      <c r="A5689" s="24" t="n">
        <v>2020</v>
      </c>
      <c r="B5689" s="24" t="n">
        <v>8</v>
      </c>
      <c r="C5689" s="24" t="n">
        <v>24</v>
      </c>
      <c r="D5689" s="24" t="n">
        <v>24</v>
      </c>
      <c r="E5689" s="24" t="n">
        <v>16.42</v>
      </c>
      <c r="F5689" s="25">
        <f>IF($E5689="","",DATE(IF($A5689="",nominal_year,$A5689),$B5689,$C5689)+($D5689-IF(LEFT(hour_conv,1)="1",1,0))/24)</f>
        <v/>
      </c>
      <c r="G5689" s="26">
        <f>IF(F5689="","",INT(F5689))</f>
        <v/>
      </c>
      <c r="H5689">
        <f>IF(G5689="","",IF(AND(MONTH(G5689)*100+DAY(G5689)&gt;=season_lo,MONTH(G5689)*100+DAY(G5689)&lt;=season_hi),1,0))</f>
        <v/>
      </c>
      <c r="I5689">
        <f>IF(G5689="","",G5689-first_day+1)</f>
        <v/>
      </c>
      <c r="J5689" s="27">
        <f>IF(I5689="","",INDEX(Daily!$J$2:$J$421,I5689))</f>
        <v/>
      </c>
      <c r="K5689" s="27">
        <f>IF(J5689="","",J5689+cat_offset)</f>
        <v/>
      </c>
      <c r="L5689" s="27">
        <f>IF(J5689="","",MAX(0,E5689-J5689)^2)</f>
        <v/>
      </c>
      <c r="M5689" s="27">
        <f>IF(J5689="","",MAX(0,E5689-(J5689+twcdh_off))^2)</f>
        <v/>
      </c>
      <c r="N5689" s="27">
        <f>IF(E5689="","",MAX(0,E5689-swcdh_thr)^2)</f>
        <v/>
      </c>
      <c r="O5689">
        <f>IF(K5689="","",ROUND(E5689-K5689,0))</f>
        <v/>
      </c>
      <c r="P5689">
        <f>IF(O5689="","",IF(O5689&gt;=1,O5689,0))</f>
        <v/>
      </c>
      <c r="Q5689" s="27">
        <f>IF(E5689="","",MAX(0,E5689-22))</f>
        <v/>
      </c>
      <c r="R5689" s="27">
        <f>IF(H5689=1,E5689,"")</f>
        <v/>
      </c>
      <c r="S5689" s="27">
        <f>IF(AND(H5689=1,J5689&lt;&gt;""),E5689-J5689,"")</f>
        <v/>
      </c>
      <c r="T5689">
        <f>IF(G5689="","",MONTH(G5689))</f>
        <v/>
      </c>
    </row>
    <row r="5690">
      <c r="A5690" s="24" t="n">
        <v>2020</v>
      </c>
      <c r="B5690" s="24" t="n">
        <v>8</v>
      </c>
      <c r="C5690" s="24" t="n">
        <v>25</v>
      </c>
      <c r="D5690" s="24" t="n">
        <v>1</v>
      </c>
      <c r="E5690" s="24" t="n">
        <v>14.1</v>
      </c>
      <c r="F5690" s="25">
        <f>IF($E5690="","",DATE(IF($A5690="",nominal_year,$A5690),$B5690,$C5690)+($D5690-IF(LEFT(hour_conv,1)="1",1,0))/24)</f>
        <v/>
      </c>
      <c r="G5690" s="26">
        <f>IF(F5690="","",INT(F5690))</f>
        <v/>
      </c>
      <c r="H5690">
        <f>IF(G5690="","",IF(AND(MONTH(G5690)*100+DAY(G5690)&gt;=season_lo,MONTH(G5690)*100+DAY(G5690)&lt;=season_hi),1,0))</f>
        <v/>
      </c>
      <c r="I5690">
        <f>IF(G5690="","",G5690-first_day+1)</f>
        <v/>
      </c>
      <c r="J5690" s="27">
        <f>IF(I5690="","",INDEX(Daily!$J$2:$J$421,I5690))</f>
        <v/>
      </c>
      <c r="K5690" s="27">
        <f>IF(J5690="","",J5690+cat_offset)</f>
        <v/>
      </c>
      <c r="L5690" s="27">
        <f>IF(J5690="","",MAX(0,E5690-J5690)^2)</f>
        <v/>
      </c>
      <c r="M5690" s="27">
        <f>IF(J5690="","",MAX(0,E5690-(J5690+twcdh_off))^2)</f>
        <v/>
      </c>
      <c r="N5690" s="27">
        <f>IF(E5690="","",MAX(0,E5690-swcdh_thr)^2)</f>
        <v/>
      </c>
      <c r="O5690">
        <f>IF(K5690="","",ROUND(E5690-K5690,0))</f>
        <v/>
      </c>
      <c r="P5690">
        <f>IF(O5690="","",IF(O5690&gt;=1,O5690,0))</f>
        <v/>
      </c>
      <c r="Q5690" s="27">
        <f>IF(E5690="","",MAX(0,E5690-22))</f>
        <v/>
      </c>
      <c r="R5690" s="27">
        <f>IF(H5690=1,E5690,"")</f>
        <v/>
      </c>
      <c r="S5690" s="27">
        <f>IF(AND(H5690=1,J5690&lt;&gt;""),E5690-J5690,"")</f>
        <v/>
      </c>
      <c r="T5690">
        <f>IF(G5690="","",MONTH(G5690))</f>
        <v/>
      </c>
    </row>
    <row r="5691">
      <c r="A5691" s="24" t="n">
        <v>2020</v>
      </c>
      <c r="B5691" s="24" t="n">
        <v>8</v>
      </c>
      <c r="C5691" s="24" t="n">
        <v>25</v>
      </c>
      <c r="D5691" s="24" t="n">
        <v>2</v>
      </c>
      <c r="E5691" s="24" t="n">
        <v>13.95</v>
      </c>
      <c r="F5691" s="25">
        <f>IF($E5691="","",DATE(IF($A5691="",nominal_year,$A5691),$B5691,$C5691)+($D5691-IF(LEFT(hour_conv,1)="1",1,0))/24)</f>
        <v/>
      </c>
      <c r="G5691" s="26">
        <f>IF(F5691="","",INT(F5691))</f>
        <v/>
      </c>
      <c r="H5691">
        <f>IF(G5691="","",IF(AND(MONTH(G5691)*100+DAY(G5691)&gt;=season_lo,MONTH(G5691)*100+DAY(G5691)&lt;=season_hi),1,0))</f>
        <v/>
      </c>
      <c r="I5691">
        <f>IF(G5691="","",G5691-first_day+1)</f>
        <v/>
      </c>
      <c r="J5691" s="27">
        <f>IF(I5691="","",INDEX(Daily!$J$2:$J$421,I5691))</f>
        <v/>
      </c>
      <c r="K5691" s="27">
        <f>IF(J5691="","",J5691+cat_offset)</f>
        <v/>
      </c>
      <c r="L5691" s="27">
        <f>IF(J5691="","",MAX(0,E5691-J5691)^2)</f>
        <v/>
      </c>
      <c r="M5691" s="27">
        <f>IF(J5691="","",MAX(0,E5691-(J5691+twcdh_off))^2)</f>
        <v/>
      </c>
      <c r="N5691" s="27">
        <f>IF(E5691="","",MAX(0,E5691-swcdh_thr)^2)</f>
        <v/>
      </c>
      <c r="O5691">
        <f>IF(K5691="","",ROUND(E5691-K5691,0))</f>
        <v/>
      </c>
      <c r="P5691">
        <f>IF(O5691="","",IF(O5691&gt;=1,O5691,0))</f>
        <v/>
      </c>
      <c r="Q5691" s="27">
        <f>IF(E5691="","",MAX(0,E5691-22))</f>
        <v/>
      </c>
      <c r="R5691" s="27">
        <f>IF(H5691=1,E5691,"")</f>
        <v/>
      </c>
      <c r="S5691" s="27">
        <f>IF(AND(H5691=1,J5691&lt;&gt;""),E5691-J5691,"")</f>
        <v/>
      </c>
      <c r="T5691">
        <f>IF(G5691="","",MONTH(G5691))</f>
        <v/>
      </c>
    </row>
    <row r="5692">
      <c r="A5692" s="24" t="n">
        <v>2020</v>
      </c>
      <c r="B5692" s="24" t="n">
        <v>8</v>
      </c>
      <c r="C5692" s="24" t="n">
        <v>25</v>
      </c>
      <c r="D5692" s="24" t="n">
        <v>3</v>
      </c>
      <c r="E5692" s="24" t="n">
        <v>13.93</v>
      </c>
      <c r="F5692" s="25">
        <f>IF($E5692="","",DATE(IF($A5692="",nominal_year,$A5692),$B5692,$C5692)+($D5692-IF(LEFT(hour_conv,1)="1",1,0))/24)</f>
        <v/>
      </c>
      <c r="G5692" s="26">
        <f>IF(F5692="","",INT(F5692))</f>
        <v/>
      </c>
      <c r="H5692">
        <f>IF(G5692="","",IF(AND(MONTH(G5692)*100+DAY(G5692)&gt;=season_lo,MONTH(G5692)*100+DAY(G5692)&lt;=season_hi),1,0))</f>
        <v/>
      </c>
      <c r="I5692">
        <f>IF(G5692="","",G5692-first_day+1)</f>
        <v/>
      </c>
      <c r="J5692" s="27">
        <f>IF(I5692="","",INDEX(Daily!$J$2:$J$421,I5692))</f>
        <v/>
      </c>
      <c r="K5692" s="27">
        <f>IF(J5692="","",J5692+cat_offset)</f>
        <v/>
      </c>
      <c r="L5692" s="27">
        <f>IF(J5692="","",MAX(0,E5692-J5692)^2)</f>
        <v/>
      </c>
      <c r="M5692" s="27">
        <f>IF(J5692="","",MAX(0,E5692-(J5692+twcdh_off))^2)</f>
        <v/>
      </c>
      <c r="N5692" s="27">
        <f>IF(E5692="","",MAX(0,E5692-swcdh_thr)^2)</f>
        <v/>
      </c>
      <c r="O5692">
        <f>IF(K5692="","",ROUND(E5692-K5692,0))</f>
        <v/>
      </c>
      <c r="P5692">
        <f>IF(O5692="","",IF(O5692&gt;=1,O5692,0))</f>
        <v/>
      </c>
      <c r="Q5692" s="27">
        <f>IF(E5692="","",MAX(0,E5692-22))</f>
        <v/>
      </c>
      <c r="R5692" s="27">
        <f>IF(H5692=1,E5692,"")</f>
        <v/>
      </c>
      <c r="S5692" s="27">
        <f>IF(AND(H5692=1,J5692&lt;&gt;""),E5692-J5692,"")</f>
        <v/>
      </c>
      <c r="T5692">
        <f>IF(G5692="","",MONTH(G5692))</f>
        <v/>
      </c>
    </row>
    <row r="5693">
      <c r="A5693" s="24" t="n">
        <v>2020</v>
      </c>
      <c r="B5693" s="24" t="n">
        <v>8</v>
      </c>
      <c r="C5693" s="24" t="n">
        <v>25</v>
      </c>
      <c r="D5693" s="24" t="n">
        <v>4</v>
      </c>
      <c r="E5693" s="24" t="n">
        <v>13.08</v>
      </c>
      <c r="F5693" s="25">
        <f>IF($E5693="","",DATE(IF($A5693="",nominal_year,$A5693),$B5693,$C5693)+($D5693-IF(LEFT(hour_conv,1)="1",1,0))/24)</f>
        <v/>
      </c>
      <c r="G5693" s="26">
        <f>IF(F5693="","",INT(F5693))</f>
        <v/>
      </c>
      <c r="H5693">
        <f>IF(G5693="","",IF(AND(MONTH(G5693)*100+DAY(G5693)&gt;=season_lo,MONTH(G5693)*100+DAY(G5693)&lt;=season_hi),1,0))</f>
        <v/>
      </c>
      <c r="I5693">
        <f>IF(G5693="","",G5693-first_day+1)</f>
        <v/>
      </c>
      <c r="J5693" s="27">
        <f>IF(I5693="","",INDEX(Daily!$J$2:$J$421,I5693))</f>
        <v/>
      </c>
      <c r="K5693" s="27">
        <f>IF(J5693="","",J5693+cat_offset)</f>
        <v/>
      </c>
      <c r="L5693" s="27">
        <f>IF(J5693="","",MAX(0,E5693-J5693)^2)</f>
        <v/>
      </c>
      <c r="M5693" s="27">
        <f>IF(J5693="","",MAX(0,E5693-(J5693+twcdh_off))^2)</f>
        <v/>
      </c>
      <c r="N5693" s="27">
        <f>IF(E5693="","",MAX(0,E5693-swcdh_thr)^2)</f>
        <v/>
      </c>
      <c r="O5693">
        <f>IF(K5693="","",ROUND(E5693-K5693,0))</f>
        <v/>
      </c>
      <c r="P5693">
        <f>IF(O5693="","",IF(O5693&gt;=1,O5693,0))</f>
        <v/>
      </c>
      <c r="Q5693" s="27">
        <f>IF(E5693="","",MAX(0,E5693-22))</f>
        <v/>
      </c>
      <c r="R5693" s="27">
        <f>IF(H5693=1,E5693,"")</f>
        <v/>
      </c>
      <c r="S5693" s="27">
        <f>IF(AND(H5693=1,J5693&lt;&gt;""),E5693-J5693,"")</f>
        <v/>
      </c>
      <c r="T5693">
        <f>IF(G5693="","",MONTH(G5693))</f>
        <v/>
      </c>
    </row>
    <row r="5694">
      <c r="A5694" s="24" t="n">
        <v>2020</v>
      </c>
      <c r="B5694" s="24" t="n">
        <v>8</v>
      </c>
      <c r="C5694" s="24" t="n">
        <v>25</v>
      </c>
      <c r="D5694" s="24" t="n">
        <v>5</v>
      </c>
      <c r="E5694" s="24" t="n">
        <v>13.7</v>
      </c>
      <c r="F5694" s="25">
        <f>IF($E5694="","",DATE(IF($A5694="",nominal_year,$A5694),$B5694,$C5694)+($D5694-IF(LEFT(hour_conv,1)="1",1,0))/24)</f>
        <v/>
      </c>
      <c r="G5694" s="26">
        <f>IF(F5694="","",INT(F5694))</f>
        <v/>
      </c>
      <c r="H5694">
        <f>IF(G5694="","",IF(AND(MONTH(G5694)*100+DAY(G5694)&gt;=season_lo,MONTH(G5694)*100+DAY(G5694)&lt;=season_hi),1,0))</f>
        <v/>
      </c>
      <c r="I5694">
        <f>IF(G5694="","",G5694-first_day+1)</f>
        <v/>
      </c>
      <c r="J5694" s="27">
        <f>IF(I5694="","",INDEX(Daily!$J$2:$J$421,I5694))</f>
        <v/>
      </c>
      <c r="K5694" s="27">
        <f>IF(J5694="","",J5694+cat_offset)</f>
        <v/>
      </c>
      <c r="L5694" s="27">
        <f>IF(J5694="","",MAX(0,E5694-J5694)^2)</f>
        <v/>
      </c>
      <c r="M5694" s="27">
        <f>IF(J5694="","",MAX(0,E5694-(J5694+twcdh_off))^2)</f>
        <v/>
      </c>
      <c r="N5694" s="27">
        <f>IF(E5694="","",MAX(0,E5694-swcdh_thr)^2)</f>
        <v/>
      </c>
      <c r="O5694">
        <f>IF(K5694="","",ROUND(E5694-K5694,0))</f>
        <v/>
      </c>
      <c r="P5694">
        <f>IF(O5694="","",IF(O5694&gt;=1,O5694,0))</f>
        <v/>
      </c>
      <c r="Q5694" s="27">
        <f>IF(E5694="","",MAX(0,E5694-22))</f>
        <v/>
      </c>
      <c r="R5694" s="27">
        <f>IF(H5694=1,E5694,"")</f>
        <v/>
      </c>
      <c r="S5694" s="27">
        <f>IF(AND(H5694=1,J5694&lt;&gt;""),E5694-J5694,"")</f>
        <v/>
      </c>
      <c r="T5694">
        <f>IF(G5694="","",MONTH(G5694))</f>
        <v/>
      </c>
    </row>
    <row r="5695">
      <c r="A5695" s="24" t="n">
        <v>2020</v>
      </c>
      <c r="B5695" s="24" t="n">
        <v>8</v>
      </c>
      <c r="C5695" s="24" t="n">
        <v>25</v>
      </c>
      <c r="D5695" s="24" t="n">
        <v>6</v>
      </c>
      <c r="E5695" s="24" t="n">
        <v>13.41</v>
      </c>
      <c r="F5695" s="25">
        <f>IF($E5695="","",DATE(IF($A5695="",nominal_year,$A5695),$B5695,$C5695)+($D5695-IF(LEFT(hour_conv,1)="1",1,0))/24)</f>
        <v/>
      </c>
      <c r="G5695" s="26">
        <f>IF(F5695="","",INT(F5695))</f>
        <v/>
      </c>
      <c r="H5695">
        <f>IF(G5695="","",IF(AND(MONTH(G5695)*100+DAY(G5695)&gt;=season_lo,MONTH(G5695)*100+DAY(G5695)&lt;=season_hi),1,0))</f>
        <v/>
      </c>
      <c r="I5695">
        <f>IF(G5695="","",G5695-first_day+1)</f>
        <v/>
      </c>
      <c r="J5695" s="27">
        <f>IF(I5695="","",INDEX(Daily!$J$2:$J$421,I5695))</f>
        <v/>
      </c>
      <c r="K5695" s="27">
        <f>IF(J5695="","",J5695+cat_offset)</f>
        <v/>
      </c>
      <c r="L5695" s="27">
        <f>IF(J5695="","",MAX(0,E5695-J5695)^2)</f>
        <v/>
      </c>
      <c r="M5695" s="27">
        <f>IF(J5695="","",MAX(0,E5695-(J5695+twcdh_off))^2)</f>
        <v/>
      </c>
      <c r="N5695" s="27">
        <f>IF(E5695="","",MAX(0,E5695-swcdh_thr)^2)</f>
        <v/>
      </c>
      <c r="O5695">
        <f>IF(K5695="","",ROUND(E5695-K5695,0))</f>
        <v/>
      </c>
      <c r="P5695">
        <f>IF(O5695="","",IF(O5695&gt;=1,O5695,0))</f>
        <v/>
      </c>
      <c r="Q5695" s="27">
        <f>IF(E5695="","",MAX(0,E5695-22))</f>
        <v/>
      </c>
      <c r="R5695" s="27">
        <f>IF(H5695=1,E5695,"")</f>
        <v/>
      </c>
      <c r="S5695" s="27">
        <f>IF(AND(H5695=1,J5695&lt;&gt;""),E5695-J5695,"")</f>
        <v/>
      </c>
      <c r="T5695">
        <f>IF(G5695="","",MONTH(G5695))</f>
        <v/>
      </c>
    </row>
    <row r="5696">
      <c r="A5696" s="24" t="n">
        <v>2020</v>
      </c>
      <c r="B5696" s="24" t="n">
        <v>8</v>
      </c>
      <c r="C5696" s="24" t="n">
        <v>25</v>
      </c>
      <c r="D5696" s="24" t="n">
        <v>7</v>
      </c>
      <c r="E5696" s="24" t="n">
        <v>14.65</v>
      </c>
      <c r="F5696" s="25">
        <f>IF($E5696="","",DATE(IF($A5696="",nominal_year,$A5696),$B5696,$C5696)+($D5696-IF(LEFT(hour_conv,1)="1",1,0))/24)</f>
        <v/>
      </c>
      <c r="G5696" s="26">
        <f>IF(F5696="","",INT(F5696))</f>
        <v/>
      </c>
      <c r="H5696">
        <f>IF(G5696="","",IF(AND(MONTH(G5696)*100+DAY(G5696)&gt;=season_lo,MONTH(G5696)*100+DAY(G5696)&lt;=season_hi),1,0))</f>
        <v/>
      </c>
      <c r="I5696">
        <f>IF(G5696="","",G5696-first_day+1)</f>
        <v/>
      </c>
      <c r="J5696" s="27">
        <f>IF(I5696="","",INDEX(Daily!$J$2:$J$421,I5696))</f>
        <v/>
      </c>
      <c r="K5696" s="27">
        <f>IF(J5696="","",J5696+cat_offset)</f>
        <v/>
      </c>
      <c r="L5696" s="27">
        <f>IF(J5696="","",MAX(0,E5696-J5696)^2)</f>
        <v/>
      </c>
      <c r="M5696" s="27">
        <f>IF(J5696="","",MAX(0,E5696-(J5696+twcdh_off))^2)</f>
        <v/>
      </c>
      <c r="N5696" s="27">
        <f>IF(E5696="","",MAX(0,E5696-swcdh_thr)^2)</f>
        <v/>
      </c>
      <c r="O5696">
        <f>IF(K5696="","",ROUND(E5696-K5696,0))</f>
        <v/>
      </c>
      <c r="P5696">
        <f>IF(O5696="","",IF(O5696&gt;=1,O5696,0))</f>
        <v/>
      </c>
      <c r="Q5696" s="27">
        <f>IF(E5696="","",MAX(0,E5696-22))</f>
        <v/>
      </c>
      <c r="R5696" s="27">
        <f>IF(H5696=1,E5696,"")</f>
        <v/>
      </c>
      <c r="S5696" s="27">
        <f>IF(AND(H5696=1,J5696&lt;&gt;""),E5696-J5696,"")</f>
        <v/>
      </c>
      <c r="T5696">
        <f>IF(G5696="","",MONTH(G5696))</f>
        <v/>
      </c>
    </row>
    <row r="5697">
      <c r="A5697" s="24" t="n">
        <v>2020</v>
      </c>
      <c r="B5697" s="24" t="n">
        <v>8</v>
      </c>
      <c r="C5697" s="24" t="n">
        <v>25</v>
      </c>
      <c r="D5697" s="24" t="n">
        <v>8</v>
      </c>
      <c r="E5697" s="24" t="n">
        <v>16.41</v>
      </c>
      <c r="F5697" s="25">
        <f>IF($E5697="","",DATE(IF($A5697="",nominal_year,$A5697),$B5697,$C5697)+($D5697-IF(LEFT(hour_conv,1)="1",1,0))/24)</f>
        <v/>
      </c>
      <c r="G5697" s="26">
        <f>IF(F5697="","",INT(F5697))</f>
        <v/>
      </c>
      <c r="H5697">
        <f>IF(G5697="","",IF(AND(MONTH(G5697)*100+DAY(G5697)&gt;=season_lo,MONTH(G5697)*100+DAY(G5697)&lt;=season_hi),1,0))</f>
        <v/>
      </c>
      <c r="I5697">
        <f>IF(G5697="","",G5697-first_day+1)</f>
        <v/>
      </c>
      <c r="J5697" s="27">
        <f>IF(I5697="","",INDEX(Daily!$J$2:$J$421,I5697))</f>
        <v/>
      </c>
      <c r="K5697" s="27">
        <f>IF(J5697="","",J5697+cat_offset)</f>
        <v/>
      </c>
      <c r="L5697" s="27">
        <f>IF(J5697="","",MAX(0,E5697-J5697)^2)</f>
        <v/>
      </c>
      <c r="M5697" s="27">
        <f>IF(J5697="","",MAX(0,E5697-(J5697+twcdh_off))^2)</f>
        <v/>
      </c>
      <c r="N5697" s="27">
        <f>IF(E5697="","",MAX(0,E5697-swcdh_thr)^2)</f>
        <v/>
      </c>
      <c r="O5697">
        <f>IF(K5697="","",ROUND(E5697-K5697,0))</f>
        <v/>
      </c>
      <c r="P5697">
        <f>IF(O5697="","",IF(O5697&gt;=1,O5697,0))</f>
        <v/>
      </c>
      <c r="Q5697" s="27">
        <f>IF(E5697="","",MAX(0,E5697-22))</f>
        <v/>
      </c>
      <c r="R5697" s="27">
        <f>IF(H5697=1,E5697,"")</f>
        <v/>
      </c>
      <c r="S5697" s="27">
        <f>IF(AND(H5697=1,J5697&lt;&gt;""),E5697-J5697,"")</f>
        <v/>
      </c>
      <c r="T5697">
        <f>IF(G5697="","",MONTH(G5697))</f>
        <v/>
      </c>
    </row>
    <row r="5698">
      <c r="A5698" s="24" t="n">
        <v>2020</v>
      </c>
      <c r="B5698" s="24" t="n">
        <v>8</v>
      </c>
      <c r="C5698" s="24" t="n">
        <v>25</v>
      </c>
      <c r="D5698" s="24" t="n">
        <v>9</v>
      </c>
      <c r="E5698" s="24" t="n">
        <v>16.04</v>
      </c>
      <c r="F5698" s="25">
        <f>IF($E5698="","",DATE(IF($A5698="",nominal_year,$A5698),$B5698,$C5698)+($D5698-IF(LEFT(hour_conv,1)="1",1,0))/24)</f>
        <v/>
      </c>
      <c r="G5698" s="26">
        <f>IF(F5698="","",INT(F5698))</f>
        <v/>
      </c>
      <c r="H5698">
        <f>IF(G5698="","",IF(AND(MONTH(G5698)*100+DAY(G5698)&gt;=season_lo,MONTH(G5698)*100+DAY(G5698)&lt;=season_hi),1,0))</f>
        <v/>
      </c>
      <c r="I5698">
        <f>IF(G5698="","",G5698-first_day+1)</f>
        <v/>
      </c>
      <c r="J5698" s="27">
        <f>IF(I5698="","",INDEX(Daily!$J$2:$J$421,I5698))</f>
        <v/>
      </c>
      <c r="K5698" s="27">
        <f>IF(J5698="","",J5698+cat_offset)</f>
        <v/>
      </c>
      <c r="L5698" s="27">
        <f>IF(J5698="","",MAX(0,E5698-J5698)^2)</f>
        <v/>
      </c>
      <c r="M5698" s="27">
        <f>IF(J5698="","",MAX(0,E5698-(J5698+twcdh_off))^2)</f>
        <v/>
      </c>
      <c r="N5698" s="27">
        <f>IF(E5698="","",MAX(0,E5698-swcdh_thr)^2)</f>
        <v/>
      </c>
      <c r="O5698">
        <f>IF(K5698="","",ROUND(E5698-K5698,0))</f>
        <v/>
      </c>
      <c r="P5698">
        <f>IF(O5698="","",IF(O5698&gt;=1,O5698,0))</f>
        <v/>
      </c>
      <c r="Q5698" s="27">
        <f>IF(E5698="","",MAX(0,E5698-22))</f>
        <v/>
      </c>
      <c r="R5698" s="27">
        <f>IF(H5698=1,E5698,"")</f>
        <v/>
      </c>
      <c r="S5698" s="27">
        <f>IF(AND(H5698=1,J5698&lt;&gt;""),E5698-J5698,"")</f>
        <v/>
      </c>
      <c r="T5698">
        <f>IF(G5698="","",MONTH(G5698))</f>
        <v/>
      </c>
    </row>
    <row r="5699">
      <c r="A5699" s="24" t="n">
        <v>2020</v>
      </c>
      <c r="B5699" s="24" t="n">
        <v>8</v>
      </c>
      <c r="C5699" s="24" t="n">
        <v>25</v>
      </c>
      <c r="D5699" s="24" t="n">
        <v>10</v>
      </c>
      <c r="E5699" s="24" t="n">
        <v>18.3</v>
      </c>
      <c r="F5699" s="25">
        <f>IF($E5699="","",DATE(IF($A5699="",nominal_year,$A5699),$B5699,$C5699)+($D5699-IF(LEFT(hour_conv,1)="1",1,0))/24)</f>
        <v/>
      </c>
      <c r="G5699" s="26">
        <f>IF(F5699="","",INT(F5699))</f>
        <v/>
      </c>
      <c r="H5699">
        <f>IF(G5699="","",IF(AND(MONTH(G5699)*100+DAY(G5699)&gt;=season_lo,MONTH(G5699)*100+DAY(G5699)&lt;=season_hi),1,0))</f>
        <v/>
      </c>
      <c r="I5699">
        <f>IF(G5699="","",G5699-first_day+1)</f>
        <v/>
      </c>
      <c r="J5699" s="27">
        <f>IF(I5699="","",INDEX(Daily!$J$2:$J$421,I5699))</f>
        <v/>
      </c>
      <c r="K5699" s="27">
        <f>IF(J5699="","",J5699+cat_offset)</f>
        <v/>
      </c>
      <c r="L5699" s="27">
        <f>IF(J5699="","",MAX(0,E5699-J5699)^2)</f>
        <v/>
      </c>
      <c r="M5699" s="27">
        <f>IF(J5699="","",MAX(0,E5699-(J5699+twcdh_off))^2)</f>
        <v/>
      </c>
      <c r="N5699" s="27">
        <f>IF(E5699="","",MAX(0,E5699-swcdh_thr)^2)</f>
        <v/>
      </c>
      <c r="O5699">
        <f>IF(K5699="","",ROUND(E5699-K5699,0))</f>
        <v/>
      </c>
      <c r="P5699">
        <f>IF(O5699="","",IF(O5699&gt;=1,O5699,0))</f>
        <v/>
      </c>
      <c r="Q5699" s="27">
        <f>IF(E5699="","",MAX(0,E5699-22))</f>
        <v/>
      </c>
      <c r="R5699" s="27">
        <f>IF(H5699=1,E5699,"")</f>
        <v/>
      </c>
      <c r="S5699" s="27">
        <f>IF(AND(H5699=1,J5699&lt;&gt;""),E5699-J5699,"")</f>
        <v/>
      </c>
      <c r="T5699">
        <f>IF(G5699="","",MONTH(G5699))</f>
        <v/>
      </c>
    </row>
    <row r="5700">
      <c r="A5700" s="24" t="n">
        <v>2020</v>
      </c>
      <c r="B5700" s="24" t="n">
        <v>8</v>
      </c>
      <c r="C5700" s="24" t="n">
        <v>25</v>
      </c>
      <c r="D5700" s="24" t="n">
        <v>11</v>
      </c>
      <c r="E5700" s="24" t="n">
        <v>19.47</v>
      </c>
      <c r="F5700" s="25">
        <f>IF($E5700="","",DATE(IF($A5700="",nominal_year,$A5700),$B5700,$C5700)+($D5700-IF(LEFT(hour_conv,1)="1",1,0))/24)</f>
        <v/>
      </c>
      <c r="G5700" s="26">
        <f>IF(F5700="","",INT(F5700))</f>
        <v/>
      </c>
      <c r="H5700">
        <f>IF(G5700="","",IF(AND(MONTH(G5700)*100+DAY(G5700)&gt;=season_lo,MONTH(G5700)*100+DAY(G5700)&lt;=season_hi),1,0))</f>
        <v/>
      </c>
      <c r="I5700">
        <f>IF(G5700="","",G5700-first_day+1)</f>
        <v/>
      </c>
      <c r="J5700" s="27">
        <f>IF(I5700="","",INDEX(Daily!$J$2:$J$421,I5700))</f>
        <v/>
      </c>
      <c r="K5700" s="27">
        <f>IF(J5700="","",J5700+cat_offset)</f>
        <v/>
      </c>
      <c r="L5700" s="27">
        <f>IF(J5700="","",MAX(0,E5700-J5700)^2)</f>
        <v/>
      </c>
      <c r="M5700" s="27">
        <f>IF(J5700="","",MAX(0,E5700-(J5700+twcdh_off))^2)</f>
        <v/>
      </c>
      <c r="N5700" s="27">
        <f>IF(E5700="","",MAX(0,E5700-swcdh_thr)^2)</f>
        <v/>
      </c>
      <c r="O5700">
        <f>IF(K5700="","",ROUND(E5700-K5700,0))</f>
        <v/>
      </c>
      <c r="P5700">
        <f>IF(O5700="","",IF(O5700&gt;=1,O5700,0))</f>
        <v/>
      </c>
      <c r="Q5700" s="27">
        <f>IF(E5700="","",MAX(0,E5700-22))</f>
        <v/>
      </c>
      <c r="R5700" s="27">
        <f>IF(H5700=1,E5700,"")</f>
        <v/>
      </c>
      <c r="S5700" s="27">
        <f>IF(AND(H5700=1,J5700&lt;&gt;""),E5700-J5700,"")</f>
        <v/>
      </c>
      <c r="T5700">
        <f>IF(G5700="","",MONTH(G5700))</f>
        <v/>
      </c>
    </row>
    <row r="5701">
      <c r="A5701" s="24" t="n">
        <v>2020</v>
      </c>
      <c r="B5701" s="24" t="n">
        <v>8</v>
      </c>
      <c r="C5701" s="24" t="n">
        <v>25</v>
      </c>
      <c r="D5701" s="24" t="n">
        <v>12</v>
      </c>
      <c r="E5701" s="24" t="n">
        <v>19.37</v>
      </c>
      <c r="F5701" s="25">
        <f>IF($E5701="","",DATE(IF($A5701="",nominal_year,$A5701),$B5701,$C5701)+($D5701-IF(LEFT(hour_conv,1)="1",1,0))/24)</f>
        <v/>
      </c>
      <c r="G5701" s="26">
        <f>IF(F5701="","",INT(F5701))</f>
        <v/>
      </c>
      <c r="H5701">
        <f>IF(G5701="","",IF(AND(MONTH(G5701)*100+DAY(G5701)&gt;=season_lo,MONTH(G5701)*100+DAY(G5701)&lt;=season_hi),1,0))</f>
        <v/>
      </c>
      <c r="I5701">
        <f>IF(G5701="","",G5701-first_day+1)</f>
        <v/>
      </c>
      <c r="J5701" s="27">
        <f>IF(I5701="","",INDEX(Daily!$J$2:$J$421,I5701))</f>
        <v/>
      </c>
      <c r="K5701" s="27">
        <f>IF(J5701="","",J5701+cat_offset)</f>
        <v/>
      </c>
      <c r="L5701" s="27">
        <f>IF(J5701="","",MAX(0,E5701-J5701)^2)</f>
        <v/>
      </c>
      <c r="M5701" s="27">
        <f>IF(J5701="","",MAX(0,E5701-(J5701+twcdh_off))^2)</f>
        <v/>
      </c>
      <c r="N5701" s="27">
        <f>IF(E5701="","",MAX(0,E5701-swcdh_thr)^2)</f>
        <v/>
      </c>
      <c r="O5701">
        <f>IF(K5701="","",ROUND(E5701-K5701,0))</f>
        <v/>
      </c>
      <c r="P5701">
        <f>IF(O5701="","",IF(O5701&gt;=1,O5701,0))</f>
        <v/>
      </c>
      <c r="Q5701" s="27">
        <f>IF(E5701="","",MAX(0,E5701-22))</f>
        <v/>
      </c>
      <c r="R5701" s="27">
        <f>IF(H5701=1,E5701,"")</f>
        <v/>
      </c>
      <c r="S5701" s="27">
        <f>IF(AND(H5701=1,J5701&lt;&gt;""),E5701-J5701,"")</f>
        <v/>
      </c>
      <c r="T5701">
        <f>IF(G5701="","",MONTH(G5701))</f>
        <v/>
      </c>
    </row>
    <row r="5702">
      <c r="A5702" s="24" t="n">
        <v>2020</v>
      </c>
      <c r="B5702" s="24" t="n">
        <v>8</v>
      </c>
      <c r="C5702" s="24" t="n">
        <v>25</v>
      </c>
      <c r="D5702" s="24" t="n">
        <v>13</v>
      </c>
      <c r="E5702" s="24" t="n">
        <v>20.5</v>
      </c>
      <c r="F5702" s="25">
        <f>IF($E5702="","",DATE(IF($A5702="",nominal_year,$A5702),$B5702,$C5702)+($D5702-IF(LEFT(hour_conv,1)="1",1,0))/24)</f>
        <v/>
      </c>
      <c r="G5702" s="26">
        <f>IF(F5702="","",INT(F5702))</f>
        <v/>
      </c>
      <c r="H5702">
        <f>IF(G5702="","",IF(AND(MONTH(G5702)*100+DAY(G5702)&gt;=season_lo,MONTH(G5702)*100+DAY(G5702)&lt;=season_hi),1,0))</f>
        <v/>
      </c>
      <c r="I5702">
        <f>IF(G5702="","",G5702-first_day+1)</f>
        <v/>
      </c>
      <c r="J5702" s="27">
        <f>IF(I5702="","",INDEX(Daily!$J$2:$J$421,I5702))</f>
        <v/>
      </c>
      <c r="K5702" s="27">
        <f>IF(J5702="","",J5702+cat_offset)</f>
        <v/>
      </c>
      <c r="L5702" s="27">
        <f>IF(J5702="","",MAX(0,E5702-J5702)^2)</f>
        <v/>
      </c>
      <c r="M5702" s="27">
        <f>IF(J5702="","",MAX(0,E5702-(J5702+twcdh_off))^2)</f>
        <v/>
      </c>
      <c r="N5702" s="27">
        <f>IF(E5702="","",MAX(0,E5702-swcdh_thr)^2)</f>
        <v/>
      </c>
      <c r="O5702">
        <f>IF(K5702="","",ROUND(E5702-K5702,0))</f>
        <v/>
      </c>
      <c r="P5702">
        <f>IF(O5702="","",IF(O5702&gt;=1,O5702,0))</f>
        <v/>
      </c>
      <c r="Q5702" s="27">
        <f>IF(E5702="","",MAX(0,E5702-22))</f>
        <v/>
      </c>
      <c r="R5702" s="27">
        <f>IF(H5702=1,E5702,"")</f>
        <v/>
      </c>
      <c r="S5702" s="27">
        <f>IF(AND(H5702=1,J5702&lt;&gt;""),E5702-J5702,"")</f>
        <v/>
      </c>
      <c r="T5702">
        <f>IF(G5702="","",MONTH(G5702))</f>
        <v/>
      </c>
    </row>
    <row r="5703">
      <c r="A5703" s="24" t="n">
        <v>2020</v>
      </c>
      <c r="B5703" s="24" t="n">
        <v>8</v>
      </c>
      <c r="C5703" s="24" t="n">
        <v>25</v>
      </c>
      <c r="D5703" s="24" t="n">
        <v>14</v>
      </c>
      <c r="E5703" s="24" t="n">
        <v>21.42</v>
      </c>
      <c r="F5703" s="25">
        <f>IF($E5703="","",DATE(IF($A5703="",nominal_year,$A5703),$B5703,$C5703)+($D5703-IF(LEFT(hour_conv,1)="1",1,0))/24)</f>
        <v/>
      </c>
      <c r="G5703" s="26">
        <f>IF(F5703="","",INT(F5703))</f>
        <v/>
      </c>
      <c r="H5703">
        <f>IF(G5703="","",IF(AND(MONTH(G5703)*100+DAY(G5703)&gt;=season_lo,MONTH(G5703)*100+DAY(G5703)&lt;=season_hi),1,0))</f>
        <v/>
      </c>
      <c r="I5703">
        <f>IF(G5703="","",G5703-first_day+1)</f>
        <v/>
      </c>
      <c r="J5703" s="27">
        <f>IF(I5703="","",INDEX(Daily!$J$2:$J$421,I5703))</f>
        <v/>
      </c>
      <c r="K5703" s="27">
        <f>IF(J5703="","",J5703+cat_offset)</f>
        <v/>
      </c>
      <c r="L5703" s="27">
        <f>IF(J5703="","",MAX(0,E5703-J5703)^2)</f>
        <v/>
      </c>
      <c r="M5703" s="27">
        <f>IF(J5703="","",MAX(0,E5703-(J5703+twcdh_off))^2)</f>
        <v/>
      </c>
      <c r="N5703" s="27">
        <f>IF(E5703="","",MAX(0,E5703-swcdh_thr)^2)</f>
        <v/>
      </c>
      <c r="O5703">
        <f>IF(K5703="","",ROUND(E5703-K5703,0))</f>
        <v/>
      </c>
      <c r="P5703">
        <f>IF(O5703="","",IF(O5703&gt;=1,O5703,0))</f>
        <v/>
      </c>
      <c r="Q5703" s="27">
        <f>IF(E5703="","",MAX(0,E5703-22))</f>
        <v/>
      </c>
      <c r="R5703" s="27">
        <f>IF(H5703=1,E5703,"")</f>
        <v/>
      </c>
      <c r="S5703" s="27">
        <f>IF(AND(H5703=1,J5703&lt;&gt;""),E5703-J5703,"")</f>
        <v/>
      </c>
      <c r="T5703">
        <f>IF(G5703="","",MONTH(G5703))</f>
        <v/>
      </c>
    </row>
    <row r="5704">
      <c r="A5704" s="24" t="n">
        <v>2020</v>
      </c>
      <c r="B5704" s="24" t="n">
        <v>8</v>
      </c>
      <c r="C5704" s="24" t="n">
        <v>25</v>
      </c>
      <c r="D5704" s="24" t="n">
        <v>15</v>
      </c>
      <c r="E5704" s="24" t="n">
        <v>22.66</v>
      </c>
      <c r="F5704" s="25">
        <f>IF($E5704="","",DATE(IF($A5704="",nominal_year,$A5704),$B5704,$C5704)+($D5704-IF(LEFT(hour_conv,1)="1",1,0))/24)</f>
        <v/>
      </c>
      <c r="G5704" s="26">
        <f>IF(F5704="","",INT(F5704))</f>
        <v/>
      </c>
      <c r="H5704">
        <f>IF(G5704="","",IF(AND(MONTH(G5704)*100+DAY(G5704)&gt;=season_lo,MONTH(G5704)*100+DAY(G5704)&lt;=season_hi),1,0))</f>
        <v/>
      </c>
      <c r="I5704">
        <f>IF(G5704="","",G5704-first_day+1)</f>
        <v/>
      </c>
      <c r="J5704" s="27">
        <f>IF(I5704="","",INDEX(Daily!$J$2:$J$421,I5704))</f>
        <v/>
      </c>
      <c r="K5704" s="27">
        <f>IF(J5704="","",J5704+cat_offset)</f>
        <v/>
      </c>
      <c r="L5704" s="27">
        <f>IF(J5704="","",MAX(0,E5704-J5704)^2)</f>
        <v/>
      </c>
      <c r="M5704" s="27">
        <f>IF(J5704="","",MAX(0,E5704-(J5704+twcdh_off))^2)</f>
        <v/>
      </c>
      <c r="N5704" s="27">
        <f>IF(E5704="","",MAX(0,E5704-swcdh_thr)^2)</f>
        <v/>
      </c>
      <c r="O5704">
        <f>IF(K5704="","",ROUND(E5704-K5704,0))</f>
        <v/>
      </c>
      <c r="P5704">
        <f>IF(O5704="","",IF(O5704&gt;=1,O5704,0))</f>
        <v/>
      </c>
      <c r="Q5704" s="27">
        <f>IF(E5704="","",MAX(0,E5704-22))</f>
        <v/>
      </c>
      <c r="R5704" s="27">
        <f>IF(H5704=1,E5704,"")</f>
        <v/>
      </c>
      <c r="S5704" s="27">
        <f>IF(AND(H5704=1,J5704&lt;&gt;""),E5704-J5704,"")</f>
        <v/>
      </c>
      <c r="T5704">
        <f>IF(G5704="","",MONTH(G5704))</f>
        <v/>
      </c>
    </row>
    <row r="5705">
      <c r="A5705" s="24" t="n">
        <v>2020</v>
      </c>
      <c r="B5705" s="24" t="n">
        <v>8</v>
      </c>
      <c r="C5705" s="24" t="n">
        <v>25</v>
      </c>
      <c r="D5705" s="24" t="n">
        <v>16</v>
      </c>
      <c r="E5705" s="24" t="n">
        <v>22.25</v>
      </c>
      <c r="F5705" s="25">
        <f>IF($E5705="","",DATE(IF($A5705="",nominal_year,$A5705),$B5705,$C5705)+($D5705-IF(LEFT(hour_conv,1)="1",1,0))/24)</f>
        <v/>
      </c>
      <c r="G5705" s="26">
        <f>IF(F5705="","",INT(F5705))</f>
        <v/>
      </c>
      <c r="H5705">
        <f>IF(G5705="","",IF(AND(MONTH(G5705)*100+DAY(G5705)&gt;=season_lo,MONTH(G5705)*100+DAY(G5705)&lt;=season_hi),1,0))</f>
        <v/>
      </c>
      <c r="I5705">
        <f>IF(G5705="","",G5705-first_day+1)</f>
        <v/>
      </c>
      <c r="J5705" s="27">
        <f>IF(I5705="","",INDEX(Daily!$J$2:$J$421,I5705))</f>
        <v/>
      </c>
      <c r="K5705" s="27">
        <f>IF(J5705="","",J5705+cat_offset)</f>
        <v/>
      </c>
      <c r="L5705" s="27">
        <f>IF(J5705="","",MAX(0,E5705-J5705)^2)</f>
        <v/>
      </c>
      <c r="M5705" s="27">
        <f>IF(J5705="","",MAX(0,E5705-(J5705+twcdh_off))^2)</f>
        <v/>
      </c>
      <c r="N5705" s="27">
        <f>IF(E5705="","",MAX(0,E5705-swcdh_thr)^2)</f>
        <v/>
      </c>
      <c r="O5705">
        <f>IF(K5705="","",ROUND(E5705-K5705,0))</f>
        <v/>
      </c>
      <c r="P5705">
        <f>IF(O5705="","",IF(O5705&gt;=1,O5705,0))</f>
        <v/>
      </c>
      <c r="Q5705" s="27">
        <f>IF(E5705="","",MAX(0,E5705-22))</f>
        <v/>
      </c>
      <c r="R5705" s="27">
        <f>IF(H5705=1,E5705,"")</f>
        <v/>
      </c>
      <c r="S5705" s="27">
        <f>IF(AND(H5705=1,J5705&lt;&gt;""),E5705-J5705,"")</f>
        <v/>
      </c>
      <c r="T5705">
        <f>IF(G5705="","",MONTH(G5705))</f>
        <v/>
      </c>
    </row>
    <row r="5706">
      <c r="A5706" s="24" t="n">
        <v>2020</v>
      </c>
      <c r="B5706" s="24" t="n">
        <v>8</v>
      </c>
      <c r="C5706" s="24" t="n">
        <v>25</v>
      </c>
      <c r="D5706" s="24" t="n">
        <v>17</v>
      </c>
      <c r="E5706" s="24" t="n">
        <v>22.2</v>
      </c>
      <c r="F5706" s="25">
        <f>IF($E5706="","",DATE(IF($A5706="",nominal_year,$A5706),$B5706,$C5706)+($D5706-IF(LEFT(hour_conv,1)="1",1,0))/24)</f>
        <v/>
      </c>
      <c r="G5706" s="26">
        <f>IF(F5706="","",INT(F5706))</f>
        <v/>
      </c>
      <c r="H5706">
        <f>IF(G5706="","",IF(AND(MONTH(G5706)*100+DAY(G5706)&gt;=season_lo,MONTH(G5706)*100+DAY(G5706)&lt;=season_hi),1,0))</f>
        <v/>
      </c>
      <c r="I5706">
        <f>IF(G5706="","",G5706-first_day+1)</f>
        <v/>
      </c>
      <c r="J5706" s="27">
        <f>IF(I5706="","",INDEX(Daily!$J$2:$J$421,I5706))</f>
        <v/>
      </c>
      <c r="K5706" s="27">
        <f>IF(J5706="","",J5706+cat_offset)</f>
        <v/>
      </c>
      <c r="L5706" s="27">
        <f>IF(J5706="","",MAX(0,E5706-J5706)^2)</f>
        <v/>
      </c>
      <c r="M5706" s="27">
        <f>IF(J5706="","",MAX(0,E5706-(J5706+twcdh_off))^2)</f>
        <v/>
      </c>
      <c r="N5706" s="27">
        <f>IF(E5706="","",MAX(0,E5706-swcdh_thr)^2)</f>
        <v/>
      </c>
      <c r="O5706">
        <f>IF(K5706="","",ROUND(E5706-K5706,0))</f>
        <v/>
      </c>
      <c r="P5706">
        <f>IF(O5706="","",IF(O5706&gt;=1,O5706,0))</f>
        <v/>
      </c>
      <c r="Q5706" s="27">
        <f>IF(E5706="","",MAX(0,E5706-22))</f>
        <v/>
      </c>
      <c r="R5706" s="27">
        <f>IF(H5706=1,E5706,"")</f>
        <v/>
      </c>
      <c r="S5706" s="27">
        <f>IF(AND(H5706=1,J5706&lt;&gt;""),E5706-J5706,"")</f>
        <v/>
      </c>
      <c r="T5706">
        <f>IF(G5706="","",MONTH(G5706))</f>
        <v/>
      </c>
    </row>
    <row r="5707">
      <c r="A5707" s="24" t="n">
        <v>2020</v>
      </c>
      <c r="B5707" s="24" t="n">
        <v>8</v>
      </c>
      <c r="C5707" s="24" t="n">
        <v>25</v>
      </c>
      <c r="D5707" s="24" t="n">
        <v>18</v>
      </c>
      <c r="E5707" s="24" t="n">
        <v>22.08</v>
      </c>
      <c r="F5707" s="25">
        <f>IF($E5707="","",DATE(IF($A5707="",nominal_year,$A5707),$B5707,$C5707)+($D5707-IF(LEFT(hour_conv,1)="1",1,0))/24)</f>
        <v/>
      </c>
      <c r="G5707" s="26">
        <f>IF(F5707="","",INT(F5707))</f>
        <v/>
      </c>
      <c r="H5707">
        <f>IF(G5707="","",IF(AND(MONTH(G5707)*100+DAY(G5707)&gt;=season_lo,MONTH(G5707)*100+DAY(G5707)&lt;=season_hi),1,0))</f>
        <v/>
      </c>
      <c r="I5707">
        <f>IF(G5707="","",G5707-first_day+1)</f>
        <v/>
      </c>
      <c r="J5707" s="27">
        <f>IF(I5707="","",INDEX(Daily!$J$2:$J$421,I5707))</f>
        <v/>
      </c>
      <c r="K5707" s="27">
        <f>IF(J5707="","",J5707+cat_offset)</f>
        <v/>
      </c>
      <c r="L5707" s="27">
        <f>IF(J5707="","",MAX(0,E5707-J5707)^2)</f>
        <v/>
      </c>
      <c r="M5707" s="27">
        <f>IF(J5707="","",MAX(0,E5707-(J5707+twcdh_off))^2)</f>
        <v/>
      </c>
      <c r="N5707" s="27">
        <f>IF(E5707="","",MAX(0,E5707-swcdh_thr)^2)</f>
        <v/>
      </c>
      <c r="O5707">
        <f>IF(K5707="","",ROUND(E5707-K5707,0))</f>
        <v/>
      </c>
      <c r="P5707">
        <f>IF(O5707="","",IF(O5707&gt;=1,O5707,0))</f>
        <v/>
      </c>
      <c r="Q5707" s="27">
        <f>IF(E5707="","",MAX(0,E5707-22))</f>
        <v/>
      </c>
      <c r="R5707" s="27">
        <f>IF(H5707=1,E5707,"")</f>
        <v/>
      </c>
      <c r="S5707" s="27">
        <f>IF(AND(H5707=1,J5707&lt;&gt;""),E5707-J5707,"")</f>
        <v/>
      </c>
      <c r="T5707">
        <f>IF(G5707="","",MONTH(G5707))</f>
        <v/>
      </c>
    </row>
    <row r="5708">
      <c r="A5708" s="24" t="n">
        <v>2020</v>
      </c>
      <c r="B5708" s="24" t="n">
        <v>8</v>
      </c>
      <c r="C5708" s="24" t="n">
        <v>25</v>
      </c>
      <c r="D5708" s="24" t="n">
        <v>19</v>
      </c>
      <c r="E5708" s="24" t="n">
        <v>21.1</v>
      </c>
      <c r="F5708" s="25">
        <f>IF($E5708="","",DATE(IF($A5708="",nominal_year,$A5708),$B5708,$C5708)+($D5708-IF(LEFT(hour_conv,1)="1",1,0))/24)</f>
        <v/>
      </c>
      <c r="G5708" s="26">
        <f>IF(F5708="","",INT(F5708))</f>
        <v/>
      </c>
      <c r="H5708">
        <f>IF(G5708="","",IF(AND(MONTH(G5708)*100+DAY(G5708)&gt;=season_lo,MONTH(G5708)*100+DAY(G5708)&lt;=season_hi),1,0))</f>
        <v/>
      </c>
      <c r="I5708">
        <f>IF(G5708="","",G5708-first_day+1)</f>
        <v/>
      </c>
      <c r="J5708" s="27">
        <f>IF(I5708="","",INDEX(Daily!$J$2:$J$421,I5708))</f>
        <v/>
      </c>
      <c r="K5708" s="27">
        <f>IF(J5708="","",J5708+cat_offset)</f>
        <v/>
      </c>
      <c r="L5708" s="27">
        <f>IF(J5708="","",MAX(0,E5708-J5708)^2)</f>
        <v/>
      </c>
      <c r="M5708" s="27">
        <f>IF(J5708="","",MAX(0,E5708-(J5708+twcdh_off))^2)</f>
        <v/>
      </c>
      <c r="N5708" s="27">
        <f>IF(E5708="","",MAX(0,E5708-swcdh_thr)^2)</f>
        <v/>
      </c>
      <c r="O5708">
        <f>IF(K5708="","",ROUND(E5708-K5708,0))</f>
        <v/>
      </c>
      <c r="P5708">
        <f>IF(O5708="","",IF(O5708&gt;=1,O5708,0))</f>
        <v/>
      </c>
      <c r="Q5708" s="27">
        <f>IF(E5708="","",MAX(0,E5708-22))</f>
        <v/>
      </c>
      <c r="R5708" s="27">
        <f>IF(H5708=1,E5708,"")</f>
        <v/>
      </c>
      <c r="S5708" s="27">
        <f>IF(AND(H5708=1,J5708&lt;&gt;""),E5708-J5708,"")</f>
        <v/>
      </c>
      <c r="T5708">
        <f>IF(G5708="","",MONTH(G5708))</f>
        <v/>
      </c>
    </row>
    <row r="5709">
      <c r="A5709" s="24" t="n">
        <v>2020</v>
      </c>
      <c r="B5709" s="24" t="n">
        <v>8</v>
      </c>
      <c r="C5709" s="24" t="n">
        <v>25</v>
      </c>
      <c r="D5709" s="24" t="n">
        <v>20</v>
      </c>
      <c r="E5709" s="24" t="n">
        <v>20.18</v>
      </c>
      <c r="F5709" s="25">
        <f>IF($E5709="","",DATE(IF($A5709="",nominal_year,$A5709),$B5709,$C5709)+($D5709-IF(LEFT(hour_conv,1)="1",1,0))/24)</f>
        <v/>
      </c>
      <c r="G5709" s="26">
        <f>IF(F5709="","",INT(F5709))</f>
        <v/>
      </c>
      <c r="H5709">
        <f>IF(G5709="","",IF(AND(MONTH(G5709)*100+DAY(G5709)&gt;=season_lo,MONTH(G5709)*100+DAY(G5709)&lt;=season_hi),1,0))</f>
        <v/>
      </c>
      <c r="I5709">
        <f>IF(G5709="","",G5709-first_day+1)</f>
        <v/>
      </c>
      <c r="J5709" s="27">
        <f>IF(I5709="","",INDEX(Daily!$J$2:$J$421,I5709))</f>
        <v/>
      </c>
      <c r="K5709" s="27">
        <f>IF(J5709="","",J5709+cat_offset)</f>
        <v/>
      </c>
      <c r="L5709" s="27">
        <f>IF(J5709="","",MAX(0,E5709-J5709)^2)</f>
        <v/>
      </c>
      <c r="M5709" s="27">
        <f>IF(J5709="","",MAX(0,E5709-(J5709+twcdh_off))^2)</f>
        <v/>
      </c>
      <c r="N5709" s="27">
        <f>IF(E5709="","",MAX(0,E5709-swcdh_thr)^2)</f>
        <v/>
      </c>
      <c r="O5709">
        <f>IF(K5709="","",ROUND(E5709-K5709,0))</f>
        <v/>
      </c>
      <c r="P5709">
        <f>IF(O5709="","",IF(O5709&gt;=1,O5709,0))</f>
        <v/>
      </c>
      <c r="Q5709" s="27">
        <f>IF(E5709="","",MAX(0,E5709-22))</f>
        <v/>
      </c>
      <c r="R5709" s="27">
        <f>IF(H5709=1,E5709,"")</f>
        <v/>
      </c>
      <c r="S5709" s="27">
        <f>IF(AND(H5709=1,J5709&lt;&gt;""),E5709-J5709,"")</f>
        <v/>
      </c>
      <c r="T5709">
        <f>IF(G5709="","",MONTH(G5709))</f>
        <v/>
      </c>
    </row>
    <row r="5710">
      <c r="A5710" s="24" t="n">
        <v>2020</v>
      </c>
      <c r="B5710" s="24" t="n">
        <v>8</v>
      </c>
      <c r="C5710" s="24" t="n">
        <v>25</v>
      </c>
      <c r="D5710" s="24" t="n">
        <v>21</v>
      </c>
      <c r="E5710" s="24" t="n">
        <v>18.84</v>
      </c>
      <c r="F5710" s="25">
        <f>IF($E5710="","",DATE(IF($A5710="",nominal_year,$A5710),$B5710,$C5710)+($D5710-IF(LEFT(hour_conv,1)="1",1,0))/24)</f>
        <v/>
      </c>
      <c r="G5710" s="26">
        <f>IF(F5710="","",INT(F5710))</f>
        <v/>
      </c>
      <c r="H5710">
        <f>IF(G5710="","",IF(AND(MONTH(G5710)*100+DAY(G5710)&gt;=season_lo,MONTH(G5710)*100+DAY(G5710)&lt;=season_hi),1,0))</f>
        <v/>
      </c>
      <c r="I5710">
        <f>IF(G5710="","",G5710-first_day+1)</f>
        <v/>
      </c>
      <c r="J5710" s="27">
        <f>IF(I5710="","",INDEX(Daily!$J$2:$J$421,I5710))</f>
        <v/>
      </c>
      <c r="K5710" s="27">
        <f>IF(J5710="","",J5710+cat_offset)</f>
        <v/>
      </c>
      <c r="L5710" s="27">
        <f>IF(J5710="","",MAX(0,E5710-J5710)^2)</f>
        <v/>
      </c>
      <c r="M5710" s="27">
        <f>IF(J5710="","",MAX(0,E5710-(J5710+twcdh_off))^2)</f>
        <v/>
      </c>
      <c r="N5710" s="27">
        <f>IF(E5710="","",MAX(0,E5710-swcdh_thr)^2)</f>
        <v/>
      </c>
      <c r="O5710">
        <f>IF(K5710="","",ROUND(E5710-K5710,0))</f>
        <v/>
      </c>
      <c r="P5710">
        <f>IF(O5710="","",IF(O5710&gt;=1,O5710,0))</f>
        <v/>
      </c>
      <c r="Q5710" s="27">
        <f>IF(E5710="","",MAX(0,E5710-22))</f>
        <v/>
      </c>
      <c r="R5710" s="27">
        <f>IF(H5710=1,E5710,"")</f>
        <v/>
      </c>
      <c r="S5710" s="27">
        <f>IF(AND(H5710=1,J5710&lt;&gt;""),E5710-J5710,"")</f>
        <v/>
      </c>
      <c r="T5710">
        <f>IF(G5710="","",MONTH(G5710))</f>
        <v/>
      </c>
    </row>
    <row r="5711">
      <c r="A5711" s="24" t="n">
        <v>2020</v>
      </c>
      <c r="B5711" s="24" t="n">
        <v>8</v>
      </c>
      <c r="C5711" s="24" t="n">
        <v>25</v>
      </c>
      <c r="D5711" s="24" t="n">
        <v>22</v>
      </c>
      <c r="E5711" s="24" t="n">
        <v>18.22</v>
      </c>
      <c r="F5711" s="25">
        <f>IF($E5711="","",DATE(IF($A5711="",nominal_year,$A5711),$B5711,$C5711)+($D5711-IF(LEFT(hour_conv,1)="1",1,0))/24)</f>
        <v/>
      </c>
      <c r="G5711" s="26">
        <f>IF(F5711="","",INT(F5711))</f>
        <v/>
      </c>
      <c r="H5711">
        <f>IF(G5711="","",IF(AND(MONTH(G5711)*100+DAY(G5711)&gt;=season_lo,MONTH(G5711)*100+DAY(G5711)&lt;=season_hi),1,0))</f>
        <v/>
      </c>
      <c r="I5711">
        <f>IF(G5711="","",G5711-first_day+1)</f>
        <v/>
      </c>
      <c r="J5711" s="27">
        <f>IF(I5711="","",INDEX(Daily!$J$2:$J$421,I5711))</f>
        <v/>
      </c>
      <c r="K5711" s="27">
        <f>IF(J5711="","",J5711+cat_offset)</f>
        <v/>
      </c>
      <c r="L5711" s="27">
        <f>IF(J5711="","",MAX(0,E5711-J5711)^2)</f>
        <v/>
      </c>
      <c r="M5711" s="27">
        <f>IF(J5711="","",MAX(0,E5711-(J5711+twcdh_off))^2)</f>
        <v/>
      </c>
      <c r="N5711" s="27">
        <f>IF(E5711="","",MAX(0,E5711-swcdh_thr)^2)</f>
        <v/>
      </c>
      <c r="O5711">
        <f>IF(K5711="","",ROUND(E5711-K5711,0))</f>
        <v/>
      </c>
      <c r="P5711">
        <f>IF(O5711="","",IF(O5711&gt;=1,O5711,0))</f>
        <v/>
      </c>
      <c r="Q5711" s="27">
        <f>IF(E5711="","",MAX(0,E5711-22))</f>
        <v/>
      </c>
      <c r="R5711" s="27">
        <f>IF(H5711=1,E5711,"")</f>
        <v/>
      </c>
      <c r="S5711" s="27">
        <f>IF(AND(H5711=1,J5711&lt;&gt;""),E5711-J5711,"")</f>
        <v/>
      </c>
      <c r="T5711">
        <f>IF(G5711="","",MONTH(G5711))</f>
        <v/>
      </c>
    </row>
    <row r="5712">
      <c r="A5712" s="24" t="n">
        <v>2020</v>
      </c>
      <c r="B5712" s="24" t="n">
        <v>8</v>
      </c>
      <c r="C5712" s="24" t="n">
        <v>25</v>
      </c>
      <c r="D5712" s="24" t="n">
        <v>23</v>
      </c>
      <c r="E5712" s="24" t="n">
        <v>16.25</v>
      </c>
      <c r="F5712" s="25">
        <f>IF($E5712="","",DATE(IF($A5712="",nominal_year,$A5712),$B5712,$C5712)+($D5712-IF(LEFT(hour_conv,1)="1",1,0))/24)</f>
        <v/>
      </c>
      <c r="G5712" s="26">
        <f>IF(F5712="","",INT(F5712))</f>
        <v/>
      </c>
      <c r="H5712">
        <f>IF(G5712="","",IF(AND(MONTH(G5712)*100+DAY(G5712)&gt;=season_lo,MONTH(G5712)*100+DAY(G5712)&lt;=season_hi),1,0))</f>
        <v/>
      </c>
      <c r="I5712">
        <f>IF(G5712="","",G5712-first_day+1)</f>
        <v/>
      </c>
      <c r="J5712" s="27">
        <f>IF(I5712="","",INDEX(Daily!$J$2:$J$421,I5712))</f>
        <v/>
      </c>
      <c r="K5712" s="27">
        <f>IF(J5712="","",J5712+cat_offset)</f>
        <v/>
      </c>
      <c r="L5712" s="27">
        <f>IF(J5712="","",MAX(0,E5712-J5712)^2)</f>
        <v/>
      </c>
      <c r="M5712" s="27">
        <f>IF(J5712="","",MAX(0,E5712-(J5712+twcdh_off))^2)</f>
        <v/>
      </c>
      <c r="N5712" s="27">
        <f>IF(E5712="","",MAX(0,E5712-swcdh_thr)^2)</f>
        <v/>
      </c>
      <c r="O5712">
        <f>IF(K5712="","",ROUND(E5712-K5712,0))</f>
        <v/>
      </c>
      <c r="P5712">
        <f>IF(O5712="","",IF(O5712&gt;=1,O5712,0))</f>
        <v/>
      </c>
      <c r="Q5712" s="27">
        <f>IF(E5712="","",MAX(0,E5712-22))</f>
        <v/>
      </c>
      <c r="R5712" s="27">
        <f>IF(H5712=1,E5712,"")</f>
        <v/>
      </c>
      <c r="S5712" s="27">
        <f>IF(AND(H5712=1,J5712&lt;&gt;""),E5712-J5712,"")</f>
        <v/>
      </c>
      <c r="T5712">
        <f>IF(G5712="","",MONTH(G5712))</f>
        <v/>
      </c>
    </row>
    <row r="5713">
      <c r="A5713" s="24" t="n">
        <v>2020</v>
      </c>
      <c r="B5713" s="24" t="n">
        <v>8</v>
      </c>
      <c r="C5713" s="24" t="n">
        <v>25</v>
      </c>
      <c r="D5713" s="24" t="n">
        <v>24</v>
      </c>
      <c r="E5713" s="24" t="n">
        <v>16.12</v>
      </c>
      <c r="F5713" s="25">
        <f>IF($E5713="","",DATE(IF($A5713="",nominal_year,$A5713),$B5713,$C5713)+($D5713-IF(LEFT(hour_conv,1)="1",1,0))/24)</f>
        <v/>
      </c>
      <c r="G5713" s="26">
        <f>IF(F5713="","",INT(F5713))</f>
        <v/>
      </c>
      <c r="H5713">
        <f>IF(G5713="","",IF(AND(MONTH(G5713)*100+DAY(G5713)&gt;=season_lo,MONTH(G5713)*100+DAY(G5713)&lt;=season_hi),1,0))</f>
        <v/>
      </c>
      <c r="I5713">
        <f>IF(G5713="","",G5713-first_day+1)</f>
        <v/>
      </c>
      <c r="J5713" s="27">
        <f>IF(I5713="","",INDEX(Daily!$J$2:$J$421,I5713))</f>
        <v/>
      </c>
      <c r="K5713" s="27">
        <f>IF(J5713="","",J5713+cat_offset)</f>
        <v/>
      </c>
      <c r="L5713" s="27">
        <f>IF(J5713="","",MAX(0,E5713-J5713)^2)</f>
        <v/>
      </c>
      <c r="M5713" s="27">
        <f>IF(J5713="","",MAX(0,E5713-(J5713+twcdh_off))^2)</f>
        <v/>
      </c>
      <c r="N5713" s="27">
        <f>IF(E5713="","",MAX(0,E5713-swcdh_thr)^2)</f>
        <v/>
      </c>
      <c r="O5713">
        <f>IF(K5713="","",ROUND(E5713-K5713,0))</f>
        <v/>
      </c>
      <c r="P5713">
        <f>IF(O5713="","",IF(O5713&gt;=1,O5713,0))</f>
        <v/>
      </c>
      <c r="Q5713" s="27">
        <f>IF(E5713="","",MAX(0,E5713-22))</f>
        <v/>
      </c>
      <c r="R5713" s="27">
        <f>IF(H5713=1,E5713,"")</f>
        <v/>
      </c>
      <c r="S5713" s="27">
        <f>IF(AND(H5713=1,J5713&lt;&gt;""),E5713-J5713,"")</f>
        <v/>
      </c>
      <c r="T5713">
        <f>IF(G5713="","",MONTH(G5713))</f>
        <v/>
      </c>
    </row>
    <row r="5714">
      <c r="A5714" s="24" t="n">
        <v>2020</v>
      </c>
      <c r="B5714" s="24" t="n">
        <v>8</v>
      </c>
      <c r="C5714" s="24" t="n">
        <v>26</v>
      </c>
      <c r="D5714" s="24" t="n">
        <v>1</v>
      </c>
      <c r="E5714" s="24" t="n">
        <v>14.32</v>
      </c>
      <c r="F5714" s="25">
        <f>IF($E5714="","",DATE(IF($A5714="",nominal_year,$A5714),$B5714,$C5714)+($D5714-IF(LEFT(hour_conv,1)="1",1,0))/24)</f>
        <v/>
      </c>
      <c r="G5714" s="26">
        <f>IF(F5714="","",INT(F5714))</f>
        <v/>
      </c>
      <c r="H5714">
        <f>IF(G5714="","",IF(AND(MONTH(G5714)*100+DAY(G5714)&gt;=season_lo,MONTH(G5714)*100+DAY(G5714)&lt;=season_hi),1,0))</f>
        <v/>
      </c>
      <c r="I5714">
        <f>IF(G5714="","",G5714-first_day+1)</f>
        <v/>
      </c>
      <c r="J5714" s="27">
        <f>IF(I5714="","",INDEX(Daily!$J$2:$J$421,I5714))</f>
        <v/>
      </c>
      <c r="K5714" s="27">
        <f>IF(J5714="","",J5714+cat_offset)</f>
        <v/>
      </c>
      <c r="L5714" s="27">
        <f>IF(J5714="","",MAX(0,E5714-J5714)^2)</f>
        <v/>
      </c>
      <c r="M5714" s="27">
        <f>IF(J5714="","",MAX(0,E5714-(J5714+twcdh_off))^2)</f>
        <v/>
      </c>
      <c r="N5714" s="27">
        <f>IF(E5714="","",MAX(0,E5714-swcdh_thr)^2)</f>
        <v/>
      </c>
      <c r="O5714">
        <f>IF(K5714="","",ROUND(E5714-K5714,0))</f>
        <v/>
      </c>
      <c r="P5714">
        <f>IF(O5714="","",IF(O5714&gt;=1,O5714,0))</f>
        <v/>
      </c>
      <c r="Q5714" s="27">
        <f>IF(E5714="","",MAX(0,E5714-22))</f>
        <v/>
      </c>
      <c r="R5714" s="27">
        <f>IF(H5714=1,E5714,"")</f>
        <v/>
      </c>
      <c r="S5714" s="27">
        <f>IF(AND(H5714=1,J5714&lt;&gt;""),E5714-J5714,"")</f>
        <v/>
      </c>
      <c r="T5714">
        <f>IF(G5714="","",MONTH(G5714))</f>
        <v/>
      </c>
    </row>
    <row r="5715">
      <c r="A5715" s="24" t="n">
        <v>2020</v>
      </c>
      <c r="B5715" s="24" t="n">
        <v>8</v>
      </c>
      <c r="C5715" s="24" t="n">
        <v>26</v>
      </c>
      <c r="D5715" s="24" t="n">
        <v>2</v>
      </c>
      <c r="E5715" s="24" t="n">
        <v>13.4</v>
      </c>
      <c r="F5715" s="25">
        <f>IF($E5715="","",DATE(IF($A5715="",nominal_year,$A5715),$B5715,$C5715)+($D5715-IF(LEFT(hour_conv,1)="1",1,0))/24)</f>
        <v/>
      </c>
      <c r="G5715" s="26">
        <f>IF(F5715="","",INT(F5715))</f>
        <v/>
      </c>
      <c r="H5715">
        <f>IF(G5715="","",IF(AND(MONTH(G5715)*100+DAY(G5715)&gt;=season_lo,MONTH(G5715)*100+DAY(G5715)&lt;=season_hi),1,0))</f>
        <v/>
      </c>
      <c r="I5715">
        <f>IF(G5715="","",G5715-first_day+1)</f>
        <v/>
      </c>
      <c r="J5715" s="27">
        <f>IF(I5715="","",INDEX(Daily!$J$2:$J$421,I5715))</f>
        <v/>
      </c>
      <c r="K5715" s="27">
        <f>IF(J5715="","",J5715+cat_offset)</f>
        <v/>
      </c>
      <c r="L5715" s="27">
        <f>IF(J5715="","",MAX(0,E5715-J5715)^2)</f>
        <v/>
      </c>
      <c r="M5715" s="27">
        <f>IF(J5715="","",MAX(0,E5715-(J5715+twcdh_off))^2)</f>
        <v/>
      </c>
      <c r="N5715" s="27">
        <f>IF(E5715="","",MAX(0,E5715-swcdh_thr)^2)</f>
        <v/>
      </c>
      <c r="O5715">
        <f>IF(K5715="","",ROUND(E5715-K5715,0))</f>
        <v/>
      </c>
      <c r="P5715">
        <f>IF(O5715="","",IF(O5715&gt;=1,O5715,0))</f>
        <v/>
      </c>
      <c r="Q5715" s="27">
        <f>IF(E5715="","",MAX(0,E5715-22))</f>
        <v/>
      </c>
      <c r="R5715" s="27">
        <f>IF(H5715=1,E5715,"")</f>
        <v/>
      </c>
      <c r="S5715" s="27">
        <f>IF(AND(H5715=1,J5715&lt;&gt;""),E5715-J5715,"")</f>
        <v/>
      </c>
      <c r="T5715">
        <f>IF(G5715="","",MONTH(G5715))</f>
        <v/>
      </c>
    </row>
    <row r="5716">
      <c r="A5716" s="24" t="n">
        <v>2020</v>
      </c>
      <c r="B5716" s="24" t="n">
        <v>8</v>
      </c>
      <c r="C5716" s="24" t="n">
        <v>26</v>
      </c>
      <c r="D5716" s="24" t="n">
        <v>3</v>
      </c>
      <c r="E5716" s="24" t="n">
        <v>13.51</v>
      </c>
      <c r="F5716" s="25">
        <f>IF($E5716="","",DATE(IF($A5716="",nominal_year,$A5716),$B5716,$C5716)+($D5716-IF(LEFT(hour_conv,1)="1",1,0))/24)</f>
        <v/>
      </c>
      <c r="G5716" s="26">
        <f>IF(F5716="","",INT(F5716))</f>
        <v/>
      </c>
      <c r="H5716">
        <f>IF(G5716="","",IF(AND(MONTH(G5716)*100+DAY(G5716)&gt;=season_lo,MONTH(G5716)*100+DAY(G5716)&lt;=season_hi),1,0))</f>
        <v/>
      </c>
      <c r="I5716">
        <f>IF(G5716="","",G5716-first_day+1)</f>
        <v/>
      </c>
      <c r="J5716" s="27">
        <f>IF(I5716="","",INDEX(Daily!$J$2:$J$421,I5716))</f>
        <v/>
      </c>
      <c r="K5716" s="27">
        <f>IF(J5716="","",J5716+cat_offset)</f>
        <v/>
      </c>
      <c r="L5716" s="27">
        <f>IF(J5716="","",MAX(0,E5716-J5716)^2)</f>
        <v/>
      </c>
      <c r="M5716" s="27">
        <f>IF(J5716="","",MAX(0,E5716-(J5716+twcdh_off))^2)</f>
        <v/>
      </c>
      <c r="N5716" s="27">
        <f>IF(E5716="","",MAX(0,E5716-swcdh_thr)^2)</f>
        <v/>
      </c>
      <c r="O5716">
        <f>IF(K5716="","",ROUND(E5716-K5716,0))</f>
        <v/>
      </c>
      <c r="P5716">
        <f>IF(O5716="","",IF(O5716&gt;=1,O5716,0))</f>
        <v/>
      </c>
      <c r="Q5716" s="27">
        <f>IF(E5716="","",MAX(0,E5716-22))</f>
        <v/>
      </c>
      <c r="R5716" s="27">
        <f>IF(H5716=1,E5716,"")</f>
        <v/>
      </c>
      <c r="S5716" s="27">
        <f>IF(AND(H5716=1,J5716&lt;&gt;""),E5716-J5716,"")</f>
        <v/>
      </c>
      <c r="T5716">
        <f>IF(G5716="","",MONTH(G5716))</f>
        <v/>
      </c>
    </row>
    <row r="5717">
      <c r="A5717" s="24" t="n">
        <v>2020</v>
      </c>
      <c r="B5717" s="24" t="n">
        <v>8</v>
      </c>
      <c r="C5717" s="24" t="n">
        <v>26</v>
      </c>
      <c r="D5717" s="24" t="n">
        <v>4</v>
      </c>
      <c r="E5717" s="24" t="n">
        <v>13.27</v>
      </c>
      <c r="F5717" s="25">
        <f>IF($E5717="","",DATE(IF($A5717="",nominal_year,$A5717),$B5717,$C5717)+($D5717-IF(LEFT(hour_conv,1)="1",1,0))/24)</f>
        <v/>
      </c>
      <c r="G5717" s="26">
        <f>IF(F5717="","",INT(F5717))</f>
        <v/>
      </c>
      <c r="H5717">
        <f>IF(G5717="","",IF(AND(MONTH(G5717)*100+DAY(G5717)&gt;=season_lo,MONTH(G5717)*100+DAY(G5717)&lt;=season_hi),1,0))</f>
        <v/>
      </c>
      <c r="I5717">
        <f>IF(G5717="","",G5717-first_day+1)</f>
        <v/>
      </c>
      <c r="J5717" s="27">
        <f>IF(I5717="","",INDEX(Daily!$J$2:$J$421,I5717))</f>
        <v/>
      </c>
      <c r="K5717" s="27">
        <f>IF(J5717="","",J5717+cat_offset)</f>
        <v/>
      </c>
      <c r="L5717" s="27">
        <f>IF(J5717="","",MAX(0,E5717-J5717)^2)</f>
        <v/>
      </c>
      <c r="M5717" s="27">
        <f>IF(J5717="","",MAX(0,E5717-(J5717+twcdh_off))^2)</f>
        <v/>
      </c>
      <c r="N5717" s="27">
        <f>IF(E5717="","",MAX(0,E5717-swcdh_thr)^2)</f>
        <v/>
      </c>
      <c r="O5717">
        <f>IF(K5717="","",ROUND(E5717-K5717,0))</f>
        <v/>
      </c>
      <c r="P5717">
        <f>IF(O5717="","",IF(O5717&gt;=1,O5717,0))</f>
        <v/>
      </c>
      <c r="Q5717" s="27">
        <f>IF(E5717="","",MAX(0,E5717-22))</f>
        <v/>
      </c>
      <c r="R5717" s="27">
        <f>IF(H5717=1,E5717,"")</f>
        <v/>
      </c>
      <c r="S5717" s="27">
        <f>IF(AND(H5717=1,J5717&lt;&gt;""),E5717-J5717,"")</f>
        <v/>
      </c>
      <c r="T5717">
        <f>IF(G5717="","",MONTH(G5717))</f>
        <v/>
      </c>
    </row>
    <row r="5718">
      <c r="A5718" s="24" t="n">
        <v>2020</v>
      </c>
      <c r="B5718" s="24" t="n">
        <v>8</v>
      </c>
      <c r="C5718" s="24" t="n">
        <v>26</v>
      </c>
      <c r="D5718" s="24" t="n">
        <v>5</v>
      </c>
      <c r="E5718" s="24" t="n">
        <v>12.46</v>
      </c>
      <c r="F5718" s="25">
        <f>IF($E5718="","",DATE(IF($A5718="",nominal_year,$A5718),$B5718,$C5718)+($D5718-IF(LEFT(hour_conv,1)="1",1,0))/24)</f>
        <v/>
      </c>
      <c r="G5718" s="26">
        <f>IF(F5718="","",INT(F5718))</f>
        <v/>
      </c>
      <c r="H5718">
        <f>IF(G5718="","",IF(AND(MONTH(G5718)*100+DAY(G5718)&gt;=season_lo,MONTH(G5718)*100+DAY(G5718)&lt;=season_hi),1,0))</f>
        <v/>
      </c>
      <c r="I5718">
        <f>IF(G5718="","",G5718-first_day+1)</f>
        <v/>
      </c>
      <c r="J5718" s="27">
        <f>IF(I5718="","",INDEX(Daily!$J$2:$J$421,I5718))</f>
        <v/>
      </c>
      <c r="K5718" s="27">
        <f>IF(J5718="","",J5718+cat_offset)</f>
        <v/>
      </c>
      <c r="L5718" s="27">
        <f>IF(J5718="","",MAX(0,E5718-J5718)^2)</f>
        <v/>
      </c>
      <c r="M5718" s="27">
        <f>IF(J5718="","",MAX(0,E5718-(J5718+twcdh_off))^2)</f>
        <v/>
      </c>
      <c r="N5718" s="27">
        <f>IF(E5718="","",MAX(0,E5718-swcdh_thr)^2)</f>
        <v/>
      </c>
      <c r="O5718">
        <f>IF(K5718="","",ROUND(E5718-K5718,0))</f>
        <v/>
      </c>
      <c r="P5718">
        <f>IF(O5718="","",IF(O5718&gt;=1,O5718,0))</f>
        <v/>
      </c>
      <c r="Q5718" s="27">
        <f>IF(E5718="","",MAX(0,E5718-22))</f>
        <v/>
      </c>
      <c r="R5718" s="27">
        <f>IF(H5718=1,E5718,"")</f>
        <v/>
      </c>
      <c r="S5718" s="27">
        <f>IF(AND(H5718=1,J5718&lt;&gt;""),E5718-J5718,"")</f>
        <v/>
      </c>
      <c r="T5718">
        <f>IF(G5718="","",MONTH(G5718))</f>
        <v/>
      </c>
    </row>
    <row r="5719">
      <c r="A5719" s="24" t="n">
        <v>2020</v>
      </c>
      <c r="B5719" s="24" t="n">
        <v>8</v>
      </c>
      <c r="C5719" s="24" t="n">
        <v>26</v>
      </c>
      <c r="D5719" s="24" t="n">
        <v>6</v>
      </c>
      <c r="E5719" s="24" t="n">
        <v>13.8</v>
      </c>
      <c r="F5719" s="25">
        <f>IF($E5719="","",DATE(IF($A5719="",nominal_year,$A5719),$B5719,$C5719)+($D5719-IF(LEFT(hour_conv,1)="1",1,0))/24)</f>
        <v/>
      </c>
      <c r="G5719" s="26">
        <f>IF(F5719="","",INT(F5719))</f>
        <v/>
      </c>
      <c r="H5719">
        <f>IF(G5719="","",IF(AND(MONTH(G5719)*100+DAY(G5719)&gt;=season_lo,MONTH(G5719)*100+DAY(G5719)&lt;=season_hi),1,0))</f>
        <v/>
      </c>
      <c r="I5719">
        <f>IF(G5719="","",G5719-first_day+1)</f>
        <v/>
      </c>
      <c r="J5719" s="27">
        <f>IF(I5719="","",INDEX(Daily!$J$2:$J$421,I5719))</f>
        <v/>
      </c>
      <c r="K5719" s="27">
        <f>IF(J5719="","",J5719+cat_offset)</f>
        <v/>
      </c>
      <c r="L5719" s="27">
        <f>IF(J5719="","",MAX(0,E5719-J5719)^2)</f>
        <v/>
      </c>
      <c r="M5719" s="27">
        <f>IF(J5719="","",MAX(0,E5719-(J5719+twcdh_off))^2)</f>
        <v/>
      </c>
      <c r="N5719" s="27">
        <f>IF(E5719="","",MAX(0,E5719-swcdh_thr)^2)</f>
        <v/>
      </c>
      <c r="O5719">
        <f>IF(K5719="","",ROUND(E5719-K5719,0))</f>
        <v/>
      </c>
      <c r="P5719">
        <f>IF(O5719="","",IF(O5719&gt;=1,O5719,0))</f>
        <v/>
      </c>
      <c r="Q5719" s="27">
        <f>IF(E5719="","",MAX(0,E5719-22))</f>
        <v/>
      </c>
      <c r="R5719" s="27">
        <f>IF(H5719=1,E5719,"")</f>
        <v/>
      </c>
      <c r="S5719" s="27">
        <f>IF(AND(H5719=1,J5719&lt;&gt;""),E5719-J5719,"")</f>
        <v/>
      </c>
      <c r="T5719">
        <f>IF(G5719="","",MONTH(G5719))</f>
        <v/>
      </c>
    </row>
    <row r="5720">
      <c r="A5720" s="24" t="n">
        <v>2020</v>
      </c>
      <c r="B5720" s="24" t="n">
        <v>8</v>
      </c>
      <c r="C5720" s="24" t="n">
        <v>26</v>
      </c>
      <c r="D5720" s="24" t="n">
        <v>7</v>
      </c>
      <c r="E5720" s="24" t="n">
        <v>13.9</v>
      </c>
      <c r="F5720" s="25">
        <f>IF($E5720="","",DATE(IF($A5720="",nominal_year,$A5720),$B5720,$C5720)+($D5720-IF(LEFT(hour_conv,1)="1",1,0))/24)</f>
        <v/>
      </c>
      <c r="G5720" s="26">
        <f>IF(F5720="","",INT(F5720))</f>
        <v/>
      </c>
      <c r="H5720">
        <f>IF(G5720="","",IF(AND(MONTH(G5720)*100+DAY(G5720)&gt;=season_lo,MONTH(G5720)*100+DAY(G5720)&lt;=season_hi),1,0))</f>
        <v/>
      </c>
      <c r="I5720">
        <f>IF(G5720="","",G5720-first_day+1)</f>
        <v/>
      </c>
      <c r="J5720" s="27">
        <f>IF(I5720="","",INDEX(Daily!$J$2:$J$421,I5720))</f>
        <v/>
      </c>
      <c r="K5720" s="27">
        <f>IF(J5720="","",J5720+cat_offset)</f>
        <v/>
      </c>
      <c r="L5720" s="27">
        <f>IF(J5720="","",MAX(0,E5720-J5720)^2)</f>
        <v/>
      </c>
      <c r="M5720" s="27">
        <f>IF(J5720="","",MAX(0,E5720-(J5720+twcdh_off))^2)</f>
        <v/>
      </c>
      <c r="N5720" s="27">
        <f>IF(E5720="","",MAX(0,E5720-swcdh_thr)^2)</f>
        <v/>
      </c>
      <c r="O5720">
        <f>IF(K5720="","",ROUND(E5720-K5720,0))</f>
        <v/>
      </c>
      <c r="P5720">
        <f>IF(O5720="","",IF(O5720&gt;=1,O5720,0))</f>
        <v/>
      </c>
      <c r="Q5720" s="27">
        <f>IF(E5720="","",MAX(0,E5720-22))</f>
        <v/>
      </c>
      <c r="R5720" s="27">
        <f>IF(H5720=1,E5720,"")</f>
        <v/>
      </c>
      <c r="S5720" s="27">
        <f>IF(AND(H5720=1,J5720&lt;&gt;""),E5720-J5720,"")</f>
        <v/>
      </c>
      <c r="T5720">
        <f>IF(G5720="","",MONTH(G5720))</f>
        <v/>
      </c>
    </row>
    <row r="5721">
      <c r="A5721" s="24" t="n">
        <v>2020</v>
      </c>
      <c r="B5721" s="24" t="n">
        <v>8</v>
      </c>
      <c r="C5721" s="24" t="n">
        <v>26</v>
      </c>
      <c r="D5721" s="24" t="n">
        <v>8</v>
      </c>
      <c r="E5721" s="24" t="n">
        <v>15.06</v>
      </c>
      <c r="F5721" s="25">
        <f>IF($E5721="","",DATE(IF($A5721="",nominal_year,$A5721),$B5721,$C5721)+($D5721-IF(LEFT(hour_conv,1)="1",1,0))/24)</f>
        <v/>
      </c>
      <c r="G5721" s="26">
        <f>IF(F5721="","",INT(F5721))</f>
        <v/>
      </c>
      <c r="H5721">
        <f>IF(G5721="","",IF(AND(MONTH(G5721)*100+DAY(G5721)&gt;=season_lo,MONTH(G5721)*100+DAY(G5721)&lt;=season_hi),1,0))</f>
        <v/>
      </c>
      <c r="I5721">
        <f>IF(G5721="","",G5721-first_day+1)</f>
        <v/>
      </c>
      <c r="J5721" s="27">
        <f>IF(I5721="","",INDEX(Daily!$J$2:$J$421,I5721))</f>
        <v/>
      </c>
      <c r="K5721" s="27">
        <f>IF(J5721="","",J5721+cat_offset)</f>
        <v/>
      </c>
      <c r="L5721" s="27">
        <f>IF(J5721="","",MAX(0,E5721-J5721)^2)</f>
        <v/>
      </c>
      <c r="M5721" s="27">
        <f>IF(J5721="","",MAX(0,E5721-(J5721+twcdh_off))^2)</f>
        <v/>
      </c>
      <c r="N5721" s="27">
        <f>IF(E5721="","",MAX(0,E5721-swcdh_thr)^2)</f>
        <v/>
      </c>
      <c r="O5721">
        <f>IF(K5721="","",ROUND(E5721-K5721,0))</f>
        <v/>
      </c>
      <c r="P5721">
        <f>IF(O5721="","",IF(O5721&gt;=1,O5721,0))</f>
        <v/>
      </c>
      <c r="Q5721" s="27">
        <f>IF(E5721="","",MAX(0,E5721-22))</f>
        <v/>
      </c>
      <c r="R5721" s="27">
        <f>IF(H5721=1,E5721,"")</f>
        <v/>
      </c>
      <c r="S5721" s="27">
        <f>IF(AND(H5721=1,J5721&lt;&gt;""),E5721-J5721,"")</f>
        <v/>
      </c>
      <c r="T5721">
        <f>IF(G5721="","",MONTH(G5721))</f>
        <v/>
      </c>
    </row>
    <row r="5722">
      <c r="A5722" s="24" t="n">
        <v>2020</v>
      </c>
      <c r="B5722" s="24" t="n">
        <v>8</v>
      </c>
      <c r="C5722" s="24" t="n">
        <v>26</v>
      </c>
      <c r="D5722" s="24" t="n">
        <v>9</v>
      </c>
      <c r="E5722" s="24" t="n">
        <v>16.82</v>
      </c>
      <c r="F5722" s="25">
        <f>IF($E5722="","",DATE(IF($A5722="",nominal_year,$A5722),$B5722,$C5722)+($D5722-IF(LEFT(hour_conv,1)="1",1,0))/24)</f>
        <v/>
      </c>
      <c r="G5722" s="26">
        <f>IF(F5722="","",INT(F5722))</f>
        <v/>
      </c>
      <c r="H5722">
        <f>IF(G5722="","",IF(AND(MONTH(G5722)*100+DAY(G5722)&gt;=season_lo,MONTH(G5722)*100+DAY(G5722)&lt;=season_hi),1,0))</f>
        <v/>
      </c>
      <c r="I5722">
        <f>IF(G5722="","",G5722-first_day+1)</f>
        <v/>
      </c>
      <c r="J5722" s="27">
        <f>IF(I5722="","",INDEX(Daily!$J$2:$J$421,I5722))</f>
        <v/>
      </c>
      <c r="K5722" s="27">
        <f>IF(J5722="","",J5722+cat_offset)</f>
        <v/>
      </c>
      <c r="L5722" s="27">
        <f>IF(J5722="","",MAX(0,E5722-J5722)^2)</f>
        <v/>
      </c>
      <c r="M5722" s="27">
        <f>IF(J5722="","",MAX(0,E5722-(J5722+twcdh_off))^2)</f>
        <v/>
      </c>
      <c r="N5722" s="27">
        <f>IF(E5722="","",MAX(0,E5722-swcdh_thr)^2)</f>
        <v/>
      </c>
      <c r="O5722">
        <f>IF(K5722="","",ROUND(E5722-K5722,0))</f>
        <v/>
      </c>
      <c r="P5722">
        <f>IF(O5722="","",IF(O5722&gt;=1,O5722,0))</f>
        <v/>
      </c>
      <c r="Q5722" s="27">
        <f>IF(E5722="","",MAX(0,E5722-22))</f>
        <v/>
      </c>
      <c r="R5722" s="27">
        <f>IF(H5722=1,E5722,"")</f>
        <v/>
      </c>
      <c r="S5722" s="27">
        <f>IF(AND(H5722=1,J5722&lt;&gt;""),E5722-J5722,"")</f>
        <v/>
      </c>
      <c r="T5722">
        <f>IF(G5722="","",MONTH(G5722))</f>
        <v/>
      </c>
    </row>
    <row r="5723">
      <c r="A5723" s="24" t="n">
        <v>2020</v>
      </c>
      <c r="B5723" s="24" t="n">
        <v>8</v>
      </c>
      <c r="C5723" s="24" t="n">
        <v>26</v>
      </c>
      <c r="D5723" s="24" t="n">
        <v>10</v>
      </c>
      <c r="E5723" s="24" t="n">
        <v>17.36</v>
      </c>
      <c r="F5723" s="25">
        <f>IF($E5723="","",DATE(IF($A5723="",nominal_year,$A5723),$B5723,$C5723)+($D5723-IF(LEFT(hour_conv,1)="1",1,0))/24)</f>
        <v/>
      </c>
      <c r="G5723" s="26">
        <f>IF(F5723="","",INT(F5723))</f>
        <v/>
      </c>
      <c r="H5723">
        <f>IF(G5723="","",IF(AND(MONTH(G5723)*100+DAY(G5723)&gt;=season_lo,MONTH(G5723)*100+DAY(G5723)&lt;=season_hi),1,0))</f>
        <v/>
      </c>
      <c r="I5723">
        <f>IF(G5723="","",G5723-first_day+1)</f>
        <v/>
      </c>
      <c r="J5723" s="27">
        <f>IF(I5723="","",INDEX(Daily!$J$2:$J$421,I5723))</f>
        <v/>
      </c>
      <c r="K5723" s="27">
        <f>IF(J5723="","",J5723+cat_offset)</f>
        <v/>
      </c>
      <c r="L5723" s="27">
        <f>IF(J5723="","",MAX(0,E5723-J5723)^2)</f>
        <v/>
      </c>
      <c r="M5723" s="27">
        <f>IF(J5723="","",MAX(0,E5723-(J5723+twcdh_off))^2)</f>
        <v/>
      </c>
      <c r="N5723" s="27">
        <f>IF(E5723="","",MAX(0,E5723-swcdh_thr)^2)</f>
        <v/>
      </c>
      <c r="O5723">
        <f>IF(K5723="","",ROUND(E5723-K5723,0))</f>
        <v/>
      </c>
      <c r="P5723">
        <f>IF(O5723="","",IF(O5723&gt;=1,O5723,0))</f>
        <v/>
      </c>
      <c r="Q5723" s="27">
        <f>IF(E5723="","",MAX(0,E5723-22))</f>
        <v/>
      </c>
      <c r="R5723" s="27">
        <f>IF(H5723=1,E5723,"")</f>
        <v/>
      </c>
      <c r="S5723" s="27">
        <f>IF(AND(H5723=1,J5723&lt;&gt;""),E5723-J5723,"")</f>
        <v/>
      </c>
      <c r="T5723">
        <f>IF(G5723="","",MONTH(G5723))</f>
        <v/>
      </c>
    </row>
    <row r="5724">
      <c r="A5724" s="24" t="n">
        <v>2020</v>
      </c>
      <c r="B5724" s="24" t="n">
        <v>8</v>
      </c>
      <c r="C5724" s="24" t="n">
        <v>26</v>
      </c>
      <c r="D5724" s="24" t="n">
        <v>11</v>
      </c>
      <c r="E5724" s="24" t="n">
        <v>19.03</v>
      </c>
      <c r="F5724" s="25">
        <f>IF($E5724="","",DATE(IF($A5724="",nominal_year,$A5724),$B5724,$C5724)+($D5724-IF(LEFT(hour_conv,1)="1",1,0))/24)</f>
        <v/>
      </c>
      <c r="G5724" s="26">
        <f>IF(F5724="","",INT(F5724))</f>
        <v/>
      </c>
      <c r="H5724">
        <f>IF(G5724="","",IF(AND(MONTH(G5724)*100+DAY(G5724)&gt;=season_lo,MONTH(G5724)*100+DAY(G5724)&lt;=season_hi),1,0))</f>
        <v/>
      </c>
      <c r="I5724">
        <f>IF(G5724="","",G5724-first_day+1)</f>
        <v/>
      </c>
      <c r="J5724" s="27">
        <f>IF(I5724="","",INDEX(Daily!$J$2:$J$421,I5724))</f>
        <v/>
      </c>
      <c r="K5724" s="27">
        <f>IF(J5724="","",J5724+cat_offset)</f>
        <v/>
      </c>
      <c r="L5724" s="27">
        <f>IF(J5724="","",MAX(0,E5724-J5724)^2)</f>
        <v/>
      </c>
      <c r="M5724" s="27">
        <f>IF(J5724="","",MAX(0,E5724-(J5724+twcdh_off))^2)</f>
        <v/>
      </c>
      <c r="N5724" s="27">
        <f>IF(E5724="","",MAX(0,E5724-swcdh_thr)^2)</f>
        <v/>
      </c>
      <c r="O5724">
        <f>IF(K5724="","",ROUND(E5724-K5724,0))</f>
        <v/>
      </c>
      <c r="P5724">
        <f>IF(O5724="","",IF(O5724&gt;=1,O5724,0))</f>
        <v/>
      </c>
      <c r="Q5724" s="27">
        <f>IF(E5724="","",MAX(0,E5724-22))</f>
        <v/>
      </c>
      <c r="R5724" s="27">
        <f>IF(H5724=1,E5724,"")</f>
        <v/>
      </c>
      <c r="S5724" s="27">
        <f>IF(AND(H5724=1,J5724&lt;&gt;""),E5724-J5724,"")</f>
        <v/>
      </c>
      <c r="T5724">
        <f>IF(G5724="","",MONTH(G5724))</f>
        <v/>
      </c>
    </row>
    <row r="5725">
      <c r="A5725" s="24" t="n">
        <v>2020</v>
      </c>
      <c r="B5725" s="24" t="n">
        <v>8</v>
      </c>
      <c r="C5725" s="24" t="n">
        <v>26</v>
      </c>
      <c r="D5725" s="24" t="n">
        <v>12</v>
      </c>
      <c r="E5725" s="24" t="n">
        <v>19.85</v>
      </c>
      <c r="F5725" s="25">
        <f>IF($E5725="","",DATE(IF($A5725="",nominal_year,$A5725),$B5725,$C5725)+($D5725-IF(LEFT(hour_conv,1)="1",1,0))/24)</f>
        <v/>
      </c>
      <c r="G5725" s="26">
        <f>IF(F5725="","",INT(F5725))</f>
        <v/>
      </c>
      <c r="H5725">
        <f>IF(G5725="","",IF(AND(MONTH(G5725)*100+DAY(G5725)&gt;=season_lo,MONTH(G5725)*100+DAY(G5725)&lt;=season_hi),1,0))</f>
        <v/>
      </c>
      <c r="I5725">
        <f>IF(G5725="","",G5725-first_day+1)</f>
        <v/>
      </c>
      <c r="J5725" s="27">
        <f>IF(I5725="","",INDEX(Daily!$J$2:$J$421,I5725))</f>
        <v/>
      </c>
      <c r="K5725" s="27">
        <f>IF(J5725="","",J5725+cat_offset)</f>
        <v/>
      </c>
      <c r="L5725" s="27">
        <f>IF(J5725="","",MAX(0,E5725-J5725)^2)</f>
        <v/>
      </c>
      <c r="M5725" s="27">
        <f>IF(J5725="","",MAX(0,E5725-(J5725+twcdh_off))^2)</f>
        <v/>
      </c>
      <c r="N5725" s="27">
        <f>IF(E5725="","",MAX(0,E5725-swcdh_thr)^2)</f>
        <v/>
      </c>
      <c r="O5725">
        <f>IF(K5725="","",ROUND(E5725-K5725,0))</f>
        <v/>
      </c>
      <c r="P5725">
        <f>IF(O5725="","",IF(O5725&gt;=1,O5725,0))</f>
        <v/>
      </c>
      <c r="Q5725" s="27">
        <f>IF(E5725="","",MAX(0,E5725-22))</f>
        <v/>
      </c>
      <c r="R5725" s="27">
        <f>IF(H5725=1,E5725,"")</f>
        <v/>
      </c>
      <c r="S5725" s="27">
        <f>IF(AND(H5725=1,J5725&lt;&gt;""),E5725-J5725,"")</f>
        <v/>
      </c>
      <c r="T5725">
        <f>IF(G5725="","",MONTH(G5725))</f>
        <v/>
      </c>
    </row>
    <row r="5726">
      <c r="A5726" s="24" t="n">
        <v>2020</v>
      </c>
      <c r="B5726" s="24" t="n">
        <v>8</v>
      </c>
      <c r="C5726" s="24" t="n">
        <v>26</v>
      </c>
      <c r="D5726" s="24" t="n">
        <v>13</v>
      </c>
      <c r="E5726" s="24" t="n">
        <v>21.73</v>
      </c>
      <c r="F5726" s="25">
        <f>IF($E5726="","",DATE(IF($A5726="",nominal_year,$A5726),$B5726,$C5726)+($D5726-IF(LEFT(hour_conv,1)="1",1,0))/24)</f>
        <v/>
      </c>
      <c r="G5726" s="26">
        <f>IF(F5726="","",INT(F5726))</f>
        <v/>
      </c>
      <c r="H5726">
        <f>IF(G5726="","",IF(AND(MONTH(G5726)*100+DAY(G5726)&gt;=season_lo,MONTH(G5726)*100+DAY(G5726)&lt;=season_hi),1,0))</f>
        <v/>
      </c>
      <c r="I5726">
        <f>IF(G5726="","",G5726-first_day+1)</f>
        <v/>
      </c>
      <c r="J5726" s="27">
        <f>IF(I5726="","",INDEX(Daily!$J$2:$J$421,I5726))</f>
        <v/>
      </c>
      <c r="K5726" s="27">
        <f>IF(J5726="","",J5726+cat_offset)</f>
        <v/>
      </c>
      <c r="L5726" s="27">
        <f>IF(J5726="","",MAX(0,E5726-J5726)^2)</f>
        <v/>
      </c>
      <c r="M5726" s="27">
        <f>IF(J5726="","",MAX(0,E5726-(J5726+twcdh_off))^2)</f>
        <v/>
      </c>
      <c r="N5726" s="27">
        <f>IF(E5726="","",MAX(0,E5726-swcdh_thr)^2)</f>
        <v/>
      </c>
      <c r="O5726">
        <f>IF(K5726="","",ROUND(E5726-K5726,0))</f>
        <v/>
      </c>
      <c r="P5726">
        <f>IF(O5726="","",IF(O5726&gt;=1,O5726,0))</f>
        <v/>
      </c>
      <c r="Q5726" s="27">
        <f>IF(E5726="","",MAX(0,E5726-22))</f>
        <v/>
      </c>
      <c r="R5726" s="27">
        <f>IF(H5726=1,E5726,"")</f>
        <v/>
      </c>
      <c r="S5726" s="27">
        <f>IF(AND(H5726=1,J5726&lt;&gt;""),E5726-J5726,"")</f>
        <v/>
      </c>
      <c r="T5726">
        <f>IF(G5726="","",MONTH(G5726))</f>
        <v/>
      </c>
    </row>
    <row r="5727">
      <c r="A5727" s="24" t="n">
        <v>2020</v>
      </c>
      <c r="B5727" s="24" t="n">
        <v>8</v>
      </c>
      <c r="C5727" s="24" t="n">
        <v>26</v>
      </c>
      <c r="D5727" s="24" t="n">
        <v>14</v>
      </c>
      <c r="E5727" s="24" t="n">
        <v>21.65</v>
      </c>
      <c r="F5727" s="25">
        <f>IF($E5727="","",DATE(IF($A5727="",nominal_year,$A5727),$B5727,$C5727)+($D5727-IF(LEFT(hour_conv,1)="1",1,0))/24)</f>
        <v/>
      </c>
      <c r="G5727" s="26">
        <f>IF(F5727="","",INT(F5727))</f>
        <v/>
      </c>
      <c r="H5727">
        <f>IF(G5727="","",IF(AND(MONTH(G5727)*100+DAY(G5727)&gt;=season_lo,MONTH(G5727)*100+DAY(G5727)&lt;=season_hi),1,0))</f>
        <v/>
      </c>
      <c r="I5727">
        <f>IF(G5727="","",G5727-first_day+1)</f>
        <v/>
      </c>
      <c r="J5727" s="27">
        <f>IF(I5727="","",INDEX(Daily!$J$2:$J$421,I5727))</f>
        <v/>
      </c>
      <c r="K5727" s="27">
        <f>IF(J5727="","",J5727+cat_offset)</f>
        <v/>
      </c>
      <c r="L5727" s="27">
        <f>IF(J5727="","",MAX(0,E5727-J5727)^2)</f>
        <v/>
      </c>
      <c r="M5727" s="27">
        <f>IF(J5727="","",MAX(0,E5727-(J5727+twcdh_off))^2)</f>
        <v/>
      </c>
      <c r="N5727" s="27">
        <f>IF(E5727="","",MAX(0,E5727-swcdh_thr)^2)</f>
        <v/>
      </c>
      <c r="O5727">
        <f>IF(K5727="","",ROUND(E5727-K5727,0))</f>
        <v/>
      </c>
      <c r="P5727">
        <f>IF(O5727="","",IF(O5727&gt;=1,O5727,0))</f>
        <v/>
      </c>
      <c r="Q5727" s="27">
        <f>IF(E5727="","",MAX(0,E5727-22))</f>
        <v/>
      </c>
      <c r="R5727" s="27">
        <f>IF(H5727=1,E5727,"")</f>
        <v/>
      </c>
      <c r="S5727" s="27">
        <f>IF(AND(H5727=1,J5727&lt;&gt;""),E5727-J5727,"")</f>
        <v/>
      </c>
      <c r="T5727">
        <f>IF(G5727="","",MONTH(G5727))</f>
        <v/>
      </c>
    </row>
    <row r="5728">
      <c r="A5728" s="24" t="n">
        <v>2020</v>
      </c>
      <c r="B5728" s="24" t="n">
        <v>8</v>
      </c>
      <c r="C5728" s="24" t="n">
        <v>26</v>
      </c>
      <c r="D5728" s="24" t="n">
        <v>15</v>
      </c>
      <c r="E5728" s="24" t="n">
        <v>21.67</v>
      </c>
      <c r="F5728" s="25">
        <f>IF($E5728="","",DATE(IF($A5728="",nominal_year,$A5728),$B5728,$C5728)+($D5728-IF(LEFT(hour_conv,1)="1",1,0))/24)</f>
        <v/>
      </c>
      <c r="G5728" s="26">
        <f>IF(F5728="","",INT(F5728))</f>
        <v/>
      </c>
      <c r="H5728">
        <f>IF(G5728="","",IF(AND(MONTH(G5728)*100+DAY(G5728)&gt;=season_lo,MONTH(G5728)*100+DAY(G5728)&lt;=season_hi),1,0))</f>
        <v/>
      </c>
      <c r="I5728">
        <f>IF(G5728="","",G5728-first_day+1)</f>
        <v/>
      </c>
      <c r="J5728" s="27">
        <f>IF(I5728="","",INDEX(Daily!$J$2:$J$421,I5728))</f>
        <v/>
      </c>
      <c r="K5728" s="27">
        <f>IF(J5728="","",J5728+cat_offset)</f>
        <v/>
      </c>
      <c r="L5728" s="27">
        <f>IF(J5728="","",MAX(0,E5728-J5728)^2)</f>
        <v/>
      </c>
      <c r="M5728" s="27">
        <f>IF(J5728="","",MAX(0,E5728-(J5728+twcdh_off))^2)</f>
        <v/>
      </c>
      <c r="N5728" s="27">
        <f>IF(E5728="","",MAX(0,E5728-swcdh_thr)^2)</f>
        <v/>
      </c>
      <c r="O5728">
        <f>IF(K5728="","",ROUND(E5728-K5728,0))</f>
        <v/>
      </c>
      <c r="P5728">
        <f>IF(O5728="","",IF(O5728&gt;=1,O5728,0))</f>
        <v/>
      </c>
      <c r="Q5728" s="27">
        <f>IF(E5728="","",MAX(0,E5728-22))</f>
        <v/>
      </c>
      <c r="R5728" s="27">
        <f>IF(H5728=1,E5728,"")</f>
        <v/>
      </c>
      <c r="S5728" s="27">
        <f>IF(AND(H5728=1,J5728&lt;&gt;""),E5728-J5728,"")</f>
        <v/>
      </c>
      <c r="T5728">
        <f>IF(G5728="","",MONTH(G5728))</f>
        <v/>
      </c>
    </row>
    <row r="5729">
      <c r="A5729" s="24" t="n">
        <v>2020</v>
      </c>
      <c r="B5729" s="24" t="n">
        <v>8</v>
      </c>
      <c r="C5729" s="24" t="n">
        <v>26</v>
      </c>
      <c r="D5729" s="24" t="n">
        <v>16</v>
      </c>
      <c r="E5729" s="24" t="n">
        <v>21.85</v>
      </c>
      <c r="F5729" s="25">
        <f>IF($E5729="","",DATE(IF($A5729="",nominal_year,$A5729),$B5729,$C5729)+($D5729-IF(LEFT(hour_conv,1)="1",1,0))/24)</f>
        <v/>
      </c>
      <c r="G5729" s="26">
        <f>IF(F5729="","",INT(F5729))</f>
        <v/>
      </c>
      <c r="H5729">
        <f>IF(G5729="","",IF(AND(MONTH(G5729)*100+DAY(G5729)&gt;=season_lo,MONTH(G5729)*100+DAY(G5729)&lt;=season_hi),1,0))</f>
        <v/>
      </c>
      <c r="I5729">
        <f>IF(G5729="","",G5729-first_day+1)</f>
        <v/>
      </c>
      <c r="J5729" s="27">
        <f>IF(I5729="","",INDEX(Daily!$J$2:$J$421,I5729))</f>
        <v/>
      </c>
      <c r="K5729" s="27">
        <f>IF(J5729="","",J5729+cat_offset)</f>
        <v/>
      </c>
      <c r="L5729" s="27">
        <f>IF(J5729="","",MAX(0,E5729-J5729)^2)</f>
        <v/>
      </c>
      <c r="M5729" s="27">
        <f>IF(J5729="","",MAX(0,E5729-(J5729+twcdh_off))^2)</f>
        <v/>
      </c>
      <c r="N5729" s="27">
        <f>IF(E5729="","",MAX(0,E5729-swcdh_thr)^2)</f>
        <v/>
      </c>
      <c r="O5729">
        <f>IF(K5729="","",ROUND(E5729-K5729,0))</f>
        <v/>
      </c>
      <c r="P5729">
        <f>IF(O5729="","",IF(O5729&gt;=1,O5729,0))</f>
        <v/>
      </c>
      <c r="Q5729" s="27">
        <f>IF(E5729="","",MAX(0,E5729-22))</f>
        <v/>
      </c>
      <c r="R5729" s="27">
        <f>IF(H5729=1,E5729,"")</f>
        <v/>
      </c>
      <c r="S5729" s="27">
        <f>IF(AND(H5729=1,J5729&lt;&gt;""),E5729-J5729,"")</f>
        <v/>
      </c>
      <c r="T5729">
        <f>IF(G5729="","",MONTH(G5729))</f>
        <v/>
      </c>
    </row>
    <row r="5730">
      <c r="A5730" s="24" t="n">
        <v>2020</v>
      </c>
      <c r="B5730" s="24" t="n">
        <v>8</v>
      </c>
      <c r="C5730" s="24" t="n">
        <v>26</v>
      </c>
      <c r="D5730" s="24" t="n">
        <v>17</v>
      </c>
      <c r="E5730" s="24" t="n">
        <v>21.77</v>
      </c>
      <c r="F5730" s="25">
        <f>IF($E5730="","",DATE(IF($A5730="",nominal_year,$A5730),$B5730,$C5730)+($D5730-IF(LEFT(hour_conv,1)="1",1,0))/24)</f>
        <v/>
      </c>
      <c r="G5730" s="26">
        <f>IF(F5730="","",INT(F5730))</f>
        <v/>
      </c>
      <c r="H5730">
        <f>IF(G5730="","",IF(AND(MONTH(G5730)*100+DAY(G5730)&gt;=season_lo,MONTH(G5730)*100+DAY(G5730)&lt;=season_hi),1,0))</f>
        <v/>
      </c>
      <c r="I5730">
        <f>IF(G5730="","",G5730-first_day+1)</f>
        <v/>
      </c>
      <c r="J5730" s="27">
        <f>IF(I5730="","",INDEX(Daily!$J$2:$J$421,I5730))</f>
        <v/>
      </c>
      <c r="K5730" s="27">
        <f>IF(J5730="","",J5730+cat_offset)</f>
        <v/>
      </c>
      <c r="L5730" s="27">
        <f>IF(J5730="","",MAX(0,E5730-J5730)^2)</f>
        <v/>
      </c>
      <c r="M5730" s="27">
        <f>IF(J5730="","",MAX(0,E5730-(J5730+twcdh_off))^2)</f>
        <v/>
      </c>
      <c r="N5730" s="27">
        <f>IF(E5730="","",MAX(0,E5730-swcdh_thr)^2)</f>
        <v/>
      </c>
      <c r="O5730">
        <f>IF(K5730="","",ROUND(E5730-K5730,0))</f>
        <v/>
      </c>
      <c r="P5730">
        <f>IF(O5730="","",IF(O5730&gt;=1,O5730,0))</f>
        <v/>
      </c>
      <c r="Q5730" s="27">
        <f>IF(E5730="","",MAX(0,E5730-22))</f>
        <v/>
      </c>
      <c r="R5730" s="27">
        <f>IF(H5730=1,E5730,"")</f>
        <v/>
      </c>
      <c r="S5730" s="27">
        <f>IF(AND(H5730=1,J5730&lt;&gt;""),E5730-J5730,"")</f>
        <v/>
      </c>
      <c r="T5730">
        <f>IF(G5730="","",MONTH(G5730))</f>
        <v/>
      </c>
    </row>
    <row r="5731">
      <c r="A5731" s="24" t="n">
        <v>2020</v>
      </c>
      <c r="B5731" s="24" t="n">
        <v>8</v>
      </c>
      <c r="C5731" s="24" t="n">
        <v>26</v>
      </c>
      <c r="D5731" s="24" t="n">
        <v>18</v>
      </c>
      <c r="E5731" s="24" t="n">
        <v>21.72</v>
      </c>
      <c r="F5731" s="25">
        <f>IF($E5731="","",DATE(IF($A5731="",nominal_year,$A5731),$B5731,$C5731)+($D5731-IF(LEFT(hour_conv,1)="1",1,0))/24)</f>
        <v/>
      </c>
      <c r="G5731" s="26">
        <f>IF(F5731="","",INT(F5731))</f>
        <v/>
      </c>
      <c r="H5731">
        <f>IF(G5731="","",IF(AND(MONTH(G5731)*100+DAY(G5731)&gt;=season_lo,MONTH(G5731)*100+DAY(G5731)&lt;=season_hi),1,0))</f>
        <v/>
      </c>
      <c r="I5731">
        <f>IF(G5731="","",G5731-first_day+1)</f>
        <v/>
      </c>
      <c r="J5731" s="27">
        <f>IF(I5731="","",INDEX(Daily!$J$2:$J$421,I5731))</f>
        <v/>
      </c>
      <c r="K5731" s="27">
        <f>IF(J5731="","",J5731+cat_offset)</f>
        <v/>
      </c>
      <c r="L5731" s="27">
        <f>IF(J5731="","",MAX(0,E5731-J5731)^2)</f>
        <v/>
      </c>
      <c r="M5731" s="27">
        <f>IF(J5731="","",MAX(0,E5731-(J5731+twcdh_off))^2)</f>
        <v/>
      </c>
      <c r="N5731" s="27">
        <f>IF(E5731="","",MAX(0,E5731-swcdh_thr)^2)</f>
        <v/>
      </c>
      <c r="O5731">
        <f>IF(K5731="","",ROUND(E5731-K5731,0))</f>
        <v/>
      </c>
      <c r="P5731">
        <f>IF(O5731="","",IF(O5731&gt;=1,O5731,0))</f>
        <v/>
      </c>
      <c r="Q5731" s="27">
        <f>IF(E5731="","",MAX(0,E5731-22))</f>
        <v/>
      </c>
      <c r="R5731" s="27">
        <f>IF(H5731=1,E5731,"")</f>
        <v/>
      </c>
      <c r="S5731" s="27">
        <f>IF(AND(H5731=1,J5731&lt;&gt;""),E5731-J5731,"")</f>
        <v/>
      </c>
      <c r="T5731">
        <f>IF(G5731="","",MONTH(G5731))</f>
        <v/>
      </c>
    </row>
    <row r="5732">
      <c r="A5732" s="24" t="n">
        <v>2020</v>
      </c>
      <c r="B5732" s="24" t="n">
        <v>8</v>
      </c>
      <c r="C5732" s="24" t="n">
        <v>26</v>
      </c>
      <c r="D5732" s="24" t="n">
        <v>19</v>
      </c>
      <c r="E5732" s="24" t="n">
        <v>20.93</v>
      </c>
      <c r="F5732" s="25">
        <f>IF($E5732="","",DATE(IF($A5732="",nominal_year,$A5732),$B5732,$C5732)+($D5732-IF(LEFT(hour_conv,1)="1",1,0))/24)</f>
        <v/>
      </c>
      <c r="G5732" s="26">
        <f>IF(F5732="","",INT(F5732))</f>
        <v/>
      </c>
      <c r="H5732">
        <f>IF(G5732="","",IF(AND(MONTH(G5732)*100+DAY(G5732)&gt;=season_lo,MONTH(G5732)*100+DAY(G5732)&lt;=season_hi),1,0))</f>
        <v/>
      </c>
      <c r="I5732">
        <f>IF(G5732="","",G5732-first_day+1)</f>
        <v/>
      </c>
      <c r="J5732" s="27">
        <f>IF(I5732="","",INDEX(Daily!$J$2:$J$421,I5732))</f>
        <v/>
      </c>
      <c r="K5732" s="27">
        <f>IF(J5732="","",J5732+cat_offset)</f>
        <v/>
      </c>
      <c r="L5732" s="27">
        <f>IF(J5732="","",MAX(0,E5732-J5732)^2)</f>
        <v/>
      </c>
      <c r="M5732" s="27">
        <f>IF(J5732="","",MAX(0,E5732-(J5732+twcdh_off))^2)</f>
        <v/>
      </c>
      <c r="N5732" s="27">
        <f>IF(E5732="","",MAX(0,E5732-swcdh_thr)^2)</f>
        <v/>
      </c>
      <c r="O5732">
        <f>IF(K5732="","",ROUND(E5732-K5732,0))</f>
        <v/>
      </c>
      <c r="P5732">
        <f>IF(O5732="","",IF(O5732&gt;=1,O5732,0))</f>
        <v/>
      </c>
      <c r="Q5732" s="27">
        <f>IF(E5732="","",MAX(0,E5732-22))</f>
        <v/>
      </c>
      <c r="R5732" s="27">
        <f>IF(H5732=1,E5732,"")</f>
        <v/>
      </c>
      <c r="S5732" s="27">
        <f>IF(AND(H5732=1,J5732&lt;&gt;""),E5732-J5732,"")</f>
        <v/>
      </c>
      <c r="T5732">
        <f>IF(G5732="","",MONTH(G5732))</f>
        <v/>
      </c>
    </row>
    <row r="5733">
      <c r="A5733" s="24" t="n">
        <v>2020</v>
      </c>
      <c r="B5733" s="24" t="n">
        <v>8</v>
      </c>
      <c r="C5733" s="24" t="n">
        <v>26</v>
      </c>
      <c r="D5733" s="24" t="n">
        <v>20</v>
      </c>
      <c r="E5733" s="24" t="n">
        <v>20.36</v>
      </c>
      <c r="F5733" s="25">
        <f>IF($E5733="","",DATE(IF($A5733="",nominal_year,$A5733),$B5733,$C5733)+($D5733-IF(LEFT(hour_conv,1)="1",1,0))/24)</f>
        <v/>
      </c>
      <c r="G5733" s="26">
        <f>IF(F5733="","",INT(F5733))</f>
        <v/>
      </c>
      <c r="H5733">
        <f>IF(G5733="","",IF(AND(MONTH(G5733)*100+DAY(G5733)&gt;=season_lo,MONTH(G5733)*100+DAY(G5733)&lt;=season_hi),1,0))</f>
        <v/>
      </c>
      <c r="I5733">
        <f>IF(G5733="","",G5733-first_day+1)</f>
        <v/>
      </c>
      <c r="J5733" s="27">
        <f>IF(I5733="","",INDEX(Daily!$J$2:$J$421,I5733))</f>
        <v/>
      </c>
      <c r="K5733" s="27">
        <f>IF(J5733="","",J5733+cat_offset)</f>
        <v/>
      </c>
      <c r="L5733" s="27">
        <f>IF(J5733="","",MAX(0,E5733-J5733)^2)</f>
        <v/>
      </c>
      <c r="M5733" s="27">
        <f>IF(J5733="","",MAX(0,E5733-(J5733+twcdh_off))^2)</f>
        <v/>
      </c>
      <c r="N5733" s="27">
        <f>IF(E5733="","",MAX(0,E5733-swcdh_thr)^2)</f>
        <v/>
      </c>
      <c r="O5733">
        <f>IF(K5733="","",ROUND(E5733-K5733,0))</f>
        <v/>
      </c>
      <c r="P5733">
        <f>IF(O5733="","",IF(O5733&gt;=1,O5733,0))</f>
        <v/>
      </c>
      <c r="Q5733" s="27">
        <f>IF(E5733="","",MAX(0,E5733-22))</f>
        <v/>
      </c>
      <c r="R5733" s="27">
        <f>IF(H5733=1,E5733,"")</f>
        <v/>
      </c>
      <c r="S5733" s="27">
        <f>IF(AND(H5733=1,J5733&lt;&gt;""),E5733-J5733,"")</f>
        <v/>
      </c>
      <c r="T5733">
        <f>IF(G5733="","",MONTH(G5733))</f>
        <v/>
      </c>
    </row>
    <row r="5734">
      <c r="A5734" s="24" t="n">
        <v>2020</v>
      </c>
      <c r="B5734" s="24" t="n">
        <v>8</v>
      </c>
      <c r="C5734" s="24" t="n">
        <v>26</v>
      </c>
      <c r="D5734" s="24" t="n">
        <v>21</v>
      </c>
      <c r="E5734" s="24" t="n">
        <v>18.93</v>
      </c>
      <c r="F5734" s="25">
        <f>IF($E5734="","",DATE(IF($A5734="",nominal_year,$A5734),$B5734,$C5734)+($D5734-IF(LEFT(hour_conv,1)="1",1,0))/24)</f>
        <v/>
      </c>
      <c r="G5734" s="26">
        <f>IF(F5734="","",INT(F5734))</f>
        <v/>
      </c>
      <c r="H5734">
        <f>IF(G5734="","",IF(AND(MONTH(G5734)*100+DAY(G5734)&gt;=season_lo,MONTH(G5734)*100+DAY(G5734)&lt;=season_hi),1,0))</f>
        <v/>
      </c>
      <c r="I5734">
        <f>IF(G5734="","",G5734-first_day+1)</f>
        <v/>
      </c>
      <c r="J5734" s="27">
        <f>IF(I5734="","",INDEX(Daily!$J$2:$J$421,I5734))</f>
        <v/>
      </c>
      <c r="K5734" s="27">
        <f>IF(J5734="","",J5734+cat_offset)</f>
        <v/>
      </c>
      <c r="L5734" s="27">
        <f>IF(J5734="","",MAX(0,E5734-J5734)^2)</f>
        <v/>
      </c>
      <c r="M5734" s="27">
        <f>IF(J5734="","",MAX(0,E5734-(J5734+twcdh_off))^2)</f>
        <v/>
      </c>
      <c r="N5734" s="27">
        <f>IF(E5734="","",MAX(0,E5734-swcdh_thr)^2)</f>
        <v/>
      </c>
      <c r="O5734">
        <f>IF(K5734="","",ROUND(E5734-K5734,0))</f>
        <v/>
      </c>
      <c r="P5734">
        <f>IF(O5734="","",IF(O5734&gt;=1,O5734,0))</f>
        <v/>
      </c>
      <c r="Q5734" s="27">
        <f>IF(E5734="","",MAX(0,E5734-22))</f>
        <v/>
      </c>
      <c r="R5734" s="27">
        <f>IF(H5734=1,E5734,"")</f>
        <v/>
      </c>
      <c r="S5734" s="27">
        <f>IF(AND(H5734=1,J5734&lt;&gt;""),E5734-J5734,"")</f>
        <v/>
      </c>
      <c r="T5734">
        <f>IF(G5734="","",MONTH(G5734))</f>
        <v/>
      </c>
    </row>
    <row r="5735">
      <c r="A5735" s="24" t="n">
        <v>2020</v>
      </c>
      <c r="B5735" s="24" t="n">
        <v>8</v>
      </c>
      <c r="C5735" s="24" t="n">
        <v>26</v>
      </c>
      <c r="D5735" s="24" t="n">
        <v>22</v>
      </c>
      <c r="E5735" s="24" t="n">
        <v>17.71</v>
      </c>
      <c r="F5735" s="25">
        <f>IF($E5735="","",DATE(IF($A5735="",nominal_year,$A5735),$B5735,$C5735)+($D5735-IF(LEFT(hour_conv,1)="1",1,0))/24)</f>
        <v/>
      </c>
      <c r="G5735" s="26">
        <f>IF(F5735="","",INT(F5735))</f>
        <v/>
      </c>
      <c r="H5735">
        <f>IF(G5735="","",IF(AND(MONTH(G5735)*100+DAY(G5735)&gt;=season_lo,MONTH(G5735)*100+DAY(G5735)&lt;=season_hi),1,0))</f>
        <v/>
      </c>
      <c r="I5735">
        <f>IF(G5735="","",G5735-first_day+1)</f>
        <v/>
      </c>
      <c r="J5735" s="27">
        <f>IF(I5735="","",INDEX(Daily!$J$2:$J$421,I5735))</f>
        <v/>
      </c>
      <c r="K5735" s="27">
        <f>IF(J5735="","",J5735+cat_offset)</f>
        <v/>
      </c>
      <c r="L5735" s="27">
        <f>IF(J5735="","",MAX(0,E5735-J5735)^2)</f>
        <v/>
      </c>
      <c r="M5735" s="27">
        <f>IF(J5735="","",MAX(0,E5735-(J5735+twcdh_off))^2)</f>
        <v/>
      </c>
      <c r="N5735" s="27">
        <f>IF(E5735="","",MAX(0,E5735-swcdh_thr)^2)</f>
        <v/>
      </c>
      <c r="O5735">
        <f>IF(K5735="","",ROUND(E5735-K5735,0))</f>
        <v/>
      </c>
      <c r="P5735">
        <f>IF(O5735="","",IF(O5735&gt;=1,O5735,0))</f>
        <v/>
      </c>
      <c r="Q5735" s="27">
        <f>IF(E5735="","",MAX(0,E5735-22))</f>
        <v/>
      </c>
      <c r="R5735" s="27">
        <f>IF(H5735=1,E5735,"")</f>
        <v/>
      </c>
      <c r="S5735" s="27">
        <f>IF(AND(H5735=1,J5735&lt;&gt;""),E5735-J5735,"")</f>
        <v/>
      </c>
      <c r="T5735">
        <f>IF(G5735="","",MONTH(G5735))</f>
        <v/>
      </c>
    </row>
    <row r="5736">
      <c r="A5736" s="24" t="n">
        <v>2020</v>
      </c>
      <c r="B5736" s="24" t="n">
        <v>8</v>
      </c>
      <c r="C5736" s="24" t="n">
        <v>26</v>
      </c>
      <c r="D5736" s="24" t="n">
        <v>23</v>
      </c>
      <c r="E5736" s="24" t="n">
        <v>16.6</v>
      </c>
      <c r="F5736" s="25">
        <f>IF($E5736="","",DATE(IF($A5736="",nominal_year,$A5736),$B5736,$C5736)+($D5736-IF(LEFT(hour_conv,1)="1",1,0))/24)</f>
        <v/>
      </c>
      <c r="G5736" s="26">
        <f>IF(F5736="","",INT(F5736))</f>
        <v/>
      </c>
      <c r="H5736">
        <f>IF(G5736="","",IF(AND(MONTH(G5736)*100+DAY(G5736)&gt;=season_lo,MONTH(G5736)*100+DAY(G5736)&lt;=season_hi),1,0))</f>
        <v/>
      </c>
      <c r="I5736">
        <f>IF(G5736="","",G5736-first_day+1)</f>
        <v/>
      </c>
      <c r="J5736" s="27">
        <f>IF(I5736="","",INDEX(Daily!$J$2:$J$421,I5736))</f>
        <v/>
      </c>
      <c r="K5736" s="27">
        <f>IF(J5736="","",J5736+cat_offset)</f>
        <v/>
      </c>
      <c r="L5736" s="27">
        <f>IF(J5736="","",MAX(0,E5736-J5736)^2)</f>
        <v/>
      </c>
      <c r="M5736" s="27">
        <f>IF(J5736="","",MAX(0,E5736-(J5736+twcdh_off))^2)</f>
        <v/>
      </c>
      <c r="N5736" s="27">
        <f>IF(E5736="","",MAX(0,E5736-swcdh_thr)^2)</f>
        <v/>
      </c>
      <c r="O5736">
        <f>IF(K5736="","",ROUND(E5736-K5736,0))</f>
        <v/>
      </c>
      <c r="P5736">
        <f>IF(O5736="","",IF(O5736&gt;=1,O5736,0))</f>
        <v/>
      </c>
      <c r="Q5736" s="27">
        <f>IF(E5736="","",MAX(0,E5736-22))</f>
        <v/>
      </c>
      <c r="R5736" s="27">
        <f>IF(H5736=1,E5736,"")</f>
        <v/>
      </c>
      <c r="S5736" s="27">
        <f>IF(AND(H5736=1,J5736&lt;&gt;""),E5736-J5736,"")</f>
        <v/>
      </c>
      <c r="T5736">
        <f>IF(G5736="","",MONTH(G5736))</f>
        <v/>
      </c>
    </row>
    <row r="5737">
      <c r="A5737" s="24" t="n">
        <v>2020</v>
      </c>
      <c r="B5737" s="24" t="n">
        <v>8</v>
      </c>
      <c r="C5737" s="24" t="n">
        <v>26</v>
      </c>
      <c r="D5737" s="24" t="n">
        <v>24</v>
      </c>
      <c r="E5737" s="24" t="n">
        <v>15.3</v>
      </c>
      <c r="F5737" s="25">
        <f>IF($E5737="","",DATE(IF($A5737="",nominal_year,$A5737),$B5737,$C5737)+($D5737-IF(LEFT(hour_conv,1)="1",1,0))/24)</f>
        <v/>
      </c>
      <c r="G5737" s="26">
        <f>IF(F5737="","",INT(F5737))</f>
        <v/>
      </c>
      <c r="H5737">
        <f>IF(G5737="","",IF(AND(MONTH(G5737)*100+DAY(G5737)&gt;=season_lo,MONTH(G5737)*100+DAY(G5737)&lt;=season_hi),1,0))</f>
        <v/>
      </c>
      <c r="I5737">
        <f>IF(G5737="","",G5737-first_day+1)</f>
        <v/>
      </c>
      <c r="J5737" s="27">
        <f>IF(I5737="","",INDEX(Daily!$J$2:$J$421,I5737))</f>
        <v/>
      </c>
      <c r="K5737" s="27">
        <f>IF(J5737="","",J5737+cat_offset)</f>
        <v/>
      </c>
      <c r="L5737" s="27">
        <f>IF(J5737="","",MAX(0,E5737-J5737)^2)</f>
        <v/>
      </c>
      <c r="M5737" s="27">
        <f>IF(J5737="","",MAX(0,E5737-(J5737+twcdh_off))^2)</f>
        <v/>
      </c>
      <c r="N5737" s="27">
        <f>IF(E5737="","",MAX(0,E5737-swcdh_thr)^2)</f>
        <v/>
      </c>
      <c r="O5737">
        <f>IF(K5737="","",ROUND(E5737-K5737,0))</f>
        <v/>
      </c>
      <c r="P5737">
        <f>IF(O5737="","",IF(O5737&gt;=1,O5737,0))</f>
        <v/>
      </c>
      <c r="Q5737" s="27">
        <f>IF(E5737="","",MAX(0,E5737-22))</f>
        <v/>
      </c>
      <c r="R5737" s="27">
        <f>IF(H5737=1,E5737,"")</f>
        <v/>
      </c>
      <c r="S5737" s="27">
        <f>IF(AND(H5737=1,J5737&lt;&gt;""),E5737-J5737,"")</f>
        <v/>
      </c>
      <c r="T5737">
        <f>IF(G5737="","",MONTH(G5737))</f>
        <v/>
      </c>
    </row>
    <row r="5738">
      <c r="A5738" s="24" t="n">
        <v>2020</v>
      </c>
      <c r="B5738" s="24" t="n">
        <v>8</v>
      </c>
      <c r="C5738" s="24" t="n">
        <v>27</v>
      </c>
      <c r="D5738" s="24" t="n">
        <v>1</v>
      </c>
      <c r="E5738" s="24" t="n">
        <v>13.77</v>
      </c>
      <c r="F5738" s="25">
        <f>IF($E5738="","",DATE(IF($A5738="",nominal_year,$A5738),$B5738,$C5738)+($D5738-IF(LEFT(hour_conv,1)="1",1,0))/24)</f>
        <v/>
      </c>
      <c r="G5738" s="26">
        <f>IF(F5738="","",INT(F5738))</f>
        <v/>
      </c>
      <c r="H5738">
        <f>IF(G5738="","",IF(AND(MONTH(G5738)*100+DAY(G5738)&gt;=season_lo,MONTH(G5738)*100+DAY(G5738)&lt;=season_hi),1,0))</f>
        <v/>
      </c>
      <c r="I5738">
        <f>IF(G5738="","",G5738-first_day+1)</f>
        <v/>
      </c>
      <c r="J5738" s="27">
        <f>IF(I5738="","",INDEX(Daily!$J$2:$J$421,I5738))</f>
        <v/>
      </c>
      <c r="K5738" s="27">
        <f>IF(J5738="","",J5738+cat_offset)</f>
        <v/>
      </c>
      <c r="L5738" s="27">
        <f>IF(J5738="","",MAX(0,E5738-J5738)^2)</f>
        <v/>
      </c>
      <c r="M5738" s="27">
        <f>IF(J5738="","",MAX(0,E5738-(J5738+twcdh_off))^2)</f>
        <v/>
      </c>
      <c r="N5738" s="27">
        <f>IF(E5738="","",MAX(0,E5738-swcdh_thr)^2)</f>
        <v/>
      </c>
      <c r="O5738">
        <f>IF(K5738="","",ROUND(E5738-K5738,0))</f>
        <v/>
      </c>
      <c r="P5738">
        <f>IF(O5738="","",IF(O5738&gt;=1,O5738,0))</f>
        <v/>
      </c>
      <c r="Q5738" s="27">
        <f>IF(E5738="","",MAX(0,E5738-22))</f>
        <v/>
      </c>
      <c r="R5738" s="27">
        <f>IF(H5738=1,E5738,"")</f>
        <v/>
      </c>
      <c r="S5738" s="27">
        <f>IF(AND(H5738=1,J5738&lt;&gt;""),E5738-J5738,"")</f>
        <v/>
      </c>
      <c r="T5738">
        <f>IF(G5738="","",MONTH(G5738))</f>
        <v/>
      </c>
    </row>
    <row r="5739">
      <c r="A5739" s="24" t="n">
        <v>2020</v>
      </c>
      <c r="B5739" s="24" t="n">
        <v>8</v>
      </c>
      <c r="C5739" s="24" t="n">
        <v>27</v>
      </c>
      <c r="D5739" s="24" t="n">
        <v>2</v>
      </c>
      <c r="E5739" s="24" t="n">
        <v>13.23</v>
      </c>
      <c r="F5739" s="25">
        <f>IF($E5739="","",DATE(IF($A5739="",nominal_year,$A5739),$B5739,$C5739)+($D5739-IF(LEFT(hour_conv,1)="1",1,0))/24)</f>
        <v/>
      </c>
      <c r="G5739" s="26">
        <f>IF(F5739="","",INT(F5739))</f>
        <v/>
      </c>
      <c r="H5739">
        <f>IF(G5739="","",IF(AND(MONTH(G5739)*100+DAY(G5739)&gt;=season_lo,MONTH(G5739)*100+DAY(G5739)&lt;=season_hi),1,0))</f>
        <v/>
      </c>
      <c r="I5739">
        <f>IF(G5739="","",G5739-first_day+1)</f>
        <v/>
      </c>
      <c r="J5739" s="27">
        <f>IF(I5739="","",INDEX(Daily!$J$2:$J$421,I5739))</f>
        <v/>
      </c>
      <c r="K5739" s="27">
        <f>IF(J5739="","",J5739+cat_offset)</f>
        <v/>
      </c>
      <c r="L5739" s="27">
        <f>IF(J5739="","",MAX(0,E5739-J5739)^2)</f>
        <v/>
      </c>
      <c r="M5739" s="27">
        <f>IF(J5739="","",MAX(0,E5739-(J5739+twcdh_off))^2)</f>
        <v/>
      </c>
      <c r="N5739" s="27">
        <f>IF(E5739="","",MAX(0,E5739-swcdh_thr)^2)</f>
        <v/>
      </c>
      <c r="O5739">
        <f>IF(K5739="","",ROUND(E5739-K5739,0))</f>
        <v/>
      </c>
      <c r="P5739">
        <f>IF(O5739="","",IF(O5739&gt;=1,O5739,0))</f>
        <v/>
      </c>
      <c r="Q5739" s="27">
        <f>IF(E5739="","",MAX(0,E5739-22))</f>
        <v/>
      </c>
      <c r="R5739" s="27">
        <f>IF(H5739=1,E5739,"")</f>
        <v/>
      </c>
      <c r="S5739" s="27">
        <f>IF(AND(H5739=1,J5739&lt;&gt;""),E5739-J5739,"")</f>
        <v/>
      </c>
      <c r="T5739">
        <f>IF(G5739="","",MONTH(G5739))</f>
        <v/>
      </c>
    </row>
    <row r="5740">
      <c r="A5740" s="24" t="n">
        <v>2020</v>
      </c>
      <c r="B5740" s="24" t="n">
        <v>8</v>
      </c>
      <c r="C5740" s="24" t="n">
        <v>27</v>
      </c>
      <c r="D5740" s="24" t="n">
        <v>3</v>
      </c>
      <c r="E5740" s="24" t="n">
        <v>12.77</v>
      </c>
      <c r="F5740" s="25">
        <f>IF($E5740="","",DATE(IF($A5740="",nominal_year,$A5740),$B5740,$C5740)+($D5740-IF(LEFT(hour_conv,1)="1",1,0))/24)</f>
        <v/>
      </c>
      <c r="G5740" s="26">
        <f>IF(F5740="","",INT(F5740))</f>
        <v/>
      </c>
      <c r="H5740">
        <f>IF(G5740="","",IF(AND(MONTH(G5740)*100+DAY(G5740)&gt;=season_lo,MONTH(G5740)*100+DAY(G5740)&lt;=season_hi),1,0))</f>
        <v/>
      </c>
      <c r="I5740">
        <f>IF(G5740="","",G5740-first_day+1)</f>
        <v/>
      </c>
      <c r="J5740" s="27">
        <f>IF(I5740="","",INDEX(Daily!$J$2:$J$421,I5740))</f>
        <v/>
      </c>
      <c r="K5740" s="27">
        <f>IF(J5740="","",J5740+cat_offset)</f>
        <v/>
      </c>
      <c r="L5740" s="27">
        <f>IF(J5740="","",MAX(0,E5740-J5740)^2)</f>
        <v/>
      </c>
      <c r="M5740" s="27">
        <f>IF(J5740="","",MAX(0,E5740-(J5740+twcdh_off))^2)</f>
        <v/>
      </c>
      <c r="N5740" s="27">
        <f>IF(E5740="","",MAX(0,E5740-swcdh_thr)^2)</f>
        <v/>
      </c>
      <c r="O5740">
        <f>IF(K5740="","",ROUND(E5740-K5740,0))</f>
        <v/>
      </c>
      <c r="P5740">
        <f>IF(O5740="","",IF(O5740&gt;=1,O5740,0))</f>
        <v/>
      </c>
      <c r="Q5740" s="27">
        <f>IF(E5740="","",MAX(0,E5740-22))</f>
        <v/>
      </c>
      <c r="R5740" s="27">
        <f>IF(H5740=1,E5740,"")</f>
        <v/>
      </c>
      <c r="S5740" s="27">
        <f>IF(AND(H5740=1,J5740&lt;&gt;""),E5740-J5740,"")</f>
        <v/>
      </c>
      <c r="T5740">
        <f>IF(G5740="","",MONTH(G5740))</f>
        <v/>
      </c>
    </row>
    <row r="5741">
      <c r="A5741" s="24" t="n">
        <v>2020</v>
      </c>
      <c r="B5741" s="24" t="n">
        <v>8</v>
      </c>
      <c r="C5741" s="24" t="n">
        <v>27</v>
      </c>
      <c r="D5741" s="24" t="n">
        <v>4</v>
      </c>
      <c r="E5741" s="24" t="n">
        <v>12.08</v>
      </c>
      <c r="F5741" s="25">
        <f>IF($E5741="","",DATE(IF($A5741="",nominal_year,$A5741),$B5741,$C5741)+($D5741-IF(LEFT(hour_conv,1)="1",1,0))/24)</f>
        <v/>
      </c>
      <c r="G5741" s="26">
        <f>IF(F5741="","",INT(F5741))</f>
        <v/>
      </c>
      <c r="H5741">
        <f>IF(G5741="","",IF(AND(MONTH(G5741)*100+DAY(G5741)&gt;=season_lo,MONTH(G5741)*100+DAY(G5741)&lt;=season_hi),1,0))</f>
        <v/>
      </c>
      <c r="I5741">
        <f>IF(G5741="","",G5741-first_day+1)</f>
        <v/>
      </c>
      <c r="J5741" s="27">
        <f>IF(I5741="","",INDEX(Daily!$J$2:$J$421,I5741))</f>
        <v/>
      </c>
      <c r="K5741" s="27">
        <f>IF(J5741="","",J5741+cat_offset)</f>
        <v/>
      </c>
      <c r="L5741" s="27">
        <f>IF(J5741="","",MAX(0,E5741-J5741)^2)</f>
        <v/>
      </c>
      <c r="M5741" s="27">
        <f>IF(J5741="","",MAX(0,E5741-(J5741+twcdh_off))^2)</f>
        <v/>
      </c>
      <c r="N5741" s="27">
        <f>IF(E5741="","",MAX(0,E5741-swcdh_thr)^2)</f>
        <v/>
      </c>
      <c r="O5741">
        <f>IF(K5741="","",ROUND(E5741-K5741,0))</f>
        <v/>
      </c>
      <c r="P5741">
        <f>IF(O5741="","",IF(O5741&gt;=1,O5741,0))</f>
        <v/>
      </c>
      <c r="Q5741" s="27">
        <f>IF(E5741="","",MAX(0,E5741-22))</f>
        <v/>
      </c>
      <c r="R5741" s="27">
        <f>IF(H5741=1,E5741,"")</f>
        <v/>
      </c>
      <c r="S5741" s="27">
        <f>IF(AND(H5741=1,J5741&lt;&gt;""),E5741-J5741,"")</f>
        <v/>
      </c>
      <c r="T5741">
        <f>IF(G5741="","",MONTH(G5741))</f>
        <v/>
      </c>
    </row>
    <row r="5742">
      <c r="A5742" s="24" t="n">
        <v>2020</v>
      </c>
      <c r="B5742" s="24" t="n">
        <v>8</v>
      </c>
      <c r="C5742" s="24" t="n">
        <v>27</v>
      </c>
      <c r="D5742" s="24" t="n">
        <v>5</v>
      </c>
      <c r="E5742" s="24" t="n">
        <v>11.75</v>
      </c>
      <c r="F5742" s="25">
        <f>IF($E5742="","",DATE(IF($A5742="",nominal_year,$A5742),$B5742,$C5742)+($D5742-IF(LEFT(hour_conv,1)="1",1,0))/24)</f>
        <v/>
      </c>
      <c r="G5742" s="26">
        <f>IF(F5742="","",INT(F5742))</f>
        <v/>
      </c>
      <c r="H5742">
        <f>IF(G5742="","",IF(AND(MONTH(G5742)*100+DAY(G5742)&gt;=season_lo,MONTH(G5742)*100+DAY(G5742)&lt;=season_hi),1,0))</f>
        <v/>
      </c>
      <c r="I5742">
        <f>IF(G5742="","",G5742-first_day+1)</f>
        <v/>
      </c>
      <c r="J5742" s="27">
        <f>IF(I5742="","",INDEX(Daily!$J$2:$J$421,I5742))</f>
        <v/>
      </c>
      <c r="K5742" s="27">
        <f>IF(J5742="","",J5742+cat_offset)</f>
        <v/>
      </c>
      <c r="L5742" s="27">
        <f>IF(J5742="","",MAX(0,E5742-J5742)^2)</f>
        <v/>
      </c>
      <c r="M5742" s="27">
        <f>IF(J5742="","",MAX(0,E5742-(J5742+twcdh_off))^2)</f>
        <v/>
      </c>
      <c r="N5742" s="27">
        <f>IF(E5742="","",MAX(0,E5742-swcdh_thr)^2)</f>
        <v/>
      </c>
      <c r="O5742">
        <f>IF(K5742="","",ROUND(E5742-K5742,0))</f>
        <v/>
      </c>
      <c r="P5742">
        <f>IF(O5742="","",IF(O5742&gt;=1,O5742,0))</f>
        <v/>
      </c>
      <c r="Q5742" s="27">
        <f>IF(E5742="","",MAX(0,E5742-22))</f>
        <v/>
      </c>
      <c r="R5742" s="27">
        <f>IF(H5742=1,E5742,"")</f>
        <v/>
      </c>
      <c r="S5742" s="27">
        <f>IF(AND(H5742=1,J5742&lt;&gt;""),E5742-J5742,"")</f>
        <v/>
      </c>
      <c r="T5742">
        <f>IF(G5742="","",MONTH(G5742))</f>
        <v/>
      </c>
    </row>
    <row r="5743">
      <c r="A5743" s="24" t="n">
        <v>2020</v>
      </c>
      <c r="B5743" s="24" t="n">
        <v>8</v>
      </c>
      <c r="C5743" s="24" t="n">
        <v>27</v>
      </c>
      <c r="D5743" s="24" t="n">
        <v>6</v>
      </c>
      <c r="E5743" s="24" t="n">
        <v>12.59</v>
      </c>
      <c r="F5743" s="25">
        <f>IF($E5743="","",DATE(IF($A5743="",nominal_year,$A5743),$B5743,$C5743)+($D5743-IF(LEFT(hour_conv,1)="1",1,0))/24)</f>
        <v/>
      </c>
      <c r="G5743" s="26">
        <f>IF(F5743="","",INT(F5743))</f>
        <v/>
      </c>
      <c r="H5743">
        <f>IF(G5743="","",IF(AND(MONTH(G5743)*100+DAY(G5743)&gt;=season_lo,MONTH(G5743)*100+DAY(G5743)&lt;=season_hi),1,0))</f>
        <v/>
      </c>
      <c r="I5743">
        <f>IF(G5743="","",G5743-first_day+1)</f>
        <v/>
      </c>
      <c r="J5743" s="27">
        <f>IF(I5743="","",INDEX(Daily!$J$2:$J$421,I5743))</f>
        <v/>
      </c>
      <c r="K5743" s="27">
        <f>IF(J5743="","",J5743+cat_offset)</f>
        <v/>
      </c>
      <c r="L5743" s="27">
        <f>IF(J5743="","",MAX(0,E5743-J5743)^2)</f>
        <v/>
      </c>
      <c r="M5743" s="27">
        <f>IF(J5743="","",MAX(0,E5743-(J5743+twcdh_off))^2)</f>
        <v/>
      </c>
      <c r="N5743" s="27">
        <f>IF(E5743="","",MAX(0,E5743-swcdh_thr)^2)</f>
        <v/>
      </c>
      <c r="O5743">
        <f>IF(K5743="","",ROUND(E5743-K5743,0))</f>
        <v/>
      </c>
      <c r="P5743">
        <f>IF(O5743="","",IF(O5743&gt;=1,O5743,0))</f>
        <v/>
      </c>
      <c r="Q5743" s="27">
        <f>IF(E5743="","",MAX(0,E5743-22))</f>
        <v/>
      </c>
      <c r="R5743" s="27">
        <f>IF(H5743=1,E5743,"")</f>
        <v/>
      </c>
      <c r="S5743" s="27">
        <f>IF(AND(H5743=1,J5743&lt;&gt;""),E5743-J5743,"")</f>
        <v/>
      </c>
      <c r="T5743">
        <f>IF(G5743="","",MONTH(G5743))</f>
        <v/>
      </c>
    </row>
    <row r="5744">
      <c r="A5744" s="24" t="n">
        <v>2020</v>
      </c>
      <c r="B5744" s="24" t="n">
        <v>8</v>
      </c>
      <c r="C5744" s="24" t="n">
        <v>27</v>
      </c>
      <c r="D5744" s="24" t="n">
        <v>7</v>
      </c>
      <c r="E5744" s="24" t="n">
        <v>13.75</v>
      </c>
      <c r="F5744" s="25">
        <f>IF($E5744="","",DATE(IF($A5744="",nominal_year,$A5744),$B5744,$C5744)+($D5744-IF(LEFT(hour_conv,1)="1",1,0))/24)</f>
        <v/>
      </c>
      <c r="G5744" s="26">
        <f>IF(F5744="","",INT(F5744))</f>
        <v/>
      </c>
      <c r="H5744">
        <f>IF(G5744="","",IF(AND(MONTH(G5744)*100+DAY(G5744)&gt;=season_lo,MONTH(G5744)*100+DAY(G5744)&lt;=season_hi),1,0))</f>
        <v/>
      </c>
      <c r="I5744">
        <f>IF(G5744="","",G5744-first_day+1)</f>
        <v/>
      </c>
      <c r="J5744" s="27">
        <f>IF(I5744="","",INDEX(Daily!$J$2:$J$421,I5744))</f>
        <v/>
      </c>
      <c r="K5744" s="27">
        <f>IF(J5744="","",J5744+cat_offset)</f>
        <v/>
      </c>
      <c r="L5744" s="27">
        <f>IF(J5744="","",MAX(0,E5744-J5744)^2)</f>
        <v/>
      </c>
      <c r="M5744" s="27">
        <f>IF(J5744="","",MAX(0,E5744-(J5744+twcdh_off))^2)</f>
        <v/>
      </c>
      <c r="N5744" s="27">
        <f>IF(E5744="","",MAX(0,E5744-swcdh_thr)^2)</f>
        <v/>
      </c>
      <c r="O5744">
        <f>IF(K5744="","",ROUND(E5744-K5744,0))</f>
        <v/>
      </c>
      <c r="P5744">
        <f>IF(O5744="","",IF(O5744&gt;=1,O5744,0))</f>
        <v/>
      </c>
      <c r="Q5744" s="27">
        <f>IF(E5744="","",MAX(0,E5744-22))</f>
        <v/>
      </c>
      <c r="R5744" s="27">
        <f>IF(H5744=1,E5744,"")</f>
        <v/>
      </c>
      <c r="S5744" s="27">
        <f>IF(AND(H5744=1,J5744&lt;&gt;""),E5744-J5744,"")</f>
        <v/>
      </c>
      <c r="T5744">
        <f>IF(G5744="","",MONTH(G5744))</f>
        <v/>
      </c>
    </row>
    <row r="5745">
      <c r="A5745" s="24" t="n">
        <v>2020</v>
      </c>
      <c r="B5745" s="24" t="n">
        <v>8</v>
      </c>
      <c r="C5745" s="24" t="n">
        <v>27</v>
      </c>
      <c r="D5745" s="24" t="n">
        <v>8</v>
      </c>
      <c r="E5745" s="24" t="n">
        <v>13.59</v>
      </c>
      <c r="F5745" s="25">
        <f>IF($E5745="","",DATE(IF($A5745="",nominal_year,$A5745),$B5745,$C5745)+($D5745-IF(LEFT(hour_conv,1)="1",1,0))/24)</f>
        <v/>
      </c>
      <c r="G5745" s="26">
        <f>IF(F5745="","",INT(F5745))</f>
        <v/>
      </c>
      <c r="H5745">
        <f>IF(G5745="","",IF(AND(MONTH(G5745)*100+DAY(G5745)&gt;=season_lo,MONTH(G5745)*100+DAY(G5745)&lt;=season_hi),1,0))</f>
        <v/>
      </c>
      <c r="I5745">
        <f>IF(G5745="","",G5745-first_day+1)</f>
        <v/>
      </c>
      <c r="J5745" s="27">
        <f>IF(I5745="","",INDEX(Daily!$J$2:$J$421,I5745))</f>
        <v/>
      </c>
      <c r="K5745" s="27">
        <f>IF(J5745="","",J5745+cat_offset)</f>
        <v/>
      </c>
      <c r="L5745" s="27">
        <f>IF(J5745="","",MAX(0,E5745-J5745)^2)</f>
        <v/>
      </c>
      <c r="M5745" s="27">
        <f>IF(J5745="","",MAX(0,E5745-(J5745+twcdh_off))^2)</f>
        <v/>
      </c>
      <c r="N5745" s="27">
        <f>IF(E5745="","",MAX(0,E5745-swcdh_thr)^2)</f>
        <v/>
      </c>
      <c r="O5745">
        <f>IF(K5745="","",ROUND(E5745-K5745,0))</f>
        <v/>
      </c>
      <c r="P5745">
        <f>IF(O5745="","",IF(O5745&gt;=1,O5745,0))</f>
        <v/>
      </c>
      <c r="Q5745" s="27">
        <f>IF(E5745="","",MAX(0,E5745-22))</f>
        <v/>
      </c>
      <c r="R5745" s="27">
        <f>IF(H5745=1,E5745,"")</f>
        <v/>
      </c>
      <c r="S5745" s="27">
        <f>IF(AND(H5745=1,J5745&lt;&gt;""),E5745-J5745,"")</f>
        <v/>
      </c>
      <c r="T5745">
        <f>IF(G5745="","",MONTH(G5745))</f>
        <v/>
      </c>
    </row>
    <row r="5746">
      <c r="A5746" s="24" t="n">
        <v>2020</v>
      </c>
      <c r="B5746" s="24" t="n">
        <v>8</v>
      </c>
      <c r="C5746" s="24" t="n">
        <v>27</v>
      </c>
      <c r="D5746" s="24" t="n">
        <v>9</v>
      </c>
      <c r="E5746" s="24" t="n">
        <v>15.51</v>
      </c>
      <c r="F5746" s="25">
        <f>IF($E5746="","",DATE(IF($A5746="",nominal_year,$A5746),$B5746,$C5746)+($D5746-IF(LEFT(hour_conv,1)="1",1,0))/24)</f>
        <v/>
      </c>
      <c r="G5746" s="26">
        <f>IF(F5746="","",INT(F5746))</f>
        <v/>
      </c>
      <c r="H5746">
        <f>IF(G5746="","",IF(AND(MONTH(G5746)*100+DAY(G5746)&gt;=season_lo,MONTH(G5746)*100+DAY(G5746)&lt;=season_hi),1,0))</f>
        <v/>
      </c>
      <c r="I5746">
        <f>IF(G5746="","",G5746-first_day+1)</f>
        <v/>
      </c>
      <c r="J5746" s="27">
        <f>IF(I5746="","",INDEX(Daily!$J$2:$J$421,I5746))</f>
        <v/>
      </c>
      <c r="K5746" s="27">
        <f>IF(J5746="","",J5746+cat_offset)</f>
        <v/>
      </c>
      <c r="L5746" s="27">
        <f>IF(J5746="","",MAX(0,E5746-J5746)^2)</f>
        <v/>
      </c>
      <c r="M5746" s="27">
        <f>IF(J5746="","",MAX(0,E5746-(J5746+twcdh_off))^2)</f>
        <v/>
      </c>
      <c r="N5746" s="27">
        <f>IF(E5746="","",MAX(0,E5746-swcdh_thr)^2)</f>
        <v/>
      </c>
      <c r="O5746">
        <f>IF(K5746="","",ROUND(E5746-K5746,0))</f>
        <v/>
      </c>
      <c r="P5746">
        <f>IF(O5746="","",IF(O5746&gt;=1,O5746,0))</f>
        <v/>
      </c>
      <c r="Q5746" s="27">
        <f>IF(E5746="","",MAX(0,E5746-22))</f>
        <v/>
      </c>
      <c r="R5746" s="27">
        <f>IF(H5746=1,E5746,"")</f>
        <v/>
      </c>
      <c r="S5746" s="27">
        <f>IF(AND(H5746=1,J5746&lt;&gt;""),E5746-J5746,"")</f>
        <v/>
      </c>
      <c r="T5746">
        <f>IF(G5746="","",MONTH(G5746))</f>
        <v/>
      </c>
    </row>
    <row r="5747">
      <c r="A5747" s="24" t="n">
        <v>2020</v>
      </c>
      <c r="B5747" s="24" t="n">
        <v>8</v>
      </c>
      <c r="C5747" s="24" t="n">
        <v>27</v>
      </c>
      <c r="D5747" s="24" t="n">
        <v>10</v>
      </c>
      <c r="E5747" s="24" t="n">
        <v>17.06</v>
      </c>
      <c r="F5747" s="25">
        <f>IF($E5747="","",DATE(IF($A5747="",nominal_year,$A5747),$B5747,$C5747)+($D5747-IF(LEFT(hour_conv,1)="1",1,0))/24)</f>
        <v/>
      </c>
      <c r="G5747" s="26">
        <f>IF(F5747="","",INT(F5747))</f>
        <v/>
      </c>
      <c r="H5747">
        <f>IF(G5747="","",IF(AND(MONTH(G5747)*100+DAY(G5747)&gt;=season_lo,MONTH(G5747)*100+DAY(G5747)&lt;=season_hi),1,0))</f>
        <v/>
      </c>
      <c r="I5747">
        <f>IF(G5747="","",G5747-first_day+1)</f>
        <v/>
      </c>
      <c r="J5747" s="27">
        <f>IF(I5747="","",INDEX(Daily!$J$2:$J$421,I5747))</f>
        <v/>
      </c>
      <c r="K5747" s="27">
        <f>IF(J5747="","",J5747+cat_offset)</f>
        <v/>
      </c>
      <c r="L5747" s="27">
        <f>IF(J5747="","",MAX(0,E5747-J5747)^2)</f>
        <v/>
      </c>
      <c r="M5747" s="27">
        <f>IF(J5747="","",MAX(0,E5747-(J5747+twcdh_off))^2)</f>
        <v/>
      </c>
      <c r="N5747" s="27">
        <f>IF(E5747="","",MAX(0,E5747-swcdh_thr)^2)</f>
        <v/>
      </c>
      <c r="O5747">
        <f>IF(K5747="","",ROUND(E5747-K5747,0))</f>
        <v/>
      </c>
      <c r="P5747">
        <f>IF(O5747="","",IF(O5747&gt;=1,O5747,0))</f>
        <v/>
      </c>
      <c r="Q5747" s="27">
        <f>IF(E5747="","",MAX(0,E5747-22))</f>
        <v/>
      </c>
      <c r="R5747" s="27">
        <f>IF(H5747=1,E5747,"")</f>
        <v/>
      </c>
      <c r="S5747" s="27">
        <f>IF(AND(H5747=1,J5747&lt;&gt;""),E5747-J5747,"")</f>
        <v/>
      </c>
      <c r="T5747">
        <f>IF(G5747="","",MONTH(G5747))</f>
        <v/>
      </c>
    </row>
    <row r="5748">
      <c r="A5748" s="24" t="n">
        <v>2020</v>
      </c>
      <c r="B5748" s="24" t="n">
        <v>8</v>
      </c>
      <c r="C5748" s="24" t="n">
        <v>27</v>
      </c>
      <c r="D5748" s="24" t="n">
        <v>11</v>
      </c>
      <c r="E5748" s="24" t="n">
        <v>17.84</v>
      </c>
      <c r="F5748" s="25">
        <f>IF($E5748="","",DATE(IF($A5748="",nominal_year,$A5748),$B5748,$C5748)+($D5748-IF(LEFT(hour_conv,1)="1",1,0))/24)</f>
        <v/>
      </c>
      <c r="G5748" s="26">
        <f>IF(F5748="","",INT(F5748))</f>
        <v/>
      </c>
      <c r="H5748">
        <f>IF(G5748="","",IF(AND(MONTH(G5748)*100+DAY(G5748)&gt;=season_lo,MONTH(G5748)*100+DAY(G5748)&lt;=season_hi),1,0))</f>
        <v/>
      </c>
      <c r="I5748">
        <f>IF(G5748="","",G5748-first_day+1)</f>
        <v/>
      </c>
      <c r="J5748" s="27">
        <f>IF(I5748="","",INDEX(Daily!$J$2:$J$421,I5748))</f>
        <v/>
      </c>
      <c r="K5748" s="27">
        <f>IF(J5748="","",J5748+cat_offset)</f>
        <v/>
      </c>
      <c r="L5748" s="27">
        <f>IF(J5748="","",MAX(0,E5748-J5748)^2)</f>
        <v/>
      </c>
      <c r="M5748" s="27">
        <f>IF(J5748="","",MAX(0,E5748-(J5748+twcdh_off))^2)</f>
        <v/>
      </c>
      <c r="N5748" s="27">
        <f>IF(E5748="","",MAX(0,E5748-swcdh_thr)^2)</f>
        <v/>
      </c>
      <c r="O5748">
        <f>IF(K5748="","",ROUND(E5748-K5748,0))</f>
        <v/>
      </c>
      <c r="P5748">
        <f>IF(O5748="","",IF(O5748&gt;=1,O5748,0))</f>
        <v/>
      </c>
      <c r="Q5748" s="27">
        <f>IF(E5748="","",MAX(0,E5748-22))</f>
        <v/>
      </c>
      <c r="R5748" s="27">
        <f>IF(H5748=1,E5748,"")</f>
        <v/>
      </c>
      <c r="S5748" s="27">
        <f>IF(AND(H5748=1,J5748&lt;&gt;""),E5748-J5748,"")</f>
        <v/>
      </c>
      <c r="T5748">
        <f>IF(G5748="","",MONTH(G5748))</f>
        <v/>
      </c>
    </row>
    <row r="5749">
      <c r="A5749" s="24" t="n">
        <v>2020</v>
      </c>
      <c r="B5749" s="24" t="n">
        <v>8</v>
      </c>
      <c r="C5749" s="24" t="n">
        <v>27</v>
      </c>
      <c r="D5749" s="24" t="n">
        <v>12</v>
      </c>
      <c r="E5749" s="24" t="n">
        <v>18.72</v>
      </c>
      <c r="F5749" s="25">
        <f>IF($E5749="","",DATE(IF($A5749="",nominal_year,$A5749),$B5749,$C5749)+($D5749-IF(LEFT(hour_conv,1)="1",1,0))/24)</f>
        <v/>
      </c>
      <c r="G5749" s="26">
        <f>IF(F5749="","",INT(F5749))</f>
        <v/>
      </c>
      <c r="H5749">
        <f>IF(G5749="","",IF(AND(MONTH(G5749)*100+DAY(G5749)&gt;=season_lo,MONTH(G5749)*100+DAY(G5749)&lt;=season_hi),1,0))</f>
        <v/>
      </c>
      <c r="I5749">
        <f>IF(G5749="","",G5749-first_day+1)</f>
        <v/>
      </c>
      <c r="J5749" s="27">
        <f>IF(I5749="","",INDEX(Daily!$J$2:$J$421,I5749))</f>
        <v/>
      </c>
      <c r="K5749" s="27">
        <f>IF(J5749="","",J5749+cat_offset)</f>
        <v/>
      </c>
      <c r="L5749" s="27">
        <f>IF(J5749="","",MAX(0,E5749-J5749)^2)</f>
        <v/>
      </c>
      <c r="M5749" s="27">
        <f>IF(J5749="","",MAX(0,E5749-(J5749+twcdh_off))^2)</f>
        <v/>
      </c>
      <c r="N5749" s="27">
        <f>IF(E5749="","",MAX(0,E5749-swcdh_thr)^2)</f>
        <v/>
      </c>
      <c r="O5749">
        <f>IF(K5749="","",ROUND(E5749-K5749,0))</f>
        <v/>
      </c>
      <c r="P5749">
        <f>IF(O5749="","",IF(O5749&gt;=1,O5749,0))</f>
        <v/>
      </c>
      <c r="Q5749" s="27">
        <f>IF(E5749="","",MAX(0,E5749-22))</f>
        <v/>
      </c>
      <c r="R5749" s="27">
        <f>IF(H5749=1,E5749,"")</f>
        <v/>
      </c>
      <c r="S5749" s="27">
        <f>IF(AND(H5749=1,J5749&lt;&gt;""),E5749-J5749,"")</f>
        <v/>
      </c>
      <c r="T5749">
        <f>IF(G5749="","",MONTH(G5749))</f>
        <v/>
      </c>
    </row>
    <row r="5750">
      <c r="A5750" s="24" t="n">
        <v>2020</v>
      </c>
      <c r="B5750" s="24" t="n">
        <v>8</v>
      </c>
      <c r="C5750" s="24" t="n">
        <v>27</v>
      </c>
      <c r="D5750" s="24" t="n">
        <v>13</v>
      </c>
      <c r="E5750" s="24" t="n">
        <v>20.82</v>
      </c>
      <c r="F5750" s="25">
        <f>IF($E5750="","",DATE(IF($A5750="",nominal_year,$A5750),$B5750,$C5750)+($D5750-IF(LEFT(hour_conv,1)="1",1,0))/24)</f>
        <v/>
      </c>
      <c r="G5750" s="26">
        <f>IF(F5750="","",INT(F5750))</f>
        <v/>
      </c>
      <c r="H5750">
        <f>IF(G5750="","",IF(AND(MONTH(G5750)*100+DAY(G5750)&gt;=season_lo,MONTH(G5750)*100+DAY(G5750)&lt;=season_hi),1,0))</f>
        <v/>
      </c>
      <c r="I5750">
        <f>IF(G5750="","",G5750-first_day+1)</f>
        <v/>
      </c>
      <c r="J5750" s="27">
        <f>IF(I5750="","",INDEX(Daily!$J$2:$J$421,I5750))</f>
        <v/>
      </c>
      <c r="K5750" s="27">
        <f>IF(J5750="","",J5750+cat_offset)</f>
        <v/>
      </c>
      <c r="L5750" s="27">
        <f>IF(J5750="","",MAX(0,E5750-J5750)^2)</f>
        <v/>
      </c>
      <c r="M5750" s="27">
        <f>IF(J5750="","",MAX(0,E5750-(J5750+twcdh_off))^2)</f>
        <v/>
      </c>
      <c r="N5750" s="27">
        <f>IF(E5750="","",MAX(0,E5750-swcdh_thr)^2)</f>
        <v/>
      </c>
      <c r="O5750">
        <f>IF(K5750="","",ROUND(E5750-K5750,0))</f>
        <v/>
      </c>
      <c r="P5750">
        <f>IF(O5750="","",IF(O5750&gt;=1,O5750,0))</f>
        <v/>
      </c>
      <c r="Q5750" s="27">
        <f>IF(E5750="","",MAX(0,E5750-22))</f>
        <v/>
      </c>
      <c r="R5750" s="27">
        <f>IF(H5750=1,E5750,"")</f>
        <v/>
      </c>
      <c r="S5750" s="27">
        <f>IF(AND(H5750=1,J5750&lt;&gt;""),E5750-J5750,"")</f>
        <v/>
      </c>
      <c r="T5750">
        <f>IF(G5750="","",MONTH(G5750))</f>
        <v/>
      </c>
    </row>
    <row r="5751">
      <c r="A5751" s="24" t="n">
        <v>2020</v>
      </c>
      <c r="B5751" s="24" t="n">
        <v>8</v>
      </c>
      <c r="C5751" s="24" t="n">
        <v>27</v>
      </c>
      <c r="D5751" s="24" t="n">
        <v>14</v>
      </c>
      <c r="E5751" s="24" t="n">
        <v>21.4</v>
      </c>
      <c r="F5751" s="25">
        <f>IF($E5751="","",DATE(IF($A5751="",nominal_year,$A5751),$B5751,$C5751)+($D5751-IF(LEFT(hour_conv,1)="1",1,0))/24)</f>
        <v/>
      </c>
      <c r="G5751" s="26">
        <f>IF(F5751="","",INT(F5751))</f>
        <v/>
      </c>
      <c r="H5751">
        <f>IF(G5751="","",IF(AND(MONTH(G5751)*100+DAY(G5751)&gt;=season_lo,MONTH(G5751)*100+DAY(G5751)&lt;=season_hi),1,0))</f>
        <v/>
      </c>
      <c r="I5751">
        <f>IF(G5751="","",G5751-first_day+1)</f>
        <v/>
      </c>
      <c r="J5751" s="27">
        <f>IF(I5751="","",INDEX(Daily!$J$2:$J$421,I5751))</f>
        <v/>
      </c>
      <c r="K5751" s="27">
        <f>IF(J5751="","",J5751+cat_offset)</f>
        <v/>
      </c>
      <c r="L5751" s="27">
        <f>IF(J5751="","",MAX(0,E5751-J5751)^2)</f>
        <v/>
      </c>
      <c r="M5751" s="27">
        <f>IF(J5751="","",MAX(0,E5751-(J5751+twcdh_off))^2)</f>
        <v/>
      </c>
      <c r="N5751" s="27">
        <f>IF(E5751="","",MAX(0,E5751-swcdh_thr)^2)</f>
        <v/>
      </c>
      <c r="O5751">
        <f>IF(K5751="","",ROUND(E5751-K5751,0))</f>
        <v/>
      </c>
      <c r="P5751">
        <f>IF(O5751="","",IF(O5751&gt;=1,O5751,0))</f>
        <v/>
      </c>
      <c r="Q5751" s="27">
        <f>IF(E5751="","",MAX(0,E5751-22))</f>
        <v/>
      </c>
      <c r="R5751" s="27">
        <f>IF(H5751=1,E5751,"")</f>
        <v/>
      </c>
      <c r="S5751" s="27">
        <f>IF(AND(H5751=1,J5751&lt;&gt;""),E5751-J5751,"")</f>
        <v/>
      </c>
      <c r="T5751">
        <f>IF(G5751="","",MONTH(G5751))</f>
        <v/>
      </c>
    </row>
    <row r="5752">
      <c r="A5752" s="24" t="n">
        <v>2020</v>
      </c>
      <c r="B5752" s="24" t="n">
        <v>8</v>
      </c>
      <c r="C5752" s="24" t="n">
        <v>27</v>
      </c>
      <c r="D5752" s="24" t="n">
        <v>15</v>
      </c>
      <c r="E5752" s="24" t="n">
        <v>21.2</v>
      </c>
      <c r="F5752" s="25">
        <f>IF($E5752="","",DATE(IF($A5752="",nominal_year,$A5752),$B5752,$C5752)+($D5752-IF(LEFT(hour_conv,1)="1",1,0))/24)</f>
        <v/>
      </c>
      <c r="G5752" s="26">
        <f>IF(F5752="","",INT(F5752))</f>
        <v/>
      </c>
      <c r="H5752">
        <f>IF(G5752="","",IF(AND(MONTH(G5752)*100+DAY(G5752)&gt;=season_lo,MONTH(G5752)*100+DAY(G5752)&lt;=season_hi),1,0))</f>
        <v/>
      </c>
      <c r="I5752">
        <f>IF(G5752="","",G5752-first_day+1)</f>
        <v/>
      </c>
      <c r="J5752" s="27">
        <f>IF(I5752="","",INDEX(Daily!$J$2:$J$421,I5752))</f>
        <v/>
      </c>
      <c r="K5752" s="27">
        <f>IF(J5752="","",J5752+cat_offset)</f>
        <v/>
      </c>
      <c r="L5752" s="27">
        <f>IF(J5752="","",MAX(0,E5752-J5752)^2)</f>
        <v/>
      </c>
      <c r="M5752" s="27">
        <f>IF(J5752="","",MAX(0,E5752-(J5752+twcdh_off))^2)</f>
        <v/>
      </c>
      <c r="N5752" s="27">
        <f>IF(E5752="","",MAX(0,E5752-swcdh_thr)^2)</f>
        <v/>
      </c>
      <c r="O5752">
        <f>IF(K5752="","",ROUND(E5752-K5752,0))</f>
        <v/>
      </c>
      <c r="P5752">
        <f>IF(O5752="","",IF(O5752&gt;=1,O5752,0))</f>
        <v/>
      </c>
      <c r="Q5752" s="27">
        <f>IF(E5752="","",MAX(0,E5752-22))</f>
        <v/>
      </c>
      <c r="R5752" s="27">
        <f>IF(H5752=1,E5752,"")</f>
        <v/>
      </c>
      <c r="S5752" s="27">
        <f>IF(AND(H5752=1,J5752&lt;&gt;""),E5752-J5752,"")</f>
        <v/>
      </c>
      <c r="T5752">
        <f>IF(G5752="","",MONTH(G5752))</f>
        <v/>
      </c>
    </row>
    <row r="5753">
      <c r="A5753" s="24" t="n">
        <v>2020</v>
      </c>
      <c r="B5753" s="24" t="n">
        <v>8</v>
      </c>
      <c r="C5753" s="24" t="n">
        <v>27</v>
      </c>
      <c r="D5753" s="24" t="n">
        <v>16</v>
      </c>
      <c r="E5753" s="24" t="n">
        <v>21.98</v>
      </c>
      <c r="F5753" s="25">
        <f>IF($E5753="","",DATE(IF($A5753="",nominal_year,$A5753),$B5753,$C5753)+($D5753-IF(LEFT(hour_conv,1)="1",1,0))/24)</f>
        <v/>
      </c>
      <c r="G5753" s="26">
        <f>IF(F5753="","",INT(F5753))</f>
        <v/>
      </c>
      <c r="H5753">
        <f>IF(G5753="","",IF(AND(MONTH(G5753)*100+DAY(G5753)&gt;=season_lo,MONTH(G5753)*100+DAY(G5753)&lt;=season_hi),1,0))</f>
        <v/>
      </c>
      <c r="I5753">
        <f>IF(G5753="","",G5753-first_day+1)</f>
        <v/>
      </c>
      <c r="J5753" s="27">
        <f>IF(I5753="","",INDEX(Daily!$J$2:$J$421,I5753))</f>
        <v/>
      </c>
      <c r="K5753" s="27">
        <f>IF(J5753="","",J5753+cat_offset)</f>
        <v/>
      </c>
      <c r="L5753" s="27">
        <f>IF(J5753="","",MAX(0,E5753-J5753)^2)</f>
        <v/>
      </c>
      <c r="M5753" s="27">
        <f>IF(J5753="","",MAX(0,E5753-(J5753+twcdh_off))^2)</f>
        <v/>
      </c>
      <c r="N5753" s="27">
        <f>IF(E5753="","",MAX(0,E5753-swcdh_thr)^2)</f>
        <v/>
      </c>
      <c r="O5753">
        <f>IF(K5753="","",ROUND(E5753-K5753,0))</f>
        <v/>
      </c>
      <c r="P5753">
        <f>IF(O5753="","",IF(O5753&gt;=1,O5753,0))</f>
        <v/>
      </c>
      <c r="Q5753" s="27">
        <f>IF(E5753="","",MAX(0,E5753-22))</f>
        <v/>
      </c>
      <c r="R5753" s="27">
        <f>IF(H5753=1,E5753,"")</f>
        <v/>
      </c>
      <c r="S5753" s="27">
        <f>IF(AND(H5753=1,J5753&lt;&gt;""),E5753-J5753,"")</f>
        <v/>
      </c>
      <c r="T5753">
        <f>IF(G5753="","",MONTH(G5753))</f>
        <v/>
      </c>
    </row>
    <row r="5754">
      <c r="A5754" s="24" t="n">
        <v>2020</v>
      </c>
      <c r="B5754" s="24" t="n">
        <v>8</v>
      </c>
      <c r="C5754" s="24" t="n">
        <v>27</v>
      </c>
      <c r="D5754" s="24" t="n">
        <v>17</v>
      </c>
      <c r="E5754" s="24" t="n">
        <v>21.81</v>
      </c>
      <c r="F5754" s="25">
        <f>IF($E5754="","",DATE(IF($A5754="",nominal_year,$A5754),$B5754,$C5754)+($D5754-IF(LEFT(hour_conv,1)="1",1,0))/24)</f>
        <v/>
      </c>
      <c r="G5754" s="26">
        <f>IF(F5754="","",INT(F5754))</f>
        <v/>
      </c>
      <c r="H5754">
        <f>IF(G5754="","",IF(AND(MONTH(G5754)*100+DAY(G5754)&gt;=season_lo,MONTH(G5754)*100+DAY(G5754)&lt;=season_hi),1,0))</f>
        <v/>
      </c>
      <c r="I5754">
        <f>IF(G5754="","",G5754-first_day+1)</f>
        <v/>
      </c>
      <c r="J5754" s="27">
        <f>IF(I5754="","",INDEX(Daily!$J$2:$J$421,I5754))</f>
        <v/>
      </c>
      <c r="K5754" s="27">
        <f>IF(J5754="","",J5754+cat_offset)</f>
        <v/>
      </c>
      <c r="L5754" s="27">
        <f>IF(J5754="","",MAX(0,E5754-J5754)^2)</f>
        <v/>
      </c>
      <c r="M5754" s="27">
        <f>IF(J5754="","",MAX(0,E5754-(J5754+twcdh_off))^2)</f>
        <v/>
      </c>
      <c r="N5754" s="27">
        <f>IF(E5754="","",MAX(0,E5754-swcdh_thr)^2)</f>
        <v/>
      </c>
      <c r="O5754">
        <f>IF(K5754="","",ROUND(E5754-K5754,0))</f>
        <v/>
      </c>
      <c r="P5754">
        <f>IF(O5754="","",IF(O5754&gt;=1,O5754,0))</f>
        <v/>
      </c>
      <c r="Q5754" s="27">
        <f>IF(E5754="","",MAX(0,E5754-22))</f>
        <v/>
      </c>
      <c r="R5754" s="27">
        <f>IF(H5754=1,E5754,"")</f>
        <v/>
      </c>
      <c r="S5754" s="27">
        <f>IF(AND(H5754=1,J5754&lt;&gt;""),E5754-J5754,"")</f>
        <v/>
      </c>
      <c r="T5754">
        <f>IF(G5754="","",MONTH(G5754))</f>
        <v/>
      </c>
    </row>
    <row r="5755">
      <c r="A5755" s="24" t="n">
        <v>2020</v>
      </c>
      <c r="B5755" s="24" t="n">
        <v>8</v>
      </c>
      <c r="C5755" s="24" t="n">
        <v>27</v>
      </c>
      <c r="D5755" s="24" t="n">
        <v>18</v>
      </c>
      <c r="E5755" s="24" t="n">
        <v>20.38</v>
      </c>
      <c r="F5755" s="25">
        <f>IF($E5755="","",DATE(IF($A5755="",nominal_year,$A5755),$B5755,$C5755)+($D5755-IF(LEFT(hour_conv,1)="1",1,0))/24)</f>
        <v/>
      </c>
      <c r="G5755" s="26">
        <f>IF(F5755="","",INT(F5755))</f>
        <v/>
      </c>
      <c r="H5755">
        <f>IF(G5755="","",IF(AND(MONTH(G5755)*100+DAY(G5755)&gt;=season_lo,MONTH(G5755)*100+DAY(G5755)&lt;=season_hi),1,0))</f>
        <v/>
      </c>
      <c r="I5755">
        <f>IF(G5755="","",G5755-first_day+1)</f>
        <v/>
      </c>
      <c r="J5755" s="27">
        <f>IF(I5755="","",INDEX(Daily!$J$2:$J$421,I5755))</f>
        <v/>
      </c>
      <c r="K5755" s="27">
        <f>IF(J5755="","",J5755+cat_offset)</f>
        <v/>
      </c>
      <c r="L5755" s="27">
        <f>IF(J5755="","",MAX(0,E5755-J5755)^2)</f>
        <v/>
      </c>
      <c r="M5755" s="27">
        <f>IF(J5755="","",MAX(0,E5755-(J5755+twcdh_off))^2)</f>
        <v/>
      </c>
      <c r="N5755" s="27">
        <f>IF(E5755="","",MAX(0,E5755-swcdh_thr)^2)</f>
        <v/>
      </c>
      <c r="O5755">
        <f>IF(K5755="","",ROUND(E5755-K5755,0))</f>
        <v/>
      </c>
      <c r="P5755">
        <f>IF(O5755="","",IF(O5755&gt;=1,O5755,0))</f>
        <v/>
      </c>
      <c r="Q5755" s="27">
        <f>IF(E5755="","",MAX(0,E5755-22))</f>
        <v/>
      </c>
      <c r="R5755" s="27">
        <f>IF(H5755=1,E5755,"")</f>
        <v/>
      </c>
      <c r="S5755" s="27">
        <f>IF(AND(H5755=1,J5755&lt;&gt;""),E5755-J5755,"")</f>
        <v/>
      </c>
      <c r="T5755">
        <f>IF(G5755="","",MONTH(G5755))</f>
        <v/>
      </c>
    </row>
    <row r="5756">
      <c r="A5756" s="24" t="n">
        <v>2020</v>
      </c>
      <c r="B5756" s="24" t="n">
        <v>8</v>
      </c>
      <c r="C5756" s="24" t="n">
        <v>27</v>
      </c>
      <c r="D5756" s="24" t="n">
        <v>19</v>
      </c>
      <c r="E5756" s="24" t="n">
        <v>21.17</v>
      </c>
      <c r="F5756" s="25">
        <f>IF($E5756="","",DATE(IF($A5756="",nominal_year,$A5756),$B5756,$C5756)+($D5756-IF(LEFT(hour_conv,1)="1",1,0))/24)</f>
        <v/>
      </c>
      <c r="G5756" s="26">
        <f>IF(F5756="","",INT(F5756))</f>
        <v/>
      </c>
      <c r="H5756">
        <f>IF(G5756="","",IF(AND(MONTH(G5756)*100+DAY(G5756)&gt;=season_lo,MONTH(G5756)*100+DAY(G5756)&lt;=season_hi),1,0))</f>
        <v/>
      </c>
      <c r="I5756">
        <f>IF(G5756="","",G5756-first_day+1)</f>
        <v/>
      </c>
      <c r="J5756" s="27">
        <f>IF(I5756="","",INDEX(Daily!$J$2:$J$421,I5756))</f>
        <v/>
      </c>
      <c r="K5756" s="27">
        <f>IF(J5756="","",J5756+cat_offset)</f>
        <v/>
      </c>
      <c r="L5756" s="27">
        <f>IF(J5756="","",MAX(0,E5756-J5756)^2)</f>
        <v/>
      </c>
      <c r="M5756" s="27">
        <f>IF(J5756="","",MAX(0,E5756-(J5756+twcdh_off))^2)</f>
        <v/>
      </c>
      <c r="N5756" s="27">
        <f>IF(E5756="","",MAX(0,E5756-swcdh_thr)^2)</f>
        <v/>
      </c>
      <c r="O5756">
        <f>IF(K5756="","",ROUND(E5756-K5756,0))</f>
        <v/>
      </c>
      <c r="P5756">
        <f>IF(O5756="","",IF(O5756&gt;=1,O5756,0))</f>
        <v/>
      </c>
      <c r="Q5756" s="27">
        <f>IF(E5756="","",MAX(0,E5756-22))</f>
        <v/>
      </c>
      <c r="R5756" s="27">
        <f>IF(H5756=1,E5756,"")</f>
        <v/>
      </c>
      <c r="S5756" s="27">
        <f>IF(AND(H5756=1,J5756&lt;&gt;""),E5756-J5756,"")</f>
        <v/>
      </c>
      <c r="T5756">
        <f>IF(G5756="","",MONTH(G5756))</f>
        <v/>
      </c>
    </row>
    <row r="5757">
      <c r="A5757" s="24" t="n">
        <v>2020</v>
      </c>
      <c r="B5757" s="24" t="n">
        <v>8</v>
      </c>
      <c r="C5757" s="24" t="n">
        <v>27</v>
      </c>
      <c r="D5757" s="24" t="n">
        <v>20</v>
      </c>
      <c r="E5757" s="24" t="n">
        <v>18.77</v>
      </c>
      <c r="F5757" s="25">
        <f>IF($E5757="","",DATE(IF($A5757="",nominal_year,$A5757),$B5757,$C5757)+($D5757-IF(LEFT(hour_conv,1)="1",1,0))/24)</f>
        <v/>
      </c>
      <c r="G5757" s="26">
        <f>IF(F5757="","",INT(F5757))</f>
        <v/>
      </c>
      <c r="H5757">
        <f>IF(G5757="","",IF(AND(MONTH(G5757)*100+DAY(G5757)&gt;=season_lo,MONTH(G5757)*100+DAY(G5757)&lt;=season_hi),1,0))</f>
        <v/>
      </c>
      <c r="I5757">
        <f>IF(G5757="","",G5757-first_day+1)</f>
        <v/>
      </c>
      <c r="J5757" s="27">
        <f>IF(I5757="","",INDEX(Daily!$J$2:$J$421,I5757))</f>
        <v/>
      </c>
      <c r="K5757" s="27">
        <f>IF(J5757="","",J5757+cat_offset)</f>
        <v/>
      </c>
      <c r="L5757" s="27">
        <f>IF(J5757="","",MAX(0,E5757-J5757)^2)</f>
        <v/>
      </c>
      <c r="M5757" s="27">
        <f>IF(J5757="","",MAX(0,E5757-(J5757+twcdh_off))^2)</f>
        <v/>
      </c>
      <c r="N5757" s="27">
        <f>IF(E5757="","",MAX(0,E5757-swcdh_thr)^2)</f>
        <v/>
      </c>
      <c r="O5757">
        <f>IF(K5757="","",ROUND(E5757-K5757,0))</f>
        <v/>
      </c>
      <c r="P5757">
        <f>IF(O5757="","",IF(O5757&gt;=1,O5757,0))</f>
        <v/>
      </c>
      <c r="Q5757" s="27">
        <f>IF(E5757="","",MAX(0,E5757-22))</f>
        <v/>
      </c>
      <c r="R5757" s="27">
        <f>IF(H5757=1,E5757,"")</f>
        <v/>
      </c>
      <c r="S5757" s="27">
        <f>IF(AND(H5757=1,J5757&lt;&gt;""),E5757-J5757,"")</f>
        <v/>
      </c>
      <c r="T5757">
        <f>IF(G5757="","",MONTH(G5757))</f>
        <v/>
      </c>
    </row>
    <row r="5758">
      <c r="A5758" s="24" t="n">
        <v>2020</v>
      </c>
      <c r="B5758" s="24" t="n">
        <v>8</v>
      </c>
      <c r="C5758" s="24" t="n">
        <v>27</v>
      </c>
      <c r="D5758" s="24" t="n">
        <v>21</v>
      </c>
      <c r="E5758" s="24" t="n">
        <v>17.93</v>
      </c>
      <c r="F5758" s="25">
        <f>IF($E5758="","",DATE(IF($A5758="",nominal_year,$A5758),$B5758,$C5758)+($D5758-IF(LEFT(hour_conv,1)="1",1,0))/24)</f>
        <v/>
      </c>
      <c r="G5758" s="26">
        <f>IF(F5758="","",INT(F5758))</f>
        <v/>
      </c>
      <c r="H5758">
        <f>IF(G5758="","",IF(AND(MONTH(G5758)*100+DAY(G5758)&gt;=season_lo,MONTH(G5758)*100+DAY(G5758)&lt;=season_hi),1,0))</f>
        <v/>
      </c>
      <c r="I5758">
        <f>IF(G5758="","",G5758-first_day+1)</f>
        <v/>
      </c>
      <c r="J5758" s="27">
        <f>IF(I5758="","",INDEX(Daily!$J$2:$J$421,I5758))</f>
        <v/>
      </c>
      <c r="K5758" s="27">
        <f>IF(J5758="","",J5758+cat_offset)</f>
        <v/>
      </c>
      <c r="L5758" s="27">
        <f>IF(J5758="","",MAX(0,E5758-J5758)^2)</f>
        <v/>
      </c>
      <c r="M5758" s="27">
        <f>IF(J5758="","",MAX(0,E5758-(J5758+twcdh_off))^2)</f>
        <v/>
      </c>
      <c r="N5758" s="27">
        <f>IF(E5758="","",MAX(0,E5758-swcdh_thr)^2)</f>
        <v/>
      </c>
      <c r="O5758">
        <f>IF(K5758="","",ROUND(E5758-K5758,0))</f>
        <v/>
      </c>
      <c r="P5758">
        <f>IF(O5758="","",IF(O5758&gt;=1,O5758,0))</f>
        <v/>
      </c>
      <c r="Q5758" s="27">
        <f>IF(E5758="","",MAX(0,E5758-22))</f>
        <v/>
      </c>
      <c r="R5758" s="27">
        <f>IF(H5758=1,E5758,"")</f>
        <v/>
      </c>
      <c r="S5758" s="27">
        <f>IF(AND(H5758=1,J5758&lt;&gt;""),E5758-J5758,"")</f>
        <v/>
      </c>
      <c r="T5758">
        <f>IF(G5758="","",MONTH(G5758))</f>
        <v/>
      </c>
    </row>
    <row r="5759">
      <c r="A5759" s="24" t="n">
        <v>2020</v>
      </c>
      <c r="B5759" s="24" t="n">
        <v>8</v>
      </c>
      <c r="C5759" s="24" t="n">
        <v>27</v>
      </c>
      <c r="D5759" s="24" t="n">
        <v>22</v>
      </c>
      <c r="E5759" s="24" t="n">
        <v>16.41</v>
      </c>
      <c r="F5759" s="25">
        <f>IF($E5759="","",DATE(IF($A5759="",nominal_year,$A5759),$B5759,$C5759)+($D5759-IF(LEFT(hour_conv,1)="1",1,0))/24)</f>
        <v/>
      </c>
      <c r="G5759" s="26">
        <f>IF(F5759="","",INT(F5759))</f>
        <v/>
      </c>
      <c r="H5759">
        <f>IF(G5759="","",IF(AND(MONTH(G5759)*100+DAY(G5759)&gt;=season_lo,MONTH(G5759)*100+DAY(G5759)&lt;=season_hi),1,0))</f>
        <v/>
      </c>
      <c r="I5759">
        <f>IF(G5759="","",G5759-first_day+1)</f>
        <v/>
      </c>
      <c r="J5759" s="27">
        <f>IF(I5759="","",INDEX(Daily!$J$2:$J$421,I5759))</f>
        <v/>
      </c>
      <c r="K5759" s="27">
        <f>IF(J5759="","",J5759+cat_offset)</f>
        <v/>
      </c>
      <c r="L5759" s="27">
        <f>IF(J5759="","",MAX(0,E5759-J5759)^2)</f>
        <v/>
      </c>
      <c r="M5759" s="27">
        <f>IF(J5759="","",MAX(0,E5759-(J5759+twcdh_off))^2)</f>
        <v/>
      </c>
      <c r="N5759" s="27">
        <f>IF(E5759="","",MAX(0,E5759-swcdh_thr)^2)</f>
        <v/>
      </c>
      <c r="O5759">
        <f>IF(K5759="","",ROUND(E5759-K5759,0))</f>
        <v/>
      </c>
      <c r="P5759">
        <f>IF(O5759="","",IF(O5759&gt;=1,O5759,0))</f>
        <v/>
      </c>
      <c r="Q5759" s="27">
        <f>IF(E5759="","",MAX(0,E5759-22))</f>
        <v/>
      </c>
      <c r="R5759" s="27">
        <f>IF(H5759=1,E5759,"")</f>
        <v/>
      </c>
      <c r="S5759" s="27">
        <f>IF(AND(H5759=1,J5759&lt;&gt;""),E5759-J5759,"")</f>
        <v/>
      </c>
      <c r="T5759">
        <f>IF(G5759="","",MONTH(G5759))</f>
        <v/>
      </c>
    </row>
    <row r="5760">
      <c r="A5760" s="24" t="n">
        <v>2020</v>
      </c>
      <c r="B5760" s="24" t="n">
        <v>8</v>
      </c>
      <c r="C5760" s="24" t="n">
        <v>27</v>
      </c>
      <c r="D5760" s="24" t="n">
        <v>23</v>
      </c>
      <c r="E5760" s="24" t="n">
        <v>15.69</v>
      </c>
      <c r="F5760" s="25">
        <f>IF($E5760="","",DATE(IF($A5760="",nominal_year,$A5760),$B5760,$C5760)+($D5760-IF(LEFT(hour_conv,1)="1",1,0))/24)</f>
        <v/>
      </c>
      <c r="G5760" s="26">
        <f>IF(F5760="","",INT(F5760))</f>
        <v/>
      </c>
      <c r="H5760">
        <f>IF(G5760="","",IF(AND(MONTH(G5760)*100+DAY(G5760)&gt;=season_lo,MONTH(G5760)*100+DAY(G5760)&lt;=season_hi),1,0))</f>
        <v/>
      </c>
      <c r="I5760">
        <f>IF(G5760="","",G5760-first_day+1)</f>
        <v/>
      </c>
      <c r="J5760" s="27">
        <f>IF(I5760="","",INDEX(Daily!$J$2:$J$421,I5760))</f>
        <v/>
      </c>
      <c r="K5760" s="27">
        <f>IF(J5760="","",J5760+cat_offset)</f>
        <v/>
      </c>
      <c r="L5760" s="27">
        <f>IF(J5760="","",MAX(0,E5760-J5760)^2)</f>
        <v/>
      </c>
      <c r="M5760" s="27">
        <f>IF(J5760="","",MAX(0,E5760-(J5760+twcdh_off))^2)</f>
        <v/>
      </c>
      <c r="N5760" s="27">
        <f>IF(E5760="","",MAX(0,E5760-swcdh_thr)^2)</f>
        <v/>
      </c>
      <c r="O5760">
        <f>IF(K5760="","",ROUND(E5760-K5760,0))</f>
        <v/>
      </c>
      <c r="P5760">
        <f>IF(O5760="","",IF(O5760&gt;=1,O5760,0))</f>
        <v/>
      </c>
      <c r="Q5760" s="27">
        <f>IF(E5760="","",MAX(0,E5760-22))</f>
        <v/>
      </c>
      <c r="R5760" s="27">
        <f>IF(H5760=1,E5760,"")</f>
        <v/>
      </c>
      <c r="S5760" s="27">
        <f>IF(AND(H5760=1,J5760&lt;&gt;""),E5760-J5760,"")</f>
        <v/>
      </c>
      <c r="T5760">
        <f>IF(G5760="","",MONTH(G5760))</f>
        <v/>
      </c>
    </row>
    <row r="5761">
      <c r="A5761" s="24" t="n">
        <v>2020</v>
      </c>
      <c r="B5761" s="24" t="n">
        <v>8</v>
      </c>
      <c r="C5761" s="24" t="n">
        <v>27</v>
      </c>
      <c r="D5761" s="24" t="n">
        <v>24</v>
      </c>
      <c r="E5761" s="24" t="n">
        <v>14.02</v>
      </c>
      <c r="F5761" s="25">
        <f>IF($E5761="","",DATE(IF($A5761="",nominal_year,$A5761),$B5761,$C5761)+($D5761-IF(LEFT(hour_conv,1)="1",1,0))/24)</f>
        <v/>
      </c>
      <c r="G5761" s="26">
        <f>IF(F5761="","",INT(F5761))</f>
        <v/>
      </c>
      <c r="H5761">
        <f>IF(G5761="","",IF(AND(MONTH(G5761)*100+DAY(G5761)&gt;=season_lo,MONTH(G5761)*100+DAY(G5761)&lt;=season_hi),1,0))</f>
        <v/>
      </c>
      <c r="I5761">
        <f>IF(G5761="","",G5761-first_day+1)</f>
        <v/>
      </c>
      <c r="J5761" s="27">
        <f>IF(I5761="","",INDEX(Daily!$J$2:$J$421,I5761))</f>
        <v/>
      </c>
      <c r="K5761" s="27">
        <f>IF(J5761="","",J5761+cat_offset)</f>
        <v/>
      </c>
      <c r="L5761" s="27">
        <f>IF(J5761="","",MAX(0,E5761-J5761)^2)</f>
        <v/>
      </c>
      <c r="M5761" s="27">
        <f>IF(J5761="","",MAX(0,E5761-(J5761+twcdh_off))^2)</f>
        <v/>
      </c>
      <c r="N5761" s="27">
        <f>IF(E5761="","",MAX(0,E5761-swcdh_thr)^2)</f>
        <v/>
      </c>
      <c r="O5761">
        <f>IF(K5761="","",ROUND(E5761-K5761,0))</f>
        <v/>
      </c>
      <c r="P5761">
        <f>IF(O5761="","",IF(O5761&gt;=1,O5761,0))</f>
        <v/>
      </c>
      <c r="Q5761" s="27">
        <f>IF(E5761="","",MAX(0,E5761-22))</f>
        <v/>
      </c>
      <c r="R5761" s="27">
        <f>IF(H5761=1,E5761,"")</f>
        <v/>
      </c>
      <c r="S5761" s="27">
        <f>IF(AND(H5761=1,J5761&lt;&gt;""),E5761-J5761,"")</f>
        <v/>
      </c>
      <c r="T5761">
        <f>IF(G5761="","",MONTH(G5761))</f>
        <v/>
      </c>
    </row>
    <row r="5762">
      <c r="A5762" s="24" t="n">
        <v>2020</v>
      </c>
      <c r="B5762" s="24" t="n">
        <v>8</v>
      </c>
      <c r="C5762" s="24" t="n">
        <v>28</v>
      </c>
      <c r="D5762" s="24" t="n">
        <v>1</v>
      </c>
      <c r="E5762" s="24" t="n">
        <v>14.05</v>
      </c>
      <c r="F5762" s="25">
        <f>IF($E5762="","",DATE(IF($A5762="",nominal_year,$A5762),$B5762,$C5762)+($D5762-IF(LEFT(hour_conv,1)="1",1,0))/24)</f>
        <v/>
      </c>
      <c r="G5762" s="26">
        <f>IF(F5762="","",INT(F5762))</f>
        <v/>
      </c>
      <c r="H5762">
        <f>IF(G5762="","",IF(AND(MONTH(G5762)*100+DAY(G5762)&gt;=season_lo,MONTH(G5762)*100+DAY(G5762)&lt;=season_hi),1,0))</f>
        <v/>
      </c>
      <c r="I5762">
        <f>IF(G5762="","",G5762-first_day+1)</f>
        <v/>
      </c>
      <c r="J5762" s="27">
        <f>IF(I5762="","",INDEX(Daily!$J$2:$J$421,I5762))</f>
        <v/>
      </c>
      <c r="K5762" s="27">
        <f>IF(J5762="","",J5762+cat_offset)</f>
        <v/>
      </c>
      <c r="L5762" s="27">
        <f>IF(J5762="","",MAX(0,E5762-J5762)^2)</f>
        <v/>
      </c>
      <c r="M5762" s="27">
        <f>IF(J5762="","",MAX(0,E5762-(J5762+twcdh_off))^2)</f>
        <v/>
      </c>
      <c r="N5762" s="27">
        <f>IF(E5762="","",MAX(0,E5762-swcdh_thr)^2)</f>
        <v/>
      </c>
      <c r="O5762">
        <f>IF(K5762="","",ROUND(E5762-K5762,0))</f>
        <v/>
      </c>
      <c r="P5762">
        <f>IF(O5762="","",IF(O5762&gt;=1,O5762,0))</f>
        <v/>
      </c>
      <c r="Q5762" s="27">
        <f>IF(E5762="","",MAX(0,E5762-22))</f>
        <v/>
      </c>
      <c r="R5762" s="27">
        <f>IF(H5762=1,E5762,"")</f>
        <v/>
      </c>
      <c r="S5762" s="27">
        <f>IF(AND(H5762=1,J5762&lt;&gt;""),E5762-J5762,"")</f>
        <v/>
      </c>
      <c r="T5762">
        <f>IF(G5762="","",MONTH(G5762))</f>
        <v/>
      </c>
    </row>
    <row r="5763">
      <c r="A5763" s="24" t="n">
        <v>2020</v>
      </c>
      <c r="B5763" s="24" t="n">
        <v>8</v>
      </c>
      <c r="C5763" s="24" t="n">
        <v>28</v>
      </c>
      <c r="D5763" s="24" t="n">
        <v>2</v>
      </c>
      <c r="E5763" s="24" t="n">
        <v>13.76</v>
      </c>
      <c r="F5763" s="25">
        <f>IF($E5763="","",DATE(IF($A5763="",nominal_year,$A5763),$B5763,$C5763)+($D5763-IF(LEFT(hour_conv,1)="1",1,0))/24)</f>
        <v/>
      </c>
      <c r="G5763" s="26">
        <f>IF(F5763="","",INT(F5763))</f>
        <v/>
      </c>
      <c r="H5763">
        <f>IF(G5763="","",IF(AND(MONTH(G5763)*100+DAY(G5763)&gt;=season_lo,MONTH(G5763)*100+DAY(G5763)&lt;=season_hi),1,0))</f>
        <v/>
      </c>
      <c r="I5763">
        <f>IF(G5763="","",G5763-first_day+1)</f>
        <v/>
      </c>
      <c r="J5763" s="27">
        <f>IF(I5763="","",INDEX(Daily!$J$2:$J$421,I5763))</f>
        <v/>
      </c>
      <c r="K5763" s="27">
        <f>IF(J5763="","",J5763+cat_offset)</f>
        <v/>
      </c>
      <c r="L5763" s="27">
        <f>IF(J5763="","",MAX(0,E5763-J5763)^2)</f>
        <v/>
      </c>
      <c r="M5763" s="27">
        <f>IF(J5763="","",MAX(0,E5763-(J5763+twcdh_off))^2)</f>
        <v/>
      </c>
      <c r="N5763" s="27">
        <f>IF(E5763="","",MAX(0,E5763-swcdh_thr)^2)</f>
        <v/>
      </c>
      <c r="O5763">
        <f>IF(K5763="","",ROUND(E5763-K5763,0))</f>
        <v/>
      </c>
      <c r="P5763">
        <f>IF(O5763="","",IF(O5763&gt;=1,O5763,0))</f>
        <v/>
      </c>
      <c r="Q5763" s="27">
        <f>IF(E5763="","",MAX(0,E5763-22))</f>
        <v/>
      </c>
      <c r="R5763" s="27">
        <f>IF(H5763=1,E5763,"")</f>
        <v/>
      </c>
      <c r="S5763" s="27">
        <f>IF(AND(H5763=1,J5763&lt;&gt;""),E5763-J5763,"")</f>
        <v/>
      </c>
      <c r="T5763">
        <f>IF(G5763="","",MONTH(G5763))</f>
        <v/>
      </c>
    </row>
    <row r="5764">
      <c r="A5764" s="24" t="n">
        <v>2020</v>
      </c>
      <c r="B5764" s="24" t="n">
        <v>8</v>
      </c>
      <c r="C5764" s="24" t="n">
        <v>28</v>
      </c>
      <c r="D5764" s="24" t="n">
        <v>3</v>
      </c>
      <c r="E5764" s="24" t="n">
        <v>12.95</v>
      </c>
      <c r="F5764" s="25">
        <f>IF($E5764="","",DATE(IF($A5764="",nominal_year,$A5764),$B5764,$C5764)+($D5764-IF(LEFT(hour_conv,1)="1",1,0))/24)</f>
        <v/>
      </c>
      <c r="G5764" s="26">
        <f>IF(F5764="","",INT(F5764))</f>
        <v/>
      </c>
      <c r="H5764">
        <f>IF(G5764="","",IF(AND(MONTH(G5764)*100+DAY(G5764)&gt;=season_lo,MONTH(G5764)*100+DAY(G5764)&lt;=season_hi),1,0))</f>
        <v/>
      </c>
      <c r="I5764">
        <f>IF(G5764="","",G5764-first_day+1)</f>
        <v/>
      </c>
      <c r="J5764" s="27">
        <f>IF(I5764="","",INDEX(Daily!$J$2:$J$421,I5764))</f>
        <v/>
      </c>
      <c r="K5764" s="27">
        <f>IF(J5764="","",J5764+cat_offset)</f>
        <v/>
      </c>
      <c r="L5764" s="27">
        <f>IF(J5764="","",MAX(0,E5764-J5764)^2)</f>
        <v/>
      </c>
      <c r="M5764" s="27">
        <f>IF(J5764="","",MAX(0,E5764-(J5764+twcdh_off))^2)</f>
        <v/>
      </c>
      <c r="N5764" s="27">
        <f>IF(E5764="","",MAX(0,E5764-swcdh_thr)^2)</f>
        <v/>
      </c>
      <c r="O5764">
        <f>IF(K5764="","",ROUND(E5764-K5764,0))</f>
        <v/>
      </c>
      <c r="P5764">
        <f>IF(O5764="","",IF(O5764&gt;=1,O5764,0))</f>
        <v/>
      </c>
      <c r="Q5764" s="27">
        <f>IF(E5764="","",MAX(0,E5764-22))</f>
        <v/>
      </c>
      <c r="R5764" s="27">
        <f>IF(H5764=1,E5764,"")</f>
        <v/>
      </c>
      <c r="S5764" s="27">
        <f>IF(AND(H5764=1,J5764&lt;&gt;""),E5764-J5764,"")</f>
        <v/>
      </c>
      <c r="T5764">
        <f>IF(G5764="","",MONTH(G5764))</f>
        <v/>
      </c>
    </row>
    <row r="5765">
      <c r="A5765" s="24" t="n">
        <v>2020</v>
      </c>
      <c r="B5765" s="24" t="n">
        <v>8</v>
      </c>
      <c r="C5765" s="24" t="n">
        <v>28</v>
      </c>
      <c r="D5765" s="24" t="n">
        <v>4</v>
      </c>
      <c r="E5765" s="24" t="n">
        <v>12.6</v>
      </c>
      <c r="F5765" s="25">
        <f>IF($E5765="","",DATE(IF($A5765="",nominal_year,$A5765),$B5765,$C5765)+($D5765-IF(LEFT(hour_conv,1)="1",1,0))/24)</f>
        <v/>
      </c>
      <c r="G5765" s="26">
        <f>IF(F5765="","",INT(F5765))</f>
        <v/>
      </c>
      <c r="H5765">
        <f>IF(G5765="","",IF(AND(MONTH(G5765)*100+DAY(G5765)&gt;=season_lo,MONTH(G5765)*100+DAY(G5765)&lt;=season_hi),1,0))</f>
        <v/>
      </c>
      <c r="I5765">
        <f>IF(G5765="","",G5765-first_day+1)</f>
        <v/>
      </c>
      <c r="J5765" s="27">
        <f>IF(I5765="","",INDEX(Daily!$J$2:$J$421,I5765))</f>
        <v/>
      </c>
      <c r="K5765" s="27">
        <f>IF(J5765="","",J5765+cat_offset)</f>
        <v/>
      </c>
      <c r="L5765" s="27">
        <f>IF(J5765="","",MAX(0,E5765-J5765)^2)</f>
        <v/>
      </c>
      <c r="M5765" s="27">
        <f>IF(J5765="","",MAX(0,E5765-(J5765+twcdh_off))^2)</f>
        <v/>
      </c>
      <c r="N5765" s="27">
        <f>IF(E5765="","",MAX(0,E5765-swcdh_thr)^2)</f>
        <v/>
      </c>
      <c r="O5765">
        <f>IF(K5765="","",ROUND(E5765-K5765,0))</f>
        <v/>
      </c>
      <c r="P5765">
        <f>IF(O5765="","",IF(O5765&gt;=1,O5765,0))</f>
        <v/>
      </c>
      <c r="Q5765" s="27">
        <f>IF(E5765="","",MAX(0,E5765-22))</f>
        <v/>
      </c>
      <c r="R5765" s="27">
        <f>IF(H5765=1,E5765,"")</f>
        <v/>
      </c>
      <c r="S5765" s="27">
        <f>IF(AND(H5765=1,J5765&lt;&gt;""),E5765-J5765,"")</f>
        <v/>
      </c>
      <c r="T5765">
        <f>IF(G5765="","",MONTH(G5765))</f>
        <v/>
      </c>
    </row>
    <row r="5766">
      <c r="A5766" s="24" t="n">
        <v>2020</v>
      </c>
      <c r="B5766" s="24" t="n">
        <v>8</v>
      </c>
      <c r="C5766" s="24" t="n">
        <v>28</v>
      </c>
      <c r="D5766" s="24" t="n">
        <v>5</v>
      </c>
      <c r="E5766" s="24" t="n">
        <v>13.48</v>
      </c>
      <c r="F5766" s="25">
        <f>IF($E5766="","",DATE(IF($A5766="",nominal_year,$A5766),$B5766,$C5766)+($D5766-IF(LEFT(hour_conv,1)="1",1,0))/24)</f>
        <v/>
      </c>
      <c r="G5766" s="26">
        <f>IF(F5766="","",INT(F5766))</f>
        <v/>
      </c>
      <c r="H5766">
        <f>IF(G5766="","",IF(AND(MONTH(G5766)*100+DAY(G5766)&gt;=season_lo,MONTH(G5766)*100+DAY(G5766)&lt;=season_hi),1,0))</f>
        <v/>
      </c>
      <c r="I5766">
        <f>IF(G5766="","",G5766-first_day+1)</f>
        <v/>
      </c>
      <c r="J5766" s="27">
        <f>IF(I5766="","",INDEX(Daily!$J$2:$J$421,I5766))</f>
        <v/>
      </c>
      <c r="K5766" s="27">
        <f>IF(J5766="","",J5766+cat_offset)</f>
        <v/>
      </c>
      <c r="L5766" s="27">
        <f>IF(J5766="","",MAX(0,E5766-J5766)^2)</f>
        <v/>
      </c>
      <c r="M5766" s="27">
        <f>IF(J5766="","",MAX(0,E5766-(J5766+twcdh_off))^2)</f>
        <v/>
      </c>
      <c r="N5766" s="27">
        <f>IF(E5766="","",MAX(0,E5766-swcdh_thr)^2)</f>
        <v/>
      </c>
      <c r="O5766">
        <f>IF(K5766="","",ROUND(E5766-K5766,0))</f>
        <v/>
      </c>
      <c r="P5766">
        <f>IF(O5766="","",IF(O5766&gt;=1,O5766,0))</f>
        <v/>
      </c>
      <c r="Q5766" s="27">
        <f>IF(E5766="","",MAX(0,E5766-22))</f>
        <v/>
      </c>
      <c r="R5766" s="27">
        <f>IF(H5766=1,E5766,"")</f>
        <v/>
      </c>
      <c r="S5766" s="27">
        <f>IF(AND(H5766=1,J5766&lt;&gt;""),E5766-J5766,"")</f>
        <v/>
      </c>
      <c r="T5766">
        <f>IF(G5766="","",MONTH(G5766))</f>
        <v/>
      </c>
    </row>
    <row r="5767">
      <c r="A5767" s="24" t="n">
        <v>2020</v>
      </c>
      <c r="B5767" s="24" t="n">
        <v>8</v>
      </c>
      <c r="C5767" s="24" t="n">
        <v>28</v>
      </c>
      <c r="D5767" s="24" t="n">
        <v>6</v>
      </c>
      <c r="E5767" s="24" t="n">
        <v>12.96</v>
      </c>
      <c r="F5767" s="25">
        <f>IF($E5767="","",DATE(IF($A5767="",nominal_year,$A5767),$B5767,$C5767)+($D5767-IF(LEFT(hour_conv,1)="1",1,0))/24)</f>
        <v/>
      </c>
      <c r="G5767" s="26">
        <f>IF(F5767="","",INT(F5767))</f>
        <v/>
      </c>
      <c r="H5767">
        <f>IF(G5767="","",IF(AND(MONTH(G5767)*100+DAY(G5767)&gt;=season_lo,MONTH(G5767)*100+DAY(G5767)&lt;=season_hi),1,0))</f>
        <v/>
      </c>
      <c r="I5767">
        <f>IF(G5767="","",G5767-first_day+1)</f>
        <v/>
      </c>
      <c r="J5767" s="27">
        <f>IF(I5767="","",INDEX(Daily!$J$2:$J$421,I5767))</f>
        <v/>
      </c>
      <c r="K5767" s="27">
        <f>IF(J5767="","",J5767+cat_offset)</f>
        <v/>
      </c>
      <c r="L5767" s="27">
        <f>IF(J5767="","",MAX(0,E5767-J5767)^2)</f>
        <v/>
      </c>
      <c r="M5767" s="27">
        <f>IF(J5767="","",MAX(0,E5767-(J5767+twcdh_off))^2)</f>
        <v/>
      </c>
      <c r="N5767" s="27">
        <f>IF(E5767="","",MAX(0,E5767-swcdh_thr)^2)</f>
        <v/>
      </c>
      <c r="O5767">
        <f>IF(K5767="","",ROUND(E5767-K5767,0))</f>
        <v/>
      </c>
      <c r="P5767">
        <f>IF(O5767="","",IF(O5767&gt;=1,O5767,0))</f>
        <v/>
      </c>
      <c r="Q5767" s="27">
        <f>IF(E5767="","",MAX(0,E5767-22))</f>
        <v/>
      </c>
      <c r="R5767" s="27">
        <f>IF(H5767=1,E5767,"")</f>
        <v/>
      </c>
      <c r="S5767" s="27">
        <f>IF(AND(H5767=1,J5767&lt;&gt;""),E5767-J5767,"")</f>
        <v/>
      </c>
      <c r="T5767">
        <f>IF(G5767="","",MONTH(G5767))</f>
        <v/>
      </c>
    </row>
    <row r="5768">
      <c r="A5768" s="24" t="n">
        <v>2020</v>
      </c>
      <c r="B5768" s="24" t="n">
        <v>8</v>
      </c>
      <c r="C5768" s="24" t="n">
        <v>28</v>
      </c>
      <c r="D5768" s="24" t="n">
        <v>7</v>
      </c>
      <c r="E5768" s="24" t="n">
        <v>14.43</v>
      </c>
      <c r="F5768" s="25">
        <f>IF($E5768="","",DATE(IF($A5768="",nominal_year,$A5768),$B5768,$C5768)+($D5768-IF(LEFT(hour_conv,1)="1",1,0))/24)</f>
        <v/>
      </c>
      <c r="G5768" s="26">
        <f>IF(F5768="","",INT(F5768))</f>
        <v/>
      </c>
      <c r="H5768">
        <f>IF(G5768="","",IF(AND(MONTH(G5768)*100+DAY(G5768)&gt;=season_lo,MONTH(G5768)*100+DAY(G5768)&lt;=season_hi),1,0))</f>
        <v/>
      </c>
      <c r="I5768">
        <f>IF(G5768="","",G5768-first_day+1)</f>
        <v/>
      </c>
      <c r="J5768" s="27">
        <f>IF(I5768="","",INDEX(Daily!$J$2:$J$421,I5768))</f>
        <v/>
      </c>
      <c r="K5768" s="27">
        <f>IF(J5768="","",J5768+cat_offset)</f>
        <v/>
      </c>
      <c r="L5768" s="27">
        <f>IF(J5768="","",MAX(0,E5768-J5768)^2)</f>
        <v/>
      </c>
      <c r="M5768" s="27">
        <f>IF(J5768="","",MAX(0,E5768-(J5768+twcdh_off))^2)</f>
        <v/>
      </c>
      <c r="N5768" s="27">
        <f>IF(E5768="","",MAX(0,E5768-swcdh_thr)^2)</f>
        <v/>
      </c>
      <c r="O5768">
        <f>IF(K5768="","",ROUND(E5768-K5768,0))</f>
        <v/>
      </c>
      <c r="P5768">
        <f>IF(O5768="","",IF(O5768&gt;=1,O5768,0))</f>
        <v/>
      </c>
      <c r="Q5768" s="27">
        <f>IF(E5768="","",MAX(0,E5768-22))</f>
        <v/>
      </c>
      <c r="R5768" s="27">
        <f>IF(H5768=1,E5768,"")</f>
        <v/>
      </c>
      <c r="S5768" s="27">
        <f>IF(AND(H5768=1,J5768&lt;&gt;""),E5768-J5768,"")</f>
        <v/>
      </c>
      <c r="T5768">
        <f>IF(G5768="","",MONTH(G5768))</f>
        <v/>
      </c>
    </row>
    <row r="5769">
      <c r="A5769" s="24" t="n">
        <v>2020</v>
      </c>
      <c r="B5769" s="24" t="n">
        <v>8</v>
      </c>
      <c r="C5769" s="24" t="n">
        <v>28</v>
      </c>
      <c r="D5769" s="24" t="n">
        <v>8</v>
      </c>
      <c r="E5769" s="24" t="n">
        <v>14.86</v>
      </c>
      <c r="F5769" s="25">
        <f>IF($E5769="","",DATE(IF($A5769="",nominal_year,$A5769),$B5769,$C5769)+($D5769-IF(LEFT(hour_conv,1)="1",1,0))/24)</f>
        <v/>
      </c>
      <c r="G5769" s="26">
        <f>IF(F5769="","",INT(F5769))</f>
        <v/>
      </c>
      <c r="H5769">
        <f>IF(G5769="","",IF(AND(MONTH(G5769)*100+DAY(G5769)&gt;=season_lo,MONTH(G5769)*100+DAY(G5769)&lt;=season_hi),1,0))</f>
        <v/>
      </c>
      <c r="I5769">
        <f>IF(G5769="","",G5769-first_day+1)</f>
        <v/>
      </c>
      <c r="J5769" s="27">
        <f>IF(I5769="","",INDEX(Daily!$J$2:$J$421,I5769))</f>
        <v/>
      </c>
      <c r="K5769" s="27">
        <f>IF(J5769="","",J5769+cat_offset)</f>
        <v/>
      </c>
      <c r="L5769" s="27">
        <f>IF(J5769="","",MAX(0,E5769-J5769)^2)</f>
        <v/>
      </c>
      <c r="M5769" s="27">
        <f>IF(J5769="","",MAX(0,E5769-(J5769+twcdh_off))^2)</f>
        <v/>
      </c>
      <c r="N5769" s="27">
        <f>IF(E5769="","",MAX(0,E5769-swcdh_thr)^2)</f>
        <v/>
      </c>
      <c r="O5769">
        <f>IF(K5769="","",ROUND(E5769-K5769,0))</f>
        <v/>
      </c>
      <c r="P5769">
        <f>IF(O5769="","",IF(O5769&gt;=1,O5769,0))</f>
        <v/>
      </c>
      <c r="Q5769" s="27">
        <f>IF(E5769="","",MAX(0,E5769-22))</f>
        <v/>
      </c>
      <c r="R5769" s="27">
        <f>IF(H5769=1,E5769,"")</f>
        <v/>
      </c>
      <c r="S5769" s="27">
        <f>IF(AND(H5769=1,J5769&lt;&gt;""),E5769-J5769,"")</f>
        <v/>
      </c>
      <c r="T5769">
        <f>IF(G5769="","",MONTH(G5769))</f>
        <v/>
      </c>
    </row>
    <row r="5770">
      <c r="A5770" s="24" t="n">
        <v>2020</v>
      </c>
      <c r="B5770" s="24" t="n">
        <v>8</v>
      </c>
      <c r="C5770" s="24" t="n">
        <v>28</v>
      </c>
      <c r="D5770" s="24" t="n">
        <v>9</v>
      </c>
      <c r="E5770" s="24" t="n">
        <v>16.17</v>
      </c>
      <c r="F5770" s="25">
        <f>IF($E5770="","",DATE(IF($A5770="",nominal_year,$A5770),$B5770,$C5770)+($D5770-IF(LEFT(hour_conv,1)="1",1,0))/24)</f>
        <v/>
      </c>
      <c r="G5770" s="26">
        <f>IF(F5770="","",INT(F5770))</f>
        <v/>
      </c>
      <c r="H5770">
        <f>IF(G5770="","",IF(AND(MONTH(G5770)*100+DAY(G5770)&gt;=season_lo,MONTH(G5770)*100+DAY(G5770)&lt;=season_hi),1,0))</f>
        <v/>
      </c>
      <c r="I5770">
        <f>IF(G5770="","",G5770-first_day+1)</f>
        <v/>
      </c>
      <c r="J5770" s="27">
        <f>IF(I5770="","",INDEX(Daily!$J$2:$J$421,I5770))</f>
        <v/>
      </c>
      <c r="K5770" s="27">
        <f>IF(J5770="","",J5770+cat_offset)</f>
        <v/>
      </c>
      <c r="L5770" s="27">
        <f>IF(J5770="","",MAX(0,E5770-J5770)^2)</f>
        <v/>
      </c>
      <c r="M5770" s="27">
        <f>IF(J5770="","",MAX(0,E5770-(J5770+twcdh_off))^2)</f>
        <v/>
      </c>
      <c r="N5770" s="27">
        <f>IF(E5770="","",MAX(0,E5770-swcdh_thr)^2)</f>
        <v/>
      </c>
      <c r="O5770">
        <f>IF(K5770="","",ROUND(E5770-K5770,0))</f>
        <v/>
      </c>
      <c r="P5770">
        <f>IF(O5770="","",IF(O5770&gt;=1,O5770,0))</f>
        <v/>
      </c>
      <c r="Q5770" s="27">
        <f>IF(E5770="","",MAX(0,E5770-22))</f>
        <v/>
      </c>
      <c r="R5770" s="27">
        <f>IF(H5770=1,E5770,"")</f>
        <v/>
      </c>
      <c r="S5770" s="27">
        <f>IF(AND(H5770=1,J5770&lt;&gt;""),E5770-J5770,"")</f>
        <v/>
      </c>
      <c r="T5770">
        <f>IF(G5770="","",MONTH(G5770))</f>
        <v/>
      </c>
    </row>
    <row r="5771">
      <c r="A5771" s="24" t="n">
        <v>2020</v>
      </c>
      <c r="B5771" s="24" t="n">
        <v>8</v>
      </c>
      <c r="C5771" s="24" t="n">
        <v>28</v>
      </c>
      <c r="D5771" s="24" t="n">
        <v>10</v>
      </c>
      <c r="E5771" s="24" t="n">
        <v>17.27</v>
      </c>
      <c r="F5771" s="25">
        <f>IF($E5771="","",DATE(IF($A5771="",nominal_year,$A5771),$B5771,$C5771)+($D5771-IF(LEFT(hour_conv,1)="1",1,0))/24)</f>
        <v/>
      </c>
      <c r="G5771" s="26">
        <f>IF(F5771="","",INT(F5771))</f>
        <v/>
      </c>
      <c r="H5771">
        <f>IF(G5771="","",IF(AND(MONTH(G5771)*100+DAY(G5771)&gt;=season_lo,MONTH(G5771)*100+DAY(G5771)&lt;=season_hi),1,0))</f>
        <v/>
      </c>
      <c r="I5771">
        <f>IF(G5771="","",G5771-first_day+1)</f>
        <v/>
      </c>
      <c r="J5771" s="27">
        <f>IF(I5771="","",INDEX(Daily!$J$2:$J$421,I5771))</f>
        <v/>
      </c>
      <c r="K5771" s="27">
        <f>IF(J5771="","",J5771+cat_offset)</f>
        <v/>
      </c>
      <c r="L5771" s="27">
        <f>IF(J5771="","",MAX(0,E5771-J5771)^2)</f>
        <v/>
      </c>
      <c r="M5771" s="27">
        <f>IF(J5771="","",MAX(0,E5771-(J5771+twcdh_off))^2)</f>
        <v/>
      </c>
      <c r="N5771" s="27">
        <f>IF(E5771="","",MAX(0,E5771-swcdh_thr)^2)</f>
        <v/>
      </c>
      <c r="O5771">
        <f>IF(K5771="","",ROUND(E5771-K5771,0))</f>
        <v/>
      </c>
      <c r="P5771">
        <f>IF(O5771="","",IF(O5771&gt;=1,O5771,0))</f>
        <v/>
      </c>
      <c r="Q5771" s="27">
        <f>IF(E5771="","",MAX(0,E5771-22))</f>
        <v/>
      </c>
      <c r="R5771" s="27">
        <f>IF(H5771=1,E5771,"")</f>
        <v/>
      </c>
      <c r="S5771" s="27">
        <f>IF(AND(H5771=1,J5771&lt;&gt;""),E5771-J5771,"")</f>
        <v/>
      </c>
      <c r="T5771">
        <f>IF(G5771="","",MONTH(G5771))</f>
        <v/>
      </c>
    </row>
    <row r="5772">
      <c r="A5772" s="24" t="n">
        <v>2020</v>
      </c>
      <c r="B5772" s="24" t="n">
        <v>8</v>
      </c>
      <c r="C5772" s="24" t="n">
        <v>28</v>
      </c>
      <c r="D5772" s="24" t="n">
        <v>11</v>
      </c>
      <c r="E5772" s="24" t="n">
        <v>18.49</v>
      </c>
      <c r="F5772" s="25">
        <f>IF($E5772="","",DATE(IF($A5772="",nominal_year,$A5772),$B5772,$C5772)+($D5772-IF(LEFT(hour_conv,1)="1",1,0))/24)</f>
        <v/>
      </c>
      <c r="G5772" s="26">
        <f>IF(F5772="","",INT(F5772))</f>
        <v/>
      </c>
      <c r="H5772">
        <f>IF(G5772="","",IF(AND(MONTH(G5772)*100+DAY(G5772)&gt;=season_lo,MONTH(G5772)*100+DAY(G5772)&lt;=season_hi),1,0))</f>
        <v/>
      </c>
      <c r="I5772">
        <f>IF(G5772="","",G5772-first_day+1)</f>
        <v/>
      </c>
      <c r="J5772" s="27">
        <f>IF(I5772="","",INDEX(Daily!$J$2:$J$421,I5772))</f>
        <v/>
      </c>
      <c r="K5772" s="27">
        <f>IF(J5772="","",J5772+cat_offset)</f>
        <v/>
      </c>
      <c r="L5772" s="27">
        <f>IF(J5772="","",MAX(0,E5772-J5772)^2)</f>
        <v/>
      </c>
      <c r="M5772" s="27">
        <f>IF(J5772="","",MAX(0,E5772-(J5772+twcdh_off))^2)</f>
        <v/>
      </c>
      <c r="N5772" s="27">
        <f>IF(E5772="","",MAX(0,E5772-swcdh_thr)^2)</f>
        <v/>
      </c>
      <c r="O5772">
        <f>IF(K5772="","",ROUND(E5772-K5772,0))</f>
        <v/>
      </c>
      <c r="P5772">
        <f>IF(O5772="","",IF(O5772&gt;=1,O5772,0))</f>
        <v/>
      </c>
      <c r="Q5772" s="27">
        <f>IF(E5772="","",MAX(0,E5772-22))</f>
        <v/>
      </c>
      <c r="R5772" s="27">
        <f>IF(H5772=1,E5772,"")</f>
        <v/>
      </c>
      <c r="S5772" s="27">
        <f>IF(AND(H5772=1,J5772&lt;&gt;""),E5772-J5772,"")</f>
        <v/>
      </c>
      <c r="T5772">
        <f>IF(G5772="","",MONTH(G5772))</f>
        <v/>
      </c>
    </row>
    <row r="5773">
      <c r="A5773" s="24" t="n">
        <v>2020</v>
      </c>
      <c r="B5773" s="24" t="n">
        <v>8</v>
      </c>
      <c r="C5773" s="24" t="n">
        <v>28</v>
      </c>
      <c r="D5773" s="24" t="n">
        <v>12</v>
      </c>
      <c r="E5773" s="24" t="n">
        <v>19.52</v>
      </c>
      <c r="F5773" s="25">
        <f>IF($E5773="","",DATE(IF($A5773="",nominal_year,$A5773),$B5773,$C5773)+($D5773-IF(LEFT(hour_conv,1)="1",1,0))/24)</f>
        <v/>
      </c>
      <c r="G5773" s="26">
        <f>IF(F5773="","",INT(F5773))</f>
        <v/>
      </c>
      <c r="H5773">
        <f>IF(G5773="","",IF(AND(MONTH(G5773)*100+DAY(G5773)&gt;=season_lo,MONTH(G5773)*100+DAY(G5773)&lt;=season_hi),1,0))</f>
        <v/>
      </c>
      <c r="I5773">
        <f>IF(G5773="","",G5773-first_day+1)</f>
        <v/>
      </c>
      <c r="J5773" s="27">
        <f>IF(I5773="","",INDEX(Daily!$J$2:$J$421,I5773))</f>
        <v/>
      </c>
      <c r="K5773" s="27">
        <f>IF(J5773="","",J5773+cat_offset)</f>
        <v/>
      </c>
      <c r="L5773" s="27">
        <f>IF(J5773="","",MAX(0,E5773-J5773)^2)</f>
        <v/>
      </c>
      <c r="M5773" s="27">
        <f>IF(J5773="","",MAX(0,E5773-(J5773+twcdh_off))^2)</f>
        <v/>
      </c>
      <c r="N5773" s="27">
        <f>IF(E5773="","",MAX(0,E5773-swcdh_thr)^2)</f>
        <v/>
      </c>
      <c r="O5773">
        <f>IF(K5773="","",ROUND(E5773-K5773,0))</f>
        <v/>
      </c>
      <c r="P5773">
        <f>IF(O5773="","",IF(O5773&gt;=1,O5773,0))</f>
        <v/>
      </c>
      <c r="Q5773" s="27">
        <f>IF(E5773="","",MAX(0,E5773-22))</f>
        <v/>
      </c>
      <c r="R5773" s="27">
        <f>IF(H5773=1,E5773,"")</f>
        <v/>
      </c>
      <c r="S5773" s="27">
        <f>IF(AND(H5773=1,J5773&lt;&gt;""),E5773-J5773,"")</f>
        <v/>
      </c>
      <c r="T5773">
        <f>IF(G5773="","",MONTH(G5773))</f>
        <v/>
      </c>
    </row>
    <row r="5774">
      <c r="A5774" s="24" t="n">
        <v>2020</v>
      </c>
      <c r="B5774" s="24" t="n">
        <v>8</v>
      </c>
      <c r="C5774" s="24" t="n">
        <v>28</v>
      </c>
      <c r="D5774" s="24" t="n">
        <v>13</v>
      </c>
      <c r="E5774" s="24" t="n">
        <v>20.17</v>
      </c>
      <c r="F5774" s="25">
        <f>IF($E5774="","",DATE(IF($A5774="",nominal_year,$A5774),$B5774,$C5774)+($D5774-IF(LEFT(hour_conv,1)="1",1,0))/24)</f>
        <v/>
      </c>
      <c r="G5774" s="26">
        <f>IF(F5774="","",INT(F5774))</f>
        <v/>
      </c>
      <c r="H5774">
        <f>IF(G5774="","",IF(AND(MONTH(G5774)*100+DAY(G5774)&gt;=season_lo,MONTH(G5774)*100+DAY(G5774)&lt;=season_hi),1,0))</f>
        <v/>
      </c>
      <c r="I5774">
        <f>IF(G5774="","",G5774-first_day+1)</f>
        <v/>
      </c>
      <c r="J5774" s="27">
        <f>IF(I5774="","",INDEX(Daily!$J$2:$J$421,I5774))</f>
        <v/>
      </c>
      <c r="K5774" s="27">
        <f>IF(J5774="","",J5774+cat_offset)</f>
        <v/>
      </c>
      <c r="L5774" s="27">
        <f>IF(J5774="","",MAX(0,E5774-J5774)^2)</f>
        <v/>
      </c>
      <c r="M5774" s="27">
        <f>IF(J5774="","",MAX(0,E5774-(J5774+twcdh_off))^2)</f>
        <v/>
      </c>
      <c r="N5774" s="27">
        <f>IF(E5774="","",MAX(0,E5774-swcdh_thr)^2)</f>
        <v/>
      </c>
      <c r="O5774">
        <f>IF(K5774="","",ROUND(E5774-K5774,0))</f>
        <v/>
      </c>
      <c r="P5774">
        <f>IF(O5774="","",IF(O5774&gt;=1,O5774,0))</f>
        <v/>
      </c>
      <c r="Q5774" s="27">
        <f>IF(E5774="","",MAX(0,E5774-22))</f>
        <v/>
      </c>
      <c r="R5774" s="27">
        <f>IF(H5774=1,E5774,"")</f>
        <v/>
      </c>
      <c r="S5774" s="27">
        <f>IF(AND(H5774=1,J5774&lt;&gt;""),E5774-J5774,"")</f>
        <v/>
      </c>
      <c r="T5774">
        <f>IF(G5774="","",MONTH(G5774))</f>
        <v/>
      </c>
    </row>
    <row r="5775">
      <c r="A5775" s="24" t="n">
        <v>2020</v>
      </c>
      <c r="B5775" s="24" t="n">
        <v>8</v>
      </c>
      <c r="C5775" s="24" t="n">
        <v>28</v>
      </c>
      <c r="D5775" s="24" t="n">
        <v>14</v>
      </c>
      <c r="E5775" s="24" t="n">
        <v>20.97</v>
      </c>
      <c r="F5775" s="25">
        <f>IF($E5775="","",DATE(IF($A5775="",nominal_year,$A5775),$B5775,$C5775)+($D5775-IF(LEFT(hour_conv,1)="1",1,0))/24)</f>
        <v/>
      </c>
      <c r="G5775" s="26">
        <f>IF(F5775="","",INT(F5775))</f>
        <v/>
      </c>
      <c r="H5775">
        <f>IF(G5775="","",IF(AND(MONTH(G5775)*100+DAY(G5775)&gt;=season_lo,MONTH(G5775)*100+DAY(G5775)&lt;=season_hi),1,0))</f>
        <v/>
      </c>
      <c r="I5775">
        <f>IF(G5775="","",G5775-first_day+1)</f>
        <v/>
      </c>
      <c r="J5775" s="27">
        <f>IF(I5775="","",INDEX(Daily!$J$2:$J$421,I5775))</f>
        <v/>
      </c>
      <c r="K5775" s="27">
        <f>IF(J5775="","",J5775+cat_offset)</f>
        <v/>
      </c>
      <c r="L5775" s="27">
        <f>IF(J5775="","",MAX(0,E5775-J5775)^2)</f>
        <v/>
      </c>
      <c r="M5775" s="27">
        <f>IF(J5775="","",MAX(0,E5775-(J5775+twcdh_off))^2)</f>
        <v/>
      </c>
      <c r="N5775" s="27">
        <f>IF(E5775="","",MAX(0,E5775-swcdh_thr)^2)</f>
        <v/>
      </c>
      <c r="O5775">
        <f>IF(K5775="","",ROUND(E5775-K5775,0))</f>
        <v/>
      </c>
      <c r="P5775">
        <f>IF(O5775="","",IF(O5775&gt;=1,O5775,0))</f>
        <v/>
      </c>
      <c r="Q5775" s="27">
        <f>IF(E5775="","",MAX(0,E5775-22))</f>
        <v/>
      </c>
      <c r="R5775" s="27">
        <f>IF(H5775=1,E5775,"")</f>
        <v/>
      </c>
      <c r="S5775" s="27">
        <f>IF(AND(H5775=1,J5775&lt;&gt;""),E5775-J5775,"")</f>
        <v/>
      </c>
      <c r="T5775">
        <f>IF(G5775="","",MONTH(G5775))</f>
        <v/>
      </c>
    </row>
    <row r="5776">
      <c r="A5776" s="24" t="n">
        <v>2020</v>
      </c>
      <c r="B5776" s="24" t="n">
        <v>8</v>
      </c>
      <c r="C5776" s="24" t="n">
        <v>28</v>
      </c>
      <c r="D5776" s="24" t="n">
        <v>15</v>
      </c>
      <c r="E5776" s="24" t="n">
        <v>21.83</v>
      </c>
      <c r="F5776" s="25">
        <f>IF($E5776="","",DATE(IF($A5776="",nominal_year,$A5776),$B5776,$C5776)+($D5776-IF(LEFT(hour_conv,1)="1",1,0))/24)</f>
        <v/>
      </c>
      <c r="G5776" s="26">
        <f>IF(F5776="","",INT(F5776))</f>
        <v/>
      </c>
      <c r="H5776">
        <f>IF(G5776="","",IF(AND(MONTH(G5776)*100+DAY(G5776)&gt;=season_lo,MONTH(G5776)*100+DAY(G5776)&lt;=season_hi),1,0))</f>
        <v/>
      </c>
      <c r="I5776">
        <f>IF(G5776="","",G5776-first_day+1)</f>
        <v/>
      </c>
      <c r="J5776" s="27">
        <f>IF(I5776="","",INDEX(Daily!$J$2:$J$421,I5776))</f>
        <v/>
      </c>
      <c r="K5776" s="27">
        <f>IF(J5776="","",J5776+cat_offset)</f>
        <v/>
      </c>
      <c r="L5776" s="27">
        <f>IF(J5776="","",MAX(0,E5776-J5776)^2)</f>
        <v/>
      </c>
      <c r="M5776" s="27">
        <f>IF(J5776="","",MAX(0,E5776-(J5776+twcdh_off))^2)</f>
        <v/>
      </c>
      <c r="N5776" s="27">
        <f>IF(E5776="","",MAX(0,E5776-swcdh_thr)^2)</f>
        <v/>
      </c>
      <c r="O5776">
        <f>IF(K5776="","",ROUND(E5776-K5776,0))</f>
        <v/>
      </c>
      <c r="P5776">
        <f>IF(O5776="","",IF(O5776&gt;=1,O5776,0))</f>
        <v/>
      </c>
      <c r="Q5776" s="27">
        <f>IF(E5776="","",MAX(0,E5776-22))</f>
        <v/>
      </c>
      <c r="R5776" s="27">
        <f>IF(H5776=1,E5776,"")</f>
        <v/>
      </c>
      <c r="S5776" s="27">
        <f>IF(AND(H5776=1,J5776&lt;&gt;""),E5776-J5776,"")</f>
        <v/>
      </c>
      <c r="T5776">
        <f>IF(G5776="","",MONTH(G5776))</f>
        <v/>
      </c>
    </row>
    <row r="5777">
      <c r="A5777" s="24" t="n">
        <v>2020</v>
      </c>
      <c r="B5777" s="24" t="n">
        <v>8</v>
      </c>
      <c r="C5777" s="24" t="n">
        <v>28</v>
      </c>
      <c r="D5777" s="24" t="n">
        <v>16</v>
      </c>
      <c r="E5777" s="24" t="n">
        <v>21.76</v>
      </c>
      <c r="F5777" s="25">
        <f>IF($E5777="","",DATE(IF($A5777="",nominal_year,$A5777),$B5777,$C5777)+($D5777-IF(LEFT(hour_conv,1)="1",1,0))/24)</f>
        <v/>
      </c>
      <c r="G5777" s="26">
        <f>IF(F5777="","",INT(F5777))</f>
        <v/>
      </c>
      <c r="H5777">
        <f>IF(G5777="","",IF(AND(MONTH(G5777)*100+DAY(G5777)&gt;=season_lo,MONTH(G5777)*100+DAY(G5777)&lt;=season_hi),1,0))</f>
        <v/>
      </c>
      <c r="I5777">
        <f>IF(G5777="","",G5777-first_day+1)</f>
        <v/>
      </c>
      <c r="J5777" s="27">
        <f>IF(I5777="","",INDEX(Daily!$J$2:$J$421,I5777))</f>
        <v/>
      </c>
      <c r="K5777" s="27">
        <f>IF(J5777="","",J5777+cat_offset)</f>
        <v/>
      </c>
      <c r="L5777" s="27">
        <f>IF(J5777="","",MAX(0,E5777-J5777)^2)</f>
        <v/>
      </c>
      <c r="M5777" s="27">
        <f>IF(J5777="","",MAX(0,E5777-(J5777+twcdh_off))^2)</f>
        <v/>
      </c>
      <c r="N5777" s="27">
        <f>IF(E5777="","",MAX(0,E5777-swcdh_thr)^2)</f>
        <v/>
      </c>
      <c r="O5777">
        <f>IF(K5777="","",ROUND(E5777-K5777,0))</f>
        <v/>
      </c>
      <c r="P5777">
        <f>IF(O5777="","",IF(O5777&gt;=1,O5777,0))</f>
        <v/>
      </c>
      <c r="Q5777" s="27">
        <f>IF(E5777="","",MAX(0,E5777-22))</f>
        <v/>
      </c>
      <c r="R5777" s="27">
        <f>IF(H5777=1,E5777,"")</f>
        <v/>
      </c>
      <c r="S5777" s="27">
        <f>IF(AND(H5777=1,J5777&lt;&gt;""),E5777-J5777,"")</f>
        <v/>
      </c>
      <c r="T5777">
        <f>IF(G5777="","",MONTH(G5777))</f>
        <v/>
      </c>
    </row>
    <row r="5778">
      <c r="A5778" s="24" t="n">
        <v>2020</v>
      </c>
      <c r="B5778" s="24" t="n">
        <v>8</v>
      </c>
      <c r="C5778" s="24" t="n">
        <v>28</v>
      </c>
      <c r="D5778" s="24" t="n">
        <v>17</v>
      </c>
      <c r="E5778" s="24" t="n">
        <v>21.18</v>
      </c>
      <c r="F5778" s="25">
        <f>IF($E5778="","",DATE(IF($A5778="",nominal_year,$A5778),$B5778,$C5778)+($D5778-IF(LEFT(hour_conv,1)="1",1,0))/24)</f>
        <v/>
      </c>
      <c r="G5778" s="26">
        <f>IF(F5778="","",INT(F5778))</f>
        <v/>
      </c>
      <c r="H5778">
        <f>IF(G5778="","",IF(AND(MONTH(G5778)*100+DAY(G5778)&gt;=season_lo,MONTH(G5778)*100+DAY(G5778)&lt;=season_hi),1,0))</f>
        <v/>
      </c>
      <c r="I5778">
        <f>IF(G5778="","",G5778-first_day+1)</f>
        <v/>
      </c>
      <c r="J5778" s="27">
        <f>IF(I5778="","",INDEX(Daily!$J$2:$J$421,I5778))</f>
        <v/>
      </c>
      <c r="K5778" s="27">
        <f>IF(J5778="","",J5778+cat_offset)</f>
        <v/>
      </c>
      <c r="L5778" s="27">
        <f>IF(J5778="","",MAX(0,E5778-J5778)^2)</f>
        <v/>
      </c>
      <c r="M5778" s="27">
        <f>IF(J5778="","",MAX(0,E5778-(J5778+twcdh_off))^2)</f>
        <v/>
      </c>
      <c r="N5778" s="27">
        <f>IF(E5778="","",MAX(0,E5778-swcdh_thr)^2)</f>
        <v/>
      </c>
      <c r="O5778">
        <f>IF(K5778="","",ROUND(E5778-K5778,0))</f>
        <v/>
      </c>
      <c r="P5778">
        <f>IF(O5778="","",IF(O5778&gt;=1,O5778,0))</f>
        <v/>
      </c>
      <c r="Q5778" s="27">
        <f>IF(E5778="","",MAX(0,E5778-22))</f>
        <v/>
      </c>
      <c r="R5778" s="27">
        <f>IF(H5778=1,E5778,"")</f>
        <v/>
      </c>
      <c r="S5778" s="27">
        <f>IF(AND(H5778=1,J5778&lt;&gt;""),E5778-J5778,"")</f>
        <v/>
      </c>
      <c r="T5778">
        <f>IF(G5778="","",MONTH(G5778))</f>
        <v/>
      </c>
    </row>
    <row r="5779">
      <c r="A5779" s="24" t="n">
        <v>2020</v>
      </c>
      <c r="B5779" s="24" t="n">
        <v>8</v>
      </c>
      <c r="C5779" s="24" t="n">
        <v>28</v>
      </c>
      <c r="D5779" s="24" t="n">
        <v>18</v>
      </c>
      <c r="E5779" s="24" t="n">
        <v>20.9</v>
      </c>
      <c r="F5779" s="25">
        <f>IF($E5779="","",DATE(IF($A5779="",nominal_year,$A5779),$B5779,$C5779)+($D5779-IF(LEFT(hour_conv,1)="1",1,0))/24)</f>
        <v/>
      </c>
      <c r="G5779" s="26">
        <f>IF(F5779="","",INT(F5779))</f>
        <v/>
      </c>
      <c r="H5779">
        <f>IF(G5779="","",IF(AND(MONTH(G5779)*100+DAY(G5779)&gt;=season_lo,MONTH(G5779)*100+DAY(G5779)&lt;=season_hi),1,0))</f>
        <v/>
      </c>
      <c r="I5779">
        <f>IF(G5779="","",G5779-first_day+1)</f>
        <v/>
      </c>
      <c r="J5779" s="27">
        <f>IF(I5779="","",INDEX(Daily!$J$2:$J$421,I5779))</f>
        <v/>
      </c>
      <c r="K5779" s="27">
        <f>IF(J5779="","",J5779+cat_offset)</f>
        <v/>
      </c>
      <c r="L5779" s="27">
        <f>IF(J5779="","",MAX(0,E5779-J5779)^2)</f>
        <v/>
      </c>
      <c r="M5779" s="27">
        <f>IF(J5779="","",MAX(0,E5779-(J5779+twcdh_off))^2)</f>
        <v/>
      </c>
      <c r="N5779" s="27">
        <f>IF(E5779="","",MAX(0,E5779-swcdh_thr)^2)</f>
        <v/>
      </c>
      <c r="O5779">
        <f>IF(K5779="","",ROUND(E5779-K5779,0))</f>
        <v/>
      </c>
      <c r="P5779">
        <f>IF(O5779="","",IF(O5779&gt;=1,O5779,0))</f>
        <v/>
      </c>
      <c r="Q5779" s="27">
        <f>IF(E5779="","",MAX(0,E5779-22))</f>
        <v/>
      </c>
      <c r="R5779" s="27">
        <f>IF(H5779=1,E5779,"")</f>
        <v/>
      </c>
      <c r="S5779" s="27">
        <f>IF(AND(H5779=1,J5779&lt;&gt;""),E5779-J5779,"")</f>
        <v/>
      </c>
      <c r="T5779">
        <f>IF(G5779="","",MONTH(G5779))</f>
        <v/>
      </c>
    </row>
    <row r="5780">
      <c r="A5780" s="24" t="n">
        <v>2020</v>
      </c>
      <c r="B5780" s="24" t="n">
        <v>8</v>
      </c>
      <c r="C5780" s="24" t="n">
        <v>28</v>
      </c>
      <c r="D5780" s="24" t="n">
        <v>19</v>
      </c>
      <c r="E5780" s="24" t="n">
        <v>20.18</v>
      </c>
      <c r="F5780" s="25">
        <f>IF($E5780="","",DATE(IF($A5780="",nominal_year,$A5780),$B5780,$C5780)+($D5780-IF(LEFT(hour_conv,1)="1",1,0))/24)</f>
        <v/>
      </c>
      <c r="G5780" s="26">
        <f>IF(F5780="","",INT(F5780))</f>
        <v/>
      </c>
      <c r="H5780">
        <f>IF(G5780="","",IF(AND(MONTH(G5780)*100+DAY(G5780)&gt;=season_lo,MONTH(G5780)*100+DAY(G5780)&lt;=season_hi),1,0))</f>
        <v/>
      </c>
      <c r="I5780">
        <f>IF(G5780="","",G5780-first_day+1)</f>
        <v/>
      </c>
      <c r="J5780" s="27">
        <f>IF(I5780="","",INDEX(Daily!$J$2:$J$421,I5780))</f>
        <v/>
      </c>
      <c r="K5780" s="27">
        <f>IF(J5780="","",J5780+cat_offset)</f>
        <v/>
      </c>
      <c r="L5780" s="27">
        <f>IF(J5780="","",MAX(0,E5780-J5780)^2)</f>
        <v/>
      </c>
      <c r="M5780" s="27">
        <f>IF(J5780="","",MAX(0,E5780-(J5780+twcdh_off))^2)</f>
        <v/>
      </c>
      <c r="N5780" s="27">
        <f>IF(E5780="","",MAX(0,E5780-swcdh_thr)^2)</f>
        <v/>
      </c>
      <c r="O5780">
        <f>IF(K5780="","",ROUND(E5780-K5780,0))</f>
        <v/>
      </c>
      <c r="P5780">
        <f>IF(O5780="","",IF(O5780&gt;=1,O5780,0))</f>
        <v/>
      </c>
      <c r="Q5780" s="27">
        <f>IF(E5780="","",MAX(0,E5780-22))</f>
        <v/>
      </c>
      <c r="R5780" s="27">
        <f>IF(H5780=1,E5780,"")</f>
        <v/>
      </c>
      <c r="S5780" s="27">
        <f>IF(AND(H5780=1,J5780&lt;&gt;""),E5780-J5780,"")</f>
        <v/>
      </c>
      <c r="T5780">
        <f>IF(G5780="","",MONTH(G5780))</f>
        <v/>
      </c>
    </row>
    <row r="5781">
      <c r="A5781" s="24" t="n">
        <v>2020</v>
      </c>
      <c r="B5781" s="24" t="n">
        <v>8</v>
      </c>
      <c r="C5781" s="24" t="n">
        <v>28</v>
      </c>
      <c r="D5781" s="24" t="n">
        <v>20</v>
      </c>
      <c r="E5781" s="24" t="n">
        <v>19.49</v>
      </c>
      <c r="F5781" s="25">
        <f>IF($E5781="","",DATE(IF($A5781="",nominal_year,$A5781),$B5781,$C5781)+($D5781-IF(LEFT(hour_conv,1)="1",1,0))/24)</f>
        <v/>
      </c>
      <c r="G5781" s="26">
        <f>IF(F5781="","",INT(F5781))</f>
        <v/>
      </c>
      <c r="H5781">
        <f>IF(G5781="","",IF(AND(MONTH(G5781)*100+DAY(G5781)&gt;=season_lo,MONTH(G5781)*100+DAY(G5781)&lt;=season_hi),1,0))</f>
        <v/>
      </c>
      <c r="I5781">
        <f>IF(G5781="","",G5781-first_day+1)</f>
        <v/>
      </c>
      <c r="J5781" s="27">
        <f>IF(I5781="","",INDEX(Daily!$J$2:$J$421,I5781))</f>
        <v/>
      </c>
      <c r="K5781" s="27">
        <f>IF(J5781="","",J5781+cat_offset)</f>
        <v/>
      </c>
      <c r="L5781" s="27">
        <f>IF(J5781="","",MAX(0,E5781-J5781)^2)</f>
        <v/>
      </c>
      <c r="M5781" s="27">
        <f>IF(J5781="","",MAX(0,E5781-(J5781+twcdh_off))^2)</f>
        <v/>
      </c>
      <c r="N5781" s="27">
        <f>IF(E5781="","",MAX(0,E5781-swcdh_thr)^2)</f>
        <v/>
      </c>
      <c r="O5781">
        <f>IF(K5781="","",ROUND(E5781-K5781,0))</f>
        <v/>
      </c>
      <c r="P5781">
        <f>IF(O5781="","",IF(O5781&gt;=1,O5781,0))</f>
        <v/>
      </c>
      <c r="Q5781" s="27">
        <f>IF(E5781="","",MAX(0,E5781-22))</f>
        <v/>
      </c>
      <c r="R5781" s="27">
        <f>IF(H5781=1,E5781,"")</f>
        <v/>
      </c>
      <c r="S5781" s="27">
        <f>IF(AND(H5781=1,J5781&lt;&gt;""),E5781-J5781,"")</f>
        <v/>
      </c>
      <c r="T5781">
        <f>IF(G5781="","",MONTH(G5781))</f>
        <v/>
      </c>
    </row>
    <row r="5782">
      <c r="A5782" s="24" t="n">
        <v>2020</v>
      </c>
      <c r="B5782" s="24" t="n">
        <v>8</v>
      </c>
      <c r="C5782" s="24" t="n">
        <v>28</v>
      </c>
      <c r="D5782" s="24" t="n">
        <v>21</v>
      </c>
      <c r="E5782" s="24" t="n">
        <v>18.48</v>
      </c>
      <c r="F5782" s="25">
        <f>IF($E5782="","",DATE(IF($A5782="",nominal_year,$A5782),$B5782,$C5782)+($D5782-IF(LEFT(hour_conv,1)="1",1,0))/24)</f>
        <v/>
      </c>
      <c r="G5782" s="26">
        <f>IF(F5782="","",INT(F5782))</f>
        <v/>
      </c>
      <c r="H5782">
        <f>IF(G5782="","",IF(AND(MONTH(G5782)*100+DAY(G5782)&gt;=season_lo,MONTH(G5782)*100+DAY(G5782)&lt;=season_hi),1,0))</f>
        <v/>
      </c>
      <c r="I5782">
        <f>IF(G5782="","",G5782-first_day+1)</f>
        <v/>
      </c>
      <c r="J5782" s="27">
        <f>IF(I5782="","",INDEX(Daily!$J$2:$J$421,I5782))</f>
        <v/>
      </c>
      <c r="K5782" s="27">
        <f>IF(J5782="","",J5782+cat_offset)</f>
        <v/>
      </c>
      <c r="L5782" s="27">
        <f>IF(J5782="","",MAX(0,E5782-J5782)^2)</f>
        <v/>
      </c>
      <c r="M5782" s="27">
        <f>IF(J5782="","",MAX(0,E5782-(J5782+twcdh_off))^2)</f>
        <v/>
      </c>
      <c r="N5782" s="27">
        <f>IF(E5782="","",MAX(0,E5782-swcdh_thr)^2)</f>
        <v/>
      </c>
      <c r="O5782">
        <f>IF(K5782="","",ROUND(E5782-K5782,0))</f>
        <v/>
      </c>
      <c r="P5782">
        <f>IF(O5782="","",IF(O5782&gt;=1,O5782,0))</f>
        <v/>
      </c>
      <c r="Q5782" s="27">
        <f>IF(E5782="","",MAX(0,E5782-22))</f>
        <v/>
      </c>
      <c r="R5782" s="27">
        <f>IF(H5782=1,E5782,"")</f>
        <v/>
      </c>
      <c r="S5782" s="27">
        <f>IF(AND(H5782=1,J5782&lt;&gt;""),E5782-J5782,"")</f>
        <v/>
      </c>
      <c r="T5782">
        <f>IF(G5782="","",MONTH(G5782))</f>
        <v/>
      </c>
    </row>
    <row r="5783">
      <c r="A5783" s="24" t="n">
        <v>2020</v>
      </c>
      <c r="B5783" s="24" t="n">
        <v>8</v>
      </c>
      <c r="C5783" s="24" t="n">
        <v>28</v>
      </c>
      <c r="D5783" s="24" t="n">
        <v>22</v>
      </c>
      <c r="E5783" s="24" t="n">
        <v>17.26</v>
      </c>
      <c r="F5783" s="25">
        <f>IF($E5783="","",DATE(IF($A5783="",nominal_year,$A5783),$B5783,$C5783)+($D5783-IF(LEFT(hour_conv,1)="1",1,0))/24)</f>
        <v/>
      </c>
      <c r="G5783" s="26">
        <f>IF(F5783="","",INT(F5783))</f>
        <v/>
      </c>
      <c r="H5783">
        <f>IF(G5783="","",IF(AND(MONTH(G5783)*100+DAY(G5783)&gt;=season_lo,MONTH(G5783)*100+DAY(G5783)&lt;=season_hi),1,0))</f>
        <v/>
      </c>
      <c r="I5783">
        <f>IF(G5783="","",G5783-first_day+1)</f>
        <v/>
      </c>
      <c r="J5783" s="27">
        <f>IF(I5783="","",INDEX(Daily!$J$2:$J$421,I5783))</f>
        <v/>
      </c>
      <c r="K5783" s="27">
        <f>IF(J5783="","",J5783+cat_offset)</f>
        <v/>
      </c>
      <c r="L5783" s="27">
        <f>IF(J5783="","",MAX(0,E5783-J5783)^2)</f>
        <v/>
      </c>
      <c r="M5783" s="27">
        <f>IF(J5783="","",MAX(0,E5783-(J5783+twcdh_off))^2)</f>
        <v/>
      </c>
      <c r="N5783" s="27">
        <f>IF(E5783="","",MAX(0,E5783-swcdh_thr)^2)</f>
        <v/>
      </c>
      <c r="O5783">
        <f>IF(K5783="","",ROUND(E5783-K5783,0))</f>
        <v/>
      </c>
      <c r="P5783">
        <f>IF(O5783="","",IF(O5783&gt;=1,O5783,0))</f>
        <v/>
      </c>
      <c r="Q5783" s="27">
        <f>IF(E5783="","",MAX(0,E5783-22))</f>
        <v/>
      </c>
      <c r="R5783" s="27">
        <f>IF(H5783=1,E5783,"")</f>
        <v/>
      </c>
      <c r="S5783" s="27">
        <f>IF(AND(H5783=1,J5783&lt;&gt;""),E5783-J5783,"")</f>
        <v/>
      </c>
      <c r="T5783">
        <f>IF(G5783="","",MONTH(G5783))</f>
        <v/>
      </c>
    </row>
    <row r="5784">
      <c r="A5784" s="24" t="n">
        <v>2020</v>
      </c>
      <c r="B5784" s="24" t="n">
        <v>8</v>
      </c>
      <c r="C5784" s="24" t="n">
        <v>28</v>
      </c>
      <c r="D5784" s="24" t="n">
        <v>23</v>
      </c>
      <c r="E5784" s="24" t="n">
        <v>15.78</v>
      </c>
      <c r="F5784" s="25">
        <f>IF($E5784="","",DATE(IF($A5784="",nominal_year,$A5784),$B5784,$C5784)+($D5784-IF(LEFT(hour_conv,1)="1",1,0))/24)</f>
        <v/>
      </c>
      <c r="G5784" s="26">
        <f>IF(F5784="","",INT(F5784))</f>
        <v/>
      </c>
      <c r="H5784">
        <f>IF(G5784="","",IF(AND(MONTH(G5784)*100+DAY(G5784)&gt;=season_lo,MONTH(G5784)*100+DAY(G5784)&lt;=season_hi),1,0))</f>
        <v/>
      </c>
      <c r="I5784">
        <f>IF(G5784="","",G5784-first_day+1)</f>
        <v/>
      </c>
      <c r="J5784" s="27">
        <f>IF(I5784="","",INDEX(Daily!$J$2:$J$421,I5784))</f>
        <v/>
      </c>
      <c r="K5784" s="27">
        <f>IF(J5784="","",J5784+cat_offset)</f>
        <v/>
      </c>
      <c r="L5784" s="27">
        <f>IF(J5784="","",MAX(0,E5784-J5784)^2)</f>
        <v/>
      </c>
      <c r="M5784" s="27">
        <f>IF(J5784="","",MAX(0,E5784-(J5784+twcdh_off))^2)</f>
        <v/>
      </c>
      <c r="N5784" s="27">
        <f>IF(E5784="","",MAX(0,E5784-swcdh_thr)^2)</f>
        <v/>
      </c>
      <c r="O5784">
        <f>IF(K5784="","",ROUND(E5784-K5784,0))</f>
        <v/>
      </c>
      <c r="P5784">
        <f>IF(O5784="","",IF(O5784&gt;=1,O5784,0))</f>
        <v/>
      </c>
      <c r="Q5784" s="27">
        <f>IF(E5784="","",MAX(0,E5784-22))</f>
        <v/>
      </c>
      <c r="R5784" s="27">
        <f>IF(H5784=1,E5784,"")</f>
        <v/>
      </c>
      <c r="S5784" s="27">
        <f>IF(AND(H5784=1,J5784&lt;&gt;""),E5784-J5784,"")</f>
        <v/>
      </c>
      <c r="T5784">
        <f>IF(G5784="","",MONTH(G5784))</f>
        <v/>
      </c>
    </row>
    <row r="5785">
      <c r="A5785" s="24" t="n">
        <v>2020</v>
      </c>
      <c r="B5785" s="24" t="n">
        <v>8</v>
      </c>
      <c r="C5785" s="24" t="n">
        <v>28</v>
      </c>
      <c r="D5785" s="24" t="n">
        <v>24</v>
      </c>
      <c r="E5785" s="24" t="n">
        <v>14.94</v>
      </c>
      <c r="F5785" s="25">
        <f>IF($E5785="","",DATE(IF($A5785="",nominal_year,$A5785),$B5785,$C5785)+($D5785-IF(LEFT(hour_conv,1)="1",1,0))/24)</f>
        <v/>
      </c>
      <c r="G5785" s="26">
        <f>IF(F5785="","",INT(F5785))</f>
        <v/>
      </c>
      <c r="H5785">
        <f>IF(G5785="","",IF(AND(MONTH(G5785)*100+DAY(G5785)&gt;=season_lo,MONTH(G5785)*100+DAY(G5785)&lt;=season_hi),1,0))</f>
        <v/>
      </c>
      <c r="I5785">
        <f>IF(G5785="","",G5785-first_day+1)</f>
        <v/>
      </c>
      <c r="J5785" s="27">
        <f>IF(I5785="","",INDEX(Daily!$J$2:$J$421,I5785))</f>
        <v/>
      </c>
      <c r="K5785" s="27">
        <f>IF(J5785="","",J5785+cat_offset)</f>
        <v/>
      </c>
      <c r="L5785" s="27">
        <f>IF(J5785="","",MAX(0,E5785-J5785)^2)</f>
        <v/>
      </c>
      <c r="M5785" s="27">
        <f>IF(J5785="","",MAX(0,E5785-(J5785+twcdh_off))^2)</f>
        <v/>
      </c>
      <c r="N5785" s="27">
        <f>IF(E5785="","",MAX(0,E5785-swcdh_thr)^2)</f>
        <v/>
      </c>
      <c r="O5785">
        <f>IF(K5785="","",ROUND(E5785-K5785,0))</f>
        <v/>
      </c>
      <c r="P5785">
        <f>IF(O5785="","",IF(O5785&gt;=1,O5785,0))</f>
        <v/>
      </c>
      <c r="Q5785" s="27">
        <f>IF(E5785="","",MAX(0,E5785-22))</f>
        <v/>
      </c>
      <c r="R5785" s="27">
        <f>IF(H5785=1,E5785,"")</f>
        <v/>
      </c>
      <c r="S5785" s="27">
        <f>IF(AND(H5785=1,J5785&lt;&gt;""),E5785-J5785,"")</f>
        <v/>
      </c>
      <c r="T5785">
        <f>IF(G5785="","",MONTH(G5785))</f>
        <v/>
      </c>
    </row>
    <row r="5786">
      <c r="A5786" s="24" t="n">
        <v>2020</v>
      </c>
      <c r="B5786" s="24" t="n">
        <v>8</v>
      </c>
      <c r="C5786" s="24" t="n">
        <v>29</v>
      </c>
      <c r="D5786" s="24" t="n">
        <v>1</v>
      </c>
      <c r="E5786" s="24" t="n">
        <v>13.41</v>
      </c>
      <c r="F5786" s="25">
        <f>IF($E5786="","",DATE(IF($A5786="",nominal_year,$A5786),$B5786,$C5786)+($D5786-IF(LEFT(hour_conv,1)="1",1,0))/24)</f>
        <v/>
      </c>
      <c r="G5786" s="26">
        <f>IF(F5786="","",INT(F5786))</f>
        <v/>
      </c>
      <c r="H5786">
        <f>IF(G5786="","",IF(AND(MONTH(G5786)*100+DAY(G5786)&gt;=season_lo,MONTH(G5786)*100+DAY(G5786)&lt;=season_hi),1,0))</f>
        <v/>
      </c>
      <c r="I5786">
        <f>IF(G5786="","",G5786-first_day+1)</f>
        <v/>
      </c>
      <c r="J5786" s="27">
        <f>IF(I5786="","",INDEX(Daily!$J$2:$J$421,I5786))</f>
        <v/>
      </c>
      <c r="K5786" s="27">
        <f>IF(J5786="","",J5786+cat_offset)</f>
        <v/>
      </c>
      <c r="L5786" s="27">
        <f>IF(J5786="","",MAX(0,E5786-J5786)^2)</f>
        <v/>
      </c>
      <c r="M5786" s="27">
        <f>IF(J5786="","",MAX(0,E5786-(J5786+twcdh_off))^2)</f>
        <v/>
      </c>
      <c r="N5786" s="27">
        <f>IF(E5786="","",MAX(0,E5786-swcdh_thr)^2)</f>
        <v/>
      </c>
      <c r="O5786">
        <f>IF(K5786="","",ROUND(E5786-K5786,0))</f>
        <v/>
      </c>
      <c r="P5786">
        <f>IF(O5786="","",IF(O5786&gt;=1,O5786,0))</f>
        <v/>
      </c>
      <c r="Q5786" s="27">
        <f>IF(E5786="","",MAX(0,E5786-22))</f>
        <v/>
      </c>
      <c r="R5786" s="27">
        <f>IF(H5786=1,E5786,"")</f>
        <v/>
      </c>
      <c r="S5786" s="27">
        <f>IF(AND(H5786=1,J5786&lt;&gt;""),E5786-J5786,"")</f>
        <v/>
      </c>
      <c r="T5786">
        <f>IF(G5786="","",MONTH(G5786))</f>
        <v/>
      </c>
    </row>
    <row r="5787">
      <c r="A5787" s="24" t="n">
        <v>2020</v>
      </c>
      <c r="B5787" s="24" t="n">
        <v>8</v>
      </c>
      <c r="C5787" s="24" t="n">
        <v>29</v>
      </c>
      <c r="D5787" s="24" t="n">
        <v>2</v>
      </c>
      <c r="E5787" s="24" t="n">
        <v>12.07</v>
      </c>
      <c r="F5787" s="25">
        <f>IF($E5787="","",DATE(IF($A5787="",nominal_year,$A5787),$B5787,$C5787)+($D5787-IF(LEFT(hour_conv,1)="1",1,0))/24)</f>
        <v/>
      </c>
      <c r="G5787" s="26">
        <f>IF(F5787="","",INT(F5787))</f>
        <v/>
      </c>
      <c r="H5787">
        <f>IF(G5787="","",IF(AND(MONTH(G5787)*100+DAY(G5787)&gt;=season_lo,MONTH(G5787)*100+DAY(G5787)&lt;=season_hi),1,0))</f>
        <v/>
      </c>
      <c r="I5787">
        <f>IF(G5787="","",G5787-first_day+1)</f>
        <v/>
      </c>
      <c r="J5787" s="27">
        <f>IF(I5787="","",INDEX(Daily!$J$2:$J$421,I5787))</f>
        <v/>
      </c>
      <c r="K5787" s="27">
        <f>IF(J5787="","",J5787+cat_offset)</f>
        <v/>
      </c>
      <c r="L5787" s="27">
        <f>IF(J5787="","",MAX(0,E5787-J5787)^2)</f>
        <v/>
      </c>
      <c r="M5787" s="27">
        <f>IF(J5787="","",MAX(0,E5787-(J5787+twcdh_off))^2)</f>
        <v/>
      </c>
      <c r="N5787" s="27">
        <f>IF(E5787="","",MAX(0,E5787-swcdh_thr)^2)</f>
        <v/>
      </c>
      <c r="O5787">
        <f>IF(K5787="","",ROUND(E5787-K5787,0))</f>
        <v/>
      </c>
      <c r="P5787">
        <f>IF(O5787="","",IF(O5787&gt;=1,O5787,0))</f>
        <v/>
      </c>
      <c r="Q5787" s="27">
        <f>IF(E5787="","",MAX(0,E5787-22))</f>
        <v/>
      </c>
      <c r="R5787" s="27">
        <f>IF(H5787=1,E5787,"")</f>
        <v/>
      </c>
      <c r="S5787" s="27">
        <f>IF(AND(H5787=1,J5787&lt;&gt;""),E5787-J5787,"")</f>
        <v/>
      </c>
      <c r="T5787">
        <f>IF(G5787="","",MONTH(G5787))</f>
        <v/>
      </c>
    </row>
    <row r="5788">
      <c r="A5788" s="24" t="n">
        <v>2020</v>
      </c>
      <c r="B5788" s="24" t="n">
        <v>8</v>
      </c>
      <c r="C5788" s="24" t="n">
        <v>29</v>
      </c>
      <c r="D5788" s="24" t="n">
        <v>3</v>
      </c>
      <c r="E5788" s="24" t="n">
        <v>12.75</v>
      </c>
      <c r="F5788" s="25">
        <f>IF($E5788="","",DATE(IF($A5788="",nominal_year,$A5788),$B5788,$C5788)+($D5788-IF(LEFT(hour_conv,1)="1",1,0))/24)</f>
        <v/>
      </c>
      <c r="G5788" s="26">
        <f>IF(F5788="","",INT(F5788))</f>
        <v/>
      </c>
      <c r="H5788">
        <f>IF(G5788="","",IF(AND(MONTH(G5788)*100+DAY(G5788)&gt;=season_lo,MONTH(G5788)*100+DAY(G5788)&lt;=season_hi),1,0))</f>
        <v/>
      </c>
      <c r="I5788">
        <f>IF(G5788="","",G5788-first_day+1)</f>
        <v/>
      </c>
      <c r="J5788" s="27">
        <f>IF(I5788="","",INDEX(Daily!$J$2:$J$421,I5788))</f>
        <v/>
      </c>
      <c r="K5788" s="27">
        <f>IF(J5788="","",J5788+cat_offset)</f>
        <v/>
      </c>
      <c r="L5788" s="27">
        <f>IF(J5788="","",MAX(0,E5788-J5788)^2)</f>
        <v/>
      </c>
      <c r="M5788" s="27">
        <f>IF(J5788="","",MAX(0,E5788-(J5788+twcdh_off))^2)</f>
        <v/>
      </c>
      <c r="N5788" s="27">
        <f>IF(E5788="","",MAX(0,E5788-swcdh_thr)^2)</f>
        <v/>
      </c>
      <c r="O5788">
        <f>IF(K5788="","",ROUND(E5788-K5788,0))</f>
        <v/>
      </c>
      <c r="P5788">
        <f>IF(O5788="","",IF(O5788&gt;=1,O5788,0))</f>
        <v/>
      </c>
      <c r="Q5788" s="27">
        <f>IF(E5788="","",MAX(0,E5788-22))</f>
        <v/>
      </c>
      <c r="R5788" s="27">
        <f>IF(H5788=1,E5788,"")</f>
        <v/>
      </c>
      <c r="S5788" s="27">
        <f>IF(AND(H5788=1,J5788&lt;&gt;""),E5788-J5788,"")</f>
        <v/>
      </c>
      <c r="T5788">
        <f>IF(G5788="","",MONTH(G5788))</f>
        <v/>
      </c>
    </row>
    <row r="5789">
      <c r="A5789" s="24" t="n">
        <v>2020</v>
      </c>
      <c r="B5789" s="24" t="n">
        <v>8</v>
      </c>
      <c r="C5789" s="24" t="n">
        <v>29</v>
      </c>
      <c r="D5789" s="24" t="n">
        <v>4</v>
      </c>
      <c r="E5789" s="24" t="n">
        <v>11.95</v>
      </c>
      <c r="F5789" s="25">
        <f>IF($E5789="","",DATE(IF($A5789="",nominal_year,$A5789),$B5789,$C5789)+($D5789-IF(LEFT(hour_conv,1)="1",1,0))/24)</f>
        <v/>
      </c>
      <c r="G5789" s="26">
        <f>IF(F5789="","",INT(F5789))</f>
        <v/>
      </c>
      <c r="H5789">
        <f>IF(G5789="","",IF(AND(MONTH(G5789)*100+DAY(G5789)&gt;=season_lo,MONTH(G5789)*100+DAY(G5789)&lt;=season_hi),1,0))</f>
        <v/>
      </c>
      <c r="I5789">
        <f>IF(G5789="","",G5789-first_day+1)</f>
        <v/>
      </c>
      <c r="J5789" s="27">
        <f>IF(I5789="","",INDEX(Daily!$J$2:$J$421,I5789))</f>
        <v/>
      </c>
      <c r="K5789" s="27">
        <f>IF(J5789="","",J5789+cat_offset)</f>
        <v/>
      </c>
      <c r="L5789" s="27">
        <f>IF(J5789="","",MAX(0,E5789-J5789)^2)</f>
        <v/>
      </c>
      <c r="M5789" s="27">
        <f>IF(J5789="","",MAX(0,E5789-(J5789+twcdh_off))^2)</f>
        <v/>
      </c>
      <c r="N5789" s="27">
        <f>IF(E5789="","",MAX(0,E5789-swcdh_thr)^2)</f>
        <v/>
      </c>
      <c r="O5789">
        <f>IF(K5789="","",ROUND(E5789-K5789,0))</f>
        <v/>
      </c>
      <c r="P5789">
        <f>IF(O5789="","",IF(O5789&gt;=1,O5789,0))</f>
        <v/>
      </c>
      <c r="Q5789" s="27">
        <f>IF(E5789="","",MAX(0,E5789-22))</f>
        <v/>
      </c>
      <c r="R5789" s="27">
        <f>IF(H5789=1,E5789,"")</f>
        <v/>
      </c>
      <c r="S5789" s="27">
        <f>IF(AND(H5789=1,J5789&lt;&gt;""),E5789-J5789,"")</f>
        <v/>
      </c>
      <c r="T5789">
        <f>IF(G5789="","",MONTH(G5789))</f>
        <v/>
      </c>
    </row>
    <row r="5790">
      <c r="A5790" s="24" t="n">
        <v>2020</v>
      </c>
      <c r="B5790" s="24" t="n">
        <v>8</v>
      </c>
      <c r="C5790" s="24" t="n">
        <v>29</v>
      </c>
      <c r="D5790" s="24" t="n">
        <v>5</v>
      </c>
      <c r="E5790" s="24" t="n">
        <v>12.39</v>
      </c>
      <c r="F5790" s="25">
        <f>IF($E5790="","",DATE(IF($A5790="",nominal_year,$A5790),$B5790,$C5790)+($D5790-IF(LEFT(hour_conv,1)="1",1,0))/24)</f>
        <v/>
      </c>
      <c r="G5790" s="26">
        <f>IF(F5790="","",INT(F5790))</f>
        <v/>
      </c>
      <c r="H5790">
        <f>IF(G5790="","",IF(AND(MONTH(G5790)*100+DAY(G5790)&gt;=season_lo,MONTH(G5790)*100+DAY(G5790)&lt;=season_hi),1,0))</f>
        <v/>
      </c>
      <c r="I5790">
        <f>IF(G5790="","",G5790-first_day+1)</f>
        <v/>
      </c>
      <c r="J5790" s="27">
        <f>IF(I5790="","",INDEX(Daily!$J$2:$J$421,I5790))</f>
        <v/>
      </c>
      <c r="K5790" s="27">
        <f>IF(J5790="","",J5790+cat_offset)</f>
        <v/>
      </c>
      <c r="L5790" s="27">
        <f>IF(J5790="","",MAX(0,E5790-J5790)^2)</f>
        <v/>
      </c>
      <c r="M5790" s="27">
        <f>IF(J5790="","",MAX(0,E5790-(J5790+twcdh_off))^2)</f>
        <v/>
      </c>
      <c r="N5790" s="27">
        <f>IF(E5790="","",MAX(0,E5790-swcdh_thr)^2)</f>
        <v/>
      </c>
      <c r="O5790">
        <f>IF(K5790="","",ROUND(E5790-K5790,0))</f>
        <v/>
      </c>
      <c r="P5790">
        <f>IF(O5790="","",IF(O5790&gt;=1,O5790,0))</f>
        <v/>
      </c>
      <c r="Q5790" s="27">
        <f>IF(E5790="","",MAX(0,E5790-22))</f>
        <v/>
      </c>
      <c r="R5790" s="27">
        <f>IF(H5790=1,E5790,"")</f>
        <v/>
      </c>
      <c r="S5790" s="27">
        <f>IF(AND(H5790=1,J5790&lt;&gt;""),E5790-J5790,"")</f>
        <v/>
      </c>
      <c r="T5790">
        <f>IF(G5790="","",MONTH(G5790))</f>
        <v/>
      </c>
    </row>
    <row r="5791">
      <c r="A5791" s="24" t="n">
        <v>2020</v>
      </c>
      <c r="B5791" s="24" t="n">
        <v>8</v>
      </c>
      <c r="C5791" s="24" t="n">
        <v>29</v>
      </c>
      <c r="D5791" s="24" t="n">
        <v>6</v>
      </c>
      <c r="E5791" s="24" t="n">
        <v>12.74</v>
      </c>
      <c r="F5791" s="25">
        <f>IF($E5791="","",DATE(IF($A5791="",nominal_year,$A5791),$B5791,$C5791)+($D5791-IF(LEFT(hour_conv,1)="1",1,0))/24)</f>
        <v/>
      </c>
      <c r="G5791" s="26">
        <f>IF(F5791="","",INT(F5791))</f>
        <v/>
      </c>
      <c r="H5791">
        <f>IF(G5791="","",IF(AND(MONTH(G5791)*100+DAY(G5791)&gt;=season_lo,MONTH(G5791)*100+DAY(G5791)&lt;=season_hi),1,0))</f>
        <v/>
      </c>
      <c r="I5791">
        <f>IF(G5791="","",G5791-first_day+1)</f>
        <v/>
      </c>
      <c r="J5791" s="27">
        <f>IF(I5791="","",INDEX(Daily!$J$2:$J$421,I5791))</f>
        <v/>
      </c>
      <c r="K5791" s="27">
        <f>IF(J5791="","",J5791+cat_offset)</f>
        <v/>
      </c>
      <c r="L5791" s="27">
        <f>IF(J5791="","",MAX(0,E5791-J5791)^2)</f>
        <v/>
      </c>
      <c r="M5791" s="27">
        <f>IF(J5791="","",MAX(0,E5791-(J5791+twcdh_off))^2)</f>
        <v/>
      </c>
      <c r="N5791" s="27">
        <f>IF(E5791="","",MAX(0,E5791-swcdh_thr)^2)</f>
        <v/>
      </c>
      <c r="O5791">
        <f>IF(K5791="","",ROUND(E5791-K5791,0))</f>
        <v/>
      </c>
      <c r="P5791">
        <f>IF(O5791="","",IF(O5791&gt;=1,O5791,0))</f>
        <v/>
      </c>
      <c r="Q5791" s="27">
        <f>IF(E5791="","",MAX(0,E5791-22))</f>
        <v/>
      </c>
      <c r="R5791" s="27">
        <f>IF(H5791=1,E5791,"")</f>
        <v/>
      </c>
      <c r="S5791" s="27">
        <f>IF(AND(H5791=1,J5791&lt;&gt;""),E5791-J5791,"")</f>
        <v/>
      </c>
      <c r="T5791">
        <f>IF(G5791="","",MONTH(G5791))</f>
        <v/>
      </c>
    </row>
    <row r="5792">
      <c r="A5792" s="24" t="n">
        <v>2020</v>
      </c>
      <c r="B5792" s="24" t="n">
        <v>8</v>
      </c>
      <c r="C5792" s="24" t="n">
        <v>29</v>
      </c>
      <c r="D5792" s="24" t="n">
        <v>7</v>
      </c>
      <c r="E5792" s="24" t="n">
        <v>14.19</v>
      </c>
      <c r="F5792" s="25">
        <f>IF($E5792="","",DATE(IF($A5792="",nominal_year,$A5792),$B5792,$C5792)+($D5792-IF(LEFT(hour_conv,1)="1",1,0))/24)</f>
        <v/>
      </c>
      <c r="G5792" s="26">
        <f>IF(F5792="","",INT(F5792))</f>
        <v/>
      </c>
      <c r="H5792">
        <f>IF(G5792="","",IF(AND(MONTH(G5792)*100+DAY(G5792)&gt;=season_lo,MONTH(G5792)*100+DAY(G5792)&lt;=season_hi),1,0))</f>
        <v/>
      </c>
      <c r="I5792">
        <f>IF(G5792="","",G5792-first_day+1)</f>
        <v/>
      </c>
      <c r="J5792" s="27">
        <f>IF(I5792="","",INDEX(Daily!$J$2:$J$421,I5792))</f>
        <v/>
      </c>
      <c r="K5792" s="27">
        <f>IF(J5792="","",J5792+cat_offset)</f>
        <v/>
      </c>
      <c r="L5792" s="27">
        <f>IF(J5792="","",MAX(0,E5792-J5792)^2)</f>
        <v/>
      </c>
      <c r="M5792" s="27">
        <f>IF(J5792="","",MAX(0,E5792-(J5792+twcdh_off))^2)</f>
        <v/>
      </c>
      <c r="N5792" s="27">
        <f>IF(E5792="","",MAX(0,E5792-swcdh_thr)^2)</f>
        <v/>
      </c>
      <c r="O5792">
        <f>IF(K5792="","",ROUND(E5792-K5792,0))</f>
        <v/>
      </c>
      <c r="P5792">
        <f>IF(O5792="","",IF(O5792&gt;=1,O5792,0))</f>
        <v/>
      </c>
      <c r="Q5792" s="27">
        <f>IF(E5792="","",MAX(0,E5792-22))</f>
        <v/>
      </c>
      <c r="R5792" s="27">
        <f>IF(H5792=1,E5792,"")</f>
        <v/>
      </c>
      <c r="S5792" s="27">
        <f>IF(AND(H5792=1,J5792&lt;&gt;""),E5792-J5792,"")</f>
        <v/>
      </c>
      <c r="T5792">
        <f>IF(G5792="","",MONTH(G5792))</f>
        <v/>
      </c>
    </row>
    <row r="5793">
      <c r="A5793" s="24" t="n">
        <v>2020</v>
      </c>
      <c r="B5793" s="24" t="n">
        <v>8</v>
      </c>
      <c r="C5793" s="24" t="n">
        <v>29</v>
      </c>
      <c r="D5793" s="24" t="n">
        <v>8</v>
      </c>
      <c r="E5793" s="24" t="n">
        <v>14.39</v>
      </c>
      <c r="F5793" s="25">
        <f>IF($E5793="","",DATE(IF($A5793="",nominal_year,$A5793),$B5793,$C5793)+($D5793-IF(LEFT(hour_conv,1)="1",1,0))/24)</f>
        <v/>
      </c>
      <c r="G5793" s="26">
        <f>IF(F5793="","",INT(F5793))</f>
        <v/>
      </c>
      <c r="H5793">
        <f>IF(G5793="","",IF(AND(MONTH(G5793)*100+DAY(G5793)&gt;=season_lo,MONTH(G5793)*100+DAY(G5793)&lt;=season_hi),1,0))</f>
        <v/>
      </c>
      <c r="I5793">
        <f>IF(G5793="","",G5793-first_day+1)</f>
        <v/>
      </c>
      <c r="J5793" s="27">
        <f>IF(I5793="","",INDEX(Daily!$J$2:$J$421,I5793))</f>
        <v/>
      </c>
      <c r="K5793" s="27">
        <f>IF(J5793="","",J5793+cat_offset)</f>
        <v/>
      </c>
      <c r="L5793" s="27">
        <f>IF(J5793="","",MAX(0,E5793-J5793)^2)</f>
        <v/>
      </c>
      <c r="M5793" s="27">
        <f>IF(J5793="","",MAX(0,E5793-(J5793+twcdh_off))^2)</f>
        <v/>
      </c>
      <c r="N5793" s="27">
        <f>IF(E5793="","",MAX(0,E5793-swcdh_thr)^2)</f>
        <v/>
      </c>
      <c r="O5793">
        <f>IF(K5793="","",ROUND(E5793-K5793,0))</f>
        <v/>
      </c>
      <c r="P5793">
        <f>IF(O5793="","",IF(O5793&gt;=1,O5793,0))</f>
        <v/>
      </c>
      <c r="Q5793" s="27">
        <f>IF(E5793="","",MAX(0,E5793-22))</f>
        <v/>
      </c>
      <c r="R5793" s="27">
        <f>IF(H5793=1,E5793,"")</f>
        <v/>
      </c>
      <c r="S5793" s="27">
        <f>IF(AND(H5793=1,J5793&lt;&gt;""),E5793-J5793,"")</f>
        <v/>
      </c>
      <c r="T5793">
        <f>IF(G5793="","",MONTH(G5793))</f>
        <v/>
      </c>
    </row>
    <row r="5794">
      <c r="A5794" s="24" t="n">
        <v>2020</v>
      </c>
      <c r="B5794" s="24" t="n">
        <v>8</v>
      </c>
      <c r="C5794" s="24" t="n">
        <v>29</v>
      </c>
      <c r="D5794" s="24" t="n">
        <v>9</v>
      </c>
      <c r="E5794" s="24" t="n">
        <v>16.08</v>
      </c>
      <c r="F5794" s="25">
        <f>IF($E5794="","",DATE(IF($A5794="",nominal_year,$A5794),$B5794,$C5794)+($D5794-IF(LEFT(hour_conv,1)="1",1,0))/24)</f>
        <v/>
      </c>
      <c r="G5794" s="26">
        <f>IF(F5794="","",INT(F5794))</f>
        <v/>
      </c>
      <c r="H5794">
        <f>IF(G5794="","",IF(AND(MONTH(G5794)*100+DAY(G5794)&gt;=season_lo,MONTH(G5794)*100+DAY(G5794)&lt;=season_hi),1,0))</f>
        <v/>
      </c>
      <c r="I5794">
        <f>IF(G5794="","",G5794-first_day+1)</f>
        <v/>
      </c>
      <c r="J5794" s="27">
        <f>IF(I5794="","",INDEX(Daily!$J$2:$J$421,I5794))</f>
        <v/>
      </c>
      <c r="K5794" s="27">
        <f>IF(J5794="","",J5794+cat_offset)</f>
        <v/>
      </c>
      <c r="L5794" s="27">
        <f>IF(J5794="","",MAX(0,E5794-J5794)^2)</f>
        <v/>
      </c>
      <c r="M5794" s="27">
        <f>IF(J5794="","",MAX(0,E5794-(J5794+twcdh_off))^2)</f>
        <v/>
      </c>
      <c r="N5794" s="27">
        <f>IF(E5794="","",MAX(0,E5794-swcdh_thr)^2)</f>
        <v/>
      </c>
      <c r="O5794">
        <f>IF(K5794="","",ROUND(E5794-K5794,0))</f>
        <v/>
      </c>
      <c r="P5794">
        <f>IF(O5794="","",IF(O5794&gt;=1,O5794,0))</f>
        <v/>
      </c>
      <c r="Q5794" s="27">
        <f>IF(E5794="","",MAX(0,E5794-22))</f>
        <v/>
      </c>
      <c r="R5794" s="27">
        <f>IF(H5794=1,E5794,"")</f>
        <v/>
      </c>
      <c r="S5794" s="27">
        <f>IF(AND(H5794=1,J5794&lt;&gt;""),E5794-J5794,"")</f>
        <v/>
      </c>
      <c r="T5794">
        <f>IF(G5794="","",MONTH(G5794))</f>
        <v/>
      </c>
    </row>
    <row r="5795">
      <c r="A5795" s="24" t="n">
        <v>2020</v>
      </c>
      <c r="B5795" s="24" t="n">
        <v>8</v>
      </c>
      <c r="C5795" s="24" t="n">
        <v>29</v>
      </c>
      <c r="D5795" s="24" t="n">
        <v>10</v>
      </c>
      <c r="E5795" s="24" t="n">
        <v>16.95</v>
      </c>
      <c r="F5795" s="25">
        <f>IF($E5795="","",DATE(IF($A5795="",nominal_year,$A5795),$B5795,$C5795)+($D5795-IF(LEFT(hour_conv,1)="1",1,0))/24)</f>
        <v/>
      </c>
      <c r="G5795" s="26">
        <f>IF(F5795="","",INT(F5795))</f>
        <v/>
      </c>
      <c r="H5795">
        <f>IF(G5795="","",IF(AND(MONTH(G5795)*100+DAY(G5795)&gt;=season_lo,MONTH(G5795)*100+DAY(G5795)&lt;=season_hi),1,0))</f>
        <v/>
      </c>
      <c r="I5795">
        <f>IF(G5795="","",G5795-first_day+1)</f>
        <v/>
      </c>
      <c r="J5795" s="27">
        <f>IF(I5795="","",INDEX(Daily!$J$2:$J$421,I5795))</f>
        <v/>
      </c>
      <c r="K5795" s="27">
        <f>IF(J5795="","",J5795+cat_offset)</f>
        <v/>
      </c>
      <c r="L5795" s="27">
        <f>IF(J5795="","",MAX(0,E5795-J5795)^2)</f>
        <v/>
      </c>
      <c r="M5795" s="27">
        <f>IF(J5795="","",MAX(0,E5795-(J5795+twcdh_off))^2)</f>
        <v/>
      </c>
      <c r="N5795" s="27">
        <f>IF(E5795="","",MAX(0,E5795-swcdh_thr)^2)</f>
        <v/>
      </c>
      <c r="O5795">
        <f>IF(K5795="","",ROUND(E5795-K5795,0))</f>
        <v/>
      </c>
      <c r="P5795">
        <f>IF(O5795="","",IF(O5795&gt;=1,O5795,0))</f>
        <v/>
      </c>
      <c r="Q5795" s="27">
        <f>IF(E5795="","",MAX(0,E5795-22))</f>
        <v/>
      </c>
      <c r="R5795" s="27">
        <f>IF(H5795=1,E5795,"")</f>
        <v/>
      </c>
      <c r="S5795" s="27">
        <f>IF(AND(H5795=1,J5795&lt;&gt;""),E5795-J5795,"")</f>
        <v/>
      </c>
      <c r="T5795">
        <f>IF(G5795="","",MONTH(G5795))</f>
        <v/>
      </c>
    </row>
    <row r="5796">
      <c r="A5796" s="24" t="n">
        <v>2020</v>
      </c>
      <c r="B5796" s="24" t="n">
        <v>8</v>
      </c>
      <c r="C5796" s="24" t="n">
        <v>29</v>
      </c>
      <c r="D5796" s="24" t="n">
        <v>11</v>
      </c>
      <c r="E5796" s="24" t="n">
        <v>17.82</v>
      </c>
      <c r="F5796" s="25">
        <f>IF($E5796="","",DATE(IF($A5796="",nominal_year,$A5796),$B5796,$C5796)+($D5796-IF(LEFT(hour_conv,1)="1",1,0))/24)</f>
        <v/>
      </c>
      <c r="G5796" s="26">
        <f>IF(F5796="","",INT(F5796))</f>
        <v/>
      </c>
      <c r="H5796">
        <f>IF(G5796="","",IF(AND(MONTH(G5796)*100+DAY(G5796)&gt;=season_lo,MONTH(G5796)*100+DAY(G5796)&lt;=season_hi),1,0))</f>
        <v/>
      </c>
      <c r="I5796">
        <f>IF(G5796="","",G5796-first_day+1)</f>
        <v/>
      </c>
      <c r="J5796" s="27">
        <f>IF(I5796="","",INDEX(Daily!$J$2:$J$421,I5796))</f>
        <v/>
      </c>
      <c r="K5796" s="27">
        <f>IF(J5796="","",J5796+cat_offset)</f>
        <v/>
      </c>
      <c r="L5796" s="27">
        <f>IF(J5796="","",MAX(0,E5796-J5796)^2)</f>
        <v/>
      </c>
      <c r="M5796" s="27">
        <f>IF(J5796="","",MAX(0,E5796-(J5796+twcdh_off))^2)</f>
        <v/>
      </c>
      <c r="N5796" s="27">
        <f>IF(E5796="","",MAX(0,E5796-swcdh_thr)^2)</f>
        <v/>
      </c>
      <c r="O5796">
        <f>IF(K5796="","",ROUND(E5796-K5796,0))</f>
        <v/>
      </c>
      <c r="P5796">
        <f>IF(O5796="","",IF(O5796&gt;=1,O5796,0))</f>
        <v/>
      </c>
      <c r="Q5796" s="27">
        <f>IF(E5796="","",MAX(0,E5796-22))</f>
        <v/>
      </c>
      <c r="R5796" s="27">
        <f>IF(H5796=1,E5796,"")</f>
        <v/>
      </c>
      <c r="S5796" s="27">
        <f>IF(AND(H5796=1,J5796&lt;&gt;""),E5796-J5796,"")</f>
        <v/>
      </c>
      <c r="T5796">
        <f>IF(G5796="","",MONTH(G5796))</f>
        <v/>
      </c>
    </row>
    <row r="5797">
      <c r="A5797" s="24" t="n">
        <v>2020</v>
      </c>
      <c r="B5797" s="24" t="n">
        <v>8</v>
      </c>
      <c r="C5797" s="24" t="n">
        <v>29</v>
      </c>
      <c r="D5797" s="24" t="n">
        <v>12</v>
      </c>
      <c r="E5797" s="24" t="n">
        <v>18.77</v>
      </c>
      <c r="F5797" s="25">
        <f>IF($E5797="","",DATE(IF($A5797="",nominal_year,$A5797),$B5797,$C5797)+($D5797-IF(LEFT(hour_conv,1)="1",1,0))/24)</f>
        <v/>
      </c>
      <c r="G5797" s="26">
        <f>IF(F5797="","",INT(F5797))</f>
        <v/>
      </c>
      <c r="H5797">
        <f>IF(G5797="","",IF(AND(MONTH(G5797)*100+DAY(G5797)&gt;=season_lo,MONTH(G5797)*100+DAY(G5797)&lt;=season_hi),1,0))</f>
        <v/>
      </c>
      <c r="I5797">
        <f>IF(G5797="","",G5797-first_day+1)</f>
        <v/>
      </c>
      <c r="J5797" s="27">
        <f>IF(I5797="","",INDEX(Daily!$J$2:$J$421,I5797))</f>
        <v/>
      </c>
      <c r="K5797" s="27">
        <f>IF(J5797="","",J5797+cat_offset)</f>
        <v/>
      </c>
      <c r="L5797" s="27">
        <f>IF(J5797="","",MAX(0,E5797-J5797)^2)</f>
        <v/>
      </c>
      <c r="M5797" s="27">
        <f>IF(J5797="","",MAX(0,E5797-(J5797+twcdh_off))^2)</f>
        <v/>
      </c>
      <c r="N5797" s="27">
        <f>IF(E5797="","",MAX(0,E5797-swcdh_thr)^2)</f>
        <v/>
      </c>
      <c r="O5797">
        <f>IF(K5797="","",ROUND(E5797-K5797,0))</f>
        <v/>
      </c>
      <c r="P5797">
        <f>IF(O5797="","",IF(O5797&gt;=1,O5797,0))</f>
        <v/>
      </c>
      <c r="Q5797" s="27">
        <f>IF(E5797="","",MAX(0,E5797-22))</f>
        <v/>
      </c>
      <c r="R5797" s="27">
        <f>IF(H5797=1,E5797,"")</f>
        <v/>
      </c>
      <c r="S5797" s="27">
        <f>IF(AND(H5797=1,J5797&lt;&gt;""),E5797-J5797,"")</f>
        <v/>
      </c>
      <c r="T5797">
        <f>IF(G5797="","",MONTH(G5797))</f>
        <v/>
      </c>
    </row>
    <row r="5798">
      <c r="A5798" s="24" t="n">
        <v>2020</v>
      </c>
      <c r="B5798" s="24" t="n">
        <v>8</v>
      </c>
      <c r="C5798" s="24" t="n">
        <v>29</v>
      </c>
      <c r="D5798" s="24" t="n">
        <v>13</v>
      </c>
      <c r="E5798" s="24" t="n">
        <v>20.53</v>
      </c>
      <c r="F5798" s="25">
        <f>IF($E5798="","",DATE(IF($A5798="",nominal_year,$A5798),$B5798,$C5798)+($D5798-IF(LEFT(hour_conv,1)="1",1,0))/24)</f>
        <v/>
      </c>
      <c r="G5798" s="26">
        <f>IF(F5798="","",INT(F5798))</f>
        <v/>
      </c>
      <c r="H5798">
        <f>IF(G5798="","",IF(AND(MONTH(G5798)*100+DAY(G5798)&gt;=season_lo,MONTH(G5798)*100+DAY(G5798)&lt;=season_hi),1,0))</f>
        <v/>
      </c>
      <c r="I5798">
        <f>IF(G5798="","",G5798-first_day+1)</f>
        <v/>
      </c>
      <c r="J5798" s="27">
        <f>IF(I5798="","",INDEX(Daily!$J$2:$J$421,I5798))</f>
        <v/>
      </c>
      <c r="K5798" s="27">
        <f>IF(J5798="","",J5798+cat_offset)</f>
        <v/>
      </c>
      <c r="L5798" s="27">
        <f>IF(J5798="","",MAX(0,E5798-J5798)^2)</f>
        <v/>
      </c>
      <c r="M5798" s="27">
        <f>IF(J5798="","",MAX(0,E5798-(J5798+twcdh_off))^2)</f>
        <v/>
      </c>
      <c r="N5798" s="27">
        <f>IF(E5798="","",MAX(0,E5798-swcdh_thr)^2)</f>
        <v/>
      </c>
      <c r="O5798">
        <f>IF(K5798="","",ROUND(E5798-K5798,0))</f>
        <v/>
      </c>
      <c r="P5798">
        <f>IF(O5798="","",IF(O5798&gt;=1,O5798,0))</f>
        <v/>
      </c>
      <c r="Q5798" s="27">
        <f>IF(E5798="","",MAX(0,E5798-22))</f>
        <v/>
      </c>
      <c r="R5798" s="27">
        <f>IF(H5798=1,E5798,"")</f>
        <v/>
      </c>
      <c r="S5798" s="27">
        <f>IF(AND(H5798=1,J5798&lt;&gt;""),E5798-J5798,"")</f>
        <v/>
      </c>
      <c r="T5798">
        <f>IF(G5798="","",MONTH(G5798))</f>
        <v/>
      </c>
    </row>
    <row r="5799">
      <c r="A5799" s="24" t="n">
        <v>2020</v>
      </c>
      <c r="B5799" s="24" t="n">
        <v>8</v>
      </c>
      <c r="C5799" s="24" t="n">
        <v>29</v>
      </c>
      <c r="D5799" s="24" t="n">
        <v>14</v>
      </c>
      <c r="E5799" s="24" t="n">
        <v>21.21</v>
      </c>
      <c r="F5799" s="25">
        <f>IF($E5799="","",DATE(IF($A5799="",nominal_year,$A5799),$B5799,$C5799)+($D5799-IF(LEFT(hour_conv,1)="1",1,0))/24)</f>
        <v/>
      </c>
      <c r="G5799" s="26">
        <f>IF(F5799="","",INT(F5799))</f>
        <v/>
      </c>
      <c r="H5799">
        <f>IF(G5799="","",IF(AND(MONTH(G5799)*100+DAY(G5799)&gt;=season_lo,MONTH(G5799)*100+DAY(G5799)&lt;=season_hi),1,0))</f>
        <v/>
      </c>
      <c r="I5799">
        <f>IF(G5799="","",G5799-first_day+1)</f>
        <v/>
      </c>
      <c r="J5799" s="27">
        <f>IF(I5799="","",INDEX(Daily!$J$2:$J$421,I5799))</f>
        <v/>
      </c>
      <c r="K5799" s="27">
        <f>IF(J5799="","",J5799+cat_offset)</f>
        <v/>
      </c>
      <c r="L5799" s="27">
        <f>IF(J5799="","",MAX(0,E5799-J5799)^2)</f>
        <v/>
      </c>
      <c r="M5799" s="27">
        <f>IF(J5799="","",MAX(0,E5799-(J5799+twcdh_off))^2)</f>
        <v/>
      </c>
      <c r="N5799" s="27">
        <f>IF(E5799="","",MAX(0,E5799-swcdh_thr)^2)</f>
        <v/>
      </c>
      <c r="O5799">
        <f>IF(K5799="","",ROUND(E5799-K5799,0))</f>
        <v/>
      </c>
      <c r="P5799">
        <f>IF(O5799="","",IF(O5799&gt;=1,O5799,0))</f>
        <v/>
      </c>
      <c r="Q5799" s="27">
        <f>IF(E5799="","",MAX(0,E5799-22))</f>
        <v/>
      </c>
      <c r="R5799" s="27">
        <f>IF(H5799=1,E5799,"")</f>
        <v/>
      </c>
      <c r="S5799" s="27">
        <f>IF(AND(H5799=1,J5799&lt;&gt;""),E5799-J5799,"")</f>
        <v/>
      </c>
      <c r="T5799">
        <f>IF(G5799="","",MONTH(G5799))</f>
        <v/>
      </c>
    </row>
    <row r="5800">
      <c r="A5800" s="24" t="n">
        <v>2020</v>
      </c>
      <c r="B5800" s="24" t="n">
        <v>8</v>
      </c>
      <c r="C5800" s="24" t="n">
        <v>29</v>
      </c>
      <c r="D5800" s="24" t="n">
        <v>15</v>
      </c>
      <c r="E5800" s="24" t="n">
        <v>21.82</v>
      </c>
      <c r="F5800" s="25">
        <f>IF($E5800="","",DATE(IF($A5800="",nominal_year,$A5800),$B5800,$C5800)+($D5800-IF(LEFT(hour_conv,1)="1",1,0))/24)</f>
        <v/>
      </c>
      <c r="G5800" s="26">
        <f>IF(F5800="","",INT(F5800))</f>
        <v/>
      </c>
      <c r="H5800">
        <f>IF(G5800="","",IF(AND(MONTH(G5800)*100+DAY(G5800)&gt;=season_lo,MONTH(G5800)*100+DAY(G5800)&lt;=season_hi),1,0))</f>
        <v/>
      </c>
      <c r="I5800">
        <f>IF(G5800="","",G5800-first_day+1)</f>
        <v/>
      </c>
      <c r="J5800" s="27">
        <f>IF(I5800="","",INDEX(Daily!$J$2:$J$421,I5800))</f>
        <v/>
      </c>
      <c r="K5800" s="27">
        <f>IF(J5800="","",J5800+cat_offset)</f>
        <v/>
      </c>
      <c r="L5800" s="27">
        <f>IF(J5800="","",MAX(0,E5800-J5800)^2)</f>
        <v/>
      </c>
      <c r="M5800" s="27">
        <f>IF(J5800="","",MAX(0,E5800-(J5800+twcdh_off))^2)</f>
        <v/>
      </c>
      <c r="N5800" s="27">
        <f>IF(E5800="","",MAX(0,E5800-swcdh_thr)^2)</f>
        <v/>
      </c>
      <c r="O5800">
        <f>IF(K5800="","",ROUND(E5800-K5800,0))</f>
        <v/>
      </c>
      <c r="P5800">
        <f>IF(O5800="","",IF(O5800&gt;=1,O5800,0))</f>
        <v/>
      </c>
      <c r="Q5800" s="27">
        <f>IF(E5800="","",MAX(0,E5800-22))</f>
        <v/>
      </c>
      <c r="R5800" s="27">
        <f>IF(H5800=1,E5800,"")</f>
        <v/>
      </c>
      <c r="S5800" s="27">
        <f>IF(AND(H5800=1,J5800&lt;&gt;""),E5800-J5800,"")</f>
        <v/>
      </c>
      <c r="T5800">
        <f>IF(G5800="","",MONTH(G5800))</f>
        <v/>
      </c>
    </row>
    <row r="5801">
      <c r="A5801" s="24" t="n">
        <v>2020</v>
      </c>
      <c r="B5801" s="24" t="n">
        <v>8</v>
      </c>
      <c r="C5801" s="24" t="n">
        <v>29</v>
      </c>
      <c r="D5801" s="24" t="n">
        <v>16</v>
      </c>
      <c r="E5801" s="24" t="n">
        <v>22.39</v>
      </c>
      <c r="F5801" s="25">
        <f>IF($E5801="","",DATE(IF($A5801="",nominal_year,$A5801),$B5801,$C5801)+($D5801-IF(LEFT(hour_conv,1)="1",1,0))/24)</f>
        <v/>
      </c>
      <c r="G5801" s="26">
        <f>IF(F5801="","",INT(F5801))</f>
        <v/>
      </c>
      <c r="H5801">
        <f>IF(G5801="","",IF(AND(MONTH(G5801)*100+DAY(G5801)&gt;=season_lo,MONTH(G5801)*100+DAY(G5801)&lt;=season_hi),1,0))</f>
        <v/>
      </c>
      <c r="I5801">
        <f>IF(G5801="","",G5801-first_day+1)</f>
        <v/>
      </c>
      <c r="J5801" s="27">
        <f>IF(I5801="","",INDEX(Daily!$J$2:$J$421,I5801))</f>
        <v/>
      </c>
      <c r="K5801" s="27">
        <f>IF(J5801="","",J5801+cat_offset)</f>
        <v/>
      </c>
      <c r="L5801" s="27">
        <f>IF(J5801="","",MAX(0,E5801-J5801)^2)</f>
        <v/>
      </c>
      <c r="M5801" s="27">
        <f>IF(J5801="","",MAX(0,E5801-(J5801+twcdh_off))^2)</f>
        <v/>
      </c>
      <c r="N5801" s="27">
        <f>IF(E5801="","",MAX(0,E5801-swcdh_thr)^2)</f>
        <v/>
      </c>
      <c r="O5801">
        <f>IF(K5801="","",ROUND(E5801-K5801,0))</f>
        <v/>
      </c>
      <c r="P5801">
        <f>IF(O5801="","",IF(O5801&gt;=1,O5801,0))</f>
        <v/>
      </c>
      <c r="Q5801" s="27">
        <f>IF(E5801="","",MAX(0,E5801-22))</f>
        <v/>
      </c>
      <c r="R5801" s="27">
        <f>IF(H5801=1,E5801,"")</f>
        <v/>
      </c>
      <c r="S5801" s="27">
        <f>IF(AND(H5801=1,J5801&lt;&gt;""),E5801-J5801,"")</f>
        <v/>
      </c>
      <c r="T5801">
        <f>IF(G5801="","",MONTH(G5801))</f>
        <v/>
      </c>
    </row>
    <row r="5802">
      <c r="A5802" s="24" t="n">
        <v>2020</v>
      </c>
      <c r="B5802" s="24" t="n">
        <v>8</v>
      </c>
      <c r="C5802" s="24" t="n">
        <v>29</v>
      </c>
      <c r="D5802" s="24" t="n">
        <v>17</v>
      </c>
      <c r="E5802" s="24" t="n">
        <v>21.61</v>
      </c>
      <c r="F5802" s="25">
        <f>IF($E5802="","",DATE(IF($A5802="",nominal_year,$A5802),$B5802,$C5802)+($D5802-IF(LEFT(hour_conv,1)="1",1,0))/24)</f>
        <v/>
      </c>
      <c r="G5802" s="26">
        <f>IF(F5802="","",INT(F5802))</f>
        <v/>
      </c>
      <c r="H5802">
        <f>IF(G5802="","",IF(AND(MONTH(G5802)*100+DAY(G5802)&gt;=season_lo,MONTH(G5802)*100+DAY(G5802)&lt;=season_hi),1,0))</f>
        <v/>
      </c>
      <c r="I5802">
        <f>IF(G5802="","",G5802-first_day+1)</f>
        <v/>
      </c>
      <c r="J5802" s="27">
        <f>IF(I5802="","",INDEX(Daily!$J$2:$J$421,I5802))</f>
        <v/>
      </c>
      <c r="K5802" s="27">
        <f>IF(J5802="","",J5802+cat_offset)</f>
        <v/>
      </c>
      <c r="L5802" s="27">
        <f>IF(J5802="","",MAX(0,E5802-J5802)^2)</f>
        <v/>
      </c>
      <c r="M5802" s="27">
        <f>IF(J5802="","",MAX(0,E5802-(J5802+twcdh_off))^2)</f>
        <v/>
      </c>
      <c r="N5802" s="27">
        <f>IF(E5802="","",MAX(0,E5802-swcdh_thr)^2)</f>
        <v/>
      </c>
      <c r="O5802">
        <f>IF(K5802="","",ROUND(E5802-K5802,0))</f>
        <v/>
      </c>
      <c r="P5802">
        <f>IF(O5802="","",IF(O5802&gt;=1,O5802,0))</f>
        <v/>
      </c>
      <c r="Q5802" s="27">
        <f>IF(E5802="","",MAX(0,E5802-22))</f>
        <v/>
      </c>
      <c r="R5802" s="27">
        <f>IF(H5802=1,E5802,"")</f>
        <v/>
      </c>
      <c r="S5802" s="27">
        <f>IF(AND(H5802=1,J5802&lt;&gt;""),E5802-J5802,"")</f>
        <v/>
      </c>
      <c r="T5802">
        <f>IF(G5802="","",MONTH(G5802))</f>
        <v/>
      </c>
    </row>
    <row r="5803">
      <c r="A5803" s="24" t="n">
        <v>2020</v>
      </c>
      <c r="B5803" s="24" t="n">
        <v>8</v>
      </c>
      <c r="C5803" s="24" t="n">
        <v>29</v>
      </c>
      <c r="D5803" s="24" t="n">
        <v>18</v>
      </c>
      <c r="E5803" s="24" t="n">
        <v>21.15</v>
      </c>
      <c r="F5803" s="25">
        <f>IF($E5803="","",DATE(IF($A5803="",nominal_year,$A5803),$B5803,$C5803)+($D5803-IF(LEFT(hour_conv,1)="1",1,0))/24)</f>
        <v/>
      </c>
      <c r="G5803" s="26">
        <f>IF(F5803="","",INT(F5803))</f>
        <v/>
      </c>
      <c r="H5803">
        <f>IF(G5803="","",IF(AND(MONTH(G5803)*100+DAY(G5803)&gt;=season_lo,MONTH(G5803)*100+DAY(G5803)&lt;=season_hi),1,0))</f>
        <v/>
      </c>
      <c r="I5803">
        <f>IF(G5803="","",G5803-first_day+1)</f>
        <v/>
      </c>
      <c r="J5803" s="27">
        <f>IF(I5803="","",INDEX(Daily!$J$2:$J$421,I5803))</f>
        <v/>
      </c>
      <c r="K5803" s="27">
        <f>IF(J5803="","",J5803+cat_offset)</f>
        <v/>
      </c>
      <c r="L5803" s="27">
        <f>IF(J5803="","",MAX(0,E5803-J5803)^2)</f>
        <v/>
      </c>
      <c r="M5803" s="27">
        <f>IF(J5803="","",MAX(0,E5803-(J5803+twcdh_off))^2)</f>
        <v/>
      </c>
      <c r="N5803" s="27">
        <f>IF(E5803="","",MAX(0,E5803-swcdh_thr)^2)</f>
        <v/>
      </c>
      <c r="O5803">
        <f>IF(K5803="","",ROUND(E5803-K5803,0))</f>
        <v/>
      </c>
      <c r="P5803">
        <f>IF(O5803="","",IF(O5803&gt;=1,O5803,0))</f>
        <v/>
      </c>
      <c r="Q5803" s="27">
        <f>IF(E5803="","",MAX(0,E5803-22))</f>
        <v/>
      </c>
      <c r="R5803" s="27">
        <f>IF(H5803=1,E5803,"")</f>
        <v/>
      </c>
      <c r="S5803" s="27">
        <f>IF(AND(H5803=1,J5803&lt;&gt;""),E5803-J5803,"")</f>
        <v/>
      </c>
      <c r="T5803">
        <f>IF(G5803="","",MONTH(G5803))</f>
        <v/>
      </c>
    </row>
    <row r="5804">
      <c r="A5804" s="24" t="n">
        <v>2020</v>
      </c>
      <c r="B5804" s="24" t="n">
        <v>8</v>
      </c>
      <c r="C5804" s="24" t="n">
        <v>29</v>
      </c>
      <c r="D5804" s="24" t="n">
        <v>19</v>
      </c>
      <c r="E5804" s="24" t="n">
        <v>20.26</v>
      </c>
      <c r="F5804" s="25">
        <f>IF($E5804="","",DATE(IF($A5804="",nominal_year,$A5804),$B5804,$C5804)+($D5804-IF(LEFT(hour_conv,1)="1",1,0))/24)</f>
        <v/>
      </c>
      <c r="G5804" s="26">
        <f>IF(F5804="","",INT(F5804))</f>
        <v/>
      </c>
      <c r="H5804">
        <f>IF(G5804="","",IF(AND(MONTH(G5804)*100+DAY(G5804)&gt;=season_lo,MONTH(G5804)*100+DAY(G5804)&lt;=season_hi),1,0))</f>
        <v/>
      </c>
      <c r="I5804">
        <f>IF(G5804="","",G5804-first_day+1)</f>
        <v/>
      </c>
      <c r="J5804" s="27">
        <f>IF(I5804="","",INDEX(Daily!$J$2:$J$421,I5804))</f>
        <v/>
      </c>
      <c r="K5804" s="27">
        <f>IF(J5804="","",J5804+cat_offset)</f>
        <v/>
      </c>
      <c r="L5804" s="27">
        <f>IF(J5804="","",MAX(0,E5804-J5804)^2)</f>
        <v/>
      </c>
      <c r="M5804" s="27">
        <f>IF(J5804="","",MAX(0,E5804-(J5804+twcdh_off))^2)</f>
        <v/>
      </c>
      <c r="N5804" s="27">
        <f>IF(E5804="","",MAX(0,E5804-swcdh_thr)^2)</f>
        <v/>
      </c>
      <c r="O5804">
        <f>IF(K5804="","",ROUND(E5804-K5804,0))</f>
        <v/>
      </c>
      <c r="P5804">
        <f>IF(O5804="","",IF(O5804&gt;=1,O5804,0))</f>
        <v/>
      </c>
      <c r="Q5804" s="27">
        <f>IF(E5804="","",MAX(0,E5804-22))</f>
        <v/>
      </c>
      <c r="R5804" s="27">
        <f>IF(H5804=1,E5804,"")</f>
        <v/>
      </c>
      <c r="S5804" s="27">
        <f>IF(AND(H5804=1,J5804&lt;&gt;""),E5804-J5804,"")</f>
        <v/>
      </c>
      <c r="T5804">
        <f>IF(G5804="","",MONTH(G5804))</f>
        <v/>
      </c>
    </row>
    <row r="5805">
      <c r="A5805" s="24" t="n">
        <v>2020</v>
      </c>
      <c r="B5805" s="24" t="n">
        <v>8</v>
      </c>
      <c r="C5805" s="24" t="n">
        <v>29</v>
      </c>
      <c r="D5805" s="24" t="n">
        <v>20</v>
      </c>
      <c r="E5805" s="24" t="n">
        <v>19.41</v>
      </c>
      <c r="F5805" s="25">
        <f>IF($E5805="","",DATE(IF($A5805="",nominal_year,$A5805),$B5805,$C5805)+($D5805-IF(LEFT(hour_conv,1)="1",1,0))/24)</f>
        <v/>
      </c>
      <c r="G5805" s="26">
        <f>IF(F5805="","",INT(F5805))</f>
        <v/>
      </c>
      <c r="H5805">
        <f>IF(G5805="","",IF(AND(MONTH(G5805)*100+DAY(G5805)&gt;=season_lo,MONTH(G5805)*100+DAY(G5805)&lt;=season_hi),1,0))</f>
        <v/>
      </c>
      <c r="I5805">
        <f>IF(G5805="","",G5805-first_day+1)</f>
        <v/>
      </c>
      <c r="J5805" s="27">
        <f>IF(I5805="","",INDEX(Daily!$J$2:$J$421,I5805))</f>
        <v/>
      </c>
      <c r="K5805" s="27">
        <f>IF(J5805="","",J5805+cat_offset)</f>
        <v/>
      </c>
      <c r="L5805" s="27">
        <f>IF(J5805="","",MAX(0,E5805-J5805)^2)</f>
        <v/>
      </c>
      <c r="M5805" s="27">
        <f>IF(J5805="","",MAX(0,E5805-(J5805+twcdh_off))^2)</f>
        <v/>
      </c>
      <c r="N5805" s="27">
        <f>IF(E5805="","",MAX(0,E5805-swcdh_thr)^2)</f>
        <v/>
      </c>
      <c r="O5805">
        <f>IF(K5805="","",ROUND(E5805-K5805,0))</f>
        <v/>
      </c>
      <c r="P5805">
        <f>IF(O5805="","",IF(O5805&gt;=1,O5805,0))</f>
        <v/>
      </c>
      <c r="Q5805" s="27">
        <f>IF(E5805="","",MAX(0,E5805-22))</f>
        <v/>
      </c>
      <c r="R5805" s="27">
        <f>IF(H5805=1,E5805,"")</f>
        <v/>
      </c>
      <c r="S5805" s="27">
        <f>IF(AND(H5805=1,J5805&lt;&gt;""),E5805-J5805,"")</f>
        <v/>
      </c>
      <c r="T5805">
        <f>IF(G5805="","",MONTH(G5805))</f>
        <v/>
      </c>
    </row>
    <row r="5806">
      <c r="A5806" s="24" t="n">
        <v>2020</v>
      </c>
      <c r="B5806" s="24" t="n">
        <v>8</v>
      </c>
      <c r="C5806" s="24" t="n">
        <v>29</v>
      </c>
      <c r="D5806" s="24" t="n">
        <v>21</v>
      </c>
      <c r="E5806" s="24" t="n">
        <v>18.13</v>
      </c>
      <c r="F5806" s="25">
        <f>IF($E5806="","",DATE(IF($A5806="",nominal_year,$A5806),$B5806,$C5806)+($D5806-IF(LEFT(hour_conv,1)="1",1,0))/24)</f>
        <v/>
      </c>
      <c r="G5806" s="26">
        <f>IF(F5806="","",INT(F5806))</f>
        <v/>
      </c>
      <c r="H5806">
        <f>IF(G5806="","",IF(AND(MONTH(G5806)*100+DAY(G5806)&gt;=season_lo,MONTH(G5806)*100+DAY(G5806)&lt;=season_hi),1,0))</f>
        <v/>
      </c>
      <c r="I5806">
        <f>IF(G5806="","",G5806-first_day+1)</f>
        <v/>
      </c>
      <c r="J5806" s="27">
        <f>IF(I5806="","",INDEX(Daily!$J$2:$J$421,I5806))</f>
        <v/>
      </c>
      <c r="K5806" s="27">
        <f>IF(J5806="","",J5806+cat_offset)</f>
        <v/>
      </c>
      <c r="L5806" s="27">
        <f>IF(J5806="","",MAX(0,E5806-J5806)^2)</f>
        <v/>
      </c>
      <c r="M5806" s="27">
        <f>IF(J5806="","",MAX(0,E5806-(J5806+twcdh_off))^2)</f>
        <v/>
      </c>
      <c r="N5806" s="27">
        <f>IF(E5806="","",MAX(0,E5806-swcdh_thr)^2)</f>
        <v/>
      </c>
      <c r="O5806">
        <f>IF(K5806="","",ROUND(E5806-K5806,0))</f>
        <v/>
      </c>
      <c r="P5806">
        <f>IF(O5806="","",IF(O5806&gt;=1,O5806,0))</f>
        <v/>
      </c>
      <c r="Q5806" s="27">
        <f>IF(E5806="","",MAX(0,E5806-22))</f>
        <v/>
      </c>
      <c r="R5806" s="27">
        <f>IF(H5806=1,E5806,"")</f>
        <v/>
      </c>
      <c r="S5806" s="27">
        <f>IF(AND(H5806=1,J5806&lt;&gt;""),E5806-J5806,"")</f>
        <v/>
      </c>
      <c r="T5806">
        <f>IF(G5806="","",MONTH(G5806))</f>
        <v/>
      </c>
    </row>
    <row r="5807">
      <c r="A5807" s="24" t="n">
        <v>2020</v>
      </c>
      <c r="B5807" s="24" t="n">
        <v>8</v>
      </c>
      <c r="C5807" s="24" t="n">
        <v>29</v>
      </c>
      <c r="D5807" s="24" t="n">
        <v>22</v>
      </c>
      <c r="E5807" s="24" t="n">
        <v>16.74</v>
      </c>
      <c r="F5807" s="25">
        <f>IF($E5807="","",DATE(IF($A5807="",nominal_year,$A5807),$B5807,$C5807)+($D5807-IF(LEFT(hour_conv,1)="1",1,0))/24)</f>
        <v/>
      </c>
      <c r="G5807" s="26">
        <f>IF(F5807="","",INT(F5807))</f>
        <v/>
      </c>
      <c r="H5807">
        <f>IF(G5807="","",IF(AND(MONTH(G5807)*100+DAY(G5807)&gt;=season_lo,MONTH(G5807)*100+DAY(G5807)&lt;=season_hi),1,0))</f>
        <v/>
      </c>
      <c r="I5807">
        <f>IF(G5807="","",G5807-first_day+1)</f>
        <v/>
      </c>
      <c r="J5807" s="27">
        <f>IF(I5807="","",INDEX(Daily!$J$2:$J$421,I5807))</f>
        <v/>
      </c>
      <c r="K5807" s="27">
        <f>IF(J5807="","",J5807+cat_offset)</f>
        <v/>
      </c>
      <c r="L5807" s="27">
        <f>IF(J5807="","",MAX(0,E5807-J5807)^2)</f>
        <v/>
      </c>
      <c r="M5807" s="27">
        <f>IF(J5807="","",MAX(0,E5807-(J5807+twcdh_off))^2)</f>
        <v/>
      </c>
      <c r="N5807" s="27">
        <f>IF(E5807="","",MAX(0,E5807-swcdh_thr)^2)</f>
        <v/>
      </c>
      <c r="O5807">
        <f>IF(K5807="","",ROUND(E5807-K5807,0))</f>
        <v/>
      </c>
      <c r="P5807">
        <f>IF(O5807="","",IF(O5807&gt;=1,O5807,0))</f>
        <v/>
      </c>
      <c r="Q5807" s="27">
        <f>IF(E5807="","",MAX(0,E5807-22))</f>
        <v/>
      </c>
      <c r="R5807" s="27">
        <f>IF(H5807=1,E5807,"")</f>
        <v/>
      </c>
      <c r="S5807" s="27">
        <f>IF(AND(H5807=1,J5807&lt;&gt;""),E5807-J5807,"")</f>
        <v/>
      </c>
      <c r="T5807">
        <f>IF(G5807="","",MONTH(G5807))</f>
        <v/>
      </c>
    </row>
    <row r="5808">
      <c r="A5808" s="24" t="n">
        <v>2020</v>
      </c>
      <c r="B5808" s="24" t="n">
        <v>8</v>
      </c>
      <c r="C5808" s="24" t="n">
        <v>29</v>
      </c>
      <c r="D5808" s="24" t="n">
        <v>23</v>
      </c>
      <c r="E5808" s="24" t="n">
        <v>16.72</v>
      </c>
      <c r="F5808" s="25">
        <f>IF($E5808="","",DATE(IF($A5808="",nominal_year,$A5808),$B5808,$C5808)+($D5808-IF(LEFT(hour_conv,1)="1",1,0))/24)</f>
        <v/>
      </c>
      <c r="G5808" s="26">
        <f>IF(F5808="","",INT(F5808))</f>
        <v/>
      </c>
      <c r="H5808">
        <f>IF(G5808="","",IF(AND(MONTH(G5808)*100+DAY(G5808)&gt;=season_lo,MONTH(G5808)*100+DAY(G5808)&lt;=season_hi),1,0))</f>
        <v/>
      </c>
      <c r="I5808">
        <f>IF(G5808="","",G5808-first_day+1)</f>
        <v/>
      </c>
      <c r="J5808" s="27">
        <f>IF(I5808="","",INDEX(Daily!$J$2:$J$421,I5808))</f>
        <v/>
      </c>
      <c r="K5808" s="27">
        <f>IF(J5808="","",J5808+cat_offset)</f>
        <v/>
      </c>
      <c r="L5808" s="27">
        <f>IF(J5808="","",MAX(0,E5808-J5808)^2)</f>
        <v/>
      </c>
      <c r="M5808" s="27">
        <f>IF(J5808="","",MAX(0,E5808-(J5808+twcdh_off))^2)</f>
        <v/>
      </c>
      <c r="N5808" s="27">
        <f>IF(E5808="","",MAX(0,E5808-swcdh_thr)^2)</f>
        <v/>
      </c>
      <c r="O5808">
        <f>IF(K5808="","",ROUND(E5808-K5808,0))</f>
        <v/>
      </c>
      <c r="P5808">
        <f>IF(O5808="","",IF(O5808&gt;=1,O5808,0))</f>
        <v/>
      </c>
      <c r="Q5808" s="27">
        <f>IF(E5808="","",MAX(0,E5808-22))</f>
        <v/>
      </c>
      <c r="R5808" s="27">
        <f>IF(H5808=1,E5808,"")</f>
        <v/>
      </c>
      <c r="S5808" s="27">
        <f>IF(AND(H5808=1,J5808&lt;&gt;""),E5808-J5808,"")</f>
        <v/>
      </c>
      <c r="T5808">
        <f>IF(G5808="","",MONTH(G5808))</f>
        <v/>
      </c>
    </row>
    <row r="5809">
      <c r="A5809" s="24" t="n">
        <v>2020</v>
      </c>
      <c r="B5809" s="24" t="n">
        <v>8</v>
      </c>
      <c r="C5809" s="24" t="n">
        <v>29</v>
      </c>
      <c r="D5809" s="24" t="n">
        <v>24</v>
      </c>
      <c r="E5809" s="24" t="n">
        <v>14.08</v>
      </c>
      <c r="F5809" s="25">
        <f>IF($E5809="","",DATE(IF($A5809="",nominal_year,$A5809),$B5809,$C5809)+($D5809-IF(LEFT(hour_conv,1)="1",1,0))/24)</f>
        <v/>
      </c>
      <c r="G5809" s="26">
        <f>IF(F5809="","",INT(F5809))</f>
        <v/>
      </c>
      <c r="H5809">
        <f>IF(G5809="","",IF(AND(MONTH(G5809)*100+DAY(G5809)&gt;=season_lo,MONTH(G5809)*100+DAY(G5809)&lt;=season_hi),1,0))</f>
        <v/>
      </c>
      <c r="I5809">
        <f>IF(G5809="","",G5809-first_day+1)</f>
        <v/>
      </c>
      <c r="J5809" s="27">
        <f>IF(I5809="","",INDEX(Daily!$J$2:$J$421,I5809))</f>
        <v/>
      </c>
      <c r="K5809" s="27">
        <f>IF(J5809="","",J5809+cat_offset)</f>
        <v/>
      </c>
      <c r="L5809" s="27">
        <f>IF(J5809="","",MAX(0,E5809-J5809)^2)</f>
        <v/>
      </c>
      <c r="M5809" s="27">
        <f>IF(J5809="","",MAX(0,E5809-(J5809+twcdh_off))^2)</f>
        <v/>
      </c>
      <c r="N5809" s="27">
        <f>IF(E5809="","",MAX(0,E5809-swcdh_thr)^2)</f>
        <v/>
      </c>
      <c r="O5809">
        <f>IF(K5809="","",ROUND(E5809-K5809,0))</f>
        <v/>
      </c>
      <c r="P5809">
        <f>IF(O5809="","",IF(O5809&gt;=1,O5809,0))</f>
        <v/>
      </c>
      <c r="Q5809" s="27">
        <f>IF(E5809="","",MAX(0,E5809-22))</f>
        <v/>
      </c>
      <c r="R5809" s="27">
        <f>IF(H5809=1,E5809,"")</f>
        <v/>
      </c>
      <c r="S5809" s="27">
        <f>IF(AND(H5809=1,J5809&lt;&gt;""),E5809-J5809,"")</f>
        <v/>
      </c>
      <c r="T5809">
        <f>IF(G5809="","",MONTH(G5809))</f>
        <v/>
      </c>
    </row>
    <row r="5810">
      <c r="A5810" s="24" t="n">
        <v>2020</v>
      </c>
      <c r="B5810" s="24" t="n">
        <v>8</v>
      </c>
      <c r="C5810" s="24" t="n">
        <v>30</v>
      </c>
      <c r="D5810" s="24" t="n">
        <v>1</v>
      </c>
      <c r="E5810" s="24" t="n">
        <v>14.83</v>
      </c>
      <c r="F5810" s="25">
        <f>IF($E5810="","",DATE(IF($A5810="",nominal_year,$A5810),$B5810,$C5810)+($D5810-IF(LEFT(hour_conv,1)="1",1,0))/24)</f>
        <v/>
      </c>
      <c r="G5810" s="26">
        <f>IF(F5810="","",INT(F5810))</f>
        <v/>
      </c>
      <c r="H5810">
        <f>IF(G5810="","",IF(AND(MONTH(G5810)*100+DAY(G5810)&gt;=season_lo,MONTH(G5810)*100+DAY(G5810)&lt;=season_hi),1,0))</f>
        <v/>
      </c>
      <c r="I5810">
        <f>IF(G5810="","",G5810-first_day+1)</f>
        <v/>
      </c>
      <c r="J5810" s="27">
        <f>IF(I5810="","",INDEX(Daily!$J$2:$J$421,I5810))</f>
        <v/>
      </c>
      <c r="K5810" s="27">
        <f>IF(J5810="","",J5810+cat_offset)</f>
        <v/>
      </c>
      <c r="L5810" s="27">
        <f>IF(J5810="","",MAX(0,E5810-J5810)^2)</f>
        <v/>
      </c>
      <c r="M5810" s="27">
        <f>IF(J5810="","",MAX(0,E5810-(J5810+twcdh_off))^2)</f>
        <v/>
      </c>
      <c r="N5810" s="27">
        <f>IF(E5810="","",MAX(0,E5810-swcdh_thr)^2)</f>
        <v/>
      </c>
      <c r="O5810">
        <f>IF(K5810="","",ROUND(E5810-K5810,0))</f>
        <v/>
      </c>
      <c r="P5810">
        <f>IF(O5810="","",IF(O5810&gt;=1,O5810,0))</f>
        <v/>
      </c>
      <c r="Q5810" s="27">
        <f>IF(E5810="","",MAX(0,E5810-22))</f>
        <v/>
      </c>
      <c r="R5810" s="27">
        <f>IF(H5810=1,E5810,"")</f>
        <v/>
      </c>
      <c r="S5810" s="27">
        <f>IF(AND(H5810=1,J5810&lt;&gt;""),E5810-J5810,"")</f>
        <v/>
      </c>
      <c r="T5810">
        <f>IF(G5810="","",MONTH(G5810))</f>
        <v/>
      </c>
    </row>
    <row r="5811">
      <c r="A5811" s="24" t="n">
        <v>2020</v>
      </c>
      <c r="B5811" s="24" t="n">
        <v>8</v>
      </c>
      <c r="C5811" s="24" t="n">
        <v>30</v>
      </c>
      <c r="D5811" s="24" t="n">
        <v>2</v>
      </c>
      <c r="E5811" s="24" t="n">
        <v>14.18</v>
      </c>
      <c r="F5811" s="25">
        <f>IF($E5811="","",DATE(IF($A5811="",nominal_year,$A5811),$B5811,$C5811)+($D5811-IF(LEFT(hour_conv,1)="1",1,0))/24)</f>
        <v/>
      </c>
      <c r="G5811" s="26">
        <f>IF(F5811="","",INT(F5811))</f>
        <v/>
      </c>
      <c r="H5811">
        <f>IF(G5811="","",IF(AND(MONTH(G5811)*100+DAY(G5811)&gt;=season_lo,MONTH(G5811)*100+DAY(G5811)&lt;=season_hi),1,0))</f>
        <v/>
      </c>
      <c r="I5811">
        <f>IF(G5811="","",G5811-first_day+1)</f>
        <v/>
      </c>
      <c r="J5811" s="27">
        <f>IF(I5811="","",INDEX(Daily!$J$2:$J$421,I5811))</f>
        <v/>
      </c>
      <c r="K5811" s="27">
        <f>IF(J5811="","",J5811+cat_offset)</f>
        <v/>
      </c>
      <c r="L5811" s="27">
        <f>IF(J5811="","",MAX(0,E5811-J5811)^2)</f>
        <v/>
      </c>
      <c r="M5811" s="27">
        <f>IF(J5811="","",MAX(0,E5811-(J5811+twcdh_off))^2)</f>
        <v/>
      </c>
      <c r="N5811" s="27">
        <f>IF(E5811="","",MAX(0,E5811-swcdh_thr)^2)</f>
        <v/>
      </c>
      <c r="O5811">
        <f>IF(K5811="","",ROUND(E5811-K5811,0))</f>
        <v/>
      </c>
      <c r="P5811">
        <f>IF(O5811="","",IF(O5811&gt;=1,O5811,0))</f>
        <v/>
      </c>
      <c r="Q5811" s="27">
        <f>IF(E5811="","",MAX(0,E5811-22))</f>
        <v/>
      </c>
      <c r="R5811" s="27">
        <f>IF(H5811=1,E5811,"")</f>
        <v/>
      </c>
      <c r="S5811" s="27">
        <f>IF(AND(H5811=1,J5811&lt;&gt;""),E5811-J5811,"")</f>
        <v/>
      </c>
      <c r="T5811">
        <f>IF(G5811="","",MONTH(G5811))</f>
        <v/>
      </c>
    </row>
    <row r="5812">
      <c r="A5812" s="24" t="n">
        <v>2020</v>
      </c>
      <c r="B5812" s="24" t="n">
        <v>8</v>
      </c>
      <c r="C5812" s="24" t="n">
        <v>30</v>
      </c>
      <c r="D5812" s="24" t="n">
        <v>3</v>
      </c>
      <c r="E5812" s="24" t="n">
        <v>13.61</v>
      </c>
      <c r="F5812" s="25">
        <f>IF($E5812="","",DATE(IF($A5812="",nominal_year,$A5812),$B5812,$C5812)+($D5812-IF(LEFT(hour_conv,1)="1",1,0))/24)</f>
        <v/>
      </c>
      <c r="G5812" s="26">
        <f>IF(F5812="","",INT(F5812))</f>
        <v/>
      </c>
      <c r="H5812">
        <f>IF(G5812="","",IF(AND(MONTH(G5812)*100+DAY(G5812)&gt;=season_lo,MONTH(G5812)*100+DAY(G5812)&lt;=season_hi),1,0))</f>
        <v/>
      </c>
      <c r="I5812">
        <f>IF(G5812="","",G5812-first_day+1)</f>
        <v/>
      </c>
      <c r="J5812" s="27">
        <f>IF(I5812="","",INDEX(Daily!$J$2:$J$421,I5812))</f>
        <v/>
      </c>
      <c r="K5812" s="27">
        <f>IF(J5812="","",J5812+cat_offset)</f>
        <v/>
      </c>
      <c r="L5812" s="27">
        <f>IF(J5812="","",MAX(0,E5812-J5812)^2)</f>
        <v/>
      </c>
      <c r="M5812" s="27">
        <f>IF(J5812="","",MAX(0,E5812-(J5812+twcdh_off))^2)</f>
        <v/>
      </c>
      <c r="N5812" s="27">
        <f>IF(E5812="","",MAX(0,E5812-swcdh_thr)^2)</f>
        <v/>
      </c>
      <c r="O5812">
        <f>IF(K5812="","",ROUND(E5812-K5812,0))</f>
        <v/>
      </c>
      <c r="P5812">
        <f>IF(O5812="","",IF(O5812&gt;=1,O5812,0))</f>
        <v/>
      </c>
      <c r="Q5812" s="27">
        <f>IF(E5812="","",MAX(0,E5812-22))</f>
        <v/>
      </c>
      <c r="R5812" s="27">
        <f>IF(H5812=1,E5812,"")</f>
        <v/>
      </c>
      <c r="S5812" s="27">
        <f>IF(AND(H5812=1,J5812&lt;&gt;""),E5812-J5812,"")</f>
        <v/>
      </c>
      <c r="T5812">
        <f>IF(G5812="","",MONTH(G5812))</f>
        <v/>
      </c>
    </row>
    <row r="5813">
      <c r="A5813" s="24" t="n">
        <v>2020</v>
      </c>
      <c r="B5813" s="24" t="n">
        <v>8</v>
      </c>
      <c r="C5813" s="24" t="n">
        <v>30</v>
      </c>
      <c r="D5813" s="24" t="n">
        <v>4</v>
      </c>
      <c r="E5813" s="24" t="n">
        <v>13.01</v>
      </c>
      <c r="F5813" s="25">
        <f>IF($E5813="","",DATE(IF($A5813="",nominal_year,$A5813),$B5813,$C5813)+($D5813-IF(LEFT(hour_conv,1)="1",1,0))/24)</f>
        <v/>
      </c>
      <c r="G5813" s="26">
        <f>IF(F5813="","",INT(F5813))</f>
        <v/>
      </c>
      <c r="H5813">
        <f>IF(G5813="","",IF(AND(MONTH(G5813)*100+DAY(G5813)&gt;=season_lo,MONTH(G5813)*100+DAY(G5813)&lt;=season_hi),1,0))</f>
        <v/>
      </c>
      <c r="I5813">
        <f>IF(G5813="","",G5813-first_day+1)</f>
        <v/>
      </c>
      <c r="J5813" s="27">
        <f>IF(I5813="","",INDEX(Daily!$J$2:$J$421,I5813))</f>
        <v/>
      </c>
      <c r="K5813" s="27">
        <f>IF(J5813="","",J5813+cat_offset)</f>
        <v/>
      </c>
      <c r="L5813" s="27">
        <f>IF(J5813="","",MAX(0,E5813-J5813)^2)</f>
        <v/>
      </c>
      <c r="M5813" s="27">
        <f>IF(J5813="","",MAX(0,E5813-(J5813+twcdh_off))^2)</f>
        <v/>
      </c>
      <c r="N5813" s="27">
        <f>IF(E5813="","",MAX(0,E5813-swcdh_thr)^2)</f>
        <v/>
      </c>
      <c r="O5813">
        <f>IF(K5813="","",ROUND(E5813-K5813,0))</f>
        <v/>
      </c>
      <c r="P5813">
        <f>IF(O5813="","",IF(O5813&gt;=1,O5813,0))</f>
        <v/>
      </c>
      <c r="Q5813" s="27">
        <f>IF(E5813="","",MAX(0,E5813-22))</f>
        <v/>
      </c>
      <c r="R5813" s="27">
        <f>IF(H5813=1,E5813,"")</f>
        <v/>
      </c>
      <c r="S5813" s="27">
        <f>IF(AND(H5813=1,J5813&lt;&gt;""),E5813-J5813,"")</f>
        <v/>
      </c>
      <c r="T5813">
        <f>IF(G5813="","",MONTH(G5813))</f>
        <v/>
      </c>
    </row>
    <row r="5814">
      <c r="A5814" s="24" t="n">
        <v>2020</v>
      </c>
      <c r="B5814" s="24" t="n">
        <v>8</v>
      </c>
      <c r="C5814" s="24" t="n">
        <v>30</v>
      </c>
      <c r="D5814" s="24" t="n">
        <v>5</v>
      </c>
      <c r="E5814" s="24" t="n">
        <v>13.47</v>
      </c>
      <c r="F5814" s="25">
        <f>IF($E5814="","",DATE(IF($A5814="",nominal_year,$A5814),$B5814,$C5814)+($D5814-IF(LEFT(hour_conv,1)="1",1,0))/24)</f>
        <v/>
      </c>
      <c r="G5814" s="26">
        <f>IF(F5814="","",INT(F5814))</f>
        <v/>
      </c>
      <c r="H5814">
        <f>IF(G5814="","",IF(AND(MONTH(G5814)*100+DAY(G5814)&gt;=season_lo,MONTH(G5814)*100+DAY(G5814)&lt;=season_hi),1,0))</f>
        <v/>
      </c>
      <c r="I5814">
        <f>IF(G5814="","",G5814-first_day+1)</f>
        <v/>
      </c>
      <c r="J5814" s="27">
        <f>IF(I5814="","",INDEX(Daily!$J$2:$J$421,I5814))</f>
        <v/>
      </c>
      <c r="K5814" s="27">
        <f>IF(J5814="","",J5814+cat_offset)</f>
        <v/>
      </c>
      <c r="L5814" s="27">
        <f>IF(J5814="","",MAX(0,E5814-J5814)^2)</f>
        <v/>
      </c>
      <c r="M5814" s="27">
        <f>IF(J5814="","",MAX(0,E5814-(J5814+twcdh_off))^2)</f>
        <v/>
      </c>
      <c r="N5814" s="27">
        <f>IF(E5814="","",MAX(0,E5814-swcdh_thr)^2)</f>
        <v/>
      </c>
      <c r="O5814">
        <f>IF(K5814="","",ROUND(E5814-K5814,0))</f>
        <v/>
      </c>
      <c r="P5814">
        <f>IF(O5814="","",IF(O5814&gt;=1,O5814,0))</f>
        <v/>
      </c>
      <c r="Q5814" s="27">
        <f>IF(E5814="","",MAX(0,E5814-22))</f>
        <v/>
      </c>
      <c r="R5814" s="27">
        <f>IF(H5814=1,E5814,"")</f>
        <v/>
      </c>
      <c r="S5814" s="27">
        <f>IF(AND(H5814=1,J5814&lt;&gt;""),E5814-J5814,"")</f>
        <v/>
      </c>
      <c r="T5814">
        <f>IF(G5814="","",MONTH(G5814))</f>
        <v/>
      </c>
    </row>
    <row r="5815">
      <c r="A5815" s="24" t="n">
        <v>2020</v>
      </c>
      <c r="B5815" s="24" t="n">
        <v>8</v>
      </c>
      <c r="C5815" s="24" t="n">
        <v>30</v>
      </c>
      <c r="D5815" s="24" t="n">
        <v>6</v>
      </c>
      <c r="E5815" s="24" t="n">
        <v>13.81</v>
      </c>
      <c r="F5815" s="25">
        <f>IF($E5815="","",DATE(IF($A5815="",nominal_year,$A5815),$B5815,$C5815)+($D5815-IF(LEFT(hour_conv,1)="1",1,0))/24)</f>
        <v/>
      </c>
      <c r="G5815" s="26">
        <f>IF(F5815="","",INT(F5815))</f>
        <v/>
      </c>
      <c r="H5815">
        <f>IF(G5815="","",IF(AND(MONTH(G5815)*100+DAY(G5815)&gt;=season_lo,MONTH(G5815)*100+DAY(G5815)&lt;=season_hi),1,0))</f>
        <v/>
      </c>
      <c r="I5815">
        <f>IF(G5815="","",G5815-first_day+1)</f>
        <v/>
      </c>
      <c r="J5815" s="27">
        <f>IF(I5815="","",INDEX(Daily!$J$2:$J$421,I5815))</f>
        <v/>
      </c>
      <c r="K5815" s="27">
        <f>IF(J5815="","",J5815+cat_offset)</f>
        <v/>
      </c>
      <c r="L5815" s="27">
        <f>IF(J5815="","",MAX(0,E5815-J5815)^2)</f>
        <v/>
      </c>
      <c r="M5815" s="27">
        <f>IF(J5815="","",MAX(0,E5815-(J5815+twcdh_off))^2)</f>
        <v/>
      </c>
      <c r="N5815" s="27">
        <f>IF(E5815="","",MAX(0,E5815-swcdh_thr)^2)</f>
        <v/>
      </c>
      <c r="O5815">
        <f>IF(K5815="","",ROUND(E5815-K5815,0))</f>
        <v/>
      </c>
      <c r="P5815">
        <f>IF(O5815="","",IF(O5815&gt;=1,O5815,0))</f>
        <v/>
      </c>
      <c r="Q5815" s="27">
        <f>IF(E5815="","",MAX(0,E5815-22))</f>
        <v/>
      </c>
      <c r="R5815" s="27">
        <f>IF(H5815=1,E5815,"")</f>
        <v/>
      </c>
      <c r="S5815" s="27">
        <f>IF(AND(H5815=1,J5815&lt;&gt;""),E5815-J5815,"")</f>
        <v/>
      </c>
      <c r="T5815">
        <f>IF(G5815="","",MONTH(G5815))</f>
        <v/>
      </c>
    </row>
    <row r="5816">
      <c r="A5816" s="24" t="n">
        <v>2020</v>
      </c>
      <c r="B5816" s="24" t="n">
        <v>8</v>
      </c>
      <c r="C5816" s="24" t="n">
        <v>30</v>
      </c>
      <c r="D5816" s="24" t="n">
        <v>7</v>
      </c>
      <c r="E5816" s="24" t="n">
        <v>14.28</v>
      </c>
      <c r="F5816" s="25">
        <f>IF($E5816="","",DATE(IF($A5816="",nominal_year,$A5816),$B5816,$C5816)+($D5816-IF(LEFT(hour_conv,1)="1",1,0))/24)</f>
        <v/>
      </c>
      <c r="G5816" s="26">
        <f>IF(F5816="","",INT(F5816))</f>
        <v/>
      </c>
      <c r="H5816">
        <f>IF(G5816="","",IF(AND(MONTH(G5816)*100+DAY(G5816)&gt;=season_lo,MONTH(G5816)*100+DAY(G5816)&lt;=season_hi),1,0))</f>
        <v/>
      </c>
      <c r="I5816">
        <f>IF(G5816="","",G5816-first_day+1)</f>
        <v/>
      </c>
      <c r="J5816" s="27">
        <f>IF(I5816="","",INDEX(Daily!$J$2:$J$421,I5816))</f>
        <v/>
      </c>
      <c r="K5816" s="27">
        <f>IF(J5816="","",J5816+cat_offset)</f>
        <v/>
      </c>
      <c r="L5816" s="27">
        <f>IF(J5816="","",MAX(0,E5816-J5816)^2)</f>
        <v/>
      </c>
      <c r="M5816" s="27">
        <f>IF(J5816="","",MAX(0,E5816-(J5816+twcdh_off))^2)</f>
        <v/>
      </c>
      <c r="N5816" s="27">
        <f>IF(E5816="","",MAX(0,E5816-swcdh_thr)^2)</f>
        <v/>
      </c>
      <c r="O5816">
        <f>IF(K5816="","",ROUND(E5816-K5816,0))</f>
        <v/>
      </c>
      <c r="P5816">
        <f>IF(O5816="","",IF(O5816&gt;=1,O5816,0))</f>
        <v/>
      </c>
      <c r="Q5816" s="27">
        <f>IF(E5816="","",MAX(0,E5816-22))</f>
        <v/>
      </c>
      <c r="R5816" s="27">
        <f>IF(H5816=1,E5816,"")</f>
        <v/>
      </c>
      <c r="S5816" s="27">
        <f>IF(AND(H5816=1,J5816&lt;&gt;""),E5816-J5816,"")</f>
        <v/>
      </c>
      <c r="T5816">
        <f>IF(G5816="","",MONTH(G5816))</f>
        <v/>
      </c>
    </row>
    <row r="5817">
      <c r="A5817" s="24" t="n">
        <v>2020</v>
      </c>
      <c r="B5817" s="24" t="n">
        <v>8</v>
      </c>
      <c r="C5817" s="24" t="n">
        <v>30</v>
      </c>
      <c r="D5817" s="24" t="n">
        <v>8</v>
      </c>
      <c r="E5817" s="24" t="n">
        <v>15.62</v>
      </c>
      <c r="F5817" s="25">
        <f>IF($E5817="","",DATE(IF($A5817="",nominal_year,$A5817),$B5817,$C5817)+($D5817-IF(LEFT(hour_conv,1)="1",1,0))/24)</f>
        <v/>
      </c>
      <c r="G5817" s="26">
        <f>IF(F5817="","",INT(F5817))</f>
        <v/>
      </c>
      <c r="H5817">
        <f>IF(G5817="","",IF(AND(MONTH(G5817)*100+DAY(G5817)&gt;=season_lo,MONTH(G5817)*100+DAY(G5817)&lt;=season_hi),1,0))</f>
        <v/>
      </c>
      <c r="I5817">
        <f>IF(G5817="","",G5817-first_day+1)</f>
        <v/>
      </c>
      <c r="J5817" s="27">
        <f>IF(I5817="","",INDEX(Daily!$J$2:$J$421,I5817))</f>
        <v/>
      </c>
      <c r="K5817" s="27">
        <f>IF(J5817="","",J5817+cat_offset)</f>
        <v/>
      </c>
      <c r="L5817" s="27">
        <f>IF(J5817="","",MAX(0,E5817-J5817)^2)</f>
        <v/>
      </c>
      <c r="M5817" s="27">
        <f>IF(J5817="","",MAX(0,E5817-(J5817+twcdh_off))^2)</f>
        <v/>
      </c>
      <c r="N5817" s="27">
        <f>IF(E5817="","",MAX(0,E5817-swcdh_thr)^2)</f>
        <v/>
      </c>
      <c r="O5817">
        <f>IF(K5817="","",ROUND(E5817-K5817,0))</f>
        <v/>
      </c>
      <c r="P5817">
        <f>IF(O5817="","",IF(O5817&gt;=1,O5817,0))</f>
        <v/>
      </c>
      <c r="Q5817" s="27">
        <f>IF(E5817="","",MAX(0,E5817-22))</f>
        <v/>
      </c>
      <c r="R5817" s="27">
        <f>IF(H5817=1,E5817,"")</f>
        <v/>
      </c>
      <c r="S5817" s="27">
        <f>IF(AND(H5817=1,J5817&lt;&gt;""),E5817-J5817,"")</f>
        <v/>
      </c>
      <c r="T5817">
        <f>IF(G5817="","",MONTH(G5817))</f>
        <v/>
      </c>
    </row>
    <row r="5818">
      <c r="A5818" s="24" t="n">
        <v>2020</v>
      </c>
      <c r="B5818" s="24" t="n">
        <v>8</v>
      </c>
      <c r="C5818" s="24" t="n">
        <v>30</v>
      </c>
      <c r="D5818" s="24" t="n">
        <v>9</v>
      </c>
      <c r="E5818" s="24" t="n">
        <v>16.57</v>
      </c>
      <c r="F5818" s="25">
        <f>IF($E5818="","",DATE(IF($A5818="",nominal_year,$A5818),$B5818,$C5818)+($D5818-IF(LEFT(hour_conv,1)="1",1,0))/24)</f>
        <v/>
      </c>
      <c r="G5818" s="26">
        <f>IF(F5818="","",INT(F5818))</f>
        <v/>
      </c>
      <c r="H5818">
        <f>IF(G5818="","",IF(AND(MONTH(G5818)*100+DAY(G5818)&gt;=season_lo,MONTH(G5818)*100+DAY(G5818)&lt;=season_hi),1,0))</f>
        <v/>
      </c>
      <c r="I5818">
        <f>IF(G5818="","",G5818-first_day+1)</f>
        <v/>
      </c>
      <c r="J5818" s="27">
        <f>IF(I5818="","",INDEX(Daily!$J$2:$J$421,I5818))</f>
        <v/>
      </c>
      <c r="K5818" s="27">
        <f>IF(J5818="","",J5818+cat_offset)</f>
        <v/>
      </c>
      <c r="L5818" s="27">
        <f>IF(J5818="","",MAX(0,E5818-J5818)^2)</f>
        <v/>
      </c>
      <c r="M5818" s="27">
        <f>IF(J5818="","",MAX(0,E5818-(J5818+twcdh_off))^2)</f>
        <v/>
      </c>
      <c r="N5818" s="27">
        <f>IF(E5818="","",MAX(0,E5818-swcdh_thr)^2)</f>
        <v/>
      </c>
      <c r="O5818">
        <f>IF(K5818="","",ROUND(E5818-K5818,0))</f>
        <v/>
      </c>
      <c r="P5818">
        <f>IF(O5818="","",IF(O5818&gt;=1,O5818,0))</f>
        <v/>
      </c>
      <c r="Q5818" s="27">
        <f>IF(E5818="","",MAX(0,E5818-22))</f>
        <v/>
      </c>
      <c r="R5818" s="27">
        <f>IF(H5818=1,E5818,"")</f>
        <v/>
      </c>
      <c r="S5818" s="27">
        <f>IF(AND(H5818=1,J5818&lt;&gt;""),E5818-J5818,"")</f>
        <v/>
      </c>
      <c r="T5818">
        <f>IF(G5818="","",MONTH(G5818))</f>
        <v/>
      </c>
    </row>
    <row r="5819">
      <c r="A5819" s="24" t="n">
        <v>2020</v>
      </c>
      <c r="B5819" s="24" t="n">
        <v>8</v>
      </c>
      <c r="C5819" s="24" t="n">
        <v>30</v>
      </c>
      <c r="D5819" s="24" t="n">
        <v>10</v>
      </c>
      <c r="E5819" s="24" t="n">
        <v>17.68</v>
      </c>
      <c r="F5819" s="25">
        <f>IF($E5819="","",DATE(IF($A5819="",nominal_year,$A5819),$B5819,$C5819)+($D5819-IF(LEFT(hour_conv,1)="1",1,0))/24)</f>
        <v/>
      </c>
      <c r="G5819" s="26">
        <f>IF(F5819="","",INT(F5819))</f>
        <v/>
      </c>
      <c r="H5819">
        <f>IF(G5819="","",IF(AND(MONTH(G5819)*100+DAY(G5819)&gt;=season_lo,MONTH(G5819)*100+DAY(G5819)&lt;=season_hi),1,0))</f>
        <v/>
      </c>
      <c r="I5819">
        <f>IF(G5819="","",G5819-first_day+1)</f>
        <v/>
      </c>
      <c r="J5819" s="27">
        <f>IF(I5819="","",INDEX(Daily!$J$2:$J$421,I5819))</f>
        <v/>
      </c>
      <c r="K5819" s="27">
        <f>IF(J5819="","",J5819+cat_offset)</f>
        <v/>
      </c>
      <c r="L5819" s="27">
        <f>IF(J5819="","",MAX(0,E5819-J5819)^2)</f>
        <v/>
      </c>
      <c r="M5819" s="27">
        <f>IF(J5819="","",MAX(0,E5819-(J5819+twcdh_off))^2)</f>
        <v/>
      </c>
      <c r="N5819" s="27">
        <f>IF(E5819="","",MAX(0,E5819-swcdh_thr)^2)</f>
        <v/>
      </c>
      <c r="O5819">
        <f>IF(K5819="","",ROUND(E5819-K5819,0))</f>
        <v/>
      </c>
      <c r="P5819">
        <f>IF(O5819="","",IF(O5819&gt;=1,O5819,0))</f>
        <v/>
      </c>
      <c r="Q5819" s="27">
        <f>IF(E5819="","",MAX(0,E5819-22))</f>
        <v/>
      </c>
      <c r="R5819" s="27">
        <f>IF(H5819=1,E5819,"")</f>
        <v/>
      </c>
      <c r="S5819" s="27">
        <f>IF(AND(H5819=1,J5819&lt;&gt;""),E5819-J5819,"")</f>
        <v/>
      </c>
      <c r="T5819">
        <f>IF(G5819="","",MONTH(G5819))</f>
        <v/>
      </c>
    </row>
    <row r="5820">
      <c r="A5820" s="24" t="n">
        <v>2020</v>
      </c>
      <c r="B5820" s="24" t="n">
        <v>8</v>
      </c>
      <c r="C5820" s="24" t="n">
        <v>30</v>
      </c>
      <c r="D5820" s="24" t="n">
        <v>11</v>
      </c>
      <c r="E5820" s="24" t="n">
        <v>19.33</v>
      </c>
      <c r="F5820" s="25">
        <f>IF($E5820="","",DATE(IF($A5820="",nominal_year,$A5820),$B5820,$C5820)+($D5820-IF(LEFT(hour_conv,1)="1",1,0))/24)</f>
        <v/>
      </c>
      <c r="G5820" s="26">
        <f>IF(F5820="","",INT(F5820))</f>
        <v/>
      </c>
      <c r="H5820">
        <f>IF(G5820="","",IF(AND(MONTH(G5820)*100+DAY(G5820)&gt;=season_lo,MONTH(G5820)*100+DAY(G5820)&lt;=season_hi),1,0))</f>
        <v/>
      </c>
      <c r="I5820">
        <f>IF(G5820="","",G5820-first_day+1)</f>
        <v/>
      </c>
      <c r="J5820" s="27">
        <f>IF(I5820="","",INDEX(Daily!$J$2:$J$421,I5820))</f>
        <v/>
      </c>
      <c r="K5820" s="27">
        <f>IF(J5820="","",J5820+cat_offset)</f>
        <v/>
      </c>
      <c r="L5820" s="27">
        <f>IF(J5820="","",MAX(0,E5820-J5820)^2)</f>
        <v/>
      </c>
      <c r="M5820" s="27">
        <f>IF(J5820="","",MAX(0,E5820-(J5820+twcdh_off))^2)</f>
        <v/>
      </c>
      <c r="N5820" s="27">
        <f>IF(E5820="","",MAX(0,E5820-swcdh_thr)^2)</f>
        <v/>
      </c>
      <c r="O5820">
        <f>IF(K5820="","",ROUND(E5820-K5820,0))</f>
        <v/>
      </c>
      <c r="P5820">
        <f>IF(O5820="","",IF(O5820&gt;=1,O5820,0))</f>
        <v/>
      </c>
      <c r="Q5820" s="27">
        <f>IF(E5820="","",MAX(0,E5820-22))</f>
        <v/>
      </c>
      <c r="R5820" s="27">
        <f>IF(H5820=1,E5820,"")</f>
        <v/>
      </c>
      <c r="S5820" s="27">
        <f>IF(AND(H5820=1,J5820&lt;&gt;""),E5820-J5820,"")</f>
        <v/>
      </c>
      <c r="T5820">
        <f>IF(G5820="","",MONTH(G5820))</f>
        <v/>
      </c>
    </row>
    <row r="5821">
      <c r="A5821" s="24" t="n">
        <v>2020</v>
      </c>
      <c r="B5821" s="24" t="n">
        <v>8</v>
      </c>
      <c r="C5821" s="24" t="n">
        <v>30</v>
      </c>
      <c r="D5821" s="24" t="n">
        <v>12</v>
      </c>
      <c r="E5821" s="24" t="n">
        <v>19.72</v>
      </c>
      <c r="F5821" s="25">
        <f>IF($E5821="","",DATE(IF($A5821="",nominal_year,$A5821),$B5821,$C5821)+($D5821-IF(LEFT(hour_conv,1)="1",1,0))/24)</f>
        <v/>
      </c>
      <c r="G5821" s="26">
        <f>IF(F5821="","",INT(F5821))</f>
        <v/>
      </c>
      <c r="H5821">
        <f>IF(G5821="","",IF(AND(MONTH(G5821)*100+DAY(G5821)&gt;=season_lo,MONTH(G5821)*100+DAY(G5821)&lt;=season_hi),1,0))</f>
        <v/>
      </c>
      <c r="I5821">
        <f>IF(G5821="","",G5821-first_day+1)</f>
        <v/>
      </c>
      <c r="J5821" s="27">
        <f>IF(I5821="","",INDEX(Daily!$J$2:$J$421,I5821))</f>
        <v/>
      </c>
      <c r="K5821" s="27">
        <f>IF(J5821="","",J5821+cat_offset)</f>
        <v/>
      </c>
      <c r="L5821" s="27">
        <f>IF(J5821="","",MAX(0,E5821-J5821)^2)</f>
        <v/>
      </c>
      <c r="M5821" s="27">
        <f>IF(J5821="","",MAX(0,E5821-(J5821+twcdh_off))^2)</f>
        <v/>
      </c>
      <c r="N5821" s="27">
        <f>IF(E5821="","",MAX(0,E5821-swcdh_thr)^2)</f>
        <v/>
      </c>
      <c r="O5821">
        <f>IF(K5821="","",ROUND(E5821-K5821,0))</f>
        <v/>
      </c>
      <c r="P5821">
        <f>IF(O5821="","",IF(O5821&gt;=1,O5821,0))</f>
        <v/>
      </c>
      <c r="Q5821" s="27">
        <f>IF(E5821="","",MAX(0,E5821-22))</f>
        <v/>
      </c>
      <c r="R5821" s="27">
        <f>IF(H5821=1,E5821,"")</f>
        <v/>
      </c>
      <c r="S5821" s="27">
        <f>IF(AND(H5821=1,J5821&lt;&gt;""),E5821-J5821,"")</f>
        <v/>
      </c>
      <c r="T5821">
        <f>IF(G5821="","",MONTH(G5821))</f>
        <v/>
      </c>
    </row>
    <row r="5822">
      <c r="A5822" s="24" t="n">
        <v>2020</v>
      </c>
      <c r="B5822" s="24" t="n">
        <v>8</v>
      </c>
      <c r="C5822" s="24" t="n">
        <v>30</v>
      </c>
      <c r="D5822" s="24" t="n">
        <v>13</v>
      </c>
      <c r="E5822" s="24" t="n">
        <v>21.25</v>
      </c>
      <c r="F5822" s="25">
        <f>IF($E5822="","",DATE(IF($A5822="",nominal_year,$A5822),$B5822,$C5822)+($D5822-IF(LEFT(hour_conv,1)="1",1,0))/24)</f>
        <v/>
      </c>
      <c r="G5822" s="26">
        <f>IF(F5822="","",INT(F5822))</f>
        <v/>
      </c>
      <c r="H5822">
        <f>IF(G5822="","",IF(AND(MONTH(G5822)*100+DAY(G5822)&gt;=season_lo,MONTH(G5822)*100+DAY(G5822)&lt;=season_hi),1,0))</f>
        <v/>
      </c>
      <c r="I5822">
        <f>IF(G5822="","",G5822-first_day+1)</f>
        <v/>
      </c>
      <c r="J5822" s="27">
        <f>IF(I5822="","",INDEX(Daily!$J$2:$J$421,I5822))</f>
        <v/>
      </c>
      <c r="K5822" s="27">
        <f>IF(J5822="","",J5822+cat_offset)</f>
        <v/>
      </c>
      <c r="L5822" s="27">
        <f>IF(J5822="","",MAX(0,E5822-J5822)^2)</f>
        <v/>
      </c>
      <c r="M5822" s="27">
        <f>IF(J5822="","",MAX(0,E5822-(J5822+twcdh_off))^2)</f>
        <v/>
      </c>
      <c r="N5822" s="27">
        <f>IF(E5822="","",MAX(0,E5822-swcdh_thr)^2)</f>
        <v/>
      </c>
      <c r="O5822">
        <f>IF(K5822="","",ROUND(E5822-K5822,0))</f>
        <v/>
      </c>
      <c r="P5822">
        <f>IF(O5822="","",IF(O5822&gt;=1,O5822,0))</f>
        <v/>
      </c>
      <c r="Q5822" s="27">
        <f>IF(E5822="","",MAX(0,E5822-22))</f>
        <v/>
      </c>
      <c r="R5822" s="27">
        <f>IF(H5822=1,E5822,"")</f>
        <v/>
      </c>
      <c r="S5822" s="27">
        <f>IF(AND(H5822=1,J5822&lt;&gt;""),E5822-J5822,"")</f>
        <v/>
      </c>
      <c r="T5822">
        <f>IF(G5822="","",MONTH(G5822))</f>
        <v/>
      </c>
    </row>
    <row r="5823">
      <c r="A5823" s="24" t="n">
        <v>2020</v>
      </c>
      <c r="B5823" s="24" t="n">
        <v>8</v>
      </c>
      <c r="C5823" s="24" t="n">
        <v>30</v>
      </c>
      <c r="D5823" s="24" t="n">
        <v>14</v>
      </c>
      <c r="E5823" s="24" t="n">
        <v>21.55</v>
      </c>
      <c r="F5823" s="25">
        <f>IF($E5823="","",DATE(IF($A5823="",nominal_year,$A5823),$B5823,$C5823)+($D5823-IF(LEFT(hour_conv,1)="1",1,0))/24)</f>
        <v/>
      </c>
      <c r="G5823" s="26">
        <f>IF(F5823="","",INT(F5823))</f>
        <v/>
      </c>
      <c r="H5823">
        <f>IF(G5823="","",IF(AND(MONTH(G5823)*100+DAY(G5823)&gt;=season_lo,MONTH(G5823)*100+DAY(G5823)&lt;=season_hi),1,0))</f>
        <v/>
      </c>
      <c r="I5823">
        <f>IF(G5823="","",G5823-first_day+1)</f>
        <v/>
      </c>
      <c r="J5823" s="27">
        <f>IF(I5823="","",INDEX(Daily!$J$2:$J$421,I5823))</f>
        <v/>
      </c>
      <c r="K5823" s="27">
        <f>IF(J5823="","",J5823+cat_offset)</f>
        <v/>
      </c>
      <c r="L5823" s="27">
        <f>IF(J5823="","",MAX(0,E5823-J5823)^2)</f>
        <v/>
      </c>
      <c r="M5823" s="27">
        <f>IF(J5823="","",MAX(0,E5823-(J5823+twcdh_off))^2)</f>
        <v/>
      </c>
      <c r="N5823" s="27">
        <f>IF(E5823="","",MAX(0,E5823-swcdh_thr)^2)</f>
        <v/>
      </c>
      <c r="O5823">
        <f>IF(K5823="","",ROUND(E5823-K5823,0))</f>
        <v/>
      </c>
      <c r="P5823">
        <f>IF(O5823="","",IF(O5823&gt;=1,O5823,0))</f>
        <v/>
      </c>
      <c r="Q5823" s="27">
        <f>IF(E5823="","",MAX(0,E5823-22))</f>
        <v/>
      </c>
      <c r="R5823" s="27">
        <f>IF(H5823=1,E5823,"")</f>
        <v/>
      </c>
      <c r="S5823" s="27">
        <f>IF(AND(H5823=1,J5823&lt;&gt;""),E5823-J5823,"")</f>
        <v/>
      </c>
      <c r="T5823">
        <f>IF(G5823="","",MONTH(G5823))</f>
        <v/>
      </c>
    </row>
    <row r="5824">
      <c r="A5824" s="24" t="n">
        <v>2020</v>
      </c>
      <c r="B5824" s="24" t="n">
        <v>8</v>
      </c>
      <c r="C5824" s="24" t="n">
        <v>30</v>
      </c>
      <c r="D5824" s="24" t="n">
        <v>15</v>
      </c>
      <c r="E5824" s="24" t="n">
        <v>22.41</v>
      </c>
      <c r="F5824" s="25">
        <f>IF($E5824="","",DATE(IF($A5824="",nominal_year,$A5824),$B5824,$C5824)+($D5824-IF(LEFT(hour_conv,1)="1",1,0))/24)</f>
        <v/>
      </c>
      <c r="G5824" s="26">
        <f>IF(F5824="","",INT(F5824))</f>
        <v/>
      </c>
      <c r="H5824">
        <f>IF(G5824="","",IF(AND(MONTH(G5824)*100+DAY(G5824)&gt;=season_lo,MONTH(G5824)*100+DAY(G5824)&lt;=season_hi),1,0))</f>
        <v/>
      </c>
      <c r="I5824">
        <f>IF(G5824="","",G5824-first_day+1)</f>
        <v/>
      </c>
      <c r="J5824" s="27">
        <f>IF(I5824="","",INDEX(Daily!$J$2:$J$421,I5824))</f>
        <v/>
      </c>
      <c r="K5824" s="27">
        <f>IF(J5824="","",J5824+cat_offset)</f>
        <v/>
      </c>
      <c r="L5824" s="27">
        <f>IF(J5824="","",MAX(0,E5824-J5824)^2)</f>
        <v/>
      </c>
      <c r="M5824" s="27">
        <f>IF(J5824="","",MAX(0,E5824-(J5824+twcdh_off))^2)</f>
        <v/>
      </c>
      <c r="N5824" s="27">
        <f>IF(E5824="","",MAX(0,E5824-swcdh_thr)^2)</f>
        <v/>
      </c>
      <c r="O5824">
        <f>IF(K5824="","",ROUND(E5824-K5824,0))</f>
        <v/>
      </c>
      <c r="P5824">
        <f>IF(O5824="","",IF(O5824&gt;=1,O5824,0))</f>
        <v/>
      </c>
      <c r="Q5824" s="27">
        <f>IF(E5824="","",MAX(0,E5824-22))</f>
        <v/>
      </c>
      <c r="R5824" s="27">
        <f>IF(H5824=1,E5824,"")</f>
        <v/>
      </c>
      <c r="S5824" s="27">
        <f>IF(AND(H5824=1,J5824&lt;&gt;""),E5824-J5824,"")</f>
        <v/>
      </c>
      <c r="T5824">
        <f>IF(G5824="","",MONTH(G5824))</f>
        <v/>
      </c>
    </row>
    <row r="5825">
      <c r="A5825" s="24" t="n">
        <v>2020</v>
      </c>
      <c r="B5825" s="24" t="n">
        <v>8</v>
      </c>
      <c r="C5825" s="24" t="n">
        <v>30</v>
      </c>
      <c r="D5825" s="24" t="n">
        <v>16</v>
      </c>
      <c r="E5825" s="24" t="n">
        <v>22.41</v>
      </c>
      <c r="F5825" s="25">
        <f>IF($E5825="","",DATE(IF($A5825="",nominal_year,$A5825),$B5825,$C5825)+($D5825-IF(LEFT(hour_conv,1)="1",1,0))/24)</f>
        <v/>
      </c>
      <c r="G5825" s="26">
        <f>IF(F5825="","",INT(F5825))</f>
        <v/>
      </c>
      <c r="H5825">
        <f>IF(G5825="","",IF(AND(MONTH(G5825)*100+DAY(G5825)&gt;=season_lo,MONTH(G5825)*100+DAY(G5825)&lt;=season_hi),1,0))</f>
        <v/>
      </c>
      <c r="I5825">
        <f>IF(G5825="","",G5825-first_day+1)</f>
        <v/>
      </c>
      <c r="J5825" s="27">
        <f>IF(I5825="","",INDEX(Daily!$J$2:$J$421,I5825))</f>
        <v/>
      </c>
      <c r="K5825" s="27">
        <f>IF(J5825="","",J5825+cat_offset)</f>
        <v/>
      </c>
      <c r="L5825" s="27">
        <f>IF(J5825="","",MAX(0,E5825-J5825)^2)</f>
        <v/>
      </c>
      <c r="M5825" s="27">
        <f>IF(J5825="","",MAX(0,E5825-(J5825+twcdh_off))^2)</f>
        <v/>
      </c>
      <c r="N5825" s="27">
        <f>IF(E5825="","",MAX(0,E5825-swcdh_thr)^2)</f>
        <v/>
      </c>
      <c r="O5825">
        <f>IF(K5825="","",ROUND(E5825-K5825,0))</f>
        <v/>
      </c>
      <c r="P5825">
        <f>IF(O5825="","",IF(O5825&gt;=1,O5825,0))</f>
        <v/>
      </c>
      <c r="Q5825" s="27">
        <f>IF(E5825="","",MAX(0,E5825-22))</f>
        <v/>
      </c>
      <c r="R5825" s="27">
        <f>IF(H5825=1,E5825,"")</f>
        <v/>
      </c>
      <c r="S5825" s="27">
        <f>IF(AND(H5825=1,J5825&lt;&gt;""),E5825-J5825,"")</f>
        <v/>
      </c>
      <c r="T5825">
        <f>IF(G5825="","",MONTH(G5825))</f>
        <v/>
      </c>
    </row>
    <row r="5826">
      <c r="A5826" s="24" t="n">
        <v>2020</v>
      </c>
      <c r="B5826" s="24" t="n">
        <v>8</v>
      </c>
      <c r="C5826" s="24" t="n">
        <v>30</v>
      </c>
      <c r="D5826" s="24" t="n">
        <v>17</v>
      </c>
      <c r="E5826" s="24" t="n">
        <v>22.32</v>
      </c>
      <c r="F5826" s="25">
        <f>IF($E5826="","",DATE(IF($A5826="",nominal_year,$A5826),$B5826,$C5826)+($D5826-IF(LEFT(hour_conv,1)="1",1,0))/24)</f>
        <v/>
      </c>
      <c r="G5826" s="26">
        <f>IF(F5826="","",INT(F5826))</f>
        <v/>
      </c>
      <c r="H5826">
        <f>IF(G5826="","",IF(AND(MONTH(G5826)*100+DAY(G5826)&gt;=season_lo,MONTH(G5826)*100+DAY(G5826)&lt;=season_hi),1,0))</f>
        <v/>
      </c>
      <c r="I5826">
        <f>IF(G5826="","",G5826-first_day+1)</f>
        <v/>
      </c>
      <c r="J5826" s="27">
        <f>IF(I5826="","",INDEX(Daily!$J$2:$J$421,I5826))</f>
        <v/>
      </c>
      <c r="K5826" s="27">
        <f>IF(J5826="","",J5826+cat_offset)</f>
        <v/>
      </c>
      <c r="L5826" s="27">
        <f>IF(J5826="","",MAX(0,E5826-J5826)^2)</f>
        <v/>
      </c>
      <c r="M5826" s="27">
        <f>IF(J5826="","",MAX(0,E5826-(J5826+twcdh_off))^2)</f>
        <v/>
      </c>
      <c r="N5826" s="27">
        <f>IF(E5826="","",MAX(0,E5826-swcdh_thr)^2)</f>
        <v/>
      </c>
      <c r="O5826">
        <f>IF(K5826="","",ROUND(E5826-K5826,0))</f>
        <v/>
      </c>
      <c r="P5826">
        <f>IF(O5826="","",IF(O5826&gt;=1,O5826,0))</f>
        <v/>
      </c>
      <c r="Q5826" s="27">
        <f>IF(E5826="","",MAX(0,E5826-22))</f>
        <v/>
      </c>
      <c r="R5826" s="27">
        <f>IF(H5826=1,E5826,"")</f>
        <v/>
      </c>
      <c r="S5826" s="27">
        <f>IF(AND(H5826=1,J5826&lt;&gt;""),E5826-J5826,"")</f>
        <v/>
      </c>
      <c r="T5826">
        <f>IF(G5826="","",MONTH(G5826))</f>
        <v/>
      </c>
    </row>
    <row r="5827">
      <c r="A5827" s="24" t="n">
        <v>2020</v>
      </c>
      <c r="B5827" s="24" t="n">
        <v>8</v>
      </c>
      <c r="C5827" s="24" t="n">
        <v>30</v>
      </c>
      <c r="D5827" s="24" t="n">
        <v>18</v>
      </c>
      <c r="E5827" s="24" t="n">
        <v>21.38</v>
      </c>
      <c r="F5827" s="25">
        <f>IF($E5827="","",DATE(IF($A5827="",nominal_year,$A5827),$B5827,$C5827)+($D5827-IF(LEFT(hour_conv,1)="1",1,0))/24)</f>
        <v/>
      </c>
      <c r="G5827" s="26">
        <f>IF(F5827="","",INT(F5827))</f>
        <v/>
      </c>
      <c r="H5827">
        <f>IF(G5827="","",IF(AND(MONTH(G5827)*100+DAY(G5827)&gt;=season_lo,MONTH(G5827)*100+DAY(G5827)&lt;=season_hi),1,0))</f>
        <v/>
      </c>
      <c r="I5827">
        <f>IF(G5827="","",G5827-first_day+1)</f>
        <v/>
      </c>
      <c r="J5827" s="27">
        <f>IF(I5827="","",INDEX(Daily!$J$2:$J$421,I5827))</f>
        <v/>
      </c>
      <c r="K5827" s="27">
        <f>IF(J5827="","",J5827+cat_offset)</f>
        <v/>
      </c>
      <c r="L5827" s="27">
        <f>IF(J5827="","",MAX(0,E5827-J5827)^2)</f>
        <v/>
      </c>
      <c r="M5827" s="27">
        <f>IF(J5827="","",MAX(0,E5827-(J5827+twcdh_off))^2)</f>
        <v/>
      </c>
      <c r="N5827" s="27">
        <f>IF(E5827="","",MAX(0,E5827-swcdh_thr)^2)</f>
        <v/>
      </c>
      <c r="O5827">
        <f>IF(K5827="","",ROUND(E5827-K5827,0))</f>
        <v/>
      </c>
      <c r="P5827">
        <f>IF(O5827="","",IF(O5827&gt;=1,O5827,0))</f>
        <v/>
      </c>
      <c r="Q5827" s="27">
        <f>IF(E5827="","",MAX(0,E5827-22))</f>
        <v/>
      </c>
      <c r="R5827" s="27">
        <f>IF(H5827=1,E5827,"")</f>
        <v/>
      </c>
      <c r="S5827" s="27">
        <f>IF(AND(H5827=1,J5827&lt;&gt;""),E5827-J5827,"")</f>
        <v/>
      </c>
      <c r="T5827">
        <f>IF(G5827="","",MONTH(G5827))</f>
        <v/>
      </c>
    </row>
    <row r="5828">
      <c r="A5828" s="24" t="n">
        <v>2020</v>
      </c>
      <c r="B5828" s="24" t="n">
        <v>8</v>
      </c>
      <c r="C5828" s="24" t="n">
        <v>30</v>
      </c>
      <c r="D5828" s="24" t="n">
        <v>19</v>
      </c>
      <c r="E5828" s="24" t="n">
        <v>20.74</v>
      </c>
      <c r="F5828" s="25">
        <f>IF($E5828="","",DATE(IF($A5828="",nominal_year,$A5828),$B5828,$C5828)+($D5828-IF(LEFT(hour_conv,1)="1",1,0))/24)</f>
        <v/>
      </c>
      <c r="G5828" s="26">
        <f>IF(F5828="","",INT(F5828))</f>
        <v/>
      </c>
      <c r="H5828">
        <f>IF(G5828="","",IF(AND(MONTH(G5828)*100+DAY(G5828)&gt;=season_lo,MONTH(G5828)*100+DAY(G5828)&lt;=season_hi),1,0))</f>
        <v/>
      </c>
      <c r="I5828">
        <f>IF(G5828="","",G5828-first_day+1)</f>
        <v/>
      </c>
      <c r="J5828" s="27">
        <f>IF(I5828="","",INDEX(Daily!$J$2:$J$421,I5828))</f>
        <v/>
      </c>
      <c r="K5828" s="27">
        <f>IF(J5828="","",J5828+cat_offset)</f>
        <v/>
      </c>
      <c r="L5828" s="27">
        <f>IF(J5828="","",MAX(0,E5828-J5828)^2)</f>
        <v/>
      </c>
      <c r="M5828" s="27">
        <f>IF(J5828="","",MAX(0,E5828-(J5828+twcdh_off))^2)</f>
        <v/>
      </c>
      <c r="N5828" s="27">
        <f>IF(E5828="","",MAX(0,E5828-swcdh_thr)^2)</f>
        <v/>
      </c>
      <c r="O5828">
        <f>IF(K5828="","",ROUND(E5828-K5828,0))</f>
        <v/>
      </c>
      <c r="P5828">
        <f>IF(O5828="","",IF(O5828&gt;=1,O5828,0))</f>
        <v/>
      </c>
      <c r="Q5828" s="27">
        <f>IF(E5828="","",MAX(0,E5828-22))</f>
        <v/>
      </c>
      <c r="R5828" s="27">
        <f>IF(H5828=1,E5828,"")</f>
        <v/>
      </c>
      <c r="S5828" s="27">
        <f>IF(AND(H5828=1,J5828&lt;&gt;""),E5828-J5828,"")</f>
        <v/>
      </c>
      <c r="T5828">
        <f>IF(G5828="","",MONTH(G5828))</f>
        <v/>
      </c>
    </row>
    <row r="5829">
      <c r="A5829" s="24" t="n">
        <v>2020</v>
      </c>
      <c r="B5829" s="24" t="n">
        <v>8</v>
      </c>
      <c r="C5829" s="24" t="n">
        <v>30</v>
      </c>
      <c r="D5829" s="24" t="n">
        <v>20</v>
      </c>
      <c r="E5829" s="24" t="n">
        <v>19.77</v>
      </c>
      <c r="F5829" s="25">
        <f>IF($E5829="","",DATE(IF($A5829="",nominal_year,$A5829),$B5829,$C5829)+($D5829-IF(LEFT(hour_conv,1)="1",1,0))/24)</f>
        <v/>
      </c>
      <c r="G5829" s="26">
        <f>IF(F5829="","",INT(F5829))</f>
        <v/>
      </c>
      <c r="H5829">
        <f>IF(G5829="","",IF(AND(MONTH(G5829)*100+DAY(G5829)&gt;=season_lo,MONTH(G5829)*100+DAY(G5829)&lt;=season_hi),1,0))</f>
        <v/>
      </c>
      <c r="I5829">
        <f>IF(G5829="","",G5829-first_day+1)</f>
        <v/>
      </c>
      <c r="J5829" s="27">
        <f>IF(I5829="","",INDEX(Daily!$J$2:$J$421,I5829))</f>
        <v/>
      </c>
      <c r="K5829" s="27">
        <f>IF(J5829="","",J5829+cat_offset)</f>
        <v/>
      </c>
      <c r="L5829" s="27">
        <f>IF(J5829="","",MAX(0,E5829-J5829)^2)</f>
        <v/>
      </c>
      <c r="M5829" s="27">
        <f>IF(J5829="","",MAX(0,E5829-(J5829+twcdh_off))^2)</f>
        <v/>
      </c>
      <c r="N5829" s="27">
        <f>IF(E5829="","",MAX(0,E5829-swcdh_thr)^2)</f>
        <v/>
      </c>
      <c r="O5829">
        <f>IF(K5829="","",ROUND(E5829-K5829,0))</f>
        <v/>
      </c>
      <c r="P5829">
        <f>IF(O5829="","",IF(O5829&gt;=1,O5829,0))</f>
        <v/>
      </c>
      <c r="Q5829" s="27">
        <f>IF(E5829="","",MAX(0,E5829-22))</f>
        <v/>
      </c>
      <c r="R5829" s="27">
        <f>IF(H5829=1,E5829,"")</f>
        <v/>
      </c>
      <c r="S5829" s="27">
        <f>IF(AND(H5829=1,J5829&lt;&gt;""),E5829-J5829,"")</f>
        <v/>
      </c>
      <c r="T5829">
        <f>IF(G5829="","",MONTH(G5829))</f>
        <v/>
      </c>
    </row>
    <row r="5830">
      <c r="A5830" s="24" t="n">
        <v>2020</v>
      </c>
      <c r="B5830" s="24" t="n">
        <v>8</v>
      </c>
      <c r="C5830" s="24" t="n">
        <v>30</v>
      </c>
      <c r="D5830" s="24" t="n">
        <v>21</v>
      </c>
      <c r="E5830" s="24" t="n">
        <v>19.09</v>
      </c>
      <c r="F5830" s="25">
        <f>IF($E5830="","",DATE(IF($A5830="",nominal_year,$A5830),$B5830,$C5830)+($D5830-IF(LEFT(hour_conv,1)="1",1,0))/24)</f>
        <v/>
      </c>
      <c r="G5830" s="26">
        <f>IF(F5830="","",INT(F5830))</f>
        <v/>
      </c>
      <c r="H5830">
        <f>IF(G5830="","",IF(AND(MONTH(G5830)*100+DAY(G5830)&gt;=season_lo,MONTH(G5830)*100+DAY(G5830)&lt;=season_hi),1,0))</f>
        <v/>
      </c>
      <c r="I5830">
        <f>IF(G5830="","",G5830-first_day+1)</f>
        <v/>
      </c>
      <c r="J5830" s="27">
        <f>IF(I5830="","",INDEX(Daily!$J$2:$J$421,I5830))</f>
        <v/>
      </c>
      <c r="K5830" s="27">
        <f>IF(J5830="","",J5830+cat_offset)</f>
        <v/>
      </c>
      <c r="L5830" s="27">
        <f>IF(J5830="","",MAX(0,E5830-J5830)^2)</f>
        <v/>
      </c>
      <c r="M5830" s="27">
        <f>IF(J5830="","",MAX(0,E5830-(J5830+twcdh_off))^2)</f>
        <v/>
      </c>
      <c r="N5830" s="27">
        <f>IF(E5830="","",MAX(0,E5830-swcdh_thr)^2)</f>
        <v/>
      </c>
      <c r="O5830">
        <f>IF(K5830="","",ROUND(E5830-K5830,0))</f>
        <v/>
      </c>
      <c r="P5830">
        <f>IF(O5830="","",IF(O5830&gt;=1,O5830,0))</f>
        <v/>
      </c>
      <c r="Q5830" s="27">
        <f>IF(E5830="","",MAX(0,E5830-22))</f>
        <v/>
      </c>
      <c r="R5830" s="27">
        <f>IF(H5830=1,E5830,"")</f>
        <v/>
      </c>
      <c r="S5830" s="27">
        <f>IF(AND(H5830=1,J5830&lt;&gt;""),E5830-J5830,"")</f>
        <v/>
      </c>
      <c r="T5830">
        <f>IF(G5830="","",MONTH(G5830))</f>
        <v/>
      </c>
    </row>
    <row r="5831">
      <c r="A5831" s="24" t="n">
        <v>2020</v>
      </c>
      <c r="B5831" s="24" t="n">
        <v>8</v>
      </c>
      <c r="C5831" s="24" t="n">
        <v>30</v>
      </c>
      <c r="D5831" s="24" t="n">
        <v>22</v>
      </c>
      <c r="E5831" s="24" t="n">
        <v>18.15</v>
      </c>
      <c r="F5831" s="25">
        <f>IF($E5831="","",DATE(IF($A5831="",nominal_year,$A5831),$B5831,$C5831)+($D5831-IF(LEFT(hour_conv,1)="1",1,0))/24)</f>
        <v/>
      </c>
      <c r="G5831" s="26">
        <f>IF(F5831="","",INT(F5831))</f>
        <v/>
      </c>
      <c r="H5831">
        <f>IF(G5831="","",IF(AND(MONTH(G5831)*100+DAY(G5831)&gt;=season_lo,MONTH(G5831)*100+DAY(G5831)&lt;=season_hi),1,0))</f>
        <v/>
      </c>
      <c r="I5831">
        <f>IF(G5831="","",G5831-first_day+1)</f>
        <v/>
      </c>
      <c r="J5831" s="27">
        <f>IF(I5831="","",INDEX(Daily!$J$2:$J$421,I5831))</f>
        <v/>
      </c>
      <c r="K5831" s="27">
        <f>IF(J5831="","",J5831+cat_offset)</f>
        <v/>
      </c>
      <c r="L5831" s="27">
        <f>IF(J5831="","",MAX(0,E5831-J5831)^2)</f>
        <v/>
      </c>
      <c r="M5831" s="27">
        <f>IF(J5831="","",MAX(0,E5831-(J5831+twcdh_off))^2)</f>
        <v/>
      </c>
      <c r="N5831" s="27">
        <f>IF(E5831="","",MAX(0,E5831-swcdh_thr)^2)</f>
        <v/>
      </c>
      <c r="O5831">
        <f>IF(K5831="","",ROUND(E5831-K5831,0))</f>
        <v/>
      </c>
      <c r="P5831">
        <f>IF(O5831="","",IF(O5831&gt;=1,O5831,0))</f>
        <v/>
      </c>
      <c r="Q5831" s="27">
        <f>IF(E5831="","",MAX(0,E5831-22))</f>
        <v/>
      </c>
      <c r="R5831" s="27">
        <f>IF(H5831=1,E5831,"")</f>
        <v/>
      </c>
      <c r="S5831" s="27">
        <f>IF(AND(H5831=1,J5831&lt;&gt;""),E5831-J5831,"")</f>
        <v/>
      </c>
      <c r="T5831">
        <f>IF(G5831="","",MONTH(G5831))</f>
        <v/>
      </c>
    </row>
    <row r="5832">
      <c r="A5832" s="24" t="n">
        <v>2020</v>
      </c>
      <c r="B5832" s="24" t="n">
        <v>8</v>
      </c>
      <c r="C5832" s="24" t="n">
        <v>30</v>
      </c>
      <c r="D5832" s="24" t="n">
        <v>23</v>
      </c>
      <c r="E5832" s="24" t="n">
        <v>17.11</v>
      </c>
      <c r="F5832" s="25">
        <f>IF($E5832="","",DATE(IF($A5832="",nominal_year,$A5832),$B5832,$C5832)+($D5832-IF(LEFT(hour_conv,1)="1",1,0))/24)</f>
        <v/>
      </c>
      <c r="G5832" s="26">
        <f>IF(F5832="","",INT(F5832))</f>
        <v/>
      </c>
      <c r="H5832">
        <f>IF(G5832="","",IF(AND(MONTH(G5832)*100+DAY(G5832)&gt;=season_lo,MONTH(G5832)*100+DAY(G5832)&lt;=season_hi),1,0))</f>
        <v/>
      </c>
      <c r="I5832">
        <f>IF(G5832="","",G5832-first_day+1)</f>
        <v/>
      </c>
      <c r="J5832" s="27">
        <f>IF(I5832="","",INDEX(Daily!$J$2:$J$421,I5832))</f>
        <v/>
      </c>
      <c r="K5832" s="27">
        <f>IF(J5832="","",J5832+cat_offset)</f>
        <v/>
      </c>
      <c r="L5832" s="27">
        <f>IF(J5832="","",MAX(0,E5832-J5832)^2)</f>
        <v/>
      </c>
      <c r="M5832" s="27">
        <f>IF(J5832="","",MAX(0,E5832-(J5832+twcdh_off))^2)</f>
        <v/>
      </c>
      <c r="N5832" s="27">
        <f>IF(E5832="","",MAX(0,E5832-swcdh_thr)^2)</f>
        <v/>
      </c>
      <c r="O5832">
        <f>IF(K5832="","",ROUND(E5832-K5832,0))</f>
        <v/>
      </c>
      <c r="P5832">
        <f>IF(O5832="","",IF(O5832&gt;=1,O5832,0))</f>
        <v/>
      </c>
      <c r="Q5832" s="27">
        <f>IF(E5832="","",MAX(0,E5832-22))</f>
        <v/>
      </c>
      <c r="R5832" s="27">
        <f>IF(H5832=1,E5832,"")</f>
        <v/>
      </c>
      <c r="S5832" s="27">
        <f>IF(AND(H5832=1,J5832&lt;&gt;""),E5832-J5832,"")</f>
        <v/>
      </c>
      <c r="T5832">
        <f>IF(G5832="","",MONTH(G5832))</f>
        <v/>
      </c>
    </row>
    <row r="5833">
      <c r="A5833" s="24" t="n">
        <v>2020</v>
      </c>
      <c r="B5833" s="24" t="n">
        <v>8</v>
      </c>
      <c r="C5833" s="24" t="n">
        <v>30</v>
      </c>
      <c r="D5833" s="24" t="n">
        <v>24</v>
      </c>
      <c r="E5833" s="24" t="n">
        <v>15.39</v>
      </c>
      <c r="F5833" s="25">
        <f>IF($E5833="","",DATE(IF($A5833="",nominal_year,$A5833),$B5833,$C5833)+($D5833-IF(LEFT(hour_conv,1)="1",1,0))/24)</f>
        <v/>
      </c>
      <c r="G5833" s="26">
        <f>IF(F5833="","",INT(F5833))</f>
        <v/>
      </c>
      <c r="H5833">
        <f>IF(G5833="","",IF(AND(MONTH(G5833)*100+DAY(G5833)&gt;=season_lo,MONTH(G5833)*100+DAY(G5833)&lt;=season_hi),1,0))</f>
        <v/>
      </c>
      <c r="I5833">
        <f>IF(G5833="","",G5833-first_day+1)</f>
        <v/>
      </c>
      <c r="J5833" s="27">
        <f>IF(I5833="","",INDEX(Daily!$J$2:$J$421,I5833))</f>
        <v/>
      </c>
      <c r="K5833" s="27">
        <f>IF(J5833="","",J5833+cat_offset)</f>
        <v/>
      </c>
      <c r="L5833" s="27">
        <f>IF(J5833="","",MAX(0,E5833-J5833)^2)</f>
        <v/>
      </c>
      <c r="M5833" s="27">
        <f>IF(J5833="","",MAX(0,E5833-(J5833+twcdh_off))^2)</f>
        <v/>
      </c>
      <c r="N5833" s="27">
        <f>IF(E5833="","",MAX(0,E5833-swcdh_thr)^2)</f>
        <v/>
      </c>
      <c r="O5833">
        <f>IF(K5833="","",ROUND(E5833-K5833,0))</f>
        <v/>
      </c>
      <c r="P5833">
        <f>IF(O5833="","",IF(O5833&gt;=1,O5833,0))</f>
        <v/>
      </c>
      <c r="Q5833" s="27">
        <f>IF(E5833="","",MAX(0,E5833-22))</f>
        <v/>
      </c>
      <c r="R5833" s="27">
        <f>IF(H5833=1,E5833,"")</f>
        <v/>
      </c>
      <c r="S5833" s="27">
        <f>IF(AND(H5833=1,J5833&lt;&gt;""),E5833-J5833,"")</f>
        <v/>
      </c>
      <c r="T5833">
        <f>IF(G5833="","",MONTH(G5833))</f>
        <v/>
      </c>
    </row>
    <row r="5834">
      <c r="A5834" s="24" t="n">
        <v>2020</v>
      </c>
      <c r="B5834" s="24" t="n">
        <v>8</v>
      </c>
      <c r="C5834" s="24" t="n">
        <v>31</v>
      </c>
      <c r="D5834" s="24" t="n">
        <v>1</v>
      </c>
      <c r="E5834" s="24" t="n">
        <v>14.79</v>
      </c>
      <c r="F5834" s="25">
        <f>IF($E5834="","",DATE(IF($A5834="",nominal_year,$A5834),$B5834,$C5834)+($D5834-IF(LEFT(hour_conv,1)="1",1,0))/24)</f>
        <v/>
      </c>
      <c r="G5834" s="26">
        <f>IF(F5834="","",INT(F5834))</f>
        <v/>
      </c>
      <c r="H5834">
        <f>IF(G5834="","",IF(AND(MONTH(G5834)*100+DAY(G5834)&gt;=season_lo,MONTH(G5834)*100+DAY(G5834)&lt;=season_hi),1,0))</f>
        <v/>
      </c>
      <c r="I5834">
        <f>IF(G5834="","",G5834-first_day+1)</f>
        <v/>
      </c>
      <c r="J5834" s="27">
        <f>IF(I5834="","",INDEX(Daily!$J$2:$J$421,I5834))</f>
        <v/>
      </c>
      <c r="K5834" s="27">
        <f>IF(J5834="","",J5834+cat_offset)</f>
        <v/>
      </c>
      <c r="L5834" s="27">
        <f>IF(J5834="","",MAX(0,E5834-J5834)^2)</f>
        <v/>
      </c>
      <c r="M5834" s="27">
        <f>IF(J5834="","",MAX(0,E5834-(J5834+twcdh_off))^2)</f>
        <v/>
      </c>
      <c r="N5834" s="27">
        <f>IF(E5834="","",MAX(0,E5834-swcdh_thr)^2)</f>
        <v/>
      </c>
      <c r="O5834">
        <f>IF(K5834="","",ROUND(E5834-K5834,0))</f>
        <v/>
      </c>
      <c r="P5834">
        <f>IF(O5834="","",IF(O5834&gt;=1,O5834,0))</f>
        <v/>
      </c>
      <c r="Q5834" s="27">
        <f>IF(E5834="","",MAX(0,E5834-22))</f>
        <v/>
      </c>
      <c r="R5834" s="27">
        <f>IF(H5834=1,E5834,"")</f>
        <v/>
      </c>
      <c r="S5834" s="27">
        <f>IF(AND(H5834=1,J5834&lt;&gt;""),E5834-J5834,"")</f>
        <v/>
      </c>
      <c r="T5834">
        <f>IF(G5834="","",MONTH(G5834))</f>
        <v/>
      </c>
    </row>
    <row r="5835">
      <c r="A5835" s="24" t="n">
        <v>2020</v>
      </c>
      <c r="B5835" s="24" t="n">
        <v>8</v>
      </c>
      <c r="C5835" s="24" t="n">
        <v>31</v>
      </c>
      <c r="D5835" s="24" t="n">
        <v>2</v>
      </c>
      <c r="E5835" s="24" t="n">
        <v>13.39</v>
      </c>
      <c r="F5835" s="25">
        <f>IF($E5835="","",DATE(IF($A5835="",nominal_year,$A5835),$B5835,$C5835)+($D5835-IF(LEFT(hour_conv,1)="1",1,0))/24)</f>
        <v/>
      </c>
      <c r="G5835" s="26">
        <f>IF(F5835="","",INT(F5835))</f>
        <v/>
      </c>
      <c r="H5835">
        <f>IF(G5835="","",IF(AND(MONTH(G5835)*100+DAY(G5835)&gt;=season_lo,MONTH(G5835)*100+DAY(G5835)&lt;=season_hi),1,0))</f>
        <v/>
      </c>
      <c r="I5835">
        <f>IF(G5835="","",G5835-first_day+1)</f>
        <v/>
      </c>
      <c r="J5835" s="27">
        <f>IF(I5835="","",INDEX(Daily!$J$2:$J$421,I5835))</f>
        <v/>
      </c>
      <c r="K5835" s="27">
        <f>IF(J5835="","",J5835+cat_offset)</f>
        <v/>
      </c>
      <c r="L5835" s="27">
        <f>IF(J5835="","",MAX(0,E5835-J5835)^2)</f>
        <v/>
      </c>
      <c r="M5835" s="27">
        <f>IF(J5835="","",MAX(0,E5835-(J5835+twcdh_off))^2)</f>
        <v/>
      </c>
      <c r="N5835" s="27">
        <f>IF(E5835="","",MAX(0,E5835-swcdh_thr)^2)</f>
        <v/>
      </c>
      <c r="O5835">
        <f>IF(K5835="","",ROUND(E5835-K5835,0))</f>
        <v/>
      </c>
      <c r="P5835">
        <f>IF(O5835="","",IF(O5835&gt;=1,O5835,0))</f>
        <v/>
      </c>
      <c r="Q5835" s="27">
        <f>IF(E5835="","",MAX(0,E5835-22))</f>
        <v/>
      </c>
      <c r="R5835" s="27">
        <f>IF(H5835=1,E5835,"")</f>
        <v/>
      </c>
      <c r="S5835" s="27">
        <f>IF(AND(H5835=1,J5835&lt;&gt;""),E5835-J5835,"")</f>
        <v/>
      </c>
      <c r="T5835">
        <f>IF(G5835="","",MONTH(G5835))</f>
        <v/>
      </c>
    </row>
    <row r="5836">
      <c r="A5836" s="24" t="n">
        <v>2020</v>
      </c>
      <c r="B5836" s="24" t="n">
        <v>8</v>
      </c>
      <c r="C5836" s="24" t="n">
        <v>31</v>
      </c>
      <c r="D5836" s="24" t="n">
        <v>3</v>
      </c>
      <c r="E5836" s="24" t="n">
        <v>12.7</v>
      </c>
      <c r="F5836" s="25">
        <f>IF($E5836="","",DATE(IF($A5836="",nominal_year,$A5836),$B5836,$C5836)+($D5836-IF(LEFT(hour_conv,1)="1",1,0))/24)</f>
        <v/>
      </c>
      <c r="G5836" s="26">
        <f>IF(F5836="","",INT(F5836))</f>
        <v/>
      </c>
      <c r="H5836">
        <f>IF(G5836="","",IF(AND(MONTH(G5836)*100+DAY(G5836)&gt;=season_lo,MONTH(G5836)*100+DAY(G5836)&lt;=season_hi),1,0))</f>
        <v/>
      </c>
      <c r="I5836">
        <f>IF(G5836="","",G5836-first_day+1)</f>
        <v/>
      </c>
      <c r="J5836" s="27">
        <f>IF(I5836="","",INDEX(Daily!$J$2:$J$421,I5836))</f>
        <v/>
      </c>
      <c r="K5836" s="27">
        <f>IF(J5836="","",J5836+cat_offset)</f>
        <v/>
      </c>
      <c r="L5836" s="27">
        <f>IF(J5836="","",MAX(0,E5836-J5836)^2)</f>
        <v/>
      </c>
      <c r="M5836" s="27">
        <f>IF(J5836="","",MAX(0,E5836-(J5836+twcdh_off))^2)</f>
        <v/>
      </c>
      <c r="N5836" s="27">
        <f>IF(E5836="","",MAX(0,E5836-swcdh_thr)^2)</f>
        <v/>
      </c>
      <c r="O5836">
        <f>IF(K5836="","",ROUND(E5836-K5836,0))</f>
        <v/>
      </c>
      <c r="P5836">
        <f>IF(O5836="","",IF(O5836&gt;=1,O5836,0))</f>
        <v/>
      </c>
      <c r="Q5836" s="27">
        <f>IF(E5836="","",MAX(0,E5836-22))</f>
        <v/>
      </c>
      <c r="R5836" s="27">
        <f>IF(H5836=1,E5836,"")</f>
        <v/>
      </c>
      <c r="S5836" s="27">
        <f>IF(AND(H5836=1,J5836&lt;&gt;""),E5836-J5836,"")</f>
        <v/>
      </c>
      <c r="T5836">
        <f>IF(G5836="","",MONTH(G5836))</f>
        <v/>
      </c>
    </row>
    <row r="5837">
      <c r="A5837" s="24" t="n">
        <v>2020</v>
      </c>
      <c r="B5837" s="24" t="n">
        <v>8</v>
      </c>
      <c r="C5837" s="24" t="n">
        <v>31</v>
      </c>
      <c r="D5837" s="24" t="n">
        <v>4</v>
      </c>
      <c r="E5837" s="24" t="n">
        <v>13.08</v>
      </c>
      <c r="F5837" s="25">
        <f>IF($E5837="","",DATE(IF($A5837="",nominal_year,$A5837),$B5837,$C5837)+($D5837-IF(LEFT(hour_conv,1)="1",1,0))/24)</f>
        <v/>
      </c>
      <c r="G5837" s="26">
        <f>IF(F5837="","",INT(F5837))</f>
        <v/>
      </c>
      <c r="H5837">
        <f>IF(G5837="","",IF(AND(MONTH(G5837)*100+DAY(G5837)&gt;=season_lo,MONTH(G5837)*100+DAY(G5837)&lt;=season_hi),1,0))</f>
        <v/>
      </c>
      <c r="I5837">
        <f>IF(G5837="","",G5837-first_day+1)</f>
        <v/>
      </c>
      <c r="J5837" s="27">
        <f>IF(I5837="","",INDEX(Daily!$J$2:$J$421,I5837))</f>
        <v/>
      </c>
      <c r="K5837" s="27">
        <f>IF(J5837="","",J5837+cat_offset)</f>
        <v/>
      </c>
      <c r="L5837" s="27">
        <f>IF(J5837="","",MAX(0,E5837-J5837)^2)</f>
        <v/>
      </c>
      <c r="M5837" s="27">
        <f>IF(J5837="","",MAX(0,E5837-(J5837+twcdh_off))^2)</f>
        <v/>
      </c>
      <c r="N5837" s="27">
        <f>IF(E5837="","",MAX(0,E5837-swcdh_thr)^2)</f>
        <v/>
      </c>
      <c r="O5837">
        <f>IF(K5837="","",ROUND(E5837-K5837,0))</f>
        <v/>
      </c>
      <c r="P5837">
        <f>IF(O5837="","",IF(O5837&gt;=1,O5837,0))</f>
        <v/>
      </c>
      <c r="Q5837" s="27">
        <f>IF(E5837="","",MAX(0,E5837-22))</f>
        <v/>
      </c>
      <c r="R5837" s="27">
        <f>IF(H5837=1,E5837,"")</f>
        <v/>
      </c>
      <c r="S5837" s="27">
        <f>IF(AND(H5837=1,J5837&lt;&gt;""),E5837-J5837,"")</f>
        <v/>
      </c>
      <c r="T5837">
        <f>IF(G5837="","",MONTH(G5837))</f>
        <v/>
      </c>
    </row>
    <row r="5838">
      <c r="A5838" s="24" t="n">
        <v>2020</v>
      </c>
      <c r="B5838" s="24" t="n">
        <v>8</v>
      </c>
      <c r="C5838" s="24" t="n">
        <v>31</v>
      </c>
      <c r="D5838" s="24" t="n">
        <v>5</v>
      </c>
      <c r="E5838" s="24" t="n">
        <v>13.31</v>
      </c>
      <c r="F5838" s="25">
        <f>IF($E5838="","",DATE(IF($A5838="",nominal_year,$A5838),$B5838,$C5838)+($D5838-IF(LEFT(hour_conv,1)="1",1,0))/24)</f>
        <v/>
      </c>
      <c r="G5838" s="26">
        <f>IF(F5838="","",INT(F5838))</f>
        <v/>
      </c>
      <c r="H5838">
        <f>IF(G5838="","",IF(AND(MONTH(G5838)*100+DAY(G5838)&gt;=season_lo,MONTH(G5838)*100+DAY(G5838)&lt;=season_hi),1,0))</f>
        <v/>
      </c>
      <c r="I5838">
        <f>IF(G5838="","",G5838-first_day+1)</f>
        <v/>
      </c>
      <c r="J5838" s="27">
        <f>IF(I5838="","",INDEX(Daily!$J$2:$J$421,I5838))</f>
        <v/>
      </c>
      <c r="K5838" s="27">
        <f>IF(J5838="","",J5838+cat_offset)</f>
        <v/>
      </c>
      <c r="L5838" s="27">
        <f>IF(J5838="","",MAX(0,E5838-J5838)^2)</f>
        <v/>
      </c>
      <c r="M5838" s="27">
        <f>IF(J5838="","",MAX(0,E5838-(J5838+twcdh_off))^2)</f>
        <v/>
      </c>
      <c r="N5838" s="27">
        <f>IF(E5838="","",MAX(0,E5838-swcdh_thr)^2)</f>
        <v/>
      </c>
      <c r="O5838">
        <f>IF(K5838="","",ROUND(E5838-K5838,0))</f>
        <v/>
      </c>
      <c r="P5838">
        <f>IF(O5838="","",IF(O5838&gt;=1,O5838,0))</f>
        <v/>
      </c>
      <c r="Q5838" s="27">
        <f>IF(E5838="","",MAX(0,E5838-22))</f>
        <v/>
      </c>
      <c r="R5838" s="27">
        <f>IF(H5838=1,E5838,"")</f>
        <v/>
      </c>
      <c r="S5838" s="27">
        <f>IF(AND(H5838=1,J5838&lt;&gt;""),E5838-J5838,"")</f>
        <v/>
      </c>
      <c r="T5838">
        <f>IF(G5838="","",MONTH(G5838))</f>
        <v/>
      </c>
    </row>
    <row r="5839">
      <c r="A5839" s="24" t="n">
        <v>2020</v>
      </c>
      <c r="B5839" s="24" t="n">
        <v>8</v>
      </c>
      <c r="C5839" s="24" t="n">
        <v>31</v>
      </c>
      <c r="D5839" s="24" t="n">
        <v>6</v>
      </c>
      <c r="E5839" s="24" t="n">
        <v>13.4</v>
      </c>
      <c r="F5839" s="25">
        <f>IF($E5839="","",DATE(IF($A5839="",nominal_year,$A5839),$B5839,$C5839)+($D5839-IF(LEFT(hour_conv,1)="1",1,0))/24)</f>
        <v/>
      </c>
      <c r="G5839" s="26">
        <f>IF(F5839="","",INT(F5839))</f>
        <v/>
      </c>
      <c r="H5839">
        <f>IF(G5839="","",IF(AND(MONTH(G5839)*100+DAY(G5839)&gt;=season_lo,MONTH(G5839)*100+DAY(G5839)&lt;=season_hi),1,0))</f>
        <v/>
      </c>
      <c r="I5839">
        <f>IF(G5839="","",G5839-first_day+1)</f>
        <v/>
      </c>
      <c r="J5839" s="27">
        <f>IF(I5839="","",INDEX(Daily!$J$2:$J$421,I5839))</f>
        <v/>
      </c>
      <c r="K5839" s="27">
        <f>IF(J5839="","",J5839+cat_offset)</f>
        <v/>
      </c>
      <c r="L5839" s="27">
        <f>IF(J5839="","",MAX(0,E5839-J5839)^2)</f>
        <v/>
      </c>
      <c r="M5839" s="27">
        <f>IF(J5839="","",MAX(0,E5839-(J5839+twcdh_off))^2)</f>
        <v/>
      </c>
      <c r="N5839" s="27">
        <f>IF(E5839="","",MAX(0,E5839-swcdh_thr)^2)</f>
        <v/>
      </c>
      <c r="O5839">
        <f>IF(K5839="","",ROUND(E5839-K5839,0))</f>
        <v/>
      </c>
      <c r="P5839">
        <f>IF(O5839="","",IF(O5839&gt;=1,O5839,0))</f>
        <v/>
      </c>
      <c r="Q5839" s="27">
        <f>IF(E5839="","",MAX(0,E5839-22))</f>
        <v/>
      </c>
      <c r="R5839" s="27">
        <f>IF(H5839=1,E5839,"")</f>
        <v/>
      </c>
      <c r="S5839" s="27">
        <f>IF(AND(H5839=1,J5839&lt;&gt;""),E5839-J5839,"")</f>
        <v/>
      </c>
      <c r="T5839">
        <f>IF(G5839="","",MONTH(G5839))</f>
        <v/>
      </c>
    </row>
    <row r="5840">
      <c r="A5840" s="24" t="n">
        <v>2020</v>
      </c>
      <c r="B5840" s="24" t="n">
        <v>8</v>
      </c>
      <c r="C5840" s="24" t="n">
        <v>31</v>
      </c>
      <c r="D5840" s="24" t="n">
        <v>7</v>
      </c>
      <c r="E5840" s="24" t="n">
        <v>14.03</v>
      </c>
      <c r="F5840" s="25">
        <f>IF($E5840="","",DATE(IF($A5840="",nominal_year,$A5840),$B5840,$C5840)+($D5840-IF(LEFT(hour_conv,1)="1",1,0))/24)</f>
        <v/>
      </c>
      <c r="G5840" s="26">
        <f>IF(F5840="","",INT(F5840))</f>
        <v/>
      </c>
      <c r="H5840">
        <f>IF(G5840="","",IF(AND(MONTH(G5840)*100+DAY(G5840)&gt;=season_lo,MONTH(G5840)*100+DAY(G5840)&lt;=season_hi),1,0))</f>
        <v/>
      </c>
      <c r="I5840">
        <f>IF(G5840="","",G5840-first_day+1)</f>
        <v/>
      </c>
      <c r="J5840" s="27">
        <f>IF(I5840="","",INDEX(Daily!$J$2:$J$421,I5840))</f>
        <v/>
      </c>
      <c r="K5840" s="27">
        <f>IF(J5840="","",J5840+cat_offset)</f>
        <v/>
      </c>
      <c r="L5840" s="27">
        <f>IF(J5840="","",MAX(0,E5840-J5840)^2)</f>
        <v/>
      </c>
      <c r="M5840" s="27">
        <f>IF(J5840="","",MAX(0,E5840-(J5840+twcdh_off))^2)</f>
        <v/>
      </c>
      <c r="N5840" s="27">
        <f>IF(E5840="","",MAX(0,E5840-swcdh_thr)^2)</f>
        <v/>
      </c>
      <c r="O5840">
        <f>IF(K5840="","",ROUND(E5840-K5840,0))</f>
        <v/>
      </c>
      <c r="P5840">
        <f>IF(O5840="","",IF(O5840&gt;=1,O5840,0))</f>
        <v/>
      </c>
      <c r="Q5840" s="27">
        <f>IF(E5840="","",MAX(0,E5840-22))</f>
        <v/>
      </c>
      <c r="R5840" s="27">
        <f>IF(H5840=1,E5840,"")</f>
        <v/>
      </c>
      <c r="S5840" s="27">
        <f>IF(AND(H5840=1,J5840&lt;&gt;""),E5840-J5840,"")</f>
        <v/>
      </c>
      <c r="T5840">
        <f>IF(G5840="","",MONTH(G5840))</f>
        <v/>
      </c>
    </row>
    <row r="5841">
      <c r="A5841" s="24" t="n">
        <v>2020</v>
      </c>
      <c r="B5841" s="24" t="n">
        <v>8</v>
      </c>
      <c r="C5841" s="24" t="n">
        <v>31</v>
      </c>
      <c r="D5841" s="24" t="n">
        <v>8</v>
      </c>
      <c r="E5841" s="24" t="n">
        <v>15.88</v>
      </c>
      <c r="F5841" s="25">
        <f>IF($E5841="","",DATE(IF($A5841="",nominal_year,$A5841),$B5841,$C5841)+($D5841-IF(LEFT(hour_conv,1)="1",1,0))/24)</f>
        <v/>
      </c>
      <c r="G5841" s="26">
        <f>IF(F5841="","",INT(F5841))</f>
        <v/>
      </c>
      <c r="H5841">
        <f>IF(G5841="","",IF(AND(MONTH(G5841)*100+DAY(G5841)&gt;=season_lo,MONTH(G5841)*100+DAY(G5841)&lt;=season_hi),1,0))</f>
        <v/>
      </c>
      <c r="I5841">
        <f>IF(G5841="","",G5841-first_day+1)</f>
        <v/>
      </c>
      <c r="J5841" s="27">
        <f>IF(I5841="","",INDEX(Daily!$J$2:$J$421,I5841))</f>
        <v/>
      </c>
      <c r="K5841" s="27">
        <f>IF(J5841="","",J5841+cat_offset)</f>
        <v/>
      </c>
      <c r="L5841" s="27">
        <f>IF(J5841="","",MAX(0,E5841-J5841)^2)</f>
        <v/>
      </c>
      <c r="M5841" s="27">
        <f>IF(J5841="","",MAX(0,E5841-(J5841+twcdh_off))^2)</f>
        <v/>
      </c>
      <c r="N5841" s="27">
        <f>IF(E5841="","",MAX(0,E5841-swcdh_thr)^2)</f>
        <v/>
      </c>
      <c r="O5841">
        <f>IF(K5841="","",ROUND(E5841-K5841,0))</f>
        <v/>
      </c>
      <c r="P5841">
        <f>IF(O5841="","",IF(O5841&gt;=1,O5841,0))</f>
        <v/>
      </c>
      <c r="Q5841" s="27">
        <f>IF(E5841="","",MAX(0,E5841-22))</f>
        <v/>
      </c>
      <c r="R5841" s="27">
        <f>IF(H5841=1,E5841,"")</f>
        <v/>
      </c>
      <c r="S5841" s="27">
        <f>IF(AND(H5841=1,J5841&lt;&gt;""),E5841-J5841,"")</f>
        <v/>
      </c>
      <c r="T5841">
        <f>IF(G5841="","",MONTH(G5841))</f>
        <v/>
      </c>
    </row>
    <row r="5842">
      <c r="A5842" s="24" t="n">
        <v>2020</v>
      </c>
      <c r="B5842" s="24" t="n">
        <v>8</v>
      </c>
      <c r="C5842" s="24" t="n">
        <v>31</v>
      </c>
      <c r="D5842" s="24" t="n">
        <v>9</v>
      </c>
      <c r="E5842" s="24" t="n">
        <v>16.42</v>
      </c>
      <c r="F5842" s="25">
        <f>IF($E5842="","",DATE(IF($A5842="",nominal_year,$A5842),$B5842,$C5842)+($D5842-IF(LEFT(hour_conv,1)="1",1,0))/24)</f>
        <v/>
      </c>
      <c r="G5842" s="26">
        <f>IF(F5842="","",INT(F5842))</f>
        <v/>
      </c>
      <c r="H5842">
        <f>IF(G5842="","",IF(AND(MONTH(G5842)*100+DAY(G5842)&gt;=season_lo,MONTH(G5842)*100+DAY(G5842)&lt;=season_hi),1,0))</f>
        <v/>
      </c>
      <c r="I5842">
        <f>IF(G5842="","",G5842-first_day+1)</f>
        <v/>
      </c>
      <c r="J5842" s="27">
        <f>IF(I5842="","",INDEX(Daily!$J$2:$J$421,I5842))</f>
        <v/>
      </c>
      <c r="K5842" s="27">
        <f>IF(J5842="","",J5842+cat_offset)</f>
        <v/>
      </c>
      <c r="L5842" s="27">
        <f>IF(J5842="","",MAX(0,E5842-J5842)^2)</f>
        <v/>
      </c>
      <c r="M5842" s="27">
        <f>IF(J5842="","",MAX(0,E5842-(J5842+twcdh_off))^2)</f>
        <v/>
      </c>
      <c r="N5842" s="27">
        <f>IF(E5842="","",MAX(0,E5842-swcdh_thr)^2)</f>
        <v/>
      </c>
      <c r="O5842">
        <f>IF(K5842="","",ROUND(E5842-K5842,0))</f>
        <v/>
      </c>
      <c r="P5842">
        <f>IF(O5842="","",IF(O5842&gt;=1,O5842,0))</f>
        <v/>
      </c>
      <c r="Q5842" s="27">
        <f>IF(E5842="","",MAX(0,E5842-22))</f>
        <v/>
      </c>
      <c r="R5842" s="27">
        <f>IF(H5842=1,E5842,"")</f>
        <v/>
      </c>
      <c r="S5842" s="27">
        <f>IF(AND(H5842=1,J5842&lt;&gt;""),E5842-J5842,"")</f>
        <v/>
      </c>
      <c r="T5842">
        <f>IF(G5842="","",MONTH(G5842))</f>
        <v/>
      </c>
    </row>
    <row r="5843">
      <c r="A5843" s="24" t="n">
        <v>2020</v>
      </c>
      <c r="B5843" s="24" t="n">
        <v>8</v>
      </c>
      <c r="C5843" s="24" t="n">
        <v>31</v>
      </c>
      <c r="D5843" s="24" t="n">
        <v>10</v>
      </c>
      <c r="E5843" s="24" t="n">
        <v>17.23</v>
      </c>
      <c r="F5843" s="25">
        <f>IF($E5843="","",DATE(IF($A5843="",nominal_year,$A5843),$B5843,$C5843)+($D5843-IF(LEFT(hour_conv,1)="1",1,0))/24)</f>
        <v/>
      </c>
      <c r="G5843" s="26">
        <f>IF(F5843="","",INT(F5843))</f>
        <v/>
      </c>
      <c r="H5843">
        <f>IF(G5843="","",IF(AND(MONTH(G5843)*100+DAY(G5843)&gt;=season_lo,MONTH(G5843)*100+DAY(G5843)&lt;=season_hi),1,0))</f>
        <v/>
      </c>
      <c r="I5843">
        <f>IF(G5843="","",G5843-first_day+1)</f>
        <v/>
      </c>
      <c r="J5843" s="27">
        <f>IF(I5843="","",INDEX(Daily!$J$2:$J$421,I5843))</f>
        <v/>
      </c>
      <c r="K5843" s="27">
        <f>IF(J5843="","",J5843+cat_offset)</f>
        <v/>
      </c>
      <c r="L5843" s="27">
        <f>IF(J5843="","",MAX(0,E5843-J5843)^2)</f>
        <v/>
      </c>
      <c r="M5843" s="27">
        <f>IF(J5843="","",MAX(0,E5843-(J5843+twcdh_off))^2)</f>
        <v/>
      </c>
      <c r="N5843" s="27">
        <f>IF(E5843="","",MAX(0,E5843-swcdh_thr)^2)</f>
        <v/>
      </c>
      <c r="O5843">
        <f>IF(K5843="","",ROUND(E5843-K5843,0))</f>
        <v/>
      </c>
      <c r="P5843">
        <f>IF(O5843="","",IF(O5843&gt;=1,O5843,0))</f>
        <v/>
      </c>
      <c r="Q5843" s="27">
        <f>IF(E5843="","",MAX(0,E5843-22))</f>
        <v/>
      </c>
      <c r="R5843" s="27">
        <f>IF(H5843=1,E5843,"")</f>
        <v/>
      </c>
      <c r="S5843" s="27">
        <f>IF(AND(H5843=1,J5843&lt;&gt;""),E5843-J5843,"")</f>
        <v/>
      </c>
      <c r="T5843">
        <f>IF(G5843="","",MONTH(G5843))</f>
        <v/>
      </c>
    </row>
    <row r="5844">
      <c r="A5844" s="24" t="n">
        <v>2020</v>
      </c>
      <c r="B5844" s="24" t="n">
        <v>8</v>
      </c>
      <c r="C5844" s="24" t="n">
        <v>31</v>
      </c>
      <c r="D5844" s="24" t="n">
        <v>11</v>
      </c>
      <c r="E5844" s="24" t="n">
        <v>19.99</v>
      </c>
      <c r="F5844" s="25">
        <f>IF($E5844="","",DATE(IF($A5844="",nominal_year,$A5844),$B5844,$C5844)+($D5844-IF(LEFT(hour_conv,1)="1",1,0))/24)</f>
        <v/>
      </c>
      <c r="G5844" s="26">
        <f>IF(F5844="","",INT(F5844))</f>
        <v/>
      </c>
      <c r="H5844">
        <f>IF(G5844="","",IF(AND(MONTH(G5844)*100+DAY(G5844)&gt;=season_lo,MONTH(G5844)*100+DAY(G5844)&lt;=season_hi),1,0))</f>
        <v/>
      </c>
      <c r="I5844">
        <f>IF(G5844="","",G5844-first_day+1)</f>
        <v/>
      </c>
      <c r="J5844" s="27">
        <f>IF(I5844="","",INDEX(Daily!$J$2:$J$421,I5844))</f>
        <v/>
      </c>
      <c r="K5844" s="27">
        <f>IF(J5844="","",J5844+cat_offset)</f>
        <v/>
      </c>
      <c r="L5844" s="27">
        <f>IF(J5844="","",MAX(0,E5844-J5844)^2)</f>
        <v/>
      </c>
      <c r="M5844" s="27">
        <f>IF(J5844="","",MAX(0,E5844-(J5844+twcdh_off))^2)</f>
        <v/>
      </c>
      <c r="N5844" s="27">
        <f>IF(E5844="","",MAX(0,E5844-swcdh_thr)^2)</f>
        <v/>
      </c>
      <c r="O5844">
        <f>IF(K5844="","",ROUND(E5844-K5844,0))</f>
        <v/>
      </c>
      <c r="P5844">
        <f>IF(O5844="","",IF(O5844&gt;=1,O5844,0))</f>
        <v/>
      </c>
      <c r="Q5844" s="27">
        <f>IF(E5844="","",MAX(0,E5844-22))</f>
        <v/>
      </c>
      <c r="R5844" s="27">
        <f>IF(H5844=1,E5844,"")</f>
        <v/>
      </c>
      <c r="S5844" s="27">
        <f>IF(AND(H5844=1,J5844&lt;&gt;""),E5844-J5844,"")</f>
        <v/>
      </c>
      <c r="T5844">
        <f>IF(G5844="","",MONTH(G5844))</f>
        <v/>
      </c>
    </row>
    <row r="5845">
      <c r="A5845" s="24" t="n">
        <v>2020</v>
      </c>
      <c r="B5845" s="24" t="n">
        <v>8</v>
      </c>
      <c r="C5845" s="24" t="n">
        <v>31</v>
      </c>
      <c r="D5845" s="24" t="n">
        <v>12</v>
      </c>
      <c r="E5845" s="24" t="n">
        <v>20.21</v>
      </c>
      <c r="F5845" s="25">
        <f>IF($E5845="","",DATE(IF($A5845="",nominal_year,$A5845),$B5845,$C5845)+($D5845-IF(LEFT(hour_conv,1)="1",1,0))/24)</f>
        <v/>
      </c>
      <c r="G5845" s="26">
        <f>IF(F5845="","",INT(F5845))</f>
        <v/>
      </c>
      <c r="H5845">
        <f>IF(G5845="","",IF(AND(MONTH(G5845)*100+DAY(G5845)&gt;=season_lo,MONTH(G5845)*100+DAY(G5845)&lt;=season_hi),1,0))</f>
        <v/>
      </c>
      <c r="I5845">
        <f>IF(G5845="","",G5845-first_day+1)</f>
        <v/>
      </c>
      <c r="J5845" s="27">
        <f>IF(I5845="","",INDEX(Daily!$J$2:$J$421,I5845))</f>
        <v/>
      </c>
      <c r="K5845" s="27">
        <f>IF(J5845="","",J5845+cat_offset)</f>
        <v/>
      </c>
      <c r="L5845" s="27">
        <f>IF(J5845="","",MAX(0,E5845-J5845)^2)</f>
        <v/>
      </c>
      <c r="M5845" s="27">
        <f>IF(J5845="","",MAX(0,E5845-(J5845+twcdh_off))^2)</f>
        <v/>
      </c>
      <c r="N5845" s="27">
        <f>IF(E5845="","",MAX(0,E5845-swcdh_thr)^2)</f>
        <v/>
      </c>
      <c r="O5845">
        <f>IF(K5845="","",ROUND(E5845-K5845,0))</f>
        <v/>
      </c>
      <c r="P5845">
        <f>IF(O5845="","",IF(O5845&gt;=1,O5845,0))</f>
        <v/>
      </c>
      <c r="Q5845" s="27">
        <f>IF(E5845="","",MAX(0,E5845-22))</f>
        <v/>
      </c>
      <c r="R5845" s="27">
        <f>IF(H5845=1,E5845,"")</f>
        <v/>
      </c>
      <c r="S5845" s="27">
        <f>IF(AND(H5845=1,J5845&lt;&gt;""),E5845-J5845,"")</f>
        <v/>
      </c>
      <c r="T5845">
        <f>IF(G5845="","",MONTH(G5845))</f>
        <v/>
      </c>
    </row>
    <row r="5846">
      <c r="A5846" s="24" t="n">
        <v>2020</v>
      </c>
      <c r="B5846" s="24" t="n">
        <v>8</v>
      </c>
      <c r="C5846" s="24" t="n">
        <v>31</v>
      </c>
      <c r="D5846" s="24" t="n">
        <v>13</v>
      </c>
      <c r="E5846" s="24" t="n">
        <v>20.94</v>
      </c>
      <c r="F5846" s="25">
        <f>IF($E5846="","",DATE(IF($A5846="",nominal_year,$A5846),$B5846,$C5846)+($D5846-IF(LEFT(hour_conv,1)="1",1,0))/24)</f>
        <v/>
      </c>
      <c r="G5846" s="26">
        <f>IF(F5846="","",INT(F5846))</f>
        <v/>
      </c>
      <c r="H5846">
        <f>IF(G5846="","",IF(AND(MONTH(G5846)*100+DAY(G5846)&gt;=season_lo,MONTH(G5846)*100+DAY(G5846)&lt;=season_hi),1,0))</f>
        <v/>
      </c>
      <c r="I5846">
        <f>IF(G5846="","",G5846-first_day+1)</f>
        <v/>
      </c>
      <c r="J5846" s="27">
        <f>IF(I5846="","",INDEX(Daily!$J$2:$J$421,I5846))</f>
        <v/>
      </c>
      <c r="K5846" s="27">
        <f>IF(J5846="","",J5846+cat_offset)</f>
        <v/>
      </c>
      <c r="L5846" s="27">
        <f>IF(J5846="","",MAX(0,E5846-J5846)^2)</f>
        <v/>
      </c>
      <c r="M5846" s="27">
        <f>IF(J5846="","",MAX(0,E5846-(J5846+twcdh_off))^2)</f>
        <v/>
      </c>
      <c r="N5846" s="27">
        <f>IF(E5846="","",MAX(0,E5846-swcdh_thr)^2)</f>
        <v/>
      </c>
      <c r="O5846">
        <f>IF(K5846="","",ROUND(E5846-K5846,0))</f>
        <v/>
      </c>
      <c r="P5846">
        <f>IF(O5846="","",IF(O5846&gt;=1,O5846,0))</f>
        <v/>
      </c>
      <c r="Q5846" s="27">
        <f>IF(E5846="","",MAX(0,E5846-22))</f>
        <v/>
      </c>
      <c r="R5846" s="27">
        <f>IF(H5846=1,E5846,"")</f>
        <v/>
      </c>
      <c r="S5846" s="27">
        <f>IF(AND(H5846=1,J5846&lt;&gt;""),E5846-J5846,"")</f>
        <v/>
      </c>
      <c r="T5846">
        <f>IF(G5846="","",MONTH(G5846))</f>
        <v/>
      </c>
    </row>
    <row r="5847">
      <c r="A5847" s="24" t="n">
        <v>2020</v>
      </c>
      <c r="B5847" s="24" t="n">
        <v>8</v>
      </c>
      <c r="C5847" s="24" t="n">
        <v>31</v>
      </c>
      <c r="D5847" s="24" t="n">
        <v>14</v>
      </c>
      <c r="E5847" s="24" t="n">
        <v>22.04</v>
      </c>
      <c r="F5847" s="25">
        <f>IF($E5847="","",DATE(IF($A5847="",nominal_year,$A5847),$B5847,$C5847)+($D5847-IF(LEFT(hour_conv,1)="1",1,0))/24)</f>
        <v/>
      </c>
      <c r="G5847" s="26">
        <f>IF(F5847="","",INT(F5847))</f>
        <v/>
      </c>
      <c r="H5847">
        <f>IF(G5847="","",IF(AND(MONTH(G5847)*100+DAY(G5847)&gt;=season_lo,MONTH(G5847)*100+DAY(G5847)&lt;=season_hi),1,0))</f>
        <v/>
      </c>
      <c r="I5847">
        <f>IF(G5847="","",G5847-first_day+1)</f>
        <v/>
      </c>
      <c r="J5847" s="27">
        <f>IF(I5847="","",INDEX(Daily!$J$2:$J$421,I5847))</f>
        <v/>
      </c>
      <c r="K5847" s="27">
        <f>IF(J5847="","",J5847+cat_offset)</f>
        <v/>
      </c>
      <c r="L5847" s="27">
        <f>IF(J5847="","",MAX(0,E5847-J5847)^2)</f>
        <v/>
      </c>
      <c r="M5847" s="27">
        <f>IF(J5847="","",MAX(0,E5847-(J5847+twcdh_off))^2)</f>
        <v/>
      </c>
      <c r="N5847" s="27">
        <f>IF(E5847="","",MAX(0,E5847-swcdh_thr)^2)</f>
        <v/>
      </c>
      <c r="O5847">
        <f>IF(K5847="","",ROUND(E5847-K5847,0))</f>
        <v/>
      </c>
      <c r="P5847">
        <f>IF(O5847="","",IF(O5847&gt;=1,O5847,0))</f>
        <v/>
      </c>
      <c r="Q5847" s="27">
        <f>IF(E5847="","",MAX(0,E5847-22))</f>
        <v/>
      </c>
      <c r="R5847" s="27">
        <f>IF(H5847=1,E5847,"")</f>
        <v/>
      </c>
      <c r="S5847" s="27">
        <f>IF(AND(H5847=1,J5847&lt;&gt;""),E5847-J5847,"")</f>
        <v/>
      </c>
      <c r="T5847">
        <f>IF(G5847="","",MONTH(G5847))</f>
        <v/>
      </c>
    </row>
    <row r="5848">
      <c r="A5848" s="24" t="n">
        <v>2020</v>
      </c>
      <c r="B5848" s="24" t="n">
        <v>8</v>
      </c>
      <c r="C5848" s="24" t="n">
        <v>31</v>
      </c>
      <c r="D5848" s="24" t="n">
        <v>15</v>
      </c>
      <c r="E5848" s="24" t="n">
        <v>21.91</v>
      </c>
      <c r="F5848" s="25">
        <f>IF($E5848="","",DATE(IF($A5848="",nominal_year,$A5848),$B5848,$C5848)+($D5848-IF(LEFT(hour_conv,1)="1",1,0))/24)</f>
        <v/>
      </c>
      <c r="G5848" s="26">
        <f>IF(F5848="","",INT(F5848))</f>
        <v/>
      </c>
      <c r="H5848">
        <f>IF(G5848="","",IF(AND(MONTH(G5848)*100+DAY(G5848)&gt;=season_lo,MONTH(G5848)*100+DAY(G5848)&lt;=season_hi),1,0))</f>
        <v/>
      </c>
      <c r="I5848">
        <f>IF(G5848="","",G5848-first_day+1)</f>
        <v/>
      </c>
      <c r="J5848" s="27">
        <f>IF(I5848="","",INDEX(Daily!$J$2:$J$421,I5848))</f>
        <v/>
      </c>
      <c r="K5848" s="27">
        <f>IF(J5848="","",J5848+cat_offset)</f>
        <v/>
      </c>
      <c r="L5848" s="27">
        <f>IF(J5848="","",MAX(0,E5848-J5848)^2)</f>
        <v/>
      </c>
      <c r="M5848" s="27">
        <f>IF(J5848="","",MAX(0,E5848-(J5848+twcdh_off))^2)</f>
        <v/>
      </c>
      <c r="N5848" s="27">
        <f>IF(E5848="","",MAX(0,E5848-swcdh_thr)^2)</f>
        <v/>
      </c>
      <c r="O5848">
        <f>IF(K5848="","",ROUND(E5848-K5848,0))</f>
        <v/>
      </c>
      <c r="P5848">
        <f>IF(O5848="","",IF(O5848&gt;=1,O5848,0))</f>
        <v/>
      </c>
      <c r="Q5848" s="27">
        <f>IF(E5848="","",MAX(0,E5848-22))</f>
        <v/>
      </c>
      <c r="R5848" s="27">
        <f>IF(H5848=1,E5848,"")</f>
        <v/>
      </c>
      <c r="S5848" s="27">
        <f>IF(AND(H5848=1,J5848&lt;&gt;""),E5848-J5848,"")</f>
        <v/>
      </c>
      <c r="T5848">
        <f>IF(G5848="","",MONTH(G5848))</f>
        <v/>
      </c>
    </row>
    <row r="5849">
      <c r="A5849" s="24" t="n">
        <v>2020</v>
      </c>
      <c r="B5849" s="24" t="n">
        <v>8</v>
      </c>
      <c r="C5849" s="24" t="n">
        <v>31</v>
      </c>
      <c r="D5849" s="24" t="n">
        <v>16</v>
      </c>
      <c r="E5849" s="24" t="n">
        <v>23</v>
      </c>
      <c r="F5849" s="25">
        <f>IF($E5849="","",DATE(IF($A5849="",nominal_year,$A5849),$B5849,$C5849)+($D5849-IF(LEFT(hour_conv,1)="1",1,0))/24)</f>
        <v/>
      </c>
      <c r="G5849" s="26">
        <f>IF(F5849="","",INT(F5849))</f>
        <v/>
      </c>
      <c r="H5849">
        <f>IF(G5849="","",IF(AND(MONTH(G5849)*100+DAY(G5849)&gt;=season_lo,MONTH(G5849)*100+DAY(G5849)&lt;=season_hi),1,0))</f>
        <v/>
      </c>
      <c r="I5849">
        <f>IF(G5849="","",G5849-first_day+1)</f>
        <v/>
      </c>
      <c r="J5849" s="27">
        <f>IF(I5849="","",INDEX(Daily!$J$2:$J$421,I5849))</f>
        <v/>
      </c>
      <c r="K5849" s="27">
        <f>IF(J5849="","",J5849+cat_offset)</f>
        <v/>
      </c>
      <c r="L5849" s="27">
        <f>IF(J5849="","",MAX(0,E5849-J5849)^2)</f>
        <v/>
      </c>
      <c r="M5849" s="27">
        <f>IF(J5849="","",MAX(0,E5849-(J5849+twcdh_off))^2)</f>
        <v/>
      </c>
      <c r="N5849" s="27">
        <f>IF(E5849="","",MAX(0,E5849-swcdh_thr)^2)</f>
        <v/>
      </c>
      <c r="O5849">
        <f>IF(K5849="","",ROUND(E5849-K5849,0))</f>
        <v/>
      </c>
      <c r="P5849">
        <f>IF(O5849="","",IF(O5849&gt;=1,O5849,0))</f>
        <v/>
      </c>
      <c r="Q5849" s="27">
        <f>IF(E5849="","",MAX(0,E5849-22))</f>
        <v/>
      </c>
      <c r="R5849" s="27">
        <f>IF(H5849=1,E5849,"")</f>
        <v/>
      </c>
      <c r="S5849" s="27">
        <f>IF(AND(H5849=1,J5849&lt;&gt;""),E5849-J5849,"")</f>
        <v/>
      </c>
      <c r="T5849">
        <f>IF(G5849="","",MONTH(G5849))</f>
        <v/>
      </c>
    </row>
    <row r="5850">
      <c r="A5850" s="24" t="n">
        <v>2020</v>
      </c>
      <c r="B5850" s="24" t="n">
        <v>8</v>
      </c>
      <c r="C5850" s="24" t="n">
        <v>31</v>
      </c>
      <c r="D5850" s="24" t="n">
        <v>17</v>
      </c>
      <c r="E5850" s="24" t="n">
        <v>21.59</v>
      </c>
      <c r="F5850" s="25">
        <f>IF($E5850="","",DATE(IF($A5850="",nominal_year,$A5850),$B5850,$C5850)+($D5850-IF(LEFT(hour_conv,1)="1",1,0))/24)</f>
        <v/>
      </c>
      <c r="G5850" s="26">
        <f>IF(F5850="","",INT(F5850))</f>
        <v/>
      </c>
      <c r="H5850">
        <f>IF(G5850="","",IF(AND(MONTH(G5850)*100+DAY(G5850)&gt;=season_lo,MONTH(G5850)*100+DAY(G5850)&lt;=season_hi),1,0))</f>
        <v/>
      </c>
      <c r="I5850">
        <f>IF(G5850="","",G5850-first_day+1)</f>
        <v/>
      </c>
      <c r="J5850" s="27">
        <f>IF(I5850="","",INDEX(Daily!$J$2:$J$421,I5850))</f>
        <v/>
      </c>
      <c r="K5850" s="27">
        <f>IF(J5850="","",J5850+cat_offset)</f>
        <v/>
      </c>
      <c r="L5850" s="27">
        <f>IF(J5850="","",MAX(0,E5850-J5850)^2)</f>
        <v/>
      </c>
      <c r="M5850" s="27">
        <f>IF(J5850="","",MAX(0,E5850-(J5850+twcdh_off))^2)</f>
        <v/>
      </c>
      <c r="N5850" s="27">
        <f>IF(E5850="","",MAX(0,E5850-swcdh_thr)^2)</f>
        <v/>
      </c>
      <c r="O5850">
        <f>IF(K5850="","",ROUND(E5850-K5850,0))</f>
        <v/>
      </c>
      <c r="P5850">
        <f>IF(O5850="","",IF(O5850&gt;=1,O5850,0))</f>
        <v/>
      </c>
      <c r="Q5850" s="27">
        <f>IF(E5850="","",MAX(0,E5850-22))</f>
        <v/>
      </c>
      <c r="R5850" s="27">
        <f>IF(H5850=1,E5850,"")</f>
        <v/>
      </c>
      <c r="S5850" s="27">
        <f>IF(AND(H5850=1,J5850&lt;&gt;""),E5850-J5850,"")</f>
        <v/>
      </c>
      <c r="T5850">
        <f>IF(G5850="","",MONTH(G5850))</f>
        <v/>
      </c>
    </row>
    <row r="5851">
      <c r="A5851" s="24" t="n">
        <v>2020</v>
      </c>
      <c r="B5851" s="24" t="n">
        <v>8</v>
      </c>
      <c r="C5851" s="24" t="n">
        <v>31</v>
      </c>
      <c r="D5851" s="24" t="n">
        <v>18</v>
      </c>
      <c r="E5851" s="24" t="n">
        <v>21.23</v>
      </c>
      <c r="F5851" s="25">
        <f>IF($E5851="","",DATE(IF($A5851="",nominal_year,$A5851),$B5851,$C5851)+($D5851-IF(LEFT(hour_conv,1)="1",1,0))/24)</f>
        <v/>
      </c>
      <c r="G5851" s="26">
        <f>IF(F5851="","",INT(F5851))</f>
        <v/>
      </c>
      <c r="H5851">
        <f>IF(G5851="","",IF(AND(MONTH(G5851)*100+DAY(G5851)&gt;=season_lo,MONTH(G5851)*100+DAY(G5851)&lt;=season_hi),1,0))</f>
        <v/>
      </c>
      <c r="I5851">
        <f>IF(G5851="","",G5851-first_day+1)</f>
        <v/>
      </c>
      <c r="J5851" s="27">
        <f>IF(I5851="","",INDEX(Daily!$J$2:$J$421,I5851))</f>
        <v/>
      </c>
      <c r="K5851" s="27">
        <f>IF(J5851="","",J5851+cat_offset)</f>
        <v/>
      </c>
      <c r="L5851" s="27">
        <f>IF(J5851="","",MAX(0,E5851-J5851)^2)</f>
        <v/>
      </c>
      <c r="M5851" s="27">
        <f>IF(J5851="","",MAX(0,E5851-(J5851+twcdh_off))^2)</f>
        <v/>
      </c>
      <c r="N5851" s="27">
        <f>IF(E5851="","",MAX(0,E5851-swcdh_thr)^2)</f>
        <v/>
      </c>
      <c r="O5851">
        <f>IF(K5851="","",ROUND(E5851-K5851,0))</f>
        <v/>
      </c>
      <c r="P5851">
        <f>IF(O5851="","",IF(O5851&gt;=1,O5851,0))</f>
        <v/>
      </c>
      <c r="Q5851" s="27">
        <f>IF(E5851="","",MAX(0,E5851-22))</f>
        <v/>
      </c>
      <c r="R5851" s="27">
        <f>IF(H5851=1,E5851,"")</f>
        <v/>
      </c>
      <c r="S5851" s="27">
        <f>IF(AND(H5851=1,J5851&lt;&gt;""),E5851-J5851,"")</f>
        <v/>
      </c>
      <c r="T5851">
        <f>IF(G5851="","",MONTH(G5851))</f>
        <v/>
      </c>
    </row>
    <row r="5852">
      <c r="A5852" s="24" t="n">
        <v>2020</v>
      </c>
      <c r="B5852" s="24" t="n">
        <v>8</v>
      </c>
      <c r="C5852" s="24" t="n">
        <v>31</v>
      </c>
      <c r="D5852" s="24" t="n">
        <v>19</v>
      </c>
      <c r="E5852" s="24" t="n">
        <v>20.98</v>
      </c>
      <c r="F5852" s="25">
        <f>IF($E5852="","",DATE(IF($A5852="",nominal_year,$A5852),$B5852,$C5852)+($D5852-IF(LEFT(hour_conv,1)="1",1,0))/24)</f>
        <v/>
      </c>
      <c r="G5852" s="26">
        <f>IF(F5852="","",INT(F5852))</f>
        <v/>
      </c>
      <c r="H5852">
        <f>IF(G5852="","",IF(AND(MONTH(G5852)*100+DAY(G5852)&gt;=season_lo,MONTH(G5852)*100+DAY(G5852)&lt;=season_hi),1,0))</f>
        <v/>
      </c>
      <c r="I5852">
        <f>IF(G5852="","",G5852-first_day+1)</f>
        <v/>
      </c>
      <c r="J5852" s="27">
        <f>IF(I5852="","",INDEX(Daily!$J$2:$J$421,I5852))</f>
        <v/>
      </c>
      <c r="K5852" s="27">
        <f>IF(J5852="","",J5852+cat_offset)</f>
        <v/>
      </c>
      <c r="L5852" s="27">
        <f>IF(J5852="","",MAX(0,E5852-J5852)^2)</f>
        <v/>
      </c>
      <c r="M5852" s="27">
        <f>IF(J5852="","",MAX(0,E5852-(J5852+twcdh_off))^2)</f>
        <v/>
      </c>
      <c r="N5852" s="27">
        <f>IF(E5852="","",MAX(0,E5852-swcdh_thr)^2)</f>
        <v/>
      </c>
      <c r="O5852">
        <f>IF(K5852="","",ROUND(E5852-K5852,0))</f>
        <v/>
      </c>
      <c r="P5852">
        <f>IF(O5852="","",IF(O5852&gt;=1,O5852,0))</f>
        <v/>
      </c>
      <c r="Q5852" s="27">
        <f>IF(E5852="","",MAX(0,E5852-22))</f>
        <v/>
      </c>
      <c r="R5852" s="27">
        <f>IF(H5852=1,E5852,"")</f>
        <v/>
      </c>
      <c r="S5852" s="27">
        <f>IF(AND(H5852=1,J5852&lt;&gt;""),E5852-J5852,"")</f>
        <v/>
      </c>
      <c r="T5852">
        <f>IF(G5852="","",MONTH(G5852))</f>
        <v/>
      </c>
    </row>
    <row r="5853">
      <c r="A5853" s="24" t="n">
        <v>2020</v>
      </c>
      <c r="B5853" s="24" t="n">
        <v>8</v>
      </c>
      <c r="C5853" s="24" t="n">
        <v>31</v>
      </c>
      <c r="D5853" s="24" t="n">
        <v>20</v>
      </c>
      <c r="E5853" s="24" t="n">
        <v>19.8</v>
      </c>
      <c r="F5853" s="25">
        <f>IF($E5853="","",DATE(IF($A5853="",nominal_year,$A5853),$B5853,$C5853)+($D5853-IF(LEFT(hour_conv,1)="1",1,0))/24)</f>
        <v/>
      </c>
      <c r="G5853" s="26">
        <f>IF(F5853="","",INT(F5853))</f>
        <v/>
      </c>
      <c r="H5853">
        <f>IF(G5853="","",IF(AND(MONTH(G5853)*100+DAY(G5853)&gt;=season_lo,MONTH(G5853)*100+DAY(G5853)&lt;=season_hi),1,0))</f>
        <v/>
      </c>
      <c r="I5853">
        <f>IF(G5853="","",G5853-first_day+1)</f>
        <v/>
      </c>
      <c r="J5853" s="27">
        <f>IF(I5853="","",INDEX(Daily!$J$2:$J$421,I5853))</f>
        <v/>
      </c>
      <c r="K5853" s="27">
        <f>IF(J5853="","",J5853+cat_offset)</f>
        <v/>
      </c>
      <c r="L5853" s="27">
        <f>IF(J5853="","",MAX(0,E5853-J5853)^2)</f>
        <v/>
      </c>
      <c r="M5853" s="27">
        <f>IF(J5853="","",MAX(0,E5853-(J5853+twcdh_off))^2)</f>
        <v/>
      </c>
      <c r="N5853" s="27">
        <f>IF(E5853="","",MAX(0,E5853-swcdh_thr)^2)</f>
        <v/>
      </c>
      <c r="O5853">
        <f>IF(K5853="","",ROUND(E5853-K5853,0))</f>
        <v/>
      </c>
      <c r="P5853">
        <f>IF(O5853="","",IF(O5853&gt;=1,O5853,0))</f>
        <v/>
      </c>
      <c r="Q5853" s="27">
        <f>IF(E5853="","",MAX(0,E5853-22))</f>
        <v/>
      </c>
      <c r="R5853" s="27">
        <f>IF(H5853=1,E5853,"")</f>
        <v/>
      </c>
      <c r="S5853" s="27">
        <f>IF(AND(H5853=1,J5853&lt;&gt;""),E5853-J5853,"")</f>
        <v/>
      </c>
      <c r="T5853">
        <f>IF(G5853="","",MONTH(G5853))</f>
        <v/>
      </c>
    </row>
    <row r="5854">
      <c r="A5854" s="24" t="n">
        <v>2020</v>
      </c>
      <c r="B5854" s="24" t="n">
        <v>8</v>
      </c>
      <c r="C5854" s="24" t="n">
        <v>31</v>
      </c>
      <c r="D5854" s="24" t="n">
        <v>21</v>
      </c>
      <c r="E5854" s="24" t="n">
        <v>19.58</v>
      </c>
      <c r="F5854" s="25">
        <f>IF($E5854="","",DATE(IF($A5854="",nominal_year,$A5854),$B5854,$C5854)+($D5854-IF(LEFT(hour_conv,1)="1",1,0))/24)</f>
        <v/>
      </c>
      <c r="G5854" s="26">
        <f>IF(F5854="","",INT(F5854))</f>
        <v/>
      </c>
      <c r="H5854">
        <f>IF(G5854="","",IF(AND(MONTH(G5854)*100+DAY(G5854)&gt;=season_lo,MONTH(G5854)*100+DAY(G5854)&lt;=season_hi),1,0))</f>
        <v/>
      </c>
      <c r="I5854">
        <f>IF(G5854="","",G5854-first_day+1)</f>
        <v/>
      </c>
      <c r="J5854" s="27">
        <f>IF(I5854="","",INDEX(Daily!$J$2:$J$421,I5854))</f>
        <v/>
      </c>
      <c r="K5854" s="27">
        <f>IF(J5854="","",J5854+cat_offset)</f>
        <v/>
      </c>
      <c r="L5854" s="27">
        <f>IF(J5854="","",MAX(0,E5854-J5854)^2)</f>
        <v/>
      </c>
      <c r="M5854" s="27">
        <f>IF(J5854="","",MAX(0,E5854-(J5854+twcdh_off))^2)</f>
        <v/>
      </c>
      <c r="N5854" s="27">
        <f>IF(E5854="","",MAX(0,E5854-swcdh_thr)^2)</f>
        <v/>
      </c>
      <c r="O5854">
        <f>IF(K5854="","",ROUND(E5854-K5854,0))</f>
        <v/>
      </c>
      <c r="P5854">
        <f>IF(O5854="","",IF(O5854&gt;=1,O5854,0))</f>
        <v/>
      </c>
      <c r="Q5854" s="27">
        <f>IF(E5854="","",MAX(0,E5854-22))</f>
        <v/>
      </c>
      <c r="R5854" s="27">
        <f>IF(H5854=1,E5854,"")</f>
        <v/>
      </c>
      <c r="S5854" s="27">
        <f>IF(AND(H5854=1,J5854&lt;&gt;""),E5854-J5854,"")</f>
        <v/>
      </c>
      <c r="T5854">
        <f>IF(G5854="","",MONTH(G5854))</f>
        <v/>
      </c>
    </row>
    <row r="5855">
      <c r="A5855" s="24" t="n">
        <v>2020</v>
      </c>
      <c r="B5855" s="24" t="n">
        <v>8</v>
      </c>
      <c r="C5855" s="24" t="n">
        <v>31</v>
      </c>
      <c r="D5855" s="24" t="n">
        <v>22</v>
      </c>
      <c r="E5855" s="24" t="n">
        <v>17.22</v>
      </c>
      <c r="F5855" s="25">
        <f>IF($E5855="","",DATE(IF($A5855="",nominal_year,$A5855),$B5855,$C5855)+($D5855-IF(LEFT(hour_conv,1)="1",1,0))/24)</f>
        <v/>
      </c>
      <c r="G5855" s="26">
        <f>IF(F5855="","",INT(F5855))</f>
        <v/>
      </c>
      <c r="H5855">
        <f>IF(G5855="","",IF(AND(MONTH(G5855)*100+DAY(G5855)&gt;=season_lo,MONTH(G5855)*100+DAY(G5855)&lt;=season_hi),1,0))</f>
        <v/>
      </c>
      <c r="I5855">
        <f>IF(G5855="","",G5855-first_day+1)</f>
        <v/>
      </c>
      <c r="J5855" s="27">
        <f>IF(I5855="","",INDEX(Daily!$J$2:$J$421,I5855))</f>
        <v/>
      </c>
      <c r="K5855" s="27">
        <f>IF(J5855="","",J5855+cat_offset)</f>
        <v/>
      </c>
      <c r="L5855" s="27">
        <f>IF(J5855="","",MAX(0,E5855-J5855)^2)</f>
        <v/>
      </c>
      <c r="M5855" s="27">
        <f>IF(J5855="","",MAX(0,E5855-(J5855+twcdh_off))^2)</f>
        <v/>
      </c>
      <c r="N5855" s="27">
        <f>IF(E5855="","",MAX(0,E5855-swcdh_thr)^2)</f>
        <v/>
      </c>
      <c r="O5855">
        <f>IF(K5855="","",ROUND(E5855-K5855,0))</f>
        <v/>
      </c>
      <c r="P5855">
        <f>IF(O5855="","",IF(O5855&gt;=1,O5855,0))</f>
        <v/>
      </c>
      <c r="Q5855" s="27">
        <f>IF(E5855="","",MAX(0,E5855-22))</f>
        <v/>
      </c>
      <c r="R5855" s="27">
        <f>IF(H5855=1,E5855,"")</f>
        <v/>
      </c>
      <c r="S5855" s="27">
        <f>IF(AND(H5855=1,J5855&lt;&gt;""),E5855-J5855,"")</f>
        <v/>
      </c>
      <c r="T5855">
        <f>IF(G5855="","",MONTH(G5855))</f>
        <v/>
      </c>
    </row>
    <row r="5856">
      <c r="A5856" s="24" t="n">
        <v>2020</v>
      </c>
      <c r="B5856" s="24" t="n">
        <v>8</v>
      </c>
      <c r="C5856" s="24" t="n">
        <v>31</v>
      </c>
      <c r="D5856" s="24" t="n">
        <v>23</v>
      </c>
      <c r="E5856" s="24" t="n">
        <v>16.4</v>
      </c>
      <c r="F5856" s="25">
        <f>IF($E5856="","",DATE(IF($A5856="",nominal_year,$A5856),$B5856,$C5856)+($D5856-IF(LEFT(hour_conv,1)="1",1,0))/24)</f>
        <v/>
      </c>
      <c r="G5856" s="26">
        <f>IF(F5856="","",INT(F5856))</f>
        <v/>
      </c>
      <c r="H5856">
        <f>IF(G5856="","",IF(AND(MONTH(G5856)*100+DAY(G5856)&gt;=season_lo,MONTH(G5856)*100+DAY(G5856)&lt;=season_hi),1,0))</f>
        <v/>
      </c>
      <c r="I5856">
        <f>IF(G5856="","",G5856-first_day+1)</f>
        <v/>
      </c>
      <c r="J5856" s="27">
        <f>IF(I5856="","",INDEX(Daily!$J$2:$J$421,I5856))</f>
        <v/>
      </c>
      <c r="K5856" s="27">
        <f>IF(J5856="","",J5856+cat_offset)</f>
        <v/>
      </c>
      <c r="L5856" s="27">
        <f>IF(J5856="","",MAX(0,E5856-J5856)^2)</f>
        <v/>
      </c>
      <c r="M5856" s="27">
        <f>IF(J5856="","",MAX(0,E5856-(J5856+twcdh_off))^2)</f>
        <v/>
      </c>
      <c r="N5856" s="27">
        <f>IF(E5856="","",MAX(0,E5856-swcdh_thr)^2)</f>
        <v/>
      </c>
      <c r="O5856">
        <f>IF(K5856="","",ROUND(E5856-K5856,0))</f>
        <v/>
      </c>
      <c r="P5856">
        <f>IF(O5856="","",IF(O5856&gt;=1,O5856,0))</f>
        <v/>
      </c>
      <c r="Q5856" s="27">
        <f>IF(E5856="","",MAX(0,E5856-22))</f>
        <v/>
      </c>
      <c r="R5856" s="27">
        <f>IF(H5856=1,E5856,"")</f>
        <v/>
      </c>
      <c r="S5856" s="27">
        <f>IF(AND(H5856=1,J5856&lt;&gt;""),E5856-J5856,"")</f>
        <v/>
      </c>
      <c r="T5856">
        <f>IF(G5856="","",MONTH(G5856))</f>
        <v/>
      </c>
    </row>
    <row r="5857">
      <c r="A5857" s="24" t="n">
        <v>2020</v>
      </c>
      <c r="B5857" s="24" t="n">
        <v>8</v>
      </c>
      <c r="C5857" s="24" t="n">
        <v>31</v>
      </c>
      <c r="D5857" s="24" t="n">
        <v>24</v>
      </c>
      <c r="E5857" s="24" t="n">
        <v>15.71</v>
      </c>
      <c r="F5857" s="25">
        <f>IF($E5857="","",DATE(IF($A5857="",nominal_year,$A5857),$B5857,$C5857)+($D5857-IF(LEFT(hour_conv,1)="1",1,0))/24)</f>
        <v/>
      </c>
      <c r="G5857" s="26">
        <f>IF(F5857="","",INT(F5857))</f>
        <v/>
      </c>
      <c r="H5857">
        <f>IF(G5857="","",IF(AND(MONTH(G5857)*100+DAY(G5857)&gt;=season_lo,MONTH(G5857)*100+DAY(G5857)&lt;=season_hi),1,0))</f>
        <v/>
      </c>
      <c r="I5857">
        <f>IF(G5857="","",G5857-first_day+1)</f>
        <v/>
      </c>
      <c r="J5857" s="27">
        <f>IF(I5857="","",INDEX(Daily!$J$2:$J$421,I5857))</f>
        <v/>
      </c>
      <c r="K5857" s="27">
        <f>IF(J5857="","",J5857+cat_offset)</f>
        <v/>
      </c>
      <c r="L5857" s="27">
        <f>IF(J5857="","",MAX(0,E5857-J5857)^2)</f>
        <v/>
      </c>
      <c r="M5857" s="27">
        <f>IF(J5857="","",MAX(0,E5857-(J5857+twcdh_off))^2)</f>
        <v/>
      </c>
      <c r="N5857" s="27">
        <f>IF(E5857="","",MAX(0,E5857-swcdh_thr)^2)</f>
        <v/>
      </c>
      <c r="O5857">
        <f>IF(K5857="","",ROUND(E5857-K5857,0))</f>
        <v/>
      </c>
      <c r="P5857">
        <f>IF(O5857="","",IF(O5857&gt;=1,O5857,0))</f>
        <v/>
      </c>
      <c r="Q5857" s="27">
        <f>IF(E5857="","",MAX(0,E5857-22))</f>
        <v/>
      </c>
      <c r="R5857" s="27">
        <f>IF(H5857=1,E5857,"")</f>
        <v/>
      </c>
      <c r="S5857" s="27">
        <f>IF(AND(H5857=1,J5857&lt;&gt;""),E5857-J5857,"")</f>
        <v/>
      </c>
      <c r="T5857">
        <f>IF(G5857="","",MONTH(G5857))</f>
        <v/>
      </c>
    </row>
    <row r="5858">
      <c r="A5858" s="24" t="n">
        <v>2020</v>
      </c>
      <c r="B5858" s="24" t="n">
        <v>9</v>
      </c>
      <c r="C5858" s="24" t="n">
        <v>1</v>
      </c>
      <c r="D5858" s="24" t="n">
        <v>1</v>
      </c>
      <c r="E5858" s="24" t="n">
        <v>15.13</v>
      </c>
      <c r="F5858" s="25">
        <f>IF($E5858="","",DATE(IF($A5858="",nominal_year,$A5858),$B5858,$C5858)+($D5858-IF(LEFT(hour_conv,1)="1",1,0))/24)</f>
        <v/>
      </c>
      <c r="G5858" s="26">
        <f>IF(F5858="","",INT(F5858))</f>
        <v/>
      </c>
      <c r="H5858">
        <f>IF(G5858="","",IF(AND(MONTH(G5858)*100+DAY(G5858)&gt;=season_lo,MONTH(G5858)*100+DAY(G5858)&lt;=season_hi),1,0))</f>
        <v/>
      </c>
      <c r="I5858">
        <f>IF(G5858="","",G5858-first_day+1)</f>
        <v/>
      </c>
      <c r="J5858" s="27">
        <f>IF(I5858="","",INDEX(Daily!$J$2:$J$421,I5858))</f>
        <v/>
      </c>
      <c r="K5858" s="27">
        <f>IF(J5858="","",J5858+cat_offset)</f>
        <v/>
      </c>
      <c r="L5858" s="27">
        <f>IF(J5858="","",MAX(0,E5858-J5858)^2)</f>
        <v/>
      </c>
      <c r="M5858" s="27">
        <f>IF(J5858="","",MAX(0,E5858-(J5858+twcdh_off))^2)</f>
        <v/>
      </c>
      <c r="N5858" s="27">
        <f>IF(E5858="","",MAX(0,E5858-swcdh_thr)^2)</f>
        <v/>
      </c>
      <c r="O5858">
        <f>IF(K5858="","",ROUND(E5858-K5858,0))</f>
        <v/>
      </c>
      <c r="P5858">
        <f>IF(O5858="","",IF(O5858&gt;=1,O5858,0))</f>
        <v/>
      </c>
      <c r="Q5858" s="27">
        <f>IF(E5858="","",MAX(0,E5858-22))</f>
        <v/>
      </c>
      <c r="R5858" s="27">
        <f>IF(H5858=1,E5858,"")</f>
        <v/>
      </c>
      <c r="S5858" s="27">
        <f>IF(AND(H5858=1,J5858&lt;&gt;""),E5858-J5858,"")</f>
        <v/>
      </c>
      <c r="T5858">
        <f>IF(G5858="","",MONTH(G5858))</f>
        <v/>
      </c>
    </row>
    <row r="5859">
      <c r="A5859" s="24" t="n">
        <v>2020</v>
      </c>
      <c r="B5859" s="24" t="n">
        <v>9</v>
      </c>
      <c r="C5859" s="24" t="n">
        <v>1</v>
      </c>
      <c r="D5859" s="24" t="n">
        <v>2</v>
      </c>
      <c r="E5859" s="24" t="n">
        <v>14.59</v>
      </c>
      <c r="F5859" s="25">
        <f>IF($E5859="","",DATE(IF($A5859="",nominal_year,$A5859),$B5859,$C5859)+($D5859-IF(LEFT(hour_conv,1)="1",1,0))/24)</f>
        <v/>
      </c>
      <c r="G5859" s="26">
        <f>IF(F5859="","",INT(F5859))</f>
        <v/>
      </c>
      <c r="H5859">
        <f>IF(G5859="","",IF(AND(MONTH(G5859)*100+DAY(G5859)&gt;=season_lo,MONTH(G5859)*100+DAY(G5859)&lt;=season_hi),1,0))</f>
        <v/>
      </c>
      <c r="I5859">
        <f>IF(G5859="","",G5859-first_day+1)</f>
        <v/>
      </c>
      <c r="J5859" s="27">
        <f>IF(I5859="","",INDEX(Daily!$J$2:$J$421,I5859))</f>
        <v/>
      </c>
      <c r="K5859" s="27">
        <f>IF(J5859="","",J5859+cat_offset)</f>
        <v/>
      </c>
      <c r="L5859" s="27">
        <f>IF(J5859="","",MAX(0,E5859-J5859)^2)</f>
        <v/>
      </c>
      <c r="M5859" s="27">
        <f>IF(J5859="","",MAX(0,E5859-(J5859+twcdh_off))^2)</f>
        <v/>
      </c>
      <c r="N5859" s="27">
        <f>IF(E5859="","",MAX(0,E5859-swcdh_thr)^2)</f>
        <v/>
      </c>
      <c r="O5859">
        <f>IF(K5859="","",ROUND(E5859-K5859,0))</f>
        <v/>
      </c>
      <c r="P5859">
        <f>IF(O5859="","",IF(O5859&gt;=1,O5859,0))</f>
        <v/>
      </c>
      <c r="Q5859" s="27">
        <f>IF(E5859="","",MAX(0,E5859-22))</f>
        <v/>
      </c>
      <c r="R5859" s="27">
        <f>IF(H5859=1,E5859,"")</f>
        <v/>
      </c>
      <c r="S5859" s="27">
        <f>IF(AND(H5859=1,J5859&lt;&gt;""),E5859-J5859,"")</f>
        <v/>
      </c>
      <c r="T5859">
        <f>IF(G5859="","",MONTH(G5859))</f>
        <v/>
      </c>
    </row>
    <row r="5860">
      <c r="A5860" s="24" t="n">
        <v>2020</v>
      </c>
      <c r="B5860" s="24" t="n">
        <v>9</v>
      </c>
      <c r="C5860" s="24" t="n">
        <v>1</v>
      </c>
      <c r="D5860" s="24" t="n">
        <v>3</v>
      </c>
      <c r="E5860" s="24" t="n">
        <v>13.88</v>
      </c>
      <c r="F5860" s="25">
        <f>IF($E5860="","",DATE(IF($A5860="",nominal_year,$A5860),$B5860,$C5860)+($D5860-IF(LEFT(hour_conv,1)="1",1,0))/24)</f>
        <v/>
      </c>
      <c r="G5860" s="26">
        <f>IF(F5860="","",INT(F5860))</f>
        <v/>
      </c>
      <c r="H5860">
        <f>IF(G5860="","",IF(AND(MONTH(G5860)*100+DAY(G5860)&gt;=season_lo,MONTH(G5860)*100+DAY(G5860)&lt;=season_hi),1,0))</f>
        <v/>
      </c>
      <c r="I5860">
        <f>IF(G5860="","",G5860-first_day+1)</f>
        <v/>
      </c>
      <c r="J5860" s="27">
        <f>IF(I5860="","",INDEX(Daily!$J$2:$J$421,I5860))</f>
        <v/>
      </c>
      <c r="K5860" s="27">
        <f>IF(J5860="","",J5860+cat_offset)</f>
        <v/>
      </c>
      <c r="L5860" s="27">
        <f>IF(J5860="","",MAX(0,E5860-J5860)^2)</f>
        <v/>
      </c>
      <c r="M5860" s="27">
        <f>IF(J5860="","",MAX(0,E5860-(J5860+twcdh_off))^2)</f>
        <v/>
      </c>
      <c r="N5860" s="27">
        <f>IF(E5860="","",MAX(0,E5860-swcdh_thr)^2)</f>
        <v/>
      </c>
      <c r="O5860">
        <f>IF(K5860="","",ROUND(E5860-K5860,0))</f>
        <v/>
      </c>
      <c r="P5860">
        <f>IF(O5860="","",IF(O5860&gt;=1,O5860,0))</f>
        <v/>
      </c>
      <c r="Q5860" s="27">
        <f>IF(E5860="","",MAX(0,E5860-22))</f>
        <v/>
      </c>
      <c r="R5860" s="27">
        <f>IF(H5860=1,E5860,"")</f>
        <v/>
      </c>
      <c r="S5860" s="27">
        <f>IF(AND(H5860=1,J5860&lt;&gt;""),E5860-J5860,"")</f>
        <v/>
      </c>
      <c r="T5860">
        <f>IF(G5860="","",MONTH(G5860))</f>
        <v/>
      </c>
    </row>
    <row r="5861">
      <c r="A5861" s="24" t="n">
        <v>2020</v>
      </c>
      <c r="B5861" s="24" t="n">
        <v>9</v>
      </c>
      <c r="C5861" s="24" t="n">
        <v>1</v>
      </c>
      <c r="D5861" s="24" t="n">
        <v>4</v>
      </c>
      <c r="E5861" s="24" t="n">
        <v>14.47</v>
      </c>
      <c r="F5861" s="25">
        <f>IF($E5861="","",DATE(IF($A5861="",nominal_year,$A5861),$B5861,$C5861)+($D5861-IF(LEFT(hour_conv,1)="1",1,0))/24)</f>
        <v/>
      </c>
      <c r="G5861" s="26">
        <f>IF(F5861="","",INT(F5861))</f>
        <v/>
      </c>
      <c r="H5861">
        <f>IF(G5861="","",IF(AND(MONTH(G5861)*100+DAY(G5861)&gt;=season_lo,MONTH(G5861)*100+DAY(G5861)&lt;=season_hi),1,0))</f>
        <v/>
      </c>
      <c r="I5861">
        <f>IF(G5861="","",G5861-first_day+1)</f>
        <v/>
      </c>
      <c r="J5861" s="27">
        <f>IF(I5861="","",INDEX(Daily!$J$2:$J$421,I5861))</f>
        <v/>
      </c>
      <c r="K5861" s="27">
        <f>IF(J5861="","",J5861+cat_offset)</f>
        <v/>
      </c>
      <c r="L5861" s="27">
        <f>IF(J5861="","",MAX(0,E5861-J5861)^2)</f>
        <v/>
      </c>
      <c r="M5861" s="27">
        <f>IF(J5861="","",MAX(0,E5861-(J5861+twcdh_off))^2)</f>
        <v/>
      </c>
      <c r="N5861" s="27">
        <f>IF(E5861="","",MAX(0,E5861-swcdh_thr)^2)</f>
        <v/>
      </c>
      <c r="O5861">
        <f>IF(K5861="","",ROUND(E5861-K5861,0))</f>
        <v/>
      </c>
      <c r="P5861">
        <f>IF(O5861="","",IF(O5861&gt;=1,O5861,0))</f>
        <v/>
      </c>
      <c r="Q5861" s="27">
        <f>IF(E5861="","",MAX(0,E5861-22))</f>
        <v/>
      </c>
      <c r="R5861" s="27">
        <f>IF(H5861=1,E5861,"")</f>
        <v/>
      </c>
      <c r="S5861" s="27">
        <f>IF(AND(H5861=1,J5861&lt;&gt;""),E5861-J5861,"")</f>
        <v/>
      </c>
      <c r="T5861">
        <f>IF(G5861="","",MONTH(G5861))</f>
        <v/>
      </c>
    </row>
    <row r="5862">
      <c r="A5862" s="24" t="n">
        <v>2020</v>
      </c>
      <c r="B5862" s="24" t="n">
        <v>9</v>
      </c>
      <c r="C5862" s="24" t="n">
        <v>1</v>
      </c>
      <c r="D5862" s="24" t="n">
        <v>5</v>
      </c>
      <c r="E5862" s="24" t="n">
        <v>13.55</v>
      </c>
      <c r="F5862" s="25">
        <f>IF($E5862="","",DATE(IF($A5862="",nominal_year,$A5862),$B5862,$C5862)+($D5862-IF(LEFT(hour_conv,1)="1",1,0))/24)</f>
        <v/>
      </c>
      <c r="G5862" s="26">
        <f>IF(F5862="","",INT(F5862))</f>
        <v/>
      </c>
      <c r="H5862">
        <f>IF(G5862="","",IF(AND(MONTH(G5862)*100+DAY(G5862)&gt;=season_lo,MONTH(G5862)*100+DAY(G5862)&lt;=season_hi),1,0))</f>
        <v/>
      </c>
      <c r="I5862">
        <f>IF(G5862="","",G5862-first_day+1)</f>
        <v/>
      </c>
      <c r="J5862" s="27">
        <f>IF(I5862="","",INDEX(Daily!$J$2:$J$421,I5862))</f>
        <v/>
      </c>
      <c r="K5862" s="27">
        <f>IF(J5862="","",J5862+cat_offset)</f>
        <v/>
      </c>
      <c r="L5862" s="27">
        <f>IF(J5862="","",MAX(0,E5862-J5862)^2)</f>
        <v/>
      </c>
      <c r="M5862" s="27">
        <f>IF(J5862="","",MAX(0,E5862-(J5862+twcdh_off))^2)</f>
        <v/>
      </c>
      <c r="N5862" s="27">
        <f>IF(E5862="","",MAX(0,E5862-swcdh_thr)^2)</f>
        <v/>
      </c>
      <c r="O5862">
        <f>IF(K5862="","",ROUND(E5862-K5862,0))</f>
        <v/>
      </c>
      <c r="P5862">
        <f>IF(O5862="","",IF(O5862&gt;=1,O5862,0))</f>
        <v/>
      </c>
      <c r="Q5862" s="27">
        <f>IF(E5862="","",MAX(0,E5862-22))</f>
        <v/>
      </c>
      <c r="R5862" s="27">
        <f>IF(H5862=1,E5862,"")</f>
        <v/>
      </c>
      <c r="S5862" s="27">
        <f>IF(AND(H5862=1,J5862&lt;&gt;""),E5862-J5862,"")</f>
        <v/>
      </c>
      <c r="T5862">
        <f>IF(G5862="","",MONTH(G5862))</f>
        <v/>
      </c>
    </row>
    <row r="5863">
      <c r="A5863" s="24" t="n">
        <v>2020</v>
      </c>
      <c r="B5863" s="24" t="n">
        <v>9</v>
      </c>
      <c r="C5863" s="24" t="n">
        <v>1</v>
      </c>
      <c r="D5863" s="24" t="n">
        <v>6</v>
      </c>
      <c r="E5863" s="24" t="n">
        <v>14.25</v>
      </c>
      <c r="F5863" s="25">
        <f>IF($E5863="","",DATE(IF($A5863="",nominal_year,$A5863),$B5863,$C5863)+($D5863-IF(LEFT(hour_conv,1)="1",1,0))/24)</f>
        <v/>
      </c>
      <c r="G5863" s="26">
        <f>IF(F5863="","",INT(F5863))</f>
        <v/>
      </c>
      <c r="H5863">
        <f>IF(G5863="","",IF(AND(MONTH(G5863)*100+DAY(G5863)&gt;=season_lo,MONTH(G5863)*100+DAY(G5863)&lt;=season_hi),1,0))</f>
        <v/>
      </c>
      <c r="I5863">
        <f>IF(G5863="","",G5863-first_day+1)</f>
        <v/>
      </c>
      <c r="J5863" s="27">
        <f>IF(I5863="","",INDEX(Daily!$J$2:$J$421,I5863))</f>
        <v/>
      </c>
      <c r="K5863" s="27">
        <f>IF(J5863="","",J5863+cat_offset)</f>
        <v/>
      </c>
      <c r="L5863" s="27">
        <f>IF(J5863="","",MAX(0,E5863-J5863)^2)</f>
        <v/>
      </c>
      <c r="M5863" s="27">
        <f>IF(J5863="","",MAX(0,E5863-(J5863+twcdh_off))^2)</f>
        <v/>
      </c>
      <c r="N5863" s="27">
        <f>IF(E5863="","",MAX(0,E5863-swcdh_thr)^2)</f>
        <v/>
      </c>
      <c r="O5863">
        <f>IF(K5863="","",ROUND(E5863-K5863,0))</f>
        <v/>
      </c>
      <c r="P5863">
        <f>IF(O5863="","",IF(O5863&gt;=1,O5863,0))</f>
        <v/>
      </c>
      <c r="Q5863" s="27">
        <f>IF(E5863="","",MAX(0,E5863-22))</f>
        <v/>
      </c>
      <c r="R5863" s="27">
        <f>IF(H5863=1,E5863,"")</f>
        <v/>
      </c>
      <c r="S5863" s="27">
        <f>IF(AND(H5863=1,J5863&lt;&gt;""),E5863-J5863,"")</f>
        <v/>
      </c>
      <c r="T5863">
        <f>IF(G5863="","",MONTH(G5863))</f>
        <v/>
      </c>
    </row>
    <row r="5864">
      <c r="A5864" s="24" t="n">
        <v>2020</v>
      </c>
      <c r="B5864" s="24" t="n">
        <v>9</v>
      </c>
      <c r="C5864" s="24" t="n">
        <v>1</v>
      </c>
      <c r="D5864" s="24" t="n">
        <v>7</v>
      </c>
      <c r="E5864" s="24" t="n">
        <v>15.23</v>
      </c>
      <c r="F5864" s="25">
        <f>IF($E5864="","",DATE(IF($A5864="",nominal_year,$A5864),$B5864,$C5864)+($D5864-IF(LEFT(hour_conv,1)="1",1,0))/24)</f>
        <v/>
      </c>
      <c r="G5864" s="26">
        <f>IF(F5864="","",INT(F5864))</f>
        <v/>
      </c>
      <c r="H5864">
        <f>IF(G5864="","",IF(AND(MONTH(G5864)*100+DAY(G5864)&gt;=season_lo,MONTH(G5864)*100+DAY(G5864)&lt;=season_hi),1,0))</f>
        <v/>
      </c>
      <c r="I5864">
        <f>IF(G5864="","",G5864-first_day+1)</f>
        <v/>
      </c>
      <c r="J5864" s="27">
        <f>IF(I5864="","",INDEX(Daily!$J$2:$J$421,I5864))</f>
        <v/>
      </c>
      <c r="K5864" s="27">
        <f>IF(J5864="","",J5864+cat_offset)</f>
        <v/>
      </c>
      <c r="L5864" s="27">
        <f>IF(J5864="","",MAX(0,E5864-J5864)^2)</f>
        <v/>
      </c>
      <c r="M5864" s="27">
        <f>IF(J5864="","",MAX(0,E5864-(J5864+twcdh_off))^2)</f>
        <v/>
      </c>
      <c r="N5864" s="27">
        <f>IF(E5864="","",MAX(0,E5864-swcdh_thr)^2)</f>
        <v/>
      </c>
      <c r="O5864">
        <f>IF(K5864="","",ROUND(E5864-K5864,0))</f>
        <v/>
      </c>
      <c r="P5864">
        <f>IF(O5864="","",IF(O5864&gt;=1,O5864,0))</f>
        <v/>
      </c>
      <c r="Q5864" s="27">
        <f>IF(E5864="","",MAX(0,E5864-22))</f>
        <v/>
      </c>
      <c r="R5864" s="27">
        <f>IF(H5864=1,E5864,"")</f>
        <v/>
      </c>
      <c r="S5864" s="27">
        <f>IF(AND(H5864=1,J5864&lt;&gt;""),E5864-J5864,"")</f>
        <v/>
      </c>
      <c r="T5864">
        <f>IF(G5864="","",MONTH(G5864))</f>
        <v/>
      </c>
    </row>
    <row r="5865">
      <c r="A5865" s="24" t="n">
        <v>2020</v>
      </c>
      <c r="B5865" s="24" t="n">
        <v>9</v>
      </c>
      <c r="C5865" s="24" t="n">
        <v>1</v>
      </c>
      <c r="D5865" s="24" t="n">
        <v>8</v>
      </c>
      <c r="E5865" s="24" t="n">
        <v>15.69</v>
      </c>
      <c r="F5865" s="25">
        <f>IF($E5865="","",DATE(IF($A5865="",nominal_year,$A5865),$B5865,$C5865)+($D5865-IF(LEFT(hour_conv,1)="1",1,0))/24)</f>
        <v/>
      </c>
      <c r="G5865" s="26">
        <f>IF(F5865="","",INT(F5865))</f>
        <v/>
      </c>
      <c r="H5865">
        <f>IF(G5865="","",IF(AND(MONTH(G5865)*100+DAY(G5865)&gt;=season_lo,MONTH(G5865)*100+DAY(G5865)&lt;=season_hi),1,0))</f>
        <v/>
      </c>
      <c r="I5865">
        <f>IF(G5865="","",G5865-first_day+1)</f>
        <v/>
      </c>
      <c r="J5865" s="27">
        <f>IF(I5865="","",INDEX(Daily!$J$2:$J$421,I5865))</f>
        <v/>
      </c>
      <c r="K5865" s="27">
        <f>IF(J5865="","",J5865+cat_offset)</f>
        <v/>
      </c>
      <c r="L5865" s="27">
        <f>IF(J5865="","",MAX(0,E5865-J5865)^2)</f>
        <v/>
      </c>
      <c r="M5865" s="27">
        <f>IF(J5865="","",MAX(0,E5865-(J5865+twcdh_off))^2)</f>
        <v/>
      </c>
      <c r="N5865" s="27">
        <f>IF(E5865="","",MAX(0,E5865-swcdh_thr)^2)</f>
        <v/>
      </c>
      <c r="O5865">
        <f>IF(K5865="","",ROUND(E5865-K5865,0))</f>
        <v/>
      </c>
      <c r="P5865">
        <f>IF(O5865="","",IF(O5865&gt;=1,O5865,0))</f>
        <v/>
      </c>
      <c r="Q5865" s="27">
        <f>IF(E5865="","",MAX(0,E5865-22))</f>
        <v/>
      </c>
      <c r="R5865" s="27">
        <f>IF(H5865=1,E5865,"")</f>
        <v/>
      </c>
      <c r="S5865" s="27">
        <f>IF(AND(H5865=1,J5865&lt;&gt;""),E5865-J5865,"")</f>
        <v/>
      </c>
      <c r="T5865">
        <f>IF(G5865="","",MONTH(G5865))</f>
        <v/>
      </c>
    </row>
    <row r="5866">
      <c r="A5866" s="24" t="n">
        <v>2020</v>
      </c>
      <c r="B5866" s="24" t="n">
        <v>9</v>
      </c>
      <c r="C5866" s="24" t="n">
        <v>1</v>
      </c>
      <c r="D5866" s="24" t="n">
        <v>9</v>
      </c>
      <c r="E5866" s="24" t="n">
        <v>16.77</v>
      </c>
      <c r="F5866" s="25">
        <f>IF($E5866="","",DATE(IF($A5866="",nominal_year,$A5866),$B5866,$C5866)+($D5866-IF(LEFT(hour_conv,1)="1",1,0))/24)</f>
        <v/>
      </c>
      <c r="G5866" s="26">
        <f>IF(F5866="","",INT(F5866))</f>
        <v/>
      </c>
      <c r="H5866">
        <f>IF(G5866="","",IF(AND(MONTH(G5866)*100+DAY(G5866)&gt;=season_lo,MONTH(G5866)*100+DAY(G5866)&lt;=season_hi),1,0))</f>
        <v/>
      </c>
      <c r="I5866">
        <f>IF(G5866="","",G5866-first_day+1)</f>
        <v/>
      </c>
      <c r="J5866" s="27">
        <f>IF(I5866="","",INDEX(Daily!$J$2:$J$421,I5866))</f>
        <v/>
      </c>
      <c r="K5866" s="27">
        <f>IF(J5866="","",J5866+cat_offset)</f>
        <v/>
      </c>
      <c r="L5866" s="27">
        <f>IF(J5866="","",MAX(0,E5866-J5866)^2)</f>
        <v/>
      </c>
      <c r="M5866" s="27">
        <f>IF(J5866="","",MAX(0,E5866-(J5866+twcdh_off))^2)</f>
        <v/>
      </c>
      <c r="N5866" s="27">
        <f>IF(E5866="","",MAX(0,E5866-swcdh_thr)^2)</f>
        <v/>
      </c>
      <c r="O5866">
        <f>IF(K5866="","",ROUND(E5866-K5866,0))</f>
        <v/>
      </c>
      <c r="P5866">
        <f>IF(O5866="","",IF(O5866&gt;=1,O5866,0))</f>
        <v/>
      </c>
      <c r="Q5866" s="27">
        <f>IF(E5866="","",MAX(0,E5866-22))</f>
        <v/>
      </c>
      <c r="R5866" s="27">
        <f>IF(H5866=1,E5866,"")</f>
        <v/>
      </c>
      <c r="S5866" s="27">
        <f>IF(AND(H5866=1,J5866&lt;&gt;""),E5866-J5866,"")</f>
        <v/>
      </c>
      <c r="T5866">
        <f>IF(G5866="","",MONTH(G5866))</f>
        <v/>
      </c>
    </row>
    <row r="5867">
      <c r="A5867" s="24" t="n">
        <v>2020</v>
      </c>
      <c r="B5867" s="24" t="n">
        <v>9</v>
      </c>
      <c r="C5867" s="24" t="n">
        <v>1</v>
      </c>
      <c r="D5867" s="24" t="n">
        <v>10</v>
      </c>
      <c r="E5867" s="24" t="n">
        <v>17.85</v>
      </c>
      <c r="F5867" s="25">
        <f>IF($E5867="","",DATE(IF($A5867="",nominal_year,$A5867),$B5867,$C5867)+($D5867-IF(LEFT(hour_conv,1)="1",1,0))/24)</f>
        <v/>
      </c>
      <c r="G5867" s="26">
        <f>IF(F5867="","",INT(F5867))</f>
        <v/>
      </c>
      <c r="H5867">
        <f>IF(G5867="","",IF(AND(MONTH(G5867)*100+DAY(G5867)&gt;=season_lo,MONTH(G5867)*100+DAY(G5867)&lt;=season_hi),1,0))</f>
        <v/>
      </c>
      <c r="I5867">
        <f>IF(G5867="","",G5867-first_day+1)</f>
        <v/>
      </c>
      <c r="J5867" s="27">
        <f>IF(I5867="","",INDEX(Daily!$J$2:$J$421,I5867))</f>
        <v/>
      </c>
      <c r="K5867" s="27">
        <f>IF(J5867="","",J5867+cat_offset)</f>
        <v/>
      </c>
      <c r="L5867" s="27">
        <f>IF(J5867="","",MAX(0,E5867-J5867)^2)</f>
        <v/>
      </c>
      <c r="M5867" s="27">
        <f>IF(J5867="","",MAX(0,E5867-(J5867+twcdh_off))^2)</f>
        <v/>
      </c>
      <c r="N5867" s="27">
        <f>IF(E5867="","",MAX(0,E5867-swcdh_thr)^2)</f>
        <v/>
      </c>
      <c r="O5867">
        <f>IF(K5867="","",ROUND(E5867-K5867,0))</f>
        <v/>
      </c>
      <c r="P5867">
        <f>IF(O5867="","",IF(O5867&gt;=1,O5867,0))</f>
        <v/>
      </c>
      <c r="Q5867" s="27">
        <f>IF(E5867="","",MAX(0,E5867-22))</f>
        <v/>
      </c>
      <c r="R5867" s="27">
        <f>IF(H5867=1,E5867,"")</f>
        <v/>
      </c>
      <c r="S5867" s="27">
        <f>IF(AND(H5867=1,J5867&lt;&gt;""),E5867-J5867,"")</f>
        <v/>
      </c>
      <c r="T5867">
        <f>IF(G5867="","",MONTH(G5867))</f>
        <v/>
      </c>
    </row>
    <row r="5868">
      <c r="A5868" s="24" t="n">
        <v>2020</v>
      </c>
      <c r="B5868" s="24" t="n">
        <v>9</v>
      </c>
      <c r="C5868" s="24" t="n">
        <v>1</v>
      </c>
      <c r="D5868" s="24" t="n">
        <v>11</v>
      </c>
      <c r="E5868" s="24" t="n">
        <v>18.93</v>
      </c>
      <c r="F5868" s="25">
        <f>IF($E5868="","",DATE(IF($A5868="",nominal_year,$A5868),$B5868,$C5868)+($D5868-IF(LEFT(hour_conv,1)="1",1,0))/24)</f>
        <v/>
      </c>
      <c r="G5868" s="26">
        <f>IF(F5868="","",INT(F5868))</f>
        <v/>
      </c>
      <c r="H5868">
        <f>IF(G5868="","",IF(AND(MONTH(G5868)*100+DAY(G5868)&gt;=season_lo,MONTH(G5868)*100+DAY(G5868)&lt;=season_hi),1,0))</f>
        <v/>
      </c>
      <c r="I5868">
        <f>IF(G5868="","",G5868-first_day+1)</f>
        <v/>
      </c>
      <c r="J5868" s="27">
        <f>IF(I5868="","",INDEX(Daily!$J$2:$J$421,I5868))</f>
        <v/>
      </c>
      <c r="K5868" s="27">
        <f>IF(J5868="","",J5868+cat_offset)</f>
        <v/>
      </c>
      <c r="L5868" s="27">
        <f>IF(J5868="","",MAX(0,E5868-J5868)^2)</f>
        <v/>
      </c>
      <c r="M5868" s="27">
        <f>IF(J5868="","",MAX(0,E5868-(J5868+twcdh_off))^2)</f>
        <v/>
      </c>
      <c r="N5868" s="27">
        <f>IF(E5868="","",MAX(0,E5868-swcdh_thr)^2)</f>
        <v/>
      </c>
      <c r="O5868">
        <f>IF(K5868="","",ROUND(E5868-K5868,0))</f>
        <v/>
      </c>
      <c r="P5868">
        <f>IF(O5868="","",IF(O5868&gt;=1,O5868,0))</f>
        <v/>
      </c>
      <c r="Q5868" s="27">
        <f>IF(E5868="","",MAX(0,E5868-22))</f>
        <v/>
      </c>
      <c r="R5868" s="27">
        <f>IF(H5868=1,E5868,"")</f>
        <v/>
      </c>
      <c r="S5868" s="27">
        <f>IF(AND(H5868=1,J5868&lt;&gt;""),E5868-J5868,"")</f>
        <v/>
      </c>
      <c r="T5868">
        <f>IF(G5868="","",MONTH(G5868))</f>
        <v/>
      </c>
    </row>
    <row r="5869">
      <c r="A5869" s="24" t="n">
        <v>2020</v>
      </c>
      <c r="B5869" s="24" t="n">
        <v>9</v>
      </c>
      <c r="C5869" s="24" t="n">
        <v>1</v>
      </c>
      <c r="D5869" s="24" t="n">
        <v>12</v>
      </c>
      <c r="E5869" s="24" t="n">
        <v>19.81</v>
      </c>
      <c r="F5869" s="25">
        <f>IF($E5869="","",DATE(IF($A5869="",nominal_year,$A5869),$B5869,$C5869)+($D5869-IF(LEFT(hour_conv,1)="1",1,0))/24)</f>
        <v/>
      </c>
      <c r="G5869" s="26">
        <f>IF(F5869="","",INT(F5869))</f>
        <v/>
      </c>
      <c r="H5869">
        <f>IF(G5869="","",IF(AND(MONTH(G5869)*100+DAY(G5869)&gt;=season_lo,MONTH(G5869)*100+DAY(G5869)&lt;=season_hi),1,0))</f>
        <v/>
      </c>
      <c r="I5869">
        <f>IF(G5869="","",G5869-first_day+1)</f>
        <v/>
      </c>
      <c r="J5869" s="27">
        <f>IF(I5869="","",INDEX(Daily!$J$2:$J$421,I5869))</f>
        <v/>
      </c>
      <c r="K5869" s="27">
        <f>IF(J5869="","",J5869+cat_offset)</f>
        <v/>
      </c>
      <c r="L5869" s="27">
        <f>IF(J5869="","",MAX(0,E5869-J5869)^2)</f>
        <v/>
      </c>
      <c r="M5869" s="27">
        <f>IF(J5869="","",MAX(0,E5869-(J5869+twcdh_off))^2)</f>
        <v/>
      </c>
      <c r="N5869" s="27">
        <f>IF(E5869="","",MAX(0,E5869-swcdh_thr)^2)</f>
        <v/>
      </c>
      <c r="O5869">
        <f>IF(K5869="","",ROUND(E5869-K5869,0))</f>
        <v/>
      </c>
      <c r="P5869">
        <f>IF(O5869="","",IF(O5869&gt;=1,O5869,0))</f>
        <v/>
      </c>
      <c r="Q5869" s="27">
        <f>IF(E5869="","",MAX(0,E5869-22))</f>
        <v/>
      </c>
      <c r="R5869" s="27">
        <f>IF(H5869=1,E5869,"")</f>
        <v/>
      </c>
      <c r="S5869" s="27">
        <f>IF(AND(H5869=1,J5869&lt;&gt;""),E5869-J5869,"")</f>
        <v/>
      </c>
      <c r="T5869">
        <f>IF(G5869="","",MONTH(G5869))</f>
        <v/>
      </c>
    </row>
    <row r="5870">
      <c r="A5870" s="24" t="n">
        <v>2020</v>
      </c>
      <c r="B5870" s="24" t="n">
        <v>9</v>
      </c>
      <c r="C5870" s="24" t="n">
        <v>1</v>
      </c>
      <c r="D5870" s="24" t="n">
        <v>13</v>
      </c>
      <c r="E5870" s="24" t="n">
        <v>20.96</v>
      </c>
      <c r="F5870" s="25">
        <f>IF($E5870="","",DATE(IF($A5870="",nominal_year,$A5870),$B5870,$C5870)+($D5870-IF(LEFT(hour_conv,1)="1",1,0))/24)</f>
        <v/>
      </c>
      <c r="G5870" s="26">
        <f>IF(F5870="","",INT(F5870))</f>
        <v/>
      </c>
      <c r="H5870">
        <f>IF(G5870="","",IF(AND(MONTH(G5870)*100+DAY(G5870)&gt;=season_lo,MONTH(G5870)*100+DAY(G5870)&lt;=season_hi),1,0))</f>
        <v/>
      </c>
      <c r="I5870">
        <f>IF(G5870="","",G5870-first_day+1)</f>
        <v/>
      </c>
      <c r="J5870" s="27">
        <f>IF(I5870="","",INDEX(Daily!$J$2:$J$421,I5870))</f>
        <v/>
      </c>
      <c r="K5870" s="27">
        <f>IF(J5870="","",J5870+cat_offset)</f>
        <v/>
      </c>
      <c r="L5870" s="27">
        <f>IF(J5870="","",MAX(0,E5870-J5870)^2)</f>
        <v/>
      </c>
      <c r="M5870" s="27">
        <f>IF(J5870="","",MAX(0,E5870-(J5870+twcdh_off))^2)</f>
        <v/>
      </c>
      <c r="N5870" s="27">
        <f>IF(E5870="","",MAX(0,E5870-swcdh_thr)^2)</f>
        <v/>
      </c>
      <c r="O5870">
        <f>IF(K5870="","",ROUND(E5870-K5870,0))</f>
        <v/>
      </c>
      <c r="P5870">
        <f>IF(O5870="","",IF(O5870&gt;=1,O5870,0))</f>
        <v/>
      </c>
      <c r="Q5870" s="27">
        <f>IF(E5870="","",MAX(0,E5870-22))</f>
        <v/>
      </c>
      <c r="R5870" s="27">
        <f>IF(H5870=1,E5870,"")</f>
        <v/>
      </c>
      <c r="S5870" s="27">
        <f>IF(AND(H5870=1,J5870&lt;&gt;""),E5870-J5870,"")</f>
        <v/>
      </c>
      <c r="T5870">
        <f>IF(G5870="","",MONTH(G5870))</f>
        <v/>
      </c>
    </row>
    <row r="5871">
      <c r="A5871" s="24" t="n">
        <v>2020</v>
      </c>
      <c r="B5871" s="24" t="n">
        <v>9</v>
      </c>
      <c r="C5871" s="24" t="n">
        <v>1</v>
      </c>
      <c r="D5871" s="24" t="n">
        <v>14</v>
      </c>
      <c r="E5871" s="24" t="n">
        <v>21.27</v>
      </c>
      <c r="F5871" s="25">
        <f>IF($E5871="","",DATE(IF($A5871="",nominal_year,$A5871),$B5871,$C5871)+($D5871-IF(LEFT(hour_conv,1)="1",1,0))/24)</f>
        <v/>
      </c>
      <c r="G5871" s="26">
        <f>IF(F5871="","",INT(F5871))</f>
        <v/>
      </c>
      <c r="H5871">
        <f>IF(G5871="","",IF(AND(MONTH(G5871)*100+DAY(G5871)&gt;=season_lo,MONTH(G5871)*100+DAY(G5871)&lt;=season_hi),1,0))</f>
        <v/>
      </c>
      <c r="I5871">
        <f>IF(G5871="","",G5871-first_day+1)</f>
        <v/>
      </c>
      <c r="J5871" s="27">
        <f>IF(I5871="","",INDEX(Daily!$J$2:$J$421,I5871))</f>
        <v/>
      </c>
      <c r="K5871" s="27">
        <f>IF(J5871="","",J5871+cat_offset)</f>
        <v/>
      </c>
      <c r="L5871" s="27">
        <f>IF(J5871="","",MAX(0,E5871-J5871)^2)</f>
        <v/>
      </c>
      <c r="M5871" s="27">
        <f>IF(J5871="","",MAX(0,E5871-(J5871+twcdh_off))^2)</f>
        <v/>
      </c>
      <c r="N5871" s="27">
        <f>IF(E5871="","",MAX(0,E5871-swcdh_thr)^2)</f>
        <v/>
      </c>
      <c r="O5871">
        <f>IF(K5871="","",ROUND(E5871-K5871,0))</f>
        <v/>
      </c>
      <c r="P5871">
        <f>IF(O5871="","",IF(O5871&gt;=1,O5871,0))</f>
        <v/>
      </c>
      <c r="Q5871" s="27">
        <f>IF(E5871="","",MAX(0,E5871-22))</f>
        <v/>
      </c>
      <c r="R5871" s="27">
        <f>IF(H5871=1,E5871,"")</f>
        <v/>
      </c>
      <c r="S5871" s="27">
        <f>IF(AND(H5871=1,J5871&lt;&gt;""),E5871-J5871,"")</f>
        <v/>
      </c>
      <c r="T5871">
        <f>IF(G5871="","",MONTH(G5871))</f>
        <v/>
      </c>
    </row>
    <row r="5872">
      <c r="A5872" s="24" t="n">
        <v>2020</v>
      </c>
      <c r="B5872" s="24" t="n">
        <v>9</v>
      </c>
      <c r="C5872" s="24" t="n">
        <v>1</v>
      </c>
      <c r="D5872" s="24" t="n">
        <v>15</v>
      </c>
      <c r="E5872" s="24" t="n">
        <v>22.48</v>
      </c>
      <c r="F5872" s="25">
        <f>IF($E5872="","",DATE(IF($A5872="",nominal_year,$A5872),$B5872,$C5872)+($D5872-IF(LEFT(hour_conv,1)="1",1,0))/24)</f>
        <v/>
      </c>
      <c r="G5872" s="26">
        <f>IF(F5872="","",INT(F5872))</f>
        <v/>
      </c>
      <c r="H5872">
        <f>IF(G5872="","",IF(AND(MONTH(G5872)*100+DAY(G5872)&gt;=season_lo,MONTH(G5872)*100+DAY(G5872)&lt;=season_hi),1,0))</f>
        <v/>
      </c>
      <c r="I5872">
        <f>IF(G5872="","",G5872-first_day+1)</f>
        <v/>
      </c>
      <c r="J5872" s="27">
        <f>IF(I5872="","",INDEX(Daily!$J$2:$J$421,I5872))</f>
        <v/>
      </c>
      <c r="K5872" s="27">
        <f>IF(J5872="","",J5872+cat_offset)</f>
        <v/>
      </c>
      <c r="L5872" s="27">
        <f>IF(J5872="","",MAX(0,E5872-J5872)^2)</f>
        <v/>
      </c>
      <c r="M5872" s="27">
        <f>IF(J5872="","",MAX(0,E5872-(J5872+twcdh_off))^2)</f>
        <v/>
      </c>
      <c r="N5872" s="27">
        <f>IF(E5872="","",MAX(0,E5872-swcdh_thr)^2)</f>
        <v/>
      </c>
      <c r="O5872">
        <f>IF(K5872="","",ROUND(E5872-K5872,0))</f>
        <v/>
      </c>
      <c r="P5872">
        <f>IF(O5872="","",IF(O5872&gt;=1,O5872,0))</f>
        <v/>
      </c>
      <c r="Q5872" s="27">
        <f>IF(E5872="","",MAX(0,E5872-22))</f>
        <v/>
      </c>
      <c r="R5872" s="27">
        <f>IF(H5872=1,E5872,"")</f>
        <v/>
      </c>
      <c r="S5872" s="27">
        <f>IF(AND(H5872=1,J5872&lt;&gt;""),E5872-J5872,"")</f>
        <v/>
      </c>
      <c r="T5872">
        <f>IF(G5872="","",MONTH(G5872))</f>
        <v/>
      </c>
    </row>
    <row r="5873">
      <c r="A5873" s="24" t="n">
        <v>2020</v>
      </c>
      <c r="B5873" s="24" t="n">
        <v>9</v>
      </c>
      <c r="C5873" s="24" t="n">
        <v>1</v>
      </c>
      <c r="D5873" s="24" t="n">
        <v>16</v>
      </c>
      <c r="E5873" s="24" t="n">
        <v>21.84</v>
      </c>
      <c r="F5873" s="25">
        <f>IF($E5873="","",DATE(IF($A5873="",nominal_year,$A5873),$B5873,$C5873)+($D5873-IF(LEFT(hour_conv,1)="1",1,0))/24)</f>
        <v/>
      </c>
      <c r="G5873" s="26">
        <f>IF(F5873="","",INT(F5873))</f>
        <v/>
      </c>
      <c r="H5873">
        <f>IF(G5873="","",IF(AND(MONTH(G5873)*100+DAY(G5873)&gt;=season_lo,MONTH(G5873)*100+DAY(G5873)&lt;=season_hi),1,0))</f>
        <v/>
      </c>
      <c r="I5873">
        <f>IF(G5873="","",G5873-first_day+1)</f>
        <v/>
      </c>
      <c r="J5873" s="27">
        <f>IF(I5873="","",INDEX(Daily!$J$2:$J$421,I5873))</f>
        <v/>
      </c>
      <c r="K5873" s="27">
        <f>IF(J5873="","",J5873+cat_offset)</f>
        <v/>
      </c>
      <c r="L5873" s="27">
        <f>IF(J5873="","",MAX(0,E5873-J5873)^2)</f>
        <v/>
      </c>
      <c r="M5873" s="27">
        <f>IF(J5873="","",MAX(0,E5873-(J5873+twcdh_off))^2)</f>
        <v/>
      </c>
      <c r="N5873" s="27">
        <f>IF(E5873="","",MAX(0,E5873-swcdh_thr)^2)</f>
        <v/>
      </c>
      <c r="O5873">
        <f>IF(K5873="","",ROUND(E5873-K5873,0))</f>
        <v/>
      </c>
      <c r="P5873">
        <f>IF(O5873="","",IF(O5873&gt;=1,O5873,0))</f>
        <v/>
      </c>
      <c r="Q5873" s="27">
        <f>IF(E5873="","",MAX(0,E5873-22))</f>
        <v/>
      </c>
      <c r="R5873" s="27">
        <f>IF(H5873=1,E5873,"")</f>
        <v/>
      </c>
      <c r="S5873" s="27">
        <f>IF(AND(H5873=1,J5873&lt;&gt;""),E5873-J5873,"")</f>
        <v/>
      </c>
      <c r="T5873">
        <f>IF(G5873="","",MONTH(G5873))</f>
        <v/>
      </c>
    </row>
    <row r="5874">
      <c r="A5874" s="24" t="n">
        <v>2020</v>
      </c>
      <c r="B5874" s="24" t="n">
        <v>9</v>
      </c>
      <c r="C5874" s="24" t="n">
        <v>1</v>
      </c>
      <c r="D5874" s="24" t="n">
        <v>17</v>
      </c>
      <c r="E5874" s="24" t="n">
        <v>23.14</v>
      </c>
      <c r="F5874" s="25">
        <f>IF($E5874="","",DATE(IF($A5874="",nominal_year,$A5874),$B5874,$C5874)+($D5874-IF(LEFT(hour_conv,1)="1",1,0))/24)</f>
        <v/>
      </c>
      <c r="G5874" s="26">
        <f>IF(F5874="","",INT(F5874))</f>
        <v/>
      </c>
      <c r="H5874">
        <f>IF(G5874="","",IF(AND(MONTH(G5874)*100+DAY(G5874)&gt;=season_lo,MONTH(G5874)*100+DAY(G5874)&lt;=season_hi),1,0))</f>
        <v/>
      </c>
      <c r="I5874">
        <f>IF(G5874="","",G5874-first_day+1)</f>
        <v/>
      </c>
      <c r="J5874" s="27">
        <f>IF(I5874="","",INDEX(Daily!$J$2:$J$421,I5874))</f>
        <v/>
      </c>
      <c r="K5874" s="27">
        <f>IF(J5874="","",J5874+cat_offset)</f>
        <v/>
      </c>
      <c r="L5874" s="27">
        <f>IF(J5874="","",MAX(0,E5874-J5874)^2)</f>
        <v/>
      </c>
      <c r="M5874" s="27">
        <f>IF(J5874="","",MAX(0,E5874-(J5874+twcdh_off))^2)</f>
        <v/>
      </c>
      <c r="N5874" s="27">
        <f>IF(E5874="","",MAX(0,E5874-swcdh_thr)^2)</f>
        <v/>
      </c>
      <c r="O5874">
        <f>IF(K5874="","",ROUND(E5874-K5874,0))</f>
        <v/>
      </c>
      <c r="P5874">
        <f>IF(O5874="","",IF(O5874&gt;=1,O5874,0))</f>
        <v/>
      </c>
      <c r="Q5874" s="27">
        <f>IF(E5874="","",MAX(0,E5874-22))</f>
        <v/>
      </c>
      <c r="R5874" s="27">
        <f>IF(H5874=1,E5874,"")</f>
        <v/>
      </c>
      <c r="S5874" s="27">
        <f>IF(AND(H5874=1,J5874&lt;&gt;""),E5874-J5874,"")</f>
        <v/>
      </c>
      <c r="T5874">
        <f>IF(G5874="","",MONTH(G5874))</f>
        <v/>
      </c>
    </row>
    <row r="5875">
      <c r="A5875" s="24" t="n">
        <v>2020</v>
      </c>
      <c r="B5875" s="24" t="n">
        <v>9</v>
      </c>
      <c r="C5875" s="24" t="n">
        <v>1</v>
      </c>
      <c r="D5875" s="24" t="n">
        <v>18</v>
      </c>
      <c r="E5875" s="24" t="n">
        <v>22.55</v>
      </c>
      <c r="F5875" s="25">
        <f>IF($E5875="","",DATE(IF($A5875="",nominal_year,$A5875),$B5875,$C5875)+($D5875-IF(LEFT(hour_conv,1)="1",1,0))/24)</f>
        <v/>
      </c>
      <c r="G5875" s="26">
        <f>IF(F5875="","",INT(F5875))</f>
        <v/>
      </c>
      <c r="H5875">
        <f>IF(G5875="","",IF(AND(MONTH(G5875)*100+DAY(G5875)&gt;=season_lo,MONTH(G5875)*100+DAY(G5875)&lt;=season_hi),1,0))</f>
        <v/>
      </c>
      <c r="I5875">
        <f>IF(G5875="","",G5875-first_day+1)</f>
        <v/>
      </c>
      <c r="J5875" s="27">
        <f>IF(I5875="","",INDEX(Daily!$J$2:$J$421,I5875))</f>
        <v/>
      </c>
      <c r="K5875" s="27">
        <f>IF(J5875="","",J5875+cat_offset)</f>
        <v/>
      </c>
      <c r="L5875" s="27">
        <f>IF(J5875="","",MAX(0,E5875-J5875)^2)</f>
        <v/>
      </c>
      <c r="M5875" s="27">
        <f>IF(J5875="","",MAX(0,E5875-(J5875+twcdh_off))^2)</f>
        <v/>
      </c>
      <c r="N5875" s="27">
        <f>IF(E5875="","",MAX(0,E5875-swcdh_thr)^2)</f>
        <v/>
      </c>
      <c r="O5875">
        <f>IF(K5875="","",ROUND(E5875-K5875,0))</f>
        <v/>
      </c>
      <c r="P5875">
        <f>IF(O5875="","",IF(O5875&gt;=1,O5875,0))</f>
        <v/>
      </c>
      <c r="Q5875" s="27">
        <f>IF(E5875="","",MAX(0,E5875-22))</f>
        <v/>
      </c>
      <c r="R5875" s="27">
        <f>IF(H5875=1,E5875,"")</f>
        <v/>
      </c>
      <c r="S5875" s="27">
        <f>IF(AND(H5875=1,J5875&lt;&gt;""),E5875-J5875,"")</f>
        <v/>
      </c>
      <c r="T5875">
        <f>IF(G5875="","",MONTH(G5875))</f>
        <v/>
      </c>
    </row>
    <row r="5876">
      <c r="A5876" s="24" t="n">
        <v>2020</v>
      </c>
      <c r="B5876" s="24" t="n">
        <v>9</v>
      </c>
      <c r="C5876" s="24" t="n">
        <v>1</v>
      </c>
      <c r="D5876" s="24" t="n">
        <v>19</v>
      </c>
      <c r="E5876" s="24" t="n">
        <v>21.6</v>
      </c>
      <c r="F5876" s="25">
        <f>IF($E5876="","",DATE(IF($A5876="",nominal_year,$A5876),$B5876,$C5876)+($D5876-IF(LEFT(hour_conv,1)="1",1,0))/24)</f>
        <v/>
      </c>
      <c r="G5876" s="26">
        <f>IF(F5876="","",INT(F5876))</f>
        <v/>
      </c>
      <c r="H5876">
        <f>IF(G5876="","",IF(AND(MONTH(G5876)*100+DAY(G5876)&gt;=season_lo,MONTH(G5876)*100+DAY(G5876)&lt;=season_hi),1,0))</f>
        <v/>
      </c>
      <c r="I5876">
        <f>IF(G5876="","",G5876-first_day+1)</f>
        <v/>
      </c>
      <c r="J5876" s="27">
        <f>IF(I5876="","",INDEX(Daily!$J$2:$J$421,I5876))</f>
        <v/>
      </c>
      <c r="K5876" s="27">
        <f>IF(J5876="","",J5876+cat_offset)</f>
        <v/>
      </c>
      <c r="L5876" s="27">
        <f>IF(J5876="","",MAX(0,E5876-J5876)^2)</f>
        <v/>
      </c>
      <c r="M5876" s="27">
        <f>IF(J5876="","",MAX(0,E5876-(J5876+twcdh_off))^2)</f>
        <v/>
      </c>
      <c r="N5876" s="27">
        <f>IF(E5876="","",MAX(0,E5876-swcdh_thr)^2)</f>
        <v/>
      </c>
      <c r="O5876">
        <f>IF(K5876="","",ROUND(E5876-K5876,0))</f>
        <v/>
      </c>
      <c r="P5876">
        <f>IF(O5876="","",IF(O5876&gt;=1,O5876,0))</f>
        <v/>
      </c>
      <c r="Q5876" s="27">
        <f>IF(E5876="","",MAX(0,E5876-22))</f>
        <v/>
      </c>
      <c r="R5876" s="27">
        <f>IF(H5876=1,E5876,"")</f>
        <v/>
      </c>
      <c r="S5876" s="27">
        <f>IF(AND(H5876=1,J5876&lt;&gt;""),E5876-J5876,"")</f>
        <v/>
      </c>
      <c r="T5876">
        <f>IF(G5876="","",MONTH(G5876))</f>
        <v/>
      </c>
    </row>
    <row r="5877">
      <c r="A5877" s="24" t="n">
        <v>2020</v>
      </c>
      <c r="B5877" s="24" t="n">
        <v>9</v>
      </c>
      <c r="C5877" s="24" t="n">
        <v>1</v>
      </c>
      <c r="D5877" s="24" t="n">
        <v>20</v>
      </c>
      <c r="E5877" s="24" t="n">
        <v>20.15</v>
      </c>
      <c r="F5877" s="25">
        <f>IF($E5877="","",DATE(IF($A5877="",nominal_year,$A5877),$B5877,$C5877)+($D5877-IF(LEFT(hour_conv,1)="1",1,0))/24)</f>
        <v/>
      </c>
      <c r="G5877" s="26">
        <f>IF(F5877="","",INT(F5877))</f>
        <v/>
      </c>
      <c r="H5877">
        <f>IF(G5877="","",IF(AND(MONTH(G5877)*100+DAY(G5877)&gt;=season_lo,MONTH(G5877)*100+DAY(G5877)&lt;=season_hi),1,0))</f>
        <v/>
      </c>
      <c r="I5877">
        <f>IF(G5877="","",G5877-first_day+1)</f>
        <v/>
      </c>
      <c r="J5877" s="27">
        <f>IF(I5877="","",INDEX(Daily!$J$2:$J$421,I5877))</f>
        <v/>
      </c>
      <c r="K5877" s="27">
        <f>IF(J5877="","",J5877+cat_offset)</f>
        <v/>
      </c>
      <c r="L5877" s="27">
        <f>IF(J5877="","",MAX(0,E5877-J5877)^2)</f>
        <v/>
      </c>
      <c r="M5877" s="27">
        <f>IF(J5877="","",MAX(0,E5877-(J5877+twcdh_off))^2)</f>
        <v/>
      </c>
      <c r="N5877" s="27">
        <f>IF(E5877="","",MAX(0,E5877-swcdh_thr)^2)</f>
        <v/>
      </c>
      <c r="O5877">
        <f>IF(K5877="","",ROUND(E5877-K5877,0))</f>
        <v/>
      </c>
      <c r="P5877">
        <f>IF(O5877="","",IF(O5877&gt;=1,O5877,0))</f>
        <v/>
      </c>
      <c r="Q5877" s="27">
        <f>IF(E5877="","",MAX(0,E5877-22))</f>
        <v/>
      </c>
      <c r="R5877" s="27">
        <f>IF(H5877=1,E5877,"")</f>
        <v/>
      </c>
      <c r="S5877" s="27">
        <f>IF(AND(H5877=1,J5877&lt;&gt;""),E5877-J5877,"")</f>
        <v/>
      </c>
      <c r="T5877">
        <f>IF(G5877="","",MONTH(G5877))</f>
        <v/>
      </c>
    </row>
    <row r="5878">
      <c r="A5878" s="24" t="n">
        <v>2020</v>
      </c>
      <c r="B5878" s="24" t="n">
        <v>9</v>
      </c>
      <c r="C5878" s="24" t="n">
        <v>1</v>
      </c>
      <c r="D5878" s="24" t="n">
        <v>21</v>
      </c>
      <c r="E5878" s="24" t="n">
        <v>18.92</v>
      </c>
      <c r="F5878" s="25">
        <f>IF($E5878="","",DATE(IF($A5878="",nominal_year,$A5878),$B5878,$C5878)+($D5878-IF(LEFT(hour_conv,1)="1",1,0))/24)</f>
        <v/>
      </c>
      <c r="G5878" s="26">
        <f>IF(F5878="","",INT(F5878))</f>
        <v/>
      </c>
      <c r="H5878">
        <f>IF(G5878="","",IF(AND(MONTH(G5878)*100+DAY(G5878)&gt;=season_lo,MONTH(G5878)*100+DAY(G5878)&lt;=season_hi),1,0))</f>
        <v/>
      </c>
      <c r="I5878">
        <f>IF(G5878="","",G5878-first_day+1)</f>
        <v/>
      </c>
      <c r="J5878" s="27">
        <f>IF(I5878="","",INDEX(Daily!$J$2:$J$421,I5878))</f>
        <v/>
      </c>
      <c r="K5878" s="27">
        <f>IF(J5878="","",J5878+cat_offset)</f>
        <v/>
      </c>
      <c r="L5878" s="27">
        <f>IF(J5878="","",MAX(0,E5878-J5878)^2)</f>
        <v/>
      </c>
      <c r="M5878" s="27">
        <f>IF(J5878="","",MAX(0,E5878-(J5878+twcdh_off))^2)</f>
        <v/>
      </c>
      <c r="N5878" s="27">
        <f>IF(E5878="","",MAX(0,E5878-swcdh_thr)^2)</f>
        <v/>
      </c>
      <c r="O5878">
        <f>IF(K5878="","",ROUND(E5878-K5878,0))</f>
        <v/>
      </c>
      <c r="P5878">
        <f>IF(O5878="","",IF(O5878&gt;=1,O5878,0))</f>
        <v/>
      </c>
      <c r="Q5878" s="27">
        <f>IF(E5878="","",MAX(0,E5878-22))</f>
        <v/>
      </c>
      <c r="R5878" s="27">
        <f>IF(H5878=1,E5878,"")</f>
        <v/>
      </c>
      <c r="S5878" s="27">
        <f>IF(AND(H5878=1,J5878&lt;&gt;""),E5878-J5878,"")</f>
        <v/>
      </c>
      <c r="T5878">
        <f>IF(G5878="","",MONTH(G5878))</f>
        <v/>
      </c>
    </row>
    <row r="5879">
      <c r="A5879" s="24" t="n">
        <v>2020</v>
      </c>
      <c r="B5879" s="24" t="n">
        <v>9</v>
      </c>
      <c r="C5879" s="24" t="n">
        <v>1</v>
      </c>
      <c r="D5879" s="24" t="n">
        <v>22</v>
      </c>
      <c r="E5879" s="24" t="n">
        <v>18.48</v>
      </c>
      <c r="F5879" s="25">
        <f>IF($E5879="","",DATE(IF($A5879="",nominal_year,$A5879),$B5879,$C5879)+($D5879-IF(LEFT(hour_conv,1)="1",1,0))/24)</f>
        <v/>
      </c>
      <c r="G5879" s="26">
        <f>IF(F5879="","",INT(F5879))</f>
        <v/>
      </c>
      <c r="H5879">
        <f>IF(G5879="","",IF(AND(MONTH(G5879)*100+DAY(G5879)&gt;=season_lo,MONTH(G5879)*100+DAY(G5879)&lt;=season_hi),1,0))</f>
        <v/>
      </c>
      <c r="I5879">
        <f>IF(G5879="","",G5879-first_day+1)</f>
        <v/>
      </c>
      <c r="J5879" s="27">
        <f>IF(I5879="","",INDEX(Daily!$J$2:$J$421,I5879))</f>
        <v/>
      </c>
      <c r="K5879" s="27">
        <f>IF(J5879="","",J5879+cat_offset)</f>
        <v/>
      </c>
      <c r="L5879" s="27">
        <f>IF(J5879="","",MAX(0,E5879-J5879)^2)</f>
        <v/>
      </c>
      <c r="M5879" s="27">
        <f>IF(J5879="","",MAX(0,E5879-(J5879+twcdh_off))^2)</f>
        <v/>
      </c>
      <c r="N5879" s="27">
        <f>IF(E5879="","",MAX(0,E5879-swcdh_thr)^2)</f>
        <v/>
      </c>
      <c r="O5879">
        <f>IF(K5879="","",ROUND(E5879-K5879,0))</f>
        <v/>
      </c>
      <c r="P5879">
        <f>IF(O5879="","",IF(O5879&gt;=1,O5879,0))</f>
        <v/>
      </c>
      <c r="Q5879" s="27">
        <f>IF(E5879="","",MAX(0,E5879-22))</f>
        <v/>
      </c>
      <c r="R5879" s="27">
        <f>IF(H5879=1,E5879,"")</f>
        <v/>
      </c>
      <c r="S5879" s="27">
        <f>IF(AND(H5879=1,J5879&lt;&gt;""),E5879-J5879,"")</f>
        <v/>
      </c>
      <c r="T5879">
        <f>IF(G5879="","",MONTH(G5879))</f>
        <v/>
      </c>
    </row>
    <row r="5880">
      <c r="A5880" s="24" t="n">
        <v>2020</v>
      </c>
      <c r="B5880" s="24" t="n">
        <v>9</v>
      </c>
      <c r="C5880" s="24" t="n">
        <v>1</v>
      </c>
      <c r="D5880" s="24" t="n">
        <v>23</v>
      </c>
      <c r="E5880" s="24" t="n">
        <v>16.91</v>
      </c>
      <c r="F5880" s="25">
        <f>IF($E5880="","",DATE(IF($A5880="",nominal_year,$A5880),$B5880,$C5880)+($D5880-IF(LEFT(hour_conv,1)="1",1,0))/24)</f>
        <v/>
      </c>
      <c r="G5880" s="26">
        <f>IF(F5880="","",INT(F5880))</f>
        <v/>
      </c>
      <c r="H5880">
        <f>IF(G5880="","",IF(AND(MONTH(G5880)*100+DAY(G5880)&gt;=season_lo,MONTH(G5880)*100+DAY(G5880)&lt;=season_hi),1,0))</f>
        <v/>
      </c>
      <c r="I5880">
        <f>IF(G5880="","",G5880-first_day+1)</f>
        <v/>
      </c>
      <c r="J5880" s="27">
        <f>IF(I5880="","",INDEX(Daily!$J$2:$J$421,I5880))</f>
        <v/>
      </c>
      <c r="K5880" s="27">
        <f>IF(J5880="","",J5880+cat_offset)</f>
        <v/>
      </c>
      <c r="L5880" s="27">
        <f>IF(J5880="","",MAX(0,E5880-J5880)^2)</f>
        <v/>
      </c>
      <c r="M5880" s="27">
        <f>IF(J5880="","",MAX(0,E5880-(J5880+twcdh_off))^2)</f>
        <v/>
      </c>
      <c r="N5880" s="27">
        <f>IF(E5880="","",MAX(0,E5880-swcdh_thr)^2)</f>
        <v/>
      </c>
      <c r="O5880">
        <f>IF(K5880="","",ROUND(E5880-K5880,0))</f>
        <v/>
      </c>
      <c r="P5880">
        <f>IF(O5880="","",IF(O5880&gt;=1,O5880,0))</f>
        <v/>
      </c>
      <c r="Q5880" s="27">
        <f>IF(E5880="","",MAX(0,E5880-22))</f>
        <v/>
      </c>
      <c r="R5880" s="27">
        <f>IF(H5880=1,E5880,"")</f>
        <v/>
      </c>
      <c r="S5880" s="27">
        <f>IF(AND(H5880=1,J5880&lt;&gt;""),E5880-J5880,"")</f>
        <v/>
      </c>
      <c r="T5880">
        <f>IF(G5880="","",MONTH(G5880))</f>
        <v/>
      </c>
    </row>
    <row r="5881">
      <c r="A5881" s="24" t="n">
        <v>2020</v>
      </c>
      <c r="B5881" s="24" t="n">
        <v>9</v>
      </c>
      <c r="C5881" s="24" t="n">
        <v>1</v>
      </c>
      <c r="D5881" s="24" t="n">
        <v>24</v>
      </c>
      <c r="E5881" s="24" t="n">
        <v>15.99</v>
      </c>
      <c r="F5881" s="25">
        <f>IF($E5881="","",DATE(IF($A5881="",nominal_year,$A5881),$B5881,$C5881)+($D5881-IF(LEFT(hour_conv,1)="1",1,0))/24)</f>
        <v/>
      </c>
      <c r="G5881" s="26">
        <f>IF(F5881="","",INT(F5881))</f>
        <v/>
      </c>
      <c r="H5881">
        <f>IF(G5881="","",IF(AND(MONTH(G5881)*100+DAY(G5881)&gt;=season_lo,MONTH(G5881)*100+DAY(G5881)&lt;=season_hi),1,0))</f>
        <v/>
      </c>
      <c r="I5881">
        <f>IF(G5881="","",G5881-first_day+1)</f>
        <v/>
      </c>
      <c r="J5881" s="27">
        <f>IF(I5881="","",INDEX(Daily!$J$2:$J$421,I5881))</f>
        <v/>
      </c>
      <c r="K5881" s="27">
        <f>IF(J5881="","",J5881+cat_offset)</f>
        <v/>
      </c>
      <c r="L5881" s="27">
        <f>IF(J5881="","",MAX(0,E5881-J5881)^2)</f>
        <v/>
      </c>
      <c r="M5881" s="27">
        <f>IF(J5881="","",MAX(0,E5881-(J5881+twcdh_off))^2)</f>
        <v/>
      </c>
      <c r="N5881" s="27">
        <f>IF(E5881="","",MAX(0,E5881-swcdh_thr)^2)</f>
        <v/>
      </c>
      <c r="O5881">
        <f>IF(K5881="","",ROUND(E5881-K5881,0))</f>
        <v/>
      </c>
      <c r="P5881">
        <f>IF(O5881="","",IF(O5881&gt;=1,O5881,0))</f>
        <v/>
      </c>
      <c r="Q5881" s="27">
        <f>IF(E5881="","",MAX(0,E5881-22))</f>
        <v/>
      </c>
      <c r="R5881" s="27">
        <f>IF(H5881=1,E5881,"")</f>
        <v/>
      </c>
      <c r="S5881" s="27">
        <f>IF(AND(H5881=1,J5881&lt;&gt;""),E5881-J5881,"")</f>
        <v/>
      </c>
      <c r="T5881">
        <f>IF(G5881="","",MONTH(G5881))</f>
        <v/>
      </c>
    </row>
    <row r="5882">
      <c r="A5882" s="24" t="n">
        <v>2020</v>
      </c>
      <c r="B5882" s="24" t="n">
        <v>9</v>
      </c>
      <c r="C5882" s="24" t="n">
        <v>2</v>
      </c>
      <c r="D5882" s="24" t="n">
        <v>1</v>
      </c>
      <c r="E5882" s="24" t="n">
        <v>14.59</v>
      </c>
      <c r="F5882" s="25">
        <f>IF($E5882="","",DATE(IF($A5882="",nominal_year,$A5882),$B5882,$C5882)+($D5882-IF(LEFT(hour_conv,1)="1",1,0))/24)</f>
        <v/>
      </c>
      <c r="G5882" s="26">
        <f>IF(F5882="","",INT(F5882))</f>
        <v/>
      </c>
      <c r="H5882">
        <f>IF(G5882="","",IF(AND(MONTH(G5882)*100+DAY(G5882)&gt;=season_lo,MONTH(G5882)*100+DAY(G5882)&lt;=season_hi),1,0))</f>
        <v/>
      </c>
      <c r="I5882">
        <f>IF(G5882="","",G5882-first_day+1)</f>
        <v/>
      </c>
      <c r="J5882" s="27">
        <f>IF(I5882="","",INDEX(Daily!$J$2:$J$421,I5882))</f>
        <v/>
      </c>
      <c r="K5882" s="27">
        <f>IF(J5882="","",J5882+cat_offset)</f>
        <v/>
      </c>
      <c r="L5882" s="27">
        <f>IF(J5882="","",MAX(0,E5882-J5882)^2)</f>
        <v/>
      </c>
      <c r="M5882" s="27">
        <f>IF(J5882="","",MAX(0,E5882-(J5882+twcdh_off))^2)</f>
        <v/>
      </c>
      <c r="N5882" s="27">
        <f>IF(E5882="","",MAX(0,E5882-swcdh_thr)^2)</f>
        <v/>
      </c>
      <c r="O5882">
        <f>IF(K5882="","",ROUND(E5882-K5882,0))</f>
        <v/>
      </c>
      <c r="P5882">
        <f>IF(O5882="","",IF(O5882&gt;=1,O5882,0))</f>
        <v/>
      </c>
      <c r="Q5882" s="27">
        <f>IF(E5882="","",MAX(0,E5882-22))</f>
        <v/>
      </c>
      <c r="R5882" s="27">
        <f>IF(H5882=1,E5882,"")</f>
        <v/>
      </c>
      <c r="S5882" s="27">
        <f>IF(AND(H5882=1,J5882&lt;&gt;""),E5882-J5882,"")</f>
        <v/>
      </c>
      <c r="T5882">
        <f>IF(G5882="","",MONTH(G5882))</f>
        <v/>
      </c>
    </row>
    <row r="5883">
      <c r="A5883" s="24" t="n">
        <v>2020</v>
      </c>
      <c r="B5883" s="24" t="n">
        <v>9</v>
      </c>
      <c r="C5883" s="24" t="n">
        <v>2</v>
      </c>
      <c r="D5883" s="24" t="n">
        <v>2</v>
      </c>
      <c r="E5883" s="24" t="n">
        <v>14.59</v>
      </c>
      <c r="F5883" s="25">
        <f>IF($E5883="","",DATE(IF($A5883="",nominal_year,$A5883),$B5883,$C5883)+($D5883-IF(LEFT(hour_conv,1)="1",1,0))/24)</f>
        <v/>
      </c>
      <c r="G5883" s="26">
        <f>IF(F5883="","",INT(F5883))</f>
        <v/>
      </c>
      <c r="H5883">
        <f>IF(G5883="","",IF(AND(MONTH(G5883)*100+DAY(G5883)&gt;=season_lo,MONTH(G5883)*100+DAY(G5883)&lt;=season_hi),1,0))</f>
        <v/>
      </c>
      <c r="I5883">
        <f>IF(G5883="","",G5883-first_day+1)</f>
        <v/>
      </c>
      <c r="J5883" s="27">
        <f>IF(I5883="","",INDEX(Daily!$J$2:$J$421,I5883))</f>
        <v/>
      </c>
      <c r="K5883" s="27">
        <f>IF(J5883="","",J5883+cat_offset)</f>
        <v/>
      </c>
      <c r="L5883" s="27">
        <f>IF(J5883="","",MAX(0,E5883-J5883)^2)</f>
        <v/>
      </c>
      <c r="M5883" s="27">
        <f>IF(J5883="","",MAX(0,E5883-(J5883+twcdh_off))^2)</f>
        <v/>
      </c>
      <c r="N5883" s="27">
        <f>IF(E5883="","",MAX(0,E5883-swcdh_thr)^2)</f>
        <v/>
      </c>
      <c r="O5883">
        <f>IF(K5883="","",ROUND(E5883-K5883,0))</f>
        <v/>
      </c>
      <c r="P5883">
        <f>IF(O5883="","",IF(O5883&gt;=1,O5883,0))</f>
        <v/>
      </c>
      <c r="Q5883" s="27">
        <f>IF(E5883="","",MAX(0,E5883-22))</f>
        <v/>
      </c>
      <c r="R5883" s="27">
        <f>IF(H5883=1,E5883,"")</f>
        <v/>
      </c>
      <c r="S5883" s="27">
        <f>IF(AND(H5883=1,J5883&lt;&gt;""),E5883-J5883,"")</f>
        <v/>
      </c>
      <c r="T5883">
        <f>IF(G5883="","",MONTH(G5883))</f>
        <v/>
      </c>
    </row>
    <row r="5884">
      <c r="A5884" s="24" t="n">
        <v>2020</v>
      </c>
      <c r="B5884" s="24" t="n">
        <v>9</v>
      </c>
      <c r="C5884" s="24" t="n">
        <v>2</v>
      </c>
      <c r="D5884" s="24" t="n">
        <v>3</v>
      </c>
      <c r="E5884" s="24" t="n">
        <v>13.4</v>
      </c>
      <c r="F5884" s="25">
        <f>IF($E5884="","",DATE(IF($A5884="",nominal_year,$A5884),$B5884,$C5884)+($D5884-IF(LEFT(hour_conv,1)="1",1,0))/24)</f>
        <v/>
      </c>
      <c r="G5884" s="26">
        <f>IF(F5884="","",INT(F5884))</f>
        <v/>
      </c>
      <c r="H5884">
        <f>IF(G5884="","",IF(AND(MONTH(G5884)*100+DAY(G5884)&gt;=season_lo,MONTH(G5884)*100+DAY(G5884)&lt;=season_hi),1,0))</f>
        <v/>
      </c>
      <c r="I5884">
        <f>IF(G5884="","",G5884-first_day+1)</f>
        <v/>
      </c>
      <c r="J5884" s="27">
        <f>IF(I5884="","",INDEX(Daily!$J$2:$J$421,I5884))</f>
        <v/>
      </c>
      <c r="K5884" s="27">
        <f>IF(J5884="","",J5884+cat_offset)</f>
        <v/>
      </c>
      <c r="L5884" s="27">
        <f>IF(J5884="","",MAX(0,E5884-J5884)^2)</f>
        <v/>
      </c>
      <c r="M5884" s="27">
        <f>IF(J5884="","",MAX(0,E5884-(J5884+twcdh_off))^2)</f>
        <v/>
      </c>
      <c r="N5884" s="27">
        <f>IF(E5884="","",MAX(0,E5884-swcdh_thr)^2)</f>
        <v/>
      </c>
      <c r="O5884">
        <f>IF(K5884="","",ROUND(E5884-K5884,0))</f>
        <v/>
      </c>
      <c r="P5884">
        <f>IF(O5884="","",IF(O5884&gt;=1,O5884,0))</f>
        <v/>
      </c>
      <c r="Q5884" s="27">
        <f>IF(E5884="","",MAX(0,E5884-22))</f>
        <v/>
      </c>
      <c r="R5884" s="27">
        <f>IF(H5884=1,E5884,"")</f>
        <v/>
      </c>
      <c r="S5884" s="27">
        <f>IF(AND(H5884=1,J5884&lt;&gt;""),E5884-J5884,"")</f>
        <v/>
      </c>
      <c r="T5884">
        <f>IF(G5884="","",MONTH(G5884))</f>
        <v/>
      </c>
    </row>
    <row r="5885">
      <c r="A5885" s="24" t="n">
        <v>2020</v>
      </c>
      <c r="B5885" s="24" t="n">
        <v>9</v>
      </c>
      <c r="C5885" s="24" t="n">
        <v>2</v>
      </c>
      <c r="D5885" s="24" t="n">
        <v>4</v>
      </c>
      <c r="E5885" s="24" t="n">
        <v>13.6</v>
      </c>
      <c r="F5885" s="25">
        <f>IF($E5885="","",DATE(IF($A5885="",nominal_year,$A5885),$B5885,$C5885)+($D5885-IF(LEFT(hour_conv,1)="1",1,0))/24)</f>
        <v/>
      </c>
      <c r="G5885" s="26">
        <f>IF(F5885="","",INT(F5885))</f>
        <v/>
      </c>
      <c r="H5885">
        <f>IF(G5885="","",IF(AND(MONTH(G5885)*100+DAY(G5885)&gt;=season_lo,MONTH(G5885)*100+DAY(G5885)&lt;=season_hi),1,0))</f>
        <v/>
      </c>
      <c r="I5885">
        <f>IF(G5885="","",G5885-first_day+1)</f>
        <v/>
      </c>
      <c r="J5885" s="27">
        <f>IF(I5885="","",INDEX(Daily!$J$2:$J$421,I5885))</f>
        <v/>
      </c>
      <c r="K5885" s="27">
        <f>IF(J5885="","",J5885+cat_offset)</f>
        <v/>
      </c>
      <c r="L5885" s="27">
        <f>IF(J5885="","",MAX(0,E5885-J5885)^2)</f>
        <v/>
      </c>
      <c r="M5885" s="27">
        <f>IF(J5885="","",MAX(0,E5885-(J5885+twcdh_off))^2)</f>
        <v/>
      </c>
      <c r="N5885" s="27">
        <f>IF(E5885="","",MAX(0,E5885-swcdh_thr)^2)</f>
        <v/>
      </c>
      <c r="O5885">
        <f>IF(K5885="","",ROUND(E5885-K5885,0))</f>
        <v/>
      </c>
      <c r="P5885">
        <f>IF(O5885="","",IF(O5885&gt;=1,O5885,0))</f>
        <v/>
      </c>
      <c r="Q5885" s="27">
        <f>IF(E5885="","",MAX(0,E5885-22))</f>
        <v/>
      </c>
      <c r="R5885" s="27">
        <f>IF(H5885=1,E5885,"")</f>
        <v/>
      </c>
      <c r="S5885" s="27">
        <f>IF(AND(H5885=1,J5885&lt;&gt;""),E5885-J5885,"")</f>
        <v/>
      </c>
      <c r="T5885">
        <f>IF(G5885="","",MONTH(G5885))</f>
        <v/>
      </c>
    </row>
    <row r="5886">
      <c r="A5886" s="24" t="n">
        <v>2020</v>
      </c>
      <c r="B5886" s="24" t="n">
        <v>9</v>
      </c>
      <c r="C5886" s="24" t="n">
        <v>2</v>
      </c>
      <c r="D5886" s="24" t="n">
        <v>5</v>
      </c>
      <c r="E5886" s="24" t="n">
        <v>13.02</v>
      </c>
      <c r="F5886" s="25">
        <f>IF($E5886="","",DATE(IF($A5886="",nominal_year,$A5886),$B5886,$C5886)+($D5886-IF(LEFT(hour_conv,1)="1",1,0))/24)</f>
        <v/>
      </c>
      <c r="G5886" s="26">
        <f>IF(F5886="","",INT(F5886))</f>
        <v/>
      </c>
      <c r="H5886">
        <f>IF(G5886="","",IF(AND(MONTH(G5886)*100+DAY(G5886)&gt;=season_lo,MONTH(G5886)*100+DAY(G5886)&lt;=season_hi),1,0))</f>
        <v/>
      </c>
      <c r="I5886">
        <f>IF(G5886="","",G5886-first_day+1)</f>
        <v/>
      </c>
      <c r="J5886" s="27">
        <f>IF(I5886="","",INDEX(Daily!$J$2:$J$421,I5886))</f>
        <v/>
      </c>
      <c r="K5886" s="27">
        <f>IF(J5886="","",J5886+cat_offset)</f>
        <v/>
      </c>
      <c r="L5886" s="27">
        <f>IF(J5886="","",MAX(0,E5886-J5886)^2)</f>
        <v/>
      </c>
      <c r="M5886" s="27">
        <f>IF(J5886="","",MAX(0,E5886-(J5886+twcdh_off))^2)</f>
        <v/>
      </c>
      <c r="N5886" s="27">
        <f>IF(E5886="","",MAX(0,E5886-swcdh_thr)^2)</f>
        <v/>
      </c>
      <c r="O5886">
        <f>IF(K5886="","",ROUND(E5886-K5886,0))</f>
        <v/>
      </c>
      <c r="P5886">
        <f>IF(O5886="","",IF(O5886&gt;=1,O5886,0))</f>
        <v/>
      </c>
      <c r="Q5886" s="27">
        <f>IF(E5886="","",MAX(0,E5886-22))</f>
        <v/>
      </c>
      <c r="R5886" s="27">
        <f>IF(H5886=1,E5886,"")</f>
        <v/>
      </c>
      <c r="S5886" s="27">
        <f>IF(AND(H5886=1,J5886&lt;&gt;""),E5886-J5886,"")</f>
        <v/>
      </c>
      <c r="T5886">
        <f>IF(G5886="","",MONTH(G5886))</f>
        <v/>
      </c>
    </row>
    <row r="5887">
      <c r="A5887" s="24" t="n">
        <v>2020</v>
      </c>
      <c r="B5887" s="24" t="n">
        <v>9</v>
      </c>
      <c r="C5887" s="24" t="n">
        <v>2</v>
      </c>
      <c r="D5887" s="24" t="n">
        <v>6</v>
      </c>
      <c r="E5887" s="24" t="n">
        <v>13.89</v>
      </c>
      <c r="F5887" s="25">
        <f>IF($E5887="","",DATE(IF($A5887="",nominal_year,$A5887),$B5887,$C5887)+($D5887-IF(LEFT(hour_conv,1)="1",1,0))/24)</f>
        <v/>
      </c>
      <c r="G5887" s="26">
        <f>IF(F5887="","",INT(F5887))</f>
        <v/>
      </c>
      <c r="H5887">
        <f>IF(G5887="","",IF(AND(MONTH(G5887)*100+DAY(G5887)&gt;=season_lo,MONTH(G5887)*100+DAY(G5887)&lt;=season_hi),1,0))</f>
        <v/>
      </c>
      <c r="I5887">
        <f>IF(G5887="","",G5887-first_day+1)</f>
        <v/>
      </c>
      <c r="J5887" s="27">
        <f>IF(I5887="","",INDEX(Daily!$J$2:$J$421,I5887))</f>
        <v/>
      </c>
      <c r="K5887" s="27">
        <f>IF(J5887="","",J5887+cat_offset)</f>
        <v/>
      </c>
      <c r="L5887" s="27">
        <f>IF(J5887="","",MAX(0,E5887-J5887)^2)</f>
        <v/>
      </c>
      <c r="M5887" s="27">
        <f>IF(J5887="","",MAX(0,E5887-(J5887+twcdh_off))^2)</f>
        <v/>
      </c>
      <c r="N5887" s="27">
        <f>IF(E5887="","",MAX(0,E5887-swcdh_thr)^2)</f>
        <v/>
      </c>
      <c r="O5887">
        <f>IF(K5887="","",ROUND(E5887-K5887,0))</f>
        <v/>
      </c>
      <c r="P5887">
        <f>IF(O5887="","",IF(O5887&gt;=1,O5887,0))</f>
        <v/>
      </c>
      <c r="Q5887" s="27">
        <f>IF(E5887="","",MAX(0,E5887-22))</f>
        <v/>
      </c>
      <c r="R5887" s="27">
        <f>IF(H5887=1,E5887,"")</f>
        <v/>
      </c>
      <c r="S5887" s="27">
        <f>IF(AND(H5887=1,J5887&lt;&gt;""),E5887-J5887,"")</f>
        <v/>
      </c>
      <c r="T5887">
        <f>IF(G5887="","",MONTH(G5887))</f>
        <v/>
      </c>
    </row>
    <row r="5888">
      <c r="A5888" s="24" t="n">
        <v>2020</v>
      </c>
      <c r="B5888" s="24" t="n">
        <v>9</v>
      </c>
      <c r="C5888" s="24" t="n">
        <v>2</v>
      </c>
      <c r="D5888" s="24" t="n">
        <v>7</v>
      </c>
      <c r="E5888" s="24" t="n">
        <v>15.05</v>
      </c>
      <c r="F5888" s="25">
        <f>IF($E5888="","",DATE(IF($A5888="",nominal_year,$A5888),$B5888,$C5888)+($D5888-IF(LEFT(hour_conv,1)="1",1,0))/24)</f>
        <v/>
      </c>
      <c r="G5888" s="26">
        <f>IF(F5888="","",INT(F5888))</f>
        <v/>
      </c>
      <c r="H5888">
        <f>IF(G5888="","",IF(AND(MONTH(G5888)*100+DAY(G5888)&gt;=season_lo,MONTH(G5888)*100+DAY(G5888)&lt;=season_hi),1,0))</f>
        <v/>
      </c>
      <c r="I5888">
        <f>IF(G5888="","",G5888-first_day+1)</f>
        <v/>
      </c>
      <c r="J5888" s="27">
        <f>IF(I5888="","",INDEX(Daily!$J$2:$J$421,I5888))</f>
        <v/>
      </c>
      <c r="K5888" s="27">
        <f>IF(J5888="","",J5888+cat_offset)</f>
        <v/>
      </c>
      <c r="L5888" s="27">
        <f>IF(J5888="","",MAX(0,E5888-J5888)^2)</f>
        <v/>
      </c>
      <c r="M5888" s="27">
        <f>IF(J5888="","",MAX(0,E5888-(J5888+twcdh_off))^2)</f>
        <v/>
      </c>
      <c r="N5888" s="27">
        <f>IF(E5888="","",MAX(0,E5888-swcdh_thr)^2)</f>
        <v/>
      </c>
      <c r="O5888">
        <f>IF(K5888="","",ROUND(E5888-K5888,0))</f>
        <v/>
      </c>
      <c r="P5888">
        <f>IF(O5888="","",IF(O5888&gt;=1,O5888,0))</f>
        <v/>
      </c>
      <c r="Q5888" s="27">
        <f>IF(E5888="","",MAX(0,E5888-22))</f>
        <v/>
      </c>
      <c r="R5888" s="27">
        <f>IF(H5888=1,E5888,"")</f>
        <v/>
      </c>
      <c r="S5888" s="27">
        <f>IF(AND(H5888=1,J5888&lt;&gt;""),E5888-J5888,"")</f>
        <v/>
      </c>
      <c r="T5888">
        <f>IF(G5888="","",MONTH(G5888))</f>
        <v/>
      </c>
    </row>
    <row r="5889">
      <c r="A5889" s="24" t="n">
        <v>2020</v>
      </c>
      <c r="B5889" s="24" t="n">
        <v>9</v>
      </c>
      <c r="C5889" s="24" t="n">
        <v>2</v>
      </c>
      <c r="D5889" s="24" t="n">
        <v>8</v>
      </c>
      <c r="E5889" s="24" t="n">
        <v>15.59</v>
      </c>
      <c r="F5889" s="25">
        <f>IF($E5889="","",DATE(IF($A5889="",nominal_year,$A5889),$B5889,$C5889)+($D5889-IF(LEFT(hour_conv,1)="1",1,0))/24)</f>
        <v/>
      </c>
      <c r="G5889" s="26">
        <f>IF(F5889="","",INT(F5889))</f>
        <v/>
      </c>
      <c r="H5889">
        <f>IF(G5889="","",IF(AND(MONTH(G5889)*100+DAY(G5889)&gt;=season_lo,MONTH(G5889)*100+DAY(G5889)&lt;=season_hi),1,0))</f>
        <v/>
      </c>
      <c r="I5889">
        <f>IF(G5889="","",G5889-first_day+1)</f>
        <v/>
      </c>
      <c r="J5889" s="27">
        <f>IF(I5889="","",INDEX(Daily!$J$2:$J$421,I5889))</f>
        <v/>
      </c>
      <c r="K5889" s="27">
        <f>IF(J5889="","",J5889+cat_offset)</f>
        <v/>
      </c>
      <c r="L5889" s="27">
        <f>IF(J5889="","",MAX(0,E5889-J5889)^2)</f>
        <v/>
      </c>
      <c r="M5889" s="27">
        <f>IF(J5889="","",MAX(0,E5889-(J5889+twcdh_off))^2)</f>
        <v/>
      </c>
      <c r="N5889" s="27">
        <f>IF(E5889="","",MAX(0,E5889-swcdh_thr)^2)</f>
        <v/>
      </c>
      <c r="O5889">
        <f>IF(K5889="","",ROUND(E5889-K5889,0))</f>
        <v/>
      </c>
      <c r="P5889">
        <f>IF(O5889="","",IF(O5889&gt;=1,O5889,0))</f>
        <v/>
      </c>
      <c r="Q5889" s="27">
        <f>IF(E5889="","",MAX(0,E5889-22))</f>
        <v/>
      </c>
      <c r="R5889" s="27">
        <f>IF(H5889=1,E5889,"")</f>
        <v/>
      </c>
      <c r="S5889" s="27">
        <f>IF(AND(H5889=1,J5889&lt;&gt;""),E5889-J5889,"")</f>
        <v/>
      </c>
      <c r="T5889">
        <f>IF(G5889="","",MONTH(G5889))</f>
        <v/>
      </c>
    </row>
    <row r="5890">
      <c r="A5890" s="24" t="n">
        <v>2020</v>
      </c>
      <c r="B5890" s="24" t="n">
        <v>9</v>
      </c>
      <c r="C5890" s="24" t="n">
        <v>2</v>
      </c>
      <c r="D5890" s="24" t="n">
        <v>9</v>
      </c>
      <c r="E5890" s="24" t="n">
        <v>16.66</v>
      </c>
      <c r="F5890" s="25">
        <f>IF($E5890="","",DATE(IF($A5890="",nominal_year,$A5890),$B5890,$C5890)+($D5890-IF(LEFT(hour_conv,1)="1",1,0))/24)</f>
        <v/>
      </c>
      <c r="G5890" s="26">
        <f>IF(F5890="","",INT(F5890))</f>
        <v/>
      </c>
      <c r="H5890">
        <f>IF(G5890="","",IF(AND(MONTH(G5890)*100+DAY(G5890)&gt;=season_lo,MONTH(G5890)*100+DAY(G5890)&lt;=season_hi),1,0))</f>
        <v/>
      </c>
      <c r="I5890">
        <f>IF(G5890="","",G5890-first_day+1)</f>
        <v/>
      </c>
      <c r="J5890" s="27">
        <f>IF(I5890="","",INDEX(Daily!$J$2:$J$421,I5890))</f>
        <v/>
      </c>
      <c r="K5890" s="27">
        <f>IF(J5890="","",J5890+cat_offset)</f>
        <v/>
      </c>
      <c r="L5890" s="27">
        <f>IF(J5890="","",MAX(0,E5890-J5890)^2)</f>
        <v/>
      </c>
      <c r="M5890" s="27">
        <f>IF(J5890="","",MAX(0,E5890-(J5890+twcdh_off))^2)</f>
        <v/>
      </c>
      <c r="N5890" s="27">
        <f>IF(E5890="","",MAX(0,E5890-swcdh_thr)^2)</f>
        <v/>
      </c>
      <c r="O5890">
        <f>IF(K5890="","",ROUND(E5890-K5890,0))</f>
        <v/>
      </c>
      <c r="P5890">
        <f>IF(O5890="","",IF(O5890&gt;=1,O5890,0))</f>
        <v/>
      </c>
      <c r="Q5890" s="27">
        <f>IF(E5890="","",MAX(0,E5890-22))</f>
        <v/>
      </c>
      <c r="R5890" s="27">
        <f>IF(H5890=1,E5890,"")</f>
        <v/>
      </c>
      <c r="S5890" s="27">
        <f>IF(AND(H5890=1,J5890&lt;&gt;""),E5890-J5890,"")</f>
        <v/>
      </c>
      <c r="T5890">
        <f>IF(G5890="","",MONTH(G5890))</f>
        <v/>
      </c>
    </row>
    <row r="5891">
      <c r="A5891" s="24" t="n">
        <v>2020</v>
      </c>
      <c r="B5891" s="24" t="n">
        <v>9</v>
      </c>
      <c r="C5891" s="24" t="n">
        <v>2</v>
      </c>
      <c r="D5891" s="24" t="n">
        <v>10</v>
      </c>
      <c r="E5891" s="24" t="n">
        <v>18.3</v>
      </c>
      <c r="F5891" s="25">
        <f>IF($E5891="","",DATE(IF($A5891="",nominal_year,$A5891),$B5891,$C5891)+($D5891-IF(LEFT(hour_conv,1)="1",1,0))/24)</f>
        <v/>
      </c>
      <c r="G5891" s="26">
        <f>IF(F5891="","",INT(F5891))</f>
        <v/>
      </c>
      <c r="H5891">
        <f>IF(G5891="","",IF(AND(MONTH(G5891)*100+DAY(G5891)&gt;=season_lo,MONTH(G5891)*100+DAY(G5891)&lt;=season_hi),1,0))</f>
        <v/>
      </c>
      <c r="I5891">
        <f>IF(G5891="","",G5891-first_day+1)</f>
        <v/>
      </c>
      <c r="J5891" s="27">
        <f>IF(I5891="","",INDEX(Daily!$J$2:$J$421,I5891))</f>
        <v/>
      </c>
      <c r="K5891" s="27">
        <f>IF(J5891="","",J5891+cat_offset)</f>
        <v/>
      </c>
      <c r="L5891" s="27">
        <f>IF(J5891="","",MAX(0,E5891-J5891)^2)</f>
        <v/>
      </c>
      <c r="M5891" s="27">
        <f>IF(J5891="","",MAX(0,E5891-(J5891+twcdh_off))^2)</f>
        <v/>
      </c>
      <c r="N5891" s="27">
        <f>IF(E5891="","",MAX(0,E5891-swcdh_thr)^2)</f>
        <v/>
      </c>
      <c r="O5891">
        <f>IF(K5891="","",ROUND(E5891-K5891,0))</f>
        <v/>
      </c>
      <c r="P5891">
        <f>IF(O5891="","",IF(O5891&gt;=1,O5891,0))</f>
        <v/>
      </c>
      <c r="Q5891" s="27">
        <f>IF(E5891="","",MAX(0,E5891-22))</f>
        <v/>
      </c>
      <c r="R5891" s="27">
        <f>IF(H5891=1,E5891,"")</f>
        <v/>
      </c>
      <c r="S5891" s="27">
        <f>IF(AND(H5891=1,J5891&lt;&gt;""),E5891-J5891,"")</f>
        <v/>
      </c>
      <c r="T5891">
        <f>IF(G5891="","",MONTH(G5891))</f>
        <v/>
      </c>
    </row>
    <row r="5892">
      <c r="A5892" s="24" t="n">
        <v>2020</v>
      </c>
      <c r="B5892" s="24" t="n">
        <v>9</v>
      </c>
      <c r="C5892" s="24" t="n">
        <v>2</v>
      </c>
      <c r="D5892" s="24" t="n">
        <v>11</v>
      </c>
      <c r="E5892" s="24" t="n">
        <v>19.1</v>
      </c>
      <c r="F5892" s="25">
        <f>IF($E5892="","",DATE(IF($A5892="",nominal_year,$A5892),$B5892,$C5892)+($D5892-IF(LEFT(hour_conv,1)="1",1,0))/24)</f>
        <v/>
      </c>
      <c r="G5892" s="26">
        <f>IF(F5892="","",INT(F5892))</f>
        <v/>
      </c>
      <c r="H5892">
        <f>IF(G5892="","",IF(AND(MONTH(G5892)*100+DAY(G5892)&gt;=season_lo,MONTH(G5892)*100+DAY(G5892)&lt;=season_hi),1,0))</f>
        <v/>
      </c>
      <c r="I5892">
        <f>IF(G5892="","",G5892-first_day+1)</f>
        <v/>
      </c>
      <c r="J5892" s="27">
        <f>IF(I5892="","",INDEX(Daily!$J$2:$J$421,I5892))</f>
        <v/>
      </c>
      <c r="K5892" s="27">
        <f>IF(J5892="","",J5892+cat_offset)</f>
        <v/>
      </c>
      <c r="L5892" s="27">
        <f>IF(J5892="","",MAX(0,E5892-J5892)^2)</f>
        <v/>
      </c>
      <c r="M5892" s="27">
        <f>IF(J5892="","",MAX(0,E5892-(J5892+twcdh_off))^2)</f>
        <v/>
      </c>
      <c r="N5892" s="27">
        <f>IF(E5892="","",MAX(0,E5892-swcdh_thr)^2)</f>
        <v/>
      </c>
      <c r="O5892">
        <f>IF(K5892="","",ROUND(E5892-K5892,0))</f>
        <v/>
      </c>
      <c r="P5892">
        <f>IF(O5892="","",IF(O5892&gt;=1,O5892,0))</f>
        <v/>
      </c>
      <c r="Q5892" s="27">
        <f>IF(E5892="","",MAX(0,E5892-22))</f>
        <v/>
      </c>
      <c r="R5892" s="27">
        <f>IF(H5892=1,E5892,"")</f>
        <v/>
      </c>
      <c r="S5892" s="27">
        <f>IF(AND(H5892=1,J5892&lt;&gt;""),E5892-J5892,"")</f>
        <v/>
      </c>
      <c r="T5892">
        <f>IF(G5892="","",MONTH(G5892))</f>
        <v/>
      </c>
    </row>
    <row r="5893">
      <c r="A5893" s="24" t="n">
        <v>2020</v>
      </c>
      <c r="B5893" s="24" t="n">
        <v>9</v>
      </c>
      <c r="C5893" s="24" t="n">
        <v>2</v>
      </c>
      <c r="D5893" s="24" t="n">
        <v>12</v>
      </c>
      <c r="E5893" s="24" t="n">
        <v>20.69</v>
      </c>
      <c r="F5893" s="25">
        <f>IF($E5893="","",DATE(IF($A5893="",nominal_year,$A5893),$B5893,$C5893)+($D5893-IF(LEFT(hour_conv,1)="1",1,0))/24)</f>
        <v/>
      </c>
      <c r="G5893" s="26">
        <f>IF(F5893="","",INT(F5893))</f>
        <v/>
      </c>
      <c r="H5893">
        <f>IF(G5893="","",IF(AND(MONTH(G5893)*100+DAY(G5893)&gt;=season_lo,MONTH(G5893)*100+DAY(G5893)&lt;=season_hi),1,0))</f>
        <v/>
      </c>
      <c r="I5893">
        <f>IF(G5893="","",G5893-first_day+1)</f>
        <v/>
      </c>
      <c r="J5893" s="27">
        <f>IF(I5893="","",INDEX(Daily!$J$2:$J$421,I5893))</f>
        <v/>
      </c>
      <c r="K5893" s="27">
        <f>IF(J5893="","",J5893+cat_offset)</f>
        <v/>
      </c>
      <c r="L5893" s="27">
        <f>IF(J5893="","",MAX(0,E5893-J5893)^2)</f>
        <v/>
      </c>
      <c r="M5893" s="27">
        <f>IF(J5893="","",MAX(0,E5893-(J5893+twcdh_off))^2)</f>
        <v/>
      </c>
      <c r="N5893" s="27">
        <f>IF(E5893="","",MAX(0,E5893-swcdh_thr)^2)</f>
        <v/>
      </c>
      <c r="O5893">
        <f>IF(K5893="","",ROUND(E5893-K5893,0))</f>
        <v/>
      </c>
      <c r="P5893">
        <f>IF(O5893="","",IF(O5893&gt;=1,O5893,0))</f>
        <v/>
      </c>
      <c r="Q5893" s="27">
        <f>IF(E5893="","",MAX(0,E5893-22))</f>
        <v/>
      </c>
      <c r="R5893" s="27">
        <f>IF(H5893=1,E5893,"")</f>
        <v/>
      </c>
      <c r="S5893" s="27">
        <f>IF(AND(H5893=1,J5893&lt;&gt;""),E5893-J5893,"")</f>
        <v/>
      </c>
      <c r="T5893">
        <f>IF(G5893="","",MONTH(G5893))</f>
        <v/>
      </c>
    </row>
    <row r="5894">
      <c r="A5894" s="24" t="n">
        <v>2020</v>
      </c>
      <c r="B5894" s="24" t="n">
        <v>9</v>
      </c>
      <c r="C5894" s="24" t="n">
        <v>2</v>
      </c>
      <c r="D5894" s="24" t="n">
        <v>13</v>
      </c>
      <c r="E5894" s="24" t="n">
        <v>20.15</v>
      </c>
      <c r="F5894" s="25">
        <f>IF($E5894="","",DATE(IF($A5894="",nominal_year,$A5894),$B5894,$C5894)+($D5894-IF(LEFT(hour_conv,1)="1",1,0))/24)</f>
        <v/>
      </c>
      <c r="G5894" s="26">
        <f>IF(F5894="","",INT(F5894))</f>
        <v/>
      </c>
      <c r="H5894">
        <f>IF(G5894="","",IF(AND(MONTH(G5894)*100+DAY(G5894)&gt;=season_lo,MONTH(G5894)*100+DAY(G5894)&lt;=season_hi),1,0))</f>
        <v/>
      </c>
      <c r="I5894">
        <f>IF(G5894="","",G5894-first_day+1)</f>
        <v/>
      </c>
      <c r="J5894" s="27">
        <f>IF(I5894="","",INDEX(Daily!$J$2:$J$421,I5894))</f>
        <v/>
      </c>
      <c r="K5894" s="27">
        <f>IF(J5894="","",J5894+cat_offset)</f>
        <v/>
      </c>
      <c r="L5894" s="27">
        <f>IF(J5894="","",MAX(0,E5894-J5894)^2)</f>
        <v/>
      </c>
      <c r="M5894" s="27">
        <f>IF(J5894="","",MAX(0,E5894-(J5894+twcdh_off))^2)</f>
        <v/>
      </c>
      <c r="N5894" s="27">
        <f>IF(E5894="","",MAX(0,E5894-swcdh_thr)^2)</f>
        <v/>
      </c>
      <c r="O5894">
        <f>IF(K5894="","",ROUND(E5894-K5894,0))</f>
        <v/>
      </c>
      <c r="P5894">
        <f>IF(O5894="","",IF(O5894&gt;=1,O5894,0))</f>
        <v/>
      </c>
      <c r="Q5894" s="27">
        <f>IF(E5894="","",MAX(0,E5894-22))</f>
        <v/>
      </c>
      <c r="R5894" s="27">
        <f>IF(H5894=1,E5894,"")</f>
        <v/>
      </c>
      <c r="S5894" s="27">
        <f>IF(AND(H5894=1,J5894&lt;&gt;""),E5894-J5894,"")</f>
        <v/>
      </c>
      <c r="T5894">
        <f>IF(G5894="","",MONTH(G5894))</f>
        <v/>
      </c>
    </row>
    <row r="5895">
      <c r="A5895" s="24" t="n">
        <v>2020</v>
      </c>
      <c r="B5895" s="24" t="n">
        <v>9</v>
      </c>
      <c r="C5895" s="24" t="n">
        <v>2</v>
      </c>
      <c r="D5895" s="24" t="n">
        <v>14</v>
      </c>
      <c r="E5895" s="24" t="n">
        <v>22.04</v>
      </c>
      <c r="F5895" s="25">
        <f>IF($E5895="","",DATE(IF($A5895="",nominal_year,$A5895),$B5895,$C5895)+($D5895-IF(LEFT(hour_conv,1)="1",1,0))/24)</f>
        <v/>
      </c>
      <c r="G5895" s="26">
        <f>IF(F5895="","",INT(F5895))</f>
        <v/>
      </c>
      <c r="H5895">
        <f>IF(G5895="","",IF(AND(MONTH(G5895)*100+DAY(G5895)&gt;=season_lo,MONTH(G5895)*100+DAY(G5895)&lt;=season_hi),1,0))</f>
        <v/>
      </c>
      <c r="I5895">
        <f>IF(G5895="","",G5895-first_day+1)</f>
        <v/>
      </c>
      <c r="J5895" s="27">
        <f>IF(I5895="","",INDEX(Daily!$J$2:$J$421,I5895))</f>
        <v/>
      </c>
      <c r="K5895" s="27">
        <f>IF(J5895="","",J5895+cat_offset)</f>
        <v/>
      </c>
      <c r="L5895" s="27">
        <f>IF(J5895="","",MAX(0,E5895-J5895)^2)</f>
        <v/>
      </c>
      <c r="M5895" s="27">
        <f>IF(J5895="","",MAX(0,E5895-(J5895+twcdh_off))^2)</f>
        <v/>
      </c>
      <c r="N5895" s="27">
        <f>IF(E5895="","",MAX(0,E5895-swcdh_thr)^2)</f>
        <v/>
      </c>
      <c r="O5895">
        <f>IF(K5895="","",ROUND(E5895-K5895,0))</f>
        <v/>
      </c>
      <c r="P5895">
        <f>IF(O5895="","",IF(O5895&gt;=1,O5895,0))</f>
        <v/>
      </c>
      <c r="Q5895" s="27">
        <f>IF(E5895="","",MAX(0,E5895-22))</f>
        <v/>
      </c>
      <c r="R5895" s="27">
        <f>IF(H5895=1,E5895,"")</f>
        <v/>
      </c>
      <c r="S5895" s="27">
        <f>IF(AND(H5895=1,J5895&lt;&gt;""),E5895-J5895,"")</f>
        <v/>
      </c>
      <c r="T5895">
        <f>IF(G5895="","",MONTH(G5895))</f>
        <v/>
      </c>
    </row>
    <row r="5896">
      <c r="A5896" s="24" t="n">
        <v>2020</v>
      </c>
      <c r="B5896" s="24" t="n">
        <v>9</v>
      </c>
      <c r="C5896" s="24" t="n">
        <v>2</v>
      </c>
      <c r="D5896" s="24" t="n">
        <v>15</v>
      </c>
      <c r="E5896" s="24" t="n">
        <v>22.45</v>
      </c>
      <c r="F5896" s="25">
        <f>IF($E5896="","",DATE(IF($A5896="",nominal_year,$A5896),$B5896,$C5896)+($D5896-IF(LEFT(hour_conv,1)="1",1,0))/24)</f>
        <v/>
      </c>
      <c r="G5896" s="26">
        <f>IF(F5896="","",INT(F5896))</f>
        <v/>
      </c>
      <c r="H5896">
        <f>IF(G5896="","",IF(AND(MONTH(G5896)*100+DAY(G5896)&gt;=season_lo,MONTH(G5896)*100+DAY(G5896)&lt;=season_hi),1,0))</f>
        <v/>
      </c>
      <c r="I5896">
        <f>IF(G5896="","",G5896-first_day+1)</f>
        <v/>
      </c>
      <c r="J5896" s="27">
        <f>IF(I5896="","",INDEX(Daily!$J$2:$J$421,I5896))</f>
        <v/>
      </c>
      <c r="K5896" s="27">
        <f>IF(J5896="","",J5896+cat_offset)</f>
        <v/>
      </c>
      <c r="L5896" s="27">
        <f>IF(J5896="","",MAX(0,E5896-J5896)^2)</f>
        <v/>
      </c>
      <c r="M5896" s="27">
        <f>IF(J5896="","",MAX(0,E5896-(J5896+twcdh_off))^2)</f>
        <v/>
      </c>
      <c r="N5896" s="27">
        <f>IF(E5896="","",MAX(0,E5896-swcdh_thr)^2)</f>
        <v/>
      </c>
      <c r="O5896">
        <f>IF(K5896="","",ROUND(E5896-K5896,0))</f>
        <v/>
      </c>
      <c r="P5896">
        <f>IF(O5896="","",IF(O5896&gt;=1,O5896,0))</f>
        <v/>
      </c>
      <c r="Q5896" s="27">
        <f>IF(E5896="","",MAX(0,E5896-22))</f>
        <v/>
      </c>
      <c r="R5896" s="27">
        <f>IF(H5896=1,E5896,"")</f>
        <v/>
      </c>
      <c r="S5896" s="27">
        <f>IF(AND(H5896=1,J5896&lt;&gt;""),E5896-J5896,"")</f>
        <v/>
      </c>
      <c r="T5896">
        <f>IF(G5896="","",MONTH(G5896))</f>
        <v/>
      </c>
    </row>
    <row r="5897">
      <c r="A5897" s="24" t="n">
        <v>2020</v>
      </c>
      <c r="B5897" s="24" t="n">
        <v>9</v>
      </c>
      <c r="C5897" s="24" t="n">
        <v>2</v>
      </c>
      <c r="D5897" s="24" t="n">
        <v>16</v>
      </c>
      <c r="E5897" s="24" t="n">
        <v>21.78</v>
      </c>
      <c r="F5897" s="25">
        <f>IF($E5897="","",DATE(IF($A5897="",nominal_year,$A5897),$B5897,$C5897)+($D5897-IF(LEFT(hour_conv,1)="1",1,0))/24)</f>
        <v/>
      </c>
      <c r="G5897" s="26">
        <f>IF(F5897="","",INT(F5897))</f>
        <v/>
      </c>
      <c r="H5897">
        <f>IF(G5897="","",IF(AND(MONTH(G5897)*100+DAY(G5897)&gt;=season_lo,MONTH(G5897)*100+DAY(G5897)&lt;=season_hi),1,0))</f>
        <v/>
      </c>
      <c r="I5897">
        <f>IF(G5897="","",G5897-first_day+1)</f>
        <v/>
      </c>
      <c r="J5897" s="27">
        <f>IF(I5897="","",INDEX(Daily!$J$2:$J$421,I5897))</f>
        <v/>
      </c>
      <c r="K5897" s="27">
        <f>IF(J5897="","",J5897+cat_offset)</f>
        <v/>
      </c>
      <c r="L5897" s="27">
        <f>IF(J5897="","",MAX(0,E5897-J5897)^2)</f>
        <v/>
      </c>
      <c r="M5897" s="27">
        <f>IF(J5897="","",MAX(0,E5897-(J5897+twcdh_off))^2)</f>
        <v/>
      </c>
      <c r="N5897" s="27">
        <f>IF(E5897="","",MAX(0,E5897-swcdh_thr)^2)</f>
        <v/>
      </c>
      <c r="O5897">
        <f>IF(K5897="","",ROUND(E5897-K5897,0))</f>
        <v/>
      </c>
      <c r="P5897">
        <f>IF(O5897="","",IF(O5897&gt;=1,O5897,0))</f>
        <v/>
      </c>
      <c r="Q5897" s="27">
        <f>IF(E5897="","",MAX(0,E5897-22))</f>
        <v/>
      </c>
      <c r="R5897" s="27">
        <f>IF(H5897=1,E5897,"")</f>
        <v/>
      </c>
      <c r="S5897" s="27">
        <f>IF(AND(H5897=1,J5897&lt;&gt;""),E5897-J5897,"")</f>
        <v/>
      </c>
      <c r="T5897">
        <f>IF(G5897="","",MONTH(G5897))</f>
        <v/>
      </c>
    </row>
    <row r="5898">
      <c r="A5898" s="24" t="n">
        <v>2020</v>
      </c>
      <c r="B5898" s="24" t="n">
        <v>9</v>
      </c>
      <c r="C5898" s="24" t="n">
        <v>2</v>
      </c>
      <c r="D5898" s="24" t="n">
        <v>17</v>
      </c>
      <c r="E5898" s="24" t="n">
        <v>21.72</v>
      </c>
      <c r="F5898" s="25">
        <f>IF($E5898="","",DATE(IF($A5898="",nominal_year,$A5898),$B5898,$C5898)+($D5898-IF(LEFT(hour_conv,1)="1",1,0))/24)</f>
        <v/>
      </c>
      <c r="G5898" s="26">
        <f>IF(F5898="","",INT(F5898))</f>
        <v/>
      </c>
      <c r="H5898">
        <f>IF(G5898="","",IF(AND(MONTH(G5898)*100+DAY(G5898)&gt;=season_lo,MONTH(G5898)*100+DAY(G5898)&lt;=season_hi),1,0))</f>
        <v/>
      </c>
      <c r="I5898">
        <f>IF(G5898="","",G5898-first_day+1)</f>
        <v/>
      </c>
      <c r="J5898" s="27">
        <f>IF(I5898="","",INDEX(Daily!$J$2:$J$421,I5898))</f>
        <v/>
      </c>
      <c r="K5898" s="27">
        <f>IF(J5898="","",J5898+cat_offset)</f>
        <v/>
      </c>
      <c r="L5898" s="27">
        <f>IF(J5898="","",MAX(0,E5898-J5898)^2)</f>
        <v/>
      </c>
      <c r="M5898" s="27">
        <f>IF(J5898="","",MAX(0,E5898-(J5898+twcdh_off))^2)</f>
        <v/>
      </c>
      <c r="N5898" s="27">
        <f>IF(E5898="","",MAX(0,E5898-swcdh_thr)^2)</f>
        <v/>
      </c>
      <c r="O5898">
        <f>IF(K5898="","",ROUND(E5898-K5898,0))</f>
        <v/>
      </c>
      <c r="P5898">
        <f>IF(O5898="","",IF(O5898&gt;=1,O5898,0))</f>
        <v/>
      </c>
      <c r="Q5898" s="27">
        <f>IF(E5898="","",MAX(0,E5898-22))</f>
        <v/>
      </c>
      <c r="R5898" s="27">
        <f>IF(H5898=1,E5898,"")</f>
        <v/>
      </c>
      <c r="S5898" s="27">
        <f>IF(AND(H5898=1,J5898&lt;&gt;""),E5898-J5898,"")</f>
        <v/>
      </c>
      <c r="T5898">
        <f>IF(G5898="","",MONTH(G5898))</f>
        <v/>
      </c>
    </row>
    <row r="5899">
      <c r="A5899" s="24" t="n">
        <v>2020</v>
      </c>
      <c r="B5899" s="24" t="n">
        <v>9</v>
      </c>
      <c r="C5899" s="24" t="n">
        <v>2</v>
      </c>
      <c r="D5899" s="24" t="n">
        <v>18</v>
      </c>
      <c r="E5899" s="24" t="n">
        <v>22.14</v>
      </c>
      <c r="F5899" s="25">
        <f>IF($E5899="","",DATE(IF($A5899="",nominal_year,$A5899),$B5899,$C5899)+($D5899-IF(LEFT(hour_conv,1)="1",1,0))/24)</f>
        <v/>
      </c>
      <c r="G5899" s="26">
        <f>IF(F5899="","",INT(F5899))</f>
        <v/>
      </c>
      <c r="H5899">
        <f>IF(G5899="","",IF(AND(MONTH(G5899)*100+DAY(G5899)&gt;=season_lo,MONTH(G5899)*100+DAY(G5899)&lt;=season_hi),1,0))</f>
        <v/>
      </c>
      <c r="I5899">
        <f>IF(G5899="","",G5899-first_day+1)</f>
        <v/>
      </c>
      <c r="J5899" s="27">
        <f>IF(I5899="","",INDEX(Daily!$J$2:$J$421,I5899))</f>
        <v/>
      </c>
      <c r="K5899" s="27">
        <f>IF(J5899="","",J5899+cat_offset)</f>
        <v/>
      </c>
      <c r="L5899" s="27">
        <f>IF(J5899="","",MAX(0,E5899-J5899)^2)</f>
        <v/>
      </c>
      <c r="M5899" s="27">
        <f>IF(J5899="","",MAX(0,E5899-(J5899+twcdh_off))^2)</f>
        <v/>
      </c>
      <c r="N5899" s="27">
        <f>IF(E5899="","",MAX(0,E5899-swcdh_thr)^2)</f>
        <v/>
      </c>
      <c r="O5899">
        <f>IF(K5899="","",ROUND(E5899-K5899,0))</f>
        <v/>
      </c>
      <c r="P5899">
        <f>IF(O5899="","",IF(O5899&gt;=1,O5899,0))</f>
        <v/>
      </c>
      <c r="Q5899" s="27">
        <f>IF(E5899="","",MAX(0,E5899-22))</f>
        <v/>
      </c>
      <c r="R5899" s="27">
        <f>IF(H5899=1,E5899,"")</f>
        <v/>
      </c>
      <c r="S5899" s="27">
        <f>IF(AND(H5899=1,J5899&lt;&gt;""),E5899-J5899,"")</f>
        <v/>
      </c>
      <c r="T5899">
        <f>IF(G5899="","",MONTH(G5899))</f>
        <v/>
      </c>
    </row>
    <row r="5900">
      <c r="A5900" s="24" t="n">
        <v>2020</v>
      </c>
      <c r="B5900" s="24" t="n">
        <v>9</v>
      </c>
      <c r="C5900" s="24" t="n">
        <v>2</v>
      </c>
      <c r="D5900" s="24" t="n">
        <v>19</v>
      </c>
      <c r="E5900" s="24" t="n">
        <v>20.66</v>
      </c>
      <c r="F5900" s="25">
        <f>IF($E5900="","",DATE(IF($A5900="",nominal_year,$A5900),$B5900,$C5900)+($D5900-IF(LEFT(hour_conv,1)="1",1,0))/24)</f>
        <v/>
      </c>
      <c r="G5900" s="26">
        <f>IF(F5900="","",INT(F5900))</f>
        <v/>
      </c>
      <c r="H5900">
        <f>IF(G5900="","",IF(AND(MONTH(G5900)*100+DAY(G5900)&gt;=season_lo,MONTH(G5900)*100+DAY(G5900)&lt;=season_hi),1,0))</f>
        <v/>
      </c>
      <c r="I5900">
        <f>IF(G5900="","",G5900-first_day+1)</f>
        <v/>
      </c>
      <c r="J5900" s="27">
        <f>IF(I5900="","",INDEX(Daily!$J$2:$J$421,I5900))</f>
        <v/>
      </c>
      <c r="K5900" s="27">
        <f>IF(J5900="","",J5900+cat_offset)</f>
        <v/>
      </c>
      <c r="L5900" s="27">
        <f>IF(J5900="","",MAX(0,E5900-J5900)^2)</f>
        <v/>
      </c>
      <c r="M5900" s="27">
        <f>IF(J5900="","",MAX(0,E5900-(J5900+twcdh_off))^2)</f>
        <v/>
      </c>
      <c r="N5900" s="27">
        <f>IF(E5900="","",MAX(0,E5900-swcdh_thr)^2)</f>
        <v/>
      </c>
      <c r="O5900">
        <f>IF(K5900="","",ROUND(E5900-K5900,0))</f>
        <v/>
      </c>
      <c r="P5900">
        <f>IF(O5900="","",IF(O5900&gt;=1,O5900,0))</f>
        <v/>
      </c>
      <c r="Q5900" s="27">
        <f>IF(E5900="","",MAX(0,E5900-22))</f>
        <v/>
      </c>
      <c r="R5900" s="27">
        <f>IF(H5900=1,E5900,"")</f>
        <v/>
      </c>
      <c r="S5900" s="27">
        <f>IF(AND(H5900=1,J5900&lt;&gt;""),E5900-J5900,"")</f>
        <v/>
      </c>
      <c r="T5900">
        <f>IF(G5900="","",MONTH(G5900))</f>
        <v/>
      </c>
    </row>
    <row r="5901">
      <c r="A5901" s="24" t="n">
        <v>2020</v>
      </c>
      <c r="B5901" s="24" t="n">
        <v>9</v>
      </c>
      <c r="C5901" s="24" t="n">
        <v>2</v>
      </c>
      <c r="D5901" s="24" t="n">
        <v>20</v>
      </c>
      <c r="E5901" s="24" t="n">
        <v>19.91</v>
      </c>
      <c r="F5901" s="25">
        <f>IF($E5901="","",DATE(IF($A5901="",nominal_year,$A5901),$B5901,$C5901)+($D5901-IF(LEFT(hour_conv,1)="1",1,0))/24)</f>
        <v/>
      </c>
      <c r="G5901" s="26">
        <f>IF(F5901="","",INT(F5901))</f>
        <v/>
      </c>
      <c r="H5901">
        <f>IF(G5901="","",IF(AND(MONTH(G5901)*100+DAY(G5901)&gt;=season_lo,MONTH(G5901)*100+DAY(G5901)&lt;=season_hi),1,0))</f>
        <v/>
      </c>
      <c r="I5901">
        <f>IF(G5901="","",G5901-first_day+1)</f>
        <v/>
      </c>
      <c r="J5901" s="27">
        <f>IF(I5901="","",INDEX(Daily!$J$2:$J$421,I5901))</f>
        <v/>
      </c>
      <c r="K5901" s="27">
        <f>IF(J5901="","",J5901+cat_offset)</f>
        <v/>
      </c>
      <c r="L5901" s="27">
        <f>IF(J5901="","",MAX(0,E5901-J5901)^2)</f>
        <v/>
      </c>
      <c r="M5901" s="27">
        <f>IF(J5901="","",MAX(0,E5901-(J5901+twcdh_off))^2)</f>
        <v/>
      </c>
      <c r="N5901" s="27">
        <f>IF(E5901="","",MAX(0,E5901-swcdh_thr)^2)</f>
        <v/>
      </c>
      <c r="O5901">
        <f>IF(K5901="","",ROUND(E5901-K5901,0))</f>
        <v/>
      </c>
      <c r="P5901">
        <f>IF(O5901="","",IF(O5901&gt;=1,O5901,0))</f>
        <v/>
      </c>
      <c r="Q5901" s="27">
        <f>IF(E5901="","",MAX(0,E5901-22))</f>
        <v/>
      </c>
      <c r="R5901" s="27">
        <f>IF(H5901=1,E5901,"")</f>
        <v/>
      </c>
      <c r="S5901" s="27">
        <f>IF(AND(H5901=1,J5901&lt;&gt;""),E5901-J5901,"")</f>
        <v/>
      </c>
      <c r="T5901">
        <f>IF(G5901="","",MONTH(G5901))</f>
        <v/>
      </c>
    </row>
    <row r="5902">
      <c r="A5902" s="24" t="n">
        <v>2020</v>
      </c>
      <c r="B5902" s="24" t="n">
        <v>9</v>
      </c>
      <c r="C5902" s="24" t="n">
        <v>2</v>
      </c>
      <c r="D5902" s="24" t="n">
        <v>21</v>
      </c>
      <c r="E5902" s="24" t="n">
        <v>19.33</v>
      </c>
      <c r="F5902" s="25">
        <f>IF($E5902="","",DATE(IF($A5902="",nominal_year,$A5902),$B5902,$C5902)+($D5902-IF(LEFT(hour_conv,1)="1",1,0))/24)</f>
        <v/>
      </c>
      <c r="G5902" s="26">
        <f>IF(F5902="","",INT(F5902))</f>
        <v/>
      </c>
      <c r="H5902">
        <f>IF(G5902="","",IF(AND(MONTH(G5902)*100+DAY(G5902)&gt;=season_lo,MONTH(G5902)*100+DAY(G5902)&lt;=season_hi),1,0))</f>
        <v/>
      </c>
      <c r="I5902">
        <f>IF(G5902="","",G5902-first_day+1)</f>
        <v/>
      </c>
      <c r="J5902" s="27">
        <f>IF(I5902="","",INDEX(Daily!$J$2:$J$421,I5902))</f>
        <v/>
      </c>
      <c r="K5902" s="27">
        <f>IF(J5902="","",J5902+cat_offset)</f>
        <v/>
      </c>
      <c r="L5902" s="27">
        <f>IF(J5902="","",MAX(0,E5902-J5902)^2)</f>
        <v/>
      </c>
      <c r="M5902" s="27">
        <f>IF(J5902="","",MAX(0,E5902-(J5902+twcdh_off))^2)</f>
        <v/>
      </c>
      <c r="N5902" s="27">
        <f>IF(E5902="","",MAX(0,E5902-swcdh_thr)^2)</f>
        <v/>
      </c>
      <c r="O5902">
        <f>IF(K5902="","",ROUND(E5902-K5902,0))</f>
        <v/>
      </c>
      <c r="P5902">
        <f>IF(O5902="","",IF(O5902&gt;=1,O5902,0))</f>
        <v/>
      </c>
      <c r="Q5902" s="27">
        <f>IF(E5902="","",MAX(0,E5902-22))</f>
        <v/>
      </c>
      <c r="R5902" s="27">
        <f>IF(H5902=1,E5902,"")</f>
        <v/>
      </c>
      <c r="S5902" s="27">
        <f>IF(AND(H5902=1,J5902&lt;&gt;""),E5902-J5902,"")</f>
        <v/>
      </c>
      <c r="T5902">
        <f>IF(G5902="","",MONTH(G5902))</f>
        <v/>
      </c>
    </row>
    <row r="5903">
      <c r="A5903" s="24" t="n">
        <v>2020</v>
      </c>
      <c r="B5903" s="24" t="n">
        <v>9</v>
      </c>
      <c r="C5903" s="24" t="n">
        <v>2</v>
      </c>
      <c r="D5903" s="24" t="n">
        <v>22</v>
      </c>
      <c r="E5903" s="24" t="n">
        <v>17.81</v>
      </c>
      <c r="F5903" s="25">
        <f>IF($E5903="","",DATE(IF($A5903="",nominal_year,$A5903),$B5903,$C5903)+($D5903-IF(LEFT(hour_conv,1)="1",1,0))/24)</f>
        <v/>
      </c>
      <c r="G5903" s="26">
        <f>IF(F5903="","",INT(F5903))</f>
        <v/>
      </c>
      <c r="H5903">
        <f>IF(G5903="","",IF(AND(MONTH(G5903)*100+DAY(G5903)&gt;=season_lo,MONTH(G5903)*100+DAY(G5903)&lt;=season_hi),1,0))</f>
        <v/>
      </c>
      <c r="I5903">
        <f>IF(G5903="","",G5903-first_day+1)</f>
        <v/>
      </c>
      <c r="J5903" s="27">
        <f>IF(I5903="","",INDEX(Daily!$J$2:$J$421,I5903))</f>
        <v/>
      </c>
      <c r="K5903" s="27">
        <f>IF(J5903="","",J5903+cat_offset)</f>
        <v/>
      </c>
      <c r="L5903" s="27">
        <f>IF(J5903="","",MAX(0,E5903-J5903)^2)</f>
        <v/>
      </c>
      <c r="M5903" s="27">
        <f>IF(J5903="","",MAX(0,E5903-(J5903+twcdh_off))^2)</f>
        <v/>
      </c>
      <c r="N5903" s="27">
        <f>IF(E5903="","",MAX(0,E5903-swcdh_thr)^2)</f>
        <v/>
      </c>
      <c r="O5903">
        <f>IF(K5903="","",ROUND(E5903-K5903,0))</f>
        <v/>
      </c>
      <c r="P5903">
        <f>IF(O5903="","",IF(O5903&gt;=1,O5903,0))</f>
        <v/>
      </c>
      <c r="Q5903" s="27">
        <f>IF(E5903="","",MAX(0,E5903-22))</f>
        <v/>
      </c>
      <c r="R5903" s="27">
        <f>IF(H5903=1,E5903,"")</f>
        <v/>
      </c>
      <c r="S5903" s="27">
        <f>IF(AND(H5903=1,J5903&lt;&gt;""),E5903-J5903,"")</f>
        <v/>
      </c>
      <c r="T5903">
        <f>IF(G5903="","",MONTH(G5903))</f>
        <v/>
      </c>
    </row>
    <row r="5904">
      <c r="A5904" s="24" t="n">
        <v>2020</v>
      </c>
      <c r="B5904" s="24" t="n">
        <v>9</v>
      </c>
      <c r="C5904" s="24" t="n">
        <v>2</v>
      </c>
      <c r="D5904" s="24" t="n">
        <v>23</v>
      </c>
      <c r="E5904" s="24" t="n">
        <v>16.98</v>
      </c>
      <c r="F5904" s="25">
        <f>IF($E5904="","",DATE(IF($A5904="",nominal_year,$A5904),$B5904,$C5904)+($D5904-IF(LEFT(hour_conv,1)="1",1,0))/24)</f>
        <v/>
      </c>
      <c r="G5904" s="26">
        <f>IF(F5904="","",INT(F5904))</f>
        <v/>
      </c>
      <c r="H5904">
        <f>IF(G5904="","",IF(AND(MONTH(G5904)*100+DAY(G5904)&gt;=season_lo,MONTH(G5904)*100+DAY(G5904)&lt;=season_hi),1,0))</f>
        <v/>
      </c>
      <c r="I5904">
        <f>IF(G5904="","",G5904-first_day+1)</f>
        <v/>
      </c>
      <c r="J5904" s="27">
        <f>IF(I5904="","",INDEX(Daily!$J$2:$J$421,I5904))</f>
        <v/>
      </c>
      <c r="K5904" s="27">
        <f>IF(J5904="","",J5904+cat_offset)</f>
        <v/>
      </c>
      <c r="L5904" s="27">
        <f>IF(J5904="","",MAX(0,E5904-J5904)^2)</f>
        <v/>
      </c>
      <c r="M5904" s="27">
        <f>IF(J5904="","",MAX(0,E5904-(J5904+twcdh_off))^2)</f>
        <v/>
      </c>
      <c r="N5904" s="27">
        <f>IF(E5904="","",MAX(0,E5904-swcdh_thr)^2)</f>
        <v/>
      </c>
      <c r="O5904">
        <f>IF(K5904="","",ROUND(E5904-K5904,0))</f>
        <v/>
      </c>
      <c r="P5904">
        <f>IF(O5904="","",IF(O5904&gt;=1,O5904,0))</f>
        <v/>
      </c>
      <c r="Q5904" s="27">
        <f>IF(E5904="","",MAX(0,E5904-22))</f>
        <v/>
      </c>
      <c r="R5904" s="27">
        <f>IF(H5904=1,E5904,"")</f>
        <v/>
      </c>
      <c r="S5904" s="27">
        <f>IF(AND(H5904=1,J5904&lt;&gt;""),E5904-J5904,"")</f>
        <v/>
      </c>
      <c r="T5904">
        <f>IF(G5904="","",MONTH(G5904))</f>
        <v/>
      </c>
    </row>
    <row r="5905">
      <c r="A5905" s="24" t="n">
        <v>2020</v>
      </c>
      <c r="B5905" s="24" t="n">
        <v>9</v>
      </c>
      <c r="C5905" s="24" t="n">
        <v>2</v>
      </c>
      <c r="D5905" s="24" t="n">
        <v>24</v>
      </c>
      <c r="E5905" s="24" t="n">
        <v>15.38</v>
      </c>
      <c r="F5905" s="25">
        <f>IF($E5905="","",DATE(IF($A5905="",nominal_year,$A5905),$B5905,$C5905)+($D5905-IF(LEFT(hour_conv,1)="1",1,0))/24)</f>
        <v/>
      </c>
      <c r="G5905" s="26">
        <f>IF(F5905="","",INT(F5905))</f>
        <v/>
      </c>
      <c r="H5905">
        <f>IF(G5905="","",IF(AND(MONTH(G5905)*100+DAY(G5905)&gt;=season_lo,MONTH(G5905)*100+DAY(G5905)&lt;=season_hi),1,0))</f>
        <v/>
      </c>
      <c r="I5905">
        <f>IF(G5905="","",G5905-first_day+1)</f>
        <v/>
      </c>
      <c r="J5905" s="27">
        <f>IF(I5905="","",INDEX(Daily!$J$2:$J$421,I5905))</f>
        <v/>
      </c>
      <c r="K5905" s="27">
        <f>IF(J5905="","",J5905+cat_offset)</f>
        <v/>
      </c>
      <c r="L5905" s="27">
        <f>IF(J5905="","",MAX(0,E5905-J5905)^2)</f>
        <v/>
      </c>
      <c r="M5905" s="27">
        <f>IF(J5905="","",MAX(0,E5905-(J5905+twcdh_off))^2)</f>
        <v/>
      </c>
      <c r="N5905" s="27">
        <f>IF(E5905="","",MAX(0,E5905-swcdh_thr)^2)</f>
        <v/>
      </c>
      <c r="O5905">
        <f>IF(K5905="","",ROUND(E5905-K5905,0))</f>
        <v/>
      </c>
      <c r="P5905">
        <f>IF(O5905="","",IF(O5905&gt;=1,O5905,0))</f>
        <v/>
      </c>
      <c r="Q5905" s="27">
        <f>IF(E5905="","",MAX(0,E5905-22))</f>
        <v/>
      </c>
      <c r="R5905" s="27">
        <f>IF(H5905=1,E5905,"")</f>
        <v/>
      </c>
      <c r="S5905" s="27">
        <f>IF(AND(H5905=1,J5905&lt;&gt;""),E5905-J5905,"")</f>
        <v/>
      </c>
      <c r="T5905">
        <f>IF(G5905="","",MONTH(G5905))</f>
        <v/>
      </c>
    </row>
    <row r="5906">
      <c r="A5906" s="24" t="n">
        <v>2020</v>
      </c>
      <c r="B5906" s="24" t="n">
        <v>9</v>
      </c>
      <c r="C5906" s="24" t="n">
        <v>3</v>
      </c>
      <c r="D5906" s="24" t="n">
        <v>1</v>
      </c>
      <c r="E5906" s="24" t="n">
        <v>13.67</v>
      </c>
      <c r="F5906" s="25">
        <f>IF($E5906="","",DATE(IF($A5906="",nominal_year,$A5906),$B5906,$C5906)+($D5906-IF(LEFT(hour_conv,1)="1",1,0))/24)</f>
        <v/>
      </c>
      <c r="G5906" s="26">
        <f>IF(F5906="","",INT(F5906))</f>
        <v/>
      </c>
      <c r="H5906">
        <f>IF(G5906="","",IF(AND(MONTH(G5906)*100+DAY(G5906)&gt;=season_lo,MONTH(G5906)*100+DAY(G5906)&lt;=season_hi),1,0))</f>
        <v/>
      </c>
      <c r="I5906">
        <f>IF(G5906="","",G5906-first_day+1)</f>
        <v/>
      </c>
      <c r="J5906" s="27">
        <f>IF(I5906="","",INDEX(Daily!$J$2:$J$421,I5906))</f>
        <v/>
      </c>
      <c r="K5906" s="27">
        <f>IF(J5906="","",J5906+cat_offset)</f>
        <v/>
      </c>
      <c r="L5906" s="27">
        <f>IF(J5906="","",MAX(0,E5906-J5906)^2)</f>
        <v/>
      </c>
      <c r="M5906" s="27">
        <f>IF(J5906="","",MAX(0,E5906-(J5906+twcdh_off))^2)</f>
        <v/>
      </c>
      <c r="N5906" s="27">
        <f>IF(E5906="","",MAX(0,E5906-swcdh_thr)^2)</f>
        <v/>
      </c>
      <c r="O5906">
        <f>IF(K5906="","",ROUND(E5906-K5906,0))</f>
        <v/>
      </c>
      <c r="P5906">
        <f>IF(O5906="","",IF(O5906&gt;=1,O5906,0))</f>
        <v/>
      </c>
      <c r="Q5906" s="27">
        <f>IF(E5906="","",MAX(0,E5906-22))</f>
        <v/>
      </c>
      <c r="R5906" s="27">
        <f>IF(H5906=1,E5906,"")</f>
        <v/>
      </c>
      <c r="S5906" s="27">
        <f>IF(AND(H5906=1,J5906&lt;&gt;""),E5906-J5906,"")</f>
        <v/>
      </c>
      <c r="T5906">
        <f>IF(G5906="","",MONTH(G5906))</f>
        <v/>
      </c>
    </row>
    <row r="5907">
      <c r="A5907" s="24" t="n">
        <v>2020</v>
      </c>
      <c r="B5907" s="24" t="n">
        <v>9</v>
      </c>
      <c r="C5907" s="24" t="n">
        <v>3</v>
      </c>
      <c r="D5907" s="24" t="n">
        <v>2</v>
      </c>
      <c r="E5907" s="24" t="n">
        <v>13.28</v>
      </c>
      <c r="F5907" s="25">
        <f>IF($E5907="","",DATE(IF($A5907="",nominal_year,$A5907),$B5907,$C5907)+($D5907-IF(LEFT(hour_conv,1)="1",1,0))/24)</f>
        <v/>
      </c>
      <c r="G5907" s="26">
        <f>IF(F5907="","",INT(F5907))</f>
        <v/>
      </c>
      <c r="H5907">
        <f>IF(G5907="","",IF(AND(MONTH(G5907)*100+DAY(G5907)&gt;=season_lo,MONTH(G5907)*100+DAY(G5907)&lt;=season_hi),1,0))</f>
        <v/>
      </c>
      <c r="I5907">
        <f>IF(G5907="","",G5907-first_day+1)</f>
        <v/>
      </c>
      <c r="J5907" s="27">
        <f>IF(I5907="","",INDEX(Daily!$J$2:$J$421,I5907))</f>
        <v/>
      </c>
      <c r="K5907" s="27">
        <f>IF(J5907="","",J5907+cat_offset)</f>
        <v/>
      </c>
      <c r="L5907" s="27">
        <f>IF(J5907="","",MAX(0,E5907-J5907)^2)</f>
        <v/>
      </c>
      <c r="M5907" s="27">
        <f>IF(J5907="","",MAX(0,E5907-(J5907+twcdh_off))^2)</f>
        <v/>
      </c>
      <c r="N5907" s="27">
        <f>IF(E5907="","",MAX(0,E5907-swcdh_thr)^2)</f>
        <v/>
      </c>
      <c r="O5907">
        <f>IF(K5907="","",ROUND(E5907-K5907,0))</f>
        <v/>
      </c>
      <c r="P5907">
        <f>IF(O5907="","",IF(O5907&gt;=1,O5907,0))</f>
        <v/>
      </c>
      <c r="Q5907" s="27">
        <f>IF(E5907="","",MAX(0,E5907-22))</f>
        <v/>
      </c>
      <c r="R5907" s="27">
        <f>IF(H5907=1,E5907,"")</f>
        <v/>
      </c>
      <c r="S5907" s="27">
        <f>IF(AND(H5907=1,J5907&lt;&gt;""),E5907-J5907,"")</f>
        <v/>
      </c>
      <c r="T5907">
        <f>IF(G5907="","",MONTH(G5907))</f>
        <v/>
      </c>
    </row>
    <row r="5908">
      <c r="A5908" s="24" t="n">
        <v>2020</v>
      </c>
      <c r="B5908" s="24" t="n">
        <v>9</v>
      </c>
      <c r="C5908" s="24" t="n">
        <v>3</v>
      </c>
      <c r="D5908" s="24" t="n">
        <v>3</v>
      </c>
      <c r="E5908" s="24" t="n">
        <v>12.53</v>
      </c>
      <c r="F5908" s="25">
        <f>IF($E5908="","",DATE(IF($A5908="",nominal_year,$A5908),$B5908,$C5908)+($D5908-IF(LEFT(hour_conv,1)="1",1,0))/24)</f>
        <v/>
      </c>
      <c r="G5908" s="26">
        <f>IF(F5908="","",INT(F5908))</f>
        <v/>
      </c>
      <c r="H5908">
        <f>IF(G5908="","",IF(AND(MONTH(G5908)*100+DAY(G5908)&gt;=season_lo,MONTH(G5908)*100+DAY(G5908)&lt;=season_hi),1,0))</f>
        <v/>
      </c>
      <c r="I5908">
        <f>IF(G5908="","",G5908-first_day+1)</f>
        <v/>
      </c>
      <c r="J5908" s="27">
        <f>IF(I5908="","",INDEX(Daily!$J$2:$J$421,I5908))</f>
        <v/>
      </c>
      <c r="K5908" s="27">
        <f>IF(J5908="","",J5908+cat_offset)</f>
        <v/>
      </c>
      <c r="L5908" s="27">
        <f>IF(J5908="","",MAX(0,E5908-J5908)^2)</f>
        <v/>
      </c>
      <c r="M5908" s="27">
        <f>IF(J5908="","",MAX(0,E5908-(J5908+twcdh_off))^2)</f>
        <v/>
      </c>
      <c r="N5908" s="27">
        <f>IF(E5908="","",MAX(0,E5908-swcdh_thr)^2)</f>
        <v/>
      </c>
      <c r="O5908">
        <f>IF(K5908="","",ROUND(E5908-K5908,0))</f>
        <v/>
      </c>
      <c r="P5908">
        <f>IF(O5908="","",IF(O5908&gt;=1,O5908,0))</f>
        <v/>
      </c>
      <c r="Q5908" s="27">
        <f>IF(E5908="","",MAX(0,E5908-22))</f>
        <v/>
      </c>
      <c r="R5908" s="27">
        <f>IF(H5908=1,E5908,"")</f>
        <v/>
      </c>
      <c r="S5908" s="27">
        <f>IF(AND(H5908=1,J5908&lt;&gt;""),E5908-J5908,"")</f>
        <v/>
      </c>
      <c r="T5908">
        <f>IF(G5908="","",MONTH(G5908))</f>
        <v/>
      </c>
    </row>
    <row r="5909">
      <c r="A5909" s="24" t="n">
        <v>2020</v>
      </c>
      <c r="B5909" s="24" t="n">
        <v>9</v>
      </c>
      <c r="C5909" s="24" t="n">
        <v>3</v>
      </c>
      <c r="D5909" s="24" t="n">
        <v>4</v>
      </c>
      <c r="E5909" s="24" t="n">
        <v>11.37</v>
      </c>
      <c r="F5909" s="25">
        <f>IF($E5909="","",DATE(IF($A5909="",nominal_year,$A5909),$B5909,$C5909)+($D5909-IF(LEFT(hour_conv,1)="1",1,0))/24)</f>
        <v/>
      </c>
      <c r="G5909" s="26">
        <f>IF(F5909="","",INT(F5909))</f>
        <v/>
      </c>
      <c r="H5909">
        <f>IF(G5909="","",IF(AND(MONTH(G5909)*100+DAY(G5909)&gt;=season_lo,MONTH(G5909)*100+DAY(G5909)&lt;=season_hi),1,0))</f>
        <v/>
      </c>
      <c r="I5909">
        <f>IF(G5909="","",G5909-first_day+1)</f>
        <v/>
      </c>
      <c r="J5909" s="27">
        <f>IF(I5909="","",INDEX(Daily!$J$2:$J$421,I5909))</f>
        <v/>
      </c>
      <c r="K5909" s="27">
        <f>IF(J5909="","",J5909+cat_offset)</f>
        <v/>
      </c>
      <c r="L5909" s="27">
        <f>IF(J5909="","",MAX(0,E5909-J5909)^2)</f>
        <v/>
      </c>
      <c r="M5909" s="27">
        <f>IF(J5909="","",MAX(0,E5909-(J5909+twcdh_off))^2)</f>
        <v/>
      </c>
      <c r="N5909" s="27">
        <f>IF(E5909="","",MAX(0,E5909-swcdh_thr)^2)</f>
        <v/>
      </c>
      <c r="O5909">
        <f>IF(K5909="","",ROUND(E5909-K5909,0))</f>
        <v/>
      </c>
      <c r="P5909">
        <f>IF(O5909="","",IF(O5909&gt;=1,O5909,0))</f>
        <v/>
      </c>
      <c r="Q5909" s="27">
        <f>IF(E5909="","",MAX(0,E5909-22))</f>
        <v/>
      </c>
      <c r="R5909" s="27">
        <f>IF(H5909=1,E5909,"")</f>
        <v/>
      </c>
      <c r="S5909" s="27">
        <f>IF(AND(H5909=1,J5909&lt;&gt;""),E5909-J5909,"")</f>
        <v/>
      </c>
      <c r="T5909">
        <f>IF(G5909="","",MONTH(G5909))</f>
        <v/>
      </c>
    </row>
    <row r="5910">
      <c r="A5910" s="24" t="n">
        <v>2020</v>
      </c>
      <c r="B5910" s="24" t="n">
        <v>9</v>
      </c>
      <c r="C5910" s="24" t="n">
        <v>3</v>
      </c>
      <c r="D5910" s="24" t="n">
        <v>5</v>
      </c>
      <c r="E5910" s="24" t="n">
        <v>12.66</v>
      </c>
      <c r="F5910" s="25">
        <f>IF($E5910="","",DATE(IF($A5910="",nominal_year,$A5910),$B5910,$C5910)+($D5910-IF(LEFT(hour_conv,1)="1",1,0))/24)</f>
        <v/>
      </c>
      <c r="G5910" s="26">
        <f>IF(F5910="","",INT(F5910))</f>
        <v/>
      </c>
      <c r="H5910">
        <f>IF(G5910="","",IF(AND(MONTH(G5910)*100+DAY(G5910)&gt;=season_lo,MONTH(G5910)*100+DAY(G5910)&lt;=season_hi),1,0))</f>
        <v/>
      </c>
      <c r="I5910">
        <f>IF(G5910="","",G5910-first_day+1)</f>
        <v/>
      </c>
      <c r="J5910" s="27">
        <f>IF(I5910="","",INDEX(Daily!$J$2:$J$421,I5910))</f>
        <v/>
      </c>
      <c r="K5910" s="27">
        <f>IF(J5910="","",J5910+cat_offset)</f>
        <v/>
      </c>
      <c r="L5910" s="27">
        <f>IF(J5910="","",MAX(0,E5910-J5910)^2)</f>
        <v/>
      </c>
      <c r="M5910" s="27">
        <f>IF(J5910="","",MAX(0,E5910-(J5910+twcdh_off))^2)</f>
        <v/>
      </c>
      <c r="N5910" s="27">
        <f>IF(E5910="","",MAX(0,E5910-swcdh_thr)^2)</f>
        <v/>
      </c>
      <c r="O5910">
        <f>IF(K5910="","",ROUND(E5910-K5910,0))</f>
        <v/>
      </c>
      <c r="P5910">
        <f>IF(O5910="","",IF(O5910&gt;=1,O5910,0))</f>
        <v/>
      </c>
      <c r="Q5910" s="27">
        <f>IF(E5910="","",MAX(0,E5910-22))</f>
        <v/>
      </c>
      <c r="R5910" s="27">
        <f>IF(H5910=1,E5910,"")</f>
        <v/>
      </c>
      <c r="S5910" s="27">
        <f>IF(AND(H5910=1,J5910&lt;&gt;""),E5910-J5910,"")</f>
        <v/>
      </c>
      <c r="T5910">
        <f>IF(G5910="","",MONTH(G5910))</f>
        <v/>
      </c>
    </row>
    <row r="5911">
      <c r="A5911" s="24" t="n">
        <v>2020</v>
      </c>
      <c r="B5911" s="24" t="n">
        <v>9</v>
      </c>
      <c r="C5911" s="24" t="n">
        <v>3</v>
      </c>
      <c r="D5911" s="24" t="n">
        <v>6</v>
      </c>
      <c r="E5911" s="24" t="n">
        <v>12.86</v>
      </c>
      <c r="F5911" s="25">
        <f>IF($E5911="","",DATE(IF($A5911="",nominal_year,$A5911),$B5911,$C5911)+($D5911-IF(LEFT(hour_conv,1)="1",1,0))/24)</f>
        <v/>
      </c>
      <c r="G5911" s="26">
        <f>IF(F5911="","",INT(F5911))</f>
        <v/>
      </c>
      <c r="H5911">
        <f>IF(G5911="","",IF(AND(MONTH(G5911)*100+DAY(G5911)&gt;=season_lo,MONTH(G5911)*100+DAY(G5911)&lt;=season_hi),1,0))</f>
        <v/>
      </c>
      <c r="I5911">
        <f>IF(G5911="","",G5911-first_day+1)</f>
        <v/>
      </c>
      <c r="J5911" s="27">
        <f>IF(I5911="","",INDEX(Daily!$J$2:$J$421,I5911))</f>
        <v/>
      </c>
      <c r="K5911" s="27">
        <f>IF(J5911="","",J5911+cat_offset)</f>
        <v/>
      </c>
      <c r="L5911" s="27">
        <f>IF(J5911="","",MAX(0,E5911-J5911)^2)</f>
        <v/>
      </c>
      <c r="M5911" s="27">
        <f>IF(J5911="","",MAX(0,E5911-(J5911+twcdh_off))^2)</f>
        <v/>
      </c>
      <c r="N5911" s="27">
        <f>IF(E5911="","",MAX(0,E5911-swcdh_thr)^2)</f>
        <v/>
      </c>
      <c r="O5911">
        <f>IF(K5911="","",ROUND(E5911-K5911,0))</f>
        <v/>
      </c>
      <c r="P5911">
        <f>IF(O5911="","",IF(O5911&gt;=1,O5911,0))</f>
        <v/>
      </c>
      <c r="Q5911" s="27">
        <f>IF(E5911="","",MAX(0,E5911-22))</f>
        <v/>
      </c>
      <c r="R5911" s="27">
        <f>IF(H5911=1,E5911,"")</f>
        <v/>
      </c>
      <c r="S5911" s="27">
        <f>IF(AND(H5911=1,J5911&lt;&gt;""),E5911-J5911,"")</f>
        <v/>
      </c>
      <c r="T5911">
        <f>IF(G5911="","",MONTH(G5911))</f>
        <v/>
      </c>
    </row>
    <row r="5912">
      <c r="A5912" s="24" t="n">
        <v>2020</v>
      </c>
      <c r="B5912" s="24" t="n">
        <v>9</v>
      </c>
      <c r="C5912" s="24" t="n">
        <v>3</v>
      </c>
      <c r="D5912" s="24" t="n">
        <v>7</v>
      </c>
      <c r="E5912" s="24" t="n">
        <v>13.17</v>
      </c>
      <c r="F5912" s="25">
        <f>IF($E5912="","",DATE(IF($A5912="",nominal_year,$A5912),$B5912,$C5912)+($D5912-IF(LEFT(hour_conv,1)="1",1,0))/24)</f>
        <v/>
      </c>
      <c r="G5912" s="26">
        <f>IF(F5912="","",INT(F5912))</f>
        <v/>
      </c>
      <c r="H5912">
        <f>IF(G5912="","",IF(AND(MONTH(G5912)*100+DAY(G5912)&gt;=season_lo,MONTH(G5912)*100+DAY(G5912)&lt;=season_hi),1,0))</f>
        <v/>
      </c>
      <c r="I5912">
        <f>IF(G5912="","",G5912-first_day+1)</f>
        <v/>
      </c>
      <c r="J5912" s="27">
        <f>IF(I5912="","",INDEX(Daily!$J$2:$J$421,I5912))</f>
        <v/>
      </c>
      <c r="K5912" s="27">
        <f>IF(J5912="","",J5912+cat_offset)</f>
        <v/>
      </c>
      <c r="L5912" s="27">
        <f>IF(J5912="","",MAX(0,E5912-J5912)^2)</f>
        <v/>
      </c>
      <c r="M5912" s="27">
        <f>IF(J5912="","",MAX(0,E5912-(J5912+twcdh_off))^2)</f>
        <v/>
      </c>
      <c r="N5912" s="27">
        <f>IF(E5912="","",MAX(0,E5912-swcdh_thr)^2)</f>
        <v/>
      </c>
      <c r="O5912">
        <f>IF(K5912="","",ROUND(E5912-K5912,0))</f>
        <v/>
      </c>
      <c r="P5912">
        <f>IF(O5912="","",IF(O5912&gt;=1,O5912,0))</f>
        <v/>
      </c>
      <c r="Q5912" s="27">
        <f>IF(E5912="","",MAX(0,E5912-22))</f>
        <v/>
      </c>
      <c r="R5912" s="27">
        <f>IF(H5912=1,E5912,"")</f>
        <v/>
      </c>
      <c r="S5912" s="27">
        <f>IF(AND(H5912=1,J5912&lt;&gt;""),E5912-J5912,"")</f>
        <v/>
      </c>
      <c r="T5912">
        <f>IF(G5912="","",MONTH(G5912))</f>
        <v/>
      </c>
    </row>
    <row r="5913">
      <c r="A5913" s="24" t="n">
        <v>2020</v>
      </c>
      <c r="B5913" s="24" t="n">
        <v>9</v>
      </c>
      <c r="C5913" s="24" t="n">
        <v>3</v>
      </c>
      <c r="D5913" s="24" t="n">
        <v>8</v>
      </c>
      <c r="E5913" s="24" t="n">
        <v>15</v>
      </c>
      <c r="F5913" s="25">
        <f>IF($E5913="","",DATE(IF($A5913="",nominal_year,$A5913),$B5913,$C5913)+($D5913-IF(LEFT(hour_conv,1)="1",1,0))/24)</f>
        <v/>
      </c>
      <c r="G5913" s="26">
        <f>IF(F5913="","",INT(F5913))</f>
        <v/>
      </c>
      <c r="H5913">
        <f>IF(G5913="","",IF(AND(MONTH(G5913)*100+DAY(G5913)&gt;=season_lo,MONTH(G5913)*100+DAY(G5913)&lt;=season_hi),1,0))</f>
        <v/>
      </c>
      <c r="I5913">
        <f>IF(G5913="","",G5913-first_day+1)</f>
        <v/>
      </c>
      <c r="J5913" s="27">
        <f>IF(I5913="","",INDEX(Daily!$J$2:$J$421,I5913))</f>
        <v/>
      </c>
      <c r="K5913" s="27">
        <f>IF(J5913="","",J5913+cat_offset)</f>
        <v/>
      </c>
      <c r="L5913" s="27">
        <f>IF(J5913="","",MAX(0,E5913-J5913)^2)</f>
        <v/>
      </c>
      <c r="M5913" s="27">
        <f>IF(J5913="","",MAX(0,E5913-(J5913+twcdh_off))^2)</f>
        <v/>
      </c>
      <c r="N5913" s="27">
        <f>IF(E5913="","",MAX(0,E5913-swcdh_thr)^2)</f>
        <v/>
      </c>
      <c r="O5913">
        <f>IF(K5913="","",ROUND(E5913-K5913,0))</f>
        <v/>
      </c>
      <c r="P5913">
        <f>IF(O5913="","",IF(O5913&gt;=1,O5913,0))</f>
        <v/>
      </c>
      <c r="Q5913" s="27">
        <f>IF(E5913="","",MAX(0,E5913-22))</f>
        <v/>
      </c>
      <c r="R5913" s="27">
        <f>IF(H5913=1,E5913,"")</f>
        <v/>
      </c>
      <c r="S5913" s="27">
        <f>IF(AND(H5913=1,J5913&lt;&gt;""),E5913-J5913,"")</f>
        <v/>
      </c>
      <c r="T5913">
        <f>IF(G5913="","",MONTH(G5913))</f>
        <v/>
      </c>
    </row>
    <row r="5914">
      <c r="A5914" s="24" t="n">
        <v>2020</v>
      </c>
      <c r="B5914" s="24" t="n">
        <v>9</v>
      </c>
      <c r="C5914" s="24" t="n">
        <v>3</v>
      </c>
      <c r="D5914" s="24" t="n">
        <v>9</v>
      </c>
      <c r="E5914" s="24" t="n">
        <v>14.81</v>
      </c>
      <c r="F5914" s="25">
        <f>IF($E5914="","",DATE(IF($A5914="",nominal_year,$A5914),$B5914,$C5914)+($D5914-IF(LEFT(hour_conv,1)="1",1,0))/24)</f>
        <v/>
      </c>
      <c r="G5914" s="26">
        <f>IF(F5914="","",INT(F5914))</f>
        <v/>
      </c>
      <c r="H5914">
        <f>IF(G5914="","",IF(AND(MONTH(G5914)*100+DAY(G5914)&gt;=season_lo,MONTH(G5914)*100+DAY(G5914)&lt;=season_hi),1,0))</f>
        <v/>
      </c>
      <c r="I5914">
        <f>IF(G5914="","",G5914-first_day+1)</f>
        <v/>
      </c>
      <c r="J5914" s="27">
        <f>IF(I5914="","",INDEX(Daily!$J$2:$J$421,I5914))</f>
        <v/>
      </c>
      <c r="K5914" s="27">
        <f>IF(J5914="","",J5914+cat_offset)</f>
        <v/>
      </c>
      <c r="L5914" s="27">
        <f>IF(J5914="","",MAX(0,E5914-J5914)^2)</f>
        <v/>
      </c>
      <c r="M5914" s="27">
        <f>IF(J5914="","",MAX(0,E5914-(J5914+twcdh_off))^2)</f>
        <v/>
      </c>
      <c r="N5914" s="27">
        <f>IF(E5914="","",MAX(0,E5914-swcdh_thr)^2)</f>
        <v/>
      </c>
      <c r="O5914">
        <f>IF(K5914="","",ROUND(E5914-K5914,0))</f>
        <v/>
      </c>
      <c r="P5914">
        <f>IF(O5914="","",IF(O5914&gt;=1,O5914,0))</f>
        <v/>
      </c>
      <c r="Q5914" s="27">
        <f>IF(E5914="","",MAX(0,E5914-22))</f>
        <v/>
      </c>
      <c r="R5914" s="27">
        <f>IF(H5914=1,E5914,"")</f>
        <v/>
      </c>
      <c r="S5914" s="27">
        <f>IF(AND(H5914=1,J5914&lt;&gt;""),E5914-J5914,"")</f>
        <v/>
      </c>
      <c r="T5914">
        <f>IF(G5914="","",MONTH(G5914))</f>
        <v/>
      </c>
    </row>
    <row r="5915">
      <c r="A5915" s="24" t="n">
        <v>2020</v>
      </c>
      <c r="B5915" s="24" t="n">
        <v>9</v>
      </c>
      <c r="C5915" s="24" t="n">
        <v>3</v>
      </c>
      <c r="D5915" s="24" t="n">
        <v>10</v>
      </c>
      <c r="E5915" s="24" t="n">
        <v>17.39</v>
      </c>
      <c r="F5915" s="25">
        <f>IF($E5915="","",DATE(IF($A5915="",nominal_year,$A5915),$B5915,$C5915)+($D5915-IF(LEFT(hour_conv,1)="1",1,0))/24)</f>
        <v/>
      </c>
      <c r="G5915" s="26">
        <f>IF(F5915="","",INT(F5915))</f>
        <v/>
      </c>
      <c r="H5915">
        <f>IF(G5915="","",IF(AND(MONTH(G5915)*100+DAY(G5915)&gt;=season_lo,MONTH(G5915)*100+DAY(G5915)&lt;=season_hi),1,0))</f>
        <v/>
      </c>
      <c r="I5915">
        <f>IF(G5915="","",G5915-first_day+1)</f>
        <v/>
      </c>
      <c r="J5915" s="27">
        <f>IF(I5915="","",INDEX(Daily!$J$2:$J$421,I5915))</f>
        <v/>
      </c>
      <c r="K5915" s="27">
        <f>IF(J5915="","",J5915+cat_offset)</f>
        <v/>
      </c>
      <c r="L5915" s="27">
        <f>IF(J5915="","",MAX(0,E5915-J5915)^2)</f>
        <v/>
      </c>
      <c r="M5915" s="27">
        <f>IF(J5915="","",MAX(0,E5915-(J5915+twcdh_off))^2)</f>
        <v/>
      </c>
      <c r="N5915" s="27">
        <f>IF(E5915="","",MAX(0,E5915-swcdh_thr)^2)</f>
        <v/>
      </c>
      <c r="O5915">
        <f>IF(K5915="","",ROUND(E5915-K5915,0))</f>
        <v/>
      </c>
      <c r="P5915">
        <f>IF(O5915="","",IF(O5915&gt;=1,O5915,0))</f>
        <v/>
      </c>
      <c r="Q5915" s="27">
        <f>IF(E5915="","",MAX(0,E5915-22))</f>
        <v/>
      </c>
      <c r="R5915" s="27">
        <f>IF(H5915=1,E5915,"")</f>
        <v/>
      </c>
      <c r="S5915" s="27">
        <f>IF(AND(H5915=1,J5915&lt;&gt;""),E5915-J5915,"")</f>
        <v/>
      </c>
      <c r="T5915">
        <f>IF(G5915="","",MONTH(G5915))</f>
        <v/>
      </c>
    </row>
    <row r="5916">
      <c r="A5916" s="24" t="n">
        <v>2020</v>
      </c>
      <c r="B5916" s="24" t="n">
        <v>9</v>
      </c>
      <c r="C5916" s="24" t="n">
        <v>3</v>
      </c>
      <c r="D5916" s="24" t="n">
        <v>11</v>
      </c>
      <c r="E5916" s="24" t="n">
        <v>17.53</v>
      </c>
      <c r="F5916" s="25">
        <f>IF($E5916="","",DATE(IF($A5916="",nominal_year,$A5916),$B5916,$C5916)+($D5916-IF(LEFT(hour_conv,1)="1",1,0))/24)</f>
        <v/>
      </c>
      <c r="G5916" s="26">
        <f>IF(F5916="","",INT(F5916))</f>
        <v/>
      </c>
      <c r="H5916">
        <f>IF(G5916="","",IF(AND(MONTH(G5916)*100+DAY(G5916)&gt;=season_lo,MONTH(G5916)*100+DAY(G5916)&lt;=season_hi),1,0))</f>
        <v/>
      </c>
      <c r="I5916">
        <f>IF(G5916="","",G5916-first_day+1)</f>
        <v/>
      </c>
      <c r="J5916" s="27">
        <f>IF(I5916="","",INDEX(Daily!$J$2:$J$421,I5916))</f>
        <v/>
      </c>
      <c r="K5916" s="27">
        <f>IF(J5916="","",J5916+cat_offset)</f>
        <v/>
      </c>
      <c r="L5916" s="27">
        <f>IF(J5916="","",MAX(0,E5916-J5916)^2)</f>
        <v/>
      </c>
      <c r="M5916" s="27">
        <f>IF(J5916="","",MAX(0,E5916-(J5916+twcdh_off))^2)</f>
        <v/>
      </c>
      <c r="N5916" s="27">
        <f>IF(E5916="","",MAX(0,E5916-swcdh_thr)^2)</f>
        <v/>
      </c>
      <c r="O5916">
        <f>IF(K5916="","",ROUND(E5916-K5916,0))</f>
        <v/>
      </c>
      <c r="P5916">
        <f>IF(O5916="","",IF(O5916&gt;=1,O5916,0))</f>
        <v/>
      </c>
      <c r="Q5916" s="27">
        <f>IF(E5916="","",MAX(0,E5916-22))</f>
        <v/>
      </c>
      <c r="R5916" s="27">
        <f>IF(H5916=1,E5916,"")</f>
        <v/>
      </c>
      <c r="S5916" s="27">
        <f>IF(AND(H5916=1,J5916&lt;&gt;""),E5916-J5916,"")</f>
        <v/>
      </c>
      <c r="T5916">
        <f>IF(G5916="","",MONTH(G5916))</f>
        <v/>
      </c>
    </row>
    <row r="5917">
      <c r="A5917" s="24" t="n">
        <v>2020</v>
      </c>
      <c r="B5917" s="24" t="n">
        <v>9</v>
      </c>
      <c r="C5917" s="24" t="n">
        <v>3</v>
      </c>
      <c r="D5917" s="24" t="n">
        <v>12</v>
      </c>
      <c r="E5917" s="24" t="n">
        <v>19.47</v>
      </c>
      <c r="F5917" s="25">
        <f>IF($E5917="","",DATE(IF($A5917="",nominal_year,$A5917),$B5917,$C5917)+($D5917-IF(LEFT(hour_conv,1)="1",1,0))/24)</f>
        <v/>
      </c>
      <c r="G5917" s="26">
        <f>IF(F5917="","",INT(F5917))</f>
        <v/>
      </c>
      <c r="H5917">
        <f>IF(G5917="","",IF(AND(MONTH(G5917)*100+DAY(G5917)&gt;=season_lo,MONTH(G5917)*100+DAY(G5917)&lt;=season_hi),1,0))</f>
        <v/>
      </c>
      <c r="I5917">
        <f>IF(G5917="","",G5917-first_day+1)</f>
        <v/>
      </c>
      <c r="J5917" s="27">
        <f>IF(I5917="","",INDEX(Daily!$J$2:$J$421,I5917))</f>
        <v/>
      </c>
      <c r="K5917" s="27">
        <f>IF(J5917="","",J5917+cat_offset)</f>
        <v/>
      </c>
      <c r="L5917" s="27">
        <f>IF(J5917="","",MAX(0,E5917-J5917)^2)</f>
        <v/>
      </c>
      <c r="M5917" s="27">
        <f>IF(J5917="","",MAX(0,E5917-(J5917+twcdh_off))^2)</f>
        <v/>
      </c>
      <c r="N5917" s="27">
        <f>IF(E5917="","",MAX(0,E5917-swcdh_thr)^2)</f>
        <v/>
      </c>
      <c r="O5917">
        <f>IF(K5917="","",ROUND(E5917-K5917,0))</f>
        <v/>
      </c>
      <c r="P5917">
        <f>IF(O5917="","",IF(O5917&gt;=1,O5917,0))</f>
        <v/>
      </c>
      <c r="Q5917" s="27">
        <f>IF(E5917="","",MAX(0,E5917-22))</f>
        <v/>
      </c>
      <c r="R5917" s="27">
        <f>IF(H5917=1,E5917,"")</f>
        <v/>
      </c>
      <c r="S5917" s="27">
        <f>IF(AND(H5917=1,J5917&lt;&gt;""),E5917-J5917,"")</f>
        <v/>
      </c>
      <c r="T5917">
        <f>IF(G5917="","",MONTH(G5917))</f>
        <v/>
      </c>
    </row>
    <row r="5918">
      <c r="A5918" s="24" t="n">
        <v>2020</v>
      </c>
      <c r="B5918" s="24" t="n">
        <v>9</v>
      </c>
      <c r="C5918" s="24" t="n">
        <v>3</v>
      </c>
      <c r="D5918" s="24" t="n">
        <v>13</v>
      </c>
      <c r="E5918" s="24" t="n">
        <v>19.73</v>
      </c>
      <c r="F5918" s="25">
        <f>IF($E5918="","",DATE(IF($A5918="",nominal_year,$A5918),$B5918,$C5918)+($D5918-IF(LEFT(hour_conv,1)="1",1,0))/24)</f>
        <v/>
      </c>
      <c r="G5918" s="26">
        <f>IF(F5918="","",INT(F5918))</f>
        <v/>
      </c>
      <c r="H5918">
        <f>IF(G5918="","",IF(AND(MONTH(G5918)*100+DAY(G5918)&gt;=season_lo,MONTH(G5918)*100+DAY(G5918)&lt;=season_hi),1,0))</f>
        <v/>
      </c>
      <c r="I5918">
        <f>IF(G5918="","",G5918-first_day+1)</f>
        <v/>
      </c>
      <c r="J5918" s="27">
        <f>IF(I5918="","",INDEX(Daily!$J$2:$J$421,I5918))</f>
        <v/>
      </c>
      <c r="K5918" s="27">
        <f>IF(J5918="","",J5918+cat_offset)</f>
        <v/>
      </c>
      <c r="L5918" s="27">
        <f>IF(J5918="","",MAX(0,E5918-J5918)^2)</f>
        <v/>
      </c>
      <c r="M5918" s="27">
        <f>IF(J5918="","",MAX(0,E5918-(J5918+twcdh_off))^2)</f>
        <v/>
      </c>
      <c r="N5918" s="27">
        <f>IF(E5918="","",MAX(0,E5918-swcdh_thr)^2)</f>
        <v/>
      </c>
      <c r="O5918">
        <f>IF(K5918="","",ROUND(E5918-K5918,0))</f>
        <v/>
      </c>
      <c r="P5918">
        <f>IF(O5918="","",IF(O5918&gt;=1,O5918,0))</f>
        <v/>
      </c>
      <c r="Q5918" s="27">
        <f>IF(E5918="","",MAX(0,E5918-22))</f>
        <v/>
      </c>
      <c r="R5918" s="27">
        <f>IF(H5918=1,E5918,"")</f>
        <v/>
      </c>
      <c r="S5918" s="27">
        <f>IF(AND(H5918=1,J5918&lt;&gt;""),E5918-J5918,"")</f>
        <v/>
      </c>
      <c r="T5918">
        <f>IF(G5918="","",MONTH(G5918))</f>
        <v/>
      </c>
    </row>
    <row r="5919">
      <c r="A5919" s="24" t="n">
        <v>2020</v>
      </c>
      <c r="B5919" s="24" t="n">
        <v>9</v>
      </c>
      <c r="C5919" s="24" t="n">
        <v>3</v>
      </c>
      <c r="D5919" s="24" t="n">
        <v>14</v>
      </c>
      <c r="E5919" s="24" t="n">
        <v>19.92</v>
      </c>
      <c r="F5919" s="25">
        <f>IF($E5919="","",DATE(IF($A5919="",nominal_year,$A5919),$B5919,$C5919)+($D5919-IF(LEFT(hour_conv,1)="1",1,0))/24)</f>
        <v/>
      </c>
      <c r="G5919" s="26">
        <f>IF(F5919="","",INT(F5919))</f>
        <v/>
      </c>
      <c r="H5919">
        <f>IF(G5919="","",IF(AND(MONTH(G5919)*100+DAY(G5919)&gt;=season_lo,MONTH(G5919)*100+DAY(G5919)&lt;=season_hi),1,0))</f>
        <v/>
      </c>
      <c r="I5919">
        <f>IF(G5919="","",G5919-first_day+1)</f>
        <v/>
      </c>
      <c r="J5919" s="27">
        <f>IF(I5919="","",INDEX(Daily!$J$2:$J$421,I5919))</f>
        <v/>
      </c>
      <c r="K5919" s="27">
        <f>IF(J5919="","",J5919+cat_offset)</f>
        <v/>
      </c>
      <c r="L5919" s="27">
        <f>IF(J5919="","",MAX(0,E5919-J5919)^2)</f>
        <v/>
      </c>
      <c r="M5919" s="27">
        <f>IF(J5919="","",MAX(0,E5919-(J5919+twcdh_off))^2)</f>
        <v/>
      </c>
      <c r="N5919" s="27">
        <f>IF(E5919="","",MAX(0,E5919-swcdh_thr)^2)</f>
        <v/>
      </c>
      <c r="O5919">
        <f>IF(K5919="","",ROUND(E5919-K5919,0))</f>
        <v/>
      </c>
      <c r="P5919">
        <f>IF(O5919="","",IF(O5919&gt;=1,O5919,0))</f>
        <v/>
      </c>
      <c r="Q5919" s="27">
        <f>IF(E5919="","",MAX(0,E5919-22))</f>
        <v/>
      </c>
      <c r="R5919" s="27">
        <f>IF(H5919=1,E5919,"")</f>
        <v/>
      </c>
      <c r="S5919" s="27">
        <f>IF(AND(H5919=1,J5919&lt;&gt;""),E5919-J5919,"")</f>
        <v/>
      </c>
      <c r="T5919">
        <f>IF(G5919="","",MONTH(G5919))</f>
        <v/>
      </c>
    </row>
    <row r="5920">
      <c r="A5920" s="24" t="n">
        <v>2020</v>
      </c>
      <c r="B5920" s="24" t="n">
        <v>9</v>
      </c>
      <c r="C5920" s="24" t="n">
        <v>3</v>
      </c>
      <c r="D5920" s="24" t="n">
        <v>15</v>
      </c>
      <c r="E5920" s="24" t="n">
        <v>20.92</v>
      </c>
      <c r="F5920" s="25">
        <f>IF($E5920="","",DATE(IF($A5920="",nominal_year,$A5920),$B5920,$C5920)+($D5920-IF(LEFT(hour_conv,1)="1",1,0))/24)</f>
        <v/>
      </c>
      <c r="G5920" s="26">
        <f>IF(F5920="","",INT(F5920))</f>
        <v/>
      </c>
      <c r="H5920">
        <f>IF(G5920="","",IF(AND(MONTH(G5920)*100+DAY(G5920)&gt;=season_lo,MONTH(G5920)*100+DAY(G5920)&lt;=season_hi),1,0))</f>
        <v/>
      </c>
      <c r="I5920">
        <f>IF(G5920="","",G5920-first_day+1)</f>
        <v/>
      </c>
      <c r="J5920" s="27">
        <f>IF(I5920="","",INDEX(Daily!$J$2:$J$421,I5920))</f>
        <v/>
      </c>
      <c r="K5920" s="27">
        <f>IF(J5920="","",J5920+cat_offset)</f>
        <v/>
      </c>
      <c r="L5920" s="27">
        <f>IF(J5920="","",MAX(0,E5920-J5920)^2)</f>
        <v/>
      </c>
      <c r="M5920" s="27">
        <f>IF(J5920="","",MAX(0,E5920-(J5920+twcdh_off))^2)</f>
        <v/>
      </c>
      <c r="N5920" s="27">
        <f>IF(E5920="","",MAX(0,E5920-swcdh_thr)^2)</f>
        <v/>
      </c>
      <c r="O5920">
        <f>IF(K5920="","",ROUND(E5920-K5920,0))</f>
        <v/>
      </c>
      <c r="P5920">
        <f>IF(O5920="","",IF(O5920&gt;=1,O5920,0))</f>
        <v/>
      </c>
      <c r="Q5920" s="27">
        <f>IF(E5920="","",MAX(0,E5920-22))</f>
        <v/>
      </c>
      <c r="R5920" s="27">
        <f>IF(H5920=1,E5920,"")</f>
        <v/>
      </c>
      <c r="S5920" s="27">
        <f>IF(AND(H5920=1,J5920&lt;&gt;""),E5920-J5920,"")</f>
        <v/>
      </c>
      <c r="T5920">
        <f>IF(G5920="","",MONTH(G5920))</f>
        <v/>
      </c>
    </row>
    <row r="5921">
      <c r="A5921" s="24" t="n">
        <v>2020</v>
      </c>
      <c r="B5921" s="24" t="n">
        <v>9</v>
      </c>
      <c r="C5921" s="24" t="n">
        <v>3</v>
      </c>
      <c r="D5921" s="24" t="n">
        <v>16</v>
      </c>
      <c r="E5921" s="24" t="n">
        <v>21.16</v>
      </c>
      <c r="F5921" s="25">
        <f>IF($E5921="","",DATE(IF($A5921="",nominal_year,$A5921),$B5921,$C5921)+($D5921-IF(LEFT(hour_conv,1)="1",1,0))/24)</f>
        <v/>
      </c>
      <c r="G5921" s="26">
        <f>IF(F5921="","",INT(F5921))</f>
        <v/>
      </c>
      <c r="H5921">
        <f>IF(G5921="","",IF(AND(MONTH(G5921)*100+DAY(G5921)&gt;=season_lo,MONTH(G5921)*100+DAY(G5921)&lt;=season_hi),1,0))</f>
        <v/>
      </c>
      <c r="I5921">
        <f>IF(G5921="","",G5921-first_day+1)</f>
        <v/>
      </c>
      <c r="J5921" s="27">
        <f>IF(I5921="","",INDEX(Daily!$J$2:$J$421,I5921))</f>
        <v/>
      </c>
      <c r="K5921" s="27">
        <f>IF(J5921="","",J5921+cat_offset)</f>
        <v/>
      </c>
      <c r="L5921" s="27">
        <f>IF(J5921="","",MAX(0,E5921-J5921)^2)</f>
        <v/>
      </c>
      <c r="M5921" s="27">
        <f>IF(J5921="","",MAX(0,E5921-(J5921+twcdh_off))^2)</f>
        <v/>
      </c>
      <c r="N5921" s="27">
        <f>IF(E5921="","",MAX(0,E5921-swcdh_thr)^2)</f>
        <v/>
      </c>
      <c r="O5921">
        <f>IF(K5921="","",ROUND(E5921-K5921,0))</f>
        <v/>
      </c>
      <c r="P5921">
        <f>IF(O5921="","",IF(O5921&gt;=1,O5921,0))</f>
        <v/>
      </c>
      <c r="Q5921" s="27">
        <f>IF(E5921="","",MAX(0,E5921-22))</f>
        <v/>
      </c>
      <c r="R5921" s="27">
        <f>IF(H5921=1,E5921,"")</f>
        <v/>
      </c>
      <c r="S5921" s="27">
        <f>IF(AND(H5921=1,J5921&lt;&gt;""),E5921-J5921,"")</f>
        <v/>
      </c>
      <c r="T5921">
        <f>IF(G5921="","",MONTH(G5921))</f>
        <v/>
      </c>
    </row>
    <row r="5922">
      <c r="A5922" s="24" t="n">
        <v>2020</v>
      </c>
      <c r="B5922" s="24" t="n">
        <v>9</v>
      </c>
      <c r="C5922" s="24" t="n">
        <v>3</v>
      </c>
      <c r="D5922" s="24" t="n">
        <v>17</v>
      </c>
      <c r="E5922" s="24" t="n">
        <v>21.09</v>
      </c>
      <c r="F5922" s="25">
        <f>IF($E5922="","",DATE(IF($A5922="",nominal_year,$A5922),$B5922,$C5922)+($D5922-IF(LEFT(hour_conv,1)="1",1,0))/24)</f>
        <v/>
      </c>
      <c r="G5922" s="26">
        <f>IF(F5922="","",INT(F5922))</f>
        <v/>
      </c>
      <c r="H5922">
        <f>IF(G5922="","",IF(AND(MONTH(G5922)*100+DAY(G5922)&gt;=season_lo,MONTH(G5922)*100+DAY(G5922)&lt;=season_hi),1,0))</f>
        <v/>
      </c>
      <c r="I5922">
        <f>IF(G5922="","",G5922-first_day+1)</f>
        <v/>
      </c>
      <c r="J5922" s="27">
        <f>IF(I5922="","",INDEX(Daily!$J$2:$J$421,I5922))</f>
        <v/>
      </c>
      <c r="K5922" s="27">
        <f>IF(J5922="","",J5922+cat_offset)</f>
        <v/>
      </c>
      <c r="L5922" s="27">
        <f>IF(J5922="","",MAX(0,E5922-J5922)^2)</f>
        <v/>
      </c>
      <c r="M5922" s="27">
        <f>IF(J5922="","",MAX(0,E5922-(J5922+twcdh_off))^2)</f>
        <v/>
      </c>
      <c r="N5922" s="27">
        <f>IF(E5922="","",MAX(0,E5922-swcdh_thr)^2)</f>
        <v/>
      </c>
      <c r="O5922">
        <f>IF(K5922="","",ROUND(E5922-K5922,0))</f>
        <v/>
      </c>
      <c r="P5922">
        <f>IF(O5922="","",IF(O5922&gt;=1,O5922,0))</f>
        <v/>
      </c>
      <c r="Q5922" s="27">
        <f>IF(E5922="","",MAX(0,E5922-22))</f>
        <v/>
      </c>
      <c r="R5922" s="27">
        <f>IF(H5922=1,E5922,"")</f>
        <v/>
      </c>
      <c r="S5922" s="27">
        <f>IF(AND(H5922=1,J5922&lt;&gt;""),E5922-J5922,"")</f>
        <v/>
      </c>
      <c r="T5922">
        <f>IF(G5922="","",MONTH(G5922))</f>
        <v/>
      </c>
    </row>
    <row r="5923">
      <c r="A5923" s="24" t="n">
        <v>2020</v>
      </c>
      <c r="B5923" s="24" t="n">
        <v>9</v>
      </c>
      <c r="C5923" s="24" t="n">
        <v>3</v>
      </c>
      <c r="D5923" s="24" t="n">
        <v>18</v>
      </c>
      <c r="E5923" s="24" t="n">
        <v>20.85</v>
      </c>
      <c r="F5923" s="25">
        <f>IF($E5923="","",DATE(IF($A5923="",nominal_year,$A5923),$B5923,$C5923)+($D5923-IF(LEFT(hour_conv,1)="1",1,0))/24)</f>
        <v/>
      </c>
      <c r="G5923" s="26">
        <f>IF(F5923="","",INT(F5923))</f>
        <v/>
      </c>
      <c r="H5923">
        <f>IF(G5923="","",IF(AND(MONTH(G5923)*100+DAY(G5923)&gt;=season_lo,MONTH(G5923)*100+DAY(G5923)&lt;=season_hi),1,0))</f>
        <v/>
      </c>
      <c r="I5923">
        <f>IF(G5923="","",G5923-first_day+1)</f>
        <v/>
      </c>
      <c r="J5923" s="27">
        <f>IF(I5923="","",INDEX(Daily!$J$2:$J$421,I5923))</f>
        <v/>
      </c>
      <c r="K5923" s="27">
        <f>IF(J5923="","",J5923+cat_offset)</f>
        <v/>
      </c>
      <c r="L5923" s="27">
        <f>IF(J5923="","",MAX(0,E5923-J5923)^2)</f>
        <v/>
      </c>
      <c r="M5923" s="27">
        <f>IF(J5923="","",MAX(0,E5923-(J5923+twcdh_off))^2)</f>
        <v/>
      </c>
      <c r="N5923" s="27">
        <f>IF(E5923="","",MAX(0,E5923-swcdh_thr)^2)</f>
        <v/>
      </c>
      <c r="O5923">
        <f>IF(K5923="","",ROUND(E5923-K5923,0))</f>
        <v/>
      </c>
      <c r="P5923">
        <f>IF(O5923="","",IF(O5923&gt;=1,O5923,0))</f>
        <v/>
      </c>
      <c r="Q5923" s="27">
        <f>IF(E5923="","",MAX(0,E5923-22))</f>
        <v/>
      </c>
      <c r="R5923" s="27">
        <f>IF(H5923=1,E5923,"")</f>
        <v/>
      </c>
      <c r="S5923" s="27">
        <f>IF(AND(H5923=1,J5923&lt;&gt;""),E5923-J5923,"")</f>
        <v/>
      </c>
      <c r="T5923">
        <f>IF(G5923="","",MONTH(G5923))</f>
        <v/>
      </c>
    </row>
    <row r="5924">
      <c r="A5924" s="24" t="n">
        <v>2020</v>
      </c>
      <c r="B5924" s="24" t="n">
        <v>9</v>
      </c>
      <c r="C5924" s="24" t="n">
        <v>3</v>
      </c>
      <c r="D5924" s="24" t="n">
        <v>19</v>
      </c>
      <c r="E5924" s="24" t="n">
        <v>19.37</v>
      </c>
      <c r="F5924" s="25">
        <f>IF($E5924="","",DATE(IF($A5924="",nominal_year,$A5924),$B5924,$C5924)+($D5924-IF(LEFT(hour_conv,1)="1",1,0))/24)</f>
        <v/>
      </c>
      <c r="G5924" s="26">
        <f>IF(F5924="","",INT(F5924))</f>
        <v/>
      </c>
      <c r="H5924">
        <f>IF(G5924="","",IF(AND(MONTH(G5924)*100+DAY(G5924)&gt;=season_lo,MONTH(G5924)*100+DAY(G5924)&lt;=season_hi),1,0))</f>
        <v/>
      </c>
      <c r="I5924">
        <f>IF(G5924="","",G5924-first_day+1)</f>
        <v/>
      </c>
      <c r="J5924" s="27">
        <f>IF(I5924="","",INDEX(Daily!$J$2:$J$421,I5924))</f>
        <v/>
      </c>
      <c r="K5924" s="27">
        <f>IF(J5924="","",J5924+cat_offset)</f>
        <v/>
      </c>
      <c r="L5924" s="27">
        <f>IF(J5924="","",MAX(0,E5924-J5924)^2)</f>
        <v/>
      </c>
      <c r="M5924" s="27">
        <f>IF(J5924="","",MAX(0,E5924-(J5924+twcdh_off))^2)</f>
        <v/>
      </c>
      <c r="N5924" s="27">
        <f>IF(E5924="","",MAX(0,E5924-swcdh_thr)^2)</f>
        <v/>
      </c>
      <c r="O5924">
        <f>IF(K5924="","",ROUND(E5924-K5924,0))</f>
        <v/>
      </c>
      <c r="P5924">
        <f>IF(O5924="","",IF(O5924&gt;=1,O5924,0))</f>
        <v/>
      </c>
      <c r="Q5924" s="27">
        <f>IF(E5924="","",MAX(0,E5924-22))</f>
        <v/>
      </c>
      <c r="R5924" s="27">
        <f>IF(H5924=1,E5924,"")</f>
        <v/>
      </c>
      <c r="S5924" s="27">
        <f>IF(AND(H5924=1,J5924&lt;&gt;""),E5924-J5924,"")</f>
        <v/>
      </c>
      <c r="T5924">
        <f>IF(G5924="","",MONTH(G5924))</f>
        <v/>
      </c>
    </row>
    <row r="5925">
      <c r="A5925" s="24" t="n">
        <v>2020</v>
      </c>
      <c r="B5925" s="24" t="n">
        <v>9</v>
      </c>
      <c r="C5925" s="24" t="n">
        <v>3</v>
      </c>
      <c r="D5925" s="24" t="n">
        <v>20</v>
      </c>
      <c r="E5925" s="24" t="n">
        <v>19.01</v>
      </c>
      <c r="F5925" s="25">
        <f>IF($E5925="","",DATE(IF($A5925="",nominal_year,$A5925),$B5925,$C5925)+($D5925-IF(LEFT(hour_conv,1)="1",1,0))/24)</f>
        <v/>
      </c>
      <c r="G5925" s="26">
        <f>IF(F5925="","",INT(F5925))</f>
        <v/>
      </c>
      <c r="H5925">
        <f>IF(G5925="","",IF(AND(MONTH(G5925)*100+DAY(G5925)&gt;=season_lo,MONTH(G5925)*100+DAY(G5925)&lt;=season_hi),1,0))</f>
        <v/>
      </c>
      <c r="I5925">
        <f>IF(G5925="","",G5925-first_day+1)</f>
        <v/>
      </c>
      <c r="J5925" s="27">
        <f>IF(I5925="","",INDEX(Daily!$J$2:$J$421,I5925))</f>
        <v/>
      </c>
      <c r="K5925" s="27">
        <f>IF(J5925="","",J5925+cat_offset)</f>
        <v/>
      </c>
      <c r="L5925" s="27">
        <f>IF(J5925="","",MAX(0,E5925-J5925)^2)</f>
        <v/>
      </c>
      <c r="M5925" s="27">
        <f>IF(J5925="","",MAX(0,E5925-(J5925+twcdh_off))^2)</f>
        <v/>
      </c>
      <c r="N5925" s="27">
        <f>IF(E5925="","",MAX(0,E5925-swcdh_thr)^2)</f>
        <v/>
      </c>
      <c r="O5925">
        <f>IF(K5925="","",ROUND(E5925-K5925,0))</f>
        <v/>
      </c>
      <c r="P5925">
        <f>IF(O5925="","",IF(O5925&gt;=1,O5925,0))</f>
        <v/>
      </c>
      <c r="Q5925" s="27">
        <f>IF(E5925="","",MAX(0,E5925-22))</f>
        <v/>
      </c>
      <c r="R5925" s="27">
        <f>IF(H5925=1,E5925,"")</f>
        <v/>
      </c>
      <c r="S5925" s="27">
        <f>IF(AND(H5925=1,J5925&lt;&gt;""),E5925-J5925,"")</f>
        <v/>
      </c>
      <c r="T5925">
        <f>IF(G5925="","",MONTH(G5925))</f>
        <v/>
      </c>
    </row>
    <row r="5926">
      <c r="A5926" s="24" t="n">
        <v>2020</v>
      </c>
      <c r="B5926" s="24" t="n">
        <v>9</v>
      </c>
      <c r="C5926" s="24" t="n">
        <v>3</v>
      </c>
      <c r="D5926" s="24" t="n">
        <v>21</v>
      </c>
      <c r="E5926" s="24" t="n">
        <v>18.04</v>
      </c>
      <c r="F5926" s="25">
        <f>IF($E5926="","",DATE(IF($A5926="",nominal_year,$A5926),$B5926,$C5926)+($D5926-IF(LEFT(hour_conv,1)="1",1,0))/24)</f>
        <v/>
      </c>
      <c r="G5926" s="26">
        <f>IF(F5926="","",INT(F5926))</f>
        <v/>
      </c>
      <c r="H5926">
        <f>IF(G5926="","",IF(AND(MONTH(G5926)*100+DAY(G5926)&gt;=season_lo,MONTH(G5926)*100+DAY(G5926)&lt;=season_hi),1,0))</f>
        <v/>
      </c>
      <c r="I5926">
        <f>IF(G5926="","",G5926-first_day+1)</f>
        <v/>
      </c>
      <c r="J5926" s="27">
        <f>IF(I5926="","",INDEX(Daily!$J$2:$J$421,I5926))</f>
        <v/>
      </c>
      <c r="K5926" s="27">
        <f>IF(J5926="","",J5926+cat_offset)</f>
        <v/>
      </c>
      <c r="L5926" s="27">
        <f>IF(J5926="","",MAX(0,E5926-J5926)^2)</f>
        <v/>
      </c>
      <c r="M5926" s="27">
        <f>IF(J5926="","",MAX(0,E5926-(J5926+twcdh_off))^2)</f>
        <v/>
      </c>
      <c r="N5926" s="27">
        <f>IF(E5926="","",MAX(0,E5926-swcdh_thr)^2)</f>
        <v/>
      </c>
      <c r="O5926">
        <f>IF(K5926="","",ROUND(E5926-K5926,0))</f>
        <v/>
      </c>
      <c r="P5926">
        <f>IF(O5926="","",IF(O5926&gt;=1,O5926,0))</f>
        <v/>
      </c>
      <c r="Q5926" s="27">
        <f>IF(E5926="","",MAX(0,E5926-22))</f>
        <v/>
      </c>
      <c r="R5926" s="27">
        <f>IF(H5926=1,E5926,"")</f>
        <v/>
      </c>
      <c r="S5926" s="27">
        <f>IF(AND(H5926=1,J5926&lt;&gt;""),E5926-J5926,"")</f>
        <v/>
      </c>
      <c r="T5926">
        <f>IF(G5926="","",MONTH(G5926))</f>
        <v/>
      </c>
    </row>
    <row r="5927">
      <c r="A5927" s="24" t="n">
        <v>2020</v>
      </c>
      <c r="B5927" s="24" t="n">
        <v>9</v>
      </c>
      <c r="C5927" s="24" t="n">
        <v>3</v>
      </c>
      <c r="D5927" s="24" t="n">
        <v>22</v>
      </c>
      <c r="E5927" s="24" t="n">
        <v>16.49</v>
      </c>
      <c r="F5927" s="25">
        <f>IF($E5927="","",DATE(IF($A5927="",nominal_year,$A5927),$B5927,$C5927)+($D5927-IF(LEFT(hour_conv,1)="1",1,0))/24)</f>
        <v/>
      </c>
      <c r="G5927" s="26">
        <f>IF(F5927="","",INT(F5927))</f>
        <v/>
      </c>
      <c r="H5927">
        <f>IF(G5927="","",IF(AND(MONTH(G5927)*100+DAY(G5927)&gt;=season_lo,MONTH(G5927)*100+DAY(G5927)&lt;=season_hi),1,0))</f>
        <v/>
      </c>
      <c r="I5927">
        <f>IF(G5927="","",G5927-first_day+1)</f>
        <v/>
      </c>
      <c r="J5927" s="27">
        <f>IF(I5927="","",INDEX(Daily!$J$2:$J$421,I5927))</f>
        <v/>
      </c>
      <c r="K5927" s="27">
        <f>IF(J5927="","",J5927+cat_offset)</f>
        <v/>
      </c>
      <c r="L5927" s="27">
        <f>IF(J5927="","",MAX(0,E5927-J5927)^2)</f>
        <v/>
      </c>
      <c r="M5927" s="27">
        <f>IF(J5927="","",MAX(0,E5927-(J5927+twcdh_off))^2)</f>
        <v/>
      </c>
      <c r="N5927" s="27">
        <f>IF(E5927="","",MAX(0,E5927-swcdh_thr)^2)</f>
        <v/>
      </c>
      <c r="O5927">
        <f>IF(K5927="","",ROUND(E5927-K5927,0))</f>
        <v/>
      </c>
      <c r="P5927">
        <f>IF(O5927="","",IF(O5927&gt;=1,O5927,0))</f>
        <v/>
      </c>
      <c r="Q5927" s="27">
        <f>IF(E5927="","",MAX(0,E5927-22))</f>
        <v/>
      </c>
      <c r="R5927" s="27">
        <f>IF(H5927=1,E5927,"")</f>
        <v/>
      </c>
      <c r="S5927" s="27">
        <f>IF(AND(H5927=1,J5927&lt;&gt;""),E5927-J5927,"")</f>
        <v/>
      </c>
      <c r="T5927">
        <f>IF(G5927="","",MONTH(G5927))</f>
        <v/>
      </c>
    </row>
    <row r="5928">
      <c r="A5928" s="24" t="n">
        <v>2020</v>
      </c>
      <c r="B5928" s="24" t="n">
        <v>9</v>
      </c>
      <c r="C5928" s="24" t="n">
        <v>3</v>
      </c>
      <c r="D5928" s="24" t="n">
        <v>23</v>
      </c>
      <c r="E5928" s="24" t="n">
        <v>15.09</v>
      </c>
      <c r="F5928" s="25">
        <f>IF($E5928="","",DATE(IF($A5928="",nominal_year,$A5928),$B5928,$C5928)+($D5928-IF(LEFT(hour_conv,1)="1",1,0))/24)</f>
        <v/>
      </c>
      <c r="G5928" s="26">
        <f>IF(F5928="","",INT(F5928))</f>
        <v/>
      </c>
      <c r="H5928">
        <f>IF(G5928="","",IF(AND(MONTH(G5928)*100+DAY(G5928)&gt;=season_lo,MONTH(G5928)*100+DAY(G5928)&lt;=season_hi),1,0))</f>
        <v/>
      </c>
      <c r="I5928">
        <f>IF(G5928="","",G5928-first_day+1)</f>
        <v/>
      </c>
      <c r="J5928" s="27">
        <f>IF(I5928="","",INDEX(Daily!$J$2:$J$421,I5928))</f>
        <v/>
      </c>
      <c r="K5928" s="27">
        <f>IF(J5928="","",J5928+cat_offset)</f>
        <v/>
      </c>
      <c r="L5928" s="27">
        <f>IF(J5928="","",MAX(0,E5928-J5928)^2)</f>
        <v/>
      </c>
      <c r="M5928" s="27">
        <f>IF(J5928="","",MAX(0,E5928-(J5928+twcdh_off))^2)</f>
        <v/>
      </c>
      <c r="N5928" s="27">
        <f>IF(E5928="","",MAX(0,E5928-swcdh_thr)^2)</f>
        <v/>
      </c>
      <c r="O5928">
        <f>IF(K5928="","",ROUND(E5928-K5928,0))</f>
        <v/>
      </c>
      <c r="P5928">
        <f>IF(O5928="","",IF(O5928&gt;=1,O5928,0))</f>
        <v/>
      </c>
      <c r="Q5928" s="27">
        <f>IF(E5928="","",MAX(0,E5928-22))</f>
        <v/>
      </c>
      <c r="R5928" s="27">
        <f>IF(H5928=1,E5928,"")</f>
        <v/>
      </c>
      <c r="S5928" s="27">
        <f>IF(AND(H5928=1,J5928&lt;&gt;""),E5928-J5928,"")</f>
        <v/>
      </c>
      <c r="T5928">
        <f>IF(G5928="","",MONTH(G5928))</f>
        <v/>
      </c>
    </row>
    <row r="5929">
      <c r="A5929" s="24" t="n">
        <v>2020</v>
      </c>
      <c r="B5929" s="24" t="n">
        <v>9</v>
      </c>
      <c r="C5929" s="24" t="n">
        <v>3</v>
      </c>
      <c r="D5929" s="24" t="n">
        <v>24</v>
      </c>
      <c r="E5929" s="24" t="n">
        <v>14.02</v>
      </c>
      <c r="F5929" s="25">
        <f>IF($E5929="","",DATE(IF($A5929="",nominal_year,$A5929),$B5929,$C5929)+($D5929-IF(LEFT(hour_conv,1)="1",1,0))/24)</f>
        <v/>
      </c>
      <c r="G5929" s="26">
        <f>IF(F5929="","",INT(F5929))</f>
        <v/>
      </c>
      <c r="H5929">
        <f>IF(G5929="","",IF(AND(MONTH(G5929)*100+DAY(G5929)&gt;=season_lo,MONTH(G5929)*100+DAY(G5929)&lt;=season_hi),1,0))</f>
        <v/>
      </c>
      <c r="I5929">
        <f>IF(G5929="","",G5929-first_day+1)</f>
        <v/>
      </c>
      <c r="J5929" s="27">
        <f>IF(I5929="","",INDEX(Daily!$J$2:$J$421,I5929))</f>
        <v/>
      </c>
      <c r="K5929" s="27">
        <f>IF(J5929="","",J5929+cat_offset)</f>
        <v/>
      </c>
      <c r="L5929" s="27">
        <f>IF(J5929="","",MAX(0,E5929-J5929)^2)</f>
        <v/>
      </c>
      <c r="M5929" s="27">
        <f>IF(J5929="","",MAX(0,E5929-(J5929+twcdh_off))^2)</f>
        <v/>
      </c>
      <c r="N5929" s="27">
        <f>IF(E5929="","",MAX(0,E5929-swcdh_thr)^2)</f>
        <v/>
      </c>
      <c r="O5929">
        <f>IF(K5929="","",ROUND(E5929-K5929,0))</f>
        <v/>
      </c>
      <c r="P5929">
        <f>IF(O5929="","",IF(O5929&gt;=1,O5929,0))</f>
        <v/>
      </c>
      <c r="Q5929" s="27">
        <f>IF(E5929="","",MAX(0,E5929-22))</f>
        <v/>
      </c>
      <c r="R5929" s="27">
        <f>IF(H5929=1,E5929,"")</f>
        <v/>
      </c>
      <c r="S5929" s="27">
        <f>IF(AND(H5929=1,J5929&lt;&gt;""),E5929-J5929,"")</f>
        <v/>
      </c>
      <c r="T5929">
        <f>IF(G5929="","",MONTH(G5929))</f>
        <v/>
      </c>
    </row>
    <row r="5930">
      <c r="A5930" s="24" t="n">
        <v>2020</v>
      </c>
      <c r="B5930" s="24" t="n">
        <v>9</v>
      </c>
      <c r="C5930" s="24" t="n">
        <v>4</v>
      </c>
      <c r="D5930" s="24" t="n">
        <v>1</v>
      </c>
      <c r="E5930" s="24" t="n">
        <v>13.56</v>
      </c>
      <c r="F5930" s="25">
        <f>IF($E5930="","",DATE(IF($A5930="",nominal_year,$A5930),$B5930,$C5930)+($D5930-IF(LEFT(hour_conv,1)="1",1,0))/24)</f>
        <v/>
      </c>
      <c r="G5930" s="26">
        <f>IF(F5930="","",INT(F5930))</f>
        <v/>
      </c>
      <c r="H5930">
        <f>IF(G5930="","",IF(AND(MONTH(G5930)*100+DAY(G5930)&gt;=season_lo,MONTH(G5930)*100+DAY(G5930)&lt;=season_hi),1,0))</f>
        <v/>
      </c>
      <c r="I5930">
        <f>IF(G5930="","",G5930-first_day+1)</f>
        <v/>
      </c>
      <c r="J5930" s="27">
        <f>IF(I5930="","",INDEX(Daily!$J$2:$J$421,I5930))</f>
        <v/>
      </c>
      <c r="K5930" s="27">
        <f>IF(J5930="","",J5930+cat_offset)</f>
        <v/>
      </c>
      <c r="L5930" s="27">
        <f>IF(J5930="","",MAX(0,E5930-J5930)^2)</f>
        <v/>
      </c>
      <c r="M5930" s="27">
        <f>IF(J5930="","",MAX(0,E5930-(J5930+twcdh_off))^2)</f>
        <v/>
      </c>
      <c r="N5930" s="27">
        <f>IF(E5930="","",MAX(0,E5930-swcdh_thr)^2)</f>
        <v/>
      </c>
      <c r="O5930">
        <f>IF(K5930="","",ROUND(E5930-K5930,0))</f>
        <v/>
      </c>
      <c r="P5930">
        <f>IF(O5930="","",IF(O5930&gt;=1,O5930,0))</f>
        <v/>
      </c>
      <c r="Q5930" s="27">
        <f>IF(E5930="","",MAX(0,E5930-22))</f>
        <v/>
      </c>
      <c r="R5930" s="27">
        <f>IF(H5930=1,E5930,"")</f>
        <v/>
      </c>
      <c r="S5930" s="27">
        <f>IF(AND(H5930=1,J5930&lt;&gt;""),E5930-J5930,"")</f>
        <v/>
      </c>
      <c r="T5930">
        <f>IF(G5930="","",MONTH(G5930))</f>
        <v/>
      </c>
    </row>
    <row r="5931">
      <c r="A5931" s="24" t="n">
        <v>2020</v>
      </c>
      <c r="B5931" s="24" t="n">
        <v>9</v>
      </c>
      <c r="C5931" s="24" t="n">
        <v>4</v>
      </c>
      <c r="D5931" s="24" t="n">
        <v>2</v>
      </c>
      <c r="E5931" s="24" t="n">
        <v>12.88</v>
      </c>
      <c r="F5931" s="25">
        <f>IF($E5931="","",DATE(IF($A5931="",nominal_year,$A5931),$B5931,$C5931)+($D5931-IF(LEFT(hour_conv,1)="1",1,0))/24)</f>
        <v/>
      </c>
      <c r="G5931" s="26">
        <f>IF(F5931="","",INT(F5931))</f>
        <v/>
      </c>
      <c r="H5931">
        <f>IF(G5931="","",IF(AND(MONTH(G5931)*100+DAY(G5931)&gt;=season_lo,MONTH(G5931)*100+DAY(G5931)&lt;=season_hi),1,0))</f>
        <v/>
      </c>
      <c r="I5931">
        <f>IF(G5931="","",G5931-first_day+1)</f>
        <v/>
      </c>
      <c r="J5931" s="27">
        <f>IF(I5931="","",INDEX(Daily!$J$2:$J$421,I5931))</f>
        <v/>
      </c>
      <c r="K5931" s="27">
        <f>IF(J5931="","",J5931+cat_offset)</f>
        <v/>
      </c>
      <c r="L5931" s="27">
        <f>IF(J5931="","",MAX(0,E5931-J5931)^2)</f>
        <v/>
      </c>
      <c r="M5931" s="27">
        <f>IF(J5931="","",MAX(0,E5931-(J5931+twcdh_off))^2)</f>
        <v/>
      </c>
      <c r="N5931" s="27">
        <f>IF(E5931="","",MAX(0,E5931-swcdh_thr)^2)</f>
        <v/>
      </c>
      <c r="O5931">
        <f>IF(K5931="","",ROUND(E5931-K5931,0))</f>
        <v/>
      </c>
      <c r="P5931">
        <f>IF(O5931="","",IF(O5931&gt;=1,O5931,0))</f>
        <v/>
      </c>
      <c r="Q5931" s="27">
        <f>IF(E5931="","",MAX(0,E5931-22))</f>
        <v/>
      </c>
      <c r="R5931" s="27">
        <f>IF(H5931=1,E5931,"")</f>
        <v/>
      </c>
      <c r="S5931" s="27">
        <f>IF(AND(H5931=1,J5931&lt;&gt;""),E5931-J5931,"")</f>
        <v/>
      </c>
      <c r="T5931">
        <f>IF(G5931="","",MONTH(G5931))</f>
        <v/>
      </c>
    </row>
    <row r="5932">
      <c r="A5932" s="24" t="n">
        <v>2020</v>
      </c>
      <c r="B5932" s="24" t="n">
        <v>9</v>
      </c>
      <c r="C5932" s="24" t="n">
        <v>4</v>
      </c>
      <c r="D5932" s="24" t="n">
        <v>3</v>
      </c>
      <c r="E5932" s="24" t="n">
        <v>11.79</v>
      </c>
      <c r="F5932" s="25">
        <f>IF($E5932="","",DATE(IF($A5932="",nominal_year,$A5932),$B5932,$C5932)+($D5932-IF(LEFT(hour_conv,1)="1",1,0))/24)</f>
        <v/>
      </c>
      <c r="G5932" s="26">
        <f>IF(F5932="","",INT(F5932))</f>
        <v/>
      </c>
      <c r="H5932">
        <f>IF(G5932="","",IF(AND(MONTH(G5932)*100+DAY(G5932)&gt;=season_lo,MONTH(G5932)*100+DAY(G5932)&lt;=season_hi),1,0))</f>
        <v/>
      </c>
      <c r="I5932">
        <f>IF(G5932="","",G5932-first_day+1)</f>
        <v/>
      </c>
      <c r="J5932" s="27">
        <f>IF(I5932="","",INDEX(Daily!$J$2:$J$421,I5932))</f>
        <v/>
      </c>
      <c r="K5932" s="27">
        <f>IF(J5932="","",J5932+cat_offset)</f>
        <v/>
      </c>
      <c r="L5932" s="27">
        <f>IF(J5932="","",MAX(0,E5932-J5932)^2)</f>
        <v/>
      </c>
      <c r="M5932" s="27">
        <f>IF(J5932="","",MAX(0,E5932-(J5932+twcdh_off))^2)</f>
        <v/>
      </c>
      <c r="N5932" s="27">
        <f>IF(E5932="","",MAX(0,E5932-swcdh_thr)^2)</f>
        <v/>
      </c>
      <c r="O5932">
        <f>IF(K5932="","",ROUND(E5932-K5932,0))</f>
        <v/>
      </c>
      <c r="P5932">
        <f>IF(O5932="","",IF(O5932&gt;=1,O5932,0))</f>
        <v/>
      </c>
      <c r="Q5932" s="27">
        <f>IF(E5932="","",MAX(0,E5932-22))</f>
        <v/>
      </c>
      <c r="R5932" s="27">
        <f>IF(H5932=1,E5932,"")</f>
        <v/>
      </c>
      <c r="S5932" s="27">
        <f>IF(AND(H5932=1,J5932&lt;&gt;""),E5932-J5932,"")</f>
        <v/>
      </c>
      <c r="T5932">
        <f>IF(G5932="","",MONTH(G5932))</f>
        <v/>
      </c>
    </row>
    <row r="5933">
      <c r="A5933" s="24" t="n">
        <v>2020</v>
      </c>
      <c r="B5933" s="24" t="n">
        <v>9</v>
      </c>
      <c r="C5933" s="24" t="n">
        <v>4</v>
      </c>
      <c r="D5933" s="24" t="n">
        <v>4</v>
      </c>
      <c r="E5933" s="24" t="n">
        <v>11.44</v>
      </c>
      <c r="F5933" s="25">
        <f>IF($E5933="","",DATE(IF($A5933="",nominal_year,$A5933),$B5933,$C5933)+($D5933-IF(LEFT(hour_conv,1)="1",1,0))/24)</f>
        <v/>
      </c>
      <c r="G5933" s="26">
        <f>IF(F5933="","",INT(F5933))</f>
        <v/>
      </c>
      <c r="H5933">
        <f>IF(G5933="","",IF(AND(MONTH(G5933)*100+DAY(G5933)&gt;=season_lo,MONTH(G5933)*100+DAY(G5933)&lt;=season_hi),1,0))</f>
        <v/>
      </c>
      <c r="I5933">
        <f>IF(G5933="","",G5933-first_day+1)</f>
        <v/>
      </c>
      <c r="J5933" s="27">
        <f>IF(I5933="","",INDEX(Daily!$J$2:$J$421,I5933))</f>
        <v/>
      </c>
      <c r="K5933" s="27">
        <f>IF(J5933="","",J5933+cat_offset)</f>
        <v/>
      </c>
      <c r="L5933" s="27">
        <f>IF(J5933="","",MAX(0,E5933-J5933)^2)</f>
        <v/>
      </c>
      <c r="M5933" s="27">
        <f>IF(J5933="","",MAX(0,E5933-(J5933+twcdh_off))^2)</f>
        <v/>
      </c>
      <c r="N5933" s="27">
        <f>IF(E5933="","",MAX(0,E5933-swcdh_thr)^2)</f>
        <v/>
      </c>
      <c r="O5933">
        <f>IF(K5933="","",ROUND(E5933-K5933,0))</f>
        <v/>
      </c>
      <c r="P5933">
        <f>IF(O5933="","",IF(O5933&gt;=1,O5933,0))</f>
        <v/>
      </c>
      <c r="Q5933" s="27">
        <f>IF(E5933="","",MAX(0,E5933-22))</f>
        <v/>
      </c>
      <c r="R5933" s="27">
        <f>IF(H5933=1,E5933,"")</f>
        <v/>
      </c>
      <c r="S5933" s="27">
        <f>IF(AND(H5933=1,J5933&lt;&gt;""),E5933-J5933,"")</f>
        <v/>
      </c>
      <c r="T5933">
        <f>IF(G5933="","",MONTH(G5933))</f>
        <v/>
      </c>
    </row>
    <row r="5934">
      <c r="A5934" s="24" t="n">
        <v>2020</v>
      </c>
      <c r="B5934" s="24" t="n">
        <v>9</v>
      </c>
      <c r="C5934" s="24" t="n">
        <v>4</v>
      </c>
      <c r="D5934" s="24" t="n">
        <v>5</v>
      </c>
      <c r="E5934" s="24" t="n">
        <v>12.61</v>
      </c>
      <c r="F5934" s="25">
        <f>IF($E5934="","",DATE(IF($A5934="",nominal_year,$A5934),$B5934,$C5934)+($D5934-IF(LEFT(hour_conv,1)="1",1,0))/24)</f>
        <v/>
      </c>
      <c r="G5934" s="26">
        <f>IF(F5934="","",INT(F5934))</f>
        <v/>
      </c>
      <c r="H5934">
        <f>IF(G5934="","",IF(AND(MONTH(G5934)*100+DAY(G5934)&gt;=season_lo,MONTH(G5934)*100+DAY(G5934)&lt;=season_hi),1,0))</f>
        <v/>
      </c>
      <c r="I5934">
        <f>IF(G5934="","",G5934-first_day+1)</f>
        <v/>
      </c>
      <c r="J5934" s="27">
        <f>IF(I5934="","",INDEX(Daily!$J$2:$J$421,I5934))</f>
        <v/>
      </c>
      <c r="K5934" s="27">
        <f>IF(J5934="","",J5934+cat_offset)</f>
        <v/>
      </c>
      <c r="L5934" s="27">
        <f>IF(J5934="","",MAX(0,E5934-J5934)^2)</f>
        <v/>
      </c>
      <c r="M5934" s="27">
        <f>IF(J5934="","",MAX(0,E5934-(J5934+twcdh_off))^2)</f>
        <v/>
      </c>
      <c r="N5934" s="27">
        <f>IF(E5934="","",MAX(0,E5934-swcdh_thr)^2)</f>
        <v/>
      </c>
      <c r="O5934">
        <f>IF(K5934="","",ROUND(E5934-K5934,0))</f>
        <v/>
      </c>
      <c r="P5934">
        <f>IF(O5934="","",IF(O5934&gt;=1,O5934,0))</f>
        <v/>
      </c>
      <c r="Q5934" s="27">
        <f>IF(E5934="","",MAX(0,E5934-22))</f>
        <v/>
      </c>
      <c r="R5934" s="27">
        <f>IF(H5934=1,E5934,"")</f>
        <v/>
      </c>
      <c r="S5934" s="27">
        <f>IF(AND(H5934=1,J5934&lt;&gt;""),E5934-J5934,"")</f>
        <v/>
      </c>
      <c r="T5934">
        <f>IF(G5934="","",MONTH(G5934))</f>
        <v/>
      </c>
    </row>
    <row r="5935">
      <c r="A5935" s="24" t="n">
        <v>2020</v>
      </c>
      <c r="B5935" s="24" t="n">
        <v>9</v>
      </c>
      <c r="C5935" s="24" t="n">
        <v>4</v>
      </c>
      <c r="D5935" s="24" t="n">
        <v>6</v>
      </c>
      <c r="E5935" s="24" t="n">
        <v>11.93</v>
      </c>
      <c r="F5935" s="25">
        <f>IF($E5935="","",DATE(IF($A5935="",nominal_year,$A5935),$B5935,$C5935)+($D5935-IF(LEFT(hour_conv,1)="1",1,0))/24)</f>
        <v/>
      </c>
      <c r="G5935" s="26">
        <f>IF(F5935="","",INT(F5935))</f>
        <v/>
      </c>
      <c r="H5935">
        <f>IF(G5935="","",IF(AND(MONTH(G5935)*100+DAY(G5935)&gt;=season_lo,MONTH(G5935)*100+DAY(G5935)&lt;=season_hi),1,0))</f>
        <v/>
      </c>
      <c r="I5935">
        <f>IF(G5935="","",G5935-first_day+1)</f>
        <v/>
      </c>
      <c r="J5935" s="27">
        <f>IF(I5935="","",INDEX(Daily!$J$2:$J$421,I5935))</f>
        <v/>
      </c>
      <c r="K5935" s="27">
        <f>IF(J5935="","",J5935+cat_offset)</f>
        <v/>
      </c>
      <c r="L5935" s="27">
        <f>IF(J5935="","",MAX(0,E5935-J5935)^2)</f>
        <v/>
      </c>
      <c r="M5935" s="27">
        <f>IF(J5935="","",MAX(0,E5935-(J5935+twcdh_off))^2)</f>
        <v/>
      </c>
      <c r="N5935" s="27">
        <f>IF(E5935="","",MAX(0,E5935-swcdh_thr)^2)</f>
        <v/>
      </c>
      <c r="O5935">
        <f>IF(K5935="","",ROUND(E5935-K5935,0))</f>
        <v/>
      </c>
      <c r="P5935">
        <f>IF(O5935="","",IF(O5935&gt;=1,O5935,0))</f>
        <v/>
      </c>
      <c r="Q5935" s="27">
        <f>IF(E5935="","",MAX(0,E5935-22))</f>
        <v/>
      </c>
      <c r="R5935" s="27">
        <f>IF(H5935=1,E5935,"")</f>
        <v/>
      </c>
      <c r="S5935" s="27">
        <f>IF(AND(H5935=1,J5935&lt;&gt;""),E5935-J5935,"")</f>
        <v/>
      </c>
      <c r="T5935">
        <f>IF(G5935="","",MONTH(G5935))</f>
        <v/>
      </c>
    </row>
    <row r="5936">
      <c r="A5936" s="24" t="n">
        <v>2020</v>
      </c>
      <c r="B5936" s="24" t="n">
        <v>9</v>
      </c>
      <c r="C5936" s="24" t="n">
        <v>4</v>
      </c>
      <c r="D5936" s="24" t="n">
        <v>7</v>
      </c>
      <c r="E5936" s="24" t="n">
        <v>13.31</v>
      </c>
      <c r="F5936" s="25">
        <f>IF($E5936="","",DATE(IF($A5936="",nominal_year,$A5936),$B5936,$C5936)+($D5936-IF(LEFT(hour_conv,1)="1",1,0))/24)</f>
        <v/>
      </c>
      <c r="G5936" s="26">
        <f>IF(F5936="","",INT(F5936))</f>
        <v/>
      </c>
      <c r="H5936">
        <f>IF(G5936="","",IF(AND(MONTH(G5936)*100+DAY(G5936)&gt;=season_lo,MONTH(G5936)*100+DAY(G5936)&lt;=season_hi),1,0))</f>
        <v/>
      </c>
      <c r="I5936">
        <f>IF(G5936="","",G5936-first_day+1)</f>
        <v/>
      </c>
      <c r="J5936" s="27">
        <f>IF(I5936="","",INDEX(Daily!$J$2:$J$421,I5936))</f>
        <v/>
      </c>
      <c r="K5936" s="27">
        <f>IF(J5936="","",J5936+cat_offset)</f>
        <v/>
      </c>
      <c r="L5936" s="27">
        <f>IF(J5936="","",MAX(0,E5936-J5936)^2)</f>
        <v/>
      </c>
      <c r="M5936" s="27">
        <f>IF(J5936="","",MAX(0,E5936-(J5936+twcdh_off))^2)</f>
        <v/>
      </c>
      <c r="N5936" s="27">
        <f>IF(E5936="","",MAX(0,E5936-swcdh_thr)^2)</f>
        <v/>
      </c>
      <c r="O5936">
        <f>IF(K5936="","",ROUND(E5936-K5936,0))</f>
        <v/>
      </c>
      <c r="P5936">
        <f>IF(O5936="","",IF(O5936&gt;=1,O5936,0))</f>
        <v/>
      </c>
      <c r="Q5936" s="27">
        <f>IF(E5936="","",MAX(0,E5936-22))</f>
        <v/>
      </c>
      <c r="R5936" s="27">
        <f>IF(H5936=1,E5936,"")</f>
        <v/>
      </c>
      <c r="S5936" s="27">
        <f>IF(AND(H5936=1,J5936&lt;&gt;""),E5936-J5936,"")</f>
        <v/>
      </c>
      <c r="T5936">
        <f>IF(G5936="","",MONTH(G5936))</f>
        <v/>
      </c>
    </row>
    <row r="5937">
      <c r="A5937" s="24" t="n">
        <v>2020</v>
      </c>
      <c r="B5937" s="24" t="n">
        <v>9</v>
      </c>
      <c r="C5937" s="24" t="n">
        <v>4</v>
      </c>
      <c r="D5937" s="24" t="n">
        <v>8</v>
      </c>
      <c r="E5937" s="24" t="n">
        <v>13.83</v>
      </c>
      <c r="F5937" s="25">
        <f>IF($E5937="","",DATE(IF($A5937="",nominal_year,$A5937),$B5937,$C5937)+($D5937-IF(LEFT(hour_conv,1)="1",1,0))/24)</f>
        <v/>
      </c>
      <c r="G5937" s="26">
        <f>IF(F5937="","",INT(F5937))</f>
        <v/>
      </c>
      <c r="H5937">
        <f>IF(G5937="","",IF(AND(MONTH(G5937)*100+DAY(G5937)&gt;=season_lo,MONTH(G5937)*100+DAY(G5937)&lt;=season_hi),1,0))</f>
        <v/>
      </c>
      <c r="I5937">
        <f>IF(G5937="","",G5937-first_day+1)</f>
        <v/>
      </c>
      <c r="J5937" s="27">
        <f>IF(I5937="","",INDEX(Daily!$J$2:$J$421,I5937))</f>
        <v/>
      </c>
      <c r="K5937" s="27">
        <f>IF(J5937="","",J5937+cat_offset)</f>
        <v/>
      </c>
      <c r="L5937" s="27">
        <f>IF(J5937="","",MAX(0,E5937-J5937)^2)</f>
        <v/>
      </c>
      <c r="M5937" s="27">
        <f>IF(J5937="","",MAX(0,E5937-(J5937+twcdh_off))^2)</f>
        <v/>
      </c>
      <c r="N5937" s="27">
        <f>IF(E5937="","",MAX(0,E5937-swcdh_thr)^2)</f>
        <v/>
      </c>
      <c r="O5937">
        <f>IF(K5937="","",ROUND(E5937-K5937,0))</f>
        <v/>
      </c>
      <c r="P5937">
        <f>IF(O5937="","",IF(O5937&gt;=1,O5937,0))</f>
        <v/>
      </c>
      <c r="Q5937" s="27">
        <f>IF(E5937="","",MAX(0,E5937-22))</f>
        <v/>
      </c>
      <c r="R5937" s="27">
        <f>IF(H5937=1,E5937,"")</f>
        <v/>
      </c>
      <c r="S5937" s="27">
        <f>IF(AND(H5937=1,J5937&lt;&gt;""),E5937-J5937,"")</f>
        <v/>
      </c>
      <c r="T5937">
        <f>IF(G5937="","",MONTH(G5937))</f>
        <v/>
      </c>
    </row>
    <row r="5938">
      <c r="A5938" s="24" t="n">
        <v>2020</v>
      </c>
      <c r="B5938" s="24" t="n">
        <v>9</v>
      </c>
      <c r="C5938" s="24" t="n">
        <v>4</v>
      </c>
      <c r="D5938" s="24" t="n">
        <v>9</v>
      </c>
      <c r="E5938" s="24" t="n">
        <v>14.51</v>
      </c>
      <c r="F5938" s="25">
        <f>IF($E5938="","",DATE(IF($A5938="",nominal_year,$A5938),$B5938,$C5938)+($D5938-IF(LEFT(hour_conv,1)="1",1,0))/24)</f>
        <v/>
      </c>
      <c r="G5938" s="26">
        <f>IF(F5938="","",INT(F5938))</f>
        <v/>
      </c>
      <c r="H5938">
        <f>IF(G5938="","",IF(AND(MONTH(G5938)*100+DAY(G5938)&gt;=season_lo,MONTH(G5938)*100+DAY(G5938)&lt;=season_hi),1,0))</f>
        <v/>
      </c>
      <c r="I5938">
        <f>IF(G5938="","",G5938-first_day+1)</f>
        <v/>
      </c>
      <c r="J5938" s="27">
        <f>IF(I5938="","",INDEX(Daily!$J$2:$J$421,I5938))</f>
        <v/>
      </c>
      <c r="K5938" s="27">
        <f>IF(J5938="","",J5938+cat_offset)</f>
        <v/>
      </c>
      <c r="L5938" s="27">
        <f>IF(J5938="","",MAX(0,E5938-J5938)^2)</f>
        <v/>
      </c>
      <c r="M5938" s="27">
        <f>IF(J5938="","",MAX(0,E5938-(J5938+twcdh_off))^2)</f>
        <v/>
      </c>
      <c r="N5938" s="27">
        <f>IF(E5938="","",MAX(0,E5938-swcdh_thr)^2)</f>
        <v/>
      </c>
      <c r="O5938">
        <f>IF(K5938="","",ROUND(E5938-K5938,0))</f>
        <v/>
      </c>
      <c r="P5938">
        <f>IF(O5938="","",IF(O5938&gt;=1,O5938,0))</f>
        <v/>
      </c>
      <c r="Q5938" s="27">
        <f>IF(E5938="","",MAX(0,E5938-22))</f>
        <v/>
      </c>
      <c r="R5938" s="27">
        <f>IF(H5938=1,E5938,"")</f>
        <v/>
      </c>
      <c r="S5938" s="27">
        <f>IF(AND(H5938=1,J5938&lt;&gt;""),E5938-J5938,"")</f>
        <v/>
      </c>
      <c r="T5938">
        <f>IF(G5938="","",MONTH(G5938))</f>
        <v/>
      </c>
    </row>
    <row r="5939">
      <c r="A5939" s="24" t="n">
        <v>2020</v>
      </c>
      <c r="B5939" s="24" t="n">
        <v>9</v>
      </c>
      <c r="C5939" s="24" t="n">
        <v>4</v>
      </c>
      <c r="D5939" s="24" t="n">
        <v>10</v>
      </c>
      <c r="E5939" s="24" t="n">
        <v>16.39</v>
      </c>
      <c r="F5939" s="25">
        <f>IF($E5939="","",DATE(IF($A5939="",nominal_year,$A5939),$B5939,$C5939)+($D5939-IF(LEFT(hour_conv,1)="1",1,0))/24)</f>
        <v/>
      </c>
      <c r="G5939" s="26">
        <f>IF(F5939="","",INT(F5939))</f>
        <v/>
      </c>
      <c r="H5939">
        <f>IF(G5939="","",IF(AND(MONTH(G5939)*100+DAY(G5939)&gt;=season_lo,MONTH(G5939)*100+DAY(G5939)&lt;=season_hi),1,0))</f>
        <v/>
      </c>
      <c r="I5939">
        <f>IF(G5939="","",G5939-first_day+1)</f>
        <v/>
      </c>
      <c r="J5939" s="27">
        <f>IF(I5939="","",INDEX(Daily!$J$2:$J$421,I5939))</f>
        <v/>
      </c>
      <c r="K5939" s="27">
        <f>IF(J5939="","",J5939+cat_offset)</f>
        <v/>
      </c>
      <c r="L5939" s="27">
        <f>IF(J5939="","",MAX(0,E5939-J5939)^2)</f>
        <v/>
      </c>
      <c r="M5939" s="27">
        <f>IF(J5939="","",MAX(0,E5939-(J5939+twcdh_off))^2)</f>
        <v/>
      </c>
      <c r="N5939" s="27">
        <f>IF(E5939="","",MAX(0,E5939-swcdh_thr)^2)</f>
        <v/>
      </c>
      <c r="O5939">
        <f>IF(K5939="","",ROUND(E5939-K5939,0))</f>
        <v/>
      </c>
      <c r="P5939">
        <f>IF(O5939="","",IF(O5939&gt;=1,O5939,0))</f>
        <v/>
      </c>
      <c r="Q5939" s="27">
        <f>IF(E5939="","",MAX(0,E5939-22))</f>
        <v/>
      </c>
      <c r="R5939" s="27">
        <f>IF(H5939=1,E5939,"")</f>
        <v/>
      </c>
      <c r="S5939" s="27">
        <f>IF(AND(H5939=1,J5939&lt;&gt;""),E5939-J5939,"")</f>
        <v/>
      </c>
      <c r="T5939">
        <f>IF(G5939="","",MONTH(G5939))</f>
        <v/>
      </c>
    </row>
    <row r="5940">
      <c r="A5940" s="24" t="n">
        <v>2020</v>
      </c>
      <c r="B5940" s="24" t="n">
        <v>9</v>
      </c>
      <c r="C5940" s="24" t="n">
        <v>4</v>
      </c>
      <c r="D5940" s="24" t="n">
        <v>11</v>
      </c>
      <c r="E5940" s="24" t="n">
        <v>17.39</v>
      </c>
      <c r="F5940" s="25">
        <f>IF($E5940="","",DATE(IF($A5940="",nominal_year,$A5940),$B5940,$C5940)+($D5940-IF(LEFT(hour_conv,1)="1",1,0))/24)</f>
        <v/>
      </c>
      <c r="G5940" s="26">
        <f>IF(F5940="","",INT(F5940))</f>
        <v/>
      </c>
      <c r="H5940">
        <f>IF(G5940="","",IF(AND(MONTH(G5940)*100+DAY(G5940)&gt;=season_lo,MONTH(G5940)*100+DAY(G5940)&lt;=season_hi),1,0))</f>
        <v/>
      </c>
      <c r="I5940">
        <f>IF(G5940="","",G5940-first_day+1)</f>
        <v/>
      </c>
      <c r="J5940" s="27">
        <f>IF(I5940="","",INDEX(Daily!$J$2:$J$421,I5940))</f>
        <v/>
      </c>
      <c r="K5940" s="27">
        <f>IF(J5940="","",J5940+cat_offset)</f>
        <v/>
      </c>
      <c r="L5940" s="27">
        <f>IF(J5940="","",MAX(0,E5940-J5940)^2)</f>
        <v/>
      </c>
      <c r="M5940" s="27">
        <f>IF(J5940="","",MAX(0,E5940-(J5940+twcdh_off))^2)</f>
        <v/>
      </c>
      <c r="N5940" s="27">
        <f>IF(E5940="","",MAX(0,E5940-swcdh_thr)^2)</f>
        <v/>
      </c>
      <c r="O5940">
        <f>IF(K5940="","",ROUND(E5940-K5940,0))</f>
        <v/>
      </c>
      <c r="P5940">
        <f>IF(O5940="","",IF(O5940&gt;=1,O5940,0))</f>
        <v/>
      </c>
      <c r="Q5940" s="27">
        <f>IF(E5940="","",MAX(0,E5940-22))</f>
        <v/>
      </c>
      <c r="R5940" s="27">
        <f>IF(H5940=1,E5940,"")</f>
        <v/>
      </c>
      <c r="S5940" s="27">
        <f>IF(AND(H5940=1,J5940&lt;&gt;""),E5940-J5940,"")</f>
        <v/>
      </c>
      <c r="T5940">
        <f>IF(G5940="","",MONTH(G5940))</f>
        <v/>
      </c>
    </row>
    <row r="5941">
      <c r="A5941" s="24" t="n">
        <v>2020</v>
      </c>
      <c r="B5941" s="24" t="n">
        <v>9</v>
      </c>
      <c r="C5941" s="24" t="n">
        <v>4</v>
      </c>
      <c r="D5941" s="24" t="n">
        <v>12</v>
      </c>
      <c r="E5941" s="24" t="n">
        <v>19.1</v>
      </c>
      <c r="F5941" s="25">
        <f>IF($E5941="","",DATE(IF($A5941="",nominal_year,$A5941),$B5941,$C5941)+($D5941-IF(LEFT(hour_conv,1)="1",1,0))/24)</f>
        <v/>
      </c>
      <c r="G5941" s="26">
        <f>IF(F5941="","",INT(F5941))</f>
        <v/>
      </c>
      <c r="H5941">
        <f>IF(G5941="","",IF(AND(MONTH(G5941)*100+DAY(G5941)&gt;=season_lo,MONTH(G5941)*100+DAY(G5941)&lt;=season_hi),1,0))</f>
        <v/>
      </c>
      <c r="I5941">
        <f>IF(G5941="","",G5941-first_day+1)</f>
        <v/>
      </c>
      <c r="J5941" s="27">
        <f>IF(I5941="","",INDEX(Daily!$J$2:$J$421,I5941))</f>
        <v/>
      </c>
      <c r="K5941" s="27">
        <f>IF(J5941="","",J5941+cat_offset)</f>
        <v/>
      </c>
      <c r="L5941" s="27">
        <f>IF(J5941="","",MAX(0,E5941-J5941)^2)</f>
        <v/>
      </c>
      <c r="M5941" s="27">
        <f>IF(J5941="","",MAX(0,E5941-(J5941+twcdh_off))^2)</f>
        <v/>
      </c>
      <c r="N5941" s="27">
        <f>IF(E5941="","",MAX(0,E5941-swcdh_thr)^2)</f>
        <v/>
      </c>
      <c r="O5941">
        <f>IF(K5941="","",ROUND(E5941-K5941,0))</f>
        <v/>
      </c>
      <c r="P5941">
        <f>IF(O5941="","",IF(O5941&gt;=1,O5941,0))</f>
        <v/>
      </c>
      <c r="Q5941" s="27">
        <f>IF(E5941="","",MAX(0,E5941-22))</f>
        <v/>
      </c>
      <c r="R5941" s="27">
        <f>IF(H5941=1,E5941,"")</f>
        <v/>
      </c>
      <c r="S5941" s="27">
        <f>IF(AND(H5941=1,J5941&lt;&gt;""),E5941-J5941,"")</f>
        <v/>
      </c>
      <c r="T5941">
        <f>IF(G5941="","",MONTH(G5941))</f>
        <v/>
      </c>
    </row>
    <row r="5942">
      <c r="A5942" s="24" t="n">
        <v>2020</v>
      </c>
      <c r="B5942" s="24" t="n">
        <v>9</v>
      </c>
      <c r="C5942" s="24" t="n">
        <v>4</v>
      </c>
      <c r="D5942" s="24" t="n">
        <v>13</v>
      </c>
      <c r="E5942" s="24" t="n">
        <v>20.33</v>
      </c>
      <c r="F5942" s="25">
        <f>IF($E5942="","",DATE(IF($A5942="",nominal_year,$A5942),$B5942,$C5942)+($D5942-IF(LEFT(hour_conv,1)="1",1,0))/24)</f>
        <v/>
      </c>
      <c r="G5942" s="26">
        <f>IF(F5942="","",INT(F5942))</f>
        <v/>
      </c>
      <c r="H5942">
        <f>IF(G5942="","",IF(AND(MONTH(G5942)*100+DAY(G5942)&gt;=season_lo,MONTH(G5942)*100+DAY(G5942)&lt;=season_hi),1,0))</f>
        <v/>
      </c>
      <c r="I5942">
        <f>IF(G5942="","",G5942-first_day+1)</f>
        <v/>
      </c>
      <c r="J5942" s="27">
        <f>IF(I5942="","",INDEX(Daily!$J$2:$J$421,I5942))</f>
        <v/>
      </c>
      <c r="K5942" s="27">
        <f>IF(J5942="","",J5942+cat_offset)</f>
        <v/>
      </c>
      <c r="L5942" s="27">
        <f>IF(J5942="","",MAX(0,E5942-J5942)^2)</f>
        <v/>
      </c>
      <c r="M5942" s="27">
        <f>IF(J5942="","",MAX(0,E5942-(J5942+twcdh_off))^2)</f>
        <v/>
      </c>
      <c r="N5942" s="27">
        <f>IF(E5942="","",MAX(0,E5942-swcdh_thr)^2)</f>
        <v/>
      </c>
      <c r="O5942">
        <f>IF(K5942="","",ROUND(E5942-K5942,0))</f>
        <v/>
      </c>
      <c r="P5942">
        <f>IF(O5942="","",IF(O5942&gt;=1,O5942,0))</f>
        <v/>
      </c>
      <c r="Q5942" s="27">
        <f>IF(E5942="","",MAX(0,E5942-22))</f>
        <v/>
      </c>
      <c r="R5942" s="27">
        <f>IF(H5942=1,E5942,"")</f>
        <v/>
      </c>
      <c r="S5942" s="27">
        <f>IF(AND(H5942=1,J5942&lt;&gt;""),E5942-J5942,"")</f>
        <v/>
      </c>
      <c r="T5942">
        <f>IF(G5942="","",MONTH(G5942))</f>
        <v/>
      </c>
    </row>
    <row r="5943">
      <c r="A5943" s="24" t="n">
        <v>2020</v>
      </c>
      <c r="B5943" s="24" t="n">
        <v>9</v>
      </c>
      <c r="C5943" s="24" t="n">
        <v>4</v>
      </c>
      <c r="D5943" s="24" t="n">
        <v>14</v>
      </c>
      <c r="E5943" s="24" t="n">
        <v>20.04</v>
      </c>
      <c r="F5943" s="25">
        <f>IF($E5943="","",DATE(IF($A5943="",nominal_year,$A5943),$B5943,$C5943)+($D5943-IF(LEFT(hour_conv,1)="1",1,0))/24)</f>
        <v/>
      </c>
      <c r="G5943" s="26">
        <f>IF(F5943="","",INT(F5943))</f>
        <v/>
      </c>
      <c r="H5943">
        <f>IF(G5943="","",IF(AND(MONTH(G5943)*100+DAY(G5943)&gt;=season_lo,MONTH(G5943)*100+DAY(G5943)&lt;=season_hi),1,0))</f>
        <v/>
      </c>
      <c r="I5943">
        <f>IF(G5943="","",G5943-first_day+1)</f>
        <v/>
      </c>
      <c r="J5943" s="27">
        <f>IF(I5943="","",INDEX(Daily!$J$2:$J$421,I5943))</f>
        <v/>
      </c>
      <c r="K5943" s="27">
        <f>IF(J5943="","",J5943+cat_offset)</f>
        <v/>
      </c>
      <c r="L5943" s="27">
        <f>IF(J5943="","",MAX(0,E5943-J5943)^2)</f>
        <v/>
      </c>
      <c r="M5943" s="27">
        <f>IF(J5943="","",MAX(0,E5943-(J5943+twcdh_off))^2)</f>
        <v/>
      </c>
      <c r="N5943" s="27">
        <f>IF(E5943="","",MAX(0,E5943-swcdh_thr)^2)</f>
        <v/>
      </c>
      <c r="O5943">
        <f>IF(K5943="","",ROUND(E5943-K5943,0))</f>
        <v/>
      </c>
      <c r="P5943">
        <f>IF(O5943="","",IF(O5943&gt;=1,O5943,0))</f>
        <v/>
      </c>
      <c r="Q5943" s="27">
        <f>IF(E5943="","",MAX(0,E5943-22))</f>
        <v/>
      </c>
      <c r="R5943" s="27">
        <f>IF(H5943=1,E5943,"")</f>
        <v/>
      </c>
      <c r="S5943" s="27">
        <f>IF(AND(H5943=1,J5943&lt;&gt;""),E5943-J5943,"")</f>
        <v/>
      </c>
      <c r="T5943">
        <f>IF(G5943="","",MONTH(G5943))</f>
        <v/>
      </c>
    </row>
    <row r="5944">
      <c r="A5944" s="24" t="n">
        <v>2020</v>
      </c>
      <c r="B5944" s="24" t="n">
        <v>9</v>
      </c>
      <c r="C5944" s="24" t="n">
        <v>4</v>
      </c>
      <c r="D5944" s="24" t="n">
        <v>15</v>
      </c>
      <c r="E5944" s="24" t="n">
        <v>20.96</v>
      </c>
      <c r="F5944" s="25">
        <f>IF($E5944="","",DATE(IF($A5944="",nominal_year,$A5944),$B5944,$C5944)+($D5944-IF(LEFT(hour_conv,1)="1",1,0))/24)</f>
        <v/>
      </c>
      <c r="G5944" s="26">
        <f>IF(F5944="","",INT(F5944))</f>
        <v/>
      </c>
      <c r="H5944">
        <f>IF(G5944="","",IF(AND(MONTH(G5944)*100+DAY(G5944)&gt;=season_lo,MONTH(G5944)*100+DAY(G5944)&lt;=season_hi),1,0))</f>
        <v/>
      </c>
      <c r="I5944">
        <f>IF(G5944="","",G5944-first_day+1)</f>
        <v/>
      </c>
      <c r="J5944" s="27">
        <f>IF(I5944="","",INDEX(Daily!$J$2:$J$421,I5944))</f>
        <v/>
      </c>
      <c r="K5944" s="27">
        <f>IF(J5944="","",J5944+cat_offset)</f>
        <v/>
      </c>
      <c r="L5944" s="27">
        <f>IF(J5944="","",MAX(0,E5944-J5944)^2)</f>
        <v/>
      </c>
      <c r="M5944" s="27">
        <f>IF(J5944="","",MAX(0,E5944-(J5944+twcdh_off))^2)</f>
        <v/>
      </c>
      <c r="N5944" s="27">
        <f>IF(E5944="","",MAX(0,E5944-swcdh_thr)^2)</f>
        <v/>
      </c>
      <c r="O5944">
        <f>IF(K5944="","",ROUND(E5944-K5944,0))</f>
        <v/>
      </c>
      <c r="P5944">
        <f>IF(O5944="","",IF(O5944&gt;=1,O5944,0))</f>
        <v/>
      </c>
      <c r="Q5944" s="27">
        <f>IF(E5944="","",MAX(0,E5944-22))</f>
        <v/>
      </c>
      <c r="R5944" s="27">
        <f>IF(H5944=1,E5944,"")</f>
        <v/>
      </c>
      <c r="S5944" s="27">
        <f>IF(AND(H5944=1,J5944&lt;&gt;""),E5944-J5944,"")</f>
        <v/>
      </c>
      <c r="T5944">
        <f>IF(G5944="","",MONTH(G5944))</f>
        <v/>
      </c>
    </row>
    <row r="5945">
      <c r="A5945" s="24" t="n">
        <v>2020</v>
      </c>
      <c r="B5945" s="24" t="n">
        <v>9</v>
      </c>
      <c r="C5945" s="24" t="n">
        <v>4</v>
      </c>
      <c r="D5945" s="24" t="n">
        <v>16</v>
      </c>
      <c r="E5945" s="24" t="n">
        <v>21.11</v>
      </c>
      <c r="F5945" s="25">
        <f>IF($E5945="","",DATE(IF($A5945="",nominal_year,$A5945),$B5945,$C5945)+($D5945-IF(LEFT(hour_conv,1)="1",1,0))/24)</f>
        <v/>
      </c>
      <c r="G5945" s="26">
        <f>IF(F5945="","",INT(F5945))</f>
        <v/>
      </c>
      <c r="H5945">
        <f>IF(G5945="","",IF(AND(MONTH(G5945)*100+DAY(G5945)&gt;=season_lo,MONTH(G5945)*100+DAY(G5945)&lt;=season_hi),1,0))</f>
        <v/>
      </c>
      <c r="I5945">
        <f>IF(G5945="","",G5945-first_day+1)</f>
        <v/>
      </c>
      <c r="J5945" s="27">
        <f>IF(I5945="","",INDEX(Daily!$J$2:$J$421,I5945))</f>
        <v/>
      </c>
      <c r="K5945" s="27">
        <f>IF(J5945="","",J5945+cat_offset)</f>
        <v/>
      </c>
      <c r="L5945" s="27">
        <f>IF(J5945="","",MAX(0,E5945-J5945)^2)</f>
        <v/>
      </c>
      <c r="M5945" s="27">
        <f>IF(J5945="","",MAX(0,E5945-(J5945+twcdh_off))^2)</f>
        <v/>
      </c>
      <c r="N5945" s="27">
        <f>IF(E5945="","",MAX(0,E5945-swcdh_thr)^2)</f>
        <v/>
      </c>
      <c r="O5945">
        <f>IF(K5945="","",ROUND(E5945-K5945,0))</f>
        <v/>
      </c>
      <c r="P5945">
        <f>IF(O5945="","",IF(O5945&gt;=1,O5945,0))</f>
        <v/>
      </c>
      <c r="Q5945" s="27">
        <f>IF(E5945="","",MAX(0,E5945-22))</f>
        <v/>
      </c>
      <c r="R5945" s="27">
        <f>IF(H5945=1,E5945,"")</f>
        <v/>
      </c>
      <c r="S5945" s="27">
        <f>IF(AND(H5945=1,J5945&lt;&gt;""),E5945-J5945,"")</f>
        <v/>
      </c>
      <c r="T5945">
        <f>IF(G5945="","",MONTH(G5945))</f>
        <v/>
      </c>
    </row>
    <row r="5946">
      <c r="A5946" s="24" t="n">
        <v>2020</v>
      </c>
      <c r="B5946" s="24" t="n">
        <v>9</v>
      </c>
      <c r="C5946" s="24" t="n">
        <v>4</v>
      </c>
      <c r="D5946" s="24" t="n">
        <v>17</v>
      </c>
      <c r="E5946" s="24" t="n">
        <v>20.33</v>
      </c>
      <c r="F5946" s="25">
        <f>IF($E5946="","",DATE(IF($A5946="",nominal_year,$A5946),$B5946,$C5946)+($D5946-IF(LEFT(hour_conv,1)="1",1,0))/24)</f>
        <v/>
      </c>
      <c r="G5946" s="26">
        <f>IF(F5946="","",INT(F5946))</f>
        <v/>
      </c>
      <c r="H5946">
        <f>IF(G5946="","",IF(AND(MONTH(G5946)*100+DAY(G5946)&gt;=season_lo,MONTH(G5946)*100+DAY(G5946)&lt;=season_hi),1,0))</f>
        <v/>
      </c>
      <c r="I5946">
        <f>IF(G5946="","",G5946-first_day+1)</f>
        <v/>
      </c>
      <c r="J5946" s="27">
        <f>IF(I5946="","",INDEX(Daily!$J$2:$J$421,I5946))</f>
        <v/>
      </c>
      <c r="K5946" s="27">
        <f>IF(J5946="","",J5946+cat_offset)</f>
        <v/>
      </c>
      <c r="L5946" s="27">
        <f>IF(J5946="","",MAX(0,E5946-J5946)^2)</f>
        <v/>
      </c>
      <c r="M5946" s="27">
        <f>IF(J5946="","",MAX(0,E5946-(J5946+twcdh_off))^2)</f>
        <v/>
      </c>
      <c r="N5946" s="27">
        <f>IF(E5946="","",MAX(0,E5946-swcdh_thr)^2)</f>
        <v/>
      </c>
      <c r="O5946">
        <f>IF(K5946="","",ROUND(E5946-K5946,0))</f>
        <v/>
      </c>
      <c r="P5946">
        <f>IF(O5946="","",IF(O5946&gt;=1,O5946,0))</f>
        <v/>
      </c>
      <c r="Q5946" s="27">
        <f>IF(E5946="","",MAX(0,E5946-22))</f>
        <v/>
      </c>
      <c r="R5946" s="27">
        <f>IF(H5946=1,E5946,"")</f>
        <v/>
      </c>
      <c r="S5946" s="27">
        <f>IF(AND(H5946=1,J5946&lt;&gt;""),E5946-J5946,"")</f>
        <v/>
      </c>
      <c r="T5946">
        <f>IF(G5946="","",MONTH(G5946))</f>
        <v/>
      </c>
    </row>
    <row r="5947">
      <c r="A5947" s="24" t="n">
        <v>2020</v>
      </c>
      <c r="B5947" s="24" t="n">
        <v>9</v>
      </c>
      <c r="C5947" s="24" t="n">
        <v>4</v>
      </c>
      <c r="D5947" s="24" t="n">
        <v>18</v>
      </c>
      <c r="E5947" s="24" t="n">
        <v>19.75</v>
      </c>
      <c r="F5947" s="25">
        <f>IF($E5947="","",DATE(IF($A5947="",nominal_year,$A5947),$B5947,$C5947)+($D5947-IF(LEFT(hour_conv,1)="1",1,0))/24)</f>
        <v/>
      </c>
      <c r="G5947" s="26">
        <f>IF(F5947="","",INT(F5947))</f>
        <v/>
      </c>
      <c r="H5947">
        <f>IF(G5947="","",IF(AND(MONTH(G5947)*100+DAY(G5947)&gt;=season_lo,MONTH(G5947)*100+DAY(G5947)&lt;=season_hi),1,0))</f>
        <v/>
      </c>
      <c r="I5947">
        <f>IF(G5947="","",G5947-first_day+1)</f>
        <v/>
      </c>
      <c r="J5947" s="27">
        <f>IF(I5947="","",INDEX(Daily!$J$2:$J$421,I5947))</f>
        <v/>
      </c>
      <c r="K5947" s="27">
        <f>IF(J5947="","",J5947+cat_offset)</f>
        <v/>
      </c>
      <c r="L5947" s="27">
        <f>IF(J5947="","",MAX(0,E5947-J5947)^2)</f>
        <v/>
      </c>
      <c r="M5947" s="27">
        <f>IF(J5947="","",MAX(0,E5947-(J5947+twcdh_off))^2)</f>
        <v/>
      </c>
      <c r="N5947" s="27">
        <f>IF(E5947="","",MAX(0,E5947-swcdh_thr)^2)</f>
        <v/>
      </c>
      <c r="O5947">
        <f>IF(K5947="","",ROUND(E5947-K5947,0))</f>
        <v/>
      </c>
      <c r="P5947">
        <f>IF(O5947="","",IF(O5947&gt;=1,O5947,0))</f>
        <v/>
      </c>
      <c r="Q5947" s="27">
        <f>IF(E5947="","",MAX(0,E5947-22))</f>
        <v/>
      </c>
      <c r="R5947" s="27">
        <f>IF(H5947=1,E5947,"")</f>
        <v/>
      </c>
      <c r="S5947" s="27">
        <f>IF(AND(H5947=1,J5947&lt;&gt;""),E5947-J5947,"")</f>
        <v/>
      </c>
      <c r="T5947">
        <f>IF(G5947="","",MONTH(G5947))</f>
        <v/>
      </c>
    </row>
    <row r="5948">
      <c r="A5948" s="24" t="n">
        <v>2020</v>
      </c>
      <c r="B5948" s="24" t="n">
        <v>9</v>
      </c>
      <c r="C5948" s="24" t="n">
        <v>4</v>
      </c>
      <c r="D5948" s="24" t="n">
        <v>19</v>
      </c>
      <c r="E5948" s="24" t="n">
        <v>20.04</v>
      </c>
      <c r="F5948" s="25">
        <f>IF($E5948="","",DATE(IF($A5948="",nominal_year,$A5948),$B5948,$C5948)+($D5948-IF(LEFT(hour_conv,1)="1",1,0))/24)</f>
        <v/>
      </c>
      <c r="G5948" s="26">
        <f>IF(F5948="","",INT(F5948))</f>
        <v/>
      </c>
      <c r="H5948">
        <f>IF(G5948="","",IF(AND(MONTH(G5948)*100+DAY(G5948)&gt;=season_lo,MONTH(G5948)*100+DAY(G5948)&lt;=season_hi),1,0))</f>
        <v/>
      </c>
      <c r="I5948">
        <f>IF(G5948="","",G5948-first_day+1)</f>
        <v/>
      </c>
      <c r="J5948" s="27">
        <f>IF(I5948="","",INDEX(Daily!$J$2:$J$421,I5948))</f>
        <v/>
      </c>
      <c r="K5948" s="27">
        <f>IF(J5948="","",J5948+cat_offset)</f>
        <v/>
      </c>
      <c r="L5948" s="27">
        <f>IF(J5948="","",MAX(0,E5948-J5948)^2)</f>
        <v/>
      </c>
      <c r="M5948" s="27">
        <f>IF(J5948="","",MAX(0,E5948-(J5948+twcdh_off))^2)</f>
        <v/>
      </c>
      <c r="N5948" s="27">
        <f>IF(E5948="","",MAX(0,E5948-swcdh_thr)^2)</f>
        <v/>
      </c>
      <c r="O5948">
        <f>IF(K5948="","",ROUND(E5948-K5948,0))</f>
        <v/>
      </c>
      <c r="P5948">
        <f>IF(O5948="","",IF(O5948&gt;=1,O5948,0))</f>
        <v/>
      </c>
      <c r="Q5948" s="27">
        <f>IF(E5948="","",MAX(0,E5948-22))</f>
        <v/>
      </c>
      <c r="R5948" s="27">
        <f>IF(H5948=1,E5948,"")</f>
        <v/>
      </c>
      <c r="S5948" s="27">
        <f>IF(AND(H5948=1,J5948&lt;&gt;""),E5948-J5948,"")</f>
        <v/>
      </c>
      <c r="T5948">
        <f>IF(G5948="","",MONTH(G5948))</f>
        <v/>
      </c>
    </row>
    <row r="5949">
      <c r="A5949" s="24" t="n">
        <v>2020</v>
      </c>
      <c r="B5949" s="24" t="n">
        <v>9</v>
      </c>
      <c r="C5949" s="24" t="n">
        <v>4</v>
      </c>
      <c r="D5949" s="24" t="n">
        <v>20</v>
      </c>
      <c r="E5949" s="24" t="n">
        <v>18.34</v>
      </c>
      <c r="F5949" s="25">
        <f>IF($E5949="","",DATE(IF($A5949="",nominal_year,$A5949),$B5949,$C5949)+($D5949-IF(LEFT(hour_conv,1)="1",1,0))/24)</f>
        <v/>
      </c>
      <c r="G5949" s="26">
        <f>IF(F5949="","",INT(F5949))</f>
        <v/>
      </c>
      <c r="H5949">
        <f>IF(G5949="","",IF(AND(MONTH(G5949)*100+DAY(G5949)&gt;=season_lo,MONTH(G5949)*100+DAY(G5949)&lt;=season_hi),1,0))</f>
        <v/>
      </c>
      <c r="I5949">
        <f>IF(G5949="","",G5949-first_day+1)</f>
        <v/>
      </c>
      <c r="J5949" s="27">
        <f>IF(I5949="","",INDEX(Daily!$J$2:$J$421,I5949))</f>
        <v/>
      </c>
      <c r="K5949" s="27">
        <f>IF(J5949="","",J5949+cat_offset)</f>
        <v/>
      </c>
      <c r="L5949" s="27">
        <f>IF(J5949="","",MAX(0,E5949-J5949)^2)</f>
        <v/>
      </c>
      <c r="M5949" s="27">
        <f>IF(J5949="","",MAX(0,E5949-(J5949+twcdh_off))^2)</f>
        <v/>
      </c>
      <c r="N5949" s="27">
        <f>IF(E5949="","",MAX(0,E5949-swcdh_thr)^2)</f>
        <v/>
      </c>
      <c r="O5949">
        <f>IF(K5949="","",ROUND(E5949-K5949,0))</f>
        <v/>
      </c>
      <c r="P5949">
        <f>IF(O5949="","",IF(O5949&gt;=1,O5949,0))</f>
        <v/>
      </c>
      <c r="Q5949" s="27">
        <f>IF(E5949="","",MAX(0,E5949-22))</f>
        <v/>
      </c>
      <c r="R5949" s="27">
        <f>IF(H5949=1,E5949,"")</f>
        <v/>
      </c>
      <c r="S5949" s="27">
        <f>IF(AND(H5949=1,J5949&lt;&gt;""),E5949-J5949,"")</f>
        <v/>
      </c>
      <c r="T5949">
        <f>IF(G5949="","",MONTH(G5949))</f>
        <v/>
      </c>
    </row>
    <row r="5950">
      <c r="A5950" s="24" t="n">
        <v>2020</v>
      </c>
      <c r="B5950" s="24" t="n">
        <v>9</v>
      </c>
      <c r="C5950" s="24" t="n">
        <v>4</v>
      </c>
      <c r="D5950" s="24" t="n">
        <v>21</v>
      </c>
      <c r="E5950" s="24" t="n">
        <v>17.42</v>
      </c>
      <c r="F5950" s="25">
        <f>IF($E5950="","",DATE(IF($A5950="",nominal_year,$A5950),$B5950,$C5950)+($D5950-IF(LEFT(hour_conv,1)="1",1,0))/24)</f>
        <v/>
      </c>
      <c r="G5950" s="26">
        <f>IF(F5950="","",INT(F5950))</f>
        <v/>
      </c>
      <c r="H5950">
        <f>IF(G5950="","",IF(AND(MONTH(G5950)*100+DAY(G5950)&gt;=season_lo,MONTH(G5950)*100+DAY(G5950)&lt;=season_hi),1,0))</f>
        <v/>
      </c>
      <c r="I5950">
        <f>IF(G5950="","",G5950-first_day+1)</f>
        <v/>
      </c>
      <c r="J5950" s="27">
        <f>IF(I5950="","",INDEX(Daily!$J$2:$J$421,I5950))</f>
        <v/>
      </c>
      <c r="K5950" s="27">
        <f>IF(J5950="","",J5950+cat_offset)</f>
        <v/>
      </c>
      <c r="L5950" s="27">
        <f>IF(J5950="","",MAX(0,E5950-J5950)^2)</f>
        <v/>
      </c>
      <c r="M5950" s="27">
        <f>IF(J5950="","",MAX(0,E5950-(J5950+twcdh_off))^2)</f>
        <v/>
      </c>
      <c r="N5950" s="27">
        <f>IF(E5950="","",MAX(0,E5950-swcdh_thr)^2)</f>
        <v/>
      </c>
      <c r="O5950">
        <f>IF(K5950="","",ROUND(E5950-K5950,0))</f>
        <v/>
      </c>
      <c r="P5950">
        <f>IF(O5950="","",IF(O5950&gt;=1,O5950,0))</f>
        <v/>
      </c>
      <c r="Q5950" s="27">
        <f>IF(E5950="","",MAX(0,E5950-22))</f>
        <v/>
      </c>
      <c r="R5950" s="27">
        <f>IF(H5950=1,E5950,"")</f>
        <v/>
      </c>
      <c r="S5950" s="27">
        <f>IF(AND(H5950=1,J5950&lt;&gt;""),E5950-J5950,"")</f>
        <v/>
      </c>
      <c r="T5950">
        <f>IF(G5950="","",MONTH(G5950))</f>
        <v/>
      </c>
    </row>
    <row r="5951">
      <c r="A5951" s="24" t="n">
        <v>2020</v>
      </c>
      <c r="B5951" s="24" t="n">
        <v>9</v>
      </c>
      <c r="C5951" s="24" t="n">
        <v>4</v>
      </c>
      <c r="D5951" s="24" t="n">
        <v>22</v>
      </c>
      <c r="E5951" s="24" t="n">
        <v>16.18</v>
      </c>
      <c r="F5951" s="25">
        <f>IF($E5951="","",DATE(IF($A5951="",nominal_year,$A5951),$B5951,$C5951)+($D5951-IF(LEFT(hour_conv,1)="1",1,0))/24)</f>
        <v/>
      </c>
      <c r="G5951" s="26">
        <f>IF(F5951="","",INT(F5951))</f>
        <v/>
      </c>
      <c r="H5951">
        <f>IF(G5951="","",IF(AND(MONTH(G5951)*100+DAY(G5951)&gt;=season_lo,MONTH(G5951)*100+DAY(G5951)&lt;=season_hi),1,0))</f>
        <v/>
      </c>
      <c r="I5951">
        <f>IF(G5951="","",G5951-first_day+1)</f>
        <v/>
      </c>
      <c r="J5951" s="27">
        <f>IF(I5951="","",INDEX(Daily!$J$2:$J$421,I5951))</f>
        <v/>
      </c>
      <c r="K5951" s="27">
        <f>IF(J5951="","",J5951+cat_offset)</f>
        <v/>
      </c>
      <c r="L5951" s="27">
        <f>IF(J5951="","",MAX(0,E5951-J5951)^2)</f>
        <v/>
      </c>
      <c r="M5951" s="27">
        <f>IF(J5951="","",MAX(0,E5951-(J5951+twcdh_off))^2)</f>
        <v/>
      </c>
      <c r="N5951" s="27">
        <f>IF(E5951="","",MAX(0,E5951-swcdh_thr)^2)</f>
        <v/>
      </c>
      <c r="O5951">
        <f>IF(K5951="","",ROUND(E5951-K5951,0))</f>
        <v/>
      </c>
      <c r="P5951">
        <f>IF(O5951="","",IF(O5951&gt;=1,O5951,0))</f>
        <v/>
      </c>
      <c r="Q5951" s="27">
        <f>IF(E5951="","",MAX(0,E5951-22))</f>
        <v/>
      </c>
      <c r="R5951" s="27">
        <f>IF(H5951=1,E5951,"")</f>
        <v/>
      </c>
      <c r="S5951" s="27">
        <f>IF(AND(H5951=1,J5951&lt;&gt;""),E5951-J5951,"")</f>
        <v/>
      </c>
      <c r="T5951">
        <f>IF(G5951="","",MONTH(G5951))</f>
        <v/>
      </c>
    </row>
    <row r="5952">
      <c r="A5952" s="24" t="n">
        <v>2020</v>
      </c>
      <c r="B5952" s="24" t="n">
        <v>9</v>
      </c>
      <c r="C5952" s="24" t="n">
        <v>4</v>
      </c>
      <c r="D5952" s="24" t="n">
        <v>23</v>
      </c>
      <c r="E5952" s="24" t="n">
        <v>15.11</v>
      </c>
      <c r="F5952" s="25">
        <f>IF($E5952="","",DATE(IF($A5952="",nominal_year,$A5952),$B5952,$C5952)+($D5952-IF(LEFT(hour_conv,1)="1",1,0))/24)</f>
        <v/>
      </c>
      <c r="G5952" s="26">
        <f>IF(F5952="","",INT(F5952))</f>
        <v/>
      </c>
      <c r="H5952">
        <f>IF(G5952="","",IF(AND(MONTH(G5952)*100+DAY(G5952)&gt;=season_lo,MONTH(G5952)*100+DAY(G5952)&lt;=season_hi),1,0))</f>
        <v/>
      </c>
      <c r="I5952">
        <f>IF(G5952="","",G5952-first_day+1)</f>
        <v/>
      </c>
      <c r="J5952" s="27">
        <f>IF(I5952="","",INDEX(Daily!$J$2:$J$421,I5952))</f>
        <v/>
      </c>
      <c r="K5952" s="27">
        <f>IF(J5952="","",J5952+cat_offset)</f>
        <v/>
      </c>
      <c r="L5952" s="27">
        <f>IF(J5952="","",MAX(0,E5952-J5952)^2)</f>
        <v/>
      </c>
      <c r="M5952" s="27">
        <f>IF(J5952="","",MAX(0,E5952-(J5952+twcdh_off))^2)</f>
        <v/>
      </c>
      <c r="N5952" s="27">
        <f>IF(E5952="","",MAX(0,E5952-swcdh_thr)^2)</f>
        <v/>
      </c>
      <c r="O5952">
        <f>IF(K5952="","",ROUND(E5952-K5952,0))</f>
        <v/>
      </c>
      <c r="P5952">
        <f>IF(O5952="","",IF(O5952&gt;=1,O5952,0))</f>
        <v/>
      </c>
      <c r="Q5952" s="27">
        <f>IF(E5952="","",MAX(0,E5952-22))</f>
        <v/>
      </c>
      <c r="R5952" s="27">
        <f>IF(H5952=1,E5952,"")</f>
        <v/>
      </c>
      <c r="S5952" s="27">
        <f>IF(AND(H5952=1,J5952&lt;&gt;""),E5952-J5952,"")</f>
        <v/>
      </c>
      <c r="T5952">
        <f>IF(G5952="","",MONTH(G5952))</f>
        <v/>
      </c>
    </row>
    <row r="5953">
      <c r="A5953" s="24" t="n">
        <v>2020</v>
      </c>
      <c r="B5953" s="24" t="n">
        <v>9</v>
      </c>
      <c r="C5953" s="24" t="n">
        <v>4</v>
      </c>
      <c r="D5953" s="24" t="n">
        <v>24</v>
      </c>
      <c r="E5953" s="24" t="n">
        <v>13.86</v>
      </c>
      <c r="F5953" s="25">
        <f>IF($E5953="","",DATE(IF($A5953="",nominal_year,$A5953),$B5953,$C5953)+($D5953-IF(LEFT(hour_conv,1)="1",1,0))/24)</f>
        <v/>
      </c>
      <c r="G5953" s="26">
        <f>IF(F5953="","",INT(F5953))</f>
        <v/>
      </c>
      <c r="H5953">
        <f>IF(G5953="","",IF(AND(MONTH(G5953)*100+DAY(G5953)&gt;=season_lo,MONTH(G5953)*100+DAY(G5953)&lt;=season_hi),1,0))</f>
        <v/>
      </c>
      <c r="I5953">
        <f>IF(G5953="","",G5953-first_day+1)</f>
        <v/>
      </c>
      <c r="J5953" s="27">
        <f>IF(I5953="","",INDEX(Daily!$J$2:$J$421,I5953))</f>
        <v/>
      </c>
      <c r="K5953" s="27">
        <f>IF(J5953="","",J5953+cat_offset)</f>
        <v/>
      </c>
      <c r="L5953" s="27">
        <f>IF(J5953="","",MAX(0,E5953-J5953)^2)</f>
        <v/>
      </c>
      <c r="M5953" s="27">
        <f>IF(J5953="","",MAX(0,E5953-(J5953+twcdh_off))^2)</f>
        <v/>
      </c>
      <c r="N5953" s="27">
        <f>IF(E5953="","",MAX(0,E5953-swcdh_thr)^2)</f>
        <v/>
      </c>
      <c r="O5953">
        <f>IF(K5953="","",ROUND(E5953-K5953,0))</f>
        <v/>
      </c>
      <c r="P5953">
        <f>IF(O5953="","",IF(O5953&gt;=1,O5953,0))</f>
        <v/>
      </c>
      <c r="Q5953" s="27">
        <f>IF(E5953="","",MAX(0,E5953-22))</f>
        <v/>
      </c>
      <c r="R5953" s="27">
        <f>IF(H5953=1,E5953,"")</f>
        <v/>
      </c>
      <c r="S5953" s="27">
        <f>IF(AND(H5953=1,J5953&lt;&gt;""),E5953-J5953,"")</f>
        <v/>
      </c>
      <c r="T5953">
        <f>IF(G5953="","",MONTH(G5953))</f>
        <v/>
      </c>
    </row>
    <row r="5954">
      <c r="A5954" s="24" t="n">
        <v>2020</v>
      </c>
      <c r="B5954" s="24" t="n">
        <v>9</v>
      </c>
      <c r="C5954" s="24" t="n">
        <v>5</v>
      </c>
      <c r="D5954" s="24" t="n">
        <v>1</v>
      </c>
      <c r="E5954" s="24" t="n">
        <v>11.78</v>
      </c>
      <c r="F5954" s="25">
        <f>IF($E5954="","",DATE(IF($A5954="",nominal_year,$A5954),$B5954,$C5954)+($D5954-IF(LEFT(hour_conv,1)="1",1,0))/24)</f>
        <v/>
      </c>
      <c r="G5954" s="26">
        <f>IF(F5954="","",INT(F5954))</f>
        <v/>
      </c>
      <c r="H5954">
        <f>IF(G5954="","",IF(AND(MONTH(G5954)*100+DAY(G5954)&gt;=season_lo,MONTH(G5954)*100+DAY(G5954)&lt;=season_hi),1,0))</f>
        <v/>
      </c>
      <c r="I5954">
        <f>IF(G5954="","",G5954-first_day+1)</f>
        <v/>
      </c>
      <c r="J5954" s="27">
        <f>IF(I5954="","",INDEX(Daily!$J$2:$J$421,I5954))</f>
        <v/>
      </c>
      <c r="K5954" s="27">
        <f>IF(J5954="","",J5954+cat_offset)</f>
        <v/>
      </c>
      <c r="L5954" s="27">
        <f>IF(J5954="","",MAX(0,E5954-J5954)^2)</f>
        <v/>
      </c>
      <c r="M5954" s="27">
        <f>IF(J5954="","",MAX(0,E5954-(J5954+twcdh_off))^2)</f>
        <v/>
      </c>
      <c r="N5954" s="27">
        <f>IF(E5954="","",MAX(0,E5954-swcdh_thr)^2)</f>
        <v/>
      </c>
      <c r="O5954">
        <f>IF(K5954="","",ROUND(E5954-K5954,0))</f>
        <v/>
      </c>
      <c r="P5954">
        <f>IF(O5954="","",IF(O5954&gt;=1,O5954,0))</f>
        <v/>
      </c>
      <c r="Q5954" s="27">
        <f>IF(E5954="","",MAX(0,E5954-22))</f>
        <v/>
      </c>
      <c r="R5954" s="27">
        <f>IF(H5954=1,E5954,"")</f>
        <v/>
      </c>
      <c r="S5954" s="27">
        <f>IF(AND(H5954=1,J5954&lt;&gt;""),E5954-J5954,"")</f>
        <v/>
      </c>
      <c r="T5954">
        <f>IF(G5954="","",MONTH(G5954))</f>
        <v/>
      </c>
    </row>
    <row r="5955">
      <c r="A5955" s="24" t="n">
        <v>2020</v>
      </c>
      <c r="B5955" s="24" t="n">
        <v>9</v>
      </c>
      <c r="C5955" s="24" t="n">
        <v>5</v>
      </c>
      <c r="D5955" s="24" t="n">
        <v>2</v>
      </c>
      <c r="E5955" s="24" t="n">
        <v>11.28</v>
      </c>
      <c r="F5955" s="25">
        <f>IF($E5955="","",DATE(IF($A5955="",nominal_year,$A5955),$B5955,$C5955)+($D5955-IF(LEFT(hour_conv,1)="1",1,0))/24)</f>
        <v/>
      </c>
      <c r="G5955" s="26">
        <f>IF(F5955="","",INT(F5955))</f>
        <v/>
      </c>
      <c r="H5955">
        <f>IF(G5955="","",IF(AND(MONTH(G5955)*100+DAY(G5955)&gt;=season_lo,MONTH(G5955)*100+DAY(G5955)&lt;=season_hi),1,0))</f>
        <v/>
      </c>
      <c r="I5955">
        <f>IF(G5955="","",G5955-first_day+1)</f>
        <v/>
      </c>
      <c r="J5955" s="27">
        <f>IF(I5955="","",INDEX(Daily!$J$2:$J$421,I5955))</f>
        <v/>
      </c>
      <c r="K5955" s="27">
        <f>IF(J5955="","",J5955+cat_offset)</f>
        <v/>
      </c>
      <c r="L5955" s="27">
        <f>IF(J5955="","",MAX(0,E5955-J5955)^2)</f>
        <v/>
      </c>
      <c r="M5955" s="27">
        <f>IF(J5955="","",MAX(0,E5955-(J5955+twcdh_off))^2)</f>
        <v/>
      </c>
      <c r="N5955" s="27">
        <f>IF(E5955="","",MAX(0,E5955-swcdh_thr)^2)</f>
        <v/>
      </c>
      <c r="O5955">
        <f>IF(K5955="","",ROUND(E5955-K5955,0))</f>
        <v/>
      </c>
      <c r="P5955">
        <f>IF(O5955="","",IF(O5955&gt;=1,O5955,0))</f>
        <v/>
      </c>
      <c r="Q5955" s="27">
        <f>IF(E5955="","",MAX(0,E5955-22))</f>
        <v/>
      </c>
      <c r="R5955" s="27">
        <f>IF(H5955=1,E5955,"")</f>
        <v/>
      </c>
      <c r="S5955" s="27">
        <f>IF(AND(H5955=1,J5955&lt;&gt;""),E5955-J5955,"")</f>
        <v/>
      </c>
      <c r="T5955">
        <f>IF(G5955="","",MONTH(G5955))</f>
        <v/>
      </c>
    </row>
    <row r="5956">
      <c r="A5956" s="24" t="n">
        <v>2020</v>
      </c>
      <c r="B5956" s="24" t="n">
        <v>9</v>
      </c>
      <c r="C5956" s="24" t="n">
        <v>5</v>
      </c>
      <c r="D5956" s="24" t="n">
        <v>3</v>
      </c>
      <c r="E5956" s="24" t="n">
        <v>10.19</v>
      </c>
      <c r="F5956" s="25">
        <f>IF($E5956="","",DATE(IF($A5956="",nominal_year,$A5956),$B5956,$C5956)+($D5956-IF(LEFT(hour_conv,1)="1",1,0))/24)</f>
        <v/>
      </c>
      <c r="G5956" s="26">
        <f>IF(F5956="","",INT(F5956))</f>
        <v/>
      </c>
      <c r="H5956">
        <f>IF(G5956="","",IF(AND(MONTH(G5956)*100+DAY(G5956)&gt;=season_lo,MONTH(G5956)*100+DAY(G5956)&lt;=season_hi),1,0))</f>
        <v/>
      </c>
      <c r="I5956">
        <f>IF(G5956="","",G5956-first_day+1)</f>
        <v/>
      </c>
      <c r="J5956" s="27">
        <f>IF(I5956="","",INDEX(Daily!$J$2:$J$421,I5956))</f>
        <v/>
      </c>
      <c r="K5956" s="27">
        <f>IF(J5956="","",J5956+cat_offset)</f>
        <v/>
      </c>
      <c r="L5956" s="27">
        <f>IF(J5956="","",MAX(0,E5956-J5956)^2)</f>
        <v/>
      </c>
      <c r="M5956" s="27">
        <f>IF(J5956="","",MAX(0,E5956-(J5956+twcdh_off))^2)</f>
        <v/>
      </c>
      <c r="N5956" s="27">
        <f>IF(E5956="","",MAX(0,E5956-swcdh_thr)^2)</f>
        <v/>
      </c>
      <c r="O5956">
        <f>IF(K5956="","",ROUND(E5956-K5956,0))</f>
        <v/>
      </c>
      <c r="P5956">
        <f>IF(O5956="","",IF(O5956&gt;=1,O5956,0))</f>
        <v/>
      </c>
      <c r="Q5956" s="27">
        <f>IF(E5956="","",MAX(0,E5956-22))</f>
        <v/>
      </c>
      <c r="R5956" s="27">
        <f>IF(H5956=1,E5956,"")</f>
        <v/>
      </c>
      <c r="S5956" s="27">
        <f>IF(AND(H5956=1,J5956&lt;&gt;""),E5956-J5956,"")</f>
        <v/>
      </c>
      <c r="T5956">
        <f>IF(G5956="","",MONTH(G5956))</f>
        <v/>
      </c>
    </row>
    <row r="5957">
      <c r="A5957" s="24" t="n">
        <v>2020</v>
      </c>
      <c r="B5957" s="24" t="n">
        <v>9</v>
      </c>
      <c r="C5957" s="24" t="n">
        <v>5</v>
      </c>
      <c r="D5957" s="24" t="n">
        <v>4</v>
      </c>
      <c r="E5957" s="24" t="n">
        <v>9.640000000000001</v>
      </c>
      <c r="F5957" s="25">
        <f>IF($E5957="","",DATE(IF($A5957="",nominal_year,$A5957),$B5957,$C5957)+($D5957-IF(LEFT(hour_conv,1)="1",1,0))/24)</f>
        <v/>
      </c>
      <c r="G5957" s="26">
        <f>IF(F5957="","",INT(F5957))</f>
        <v/>
      </c>
      <c r="H5957">
        <f>IF(G5957="","",IF(AND(MONTH(G5957)*100+DAY(G5957)&gt;=season_lo,MONTH(G5957)*100+DAY(G5957)&lt;=season_hi),1,0))</f>
        <v/>
      </c>
      <c r="I5957">
        <f>IF(G5957="","",G5957-first_day+1)</f>
        <v/>
      </c>
      <c r="J5957" s="27">
        <f>IF(I5957="","",INDEX(Daily!$J$2:$J$421,I5957))</f>
        <v/>
      </c>
      <c r="K5957" s="27">
        <f>IF(J5957="","",J5957+cat_offset)</f>
        <v/>
      </c>
      <c r="L5957" s="27">
        <f>IF(J5957="","",MAX(0,E5957-J5957)^2)</f>
        <v/>
      </c>
      <c r="M5957" s="27">
        <f>IF(J5957="","",MAX(0,E5957-(J5957+twcdh_off))^2)</f>
        <v/>
      </c>
      <c r="N5957" s="27">
        <f>IF(E5957="","",MAX(0,E5957-swcdh_thr)^2)</f>
        <v/>
      </c>
      <c r="O5957">
        <f>IF(K5957="","",ROUND(E5957-K5957,0))</f>
        <v/>
      </c>
      <c r="P5957">
        <f>IF(O5957="","",IF(O5957&gt;=1,O5957,0))</f>
        <v/>
      </c>
      <c r="Q5957" s="27">
        <f>IF(E5957="","",MAX(0,E5957-22))</f>
        <v/>
      </c>
      <c r="R5957" s="27">
        <f>IF(H5957=1,E5957,"")</f>
        <v/>
      </c>
      <c r="S5957" s="27">
        <f>IF(AND(H5957=1,J5957&lt;&gt;""),E5957-J5957,"")</f>
        <v/>
      </c>
      <c r="T5957">
        <f>IF(G5957="","",MONTH(G5957))</f>
        <v/>
      </c>
    </row>
    <row r="5958">
      <c r="A5958" s="24" t="n">
        <v>2020</v>
      </c>
      <c r="B5958" s="24" t="n">
        <v>9</v>
      </c>
      <c r="C5958" s="24" t="n">
        <v>5</v>
      </c>
      <c r="D5958" s="24" t="n">
        <v>5</v>
      </c>
      <c r="E5958" s="24" t="n">
        <v>10.36</v>
      </c>
      <c r="F5958" s="25">
        <f>IF($E5958="","",DATE(IF($A5958="",nominal_year,$A5958),$B5958,$C5958)+($D5958-IF(LEFT(hour_conv,1)="1",1,0))/24)</f>
        <v/>
      </c>
      <c r="G5958" s="26">
        <f>IF(F5958="","",INT(F5958))</f>
        <v/>
      </c>
      <c r="H5958">
        <f>IF(G5958="","",IF(AND(MONTH(G5958)*100+DAY(G5958)&gt;=season_lo,MONTH(G5958)*100+DAY(G5958)&lt;=season_hi),1,0))</f>
        <v/>
      </c>
      <c r="I5958">
        <f>IF(G5958="","",G5958-first_day+1)</f>
        <v/>
      </c>
      <c r="J5958" s="27">
        <f>IF(I5958="","",INDEX(Daily!$J$2:$J$421,I5958))</f>
        <v/>
      </c>
      <c r="K5958" s="27">
        <f>IF(J5958="","",J5958+cat_offset)</f>
        <v/>
      </c>
      <c r="L5958" s="27">
        <f>IF(J5958="","",MAX(0,E5958-J5958)^2)</f>
        <v/>
      </c>
      <c r="M5958" s="27">
        <f>IF(J5958="","",MAX(0,E5958-(J5958+twcdh_off))^2)</f>
        <v/>
      </c>
      <c r="N5958" s="27">
        <f>IF(E5958="","",MAX(0,E5958-swcdh_thr)^2)</f>
        <v/>
      </c>
      <c r="O5958">
        <f>IF(K5958="","",ROUND(E5958-K5958,0))</f>
        <v/>
      </c>
      <c r="P5958">
        <f>IF(O5958="","",IF(O5958&gt;=1,O5958,0))</f>
        <v/>
      </c>
      <c r="Q5958" s="27">
        <f>IF(E5958="","",MAX(0,E5958-22))</f>
        <v/>
      </c>
      <c r="R5958" s="27">
        <f>IF(H5958=1,E5958,"")</f>
        <v/>
      </c>
      <c r="S5958" s="27">
        <f>IF(AND(H5958=1,J5958&lt;&gt;""),E5958-J5958,"")</f>
        <v/>
      </c>
      <c r="T5958">
        <f>IF(G5958="","",MONTH(G5958))</f>
        <v/>
      </c>
    </row>
    <row r="5959">
      <c r="A5959" s="24" t="n">
        <v>2020</v>
      </c>
      <c r="B5959" s="24" t="n">
        <v>9</v>
      </c>
      <c r="C5959" s="24" t="n">
        <v>5</v>
      </c>
      <c r="D5959" s="24" t="n">
        <v>6</v>
      </c>
      <c r="E5959" s="24" t="n">
        <v>10.18</v>
      </c>
      <c r="F5959" s="25">
        <f>IF($E5959="","",DATE(IF($A5959="",nominal_year,$A5959),$B5959,$C5959)+($D5959-IF(LEFT(hour_conv,1)="1",1,0))/24)</f>
        <v/>
      </c>
      <c r="G5959" s="26">
        <f>IF(F5959="","",INT(F5959))</f>
        <v/>
      </c>
      <c r="H5959">
        <f>IF(G5959="","",IF(AND(MONTH(G5959)*100+DAY(G5959)&gt;=season_lo,MONTH(G5959)*100+DAY(G5959)&lt;=season_hi),1,0))</f>
        <v/>
      </c>
      <c r="I5959">
        <f>IF(G5959="","",G5959-first_day+1)</f>
        <v/>
      </c>
      <c r="J5959" s="27">
        <f>IF(I5959="","",INDEX(Daily!$J$2:$J$421,I5959))</f>
        <v/>
      </c>
      <c r="K5959" s="27">
        <f>IF(J5959="","",J5959+cat_offset)</f>
        <v/>
      </c>
      <c r="L5959" s="27">
        <f>IF(J5959="","",MAX(0,E5959-J5959)^2)</f>
        <v/>
      </c>
      <c r="M5959" s="27">
        <f>IF(J5959="","",MAX(0,E5959-(J5959+twcdh_off))^2)</f>
        <v/>
      </c>
      <c r="N5959" s="27">
        <f>IF(E5959="","",MAX(0,E5959-swcdh_thr)^2)</f>
        <v/>
      </c>
      <c r="O5959">
        <f>IF(K5959="","",ROUND(E5959-K5959,0))</f>
        <v/>
      </c>
      <c r="P5959">
        <f>IF(O5959="","",IF(O5959&gt;=1,O5959,0))</f>
        <v/>
      </c>
      <c r="Q5959" s="27">
        <f>IF(E5959="","",MAX(0,E5959-22))</f>
        <v/>
      </c>
      <c r="R5959" s="27">
        <f>IF(H5959=1,E5959,"")</f>
        <v/>
      </c>
      <c r="S5959" s="27">
        <f>IF(AND(H5959=1,J5959&lt;&gt;""),E5959-J5959,"")</f>
        <v/>
      </c>
      <c r="T5959">
        <f>IF(G5959="","",MONTH(G5959))</f>
        <v/>
      </c>
    </row>
    <row r="5960">
      <c r="A5960" s="24" t="n">
        <v>2020</v>
      </c>
      <c r="B5960" s="24" t="n">
        <v>9</v>
      </c>
      <c r="C5960" s="24" t="n">
        <v>5</v>
      </c>
      <c r="D5960" s="24" t="n">
        <v>7</v>
      </c>
      <c r="E5960" s="24" t="n">
        <v>11.21</v>
      </c>
      <c r="F5960" s="25">
        <f>IF($E5960="","",DATE(IF($A5960="",nominal_year,$A5960),$B5960,$C5960)+($D5960-IF(LEFT(hour_conv,1)="1",1,0))/24)</f>
        <v/>
      </c>
      <c r="G5960" s="26">
        <f>IF(F5960="","",INT(F5960))</f>
        <v/>
      </c>
      <c r="H5960">
        <f>IF(G5960="","",IF(AND(MONTH(G5960)*100+DAY(G5960)&gt;=season_lo,MONTH(G5960)*100+DAY(G5960)&lt;=season_hi),1,0))</f>
        <v/>
      </c>
      <c r="I5960">
        <f>IF(G5960="","",G5960-first_day+1)</f>
        <v/>
      </c>
      <c r="J5960" s="27">
        <f>IF(I5960="","",INDEX(Daily!$J$2:$J$421,I5960))</f>
        <v/>
      </c>
      <c r="K5960" s="27">
        <f>IF(J5960="","",J5960+cat_offset)</f>
        <v/>
      </c>
      <c r="L5960" s="27">
        <f>IF(J5960="","",MAX(0,E5960-J5960)^2)</f>
        <v/>
      </c>
      <c r="M5960" s="27">
        <f>IF(J5960="","",MAX(0,E5960-(J5960+twcdh_off))^2)</f>
        <v/>
      </c>
      <c r="N5960" s="27">
        <f>IF(E5960="","",MAX(0,E5960-swcdh_thr)^2)</f>
        <v/>
      </c>
      <c r="O5960">
        <f>IF(K5960="","",ROUND(E5960-K5960,0))</f>
        <v/>
      </c>
      <c r="P5960">
        <f>IF(O5960="","",IF(O5960&gt;=1,O5960,0))</f>
        <v/>
      </c>
      <c r="Q5960" s="27">
        <f>IF(E5960="","",MAX(0,E5960-22))</f>
        <v/>
      </c>
      <c r="R5960" s="27">
        <f>IF(H5960=1,E5960,"")</f>
        <v/>
      </c>
      <c r="S5960" s="27">
        <f>IF(AND(H5960=1,J5960&lt;&gt;""),E5960-J5960,"")</f>
        <v/>
      </c>
      <c r="T5960">
        <f>IF(G5960="","",MONTH(G5960))</f>
        <v/>
      </c>
    </row>
    <row r="5961">
      <c r="A5961" s="24" t="n">
        <v>2020</v>
      </c>
      <c r="B5961" s="24" t="n">
        <v>9</v>
      </c>
      <c r="C5961" s="24" t="n">
        <v>5</v>
      </c>
      <c r="D5961" s="24" t="n">
        <v>8</v>
      </c>
      <c r="E5961" s="24" t="n">
        <v>12.85</v>
      </c>
      <c r="F5961" s="25">
        <f>IF($E5961="","",DATE(IF($A5961="",nominal_year,$A5961),$B5961,$C5961)+($D5961-IF(LEFT(hour_conv,1)="1",1,0))/24)</f>
        <v/>
      </c>
      <c r="G5961" s="26">
        <f>IF(F5961="","",INT(F5961))</f>
        <v/>
      </c>
      <c r="H5961">
        <f>IF(G5961="","",IF(AND(MONTH(G5961)*100+DAY(G5961)&gt;=season_lo,MONTH(G5961)*100+DAY(G5961)&lt;=season_hi),1,0))</f>
        <v/>
      </c>
      <c r="I5961">
        <f>IF(G5961="","",G5961-first_day+1)</f>
        <v/>
      </c>
      <c r="J5961" s="27">
        <f>IF(I5961="","",INDEX(Daily!$J$2:$J$421,I5961))</f>
        <v/>
      </c>
      <c r="K5961" s="27">
        <f>IF(J5961="","",J5961+cat_offset)</f>
        <v/>
      </c>
      <c r="L5961" s="27">
        <f>IF(J5961="","",MAX(0,E5961-J5961)^2)</f>
        <v/>
      </c>
      <c r="M5961" s="27">
        <f>IF(J5961="","",MAX(0,E5961-(J5961+twcdh_off))^2)</f>
        <v/>
      </c>
      <c r="N5961" s="27">
        <f>IF(E5961="","",MAX(0,E5961-swcdh_thr)^2)</f>
        <v/>
      </c>
      <c r="O5961">
        <f>IF(K5961="","",ROUND(E5961-K5961,0))</f>
        <v/>
      </c>
      <c r="P5961">
        <f>IF(O5961="","",IF(O5961&gt;=1,O5961,0))</f>
        <v/>
      </c>
      <c r="Q5961" s="27">
        <f>IF(E5961="","",MAX(0,E5961-22))</f>
        <v/>
      </c>
      <c r="R5961" s="27">
        <f>IF(H5961=1,E5961,"")</f>
        <v/>
      </c>
      <c r="S5961" s="27">
        <f>IF(AND(H5961=1,J5961&lt;&gt;""),E5961-J5961,"")</f>
        <v/>
      </c>
      <c r="T5961">
        <f>IF(G5961="","",MONTH(G5961))</f>
        <v/>
      </c>
    </row>
    <row r="5962">
      <c r="A5962" s="24" t="n">
        <v>2020</v>
      </c>
      <c r="B5962" s="24" t="n">
        <v>9</v>
      </c>
      <c r="C5962" s="24" t="n">
        <v>5</v>
      </c>
      <c r="D5962" s="24" t="n">
        <v>9</v>
      </c>
      <c r="E5962" s="24" t="n">
        <v>14.33</v>
      </c>
      <c r="F5962" s="25">
        <f>IF($E5962="","",DATE(IF($A5962="",nominal_year,$A5962),$B5962,$C5962)+($D5962-IF(LEFT(hour_conv,1)="1",1,0))/24)</f>
        <v/>
      </c>
      <c r="G5962" s="26">
        <f>IF(F5962="","",INT(F5962))</f>
        <v/>
      </c>
      <c r="H5962">
        <f>IF(G5962="","",IF(AND(MONTH(G5962)*100+DAY(G5962)&gt;=season_lo,MONTH(G5962)*100+DAY(G5962)&lt;=season_hi),1,0))</f>
        <v/>
      </c>
      <c r="I5962">
        <f>IF(G5962="","",G5962-first_day+1)</f>
        <v/>
      </c>
      <c r="J5962" s="27">
        <f>IF(I5962="","",INDEX(Daily!$J$2:$J$421,I5962))</f>
        <v/>
      </c>
      <c r="K5962" s="27">
        <f>IF(J5962="","",J5962+cat_offset)</f>
        <v/>
      </c>
      <c r="L5962" s="27">
        <f>IF(J5962="","",MAX(0,E5962-J5962)^2)</f>
        <v/>
      </c>
      <c r="M5962" s="27">
        <f>IF(J5962="","",MAX(0,E5962-(J5962+twcdh_off))^2)</f>
        <v/>
      </c>
      <c r="N5962" s="27">
        <f>IF(E5962="","",MAX(0,E5962-swcdh_thr)^2)</f>
        <v/>
      </c>
      <c r="O5962">
        <f>IF(K5962="","",ROUND(E5962-K5962,0))</f>
        <v/>
      </c>
      <c r="P5962">
        <f>IF(O5962="","",IF(O5962&gt;=1,O5962,0))</f>
        <v/>
      </c>
      <c r="Q5962" s="27">
        <f>IF(E5962="","",MAX(0,E5962-22))</f>
        <v/>
      </c>
      <c r="R5962" s="27">
        <f>IF(H5962=1,E5962,"")</f>
        <v/>
      </c>
      <c r="S5962" s="27">
        <f>IF(AND(H5962=1,J5962&lt;&gt;""),E5962-J5962,"")</f>
        <v/>
      </c>
      <c r="T5962">
        <f>IF(G5962="","",MONTH(G5962))</f>
        <v/>
      </c>
    </row>
    <row r="5963">
      <c r="A5963" s="24" t="n">
        <v>2020</v>
      </c>
      <c r="B5963" s="24" t="n">
        <v>9</v>
      </c>
      <c r="C5963" s="24" t="n">
        <v>5</v>
      </c>
      <c r="D5963" s="24" t="n">
        <v>10</v>
      </c>
      <c r="E5963" s="24" t="n">
        <v>14.68</v>
      </c>
      <c r="F5963" s="25">
        <f>IF($E5963="","",DATE(IF($A5963="",nominal_year,$A5963),$B5963,$C5963)+($D5963-IF(LEFT(hour_conv,1)="1",1,0))/24)</f>
        <v/>
      </c>
      <c r="G5963" s="26">
        <f>IF(F5963="","",INT(F5963))</f>
        <v/>
      </c>
      <c r="H5963">
        <f>IF(G5963="","",IF(AND(MONTH(G5963)*100+DAY(G5963)&gt;=season_lo,MONTH(G5963)*100+DAY(G5963)&lt;=season_hi),1,0))</f>
        <v/>
      </c>
      <c r="I5963">
        <f>IF(G5963="","",G5963-first_day+1)</f>
        <v/>
      </c>
      <c r="J5963" s="27">
        <f>IF(I5963="","",INDEX(Daily!$J$2:$J$421,I5963))</f>
        <v/>
      </c>
      <c r="K5963" s="27">
        <f>IF(J5963="","",J5963+cat_offset)</f>
        <v/>
      </c>
      <c r="L5963" s="27">
        <f>IF(J5963="","",MAX(0,E5963-J5963)^2)</f>
        <v/>
      </c>
      <c r="M5963" s="27">
        <f>IF(J5963="","",MAX(0,E5963-(J5963+twcdh_off))^2)</f>
        <v/>
      </c>
      <c r="N5963" s="27">
        <f>IF(E5963="","",MAX(0,E5963-swcdh_thr)^2)</f>
        <v/>
      </c>
      <c r="O5963">
        <f>IF(K5963="","",ROUND(E5963-K5963,0))</f>
        <v/>
      </c>
      <c r="P5963">
        <f>IF(O5963="","",IF(O5963&gt;=1,O5963,0))</f>
        <v/>
      </c>
      <c r="Q5963" s="27">
        <f>IF(E5963="","",MAX(0,E5963-22))</f>
        <v/>
      </c>
      <c r="R5963" s="27">
        <f>IF(H5963=1,E5963,"")</f>
        <v/>
      </c>
      <c r="S5963" s="27">
        <f>IF(AND(H5963=1,J5963&lt;&gt;""),E5963-J5963,"")</f>
        <v/>
      </c>
      <c r="T5963">
        <f>IF(G5963="","",MONTH(G5963))</f>
        <v/>
      </c>
    </row>
    <row r="5964">
      <c r="A5964" s="24" t="n">
        <v>2020</v>
      </c>
      <c r="B5964" s="24" t="n">
        <v>9</v>
      </c>
      <c r="C5964" s="24" t="n">
        <v>5</v>
      </c>
      <c r="D5964" s="24" t="n">
        <v>11</v>
      </c>
      <c r="E5964" s="24" t="n">
        <v>15.23</v>
      </c>
      <c r="F5964" s="25">
        <f>IF($E5964="","",DATE(IF($A5964="",nominal_year,$A5964),$B5964,$C5964)+($D5964-IF(LEFT(hour_conv,1)="1",1,0))/24)</f>
        <v/>
      </c>
      <c r="G5964" s="26">
        <f>IF(F5964="","",INT(F5964))</f>
        <v/>
      </c>
      <c r="H5964">
        <f>IF(G5964="","",IF(AND(MONTH(G5964)*100+DAY(G5964)&gt;=season_lo,MONTH(G5964)*100+DAY(G5964)&lt;=season_hi),1,0))</f>
        <v/>
      </c>
      <c r="I5964">
        <f>IF(G5964="","",G5964-first_day+1)</f>
        <v/>
      </c>
      <c r="J5964" s="27">
        <f>IF(I5964="","",INDEX(Daily!$J$2:$J$421,I5964))</f>
        <v/>
      </c>
      <c r="K5964" s="27">
        <f>IF(J5964="","",J5964+cat_offset)</f>
        <v/>
      </c>
      <c r="L5964" s="27">
        <f>IF(J5964="","",MAX(0,E5964-J5964)^2)</f>
        <v/>
      </c>
      <c r="M5964" s="27">
        <f>IF(J5964="","",MAX(0,E5964-(J5964+twcdh_off))^2)</f>
        <v/>
      </c>
      <c r="N5964" s="27">
        <f>IF(E5964="","",MAX(0,E5964-swcdh_thr)^2)</f>
        <v/>
      </c>
      <c r="O5964">
        <f>IF(K5964="","",ROUND(E5964-K5964,0))</f>
        <v/>
      </c>
      <c r="P5964">
        <f>IF(O5964="","",IF(O5964&gt;=1,O5964,0))</f>
        <v/>
      </c>
      <c r="Q5964" s="27">
        <f>IF(E5964="","",MAX(0,E5964-22))</f>
        <v/>
      </c>
      <c r="R5964" s="27">
        <f>IF(H5964=1,E5964,"")</f>
        <v/>
      </c>
      <c r="S5964" s="27">
        <f>IF(AND(H5964=1,J5964&lt;&gt;""),E5964-J5964,"")</f>
        <v/>
      </c>
      <c r="T5964">
        <f>IF(G5964="","",MONTH(G5964))</f>
        <v/>
      </c>
    </row>
    <row r="5965">
      <c r="A5965" s="24" t="n">
        <v>2020</v>
      </c>
      <c r="B5965" s="24" t="n">
        <v>9</v>
      </c>
      <c r="C5965" s="24" t="n">
        <v>5</v>
      </c>
      <c r="D5965" s="24" t="n">
        <v>12</v>
      </c>
      <c r="E5965" s="24" t="n">
        <v>17.02</v>
      </c>
      <c r="F5965" s="25">
        <f>IF($E5965="","",DATE(IF($A5965="",nominal_year,$A5965),$B5965,$C5965)+($D5965-IF(LEFT(hour_conv,1)="1",1,0))/24)</f>
        <v/>
      </c>
      <c r="G5965" s="26">
        <f>IF(F5965="","",INT(F5965))</f>
        <v/>
      </c>
      <c r="H5965">
        <f>IF(G5965="","",IF(AND(MONTH(G5965)*100+DAY(G5965)&gt;=season_lo,MONTH(G5965)*100+DAY(G5965)&lt;=season_hi),1,0))</f>
        <v/>
      </c>
      <c r="I5965">
        <f>IF(G5965="","",G5965-first_day+1)</f>
        <v/>
      </c>
      <c r="J5965" s="27">
        <f>IF(I5965="","",INDEX(Daily!$J$2:$J$421,I5965))</f>
        <v/>
      </c>
      <c r="K5965" s="27">
        <f>IF(J5965="","",J5965+cat_offset)</f>
        <v/>
      </c>
      <c r="L5965" s="27">
        <f>IF(J5965="","",MAX(0,E5965-J5965)^2)</f>
        <v/>
      </c>
      <c r="M5965" s="27">
        <f>IF(J5965="","",MAX(0,E5965-(J5965+twcdh_off))^2)</f>
        <v/>
      </c>
      <c r="N5965" s="27">
        <f>IF(E5965="","",MAX(0,E5965-swcdh_thr)^2)</f>
        <v/>
      </c>
      <c r="O5965">
        <f>IF(K5965="","",ROUND(E5965-K5965,0))</f>
        <v/>
      </c>
      <c r="P5965">
        <f>IF(O5965="","",IF(O5965&gt;=1,O5965,0))</f>
        <v/>
      </c>
      <c r="Q5965" s="27">
        <f>IF(E5965="","",MAX(0,E5965-22))</f>
        <v/>
      </c>
      <c r="R5965" s="27">
        <f>IF(H5965=1,E5965,"")</f>
        <v/>
      </c>
      <c r="S5965" s="27">
        <f>IF(AND(H5965=1,J5965&lt;&gt;""),E5965-J5965,"")</f>
        <v/>
      </c>
      <c r="T5965">
        <f>IF(G5965="","",MONTH(G5965))</f>
        <v/>
      </c>
    </row>
    <row r="5966">
      <c r="A5966" s="24" t="n">
        <v>2020</v>
      </c>
      <c r="B5966" s="24" t="n">
        <v>9</v>
      </c>
      <c r="C5966" s="24" t="n">
        <v>5</v>
      </c>
      <c r="D5966" s="24" t="n">
        <v>13</v>
      </c>
      <c r="E5966" s="24" t="n">
        <v>16.71</v>
      </c>
      <c r="F5966" s="25">
        <f>IF($E5966="","",DATE(IF($A5966="",nominal_year,$A5966),$B5966,$C5966)+($D5966-IF(LEFT(hour_conv,1)="1",1,0))/24)</f>
        <v/>
      </c>
      <c r="G5966" s="26">
        <f>IF(F5966="","",INT(F5966))</f>
        <v/>
      </c>
      <c r="H5966">
        <f>IF(G5966="","",IF(AND(MONTH(G5966)*100+DAY(G5966)&gt;=season_lo,MONTH(G5966)*100+DAY(G5966)&lt;=season_hi),1,0))</f>
        <v/>
      </c>
      <c r="I5966">
        <f>IF(G5966="","",G5966-first_day+1)</f>
        <v/>
      </c>
      <c r="J5966" s="27">
        <f>IF(I5966="","",INDEX(Daily!$J$2:$J$421,I5966))</f>
        <v/>
      </c>
      <c r="K5966" s="27">
        <f>IF(J5966="","",J5966+cat_offset)</f>
        <v/>
      </c>
      <c r="L5966" s="27">
        <f>IF(J5966="","",MAX(0,E5966-J5966)^2)</f>
        <v/>
      </c>
      <c r="M5966" s="27">
        <f>IF(J5966="","",MAX(0,E5966-(J5966+twcdh_off))^2)</f>
        <v/>
      </c>
      <c r="N5966" s="27">
        <f>IF(E5966="","",MAX(0,E5966-swcdh_thr)^2)</f>
        <v/>
      </c>
      <c r="O5966">
        <f>IF(K5966="","",ROUND(E5966-K5966,0))</f>
        <v/>
      </c>
      <c r="P5966">
        <f>IF(O5966="","",IF(O5966&gt;=1,O5966,0))</f>
        <v/>
      </c>
      <c r="Q5966" s="27">
        <f>IF(E5966="","",MAX(0,E5966-22))</f>
        <v/>
      </c>
      <c r="R5966" s="27">
        <f>IF(H5966=1,E5966,"")</f>
        <v/>
      </c>
      <c r="S5966" s="27">
        <f>IF(AND(H5966=1,J5966&lt;&gt;""),E5966-J5966,"")</f>
        <v/>
      </c>
      <c r="T5966">
        <f>IF(G5966="","",MONTH(G5966))</f>
        <v/>
      </c>
    </row>
    <row r="5967">
      <c r="A5967" s="24" t="n">
        <v>2020</v>
      </c>
      <c r="B5967" s="24" t="n">
        <v>9</v>
      </c>
      <c r="C5967" s="24" t="n">
        <v>5</v>
      </c>
      <c r="D5967" s="24" t="n">
        <v>14</v>
      </c>
      <c r="E5967" s="24" t="n">
        <v>18.01</v>
      </c>
      <c r="F5967" s="25">
        <f>IF($E5967="","",DATE(IF($A5967="",nominal_year,$A5967),$B5967,$C5967)+($D5967-IF(LEFT(hour_conv,1)="1",1,0))/24)</f>
        <v/>
      </c>
      <c r="G5967" s="26">
        <f>IF(F5967="","",INT(F5967))</f>
        <v/>
      </c>
      <c r="H5967">
        <f>IF(G5967="","",IF(AND(MONTH(G5967)*100+DAY(G5967)&gt;=season_lo,MONTH(G5967)*100+DAY(G5967)&lt;=season_hi),1,0))</f>
        <v/>
      </c>
      <c r="I5967">
        <f>IF(G5967="","",G5967-first_day+1)</f>
        <v/>
      </c>
      <c r="J5967" s="27">
        <f>IF(I5967="","",INDEX(Daily!$J$2:$J$421,I5967))</f>
        <v/>
      </c>
      <c r="K5967" s="27">
        <f>IF(J5967="","",J5967+cat_offset)</f>
        <v/>
      </c>
      <c r="L5967" s="27">
        <f>IF(J5967="","",MAX(0,E5967-J5967)^2)</f>
        <v/>
      </c>
      <c r="M5967" s="27">
        <f>IF(J5967="","",MAX(0,E5967-(J5967+twcdh_off))^2)</f>
        <v/>
      </c>
      <c r="N5967" s="27">
        <f>IF(E5967="","",MAX(0,E5967-swcdh_thr)^2)</f>
        <v/>
      </c>
      <c r="O5967">
        <f>IF(K5967="","",ROUND(E5967-K5967,0))</f>
        <v/>
      </c>
      <c r="P5967">
        <f>IF(O5967="","",IF(O5967&gt;=1,O5967,0))</f>
        <v/>
      </c>
      <c r="Q5967" s="27">
        <f>IF(E5967="","",MAX(0,E5967-22))</f>
        <v/>
      </c>
      <c r="R5967" s="27">
        <f>IF(H5967=1,E5967,"")</f>
        <v/>
      </c>
      <c r="S5967" s="27">
        <f>IF(AND(H5967=1,J5967&lt;&gt;""),E5967-J5967,"")</f>
        <v/>
      </c>
      <c r="T5967">
        <f>IF(G5967="","",MONTH(G5967))</f>
        <v/>
      </c>
    </row>
    <row r="5968">
      <c r="A5968" s="24" t="n">
        <v>2020</v>
      </c>
      <c r="B5968" s="24" t="n">
        <v>9</v>
      </c>
      <c r="C5968" s="24" t="n">
        <v>5</v>
      </c>
      <c r="D5968" s="24" t="n">
        <v>15</v>
      </c>
      <c r="E5968" s="24" t="n">
        <v>19.33</v>
      </c>
      <c r="F5968" s="25">
        <f>IF($E5968="","",DATE(IF($A5968="",nominal_year,$A5968),$B5968,$C5968)+($D5968-IF(LEFT(hour_conv,1)="1",1,0))/24)</f>
        <v/>
      </c>
      <c r="G5968" s="26">
        <f>IF(F5968="","",INT(F5968))</f>
        <v/>
      </c>
      <c r="H5968">
        <f>IF(G5968="","",IF(AND(MONTH(G5968)*100+DAY(G5968)&gt;=season_lo,MONTH(G5968)*100+DAY(G5968)&lt;=season_hi),1,0))</f>
        <v/>
      </c>
      <c r="I5968">
        <f>IF(G5968="","",G5968-first_day+1)</f>
        <v/>
      </c>
      <c r="J5968" s="27">
        <f>IF(I5968="","",INDEX(Daily!$J$2:$J$421,I5968))</f>
        <v/>
      </c>
      <c r="K5968" s="27">
        <f>IF(J5968="","",J5968+cat_offset)</f>
        <v/>
      </c>
      <c r="L5968" s="27">
        <f>IF(J5968="","",MAX(0,E5968-J5968)^2)</f>
        <v/>
      </c>
      <c r="M5968" s="27">
        <f>IF(J5968="","",MAX(0,E5968-(J5968+twcdh_off))^2)</f>
        <v/>
      </c>
      <c r="N5968" s="27">
        <f>IF(E5968="","",MAX(0,E5968-swcdh_thr)^2)</f>
        <v/>
      </c>
      <c r="O5968">
        <f>IF(K5968="","",ROUND(E5968-K5968,0))</f>
        <v/>
      </c>
      <c r="P5968">
        <f>IF(O5968="","",IF(O5968&gt;=1,O5968,0))</f>
        <v/>
      </c>
      <c r="Q5968" s="27">
        <f>IF(E5968="","",MAX(0,E5968-22))</f>
        <v/>
      </c>
      <c r="R5968" s="27">
        <f>IF(H5968=1,E5968,"")</f>
        <v/>
      </c>
      <c r="S5968" s="27">
        <f>IF(AND(H5968=1,J5968&lt;&gt;""),E5968-J5968,"")</f>
        <v/>
      </c>
      <c r="T5968">
        <f>IF(G5968="","",MONTH(G5968))</f>
        <v/>
      </c>
    </row>
    <row r="5969">
      <c r="A5969" s="24" t="n">
        <v>2020</v>
      </c>
      <c r="B5969" s="24" t="n">
        <v>9</v>
      </c>
      <c r="C5969" s="24" t="n">
        <v>5</v>
      </c>
      <c r="D5969" s="24" t="n">
        <v>16</v>
      </c>
      <c r="E5969" s="24" t="n">
        <v>19.16</v>
      </c>
      <c r="F5969" s="25">
        <f>IF($E5969="","",DATE(IF($A5969="",nominal_year,$A5969),$B5969,$C5969)+($D5969-IF(LEFT(hour_conv,1)="1",1,0))/24)</f>
        <v/>
      </c>
      <c r="G5969" s="26">
        <f>IF(F5969="","",INT(F5969))</f>
        <v/>
      </c>
      <c r="H5969">
        <f>IF(G5969="","",IF(AND(MONTH(G5969)*100+DAY(G5969)&gt;=season_lo,MONTH(G5969)*100+DAY(G5969)&lt;=season_hi),1,0))</f>
        <v/>
      </c>
      <c r="I5969">
        <f>IF(G5969="","",G5969-first_day+1)</f>
        <v/>
      </c>
      <c r="J5969" s="27">
        <f>IF(I5969="","",INDEX(Daily!$J$2:$J$421,I5969))</f>
        <v/>
      </c>
      <c r="K5969" s="27">
        <f>IF(J5969="","",J5969+cat_offset)</f>
        <v/>
      </c>
      <c r="L5969" s="27">
        <f>IF(J5969="","",MAX(0,E5969-J5969)^2)</f>
        <v/>
      </c>
      <c r="M5969" s="27">
        <f>IF(J5969="","",MAX(0,E5969-(J5969+twcdh_off))^2)</f>
        <v/>
      </c>
      <c r="N5969" s="27">
        <f>IF(E5969="","",MAX(0,E5969-swcdh_thr)^2)</f>
        <v/>
      </c>
      <c r="O5969">
        <f>IF(K5969="","",ROUND(E5969-K5969,0))</f>
        <v/>
      </c>
      <c r="P5969">
        <f>IF(O5969="","",IF(O5969&gt;=1,O5969,0))</f>
        <v/>
      </c>
      <c r="Q5969" s="27">
        <f>IF(E5969="","",MAX(0,E5969-22))</f>
        <v/>
      </c>
      <c r="R5969" s="27">
        <f>IF(H5969=1,E5969,"")</f>
        <v/>
      </c>
      <c r="S5969" s="27">
        <f>IF(AND(H5969=1,J5969&lt;&gt;""),E5969-J5969,"")</f>
        <v/>
      </c>
      <c r="T5969">
        <f>IF(G5969="","",MONTH(G5969))</f>
        <v/>
      </c>
    </row>
    <row r="5970">
      <c r="A5970" s="24" t="n">
        <v>2020</v>
      </c>
      <c r="B5970" s="24" t="n">
        <v>9</v>
      </c>
      <c r="C5970" s="24" t="n">
        <v>5</v>
      </c>
      <c r="D5970" s="24" t="n">
        <v>17</v>
      </c>
      <c r="E5970" s="24" t="n">
        <v>18.16</v>
      </c>
      <c r="F5970" s="25">
        <f>IF($E5970="","",DATE(IF($A5970="",nominal_year,$A5970),$B5970,$C5970)+($D5970-IF(LEFT(hour_conv,1)="1",1,0))/24)</f>
        <v/>
      </c>
      <c r="G5970" s="26">
        <f>IF(F5970="","",INT(F5970))</f>
        <v/>
      </c>
      <c r="H5970">
        <f>IF(G5970="","",IF(AND(MONTH(G5970)*100+DAY(G5970)&gt;=season_lo,MONTH(G5970)*100+DAY(G5970)&lt;=season_hi),1,0))</f>
        <v/>
      </c>
      <c r="I5970">
        <f>IF(G5970="","",G5970-first_day+1)</f>
        <v/>
      </c>
      <c r="J5970" s="27">
        <f>IF(I5970="","",INDEX(Daily!$J$2:$J$421,I5970))</f>
        <v/>
      </c>
      <c r="K5970" s="27">
        <f>IF(J5970="","",J5970+cat_offset)</f>
        <v/>
      </c>
      <c r="L5970" s="27">
        <f>IF(J5970="","",MAX(0,E5970-J5970)^2)</f>
        <v/>
      </c>
      <c r="M5970" s="27">
        <f>IF(J5970="","",MAX(0,E5970-(J5970+twcdh_off))^2)</f>
        <v/>
      </c>
      <c r="N5970" s="27">
        <f>IF(E5970="","",MAX(0,E5970-swcdh_thr)^2)</f>
        <v/>
      </c>
      <c r="O5970">
        <f>IF(K5970="","",ROUND(E5970-K5970,0))</f>
        <v/>
      </c>
      <c r="P5970">
        <f>IF(O5970="","",IF(O5970&gt;=1,O5970,0))</f>
        <v/>
      </c>
      <c r="Q5970" s="27">
        <f>IF(E5970="","",MAX(0,E5970-22))</f>
        <v/>
      </c>
      <c r="R5970" s="27">
        <f>IF(H5970=1,E5970,"")</f>
        <v/>
      </c>
      <c r="S5970" s="27">
        <f>IF(AND(H5970=1,J5970&lt;&gt;""),E5970-J5970,"")</f>
        <v/>
      </c>
      <c r="T5970">
        <f>IF(G5970="","",MONTH(G5970))</f>
        <v/>
      </c>
    </row>
    <row r="5971">
      <c r="A5971" s="24" t="n">
        <v>2020</v>
      </c>
      <c r="B5971" s="24" t="n">
        <v>9</v>
      </c>
      <c r="C5971" s="24" t="n">
        <v>5</v>
      </c>
      <c r="D5971" s="24" t="n">
        <v>18</v>
      </c>
      <c r="E5971" s="24" t="n">
        <v>17.61</v>
      </c>
      <c r="F5971" s="25">
        <f>IF($E5971="","",DATE(IF($A5971="",nominal_year,$A5971),$B5971,$C5971)+($D5971-IF(LEFT(hour_conv,1)="1",1,0))/24)</f>
        <v/>
      </c>
      <c r="G5971" s="26">
        <f>IF(F5971="","",INT(F5971))</f>
        <v/>
      </c>
      <c r="H5971">
        <f>IF(G5971="","",IF(AND(MONTH(G5971)*100+DAY(G5971)&gt;=season_lo,MONTH(G5971)*100+DAY(G5971)&lt;=season_hi),1,0))</f>
        <v/>
      </c>
      <c r="I5971">
        <f>IF(G5971="","",G5971-first_day+1)</f>
        <v/>
      </c>
      <c r="J5971" s="27">
        <f>IF(I5971="","",INDEX(Daily!$J$2:$J$421,I5971))</f>
        <v/>
      </c>
      <c r="K5971" s="27">
        <f>IF(J5971="","",J5971+cat_offset)</f>
        <v/>
      </c>
      <c r="L5971" s="27">
        <f>IF(J5971="","",MAX(0,E5971-J5971)^2)</f>
        <v/>
      </c>
      <c r="M5971" s="27">
        <f>IF(J5971="","",MAX(0,E5971-(J5971+twcdh_off))^2)</f>
        <v/>
      </c>
      <c r="N5971" s="27">
        <f>IF(E5971="","",MAX(0,E5971-swcdh_thr)^2)</f>
        <v/>
      </c>
      <c r="O5971">
        <f>IF(K5971="","",ROUND(E5971-K5971,0))</f>
        <v/>
      </c>
      <c r="P5971">
        <f>IF(O5971="","",IF(O5971&gt;=1,O5971,0))</f>
        <v/>
      </c>
      <c r="Q5971" s="27">
        <f>IF(E5971="","",MAX(0,E5971-22))</f>
        <v/>
      </c>
      <c r="R5971" s="27">
        <f>IF(H5971=1,E5971,"")</f>
        <v/>
      </c>
      <c r="S5971" s="27">
        <f>IF(AND(H5971=1,J5971&lt;&gt;""),E5971-J5971,"")</f>
        <v/>
      </c>
      <c r="T5971">
        <f>IF(G5971="","",MONTH(G5971))</f>
        <v/>
      </c>
    </row>
    <row r="5972">
      <c r="A5972" s="24" t="n">
        <v>2020</v>
      </c>
      <c r="B5972" s="24" t="n">
        <v>9</v>
      </c>
      <c r="C5972" s="24" t="n">
        <v>5</v>
      </c>
      <c r="D5972" s="24" t="n">
        <v>19</v>
      </c>
      <c r="E5972" s="24" t="n">
        <v>17.92</v>
      </c>
      <c r="F5972" s="25">
        <f>IF($E5972="","",DATE(IF($A5972="",nominal_year,$A5972),$B5972,$C5972)+($D5972-IF(LEFT(hour_conv,1)="1",1,0))/24)</f>
        <v/>
      </c>
      <c r="G5972" s="26">
        <f>IF(F5972="","",INT(F5972))</f>
        <v/>
      </c>
      <c r="H5972">
        <f>IF(G5972="","",IF(AND(MONTH(G5972)*100+DAY(G5972)&gt;=season_lo,MONTH(G5972)*100+DAY(G5972)&lt;=season_hi),1,0))</f>
        <v/>
      </c>
      <c r="I5972">
        <f>IF(G5972="","",G5972-first_day+1)</f>
        <v/>
      </c>
      <c r="J5972" s="27">
        <f>IF(I5972="","",INDEX(Daily!$J$2:$J$421,I5972))</f>
        <v/>
      </c>
      <c r="K5972" s="27">
        <f>IF(J5972="","",J5972+cat_offset)</f>
        <v/>
      </c>
      <c r="L5972" s="27">
        <f>IF(J5972="","",MAX(0,E5972-J5972)^2)</f>
        <v/>
      </c>
      <c r="M5972" s="27">
        <f>IF(J5972="","",MAX(0,E5972-(J5972+twcdh_off))^2)</f>
        <v/>
      </c>
      <c r="N5972" s="27">
        <f>IF(E5972="","",MAX(0,E5972-swcdh_thr)^2)</f>
        <v/>
      </c>
      <c r="O5972">
        <f>IF(K5972="","",ROUND(E5972-K5972,0))</f>
        <v/>
      </c>
      <c r="P5972">
        <f>IF(O5972="","",IF(O5972&gt;=1,O5972,0))</f>
        <v/>
      </c>
      <c r="Q5972" s="27">
        <f>IF(E5972="","",MAX(0,E5972-22))</f>
        <v/>
      </c>
      <c r="R5972" s="27">
        <f>IF(H5972=1,E5972,"")</f>
        <v/>
      </c>
      <c r="S5972" s="27">
        <f>IF(AND(H5972=1,J5972&lt;&gt;""),E5972-J5972,"")</f>
        <v/>
      </c>
      <c r="T5972">
        <f>IF(G5972="","",MONTH(G5972))</f>
        <v/>
      </c>
    </row>
    <row r="5973">
      <c r="A5973" s="24" t="n">
        <v>2020</v>
      </c>
      <c r="B5973" s="24" t="n">
        <v>9</v>
      </c>
      <c r="C5973" s="24" t="n">
        <v>5</v>
      </c>
      <c r="D5973" s="24" t="n">
        <v>20</v>
      </c>
      <c r="E5973" s="24" t="n">
        <v>16.65</v>
      </c>
      <c r="F5973" s="25">
        <f>IF($E5973="","",DATE(IF($A5973="",nominal_year,$A5973),$B5973,$C5973)+($D5973-IF(LEFT(hour_conv,1)="1",1,0))/24)</f>
        <v/>
      </c>
      <c r="G5973" s="26">
        <f>IF(F5973="","",INT(F5973))</f>
        <v/>
      </c>
      <c r="H5973">
        <f>IF(G5973="","",IF(AND(MONTH(G5973)*100+DAY(G5973)&gt;=season_lo,MONTH(G5973)*100+DAY(G5973)&lt;=season_hi),1,0))</f>
        <v/>
      </c>
      <c r="I5973">
        <f>IF(G5973="","",G5973-first_day+1)</f>
        <v/>
      </c>
      <c r="J5973" s="27">
        <f>IF(I5973="","",INDEX(Daily!$J$2:$J$421,I5973))</f>
        <v/>
      </c>
      <c r="K5973" s="27">
        <f>IF(J5973="","",J5973+cat_offset)</f>
        <v/>
      </c>
      <c r="L5973" s="27">
        <f>IF(J5973="","",MAX(0,E5973-J5973)^2)</f>
        <v/>
      </c>
      <c r="M5973" s="27">
        <f>IF(J5973="","",MAX(0,E5973-(J5973+twcdh_off))^2)</f>
        <v/>
      </c>
      <c r="N5973" s="27">
        <f>IF(E5973="","",MAX(0,E5973-swcdh_thr)^2)</f>
        <v/>
      </c>
      <c r="O5973">
        <f>IF(K5973="","",ROUND(E5973-K5973,0))</f>
        <v/>
      </c>
      <c r="P5973">
        <f>IF(O5973="","",IF(O5973&gt;=1,O5973,0))</f>
        <v/>
      </c>
      <c r="Q5973" s="27">
        <f>IF(E5973="","",MAX(0,E5973-22))</f>
        <v/>
      </c>
      <c r="R5973" s="27">
        <f>IF(H5973=1,E5973,"")</f>
        <v/>
      </c>
      <c r="S5973" s="27">
        <f>IF(AND(H5973=1,J5973&lt;&gt;""),E5973-J5973,"")</f>
        <v/>
      </c>
      <c r="T5973">
        <f>IF(G5973="","",MONTH(G5973))</f>
        <v/>
      </c>
    </row>
    <row r="5974">
      <c r="A5974" s="24" t="n">
        <v>2020</v>
      </c>
      <c r="B5974" s="24" t="n">
        <v>9</v>
      </c>
      <c r="C5974" s="24" t="n">
        <v>5</v>
      </c>
      <c r="D5974" s="24" t="n">
        <v>21</v>
      </c>
      <c r="E5974" s="24" t="n">
        <v>15.38</v>
      </c>
      <c r="F5974" s="25">
        <f>IF($E5974="","",DATE(IF($A5974="",nominal_year,$A5974),$B5974,$C5974)+($D5974-IF(LEFT(hour_conv,1)="1",1,0))/24)</f>
        <v/>
      </c>
      <c r="G5974" s="26">
        <f>IF(F5974="","",INT(F5974))</f>
        <v/>
      </c>
      <c r="H5974">
        <f>IF(G5974="","",IF(AND(MONTH(G5974)*100+DAY(G5974)&gt;=season_lo,MONTH(G5974)*100+DAY(G5974)&lt;=season_hi),1,0))</f>
        <v/>
      </c>
      <c r="I5974">
        <f>IF(G5974="","",G5974-first_day+1)</f>
        <v/>
      </c>
      <c r="J5974" s="27">
        <f>IF(I5974="","",INDEX(Daily!$J$2:$J$421,I5974))</f>
        <v/>
      </c>
      <c r="K5974" s="27">
        <f>IF(J5974="","",J5974+cat_offset)</f>
        <v/>
      </c>
      <c r="L5974" s="27">
        <f>IF(J5974="","",MAX(0,E5974-J5974)^2)</f>
        <v/>
      </c>
      <c r="M5974" s="27">
        <f>IF(J5974="","",MAX(0,E5974-(J5974+twcdh_off))^2)</f>
        <v/>
      </c>
      <c r="N5974" s="27">
        <f>IF(E5974="","",MAX(0,E5974-swcdh_thr)^2)</f>
        <v/>
      </c>
      <c r="O5974">
        <f>IF(K5974="","",ROUND(E5974-K5974,0))</f>
        <v/>
      </c>
      <c r="P5974">
        <f>IF(O5974="","",IF(O5974&gt;=1,O5974,0))</f>
        <v/>
      </c>
      <c r="Q5974" s="27">
        <f>IF(E5974="","",MAX(0,E5974-22))</f>
        <v/>
      </c>
      <c r="R5974" s="27">
        <f>IF(H5974=1,E5974,"")</f>
        <v/>
      </c>
      <c r="S5974" s="27">
        <f>IF(AND(H5974=1,J5974&lt;&gt;""),E5974-J5974,"")</f>
        <v/>
      </c>
      <c r="T5974">
        <f>IF(G5974="","",MONTH(G5974))</f>
        <v/>
      </c>
    </row>
    <row r="5975">
      <c r="A5975" s="24" t="n">
        <v>2020</v>
      </c>
      <c r="B5975" s="24" t="n">
        <v>9</v>
      </c>
      <c r="C5975" s="24" t="n">
        <v>5</v>
      </c>
      <c r="D5975" s="24" t="n">
        <v>22</v>
      </c>
      <c r="E5975" s="24" t="n">
        <v>14.65</v>
      </c>
      <c r="F5975" s="25">
        <f>IF($E5975="","",DATE(IF($A5975="",nominal_year,$A5975),$B5975,$C5975)+($D5975-IF(LEFT(hour_conv,1)="1",1,0))/24)</f>
        <v/>
      </c>
      <c r="G5975" s="26">
        <f>IF(F5975="","",INT(F5975))</f>
        <v/>
      </c>
      <c r="H5975">
        <f>IF(G5975="","",IF(AND(MONTH(G5975)*100+DAY(G5975)&gt;=season_lo,MONTH(G5975)*100+DAY(G5975)&lt;=season_hi),1,0))</f>
        <v/>
      </c>
      <c r="I5975">
        <f>IF(G5975="","",G5975-first_day+1)</f>
        <v/>
      </c>
      <c r="J5975" s="27">
        <f>IF(I5975="","",INDEX(Daily!$J$2:$J$421,I5975))</f>
        <v/>
      </c>
      <c r="K5975" s="27">
        <f>IF(J5975="","",J5975+cat_offset)</f>
        <v/>
      </c>
      <c r="L5975" s="27">
        <f>IF(J5975="","",MAX(0,E5975-J5975)^2)</f>
        <v/>
      </c>
      <c r="M5975" s="27">
        <f>IF(J5975="","",MAX(0,E5975-(J5975+twcdh_off))^2)</f>
        <v/>
      </c>
      <c r="N5975" s="27">
        <f>IF(E5975="","",MAX(0,E5975-swcdh_thr)^2)</f>
        <v/>
      </c>
      <c r="O5975">
        <f>IF(K5975="","",ROUND(E5975-K5975,0))</f>
        <v/>
      </c>
      <c r="P5975">
        <f>IF(O5975="","",IF(O5975&gt;=1,O5975,0))</f>
        <v/>
      </c>
      <c r="Q5975" s="27">
        <f>IF(E5975="","",MAX(0,E5975-22))</f>
        <v/>
      </c>
      <c r="R5975" s="27">
        <f>IF(H5975=1,E5975,"")</f>
        <v/>
      </c>
      <c r="S5975" s="27">
        <f>IF(AND(H5975=1,J5975&lt;&gt;""),E5975-J5975,"")</f>
        <v/>
      </c>
      <c r="T5975">
        <f>IF(G5975="","",MONTH(G5975))</f>
        <v/>
      </c>
    </row>
    <row r="5976">
      <c r="A5976" s="24" t="n">
        <v>2020</v>
      </c>
      <c r="B5976" s="24" t="n">
        <v>9</v>
      </c>
      <c r="C5976" s="24" t="n">
        <v>5</v>
      </c>
      <c r="D5976" s="24" t="n">
        <v>23</v>
      </c>
      <c r="E5976" s="24" t="n">
        <v>13.13</v>
      </c>
      <c r="F5976" s="25">
        <f>IF($E5976="","",DATE(IF($A5976="",nominal_year,$A5976),$B5976,$C5976)+($D5976-IF(LEFT(hour_conv,1)="1",1,0))/24)</f>
        <v/>
      </c>
      <c r="G5976" s="26">
        <f>IF(F5976="","",INT(F5976))</f>
        <v/>
      </c>
      <c r="H5976">
        <f>IF(G5976="","",IF(AND(MONTH(G5976)*100+DAY(G5976)&gt;=season_lo,MONTH(G5976)*100+DAY(G5976)&lt;=season_hi),1,0))</f>
        <v/>
      </c>
      <c r="I5976">
        <f>IF(G5976="","",G5976-first_day+1)</f>
        <v/>
      </c>
      <c r="J5976" s="27">
        <f>IF(I5976="","",INDEX(Daily!$J$2:$J$421,I5976))</f>
        <v/>
      </c>
      <c r="K5976" s="27">
        <f>IF(J5976="","",J5976+cat_offset)</f>
        <v/>
      </c>
      <c r="L5976" s="27">
        <f>IF(J5976="","",MAX(0,E5976-J5976)^2)</f>
        <v/>
      </c>
      <c r="M5976" s="27">
        <f>IF(J5976="","",MAX(0,E5976-(J5976+twcdh_off))^2)</f>
        <v/>
      </c>
      <c r="N5976" s="27">
        <f>IF(E5976="","",MAX(0,E5976-swcdh_thr)^2)</f>
        <v/>
      </c>
      <c r="O5976">
        <f>IF(K5976="","",ROUND(E5976-K5976,0))</f>
        <v/>
      </c>
      <c r="P5976">
        <f>IF(O5976="","",IF(O5976&gt;=1,O5976,0))</f>
        <v/>
      </c>
      <c r="Q5976" s="27">
        <f>IF(E5976="","",MAX(0,E5976-22))</f>
        <v/>
      </c>
      <c r="R5976" s="27">
        <f>IF(H5976=1,E5976,"")</f>
        <v/>
      </c>
      <c r="S5976" s="27">
        <f>IF(AND(H5976=1,J5976&lt;&gt;""),E5976-J5976,"")</f>
        <v/>
      </c>
      <c r="T5976">
        <f>IF(G5976="","",MONTH(G5976))</f>
        <v/>
      </c>
    </row>
    <row r="5977">
      <c r="A5977" s="24" t="n">
        <v>2020</v>
      </c>
      <c r="B5977" s="24" t="n">
        <v>9</v>
      </c>
      <c r="C5977" s="24" t="n">
        <v>5</v>
      </c>
      <c r="D5977" s="24" t="n">
        <v>24</v>
      </c>
      <c r="E5977" s="24" t="n">
        <v>11.55</v>
      </c>
      <c r="F5977" s="25">
        <f>IF($E5977="","",DATE(IF($A5977="",nominal_year,$A5977),$B5977,$C5977)+($D5977-IF(LEFT(hour_conv,1)="1",1,0))/24)</f>
        <v/>
      </c>
      <c r="G5977" s="26">
        <f>IF(F5977="","",INT(F5977))</f>
        <v/>
      </c>
      <c r="H5977">
        <f>IF(G5977="","",IF(AND(MONTH(G5977)*100+DAY(G5977)&gt;=season_lo,MONTH(G5977)*100+DAY(G5977)&lt;=season_hi),1,0))</f>
        <v/>
      </c>
      <c r="I5977">
        <f>IF(G5977="","",G5977-first_day+1)</f>
        <v/>
      </c>
      <c r="J5977" s="27">
        <f>IF(I5977="","",INDEX(Daily!$J$2:$J$421,I5977))</f>
        <v/>
      </c>
      <c r="K5977" s="27">
        <f>IF(J5977="","",J5977+cat_offset)</f>
        <v/>
      </c>
      <c r="L5977" s="27">
        <f>IF(J5977="","",MAX(0,E5977-J5977)^2)</f>
        <v/>
      </c>
      <c r="M5977" s="27">
        <f>IF(J5977="","",MAX(0,E5977-(J5977+twcdh_off))^2)</f>
        <v/>
      </c>
      <c r="N5977" s="27">
        <f>IF(E5977="","",MAX(0,E5977-swcdh_thr)^2)</f>
        <v/>
      </c>
      <c r="O5977">
        <f>IF(K5977="","",ROUND(E5977-K5977,0))</f>
        <v/>
      </c>
      <c r="P5977">
        <f>IF(O5977="","",IF(O5977&gt;=1,O5977,0))</f>
        <v/>
      </c>
      <c r="Q5977" s="27">
        <f>IF(E5977="","",MAX(0,E5977-22))</f>
        <v/>
      </c>
      <c r="R5977" s="27">
        <f>IF(H5977=1,E5977,"")</f>
        <v/>
      </c>
      <c r="S5977" s="27">
        <f>IF(AND(H5977=1,J5977&lt;&gt;""),E5977-J5977,"")</f>
        <v/>
      </c>
      <c r="T5977">
        <f>IF(G5977="","",MONTH(G5977))</f>
        <v/>
      </c>
    </row>
    <row r="5978">
      <c r="A5978" s="24" t="n">
        <v>2020</v>
      </c>
      <c r="B5978" s="24" t="n">
        <v>9</v>
      </c>
      <c r="C5978" s="24" t="n">
        <v>6</v>
      </c>
      <c r="D5978" s="24" t="n">
        <v>1</v>
      </c>
      <c r="E5978" s="24" t="n">
        <v>9.949999999999999</v>
      </c>
      <c r="F5978" s="25">
        <f>IF($E5978="","",DATE(IF($A5978="",nominal_year,$A5978),$B5978,$C5978)+($D5978-IF(LEFT(hour_conv,1)="1",1,0))/24)</f>
        <v/>
      </c>
      <c r="G5978" s="26">
        <f>IF(F5978="","",INT(F5978))</f>
        <v/>
      </c>
      <c r="H5978">
        <f>IF(G5978="","",IF(AND(MONTH(G5978)*100+DAY(G5978)&gt;=season_lo,MONTH(G5978)*100+DAY(G5978)&lt;=season_hi),1,0))</f>
        <v/>
      </c>
      <c r="I5978">
        <f>IF(G5978="","",G5978-first_day+1)</f>
        <v/>
      </c>
      <c r="J5978" s="27">
        <f>IF(I5978="","",INDEX(Daily!$J$2:$J$421,I5978))</f>
        <v/>
      </c>
      <c r="K5978" s="27">
        <f>IF(J5978="","",J5978+cat_offset)</f>
        <v/>
      </c>
      <c r="L5978" s="27">
        <f>IF(J5978="","",MAX(0,E5978-J5978)^2)</f>
        <v/>
      </c>
      <c r="M5978" s="27">
        <f>IF(J5978="","",MAX(0,E5978-(J5978+twcdh_off))^2)</f>
        <v/>
      </c>
      <c r="N5978" s="27">
        <f>IF(E5978="","",MAX(0,E5978-swcdh_thr)^2)</f>
        <v/>
      </c>
      <c r="O5978">
        <f>IF(K5978="","",ROUND(E5978-K5978,0))</f>
        <v/>
      </c>
      <c r="P5978">
        <f>IF(O5978="","",IF(O5978&gt;=1,O5978,0))</f>
        <v/>
      </c>
      <c r="Q5978" s="27">
        <f>IF(E5978="","",MAX(0,E5978-22))</f>
        <v/>
      </c>
      <c r="R5978" s="27">
        <f>IF(H5978=1,E5978,"")</f>
        <v/>
      </c>
      <c r="S5978" s="27">
        <f>IF(AND(H5978=1,J5978&lt;&gt;""),E5978-J5978,"")</f>
        <v/>
      </c>
      <c r="T5978">
        <f>IF(G5978="","",MONTH(G5978))</f>
        <v/>
      </c>
    </row>
    <row r="5979">
      <c r="A5979" s="24" t="n">
        <v>2020</v>
      </c>
      <c r="B5979" s="24" t="n">
        <v>9</v>
      </c>
      <c r="C5979" s="24" t="n">
        <v>6</v>
      </c>
      <c r="D5979" s="24" t="n">
        <v>2</v>
      </c>
      <c r="E5979" s="24" t="n">
        <v>8.68</v>
      </c>
      <c r="F5979" s="25">
        <f>IF($E5979="","",DATE(IF($A5979="",nominal_year,$A5979),$B5979,$C5979)+($D5979-IF(LEFT(hour_conv,1)="1",1,0))/24)</f>
        <v/>
      </c>
      <c r="G5979" s="26">
        <f>IF(F5979="","",INT(F5979))</f>
        <v/>
      </c>
      <c r="H5979">
        <f>IF(G5979="","",IF(AND(MONTH(G5979)*100+DAY(G5979)&gt;=season_lo,MONTH(G5979)*100+DAY(G5979)&lt;=season_hi),1,0))</f>
        <v/>
      </c>
      <c r="I5979">
        <f>IF(G5979="","",G5979-first_day+1)</f>
        <v/>
      </c>
      <c r="J5979" s="27">
        <f>IF(I5979="","",INDEX(Daily!$J$2:$J$421,I5979))</f>
        <v/>
      </c>
      <c r="K5979" s="27">
        <f>IF(J5979="","",J5979+cat_offset)</f>
        <v/>
      </c>
      <c r="L5979" s="27">
        <f>IF(J5979="","",MAX(0,E5979-J5979)^2)</f>
        <v/>
      </c>
      <c r="M5979" s="27">
        <f>IF(J5979="","",MAX(0,E5979-(J5979+twcdh_off))^2)</f>
        <v/>
      </c>
      <c r="N5979" s="27">
        <f>IF(E5979="","",MAX(0,E5979-swcdh_thr)^2)</f>
        <v/>
      </c>
      <c r="O5979">
        <f>IF(K5979="","",ROUND(E5979-K5979,0))</f>
        <v/>
      </c>
      <c r="P5979">
        <f>IF(O5979="","",IF(O5979&gt;=1,O5979,0))</f>
        <v/>
      </c>
      <c r="Q5979" s="27">
        <f>IF(E5979="","",MAX(0,E5979-22))</f>
        <v/>
      </c>
      <c r="R5979" s="27">
        <f>IF(H5979=1,E5979,"")</f>
        <v/>
      </c>
      <c r="S5979" s="27">
        <f>IF(AND(H5979=1,J5979&lt;&gt;""),E5979-J5979,"")</f>
        <v/>
      </c>
      <c r="T5979">
        <f>IF(G5979="","",MONTH(G5979))</f>
        <v/>
      </c>
    </row>
    <row r="5980">
      <c r="A5980" s="24" t="n">
        <v>2020</v>
      </c>
      <c r="B5980" s="24" t="n">
        <v>9</v>
      </c>
      <c r="C5980" s="24" t="n">
        <v>6</v>
      </c>
      <c r="D5980" s="24" t="n">
        <v>3</v>
      </c>
      <c r="E5980" s="24" t="n">
        <v>8.1</v>
      </c>
      <c r="F5980" s="25">
        <f>IF($E5980="","",DATE(IF($A5980="",nominal_year,$A5980),$B5980,$C5980)+($D5980-IF(LEFT(hour_conv,1)="1",1,0))/24)</f>
        <v/>
      </c>
      <c r="G5980" s="26">
        <f>IF(F5980="","",INT(F5980))</f>
        <v/>
      </c>
      <c r="H5980">
        <f>IF(G5980="","",IF(AND(MONTH(G5980)*100+DAY(G5980)&gt;=season_lo,MONTH(G5980)*100+DAY(G5980)&lt;=season_hi),1,0))</f>
        <v/>
      </c>
      <c r="I5980">
        <f>IF(G5980="","",G5980-first_day+1)</f>
        <v/>
      </c>
      <c r="J5980" s="27">
        <f>IF(I5980="","",INDEX(Daily!$J$2:$J$421,I5980))</f>
        <v/>
      </c>
      <c r="K5980" s="27">
        <f>IF(J5980="","",J5980+cat_offset)</f>
        <v/>
      </c>
      <c r="L5980" s="27">
        <f>IF(J5980="","",MAX(0,E5980-J5980)^2)</f>
        <v/>
      </c>
      <c r="M5980" s="27">
        <f>IF(J5980="","",MAX(0,E5980-(J5980+twcdh_off))^2)</f>
        <v/>
      </c>
      <c r="N5980" s="27">
        <f>IF(E5980="","",MAX(0,E5980-swcdh_thr)^2)</f>
        <v/>
      </c>
      <c r="O5980">
        <f>IF(K5980="","",ROUND(E5980-K5980,0))</f>
        <v/>
      </c>
      <c r="P5980">
        <f>IF(O5980="","",IF(O5980&gt;=1,O5980,0))</f>
        <v/>
      </c>
      <c r="Q5980" s="27">
        <f>IF(E5980="","",MAX(0,E5980-22))</f>
        <v/>
      </c>
      <c r="R5980" s="27">
        <f>IF(H5980=1,E5980,"")</f>
        <v/>
      </c>
      <c r="S5980" s="27">
        <f>IF(AND(H5980=1,J5980&lt;&gt;""),E5980-J5980,"")</f>
        <v/>
      </c>
      <c r="T5980">
        <f>IF(G5980="","",MONTH(G5980))</f>
        <v/>
      </c>
    </row>
    <row r="5981">
      <c r="A5981" s="24" t="n">
        <v>2020</v>
      </c>
      <c r="B5981" s="24" t="n">
        <v>9</v>
      </c>
      <c r="C5981" s="24" t="n">
        <v>6</v>
      </c>
      <c r="D5981" s="24" t="n">
        <v>4</v>
      </c>
      <c r="E5981" s="24" t="n">
        <v>7.82</v>
      </c>
      <c r="F5981" s="25">
        <f>IF($E5981="","",DATE(IF($A5981="",nominal_year,$A5981),$B5981,$C5981)+($D5981-IF(LEFT(hour_conv,1)="1",1,0))/24)</f>
        <v/>
      </c>
      <c r="G5981" s="26">
        <f>IF(F5981="","",INT(F5981))</f>
        <v/>
      </c>
      <c r="H5981">
        <f>IF(G5981="","",IF(AND(MONTH(G5981)*100+DAY(G5981)&gt;=season_lo,MONTH(G5981)*100+DAY(G5981)&lt;=season_hi),1,0))</f>
        <v/>
      </c>
      <c r="I5981">
        <f>IF(G5981="","",G5981-first_day+1)</f>
        <v/>
      </c>
      <c r="J5981" s="27">
        <f>IF(I5981="","",INDEX(Daily!$J$2:$J$421,I5981))</f>
        <v/>
      </c>
      <c r="K5981" s="27">
        <f>IF(J5981="","",J5981+cat_offset)</f>
        <v/>
      </c>
      <c r="L5981" s="27">
        <f>IF(J5981="","",MAX(0,E5981-J5981)^2)</f>
        <v/>
      </c>
      <c r="M5981" s="27">
        <f>IF(J5981="","",MAX(0,E5981-(J5981+twcdh_off))^2)</f>
        <v/>
      </c>
      <c r="N5981" s="27">
        <f>IF(E5981="","",MAX(0,E5981-swcdh_thr)^2)</f>
        <v/>
      </c>
      <c r="O5981">
        <f>IF(K5981="","",ROUND(E5981-K5981,0))</f>
        <v/>
      </c>
      <c r="P5981">
        <f>IF(O5981="","",IF(O5981&gt;=1,O5981,0))</f>
        <v/>
      </c>
      <c r="Q5981" s="27">
        <f>IF(E5981="","",MAX(0,E5981-22))</f>
        <v/>
      </c>
      <c r="R5981" s="27">
        <f>IF(H5981=1,E5981,"")</f>
        <v/>
      </c>
      <c r="S5981" s="27">
        <f>IF(AND(H5981=1,J5981&lt;&gt;""),E5981-J5981,"")</f>
        <v/>
      </c>
      <c r="T5981">
        <f>IF(G5981="","",MONTH(G5981))</f>
        <v/>
      </c>
    </row>
    <row r="5982">
      <c r="A5982" s="24" t="n">
        <v>2020</v>
      </c>
      <c r="B5982" s="24" t="n">
        <v>9</v>
      </c>
      <c r="C5982" s="24" t="n">
        <v>6</v>
      </c>
      <c r="D5982" s="24" t="n">
        <v>5</v>
      </c>
      <c r="E5982" s="24" t="n">
        <v>8.6</v>
      </c>
      <c r="F5982" s="25">
        <f>IF($E5982="","",DATE(IF($A5982="",nominal_year,$A5982),$B5982,$C5982)+($D5982-IF(LEFT(hour_conv,1)="1",1,0))/24)</f>
        <v/>
      </c>
      <c r="G5982" s="26">
        <f>IF(F5982="","",INT(F5982))</f>
        <v/>
      </c>
      <c r="H5982">
        <f>IF(G5982="","",IF(AND(MONTH(G5982)*100+DAY(G5982)&gt;=season_lo,MONTH(G5982)*100+DAY(G5982)&lt;=season_hi),1,0))</f>
        <v/>
      </c>
      <c r="I5982">
        <f>IF(G5982="","",G5982-first_day+1)</f>
        <v/>
      </c>
      <c r="J5982" s="27">
        <f>IF(I5982="","",INDEX(Daily!$J$2:$J$421,I5982))</f>
        <v/>
      </c>
      <c r="K5982" s="27">
        <f>IF(J5982="","",J5982+cat_offset)</f>
        <v/>
      </c>
      <c r="L5982" s="27">
        <f>IF(J5982="","",MAX(0,E5982-J5982)^2)</f>
        <v/>
      </c>
      <c r="M5982" s="27">
        <f>IF(J5982="","",MAX(0,E5982-(J5982+twcdh_off))^2)</f>
        <v/>
      </c>
      <c r="N5982" s="27">
        <f>IF(E5982="","",MAX(0,E5982-swcdh_thr)^2)</f>
        <v/>
      </c>
      <c r="O5982">
        <f>IF(K5982="","",ROUND(E5982-K5982,0))</f>
        <v/>
      </c>
      <c r="P5982">
        <f>IF(O5982="","",IF(O5982&gt;=1,O5982,0))</f>
        <v/>
      </c>
      <c r="Q5982" s="27">
        <f>IF(E5982="","",MAX(0,E5982-22))</f>
        <v/>
      </c>
      <c r="R5982" s="27">
        <f>IF(H5982=1,E5982,"")</f>
        <v/>
      </c>
      <c r="S5982" s="27">
        <f>IF(AND(H5982=1,J5982&lt;&gt;""),E5982-J5982,"")</f>
        <v/>
      </c>
      <c r="T5982">
        <f>IF(G5982="","",MONTH(G5982))</f>
        <v/>
      </c>
    </row>
    <row r="5983">
      <c r="A5983" s="24" t="n">
        <v>2020</v>
      </c>
      <c r="B5983" s="24" t="n">
        <v>9</v>
      </c>
      <c r="C5983" s="24" t="n">
        <v>6</v>
      </c>
      <c r="D5983" s="24" t="n">
        <v>6</v>
      </c>
      <c r="E5983" s="24" t="n">
        <v>8.609999999999999</v>
      </c>
      <c r="F5983" s="25">
        <f>IF($E5983="","",DATE(IF($A5983="",nominal_year,$A5983),$B5983,$C5983)+($D5983-IF(LEFT(hour_conv,1)="1",1,0))/24)</f>
        <v/>
      </c>
      <c r="G5983" s="26">
        <f>IF(F5983="","",INT(F5983))</f>
        <v/>
      </c>
      <c r="H5983">
        <f>IF(G5983="","",IF(AND(MONTH(G5983)*100+DAY(G5983)&gt;=season_lo,MONTH(G5983)*100+DAY(G5983)&lt;=season_hi),1,0))</f>
        <v/>
      </c>
      <c r="I5983">
        <f>IF(G5983="","",G5983-first_day+1)</f>
        <v/>
      </c>
      <c r="J5983" s="27">
        <f>IF(I5983="","",INDEX(Daily!$J$2:$J$421,I5983))</f>
        <v/>
      </c>
      <c r="K5983" s="27">
        <f>IF(J5983="","",J5983+cat_offset)</f>
        <v/>
      </c>
      <c r="L5983" s="27">
        <f>IF(J5983="","",MAX(0,E5983-J5983)^2)</f>
        <v/>
      </c>
      <c r="M5983" s="27">
        <f>IF(J5983="","",MAX(0,E5983-(J5983+twcdh_off))^2)</f>
        <v/>
      </c>
      <c r="N5983" s="27">
        <f>IF(E5983="","",MAX(0,E5983-swcdh_thr)^2)</f>
        <v/>
      </c>
      <c r="O5983">
        <f>IF(K5983="","",ROUND(E5983-K5983,0))</f>
        <v/>
      </c>
      <c r="P5983">
        <f>IF(O5983="","",IF(O5983&gt;=1,O5983,0))</f>
        <v/>
      </c>
      <c r="Q5983" s="27">
        <f>IF(E5983="","",MAX(0,E5983-22))</f>
        <v/>
      </c>
      <c r="R5983" s="27">
        <f>IF(H5983=1,E5983,"")</f>
        <v/>
      </c>
      <c r="S5983" s="27">
        <f>IF(AND(H5983=1,J5983&lt;&gt;""),E5983-J5983,"")</f>
        <v/>
      </c>
      <c r="T5983">
        <f>IF(G5983="","",MONTH(G5983))</f>
        <v/>
      </c>
    </row>
    <row r="5984">
      <c r="A5984" s="24" t="n">
        <v>2020</v>
      </c>
      <c r="B5984" s="24" t="n">
        <v>9</v>
      </c>
      <c r="C5984" s="24" t="n">
        <v>6</v>
      </c>
      <c r="D5984" s="24" t="n">
        <v>7</v>
      </c>
      <c r="E5984" s="24" t="n">
        <v>9.859999999999999</v>
      </c>
      <c r="F5984" s="25">
        <f>IF($E5984="","",DATE(IF($A5984="",nominal_year,$A5984),$B5984,$C5984)+($D5984-IF(LEFT(hour_conv,1)="1",1,0))/24)</f>
        <v/>
      </c>
      <c r="G5984" s="26">
        <f>IF(F5984="","",INT(F5984))</f>
        <v/>
      </c>
      <c r="H5984">
        <f>IF(G5984="","",IF(AND(MONTH(G5984)*100+DAY(G5984)&gt;=season_lo,MONTH(G5984)*100+DAY(G5984)&lt;=season_hi),1,0))</f>
        <v/>
      </c>
      <c r="I5984">
        <f>IF(G5984="","",G5984-first_day+1)</f>
        <v/>
      </c>
      <c r="J5984" s="27">
        <f>IF(I5984="","",INDEX(Daily!$J$2:$J$421,I5984))</f>
        <v/>
      </c>
      <c r="K5984" s="27">
        <f>IF(J5984="","",J5984+cat_offset)</f>
        <v/>
      </c>
      <c r="L5984" s="27">
        <f>IF(J5984="","",MAX(0,E5984-J5984)^2)</f>
        <v/>
      </c>
      <c r="M5984" s="27">
        <f>IF(J5984="","",MAX(0,E5984-(J5984+twcdh_off))^2)</f>
        <v/>
      </c>
      <c r="N5984" s="27">
        <f>IF(E5984="","",MAX(0,E5984-swcdh_thr)^2)</f>
        <v/>
      </c>
      <c r="O5984">
        <f>IF(K5984="","",ROUND(E5984-K5984,0))</f>
        <v/>
      </c>
      <c r="P5984">
        <f>IF(O5984="","",IF(O5984&gt;=1,O5984,0))</f>
        <v/>
      </c>
      <c r="Q5984" s="27">
        <f>IF(E5984="","",MAX(0,E5984-22))</f>
        <v/>
      </c>
      <c r="R5984" s="27">
        <f>IF(H5984=1,E5984,"")</f>
        <v/>
      </c>
      <c r="S5984" s="27">
        <f>IF(AND(H5984=1,J5984&lt;&gt;""),E5984-J5984,"")</f>
        <v/>
      </c>
      <c r="T5984">
        <f>IF(G5984="","",MONTH(G5984))</f>
        <v/>
      </c>
    </row>
    <row r="5985">
      <c r="A5985" s="24" t="n">
        <v>2020</v>
      </c>
      <c r="B5985" s="24" t="n">
        <v>9</v>
      </c>
      <c r="C5985" s="24" t="n">
        <v>6</v>
      </c>
      <c r="D5985" s="24" t="n">
        <v>8</v>
      </c>
      <c r="E5985" s="24" t="n">
        <v>10.4</v>
      </c>
      <c r="F5985" s="25">
        <f>IF($E5985="","",DATE(IF($A5985="",nominal_year,$A5985),$B5985,$C5985)+($D5985-IF(LEFT(hour_conv,1)="1",1,0))/24)</f>
        <v/>
      </c>
      <c r="G5985" s="26">
        <f>IF(F5985="","",INT(F5985))</f>
        <v/>
      </c>
      <c r="H5985">
        <f>IF(G5985="","",IF(AND(MONTH(G5985)*100+DAY(G5985)&gt;=season_lo,MONTH(G5985)*100+DAY(G5985)&lt;=season_hi),1,0))</f>
        <v/>
      </c>
      <c r="I5985">
        <f>IF(G5985="","",G5985-first_day+1)</f>
        <v/>
      </c>
      <c r="J5985" s="27">
        <f>IF(I5985="","",INDEX(Daily!$J$2:$J$421,I5985))</f>
        <v/>
      </c>
      <c r="K5985" s="27">
        <f>IF(J5985="","",J5985+cat_offset)</f>
        <v/>
      </c>
      <c r="L5985" s="27">
        <f>IF(J5985="","",MAX(0,E5985-J5985)^2)</f>
        <v/>
      </c>
      <c r="M5985" s="27">
        <f>IF(J5985="","",MAX(0,E5985-(J5985+twcdh_off))^2)</f>
        <v/>
      </c>
      <c r="N5985" s="27">
        <f>IF(E5985="","",MAX(0,E5985-swcdh_thr)^2)</f>
        <v/>
      </c>
      <c r="O5985">
        <f>IF(K5985="","",ROUND(E5985-K5985,0))</f>
        <v/>
      </c>
      <c r="P5985">
        <f>IF(O5985="","",IF(O5985&gt;=1,O5985,0))</f>
        <v/>
      </c>
      <c r="Q5985" s="27">
        <f>IF(E5985="","",MAX(0,E5985-22))</f>
        <v/>
      </c>
      <c r="R5985" s="27">
        <f>IF(H5985=1,E5985,"")</f>
        <v/>
      </c>
      <c r="S5985" s="27">
        <f>IF(AND(H5985=1,J5985&lt;&gt;""),E5985-J5985,"")</f>
        <v/>
      </c>
      <c r="T5985">
        <f>IF(G5985="","",MONTH(G5985))</f>
        <v/>
      </c>
    </row>
    <row r="5986">
      <c r="A5986" s="24" t="n">
        <v>2020</v>
      </c>
      <c r="B5986" s="24" t="n">
        <v>9</v>
      </c>
      <c r="C5986" s="24" t="n">
        <v>6</v>
      </c>
      <c r="D5986" s="24" t="n">
        <v>9</v>
      </c>
      <c r="E5986" s="24" t="n">
        <v>11.98</v>
      </c>
      <c r="F5986" s="25">
        <f>IF($E5986="","",DATE(IF($A5986="",nominal_year,$A5986),$B5986,$C5986)+($D5986-IF(LEFT(hour_conv,1)="1",1,0))/24)</f>
        <v/>
      </c>
      <c r="G5986" s="26">
        <f>IF(F5986="","",INT(F5986))</f>
        <v/>
      </c>
      <c r="H5986">
        <f>IF(G5986="","",IF(AND(MONTH(G5986)*100+DAY(G5986)&gt;=season_lo,MONTH(G5986)*100+DAY(G5986)&lt;=season_hi),1,0))</f>
        <v/>
      </c>
      <c r="I5986">
        <f>IF(G5986="","",G5986-first_day+1)</f>
        <v/>
      </c>
      <c r="J5986" s="27">
        <f>IF(I5986="","",INDEX(Daily!$J$2:$J$421,I5986))</f>
        <v/>
      </c>
      <c r="K5986" s="27">
        <f>IF(J5986="","",J5986+cat_offset)</f>
        <v/>
      </c>
      <c r="L5986" s="27">
        <f>IF(J5986="","",MAX(0,E5986-J5986)^2)</f>
        <v/>
      </c>
      <c r="M5986" s="27">
        <f>IF(J5986="","",MAX(0,E5986-(J5986+twcdh_off))^2)</f>
        <v/>
      </c>
      <c r="N5986" s="27">
        <f>IF(E5986="","",MAX(0,E5986-swcdh_thr)^2)</f>
        <v/>
      </c>
      <c r="O5986">
        <f>IF(K5986="","",ROUND(E5986-K5986,0))</f>
        <v/>
      </c>
      <c r="P5986">
        <f>IF(O5986="","",IF(O5986&gt;=1,O5986,0))</f>
        <v/>
      </c>
      <c r="Q5986" s="27">
        <f>IF(E5986="","",MAX(0,E5986-22))</f>
        <v/>
      </c>
      <c r="R5986" s="27">
        <f>IF(H5986=1,E5986,"")</f>
        <v/>
      </c>
      <c r="S5986" s="27">
        <f>IF(AND(H5986=1,J5986&lt;&gt;""),E5986-J5986,"")</f>
        <v/>
      </c>
      <c r="T5986">
        <f>IF(G5986="","",MONTH(G5986))</f>
        <v/>
      </c>
    </row>
    <row r="5987">
      <c r="A5987" s="24" t="n">
        <v>2020</v>
      </c>
      <c r="B5987" s="24" t="n">
        <v>9</v>
      </c>
      <c r="C5987" s="24" t="n">
        <v>6</v>
      </c>
      <c r="D5987" s="24" t="n">
        <v>10</v>
      </c>
      <c r="E5987" s="24" t="n">
        <v>12.52</v>
      </c>
      <c r="F5987" s="25">
        <f>IF($E5987="","",DATE(IF($A5987="",nominal_year,$A5987),$B5987,$C5987)+($D5987-IF(LEFT(hour_conv,1)="1",1,0))/24)</f>
        <v/>
      </c>
      <c r="G5987" s="26">
        <f>IF(F5987="","",INT(F5987))</f>
        <v/>
      </c>
      <c r="H5987">
        <f>IF(G5987="","",IF(AND(MONTH(G5987)*100+DAY(G5987)&gt;=season_lo,MONTH(G5987)*100+DAY(G5987)&lt;=season_hi),1,0))</f>
        <v/>
      </c>
      <c r="I5987">
        <f>IF(G5987="","",G5987-first_day+1)</f>
        <v/>
      </c>
      <c r="J5987" s="27">
        <f>IF(I5987="","",INDEX(Daily!$J$2:$J$421,I5987))</f>
        <v/>
      </c>
      <c r="K5987" s="27">
        <f>IF(J5987="","",J5987+cat_offset)</f>
        <v/>
      </c>
      <c r="L5987" s="27">
        <f>IF(J5987="","",MAX(0,E5987-J5987)^2)</f>
        <v/>
      </c>
      <c r="M5987" s="27">
        <f>IF(J5987="","",MAX(0,E5987-(J5987+twcdh_off))^2)</f>
        <v/>
      </c>
      <c r="N5987" s="27">
        <f>IF(E5987="","",MAX(0,E5987-swcdh_thr)^2)</f>
        <v/>
      </c>
      <c r="O5987">
        <f>IF(K5987="","",ROUND(E5987-K5987,0))</f>
        <v/>
      </c>
      <c r="P5987">
        <f>IF(O5987="","",IF(O5987&gt;=1,O5987,0))</f>
        <v/>
      </c>
      <c r="Q5987" s="27">
        <f>IF(E5987="","",MAX(0,E5987-22))</f>
        <v/>
      </c>
      <c r="R5987" s="27">
        <f>IF(H5987=1,E5987,"")</f>
        <v/>
      </c>
      <c r="S5987" s="27">
        <f>IF(AND(H5987=1,J5987&lt;&gt;""),E5987-J5987,"")</f>
        <v/>
      </c>
      <c r="T5987">
        <f>IF(G5987="","",MONTH(G5987))</f>
        <v/>
      </c>
    </row>
    <row r="5988">
      <c r="A5988" s="24" t="n">
        <v>2020</v>
      </c>
      <c r="B5988" s="24" t="n">
        <v>9</v>
      </c>
      <c r="C5988" s="24" t="n">
        <v>6</v>
      </c>
      <c r="D5988" s="24" t="n">
        <v>11</v>
      </c>
      <c r="E5988" s="24" t="n">
        <v>13.53</v>
      </c>
      <c r="F5988" s="25">
        <f>IF($E5988="","",DATE(IF($A5988="",nominal_year,$A5988),$B5988,$C5988)+($D5988-IF(LEFT(hour_conv,1)="1",1,0))/24)</f>
        <v/>
      </c>
      <c r="G5988" s="26">
        <f>IF(F5988="","",INT(F5988))</f>
        <v/>
      </c>
      <c r="H5988">
        <f>IF(G5988="","",IF(AND(MONTH(G5988)*100+DAY(G5988)&gt;=season_lo,MONTH(G5988)*100+DAY(G5988)&lt;=season_hi),1,0))</f>
        <v/>
      </c>
      <c r="I5988">
        <f>IF(G5988="","",G5988-first_day+1)</f>
        <v/>
      </c>
      <c r="J5988" s="27">
        <f>IF(I5988="","",INDEX(Daily!$J$2:$J$421,I5988))</f>
        <v/>
      </c>
      <c r="K5988" s="27">
        <f>IF(J5988="","",J5988+cat_offset)</f>
        <v/>
      </c>
      <c r="L5988" s="27">
        <f>IF(J5988="","",MAX(0,E5988-J5988)^2)</f>
        <v/>
      </c>
      <c r="M5988" s="27">
        <f>IF(J5988="","",MAX(0,E5988-(J5988+twcdh_off))^2)</f>
        <v/>
      </c>
      <c r="N5988" s="27">
        <f>IF(E5988="","",MAX(0,E5988-swcdh_thr)^2)</f>
        <v/>
      </c>
      <c r="O5988">
        <f>IF(K5988="","",ROUND(E5988-K5988,0))</f>
        <v/>
      </c>
      <c r="P5988">
        <f>IF(O5988="","",IF(O5988&gt;=1,O5988,0))</f>
        <v/>
      </c>
      <c r="Q5988" s="27">
        <f>IF(E5988="","",MAX(0,E5988-22))</f>
        <v/>
      </c>
      <c r="R5988" s="27">
        <f>IF(H5988=1,E5988,"")</f>
        <v/>
      </c>
      <c r="S5988" s="27">
        <f>IF(AND(H5988=1,J5988&lt;&gt;""),E5988-J5988,"")</f>
        <v/>
      </c>
      <c r="T5988">
        <f>IF(G5988="","",MONTH(G5988))</f>
        <v/>
      </c>
    </row>
    <row r="5989">
      <c r="A5989" s="24" t="n">
        <v>2020</v>
      </c>
      <c r="B5989" s="24" t="n">
        <v>9</v>
      </c>
      <c r="C5989" s="24" t="n">
        <v>6</v>
      </c>
      <c r="D5989" s="24" t="n">
        <v>12</v>
      </c>
      <c r="E5989" s="24" t="n">
        <v>14.04</v>
      </c>
      <c r="F5989" s="25">
        <f>IF($E5989="","",DATE(IF($A5989="",nominal_year,$A5989),$B5989,$C5989)+($D5989-IF(LEFT(hour_conv,1)="1",1,0))/24)</f>
        <v/>
      </c>
      <c r="G5989" s="26">
        <f>IF(F5989="","",INT(F5989))</f>
        <v/>
      </c>
      <c r="H5989">
        <f>IF(G5989="","",IF(AND(MONTH(G5989)*100+DAY(G5989)&gt;=season_lo,MONTH(G5989)*100+DAY(G5989)&lt;=season_hi),1,0))</f>
        <v/>
      </c>
      <c r="I5989">
        <f>IF(G5989="","",G5989-first_day+1)</f>
        <v/>
      </c>
      <c r="J5989" s="27">
        <f>IF(I5989="","",INDEX(Daily!$J$2:$J$421,I5989))</f>
        <v/>
      </c>
      <c r="K5989" s="27">
        <f>IF(J5989="","",J5989+cat_offset)</f>
        <v/>
      </c>
      <c r="L5989" s="27">
        <f>IF(J5989="","",MAX(0,E5989-J5989)^2)</f>
        <v/>
      </c>
      <c r="M5989" s="27">
        <f>IF(J5989="","",MAX(0,E5989-(J5989+twcdh_off))^2)</f>
        <v/>
      </c>
      <c r="N5989" s="27">
        <f>IF(E5989="","",MAX(0,E5989-swcdh_thr)^2)</f>
        <v/>
      </c>
      <c r="O5989">
        <f>IF(K5989="","",ROUND(E5989-K5989,0))</f>
        <v/>
      </c>
      <c r="P5989">
        <f>IF(O5989="","",IF(O5989&gt;=1,O5989,0))</f>
        <v/>
      </c>
      <c r="Q5989" s="27">
        <f>IF(E5989="","",MAX(0,E5989-22))</f>
        <v/>
      </c>
      <c r="R5989" s="27">
        <f>IF(H5989=1,E5989,"")</f>
        <v/>
      </c>
      <c r="S5989" s="27">
        <f>IF(AND(H5989=1,J5989&lt;&gt;""),E5989-J5989,"")</f>
        <v/>
      </c>
      <c r="T5989">
        <f>IF(G5989="","",MONTH(G5989))</f>
        <v/>
      </c>
    </row>
    <row r="5990">
      <c r="A5990" s="24" t="n">
        <v>2020</v>
      </c>
      <c r="B5990" s="24" t="n">
        <v>9</v>
      </c>
      <c r="C5990" s="24" t="n">
        <v>6</v>
      </c>
      <c r="D5990" s="24" t="n">
        <v>13</v>
      </c>
      <c r="E5990" s="24" t="n">
        <v>15.28</v>
      </c>
      <c r="F5990" s="25">
        <f>IF($E5990="","",DATE(IF($A5990="",nominal_year,$A5990),$B5990,$C5990)+($D5990-IF(LEFT(hour_conv,1)="1",1,0))/24)</f>
        <v/>
      </c>
      <c r="G5990" s="26">
        <f>IF(F5990="","",INT(F5990))</f>
        <v/>
      </c>
      <c r="H5990">
        <f>IF(G5990="","",IF(AND(MONTH(G5990)*100+DAY(G5990)&gt;=season_lo,MONTH(G5990)*100+DAY(G5990)&lt;=season_hi),1,0))</f>
        <v/>
      </c>
      <c r="I5990">
        <f>IF(G5990="","",G5990-first_day+1)</f>
        <v/>
      </c>
      <c r="J5990" s="27">
        <f>IF(I5990="","",INDEX(Daily!$J$2:$J$421,I5990))</f>
        <v/>
      </c>
      <c r="K5990" s="27">
        <f>IF(J5990="","",J5990+cat_offset)</f>
        <v/>
      </c>
      <c r="L5990" s="27">
        <f>IF(J5990="","",MAX(0,E5990-J5990)^2)</f>
        <v/>
      </c>
      <c r="M5990" s="27">
        <f>IF(J5990="","",MAX(0,E5990-(J5990+twcdh_off))^2)</f>
        <v/>
      </c>
      <c r="N5990" s="27">
        <f>IF(E5990="","",MAX(0,E5990-swcdh_thr)^2)</f>
        <v/>
      </c>
      <c r="O5990">
        <f>IF(K5990="","",ROUND(E5990-K5990,0))</f>
        <v/>
      </c>
      <c r="P5990">
        <f>IF(O5990="","",IF(O5990&gt;=1,O5990,0))</f>
        <v/>
      </c>
      <c r="Q5990" s="27">
        <f>IF(E5990="","",MAX(0,E5990-22))</f>
        <v/>
      </c>
      <c r="R5990" s="27">
        <f>IF(H5990=1,E5990,"")</f>
        <v/>
      </c>
      <c r="S5990" s="27">
        <f>IF(AND(H5990=1,J5990&lt;&gt;""),E5990-J5990,"")</f>
        <v/>
      </c>
      <c r="T5990">
        <f>IF(G5990="","",MONTH(G5990))</f>
        <v/>
      </c>
    </row>
    <row r="5991">
      <c r="A5991" s="24" t="n">
        <v>2020</v>
      </c>
      <c r="B5991" s="24" t="n">
        <v>9</v>
      </c>
      <c r="C5991" s="24" t="n">
        <v>6</v>
      </c>
      <c r="D5991" s="24" t="n">
        <v>14</v>
      </c>
      <c r="E5991" s="24" t="n">
        <v>16.69</v>
      </c>
      <c r="F5991" s="25">
        <f>IF($E5991="","",DATE(IF($A5991="",nominal_year,$A5991),$B5991,$C5991)+($D5991-IF(LEFT(hour_conv,1)="1",1,0))/24)</f>
        <v/>
      </c>
      <c r="G5991" s="26">
        <f>IF(F5991="","",INT(F5991))</f>
        <v/>
      </c>
      <c r="H5991">
        <f>IF(G5991="","",IF(AND(MONTH(G5991)*100+DAY(G5991)&gt;=season_lo,MONTH(G5991)*100+DAY(G5991)&lt;=season_hi),1,0))</f>
        <v/>
      </c>
      <c r="I5991">
        <f>IF(G5991="","",G5991-first_day+1)</f>
        <v/>
      </c>
      <c r="J5991" s="27">
        <f>IF(I5991="","",INDEX(Daily!$J$2:$J$421,I5991))</f>
        <v/>
      </c>
      <c r="K5991" s="27">
        <f>IF(J5991="","",J5991+cat_offset)</f>
        <v/>
      </c>
      <c r="L5991" s="27">
        <f>IF(J5991="","",MAX(0,E5991-J5991)^2)</f>
        <v/>
      </c>
      <c r="M5991" s="27">
        <f>IF(J5991="","",MAX(0,E5991-(J5991+twcdh_off))^2)</f>
        <v/>
      </c>
      <c r="N5991" s="27">
        <f>IF(E5991="","",MAX(0,E5991-swcdh_thr)^2)</f>
        <v/>
      </c>
      <c r="O5991">
        <f>IF(K5991="","",ROUND(E5991-K5991,0))</f>
        <v/>
      </c>
      <c r="P5991">
        <f>IF(O5991="","",IF(O5991&gt;=1,O5991,0))</f>
        <v/>
      </c>
      <c r="Q5991" s="27">
        <f>IF(E5991="","",MAX(0,E5991-22))</f>
        <v/>
      </c>
      <c r="R5991" s="27">
        <f>IF(H5991=1,E5991,"")</f>
        <v/>
      </c>
      <c r="S5991" s="27">
        <f>IF(AND(H5991=1,J5991&lt;&gt;""),E5991-J5991,"")</f>
        <v/>
      </c>
      <c r="T5991">
        <f>IF(G5991="","",MONTH(G5991))</f>
        <v/>
      </c>
    </row>
    <row r="5992">
      <c r="A5992" s="24" t="n">
        <v>2020</v>
      </c>
      <c r="B5992" s="24" t="n">
        <v>9</v>
      </c>
      <c r="C5992" s="24" t="n">
        <v>6</v>
      </c>
      <c r="D5992" s="24" t="n">
        <v>15</v>
      </c>
      <c r="E5992" s="24" t="n">
        <v>18.05</v>
      </c>
      <c r="F5992" s="25">
        <f>IF($E5992="","",DATE(IF($A5992="",nominal_year,$A5992),$B5992,$C5992)+($D5992-IF(LEFT(hour_conv,1)="1",1,0))/24)</f>
        <v/>
      </c>
      <c r="G5992" s="26">
        <f>IF(F5992="","",INT(F5992))</f>
        <v/>
      </c>
      <c r="H5992">
        <f>IF(G5992="","",IF(AND(MONTH(G5992)*100+DAY(G5992)&gt;=season_lo,MONTH(G5992)*100+DAY(G5992)&lt;=season_hi),1,0))</f>
        <v/>
      </c>
      <c r="I5992">
        <f>IF(G5992="","",G5992-first_day+1)</f>
        <v/>
      </c>
      <c r="J5992" s="27">
        <f>IF(I5992="","",INDEX(Daily!$J$2:$J$421,I5992))</f>
        <v/>
      </c>
      <c r="K5992" s="27">
        <f>IF(J5992="","",J5992+cat_offset)</f>
        <v/>
      </c>
      <c r="L5992" s="27">
        <f>IF(J5992="","",MAX(0,E5992-J5992)^2)</f>
        <v/>
      </c>
      <c r="M5992" s="27">
        <f>IF(J5992="","",MAX(0,E5992-(J5992+twcdh_off))^2)</f>
        <v/>
      </c>
      <c r="N5992" s="27">
        <f>IF(E5992="","",MAX(0,E5992-swcdh_thr)^2)</f>
        <v/>
      </c>
      <c r="O5992">
        <f>IF(K5992="","",ROUND(E5992-K5992,0))</f>
        <v/>
      </c>
      <c r="P5992">
        <f>IF(O5992="","",IF(O5992&gt;=1,O5992,0))</f>
        <v/>
      </c>
      <c r="Q5992" s="27">
        <f>IF(E5992="","",MAX(0,E5992-22))</f>
        <v/>
      </c>
      <c r="R5992" s="27">
        <f>IF(H5992=1,E5992,"")</f>
        <v/>
      </c>
      <c r="S5992" s="27">
        <f>IF(AND(H5992=1,J5992&lt;&gt;""),E5992-J5992,"")</f>
        <v/>
      </c>
      <c r="T5992">
        <f>IF(G5992="","",MONTH(G5992))</f>
        <v/>
      </c>
    </row>
    <row r="5993">
      <c r="A5993" s="24" t="n">
        <v>2020</v>
      </c>
      <c r="B5993" s="24" t="n">
        <v>9</v>
      </c>
      <c r="C5993" s="24" t="n">
        <v>6</v>
      </c>
      <c r="D5993" s="24" t="n">
        <v>16</v>
      </c>
      <c r="E5993" s="24" t="n">
        <v>16.47</v>
      </c>
      <c r="F5993" s="25">
        <f>IF($E5993="","",DATE(IF($A5993="",nominal_year,$A5993),$B5993,$C5993)+($D5993-IF(LEFT(hour_conv,1)="1",1,0))/24)</f>
        <v/>
      </c>
      <c r="G5993" s="26">
        <f>IF(F5993="","",INT(F5993))</f>
        <v/>
      </c>
      <c r="H5993">
        <f>IF(G5993="","",IF(AND(MONTH(G5993)*100+DAY(G5993)&gt;=season_lo,MONTH(G5993)*100+DAY(G5993)&lt;=season_hi),1,0))</f>
        <v/>
      </c>
      <c r="I5993">
        <f>IF(G5993="","",G5993-first_day+1)</f>
        <v/>
      </c>
      <c r="J5993" s="27">
        <f>IF(I5993="","",INDEX(Daily!$J$2:$J$421,I5993))</f>
        <v/>
      </c>
      <c r="K5993" s="27">
        <f>IF(J5993="","",J5993+cat_offset)</f>
        <v/>
      </c>
      <c r="L5993" s="27">
        <f>IF(J5993="","",MAX(0,E5993-J5993)^2)</f>
        <v/>
      </c>
      <c r="M5993" s="27">
        <f>IF(J5993="","",MAX(0,E5993-(J5993+twcdh_off))^2)</f>
        <v/>
      </c>
      <c r="N5993" s="27">
        <f>IF(E5993="","",MAX(0,E5993-swcdh_thr)^2)</f>
        <v/>
      </c>
      <c r="O5993">
        <f>IF(K5993="","",ROUND(E5993-K5993,0))</f>
        <v/>
      </c>
      <c r="P5993">
        <f>IF(O5993="","",IF(O5993&gt;=1,O5993,0))</f>
        <v/>
      </c>
      <c r="Q5993" s="27">
        <f>IF(E5993="","",MAX(0,E5993-22))</f>
        <v/>
      </c>
      <c r="R5993" s="27">
        <f>IF(H5993=1,E5993,"")</f>
        <v/>
      </c>
      <c r="S5993" s="27">
        <f>IF(AND(H5993=1,J5993&lt;&gt;""),E5993-J5993,"")</f>
        <v/>
      </c>
      <c r="T5993">
        <f>IF(G5993="","",MONTH(G5993))</f>
        <v/>
      </c>
    </row>
    <row r="5994">
      <c r="A5994" s="24" t="n">
        <v>2020</v>
      </c>
      <c r="B5994" s="24" t="n">
        <v>9</v>
      </c>
      <c r="C5994" s="24" t="n">
        <v>6</v>
      </c>
      <c r="D5994" s="24" t="n">
        <v>17</v>
      </c>
      <c r="E5994" s="24" t="n">
        <v>16.41</v>
      </c>
      <c r="F5994" s="25">
        <f>IF($E5994="","",DATE(IF($A5994="",nominal_year,$A5994),$B5994,$C5994)+($D5994-IF(LEFT(hour_conv,1)="1",1,0))/24)</f>
        <v/>
      </c>
      <c r="G5994" s="26">
        <f>IF(F5994="","",INT(F5994))</f>
        <v/>
      </c>
      <c r="H5994">
        <f>IF(G5994="","",IF(AND(MONTH(G5994)*100+DAY(G5994)&gt;=season_lo,MONTH(G5994)*100+DAY(G5994)&lt;=season_hi),1,0))</f>
        <v/>
      </c>
      <c r="I5994">
        <f>IF(G5994="","",G5994-first_day+1)</f>
        <v/>
      </c>
      <c r="J5994" s="27">
        <f>IF(I5994="","",INDEX(Daily!$J$2:$J$421,I5994))</f>
        <v/>
      </c>
      <c r="K5994" s="27">
        <f>IF(J5994="","",J5994+cat_offset)</f>
        <v/>
      </c>
      <c r="L5994" s="27">
        <f>IF(J5994="","",MAX(0,E5994-J5994)^2)</f>
        <v/>
      </c>
      <c r="M5994" s="27">
        <f>IF(J5994="","",MAX(0,E5994-(J5994+twcdh_off))^2)</f>
        <v/>
      </c>
      <c r="N5994" s="27">
        <f>IF(E5994="","",MAX(0,E5994-swcdh_thr)^2)</f>
        <v/>
      </c>
      <c r="O5994">
        <f>IF(K5994="","",ROUND(E5994-K5994,0))</f>
        <v/>
      </c>
      <c r="P5994">
        <f>IF(O5994="","",IF(O5994&gt;=1,O5994,0))</f>
        <v/>
      </c>
      <c r="Q5994" s="27">
        <f>IF(E5994="","",MAX(0,E5994-22))</f>
        <v/>
      </c>
      <c r="R5994" s="27">
        <f>IF(H5994=1,E5994,"")</f>
        <v/>
      </c>
      <c r="S5994" s="27">
        <f>IF(AND(H5994=1,J5994&lt;&gt;""),E5994-J5994,"")</f>
        <v/>
      </c>
      <c r="T5994">
        <f>IF(G5994="","",MONTH(G5994))</f>
        <v/>
      </c>
    </row>
    <row r="5995">
      <c r="A5995" s="24" t="n">
        <v>2020</v>
      </c>
      <c r="B5995" s="24" t="n">
        <v>9</v>
      </c>
      <c r="C5995" s="24" t="n">
        <v>6</v>
      </c>
      <c r="D5995" s="24" t="n">
        <v>18</v>
      </c>
      <c r="E5995" s="24" t="n">
        <v>16.52</v>
      </c>
      <c r="F5995" s="25">
        <f>IF($E5995="","",DATE(IF($A5995="",nominal_year,$A5995),$B5995,$C5995)+($D5995-IF(LEFT(hour_conv,1)="1",1,0))/24)</f>
        <v/>
      </c>
      <c r="G5995" s="26">
        <f>IF(F5995="","",INT(F5995))</f>
        <v/>
      </c>
      <c r="H5995">
        <f>IF(G5995="","",IF(AND(MONTH(G5995)*100+DAY(G5995)&gt;=season_lo,MONTH(G5995)*100+DAY(G5995)&lt;=season_hi),1,0))</f>
        <v/>
      </c>
      <c r="I5995">
        <f>IF(G5995="","",G5995-first_day+1)</f>
        <v/>
      </c>
      <c r="J5995" s="27">
        <f>IF(I5995="","",INDEX(Daily!$J$2:$J$421,I5995))</f>
        <v/>
      </c>
      <c r="K5995" s="27">
        <f>IF(J5995="","",J5995+cat_offset)</f>
        <v/>
      </c>
      <c r="L5995" s="27">
        <f>IF(J5995="","",MAX(0,E5995-J5995)^2)</f>
        <v/>
      </c>
      <c r="M5995" s="27">
        <f>IF(J5995="","",MAX(0,E5995-(J5995+twcdh_off))^2)</f>
        <v/>
      </c>
      <c r="N5995" s="27">
        <f>IF(E5995="","",MAX(0,E5995-swcdh_thr)^2)</f>
        <v/>
      </c>
      <c r="O5995">
        <f>IF(K5995="","",ROUND(E5995-K5995,0))</f>
        <v/>
      </c>
      <c r="P5995">
        <f>IF(O5995="","",IF(O5995&gt;=1,O5995,0))</f>
        <v/>
      </c>
      <c r="Q5995" s="27">
        <f>IF(E5995="","",MAX(0,E5995-22))</f>
        <v/>
      </c>
      <c r="R5995" s="27">
        <f>IF(H5995=1,E5995,"")</f>
        <v/>
      </c>
      <c r="S5995" s="27">
        <f>IF(AND(H5995=1,J5995&lt;&gt;""),E5995-J5995,"")</f>
        <v/>
      </c>
      <c r="T5995">
        <f>IF(G5995="","",MONTH(G5995))</f>
        <v/>
      </c>
    </row>
    <row r="5996">
      <c r="A5996" s="24" t="n">
        <v>2020</v>
      </c>
      <c r="B5996" s="24" t="n">
        <v>9</v>
      </c>
      <c r="C5996" s="24" t="n">
        <v>6</v>
      </c>
      <c r="D5996" s="24" t="n">
        <v>19</v>
      </c>
      <c r="E5996" s="24" t="n">
        <v>15.88</v>
      </c>
      <c r="F5996" s="25">
        <f>IF($E5996="","",DATE(IF($A5996="",nominal_year,$A5996),$B5996,$C5996)+($D5996-IF(LEFT(hour_conv,1)="1",1,0))/24)</f>
        <v/>
      </c>
      <c r="G5996" s="26">
        <f>IF(F5996="","",INT(F5996))</f>
        <v/>
      </c>
      <c r="H5996">
        <f>IF(G5996="","",IF(AND(MONTH(G5996)*100+DAY(G5996)&gt;=season_lo,MONTH(G5996)*100+DAY(G5996)&lt;=season_hi),1,0))</f>
        <v/>
      </c>
      <c r="I5996">
        <f>IF(G5996="","",G5996-first_day+1)</f>
        <v/>
      </c>
      <c r="J5996" s="27">
        <f>IF(I5996="","",INDEX(Daily!$J$2:$J$421,I5996))</f>
        <v/>
      </c>
      <c r="K5996" s="27">
        <f>IF(J5996="","",J5996+cat_offset)</f>
        <v/>
      </c>
      <c r="L5996" s="27">
        <f>IF(J5996="","",MAX(0,E5996-J5996)^2)</f>
        <v/>
      </c>
      <c r="M5996" s="27">
        <f>IF(J5996="","",MAX(0,E5996-(J5996+twcdh_off))^2)</f>
        <v/>
      </c>
      <c r="N5996" s="27">
        <f>IF(E5996="","",MAX(0,E5996-swcdh_thr)^2)</f>
        <v/>
      </c>
      <c r="O5996">
        <f>IF(K5996="","",ROUND(E5996-K5996,0))</f>
        <v/>
      </c>
      <c r="P5996">
        <f>IF(O5996="","",IF(O5996&gt;=1,O5996,0))</f>
        <v/>
      </c>
      <c r="Q5996" s="27">
        <f>IF(E5996="","",MAX(0,E5996-22))</f>
        <v/>
      </c>
      <c r="R5996" s="27">
        <f>IF(H5996=1,E5996,"")</f>
        <v/>
      </c>
      <c r="S5996" s="27">
        <f>IF(AND(H5996=1,J5996&lt;&gt;""),E5996-J5996,"")</f>
        <v/>
      </c>
      <c r="T5996">
        <f>IF(G5996="","",MONTH(G5996))</f>
        <v/>
      </c>
    </row>
    <row r="5997">
      <c r="A5997" s="24" t="n">
        <v>2020</v>
      </c>
      <c r="B5997" s="24" t="n">
        <v>9</v>
      </c>
      <c r="C5997" s="24" t="n">
        <v>6</v>
      </c>
      <c r="D5997" s="24" t="n">
        <v>20</v>
      </c>
      <c r="E5997" s="24" t="n">
        <v>14.52</v>
      </c>
      <c r="F5997" s="25">
        <f>IF($E5997="","",DATE(IF($A5997="",nominal_year,$A5997),$B5997,$C5997)+($D5997-IF(LEFT(hour_conv,1)="1",1,0))/24)</f>
        <v/>
      </c>
      <c r="G5997" s="26">
        <f>IF(F5997="","",INT(F5997))</f>
        <v/>
      </c>
      <c r="H5997">
        <f>IF(G5997="","",IF(AND(MONTH(G5997)*100+DAY(G5997)&gt;=season_lo,MONTH(G5997)*100+DAY(G5997)&lt;=season_hi),1,0))</f>
        <v/>
      </c>
      <c r="I5997">
        <f>IF(G5997="","",G5997-first_day+1)</f>
        <v/>
      </c>
      <c r="J5997" s="27">
        <f>IF(I5997="","",INDEX(Daily!$J$2:$J$421,I5997))</f>
        <v/>
      </c>
      <c r="K5997" s="27">
        <f>IF(J5997="","",J5997+cat_offset)</f>
        <v/>
      </c>
      <c r="L5997" s="27">
        <f>IF(J5997="","",MAX(0,E5997-J5997)^2)</f>
        <v/>
      </c>
      <c r="M5997" s="27">
        <f>IF(J5997="","",MAX(0,E5997-(J5997+twcdh_off))^2)</f>
        <v/>
      </c>
      <c r="N5997" s="27">
        <f>IF(E5997="","",MAX(0,E5997-swcdh_thr)^2)</f>
        <v/>
      </c>
      <c r="O5997">
        <f>IF(K5997="","",ROUND(E5997-K5997,0))</f>
        <v/>
      </c>
      <c r="P5997">
        <f>IF(O5997="","",IF(O5997&gt;=1,O5997,0))</f>
        <v/>
      </c>
      <c r="Q5997" s="27">
        <f>IF(E5997="","",MAX(0,E5997-22))</f>
        <v/>
      </c>
      <c r="R5997" s="27">
        <f>IF(H5997=1,E5997,"")</f>
        <v/>
      </c>
      <c r="S5997" s="27">
        <f>IF(AND(H5997=1,J5997&lt;&gt;""),E5997-J5997,"")</f>
        <v/>
      </c>
      <c r="T5997">
        <f>IF(G5997="","",MONTH(G5997))</f>
        <v/>
      </c>
    </row>
    <row r="5998">
      <c r="A5998" s="24" t="n">
        <v>2020</v>
      </c>
      <c r="B5998" s="24" t="n">
        <v>9</v>
      </c>
      <c r="C5998" s="24" t="n">
        <v>6</v>
      </c>
      <c r="D5998" s="24" t="n">
        <v>21</v>
      </c>
      <c r="E5998" s="24" t="n">
        <v>13.78</v>
      </c>
      <c r="F5998" s="25">
        <f>IF($E5998="","",DATE(IF($A5998="",nominal_year,$A5998),$B5998,$C5998)+($D5998-IF(LEFT(hour_conv,1)="1",1,0))/24)</f>
        <v/>
      </c>
      <c r="G5998" s="26">
        <f>IF(F5998="","",INT(F5998))</f>
        <v/>
      </c>
      <c r="H5998">
        <f>IF(G5998="","",IF(AND(MONTH(G5998)*100+DAY(G5998)&gt;=season_lo,MONTH(G5998)*100+DAY(G5998)&lt;=season_hi),1,0))</f>
        <v/>
      </c>
      <c r="I5998">
        <f>IF(G5998="","",G5998-first_day+1)</f>
        <v/>
      </c>
      <c r="J5998" s="27">
        <f>IF(I5998="","",INDEX(Daily!$J$2:$J$421,I5998))</f>
        <v/>
      </c>
      <c r="K5998" s="27">
        <f>IF(J5998="","",J5998+cat_offset)</f>
        <v/>
      </c>
      <c r="L5998" s="27">
        <f>IF(J5998="","",MAX(0,E5998-J5998)^2)</f>
        <v/>
      </c>
      <c r="M5998" s="27">
        <f>IF(J5998="","",MAX(0,E5998-(J5998+twcdh_off))^2)</f>
        <v/>
      </c>
      <c r="N5998" s="27">
        <f>IF(E5998="","",MAX(0,E5998-swcdh_thr)^2)</f>
        <v/>
      </c>
      <c r="O5998">
        <f>IF(K5998="","",ROUND(E5998-K5998,0))</f>
        <v/>
      </c>
      <c r="P5998">
        <f>IF(O5998="","",IF(O5998&gt;=1,O5998,0))</f>
        <v/>
      </c>
      <c r="Q5998" s="27">
        <f>IF(E5998="","",MAX(0,E5998-22))</f>
        <v/>
      </c>
      <c r="R5998" s="27">
        <f>IF(H5998=1,E5998,"")</f>
        <v/>
      </c>
      <c r="S5998" s="27">
        <f>IF(AND(H5998=1,J5998&lt;&gt;""),E5998-J5998,"")</f>
        <v/>
      </c>
      <c r="T5998">
        <f>IF(G5998="","",MONTH(G5998))</f>
        <v/>
      </c>
    </row>
    <row r="5999">
      <c r="A5999" s="24" t="n">
        <v>2020</v>
      </c>
      <c r="B5999" s="24" t="n">
        <v>9</v>
      </c>
      <c r="C5999" s="24" t="n">
        <v>6</v>
      </c>
      <c r="D5999" s="24" t="n">
        <v>22</v>
      </c>
      <c r="E5999" s="24" t="n">
        <v>11.99</v>
      </c>
      <c r="F5999" s="25">
        <f>IF($E5999="","",DATE(IF($A5999="",nominal_year,$A5999),$B5999,$C5999)+($D5999-IF(LEFT(hour_conv,1)="1",1,0))/24)</f>
        <v/>
      </c>
      <c r="G5999" s="26">
        <f>IF(F5999="","",INT(F5999))</f>
        <v/>
      </c>
      <c r="H5999">
        <f>IF(G5999="","",IF(AND(MONTH(G5999)*100+DAY(G5999)&gt;=season_lo,MONTH(G5999)*100+DAY(G5999)&lt;=season_hi),1,0))</f>
        <v/>
      </c>
      <c r="I5999">
        <f>IF(G5999="","",G5999-first_day+1)</f>
        <v/>
      </c>
      <c r="J5999" s="27">
        <f>IF(I5999="","",INDEX(Daily!$J$2:$J$421,I5999))</f>
        <v/>
      </c>
      <c r="K5999" s="27">
        <f>IF(J5999="","",J5999+cat_offset)</f>
        <v/>
      </c>
      <c r="L5999" s="27">
        <f>IF(J5999="","",MAX(0,E5999-J5999)^2)</f>
        <v/>
      </c>
      <c r="M5999" s="27">
        <f>IF(J5999="","",MAX(0,E5999-(J5999+twcdh_off))^2)</f>
        <v/>
      </c>
      <c r="N5999" s="27">
        <f>IF(E5999="","",MAX(0,E5999-swcdh_thr)^2)</f>
        <v/>
      </c>
      <c r="O5999">
        <f>IF(K5999="","",ROUND(E5999-K5999,0))</f>
        <v/>
      </c>
      <c r="P5999">
        <f>IF(O5999="","",IF(O5999&gt;=1,O5999,0))</f>
        <v/>
      </c>
      <c r="Q5999" s="27">
        <f>IF(E5999="","",MAX(0,E5999-22))</f>
        <v/>
      </c>
      <c r="R5999" s="27">
        <f>IF(H5999=1,E5999,"")</f>
        <v/>
      </c>
      <c r="S5999" s="27">
        <f>IF(AND(H5999=1,J5999&lt;&gt;""),E5999-J5999,"")</f>
        <v/>
      </c>
      <c r="T5999">
        <f>IF(G5999="","",MONTH(G5999))</f>
        <v/>
      </c>
    </row>
    <row r="6000">
      <c r="A6000" s="24" t="n">
        <v>2020</v>
      </c>
      <c r="B6000" s="24" t="n">
        <v>9</v>
      </c>
      <c r="C6000" s="24" t="n">
        <v>6</v>
      </c>
      <c r="D6000" s="24" t="n">
        <v>23</v>
      </c>
      <c r="E6000" s="24" t="n">
        <v>11.39</v>
      </c>
      <c r="F6000" s="25">
        <f>IF($E6000="","",DATE(IF($A6000="",nominal_year,$A6000),$B6000,$C6000)+($D6000-IF(LEFT(hour_conv,1)="1",1,0))/24)</f>
        <v/>
      </c>
      <c r="G6000" s="26">
        <f>IF(F6000="","",INT(F6000))</f>
        <v/>
      </c>
      <c r="H6000">
        <f>IF(G6000="","",IF(AND(MONTH(G6000)*100+DAY(G6000)&gt;=season_lo,MONTH(G6000)*100+DAY(G6000)&lt;=season_hi),1,0))</f>
        <v/>
      </c>
      <c r="I6000">
        <f>IF(G6000="","",G6000-first_day+1)</f>
        <v/>
      </c>
      <c r="J6000" s="27">
        <f>IF(I6000="","",INDEX(Daily!$J$2:$J$421,I6000))</f>
        <v/>
      </c>
      <c r="K6000" s="27">
        <f>IF(J6000="","",J6000+cat_offset)</f>
        <v/>
      </c>
      <c r="L6000" s="27">
        <f>IF(J6000="","",MAX(0,E6000-J6000)^2)</f>
        <v/>
      </c>
      <c r="M6000" s="27">
        <f>IF(J6000="","",MAX(0,E6000-(J6000+twcdh_off))^2)</f>
        <v/>
      </c>
      <c r="N6000" s="27">
        <f>IF(E6000="","",MAX(0,E6000-swcdh_thr)^2)</f>
        <v/>
      </c>
      <c r="O6000">
        <f>IF(K6000="","",ROUND(E6000-K6000,0))</f>
        <v/>
      </c>
      <c r="P6000">
        <f>IF(O6000="","",IF(O6000&gt;=1,O6000,0))</f>
        <v/>
      </c>
      <c r="Q6000" s="27">
        <f>IF(E6000="","",MAX(0,E6000-22))</f>
        <v/>
      </c>
      <c r="R6000" s="27">
        <f>IF(H6000=1,E6000,"")</f>
        <v/>
      </c>
      <c r="S6000" s="27">
        <f>IF(AND(H6000=1,J6000&lt;&gt;""),E6000-J6000,"")</f>
        <v/>
      </c>
      <c r="T6000">
        <f>IF(G6000="","",MONTH(G6000))</f>
        <v/>
      </c>
    </row>
    <row r="6001">
      <c r="A6001" s="24" t="n">
        <v>2020</v>
      </c>
      <c r="B6001" s="24" t="n">
        <v>9</v>
      </c>
      <c r="C6001" s="24" t="n">
        <v>6</v>
      </c>
      <c r="D6001" s="24" t="n">
        <v>24</v>
      </c>
      <c r="E6001" s="24" t="n">
        <v>10.82</v>
      </c>
      <c r="F6001" s="25">
        <f>IF($E6001="","",DATE(IF($A6001="",nominal_year,$A6001),$B6001,$C6001)+($D6001-IF(LEFT(hour_conv,1)="1",1,0))/24)</f>
        <v/>
      </c>
      <c r="G6001" s="26">
        <f>IF(F6001="","",INT(F6001))</f>
        <v/>
      </c>
      <c r="H6001">
        <f>IF(G6001="","",IF(AND(MONTH(G6001)*100+DAY(G6001)&gt;=season_lo,MONTH(G6001)*100+DAY(G6001)&lt;=season_hi),1,0))</f>
        <v/>
      </c>
      <c r="I6001">
        <f>IF(G6001="","",G6001-first_day+1)</f>
        <v/>
      </c>
      <c r="J6001" s="27">
        <f>IF(I6001="","",INDEX(Daily!$J$2:$J$421,I6001))</f>
        <v/>
      </c>
      <c r="K6001" s="27">
        <f>IF(J6001="","",J6001+cat_offset)</f>
        <v/>
      </c>
      <c r="L6001" s="27">
        <f>IF(J6001="","",MAX(0,E6001-J6001)^2)</f>
        <v/>
      </c>
      <c r="M6001" s="27">
        <f>IF(J6001="","",MAX(0,E6001-(J6001+twcdh_off))^2)</f>
        <v/>
      </c>
      <c r="N6001" s="27">
        <f>IF(E6001="","",MAX(0,E6001-swcdh_thr)^2)</f>
        <v/>
      </c>
      <c r="O6001">
        <f>IF(K6001="","",ROUND(E6001-K6001,0))</f>
        <v/>
      </c>
      <c r="P6001">
        <f>IF(O6001="","",IF(O6001&gt;=1,O6001,0))</f>
        <v/>
      </c>
      <c r="Q6001" s="27">
        <f>IF(E6001="","",MAX(0,E6001-22))</f>
        <v/>
      </c>
      <c r="R6001" s="27">
        <f>IF(H6001=1,E6001,"")</f>
        <v/>
      </c>
      <c r="S6001" s="27">
        <f>IF(AND(H6001=1,J6001&lt;&gt;""),E6001-J6001,"")</f>
        <v/>
      </c>
      <c r="T6001">
        <f>IF(G6001="","",MONTH(G6001))</f>
        <v/>
      </c>
    </row>
    <row r="6002">
      <c r="A6002" s="24" t="n">
        <v>2020</v>
      </c>
      <c r="B6002" s="24" t="n">
        <v>9</v>
      </c>
      <c r="C6002" s="24" t="n">
        <v>7</v>
      </c>
      <c r="D6002" s="24" t="n">
        <v>1</v>
      </c>
      <c r="E6002" s="24" t="n">
        <v>11.13</v>
      </c>
      <c r="F6002" s="25">
        <f>IF($E6002="","",DATE(IF($A6002="",nominal_year,$A6002),$B6002,$C6002)+($D6002-IF(LEFT(hour_conv,1)="1",1,0))/24)</f>
        <v/>
      </c>
      <c r="G6002" s="26">
        <f>IF(F6002="","",INT(F6002))</f>
        <v/>
      </c>
      <c r="H6002">
        <f>IF(G6002="","",IF(AND(MONTH(G6002)*100+DAY(G6002)&gt;=season_lo,MONTH(G6002)*100+DAY(G6002)&lt;=season_hi),1,0))</f>
        <v/>
      </c>
      <c r="I6002">
        <f>IF(G6002="","",G6002-first_day+1)</f>
        <v/>
      </c>
      <c r="J6002" s="27">
        <f>IF(I6002="","",INDEX(Daily!$J$2:$J$421,I6002))</f>
        <v/>
      </c>
      <c r="K6002" s="27">
        <f>IF(J6002="","",J6002+cat_offset)</f>
        <v/>
      </c>
      <c r="L6002" s="27">
        <f>IF(J6002="","",MAX(0,E6002-J6002)^2)</f>
        <v/>
      </c>
      <c r="M6002" s="27">
        <f>IF(J6002="","",MAX(0,E6002-(J6002+twcdh_off))^2)</f>
        <v/>
      </c>
      <c r="N6002" s="27">
        <f>IF(E6002="","",MAX(0,E6002-swcdh_thr)^2)</f>
        <v/>
      </c>
      <c r="O6002">
        <f>IF(K6002="","",ROUND(E6002-K6002,0))</f>
        <v/>
      </c>
      <c r="P6002">
        <f>IF(O6002="","",IF(O6002&gt;=1,O6002,0))</f>
        <v/>
      </c>
      <c r="Q6002" s="27">
        <f>IF(E6002="","",MAX(0,E6002-22))</f>
        <v/>
      </c>
      <c r="R6002" s="27">
        <f>IF(H6002=1,E6002,"")</f>
        <v/>
      </c>
      <c r="S6002" s="27">
        <f>IF(AND(H6002=1,J6002&lt;&gt;""),E6002-J6002,"")</f>
        <v/>
      </c>
      <c r="T6002">
        <f>IF(G6002="","",MONTH(G6002))</f>
        <v/>
      </c>
    </row>
    <row r="6003">
      <c r="A6003" s="24" t="n">
        <v>2020</v>
      </c>
      <c r="B6003" s="24" t="n">
        <v>9</v>
      </c>
      <c r="C6003" s="24" t="n">
        <v>7</v>
      </c>
      <c r="D6003" s="24" t="n">
        <v>2</v>
      </c>
      <c r="E6003" s="24" t="n">
        <v>9.73</v>
      </c>
      <c r="F6003" s="25">
        <f>IF($E6003="","",DATE(IF($A6003="",nominal_year,$A6003),$B6003,$C6003)+($D6003-IF(LEFT(hour_conv,1)="1",1,0))/24)</f>
        <v/>
      </c>
      <c r="G6003" s="26">
        <f>IF(F6003="","",INT(F6003))</f>
        <v/>
      </c>
      <c r="H6003">
        <f>IF(G6003="","",IF(AND(MONTH(G6003)*100+DAY(G6003)&gt;=season_lo,MONTH(G6003)*100+DAY(G6003)&lt;=season_hi),1,0))</f>
        <v/>
      </c>
      <c r="I6003">
        <f>IF(G6003="","",G6003-first_day+1)</f>
        <v/>
      </c>
      <c r="J6003" s="27">
        <f>IF(I6003="","",INDEX(Daily!$J$2:$J$421,I6003))</f>
        <v/>
      </c>
      <c r="K6003" s="27">
        <f>IF(J6003="","",J6003+cat_offset)</f>
        <v/>
      </c>
      <c r="L6003" s="27">
        <f>IF(J6003="","",MAX(0,E6003-J6003)^2)</f>
        <v/>
      </c>
      <c r="M6003" s="27">
        <f>IF(J6003="","",MAX(0,E6003-(J6003+twcdh_off))^2)</f>
        <v/>
      </c>
      <c r="N6003" s="27">
        <f>IF(E6003="","",MAX(0,E6003-swcdh_thr)^2)</f>
        <v/>
      </c>
      <c r="O6003">
        <f>IF(K6003="","",ROUND(E6003-K6003,0))</f>
        <v/>
      </c>
      <c r="P6003">
        <f>IF(O6003="","",IF(O6003&gt;=1,O6003,0))</f>
        <v/>
      </c>
      <c r="Q6003" s="27">
        <f>IF(E6003="","",MAX(0,E6003-22))</f>
        <v/>
      </c>
      <c r="R6003" s="27">
        <f>IF(H6003=1,E6003,"")</f>
        <v/>
      </c>
      <c r="S6003" s="27">
        <f>IF(AND(H6003=1,J6003&lt;&gt;""),E6003-J6003,"")</f>
        <v/>
      </c>
      <c r="T6003">
        <f>IF(G6003="","",MONTH(G6003))</f>
        <v/>
      </c>
    </row>
    <row r="6004">
      <c r="A6004" s="24" t="n">
        <v>2020</v>
      </c>
      <c r="B6004" s="24" t="n">
        <v>9</v>
      </c>
      <c r="C6004" s="24" t="n">
        <v>7</v>
      </c>
      <c r="D6004" s="24" t="n">
        <v>3</v>
      </c>
      <c r="E6004" s="24" t="n">
        <v>9.26</v>
      </c>
      <c r="F6004" s="25">
        <f>IF($E6004="","",DATE(IF($A6004="",nominal_year,$A6004),$B6004,$C6004)+($D6004-IF(LEFT(hour_conv,1)="1",1,0))/24)</f>
        <v/>
      </c>
      <c r="G6004" s="26">
        <f>IF(F6004="","",INT(F6004))</f>
        <v/>
      </c>
      <c r="H6004">
        <f>IF(G6004="","",IF(AND(MONTH(G6004)*100+DAY(G6004)&gt;=season_lo,MONTH(G6004)*100+DAY(G6004)&lt;=season_hi),1,0))</f>
        <v/>
      </c>
      <c r="I6004">
        <f>IF(G6004="","",G6004-first_day+1)</f>
        <v/>
      </c>
      <c r="J6004" s="27">
        <f>IF(I6004="","",INDEX(Daily!$J$2:$J$421,I6004))</f>
        <v/>
      </c>
      <c r="K6004" s="27">
        <f>IF(J6004="","",J6004+cat_offset)</f>
        <v/>
      </c>
      <c r="L6004" s="27">
        <f>IF(J6004="","",MAX(0,E6004-J6004)^2)</f>
        <v/>
      </c>
      <c r="M6004" s="27">
        <f>IF(J6004="","",MAX(0,E6004-(J6004+twcdh_off))^2)</f>
        <v/>
      </c>
      <c r="N6004" s="27">
        <f>IF(E6004="","",MAX(0,E6004-swcdh_thr)^2)</f>
        <v/>
      </c>
      <c r="O6004">
        <f>IF(K6004="","",ROUND(E6004-K6004,0))</f>
        <v/>
      </c>
      <c r="P6004">
        <f>IF(O6004="","",IF(O6004&gt;=1,O6004,0))</f>
        <v/>
      </c>
      <c r="Q6004" s="27">
        <f>IF(E6004="","",MAX(0,E6004-22))</f>
        <v/>
      </c>
      <c r="R6004" s="27">
        <f>IF(H6004=1,E6004,"")</f>
        <v/>
      </c>
      <c r="S6004" s="27">
        <f>IF(AND(H6004=1,J6004&lt;&gt;""),E6004-J6004,"")</f>
        <v/>
      </c>
      <c r="T6004">
        <f>IF(G6004="","",MONTH(G6004))</f>
        <v/>
      </c>
    </row>
    <row r="6005">
      <c r="A6005" s="24" t="n">
        <v>2020</v>
      </c>
      <c r="B6005" s="24" t="n">
        <v>9</v>
      </c>
      <c r="C6005" s="24" t="n">
        <v>7</v>
      </c>
      <c r="D6005" s="24" t="n">
        <v>4</v>
      </c>
      <c r="E6005" s="24" t="n">
        <v>9.390000000000001</v>
      </c>
      <c r="F6005" s="25">
        <f>IF($E6005="","",DATE(IF($A6005="",nominal_year,$A6005),$B6005,$C6005)+($D6005-IF(LEFT(hour_conv,1)="1",1,0))/24)</f>
        <v/>
      </c>
      <c r="G6005" s="26">
        <f>IF(F6005="","",INT(F6005))</f>
        <v/>
      </c>
      <c r="H6005">
        <f>IF(G6005="","",IF(AND(MONTH(G6005)*100+DAY(G6005)&gt;=season_lo,MONTH(G6005)*100+DAY(G6005)&lt;=season_hi),1,0))</f>
        <v/>
      </c>
      <c r="I6005">
        <f>IF(G6005="","",G6005-first_day+1)</f>
        <v/>
      </c>
      <c r="J6005" s="27">
        <f>IF(I6005="","",INDEX(Daily!$J$2:$J$421,I6005))</f>
        <v/>
      </c>
      <c r="K6005" s="27">
        <f>IF(J6005="","",J6005+cat_offset)</f>
        <v/>
      </c>
      <c r="L6005" s="27">
        <f>IF(J6005="","",MAX(0,E6005-J6005)^2)</f>
        <v/>
      </c>
      <c r="M6005" s="27">
        <f>IF(J6005="","",MAX(0,E6005-(J6005+twcdh_off))^2)</f>
        <v/>
      </c>
      <c r="N6005" s="27">
        <f>IF(E6005="","",MAX(0,E6005-swcdh_thr)^2)</f>
        <v/>
      </c>
      <c r="O6005">
        <f>IF(K6005="","",ROUND(E6005-K6005,0))</f>
        <v/>
      </c>
      <c r="P6005">
        <f>IF(O6005="","",IF(O6005&gt;=1,O6005,0))</f>
        <v/>
      </c>
      <c r="Q6005" s="27">
        <f>IF(E6005="","",MAX(0,E6005-22))</f>
        <v/>
      </c>
      <c r="R6005" s="27">
        <f>IF(H6005=1,E6005,"")</f>
        <v/>
      </c>
      <c r="S6005" s="27">
        <f>IF(AND(H6005=1,J6005&lt;&gt;""),E6005-J6005,"")</f>
        <v/>
      </c>
      <c r="T6005">
        <f>IF(G6005="","",MONTH(G6005))</f>
        <v/>
      </c>
    </row>
    <row r="6006">
      <c r="A6006" s="24" t="n">
        <v>2020</v>
      </c>
      <c r="B6006" s="24" t="n">
        <v>9</v>
      </c>
      <c r="C6006" s="24" t="n">
        <v>7</v>
      </c>
      <c r="D6006" s="24" t="n">
        <v>5</v>
      </c>
      <c r="E6006" s="24" t="n">
        <v>9.800000000000001</v>
      </c>
      <c r="F6006" s="25">
        <f>IF($E6006="","",DATE(IF($A6006="",nominal_year,$A6006),$B6006,$C6006)+($D6006-IF(LEFT(hour_conv,1)="1",1,0))/24)</f>
        <v/>
      </c>
      <c r="G6006" s="26">
        <f>IF(F6006="","",INT(F6006))</f>
        <v/>
      </c>
      <c r="H6006">
        <f>IF(G6006="","",IF(AND(MONTH(G6006)*100+DAY(G6006)&gt;=season_lo,MONTH(G6006)*100+DAY(G6006)&lt;=season_hi),1,0))</f>
        <v/>
      </c>
      <c r="I6006">
        <f>IF(G6006="","",G6006-first_day+1)</f>
        <v/>
      </c>
      <c r="J6006" s="27">
        <f>IF(I6006="","",INDEX(Daily!$J$2:$J$421,I6006))</f>
        <v/>
      </c>
      <c r="K6006" s="27">
        <f>IF(J6006="","",J6006+cat_offset)</f>
        <v/>
      </c>
      <c r="L6006" s="27">
        <f>IF(J6006="","",MAX(0,E6006-J6006)^2)</f>
        <v/>
      </c>
      <c r="M6006" s="27">
        <f>IF(J6006="","",MAX(0,E6006-(J6006+twcdh_off))^2)</f>
        <v/>
      </c>
      <c r="N6006" s="27">
        <f>IF(E6006="","",MAX(0,E6006-swcdh_thr)^2)</f>
        <v/>
      </c>
      <c r="O6006">
        <f>IF(K6006="","",ROUND(E6006-K6006,0))</f>
        <v/>
      </c>
      <c r="P6006">
        <f>IF(O6006="","",IF(O6006&gt;=1,O6006,0))</f>
        <v/>
      </c>
      <c r="Q6006" s="27">
        <f>IF(E6006="","",MAX(0,E6006-22))</f>
        <v/>
      </c>
      <c r="R6006" s="27">
        <f>IF(H6006=1,E6006,"")</f>
        <v/>
      </c>
      <c r="S6006" s="27">
        <f>IF(AND(H6006=1,J6006&lt;&gt;""),E6006-J6006,"")</f>
        <v/>
      </c>
      <c r="T6006">
        <f>IF(G6006="","",MONTH(G6006))</f>
        <v/>
      </c>
    </row>
    <row r="6007">
      <c r="A6007" s="24" t="n">
        <v>2020</v>
      </c>
      <c r="B6007" s="24" t="n">
        <v>9</v>
      </c>
      <c r="C6007" s="24" t="n">
        <v>7</v>
      </c>
      <c r="D6007" s="24" t="n">
        <v>6</v>
      </c>
      <c r="E6007" s="24" t="n">
        <v>9.98</v>
      </c>
      <c r="F6007" s="25">
        <f>IF($E6007="","",DATE(IF($A6007="",nominal_year,$A6007),$B6007,$C6007)+($D6007-IF(LEFT(hour_conv,1)="1",1,0))/24)</f>
        <v/>
      </c>
      <c r="G6007" s="26">
        <f>IF(F6007="","",INT(F6007))</f>
        <v/>
      </c>
      <c r="H6007">
        <f>IF(G6007="","",IF(AND(MONTH(G6007)*100+DAY(G6007)&gt;=season_lo,MONTH(G6007)*100+DAY(G6007)&lt;=season_hi),1,0))</f>
        <v/>
      </c>
      <c r="I6007">
        <f>IF(G6007="","",G6007-first_day+1)</f>
        <v/>
      </c>
      <c r="J6007" s="27">
        <f>IF(I6007="","",INDEX(Daily!$J$2:$J$421,I6007))</f>
        <v/>
      </c>
      <c r="K6007" s="27">
        <f>IF(J6007="","",J6007+cat_offset)</f>
        <v/>
      </c>
      <c r="L6007" s="27">
        <f>IF(J6007="","",MAX(0,E6007-J6007)^2)</f>
        <v/>
      </c>
      <c r="M6007" s="27">
        <f>IF(J6007="","",MAX(0,E6007-(J6007+twcdh_off))^2)</f>
        <v/>
      </c>
      <c r="N6007" s="27">
        <f>IF(E6007="","",MAX(0,E6007-swcdh_thr)^2)</f>
        <v/>
      </c>
      <c r="O6007">
        <f>IF(K6007="","",ROUND(E6007-K6007,0))</f>
        <v/>
      </c>
      <c r="P6007">
        <f>IF(O6007="","",IF(O6007&gt;=1,O6007,0))</f>
        <v/>
      </c>
      <c r="Q6007" s="27">
        <f>IF(E6007="","",MAX(0,E6007-22))</f>
        <v/>
      </c>
      <c r="R6007" s="27">
        <f>IF(H6007=1,E6007,"")</f>
        <v/>
      </c>
      <c r="S6007" s="27">
        <f>IF(AND(H6007=1,J6007&lt;&gt;""),E6007-J6007,"")</f>
        <v/>
      </c>
      <c r="T6007">
        <f>IF(G6007="","",MONTH(G6007))</f>
        <v/>
      </c>
    </row>
    <row r="6008">
      <c r="A6008" s="24" t="n">
        <v>2020</v>
      </c>
      <c r="B6008" s="24" t="n">
        <v>9</v>
      </c>
      <c r="C6008" s="24" t="n">
        <v>7</v>
      </c>
      <c r="D6008" s="24" t="n">
        <v>7</v>
      </c>
      <c r="E6008" s="24" t="n">
        <v>10.17</v>
      </c>
      <c r="F6008" s="25">
        <f>IF($E6008="","",DATE(IF($A6008="",nominal_year,$A6008),$B6008,$C6008)+($D6008-IF(LEFT(hour_conv,1)="1",1,0))/24)</f>
        <v/>
      </c>
      <c r="G6008" s="26">
        <f>IF(F6008="","",INT(F6008))</f>
        <v/>
      </c>
      <c r="H6008">
        <f>IF(G6008="","",IF(AND(MONTH(G6008)*100+DAY(G6008)&gt;=season_lo,MONTH(G6008)*100+DAY(G6008)&lt;=season_hi),1,0))</f>
        <v/>
      </c>
      <c r="I6008">
        <f>IF(G6008="","",G6008-first_day+1)</f>
        <v/>
      </c>
      <c r="J6008" s="27">
        <f>IF(I6008="","",INDEX(Daily!$J$2:$J$421,I6008))</f>
        <v/>
      </c>
      <c r="K6008" s="27">
        <f>IF(J6008="","",J6008+cat_offset)</f>
        <v/>
      </c>
      <c r="L6008" s="27">
        <f>IF(J6008="","",MAX(0,E6008-J6008)^2)</f>
        <v/>
      </c>
      <c r="M6008" s="27">
        <f>IF(J6008="","",MAX(0,E6008-(J6008+twcdh_off))^2)</f>
        <v/>
      </c>
      <c r="N6008" s="27">
        <f>IF(E6008="","",MAX(0,E6008-swcdh_thr)^2)</f>
        <v/>
      </c>
      <c r="O6008">
        <f>IF(K6008="","",ROUND(E6008-K6008,0))</f>
        <v/>
      </c>
      <c r="P6008">
        <f>IF(O6008="","",IF(O6008&gt;=1,O6008,0))</f>
        <v/>
      </c>
      <c r="Q6008" s="27">
        <f>IF(E6008="","",MAX(0,E6008-22))</f>
        <v/>
      </c>
      <c r="R6008" s="27">
        <f>IF(H6008=1,E6008,"")</f>
        <v/>
      </c>
      <c r="S6008" s="27">
        <f>IF(AND(H6008=1,J6008&lt;&gt;""),E6008-J6008,"")</f>
        <v/>
      </c>
      <c r="T6008">
        <f>IF(G6008="","",MONTH(G6008))</f>
        <v/>
      </c>
    </row>
    <row r="6009">
      <c r="A6009" s="24" t="n">
        <v>2020</v>
      </c>
      <c r="B6009" s="24" t="n">
        <v>9</v>
      </c>
      <c r="C6009" s="24" t="n">
        <v>7</v>
      </c>
      <c r="D6009" s="24" t="n">
        <v>8</v>
      </c>
      <c r="E6009" s="24" t="n">
        <v>11.5</v>
      </c>
      <c r="F6009" s="25">
        <f>IF($E6009="","",DATE(IF($A6009="",nominal_year,$A6009),$B6009,$C6009)+($D6009-IF(LEFT(hour_conv,1)="1",1,0))/24)</f>
        <v/>
      </c>
      <c r="G6009" s="26">
        <f>IF(F6009="","",INT(F6009))</f>
        <v/>
      </c>
      <c r="H6009">
        <f>IF(G6009="","",IF(AND(MONTH(G6009)*100+DAY(G6009)&gt;=season_lo,MONTH(G6009)*100+DAY(G6009)&lt;=season_hi),1,0))</f>
        <v/>
      </c>
      <c r="I6009">
        <f>IF(G6009="","",G6009-first_day+1)</f>
        <v/>
      </c>
      <c r="J6009" s="27">
        <f>IF(I6009="","",INDEX(Daily!$J$2:$J$421,I6009))</f>
        <v/>
      </c>
      <c r="K6009" s="27">
        <f>IF(J6009="","",J6009+cat_offset)</f>
        <v/>
      </c>
      <c r="L6009" s="27">
        <f>IF(J6009="","",MAX(0,E6009-J6009)^2)</f>
        <v/>
      </c>
      <c r="M6009" s="27">
        <f>IF(J6009="","",MAX(0,E6009-(J6009+twcdh_off))^2)</f>
        <v/>
      </c>
      <c r="N6009" s="27">
        <f>IF(E6009="","",MAX(0,E6009-swcdh_thr)^2)</f>
        <v/>
      </c>
      <c r="O6009">
        <f>IF(K6009="","",ROUND(E6009-K6009,0))</f>
        <v/>
      </c>
      <c r="P6009">
        <f>IF(O6009="","",IF(O6009&gt;=1,O6009,0))</f>
        <v/>
      </c>
      <c r="Q6009" s="27">
        <f>IF(E6009="","",MAX(0,E6009-22))</f>
        <v/>
      </c>
      <c r="R6009" s="27">
        <f>IF(H6009=1,E6009,"")</f>
        <v/>
      </c>
      <c r="S6009" s="27">
        <f>IF(AND(H6009=1,J6009&lt;&gt;""),E6009-J6009,"")</f>
        <v/>
      </c>
      <c r="T6009">
        <f>IF(G6009="","",MONTH(G6009))</f>
        <v/>
      </c>
    </row>
    <row r="6010">
      <c r="A6010" s="24" t="n">
        <v>2020</v>
      </c>
      <c r="B6010" s="24" t="n">
        <v>9</v>
      </c>
      <c r="C6010" s="24" t="n">
        <v>7</v>
      </c>
      <c r="D6010" s="24" t="n">
        <v>9</v>
      </c>
      <c r="E6010" s="24" t="n">
        <v>12.77</v>
      </c>
      <c r="F6010" s="25">
        <f>IF($E6010="","",DATE(IF($A6010="",nominal_year,$A6010),$B6010,$C6010)+($D6010-IF(LEFT(hour_conv,1)="1",1,0))/24)</f>
        <v/>
      </c>
      <c r="G6010" s="26">
        <f>IF(F6010="","",INT(F6010))</f>
        <v/>
      </c>
      <c r="H6010">
        <f>IF(G6010="","",IF(AND(MONTH(G6010)*100+DAY(G6010)&gt;=season_lo,MONTH(G6010)*100+DAY(G6010)&lt;=season_hi),1,0))</f>
        <v/>
      </c>
      <c r="I6010">
        <f>IF(G6010="","",G6010-first_day+1)</f>
        <v/>
      </c>
      <c r="J6010" s="27">
        <f>IF(I6010="","",INDEX(Daily!$J$2:$J$421,I6010))</f>
        <v/>
      </c>
      <c r="K6010" s="27">
        <f>IF(J6010="","",J6010+cat_offset)</f>
        <v/>
      </c>
      <c r="L6010" s="27">
        <f>IF(J6010="","",MAX(0,E6010-J6010)^2)</f>
        <v/>
      </c>
      <c r="M6010" s="27">
        <f>IF(J6010="","",MAX(0,E6010-(J6010+twcdh_off))^2)</f>
        <v/>
      </c>
      <c r="N6010" s="27">
        <f>IF(E6010="","",MAX(0,E6010-swcdh_thr)^2)</f>
        <v/>
      </c>
      <c r="O6010">
        <f>IF(K6010="","",ROUND(E6010-K6010,0))</f>
        <v/>
      </c>
      <c r="P6010">
        <f>IF(O6010="","",IF(O6010&gt;=1,O6010,0))</f>
        <v/>
      </c>
      <c r="Q6010" s="27">
        <f>IF(E6010="","",MAX(0,E6010-22))</f>
        <v/>
      </c>
      <c r="R6010" s="27">
        <f>IF(H6010=1,E6010,"")</f>
        <v/>
      </c>
      <c r="S6010" s="27">
        <f>IF(AND(H6010=1,J6010&lt;&gt;""),E6010-J6010,"")</f>
        <v/>
      </c>
      <c r="T6010">
        <f>IF(G6010="","",MONTH(G6010))</f>
        <v/>
      </c>
    </row>
    <row r="6011">
      <c r="A6011" s="24" t="n">
        <v>2020</v>
      </c>
      <c r="B6011" s="24" t="n">
        <v>9</v>
      </c>
      <c r="C6011" s="24" t="n">
        <v>7</v>
      </c>
      <c r="D6011" s="24" t="n">
        <v>10</v>
      </c>
      <c r="E6011" s="24" t="n">
        <v>13.22</v>
      </c>
      <c r="F6011" s="25">
        <f>IF($E6011="","",DATE(IF($A6011="",nominal_year,$A6011),$B6011,$C6011)+($D6011-IF(LEFT(hour_conv,1)="1",1,0))/24)</f>
        <v/>
      </c>
      <c r="G6011" s="26">
        <f>IF(F6011="","",INT(F6011))</f>
        <v/>
      </c>
      <c r="H6011">
        <f>IF(G6011="","",IF(AND(MONTH(G6011)*100+DAY(G6011)&gt;=season_lo,MONTH(G6011)*100+DAY(G6011)&lt;=season_hi),1,0))</f>
        <v/>
      </c>
      <c r="I6011">
        <f>IF(G6011="","",G6011-first_day+1)</f>
        <v/>
      </c>
      <c r="J6011" s="27">
        <f>IF(I6011="","",INDEX(Daily!$J$2:$J$421,I6011))</f>
        <v/>
      </c>
      <c r="K6011" s="27">
        <f>IF(J6011="","",J6011+cat_offset)</f>
        <v/>
      </c>
      <c r="L6011" s="27">
        <f>IF(J6011="","",MAX(0,E6011-J6011)^2)</f>
        <v/>
      </c>
      <c r="M6011" s="27">
        <f>IF(J6011="","",MAX(0,E6011-(J6011+twcdh_off))^2)</f>
        <v/>
      </c>
      <c r="N6011" s="27">
        <f>IF(E6011="","",MAX(0,E6011-swcdh_thr)^2)</f>
        <v/>
      </c>
      <c r="O6011">
        <f>IF(K6011="","",ROUND(E6011-K6011,0))</f>
        <v/>
      </c>
      <c r="P6011">
        <f>IF(O6011="","",IF(O6011&gt;=1,O6011,0))</f>
        <v/>
      </c>
      <c r="Q6011" s="27">
        <f>IF(E6011="","",MAX(0,E6011-22))</f>
        <v/>
      </c>
      <c r="R6011" s="27">
        <f>IF(H6011=1,E6011,"")</f>
        <v/>
      </c>
      <c r="S6011" s="27">
        <f>IF(AND(H6011=1,J6011&lt;&gt;""),E6011-J6011,"")</f>
        <v/>
      </c>
      <c r="T6011">
        <f>IF(G6011="","",MONTH(G6011))</f>
        <v/>
      </c>
    </row>
    <row r="6012">
      <c r="A6012" s="24" t="n">
        <v>2020</v>
      </c>
      <c r="B6012" s="24" t="n">
        <v>9</v>
      </c>
      <c r="C6012" s="24" t="n">
        <v>7</v>
      </c>
      <c r="D6012" s="24" t="n">
        <v>11</v>
      </c>
      <c r="E6012" s="24" t="n">
        <v>14.08</v>
      </c>
      <c r="F6012" s="25">
        <f>IF($E6012="","",DATE(IF($A6012="",nominal_year,$A6012),$B6012,$C6012)+($D6012-IF(LEFT(hour_conv,1)="1",1,0))/24)</f>
        <v/>
      </c>
      <c r="G6012" s="26">
        <f>IF(F6012="","",INT(F6012))</f>
        <v/>
      </c>
      <c r="H6012">
        <f>IF(G6012="","",IF(AND(MONTH(G6012)*100+DAY(G6012)&gt;=season_lo,MONTH(G6012)*100+DAY(G6012)&lt;=season_hi),1,0))</f>
        <v/>
      </c>
      <c r="I6012">
        <f>IF(G6012="","",G6012-first_day+1)</f>
        <v/>
      </c>
      <c r="J6012" s="27">
        <f>IF(I6012="","",INDEX(Daily!$J$2:$J$421,I6012))</f>
        <v/>
      </c>
      <c r="K6012" s="27">
        <f>IF(J6012="","",J6012+cat_offset)</f>
        <v/>
      </c>
      <c r="L6012" s="27">
        <f>IF(J6012="","",MAX(0,E6012-J6012)^2)</f>
        <v/>
      </c>
      <c r="M6012" s="27">
        <f>IF(J6012="","",MAX(0,E6012-(J6012+twcdh_off))^2)</f>
        <v/>
      </c>
      <c r="N6012" s="27">
        <f>IF(E6012="","",MAX(0,E6012-swcdh_thr)^2)</f>
        <v/>
      </c>
      <c r="O6012">
        <f>IF(K6012="","",ROUND(E6012-K6012,0))</f>
        <v/>
      </c>
      <c r="P6012">
        <f>IF(O6012="","",IF(O6012&gt;=1,O6012,0))</f>
        <v/>
      </c>
      <c r="Q6012" s="27">
        <f>IF(E6012="","",MAX(0,E6012-22))</f>
        <v/>
      </c>
      <c r="R6012" s="27">
        <f>IF(H6012=1,E6012,"")</f>
        <v/>
      </c>
      <c r="S6012" s="27">
        <f>IF(AND(H6012=1,J6012&lt;&gt;""),E6012-J6012,"")</f>
        <v/>
      </c>
      <c r="T6012">
        <f>IF(G6012="","",MONTH(G6012))</f>
        <v/>
      </c>
    </row>
    <row r="6013">
      <c r="A6013" s="24" t="n">
        <v>2020</v>
      </c>
      <c r="B6013" s="24" t="n">
        <v>9</v>
      </c>
      <c r="C6013" s="24" t="n">
        <v>7</v>
      </c>
      <c r="D6013" s="24" t="n">
        <v>12</v>
      </c>
      <c r="E6013" s="24" t="n">
        <v>15.85</v>
      </c>
      <c r="F6013" s="25">
        <f>IF($E6013="","",DATE(IF($A6013="",nominal_year,$A6013),$B6013,$C6013)+($D6013-IF(LEFT(hour_conv,1)="1",1,0))/24)</f>
        <v/>
      </c>
      <c r="G6013" s="26">
        <f>IF(F6013="","",INT(F6013))</f>
        <v/>
      </c>
      <c r="H6013">
        <f>IF(G6013="","",IF(AND(MONTH(G6013)*100+DAY(G6013)&gt;=season_lo,MONTH(G6013)*100+DAY(G6013)&lt;=season_hi),1,0))</f>
        <v/>
      </c>
      <c r="I6013">
        <f>IF(G6013="","",G6013-first_day+1)</f>
        <v/>
      </c>
      <c r="J6013" s="27">
        <f>IF(I6013="","",INDEX(Daily!$J$2:$J$421,I6013))</f>
        <v/>
      </c>
      <c r="K6013" s="27">
        <f>IF(J6013="","",J6013+cat_offset)</f>
        <v/>
      </c>
      <c r="L6013" s="27">
        <f>IF(J6013="","",MAX(0,E6013-J6013)^2)</f>
        <v/>
      </c>
      <c r="M6013" s="27">
        <f>IF(J6013="","",MAX(0,E6013-(J6013+twcdh_off))^2)</f>
        <v/>
      </c>
      <c r="N6013" s="27">
        <f>IF(E6013="","",MAX(0,E6013-swcdh_thr)^2)</f>
        <v/>
      </c>
      <c r="O6013">
        <f>IF(K6013="","",ROUND(E6013-K6013,0))</f>
        <v/>
      </c>
      <c r="P6013">
        <f>IF(O6013="","",IF(O6013&gt;=1,O6013,0))</f>
        <v/>
      </c>
      <c r="Q6013" s="27">
        <f>IF(E6013="","",MAX(0,E6013-22))</f>
        <v/>
      </c>
      <c r="R6013" s="27">
        <f>IF(H6013=1,E6013,"")</f>
        <v/>
      </c>
      <c r="S6013" s="27">
        <f>IF(AND(H6013=1,J6013&lt;&gt;""),E6013-J6013,"")</f>
        <v/>
      </c>
      <c r="T6013">
        <f>IF(G6013="","",MONTH(G6013))</f>
        <v/>
      </c>
    </row>
    <row r="6014">
      <c r="A6014" s="24" t="n">
        <v>2020</v>
      </c>
      <c r="B6014" s="24" t="n">
        <v>9</v>
      </c>
      <c r="C6014" s="24" t="n">
        <v>7</v>
      </c>
      <c r="D6014" s="24" t="n">
        <v>13</v>
      </c>
      <c r="E6014" s="24" t="n">
        <v>16.68</v>
      </c>
      <c r="F6014" s="25">
        <f>IF($E6014="","",DATE(IF($A6014="",nominal_year,$A6014),$B6014,$C6014)+($D6014-IF(LEFT(hour_conv,1)="1",1,0))/24)</f>
        <v/>
      </c>
      <c r="G6014" s="26">
        <f>IF(F6014="","",INT(F6014))</f>
        <v/>
      </c>
      <c r="H6014">
        <f>IF(G6014="","",IF(AND(MONTH(G6014)*100+DAY(G6014)&gt;=season_lo,MONTH(G6014)*100+DAY(G6014)&lt;=season_hi),1,0))</f>
        <v/>
      </c>
      <c r="I6014">
        <f>IF(G6014="","",G6014-first_day+1)</f>
        <v/>
      </c>
      <c r="J6014" s="27">
        <f>IF(I6014="","",INDEX(Daily!$J$2:$J$421,I6014))</f>
        <v/>
      </c>
      <c r="K6014" s="27">
        <f>IF(J6014="","",J6014+cat_offset)</f>
        <v/>
      </c>
      <c r="L6014" s="27">
        <f>IF(J6014="","",MAX(0,E6014-J6014)^2)</f>
        <v/>
      </c>
      <c r="M6014" s="27">
        <f>IF(J6014="","",MAX(0,E6014-(J6014+twcdh_off))^2)</f>
        <v/>
      </c>
      <c r="N6014" s="27">
        <f>IF(E6014="","",MAX(0,E6014-swcdh_thr)^2)</f>
        <v/>
      </c>
      <c r="O6014">
        <f>IF(K6014="","",ROUND(E6014-K6014,0))</f>
        <v/>
      </c>
      <c r="P6014">
        <f>IF(O6014="","",IF(O6014&gt;=1,O6014,0))</f>
        <v/>
      </c>
      <c r="Q6014" s="27">
        <f>IF(E6014="","",MAX(0,E6014-22))</f>
        <v/>
      </c>
      <c r="R6014" s="27">
        <f>IF(H6014=1,E6014,"")</f>
        <v/>
      </c>
      <c r="S6014" s="27">
        <f>IF(AND(H6014=1,J6014&lt;&gt;""),E6014-J6014,"")</f>
        <v/>
      </c>
      <c r="T6014">
        <f>IF(G6014="","",MONTH(G6014))</f>
        <v/>
      </c>
    </row>
    <row r="6015">
      <c r="A6015" s="24" t="n">
        <v>2020</v>
      </c>
      <c r="B6015" s="24" t="n">
        <v>9</v>
      </c>
      <c r="C6015" s="24" t="n">
        <v>7</v>
      </c>
      <c r="D6015" s="24" t="n">
        <v>14</v>
      </c>
      <c r="E6015" s="24" t="n">
        <v>17.59</v>
      </c>
      <c r="F6015" s="25">
        <f>IF($E6015="","",DATE(IF($A6015="",nominal_year,$A6015),$B6015,$C6015)+($D6015-IF(LEFT(hour_conv,1)="1",1,0))/24)</f>
        <v/>
      </c>
      <c r="G6015" s="26">
        <f>IF(F6015="","",INT(F6015))</f>
        <v/>
      </c>
      <c r="H6015">
        <f>IF(G6015="","",IF(AND(MONTH(G6015)*100+DAY(G6015)&gt;=season_lo,MONTH(G6015)*100+DAY(G6015)&lt;=season_hi),1,0))</f>
        <v/>
      </c>
      <c r="I6015">
        <f>IF(G6015="","",G6015-first_day+1)</f>
        <v/>
      </c>
      <c r="J6015" s="27">
        <f>IF(I6015="","",INDEX(Daily!$J$2:$J$421,I6015))</f>
        <v/>
      </c>
      <c r="K6015" s="27">
        <f>IF(J6015="","",J6015+cat_offset)</f>
        <v/>
      </c>
      <c r="L6015" s="27">
        <f>IF(J6015="","",MAX(0,E6015-J6015)^2)</f>
        <v/>
      </c>
      <c r="M6015" s="27">
        <f>IF(J6015="","",MAX(0,E6015-(J6015+twcdh_off))^2)</f>
        <v/>
      </c>
      <c r="N6015" s="27">
        <f>IF(E6015="","",MAX(0,E6015-swcdh_thr)^2)</f>
        <v/>
      </c>
      <c r="O6015">
        <f>IF(K6015="","",ROUND(E6015-K6015,0))</f>
        <v/>
      </c>
      <c r="P6015">
        <f>IF(O6015="","",IF(O6015&gt;=1,O6015,0))</f>
        <v/>
      </c>
      <c r="Q6015" s="27">
        <f>IF(E6015="","",MAX(0,E6015-22))</f>
        <v/>
      </c>
      <c r="R6015" s="27">
        <f>IF(H6015=1,E6015,"")</f>
        <v/>
      </c>
      <c r="S6015" s="27">
        <f>IF(AND(H6015=1,J6015&lt;&gt;""),E6015-J6015,"")</f>
        <v/>
      </c>
      <c r="T6015">
        <f>IF(G6015="","",MONTH(G6015))</f>
        <v/>
      </c>
    </row>
    <row r="6016">
      <c r="A6016" s="24" t="n">
        <v>2020</v>
      </c>
      <c r="B6016" s="24" t="n">
        <v>9</v>
      </c>
      <c r="C6016" s="24" t="n">
        <v>7</v>
      </c>
      <c r="D6016" s="24" t="n">
        <v>15</v>
      </c>
      <c r="E6016" s="24" t="n">
        <v>17.67</v>
      </c>
      <c r="F6016" s="25">
        <f>IF($E6016="","",DATE(IF($A6016="",nominal_year,$A6016),$B6016,$C6016)+($D6016-IF(LEFT(hour_conv,1)="1",1,0))/24)</f>
        <v/>
      </c>
      <c r="G6016" s="26">
        <f>IF(F6016="","",INT(F6016))</f>
        <v/>
      </c>
      <c r="H6016">
        <f>IF(G6016="","",IF(AND(MONTH(G6016)*100+DAY(G6016)&gt;=season_lo,MONTH(G6016)*100+DAY(G6016)&lt;=season_hi),1,0))</f>
        <v/>
      </c>
      <c r="I6016">
        <f>IF(G6016="","",G6016-first_day+1)</f>
        <v/>
      </c>
      <c r="J6016" s="27">
        <f>IF(I6016="","",INDEX(Daily!$J$2:$J$421,I6016))</f>
        <v/>
      </c>
      <c r="K6016" s="27">
        <f>IF(J6016="","",J6016+cat_offset)</f>
        <v/>
      </c>
      <c r="L6016" s="27">
        <f>IF(J6016="","",MAX(0,E6016-J6016)^2)</f>
        <v/>
      </c>
      <c r="M6016" s="27">
        <f>IF(J6016="","",MAX(0,E6016-(J6016+twcdh_off))^2)</f>
        <v/>
      </c>
      <c r="N6016" s="27">
        <f>IF(E6016="","",MAX(0,E6016-swcdh_thr)^2)</f>
        <v/>
      </c>
      <c r="O6016">
        <f>IF(K6016="","",ROUND(E6016-K6016,0))</f>
        <v/>
      </c>
      <c r="P6016">
        <f>IF(O6016="","",IF(O6016&gt;=1,O6016,0))</f>
        <v/>
      </c>
      <c r="Q6016" s="27">
        <f>IF(E6016="","",MAX(0,E6016-22))</f>
        <v/>
      </c>
      <c r="R6016" s="27">
        <f>IF(H6016=1,E6016,"")</f>
        <v/>
      </c>
      <c r="S6016" s="27">
        <f>IF(AND(H6016=1,J6016&lt;&gt;""),E6016-J6016,"")</f>
        <v/>
      </c>
      <c r="T6016">
        <f>IF(G6016="","",MONTH(G6016))</f>
        <v/>
      </c>
    </row>
    <row r="6017">
      <c r="A6017" s="24" t="n">
        <v>2020</v>
      </c>
      <c r="B6017" s="24" t="n">
        <v>9</v>
      </c>
      <c r="C6017" s="24" t="n">
        <v>7</v>
      </c>
      <c r="D6017" s="24" t="n">
        <v>16</v>
      </c>
      <c r="E6017" s="24" t="n">
        <v>17.52</v>
      </c>
      <c r="F6017" s="25">
        <f>IF($E6017="","",DATE(IF($A6017="",nominal_year,$A6017),$B6017,$C6017)+($D6017-IF(LEFT(hour_conv,1)="1",1,0))/24)</f>
        <v/>
      </c>
      <c r="G6017" s="26">
        <f>IF(F6017="","",INT(F6017))</f>
        <v/>
      </c>
      <c r="H6017">
        <f>IF(G6017="","",IF(AND(MONTH(G6017)*100+DAY(G6017)&gt;=season_lo,MONTH(G6017)*100+DAY(G6017)&lt;=season_hi),1,0))</f>
        <v/>
      </c>
      <c r="I6017">
        <f>IF(G6017="","",G6017-first_day+1)</f>
        <v/>
      </c>
      <c r="J6017" s="27">
        <f>IF(I6017="","",INDEX(Daily!$J$2:$J$421,I6017))</f>
        <v/>
      </c>
      <c r="K6017" s="27">
        <f>IF(J6017="","",J6017+cat_offset)</f>
        <v/>
      </c>
      <c r="L6017" s="27">
        <f>IF(J6017="","",MAX(0,E6017-J6017)^2)</f>
        <v/>
      </c>
      <c r="M6017" s="27">
        <f>IF(J6017="","",MAX(0,E6017-(J6017+twcdh_off))^2)</f>
        <v/>
      </c>
      <c r="N6017" s="27">
        <f>IF(E6017="","",MAX(0,E6017-swcdh_thr)^2)</f>
        <v/>
      </c>
      <c r="O6017">
        <f>IF(K6017="","",ROUND(E6017-K6017,0))</f>
        <v/>
      </c>
      <c r="P6017">
        <f>IF(O6017="","",IF(O6017&gt;=1,O6017,0))</f>
        <v/>
      </c>
      <c r="Q6017" s="27">
        <f>IF(E6017="","",MAX(0,E6017-22))</f>
        <v/>
      </c>
      <c r="R6017" s="27">
        <f>IF(H6017=1,E6017,"")</f>
        <v/>
      </c>
      <c r="S6017" s="27">
        <f>IF(AND(H6017=1,J6017&lt;&gt;""),E6017-J6017,"")</f>
        <v/>
      </c>
      <c r="T6017">
        <f>IF(G6017="","",MONTH(G6017))</f>
        <v/>
      </c>
    </row>
    <row r="6018">
      <c r="A6018" s="24" t="n">
        <v>2020</v>
      </c>
      <c r="B6018" s="24" t="n">
        <v>9</v>
      </c>
      <c r="C6018" s="24" t="n">
        <v>7</v>
      </c>
      <c r="D6018" s="24" t="n">
        <v>17</v>
      </c>
      <c r="E6018" s="24" t="n">
        <v>17.45</v>
      </c>
      <c r="F6018" s="25">
        <f>IF($E6018="","",DATE(IF($A6018="",nominal_year,$A6018),$B6018,$C6018)+($D6018-IF(LEFT(hour_conv,1)="1",1,0))/24)</f>
        <v/>
      </c>
      <c r="G6018" s="26">
        <f>IF(F6018="","",INT(F6018))</f>
        <v/>
      </c>
      <c r="H6018">
        <f>IF(G6018="","",IF(AND(MONTH(G6018)*100+DAY(G6018)&gt;=season_lo,MONTH(G6018)*100+DAY(G6018)&lt;=season_hi),1,0))</f>
        <v/>
      </c>
      <c r="I6018">
        <f>IF(G6018="","",G6018-first_day+1)</f>
        <v/>
      </c>
      <c r="J6018" s="27">
        <f>IF(I6018="","",INDEX(Daily!$J$2:$J$421,I6018))</f>
        <v/>
      </c>
      <c r="K6018" s="27">
        <f>IF(J6018="","",J6018+cat_offset)</f>
        <v/>
      </c>
      <c r="L6018" s="27">
        <f>IF(J6018="","",MAX(0,E6018-J6018)^2)</f>
        <v/>
      </c>
      <c r="M6018" s="27">
        <f>IF(J6018="","",MAX(0,E6018-(J6018+twcdh_off))^2)</f>
        <v/>
      </c>
      <c r="N6018" s="27">
        <f>IF(E6018="","",MAX(0,E6018-swcdh_thr)^2)</f>
        <v/>
      </c>
      <c r="O6018">
        <f>IF(K6018="","",ROUND(E6018-K6018,0))</f>
        <v/>
      </c>
      <c r="P6018">
        <f>IF(O6018="","",IF(O6018&gt;=1,O6018,0))</f>
        <v/>
      </c>
      <c r="Q6018" s="27">
        <f>IF(E6018="","",MAX(0,E6018-22))</f>
        <v/>
      </c>
      <c r="R6018" s="27">
        <f>IF(H6018=1,E6018,"")</f>
        <v/>
      </c>
      <c r="S6018" s="27">
        <f>IF(AND(H6018=1,J6018&lt;&gt;""),E6018-J6018,"")</f>
        <v/>
      </c>
      <c r="T6018">
        <f>IF(G6018="","",MONTH(G6018))</f>
        <v/>
      </c>
    </row>
    <row r="6019">
      <c r="A6019" s="24" t="n">
        <v>2020</v>
      </c>
      <c r="B6019" s="24" t="n">
        <v>9</v>
      </c>
      <c r="C6019" s="24" t="n">
        <v>7</v>
      </c>
      <c r="D6019" s="24" t="n">
        <v>18</v>
      </c>
      <c r="E6019" s="24" t="n">
        <v>16.78</v>
      </c>
      <c r="F6019" s="25">
        <f>IF($E6019="","",DATE(IF($A6019="",nominal_year,$A6019),$B6019,$C6019)+($D6019-IF(LEFT(hour_conv,1)="1",1,0))/24)</f>
        <v/>
      </c>
      <c r="G6019" s="26">
        <f>IF(F6019="","",INT(F6019))</f>
        <v/>
      </c>
      <c r="H6019">
        <f>IF(G6019="","",IF(AND(MONTH(G6019)*100+DAY(G6019)&gt;=season_lo,MONTH(G6019)*100+DAY(G6019)&lt;=season_hi),1,0))</f>
        <v/>
      </c>
      <c r="I6019">
        <f>IF(G6019="","",G6019-first_day+1)</f>
        <v/>
      </c>
      <c r="J6019" s="27">
        <f>IF(I6019="","",INDEX(Daily!$J$2:$J$421,I6019))</f>
        <v/>
      </c>
      <c r="K6019" s="27">
        <f>IF(J6019="","",J6019+cat_offset)</f>
        <v/>
      </c>
      <c r="L6019" s="27">
        <f>IF(J6019="","",MAX(0,E6019-J6019)^2)</f>
        <v/>
      </c>
      <c r="M6019" s="27">
        <f>IF(J6019="","",MAX(0,E6019-(J6019+twcdh_off))^2)</f>
        <v/>
      </c>
      <c r="N6019" s="27">
        <f>IF(E6019="","",MAX(0,E6019-swcdh_thr)^2)</f>
        <v/>
      </c>
      <c r="O6019">
        <f>IF(K6019="","",ROUND(E6019-K6019,0))</f>
        <v/>
      </c>
      <c r="P6019">
        <f>IF(O6019="","",IF(O6019&gt;=1,O6019,0))</f>
        <v/>
      </c>
      <c r="Q6019" s="27">
        <f>IF(E6019="","",MAX(0,E6019-22))</f>
        <v/>
      </c>
      <c r="R6019" s="27">
        <f>IF(H6019=1,E6019,"")</f>
        <v/>
      </c>
      <c r="S6019" s="27">
        <f>IF(AND(H6019=1,J6019&lt;&gt;""),E6019-J6019,"")</f>
        <v/>
      </c>
      <c r="T6019">
        <f>IF(G6019="","",MONTH(G6019))</f>
        <v/>
      </c>
    </row>
    <row r="6020">
      <c r="A6020" s="24" t="n">
        <v>2020</v>
      </c>
      <c r="B6020" s="24" t="n">
        <v>9</v>
      </c>
      <c r="C6020" s="24" t="n">
        <v>7</v>
      </c>
      <c r="D6020" s="24" t="n">
        <v>19</v>
      </c>
      <c r="E6020" s="24" t="n">
        <v>16.13</v>
      </c>
      <c r="F6020" s="25">
        <f>IF($E6020="","",DATE(IF($A6020="",nominal_year,$A6020),$B6020,$C6020)+($D6020-IF(LEFT(hour_conv,1)="1",1,0))/24)</f>
        <v/>
      </c>
      <c r="G6020" s="26">
        <f>IF(F6020="","",INT(F6020))</f>
        <v/>
      </c>
      <c r="H6020">
        <f>IF(G6020="","",IF(AND(MONTH(G6020)*100+DAY(G6020)&gt;=season_lo,MONTH(G6020)*100+DAY(G6020)&lt;=season_hi),1,0))</f>
        <v/>
      </c>
      <c r="I6020">
        <f>IF(G6020="","",G6020-first_day+1)</f>
        <v/>
      </c>
      <c r="J6020" s="27">
        <f>IF(I6020="","",INDEX(Daily!$J$2:$J$421,I6020))</f>
        <v/>
      </c>
      <c r="K6020" s="27">
        <f>IF(J6020="","",J6020+cat_offset)</f>
        <v/>
      </c>
      <c r="L6020" s="27">
        <f>IF(J6020="","",MAX(0,E6020-J6020)^2)</f>
        <v/>
      </c>
      <c r="M6020" s="27">
        <f>IF(J6020="","",MAX(0,E6020-(J6020+twcdh_off))^2)</f>
        <v/>
      </c>
      <c r="N6020" s="27">
        <f>IF(E6020="","",MAX(0,E6020-swcdh_thr)^2)</f>
        <v/>
      </c>
      <c r="O6020">
        <f>IF(K6020="","",ROUND(E6020-K6020,0))</f>
        <v/>
      </c>
      <c r="P6020">
        <f>IF(O6020="","",IF(O6020&gt;=1,O6020,0))</f>
        <v/>
      </c>
      <c r="Q6020" s="27">
        <f>IF(E6020="","",MAX(0,E6020-22))</f>
        <v/>
      </c>
      <c r="R6020" s="27">
        <f>IF(H6020=1,E6020,"")</f>
        <v/>
      </c>
      <c r="S6020" s="27">
        <f>IF(AND(H6020=1,J6020&lt;&gt;""),E6020-J6020,"")</f>
        <v/>
      </c>
      <c r="T6020">
        <f>IF(G6020="","",MONTH(G6020))</f>
        <v/>
      </c>
    </row>
    <row r="6021">
      <c r="A6021" s="24" t="n">
        <v>2020</v>
      </c>
      <c r="B6021" s="24" t="n">
        <v>9</v>
      </c>
      <c r="C6021" s="24" t="n">
        <v>7</v>
      </c>
      <c r="D6021" s="24" t="n">
        <v>20</v>
      </c>
      <c r="E6021" s="24" t="n">
        <v>15.39</v>
      </c>
      <c r="F6021" s="25">
        <f>IF($E6021="","",DATE(IF($A6021="",nominal_year,$A6021),$B6021,$C6021)+($D6021-IF(LEFT(hour_conv,1)="1",1,0))/24)</f>
        <v/>
      </c>
      <c r="G6021" s="26">
        <f>IF(F6021="","",INT(F6021))</f>
        <v/>
      </c>
      <c r="H6021">
        <f>IF(G6021="","",IF(AND(MONTH(G6021)*100+DAY(G6021)&gt;=season_lo,MONTH(G6021)*100+DAY(G6021)&lt;=season_hi),1,0))</f>
        <v/>
      </c>
      <c r="I6021">
        <f>IF(G6021="","",G6021-first_day+1)</f>
        <v/>
      </c>
      <c r="J6021" s="27">
        <f>IF(I6021="","",INDEX(Daily!$J$2:$J$421,I6021))</f>
        <v/>
      </c>
      <c r="K6021" s="27">
        <f>IF(J6021="","",J6021+cat_offset)</f>
        <v/>
      </c>
      <c r="L6021" s="27">
        <f>IF(J6021="","",MAX(0,E6021-J6021)^2)</f>
        <v/>
      </c>
      <c r="M6021" s="27">
        <f>IF(J6021="","",MAX(0,E6021-(J6021+twcdh_off))^2)</f>
        <v/>
      </c>
      <c r="N6021" s="27">
        <f>IF(E6021="","",MAX(0,E6021-swcdh_thr)^2)</f>
        <v/>
      </c>
      <c r="O6021">
        <f>IF(K6021="","",ROUND(E6021-K6021,0))</f>
        <v/>
      </c>
      <c r="P6021">
        <f>IF(O6021="","",IF(O6021&gt;=1,O6021,0))</f>
        <v/>
      </c>
      <c r="Q6021" s="27">
        <f>IF(E6021="","",MAX(0,E6021-22))</f>
        <v/>
      </c>
      <c r="R6021" s="27">
        <f>IF(H6021=1,E6021,"")</f>
        <v/>
      </c>
      <c r="S6021" s="27">
        <f>IF(AND(H6021=1,J6021&lt;&gt;""),E6021-J6021,"")</f>
        <v/>
      </c>
      <c r="T6021">
        <f>IF(G6021="","",MONTH(G6021))</f>
        <v/>
      </c>
    </row>
    <row r="6022">
      <c r="A6022" s="24" t="n">
        <v>2020</v>
      </c>
      <c r="B6022" s="24" t="n">
        <v>9</v>
      </c>
      <c r="C6022" s="24" t="n">
        <v>7</v>
      </c>
      <c r="D6022" s="24" t="n">
        <v>21</v>
      </c>
      <c r="E6022" s="24" t="n">
        <v>14.38</v>
      </c>
      <c r="F6022" s="25">
        <f>IF($E6022="","",DATE(IF($A6022="",nominal_year,$A6022),$B6022,$C6022)+($D6022-IF(LEFT(hour_conv,1)="1",1,0))/24)</f>
        <v/>
      </c>
      <c r="G6022" s="26">
        <f>IF(F6022="","",INT(F6022))</f>
        <v/>
      </c>
      <c r="H6022">
        <f>IF(G6022="","",IF(AND(MONTH(G6022)*100+DAY(G6022)&gt;=season_lo,MONTH(G6022)*100+DAY(G6022)&lt;=season_hi),1,0))</f>
        <v/>
      </c>
      <c r="I6022">
        <f>IF(G6022="","",G6022-first_day+1)</f>
        <v/>
      </c>
      <c r="J6022" s="27">
        <f>IF(I6022="","",INDEX(Daily!$J$2:$J$421,I6022))</f>
        <v/>
      </c>
      <c r="K6022" s="27">
        <f>IF(J6022="","",J6022+cat_offset)</f>
        <v/>
      </c>
      <c r="L6022" s="27">
        <f>IF(J6022="","",MAX(0,E6022-J6022)^2)</f>
        <v/>
      </c>
      <c r="M6022" s="27">
        <f>IF(J6022="","",MAX(0,E6022-(J6022+twcdh_off))^2)</f>
        <v/>
      </c>
      <c r="N6022" s="27">
        <f>IF(E6022="","",MAX(0,E6022-swcdh_thr)^2)</f>
        <v/>
      </c>
      <c r="O6022">
        <f>IF(K6022="","",ROUND(E6022-K6022,0))</f>
        <v/>
      </c>
      <c r="P6022">
        <f>IF(O6022="","",IF(O6022&gt;=1,O6022,0))</f>
        <v/>
      </c>
      <c r="Q6022" s="27">
        <f>IF(E6022="","",MAX(0,E6022-22))</f>
        <v/>
      </c>
      <c r="R6022" s="27">
        <f>IF(H6022=1,E6022,"")</f>
        <v/>
      </c>
      <c r="S6022" s="27">
        <f>IF(AND(H6022=1,J6022&lt;&gt;""),E6022-J6022,"")</f>
        <v/>
      </c>
      <c r="T6022">
        <f>IF(G6022="","",MONTH(G6022))</f>
        <v/>
      </c>
    </row>
    <row r="6023">
      <c r="A6023" s="24" t="n">
        <v>2020</v>
      </c>
      <c r="B6023" s="24" t="n">
        <v>9</v>
      </c>
      <c r="C6023" s="24" t="n">
        <v>7</v>
      </c>
      <c r="D6023" s="24" t="n">
        <v>22</v>
      </c>
      <c r="E6023" s="24" t="n">
        <v>13.9</v>
      </c>
      <c r="F6023" s="25">
        <f>IF($E6023="","",DATE(IF($A6023="",nominal_year,$A6023),$B6023,$C6023)+($D6023-IF(LEFT(hour_conv,1)="1",1,0))/24)</f>
        <v/>
      </c>
      <c r="G6023" s="26">
        <f>IF(F6023="","",INT(F6023))</f>
        <v/>
      </c>
      <c r="H6023">
        <f>IF(G6023="","",IF(AND(MONTH(G6023)*100+DAY(G6023)&gt;=season_lo,MONTH(G6023)*100+DAY(G6023)&lt;=season_hi),1,0))</f>
        <v/>
      </c>
      <c r="I6023">
        <f>IF(G6023="","",G6023-first_day+1)</f>
        <v/>
      </c>
      <c r="J6023" s="27">
        <f>IF(I6023="","",INDEX(Daily!$J$2:$J$421,I6023))</f>
        <v/>
      </c>
      <c r="K6023" s="27">
        <f>IF(J6023="","",J6023+cat_offset)</f>
        <v/>
      </c>
      <c r="L6023" s="27">
        <f>IF(J6023="","",MAX(0,E6023-J6023)^2)</f>
        <v/>
      </c>
      <c r="M6023" s="27">
        <f>IF(J6023="","",MAX(0,E6023-(J6023+twcdh_off))^2)</f>
        <v/>
      </c>
      <c r="N6023" s="27">
        <f>IF(E6023="","",MAX(0,E6023-swcdh_thr)^2)</f>
        <v/>
      </c>
      <c r="O6023">
        <f>IF(K6023="","",ROUND(E6023-K6023,0))</f>
        <v/>
      </c>
      <c r="P6023">
        <f>IF(O6023="","",IF(O6023&gt;=1,O6023,0))</f>
        <v/>
      </c>
      <c r="Q6023" s="27">
        <f>IF(E6023="","",MAX(0,E6023-22))</f>
        <v/>
      </c>
      <c r="R6023" s="27">
        <f>IF(H6023=1,E6023,"")</f>
        <v/>
      </c>
      <c r="S6023" s="27">
        <f>IF(AND(H6023=1,J6023&lt;&gt;""),E6023-J6023,"")</f>
        <v/>
      </c>
      <c r="T6023">
        <f>IF(G6023="","",MONTH(G6023))</f>
        <v/>
      </c>
    </row>
    <row r="6024">
      <c r="A6024" s="24" t="n">
        <v>2020</v>
      </c>
      <c r="B6024" s="24" t="n">
        <v>9</v>
      </c>
      <c r="C6024" s="24" t="n">
        <v>7</v>
      </c>
      <c r="D6024" s="24" t="n">
        <v>23</v>
      </c>
      <c r="E6024" s="24" t="n">
        <v>11.85</v>
      </c>
      <c r="F6024" s="25">
        <f>IF($E6024="","",DATE(IF($A6024="",nominal_year,$A6024),$B6024,$C6024)+($D6024-IF(LEFT(hour_conv,1)="1",1,0))/24)</f>
        <v/>
      </c>
      <c r="G6024" s="26">
        <f>IF(F6024="","",INT(F6024))</f>
        <v/>
      </c>
      <c r="H6024">
        <f>IF(G6024="","",IF(AND(MONTH(G6024)*100+DAY(G6024)&gt;=season_lo,MONTH(G6024)*100+DAY(G6024)&lt;=season_hi),1,0))</f>
        <v/>
      </c>
      <c r="I6024">
        <f>IF(G6024="","",G6024-first_day+1)</f>
        <v/>
      </c>
      <c r="J6024" s="27">
        <f>IF(I6024="","",INDEX(Daily!$J$2:$J$421,I6024))</f>
        <v/>
      </c>
      <c r="K6024" s="27">
        <f>IF(J6024="","",J6024+cat_offset)</f>
        <v/>
      </c>
      <c r="L6024" s="27">
        <f>IF(J6024="","",MAX(0,E6024-J6024)^2)</f>
        <v/>
      </c>
      <c r="M6024" s="27">
        <f>IF(J6024="","",MAX(0,E6024-(J6024+twcdh_off))^2)</f>
        <v/>
      </c>
      <c r="N6024" s="27">
        <f>IF(E6024="","",MAX(0,E6024-swcdh_thr)^2)</f>
        <v/>
      </c>
      <c r="O6024">
        <f>IF(K6024="","",ROUND(E6024-K6024,0))</f>
        <v/>
      </c>
      <c r="P6024">
        <f>IF(O6024="","",IF(O6024&gt;=1,O6024,0))</f>
        <v/>
      </c>
      <c r="Q6024" s="27">
        <f>IF(E6024="","",MAX(0,E6024-22))</f>
        <v/>
      </c>
      <c r="R6024" s="27">
        <f>IF(H6024=1,E6024,"")</f>
        <v/>
      </c>
      <c r="S6024" s="27">
        <f>IF(AND(H6024=1,J6024&lt;&gt;""),E6024-J6024,"")</f>
        <v/>
      </c>
      <c r="T6024">
        <f>IF(G6024="","",MONTH(G6024))</f>
        <v/>
      </c>
    </row>
    <row r="6025">
      <c r="A6025" s="24" t="n">
        <v>2020</v>
      </c>
      <c r="B6025" s="24" t="n">
        <v>9</v>
      </c>
      <c r="C6025" s="24" t="n">
        <v>7</v>
      </c>
      <c r="D6025" s="24" t="n">
        <v>24</v>
      </c>
      <c r="E6025" s="24" t="n">
        <v>11.29</v>
      </c>
      <c r="F6025" s="25">
        <f>IF($E6025="","",DATE(IF($A6025="",nominal_year,$A6025),$B6025,$C6025)+($D6025-IF(LEFT(hour_conv,1)="1",1,0))/24)</f>
        <v/>
      </c>
      <c r="G6025" s="26">
        <f>IF(F6025="","",INT(F6025))</f>
        <v/>
      </c>
      <c r="H6025">
        <f>IF(G6025="","",IF(AND(MONTH(G6025)*100+DAY(G6025)&gt;=season_lo,MONTH(G6025)*100+DAY(G6025)&lt;=season_hi),1,0))</f>
        <v/>
      </c>
      <c r="I6025">
        <f>IF(G6025="","",G6025-first_day+1)</f>
        <v/>
      </c>
      <c r="J6025" s="27">
        <f>IF(I6025="","",INDEX(Daily!$J$2:$J$421,I6025))</f>
        <v/>
      </c>
      <c r="K6025" s="27">
        <f>IF(J6025="","",J6025+cat_offset)</f>
        <v/>
      </c>
      <c r="L6025" s="27">
        <f>IF(J6025="","",MAX(0,E6025-J6025)^2)</f>
        <v/>
      </c>
      <c r="M6025" s="27">
        <f>IF(J6025="","",MAX(0,E6025-(J6025+twcdh_off))^2)</f>
        <v/>
      </c>
      <c r="N6025" s="27">
        <f>IF(E6025="","",MAX(0,E6025-swcdh_thr)^2)</f>
        <v/>
      </c>
      <c r="O6025">
        <f>IF(K6025="","",ROUND(E6025-K6025,0))</f>
        <v/>
      </c>
      <c r="P6025">
        <f>IF(O6025="","",IF(O6025&gt;=1,O6025,0))</f>
        <v/>
      </c>
      <c r="Q6025" s="27">
        <f>IF(E6025="","",MAX(0,E6025-22))</f>
        <v/>
      </c>
      <c r="R6025" s="27">
        <f>IF(H6025=1,E6025,"")</f>
        <v/>
      </c>
      <c r="S6025" s="27">
        <f>IF(AND(H6025=1,J6025&lt;&gt;""),E6025-J6025,"")</f>
        <v/>
      </c>
      <c r="T6025">
        <f>IF(G6025="","",MONTH(G6025))</f>
        <v/>
      </c>
    </row>
    <row r="6026">
      <c r="A6026" s="24" t="n">
        <v>2020</v>
      </c>
      <c r="B6026" s="24" t="n">
        <v>9</v>
      </c>
      <c r="C6026" s="24" t="n">
        <v>8</v>
      </c>
      <c r="D6026" s="24" t="n">
        <v>1</v>
      </c>
      <c r="E6026" s="24" t="n">
        <v>11.29</v>
      </c>
      <c r="F6026" s="25">
        <f>IF($E6026="","",DATE(IF($A6026="",nominal_year,$A6026),$B6026,$C6026)+($D6026-IF(LEFT(hour_conv,1)="1",1,0))/24)</f>
        <v/>
      </c>
      <c r="G6026" s="26">
        <f>IF(F6026="","",INT(F6026))</f>
        <v/>
      </c>
      <c r="H6026">
        <f>IF(G6026="","",IF(AND(MONTH(G6026)*100+DAY(G6026)&gt;=season_lo,MONTH(G6026)*100+DAY(G6026)&lt;=season_hi),1,0))</f>
        <v/>
      </c>
      <c r="I6026">
        <f>IF(G6026="","",G6026-first_day+1)</f>
        <v/>
      </c>
      <c r="J6026" s="27">
        <f>IF(I6026="","",INDEX(Daily!$J$2:$J$421,I6026))</f>
        <v/>
      </c>
      <c r="K6026" s="27">
        <f>IF(J6026="","",J6026+cat_offset)</f>
        <v/>
      </c>
      <c r="L6026" s="27">
        <f>IF(J6026="","",MAX(0,E6026-J6026)^2)</f>
        <v/>
      </c>
      <c r="M6026" s="27">
        <f>IF(J6026="","",MAX(0,E6026-(J6026+twcdh_off))^2)</f>
        <v/>
      </c>
      <c r="N6026" s="27">
        <f>IF(E6026="","",MAX(0,E6026-swcdh_thr)^2)</f>
        <v/>
      </c>
      <c r="O6026">
        <f>IF(K6026="","",ROUND(E6026-K6026,0))</f>
        <v/>
      </c>
      <c r="P6026">
        <f>IF(O6026="","",IF(O6026&gt;=1,O6026,0))</f>
        <v/>
      </c>
      <c r="Q6026" s="27">
        <f>IF(E6026="","",MAX(0,E6026-22))</f>
        <v/>
      </c>
      <c r="R6026" s="27">
        <f>IF(H6026=1,E6026,"")</f>
        <v/>
      </c>
      <c r="S6026" s="27">
        <f>IF(AND(H6026=1,J6026&lt;&gt;""),E6026-J6026,"")</f>
        <v/>
      </c>
      <c r="T6026">
        <f>IF(G6026="","",MONTH(G6026))</f>
        <v/>
      </c>
    </row>
    <row r="6027">
      <c r="A6027" s="24" t="n">
        <v>2020</v>
      </c>
      <c r="B6027" s="24" t="n">
        <v>9</v>
      </c>
      <c r="C6027" s="24" t="n">
        <v>8</v>
      </c>
      <c r="D6027" s="24" t="n">
        <v>2</v>
      </c>
      <c r="E6027" s="24" t="n">
        <v>11.44</v>
      </c>
      <c r="F6027" s="25">
        <f>IF($E6027="","",DATE(IF($A6027="",nominal_year,$A6027),$B6027,$C6027)+($D6027-IF(LEFT(hour_conv,1)="1",1,0))/24)</f>
        <v/>
      </c>
      <c r="G6027" s="26">
        <f>IF(F6027="","",INT(F6027))</f>
        <v/>
      </c>
      <c r="H6027">
        <f>IF(G6027="","",IF(AND(MONTH(G6027)*100+DAY(G6027)&gt;=season_lo,MONTH(G6027)*100+DAY(G6027)&lt;=season_hi),1,0))</f>
        <v/>
      </c>
      <c r="I6027">
        <f>IF(G6027="","",G6027-first_day+1)</f>
        <v/>
      </c>
      <c r="J6027" s="27">
        <f>IF(I6027="","",INDEX(Daily!$J$2:$J$421,I6027))</f>
        <v/>
      </c>
      <c r="K6027" s="27">
        <f>IF(J6027="","",J6027+cat_offset)</f>
        <v/>
      </c>
      <c r="L6027" s="27">
        <f>IF(J6027="","",MAX(0,E6027-J6027)^2)</f>
        <v/>
      </c>
      <c r="M6027" s="27">
        <f>IF(J6027="","",MAX(0,E6027-(J6027+twcdh_off))^2)</f>
        <v/>
      </c>
      <c r="N6027" s="27">
        <f>IF(E6027="","",MAX(0,E6027-swcdh_thr)^2)</f>
        <v/>
      </c>
      <c r="O6027">
        <f>IF(K6027="","",ROUND(E6027-K6027,0))</f>
        <v/>
      </c>
      <c r="P6027">
        <f>IF(O6027="","",IF(O6027&gt;=1,O6027,0))</f>
        <v/>
      </c>
      <c r="Q6027" s="27">
        <f>IF(E6027="","",MAX(0,E6027-22))</f>
        <v/>
      </c>
      <c r="R6027" s="27">
        <f>IF(H6027=1,E6027,"")</f>
        <v/>
      </c>
      <c r="S6027" s="27">
        <f>IF(AND(H6027=1,J6027&lt;&gt;""),E6027-J6027,"")</f>
        <v/>
      </c>
      <c r="T6027">
        <f>IF(G6027="","",MONTH(G6027))</f>
        <v/>
      </c>
    </row>
    <row r="6028">
      <c r="A6028" s="24" t="n">
        <v>2020</v>
      </c>
      <c r="B6028" s="24" t="n">
        <v>9</v>
      </c>
      <c r="C6028" s="24" t="n">
        <v>8</v>
      </c>
      <c r="D6028" s="24" t="n">
        <v>3</v>
      </c>
      <c r="E6028" s="24" t="n">
        <v>10.52</v>
      </c>
      <c r="F6028" s="25">
        <f>IF($E6028="","",DATE(IF($A6028="",nominal_year,$A6028),$B6028,$C6028)+($D6028-IF(LEFT(hour_conv,1)="1",1,0))/24)</f>
        <v/>
      </c>
      <c r="G6028" s="26">
        <f>IF(F6028="","",INT(F6028))</f>
        <v/>
      </c>
      <c r="H6028">
        <f>IF(G6028="","",IF(AND(MONTH(G6028)*100+DAY(G6028)&gt;=season_lo,MONTH(G6028)*100+DAY(G6028)&lt;=season_hi),1,0))</f>
        <v/>
      </c>
      <c r="I6028">
        <f>IF(G6028="","",G6028-first_day+1)</f>
        <v/>
      </c>
      <c r="J6028" s="27">
        <f>IF(I6028="","",INDEX(Daily!$J$2:$J$421,I6028))</f>
        <v/>
      </c>
      <c r="K6028" s="27">
        <f>IF(J6028="","",J6028+cat_offset)</f>
        <v/>
      </c>
      <c r="L6028" s="27">
        <f>IF(J6028="","",MAX(0,E6028-J6028)^2)</f>
        <v/>
      </c>
      <c r="M6028" s="27">
        <f>IF(J6028="","",MAX(0,E6028-(J6028+twcdh_off))^2)</f>
        <v/>
      </c>
      <c r="N6028" s="27">
        <f>IF(E6028="","",MAX(0,E6028-swcdh_thr)^2)</f>
        <v/>
      </c>
      <c r="O6028">
        <f>IF(K6028="","",ROUND(E6028-K6028,0))</f>
        <v/>
      </c>
      <c r="P6028">
        <f>IF(O6028="","",IF(O6028&gt;=1,O6028,0))</f>
        <v/>
      </c>
      <c r="Q6028" s="27">
        <f>IF(E6028="","",MAX(0,E6028-22))</f>
        <v/>
      </c>
      <c r="R6028" s="27">
        <f>IF(H6028=1,E6028,"")</f>
        <v/>
      </c>
      <c r="S6028" s="27">
        <f>IF(AND(H6028=1,J6028&lt;&gt;""),E6028-J6028,"")</f>
        <v/>
      </c>
      <c r="T6028">
        <f>IF(G6028="","",MONTH(G6028))</f>
        <v/>
      </c>
    </row>
    <row r="6029">
      <c r="A6029" s="24" t="n">
        <v>2020</v>
      </c>
      <c r="B6029" s="24" t="n">
        <v>9</v>
      </c>
      <c r="C6029" s="24" t="n">
        <v>8</v>
      </c>
      <c r="D6029" s="24" t="n">
        <v>4</v>
      </c>
      <c r="E6029" s="24" t="n">
        <v>10.12</v>
      </c>
      <c r="F6029" s="25">
        <f>IF($E6029="","",DATE(IF($A6029="",nominal_year,$A6029),$B6029,$C6029)+($D6029-IF(LEFT(hour_conv,1)="1",1,0))/24)</f>
        <v/>
      </c>
      <c r="G6029" s="26">
        <f>IF(F6029="","",INT(F6029))</f>
        <v/>
      </c>
      <c r="H6029">
        <f>IF(G6029="","",IF(AND(MONTH(G6029)*100+DAY(G6029)&gt;=season_lo,MONTH(G6029)*100+DAY(G6029)&lt;=season_hi),1,0))</f>
        <v/>
      </c>
      <c r="I6029">
        <f>IF(G6029="","",G6029-first_day+1)</f>
        <v/>
      </c>
      <c r="J6029" s="27">
        <f>IF(I6029="","",INDEX(Daily!$J$2:$J$421,I6029))</f>
        <v/>
      </c>
      <c r="K6029" s="27">
        <f>IF(J6029="","",J6029+cat_offset)</f>
        <v/>
      </c>
      <c r="L6029" s="27">
        <f>IF(J6029="","",MAX(0,E6029-J6029)^2)</f>
        <v/>
      </c>
      <c r="M6029" s="27">
        <f>IF(J6029="","",MAX(0,E6029-(J6029+twcdh_off))^2)</f>
        <v/>
      </c>
      <c r="N6029" s="27">
        <f>IF(E6029="","",MAX(0,E6029-swcdh_thr)^2)</f>
        <v/>
      </c>
      <c r="O6029">
        <f>IF(K6029="","",ROUND(E6029-K6029,0))</f>
        <v/>
      </c>
      <c r="P6029">
        <f>IF(O6029="","",IF(O6029&gt;=1,O6029,0))</f>
        <v/>
      </c>
      <c r="Q6029" s="27">
        <f>IF(E6029="","",MAX(0,E6029-22))</f>
        <v/>
      </c>
      <c r="R6029" s="27">
        <f>IF(H6029=1,E6029,"")</f>
        <v/>
      </c>
      <c r="S6029" s="27">
        <f>IF(AND(H6029=1,J6029&lt;&gt;""),E6029-J6029,"")</f>
        <v/>
      </c>
      <c r="T6029">
        <f>IF(G6029="","",MONTH(G6029))</f>
        <v/>
      </c>
    </row>
    <row r="6030">
      <c r="A6030" s="24" t="n">
        <v>2020</v>
      </c>
      <c r="B6030" s="24" t="n">
        <v>9</v>
      </c>
      <c r="C6030" s="24" t="n">
        <v>8</v>
      </c>
      <c r="D6030" s="24" t="n">
        <v>5</v>
      </c>
      <c r="E6030" s="24" t="n">
        <v>10.73</v>
      </c>
      <c r="F6030" s="25">
        <f>IF($E6030="","",DATE(IF($A6030="",nominal_year,$A6030),$B6030,$C6030)+($D6030-IF(LEFT(hour_conv,1)="1",1,0))/24)</f>
        <v/>
      </c>
      <c r="G6030" s="26">
        <f>IF(F6030="","",INT(F6030))</f>
        <v/>
      </c>
      <c r="H6030">
        <f>IF(G6030="","",IF(AND(MONTH(G6030)*100+DAY(G6030)&gt;=season_lo,MONTH(G6030)*100+DAY(G6030)&lt;=season_hi),1,0))</f>
        <v/>
      </c>
      <c r="I6030">
        <f>IF(G6030="","",G6030-first_day+1)</f>
        <v/>
      </c>
      <c r="J6030" s="27">
        <f>IF(I6030="","",INDEX(Daily!$J$2:$J$421,I6030))</f>
        <v/>
      </c>
      <c r="K6030" s="27">
        <f>IF(J6030="","",J6030+cat_offset)</f>
        <v/>
      </c>
      <c r="L6030" s="27">
        <f>IF(J6030="","",MAX(0,E6030-J6030)^2)</f>
        <v/>
      </c>
      <c r="M6030" s="27">
        <f>IF(J6030="","",MAX(0,E6030-(J6030+twcdh_off))^2)</f>
        <v/>
      </c>
      <c r="N6030" s="27">
        <f>IF(E6030="","",MAX(0,E6030-swcdh_thr)^2)</f>
        <v/>
      </c>
      <c r="O6030">
        <f>IF(K6030="","",ROUND(E6030-K6030,0))</f>
        <v/>
      </c>
      <c r="P6030">
        <f>IF(O6030="","",IF(O6030&gt;=1,O6030,0))</f>
        <v/>
      </c>
      <c r="Q6030" s="27">
        <f>IF(E6030="","",MAX(0,E6030-22))</f>
        <v/>
      </c>
      <c r="R6030" s="27">
        <f>IF(H6030=1,E6030,"")</f>
        <v/>
      </c>
      <c r="S6030" s="27">
        <f>IF(AND(H6030=1,J6030&lt;&gt;""),E6030-J6030,"")</f>
        <v/>
      </c>
      <c r="T6030">
        <f>IF(G6030="","",MONTH(G6030))</f>
        <v/>
      </c>
    </row>
    <row r="6031">
      <c r="A6031" s="24" t="n">
        <v>2020</v>
      </c>
      <c r="B6031" s="24" t="n">
        <v>9</v>
      </c>
      <c r="C6031" s="24" t="n">
        <v>8</v>
      </c>
      <c r="D6031" s="24" t="n">
        <v>6</v>
      </c>
      <c r="E6031" s="24" t="n">
        <v>10.86</v>
      </c>
      <c r="F6031" s="25">
        <f>IF($E6031="","",DATE(IF($A6031="",nominal_year,$A6031),$B6031,$C6031)+($D6031-IF(LEFT(hour_conv,1)="1",1,0))/24)</f>
        <v/>
      </c>
      <c r="G6031" s="26">
        <f>IF(F6031="","",INT(F6031))</f>
        <v/>
      </c>
      <c r="H6031">
        <f>IF(G6031="","",IF(AND(MONTH(G6031)*100+DAY(G6031)&gt;=season_lo,MONTH(G6031)*100+DAY(G6031)&lt;=season_hi),1,0))</f>
        <v/>
      </c>
      <c r="I6031">
        <f>IF(G6031="","",G6031-first_day+1)</f>
        <v/>
      </c>
      <c r="J6031" s="27">
        <f>IF(I6031="","",INDEX(Daily!$J$2:$J$421,I6031))</f>
        <v/>
      </c>
      <c r="K6031" s="27">
        <f>IF(J6031="","",J6031+cat_offset)</f>
        <v/>
      </c>
      <c r="L6031" s="27">
        <f>IF(J6031="","",MAX(0,E6031-J6031)^2)</f>
        <v/>
      </c>
      <c r="M6031" s="27">
        <f>IF(J6031="","",MAX(0,E6031-(J6031+twcdh_off))^2)</f>
        <v/>
      </c>
      <c r="N6031" s="27">
        <f>IF(E6031="","",MAX(0,E6031-swcdh_thr)^2)</f>
        <v/>
      </c>
      <c r="O6031">
        <f>IF(K6031="","",ROUND(E6031-K6031,0))</f>
        <v/>
      </c>
      <c r="P6031">
        <f>IF(O6031="","",IF(O6031&gt;=1,O6031,0))</f>
        <v/>
      </c>
      <c r="Q6031" s="27">
        <f>IF(E6031="","",MAX(0,E6031-22))</f>
        <v/>
      </c>
      <c r="R6031" s="27">
        <f>IF(H6031=1,E6031,"")</f>
        <v/>
      </c>
      <c r="S6031" s="27">
        <f>IF(AND(H6031=1,J6031&lt;&gt;""),E6031-J6031,"")</f>
        <v/>
      </c>
      <c r="T6031">
        <f>IF(G6031="","",MONTH(G6031))</f>
        <v/>
      </c>
    </row>
    <row r="6032">
      <c r="A6032" s="24" t="n">
        <v>2020</v>
      </c>
      <c r="B6032" s="24" t="n">
        <v>9</v>
      </c>
      <c r="C6032" s="24" t="n">
        <v>8</v>
      </c>
      <c r="D6032" s="24" t="n">
        <v>7</v>
      </c>
      <c r="E6032" s="24" t="n">
        <v>11.32</v>
      </c>
      <c r="F6032" s="25">
        <f>IF($E6032="","",DATE(IF($A6032="",nominal_year,$A6032),$B6032,$C6032)+($D6032-IF(LEFT(hour_conv,1)="1",1,0))/24)</f>
        <v/>
      </c>
      <c r="G6032" s="26">
        <f>IF(F6032="","",INT(F6032))</f>
        <v/>
      </c>
      <c r="H6032">
        <f>IF(G6032="","",IF(AND(MONTH(G6032)*100+DAY(G6032)&gt;=season_lo,MONTH(G6032)*100+DAY(G6032)&lt;=season_hi),1,0))</f>
        <v/>
      </c>
      <c r="I6032">
        <f>IF(G6032="","",G6032-first_day+1)</f>
        <v/>
      </c>
      <c r="J6032" s="27">
        <f>IF(I6032="","",INDEX(Daily!$J$2:$J$421,I6032))</f>
        <v/>
      </c>
      <c r="K6032" s="27">
        <f>IF(J6032="","",J6032+cat_offset)</f>
        <v/>
      </c>
      <c r="L6032" s="27">
        <f>IF(J6032="","",MAX(0,E6032-J6032)^2)</f>
        <v/>
      </c>
      <c r="M6032" s="27">
        <f>IF(J6032="","",MAX(0,E6032-(J6032+twcdh_off))^2)</f>
        <v/>
      </c>
      <c r="N6032" s="27">
        <f>IF(E6032="","",MAX(0,E6032-swcdh_thr)^2)</f>
        <v/>
      </c>
      <c r="O6032">
        <f>IF(K6032="","",ROUND(E6032-K6032,0))</f>
        <v/>
      </c>
      <c r="P6032">
        <f>IF(O6032="","",IF(O6032&gt;=1,O6032,0))</f>
        <v/>
      </c>
      <c r="Q6032" s="27">
        <f>IF(E6032="","",MAX(0,E6032-22))</f>
        <v/>
      </c>
      <c r="R6032" s="27">
        <f>IF(H6032=1,E6032,"")</f>
        <v/>
      </c>
      <c r="S6032" s="27">
        <f>IF(AND(H6032=1,J6032&lt;&gt;""),E6032-J6032,"")</f>
        <v/>
      </c>
      <c r="T6032">
        <f>IF(G6032="","",MONTH(G6032))</f>
        <v/>
      </c>
    </row>
    <row r="6033">
      <c r="A6033" s="24" t="n">
        <v>2020</v>
      </c>
      <c r="B6033" s="24" t="n">
        <v>9</v>
      </c>
      <c r="C6033" s="24" t="n">
        <v>8</v>
      </c>
      <c r="D6033" s="24" t="n">
        <v>8</v>
      </c>
      <c r="E6033" s="24" t="n">
        <v>13</v>
      </c>
      <c r="F6033" s="25">
        <f>IF($E6033="","",DATE(IF($A6033="",nominal_year,$A6033),$B6033,$C6033)+($D6033-IF(LEFT(hour_conv,1)="1",1,0))/24)</f>
        <v/>
      </c>
      <c r="G6033" s="26">
        <f>IF(F6033="","",INT(F6033))</f>
        <v/>
      </c>
      <c r="H6033">
        <f>IF(G6033="","",IF(AND(MONTH(G6033)*100+DAY(G6033)&gt;=season_lo,MONTH(G6033)*100+DAY(G6033)&lt;=season_hi),1,0))</f>
        <v/>
      </c>
      <c r="I6033">
        <f>IF(G6033="","",G6033-first_day+1)</f>
        <v/>
      </c>
      <c r="J6033" s="27">
        <f>IF(I6033="","",INDEX(Daily!$J$2:$J$421,I6033))</f>
        <v/>
      </c>
      <c r="K6033" s="27">
        <f>IF(J6033="","",J6033+cat_offset)</f>
        <v/>
      </c>
      <c r="L6033" s="27">
        <f>IF(J6033="","",MAX(0,E6033-J6033)^2)</f>
        <v/>
      </c>
      <c r="M6033" s="27">
        <f>IF(J6033="","",MAX(0,E6033-(J6033+twcdh_off))^2)</f>
        <v/>
      </c>
      <c r="N6033" s="27">
        <f>IF(E6033="","",MAX(0,E6033-swcdh_thr)^2)</f>
        <v/>
      </c>
      <c r="O6033">
        <f>IF(K6033="","",ROUND(E6033-K6033,0))</f>
        <v/>
      </c>
      <c r="P6033">
        <f>IF(O6033="","",IF(O6033&gt;=1,O6033,0))</f>
        <v/>
      </c>
      <c r="Q6033" s="27">
        <f>IF(E6033="","",MAX(0,E6033-22))</f>
        <v/>
      </c>
      <c r="R6033" s="27">
        <f>IF(H6033=1,E6033,"")</f>
        <v/>
      </c>
      <c r="S6033" s="27">
        <f>IF(AND(H6033=1,J6033&lt;&gt;""),E6033-J6033,"")</f>
        <v/>
      </c>
      <c r="T6033">
        <f>IF(G6033="","",MONTH(G6033))</f>
        <v/>
      </c>
    </row>
    <row r="6034">
      <c r="A6034" s="24" t="n">
        <v>2020</v>
      </c>
      <c r="B6034" s="24" t="n">
        <v>9</v>
      </c>
      <c r="C6034" s="24" t="n">
        <v>8</v>
      </c>
      <c r="D6034" s="24" t="n">
        <v>9</v>
      </c>
      <c r="E6034" s="24" t="n">
        <v>13.7</v>
      </c>
      <c r="F6034" s="25">
        <f>IF($E6034="","",DATE(IF($A6034="",nominal_year,$A6034),$B6034,$C6034)+($D6034-IF(LEFT(hour_conv,1)="1",1,0))/24)</f>
        <v/>
      </c>
      <c r="G6034" s="26">
        <f>IF(F6034="","",INT(F6034))</f>
        <v/>
      </c>
      <c r="H6034">
        <f>IF(G6034="","",IF(AND(MONTH(G6034)*100+DAY(G6034)&gt;=season_lo,MONTH(G6034)*100+DAY(G6034)&lt;=season_hi),1,0))</f>
        <v/>
      </c>
      <c r="I6034">
        <f>IF(G6034="","",G6034-first_day+1)</f>
        <v/>
      </c>
      <c r="J6034" s="27">
        <f>IF(I6034="","",INDEX(Daily!$J$2:$J$421,I6034))</f>
        <v/>
      </c>
      <c r="K6034" s="27">
        <f>IF(J6034="","",J6034+cat_offset)</f>
        <v/>
      </c>
      <c r="L6034" s="27">
        <f>IF(J6034="","",MAX(0,E6034-J6034)^2)</f>
        <v/>
      </c>
      <c r="M6034" s="27">
        <f>IF(J6034="","",MAX(0,E6034-(J6034+twcdh_off))^2)</f>
        <v/>
      </c>
      <c r="N6034" s="27">
        <f>IF(E6034="","",MAX(0,E6034-swcdh_thr)^2)</f>
        <v/>
      </c>
      <c r="O6034">
        <f>IF(K6034="","",ROUND(E6034-K6034,0))</f>
        <v/>
      </c>
      <c r="P6034">
        <f>IF(O6034="","",IF(O6034&gt;=1,O6034,0))</f>
        <v/>
      </c>
      <c r="Q6034" s="27">
        <f>IF(E6034="","",MAX(0,E6034-22))</f>
        <v/>
      </c>
      <c r="R6034" s="27">
        <f>IF(H6034=1,E6034,"")</f>
        <v/>
      </c>
      <c r="S6034" s="27">
        <f>IF(AND(H6034=1,J6034&lt;&gt;""),E6034-J6034,"")</f>
        <v/>
      </c>
      <c r="T6034">
        <f>IF(G6034="","",MONTH(G6034))</f>
        <v/>
      </c>
    </row>
    <row r="6035">
      <c r="A6035" s="24" t="n">
        <v>2020</v>
      </c>
      <c r="B6035" s="24" t="n">
        <v>9</v>
      </c>
      <c r="C6035" s="24" t="n">
        <v>8</v>
      </c>
      <c r="D6035" s="24" t="n">
        <v>10</v>
      </c>
      <c r="E6035" s="24" t="n">
        <v>15.21</v>
      </c>
      <c r="F6035" s="25">
        <f>IF($E6035="","",DATE(IF($A6035="",nominal_year,$A6035),$B6035,$C6035)+($D6035-IF(LEFT(hour_conv,1)="1",1,0))/24)</f>
        <v/>
      </c>
      <c r="G6035" s="26">
        <f>IF(F6035="","",INT(F6035))</f>
        <v/>
      </c>
      <c r="H6035">
        <f>IF(G6035="","",IF(AND(MONTH(G6035)*100+DAY(G6035)&gt;=season_lo,MONTH(G6035)*100+DAY(G6035)&lt;=season_hi),1,0))</f>
        <v/>
      </c>
      <c r="I6035">
        <f>IF(G6035="","",G6035-first_day+1)</f>
        <v/>
      </c>
      <c r="J6035" s="27">
        <f>IF(I6035="","",INDEX(Daily!$J$2:$J$421,I6035))</f>
        <v/>
      </c>
      <c r="K6035" s="27">
        <f>IF(J6035="","",J6035+cat_offset)</f>
        <v/>
      </c>
      <c r="L6035" s="27">
        <f>IF(J6035="","",MAX(0,E6035-J6035)^2)</f>
        <v/>
      </c>
      <c r="M6035" s="27">
        <f>IF(J6035="","",MAX(0,E6035-(J6035+twcdh_off))^2)</f>
        <v/>
      </c>
      <c r="N6035" s="27">
        <f>IF(E6035="","",MAX(0,E6035-swcdh_thr)^2)</f>
        <v/>
      </c>
      <c r="O6035">
        <f>IF(K6035="","",ROUND(E6035-K6035,0))</f>
        <v/>
      </c>
      <c r="P6035">
        <f>IF(O6035="","",IF(O6035&gt;=1,O6035,0))</f>
        <v/>
      </c>
      <c r="Q6035" s="27">
        <f>IF(E6035="","",MAX(0,E6035-22))</f>
        <v/>
      </c>
      <c r="R6035" s="27">
        <f>IF(H6035=1,E6035,"")</f>
        <v/>
      </c>
      <c r="S6035" s="27">
        <f>IF(AND(H6035=1,J6035&lt;&gt;""),E6035-J6035,"")</f>
        <v/>
      </c>
      <c r="T6035">
        <f>IF(G6035="","",MONTH(G6035))</f>
        <v/>
      </c>
    </row>
    <row r="6036">
      <c r="A6036" s="24" t="n">
        <v>2020</v>
      </c>
      <c r="B6036" s="24" t="n">
        <v>9</v>
      </c>
      <c r="C6036" s="24" t="n">
        <v>8</v>
      </c>
      <c r="D6036" s="24" t="n">
        <v>11</v>
      </c>
      <c r="E6036" s="24" t="n">
        <v>16.09</v>
      </c>
      <c r="F6036" s="25">
        <f>IF($E6036="","",DATE(IF($A6036="",nominal_year,$A6036),$B6036,$C6036)+($D6036-IF(LEFT(hour_conv,1)="1",1,0))/24)</f>
        <v/>
      </c>
      <c r="G6036" s="26">
        <f>IF(F6036="","",INT(F6036))</f>
        <v/>
      </c>
      <c r="H6036">
        <f>IF(G6036="","",IF(AND(MONTH(G6036)*100+DAY(G6036)&gt;=season_lo,MONTH(G6036)*100+DAY(G6036)&lt;=season_hi),1,0))</f>
        <v/>
      </c>
      <c r="I6036">
        <f>IF(G6036="","",G6036-first_day+1)</f>
        <v/>
      </c>
      <c r="J6036" s="27">
        <f>IF(I6036="","",INDEX(Daily!$J$2:$J$421,I6036))</f>
        <v/>
      </c>
      <c r="K6036" s="27">
        <f>IF(J6036="","",J6036+cat_offset)</f>
        <v/>
      </c>
      <c r="L6036" s="27">
        <f>IF(J6036="","",MAX(0,E6036-J6036)^2)</f>
        <v/>
      </c>
      <c r="M6036" s="27">
        <f>IF(J6036="","",MAX(0,E6036-(J6036+twcdh_off))^2)</f>
        <v/>
      </c>
      <c r="N6036" s="27">
        <f>IF(E6036="","",MAX(0,E6036-swcdh_thr)^2)</f>
        <v/>
      </c>
      <c r="O6036">
        <f>IF(K6036="","",ROUND(E6036-K6036,0))</f>
        <v/>
      </c>
      <c r="P6036">
        <f>IF(O6036="","",IF(O6036&gt;=1,O6036,0))</f>
        <v/>
      </c>
      <c r="Q6036" s="27">
        <f>IF(E6036="","",MAX(0,E6036-22))</f>
        <v/>
      </c>
      <c r="R6036" s="27">
        <f>IF(H6036=1,E6036,"")</f>
        <v/>
      </c>
      <c r="S6036" s="27">
        <f>IF(AND(H6036=1,J6036&lt;&gt;""),E6036-J6036,"")</f>
        <v/>
      </c>
      <c r="T6036">
        <f>IF(G6036="","",MONTH(G6036))</f>
        <v/>
      </c>
    </row>
    <row r="6037">
      <c r="A6037" s="24" t="n">
        <v>2020</v>
      </c>
      <c r="B6037" s="24" t="n">
        <v>9</v>
      </c>
      <c r="C6037" s="24" t="n">
        <v>8</v>
      </c>
      <c r="D6037" s="24" t="n">
        <v>12</v>
      </c>
      <c r="E6037" s="24" t="n">
        <v>16.96</v>
      </c>
      <c r="F6037" s="25">
        <f>IF($E6037="","",DATE(IF($A6037="",nominal_year,$A6037),$B6037,$C6037)+($D6037-IF(LEFT(hour_conv,1)="1",1,0))/24)</f>
        <v/>
      </c>
      <c r="G6037" s="26">
        <f>IF(F6037="","",INT(F6037))</f>
        <v/>
      </c>
      <c r="H6037">
        <f>IF(G6037="","",IF(AND(MONTH(G6037)*100+DAY(G6037)&gt;=season_lo,MONTH(G6037)*100+DAY(G6037)&lt;=season_hi),1,0))</f>
        <v/>
      </c>
      <c r="I6037">
        <f>IF(G6037="","",G6037-first_day+1)</f>
        <v/>
      </c>
      <c r="J6037" s="27">
        <f>IF(I6037="","",INDEX(Daily!$J$2:$J$421,I6037))</f>
        <v/>
      </c>
      <c r="K6037" s="27">
        <f>IF(J6037="","",J6037+cat_offset)</f>
        <v/>
      </c>
      <c r="L6037" s="27">
        <f>IF(J6037="","",MAX(0,E6037-J6037)^2)</f>
        <v/>
      </c>
      <c r="M6037" s="27">
        <f>IF(J6037="","",MAX(0,E6037-(J6037+twcdh_off))^2)</f>
        <v/>
      </c>
      <c r="N6037" s="27">
        <f>IF(E6037="","",MAX(0,E6037-swcdh_thr)^2)</f>
        <v/>
      </c>
      <c r="O6037">
        <f>IF(K6037="","",ROUND(E6037-K6037,0))</f>
        <v/>
      </c>
      <c r="P6037">
        <f>IF(O6037="","",IF(O6037&gt;=1,O6037,0))</f>
        <v/>
      </c>
      <c r="Q6037" s="27">
        <f>IF(E6037="","",MAX(0,E6037-22))</f>
        <v/>
      </c>
      <c r="R6037" s="27">
        <f>IF(H6037=1,E6037,"")</f>
        <v/>
      </c>
      <c r="S6037" s="27">
        <f>IF(AND(H6037=1,J6037&lt;&gt;""),E6037-J6037,"")</f>
        <v/>
      </c>
      <c r="T6037">
        <f>IF(G6037="","",MONTH(G6037))</f>
        <v/>
      </c>
    </row>
    <row r="6038">
      <c r="A6038" s="24" t="n">
        <v>2020</v>
      </c>
      <c r="B6038" s="24" t="n">
        <v>9</v>
      </c>
      <c r="C6038" s="24" t="n">
        <v>8</v>
      </c>
      <c r="D6038" s="24" t="n">
        <v>13</v>
      </c>
      <c r="E6038" s="24" t="n">
        <v>17.59</v>
      </c>
      <c r="F6038" s="25">
        <f>IF($E6038="","",DATE(IF($A6038="",nominal_year,$A6038),$B6038,$C6038)+($D6038-IF(LEFT(hour_conv,1)="1",1,0))/24)</f>
        <v/>
      </c>
      <c r="G6038" s="26">
        <f>IF(F6038="","",INT(F6038))</f>
        <v/>
      </c>
      <c r="H6038">
        <f>IF(G6038="","",IF(AND(MONTH(G6038)*100+DAY(G6038)&gt;=season_lo,MONTH(G6038)*100+DAY(G6038)&lt;=season_hi),1,0))</f>
        <v/>
      </c>
      <c r="I6038">
        <f>IF(G6038="","",G6038-first_day+1)</f>
        <v/>
      </c>
      <c r="J6038" s="27">
        <f>IF(I6038="","",INDEX(Daily!$J$2:$J$421,I6038))</f>
        <v/>
      </c>
      <c r="K6038" s="27">
        <f>IF(J6038="","",J6038+cat_offset)</f>
        <v/>
      </c>
      <c r="L6038" s="27">
        <f>IF(J6038="","",MAX(0,E6038-J6038)^2)</f>
        <v/>
      </c>
      <c r="M6038" s="27">
        <f>IF(J6038="","",MAX(0,E6038-(J6038+twcdh_off))^2)</f>
        <v/>
      </c>
      <c r="N6038" s="27">
        <f>IF(E6038="","",MAX(0,E6038-swcdh_thr)^2)</f>
        <v/>
      </c>
      <c r="O6038">
        <f>IF(K6038="","",ROUND(E6038-K6038,0))</f>
        <v/>
      </c>
      <c r="P6038">
        <f>IF(O6038="","",IF(O6038&gt;=1,O6038,0))</f>
        <v/>
      </c>
      <c r="Q6038" s="27">
        <f>IF(E6038="","",MAX(0,E6038-22))</f>
        <v/>
      </c>
      <c r="R6038" s="27">
        <f>IF(H6038=1,E6038,"")</f>
        <v/>
      </c>
      <c r="S6038" s="27">
        <f>IF(AND(H6038=1,J6038&lt;&gt;""),E6038-J6038,"")</f>
        <v/>
      </c>
      <c r="T6038">
        <f>IF(G6038="","",MONTH(G6038))</f>
        <v/>
      </c>
    </row>
    <row r="6039">
      <c r="A6039" s="24" t="n">
        <v>2020</v>
      </c>
      <c r="B6039" s="24" t="n">
        <v>9</v>
      </c>
      <c r="C6039" s="24" t="n">
        <v>8</v>
      </c>
      <c r="D6039" s="24" t="n">
        <v>14</v>
      </c>
      <c r="E6039" s="24" t="n">
        <v>17.78</v>
      </c>
      <c r="F6039" s="25">
        <f>IF($E6039="","",DATE(IF($A6039="",nominal_year,$A6039),$B6039,$C6039)+($D6039-IF(LEFT(hour_conv,1)="1",1,0))/24)</f>
        <v/>
      </c>
      <c r="G6039" s="26">
        <f>IF(F6039="","",INT(F6039))</f>
        <v/>
      </c>
      <c r="H6039">
        <f>IF(G6039="","",IF(AND(MONTH(G6039)*100+DAY(G6039)&gt;=season_lo,MONTH(G6039)*100+DAY(G6039)&lt;=season_hi),1,0))</f>
        <v/>
      </c>
      <c r="I6039">
        <f>IF(G6039="","",G6039-first_day+1)</f>
        <v/>
      </c>
      <c r="J6039" s="27">
        <f>IF(I6039="","",INDEX(Daily!$J$2:$J$421,I6039))</f>
        <v/>
      </c>
      <c r="K6039" s="27">
        <f>IF(J6039="","",J6039+cat_offset)</f>
        <v/>
      </c>
      <c r="L6039" s="27">
        <f>IF(J6039="","",MAX(0,E6039-J6039)^2)</f>
        <v/>
      </c>
      <c r="M6039" s="27">
        <f>IF(J6039="","",MAX(0,E6039-(J6039+twcdh_off))^2)</f>
        <v/>
      </c>
      <c r="N6039" s="27">
        <f>IF(E6039="","",MAX(0,E6039-swcdh_thr)^2)</f>
        <v/>
      </c>
      <c r="O6039">
        <f>IF(K6039="","",ROUND(E6039-K6039,0))</f>
        <v/>
      </c>
      <c r="P6039">
        <f>IF(O6039="","",IF(O6039&gt;=1,O6039,0))</f>
        <v/>
      </c>
      <c r="Q6039" s="27">
        <f>IF(E6039="","",MAX(0,E6039-22))</f>
        <v/>
      </c>
      <c r="R6039" s="27">
        <f>IF(H6039=1,E6039,"")</f>
        <v/>
      </c>
      <c r="S6039" s="27">
        <f>IF(AND(H6039=1,J6039&lt;&gt;""),E6039-J6039,"")</f>
        <v/>
      </c>
      <c r="T6039">
        <f>IF(G6039="","",MONTH(G6039))</f>
        <v/>
      </c>
    </row>
    <row r="6040">
      <c r="A6040" s="24" t="n">
        <v>2020</v>
      </c>
      <c r="B6040" s="24" t="n">
        <v>9</v>
      </c>
      <c r="C6040" s="24" t="n">
        <v>8</v>
      </c>
      <c r="D6040" s="24" t="n">
        <v>15</v>
      </c>
      <c r="E6040" s="24" t="n">
        <v>18.92</v>
      </c>
      <c r="F6040" s="25">
        <f>IF($E6040="","",DATE(IF($A6040="",nominal_year,$A6040),$B6040,$C6040)+($D6040-IF(LEFT(hour_conv,1)="1",1,0))/24)</f>
        <v/>
      </c>
      <c r="G6040" s="26">
        <f>IF(F6040="","",INT(F6040))</f>
        <v/>
      </c>
      <c r="H6040">
        <f>IF(G6040="","",IF(AND(MONTH(G6040)*100+DAY(G6040)&gt;=season_lo,MONTH(G6040)*100+DAY(G6040)&lt;=season_hi),1,0))</f>
        <v/>
      </c>
      <c r="I6040">
        <f>IF(G6040="","",G6040-first_day+1)</f>
        <v/>
      </c>
      <c r="J6040" s="27">
        <f>IF(I6040="","",INDEX(Daily!$J$2:$J$421,I6040))</f>
        <v/>
      </c>
      <c r="K6040" s="27">
        <f>IF(J6040="","",J6040+cat_offset)</f>
        <v/>
      </c>
      <c r="L6040" s="27">
        <f>IF(J6040="","",MAX(0,E6040-J6040)^2)</f>
        <v/>
      </c>
      <c r="M6040" s="27">
        <f>IF(J6040="","",MAX(0,E6040-(J6040+twcdh_off))^2)</f>
        <v/>
      </c>
      <c r="N6040" s="27">
        <f>IF(E6040="","",MAX(0,E6040-swcdh_thr)^2)</f>
        <v/>
      </c>
      <c r="O6040">
        <f>IF(K6040="","",ROUND(E6040-K6040,0))</f>
        <v/>
      </c>
      <c r="P6040">
        <f>IF(O6040="","",IF(O6040&gt;=1,O6040,0))</f>
        <v/>
      </c>
      <c r="Q6040" s="27">
        <f>IF(E6040="","",MAX(0,E6040-22))</f>
        <v/>
      </c>
      <c r="R6040" s="27">
        <f>IF(H6040=1,E6040,"")</f>
        <v/>
      </c>
      <c r="S6040" s="27">
        <f>IF(AND(H6040=1,J6040&lt;&gt;""),E6040-J6040,"")</f>
        <v/>
      </c>
      <c r="T6040">
        <f>IF(G6040="","",MONTH(G6040))</f>
        <v/>
      </c>
    </row>
    <row r="6041">
      <c r="A6041" s="24" t="n">
        <v>2020</v>
      </c>
      <c r="B6041" s="24" t="n">
        <v>9</v>
      </c>
      <c r="C6041" s="24" t="n">
        <v>8</v>
      </c>
      <c r="D6041" s="24" t="n">
        <v>16</v>
      </c>
      <c r="E6041" s="24" t="n">
        <v>18.8</v>
      </c>
      <c r="F6041" s="25">
        <f>IF($E6041="","",DATE(IF($A6041="",nominal_year,$A6041),$B6041,$C6041)+($D6041-IF(LEFT(hour_conv,1)="1",1,0))/24)</f>
        <v/>
      </c>
      <c r="G6041" s="26">
        <f>IF(F6041="","",INT(F6041))</f>
        <v/>
      </c>
      <c r="H6041">
        <f>IF(G6041="","",IF(AND(MONTH(G6041)*100+DAY(G6041)&gt;=season_lo,MONTH(G6041)*100+DAY(G6041)&lt;=season_hi),1,0))</f>
        <v/>
      </c>
      <c r="I6041">
        <f>IF(G6041="","",G6041-first_day+1)</f>
        <v/>
      </c>
      <c r="J6041" s="27">
        <f>IF(I6041="","",INDEX(Daily!$J$2:$J$421,I6041))</f>
        <v/>
      </c>
      <c r="K6041" s="27">
        <f>IF(J6041="","",J6041+cat_offset)</f>
        <v/>
      </c>
      <c r="L6041" s="27">
        <f>IF(J6041="","",MAX(0,E6041-J6041)^2)</f>
        <v/>
      </c>
      <c r="M6041" s="27">
        <f>IF(J6041="","",MAX(0,E6041-(J6041+twcdh_off))^2)</f>
        <v/>
      </c>
      <c r="N6041" s="27">
        <f>IF(E6041="","",MAX(0,E6041-swcdh_thr)^2)</f>
        <v/>
      </c>
      <c r="O6041">
        <f>IF(K6041="","",ROUND(E6041-K6041,0))</f>
        <v/>
      </c>
      <c r="P6041">
        <f>IF(O6041="","",IF(O6041&gt;=1,O6041,0))</f>
        <v/>
      </c>
      <c r="Q6041" s="27">
        <f>IF(E6041="","",MAX(0,E6041-22))</f>
        <v/>
      </c>
      <c r="R6041" s="27">
        <f>IF(H6041=1,E6041,"")</f>
        <v/>
      </c>
      <c r="S6041" s="27">
        <f>IF(AND(H6041=1,J6041&lt;&gt;""),E6041-J6041,"")</f>
        <v/>
      </c>
      <c r="T6041">
        <f>IF(G6041="","",MONTH(G6041))</f>
        <v/>
      </c>
    </row>
    <row r="6042">
      <c r="A6042" s="24" t="n">
        <v>2020</v>
      </c>
      <c r="B6042" s="24" t="n">
        <v>9</v>
      </c>
      <c r="C6042" s="24" t="n">
        <v>8</v>
      </c>
      <c r="D6042" s="24" t="n">
        <v>17</v>
      </c>
      <c r="E6042" s="24" t="n">
        <v>18.89</v>
      </c>
      <c r="F6042" s="25">
        <f>IF($E6042="","",DATE(IF($A6042="",nominal_year,$A6042),$B6042,$C6042)+($D6042-IF(LEFT(hour_conv,1)="1",1,0))/24)</f>
        <v/>
      </c>
      <c r="G6042" s="26">
        <f>IF(F6042="","",INT(F6042))</f>
        <v/>
      </c>
      <c r="H6042">
        <f>IF(G6042="","",IF(AND(MONTH(G6042)*100+DAY(G6042)&gt;=season_lo,MONTH(G6042)*100+DAY(G6042)&lt;=season_hi),1,0))</f>
        <v/>
      </c>
      <c r="I6042">
        <f>IF(G6042="","",G6042-first_day+1)</f>
        <v/>
      </c>
      <c r="J6042" s="27">
        <f>IF(I6042="","",INDEX(Daily!$J$2:$J$421,I6042))</f>
        <v/>
      </c>
      <c r="K6042" s="27">
        <f>IF(J6042="","",J6042+cat_offset)</f>
        <v/>
      </c>
      <c r="L6042" s="27">
        <f>IF(J6042="","",MAX(0,E6042-J6042)^2)</f>
        <v/>
      </c>
      <c r="M6042" s="27">
        <f>IF(J6042="","",MAX(0,E6042-(J6042+twcdh_off))^2)</f>
        <v/>
      </c>
      <c r="N6042" s="27">
        <f>IF(E6042="","",MAX(0,E6042-swcdh_thr)^2)</f>
        <v/>
      </c>
      <c r="O6042">
        <f>IF(K6042="","",ROUND(E6042-K6042,0))</f>
        <v/>
      </c>
      <c r="P6042">
        <f>IF(O6042="","",IF(O6042&gt;=1,O6042,0))</f>
        <v/>
      </c>
      <c r="Q6042" s="27">
        <f>IF(E6042="","",MAX(0,E6042-22))</f>
        <v/>
      </c>
      <c r="R6042" s="27">
        <f>IF(H6042=1,E6042,"")</f>
        <v/>
      </c>
      <c r="S6042" s="27">
        <f>IF(AND(H6042=1,J6042&lt;&gt;""),E6042-J6042,"")</f>
        <v/>
      </c>
      <c r="T6042">
        <f>IF(G6042="","",MONTH(G6042))</f>
        <v/>
      </c>
    </row>
    <row r="6043">
      <c r="A6043" s="24" t="n">
        <v>2020</v>
      </c>
      <c r="B6043" s="24" t="n">
        <v>9</v>
      </c>
      <c r="C6043" s="24" t="n">
        <v>8</v>
      </c>
      <c r="D6043" s="24" t="n">
        <v>18</v>
      </c>
      <c r="E6043" s="24" t="n">
        <v>18.19</v>
      </c>
      <c r="F6043" s="25">
        <f>IF($E6043="","",DATE(IF($A6043="",nominal_year,$A6043),$B6043,$C6043)+($D6043-IF(LEFT(hour_conv,1)="1",1,0))/24)</f>
        <v/>
      </c>
      <c r="G6043" s="26">
        <f>IF(F6043="","",INT(F6043))</f>
        <v/>
      </c>
      <c r="H6043">
        <f>IF(G6043="","",IF(AND(MONTH(G6043)*100+DAY(G6043)&gt;=season_lo,MONTH(G6043)*100+DAY(G6043)&lt;=season_hi),1,0))</f>
        <v/>
      </c>
      <c r="I6043">
        <f>IF(G6043="","",G6043-first_day+1)</f>
        <v/>
      </c>
      <c r="J6043" s="27">
        <f>IF(I6043="","",INDEX(Daily!$J$2:$J$421,I6043))</f>
        <v/>
      </c>
      <c r="K6043" s="27">
        <f>IF(J6043="","",J6043+cat_offset)</f>
        <v/>
      </c>
      <c r="L6043" s="27">
        <f>IF(J6043="","",MAX(0,E6043-J6043)^2)</f>
        <v/>
      </c>
      <c r="M6043" s="27">
        <f>IF(J6043="","",MAX(0,E6043-(J6043+twcdh_off))^2)</f>
        <v/>
      </c>
      <c r="N6043" s="27">
        <f>IF(E6043="","",MAX(0,E6043-swcdh_thr)^2)</f>
        <v/>
      </c>
      <c r="O6043">
        <f>IF(K6043="","",ROUND(E6043-K6043,0))</f>
        <v/>
      </c>
      <c r="P6043">
        <f>IF(O6043="","",IF(O6043&gt;=1,O6043,0))</f>
        <v/>
      </c>
      <c r="Q6043" s="27">
        <f>IF(E6043="","",MAX(0,E6043-22))</f>
        <v/>
      </c>
      <c r="R6043" s="27">
        <f>IF(H6043=1,E6043,"")</f>
        <v/>
      </c>
      <c r="S6043" s="27">
        <f>IF(AND(H6043=1,J6043&lt;&gt;""),E6043-J6043,"")</f>
        <v/>
      </c>
      <c r="T6043">
        <f>IF(G6043="","",MONTH(G6043))</f>
        <v/>
      </c>
    </row>
    <row r="6044">
      <c r="A6044" s="24" t="n">
        <v>2020</v>
      </c>
      <c r="B6044" s="24" t="n">
        <v>9</v>
      </c>
      <c r="C6044" s="24" t="n">
        <v>8</v>
      </c>
      <c r="D6044" s="24" t="n">
        <v>19</v>
      </c>
      <c r="E6044" s="24" t="n">
        <v>17.24</v>
      </c>
      <c r="F6044" s="25">
        <f>IF($E6044="","",DATE(IF($A6044="",nominal_year,$A6044),$B6044,$C6044)+($D6044-IF(LEFT(hour_conv,1)="1",1,0))/24)</f>
        <v/>
      </c>
      <c r="G6044" s="26">
        <f>IF(F6044="","",INT(F6044))</f>
        <v/>
      </c>
      <c r="H6044">
        <f>IF(G6044="","",IF(AND(MONTH(G6044)*100+DAY(G6044)&gt;=season_lo,MONTH(G6044)*100+DAY(G6044)&lt;=season_hi),1,0))</f>
        <v/>
      </c>
      <c r="I6044">
        <f>IF(G6044="","",G6044-first_day+1)</f>
        <v/>
      </c>
      <c r="J6044" s="27">
        <f>IF(I6044="","",INDEX(Daily!$J$2:$J$421,I6044))</f>
        <v/>
      </c>
      <c r="K6044" s="27">
        <f>IF(J6044="","",J6044+cat_offset)</f>
        <v/>
      </c>
      <c r="L6044" s="27">
        <f>IF(J6044="","",MAX(0,E6044-J6044)^2)</f>
        <v/>
      </c>
      <c r="M6044" s="27">
        <f>IF(J6044="","",MAX(0,E6044-(J6044+twcdh_off))^2)</f>
        <v/>
      </c>
      <c r="N6044" s="27">
        <f>IF(E6044="","",MAX(0,E6044-swcdh_thr)^2)</f>
        <v/>
      </c>
      <c r="O6044">
        <f>IF(K6044="","",ROUND(E6044-K6044,0))</f>
        <v/>
      </c>
      <c r="P6044">
        <f>IF(O6044="","",IF(O6044&gt;=1,O6044,0))</f>
        <v/>
      </c>
      <c r="Q6044" s="27">
        <f>IF(E6044="","",MAX(0,E6044-22))</f>
        <v/>
      </c>
      <c r="R6044" s="27">
        <f>IF(H6044=1,E6044,"")</f>
        <v/>
      </c>
      <c r="S6044" s="27">
        <f>IF(AND(H6044=1,J6044&lt;&gt;""),E6044-J6044,"")</f>
        <v/>
      </c>
      <c r="T6044">
        <f>IF(G6044="","",MONTH(G6044))</f>
        <v/>
      </c>
    </row>
    <row r="6045">
      <c r="A6045" s="24" t="n">
        <v>2020</v>
      </c>
      <c r="B6045" s="24" t="n">
        <v>9</v>
      </c>
      <c r="C6045" s="24" t="n">
        <v>8</v>
      </c>
      <c r="D6045" s="24" t="n">
        <v>20</v>
      </c>
      <c r="E6045" s="24" t="n">
        <v>16.22</v>
      </c>
      <c r="F6045" s="25">
        <f>IF($E6045="","",DATE(IF($A6045="",nominal_year,$A6045),$B6045,$C6045)+($D6045-IF(LEFT(hour_conv,1)="1",1,0))/24)</f>
        <v/>
      </c>
      <c r="G6045" s="26">
        <f>IF(F6045="","",INT(F6045))</f>
        <v/>
      </c>
      <c r="H6045">
        <f>IF(G6045="","",IF(AND(MONTH(G6045)*100+DAY(G6045)&gt;=season_lo,MONTH(G6045)*100+DAY(G6045)&lt;=season_hi),1,0))</f>
        <v/>
      </c>
      <c r="I6045">
        <f>IF(G6045="","",G6045-first_day+1)</f>
        <v/>
      </c>
      <c r="J6045" s="27">
        <f>IF(I6045="","",INDEX(Daily!$J$2:$J$421,I6045))</f>
        <v/>
      </c>
      <c r="K6045" s="27">
        <f>IF(J6045="","",J6045+cat_offset)</f>
        <v/>
      </c>
      <c r="L6045" s="27">
        <f>IF(J6045="","",MAX(0,E6045-J6045)^2)</f>
        <v/>
      </c>
      <c r="M6045" s="27">
        <f>IF(J6045="","",MAX(0,E6045-(J6045+twcdh_off))^2)</f>
        <v/>
      </c>
      <c r="N6045" s="27">
        <f>IF(E6045="","",MAX(0,E6045-swcdh_thr)^2)</f>
        <v/>
      </c>
      <c r="O6045">
        <f>IF(K6045="","",ROUND(E6045-K6045,0))</f>
        <v/>
      </c>
      <c r="P6045">
        <f>IF(O6045="","",IF(O6045&gt;=1,O6045,0))</f>
        <v/>
      </c>
      <c r="Q6045" s="27">
        <f>IF(E6045="","",MAX(0,E6045-22))</f>
        <v/>
      </c>
      <c r="R6045" s="27">
        <f>IF(H6045=1,E6045,"")</f>
        <v/>
      </c>
      <c r="S6045" s="27">
        <f>IF(AND(H6045=1,J6045&lt;&gt;""),E6045-J6045,"")</f>
        <v/>
      </c>
      <c r="T6045">
        <f>IF(G6045="","",MONTH(G6045))</f>
        <v/>
      </c>
    </row>
    <row r="6046">
      <c r="A6046" s="24" t="n">
        <v>2020</v>
      </c>
      <c r="B6046" s="24" t="n">
        <v>9</v>
      </c>
      <c r="C6046" s="24" t="n">
        <v>8</v>
      </c>
      <c r="D6046" s="24" t="n">
        <v>21</v>
      </c>
      <c r="E6046" s="24" t="n">
        <v>15.87</v>
      </c>
      <c r="F6046" s="25">
        <f>IF($E6046="","",DATE(IF($A6046="",nominal_year,$A6046),$B6046,$C6046)+($D6046-IF(LEFT(hour_conv,1)="1",1,0))/24)</f>
        <v/>
      </c>
      <c r="G6046" s="26">
        <f>IF(F6046="","",INT(F6046))</f>
        <v/>
      </c>
      <c r="H6046">
        <f>IF(G6046="","",IF(AND(MONTH(G6046)*100+DAY(G6046)&gt;=season_lo,MONTH(G6046)*100+DAY(G6046)&lt;=season_hi),1,0))</f>
        <v/>
      </c>
      <c r="I6046">
        <f>IF(G6046="","",G6046-first_day+1)</f>
        <v/>
      </c>
      <c r="J6046" s="27">
        <f>IF(I6046="","",INDEX(Daily!$J$2:$J$421,I6046))</f>
        <v/>
      </c>
      <c r="K6046" s="27">
        <f>IF(J6046="","",J6046+cat_offset)</f>
        <v/>
      </c>
      <c r="L6046" s="27">
        <f>IF(J6046="","",MAX(0,E6046-J6046)^2)</f>
        <v/>
      </c>
      <c r="M6046" s="27">
        <f>IF(J6046="","",MAX(0,E6046-(J6046+twcdh_off))^2)</f>
        <v/>
      </c>
      <c r="N6046" s="27">
        <f>IF(E6046="","",MAX(0,E6046-swcdh_thr)^2)</f>
        <v/>
      </c>
      <c r="O6046">
        <f>IF(K6046="","",ROUND(E6046-K6046,0))</f>
        <v/>
      </c>
      <c r="P6046">
        <f>IF(O6046="","",IF(O6046&gt;=1,O6046,0))</f>
        <v/>
      </c>
      <c r="Q6046" s="27">
        <f>IF(E6046="","",MAX(0,E6046-22))</f>
        <v/>
      </c>
      <c r="R6046" s="27">
        <f>IF(H6046=1,E6046,"")</f>
        <v/>
      </c>
      <c r="S6046" s="27">
        <f>IF(AND(H6046=1,J6046&lt;&gt;""),E6046-J6046,"")</f>
        <v/>
      </c>
      <c r="T6046">
        <f>IF(G6046="","",MONTH(G6046))</f>
        <v/>
      </c>
    </row>
    <row r="6047">
      <c r="A6047" s="24" t="n">
        <v>2020</v>
      </c>
      <c r="B6047" s="24" t="n">
        <v>9</v>
      </c>
      <c r="C6047" s="24" t="n">
        <v>8</v>
      </c>
      <c r="D6047" s="24" t="n">
        <v>22</v>
      </c>
      <c r="E6047" s="24" t="n">
        <v>15</v>
      </c>
      <c r="F6047" s="25">
        <f>IF($E6047="","",DATE(IF($A6047="",nominal_year,$A6047),$B6047,$C6047)+($D6047-IF(LEFT(hour_conv,1)="1",1,0))/24)</f>
        <v/>
      </c>
      <c r="G6047" s="26">
        <f>IF(F6047="","",INT(F6047))</f>
        <v/>
      </c>
      <c r="H6047">
        <f>IF(G6047="","",IF(AND(MONTH(G6047)*100+DAY(G6047)&gt;=season_lo,MONTH(G6047)*100+DAY(G6047)&lt;=season_hi),1,0))</f>
        <v/>
      </c>
      <c r="I6047">
        <f>IF(G6047="","",G6047-first_day+1)</f>
        <v/>
      </c>
      <c r="J6047" s="27">
        <f>IF(I6047="","",INDEX(Daily!$J$2:$J$421,I6047))</f>
        <v/>
      </c>
      <c r="K6047" s="27">
        <f>IF(J6047="","",J6047+cat_offset)</f>
        <v/>
      </c>
      <c r="L6047" s="27">
        <f>IF(J6047="","",MAX(0,E6047-J6047)^2)</f>
        <v/>
      </c>
      <c r="M6047" s="27">
        <f>IF(J6047="","",MAX(0,E6047-(J6047+twcdh_off))^2)</f>
        <v/>
      </c>
      <c r="N6047" s="27">
        <f>IF(E6047="","",MAX(0,E6047-swcdh_thr)^2)</f>
        <v/>
      </c>
      <c r="O6047">
        <f>IF(K6047="","",ROUND(E6047-K6047,0))</f>
        <v/>
      </c>
      <c r="P6047">
        <f>IF(O6047="","",IF(O6047&gt;=1,O6047,0))</f>
        <v/>
      </c>
      <c r="Q6047" s="27">
        <f>IF(E6047="","",MAX(0,E6047-22))</f>
        <v/>
      </c>
      <c r="R6047" s="27">
        <f>IF(H6047=1,E6047,"")</f>
        <v/>
      </c>
      <c r="S6047" s="27">
        <f>IF(AND(H6047=1,J6047&lt;&gt;""),E6047-J6047,"")</f>
        <v/>
      </c>
      <c r="T6047">
        <f>IF(G6047="","",MONTH(G6047))</f>
        <v/>
      </c>
    </row>
    <row r="6048">
      <c r="A6048" s="24" t="n">
        <v>2020</v>
      </c>
      <c r="B6048" s="24" t="n">
        <v>9</v>
      </c>
      <c r="C6048" s="24" t="n">
        <v>8</v>
      </c>
      <c r="D6048" s="24" t="n">
        <v>23</v>
      </c>
      <c r="E6048" s="24" t="n">
        <v>13.26</v>
      </c>
      <c r="F6048" s="25">
        <f>IF($E6048="","",DATE(IF($A6048="",nominal_year,$A6048),$B6048,$C6048)+($D6048-IF(LEFT(hour_conv,1)="1",1,0))/24)</f>
        <v/>
      </c>
      <c r="G6048" s="26">
        <f>IF(F6048="","",INT(F6048))</f>
        <v/>
      </c>
      <c r="H6048">
        <f>IF(G6048="","",IF(AND(MONTH(G6048)*100+DAY(G6048)&gt;=season_lo,MONTH(G6048)*100+DAY(G6048)&lt;=season_hi),1,0))</f>
        <v/>
      </c>
      <c r="I6048">
        <f>IF(G6048="","",G6048-first_day+1)</f>
        <v/>
      </c>
      <c r="J6048" s="27">
        <f>IF(I6048="","",INDEX(Daily!$J$2:$J$421,I6048))</f>
        <v/>
      </c>
      <c r="K6048" s="27">
        <f>IF(J6048="","",J6048+cat_offset)</f>
        <v/>
      </c>
      <c r="L6048" s="27">
        <f>IF(J6048="","",MAX(0,E6048-J6048)^2)</f>
        <v/>
      </c>
      <c r="M6048" s="27">
        <f>IF(J6048="","",MAX(0,E6048-(J6048+twcdh_off))^2)</f>
        <v/>
      </c>
      <c r="N6048" s="27">
        <f>IF(E6048="","",MAX(0,E6048-swcdh_thr)^2)</f>
        <v/>
      </c>
      <c r="O6048">
        <f>IF(K6048="","",ROUND(E6048-K6048,0))</f>
        <v/>
      </c>
      <c r="P6048">
        <f>IF(O6048="","",IF(O6048&gt;=1,O6048,0))</f>
        <v/>
      </c>
      <c r="Q6048" s="27">
        <f>IF(E6048="","",MAX(0,E6048-22))</f>
        <v/>
      </c>
      <c r="R6048" s="27">
        <f>IF(H6048=1,E6048,"")</f>
        <v/>
      </c>
      <c r="S6048" s="27">
        <f>IF(AND(H6048=1,J6048&lt;&gt;""),E6048-J6048,"")</f>
        <v/>
      </c>
      <c r="T6048">
        <f>IF(G6048="","",MONTH(G6048))</f>
        <v/>
      </c>
    </row>
    <row r="6049">
      <c r="A6049" s="24" t="n">
        <v>2020</v>
      </c>
      <c r="B6049" s="24" t="n">
        <v>9</v>
      </c>
      <c r="C6049" s="24" t="n">
        <v>8</v>
      </c>
      <c r="D6049" s="24" t="n">
        <v>24</v>
      </c>
      <c r="E6049" s="24" t="n">
        <v>12.52</v>
      </c>
      <c r="F6049" s="25">
        <f>IF($E6049="","",DATE(IF($A6049="",nominal_year,$A6049),$B6049,$C6049)+($D6049-IF(LEFT(hour_conv,1)="1",1,0))/24)</f>
        <v/>
      </c>
      <c r="G6049" s="26">
        <f>IF(F6049="","",INT(F6049))</f>
        <v/>
      </c>
      <c r="H6049">
        <f>IF(G6049="","",IF(AND(MONTH(G6049)*100+DAY(G6049)&gt;=season_lo,MONTH(G6049)*100+DAY(G6049)&lt;=season_hi),1,0))</f>
        <v/>
      </c>
      <c r="I6049">
        <f>IF(G6049="","",G6049-first_day+1)</f>
        <v/>
      </c>
      <c r="J6049" s="27">
        <f>IF(I6049="","",INDEX(Daily!$J$2:$J$421,I6049))</f>
        <v/>
      </c>
      <c r="K6049" s="27">
        <f>IF(J6049="","",J6049+cat_offset)</f>
        <v/>
      </c>
      <c r="L6049" s="27">
        <f>IF(J6049="","",MAX(0,E6049-J6049)^2)</f>
        <v/>
      </c>
      <c r="M6049" s="27">
        <f>IF(J6049="","",MAX(0,E6049-(J6049+twcdh_off))^2)</f>
        <v/>
      </c>
      <c r="N6049" s="27">
        <f>IF(E6049="","",MAX(0,E6049-swcdh_thr)^2)</f>
        <v/>
      </c>
      <c r="O6049">
        <f>IF(K6049="","",ROUND(E6049-K6049,0))</f>
        <v/>
      </c>
      <c r="P6049">
        <f>IF(O6049="","",IF(O6049&gt;=1,O6049,0))</f>
        <v/>
      </c>
      <c r="Q6049" s="27">
        <f>IF(E6049="","",MAX(0,E6049-22))</f>
        <v/>
      </c>
      <c r="R6049" s="27">
        <f>IF(H6049=1,E6049,"")</f>
        <v/>
      </c>
      <c r="S6049" s="27">
        <f>IF(AND(H6049=1,J6049&lt;&gt;""),E6049-J6049,"")</f>
        <v/>
      </c>
      <c r="T6049">
        <f>IF(G6049="","",MONTH(G6049))</f>
        <v/>
      </c>
    </row>
    <row r="6050">
      <c r="A6050" s="24" t="n">
        <v>2020</v>
      </c>
      <c r="B6050" s="24" t="n">
        <v>9</v>
      </c>
      <c r="C6050" s="24" t="n">
        <v>9</v>
      </c>
      <c r="D6050" s="24" t="n">
        <v>1</v>
      </c>
      <c r="E6050" s="24" t="n">
        <v>13.12</v>
      </c>
      <c r="F6050" s="25">
        <f>IF($E6050="","",DATE(IF($A6050="",nominal_year,$A6050),$B6050,$C6050)+($D6050-IF(LEFT(hour_conv,1)="1",1,0))/24)</f>
        <v/>
      </c>
      <c r="G6050" s="26">
        <f>IF(F6050="","",INT(F6050))</f>
        <v/>
      </c>
      <c r="H6050">
        <f>IF(G6050="","",IF(AND(MONTH(G6050)*100+DAY(G6050)&gt;=season_lo,MONTH(G6050)*100+DAY(G6050)&lt;=season_hi),1,0))</f>
        <v/>
      </c>
      <c r="I6050">
        <f>IF(G6050="","",G6050-first_day+1)</f>
        <v/>
      </c>
      <c r="J6050" s="27">
        <f>IF(I6050="","",INDEX(Daily!$J$2:$J$421,I6050))</f>
        <v/>
      </c>
      <c r="K6050" s="27">
        <f>IF(J6050="","",J6050+cat_offset)</f>
        <v/>
      </c>
      <c r="L6050" s="27">
        <f>IF(J6050="","",MAX(0,E6050-J6050)^2)</f>
        <v/>
      </c>
      <c r="M6050" s="27">
        <f>IF(J6050="","",MAX(0,E6050-(J6050+twcdh_off))^2)</f>
        <v/>
      </c>
      <c r="N6050" s="27">
        <f>IF(E6050="","",MAX(0,E6050-swcdh_thr)^2)</f>
        <v/>
      </c>
      <c r="O6050">
        <f>IF(K6050="","",ROUND(E6050-K6050,0))</f>
        <v/>
      </c>
      <c r="P6050">
        <f>IF(O6050="","",IF(O6050&gt;=1,O6050,0))</f>
        <v/>
      </c>
      <c r="Q6050" s="27">
        <f>IF(E6050="","",MAX(0,E6050-22))</f>
        <v/>
      </c>
      <c r="R6050" s="27">
        <f>IF(H6050=1,E6050,"")</f>
        <v/>
      </c>
      <c r="S6050" s="27">
        <f>IF(AND(H6050=1,J6050&lt;&gt;""),E6050-J6050,"")</f>
        <v/>
      </c>
      <c r="T6050">
        <f>IF(G6050="","",MONTH(G6050))</f>
        <v/>
      </c>
    </row>
    <row r="6051">
      <c r="A6051" s="24" t="n">
        <v>2020</v>
      </c>
      <c r="B6051" s="24" t="n">
        <v>9</v>
      </c>
      <c r="C6051" s="24" t="n">
        <v>9</v>
      </c>
      <c r="D6051" s="24" t="n">
        <v>2</v>
      </c>
      <c r="E6051" s="24" t="n">
        <v>11.56</v>
      </c>
      <c r="F6051" s="25">
        <f>IF($E6051="","",DATE(IF($A6051="",nominal_year,$A6051),$B6051,$C6051)+($D6051-IF(LEFT(hour_conv,1)="1",1,0))/24)</f>
        <v/>
      </c>
      <c r="G6051" s="26">
        <f>IF(F6051="","",INT(F6051))</f>
        <v/>
      </c>
      <c r="H6051">
        <f>IF(G6051="","",IF(AND(MONTH(G6051)*100+DAY(G6051)&gt;=season_lo,MONTH(G6051)*100+DAY(G6051)&lt;=season_hi),1,0))</f>
        <v/>
      </c>
      <c r="I6051">
        <f>IF(G6051="","",G6051-first_day+1)</f>
        <v/>
      </c>
      <c r="J6051" s="27">
        <f>IF(I6051="","",INDEX(Daily!$J$2:$J$421,I6051))</f>
        <v/>
      </c>
      <c r="K6051" s="27">
        <f>IF(J6051="","",J6051+cat_offset)</f>
        <v/>
      </c>
      <c r="L6051" s="27">
        <f>IF(J6051="","",MAX(0,E6051-J6051)^2)</f>
        <v/>
      </c>
      <c r="M6051" s="27">
        <f>IF(J6051="","",MAX(0,E6051-(J6051+twcdh_off))^2)</f>
        <v/>
      </c>
      <c r="N6051" s="27">
        <f>IF(E6051="","",MAX(0,E6051-swcdh_thr)^2)</f>
        <v/>
      </c>
      <c r="O6051">
        <f>IF(K6051="","",ROUND(E6051-K6051,0))</f>
        <v/>
      </c>
      <c r="P6051">
        <f>IF(O6051="","",IF(O6051&gt;=1,O6051,0))</f>
        <v/>
      </c>
      <c r="Q6051" s="27">
        <f>IF(E6051="","",MAX(0,E6051-22))</f>
        <v/>
      </c>
      <c r="R6051" s="27">
        <f>IF(H6051=1,E6051,"")</f>
        <v/>
      </c>
      <c r="S6051" s="27">
        <f>IF(AND(H6051=1,J6051&lt;&gt;""),E6051-J6051,"")</f>
        <v/>
      </c>
      <c r="T6051">
        <f>IF(G6051="","",MONTH(G6051))</f>
        <v/>
      </c>
    </row>
    <row r="6052">
      <c r="A6052" s="24" t="n">
        <v>2020</v>
      </c>
      <c r="B6052" s="24" t="n">
        <v>9</v>
      </c>
      <c r="C6052" s="24" t="n">
        <v>9</v>
      </c>
      <c r="D6052" s="24" t="n">
        <v>3</v>
      </c>
      <c r="E6052" s="24" t="n">
        <v>11.32</v>
      </c>
      <c r="F6052" s="25">
        <f>IF($E6052="","",DATE(IF($A6052="",nominal_year,$A6052),$B6052,$C6052)+($D6052-IF(LEFT(hour_conv,1)="1",1,0))/24)</f>
        <v/>
      </c>
      <c r="G6052" s="26">
        <f>IF(F6052="","",INT(F6052))</f>
        <v/>
      </c>
      <c r="H6052">
        <f>IF(G6052="","",IF(AND(MONTH(G6052)*100+DAY(G6052)&gt;=season_lo,MONTH(G6052)*100+DAY(G6052)&lt;=season_hi),1,0))</f>
        <v/>
      </c>
      <c r="I6052">
        <f>IF(G6052="","",G6052-first_day+1)</f>
        <v/>
      </c>
      <c r="J6052" s="27">
        <f>IF(I6052="","",INDEX(Daily!$J$2:$J$421,I6052))</f>
        <v/>
      </c>
      <c r="K6052" s="27">
        <f>IF(J6052="","",J6052+cat_offset)</f>
        <v/>
      </c>
      <c r="L6052" s="27">
        <f>IF(J6052="","",MAX(0,E6052-J6052)^2)</f>
        <v/>
      </c>
      <c r="M6052" s="27">
        <f>IF(J6052="","",MAX(0,E6052-(J6052+twcdh_off))^2)</f>
        <v/>
      </c>
      <c r="N6052" s="27">
        <f>IF(E6052="","",MAX(0,E6052-swcdh_thr)^2)</f>
        <v/>
      </c>
      <c r="O6052">
        <f>IF(K6052="","",ROUND(E6052-K6052,0))</f>
        <v/>
      </c>
      <c r="P6052">
        <f>IF(O6052="","",IF(O6052&gt;=1,O6052,0))</f>
        <v/>
      </c>
      <c r="Q6052" s="27">
        <f>IF(E6052="","",MAX(0,E6052-22))</f>
        <v/>
      </c>
      <c r="R6052" s="27">
        <f>IF(H6052=1,E6052,"")</f>
        <v/>
      </c>
      <c r="S6052" s="27">
        <f>IF(AND(H6052=1,J6052&lt;&gt;""),E6052-J6052,"")</f>
        <v/>
      </c>
      <c r="T6052">
        <f>IF(G6052="","",MONTH(G6052))</f>
        <v/>
      </c>
    </row>
    <row r="6053">
      <c r="A6053" s="24" t="n">
        <v>2020</v>
      </c>
      <c r="B6053" s="24" t="n">
        <v>9</v>
      </c>
      <c r="C6053" s="24" t="n">
        <v>9</v>
      </c>
      <c r="D6053" s="24" t="n">
        <v>4</v>
      </c>
      <c r="E6053" s="24" t="n">
        <v>10.87</v>
      </c>
      <c r="F6053" s="25">
        <f>IF($E6053="","",DATE(IF($A6053="",nominal_year,$A6053),$B6053,$C6053)+($D6053-IF(LEFT(hour_conv,1)="1",1,0))/24)</f>
        <v/>
      </c>
      <c r="G6053" s="26">
        <f>IF(F6053="","",INT(F6053))</f>
        <v/>
      </c>
      <c r="H6053">
        <f>IF(G6053="","",IF(AND(MONTH(G6053)*100+DAY(G6053)&gt;=season_lo,MONTH(G6053)*100+DAY(G6053)&lt;=season_hi),1,0))</f>
        <v/>
      </c>
      <c r="I6053">
        <f>IF(G6053="","",G6053-first_day+1)</f>
        <v/>
      </c>
      <c r="J6053" s="27">
        <f>IF(I6053="","",INDEX(Daily!$J$2:$J$421,I6053))</f>
        <v/>
      </c>
      <c r="K6053" s="27">
        <f>IF(J6053="","",J6053+cat_offset)</f>
        <v/>
      </c>
      <c r="L6053" s="27">
        <f>IF(J6053="","",MAX(0,E6053-J6053)^2)</f>
        <v/>
      </c>
      <c r="M6053" s="27">
        <f>IF(J6053="","",MAX(0,E6053-(J6053+twcdh_off))^2)</f>
        <v/>
      </c>
      <c r="N6053" s="27">
        <f>IF(E6053="","",MAX(0,E6053-swcdh_thr)^2)</f>
        <v/>
      </c>
      <c r="O6053">
        <f>IF(K6053="","",ROUND(E6053-K6053,0))</f>
        <v/>
      </c>
      <c r="P6053">
        <f>IF(O6053="","",IF(O6053&gt;=1,O6053,0))</f>
        <v/>
      </c>
      <c r="Q6053" s="27">
        <f>IF(E6053="","",MAX(0,E6053-22))</f>
        <v/>
      </c>
      <c r="R6053" s="27">
        <f>IF(H6053=1,E6053,"")</f>
        <v/>
      </c>
      <c r="S6053" s="27">
        <f>IF(AND(H6053=1,J6053&lt;&gt;""),E6053-J6053,"")</f>
        <v/>
      </c>
      <c r="T6053">
        <f>IF(G6053="","",MONTH(G6053))</f>
        <v/>
      </c>
    </row>
    <row r="6054">
      <c r="A6054" s="24" t="n">
        <v>2020</v>
      </c>
      <c r="B6054" s="24" t="n">
        <v>9</v>
      </c>
      <c r="C6054" s="24" t="n">
        <v>9</v>
      </c>
      <c r="D6054" s="24" t="n">
        <v>5</v>
      </c>
      <c r="E6054" s="24" t="n">
        <v>11.92</v>
      </c>
      <c r="F6054" s="25">
        <f>IF($E6054="","",DATE(IF($A6054="",nominal_year,$A6054),$B6054,$C6054)+($D6054-IF(LEFT(hour_conv,1)="1",1,0))/24)</f>
        <v/>
      </c>
      <c r="G6054" s="26">
        <f>IF(F6054="","",INT(F6054))</f>
        <v/>
      </c>
      <c r="H6054">
        <f>IF(G6054="","",IF(AND(MONTH(G6054)*100+DAY(G6054)&gt;=season_lo,MONTH(G6054)*100+DAY(G6054)&lt;=season_hi),1,0))</f>
        <v/>
      </c>
      <c r="I6054">
        <f>IF(G6054="","",G6054-first_day+1)</f>
        <v/>
      </c>
      <c r="J6054" s="27">
        <f>IF(I6054="","",INDEX(Daily!$J$2:$J$421,I6054))</f>
        <v/>
      </c>
      <c r="K6054" s="27">
        <f>IF(J6054="","",J6054+cat_offset)</f>
        <v/>
      </c>
      <c r="L6054" s="27">
        <f>IF(J6054="","",MAX(0,E6054-J6054)^2)</f>
        <v/>
      </c>
      <c r="M6054" s="27">
        <f>IF(J6054="","",MAX(0,E6054-(J6054+twcdh_off))^2)</f>
        <v/>
      </c>
      <c r="N6054" s="27">
        <f>IF(E6054="","",MAX(0,E6054-swcdh_thr)^2)</f>
        <v/>
      </c>
      <c r="O6054">
        <f>IF(K6054="","",ROUND(E6054-K6054,0))</f>
        <v/>
      </c>
      <c r="P6054">
        <f>IF(O6054="","",IF(O6054&gt;=1,O6054,0))</f>
        <v/>
      </c>
      <c r="Q6054" s="27">
        <f>IF(E6054="","",MAX(0,E6054-22))</f>
        <v/>
      </c>
      <c r="R6054" s="27">
        <f>IF(H6054=1,E6054,"")</f>
        <v/>
      </c>
      <c r="S6054" s="27">
        <f>IF(AND(H6054=1,J6054&lt;&gt;""),E6054-J6054,"")</f>
        <v/>
      </c>
      <c r="T6054">
        <f>IF(G6054="","",MONTH(G6054))</f>
        <v/>
      </c>
    </row>
    <row r="6055">
      <c r="A6055" s="24" t="n">
        <v>2020</v>
      </c>
      <c r="B6055" s="24" t="n">
        <v>9</v>
      </c>
      <c r="C6055" s="24" t="n">
        <v>9</v>
      </c>
      <c r="D6055" s="24" t="n">
        <v>6</v>
      </c>
      <c r="E6055" s="24" t="n">
        <v>11.98</v>
      </c>
      <c r="F6055" s="25">
        <f>IF($E6055="","",DATE(IF($A6055="",nominal_year,$A6055),$B6055,$C6055)+($D6055-IF(LEFT(hour_conv,1)="1",1,0))/24)</f>
        <v/>
      </c>
      <c r="G6055" s="26">
        <f>IF(F6055="","",INT(F6055))</f>
        <v/>
      </c>
      <c r="H6055">
        <f>IF(G6055="","",IF(AND(MONTH(G6055)*100+DAY(G6055)&gt;=season_lo,MONTH(G6055)*100+DAY(G6055)&lt;=season_hi),1,0))</f>
        <v/>
      </c>
      <c r="I6055">
        <f>IF(G6055="","",G6055-first_day+1)</f>
        <v/>
      </c>
      <c r="J6055" s="27">
        <f>IF(I6055="","",INDEX(Daily!$J$2:$J$421,I6055))</f>
        <v/>
      </c>
      <c r="K6055" s="27">
        <f>IF(J6055="","",J6055+cat_offset)</f>
        <v/>
      </c>
      <c r="L6055" s="27">
        <f>IF(J6055="","",MAX(0,E6055-J6055)^2)</f>
        <v/>
      </c>
      <c r="M6055" s="27">
        <f>IF(J6055="","",MAX(0,E6055-(J6055+twcdh_off))^2)</f>
        <v/>
      </c>
      <c r="N6055" s="27">
        <f>IF(E6055="","",MAX(0,E6055-swcdh_thr)^2)</f>
        <v/>
      </c>
      <c r="O6055">
        <f>IF(K6055="","",ROUND(E6055-K6055,0))</f>
        <v/>
      </c>
      <c r="P6055">
        <f>IF(O6055="","",IF(O6055&gt;=1,O6055,0))</f>
        <v/>
      </c>
      <c r="Q6055" s="27">
        <f>IF(E6055="","",MAX(0,E6055-22))</f>
        <v/>
      </c>
      <c r="R6055" s="27">
        <f>IF(H6055=1,E6055,"")</f>
        <v/>
      </c>
      <c r="S6055" s="27">
        <f>IF(AND(H6055=1,J6055&lt;&gt;""),E6055-J6055,"")</f>
        <v/>
      </c>
      <c r="T6055">
        <f>IF(G6055="","",MONTH(G6055))</f>
        <v/>
      </c>
    </row>
    <row r="6056">
      <c r="A6056" s="24" t="n">
        <v>2020</v>
      </c>
      <c r="B6056" s="24" t="n">
        <v>9</v>
      </c>
      <c r="C6056" s="24" t="n">
        <v>9</v>
      </c>
      <c r="D6056" s="24" t="n">
        <v>7</v>
      </c>
      <c r="E6056" s="24" t="n">
        <v>12.37</v>
      </c>
      <c r="F6056" s="25">
        <f>IF($E6056="","",DATE(IF($A6056="",nominal_year,$A6056),$B6056,$C6056)+($D6056-IF(LEFT(hour_conv,1)="1",1,0))/24)</f>
        <v/>
      </c>
      <c r="G6056" s="26">
        <f>IF(F6056="","",INT(F6056))</f>
        <v/>
      </c>
      <c r="H6056">
        <f>IF(G6056="","",IF(AND(MONTH(G6056)*100+DAY(G6056)&gt;=season_lo,MONTH(G6056)*100+DAY(G6056)&lt;=season_hi),1,0))</f>
        <v/>
      </c>
      <c r="I6056">
        <f>IF(G6056="","",G6056-first_day+1)</f>
        <v/>
      </c>
      <c r="J6056" s="27">
        <f>IF(I6056="","",INDEX(Daily!$J$2:$J$421,I6056))</f>
        <v/>
      </c>
      <c r="K6056" s="27">
        <f>IF(J6056="","",J6056+cat_offset)</f>
        <v/>
      </c>
      <c r="L6056" s="27">
        <f>IF(J6056="","",MAX(0,E6056-J6056)^2)</f>
        <v/>
      </c>
      <c r="M6056" s="27">
        <f>IF(J6056="","",MAX(0,E6056-(J6056+twcdh_off))^2)</f>
        <v/>
      </c>
      <c r="N6056" s="27">
        <f>IF(E6056="","",MAX(0,E6056-swcdh_thr)^2)</f>
        <v/>
      </c>
      <c r="O6056">
        <f>IF(K6056="","",ROUND(E6056-K6056,0))</f>
        <v/>
      </c>
      <c r="P6056">
        <f>IF(O6056="","",IF(O6056&gt;=1,O6056,0))</f>
        <v/>
      </c>
      <c r="Q6056" s="27">
        <f>IF(E6056="","",MAX(0,E6056-22))</f>
        <v/>
      </c>
      <c r="R6056" s="27">
        <f>IF(H6056=1,E6056,"")</f>
        <v/>
      </c>
      <c r="S6056" s="27">
        <f>IF(AND(H6056=1,J6056&lt;&gt;""),E6056-J6056,"")</f>
        <v/>
      </c>
      <c r="T6056">
        <f>IF(G6056="","",MONTH(G6056))</f>
        <v/>
      </c>
    </row>
    <row r="6057">
      <c r="A6057" s="24" t="n">
        <v>2020</v>
      </c>
      <c r="B6057" s="24" t="n">
        <v>9</v>
      </c>
      <c r="C6057" s="24" t="n">
        <v>9</v>
      </c>
      <c r="D6057" s="24" t="n">
        <v>8</v>
      </c>
      <c r="E6057" s="24" t="n">
        <v>12.77</v>
      </c>
      <c r="F6057" s="25">
        <f>IF($E6057="","",DATE(IF($A6057="",nominal_year,$A6057),$B6057,$C6057)+($D6057-IF(LEFT(hour_conv,1)="1",1,0))/24)</f>
        <v/>
      </c>
      <c r="G6057" s="26">
        <f>IF(F6057="","",INT(F6057))</f>
        <v/>
      </c>
      <c r="H6057">
        <f>IF(G6057="","",IF(AND(MONTH(G6057)*100+DAY(G6057)&gt;=season_lo,MONTH(G6057)*100+DAY(G6057)&lt;=season_hi),1,0))</f>
        <v/>
      </c>
      <c r="I6057">
        <f>IF(G6057="","",G6057-first_day+1)</f>
        <v/>
      </c>
      <c r="J6057" s="27">
        <f>IF(I6057="","",INDEX(Daily!$J$2:$J$421,I6057))</f>
        <v/>
      </c>
      <c r="K6057" s="27">
        <f>IF(J6057="","",J6057+cat_offset)</f>
        <v/>
      </c>
      <c r="L6057" s="27">
        <f>IF(J6057="","",MAX(0,E6057-J6057)^2)</f>
        <v/>
      </c>
      <c r="M6057" s="27">
        <f>IF(J6057="","",MAX(0,E6057-(J6057+twcdh_off))^2)</f>
        <v/>
      </c>
      <c r="N6057" s="27">
        <f>IF(E6057="","",MAX(0,E6057-swcdh_thr)^2)</f>
        <v/>
      </c>
      <c r="O6057">
        <f>IF(K6057="","",ROUND(E6057-K6057,0))</f>
        <v/>
      </c>
      <c r="P6057">
        <f>IF(O6057="","",IF(O6057&gt;=1,O6057,0))</f>
        <v/>
      </c>
      <c r="Q6057" s="27">
        <f>IF(E6057="","",MAX(0,E6057-22))</f>
        <v/>
      </c>
      <c r="R6057" s="27">
        <f>IF(H6057=1,E6057,"")</f>
        <v/>
      </c>
      <c r="S6057" s="27">
        <f>IF(AND(H6057=1,J6057&lt;&gt;""),E6057-J6057,"")</f>
        <v/>
      </c>
      <c r="T6057">
        <f>IF(G6057="","",MONTH(G6057))</f>
        <v/>
      </c>
    </row>
    <row r="6058">
      <c r="A6058" s="24" t="n">
        <v>2020</v>
      </c>
      <c r="B6058" s="24" t="n">
        <v>9</v>
      </c>
      <c r="C6058" s="24" t="n">
        <v>9</v>
      </c>
      <c r="D6058" s="24" t="n">
        <v>9</v>
      </c>
      <c r="E6058" s="24" t="n">
        <v>14.38</v>
      </c>
      <c r="F6058" s="25">
        <f>IF($E6058="","",DATE(IF($A6058="",nominal_year,$A6058),$B6058,$C6058)+($D6058-IF(LEFT(hour_conv,1)="1",1,0))/24)</f>
        <v/>
      </c>
      <c r="G6058" s="26">
        <f>IF(F6058="","",INT(F6058))</f>
        <v/>
      </c>
      <c r="H6058">
        <f>IF(G6058="","",IF(AND(MONTH(G6058)*100+DAY(G6058)&gt;=season_lo,MONTH(G6058)*100+DAY(G6058)&lt;=season_hi),1,0))</f>
        <v/>
      </c>
      <c r="I6058">
        <f>IF(G6058="","",G6058-first_day+1)</f>
        <v/>
      </c>
      <c r="J6058" s="27">
        <f>IF(I6058="","",INDEX(Daily!$J$2:$J$421,I6058))</f>
        <v/>
      </c>
      <c r="K6058" s="27">
        <f>IF(J6058="","",J6058+cat_offset)</f>
        <v/>
      </c>
      <c r="L6058" s="27">
        <f>IF(J6058="","",MAX(0,E6058-J6058)^2)</f>
        <v/>
      </c>
      <c r="M6058" s="27">
        <f>IF(J6058="","",MAX(0,E6058-(J6058+twcdh_off))^2)</f>
        <v/>
      </c>
      <c r="N6058" s="27">
        <f>IF(E6058="","",MAX(0,E6058-swcdh_thr)^2)</f>
        <v/>
      </c>
      <c r="O6058">
        <f>IF(K6058="","",ROUND(E6058-K6058,0))</f>
        <v/>
      </c>
      <c r="P6058">
        <f>IF(O6058="","",IF(O6058&gt;=1,O6058,0))</f>
        <v/>
      </c>
      <c r="Q6058" s="27">
        <f>IF(E6058="","",MAX(0,E6058-22))</f>
        <v/>
      </c>
      <c r="R6058" s="27">
        <f>IF(H6058=1,E6058,"")</f>
        <v/>
      </c>
      <c r="S6058" s="27">
        <f>IF(AND(H6058=1,J6058&lt;&gt;""),E6058-J6058,"")</f>
        <v/>
      </c>
      <c r="T6058">
        <f>IF(G6058="","",MONTH(G6058))</f>
        <v/>
      </c>
    </row>
    <row r="6059">
      <c r="A6059" s="24" t="n">
        <v>2020</v>
      </c>
      <c r="B6059" s="24" t="n">
        <v>9</v>
      </c>
      <c r="C6059" s="24" t="n">
        <v>9</v>
      </c>
      <c r="D6059" s="24" t="n">
        <v>10</v>
      </c>
      <c r="E6059" s="24" t="n">
        <v>15.94</v>
      </c>
      <c r="F6059" s="25">
        <f>IF($E6059="","",DATE(IF($A6059="",nominal_year,$A6059),$B6059,$C6059)+($D6059-IF(LEFT(hour_conv,1)="1",1,0))/24)</f>
        <v/>
      </c>
      <c r="G6059" s="26">
        <f>IF(F6059="","",INT(F6059))</f>
        <v/>
      </c>
      <c r="H6059">
        <f>IF(G6059="","",IF(AND(MONTH(G6059)*100+DAY(G6059)&gt;=season_lo,MONTH(G6059)*100+DAY(G6059)&lt;=season_hi),1,0))</f>
        <v/>
      </c>
      <c r="I6059">
        <f>IF(G6059="","",G6059-first_day+1)</f>
        <v/>
      </c>
      <c r="J6059" s="27">
        <f>IF(I6059="","",INDEX(Daily!$J$2:$J$421,I6059))</f>
        <v/>
      </c>
      <c r="K6059" s="27">
        <f>IF(J6059="","",J6059+cat_offset)</f>
        <v/>
      </c>
      <c r="L6059" s="27">
        <f>IF(J6059="","",MAX(0,E6059-J6059)^2)</f>
        <v/>
      </c>
      <c r="M6059" s="27">
        <f>IF(J6059="","",MAX(0,E6059-(J6059+twcdh_off))^2)</f>
        <v/>
      </c>
      <c r="N6059" s="27">
        <f>IF(E6059="","",MAX(0,E6059-swcdh_thr)^2)</f>
        <v/>
      </c>
      <c r="O6059">
        <f>IF(K6059="","",ROUND(E6059-K6059,0))</f>
        <v/>
      </c>
      <c r="P6059">
        <f>IF(O6059="","",IF(O6059&gt;=1,O6059,0))</f>
        <v/>
      </c>
      <c r="Q6059" s="27">
        <f>IF(E6059="","",MAX(0,E6059-22))</f>
        <v/>
      </c>
      <c r="R6059" s="27">
        <f>IF(H6059=1,E6059,"")</f>
        <v/>
      </c>
      <c r="S6059" s="27">
        <f>IF(AND(H6059=1,J6059&lt;&gt;""),E6059-J6059,"")</f>
        <v/>
      </c>
      <c r="T6059">
        <f>IF(G6059="","",MONTH(G6059))</f>
        <v/>
      </c>
    </row>
    <row r="6060">
      <c r="A6060" s="24" t="n">
        <v>2020</v>
      </c>
      <c r="B6060" s="24" t="n">
        <v>9</v>
      </c>
      <c r="C6060" s="24" t="n">
        <v>9</v>
      </c>
      <c r="D6060" s="24" t="n">
        <v>11</v>
      </c>
      <c r="E6060" s="24" t="n">
        <v>16.52</v>
      </c>
      <c r="F6060" s="25">
        <f>IF($E6060="","",DATE(IF($A6060="",nominal_year,$A6060),$B6060,$C6060)+($D6060-IF(LEFT(hour_conv,1)="1",1,0))/24)</f>
        <v/>
      </c>
      <c r="G6060" s="26">
        <f>IF(F6060="","",INT(F6060))</f>
        <v/>
      </c>
      <c r="H6060">
        <f>IF(G6060="","",IF(AND(MONTH(G6060)*100+DAY(G6060)&gt;=season_lo,MONTH(G6060)*100+DAY(G6060)&lt;=season_hi),1,0))</f>
        <v/>
      </c>
      <c r="I6060">
        <f>IF(G6060="","",G6060-first_day+1)</f>
        <v/>
      </c>
      <c r="J6060" s="27">
        <f>IF(I6060="","",INDEX(Daily!$J$2:$J$421,I6060))</f>
        <v/>
      </c>
      <c r="K6060" s="27">
        <f>IF(J6060="","",J6060+cat_offset)</f>
        <v/>
      </c>
      <c r="L6060" s="27">
        <f>IF(J6060="","",MAX(0,E6060-J6060)^2)</f>
        <v/>
      </c>
      <c r="M6060" s="27">
        <f>IF(J6060="","",MAX(0,E6060-(J6060+twcdh_off))^2)</f>
        <v/>
      </c>
      <c r="N6060" s="27">
        <f>IF(E6060="","",MAX(0,E6060-swcdh_thr)^2)</f>
        <v/>
      </c>
      <c r="O6060">
        <f>IF(K6060="","",ROUND(E6060-K6060,0))</f>
        <v/>
      </c>
      <c r="P6060">
        <f>IF(O6060="","",IF(O6060&gt;=1,O6060,0))</f>
        <v/>
      </c>
      <c r="Q6060" s="27">
        <f>IF(E6060="","",MAX(0,E6060-22))</f>
        <v/>
      </c>
      <c r="R6060" s="27">
        <f>IF(H6060=1,E6060,"")</f>
        <v/>
      </c>
      <c r="S6060" s="27">
        <f>IF(AND(H6060=1,J6060&lt;&gt;""),E6060-J6060,"")</f>
        <v/>
      </c>
      <c r="T6060">
        <f>IF(G6060="","",MONTH(G6060))</f>
        <v/>
      </c>
    </row>
    <row r="6061">
      <c r="A6061" s="24" t="n">
        <v>2020</v>
      </c>
      <c r="B6061" s="24" t="n">
        <v>9</v>
      </c>
      <c r="C6061" s="24" t="n">
        <v>9</v>
      </c>
      <c r="D6061" s="24" t="n">
        <v>12</v>
      </c>
      <c r="E6061" s="24" t="n">
        <v>17.49</v>
      </c>
      <c r="F6061" s="25">
        <f>IF($E6061="","",DATE(IF($A6061="",nominal_year,$A6061),$B6061,$C6061)+($D6061-IF(LEFT(hour_conv,1)="1",1,0))/24)</f>
        <v/>
      </c>
      <c r="G6061" s="26">
        <f>IF(F6061="","",INT(F6061))</f>
        <v/>
      </c>
      <c r="H6061">
        <f>IF(G6061="","",IF(AND(MONTH(G6061)*100+DAY(G6061)&gt;=season_lo,MONTH(G6061)*100+DAY(G6061)&lt;=season_hi),1,0))</f>
        <v/>
      </c>
      <c r="I6061">
        <f>IF(G6061="","",G6061-first_day+1)</f>
        <v/>
      </c>
      <c r="J6061" s="27">
        <f>IF(I6061="","",INDEX(Daily!$J$2:$J$421,I6061))</f>
        <v/>
      </c>
      <c r="K6061" s="27">
        <f>IF(J6061="","",J6061+cat_offset)</f>
        <v/>
      </c>
      <c r="L6061" s="27">
        <f>IF(J6061="","",MAX(0,E6061-J6061)^2)</f>
        <v/>
      </c>
      <c r="M6061" s="27">
        <f>IF(J6061="","",MAX(0,E6061-(J6061+twcdh_off))^2)</f>
        <v/>
      </c>
      <c r="N6061" s="27">
        <f>IF(E6061="","",MAX(0,E6061-swcdh_thr)^2)</f>
        <v/>
      </c>
      <c r="O6061">
        <f>IF(K6061="","",ROUND(E6061-K6061,0))</f>
        <v/>
      </c>
      <c r="P6061">
        <f>IF(O6061="","",IF(O6061&gt;=1,O6061,0))</f>
        <v/>
      </c>
      <c r="Q6061" s="27">
        <f>IF(E6061="","",MAX(0,E6061-22))</f>
        <v/>
      </c>
      <c r="R6061" s="27">
        <f>IF(H6061=1,E6061,"")</f>
        <v/>
      </c>
      <c r="S6061" s="27">
        <f>IF(AND(H6061=1,J6061&lt;&gt;""),E6061-J6061,"")</f>
        <v/>
      </c>
      <c r="T6061">
        <f>IF(G6061="","",MONTH(G6061))</f>
        <v/>
      </c>
    </row>
    <row r="6062">
      <c r="A6062" s="24" t="n">
        <v>2020</v>
      </c>
      <c r="B6062" s="24" t="n">
        <v>9</v>
      </c>
      <c r="C6062" s="24" t="n">
        <v>9</v>
      </c>
      <c r="D6062" s="24" t="n">
        <v>13</v>
      </c>
      <c r="E6062" s="24" t="n">
        <v>18.79</v>
      </c>
      <c r="F6062" s="25">
        <f>IF($E6062="","",DATE(IF($A6062="",nominal_year,$A6062),$B6062,$C6062)+($D6062-IF(LEFT(hour_conv,1)="1",1,0))/24)</f>
        <v/>
      </c>
      <c r="G6062" s="26">
        <f>IF(F6062="","",INT(F6062))</f>
        <v/>
      </c>
      <c r="H6062">
        <f>IF(G6062="","",IF(AND(MONTH(G6062)*100+DAY(G6062)&gt;=season_lo,MONTH(G6062)*100+DAY(G6062)&lt;=season_hi),1,0))</f>
        <v/>
      </c>
      <c r="I6062">
        <f>IF(G6062="","",G6062-first_day+1)</f>
        <v/>
      </c>
      <c r="J6062" s="27">
        <f>IF(I6062="","",INDEX(Daily!$J$2:$J$421,I6062))</f>
        <v/>
      </c>
      <c r="K6062" s="27">
        <f>IF(J6062="","",J6062+cat_offset)</f>
        <v/>
      </c>
      <c r="L6062" s="27">
        <f>IF(J6062="","",MAX(0,E6062-J6062)^2)</f>
        <v/>
      </c>
      <c r="M6062" s="27">
        <f>IF(J6062="","",MAX(0,E6062-(J6062+twcdh_off))^2)</f>
        <v/>
      </c>
      <c r="N6062" s="27">
        <f>IF(E6062="","",MAX(0,E6062-swcdh_thr)^2)</f>
        <v/>
      </c>
      <c r="O6062">
        <f>IF(K6062="","",ROUND(E6062-K6062,0))</f>
        <v/>
      </c>
      <c r="P6062">
        <f>IF(O6062="","",IF(O6062&gt;=1,O6062,0))</f>
        <v/>
      </c>
      <c r="Q6062" s="27">
        <f>IF(E6062="","",MAX(0,E6062-22))</f>
        <v/>
      </c>
      <c r="R6062" s="27">
        <f>IF(H6062=1,E6062,"")</f>
        <v/>
      </c>
      <c r="S6062" s="27">
        <f>IF(AND(H6062=1,J6062&lt;&gt;""),E6062-J6062,"")</f>
        <v/>
      </c>
      <c r="T6062">
        <f>IF(G6062="","",MONTH(G6062))</f>
        <v/>
      </c>
    </row>
    <row r="6063">
      <c r="A6063" s="24" t="n">
        <v>2020</v>
      </c>
      <c r="B6063" s="24" t="n">
        <v>9</v>
      </c>
      <c r="C6063" s="24" t="n">
        <v>9</v>
      </c>
      <c r="D6063" s="24" t="n">
        <v>14</v>
      </c>
      <c r="E6063" s="24" t="n">
        <v>18.72</v>
      </c>
      <c r="F6063" s="25">
        <f>IF($E6063="","",DATE(IF($A6063="",nominal_year,$A6063),$B6063,$C6063)+($D6063-IF(LEFT(hour_conv,1)="1",1,0))/24)</f>
        <v/>
      </c>
      <c r="G6063" s="26">
        <f>IF(F6063="","",INT(F6063))</f>
        <v/>
      </c>
      <c r="H6063">
        <f>IF(G6063="","",IF(AND(MONTH(G6063)*100+DAY(G6063)&gt;=season_lo,MONTH(G6063)*100+DAY(G6063)&lt;=season_hi),1,0))</f>
        <v/>
      </c>
      <c r="I6063">
        <f>IF(G6063="","",G6063-first_day+1)</f>
        <v/>
      </c>
      <c r="J6063" s="27">
        <f>IF(I6063="","",INDEX(Daily!$J$2:$J$421,I6063))</f>
        <v/>
      </c>
      <c r="K6063" s="27">
        <f>IF(J6063="","",J6063+cat_offset)</f>
        <v/>
      </c>
      <c r="L6063" s="27">
        <f>IF(J6063="","",MAX(0,E6063-J6063)^2)</f>
        <v/>
      </c>
      <c r="M6063" s="27">
        <f>IF(J6063="","",MAX(0,E6063-(J6063+twcdh_off))^2)</f>
        <v/>
      </c>
      <c r="N6063" s="27">
        <f>IF(E6063="","",MAX(0,E6063-swcdh_thr)^2)</f>
        <v/>
      </c>
      <c r="O6063">
        <f>IF(K6063="","",ROUND(E6063-K6063,0))</f>
        <v/>
      </c>
      <c r="P6063">
        <f>IF(O6063="","",IF(O6063&gt;=1,O6063,0))</f>
        <v/>
      </c>
      <c r="Q6063" s="27">
        <f>IF(E6063="","",MAX(0,E6063-22))</f>
        <v/>
      </c>
      <c r="R6063" s="27">
        <f>IF(H6063=1,E6063,"")</f>
        <v/>
      </c>
      <c r="S6063" s="27">
        <f>IF(AND(H6063=1,J6063&lt;&gt;""),E6063-J6063,"")</f>
        <v/>
      </c>
      <c r="T6063">
        <f>IF(G6063="","",MONTH(G6063))</f>
        <v/>
      </c>
    </row>
    <row r="6064">
      <c r="A6064" s="24" t="n">
        <v>2020</v>
      </c>
      <c r="B6064" s="24" t="n">
        <v>9</v>
      </c>
      <c r="C6064" s="24" t="n">
        <v>9</v>
      </c>
      <c r="D6064" s="24" t="n">
        <v>15</v>
      </c>
      <c r="E6064" s="24" t="n">
        <v>19.65</v>
      </c>
      <c r="F6064" s="25">
        <f>IF($E6064="","",DATE(IF($A6064="",nominal_year,$A6064),$B6064,$C6064)+($D6064-IF(LEFT(hour_conv,1)="1",1,0))/24)</f>
        <v/>
      </c>
      <c r="G6064" s="26">
        <f>IF(F6064="","",INT(F6064))</f>
        <v/>
      </c>
      <c r="H6064">
        <f>IF(G6064="","",IF(AND(MONTH(G6064)*100+DAY(G6064)&gt;=season_lo,MONTH(G6064)*100+DAY(G6064)&lt;=season_hi),1,0))</f>
        <v/>
      </c>
      <c r="I6064">
        <f>IF(G6064="","",G6064-first_day+1)</f>
        <v/>
      </c>
      <c r="J6064" s="27">
        <f>IF(I6064="","",INDEX(Daily!$J$2:$J$421,I6064))</f>
        <v/>
      </c>
      <c r="K6064" s="27">
        <f>IF(J6064="","",J6064+cat_offset)</f>
        <v/>
      </c>
      <c r="L6064" s="27">
        <f>IF(J6064="","",MAX(0,E6064-J6064)^2)</f>
        <v/>
      </c>
      <c r="M6064" s="27">
        <f>IF(J6064="","",MAX(0,E6064-(J6064+twcdh_off))^2)</f>
        <v/>
      </c>
      <c r="N6064" s="27">
        <f>IF(E6064="","",MAX(0,E6064-swcdh_thr)^2)</f>
        <v/>
      </c>
      <c r="O6064">
        <f>IF(K6064="","",ROUND(E6064-K6064,0))</f>
        <v/>
      </c>
      <c r="P6064">
        <f>IF(O6064="","",IF(O6064&gt;=1,O6064,0))</f>
        <v/>
      </c>
      <c r="Q6064" s="27">
        <f>IF(E6064="","",MAX(0,E6064-22))</f>
        <v/>
      </c>
      <c r="R6064" s="27">
        <f>IF(H6064=1,E6064,"")</f>
        <v/>
      </c>
      <c r="S6064" s="27">
        <f>IF(AND(H6064=1,J6064&lt;&gt;""),E6064-J6064,"")</f>
        <v/>
      </c>
      <c r="T6064">
        <f>IF(G6064="","",MONTH(G6064))</f>
        <v/>
      </c>
    </row>
    <row r="6065">
      <c r="A6065" s="24" t="n">
        <v>2020</v>
      </c>
      <c r="B6065" s="24" t="n">
        <v>9</v>
      </c>
      <c r="C6065" s="24" t="n">
        <v>9</v>
      </c>
      <c r="D6065" s="24" t="n">
        <v>16</v>
      </c>
      <c r="E6065" s="24" t="n">
        <v>20</v>
      </c>
      <c r="F6065" s="25">
        <f>IF($E6065="","",DATE(IF($A6065="",nominal_year,$A6065),$B6065,$C6065)+($D6065-IF(LEFT(hour_conv,1)="1",1,0))/24)</f>
        <v/>
      </c>
      <c r="G6065" s="26">
        <f>IF(F6065="","",INT(F6065))</f>
        <v/>
      </c>
      <c r="H6065">
        <f>IF(G6065="","",IF(AND(MONTH(G6065)*100+DAY(G6065)&gt;=season_lo,MONTH(G6065)*100+DAY(G6065)&lt;=season_hi),1,0))</f>
        <v/>
      </c>
      <c r="I6065">
        <f>IF(G6065="","",G6065-first_day+1)</f>
        <v/>
      </c>
      <c r="J6065" s="27">
        <f>IF(I6065="","",INDEX(Daily!$J$2:$J$421,I6065))</f>
        <v/>
      </c>
      <c r="K6065" s="27">
        <f>IF(J6065="","",J6065+cat_offset)</f>
        <v/>
      </c>
      <c r="L6065" s="27">
        <f>IF(J6065="","",MAX(0,E6065-J6065)^2)</f>
        <v/>
      </c>
      <c r="M6065" s="27">
        <f>IF(J6065="","",MAX(0,E6065-(J6065+twcdh_off))^2)</f>
        <v/>
      </c>
      <c r="N6065" s="27">
        <f>IF(E6065="","",MAX(0,E6065-swcdh_thr)^2)</f>
        <v/>
      </c>
      <c r="O6065">
        <f>IF(K6065="","",ROUND(E6065-K6065,0))</f>
        <v/>
      </c>
      <c r="P6065">
        <f>IF(O6065="","",IF(O6065&gt;=1,O6065,0))</f>
        <v/>
      </c>
      <c r="Q6065" s="27">
        <f>IF(E6065="","",MAX(0,E6065-22))</f>
        <v/>
      </c>
      <c r="R6065" s="27">
        <f>IF(H6065=1,E6065,"")</f>
        <v/>
      </c>
      <c r="S6065" s="27">
        <f>IF(AND(H6065=1,J6065&lt;&gt;""),E6065-J6065,"")</f>
        <v/>
      </c>
      <c r="T6065">
        <f>IF(G6065="","",MONTH(G6065))</f>
        <v/>
      </c>
    </row>
    <row r="6066">
      <c r="A6066" s="24" t="n">
        <v>2020</v>
      </c>
      <c r="B6066" s="24" t="n">
        <v>9</v>
      </c>
      <c r="C6066" s="24" t="n">
        <v>9</v>
      </c>
      <c r="D6066" s="24" t="n">
        <v>17</v>
      </c>
      <c r="E6066" s="24" t="n">
        <v>19.31</v>
      </c>
      <c r="F6066" s="25">
        <f>IF($E6066="","",DATE(IF($A6066="",nominal_year,$A6066),$B6066,$C6066)+($D6066-IF(LEFT(hour_conv,1)="1",1,0))/24)</f>
        <v/>
      </c>
      <c r="G6066" s="26">
        <f>IF(F6066="","",INT(F6066))</f>
        <v/>
      </c>
      <c r="H6066">
        <f>IF(G6066="","",IF(AND(MONTH(G6066)*100+DAY(G6066)&gt;=season_lo,MONTH(G6066)*100+DAY(G6066)&lt;=season_hi),1,0))</f>
        <v/>
      </c>
      <c r="I6066">
        <f>IF(G6066="","",G6066-first_day+1)</f>
        <v/>
      </c>
      <c r="J6066" s="27">
        <f>IF(I6066="","",INDEX(Daily!$J$2:$J$421,I6066))</f>
        <v/>
      </c>
      <c r="K6066" s="27">
        <f>IF(J6066="","",J6066+cat_offset)</f>
        <v/>
      </c>
      <c r="L6066" s="27">
        <f>IF(J6066="","",MAX(0,E6066-J6066)^2)</f>
        <v/>
      </c>
      <c r="M6066" s="27">
        <f>IF(J6066="","",MAX(0,E6066-(J6066+twcdh_off))^2)</f>
        <v/>
      </c>
      <c r="N6066" s="27">
        <f>IF(E6066="","",MAX(0,E6066-swcdh_thr)^2)</f>
        <v/>
      </c>
      <c r="O6066">
        <f>IF(K6066="","",ROUND(E6066-K6066,0))</f>
        <v/>
      </c>
      <c r="P6066">
        <f>IF(O6066="","",IF(O6066&gt;=1,O6066,0))</f>
        <v/>
      </c>
      <c r="Q6066" s="27">
        <f>IF(E6066="","",MAX(0,E6066-22))</f>
        <v/>
      </c>
      <c r="R6066" s="27">
        <f>IF(H6066=1,E6066,"")</f>
        <v/>
      </c>
      <c r="S6066" s="27">
        <f>IF(AND(H6066=1,J6066&lt;&gt;""),E6066-J6066,"")</f>
        <v/>
      </c>
      <c r="T6066">
        <f>IF(G6066="","",MONTH(G6066))</f>
        <v/>
      </c>
    </row>
    <row r="6067">
      <c r="A6067" s="24" t="n">
        <v>2020</v>
      </c>
      <c r="B6067" s="24" t="n">
        <v>9</v>
      </c>
      <c r="C6067" s="24" t="n">
        <v>9</v>
      </c>
      <c r="D6067" s="24" t="n">
        <v>18</v>
      </c>
      <c r="E6067" s="24" t="n">
        <v>18.86</v>
      </c>
      <c r="F6067" s="25">
        <f>IF($E6067="","",DATE(IF($A6067="",nominal_year,$A6067),$B6067,$C6067)+($D6067-IF(LEFT(hour_conv,1)="1",1,0))/24)</f>
        <v/>
      </c>
      <c r="G6067" s="26">
        <f>IF(F6067="","",INT(F6067))</f>
        <v/>
      </c>
      <c r="H6067">
        <f>IF(G6067="","",IF(AND(MONTH(G6067)*100+DAY(G6067)&gt;=season_lo,MONTH(G6067)*100+DAY(G6067)&lt;=season_hi),1,0))</f>
        <v/>
      </c>
      <c r="I6067">
        <f>IF(G6067="","",G6067-first_day+1)</f>
        <v/>
      </c>
      <c r="J6067" s="27">
        <f>IF(I6067="","",INDEX(Daily!$J$2:$J$421,I6067))</f>
        <v/>
      </c>
      <c r="K6067" s="27">
        <f>IF(J6067="","",J6067+cat_offset)</f>
        <v/>
      </c>
      <c r="L6067" s="27">
        <f>IF(J6067="","",MAX(0,E6067-J6067)^2)</f>
        <v/>
      </c>
      <c r="M6067" s="27">
        <f>IF(J6067="","",MAX(0,E6067-(J6067+twcdh_off))^2)</f>
        <v/>
      </c>
      <c r="N6067" s="27">
        <f>IF(E6067="","",MAX(0,E6067-swcdh_thr)^2)</f>
        <v/>
      </c>
      <c r="O6067">
        <f>IF(K6067="","",ROUND(E6067-K6067,0))</f>
        <v/>
      </c>
      <c r="P6067">
        <f>IF(O6067="","",IF(O6067&gt;=1,O6067,0))</f>
        <v/>
      </c>
      <c r="Q6067" s="27">
        <f>IF(E6067="","",MAX(0,E6067-22))</f>
        <v/>
      </c>
      <c r="R6067" s="27">
        <f>IF(H6067=1,E6067,"")</f>
        <v/>
      </c>
      <c r="S6067" s="27">
        <f>IF(AND(H6067=1,J6067&lt;&gt;""),E6067-J6067,"")</f>
        <v/>
      </c>
      <c r="T6067">
        <f>IF(G6067="","",MONTH(G6067))</f>
        <v/>
      </c>
    </row>
    <row r="6068">
      <c r="A6068" s="24" t="n">
        <v>2020</v>
      </c>
      <c r="B6068" s="24" t="n">
        <v>9</v>
      </c>
      <c r="C6068" s="24" t="n">
        <v>9</v>
      </c>
      <c r="D6068" s="24" t="n">
        <v>19</v>
      </c>
      <c r="E6068" s="24" t="n">
        <v>18.61</v>
      </c>
      <c r="F6068" s="25">
        <f>IF($E6068="","",DATE(IF($A6068="",nominal_year,$A6068),$B6068,$C6068)+($D6068-IF(LEFT(hour_conv,1)="1",1,0))/24)</f>
        <v/>
      </c>
      <c r="G6068" s="26">
        <f>IF(F6068="","",INT(F6068))</f>
        <v/>
      </c>
      <c r="H6068">
        <f>IF(G6068="","",IF(AND(MONTH(G6068)*100+DAY(G6068)&gt;=season_lo,MONTH(G6068)*100+DAY(G6068)&lt;=season_hi),1,0))</f>
        <v/>
      </c>
      <c r="I6068">
        <f>IF(G6068="","",G6068-first_day+1)</f>
        <v/>
      </c>
      <c r="J6068" s="27">
        <f>IF(I6068="","",INDEX(Daily!$J$2:$J$421,I6068))</f>
        <v/>
      </c>
      <c r="K6068" s="27">
        <f>IF(J6068="","",J6068+cat_offset)</f>
        <v/>
      </c>
      <c r="L6068" s="27">
        <f>IF(J6068="","",MAX(0,E6068-J6068)^2)</f>
        <v/>
      </c>
      <c r="M6068" s="27">
        <f>IF(J6068="","",MAX(0,E6068-(J6068+twcdh_off))^2)</f>
        <v/>
      </c>
      <c r="N6068" s="27">
        <f>IF(E6068="","",MAX(0,E6068-swcdh_thr)^2)</f>
        <v/>
      </c>
      <c r="O6068">
        <f>IF(K6068="","",ROUND(E6068-K6068,0))</f>
        <v/>
      </c>
      <c r="P6068">
        <f>IF(O6068="","",IF(O6068&gt;=1,O6068,0))</f>
        <v/>
      </c>
      <c r="Q6068" s="27">
        <f>IF(E6068="","",MAX(0,E6068-22))</f>
        <v/>
      </c>
      <c r="R6068" s="27">
        <f>IF(H6068=1,E6068,"")</f>
        <v/>
      </c>
      <c r="S6068" s="27">
        <f>IF(AND(H6068=1,J6068&lt;&gt;""),E6068-J6068,"")</f>
        <v/>
      </c>
      <c r="T6068">
        <f>IF(G6068="","",MONTH(G6068))</f>
        <v/>
      </c>
    </row>
    <row r="6069">
      <c r="A6069" s="24" t="n">
        <v>2020</v>
      </c>
      <c r="B6069" s="24" t="n">
        <v>9</v>
      </c>
      <c r="C6069" s="24" t="n">
        <v>9</v>
      </c>
      <c r="D6069" s="24" t="n">
        <v>20</v>
      </c>
      <c r="E6069" s="24" t="n">
        <v>17.59</v>
      </c>
      <c r="F6069" s="25">
        <f>IF($E6069="","",DATE(IF($A6069="",nominal_year,$A6069),$B6069,$C6069)+($D6069-IF(LEFT(hour_conv,1)="1",1,0))/24)</f>
        <v/>
      </c>
      <c r="G6069" s="26">
        <f>IF(F6069="","",INT(F6069))</f>
        <v/>
      </c>
      <c r="H6069">
        <f>IF(G6069="","",IF(AND(MONTH(G6069)*100+DAY(G6069)&gt;=season_lo,MONTH(G6069)*100+DAY(G6069)&lt;=season_hi),1,0))</f>
        <v/>
      </c>
      <c r="I6069">
        <f>IF(G6069="","",G6069-first_day+1)</f>
        <v/>
      </c>
      <c r="J6069" s="27">
        <f>IF(I6069="","",INDEX(Daily!$J$2:$J$421,I6069))</f>
        <v/>
      </c>
      <c r="K6069" s="27">
        <f>IF(J6069="","",J6069+cat_offset)</f>
        <v/>
      </c>
      <c r="L6069" s="27">
        <f>IF(J6069="","",MAX(0,E6069-J6069)^2)</f>
        <v/>
      </c>
      <c r="M6069" s="27">
        <f>IF(J6069="","",MAX(0,E6069-(J6069+twcdh_off))^2)</f>
        <v/>
      </c>
      <c r="N6069" s="27">
        <f>IF(E6069="","",MAX(0,E6069-swcdh_thr)^2)</f>
        <v/>
      </c>
      <c r="O6069">
        <f>IF(K6069="","",ROUND(E6069-K6069,0))</f>
        <v/>
      </c>
      <c r="P6069">
        <f>IF(O6069="","",IF(O6069&gt;=1,O6069,0))</f>
        <v/>
      </c>
      <c r="Q6069" s="27">
        <f>IF(E6069="","",MAX(0,E6069-22))</f>
        <v/>
      </c>
      <c r="R6069" s="27">
        <f>IF(H6069=1,E6069,"")</f>
        <v/>
      </c>
      <c r="S6069" s="27">
        <f>IF(AND(H6069=1,J6069&lt;&gt;""),E6069-J6069,"")</f>
        <v/>
      </c>
      <c r="T6069">
        <f>IF(G6069="","",MONTH(G6069))</f>
        <v/>
      </c>
    </row>
    <row r="6070">
      <c r="A6070" s="24" t="n">
        <v>2020</v>
      </c>
      <c r="B6070" s="24" t="n">
        <v>9</v>
      </c>
      <c r="C6070" s="24" t="n">
        <v>9</v>
      </c>
      <c r="D6070" s="24" t="n">
        <v>21</v>
      </c>
      <c r="E6070" s="24" t="n">
        <v>16.51</v>
      </c>
      <c r="F6070" s="25">
        <f>IF($E6070="","",DATE(IF($A6070="",nominal_year,$A6070),$B6070,$C6070)+($D6070-IF(LEFT(hour_conv,1)="1",1,0))/24)</f>
        <v/>
      </c>
      <c r="G6070" s="26">
        <f>IF(F6070="","",INT(F6070))</f>
        <v/>
      </c>
      <c r="H6070">
        <f>IF(G6070="","",IF(AND(MONTH(G6070)*100+DAY(G6070)&gt;=season_lo,MONTH(G6070)*100+DAY(G6070)&lt;=season_hi),1,0))</f>
        <v/>
      </c>
      <c r="I6070">
        <f>IF(G6070="","",G6070-first_day+1)</f>
        <v/>
      </c>
      <c r="J6070" s="27">
        <f>IF(I6070="","",INDEX(Daily!$J$2:$J$421,I6070))</f>
        <v/>
      </c>
      <c r="K6070" s="27">
        <f>IF(J6070="","",J6070+cat_offset)</f>
        <v/>
      </c>
      <c r="L6070" s="27">
        <f>IF(J6070="","",MAX(0,E6070-J6070)^2)</f>
        <v/>
      </c>
      <c r="M6070" s="27">
        <f>IF(J6070="","",MAX(0,E6070-(J6070+twcdh_off))^2)</f>
        <v/>
      </c>
      <c r="N6070" s="27">
        <f>IF(E6070="","",MAX(0,E6070-swcdh_thr)^2)</f>
        <v/>
      </c>
      <c r="O6070">
        <f>IF(K6070="","",ROUND(E6070-K6070,0))</f>
        <v/>
      </c>
      <c r="P6070">
        <f>IF(O6070="","",IF(O6070&gt;=1,O6070,0))</f>
        <v/>
      </c>
      <c r="Q6070" s="27">
        <f>IF(E6070="","",MAX(0,E6070-22))</f>
        <v/>
      </c>
      <c r="R6070" s="27">
        <f>IF(H6070=1,E6070,"")</f>
        <v/>
      </c>
      <c r="S6070" s="27">
        <f>IF(AND(H6070=1,J6070&lt;&gt;""),E6070-J6070,"")</f>
        <v/>
      </c>
      <c r="T6070">
        <f>IF(G6070="","",MONTH(G6070))</f>
        <v/>
      </c>
    </row>
    <row r="6071">
      <c r="A6071" s="24" t="n">
        <v>2020</v>
      </c>
      <c r="B6071" s="24" t="n">
        <v>9</v>
      </c>
      <c r="C6071" s="24" t="n">
        <v>9</v>
      </c>
      <c r="D6071" s="24" t="n">
        <v>22</v>
      </c>
      <c r="E6071" s="24" t="n">
        <v>15.58</v>
      </c>
      <c r="F6071" s="25">
        <f>IF($E6071="","",DATE(IF($A6071="",nominal_year,$A6071),$B6071,$C6071)+($D6071-IF(LEFT(hour_conv,1)="1",1,0))/24)</f>
        <v/>
      </c>
      <c r="G6071" s="26">
        <f>IF(F6071="","",INT(F6071))</f>
        <v/>
      </c>
      <c r="H6071">
        <f>IF(G6071="","",IF(AND(MONTH(G6071)*100+DAY(G6071)&gt;=season_lo,MONTH(G6071)*100+DAY(G6071)&lt;=season_hi),1,0))</f>
        <v/>
      </c>
      <c r="I6071">
        <f>IF(G6071="","",G6071-first_day+1)</f>
        <v/>
      </c>
      <c r="J6071" s="27">
        <f>IF(I6071="","",INDEX(Daily!$J$2:$J$421,I6071))</f>
        <v/>
      </c>
      <c r="K6071" s="27">
        <f>IF(J6071="","",J6071+cat_offset)</f>
        <v/>
      </c>
      <c r="L6071" s="27">
        <f>IF(J6071="","",MAX(0,E6071-J6071)^2)</f>
        <v/>
      </c>
      <c r="M6071" s="27">
        <f>IF(J6071="","",MAX(0,E6071-(J6071+twcdh_off))^2)</f>
        <v/>
      </c>
      <c r="N6071" s="27">
        <f>IF(E6071="","",MAX(0,E6071-swcdh_thr)^2)</f>
        <v/>
      </c>
      <c r="O6071">
        <f>IF(K6071="","",ROUND(E6071-K6071,0))</f>
        <v/>
      </c>
      <c r="P6071">
        <f>IF(O6071="","",IF(O6071&gt;=1,O6071,0))</f>
        <v/>
      </c>
      <c r="Q6071" s="27">
        <f>IF(E6071="","",MAX(0,E6071-22))</f>
        <v/>
      </c>
      <c r="R6071" s="27">
        <f>IF(H6071=1,E6071,"")</f>
        <v/>
      </c>
      <c r="S6071" s="27">
        <f>IF(AND(H6071=1,J6071&lt;&gt;""),E6071-J6071,"")</f>
        <v/>
      </c>
      <c r="T6071">
        <f>IF(G6071="","",MONTH(G6071))</f>
        <v/>
      </c>
    </row>
    <row r="6072">
      <c r="A6072" s="24" t="n">
        <v>2020</v>
      </c>
      <c r="B6072" s="24" t="n">
        <v>9</v>
      </c>
      <c r="C6072" s="24" t="n">
        <v>9</v>
      </c>
      <c r="D6072" s="24" t="n">
        <v>23</v>
      </c>
      <c r="E6072" s="24" t="n">
        <v>14.49</v>
      </c>
      <c r="F6072" s="25">
        <f>IF($E6072="","",DATE(IF($A6072="",nominal_year,$A6072),$B6072,$C6072)+($D6072-IF(LEFT(hour_conv,1)="1",1,0))/24)</f>
        <v/>
      </c>
      <c r="G6072" s="26">
        <f>IF(F6072="","",INT(F6072))</f>
        <v/>
      </c>
      <c r="H6072">
        <f>IF(G6072="","",IF(AND(MONTH(G6072)*100+DAY(G6072)&gt;=season_lo,MONTH(G6072)*100+DAY(G6072)&lt;=season_hi),1,0))</f>
        <v/>
      </c>
      <c r="I6072">
        <f>IF(G6072="","",G6072-first_day+1)</f>
        <v/>
      </c>
      <c r="J6072" s="27">
        <f>IF(I6072="","",INDEX(Daily!$J$2:$J$421,I6072))</f>
        <v/>
      </c>
      <c r="K6072" s="27">
        <f>IF(J6072="","",J6072+cat_offset)</f>
        <v/>
      </c>
      <c r="L6072" s="27">
        <f>IF(J6072="","",MAX(0,E6072-J6072)^2)</f>
        <v/>
      </c>
      <c r="M6072" s="27">
        <f>IF(J6072="","",MAX(0,E6072-(J6072+twcdh_off))^2)</f>
        <v/>
      </c>
      <c r="N6072" s="27">
        <f>IF(E6072="","",MAX(0,E6072-swcdh_thr)^2)</f>
        <v/>
      </c>
      <c r="O6072">
        <f>IF(K6072="","",ROUND(E6072-K6072,0))</f>
        <v/>
      </c>
      <c r="P6072">
        <f>IF(O6072="","",IF(O6072&gt;=1,O6072,0))</f>
        <v/>
      </c>
      <c r="Q6072" s="27">
        <f>IF(E6072="","",MAX(0,E6072-22))</f>
        <v/>
      </c>
      <c r="R6072" s="27">
        <f>IF(H6072=1,E6072,"")</f>
        <v/>
      </c>
      <c r="S6072" s="27">
        <f>IF(AND(H6072=1,J6072&lt;&gt;""),E6072-J6072,"")</f>
        <v/>
      </c>
      <c r="T6072">
        <f>IF(G6072="","",MONTH(G6072))</f>
        <v/>
      </c>
    </row>
    <row r="6073">
      <c r="A6073" s="24" t="n">
        <v>2020</v>
      </c>
      <c r="B6073" s="24" t="n">
        <v>9</v>
      </c>
      <c r="C6073" s="24" t="n">
        <v>9</v>
      </c>
      <c r="D6073" s="24" t="n">
        <v>24</v>
      </c>
      <c r="E6073" s="24" t="n">
        <v>13.01</v>
      </c>
      <c r="F6073" s="25">
        <f>IF($E6073="","",DATE(IF($A6073="",nominal_year,$A6073),$B6073,$C6073)+($D6073-IF(LEFT(hour_conv,1)="1",1,0))/24)</f>
        <v/>
      </c>
      <c r="G6073" s="26">
        <f>IF(F6073="","",INT(F6073))</f>
        <v/>
      </c>
      <c r="H6073">
        <f>IF(G6073="","",IF(AND(MONTH(G6073)*100+DAY(G6073)&gt;=season_lo,MONTH(G6073)*100+DAY(G6073)&lt;=season_hi),1,0))</f>
        <v/>
      </c>
      <c r="I6073">
        <f>IF(G6073="","",G6073-first_day+1)</f>
        <v/>
      </c>
      <c r="J6073" s="27">
        <f>IF(I6073="","",INDEX(Daily!$J$2:$J$421,I6073))</f>
        <v/>
      </c>
      <c r="K6073" s="27">
        <f>IF(J6073="","",J6073+cat_offset)</f>
        <v/>
      </c>
      <c r="L6073" s="27">
        <f>IF(J6073="","",MAX(0,E6073-J6073)^2)</f>
        <v/>
      </c>
      <c r="M6073" s="27">
        <f>IF(J6073="","",MAX(0,E6073-(J6073+twcdh_off))^2)</f>
        <v/>
      </c>
      <c r="N6073" s="27">
        <f>IF(E6073="","",MAX(0,E6073-swcdh_thr)^2)</f>
        <v/>
      </c>
      <c r="O6073">
        <f>IF(K6073="","",ROUND(E6073-K6073,0))</f>
        <v/>
      </c>
      <c r="P6073">
        <f>IF(O6073="","",IF(O6073&gt;=1,O6073,0))</f>
        <v/>
      </c>
      <c r="Q6073" s="27">
        <f>IF(E6073="","",MAX(0,E6073-22))</f>
        <v/>
      </c>
      <c r="R6073" s="27">
        <f>IF(H6073=1,E6073,"")</f>
        <v/>
      </c>
      <c r="S6073" s="27">
        <f>IF(AND(H6073=1,J6073&lt;&gt;""),E6073-J6073,"")</f>
        <v/>
      </c>
      <c r="T6073">
        <f>IF(G6073="","",MONTH(G6073))</f>
        <v/>
      </c>
    </row>
    <row r="6074">
      <c r="A6074" s="24" t="n">
        <v>2020</v>
      </c>
      <c r="B6074" s="24" t="n">
        <v>9</v>
      </c>
      <c r="C6074" s="24" t="n">
        <v>10</v>
      </c>
      <c r="D6074" s="24" t="n">
        <v>1</v>
      </c>
      <c r="E6074" s="24" t="n">
        <v>13.37</v>
      </c>
      <c r="F6074" s="25">
        <f>IF($E6074="","",DATE(IF($A6074="",nominal_year,$A6074),$B6074,$C6074)+($D6074-IF(LEFT(hour_conv,1)="1",1,0))/24)</f>
        <v/>
      </c>
      <c r="G6074" s="26">
        <f>IF(F6074="","",INT(F6074))</f>
        <v/>
      </c>
      <c r="H6074">
        <f>IF(G6074="","",IF(AND(MONTH(G6074)*100+DAY(G6074)&gt;=season_lo,MONTH(G6074)*100+DAY(G6074)&lt;=season_hi),1,0))</f>
        <v/>
      </c>
      <c r="I6074">
        <f>IF(G6074="","",G6074-first_day+1)</f>
        <v/>
      </c>
      <c r="J6074" s="27">
        <f>IF(I6074="","",INDEX(Daily!$J$2:$J$421,I6074))</f>
        <v/>
      </c>
      <c r="K6074" s="27">
        <f>IF(J6074="","",J6074+cat_offset)</f>
        <v/>
      </c>
      <c r="L6074" s="27">
        <f>IF(J6074="","",MAX(0,E6074-J6074)^2)</f>
        <v/>
      </c>
      <c r="M6074" s="27">
        <f>IF(J6074="","",MAX(0,E6074-(J6074+twcdh_off))^2)</f>
        <v/>
      </c>
      <c r="N6074" s="27">
        <f>IF(E6074="","",MAX(0,E6074-swcdh_thr)^2)</f>
        <v/>
      </c>
      <c r="O6074">
        <f>IF(K6074="","",ROUND(E6074-K6074,0))</f>
        <v/>
      </c>
      <c r="P6074">
        <f>IF(O6074="","",IF(O6074&gt;=1,O6074,0))</f>
        <v/>
      </c>
      <c r="Q6074" s="27">
        <f>IF(E6074="","",MAX(0,E6074-22))</f>
        <v/>
      </c>
      <c r="R6074" s="27">
        <f>IF(H6074=1,E6074,"")</f>
        <v/>
      </c>
      <c r="S6074" s="27">
        <f>IF(AND(H6074=1,J6074&lt;&gt;""),E6074-J6074,"")</f>
        <v/>
      </c>
      <c r="T6074">
        <f>IF(G6074="","",MONTH(G6074))</f>
        <v/>
      </c>
    </row>
    <row r="6075">
      <c r="A6075" s="24" t="n">
        <v>2020</v>
      </c>
      <c r="B6075" s="24" t="n">
        <v>9</v>
      </c>
      <c r="C6075" s="24" t="n">
        <v>10</v>
      </c>
      <c r="D6075" s="24" t="n">
        <v>2</v>
      </c>
      <c r="E6075" s="24" t="n">
        <v>13.14</v>
      </c>
      <c r="F6075" s="25">
        <f>IF($E6075="","",DATE(IF($A6075="",nominal_year,$A6075),$B6075,$C6075)+($D6075-IF(LEFT(hour_conv,1)="1",1,0))/24)</f>
        <v/>
      </c>
      <c r="G6075" s="26">
        <f>IF(F6075="","",INT(F6075))</f>
        <v/>
      </c>
      <c r="H6075">
        <f>IF(G6075="","",IF(AND(MONTH(G6075)*100+DAY(G6075)&gt;=season_lo,MONTH(G6075)*100+DAY(G6075)&lt;=season_hi),1,0))</f>
        <v/>
      </c>
      <c r="I6075">
        <f>IF(G6075="","",G6075-first_day+1)</f>
        <v/>
      </c>
      <c r="J6075" s="27">
        <f>IF(I6075="","",INDEX(Daily!$J$2:$J$421,I6075))</f>
        <v/>
      </c>
      <c r="K6075" s="27">
        <f>IF(J6075="","",J6075+cat_offset)</f>
        <v/>
      </c>
      <c r="L6075" s="27">
        <f>IF(J6075="","",MAX(0,E6075-J6075)^2)</f>
        <v/>
      </c>
      <c r="M6075" s="27">
        <f>IF(J6075="","",MAX(0,E6075-(J6075+twcdh_off))^2)</f>
        <v/>
      </c>
      <c r="N6075" s="27">
        <f>IF(E6075="","",MAX(0,E6075-swcdh_thr)^2)</f>
        <v/>
      </c>
      <c r="O6075">
        <f>IF(K6075="","",ROUND(E6075-K6075,0))</f>
        <v/>
      </c>
      <c r="P6075">
        <f>IF(O6075="","",IF(O6075&gt;=1,O6075,0))</f>
        <v/>
      </c>
      <c r="Q6075" s="27">
        <f>IF(E6075="","",MAX(0,E6075-22))</f>
        <v/>
      </c>
      <c r="R6075" s="27">
        <f>IF(H6075=1,E6075,"")</f>
        <v/>
      </c>
      <c r="S6075" s="27">
        <f>IF(AND(H6075=1,J6075&lt;&gt;""),E6075-J6075,"")</f>
        <v/>
      </c>
      <c r="T6075">
        <f>IF(G6075="","",MONTH(G6075))</f>
        <v/>
      </c>
    </row>
    <row r="6076">
      <c r="A6076" s="24" t="n">
        <v>2020</v>
      </c>
      <c r="B6076" s="24" t="n">
        <v>9</v>
      </c>
      <c r="C6076" s="24" t="n">
        <v>10</v>
      </c>
      <c r="D6076" s="24" t="n">
        <v>3</v>
      </c>
      <c r="E6076" s="24" t="n">
        <v>12.98</v>
      </c>
      <c r="F6076" s="25">
        <f>IF($E6076="","",DATE(IF($A6076="",nominal_year,$A6076),$B6076,$C6076)+($D6076-IF(LEFT(hour_conv,1)="1",1,0))/24)</f>
        <v/>
      </c>
      <c r="G6076" s="26">
        <f>IF(F6076="","",INT(F6076))</f>
        <v/>
      </c>
      <c r="H6076">
        <f>IF(G6076="","",IF(AND(MONTH(G6076)*100+DAY(G6076)&gt;=season_lo,MONTH(G6076)*100+DAY(G6076)&lt;=season_hi),1,0))</f>
        <v/>
      </c>
      <c r="I6076">
        <f>IF(G6076="","",G6076-first_day+1)</f>
        <v/>
      </c>
      <c r="J6076" s="27">
        <f>IF(I6076="","",INDEX(Daily!$J$2:$J$421,I6076))</f>
        <v/>
      </c>
      <c r="K6076" s="27">
        <f>IF(J6076="","",J6076+cat_offset)</f>
        <v/>
      </c>
      <c r="L6076" s="27">
        <f>IF(J6076="","",MAX(0,E6076-J6076)^2)</f>
        <v/>
      </c>
      <c r="M6076" s="27">
        <f>IF(J6076="","",MAX(0,E6076-(J6076+twcdh_off))^2)</f>
        <v/>
      </c>
      <c r="N6076" s="27">
        <f>IF(E6076="","",MAX(0,E6076-swcdh_thr)^2)</f>
        <v/>
      </c>
      <c r="O6076">
        <f>IF(K6076="","",ROUND(E6076-K6076,0))</f>
        <v/>
      </c>
      <c r="P6076">
        <f>IF(O6076="","",IF(O6076&gt;=1,O6076,0))</f>
        <v/>
      </c>
      <c r="Q6076" s="27">
        <f>IF(E6076="","",MAX(0,E6076-22))</f>
        <v/>
      </c>
      <c r="R6076" s="27">
        <f>IF(H6076=1,E6076,"")</f>
        <v/>
      </c>
      <c r="S6076" s="27">
        <f>IF(AND(H6076=1,J6076&lt;&gt;""),E6076-J6076,"")</f>
        <v/>
      </c>
      <c r="T6076">
        <f>IF(G6076="","",MONTH(G6076))</f>
        <v/>
      </c>
    </row>
    <row r="6077">
      <c r="A6077" s="24" t="n">
        <v>2020</v>
      </c>
      <c r="B6077" s="24" t="n">
        <v>9</v>
      </c>
      <c r="C6077" s="24" t="n">
        <v>10</v>
      </c>
      <c r="D6077" s="24" t="n">
        <v>4</v>
      </c>
      <c r="E6077" s="24" t="n">
        <v>12.93</v>
      </c>
      <c r="F6077" s="25">
        <f>IF($E6077="","",DATE(IF($A6077="",nominal_year,$A6077),$B6077,$C6077)+($D6077-IF(LEFT(hour_conv,1)="1",1,0))/24)</f>
        <v/>
      </c>
      <c r="G6077" s="26">
        <f>IF(F6077="","",INT(F6077))</f>
        <v/>
      </c>
      <c r="H6077">
        <f>IF(G6077="","",IF(AND(MONTH(G6077)*100+DAY(G6077)&gt;=season_lo,MONTH(G6077)*100+DAY(G6077)&lt;=season_hi),1,0))</f>
        <v/>
      </c>
      <c r="I6077">
        <f>IF(G6077="","",G6077-first_day+1)</f>
        <v/>
      </c>
      <c r="J6077" s="27">
        <f>IF(I6077="","",INDEX(Daily!$J$2:$J$421,I6077))</f>
        <v/>
      </c>
      <c r="K6077" s="27">
        <f>IF(J6077="","",J6077+cat_offset)</f>
        <v/>
      </c>
      <c r="L6077" s="27">
        <f>IF(J6077="","",MAX(0,E6077-J6077)^2)</f>
        <v/>
      </c>
      <c r="M6077" s="27">
        <f>IF(J6077="","",MAX(0,E6077-(J6077+twcdh_off))^2)</f>
        <v/>
      </c>
      <c r="N6077" s="27">
        <f>IF(E6077="","",MAX(0,E6077-swcdh_thr)^2)</f>
        <v/>
      </c>
      <c r="O6077">
        <f>IF(K6077="","",ROUND(E6077-K6077,0))</f>
        <v/>
      </c>
      <c r="P6077">
        <f>IF(O6077="","",IF(O6077&gt;=1,O6077,0))</f>
        <v/>
      </c>
      <c r="Q6077" s="27">
        <f>IF(E6077="","",MAX(0,E6077-22))</f>
        <v/>
      </c>
      <c r="R6077" s="27">
        <f>IF(H6077=1,E6077,"")</f>
        <v/>
      </c>
      <c r="S6077" s="27">
        <f>IF(AND(H6077=1,J6077&lt;&gt;""),E6077-J6077,"")</f>
        <v/>
      </c>
      <c r="T6077">
        <f>IF(G6077="","",MONTH(G6077))</f>
        <v/>
      </c>
    </row>
    <row r="6078">
      <c r="A6078" s="24" t="n">
        <v>2020</v>
      </c>
      <c r="B6078" s="24" t="n">
        <v>9</v>
      </c>
      <c r="C6078" s="24" t="n">
        <v>10</v>
      </c>
      <c r="D6078" s="24" t="n">
        <v>5</v>
      </c>
      <c r="E6078" s="24" t="n">
        <v>12.2</v>
      </c>
      <c r="F6078" s="25">
        <f>IF($E6078="","",DATE(IF($A6078="",nominal_year,$A6078),$B6078,$C6078)+($D6078-IF(LEFT(hour_conv,1)="1",1,0))/24)</f>
        <v/>
      </c>
      <c r="G6078" s="26">
        <f>IF(F6078="","",INT(F6078))</f>
        <v/>
      </c>
      <c r="H6078">
        <f>IF(G6078="","",IF(AND(MONTH(G6078)*100+DAY(G6078)&gt;=season_lo,MONTH(G6078)*100+DAY(G6078)&lt;=season_hi),1,0))</f>
        <v/>
      </c>
      <c r="I6078">
        <f>IF(G6078="","",G6078-first_day+1)</f>
        <v/>
      </c>
      <c r="J6078" s="27">
        <f>IF(I6078="","",INDEX(Daily!$J$2:$J$421,I6078))</f>
        <v/>
      </c>
      <c r="K6078" s="27">
        <f>IF(J6078="","",J6078+cat_offset)</f>
        <v/>
      </c>
      <c r="L6078" s="27">
        <f>IF(J6078="","",MAX(0,E6078-J6078)^2)</f>
        <v/>
      </c>
      <c r="M6078" s="27">
        <f>IF(J6078="","",MAX(0,E6078-(J6078+twcdh_off))^2)</f>
        <v/>
      </c>
      <c r="N6078" s="27">
        <f>IF(E6078="","",MAX(0,E6078-swcdh_thr)^2)</f>
        <v/>
      </c>
      <c r="O6078">
        <f>IF(K6078="","",ROUND(E6078-K6078,0))</f>
        <v/>
      </c>
      <c r="P6078">
        <f>IF(O6078="","",IF(O6078&gt;=1,O6078,0))</f>
        <v/>
      </c>
      <c r="Q6078" s="27">
        <f>IF(E6078="","",MAX(0,E6078-22))</f>
        <v/>
      </c>
      <c r="R6078" s="27">
        <f>IF(H6078=1,E6078,"")</f>
        <v/>
      </c>
      <c r="S6078" s="27">
        <f>IF(AND(H6078=1,J6078&lt;&gt;""),E6078-J6078,"")</f>
        <v/>
      </c>
      <c r="T6078">
        <f>IF(G6078="","",MONTH(G6078))</f>
        <v/>
      </c>
    </row>
    <row r="6079">
      <c r="A6079" s="24" t="n">
        <v>2020</v>
      </c>
      <c r="B6079" s="24" t="n">
        <v>9</v>
      </c>
      <c r="C6079" s="24" t="n">
        <v>10</v>
      </c>
      <c r="D6079" s="24" t="n">
        <v>6</v>
      </c>
      <c r="E6079" s="24" t="n">
        <v>13.39</v>
      </c>
      <c r="F6079" s="25">
        <f>IF($E6079="","",DATE(IF($A6079="",nominal_year,$A6079),$B6079,$C6079)+($D6079-IF(LEFT(hour_conv,1)="1",1,0))/24)</f>
        <v/>
      </c>
      <c r="G6079" s="26">
        <f>IF(F6079="","",INT(F6079))</f>
        <v/>
      </c>
      <c r="H6079">
        <f>IF(G6079="","",IF(AND(MONTH(G6079)*100+DAY(G6079)&gt;=season_lo,MONTH(G6079)*100+DAY(G6079)&lt;=season_hi),1,0))</f>
        <v/>
      </c>
      <c r="I6079">
        <f>IF(G6079="","",G6079-first_day+1)</f>
        <v/>
      </c>
      <c r="J6079" s="27">
        <f>IF(I6079="","",INDEX(Daily!$J$2:$J$421,I6079))</f>
        <v/>
      </c>
      <c r="K6079" s="27">
        <f>IF(J6079="","",J6079+cat_offset)</f>
        <v/>
      </c>
      <c r="L6079" s="27">
        <f>IF(J6079="","",MAX(0,E6079-J6079)^2)</f>
        <v/>
      </c>
      <c r="M6079" s="27">
        <f>IF(J6079="","",MAX(0,E6079-(J6079+twcdh_off))^2)</f>
        <v/>
      </c>
      <c r="N6079" s="27">
        <f>IF(E6079="","",MAX(0,E6079-swcdh_thr)^2)</f>
        <v/>
      </c>
      <c r="O6079">
        <f>IF(K6079="","",ROUND(E6079-K6079,0))</f>
        <v/>
      </c>
      <c r="P6079">
        <f>IF(O6079="","",IF(O6079&gt;=1,O6079,0))</f>
        <v/>
      </c>
      <c r="Q6079" s="27">
        <f>IF(E6079="","",MAX(0,E6079-22))</f>
        <v/>
      </c>
      <c r="R6079" s="27">
        <f>IF(H6079=1,E6079,"")</f>
        <v/>
      </c>
      <c r="S6079" s="27">
        <f>IF(AND(H6079=1,J6079&lt;&gt;""),E6079-J6079,"")</f>
        <v/>
      </c>
      <c r="T6079">
        <f>IF(G6079="","",MONTH(G6079))</f>
        <v/>
      </c>
    </row>
    <row r="6080">
      <c r="A6080" s="24" t="n">
        <v>2020</v>
      </c>
      <c r="B6080" s="24" t="n">
        <v>9</v>
      </c>
      <c r="C6080" s="24" t="n">
        <v>10</v>
      </c>
      <c r="D6080" s="24" t="n">
        <v>7</v>
      </c>
      <c r="E6080" s="24" t="n">
        <v>13.92</v>
      </c>
      <c r="F6080" s="25">
        <f>IF($E6080="","",DATE(IF($A6080="",nominal_year,$A6080),$B6080,$C6080)+($D6080-IF(LEFT(hour_conv,1)="1",1,0))/24)</f>
        <v/>
      </c>
      <c r="G6080" s="26">
        <f>IF(F6080="","",INT(F6080))</f>
        <v/>
      </c>
      <c r="H6080">
        <f>IF(G6080="","",IF(AND(MONTH(G6080)*100+DAY(G6080)&gt;=season_lo,MONTH(G6080)*100+DAY(G6080)&lt;=season_hi),1,0))</f>
        <v/>
      </c>
      <c r="I6080">
        <f>IF(G6080="","",G6080-first_day+1)</f>
        <v/>
      </c>
      <c r="J6080" s="27">
        <f>IF(I6080="","",INDEX(Daily!$J$2:$J$421,I6080))</f>
        <v/>
      </c>
      <c r="K6080" s="27">
        <f>IF(J6080="","",J6080+cat_offset)</f>
        <v/>
      </c>
      <c r="L6080" s="27">
        <f>IF(J6080="","",MAX(0,E6080-J6080)^2)</f>
        <v/>
      </c>
      <c r="M6080" s="27">
        <f>IF(J6080="","",MAX(0,E6080-(J6080+twcdh_off))^2)</f>
        <v/>
      </c>
      <c r="N6080" s="27">
        <f>IF(E6080="","",MAX(0,E6080-swcdh_thr)^2)</f>
        <v/>
      </c>
      <c r="O6080">
        <f>IF(K6080="","",ROUND(E6080-K6080,0))</f>
        <v/>
      </c>
      <c r="P6080">
        <f>IF(O6080="","",IF(O6080&gt;=1,O6080,0))</f>
        <v/>
      </c>
      <c r="Q6080" s="27">
        <f>IF(E6080="","",MAX(0,E6080-22))</f>
        <v/>
      </c>
      <c r="R6080" s="27">
        <f>IF(H6080=1,E6080,"")</f>
        <v/>
      </c>
      <c r="S6080" s="27">
        <f>IF(AND(H6080=1,J6080&lt;&gt;""),E6080-J6080,"")</f>
        <v/>
      </c>
      <c r="T6080">
        <f>IF(G6080="","",MONTH(G6080))</f>
        <v/>
      </c>
    </row>
    <row r="6081">
      <c r="A6081" s="24" t="n">
        <v>2020</v>
      </c>
      <c r="B6081" s="24" t="n">
        <v>9</v>
      </c>
      <c r="C6081" s="24" t="n">
        <v>10</v>
      </c>
      <c r="D6081" s="24" t="n">
        <v>8</v>
      </c>
      <c r="E6081" s="24" t="n">
        <v>14.48</v>
      </c>
      <c r="F6081" s="25">
        <f>IF($E6081="","",DATE(IF($A6081="",nominal_year,$A6081),$B6081,$C6081)+($D6081-IF(LEFT(hour_conv,1)="1",1,0))/24)</f>
        <v/>
      </c>
      <c r="G6081" s="26">
        <f>IF(F6081="","",INT(F6081))</f>
        <v/>
      </c>
      <c r="H6081">
        <f>IF(G6081="","",IF(AND(MONTH(G6081)*100+DAY(G6081)&gt;=season_lo,MONTH(G6081)*100+DAY(G6081)&lt;=season_hi),1,0))</f>
        <v/>
      </c>
      <c r="I6081">
        <f>IF(G6081="","",G6081-first_day+1)</f>
        <v/>
      </c>
      <c r="J6081" s="27">
        <f>IF(I6081="","",INDEX(Daily!$J$2:$J$421,I6081))</f>
        <v/>
      </c>
      <c r="K6081" s="27">
        <f>IF(J6081="","",J6081+cat_offset)</f>
        <v/>
      </c>
      <c r="L6081" s="27">
        <f>IF(J6081="","",MAX(0,E6081-J6081)^2)</f>
        <v/>
      </c>
      <c r="M6081" s="27">
        <f>IF(J6081="","",MAX(0,E6081-(J6081+twcdh_off))^2)</f>
        <v/>
      </c>
      <c r="N6081" s="27">
        <f>IF(E6081="","",MAX(0,E6081-swcdh_thr)^2)</f>
        <v/>
      </c>
      <c r="O6081">
        <f>IF(K6081="","",ROUND(E6081-K6081,0))</f>
        <v/>
      </c>
      <c r="P6081">
        <f>IF(O6081="","",IF(O6081&gt;=1,O6081,0))</f>
        <v/>
      </c>
      <c r="Q6081" s="27">
        <f>IF(E6081="","",MAX(0,E6081-22))</f>
        <v/>
      </c>
      <c r="R6081" s="27">
        <f>IF(H6081=1,E6081,"")</f>
        <v/>
      </c>
      <c r="S6081" s="27">
        <f>IF(AND(H6081=1,J6081&lt;&gt;""),E6081-J6081,"")</f>
        <v/>
      </c>
      <c r="T6081">
        <f>IF(G6081="","",MONTH(G6081))</f>
        <v/>
      </c>
    </row>
    <row r="6082">
      <c r="A6082" s="24" t="n">
        <v>2020</v>
      </c>
      <c r="B6082" s="24" t="n">
        <v>9</v>
      </c>
      <c r="C6082" s="24" t="n">
        <v>10</v>
      </c>
      <c r="D6082" s="24" t="n">
        <v>9</v>
      </c>
      <c r="E6082" s="24" t="n">
        <v>15.7</v>
      </c>
      <c r="F6082" s="25">
        <f>IF($E6082="","",DATE(IF($A6082="",nominal_year,$A6082),$B6082,$C6082)+($D6082-IF(LEFT(hour_conv,1)="1",1,0))/24)</f>
        <v/>
      </c>
      <c r="G6082" s="26">
        <f>IF(F6082="","",INT(F6082))</f>
        <v/>
      </c>
      <c r="H6082">
        <f>IF(G6082="","",IF(AND(MONTH(G6082)*100+DAY(G6082)&gt;=season_lo,MONTH(G6082)*100+DAY(G6082)&lt;=season_hi),1,0))</f>
        <v/>
      </c>
      <c r="I6082">
        <f>IF(G6082="","",G6082-first_day+1)</f>
        <v/>
      </c>
      <c r="J6082" s="27">
        <f>IF(I6082="","",INDEX(Daily!$J$2:$J$421,I6082))</f>
        <v/>
      </c>
      <c r="K6082" s="27">
        <f>IF(J6082="","",J6082+cat_offset)</f>
        <v/>
      </c>
      <c r="L6082" s="27">
        <f>IF(J6082="","",MAX(0,E6082-J6082)^2)</f>
        <v/>
      </c>
      <c r="M6082" s="27">
        <f>IF(J6082="","",MAX(0,E6082-(J6082+twcdh_off))^2)</f>
        <v/>
      </c>
      <c r="N6082" s="27">
        <f>IF(E6082="","",MAX(0,E6082-swcdh_thr)^2)</f>
        <v/>
      </c>
      <c r="O6082">
        <f>IF(K6082="","",ROUND(E6082-K6082,0))</f>
        <v/>
      </c>
      <c r="P6082">
        <f>IF(O6082="","",IF(O6082&gt;=1,O6082,0))</f>
        <v/>
      </c>
      <c r="Q6082" s="27">
        <f>IF(E6082="","",MAX(0,E6082-22))</f>
        <v/>
      </c>
      <c r="R6082" s="27">
        <f>IF(H6082=1,E6082,"")</f>
        <v/>
      </c>
      <c r="S6082" s="27">
        <f>IF(AND(H6082=1,J6082&lt;&gt;""),E6082-J6082,"")</f>
        <v/>
      </c>
      <c r="T6082">
        <f>IF(G6082="","",MONTH(G6082))</f>
        <v/>
      </c>
    </row>
    <row r="6083">
      <c r="A6083" s="24" t="n">
        <v>2020</v>
      </c>
      <c r="B6083" s="24" t="n">
        <v>9</v>
      </c>
      <c r="C6083" s="24" t="n">
        <v>10</v>
      </c>
      <c r="D6083" s="24" t="n">
        <v>10</v>
      </c>
      <c r="E6083" s="24" t="n">
        <v>16.93</v>
      </c>
      <c r="F6083" s="25">
        <f>IF($E6083="","",DATE(IF($A6083="",nominal_year,$A6083),$B6083,$C6083)+($D6083-IF(LEFT(hour_conv,1)="1",1,0))/24)</f>
        <v/>
      </c>
      <c r="G6083" s="26">
        <f>IF(F6083="","",INT(F6083))</f>
        <v/>
      </c>
      <c r="H6083">
        <f>IF(G6083="","",IF(AND(MONTH(G6083)*100+DAY(G6083)&gt;=season_lo,MONTH(G6083)*100+DAY(G6083)&lt;=season_hi),1,0))</f>
        <v/>
      </c>
      <c r="I6083">
        <f>IF(G6083="","",G6083-first_day+1)</f>
        <v/>
      </c>
      <c r="J6083" s="27">
        <f>IF(I6083="","",INDEX(Daily!$J$2:$J$421,I6083))</f>
        <v/>
      </c>
      <c r="K6083" s="27">
        <f>IF(J6083="","",J6083+cat_offset)</f>
        <v/>
      </c>
      <c r="L6083" s="27">
        <f>IF(J6083="","",MAX(0,E6083-J6083)^2)</f>
        <v/>
      </c>
      <c r="M6083" s="27">
        <f>IF(J6083="","",MAX(0,E6083-(J6083+twcdh_off))^2)</f>
        <v/>
      </c>
      <c r="N6083" s="27">
        <f>IF(E6083="","",MAX(0,E6083-swcdh_thr)^2)</f>
        <v/>
      </c>
      <c r="O6083">
        <f>IF(K6083="","",ROUND(E6083-K6083,0))</f>
        <v/>
      </c>
      <c r="P6083">
        <f>IF(O6083="","",IF(O6083&gt;=1,O6083,0))</f>
        <v/>
      </c>
      <c r="Q6083" s="27">
        <f>IF(E6083="","",MAX(0,E6083-22))</f>
        <v/>
      </c>
      <c r="R6083" s="27">
        <f>IF(H6083=1,E6083,"")</f>
        <v/>
      </c>
      <c r="S6083" s="27">
        <f>IF(AND(H6083=1,J6083&lt;&gt;""),E6083-J6083,"")</f>
        <v/>
      </c>
      <c r="T6083">
        <f>IF(G6083="","",MONTH(G6083))</f>
        <v/>
      </c>
    </row>
    <row r="6084">
      <c r="A6084" s="24" t="n">
        <v>2020</v>
      </c>
      <c r="B6084" s="24" t="n">
        <v>9</v>
      </c>
      <c r="C6084" s="24" t="n">
        <v>10</v>
      </c>
      <c r="D6084" s="24" t="n">
        <v>11</v>
      </c>
      <c r="E6084" s="24" t="n">
        <v>18.4</v>
      </c>
      <c r="F6084" s="25">
        <f>IF($E6084="","",DATE(IF($A6084="",nominal_year,$A6084),$B6084,$C6084)+($D6084-IF(LEFT(hour_conv,1)="1",1,0))/24)</f>
        <v/>
      </c>
      <c r="G6084" s="26">
        <f>IF(F6084="","",INT(F6084))</f>
        <v/>
      </c>
      <c r="H6084">
        <f>IF(G6084="","",IF(AND(MONTH(G6084)*100+DAY(G6084)&gt;=season_lo,MONTH(G6084)*100+DAY(G6084)&lt;=season_hi),1,0))</f>
        <v/>
      </c>
      <c r="I6084">
        <f>IF(G6084="","",G6084-first_day+1)</f>
        <v/>
      </c>
      <c r="J6084" s="27">
        <f>IF(I6084="","",INDEX(Daily!$J$2:$J$421,I6084))</f>
        <v/>
      </c>
      <c r="K6084" s="27">
        <f>IF(J6084="","",J6084+cat_offset)</f>
        <v/>
      </c>
      <c r="L6084" s="27">
        <f>IF(J6084="","",MAX(0,E6084-J6084)^2)</f>
        <v/>
      </c>
      <c r="M6084" s="27">
        <f>IF(J6084="","",MAX(0,E6084-(J6084+twcdh_off))^2)</f>
        <v/>
      </c>
      <c r="N6084" s="27">
        <f>IF(E6084="","",MAX(0,E6084-swcdh_thr)^2)</f>
        <v/>
      </c>
      <c r="O6084">
        <f>IF(K6084="","",ROUND(E6084-K6084,0))</f>
        <v/>
      </c>
      <c r="P6084">
        <f>IF(O6084="","",IF(O6084&gt;=1,O6084,0))</f>
        <v/>
      </c>
      <c r="Q6084" s="27">
        <f>IF(E6084="","",MAX(0,E6084-22))</f>
        <v/>
      </c>
      <c r="R6084" s="27">
        <f>IF(H6084=1,E6084,"")</f>
        <v/>
      </c>
      <c r="S6084" s="27">
        <f>IF(AND(H6084=1,J6084&lt;&gt;""),E6084-J6084,"")</f>
        <v/>
      </c>
      <c r="T6084">
        <f>IF(G6084="","",MONTH(G6084))</f>
        <v/>
      </c>
    </row>
    <row r="6085">
      <c r="A6085" s="24" t="n">
        <v>2020</v>
      </c>
      <c r="B6085" s="24" t="n">
        <v>9</v>
      </c>
      <c r="C6085" s="24" t="n">
        <v>10</v>
      </c>
      <c r="D6085" s="24" t="n">
        <v>12</v>
      </c>
      <c r="E6085" s="24" t="n">
        <v>18.28</v>
      </c>
      <c r="F6085" s="25">
        <f>IF($E6085="","",DATE(IF($A6085="",nominal_year,$A6085),$B6085,$C6085)+($D6085-IF(LEFT(hour_conv,1)="1",1,0))/24)</f>
        <v/>
      </c>
      <c r="G6085" s="26">
        <f>IF(F6085="","",INT(F6085))</f>
        <v/>
      </c>
      <c r="H6085">
        <f>IF(G6085="","",IF(AND(MONTH(G6085)*100+DAY(G6085)&gt;=season_lo,MONTH(G6085)*100+DAY(G6085)&lt;=season_hi),1,0))</f>
        <v/>
      </c>
      <c r="I6085">
        <f>IF(G6085="","",G6085-first_day+1)</f>
        <v/>
      </c>
      <c r="J6085" s="27">
        <f>IF(I6085="","",INDEX(Daily!$J$2:$J$421,I6085))</f>
        <v/>
      </c>
      <c r="K6085" s="27">
        <f>IF(J6085="","",J6085+cat_offset)</f>
        <v/>
      </c>
      <c r="L6085" s="27">
        <f>IF(J6085="","",MAX(0,E6085-J6085)^2)</f>
        <v/>
      </c>
      <c r="M6085" s="27">
        <f>IF(J6085="","",MAX(0,E6085-(J6085+twcdh_off))^2)</f>
        <v/>
      </c>
      <c r="N6085" s="27">
        <f>IF(E6085="","",MAX(0,E6085-swcdh_thr)^2)</f>
        <v/>
      </c>
      <c r="O6085">
        <f>IF(K6085="","",ROUND(E6085-K6085,0))</f>
        <v/>
      </c>
      <c r="P6085">
        <f>IF(O6085="","",IF(O6085&gt;=1,O6085,0))</f>
        <v/>
      </c>
      <c r="Q6085" s="27">
        <f>IF(E6085="","",MAX(0,E6085-22))</f>
        <v/>
      </c>
      <c r="R6085" s="27">
        <f>IF(H6085=1,E6085,"")</f>
        <v/>
      </c>
      <c r="S6085" s="27">
        <f>IF(AND(H6085=1,J6085&lt;&gt;""),E6085-J6085,"")</f>
        <v/>
      </c>
      <c r="T6085">
        <f>IF(G6085="","",MONTH(G6085))</f>
        <v/>
      </c>
    </row>
    <row r="6086">
      <c r="A6086" s="24" t="n">
        <v>2020</v>
      </c>
      <c r="B6086" s="24" t="n">
        <v>9</v>
      </c>
      <c r="C6086" s="24" t="n">
        <v>10</v>
      </c>
      <c r="D6086" s="24" t="n">
        <v>13</v>
      </c>
      <c r="E6086" s="24" t="n">
        <v>19.81</v>
      </c>
      <c r="F6086" s="25">
        <f>IF($E6086="","",DATE(IF($A6086="",nominal_year,$A6086),$B6086,$C6086)+($D6086-IF(LEFT(hour_conv,1)="1",1,0))/24)</f>
        <v/>
      </c>
      <c r="G6086" s="26">
        <f>IF(F6086="","",INT(F6086))</f>
        <v/>
      </c>
      <c r="H6086">
        <f>IF(G6086="","",IF(AND(MONTH(G6086)*100+DAY(G6086)&gt;=season_lo,MONTH(G6086)*100+DAY(G6086)&lt;=season_hi),1,0))</f>
        <v/>
      </c>
      <c r="I6086">
        <f>IF(G6086="","",G6086-first_day+1)</f>
        <v/>
      </c>
      <c r="J6086" s="27">
        <f>IF(I6086="","",INDEX(Daily!$J$2:$J$421,I6086))</f>
        <v/>
      </c>
      <c r="K6086" s="27">
        <f>IF(J6086="","",J6086+cat_offset)</f>
        <v/>
      </c>
      <c r="L6086" s="27">
        <f>IF(J6086="","",MAX(0,E6086-J6086)^2)</f>
        <v/>
      </c>
      <c r="M6086" s="27">
        <f>IF(J6086="","",MAX(0,E6086-(J6086+twcdh_off))^2)</f>
        <v/>
      </c>
      <c r="N6086" s="27">
        <f>IF(E6086="","",MAX(0,E6086-swcdh_thr)^2)</f>
        <v/>
      </c>
      <c r="O6086">
        <f>IF(K6086="","",ROUND(E6086-K6086,0))</f>
        <v/>
      </c>
      <c r="P6086">
        <f>IF(O6086="","",IF(O6086&gt;=1,O6086,0))</f>
        <v/>
      </c>
      <c r="Q6086" s="27">
        <f>IF(E6086="","",MAX(0,E6086-22))</f>
        <v/>
      </c>
      <c r="R6086" s="27">
        <f>IF(H6086=1,E6086,"")</f>
        <v/>
      </c>
      <c r="S6086" s="27">
        <f>IF(AND(H6086=1,J6086&lt;&gt;""),E6086-J6086,"")</f>
        <v/>
      </c>
      <c r="T6086">
        <f>IF(G6086="","",MONTH(G6086))</f>
        <v/>
      </c>
    </row>
    <row r="6087">
      <c r="A6087" s="24" t="n">
        <v>2020</v>
      </c>
      <c r="B6087" s="24" t="n">
        <v>9</v>
      </c>
      <c r="C6087" s="24" t="n">
        <v>10</v>
      </c>
      <c r="D6087" s="24" t="n">
        <v>14</v>
      </c>
      <c r="E6087" s="24" t="n">
        <v>20.18</v>
      </c>
      <c r="F6087" s="25">
        <f>IF($E6087="","",DATE(IF($A6087="",nominal_year,$A6087),$B6087,$C6087)+($D6087-IF(LEFT(hour_conv,1)="1",1,0))/24)</f>
        <v/>
      </c>
      <c r="G6087" s="26">
        <f>IF(F6087="","",INT(F6087))</f>
        <v/>
      </c>
      <c r="H6087">
        <f>IF(G6087="","",IF(AND(MONTH(G6087)*100+DAY(G6087)&gt;=season_lo,MONTH(G6087)*100+DAY(G6087)&lt;=season_hi),1,0))</f>
        <v/>
      </c>
      <c r="I6087">
        <f>IF(G6087="","",G6087-first_day+1)</f>
        <v/>
      </c>
      <c r="J6087" s="27">
        <f>IF(I6087="","",INDEX(Daily!$J$2:$J$421,I6087))</f>
        <v/>
      </c>
      <c r="K6087" s="27">
        <f>IF(J6087="","",J6087+cat_offset)</f>
        <v/>
      </c>
      <c r="L6087" s="27">
        <f>IF(J6087="","",MAX(0,E6087-J6087)^2)</f>
        <v/>
      </c>
      <c r="M6087" s="27">
        <f>IF(J6087="","",MAX(0,E6087-(J6087+twcdh_off))^2)</f>
        <v/>
      </c>
      <c r="N6087" s="27">
        <f>IF(E6087="","",MAX(0,E6087-swcdh_thr)^2)</f>
        <v/>
      </c>
      <c r="O6087">
        <f>IF(K6087="","",ROUND(E6087-K6087,0))</f>
        <v/>
      </c>
      <c r="P6087">
        <f>IF(O6087="","",IF(O6087&gt;=1,O6087,0))</f>
        <v/>
      </c>
      <c r="Q6087" s="27">
        <f>IF(E6087="","",MAX(0,E6087-22))</f>
        <v/>
      </c>
      <c r="R6087" s="27">
        <f>IF(H6087=1,E6087,"")</f>
        <v/>
      </c>
      <c r="S6087" s="27">
        <f>IF(AND(H6087=1,J6087&lt;&gt;""),E6087-J6087,"")</f>
        <v/>
      </c>
      <c r="T6087">
        <f>IF(G6087="","",MONTH(G6087))</f>
        <v/>
      </c>
    </row>
    <row r="6088">
      <c r="A6088" s="24" t="n">
        <v>2020</v>
      </c>
      <c r="B6088" s="24" t="n">
        <v>9</v>
      </c>
      <c r="C6088" s="24" t="n">
        <v>10</v>
      </c>
      <c r="D6088" s="24" t="n">
        <v>15</v>
      </c>
      <c r="E6088" s="24" t="n">
        <v>20.57</v>
      </c>
      <c r="F6088" s="25">
        <f>IF($E6088="","",DATE(IF($A6088="",nominal_year,$A6088),$B6088,$C6088)+($D6088-IF(LEFT(hour_conv,1)="1",1,0))/24)</f>
        <v/>
      </c>
      <c r="G6088" s="26">
        <f>IF(F6088="","",INT(F6088))</f>
        <v/>
      </c>
      <c r="H6088">
        <f>IF(G6088="","",IF(AND(MONTH(G6088)*100+DAY(G6088)&gt;=season_lo,MONTH(G6088)*100+DAY(G6088)&lt;=season_hi),1,0))</f>
        <v/>
      </c>
      <c r="I6088">
        <f>IF(G6088="","",G6088-first_day+1)</f>
        <v/>
      </c>
      <c r="J6088" s="27">
        <f>IF(I6088="","",INDEX(Daily!$J$2:$J$421,I6088))</f>
        <v/>
      </c>
      <c r="K6088" s="27">
        <f>IF(J6088="","",J6088+cat_offset)</f>
        <v/>
      </c>
      <c r="L6088" s="27">
        <f>IF(J6088="","",MAX(0,E6088-J6088)^2)</f>
        <v/>
      </c>
      <c r="M6088" s="27">
        <f>IF(J6088="","",MAX(0,E6088-(J6088+twcdh_off))^2)</f>
        <v/>
      </c>
      <c r="N6088" s="27">
        <f>IF(E6088="","",MAX(0,E6088-swcdh_thr)^2)</f>
        <v/>
      </c>
      <c r="O6088">
        <f>IF(K6088="","",ROUND(E6088-K6088,0))</f>
        <v/>
      </c>
      <c r="P6088">
        <f>IF(O6088="","",IF(O6088&gt;=1,O6088,0))</f>
        <v/>
      </c>
      <c r="Q6088" s="27">
        <f>IF(E6088="","",MAX(0,E6088-22))</f>
        <v/>
      </c>
      <c r="R6088" s="27">
        <f>IF(H6088=1,E6088,"")</f>
        <v/>
      </c>
      <c r="S6088" s="27">
        <f>IF(AND(H6088=1,J6088&lt;&gt;""),E6088-J6088,"")</f>
        <v/>
      </c>
      <c r="T6088">
        <f>IF(G6088="","",MONTH(G6088))</f>
        <v/>
      </c>
    </row>
    <row r="6089">
      <c r="A6089" s="24" t="n">
        <v>2020</v>
      </c>
      <c r="B6089" s="24" t="n">
        <v>9</v>
      </c>
      <c r="C6089" s="24" t="n">
        <v>10</v>
      </c>
      <c r="D6089" s="24" t="n">
        <v>16</v>
      </c>
      <c r="E6089" s="24" t="n">
        <v>21.25</v>
      </c>
      <c r="F6089" s="25">
        <f>IF($E6089="","",DATE(IF($A6089="",nominal_year,$A6089),$B6089,$C6089)+($D6089-IF(LEFT(hour_conv,1)="1",1,0))/24)</f>
        <v/>
      </c>
      <c r="G6089" s="26">
        <f>IF(F6089="","",INT(F6089))</f>
        <v/>
      </c>
      <c r="H6089">
        <f>IF(G6089="","",IF(AND(MONTH(G6089)*100+DAY(G6089)&gt;=season_lo,MONTH(G6089)*100+DAY(G6089)&lt;=season_hi),1,0))</f>
        <v/>
      </c>
      <c r="I6089">
        <f>IF(G6089="","",G6089-first_day+1)</f>
        <v/>
      </c>
      <c r="J6089" s="27">
        <f>IF(I6089="","",INDEX(Daily!$J$2:$J$421,I6089))</f>
        <v/>
      </c>
      <c r="K6089" s="27">
        <f>IF(J6089="","",J6089+cat_offset)</f>
        <v/>
      </c>
      <c r="L6089" s="27">
        <f>IF(J6089="","",MAX(0,E6089-J6089)^2)</f>
        <v/>
      </c>
      <c r="M6089" s="27">
        <f>IF(J6089="","",MAX(0,E6089-(J6089+twcdh_off))^2)</f>
        <v/>
      </c>
      <c r="N6089" s="27">
        <f>IF(E6089="","",MAX(0,E6089-swcdh_thr)^2)</f>
        <v/>
      </c>
      <c r="O6089">
        <f>IF(K6089="","",ROUND(E6089-K6089,0))</f>
        <v/>
      </c>
      <c r="P6089">
        <f>IF(O6089="","",IF(O6089&gt;=1,O6089,0))</f>
        <v/>
      </c>
      <c r="Q6089" s="27">
        <f>IF(E6089="","",MAX(0,E6089-22))</f>
        <v/>
      </c>
      <c r="R6089" s="27">
        <f>IF(H6089=1,E6089,"")</f>
        <v/>
      </c>
      <c r="S6089" s="27">
        <f>IF(AND(H6089=1,J6089&lt;&gt;""),E6089-J6089,"")</f>
        <v/>
      </c>
      <c r="T6089">
        <f>IF(G6089="","",MONTH(G6089))</f>
        <v/>
      </c>
    </row>
    <row r="6090">
      <c r="A6090" s="24" t="n">
        <v>2020</v>
      </c>
      <c r="B6090" s="24" t="n">
        <v>9</v>
      </c>
      <c r="C6090" s="24" t="n">
        <v>10</v>
      </c>
      <c r="D6090" s="24" t="n">
        <v>17</v>
      </c>
      <c r="E6090" s="24" t="n">
        <v>20.97</v>
      </c>
      <c r="F6090" s="25">
        <f>IF($E6090="","",DATE(IF($A6090="",nominal_year,$A6090),$B6090,$C6090)+($D6090-IF(LEFT(hour_conv,1)="1",1,0))/24)</f>
        <v/>
      </c>
      <c r="G6090" s="26">
        <f>IF(F6090="","",INT(F6090))</f>
        <v/>
      </c>
      <c r="H6090">
        <f>IF(G6090="","",IF(AND(MONTH(G6090)*100+DAY(G6090)&gt;=season_lo,MONTH(G6090)*100+DAY(G6090)&lt;=season_hi),1,0))</f>
        <v/>
      </c>
      <c r="I6090">
        <f>IF(G6090="","",G6090-first_day+1)</f>
        <v/>
      </c>
      <c r="J6090" s="27">
        <f>IF(I6090="","",INDEX(Daily!$J$2:$J$421,I6090))</f>
        <v/>
      </c>
      <c r="K6090" s="27">
        <f>IF(J6090="","",J6090+cat_offset)</f>
        <v/>
      </c>
      <c r="L6090" s="27">
        <f>IF(J6090="","",MAX(0,E6090-J6090)^2)</f>
        <v/>
      </c>
      <c r="M6090" s="27">
        <f>IF(J6090="","",MAX(0,E6090-(J6090+twcdh_off))^2)</f>
        <v/>
      </c>
      <c r="N6090" s="27">
        <f>IF(E6090="","",MAX(0,E6090-swcdh_thr)^2)</f>
        <v/>
      </c>
      <c r="O6090">
        <f>IF(K6090="","",ROUND(E6090-K6090,0))</f>
        <v/>
      </c>
      <c r="P6090">
        <f>IF(O6090="","",IF(O6090&gt;=1,O6090,0))</f>
        <v/>
      </c>
      <c r="Q6090" s="27">
        <f>IF(E6090="","",MAX(0,E6090-22))</f>
        <v/>
      </c>
      <c r="R6090" s="27">
        <f>IF(H6090=1,E6090,"")</f>
        <v/>
      </c>
      <c r="S6090" s="27">
        <f>IF(AND(H6090=1,J6090&lt;&gt;""),E6090-J6090,"")</f>
        <v/>
      </c>
      <c r="T6090">
        <f>IF(G6090="","",MONTH(G6090))</f>
        <v/>
      </c>
    </row>
    <row r="6091">
      <c r="A6091" s="24" t="n">
        <v>2020</v>
      </c>
      <c r="B6091" s="24" t="n">
        <v>9</v>
      </c>
      <c r="C6091" s="24" t="n">
        <v>10</v>
      </c>
      <c r="D6091" s="24" t="n">
        <v>18</v>
      </c>
      <c r="E6091" s="24" t="n">
        <v>19.81</v>
      </c>
      <c r="F6091" s="25">
        <f>IF($E6091="","",DATE(IF($A6091="",nominal_year,$A6091),$B6091,$C6091)+($D6091-IF(LEFT(hour_conv,1)="1",1,0))/24)</f>
        <v/>
      </c>
      <c r="G6091" s="26">
        <f>IF(F6091="","",INT(F6091))</f>
        <v/>
      </c>
      <c r="H6091">
        <f>IF(G6091="","",IF(AND(MONTH(G6091)*100+DAY(G6091)&gt;=season_lo,MONTH(G6091)*100+DAY(G6091)&lt;=season_hi),1,0))</f>
        <v/>
      </c>
      <c r="I6091">
        <f>IF(G6091="","",G6091-first_day+1)</f>
        <v/>
      </c>
      <c r="J6091" s="27">
        <f>IF(I6091="","",INDEX(Daily!$J$2:$J$421,I6091))</f>
        <v/>
      </c>
      <c r="K6091" s="27">
        <f>IF(J6091="","",J6091+cat_offset)</f>
        <v/>
      </c>
      <c r="L6091" s="27">
        <f>IF(J6091="","",MAX(0,E6091-J6091)^2)</f>
        <v/>
      </c>
      <c r="M6091" s="27">
        <f>IF(J6091="","",MAX(0,E6091-(J6091+twcdh_off))^2)</f>
        <v/>
      </c>
      <c r="N6091" s="27">
        <f>IF(E6091="","",MAX(0,E6091-swcdh_thr)^2)</f>
        <v/>
      </c>
      <c r="O6091">
        <f>IF(K6091="","",ROUND(E6091-K6091,0))</f>
        <v/>
      </c>
      <c r="P6091">
        <f>IF(O6091="","",IF(O6091&gt;=1,O6091,0))</f>
        <v/>
      </c>
      <c r="Q6091" s="27">
        <f>IF(E6091="","",MAX(0,E6091-22))</f>
        <v/>
      </c>
      <c r="R6091" s="27">
        <f>IF(H6091=1,E6091,"")</f>
        <v/>
      </c>
      <c r="S6091" s="27">
        <f>IF(AND(H6091=1,J6091&lt;&gt;""),E6091-J6091,"")</f>
        <v/>
      </c>
      <c r="T6091">
        <f>IF(G6091="","",MONTH(G6091))</f>
        <v/>
      </c>
    </row>
    <row r="6092">
      <c r="A6092" s="24" t="n">
        <v>2020</v>
      </c>
      <c r="B6092" s="24" t="n">
        <v>9</v>
      </c>
      <c r="C6092" s="24" t="n">
        <v>10</v>
      </c>
      <c r="D6092" s="24" t="n">
        <v>19</v>
      </c>
      <c r="E6092" s="24" t="n">
        <v>19.43</v>
      </c>
      <c r="F6092" s="25">
        <f>IF($E6092="","",DATE(IF($A6092="",nominal_year,$A6092),$B6092,$C6092)+($D6092-IF(LEFT(hour_conv,1)="1",1,0))/24)</f>
        <v/>
      </c>
      <c r="G6092" s="26">
        <f>IF(F6092="","",INT(F6092))</f>
        <v/>
      </c>
      <c r="H6092">
        <f>IF(G6092="","",IF(AND(MONTH(G6092)*100+DAY(G6092)&gt;=season_lo,MONTH(G6092)*100+DAY(G6092)&lt;=season_hi),1,0))</f>
        <v/>
      </c>
      <c r="I6092">
        <f>IF(G6092="","",G6092-first_day+1)</f>
        <v/>
      </c>
      <c r="J6092" s="27">
        <f>IF(I6092="","",INDEX(Daily!$J$2:$J$421,I6092))</f>
        <v/>
      </c>
      <c r="K6092" s="27">
        <f>IF(J6092="","",J6092+cat_offset)</f>
        <v/>
      </c>
      <c r="L6092" s="27">
        <f>IF(J6092="","",MAX(0,E6092-J6092)^2)</f>
        <v/>
      </c>
      <c r="M6092" s="27">
        <f>IF(J6092="","",MAX(0,E6092-(J6092+twcdh_off))^2)</f>
        <v/>
      </c>
      <c r="N6092" s="27">
        <f>IF(E6092="","",MAX(0,E6092-swcdh_thr)^2)</f>
        <v/>
      </c>
      <c r="O6092">
        <f>IF(K6092="","",ROUND(E6092-K6092,0))</f>
        <v/>
      </c>
      <c r="P6092">
        <f>IF(O6092="","",IF(O6092&gt;=1,O6092,0))</f>
        <v/>
      </c>
      <c r="Q6092" s="27">
        <f>IF(E6092="","",MAX(0,E6092-22))</f>
        <v/>
      </c>
      <c r="R6092" s="27">
        <f>IF(H6092=1,E6092,"")</f>
        <v/>
      </c>
      <c r="S6092" s="27">
        <f>IF(AND(H6092=1,J6092&lt;&gt;""),E6092-J6092,"")</f>
        <v/>
      </c>
      <c r="T6092">
        <f>IF(G6092="","",MONTH(G6092))</f>
        <v/>
      </c>
    </row>
    <row r="6093">
      <c r="A6093" s="24" t="n">
        <v>2020</v>
      </c>
      <c r="B6093" s="24" t="n">
        <v>9</v>
      </c>
      <c r="C6093" s="24" t="n">
        <v>10</v>
      </c>
      <c r="D6093" s="24" t="n">
        <v>20</v>
      </c>
      <c r="E6093" s="24" t="n">
        <v>18.76</v>
      </c>
      <c r="F6093" s="25">
        <f>IF($E6093="","",DATE(IF($A6093="",nominal_year,$A6093),$B6093,$C6093)+($D6093-IF(LEFT(hour_conv,1)="1",1,0))/24)</f>
        <v/>
      </c>
      <c r="G6093" s="26">
        <f>IF(F6093="","",INT(F6093))</f>
        <v/>
      </c>
      <c r="H6093">
        <f>IF(G6093="","",IF(AND(MONTH(G6093)*100+DAY(G6093)&gt;=season_lo,MONTH(G6093)*100+DAY(G6093)&lt;=season_hi),1,0))</f>
        <v/>
      </c>
      <c r="I6093">
        <f>IF(G6093="","",G6093-first_day+1)</f>
        <v/>
      </c>
      <c r="J6093" s="27">
        <f>IF(I6093="","",INDEX(Daily!$J$2:$J$421,I6093))</f>
        <v/>
      </c>
      <c r="K6093" s="27">
        <f>IF(J6093="","",J6093+cat_offset)</f>
        <v/>
      </c>
      <c r="L6093" s="27">
        <f>IF(J6093="","",MAX(0,E6093-J6093)^2)</f>
        <v/>
      </c>
      <c r="M6093" s="27">
        <f>IF(J6093="","",MAX(0,E6093-(J6093+twcdh_off))^2)</f>
        <v/>
      </c>
      <c r="N6093" s="27">
        <f>IF(E6093="","",MAX(0,E6093-swcdh_thr)^2)</f>
        <v/>
      </c>
      <c r="O6093">
        <f>IF(K6093="","",ROUND(E6093-K6093,0))</f>
        <v/>
      </c>
      <c r="P6093">
        <f>IF(O6093="","",IF(O6093&gt;=1,O6093,0))</f>
        <v/>
      </c>
      <c r="Q6093" s="27">
        <f>IF(E6093="","",MAX(0,E6093-22))</f>
        <v/>
      </c>
      <c r="R6093" s="27">
        <f>IF(H6093=1,E6093,"")</f>
        <v/>
      </c>
      <c r="S6093" s="27">
        <f>IF(AND(H6093=1,J6093&lt;&gt;""),E6093-J6093,"")</f>
        <v/>
      </c>
      <c r="T6093">
        <f>IF(G6093="","",MONTH(G6093))</f>
        <v/>
      </c>
    </row>
    <row r="6094">
      <c r="A6094" s="24" t="n">
        <v>2020</v>
      </c>
      <c r="B6094" s="24" t="n">
        <v>9</v>
      </c>
      <c r="C6094" s="24" t="n">
        <v>10</v>
      </c>
      <c r="D6094" s="24" t="n">
        <v>21</v>
      </c>
      <c r="E6094" s="24" t="n">
        <v>17.09</v>
      </c>
      <c r="F6094" s="25">
        <f>IF($E6094="","",DATE(IF($A6094="",nominal_year,$A6094),$B6094,$C6094)+($D6094-IF(LEFT(hour_conv,1)="1",1,0))/24)</f>
        <v/>
      </c>
      <c r="G6094" s="26">
        <f>IF(F6094="","",INT(F6094))</f>
        <v/>
      </c>
      <c r="H6094">
        <f>IF(G6094="","",IF(AND(MONTH(G6094)*100+DAY(G6094)&gt;=season_lo,MONTH(G6094)*100+DAY(G6094)&lt;=season_hi),1,0))</f>
        <v/>
      </c>
      <c r="I6094">
        <f>IF(G6094="","",G6094-first_day+1)</f>
        <v/>
      </c>
      <c r="J6094" s="27">
        <f>IF(I6094="","",INDEX(Daily!$J$2:$J$421,I6094))</f>
        <v/>
      </c>
      <c r="K6094" s="27">
        <f>IF(J6094="","",J6094+cat_offset)</f>
        <v/>
      </c>
      <c r="L6094" s="27">
        <f>IF(J6094="","",MAX(0,E6094-J6094)^2)</f>
        <v/>
      </c>
      <c r="M6094" s="27">
        <f>IF(J6094="","",MAX(0,E6094-(J6094+twcdh_off))^2)</f>
        <v/>
      </c>
      <c r="N6094" s="27">
        <f>IF(E6094="","",MAX(0,E6094-swcdh_thr)^2)</f>
        <v/>
      </c>
      <c r="O6094">
        <f>IF(K6094="","",ROUND(E6094-K6094,0))</f>
        <v/>
      </c>
      <c r="P6094">
        <f>IF(O6094="","",IF(O6094&gt;=1,O6094,0))</f>
        <v/>
      </c>
      <c r="Q6094" s="27">
        <f>IF(E6094="","",MAX(0,E6094-22))</f>
        <v/>
      </c>
      <c r="R6094" s="27">
        <f>IF(H6094=1,E6094,"")</f>
        <v/>
      </c>
      <c r="S6094" s="27">
        <f>IF(AND(H6094=1,J6094&lt;&gt;""),E6094-J6094,"")</f>
        <v/>
      </c>
      <c r="T6094">
        <f>IF(G6094="","",MONTH(G6094))</f>
        <v/>
      </c>
    </row>
    <row r="6095">
      <c r="A6095" s="24" t="n">
        <v>2020</v>
      </c>
      <c r="B6095" s="24" t="n">
        <v>9</v>
      </c>
      <c r="C6095" s="24" t="n">
        <v>10</v>
      </c>
      <c r="D6095" s="24" t="n">
        <v>22</v>
      </c>
      <c r="E6095" s="24" t="n">
        <v>16.89</v>
      </c>
      <c r="F6095" s="25">
        <f>IF($E6095="","",DATE(IF($A6095="",nominal_year,$A6095),$B6095,$C6095)+($D6095-IF(LEFT(hour_conv,1)="1",1,0))/24)</f>
        <v/>
      </c>
      <c r="G6095" s="26">
        <f>IF(F6095="","",INT(F6095))</f>
        <v/>
      </c>
      <c r="H6095">
        <f>IF(G6095="","",IF(AND(MONTH(G6095)*100+DAY(G6095)&gt;=season_lo,MONTH(G6095)*100+DAY(G6095)&lt;=season_hi),1,0))</f>
        <v/>
      </c>
      <c r="I6095">
        <f>IF(G6095="","",G6095-first_day+1)</f>
        <v/>
      </c>
      <c r="J6095" s="27">
        <f>IF(I6095="","",INDEX(Daily!$J$2:$J$421,I6095))</f>
        <v/>
      </c>
      <c r="K6095" s="27">
        <f>IF(J6095="","",J6095+cat_offset)</f>
        <v/>
      </c>
      <c r="L6095" s="27">
        <f>IF(J6095="","",MAX(0,E6095-J6095)^2)</f>
        <v/>
      </c>
      <c r="M6095" s="27">
        <f>IF(J6095="","",MAX(0,E6095-(J6095+twcdh_off))^2)</f>
        <v/>
      </c>
      <c r="N6095" s="27">
        <f>IF(E6095="","",MAX(0,E6095-swcdh_thr)^2)</f>
        <v/>
      </c>
      <c r="O6095">
        <f>IF(K6095="","",ROUND(E6095-K6095,0))</f>
        <v/>
      </c>
      <c r="P6095">
        <f>IF(O6095="","",IF(O6095&gt;=1,O6095,0))</f>
        <v/>
      </c>
      <c r="Q6095" s="27">
        <f>IF(E6095="","",MAX(0,E6095-22))</f>
        <v/>
      </c>
      <c r="R6095" s="27">
        <f>IF(H6095=1,E6095,"")</f>
        <v/>
      </c>
      <c r="S6095" s="27">
        <f>IF(AND(H6095=1,J6095&lt;&gt;""),E6095-J6095,"")</f>
        <v/>
      </c>
      <c r="T6095">
        <f>IF(G6095="","",MONTH(G6095))</f>
        <v/>
      </c>
    </row>
    <row r="6096">
      <c r="A6096" s="24" t="n">
        <v>2020</v>
      </c>
      <c r="B6096" s="24" t="n">
        <v>9</v>
      </c>
      <c r="C6096" s="24" t="n">
        <v>10</v>
      </c>
      <c r="D6096" s="24" t="n">
        <v>23</v>
      </c>
      <c r="E6096" s="24" t="n">
        <v>15.43</v>
      </c>
      <c r="F6096" s="25">
        <f>IF($E6096="","",DATE(IF($A6096="",nominal_year,$A6096),$B6096,$C6096)+($D6096-IF(LEFT(hour_conv,1)="1",1,0))/24)</f>
        <v/>
      </c>
      <c r="G6096" s="26">
        <f>IF(F6096="","",INT(F6096))</f>
        <v/>
      </c>
      <c r="H6096">
        <f>IF(G6096="","",IF(AND(MONTH(G6096)*100+DAY(G6096)&gt;=season_lo,MONTH(G6096)*100+DAY(G6096)&lt;=season_hi),1,0))</f>
        <v/>
      </c>
      <c r="I6096">
        <f>IF(G6096="","",G6096-first_day+1)</f>
        <v/>
      </c>
      <c r="J6096" s="27">
        <f>IF(I6096="","",INDEX(Daily!$J$2:$J$421,I6096))</f>
        <v/>
      </c>
      <c r="K6096" s="27">
        <f>IF(J6096="","",J6096+cat_offset)</f>
        <v/>
      </c>
      <c r="L6096" s="27">
        <f>IF(J6096="","",MAX(0,E6096-J6096)^2)</f>
        <v/>
      </c>
      <c r="M6096" s="27">
        <f>IF(J6096="","",MAX(0,E6096-(J6096+twcdh_off))^2)</f>
        <v/>
      </c>
      <c r="N6096" s="27">
        <f>IF(E6096="","",MAX(0,E6096-swcdh_thr)^2)</f>
        <v/>
      </c>
      <c r="O6096">
        <f>IF(K6096="","",ROUND(E6096-K6096,0))</f>
        <v/>
      </c>
      <c r="P6096">
        <f>IF(O6096="","",IF(O6096&gt;=1,O6096,0))</f>
        <v/>
      </c>
      <c r="Q6096" s="27">
        <f>IF(E6096="","",MAX(0,E6096-22))</f>
        <v/>
      </c>
      <c r="R6096" s="27">
        <f>IF(H6096=1,E6096,"")</f>
        <v/>
      </c>
      <c r="S6096" s="27">
        <f>IF(AND(H6096=1,J6096&lt;&gt;""),E6096-J6096,"")</f>
        <v/>
      </c>
      <c r="T6096">
        <f>IF(G6096="","",MONTH(G6096))</f>
        <v/>
      </c>
    </row>
    <row r="6097">
      <c r="A6097" s="24" t="n">
        <v>2020</v>
      </c>
      <c r="B6097" s="24" t="n">
        <v>9</v>
      </c>
      <c r="C6097" s="24" t="n">
        <v>10</v>
      </c>
      <c r="D6097" s="24" t="n">
        <v>24</v>
      </c>
      <c r="E6097" s="24" t="n">
        <v>14.51</v>
      </c>
      <c r="F6097" s="25">
        <f>IF($E6097="","",DATE(IF($A6097="",nominal_year,$A6097),$B6097,$C6097)+($D6097-IF(LEFT(hour_conv,1)="1",1,0))/24)</f>
        <v/>
      </c>
      <c r="G6097" s="26">
        <f>IF(F6097="","",INT(F6097))</f>
        <v/>
      </c>
      <c r="H6097">
        <f>IF(G6097="","",IF(AND(MONTH(G6097)*100+DAY(G6097)&gt;=season_lo,MONTH(G6097)*100+DAY(G6097)&lt;=season_hi),1,0))</f>
        <v/>
      </c>
      <c r="I6097">
        <f>IF(G6097="","",G6097-first_day+1)</f>
        <v/>
      </c>
      <c r="J6097" s="27">
        <f>IF(I6097="","",INDEX(Daily!$J$2:$J$421,I6097))</f>
        <v/>
      </c>
      <c r="K6097" s="27">
        <f>IF(J6097="","",J6097+cat_offset)</f>
        <v/>
      </c>
      <c r="L6097" s="27">
        <f>IF(J6097="","",MAX(0,E6097-J6097)^2)</f>
        <v/>
      </c>
      <c r="M6097" s="27">
        <f>IF(J6097="","",MAX(0,E6097-(J6097+twcdh_off))^2)</f>
        <v/>
      </c>
      <c r="N6097" s="27">
        <f>IF(E6097="","",MAX(0,E6097-swcdh_thr)^2)</f>
        <v/>
      </c>
      <c r="O6097">
        <f>IF(K6097="","",ROUND(E6097-K6097,0))</f>
        <v/>
      </c>
      <c r="P6097">
        <f>IF(O6097="","",IF(O6097&gt;=1,O6097,0))</f>
        <v/>
      </c>
      <c r="Q6097" s="27">
        <f>IF(E6097="","",MAX(0,E6097-22))</f>
        <v/>
      </c>
      <c r="R6097" s="27">
        <f>IF(H6097=1,E6097,"")</f>
        <v/>
      </c>
      <c r="S6097" s="27">
        <f>IF(AND(H6097=1,J6097&lt;&gt;""),E6097-J6097,"")</f>
        <v/>
      </c>
      <c r="T6097">
        <f>IF(G6097="","",MONTH(G6097))</f>
        <v/>
      </c>
    </row>
    <row r="6098">
      <c r="A6098" s="24" t="n">
        <v>2020</v>
      </c>
      <c r="B6098" s="24" t="n">
        <v>9</v>
      </c>
      <c r="C6098" s="24" t="n">
        <v>11</v>
      </c>
      <c r="D6098" s="24" t="n">
        <v>1</v>
      </c>
      <c r="E6098" s="24" t="n">
        <v>13.47</v>
      </c>
      <c r="F6098" s="25">
        <f>IF($E6098="","",DATE(IF($A6098="",nominal_year,$A6098),$B6098,$C6098)+($D6098-IF(LEFT(hour_conv,1)="1",1,0))/24)</f>
        <v/>
      </c>
      <c r="G6098" s="26">
        <f>IF(F6098="","",INT(F6098))</f>
        <v/>
      </c>
      <c r="H6098">
        <f>IF(G6098="","",IF(AND(MONTH(G6098)*100+DAY(G6098)&gt;=season_lo,MONTH(G6098)*100+DAY(G6098)&lt;=season_hi),1,0))</f>
        <v/>
      </c>
      <c r="I6098">
        <f>IF(G6098="","",G6098-first_day+1)</f>
        <v/>
      </c>
      <c r="J6098" s="27">
        <f>IF(I6098="","",INDEX(Daily!$J$2:$J$421,I6098))</f>
        <v/>
      </c>
      <c r="K6098" s="27">
        <f>IF(J6098="","",J6098+cat_offset)</f>
        <v/>
      </c>
      <c r="L6098" s="27">
        <f>IF(J6098="","",MAX(0,E6098-J6098)^2)</f>
        <v/>
      </c>
      <c r="M6098" s="27">
        <f>IF(J6098="","",MAX(0,E6098-(J6098+twcdh_off))^2)</f>
        <v/>
      </c>
      <c r="N6098" s="27">
        <f>IF(E6098="","",MAX(0,E6098-swcdh_thr)^2)</f>
        <v/>
      </c>
      <c r="O6098">
        <f>IF(K6098="","",ROUND(E6098-K6098,0))</f>
        <v/>
      </c>
      <c r="P6098">
        <f>IF(O6098="","",IF(O6098&gt;=1,O6098,0))</f>
        <v/>
      </c>
      <c r="Q6098" s="27">
        <f>IF(E6098="","",MAX(0,E6098-22))</f>
        <v/>
      </c>
      <c r="R6098" s="27">
        <f>IF(H6098=1,E6098,"")</f>
        <v/>
      </c>
      <c r="S6098" s="27">
        <f>IF(AND(H6098=1,J6098&lt;&gt;""),E6098-J6098,"")</f>
        <v/>
      </c>
      <c r="T6098">
        <f>IF(G6098="","",MONTH(G6098))</f>
        <v/>
      </c>
    </row>
    <row r="6099">
      <c r="A6099" s="24" t="n">
        <v>2020</v>
      </c>
      <c r="B6099" s="24" t="n">
        <v>9</v>
      </c>
      <c r="C6099" s="24" t="n">
        <v>11</v>
      </c>
      <c r="D6099" s="24" t="n">
        <v>2</v>
      </c>
      <c r="E6099" s="24" t="n">
        <v>13.39</v>
      </c>
      <c r="F6099" s="25">
        <f>IF($E6099="","",DATE(IF($A6099="",nominal_year,$A6099),$B6099,$C6099)+($D6099-IF(LEFT(hour_conv,1)="1",1,0))/24)</f>
        <v/>
      </c>
      <c r="G6099" s="26">
        <f>IF(F6099="","",INT(F6099))</f>
        <v/>
      </c>
      <c r="H6099">
        <f>IF(G6099="","",IF(AND(MONTH(G6099)*100+DAY(G6099)&gt;=season_lo,MONTH(G6099)*100+DAY(G6099)&lt;=season_hi),1,0))</f>
        <v/>
      </c>
      <c r="I6099">
        <f>IF(G6099="","",G6099-first_day+1)</f>
        <v/>
      </c>
      <c r="J6099" s="27">
        <f>IF(I6099="","",INDEX(Daily!$J$2:$J$421,I6099))</f>
        <v/>
      </c>
      <c r="K6099" s="27">
        <f>IF(J6099="","",J6099+cat_offset)</f>
        <v/>
      </c>
      <c r="L6099" s="27">
        <f>IF(J6099="","",MAX(0,E6099-J6099)^2)</f>
        <v/>
      </c>
      <c r="M6099" s="27">
        <f>IF(J6099="","",MAX(0,E6099-(J6099+twcdh_off))^2)</f>
        <v/>
      </c>
      <c r="N6099" s="27">
        <f>IF(E6099="","",MAX(0,E6099-swcdh_thr)^2)</f>
        <v/>
      </c>
      <c r="O6099">
        <f>IF(K6099="","",ROUND(E6099-K6099,0))</f>
        <v/>
      </c>
      <c r="P6099">
        <f>IF(O6099="","",IF(O6099&gt;=1,O6099,0))</f>
        <v/>
      </c>
      <c r="Q6099" s="27">
        <f>IF(E6099="","",MAX(0,E6099-22))</f>
        <v/>
      </c>
      <c r="R6099" s="27">
        <f>IF(H6099=1,E6099,"")</f>
        <v/>
      </c>
      <c r="S6099" s="27">
        <f>IF(AND(H6099=1,J6099&lt;&gt;""),E6099-J6099,"")</f>
        <v/>
      </c>
      <c r="T6099">
        <f>IF(G6099="","",MONTH(G6099))</f>
        <v/>
      </c>
    </row>
    <row r="6100">
      <c r="A6100" s="24" t="n">
        <v>2020</v>
      </c>
      <c r="B6100" s="24" t="n">
        <v>9</v>
      </c>
      <c r="C6100" s="24" t="n">
        <v>11</v>
      </c>
      <c r="D6100" s="24" t="n">
        <v>3</v>
      </c>
      <c r="E6100" s="24" t="n">
        <v>12.26</v>
      </c>
      <c r="F6100" s="25">
        <f>IF($E6100="","",DATE(IF($A6100="",nominal_year,$A6100),$B6100,$C6100)+($D6100-IF(LEFT(hour_conv,1)="1",1,0))/24)</f>
        <v/>
      </c>
      <c r="G6100" s="26">
        <f>IF(F6100="","",INT(F6100))</f>
        <v/>
      </c>
      <c r="H6100">
        <f>IF(G6100="","",IF(AND(MONTH(G6100)*100+DAY(G6100)&gt;=season_lo,MONTH(G6100)*100+DAY(G6100)&lt;=season_hi),1,0))</f>
        <v/>
      </c>
      <c r="I6100">
        <f>IF(G6100="","",G6100-first_day+1)</f>
        <v/>
      </c>
      <c r="J6100" s="27">
        <f>IF(I6100="","",INDEX(Daily!$J$2:$J$421,I6100))</f>
        <v/>
      </c>
      <c r="K6100" s="27">
        <f>IF(J6100="","",J6100+cat_offset)</f>
        <v/>
      </c>
      <c r="L6100" s="27">
        <f>IF(J6100="","",MAX(0,E6100-J6100)^2)</f>
        <v/>
      </c>
      <c r="M6100" s="27">
        <f>IF(J6100="","",MAX(0,E6100-(J6100+twcdh_off))^2)</f>
        <v/>
      </c>
      <c r="N6100" s="27">
        <f>IF(E6100="","",MAX(0,E6100-swcdh_thr)^2)</f>
        <v/>
      </c>
      <c r="O6100">
        <f>IF(K6100="","",ROUND(E6100-K6100,0))</f>
        <v/>
      </c>
      <c r="P6100">
        <f>IF(O6100="","",IF(O6100&gt;=1,O6100,0))</f>
        <v/>
      </c>
      <c r="Q6100" s="27">
        <f>IF(E6100="","",MAX(0,E6100-22))</f>
        <v/>
      </c>
      <c r="R6100" s="27">
        <f>IF(H6100=1,E6100,"")</f>
        <v/>
      </c>
      <c r="S6100" s="27">
        <f>IF(AND(H6100=1,J6100&lt;&gt;""),E6100-J6100,"")</f>
        <v/>
      </c>
      <c r="T6100">
        <f>IF(G6100="","",MONTH(G6100))</f>
        <v/>
      </c>
    </row>
    <row r="6101">
      <c r="A6101" s="24" t="n">
        <v>2020</v>
      </c>
      <c r="B6101" s="24" t="n">
        <v>9</v>
      </c>
      <c r="C6101" s="24" t="n">
        <v>11</v>
      </c>
      <c r="D6101" s="24" t="n">
        <v>4</v>
      </c>
      <c r="E6101" s="24" t="n">
        <v>11.96</v>
      </c>
      <c r="F6101" s="25">
        <f>IF($E6101="","",DATE(IF($A6101="",nominal_year,$A6101),$B6101,$C6101)+($D6101-IF(LEFT(hour_conv,1)="1",1,0))/24)</f>
        <v/>
      </c>
      <c r="G6101" s="26">
        <f>IF(F6101="","",INT(F6101))</f>
        <v/>
      </c>
      <c r="H6101">
        <f>IF(G6101="","",IF(AND(MONTH(G6101)*100+DAY(G6101)&gt;=season_lo,MONTH(G6101)*100+DAY(G6101)&lt;=season_hi),1,0))</f>
        <v/>
      </c>
      <c r="I6101">
        <f>IF(G6101="","",G6101-first_day+1)</f>
        <v/>
      </c>
      <c r="J6101" s="27">
        <f>IF(I6101="","",INDEX(Daily!$J$2:$J$421,I6101))</f>
        <v/>
      </c>
      <c r="K6101" s="27">
        <f>IF(J6101="","",J6101+cat_offset)</f>
        <v/>
      </c>
      <c r="L6101" s="27">
        <f>IF(J6101="","",MAX(0,E6101-J6101)^2)</f>
        <v/>
      </c>
      <c r="M6101" s="27">
        <f>IF(J6101="","",MAX(0,E6101-(J6101+twcdh_off))^2)</f>
        <v/>
      </c>
      <c r="N6101" s="27">
        <f>IF(E6101="","",MAX(0,E6101-swcdh_thr)^2)</f>
        <v/>
      </c>
      <c r="O6101">
        <f>IF(K6101="","",ROUND(E6101-K6101,0))</f>
        <v/>
      </c>
      <c r="P6101">
        <f>IF(O6101="","",IF(O6101&gt;=1,O6101,0))</f>
        <v/>
      </c>
      <c r="Q6101" s="27">
        <f>IF(E6101="","",MAX(0,E6101-22))</f>
        <v/>
      </c>
      <c r="R6101" s="27">
        <f>IF(H6101=1,E6101,"")</f>
        <v/>
      </c>
      <c r="S6101" s="27">
        <f>IF(AND(H6101=1,J6101&lt;&gt;""),E6101-J6101,"")</f>
        <v/>
      </c>
      <c r="T6101">
        <f>IF(G6101="","",MONTH(G6101))</f>
        <v/>
      </c>
    </row>
    <row r="6102">
      <c r="A6102" s="24" t="n">
        <v>2020</v>
      </c>
      <c r="B6102" s="24" t="n">
        <v>9</v>
      </c>
      <c r="C6102" s="24" t="n">
        <v>11</v>
      </c>
      <c r="D6102" s="24" t="n">
        <v>5</v>
      </c>
      <c r="E6102" s="24" t="n">
        <v>12.93</v>
      </c>
      <c r="F6102" s="25">
        <f>IF($E6102="","",DATE(IF($A6102="",nominal_year,$A6102),$B6102,$C6102)+($D6102-IF(LEFT(hour_conv,1)="1",1,0))/24)</f>
        <v/>
      </c>
      <c r="G6102" s="26">
        <f>IF(F6102="","",INT(F6102))</f>
        <v/>
      </c>
      <c r="H6102">
        <f>IF(G6102="","",IF(AND(MONTH(G6102)*100+DAY(G6102)&gt;=season_lo,MONTH(G6102)*100+DAY(G6102)&lt;=season_hi),1,0))</f>
        <v/>
      </c>
      <c r="I6102">
        <f>IF(G6102="","",G6102-first_day+1)</f>
        <v/>
      </c>
      <c r="J6102" s="27">
        <f>IF(I6102="","",INDEX(Daily!$J$2:$J$421,I6102))</f>
        <v/>
      </c>
      <c r="K6102" s="27">
        <f>IF(J6102="","",J6102+cat_offset)</f>
        <v/>
      </c>
      <c r="L6102" s="27">
        <f>IF(J6102="","",MAX(0,E6102-J6102)^2)</f>
        <v/>
      </c>
      <c r="M6102" s="27">
        <f>IF(J6102="","",MAX(0,E6102-(J6102+twcdh_off))^2)</f>
        <v/>
      </c>
      <c r="N6102" s="27">
        <f>IF(E6102="","",MAX(0,E6102-swcdh_thr)^2)</f>
        <v/>
      </c>
      <c r="O6102">
        <f>IF(K6102="","",ROUND(E6102-K6102,0))</f>
        <v/>
      </c>
      <c r="P6102">
        <f>IF(O6102="","",IF(O6102&gt;=1,O6102,0))</f>
        <v/>
      </c>
      <c r="Q6102" s="27">
        <f>IF(E6102="","",MAX(0,E6102-22))</f>
        <v/>
      </c>
      <c r="R6102" s="27">
        <f>IF(H6102=1,E6102,"")</f>
        <v/>
      </c>
      <c r="S6102" s="27">
        <f>IF(AND(H6102=1,J6102&lt;&gt;""),E6102-J6102,"")</f>
        <v/>
      </c>
      <c r="T6102">
        <f>IF(G6102="","",MONTH(G6102))</f>
        <v/>
      </c>
    </row>
    <row r="6103">
      <c r="A6103" s="24" t="n">
        <v>2020</v>
      </c>
      <c r="B6103" s="24" t="n">
        <v>9</v>
      </c>
      <c r="C6103" s="24" t="n">
        <v>11</v>
      </c>
      <c r="D6103" s="24" t="n">
        <v>6</v>
      </c>
      <c r="E6103" s="24" t="n">
        <v>12.46</v>
      </c>
      <c r="F6103" s="25">
        <f>IF($E6103="","",DATE(IF($A6103="",nominal_year,$A6103),$B6103,$C6103)+($D6103-IF(LEFT(hour_conv,1)="1",1,0))/24)</f>
        <v/>
      </c>
      <c r="G6103" s="26">
        <f>IF(F6103="","",INT(F6103))</f>
        <v/>
      </c>
      <c r="H6103">
        <f>IF(G6103="","",IF(AND(MONTH(G6103)*100+DAY(G6103)&gt;=season_lo,MONTH(G6103)*100+DAY(G6103)&lt;=season_hi),1,0))</f>
        <v/>
      </c>
      <c r="I6103">
        <f>IF(G6103="","",G6103-first_day+1)</f>
        <v/>
      </c>
      <c r="J6103" s="27">
        <f>IF(I6103="","",INDEX(Daily!$J$2:$J$421,I6103))</f>
        <v/>
      </c>
      <c r="K6103" s="27">
        <f>IF(J6103="","",J6103+cat_offset)</f>
        <v/>
      </c>
      <c r="L6103" s="27">
        <f>IF(J6103="","",MAX(0,E6103-J6103)^2)</f>
        <v/>
      </c>
      <c r="M6103" s="27">
        <f>IF(J6103="","",MAX(0,E6103-(J6103+twcdh_off))^2)</f>
        <v/>
      </c>
      <c r="N6103" s="27">
        <f>IF(E6103="","",MAX(0,E6103-swcdh_thr)^2)</f>
        <v/>
      </c>
      <c r="O6103">
        <f>IF(K6103="","",ROUND(E6103-K6103,0))</f>
        <v/>
      </c>
      <c r="P6103">
        <f>IF(O6103="","",IF(O6103&gt;=1,O6103,0))</f>
        <v/>
      </c>
      <c r="Q6103" s="27">
        <f>IF(E6103="","",MAX(0,E6103-22))</f>
        <v/>
      </c>
      <c r="R6103" s="27">
        <f>IF(H6103=1,E6103,"")</f>
        <v/>
      </c>
      <c r="S6103" s="27">
        <f>IF(AND(H6103=1,J6103&lt;&gt;""),E6103-J6103,"")</f>
        <v/>
      </c>
      <c r="T6103">
        <f>IF(G6103="","",MONTH(G6103))</f>
        <v/>
      </c>
    </row>
    <row r="6104">
      <c r="A6104" s="24" t="n">
        <v>2020</v>
      </c>
      <c r="B6104" s="24" t="n">
        <v>9</v>
      </c>
      <c r="C6104" s="24" t="n">
        <v>11</v>
      </c>
      <c r="D6104" s="24" t="n">
        <v>7</v>
      </c>
      <c r="E6104" s="24" t="n">
        <v>13.11</v>
      </c>
      <c r="F6104" s="25">
        <f>IF($E6104="","",DATE(IF($A6104="",nominal_year,$A6104),$B6104,$C6104)+($D6104-IF(LEFT(hour_conv,1)="1",1,0))/24)</f>
        <v/>
      </c>
      <c r="G6104" s="26">
        <f>IF(F6104="","",INT(F6104))</f>
        <v/>
      </c>
      <c r="H6104">
        <f>IF(G6104="","",IF(AND(MONTH(G6104)*100+DAY(G6104)&gt;=season_lo,MONTH(G6104)*100+DAY(G6104)&lt;=season_hi),1,0))</f>
        <v/>
      </c>
      <c r="I6104">
        <f>IF(G6104="","",G6104-first_day+1)</f>
        <v/>
      </c>
      <c r="J6104" s="27">
        <f>IF(I6104="","",INDEX(Daily!$J$2:$J$421,I6104))</f>
        <v/>
      </c>
      <c r="K6104" s="27">
        <f>IF(J6104="","",J6104+cat_offset)</f>
        <v/>
      </c>
      <c r="L6104" s="27">
        <f>IF(J6104="","",MAX(0,E6104-J6104)^2)</f>
        <v/>
      </c>
      <c r="M6104" s="27">
        <f>IF(J6104="","",MAX(0,E6104-(J6104+twcdh_off))^2)</f>
        <v/>
      </c>
      <c r="N6104" s="27">
        <f>IF(E6104="","",MAX(0,E6104-swcdh_thr)^2)</f>
        <v/>
      </c>
      <c r="O6104">
        <f>IF(K6104="","",ROUND(E6104-K6104,0))</f>
        <v/>
      </c>
      <c r="P6104">
        <f>IF(O6104="","",IF(O6104&gt;=1,O6104,0))</f>
        <v/>
      </c>
      <c r="Q6104" s="27">
        <f>IF(E6104="","",MAX(0,E6104-22))</f>
        <v/>
      </c>
      <c r="R6104" s="27">
        <f>IF(H6104=1,E6104,"")</f>
        <v/>
      </c>
      <c r="S6104" s="27">
        <f>IF(AND(H6104=1,J6104&lt;&gt;""),E6104-J6104,"")</f>
        <v/>
      </c>
      <c r="T6104">
        <f>IF(G6104="","",MONTH(G6104))</f>
        <v/>
      </c>
    </row>
    <row r="6105">
      <c r="A6105" s="24" t="n">
        <v>2020</v>
      </c>
      <c r="B6105" s="24" t="n">
        <v>9</v>
      </c>
      <c r="C6105" s="24" t="n">
        <v>11</v>
      </c>
      <c r="D6105" s="24" t="n">
        <v>8</v>
      </c>
      <c r="E6105" s="24" t="n">
        <v>13.64</v>
      </c>
      <c r="F6105" s="25">
        <f>IF($E6105="","",DATE(IF($A6105="",nominal_year,$A6105),$B6105,$C6105)+($D6105-IF(LEFT(hour_conv,1)="1",1,0))/24)</f>
        <v/>
      </c>
      <c r="G6105" s="26">
        <f>IF(F6105="","",INT(F6105))</f>
        <v/>
      </c>
      <c r="H6105">
        <f>IF(G6105="","",IF(AND(MONTH(G6105)*100+DAY(G6105)&gt;=season_lo,MONTH(G6105)*100+DAY(G6105)&lt;=season_hi),1,0))</f>
        <v/>
      </c>
      <c r="I6105">
        <f>IF(G6105="","",G6105-first_day+1)</f>
        <v/>
      </c>
      <c r="J6105" s="27">
        <f>IF(I6105="","",INDEX(Daily!$J$2:$J$421,I6105))</f>
        <v/>
      </c>
      <c r="K6105" s="27">
        <f>IF(J6105="","",J6105+cat_offset)</f>
        <v/>
      </c>
      <c r="L6105" s="27">
        <f>IF(J6105="","",MAX(0,E6105-J6105)^2)</f>
        <v/>
      </c>
      <c r="M6105" s="27">
        <f>IF(J6105="","",MAX(0,E6105-(J6105+twcdh_off))^2)</f>
        <v/>
      </c>
      <c r="N6105" s="27">
        <f>IF(E6105="","",MAX(0,E6105-swcdh_thr)^2)</f>
        <v/>
      </c>
      <c r="O6105">
        <f>IF(K6105="","",ROUND(E6105-K6105,0))</f>
        <v/>
      </c>
      <c r="P6105">
        <f>IF(O6105="","",IF(O6105&gt;=1,O6105,0))</f>
        <v/>
      </c>
      <c r="Q6105" s="27">
        <f>IF(E6105="","",MAX(0,E6105-22))</f>
        <v/>
      </c>
      <c r="R6105" s="27">
        <f>IF(H6105=1,E6105,"")</f>
        <v/>
      </c>
      <c r="S6105" s="27">
        <f>IF(AND(H6105=1,J6105&lt;&gt;""),E6105-J6105,"")</f>
        <v/>
      </c>
      <c r="T6105">
        <f>IF(G6105="","",MONTH(G6105))</f>
        <v/>
      </c>
    </row>
    <row r="6106">
      <c r="A6106" s="24" t="n">
        <v>2020</v>
      </c>
      <c r="B6106" s="24" t="n">
        <v>9</v>
      </c>
      <c r="C6106" s="24" t="n">
        <v>11</v>
      </c>
      <c r="D6106" s="24" t="n">
        <v>9</v>
      </c>
      <c r="E6106" s="24" t="n">
        <v>15.63</v>
      </c>
      <c r="F6106" s="25">
        <f>IF($E6106="","",DATE(IF($A6106="",nominal_year,$A6106),$B6106,$C6106)+($D6106-IF(LEFT(hour_conv,1)="1",1,0))/24)</f>
        <v/>
      </c>
      <c r="G6106" s="26">
        <f>IF(F6106="","",INT(F6106))</f>
        <v/>
      </c>
      <c r="H6106">
        <f>IF(G6106="","",IF(AND(MONTH(G6106)*100+DAY(G6106)&gt;=season_lo,MONTH(G6106)*100+DAY(G6106)&lt;=season_hi),1,0))</f>
        <v/>
      </c>
      <c r="I6106">
        <f>IF(G6106="","",G6106-first_day+1)</f>
        <v/>
      </c>
      <c r="J6106" s="27">
        <f>IF(I6106="","",INDEX(Daily!$J$2:$J$421,I6106))</f>
        <v/>
      </c>
      <c r="K6106" s="27">
        <f>IF(J6106="","",J6106+cat_offset)</f>
        <v/>
      </c>
      <c r="L6106" s="27">
        <f>IF(J6106="","",MAX(0,E6106-J6106)^2)</f>
        <v/>
      </c>
      <c r="M6106" s="27">
        <f>IF(J6106="","",MAX(0,E6106-(J6106+twcdh_off))^2)</f>
        <v/>
      </c>
      <c r="N6106" s="27">
        <f>IF(E6106="","",MAX(0,E6106-swcdh_thr)^2)</f>
        <v/>
      </c>
      <c r="O6106">
        <f>IF(K6106="","",ROUND(E6106-K6106,0))</f>
        <v/>
      </c>
      <c r="P6106">
        <f>IF(O6106="","",IF(O6106&gt;=1,O6106,0))</f>
        <v/>
      </c>
      <c r="Q6106" s="27">
        <f>IF(E6106="","",MAX(0,E6106-22))</f>
        <v/>
      </c>
      <c r="R6106" s="27">
        <f>IF(H6106=1,E6106,"")</f>
        <v/>
      </c>
      <c r="S6106" s="27">
        <f>IF(AND(H6106=1,J6106&lt;&gt;""),E6106-J6106,"")</f>
        <v/>
      </c>
      <c r="T6106">
        <f>IF(G6106="","",MONTH(G6106))</f>
        <v/>
      </c>
    </row>
    <row r="6107">
      <c r="A6107" s="24" t="n">
        <v>2020</v>
      </c>
      <c r="B6107" s="24" t="n">
        <v>9</v>
      </c>
      <c r="C6107" s="24" t="n">
        <v>11</v>
      </c>
      <c r="D6107" s="24" t="n">
        <v>10</v>
      </c>
      <c r="E6107" s="24" t="n">
        <v>16.39</v>
      </c>
      <c r="F6107" s="25">
        <f>IF($E6107="","",DATE(IF($A6107="",nominal_year,$A6107),$B6107,$C6107)+($D6107-IF(LEFT(hour_conv,1)="1",1,0))/24)</f>
        <v/>
      </c>
      <c r="G6107" s="26">
        <f>IF(F6107="","",INT(F6107))</f>
        <v/>
      </c>
      <c r="H6107">
        <f>IF(G6107="","",IF(AND(MONTH(G6107)*100+DAY(G6107)&gt;=season_lo,MONTH(G6107)*100+DAY(G6107)&lt;=season_hi),1,0))</f>
        <v/>
      </c>
      <c r="I6107">
        <f>IF(G6107="","",G6107-first_day+1)</f>
        <v/>
      </c>
      <c r="J6107" s="27">
        <f>IF(I6107="","",INDEX(Daily!$J$2:$J$421,I6107))</f>
        <v/>
      </c>
      <c r="K6107" s="27">
        <f>IF(J6107="","",J6107+cat_offset)</f>
        <v/>
      </c>
      <c r="L6107" s="27">
        <f>IF(J6107="","",MAX(0,E6107-J6107)^2)</f>
        <v/>
      </c>
      <c r="M6107" s="27">
        <f>IF(J6107="","",MAX(0,E6107-(J6107+twcdh_off))^2)</f>
        <v/>
      </c>
      <c r="N6107" s="27">
        <f>IF(E6107="","",MAX(0,E6107-swcdh_thr)^2)</f>
        <v/>
      </c>
      <c r="O6107">
        <f>IF(K6107="","",ROUND(E6107-K6107,0))</f>
        <v/>
      </c>
      <c r="P6107">
        <f>IF(O6107="","",IF(O6107&gt;=1,O6107,0))</f>
        <v/>
      </c>
      <c r="Q6107" s="27">
        <f>IF(E6107="","",MAX(0,E6107-22))</f>
        <v/>
      </c>
      <c r="R6107" s="27">
        <f>IF(H6107=1,E6107,"")</f>
        <v/>
      </c>
      <c r="S6107" s="27">
        <f>IF(AND(H6107=1,J6107&lt;&gt;""),E6107-J6107,"")</f>
        <v/>
      </c>
      <c r="T6107">
        <f>IF(G6107="","",MONTH(G6107))</f>
        <v/>
      </c>
    </row>
    <row r="6108">
      <c r="A6108" s="24" t="n">
        <v>2020</v>
      </c>
      <c r="B6108" s="24" t="n">
        <v>9</v>
      </c>
      <c r="C6108" s="24" t="n">
        <v>11</v>
      </c>
      <c r="D6108" s="24" t="n">
        <v>11</v>
      </c>
      <c r="E6108" s="24" t="n">
        <v>17.55</v>
      </c>
      <c r="F6108" s="25">
        <f>IF($E6108="","",DATE(IF($A6108="",nominal_year,$A6108),$B6108,$C6108)+($D6108-IF(LEFT(hour_conv,1)="1",1,0))/24)</f>
        <v/>
      </c>
      <c r="G6108" s="26">
        <f>IF(F6108="","",INT(F6108))</f>
        <v/>
      </c>
      <c r="H6108">
        <f>IF(G6108="","",IF(AND(MONTH(G6108)*100+DAY(G6108)&gt;=season_lo,MONTH(G6108)*100+DAY(G6108)&lt;=season_hi),1,0))</f>
        <v/>
      </c>
      <c r="I6108">
        <f>IF(G6108="","",G6108-first_day+1)</f>
        <v/>
      </c>
      <c r="J6108" s="27">
        <f>IF(I6108="","",INDEX(Daily!$J$2:$J$421,I6108))</f>
        <v/>
      </c>
      <c r="K6108" s="27">
        <f>IF(J6108="","",J6108+cat_offset)</f>
        <v/>
      </c>
      <c r="L6108" s="27">
        <f>IF(J6108="","",MAX(0,E6108-J6108)^2)</f>
        <v/>
      </c>
      <c r="M6108" s="27">
        <f>IF(J6108="","",MAX(0,E6108-(J6108+twcdh_off))^2)</f>
        <v/>
      </c>
      <c r="N6108" s="27">
        <f>IF(E6108="","",MAX(0,E6108-swcdh_thr)^2)</f>
        <v/>
      </c>
      <c r="O6108">
        <f>IF(K6108="","",ROUND(E6108-K6108,0))</f>
        <v/>
      </c>
      <c r="P6108">
        <f>IF(O6108="","",IF(O6108&gt;=1,O6108,0))</f>
        <v/>
      </c>
      <c r="Q6108" s="27">
        <f>IF(E6108="","",MAX(0,E6108-22))</f>
        <v/>
      </c>
      <c r="R6108" s="27">
        <f>IF(H6108=1,E6108,"")</f>
        <v/>
      </c>
      <c r="S6108" s="27">
        <f>IF(AND(H6108=1,J6108&lt;&gt;""),E6108-J6108,"")</f>
        <v/>
      </c>
      <c r="T6108">
        <f>IF(G6108="","",MONTH(G6108))</f>
        <v/>
      </c>
    </row>
    <row r="6109">
      <c r="A6109" s="24" t="n">
        <v>2020</v>
      </c>
      <c r="B6109" s="24" t="n">
        <v>9</v>
      </c>
      <c r="C6109" s="24" t="n">
        <v>11</v>
      </c>
      <c r="D6109" s="24" t="n">
        <v>12</v>
      </c>
      <c r="E6109" s="24" t="n">
        <v>18.43</v>
      </c>
      <c r="F6109" s="25">
        <f>IF($E6109="","",DATE(IF($A6109="",nominal_year,$A6109),$B6109,$C6109)+($D6109-IF(LEFT(hour_conv,1)="1",1,0))/24)</f>
        <v/>
      </c>
      <c r="G6109" s="26">
        <f>IF(F6109="","",INT(F6109))</f>
        <v/>
      </c>
      <c r="H6109">
        <f>IF(G6109="","",IF(AND(MONTH(G6109)*100+DAY(G6109)&gt;=season_lo,MONTH(G6109)*100+DAY(G6109)&lt;=season_hi),1,0))</f>
        <v/>
      </c>
      <c r="I6109">
        <f>IF(G6109="","",G6109-first_day+1)</f>
        <v/>
      </c>
      <c r="J6109" s="27">
        <f>IF(I6109="","",INDEX(Daily!$J$2:$J$421,I6109))</f>
        <v/>
      </c>
      <c r="K6109" s="27">
        <f>IF(J6109="","",J6109+cat_offset)</f>
        <v/>
      </c>
      <c r="L6109" s="27">
        <f>IF(J6109="","",MAX(0,E6109-J6109)^2)</f>
        <v/>
      </c>
      <c r="M6109" s="27">
        <f>IF(J6109="","",MAX(0,E6109-(J6109+twcdh_off))^2)</f>
        <v/>
      </c>
      <c r="N6109" s="27">
        <f>IF(E6109="","",MAX(0,E6109-swcdh_thr)^2)</f>
        <v/>
      </c>
      <c r="O6109">
        <f>IF(K6109="","",ROUND(E6109-K6109,0))</f>
        <v/>
      </c>
      <c r="P6109">
        <f>IF(O6109="","",IF(O6109&gt;=1,O6109,0))</f>
        <v/>
      </c>
      <c r="Q6109" s="27">
        <f>IF(E6109="","",MAX(0,E6109-22))</f>
        <v/>
      </c>
      <c r="R6109" s="27">
        <f>IF(H6109=1,E6109,"")</f>
        <v/>
      </c>
      <c r="S6109" s="27">
        <f>IF(AND(H6109=1,J6109&lt;&gt;""),E6109-J6109,"")</f>
        <v/>
      </c>
      <c r="T6109">
        <f>IF(G6109="","",MONTH(G6109))</f>
        <v/>
      </c>
    </row>
    <row r="6110">
      <c r="A6110" s="24" t="n">
        <v>2020</v>
      </c>
      <c r="B6110" s="24" t="n">
        <v>9</v>
      </c>
      <c r="C6110" s="24" t="n">
        <v>11</v>
      </c>
      <c r="D6110" s="24" t="n">
        <v>13</v>
      </c>
      <c r="E6110" s="24" t="n">
        <v>19.18</v>
      </c>
      <c r="F6110" s="25">
        <f>IF($E6110="","",DATE(IF($A6110="",nominal_year,$A6110),$B6110,$C6110)+($D6110-IF(LEFT(hour_conv,1)="1",1,0))/24)</f>
        <v/>
      </c>
      <c r="G6110" s="26">
        <f>IF(F6110="","",INT(F6110))</f>
        <v/>
      </c>
      <c r="H6110">
        <f>IF(G6110="","",IF(AND(MONTH(G6110)*100+DAY(G6110)&gt;=season_lo,MONTH(G6110)*100+DAY(G6110)&lt;=season_hi),1,0))</f>
        <v/>
      </c>
      <c r="I6110">
        <f>IF(G6110="","",G6110-first_day+1)</f>
        <v/>
      </c>
      <c r="J6110" s="27">
        <f>IF(I6110="","",INDEX(Daily!$J$2:$J$421,I6110))</f>
        <v/>
      </c>
      <c r="K6110" s="27">
        <f>IF(J6110="","",J6110+cat_offset)</f>
        <v/>
      </c>
      <c r="L6110" s="27">
        <f>IF(J6110="","",MAX(0,E6110-J6110)^2)</f>
        <v/>
      </c>
      <c r="M6110" s="27">
        <f>IF(J6110="","",MAX(0,E6110-(J6110+twcdh_off))^2)</f>
        <v/>
      </c>
      <c r="N6110" s="27">
        <f>IF(E6110="","",MAX(0,E6110-swcdh_thr)^2)</f>
        <v/>
      </c>
      <c r="O6110">
        <f>IF(K6110="","",ROUND(E6110-K6110,0))</f>
        <v/>
      </c>
      <c r="P6110">
        <f>IF(O6110="","",IF(O6110&gt;=1,O6110,0))</f>
        <v/>
      </c>
      <c r="Q6110" s="27">
        <f>IF(E6110="","",MAX(0,E6110-22))</f>
        <v/>
      </c>
      <c r="R6110" s="27">
        <f>IF(H6110=1,E6110,"")</f>
        <v/>
      </c>
      <c r="S6110" s="27">
        <f>IF(AND(H6110=1,J6110&lt;&gt;""),E6110-J6110,"")</f>
        <v/>
      </c>
      <c r="T6110">
        <f>IF(G6110="","",MONTH(G6110))</f>
        <v/>
      </c>
    </row>
    <row r="6111">
      <c r="A6111" s="24" t="n">
        <v>2020</v>
      </c>
      <c r="B6111" s="24" t="n">
        <v>9</v>
      </c>
      <c r="C6111" s="24" t="n">
        <v>11</v>
      </c>
      <c r="D6111" s="24" t="n">
        <v>14</v>
      </c>
      <c r="E6111" s="24" t="n">
        <v>19.58</v>
      </c>
      <c r="F6111" s="25">
        <f>IF($E6111="","",DATE(IF($A6111="",nominal_year,$A6111),$B6111,$C6111)+($D6111-IF(LEFT(hour_conv,1)="1",1,0))/24)</f>
        <v/>
      </c>
      <c r="G6111" s="26">
        <f>IF(F6111="","",INT(F6111))</f>
        <v/>
      </c>
      <c r="H6111">
        <f>IF(G6111="","",IF(AND(MONTH(G6111)*100+DAY(G6111)&gt;=season_lo,MONTH(G6111)*100+DAY(G6111)&lt;=season_hi),1,0))</f>
        <v/>
      </c>
      <c r="I6111">
        <f>IF(G6111="","",G6111-first_day+1)</f>
        <v/>
      </c>
      <c r="J6111" s="27">
        <f>IF(I6111="","",INDEX(Daily!$J$2:$J$421,I6111))</f>
        <v/>
      </c>
      <c r="K6111" s="27">
        <f>IF(J6111="","",J6111+cat_offset)</f>
        <v/>
      </c>
      <c r="L6111" s="27">
        <f>IF(J6111="","",MAX(0,E6111-J6111)^2)</f>
        <v/>
      </c>
      <c r="M6111" s="27">
        <f>IF(J6111="","",MAX(0,E6111-(J6111+twcdh_off))^2)</f>
        <v/>
      </c>
      <c r="N6111" s="27">
        <f>IF(E6111="","",MAX(0,E6111-swcdh_thr)^2)</f>
        <v/>
      </c>
      <c r="O6111">
        <f>IF(K6111="","",ROUND(E6111-K6111,0))</f>
        <v/>
      </c>
      <c r="P6111">
        <f>IF(O6111="","",IF(O6111&gt;=1,O6111,0))</f>
        <v/>
      </c>
      <c r="Q6111" s="27">
        <f>IF(E6111="","",MAX(0,E6111-22))</f>
        <v/>
      </c>
      <c r="R6111" s="27">
        <f>IF(H6111=1,E6111,"")</f>
        <v/>
      </c>
      <c r="S6111" s="27">
        <f>IF(AND(H6111=1,J6111&lt;&gt;""),E6111-J6111,"")</f>
        <v/>
      </c>
      <c r="T6111">
        <f>IF(G6111="","",MONTH(G6111))</f>
        <v/>
      </c>
    </row>
    <row r="6112">
      <c r="A6112" s="24" t="n">
        <v>2020</v>
      </c>
      <c r="B6112" s="24" t="n">
        <v>9</v>
      </c>
      <c r="C6112" s="24" t="n">
        <v>11</v>
      </c>
      <c r="D6112" s="24" t="n">
        <v>15</v>
      </c>
      <c r="E6112" s="24" t="n">
        <v>20</v>
      </c>
      <c r="F6112" s="25">
        <f>IF($E6112="","",DATE(IF($A6112="",nominal_year,$A6112),$B6112,$C6112)+($D6112-IF(LEFT(hour_conv,1)="1",1,0))/24)</f>
        <v/>
      </c>
      <c r="G6112" s="26">
        <f>IF(F6112="","",INT(F6112))</f>
        <v/>
      </c>
      <c r="H6112">
        <f>IF(G6112="","",IF(AND(MONTH(G6112)*100+DAY(G6112)&gt;=season_lo,MONTH(G6112)*100+DAY(G6112)&lt;=season_hi),1,0))</f>
        <v/>
      </c>
      <c r="I6112">
        <f>IF(G6112="","",G6112-first_day+1)</f>
        <v/>
      </c>
      <c r="J6112" s="27">
        <f>IF(I6112="","",INDEX(Daily!$J$2:$J$421,I6112))</f>
        <v/>
      </c>
      <c r="K6112" s="27">
        <f>IF(J6112="","",J6112+cat_offset)</f>
        <v/>
      </c>
      <c r="L6112" s="27">
        <f>IF(J6112="","",MAX(0,E6112-J6112)^2)</f>
        <v/>
      </c>
      <c r="M6112" s="27">
        <f>IF(J6112="","",MAX(0,E6112-(J6112+twcdh_off))^2)</f>
        <v/>
      </c>
      <c r="N6112" s="27">
        <f>IF(E6112="","",MAX(0,E6112-swcdh_thr)^2)</f>
        <v/>
      </c>
      <c r="O6112">
        <f>IF(K6112="","",ROUND(E6112-K6112,0))</f>
        <v/>
      </c>
      <c r="P6112">
        <f>IF(O6112="","",IF(O6112&gt;=1,O6112,0))</f>
        <v/>
      </c>
      <c r="Q6112" s="27">
        <f>IF(E6112="","",MAX(0,E6112-22))</f>
        <v/>
      </c>
      <c r="R6112" s="27">
        <f>IF(H6112=1,E6112,"")</f>
        <v/>
      </c>
      <c r="S6112" s="27">
        <f>IF(AND(H6112=1,J6112&lt;&gt;""),E6112-J6112,"")</f>
        <v/>
      </c>
      <c r="T6112">
        <f>IF(G6112="","",MONTH(G6112))</f>
        <v/>
      </c>
    </row>
    <row r="6113">
      <c r="A6113" s="24" t="n">
        <v>2020</v>
      </c>
      <c r="B6113" s="24" t="n">
        <v>9</v>
      </c>
      <c r="C6113" s="24" t="n">
        <v>11</v>
      </c>
      <c r="D6113" s="24" t="n">
        <v>16</v>
      </c>
      <c r="E6113" s="24" t="n">
        <v>20.62</v>
      </c>
      <c r="F6113" s="25">
        <f>IF($E6113="","",DATE(IF($A6113="",nominal_year,$A6113),$B6113,$C6113)+($D6113-IF(LEFT(hour_conv,1)="1",1,0))/24)</f>
        <v/>
      </c>
      <c r="G6113" s="26">
        <f>IF(F6113="","",INT(F6113))</f>
        <v/>
      </c>
      <c r="H6113">
        <f>IF(G6113="","",IF(AND(MONTH(G6113)*100+DAY(G6113)&gt;=season_lo,MONTH(G6113)*100+DAY(G6113)&lt;=season_hi),1,0))</f>
        <v/>
      </c>
      <c r="I6113">
        <f>IF(G6113="","",G6113-first_day+1)</f>
        <v/>
      </c>
      <c r="J6113" s="27">
        <f>IF(I6113="","",INDEX(Daily!$J$2:$J$421,I6113))</f>
        <v/>
      </c>
      <c r="K6113" s="27">
        <f>IF(J6113="","",J6113+cat_offset)</f>
        <v/>
      </c>
      <c r="L6113" s="27">
        <f>IF(J6113="","",MAX(0,E6113-J6113)^2)</f>
        <v/>
      </c>
      <c r="M6113" s="27">
        <f>IF(J6113="","",MAX(0,E6113-(J6113+twcdh_off))^2)</f>
        <v/>
      </c>
      <c r="N6113" s="27">
        <f>IF(E6113="","",MAX(0,E6113-swcdh_thr)^2)</f>
        <v/>
      </c>
      <c r="O6113">
        <f>IF(K6113="","",ROUND(E6113-K6113,0))</f>
        <v/>
      </c>
      <c r="P6113">
        <f>IF(O6113="","",IF(O6113&gt;=1,O6113,0))</f>
        <v/>
      </c>
      <c r="Q6113" s="27">
        <f>IF(E6113="","",MAX(0,E6113-22))</f>
        <v/>
      </c>
      <c r="R6113" s="27">
        <f>IF(H6113=1,E6113,"")</f>
        <v/>
      </c>
      <c r="S6113" s="27">
        <f>IF(AND(H6113=1,J6113&lt;&gt;""),E6113-J6113,"")</f>
        <v/>
      </c>
      <c r="T6113">
        <f>IF(G6113="","",MONTH(G6113))</f>
        <v/>
      </c>
    </row>
    <row r="6114">
      <c r="A6114" s="24" t="n">
        <v>2020</v>
      </c>
      <c r="B6114" s="24" t="n">
        <v>9</v>
      </c>
      <c r="C6114" s="24" t="n">
        <v>11</v>
      </c>
      <c r="D6114" s="24" t="n">
        <v>17</v>
      </c>
      <c r="E6114" s="24" t="n">
        <v>20.35</v>
      </c>
      <c r="F6114" s="25">
        <f>IF($E6114="","",DATE(IF($A6114="",nominal_year,$A6114),$B6114,$C6114)+($D6114-IF(LEFT(hour_conv,1)="1",1,0))/24)</f>
        <v/>
      </c>
      <c r="G6114" s="26">
        <f>IF(F6114="","",INT(F6114))</f>
        <v/>
      </c>
      <c r="H6114">
        <f>IF(G6114="","",IF(AND(MONTH(G6114)*100+DAY(G6114)&gt;=season_lo,MONTH(G6114)*100+DAY(G6114)&lt;=season_hi),1,0))</f>
        <v/>
      </c>
      <c r="I6114">
        <f>IF(G6114="","",G6114-first_day+1)</f>
        <v/>
      </c>
      <c r="J6114" s="27">
        <f>IF(I6114="","",INDEX(Daily!$J$2:$J$421,I6114))</f>
        <v/>
      </c>
      <c r="K6114" s="27">
        <f>IF(J6114="","",J6114+cat_offset)</f>
        <v/>
      </c>
      <c r="L6114" s="27">
        <f>IF(J6114="","",MAX(0,E6114-J6114)^2)</f>
        <v/>
      </c>
      <c r="M6114" s="27">
        <f>IF(J6114="","",MAX(0,E6114-(J6114+twcdh_off))^2)</f>
        <v/>
      </c>
      <c r="N6114" s="27">
        <f>IF(E6114="","",MAX(0,E6114-swcdh_thr)^2)</f>
        <v/>
      </c>
      <c r="O6114">
        <f>IF(K6114="","",ROUND(E6114-K6114,0))</f>
        <v/>
      </c>
      <c r="P6114">
        <f>IF(O6114="","",IF(O6114&gt;=1,O6114,0))</f>
        <v/>
      </c>
      <c r="Q6114" s="27">
        <f>IF(E6114="","",MAX(0,E6114-22))</f>
        <v/>
      </c>
      <c r="R6114" s="27">
        <f>IF(H6114=1,E6114,"")</f>
        <v/>
      </c>
      <c r="S6114" s="27">
        <f>IF(AND(H6114=1,J6114&lt;&gt;""),E6114-J6114,"")</f>
        <v/>
      </c>
      <c r="T6114">
        <f>IF(G6114="","",MONTH(G6114))</f>
        <v/>
      </c>
    </row>
    <row r="6115">
      <c r="A6115" s="24" t="n">
        <v>2020</v>
      </c>
      <c r="B6115" s="24" t="n">
        <v>9</v>
      </c>
      <c r="C6115" s="24" t="n">
        <v>11</v>
      </c>
      <c r="D6115" s="24" t="n">
        <v>18</v>
      </c>
      <c r="E6115" s="24" t="n">
        <v>20.52</v>
      </c>
      <c r="F6115" s="25">
        <f>IF($E6115="","",DATE(IF($A6115="",nominal_year,$A6115),$B6115,$C6115)+($D6115-IF(LEFT(hour_conv,1)="1",1,0))/24)</f>
        <v/>
      </c>
      <c r="G6115" s="26">
        <f>IF(F6115="","",INT(F6115))</f>
        <v/>
      </c>
      <c r="H6115">
        <f>IF(G6115="","",IF(AND(MONTH(G6115)*100+DAY(G6115)&gt;=season_lo,MONTH(G6115)*100+DAY(G6115)&lt;=season_hi),1,0))</f>
        <v/>
      </c>
      <c r="I6115">
        <f>IF(G6115="","",G6115-first_day+1)</f>
        <v/>
      </c>
      <c r="J6115" s="27">
        <f>IF(I6115="","",INDEX(Daily!$J$2:$J$421,I6115))</f>
        <v/>
      </c>
      <c r="K6115" s="27">
        <f>IF(J6115="","",J6115+cat_offset)</f>
        <v/>
      </c>
      <c r="L6115" s="27">
        <f>IF(J6115="","",MAX(0,E6115-J6115)^2)</f>
        <v/>
      </c>
      <c r="M6115" s="27">
        <f>IF(J6115="","",MAX(0,E6115-(J6115+twcdh_off))^2)</f>
        <v/>
      </c>
      <c r="N6115" s="27">
        <f>IF(E6115="","",MAX(0,E6115-swcdh_thr)^2)</f>
        <v/>
      </c>
      <c r="O6115">
        <f>IF(K6115="","",ROUND(E6115-K6115,0))</f>
        <v/>
      </c>
      <c r="P6115">
        <f>IF(O6115="","",IF(O6115&gt;=1,O6115,0))</f>
        <v/>
      </c>
      <c r="Q6115" s="27">
        <f>IF(E6115="","",MAX(0,E6115-22))</f>
        <v/>
      </c>
      <c r="R6115" s="27">
        <f>IF(H6115=1,E6115,"")</f>
        <v/>
      </c>
      <c r="S6115" s="27">
        <f>IF(AND(H6115=1,J6115&lt;&gt;""),E6115-J6115,"")</f>
        <v/>
      </c>
      <c r="T6115">
        <f>IF(G6115="","",MONTH(G6115))</f>
        <v/>
      </c>
    </row>
    <row r="6116">
      <c r="A6116" s="24" t="n">
        <v>2020</v>
      </c>
      <c r="B6116" s="24" t="n">
        <v>9</v>
      </c>
      <c r="C6116" s="24" t="n">
        <v>11</v>
      </c>
      <c r="D6116" s="24" t="n">
        <v>19</v>
      </c>
      <c r="E6116" s="24" t="n">
        <v>18.9</v>
      </c>
      <c r="F6116" s="25">
        <f>IF($E6116="","",DATE(IF($A6116="",nominal_year,$A6116),$B6116,$C6116)+($D6116-IF(LEFT(hour_conv,1)="1",1,0))/24)</f>
        <v/>
      </c>
      <c r="G6116" s="26">
        <f>IF(F6116="","",INT(F6116))</f>
        <v/>
      </c>
      <c r="H6116">
        <f>IF(G6116="","",IF(AND(MONTH(G6116)*100+DAY(G6116)&gt;=season_lo,MONTH(G6116)*100+DAY(G6116)&lt;=season_hi),1,0))</f>
        <v/>
      </c>
      <c r="I6116">
        <f>IF(G6116="","",G6116-first_day+1)</f>
        <v/>
      </c>
      <c r="J6116" s="27">
        <f>IF(I6116="","",INDEX(Daily!$J$2:$J$421,I6116))</f>
        <v/>
      </c>
      <c r="K6116" s="27">
        <f>IF(J6116="","",J6116+cat_offset)</f>
        <v/>
      </c>
      <c r="L6116" s="27">
        <f>IF(J6116="","",MAX(0,E6116-J6116)^2)</f>
        <v/>
      </c>
      <c r="M6116" s="27">
        <f>IF(J6116="","",MAX(0,E6116-(J6116+twcdh_off))^2)</f>
        <v/>
      </c>
      <c r="N6116" s="27">
        <f>IF(E6116="","",MAX(0,E6116-swcdh_thr)^2)</f>
        <v/>
      </c>
      <c r="O6116">
        <f>IF(K6116="","",ROUND(E6116-K6116,0))</f>
        <v/>
      </c>
      <c r="P6116">
        <f>IF(O6116="","",IF(O6116&gt;=1,O6116,0))</f>
        <v/>
      </c>
      <c r="Q6116" s="27">
        <f>IF(E6116="","",MAX(0,E6116-22))</f>
        <v/>
      </c>
      <c r="R6116" s="27">
        <f>IF(H6116=1,E6116,"")</f>
        <v/>
      </c>
      <c r="S6116" s="27">
        <f>IF(AND(H6116=1,J6116&lt;&gt;""),E6116-J6116,"")</f>
        <v/>
      </c>
      <c r="T6116">
        <f>IF(G6116="","",MONTH(G6116))</f>
        <v/>
      </c>
    </row>
    <row r="6117">
      <c r="A6117" s="24" t="n">
        <v>2020</v>
      </c>
      <c r="B6117" s="24" t="n">
        <v>9</v>
      </c>
      <c r="C6117" s="24" t="n">
        <v>11</v>
      </c>
      <c r="D6117" s="24" t="n">
        <v>20</v>
      </c>
      <c r="E6117" s="24" t="n">
        <v>18.14</v>
      </c>
      <c r="F6117" s="25">
        <f>IF($E6117="","",DATE(IF($A6117="",nominal_year,$A6117),$B6117,$C6117)+($D6117-IF(LEFT(hour_conv,1)="1",1,0))/24)</f>
        <v/>
      </c>
      <c r="G6117" s="26">
        <f>IF(F6117="","",INT(F6117))</f>
        <v/>
      </c>
      <c r="H6117">
        <f>IF(G6117="","",IF(AND(MONTH(G6117)*100+DAY(G6117)&gt;=season_lo,MONTH(G6117)*100+DAY(G6117)&lt;=season_hi),1,0))</f>
        <v/>
      </c>
      <c r="I6117">
        <f>IF(G6117="","",G6117-first_day+1)</f>
        <v/>
      </c>
      <c r="J6117" s="27">
        <f>IF(I6117="","",INDEX(Daily!$J$2:$J$421,I6117))</f>
        <v/>
      </c>
      <c r="K6117" s="27">
        <f>IF(J6117="","",J6117+cat_offset)</f>
        <v/>
      </c>
      <c r="L6117" s="27">
        <f>IF(J6117="","",MAX(0,E6117-J6117)^2)</f>
        <v/>
      </c>
      <c r="M6117" s="27">
        <f>IF(J6117="","",MAX(0,E6117-(J6117+twcdh_off))^2)</f>
        <v/>
      </c>
      <c r="N6117" s="27">
        <f>IF(E6117="","",MAX(0,E6117-swcdh_thr)^2)</f>
        <v/>
      </c>
      <c r="O6117">
        <f>IF(K6117="","",ROUND(E6117-K6117,0))</f>
        <v/>
      </c>
      <c r="P6117">
        <f>IF(O6117="","",IF(O6117&gt;=1,O6117,0))</f>
        <v/>
      </c>
      <c r="Q6117" s="27">
        <f>IF(E6117="","",MAX(0,E6117-22))</f>
        <v/>
      </c>
      <c r="R6117" s="27">
        <f>IF(H6117=1,E6117,"")</f>
        <v/>
      </c>
      <c r="S6117" s="27">
        <f>IF(AND(H6117=1,J6117&lt;&gt;""),E6117-J6117,"")</f>
        <v/>
      </c>
      <c r="T6117">
        <f>IF(G6117="","",MONTH(G6117))</f>
        <v/>
      </c>
    </row>
    <row r="6118">
      <c r="A6118" s="24" t="n">
        <v>2020</v>
      </c>
      <c r="B6118" s="24" t="n">
        <v>9</v>
      </c>
      <c r="C6118" s="24" t="n">
        <v>11</v>
      </c>
      <c r="D6118" s="24" t="n">
        <v>21</v>
      </c>
      <c r="E6118" s="24" t="n">
        <v>16.92</v>
      </c>
      <c r="F6118" s="25">
        <f>IF($E6118="","",DATE(IF($A6118="",nominal_year,$A6118),$B6118,$C6118)+($D6118-IF(LEFT(hour_conv,1)="1",1,0))/24)</f>
        <v/>
      </c>
      <c r="G6118" s="26">
        <f>IF(F6118="","",INT(F6118))</f>
        <v/>
      </c>
      <c r="H6118">
        <f>IF(G6118="","",IF(AND(MONTH(G6118)*100+DAY(G6118)&gt;=season_lo,MONTH(G6118)*100+DAY(G6118)&lt;=season_hi),1,0))</f>
        <v/>
      </c>
      <c r="I6118">
        <f>IF(G6118="","",G6118-first_day+1)</f>
        <v/>
      </c>
      <c r="J6118" s="27">
        <f>IF(I6118="","",INDEX(Daily!$J$2:$J$421,I6118))</f>
        <v/>
      </c>
      <c r="K6118" s="27">
        <f>IF(J6118="","",J6118+cat_offset)</f>
        <v/>
      </c>
      <c r="L6118" s="27">
        <f>IF(J6118="","",MAX(0,E6118-J6118)^2)</f>
        <v/>
      </c>
      <c r="M6118" s="27">
        <f>IF(J6118="","",MAX(0,E6118-(J6118+twcdh_off))^2)</f>
        <v/>
      </c>
      <c r="N6118" s="27">
        <f>IF(E6118="","",MAX(0,E6118-swcdh_thr)^2)</f>
        <v/>
      </c>
      <c r="O6118">
        <f>IF(K6118="","",ROUND(E6118-K6118,0))</f>
        <v/>
      </c>
      <c r="P6118">
        <f>IF(O6118="","",IF(O6118&gt;=1,O6118,0))</f>
        <v/>
      </c>
      <c r="Q6118" s="27">
        <f>IF(E6118="","",MAX(0,E6118-22))</f>
        <v/>
      </c>
      <c r="R6118" s="27">
        <f>IF(H6118=1,E6118,"")</f>
        <v/>
      </c>
      <c r="S6118" s="27">
        <f>IF(AND(H6118=1,J6118&lt;&gt;""),E6118-J6118,"")</f>
        <v/>
      </c>
      <c r="T6118">
        <f>IF(G6118="","",MONTH(G6118))</f>
        <v/>
      </c>
    </row>
    <row r="6119">
      <c r="A6119" s="24" t="n">
        <v>2020</v>
      </c>
      <c r="B6119" s="24" t="n">
        <v>9</v>
      </c>
      <c r="C6119" s="24" t="n">
        <v>11</v>
      </c>
      <c r="D6119" s="24" t="n">
        <v>22</v>
      </c>
      <c r="E6119" s="24" t="n">
        <v>16.78</v>
      </c>
      <c r="F6119" s="25">
        <f>IF($E6119="","",DATE(IF($A6119="",nominal_year,$A6119),$B6119,$C6119)+($D6119-IF(LEFT(hour_conv,1)="1",1,0))/24)</f>
        <v/>
      </c>
      <c r="G6119" s="26">
        <f>IF(F6119="","",INT(F6119))</f>
        <v/>
      </c>
      <c r="H6119">
        <f>IF(G6119="","",IF(AND(MONTH(G6119)*100+DAY(G6119)&gt;=season_lo,MONTH(G6119)*100+DAY(G6119)&lt;=season_hi),1,0))</f>
        <v/>
      </c>
      <c r="I6119">
        <f>IF(G6119="","",G6119-first_day+1)</f>
        <v/>
      </c>
      <c r="J6119" s="27">
        <f>IF(I6119="","",INDEX(Daily!$J$2:$J$421,I6119))</f>
        <v/>
      </c>
      <c r="K6119" s="27">
        <f>IF(J6119="","",J6119+cat_offset)</f>
        <v/>
      </c>
      <c r="L6119" s="27">
        <f>IF(J6119="","",MAX(0,E6119-J6119)^2)</f>
        <v/>
      </c>
      <c r="M6119" s="27">
        <f>IF(J6119="","",MAX(0,E6119-(J6119+twcdh_off))^2)</f>
        <v/>
      </c>
      <c r="N6119" s="27">
        <f>IF(E6119="","",MAX(0,E6119-swcdh_thr)^2)</f>
        <v/>
      </c>
      <c r="O6119">
        <f>IF(K6119="","",ROUND(E6119-K6119,0))</f>
        <v/>
      </c>
      <c r="P6119">
        <f>IF(O6119="","",IF(O6119&gt;=1,O6119,0))</f>
        <v/>
      </c>
      <c r="Q6119" s="27">
        <f>IF(E6119="","",MAX(0,E6119-22))</f>
        <v/>
      </c>
      <c r="R6119" s="27">
        <f>IF(H6119=1,E6119,"")</f>
        <v/>
      </c>
      <c r="S6119" s="27">
        <f>IF(AND(H6119=1,J6119&lt;&gt;""),E6119-J6119,"")</f>
        <v/>
      </c>
      <c r="T6119">
        <f>IF(G6119="","",MONTH(G6119))</f>
        <v/>
      </c>
    </row>
    <row r="6120">
      <c r="A6120" s="24" t="n">
        <v>2020</v>
      </c>
      <c r="B6120" s="24" t="n">
        <v>9</v>
      </c>
      <c r="C6120" s="24" t="n">
        <v>11</v>
      </c>
      <c r="D6120" s="24" t="n">
        <v>23</v>
      </c>
      <c r="E6120" s="24" t="n">
        <v>14.66</v>
      </c>
      <c r="F6120" s="25">
        <f>IF($E6120="","",DATE(IF($A6120="",nominal_year,$A6120),$B6120,$C6120)+($D6120-IF(LEFT(hour_conv,1)="1",1,0))/24)</f>
        <v/>
      </c>
      <c r="G6120" s="26">
        <f>IF(F6120="","",INT(F6120))</f>
        <v/>
      </c>
      <c r="H6120">
        <f>IF(G6120="","",IF(AND(MONTH(G6120)*100+DAY(G6120)&gt;=season_lo,MONTH(G6120)*100+DAY(G6120)&lt;=season_hi),1,0))</f>
        <v/>
      </c>
      <c r="I6120">
        <f>IF(G6120="","",G6120-first_day+1)</f>
        <v/>
      </c>
      <c r="J6120" s="27">
        <f>IF(I6120="","",INDEX(Daily!$J$2:$J$421,I6120))</f>
        <v/>
      </c>
      <c r="K6120" s="27">
        <f>IF(J6120="","",J6120+cat_offset)</f>
        <v/>
      </c>
      <c r="L6120" s="27">
        <f>IF(J6120="","",MAX(0,E6120-J6120)^2)</f>
        <v/>
      </c>
      <c r="M6120" s="27">
        <f>IF(J6120="","",MAX(0,E6120-(J6120+twcdh_off))^2)</f>
        <v/>
      </c>
      <c r="N6120" s="27">
        <f>IF(E6120="","",MAX(0,E6120-swcdh_thr)^2)</f>
        <v/>
      </c>
      <c r="O6120">
        <f>IF(K6120="","",ROUND(E6120-K6120,0))</f>
        <v/>
      </c>
      <c r="P6120">
        <f>IF(O6120="","",IF(O6120&gt;=1,O6120,0))</f>
        <v/>
      </c>
      <c r="Q6120" s="27">
        <f>IF(E6120="","",MAX(0,E6120-22))</f>
        <v/>
      </c>
      <c r="R6120" s="27">
        <f>IF(H6120=1,E6120,"")</f>
        <v/>
      </c>
      <c r="S6120" s="27">
        <f>IF(AND(H6120=1,J6120&lt;&gt;""),E6120-J6120,"")</f>
        <v/>
      </c>
      <c r="T6120">
        <f>IF(G6120="","",MONTH(G6120))</f>
        <v/>
      </c>
    </row>
    <row r="6121">
      <c r="A6121" s="24" t="n">
        <v>2020</v>
      </c>
      <c r="B6121" s="24" t="n">
        <v>9</v>
      </c>
      <c r="C6121" s="24" t="n">
        <v>11</v>
      </c>
      <c r="D6121" s="24" t="n">
        <v>24</v>
      </c>
      <c r="E6121" s="24" t="n">
        <v>14.44</v>
      </c>
      <c r="F6121" s="25">
        <f>IF($E6121="","",DATE(IF($A6121="",nominal_year,$A6121),$B6121,$C6121)+($D6121-IF(LEFT(hour_conv,1)="1",1,0))/24)</f>
        <v/>
      </c>
      <c r="G6121" s="26">
        <f>IF(F6121="","",INT(F6121))</f>
        <v/>
      </c>
      <c r="H6121">
        <f>IF(G6121="","",IF(AND(MONTH(G6121)*100+DAY(G6121)&gt;=season_lo,MONTH(G6121)*100+DAY(G6121)&lt;=season_hi),1,0))</f>
        <v/>
      </c>
      <c r="I6121">
        <f>IF(G6121="","",G6121-first_day+1)</f>
        <v/>
      </c>
      <c r="J6121" s="27">
        <f>IF(I6121="","",INDEX(Daily!$J$2:$J$421,I6121))</f>
        <v/>
      </c>
      <c r="K6121" s="27">
        <f>IF(J6121="","",J6121+cat_offset)</f>
        <v/>
      </c>
      <c r="L6121" s="27">
        <f>IF(J6121="","",MAX(0,E6121-J6121)^2)</f>
        <v/>
      </c>
      <c r="M6121" s="27">
        <f>IF(J6121="","",MAX(0,E6121-(J6121+twcdh_off))^2)</f>
        <v/>
      </c>
      <c r="N6121" s="27">
        <f>IF(E6121="","",MAX(0,E6121-swcdh_thr)^2)</f>
        <v/>
      </c>
      <c r="O6121">
        <f>IF(K6121="","",ROUND(E6121-K6121,0))</f>
        <v/>
      </c>
      <c r="P6121">
        <f>IF(O6121="","",IF(O6121&gt;=1,O6121,0))</f>
        <v/>
      </c>
      <c r="Q6121" s="27">
        <f>IF(E6121="","",MAX(0,E6121-22))</f>
        <v/>
      </c>
      <c r="R6121" s="27">
        <f>IF(H6121=1,E6121,"")</f>
        <v/>
      </c>
      <c r="S6121" s="27">
        <f>IF(AND(H6121=1,J6121&lt;&gt;""),E6121-J6121,"")</f>
        <v/>
      </c>
      <c r="T6121">
        <f>IF(G6121="","",MONTH(G6121))</f>
        <v/>
      </c>
    </row>
    <row r="6122">
      <c r="A6122" s="24" t="n">
        <v>2020</v>
      </c>
      <c r="B6122" s="24" t="n">
        <v>9</v>
      </c>
      <c r="C6122" s="24" t="n">
        <v>12</v>
      </c>
      <c r="D6122" s="24" t="n">
        <v>1</v>
      </c>
      <c r="E6122" s="24" t="n">
        <v>13.72</v>
      </c>
      <c r="F6122" s="25">
        <f>IF($E6122="","",DATE(IF($A6122="",nominal_year,$A6122),$B6122,$C6122)+($D6122-IF(LEFT(hour_conv,1)="1",1,0))/24)</f>
        <v/>
      </c>
      <c r="G6122" s="26">
        <f>IF(F6122="","",INT(F6122))</f>
        <v/>
      </c>
      <c r="H6122">
        <f>IF(G6122="","",IF(AND(MONTH(G6122)*100+DAY(G6122)&gt;=season_lo,MONTH(G6122)*100+DAY(G6122)&lt;=season_hi),1,0))</f>
        <v/>
      </c>
      <c r="I6122">
        <f>IF(G6122="","",G6122-first_day+1)</f>
        <v/>
      </c>
      <c r="J6122" s="27">
        <f>IF(I6122="","",INDEX(Daily!$J$2:$J$421,I6122))</f>
        <v/>
      </c>
      <c r="K6122" s="27">
        <f>IF(J6122="","",J6122+cat_offset)</f>
        <v/>
      </c>
      <c r="L6122" s="27">
        <f>IF(J6122="","",MAX(0,E6122-J6122)^2)</f>
        <v/>
      </c>
      <c r="M6122" s="27">
        <f>IF(J6122="","",MAX(0,E6122-(J6122+twcdh_off))^2)</f>
        <v/>
      </c>
      <c r="N6122" s="27">
        <f>IF(E6122="","",MAX(0,E6122-swcdh_thr)^2)</f>
        <v/>
      </c>
      <c r="O6122">
        <f>IF(K6122="","",ROUND(E6122-K6122,0))</f>
        <v/>
      </c>
      <c r="P6122">
        <f>IF(O6122="","",IF(O6122&gt;=1,O6122,0))</f>
        <v/>
      </c>
      <c r="Q6122" s="27">
        <f>IF(E6122="","",MAX(0,E6122-22))</f>
        <v/>
      </c>
      <c r="R6122" s="27">
        <f>IF(H6122=1,E6122,"")</f>
        <v/>
      </c>
      <c r="S6122" s="27">
        <f>IF(AND(H6122=1,J6122&lt;&gt;""),E6122-J6122,"")</f>
        <v/>
      </c>
      <c r="T6122">
        <f>IF(G6122="","",MONTH(G6122))</f>
        <v/>
      </c>
    </row>
    <row r="6123">
      <c r="A6123" s="24" t="n">
        <v>2020</v>
      </c>
      <c r="B6123" s="24" t="n">
        <v>9</v>
      </c>
      <c r="C6123" s="24" t="n">
        <v>12</v>
      </c>
      <c r="D6123" s="24" t="n">
        <v>2</v>
      </c>
      <c r="E6123" s="24" t="n">
        <v>12.43</v>
      </c>
      <c r="F6123" s="25">
        <f>IF($E6123="","",DATE(IF($A6123="",nominal_year,$A6123),$B6123,$C6123)+($D6123-IF(LEFT(hour_conv,1)="1",1,0))/24)</f>
        <v/>
      </c>
      <c r="G6123" s="26">
        <f>IF(F6123="","",INT(F6123))</f>
        <v/>
      </c>
      <c r="H6123">
        <f>IF(G6123="","",IF(AND(MONTH(G6123)*100+DAY(G6123)&gt;=season_lo,MONTH(G6123)*100+DAY(G6123)&lt;=season_hi),1,0))</f>
        <v/>
      </c>
      <c r="I6123">
        <f>IF(G6123="","",G6123-first_day+1)</f>
        <v/>
      </c>
      <c r="J6123" s="27">
        <f>IF(I6123="","",INDEX(Daily!$J$2:$J$421,I6123))</f>
        <v/>
      </c>
      <c r="K6123" s="27">
        <f>IF(J6123="","",J6123+cat_offset)</f>
        <v/>
      </c>
      <c r="L6123" s="27">
        <f>IF(J6123="","",MAX(0,E6123-J6123)^2)</f>
        <v/>
      </c>
      <c r="M6123" s="27">
        <f>IF(J6123="","",MAX(0,E6123-(J6123+twcdh_off))^2)</f>
        <v/>
      </c>
      <c r="N6123" s="27">
        <f>IF(E6123="","",MAX(0,E6123-swcdh_thr)^2)</f>
        <v/>
      </c>
      <c r="O6123">
        <f>IF(K6123="","",ROUND(E6123-K6123,0))</f>
        <v/>
      </c>
      <c r="P6123">
        <f>IF(O6123="","",IF(O6123&gt;=1,O6123,0))</f>
        <v/>
      </c>
      <c r="Q6123" s="27">
        <f>IF(E6123="","",MAX(0,E6123-22))</f>
        <v/>
      </c>
      <c r="R6123" s="27">
        <f>IF(H6123=1,E6123,"")</f>
        <v/>
      </c>
      <c r="S6123" s="27">
        <f>IF(AND(H6123=1,J6123&lt;&gt;""),E6123-J6123,"")</f>
        <v/>
      </c>
      <c r="T6123">
        <f>IF(G6123="","",MONTH(G6123))</f>
        <v/>
      </c>
    </row>
    <row r="6124">
      <c r="A6124" s="24" t="n">
        <v>2020</v>
      </c>
      <c r="B6124" s="24" t="n">
        <v>9</v>
      </c>
      <c r="C6124" s="24" t="n">
        <v>12</v>
      </c>
      <c r="D6124" s="24" t="n">
        <v>3</v>
      </c>
      <c r="E6124" s="24" t="n">
        <v>12.35</v>
      </c>
      <c r="F6124" s="25">
        <f>IF($E6124="","",DATE(IF($A6124="",nominal_year,$A6124),$B6124,$C6124)+($D6124-IF(LEFT(hour_conv,1)="1",1,0))/24)</f>
        <v/>
      </c>
      <c r="G6124" s="26">
        <f>IF(F6124="","",INT(F6124))</f>
        <v/>
      </c>
      <c r="H6124">
        <f>IF(G6124="","",IF(AND(MONTH(G6124)*100+DAY(G6124)&gt;=season_lo,MONTH(G6124)*100+DAY(G6124)&lt;=season_hi),1,0))</f>
        <v/>
      </c>
      <c r="I6124">
        <f>IF(G6124="","",G6124-first_day+1)</f>
        <v/>
      </c>
      <c r="J6124" s="27">
        <f>IF(I6124="","",INDEX(Daily!$J$2:$J$421,I6124))</f>
        <v/>
      </c>
      <c r="K6124" s="27">
        <f>IF(J6124="","",J6124+cat_offset)</f>
        <v/>
      </c>
      <c r="L6124" s="27">
        <f>IF(J6124="","",MAX(0,E6124-J6124)^2)</f>
        <v/>
      </c>
      <c r="M6124" s="27">
        <f>IF(J6124="","",MAX(0,E6124-(J6124+twcdh_off))^2)</f>
        <v/>
      </c>
      <c r="N6124" s="27">
        <f>IF(E6124="","",MAX(0,E6124-swcdh_thr)^2)</f>
        <v/>
      </c>
      <c r="O6124">
        <f>IF(K6124="","",ROUND(E6124-K6124,0))</f>
        <v/>
      </c>
      <c r="P6124">
        <f>IF(O6124="","",IF(O6124&gt;=1,O6124,0))</f>
        <v/>
      </c>
      <c r="Q6124" s="27">
        <f>IF(E6124="","",MAX(0,E6124-22))</f>
        <v/>
      </c>
      <c r="R6124" s="27">
        <f>IF(H6124=1,E6124,"")</f>
        <v/>
      </c>
      <c r="S6124" s="27">
        <f>IF(AND(H6124=1,J6124&lt;&gt;""),E6124-J6124,"")</f>
        <v/>
      </c>
      <c r="T6124">
        <f>IF(G6124="","",MONTH(G6124))</f>
        <v/>
      </c>
    </row>
    <row r="6125">
      <c r="A6125" s="24" t="n">
        <v>2020</v>
      </c>
      <c r="B6125" s="24" t="n">
        <v>9</v>
      </c>
      <c r="C6125" s="24" t="n">
        <v>12</v>
      </c>
      <c r="D6125" s="24" t="n">
        <v>4</v>
      </c>
      <c r="E6125" s="24" t="n">
        <v>11.08</v>
      </c>
      <c r="F6125" s="25">
        <f>IF($E6125="","",DATE(IF($A6125="",nominal_year,$A6125),$B6125,$C6125)+($D6125-IF(LEFT(hour_conv,1)="1",1,0))/24)</f>
        <v/>
      </c>
      <c r="G6125" s="26">
        <f>IF(F6125="","",INT(F6125))</f>
        <v/>
      </c>
      <c r="H6125">
        <f>IF(G6125="","",IF(AND(MONTH(G6125)*100+DAY(G6125)&gt;=season_lo,MONTH(G6125)*100+DAY(G6125)&lt;=season_hi),1,0))</f>
        <v/>
      </c>
      <c r="I6125">
        <f>IF(G6125="","",G6125-first_day+1)</f>
        <v/>
      </c>
      <c r="J6125" s="27">
        <f>IF(I6125="","",INDEX(Daily!$J$2:$J$421,I6125))</f>
        <v/>
      </c>
      <c r="K6125" s="27">
        <f>IF(J6125="","",J6125+cat_offset)</f>
        <v/>
      </c>
      <c r="L6125" s="27">
        <f>IF(J6125="","",MAX(0,E6125-J6125)^2)</f>
        <v/>
      </c>
      <c r="M6125" s="27">
        <f>IF(J6125="","",MAX(0,E6125-(J6125+twcdh_off))^2)</f>
        <v/>
      </c>
      <c r="N6125" s="27">
        <f>IF(E6125="","",MAX(0,E6125-swcdh_thr)^2)</f>
        <v/>
      </c>
      <c r="O6125">
        <f>IF(K6125="","",ROUND(E6125-K6125,0))</f>
        <v/>
      </c>
      <c r="P6125">
        <f>IF(O6125="","",IF(O6125&gt;=1,O6125,0))</f>
        <v/>
      </c>
      <c r="Q6125" s="27">
        <f>IF(E6125="","",MAX(0,E6125-22))</f>
        <v/>
      </c>
      <c r="R6125" s="27">
        <f>IF(H6125=1,E6125,"")</f>
        <v/>
      </c>
      <c r="S6125" s="27">
        <f>IF(AND(H6125=1,J6125&lt;&gt;""),E6125-J6125,"")</f>
        <v/>
      </c>
      <c r="T6125">
        <f>IF(G6125="","",MONTH(G6125))</f>
        <v/>
      </c>
    </row>
    <row r="6126">
      <c r="A6126" s="24" t="n">
        <v>2020</v>
      </c>
      <c r="B6126" s="24" t="n">
        <v>9</v>
      </c>
      <c r="C6126" s="24" t="n">
        <v>12</v>
      </c>
      <c r="D6126" s="24" t="n">
        <v>5</v>
      </c>
      <c r="E6126" s="24" t="n">
        <v>11.91</v>
      </c>
      <c r="F6126" s="25">
        <f>IF($E6126="","",DATE(IF($A6126="",nominal_year,$A6126),$B6126,$C6126)+($D6126-IF(LEFT(hour_conv,1)="1",1,0))/24)</f>
        <v/>
      </c>
      <c r="G6126" s="26">
        <f>IF(F6126="","",INT(F6126))</f>
        <v/>
      </c>
      <c r="H6126">
        <f>IF(G6126="","",IF(AND(MONTH(G6126)*100+DAY(G6126)&gt;=season_lo,MONTH(G6126)*100+DAY(G6126)&lt;=season_hi),1,0))</f>
        <v/>
      </c>
      <c r="I6126">
        <f>IF(G6126="","",G6126-first_day+1)</f>
        <v/>
      </c>
      <c r="J6126" s="27">
        <f>IF(I6126="","",INDEX(Daily!$J$2:$J$421,I6126))</f>
        <v/>
      </c>
      <c r="K6126" s="27">
        <f>IF(J6126="","",J6126+cat_offset)</f>
        <v/>
      </c>
      <c r="L6126" s="27">
        <f>IF(J6126="","",MAX(0,E6126-J6126)^2)</f>
        <v/>
      </c>
      <c r="M6126" s="27">
        <f>IF(J6126="","",MAX(0,E6126-(J6126+twcdh_off))^2)</f>
        <v/>
      </c>
      <c r="N6126" s="27">
        <f>IF(E6126="","",MAX(0,E6126-swcdh_thr)^2)</f>
        <v/>
      </c>
      <c r="O6126">
        <f>IF(K6126="","",ROUND(E6126-K6126,0))</f>
        <v/>
      </c>
      <c r="P6126">
        <f>IF(O6126="","",IF(O6126&gt;=1,O6126,0))</f>
        <v/>
      </c>
      <c r="Q6126" s="27">
        <f>IF(E6126="","",MAX(0,E6126-22))</f>
        <v/>
      </c>
      <c r="R6126" s="27">
        <f>IF(H6126=1,E6126,"")</f>
        <v/>
      </c>
      <c r="S6126" s="27">
        <f>IF(AND(H6126=1,J6126&lt;&gt;""),E6126-J6126,"")</f>
        <v/>
      </c>
      <c r="T6126">
        <f>IF(G6126="","",MONTH(G6126))</f>
        <v/>
      </c>
    </row>
    <row r="6127">
      <c r="A6127" s="24" t="n">
        <v>2020</v>
      </c>
      <c r="B6127" s="24" t="n">
        <v>9</v>
      </c>
      <c r="C6127" s="24" t="n">
        <v>12</v>
      </c>
      <c r="D6127" s="24" t="n">
        <v>6</v>
      </c>
      <c r="E6127" s="24" t="n">
        <v>11.82</v>
      </c>
      <c r="F6127" s="25">
        <f>IF($E6127="","",DATE(IF($A6127="",nominal_year,$A6127),$B6127,$C6127)+($D6127-IF(LEFT(hour_conv,1)="1",1,0))/24)</f>
        <v/>
      </c>
      <c r="G6127" s="26">
        <f>IF(F6127="","",INT(F6127))</f>
        <v/>
      </c>
      <c r="H6127">
        <f>IF(G6127="","",IF(AND(MONTH(G6127)*100+DAY(G6127)&gt;=season_lo,MONTH(G6127)*100+DAY(G6127)&lt;=season_hi),1,0))</f>
        <v/>
      </c>
      <c r="I6127">
        <f>IF(G6127="","",G6127-first_day+1)</f>
        <v/>
      </c>
      <c r="J6127" s="27">
        <f>IF(I6127="","",INDEX(Daily!$J$2:$J$421,I6127))</f>
        <v/>
      </c>
      <c r="K6127" s="27">
        <f>IF(J6127="","",J6127+cat_offset)</f>
        <v/>
      </c>
      <c r="L6127" s="27">
        <f>IF(J6127="","",MAX(0,E6127-J6127)^2)</f>
        <v/>
      </c>
      <c r="M6127" s="27">
        <f>IF(J6127="","",MAX(0,E6127-(J6127+twcdh_off))^2)</f>
        <v/>
      </c>
      <c r="N6127" s="27">
        <f>IF(E6127="","",MAX(0,E6127-swcdh_thr)^2)</f>
        <v/>
      </c>
      <c r="O6127">
        <f>IF(K6127="","",ROUND(E6127-K6127,0))</f>
        <v/>
      </c>
      <c r="P6127">
        <f>IF(O6127="","",IF(O6127&gt;=1,O6127,0))</f>
        <v/>
      </c>
      <c r="Q6127" s="27">
        <f>IF(E6127="","",MAX(0,E6127-22))</f>
        <v/>
      </c>
      <c r="R6127" s="27">
        <f>IF(H6127=1,E6127,"")</f>
        <v/>
      </c>
      <c r="S6127" s="27">
        <f>IF(AND(H6127=1,J6127&lt;&gt;""),E6127-J6127,"")</f>
        <v/>
      </c>
      <c r="T6127">
        <f>IF(G6127="","",MONTH(G6127))</f>
        <v/>
      </c>
    </row>
    <row r="6128">
      <c r="A6128" s="24" t="n">
        <v>2020</v>
      </c>
      <c r="B6128" s="24" t="n">
        <v>9</v>
      </c>
      <c r="C6128" s="24" t="n">
        <v>12</v>
      </c>
      <c r="D6128" s="24" t="n">
        <v>7</v>
      </c>
      <c r="E6128" s="24" t="n">
        <v>13.2</v>
      </c>
      <c r="F6128" s="25">
        <f>IF($E6128="","",DATE(IF($A6128="",nominal_year,$A6128),$B6128,$C6128)+($D6128-IF(LEFT(hour_conv,1)="1",1,0))/24)</f>
        <v/>
      </c>
      <c r="G6128" s="26">
        <f>IF(F6128="","",INT(F6128))</f>
        <v/>
      </c>
      <c r="H6128">
        <f>IF(G6128="","",IF(AND(MONTH(G6128)*100+DAY(G6128)&gt;=season_lo,MONTH(G6128)*100+DAY(G6128)&lt;=season_hi),1,0))</f>
        <v/>
      </c>
      <c r="I6128">
        <f>IF(G6128="","",G6128-first_day+1)</f>
        <v/>
      </c>
      <c r="J6128" s="27">
        <f>IF(I6128="","",INDEX(Daily!$J$2:$J$421,I6128))</f>
        <v/>
      </c>
      <c r="K6128" s="27">
        <f>IF(J6128="","",J6128+cat_offset)</f>
        <v/>
      </c>
      <c r="L6128" s="27">
        <f>IF(J6128="","",MAX(0,E6128-J6128)^2)</f>
        <v/>
      </c>
      <c r="M6128" s="27">
        <f>IF(J6128="","",MAX(0,E6128-(J6128+twcdh_off))^2)</f>
        <v/>
      </c>
      <c r="N6128" s="27">
        <f>IF(E6128="","",MAX(0,E6128-swcdh_thr)^2)</f>
        <v/>
      </c>
      <c r="O6128">
        <f>IF(K6128="","",ROUND(E6128-K6128,0))</f>
        <v/>
      </c>
      <c r="P6128">
        <f>IF(O6128="","",IF(O6128&gt;=1,O6128,0))</f>
        <v/>
      </c>
      <c r="Q6128" s="27">
        <f>IF(E6128="","",MAX(0,E6128-22))</f>
        <v/>
      </c>
      <c r="R6128" s="27">
        <f>IF(H6128=1,E6128,"")</f>
        <v/>
      </c>
      <c r="S6128" s="27">
        <f>IF(AND(H6128=1,J6128&lt;&gt;""),E6128-J6128,"")</f>
        <v/>
      </c>
      <c r="T6128">
        <f>IF(G6128="","",MONTH(G6128))</f>
        <v/>
      </c>
    </row>
    <row r="6129">
      <c r="A6129" s="24" t="n">
        <v>2020</v>
      </c>
      <c r="B6129" s="24" t="n">
        <v>9</v>
      </c>
      <c r="C6129" s="24" t="n">
        <v>12</v>
      </c>
      <c r="D6129" s="24" t="n">
        <v>8</v>
      </c>
      <c r="E6129" s="24" t="n">
        <v>14</v>
      </c>
      <c r="F6129" s="25">
        <f>IF($E6129="","",DATE(IF($A6129="",nominal_year,$A6129),$B6129,$C6129)+($D6129-IF(LEFT(hour_conv,1)="1",1,0))/24)</f>
        <v/>
      </c>
      <c r="G6129" s="26">
        <f>IF(F6129="","",INT(F6129))</f>
        <v/>
      </c>
      <c r="H6129">
        <f>IF(G6129="","",IF(AND(MONTH(G6129)*100+DAY(G6129)&gt;=season_lo,MONTH(G6129)*100+DAY(G6129)&lt;=season_hi),1,0))</f>
        <v/>
      </c>
      <c r="I6129">
        <f>IF(G6129="","",G6129-first_day+1)</f>
        <v/>
      </c>
      <c r="J6129" s="27">
        <f>IF(I6129="","",INDEX(Daily!$J$2:$J$421,I6129))</f>
        <v/>
      </c>
      <c r="K6129" s="27">
        <f>IF(J6129="","",J6129+cat_offset)</f>
        <v/>
      </c>
      <c r="L6129" s="27">
        <f>IF(J6129="","",MAX(0,E6129-J6129)^2)</f>
        <v/>
      </c>
      <c r="M6129" s="27">
        <f>IF(J6129="","",MAX(0,E6129-(J6129+twcdh_off))^2)</f>
        <v/>
      </c>
      <c r="N6129" s="27">
        <f>IF(E6129="","",MAX(0,E6129-swcdh_thr)^2)</f>
        <v/>
      </c>
      <c r="O6129">
        <f>IF(K6129="","",ROUND(E6129-K6129,0))</f>
        <v/>
      </c>
      <c r="P6129">
        <f>IF(O6129="","",IF(O6129&gt;=1,O6129,0))</f>
        <v/>
      </c>
      <c r="Q6129" s="27">
        <f>IF(E6129="","",MAX(0,E6129-22))</f>
        <v/>
      </c>
      <c r="R6129" s="27">
        <f>IF(H6129=1,E6129,"")</f>
        <v/>
      </c>
      <c r="S6129" s="27">
        <f>IF(AND(H6129=1,J6129&lt;&gt;""),E6129-J6129,"")</f>
        <v/>
      </c>
      <c r="T6129">
        <f>IF(G6129="","",MONTH(G6129))</f>
        <v/>
      </c>
    </row>
    <row r="6130">
      <c r="A6130" s="24" t="n">
        <v>2020</v>
      </c>
      <c r="B6130" s="24" t="n">
        <v>9</v>
      </c>
      <c r="C6130" s="24" t="n">
        <v>12</v>
      </c>
      <c r="D6130" s="24" t="n">
        <v>9</v>
      </c>
      <c r="E6130" s="24" t="n">
        <v>14.69</v>
      </c>
      <c r="F6130" s="25">
        <f>IF($E6130="","",DATE(IF($A6130="",nominal_year,$A6130),$B6130,$C6130)+($D6130-IF(LEFT(hour_conv,1)="1",1,0))/24)</f>
        <v/>
      </c>
      <c r="G6130" s="26">
        <f>IF(F6130="","",INT(F6130))</f>
        <v/>
      </c>
      <c r="H6130">
        <f>IF(G6130="","",IF(AND(MONTH(G6130)*100+DAY(G6130)&gt;=season_lo,MONTH(G6130)*100+DAY(G6130)&lt;=season_hi),1,0))</f>
        <v/>
      </c>
      <c r="I6130">
        <f>IF(G6130="","",G6130-first_day+1)</f>
        <v/>
      </c>
      <c r="J6130" s="27">
        <f>IF(I6130="","",INDEX(Daily!$J$2:$J$421,I6130))</f>
        <v/>
      </c>
      <c r="K6130" s="27">
        <f>IF(J6130="","",J6130+cat_offset)</f>
        <v/>
      </c>
      <c r="L6130" s="27">
        <f>IF(J6130="","",MAX(0,E6130-J6130)^2)</f>
        <v/>
      </c>
      <c r="M6130" s="27">
        <f>IF(J6130="","",MAX(0,E6130-(J6130+twcdh_off))^2)</f>
        <v/>
      </c>
      <c r="N6130" s="27">
        <f>IF(E6130="","",MAX(0,E6130-swcdh_thr)^2)</f>
        <v/>
      </c>
      <c r="O6130">
        <f>IF(K6130="","",ROUND(E6130-K6130,0))</f>
        <v/>
      </c>
      <c r="P6130">
        <f>IF(O6130="","",IF(O6130&gt;=1,O6130,0))</f>
        <v/>
      </c>
      <c r="Q6130" s="27">
        <f>IF(E6130="","",MAX(0,E6130-22))</f>
        <v/>
      </c>
      <c r="R6130" s="27">
        <f>IF(H6130=1,E6130,"")</f>
        <v/>
      </c>
      <c r="S6130" s="27">
        <f>IF(AND(H6130=1,J6130&lt;&gt;""),E6130-J6130,"")</f>
        <v/>
      </c>
      <c r="T6130">
        <f>IF(G6130="","",MONTH(G6130))</f>
        <v/>
      </c>
    </row>
    <row r="6131">
      <c r="A6131" s="24" t="n">
        <v>2020</v>
      </c>
      <c r="B6131" s="24" t="n">
        <v>9</v>
      </c>
      <c r="C6131" s="24" t="n">
        <v>12</v>
      </c>
      <c r="D6131" s="24" t="n">
        <v>10</v>
      </c>
      <c r="E6131" s="24" t="n">
        <v>16.45</v>
      </c>
      <c r="F6131" s="25">
        <f>IF($E6131="","",DATE(IF($A6131="",nominal_year,$A6131),$B6131,$C6131)+($D6131-IF(LEFT(hour_conv,1)="1",1,0))/24)</f>
        <v/>
      </c>
      <c r="G6131" s="26">
        <f>IF(F6131="","",INT(F6131))</f>
        <v/>
      </c>
      <c r="H6131">
        <f>IF(G6131="","",IF(AND(MONTH(G6131)*100+DAY(G6131)&gt;=season_lo,MONTH(G6131)*100+DAY(G6131)&lt;=season_hi),1,0))</f>
        <v/>
      </c>
      <c r="I6131">
        <f>IF(G6131="","",G6131-first_day+1)</f>
        <v/>
      </c>
      <c r="J6131" s="27">
        <f>IF(I6131="","",INDEX(Daily!$J$2:$J$421,I6131))</f>
        <v/>
      </c>
      <c r="K6131" s="27">
        <f>IF(J6131="","",J6131+cat_offset)</f>
        <v/>
      </c>
      <c r="L6131" s="27">
        <f>IF(J6131="","",MAX(0,E6131-J6131)^2)</f>
        <v/>
      </c>
      <c r="M6131" s="27">
        <f>IF(J6131="","",MAX(0,E6131-(J6131+twcdh_off))^2)</f>
        <v/>
      </c>
      <c r="N6131" s="27">
        <f>IF(E6131="","",MAX(0,E6131-swcdh_thr)^2)</f>
        <v/>
      </c>
      <c r="O6131">
        <f>IF(K6131="","",ROUND(E6131-K6131,0))</f>
        <v/>
      </c>
      <c r="P6131">
        <f>IF(O6131="","",IF(O6131&gt;=1,O6131,0))</f>
        <v/>
      </c>
      <c r="Q6131" s="27">
        <f>IF(E6131="","",MAX(0,E6131-22))</f>
        <v/>
      </c>
      <c r="R6131" s="27">
        <f>IF(H6131=1,E6131,"")</f>
        <v/>
      </c>
      <c r="S6131" s="27">
        <f>IF(AND(H6131=1,J6131&lt;&gt;""),E6131-J6131,"")</f>
        <v/>
      </c>
      <c r="T6131">
        <f>IF(G6131="","",MONTH(G6131))</f>
        <v/>
      </c>
    </row>
    <row r="6132">
      <c r="A6132" s="24" t="n">
        <v>2020</v>
      </c>
      <c r="B6132" s="24" t="n">
        <v>9</v>
      </c>
      <c r="C6132" s="24" t="n">
        <v>12</v>
      </c>
      <c r="D6132" s="24" t="n">
        <v>11</v>
      </c>
      <c r="E6132" s="24" t="n">
        <v>17.29</v>
      </c>
      <c r="F6132" s="25">
        <f>IF($E6132="","",DATE(IF($A6132="",nominal_year,$A6132),$B6132,$C6132)+($D6132-IF(LEFT(hour_conv,1)="1",1,0))/24)</f>
        <v/>
      </c>
      <c r="G6132" s="26">
        <f>IF(F6132="","",INT(F6132))</f>
        <v/>
      </c>
      <c r="H6132">
        <f>IF(G6132="","",IF(AND(MONTH(G6132)*100+DAY(G6132)&gt;=season_lo,MONTH(G6132)*100+DAY(G6132)&lt;=season_hi),1,0))</f>
        <v/>
      </c>
      <c r="I6132">
        <f>IF(G6132="","",G6132-first_day+1)</f>
        <v/>
      </c>
      <c r="J6132" s="27">
        <f>IF(I6132="","",INDEX(Daily!$J$2:$J$421,I6132))</f>
        <v/>
      </c>
      <c r="K6132" s="27">
        <f>IF(J6132="","",J6132+cat_offset)</f>
        <v/>
      </c>
      <c r="L6132" s="27">
        <f>IF(J6132="","",MAX(0,E6132-J6132)^2)</f>
        <v/>
      </c>
      <c r="M6132" s="27">
        <f>IF(J6132="","",MAX(0,E6132-(J6132+twcdh_off))^2)</f>
        <v/>
      </c>
      <c r="N6132" s="27">
        <f>IF(E6132="","",MAX(0,E6132-swcdh_thr)^2)</f>
        <v/>
      </c>
      <c r="O6132">
        <f>IF(K6132="","",ROUND(E6132-K6132,0))</f>
        <v/>
      </c>
      <c r="P6132">
        <f>IF(O6132="","",IF(O6132&gt;=1,O6132,0))</f>
        <v/>
      </c>
      <c r="Q6132" s="27">
        <f>IF(E6132="","",MAX(0,E6132-22))</f>
        <v/>
      </c>
      <c r="R6132" s="27">
        <f>IF(H6132=1,E6132,"")</f>
        <v/>
      </c>
      <c r="S6132" s="27">
        <f>IF(AND(H6132=1,J6132&lt;&gt;""),E6132-J6132,"")</f>
        <v/>
      </c>
      <c r="T6132">
        <f>IF(G6132="","",MONTH(G6132))</f>
        <v/>
      </c>
    </row>
    <row r="6133">
      <c r="A6133" s="24" t="n">
        <v>2020</v>
      </c>
      <c r="B6133" s="24" t="n">
        <v>9</v>
      </c>
      <c r="C6133" s="24" t="n">
        <v>12</v>
      </c>
      <c r="D6133" s="24" t="n">
        <v>12</v>
      </c>
      <c r="E6133" s="24" t="n">
        <v>17.94</v>
      </c>
      <c r="F6133" s="25">
        <f>IF($E6133="","",DATE(IF($A6133="",nominal_year,$A6133),$B6133,$C6133)+($D6133-IF(LEFT(hour_conv,1)="1",1,0))/24)</f>
        <v/>
      </c>
      <c r="G6133" s="26">
        <f>IF(F6133="","",INT(F6133))</f>
        <v/>
      </c>
      <c r="H6133">
        <f>IF(G6133="","",IF(AND(MONTH(G6133)*100+DAY(G6133)&gt;=season_lo,MONTH(G6133)*100+DAY(G6133)&lt;=season_hi),1,0))</f>
        <v/>
      </c>
      <c r="I6133">
        <f>IF(G6133="","",G6133-first_day+1)</f>
        <v/>
      </c>
      <c r="J6133" s="27">
        <f>IF(I6133="","",INDEX(Daily!$J$2:$J$421,I6133))</f>
        <v/>
      </c>
      <c r="K6133" s="27">
        <f>IF(J6133="","",J6133+cat_offset)</f>
        <v/>
      </c>
      <c r="L6133" s="27">
        <f>IF(J6133="","",MAX(0,E6133-J6133)^2)</f>
        <v/>
      </c>
      <c r="M6133" s="27">
        <f>IF(J6133="","",MAX(0,E6133-(J6133+twcdh_off))^2)</f>
        <v/>
      </c>
      <c r="N6133" s="27">
        <f>IF(E6133="","",MAX(0,E6133-swcdh_thr)^2)</f>
        <v/>
      </c>
      <c r="O6133">
        <f>IF(K6133="","",ROUND(E6133-K6133,0))</f>
        <v/>
      </c>
      <c r="P6133">
        <f>IF(O6133="","",IF(O6133&gt;=1,O6133,0))</f>
        <v/>
      </c>
      <c r="Q6133" s="27">
        <f>IF(E6133="","",MAX(0,E6133-22))</f>
        <v/>
      </c>
      <c r="R6133" s="27">
        <f>IF(H6133=1,E6133,"")</f>
        <v/>
      </c>
      <c r="S6133" s="27">
        <f>IF(AND(H6133=1,J6133&lt;&gt;""),E6133-J6133,"")</f>
        <v/>
      </c>
      <c r="T6133">
        <f>IF(G6133="","",MONTH(G6133))</f>
        <v/>
      </c>
    </row>
    <row r="6134">
      <c r="A6134" s="24" t="n">
        <v>2020</v>
      </c>
      <c r="B6134" s="24" t="n">
        <v>9</v>
      </c>
      <c r="C6134" s="24" t="n">
        <v>12</v>
      </c>
      <c r="D6134" s="24" t="n">
        <v>13</v>
      </c>
      <c r="E6134" s="24" t="n">
        <v>18.8</v>
      </c>
      <c r="F6134" s="25">
        <f>IF($E6134="","",DATE(IF($A6134="",nominal_year,$A6134),$B6134,$C6134)+($D6134-IF(LEFT(hour_conv,1)="1",1,0))/24)</f>
        <v/>
      </c>
      <c r="G6134" s="26">
        <f>IF(F6134="","",INT(F6134))</f>
        <v/>
      </c>
      <c r="H6134">
        <f>IF(G6134="","",IF(AND(MONTH(G6134)*100+DAY(G6134)&gt;=season_lo,MONTH(G6134)*100+DAY(G6134)&lt;=season_hi),1,0))</f>
        <v/>
      </c>
      <c r="I6134">
        <f>IF(G6134="","",G6134-first_day+1)</f>
        <v/>
      </c>
      <c r="J6134" s="27">
        <f>IF(I6134="","",INDEX(Daily!$J$2:$J$421,I6134))</f>
        <v/>
      </c>
      <c r="K6134" s="27">
        <f>IF(J6134="","",J6134+cat_offset)</f>
        <v/>
      </c>
      <c r="L6134" s="27">
        <f>IF(J6134="","",MAX(0,E6134-J6134)^2)</f>
        <v/>
      </c>
      <c r="M6134" s="27">
        <f>IF(J6134="","",MAX(0,E6134-(J6134+twcdh_off))^2)</f>
        <v/>
      </c>
      <c r="N6134" s="27">
        <f>IF(E6134="","",MAX(0,E6134-swcdh_thr)^2)</f>
        <v/>
      </c>
      <c r="O6134">
        <f>IF(K6134="","",ROUND(E6134-K6134,0))</f>
        <v/>
      </c>
      <c r="P6134">
        <f>IF(O6134="","",IF(O6134&gt;=1,O6134,0))</f>
        <v/>
      </c>
      <c r="Q6134" s="27">
        <f>IF(E6134="","",MAX(0,E6134-22))</f>
        <v/>
      </c>
      <c r="R6134" s="27">
        <f>IF(H6134=1,E6134,"")</f>
        <v/>
      </c>
      <c r="S6134" s="27">
        <f>IF(AND(H6134=1,J6134&lt;&gt;""),E6134-J6134,"")</f>
        <v/>
      </c>
      <c r="T6134">
        <f>IF(G6134="","",MONTH(G6134))</f>
        <v/>
      </c>
    </row>
    <row r="6135">
      <c r="A6135" s="24" t="n">
        <v>2020</v>
      </c>
      <c r="B6135" s="24" t="n">
        <v>9</v>
      </c>
      <c r="C6135" s="24" t="n">
        <v>12</v>
      </c>
      <c r="D6135" s="24" t="n">
        <v>14</v>
      </c>
      <c r="E6135" s="24" t="n">
        <v>19.08</v>
      </c>
      <c r="F6135" s="25">
        <f>IF($E6135="","",DATE(IF($A6135="",nominal_year,$A6135),$B6135,$C6135)+($D6135-IF(LEFT(hour_conv,1)="1",1,0))/24)</f>
        <v/>
      </c>
      <c r="G6135" s="26">
        <f>IF(F6135="","",INT(F6135))</f>
        <v/>
      </c>
      <c r="H6135">
        <f>IF(G6135="","",IF(AND(MONTH(G6135)*100+DAY(G6135)&gt;=season_lo,MONTH(G6135)*100+DAY(G6135)&lt;=season_hi),1,0))</f>
        <v/>
      </c>
      <c r="I6135">
        <f>IF(G6135="","",G6135-first_day+1)</f>
        <v/>
      </c>
      <c r="J6135" s="27">
        <f>IF(I6135="","",INDEX(Daily!$J$2:$J$421,I6135))</f>
        <v/>
      </c>
      <c r="K6135" s="27">
        <f>IF(J6135="","",J6135+cat_offset)</f>
        <v/>
      </c>
      <c r="L6135" s="27">
        <f>IF(J6135="","",MAX(0,E6135-J6135)^2)</f>
        <v/>
      </c>
      <c r="M6135" s="27">
        <f>IF(J6135="","",MAX(0,E6135-(J6135+twcdh_off))^2)</f>
        <v/>
      </c>
      <c r="N6135" s="27">
        <f>IF(E6135="","",MAX(0,E6135-swcdh_thr)^2)</f>
        <v/>
      </c>
      <c r="O6135">
        <f>IF(K6135="","",ROUND(E6135-K6135,0))</f>
        <v/>
      </c>
      <c r="P6135">
        <f>IF(O6135="","",IF(O6135&gt;=1,O6135,0))</f>
        <v/>
      </c>
      <c r="Q6135" s="27">
        <f>IF(E6135="","",MAX(0,E6135-22))</f>
        <v/>
      </c>
      <c r="R6135" s="27">
        <f>IF(H6135=1,E6135,"")</f>
        <v/>
      </c>
      <c r="S6135" s="27">
        <f>IF(AND(H6135=1,J6135&lt;&gt;""),E6135-J6135,"")</f>
        <v/>
      </c>
      <c r="T6135">
        <f>IF(G6135="","",MONTH(G6135))</f>
        <v/>
      </c>
    </row>
    <row r="6136">
      <c r="A6136" s="24" t="n">
        <v>2020</v>
      </c>
      <c r="B6136" s="24" t="n">
        <v>9</v>
      </c>
      <c r="C6136" s="24" t="n">
        <v>12</v>
      </c>
      <c r="D6136" s="24" t="n">
        <v>15</v>
      </c>
      <c r="E6136" s="24" t="n">
        <v>20</v>
      </c>
      <c r="F6136" s="25">
        <f>IF($E6136="","",DATE(IF($A6136="",nominal_year,$A6136),$B6136,$C6136)+($D6136-IF(LEFT(hour_conv,1)="1",1,0))/24)</f>
        <v/>
      </c>
      <c r="G6136" s="26">
        <f>IF(F6136="","",INT(F6136))</f>
        <v/>
      </c>
      <c r="H6136">
        <f>IF(G6136="","",IF(AND(MONTH(G6136)*100+DAY(G6136)&gt;=season_lo,MONTH(G6136)*100+DAY(G6136)&lt;=season_hi),1,0))</f>
        <v/>
      </c>
      <c r="I6136">
        <f>IF(G6136="","",G6136-first_day+1)</f>
        <v/>
      </c>
      <c r="J6136" s="27">
        <f>IF(I6136="","",INDEX(Daily!$J$2:$J$421,I6136))</f>
        <v/>
      </c>
      <c r="K6136" s="27">
        <f>IF(J6136="","",J6136+cat_offset)</f>
        <v/>
      </c>
      <c r="L6136" s="27">
        <f>IF(J6136="","",MAX(0,E6136-J6136)^2)</f>
        <v/>
      </c>
      <c r="M6136" s="27">
        <f>IF(J6136="","",MAX(0,E6136-(J6136+twcdh_off))^2)</f>
        <v/>
      </c>
      <c r="N6136" s="27">
        <f>IF(E6136="","",MAX(0,E6136-swcdh_thr)^2)</f>
        <v/>
      </c>
      <c r="O6136">
        <f>IF(K6136="","",ROUND(E6136-K6136,0))</f>
        <v/>
      </c>
      <c r="P6136">
        <f>IF(O6136="","",IF(O6136&gt;=1,O6136,0))</f>
        <v/>
      </c>
      <c r="Q6136" s="27">
        <f>IF(E6136="","",MAX(0,E6136-22))</f>
        <v/>
      </c>
      <c r="R6136" s="27">
        <f>IF(H6136=1,E6136,"")</f>
        <v/>
      </c>
      <c r="S6136" s="27">
        <f>IF(AND(H6136=1,J6136&lt;&gt;""),E6136-J6136,"")</f>
        <v/>
      </c>
      <c r="T6136">
        <f>IF(G6136="","",MONTH(G6136))</f>
        <v/>
      </c>
    </row>
    <row r="6137">
      <c r="A6137" s="24" t="n">
        <v>2020</v>
      </c>
      <c r="B6137" s="24" t="n">
        <v>9</v>
      </c>
      <c r="C6137" s="24" t="n">
        <v>12</v>
      </c>
      <c r="D6137" s="24" t="n">
        <v>16</v>
      </c>
      <c r="E6137" s="24" t="n">
        <v>21.05</v>
      </c>
      <c r="F6137" s="25">
        <f>IF($E6137="","",DATE(IF($A6137="",nominal_year,$A6137),$B6137,$C6137)+($D6137-IF(LEFT(hour_conv,1)="1",1,0))/24)</f>
        <v/>
      </c>
      <c r="G6137" s="26">
        <f>IF(F6137="","",INT(F6137))</f>
        <v/>
      </c>
      <c r="H6137">
        <f>IF(G6137="","",IF(AND(MONTH(G6137)*100+DAY(G6137)&gt;=season_lo,MONTH(G6137)*100+DAY(G6137)&lt;=season_hi),1,0))</f>
        <v/>
      </c>
      <c r="I6137">
        <f>IF(G6137="","",G6137-first_day+1)</f>
        <v/>
      </c>
      <c r="J6137" s="27">
        <f>IF(I6137="","",INDEX(Daily!$J$2:$J$421,I6137))</f>
        <v/>
      </c>
      <c r="K6137" s="27">
        <f>IF(J6137="","",J6137+cat_offset)</f>
        <v/>
      </c>
      <c r="L6137" s="27">
        <f>IF(J6137="","",MAX(0,E6137-J6137)^2)</f>
        <v/>
      </c>
      <c r="M6137" s="27">
        <f>IF(J6137="","",MAX(0,E6137-(J6137+twcdh_off))^2)</f>
        <v/>
      </c>
      <c r="N6137" s="27">
        <f>IF(E6137="","",MAX(0,E6137-swcdh_thr)^2)</f>
        <v/>
      </c>
      <c r="O6137">
        <f>IF(K6137="","",ROUND(E6137-K6137,0))</f>
        <v/>
      </c>
      <c r="P6137">
        <f>IF(O6137="","",IF(O6137&gt;=1,O6137,0))</f>
        <v/>
      </c>
      <c r="Q6137" s="27">
        <f>IF(E6137="","",MAX(0,E6137-22))</f>
        <v/>
      </c>
      <c r="R6137" s="27">
        <f>IF(H6137=1,E6137,"")</f>
        <v/>
      </c>
      <c r="S6137" s="27">
        <f>IF(AND(H6137=1,J6137&lt;&gt;""),E6137-J6137,"")</f>
        <v/>
      </c>
      <c r="T6137">
        <f>IF(G6137="","",MONTH(G6137))</f>
        <v/>
      </c>
    </row>
    <row r="6138">
      <c r="A6138" s="24" t="n">
        <v>2020</v>
      </c>
      <c r="B6138" s="24" t="n">
        <v>9</v>
      </c>
      <c r="C6138" s="24" t="n">
        <v>12</v>
      </c>
      <c r="D6138" s="24" t="n">
        <v>17</v>
      </c>
      <c r="E6138" s="24" t="n">
        <v>19.78</v>
      </c>
      <c r="F6138" s="25">
        <f>IF($E6138="","",DATE(IF($A6138="",nominal_year,$A6138),$B6138,$C6138)+($D6138-IF(LEFT(hour_conv,1)="1",1,0))/24)</f>
        <v/>
      </c>
      <c r="G6138" s="26">
        <f>IF(F6138="","",INT(F6138))</f>
        <v/>
      </c>
      <c r="H6138">
        <f>IF(G6138="","",IF(AND(MONTH(G6138)*100+DAY(G6138)&gt;=season_lo,MONTH(G6138)*100+DAY(G6138)&lt;=season_hi),1,0))</f>
        <v/>
      </c>
      <c r="I6138">
        <f>IF(G6138="","",G6138-first_day+1)</f>
        <v/>
      </c>
      <c r="J6138" s="27">
        <f>IF(I6138="","",INDEX(Daily!$J$2:$J$421,I6138))</f>
        <v/>
      </c>
      <c r="K6138" s="27">
        <f>IF(J6138="","",J6138+cat_offset)</f>
        <v/>
      </c>
      <c r="L6138" s="27">
        <f>IF(J6138="","",MAX(0,E6138-J6138)^2)</f>
        <v/>
      </c>
      <c r="M6138" s="27">
        <f>IF(J6138="","",MAX(0,E6138-(J6138+twcdh_off))^2)</f>
        <v/>
      </c>
      <c r="N6138" s="27">
        <f>IF(E6138="","",MAX(0,E6138-swcdh_thr)^2)</f>
        <v/>
      </c>
      <c r="O6138">
        <f>IF(K6138="","",ROUND(E6138-K6138,0))</f>
        <v/>
      </c>
      <c r="P6138">
        <f>IF(O6138="","",IF(O6138&gt;=1,O6138,0))</f>
        <v/>
      </c>
      <c r="Q6138" s="27">
        <f>IF(E6138="","",MAX(0,E6138-22))</f>
        <v/>
      </c>
      <c r="R6138" s="27">
        <f>IF(H6138=1,E6138,"")</f>
        <v/>
      </c>
      <c r="S6138" s="27">
        <f>IF(AND(H6138=1,J6138&lt;&gt;""),E6138-J6138,"")</f>
        <v/>
      </c>
      <c r="T6138">
        <f>IF(G6138="","",MONTH(G6138))</f>
        <v/>
      </c>
    </row>
    <row r="6139">
      <c r="A6139" s="24" t="n">
        <v>2020</v>
      </c>
      <c r="B6139" s="24" t="n">
        <v>9</v>
      </c>
      <c r="C6139" s="24" t="n">
        <v>12</v>
      </c>
      <c r="D6139" s="24" t="n">
        <v>18</v>
      </c>
      <c r="E6139" s="24" t="n">
        <v>19.81</v>
      </c>
      <c r="F6139" s="25">
        <f>IF($E6139="","",DATE(IF($A6139="",nominal_year,$A6139),$B6139,$C6139)+($D6139-IF(LEFT(hour_conv,1)="1",1,0))/24)</f>
        <v/>
      </c>
      <c r="G6139" s="26">
        <f>IF(F6139="","",INT(F6139))</f>
        <v/>
      </c>
      <c r="H6139">
        <f>IF(G6139="","",IF(AND(MONTH(G6139)*100+DAY(G6139)&gt;=season_lo,MONTH(G6139)*100+DAY(G6139)&lt;=season_hi),1,0))</f>
        <v/>
      </c>
      <c r="I6139">
        <f>IF(G6139="","",G6139-first_day+1)</f>
        <v/>
      </c>
      <c r="J6139" s="27">
        <f>IF(I6139="","",INDEX(Daily!$J$2:$J$421,I6139))</f>
        <v/>
      </c>
      <c r="K6139" s="27">
        <f>IF(J6139="","",J6139+cat_offset)</f>
        <v/>
      </c>
      <c r="L6139" s="27">
        <f>IF(J6139="","",MAX(0,E6139-J6139)^2)</f>
        <v/>
      </c>
      <c r="M6139" s="27">
        <f>IF(J6139="","",MAX(0,E6139-(J6139+twcdh_off))^2)</f>
        <v/>
      </c>
      <c r="N6139" s="27">
        <f>IF(E6139="","",MAX(0,E6139-swcdh_thr)^2)</f>
        <v/>
      </c>
      <c r="O6139">
        <f>IF(K6139="","",ROUND(E6139-K6139,0))</f>
        <v/>
      </c>
      <c r="P6139">
        <f>IF(O6139="","",IF(O6139&gt;=1,O6139,0))</f>
        <v/>
      </c>
      <c r="Q6139" s="27">
        <f>IF(E6139="","",MAX(0,E6139-22))</f>
        <v/>
      </c>
      <c r="R6139" s="27">
        <f>IF(H6139=1,E6139,"")</f>
        <v/>
      </c>
      <c r="S6139" s="27">
        <f>IF(AND(H6139=1,J6139&lt;&gt;""),E6139-J6139,"")</f>
        <v/>
      </c>
      <c r="T6139">
        <f>IF(G6139="","",MONTH(G6139))</f>
        <v/>
      </c>
    </row>
    <row r="6140">
      <c r="A6140" s="24" t="n">
        <v>2020</v>
      </c>
      <c r="B6140" s="24" t="n">
        <v>9</v>
      </c>
      <c r="C6140" s="24" t="n">
        <v>12</v>
      </c>
      <c r="D6140" s="24" t="n">
        <v>19</v>
      </c>
      <c r="E6140" s="24" t="n">
        <v>18.76</v>
      </c>
      <c r="F6140" s="25">
        <f>IF($E6140="","",DATE(IF($A6140="",nominal_year,$A6140),$B6140,$C6140)+($D6140-IF(LEFT(hour_conv,1)="1",1,0))/24)</f>
        <v/>
      </c>
      <c r="G6140" s="26">
        <f>IF(F6140="","",INT(F6140))</f>
        <v/>
      </c>
      <c r="H6140">
        <f>IF(G6140="","",IF(AND(MONTH(G6140)*100+DAY(G6140)&gt;=season_lo,MONTH(G6140)*100+DAY(G6140)&lt;=season_hi),1,0))</f>
        <v/>
      </c>
      <c r="I6140">
        <f>IF(G6140="","",G6140-first_day+1)</f>
        <v/>
      </c>
      <c r="J6140" s="27">
        <f>IF(I6140="","",INDEX(Daily!$J$2:$J$421,I6140))</f>
        <v/>
      </c>
      <c r="K6140" s="27">
        <f>IF(J6140="","",J6140+cat_offset)</f>
        <v/>
      </c>
      <c r="L6140" s="27">
        <f>IF(J6140="","",MAX(0,E6140-J6140)^2)</f>
        <v/>
      </c>
      <c r="M6140" s="27">
        <f>IF(J6140="","",MAX(0,E6140-(J6140+twcdh_off))^2)</f>
        <v/>
      </c>
      <c r="N6140" s="27">
        <f>IF(E6140="","",MAX(0,E6140-swcdh_thr)^2)</f>
        <v/>
      </c>
      <c r="O6140">
        <f>IF(K6140="","",ROUND(E6140-K6140,0))</f>
        <v/>
      </c>
      <c r="P6140">
        <f>IF(O6140="","",IF(O6140&gt;=1,O6140,0))</f>
        <v/>
      </c>
      <c r="Q6140" s="27">
        <f>IF(E6140="","",MAX(0,E6140-22))</f>
        <v/>
      </c>
      <c r="R6140" s="27">
        <f>IF(H6140=1,E6140,"")</f>
        <v/>
      </c>
      <c r="S6140" s="27">
        <f>IF(AND(H6140=1,J6140&lt;&gt;""),E6140-J6140,"")</f>
        <v/>
      </c>
      <c r="T6140">
        <f>IF(G6140="","",MONTH(G6140))</f>
        <v/>
      </c>
    </row>
    <row r="6141">
      <c r="A6141" s="24" t="n">
        <v>2020</v>
      </c>
      <c r="B6141" s="24" t="n">
        <v>9</v>
      </c>
      <c r="C6141" s="24" t="n">
        <v>12</v>
      </c>
      <c r="D6141" s="24" t="n">
        <v>20</v>
      </c>
      <c r="E6141" s="24" t="n">
        <v>18.43</v>
      </c>
      <c r="F6141" s="25">
        <f>IF($E6141="","",DATE(IF($A6141="",nominal_year,$A6141),$B6141,$C6141)+($D6141-IF(LEFT(hour_conv,1)="1",1,0))/24)</f>
        <v/>
      </c>
      <c r="G6141" s="26">
        <f>IF(F6141="","",INT(F6141))</f>
        <v/>
      </c>
      <c r="H6141">
        <f>IF(G6141="","",IF(AND(MONTH(G6141)*100+DAY(G6141)&gt;=season_lo,MONTH(G6141)*100+DAY(G6141)&lt;=season_hi),1,0))</f>
        <v/>
      </c>
      <c r="I6141">
        <f>IF(G6141="","",G6141-first_day+1)</f>
        <v/>
      </c>
      <c r="J6141" s="27">
        <f>IF(I6141="","",INDEX(Daily!$J$2:$J$421,I6141))</f>
        <v/>
      </c>
      <c r="K6141" s="27">
        <f>IF(J6141="","",J6141+cat_offset)</f>
        <v/>
      </c>
      <c r="L6141" s="27">
        <f>IF(J6141="","",MAX(0,E6141-J6141)^2)</f>
        <v/>
      </c>
      <c r="M6141" s="27">
        <f>IF(J6141="","",MAX(0,E6141-(J6141+twcdh_off))^2)</f>
        <v/>
      </c>
      <c r="N6141" s="27">
        <f>IF(E6141="","",MAX(0,E6141-swcdh_thr)^2)</f>
        <v/>
      </c>
      <c r="O6141">
        <f>IF(K6141="","",ROUND(E6141-K6141,0))</f>
        <v/>
      </c>
      <c r="P6141">
        <f>IF(O6141="","",IF(O6141&gt;=1,O6141,0))</f>
        <v/>
      </c>
      <c r="Q6141" s="27">
        <f>IF(E6141="","",MAX(0,E6141-22))</f>
        <v/>
      </c>
      <c r="R6141" s="27">
        <f>IF(H6141=1,E6141,"")</f>
        <v/>
      </c>
      <c r="S6141" s="27">
        <f>IF(AND(H6141=1,J6141&lt;&gt;""),E6141-J6141,"")</f>
        <v/>
      </c>
      <c r="T6141">
        <f>IF(G6141="","",MONTH(G6141))</f>
        <v/>
      </c>
    </row>
    <row r="6142">
      <c r="A6142" s="24" t="n">
        <v>2020</v>
      </c>
      <c r="B6142" s="24" t="n">
        <v>9</v>
      </c>
      <c r="C6142" s="24" t="n">
        <v>12</v>
      </c>
      <c r="D6142" s="24" t="n">
        <v>21</v>
      </c>
      <c r="E6142" s="24" t="n">
        <v>17.28</v>
      </c>
      <c r="F6142" s="25">
        <f>IF($E6142="","",DATE(IF($A6142="",nominal_year,$A6142),$B6142,$C6142)+($D6142-IF(LEFT(hour_conv,1)="1",1,0))/24)</f>
        <v/>
      </c>
      <c r="G6142" s="26">
        <f>IF(F6142="","",INT(F6142))</f>
        <v/>
      </c>
      <c r="H6142">
        <f>IF(G6142="","",IF(AND(MONTH(G6142)*100+DAY(G6142)&gt;=season_lo,MONTH(G6142)*100+DAY(G6142)&lt;=season_hi),1,0))</f>
        <v/>
      </c>
      <c r="I6142">
        <f>IF(G6142="","",G6142-first_day+1)</f>
        <v/>
      </c>
      <c r="J6142" s="27">
        <f>IF(I6142="","",INDEX(Daily!$J$2:$J$421,I6142))</f>
        <v/>
      </c>
      <c r="K6142" s="27">
        <f>IF(J6142="","",J6142+cat_offset)</f>
        <v/>
      </c>
      <c r="L6142" s="27">
        <f>IF(J6142="","",MAX(0,E6142-J6142)^2)</f>
        <v/>
      </c>
      <c r="M6142" s="27">
        <f>IF(J6142="","",MAX(0,E6142-(J6142+twcdh_off))^2)</f>
        <v/>
      </c>
      <c r="N6142" s="27">
        <f>IF(E6142="","",MAX(0,E6142-swcdh_thr)^2)</f>
        <v/>
      </c>
      <c r="O6142">
        <f>IF(K6142="","",ROUND(E6142-K6142,0))</f>
        <v/>
      </c>
      <c r="P6142">
        <f>IF(O6142="","",IF(O6142&gt;=1,O6142,0))</f>
        <v/>
      </c>
      <c r="Q6142" s="27">
        <f>IF(E6142="","",MAX(0,E6142-22))</f>
        <v/>
      </c>
      <c r="R6142" s="27">
        <f>IF(H6142=1,E6142,"")</f>
        <v/>
      </c>
      <c r="S6142" s="27">
        <f>IF(AND(H6142=1,J6142&lt;&gt;""),E6142-J6142,"")</f>
        <v/>
      </c>
      <c r="T6142">
        <f>IF(G6142="","",MONTH(G6142))</f>
        <v/>
      </c>
    </row>
    <row r="6143">
      <c r="A6143" s="24" t="n">
        <v>2020</v>
      </c>
      <c r="B6143" s="24" t="n">
        <v>9</v>
      </c>
      <c r="C6143" s="24" t="n">
        <v>12</v>
      </c>
      <c r="D6143" s="24" t="n">
        <v>22</v>
      </c>
      <c r="E6143" s="24" t="n">
        <v>15.93</v>
      </c>
      <c r="F6143" s="25">
        <f>IF($E6143="","",DATE(IF($A6143="",nominal_year,$A6143),$B6143,$C6143)+($D6143-IF(LEFT(hour_conv,1)="1",1,0))/24)</f>
        <v/>
      </c>
      <c r="G6143" s="26">
        <f>IF(F6143="","",INT(F6143))</f>
        <v/>
      </c>
      <c r="H6143">
        <f>IF(G6143="","",IF(AND(MONTH(G6143)*100+DAY(G6143)&gt;=season_lo,MONTH(G6143)*100+DAY(G6143)&lt;=season_hi),1,0))</f>
        <v/>
      </c>
      <c r="I6143">
        <f>IF(G6143="","",G6143-first_day+1)</f>
        <v/>
      </c>
      <c r="J6143" s="27">
        <f>IF(I6143="","",INDEX(Daily!$J$2:$J$421,I6143))</f>
        <v/>
      </c>
      <c r="K6143" s="27">
        <f>IF(J6143="","",J6143+cat_offset)</f>
        <v/>
      </c>
      <c r="L6143" s="27">
        <f>IF(J6143="","",MAX(0,E6143-J6143)^2)</f>
        <v/>
      </c>
      <c r="M6143" s="27">
        <f>IF(J6143="","",MAX(0,E6143-(J6143+twcdh_off))^2)</f>
        <v/>
      </c>
      <c r="N6143" s="27">
        <f>IF(E6143="","",MAX(0,E6143-swcdh_thr)^2)</f>
        <v/>
      </c>
      <c r="O6143">
        <f>IF(K6143="","",ROUND(E6143-K6143,0))</f>
        <v/>
      </c>
      <c r="P6143">
        <f>IF(O6143="","",IF(O6143&gt;=1,O6143,0))</f>
        <v/>
      </c>
      <c r="Q6143" s="27">
        <f>IF(E6143="","",MAX(0,E6143-22))</f>
        <v/>
      </c>
      <c r="R6143" s="27">
        <f>IF(H6143=1,E6143,"")</f>
        <v/>
      </c>
      <c r="S6143" s="27">
        <f>IF(AND(H6143=1,J6143&lt;&gt;""),E6143-J6143,"")</f>
        <v/>
      </c>
      <c r="T6143">
        <f>IF(G6143="","",MONTH(G6143))</f>
        <v/>
      </c>
    </row>
    <row r="6144">
      <c r="A6144" s="24" t="n">
        <v>2020</v>
      </c>
      <c r="B6144" s="24" t="n">
        <v>9</v>
      </c>
      <c r="C6144" s="24" t="n">
        <v>12</v>
      </c>
      <c r="D6144" s="24" t="n">
        <v>23</v>
      </c>
      <c r="E6144" s="24" t="n">
        <v>14.24</v>
      </c>
      <c r="F6144" s="25">
        <f>IF($E6144="","",DATE(IF($A6144="",nominal_year,$A6144),$B6144,$C6144)+($D6144-IF(LEFT(hour_conv,1)="1",1,0))/24)</f>
        <v/>
      </c>
      <c r="G6144" s="26">
        <f>IF(F6144="","",INT(F6144))</f>
        <v/>
      </c>
      <c r="H6144">
        <f>IF(G6144="","",IF(AND(MONTH(G6144)*100+DAY(G6144)&gt;=season_lo,MONTH(G6144)*100+DAY(G6144)&lt;=season_hi),1,0))</f>
        <v/>
      </c>
      <c r="I6144">
        <f>IF(G6144="","",G6144-first_day+1)</f>
        <v/>
      </c>
      <c r="J6144" s="27">
        <f>IF(I6144="","",INDEX(Daily!$J$2:$J$421,I6144))</f>
        <v/>
      </c>
      <c r="K6144" s="27">
        <f>IF(J6144="","",J6144+cat_offset)</f>
        <v/>
      </c>
      <c r="L6144" s="27">
        <f>IF(J6144="","",MAX(0,E6144-J6144)^2)</f>
        <v/>
      </c>
      <c r="M6144" s="27">
        <f>IF(J6144="","",MAX(0,E6144-(J6144+twcdh_off))^2)</f>
        <v/>
      </c>
      <c r="N6144" s="27">
        <f>IF(E6144="","",MAX(0,E6144-swcdh_thr)^2)</f>
        <v/>
      </c>
      <c r="O6144">
        <f>IF(K6144="","",ROUND(E6144-K6144,0))</f>
        <v/>
      </c>
      <c r="P6144">
        <f>IF(O6144="","",IF(O6144&gt;=1,O6144,0))</f>
        <v/>
      </c>
      <c r="Q6144" s="27">
        <f>IF(E6144="","",MAX(0,E6144-22))</f>
        <v/>
      </c>
      <c r="R6144" s="27">
        <f>IF(H6144=1,E6144,"")</f>
        <v/>
      </c>
      <c r="S6144" s="27">
        <f>IF(AND(H6144=1,J6144&lt;&gt;""),E6144-J6144,"")</f>
        <v/>
      </c>
      <c r="T6144">
        <f>IF(G6144="","",MONTH(G6144))</f>
        <v/>
      </c>
    </row>
    <row r="6145">
      <c r="A6145" s="24" t="n">
        <v>2020</v>
      </c>
      <c r="B6145" s="24" t="n">
        <v>9</v>
      </c>
      <c r="C6145" s="24" t="n">
        <v>12</v>
      </c>
      <c r="D6145" s="24" t="n">
        <v>24</v>
      </c>
      <c r="E6145" s="24" t="n">
        <v>13.74</v>
      </c>
      <c r="F6145" s="25">
        <f>IF($E6145="","",DATE(IF($A6145="",nominal_year,$A6145),$B6145,$C6145)+($D6145-IF(LEFT(hour_conv,1)="1",1,0))/24)</f>
        <v/>
      </c>
      <c r="G6145" s="26">
        <f>IF(F6145="","",INT(F6145))</f>
        <v/>
      </c>
      <c r="H6145">
        <f>IF(G6145="","",IF(AND(MONTH(G6145)*100+DAY(G6145)&gt;=season_lo,MONTH(G6145)*100+DAY(G6145)&lt;=season_hi),1,0))</f>
        <v/>
      </c>
      <c r="I6145">
        <f>IF(G6145="","",G6145-first_day+1)</f>
        <v/>
      </c>
      <c r="J6145" s="27">
        <f>IF(I6145="","",INDEX(Daily!$J$2:$J$421,I6145))</f>
        <v/>
      </c>
      <c r="K6145" s="27">
        <f>IF(J6145="","",J6145+cat_offset)</f>
        <v/>
      </c>
      <c r="L6145" s="27">
        <f>IF(J6145="","",MAX(0,E6145-J6145)^2)</f>
        <v/>
      </c>
      <c r="M6145" s="27">
        <f>IF(J6145="","",MAX(0,E6145-(J6145+twcdh_off))^2)</f>
        <v/>
      </c>
      <c r="N6145" s="27">
        <f>IF(E6145="","",MAX(0,E6145-swcdh_thr)^2)</f>
        <v/>
      </c>
      <c r="O6145">
        <f>IF(K6145="","",ROUND(E6145-K6145,0))</f>
        <v/>
      </c>
      <c r="P6145">
        <f>IF(O6145="","",IF(O6145&gt;=1,O6145,0))</f>
        <v/>
      </c>
      <c r="Q6145" s="27">
        <f>IF(E6145="","",MAX(0,E6145-22))</f>
        <v/>
      </c>
      <c r="R6145" s="27">
        <f>IF(H6145=1,E6145,"")</f>
        <v/>
      </c>
      <c r="S6145" s="27">
        <f>IF(AND(H6145=1,J6145&lt;&gt;""),E6145-J6145,"")</f>
        <v/>
      </c>
      <c r="T6145">
        <f>IF(G6145="","",MONTH(G6145))</f>
        <v/>
      </c>
    </row>
    <row r="6146">
      <c r="A6146" s="24" t="n">
        <v>2020</v>
      </c>
      <c r="B6146" s="24" t="n">
        <v>9</v>
      </c>
      <c r="C6146" s="24" t="n">
        <v>13</v>
      </c>
      <c r="D6146" s="24" t="n">
        <v>1</v>
      </c>
      <c r="E6146" s="24" t="n">
        <v>13.61</v>
      </c>
      <c r="F6146" s="25">
        <f>IF($E6146="","",DATE(IF($A6146="",nominal_year,$A6146),$B6146,$C6146)+($D6146-IF(LEFT(hour_conv,1)="1",1,0))/24)</f>
        <v/>
      </c>
      <c r="G6146" s="26">
        <f>IF(F6146="","",INT(F6146))</f>
        <v/>
      </c>
      <c r="H6146">
        <f>IF(G6146="","",IF(AND(MONTH(G6146)*100+DAY(G6146)&gt;=season_lo,MONTH(G6146)*100+DAY(G6146)&lt;=season_hi),1,0))</f>
        <v/>
      </c>
      <c r="I6146">
        <f>IF(G6146="","",G6146-first_day+1)</f>
        <v/>
      </c>
      <c r="J6146" s="27">
        <f>IF(I6146="","",INDEX(Daily!$J$2:$J$421,I6146))</f>
        <v/>
      </c>
      <c r="K6146" s="27">
        <f>IF(J6146="","",J6146+cat_offset)</f>
        <v/>
      </c>
      <c r="L6146" s="27">
        <f>IF(J6146="","",MAX(0,E6146-J6146)^2)</f>
        <v/>
      </c>
      <c r="M6146" s="27">
        <f>IF(J6146="","",MAX(0,E6146-(J6146+twcdh_off))^2)</f>
        <v/>
      </c>
      <c r="N6146" s="27">
        <f>IF(E6146="","",MAX(0,E6146-swcdh_thr)^2)</f>
        <v/>
      </c>
      <c r="O6146">
        <f>IF(K6146="","",ROUND(E6146-K6146,0))</f>
        <v/>
      </c>
      <c r="P6146">
        <f>IF(O6146="","",IF(O6146&gt;=1,O6146,0))</f>
        <v/>
      </c>
      <c r="Q6146" s="27">
        <f>IF(E6146="","",MAX(0,E6146-22))</f>
        <v/>
      </c>
      <c r="R6146" s="27">
        <f>IF(H6146=1,E6146,"")</f>
        <v/>
      </c>
      <c r="S6146" s="27">
        <f>IF(AND(H6146=1,J6146&lt;&gt;""),E6146-J6146,"")</f>
        <v/>
      </c>
      <c r="T6146">
        <f>IF(G6146="","",MONTH(G6146))</f>
        <v/>
      </c>
    </row>
    <row r="6147">
      <c r="A6147" s="24" t="n">
        <v>2020</v>
      </c>
      <c r="B6147" s="24" t="n">
        <v>9</v>
      </c>
      <c r="C6147" s="24" t="n">
        <v>13</v>
      </c>
      <c r="D6147" s="24" t="n">
        <v>2</v>
      </c>
      <c r="E6147" s="24" t="n">
        <v>12.38</v>
      </c>
      <c r="F6147" s="25">
        <f>IF($E6147="","",DATE(IF($A6147="",nominal_year,$A6147),$B6147,$C6147)+($D6147-IF(LEFT(hour_conv,1)="1",1,0))/24)</f>
        <v/>
      </c>
      <c r="G6147" s="26">
        <f>IF(F6147="","",INT(F6147))</f>
        <v/>
      </c>
      <c r="H6147">
        <f>IF(G6147="","",IF(AND(MONTH(G6147)*100+DAY(G6147)&gt;=season_lo,MONTH(G6147)*100+DAY(G6147)&lt;=season_hi),1,0))</f>
        <v/>
      </c>
      <c r="I6147">
        <f>IF(G6147="","",G6147-first_day+1)</f>
        <v/>
      </c>
      <c r="J6147" s="27">
        <f>IF(I6147="","",INDEX(Daily!$J$2:$J$421,I6147))</f>
        <v/>
      </c>
      <c r="K6147" s="27">
        <f>IF(J6147="","",J6147+cat_offset)</f>
        <v/>
      </c>
      <c r="L6147" s="27">
        <f>IF(J6147="","",MAX(0,E6147-J6147)^2)</f>
        <v/>
      </c>
      <c r="M6147" s="27">
        <f>IF(J6147="","",MAX(0,E6147-(J6147+twcdh_off))^2)</f>
        <v/>
      </c>
      <c r="N6147" s="27">
        <f>IF(E6147="","",MAX(0,E6147-swcdh_thr)^2)</f>
        <v/>
      </c>
      <c r="O6147">
        <f>IF(K6147="","",ROUND(E6147-K6147,0))</f>
        <v/>
      </c>
      <c r="P6147">
        <f>IF(O6147="","",IF(O6147&gt;=1,O6147,0))</f>
        <v/>
      </c>
      <c r="Q6147" s="27">
        <f>IF(E6147="","",MAX(0,E6147-22))</f>
        <v/>
      </c>
      <c r="R6147" s="27">
        <f>IF(H6147=1,E6147,"")</f>
        <v/>
      </c>
      <c r="S6147" s="27">
        <f>IF(AND(H6147=1,J6147&lt;&gt;""),E6147-J6147,"")</f>
        <v/>
      </c>
      <c r="T6147">
        <f>IF(G6147="","",MONTH(G6147))</f>
        <v/>
      </c>
    </row>
    <row r="6148">
      <c r="A6148" s="24" t="n">
        <v>2020</v>
      </c>
      <c r="B6148" s="24" t="n">
        <v>9</v>
      </c>
      <c r="C6148" s="24" t="n">
        <v>13</v>
      </c>
      <c r="D6148" s="24" t="n">
        <v>3</v>
      </c>
      <c r="E6148" s="24" t="n">
        <v>12.31</v>
      </c>
      <c r="F6148" s="25">
        <f>IF($E6148="","",DATE(IF($A6148="",nominal_year,$A6148),$B6148,$C6148)+($D6148-IF(LEFT(hour_conv,1)="1",1,0))/24)</f>
        <v/>
      </c>
      <c r="G6148" s="26">
        <f>IF(F6148="","",INT(F6148))</f>
        <v/>
      </c>
      <c r="H6148">
        <f>IF(G6148="","",IF(AND(MONTH(G6148)*100+DAY(G6148)&gt;=season_lo,MONTH(G6148)*100+DAY(G6148)&lt;=season_hi),1,0))</f>
        <v/>
      </c>
      <c r="I6148">
        <f>IF(G6148="","",G6148-first_day+1)</f>
        <v/>
      </c>
      <c r="J6148" s="27">
        <f>IF(I6148="","",INDEX(Daily!$J$2:$J$421,I6148))</f>
        <v/>
      </c>
      <c r="K6148" s="27">
        <f>IF(J6148="","",J6148+cat_offset)</f>
        <v/>
      </c>
      <c r="L6148" s="27">
        <f>IF(J6148="","",MAX(0,E6148-J6148)^2)</f>
        <v/>
      </c>
      <c r="M6148" s="27">
        <f>IF(J6148="","",MAX(0,E6148-(J6148+twcdh_off))^2)</f>
        <v/>
      </c>
      <c r="N6148" s="27">
        <f>IF(E6148="","",MAX(0,E6148-swcdh_thr)^2)</f>
        <v/>
      </c>
      <c r="O6148">
        <f>IF(K6148="","",ROUND(E6148-K6148,0))</f>
        <v/>
      </c>
      <c r="P6148">
        <f>IF(O6148="","",IF(O6148&gt;=1,O6148,0))</f>
        <v/>
      </c>
      <c r="Q6148" s="27">
        <f>IF(E6148="","",MAX(0,E6148-22))</f>
        <v/>
      </c>
      <c r="R6148" s="27">
        <f>IF(H6148=1,E6148,"")</f>
        <v/>
      </c>
      <c r="S6148" s="27">
        <f>IF(AND(H6148=1,J6148&lt;&gt;""),E6148-J6148,"")</f>
        <v/>
      </c>
      <c r="T6148">
        <f>IF(G6148="","",MONTH(G6148))</f>
        <v/>
      </c>
    </row>
    <row r="6149">
      <c r="A6149" s="24" t="n">
        <v>2020</v>
      </c>
      <c r="B6149" s="24" t="n">
        <v>9</v>
      </c>
      <c r="C6149" s="24" t="n">
        <v>13</v>
      </c>
      <c r="D6149" s="24" t="n">
        <v>4</v>
      </c>
      <c r="E6149" s="24" t="n">
        <v>11.73</v>
      </c>
      <c r="F6149" s="25">
        <f>IF($E6149="","",DATE(IF($A6149="",nominal_year,$A6149),$B6149,$C6149)+($D6149-IF(LEFT(hour_conv,1)="1",1,0))/24)</f>
        <v/>
      </c>
      <c r="G6149" s="26">
        <f>IF(F6149="","",INT(F6149))</f>
        <v/>
      </c>
      <c r="H6149">
        <f>IF(G6149="","",IF(AND(MONTH(G6149)*100+DAY(G6149)&gt;=season_lo,MONTH(G6149)*100+DAY(G6149)&lt;=season_hi),1,0))</f>
        <v/>
      </c>
      <c r="I6149">
        <f>IF(G6149="","",G6149-first_day+1)</f>
        <v/>
      </c>
      <c r="J6149" s="27">
        <f>IF(I6149="","",INDEX(Daily!$J$2:$J$421,I6149))</f>
        <v/>
      </c>
      <c r="K6149" s="27">
        <f>IF(J6149="","",J6149+cat_offset)</f>
        <v/>
      </c>
      <c r="L6149" s="27">
        <f>IF(J6149="","",MAX(0,E6149-J6149)^2)</f>
        <v/>
      </c>
      <c r="M6149" s="27">
        <f>IF(J6149="","",MAX(0,E6149-(J6149+twcdh_off))^2)</f>
        <v/>
      </c>
      <c r="N6149" s="27">
        <f>IF(E6149="","",MAX(0,E6149-swcdh_thr)^2)</f>
        <v/>
      </c>
      <c r="O6149">
        <f>IF(K6149="","",ROUND(E6149-K6149,0))</f>
        <v/>
      </c>
      <c r="P6149">
        <f>IF(O6149="","",IF(O6149&gt;=1,O6149,0))</f>
        <v/>
      </c>
      <c r="Q6149" s="27">
        <f>IF(E6149="","",MAX(0,E6149-22))</f>
        <v/>
      </c>
      <c r="R6149" s="27">
        <f>IF(H6149=1,E6149,"")</f>
        <v/>
      </c>
      <c r="S6149" s="27">
        <f>IF(AND(H6149=1,J6149&lt;&gt;""),E6149-J6149,"")</f>
        <v/>
      </c>
      <c r="T6149">
        <f>IF(G6149="","",MONTH(G6149))</f>
        <v/>
      </c>
    </row>
    <row r="6150">
      <c r="A6150" s="24" t="n">
        <v>2020</v>
      </c>
      <c r="B6150" s="24" t="n">
        <v>9</v>
      </c>
      <c r="C6150" s="24" t="n">
        <v>13</v>
      </c>
      <c r="D6150" s="24" t="n">
        <v>5</v>
      </c>
      <c r="E6150" s="24" t="n">
        <v>11.32</v>
      </c>
      <c r="F6150" s="25">
        <f>IF($E6150="","",DATE(IF($A6150="",nominal_year,$A6150),$B6150,$C6150)+($D6150-IF(LEFT(hour_conv,1)="1",1,0))/24)</f>
        <v/>
      </c>
      <c r="G6150" s="26">
        <f>IF(F6150="","",INT(F6150))</f>
        <v/>
      </c>
      <c r="H6150">
        <f>IF(G6150="","",IF(AND(MONTH(G6150)*100+DAY(G6150)&gt;=season_lo,MONTH(G6150)*100+DAY(G6150)&lt;=season_hi),1,0))</f>
        <v/>
      </c>
      <c r="I6150">
        <f>IF(G6150="","",G6150-first_day+1)</f>
        <v/>
      </c>
      <c r="J6150" s="27">
        <f>IF(I6150="","",INDEX(Daily!$J$2:$J$421,I6150))</f>
        <v/>
      </c>
      <c r="K6150" s="27">
        <f>IF(J6150="","",J6150+cat_offset)</f>
        <v/>
      </c>
      <c r="L6150" s="27">
        <f>IF(J6150="","",MAX(0,E6150-J6150)^2)</f>
        <v/>
      </c>
      <c r="M6150" s="27">
        <f>IF(J6150="","",MAX(0,E6150-(J6150+twcdh_off))^2)</f>
        <v/>
      </c>
      <c r="N6150" s="27">
        <f>IF(E6150="","",MAX(0,E6150-swcdh_thr)^2)</f>
        <v/>
      </c>
      <c r="O6150">
        <f>IF(K6150="","",ROUND(E6150-K6150,0))</f>
        <v/>
      </c>
      <c r="P6150">
        <f>IF(O6150="","",IF(O6150&gt;=1,O6150,0))</f>
        <v/>
      </c>
      <c r="Q6150" s="27">
        <f>IF(E6150="","",MAX(0,E6150-22))</f>
        <v/>
      </c>
      <c r="R6150" s="27">
        <f>IF(H6150=1,E6150,"")</f>
        <v/>
      </c>
      <c r="S6150" s="27">
        <f>IF(AND(H6150=1,J6150&lt;&gt;""),E6150-J6150,"")</f>
        <v/>
      </c>
      <c r="T6150">
        <f>IF(G6150="","",MONTH(G6150))</f>
        <v/>
      </c>
    </row>
    <row r="6151">
      <c r="A6151" s="24" t="n">
        <v>2020</v>
      </c>
      <c r="B6151" s="24" t="n">
        <v>9</v>
      </c>
      <c r="C6151" s="24" t="n">
        <v>13</v>
      </c>
      <c r="D6151" s="24" t="n">
        <v>6</v>
      </c>
      <c r="E6151" s="24" t="n">
        <v>12.63</v>
      </c>
      <c r="F6151" s="25">
        <f>IF($E6151="","",DATE(IF($A6151="",nominal_year,$A6151),$B6151,$C6151)+($D6151-IF(LEFT(hour_conv,1)="1",1,0))/24)</f>
        <v/>
      </c>
      <c r="G6151" s="26">
        <f>IF(F6151="","",INT(F6151))</f>
        <v/>
      </c>
      <c r="H6151">
        <f>IF(G6151="","",IF(AND(MONTH(G6151)*100+DAY(G6151)&gt;=season_lo,MONTH(G6151)*100+DAY(G6151)&lt;=season_hi),1,0))</f>
        <v/>
      </c>
      <c r="I6151">
        <f>IF(G6151="","",G6151-first_day+1)</f>
        <v/>
      </c>
      <c r="J6151" s="27">
        <f>IF(I6151="","",INDEX(Daily!$J$2:$J$421,I6151))</f>
        <v/>
      </c>
      <c r="K6151" s="27">
        <f>IF(J6151="","",J6151+cat_offset)</f>
        <v/>
      </c>
      <c r="L6151" s="27">
        <f>IF(J6151="","",MAX(0,E6151-J6151)^2)</f>
        <v/>
      </c>
      <c r="M6151" s="27">
        <f>IF(J6151="","",MAX(0,E6151-(J6151+twcdh_off))^2)</f>
        <v/>
      </c>
      <c r="N6151" s="27">
        <f>IF(E6151="","",MAX(0,E6151-swcdh_thr)^2)</f>
        <v/>
      </c>
      <c r="O6151">
        <f>IF(K6151="","",ROUND(E6151-K6151,0))</f>
        <v/>
      </c>
      <c r="P6151">
        <f>IF(O6151="","",IF(O6151&gt;=1,O6151,0))</f>
        <v/>
      </c>
      <c r="Q6151" s="27">
        <f>IF(E6151="","",MAX(0,E6151-22))</f>
        <v/>
      </c>
      <c r="R6151" s="27">
        <f>IF(H6151=1,E6151,"")</f>
        <v/>
      </c>
      <c r="S6151" s="27">
        <f>IF(AND(H6151=1,J6151&lt;&gt;""),E6151-J6151,"")</f>
        <v/>
      </c>
      <c r="T6151">
        <f>IF(G6151="","",MONTH(G6151))</f>
        <v/>
      </c>
    </row>
    <row r="6152">
      <c r="A6152" s="24" t="n">
        <v>2020</v>
      </c>
      <c r="B6152" s="24" t="n">
        <v>9</v>
      </c>
      <c r="C6152" s="24" t="n">
        <v>13</v>
      </c>
      <c r="D6152" s="24" t="n">
        <v>7</v>
      </c>
      <c r="E6152" s="24" t="n">
        <v>13.25</v>
      </c>
      <c r="F6152" s="25">
        <f>IF($E6152="","",DATE(IF($A6152="",nominal_year,$A6152),$B6152,$C6152)+($D6152-IF(LEFT(hour_conv,1)="1",1,0))/24)</f>
        <v/>
      </c>
      <c r="G6152" s="26">
        <f>IF(F6152="","",INT(F6152))</f>
        <v/>
      </c>
      <c r="H6152">
        <f>IF(G6152="","",IF(AND(MONTH(G6152)*100+DAY(G6152)&gt;=season_lo,MONTH(G6152)*100+DAY(G6152)&lt;=season_hi),1,0))</f>
        <v/>
      </c>
      <c r="I6152">
        <f>IF(G6152="","",G6152-first_day+1)</f>
        <v/>
      </c>
      <c r="J6152" s="27">
        <f>IF(I6152="","",INDEX(Daily!$J$2:$J$421,I6152))</f>
        <v/>
      </c>
      <c r="K6152" s="27">
        <f>IF(J6152="","",J6152+cat_offset)</f>
        <v/>
      </c>
      <c r="L6152" s="27">
        <f>IF(J6152="","",MAX(0,E6152-J6152)^2)</f>
        <v/>
      </c>
      <c r="M6152" s="27">
        <f>IF(J6152="","",MAX(0,E6152-(J6152+twcdh_off))^2)</f>
        <v/>
      </c>
      <c r="N6152" s="27">
        <f>IF(E6152="","",MAX(0,E6152-swcdh_thr)^2)</f>
        <v/>
      </c>
      <c r="O6152">
        <f>IF(K6152="","",ROUND(E6152-K6152,0))</f>
        <v/>
      </c>
      <c r="P6152">
        <f>IF(O6152="","",IF(O6152&gt;=1,O6152,0))</f>
        <v/>
      </c>
      <c r="Q6152" s="27">
        <f>IF(E6152="","",MAX(0,E6152-22))</f>
        <v/>
      </c>
      <c r="R6152" s="27">
        <f>IF(H6152=1,E6152,"")</f>
        <v/>
      </c>
      <c r="S6152" s="27">
        <f>IF(AND(H6152=1,J6152&lt;&gt;""),E6152-J6152,"")</f>
        <v/>
      </c>
      <c r="T6152">
        <f>IF(G6152="","",MONTH(G6152))</f>
        <v/>
      </c>
    </row>
    <row r="6153">
      <c r="A6153" s="24" t="n">
        <v>2020</v>
      </c>
      <c r="B6153" s="24" t="n">
        <v>9</v>
      </c>
      <c r="C6153" s="24" t="n">
        <v>13</v>
      </c>
      <c r="D6153" s="24" t="n">
        <v>8</v>
      </c>
      <c r="E6153" s="24" t="n">
        <v>13.75</v>
      </c>
      <c r="F6153" s="25">
        <f>IF($E6153="","",DATE(IF($A6153="",nominal_year,$A6153),$B6153,$C6153)+($D6153-IF(LEFT(hour_conv,1)="1",1,0))/24)</f>
        <v/>
      </c>
      <c r="G6153" s="26">
        <f>IF(F6153="","",INT(F6153))</f>
        <v/>
      </c>
      <c r="H6153">
        <f>IF(G6153="","",IF(AND(MONTH(G6153)*100+DAY(G6153)&gt;=season_lo,MONTH(G6153)*100+DAY(G6153)&lt;=season_hi),1,0))</f>
        <v/>
      </c>
      <c r="I6153">
        <f>IF(G6153="","",G6153-first_day+1)</f>
        <v/>
      </c>
      <c r="J6153" s="27">
        <f>IF(I6153="","",INDEX(Daily!$J$2:$J$421,I6153))</f>
        <v/>
      </c>
      <c r="K6153" s="27">
        <f>IF(J6153="","",J6153+cat_offset)</f>
        <v/>
      </c>
      <c r="L6153" s="27">
        <f>IF(J6153="","",MAX(0,E6153-J6153)^2)</f>
        <v/>
      </c>
      <c r="M6153" s="27">
        <f>IF(J6153="","",MAX(0,E6153-(J6153+twcdh_off))^2)</f>
        <v/>
      </c>
      <c r="N6153" s="27">
        <f>IF(E6153="","",MAX(0,E6153-swcdh_thr)^2)</f>
        <v/>
      </c>
      <c r="O6153">
        <f>IF(K6153="","",ROUND(E6153-K6153,0))</f>
        <v/>
      </c>
      <c r="P6153">
        <f>IF(O6153="","",IF(O6153&gt;=1,O6153,0))</f>
        <v/>
      </c>
      <c r="Q6153" s="27">
        <f>IF(E6153="","",MAX(0,E6153-22))</f>
        <v/>
      </c>
      <c r="R6153" s="27">
        <f>IF(H6153=1,E6153,"")</f>
        <v/>
      </c>
      <c r="S6153" s="27">
        <f>IF(AND(H6153=1,J6153&lt;&gt;""),E6153-J6153,"")</f>
        <v/>
      </c>
      <c r="T6153">
        <f>IF(G6153="","",MONTH(G6153))</f>
        <v/>
      </c>
    </row>
    <row r="6154">
      <c r="A6154" s="24" t="n">
        <v>2020</v>
      </c>
      <c r="B6154" s="24" t="n">
        <v>9</v>
      </c>
      <c r="C6154" s="24" t="n">
        <v>13</v>
      </c>
      <c r="D6154" s="24" t="n">
        <v>9</v>
      </c>
      <c r="E6154" s="24" t="n">
        <v>14.82</v>
      </c>
      <c r="F6154" s="25">
        <f>IF($E6154="","",DATE(IF($A6154="",nominal_year,$A6154),$B6154,$C6154)+($D6154-IF(LEFT(hour_conv,1)="1",1,0))/24)</f>
        <v/>
      </c>
      <c r="G6154" s="26">
        <f>IF(F6154="","",INT(F6154))</f>
        <v/>
      </c>
      <c r="H6154">
        <f>IF(G6154="","",IF(AND(MONTH(G6154)*100+DAY(G6154)&gt;=season_lo,MONTH(G6154)*100+DAY(G6154)&lt;=season_hi),1,0))</f>
        <v/>
      </c>
      <c r="I6154">
        <f>IF(G6154="","",G6154-first_day+1)</f>
        <v/>
      </c>
      <c r="J6154" s="27">
        <f>IF(I6154="","",INDEX(Daily!$J$2:$J$421,I6154))</f>
        <v/>
      </c>
      <c r="K6154" s="27">
        <f>IF(J6154="","",J6154+cat_offset)</f>
        <v/>
      </c>
      <c r="L6154" s="27">
        <f>IF(J6154="","",MAX(0,E6154-J6154)^2)</f>
        <v/>
      </c>
      <c r="M6154" s="27">
        <f>IF(J6154="","",MAX(0,E6154-(J6154+twcdh_off))^2)</f>
        <v/>
      </c>
      <c r="N6154" s="27">
        <f>IF(E6154="","",MAX(0,E6154-swcdh_thr)^2)</f>
        <v/>
      </c>
      <c r="O6154">
        <f>IF(K6154="","",ROUND(E6154-K6154,0))</f>
        <v/>
      </c>
      <c r="P6154">
        <f>IF(O6154="","",IF(O6154&gt;=1,O6154,0))</f>
        <v/>
      </c>
      <c r="Q6154" s="27">
        <f>IF(E6154="","",MAX(0,E6154-22))</f>
        <v/>
      </c>
      <c r="R6154" s="27">
        <f>IF(H6154=1,E6154,"")</f>
        <v/>
      </c>
      <c r="S6154" s="27">
        <f>IF(AND(H6154=1,J6154&lt;&gt;""),E6154-J6154,"")</f>
        <v/>
      </c>
      <c r="T6154">
        <f>IF(G6154="","",MONTH(G6154))</f>
        <v/>
      </c>
    </row>
    <row r="6155">
      <c r="A6155" s="24" t="n">
        <v>2020</v>
      </c>
      <c r="B6155" s="24" t="n">
        <v>9</v>
      </c>
      <c r="C6155" s="24" t="n">
        <v>13</v>
      </c>
      <c r="D6155" s="24" t="n">
        <v>10</v>
      </c>
      <c r="E6155" s="24" t="n">
        <v>16.15</v>
      </c>
      <c r="F6155" s="25">
        <f>IF($E6155="","",DATE(IF($A6155="",nominal_year,$A6155),$B6155,$C6155)+($D6155-IF(LEFT(hour_conv,1)="1",1,0))/24)</f>
        <v/>
      </c>
      <c r="G6155" s="26">
        <f>IF(F6155="","",INT(F6155))</f>
        <v/>
      </c>
      <c r="H6155">
        <f>IF(G6155="","",IF(AND(MONTH(G6155)*100+DAY(G6155)&gt;=season_lo,MONTH(G6155)*100+DAY(G6155)&lt;=season_hi),1,0))</f>
        <v/>
      </c>
      <c r="I6155">
        <f>IF(G6155="","",G6155-first_day+1)</f>
        <v/>
      </c>
      <c r="J6155" s="27">
        <f>IF(I6155="","",INDEX(Daily!$J$2:$J$421,I6155))</f>
        <v/>
      </c>
      <c r="K6155" s="27">
        <f>IF(J6155="","",J6155+cat_offset)</f>
        <v/>
      </c>
      <c r="L6155" s="27">
        <f>IF(J6155="","",MAX(0,E6155-J6155)^2)</f>
        <v/>
      </c>
      <c r="M6155" s="27">
        <f>IF(J6155="","",MAX(0,E6155-(J6155+twcdh_off))^2)</f>
        <v/>
      </c>
      <c r="N6155" s="27">
        <f>IF(E6155="","",MAX(0,E6155-swcdh_thr)^2)</f>
        <v/>
      </c>
      <c r="O6155">
        <f>IF(K6155="","",ROUND(E6155-K6155,0))</f>
        <v/>
      </c>
      <c r="P6155">
        <f>IF(O6155="","",IF(O6155&gt;=1,O6155,0))</f>
        <v/>
      </c>
      <c r="Q6155" s="27">
        <f>IF(E6155="","",MAX(0,E6155-22))</f>
        <v/>
      </c>
      <c r="R6155" s="27">
        <f>IF(H6155=1,E6155,"")</f>
        <v/>
      </c>
      <c r="S6155" s="27">
        <f>IF(AND(H6155=1,J6155&lt;&gt;""),E6155-J6155,"")</f>
        <v/>
      </c>
      <c r="T6155">
        <f>IF(G6155="","",MONTH(G6155))</f>
        <v/>
      </c>
    </row>
    <row r="6156">
      <c r="A6156" s="24" t="n">
        <v>2020</v>
      </c>
      <c r="B6156" s="24" t="n">
        <v>9</v>
      </c>
      <c r="C6156" s="24" t="n">
        <v>13</v>
      </c>
      <c r="D6156" s="24" t="n">
        <v>11</v>
      </c>
      <c r="E6156" s="24" t="n">
        <v>16.87</v>
      </c>
      <c r="F6156" s="25">
        <f>IF($E6156="","",DATE(IF($A6156="",nominal_year,$A6156),$B6156,$C6156)+($D6156-IF(LEFT(hour_conv,1)="1",1,0))/24)</f>
        <v/>
      </c>
      <c r="G6156" s="26">
        <f>IF(F6156="","",INT(F6156))</f>
        <v/>
      </c>
      <c r="H6156">
        <f>IF(G6156="","",IF(AND(MONTH(G6156)*100+DAY(G6156)&gt;=season_lo,MONTH(G6156)*100+DAY(G6156)&lt;=season_hi),1,0))</f>
        <v/>
      </c>
      <c r="I6156">
        <f>IF(G6156="","",G6156-first_day+1)</f>
        <v/>
      </c>
      <c r="J6156" s="27">
        <f>IF(I6156="","",INDEX(Daily!$J$2:$J$421,I6156))</f>
        <v/>
      </c>
      <c r="K6156" s="27">
        <f>IF(J6156="","",J6156+cat_offset)</f>
        <v/>
      </c>
      <c r="L6156" s="27">
        <f>IF(J6156="","",MAX(0,E6156-J6156)^2)</f>
        <v/>
      </c>
      <c r="M6156" s="27">
        <f>IF(J6156="","",MAX(0,E6156-(J6156+twcdh_off))^2)</f>
        <v/>
      </c>
      <c r="N6156" s="27">
        <f>IF(E6156="","",MAX(0,E6156-swcdh_thr)^2)</f>
        <v/>
      </c>
      <c r="O6156">
        <f>IF(K6156="","",ROUND(E6156-K6156,0))</f>
        <v/>
      </c>
      <c r="P6156">
        <f>IF(O6156="","",IF(O6156&gt;=1,O6156,0))</f>
        <v/>
      </c>
      <c r="Q6156" s="27">
        <f>IF(E6156="","",MAX(0,E6156-22))</f>
        <v/>
      </c>
      <c r="R6156" s="27">
        <f>IF(H6156=1,E6156,"")</f>
        <v/>
      </c>
      <c r="S6156" s="27">
        <f>IF(AND(H6156=1,J6156&lt;&gt;""),E6156-J6156,"")</f>
        <v/>
      </c>
      <c r="T6156">
        <f>IF(G6156="","",MONTH(G6156))</f>
        <v/>
      </c>
    </row>
    <row r="6157">
      <c r="A6157" s="24" t="n">
        <v>2020</v>
      </c>
      <c r="B6157" s="24" t="n">
        <v>9</v>
      </c>
      <c r="C6157" s="24" t="n">
        <v>13</v>
      </c>
      <c r="D6157" s="24" t="n">
        <v>12</v>
      </c>
      <c r="E6157" s="24" t="n">
        <v>18.24</v>
      </c>
      <c r="F6157" s="25">
        <f>IF($E6157="","",DATE(IF($A6157="",nominal_year,$A6157),$B6157,$C6157)+($D6157-IF(LEFT(hour_conv,1)="1",1,0))/24)</f>
        <v/>
      </c>
      <c r="G6157" s="26">
        <f>IF(F6157="","",INT(F6157))</f>
        <v/>
      </c>
      <c r="H6157">
        <f>IF(G6157="","",IF(AND(MONTH(G6157)*100+DAY(G6157)&gt;=season_lo,MONTH(G6157)*100+DAY(G6157)&lt;=season_hi),1,0))</f>
        <v/>
      </c>
      <c r="I6157">
        <f>IF(G6157="","",G6157-first_day+1)</f>
        <v/>
      </c>
      <c r="J6157" s="27">
        <f>IF(I6157="","",INDEX(Daily!$J$2:$J$421,I6157))</f>
        <v/>
      </c>
      <c r="K6157" s="27">
        <f>IF(J6157="","",J6157+cat_offset)</f>
        <v/>
      </c>
      <c r="L6157" s="27">
        <f>IF(J6157="","",MAX(0,E6157-J6157)^2)</f>
        <v/>
      </c>
      <c r="M6157" s="27">
        <f>IF(J6157="","",MAX(0,E6157-(J6157+twcdh_off))^2)</f>
        <v/>
      </c>
      <c r="N6157" s="27">
        <f>IF(E6157="","",MAX(0,E6157-swcdh_thr)^2)</f>
        <v/>
      </c>
      <c r="O6157">
        <f>IF(K6157="","",ROUND(E6157-K6157,0))</f>
        <v/>
      </c>
      <c r="P6157">
        <f>IF(O6157="","",IF(O6157&gt;=1,O6157,0))</f>
        <v/>
      </c>
      <c r="Q6157" s="27">
        <f>IF(E6157="","",MAX(0,E6157-22))</f>
        <v/>
      </c>
      <c r="R6157" s="27">
        <f>IF(H6157=1,E6157,"")</f>
        <v/>
      </c>
      <c r="S6157" s="27">
        <f>IF(AND(H6157=1,J6157&lt;&gt;""),E6157-J6157,"")</f>
        <v/>
      </c>
      <c r="T6157">
        <f>IF(G6157="","",MONTH(G6157))</f>
        <v/>
      </c>
    </row>
    <row r="6158">
      <c r="A6158" s="24" t="n">
        <v>2020</v>
      </c>
      <c r="B6158" s="24" t="n">
        <v>9</v>
      </c>
      <c r="C6158" s="24" t="n">
        <v>13</v>
      </c>
      <c r="D6158" s="24" t="n">
        <v>13</v>
      </c>
      <c r="E6158" s="24" t="n">
        <v>18.87</v>
      </c>
      <c r="F6158" s="25">
        <f>IF($E6158="","",DATE(IF($A6158="",nominal_year,$A6158),$B6158,$C6158)+($D6158-IF(LEFT(hour_conv,1)="1",1,0))/24)</f>
        <v/>
      </c>
      <c r="G6158" s="26">
        <f>IF(F6158="","",INT(F6158))</f>
        <v/>
      </c>
      <c r="H6158">
        <f>IF(G6158="","",IF(AND(MONTH(G6158)*100+DAY(G6158)&gt;=season_lo,MONTH(G6158)*100+DAY(G6158)&lt;=season_hi),1,0))</f>
        <v/>
      </c>
      <c r="I6158">
        <f>IF(G6158="","",G6158-first_day+1)</f>
        <v/>
      </c>
      <c r="J6158" s="27">
        <f>IF(I6158="","",INDEX(Daily!$J$2:$J$421,I6158))</f>
        <v/>
      </c>
      <c r="K6158" s="27">
        <f>IF(J6158="","",J6158+cat_offset)</f>
        <v/>
      </c>
      <c r="L6158" s="27">
        <f>IF(J6158="","",MAX(0,E6158-J6158)^2)</f>
        <v/>
      </c>
      <c r="M6158" s="27">
        <f>IF(J6158="","",MAX(0,E6158-(J6158+twcdh_off))^2)</f>
        <v/>
      </c>
      <c r="N6158" s="27">
        <f>IF(E6158="","",MAX(0,E6158-swcdh_thr)^2)</f>
        <v/>
      </c>
      <c r="O6158">
        <f>IF(K6158="","",ROUND(E6158-K6158,0))</f>
        <v/>
      </c>
      <c r="P6158">
        <f>IF(O6158="","",IF(O6158&gt;=1,O6158,0))</f>
        <v/>
      </c>
      <c r="Q6158" s="27">
        <f>IF(E6158="","",MAX(0,E6158-22))</f>
        <v/>
      </c>
      <c r="R6158" s="27">
        <f>IF(H6158=1,E6158,"")</f>
        <v/>
      </c>
      <c r="S6158" s="27">
        <f>IF(AND(H6158=1,J6158&lt;&gt;""),E6158-J6158,"")</f>
        <v/>
      </c>
      <c r="T6158">
        <f>IF(G6158="","",MONTH(G6158))</f>
        <v/>
      </c>
    </row>
    <row r="6159">
      <c r="A6159" s="24" t="n">
        <v>2020</v>
      </c>
      <c r="B6159" s="24" t="n">
        <v>9</v>
      </c>
      <c r="C6159" s="24" t="n">
        <v>13</v>
      </c>
      <c r="D6159" s="24" t="n">
        <v>14</v>
      </c>
      <c r="E6159" s="24" t="n">
        <v>18.67</v>
      </c>
      <c r="F6159" s="25">
        <f>IF($E6159="","",DATE(IF($A6159="",nominal_year,$A6159),$B6159,$C6159)+($D6159-IF(LEFT(hour_conv,1)="1",1,0))/24)</f>
        <v/>
      </c>
      <c r="G6159" s="26">
        <f>IF(F6159="","",INT(F6159))</f>
        <v/>
      </c>
      <c r="H6159">
        <f>IF(G6159="","",IF(AND(MONTH(G6159)*100+DAY(G6159)&gt;=season_lo,MONTH(G6159)*100+DAY(G6159)&lt;=season_hi),1,0))</f>
        <v/>
      </c>
      <c r="I6159">
        <f>IF(G6159="","",G6159-first_day+1)</f>
        <v/>
      </c>
      <c r="J6159" s="27">
        <f>IF(I6159="","",INDEX(Daily!$J$2:$J$421,I6159))</f>
        <v/>
      </c>
      <c r="K6159" s="27">
        <f>IF(J6159="","",J6159+cat_offset)</f>
        <v/>
      </c>
      <c r="L6159" s="27">
        <f>IF(J6159="","",MAX(0,E6159-J6159)^2)</f>
        <v/>
      </c>
      <c r="M6159" s="27">
        <f>IF(J6159="","",MAX(0,E6159-(J6159+twcdh_off))^2)</f>
        <v/>
      </c>
      <c r="N6159" s="27">
        <f>IF(E6159="","",MAX(0,E6159-swcdh_thr)^2)</f>
        <v/>
      </c>
      <c r="O6159">
        <f>IF(K6159="","",ROUND(E6159-K6159,0))</f>
        <v/>
      </c>
      <c r="P6159">
        <f>IF(O6159="","",IF(O6159&gt;=1,O6159,0))</f>
        <v/>
      </c>
      <c r="Q6159" s="27">
        <f>IF(E6159="","",MAX(0,E6159-22))</f>
        <v/>
      </c>
      <c r="R6159" s="27">
        <f>IF(H6159=1,E6159,"")</f>
        <v/>
      </c>
      <c r="S6159" s="27">
        <f>IF(AND(H6159=1,J6159&lt;&gt;""),E6159-J6159,"")</f>
        <v/>
      </c>
      <c r="T6159">
        <f>IF(G6159="","",MONTH(G6159))</f>
        <v/>
      </c>
    </row>
    <row r="6160">
      <c r="A6160" s="24" t="n">
        <v>2020</v>
      </c>
      <c r="B6160" s="24" t="n">
        <v>9</v>
      </c>
      <c r="C6160" s="24" t="n">
        <v>13</v>
      </c>
      <c r="D6160" s="24" t="n">
        <v>15</v>
      </c>
      <c r="E6160" s="24" t="n">
        <v>19.96</v>
      </c>
      <c r="F6160" s="25">
        <f>IF($E6160="","",DATE(IF($A6160="",nominal_year,$A6160),$B6160,$C6160)+($D6160-IF(LEFT(hour_conv,1)="1",1,0))/24)</f>
        <v/>
      </c>
      <c r="G6160" s="26">
        <f>IF(F6160="","",INT(F6160))</f>
        <v/>
      </c>
      <c r="H6160">
        <f>IF(G6160="","",IF(AND(MONTH(G6160)*100+DAY(G6160)&gt;=season_lo,MONTH(G6160)*100+DAY(G6160)&lt;=season_hi),1,0))</f>
        <v/>
      </c>
      <c r="I6160">
        <f>IF(G6160="","",G6160-first_day+1)</f>
        <v/>
      </c>
      <c r="J6160" s="27">
        <f>IF(I6160="","",INDEX(Daily!$J$2:$J$421,I6160))</f>
        <v/>
      </c>
      <c r="K6160" s="27">
        <f>IF(J6160="","",J6160+cat_offset)</f>
        <v/>
      </c>
      <c r="L6160" s="27">
        <f>IF(J6160="","",MAX(0,E6160-J6160)^2)</f>
        <v/>
      </c>
      <c r="M6160" s="27">
        <f>IF(J6160="","",MAX(0,E6160-(J6160+twcdh_off))^2)</f>
        <v/>
      </c>
      <c r="N6160" s="27">
        <f>IF(E6160="","",MAX(0,E6160-swcdh_thr)^2)</f>
        <v/>
      </c>
      <c r="O6160">
        <f>IF(K6160="","",ROUND(E6160-K6160,0))</f>
        <v/>
      </c>
      <c r="P6160">
        <f>IF(O6160="","",IF(O6160&gt;=1,O6160,0))</f>
        <v/>
      </c>
      <c r="Q6160" s="27">
        <f>IF(E6160="","",MAX(0,E6160-22))</f>
        <v/>
      </c>
      <c r="R6160" s="27">
        <f>IF(H6160=1,E6160,"")</f>
        <v/>
      </c>
      <c r="S6160" s="27">
        <f>IF(AND(H6160=1,J6160&lt;&gt;""),E6160-J6160,"")</f>
        <v/>
      </c>
      <c r="T6160">
        <f>IF(G6160="","",MONTH(G6160))</f>
        <v/>
      </c>
    </row>
    <row r="6161">
      <c r="A6161" s="24" t="n">
        <v>2020</v>
      </c>
      <c r="B6161" s="24" t="n">
        <v>9</v>
      </c>
      <c r="C6161" s="24" t="n">
        <v>13</v>
      </c>
      <c r="D6161" s="24" t="n">
        <v>16</v>
      </c>
      <c r="E6161" s="24" t="n">
        <v>19.91</v>
      </c>
      <c r="F6161" s="25">
        <f>IF($E6161="","",DATE(IF($A6161="",nominal_year,$A6161),$B6161,$C6161)+($D6161-IF(LEFT(hour_conv,1)="1",1,0))/24)</f>
        <v/>
      </c>
      <c r="G6161" s="26">
        <f>IF(F6161="","",INT(F6161))</f>
        <v/>
      </c>
      <c r="H6161">
        <f>IF(G6161="","",IF(AND(MONTH(G6161)*100+DAY(G6161)&gt;=season_lo,MONTH(G6161)*100+DAY(G6161)&lt;=season_hi),1,0))</f>
        <v/>
      </c>
      <c r="I6161">
        <f>IF(G6161="","",G6161-first_day+1)</f>
        <v/>
      </c>
      <c r="J6161" s="27">
        <f>IF(I6161="","",INDEX(Daily!$J$2:$J$421,I6161))</f>
        <v/>
      </c>
      <c r="K6161" s="27">
        <f>IF(J6161="","",J6161+cat_offset)</f>
        <v/>
      </c>
      <c r="L6161" s="27">
        <f>IF(J6161="","",MAX(0,E6161-J6161)^2)</f>
        <v/>
      </c>
      <c r="M6161" s="27">
        <f>IF(J6161="","",MAX(0,E6161-(J6161+twcdh_off))^2)</f>
        <v/>
      </c>
      <c r="N6161" s="27">
        <f>IF(E6161="","",MAX(0,E6161-swcdh_thr)^2)</f>
        <v/>
      </c>
      <c r="O6161">
        <f>IF(K6161="","",ROUND(E6161-K6161,0))</f>
        <v/>
      </c>
      <c r="P6161">
        <f>IF(O6161="","",IF(O6161&gt;=1,O6161,0))</f>
        <v/>
      </c>
      <c r="Q6161" s="27">
        <f>IF(E6161="","",MAX(0,E6161-22))</f>
        <v/>
      </c>
      <c r="R6161" s="27">
        <f>IF(H6161=1,E6161,"")</f>
        <v/>
      </c>
      <c r="S6161" s="27">
        <f>IF(AND(H6161=1,J6161&lt;&gt;""),E6161-J6161,"")</f>
        <v/>
      </c>
      <c r="T6161">
        <f>IF(G6161="","",MONTH(G6161))</f>
        <v/>
      </c>
    </row>
    <row r="6162">
      <c r="A6162" s="24" t="n">
        <v>2020</v>
      </c>
      <c r="B6162" s="24" t="n">
        <v>9</v>
      </c>
      <c r="C6162" s="24" t="n">
        <v>13</v>
      </c>
      <c r="D6162" s="24" t="n">
        <v>17</v>
      </c>
      <c r="E6162" s="24" t="n">
        <v>19.67</v>
      </c>
      <c r="F6162" s="25">
        <f>IF($E6162="","",DATE(IF($A6162="",nominal_year,$A6162),$B6162,$C6162)+($D6162-IF(LEFT(hour_conv,1)="1",1,0))/24)</f>
        <v/>
      </c>
      <c r="G6162" s="26">
        <f>IF(F6162="","",INT(F6162))</f>
        <v/>
      </c>
      <c r="H6162">
        <f>IF(G6162="","",IF(AND(MONTH(G6162)*100+DAY(G6162)&gt;=season_lo,MONTH(G6162)*100+DAY(G6162)&lt;=season_hi),1,0))</f>
        <v/>
      </c>
      <c r="I6162">
        <f>IF(G6162="","",G6162-first_day+1)</f>
        <v/>
      </c>
      <c r="J6162" s="27">
        <f>IF(I6162="","",INDEX(Daily!$J$2:$J$421,I6162))</f>
        <v/>
      </c>
      <c r="K6162" s="27">
        <f>IF(J6162="","",J6162+cat_offset)</f>
        <v/>
      </c>
      <c r="L6162" s="27">
        <f>IF(J6162="","",MAX(0,E6162-J6162)^2)</f>
        <v/>
      </c>
      <c r="M6162" s="27">
        <f>IF(J6162="","",MAX(0,E6162-(J6162+twcdh_off))^2)</f>
        <v/>
      </c>
      <c r="N6162" s="27">
        <f>IF(E6162="","",MAX(0,E6162-swcdh_thr)^2)</f>
        <v/>
      </c>
      <c r="O6162">
        <f>IF(K6162="","",ROUND(E6162-K6162,0))</f>
        <v/>
      </c>
      <c r="P6162">
        <f>IF(O6162="","",IF(O6162&gt;=1,O6162,0))</f>
        <v/>
      </c>
      <c r="Q6162" s="27">
        <f>IF(E6162="","",MAX(0,E6162-22))</f>
        <v/>
      </c>
      <c r="R6162" s="27">
        <f>IF(H6162=1,E6162,"")</f>
        <v/>
      </c>
      <c r="S6162" s="27">
        <f>IF(AND(H6162=1,J6162&lt;&gt;""),E6162-J6162,"")</f>
        <v/>
      </c>
      <c r="T6162">
        <f>IF(G6162="","",MONTH(G6162))</f>
        <v/>
      </c>
    </row>
    <row r="6163">
      <c r="A6163" s="24" t="n">
        <v>2020</v>
      </c>
      <c r="B6163" s="24" t="n">
        <v>9</v>
      </c>
      <c r="C6163" s="24" t="n">
        <v>13</v>
      </c>
      <c r="D6163" s="24" t="n">
        <v>18</v>
      </c>
      <c r="E6163" s="24" t="n">
        <v>19.74</v>
      </c>
      <c r="F6163" s="25">
        <f>IF($E6163="","",DATE(IF($A6163="",nominal_year,$A6163),$B6163,$C6163)+($D6163-IF(LEFT(hour_conv,1)="1",1,0))/24)</f>
        <v/>
      </c>
      <c r="G6163" s="26">
        <f>IF(F6163="","",INT(F6163))</f>
        <v/>
      </c>
      <c r="H6163">
        <f>IF(G6163="","",IF(AND(MONTH(G6163)*100+DAY(G6163)&gt;=season_lo,MONTH(G6163)*100+DAY(G6163)&lt;=season_hi),1,0))</f>
        <v/>
      </c>
      <c r="I6163">
        <f>IF(G6163="","",G6163-first_day+1)</f>
        <v/>
      </c>
      <c r="J6163" s="27">
        <f>IF(I6163="","",INDEX(Daily!$J$2:$J$421,I6163))</f>
        <v/>
      </c>
      <c r="K6163" s="27">
        <f>IF(J6163="","",J6163+cat_offset)</f>
        <v/>
      </c>
      <c r="L6163" s="27">
        <f>IF(J6163="","",MAX(0,E6163-J6163)^2)</f>
        <v/>
      </c>
      <c r="M6163" s="27">
        <f>IF(J6163="","",MAX(0,E6163-(J6163+twcdh_off))^2)</f>
        <v/>
      </c>
      <c r="N6163" s="27">
        <f>IF(E6163="","",MAX(0,E6163-swcdh_thr)^2)</f>
        <v/>
      </c>
      <c r="O6163">
        <f>IF(K6163="","",ROUND(E6163-K6163,0))</f>
        <v/>
      </c>
      <c r="P6163">
        <f>IF(O6163="","",IF(O6163&gt;=1,O6163,0))</f>
        <v/>
      </c>
      <c r="Q6163" s="27">
        <f>IF(E6163="","",MAX(0,E6163-22))</f>
        <v/>
      </c>
      <c r="R6163" s="27">
        <f>IF(H6163=1,E6163,"")</f>
        <v/>
      </c>
      <c r="S6163" s="27">
        <f>IF(AND(H6163=1,J6163&lt;&gt;""),E6163-J6163,"")</f>
        <v/>
      </c>
      <c r="T6163">
        <f>IF(G6163="","",MONTH(G6163))</f>
        <v/>
      </c>
    </row>
    <row r="6164">
      <c r="A6164" s="24" t="n">
        <v>2020</v>
      </c>
      <c r="B6164" s="24" t="n">
        <v>9</v>
      </c>
      <c r="C6164" s="24" t="n">
        <v>13</v>
      </c>
      <c r="D6164" s="24" t="n">
        <v>19</v>
      </c>
      <c r="E6164" s="24" t="n">
        <v>18.73</v>
      </c>
      <c r="F6164" s="25">
        <f>IF($E6164="","",DATE(IF($A6164="",nominal_year,$A6164),$B6164,$C6164)+($D6164-IF(LEFT(hour_conv,1)="1",1,0))/24)</f>
        <v/>
      </c>
      <c r="G6164" s="26">
        <f>IF(F6164="","",INT(F6164))</f>
        <v/>
      </c>
      <c r="H6164">
        <f>IF(G6164="","",IF(AND(MONTH(G6164)*100+DAY(G6164)&gt;=season_lo,MONTH(G6164)*100+DAY(G6164)&lt;=season_hi),1,0))</f>
        <v/>
      </c>
      <c r="I6164">
        <f>IF(G6164="","",G6164-first_day+1)</f>
        <v/>
      </c>
      <c r="J6164" s="27">
        <f>IF(I6164="","",INDEX(Daily!$J$2:$J$421,I6164))</f>
        <v/>
      </c>
      <c r="K6164" s="27">
        <f>IF(J6164="","",J6164+cat_offset)</f>
        <v/>
      </c>
      <c r="L6164" s="27">
        <f>IF(J6164="","",MAX(0,E6164-J6164)^2)</f>
        <v/>
      </c>
      <c r="M6164" s="27">
        <f>IF(J6164="","",MAX(0,E6164-(J6164+twcdh_off))^2)</f>
        <v/>
      </c>
      <c r="N6164" s="27">
        <f>IF(E6164="","",MAX(0,E6164-swcdh_thr)^2)</f>
        <v/>
      </c>
      <c r="O6164">
        <f>IF(K6164="","",ROUND(E6164-K6164,0))</f>
        <v/>
      </c>
      <c r="P6164">
        <f>IF(O6164="","",IF(O6164&gt;=1,O6164,0))</f>
        <v/>
      </c>
      <c r="Q6164" s="27">
        <f>IF(E6164="","",MAX(0,E6164-22))</f>
        <v/>
      </c>
      <c r="R6164" s="27">
        <f>IF(H6164=1,E6164,"")</f>
        <v/>
      </c>
      <c r="S6164" s="27">
        <f>IF(AND(H6164=1,J6164&lt;&gt;""),E6164-J6164,"")</f>
        <v/>
      </c>
      <c r="T6164">
        <f>IF(G6164="","",MONTH(G6164))</f>
        <v/>
      </c>
    </row>
    <row r="6165">
      <c r="A6165" s="24" t="n">
        <v>2020</v>
      </c>
      <c r="B6165" s="24" t="n">
        <v>9</v>
      </c>
      <c r="C6165" s="24" t="n">
        <v>13</v>
      </c>
      <c r="D6165" s="24" t="n">
        <v>20</v>
      </c>
      <c r="E6165" s="24" t="n">
        <v>18.28</v>
      </c>
      <c r="F6165" s="25">
        <f>IF($E6165="","",DATE(IF($A6165="",nominal_year,$A6165),$B6165,$C6165)+($D6165-IF(LEFT(hour_conv,1)="1",1,0))/24)</f>
        <v/>
      </c>
      <c r="G6165" s="26">
        <f>IF(F6165="","",INT(F6165))</f>
        <v/>
      </c>
      <c r="H6165">
        <f>IF(G6165="","",IF(AND(MONTH(G6165)*100+DAY(G6165)&gt;=season_lo,MONTH(G6165)*100+DAY(G6165)&lt;=season_hi),1,0))</f>
        <v/>
      </c>
      <c r="I6165">
        <f>IF(G6165="","",G6165-first_day+1)</f>
        <v/>
      </c>
      <c r="J6165" s="27">
        <f>IF(I6165="","",INDEX(Daily!$J$2:$J$421,I6165))</f>
        <v/>
      </c>
      <c r="K6165" s="27">
        <f>IF(J6165="","",J6165+cat_offset)</f>
        <v/>
      </c>
      <c r="L6165" s="27">
        <f>IF(J6165="","",MAX(0,E6165-J6165)^2)</f>
        <v/>
      </c>
      <c r="M6165" s="27">
        <f>IF(J6165="","",MAX(0,E6165-(J6165+twcdh_off))^2)</f>
        <v/>
      </c>
      <c r="N6165" s="27">
        <f>IF(E6165="","",MAX(0,E6165-swcdh_thr)^2)</f>
        <v/>
      </c>
      <c r="O6165">
        <f>IF(K6165="","",ROUND(E6165-K6165,0))</f>
        <v/>
      </c>
      <c r="P6165">
        <f>IF(O6165="","",IF(O6165&gt;=1,O6165,0))</f>
        <v/>
      </c>
      <c r="Q6165" s="27">
        <f>IF(E6165="","",MAX(0,E6165-22))</f>
        <v/>
      </c>
      <c r="R6165" s="27">
        <f>IF(H6165=1,E6165,"")</f>
        <v/>
      </c>
      <c r="S6165" s="27">
        <f>IF(AND(H6165=1,J6165&lt;&gt;""),E6165-J6165,"")</f>
        <v/>
      </c>
      <c r="T6165">
        <f>IF(G6165="","",MONTH(G6165))</f>
        <v/>
      </c>
    </row>
    <row r="6166">
      <c r="A6166" s="24" t="n">
        <v>2020</v>
      </c>
      <c r="B6166" s="24" t="n">
        <v>9</v>
      </c>
      <c r="C6166" s="24" t="n">
        <v>13</v>
      </c>
      <c r="D6166" s="24" t="n">
        <v>21</v>
      </c>
      <c r="E6166" s="24" t="n">
        <v>17.5</v>
      </c>
      <c r="F6166" s="25">
        <f>IF($E6166="","",DATE(IF($A6166="",nominal_year,$A6166),$B6166,$C6166)+($D6166-IF(LEFT(hour_conv,1)="1",1,0))/24)</f>
        <v/>
      </c>
      <c r="G6166" s="26">
        <f>IF(F6166="","",INT(F6166))</f>
        <v/>
      </c>
      <c r="H6166">
        <f>IF(G6166="","",IF(AND(MONTH(G6166)*100+DAY(G6166)&gt;=season_lo,MONTH(G6166)*100+DAY(G6166)&lt;=season_hi),1,0))</f>
        <v/>
      </c>
      <c r="I6166">
        <f>IF(G6166="","",G6166-first_day+1)</f>
        <v/>
      </c>
      <c r="J6166" s="27">
        <f>IF(I6166="","",INDEX(Daily!$J$2:$J$421,I6166))</f>
        <v/>
      </c>
      <c r="K6166" s="27">
        <f>IF(J6166="","",J6166+cat_offset)</f>
        <v/>
      </c>
      <c r="L6166" s="27">
        <f>IF(J6166="","",MAX(0,E6166-J6166)^2)</f>
        <v/>
      </c>
      <c r="M6166" s="27">
        <f>IF(J6166="","",MAX(0,E6166-(J6166+twcdh_off))^2)</f>
        <v/>
      </c>
      <c r="N6166" s="27">
        <f>IF(E6166="","",MAX(0,E6166-swcdh_thr)^2)</f>
        <v/>
      </c>
      <c r="O6166">
        <f>IF(K6166="","",ROUND(E6166-K6166,0))</f>
        <v/>
      </c>
      <c r="P6166">
        <f>IF(O6166="","",IF(O6166&gt;=1,O6166,0))</f>
        <v/>
      </c>
      <c r="Q6166" s="27">
        <f>IF(E6166="","",MAX(0,E6166-22))</f>
        <v/>
      </c>
      <c r="R6166" s="27">
        <f>IF(H6166=1,E6166,"")</f>
        <v/>
      </c>
      <c r="S6166" s="27">
        <f>IF(AND(H6166=1,J6166&lt;&gt;""),E6166-J6166,"")</f>
        <v/>
      </c>
      <c r="T6166">
        <f>IF(G6166="","",MONTH(G6166))</f>
        <v/>
      </c>
    </row>
    <row r="6167">
      <c r="A6167" s="24" t="n">
        <v>2020</v>
      </c>
      <c r="B6167" s="24" t="n">
        <v>9</v>
      </c>
      <c r="C6167" s="24" t="n">
        <v>13</v>
      </c>
      <c r="D6167" s="24" t="n">
        <v>22</v>
      </c>
      <c r="E6167" s="24" t="n">
        <v>16.05</v>
      </c>
      <c r="F6167" s="25">
        <f>IF($E6167="","",DATE(IF($A6167="",nominal_year,$A6167),$B6167,$C6167)+($D6167-IF(LEFT(hour_conv,1)="1",1,0))/24)</f>
        <v/>
      </c>
      <c r="G6167" s="26">
        <f>IF(F6167="","",INT(F6167))</f>
        <v/>
      </c>
      <c r="H6167">
        <f>IF(G6167="","",IF(AND(MONTH(G6167)*100+DAY(G6167)&gt;=season_lo,MONTH(G6167)*100+DAY(G6167)&lt;=season_hi),1,0))</f>
        <v/>
      </c>
      <c r="I6167">
        <f>IF(G6167="","",G6167-first_day+1)</f>
        <v/>
      </c>
      <c r="J6167" s="27">
        <f>IF(I6167="","",INDEX(Daily!$J$2:$J$421,I6167))</f>
        <v/>
      </c>
      <c r="K6167" s="27">
        <f>IF(J6167="","",J6167+cat_offset)</f>
        <v/>
      </c>
      <c r="L6167" s="27">
        <f>IF(J6167="","",MAX(0,E6167-J6167)^2)</f>
        <v/>
      </c>
      <c r="M6167" s="27">
        <f>IF(J6167="","",MAX(0,E6167-(J6167+twcdh_off))^2)</f>
        <v/>
      </c>
      <c r="N6167" s="27">
        <f>IF(E6167="","",MAX(0,E6167-swcdh_thr)^2)</f>
        <v/>
      </c>
      <c r="O6167">
        <f>IF(K6167="","",ROUND(E6167-K6167,0))</f>
        <v/>
      </c>
      <c r="P6167">
        <f>IF(O6167="","",IF(O6167&gt;=1,O6167,0))</f>
        <v/>
      </c>
      <c r="Q6167" s="27">
        <f>IF(E6167="","",MAX(0,E6167-22))</f>
        <v/>
      </c>
      <c r="R6167" s="27">
        <f>IF(H6167=1,E6167,"")</f>
        <v/>
      </c>
      <c r="S6167" s="27">
        <f>IF(AND(H6167=1,J6167&lt;&gt;""),E6167-J6167,"")</f>
        <v/>
      </c>
      <c r="T6167">
        <f>IF(G6167="","",MONTH(G6167))</f>
        <v/>
      </c>
    </row>
    <row r="6168">
      <c r="A6168" s="24" t="n">
        <v>2020</v>
      </c>
      <c r="B6168" s="24" t="n">
        <v>9</v>
      </c>
      <c r="C6168" s="24" t="n">
        <v>13</v>
      </c>
      <c r="D6168" s="24" t="n">
        <v>23</v>
      </c>
      <c r="E6168" s="24" t="n">
        <v>14.31</v>
      </c>
      <c r="F6168" s="25">
        <f>IF($E6168="","",DATE(IF($A6168="",nominal_year,$A6168),$B6168,$C6168)+($D6168-IF(LEFT(hour_conv,1)="1",1,0))/24)</f>
        <v/>
      </c>
      <c r="G6168" s="26">
        <f>IF(F6168="","",INT(F6168))</f>
        <v/>
      </c>
      <c r="H6168">
        <f>IF(G6168="","",IF(AND(MONTH(G6168)*100+DAY(G6168)&gt;=season_lo,MONTH(G6168)*100+DAY(G6168)&lt;=season_hi),1,0))</f>
        <v/>
      </c>
      <c r="I6168">
        <f>IF(G6168="","",G6168-first_day+1)</f>
        <v/>
      </c>
      <c r="J6168" s="27">
        <f>IF(I6168="","",INDEX(Daily!$J$2:$J$421,I6168))</f>
        <v/>
      </c>
      <c r="K6168" s="27">
        <f>IF(J6168="","",J6168+cat_offset)</f>
        <v/>
      </c>
      <c r="L6168" s="27">
        <f>IF(J6168="","",MAX(0,E6168-J6168)^2)</f>
        <v/>
      </c>
      <c r="M6168" s="27">
        <f>IF(J6168="","",MAX(0,E6168-(J6168+twcdh_off))^2)</f>
        <v/>
      </c>
      <c r="N6168" s="27">
        <f>IF(E6168="","",MAX(0,E6168-swcdh_thr)^2)</f>
        <v/>
      </c>
      <c r="O6168">
        <f>IF(K6168="","",ROUND(E6168-K6168,0))</f>
        <v/>
      </c>
      <c r="P6168">
        <f>IF(O6168="","",IF(O6168&gt;=1,O6168,0))</f>
        <v/>
      </c>
      <c r="Q6168" s="27">
        <f>IF(E6168="","",MAX(0,E6168-22))</f>
        <v/>
      </c>
      <c r="R6168" s="27">
        <f>IF(H6168=1,E6168,"")</f>
        <v/>
      </c>
      <c r="S6168" s="27">
        <f>IF(AND(H6168=1,J6168&lt;&gt;""),E6168-J6168,"")</f>
        <v/>
      </c>
      <c r="T6168">
        <f>IF(G6168="","",MONTH(G6168))</f>
        <v/>
      </c>
    </row>
    <row r="6169">
      <c r="A6169" s="24" t="n">
        <v>2020</v>
      </c>
      <c r="B6169" s="24" t="n">
        <v>9</v>
      </c>
      <c r="C6169" s="24" t="n">
        <v>13</v>
      </c>
      <c r="D6169" s="24" t="n">
        <v>24</v>
      </c>
      <c r="E6169" s="24" t="n">
        <v>13.63</v>
      </c>
      <c r="F6169" s="25">
        <f>IF($E6169="","",DATE(IF($A6169="",nominal_year,$A6169),$B6169,$C6169)+($D6169-IF(LEFT(hour_conv,1)="1",1,0))/24)</f>
        <v/>
      </c>
      <c r="G6169" s="26">
        <f>IF(F6169="","",INT(F6169))</f>
        <v/>
      </c>
      <c r="H6169">
        <f>IF(G6169="","",IF(AND(MONTH(G6169)*100+DAY(G6169)&gt;=season_lo,MONTH(G6169)*100+DAY(G6169)&lt;=season_hi),1,0))</f>
        <v/>
      </c>
      <c r="I6169">
        <f>IF(G6169="","",G6169-first_day+1)</f>
        <v/>
      </c>
      <c r="J6169" s="27">
        <f>IF(I6169="","",INDEX(Daily!$J$2:$J$421,I6169))</f>
        <v/>
      </c>
      <c r="K6169" s="27">
        <f>IF(J6169="","",J6169+cat_offset)</f>
        <v/>
      </c>
      <c r="L6169" s="27">
        <f>IF(J6169="","",MAX(0,E6169-J6169)^2)</f>
        <v/>
      </c>
      <c r="M6169" s="27">
        <f>IF(J6169="","",MAX(0,E6169-(J6169+twcdh_off))^2)</f>
        <v/>
      </c>
      <c r="N6169" s="27">
        <f>IF(E6169="","",MAX(0,E6169-swcdh_thr)^2)</f>
        <v/>
      </c>
      <c r="O6169">
        <f>IF(K6169="","",ROUND(E6169-K6169,0))</f>
        <v/>
      </c>
      <c r="P6169">
        <f>IF(O6169="","",IF(O6169&gt;=1,O6169,0))</f>
        <v/>
      </c>
      <c r="Q6169" s="27">
        <f>IF(E6169="","",MAX(0,E6169-22))</f>
        <v/>
      </c>
      <c r="R6169" s="27">
        <f>IF(H6169=1,E6169,"")</f>
        <v/>
      </c>
      <c r="S6169" s="27">
        <f>IF(AND(H6169=1,J6169&lt;&gt;""),E6169-J6169,"")</f>
        <v/>
      </c>
      <c r="T6169">
        <f>IF(G6169="","",MONTH(G6169))</f>
        <v/>
      </c>
    </row>
    <row r="6170">
      <c r="A6170" s="24" t="n">
        <v>2020</v>
      </c>
      <c r="B6170" s="24" t="n">
        <v>9</v>
      </c>
      <c r="C6170" s="24" t="n">
        <v>14</v>
      </c>
      <c r="D6170" s="24" t="n">
        <v>1</v>
      </c>
      <c r="E6170" s="24" t="n">
        <v>14.09</v>
      </c>
      <c r="F6170" s="25">
        <f>IF($E6170="","",DATE(IF($A6170="",nominal_year,$A6170),$B6170,$C6170)+($D6170-IF(LEFT(hour_conv,1)="1",1,0))/24)</f>
        <v/>
      </c>
      <c r="G6170" s="26">
        <f>IF(F6170="","",INT(F6170))</f>
        <v/>
      </c>
      <c r="H6170">
        <f>IF(G6170="","",IF(AND(MONTH(G6170)*100+DAY(G6170)&gt;=season_lo,MONTH(G6170)*100+DAY(G6170)&lt;=season_hi),1,0))</f>
        <v/>
      </c>
      <c r="I6170">
        <f>IF(G6170="","",G6170-first_day+1)</f>
        <v/>
      </c>
      <c r="J6170" s="27">
        <f>IF(I6170="","",INDEX(Daily!$J$2:$J$421,I6170))</f>
        <v/>
      </c>
      <c r="K6170" s="27">
        <f>IF(J6170="","",J6170+cat_offset)</f>
        <v/>
      </c>
      <c r="L6170" s="27">
        <f>IF(J6170="","",MAX(0,E6170-J6170)^2)</f>
        <v/>
      </c>
      <c r="M6170" s="27">
        <f>IF(J6170="","",MAX(0,E6170-(J6170+twcdh_off))^2)</f>
        <v/>
      </c>
      <c r="N6170" s="27">
        <f>IF(E6170="","",MAX(0,E6170-swcdh_thr)^2)</f>
        <v/>
      </c>
      <c r="O6170">
        <f>IF(K6170="","",ROUND(E6170-K6170,0))</f>
        <v/>
      </c>
      <c r="P6170">
        <f>IF(O6170="","",IF(O6170&gt;=1,O6170,0))</f>
        <v/>
      </c>
      <c r="Q6170" s="27">
        <f>IF(E6170="","",MAX(0,E6170-22))</f>
        <v/>
      </c>
      <c r="R6170" s="27">
        <f>IF(H6170=1,E6170,"")</f>
        <v/>
      </c>
      <c r="S6170" s="27">
        <f>IF(AND(H6170=1,J6170&lt;&gt;""),E6170-J6170,"")</f>
        <v/>
      </c>
      <c r="T6170">
        <f>IF(G6170="","",MONTH(G6170))</f>
        <v/>
      </c>
    </row>
    <row r="6171">
      <c r="A6171" s="24" t="n">
        <v>2020</v>
      </c>
      <c r="B6171" s="24" t="n">
        <v>9</v>
      </c>
      <c r="C6171" s="24" t="n">
        <v>14</v>
      </c>
      <c r="D6171" s="24" t="n">
        <v>2</v>
      </c>
      <c r="E6171" s="24" t="n">
        <v>12.97</v>
      </c>
      <c r="F6171" s="25">
        <f>IF($E6171="","",DATE(IF($A6171="",nominal_year,$A6171),$B6171,$C6171)+($D6171-IF(LEFT(hour_conv,1)="1",1,0))/24)</f>
        <v/>
      </c>
      <c r="G6171" s="26">
        <f>IF(F6171="","",INT(F6171))</f>
        <v/>
      </c>
      <c r="H6171">
        <f>IF(G6171="","",IF(AND(MONTH(G6171)*100+DAY(G6171)&gt;=season_lo,MONTH(G6171)*100+DAY(G6171)&lt;=season_hi),1,0))</f>
        <v/>
      </c>
      <c r="I6171">
        <f>IF(G6171="","",G6171-first_day+1)</f>
        <v/>
      </c>
      <c r="J6171" s="27">
        <f>IF(I6171="","",INDEX(Daily!$J$2:$J$421,I6171))</f>
        <v/>
      </c>
      <c r="K6171" s="27">
        <f>IF(J6171="","",J6171+cat_offset)</f>
        <v/>
      </c>
      <c r="L6171" s="27">
        <f>IF(J6171="","",MAX(0,E6171-J6171)^2)</f>
        <v/>
      </c>
      <c r="M6171" s="27">
        <f>IF(J6171="","",MAX(0,E6171-(J6171+twcdh_off))^2)</f>
        <v/>
      </c>
      <c r="N6171" s="27">
        <f>IF(E6171="","",MAX(0,E6171-swcdh_thr)^2)</f>
        <v/>
      </c>
      <c r="O6171">
        <f>IF(K6171="","",ROUND(E6171-K6171,0))</f>
        <v/>
      </c>
      <c r="P6171">
        <f>IF(O6171="","",IF(O6171&gt;=1,O6171,0))</f>
        <v/>
      </c>
      <c r="Q6171" s="27">
        <f>IF(E6171="","",MAX(0,E6171-22))</f>
        <v/>
      </c>
      <c r="R6171" s="27">
        <f>IF(H6171=1,E6171,"")</f>
        <v/>
      </c>
      <c r="S6171" s="27">
        <f>IF(AND(H6171=1,J6171&lt;&gt;""),E6171-J6171,"")</f>
        <v/>
      </c>
      <c r="T6171">
        <f>IF(G6171="","",MONTH(G6171))</f>
        <v/>
      </c>
    </row>
    <row r="6172">
      <c r="A6172" s="24" t="n">
        <v>2020</v>
      </c>
      <c r="B6172" s="24" t="n">
        <v>9</v>
      </c>
      <c r="C6172" s="24" t="n">
        <v>14</v>
      </c>
      <c r="D6172" s="24" t="n">
        <v>3</v>
      </c>
      <c r="E6172" s="24" t="n">
        <v>12.34</v>
      </c>
      <c r="F6172" s="25">
        <f>IF($E6172="","",DATE(IF($A6172="",nominal_year,$A6172),$B6172,$C6172)+($D6172-IF(LEFT(hour_conv,1)="1",1,0))/24)</f>
        <v/>
      </c>
      <c r="G6172" s="26">
        <f>IF(F6172="","",INT(F6172))</f>
        <v/>
      </c>
      <c r="H6172">
        <f>IF(G6172="","",IF(AND(MONTH(G6172)*100+DAY(G6172)&gt;=season_lo,MONTH(G6172)*100+DAY(G6172)&lt;=season_hi),1,0))</f>
        <v/>
      </c>
      <c r="I6172">
        <f>IF(G6172="","",G6172-first_day+1)</f>
        <v/>
      </c>
      <c r="J6172" s="27">
        <f>IF(I6172="","",INDEX(Daily!$J$2:$J$421,I6172))</f>
        <v/>
      </c>
      <c r="K6172" s="27">
        <f>IF(J6172="","",J6172+cat_offset)</f>
        <v/>
      </c>
      <c r="L6172" s="27">
        <f>IF(J6172="","",MAX(0,E6172-J6172)^2)</f>
        <v/>
      </c>
      <c r="M6172" s="27">
        <f>IF(J6172="","",MAX(0,E6172-(J6172+twcdh_off))^2)</f>
        <v/>
      </c>
      <c r="N6172" s="27">
        <f>IF(E6172="","",MAX(0,E6172-swcdh_thr)^2)</f>
        <v/>
      </c>
      <c r="O6172">
        <f>IF(K6172="","",ROUND(E6172-K6172,0))</f>
        <v/>
      </c>
      <c r="P6172">
        <f>IF(O6172="","",IF(O6172&gt;=1,O6172,0))</f>
        <v/>
      </c>
      <c r="Q6172" s="27">
        <f>IF(E6172="","",MAX(0,E6172-22))</f>
        <v/>
      </c>
      <c r="R6172" s="27">
        <f>IF(H6172=1,E6172,"")</f>
        <v/>
      </c>
      <c r="S6172" s="27">
        <f>IF(AND(H6172=1,J6172&lt;&gt;""),E6172-J6172,"")</f>
        <v/>
      </c>
      <c r="T6172">
        <f>IF(G6172="","",MONTH(G6172))</f>
        <v/>
      </c>
    </row>
    <row r="6173">
      <c r="A6173" s="24" t="n">
        <v>2020</v>
      </c>
      <c r="B6173" s="24" t="n">
        <v>9</v>
      </c>
      <c r="C6173" s="24" t="n">
        <v>14</v>
      </c>
      <c r="D6173" s="24" t="n">
        <v>4</v>
      </c>
      <c r="E6173" s="24" t="n">
        <v>12.48</v>
      </c>
      <c r="F6173" s="25">
        <f>IF($E6173="","",DATE(IF($A6173="",nominal_year,$A6173),$B6173,$C6173)+($D6173-IF(LEFT(hour_conv,1)="1",1,0))/24)</f>
        <v/>
      </c>
      <c r="G6173" s="26">
        <f>IF(F6173="","",INT(F6173))</f>
        <v/>
      </c>
      <c r="H6173">
        <f>IF(G6173="","",IF(AND(MONTH(G6173)*100+DAY(G6173)&gt;=season_lo,MONTH(G6173)*100+DAY(G6173)&lt;=season_hi),1,0))</f>
        <v/>
      </c>
      <c r="I6173">
        <f>IF(G6173="","",G6173-first_day+1)</f>
        <v/>
      </c>
      <c r="J6173" s="27">
        <f>IF(I6173="","",INDEX(Daily!$J$2:$J$421,I6173))</f>
        <v/>
      </c>
      <c r="K6173" s="27">
        <f>IF(J6173="","",J6173+cat_offset)</f>
        <v/>
      </c>
      <c r="L6173" s="27">
        <f>IF(J6173="","",MAX(0,E6173-J6173)^2)</f>
        <v/>
      </c>
      <c r="M6173" s="27">
        <f>IF(J6173="","",MAX(0,E6173-(J6173+twcdh_off))^2)</f>
        <v/>
      </c>
      <c r="N6173" s="27">
        <f>IF(E6173="","",MAX(0,E6173-swcdh_thr)^2)</f>
        <v/>
      </c>
      <c r="O6173">
        <f>IF(K6173="","",ROUND(E6173-K6173,0))</f>
        <v/>
      </c>
      <c r="P6173">
        <f>IF(O6173="","",IF(O6173&gt;=1,O6173,0))</f>
        <v/>
      </c>
      <c r="Q6173" s="27">
        <f>IF(E6173="","",MAX(0,E6173-22))</f>
        <v/>
      </c>
      <c r="R6173" s="27">
        <f>IF(H6173=1,E6173,"")</f>
        <v/>
      </c>
      <c r="S6173" s="27">
        <f>IF(AND(H6173=1,J6173&lt;&gt;""),E6173-J6173,"")</f>
        <v/>
      </c>
      <c r="T6173">
        <f>IF(G6173="","",MONTH(G6173))</f>
        <v/>
      </c>
    </row>
    <row r="6174">
      <c r="A6174" s="24" t="n">
        <v>2020</v>
      </c>
      <c r="B6174" s="24" t="n">
        <v>9</v>
      </c>
      <c r="C6174" s="24" t="n">
        <v>14</v>
      </c>
      <c r="D6174" s="24" t="n">
        <v>5</v>
      </c>
      <c r="E6174" s="24" t="n">
        <v>12.85</v>
      </c>
      <c r="F6174" s="25">
        <f>IF($E6174="","",DATE(IF($A6174="",nominal_year,$A6174),$B6174,$C6174)+($D6174-IF(LEFT(hour_conv,1)="1",1,0))/24)</f>
        <v/>
      </c>
      <c r="G6174" s="26">
        <f>IF(F6174="","",INT(F6174))</f>
        <v/>
      </c>
      <c r="H6174">
        <f>IF(G6174="","",IF(AND(MONTH(G6174)*100+DAY(G6174)&gt;=season_lo,MONTH(G6174)*100+DAY(G6174)&lt;=season_hi),1,0))</f>
        <v/>
      </c>
      <c r="I6174">
        <f>IF(G6174="","",G6174-first_day+1)</f>
        <v/>
      </c>
      <c r="J6174" s="27">
        <f>IF(I6174="","",INDEX(Daily!$J$2:$J$421,I6174))</f>
        <v/>
      </c>
      <c r="K6174" s="27">
        <f>IF(J6174="","",J6174+cat_offset)</f>
        <v/>
      </c>
      <c r="L6174" s="27">
        <f>IF(J6174="","",MAX(0,E6174-J6174)^2)</f>
        <v/>
      </c>
      <c r="M6174" s="27">
        <f>IF(J6174="","",MAX(0,E6174-(J6174+twcdh_off))^2)</f>
        <v/>
      </c>
      <c r="N6174" s="27">
        <f>IF(E6174="","",MAX(0,E6174-swcdh_thr)^2)</f>
        <v/>
      </c>
      <c r="O6174">
        <f>IF(K6174="","",ROUND(E6174-K6174,0))</f>
        <v/>
      </c>
      <c r="P6174">
        <f>IF(O6174="","",IF(O6174&gt;=1,O6174,0))</f>
        <v/>
      </c>
      <c r="Q6174" s="27">
        <f>IF(E6174="","",MAX(0,E6174-22))</f>
        <v/>
      </c>
      <c r="R6174" s="27">
        <f>IF(H6174=1,E6174,"")</f>
        <v/>
      </c>
      <c r="S6174" s="27">
        <f>IF(AND(H6174=1,J6174&lt;&gt;""),E6174-J6174,"")</f>
        <v/>
      </c>
      <c r="T6174">
        <f>IF(G6174="","",MONTH(G6174))</f>
        <v/>
      </c>
    </row>
    <row r="6175">
      <c r="A6175" s="24" t="n">
        <v>2020</v>
      </c>
      <c r="B6175" s="24" t="n">
        <v>9</v>
      </c>
      <c r="C6175" s="24" t="n">
        <v>14</v>
      </c>
      <c r="D6175" s="24" t="n">
        <v>6</v>
      </c>
      <c r="E6175" s="24" t="n">
        <v>13.17</v>
      </c>
      <c r="F6175" s="25">
        <f>IF($E6175="","",DATE(IF($A6175="",nominal_year,$A6175),$B6175,$C6175)+($D6175-IF(LEFT(hour_conv,1)="1",1,0))/24)</f>
        <v/>
      </c>
      <c r="G6175" s="26">
        <f>IF(F6175="","",INT(F6175))</f>
        <v/>
      </c>
      <c r="H6175">
        <f>IF(G6175="","",IF(AND(MONTH(G6175)*100+DAY(G6175)&gt;=season_lo,MONTH(G6175)*100+DAY(G6175)&lt;=season_hi),1,0))</f>
        <v/>
      </c>
      <c r="I6175">
        <f>IF(G6175="","",G6175-first_day+1)</f>
        <v/>
      </c>
      <c r="J6175" s="27">
        <f>IF(I6175="","",INDEX(Daily!$J$2:$J$421,I6175))</f>
        <v/>
      </c>
      <c r="K6175" s="27">
        <f>IF(J6175="","",J6175+cat_offset)</f>
        <v/>
      </c>
      <c r="L6175" s="27">
        <f>IF(J6175="","",MAX(0,E6175-J6175)^2)</f>
        <v/>
      </c>
      <c r="M6175" s="27">
        <f>IF(J6175="","",MAX(0,E6175-(J6175+twcdh_off))^2)</f>
        <v/>
      </c>
      <c r="N6175" s="27">
        <f>IF(E6175="","",MAX(0,E6175-swcdh_thr)^2)</f>
        <v/>
      </c>
      <c r="O6175">
        <f>IF(K6175="","",ROUND(E6175-K6175,0))</f>
        <v/>
      </c>
      <c r="P6175">
        <f>IF(O6175="","",IF(O6175&gt;=1,O6175,0))</f>
        <v/>
      </c>
      <c r="Q6175" s="27">
        <f>IF(E6175="","",MAX(0,E6175-22))</f>
        <v/>
      </c>
      <c r="R6175" s="27">
        <f>IF(H6175=1,E6175,"")</f>
        <v/>
      </c>
      <c r="S6175" s="27">
        <f>IF(AND(H6175=1,J6175&lt;&gt;""),E6175-J6175,"")</f>
        <v/>
      </c>
      <c r="T6175">
        <f>IF(G6175="","",MONTH(G6175))</f>
        <v/>
      </c>
    </row>
    <row r="6176">
      <c r="A6176" s="24" t="n">
        <v>2020</v>
      </c>
      <c r="B6176" s="24" t="n">
        <v>9</v>
      </c>
      <c r="C6176" s="24" t="n">
        <v>14</v>
      </c>
      <c r="D6176" s="24" t="n">
        <v>7</v>
      </c>
      <c r="E6176" s="24" t="n">
        <v>13.97</v>
      </c>
      <c r="F6176" s="25">
        <f>IF($E6176="","",DATE(IF($A6176="",nominal_year,$A6176),$B6176,$C6176)+($D6176-IF(LEFT(hour_conv,1)="1",1,0))/24)</f>
        <v/>
      </c>
      <c r="G6176" s="26">
        <f>IF(F6176="","",INT(F6176))</f>
        <v/>
      </c>
      <c r="H6176">
        <f>IF(G6176="","",IF(AND(MONTH(G6176)*100+DAY(G6176)&gt;=season_lo,MONTH(G6176)*100+DAY(G6176)&lt;=season_hi),1,0))</f>
        <v/>
      </c>
      <c r="I6176">
        <f>IF(G6176="","",G6176-first_day+1)</f>
        <v/>
      </c>
      <c r="J6176" s="27">
        <f>IF(I6176="","",INDEX(Daily!$J$2:$J$421,I6176))</f>
        <v/>
      </c>
      <c r="K6176" s="27">
        <f>IF(J6176="","",J6176+cat_offset)</f>
        <v/>
      </c>
      <c r="L6176" s="27">
        <f>IF(J6176="","",MAX(0,E6176-J6176)^2)</f>
        <v/>
      </c>
      <c r="M6176" s="27">
        <f>IF(J6176="","",MAX(0,E6176-(J6176+twcdh_off))^2)</f>
        <v/>
      </c>
      <c r="N6176" s="27">
        <f>IF(E6176="","",MAX(0,E6176-swcdh_thr)^2)</f>
        <v/>
      </c>
      <c r="O6176">
        <f>IF(K6176="","",ROUND(E6176-K6176,0))</f>
        <v/>
      </c>
      <c r="P6176">
        <f>IF(O6176="","",IF(O6176&gt;=1,O6176,0))</f>
        <v/>
      </c>
      <c r="Q6176" s="27">
        <f>IF(E6176="","",MAX(0,E6176-22))</f>
        <v/>
      </c>
      <c r="R6176" s="27">
        <f>IF(H6176=1,E6176,"")</f>
        <v/>
      </c>
      <c r="S6176" s="27">
        <f>IF(AND(H6176=1,J6176&lt;&gt;""),E6176-J6176,"")</f>
        <v/>
      </c>
      <c r="T6176">
        <f>IF(G6176="","",MONTH(G6176))</f>
        <v/>
      </c>
    </row>
    <row r="6177">
      <c r="A6177" s="24" t="n">
        <v>2020</v>
      </c>
      <c r="B6177" s="24" t="n">
        <v>9</v>
      </c>
      <c r="C6177" s="24" t="n">
        <v>14</v>
      </c>
      <c r="D6177" s="24" t="n">
        <v>8</v>
      </c>
      <c r="E6177" s="24" t="n">
        <v>14.24</v>
      </c>
      <c r="F6177" s="25">
        <f>IF($E6177="","",DATE(IF($A6177="",nominal_year,$A6177),$B6177,$C6177)+($D6177-IF(LEFT(hour_conv,1)="1",1,0))/24)</f>
        <v/>
      </c>
      <c r="G6177" s="26">
        <f>IF(F6177="","",INT(F6177))</f>
        <v/>
      </c>
      <c r="H6177">
        <f>IF(G6177="","",IF(AND(MONTH(G6177)*100+DAY(G6177)&gt;=season_lo,MONTH(G6177)*100+DAY(G6177)&lt;=season_hi),1,0))</f>
        <v/>
      </c>
      <c r="I6177">
        <f>IF(G6177="","",G6177-first_day+1)</f>
        <v/>
      </c>
      <c r="J6177" s="27">
        <f>IF(I6177="","",INDEX(Daily!$J$2:$J$421,I6177))</f>
        <v/>
      </c>
      <c r="K6177" s="27">
        <f>IF(J6177="","",J6177+cat_offset)</f>
        <v/>
      </c>
      <c r="L6177" s="27">
        <f>IF(J6177="","",MAX(0,E6177-J6177)^2)</f>
        <v/>
      </c>
      <c r="M6177" s="27">
        <f>IF(J6177="","",MAX(0,E6177-(J6177+twcdh_off))^2)</f>
        <v/>
      </c>
      <c r="N6177" s="27">
        <f>IF(E6177="","",MAX(0,E6177-swcdh_thr)^2)</f>
        <v/>
      </c>
      <c r="O6177">
        <f>IF(K6177="","",ROUND(E6177-K6177,0))</f>
        <v/>
      </c>
      <c r="P6177">
        <f>IF(O6177="","",IF(O6177&gt;=1,O6177,0))</f>
        <v/>
      </c>
      <c r="Q6177" s="27">
        <f>IF(E6177="","",MAX(0,E6177-22))</f>
        <v/>
      </c>
      <c r="R6177" s="27">
        <f>IF(H6177=1,E6177,"")</f>
        <v/>
      </c>
      <c r="S6177" s="27">
        <f>IF(AND(H6177=1,J6177&lt;&gt;""),E6177-J6177,"")</f>
        <v/>
      </c>
      <c r="T6177">
        <f>IF(G6177="","",MONTH(G6177))</f>
        <v/>
      </c>
    </row>
    <row r="6178">
      <c r="A6178" s="24" t="n">
        <v>2020</v>
      </c>
      <c r="B6178" s="24" t="n">
        <v>9</v>
      </c>
      <c r="C6178" s="24" t="n">
        <v>14</v>
      </c>
      <c r="D6178" s="24" t="n">
        <v>9</v>
      </c>
      <c r="E6178" s="24" t="n">
        <v>15.44</v>
      </c>
      <c r="F6178" s="25">
        <f>IF($E6178="","",DATE(IF($A6178="",nominal_year,$A6178),$B6178,$C6178)+($D6178-IF(LEFT(hour_conv,1)="1",1,0))/24)</f>
        <v/>
      </c>
      <c r="G6178" s="26">
        <f>IF(F6178="","",INT(F6178))</f>
        <v/>
      </c>
      <c r="H6178">
        <f>IF(G6178="","",IF(AND(MONTH(G6178)*100+DAY(G6178)&gt;=season_lo,MONTH(G6178)*100+DAY(G6178)&lt;=season_hi),1,0))</f>
        <v/>
      </c>
      <c r="I6178">
        <f>IF(G6178="","",G6178-first_day+1)</f>
        <v/>
      </c>
      <c r="J6178" s="27">
        <f>IF(I6178="","",INDEX(Daily!$J$2:$J$421,I6178))</f>
        <v/>
      </c>
      <c r="K6178" s="27">
        <f>IF(J6178="","",J6178+cat_offset)</f>
        <v/>
      </c>
      <c r="L6178" s="27">
        <f>IF(J6178="","",MAX(0,E6178-J6178)^2)</f>
        <v/>
      </c>
      <c r="M6178" s="27">
        <f>IF(J6178="","",MAX(0,E6178-(J6178+twcdh_off))^2)</f>
        <v/>
      </c>
      <c r="N6178" s="27">
        <f>IF(E6178="","",MAX(0,E6178-swcdh_thr)^2)</f>
        <v/>
      </c>
      <c r="O6178">
        <f>IF(K6178="","",ROUND(E6178-K6178,0))</f>
        <v/>
      </c>
      <c r="P6178">
        <f>IF(O6178="","",IF(O6178&gt;=1,O6178,0))</f>
        <v/>
      </c>
      <c r="Q6178" s="27">
        <f>IF(E6178="","",MAX(0,E6178-22))</f>
        <v/>
      </c>
      <c r="R6178" s="27">
        <f>IF(H6178=1,E6178,"")</f>
        <v/>
      </c>
      <c r="S6178" s="27">
        <f>IF(AND(H6178=1,J6178&lt;&gt;""),E6178-J6178,"")</f>
        <v/>
      </c>
      <c r="T6178">
        <f>IF(G6178="","",MONTH(G6178))</f>
        <v/>
      </c>
    </row>
    <row r="6179">
      <c r="A6179" s="24" t="n">
        <v>2020</v>
      </c>
      <c r="B6179" s="24" t="n">
        <v>9</v>
      </c>
      <c r="C6179" s="24" t="n">
        <v>14</v>
      </c>
      <c r="D6179" s="24" t="n">
        <v>10</v>
      </c>
      <c r="E6179" s="24" t="n">
        <v>16.51</v>
      </c>
      <c r="F6179" s="25">
        <f>IF($E6179="","",DATE(IF($A6179="",nominal_year,$A6179),$B6179,$C6179)+($D6179-IF(LEFT(hour_conv,1)="1",1,0))/24)</f>
        <v/>
      </c>
      <c r="G6179" s="26">
        <f>IF(F6179="","",INT(F6179))</f>
        <v/>
      </c>
      <c r="H6179">
        <f>IF(G6179="","",IF(AND(MONTH(G6179)*100+DAY(G6179)&gt;=season_lo,MONTH(G6179)*100+DAY(G6179)&lt;=season_hi),1,0))</f>
        <v/>
      </c>
      <c r="I6179">
        <f>IF(G6179="","",G6179-first_day+1)</f>
        <v/>
      </c>
      <c r="J6179" s="27">
        <f>IF(I6179="","",INDEX(Daily!$J$2:$J$421,I6179))</f>
        <v/>
      </c>
      <c r="K6179" s="27">
        <f>IF(J6179="","",J6179+cat_offset)</f>
        <v/>
      </c>
      <c r="L6179" s="27">
        <f>IF(J6179="","",MAX(0,E6179-J6179)^2)</f>
        <v/>
      </c>
      <c r="M6179" s="27">
        <f>IF(J6179="","",MAX(0,E6179-(J6179+twcdh_off))^2)</f>
        <v/>
      </c>
      <c r="N6179" s="27">
        <f>IF(E6179="","",MAX(0,E6179-swcdh_thr)^2)</f>
        <v/>
      </c>
      <c r="O6179">
        <f>IF(K6179="","",ROUND(E6179-K6179,0))</f>
        <v/>
      </c>
      <c r="P6179">
        <f>IF(O6179="","",IF(O6179&gt;=1,O6179,0))</f>
        <v/>
      </c>
      <c r="Q6179" s="27">
        <f>IF(E6179="","",MAX(0,E6179-22))</f>
        <v/>
      </c>
      <c r="R6179" s="27">
        <f>IF(H6179=1,E6179,"")</f>
        <v/>
      </c>
      <c r="S6179" s="27">
        <f>IF(AND(H6179=1,J6179&lt;&gt;""),E6179-J6179,"")</f>
        <v/>
      </c>
      <c r="T6179">
        <f>IF(G6179="","",MONTH(G6179))</f>
        <v/>
      </c>
    </row>
    <row r="6180">
      <c r="A6180" s="24" t="n">
        <v>2020</v>
      </c>
      <c r="B6180" s="24" t="n">
        <v>9</v>
      </c>
      <c r="C6180" s="24" t="n">
        <v>14</v>
      </c>
      <c r="D6180" s="24" t="n">
        <v>11</v>
      </c>
      <c r="E6180" s="24" t="n">
        <v>17.66</v>
      </c>
      <c r="F6180" s="25">
        <f>IF($E6180="","",DATE(IF($A6180="",nominal_year,$A6180),$B6180,$C6180)+($D6180-IF(LEFT(hour_conv,1)="1",1,0))/24)</f>
        <v/>
      </c>
      <c r="G6180" s="26">
        <f>IF(F6180="","",INT(F6180))</f>
        <v/>
      </c>
      <c r="H6180">
        <f>IF(G6180="","",IF(AND(MONTH(G6180)*100+DAY(G6180)&gt;=season_lo,MONTH(G6180)*100+DAY(G6180)&lt;=season_hi),1,0))</f>
        <v/>
      </c>
      <c r="I6180">
        <f>IF(G6180="","",G6180-first_day+1)</f>
        <v/>
      </c>
      <c r="J6180" s="27">
        <f>IF(I6180="","",INDEX(Daily!$J$2:$J$421,I6180))</f>
        <v/>
      </c>
      <c r="K6180" s="27">
        <f>IF(J6180="","",J6180+cat_offset)</f>
        <v/>
      </c>
      <c r="L6180" s="27">
        <f>IF(J6180="","",MAX(0,E6180-J6180)^2)</f>
        <v/>
      </c>
      <c r="M6180" s="27">
        <f>IF(J6180="","",MAX(0,E6180-(J6180+twcdh_off))^2)</f>
        <v/>
      </c>
      <c r="N6180" s="27">
        <f>IF(E6180="","",MAX(0,E6180-swcdh_thr)^2)</f>
        <v/>
      </c>
      <c r="O6180">
        <f>IF(K6180="","",ROUND(E6180-K6180,0))</f>
        <v/>
      </c>
      <c r="P6180">
        <f>IF(O6180="","",IF(O6180&gt;=1,O6180,0))</f>
        <v/>
      </c>
      <c r="Q6180" s="27">
        <f>IF(E6180="","",MAX(0,E6180-22))</f>
        <v/>
      </c>
      <c r="R6180" s="27">
        <f>IF(H6180=1,E6180,"")</f>
        <v/>
      </c>
      <c r="S6180" s="27">
        <f>IF(AND(H6180=1,J6180&lt;&gt;""),E6180-J6180,"")</f>
        <v/>
      </c>
      <c r="T6180">
        <f>IF(G6180="","",MONTH(G6180))</f>
        <v/>
      </c>
    </row>
    <row r="6181">
      <c r="A6181" s="24" t="n">
        <v>2020</v>
      </c>
      <c r="B6181" s="24" t="n">
        <v>9</v>
      </c>
      <c r="C6181" s="24" t="n">
        <v>14</v>
      </c>
      <c r="D6181" s="24" t="n">
        <v>12</v>
      </c>
      <c r="E6181" s="24" t="n">
        <v>17.83</v>
      </c>
      <c r="F6181" s="25">
        <f>IF($E6181="","",DATE(IF($A6181="",nominal_year,$A6181),$B6181,$C6181)+($D6181-IF(LEFT(hour_conv,1)="1",1,0))/24)</f>
        <v/>
      </c>
      <c r="G6181" s="26">
        <f>IF(F6181="","",INT(F6181))</f>
        <v/>
      </c>
      <c r="H6181">
        <f>IF(G6181="","",IF(AND(MONTH(G6181)*100+DAY(G6181)&gt;=season_lo,MONTH(G6181)*100+DAY(G6181)&lt;=season_hi),1,0))</f>
        <v/>
      </c>
      <c r="I6181">
        <f>IF(G6181="","",G6181-first_day+1)</f>
        <v/>
      </c>
      <c r="J6181" s="27">
        <f>IF(I6181="","",INDEX(Daily!$J$2:$J$421,I6181))</f>
        <v/>
      </c>
      <c r="K6181" s="27">
        <f>IF(J6181="","",J6181+cat_offset)</f>
        <v/>
      </c>
      <c r="L6181" s="27">
        <f>IF(J6181="","",MAX(0,E6181-J6181)^2)</f>
        <v/>
      </c>
      <c r="M6181" s="27">
        <f>IF(J6181="","",MAX(0,E6181-(J6181+twcdh_off))^2)</f>
        <v/>
      </c>
      <c r="N6181" s="27">
        <f>IF(E6181="","",MAX(0,E6181-swcdh_thr)^2)</f>
        <v/>
      </c>
      <c r="O6181">
        <f>IF(K6181="","",ROUND(E6181-K6181,0))</f>
        <v/>
      </c>
      <c r="P6181">
        <f>IF(O6181="","",IF(O6181&gt;=1,O6181,0))</f>
        <v/>
      </c>
      <c r="Q6181" s="27">
        <f>IF(E6181="","",MAX(0,E6181-22))</f>
        <v/>
      </c>
      <c r="R6181" s="27">
        <f>IF(H6181=1,E6181,"")</f>
        <v/>
      </c>
      <c r="S6181" s="27">
        <f>IF(AND(H6181=1,J6181&lt;&gt;""),E6181-J6181,"")</f>
        <v/>
      </c>
      <c r="T6181">
        <f>IF(G6181="","",MONTH(G6181))</f>
        <v/>
      </c>
    </row>
    <row r="6182">
      <c r="A6182" s="24" t="n">
        <v>2020</v>
      </c>
      <c r="B6182" s="24" t="n">
        <v>9</v>
      </c>
      <c r="C6182" s="24" t="n">
        <v>14</v>
      </c>
      <c r="D6182" s="24" t="n">
        <v>13</v>
      </c>
      <c r="E6182" s="24" t="n">
        <v>19.41</v>
      </c>
      <c r="F6182" s="25">
        <f>IF($E6182="","",DATE(IF($A6182="",nominal_year,$A6182),$B6182,$C6182)+($D6182-IF(LEFT(hour_conv,1)="1",1,0))/24)</f>
        <v/>
      </c>
      <c r="G6182" s="26">
        <f>IF(F6182="","",INT(F6182))</f>
        <v/>
      </c>
      <c r="H6182">
        <f>IF(G6182="","",IF(AND(MONTH(G6182)*100+DAY(G6182)&gt;=season_lo,MONTH(G6182)*100+DAY(G6182)&lt;=season_hi),1,0))</f>
        <v/>
      </c>
      <c r="I6182">
        <f>IF(G6182="","",G6182-first_day+1)</f>
        <v/>
      </c>
      <c r="J6182" s="27">
        <f>IF(I6182="","",INDEX(Daily!$J$2:$J$421,I6182))</f>
        <v/>
      </c>
      <c r="K6182" s="27">
        <f>IF(J6182="","",J6182+cat_offset)</f>
        <v/>
      </c>
      <c r="L6182" s="27">
        <f>IF(J6182="","",MAX(0,E6182-J6182)^2)</f>
        <v/>
      </c>
      <c r="M6182" s="27">
        <f>IF(J6182="","",MAX(0,E6182-(J6182+twcdh_off))^2)</f>
        <v/>
      </c>
      <c r="N6182" s="27">
        <f>IF(E6182="","",MAX(0,E6182-swcdh_thr)^2)</f>
        <v/>
      </c>
      <c r="O6182">
        <f>IF(K6182="","",ROUND(E6182-K6182,0))</f>
        <v/>
      </c>
      <c r="P6182">
        <f>IF(O6182="","",IF(O6182&gt;=1,O6182,0))</f>
        <v/>
      </c>
      <c r="Q6182" s="27">
        <f>IF(E6182="","",MAX(0,E6182-22))</f>
        <v/>
      </c>
      <c r="R6182" s="27">
        <f>IF(H6182=1,E6182,"")</f>
        <v/>
      </c>
      <c r="S6182" s="27">
        <f>IF(AND(H6182=1,J6182&lt;&gt;""),E6182-J6182,"")</f>
        <v/>
      </c>
      <c r="T6182">
        <f>IF(G6182="","",MONTH(G6182))</f>
        <v/>
      </c>
    </row>
    <row r="6183">
      <c r="A6183" s="24" t="n">
        <v>2020</v>
      </c>
      <c r="B6183" s="24" t="n">
        <v>9</v>
      </c>
      <c r="C6183" s="24" t="n">
        <v>14</v>
      </c>
      <c r="D6183" s="24" t="n">
        <v>14</v>
      </c>
      <c r="E6183" s="24" t="n">
        <v>19.62</v>
      </c>
      <c r="F6183" s="25">
        <f>IF($E6183="","",DATE(IF($A6183="",nominal_year,$A6183),$B6183,$C6183)+($D6183-IF(LEFT(hour_conv,1)="1",1,0))/24)</f>
        <v/>
      </c>
      <c r="G6183" s="26">
        <f>IF(F6183="","",INT(F6183))</f>
        <v/>
      </c>
      <c r="H6183">
        <f>IF(G6183="","",IF(AND(MONTH(G6183)*100+DAY(G6183)&gt;=season_lo,MONTH(G6183)*100+DAY(G6183)&lt;=season_hi),1,0))</f>
        <v/>
      </c>
      <c r="I6183">
        <f>IF(G6183="","",G6183-first_day+1)</f>
        <v/>
      </c>
      <c r="J6183" s="27">
        <f>IF(I6183="","",INDEX(Daily!$J$2:$J$421,I6183))</f>
        <v/>
      </c>
      <c r="K6183" s="27">
        <f>IF(J6183="","",J6183+cat_offset)</f>
        <v/>
      </c>
      <c r="L6183" s="27">
        <f>IF(J6183="","",MAX(0,E6183-J6183)^2)</f>
        <v/>
      </c>
      <c r="M6183" s="27">
        <f>IF(J6183="","",MAX(0,E6183-(J6183+twcdh_off))^2)</f>
        <v/>
      </c>
      <c r="N6183" s="27">
        <f>IF(E6183="","",MAX(0,E6183-swcdh_thr)^2)</f>
        <v/>
      </c>
      <c r="O6183">
        <f>IF(K6183="","",ROUND(E6183-K6183,0))</f>
        <v/>
      </c>
      <c r="P6183">
        <f>IF(O6183="","",IF(O6183&gt;=1,O6183,0))</f>
        <v/>
      </c>
      <c r="Q6183" s="27">
        <f>IF(E6183="","",MAX(0,E6183-22))</f>
        <v/>
      </c>
      <c r="R6183" s="27">
        <f>IF(H6183=1,E6183,"")</f>
        <v/>
      </c>
      <c r="S6183" s="27">
        <f>IF(AND(H6183=1,J6183&lt;&gt;""),E6183-J6183,"")</f>
        <v/>
      </c>
      <c r="T6183">
        <f>IF(G6183="","",MONTH(G6183))</f>
        <v/>
      </c>
    </row>
    <row r="6184">
      <c r="A6184" s="24" t="n">
        <v>2020</v>
      </c>
      <c r="B6184" s="24" t="n">
        <v>9</v>
      </c>
      <c r="C6184" s="24" t="n">
        <v>14</v>
      </c>
      <c r="D6184" s="24" t="n">
        <v>15</v>
      </c>
      <c r="E6184" s="24" t="n">
        <v>21.11</v>
      </c>
      <c r="F6184" s="25">
        <f>IF($E6184="","",DATE(IF($A6184="",nominal_year,$A6184),$B6184,$C6184)+($D6184-IF(LEFT(hour_conv,1)="1",1,0))/24)</f>
        <v/>
      </c>
      <c r="G6184" s="26">
        <f>IF(F6184="","",INT(F6184))</f>
        <v/>
      </c>
      <c r="H6184">
        <f>IF(G6184="","",IF(AND(MONTH(G6184)*100+DAY(G6184)&gt;=season_lo,MONTH(G6184)*100+DAY(G6184)&lt;=season_hi),1,0))</f>
        <v/>
      </c>
      <c r="I6184">
        <f>IF(G6184="","",G6184-first_day+1)</f>
        <v/>
      </c>
      <c r="J6184" s="27">
        <f>IF(I6184="","",INDEX(Daily!$J$2:$J$421,I6184))</f>
        <v/>
      </c>
      <c r="K6184" s="27">
        <f>IF(J6184="","",J6184+cat_offset)</f>
        <v/>
      </c>
      <c r="L6184" s="27">
        <f>IF(J6184="","",MAX(0,E6184-J6184)^2)</f>
        <v/>
      </c>
      <c r="M6184" s="27">
        <f>IF(J6184="","",MAX(0,E6184-(J6184+twcdh_off))^2)</f>
        <v/>
      </c>
      <c r="N6184" s="27">
        <f>IF(E6184="","",MAX(0,E6184-swcdh_thr)^2)</f>
        <v/>
      </c>
      <c r="O6184">
        <f>IF(K6184="","",ROUND(E6184-K6184,0))</f>
        <v/>
      </c>
      <c r="P6184">
        <f>IF(O6184="","",IF(O6184&gt;=1,O6184,0))</f>
        <v/>
      </c>
      <c r="Q6184" s="27">
        <f>IF(E6184="","",MAX(0,E6184-22))</f>
        <v/>
      </c>
      <c r="R6184" s="27">
        <f>IF(H6184=1,E6184,"")</f>
        <v/>
      </c>
      <c r="S6184" s="27">
        <f>IF(AND(H6184=1,J6184&lt;&gt;""),E6184-J6184,"")</f>
        <v/>
      </c>
      <c r="T6184">
        <f>IF(G6184="","",MONTH(G6184))</f>
        <v/>
      </c>
    </row>
    <row r="6185">
      <c r="A6185" s="24" t="n">
        <v>2020</v>
      </c>
      <c r="B6185" s="24" t="n">
        <v>9</v>
      </c>
      <c r="C6185" s="24" t="n">
        <v>14</v>
      </c>
      <c r="D6185" s="24" t="n">
        <v>16</v>
      </c>
      <c r="E6185" s="24" t="n">
        <v>21.31</v>
      </c>
      <c r="F6185" s="25">
        <f>IF($E6185="","",DATE(IF($A6185="",nominal_year,$A6185),$B6185,$C6185)+($D6185-IF(LEFT(hour_conv,1)="1",1,0))/24)</f>
        <v/>
      </c>
      <c r="G6185" s="26">
        <f>IF(F6185="","",INT(F6185))</f>
        <v/>
      </c>
      <c r="H6185">
        <f>IF(G6185="","",IF(AND(MONTH(G6185)*100+DAY(G6185)&gt;=season_lo,MONTH(G6185)*100+DAY(G6185)&lt;=season_hi),1,0))</f>
        <v/>
      </c>
      <c r="I6185">
        <f>IF(G6185="","",G6185-first_day+1)</f>
        <v/>
      </c>
      <c r="J6185" s="27">
        <f>IF(I6185="","",INDEX(Daily!$J$2:$J$421,I6185))</f>
        <v/>
      </c>
      <c r="K6185" s="27">
        <f>IF(J6185="","",J6185+cat_offset)</f>
        <v/>
      </c>
      <c r="L6185" s="27">
        <f>IF(J6185="","",MAX(0,E6185-J6185)^2)</f>
        <v/>
      </c>
      <c r="M6185" s="27">
        <f>IF(J6185="","",MAX(0,E6185-(J6185+twcdh_off))^2)</f>
        <v/>
      </c>
      <c r="N6185" s="27">
        <f>IF(E6185="","",MAX(0,E6185-swcdh_thr)^2)</f>
        <v/>
      </c>
      <c r="O6185">
        <f>IF(K6185="","",ROUND(E6185-K6185,0))</f>
        <v/>
      </c>
      <c r="P6185">
        <f>IF(O6185="","",IF(O6185&gt;=1,O6185,0))</f>
        <v/>
      </c>
      <c r="Q6185" s="27">
        <f>IF(E6185="","",MAX(0,E6185-22))</f>
        <v/>
      </c>
      <c r="R6185" s="27">
        <f>IF(H6185=1,E6185,"")</f>
        <v/>
      </c>
      <c r="S6185" s="27">
        <f>IF(AND(H6185=1,J6185&lt;&gt;""),E6185-J6185,"")</f>
        <v/>
      </c>
      <c r="T6185">
        <f>IF(G6185="","",MONTH(G6185))</f>
        <v/>
      </c>
    </row>
    <row r="6186">
      <c r="A6186" s="24" t="n">
        <v>2020</v>
      </c>
      <c r="B6186" s="24" t="n">
        <v>9</v>
      </c>
      <c r="C6186" s="24" t="n">
        <v>14</v>
      </c>
      <c r="D6186" s="24" t="n">
        <v>17</v>
      </c>
      <c r="E6186" s="24" t="n">
        <v>21.21</v>
      </c>
      <c r="F6186" s="25">
        <f>IF($E6186="","",DATE(IF($A6186="",nominal_year,$A6186),$B6186,$C6186)+($D6186-IF(LEFT(hour_conv,1)="1",1,0))/24)</f>
        <v/>
      </c>
      <c r="G6186" s="26">
        <f>IF(F6186="","",INT(F6186))</f>
        <v/>
      </c>
      <c r="H6186">
        <f>IF(G6186="","",IF(AND(MONTH(G6186)*100+DAY(G6186)&gt;=season_lo,MONTH(G6186)*100+DAY(G6186)&lt;=season_hi),1,0))</f>
        <v/>
      </c>
      <c r="I6186">
        <f>IF(G6186="","",G6186-first_day+1)</f>
        <v/>
      </c>
      <c r="J6186" s="27">
        <f>IF(I6186="","",INDEX(Daily!$J$2:$J$421,I6186))</f>
        <v/>
      </c>
      <c r="K6186" s="27">
        <f>IF(J6186="","",J6186+cat_offset)</f>
        <v/>
      </c>
      <c r="L6186" s="27">
        <f>IF(J6186="","",MAX(0,E6186-J6186)^2)</f>
        <v/>
      </c>
      <c r="M6186" s="27">
        <f>IF(J6186="","",MAX(0,E6186-(J6186+twcdh_off))^2)</f>
        <v/>
      </c>
      <c r="N6186" s="27">
        <f>IF(E6186="","",MAX(0,E6186-swcdh_thr)^2)</f>
        <v/>
      </c>
      <c r="O6186">
        <f>IF(K6186="","",ROUND(E6186-K6186,0))</f>
        <v/>
      </c>
      <c r="P6186">
        <f>IF(O6186="","",IF(O6186&gt;=1,O6186,0))</f>
        <v/>
      </c>
      <c r="Q6186" s="27">
        <f>IF(E6186="","",MAX(0,E6186-22))</f>
        <v/>
      </c>
      <c r="R6186" s="27">
        <f>IF(H6186=1,E6186,"")</f>
        <v/>
      </c>
      <c r="S6186" s="27">
        <f>IF(AND(H6186=1,J6186&lt;&gt;""),E6186-J6186,"")</f>
        <v/>
      </c>
      <c r="T6186">
        <f>IF(G6186="","",MONTH(G6186))</f>
        <v/>
      </c>
    </row>
    <row r="6187">
      <c r="A6187" s="24" t="n">
        <v>2020</v>
      </c>
      <c r="B6187" s="24" t="n">
        <v>9</v>
      </c>
      <c r="C6187" s="24" t="n">
        <v>14</v>
      </c>
      <c r="D6187" s="24" t="n">
        <v>18</v>
      </c>
      <c r="E6187" s="24" t="n">
        <v>20.46</v>
      </c>
      <c r="F6187" s="25">
        <f>IF($E6187="","",DATE(IF($A6187="",nominal_year,$A6187),$B6187,$C6187)+($D6187-IF(LEFT(hour_conv,1)="1",1,0))/24)</f>
        <v/>
      </c>
      <c r="G6187" s="26">
        <f>IF(F6187="","",INT(F6187))</f>
        <v/>
      </c>
      <c r="H6187">
        <f>IF(G6187="","",IF(AND(MONTH(G6187)*100+DAY(G6187)&gt;=season_lo,MONTH(G6187)*100+DAY(G6187)&lt;=season_hi),1,0))</f>
        <v/>
      </c>
      <c r="I6187">
        <f>IF(G6187="","",G6187-first_day+1)</f>
        <v/>
      </c>
      <c r="J6187" s="27">
        <f>IF(I6187="","",INDEX(Daily!$J$2:$J$421,I6187))</f>
        <v/>
      </c>
      <c r="K6187" s="27">
        <f>IF(J6187="","",J6187+cat_offset)</f>
        <v/>
      </c>
      <c r="L6187" s="27">
        <f>IF(J6187="","",MAX(0,E6187-J6187)^2)</f>
        <v/>
      </c>
      <c r="M6187" s="27">
        <f>IF(J6187="","",MAX(0,E6187-(J6187+twcdh_off))^2)</f>
        <v/>
      </c>
      <c r="N6187" s="27">
        <f>IF(E6187="","",MAX(0,E6187-swcdh_thr)^2)</f>
        <v/>
      </c>
      <c r="O6187">
        <f>IF(K6187="","",ROUND(E6187-K6187,0))</f>
        <v/>
      </c>
      <c r="P6187">
        <f>IF(O6187="","",IF(O6187&gt;=1,O6187,0))</f>
        <v/>
      </c>
      <c r="Q6187" s="27">
        <f>IF(E6187="","",MAX(0,E6187-22))</f>
        <v/>
      </c>
      <c r="R6187" s="27">
        <f>IF(H6187=1,E6187,"")</f>
        <v/>
      </c>
      <c r="S6187" s="27">
        <f>IF(AND(H6187=1,J6187&lt;&gt;""),E6187-J6187,"")</f>
        <v/>
      </c>
      <c r="T6187">
        <f>IF(G6187="","",MONTH(G6187))</f>
        <v/>
      </c>
    </row>
    <row r="6188">
      <c r="A6188" s="24" t="n">
        <v>2020</v>
      </c>
      <c r="B6188" s="24" t="n">
        <v>9</v>
      </c>
      <c r="C6188" s="24" t="n">
        <v>14</v>
      </c>
      <c r="D6188" s="24" t="n">
        <v>19</v>
      </c>
      <c r="E6188" s="24" t="n">
        <v>19.29</v>
      </c>
      <c r="F6188" s="25">
        <f>IF($E6188="","",DATE(IF($A6188="",nominal_year,$A6188),$B6188,$C6188)+($D6188-IF(LEFT(hour_conv,1)="1",1,0))/24)</f>
        <v/>
      </c>
      <c r="G6188" s="26">
        <f>IF(F6188="","",INT(F6188))</f>
        <v/>
      </c>
      <c r="H6188">
        <f>IF(G6188="","",IF(AND(MONTH(G6188)*100+DAY(G6188)&gt;=season_lo,MONTH(G6188)*100+DAY(G6188)&lt;=season_hi),1,0))</f>
        <v/>
      </c>
      <c r="I6188">
        <f>IF(G6188="","",G6188-first_day+1)</f>
        <v/>
      </c>
      <c r="J6188" s="27">
        <f>IF(I6188="","",INDEX(Daily!$J$2:$J$421,I6188))</f>
        <v/>
      </c>
      <c r="K6188" s="27">
        <f>IF(J6188="","",J6188+cat_offset)</f>
        <v/>
      </c>
      <c r="L6188" s="27">
        <f>IF(J6188="","",MAX(0,E6188-J6188)^2)</f>
        <v/>
      </c>
      <c r="M6188" s="27">
        <f>IF(J6188="","",MAX(0,E6188-(J6188+twcdh_off))^2)</f>
        <v/>
      </c>
      <c r="N6188" s="27">
        <f>IF(E6188="","",MAX(0,E6188-swcdh_thr)^2)</f>
        <v/>
      </c>
      <c r="O6188">
        <f>IF(K6188="","",ROUND(E6188-K6188,0))</f>
        <v/>
      </c>
      <c r="P6188">
        <f>IF(O6188="","",IF(O6188&gt;=1,O6188,0))</f>
        <v/>
      </c>
      <c r="Q6188" s="27">
        <f>IF(E6188="","",MAX(0,E6188-22))</f>
        <v/>
      </c>
      <c r="R6188" s="27">
        <f>IF(H6188=1,E6188,"")</f>
        <v/>
      </c>
      <c r="S6188" s="27">
        <f>IF(AND(H6188=1,J6188&lt;&gt;""),E6188-J6188,"")</f>
        <v/>
      </c>
      <c r="T6188">
        <f>IF(G6188="","",MONTH(G6188))</f>
        <v/>
      </c>
    </row>
    <row r="6189">
      <c r="A6189" s="24" t="n">
        <v>2020</v>
      </c>
      <c r="B6189" s="24" t="n">
        <v>9</v>
      </c>
      <c r="C6189" s="24" t="n">
        <v>14</v>
      </c>
      <c r="D6189" s="24" t="n">
        <v>20</v>
      </c>
      <c r="E6189" s="24" t="n">
        <v>19</v>
      </c>
      <c r="F6189" s="25">
        <f>IF($E6189="","",DATE(IF($A6189="",nominal_year,$A6189),$B6189,$C6189)+($D6189-IF(LEFT(hour_conv,1)="1",1,0))/24)</f>
        <v/>
      </c>
      <c r="G6189" s="26">
        <f>IF(F6189="","",INT(F6189))</f>
        <v/>
      </c>
      <c r="H6189">
        <f>IF(G6189="","",IF(AND(MONTH(G6189)*100+DAY(G6189)&gt;=season_lo,MONTH(G6189)*100+DAY(G6189)&lt;=season_hi),1,0))</f>
        <v/>
      </c>
      <c r="I6189">
        <f>IF(G6189="","",G6189-first_day+1)</f>
        <v/>
      </c>
      <c r="J6189" s="27">
        <f>IF(I6189="","",INDEX(Daily!$J$2:$J$421,I6189))</f>
        <v/>
      </c>
      <c r="K6189" s="27">
        <f>IF(J6189="","",J6189+cat_offset)</f>
        <v/>
      </c>
      <c r="L6189" s="27">
        <f>IF(J6189="","",MAX(0,E6189-J6189)^2)</f>
        <v/>
      </c>
      <c r="M6189" s="27">
        <f>IF(J6189="","",MAX(0,E6189-(J6189+twcdh_off))^2)</f>
        <v/>
      </c>
      <c r="N6189" s="27">
        <f>IF(E6189="","",MAX(0,E6189-swcdh_thr)^2)</f>
        <v/>
      </c>
      <c r="O6189">
        <f>IF(K6189="","",ROUND(E6189-K6189,0))</f>
        <v/>
      </c>
      <c r="P6189">
        <f>IF(O6189="","",IF(O6189&gt;=1,O6189,0))</f>
        <v/>
      </c>
      <c r="Q6189" s="27">
        <f>IF(E6189="","",MAX(0,E6189-22))</f>
        <v/>
      </c>
      <c r="R6189" s="27">
        <f>IF(H6189=1,E6189,"")</f>
        <v/>
      </c>
      <c r="S6189" s="27">
        <f>IF(AND(H6189=1,J6189&lt;&gt;""),E6189-J6189,"")</f>
        <v/>
      </c>
      <c r="T6189">
        <f>IF(G6189="","",MONTH(G6189))</f>
        <v/>
      </c>
    </row>
    <row r="6190">
      <c r="A6190" s="24" t="n">
        <v>2020</v>
      </c>
      <c r="B6190" s="24" t="n">
        <v>9</v>
      </c>
      <c r="C6190" s="24" t="n">
        <v>14</v>
      </c>
      <c r="D6190" s="24" t="n">
        <v>21</v>
      </c>
      <c r="E6190" s="24" t="n">
        <v>17.55</v>
      </c>
      <c r="F6190" s="25">
        <f>IF($E6190="","",DATE(IF($A6190="",nominal_year,$A6190),$B6190,$C6190)+($D6190-IF(LEFT(hour_conv,1)="1",1,0))/24)</f>
        <v/>
      </c>
      <c r="G6190" s="26">
        <f>IF(F6190="","",INT(F6190))</f>
        <v/>
      </c>
      <c r="H6190">
        <f>IF(G6190="","",IF(AND(MONTH(G6190)*100+DAY(G6190)&gt;=season_lo,MONTH(G6190)*100+DAY(G6190)&lt;=season_hi),1,0))</f>
        <v/>
      </c>
      <c r="I6190">
        <f>IF(G6190="","",G6190-first_day+1)</f>
        <v/>
      </c>
      <c r="J6190" s="27">
        <f>IF(I6190="","",INDEX(Daily!$J$2:$J$421,I6190))</f>
        <v/>
      </c>
      <c r="K6190" s="27">
        <f>IF(J6190="","",J6190+cat_offset)</f>
        <v/>
      </c>
      <c r="L6190" s="27">
        <f>IF(J6190="","",MAX(0,E6190-J6190)^2)</f>
        <v/>
      </c>
      <c r="M6190" s="27">
        <f>IF(J6190="","",MAX(0,E6190-(J6190+twcdh_off))^2)</f>
        <v/>
      </c>
      <c r="N6190" s="27">
        <f>IF(E6190="","",MAX(0,E6190-swcdh_thr)^2)</f>
        <v/>
      </c>
      <c r="O6190">
        <f>IF(K6190="","",ROUND(E6190-K6190,0))</f>
        <v/>
      </c>
      <c r="P6190">
        <f>IF(O6190="","",IF(O6190&gt;=1,O6190,0))</f>
        <v/>
      </c>
      <c r="Q6190" s="27">
        <f>IF(E6190="","",MAX(0,E6190-22))</f>
        <v/>
      </c>
      <c r="R6190" s="27">
        <f>IF(H6190=1,E6190,"")</f>
        <v/>
      </c>
      <c r="S6190" s="27">
        <f>IF(AND(H6190=1,J6190&lt;&gt;""),E6190-J6190,"")</f>
        <v/>
      </c>
      <c r="T6190">
        <f>IF(G6190="","",MONTH(G6190))</f>
        <v/>
      </c>
    </row>
    <row r="6191">
      <c r="A6191" s="24" t="n">
        <v>2020</v>
      </c>
      <c r="B6191" s="24" t="n">
        <v>9</v>
      </c>
      <c r="C6191" s="24" t="n">
        <v>14</v>
      </c>
      <c r="D6191" s="24" t="n">
        <v>22</v>
      </c>
      <c r="E6191" s="24" t="n">
        <v>16.81</v>
      </c>
      <c r="F6191" s="25">
        <f>IF($E6191="","",DATE(IF($A6191="",nominal_year,$A6191),$B6191,$C6191)+($D6191-IF(LEFT(hour_conv,1)="1",1,0))/24)</f>
        <v/>
      </c>
      <c r="G6191" s="26">
        <f>IF(F6191="","",INT(F6191))</f>
        <v/>
      </c>
      <c r="H6191">
        <f>IF(G6191="","",IF(AND(MONTH(G6191)*100+DAY(G6191)&gt;=season_lo,MONTH(G6191)*100+DAY(G6191)&lt;=season_hi),1,0))</f>
        <v/>
      </c>
      <c r="I6191">
        <f>IF(G6191="","",G6191-first_day+1)</f>
        <v/>
      </c>
      <c r="J6191" s="27">
        <f>IF(I6191="","",INDEX(Daily!$J$2:$J$421,I6191))</f>
        <v/>
      </c>
      <c r="K6191" s="27">
        <f>IF(J6191="","",J6191+cat_offset)</f>
        <v/>
      </c>
      <c r="L6191" s="27">
        <f>IF(J6191="","",MAX(0,E6191-J6191)^2)</f>
        <v/>
      </c>
      <c r="M6191" s="27">
        <f>IF(J6191="","",MAX(0,E6191-(J6191+twcdh_off))^2)</f>
        <v/>
      </c>
      <c r="N6191" s="27">
        <f>IF(E6191="","",MAX(0,E6191-swcdh_thr)^2)</f>
        <v/>
      </c>
      <c r="O6191">
        <f>IF(K6191="","",ROUND(E6191-K6191,0))</f>
        <v/>
      </c>
      <c r="P6191">
        <f>IF(O6191="","",IF(O6191&gt;=1,O6191,0))</f>
        <v/>
      </c>
      <c r="Q6191" s="27">
        <f>IF(E6191="","",MAX(0,E6191-22))</f>
        <v/>
      </c>
      <c r="R6191" s="27">
        <f>IF(H6191=1,E6191,"")</f>
        <v/>
      </c>
      <c r="S6191" s="27">
        <f>IF(AND(H6191=1,J6191&lt;&gt;""),E6191-J6191,"")</f>
        <v/>
      </c>
      <c r="T6191">
        <f>IF(G6191="","",MONTH(G6191))</f>
        <v/>
      </c>
    </row>
    <row r="6192">
      <c r="A6192" s="24" t="n">
        <v>2020</v>
      </c>
      <c r="B6192" s="24" t="n">
        <v>9</v>
      </c>
      <c r="C6192" s="24" t="n">
        <v>14</v>
      </c>
      <c r="D6192" s="24" t="n">
        <v>23</v>
      </c>
      <c r="E6192" s="24" t="n">
        <v>15.14</v>
      </c>
      <c r="F6192" s="25">
        <f>IF($E6192="","",DATE(IF($A6192="",nominal_year,$A6192),$B6192,$C6192)+($D6192-IF(LEFT(hour_conv,1)="1",1,0))/24)</f>
        <v/>
      </c>
      <c r="G6192" s="26">
        <f>IF(F6192="","",INT(F6192))</f>
        <v/>
      </c>
      <c r="H6192">
        <f>IF(G6192="","",IF(AND(MONTH(G6192)*100+DAY(G6192)&gt;=season_lo,MONTH(G6192)*100+DAY(G6192)&lt;=season_hi),1,0))</f>
        <v/>
      </c>
      <c r="I6192">
        <f>IF(G6192="","",G6192-first_day+1)</f>
        <v/>
      </c>
      <c r="J6192" s="27">
        <f>IF(I6192="","",INDEX(Daily!$J$2:$J$421,I6192))</f>
        <v/>
      </c>
      <c r="K6192" s="27">
        <f>IF(J6192="","",J6192+cat_offset)</f>
        <v/>
      </c>
      <c r="L6192" s="27">
        <f>IF(J6192="","",MAX(0,E6192-J6192)^2)</f>
        <v/>
      </c>
      <c r="M6192" s="27">
        <f>IF(J6192="","",MAX(0,E6192-(J6192+twcdh_off))^2)</f>
        <v/>
      </c>
      <c r="N6192" s="27">
        <f>IF(E6192="","",MAX(0,E6192-swcdh_thr)^2)</f>
        <v/>
      </c>
      <c r="O6192">
        <f>IF(K6192="","",ROUND(E6192-K6192,0))</f>
        <v/>
      </c>
      <c r="P6192">
        <f>IF(O6192="","",IF(O6192&gt;=1,O6192,0))</f>
        <v/>
      </c>
      <c r="Q6192" s="27">
        <f>IF(E6192="","",MAX(0,E6192-22))</f>
        <v/>
      </c>
      <c r="R6192" s="27">
        <f>IF(H6192=1,E6192,"")</f>
        <v/>
      </c>
      <c r="S6192" s="27">
        <f>IF(AND(H6192=1,J6192&lt;&gt;""),E6192-J6192,"")</f>
        <v/>
      </c>
      <c r="T6192">
        <f>IF(G6192="","",MONTH(G6192))</f>
        <v/>
      </c>
    </row>
    <row r="6193">
      <c r="A6193" s="24" t="n">
        <v>2020</v>
      </c>
      <c r="B6193" s="24" t="n">
        <v>9</v>
      </c>
      <c r="C6193" s="24" t="n">
        <v>14</v>
      </c>
      <c r="D6193" s="24" t="n">
        <v>24</v>
      </c>
      <c r="E6193" s="24" t="n">
        <v>14.28</v>
      </c>
      <c r="F6193" s="25">
        <f>IF($E6193="","",DATE(IF($A6193="",nominal_year,$A6193),$B6193,$C6193)+($D6193-IF(LEFT(hour_conv,1)="1",1,0))/24)</f>
        <v/>
      </c>
      <c r="G6193" s="26">
        <f>IF(F6193="","",INT(F6193))</f>
        <v/>
      </c>
      <c r="H6193">
        <f>IF(G6193="","",IF(AND(MONTH(G6193)*100+DAY(G6193)&gt;=season_lo,MONTH(G6193)*100+DAY(G6193)&lt;=season_hi),1,0))</f>
        <v/>
      </c>
      <c r="I6193">
        <f>IF(G6193="","",G6193-first_day+1)</f>
        <v/>
      </c>
      <c r="J6193" s="27">
        <f>IF(I6193="","",INDEX(Daily!$J$2:$J$421,I6193))</f>
        <v/>
      </c>
      <c r="K6193" s="27">
        <f>IF(J6193="","",J6193+cat_offset)</f>
        <v/>
      </c>
      <c r="L6193" s="27">
        <f>IF(J6193="","",MAX(0,E6193-J6193)^2)</f>
        <v/>
      </c>
      <c r="M6193" s="27">
        <f>IF(J6193="","",MAX(0,E6193-(J6193+twcdh_off))^2)</f>
        <v/>
      </c>
      <c r="N6193" s="27">
        <f>IF(E6193="","",MAX(0,E6193-swcdh_thr)^2)</f>
        <v/>
      </c>
      <c r="O6193">
        <f>IF(K6193="","",ROUND(E6193-K6193,0))</f>
        <v/>
      </c>
      <c r="P6193">
        <f>IF(O6193="","",IF(O6193&gt;=1,O6193,0))</f>
        <v/>
      </c>
      <c r="Q6193" s="27">
        <f>IF(E6193="","",MAX(0,E6193-22))</f>
        <v/>
      </c>
      <c r="R6193" s="27">
        <f>IF(H6193=1,E6193,"")</f>
        <v/>
      </c>
      <c r="S6193" s="27">
        <f>IF(AND(H6193=1,J6193&lt;&gt;""),E6193-J6193,"")</f>
        <v/>
      </c>
      <c r="T6193">
        <f>IF(G6193="","",MONTH(G6193))</f>
        <v/>
      </c>
    </row>
    <row r="6194">
      <c r="A6194" s="24" t="n">
        <v>2020</v>
      </c>
      <c r="B6194" s="24" t="n">
        <v>9</v>
      </c>
      <c r="C6194" s="24" t="n">
        <v>15</v>
      </c>
      <c r="D6194" s="24" t="n">
        <v>1</v>
      </c>
      <c r="E6194" s="24" t="n">
        <v>14.33</v>
      </c>
      <c r="F6194" s="25">
        <f>IF($E6194="","",DATE(IF($A6194="",nominal_year,$A6194),$B6194,$C6194)+($D6194-IF(LEFT(hour_conv,1)="1",1,0))/24)</f>
        <v/>
      </c>
      <c r="G6194" s="26">
        <f>IF(F6194="","",INT(F6194))</f>
        <v/>
      </c>
      <c r="H6194">
        <f>IF(G6194="","",IF(AND(MONTH(G6194)*100+DAY(G6194)&gt;=season_lo,MONTH(G6194)*100+DAY(G6194)&lt;=season_hi),1,0))</f>
        <v/>
      </c>
      <c r="I6194">
        <f>IF(G6194="","",G6194-first_day+1)</f>
        <v/>
      </c>
      <c r="J6194" s="27">
        <f>IF(I6194="","",INDEX(Daily!$J$2:$J$421,I6194))</f>
        <v/>
      </c>
      <c r="K6194" s="27">
        <f>IF(J6194="","",J6194+cat_offset)</f>
        <v/>
      </c>
      <c r="L6194" s="27">
        <f>IF(J6194="","",MAX(0,E6194-J6194)^2)</f>
        <v/>
      </c>
      <c r="M6194" s="27">
        <f>IF(J6194="","",MAX(0,E6194-(J6194+twcdh_off))^2)</f>
        <v/>
      </c>
      <c r="N6194" s="27">
        <f>IF(E6194="","",MAX(0,E6194-swcdh_thr)^2)</f>
        <v/>
      </c>
      <c r="O6194">
        <f>IF(K6194="","",ROUND(E6194-K6194,0))</f>
        <v/>
      </c>
      <c r="P6194">
        <f>IF(O6194="","",IF(O6194&gt;=1,O6194,0))</f>
        <v/>
      </c>
      <c r="Q6194" s="27">
        <f>IF(E6194="","",MAX(0,E6194-22))</f>
        <v/>
      </c>
      <c r="R6194" s="27">
        <f>IF(H6194=1,E6194,"")</f>
        <v/>
      </c>
      <c r="S6194" s="27">
        <f>IF(AND(H6194=1,J6194&lt;&gt;""),E6194-J6194,"")</f>
        <v/>
      </c>
      <c r="T6194">
        <f>IF(G6194="","",MONTH(G6194))</f>
        <v/>
      </c>
    </row>
    <row r="6195">
      <c r="A6195" s="24" t="n">
        <v>2020</v>
      </c>
      <c r="B6195" s="24" t="n">
        <v>9</v>
      </c>
      <c r="C6195" s="24" t="n">
        <v>15</v>
      </c>
      <c r="D6195" s="24" t="n">
        <v>2</v>
      </c>
      <c r="E6195" s="24" t="n">
        <v>14.19</v>
      </c>
      <c r="F6195" s="25">
        <f>IF($E6195="","",DATE(IF($A6195="",nominal_year,$A6195),$B6195,$C6195)+($D6195-IF(LEFT(hour_conv,1)="1",1,0))/24)</f>
        <v/>
      </c>
      <c r="G6195" s="26">
        <f>IF(F6195="","",INT(F6195))</f>
        <v/>
      </c>
      <c r="H6195">
        <f>IF(G6195="","",IF(AND(MONTH(G6195)*100+DAY(G6195)&gt;=season_lo,MONTH(G6195)*100+DAY(G6195)&lt;=season_hi),1,0))</f>
        <v/>
      </c>
      <c r="I6195">
        <f>IF(G6195="","",G6195-first_day+1)</f>
        <v/>
      </c>
      <c r="J6195" s="27">
        <f>IF(I6195="","",INDEX(Daily!$J$2:$J$421,I6195))</f>
        <v/>
      </c>
      <c r="K6195" s="27">
        <f>IF(J6195="","",J6195+cat_offset)</f>
        <v/>
      </c>
      <c r="L6195" s="27">
        <f>IF(J6195="","",MAX(0,E6195-J6195)^2)</f>
        <v/>
      </c>
      <c r="M6195" s="27">
        <f>IF(J6195="","",MAX(0,E6195-(J6195+twcdh_off))^2)</f>
        <v/>
      </c>
      <c r="N6195" s="27">
        <f>IF(E6195="","",MAX(0,E6195-swcdh_thr)^2)</f>
        <v/>
      </c>
      <c r="O6195">
        <f>IF(K6195="","",ROUND(E6195-K6195,0))</f>
        <v/>
      </c>
      <c r="P6195">
        <f>IF(O6195="","",IF(O6195&gt;=1,O6195,0))</f>
        <v/>
      </c>
      <c r="Q6195" s="27">
        <f>IF(E6195="","",MAX(0,E6195-22))</f>
        <v/>
      </c>
      <c r="R6195" s="27">
        <f>IF(H6195=1,E6195,"")</f>
        <v/>
      </c>
      <c r="S6195" s="27">
        <f>IF(AND(H6195=1,J6195&lt;&gt;""),E6195-J6195,"")</f>
        <v/>
      </c>
      <c r="T6195">
        <f>IF(G6195="","",MONTH(G6195))</f>
        <v/>
      </c>
    </row>
    <row r="6196">
      <c r="A6196" s="24" t="n">
        <v>2020</v>
      </c>
      <c r="B6196" s="24" t="n">
        <v>9</v>
      </c>
      <c r="C6196" s="24" t="n">
        <v>15</v>
      </c>
      <c r="D6196" s="24" t="n">
        <v>3</v>
      </c>
      <c r="E6196" s="24" t="n">
        <v>13.07</v>
      </c>
      <c r="F6196" s="25">
        <f>IF($E6196="","",DATE(IF($A6196="",nominal_year,$A6196),$B6196,$C6196)+($D6196-IF(LEFT(hour_conv,1)="1",1,0))/24)</f>
        <v/>
      </c>
      <c r="G6196" s="26">
        <f>IF(F6196="","",INT(F6196))</f>
        <v/>
      </c>
      <c r="H6196">
        <f>IF(G6196="","",IF(AND(MONTH(G6196)*100+DAY(G6196)&gt;=season_lo,MONTH(G6196)*100+DAY(G6196)&lt;=season_hi),1,0))</f>
        <v/>
      </c>
      <c r="I6196">
        <f>IF(G6196="","",G6196-first_day+1)</f>
        <v/>
      </c>
      <c r="J6196" s="27">
        <f>IF(I6196="","",INDEX(Daily!$J$2:$J$421,I6196))</f>
        <v/>
      </c>
      <c r="K6196" s="27">
        <f>IF(J6196="","",J6196+cat_offset)</f>
        <v/>
      </c>
      <c r="L6196" s="27">
        <f>IF(J6196="","",MAX(0,E6196-J6196)^2)</f>
        <v/>
      </c>
      <c r="M6196" s="27">
        <f>IF(J6196="","",MAX(0,E6196-(J6196+twcdh_off))^2)</f>
        <v/>
      </c>
      <c r="N6196" s="27">
        <f>IF(E6196="","",MAX(0,E6196-swcdh_thr)^2)</f>
        <v/>
      </c>
      <c r="O6196">
        <f>IF(K6196="","",ROUND(E6196-K6196,0))</f>
        <v/>
      </c>
      <c r="P6196">
        <f>IF(O6196="","",IF(O6196&gt;=1,O6196,0))</f>
        <v/>
      </c>
      <c r="Q6196" s="27">
        <f>IF(E6196="","",MAX(0,E6196-22))</f>
        <v/>
      </c>
      <c r="R6196" s="27">
        <f>IF(H6196=1,E6196,"")</f>
        <v/>
      </c>
      <c r="S6196" s="27">
        <f>IF(AND(H6196=1,J6196&lt;&gt;""),E6196-J6196,"")</f>
        <v/>
      </c>
      <c r="T6196">
        <f>IF(G6196="","",MONTH(G6196))</f>
        <v/>
      </c>
    </row>
    <row r="6197">
      <c r="A6197" s="24" t="n">
        <v>2020</v>
      </c>
      <c r="B6197" s="24" t="n">
        <v>9</v>
      </c>
      <c r="C6197" s="24" t="n">
        <v>15</v>
      </c>
      <c r="D6197" s="24" t="n">
        <v>4</v>
      </c>
      <c r="E6197" s="24" t="n">
        <v>13.83</v>
      </c>
      <c r="F6197" s="25">
        <f>IF($E6197="","",DATE(IF($A6197="",nominal_year,$A6197),$B6197,$C6197)+($D6197-IF(LEFT(hour_conv,1)="1",1,0))/24)</f>
        <v/>
      </c>
      <c r="G6197" s="26">
        <f>IF(F6197="","",INT(F6197))</f>
        <v/>
      </c>
      <c r="H6197">
        <f>IF(G6197="","",IF(AND(MONTH(G6197)*100+DAY(G6197)&gt;=season_lo,MONTH(G6197)*100+DAY(G6197)&lt;=season_hi),1,0))</f>
        <v/>
      </c>
      <c r="I6197">
        <f>IF(G6197="","",G6197-first_day+1)</f>
        <v/>
      </c>
      <c r="J6197" s="27">
        <f>IF(I6197="","",INDEX(Daily!$J$2:$J$421,I6197))</f>
        <v/>
      </c>
      <c r="K6197" s="27">
        <f>IF(J6197="","",J6197+cat_offset)</f>
        <v/>
      </c>
      <c r="L6197" s="27">
        <f>IF(J6197="","",MAX(0,E6197-J6197)^2)</f>
        <v/>
      </c>
      <c r="M6197" s="27">
        <f>IF(J6197="","",MAX(0,E6197-(J6197+twcdh_off))^2)</f>
        <v/>
      </c>
      <c r="N6197" s="27">
        <f>IF(E6197="","",MAX(0,E6197-swcdh_thr)^2)</f>
        <v/>
      </c>
      <c r="O6197">
        <f>IF(K6197="","",ROUND(E6197-K6197,0))</f>
        <v/>
      </c>
      <c r="P6197">
        <f>IF(O6197="","",IF(O6197&gt;=1,O6197,0))</f>
        <v/>
      </c>
      <c r="Q6197" s="27">
        <f>IF(E6197="","",MAX(0,E6197-22))</f>
        <v/>
      </c>
      <c r="R6197" s="27">
        <f>IF(H6197=1,E6197,"")</f>
        <v/>
      </c>
      <c r="S6197" s="27">
        <f>IF(AND(H6197=1,J6197&lt;&gt;""),E6197-J6197,"")</f>
        <v/>
      </c>
      <c r="T6197">
        <f>IF(G6197="","",MONTH(G6197))</f>
        <v/>
      </c>
    </row>
    <row r="6198">
      <c r="A6198" s="24" t="n">
        <v>2020</v>
      </c>
      <c r="B6198" s="24" t="n">
        <v>9</v>
      </c>
      <c r="C6198" s="24" t="n">
        <v>15</v>
      </c>
      <c r="D6198" s="24" t="n">
        <v>5</v>
      </c>
      <c r="E6198" s="24" t="n">
        <v>14.16</v>
      </c>
      <c r="F6198" s="25">
        <f>IF($E6198="","",DATE(IF($A6198="",nominal_year,$A6198),$B6198,$C6198)+($D6198-IF(LEFT(hour_conv,1)="1",1,0))/24)</f>
        <v/>
      </c>
      <c r="G6198" s="26">
        <f>IF(F6198="","",INT(F6198))</f>
        <v/>
      </c>
      <c r="H6198">
        <f>IF(G6198="","",IF(AND(MONTH(G6198)*100+DAY(G6198)&gt;=season_lo,MONTH(G6198)*100+DAY(G6198)&lt;=season_hi),1,0))</f>
        <v/>
      </c>
      <c r="I6198">
        <f>IF(G6198="","",G6198-first_day+1)</f>
        <v/>
      </c>
      <c r="J6198" s="27">
        <f>IF(I6198="","",INDEX(Daily!$J$2:$J$421,I6198))</f>
        <v/>
      </c>
      <c r="K6198" s="27">
        <f>IF(J6198="","",J6198+cat_offset)</f>
        <v/>
      </c>
      <c r="L6198" s="27">
        <f>IF(J6198="","",MAX(0,E6198-J6198)^2)</f>
        <v/>
      </c>
      <c r="M6198" s="27">
        <f>IF(J6198="","",MAX(0,E6198-(J6198+twcdh_off))^2)</f>
        <v/>
      </c>
      <c r="N6198" s="27">
        <f>IF(E6198="","",MAX(0,E6198-swcdh_thr)^2)</f>
        <v/>
      </c>
      <c r="O6198">
        <f>IF(K6198="","",ROUND(E6198-K6198,0))</f>
        <v/>
      </c>
      <c r="P6198">
        <f>IF(O6198="","",IF(O6198&gt;=1,O6198,0))</f>
        <v/>
      </c>
      <c r="Q6198" s="27">
        <f>IF(E6198="","",MAX(0,E6198-22))</f>
        <v/>
      </c>
      <c r="R6198" s="27">
        <f>IF(H6198=1,E6198,"")</f>
        <v/>
      </c>
      <c r="S6198" s="27">
        <f>IF(AND(H6198=1,J6198&lt;&gt;""),E6198-J6198,"")</f>
        <v/>
      </c>
      <c r="T6198">
        <f>IF(G6198="","",MONTH(G6198))</f>
        <v/>
      </c>
    </row>
    <row r="6199">
      <c r="A6199" s="24" t="n">
        <v>2020</v>
      </c>
      <c r="B6199" s="24" t="n">
        <v>9</v>
      </c>
      <c r="C6199" s="24" t="n">
        <v>15</v>
      </c>
      <c r="D6199" s="24" t="n">
        <v>6</v>
      </c>
      <c r="E6199" s="24" t="n">
        <v>12.97</v>
      </c>
      <c r="F6199" s="25">
        <f>IF($E6199="","",DATE(IF($A6199="",nominal_year,$A6199),$B6199,$C6199)+($D6199-IF(LEFT(hour_conv,1)="1",1,0))/24)</f>
        <v/>
      </c>
      <c r="G6199" s="26">
        <f>IF(F6199="","",INT(F6199))</f>
        <v/>
      </c>
      <c r="H6199">
        <f>IF(G6199="","",IF(AND(MONTH(G6199)*100+DAY(G6199)&gt;=season_lo,MONTH(G6199)*100+DAY(G6199)&lt;=season_hi),1,0))</f>
        <v/>
      </c>
      <c r="I6199">
        <f>IF(G6199="","",G6199-first_day+1)</f>
        <v/>
      </c>
      <c r="J6199" s="27">
        <f>IF(I6199="","",INDEX(Daily!$J$2:$J$421,I6199))</f>
        <v/>
      </c>
      <c r="K6199" s="27">
        <f>IF(J6199="","",J6199+cat_offset)</f>
        <v/>
      </c>
      <c r="L6199" s="27">
        <f>IF(J6199="","",MAX(0,E6199-J6199)^2)</f>
        <v/>
      </c>
      <c r="M6199" s="27">
        <f>IF(J6199="","",MAX(0,E6199-(J6199+twcdh_off))^2)</f>
        <v/>
      </c>
      <c r="N6199" s="27">
        <f>IF(E6199="","",MAX(0,E6199-swcdh_thr)^2)</f>
        <v/>
      </c>
      <c r="O6199">
        <f>IF(K6199="","",ROUND(E6199-K6199,0))</f>
        <v/>
      </c>
      <c r="P6199">
        <f>IF(O6199="","",IF(O6199&gt;=1,O6199,0))</f>
        <v/>
      </c>
      <c r="Q6199" s="27">
        <f>IF(E6199="","",MAX(0,E6199-22))</f>
        <v/>
      </c>
      <c r="R6199" s="27">
        <f>IF(H6199=1,E6199,"")</f>
        <v/>
      </c>
      <c r="S6199" s="27">
        <f>IF(AND(H6199=1,J6199&lt;&gt;""),E6199-J6199,"")</f>
        <v/>
      </c>
      <c r="T6199">
        <f>IF(G6199="","",MONTH(G6199))</f>
        <v/>
      </c>
    </row>
    <row r="6200">
      <c r="A6200" s="24" t="n">
        <v>2020</v>
      </c>
      <c r="B6200" s="24" t="n">
        <v>9</v>
      </c>
      <c r="C6200" s="24" t="n">
        <v>15</v>
      </c>
      <c r="D6200" s="24" t="n">
        <v>7</v>
      </c>
      <c r="E6200" s="24" t="n">
        <v>14.11</v>
      </c>
      <c r="F6200" s="25">
        <f>IF($E6200="","",DATE(IF($A6200="",nominal_year,$A6200),$B6200,$C6200)+($D6200-IF(LEFT(hour_conv,1)="1",1,0))/24)</f>
        <v/>
      </c>
      <c r="G6200" s="26">
        <f>IF(F6200="","",INT(F6200))</f>
        <v/>
      </c>
      <c r="H6200">
        <f>IF(G6200="","",IF(AND(MONTH(G6200)*100+DAY(G6200)&gt;=season_lo,MONTH(G6200)*100+DAY(G6200)&lt;=season_hi),1,0))</f>
        <v/>
      </c>
      <c r="I6200">
        <f>IF(G6200="","",G6200-first_day+1)</f>
        <v/>
      </c>
      <c r="J6200" s="27">
        <f>IF(I6200="","",INDEX(Daily!$J$2:$J$421,I6200))</f>
        <v/>
      </c>
      <c r="K6200" s="27">
        <f>IF(J6200="","",J6200+cat_offset)</f>
        <v/>
      </c>
      <c r="L6200" s="27">
        <f>IF(J6200="","",MAX(0,E6200-J6200)^2)</f>
        <v/>
      </c>
      <c r="M6200" s="27">
        <f>IF(J6200="","",MAX(0,E6200-(J6200+twcdh_off))^2)</f>
        <v/>
      </c>
      <c r="N6200" s="27">
        <f>IF(E6200="","",MAX(0,E6200-swcdh_thr)^2)</f>
        <v/>
      </c>
      <c r="O6200">
        <f>IF(K6200="","",ROUND(E6200-K6200,0))</f>
        <v/>
      </c>
      <c r="P6200">
        <f>IF(O6200="","",IF(O6200&gt;=1,O6200,0))</f>
        <v/>
      </c>
      <c r="Q6200" s="27">
        <f>IF(E6200="","",MAX(0,E6200-22))</f>
        <v/>
      </c>
      <c r="R6200" s="27">
        <f>IF(H6200=1,E6200,"")</f>
        <v/>
      </c>
      <c r="S6200" s="27">
        <f>IF(AND(H6200=1,J6200&lt;&gt;""),E6200-J6200,"")</f>
        <v/>
      </c>
      <c r="T6200">
        <f>IF(G6200="","",MONTH(G6200))</f>
        <v/>
      </c>
    </row>
    <row r="6201">
      <c r="A6201" s="24" t="n">
        <v>2020</v>
      </c>
      <c r="B6201" s="24" t="n">
        <v>9</v>
      </c>
      <c r="C6201" s="24" t="n">
        <v>15</v>
      </c>
      <c r="D6201" s="24" t="n">
        <v>8</v>
      </c>
      <c r="E6201" s="24" t="n">
        <v>14.59</v>
      </c>
      <c r="F6201" s="25">
        <f>IF($E6201="","",DATE(IF($A6201="",nominal_year,$A6201),$B6201,$C6201)+($D6201-IF(LEFT(hour_conv,1)="1",1,0))/24)</f>
        <v/>
      </c>
      <c r="G6201" s="26">
        <f>IF(F6201="","",INT(F6201))</f>
        <v/>
      </c>
      <c r="H6201">
        <f>IF(G6201="","",IF(AND(MONTH(G6201)*100+DAY(G6201)&gt;=season_lo,MONTH(G6201)*100+DAY(G6201)&lt;=season_hi),1,0))</f>
        <v/>
      </c>
      <c r="I6201">
        <f>IF(G6201="","",G6201-first_day+1)</f>
        <v/>
      </c>
      <c r="J6201" s="27">
        <f>IF(I6201="","",INDEX(Daily!$J$2:$J$421,I6201))</f>
        <v/>
      </c>
      <c r="K6201" s="27">
        <f>IF(J6201="","",J6201+cat_offset)</f>
        <v/>
      </c>
      <c r="L6201" s="27">
        <f>IF(J6201="","",MAX(0,E6201-J6201)^2)</f>
        <v/>
      </c>
      <c r="M6201" s="27">
        <f>IF(J6201="","",MAX(0,E6201-(J6201+twcdh_off))^2)</f>
        <v/>
      </c>
      <c r="N6201" s="27">
        <f>IF(E6201="","",MAX(0,E6201-swcdh_thr)^2)</f>
        <v/>
      </c>
      <c r="O6201">
        <f>IF(K6201="","",ROUND(E6201-K6201,0))</f>
        <v/>
      </c>
      <c r="P6201">
        <f>IF(O6201="","",IF(O6201&gt;=1,O6201,0))</f>
        <v/>
      </c>
      <c r="Q6201" s="27">
        <f>IF(E6201="","",MAX(0,E6201-22))</f>
        <v/>
      </c>
      <c r="R6201" s="27">
        <f>IF(H6201=1,E6201,"")</f>
        <v/>
      </c>
      <c r="S6201" s="27">
        <f>IF(AND(H6201=1,J6201&lt;&gt;""),E6201-J6201,"")</f>
        <v/>
      </c>
      <c r="T6201">
        <f>IF(G6201="","",MONTH(G6201))</f>
        <v/>
      </c>
    </row>
    <row r="6202">
      <c r="A6202" s="24" t="n">
        <v>2020</v>
      </c>
      <c r="B6202" s="24" t="n">
        <v>9</v>
      </c>
      <c r="C6202" s="24" t="n">
        <v>15</v>
      </c>
      <c r="D6202" s="24" t="n">
        <v>9</v>
      </c>
      <c r="E6202" s="24" t="n">
        <v>15.89</v>
      </c>
      <c r="F6202" s="25">
        <f>IF($E6202="","",DATE(IF($A6202="",nominal_year,$A6202),$B6202,$C6202)+($D6202-IF(LEFT(hour_conv,1)="1",1,0))/24)</f>
        <v/>
      </c>
      <c r="G6202" s="26">
        <f>IF(F6202="","",INT(F6202))</f>
        <v/>
      </c>
      <c r="H6202">
        <f>IF(G6202="","",IF(AND(MONTH(G6202)*100+DAY(G6202)&gt;=season_lo,MONTH(G6202)*100+DAY(G6202)&lt;=season_hi),1,0))</f>
        <v/>
      </c>
      <c r="I6202">
        <f>IF(G6202="","",G6202-first_day+1)</f>
        <v/>
      </c>
      <c r="J6202" s="27">
        <f>IF(I6202="","",INDEX(Daily!$J$2:$J$421,I6202))</f>
        <v/>
      </c>
      <c r="K6202" s="27">
        <f>IF(J6202="","",J6202+cat_offset)</f>
        <v/>
      </c>
      <c r="L6202" s="27">
        <f>IF(J6202="","",MAX(0,E6202-J6202)^2)</f>
        <v/>
      </c>
      <c r="M6202" s="27">
        <f>IF(J6202="","",MAX(0,E6202-(J6202+twcdh_off))^2)</f>
        <v/>
      </c>
      <c r="N6202" s="27">
        <f>IF(E6202="","",MAX(0,E6202-swcdh_thr)^2)</f>
        <v/>
      </c>
      <c r="O6202">
        <f>IF(K6202="","",ROUND(E6202-K6202,0))</f>
        <v/>
      </c>
      <c r="P6202">
        <f>IF(O6202="","",IF(O6202&gt;=1,O6202,0))</f>
        <v/>
      </c>
      <c r="Q6202" s="27">
        <f>IF(E6202="","",MAX(0,E6202-22))</f>
        <v/>
      </c>
      <c r="R6202" s="27">
        <f>IF(H6202=1,E6202,"")</f>
        <v/>
      </c>
      <c r="S6202" s="27">
        <f>IF(AND(H6202=1,J6202&lt;&gt;""),E6202-J6202,"")</f>
        <v/>
      </c>
      <c r="T6202">
        <f>IF(G6202="","",MONTH(G6202))</f>
        <v/>
      </c>
    </row>
    <row r="6203">
      <c r="A6203" s="24" t="n">
        <v>2020</v>
      </c>
      <c r="B6203" s="24" t="n">
        <v>9</v>
      </c>
      <c r="C6203" s="24" t="n">
        <v>15</v>
      </c>
      <c r="D6203" s="24" t="n">
        <v>10</v>
      </c>
      <c r="E6203" s="24" t="n">
        <v>16.79</v>
      </c>
      <c r="F6203" s="25">
        <f>IF($E6203="","",DATE(IF($A6203="",nominal_year,$A6203),$B6203,$C6203)+($D6203-IF(LEFT(hour_conv,1)="1",1,0))/24)</f>
        <v/>
      </c>
      <c r="G6203" s="26">
        <f>IF(F6203="","",INT(F6203))</f>
        <v/>
      </c>
      <c r="H6203">
        <f>IF(G6203="","",IF(AND(MONTH(G6203)*100+DAY(G6203)&gt;=season_lo,MONTH(G6203)*100+DAY(G6203)&lt;=season_hi),1,0))</f>
        <v/>
      </c>
      <c r="I6203">
        <f>IF(G6203="","",G6203-first_day+1)</f>
        <v/>
      </c>
      <c r="J6203" s="27">
        <f>IF(I6203="","",INDEX(Daily!$J$2:$J$421,I6203))</f>
        <v/>
      </c>
      <c r="K6203" s="27">
        <f>IF(J6203="","",J6203+cat_offset)</f>
        <v/>
      </c>
      <c r="L6203" s="27">
        <f>IF(J6203="","",MAX(0,E6203-J6203)^2)</f>
        <v/>
      </c>
      <c r="M6203" s="27">
        <f>IF(J6203="","",MAX(0,E6203-(J6203+twcdh_off))^2)</f>
        <v/>
      </c>
      <c r="N6203" s="27">
        <f>IF(E6203="","",MAX(0,E6203-swcdh_thr)^2)</f>
        <v/>
      </c>
      <c r="O6203">
        <f>IF(K6203="","",ROUND(E6203-K6203,0))</f>
        <v/>
      </c>
      <c r="P6203">
        <f>IF(O6203="","",IF(O6203&gt;=1,O6203,0))</f>
        <v/>
      </c>
      <c r="Q6203" s="27">
        <f>IF(E6203="","",MAX(0,E6203-22))</f>
        <v/>
      </c>
      <c r="R6203" s="27">
        <f>IF(H6203=1,E6203,"")</f>
        <v/>
      </c>
      <c r="S6203" s="27">
        <f>IF(AND(H6203=1,J6203&lt;&gt;""),E6203-J6203,"")</f>
        <v/>
      </c>
      <c r="T6203">
        <f>IF(G6203="","",MONTH(G6203))</f>
        <v/>
      </c>
    </row>
    <row r="6204">
      <c r="A6204" s="24" t="n">
        <v>2020</v>
      </c>
      <c r="B6204" s="24" t="n">
        <v>9</v>
      </c>
      <c r="C6204" s="24" t="n">
        <v>15</v>
      </c>
      <c r="D6204" s="24" t="n">
        <v>11</v>
      </c>
      <c r="E6204" s="24" t="n">
        <v>18.03</v>
      </c>
      <c r="F6204" s="25">
        <f>IF($E6204="","",DATE(IF($A6204="",nominal_year,$A6204),$B6204,$C6204)+($D6204-IF(LEFT(hour_conv,1)="1",1,0))/24)</f>
        <v/>
      </c>
      <c r="G6204" s="26">
        <f>IF(F6204="","",INT(F6204))</f>
        <v/>
      </c>
      <c r="H6204">
        <f>IF(G6204="","",IF(AND(MONTH(G6204)*100+DAY(G6204)&gt;=season_lo,MONTH(G6204)*100+DAY(G6204)&lt;=season_hi),1,0))</f>
        <v/>
      </c>
      <c r="I6204">
        <f>IF(G6204="","",G6204-first_day+1)</f>
        <v/>
      </c>
      <c r="J6204" s="27">
        <f>IF(I6204="","",INDEX(Daily!$J$2:$J$421,I6204))</f>
        <v/>
      </c>
      <c r="K6204" s="27">
        <f>IF(J6204="","",J6204+cat_offset)</f>
        <v/>
      </c>
      <c r="L6204" s="27">
        <f>IF(J6204="","",MAX(0,E6204-J6204)^2)</f>
        <v/>
      </c>
      <c r="M6204" s="27">
        <f>IF(J6204="","",MAX(0,E6204-(J6204+twcdh_off))^2)</f>
        <v/>
      </c>
      <c r="N6204" s="27">
        <f>IF(E6204="","",MAX(0,E6204-swcdh_thr)^2)</f>
        <v/>
      </c>
      <c r="O6204">
        <f>IF(K6204="","",ROUND(E6204-K6204,0))</f>
        <v/>
      </c>
      <c r="P6204">
        <f>IF(O6204="","",IF(O6204&gt;=1,O6204,0))</f>
        <v/>
      </c>
      <c r="Q6204" s="27">
        <f>IF(E6204="","",MAX(0,E6204-22))</f>
        <v/>
      </c>
      <c r="R6204" s="27">
        <f>IF(H6204=1,E6204,"")</f>
        <v/>
      </c>
      <c r="S6204" s="27">
        <f>IF(AND(H6204=1,J6204&lt;&gt;""),E6204-J6204,"")</f>
        <v/>
      </c>
      <c r="T6204">
        <f>IF(G6204="","",MONTH(G6204))</f>
        <v/>
      </c>
    </row>
    <row r="6205">
      <c r="A6205" s="24" t="n">
        <v>2020</v>
      </c>
      <c r="B6205" s="24" t="n">
        <v>9</v>
      </c>
      <c r="C6205" s="24" t="n">
        <v>15</v>
      </c>
      <c r="D6205" s="24" t="n">
        <v>12</v>
      </c>
      <c r="E6205" s="24" t="n">
        <v>19.42</v>
      </c>
      <c r="F6205" s="25">
        <f>IF($E6205="","",DATE(IF($A6205="",nominal_year,$A6205),$B6205,$C6205)+($D6205-IF(LEFT(hour_conv,1)="1",1,0))/24)</f>
        <v/>
      </c>
      <c r="G6205" s="26">
        <f>IF(F6205="","",INT(F6205))</f>
        <v/>
      </c>
      <c r="H6205">
        <f>IF(G6205="","",IF(AND(MONTH(G6205)*100+DAY(G6205)&gt;=season_lo,MONTH(G6205)*100+DAY(G6205)&lt;=season_hi),1,0))</f>
        <v/>
      </c>
      <c r="I6205">
        <f>IF(G6205="","",G6205-first_day+1)</f>
        <v/>
      </c>
      <c r="J6205" s="27">
        <f>IF(I6205="","",INDEX(Daily!$J$2:$J$421,I6205))</f>
        <v/>
      </c>
      <c r="K6205" s="27">
        <f>IF(J6205="","",J6205+cat_offset)</f>
        <v/>
      </c>
      <c r="L6205" s="27">
        <f>IF(J6205="","",MAX(0,E6205-J6205)^2)</f>
        <v/>
      </c>
      <c r="M6205" s="27">
        <f>IF(J6205="","",MAX(0,E6205-(J6205+twcdh_off))^2)</f>
        <v/>
      </c>
      <c r="N6205" s="27">
        <f>IF(E6205="","",MAX(0,E6205-swcdh_thr)^2)</f>
        <v/>
      </c>
      <c r="O6205">
        <f>IF(K6205="","",ROUND(E6205-K6205,0))</f>
        <v/>
      </c>
      <c r="P6205">
        <f>IF(O6205="","",IF(O6205&gt;=1,O6205,0))</f>
        <v/>
      </c>
      <c r="Q6205" s="27">
        <f>IF(E6205="","",MAX(0,E6205-22))</f>
        <v/>
      </c>
      <c r="R6205" s="27">
        <f>IF(H6205=1,E6205,"")</f>
        <v/>
      </c>
      <c r="S6205" s="27">
        <f>IF(AND(H6205=1,J6205&lt;&gt;""),E6205-J6205,"")</f>
        <v/>
      </c>
      <c r="T6205">
        <f>IF(G6205="","",MONTH(G6205))</f>
        <v/>
      </c>
    </row>
    <row r="6206">
      <c r="A6206" s="24" t="n">
        <v>2020</v>
      </c>
      <c r="B6206" s="24" t="n">
        <v>9</v>
      </c>
      <c r="C6206" s="24" t="n">
        <v>15</v>
      </c>
      <c r="D6206" s="24" t="n">
        <v>13</v>
      </c>
      <c r="E6206" s="24" t="n">
        <v>20.25</v>
      </c>
      <c r="F6206" s="25">
        <f>IF($E6206="","",DATE(IF($A6206="",nominal_year,$A6206),$B6206,$C6206)+($D6206-IF(LEFT(hour_conv,1)="1",1,0))/24)</f>
        <v/>
      </c>
      <c r="G6206" s="26">
        <f>IF(F6206="","",INT(F6206))</f>
        <v/>
      </c>
      <c r="H6206">
        <f>IF(G6206="","",IF(AND(MONTH(G6206)*100+DAY(G6206)&gt;=season_lo,MONTH(G6206)*100+DAY(G6206)&lt;=season_hi),1,0))</f>
        <v/>
      </c>
      <c r="I6206">
        <f>IF(G6206="","",G6206-first_day+1)</f>
        <v/>
      </c>
      <c r="J6206" s="27">
        <f>IF(I6206="","",INDEX(Daily!$J$2:$J$421,I6206))</f>
        <v/>
      </c>
      <c r="K6206" s="27">
        <f>IF(J6206="","",J6206+cat_offset)</f>
        <v/>
      </c>
      <c r="L6206" s="27">
        <f>IF(J6206="","",MAX(0,E6206-J6206)^2)</f>
        <v/>
      </c>
      <c r="M6206" s="27">
        <f>IF(J6206="","",MAX(0,E6206-(J6206+twcdh_off))^2)</f>
        <v/>
      </c>
      <c r="N6206" s="27">
        <f>IF(E6206="","",MAX(0,E6206-swcdh_thr)^2)</f>
        <v/>
      </c>
      <c r="O6206">
        <f>IF(K6206="","",ROUND(E6206-K6206,0))</f>
        <v/>
      </c>
      <c r="P6206">
        <f>IF(O6206="","",IF(O6206&gt;=1,O6206,0))</f>
        <v/>
      </c>
      <c r="Q6206" s="27">
        <f>IF(E6206="","",MAX(0,E6206-22))</f>
        <v/>
      </c>
      <c r="R6206" s="27">
        <f>IF(H6206=1,E6206,"")</f>
        <v/>
      </c>
      <c r="S6206" s="27">
        <f>IF(AND(H6206=1,J6206&lt;&gt;""),E6206-J6206,"")</f>
        <v/>
      </c>
      <c r="T6206">
        <f>IF(G6206="","",MONTH(G6206))</f>
        <v/>
      </c>
    </row>
    <row r="6207">
      <c r="A6207" s="24" t="n">
        <v>2020</v>
      </c>
      <c r="B6207" s="24" t="n">
        <v>9</v>
      </c>
      <c r="C6207" s="24" t="n">
        <v>15</v>
      </c>
      <c r="D6207" s="24" t="n">
        <v>14</v>
      </c>
      <c r="E6207" s="24" t="n">
        <v>20.62</v>
      </c>
      <c r="F6207" s="25">
        <f>IF($E6207="","",DATE(IF($A6207="",nominal_year,$A6207),$B6207,$C6207)+($D6207-IF(LEFT(hour_conv,1)="1",1,0))/24)</f>
        <v/>
      </c>
      <c r="G6207" s="26">
        <f>IF(F6207="","",INT(F6207))</f>
        <v/>
      </c>
      <c r="H6207">
        <f>IF(G6207="","",IF(AND(MONTH(G6207)*100+DAY(G6207)&gt;=season_lo,MONTH(G6207)*100+DAY(G6207)&lt;=season_hi),1,0))</f>
        <v/>
      </c>
      <c r="I6207">
        <f>IF(G6207="","",G6207-first_day+1)</f>
        <v/>
      </c>
      <c r="J6207" s="27">
        <f>IF(I6207="","",INDEX(Daily!$J$2:$J$421,I6207))</f>
        <v/>
      </c>
      <c r="K6207" s="27">
        <f>IF(J6207="","",J6207+cat_offset)</f>
        <v/>
      </c>
      <c r="L6207" s="27">
        <f>IF(J6207="","",MAX(0,E6207-J6207)^2)</f>
        <v/>
      </c>
      <c r="M6207" s="27">
        <f>IF(J6207="","",MAX(0,E6207-(J6207+twcdh_off))^2)</f>
        <v/>
      </c>
      <c r="N6207" s="27">
        <f>IF(E6207="","",MAX(0,E6207-swcdh_thr)^2)</f>
        <v/>
      </c>
      <c r="O6207">
        <f>IF(K6207="","",ROUND(E6207-K6207,0))</f>
        <v/>
      </c>
      <c r="P6207">
        <f>IF(O6207="","",IF(O6207&gt;=1,O6207,0))</f>
        <v/>
      </c>
      <c r="Q6207" s="27">
        <f>IF(E6207="","",MAX(0,E6207-22))</f>
        <v/>
      </c>
      <c r="R6207" s="27">
        <f>IF(H6207=1,E6207,"")</f>
        <v/>
      </c>
      <c r="S6207" s="27">
        <f>IF(AND(H6207=1,J6207&lt;&gt;""),E6207-J6207,"")</f>
        <v/>
      </c>
      <c r="T6207">
        <f>IF(G6207="","",MONTH(G6207))</f>
        <v/>
      </c>
    </row>
    <row r="6208">
      <c r="A6208" s="24" t="n">
        <v>2020</v>
      </c>
      <c r="B6208" s="24" t="n">
        <v>9</v>
      </c>
      <c r="C6208" s="24" t="n">
        <v>15</v>
      </c>
      <c r="D6208" s="24" t="n">
        <v>15</v>
      </c>
      <c r="E6208" s="24" t="n">
        <v>20.93</v>
      </c>
      <c r="F6208" s="25">
        <f>IF($E6208="","",DATE(IF($A6208="",nominal_year,$A6208),$B6208,$C6208)+($D6208-IF(LEFT(hour_conv,1)="1",1,0))/24)</f>
        <v/>
      </c>
      <c r="G6208" s="26">
        <f>IF(F6208="","",INT(F6208))</f>
        <v/>
      </c>
      <c r="H6208">
        <f>IF(G6208="","",IF(AND(MONTH(G6208)*100+DAY(G6208)&gt;=season_lo,MONTH(G6208)*100+DAY(G6208)&lt;=season_hi),1,0))</f>
        <v/>
      </c>
      <c r="I6208">
        <f>IF(G6208="","",G6208-first_day+1)</f>
        <v/>
      </c>
      <c r="J6208" s="27">
        <f>IF(I6208="","",INDEX(Daily!$J$2:$J$421,I6208))</f>
        <v/>
      </c>
      <c r="K6208" s="27">
        <f>IF(J6208="","",J6208+cat_offset)</f>
        <v/>
      </c>
      <c r="L6208" s="27">
        <f>IF(J6208="","",MAX(0,E6208-J6208)^2)</f>
        <v/>
      </c>
      <c r="M6208" s="27">
        <f>IF(J6208="","",MAX(0,E6208-(J6208+twcdh_off))^2)</f>
        <v/>
      </c>
      <c r="N6208" s="27">
        <f>IF(E6208="","",MAX(0,E6208-swcdh_thr)^2)</f>
        <v/>
      </c>
      <c r="O6208">
        <f>IF(K6208="","",ROUND(E6208-K6208,0))</f>
        <v/>
      </c>
      <c r="P6208">
        <f>IF(O6208="","",IF(O6208&gt;=1,O6208,0))</f>
        <v/>
      </c>
      <c r="Q6208" s="27">
        <f>IF(E6208="","",MAX(0,E6208-22))</f>
        <v/>
      </c>
      <c r="R6208" s="27">
        <f>IF(H6208=1,E6208,"")</f>
        <v/>
      </c>
      <c r="S6208" s="27">
        <f>IF(AND(H6208=1,J6208&lt;&gt;""),E6208-J6208,"")</f>
        <v/>
      </c>
      <c r="T6208">
        <f>IF(G6208="","",MONTH(G6208))</f>
        <v/>
      </c>
    </row>
    <row r="6209">
      <c r="A6209" s="24" t="n">
        <v>2020</v>
      </c>
      <c r="B6209" s="24" t="n">
        <v>9</v>
      </c>
      <c r="C6209" s="24" t="n">
        <v>15</v>
      </c>
      <c r="D6209" s="24" t="n">
        <v>16</v>
      </c>
      <c r="E6209" s="24" t="n">
        <v>21.1</v>
      </c>
      <c r="F6209" s="25">
        <f>IF($E6209="","",DATE(IF($A6209="",nominal_year,$A6209),$B6209,$C6209)+($D6209-IF(LEFT(hour_conv,1)="1",1,0))/24)</f>
        <v/>
      </c>
      <c r="G6209" s="26">
        <f>IF(F6209="","",INT(F6209))</f>
        <v/>
      </c>
      <c r="H6209">
        <f>IF(G6209="","",IF(AND(MONTH(G6209)*100+DAY(G6209)&gt;=season_lo,MONTH(G6209)*100+DAY(G6209)&lt;=season_hi),1,0))</f>
        <v/>
      </c>
      <c r="I6209">
        <f>IF(G6209="","",G6209-first_day+1)</f>
        <v/>
      </c>
      <c r="J6209" s="27">
        <f>IF(I6209="","",INDEX(Daily!$J$2:$J$421,I6209))</f>
        <v/>
      </c>
      <c r="K6209" s="27">
        <f>IF(J6209="","",J6209+cat_offset)</f>
        <v/>
      </c>
      <c r="L6209" s="27">
        <f>IF(J6209="","",MAX(0,E6209-J6209)^2)</f>
        <v/>
      </c>
      <c r="M6209" s="27">
        <f>IF(J6209="","",MAX(0,E6209-(J6209+twcdh_off))^2)</f>
        <v/>
      </c>
      <c r="N6209" s="27">
        <f>IF(E6209="","",MAX(0,E6209-swcdh_thr)^2)</f>
        <v/>
      </c>
      <c r="O6209">
        <f>IF(K6209="","",ROUND(E6209-K6209,0))</f>
        <v/>
      </c>
      <c r="P6209">
        <f>IF(O6209="","",IF(O6209&gt;=1,O6209,0))</f>
        <v/>
      </c>
      <c r="Q6209" s="27">
        <f>IF(E6209="","",MAX(0,E6209-22))</f>
        <v/>
      </c>
      <c r="R6209" s="27">
        <f>IF(H6209=1,E6209,"")</f>
        <v/>
      </c>
      <c r="S6209" s="27">
        <f>IF(AND(H6209=1,J6209&lt;&gt;""),E6209-J6209,"")</f>
        <v/>
      </c>
      <c r="T6209">
        <f>IF(G6209="","",MONTH(G6209))</f>
        <v/>
      </c>
    </row>
    <row r="6210">
      <c r="A6210" s="24" t="n">
        <v>2020</v>
      </c>
      <c r="B6210" s="24" t="n">
        <v>9</v>
      </c>
      <c r="C6210" s="24" t="n">
        <v>15</v>
      </c>
      <c r="D6210" s="24" t="n">
        <v>17</v>
      </c>
      <c r="E6210" s="24" t="n">
        <v>20.96</v>
      </c>
      <c r="F6210" s="25">
        <f>IF($E6210="","",DATE(IF($A6210="",nominal_year,$A6210),$B6210,$C6210)+($D6210-IF(LEFT(hour_conv,1)="1",1,0))/24)</f>
        <v/>
      </c>
      <c r="G6210" s="26">
        <f>IF(F6210="","",INT(F6210))</f>
        <v/>
      </c>
      <c r="H6210">
        <f>IF(G6210="","",IF(AND(MONTH(G6210)*100+DAY(G6210)&gt;=season_lo,MONTH(G6210)*100+DAY(G6210)&lt;=season_hi),1,0))</f>
        <v/>
      </c>
      <c r="I6210">
        <f>IF(G6210="","",G6210-first_day+1)</f>
        <v/>
      </c>
      <c r="J6210" s="27">
        <f>IF(I6210="","",INDEX(Daily!$J$2:$J$421,I6210))</f>
        <v/>
      </c>
      <c r="K6210" s="27">
        <f>IF(J6210="","",J6210+cat_offset)</f>
        <v/>
      </c>
      <c r="L6210" s="27">
        <f>IF(J6210="","",MAX(0,E6210-J6210)^2)</f>
        <v/>
      </c>
      <c r="M6210" s="27">
        <f>IF(J6210="","",MAX(0,E6210-(J6210+twcdh_off))^2)</f>
        <v/>
      </c>
      <c r="N6210" s="27">
        <f>IF(E6210="","",MAX(0,E6210-swcdh_thr)^2)</f>
        <v/>
      </c>
      <c r="O6210">
        <f>IF(K6210="","",ROUND(E6210-K6210,0))</f>
        <v/>
      </c>
      <c r="P6210">
        <f>IF(O6210="","",IF(O6210&gt;=1,O6210,0))</f>
        <v/>
      </c>
      <c r="Q6210" s="27">
        <f>IF(E6210="","",MAX(0,E6210-22))</f>
        <v/>
      </c>
      <c r="R6210" s="27">
        <f>IF(H6210=1,E6210,"")</f>
        <v/>
      </c>
      <c r="S6210" s="27">
        <f>IF(AND(H6210=1,J6210&lt;&gt;""),E6210-J6210,"")</f>
        <v/>
      </c>
      <c r="T6210">
        <f>IF(G6210="","",MONTH(G6210))</f>
        <v/>
      </c>
    </row>
    <row r="6211">
      <c r="A6211" s="24" t="n">
        <v>2020</v>
      </c>
      <c r="B6211" s="24" t="n">
        <v>9</v>
      </c>
      <c r="C6211" s="24" t="n">
        <v>15</v>
      </c>
      <c r="D6211" s="24" t="n">
        <v>18</v>
      </c>
      <c r="E6211" s="24" t="n">
        <v>20.73</v>
      </c>
      <c r="F6211" s="25">
        <f>IF($E6211="","",DATE(IF($A6211="",nominal_year,$A6211),$B6211,$C6211)+($D6211-IF(LEFT(hour_conv,1)="1",1,0))/24)</f>
        <v/>
      </c>
      <c r="G6211" s="26">
        <f>IF(F6211="","",INT(F6211))</f>
        <v/>
      </c>
      <c r="H6211">
        <f>IF(G6211="","",IF(AND(MONTH(G6211)*100+DAY(G6211)&gt;=season_lo,MONTH(G6211)*100+DAY(G6211)&lt;=season_hi),1,0))</f>
        <v/>
      </c>
      <c r="I6211">
        <f>IF(G6211="","",G6211-first_day+1)</f>
        <v/>
      </c>
      <c r="J6211" s="27">
        <f>IF(I6211="","",INDEX(Daily!$J$2:$J$421,I6211))</f>
        <v/>
      </c>
      <c r="K6211" s="27">
        <f>IF(J6211="","",J6211+cat_offset)</f>
        <v/>
      </c>
      <c r="L6211" s="27">
        <f>IF(J6211="","",MAX(0,E6211-J6211)^2)</f>
        <v/>
      </c>
      <c r="M6211" s="27">
        <f>IF(J6211="","",MAX(0,E6211-(J6211+twcdh_off))^2)</f>
        <v/>
      </c>
      <c r="N6211" s="27">
        <f>IF(E6211="","",MAX(0,E6211-swcdh_thr)^2)</f>
        <v/>
      </c>
      <c r="O6211">
        <f>IF(K6211="","",ROUND(E6211-K6211,0))</f>
        <v/>
      </c>
      <c r="P6211">
        <f>IF(O6211="","",IF(O6211&gt;=1,O6211,0))</f>
        <v/>
      </c>
      <c r="Q6211" s="27">
        <f>IF(E6211="","",MAX(0,E6211-22))</f>
        <v/>
      </c>
      <c r="R6211" s="27">
        <f>IF(H6211=1,E6211,"")</f>
        <v/>
      </c>
      <c r="S6211" s="27">
        <f>IF(AND(H6211=1,J6211&lt;&gt;""),E6211-J6211,"")</f>
        <v/>
      </c>
      <c r="T6211">
        <f>IF(G6211="","",MONTH(G6211))</f>
        <v/>
      </c>
    </row>
    <row r="6212">
      <c r="A6212" s="24" t="n">
        <v>2020</v>
      </c>
      <c r="B6212" s="24" t="n">
        <v>9</v>
      </c>
      <c r="C6212" s="24" t="n">
        <v>15</v>
      </c>
      <c r="D6212" s="24" t="n">
        <v>19</v>
      </c>
      <c r="E6212" s="24" t="n">
        <v>19.85</v>
      </c>
      <c r="F6212" s="25">
        <f>IF($E6212="","",DATE(IF($A6212="",nominal_year,$A6212),$B6212,$C6212)+($D6212-IF(LEFT(hour_conv,1)="1",1,0))/24)</f>
        <v/>
      </c>
      <c r="G6212" s="26">
        <f>IF(F6212="","",INT(F6212))</f>
        <v/>
      </c>
      <c r="H6212">
        <f>IF(G6212="","",IF(AND(MONTH(G6212)*100+DAY(G6212)&gt;=season_lo,MONTH(G6212)*100+DAY(G6212)&lt;=season_hi),1,0))</f>
        <v/>
      </c>
      <c r="I6212">
        <f>IF(G6212="","",G6212-first_day+1)</f>
        <v/>
      </c>
      <c r="J6212" s="27">
        <f>IF(I6212="","",INDEX(Daily!$J$2:$J$421,I6212))</f>
        <v/>
      </c>
      <c r="K6212" s="27">
        <f>IF(J6212="","",J6212+cat_offset)</f>
        <v/>
      </c>
      <c r="L6212" s="27">
        <f>IF(J6212="","",MAX(0,E6212-J6212)^2)</f>
        <v/>
      </c>
      <c r="M6212" s="27">
        <f>IF(J6212="","",MAX(0,E6212-(J6212+twcdh_off))^2)</f>
        <v/>
      </c>
      <c r="N6212" s="27">
        <f>IF(E6212="","",MAX(0,E6212-swcdh_thr)^2)</f>
        <v/>
      </c>
      <c r="O6212">
        <f>IF(K6212="","",ROUND(E6212-K6212,0))</f>
        <v/>
      </c>
      <c r="P6212">
        <f>IF(O6212="","",IF(O6212&gt;=1,O6212,0))</f>
        <v/>
      </c>
      <c r="Q6212" s="27">
        <f>IF(E6212="","",MAX(0,E6212-22))</f>
        <v/>
      </c>
      <c r="R6212" s="27">
        <f>IF(H6212=1,E6212,"")</f>
        <v/>
      </c>
      <c r="S6212" s="27">
        <f>IF(AND(H6212=1,J6212&lt;&gt;""),E6212-J6212,"")</f>
        <v/>
      </c>
      <c r="T6212">
        <f>IF(G6212="","",MONTH(G6212))</f>
        <v/>
      </c>
    </row>
    <row r="6213">
      <c r="A6213" s="24" t="n">
        <v>2020</v>
      </c>
      <c r="B6213" s="24" t="n">
        <v>9</v>
      </c>
      <c r="C6213" s="24" t="n">
        <v>15</v>
      </c>
      <c r="D6213" s="24" t="n">
        <v>20</v>
      </c>
      <c r="E6213" s="24" t="n">
        <v>19.2</v>
      </c>
      <c r="F6213" s="25">
        <f>IF($E6213="","",DATE(IF($A6213="",nominal_year,$A6213),$B6213,$C6213)+($D6213-IF(LEFT(hour_conv,1)="1",1,0))/24)</f>
        <v/>
      </c>
      <c r="G6213" s="26">
        <f>IF(F6213="","",INT(F6213))</f>
        <v/>
      </c>
      <c r="H6213">
        <f>IF(G6213="","",IF(AND(MONTH(G6213)*100+DAY(G6213)&gt;=season_lo,MONTH(G6213)*100+DAY(G6213)&lt;=season_hi),1,0))</f>
        <v/>
      </c>
      <c r="I6213">
        <f>IF(G6213="","",G6213-first_day+1)</f>
        <v/>
      </c>
      <c r="J6213" s="27">
        <f>IF(I6213="","",INDEX(Daily!$J$2:$J$421,I6213))</f>
        <v/>
      </c>
      <c r="K6213" s="27">
        <f>IF(J6213="","",J6213+cat_offset)</f>
        <v/>
      </c>
      <c r="L6213" s="27">
        <f>IF(J6213="","",MAX(0,E6213-J6213)^2)</f>
        <v/>
      </c>
      <c r="M6213" s="27">
        <f>IF(J6213="","",MAX(0,E6213-(J6213+twcdh_off))^2)</f>
        <v/>
      </c>
      <c r="N6213" s="27">
        <f>IF(E6213="","",MAX(0,E6213-swcdh_thr)^2)</f>
        <v/>
      </c>
      <c r="O6213">
        <f>IF(K6213="","",ROUND(E6213-K6213,0))</f>
        <v/>
      </c>
      <c r="P6213">
        <f>IF(O6213="","",IF(O6213&gt;=1,O6213,0))</f>
        <v/>
      </c>
      <c r="Q6213" s="27">
        <f>IF(E6213="","",MAX(0,E6213-22))</f>
        <v/>
      </c>
      <c r="R6213" s="27">
        <f>IF(H6213=1,E6213,"")</f>
        <v/>
      </c>
      <c r="S6213" s="27">
        <f>IF(AND(H6213=1,J6213&lt;&gt;""),E6213-J6213,"")</f>
        <v/>
      </c>
      <c r="T6213">
        <f>IF(G6213="","",MONTH(G6213))</f>
        <v/>
      </c>
    </row>
    <row r="6214">
      <c r="A6214" s="24" t="n">
        <v>2020</v>
      </c>
      <c r="B6214" s="24" t="n">
        <v>9</v>
      </c>
      <c r="C6214" s="24" t="n">
        <v>15</v>
      </c>
      <c r="D6214" s="24" t="n">
        <v>21</v>
      </c>
      <c r="E6214" s="24" t="n">
        <v>17.49</v>
      </c>
      <c r="F6214" s="25">
        <f>IF($E6214="","",DATE(IF($A6214="",nominal_year,$A6214),$B6214,$C6214)+($D6214-IF(LEFT(hour_conv,1)="1",1,0))/24)</f>
        <v/>
      </c>
      <c r="G6214" s="26">
        <f>IF(F6214="","",INT(F6214))</f>
        <v/>
      </c>
      <c r="H6214">
        <f>IF(G6214="","",IF(AND(MONTH(G6214)*100+DAY(G6214)&gt;=season_lo,MONTH(G6214)*100+DAY(G6214)&lt;=season_hi),1,0))</f>
        <v/>
      </c>
      <c r="I6214">
        <f>IF(G6214="","",G6214-first_day+1)</f>
        <v/>
      </c>
      <c r="J6214" s="27">
        <f>IF(I6214="","",INDEX(Daily!$J$2:$J$421,I6214))</f>
        <v/>
      </c>
      <c r="K6214" s="27">
        <f>IF(J6214="","",J6214+cat_offset)</f>
        <v/>
      </c>
      <c r="L6214" s="27">
        <f>IF(J6214="","",MAX(0,E6214-J6214)^2)</f>
        <v/>
      </c>
      <c r="M6214" s="27">
        <f>IF(J6214="","",MAX(0,E6214-(J6214+twcdh_off))^2)</f>
        <v/>
      </c>
      <c r="N6214" s="27">
        <f>IF(E6214="","",MAX(0,E6214-swcdh_thr)^2)</f>
        <v/>
      </c>
      <c r="O6214">
        <f>IF(K6214="","",ROUND(E6214-K6214,0))</f>
        <v/>
      </c>
      <c r="P6214">
        <f>IF(O6214="","",IF(O6214&gt;=1,O6214,0))</f>
        <v/>
      </c>
      <c r="Q6214" s="27">
        <f>IF(E6214="","",MAX(0,E6214-22))</f>
        <v/>
      </c>
      <c r="R6214" s="27">
        <f>IF(H6214=1,E6214,"")</f>
        <v/>
      </c>
      <c r="S6214" s="27">
        <f>IF(AND(H6214=1,J6214&lt;&gt;""),E6214-J6214,"")</f>
        <v/>
      </c>
      <c r="T6214">
        <f>IF(G6214="","",MONTH(G6214))</f>
        <v/>
      </c>
    </row>
    <row r="6215">
      <c r="A6215" s="24" t="n">
        <v>2020</v>
      </c>
      <c r="B6215" s="24" t="n">
        <v>9</v>
      </c>
      <c r="C6215" s="24" t="n">
        <v>15</v>
      </c>
      <c r="D6215" s="24" t="n">
        <v>22</v>
      </c>
      <c r="E6215" s="24" t="n">
        <v>17.27</v>
      </c>
      <c r="F6215" s="25">
        <f>IF($E6215="","",DATE(IF($A6215="",nominal_year,$A6215),$B6215,$C6215)+($D6215-IF(LEFT(hour_conv,1)="1",1,0))/24)</f>
        <v/>
      </c>
      <c r="G6215" s="26">
        <f>IF(F6215="","",INT(F6215))</f>
        <v/>
      </c>
      <c r="H6215">
        <f>IF(G6215="","",IF(AND(MONTH(G6215)*100+DAY(G6215)&gt;=season_lo,MONTH(G6215)*100+DAY(G6215)&lt;=season_hi),1,0))</f>
        <v/>
      </c>
      <c r="I6215">
        <f>IF(G6215="","",G6215-first_day+1)</f>
        <v/>
      </c>
      <c r="J6215" s="27">
        <f>IF(I6215="","",INDEX(Daily!$J$2:$J$421,I6215))</f>
        <v/>
      </c>
      <c r="K6215" s="27">
        <f>IF(J6215="","",J6215+cat_offset)</f>
        <v/>
      </c>
      <c r="L6215" s="27">
        <f>IF(J6215="","",MAX(0,E6215-J6215)^2)</f>
        <v/>
      </c>
      <c r="M6215" s="27">
        <f>IF(J6215="","",MAX(0,E6215-(J6215+twcdh_off))^2)</f>
        <v/>
      </c>
      <c r="N6215" s="27">
        <f>IF(E6215="","",MAX(0,E6215-swcdh_thr)^2)</f>
        <v/>
      </c>
      <c r="O6215">
        <f>IF(K6215="","",ROUND(E6215-K6215,0))</f>
        <v/>
      </c>
      <c r="P6215">
        <f>IF(O6215="","",IF(O6215&gt;=1,O6215,0))</f>
        <v/>
      </c>
      <c r="Q6215" s="27">
        <f>IF(E6215="","",MAX(0,E6215-22))</f>
        <v/>
      </c>
      <c r="R6215" s="27">
        <f>IF(H6215=1,E6215,"")</f>
        <v/>
      </c>
      <c r="S6215" s="27">
        <f>IF(AND(H6215=1,J6215&lt;&gt;""),E6215-J6215,"")</f>
        <v/>
      </c>
      <c r="T6215">
        <f>IF(G6215="","",MONTH(G6215))</f>
        <v/>
      </c>
    </row>
    <row r="6216">
      <c r="A6216" s="24" t="n">
        <v>2020</v>
      </c>
      <c r="B6216" s="24" t="n">
        <v>9</v>
      </c>
      <c r="C6216" s="24" t="n">
        <v>15</v>
      </c>
      <c r="D6216" s="24" t="n">
        <v>23</v>
      </c>
      <c r="E6216" s="24" t="n">
        <v>16.59</v>
      </c>
      <c r="F6216" s="25">
        <f>IF($E6216="","",DATE(IF($A6216="",nominal_year,$A6216),$B6216,$C6216)+($D6216-IF(LEFT(hour_conv,1)="1",1,0))/24)</f>
        <v/>
      </c>
      <c r="G6216" s="26">
        <f>IF(F6216="","",INT(F6216))</f>
        <v/>
      </c>
      <c r="H6216">
        <f>IF(G6216="","",IF(AND(MONTH(G6216)*100+DAY(G6216)&gt;=season_lo,MONTH(G6216)*100+DAY(G6216)&lt;=season_hi),1,0))</f>
        <v/>
      </c>
      <c r="I6216">
        <f>IF(G6216="","",G6216-first_day+1)</f>
        <v/>
      </c>
      <c r="J6216" s="27">
        <f>IF(I6216="","",INDEX(Daily!$J$2:$J$421,I6216))</f>
        <v/>
      </c>
      <c r="K6216" s="27">
        <f>IF(J6216="","",J6216+cat_offset)</f>
        <v/>
      </c>
      <c r="L6216" s="27">
        <f>IF(J6216="","",MAX(0,E6216-J6216)^2)</f>
        <v/>
      </c>
      <c r="M6216" s="27">
        <f>IF(J6216="","",MAX(0,E6216-(J6216+twcdh_off))^2)</f>
        <v/>
      </c>
      <c r="N6216" s="27">
        <f>IF(E6216="","",MAX(0,E6216-swcdh_thr)^2)</f>
        <v/>
      </c>
      <c r="O6216">
        <f>IF(K6216="","",ROUND(E6216-K6216,0))</f>
        <v/>
      </c>
      <c r="P6216">
        <f>IF(O6216="","",IF(O6216&gt;=1,O6216,0))</f>
        <v/>
      </c>
      <c r="Q6216" s="27">
        <f>IF(E6216="","",MAX(0,E6216-22))</f>
        <v/>
      </c>
      <c r="R6216" s="27">
        <f>IF(H6216=1,E6216,"")</f>
        <v/>
      </c>
      <c r="S6216" s="27">
        <f>IF(AND(H6216=1,J6216&lt;&gt;""),E6216-J6216,"")</f>
        <v/>
      </c>
      <c r="T6216">
        <f>IF(G6216="","",MONTH(G6216))</f>
        <v/>
      </c>
    </row>
    <row r="6217">
      <c r="A6217" s="24" t="n">
        <v>2020</v>
      </c>
      <c r="B6217" s="24" t="n">
        <v>9</v>
      </c>
      <c r="C6217" s="24" t="n">
        <v>15</v>
      </c>
      <c r="D6217" s="24" t="n">
        <v>24</v>
      </c>
      <c r="E6217" s="24" t="n">
        <v>14.98</v>
      </c>
      <c r="F6217" s="25">
        <f>IF($E6217="","",DATE(IF($A6217="",nominal_year,$A6217),$B6217,$C6217)+($D6217-IF(LEFT(hour_conv,1)="1",1,0))/24)</f>
        <v/>
      </c>
      <c r="G6217" s="26">
        <f>IF(F6217="","",INT(F6217))</f>
        <v/>
      </c>
      <c r="H6217">
        <f>IF(G6217="","",IF(AND(MONTH(G6217)*100+DAY(G6217)&gt;=season_lo,MONTH(G6217)*100+DAY(G6217)&lt;=season_hi),1,0))</f>
        <v/>
      </c>
      <c r="I6217">
        <f>IF(G6217="","",G6217-first_day+1)</f>
        <v/>
      </c>
      <c r="J6217" s="27">
        <f>IF(I6217="","",INDEX(Daily!$J$2:$J$421,I6217))</f>
        <v/>
      </c>
      <c r="K6217" s="27">
        <f>IF(J6217="","",J6217+cat_offset)</f>
        <v/>
      </c>
      <c r="L6217" s="27">
        <f>IF(J6217="","",MAX(0,E6217-J6217)^2)</f>
        <v/>
      </c>
      <c r="M6217" s="27">
        <f>IF(J6217="","",MAX(0,E6217-(J6217+twcdh_off))^2)</f>
        <v/>
      </c>
      <c r="N6217" s="27">
        <f>IF(E6217="","",MAX(0,E6217-swcdh_thr)^2)</f>
        <v/>
      </c>
      <c r="O6217">
        <f>IF(K6217="","",ROUND(E6217-K6217,0))</f>
        <v/>
      </c>
      <c r="P6217">
        <f>IF(O6217="","",IF(O6217&gt;=1,O6217,0))</f>
        <v/>
      </c>
      <c r="Q6217" s="27">
        <f>IF(E6217="","",MAX(0,E6217-22))</f>
        <v/>
      </c>
      <c r="R6217" s="27">
        <f>IF(H6217=1,E6217,"")</f>
        <v/>
      </c>
      <c r="S6217" s="27">
        <f>IF(AND(H6217=1,J6217&lt;&gt;""),E6217-J6217,"")</f>
        <v/>
      </c>
      <c r="T6217">
        <f>IF(G6217="","",MONTH(G6217))</f>
        <v/>
      </c>
    </row>
    <row r="6218">
      <c r="A6218" s="24" t="n">
        <v>2020</v>
      </c>
      <c r="B6218" s="24" t="n">
        <v>9</v>
      </c>
      <c r="C6218" s="24" t="n">
        <v>16</v>
      </c>
      <c r="D6218" s="24" t="n">
        <v>1</v>
      </c>
      <c r="E6218" s="24" t="n">
        <v>12.9</v>
      </c>
      <c r="F6218" s="25">
        <f>IF($E6218="","",DATE(IF($A6218="",nominal_year,$A6218),$B6218,$C6218)+($D6218-IF(LEFT(hour_conv,1)="1",1,0))/24)</f>
        <v/>
      </c>
      <c r="G6218" s="26">
        <f>IF(F6218="","",INT(F6218))</f>
        <v/>
      </c>
      <c r="H6218">
        <f>IF(G6218="","",IF(AND(MONTH(G6218)*100+DAY(G6218)&gt;=season_lo,MONTH(G6218)*100+DAY(G6218)&lt;=season_hi),1,0))</f>
        <v/>
      </c>
      <c r="I6218">
        <f>IF(G6218="","",G6218-first_day+1)</f>
        <v/>
      </c>
      <c r="J6218" s="27">
        <f>IF(I6218="","",INDEX(Daily!$J$2:$J$421,I6218))</f>
        <v/>
      </c>
      <c r="K6218" s="27">
        <f>IF(J6218="","",J6218+cat_offset)</f>
        <v/>
      </c>
      <c r="L6218" s="27">
        <f>IF(J6218="","",MAX(0,E6218-J6218)^2)</f>
        <v/>
      </c>
      <c r="M6218" s="27">
        <f>IF(J6218="","",MAX(0,E6218-(J6218+twcdh_off))^2)</f>
        <v/>
      </c>
      <c r="N6218" s="27">
        <f>IF(E6218="","",MAX(0,E6218-swcdh_thr)^2)</f>
        <v/>
      </c>
      <c r="O6218">
        <f>IF(K6218="","",ROUND(E6218-K6218,0))</f>
        <v/>
      </c>
      <c r="P6218">
        <f>IF(O6218="","",IF(O6218&gt;=1,O6218,0))</f>
        <v/>
      </c>
      <c r="Q6218" s="27">
        <f>IF(E6218="","",MAX(0,E6218-22))</f>
        <v/>
      </c>
      <c r="R6218" s="27">
        <f>IF(H6218=1,E6218,"")</f>
        <v/>
      </c>
      <c r="S6218" s="27">
        <f>IF(AND(H6218=1,J6218&lt;&gt;""),E6218-J6218,"")</f>
        <v/>
      </c>
      <c r="T6218">
        <f>IF(G6218="","",MONTH(G6218))</f>
        <v/>
      </c>
    </row>
    <row r="6219">
      <c r="A6219" s="24" t="n">
        <v>2020</v>
      </c>
      <c r="B6219" s="24" t="n">
        <v>9</v>
      </c>
      <c r="C6219" s="24" t="n">
        <v>16</v>
      </c>
      <c r="D6219" s="24" t="n">
        <v>2</v>
      </c>
      <c r="E6219" s="24" t="n">
        <v>13.35</v>
      </c>
      <c r="F6219" s="25">
        <f>IF($E6219="","",DATE(IF($A6219="",nominal_year,$A6219),$B6219,$C6219)+($D6219-IF(LEFT(hour_conv,1)="1",1,0))/24)</f>
        <v/>
      </c>
      <c r="G6219" s="26">
        <f>IF(F6219="","",INT(F6219))</f>
        <v/>
      </c>
      <c r="H6219">
        <f>IF(G6219="","",IF(AND(MONTH(G6219)*100+DAY(G6219)&gt;=season_lo,MONTH(G6219)*100+DAY(G6219)&lt;=season_hi),1,0))</f>
        <v/>
      </c>
      <c r="I6219">
        <f>IF(G6219="","",G6219-first_day+1)</f>
        <v/>
      </c>
      <c r="J6219" s="27">
        <f>IF(I6219="","",INDEX(Daily!$J$2:$J$421,I6219))</f>
        <v/>
      </c>
      <c r="K6219" s="27">
        <f>IF(J6219="","",J6219+cat_offset)</f>
        <v/>
      </c>
      <c r="L6219" s="27">
        <f>IF(J6219="","",MAX(0,E6219-J6219)^2)</f>
        <v/>
      </c>
      <c r="M6219" s="27">
        <f>IF(J6219="","",MAX(0,E6219-(J6219+twcdh_off))^2)</f>
        <v/>
      </c>
      <c r="N6219" s="27">
        <f>IF(E6219="","",MAX(0,E6219-swcdh_thr)^2)</f>
        <v/>
      </c>
      <c r="O6219">
        <f>IF(K6219="","",ROUND(E6219-K6219,0))</f>
        <v/>
      </c>
      <c r="P6219">
        <f>IF(O6219="","",IF(O6219&gt;=1,O6219,0))</f>
        <v/>
      </c>
      <c r="Q6219" s="27">
        <f>IF(E6219="","",MAX(0,E6219-22))</f>
        <v/>
      </c>
      <c r="R6219" s="27">
        <f>IF(H6219=1,E6219,"")</f>
        <v/>
      </c>
      <c r="S6219" s="27">
        <f>IF(AND(H6219=1,J6219&lt;&gt;""),E6219-J6219,"")</f>
        <v/>
      </c>
      <c r="T6219">
        <f>IF(G6219="","",MONTH(G6219))</f>
        <v/>
      </c>
    </row>
    <row r="6220">
      <c r="A6220" s="24" t="n">
        <v>2020</v>
      </c>
      <c r="B6220" s="24" t="n">
        <v>9</v>
      </c>
      <c r="C6220" s="24" t="n">
        <v>16</v>
      </c>
      <c r="D6220" s="24" t="n">
        <v>3</v>
      </c>
      <c r="E6220" s="24" t="n">
        <v>12.27</v>
      </c>
      <c r="F6220" s="25">
        <f>IF($E6220="","",DATE(IF($A6220="",nominal_year,$A6220),$B6220,$C6220)+($D6220-IF(LEFT(hour_conv,1)="1",1,0))/24)</f>
        <v/>
      </c>
      <c r="G6220" s="26">
        <f>IF(F6220="","",INT(F6220))</f>
        <v/>
      </c>
      <c r="H6220">
        <f>IF(G6220="","",IF(AND(MONTH(G6220)*100+DAY(G6220)&gt;=season_lo,MONTH(G6220)*100+DAY(G6220)&lt;=season_hi),1,0))</f>
        <v/>
      </c>
      <c r="I6220">
        <f>IF(G6220="","",G6220-first_day+1)</f>
        <v/>
      </c>
      <c r="J6220" s="27">
        <f>IF(I6220="","",INDEX(Daily!$J$2:$J$421,I6220))</f>
        <v/>
      </c>
      <c r="K6220" s="27">
        <f>IF(J6220="","",J6220+cat_offset)</f>
        <v/>
      </c>
      <c r="L6220" s="27">
        <f>IF(J6220="","",MAX(0,E6220-J6220)^2)</f>
        <v/>
      </c>
      <c r="M6220" s="27">
        <f>IF(J6220="","",MAX(0,E6220-(J6220+twcdh_off))^2)</f>
        <v/>
      </c>
      <c r="N6220" s="27">
        <f>IF(E6220="","",MAX(0,E6220-swcdh_thr)^2)</f>
        <v/>
      </c>
      <c r="O6220">
        <f>IF(K6220="","",ROUND(E6220-K6220,0))</f>
        <v/>
      </c>
      <c r="P6220">
        <f>IF(O6220="","",IF(O6220&gt;=1,O6220,0))</f>
        <v/>
      </c>
      <c r="Q6220" s="27">
        <f>IF(E6220="","",MAX(0,E6220-22))</f>
        <v/>
      </c>
      <c r="R6220" s="27">
        <f>IF(H6220=1,E6220,"")</f>
        <v/>
      </c>
      <c r="S6220" s="27">
        <f>IF(AND(H6220=1,J6220&lt;&gt;""),E6220-J6220,"")</f>
        <v/>
      </c>
      <c r="T6220">
        <f>IF(G6220="","",MONTH(G6220))</f>
        <v/>
      </c>
    </row>
    <row r="6221">
      <c r="A6221" s="24" t="n">
        <v>2020</v>
      </c>
      <c r="B6221" s="24" t="n">
        <v>9</v>
      </c>
      <c r="C6221" s="24" t="n">
        <v>16</v>
      </c>
      <c r="D6221" s="24" t="n">
        <v>4</v>
      </c>
      <c r="E6221" s="24" t="n">
        <v>11.08</v>
      </c>
      <c r="F6221" s="25">
        <f>IF($E6221="","",DATE(IF($A6221="",nominal_year,$A6221),$B6221,$C6221)+($D6221-IF(LEFT(hour_conv,1)="1",1,0))/24)</f>
        <v/>
      </c>
      <c r="G6221" s="26">
        <f>IF(F6221="","",INT(F6221))</f>
        <v/>
      </c>
      <c r="H6221">
        <f>IF(G6221="","",IF(AND(MONTH(G6221)*100+DAY(G6221)&gt;=season_lo,MONTH(G6221)*100+DAY(G6221)&lt;=season_hi),1,0))</f>
        <v/>
      </c>
      <c r="I6221">
        <f>IF(G6221="","",G6221-first_day+1)</f>
        <v/>
      </c>
      <c r="J6221" s="27">
        <f>IF(I6221="","",INDEX(Daily!$J$2:$J$421,I6221))</f>
        <v/>
      </c>
      <c r="K6221" s="27">
        <f>IF(J6221="","",J6221+cat_offset)</f>
        <v/>
      </c>
      <c r="L6221" s="27">
        <f>IF(J6221="","",MAX(0,E6221-J6221)^2)</f>
        <v/>
      </c>
      <c r="M6221" s="27">
        <f>IF(J6221="","",MAX(0,E6221-(J6221+twcdh_off))^2)</f>
        <v/>
      </c>
      <c r="N6221" s="27">
        <f>IF(E6221="","",MAX(0,E6221-swcdh_thr)^2)</f>
        <v/>
      </c>
      <c r="O6221">
        <f>IF(K6221="","",ROUND(E6221-K6221,0))</f>
        <v/>
      </c>
      <c r="P6221">
        <f>IF(O6221="","",IF(O6221&gt;=1,O6221,0))</f>
        <v/>
      </c>
      <c r="Q6221" s="27">
        <f>IF(E6221="","",MAX(0,E6221-22))</f>
        <v/>
      </c>
      <c r="R6221" s="27">
        <f>IF(H6221=1,E6221,"")</f>
        <v/>
      </c>
      <c r="S6221" s="27">
        <f>IF(AND(H6221=1,J6221&lt;&gt;""),E6221-J6221,"")</f>
        <v/>
      </c>
      <c r="T6221">
        <f>IF(G6221="","",MONTH(G6221))</f>
        <v/>
      </c>
    </row>
    <row r="6222">
      <c r="A6222" s="24" t="n">
        <v>2020</v>
      </c>
      <c r="B6222" s="24" t="n">
        <v>9</v>
      </c>
      <c r="C6222" s="24" t="n">
        <v>16</v>
      </c>
      <c r="D6222" s="24" t="n">
        <v>5</v>
      </c>
      <c r="E6222" s="24" t="n">
        <v>12.31</v>
      </c>
      <c r="F6222" s="25">
        <f>IF($E6222="","",DATE(IF($A6222="",nominal_year,$A6222),$B6222,$C6222)+($D6222-IF(LEFT(hour_conv,1)="1",1,0))/24)</f>
        <v/>
      </c>
      <c r="G6222" s="26">
        <f>IF(F6222="","",INT(F6222))</f>
        <v/>
      </c>
      <c r="H6222">
        <f>IF(G6222="","",IF(AND(MONTH(G6222)*100+DAY(G6222)&gt;=season_lo,MONTH(G6222)*100+DAY(G6222)&lt;=season_hi),1,0))</f>
        <v/>
      </c>
      <c r="I6222">
        <f>IF(G6222="","",G6222-first_day+1)</f>
        <v/>
      </c>
      <c r="J6222" s="27">
        <f>IF(I6222="","",INDEX(Daily!$J$2:$J$421,I6222))</f>
        <v/>
      </c>
      <c r="K6222" s="27">
        <f>IF(J6222="","",J6222+cat_offset)</f>
        <v/>
      </c>
      <c r="L6222" s="27">
        <f>IF(J6222="","",MAX(0,E6222-J6222)^2)</f>
        <v/>
      </c>
      <c r="M6222" s="27">
        <f>IF(J6222="","",MAX(0,E6222-(J6222+twcdh_off))^2)</f>
        <v/>
      </c>
      <c r="N6222" s="27">
        <f>IF(E6222="","",MAX(0,E6222-swcdh_thr)^2)</f>
        <v/>
      </c>
      <c r="O6222">
        <f>IF(K6222="","",ROUND(E6222-K6222,0))</f>
        <v/>
      </c>
      <c r="P6222">
        <f>IF(O6222="","",IF(O6222&gt;=1,O6222,0))</f>
        <v/>
      </c>
      <c r="Q6222" s="27">
        <f>IF(E6222="","",MAX(0,E6222-22))</f>
        <v/>
      </c>
      <c r="R6222" s="27">
        <f>IF(H6222=1,E6222,"")</f>
        <v/>
      </c>
      <c r="S6222" s="27">
        <f>IF(AND(H6222=1,J6222&lt;&gt;""),E6222-J6222,"")</f>
        <v/>
      </c>
      <c r="T6222">
        <f>IF(G6222="","",MONTH(G6222))</f>
        <v/>
      </c>
    </row>
    <row r="6223">
      <c r="A6223" s="24" t="n">
        <v>2020</v>
      </c>
      <c r="B6223" s="24" t="n">
        <v>9</v>
      </c>
      <c r="C6223" s="24" t="n">
        <v>16</v>
      </c>
      <c r="D6223" s="24" t="n">
        <v>6</v>
      </c>
      <c r="E6223" s="24" t="n">
        <v>13.04</v>
      </c>
      <c r="F6223" s="25">
        <f>IF($E6223="","",DATE(IF($A6223="",nominal_year,$A6223),$B6223,$C6223)+($D6223-IF(LEFT(hour_conv,1)="1",1,0))/24)</f>
        <v/>
      </c>
      <c r="G6223" s="26">
        <f>IF(F6223="","",INT(F6223))</f>
        <v/>
      </c>
      <c r="H6223">
        <f>IF(G6223="","",IF(AND(MONTH(G6223)*100+DAY(G6223)&gt;=season_lo,MONTH(G6223)*100+DAY(G6223)&lt;=season_hi),1,0))</f>
        <v/>
      </c>
      <c r="I6223">
        <f>IF(G6223="","",G6223-first_day+1)</f>
        <v/>
      </c>
      <c r="J6223" s="27">
        <f>IF(I6223="","",INDEX(Daily!$J$2:$J$421,I6223))</f>
        <v/>
      </c>
      <c r="K6223" s="27">
        <f>IF(J6223="","",J6223+cat_offset)</f>
        <v/>
      </c>
      <c r="L6223" s="27">
        <f>IF(J6223="","",MAX(0,E6223-J6223)^2)</f>
        <v/>
      </c>
      <c r="M6223" s="27">
        <f>IF(J6223="","",MAX(0,E6223-(J6223+twcdh_off))^2)</f>
        <v/>
      </c>
      <c r="N6223" s="27">
        <f>IF(E6223="","",MAX(0,E6223-swcdh_thr)^2)</f>
        <v/>
      </c>
      <c r="O6223">
        <f>IF(K6223="","",ROUND(E6223-K6223,0))</f>
        <v/>
      </c>
      <c r="P6223">
        <f>IF(O6223="","",IF(O6223&gt;=1,O6223,0))</f>
        <v/>
      </c>
      <c r="Q6223" s="27">
        <f>IF(E6223="","",MAX(0,E6223-22))</f>
        <v/>
      </c>
      <c r="R6223" s="27">
        <f>IF(H6223=1,E6223,"")</f>
        <v/>
      </c>
      <c r="S6223" s="27">
        <f>IF(AND(H6223=1,J6223&lt;&gt;""),E6223-J6223,"")</f>
        <v/>
      </c>
      <c r="T6223">
        <f>IF(G6223="","",MONTH(G6223))</f>
        <v/>
      </c>
    </row>
    <row r="6224">
      <c r="A6224" s="24" t="n">
        <v>2020</v>
      </c>
      <c r="B6224" s="24" t="n">
        <v>9</v>
      </c>
      <c r="C6224" s="24" t="n">
        <v>16</v>
      </c>
      <c r="D6224" s="24" t="n">
        <v>7</v>
      </c>
      <c r="E6224" s="24" t="n">
        <v>13.6</v>
      </c>
      <c r="F6224" s="25">
        <f>IF($E6224="","",DATE(IF($A6224="",nominal_year,$A6224),$B6224,$C6224)+($D6224-IF(LEFT(hour_conv,1)="1",1,0))/24)</f>
        <v/>
      </c>
      <c r="G6224" s="26">
        <f>IF(F6224="","",INT(F6224))</f>
        <v/>
      </c>
      <c r="H6224">
        <f>IF(G6224="","",IF(AND(MONTH(G6224)*100+DAY(G6224)&gt;=season_lo,MONTH(G6224)*100+DAY(G6224)&lt;=season_hi),1,0))</f>
        <v/>
      </c>
      <c r="I6224">
        <f>IF(G6224="","",G6224-first_day+1)</f>
        <v/>
      </c>
      <c r="J6224" s="27">
        <f>IF(I6224="","",INDEX(Daily!$J$2:$J$421,I6224))</f>
        <v/>
      </c>
      <c r="K6224" s="27">
        <f>IF(J6224="","",J6224+cat_offset)</f>
        <v/>
      </c>
      <c r="L6224" s="27">
        <f>IF(J6224="","",MAX(0,E6224-J6224)^2)</f>
        <v/>
      </c>
      <c r="M6224" s="27">
        <f>IF(J6224="","",MAX(0,E6224-(J6224+twcdh_off))^2)</f>
        <v/>
      </c>
      <c r="N6224" s="27">
        <f>IF(E6224="","",MAX(0,E6224-swcdh_thr)^2)</f>
        <v/>
      </c>
      <c r="O6224">
        <f>IF(K6224="","",ROUND(E6224-K6224,0))</f>
        <v/>
      </c>
      <c r="P6224">
        <f>IF(O6224="","",IF(O6224&gt;=1,O6224,0))</f>
        <v/>
      </c>
      <c r="Q6224" s="27">
        <f>IF(E6224="","",MAX(0,E6224-22))</f>
        <v/>
      </c>
      <c r="R6224" s="27">
        <f>IF(H6224=1,E6224,"")</f>
        <v/>
      </c>
      <c r="S6224" s="27">
        <f>IF(AND(H6224=1,J6224&lt;&gt;""),E6224-J6224,"")</f>
        <v/>
      </c>
      <c r="T6224">
        <f>IF(G6224="","",MONTH(G6224))</f>
        <v/>
      </c>
    </row>
    <row r="6225">
      <c r="A6225" s="24" t="n">
        <v>2020</v>
      </c>
      <c r="B6225" s="24" t="n">
        <v>9</v>
      </c>
      <c r="C6225" s="24" t="n">
        <v>16</v>
      </c>
      <c r="D6225" s="24" t="n">
        <v>8</v>
      </c>
      <c r="E6225" s="24" t="n">
        <v>14.77</v>
      </c>
      <c r="F6225" s="25">
        <f>IF($E6225="","",DATE(IF($A6225="",nominal_year,$A6225),$B6225,$C6225)+($D6225-IF(LEFT(hour_conv,1)="1",1,0))/24)</f>
        <v/>
      </c>
      <c r="G6225" s="26">
        <f>IF(F6225="","",INT(F6225))</f>
        <v/>
      </c>
      <c r="H6225">
        <f>IF(G6225="","",IF(AND(MONTH(G6225)*100+DAY(G6225)&gt;=season_lo,MONTH(G6225)*100+DAY(G6225)&lt;=season_hi),1,0))</f>
        <v/>
      </c>
      <c r="I6225">
        <f>IF(G6225="","",G6225-first_day+1)</f>
        <v/>
      </c>
      <c r="J6225" s="27">
        <f>IF(I6225="","",INDEX(Daily!$J$2:$J$421,I6225))</f>
        <v/>
      </c>
      <c r="K6225" s="27">
        <f>IF(J6225="","",J6225+cat_offset)</f>
        <v/>
      </c>
      <c r="L6225" s="27">
        <f>IF(J6225="","",MAX(0,E6225-J6225)^2)</f>
        <v/>
      </c>
      <c r="M6225" s="27">
        <f>IF(J6225="","",MAX(0,E6225-(J6225+twcdh_off))^2)</f>
        <v/>
      </c>
      <c r="N6225" s="27">
        <f>IF(E6225="","",MAX(0,E6225-swcdh_thr)^2)</f>
        <v/>
      </c>
      <c r="O6225">
        <f>IF(K6225="","",ROUND(E6225-K6225,0))</f>
        <v/>
      </c>
      <c r="P6225">
        <f>IF(O6225="","",IF(O6225&gt;=1,O6225,0))</f>
        <v/>
      </c>
      <c r="Q6225" s="27">
        <f>IF(E6225="","",MAX(0,E6225-22))</f>
        <v/>
      </c>
      <c r="R6225" s="27">
        <f>IF(H6225=1,E6225,"")</f>
        <v/>
      </c>
      <c r="S6225" s="27">
        <f>IF(AND(H6225=1,J6225&lt;&gt;""),E6225-J6225,"")</f>
        <v/>
      </c>
      <c r="T6225">
        <f>IF(G6225="","",MONTH(G6225))</f>
        <v/>
      </c>
    </row>
    <row r="6226">
      <c r="A6226" s="24" t="n">
        <v>2020</v>
      </c>
      <c r="B6226" s="24" t="n">
        <v>9</v>
      </c>
      <c r="C6226" s="24" t="n">
        <v>16</v>
      </c>
      <c r="D6226" s="24" t="n">
        <v>9</v>
      </c>
      <c r="E6226" s="24" t="n">
        <v>15.5</v>
      </c>
      <c r="F6226" s="25">
        <f>IF($E6226="","",DATE(IF($A6226="",nominal_year,$A6226),$B6226,$C6226)+($D6226-IF(LEFT(hour_conv,1)="1",1,0))/24)</f>
        <v/>
      </c>
      <c r="G6226" s="26">
        <f>IF(F6226="","",INT(F6226))</f>
        <v/>
      </c>
      <c r="H6226">
        <f>IF(G6226="","",IF(AND(MONTH(G6226)*100+DAY(G6226)&gt;=season_lo,MONTH(G6226)*100+DAY(G6226)&lt;=season_hi),1,0))</f>
        <v/>
      </c>
      <c r="I6226">
        <f>IF(G6226="","",G6226-first_day+1)</f>
        <v/>
      </c>
      <c r="J6226" s="27">
        <f>IF(I6226="","",INDEX(Daily!$J$2:$J$421,I6226))</f>
        <v/>
      </c>
      <c r="K6226" s="27">
        <f>IF(J6226="","",J6226+cat_offset)</f>
        <v/>
      </c>
      <c r="L6226" s="27">
        <f>IF(J6226="","",MAX(0,E6226-J6226)^2)</f>
        <v/>
      </c>
      <c r="M6226" s="27">
        <f>IF(J6226="","",MAX(0,E6226-(J6226+twcdh_off))^2)</f>
        <v/>
      </c>
      <c r="N6226" s="27">
        <f>IF(E6226="","",MAX(0,E6226-swcdh_thr)^2)</f>
        <v/>
      </c>
      <c r="O6226">
        <f>IF(K6226="","",ROUND(E6226-K6226,0))</f>
        <v/>
      </c>
      <c r="P6226">
        <f>IF(O6226="","",IF(O6226&gt;=1,O6226,0))</f>
        <v/>
      </c>
      <c r="Q6226" s="27">
        <f>IF(E6226="","",MAX(0,E6226-22))</f>
        <v/>
      </c>
      <c r="R6226" s="27">
        <f>IF(H6226=1,E6226,"")</f>
        <v/>
      </c>
      <c r="S6226" s="27">
        <f>IF(AND(H6226=1,J6226&lt;&gt;""),E6226-J6226,"")</f>
        <v/>
      </c>
      <c r="T6226">
        <f>IF(G6226="","",MONTH(G6226))</f>
        <v/>
      </c>
    </row>
    <row r="6227">
      <c r="A6227" s="24" t="n">
        <v>2020</v>
      </c>
      <c r="B6227" s="24" t="n">
        <v>9</v>
      </c>
      <c r="C6227" s="24" t="n">
        <v>16</v>
      </c>
      <c r="D6227" s="24" t="n">
        <v>10</v>
      </c>
      <c r="E6227" s="24" t="n">
        <v>16.35</v>
      </c>
      <c r="F6227" s="25">
        <f>IF($E6227="","",DATE(IF($A6227="",nominal_year,$A6227),$B6227,$C6227)+($D6227-IF(LEFT(hour_conv,1)="1",1,0))/24)</f>
        <v/>
      </c>
      <c r="G6227" s="26">
        <f>IF(F6227="","",INT(F6227))</f>
        <v/>
      </c>
      <c r="H6227">
        <f>IF(G6227="","",IF(AND(MONTH(G6227)*100+DAY(G6227)&gt;=season_lo,MONTH(G6227)*100+DAY(G6227)&lt;=season_hi),1,0))</f>
        <v/>
      </c>
      <c r="I6227">
        <f>IF(G6227="","",G6227-first_day+1)</f>
        <v/>
      </c>
      <c r="J6227" s="27">
        <f>IF(I6227="","",INDEX(Daily!$J$2:$J$421,I6227))</f>
        <v/>
      </c>
      <c r="K6227" s="27">
        <f>IF(J6227="","",J6227+cat_offset)</f>
        <v/>
      </c>
      <c r="L6227" s="27">
        <f>IF(J6227="","",MAX(0,E6227-J6227)^2)</f>
        <v/>
      </c>
      <c r="M6227" s="27">
        <f>IF(J6227="","",MAX(0,E6227-(J6227+twcdh_off))^2)</f>
        <v/>
      </c>
      <c r="N6227" s="27">
        <f>IF(E6227="","",MAX(0,E6227-swcdh_thr)^2)</f>
        <v/>
      </c>
      <c r="O6227">
        <f>IF(K6227="","",ROUND(E6227-K6227,0))</f>
        <v/>
      </c>
      <c r="P6227">
        <f>IF(O6227="","",IF(O6227&gt;=1,O6227,0))</f>
        <v/>
      </c>
      <c r="Q6227" s="27">
        <f>IF(E6227="","",MAX(0,E6227-22))</f>
        <v/>
      </c>
      <c r="R6227" s="27">
        <f>IF(H6227=1,E6227,"")</f>
        <v/>
      </c>
      <c r="S6227" s="27">
        <f>IF(AND(H6227=1,J6227&lt;&gt;""),E6227-J6227,"")</f>
        <v/>
      </c>
      <c r="T6227">
        <f>IF(G6227="","",MONTH(G6227))</f>
        <v/>
      </c>
    </row>
    <row r="6228">
      <c r="A6228" s="24" t="n">
        <v>2020</v>
      </c>
      <c r="B6228" s="24" t="n">
        <v>9</v>
      </c>
      <c r="C6228" s="24" t="n">
        <v>16</v>
      </c>
      <c r="D6228" s="24" t="n">
        <v>11</v>
      </c>
      <c r="E6228" s="24" t="n">
        <v>16.57</v>
      </c>
      <c r="F6228" s="25">
        <f>IF($E6228="","",DATE(IF($A6228="",nominal_year,$A6228),$B6228,$C6228)+($D6228-IF(LEFT(hour_conv,1)="1",1,0))/24)</f>
        <v/>
      </c>
      <c r="G6228" s="26">
        <f>IF(F6228="","",INT(F6228))</f>
        <v/>
      </c>
      <c r="H6228">
        <f>IF(G6228="","",IF(AND(MONTH(G6228)*100+DAY(G6228)&gt;=season_lo,MONTH(G6228)*100+DAY(G6228)&lt;=season_hi),1,0))</f>
        <v/>
      </c>
      <c r="I6228">
        <f>IF(G6228="","",G6228-first_day+1)</f>
        <v/>
      </c>
      <c r="J6228" s="27">
        <f>IF(I6228="","",INDEX(Daily!$J$2:$J$421,I6228))</f>
        <v/>
      </c>
      <c r="K6228" s="27">
        <f>IF(J6228="","",J6228+cat_offset)</f>
        <v/>
      </c>
      <c r="L6228" s="27">
        <f>IF(J6228="","",MAX(0,E6228-J6228)^2)</f>
        <v/>
      </c>
      <c r="M6228" s="27">
        <f>IF(J6228="","",MAX(0,E6228-(J6228+twcdh_off))^2)</f>
        <v/>
      </c>
      <c r="N6228" s="27">
        <f>IF(E6228="","",MAX(0,E6228-swcdh_thr)^2)</f>
        <v/>
      </c>
      <c r="O6228">
        <f>IF(K6228="","",ROUND(E6228-K6228,0))</f>
        <v/>
      </c>
      <c r="P6228">
        <f>IF(O6228="","",IF(O6228&gt;=1,O6228,0))</f>
        <v/>
      </c>
      <c r="Q6228" s="27">
        <f>IF(E6228="","",MAX(0,E6228-22))</f>
        <v/>
      </c>
      <c r="R6228" s="27">
        <f>IF(H6228=1,E6228,"")</f>
        <v/>
      </c>
      <c r="S6228" s="27">
        <f>IF(AND(H6228=1,J6228&lt;&gt;""),E6228-J6228,"")</f>
        <v/>
      </c>
      <c r="T6228">
        <f>IF(G6228="","",MONTH(G6228))</f>
        <v/>
      </c>
    </row>
    <row r="6229">
      <c r="A6229" s="24" t="n">
        <v>2020</v>
      </c>
      <c r="B6229" s="24" t="n">
        <v>9</v>
      </c>
      <c r="C6229" s="24" t="n">
        <v>16</v>
      </c>
      <c r="D6229" s="24" t="n">
        <v>12</v>
      </c>
      <c r="E6229" s="24" t="n">
        <v>17.88</v>
      </c>
      <c r="F6229" s="25">
        <f>IF($E6229="","",DATE(IF($A6229="",nominal_year,$A6229),$B6229,$C6229)+($D6229-IF(LEFT(hour_conv,1)="1",1,0))/24)</f>
        <v/>
      </c>
      <c r="G6229" s="26">
        <f>IF(F6229="","",INT(F6229))</f>
        <v/>
      </c>
      <c r="H6229">
        <f>IF(G6229="","",IF(AND(MONTH(G6229)*100+DAY(G6229)&gt;=season_lo,MONTH(G6229)*100+DAY(G6229)&lt;=season_hi),1,0))</f>
        <v/>
      </c>
      <c r="I6229">
        <f>IF(G6229="","",G6229-first_day+1)</f>
        <v/>
      </c>
      <c r="J6229" s="27">
        <f>IF(I6229="","",INDEX(Daily!$J$2:$J$421,I6229))</f>
        <v/>
      </c>
      <c r="K6229" s="27">
        <f>IF(J6229="","",J6229+cat_offset)</f>
        <v/>
      </c>
      <c r="L6229" s="27">
        <f>IF(J6229="","",MAX(0,E6229-J6229)^2)</f>
        <v/>
      </c>
      <c r="M6229" s="27">
        <f>IF(J6229="","",MAX(0,E6229-(J6229+twcdh_off))^2)</f>
        <v/>
      </c>
      <c r="N6229" s="27">
        <f>IF(E6229="","",MAX(0,E6229-swcdh_thr)^2)</f>
        <v/>
      </c>
      <c r="O6229">
        <f>IF(K6229="","",ROUND(E6229-K6229,0))</f>
        <v/>
      </c>
      <c r="P6229">
        <f>IF(O6229="","",IF(O6229&gt;=1,O6229,0))</f>
        <v/>
      </c>
      <c r="Q6229" s="27">
        <f>IF(E6229="","",MAX(0,E6229-22))</f>
        <v/>
      </c>
      <c r="R6229" s="27">
        <f>IF(H6229=1,E6229,"")</f>
        <v/>
      </c>
      <c r="S6229" s="27">
        <f>IF(AND(H6229=1,J6229&lt;&gt;""),E6229-J6229,"")</f>
        <v/>
      </c>
      <c r="T6229">
        <f>IF(G6229="","",MONTH(G6229))</f>
        <v/>
      </c>
    </row>
    <row r="6230">
      <c r="A6230" s="24" t="n">
        <v>2020</v>
      </c>
      <c r="B6230" s="24" t="n">
        <v>9</v>
      </c>
      <c r="C6230" s="24" t="n">
        <v>16</v>
      </c>
      <c r="D6230" s="24" t="n">
        <v>13</v>
      </c>
      <c r="E6230" s="24" t="n">
        <v>19.23</v>
      </c>
      <c r="F6230" s="25">
        <f>IF($E6230="","",DATE(IF($A6230="",nominal_year,$A6230),$B6230,$C6230)+($D6230-IF(LEFT(hour_conv,1)="1",1,0))/24)</f>
        <v/>
      </c>
      <c r="G6230" s="26">
        <f>IF(F6230="","",INT(F6230))</f>
        <v/>
      </c>
      <c r="H6230">
        <f>IF(G6230="","",IF(AND(MONTH(G6230)*100+DAY(G6230)&gt;=season_lo,MONTH(G6230)*100+DAY(G6230)&lt;=season_hi),1,0))</f>
        <v/>
      </c>
      <c r="I6230">
        <f>IF(G6230="","",G6230-first_day+1)</f>
        <v/>
      </c>
      <c r="J6230" s="27">
        <f>IF(I6230="","",INDEX(Daily!$J$2:$J$421,I6230))</f>
        <v/>
      </c>
      <c r="K6230" s="27">
        <f>IF(J6230="","",J6230+cat_offset)</f>
        <v/>
      </c>
      <c r="L6230" s="27">
        <f>IF(J6230="","",MAX(0,E6230-J6230)^2)</f>
        <v/>
      </c>
      <c r="M6230" s="27">
        <f>IF(J6230="","",MAX(0,E6230-(J6230+twcdh_off))^2)</f>
        <v/>
      </c>
      <c r="N6230" s="27">
        <f>IF(E6230="","",MAX(0,E6230-swcdh_thr)^2)</f>
        <v/>
      </c>
      <c r="O6230">
        <f>IF(K6230="","",ROUND(E6230-K6230,0))</f>
        <v/>
      </c>
      <c r="P6230">
        <f>IF(O6230="","",IF(O6230&gt;=1,O6230,0))</f>
        <v/>
      </c>
      <c r="Q6230" s="27">
        <f>IF(E6230="","",MAX(0,E6230-22))</f>
        <v/>
      </c>
      <c r="R6230" s="27">
        <f>IF(H6230=1,E6230,"")</f>
        <v/>
      </c>
      <c r="S6230" s="27">
        <f>IF(AND(H6230=1,J6230&lt;&gt;""),E6230-J6230,"")</f>
        <v/>
      </c>
      <c r="T6230">
        <f>IF(G6230="","",MONTH(G6230))</f>
        <v/>
      </c>
    </row>
    <row r="6231">
      <c r="A6231" s="24" t="n">
        <v>2020</v>
      </c>
      <c r="B6231" s="24" t="n">
        <v>9</v>
      </c>
      <c r="C6231" s="24" t="n">
        <v>16</v>
      </c>
      <c r="D6231" s="24" t="n">
        <v>14</v>
      </c>
      <c r="E6231" s="24" t="n">
        <v>20.07</v>
      </c>
      <c r="F6231" s="25">
        <f>IF($E6231="","",DATE(IF($A6231="",nominal_year,$A6231),$B6231,$C6231)+($D6231-IF(LEFT(hour_conv,1)="1",1,0))/24)</f>
        <v/>
      </c>
      <c r="G6231" s="26">
        <f>IF(F6231="","",INT(F6231))</f>
        <v/>
      </c>
      <c r="H6231">
        <f>IF(G6231="","",IF(AND(MONTH(G6231)*100+DAY(G6231)&gt;=season_lo,MONTH(G6231)*100+DAY(G6231)&lt;=season_hi),1,0))</f>
        <v/>
      </c>
      <c r="I6231">
        <f>IF(G6231="","",G6231-first_day+1)</f>
        <v/>
      </c>
      <c r="J6231" s="27">
        <f>IF(I6231="","",INDEX(Daily!$J$2:$J$421,I6231))</f>
        <v/>
      </c>
      <c r="K6231" s="27">
        <f>IF(J6231="","",J6231+cat_offset)</f>
        <v/>
      </c>
      <c r="L6231" s="27">
        <f>IF(J6231="","",MAX(0,E6231-J6231)^2)</f>
        <v/>
      </c>
      <c r="M6231" s="27">
        <f>IF(J6231="","",MAX(0,E6231-(J6231+twcdh_off))^2)</f>
        <v/>
      </c>
      <c r="N6231" s="27">
        <f>IF(E6231="","",MAX(0,E6231-swcdh_thr)^2)</f>
        <v/>
      </c>
      <c r="O6231">
        <f>IF(K6231="","",ROUND(E6231-K6231,0))</f>
        <v/>
      </c>
      <c r="P6231">
        <f>IF(O6231="","",IF(O6231&gt;=1,O6231,0))</f>
        <v/>
      </c>
      <c r="Q6231" s="27">
        <f>IF(E6231="","",MAX(0,E6231-22))</f>
        <v/>
      </c>
      <c r="R6231" s="27">
        <f>IF(H6231=1,E6231,"")</f>
        <v/>
      </c>
      <c r="S6231" s="27">
        <f>IF(AND(H6231=1,J6231&lt;&gt;""),E6231-J6231,"")</f>
        <v/>
      </c>
      <c r="T6231">
        <f>IF(G6231="","",MONTH(G6231))</f>
        <v/>
      </c>
    </row>
    <row r="6232">
      <c r="A6232" s="24" t="n">
        <v>2020</v>
      </c>
      <c r="B6232" s="24" t="n">
        <v>9</v>
      </c>
      <c r="C6232" s="24" t="n">
        <v>16</v>
      </c>
      <c r="D6232" s="24" t="n">
        <v>15</v>
      </c>
      <c r="E6232" s="24" t="n">
        <v>19.79</v>
      </c>
      <c r="F6232" s="25">
        <f>IF($E6232="","",DATE(IF($A6232="",nominal_year,$A6232),$B6232,$C6232)+($D6232-IF(LEFT(hour_conv,1)="1",1,0))/24)</f>
        <v/>
      </c>
      <c r="G6232" s="26">
        <f>IF(F6232="","",INT(F6232))</f>
        <v/>
      </c>
      <c r="H6232">
        <f>IF(G6232="","",IF(AND(MONTH(G6232)*100+DAY(G6232)&gt;=season_lo,MONTH(G6232)*100+DAY(G6232)&lt;=season_hi),1,0))</f>
        <v/>
      </c>
      <c r="I6232">
        <f>IF(G6232="","",G6232-first_day+1)</f>
        <v/>
      </c>
      <c r="J6232" s="27">
        <f>IF(I6232="","",INDEX(Daily!$J$2:$J$421,I6232))</f>
        <v/>
      </c>
      <c r="K6232" s="27">
        <f>IF(J6232="","",J6232+cat_offset)</f>
        <v/>
      </c>
      <c r="L6232" s="27">
        <f>IF(J6232="","",MAX(0,E6232-J6232)^2)</f>
        <v/>
      </c>
      <c r="M6232" s="27">
        <f>IF(J6232="","",MAX(0,E6232-(J6232+twcdh_off))^2)</f>
        <v/>
      </c>
      <c r="N6232" s="27">
        <f>IF(E6232="","",MAX(0,E6232-swcdh_thr)^2)</f>
        <v/>
      </c>
      <c r="O6232">
        <f>IF(K6232="","",ROUND(E6232-K6232,0))</f>
        <v/>
      </c>
      <c r="P6232">
        <f>IF(O6232="","",IF(O6232&gt;=1,O6232,0))</f>
        <v/>
      </c>
      <c r="Q6232" s="27">
        <f>IF(E6232="","",MAX(0,E6232-22))</f>
        <v/>
      </c>
      <c r="R6232" s="27">
        <f>IF(H6232=1,E6232,"")</f>
        <v/>
      </c>
      <c r="S6232" s="27">
        <f>IF(AND(H6232=1,J6232&lt;&gt;""),E6232-J6232,"")</f>
        <v/>
      </c>
      <c r="T6232">
        <f>IF(G6232="","",MONTH(G6232))</f>
        <v/>
      </c>
    </row>
    <row r="6233">
      <c r="A6233" s="24" t="n">
        <v>2020</v>
      </c>
      <c r="B6233" s="24" t="n">
        <v>9</v>
      </c>
      <c r="C6233" s="24" t="n">
        <v>16</v>
      </c>
      <c r="D6233" s="24" t="n">
        <v>16</v>
      </c>
      <c r="E6233" s="24" t="n">
        <v>20.09</v>
      </c>
      <c r="F6233" s="25">
        <f>IF($E6233="","",DATE(IF($A6233="",nominal_year,$A6233),$B6233,$C6233)+($D6233-IF(LEFT(hour_conv,1)="1",1,0))/24)</f>
        <v/>
      </c>
      <c r="G6233" s="26">
        <f>IF(F6233="","",INT(F6233))</f>
        <v/>
      </c>
      <c r="H6233">
        <f>IF(G6233="","",IF(AND(MONTH(G6233)*100+DAY(G6233)&gt;=season_lo,MONTH(G6233)*100+DAY(G6233)&lt;=season_hi),1,0))</f>
        <v/>
      </c>
      <c r="I6233">
        <f>IF(G6233="","",G6233-first_day+1)</f>
        <v/>
      </c>
      <c r="J6233" s="27">
        <f>IF(I6233="","",INDEX(Daily!$J$2:$J$421,I6233))</f>
        <v/>
      </c>
      <c r="K6233" s="27">
        <f>IF(J6233="","",J6233+cat_offset)</f>
        <v/>
      </c>
      <c r="L6233" s="27">
        <f>IF(J6233="","",MAX(0,E6233-J6233)^2)</f>
        <v/>
      </c>
      <c r="M6233" s="27">
        <f>IF(J6233="","",MAX(0,E6233-(J6233+twcdh_off))^2)</f>
        <v/>
      </c>
      <c r="N6233" s="27">
        <f>IF(E6233="","",MAX(0,E6233-swcdh_thr)^2)</f>
        <v/>
      </c>
      <c r="O6233">
        <f>IF(K6233="","",ROUND(E6233-K6233,0))</f>
        <v/>
      </c>
      <c r="P6233">
        <f>IF(O6233="","",IF(O6233&gt;=1,O6233,0))</f>
        <v/>
      </c>
      <c r="Q6233" s="27">
        <f>IF(E6233="","",MAX(0,E6233-22))</f>
        <v/>
      </c>
      <c r="R6233" s="27">
        <f>IF(H6233=1,E6233,"")</f>
        <v/>
      </c>
      <c r="S6233" s="27">
        <f>IF(AND(H6233=1,J6233&lt;&gt;""),E6233-J6233,"")</f>
        <v/>
      </c>
      <c r="T6233">
        <f>IF(G6233="","",MONTH(G6233))</f>
        <v/>
      </c>
    </row>
    <row r="6234">
      <c r="A6234" s="24" t="n">
        <v>2020</v>
      </c>
      <c r="B6234" s="24" t="n">
        <v>9</v>
      </c>
      <c r="C6234" s="24" t="n">
        <v>16</v>
      </c>
      <c r="D6234" s="24" t="n">
        <v>17</v>
      </c>
      <c r="E6234" s="24" t="n">
        <v>20.37</v>
      </c>
      <c r="F6234" s="25">
        <f>IF($E6234="","",DATE(IF($A6234="",nominal_year,$A6234),$B6234,$C6234)+($D6234-IF(LEFT(hour_conv,1)="1",1,0))/24)</f>
        <v/>
      </c>
      <c r="G6234" s="26">
        <f>IF(F6234="","",INT(F6234))</f>
        <v/>
      </c>
      <c r="H6234">
        <f>IF(G6234="","",IF(AND(MONTH(G6234)*100+DAY(G6234)&gt;=season_lo,MONTH(G6234)*100+DAY(G6234)&lt;=season_hi),1,0))</f>
        <v/>
      </c>
      <c r="I6234">
        <f>IF(G6234="","",G6234-first_day+1)</f>
        <v/>
      </c>
      <c r="J6234" s="27">
        <f>IF(I6234="","",INDEX(Daily!$J$2:$J$421,I6234))</f>
        <v/>
      </c>
      <c r="K6234" s="27">
        <f>IF(J6234="","",J6234+cat_offset)</f>
        <v/>
      </c>
      <c r="L6234" s="27">
        <f>IF(J6234="","",MAX(0,E6234-J6234)^2)</f>
        <v/>
      </c>
      <c r="M6234" s="27">
        <f>IF(J6234="","",MAX(0,E6234-(J6234+twcdh_off))^2)</f>
        <v/>
      </c>
      <c r="N6234" s="27">
        <f>IF(E6234="","",MAX(0,E6234-swcdh_thr)^2)</f>
        <v/>
      </c>
      <c r="O6234">
        <f>IF(K6234="","",ROUND(E6234-K6234,0))</f>
        <v/>
      </c>
      <c r="P6234">
        <f>IF(O6234="","",IF(O6234&gt;=1,O6234,0))</f>
        <v/>
      </c>
      <c r="Q6234" s="27">
        <f>IF(E6234="","",MAX(0,E6234-22))</f>
        <v/>
      </c>
      <c r="R6234" s="27">
        <f>IF(H6234=1,E6234,"")</f>
        <v/>
      </c>
      <c r="S6234" s="27">
        <f>IF(AND(H6234=1,J6234&lt;&gt;""),E6234-J6234,"")</f>
        <v/>
      </c>
      <c r="T6234">
        <f>IF(G6234="","",MONTH(G6234))</f>
        <v/>
      </c>
    </row>
    <row r="6235">
      <c r="A6235" s="24" t="n">
        <v>2020</v>
      </c>
      <c r="B6235" s="24" t="n">
        <v>9</v>
      </c>
      <c r="C6235" s="24" t="n">
        <v>16</v>
      </c>
      <c r="D6235" s="24" t="n">
        <v>18</v>
      </c>
      <c r="E6235" s="24" t="n">
        <v>19.02</v>
      </c>
      <c r="F6235" s="25">
        <f>IF($E6235="","",DATE(IF($A6235="",nominal_year,$A6235),$B6235,$C6235)+($D6235-IF(LEFT(hour_conv,1)="1",1,0))/24)</f>
        <v/>
      </c>
      <c r="G6235" s="26">
        <f>IF(F6235="","",INT(F6235))</f>
        <v/>
      </c>
      <c r="H6235">
        <f>IF(G6235="","",IF(AND(MONTH(G6235)*100+DAY(G6235)&gt;=season_lo,MONTH(G6235)*100+DAY(G6235)&lt;=season_hi),1,0))</f>
        <v/>
      </c>
      <c r="I6235">
        <f>IF(G6235="","",G6235-first_day+1)</f>
        <v/>
      </c>
      <c r="J6235" s="27">
        <f>IF(I6235="","",INDEX(Daily!$J$2:$J$421,I6235))</f>
        <v/>
      </c>
      <c r="K6235" s="27">
        <f>IF(J6235="","",J6235+cat_offset)</f>
        <v/>
      </c>
      <c r="L6235" s="27">
        <f>IF(J6235="","",MAX(0,E6235-J6235)^2)</f>
        <v/>
      </c>
      <c r="M6235" s="27">
        <f>IF(J6235="","",MAX(0,E6235-(J6235+twcdh_off))^2)</f>
        <v/>
      </c>
      <c r="N6235" s="27">
        <f>IF(E6235="","",MAX(0,E6235-swcdh_thr)^2)</f>
        <v/>
      </c>
      <c r="O6235">
        <f>IF(K6235="","",ROUND(E6235-K6235,0))</f>
        <v/>
      </c>
      <c r="P6235">
        <f>IF(O6235="","",IF(O6235&gt;=1,O6235,0))</f>
        <v/>
      </c>
      <c r="Q6235" s="27">
        <f>IF(E6235="","",MAX(0,E6235-22))</f>
        <v/>
      </c>
      <c r="R6235" s="27">
        <f>IF(H6235=1,E6235,"")</f>
        <v/>
      </c>
      <c r="S6235" s="27">
        <f>IF(AND(H6235=1,J6235&lt;&gt;""),E6235-J6235,"")</f>
        <v/>
      </c>
      <c r="T6235">
        <f>IF(G6235="","",MONTH(G6235))</f>
        <v/>
      </c>
    </row>
    <row r="6236">
      <c r="A6236" s="24" t="n">
        <v>2020</v>
      </c>
      <c r="B6236" s="24" t="n">
        <v>9</v>
      </c>
      <c r="C6236" s="24" t="n">
        <v>16</v>
      </c>
      <c r="D6236" s="24" t="n">
        <v>19</v>
      </c>
      <c r="E6236" s="24" t="n">
        <v>18.36</v>
      </c>
      <c r="F6236" s="25">
        <f>IF($E6236="","",DATE(IF($A6236="",nominal_year,$A6236),$B6236,$C6236)+($D6236-IF(LEFT(hour_conv,1)="1",1,0))/24)</f>
        <v/>
      </c>
      <c r="G6236" s="26">
        <f>IF(F6236="","",INT(F6236))</f>
        <v/>
      </c>
      <c r="H6236">
        <f>IF(G6236="","",IF(AND(MONTH(G6236)*100+DAY(G6236)&gt;=season_lo,MONTH(G6236)*100+DAY(G6236)&lt;=season_hi),1,0))</f>
        <v/>
      </c>
      <c r="I6236">
        <f>IF(G6236="","",G6236-first_day+1)</f>
        <v/>
      </c>
      <c r="J6236" s="27">
        <f>IF(I6236="","",INDEX(Daily!$J$2:$J$421,I6236))</f>
        <v/>
      </c>
      <c r="K6236" s="27">
        <f>IF(J6236="","",J6236+cat_offset)</f>
        <v/>
      </c>
      <c r="L6236" s="27">
        <f>IF(J6236="","",MAX(0,E6236-J6236)^2)</f>
        <v/>
      </c>
      <c r="M6236" s="27">
        <f>IF(J6236="","",MAX(0,E6236-(J6236+twcdh_off))^2)</f>
        <v/>
      </c>
      <c r="N6236" s="27">
        <f>IF(E6236="","",MAX(0,E6236-swcdh_thr)^2)</f>
        <v/>
      </c>
      <c r="O6236">
        <f>IF(K6236="","",ROUND(E6236-K6236,0))</f>
        <v/>
      </c>
      <c r="P6236">
        <f>IF(O6236="","",IF(O6236&gt;=1,O6236,0))</f>
        <v/>
      </c>
      <c r="Q6236" s="27">
        <f>IF(E6236="","",MAX(0,E6236-22))</f>
        <v/>
      </c>
      <c r="R6236" s="27">
        <f>IF(H6236=1,E6236,"")</f>
        <v/>
      </c>
      <c r="S6236" s="27">
        <f>IF(AND(H6236=1,J6236&lt;&gt;""),E6236-J6236,"")</f>
        <v/>
      </c>
      <c r="T6236">
        <f>IF(G6236="","",MONTH(G6236))</f>
        <v/>
      </c>
    </row>
    <row r="6237">
      <c r="A6237" s="24" t="n">
        <v>2020</v>
      </c>
      <c r="B6237" s="24" t="n">
        <v>9</v>
      </c>
      <c r="C6237" s="24" t="n">
        <v>16</v>
      </c>
      <c r="D6237" s="24" t="n">
        <v>20</v>
      </c>
      <c r="E6237" s="24" t="n">
        <v>18.19</v>
      </c>
      <c r="F6237" s="25">
        <f>IF($E6237="","",DATE(IF($A6237="",nominal_year,$A6237),$B6237,$C6237)+($D6237-IF(LEFT(hour_conv,1)="1",1,0))/24)</f>
        <v/>
      </c>
      <c r="G6237" s="26">
        <f>IF(F6237="","",INT(F6237))</f>
        <v/>
      </c>
      <c r="H6237">
        <f>IF(G6237="","",IF(AND(MONTH(G6237)*100+DAY(G6237)&gt;=season_lo,MONTH(G6237)*100+DAY(G6237)&lt;=season_hi),1,0))</f>
        <v/>
      </c>
      <c r="I6237">
        <f>IF(G6237="","",G6237-first_day+1)</f>
        <v/>
      </c>
      <c r="J6237" s="27">
        <f>IF(I6237="","",INDEX(Daily!$J$2:$J$421,I6237))</f>
        <v/>
      </c>
      <c r="K6237" s="27">
        <f>IF(J6237="","",J6237+cat_offset)</f>
        <v/>
      </c>
      <c r="L6237" s="27">
        <f>IF(J6237="","",MAX(0,E6237-J6237)^2)</f>
        <v/>
      </c>
      <c r="M6237" s="27">
        <f>IF(J6237="","",MAX(0,E6237-(J6237+twcdh_off))^2)</f>
        <v/>
      </c>
      <c r="N6237" s="27">
        <f>IF(E6237="","",MAX(0,E6237-swcdh_thr)^2)</f>
        <v/>
      </c>
      <c r="O6237">
        <f>IF(K6237="","",ROUND(E6237-K6237,0))</f>
        <v/>
      </c>
      <c r="P6237">
        <f>IF(O6237="","",IF(O6237&gt;=1,O6237,0))</f>
        <v/>
      </c>
      <c r="Q6237" s="27">
        <f>IF(E6237="","",MAX(0,E6237-22))</f>
        <v/>
      </c>
      <c r="R6237" s="27">
        <f>IF(H6237=1,E6237,"")</f>
        <v/>
      </c>
      <c r="S6237" s="27">
        <f>IF(AND(H6237=1,J6237&lt;&gt;""),E6237-J6237,"")</f>
        <v/>
      </c>
      <c r="T6237">
        <f>IF(G6237="","",MONTH(G6237))</f>
        <v/>
      </c>
    </row>
    <row r="6238">
      <c r="A6238" s="24" t="n">
        <v>2020</v>
      </c>
      <c r="B6238" s="24" t="n">
        <v>9</v>
      </c>
      <c r="C6238" s="24" t="n">
        <v>16</v>
      </c>
      <c r="D6238" s="24" t="n">
        <v>21</v>
      </c>
      <c r="E6238" s="24" t="n">
        <v>17.4</v>
      </c>
      <c r="F6238" s="25">
        <f>IF($E6238="","",DATE(IF($A6238="",nominal_year,$A6238),$B6238,$C6238)+($D6238-IF(LEFT(hour_conv,1)="1",1,0))/24)</f>
        <v/>
      </c>
      <c r="G6238" s="26">
        <f>IF(F6238="","",INT(F6238))</f>
        <v/>
      </c>
      <c r="H6238">
        <f>IF(G6238="","",IF(AND(MONTH(G6238)*100+DAY(G6238)&gt;=season_lo,MONTH(G6238)*100+DAY(G6238)&lt;=season_hi),1,0))</f>
        <v/>
      </c>
      <c r="I6238">
        <f>IF(G6238="","",G6238-first_day+1)</f>
        <v/>
      </c>
      <c r="J6238" s="27">
        <f>IF(I6238="","",INDEX(Daily!$J$2:$J$421,I6238))</f>
        <v/>
      </c>
      <c r="K6238" s="27">
        <f>IF(J6238="","",J6238+cat_offset)</f>
        <v/>
      </c>
      <c r="L6238" s="27">
        <f>IF(J6238="","",MAX(0,E6238-J6238)^2)</f>
        <v/>
      </c>
      <c r="M6238" s="27">
        <f>IF(J6238="","",MAX(0,E6238-(J6238+twcdh_off))^2)</f>
        <v/>
      </c>
      <c r="N6238" s="27">
        <f>IF(E6238="","",MAX(0,E6238-swcdh_thr)^2)</f>
        <v/>
      </c>
      <c r="O6238">
        <f>IF(K6238="","",ROUND(E6238-K6238,0))</f>
        <v/>
      </c>
      <c r="P6238">
        <f>IF(O6238="","",IF(O6238&gt;=1,O6238,0))</f>
        <v/>
      </c>
      <c r="Q6238" s="27">
        <f>IF(E6238="","",MAX(0,E6238-22))</f>
        <v/>
      </c>
      <c r="R6238" s="27">
        <f>IF(H6238=1,E6238,"")</f>
        <v/>
      </c>
      <c r="S6238" s="27">
        <f>IF(AND(H6238=1,J6238&lt;&gt;""),E6238-J6238,"")</f>
        <v/>
      </c>
      <c r="T6238">
        <f>IF(G6238="","",MONTH(G6238))</f>
        <v/>
      </c>
    </row>
    <row r="6239">
      <c r="A6239" s="24" t="n">
        <v>2020</v>
      </c>
      <c r="B6239" s="24" t="n">
        <v>9</v>
      </c>
      <c r="C6239" s="24" t="n">
        <v>16</v>
      </c>
      <c r="D6239" s="24" t="n">
        <v>22</v>
      </c>
      <c r="E6239" s="24" t="n">
        <v>16.06</v>
      </c>
      <c r="F6239" s="25">
        <f>IF($E6239="","",DATE(IF($A6239="",nominal_year,$A6239),$B6239,$C6239)+($D6239-IF(LEFT(hour_conv,1)="1",1,0))/24)</f>
        <v/>
      </c>
      <c r="G6239" s="26">
        <f>IF(F6239="","",INT(F6239))</f>
        <v/>
      </c>
      <c r="H6239">
        <f>IF(G6239="","",IF(AND(MONTH(G6239)*100+DAY(G6239)&gt;=season_lo,MONTH(G6239)*100+DAY(G6239)&lt;=season_hi),1,0))</f>
        <v/>
      </c>
      <c r="I6239">
        <f>IF(G6239="","",G6239-first_day+1)</f>
        <v/>
      </c>
      <c r="J6239" s="27">
        <f>IF(I6239="","",INDEX(Daily!$J$2:$J$421,I6239))</f>
        <v/>
      </c>
      <c r="K6239" s="27">
        <f>IF(J6239="","",J6239+cat_offset)</f>
        <v/>
      </c>
      <c r="L6239" s="27">
        <f>IF(J6239="","",MAX(0,E6239-J6239)^2)</f>
        <v/>
      </c>
      <c r="M6239" s="27">
        <f>IF(J6239="","",MAX(0,E6239-(J6239+twcdh_off))^2)</f>
        <v/>
      </c>
      <c r="N6239" s="27">
        <f>IF(E6239="","",MAX(0,E6239-swcdh_thr)^2)</f>
        <v/>
      </c>
      <c r="O6239">
        <f>IF(K6239="","",ROUND(E6239-K6239,0))</f>
        <v/>
      </c>
      <c r="P6239">
        <f>IF(O6239="","",IF(O6239&gt;=1,O6239,0))</f>
        <v/>
      </c>
      <c r="Q6239" s="27">
        <f>IF(E6239="","",MAX(0,E6239-22))</f>
        <v/>
      </c>
      <c r="R6239" s="27">
        <f>IF(H6239=1,E6239,"")</f>
        <v/>
      </c>
      <c r="S6239" s="27">
        <f>IF(AND(H6239=1,J6239&lt;&gt;""),E6239-J6239,"")</f>
        <v/>
      </c>
      <c r="T6239">
        <f>IF(G6239="","",MONTH(G6239))</f>
        <v/>
      </c>
    </row>
    <row r="6240">
      <c r="A6240" s="24" t="n">
        <v>2020</v>
      </c>
      <c r="B6240" s="24" t="n">
        <v>9</v>
      </c>
      <c r="C6240" s="24" t="n">
        <v>16</v>
      </c>
      <c r="D6240" s="24" t="n">
        <v>23</v>
      </c>
      <c r="E6240" s="24" t="n">
        <v>14.29</v>
      </c>
      <c r="F6240" s="25">
        <f>IF($E6240="","",DATE(IF($A6240="",nominal_year,$A6240),$B6240,$C6240)+($D6240-IF(LEFT(hour_conv,1)="1",1,0))/24)</f>
        <v/>
      </c>
      <c r="G6240" s="26">
        <f>IF(F6240="","",INT(F6240))</f>
        <v/>
      </c>
      <c r="H6240">
        <f>IF(G6240="","",IF(AND(MONTH(G6240)*100+DAY(G6240)&gt;=season_lo,MONTH(G6240)*100+DAY(G6240)&lt;=season_hi),1,0))</f>
        <v/>
      </c>
      <c r="I6240">
        <f>IF(G6240="","",G6240-first_day+1)</f>
        <v/>
      </c>
      <c r="J6240" s="27">
        <f>IF(I6240="","",INDEX(Daily!$J$2:$J$421,I6240))</f>
        <v/>
      </c>
      <c r="K6240" s="27">
        <f>IF(J6240="","",J6240+cat_offset)</f>
        <v/>
      </c>
      <c r="L6240" s="27">
        <f>IF(J6240="","",MAX(0,E6240-J6240)^2)</f>
        <v/>
      </c>
      <c r="M6240" s="27">
        <f>IF(J6240="","",MAX(0,E6240-(J6240+twcdh_off))^2)</f>
        <v/>
      </c>
      <c r="N6240" s="27">
        <f>IF(E6240="","",MAX(0,E6240-swcdh_thr)^2)</f>
        <v/>
      </c>
      <c r="O6240">
        <f>IF(K6240="","",ROUND(E6240-K6240,0))</f>
        <v/>
      </c>
      <c r="P6240">
        <f>IF(O6240="","",IF(O6240&gt;=1,O6240,0))</f>
        <v/>
      </c>
      <c r="Q6240" s="27">
        <f>IF(E6240="","",MAX(0,E6240-22))</f>
        <v/>
      </c>
      <c r="R6240" s="27">
        <f>IF(H6240=1,E6240,"")</f>
        <v/>
      </c>
      <c r="S6240" s="27">
        <f>IF(AND(H6240=1,J6240&lt;&gt;""),E6240-J6240,"")</f>
        <v/>
      </c>
      <c r="T6240">
        <f>IF(G6240="","",MONTH(G6240))</f>
        <v/>
      </c>
    </row>
    <row r="6241">
      <c r="A6241" s="24" t="n">
        <v>2020</v>
      </c>
      <c r="B6241" s="24" t="n">
        <v>9</v>
      </c>
      <c r="C6241" s="24" t="n">
        <v>16</v>
      </c>
      <c r="D6241" s="24" t="n">
        <v>24</v>
      </c>
      <c r="E6241" s="24" t="n">
        <v>14.23</v>
      </c>
      <c r="F6241" s="25">
        <f>IF($E6241="","",DATE(IF($A6241="",nominal_year,$A6241),$B6241,$C6241)+($D6241-IF(LEFT(hour_conv,1)="1",1,0))/24)</f>
        <v/>
      </c>
      <c r="G6241" s="26">
        <f>IF(F6241="","",INT(F6241))</f>
        <v/>
      </c>
      <c r="H6241">
        <f>IF(G6241="","",IF(AND(MONTH(G6241)*100+DAY(G6241)&gt;=season_lo,MONTH(G6241)*100+DAY(G6241)&lt;=season_hi),1,0))</f>
        <v/>
      </c>
      <c r="I6241">
        <f>IF(G6241="","",G6241-first_day+1)</f>
        <v/>
      </c>
      <c r="J6241" s="27">
        <f>IF(I6241="","",INDEX(Daily!$J$2:$J$421,I6241))</f>
        <v/>
      </c>
      <c r="K6241" s="27">
        <f>IF(J6241="","",J6241+cat_offset)</f>
        <v/>
      </c>
      <c r="L6241" s="27">
        <f>IF(J6241="","",MAX(0,E6241-J6241)^2)</f>
        <v/>
      </c>
      <c r="M6241" s="27">
        <f>IF(J6241="","",MAX(0,E6241-(J6241+twcdh_off))^2)</f>
        <v/>
      </c>
      <c r="N6241" s="27">
        <f>IF(E6241="","",MAX(0,E6241-swcdh_thr)^2)</f>
        <v/>
      </c>
      <c r="O6241">
        <f>IF(K6241="","",ROUND(E6241-K6241,0))</f>
        <v/>
      </c>
      <c r="P6241">
        <f>IF(O6241="","",IF(O6241&gt;=1,O6241,0))</f>
        <v/>
      </c>
      <c r="Q6241" s="27">
        <f>IF(E6241="","",MAX(0,E6241-22))</f>
        <v/>
      </c>
      <c r="R6241" s="27">
        <f>IF(H6241=1,E6241,"")</f>
        <v/>
      </c>
      <c r="S6241" s="27">
        <f>IF(AND(H6241=1,J6241&lt;&gt;""),E6241-J6241,"")</f>
        <v/>
      </c>
      <c r="T6241">
        <f>IF(G6241="","",MONTH(G6241))</f>
        <v/>
      </c>
    </row>
    <row r="6242">
      <c r="A6242" s="24" t="n">
        <v>2020</v>
      </c>
      <c r="B6242" s="24" t="n">
        <v>9</v>
      </c>
      <c r="C6242" s="24" t="n">
        <v>17</v>
      </c>
      <c r="D6242" s="24" t="n">
        <v>1</v>
      </c>
      <c r="E6242" s="24" t="n">
        <v>13.21</v>
      </c>
      <c r="F6242" s="25">
        <f>IF($E6242="","",DATE(IF($A6242="",nominal_year,$A6242),$B6242,$C6242)+($D6242-IF(LEFT(hour_conv,1)="1",1,0))/24)</f>
        <v/>
      </c>
      <c r="G6242" s="26">
        <f>IF(F6242="","",INT(F6242))</f>
        <v/>
      </c>
      <c r="H6242">
        <f>IF(G6242="","",IF(AND(MONTH(G6242)*100+DAY(G6242)&gt;=season_lo,MONTH(G6242)*100+DAY(G6242)&lt;=season_hi),1,0))</f>
        <v/>
      </c>
      <c r="I6242">
        <f>IF(G6242="","",G6242-first_day+1)</f>
        <v/>
      </c>
      <c r="J6242" s="27">
        <f>IF(I6242="","",INDEX(Daily!$J$2:$J$421,I6242))</f>
        <v/>
      </c>
      <c r="K6242" s="27">
        <f>IF(J6242="","",J6242+cat_offset)</f>
        <v/>
      </c>
      <c r="L6242" s="27">
        <f>IF(J6242="","",MAX(0,E6242-J6242)^2)</f>
        <v/>
      </c>
      <c r="M6242" s="27">
        <f>IF(J6242="","",MAX(0,E6242-(J6242+twcdh_off))^2)</f>
        <v/>
      </c>
      <c r="N6242" s="27">
        <f>IF(E6242="","",MAX(0,E6242-swcdh_thr)^2)</f>
        <v/>
      </c>
      <c r="O6242">
        <f>IF(K6242="","",ROUND(E6242-K6242,0))</f>
        <v/>
      </c>
      <c r="P6242">
        <f>IF(O6242="","",IF(O6242&gt;=1,O6242,0))</f>
        <v/>
      </c>
      <c r="Q6242" s="27">
        <f>IF(E6242="","",MAX(0,E6242-22))</f>
        <v/>
      </c>
      <c r="R6242" s="27">
        <f>IF(H6242=1,E6242,"")</f>
        <v/>
      </c>
      <c r="S6242" s="27">
        <f>IF(AND(H6242=1,J6242&lt;&gt;""),E6242-J6242,"")</f>
        <v/>
      </c>
      <c r="T6242">
        <f>IF(G6242="","",MONTH(G6242))</f>
        <v/>
      </c>
    </row>
    <row r="6243">
      <c r="A6243" s="24" t="n">
        <v>2020</v>
      </c>
      <c r="B6243" s="24" t="n">
        <v>9</v>
      </c>
      <c r="C6243" s="24" t="n">
        <v>17</v>
      </c>
      <c r="D6243" s="24" t="n">
        <v>2</v>
      </c>
      <c r="E6243" s="24" t="n">
        <v>13.35</v>
      </c>
      <c r="F6243" s="25">
        <f>IF($E6243="","",DATE(IF($A6243="",nominal_year,$A6243),$B6243,$C6243)+($D6243-IF(LEFT(hour_conv,1)="1",1,0))/24)</f>
        <v/>
      </c>
      <c r="G6243" s="26">
        <f>IF(F6243="","",INT(F6243))</f>
        <v/>
      </c>
      <c r="H6243">
        <f>IF(G6243="","",IF(AND(MONTH(G6243)*100+DAY(G6243)&gt;=season_lo,MONTH(G6243)*100+DAY(G6243)&lt;=season_hi),1,0))</f>
        <v/>
      </c>
      <c r="I6243">
        <f>IF(G6243="","",G6243-first_day+1)</f>
        <v/>
      </c>
      <c r="J6243" s="27">
        <f>IF(I6243="","",INDEX(Daily!$J$2:$J$421,I6243))</f>
        <v/>
      </c>
      <c r="K6243" s="27">
        <f>IF(J6243="","",J6243+cat_offset)</f>
        <v/>
      </c>
      <c r="L6243" s="27">
        <f>IF(J6243="","",MAX(0,E6243-J6243)^2)</f>
        <v/>
      </c>
      <c r="M6243" s="27">
        <f>IF(J6243="","",MAX(0,E6243-(J6243+twcdh_off))^2)</f>
        <v/>
      </c>
      <c r="N6243" s="27">
        <f>IF(E6243="","",MAX(0,E6243-swcdh_thr)^2)</f>
        <v/>
      </c>
      <c r="O6243">
        <f>IF(K6243="","",ROUND(E6243-K6243,0))</f>
        <v/>
      </c>
      <c r="P6243">
        <f>IF(O6243="","",IF(O6243&gt;=1,O6243,0))</f>
        <v/>
      </c>
      <c r="Q6243" s="27">
        <f>IF(E6243="","",MAX(0,E6243-22))</f>
        <v/>
      </c>
      <c r="R6243" s="27">
        <f>IF(H6243=1,E6243,"")</f>
        <v/>
      </c>
      <c r="S6243" s="27">
        <f>IF(AND(H6243=1,J6243&lt;&gt;""),E6243-J6243,"")</f>
        <v/>
      </c>
      <c r="T6243">
        <f>IF(G6243="","",MONTH(G6243))</f>
        <v/>
      </c>
    </row>
    <row r="6244">
      <c r="A6244" s="24" t="n">
        <v>2020</v>
      </c>
      <c r="B6244" s="24" t="n">
        <v>9</v>
      </c>
      <c r="C6244" s="24" t="n">
        <v>17</v>
      </c>
      <c r="D6244" s="24" t="n">
        <v>3</v>
      </c>
      <c r="E6244" s="24" t="n">
        <v>12.65</v>
      </c>
      <c r="F6244" s="25">
        <f>IF($E6244="","",DATE(IF($A6244="",nominal_year,$A6244),$B6244,$C6244)+($D6244-IF(LEFT(hour_conv,1)="1",1,0))/24)</f>
        <v/>
      </c>
      <c r="G6244" s="26">
        <f>IF(F6244="","",INT(F6244))</f>
        <v/>
      </c>
      <c r="H6244">
        <f>IF(G6244="","",IF(AND(MONTH(G6244)*100+DAY(G6244)&gt;=season_lo,MONTH(G6244)*100+DAY(G6244)&lt;=season_hi),1,0))</f>
        <v/>
      </c>
      <c r="I6244">
        <f>IF(G6244="","",G6244-first_day+1)</f>
        <v/>
      </c>
      <c r="J6244" s="27">
        <f>IF(I6244="","",INDEX(Daily!$J$2:$J$421,I6244))</f>
        <v/>
      </c>
      <c r="K6244" s="27">
        <f>IF(J6244="","",J6244+cat_offset)</f>
        <v/>
      </c>
      <c r="L6244" s="27">
        <f>IF(J6244="","",MAX(0,E6244-J6244)^2)</f>
        <v/>
      </c>
      <c r="M6244" s="27">
        <f>IF(J6244="","",MAX(0,E6244-(J6244+twcdh_off))^2)</f>
        <v/>
      </c>
      <c r="N6244" s="27">
        <f>IF(E6244="","",MAX(0,E6244-swcdh_thr)^2)</f>
        <v/>
      </c>
      <c r="O6244">
        <f>IF(K6244="","",ROUND(E6244-K6244,0))</f>
        <v/>
      </c>
      <c r="P6244">
        <f>IF(O6244="","",IF(O6244&gt;=1,O6244,0))</f>
        <v/>
      </c>
      <c r="Q6244" s="27">
        <f>IF(E6244="","",MAX(0,E6244-22))</f>
        <v/>
      </c>
      <c r="R6244" s="27">
        <f>IF(H6244=1,E6244,"")</f>
        <v/>
      </c>
      <c r="S6244" s="27">
        <f>IF(AND(H6244=1,J6244&lt;&gt;""),E6244-J6244,"")</f>
        <v/>
      </c>
      <c r="T6244">
        <f>IF(G6244="","",MONTH(G6244))</f>
        <v/>
      </c>
    </row>
    <row r="6245">
      <c r="A6245" s="24" t="n">
        <v>2020</v>
      </c>
      <c r="B6245" s="24" t="n">
        <v>9</v>
      </c>
      <c r="C6245" s="24" t="n">
        <v>17</v>
      </c>
      <c r="D6245" s="24" t="n">
        <v>4</v>
      </c>
      <c r="E6245" s="24" t="n">
        <v>12.65</v>
      </c>
      <c r="F6245" s="25">
        <f>IF($E6245="","",DATE(IF($A6245="",nominal_year,$A6245),$B6245,$C6245)+($D6245-IF(LEFT(hour_conv,1)="1",1,0))/24)</f>
        <v/>
      </c>
      <c r="G6245" s="26">
        <f>IF(F6245="","",INT(F6245))</f>
        <v/>
      </c>
      <c r="H6245">
        <f>IF(G6245="","",IF(AND(MONTH(G6245)*100+DAY(G6245)&gt;=season_lo,MONTH(G6245)*100+DAY(G6245)&lt;=season_hi),1,0))</f>
        <v/>
      </c>
      <c r="I6245">
        <f>IF(G6245="","",G6245-first_day+1)</f>
        <v/>
      </c>
      <c r="J6245" s="27">
        <f>IF(I6245="","",INDEX(Daily!$J$2:$J$421,I6245))</f>
        <v/>
      </c>
      <c r="K6245" s="27">
        <f>IF(J6245="","",J6245+cat_offset)</f>
        <v/>
      </c>
      <c r="L6245" s="27">
        <f>IF(J6245="","",MAX(0,E6245-J6245)^2)</f>
        <v/>
      </c>
      <c r="M6245" s="27">
        <f>IF(J6245="","",MAX(0,E6245-(J6245+twcdh_off))^2)</f>
        <v/>
      </c>
      <c r="N6245" s="27">
        <f>IF(E6245="","",MAX(0,E6245-swcdh_thr)^2)</f>
        <v/>
      </c>
      <c r="O6245">
        <f>IF(K6245="","",ROUND(E6245-K6245,0))</f>
        <v/>
      </c>
      <c r="P6245">
        <f>IF(O6245="","",IF(O6245&gt;=1,O6245,0))</f>
        <v/>
      </c>
      <c r="Q6245" s="27">
        <f>IF(E6245="","",MAX(0,E6245-22))</f>
        <v/>
      </c>
      <c r="R6245" s="27">
        <f>IF(H6245=1,E6245,"")</f>
        <v/>
      </c>
      <c r="S6245" s="27">
        <f>IF(AND(H6245=1,J6245&lt;&gt;""),E6245-J6245,"")</f>
        <v/>
      </c>
      <c r="T6245">
        <f>IF(G6245="","",MONTH(G6245))</f>
        <v/>
      </c>
    </row>
    <row r="6246">
      <c r="A6246" s="24" t="n">
        <v>2020</v>
      </c>
      <c r="B6246" s="24" t="n">
        <v>9</v>
      </c>
      <c r="C6246" s="24" t="n">
        <v>17</v>
      </c>
      <c r="D6246" s="24" t="n">
        <v>5</v>
      </c>
      <c r="E6246" s="24" t="n">
        <v>12.93</v>
      </c>
      <c r="F6246" s="25">
        <f>IF($E6246="","",DATE(IF($A6246="",nominal_year,$A6246),$B6246,$C6246)+($D6246-IF(LEFT(hour_conv,1)="1",1,0))/24)</f>
        <v/>
      </c>
      <c r="G6246" s="26">
        <f>IF(F6246="","",INT(F6246))</f>
        <v/>
      </c>
      <c r="H6246">
        <f>IF(G6246="","",IF(AND(MONTH(G6246)*100+DAY(G6246)&gt;=season_lo,MONTH(G6246)*100+DAY(G6246)&lt;=season_hi),1,0))</f>
        <v/>
      </c>
      <c r="I6246">
        <f>IF(G6246="","",G6246-first_day+1)</f>
        <v/>
      </c>
      <c r="J6246" s="27">
        <f>IF(I6246="","",INDEX(Daily!$J$2:$J$421,I6246))</f>
        <v/>
      </c>
      <c r="K6246" s="27">
        <f>IF(J6246="","",J6246+cat_offset)</f>
        <v/>
      </c>
      <c r="L6246" s="27">
        <f>IF(J6246="","",MAX(0,E6246-J6246)^2)</f>
        <v/>
      </c>
      <c r="M6246" s="27">
        <f>IF(J6246="","",MAX(0,E6246-(J6246+twcdh_off))^2)</f>
        <v/>
      </c>
      <c r="N6246" s="27">
        <f>IF(E6246="","",MAX(0,E6246-swcdh_thr)^2)</f>
        <v/>
      </c>
      <c r="O6246">
        <f>IF(K6246="","",ROUND(E6246-K6246,0))</f>
        <v/>
      </c>
      <c r="P6246">
        <f>IF(O6246="","",IF(O6246&gt;=1,O6246,0))</f>
        <v/>
      </c>
      <c r="Q6246" s="27">
        <f>IF(E6246="","",MAX(0,E6246-22))</f>
        <v/>
      </c>
      <c r="R6246" s="27">
        <f>IF(H6246=1,E6246,"")</f>
        <v/>
      </c>
      <c r="S6246" s="27">
        <f>IF(AND(H6246=1,J6246&lt;&gt;""),E6246-J6246,"")</f>
        <v/>
      </c>
      <c r="T6246">
        <f>IF(G6246="","",MONTH(G6246))</f>
        <v/>
      </c>
    </row>
    <row r="6247">
      <c r="A6247" s="24" t="n">
        <v>2020</v>
      </c>
      <c r="B6247" s="24" t="n">
        <v>9</v>
      </c>
      <c r="C6247" s="24" t="n">
        <v>17</v>
      </c>
      <c r="D6247" s="24" t="n">
        <v>6</v>
      </c>
      <c r="E6247" s="24" t="n">
        <v>12.87</v>
      </c>
      <c r="F6247" s="25">
        <f>IF($E6247="","",DATE(IF($A6247="",nominal_year,$A6247),$B6247,$C6247)+($D6247-IF(LEFT(hour_conv,1)="1",1,0))/24)</f>
        <v/>
      </c>
      <c r="G6247" s="26">
        <f>IF(F6247="","",INT(F6247))</f>
        <v/>
      </c>
      <c r="H6247">
        <f>IF(G6247="","",IF(AND(MONTH(G6247)*100+DAY(G6247)&gt;=season_lo,MONTH(G6247)*100+DAY(G6247)&lt;=season_hi),1,0))</f>
        <v/>
      </c>
      <c r="I6247">
        <f>IF(G6247="","",G6247-first_day+1)</f>
        <v/>
      </c>
      <c r="J6247" s="27">
        <f>IF(I6247="","",INDEX(Daily!$J$2:$J$421,I6247))</f>
        <v/>
      </c>
      <c r="K6247" s="27">
        <f>IF(J6247="","",J6247+cat_offset)</f>
        <v/>
      </c>
      <c r="L6247" s="27">
        <f>IF(J6247="","",MAX(0,E6247-J6247)^2)</f>
        <v/>
      </c>
      <c r="M6247" s="27">
        <f>IF(J6247="","",MAX(0,E6247-(J6247+twcdh_off))^2)</f>
        <v/>
      </c>
      <c r="N6247" s="27">
        <f>IF(E6247="","",MAX(0,E6247-swcdh_thr)^2)</f>
        <v/>
      </c>
      <c r="O6247">
        <f>IF(K6247="","",ROUND(E6247-K6247,0))</f>
        <v/>
      </c>
      <c r="P6247">
        <f>IF(O6247="","",IF(O6247&gt;=1,O6247,0))</f>
        <v/>
      </c>
      <c r="Q6247" s="27">
        <f>IF(E6247="","",MAX(0,E6247-22))</f>
        <v/>
      </c>
      <c r="R6247" s="27">
        <f>IF(H6247=1,E6247,"")</f>
        <v/>
      </c>
      <c r="S6247" s="27">
        <f>IF(AND(H6247=1,J6247&lt;&gt;""),E6247-J6247,"")</f>
        <v/>
      </c>
      <c r="T6247">
        <f>IF(G6247="","",MONTH(G6247))</f>
        <v/>
      </c>
    </row>
    <row r="6248">
      <c r="A6248" s="24" t="n">
        <v>2020</v>
      </c>
      <c r="B6248" s="24" t="n">
        <v>9</v>
      </c>
      <c r="C6248" s="24" t="n">
        <v>17</v>
      </c>
      <c r="D6248" s="24" t="n">
        <v>7</v>
      </c>
      <c r="E6248" s="24" t="n">
        <v>14.05</v>
      </c>
      <c r="F6248" s="25">
        <f>IF($E6248="","",DATE(IF($A6248="",nominal_year,$A6248),$B6248,$C6248)+($D6248-IF(LEFT(hour_conv,1)="1",1,0))/24)</f>
        <v/>
      </c>
      <c r="G6248" s="26">
        <f>IF(F6248="","",INT(F6248))</f>
        <v/>
      </c>
      <c r="H6248">
        <f>IF(G6248="","",IF(AND(MONTH(G6248)*100+DAY(G6248)&gt;=season_lo,MONTH(G6248)*100+DAY(G6248)&lt;=season_hi),1,0))</f>
        <v/>
      </c>
      <c r="I6248">
        <f>IF(G6248="","",G6248-first_day+1)</f>
        <v/>
      </c>
      <c r="J6248" s="27">
        <f>IF(I6248="","",INDEX(Daily!$J$2:$J$421,I6248))</f>
        <v/>
      </c>
      <c r="K6248" s="27">
        <f>IF(J6248="","",J6248+cat_offset)</f>
        <v/>
      </c>
      <c r="L6248" s="27">
        <f>IF(J6248="","",MAX(0,E6248-J6248)^2)</f>
        <v/>
      </c>
      <c r="M6248" s="27">
        <f>IF(J6248="","",MAX(0,E6248-(J6248+twcdh_off))^2)</f>
        <v/>
      </c>
      <c r="N6248" s="27">
        <f>IF(E6248="","",MAX(0,E6248-swcdh_thr)^2)</f>
        <v/>
      </c>
      <c r="O6248">
        <f>IF(K6248="","",ROUND(E6248-K6248,0))</f>
        <v/>
      </c>
      <c r="P6248">
        <f>IF(O6248="","",IF(O6248&gt;=1,O6248,0))</f>
        <v/>
      </c>
      <c r="Q6248" s="27">
        <f>IF(E6248="","",MAX(0,E6248-22))</f>
        <v/>
      </c>
      <c r="R6248" s="27">
        <f>IF(H6248=1,E6248,"")</f>
        <v/>
      </c>
      <c r="S6248" s="27">
        <f>IF(AND(H6248=1,J6248&lt;&gt;""),E6248-J6248,"")</f>
        <v/>
      </c>
      <c r="T6248">
        <f>IF(G6248="","",MONTH(G6248))</f>
        <v/>
      </c>
    </row>
    <row r="6249">
      <c r="A6249" s="24" t="n">
        <v>2020</v>
      </c>
      <c r="B6249" s="24" t="n">
        <v>9</v>
      </c>
      <c r="C6249" s="24" t="n">
        <v>17</v>
      </c>
      <c r="D6249" s="24" t="n">
        <v>8</v>
      </c>
      <c r="E6249" s="24" t="n">
        <v>15.04</v>
      </c>
      <c r="F6249" s="25">
        <f>IF($E6249="","",DATE(IF($A6249="",nominal_year,$A6249),$B6249,$C6249)+($D6249-IF(LEFT(hour_conv,1)="1",1,0))/24)</f>
        <v/>
      </c>
      <c r="G6249" s="26">
        <f>IF(F6249="","",INT(F6249))</f>
        <v/>
      </c>
      <c r="H6249">
        <f>IF(G6249="","",IF(AND(MONTH(G6249)*100+DAY(G6249)&gt;=season_lo,MONTH(G6249)*100+DAY(G6249)&lt;=season_hi),1,0))</f>
        <v/>
      </c>
      <c r="I6249">
        <f>IF(G6249="","",G6249-first_day+1)</f>
        <v/>
      </c>
      <c r="J6249" s="27">
        <f>IF(I6249="","",INDEX(Daily!$J$2:$J$421,I6249))</f>
        <v/>
      </c>
      <c r="K6249" s="27">
        <f>IF(J6249="","",J6249+cat_offset)</f>
        <v/>
      </c>
      <c r="L6249" s="27">
        <f>IF(J6249="","",MAX(0,E6249-J6249)^2)</f>
        <v/>
      </c>
      <c r="M6249" s="27">
        <f>IF(J6249="","",MAX(0,E6249-(J6249+twcdh_off))^2)</f>
        <v/>
      </c>
      <c r="N6249" s="27">
        <f>IF(E6249="","",MAX(0,E6249-swcdh_thr)^2)</f>
        <v/>
      </c>
      <c r="O6249">
        <f>IF(K6249="","",ROUND(E6249-K6249,0))</f>
        <v/>
      </c>
      <c r="P6249">
        <f>IF(O6249="","",IF(O6249&gt;=1,O6249,0))</f>
        <v/>
      </c>
      <c r="Q6249" s="27">
        <f>IF(E6249="","",MAX(0,E6249-22))</f>
        <v/>
      </c>
      <c r="R6249" s="27">
        <f>IF(H6249=1,E6249,"")</f>
        <v/>
      </c>
      <c r="S6249" s="27">
        <f>IF(AND(H6249=1,J6249&lt;&gt;""),E6249-J6249,"")</f>
        <v/>
      </c>
      <c r="T6249">
        <f>IF(G6249="","",MONTH(G6249))</f>
        <v/>
      </c>
    </row>
    <row r="6250">
      <c r="A6250" s="24" t="n">
        <v>2020</v>
      </c>
      <c r="B6250" s="24" t="n">
        <v>9</v>
      </c>
      <c r="C6250" s="24" t="n">
        <v>17</v>
      </c>
      <c r="D6250" s="24" t="n">
        <v>9</v>
      </c>
      <c r="E6250" s="24" t="n">
        <v>15.68</v>
      </c>
      <c r="F6250" s="25">
        <f>IF($E6250="","",DATE(IF($A6250="",nominal_year,$A6250),$B6250,$C6250)+($D6250-IF(LEFT(hour_conv,1)="1",1,0))/24)</f>
        <v/>
      </c>
      <c r="G6250" s="26">
        <f>IF(F6250="","",INT(F6250))</f>
        <v/>
      </c>
      <c r="H6250">
        <f>IF(G6250="","",IF(AND(MONTH(G6250)*100+DAY(G6250)&gt;=season_lo,MONTH(G6250)*100+DAY(G6250)&lt;=season_hi),1,0))</f>
        <v/>
      </c>
      <c r="I6250">
        <f>IF(G6250="","",G6250-first_day+1)</f>
        <v/>
      </c>
      <c r="J6250" s="27">
        <f>IF(I6250="","",INDEX(Daily!$J$2:$J$421,I6250))</f>
        <v/>
      </c>
      <c r="K6250" s="27">
        <f>IF(J6250="","",J6250+cat_offset)</f>
        <v/>
      </c>
      <c r="L6250" s="27">
        <f>IF(J6250="","",MAX(0,E6250-J6250)^2)</f>
        <v/>
      </c>
      <c r="M6250" s="27">
        <f>IF(J6250="","",MAX(0,E6250-(J6250+twcdh_off))^2)</f>
        <v/>
      </c>
      <c r="N6250" s="27">
        <f>IF(E6250="","",MAX(0,E6250-swcdh_thr)^2)</f>
        <v/>
      </c>
      <c r="O6250">
        <f>IF(K6250="","",ROUND(E6250-K6250,0))</f>
        <v/>
      </c>
      <c r="P6250">
        <f>IF(O6250="","",IF(O6250&gt;=1,O6250,0))</f>
        <v/>
      </c>
      <c r="Q6250" s="27">
        <f>IF(E6250="","",MAX(0,E6250-22))</f>
        <v/>
      </c>
      <c r="R6250" s="27">
        <f>IF(H6250=1,E6250,"")</f>
        <v/>
      </c>
      <c r="S6250" s="27">
        <f>IF(AND(H6250=1,J6250&lt;&gt;""),E6250-J6250,"")</f>
        <v/>
      </c>
      <c r="T6250">
        <f>IF(G6250="","",MONTH(G6250))</f>
        <v/>
      </c>
    </row>
    <row r="6251">
      <c r="A6251" s="24" t="n">
        <v>2020</v>
      </c>
      <c r="B6251" s="24" t="n">
        <v>9</v>
      </c>
      <c r="C6251" s="24" t="n">
        <v>17</v>
      </c>
      <c r="D6251" s="24" t="n">
        <v>10</v>
      </c>
      <c r="E6251" s="24" t="n">
        <v>17.08</v>
      </c>
      <c r="F6251" s="25">
        <f>IF($E6251="","",DATE(IF($A6251="",nominal_year,$A6251),$B6251,$C6251)+($D6251-IF(LEFT(hour_conv,1)="1",1,0))/24)</f>
        <v/>
      </c>
      <c r="G6251" s="26">
        <f>IF(F6251="","",INT(F6251))</f>
        <v/>
      </c>
      <c r="H6251">
        <f>IF(G6251="","",IF(AND(MONTH(G6251)*100+DAY(G6251)&gt;=season_lo,MONTH(G6251)*100+DAY(G6251)&lt;=season_hi),1,0))</f>
        <v/>
      </c>
      <c r="I6251">
        <f>IF(G6251="","",G6251-first_day+1)</f>
        <v/>
      </c>
      <c r="J6251" s="27">
        <f>IF(I6251="","",INDEX(Daily!$J$2:$J$421,I6251))</f>
        <v/>
      </c>
      <c r="K6251" s="27">
        <f>IF(J6251="","",J6251+cat_offset)</f>
        <v/>
      </c>
      <c r="L6251" s="27">
        <f>IF(J6251="","",MAX(0,E6251-J6251)^2)</f>
        <v/>
      </c>
      <c r="M6251" s="27">
        <f>IF(J6251="","",MAX(0,E6251-(J6251+twcdh_off))^2)</f>
        <v/>
      </c>
      <c r="N6251" s="27">
        <f>IF(E6251="","",MAX(0,E6251-swcdh_thr)^2)</f>
        <v/>
      </c>
      <c r="O6251">
        <f>IF(K6251="","",ROUND(E6251-K6251,0))</f>
        <v/>
      </c>
      <c r="P6251">
        <f>IF(O6251="","",IF(O6251&gt;=1,O6251,0))</f>
        <v/>
      </c>
      <c r="Q6251" s="27">
        <f>IF(E6251="","",MAX(0,E6251-22))</f>
        <v/>
      </c>
      <c r="R6251" s="27">
        <f>IF(H6251=1,E6251,"")</f>
        <v/>
      </c>
      <c r="S6251" s="27">
        <f>IF(AND(H6251=1,J6251&lt;&gt;""),E6251-J6251,"")</f>
        <v/>
      </c>
      <c r="T6251">
        <f>IF(G6251="","",MONTH(G6251))</f>
        <v/>
      </c>
    </row>
    <row r="6252">
      <c r="A6252" s="24" t="n">
        <v>2020</v>
      </c>
      <c r="B6252" s="24" t="n">
        <v>9</v>
      </c>
      <c r="C6252" s="24" t="n">
        <v>17</v>
      </c>
      <c r="D6252" s="24" t="n">
        <v>11</v>
      </c>
      <c r="E6252" s="24" t="n">
        <v>17.35</v>
      </c>
      <c r="F6252" s="25">
        <f>IF($E6252="","",DATE(IF($A6252="",nominal_year,$A6252),$B6252,$C6252)+($D6252-IF(LEFT(hour_conv,1)="1",1,0))/24)</f>
        <v/>
      </c>
      <c r="G6252" s="26">
        <f>IF(F6252="","",INT(F6252))</f>
        <v/>
      </c>
      <c r="H6252">
        <f>IF(G6252="","",IF(AND(MONTH(G6252)*100+DAY(G6252)&gt;=season_lo,MONTH(G6252)*100+DAY(G6252)&lt;=season_hi),1,0))</f>
        <v/>
      </c>
      <c r="I6252">
        <f>IF(G6252="","",G6252-first_day+1)</f>
        <v/>
      </c>
      <c r="J6252" s="27">
        <f>IF(I6252="","",INDEX(Daily!$J$2:$J$421,I6252))</f>
        <v/>
      </c>
      <c r="K6252" s="27">
        <f>IF(J6252="","",J6252+cat_offset)</f>
        <v/>
      </c>
      <c r="L6252" s="27">
        <f>IF(J6252="","",MAX(0,E6252-J6252)^2)</f>
        <v/>
      </c>
      <c r="M6252" s="27">
        <f>IF(J6252="","",MAX(0,E6252-(J6252+twcdh_off))^2)</f>
        <v/>
      </c>
      <c r="N6252" s="27">
        <f>IF(E6252="","",MAX(0,E6252-swcdh_thr)^2)</f>
        <v/>
      </c>
      <c r="O6252">
        <f>IF(K6252="","",ROUND(E6252-K6252,0))</f>
        <v/>
      </c>
      <c r="P6252">
        <f>IF(O6252="","",IF(O6252&gt;=1,O6252,0))</f>
        <v/>
      </c>
      <c r="Q6252" s="27">
        <f>IF(E6252="","",MAX(0,E6252-22))</f>
        <v/>
      </c>
      <c r="R6252" s="27">
        <f>IF(H6252=1,E6252,"")</f>
        <v/>
      </c>
      <c r="S6252" s="27">
        <f>IF(AND(H6252=1,J6252&lt;&gt;""),E6252-J6252,"")</f>
        <v/>
      </c>
      <c r="T6252">
        <f>IF(G6252="","",MONTH(G6252))</f>
        <v/>
      </c>
    </row>
    <row r="6253">
      <c r="A6253" s="24" t="n">
        <v>2020</v>
      </c>
      <c r="B6253" s="24" t="n">
        <v>9</v>
      </c>
      <c r="C6253" s="24" t="n">
        <v>17</v>
      </c>
      <c r="D6253" s="24" t="n">
        <v>12</v>
      </c>
      <c r="E6253" s="24" t="n">
        <v>18.93</v>
      </c>
      <c r="F6253" s="25">
        <f>IF($E6253="","",DATE(IF($A6253="",nominal_year,$A6253),$B6253,$C6253)+($D6253-IF(LEFT(hour_conv,1)="1",1,0))/24)</f>
        <v/>
      </c>
      <c r="G6253" s="26">
        <f>IF(F6253="","",INT(F6253))</f>
        <v/>
      </c>
      <c r="H6253">
        <f>IF(G6253="","",IF(AND(MONTH(G6253)*100+DAY(G6253)&gt;=season_lo,MONTH(G6253)*100+DAY(G6253)&lt;=season_hi),1,0))</f>
        <v/>
      </c>
      <c r="I6253">
        <f>IF(G6253="","",G6253-first_day+1)</f>
        <v/>
      </c>
      <c r="J6253" s="27">
        <f>IF(I6253="","",INDEX(Daily!$J$2:$J$421,I6253))</f>
        <v/>
      </c>
      <c r="K6253" s="27">
        <f>IF(J6253="","",J6253+cat_offset)</f>
        <v/>
      </c>
      <c r="L6253" s="27">
        <f>IF(J6253="","",MAX(0,E6253-J6253)^2)</f>
        <v/>
      </c>
      <c r="M6253" s="27">
        <f>IF(J6253="","",MAX(0,E6253-(J6253+twcdh_off))^2)</f>
        <v/>
      </c>
      <c r="N6253" s="27">
        <f>IF(E6253="","",MAX(0,E6253-swcdh_thr)^2)</f>
        <v/>
      </c>
      <c r="O6253">
        <f>IF(K6253="","",ROUND(E6253-K6253,0))</f>
        <v/>
      </c>
      <c r="P6253">
        <f>IF(O6253="","",IF(O6253&gt;=1,O6253,0))</f>
        <v/>
      </c>
      <c r="Q6253" s="27">
        <f>IF(E6253="","",MAX(0,E6253-22))</f>
        <v/>
      </c>
      <c r="R6253" s="27">
        <f>IF(H6253=1,E6253,"")</f>
        <v/>
      </c>
      <c r="S6253" s="27">
        <f>IF(AND(H6253=1,J6253&lt;&gt;""),E6253-J6253,"")</f>
        <v/>
      </c>
      <c r="T6253">
        <f>IF(G6253="","",MONTH(G6253))</f>
        <v/>
      </c>
    </row>
    <row r="6254">
      <c r="A6254" s="24" t="n">
        <v>2020</v>
      </c>
      <c r="B6254" s="24" t="n">
        <v>9</v>
      </c>
      <c r="C6254" s="24" t="n">
        <v>17</v>
      </c>
      <c r="D6254" s="24" t="n">
        <v>13</v>
      </c>
      <c r="E6254" s="24" t="n">
        <v>19.5</v>
      </c>
      <c r="F6254" s="25">
        <f>IF($E6254="","",DATE(IF($A6254="",nominal_year,$A6254),$B6254,$C6254)+($D6254-IF(LEFT(hour_conv,1)="1",1,0))/24)</f>
        <v/>
      </c>
      <c r="G6254" s="26">
        <f>IF(F6254="","",INT(F6254))</f>
        <v/>
      </c>
      <c r="H6254">
        <f>IF(G6254="","",IF(AND(MONTH(G6254)*100+DAY(G6254)&gt;=season_lo,MONTH(G6254)*100+DAY(G6254)&lt;=season_hi),1,0))</f>
        <v/>
      </c>
      <c r="I6254">
        <f>IF(G6254="","",G6254-first_day+1)</f>
        <v/>
      </c>
      <c r="J6254" s="27">
        <f>IF(I6254="","",INDEX(Daily!$J$2:$J$421,I6254))</f>
        <v/>
      </c>
      <c r="K6254" s="27">
        <f>IF(J6254="","",J6254+cat_offset)</f>
        <v/>
      </c>
      <c r="L6254" s="27">
        <f>IF(J6254="","",MAX(0,E6254-J6254)^2)</f>
        <v/>
      </c>
      <c r="M6254" s="27">
        <f>IF(J6254="","",MAX(0,E6254-(J6254+twcdh_off))^2)</f>
        <v/>
      </c>
      <c r="N6254" s="27">
        <f>IF(E6254="","",MAX(0,E6254-swcdh_thr)^2)</f>
        <v/>
      </c>
      <c r="O6254">
        <f>IF(K6254="","",ROUND(E6254-K6254,0))</f>
        <v/>
      </c>
      <c r="P6254">
        <f>IF(O6254="","",IF(O6254&gt;=1,O6254,0))</f>
        <v/>
      </c>
      <c r="Q6254" s="27">
        <f>IF(E6254="","",MAX(0,E6254-22))</f>
        <v/>
      </c>
      <c r="R6254" s="27">
        <f>IF(H6254=1,E6254,"")</f>
        <v/>
      </c>
      <c r="S6254" s="27">
        <f>IF(AND(H6254=1,J6254&lt;&gt;""),E6254-J6254,"")</f>
        <v/>
      </c>
      <c r="T6254">
        <f>IF(G6254="","",MONTH(G6254))</f>
        <v/>
      </c>
    </row>
    <row r="6255">
      <c r="A6255" s="24" t="n">
        <v>2020</v>
      </c>
      <c r="B6255" s="24" t="n">
        <v>9</v>
      </c>
      <c r="C6255" s="24" t="n">
        <v>17</v>
      </c>
      <c r="D6255" s="24" t="n">
        <v>14</v>
      </c>
      <c r="E6255" s="24" t="n">
        <v>19.64</v>
      </c>
      <c r="F6255" s="25">
        <f>IF($E6255="","",DATE(IF($A6255="",nominal_year,$A6255),$B6255,$C6255)+($D6255-IF(LEFT(hour_conv,1)="1",1,0))/24)</f>
        <v/>
      </c>
      <c r="G6255" s="26">
        <f>IF(F6255="","",INT(F6255))</f>
        <v/>
      </c>
      <c r="H6255">
        <f>IF(G6255="","",IF(AND(MONTH(G6255)*100+DAY(G6255)&gt;=season_lo,MONTH(G6255)*100+DAY(G6255)&lt;=season_hi),1,0))</f>
        <v/>
      </c>
      <c r="I6255">
        <f>IF(G6255="","",G6255-first_day+1)</f>
        <v/>
      </c>
      <c r="J6255" s="27">
        <f>IF(I6255="","",INDEX(Daily!$J$2:$J$421,I6255))</f>
        <v/>
      </c>
      <c r="K6255" s="27">
        <f>IF(J6255="","",J6255+cat_offset)</f>
        <v/>
      </c>
      <c r="L6255" s="27">
        <f>IF(J6255="","",MAX(0,E6255-J6255)^2)</f>
        <v/>
      </c>
      <c r="M6255" s="27">
        <f>IF(J6255="","",MAX(0,E6255-(J6255+twcdh_off))^2)</f>
        <v/>
      </c>
      <c r="N6255" s="27">
        <f>IF(E6255="","",MAX(0,E6255-swcdh_thr)^2)</f>
        <v/>
      </c>
      <c r="O6255">
        <f>IF(K6255="","",ROUND(E6255-K6255,0))</f>
        <v/>
      </c>
      <c r="P6255">
        <f>IF(O6255="","",IF(O6255&gt;=1,O6255,0))</f>
        <v/>
      </c>
      <c r="Q6255" s="27">
        <f>IF(E6255="","",MAX(0,E6255-22))</f>
        <v/>
      </c>
      <c r="R6255" s="27">
        <f>IF(H6255=1,E6255,"")</f>
        <v/>
      </c>
      <c r="S6255" s="27">
        <f>IF(AND(H6255=1,J6255&lt;&gt;""),E6255-J6255,"")</f>
        <v/>
      </c>
      <c r="T6255">
        <f>IF(G6255="","",MONTH(G6255))</f>
        <v/>
      </c>
    </row>
    <row r="6256">
      <c r="A6256" s="24" t="n">
        <v>2020</v>
      </c>
      <c r="B6256" s="24" t="n">
        <v>9</v>
      </c>
      <c r="C6256" s="24" t="n">
        <v>17</v>
      </c>
      <c r="D6256" s="24" t="n">
        <v>15</v>
      </c>
      <c r="E6256" s="24" t="n">
        <v>20.39</v>
      </c>
      <c r="F6256" s="25">
        <f>IF($E6256="","",DATE(IF($A6256="",nominal_year,$A6256),$B6256,$C6256)+($D6256-IF(LEFT(hour_conv,1)="1",1,0))/24)</f>
        <v/>
      </c>
      <c r="G6256" s="26">
        <f>IF(F6256="","",INT(F6256))</f>
        <v/>
      </c>
      <c r="H6256">
        <f>IF(G6256="","",IF(AND(MONTH(G6256)*100+DAY(G6256)&gt;=season_lo,MONTH(G6256)*100+DAY(G6256)&lt;=season_hi),1,0))</f>
        <v/>
      </c>
      <c r="I6256">
        <f>IF(G6256="","",G6256-first_day+1)</f>
        <v/>
      </c>
      <c r="J6256" s="27">
        <f>IF(I6256="","",INDEX(Daily!$J$2:$J$421,I6256))</f>
        <v/>
      </c>
      <c r="K6256" s="27">
        <f>IF(J6256="","",J6256+cat_offset)</f>
        <v/>
      </c>
      <c r="L6256" s="27">
        <f>IF(J6256="","",MAX(0,E6256-J6256)^2)</f>
        <v/>
      </c>
      <c r="M6256" s="27">
        <f>IF(J6256="","",MAX(0,E6256-(J6256+twcdh_off))^2)</f>
        <v/>
      </c>
      <c r="N6256" s="27">
        <f>IF(E6256="","",MAX(0,E6256-swcdh_thr)^2)</f>
        <v/>
      </c>
      <c r="O6256">
        <f>IF(K6256="","",ROUND(E6256-K6256,0))</f>
        <v/>
      </c>
      <c r="P6256">
        <f>IF(O6256="","",IF(O6256&gt;=1,O6256,0))</f>
        <v/>
      </c>
      <c r="Q6256" s="27">
        <f>IF(E6256="","",MAX(0,E6256-22))</f>
        <v/>
      </c>
      <c r="R6256" s="27">
        <f>IF(H6256=1,E6256,"")</f>
        <v/>
      </c>
      <c r="S6256" s="27">
        <f>IF(AND(H6256=1,J6256&lt;&gt;""),E6256-J6256,"")</f>
        <v/>
      </c>
      <c r="T6256">
        <f>IF(G6256="","",MONTH(G6256))</f>
        <v/>
      </c>
    </row>
    <row r="6257">
      <c r="A6257" s="24" t="n">
        <v>2020</v>
      </c>
      <c r="B6257" s="24" t="n">
        <v>9</v>
      </c>
      <c r="C6257" s="24" t="n">
        <v>17</v>
      </c>
      <c r="D6257" s="24" t="n">
        <v>16</v>
      </c>
      <c r="E6257" s="24" t="n">
        <v>20.35</v>
      </c>
      <c r="F6257" s="25">
        <f>IF($E6257="","",DATE(IF($A6257="",nominal_year,$A6257),$B6257,$C6257)+($D6257-IF(LEFT(hour_conv,1)="1",1,0))/24)</f>
        <v/>
      </c>
      <c r="G6257" s="26">
        <f>IF(F6257="","",INT(F6257))</f>
        <v/>
      </c>
      <c r="H6257">
        <f>IF(G6257="","",IF(AND(MONTH(G6257)*100+DAY(G6257)&gt;=season_lo,MONTH(G6257)*100+DAY(G6257)&lt;=season_hi),1,0))</f>
        <v/>
      </c>
      <c r="I6257">
        <f>IF(G6257="","",G6257-first_day+1)</f>
        <v/>
      </c>
      <c r="J6257" s="27">
        <f>IF(I6257="","",INDEX(Daily!$J$2:$J$421,I6257))</f>
        <v/>
      </c>
      <c r="K6257" s="27">
        <f>IF(J6257="","",J6257+cat_offset)</f>
        <v/>
      </c>
      <c r="L6257" s="27">
        <f>IF(J6257="","",MAX(0,E6257-J6257)^2)</f>
        <v/>
      </c>
      <c r="M6257" s="27">
        <f>IF(J6257="","",MAX(0,E6257-(J6257+twcdh_off))^2)</f>
        <v/>
      </c>
      <c r="N6257" s="27">
        <f>IF(E6257="","",MAX(0,E6257-swcdh_thr)^2)</f>
        <v/>
      </c>
      <c r="O6257">
        <f>IF(K6257="","",ROUND(E6257-K6257,0))</f>
        <v/>
      </c>
      <c r="P6257">
        <f>IF(O6257="","",IF(O6257&gt;=1,O6257,0))</f>
        <v/>
      </c>
      <c r="Q6257" s="27">
        <f>IF(E6257="","",MAX(0,E6257-22))</f>
        <v/>
      </c>
      <c r="R6257" s="27">
        <f>IF(H6257=1,E6257,"")</f>
        <v/>
      </c>
      <c r="S6257" s="27">
        <f>IF(AND(H6257=1,J6257&lt;&gt;""),E6257-J6257,"")</f>
        <v/>
      </c>
      <c r="T6257">
        <f>IF(G6257="","",MONTH(G6257))</f>
        <v/>
      </c>
    </row>
    <row r="6258">
      <c r="A6258" s="24" t="n">
        <v>2020</v>
      </c>
      <c r="B6258" s="24" t="n">
        <v>9</v>
      </c>
      <c r="C6258" s="24" t="n">
        <v>17</v>
      </c>
      <c r="D6258" s="24" t="n">
        <v>17</v>
      </c>
      <c r="E6258" s="24" t="n">
        <v>20.2</v>
      </c>
      <c r="F6258" s="25">
        <f>IF($E6258="","",DATE(IF($A6258="",nominal_year,$A6258),$B6258,$C6258)+($D6258-IF(LEFT(hour_conv,1)="1",1,0))/24)</f>
        <v/>
      </c>
      <c r="G6258" s="26">
        <f>IF(F6258="","",INT(F6258))</f>
        <v/>
      </c>
      <c r="H6258">
        <f>IF(G6258="","",IF(AND(MONTH(G6258)*100+DAY(G6258)&gt;=season_lo,MONTH(G6258)*100+DAY(G6258)&lt;=season_hi),1,0))</f>
        <v/>
      </c>
      <c r="I6258">
        <f>IF(G6258="","",G6258-first_day+1)</f>
        <v/>
      </c>
      <c r="J6258" s="27">
        <f>IF(I6258="","",INDEX(Daily!$J$2:$J$421,I6258))</f>
        <v/>
      </c>
      <c r="K6258" s="27">
        <f>IF(J6258="","",J6258+cat_offset)</f>
        <v/>
      </c>
      <c r="L6258" s="27">
        <f>IF(J6258="","",MAX(0,E6258-J6258)^2)</f>
        <v/>
      </c>
      <c r="M6258" s="27">
        <f>IF(J6258="","",MAX(0,E6258-(J6258+twcdh_off))^2)</f>
        <v/>
      </c>
      <c r="N6258" s="27">
        <f>IF(E6258="","",MAX(0,E6258-swcdh_thr)^2)</f>
        <v/>
      </c>
      <c r="O6258">
        <f>IF(K6258="","",ROUND(E6258-K6258,0))</f>
        <v/>
      </c>
      <c r="P6258">
        <f>IF(O6258="","",IF(O6258&gt;=1,O6258,0))</f>
        <v/>
      </c>
      <c r="Q6258" s="27">
        <f>IF(E6258="","",MAX(0,E6258-22))</f>
        <v/>
      </c>
      <c r="R6258" s="27">
        <f>IF(H6258=1,E6258,"")</f>
        <v/>
      </c>
      <c r="S6258" s="27">
        <f>IF(AND(H6258=1,J6258&lt;&gt;""),E6258-J6258,"")</f>
        <v/>
      </c>
      <c r="T6258">
        <f>IF(G6258="","",MONTH(G6258))</f>
        <v/>
      </c>
    </row>
    <row r="6259">
      <c r="A6259" s="24" t="n">
        <v>2020</v>
      </c>
      <c r="B6259" s="24" t="n">
        <v>9</v>
      </c>
      <c r="C6259" s="24" t="n">
        <v>17</v>
      </c>
      <c r="D6259" s="24" t="n">
        <v>18</v>
      </c>
      <c r="E6259" s="24" t="n">
        <v>20.04</v>
      </c>
      <c r="F6259" s="25">
        <f>IF($E6259="","",DATE(IF($A6259="",nominal_year,$A6259),$B6259,$C6259)+($D6259-IF(LEFT(hour_conv,1)="1",1,0))/24)</f>
        <v/>
      </c>
      <c r="G6259" s="26">
        <f>IF(F6259="","",INT(F6259))</f>
        <v/>
      </c>
      <c r="H6259">
        <f>IF(G6259="","",IF(AND(MONTH(G6259)*100+DAY(G6259)&gt;=season_lo,MONTH(G6259)*100+DAY(G6259)&lt;=season_hi),1,0))</f>
        <v/>
      </c>
      <c r="I6259">
        <f>IF(G6259="","",G6259-first_day+1)</f>
        <v/>
      </c>
      <c r="J6259" s="27">
        <f>IF(I6259="","",INDEX(Daily!$J$2:$J$421,I6259))</f>
        <v/>
      </c>
      <c r="K6259" s="27">
        <f>IF(J6259="","",J6259+cat_offset)</f>
        <v/>
      </c>
      <c r="L6259" s="27">
        <f>IF(J6259="","",MAX(0,E6259-J6259)^2)</f>
        <v/>
      </c>
      <c r="M6259" s="27">
        <f>IF(J6259="","",MAX(0,E6259-(J6259+twcdh_off))^2)</f>
        <v/>
      </c>
      <c r="N6259" s="27">
        <f>IF(E6259="","",MAX(0,E6259-swcdh_thr)^2)</f>
        <v/>
      </c>
      <c r="O6259">
        <f>IF(K6259="","",ROUND(E6259-K6259,0))</f>
        <v/>
      </c>
      <c r="P6259">
        <f>IF(O6259="","",IF(O6259&gt;=1,O6259,0))</f>
        <v/>
      </c>
      <c r="Q6259" s="27">
        <f>IF(E6259="","",MAX(0,E6259-22))</f>
        <v/>
      </c>
      <c r="R6259" s="27">
        <f>IF(H6259=1,E6259,"")</f>
        <v/>
      </c>
      <c r="S6259" s="27">
        <f>IF(AND(H6259=1,J6259&lt;&gt;""),E6259-J6259,"")</f>
        <v/>
      </c>
      <c r="T6259">
        <f>IF(G6259="","",MONTH(G6259))</f>
        <v/>
      </c>
    </row>
    <row r="6260">
      <c r="A6260" s="24" t="n">
        <v>2020</v>
      </c>
      <c r="B6260" s="24" t="n">
        <v>9</v>
      </c>
      <c r="C6260" s="24" t="n">
        <v>17</v>
      </c>
      <c r="D6260" s="24" t="n">
        <v>19</v>
      </c>
      <c r="E6260" s="24" t="n">
        <v>19.78</v>
      </c>
      <c r="F6260" s="25">
        <f>IF($E6260="","",DATE(IF($A6260="",nominal_year,$A6260),$B6260,$C6260)+($D6260-IF(LEFT(hour_conv,1)="1",1,0))/24)</f>
        <v/>
      </c>
      <c r="G6260" s="26">
        <f>IF(F6260="","",INT(F6260))</f>
        <v/>
      </c>
      <c r="H6260">
        <f>IF(G6260="","",IF(AND(MONTH(G6260)*100+DAY(G6260)&gt;=season_lo,MONTH(G6260)*100+DAY(G6260)&lt;=season_hi),1,0))</f>
        <v/>
      </c>
      <c r="I6260">
        <f>IF(G6260="","",G6260-first_day+1)</f>
        <v/>
      </c>
      <c r="J6260" s="27">
        <f>IF(I6260="","",INDEX(Daily!$J$2:$J$421,I6260))</f>
        <v/>
      </c>
      <c r="K6260" s="27">
        <f>IF(J6260="","",J6260+cat_offset)</f>
        <v/>
      </c>
      <c r="L6260" s="27">
        <f>IF(J6260="","",MAX(0,E6260-J6260)^2)</f>
        <v/>
      </c>
      <c r="M6260" s="27">
        <f>IF(J6260="","",MAX(0,E6260-(J6260+twcdh_off))^2)</f>
        <v/>
      </c>
      <c r="N6260" s="27">
        <f>IF(E6260="","",MAX(0,E6260-swcdh_thr)^2)</f>
        <v/>
      </c>
      <c r="O6260">
        <f>IF(K6260="","",ROUND(E6260-K6260,0))</f>
        <v/>
      </c>
      <c r="P6260">
        <f>IF(O6260="","",IF(O6260&gt;=1,O6260,0))</f>
        <v/>
      </c>
      <c r="Q6260" s="27">
        <f>IF(E6260="","",MAX(0,E6260-22))</f>
        <v/>
      </c>
      <c r="R6260" s="27">
        <f>IF(H6260=1,E6260,"")</f>
        <v/>
      </c>
      <c r="S6260" s="27">
        <f>IF(AND(H6260=1,J6260&lt;&gt;""),E6260-J6260,"")</f>
        <v/>
      </c>
      <c r="T6260">
        <f>IF(G6260="","",MONTH(G6260))</f>
        <v/>
      </c>
    </row>
    <row r="6261">
      <c r="A6261" s="24" t="n">
        <v>2020</v>
      </c>
      <c r="B6261" s="24" t="n">
        <v>9</v>
      </c>
      <c r="C6261" s="24" t="n">
        <v>17</v>
      </c>
      <c r="D6261" s="24" t="n">
        <v>20</v>
      </c>
      <c r="E6261" s="24" t="n">
        <v>18.4</v>
      </c>
      <c r="F6261" s="25">
        <f>IF($E6261="","",DATE(IF($A6261="",nominal_year,$A6261),$B6261,$C6261)+($D6261-IF(LEFT(hour_conv,1)="1",1,0))/24)</f>
        <v/>
      </c>
      <c r="G6261" s="26">
        <f>IF(F6261="","",INT(F6261))</f>
        <v/>
      </c>
      <c r="H6261">
        <f>IF(G6261="","",IF(AND(MONTH(G6261)*100+DAY(G6261)&gt;=season_lo,MONTH(G6261)*100+DAY(G6261)&lt;=season_hi),1,0))</f>
        <v/>
      </c>
      <c r="I6261">
        <f>IF(G6261="","",G6261-first_day+1)</f>
        <v/>
      </c>
      <c r="J6261" s="27">
        <f>IF(I6261="","",INDEX(Daily!$J$2:$J$421,I6261))</f>
        <v/>
      </c>
      <c r="K6261" s="27">
        <f>IF(J6261="","",J6261+cat_offset)</f>
        <v/>
      </c>
      <c r="L6261" s="27">
        <f>IF(J6261="","",MAX(0,E6261-J6261)^2)</f>
        <v/>
      </c>
      <c r="M6261" s="27">
        <f>IF(J6261="","",MAX(0,E6261-(J6261+twcdh_off))^2)</f>
        <v/>
      </c>
      <c r="N6261" s="27">
        <f>IF(E6261="","",MAX(0,E6261-swcdh_thr)^2)</f>
        <v/>
      </c>
      <c r="O6261">
        <f>IF(K6261="","",ROUND(E6261-K6261,0))</f>
        <v/>
      </c>
      <c r="P6261">
        <f>IF(O6261="","",IF(O6261&gt;=1,O6261,0))</f>
        <v/>
      </c>
      <c r="Q6261" s="27">
        <f>IF(E6261="","",MAX(0,E6261-22))</f>
        <v/>
      </c>
      <c r="R6261" s="27">
        <f>IF(H6261=1,E6261,"")</f>
        <v/>
      </c>
      <c r="S6261" s="27">
        <f>IF(AND(H6261=1,J6261&lt;&gt;""),E6261-J6261,"")</f>
        <v/>
      </c>
      <c r="T6261">
        <f>IF(G6261="","",MONTH(G6261))</f>
        <v/>
      </c>
    </row>
    <row r="6262">
      <c r="A6262" s="24" t="n">
        <v>2020</v>
      </c>
      <c r="B6262" s="24" t="n">
        <v>9</v>
      </c>
      <c r="C6262" s="24" t="n">
        <v>17</v>
      </c>
      <c r="D6262" s="24" t="n">
        <v>21</v>
      </c>
      <c r="E6262" s="24" t="n">
        <v>17.6</v>
      </c>
      <c r="F6262" s="25">
        <f>IF($E6262="","",DATE(IF($A6262="",nominal_year,$A6262),$B6262,$C6262)+($D6262-IF(LEFT(hour_conv,1)="1",1,0))/24)</f>
        <v/>
      </c>
      <c r="G6262" s="26">
        <f>IF(F6262="","",INT(F6262))</f>
        <v/>
      </c>
      <c r="H6262">
        <f>IF(G6262="","",IF(AND(MONTH(G6262)*100+DAY(G6262)&gt;=season_lo,MONTH(G6262)*100+DAY(G6262)&lt;=season_hi),1,0))</f>
        <v/>
      </c>
      <c r="I6262">
        <f>IF(G6262="","",G6262-first_day+1)</f>
        <v/>
      </c>
      <c r="J6262" s="27">
        <f>IF(I6262="","",INDEX(Daily!$J$2:$J$421,I6262))</f>
        <v/>
      </c>
      <c r="K6262" s="27">
        <f>IF(J6262="","",J6262+cat_offset)</f>
        <v/>
      </c>
      <c r="L6262" s="27">
        <f>IF(J6262="","",MAX(0,E6262-J6262)^2)</f>
        <v/>
      </c>
      <c r="M6262" s="27">
        <f>IF(J6262="","",MAX(0,E6262-(J6262+twcdh_off))^2)</f>
        <v/>
      </c>
      <c r="N6262" s="27">
        <f>IF(E6262="","",MAX(0,E6262-swcdh_thr)^2)</f>
        <v/>
      </c>
      <c r="O6262">
        <f>IF(K6262="","",ROUND(E6262-K6262,0))</f>
        <v/>
      </c>
      <c r="P6262">
        <f>IF(O6262="","",IF(O6262&gt;=1,O6262,0))</f>
        <v/>
      </c>
      <c r="Q6262" s="27">
        <f>IF(E6262="","",MAX(0,E6262-22))</f>
        <v/>
      </c>
      <c r="R6262" s="27">
        <f>IF(H6262=1,E6262,"")</f>
        <v/>
      </c>
      <c r="S6262" s="27">
        <f>IF(AND(H6262=1,J6262&lt;&gt;""),E6262-J6262,"")</f>
        <v/>
      </c>
      <c r="T6262">
        <f>IF(G6262="","",MONTH(G6262))</f>
        <v/>
      </c>
    </row>
    <row r="6263">
      <c r="A6263" s="24" t="n">
        <v>2020</v>
      </c>
      <c r="B6263" s="24" t="n">
        <v>9</v>
      </c>
      <c r="C6263" s="24" t="n">
        <v>17</v>
      </c>
      <c r="D6263" s="24" t="n">
        <v>22</v>
      </c>
      <c r="E6263" s="24" t="n">
        <v>15.93</v>
      </c>
      <c r="F6263" s="25">
        <f>IF($E6263="","",DATE(IF($A6263="",nominal_year,$A6263),$B6263,$C6263)+($D6263-IF(LEFT(hour_conv,1)="1",1,0))/24)</f>
        <v/>
      </c>
      <c r="G6263" s="26">
        <f>IF(F6263="","",INT(F6263))</f>
        <v/>
      </c>
      <c r="H6263">
        <f>IF(G6263="","",IF(AND(MONTH(G6263)*100+DAY(G6263)&gt;=season_lo,MONTH(G6263)*100+DAY(G6263)&lt;=season_hi),1,0))</f>
        <v/>
      </c>
      <c r="I6263">
        <f>IF(G6263="","",G6263-first_day+1)</f>
        <v/>
      </c>
      <c r="J6263" s="27">
        <f>IF(I6263="","",INDEX(Daily!$J$2:$J$421,I6263))</f>
        <v/>
      </c>
      <c r="K6263" s="27">
        <f>IF(J6263="","",J6263+cat_offset)</f>
        <v/>
      </c>
      <c r="L6263" s="27">
        <f>IF(J6263="","",MAX(0,E6263-J6263)^2)</f>
        <v/>
      </c>
      <c r="M6263" s="27">
        <f>IF(J6263="","",MAX(0,E6263-(J6263+twcdh_off))^2)</f>
        <v/>
      </c>
      <c r="N6263" s="27">
        <f>IF(E6263="","",MAX(0,E6263-swcdh_thr)^2)</f>
        <v/>
      </c>
      <c r="O6263">
        <f>IF(K6263="","",ROUND(E6263-K6263,0))</f>
        <v/>
      </c>
      <c r="P6263">
        <f>IF(O6263="","",IF(O6263&gt;=1,O6263,0))</f>
        <v/>
      </c>
      <c r="Q6263" s="27">
        <f>IF(E6263="","",MAX(0,E6263-22))</f>
        <v/>
      </c>
      <c r="R6263" s="27">
        <f>IF(H6263=1,E6263,"")</f>
        <v/>
      </c>
      <c r="S6263" s="27">
        <f>IF(AND(H6263=1,J6263&lt;&gt;""),E6263-J6263,"")</f>
        <v/>
      </c>
      <c r="T6263">
        <f>IF(G6263="","",MONTH(G6263))</f>
        <v/>
      </c>
    </row>
    <row r="6264">
      <c r="A6264" s="24" t="n">
        <v>2020</v>
      </c>
      <c r="B6264" s="24" t="n">
        <v>9</v>
      </c>
      <c r="C6264" s="24" t="n">
        <v>17</v>
      </c>
      <c r="D6264" s="24" t="n">
        <v>23</v>
      </c>
      <c r="E6264" s="24" t="n">
        <v>15.51</v>
      </c>
      <c r="F6264" s="25">
        <f>IF($E6264="","",DATE(IF($A6264="",nominal_year,$A6264),$B6264,$C6264)+($D6264-IF(LEFT(hour_conv,1)="1",1,0))/24)</f>
        <v/>
      </c>
      <c r="G6264" s="26">
        <f>IF(F6264="","",INT(F6264))</f>
        <v/>
      </c>
      <c r="H6264">
        <f>IF(G6264="","",IF(AND(MONTH(G6264)*100+DAY(G6264)&gt;=season_lo,MONTH(G6264)*100+DAY(G6264)&lt;=season_hi),1,0))</f>
        <v/>
      </c>
      <c r="I6264">
        <f>IF(G6264="","",G6264-first_day+1)</f>
        <v/>
      </c>
      <c r="J6264" s="27">
        <f>IF(I6264="","",INDEX(Daily!$J$2:$J$421,I6264))</f>
        <v/>
      </c>
      <c r="K6264" s="27">
        <f>IF(J6264="","",J6264+cat_offset)</f>
        <v/>
      </c>
      <c r="L6264" s="27">
        <f>IF(J6264="","",MAX(0,E6264-J6264)^2)</f>
        <v/>
      </c>
      <c r="M6264" s="27">
        <f>IF(J6264="","",MAX(0,E6264-(J6264+twcdh_off))^2)</f>
        <v/>
      </c>
      <c r="N6264" s="27">
        <f>IF(E6264="","",MAX(0,E6264-swcdh_thr)^2)</f>
        <v/>
      </c>
      <c r="O6264">
        <f>IF(K6264="","",ROUND(E6264-K6264,0))</f>
        <v/>
      </c>
      <c r="P6264">
        <f>IF(O6264="","",IF(O6264&gt;=1,O6264,0))</f>
        <v/>
      </c>
      <c r="Q6264" s="27">
        <f>IF(E6264="","",MAX(0,E6264-22))</f>
        <v/>
      </c>
      <c r="R6264" s="27">
        <f>IF(H6264=1,E6264,"")</f>
        <v/>
      </c>
      <c r="S6264" s="27">
        <f>IF(AND(H6264=1,J6264&lt;&gt;""),E6264-J6264,"")</f>
        <v/>
      </c>
      <c r="T6264">
        <f>IF(G6264="","",MONTH(G6264))</f>
        <v/>
      </c>
    </row>
    <row r="6265">
      <c r="A6265" s="24" t="n">
        <v>2020</v>
      </c>
      <c r="B6265" s="24" t="n">
        <v>9</v>
      </c>
      <c r="C6265" s="24" t="n">
        <v>17</v>
      </c>
      <c r="D6265" s="24" t="n">
        <v>24</v>
      </c>
      <c r="E6265" s="24" t="n">
        <v>14.95</v>
      </c>
      <c r="F6265" s="25">
        <f>IF($E6265="","",DATE(IF($A6265="",nominal_year,$A6265),$B6265,$C6265)+($D6265-IF(LEFT(hour_conv,1)="1",1,0))/24)</f>
        <v/>
      </c>
      <c r="G6265" s="26">
        <f>IF(F6265="","",INT(F6265))</f>
        <v/>
      </c>
      <c r="H6265">
        <f>IF(G6265="","",IF(AND(MONTH(G6265)*100+DAY(G6265)&gt;=season_lo,MONTH(G6265)*100+DAY(G6265)&lt;=season_hi),1,0))</f>
        <v/>
      </c>
      <c r="I6265">
        <f>IF(G6265="","",G6265-first_day+1)</f>
        <v/>
      </c>
      <c r="J6265" s="27">
        <f>IF(I6265="","",INDEX(Daily!$J$2:$J$421,I6265))</f>
        <v/>
      </c>
      <c r="K6265" s="27">
        <f>IF(J6265="","",J6265+cat_offset)</f>
        <v/>
      </c>
      <c r="L6265" s="27">
        <f>IF(J6265="","",MAX(0,E6265-J6265)^2)</f>
        <v/>
      </c>
      <c r="M6265" s="27">
        <f>IF(J6265="","",MAX(0,E6265-(J6265+twcdh_off))^2)</f>
        <v/>
      </c>
      <c r="N6265" s="27">
        <f>IF(E6265="","",MAX(0,E6265-swcdh_thr)^2)</f>
        <v/>
      </c>
      <c r="O6265">
        <f>IF(K6265="","",ROUND(E6265-K6265,0))</f>
        <v/>
      </c>
      <c r="P6265">
        <f>IF(O6265="","",IF(O6265&gt;=1,O6265,0))</f>
        <v/>
      </c>
      <c r="Q6265" s="27">
        <f>IF(E6265="","",MAX(0,E6265-22))</f>
        <v/>
      </c>
      <c r="R6265" s="27">
        <f>IF(H6265=1,E6265,"")</f>
        <v/>
      </c>
      <c r="S6265" s="27">
        <f>IF(AND(H6265=1,J6265&lt;&gt;""),E6265-J6265,"")</f>
        <v/>
      </c>
      <c r="T6265">
        <f>IF(G6265="","",MONTH(G6265))</f>
        <v/>
      </c>
    </row>
    <row r="6266">
      <c r="A6266" s="24" t="n">
        <v>2020</v>
      </c>
      <c r="B6266" s="24" t="n">
        <v>9</v>
      </c>
      <c r="C6266" s="24" t="n">
        <v>18</v>
      </c>
      <c r="D6266" s="24" t="n">
        <v>1</v>
      </c>
      <c r="E6266" s="24" t="n">
        <v>14.25</v>
      </c>
      <c r="F6266" s="25">
        <f>IF($E6266="","",DATE(IF($A6266="",nominal_year,$A6266),$B6266,$C6266)+($D6266-IF(LEFT(hour_conv,1)="1",1,0))/24)</f>
        <v/>
      </c>
      <c r="G6266" s="26">
        <f>IF(F6266="","",INT(F6266))</f>
        <v/>
      </c>
      <c r="H6266">
        <f>IF(G6266="","",IF(AND(MONTH(G6266)*100+DAY(G6266)&gt;=season_lo,MONTH(G6266)*100+DAY(G6266)&lt;=season_hi),1,0))</f>
        <v/>
      </c>
      <c r="I6266">
        <f>IF(G6266="","",G6266-first_day+1)</f>
        <v/>
      </c>
      <c r="J6266" s="27">
        <f>IF(I6266="","",INDEX(Daily!$J$2:$J$421,I6266))</f>
        <v/>
      </c>
      <c r="K6266" s="27">
        <f>IF(J6266="","",J6266+cat_offset)</f>
        <v/>
      </c>
      <c r="L6266" s="27">
        <f>IF(J6266="","",MAX(0,E6266-J6266)^2)</f>
        <v/>
      </c>
      <c r="M6266" s="27">
        <f>IF(J6266="","",MAX(0,E6266-(J6266+twcdh_off))^2)</f>
        <v/>
      </c>
      <c r="N6266" s="27">
        <f>IF(E6266="","",MAX(0,E6266-swcdh_thr)^2)</f>
        <v/>
      </c>
      <c r="O6266">
        <f>IF(K6266="","",ROUND(E6266-K6266,0))</f>
        <v/>
      </c>
      <c r="P6266">
        <f>IF(O6266="","",IF(O6266&gt;=1,O6266,0))</f>
        <v/>
      </c>
      <c r="Q6266" s="27">
        <f>IF(E6266="","",MAX(0,E6266-22))</f>
        <v/>
      </c>
      <c r="R6266" s="27">
        <f>IF(H6266=1,E6266,"")</f>
        <v/>
      </c>
      <c r="S6266" s="27">
        <f>IF(AND(H6266=1,J6266&lt;&gt;""),E6266-J6266,"")</f>
        <v/>
      </c>
      <c r="T6266">
        <f>IF(G6266="","",MONTH(G6266))</f>
        <v/>
      </c>
    </row>
    <row r="6267">
      <c r="A6267" s="24" t="n">
        <v>2020</v>
      </c>
      <c r="B6267" s="24" t="n">
        <v>9</v>
      </c>
      <c r="C6267" s="24" t="n">
        <v>18</v>
      </c>
      <c r="D6267" s="24" t="n">
        <v>2</v>
      </c>
      <c r="E6267" s="24" t="n">
        <v>13.48</v>
      </c>
      <c r="F6267" s="25">
        <f>IF($E6267="","",DATE(IF($A6267="",nominal_year,$A6267),$B6267,$C6267)+($D6267-IF(LEFT(hour_conv,1)="1",1,0))/24)</f>
        <v/>
      </c>
      <c r="G6267" s="26">
        <f>IF(F6267="","",INT(F6267))</f>
        <v/>
      </c>
      <c r="H6267">
        <f>IF(G6267="","",IF(AND(MONTH(G6267)*100+DAY(G6267)&gt;=season_lo,MONTH(G6267)*100+DAY(G6267)&lt;=season_hi),1,0))</f>
        <v/>
      </c>
      <c r="I6267">
        <f>IF(G6267="","",G6267-first_day+1)</f>
        <v/>
      </c>
      <c r="J6267" s="27">
        <f>IF(I6267="","",INDEX(Daily!$J$2:$J$421,I6267))</f>
        <v/>
      </c>
      <c r="K6267" s="27">
        <f>IF(J6267="","",J6267+cat_offset)</f>
        <v/>
      </c>
      <c r="L6267" s="27">
        <f>IF(J6267="","",MAX(0,E6267-J6267)^2)</f>
        <v/>
      </c>
      <c r="M6267" s="27">
        <f>IF(J6267="","",MAX(0,E6267-(J6267+twcdh_off))^2)</f>
        <v/>
      </c>
      <c r="N6267" s="27">
        <f>IF(E6267="","",MAX(0,E6267-swcdh_thr)^2)</f>
        <v/>
      </c>
      <c r="O6267">
        <f>IF(K6267="","",ROUND(E6267-K6267,0))</f>
        <v/>
      </c>
      <c r="P6267">
        <f>IF(O6267="","",IF(O6267&gt;=1,O6267,0))</f>
        <v/>
      </c>
      <c r="Q6267" s="27">
        <f>IF(E6267="","",MAX(0,E6267-22))</f>
        <v/>
      </c>
      <c r="R6267" s="27">
        <f>IF(H6267=1,E6267,"")</f>
        <v/>
      </c>
      <c r="S6267" s="27">
        <f>IF(AND(H6267=1,J6267&lt;&gt;""),E6267-J6267,"")</f>
        <v/>
      </c>
      <c r="T6267">
        <f>IF(G6267="","",MONTH(G6267))</f>
        <v/>
      </c>
    </row>
    <row r="6268">
      <c r="A6268" s="24" t="n">
        <v>2020</v>
      </c>
      <c r="B6268" s="24" t="n">
        <v>9</v>
      </c>
      <c r="C6268" s="24" t="n">
        <v>18</v>
      </c>
      <c r="D6268" s="24" t="n">
        <v>3</v>
      </c>
      <c r="E6268" s="24" t="n">
        <v>12.68</v>
      </c>
      <c r="F6268" s="25">
        <f>IF($E6268="","",DATE(IF($A6268="",nominal_year,$A6268),$B6268,$C6268)+($D6268-IF(LEFT(hour_conv,1)="1",1,0))/24)</f>
        <v/>
      </c>
      <c r="G6268" s="26">
        <f>IF(F6268="","",INT(F6268))</f>
        <v/>
      </c>
      <c r="H6268">
        <f>IF(G6268="","",IF(AND(MONTH(G6268)*100+DAY(G6268)&gt;=season_lo,MONTH(G6268)*100+DAY(G6268)&lt;=season_hi),1,0))</f>
        <v/>
      </c>
      <c r="I6268">
        <f>IF(G6268="","",G6268-first_day+1)</f>
        <v/>
      </c>
      <c r="J6268" s="27">
        <f>IF(I6268="","",INDEX(Daily!$J$2:$J$421,I6268))</f>
        <v/>
      </c>
      <c r="K6268" s="27">
        <f>IF(J6268="","",J6268+cat_offset)</f>
        <v/>
      </c>
      <c r="L6268" s="27">
        <f>IF(J6268="","",MAX(0,E6268-J6268)^2)</f>
        <v/>
      </c>
      <c r="M6268" s="27">
        <f>IF(J6268="","",MAX(0,E6268-(J6268+twcdh_off))^2)</f>
        <v/>
      </c>
      <c r="N6268" s="27">
        <f>IF(E6268="","",MAX(0,E6268-swcdh_thr)^2)</f>
        <v/>
      </c>
      <c r="O6268">
        <f>IF(K6268="","",ROUND(E6268-K6268,0))</f>
        <v/>
      </c>
      <c r="P6268">
        <f>IF(O6268="","",IF(O6268&gt;=1,O6268,0))</f>
        <v/>
      </c>
      <c r="Q6268" s="27">
        <f>IF(E6268="","",MAX(0,E6268-22))</f>
        <v/>
      </c>
      <c r="R6268" s="27">
        <f>IF(H6268=1,E6268,"")</f>
        <v/>
      </c>
      <c r="S6268" s="27">
        <f>IF(AND(H6268=1,J6268&lt;&gt;""),E6268-J6268,"")</f>
        <v/>
      </c>
      <c r="T6268">
        <f>IF(G6268="","",MONTH(G6268))</f>
        <v/>
      </c>
    </row>
    <row r="6269">
      <c r="A6269" s="24" t="n">
        <v>2020</v>
      </c>
      <c r="B6269" s="24" t="n">
        <v>9</v>
      </c>
      <c r="C6269" s="24" t="n">
        <v>18</v>
      </c>
      <c r="D6269" s="24" t="n">
        <v>4</v>
      </c>
      <c r="E6269" s="24" t="n">
        <v>12.36</v>
      </c>
      <c r="F6269" s="25">
        <f>IF($E6269="","",DATE(IF($A6269="",nominal_year,$A6269),$B6269,$C6269)+($D6269-IF(LEFT(hour_conv,1)="1",1,0))/24)</f>
        <v/>
      </c>
      <c r="G6269" s="26">
        <f>IF(F6269="","",INT(F6269))</f>
        <v/>
      </c>
      <c r="H6269">
        <f>IF(G6269="","",IF(AND(MONTH(G6269)*100+DAY(G6269)&gt;=season_lo,MONTH(G6269)*100+DAY(G6269)&lt;=season_hi),1,0))</f>
        <v/>
      </c>
      <c r="I6269">
        <f>IF(G6269="","",G6269-first_day+1)</f>
        <v/>
      </c>
      <c r="J6269" s="27">
        <f>IF(I6269="","",INDEX(Daily!$J$2:$J$421,I6269))</f>
        <v/>
      </c>
      <c r="K6269" s="27">
        <f>IF(J6269="","",J6269+cat_offset)</f>
        <v/>
      </c>
      <c r="L6269" s="27">
        <f>IF(J6269="","",MAX(0,E6269-J6269)^2)</f>
        <v/>
      </c>
      <c r="M6269" s="27">
        <f>IF(J6269="","",MAX(0,E6269-(J6269+twcdh_off))^2)</f>
        <v/>
      </c>
      <c r="N6269" s="27">
        <f>IF(E6269="","",MAX(0,E6269-swcdh_thr)^2)</f>
        <v/>
      </c>
      <c r="O6269">
        <f>IF(K6269="","",ROUND(E6269-K6269,0))</f>
        <v/>
      </c>
      <c r="P6269">
        <f>IF(O6269="","",IF(O6269&gt;=1,O6269,0))</f>
        <v/>
      </c>
      <c r="Q6269" s="27">
        <f>IF(E6269="","",MAX(0,E6269-22))</f>
        <v/>
      </c>
      <c r="R6269" s="27">
        <f>IF(H6269=1,E6269,"")</f>
        <v/>
      </c>
      <c r="S6269" s="27">
        <f>IF(AND(H6269=1,J6269&lt;&gt;""),E6269-J6269,"")</f>
        <v/>
      </c>
      <c r="T6269">
        <f>IF(G6269="","",MONTH(G6269))</f>
        <v/>
      </c>
    </row>
    <row r="6270">
      <c r="A6270" s="24" t="n">
        <v>2020</v>
      </c>
      <c r="B6270" s="24" t="n">
        <v>9</v>
      </c>
      <c r="C6270" s="24" t="n">
        <v>18</v>
      </c>
      <c r="D6270" s="24" t="n">
        <v>5</v>
      </c>
      <c r="E6270" s="24" t="n">
        <v>12.85</v>
      </c>
      <c r="F6270" s="25">
        <f>IF($E6270="","",DATE(IF($A6270="",nominal_year,$A6270),$B6270,$C6270)+($D6270-IF(LEFT(hour_conv,1)="1",1,0))/24)</f>
        <v/>
      </c>
      <c r="G6270" s="26">
        <f>IF(F6270="","",INT(F6270))</f>
        <v/>
      </c>
      <c r="H6270">
        <f>IF(G6270="","",IF(AND(MONTH(G6270)*100+DAY(G6270)&gt;=season_lo,MONTH(G6270)*100+DAY(G6270)&lt;=season_hi),1,0))</f>
        <v/>
      </c>
      <c r="I6270">
        <f>IF(G6270="","",G6270-first_day+1)</f>
        <v/>
      </c>
      <c r="J6270" s="27">
        <f>IF(I6270="","",INDEX(Daily!$J$2:$J$421,I6270))</f>
        <v/>
      </c>
      <c r="K6270" s="27">
        <f>IF(J6270="","",J6270+cat_offset)</f>
        <v/>
      </c>
      <c r="L6270" s="27">
        <f>IF(J6270="","",MAX(0,E6270-J6270)^2)</f>
        <v/>
      </c>
      <c r="M6270" s="27">
        <f>IF(J6270="","",MAX(0,E6270-(J6270+twcdh_off))^2)</f>
        <v/>
      </c>
      <c r="N6270" s="27">
        <f>IF(E6270="","",MAX(0,E6270-swcdh_thr)^2)</f>
        <v/>
      </c>
      <c r="O6270">
        <f>IF(K6270="","",ROUND(E6270-K6270,0))</f>
        <v/>
      </c>
      <c r="P6270">
        <f>IF(O6270="","",IF(O6270&gt;=1,O6270,0))</f>
        <v/>
      </c>
      <c r="Q6270" s="27">
        <f>IF(E6270="","",MAX(0,E6270-22))</f>
        <v/>
      </c>
      <c r="R6270" s="27">
        <f>IF(H6270=1,E6270,"")</f>
        <v/>
      </c>
      <c r="S6270" s="27">
        <f>IF(AND(H6270=1,J6270&lt;&gt;""),E6270-J6270,"")</f>
        <v/>
      </c>
      <c r="T6270">
        <f>IF(G6270="","",MONTH(G6270))</f>
        <v/>
      </c>
    </row>
    <row r="6271">
      <c r="A6271" s="24" t="n">
        <v>2020</v>
      </c>
      <c r="B6271" s="24" t="n">
        <v>9</v>
      </c>
      <c r="C6271" s="24" t="n">
        <v>18</v>
      </c>
      <c r="D6271" s="24" t="n">
        <v>6</v>
      </c>
      <c r="E6271" s="24" t="n">
        <v>12.75</v>
      </c>
      <c r="F6271" s="25">
        <f>IF($E6271="","",DATE(IF($A6271="",nominal_year,$A6271),$B6271,$C6271)+($D6271-IF(LEFT(hour_conv,1)="1",1,0))/24)</f>
        <v/>
      </c>
      <c r="G6271" s="26">
        <f>IF(F6271="","",INT(F6271))</f>
        <v/>
      </c>
      <c r="H6271">
        <f>IF(G6271="","",IF(AND(MONTH(G6271)*100+DAY(G6271)&gt;=season_lo,MONTH(G6271)*100+DAY(G6271)&lt;=season_hi),1,0))</f>
        <v/>
      </c>
      <c r="I6271">
        <f>IF(G6271="","",G6271-first_day+1)</f>
        <v/>
      </c>
      <c r="J6271" s="27">
        <f>IF(I6271="","",INDEX(Daily!$J$2:$J$421,I6271))</f>
        <v/>
      </c>
      <c r="K6271" s="27">
        <f>IF(J6271="","",J6271+cat_offset)</f>
        <v/>
      </c>
      <c r="L6271" s="27">
        <f>IF(J6271="","",MAX(0,E6271-J6271)^2)</f>
        <v/>
      </c>
      <c r="M6271" s="27">
        <f>IF(J6271="","",MAX(0,E6271-(J6271+twcdh_off))^2)</f>
        <v/>
      </c>
      <c r="N6271" s="27">
        <f>IF(E6271="","",MAX(0,E6271-swcdh_thr)^2)</f>
        <v/>
      </c>
      <c r="O6271">
        <f>IF(K6271="","",ROUND(E6271-K6271,0))</f>
        <v/>
      </c>
      <c r="P6271">
        <f>IF(O6271="","",IF(O6271&gt;=1,O6271,0))</f>
        <v/>
      </c>
      <c r="Q6271" s="27">
        <f>IF(E6271="","",MAX(0,E6271-22))</f>
        <v/>
      </c>
      <c r="R6271" s="27">
        <f>IF(H6271=1,E6271,"")</f>
        <v/>
      </c>
      <c r="S6271" s="27">
        <f>IF(AND(H6271=1,J6271&lt;&gt;""),E6271-J6271,"")</f>
        <v/>
      </c>
      <c r="T6271">
        <f>IF(G6271="","",MONTH(G6271))</f>
        <v/>
      </c>
    </row>
    <row r="6272">
      <c r="A6272" s="24" t="n">
        <v>2020</v>
      </c>
      <c r="B6272" s="24" t="n">
        <v>9</v>
      </c>
      <c r="C6272" s="24" t="n">
        <v>18</v>
      </c>
      <c r="D6272" s="24" t="n">
        <v>7</v>
      </c>
      <c r="E6272" s="24" t="n">
        <v>13.42</v>
      </c>
      <c r="F6272" s="25">
        <f>IF($E6272="","",DATE(IF($A6272="",nominal_year,$A6272),$B6272,$C6272)+($D6272-IF(LEFT(hour_conv,1)="1",1,0))/24)</f>
        <v/>
      </c>
      <c r="G6272" s="26">
        <f>IF(F6272="","",INT(F6272))</f>
        <v/>
      </c>
      <c r="H6272">
        <f>IF(G6272="","",IF(AND(MONTH(G6272)*100+DAY(G6272)&gt;=season_lo,MONTH(G6272)*100+DAY(G6272)&lt;=season_hi),1,0))</f>
        <v/>
      </c>
      <c r="I6272">
        <f>IF(G6272="","",G6272-first_day+1)</f>
        <v/>
      </c>
      <c r="J6272" s="27">
        <f>IF(I6272="","",INDEX(Daily!$J$2:$J$421,I6272))</f>
        <v/>
      </c>
      <c r="K6272" s="27">
        <f>IF(J6272="","",J6272+cat_offset)</f>
        <v/>
      </c>
      <c r="L6272" s="27">
        <f>IF(J6272="","",MAX(0,E6272-J6272)^2)</f>
        <v/>
      </c>
      <c r="M6272" s="27">
        <f>IF(J6272="","",MAX(0,E6272-(J6272+twcdh_off))^2)</f>
        <v/>
      </c>
      <c r="N6272" s="27">
        <f>IF(E6272="","",MAX(0,E6272-swcdh_thr)^2)</f>
        <v/>
      </c>
      <c r="O6272">
        <f>IF(K6272="","",ROUND(E6272-K6272,0))</f>
        <v/>
      </c>
      <c r="P6272">
        <f>IF(O6272="","",IF(O6272&gt;=1,O6272,0))</f>
        <v/>
      </c>
      <c r="Q6272" s="27">
        <f>IF(E6272="","",MAX(0,E6272-22))</f>
        <v/>
      </c>
      <c r="R6272" s="27">
        <f>IF(H6272=1,E6272,"")</f>
        <v/>
      </c>
      <c r="S6272" s="27">
        <f>IF(AND(H6272=1,J6272&lt;&gt;""),E6272-J6272,"")</f>
        <v/>
      </c>
      <c r="T6272">
        <f>IF(G6272="","",MONTH(G6272))</f>
        <v/>
      </c>
    </row>
    <row r="6273">
      <c r="A6273" s="24" t="n">
        <v>2020</v>
      </c>
      <c r="B6273" s="24" t="n">
        <v>9</v>
      </c>
      <c r="C6273" s="24" t="n">
        <v>18</v>
      </c>
      <c r="D6273" s="24" t="n">
        <v>8</v>
      </c>
      <c r="E6273" s="24" t="n">
        <v>15.11</v>
      </c>
      <c r="F6273" s="25">
        <f>IF($E6273="","",DATE(IF($A6273="",nominal_year,$A6273),$B6273,$C6273)+($D6273-IF(LEFT(hour_conv,1)="1",1,0))/24)</f>
        <v/>
      </c>
      <c r="G6273" s="26">
        <f>IF(F6273="","",INT(F6273))</f>
        <v/>
      </c>
      <c r="H6273">
        <f>IF(G6273="","",IF(AND(MONTH(G6273)*100+DAY(G6273)&gt;=season_lo,MONTH(G6273)*100+DAY(G6273)&lt;=season_hi),1,0))</f>
        <v/>
      </c>
      <c r="I6273">
        <f>IF(G6273="","",G6273-first_day+1)</f>
        <v/>
      </c>
      <c r="J6273" s="27">
        <f>IF(I6273="","",INDEX(Daily!$J$2:$J$421,I6273))</f>
        <v/>
      </c>
      <c r="K6273" s="27">
        <f>IF(J6273="","",J6273+cat_offset)</f>
        <v/>
      </c>
      <c r="L6273" s="27">
        <f>IF(J6273="","",MAX(0,E6273-J6273)^2)</f>
        <v/>
      </c>
      <c r="M6273" s="27">
        <f>IF(J6273="","",MAX(0,E6273-(J6273+twcdh_off))^2)</f>
        <v/>
      </c>
      <c r="N6273" s="27">
        <f>IF(E6273="","",MAX(0,E6273-swcdh_thr)^2)</f>
        <v/>
      </c>
      <c r="O6273">
        <f>IF(K6273="","",ROUND(E6273-K6273,0))</f>
        <v/>
      </c>
      <c r="P6273">
        <f>IF(O6273="","",IF(O6273&gt;=1,O6273,0))</f>
        <v/>
      </c>
      <c r="Q6273" s="27">
        <f>IF(E6273="","",MAX(0,E6273-22))</f>
        <v/>
      </c>
      <c r="R6273" s="27">
        <f>IF(H6273=1,E6273,"")</f>
        <v/>
      </c>
      <c r="S6273" s="27">
        <f>IF(AND(H6273=1,J6273&lt;&gt;""),E6273-J6273,"")</f>
        <v/>
      </c>
      <c r="T6273">
        <f>IF(G6273="","",MONTH(G6273))</f>
        <v/>
      </c>
    </row>
    <row r="6274">
      <c r="A6274" s="24" t="n">
        <v>2020</v>
      </c>
      <c r="B6274" s="24" t="n">
        <v>9</v>
      </c>
      <c r="C6274" s="24" t="n">
        <v>18</v>
      </c>
      <c r="D6274" s="24" t="n">
        <v>9</v>
      </c>
      <c r="E6274" s="24" t="n">
        <v>15.34</v>
      </c>
      <c r="F6274" s="25">
        <f>IF($E6274="","",DATE(IF($A6274="",nominal_year,$A6274),$B6274,$C6274)+($D6274-IF(LEFT(hour_conv,1)="1",1,0))/24)</f>
        <v/>
      </c>
      <c r="G6274" s="26">
        <f>IF(F6274="","",INT(F6274))</f>
        <v/>
      </c>
      <c r="H6274">
        <f>IF(G6274="","",IF(AND(MONTH(G6274)*100+DAY(G6274)&gt;=season_lo,MONTH(G6274)*100+DAY(G6274)&lt;=season_hi),1,0))</f>
        <v/>
      </c>
      <c r="I6274">
        <f>IF(G6274="","",G6274-first_day+1)</f>
        <v/>
      </c>
      <c r="J6274" s="27">
        <f>IF(I6274="","",INDEX(Daily!$J$2:$J$421,I6274))</f>
        <v/>
      </c>
      <c r="K6274" s="27">
        <f>IF(J6274="","",J6274+cat_offset)</f>
        <v/>
      </c>
      <c r="L6274" s="27">
        <f>IF(J6274="","",MAX(0,E6274-J6274)^2)</f>
        <v/>
      </c>
      <c r="M6274" s="27">
        <f>IF(J6274="","",MAX(0,E6274-(J6274+twcdh_off))^2)</f>
        <v/>
      </c>
      <c r="N6274" s="27">
        <f>IF(E6274="","",MAX(0,E6274-swcdh_thr)^2)</f>
        <v/>
      </c>
      <c r="O6274">
        <f>IF(K6274="","",ROUND(E6274-K6274,0))</f>
        <v/>
      </c>
      <c r="P6274">
        <f>IF(O6274="","",IF(O6274&gt;=1,O6274,0))</f>
        <v/>
      </c>
      <c r="Q6274" s="27">
        <f>IF(E6274="","",MAX(0,E6274-22))</f>
        <v/>
      </c>
      <c r="R6274" s="27">
        <f>IF(H6274=1,E6274,"")</f>
        <v/>
      </c>
      <c r="S6274" s="27">
        <f>IF(AND(H6274=1,J6274&lt;&gt;""),E6274-J6274,"")</f>
        <v/>
      </c>
      <c r="T6274">
        <f>IF(G6274="","",MONTH(G6274))</f>
        <v/>
      </c>
    </row>
    <row r="6275">
      <c r="A6275" s="24" t="n">
        <v>2020</v>
      </c>
      <c r="B6275" s="24" t="n">
        <v>9</v>
      </c>
      <c r="C6275" s="24" t="n">
        <v>18</v>
      </c>
      <c r="D6275" s="24" t="n">
        <v>10</v>
      </c>
      <c r="E6275" s="24" t="n">
        <v>17.44</v>
      </c>
      <c r="F6275" s="25">
        <f>IF($E6275="","",DATE(IF($A6275="",nominal_year,$A6275),$B6275,$C6275)+($D6275-IF(LEFT(hour_conv,1)="1",1,0))/24)</f>
        <v/>
      </c>
      <c r="G6275" s="26">
        <f>IF(F6275="","",INT(F6275))</f>
        <v/>
      </c>
      <c r="H6275">
        <f>IF(G6275="","",IF(AND(MONTH(G6275)*100+DAY(G6275)&gt;=season_lo,MONTH(G6275)*100+DAY(G6275)&lt;=season_hi),1,0))</f>
        <v/>
      </c>
      <c r="I6275">
        <f>IF(G6275="","",G6275-first_day+1)</f>
        <v/>
      </c>
      <c r="J6275" s="27">
        <f>IF(I6275="","",INDEX(Daily!$J$2:$J$421,I6275))</f>
        <v/>
      </c>
      <c r="K6275" s="27">
        <f>IF(J6275="","",J6275+cat_offset)</f>
        <v/>
      </c>
      <c r="L6275" s="27">
        <f>IF(J6275="","",MAX(0,E6275-J6275)^2)</f>
        <v/>
      </c>
      <c r="M6275" s="27">
        <f>IF(J6275="","",MAX(0,E6275-(J6275+twcdh_off))^2)</f>
        <v/>
      </c>
      <c r="N6275" s="27">
        <f>IF(E6275="","",MAX(0,E6275-swcdh_thr)^2)</f>
        <v/>
      </c>
      <c r="O6275">
        <f>IF(K6275="","",ROUND(E6275-K6275,0))</f>
        <v/>
      </c>
      <c r="P6275">
        <f>IF(O6275="","",IF(O6275&gt;=1,O6275,0))</f>
        <v/>
      </c>
      <c r="Q6275" s="27">
        <f>IF(E6275="","",MAX(0,E6275-22))</f>
        <v/>
      </c>
      <c r="R6275" s="27">
        <f>IF(H6275=1,E6275,"")</f>
        <v/>
      </c>
      <c r="S6275" s="27">
        <f>IF(AND(H6275=1,J6275&lt;&gt;""),E6275-J6275,"")</f>
        <v/>
      </c>
      <c r="T6275">
        <f>IF(G6275="","",MONTH(G6275))</f>
        <v/>
      </c>
    </row>
    <row r="6276">
      <c r="A6276" s="24" t="n">
        <v>2020</v>
      </c>
      <c r="B6276" s="24" t="n">
        <v>9</v>
      </c>
      <c r="C6276" s="24" t="n">
        <v>18</v>
      </c>
      <c r="D6276" s="24" t="n">
        <v>11</v>
      </c>
      <c r="E6276" s="24" t="n">
        <v>17.2</v>
      </c>
      <c r="F6276" s="25">
        <f>IF($E6276="","",DATE(IF($A6276="",nominal_year,$A6276),$B6276,$C6276)+($D6276-IF(LEFT(hour_conv,1)="1",1,0))/24)</f>
        <v/>
      </c>
      <c r="G6276" s="26">
        <f>IF(F6276="","",INT(F6276))</f>
        <v/>
      </c>
      <c r="H6276">
        <f>IF(G6276="","",IF(AND(MONTH(G6276)*100+DAY(G6276)&gt;=season_lo,MONTH(G6276)*100+DAY(G6276)&lt;=season_hi),1,0))</f>
        <v/>
      </c>
      <c r="I6276">
        <f>IF(G6276="","",G6276-first_day+1)</f>
        <v/>
      </c>
      <c r="J6276" s="27">
        <f>IF(I6276="","",INDEX(Daily!$J$2:$J$421,I6276))</f>
        <v/>
      </c>
      <c r="K6276" s="27">
        <f>IF(J6276="","",J6276+cat_offset)</f>
        <v/>
      </c>
      <c r="L6276" s="27">
        <f>IF(J6276="","",MAX(0,E6276-J6276)^2)</f>
        <v/>
      </c>
      <c r="M6276" s="27">
        <f>IF(J6276="","",MAX(0,E6276-(J6276+twcdh_off))^2)</f>
        <v/>
      </c>
      <c r="N6276" s="27">
        <f>IF(E6276="","",MAX(0,E6276-swcdh_thr)^2)</f>
        <v/>
      </c>
      <c r="O6276">
        <f>IF(K6276="","",ROUND(E6276-K6276,0))</f>
        <v/>
      </c>
      <c r="P6276">
        <f>IF(O6276="","",IF(O6276&gt;=1,O6276,0))</f>
        <v/>
      </c>
      <c r="Q6276" s="27">
        <f>IF(E6276="","",MAX(0,E6276-22))</f>
        <v/>
      </c>
      <c r="R6276" s="27">
        <f>IF(H6276=1,E6276,"")</f>
        <v/>
      </c>
      <c r="S6276" s="27">
        <f>IF(AND(H6276=1,J6276&lt;&gt;""),E6276-J6276,"")</f>
        <v/>
      </c>
      <c r="T6276">
        <f>IF(G6276="","",MONTH(G6276))</f>
        <v/>
      </c>
    </row>
    <row r="6277">
      <c r="A6277" s="24" t="n">
        <v>2020</v>
      </c>
      <c r="B6277" s="24" t="n">
        <v>9</v>
      </c>
      <c r="C6277" s="24" t="n">
        <v>18</v>
      </c>
      <c r="D6277" s="24" t="n">
        <v>12</v>
      </c>
      <c r="E6277" s="24" t="n">
        <v>18.9</v>
      </c>
      <c r="F6277" s="25">
        <f>IF($E6277="","",DATE(IF($A6277="",nominal_year,$A6277),$B6277,$C6277)+($D6277-IF(LEFT(hour_conv,1)="1",1,0))/24)</f>
        <v/>
      </c>
      <c r="G6277" s="26">
        <f>IF(F6277="","",INT(F6277))</f>
        <v/>
      </c>
      <c r="H6277">
        <f>IF(G6277="","",IF(AND(MONTH(G6277)*100+DAY(G6277)&gt;=season_lo,MONTH(G6277)*100+DAY(G6277)&lt;=season_hi),1,0))</f>
        <v/>
      </c>
      <c r="I6277">
        <f>IF(G6277="","",G6277-first_day+1)</f>
        <v/>
      </c>
      <c r="J6277" s="27">
        <f>IF(I6277="","",INDEX(Daily!$J$2:$J$421,I6277))</f>
        <v/>
      </c>
      <c r="K6277" s="27">
        <f>IF(J6277="","",J6277+cat_offset)</f>
        <v/>
      </c>
      <c r="L6277" s="27">
        <f>IF(J6277="","",MAX(0,E6277-J6277)^2)</f>
        <v/>
      </c>
      <c r="M6277" s="27">
        <f>IF(J6277="","",MAX(0,E6277-(J6277+twcdh_off))^2)</f>
        <v/>
      </c>
      <c r="N6277" s="27">
        <f>IF(E6277="","",MAX(0,E6277-swcdh_thr)^2)</f>
        <v/>
      </c>
      <c r="O6277">
        <f>IF(K6277="","",ROUND(E6277-K6277,0))</f>
        <v/>
      </c>
      <c r="P6277">
        <f>IF(O6277="","",IF(O6277&gt;=1,O6277,0))</f>
        <v/>
      </c>
      <c r="Q6277" s="27">
        <f>IF(E6277="","",MAX(0,E6277-22))</f>
        <v/>
      </c>
      <c r="R6277" s="27">
        <f>IF(H6277=1,E6277,"")</f>
        <v/>
      </c>
      <c r="S6277" s="27">
        <f>IF(AND(H6277=1,J6277&lt;&gt;""),E6277-J6277,"")</f>
        <v/>
      </c>
      <c r="T6277">
        <f>IF(G6277="","",MONTH(G6277))</f>
        <v/>
      </c>
    </row>
    <row r="6278">
      <c r="A6278" s="24" t="n">
        <v>2020</v>
      </c>
      <c r="B6278" s="24" t="n">
        <v>9</v>
      </c>
      <c r="C6278" s="24" t="n">
        <v>18</v>
      </c>
      <c r="D6278" s="24" t="n">
        <v>13</v>
      </c>
      <c r="E6278" s="24" t="n">
        <v>19.09</v>
      </c>
      <c r="F6278" s="25">
        <f>IF($E6278="","",DATE(IF($A6278="",nominal_year,$A6278),$B6278,$C6278)+($D6278-IF(LEFT(hour_conv,1)="1",1,0))/24)</f>
        <v/>
      </c>
      <c r="G6278" s="26">
        <f>IF(F6278="","",INT(F6278))</f>
        <v/>
      </c>
      <c r="H6278">
        <f>IF(G6278="","",IF(AND(MONTH(G6278)*100+DAY(G6278)&gt;=season_lo,MONTH(G6278)*100+DAY(G6278)&lt;=season_hi),1,0))</f>
        <v/>
      </c>
      <c r="I6278">
        <f>IF(G6278="","",G6278-first_day+1)</f>
        <v/>
      </c>
      <c r="J6278" s="27">
        <f>IF(I6278="","",INDEX(Daily!$J$2:$J$421,I6278))</f>
        <v/>
      </c>
      <c r="K6278" s="27">
        <f>IF(J6278="","",J6278+cat_offset)</f>
        <v/>
      </c>
      <c r="L6278" s="27">
        <f>IF(J6278="","",MAX(0,E6278-J6278)^2)</f>
        <v/>
      </c>
      <c r="M6278" s="27">
        <f>IF(J6278="","",MAX(0,E6278-(J6278+twcdh_off))^2)</f>
        <v/>
      </c>
      <c r="N6278" s="27">
        <f>IF(E6278="","",MAX(0,E6278-swcdh_thr)^2)</f>
        <v/>
      </c>
      <c r="O6278">
        <f>IF(K6278="","",ROUND(E6278-K6278,0))</f>
        <v/>
      </c>
      <c r="P6278">
        <f>IF(O6278="","",IF(O6278&gt;=1,O6278,0))</f>
        <v/>
      </c>
      <c r="Q6278" s="27">
        <f>IF(E6278="","",MAX(0,E6278-22))</f>
        <v/>
      </c>
      <c r="R6278" s="27">
        <f>IF(H6278=1,E6278,"")</f>
        <v/>
      </c>
      <c r="S6278" s="27">
        <f>IF(AND(H6278=1,J6278&lt;&gt;""),E6278-J6278,"")</f>
        <v/>
      </c>
      <c r="T6278">
        <f>IF(G6278="","",MONTH(G6278))</f>
        <v/>
      </c>
    </row>
    <row r="6279">
      <c r="A6279" s="24" t="n">
        <v>2020</v>
      </c>
      <c r="B6279" s="24" t="n">
        <v>9</v>
      </c>
      <c r="C6279" s="24" t="n">
        <v>18</v>
      </c>
      <c r="D6279" s="24" t="n">
        <v>14</v>
      </c>
      <c r="E6279" s="24" t="n">
        <v>20.25</v>
      </c>
      <c r="F6279" s="25">
        <f>IF($E6279="","",DATE(IF($A6279="",nominal_year,$A6279),$B6279,$C6279)+($D6279-IF(LEFT(hour_conv,1)="1",1,0))/24)</f>
        <v/>
      </c>
      <c r="G6279" s="26">
        <f>IF(F6279="","",INT(F6279))</f>
        <v/>
      </c>
      <c r="H6279">
        <f>IF(G6279="","",IF(AND(MONTH(G6279)*100+DAY(G6279)&gt;=season_lo,MONTH(G6279)*100+DAY(G6279)&lt;=season_hi),1,0))</f>
        <v/>
      </c>
      <c r="I6279">
        <f>IF(G6279="","",G6279-first_day+1)</f>
        <v/>
      </c>
      <c r="J6279" s="27">
        <f>IF(I6279="","",INDEX(Daily!$J$2:$J$421,I6279))</f>
        <v/>
      </c>
      <c r="K6279" s="27">
        <f>IF(J6279="","",J6279+cat_offset)</f>
        <v/>
      </c>
      <c r="L6279" s="27">
        <f>IF(J6279="","",MAX(0,E6279-J6279)^2)</f>
        <v/>
      </c>
      <c r="M6279" s="27">
        <f>IF(J6279="","",MAX(0,E6279-(J6279+twcdh_off))^2)</f>
        <v/>
      </c>
      <c r="N6279" s="27">
        <f>IF(E6279="","",MAX(0,E6279-swcdh_thr)^2)</f>
        <v/>
      </c>
      <c r="O6279">
        <f>IF(K6279="","",ROUND(E6279-K6279,0))</f>
        <v/>
      </c>
      <c r="P6279">
        <f>IF(O6279="","",IF(O6279&gt;=1,O6279,0))</f>
        <v/>
      </c>
      <c r="Q6279" s="27">
        <f>IF(E6279="","",MAX(0,E6279-22))</f>
        <v/>
      </c>
      <c r="R6279" s="27">
        <f>IF(H6279=1,E6279,"")</f>
        <v/>
      </c>
      <c r="S6279" s="27">
        <f>IF(AND(H6279=1,J6279&lt;&gt;""),E6279-J6279,"")</f>
        <v/>
      </c>
      <c r="T6279">
        <f>IF(G6279="","",MONTH(G6279))</f>
        <v/>
      </c>
    </row>
    <row r="6280">
      <c r="A6280" s="24" t="n">
        <v>2020</v>
      </c>
      <c r="B6280" s="24" t="n">
        <v>9</v>
      </c>
      <c r="C6280" s="24" t="n">
        <v>18</v>
      </c>
      <c r="D6280" s="24" t="n">
        <v>15</v>
      </c>
      <c r="E6280" s="24" t="n">
        <v>20.16</v>
      </c>
      <c r="F6280" s="25">
        <f>IF($E6280="","",DATE(IF($A6280="",nominal_year,$A6280),$B6280,$C6280)+($D6280-IF(LEFT(hour_conv,1)="1",1,0))/24)</f>
        <v/>
      </c>
      <c r="G6280" s="26">
        <f>IF(F6280="","",INT(F6280))</f>
        <v/>
      </c>
      <c r="H6280">
        <f>IF(G6280="","",IF(AND(MONTH(G6280)*100+DAY(G6280)&gt;=season_lo,MONTH(G6280)*100+DAY(G6280)&lt;=season_hi),1,0))</f>
        <v/>
      </c>
      <c r="I6280">
        <f>IF(G6280="","",G6280-first_day+1)</f>
        <v/>
      </c>
      <c r="J6280" s="27">
        <f>IF(I6280="","",INDEX(Daily!$J$2:$J$421,I6280))</f>
        <v/>
      </c>
      <c r="K6280" s="27">
        <f>IF(J6280="","",J6280+cat_offset)</f>
        <v/>
      </c>
      <c r="L6280" s="27">
        <f>IF(J6280="","",MAX(0,E6280-J6280)^2)</f>
        <v/>
      </c>
      <c r="M6280" s="27">
        <f>IF(J6280="","",MAX(0,E6280-(J6280+twcdh_off))^2)</f>
        <v/>
      </c>
      <c r="N6280" s="27">
        <f>IF(E6280="","",MAX(0,E6280-swcdh_thr)^2)</f>
        <v/>
      </c>
      <c r="O6280">
        <f>IF(K6280="","",ROUND(E6280-K6280,0))</f>
        <v/>
      </c>
      <c r="P6280">
        <f>IF(O6280="","",IF(O6280&gt;=1,O6280,0))</f>
        <v/>
      </c>
      <c r="Q6280" s="27">
        <f>IF(E6280="","",MAX(0,E6280-22))</f>
        <v/>
      </c>
      <c r="R6280" s="27">
        <f>IF(H6280=1,E6280,"")</f>
        <v/>
      </c>
      <c r="S6280" s="27">
        <f>IF(AND(H6280=1,J6280&lt;&gt;""),E6280-J6280,"")</f>
        <v/>
      </c>
      <c r="T6280">
        <f>IF(G6280="","",MONTH(G6280))</f>
        <v/>
      </c>
    </row>
    <row r="6281">
      <c r="A6281" s="24" t="n">
        <v>2020</v>
      </c>
      <c r="B6281" s="24" t="n">
        <v>9</v>
      </c>
      <c r="C6281" s="24" t="n">
        <v>18</v>
      </c>
      <c r="D6281" s="24" t="n">
        <v>16</v>
      </c>
      <c r="E6281" s="24" t="n">
        <v>20.72</v>
      </c>
      <c r="F6281" s="25">
        <f>IF($E6281="","",DATE(IF($A6281="",nominal_year,$A6281),$B6281,$C6281)+($D6281-IF(LEFT(hour_conv,1)="1",1,0))/24)</f>
        <v/>
      </c>
      <c r="G6281" s="26">
        <f>IF(F6281="","",INT(F6281))</f>
        <v/>
      </c>
      <c r="H6281">
        <f>IF(G6281="","",IF(AND(MONTH(G6281)*100+DAY(G6281)&gt;=season_lo,MONTH(G6281)*100+DAY(G6281)&lt;=season_hi),1,0))</f>
        <v/>
      </c>
      <c r="I6281">
        <f>IF(G6281="","",G6281-first_day+1)</f>
        <v/>
      </c>
      <c r="J6281" s="27">
        <f>IF(I6281="","",INDEX(Daily!$J$2:$J$421,I6281))</f>
        <v/>
      </c>
      <c r="K6281" s="27">
        <f>IF(J6281="","",J6281+cat_offset)</f>
        <v/>
      </c>
      <c r="L6281" s="27">
        <f>IF(J6281="","",MAX(0,E6281-J6281)^2)</f>
        <v/>
      </c>
      <c r="M6281" s="27">
        <f>IF(J6281="","",MAX(0,E6281-(J6281+twcdh_off))^2)</f>
        <v/>
      </c>
      <c r="N6281" s="27">
        <f>IF(E6281="","",MAX(0,E6281-swcdh_thr)^2)</f>
        <v/>
      </c>
      <c r="O6281">
        <f>IF(K6281="","",ROUND(E6281-K6281,0))</f>
        <v/>
      </c>
      <c r="P6281">
        <f>IF(O6281="","",IF(O6281&gt;=1,O6281,0))</f>
        <v/>
      </c>
      <c r="Q6281" s="27">
        <f>IF(E6281="","",MAX(0,E6281-22))</f>
        <v/>
      </c>
      <c r="R6281" s="27">
        <f>IF(H6281=1,E6281,"")</f>
        <v/>
      </c>
      <c r="S6281" s="27">
        <f>IF(AND(H6281=1,J6281&lt;&gt;""),E6281-J6281,"")</f>
        <v/>
      </c>
      <c r="T6281">
        <f>IF(G6281="","",MONTH(G6281))</f>
        <v/>
      </c>
    </row>
    <row r="6282">
      <c r="A6282" s="24" t="n">
        <v>2020</v>
      </c>
      <c r="B6282" s="24" t="n">
        <v>9</v>
      </c>
      <c r="C6282" s="24" t="n">
        <v>18</v>
      </c>
      <c r="D6282" s="24" t="n">
        <v>17</v>
      </c>
      <c r="E6282" s="24" t="n">
        <v>20.5</v>
      </c>
      <c r="F6282" s="25">
        <f>IF($E6282="","",DATE(IF($A6282="",nominal_year,$A6282),$B6282,$C6282)+($D6282-IF(LEFT(hour_conv,1)="1",1,0))/24)</f>
        <v/>
      </c>
      <c r="G6282" s="26">
        <f>IF(F6282="","",INT(F6282))</f>
        <v/>
      </c>
      <c r="H6282">
        <f>IF(G6282="","",IF(AND(MONTH(G6282)*100+DAY(G6282)&gt;=season_lo,MONTH(G6282)*100+DAY(G6282)&lt;=season_hi),1,0))</f>
        <v/>
      </c>
      <c r="I6282">
        <f>IF(G6282="","",G6282-first_day+1)</f>
        <v/>
      </c>
      <c r="J6282" s="27">
        <f>IF(I6282="","",INDEX(Daily!$J$2:$J$421,I6282))</f>
        <v/>
      </c>
      <c r="K6282" s="27">
        <f>IF(J6282="","",J6282+cat_offset)</f>
        <v/>
      </c>
      <c r="L6282" s="27">
        <f>IF(J6282="","",MAX(0,E6282-J6282)^2)</f>
        <v/>
      </c>
      <c r="M6282" s="27">
        <f>IF(J6282="","",MAX(0,E6282-(J6282+twcdh_off))^2)</f>
        <v/>
      </c>
      <c r="N6282" s="27">
        <f>IF(E6282="","",MAX(0,E6282-swcdh_thr)^2)</f>
        <v/>
      </c>
      <c r="O6282">
        <f>IF(K6282="","",ROUND(E6282-K6282,0))</f>
        <v/>
      </c>
      <c r="P6282">
        <f>IF(O6282="","",IF(O6282&gt;=1,O6282,0))</f>
        <v/>
      </c>
      <c r="Q6282" s="27">
        <f>IF(E6282="","",MAX(0,E6282-22))</f>
        <v/>
      </c>
      <c r="R6282" s="27">
        <f>IF(H6282=1,E6282,"")</f>
        <v/>
      </c>
      <c r="S6282" s="27">
        <f>IF(AND(H6282=1,J6282&lt;&gt;""),E6282-J6282,"")</f>
        <v/>
      </c>
      <c r="T6282">
        <f>IF(G6282="","",MONTH(G6282))</f>
        <v/>
      </c>
    </row>
    <row r="6283">
      <c r="A6283" s="24" t="n">
        <v>2020</v>
      </c>
      <c r="B6283" s="24" t="n">
        <v>9</v>
      </c>
      <c r="C6283" s="24" t="n">
        <v>18</v>
      </c>
      <c r="D6283" s="24" t="n">
        <v>18</v>
      </c>
      <c r="E6283" s="24" t="n">
        <v>19.98</v>
      </c>
      <c r="F6283" s="25">
        <f>IF($E6283="","",DATE(IF($A6283="",nominal_year,$A6283),$B6283,$C6283)+($D6283-IF(LEFT(hour_conv,1)="1",1,0))/24)</f>
        <v/>
      </c>
      <c r="G6283" s="26">
        <f>IF(F6283="","",INT(F6283))</f>
        <v/>
      </c>
      <c r="H6283">
        <f>IF(G6283="","",IF(AND(MONTH(G6283)*100+DAY(G6283)&gt;=season_lo,MONTH(G6283)*100+DAY(G6283)&lt;=season_hi),1,0))</f>
        <v/>
      </c>
      <c r="I6283">
        <f>IF(G6283="","",G6283-first_day+1)</f>
        <v/>
      </c>
      <c r="J6283" s="27">
        <f>IF(I6283="","",INDEX(Daily!$J$2:$J$421,I6283))</f>
        <v/>
      </c>
      <c r="K6283" s="27">
        <f>IF(J6283="","",J6283+cat_offset)</f>
        <v/>
      </c>
      <c r="L6283" s="27">
        <f>IF(J6283="","",MAX(0,E6283-J6283)^2)</f>
        <v/>
      </c>
      <c r="M6283" s="27">
        <f>IF(J6283="","",MAX(0,E6283-(J6283+twcdh_off))^2)</f>
        <v/>
      </c>
      <c r="N6283" s="27">
        <f>IF(E6283="","",MAX(0,E6283-swcdh_thr)^2)</f>
        <v/>
      </c>
      <c r="O6283">
        <f>IF(K6283="","",ROUND(E6283-K6283,0))</f>
        <v/>
      </c>
      <c r="P6283">
        <f>IF(O6283="","",IF(O6283&gt;=1,O6283,0))</f>
        <v/>
      </c>
      <c r="Q6283" s="27">
        <f>IF(E6283="","",MAX(0,E6283-22))</f>
        <v/>
      </c>
      <c r="R6283" s="27">
        <f>IF(H6283=1,E6283,"")</f>
        <v/>
      </c>
      <c r="S6283" s="27">
        <f>IF(AND(H6283=1,J6283&lt;&gt;""),E6283-J6283,"")</f>
        <v/>
      </c>
      <c r="T6283">
        <f>IF(G6283="","",MONTH(G6283))</f>
        <v/>
      </c>
    </row>
    <row r="6284">
      <c r="A6284" s="24" t="n">
        <v>2020</v>
      </c>
      <c r="B6284" s="24" t="n">
        <v>9</v>
      </c>
      <c r="C6284" s="24" t="n">
        <v>18</v>
      </c>
      <c r="D6284" s="24" t="n">
        <v>19</v>
      </c>
      <c r="E6284" s="24" t="n">
        <v>19.72</v>
      </c>
      <c r="F6284" s="25">
        <f>IF($E6284="","",DATE(IF($A6284="",nominal_year,$A6284),$B6284,$C6284)+($D6284-IF(LEFT(hour_conv,1)="1",1,0))/24)</f>
        <v/>
      </c>
      <c r="G6284" s="26">
        <f>IF(F6284="","",INT(F6284))</f>
        <v/>
      </c>
      <c r="H6284">
        <f>IF(G6284="","",IF(AND(MONTH(G6284)*100+DAY(G6284)&gt;=season_lo,MONTH(G6284)*100+DAY(G6284)&lt;=season_hi),1,0))</f>
        <v/>
      </c>
      <c r="I6284">
        <f>IF(G6284="","",G6284-first_day+1)</f>
        <v/>
      </c>
      <c r="J6284" s="27">
        <f>IF(I6284="","",INDEX(Daily!$J$2:$J$421,I6284))</f>
        <v/>
      </c>
      <c r="K6284" s="27">
        <f>IF(J6284="","",J6284+cat_offset)</f>
        <v/>
      </c>
      <c r="L6284" s="27">
        <f>IF(J6284="","",MAX(0,E6284-J6284)^2)</f>
        <v/>
      </c>
      <c r="M6284" s="27">
        <f>IF(J6284="","",MAX(0,E6284-(J6284+twcdh_off))^2)</f>
        <v/>
      </c>
      <c r="N6284" s="27">
        <f>IF(E6284="","",MAX(0,E6284-swcdh_thr)^2)</f>
        <v/>
      </c>
      <c r="O6284">
        <f>IF(K6284="","",ROUND(E6284-K6284,0))</f>
        <v/>
      </c>
      <c r="P6284">
        <f>IF(O6284="","",IF(O6284&gt;=1,O6284,0))</f>
        <v/>
      </c>
      <c r="Q6284" s="27">
        <f>IF(E6284="","",MAX(0,E6284-22))</f>
        <v/>
      </c>
      <c r="R6284" s="27">
        <f>IF(H6284=1,E6284,"")</f>
        <v/>
      </c>
      <c r="S6284" s="27">
        <f>IF(AND(H6284=1,J6284&lt;&gt;""),E6284-J6284,"")</f>
        <v/>
      </c>
      <c r="T6284">
        <f>IF(G6284="","",MONTH(G6284))</f>
        <v/>
      </c>
    </row>
    <row r="6285">
      <c r="A6285" s="24" t="n">
        <v>2020</v>
      </c>
      <c r="B6285" s="24" t="n">
        <v>9</v>
      </c>
      <c r="C6285" s="24" t="n">
        <v>18</v>
      </c>
      <c r="D6285" s="24" t="n">
        <v>20</v>
      </c>
      <c r="E6285" s="24" t="n">
        <v>19.28</v>
      </c>
      <c r="F6285" s="25">
        <f>IF($E6285="","",DATE(IF($A6285="",nominal_year,$A6285),$B6285,$C6285)+($D6285-IF(LEFT(hour_conv,1)="1",1,0))/24)</f>
        <v/>
      </c>
      <c r="G6285" s="26">
        <f>IF(F6285="","",INT(F6285))</f>
        <v/>
      </c>
      <c r="H6285">
        <f>IF(G6285="","",IF(AND(MONTH(G6285)*100+DAY(G6285)&gt;=season_lo,MONTH(G6285)*100+DAY(G6285)&lt;=season_hi),1,0))</f>
        <v/>
      </c>
      <c r="I6285">
        <f>IF(G6285="","",G6285-first_day+1)</f>
        <v/>
      </c>
      <c r="J6285" s="27">
        <f>IF(I6285="","",INDEX(Daily!$J$2:$J$421,I6285))</f>
        <v/>
      </c>
      <c r="K6285" s="27">
        <f>IF(J6285="","",J6285+cat_offset)</f>
        <v/>
      </c>
      <c r="L6285" s="27">
        <f>IF(J6285="","",MAX(0,E6285-J6285)^2)</f>
        <v/>
      </c>
      <c r="M6285" s="27">
        <f>IF(J6285="","",MAX(0,E6285-(J6285+twcdh_off))^2)</f>
        <v/>
      </c>
      <c r="N6285" s="27">
        <f>IF(E6285="","",MAX(0,E6285-swcdh_thr)^2)</f>
        <v/>
      </c>
      <c r="O6285">
        <f>IF(K6285="","",ROUND(E6285-K6285,0))</f>
        <v/>
      </c>
      <c r="P6285">
        <f>IF(O6285="","",IF(O6285&gt;=1,O6285,0))</f>
        <v/>
      </c>
      <c r="Q6285" s="27">
        <f>IF(E6285="","",MAX(0,E6285-22))</f>
        <v/>
      </c>
      <c r="R6285" s="27">
        <f>IF(H6285=1,E6285,"")</f>
        <v/>
      </c>
      <c r="S6285" s="27">
        <f>IF(AND(H6285=1,J6285&lt;&gt;""),E6285-J6285,"")</f>
        <v/>
      </c>
      <c r="T6285">
        <f>IF(G6285="","",MONTH(G6285))</f>
        <v/>
      </c>
    </row>
    <row r="6286">
      <c r="A6286" s="24" t="n">
        <v>2020</v>
      </c>
      <c r="B6286" s="24" t="n">
        <v>9</v>
      </c>
      <c r="C6286" s="24" t="n">
        <v>18</v>
      </c>
      <c r="D6286" s="24" t="n">
        <v>21</v>
      </c>
      <c r="E6286" s="24" t="n">
        <v>17.48</v>
      </c>
      <c r="F6286" s="25">
        <f>IF($E6286="","",DATE(IF($A6286="",nominal_year,$A6286),$B6286,$C6286)+($D6286-IF(LEFT(hour_conv,1)="1",1,0))/24)</f>
        <v/>
      </c>
      <c r="G6286" s="26">
        <f>IF(F6286="","",INT(F6286))</f>
        <v/>
      </c>
      <c r="H6286">
        <f>IF(G6286="","",IF(AND(MONTH(G6286)*100+DAY(G6286)&gt;=season_lo,MONTH(G6286)*100+DAY(G6286)&lt;=season_hi),1,0))</f>
        <v/>
      </c>
      <c r="I6286">
        <f>IF(G6286="","",G6286-first_day+1)</f>
        <v/>
      </c>
      <c r="J6286" s="27">
        <f>IF(I6286="","",INDEX(Daily!$J$2:$J$421,I6286))</f>
        <v/>
      </c>
      <c r="K6286" s="27">
        <f>IF(J6286="","",J6286+cat_offset)</f>
        <v/>
      </c>
      <c r="L6286" s="27">
        <f>IF(J6286="","",MAX(0,E6286-J6286)^2)</f>
        <v/>
      </c>
      <c r="M6286" s="27">
        <f>IF(J6286="","",MAX(0,E6286-(J6286+twcdh_off))^2)</f>
        <v/>
      </c>
      <c r="N6286" s="27">
        <f>IF(E6286="","",MAX(0,E6286-swcdh_thr)^2)</f>
        <v/>
      </c>
      <c r="O6286">
        <f>IF(K6286="","",ROUND(E6286-K6286,0))</f>
        <v/>
      </c>
      <c r="P6286">
        <f>IF(O6286="","",IF(O6286&gt;=1,O6286,0))</f>
        <v/>
      </c>
      <c r="Q6286" s="27">
        <f>IF(E6286="","",MAX(0,E6286-22))</f>
        <v/>
      </c>
      <c r="R6286" s="27">
        <f>IF(H6286=1,E6286,"")</f>
        <v/>
      </c>
      <c r="S6286" s="27">
        <f>IF(AND(H6286=1,J6286&lt;&gt;""),E6286-J6286,"")</f>
        <v/>
      </c>
      <c r="T6286">
        <f>IF(G6286="","",MONTH(G6286))</f>
        <v/>
      </c>
    </row>
    <row r="6287">
      <c r="A6287" s="24" t="n">
        <v>2020</v>
      </c>
      <c r="B6287" s="24" t="n">
        <v>9</v>
      </c>
      <c r="C6287" s="24" t="n">
        <v>18</v>
      </c>
      <c r="D6287" s="24" t="n">
        <v>22</v>
      </c>
      <c r="E6287" s="24" t="n">
        <v>17.03</v>
      </c>
      <c r="F6287" s="25">
        <f>IF($E6287="","",DATE(IF($A6287="",nominal_year,$A6287),$B6287,$C6287)+($D6287-IF(LEFT(hour_conv,1)="1",1,0))/24)</f>
        <v/>
      </c>
      <c r="G6287" s="26">
        <f>IF(F6287="","",INT(F6287))</f>
        <v/>
      </c>
      <c r="H6287">
        <f>IF(G6287="","",IF(AND(MONTH(G6287)*100+DAY(G6287)&gt;=season_lo,MONTH(G6287)*100+DAY(G6287)&lt;=season_hi),1,0))</f>
        <v/>
      </c>
      <c r="I6287">
        <f>IF(G6287="","",G6287-first_day+1)</f>
        <v/>
      </c>
      <c r="J6287" s="27">
        <f>IF(I6287="","",INDEX(Daily!$J$2:$J$421,I6287))</f>
        <v/>
      </c>
      <c r="K6287" s="27">
        <f>IF(J6287="","",J6287+cat_offset)</f>
        <v/>
      </c>
      <c r="L6287" s="27">
        <f>IF(J6287="","",MAX(0,E6287-J6287)^2)</f>
        <v/>
      </c>
      <c r="M6287" s="27">
        <f>IF(J6287="","",MAX(0,E6287-(J6287+twcdh_off))^2)</f>
        <v/>
      </c>
      <c r="N6287" s="27">
        <f>IF(E6287="","",MAX(0,E6287-swcdh_thr)^2)</f>
        <v/>
      </c>
      <c r="O6287">
        <f>IF(K6287="","",ROUND(E6287-K6287,0))</f>
        <v/>
      </c>
      <c r="P6287">
        <f>IF(O6287="","",IF(O6287&gt;=1,O6287,0))</f>
        <v/>
      </c>
      <c r="Q6287" s="27">
        <f>IF(E6287="","",MAX(0,E6287-22))</f>
        <v/>
      </c>
      <c r="R6287" s="27">
        <f>IF(H6287=1,E6287,"")</f>
        <v/>
      </c>
      <c r="S6287" s="27">
        <f>IF(AND(H6287=1,J6287&lt;&gt;""),E6287-J6287,"")</f>
        <v/>
      </c>
      <c r="T6287">
        <f>IF(G6287="","",MONTH(G6287))</f>
        <v/>
      </c>
    </row>
    <row r="6288">
      <c r="A6288" s="24" t="n">
        <v>2020</v>
      </c>
      <c r="B6288" s="24" t="n">
        <v>9</v>
      </c>
      <c r="C6288" s="24" t="n">
        <v>18</v>
      </c>
      <c r="D6288" s="24" t="n">
        <v>23</v>
      </c>
      <c r="E6288" s="24" t="n">
        <v>15.68</v>
      </c>
      <c r="F6288" s="25">
        <f>IF($E6288="","",DATE(IF($A6288="",nominal_year,$A6288),$B6288,$C6288)+($D6288-IF(LEFT(hour_conv,1)="1",1,0))/24)</f>
        <v/>
      </c>
      <c r="G6288" s="26">
        <f>IF(F6288="","",INT(F6288))</f>
        <v/>
      </c>
      <c r="H6288">
        <f>IF(G6288="","",IF(AND(MONTH(G6288)*100+DAY(G6288)&gt;=season_lo,MONTH(G6288)*100+DAY(G6288)&lt;=season_hi),1,0))</f>
        <v/>
      </c>
      <c r="I6288">
        <f>IF(G6288="","",G6288-first_day+1)</f>
        <v/>
      </c>
      <c r="J6288" s="27">
        <f>IF(I6288="","",INDEX(Daily!$J$2:$J$421,I6288))</f>
        <v/>
      </c>
      <c r="K6288" s="27">
        <f>IF(J6288="","",J6288+cat_offset)</f>
        <v/>
      </c>
      <c r="L6288" s="27">
        <f>IF(J6288="","",MAX(0,E6288-J6288)^2)</f>
        <v/>
      </c>
      <c r="M6288" s="27">
        <f>IF(J6288="","",MAX(0,E6288-(J6288+twcdh_off))^2)</f>
        <v/>
      </c>
      <c r="N6288" s="27">
        <f>IF(E6288="","",MAX(0,E6288-swcdh_thr)^2)</f>
        <v/>
      </c>
      <c r="O6288">
        <f>IF(K6288="","",ROUND(E6288-K6288,0))</f>
        <v/>
      </c>
      <c r="P6288">
        <f>IF(O6288="","",IF(O6288&gt;=1,O6288,0))</f>
        <v/>
      </c>
      <c r="Q6288" s="27">
        <f>IF(E6288="","",MAX(0,E6288-22))</f>
        <v/>
      </c>
      <c r="R6288" s="27">
        <f>IF(H6288=1,E6288,"")</f>
        <v/>
      </c>
      <c r="S6288" s="27">
        <f>IF(AND(H6288=1,J6288&lt;&gt;""),E6288-J6288,"")</f>
        <v/>
      </c>
      <c r="T6288">
        <f>IF(G6288="","",MONTH(G6288))</f>
        <v/>
      </c>
    </row>
    <row r="6289">
      <c r="A6289" s="24" t="n">
        <v>2020</v>
      </c>
      <c r="B6289" s="24" t="n">
        <v>9</v>
      </c>
      <c r="C6289" s="24" t="n">
        <v>18</v>
      </c>
      <c r="D6289" s="24" t="n">
        <v>24</v>
      </c>
      <c r="E6289" s="24" t="n">
        <v>14.67</v>
      </c>
      <c r="F6289" s="25">
        <f>IF($E6289="","",DATE(IF($A6289="",nominal_year,$A6289),$B6289,$C6289)+($D6289-IF(LEFT(hour_conv,1)="1",1,0))/24)</f>
        <v/>
      </c>
      <c r="G6289" s="26">
        <f>IF(F6289="","",INT(F6289))</f>
        <v/>
      </c>
      <c r="H6289">
        <f>IF(G6289="","",IF(AND(MONTH(G6289)*100+DAY(G6289)&gt;=season_lo,MONTH(G6289)*100+DAY(G6289)&lt;=season_hi),1,0))</f>
        <v/>
      </c>
      <c r="I6289">
        <f>IF(G6289="","",G6289-first_day+1)</f>
        <v/>
      </c>
      <c r="J6289" s="27">
        <f>IF(I6289="","",INDEX(Daily!$J$2:$J$421,I6289))</f>
        <v/>
      </c>
      <c r="K6289" s="27">
        <f>IF(J6289="","",J6289+cat_offset)</f>
        <v/>
      </c>
      <c r="L6289" s="27">
        <f>IF(J6289="","",MAX(0,E6289-J6289)^2)</f>
        <v/>
      </c>
      <c r="M6289" s="27">
        <f>IF(J6289="","",MAX(0,E6289-(J6289+twcdh_off))^2)</f>
        <v/>
      </c>
      <c r="N6289" s="27">
        <f>IF(E6289="","",MAX(0,E6289-swcdh_thr)^2)</f>
        <v/>
      </c>
      <c r="O6289">
        <f>IF(K6289="","",ROUND(E6289-K6289,0))</f>
        <v/>
      </c>
      <c r="P6289">
        <f>IF(O6289="","",IF(O6289&gt;=1,O6289,0))</f>
        <v/>
      </c>
      <c r="Q6289" s="27">
        <f>IF(E6289="","",MAX(0,E6289-22))</f>
        <v/>
      </c>
      <c r="R6289" s="27">
        <f>IF(H6289=1,E6289,"")</f>
        <v/>
      </c>
      <c r="S6289" s="27">
        <f>IF(AND(H6289=1,J6289&lt;&gt;""),E6289-J6289,"")</f>
        <v/>
      </c>
      <c r="T6289">
        <f>IF(G6289="","",MONTH(G6289))</f>
        <v/>
      </c>
    </row>
    <row r="6290">
      <c r="A6290" s="24" t="n">
        <v>2020</v>
      </c>
      <c r="B6290" s="24" t="n">
        <v>9</v>
      </c>
      <c r="C6290" s="24" t="n">
        <v>19</v>
      </c>
      <c r="D6290" s="24" t="n">
        <v>1</v>
      </c>
      <c r="E6290" s="24" t="n">
        <v>14.87</v>
      </c>
      <c r="F6290" s="25">
        <f>IF($E6290="","",DATE(IF($A6290="",nominal_year,$A6290),$B6290,$C6290)+($D6290-IF(LEFT(hour_conv,1)="1",1,0))/24)</f>
        <v/>
      </c>
      <c r="G6290" s="26">
        <f>IF(F6290="","",INT(F6290))</f>
        <v/>
      </c>
      <c r="H6290">
        <f>IF(G6290="","",IF(AND(MONTH(G6290)*100+DAY(G6290)&gt;=season_lo,MONTH(G6290)*100+DAY(G6290)&lt;=season_hi),1,0))</f>
        <v/>
      </c>
      <c r="I6290">
        <f>IF(G6290="","",G6290-first_day+1)</f>
        <v/>
      </c>
      <c r="J6290" s="27">
        <f>IF(I6290="","",INDEX(Daily!$J$2:$J$421,I6290))</f>
        <v/>
      </c>
      <c r="K6290" s="27">
        <f>IF(J6290="","",J6290+cat_offset)</f>
        <v/>
      </c>
      <c r="L6290" s="27">
        <f>IF(J6290="","",MAX(0,E6290-J6290)^2)</f>
        <v/>
      </c>
      <c r="M6290" s="27">
        <f>IF(J6290="","",MAX(0,E6290-(J6290+twcdh_off))^2)</f>
        <v/>
      </c>
      <c r="N6290" s="27">
        <f>IF(E6290="","",MAX(0,E6290-swcdh_thr)^2)</f>
        <v/>
      </c>
      <c r="O6290">
        <f>IF(K6290="","",ROUND(E6290-K6290,0))</f>
        <v/>
      </c>
      <c r="P6290">
        <f>IF(O6290="","",IF(O6290&gt;=1,O6290,0))</f>
        <v/>
      </c>
      <c r="Q6290" s="27">
        <f>IF(E6290="","",MAX(0,E6290-22))</f>
        <v/>
      </c>
      <c r="R6290" s="27">
        <f>IF(H6290=1,E6290,"")</f>
        <v/>
      </c>
      <c r="S6290" s="27">
        <f>IF(AND(H6290=1,J6290&lt;&gt;""),E6290-J6290,"")</f>
        <v/>
      </c>
      <c r="T6290">
        <f>IF(G6290="","",MONTH(G6290))</f>
        <v/>
      </c>
    </row>
    <row r="6291">
      <c r="A6291" s="24" t="n">
        <v>2020</v>
      </c>
      <c r="B6291" s="24" t="n">
        <v>9</v>
      </c>
      <c r="C6291" s="24" t="n">
        <v>19</v>
      </c>
      <c r="D6291" s="24" t="n">
        <v>2</v>
      </c>
      <c r="E6291" s="24" t="n">
        <v>12.5</v>
      </c>
      <c r="F6291" s="25">
        <f>IF($E6291="","",DATE(IF($A6291="",nominal_year,$A6291),$B6291,$C6291)+($D6291-IF(LEFT(hour_conv,1)="1",1,0))/24)</f>
        <v/>
      </c>
      <c r="G6291" s="26">
        <f>IF(F6291="","",INT(F6291))</f>
        <v/>
      </c>
      <c r="H6291">
        <f>IF(G6291="","",IF(AND(MONTH(G6291)*100+DAY(G6291)&gt;=season_lo,MONTH(G6291)*100+DAY(G6291)&lt;=season_hi),1,0))</f>
        <v/>
      </c>
      <c r="I6291">
        <f>IF(G6291="","",G6291-first_day+1)</f>
        <v/>
      </c>
      <c r="J6291" s="27">
        <f>IF(I6291="","",INDEX(Daily!$J$2:$J$421,I6291))</f>
        <v/>
      </c>
      <c r="K6291" s="27">
        <f>IF(J6291="","",J6291+cat_offset)</f>
        <v/>
      </c>
      <c r="L6291" s="27">
        <f>IF(J6291="","",MAX(0,E6291-J6291)^2)</f>
        <v/>
      </c>
      <c r="M6291" s="27">
        <f>IF(J6291="","",MAX(0,E6291-(J6291+twcdh_off))^2)</f>
        <v/>
      </c>
      <c r="N6291" s="27">
        <f>IF(E6291="","",MAX(0,E6291-swcdh_thr)^2)</f>
        <v/>
      </c>
      <c r="O6291">
        <f>IF(K6291="","",ROUND(E6291-K6291,0))</f>
        <v/>
      </c>
      <c r="P6291">
        <f>IF(O6291="","",IF(O6291&gt;=1,O6291,0))</f>
        <v/>
      </c>
      <c r="Q6291" s="27">
        <f>IF(E6291="","",MAX(0,E6291-22))</f>
        <v/>
      </c>
      <c r="R6291" s="27">
        <f>IF(H6291=1,E6291,"")</f>
        <v/>
      </c>
      <c r="S6291" s="27">
        <f>IF(AND(H6291=1,J6291&lt;&gt;""),E6291-J6291,"")</f>
        <v/>
      </c>
      <c r="T6291">
        <f>IF(G6291="","",MONTH(G6291))</f>
        <v/>
      </c>
    </row>
    <row r="6292">
      <c r="A6292" s="24" t="n">
        <v>2020</v>
      </c>
      <c r="B6292" s="24" t="n">
        <v>9</v>
      </c>
      <c r="C6292" s="24" t="n">
        <v>19</v>
      </c>
      <c r="D6292" s="24" t="n">
        <v>3</v>
      </c>
      <c r="E6292" s="24" t="n">
        <v>12.69</v>
      </c>
      <c r="F6292" s="25">
        <f>IF($E6292="","",DATE(IF($A6292="",nominal_year,$A6292),$B6292,$C6292)+($D6292-IF(LEFT(hour_conv,1)="1",1,0))/24)</f>
        <v/>
      </c>
      <c r="G6292" s="26">
        <f>IF(F6292="","",INT(F6292))</f>
        <v/>
      </c>
      <c r="H6292">
        <f>IF(G6292="","",IF(AND(MONTH(G6292)*100+DAY(G6292)&gt;=season_lo,MONTH(G6292)*100+DAY(G6292)&lt;=season_hi),1,0))</f>
        <v/>
      </c>
      <c r="I6292">
        <f>IF(G6292="","",G6292-first_day+1)</f>
        <v/>
      </c>
      <c r="J6292" s="27">
        <f>IF(I6292="","",INDEX(Daily!$J$2:$J$421,I6292))</f>
        <v/>
      </c>
      <c r="K6292" s="27">
        <f>IF(J6292="","",J6292+cat_offset)</f>
        <v/>
      </c>
      <c r="L6292" s="27">
        <f>IF(J6292="","",MAX(0,E6292-J6292)^2)</f>
        <v/>
      </c>
      <c r="M6292" s="27">
        <f>IF(J6292="","",MAX(0,E6292-(J6292+twcdh_off))^2)</f>
        <v/>
      </c>
      <c r="N6292" s="27">
        <f>IF(E6292="","",MAX(0,E6292-swcdh_thr)^2)</f>
        <v/>
      </c>
      <c r="O6292">
        <f>IF(K6292="","",ROUND(E6292-K6292,0))</f>
        <v/>
      </c>
      <c r="P6292">
        <f>IF(O6292="","",IF(O6292&gt;=1,O6292,0))</f>
        <v/>
      </c>
      <c r="Q6292" s="27">
        <f>IF(E6292="","",MAX(0,E6292-22))</f>
        <v/>
      </c>
      <c r="R6292" s="27">
        <f>IF(H6292=1,E6292,"")</f>
        <v/>
      </c>
      <c r="S6292" s="27">
        <f>IF(AND(H6292=1,J6292&lt;&gt;""),E6292-J6292,"")</f>
        <v/>
      </c>
      <c r="T6292">
        <f>IF(G6292="","",MONTH(G6292))</f>
        <v/>
      </c>
    </row>
    <row r="6293">
      <c r="A6293" s="24" t="n">
        <v>2020</v>
      </c>
      <c r="B6293" s="24" t="n">
        <v>9</v>
      </c>
      <c r="C6293" s="24" t="n">
        <v>19</v>
      </c>
      <c r="D6293" s="24" t="n">
        <v>4</v>
      </c>
      <c r="E6293" s="24" t="n">
        <v>12.1</v>
      </c>
      <c r="F6293" s="25">
        <f>IF($E6293="","",DATE(IF($A6293="",nominal_year,$A6293),$B6293,$C6293)+($D6293-IF(LEFT(hour_conv,1)="1",1,0))/24)</f>
        <v/>
      </c>
      <c r="G6293" s="26">
        <f>IF(F6293="","",INT(F6293))</f>
        <v/>
      </c>
      <c r="H6293">
        <f>IF(G6293="","",IF(AND(MONTH(G6293)*100+DAY(G6293)&gt;=season_lo,MONTH(G6293)*100+DAY(G6293)&lt;=season_hi),1,0))</f>
        <v/>
      </c>
      <c r="I6293">
        <f>IF(G6293="","",G6293-first_day+1)</f>
        <v/>
      </c>
      <c r="J6293" s="27">
        <f>IF(I6293="","",INDEX(Daily!$J$2:$J$421,I6293))</f>
        <v/>
      </c>
      <c r="K6293" s="27">
        <f>IF(J6293="","",J6293+cat_offset)</f>
        <v/>
      </c>
      <c r="L6293" s="27">
        <f>IF(J6293="","",MAX(0,E6293-J6293)^2)</f>
        <v/>
      </c>
      <c r="M6293" s="27">
        <f>IF(J6293="","",MAX(0,E6293-(J6293+twcdh_off))^2)</f>
        <v/>
      </c>
      <c r="N6293" s="27">
        <f>IF(E6293="","",MAX(0,E6293-swcdh_thr)^2)</f>
        <v/>
      </c>
      <c r="O6293">
        <f>IF(K6293="","",ROUND(E6293-K6293,0))</f>
        <v/>
      </c>
      <c r="P6293">
        <f>IF(O6293="","",IF(O6293&gt;=1,O6293,0))</f>
        <v/>
      </c>
      <c r="Q6293" s="27">
        <f>IF(E6293="","",MAX(0,E6293-22))</f>
        <v/>
      </c>
      <c r="R6293" s="27">
        <f>IF(H6293=1,E6293,"")</f>
        <v/>
      </c>
      <c r="S6293" s="27">
        <f>IF(AND(H6293=1,J6293&lt;&gt;""),E6293-J6293,"")</f>
        <v/>
      </c>
      <c r="T6293">
        <f>IF(G6293="","",MONTH(G6293))</f>
        <v/>
      </c>
    </row>
    <row r="6294">
      <c r="A6294" s="24" t="n">
        <v>2020</v>
      </c>
      <c r="B6294" s="24" t="n">
        <v>9</v>
      </c>
      <c r="C6294" s="24" t="n">
        <v>19</v>
      </c>
      <c r="D6294" s="24" t="n">
        <v>5</v>
      </c>
      <c r="E6294" s="24" t="n">
        <v>12.83</v>
      </c>
      <c r="F6294" s="25">
        <f>IF($E6294="","",DATE(IF($A6294="",nominal_year,$A6294),$B6294,$C6294)+($D6294-IF(LEFT(hour_conv,1)="1",1,0))/24)</f>
        <v/>
      </c>
      <c r="G6294" s="26">
        <f>IF(F6294="","",INT(F6294))</f>
        <v/>
      </c>
      <c r="H6294">
        <f>IF(G6294="","",IF(AND(MONTH(G6294)*100+DAY(G6294)&gt;=season_lo,MONTH(G6294)*100+DAY(G6294)&lt;=season_hi),1,0))</f>
        <v/>
      </c>
      <c r="I6294">
        <f>IF(G6294="","",G6294-first_day+1)</f>
        <v/>
      </c>
      <c r="J6294" s="27">
        <f>IF(I6294="","",INDEX(Daily!$J$2:$J$421,I6294))</f>
        <v/>
      </c>
      <c r="K6294" s="27">
        <f>IF(J6294="","",J6294+cat_offset)</f>
        <v/>
      </c>
      <c r="L6294" s="27">
        <f>IF(J6294="","",MAX(0,E6294-J6294)^2)</f>
        <v/>
      </c>
      <c r="M6294" s="27">
        <f>IF(J6294="","",MAX(0,E6294-(J6294+twcdh_off))^2)</f>
        <v/>
      </c>
      <c r="N6294" s="27">
        <f>IF(E6294="","",MAX(0,E6294-swcdh_thr)^2)</f>
        <v/>
      </c>
      <c r="O6294">
        <f>IF(K6294="","",ROUND(E6294-K6294,0))</f>
        <v/>
      </c>
      <c r="P6294">
        <f>IF(O6294="","",IF(O6294&gt;=1,O6294,0))</f>
        <v/>
      </c>
      <c r="Q6294" s="27">
        <f>IF(E6294="","",MAX(0,E6294-22))</f>
        <v/>
      </c>
      <c r="R6294" s="27">
        <f>IF(H6294=1,E6294,"")</f>
        <v/>
      </c>
      <c r="S6294" s="27">
        <f>IF(AND(H6294=1,J6294&lt;&gt;""),E6294-J6294,"")</f>
        <v/>
      </c>
      <c r="T6294">
        <f>IF(G6294="","",MONTH(G6294))</f>
        <v/>
      </c>
    </row>
    <row r="6295">
      <c r="A6295" s="24" t="n">
        <v>2020</v>
      </c>
      <c r="B6295" s="24" t="n">
        <v>9</v>
      </c>
      <c r="C6295" s="24" t="n">
        <v>19</v>
      </c>
      <c r="D6295" s="24" t="n">
        <v>6</v>
      </c>
      <c r="E6295" s="24" t="n">
        <v>13.26</v>
      </c>
      <c r="F6295" s="25">
        <f>IF($E6295="","",DATE(IF($A6295="",nominal_year,$A6295),$B6295,$C6295)+($D6295-IF(LEFT(hour_conv,1)="1",1,0))/24)</f>
        <v/>
      </c>
      <c r="G6295" s="26">
        <f>IF(F6295="","",INT(F6295))</f>
        <v/>
      </c>
      <c r="H6295">
        <f>IF(G6295="","",IF(AND(MONTH(G6295)*100+DAY(G6295)&gt;=season_lo,MONTH(G6295)*100+DAY(G6295)&lt;=season_hi),1,0))</f>
        <v/>
      </c>
      <c r="I6295">
        <f>IF(G6295="","",G6295-first_day+1)</f>
        <v/>
      </c>
      <c r="J6295" s="27">
        <f>IF(I6295="","",INDEX(Daily!$J$2:$J$421,I6295))</f>
        <v/>
      </c>
      <c r="K6295" s="27">
        <f>IF(J6295="","",J6295+cat_offset)</f>
        <v/>
      </c>
      <c r="L6295" s="27">
        <f>IF(J6295="","",MAX(0,E6295-J6295)^2)</f>
        <v/>
      </c>
      <c r="M6295" s="27">
        <f>IF(J6295="","",MAX(0,E6295-(J6295+twcdh_off))^2)</f>
        <v/>
      </c>
      <c r="N6295" s="27">
        <f>IF(E6295="","",MAX(0,E6295-swcdh_thr)^2)</f>
        <v/>
      </c>
      <c r="O6295">
        <f>IF(K6295="","",ROUND(E6295-K6295,0))</f>
        <v/>
      </c>
      <c r="P6295">
        <f>IF(O6295="","",IF(O6295&gt;=1,O6295,0))</f>
        <v/>
      </c>
      <c r="Q6295" s="27">
        <f>IF(E6295="","",MAX(0,E6295-22))</f>
        <v/>
      </c>
      <c r="R6295" s="27">
        <f>IF(H6295=1,E6295,"")</f>
        <v/>
      </c>
      <c r="S6295" s="27">
        <f>IF(AND(H6295=1,J6295&lt;&gt;""),E6295-J6295,"")</f>
        <v/>
      </c>
      <c r="T6295">
        <f>IF(G6295="","",MONTH(G6295))</f>
        <v/>
      </c>
    </row>
    <row r="6296">
      <c r="A6296" s="24" t="n">
        <v>2020</v>
      </c>
      <c r="B6296" s="24" t="n">
        <v>9</v>
      </c>
      <c r="C6296" s="24" t="n">
        <v>19</v>
      </c>
      <c r="D6296" s="24" t="n">
        <v>7</v>
      </c>
      <c r="E6296" s="24" t="n">
        <v>15.49</v>
      </c>
      <c r="F6296" s="25">
        <f>IF($E6296="","",DATE(IF($A6296="",nominal_year,$A6296),$B6296,$C6296)+($D6296-IF(LEFT(hour_conv,1)="1",1,0))/24)</f>
        <v/>
      </c>
      <c r="G6296" s="26">
        <f>IF(F6296="","",INT(F6296))</f>
        <v/>
      </c>
      <c r="H6296">
        <f>IF(G6296="","",IF(AND(MONTH(G6296)*100+DAY(G6296)&gt;=season_lo,MONTH(G6296)*100+DAY(G6296)&lt;=season_hi),1,0))</f>
        <v/>
      </c>
      <c r="I6296">
        <f>IF(G6296="","",G6296-first_day+1)</f>
        <v/>
      </c>
      <c r="J6296" s="27">
        <f>IF(I6296="","",INDEX(Daily!$J$2:$J$421,I6296))</f>
        <v/>
      </c>
      <c r="K6296" s="27">
        <f>IF(J6296="","",J6296+cat_offset)</f>
        <v/>
      </c>
      <c r="L6296" s="27">
        <f>IF(J6296="","",MAX(0,E6296-J6296)^2)</f>
        <v/>
      </c>
      <c r="M6296" s="27">
        <f>IF(J6296="","",MAX(0,E6296-(J6296+twcdh_off))^2)</f>
        <v/>
      </c>
      <c r="N6296" s="27">
        <f>IF(E6296="","",MAX(0,E6296-swcdh_thr)^2)</f>
        <v/>
      </c>
      <c r="O6296">
        <f>IF(K6296="","",ROUND(E6296-K6296,0))</f>
        <v/>
      </c>
      <c r="P6296">
        <f>IF(O6296="","",IF(O6296&gt;=1,O6296,0))</f>
        <v/>
      </c>
      <c r="Q6296" s="27">
        <f>IF(E6296="","",MAX(0,E6296-22))</f>
        <v/>
      </c>
      <c r="R6296" s="27">
        <f>IF(H6296=1,E6296,"")</f>
        <v/>
      </c>
      <c r="S6296" s="27">
        <f>IF(AND(H6296=1,J6296&lt;&gt;""),E6296-J6296,"")</f>
        <v/>
      </c>
      <c r="T6296">
        <f>IF(G6296="","",MONTH(G6296))</f>
        <v/>
      </c>
    </row>
    <row r="6297">
      <c r="A6297" s="24" t="n">
        <v>2020</v>
      </c>
      <c r="B6297" s="24" t="n">
        <v>9</v>
      </c>
      <c r="C6297" s="24" t="n">
        <v>19</v>
      </c>
      <c r="D6297" s="24" t="n">
        <v>8</v>
      </c>
      <c r="E6297" s="24" t="n">
        <v>14.93</v>
      </c>
      <c r="F6297" s="25">
        <f>IF($E6297="","",DATE(IF($A6297="",nominal_year,$A6297),$B6297,$C6297)+($D6297-IF(LEFT(hour_conv,1)="1",1,0))/24)</f>
        <v/>
      </c>
      <c r="G6297" s="26">
        <f>IF(F6297="","",INT(F6297))</f>
        <v/>
      </c>
      <c r="H6297">
        <f>IF(G6297="","",IF(AND(MONTH(G6297)*100+DAY(G6297)&gt;=season_lo,MONTH(G6297)*100+DAY(G6297)&lt;=season_hi),1,0))</f>
        <v/>
      </c>
      <c r="I6297">
        <f>IF(G6297="","",G6297-first_day+1)</f>
        <v/>
      </c>
      <c r="J6297" s="27">
        <f>IF(I6297="","",INDEX(Daily!$J$2:$J$421,I6297))</f>
        <v/>
      </c>
      <c r="K6297" s="27">
        <f>IF(J6297="","",J6297+cat_offset)</f>
        <v/>
      </c>
      <c r="L6297" s="27">
        <f>IF(J6297="","",MAX(0,E6297-J6297)^2)</f>
        <v/>
      </c>
      <c r="M6297" s="27">
        <f>IF(J6297="","",MAX(0,E6297-(J6297+twcdh_off))^2)</f>
        <v/>
      </c>
      <c r="N6297" s="27">
        <f>IF(E6297="","",MAX(0,E6297-swcdh_thr)^2)</f>
        <v/>
      </c>
      <c r="O6297">
        <f>IF(K6297="","",ROUND(E6297-K6297,0))</f>
        <v/>
      </c>
      <c r="P6297">
        <f>IF(O6297="","",IF(O6297&gt;=1,O6297,0))</f>
        <v/>
      </c>
      <c r="Q6297" s="27">
        <f>IF(E6297="","",MAX(0,E6297-22))</f>
        <v/>
      </c>
      <c r="R6297" s="27">
        <f>IF(H6297=1,E6297,"")</f>
        <v/>
      </c>
      <c r="S6297" s="27">
        <f>IF(AND(H6297=1,J6297&lt;&gt;""),E6297-J6297,"")</f>
        <v/>
      </c>
      <c r="T6297">
        <f>IF(G6297="","",MONTH(G6297))</f>
        <v/>
      </c>
    </row>
    <row r="6298">
      <c r="A6298" s="24" t="n">
        <v>2020</v>
      </c>
      <c r="B6298" s="24" t="n">
        <v>9</v>
      </c>
      <c r="C6298" s="24" t="n">
        <v>19</v>
      </c>
      <c r="D6298" s="24" t="n">
        <v>9</v>
      </c>
      <c r="E6298" s="24" t="n">
        <v>16.46</v>
      </c>
      <c r="F6298" s="25">
        <f>IF($E6298="","",DATE(IF($A6298="",nominal_year,$A6298),$B6298,$C6298)+($D6298-IF(LEFT(hour_conv,1)="1",1,0))/24)</f>
        <v/>
      </c>
      <c r="G6298" s="26">
        <f>IF(F6298="","",INT(F6298))</f>
        <v/>
      </c>
      <c r="H6298">
        <f>IF(G6298="","",IF(AND(MONTH(G6298)*100+DAY(G6298)&gt;=season_lo,MONTH(G6298)*100+DAY(G6298)&lt;=season_hi),1,0))</f>
        <v/>
      </c>
      <c r="I6298">
        <f>IF(G6298="","",G6298-first_day+1)</f>
        <v/>
      </c>
      <c r="J6298" s="27">
        <f>IF(I6298="","",INDEX(Daily!$J$2:$J$421,I6298))</f>
        <v/>
      </c>
      <c r="K6298" s="27">
        <f>IF(J6298="","",J6298+cat_offset)</f>
        <v/>
      </c>
      <c r="L6298" s="27">
        <f>IF(J6298="","",MAX(0,E6298-J6298)^2)</f>
        <v/>
      </c>
      <c r="M6298" s="27">
        <f>IF(J6298="","",MAX(0,E6298-(J6298+twcdh_off))^2)</f>
        <v/>
      </c>
      <c r="N6298" s="27">
        <f>IF(E6298="","",MAX(0,E6298-swcdh_thr)^2)</f>
        <v/>
      </c>
      <c r="O6298">
        <f>IF(K6298="","",ROUND(E6298-K6298,0))</f>
        <v/>
      </c>
      <c r="P6298">
        <f>IF(O6298="","",IF(O6298&gt;=1,O6298,0))</f>
        <v/>
      </c>
      <c r="Q6298" s="27">
        <f>IF(E6298="","",MAX(0,E6298-22))</f>
        <v/>
      </c>
      <c r="R6298" s="27">
        <f>IF(H6298=1,E6298,"")</f>
        <v/>
      </c>
      <c r="S6298" s="27">
        <f>IF(AND(H6298=1,J6298&lt;&gt;""),E6298-J6298,"")</f>
        <v/>
      </c>
      <c r="T6298">
        <f>IF(G6298="","",MONTH(G6298))</f>
        <v/>
      </c>
    </row>
    <row r="6299">
      <c r="A6299" s="24" t="n">
        <v>2020</v>
      </c>
      <c r="B6299" s="24" t="n">
        <v>9</v>
      </c>
      <c r="C6299" s="24" t="n">
        <v>19</v>
      </c>
      <c r="D6299" s="24" t="n">
        <v>10</v>
      </c>
      <c r="E6299" s="24" t="n">
        <v>17.29</v>
      </c>
      <c r="F6299" s="25">
        <f>IF($E6299="","",DATE(IF($A6299="",nominal_year,$A6299),$B6299,$C6299)+($D6299-IF(LEFT(hour_conv,1)="1",1,0))/24)</f>
        <v/>
      </c>
      <c r="G6299" s="26">
        <f>IF(F6299="","",INT(F6299))</f>
        <v/>
      </c>
      <c r="H6299">
        <f>IF(G6299="","",IF(AND(MONTH(G6299)*100+DAY(G6299)&gt;=season_lo,MONTH(G6299)*100+DAY(G6299)&lt;=season_hi),1,0))</f>
        <v/>
      </c>
      <c r="I6299">
        <f>IF(G6299="","",G6299-first_day+1)</f>
        <v/>
      </c>
      <c r="J6299" s="27">
        <f>IF(I6299="","",INDEX(Daily!$J$2:$J$421,I6299))</f>
        <v/>
      </c>
      <c r="K6299" s="27">
        <f>IF(J6299="","",J6299+cat_offset)</f>
        <v/>
      </c>
      <c r="L6299" s="27">
        <f>IF(J6299="","",MAX(0,E6299-J6299)^2)</f>
        <v/>
      </c>
      <c r="M6299" s="27">
        <f>IF(J6299="","",MAX(0,E6299-(J6299+twcdh_off))^2)</f>
        <v/>
      </c>
      <c r="N6299" s="27">
        <f>IF(E6299="","",MAX(0,E6299-swcdh_thr)^2)</f>
        <v/>
      </c>
      <c r="O6299">
        <f>IF(K6299="","",ROUND(E6299-K6299,0))</f>
        <v/>
      </c>
      <c r="P6299">
        <f>IF(O6299="","",IF(O6299&gt;=1,O6299,0))</f>
        <v/>
      </c>
      <c r="Q6299" s="27">
        <f>IF(E6299="","",MAX(0,E6299-22))</f>
        <v/>
      </c>
      <c r="R6299" s="27">
        <f>IF(H6299=1,E6299,"")</f>
        <v/>
      </c>
      <c r="S6299" s="27">
        <f>IF(AND(H6299=1,J6299&lt;&gt;""),E6299-J6299,"")</f>
        <v/>
      </c>
      <c r="T6299">
        <f>IF(G6299="","",MONTH(G6299))</f>
        <v/>
      </c>
    </row>
    <row r="6300">
      <c r="A6300" s="24" t="n">
        <v>2020</v>
      </c>
      <c r="B6300" s="24" t="n">
        <v>9</v>
      </c>
      <c r="C6300" s="24" t="n">
        <v>19</v>
      </c>
      <c r="D6300" s="24" t="n">
        <v>11</v>
      </c>
      <c r="E6300" s="24" t="n">
        <v>17.63</v>
      </c>
      <c r="F6300" s="25">
        <f>IF($E6300="","",DATE(IF($A6300="",nominal_year,$A6300),$B6300,$C6300)+($D6300-IF(LEFT(hour_conv,1)="1",1,0))/24)</f>
        <v/>
      </c>
      <c r="G6300" s="26">
        <f>IF(F6300="","",INT(F6300))</f>
        <v/>
      </c>
      <c r="H6300">
        <f>IF(G6300="","",IF(AND(MONTH(G6300)*100+DAY(G6300)&gt;=season_lo,MONTH(G6300)*100+DAY(G6300)&lt;=season_hi),1,0))</f>
        <v/>
      </c>
      <c r="I6300">
        <f>IF(G6300="","",G6300-first_day+1)</f>
        <v/>
      </c>
      <c r="J6300" s="27">
        <f>IF(I6300="","",INDEX(Daily!$J$2:$J$421,I6300))</f>
        <v/>
      </c>
      <c r="K6300" s="27">
        <f>IF(J6300="","",J6300+cat_offset)</f>
        <v/>
      </c>
      <c r="L6300" s="27">
        <f>IF(J6300="","",MAX(0,E6300-J6300)^2)</f>
        <v/>
      </c>
      <c r="M6300" s="27">
        <f>IF(J6300="","",MAX(0,E6300-(J6300+twcdh_off))^2)</f>
        <v/>
      </c>
      <c r="N6300" s="27">
        <f>IF(E6300="","",MAX(0,E6300-swcdh_thr)^2)</f>
        <v/>
      </c>
      <c r="O6300">
        <f>IF(K6300="","",ROUND(E6300-K6300,0))</f>
        <v/>
      </c>
      <c r="P6300">
        <f>IF(O6300="","",IF(O6300&gt;=1,O6300,0))</f>
        <v/>
      </c>
      <c r="Q6300" s="27">
        <f>IF(E6300="","",MAX(0,E6300-22))</f>
        <v/>
      </c>
      <c r="R6300" s="27">
        <f>IF(H6300=1,E6300,"")</f>
        <v/>
      </c>
      <c r="S6300" s="27">
        <f>IF(AND(H6300=1,J6300&lt;&gt;""),E6300-J6300,"")</f>
        <v/>
      </c>
      <c r="T6300">
        <f>IF(G6300="","",MONTH(G6300))</f>
        <v/>
      </c>
    </row>
    <row r="6301">
      <c r="A6301" s="24" t="n">
        <v>2020</v>
      </c>
      <c r="B6301" s="24" t="n">
        <v>9</v>
      </c>
      <c r="C6301" s="24" t="n">
        <v>19</v>
      </c>
      <c r="D6301" s="24" t="n">
        <v>12</v>
      </c>
      <c r="E6301" s="24" t="n">
        <v>18.95</v>
      </c>
      <c r="F6301" s="25">
        <f>IF($E6301="","",DATE(IF($A6301="",nominal_year,$A6301),$B6301,$C6301)+($D6301-IF(LEFT(hour_conv,1)="1",1,0))/24)</f>
        <v/>
      </c>
      <c r="G6301" s="26">
        <f>IF(F6301="","",INT(F6301))</f>
        <v/>
      </c>
      <c r="H6301">
        <f>IF(G6301="","",IF(AND(MONTH(G6301)*100+DAY(G6301)&gt;=season_lo,MONTH(G6301)*100+DAY(G6301)&lt;=season_hi),1,0))</f>
        <v/>
      </c>
      <c r="I6301">
        <f>IF(G6301="","",G6301-first_day+1)</f>
        <v/>
      </c>
      <c r="J6301" s="27">
        <f>IF(I6301="","",INDEX(Daily!$J$2:$J$421,I6301))</f>
        <v/>
      </c>
      <c r="K6301" s="27">
        <f>IF(J6301="","",J6301+cat_offset)</f>
        <v/>
      </c>
      <c r="L6301" s="27">
        <f>IF(J6301="","",MAX(0,E6301-J6301)^2)</f>
        <v/>
      </c>
      <c r="M6301" s="27">
        <f>IF(J6301="","",MAX(0,E6301-(J6301+twcdh_off))^2)</f>
        <v/>
      </c>
      <c r="N6301" s="27">
        <f>IF(E6301="","",MAX(0,E6301-swcdh_thr)^2)</f>
        <v/>
      </c>
      <c r="O6301">
        <f>IF(K6301="","",ROUND(E6301-K6301,0))</f>
        <v/>
      </c>
      <c r="P6301">
        <f>IF(O6301="","",IF(O6301&gt;=1,O6301,0))</f>
        <v/>
      </c>
      <c r="Q6301" s="27">
        <f>IF(E6301="","",MAX(0,E6301-22))</f>
        <v/>
      </c>
      <c r="R6301" s="27">
        <f>IF(H6301=1,E6301,"")</f>
        <v/>
      </c>
      <c r="S6301" s="27">
        <f>IF(AND(H6301=1,J6301&lt;&gt;""),E6301-J6301,"")</f>
        <v/>
      </c>
      <c r="T6301">
        <f>IF(G6301="","",MONTH(G6301))</f>
        <v/>
      </c>
    </row>
    <row r="6302">
      <c r="A6302" s="24" t="n">
        <v>2020</v>
      </c>
      <c r="B6302" s="24" t="n">
        <v>9</v>
      </c>
      <c r="C6302" s="24" t="n">
        <v>19</v>
      </c>
      <c r="D6302" s="24" t="n">
        <v>13</v>
      </c>
      <c r="E6302" s="24" t="n">
        <v>20.23</v>
      </c>
      <c r="F6302" s="25">
        <f>IF($E6302="","",DATE(IF($A6302="",nominal_year,$A6302),$B6302,$C6302)+($D6302-IF(LEFT(hour_conv,1)="1",1,0))/24)</f>
        <v/>
      </c>
      <c r="G6302" s="26">
        <f>IF(F6302="","",INT(F6302))</f>
        <v/>
      </c>
      <c r="H6302">
        <f>IF(G6302="","",IF(AND(MONTH(G6302)*100+DAY(G6302)&gt;=season_lo,MONTH(G6302)*100+DAY(G6302)&lt;=season_hi),1,0))</f>
        <v/>
      </c>
      <c r="I6302">
        <f>IF(G6302="","",G6302-first_day+1)</f>
        <v/>
      </c>
      <c r="J6302" s="27">
        <f>IF(I6302="","",INDEX(Daily!$J$2:$J$421,I6302))</f>
        <v/>
      </c>
      <c r="K6302" s="27">
        <f>IF(J6302="","",J6302+cat_offset)</f>
        <v/>
      </c>
      <c r="L6302" s="27">
        <f>IF(J6302="","",MAX(0,E6302-J6302)^2)</f>
        <v/>
      </c>
      <c r="M6302" s="27">
        <f>IF(J6302="","",MAX(0,E6302-(J6302+twcdh_off))^2)</f>
        <v/>
      </c>
      <c r="N6302" s="27">
        <f>IF(E6302="","",MAX(0,E6302-swcdh_thr)^2)</f>
        <v/>
      </c>
      <c r="O6302">
        <f>IF(K6302="","",ROUND(E6302-K6302,0))</f>
        <v/>
      </c>
      <c r="P6302">
        <f>IF(O6302="","",IF(O6302&gt;=1,O6302,0))</f>
        <v/>
      </c>
      <c r="Q6302" s="27">
        <f>IF(E6302="","",MAX(0,E6302-22))</f>
        <v/>
      </c>
      <c r="R6302" s="27">
        <f>IF(H6302=1,E6302,"")</f>
        <v/>
      </c>
      <c r="S6302" s="27">
        <f>IF(AND(H6302=1,J6302&lt;&gt;""),E6302-J6302,"")</f>
        <v/>
      </c>
      <c r="T6302">
        <f>IF(G6302="","",MONTH(G6302))</f>
        <v/>
      </c>
    </row>
    <row r="6303">
      <c r="A6303" s="24" t="n">
        <v>2020</v>
      </c>
      <c r="B6303" s="24" t="n">
        <v>9</v>
      </c>
      <c r="C6303" s="24" t="n">
        <v>19</v>
      </c>
      <c r="D6303" s="24" t="n">
        <v>14</v>
      </c>
      <c r="E6303" s="24" t="n">
        <v>20.27</v>
      </c>
      <c r="F6303" s="25">
        <f>IF($E6303="","",DATE(IF($A6303="",nominal_year,$A6303),$B6303,$C6303)+($D6303-IF(LEFT(hour_conv,1)="1",1,0))/24)</f>
        <v/>
      </c>
      <c r="G6303" s="26">
        <f>IF(F6303="","",INT(F6303))</f>
        <v/>
      </c>
      <c r="H6303">
        <f>IF(G6303="","",IF(AND(MONTH(G6303)*100+DAY(G6303)&gt;=season_lo,MONTH(G6303)*100+DAY(G6303)&lt;=season_hi),1,0))</f>
        <v/>
      </c>
      <c r="I6303">
        <f>IF(G6303="","",G6303-first_day+1)</f>
        <v/>
      </c>
      <c r="J6303" s="27">
        <f>IF(I6303="","",INDEX(Daily!$J$2:$J$421,I6303))</f>
        <v/>
      </c>
      <c r="K6303" s="27">
        <f>IF(J6303="","",J6303+cat_offset)</f>
        <v/>
      </c>
      <c r="L6303" s="27">
        <f>IF(J6303="","",MAX(0,E6303-J6303)^2)</f>
        <v/>
      </c>
      <c r="M6303" s="27">
        <f>IF(J6303="","",MAX(0,E6303-(J6303+twcdh_off))^2)</f>
        <v/>
      </c>
      <c r="N6303" s="27">
        <f>IF(E6303="","",MAX(0,E6303-swcdh_thr)^2)</f>
        <v/>
      </c>
      <c r="O6303">
        <f>IF(K6303="","",ROUND(E6303-K6303,0))</f>
        <v/>
      </c>
      <c r="P6303">
        <f>IF(O6303="","",IF(O6303&gt;=1,O6303,0))</f>
        <v/>
      </c>
      <c r="Q6303" s="27">
        <f>IF(E6303="","",MAX(0,E6303-22))</f>
        <v/>
      </c>
      <c r="R6303" s="27">
        <f>IF(H6303=1,E6303,"")</f>
        <v/>
      </c>
      <c r="S6303" s="27">
        <f>IF(AND(H6303=1,J6303&lt;&gt;""),E6303-J6303,"")</f>
        <v/>
      </c>
      <c r="T6303">
        <f>IF(G6303="","",MONTH(G6303))</f>
        <v/>
      </c>
    </row>
    <row r="6304">
      <c r="A6304" s="24" t="n">
        <v>2020</v>
      </c>
      <c r="B6304" s="24" t="n">
        <v>9</v>
      </c>
      <c r="C6304" s="24" t="n">
        <v>19</v>
      </c>
      <c r="D6304" s="24" t="n">
        <v>15</v>
      </c>
      <c r="E6304" s="24" t="n">
        <v>20.67</v>
      </c>
      <c r="F6304" s="25">
        <f>IF($E6304="","",DATE(IF($A6304="",nominal_year,$A6304),$B6304,$C6304)+($D6304-IF(LEFT(hour_conv,1)="1",1,0))/24)</f>
        <v/>
      </c>
      <c r="G6304" s="26">
        <f>IF(F6304="","",INT(F6304))</f>
        <v/>
      </c>
      <c r="H6304">
        <f>IF(G6304="","",IF(AND(MONTH(G6304)*100+DAY(G6304)&gt;=season_lo,MONTH(G6304)*100+DAY(G6304)&lt;=season_hi),1,0))</f>
        <v/>
      </c>
      <c r="I6304">
        <f>IF(G6304="","",G6304-first_day+1)</f>
        <v/>
      </c>
      <c r="J6304" s="27">
        <f>IF(I6304="","",INDEX(Daily!$J$2:$J$421,I6304))</f>
        <v/>
      </c>
      <c r="K6304" s="27">
        <f>IF(J6304="","",J6304+cat_offset)</f>
        <v/>
      </c>
      <c r="L6304" s="27">
        <f>IF(J6304="","",MAX(0,E6304-J6304)^2)</f>
        <v/>
      </c>
      <c r="M6304" s="27">
        <f>IF(J6304="","",MAX(0,E6304-(J6304+twcdh_off))^2)</f>
        <v/>
      </c>
      <c r="N6304" s="27">
        <f>IF(E6304="","",MAX(0,E6304-swcdh_thr)^2)</f>
        <v/>
      </c>
      <c r="O6304">
        <f>IF(K6304="","",ROUND(E6304-K6304,0))</f>
        <v/>
      </c>
      <c r="P6304">
        <f>IF(O6304="","",IF(O6304&gt;=1,O6304,0))</f>
        <v/>
      </c>
      <c r="Q6304" s="27">
        <f>IF(E6304="","",MAX(0,E6304-22))</f>
        <v/>
      </c>
      <c r="R6304" s="27">
        <f>IF(H6304=1,E6304,"")</f>
        <v/>
      </c>
      <c r="S6304" s="27">
        <f>IF(AND(H6304=1,J6304&lt;&gt;""),E6304-J6304,"")</f>
        <v/>
      </c>
      <c r="T6304">
        <f>IF(G6304="","",MONTH(G6304))</f>
        <v/>
      </c>
    </row>
    <row r="6305">
      <c r="A6305" s="24" t="n">
        <v>2020</v>
      </c>
      <c r="B6305" s="24" t="n">
        <v>9</v>
      </c>
      <c r="C6305" s="24" t="n">
        <v>19</v>
      </c>
      <c r="D6305" s="24" t="n">
        <v>16</v>
      </c>
      <c r="E6305" s="24" t="n">
        <v>20.92</v>
      </c>
      <c r="F6305" s="25">
        <f>IF($E6305="","",DATE(IF($A6305="",nominal_year,$A6305),$B6305,$C6305)+($D6305-IF(LEFT(hour_conv,1)="1",1,0))/24)</f>
        <v/>
      </c>
      <c r="G6305" s="26">
        <f>IF(F6305="","",INT(F6305))</f>
        <v/>
      </c>
      <c r="H6305">
        <f>IF(G6305="","",IF(AND(MONTH(G6305)*100+DAY(G6305)&gt;=season_lo,MONTH(G6305)*100+DAY(G6305)&lt;=season_hi),1,0))</f>
        <v/>
      </c>
      <c r="I6305">
        <f>IF(G6305="","",G6305-first_day+1)</f>
        <v/>
      </c>
      <c r="J6305" s="27">
        <f>IF(I6305="","",INDEX(Daily!$J$2:$J$421,I6305))</f>
        <v/>
      </c>
      <c r="K6305" s="27">
        <f>IF(J6305="","",J6305+cat_offset)</f>
        <v/>
      </c>
      <c r="L6305" s="27">
        <f>IF(J6305="","",MAX(0,E6305-J6305)^2)</f>
        <v/>
      </c>
      <c r="M6305" s="27">
        <f>IF(J6305="","",MAX(0,E6305-(J6305+twcdh_off))^2)</f>
        <v/>
      </c>
      <c r="N6305" s="27">
        <f>IF(E6305="","",MAX(0,E6305-swcdh_thr)^2)</f>
        <v/>
      </c>
      <c r="O6305">
        <f>IF(K6305="","",ROUND(E6305-K6305,0))</f>
        <v/>
      </c>
      <c r="P6305">
        <f>IF(O6305="","",IF(O6305&gt;=1,O6305,0))</f>
        <v/>
      </c>
      <c r="Q6305" s="27">
        <f>IF(E6305="","",MAX(0,E6305-22))</f>
        <v/>
      </c>
      <c r="R6305" s="27">
        <f>IF(H6305=1,E6305,"")</f>
        <v/>
      </c>
      <c r="S6305" s="27">
        <f>IF(AND(H6305=1,J6305&lt;&gt;""),E6305-J6305,"")</f>
        <v/>
      </c>
      <c r="T6305">
        <f>IF(G6305="","",MONTH(G6305))</f>
        <v/>
      </c>
    </row>
    <row r="6306">
      <c r="A6306" s="24" t="n">
        <v>2020</v>
      </c>
      <c r="B6306" s="24" t="n">
        <v>9</v>
      </c>
      <c r="C6306" s="24" t="n">
        <v>19</v>
      </c>
      <c r="D6306" s="24" t="n">
        <v>17</v>
      </c>
      <c r="E6306" s="24" t="n">
        <v>19.98</v>
      </c>
      <c r="F6306" s="25">
        <f>IF($E6306="","",DATE(IF($A6306="",nominal_year,$A6306),$B6306,$C6306)+($D6306-IF(LEFT(hour_conv,1)="1",1,0))/24)</f>
        <v/>
      </c>
      <c r="G6306" s="26">
        <f>IF(F6306="","",INT(F6306))</f>
        <v/>
      </c>
      <c r="H6306">
        <f>IF(G6306="","",IF(AND(MONTH(G6306)*100+DAY(G6306)&gt;=season_lo,MONTH(G6306)*100+DAY(G6306)&lt;=season_hi),1,0))</f>
        <v/>
      </c>
      <c r="I6306">
        <f>IF(G6306="","",G6306-first_day+1)</f>
        <v/>
      </c>
      <c r="J6306" s="27">
        <f>IF(I6306="","",INDEX(Daily!$J$2:$J$421,I6306))</f>
        <v/>
      </c>
      <c r="K6306" s="27">
        <f>IF(J6306="","",J6306+cat_offset)</f>
        <v/>
      </c>
      <c r="L6306" s="27">
        <f>IF(J6306="","",MAX(0,E6306-J6306)^2)</f>
        <v/>
      </c>
      <c r="M6306" s="27">
        <f>IF(J6306="","",MAX(0,E6306-(J6306+twcdh_off))^2)</f>
        <v/>
      </c>
      <c r="N6306" s="27">
        <f>IF(E6306="","",MAX(0,E6306-swcdh_thr)^2)</f>
        <v/>
      </c>
      <c r="O6306">
        <f>IF(K6306="","",ROUND(E6306-K6306,0))</f>
        <v/>
      </c>
      <c r="P6306">
        <f>IF(O6306="","",IF(O6306&gt;=1,O6306,0))</f>
        <v/>
      </c>
      <c r="Q6306" s="27">
        <f>IF(E6306="","",MAX(0,E6306-22))</f>
        <v/>
      </c>
      <c r="R6306" s="27">
        <f>IF(H6306=1,E6306,"")</f>
        <v/>
      </c>
      <c r="S6306" s="27">
        <f>IF(AND(H6306=1,J6306&lt;&gt;""),E6306-J6306,"")</f>
        <v/>
      </c>
      <c r="T6306">
        <f>IF(G6306="","",MONTH(G6306))</f>
        <v/>
      </c>
    </row>
    <row r="6307">
      <c r="A6307" s="24" t="n">
        <v>2020</v>
      </c>
      <c r="B6307" s="24" t="n">
        <v>9</v>
      </c>
      <c r="C6307" s="24" t="n">
        <v>19</v>
      </c>
      <c r="D6307" s="24" t="n">
        <v>18</v>
      </c>
      <c r="E6307" s="24" t="n">
        <v>19.86</v>
      </c>
      <c r="F6307" s="25">
        <f>IF($E6307="","",DATE(IF($A6307="",nominal_year,$A6307),$B6307,$C6307)+($D6307-IF(LEFT(hour_conv,1)="1",1,0))/24)</f>
        <v/>
      </c>
      <c r="G6307" s="26">
        <f>IF(F6307="","",INT(F6307))</f>
        <v/>
      </c>
      <c r="H6307">
        <f>IF(G6307="","",IF(AND(MONTH(G6307)*100+DAY(G6307)&gt;=season_lo,MONTH(G6307)*100+DAY(G6307)&lt;=season_hi),1,0))</f>
        <v/>
      </c>
      <c r="I6307">
        <f>IF(G6307="","",G6307-first_day+1)</f>
        <v/>
      </c>
      <c r="J6307" s="27">
        <f>IF(I6307="","",INDEX(Daily!$J$2:$J$421,I6307))</f>
        <v/>
      </c>
      <c r="K6307" s="27">
        <f>IF(J6307="","",J6307+cat_offset)</f>
        <v/>
      </c>
      <c r="L6307" s="27">
        <f>IF(J6307="","",MAX(0,E6307-J6307)^2)</f>
        <v/>
      </c>
      <c r="M6307" s="27">
        <f>IF(J6307="","",MAX(0,E6307-(J6307+twcdh_off))^2)</f>
        <v/>
      </c>
      <c r="N6307" s="27">
        <f>IF(E6307="","",MAX(0,E6307-swcdh_thr)^2)</f>
        <v/>
      </c>
      <c r="O6307">
        <f>IF(K6307="","",ROUND(E6307-K6307,0))</f>
        <v/>
      </c>
      <c r="P6307">
        <f>IF(O6307="","",IF(O6307&gt;=1,O6307,0))</f>
        <v/>
      </c>
      <c r="Q6307" s="27">
        <f>IF(E6307="","",MAX(0,E6307-22))</f>
        <v/>
      </c>
      <c r="R6307" s="27">
        <f>IF(H6307=1,E6307,"")</f>
        <v/>
      </c>
      <c r="S6307" s="27">
        <f>IF(AND(H6307=1,J6307&lt;&gt;""),E6307-J6307,"")</f>
        <v/>
      </c>
      <c r="T6307">
        <f>IF(G6307="","",MONTH(G6307))</f>
        <v/>
      </c>
    </row>
    <row r="6308">
      <c r="A6308" s="24" t="n">
        <v>2020</v>
      </c>
      <c r="B6308" s="24" t="n">
        <v>9</v>
      </c>
      <c r="C6308" s="24" t="n">
        <v>19</v>
      </c>
      <c r="D6308" s="24" t="n">
        <v>19</v>
      </c>
      <c r="E6308" s="24" t="n">
        <v>19.68</v>
      </c>
      <c r="F6308" s="25">
        <f>IF($E6308="","",DATE(IF($A6308="",nominal_year,$A6308),$B6308,$C6308)+($D6308-IF(LEFT(hour_conv,1)="1",1,0))/24)</f>
        <v/>
      </c>
      <c r="G6308" s="26">
        <f>IF(F6308="","",INT(F6308))</f>
        <v/>
      </c>
      <c r="H6308">
        <f>IF(G6308="","",IF(AND(MONTH(G6308)*100+DAY(G6308)&gt;=season_lo,MONTH(G6308)*100+DAY(G6308)&lt;=season_hi),1,0))</f>
        <v/>
      </c>
      <c r="I6308">
        <f>IF(G6308="","",G6308-first_day+1)</f>
        <v/>
      </c>
      <c r="J6308" s="27">
        <f>IF(I6308="","",INDEX(Daily!$J$2:$J$421,I6308))</f>
        <v/>
      </c>
      <c r="K6308" s="27">
        <f>IF(J6308="","",J6308+cat_offset)</f>
        <v/>
      </c>
      <c r="L6308" s="27">
        <f>IF(J6308="","",MAX(0,E6308-J6308)^2)</f>
        <v/>
      </c>
      <c r="M6308" s="27">
        <f>IF(J6308="","",MAX(0,E6308-(J6308+twcdh_off))^2)</f>
        <v/>
      </c>
      <c r="N6308" s="27">
        <f>IF(E6308="","",MAX(0,E6308-swcdh_thr)^2)</f>
        <v/>
      </c>
      <c r="O6308">
        <f>IF(K6308="","",ROUND(E6308-K6308,0))</f>
        <v/>
      </c>
      <c r="P6308">
        <f>IF(O6308="","",IF(O6308&gt;=1,O6308,0))</f>
        <v/>
      </c>
      <c r="Q6308" s="27">
        <f>IF(E6308="","",MAX(0,E6308-22))</f>
        <v/>
      </c>
      <c r="R6308" s="27">
        <f>IF(H6308=1,E6308,"")</f>
        <v/>
      </c>
      <c r="S6308" s="27">
        <f>IF(AND(H6308=1,J6308&lt;&gt;""),E6308-J6308,"")</f>
        <v/>
      </c>
      <c r="T6308">
        <f>IF(G6308="","",MONTH(G6308))</f>
        <v/>
      </c>
    </row>
    <row r="6309">
      <c r="A6309" s="24" t="n">
        <v>2020</v>
      </c>
      <c r="B6309" s="24" t="n">
        <v>9</v>
      </c>
      <c r="C6309" s="24" t="n">
        <v>19</v>
      </c>
      <c r="D6309" s="24" t="n">
        <v>20</v>
      </c>
      <c r="E6309" s="24" t="n">
        <v>18.93</v>
      </c>
      <c r="F6309" s="25">
        <f>IF($E6309="","",DATE(IF($A6309="",nominal_year,$A6309),$B6309,$C6309)+($D6309-IF(LEFT(hour_conv,1)="1",1,0))/24)</f>
        <v/>
      </c>
      <c r="G6309" s="26">
        <f>IF(F6309="","",INT(F6309))</f>
        <v/>
      </c>
      <c r="H6309">
        <f>IF(G6309="","",IF(AND(MONTH(G6309)*100+DAY(G6309)&gt;=season_lo,MONTH(G6309)*100+DAY(G6309)&lt;=season_hi),1,0))</f>
        <v/>
      </c>
      <c r="I6309">
        <f>IF(G6309="","",G6309-first_day+1)</f>
        <v/>
      </c>
      <c r="J6309" s="27">
        <f>IF(I6309="","",INDEX(Daily!$J$2:$J$421,I6309))</f>
        <v/>
      </c>
      <c r="K6309" s="27">
        <f>IF(J6309="","",J6309+cat_offset)</f>
        <v/>
      </c>
      <c r="L6309" s="27">
        <f>IF(J6309="","",MAX(0,E6309-J6309)^2)</f>
        <v/>
      </c>
      <c r="M6309" s="27">
        <f>IF(J6309="","",MAX(0,E6309-(J6309+twcdh_off))^2)</f>
        <v/>
      </c>
      <c r="N6309" s="27">
        <f>IF(E6309="","",MAX(0,E6309-swcdh_thr)^2)</f>
        <v/>
      </c>
      <c r="O6309">
        <f>IF(K6309="","",ROUND(E6309-K6309,0))</f>
        <v/>
      </c>
      <c r="P6309">
        <f>IF(O6309="","",IF(O6309&gt;=1,O6309,0))</f>
        <v/>
      </c>
      <c r="Q6309" s="27">
        <f>IF(E6309="","",MAX(0,E6309-22))</f>
        <v/>
      </c>
      <c r="R6309" s="27">
        <f>IF(H6309=1,E6309,"")</f>
        <v/>
      </c>
      <c r="S6309" s="27">
        <f>IF(AND(H6309=1,J6309&lt;&gt;""),E6309-J6309,"")</f>
        <v/>
      </c>
      <c r="T6309">
        <f>IF(G6309="","",MONTH(G6309))</f>
        <v/>
      </c>
    </row>
    <row r="6310">
      <c r="A6310" s="24" t="n">
        <v>2020</v>
      </c>
      <c r="B6310" s="24" t="n">
        <v>9</v>
      </c>
      <c r="C6310" s="24" t="n">
        <v>19</v>
      </c>
      <c r="D6310" s="24" t="n">
        <v>21</v>
      </c>
      <c r="E6310" s="24" t="n">
        <v>17.39</v>
      </c>
      <c r="F6310" s="25">
        <f>IF($E6310="","",DATE(IF($A6310="",nominal_year,$A6310),$B6310,$C6310)+($D6310-IF(LEFT(hour_conv,1)="1",1,0))/24)</f>
        <v/>
      </c>
      <c r="G6310" s="26">
        <f>IF(F6310="","",INT(F6310))</f>
        <v/>
      </c>
      <c r="H6310">
        <f>IF(G6310="","",IF(AND(MONTH(G6310)*100+DAY(G6310)&gt;=season_lo,MONTH(G6310)*100+DAY(G6310)&lt;=season_hi),1,0))</f>
        <v/>
      </c>
      <c r="I6310">
        <f>IF(G6310="","",G6310-first_day+1)</f>
        <v/>
      </c>
      <c r="J6310" s="27">
        <f>IF(I6310="","",INDEX(Daily!$J$2:$J$421,I6310))</f>
        <v/>
      </c>
      <c r="K6310" s="27">
        <f>IF(J6310="","",J6310+cat_offset)</f>
        <v/>
      </c>
      <c r="L6310" s="27">
        <f>IF(J6310="","",MAX(0,E6310-J6310)^2)</f>
        <v/>
      </c>
      <c r="M6310" s="27">
        <f>IF(J6310="","",MAX(0,E6310-(J6310+twcdh_off))^2)</f>
        <v/>
      </c>
      <c r="N6310" s="27">
        <f>IF(E6310="","",MAX(0,E6310-swcdh_thr)^2)</f>
        <v/>
      </c>
      <c r="O6310">
        <f>IF(K6310="","",ROUND(E6310-K6310,0))</f>
        <v/>
      </c>
      <c r="P6310">
        <f>IF(O6310="","",IF(O6310&gt;=1,O6310,0))</f>
        <v/>
      </c>
      <c r="Q6310" s="27">
        <f>IF(E6310="","",MAX(0,E6310-22))</f>
        <v/>
      </c>
      <c r="R6310" s="27">
        <f>IF(H6310=1,E6310,"")</f>
        <v/>
      </c>
      <c r="S6310" s="27">
        <f>IF(AND(H6310=1,J6310&lt;&gt;""),E6310-J6310,"")</f>
        <v/>
      </c>
      <c r="T6310">
        <f>IF(G6310="","",MONTH(G6310))</f>
        <v/>
      </c>
    </row>
    <row r="6311">
      <c r="A6311" s="24" t="n">
        <v>2020</v>
      </c>
      <c r="B6311" s="24" t="n">
        <v>9</v>
      </c>
      <c r="C6311" s="24" t="n">
        <v>19</v>
      </c>
      <c r="D6311" s="24" t="n">
        <v>22</v>
      </c>
      <c r="E6311" s="24" t="n">
        <v>16.6</v>
      </c>
      <c r="F6311" s="25">
        <f>IF($E6311="","",DATE(IF($A6311="",nominal_year,$A6311),$B6311,$C6311)+($D6311-IF(LEFT(hour_conv,1)="1",1,0))/24)</f>
        <v/>
      </c>
      <c r="G6311" s="26">
        <f>IF(F6311="","",INT(F6311))</f>
        <v/>
      </c>
      <c r="H6311">
        <f>IF(G6311="","",IF(AND(MONTH(G6311)*100+DAY(G6311)&gt;=season_lo,MONTH(G6311)*100+DAY(G6311)&lt;=season_hi),1,0))</f>
        <v/>
      </c>
      <c r="I6311">
        <f>IF(G6311="","",G6311-first_day+1)</f>
        <v/>
      </c>
      <c r="J6311" s="27">
        <f>IF(I6311="","",INDEX(Daily!$J$2:$J$421,I6311))</f>
        <v/>
      </c>
      <c r="K6311" s="27">
        <f>IF(J6311="","",J6311+cat_offset)</f>
        <v/>
      </c>
      <c r="L6311" s="27">
        <f>IF(J6311="","",MAX(0,E6311-J6311)^2)</f>
        <v/>
      </c>
      <c r="M6311" s="27">
        <f>IF(J6311="","",MAX(0,E6311-(J6311+twcdh_off))^2)</f>
        <v/>
      </c>
      <c r="N6311" s="27">
        <f>IF(E6311="","",MAX(0,E6311-swcdh_thr)^2)</f>
        <v/>
      </c>
      <c r="O6311">
        <f>IF(K6311="","",ROUND(E6311-K6311,0))</f>
        <v/>
      </c>
      <c r="P6311">
        <f>IF(O6311="","",IF(O6311&gt;=1,O6311,0))</f>
        <v/>
      </c>
      <c r="Q6311" s="27">
        <f>IF(E6311="","",MAX(0,E6311-22))</f>
        <v/>
      </c>
      <c r="R6311" s="27">
        <f>IF(H6311=1,E6311,"")</f>
        <v/>
      </c>
      <c r="S6311" s="27">
        <f>IF(AND(H6311=1,J6311&lt;&gt;""),E6311-J6311,"")</f>
        <v/>
      </c>
      <c r="T6311">
        <f>IF(G6311="","",MONTH(G6311))</f>
        <v/>
      </c>
    </row>
    <row r="6312">
      <c r="A6312" s="24" t="n">
        <v>2020</v>
      </c>
      <c r="B6312" s="24" t="n">
        <v>9</v>
      </c>
      <c r="C6312" s="24" t="n">
        <v>19</v>
      </c>
      <c r="D6312" s="24" t="n">
        <v>23</v>
      </c>
      <c r="E6312" s="24" t="n">
        <v>15.65</v>
      </c>
      <c r="F6312" s="25">
        <f>IF($E6312="","",DATE(IF($A6312="",nominal_year,$A6312),$B6312,$C6312)+($D6312-IF(LEFT(hour_conv,1)="1",1,0))/24)</f>
        <v/>
      </c>
      <c r="G6312" s="26">
        <f>IF(F6312="","",INT(F6312))</f>
        <v/>
      </c>
      <c r="H6312">
        <f>IF(G6312="","",IF(AND(MONTH(G6312)*100+DAY(G6312)&gt;=season_lo,MONTH(G6312)*100+DAY(G6312)&lt;=season_hi),1,0))</f>
        <v/>
      </c>
      <c r="I6312">
        <f>IF(G6312="","",G6312-first_day+1)</f>
        <v/>
      </c>
      <c r="J6312" s="27">
        <f>IF(I6312="","",INDEX(Daily!$J$2:$J$421,I6312))</f>
        <v/>
      </c>
      <c r="K6312" s="27">
        <f>IF(J6312="","",J6312+cat_offset)</f>
        <v/>
      </c>
      <c r="L6312" s="27">
        <f>IF(J6312="","",MAX(0,E6312-J6312)^2)</f>
        <v/>
      </c>
      <c r="M6312" s="27">
        <f>IF(J6312="","",MAX(0,E6312-(J6312+twcdh_off))^2)</f>
        <v/>
      </c>
      <c r="N6312" s="27">
        <f>IF(E6312="","",MAX(0,E6312-swcdh_thr)^2)</f>
        <v/>
      </c>
      <c r="O6312">
        <f>IF(K6312="","",ROUND(E6312-K6312,0))</f>
        <v/>
      </c>
      <c r="P6312">
        <f>IF(O6312="","",IF(O6312&gt;=1,O6312,0))</f>
        <v/>
      </c>
      <c r="Q6312" s="27">
        <f>IF(E6312="","",MAX(0,E6312-22))</f>
        <v/>
      </c>
      <c r="R6312" s="27">
        <f>IF(H6312=1,E6312,"")</f>
        <v/>
      </c>
      <c r="S6312" s="27">
        <f>IF(AND(H6312=1,J6312&lt;&gt;""),E6312-J6312,"")</f>
        <v/>
      </c>
      <c r="T6312">
        <f>IF(G6312="","",MONTH(G6312))</f>
        <v/>
      </c>
    </row>
    <row r="6313">
      <c r="A6313" s="24" t="n">
        <v>2020</v>
      </c>
      <c r="B6313" s="24" t="n">
        <v>9</v>
      </c>
      <c r="C6313" s="24" t="n">
        <v>19</v>
      </c>
      <c r="D6313" s="24" t="n">
        <v>24</v>
      </c>
      <c r="E6313" s="24" t="n">
        <v>14.68</v>
      </c>
      <c r="F6313" s="25">
        <f>IF($E6313="","",DATE(IF($A6313="",nominal_year,$A6313),$B6313,$C6313)+($D6313-IF(LEFT(hour_conv,1)="1",1,0))/24)</f>
        <v/>
      </c>
      <c r="G6313" s="26">
        <f>IF(F6313="","",INT(F6313))</f>
        <v/>
      </c>
      <c r="H6313">
        <f>IF(G6313="","",IF(AND(MONTH(G6313)*100+DAY(G6313)&gt;=season_lo,MONTH(G6313)*100+DAY(G6313)&lt;=season_hi),1,0))</f>
        <v/>
      </c>
      <c r="I6313">
        <f>IF(G6313="","",G6313-first_day+1)</f>
        <v/>
      </c>
      <c r="J6313" s="27">
        <f>IF(I6313="","",INDEX(Daily!$J$2:$J$421,I6313))</f>
        <v/>
      </c>
      <c r="K6313" s="27">
        <f>IF(J6313="","",J6313+cat_offset)</f>
        <v/>
      </c>
      <c r="L6313" s="27">
        <f>IF(J6313="","",MAX(0,E6313-J6313)^2)</f>
        <v/>
      </c>
      <c r="M6313" s="27">
        <f>IF(J6313="","",MAX(0,E6313-(J6313+twcdh_off))^2)</f>
        <v/>
      </c>
      <c r="N6313" s="27">
        <f>IF(E6313="","",MAX(0,E6313-swcdh_thr)^2)</f>
        <v/>
      </c>
      <c r="O6313">
        <f>IF(K6313="","",ROUND(E6313-K6313,0))</f>
        <v/>
      </c>
      <c r="P6313">
        <f>IF(O6313="","",IF(O6313&gt;=1,O6313,0))</f>
        <v/>
      </c>
      <c r="Q6313" s="27">
        <f>IF(E6313="","",MAX(0,E6313-22))</f>
        <v/>
      </c>
      <c r="R6313" s="27">
        <f>IF(H6313=1,E6313,"")</f>
        <v/>
      </c>
      <c r="S6313" s="27">
        <f>IF(AND(H6313=1,J6313&lt;&gt;""),E6313-J6313,"")</f>
        <v/>
      </c>
      <c r="T6313">
        <f>IF(G6313="","",MONTH(G6313))</f>
        <v/>
      </c>
    </row>
    <row r="6314">
      <c r="A6314" s="24" t="n">
        <v>2020</v>
      </c>
      <c r="B6314" s="24" t="n">
        <v>9</v>
      </c>
      <c r="C6314" s="24" t="n">
        <v>20</v>
      </c>
      <c r="D6314" s="24" t="n">
        <v>1</v>
      </c>
      <c r="E6314" s="24" t="n">
        <v>13.59</v>
      </c>
      <c r="F6314" s="25">
        <f>IF($E6314="","",DATE(IF($A6314="",nominal_year,$A6314),$B6314,$C6314)+($D6314-IF(LEFT(hour_conv,1)="1",1,0))/24)</f>
        <v/>
      </c>
      <c r="G6314" s="26">
        <f>IF(F6314="","",INT(F6314))</f>
        <v/>
      </c>
      <c r="H6314">
        <f>IF(G6314="","",IF(AND(MONTH(G6314)*100+DAY(G6314)&gt;=season_lo,MONTH(G6314)*100+DAY(G6314)&lt;=season_hi),1,0))</f>
        <v/>
      </c>
      <c r="I6314">
        <f>IF(G6314="","",G6314-first_day+1)</f>
        <v/>
      </c>
      <c r="J6314" s="27">
        <f>IF(I6314="","",INDEX(Daily!$J$2:$J$421,I6314))</f>
        <v/>
      </c>
      <c r="K6314" s="27">
        <f>IF(J6314="","",J6314+cat_offset)</f>
        <v/>
      </c>
      <c r="L6314" s="27">
        <f>IF(J6314="","",MAX(0,E6314-J6314)^2)</f>
        <v/>
      </c>
      <c r="M6314" s="27">
        <f>IF(J6314="","",MAX(0,E6314-(J6314+twcdh_off))^2)</f>
        <v/>
      </c>
      <c r="N6314" s="27">
        <f>IF(E6314="","",MAX(0,E6314-swcdh_thr)^2)</f>
        <v/>
      </c>
      <c r="O6314">
        <f>IF(K6314="","",ROUND(E6314-K6314,0))</f>
        <v/>
      </c>
      <c r="P6314">
        <f>IF(O6314="","",IF(O6314&gt;=1,O6314,0))</f>
        <v/>
      </c>
      <c r="Q6314" s="27">
        <f>IF(E6314="","",MAX(0,E6314-22))</f>
        <v/>
      </c>
      <c r="R6314" s="27">
        <f>IF(H6314=1,E6314,"")</f>
        <v/>
      </c>
      <c r="S6314" s="27">
        <f>IF(AND(H6314=1,J6314&lt;&gt;""),E6314-J6314,"")</f>
        <v/>
      </c>
      <c r="T6314">
        <f>IF(G6314="","",MONTH(G6314))</f>
        <v/>
      </c>
    </row>
    <row r="6315">
      <c r="A6315" s="24" t="n">
        <v>2020</v>
      </c>
      <c r="B6315" s="24" t="n">
        <v>9</v>
      </c>
      <c r="C6315" s="24" t="n">
        <v>20</v>
      </c>
      <c r="D6315" s="24" t="n">
        <v>2</v>
      </c>
      <c r="E6315" s="24" t="n">
        <v>12.73</v>
      </c>
      <c r="F6315" s="25">
        <f>IF($E6315="","",DATE(IF($A6315="",nominal_year,$A6315),$B6315,$C6315)+($D6315-IF(LEFT(hour_conv,1)="1",1,0))/24)</f>
        <v/>
      </c>
      <c r="G6315" s="26">
        <f>IF(F6315="","",INT(F6315))</f>
        <v/>
      </c>
      <c r="H6315">
        <f>IF(G6315="","",IF(AND(MONTH(G6315)*100+DAY(G6315)&gt;=season_lo,MONTH(G6315)*100+DAY(G6315)&lt;=season_hi),1,0))</f>
        <v/>
      </c>
      <c r="I6315">
        <f>IF(G6315="","",G6315-first_day+1)</f>
        <v/>
      </c>
      <c r="J6315" s="27">
        <f>IF(I6315="","",INDEX(Daily!$J$2:$J$421,I6315))</f>
        <v/>
      </c>
      <c r="K6315" s="27">
        <f>IF(J6315="","",J6315+cat_offset)</f>
        <v/>
      </c>
      <c r="L6315" s="27">
        <f>IF(J6315="","",MAX(0,E6315-J6315)^2)</f>
        <v/>
      </c>
      <c r="M6315" s="27">
        <f>IF(J6315="","",MAX(0,E6315-(J6315+twcdh_off))^2)</f>
        <v/>
      </c>
      <c r="N6315" s="27">
        <f>IF(E6315="","",MAX(0,E6315-swcdh_thr)^2)</f>
        <v/>
      </c>
      <c r="O6315">
        <f>IF(K6315="","",ROUND(E6315-K6315,0))</f>
        <v/>
      </c>
      <c r="P6315">
        <f>IF(O6315="","",IF(O6315&gt;=1,O6315,0))</f>
        <v/>
      </c>
      <c r="Q6315" s="27">
        <f>IF(E6315="","",MAX(0,E6315-22))</f>
        <v/>
      </c>
      <c r="R6315" s="27">
        <f>IF(H6315=1,E6315,"")</f>
        <v/>
      </c>
      <c r="S6315" s="27">
        <f>IF(AND(H6315=1,J6315&lt;&gt;""),E6315-J6315,"")</f>
        <v/>
      </c>
      <c r="T6315">
        <f>IF(G6315="","",MONTH(G6315))</f>
        <v/>
      </c>
    </row>
    <row r="6316">
      <c r="A6316" s="24" t="n">
        <v>2020</v>
      </c>
      <c r="B6316" s="24" t="n">
        <v>9</v>
      </c>
      <c r="C6316" s="24" t="n">
        <v>20</v>
      </c>
      <c r="D6316" s="24" t="n">
        <v>3</v>
      </c>
      <c r="E6316" s="24" t="n">
        <v>12.35</v>
      </c>
      <c r="F6316" s="25">
        <f>IF($E6316="","",DATE(IF($A6316="",nominal_year,$A6316),$B6316,$C6316)+($D6316-IF(LEFT(hour_conv,1)="1",1,0))/24)</f>
        <v/>
      </c>
      <c r="G6316" s="26">
        <f>IF(F6316="","",INT(F6316))</f>
        <v/>
      </c>
      <c r="H6316">
        <f>IF(G6316="","",IF(AND(MONTH(G6316)*100+DAY(G6316)&gt;=season_lo,MONTH(G6316)*100+DAY(G6316)&lt;=season_hi),1,0))</f>
        <v/>
      </c>
      <c r="I6316">
        <f>IF(G6316="","",G6316-first_day+1)</f>
        <v/>
      </c>
      <c r="J6316" s="27">
        <f>IF(I6316="","",INDEX(Daily!$J$2:$J$421,I6316))</f>
        <v/>
      </c>
      <c r="K6316" s="27">
        <f>IF(J6316="","",J6316+cat_offset)</f>
        <v/>
      </c>
      <c r="L6316" s="27">
        <f>IF(J6316="","",MAX(0,E6316-J6316)^2)</f>
        <v/>
      </c>
      <c r="M6316" s="27">
        <f>IF(J6316="","",MAX(0,E6316-(J6316+twcdh_off))^2)</f>
        <v/>
      </c>
      <c r="N6316" s="27">
        <f>IF(E6316="","",MAX(0,E6316-swcdh_thr)^2)</f>
        <v/>
      </c>
      <c r="O6316">
        <f>IF(K6316="","",ROUND(E6316-K6316,0))</f>
        <v/>
      </c>
      <c r="P6316">
        <f>IF(O6316="","",IF(O6316&gt;=1,O6316,0))</f>
        <v/>
      </c>
      <c r="Q6316" s="27">
        <f>IF(E6316="","",MAX(0,E6316-22))</f>
        <v/>
      </c>
      <c r="R6316" s="27">
        <f>IF(H6316=1,E6316,"")</f>
        <v/>
      </c>
      <c r="S6316" s="27">
        <f>IF(AND(H6316=1,J6316&lt;&gt;""),E6316-J6316,"")</f>
        <v/>
      </c>
      <c r="T6316">
        <f>IF(G6316="","",MONTH(G6316))</f>
        <v/>
      </c>
    </row>
    <row r="6317">
      <c r="A6317" s="24" t="n">
        <v>2020</v>
      </c>
      <c r="B6317" s="24" t="n">
        <v>9</v>
      </c>
      <c r="C6317" s="24" t="n">
        <v>20</v>
      </c>
      <c r="D6317" s="24" t="n">
        <v>4</v>
      </c>
      <c r="E6317" s="24" t="n">
        <v>11.59</v>
      </c>
      <c r="F6317" s="25">
        <f>IF($E6317="","",DATE(IF($A6317="",nominal_year,$A6317),$B6317,$C6317)+($D6317-IF(LEFT(hour_conv,1)="1",1,0))/24)</f>
        <v/>
      </c>
      <c r="G6317" s="26">
        <f>IF(F6317="","",INT(F6317))</f>
        <v/>
      </c>
      <c r="H6317">
        <f>IF(G6317="","",IF(AND(MONTH(G6317)*100+DAY(G6317)&gt;=season_lo,MONTH(G6317)*100+DAY(G6317)&lt;=season_hi),1,0))</f>
        <v/>
      </c>
      <c r="I6317">
        <f>IF(G6317="","",G6317-first_day+1)</f>
        <v/>
      </c>
      <c r="J6317" s="27">
        <f>IF(I6317="","",INDEX(Daily!$J$2:$J$421,I6317))</f>
        <v/>
      </c>
      <c r="K6317" s="27">
        <f>IF(J6317="","",J6317+cat_offset)</f>
        <v/>
      </c>
      <c r="L6317" s="27">
        <f>IF(J6317="","",MAX(0,E6317-J6317)^2)</f>
        <v/>
      </c>
      <c r="M6317" s="27">
        <f>IF(J6317="","",MAX(0,E6317-(J6317+twcdh_off))^2)</f>
        <v/>
      </c>
      <c r="N6317" s="27">
        <f>IF(E6317="","",MAX(0,E6317-swcdh_thr)^2)</f>
        <v/>
      </c>
      <c r="O6317">
        <f>IF(K6317="","",ROUND(E6317-K6317,0))</f>
        <v/>
      </c>
      <c r="P6317">
        <f>IF(O6317="","",IF(O6317&gt;=1,O6317,0))</f>
        <v/>
      </c>
      <c r="Q6317" s="27">
        <f>IF(E6317="","",MAX(0,E6317-22))</f>
        <v/>
      </c>
      <c r="R6317" s="27">
        <f>IF(H6317=1,E6317,"")</f>
        <v/>
      </c>
      <c r="S6317" s="27">
        <f>IF(AND(H6317=1,J6317&lt;&gt;""),E6317-J6317,"")</f>
        <v/>
      </c>
      <c r="T6317">
        <f>IF(G6317="","",MONTH(G6317))</f>
        <v/>
      </c>
    </row>
    <row r="6318">
      <c r="A6318" s="24" t="n">
        <v>2020</v>
      </c>
      <c r="B6318" s="24" t="n">
        <v>9</v>
      </c>
      <c r="C6318" s="24" t="n">
        <v>20</v>
      </c>
      <c r="D6318" s="24" t="n">
        <v>5</v>
      </c>
      <c r="E6318" s="24" t="n">
        <v>11.86</v>
      </c>
      <c r="F6318" s="25">
        <f>IF($E6318="","",DATE(IF($A6318="",nominal_year,$A6318),$B6318,$C6318)+($D6318-IF(LEFT(hour_conv,1)="1",1,0))/24)</f>
        <v/>
      </c>
      <c r="G6318" s="26">
        <f>IF(F6318="","",INT(F6318))</f>
        <v/>
      </c>
      <c r="H6318">
        <f>IF(G6318="","",IF(AND(MONTH(G6318)*100+DAY(G6318)&gt;=season_lo,MONTH(G6318)*100+DAY(G6318)&lt;=season_hi),1,0))</f>
        <v/>
      </c>
      <c r="I6318">
        <f>IF(G6318="","",G6318-first_day+1)</f>
        <v/>
      </c>
      <c r="J6318" s="27">
        <f>IF(I6318="","",INDEX(Daily!$J$2:$J$421,I6318))</f>
        <v/>
      </c>
      <c r="K6318" s="27">
        <f>IF(J6318="","",J6318+cat_offset)</f>
        <v/>
      </c>
      <c r="L6318" s="27">
        <f>IF(J6318="","",MAX(0,E6318-J6318)^2)</f>
        <v/>
      </c>
      <c r="M6318" s="27">
        <f>IF(J6318="","",MAX(0,E6318-(J6318+twcdh_off))^2)</f>
        <v/>
      </c>
      <c r="N6318" s="27">
        <f>IF(E6318="","",MAX(0,E6318-swcdh_thr)^2)</f>
        <v/>
      </c>
      <c r="O6318">
        <f>IF(K6318="","",ROUND(E6318-K6318,0))</f>
        <v/>
      </c>
      <c r="P6318">
        <f>IF(O6318="","",IF(O6318&gt;=1,O6318,0))</f>
        <v/>
      </c>
      <c r="Q6318" s="27">
        <f>IF(E6318="","",MAX(0,E6318-22))</f>
        <v/>
      </c>
      <c r="R6318" s="27">
        <f>IF(H6318=1,E6318,"")</f>
        <v/>
      </c>
      <c r="S6318" s="27">
        <f>IF(AND(H6318=1,J6318&lt;&gt;""),E6318-J6318,"")</f>
        <v/>
      </c>
      <c r="T6318">
        <f>IF(G6318="","",MONTH(G6318))</f>
        <v/>
      </c>
    </row>
    <row r="6319">
      <c r="A6319" s="24" t="n">
        <v>2020</v>
      </c>
      <c r="B6319" s="24" t="n">
        <v>9</v>
      </c>
      <c r="C6319" s="24" t="n">
        <v>20</v>
      </c>
      <c r="D6319" s="24" t="n">
        <v>6</v>
      </c>
      <c r="E6319" s="24" t="n">
        <v>12.8</v>
      </c>
      <c r="F6319" s="25">
        <f>IF($E6319="","",DATE(IF($A6319="",nominal_year,$A6319),$B6319,$C6319)+($D6319-IF(LEFT(hour_conv,1)="1",1,0))/24)</f>
        <v/>
      </c>
      <c r="G6319" s="26">
        <f>IF(F6319="","",INT(F6319))</f>
        <v/>
      </c>
      <c r="H6319">
        <f>IF(G6319="","",IF(AND(MONTH(G6319)*100+DAY(G6319)&gt;=season_lo,MONTH(G6319)*100+DAY(G6319)&lt;=season_hi),1,0))</f>
        <v/>
      </c>
      <c r="I6319">
        <f>IF(G6319="","",G6319-first_day+1)</f>
        <v/>
      </c>
      <c r="J6319" s="27">
        <f>IF(I6319="","",INDEX(Daily!$J$2:$J$421,I6319))</f>
        <v/>
      </c>
      <c r="K6319" s="27">
        <f>IF(J6319="","",J6319+cat_offset)</f>
        <v/>
      </c>
      <c r="L6319" s="27">
        <f>IF(J6319="","",MAX(0,E6319-J6319)^2)</f>
        <v/>
      </c>
      <c r="M6319" s="27">
        <f>IF(J6319="","",MAX(0,E6319-(J6319+twcdh_off))^2)</f>
        <v/>
      </c>
      <c r="N6319" s="27">
        <f>IF(E6319="","",MAX(0,E6319-swcdh_thr)^2)</f>
        <v/>
      </c>
      <c r="O6319">
        <f>IF(K6319="","",ROUND(E6319-K6319,0))</f>
        <v/>
      </c>
      <c r="P6319">
        <f>IF(O6319="","",IF(O6319&gt;=1,O6319,0))</f>
        <v/>
      </c>
      <c r="Q6319" s="27">
        <f>IF(E6319="","",MAX(0,E6319-22))</f>
        <v/>
      </c>
      <c r="R6319" s="27">
        <f>IF(H6319=1,E6319,"")</f>
        <v/>
      </c>
      <c r="S6319" s="27">
        <f>IF(AND(H6319=1,J6319&lt;&gt;""),E6319-J6319,"")</f>
        <v/>
      </c>
      <c r="T6319">
        <f>IF(G6319="","",MONTH(G6319))</f>
        <v/>
      </c>
    </row>
    <row r="6320">
      <c r="A6320" s="24" t="n">
        <v>2020</v>
      </c>
      <c r="B6320" s="24" t="n">
        <v>9</v>
      </c>
      <c r="C6320" s="24" t="n">
        <v>20</v>
      </c>
      <c r="D6320" s="24" t="n">
        <v>7</v>
      </c>
      <c r="E6320" s="24" t="n">
        <v>12.66</v>
      </c>
      <c r="F6320" s="25">
        <f>IF($E6320="","",DATE(IF($A6320="",nominal_year,$A6320),$B6320,$C6320)+($D6320-IF(LEFT(hour_conv,1)="1",1,0))/24)</f>
        <v/>
      </c>
      <c r="G6320" s="26">
        <f>IF(F6320="","",INT(F6320))</f>
        <v/>
      </c>
      <c r="H6320">
        <f>IF(G6320="","",IF(AND(MONTH(G6320)*100+DAY(G6320)&gt;=season_lo,MONTH(G6320)*100+DAY(G6320)&lt;=season_hi),1,0))</f>
        <v/>
      </c>
      <c r="I6320">
        <f>IF(G6320="","",G6320-first_day+1)</f>
        <v/>
      </c>
      <c r="J6320" s="27">
        <f>IF(I6320="","",INDEX(Daily!$J$2:$J$421,I6320))</f>
        <v/>
      </c>
      <c r="K6320" s="27">
        <f>IF(J6320="","",J6320+cat_offset)</f>
        <v/>
      </c>
      <c r="L6320" s="27">
        <f>IF(J6320="","",MAX(0,E6320-J6320)^2)</f>
        <v/>
      </c>
      <c r="M6320" s="27">
        <f>IF(J6320="","",MAX(0,E6320-(J6320+twcdh_off))^2)</f>
        <v/>
      </c>
      <c r="N6320" s="27">
        <f>IF(E6320="","",MAX(0,E6320-swcdh_thr)^2)</f>
        <v/>
      </c>
      <c r="O6320">
        <f>IF(K6320="","",ROUND(E6320-K6320,0))</f>
        <v/>
      </c>
      <c r="P6320">
        <f>IF(O6320="","",IF(O6320&gt;=1,O6320,0))</f>
        <v/>
      </c>
      <c r="Q6320" s="27">
        <f>IF(E6320="","",MAX(0,E6320-22))</f>
        <v/>
      </c>
      <c r="R6320" s="27">
        <f>IF(H6320=1,E6320,"")</f>
        <v/>
      </c>
      <c r="S6320" s="27">
        <f>IF(AND(H6320=1,J6320&lt;&gt;""),E6320-J6320,"")</f>
        <v/>
      </c>
      <c r="T6320">
        <f>IF(G6320="","",MONTH(G6320))</f>
        <v/>
      </c>
    </row>
    <row r="6321">
      <c r="A6321" s="24" t="n">
        <v>2020</v>
      </c>
      <c r="B6321" s="24" t="n">
        <v>9</v>
      </c>
      <c r="C6321" s="24" t="n">
        <v>20</v>
      </c>
      <c r="D6321" s="24" t="n">
        <v>8</v>
      </c>
      <c r="E6321" s="24" t="n">
        <v>14.22</v>
      </c>
      <c r="F6321" s="25">
        <f>IF($E6321="","",DATE(IF($A6321="",nominal_year,$A6321),$B6321,$C6321)+($D6321-IF(LEFT(hour_conv,1)="1",1,0))/24)</f>
        <v/>
      </c>
      <c r="G6321" s="26">
        <f>IF(F6321="","",INT(F6321))</f>
        <v/>
      </c>
      <c r="H6321">
        <f>IF(G6321="","",IF(AND(MONTH(G6321)*100+DAY(G6321)&gt;=season_lo,MONTH(G6321)*100+DAY(G6321)&lt;=season_hi),1,0))</f>
        <v/>
      </c>
      <c r="I6321">
        <f>IF(G6321="","",G6321-first_day+1)</f>
        <v/>
      </c>
      <c r="J6321" s="27">
        <f>IF(I6321="","",INDEX(Daily!$J$2:$J$421,I6321))</f>
        <v/>
      </c>
      <c r="K6321" s="27">
        <f>IF(J6321="","",J6321+cat_offset)</f>
        <v/>
      </c>
      <c r="L6321" s="27">
        <f>IF(J6321="","",MAX(0,E6321-J6321)^2)</f>
        <v/>
      </c>
      <c r="M6321" s="27">
        <f>IF(J6321="","",MAX(0,E6321-(J6321+twcdh_off))^2)</f>
        <v/>
      </c>
      <c r="N6321" s="27">
        <f>IF(E6321="","",MAX(0,E6321-swcdh_thr)^2)</f>
        <v/>
      </c>
      <c r="O6321">
        <f>IF(K6321="","",ROUND(E6321-K6321,0))</f>
        <v/>
      </c>
      <c r="P6321">
        <f>IF(O6321="","",IF(O6321&gt;=1,O6321,0))</f>
        <v/>
      </c>
      <c r="Q6321" s="27">
        <f>IF(E6321="","",MAX(0,E6321-22))</f>
        <v/>
      </c>
      <c r="R6321" s="27">
        <f>IF(H6321=1,E6321,"")</f>
        <v/>
      </c>
      <c r="S6321" s="27">
        <f>IF(AND(H6321=1,J6321&lt;&gt;""),E6321-J6321,"")</f>
        <v/>
      </c>
      <c r="T6321">
        <f>IF(G6321="","",MONTH(G6321))</f>
        <v/>
      </c>
    </row>
    <row r="6322">
      <c r="A6322" s="24" t="n">
        <v>2020</v>
      </c>
      <c r="B6322" s="24" t="n">
        <v>9</v>
      </c>
      <c r="C6322" s="24" t="n">
        <v>20</v>
      </c>
      <c r="D6322" s="24" t="n">
        <v>9</v>
      </c>
      <c r="E6322" s="24" t="n">
        <v>14.8</v>
      </c>
      <c r="F6322" s="25">
        <f>IF($E6322="","",DATE(IF($A6322="",nominal_year,$A6322),$B6322,$C6322)+($D6322-IF(LEFT(hour_conv,1)="1",1,0))/24)</f>
        <v/>
      </c>
      <c r="G6322" s="26">
        <f>IF(F6322="","",INT(F6322))</f>
        <v/>
      </c>
      <c r="H6322">
        <f>IF(G6322="","",IF(AND(MONTH(G6322)*100+DAY(G6322)&gt;=season_lo,MONTH(G6322)*100+DAY(G6322)&lt;=season_hi),1,0))</f>
        <v/>
      </c>
      <c r="I6322">
        <f>IF(G6322="","",G6322-first_day+1)</f>
        <v/>
      </c>
      <c r="J6322" s="27">
        <f>IF(I6322="","",INDEX(Daily!$J$2:$J$421,I6322))</f>
        <v/>
      </c>
      <c r="K6322" s="27">
        <f>IF(J6322="","",J6322+cat_offset)</f>
        <v/>
      </c>
      <c r="L6322" s="27">
        <f>IF(J6322="","",MAX(0,E6322-J6322)^2)</f>
        <v/>
      </c>
      <c r="M6322" s="27">
        <f>IF(J6322="","",MAX(0,E6322-(J6322+twcdh_off))^2)</f>
        <v/>
      </c>
      <c r="N6322" s="27">
        <f>IF(E6322="","",MAX(0,E6322-swcdh_thr)^2)</f>
        <v/>
      </c>
      <c r="O6322">
        <f>IF(K6322="","",ROUND(E6322-K6322,0))</f>
        <v/>
      </c>
      <c r="P6322">
        <f>IF(O6322="","",IF(O6322&gt;=1,O6322,0))</f>
        <v/>
      </c>
      <c r="Q6322" s="27">
        <f>IF(E6322="","",MAX(0,E6322-22))</f>
        <v/>
      </c>
      <c r="R6322" s="27">
        <f>IF(H6322=1,E6322,"")</f>
        <v/>
      </c>
      <c r="S6322" s="27">
        <f>IF(AND(H6322=1,J6322&lt;&gt;""),E6322-J6322,"")</f>
        <v/>
      </c>
      <c r="T6322">
        <f>IF(G6322="","",MONTH(G6322))</f>
        <v/>
      </c>
    </row>
    <row r="6323">
      <c r="A6323" s="24" t="n">
        <v>2020</v>
      </c>
      <c r="B6323" s="24" t="n">
        <v>9</v>
      </c>
      <c r="C6323" s="24" t="n">
        <v>20</v>
      </c>
      <c r="D6323" s="24" t="n">
        <v>10</v>
      </c>
      <c r="E6323" s="24" t="n">
        <v>15.76</v>
      </c>
      <c r="F6323" s="25">
        <f>IF($E6323="","",DATE(IF($A6323="",nominal_year,$A6323),$B6323,$C6323)+($D6323-IF(LEFT(hour_conv,1)="1",1,0))/24)</f>
        <v/>
      </c>
      <c r="G6323" s="26">
        <f>IF(F6323="","",INT(F6323))</f>
        <v/>
      </c>
      <c r="H6323">
        <f>IF(G6323="","",IF(AND(MONTH(G6323)*100+DAY(G6323)&gt;=season_lo,MONTH(G6323)*100+DAY(G6323)&lt;=season_hi),1,0))</f>
        <v/>
      </c>
      <c r="I6323">
        <f>IF(G6323="","",G6323-first_day+1)</f>
        <v/>
      </c>
      <c r="J6323" s="27">
        <f>IF(I6323="","",INDEX(Daily!$J$2:$J$421,I6323))</f>
        <v/>
      </c>
      <c r="K6323" s="27">
        <f>IF(J6323="","",J6323+cat_offset)</f>
        <v/>
      </c>
      <c r="L6323" s="27">
        <f>IF(J6323="","",MAX(0,E6323-J6323)^2)</f>
        <v/>
      </c>
      <c r="M6323" s="27">
        <f>IF(J6323="","",MAX(0,E6323-(J6323+twcdh_off))^2)</f>
        <v/>
      </c>
      <c r="N6323" s="27">
        <f>IF(E6323="","",MAX(0,E6323-swcdh_thr)^2)</f>
        <v/>
      </c>
      <c r="O6323">
        <f>IF(K6323="","",ROUND(E6323-K6323,0))</f>
        <v/>
      </c>
      <c r="P6323">
        <f>IF(O6323="","",IF(O6323&gt;=1,O6323,0))</f>
        <v/>
      </c>
      <c r="Q6323" s="27">
        <f>IF(E6323="","",MAX(0,E6323-22))</f>
        <v/>
      </c>
      <c r="R6323" s="27">
        <f>IF(H6323=1,E6323,"")</f>
        <v/>
      </c>
      <c r="S6323" s="27">
        <f>IF(AND(H6323=1,J6323&lt;&gt;""),E6323-J6323,"")</f>
        <v/>
      </c>
      <c r="T6323">
        <f>IF(G6323="","",MONTH(G6323))</f>
        <v/>
      </c>
    </row>
    <row r="6324">
      <c r="A6324" s="24" t="n">
        <v>2020</v>
      </c>
      <c r="B6324" s="24" t="n">
        <v>9</v>
      </c>
      <c r="C6324" s="24" t="n">
        <v>20</v>
      </c>
      <c r="D6324" s="24" t="n">
        <v>11</v>
      </c>
      <c r="E6324" s="24" t="n">
        <v>17.35</v>
      </c>
      <c r="F6324" s="25">
        <f>IF($E6324="","",DATE(IF($A6324="",nominal_year,$A6324),$B6324,$C6324)+($D6324-IF(LEFT(hour_conv,1)="1",1,0))/24)</f>
        <v/>
      </c>
      <c r="G6324" s="26">
        <f>IF(F6324="","",INT(F6324))</f>
        <v/>
      </c>
      <c r="H6324">
        <f>IF(G6324="","",IF(AND(MONTH(G6324)*100+DAY(G6324)&gt;=season_lo,MONTH(G6324)*100+DAY(G6324)&lt;=season_hi),1,0))</f>
        <v/>
      </c>
      <c r="I6324">
        <f>IF(G6324="","",G6324-first_day+1)</f>
        <v/>
      </c>
      <c r="J6324" s="27">
        <f>IF(I6324="","",INDEX(Daily!$J$2:$J$421,I6324))</f>
        <v/>
      </c>
      <c r="K6324" s="27">
        <f>IF(J6324="","",J6324+cat_offset)</f>
        <v/>
      </c>
      <c r="L6324" s="27">
        <f>IF(J6324="","",MAX(0,E6324-J6324)^2)</f>
        <v/>
      </c>
      <c r="M6324" s="27">
        <f>IF(J6324="","",MAX(0,E6324-(J6324+twcdh_off))^2)</f>
        <v/>
      </c>
      <c r="N6324" s="27">
        <f>IF(E6324="","",MAX(0,E6324-swcdh_thr)^2)</f>
        <v/>
      </c>
      <c r="O6324">
        <f>IF(K6324="","",ROUND(E6324-K6324,0))</f>
        <v/>
      </c>
      <c r="P6324">
        <f>IF(O6324="","",IF(O6324&gt;=1,O6324,0))</f>
        <v/>
      </c>
      <c r="Q6324" s="27">
        <f>IF(E6324="","",MAX(0,E6324-22))</f>
        <v/>
      </c>
      <c r="R6324" s="27">
        <f>IF(H6324=1,E6324,"")</f>
        <v/>
      </c>
      <c r="S6324" s="27">
        <f>IF(AND(H6324=1,J6324&lt;&gt;""),E6324-J6324,"")</f>
        <v/>
      </c>
      <c r="T6324">
        <f>IF(G6324="","",MONTH(G6324))</f>
        <v/>
      </c>
    </row>
    <row r="6325">
      <c r="A6325" s="24" t="n">
        <v>2020</v>
      </c>
      <c r="B6325" s="24" t="n">
        <v>9</v>
      </c>
      <c r="C6325" s="24" t="n">
        <v>20</v>
      </c>
      <c r="D6325" s="24" t="n">
        <v>12</v>
      </c>
      <c r="E6325" s="24" t="n">
        <v>17.77</v>
      </c>
      <c r="F6325" s="25">
        <f>IF($E6325="","",DATE(IF($A6325="",nominal_year,$A6325),$B6325,$C6325)+($D6325-IF(LEFT(hour_conv,1)="1",1,0))/24)</f>
        <v/>
      </c>
      <c r="G6325" s="26">
        <f>IF(F6325="","",INT(F6325))</f>
        <v/>
      </c>
      <c r="H6325">
        <f>IF(G6325="","",IF(AND(MONTH(G6325)*100+DAY(G6325)&gt;=season_lo,MONTH(G6325)*100+DAY(G6325)&lt;=season_hi),1,0))</f>
        <v/>
      </c>
      <c r="I6325">
        <f>IF(G6325="","",G6325-first_day+1)</f>
        <v/>
      </c>
      <c r="J6325" s="27">
        <f>IF(I6325="","",INDEX(Daily!$J$2:$J$421,I6325))</f>
        <v/>
      </c>
      <c r="K6325" s="27">
        <f>IF(J6325="","",J6325+cat_offset)</f>
        <v/>
      </c>
      <c r="L6325" s="27">
        <f>IF(J6325="","",MAX(0,E6325-J6325)^2)</f>
        <v/>
      </c>
      <c r="M6325" s="27">
        <f>IF(J6325="","",MAX(0,E6325-(J6325+twcdh_off))^2)</f>
        <v/>
      </c>
      <c r="N6325" s="27">
        <f>IF(E6325="","",MAX(0,E6325-swcdh_thr)^2)</f>
        <v/>
      </c>
      <c r="O6325">
        <f>IF(K6325="","",ROUND(E6325-K6325,0))</f>
        <v/>
      </c>
      <c r="P6325">
        <f>IF(O6325="","",IF(O6325&gt;=1,O6325,0))</f>
        <v/>
      </c>
      <c r="Q6325" s="27">
        <f>IF(E6325="","",MAX(0,E6325-22))</f>
        <v/>
      </c>
      <c r="R6325" s="27">
        <f>IF(H6325=1,E6325,"")</f>
        <v/>
      </c>
      <c r="S6325" s="27">
        <f>IF(AND(H6325=1,J6325&lt;&gt;""),E6325-J6325,"")</f>
        <v/>
      </c>
      <c r="T6325">
        <f>IF(G6325="","",MONTH(G6325))</f>
        <v/>
      </c>
    </row>
    <row r="6326">
      <c r="A6326" s="24" t="n">
        <v>2020</v>
      </c>
      <c r="B6326" s="24" t="n">
        <v>9</v>
      </c>
      <c r="C6326" s="24" t="n">
        <v>20</v>
      </c>
      <c r="D6326" s="24" t="n">
        <v>13</v>
      </c>
      <c r="E6326" s="24" t="n">
        <v>18.51</v>
      </c>
      <c r="F6326" s="25">
        <f>IF($E6326="","",DATE(IF($A6326="",nominal_year,$A6326),$B6326,$C6326)+($D6326-IF(LEFT(hour_conv,1)="1",1,0))/24)</f>
        <v/>
      </c>
      <c r="G6326" s="26">
        <f>IF(F6326="","",INT(F6326))</f>
        <v/>
      </c>
      <c r="H6326">
        <f>IF(G6326="","",IF(AND(MONTH(G6326)*100+DAY(G6326)&gt;=season_lo,MONTH(G6326)*100+DAY(G6326)&lt;=season_hi),1,0))</f>
        <v/>
      </c>
      <c r="I6326">
        <f>IF(G6326="","",G6326-first_day+1)</f>
        <v/>
      </c>
      <c r="J6326" s="27">
        <f>IF(I6326="","",INDEX(Daily!$J$2:$J$421,I6326))</f>
        <v/>
      </c>
      <c r="K6326" s="27">
        <f>IF(J6326="","",J6326+cat_offset)</f>
        <v/>
      </c>
      <c r="L6326" s="27">
        <f>IF(J6326="","",MAX(0,E6326-J6326)^2)</f>
        <v/>
      </c>
      <c r="M6326" s="27">
        <f>IF(J6326="","",MAX(0,E6326-(J6326+twcdh_off))^2)</f>
        <v/>
      </c>
      <c r="N6326" s="27">
        <f>IF(E6326="","",MAX(0,E6326-swcdh_thr)^2)</f>
        <v/>
      </c>
      <c r="O6326">
        <f>IF(K6326="","",ROUND(E6326-K6326,0))</f>
        <v/>
      </c>
      <c r="P6326">
        <f>IF(O6326="","",IF(O6326&gt;=1,O6326,0))</f>
        <v/>
      </c>
      <c r="Q6326" s="27">
        <f>IF(E6326="","",MAX(0,E6326-22))</f>
        <v/>
      </c>
      <c r="R6326" s="27">
        <f>IF(H6326=1,E6326,"")</f>
        <v/>
      </c>
      <c r="S6326" s="27">
        <f>IF(AND(H6326=1,J6326&lt;&gt;""),E6326-J6326,"")</f>
        <v/>
      </c>
      <c r="T6326">
        <f>IF(G6326="","",MONTH(G6326))</f>
        <v/>
      </c>
    </row>
    <row r="6327">
      <c r="A6327" s="24" t="n">
        <v>2020</v>
      </c>
      <c r="B6327" s="24" t="n">
        <v>9</v>
      </c>
      <c r="C6327" s="24" t="n">
        <v>20</v>
      </c>
      <c r="D6327" s="24" t="n">
        <v>14</v>
      </c>
      <c r="E6327" s="24" t="n">
        <v>19.21</v>
      </c>
      <c r="F6327" s="25">
        <f>IF($E6327="","",DATE(IF($A6327="",nominal_year,$A6327),$B6327,$C6327)+($D6327-IF(LEFT(hour_conv,1)="1",1,0))/24)</f>
        <v/>
      </c>
      <c r="G6327" s="26">
        <f>IF(F6327="","",INT(F6327))</f>
        <v/>
      </c>
      <c r="H6327">
        <f>IF(G6327="","",IF(AND(MONTH(G6327)*100+DAY(G6327)&gt;=season_lo,MONTH(G6327)*100+DAY(G6327)&lt;=season_hi),1,0))</f>
        <v/>
      </c>
      <c r="I6327">
        <f>IF(G6327="","",G6327-first_day+1)</f>
        <v/>
      </c>
      <c r="J6327" s="27">
        <f>IF(I6327="","",INDEX(Daily!$J$2:$J$421,I6327))</f>
        <v/>
      </c>
      <c r="K6327" s="27">
        <f>IF(J6327="","",J6327+cat_offset)</f>
        <v/>
      </c>
      <c r="L6327" s="27">
        <f>IF(J6327="","",MAX(0,E6327-J6327)^2)</f>
        <v/>
      </c>
      <c r="M6327" s="27">
        <f>IF(J6327="","",MAX(0,E6327-(J6327+twcdh_off))^2)</f>
        <v/>
      </c>
      <c r="N6327" s="27">
        <f>IF(E6327="","",MAX(0,E6327-swcdh_thr)^2)</f>
        <v/>
      </c>
      <c r="O6327">
        <f>IF(K6327="","",ROUND(E6327-K6327,0))</f>
        <v/>
      </c>
      <c r="P6327">
        <f>IF(O6327="","",IF(O6327&gt;=1,O6327,0))</f>
        <v/>
      </c>
      <c r="Q6327" s="27">
        <f>IF(E6327="","",MAX(0,E6327-22))</f>
        <v/>
      </c>
      <c r="R6327" s="27">
        <f>IF(H6327=1,E6327,"")</f>
        <v/>
      </c>
      <c r="S6327" s="27">
        <f>IF(AND(H6327=1,J6327&lt;&gt;""),E6327-J6327,"")</f>
        <v/>
      </c>
      <c r="T6327">
        <f>IF(G6327="","",MONTH(G6327))</f>
        <v/>
      </c>
    </row>
    <row r="6328">
      <c r="A6328" s="24" t="n">
        <v>2020</v>
      </c>
      <c r="B6328" s="24" t="n">
        <v>9</v>
      </c>
      <c r="C6328" s="24" t="n">
        <v>20</v>
      </c>
      <c r="D6328" s="24" t="n">
        <v>15</v>
      </c>
      <c r="E6328" s="24" t="n">
        <v>19.89</v>
      </c>
      <c r="F6328" s="25">
        <f>IF($E6328="","",DATE(IF($A6328="",nominal_year,$A6328),$B6328,$C6328)+($D6328-IF(LEFT(hour_conv,1)="1",1,0))/24)</f>
        <v/>
      </c>
      <c r="G6328" s="26">
        <f>IF(F6328="","",INT(F6328))</f>
        <v/>
      </c>
      <c r="H6328">
        <f>IF(G6328="","",IF(AND(MONTH(G6328)*100+DAY(G6328)&gt;=season_lo,MONTH(G6328)*100+DAY(G6328)&lt;=season_hi),1,0))</f>
        <v/>
      </c>
      <c r="I6328">
        <f>IF(G6328="","",G6328-first_day+1)</f>
        <v/>
      </c>
      <c r="J6328" s="27">
        <f>IF(I6328="","",INDEX(Daily!$J$2:$J$421,I6328))</f>
        <v/>
      </c>
      <c r="K6328" s="27">
        <f>IF(J6328="","",J6328+cat_offset)</f>
        <v/>
      </c>
      <c r="L6328" s="27">
        <f>IF(J6328="","",MAX(0,E6328-J6328)^2)</f>
        <v/>
      </c>
      <c r="M6328" s="27">
        <f>IF(J6328="","",MAX(0,E6328-(J6328+twcdh_off))^2)</f>
        <v/>
      </c>
      <c r="N6328" s="27">
        <f>IF(E6328="","",MAX(0,E6328-swcdh_thr)^2)</f>
        <v/>
      </c>
      <c r="O6328">
        <f>IF(K6328="","",ROUND(E6328-K6328,0))</f>
        <v/>
      </c>
      <c r="P6328">
        <f>IF(O6328="","",IF(O6328&gt;=1,O6328,0))</f>
        <v/>
      </c>
      <c r="Q6328" s="27">
        <f>IF(E6328="","",MAX(0,E6328-22))</f>
        <v/>
      </c>
      <c r="R6328" s="27">
        <f>IF(H6328=1,E6328,"")</f>
        <v/>
      </c>
      <c r="S6328" s="27">
        <f>IF(AND(H6328=1,J6328&lt;&gt;""),E6328-J6328,"")</f>
        <v/>
      </c>
      <c r="T6328">
        <f>IF(G6328="","",MONTH(G6328))</f>
        <v/>
      </c>
    </row>
    <row r="6329">
      <c r="A6329" s="24" t="n">
        <v>2020</v>
      </c>
      <c r="B6329" s="24" t="n">
        <v>9</v>
      </c>
      <c r="C6329" s="24" t="n">
        <v>20</v>
      </c>
      <c r="D6329" s="24" t="n">
        <v>16</v>
      </c>
      <c r="E6329" s="24" t="n">
        <v>21.08</v>
      </c>
      <c r="F6329" s="25">
        <f>IF($E6329="","",DATE(IF($A6329="",nominal_year,$A6329),$B6329,$C6329)+($D6329-IF(LEFT(hour_conv,1)="1",1,0))/24)</f>
        <v/>
      </c>
      <c r="G6329" s="26">
        <f>IF(F6329="","",INT(F6329))</f>
        <v/>
      </c>
      <c r="H6329">
        <f>IF(G6329="","",IF(AND(MONTH(G6329)*100+DAY(G6329)&gt;=season_lo,MONTH(G6329)*100+DAY(G6329)&lt;=season_hi),1,0))</f>
        <v/>
      </c>
      <c r="I6329">
        <f>IF(G6329="","",G6329-first_day+1)</f>
        <v/>
      </c>
      <c r="J6329" s="27">
        <f>IF(I6329="","",INDEX(Daily!$J$2:$J$421,I6329))</f>
        <v/>
      </c>
      <c r="K6329" s="27">
        <f>IF(J6329="","",J6329+cat_offset)</f>
        <v/>
      </c>
      <c r="L6329" s="27">
        <f>IF(J6329="","",MAX(0,E6329-J6329)^2)</f>
        <v/>
      </c>
      <c r="M6329" s="27">
        <f>IF(J6329="","",MAX(0,E6329-(J6329+twcdh_off))^2)</f>
        <v/>
      </c>
      <c r="N6329" s="27">
        <f>IF(E6329="","",MAX(0,E6329-swcdh_thr)^2)</f>
        <v/>
      </c>
      <c r="O6329">
        <f>IF(K6329="","",ROUND(E6329-K6329,0))</f>
        <v/>
      </c>
      <c r="P6329">
        <f>IF(O6329="","",IF(O6329&gt;=1,O6329,0))</f>
        <v/>
      </c>
      <c r="Q6329" s="27">
        <f>IF(E6329="","",MAX(0,E6329-22))</f>
        <v/>
      </c>
      <c r="R6329" s="27">
        <f>IF(H6329=1,E6329,"")</f>
        <v/>
      </c>
      <c r="S6329" s="27">
        <f>IF(AND(H6329=1,J6329&lt;&gt;""),E6329-J6329,"")</f>
        <v/>
      </c>
      <c r="T6329">
        <f>IF(G6329="","",MONTH(G6329))</f>
        <v/>
      </c>
    </row>
    <row r="6330">
      <c r="A6330" s="24" t="n">
        <v>2020</v>
      </c>
      <c r="B6330" s="24" t="n">
        <v>9</v>
      </c>
      <c r="C6330" s="24" t="n">
        <v>20</v>
      </c>
      <c r="D6330" s="24" t="n">
        <v>17</v>
      </c>
      <c r="E6330" s="24" t="n">
        <v>19.01</v>
      </c>
      <c r="F6330" s="25">
        <f>IF($E6330="","",DATE(IF($A6330="",nominal_year,$A6330),$B6330,$C6330)+($D6330-IF(LEFT(hour_conv,1)="1",1,0))/24)</f>
        <v/>
      </c>
      <c r="G6330" s="26">
        <f>IF(F6330="","",INT(F6330))</f>
        <v/>
      </c>
      <c r="H6330">
        <f>IF(G6330="","",IF(AND(MONTH(G6330)*100+DAY(G6330)&gt;=season_lo,MONTH(G6330)*100+DAY(G6330)&lt;=season_hi),1,0))</f>
        <v/>
      </c>
      <c r="I6330">
        <f>IF(G6330="","",G6330-first_day+1)</f>
        <v/>
      </c>
      <c r="J6330" s="27">
        <f>IF(I6330="","",INDEX(Daily!$J$2:$J$421,I6330))</f>
        <v/>
      </c>
      <c r="K6330" s="27">
        <f>IF(J6330="","",J6330+cat_offset)</f>
        <v/>
      </c>
      <c r="L6330" s="27">
        <f>IF(J6330="","",MAX(0,E6330-J6330)^2)</f>
        <v/>
      </c>
      <c r="M6330" s="27">
        <f>IF(J6330="","",MAX(0,E6330-(J6330+twcdh_off))^2)</f>
        <v/>
      </c>
      <c r="N6330" s="27">
        <f>IF(E6330="","",MAX(0,E6330-swcdh_thr)^2)</f>
        <v/>
      </c>
      <c r="O6330">
        <f>IF(K6330="","",ROUND(E6330-K6330,0))</f>
        <v/>
      </c>
      <c r="P6330">
        <f>IF(O6330="","",IF(O6330&gt;=1,O6330,0))</f>
        <v/>
      </c>
      <c r="Q6330" s="27">
        <f>IF(E6330="","",MAX(0,E6330-22))</f>
        <v/>
      </c>
      <c r="R6330" s="27">
        <f>IF(H6330=1,E6330,"")</f>
        <v/>
      </c>
      <c r="S6330" s="27">
        <f>IF(AND(H6330=1,J6330&lt;&gt;""),E6330-J6330,"")</f>
        <v/>
      </c>
      <c r="T6330">
        <f>IF(G6330="","",MONTH(G6330))</f>
        <v/>
      </c>
    </row>
    <row r="6331">
      <c r="A6331" s="24" t="n">
        <v>2020</v>
      </c>
      <c r="B6331" s="24" t="n">
        <v>9</v>
      </c>
      <c r="C6331" s="24" t="n">
        <v>20</v>
      </c>
      <c r="D6331" s="24" t="n">
        <v>18</v>
      </c>
      <c r="E6331" s="24" t="n">
        <v>19.44</v>
      </c>
      <c r="F6331" s="25">
        <f>IF($E6331="","",DATE(IF($A6331="",nominal_year,$A6331),$B6331,$C6331)+($D6331-IF(LEFT(hour_conv,1)="1",1,0))/24)</f>
        <v/>
      </c>
      <c r="G6331" s="26">
        <f>IF(F6331="","",INT(F6331))</f>
        <v/>
      </c>
      <c r="H6331">
        <f>IF(G6331="","",IF(AND(MONTH(G6331)*100+DAY(G6331)&gt;=season_lo,MONTH(G6331)*100+DAY(G6331)&lt;=season_hi),1,0))</f>
        <v/>
      </c>
      <c r="I6331">
        <f>IF(G6331="","",G6331-first_day+1)</f>
        <v/>
      </c>
      <c r="J6331" s="27">
        <f>IF(I6331="","",INDEX(Daily!$J$2:$J$421,I6331))</f>
        <v/>
      </c>
      <c r="K6331" s="27">
        <f>IF(J6331="","",J6331+cat_offset)</f>
        <v/>
      </c>
      <c r="L6331" s="27">
        <f>IF(J6331="","",MAX(0,E6331-J6331)^2)</f>
        <v/>
      </c>
      <c r="M6331" s="27">
        <f>IF(J6331="","",MAX(0,E6331-(J6331+twcdh_off))^2)</f>
        <v/>
      </c>
      <c r="N6331" s="27">
        <f>IF(E6331="","",MAX(0,E6331-swcdh_thr)^2)</f>
        <v/>
      </c>
      <c r="O6331">
        <f>IF(K6331="","",ROUND(E6331-K6331,0))</f>
        <v/>
      </c>
      <c r="P6331">
        <f>IF(O6331="","",IF(O6331&gt;=1,O6331,0))</f>
        <v/>
      </c>
      <c r="Q6331" s="27">
        <f>IF(E6331="","",MAX(0,E6331-22))</f>
        <v/>
      </c>
      <c r="R6331" s="27">
        <f>IF(H6331=1,E6331,"")</f>
        <v/>
      </c>
      <c r="S6331" s="27">
        <f>IF(AND(H6331=1,J6331&lt;&gt;""),E6331-J6331,"")</f>
        <v/>
      </c>
      <c r="T6331">
        <f>IF(G6331="","",MONTH(G6331))</f>
        <v/>
      </c>
    </row>
    <row r="6332">
      <c r="A6332" s="24" t="n">
        <v>2020</v>
      </c>
      <c r="B6332" s="24" t="n">
        <v>9</v>
      </c>
      <c r="C6332" s="24" t="n">
        <v>20</v>
      </c>
      <c r="D6332" s="24" t="n">
        <v>19</v>
      </c>
      <c r="E6332" s="24" t="n">
        <v>18.72</v>
      </c>
      <c r="F6332" s="25">
        <f>IF($E6332="","",DATE(IF($A6332="",nominal_year,$A6332),$B6332,$C6332)+($D6332-IF(LEFT(hour_conv,1)="1",1,0))/24)</f>
        <v/>
      </c>
      <c r="G6332" s="26">
        <f>IF(F6332="","",INT(F6332))</f>
        <v/>
      </c>
      <c r="H6332">
        <f>IF(G6332="","",IF(AND(MONTH(G6332)*100+DAY(G6332)&gt;=season_lo,MONTH(G6332)*100+DAY(G6332)&lt;=season_hi),1,0))</f>
        <v/>
      </c>
      <c r="I6332">
        <f>IF(G6332="","",G6332-first_day+1)</f>
        <v/>
      </c>
      <c r="J6332" s="27">
        <f>IF(I6332="","",INDEX(Daily!$J$2:$J$421,I6332))</f>
        <v/>
      </c>
      <c r="K6332" s="27">
        <f>IF(J6332="","",J6332+cat_offset)</f>
        <v/>
      </c>
      <c r="L6332" s="27">
        <f>IF(J6332="","",MAX(0,E6332-J6332)^2)</f>
        <v/>
      </c>
      <c r="M6332" s="27">
        <f>IF(J6332="","",MAX(0,E6332-(J6332+twcdh_off))^2)</f>
        <v/>
      </c>
      <c r="N6332" s="27">
        <f>IF(E6332="","",MAX(0,E6332-swcdh_thr)^2)</f>
        <v/>
      </c>
      <c r="O6332">
        <f>IF(K6332="","",ROUND(E6332-K6332,0))</f>
        <v/>
      </c>
      <c r="P6332">
        <f>IF(O6332="","",IF(O6332&gt;=1,O6332,0))</f>
        <v/>
      </c>
      <c r="Q6332" s="27">
        <f>IF(E6332="","",MAX(0,E6332-22))</f>
        <v/>
      </c>
      <c r="R6332" s="27">
        <f>IF(H6332=1,E6332,"")</f>
        <v/>
      </c>
      <c r="S6332" s="27">
        <f>IF(AND(H6332=1,J6332&lt;&gt;""),E6332-J6332,"")</f>
        <v/>
      </c>
      <c r="T6332">
        <f>IF(G6332="","",MONTH(G6332))</f>
        <v/>
      </c>
    </row>
    <row r="6333">
      <c r="A6333" s="24" t="n">
        <v>2020</v>
      </c>
      <c r="B6333" s="24" t="n">
        <v>9</v>
      </c>
      <c r="C6333" s="24" t="n">
        <v>20</v>
      </c>
      <c r="D6333" s="24" t="n">
        <v>20</v>
      </c>
      <c r="E6333" s="24" t="n">
        <v>18.38</v>
      </c>
      <c r="F6333" s="25">
        <f>IF($E6333="","",DATE(IF($A6333="",nominal_year,$A6333),$B6333,$C6333)+($D6333-IF(LEFT(hour_conv,1)="1",1,0))/24)</f>
        <v/>
      </c>
      <c r="G6333" s="26">
        <f>IF(F6333="","",INT(F6333))</f>
        <v/>
      </c>
      <c r="H6333">
        <f>IF(G6333="","",IF(AND(MONTH(G6333)*100+DAY(G6333)&gt;=season_lo,MONTH(G6333)*100+DAY(G6333)&lt;=season_hi),1,0))</f>
        <v/>
      </c>
      <c r="I6333">
        <f>IF(G6333="","",G6333-first_day+1)</f>
        <v/>
      </c>
      <c r="J6333" s="27">
        <f>IF(I6333="","",INDEX(Daily!$J$2:$J$421,I6333))</f>
        <v/>
      </c>
      <c r="K6333" s="27">
        <f>IF(J6333="","",J6333+cat_offset)</f>
        <v/>
      </c>
      <c r="L6333" s="27">
        <f>IF(J6333="","",MAX(0,E6333-J6333)^2)</f>
        <v/>
      </c>
      <c r="M6333" s="27">
        <f>IF(J6333="","",MAX(0,E6333-(J6333+twcdh_off))^2)</f>
        <v/>
      </c>
      <c r="N6333" s="27">
        <f>IF(E6333="","",MAX(0,E6333-swcdh_thr)^2)</f>
        <v/>
      </c>
      <c r="O6333">
        <f>IF(K6333="","",ROUND(E6333-K6333,0))</f>
        <v/>
      </c>
      <c r="P6333">
        <f>IF(O6333="","",IF(O6333&gt;=1,O6333,0))</f>
        <v/>
      </c>
      <c r="Q6333" s="27">
        <f>IF(E6333="","",MAX(0,E6333-22))</f>
        <v/>
      </c>
      <c r="R6333" s="27">
        <f>IF(H6333=1,E6333,"")</f>
        <v/>
      </c>
      <c r="S6333" s="27">
        <f>IF(AND(H6333=1,J6333&lt;&gt;""),E6333-J6333,"")</f>
        <v/>
      </c>
      <c r="T6333">
        <f>IF(G6333="","",MONTH(G6333))</f>
        <v/>
      </c>
    </row>
    <row r="6334">
      <c r="A6334" s="24" t="n">
        <v>2020</v>
      </c>
      <c r="B6334" s="24" t="n">
        <v>9</v>
      </c>
      <c r="C6334" s="24" t="n">
        <v>20</v>
      </c>
      <c r="D6334" s="24" t="n">
        <v>21</v>
      </c>
      <c r="E6334" s="24" t="n">
        <v>16.9</v>
      </c>
      <c r="F6334" s="25">
        <f>IF($E6334="","",DATE(IF($A6334="",nominal_year,$A6334),$B6334,$C6334)+($D6334-IF(LEFT(hour_conv,1)="1",1,0))/24)</f>
        <v/>
      </c>
      <c r="G6334" s="26">
        <f>IF(F6334="","",INT(F6334))</f>
        <v/>
      </c>
      <c r="H6334">
        <f>IF(G6334="","",IF(AND(MONTH(G6334)*100+DAY(G6334)&gt;=season_lo,MONTH(G6334)*100+DAY(G6334)&lt;=season_hi),1,0))</f>
        <v/>
      </c>
      <c r="I6334">
        <f>IF(G6334="","",G6334-first_day+1)</f>
        <v/>
      </c>
      <c r="J6334" s="27">
        <f>IF(I6334="","",INDEX(Daily!$J$2:$J$421,I6334))</f>
        <v/>
      </c>
      <c r="K6334" s="27">
        <f>IF(J6334="","",J6334+cat_offset)</f>
        <v/>
      </c>
      <c r="L6334" s="27">
        <f>IF(J6334="","",MAX(0,E6334-J6334)^2)</f>
        <v/>
      </c>
      <c r="M6334" s="27">
        <f>IF(J6334="","",MAX(0,E6334-(J6334+twcdh_off))^2)</f>
        <v/>
      </c>
      <c r="N6334" s="27">
        <f>IF(E6334="","",MAX(0,E6334-swcdh_thr)^2)</f>
        <v/>
      </c>
      <c r="O6334">
        <f>IF(K6334="","",ROUND(E6334-K6334,0))</f>
        <v/>
      </c>
      <c r="P6334">
        <f>IF(O6334="","",IF(O6334&gt;=1,O6334,0))</f>
        <v/>
      </c>
      <c r="Q6334" s="27">
        <f>IF(E6334="","",MAX(0,E6334-22))</f>
        <v/>
      </c>
      <c r="R6334" s="27">
        <f>IF(H6334=1,E6334,"")</f>
        <v/>
      </c>
      <c r="S6334" s="27">
        <f>IF(AND(H6334=1,J6334&lt;&gt;""),E6334-J6334,"")</f>
        <v/>
      </c>
      <c r="T6334">
        <f>IF(G6334="","",MONTH(G6334))</f>
        <v/>
      </c>
    </row>
    <row r="6335">
      <c r="A6335" s="24" t="n">
        <v>2020</v>
      </c>
      <c r="B6335" s="24" t="n">
        <v>9</v>
      </c>
      <c r="C6335" s="24" t="n">
        <v>20</v>
      </c>
      <c r="D6335" s="24" t="n">
        <v>22</v>
      </c>
      <c r="E6335" s="24" t="n">
        <v>15.04</v>
      </c>
      <c r="F6335" s="25">
        <f>IF($E6335="","",DATE(IF($A6335="",nominal_year,$A6335),$B6335,$C6335)+($D6335-IF(LEFT(hour_conv,1)="1",1,0))/24)</f>
        <v/>
      </c>
      <c r="G6335" s="26">
        <f>IF(F6335="","",INT(F6335))</f>
        <v/>
      </c>
      <c r="H6335">
        <f>IF(G6335="","",IF(AND(MONTH(G6335)*100+DAY(G6335)&gt;=season_lo,MONTH(G6335)*100+DAY(G6335)&lt;=season_hi),1,0))</f>
        <v/>
      </c>
      <c r="I6335">
        <f>IF(G6335="","",G6335-first_day+1)</f>
        <v/>
      </c>
      <c r="J6335" s="27">
        <f>IF(I6335="","",INDEX(Daily!$J$2:$J$421,I6335))</f>
        <v/>
      </c>
      <c r="K6335" s="27">
        <f>IF(J6335="","",J6335+cat_offset)</f>
        <v/>
      </c>
      <c r="L6335" s="27">
        <f>IF(J6335="","",MAX(0,E6335-J6335)^2)</f>
        <v/>
      </c>
      <c r="M6335" s="27">
        <f>IF(J6335="","",MAX(0,E6335-(J6335+twcdh_off))^2)</f>
        <v/>
      </c>
      <c r="N6335" s="27">
        <f>IF(E6335="","",MAX(0,E6335-swcdh_thr)^2)</f>
        <v/>
      </c>
      <c r="O6335">
        <f>IF(K6335="","",ROUND(E6335-K6335,0))</f>
        <v/>
      </c>
      <c r="P6335">
        <f>IF(O6335="","",IF(O6335&gt;=1,O6335,0))</f>
        <v/>
      </c>
      <c r="Q6335" s="27">
        <f>IF(E6335="","",MAX(0,E6335-22))</f>
        <v/>
      </c>
      <c r="R6335" s="27">
        <f>IF(H6335=1,E6335,"")</f>
        <v/>
      </c>
      <c r="S6335" s="27">
        <f>IF(AND(H6335=1,J6335&lt;&gt;""),E6335-J6335,"")</f>
        <v/>
      </c>
      <c r="T6335">
        <f>IF(G6335="","",MONTH(G6335))</f>
        <v/>
      </c>
    </row>
    <row r="6336">
      <c r="A6336" s="24" t="n">
        <v>2020</v>
      </c>
      <c r="B6336" s="24" t="n">
        <v>9</v>
      </c>
      <c r="C6336" s="24" t="n">
        <v>20</v>
      </c>
      <c r="D6336" s="24" t="n">
        <v>23</v>
      </c>
      <c r="E6336" s="24" t="n">
        <v>15.53</v>
      </c>
      <c r="F6336" s="25">
        <f>IF($E6336="","",DATE(IF($A6336="",nominal_year,$A6336),$B6336,$C6336)+($D6336-IF(LEFT(hour_conv,1)="1",1,0))/24)</f>
        <v/>
      </c>
      <c r="G6336" s="26">
        <f>IF(F6336="","",INT(F6336))</f>
        <v/>
      </c>
      <c r="H6336">
        <f>IF(G6336="","",IF(AND(MONTH(G6336)*100+DAY(G6336)&gt;=season_lo,MONTH(G6336)*100+DAY(G6336)&lt;=season_hi),1,0))</f>
        <v/>
      </c>
      <c r="I6336">
        <f>IF(G6336="","",G6336-first_day+1)</f>
        <v/>
      </c>
      <c r="J6336" s="27">
        <f>IF(I6336="","",INDEX(Daily!$J$2:$J$421,I6336))</f>
        <v/>
      </c>
      <c r="K6336" s="27">
        <f>IF(J6336="","",J6336+cat_offset)</f>
        <v/>
      </c>
      <c r="L6336" s="27">
        <f>IF(J6336="","",MAX(0,E6336-J6336)^2)</f>
        <v/>
      </c>
      <c r="M6336" s="27">
        <f>IF(J6336="","",MAX(0,E6336-(J6336+twcdh_off))^2)</f>
        <v/>
      </c>
      <c r="N6336" s="27">
        <f>IF(E6336="","",MAX(0,E6336-swcdh_thr)^2)</f>
        <v/>
      </c>
      <c r="O6336">
        <f>IF(K6336="","",ROUND(E6336-K6336,0))</f>
        <v/>
      </c>
      <c r="P6336">
        <f>IF(O6336="","",IF(O6336&gt;=1,O6336,0))</f>
        <v/>
      </c>
      <c r="Q6336" s="27">
        <f>IF(E6336="","",MAX(0,E6336-22))</f>
        <v/>
      </c>
      <c r="R6336" s="27">
        <f>IF(H6336=1,E6336,"")</f>
        <v/>
      </c>
      <c r="S6336" s="27">
        <f>IF(AND(H6336=1,J6336&lt;&gt;""),E6336-J6336,"")</f>
        <v/>
      </c>
      <c r="T6336">
        <f>IF(G6336="","",MONTH(G6336))</f>
        <v/>
      </c>
    </row>
    <row r="6337">
      <c r="A6337" s="24" t="n">
        <v>2020</v>
      </c>
      <c r="B6337" s="24" t="n">
        <v>9</v>
      </c>
      <c r="C6337" s="24" t="n">
        <v>20</v>
      </c>
      <c r="D6337" s="24" t="n">
        <v>24</v>
      </c>
      <c r="E6337" s="24" t="n">
        <v>13.61</v>
      </c>
      <c r="F6337" s="25">
        <f>IF($E6337="","",DATE(IF($A6337="",nominal_year,$A6337),$B6337,$C6337)+($D6337-IF(LEFT(hour_conv,1)="1",1,0))/24)</f>
        <v/>
      </c>
      <c r="G6337" s="26">
        <f>IF(F6337="","",INT(F6337))</f>
        <v/>
      </c>
      <c r="H6337">
        <f>IF(G6337="","",IF(AND(MONTH(G6337)*100+DAY(G6337)&gt;=season_lo,MONTH(G6337)*100+DAY(G6337)&lt;=season_hi),1,0))</f>
        <v/>
      </c>
      <c r="I6337">
        <f>IF(G6337="","",G6337-first_day+1)</f>
        <v/>
      </c>
      <c r="J6337" s="27">
        <f>IF(I6337="","",INDEX(Daily!$J$2:$J$421,I6337))</f>
        <v/>
      </c>
      <c r="K6337" s="27">
        <f>IF(J6337="","",J6337+cat_offset)</f>
        <v/>
      </c>
      <c r="L6337" s="27">
        <f>IF(J6337="","",MAX(0,E6337-J6337)^2)</f>
        <v/>
      </c>
      <c r="M6337" s="27">
        <f>IF(J6337="","",MAX(0,E6337-(J6337+twcdh_off))^2)</f>
        <v/>
      </c>
      <c r="N6337" s="27">
        <f>IF(E6337="","",MAX(0,E6337-swcdh_thr)^2)</f>
        <v/>
      </c>
      <c r="O6337">
        <f>IF(K6337="","",ROUND(E6337-K6337,0))</f>
        <v/>
      </c>
      <c r="P6337">
        <f>IF(O6337="","",IF(O6337&gt;=1,O6337,0))</f>
        <v/>
      </c>
      <c r="Q6337" s="27">
        <f>IF(E6337="","",MAX(0,E6337-22))</f>
        <v/>
      </c>
      <c r="R6337" s="27">
        <f>IF(H6337=1,E6337,"")</f>
        <v/>
      </c>
      <c r="S6337" s="27">
        <f>IF(AND(H6337=1,J6337&lt;&gt;""),E6337-J6337,"")</f>
        <v/>
      </c>
      <c r="T6337">
        <f>IF(G6337="","",MONTH(G6337))</f>
        <v/>
      </c>
    </row>
    <row r="6338">
      <c r="A6338" s="24" t="n">
        <v>2020</v>
      </c>
      <c r="B6338" s="24" t="n">
        <v>9</v>
      </c>
      <c r="C6338" s="24" t="n">
        <v>21</v>
      </c>
      <c r="D6338" s="24" t="n">
        <v>1</v>
      </c>
      <c r="E6338" s="24" t="n">
        <v>13.04</v>
      </c>
      <c r="F6338" s="25">
        <f>IF($E6338="","",DATE(IF($A6338="",nominal_year,$A6338),$B6338,$C6338)+($D6338-IF(LEFT(hour_conv,1)="1",1,0))/24)</f>
        <v/>
      </c>
      <c r="G6338" s="26">
        <f>IF(F6338="","",INT(F6338))</f>
        <v/>
      </c>
      <c r="H6338">
        <f>IF(G6338="","",IF(AND(MONTH(G6338)*100+DAY(G6338)&gt;=season_lo,MONTH(G6338)*100+DAY(G6338)&lt;=season_hi),1,0))</f>
        <v/>
      </c>
      <c r="I6338">
        <f>IF(G6338="","",G6338-first_day+1)</f>
        <v/>
      </c>
      <c r="J6338" s="27">
        <f>IF(I6338="","",INDEX(Daily!$J$2:$J$421,I6338))</f>
        <v/>
      </c>
      <c r="K6338" s="27">
        <f>IF(J6338="","",J6338+cat_offset)</f>
        <v/>
      </c>
      <c r="L6338" s="27">
        <f>IF(J6338="","",MAX(0,E6338-J6338)^2)</f>
        <v/>
      </c>
      <c r="M6338" s="27">
        <f>IF(J6338="","",MAX(0,E6338-(J6338+twcdh_off))^2)</f>
        <v/>
      </c>
      <c r="N6338" s="27">
        <f>IF(E6338="","",MAX(0,E6338-swcdh_thr)^2)</f>
        <v/>
      </c>
      <c r="O6338">
        <f>IF(K6338="","",ROUND(E6338-K6338,0))</f>
        <v/>
      </c>
      <c r="P6338">
        <f>IF(O6338="","",IF(O6338&gt;=1,O6338,0))</f>
        <v/>
      </c>
      <c r="Q6338" s="27">
        <f>IF(E6338="","",MAX(0,E6338-22))</f>
        <v/>
      </c>
      <c r="R6338" s="27">
        <f>IF(H6338=1,E6338,"")</f>
        <v/>
      </c>
      <c r="S6338" s="27">
        <f>IF(AND(H6338=1,J6338&lt;&gt;""),E6338-J6338,"")</f>
        <v/>
      </c>
      <c r="T6338">
        <f>IF(G6338="","",MONTH(G6338))</f>
        <v/>
      </c>
    </row>
    <row r="6339">
      <c r="A6339" s="24" t="n">
        <v>2020</v>
      </c>
      <c r="B6339" s="24" t="n">
        <v>9</v>
      </c>
      <c r="C6339" s="24" t="n">
        <v>21</v>
      </c>
      <c r="D6339" s="24" t="n">
        <v>2</v>
      </c>
      <c r="E6339" s="24" t="n">
        <v>11.9</v>
      </c>
      <c r="F6339" s="25">
        <f>IF($E6339="","",DATE(IF($A6339="",nominal_year,$A6339),$B6339,$C6339)+($D6339-IF(LEFT(hour_conv,1)="1",1,0))/24)</f>
        <v/>
      </c>
      <c r="G6339" s="26">
        <f>IF(F6339="","",INT(F6339))</f>
        <v/>
      </c>
      <c r="H6339">
        <f>IF(G6339="","",IF(AND(MONTH(G6339)*100+DAY(G6339)&gt;=season_lo,MONTH(G6339)*100+DAY(G6339)&lt;=season_hi),1,0))</f>
        <v/>
      </c>
      <c r="I6339">
        <f>IF(G6339="","",G6339-first_day+1)</f>
        <v/>
      </c>
      <c r="J6339" s="27">
        <f>IF(I6339="","",INDEX(Daily!$J$2:$J$421,I6339))</f>
        <v/>
      </c>
      <c r="K6339" s="27">
        <f>IF(J6339="","",J6339+cat_offset)</f>
        <v/>
      </c>
      <c r="L6339" s="27">
        <f>IF(J6339="","",MAX(0,E6339-J6339)^2)</f>
        <v/>
      </c>
      <c r="M6339" s="27">
        <f>IF(J6339="","",MAX(0,E6339-(J6339+twcdh_off))^2)</f>
        <v/>
      </c>
      <c r="N6339" s="27">
        <f>IF(E6339="","",MAX(0,E6339-swcdh_thr)^2)</f>
        <v/>
      </c>
      <c r="O6339">
        <f>IF(K6339="","",ROUND(E6339-K6339,0))</f>
        <v/>
      </c>
      <c r="P6339">
        <f>IF(O6339="","",IF(O6339&gt;=1,O6339,0))</f>
        <v/>
      </c>
      <c r="Q6339" s="27">
        <f>IF(E6339="","",MAX(0,E6339-22))</f>
        <v/>
      </c>
      <c r="R6339" s="27">
        <f>IF(H6339=1,E6339,"")</f>
        <v/>
      </c>
      <c r="S6339" s="27">
        <f>IF(AND(H6339=1,J6339&lt;&gt;""),E6339-J6339,"")</f>
        <v/>
      </c>
      <c r="T6339">
        <f>IF(G6339="","",MONTH(G6339))</f>
        <v/>
      </c>
    </row>
    <row r="6340">
      <c r="A6340" s="24" t="n">
        <v>2020</v>
      </c>
      <c r="B6340" s="24" t="n">
        <v>9</v>
      </c>
      <c r="C6340" s="24" t="n">
        <v>21</v>
      </c>
      <c r="D6340" s="24" t="n">
        <v>3</v>
      </c>
      <c r="E6340" s="24" t="n">
        <v>11.61</v>
      </c>
      <c r="F6340" s="25">
        <f>IF($E6340="","",DATE(IF($A6340="",nominal_year,$A6340),$B6340,$C6340)+($D6340-IF(LEFT(hour_conv,1)="1",1,0))/24)</f>
        <v/>
      </c>
      <c r="G6340" s="26">
        <f>IF(F6340="","",INT(F6340))</f>
        <v/>
      </c>
      <c r="H6340">
        <f>IF(G6340="","",IF(AND(MONTH(G6340)*100+DAY(G6340)&gt;=season_lo,MONTH(G6340)*100+DAY(G6340)&lt;=season_hi),1,0))</f>
        <v/>
      </c>
      <c r="I6340">
        <f>IF(G6340="","",G6340-first_day+1)</f>
        <v/>
      </c>
      <c r="J6340" s="27">
        <f>IF(I6340="","",INDEX(Daily!$J$2:$J$421,I6340))</f>
        <v/>
      </c>
      <c r="K6340" s="27">
        <f>IF(J6340="","",J6340+cat_offset)</f>
        <v/>
      </c>
      <c r="L6340" s="27">
        <f>IF(J6340="","",MAX(0,E6340-J6340)^2)</f>
        <v/>
      </c>
      <c r="M6340" s="27">
        <f>IF(J6340="","",MAX(0,E6340-(J6340+twcdh_off))^2)</f>
        <v/>
      </c>
      <c r="N6340" s="27">
        <f>IF(E6340="","",MAX(0,E6340-swcdh_thr)^2)</f>
        <v/>
      </c>
      <c r="O6340">
        <f>IF(K6340="","",ROUND(E6340-K6340,0))</f>
        <v/>
      </c>
      <c r="P6340">
        <f>IF(O6340="","",IF(O6340&gt;=1,O6340,0))</f>
        <v/>
      </c>
      <c r="Q6340" s="27">
        <f>IF(E6340="","",MAX(0,E6340-22))</f>
        <v/>
      </c>
      <c r="R6340" s="27">
        <f>IF(H6340=1,E6340,"")</f>
        <v/>
      </c>
      <c r="S6340" s="27">
        <f>IF(AND(H6340=1,J6340&lt;&gt;""),E6340-J6340,"")</f>
        <v/>
      </c>
      <c r="T6340">
        <f>IF(G6340="","",MONTH(G6340))</f>
        <v/>
      </c>
    </row>
    <row r="6341">
      <c r="A6341" s="24" t="n">
        <v>2020</v>
      </c>
      <c r="B6341" s="24" t="n">
        <v>9</v>
      </c>
      <c r="C6341" s="24" t="n">
        <v>21</v>
      </c>
      <c r="D6341" s="24" t="n">
        <v>4</v>
      </c>
      <c r="E6341" s="24" t="n">
        <v>11.71</v>
      </c>
      <c r="F6341" s="25">
        <f>IF($E6341="","",DATE(IF($A6341="",nominal_year,$A6341),$B6341,$C6341)+($D6341-IF(LEFT(hour_conv,1)="1",1,0))/24)</f>
        <v/>
      </c>
      <c r="G6341" s="26">
        <f>IF(F6341="","",INT(F6341))</f>
        <v/>
      </c>
      <c r="H6341">
        <f>IF(G6341="","",IF(AND(MONTH(G6341)*100+DAY(G6341)&gt;=season_lo,MONTH(G6341)*100+DAY(G6341)&lt;=season_hi),1,0))</f>
        <v/>
      </c>
      <c r="I6341">
        <f>IF(G6341="","",G6341-first_day+1)</f>
        <v/>
      </c>
      <c r="J6341" s="27">
        <f>IF(I6341="","",INDEX(Daily!$J$2:$J$421,I6341))</f>
        <v/>
      </c>
      <c r="K6341" s="27">
        <f>IF(J6341="","",J6341+cat_offset)</f>
        <v/>
      </c>
      <c r="L6341" s="27">
        <f>IF(J6341="","",MAX(0,E6341-J6341)^2)</f>
        <v/>
      </c>
      <c r="M6341" s="27">
        <f>IF(J6341="","",MAX(0,E6341-(J6341+twcdh_off))^2)</f>
        <v/>
      </c>
      <c r="N6341" s="27">
        <f>IF(E6341="","",MAX(0,E6341-swcdh_thr)^2)</f>
        <v/>
      </c>
      <c r="O6341">
        <f>IF(K6341="","",ROUND(E6341-K6341,0))</f>
        <v/>
      </c>
      <c r="P6341">
        <f>IF(O6341="","",IF(O6341&gt;=1,O6341,0))</f>
        <v/>
      </c>
      <c r="Q6341" s="27">
        <f>IF(E6341="","",MAX(0,E6341-22))</f>
        <v/>
      </c>
      <c r="R6341" s="27">
        <f>IF(H6341=1,E6341,"")</f>
        <v/>
      </c>
      <c r="S6341" s="27">
        <f>IF(AND(H6341=1,J6341&lt;&gt;""),E6341-J6341,"")</f>
        <v/>
      </c>
      <c r="T6341">
        <f>IF(G6341="","",MONTH(G6341))</f>
        <v/>
      </c>
    </row>
    <row r="6342">
      <c r="A6342" s="24" t="n">
        <v>2020</v>
      </c>
      <c r="B6342" s="24" t="n">
        <v>9</v>
      </c>
      <c r="C6342" s="24" t="n">
        <v>21</v>
      </c>
      <c r="D6342" s="24" t="n">
        <v>5</v>
      </c>
      <c r="E6342" s="24" t="n">
        <v>12.38</v>
      </c>
      <c r="F6342" s="25">
        <f>IF($E6342="","",DATE(IF($A6342="",nominal_year,$A6342),$B6342,$C6342)+($D6342-IF(LEFT(hour_conv,1)="1",1,0))/24)</f>
        <v/>
      </c>
      <c r="G6342" s="26">
        <f>IF(F6342="","",INT(F6342))</f>
        <v/>
      </c>
      <c r="H6342">
        <f>IF(G6342="","",IF(AND(MONTH(G6342)*100+DAY(G6342)&gt;=season_lo,MONTH(G6342)*100+DAY(G6342)&lt;=season_hi),1,0))</f>
        <v/>
      </c>
      <c r="I6342">
        <f>IF(G6342="","",G6342-first_day+1)</f>
        <v/>
      </c>
      <c r="J6342" s="27">
        <f>IF(I6342="","",INDEX(Daily!$J$2:$J$421,I6342))</f>
        <v/>
      </c>
      <c r="K6342" s="27">
        <f>IF(J6342="","",J6342+cat_offset)</f>
        <v/>
      </c>
      <c r="L6342" s="27">
        <f>IF(J6342="","",MAX(0,E6342-J6342)^2)</f>
        <v/>
      </c>
      <c r="M6342" s="27">
        <f>IF(J6342="","",MAX(0,E6342-(J6342+twcdh_off))^2)</f>
        <v/>
      </c>
      <c r="N6342" s="27">
        <f>IF(E6342="","",MAX(0,E6342-swcdh_thr)^2)</f>
        <v/>
      </c>
      <c r="O6342">
        <f>IF(K6342="","",ROUND(E6342-K6342,0))</f>
        <v/>
      </c>
      <c r="P6342">
        <f>IF(O6342="","",IF(O6342&gt;=1,O6342,0))</f>
        <v/>
      </c>
      <c r="Q6342" s="27">
        <f>IF(E6342="","",MAX(0,E6342-22))</f>
        <v/>
      </c>
      <c r="R6342" s="27">
        <f>IF(H6342=1,E6342,"")</f>
        <v/>
      </c>
      <c r="S6342" s="27">
        <f>IF(AND(H6342=1,J6342&lt;&gt;""),E6342-J6342,"")</f>
        <v/>
      </c>
      <c r="T6342">
        <f>IF(G6342="","",MONTH(G6342))</f>
        <v/>
      </c>
    </row>
    <row r="6343">
      <c r="A6343" s="24" t="n">
        <v>2020</v>
      </c>
      <c r="B6343" s="24" t="n">
        <v>9</v>
      </c>
      <c r="C6343" s="24" t="n">
        <v>21</v>
      </c>
      <c r="D6343" s="24" t="n">
        <v>6</v>
      </c>
      <c r="E6343" s="24" t="n">
        <v>12.76</v>
      </c>
      <c r="F6343" s="25">
        <f>IF($E6343="","",DATE(IF($A6343="",nominal_year,$A6343),$B6343,$C6343)+($D6343-IF(LEFT(hour_conv,1)="1",1,0))/24)</f>
        <v/>
      </c>
      <c r="G6343" s="26">
        <f>IF(F6343="","",INT(F6343))</f>
        <v/>
      </c>
      <c r="H6343">
        <f>IF(G6343="","",IF(AND(MONTH(G6343)*100+DAY(G6343)&gt;=season_lo,MONTH(G6343)*100+DAY(G6343)&lt;=season_hi),1,0))</f>
        <v/>
      </c>
      <c r="I6343">
        <f>IF(G6343="","",G6343-first_day+1)</f>
        <v/>
      </c>
      <c r="J6343" s="27">
        <f>IF(I6343="","",INDEX(Daily!$J$2:$J$421,I6343))</f>
        <v/>
      </c>
      <c r="K6343" s="27">
        <f>IF(J6343="","",J6343+cat_offset)</f>
        <v/>
      </c>
      <c r="L6343" s="27">
        <f>IF(J6343="","",MAX(0,E6343-J6343)^2)</f>
        <v/>
      </c>
      <c r="M6343" s="27">
        <f>IF(J6343="","",MAX(0,E6343-(J6343+twcdh_off))^2)</f>
        <v/>
      </c>
      <c r="N6343" s="27">
        <f>IF(E6343="","",MAX(0,E6343-swcdh_thr)^2)</f>
        <v/>
      </c>
      <c r="O6343">
        <f>IF(K6343="","",ROUND(E6343-K6343,0))</f>
        <v/>
      </c>
      <c r="P6343">
        <f>IF(O6343="","",IF(O6343&gt;=1,O6343,0))</f>
        <v/>
      </c>
      <c r="Q6343" s="27">
        <f>IF(E6343="","",MAX(0,E6343-22))</f>
        <v/>
      </c>
      <c r="R6343" s="27">
        <f>IF(H6343=1,E6343,"")</f>
        <v/>
      </c>
      <c r="S6343" s="27">
        <f>IF(AND(H6343=1,J6343&lt;&gt;""),E6343-J6343,"")</f>
        <v/>
      </c>
      <c r="T6343">
        <f>IF(G6343="","",MONTH(G6343))</f>
        <v/>
      </c>
    </row>
    <row r="6344">
      <c r="A6344" s="24" t="n">
        <v>2020</v>
      </c>
      <c r="B6344" s="24" t="n">
        <v>9</v>
      </c>
      <c r="C6344" s="24" t="n">
        <v>21</v>
      </c>
      <c r="D6344" s="24" t="n">
        <v>7</v>
      </c>
      <c r="E6344" s="24" t="n">
        <v>12.81</v>
      </c>
      <c r="F6344" s="25">
        <f>IF($E6344="","",DATE(IF($A6344="",nominal_year,$A6344),$B6344,$C6344)+($D6344-IF(LEFT(hour_conv,1)="1",1,0))/24)</f>
        <v/>
      </c>
      <c r="G6344" s="26">
        <f>IF(F6344="","",INT(F6344))</f>
        <v/>
      </c>
      <c r="H6344">
        <f>IF(G6344="","",IF(AND(MONTH(G6344)*100+DAY(G6344)&gt;=season_lo,MONTH(G6344)*100+DAY(G6344)&lt;=season_hi),1,0))</f>
        <v/>
      </c>
      <c r="I6344">
        <f>IF(G6344="","",G6344-first_day+1)</f>
        <v/>
      </c>
      <c r="J6344" s="27">
        <f>IF(I6344="","",INDEX(Daily!$J$2:$J$421,I6344))</f>
        <v/>
      </c>
      <c r="K6344" s="27">
        <f>IF(J6344="","",J6344+cat_offset)</f>
        <v/>
      </c>
      <c r="L6344" s="27">
        <f>IF(J6344="","",MAX(0,E6344-J6344)^2)</f>
        <v/>
      </c>
      <c r="M6344" s="27">
        <f>IF(J6344="","",MAX(0,E6344-(J6344+twcdh_off))^2)</f>
        <v/>
      </c>
      <c r="N6344" s="27">
        <f>IF(E6344="","",MAX(0,E6344-swcdh_thr)^2)</f>
        <v/>
      </c>
      <c r="O6344">
        <f>IF(K6344="","",ROUND(E6344-K6344,0))</f>
        <v/>
      </c>
      <c r="P6344">
        <f>IF(O6344="","",IF(O6344&gt;=1,O6344,0))</f>
        <v/>
      </c>
      <c r="Q6344" s="27">
        <f>IF(E6344="","",MAX(0,E6344-22))</f>
        <v/>
      </c>
      <c r="R6344" s="27">
        <f>IF(H6344=1,E6344,"")</f>
        <v/>
      </c>
      <c r="S6344" s="27">
        <f>IF(AND(H6344=1,J6344&lt;&gt;""),E6344-J6344,"")</f>
        <v/>
      </c>
      <c r="T6344">
        <f>IF(G6344="","",MONTH(G6344))</f>
        <v/>
      </c>
    </row>
    <row r="6345">
      <c r="A6345" s="24" t="n">
        <v>2020</v>
      </c>
      <c r="B6345" s="24" t="n">
        <v>9</v>
      </c>
      <c r="C6345" s="24" t="n">
        <v>21</v>
      </c>
      <c r="D6345" s="24" t="n">
        <v>8</v>
      </c>
      <c r="E6345" s="24" t="n">
        <v>14.05</v>
      </c>
      <c r="F6345" s="25">
        <f>IF($E6345="","",DATE(IF($A6345="",nominal_year,$A6345),$B6345,$C6345)+($D6345-IF(LEFT(hour_conv,1)="1",1,0))/24)</f>
        <v/>
      </c>
      <c r="G6345" s="26">
        <f>IF(F6345="","",INT(F6345))</f>
        <v/>
      </c>
      <c r="H6345">
        <f>IF(G6345="","",IF(AND(MONTH(G6345)*100+DAY(G6345)&gt;=season_lo,MONTH(G6345)*100+DAY(G6345)&lt;=season_hi),1,0))</f>
        <v/>
      </c>
      <c r="I6345">
        <f>IF(G6345="","",G6345-first_day+1)</f>
        <v/>
      </c>
      <c r="J6345" s="27">
        <f>IF(I6345="","",INDEX(Daily!$J$2:$J$421,I6345))</f>
        <v/>
      </c>
      <c r="K6345" s="27">
        <f>IF(J6345="","",J6345+cat_offset)</f>
        <v/>
      </c>
      <c r="L6345" s="27">
        <f>IF(J6345="","",MAX(0,E6345-J6345)^2)</f>
        <v/>
      </c>
      <c r="M6345" s="27">
        <f>IF(J6345="","",MAX(0,E6345-(J6345+twcdh_off))^2)</f>
        <v/>
      </c>
      <c r="N6345" s="27">
        <f>IF(E6345="","",MAX(0,E6345-swcdh_thr)^2)</f>
        <v/>
      </c>
      <c r="O6345">
        <f>IF(K6345="","",ROUND(E6345-K6345,0))</f>
        <v/>
      </c>
      <c r="P6345">
        <f>IF(O6345="","",IF(O6345&gt;=1,O6345,0))</f>
        <v/>
      </c>
      <c r="Q6345" s="27">
        <f>IF(E6345="","",MAX(0,E6345-22))</f>
        <v/>
      </c>
      <c r="R6345" s="27">
        <f>IF(H6345=1,E6345,"")</f>
        <v/>
      </c>
      <c r="S6345" s="27">
        <f>IF(AND(H6345=1,J6345&lt;&gt;""),E6345-J6345,"")</f>
        <v/>
      </c>
      <c r="T6345">
        <f>IF(G6345="","",MONTH(G6345))</f>
        <v/>
      </c>
    </row>
    <row r="6346">
      <c r="A6346" s="24" t="n">
        <v>2020</v>
      </c>
      <c r="B6346" s="24" t="n">
        <v>9</v>
      </c>
      <c r="C6346" s="24" t="n">
        <v>21</v>
      </c>
      <c r="D6346" s="24" t="n">
        <v>9</v>
      </c>
      <c r="E6346" s="24" t="n">
        <v>14.65</v>
      </c>
      <c r="F6346" s="25">
        <f>IF($E6346="","",DATE(IF($A6346="",nominal_year,$A6346),$B6346,$C6346)+($D6346-IF(LEFT(hour_conv,1)="1",1,0))/24)</f>
        <v/>
      </c>
      <c r="G6346" s="26">
        <f>IF(F6346="","",INT(F6346))</f>
        <v/>
      </c>
      <c r="H6346">
        <f>IF(G6346="","",IF(AND(MONTH(G6346)*100+DAY(G6346)&gt;=season_lo,MONTH(G6346)*100+DAY(G6346)&lt;=season_hi),1,0))</f>
        <v/>
      </c>
      <c r="I6346">
        <f>IF(G6346="","",G6346-first_day+1)</f>
        <v/>
      </c>
      <c r="J6346" s="27">
        <f>IF(I6346="","",INDEX(Daily!$J$2:$J$421,I6346))</f>
        <v/>
      </c>
      <c r="K6346" s="27">
        <f>IF(J6346="","",J6346+cat_offset)</f>
        <v/>
      </c>
      <c r="L6346" s="27">
        <f>IF(J6346="","",MAX(0,E6346-J6346)^2)</f>
        <v/>
      </c>
      <c r="M6346" s="27">
        <f>IF(J6346="","",MAX(0,E6346-(J6346+twcdh_off))^2)</f>
        <v/>
      </c>
      <c r="N6346" s="27">
        <f>IF(E6346="","",MAX(0,E6346-swcdh_thr)^2)</f>
        <v/>
      </c>
      <c r="O6346">
        <f>IF(K6346="","",ROUND(E6346-K6346,0))</f>
        <v/>
      </c>
      <c r="P6346">
        <f>IF(O6346="","",IF(O6346&gt;=1,O6346,0))</f>
        <v/>
      </c>
      <c r="Q6346" s="27">
        <f>IF(E6346="","",MAX(0,E6346-22))</f>
        <v/>
      </c>
      <c r="R6346" s="27">
        <f>IF(H6346=1,E6346,"")</f>
        <v/>
      </c>
      <c r="S6346" s="27">
        <f>IF(AND(H6346=1,J6346&lt;&gt;""),E6346-J6346,"")</f>
        <v/>
      </c>
      <c r="T6346">
        <f>IF(G6346="","",MONTH(G6346))</f>
        <v/>
      </c>
    </row>
    <row r="6347">
      <c r="A6347" s="24" t="n">
        <v>2020</v>
      </c>
      <c r="B6347" s="24" t="n">
        <v>9</v>
      </c>
      <c r="C6347" s="24" t="n">
        <v>21</v>
      </c>
      <c r="D6347" s="24" t="n">
        <v>10</v>
      </c>
      <c r="E6347" s="24" t="n">
        <v>15.85</v>
      </c>
      <c r="F6347" s="25">
        <f>IF($E6347="","",DATE(IF($A6347="",nominal_year,$A6347),$B6347,$C6347)+($D6347-IF(LEFT(hour_conv,1)="1",1,0))/24)</f>
        <v/>
      </c>
      <c r="G6347" s="26">
        <f>IF(F6347="","",INT(F6347))</f>
        <v/>
      </c>
      <c r="H6347">
        <f>IF(G6347="","",IF(AND(MONTH(G6347)*100+DAY(G6347)&gt;=season_lo,MONTH(G6347)*100+DAY(G6347)&lt;=season_hi),1,0))</f>
        <v/>
      </c>
      <c r="I6347">
        <f>IF(G6347="","",G6347-first_day+1)</f>
        <v/>
      </c>
      <c r="J6347" s="27">
        <f>IF(I6347="","",INDEX(Daily!$J$2:$J$421,I6347))</f>
        <v/>
      </c>
      <c r="K6347" s="27">
        <f>IF(J6347="","",J6347+cat_offset)</f>
        <v/>
      </c>
      <c r="L6347" s="27">
        <f>IF(J6347="","",MAX(0,E6347-J6347)^2)</f>
        <v/>
      </c>
      <c r="M6347" s="27">
        <f>IF(J6347="","",MAX(0,E6347-(J6347+twcdh_off))^2)</f>
        <v/>
      </c>
      <c r="N6347" s="27">
        <f>IF(E6347="","",MAX(0,E6347-swcdh_thr)^2)</f>
        <v/>
      </c>
      <c r="O6347">
        <f>IF(K6347="","",ROUND(E6347-K6347,0))</f>
        <v/>
      </c>
      <c r="P6347">
        <f>IF(O6347="","",IF(O6347&gt;=1,O6347,0))</f>
        <v/>
      </c>
      <c r="Q6347" s="27">
        <f>IF(E6347="","",MAX(0,E6347-22))</f>
        <v/>
      </c>
      <c r="R6347" s="27">
        <f>IF(H6347=1,E6347,"")</f>
        <v/>
      </c>
      <c r="S6347" s="27">
        <f>IF(AND(H6347=1,J6347&lt;&gt;""),E6347-J6347,"")</f>
        <v/>
      </c>
      <c r="T6347">
        <f>IF(G6347="","",MONTH(G6347))</f>
        <v/>
      </c>
    </row>
    <row r="6348">
      <c r="A6348" s="24" t="n">
        <v>2020</v>
      </c>
      <c r="B6348" s="24" t="n">
        <v>9</v>
      </c>
      <c r="C6348" s="24" t="n">
        <v>21</v>
      </c>
      <c r="D6348" s="24" t="n">
        <v>11</v>
      </c>
      <c r="E6348" s="24" t="n">
        <v>16.88</v>
      </c>
      <c r="F6348" s="25">
        <f>IF($E6348="","",DATE(IF($A6348="",nominal_year,$A6348),$B6348,$C6348)+($D6348-IF(LEFT(hour_conv,1)="1",1,0))/24)</f>
        <v/>
      </c>
      <c r="G6348" s="26">
        <f>IF(F6348="","",INT(F6348))</f>
        <v/>
      </c>
      <c r="H6348">
        <f>IF(G6348="","",IF(AND(MONTH(G6348)*100+DAY(G6348)&gt;=season_lo,MONTH(G6348)*100+DAY(G6348)&lt;=season_hi),1,0))</f>
        <v/>
      </c>
      <c r="I6348">
        <f>IF(G6348="","",G6348-first_day+1)</f>
        <v/>
      </c>
      <c r="J6348" s="27">
        <f>IF(I6348="","",INDEX(Daily!$J$2:$J$421,I6348))</f>
        <v/>
      </c>
      <c r="K6348" s="27">
        <f>IF(J6348="","",J6348+cat_offset)</f>
        <v/>
      </c>
      <c r="L6348" s="27">
        <f>IF(J6348="","",MAX(0,E6348-J6348)^2)</f>
        <v/>
      </c>
      <c r="M6348" s="27">
        <f>IF(J6348="","",MAX(0,E6348-(J6348+twcdh_off))^2)</f>
        <v/>
      </c>
      <c r="N6348" s="27">
        <f>IF(E6348="","",MAX(0,E6348-swcdh_thr)^2)</f>
        <v/>
      </c>
      <c r="O6348">
        <f>IF(K6348="","",ROUND(E6348-K6348,0))</f>
        <v/>
      </c>
      <c r="P6348">
        <f>IF(O6348="","",IF(O6348&gt;=1,O6348,0))</f>
        <v/>
      </c>
      <c r="Q6348" s="27">
        <f>IF(E6348="","",MAX(0,E6348-22))</f>
        <v/>
      </c>
      <c r="R6348" s="27">
        <f>IF(H6348=1,E6348,"")</f>
        <v/>
      </c>
      <c r="S6348" s="27">
        <f>IF(AND(H6348=1,J6348&lt;&gt;""),E6348-J6348,"")</f>
        <v/>
      </c>
      <c r="T6348">
        <f>IF(G6348="","",MONTH(G6348))</f>
        <v/>
      </c>
    </row>
    <row r="6349">
      <c r="A6349" s="24" t="n">
        <v>2020</v>
      </c>
      <c r="B6349" s="24" t="n">
        <v>9</v>
      </c>
      <c r="C6349" s="24" t="n">
        <v>21</v>
      </c>
      <c r="D6349" s="24" t="n">
        <v>12</v>
      </c>
      <c r="E6349" s="24" t="n">
        <v>18</v>
      </c>
      <c r="F6349" s="25">
        <f>IF($E6349="","",DATE(IF($A6349="",nominal_year,$A6349),$B6349,$C6349)+($D6349-IF(LEFT(hour_conv,1)="1",1,0))/24)</f>
        <v/>
      </c>
      <c r="G6349" s="26">
        <f>IF(F6349="","",INT(F6349))</f>
        <v/>
      </c>
      <c r="H6349">
        <f>IF(G6349="","",IF(AND(MONTH(G6349)*100+DAY(G6349)&gt;=season_lo,MONTH(G6349)*100+DAY(G6349)&lt;=season_hi),1,0))</f>
        <v/>
      </c>
      <c r="I6349">
        <f>IF(G6349="","",G6349-first_day+1)</f>
        <v/>
      </c>
      <c r="J6349" s="27">
        <f>IF(I6349="","",INDEX(Daily!$J$2:$J$421,I6349))</f>
        <v/>
      </c>
      <c r="K6349" s="27">
        <f>IF(J6349="","",J6349+cat_offset)</f>
        <v/>
      </c>
      <c r="L6349" s="27">
        <f>IF(J6349="","",MAX(0,E6349-J6349)^2)</f>
        <v/>
      </c>
      <c r="M6349" s="27">
        <f>IF(J6349="","",MAX(0,E6349-(J6349+twcdh_off))^2)</f>
        <v/>
      </c>
      <c r="N6349" s="27">
        <f>IF(E6349="","",MAX(0,E6349-swcdh_thr)^2)</f>
        <v/>
      </c>
      <c r="O6349">
        <f>IF(K6349="","",ROUND(E6349-K6349,0))</f>
        <v/>
      </c>
      <c r="P6349">
        <f>IF(O6349="","",IF(O6349&gt;=1,O6349,0))</f>
        <v/>
      </c>
      <c r="Q6349" s="27">
        <f>IF(E6349="","",MAX(0,E6349-22))</f>
        <v/>
      </c>
      <c r="R6349" s="27">
        <f>IF(H6349=1,E6349,"")</f>
        <v/>
      </c>
      <c r="S6349" s="27">
        <f>IF(AND(H6349=1,J6349&lt;&gt;""),E6349-J6349,"")</f>
        <v/>
      </c>
      <c r="T6349">
        <f>IF(G6349="","",MONTH(G6349))</f>
        <v/>
      </c>
    </row>
    <row r="6350">
      <c r="A6350" s="24" t="n">
        <v>2020</v>
      </c>
      <c r="B6350" s="24" t="n">
        <v>9</v>
      </c>
      <c r="C6350" s="24" t="n">
        <v>21</v>
      </c>
      <c r="D6350" s="24" t="n">
        <v>13</v>
      </c>
      <c r="E6350" s="24" t="n">
        <v>18.32</v>
      </c>
      <c r="F6350" s="25">
        <f>IF($E6350="","",DATE(IF($A6350="",nominal_year,$A6350),$B6350,$C6350)+($D6350-IF(LEFT(hour_conv,1)="1",1,0))/24)</f>
        <v/>
      </c>
      <c r="G6350" s="26">
        <f>IF(F6350="","",INT(F6350))</f>
        <v/>
      </c>
      <c r="H6350">
        <f>IF(G6350="","",IF(AND(MONTH(G6350)*100+DAY(G6350)&gt;=season_lo,MONTH(G6350)*100+DAY(G6350)&lt;=season_hi),1,0))</f>
        <v/>
      </c>
      <c r="I6350">
        <f>IF(G6350="","",G6350-first_day+1)</f>
        <v/>
      </c>
      <c r="J6350" s="27">
        <f>IF(I6350="","",INDEX(Daily!$J$2:$J$421,I6350))</f>
        <v/>
      </c>
      <c r="K6350" s="27">
        <f>IF(J6350="","",J6350+cat_offset)</f>
        <v/>
      </c>
      <c r="L6350" s="27">
        <f>IF(J6350="","",MAX(0,E6350-J6350)^2)</f>
        <v/>
      </c>
      <c r="M6350" s="27">
        <f>IF(J6350="","",MAX(0,E6350-(J6350+twcdh_off))^2)</f>
        <v/>
      </c>
      <c r="N6350" s="27">
        <f>IF(E6350="","",MAX(0,E6350-swcdh_thr)^2)</f>
        <v/>
      </c>
      <c r="O6350">
        <f>IF(K6350="","",ROUND(E6350-K6350,0))</f>
        <v/>
      </c>
      <c r="P6350">
        <f>IF(O6350="","",IF(O6350&gt;=1,O6350,0))</f>
        <v/>
      </c>
      <c r="Q6350" s="27">
        <f>IF(E6350="","",MAX(0,E6350-22))</f>
        <v/>
      </c>
      <c r="R6350" s="27">
        <f>IF(H6350=1,E6350,"")</f>
        <v/>
      </c>
      <c r="S6350" s="27">
        <f>IF(AND(H6350=1,J6350&lt;&gt;""),E6350-J6350,"")</f>
        <v/>
      </c>
      <c r="T6350">
        <f>IF(G6350="","",MONTH(G6350))</f>
        <v/>
      </c>
    </row>
    <row r="6351">
      <c r="A6351" s="24" t="n">
        <v>2020</v>
      </c>
      <c r="B6351" s="24" t="n">
        <v>9</v>
      </c>
      <c r="C6351" s="24" t="n">
        <v>21</v>
      </c>
      <c r="D6351" s="24" t="n">
        <v>14</v>
      </c>
      <c r="E6351" s="24" t="n">
        <v>19.13</v>
      </c>
      <c r="F6351" s="25">
        <f>IF($E6351="","",DATE(IF($A6351="",nominal_year,$A6351),$B6351,$C6351)+($D6351-IF(LEFT(hour_conv,1)="1",1,0))/24)</f>
        <v/>
      </c>
      <c r="G6351" s="26">
        <f>IF(F6351="","",INT(F6351))</f>
        <v/>
      </c>
      <c r="H6351">
        <f>IF(G6351="","",IF(AND(MONTH(G6351)*100+DAY(G6351)&gt;=season_lo,MONTH(G6351)*100+DAY(G6351)&lt;=season_hi),1,0))</f>
        <v/>
      </c>
      <c r="I6351">
        <f>IF(G6351="","",G6351-first_day+1)</f>
        <v/>
      </c>
      <c r="J6351" s="27">
        <f>IF(I6351="","",INDEX(Daily!$J$2:$J$421,I6351))</f>
        <v/>
      </c>
      <c r="K6351" s="27">
        <f>IF(J6351="","",J6351+cat_offset)</f>
        <v/>
      </c>
      <c r="L6351" s="27">
        <f>IF(J6351="","",MAX(0,E6351-J6351)^2)</f>
        <v/>
      </c>
      <c r="M6351" s="27">
        <f>IF(J6351="","",MAX(0,E6351-(J6351+twcdh_off))^2)</f>
        <v/>
      </c>
      <c r="N6351" s="27">
        <f>IF(E6351="","",MAX(0,E6351-swcdh_thr)^2)</f>
        <v/>
      </c>
      <c r="O6351">
        <f>IF(K6351="","",ROUND(E6351-K6351,0))</f>
        <v/>
      </c>
      <c r="P6351">
        <f>IF(O6351="","",IF(O6351&gt;=1,O6351,0))</f>
        <v/>
      </c>
      <c r="Q6351" s="27">
        <f>IF(E6351="","",MAX(0,E6351-22))</f>
        <v/>
      </c>
      <c r="R6351" s="27">
        <f>IF(H6351=1,E6351,"")</f>
        <v/>
      </c>
      <c r="S6351" s="27">
        <f>IF(AND(H6351=1,J6351&lt;&gt;""),E6351-J6351,"")</f>
        <v/>
      </c>
      <c r="T6351">
        <f>IF(G6351="","",MONTH(G6351))</f>
        <v/>
      </c>
    </row>
    <row r="6352">
      <c r="A6352" s="24" t="n">
        <v>2020</v>
      </c>
      <c r="B6352" s="24" t="n">
        <v>9</v>
      </c>
      <c r="C6352" s="24" t="n">
        <v>21</v>
      </c>
      <c r="D6352" s="24" t="n">
        <v>15</v>
      </c>
      <c r="E6352" s="24" t="n">
        <v>19.65</v>
      </c>
      <c r="F6352" s="25">
        <f>IF($E6352="","",DATE(IF($A6352="",nominal_year,$A6352),$B6352,$C6352)+($D6352-IF(LEFT(hour_conv,1)="1",1,0))/24)</f>
        <v/>
      </c>
      <c r="G6352" s="26">
        <f>IF(F6352="","",INT(F6352))</f>
        <v/>
      </c>
      <c r="H6352">
        <f>IF(G6352="","",IF(AND(MONTH(G6352)*100+DAY(G6352)&gt;=season_lo,MONTH(G6352)*100+DAY(G6352)&lt;=season_hi),1,0))</f>
        <v/>
      </c>
      <c r="I6352">
        <f>IF(G6352="","",G6352-first_day+1)</f>
        <v/>
      </c>
      <c r="J6352" s="27">
        <f>IF(I6352="","",INDEX(Daily!$J$2:$J$421,I6352))</f>
        <v/>
      </c>
      <c r="K6352" s="27">
        <f>IF(J6352="","",J6352+cat_offset)</f>
        <v/>
      </c>
      <c r="L6352" s="27">
        <f>IF(J6352="","",MAX(0,E6352-J6352)^2)</f>
        <v/>
      </c>
      <c r="M6352" s="27">
        <f>IF(J6352="","",MAX(0,E6352-(J6352+twcdh_off))^2)</f>
        <v/>
      </c>
      <c r="N6352" s="27">
        <f>IF(E6352="","",MAX(0,E6352-swcdh_thr)^2)</f>
        <v/>
      </c>
      <c r="O6352">
        <f>IF(K6352="","",ROUND(E6352-K6352,0))</f>
        <v/>
      </c>
      <c r="P6352">
        <f>IF(O6352="","",IF(O6352&gt;=1,O6352,0))</f>
        <v/>
      </c>
      <c r="Q6352" s="27">
        <f>IF(E6352="","",MAX(0,E6352-22))</f>
        <v/>
      </c>
      <c r="R6352" s="27">
        <f>IF(H6352=1,E6352,"")</f>
        <v/>
      </c>
      <c r="S6352" s="27">
        <f>IF(AND(H6352=1,J6352&lt;&gt;""),E6352-J6352,"")</f>
        <v/>
      </c>
      <c r="T6352">
        <f>IF(G6352="","",MONTH(G6352))</f>
        <v/>
      </c>
    </row>
    <row r="6353">
      <c r="A6353" s="24" t="n">
        <v>2020</v>
      </c>
      <c r="B6353" s="24" t="n">
        <v>9</v>
      </c>
      <c r="C6353" s="24" t="n">
        <v>21</v>
      </c>
      <c r="D6353" s="24" t="n">
        <v>16</v>
      </c>
      <c r="E6353" s="24" t="n">
        <v>19.73</v>
      </c>
      <c r="F6353" s="25">
        <f>IF($E6353="","",DATE(IF($A6353="",nominal_year,$A6353),$B6353,$C6353)+($D6353-IF(LEFT(hour_conv,1)="1",1,0))/24)</f>
        <v/>
      </c>
      <c r="G6353" s="26">
        <f>IF(F6353="","",INT(F6353))</f>
        <v/>
      </c>
      <c r="H6353">
        <f>IF(G6353="","",IF(AND(MONTH(G6353)*100+DAY(G6353)&gt;=season_lo,MONTH(G6353)*100+DAY(G6353)&lt;=season_hi),1,0))</f>
        <v/>
      </c>
      <c r="I6353">
        <f>IF(G6353="","",G6353-first_day+1)</f>
        <v/>
      </c>
      <c r="J6353" s="27">
        <f>IF(I6353="","",INDEX(Daily!$J$2:$J$421,I6353))</f>
        <v/>
      </c>
      <c r="K6353" s="27">
        <f>IF(J6353="","",J6353+cat_offset)</f>
        <v/>
      </c>
      <c r="L6353" s="27">
        <f>IF(J6353="","",MAX(0,E6353-J6353)^2)</f>
        <v/>
      </c>
      <c r="M6353" s="27">
        <f>IF(J6353="","",MAX(0,E6353-(J6353+twcdh_off))^2)</f>
        <v/>
      </c>
      <c r="N6353" s="27">
        <f>IF(E6353="","",MAX(0,E6353-swcdh_thr)^2)</f>
        <v/>
      </c>
      <c r="O6353">
        <f>IF(K6353="","",ROUND(E6353-K6353,0))</f>
        <v/>
      </c>
      <c r="P6353">
        <f>IF(O6353="","",IF(O6353&gt;=1,O6353,0))</f>
        <v/>
      </c>
      <c r="Q6353" s="27">
        <f>IF(E6353="","",MAX(0,E6353-22))</f>
        <v/>
      </c>
      <c r="R6353" s="27">
        <f>IF(H6353=1,E6353,"")</f>
        <v/>
      </c>
      <c r="S6353" s="27">
        <f>IF(AND(H6353=1,J6353&lt;&gt;""),E6353-J6353,"")</f>
        <v/>
      </c>
      <c r="T6353">
        <f>IF(G6353="","",MONTH(G6353))</f>
        <v/>
      </c>
    </row>
    <row r="6354">
      <c r="A6354" s="24" t="n">
        <v>2020</v>
      </c>
      <c r="B6354" s="24" t="n">
        <v>9</v>
      </c>
      <c r="C6354" s="24" t="n">
        <v>21</v>
      </c>
      <c r="D6354" s="24" t="n">
        <v>17</v>
      </c>
      <c r="E6354" s="24" t="n">
        <v>19.24</v>
      </c>
      <c r="F6354" s="25">
        <f>IF($E6354="","",DATE(IF($A6354="",nominal_year,$A6354),$B6354,$C6354)+($D6354-IF(LEFT(hour_conv,1)="1",1,0))/24)</f>
        <v/>
      </c>
      <c r="G6354" s="26">
        <f>IF(F6354="","",INT(F6354))</f>
        <v/>
      </c>
      <c r="H6354">
        <f>IF(G6354="","",IF(AND(MONTH(G6354)*100+DAY(G6354)&gt;=season_lo,MONTH(G6354)*100+DAY(G6354)&lt;=season_hi),1,0))</f>
        <v/>
      </c>
      <c r="I6354">
        <f>IF(G6354="","",G6354-first_day+1)</f>
        <v/>
      </c>
      <c r="J6354" s="27">
        <f>IF(I6354="","",INDEX(Daily!$J$2:$J$421,I6354))</f>
        <v/>
      </c>
      <c r="K6354" s="27">
        <f>IF(J6354="","",J6354+cat_offset)</f>
        <v/>
      </c>
      <c r="L6354" s="27">
        <f>IF(J6354="","",MAX(0,E6354-J6354)^2)</f>
        <v/>
      </c>
      <c r="M6354" s="27">
        <f>IF(J6354="","",MAX(0,E6354-(J6354+twcdh_off))^2)</f>
        <v/>
      </c>
      <c r="N6354" s="27">
        <f>IF(E6354="","",MAX(0,E6354-swcdh_thr)^2)</f>
        <v/>
      </c>
      <c r="O6354">
        <f>IF(K6354="","",ROUND(E6354-K6354,0))</f>
        <v/>
      </c>
      <c r="P6354">
        <f>IF(O6354="","",IF(O6354&gt;=1,O6354,0))</f>
        <v/>
      </c>
      <c r="Q6354" s="27">
        <f>IF(E6354="","",MAX(0,E6354-22))</f>
        <v/>
      </c>
      <c r="R6354" s="27">
        <f>IF(H6354=1,E6354,"")</f>
        <v/>
      </c>
      <c r="S6354" s="27">
        <f>IF(AND(H6354=1,J6354&lt;&gt;""),E6354-J6354,"")</f>
        <v/>
      </c>
      <c r="T6354">
        <f>IF(G6354="","",MONTH(G6354))</f>
        <v/>
      </c>
    </row>
    <row r="6355">
      <c r="A6355" s="24" t="n">
        <v>2020</v>
      </c>
      <c r="B6355" s="24" t="n">
        <v>9</v>
      </c>
      <c r="C6355" s="24" t="n">
        <v>21</v>
      </c>
      <c r="D6355" s="24" t="n">
        <v>18</v>
      </c>
      <c r="E6355" s="24" t="n">
        <v>19.84</v>
      </c>
      <c r="F6355" s="25">
        <f>IF($E6355="","",DATE(IF($A6355="",nominal_year,$A6355),$B6355,$C6355)+($D6355-IF(LEFT(hour_conv,1)="1",1,0))/24)</f>
        <v/>
      </c>
      <c r="G6355" s="26">
        <f>IF(F6355="","",INT(F6355))</f>
        <v/>
      </c>
      <c r="H6355">
        <f>IF(G6355="","",IF(AND(MONTH(G6355)*100+DAY(G6355)&gt;=season_lo,MONTH(G6355)*100+DAY(G6355)&lt;=season_hi),1,0))</f>
        <v/>
      </c>
      <c r="I6355">
        <f>IF(G6355="","",G6355-first_day+1)</f>
        <v/>
      </c>
      <c r="J6355" s="27">
        <f>IF(I6355="","",INDEX(Daily!$J$2:$J$421,I6355))</f>
        <v/>
      </c>
      <c r="K6355" s="27">
        <f>IF(J6355="","",J6355+cat_offset)</f>
        <v/>
      </c>
      <c r="L6355" s="27">
        <f>IF(J6355="","",MAX(0,E6355-J6355)^2)</f>
        <v/>
      </c>
      <c r="M6355" s="27">
        <f>IF(J6355="","",MAX(0,E6355-(J6355+twcdh_off))^2)</f>
        <v/>
      </c>
      <c r="N6355" s="27">
        <f>IF(E6355="","",MAX(0,E6355-swcdh_thr)^2)</f>
        <v/>
      </c>
      <c r="O6355">
        <f>IF(K6355="","",ROUND(E6355-K6355,0))</f>
        <v/>
      </c>
      <c r="P6355">
        <f>IF(O6355="","",IF(O6355&gt;=1,O6355,0))</f>
        <v/>
      </c>
      <c r="Q6355" s="27">
        <f>IF(E6355="","",MAX(0,E6355-22))</f>
        <v/>
      </c>
      <c r="R6355" s="27">
        <f>IF(H6355=1,E6355,"")</f>
        <v/>
      </c>
      <c r="S6355" s="27">
        <f>IF(AND(H6355=1,J6355&lt;&gt;""),E6355-J6355,"")</f>
        <v/>
      </c>
      <c r="T6355">
        <f>IF(G6355="","",MONTH(G6355))</f>
        <v/>
      </c>
    </row>
    <row r="6356">
      <c r="A6356" s="24" t="n">
        <v>2020</v>
      </c>
      <c r="B6356" s="24" t="n">
        <v>9</v>
      </c>
      <c r="C6356" s="24" t="n">
        <v>21</v>
      </c>
      <c r="D6356" s="24" t="n">
        <v>19</v>
      </c>
      <c r="E6356" s="24" t="n">
        <v>18.35</v>
      </c>
      <c r="F6356" s="25">
        <f>IF($E6356="","",DATE(IF($A6356="",nominal_year,$A6356),$B6356,$C6356)+($D6356-IF(LEFT(hour_conv,1)="1",1,0))/24)</f>
        <v/>
      </c>
      <c r="G6356" s="26">
        <f>IF(F6356="","",INT(F6356))</f>
        <v/>
      </c>
      <c r="H6356">
        <f>IF(G6356="","",IF(AND(MONTH(G6356)*100+DAY(G6356)&gt;=season_lo,MONTH(G6356)*100+DAY(G6356)&lt;=season_hi),1,0))</f>
        <v/>
      </c>
      <c r="I6356">
        <f>IF(G6356="","",G6356-first_day+1)</f>
        <v/>
      </c>
      <c r="J6356" s="27">
        <f>IF(I6356="","",INDEX(Daily!$J$2:$J$421,I6356))</f>
        <v/>
      </c>
      <c r="K6356" s="27">
        <f>IF(J6356="","",J6356+cat_offset)</f>
        <v/>
      </c>
      <c r="L6356" s="27">
        <f>IF(J6356="","",MAX(0,E6356-J6356)^2)</f>
        <v/>
      </c>
      <c r="M6356" s="27">
        <f>IF(J6356="","",MAX(0,E6356-(J6356+twcdh_off))^2)</f>
        <v/>
      </c>
      <c r="N6356" s="27">
        <f>IF(E6356="","",MAX(0,E6356-swcdh_thr)^2)</f>
        <v/>
      </c>
      <c r="O6356">
        <f>IF(K6356="","",ROUND(E6356-K6356,0))</f>
        <v/>
      </c>
      <c r="P6356">
        <f>IF(O6356="","",IF(O6356&gt;=1,O6356,0))</f>
        <v/>
      </c>
      <c r="Q6356" s="27">
        <f>IF(E6356="","",MAX(0,E6356-22))</f>
        <v/>
      </c>
      <c r="R6356" s="27">
        <f>IF(H6356=1,E6356,"")</f>
        <v/>
      </c>
      <c r="S6356" s="27">
        <f>IF(AND(H6356=1,J6356&lt;&gt;""),E6356-J6356,"")</f>
        <v/>
      </c>
      <c r="T6356">
        <f>IF(G6356="","",MONTH(G6356))</f>
        <v/>
      </c>
    </row>
    <row r="6357">
      <c r="A6357" s="24" t="n">
        <v>2020</v>
      </c>
      <c r="B6357" s="24" t="n">
        <v>9</v>
      </c>
      <c r="C6357" s="24" t="n">
        <v>21</v>
      </c>
      <c r="D6357" s="24" t="n">
        <v>20</v>
      </c>
      <c r="E6357" s="24" t="n">
        <v>18.02</v>
      </c>
      <c r="F6357" s="25">
        <f>IF($E6357="","",DATE(IF($A6357="",nominal_year,$A6357),$B6357,$C6357)+($D6357-IF(LEFT(hour_conv,1)="1",1,0))/24)</f>
        <v/>
      </c>
      <c r="G6357" s="26">
        <f>IF(F6357="","",INT(F6357))</f>
        <v/>
      </c>
      <c r="H6357">
        <f>IF(G6357="","",IF(AND(MONTH(G6357)*100+DAY(G6357)&gt;=season_lo,MONTH(G6357)*100+DAY(G6357)&lt;=season_hi),1,0))</f>
        <v/>
      </c>
      <c r="I6357">
        <f>IF(G6357="","",G6357-first_day+1)</f>
        <v/>
      </c>
      <c r="J6357" s="27">
        <f>IF(I6357="","",INDEX(Daily!$J$2:$J$421,I6357))</f>
        <v/>
      </c>
      <c r="K6357" s="27">
        <f>IF(J6357="","",J6357+cat_offset)</f>
        <v/>
      </c>
      <c r="L6357" s="27">
        <f>IF(J6357="","",MAX(0,E6357-J6357)^2)</f>
        <v/>
      </c>
      <c r="M6357" s="27">
        <f>IF(J6357="","",MAX(0,E6357-(J6357+twcdh_off))^2)</f>
        <v/>
      </c>
      <c r="N6357" s="27">
        <f>IF(E6357="","",MAX(0,E6357-swcdh_thr)^2)</f>
        <v/>
      </c>
      <c r="O6357">
        <f>IF(K6357="","",ROUND(E6357-K6357,0))</f>
        <v/>
      </c>
      <c r="P6357">
        <f>IF(O6357="","",IF(O6357&gt;=1,O6357,0))</f>
        <v/>
      </c>
      <c r="Q6357" s="27">
        <f>IF(E6357="","",MAX(0,E6357-22))</f>
        <v/>
      </c>
      <c r="R6357" s="27">
        <f>IF(H6357=1,E6357,"")</f>
        <v/>
      </c>
      <c r="S6357" s="27">
        <f>IF(AND(H6357=1,J6357&lt;&gt;""),E6357-J6357,"")</f>
        <v/>
      </c>
      <c r="T6357">
        <f>IF(G6357="","",MONTH(G6357))</f>
        <v/>
      </c>
    </row>
    <row r="6358">
      <c r="A6358" s="24" t="n">
        <v>2020</v>
      </c>
      <c r="B6358" s="24" t="n">
        <v>9</v>
      </c>
      <c r="C6358" s="24" t="n">
        <v>21</v>
      </c>
      <c r="D6358" s="24" t="n">
        <v>21</v>
      </c>
      <c r="E6358" s="24" t="n">
        <v>16.85</v>
      </c>
      <c r="F6358" s="25">
        <f>IF($E6358="","",DATE(IF($A6358="",nominal_year,$A6358),$B6358,$C6358)+($D6358-IF(LEFT(hour_conv,1)="1",1,0))/24)</f>
        <v/>
      </c>
      <c r="G6358" s="26">
        <f>IF(F6358="","",INT(F6358))</f>
        <v/>
      </c>
      <c r="H6358">
        <f>IF(G6358="","",IF(AND(MONTH(G6358)*100+DAY(G6358)&gt;=season_lo,MONTH(G6358)*100+DAY(G6358)&lt;=season_hi),1,0))</f>
        <v/>
      </c>
      <c r="I6358">
        <f>IF(G6358="","",G6358-first_day+1)</f>
        <v/>
      </c>
      <c r="J6358" s="27">
        <f>IF(I6358="","",INDEX(Daily!$J$2:$J$421,I6358))</f>
        <v/>
      </c>
      <c r="K6358" s="27">
        <f>IF(J6358="","",J6358+cat_offset)</f>
        <v/>
      </c>
      <c r="L6358" s="27">
        <f>IF(J6358="","",MAX(0,E6358-J6358)^2)</f>
        <v/>
      </c>
      <c r="M6358" s="27">
        <f>IF(J6358="","",MAX(0,E6358-(J6358+twcdh_off))^2)</f>
        <v/>
      </c>
      <c r="N6358" s="27">
        <f>IF(E6358="","",MAX(0,E6358-swcdh_thr)^2)</f>
        <v/>
      </c>
      <c r="O6358">
        <f>IF(K6358="","",ROUND(E6358-K6358,0))</f>
        <v/>
      </c>
      <c r="P6358">
        <f>IF(O6358="","",IF(O6358&gt;=1,O6358,0))</f>
        <v/>
      </c>
      <c r="Q6358" s="27">
        <f>IF(E6358="","",MAX(0,E6358-22))</f>
        <v/>
      </c>
      <c r="R6358" s="27">
        <f>IF(H6358=1,E6358,"")</f>
        <v/>
      </c>
      <c r="S6358" s="27">
        <f>IF(AND(H6358=1,J6358&lt;&gt;""),E6358-J6358,"")</f>
        <v/>
      </c>
      <c r="T6358">
        <f>IF(G6358="","",MONTH(G6358))</f>
        <v/>
      </c>
    </row>
    <row r="6359">
      <c r="A6359" s="24" t="n">
        <v>2020</v>
      </c>
      <c r="B6359" s="24" t="n">
        <v>9</v>
      </c>
      <c r="C6359" s="24" t="n">
        <v>21</v>
      </c>
      <c r="D6359" s="24" t="n">
        <v>22</v>
      </c>
      <c r="E6359" s="24" t="n">
        <v>16.24</v>
      </c>
      <c r="F6359" s="25">
        <f>IF($E6359="","",DATE(IF($A6359="",nominal_year,$A6359),$B6359,$C6359)+($D6359-IF(LEFT(hour_conv,1)="1",1,0))/24)</f>
        <v/>
      </c>
      <c r="G6359" s="26">
        <f>IF(F6359="","",INT(F6359))</f>
        <v/>
      </c>
      <c r="H6359">
        <f>IF(G6359="","",IF(AND(MONTH(G6359)*100+DAY(G6359)&gt;=season_lo,MONTH(G6359)*100+DAY(G6359)&lt;=season_hi),1,0))</f>
        <v/>
      </c>
      <c r="I6359">
        <f>IF(G6359="","",G6359-first_day+1)</f>
        <v/>
      </c>
      <c r="J6359" s="27">
        <f>IF(I6359="","",INDEX(Daily!$J$2:$J$421,I6359))</f>
        <v/>
      </c>
      <c r="K6359" s="27">
        <f>IF(J6359="","",J6359+cat_offset)</f>
        <v/>
      </c>
      <c r="L6359" s="27">
        <f>IF(J6359="","",MAX(0,E6359-J6359)^2)</f>
        <v/>
      </c>
      <c r="M6359" s="27">
        <f>IF(J6359="","",MAX(0,E6359-(J6359+twcdh_off))^2)</f>
        <v/>
      </c>
      <c r="N6359" s="27">
        <f>IF(E6359="","",MAX(0,E6359-swcdh_thr)^2)</f>
        <v/>
      </c>
      <c r="O6359">
        <f>IF(K6359="","",ROUND(E6359-K6359,0))</f>
        <v/>
      </c>
      <c r="P6359">
        <f>IF(O6359="","",IF(O6359&gt;=1,O6359,0))</f>
        <v/>
      </c>
      <c r="Q6359" s="27">
        <f>IF(E6359="","",MAX(0,E6359-22))</f>
        <v/>
      </c>
      <c r="R6359" s="27">
        <f>IF(H6359=1,E6359,"")</f>
        <v/>
      </c>
      <c r="S6359" s="27">
        <f>IF(AND(H6359=1,J6359&lt;&gt;""),E6359-J6359,"")</f>
        <v/>
      </c>
      <c r="T6359">
        <f>IF(G6359="","",MONTH(G6359))</f>
        <v/>
      </c>
    </row>
    <row r="6360">
      <c r="A6360" s="24" t="n">
        <v>2020</v>
      </c>
      <c r="B6360" s="24" t="n">
        <v>9</v>
      </c>
      <c r="C6360" s="24" t="n">
        <v>21</v>
      </c>
      <c r="D6360" s="24" t="n">
        <v>23</v>
      </c>
      <c r="E6360" s="24" t="n">
        <v>13.87</v>
      </c>
      <c r="F6360" s="25">
        <f>IF($E6360="","",DATE(IF($A6360="",nominal_year,$A6360),$B6360,$C6360)+($D6360-IF(LEFT(hour_conv,1)="1",1,0))/24)</f>
        <v/>
      </c>
      <c r="G6360" s="26">
        <f>IF(F6360="","",INT(F6360))</f>
        <v/>
      </c>
      <c r="H6360">
        <f>IF(G6360="","",IF(AND(MONTH(G6360)*100+DAY(G6360)&gt;=season_lo,MONTH(G6360)*100+DAY(G6360)&lt;=season_hi),1,0))</f>
        <v/>
      </c>
      <c r="I6360">
        <f>IF(G6360="","",G6360-first_day+1)</f>
        <v/>
      </c>
      <c r="J6360" s="27">
        <f>IF(I6360="","",INDEX(Daily!$J$2:$J$421,I6360))</f>
        <v/>
      </c>
      <c r="K6360" s="27">
        <f>IF(J6360="","",J6360+cat_offset)</f>
        <v/>
      </c>
      <c r="L6360" s="27">
        <f>IF(J6360="","",MAX(0,E6360-J6360)^2)</f>
        <v/>
      </c>
      <c r="M6360" s="27">
        <f>IF(J6360="","",MAX(0,E6360-(J6360+twcdh_off))^2)</f>
        <v/>
      </c>
      <c r="N6360" s="27">
        <f>IF(E6360="","",MAX(0,E6360-swcdh_thr)^2)</f>
        <v/>
      </c>
      <c r="O6360">
        <f>IF(K6360="","",ROUND(E6360-K6360,0))</f>
        <v/>
      </c>
      <c r="P6360">
        <f>IF(O6360="","",IF(O6360&gt;=1,O6360,0))</f>
        <v/>
      </c>
      <c r="Q6360" s="27">
        <f>IF(E6360="","",MAX(0,E6360-22))</f>
        <v/>
      </c>
      <c r="R6360" s="27">
        <f>IF(H6360=1,E6360,"")</f>
        <v/>
      </c>
      <c r="S6360" s="27">
        <f>IF(AND(H6360=1,J6360&lt;&gt;""),E6360-J6360,"")</f>
        <v/>
      </c>
      <c r="T6360">
        <f>IF(G6360="","",MONTH(G6360))</f>
        <v/>
      </c>
    </row>
    <row r="6361">
      <c r="A6361" s="24" t="n">
        <v>2020</v>
      </c>
      <c r="B6361" s="24" t="n">
        <v>9</v>
      </c>
      <c r="C6361" s="24" t="n">
        <v>21</v>
      </c>
      <c r="D6361" s="24" t="n">
        <v>24</v>
      </c>
      <c r="E6361" s="24" t="n">
        <v>14.6</v>
      </c>
      <c r="F6361" s="25">
        <f>IF($E6361="","",DATE(IF($A6361="",nominal_year,$A6361),$B6361,$C6361)+($D6361-IF(LEFT(hour_conv,1)="1",1,0))/24)</f>
        <v/>
      </c>
      <c r="G6361" s="26">
        <f>IF(F6361="","",INT(F6361))</f>
        <v/>
      </c>
      <c r="H6361">
        <f>IF(G6361="","",IF(AND(MONTH(G6361)*100+DAY(G6361)&gt;=season_lo,MONTH(G6361)*100+DAY(G6361)&lt;=season_hi),1,0))</f>
        <v/>
      </c>
      <c r="I6361">
        <f>IF(G6361="","",G6361-first_day+1)</f>
        <v/>
      </c>
      <c r="J6361" s="27">
        <f>IF(I6361="","",INDEX(Daily!$J$2:$J$421,I6361))</f>
        <v/>
      </c>
      <c r="K6361" s="27">
        <f>IF(J6361="","",J6361+cat_offset)</f>
        <v/>
      </c>
      <c r="L6361" s="27">
        <f>IF(J6361="","",MAX(0,E6361-J6361)^2)</f>
        <v/>
      </c>
      <c r="M6361" s="27">
        <f>IF(J6361="","",MAX(0,E6361-(J6361+twcdh_off))^2)</f>
        <v/>
      </c>
      <c r="N6361" s="27">
        <f>IF(E6361="","",MAX(0,E6361-swcdh_thr)^2)</f>
        <v/>
      </c>
      <c r="O6361">
        <f>IF(K6361="","",ROUND(E6361-K6361,0))</f>
        <v/>
      </c>
      <c r="P6361">
        <f>IF(O6361="","",IF(O6361&gt;=1,O6361,0))</f>
        <v/>
      </c>
      <c r="Q6361" s="27">
        <f>IF(E6361="","",MAX(0,E6361-22))</f>
        <v/>
      </c>
      <c r="R6361" s="27">
        <f>IF(H6361=1,E6361,"")</f>
        <v/>
      </c>
      <c r="S6361" s="27">
        <f>IF(AND(H6361=1,J6361&lt;&gt;""),E6361-J6361,"")</f>
        <v/>
      </c>
      <c r="T6361">
        <f>IF(G6361="","",MONTH(G6361))</f>
        <v/>
      </c>
    </row>
    <row r="6362">
      <c r="A6362" s="24" t="n">
        <v>2020</v>
      </c>
      <c r="B6362" s="24" t="n">
        <v>9</v>
      </c>
      <c r="C6362" s="24" t="n">
        <v>22</v>
      </c>
      <c r="D6362" s="24" t="n">
        <v>1</v>
      </c>
      <c r="E6362" s="24" t="n">
        <v>12.21</v>
      </c>
      <c r="F6362" s="25">
        <f>IF($E6362="","",DATE(IF($A6362="",nominal_year,$A6362),$B6362,$C6362)+($D6362-IF(LEFT(hour_conv,1)="1",1,0))/24)</f>
        <v/>
      </c>
      <c r="G6362" s="26">
        <f>IF(F6362="","",INT(F6362))</f>
        <v/>
      </c>
      <c r="H6362">
        <f>IF(G6362="","",IF(AND(MONTH(G6362)*100+DAY(G6362)&gt;=season_lo,MONTH(G6362)*100+DAY(G6362)&lt;=season_hi),1,0))</f>
        <v/>
      </c>
      <c r="I6362">
        <f>IF(G6362="","",G6362-first_day+1)</f>
        <v/>
      </c>
      <c r="J6362" s="27">
        <f>IF(I6362="","",INDEX(Daily!$J$2:$J$421,I6362))</f>
        <v/>
      </c>
      <c r="K6362" s="27">
        <f>IF(J6362="","",J6362+cat_offset)</f>
        <v/>
      </c>
      <c r="L6362" s="27">
        <f>IF(J6362="","",MAX(0,E6362-J6362)^2)</f>
        <v/>
      </c>
      <c r="M6362" s="27">
        <f>IF(J6362="","",MAX(0,E6362-(J6362+twcdh_off))^2)</f>
        <v/>
      </c>
      <c r="N6362" s="27">
        <f>IF(E6362="","",MAX(0,E6362-swcdh_thr)^2)</f>
        <v/>
      </c>
      <c r="O6362">
        <f>IF(K6362="","",ROUND(E6362-K6362,0))</f>
        <v/>
      </c>
      <c r="P6362">
        <f>IF(O6362="","",IF(O6362&gt;=1,O6362,0))</f>
        <v/>
      </c>
      <c r="Q6362" s="27">
        <f>IF(E6362="","",MAX(0,E6362-22))</f>
        <v/>
      </c>
      <c r="R6362" s="27">
        <f>IF(H6362=1,E6362,"")</f>
        <v/>
      </c>
      <c r="S6362" s="27">
        <f>IF(AND(H6362=1,J6362&lt;&gt;""),E6362-J6362,"")</f>
        <v/>
      </c>
      <c r="T6362">
        <f>IF(G6362="","",MONTH(G6362))</f>
        <v/>
      </c>
    </row>
    <row r="6363">
      <c r="A6363" s="24" t="n">
        <v>2020</v>
      </c>
      <c r="B6363" s="24" t="n">
        <v>9</v>
      </c>
      <c r="C6363" s="24" t="n">
        <v>22</v>
      </c>
      <c r="D6363" s="24" t="n">
        <v>2</v>
      </c>
      <c r="E6363" s="24" t="n">
        <v>11.18</v>
      </c>
      <c r="F6363" s="25">
        <f>IF($E6363="","",DATE(IF($A6363="",nominal_year,$A6363),$B6363,$C6363)+($D6363-IF(LEFT(hour_conv,1)="1",1,0))/24)</f>
        <v/>
      </c>
      <c r="G6363" s="26">
        <f>IF(F6363="","",INT(F6363))</f>
        <v/>
      </c>
      <c r="H6363">
        <f>IF(G6363="","",IF(AND(MONTH(G6363)*100+DAY(G6363)&gt;=season_lo,MONTH(G6363)*100+DAY(G6363)&lt;=season_hi),1,0))</f>
        <v/>
      </c>
      <c r="I6363">
        <f>IF(G6363="","",G6363-first_day+1)</f>
        <v/>
      </c>
      <c r="J6363" s="27">
        <f>IF(I6363="","",INDEX(Daily!$J$2:$J$421,I6363))</f>
        <v/>
      </c>
      <c r="K6363" s="27">
        <f>IF(J6363="","",J6363+cat_offset)</f>
        <v/>
      </c>
      <c r="L6363" s="27">
        <f>IF(J6363="","",MAX(0,E6363-J6363)^2)</f>
        <v/>
      </c>
      <c r="M6363" s="27">
        <f>IF(J6363="","",MAX(0,E6363-(J6363+twcdh_off))^2)</f>
        <v/>
      </c>
      <c r="N6363" s="27">
        <f>IF(E6363="","",MAX(0,E6363-swcdh_thr)^2)</f>
        <v/>
      </c>
      <c r="O6363">
        <f>IF(K6363="","",ROUND(E6363-K6363,0))</f>
        <v/>
      </c>
      <c r="P6363">
        <f>IF(O6363="","",IF(O6363&gt;=1,O6363,0))</f>
        <v/>
      </c>
      <c r="Q6363" s="27">
        <f>IF(E6363="","",MAX(0,E6363-22))</f>
        <v/>
      </c>
      <c r="R6363" s="27">
        <f>IF(H6363=1,E6363,"")</f>
        <v/>
      </c>
      <c r="S6363" s="27">
        <f>IF(AND(H6363=1,J6363&lt;&gt;""),E6363-J6363,"")</f>
        <v/>
      </c>
      <c r="T6363">
        <f>IF(G6363="","",MONTH(G6363))</f>
        <v/>
      </c>
    </row>
    <row r="6364">
      <c r="A6364" s="24" t="n">
        <v>2020</v>
      </c>
      <c r="B6364" s="24" t="n">
        <v>9</v>
      </c>
      <c r="C6364" s="24" t="n">
        <v>22</v>
      </c>
      <c r="D6364" s="24" t="n">
        <v>3</v>
      </c>
      <c r="E6364" s="24" t="n">
        <v>11.33</v>
      </c>
      <c r="F6364" s="25">
        <f>IF($E6364="","",DATE(IF($A6364="",nominal_year,$A6364),$B6364,$C6364)+($D6364-IF(LEFT(hour_conv,1)="1",1,0))/24)</f>
        <v/>
      </c>
      <c r="G6364" s="26">
        <f>IF(F6364="","",INT(F6364))</f>
        <v/>
      </c>
      <c r="H6364">
        <f>IF(G6364="","",IF(AND(MONTH(G6364)*100+DAY(G6364)&gt;=season_lo,MONTH(G6364)*100+DAY(G6364)&lt;=season_hi),1,0))</f>
        <v/>
      </c>
      <c r="I6364">
        <f>IF(G6364="","",G6364-first_day+1)</f>
        <v/>
      </c>
      <c r="J6364" s="27">
        <f>IF(I6364="","",INDEX(Daily!$J$2:$J$421,I6364))</f>
        <v/>
      </c>
      <c r="K6364" s="27">
        <f>IF(J6364="","",J6364+cat_offset)</f>
        <v/>
      </c>
      <c r="L6364" s="27">
        <f>IF(J6364="","",MAX(0,E6364-J6364)^2)</f>
        <v/>
      </c>
      <c r="M6364" s="27">
        <f>IF(J6364="","",MAX(0,E6364-(J6364+twcdh_off))^2)</f>
        <v/>
      </c>
      <c r="N6364" s="27">
        <f>IF(E6364="","",MAX(0,E6364-swcdh_thr)^2)</f>
        <v/>
      </c>
      <c r="O6364">
        <f>IF(K6364="","",ROUND(E6364-K6364,0))</f>
        <v/>
      </c>
      <c r="P6364">
        <f>IF(O6364="","",IF(O6364&gt;=1,O6364,0))</f>
        <v/>
      </c>
      <c r="Q6364" s="27">
        <f>IF(E6364="","",MAX(0,E6364-22))</f>
        <v/>
      </c>
      <c r="R6364" s="27">
        <f>IF(H6364=1,E6364,"")</f>
        <v/>
      </c>
      <c r="S6364" s="27">
        <f>IF(AND(H6364=1,J6364&lt;&gt;""),E6364-J6364,"")</f>
        <v/>
      </c>
      <c r="T6364">
        <f>IF(G6364="","",MONTH(G6364))</f>
        <v/>
      </c>
    </row>
    <row r="6365">
      <c r="A6365" s="24" t="n">
        <v>2020</v>
      </c>
      <c r="B6365" s="24" t="n">
        <v>9</v>
      </c>
      <c r="C6365" s="24" t="n">
        <v>22</v>
      </c>
      <c r="D6365" s="24" t="n">
        <v>4</v>
      </c>
      <c r="E6365" s="24" t="n">
        <v>12.04</v>
      </c>
      <c r="F6365" s="25">
        <f>IF($E6365="","",DATE(IF($A6365="",nominal_year,$A6365),$B6365,$C6365)+($D6365-IF(LEFT(hour_conv,1)="1",1,0))/24)</f>
        <v/>
      </c>
      <c r="G6365" s="26">
        <f>IF(F6365="","",INT(F6365))</f>
        <v/>
      </c>
      <c r="H6365">
        <f>IF(G6365="","",IF(AND(MONTH(G6365)*100+DAY(G6365)&gt;=season_lo,MONTH(G6365)*100+DAY(G6365)&lt;=season_hi),1,0))</f>
        <v/>
      </c>
      <c r="I6365">
        <f>IF(G6365="","",G6365-first_day+1)</f>
        <v/>
      </c>
      <c r="J6365" s="27">
        <f>IF(I6365="","",INDEX(Daily!$J$2:$J$421,I6365))</f>
        <v/>
      </c>
      <c r="K6365" s="27">
        <f>IF(J6365="","",J6365+cat_offset)</f>
        <v/>
      </c>
      <c r="L6365" s="27">
        <f>IF(J6365="","",MAX(0,E6365-J6365)^2)</f>
        <v/>
      </c>
      <c r="M6365" s="27">
        <f>IF(J6365="","",MAX(0,E6365-(J6365+twcdh_off))^2)</f>
        <v/>
      </c>
      <c r="N6365" s="27">
        <f>IF(E6365="","",MAX(0,E6365-swcdh_thr)^2)</f>
        <v/>
      </c>
      <c r="O6365">
        <f>IF(K6365="","",ROUND(E6365-K6365,0))</f>
        <v/>
      </c>
      <c r="P6365">
        <f>IF(O6365="","",IF(O6365&gt;=1,O6365,0))</f>
        <v/>
      </c>
      <c r="Q6365" s="27">
        <f>IF(E6365="","",MAX(0,E6365-22))</f>
        <v/>
      </c>
      <c r="R6365" s="27">
        <f>IF(H6365=1,E6365,"")</f>
        <v/>
      </c>
      <c r="S6365" s="27">
        <f>IF(AND(H6365=1,J6365&lt;&gt;""),E6365-J6365,"")</f>
        <v/>
      </c>
      <c r="T6365">
        <f>IF(G6365="","",MONTH(G6365))</f>
        <v/>
      </c>
    </row>
    <row r="6366">
      <c r="A6366" s="24" t="n">
        <v>2020</v>
      </c>
      <c r="B6366" s="24" t="n">
        <v>9</v>
      </c>
      <c r="C6366" s="24" t="n">
        <v>22</v>
      </c>
      <c r="D6366" s="24" t="n">
        <v>5</v>
      </c>
      <c r="E6366" s="24" t="n">
        <v>11.47</v>
      </c>
      <c r="F6366" s="25">
        <f>IF($E6366="","",DATE(IF($A6366="",nominal_year,$A6366),$B6366,$C6366)+($D6366-IF(LEFT(hour_conv,1)="1",1,0))/24)</f>
        <v/>
      </c>
      <c r="G6366" s="26">
        <f>IF(F6366="","",INT(F6366))</f>
        <v/>
      </c>
      <c r="H6366">
        <f>IF(G6366="","",IF(AND(MONTH(G6366)*100+DAY(G6366)&gt;=season_lo,MONTH(G6366)*100+DAY(G6366)&lt;=season_hi),1,0))</f>
        <v/>
      </c>
      <c r="I6366">
        <f>IF(G6366="","",G6366-first_day+1)</f>
        <v/>
      </c>
      <c r="J6366" s="27">
        <f>IF(I6366="","",INDEX(Daily!$J$2:$J$421,I6366))</f>
        <v/>
      </c>
      <c r="K6366" s="27">
        <f>IF(J6366="","",J6366+cat_offset)</f>
        <v/>
      </c>
      <c r="L6366" s="27">
        <f>IF(J6366="","",MAX(0,E6366-J6366)^2)</f>
        <v/>
      </c>
      <c r="M6366" s="27">
        <f>IF(J6366="","",MAX(0,E6366-(J6366+twcdh_off))^2)</f>
        <v/>
      </c>
      <c r="N6366" s="27">
        <f>IF(E6366="","",MAX(0,E6366-swcdh_thr)^2)</f>
        <v/>
      </c>
      <c r="O6366">
        <f>IF(K6366="","",ROUND(E6366-K6366,0))</f>
        <v/>
      </c>
      <c r="P6366">
        <f>IF(O6366="","",IF(O6366&gt;=1,O6366,0))</f>
        <v/>
      </c>
      <c r="Q6366" s="27">
        <f>IF(E6366="","",MAX(0,E6366-22))</f>
        <v/>
      </c>
      <c r="R6366" s="27">
        <f>IF(H6366=1,E6366,"")</f>
        <v/>
      </c>
      <c r="S6366" s="27">
        <f>IF(AND(H6366=1,J6366&lt;&gt;""),E6366-J6366,"")</f>
        <v/>
      </c>
      <c r="T6366">
        <f>IF(G6366="","",MONTH(G6366))</f>
        <v/>
      </c>
    </row>
    <row r="6367">
      <c r="A6367" s="24" t="n">
        <v>2020</v>
      </c>
      <c r="B6367" s="24" t="n">
        <v>9</v>
      </c>
      <c r="C6367" s="24" t="n">
        <v>22</v>
      </c>
      <c r="D6367" s="24" t="n">
        <v>6</v>
      </c>
      <c r="E6367" s="24" t="n">
        <v>11.17</v>
      </c>
      <c r="F6367" s="25">
        <f>IF($E6367="","",DATE(IF($A6367="",nominal_year,$A6367),$B6367,$C6367)+($D6367-IF(LEFT(hour_conv,1)="1",1,0))/24)</f>
        <v/>
      </c>
      <c r="G6367" s="26">
        <f>IF(F6367="","",INT(F6367))</f>
        <v/>
      </c>
      <c r="H6367">
        <f>IF(G6367="","",IF(AND(MONTH(G6367)*100+DAY(G6367)&gt;=season_lo,MONTH(G6367)*100+DAY(G6367)&lt;=season_hi),1,0))</f>
        <v/>
      </c>
      <c r="I6367">
        <f>IF(G6367="","",G6367-first_day+1)</f>
        <v/>
      </c>
      <c r="J6367" s="27">
        <f>IF(I6367="","",INDEX(Daily!$J$2:$J$421,I6367))</f>
        <v/>
      </c>
      <c r="K6367" s="27">
        <f>IF(J6367="","",J6367+cat_offset)</f>
        <v/>
      </c>
      <c r="L6367" s="27">
        <f>IF(J6367="","",MAX(0,E6367-J6367)^2)</f>
        <v/>
      </c>
      <c r="M6367" s="27">
        <f>IF(J6367="","",MAX(0,E6367-(J6367+twcdh_off))^2)</f>
        <v/>
      </c>
      <c r="N6367" s="27">
        <f>IF(E6367="","",MAX(0,E6367-swcdh_thr)^2)</f>
        <v/>
      </c>
      <c r="O6367">
        <f>IF(K6367="","",ROUND(E6367-K6367,0))</f>
        <v/>
      </c>
      <c r="P6367">
        <f>IF(O6367="","",IF(O6367&gt;=1,O6367,0))</f>
        <v/>
      </c>
      <c r="Q6367" s="27">
        <f>IF(E6367="","",MAX(0,E6367-22))</f>
        <v/>
      </c>
      <c r="R6367" s="27">
        <f>IF(H6367=1,E6367,"")</f>
        <v/>
      </c>
      <c r="S6367" s="27">
        <f>IF(AND(H6367=1,J6367&lt;&gt;""),E6367-J6367,"")</f>
        <v/>
      </c>
      <c r="T6367">
        <f>IF(G6367="","",MONTH(G6367))</f>
        <v/>
      </c>
    </row>
    <row r="6368">
      <c r="A6368" s="24" t="n">
        <v>2020</v>
      </c>
      <c r="B6368" s="24" t="n">
        <v>9</v>
      </c>
      <c r="C6368" s="24" t="n">
        <v>22</v>
      </c>
      <c r="D6368" s="24" t="n">
        <v>7</v>
      </c>
      <c r="E6368" s="24" t="n">
        <v>12.09</v>
      </c>
      <c r="F6368" s="25">
        <f>IF($E6368="","",DATE(IF($A6368="",nominal_year,$A6368),$B6368,$C6368)+($D6368-IF(LEFT(hour_conv,1)="1",1,0))/24)</f>
        <v/>
      </c>
      <c r="G6368" s="26">
        <f>IF(F6368="","",INT(F6368))</f>
        <v/>
      </c>
      <c r="H6368">
        <f>IF(G6368="","",IF(AND(MONTH(G6368)*100+DAY(G6368)&gt;=season_lo,MONTH(G6368)*100+DAY(G6368)&lt;=season_hi),1,0))</f>
        <v/>
      </c>
      <c r="I6368">
        <f>IF(G6368="","",G6368-first_day+1)</f>
        <v/>
      </c>
      <c r="J6368" s="27">
        <f>IF(I6368="","",INDEX(Daily!$J$2:$J$421,I6368))</f>
        <v/>
      </c>
      <c r="K6368" s="27">
        <f>IF(J6368="","",J6368+cat_offset)</f>
        <v/>
      </c>
      <c r="L6368" s="27">
        <f>IF(J6368="","",MAX(0,E6368-J6368)^2)</f>
        <v/>
      </c>
      <c r="M6368" s="27">
        <f>IF(J6368="","",MAX(0,E6368-(J6368+twcdh_off))^2)</f>
        <v/>
      </c>
      <c r="N6368" s="27">
        <f>IF(E6368="","",MAX(0,E6368-swcdh_thr)^2)</f>
        <v/>
      </c>
      <c r="O6368">
        <f>IF(K6368="","",ROUND(E6368-K6368,0))</f>
        <v/>
      </c>
      <c r="P6368">
        <f>IF(O6368="","",IF(O6368&gt;=1,O6368,0))</f>
        <v/>
      </c>
      <c r="Q6368" s="27">
        <f>IF(E6368="","",MAX(0,E6368-22))</f>
        <v/>
      </c>
      <c r="R6368" s="27">
        <f>IF(H6368=1,E6368,"")</f>
        <v/>
      </c>
      <c r="S6368" s="27">
        <f>IF(AND(H6368=1,J6368&lt;&gt;""),E6368-J6368,"")</f>
        <v/>
      </c>
      <c r="T6368">
        <f>IF(G6368="","",MONTH(G6368))</f>
        <v/>
      </c>
    </row>
    <row r="6369">
      <c r="A6369" s="24" t="n">
        <v>2020</v>
      </c>
      <c r="B6369" s="24" t="n">
        <v>9</v>
      </c>
      <c r="C6369" s="24" t="n">
        <v>22</v>
      </c>
      <c r="D6369" s="24" t="n">
        <v>8</v>
      </c>
      <c r="E6369" s="24" t="n">
        <v>13.61</v>
      </c>
      <c r="F6369" s="25">
        <f>IF($E6369="","",DATE(IF($A6369="",nominal_year,$A6369),$B6369,$C6369)+($D6369-IF(LEFT(hour_conv,1)="1",1,0))/24)</f>
        <v/>
      </c>
      <c r="G6369" s="26">
        <f>IF(F6369="","",INT(F6369))</f>
        <v/>
      </c>
      <c r="H6369">
        <f>IF(G6369="","",IF(AND(MONTH(G6369)*100+DAY(G6369)&gt;=season_lo,MONTH(G6369)*100+DAY(G6369)&lt;=season_hi),1,0))</f>
        <v/>
      </c>
      <c r="I6369">
        <f>IF(G6369="","",G6369-first_day+1)</f>
        <v/>
      </c>
      <c r="J6369" s="27">
        <f>IF(I6369="","",INDEX(Daily!$J$2:$J$421,I6369))</f>
        <v/>
      </c>
      <c r="K6369" s="27">
        <f>IF(J6369="","",J6369+cat_offset)</f>
        <v/>
      </c>
      <c r="L6369" s="27">
        <f>IF(J6369="","",MAX(0,E6369-J6369)^2)</f>
        <v/>
      </c>
      <c r="M6369" s="27">
        <f>IF(J6369="","",MAX(0,E6369-(J6369+twcdh_off))^2)</f>
        <v/>
      </c>
      <c r="N6369" s="27">
        <f>IF(E6369="","",MAX(0,E6369-swcdh_thr)^2)</f>
        <v/>
      </c>
      <c r="O6369">
        <f>IF(K6369="","",ROUND(E6369-K6369,0))</f>
        <v/>
      </c>
      <c r="P6369">
        <f>IF(O6369="","",IF(O6369&gt;=1,O6369,0))</f>
        <v/>
      </c>
      <c r="Q6369" s="27">
        <f>IF(E6369="","",MAX(0,E6369-22))</f>
        <v/>
      </c>
      <c r="R6369" s="27">
        <f>IF(H6369=1,E6369,"")</f>
        <v/>
      </c>
      <c r="S6369" s="27">
        <f>IF(AND(H6369=1,J6369&lt;&gt;""),E6369-J6369,"")</f>
        <v/>
      </c>
      <c r="T6369">
        <f>IF(G6369="","",MONTH(G6369))</f>
        <v/>
      </c>
    </row>
    <row r="6370">
      <c r="A6370" s="24" t="n">
        <v>2020</v>
      </c>
      <c r="B6370" s="24" t="n">
        <v>9</v>
      </c>
      <c r="C6370" s="24" t="n">
        <v>22</v>
      </c>
      <c r="D6370" s="24" t="n">
        <v>9</v>
      </c>
      <c r="E6370" s="24" t="n">
        <v>13.45</v>
      </c>
      <c r="F6370" s="25">
        <f>IF($E6370="","",DATE(IF($A6370="",nominal_year,$A6370),$B6370,$C6370)+($D6370-IF(LEFT(hour_conv,1)="1",1,0))/24)</f>
        <v/>
      </c>
      <c r="G6370" s="26">
        <f>IF(F6370="","",INT(F6370))</f>
        <v/>
      </c>
      <c r="H6370">
        <f>IF(G6370="","",IF(AND(MONTH(G6370)*100+DAY(G6370)&gt;=season_lo,MONTH(G6370)*100+DAY(G6370)&lt;=season_hi),1,0))</f>
        <v/>
      </c>
      <c r="I6370">
        <f>IF(G6370="","",G6370-first_day+1)</f>
        <v/>
      </c>
      <c r="J6370" s="27">
        <f>IF(I6370="","",INDEX(Daily!$J$2:$J$421,I6370))</f>
        <v/>
      </c>
      <c r="K6370" s="27">
        <f>IF(J6370="","",J6370+cat_offset)</f>
        <v/>
      </c>
      <c r="L6370" s="27">
        <f>IF(J6370="","",MAX(0,E6370-J6370)^2)</f>
        <v/>
      </c>
      <c r="M6370" s="27">
        <f>IF(J6370="","",MAX(0,E6370-(J6370+twcdh_off))^2)</f>
        <v/>
      </c>
      <c r="N6370" s="27">
        <f>IF(E6370="","",MAX(0,E6370-swcdh_thr)^2)</f>
        <v/>
      </c>
      <c r="O6370">
        <f>IF(K6370="","",ROUND(E6370-K6370,0))</f>
        <v/>
      </c>
      <c r="P6370">
        <f>IF(O6370="","",IF(O6370&gt;=1,O6370,0))</f>
        <v/>
      </c>
      <c r="Q6370" s="27">
        <f>IF(E6370="","",MAX(0,E6370-22))</f>
        <v/>
      </c>
      <c r="R6370" s="27">
        <f>IF(H6370=1,E6370,"")</f>
        <v/>
      </c>
      <c r="S6370" s="27">
        <f>IF(AND(H6370=1,J6370&lt;&gt;""),E6370-J6370,"")</f>
        <v/>
      </c>
      <c r="T6370">
        <f>IF(G6370="","",MONTH(G6370))</f>
        <v/>
      </c>
    </row>
    <row r="6371">
      <c r="A6371" s="24" t="n">
        <v>2020</v>
      </c>
      <c r="B6371" s="24" t="n">
        <v>9</v>
      </c>
      <c r="C6371" s="24" t="n">
        <v>22</v>
      </c>
      <c r="D6371" s="24" t="n">
        <v>10</v>
      </c>
      <c r="E6371" s="24" t="n">
        <v>14.94</v>
      </c>
      <c r="F6371" s="25">
        <f>IF($E6371="","",DATE(IF($A6371="",nominal_year,$A6371),$B6371,$C6371)+($D6371-IF(LEFT(hour_conv,1)="1",1,0))/24)</f>
        <v/>
      </c>
      <c r="G6371" s="26">
        <f>IF(F6371="","",INT(F6371))</f>
        <v/>
      </c>
      <c r="H6371">
        <f>IF(G6371="","",IF(AND(MONTH(G6371)*100+DAY(G6371)&gt;=season_lo,MONTH(G6371)*100+DAY(G6371)&lt;=season_hi),1,0))</f>
        <v/>
      </c>
      <c r="I6371">
        <f>IF(G6371="","",G6371-first_day+1)</f>
        <v/>
      </c>
      <c r="J6371" s="27">
        <f>IF(I6371="","",INDEX(Daily!$J$2:$J$421,I6371))</f>
        <v/>
      </c>
      <c r="K6371" s="27">
        <f>IF(J6371="","",J6371+cat_offset)</f>
        <v/>
      </c>
      <c r="L6371" s="27">
        <f>IF(J6371="","",MAX(0,E6371-J6371)^2)</f>
        <v/>
      </c>
      <c r="M6371" s="27">
        <f>IF(J6371="","",MAX(0,E6371-(J6371+twcdh_off))^2)</f>
        <v/>
      </c>
      <c r="N6371" s="27">
        <f>IF(E6371="","",MAX(0,E6371-swcdh_thr)^2)</f>
        <v/>
      </c>
      <c r="O6371">
        <f>IF(K6371="","",ROUND(E6371-K6371,0))</f>
        <v/>
      </c>
      <c r="P6371">
        <f>IF(O6371="","",IF(O6371&gt;=1,O6371,0))</f>
        <v/>
      </c>
      <c r="Q6371" s="27">
        <f>IF(E6371="","",MAX(0,E6371-22))</f>
        <v/>
      </c>
      <c r="R6371" s="27">
        <f>IF(H6371=1,E6371,"")</f>
        <v/>
      </c>
      <c r="S6371" s="27">
        <f>IF(AND(H6371=1,J6371&lt;&gt;""),E6371-J6371,"")</f>
        <v/>
      </c>
      <c r="T6371">
        <f>IF(G6371="","",MONTH(G6371))</f>
        <v/>
      </c>
    </row>
    <row r="6372">
      <c r="A6372" s="24" t="n">
        <v>2020</v>
      </c>
      <c r="B6372" s="24" t="n">
        <v>9</v>
      </c>
      <c r="C6372" s="24" t="n">
        <v>22</v>
      </c>
      <c r="D6372" s="24" t="n">
        <v>11</v>
      </c>
      <c r="E6372" s="24" t="n">
        <v>15.9</v>
      </c>
      <c r="F6372" s="25">
        <f>IF($E6372="","",DATE(IF($A6372="",nominal_year,$A6372),$B6372,$C6372)+($D6372-IF(LEFT(hour_conv,1)="1",1,0))/24)</f>
        <v/>
      </c>
      <c r="G6372" s="26">
        <f>IF(F6372="","",INT(F6372))</f>
        <v/>
      </c>
      <c r="H6372">
        <f>IF(G6372="","",IF(AND(MONTH(G6372)*100+DAY(G6372)&gt;=season_lo,MONTH(G6372)*100+DAY(G6372)&lt;=season_hi),1,0))</f>
        <v/>
      </c>
      <c r="I6372">
        <f>IF(G6372="","",G6372-first_day+1)</f>
        <v/>
      </c>
      <c r="J6372" s="27">
        <f>IF(I6372="","",INDEX(Daily!$J$2:$J$421,I6372))</f>
        <v/>
      </c>
      <c r="K6372" s="27">
        <f>IF(J6372="","",J6372+cat_offset)</f>
        <v/>
      </c>
      <c r="L6372" s="27">
        <f>IF(J6372="","",MAX(0,E6372-J6372)^2)</f>
        <v/>
      </c>
      <c r="M6372" s="27">
        <f>IF(J6372="","",MAX(0,E6372-(J6372+twcdh_off))^2)</f>
        <v/>
      </c>
      <c r="N6372" s="27">
        <f>IF(E6372="","",MAX(0,E6372-swcdh_thr)^2)</f>
        <v/>
      </c>
      <c r="O6372">
        <f>IF(K6372="","",ROUND(E6372-K6372,0))</f>
        <v/>
      </c>
      <c r="P6372">
        <f>IF(O6372="","",IF(O6372&gt;=1,O6372,0))</f>
        <v/>
      </c>
      <c r="Q6372" s="27">
        <f>IF(E6372="","",MAX(0,E6372-22))</f>
        <v/>
      </c>
      <c r="R6372" s="27">
        <f>IF(H6372=1,E6372,"")</f>
        <v/>
      </c>
      <c r="S6372" s="27">
        <f>IF(AND(H6372=1,J6372&lt;&gt;""),E6372-J6372,"")</f>
        <v/>
      </c>
      <c r="T6372">
        <f>IF(G6372="","",MONTH(G6372))</f>
        <v/>
      </c>
    </row>
    <row r="6373">
      <c r="A6373" s="24" t="n">
        <v>2020</v>
      </c>
      <c r="B6373" s="24" t="n">
        <v>9</v>
      </c>
      <c r="C6373" s="24" t="n">
        <v>22</v>
      </c>
      <c r="D6373" s="24" t="n">
        <v>12</v>
      </c>
      <c r="E6373" s="24" t="n">
        <v>17.81</v>
      </c>
      <c r="F6373" s="25">
        <f>IF($E6373="","",DATE(IF($A6373="",nominal_year,$A6373),$B6373,$C6373)+($D6373-IF(LEFT(hour_conv,1)="1",1,0))/24)</f>
        <v/>
      </c>
      <c r="G6373" s="26">
        <f>IF(F6373="","",INT(F6373))</f>
        <v/>
      </c>
      <c r="H6373">
        <f>IF(G6373="","",IF(AND(MONTH(G6373)*100+DAY(G6373)&gt;=season_lo,MONTH(G6373)*100+DAY(G6373)&lt;=season_hi),1,0))</f>
        <v/>
      </c>
      <c r="I6373">
        <f>IF(G6373="","",G6373-first_day+1)</f>
        <v/>
      </c>
      <c r="J6373" s="27">
        <f>IF(I6373="","",INDEX(Daily!$J$2:$J$421,I6373))</f>
        <v/>
      </c>
      <c r="K6373" s="27">
        <f>IF(J6373="","",J6373+cat_offset)</f>
        <v/>
      </c>
      <c r="L6373" s="27">
        <f>IF(J6373="","",MAX(0,E6373-J6373)^2)</f>
        <v/>
      </c>
      <c r="M6373" s="27">
        <f>IF(J6373="","",MAX(0,E6373-(J6373+twcdh_off))^2)</f>
        <v/>
      </c>
      <c r="N6373" s="27">
        <f>IF(E6373="","",MAX(0,E6373-swcdh_thr)^2)</f>
        <v/>
      </c>
      <c r="O6373">
        <f>IF(K6373="","",ROUND(E6373-K6373,0))</f>
        <v/>
      </c>
      <c r="P6373">
        <f>IF(O6373="","",IF(O6373&gt;=1,O6373,0))</f>
        <v/>
      </c>
      <c r="Q6373" s="27">
        <f>IF(E6373="","",MAX(0,E6373-22))</f>
        <v/>
      </c>
      <c r="R6373" s="27">
        <f>IF(H6373=1,E6373,"")</f>
        <v/>
      </c>
      <c r="S6373" s="27">
        <f>IF(AND(H6373=1,J6373&lt;&gt;""),E6373-J6373,"")</f>
        <v/>
      </c>
      <c r="T6373">
        <f>IF(G6373="","",MONTH(G6373))</f>
        <v/>
      </c>
    </row>
    <row r="6374">
      <c r="A6374" s="24" t="n">
        <v>2020</v>
      </c>
      <c r="B6374" s="24" t="n">
        <v>9</v>
      </c>
      <c r="C6374" s="24" t="n">
        <v>22</v>
      </c>
      <c r="D6374" s="24" t="n">
        <v>13</v>
      </c>
      <c r="E6374" s="24" t="n">
        <v>17.64</v>
      </c>
      <c r="F6374" s="25">
        <f>IF($E6374="","",DATE(IF($A6374="",nominal_year,$A6374),$B6374,$C6374)+($D6374-IF(LEFT(hour_conv,1)="1",1,0))/24)</f>
        <v/>
      </c>
      <c r="G6374" s="26">
        <f>IF(F6374="","",INT(F6374))</f>
        <v/>
      </c>
      <c r="H6374">
        <f>IF(G6374="","",IF(AND(MONTH(G6374)*100+DAY(G6374)&gt;=season_lo,MONTH(G6374)*100+DAY(G6374)&lt;=season_hi),1,0))</f>
        <v/>
      </c>
      <c r="I6374">
        <f>IF(G6374="","",G6374-first_day+1)</f>
        <v/>
      </c>
      <c r="J6374" s="27">
        <f>IF(I6374="","",INDEX(Daily!$J$2:$J$421,I6374))</f>
        <v/>
      </c>
      <c r="K6374" s="27">
        <f>IF(J6374="","",J6374+cat_offset)</f>
        <v/>
      </c>
      <c r="L6374" s="27">
        <f>IF(J6374="","",MAX(0,E6374-J6374)^2)</f>
        <v/>
      </c>
      <c r="M6374" s="27">
        <f>IF(J6374="","",MAX(0,E6374-(J6374+twcdh_off))^2)</f>
        <v/>
      </c>
      <c r="N6374" s="27">
        <f>IF(E6374="","",MAX(0,E6374-swcdh_thr)^2)</f>
        <v/>
      </c>
      <c r="O6374">
        <f>IF(K6374="","",ROUND(E6374-K6374,0))</f>
        <v/>
      </c>
      <c r="P6374">
        <f>IF(O6374="","",IF(O6374&gt;=1,O6374,0))</f>
        <v/>
      </c>
      <c r="Q6374" s="27">
        <f>IF(E6374="","",MAX(0,E6374-22))</f>
        <v/>
      </c>
      <c r="R6374" s="27">
        <f>IF(H6374=1,E6374,"")</f>
        <v/>
      </c>
      <c r="S6374" s="27">
        <f>IF(AND(H6374=1,J6374&lt;&gt;""),E6374-J6374,"")</f>
        <v/>
      </c>
      <c r="T6374">
        <f>IF(G6374="","",MONTH(G6374))</f>
        <v/>
      </c>
    </row>
    <row r="6375">
      <c r="A6375" s="24" t="n">
        <v>2020</v>
      </c>
      <c r="B6375" s="24" t="n">
        <v>9</v>
      </c>
      <c r="C6375" s="24" t="n">
        <v>22</v>
      </c>
      <c r="D6375" s="24" t="n">
        <v>14</v>
      </c>
      <c r="E6375" s="24" t="n">
        <v>18.89</v>
      </c>
      <c r="F6375" s="25">
        <f>IF($E6375="","",DATE(IF($A6375="",nominal_year,$A6375),$B6375,$C6375)+($D6375-IF(LEFT(hour_conv,1)="1",1,0))/24)</f>
        <v/>
      </c>
      <c r="G6375" s="26">
        <f>IF(F6375="","",INT(F6375))</f>
        <v/>
      </c>
      <c r="H6375">
        <f>IF(G6375="","",IF(AND(MONTH(G6375)*100+DAY(G6375)&gt;=season_lo,MONTH(G6375)*100+DAY(G6375)&lt;=season_hi),1,0))</f>
        <v/>
      </c>
      <c r="I6375">
        <f>IF(G6375="","",G6375-first_day+1)</f>
        <v/>
      </c>
      <c r="J6375" s="27">
        <f>IF(I6375="","",INDEX(Daily!$J$2:$J$421,I6375))</f>
        <v/>
      </c>
      <c r="K6375" s="27">
        <f>IF(J6375="","",J6375+cat_offset)</f>
        <v/>
      </c>
      <c r="L6375" s="27">
        <f>IF(J6375="","",MAX(0,E6375-J6375)^2)</f>
        <v/>
      </c>
      <c r="M6375" s="27">
        <f>IF(J6375="","",MAX(0,E6375-(J6375+twcdh_off))^2)</f>
        <v/>
      </c>
      <c r="N6375" s="27">
        <f>IF(E6375="","",MAX(0,E6375-swcdh_thr)^2)</f>
        <v/>
      </c>
      <c r="O6375">
        <f>IF(K6375="","",ROUND(E6375-K6375,0))</f>
        <v/>
      </c>
      <c r="P6375">
        <f>IF(O6375="","",IF(O6375&gt;=1,O6375,0))</f>
        <v/>
      </c>
      <c r="Q6375" s="27">
        <f>IF(E6375="","",MAX(0,E6375-22))</f>
        <v/>
      </c>
      <c r="R6375" s="27">
        <f>IF(H6375=1,E6375,"")</f>
        <v/>
      </c>
      <c r="S6375" s="27">
        <f>IF(AND(H6375=1,J6375&lt;&gt;""),E6375-J6375,"")</f>
        <v/>
      </c>
      <c r="T6375">
        <f>IF(G6375="","",MONTH(G6375))</f>
        <v/>
      </c>
    </row>
    <row r="6376">
      <c r="A6376" s="24" t="n">
        <v>2020</v>
      </c>
      <c r="B6376" s="24" t="n">
        <v>9</v>
      </c>
      <c r="C6376" s="24" t="n">
        <v>22</v>
      </c>
      <c r="D6376" s="24" t="n">
        <v>15</v>
      </c>
      <c r="E6376" s="24" t="n">
        <v>18.48</v>
      </c>
      <c r="F6376" s="25">
        <f>IF($E6376="","",DATE(IF($A6376="",nominal_year,$A6376),$B6376,$C6376)+($D6376-IF(LEFT(hour_conv,1)="1",1,0))/24)</f>
        <v/>
      </c>
      <c r="G6376" s="26">
        <f>IF(F6376="","",INT(F6376))</f>
        <v/>
      </c>
      <c r="H6376">
        <f>IF(G6376="","",IF(AND(MONTH(G6376)*100+DAY(G6376)&gt;=season_lo,MONTH(G6376)*100+DAY(G6376)&lt;=season_hi),1,0))</f>
        <v/>
      </c>
      <c r="I6376">
        <f>IF(G6376="","",G6376-first_day+1)</f>
        <v/>
      </c>
      <c r="J6376" s="27">
        <f>IF(I6376="","",INDEX(Daily!$J$2:$J$421,I6376))</f>
        <v/>
      </c>
      <c r="K6376" s="27">
        <f>IF(J6376="","",J6376+cat_offset)</f>
        <v/>
      </c>
      <c r="L6376" s="27">
        <f>IF(J6376="","",MAX(0,E6376-J6376)^2)</f>
        <v/>
      </c>
      <c r="M6376" s="27">
        <f>IF(J6376="","",MAX(0,E6376-(J6376+twcdh_off))^2)</f>
        <v/>
      </c>
      <c r="N6376" s="27">
        <f>IF(E6376="","",MAX(0,E6376-swcdh_thr)^2)</f>
        <v/>
      </c>
      <c r="O6376">
        <f>IF(K6376="","",ROUND(E6376-K6376,0))</f>
        <v/>
      </c>
      <c r="P6376">
        <f>IF(O6376="","",IF(O6376&gt;=1,O6376,0))</f>
        <v/>
      </c>
      <c r="Q6376" s="27">
        <f>IF(E6376="","",MAX(0,E6376-22))</f>
        <v/>
      </c>
      <c r="R6376" s="27">
        <f>IF(H6376=1,E6376,"")</f>
        <v/>
      </c>
      <c r="S6376" s="27">
        <f>IF(AND(H6376=1,J6376&lt;&gt;""),E6376-J6376,"")</f>
        <v/>
      </c>
      <c r="T6376">
        <f>IF(G6376="","",MONTH(G6376))</f>
        <v/>
      </c>
    </row>
    <row r="6377">
      <c r="A6377" s="24" t="n">
        <v>2020</v>
      </c>
      <c r="B6377" s="24" t="n">
        <v>9</v>
      </c>
      <c r="C6377" s="24" t="n">
        <v>22</v>
      </c>
      <c r="D6377" s="24" t="n">
        <v>16</v>
      </c>
      <c r="E6377" s="24" t="n">
        <v>18.56</v>
      </c>
      <c r="F6377" s="25">
        <f>IF($E6377="","",DATE(IF($A6377="",nominal_year,$A6377),$B6377,$C6377)+($D6377-IF(LEFT(hour_conv,1)="1",1,0))/24)</f>
        <v/>
      </c>
      <c r="G6377" s="26">
        <f>IF(F6377="","",INT(F6377))</f>
        <v/>
      </c>
      <c r="H6377">
        <f>IF(G6377="","",IF(AND(MONTH(G6377)*100+DAY(G6377)&gt;=season_lo,MONTH(G6377)*100+DAY(G6377)&lt;=season_hi),1,0))</f>
        <v/>
      </c>
      <c r="I6377">
        <f>IF(G6377="","",G6377-first_day+1)</f>
        <v/>
      </c>
      <c r="J6377" s="27">
        <f>IF(I6377="","",INDEX(Daily!$J$2:$J$421,I6377))</f>
        <v/>
      </c>
      <c r="K6377" s="27">
        <f>IF(J6377="","",J6377+cat_offset)</f>
        <v/>
      </c>
      <c r="L6377" s="27">
        <f>IF(J6377="","",MAX(0,E6377-J6377)^2)</f>
        <v/>
      </c>
      <c r="M6377" s="27">
        <f>IF(J6377="","",MAX(0,E6377-(J6377+twcdh_off))^2)</f>
        <v/>
      </c>
      <c r="N6377" s="27">
        <f>IF(E6377="","",MAX(0,E6377-swcdh_thr)^2)</f>
        <v/>
      </c>
      <c r="O6377">
        <f>IF(K6377="","",ROUND(E6377-K6377,0))</f>
        <v/>
      </c>
      <c r="P6377">
        <f>IF(O6377="","",IF(O6377&gt;=1,O6377,0))</f>
        <v/>
      </c>
      <c r="Q6377" s="27">
        <f>IF(E6377="","",MAX(0,E6377-22))</f>
        <v/>
      </c>
      <c r="R6377" s="27">
        <f>IF(H6377=1,E6377,"")</f>
        <v/>
      </c>
      <c r="S6377" s="27">
        <f>IF(AND(H6377=1,J6377&lt;&gt;""),E6377-J6377,"")</f>
        <v/>
      </c>
      <c r="T6377">
        <f>IF(G6377="","",MONTH(G6377))</f>
        <v/>
      </c>
    </row>
    <row r="6378">
      <c r="A6378" s="24" t="n">
        <v>2020</v>
      </c>
      <c r="B6378" s="24" t="n">
        <v>9</v>
      </c>
      <c r="C6378" s="24" t="n">
        <v>22</v>
      </c>
      <c r="D6378" s="24" t="n">
        <v>17</v>
      </c>
      <c r="E6378" s="24" t="n">
        <v>19.14</v>
      </c>
      <c r="F6378" s="25">
        <f>IF($E6378="","",DATE(IF($A6378="",nominal_year,$A6378),$B6378,$C6378)+($D6378-IF(LEFT(hour_conv,1)="1",1,0))/24)</f>
        <v/>
      </c>
      <c r="G6378" s="26">
        <f>IF(F6378="","",INT(F6378))</f>
        <v/>
      </c>
      <c r="H6378">
        <f>IF(G6378="","",IF(AND(MONTH(G6378)*100+DAY(G6378)&gt;=season_lo,MONTH(G6378)*100+DAY(G6378)&lt;=season_hi),1,0))</f>
        <v/>
      </c>
      <c r="I6378">
        <f>IF(G6378="","",G6378-first_day+1)</f>
        <v/>
      </c>
      <c r="J6378" s="27">
        <f>IF(I6378="","",INDEX(Daily!$J$2:$J$421,I6378))</f>
        <v/>
      </c>
      <c r="K6378" s="27">
        <f>IF(J6378="","",J6378+cat_offset)</f>
        <v/>
      </c>
      <c r="L6378" s="27">
        <f>IF(J6378="","",MAX(0,E6378-J6378)^2)</f>
        <v/>
      </c>
      <c r="M6378" s="27">
        <f>IF(J6378="","",MAX(0,E6378-(J6378+twcdh_off))^2)</f>
        <v/>
      </c>
      <c r="N6378" s="27">
        <f>IF(E6378="","",MAX(0,E6378-swcdh_thr)^2)</f>
        <v/>
      </c>
      <c r="O6378">
        <f>IF(K6378="","",ROUND(E6378-K6378,0))</f>
        <v/>
      </c>
      <c r="P6378">
        <f>IF(O6378="","",IF(O6378&gt;=1,O6378,0))</f>
        <v/>
      </c>
      <c r="Q6378" s="27">
        <f>IF(E6378="","",MAX(0,E6378-22))</f>
        <v/>
      </c>
      <c r="R6378" s="27">
        <f>IF(H6378=1,E6378,"")</f>
        <v/>
      </c>
      <c r="S6378" s="27">
        <f>IF(AND(H6378=1,J6378&lt;&gt;""),E6378-J6378,"")</f>
        <v/>
      </c>
      <c r="T6378">
        <f>IF(G6378="","",MONTH(G6378))</f>
        <v/>
      </c>
    </row>
    <row r="6379">
      <c r="A6379" s="24" t="n">
        <v>2020</v>
      </c>
      <c r="B6379" s="24" t="n">
        <v>9</v>
      </c>
      <c r="C6379" s="24" t="n">
        <v>22</v>
      </c>
      <c r="D6379" s="24" t="n">
        <v>18</v>
      </c>
      <c r="E6379" s="24" t="n">
        <v>18.59</v>
      </c>
      <c r="F6379" s="25">
        <f>IF($E6379="","",DATE(IF($A6379="",nominal_year,$A6379),$B6379,$C6379)+($D6379-IF(LEFT(hour_conv,1)="1",1,0))/24)</f>
        <v/>
      </c>
      <c r="G6379" s="26">
        <f>IF(F6379="","",INT(F6379))</f>
        <v/>
      </c>
      <c r="H6379">
        <f>IF(G6379="","",IF(AND(MONTH(G6379)*100+DAY(G6379)&gt;=season_lo,MONTH(G6379)*100+DAY(G6379)&lt;=season_hi),1,0))</f>
        <v/>
      </c>
      <c r="I6379">
        <f>IF(G6379="","",G6379-first_day+1)</f>
        <v/>
      </c>
      <c r="J6379" s="27">
        <f>IF(I6379="","",INDEX(Daily!$J$2:$J$421,I6379))</f>
        <v/>
      </c>
      <c r="K6379" s="27">
        <f>IF(J6379="","",J6379+cat_offset)</f>
        <v/>
      </c>
      <c r="L6379" s="27">
        <f>IF(J6379="","",MAX(0,E6379-J6379)^2)</f>
        <v/>
      </c>
      <c r="M6379" s="27">
        <f>IF(J6379="","",MAX(0,E6379-(J6379+twcdh_off))^2)</f>
        <v/>
      </c>
      <c r="N6379" s="27">
        <f>IF(E6379="","",MAX(0,E6379-swcdh_thr)^2)</f>
        <v/>
      </c>
      <c r="O6379">
        <f>IF(K6379="","",ROUND(E6379-K6379,0))</f>
        <v/>
      </c>
      <c r="P6379">
        <f>IF(O6379="","",IF(O6379&gt;=1,O6379,0))</f>
        <v/>
      </c>
      <c r="Q6379" s="27">
        <f>IF(E6379="","",MAX(0,E6379-22))</f>
        <v/>
      </c>
      <c r="R6379" s="27">
        <f>IF(H6379=1,E6379,"")</f>
        <v/>
      </c>
      <c r="S6379" s="27">
        <f>IF(AND(H6379=1,J6379&lt;&gt;""),E6379-J6379,"")</f>
        <v/>
      </c>
      <c r="T6379">
        <f>IF(G6379="","",MONTH(G6379))</f>
        <v/>
      </c>
    </row>
    <row r="6380">
      <c r="A6380" s="24" t="n">
        <v>2020</v>
      </c>
      <c r="B6380" s="24" t="n">
        <v>9</v>
      </c>
      <c r="C6380" s="24" t="n">
        <v>22</v>
      </c>
      <c r="D6380" s="24" t="n">
        <v>19</v>
      </c>
      <c r="E6380" s="24" t="n">
        <v>17.03</v>
      </c>
      <c r="F6380" s="25">
        <f>IF($E6380="","",DATE(IF($A6380="",nominal_year,$A6380),$B6380,$C6380)+($D6380-IF(LEFT(hour_conv,1)="1",1,0))/24)</f>
        <v/>
      </c>
      <c r="G6380" s="26">
        <f>IF(F6380="","",INT(F6380))</f>
        <v/>
      </c>
      <c r="H6380">
        <f>IF(G6380="","",IF(AND(MONTH(G6380)*100+DAY(G6380)&gt;=season_lo,MONTH(G6380)*100+DAY(G6380)&lt;=season_hi),1,0))</f>
        <v/>
      </c>
      <c r="I6380">
        <f>IF(G6380="","",G6380-first_day+1)</f>
        <v/>
      </c>
      <c r="J6380" s="27">
        <f>IF(I6380="","",INDEX(Daily!$J$2:$J$421,I6380))</f>
        <v/>
      </c>
      <c r="K6380" s="27">
        <f>IF(J6380="","",J6380+cat_offset)</f>
        <v/>
      </c>
      <c r="L6380" s="27">
        <f>IF(J6380="","",MAX(0,E6380-J6380)^2)</f>
        <v/>
      </c>
      <c r="M6380" s="27">
        <f>IF(J6380="","",MAX(0,E6380-(J6380+twcdh_off))^2)</f>
        <v/>
      </c>
      <c r="N6380" s="27">
        <f>IF(E6380="","",MAX(0,E6380-swcdh_thr)^2)</f>
        <v/>
      </c>
      <c r="O6380">
        <f>IF(K6380="","",ROUND(E6380-K6380,0))</f>
        <v/>
      </c>
      <c r="P6380">
        <f>IF(O6380="","",IF(O6380&gt;=1,O6380,0))</f>
        <v/>
      </c>
      <c r="Q6380" s="27">
        <f>IF(E6380="","",MAX(0,E6380-22))</f>
        <v/>
      </c>
      <c r="R6380" s="27">
        <f>IF(H6380=1,E6380,"")</f>
        <v/>
      </c>
      <c r="S6380" s="27">
        <f>IF(AND(H6380=1,J6380&lt;&gt;""),E6380-J6380,"")</f>
        <v/>
      </c>
      <c r="T6380">
        <f>IF(G6380="","",MONTH(G6380))</f>
        <v/>
      </c>
    </row>
    <row r="6381">
      <c r="A6381" s="24" t="n">
        <v>2020</v>
      </c>
      <c r="B6381" s="24" t="n">
        <v>9</v>
      </c>
      <c r="C6381" s="24" t="n">
        <v>22</v>
      </c>
      <c r="D6381" s="24" t="n">
        <v>20</v>
      </c>
      <c r="E6381" s="24" t="n">
        <v>17.17</v>
      </c>
      <c r="F6381" s="25">
        <f>IF($E6381="","",DATE(IF($A6381="",nominal_year,$A6381),$B6381,$C6381)+($D6381-IF(LEFT(hour_conv,1)="1",1,0))/24)</f>
        <v/>
      </c>
      <c r="G6381" s="26">
        <f>IF(F6381="","",INT(F6381))</f>
        <v/>
      </c>
      <c r="H6381">
        <f>IF(G6381="","",IF(AND(MONTH(G6381)*100+DAY(G6381)&gt;=season_lo,MONTH(G6381)*100+DAY(G6381)&lt;=season_hi),1,0))</f>
        <v/>
      </c>
      <c r="I6381">
        <f>IF(G6381="","",G6381-first_day+1)</f>
        <v/>
      </c>
      <c r="J6381" s="27">
        <f>IF(I6381="","",INDEX(Daily!$J$2:$J$421,I6381))</f>
        <v/>
      </c>
      <c r="K6381" s="27">
        <f>IF(J6381="","",J6381+cat_offset)</f>
        <v/>
      </c>
      <c r="L6381" s="27">
        <f>IF(J6381="","",MAX(0,E6381-J6381)^2)</f>
        <v/>
      </c>
      <c r="M6381" s="27">
        <f>IF(J6381="","",MAX(0,E6381-(J6381+twcdh_off))^2)</f>
        <v/>
      </c>
      <c r="N6381" s="27">
        <f>IF(E6381="","",MAX(0,E6381-swcdh_thr)^2)</f>
        <v/>
      </c>
      <c r="O6381">
        <f>IF(K6381="","",ROUND(E6381-K6381,0))</f>
        <v/>
      </c>
      <c r="P6381">
        <f>IF(O6381="","",IF(O6381&gt;=1,O6381,0))</f>
        <v/>
      </c>
      <c r="Q6381" s="27">
        <f>IF(E6381="","",MAX(0,E6381-22))</f>
        <v/>
      </c>
      <c r="R6381" s="27">
        <f>IF(H6381=1,E6381,"")</f>
        <v/>
      </c>
      <c r="S6381" s="27">
        <f>IF(AND(H6381=1,J6381&lt;&gt;""),E6381-J6381,"")</f>
        <v/>
      </c>
      <c r="T6381">
        <f>IF(G6381="","",MONTH(G6381))</f>
        <v/>
      </c>
    </row>
    <row r="6382">
      <c r="A6382" s="24" t="n">
        <v>2020</v>
      </c>
      <c r="B6382" s="24" t="n">
        <v>9</v>
      </c>
      <c r="C6382" s="24" t="n">
        <v>22</v>
      </c>
      <c r="D6382" s="24" t="n">
        <v>21</v>
      </c>
      <c r="E6382" s="24" t="n">
        <v>16.23</v>
      </c>
      <c r="F6382" s="25">
        <f>IF($E6382="","",DATE(IF($A6382="",nominal_year,$A6382),$B6382,$C6382)+($D6382-IF(LEFT(hour_conv,1)="1",1,0))/24)</f>
        <v/>
      </c>
      <c r="G6382" s="26">
        <f>IF(F6382="","",INT(F6382))</f>
        <v/>
      </c>
      <c r="H6382">
        <f>IF(G6382="","",IF(AND(MONTH(G6382)*100+DAY(G6382)&gt;=season_lo,MONTH(G6382)*100+DAY(G6382)&lt;=season_hi),1,0))</f>
        <v/>
      </c>
      <c r="I6382">
        <f>IF(G6382="","",G6382-first_day+1)</f>
        <v/>
      </c>
      <c r="J6382" s="27">
        <f>IF(I6382="","",INDEX(Daily!$J$2:$J$421,I6382))</f>
        <v/>
      </c>
      <c r="K6382" s="27">
        <f>IF(J6382="","",J6382+cat_offset)</f>
        <v/>
      </c>
      <c r="L6382" s="27">
        <f>IF(J6382="","",MAX(0,E6382-J6382)^2)</f>
        <v/>
      </c>
      <c r="M6382" s="27">
        <f>IF(J6382="","",MAX(0,E6382-(J6382+twcdh_off))^2)</f>
        <v/>
      </c>
      <c r="N6382" s="27">
        <f>IF(E6382="","",MAX(0,E6382-swcdh_thr)^2)</f>
        <v/>
      </c>
      <c r="O6382">
        <f>IF(K6382="","",ROUND(E6382-K6382,0))</f>
        <v/>
      </c>
      <c r="P6382">
        <f>IF(O6382="","",IF(O6382&gt;=1,O6382,0))</f>
        <v/>
      </c>
      <c r="Q6382" s="27">
        <f>IF(E6382="","",MAX(0,E6382-22))</f>
        <v/>
      </c>
      <c r="R6382" s="27">
        <f>IF(H6382=1,E6382,"")</f>
        <v/>
      </c>
      <c r="S6382" s="27">
        <f>IF(AND(H6382=1,J6382&lt;&gt;""),E6382-J6382,"")</f>
        <v/>
      </c>
      <c r="T6382">
        <f>IF(G6382="","",MONTH(G6382))</f>
        <v/>
      </c>
    </row>
    <row r="6383">
      <c r="A6383" s="24" t="n">
        <v>2020</v>
      </c>
      <c r="B6383" s="24" t="n">
        <v>9</v>
      </c>
      <c r="C6383" s="24" t="n">
        <v>22</v>
      </c>
      <c r="D6383" s="24" t="n">
        <v>22</v>
      </c>
      <c r="E6383" s="24" t="n">
        <v>14.72</v>
      </c>
      <c r="F6383" s="25">
        <f>IF($E6383="","",DATE(IF($A6383="",nominal_year,$A6383),$B6383,$C6383)+($D6383-IF(LEFT(hour_conv,1)="1",1,0))/24)</f>
        <v/>
      </c>
      <c r="G6383" s="26">
        <f>IF(F6383="","",INT(F6383))</f>
        <v/>
      </c>
      <c r="H6383">
        <f>IF(G6383="","",IF(AND(MONTH(G6383)*100+DAY(G6383)&gt;=season_lo,MONTH(G6383)*100+DAY(G6383)&lt;=season_hi),1,0))</f>
        <v/>
      </c>
      <c r="I6383">
        <f>IF(G6383="","",G6383-first_day+1)</f>
        <v/>
      </c>
      <c r="J6383" s="27">
        <f>IF(I6383="","",INDEX(Daily!$J$2:$J$421,I6383))</f>
        <v/>
      </c>
      <c r="K6383" s="27">
        <f>IF(J6383="","",J6383+cat_offset)</f>
        <v/>
      </c>
      <c r="L6383" s="27">
        <f>IF(J6383="","",MAX(0,E6383-J6383)^2)</f>
        <v/>
      </c>
      <c r="M6383" s="27">
        <f>IF(J6383="","",MAX(0,E6383-(J6383+twcdh_off))^2)</f>
        <v/>
      </c>
      <c r="N6383" s="27">
        <f>IF(E6383="","",MAX(0,E6383-swcdh_thr)^2)</f>
        <v/>
      </c>
      <c r="O6383">
        <f>IF(K6383="","",ROUND(E6383-K6383,0))</f>
        <v/>
      </c>
      <c r="P6383">
        <f>IF(O6383="","",IF(O6383&gt;=1,O6383,0))</f>
        <v/>
      </c>
      <c r="Q6383" s="27">
        <f>IF(E6383="","",MAX(0,E6383-22))</f>
        <v/>
      </c>
      <c r="R6383" s="27">
        <f>IF(H6383=1,E6383,"")</f>
        <v/>
      </c>
      <c r="S6383" s="27">
        <f>IF(AND(H6383=1,J6383&lt;&gt;""),E6383-J6383,"")</f>
        <v/>
      </c>
      <c r="T6383">
        <f>IF(G6383="","",MONTH(G6383))</f>
        <v/>
      </c>
    </row>
    <row r="6384">
      <c r="A6384" s="24" t="n">
        <v>2020</v>
      </c>
      <c r="B6384" s="24" t="n">
        <v>9</v>
      </c>
      <c r="C6384" s="24" t="n">
        <v>22</v>
      </c>
      <c r="D6384" s="24" t="n">
        <v>23</v>
      </c>
      <c r="E6384" s="24" t="n">
        <v>14.04</v>
      </c>
      <c r="F6384" s="25">
        <f>IF($E6384="","",DATE(IF($A6384="",nominal_year,$A6384),$B6384,$C6384)+($D6384-IF(LEFT(hour_conv,1)="1",1,0))/24)</f>
        <v/>
      </c>
      <c r="G6384" s="26">
        <f>IF(F6384="","",INT(F6384))</f>
        <v/>
      </c>
      <c r="H6384">
        <f>IF(G6384="","",IF(AND(MONTH(G6384)*100+DAY(G6384)&gt;=season_lo,MONTH(G6384)*100+DAY(G6384)&lt;=season_hi),1,0))</f>
        <v/>
      </c>
      <c r="I6384">
        <f>IF(G6384="","",G6384-first_day+1)</f>
        <v/>
      </c>
      <c r="J6384" s="27">
        <f>IF(I6384="","",INDEX(Daily!$J$2:$J$421,I6384))</f>
        <v/>
      </c>
      <c r="K6384" s="27">
        <f>IF(J6384="","",J6384+cat_offset)</f>
        <v/>
      </c>
      <c r="L6384" s="27">
        <f>IF(J6384="","",MAX(0,E6384-J6384)^2)</f>
        <v/>
      </c>
      <c r="M6384" s="27">
        <f>IF(J6384="","",MAX(0,E6384-(J6384+twcdh_off))^2)</f>
        <v/>
      </c>
      <c r="N6384" s="27">
        <f>IF(E6384="","",MAX(0,E6384-swcdh_thr)^2)</f>
        <v/>
      </c>
      <c r="O6384">
        <f>IF(K6384="","",ROUND(E6384-K6384,0))</f>
        <v/>
      </c>
      <c r="P6384">
        <f>IF(O6384="","",IF(O6384&gt;=1,O6384,0))</f>
        <v/>
      </c>
      <c r="Q6384" s="27">
        <f>IF(E6384="","",MAX(0,E6384-22))</f>
        <v/>
      </c>
      <c r="R6384" s="27">
        <f>IF(H6384=1,E6384,"")</f>
        <v/>
      </c>
      <c r="S6384" s="27">
        <f>IF(AND(H6384=1,J6384&lt;&gt;""),E6384-J6384,"")</f>
        <v/>
      </c>
      <c r="T6384">
        <f>IF(G6384="","",MONTH(G6384))</f>
        <v/>
      </c>
    </row>
    <row r="6385">
      <c r="A6385" s="24" t="n">
        <v>2020</v>
      </c>
      <c r="B6385" s="24" t="n">
        <v>9</v>
      </c>
      <c r="C6385" s="24" t="n">
        <v>22</v>
      </c>
      <c r="D6385" s="24" t="n">
        <v>24</v>
      </c>
      <c r="E6385" s="24" t="n">
        <v>13.12</v>
      </c>
      <c r="F6385" s="25">
        <f>IF($E6385="","",DATE(IF($A6385="",nominal_year,$A6385),$B6385,$C6385)+($D6385-IF(LEFT(hour_conv,1)="1",1,0))/24)</f>
        <v/>
      </c>
      <c r="G6385" s="26">
        <f>IF(F6385="","",INT(F6385))</f>
        <v/>
      </c>
      <c r="H6385">
        <f>IF(G6385="","",IF(AND(MONTH(G6385)*100+DAY(G6385)&gt;=season_lo,MONTH(G6385)*100+DAY(G6385)&lt;=season_hi),1,0))</f>
        <v/>
      </c>
      <c r="I6385">
        <f>IF(G6385="","",G6385-first_day+1)</f>
        <v/>
      </c>
      <c r="J6385" s="27">
        <f>IF(I6385="","",INDEX(Daily!$J$2:$J$421,I6385))</f>
        <v/>
      </c>
      <c r="K6385" s="27">
        <f>IF(J6385="","",J6385+cat_offset)</f>
        <v/>
      </c>
      <c r="L6385" s="27">
        <f>IF(J6385="","",MAX(0,E6385-J6385)^2)</f>
        <v/>
      </c>
      <c r="M6385" s="27">
        <f>IF(J6385="","",MAX(0,E6385-(J6385+twcdh_off))^2)</f>
        <v/>
      </c>
      <c r="N6385" s="27">
        <f>IF(E6385="","",MAX(0,E6385-swcdh_thr)^2)</f>
        <v/>
      </c>
      <c r="O6385">
        <f>IF(K6385="","",ROUND(E6385-K6385,0))</f>
        <v/>
      </c>
      <c r="P6385">
        <f>IF(O6385="","",IF(O6385&gt;=1,O6385,0))</f>
        <v/>
      </c>
      <c r="Q6385" s="27">
        <f>IF(E6385="","",MAX(0,E6385-22))</f>
        <v/>
      </c>
      <c r="R6385" s="27">
        <f>IF(H6385=1,E6385,"")</f>
        <v/>
      </c>
      <c r="S6385" s="27">
        <f>IF(AND(H6385=1,J6385&lt;&gt;""),E6385-J6385,"")</f>
        <v/>
      </c>
      <c r="T6385">
        <f>IF(G6385="","",MONTH(G6385))</f>
        <v/>
      </c>
    </row>
    <row r="6386">
      <c r="A6386" s="24" t="n">
        <v>2020</v>
      </c>
      <c r="B6386" s="24" t="n">
        <v>9</v>
      </c>
      <c r="C6386" s="24" t="n">
        <v>23</v>
      </c>
      <c r="D6386" s="24" t="n">
        <v>1</v>
      </c>
      <c r="E6386" s="24" t="n">
        <v>12.5</v>
      </c>
      <c r="F6386" s="25">
        <f>IF($E6386="","",DATE(IF($A6386="",nominal_year,$A6386),$B6386,$C6386)+($D6386-IF(LEFT(hour_conv,1)="1",1,0))/24)</f>
        <v/>
      </c>
      <c r="G6386" s="26">
        <f>IF(F6386="","",INT(F6386))</f>
        <v/>
      </c>
      <c r="H6386">
        <f>IF(G6386="","",IF(AND(MONTH(G6386)*100+DAY(G6386)&gt;=season_lo,MONTH(G6386)*100+DAY(G6386)&lt;=season_hi),1,0))</f>
        <v/>
      </c>
      <c r="I6386">
        <f>IF(G6386="","",G6386-first_day+1)</f>
        <v/>
      </c>
      <c r="J6386" s="27">
        <f>IF(I6386="","",INDEX(Daily!$J$2:$J$421,I6386))</f>
        <v/>
      </c>
      <c r="K6386" s="27">
        <f>IF(J6386="","",J6386+cat_offset)</f>
        <v/>
      </c>
      <c r="L6386" s="27">
        <f>IF(J6386="","",MAX(0,E6386-J6386)^2)</f>
        <v/>
      </c>
      <c r="M6386" s="27">
        <f>IF(J6386="","",MAX(0,E6386-(J6386+twcdh_off))^2)</f>
        <v/>
      </c>
      <c r="N6386" s="27">
        <f>IF(E6386="","",MAX(0,E6386-swcdh_thr)^2)</f>
        <v/>
      </c>
      <c r="O6386">
        <f>IF(K6386="","",ROUND(E6386-K6386,0))</f>
        <v/>
      </c>
      <c r="P6386">
        <f>IF(O6386="","",IF(O6386&gt;=1,O6386,0))</f>
        <v/>
      </c>
      <c r="Q6386" s="27">
        <f>IF(E6386="","",MAX(0,E6386-22))</f>
        <v/>
      </c>
      <c r="R6386" s="27">
        <f>IF(H6386=1,E6386,"")</f>
        <v/>
      </c>
      <c r="S6386" s="27">
        <f>IF(AND(H6386=1,J6386&lt;&gt;""),E6386-J6386,"")</f>
        <v/>
      </c>
      <c r="T6386">
        <f>IF(G6386="","",MONTH(G6386))</f>
        <v/>
      </c>
    </row>
    <row r="6387">
      <c r="A6387" s="24" t="n">
        <v>2020</v>
      </c>
      <c r="B6387" s="24" t="n">
        <v>9</v>
      </c>
      <c r="C6387" s="24" t="n">
        <v>23</v>
      </c>
      <c r="D6387" s="24" t="n">
        <v>2</v>
      </c>
      <c r="E6387" s="24" t="n">
        <v>11.84</v>
      </c>
      <c r="F6387" s="25">
        <f>IF($E6387="","",DATE(IF($A6387="",nominal_year,$A6387),$B6387,$C6387)+($D6387-IF(LEFT(hour_conv,1)="1",1,0))/24)</f>
        <v/>
      </c>
      <c r="G6387" s="26">
        <f>IF(F6387="","",INT(F6387))</f>
        <v/>
      </c>
      <c r="H6387">
        <f>IF(G6387="","",IF(AND(MONTH(G6387)*100+DAY(G6387)&gt;=season_lo,MONTH(G6387)*100+DAY(G6387)&lt;=season_hi),1,0))</f>
        <v/>
      </c>
      <c r="I6387">
        <f>IF(G6387="","",G6387-first_day+1)</f>
        <v/>
      </c>
      <c r="J6387" s="27">
        <f>IF(I6387="","",INDEX(Daily!$J$2:$J$421,I6387))</f>
        <v/>
      </c>
      <c r="K6387" s="27">
        <f>IF(J6387="","",J6387+cat_offset)</f>
        <v/>
      </c>
      <c r="L6387" s="27">
        <f>IF(J6387="","",MAX(0,E6387-J6387)^2)</f>
        <v/>
      </c>
      <c r="M6387" s="27">
        <f>IF(J6387="","",MAX(0,E6387-(J6387+twcdh_off))^2)</f>
        <v/>
      </c>
      <c r="N6387" s="27">
        <f>IF(E6387="","",MAX(0,E6387-swcdh_thr)^2)</f>
        <v/>
      </c>
      <c r="O6387">
        <f>IF(K6387="","",ROUND(E6387-K6387,0))</f>
        <v/>
      </c>
      <c r="P6387">
        <f>IF(O6387="","",IF(O6387&gt;=1,O6387,0))</f>
        <v/>
      </c>
      <c r="Q6387" s="27">
        <f>IF(E6387="","",MAX(0,E6387-22))</f>
        <v/>
      </c>
      <c r="R6387" s="27">
        <f>IF(H6387=1,E6387,"")</f>
        <v/>
      </c>
      <c r="S6387" s="27">
        <f>IF(AND(H6387=1,J6387&lt;&gt;""),E6387-J6387,"")</f>
        <v/>
      </c>
      <c r="T6387">
        <f>IF(G6387="","",MONTH(G6387))</f>
        <v/>
      </c>
    </row>
    <row r="6388">
      <c r="A6388" s="24" t="n">
        <v>2020</v>
      </c>
      <c r="B6388" s="24" t="n">
        <v>9</v>
      </c>
      <c r="C6388" s="24" t="n">
        <v>23</v>
      </c>
      <c r="D6388" s="24" t="n">
        <v>3</v>
      </c>
      <c r="E6388" s="24" t="n">
        <v>11.41</v>
      </c>
      <c r="F6388" s="25">
        <f>IF($E6388="","",DATE(IF($A6388="",nominal_year,$A6388),$B6388,$C6388)+($D6388-IF(LEFT(hour_conv,1)="1",1,0))/24)</f>
        <v/>
      </c>
      <c r="G6388" s="26">
        <f>IF(F6388="","",INT(F6388))</f>
        <v/>
      </c>
      <c r="H6388">
        <f>IF(G6388="","",IF(AND(MONTH(G6388)*100+DAY(G6388)&gt;=season_lo,MONTH(G6388)*100+DAY(G6388)&lt;=season_hi),1,0))</f>
        <v/>
      </c>
      <c r="I6388">
        <f>IF(G6388="","",G6388-first_day+1)</f>
        <v/>
      </c>
      <c r="J6388" s="27">
        <f>IF(I6388="","",INDEX(Daily!$J$2:$J$421,I6388))</f>
        <v/>
      </c>
      <c r="K6388" s="27">
        <f>IF(J6388="","",J6388+cat_offset)</f>
        <v/>
      </c>
      <c r="L6388" s="27">
        <f>IF(J6388="","",MAX(0,E6388-J6388)^2)</f>
        <v/>
      </c>
      <c r="M6388" s="27">
        <f>IF(J6388="","",MAX(0,E6388-(J6388+twcdh_off))^2)</f>
        <v/>
      </c>
      <c r="N6388" s="27">
        <f>IF(E6388="","",MAX(0,E6388-swcdh_thr)^2)</f>
        <v/>
      </c>
      <c r="O6388">
        <f>IF(K6388="","",ROUND(E6388-K6388,0))</f>
        <v/>
      </c>
      <c r="P6388">
        <f>IF(O6388="","",IF(O6388&gt;=1,O6388,0))</f>
        <v/>
      </c>
      <c r="Q6388" s="27">
        <f>IF(E6388="","",MAX(0,E6388-22))</f>
        <v/>
      </c>
      <c r="R6388" s="27">
        <f>IF(H6388=1,E6388,"")</f>
        <v/>
      </c>
      <c r="S6388" s="27">
        <f>IF(AND(H6388=1,J6388&lt;&gt;""),E6388-J6388,"")</f>
        <v/>
      </c>
      <c r="T6388">
        <f>IF(G6388="","",MONTH(G6388))</f>
        <v/>
      </c>
    </row>
    <row r="6389">
      <c r="A6389" s="24" t="n">
        <v>2020</v>
      </c>
      <c r="B6389" s="24" t="n">
        <v>9</v>
      </c>
      <c r="C6389" s="24" t="n">
        <v>23</v>
      </c>
      <c r="D6389" s="24" t="n">
        <v>4</v>
      </c>
      <c r="E6389" s="24" t="n">
        <v>11.44</v>
      </c>
      <c r="F6389" s="25">
        <f>IF($E6389="","",DATE(IF($A6389="",nominal_year,$A6389),$B6389,$C6389)+($D6389-IF(LEFT(hour_conv,1)="1",1,0))/24)</f>
        <v/>
      </c>
      <c r="G6389" s="26">
        <f>IF(F6389="","",INT(F6389))</f>
        <v/>
      </c>
      <c r="H6389">
        <f>IF(G6389="","",IF(AND(MONTH(G6389)*100+DAY(G6389)&gt;=season_lo,MONTH(G6389)*100+DAY(G6389)&lt;=season_hi),1,0))</f>
        <v/>
      </c>
      <c r="I6389">
        <f>IF(G6389="","",G6389-first_day+1)</f>
        <v/>
      </c>
      <c r="J6389" s="27">
        <f>IF(I6389="","",INDEX(Daily!$J$2:$J$421,I6389))</f>
        <v/>
      </c>
      <c r="K6389" s="27">
        <f>IF(J6389="","",J6389+cat_offset)</f>
        <v/>
      </c>
      <c r="L6389" s="27">
        <f>IF(J6389="","",MAX(0,E6389-J6389)^2)</f>
        <v/>
      </c>
      <c r="M6389" s="27">
        <f>IF(J6389="","",MAX(0,E6389-(J6389+twcdh_off))^2)</f>
        <v/>
      </c>
      <c r="N6389" s="27">
        <f>IF(E6389="","",MAX(0,E6389-swcdh_thr)^2)</f>
        <v/>
      </c>
      <c r="O6389">
        <f>IF(K6389="","",ROUND(E6389-K6389,0))</f>
        <v/>
      </c>
      <c r="P6389">
        <f>IF(O6389="","",IF(O6389&gt;=1,O6389,0))</f>
        <v/>
      </c>
      <c r="Q6389" s="27">
        <f>IF(E6389="","",MAX(0,E6389-22))</f>
        <v/>
      </c>
      <c r="R6389" s="27">
        <f>IF(H6389=1,E6389,"")</f>
        <v/>
      </c>
      <c r="S6389" s="27">
        <f>IF(AND(H6389=1,J6389&lt;&gt;""),E6389-J6389,"")</f>
        <v/>
      </c>
      <c r="T6389">
        <f>IF(G6389="","",MONTH(G6389))</f>
        <v/>
      </c>
    </row>
    <row r="6390">
      <c r="A6390" s="24" t="n">
        <v>2020</v>
      </c>
      <c r="B6390" s="24" t="n">
        <v>9</v>
      </c>
      <c r="C6390" s="24" t="n">
        <v>23</v>
      </c>
      <c r="D6390" s="24" t="n">
        <v>5</v>
      </c>
      <c r="E6390" s="24" t="n">
        <v>11.15</v>
      </c>
      <c r="F6390" s="25">
        <f>IF($E6390="","",DATE(IF($A6390="",nominal_year,$A6390),$B6390,$C6390)+($D6390-IF(LEFT(hour_conv,1)="1",1,0))/24)</f>
        <v/>
      </c>
      <c r="G6390" s="26">
        <f>IF(F6390="","",INT(F6390))</f>
        <v/>
      </c>
      <c r="H6390">
        <f>IF(G6390="","",IF(AND(MONTH(G6390)*100+DAY(G6390)&gt;=season_lo,MONTH(G6390)*100+DAY(G6390)&lt;=season_hi),1,0))</f>
        <v/>
      </c>
      <c r="I6390">
        <f>IF(G6390="","",G6390-first_day+1)</f>
        <v/>
      </c>
      <c r="J6390" s="27">
        <f>IF(I6390="","",INDEX(Daily!$J$2:$J$421,I6390))</f>
        <v/>
      </c>
      <c r="K6390" s="27">
        <f>IF(J6390="","",J6390+cat_offset)</f>
        <v/>
      </c>
      <c r="L6390" s="27">
        <f>IF(J6390="","",MAX(0,E6390-J6390)^2)</f>
        <v/>
      </c>
      <c r="M6390" s="27">
        <f>IF(J6390="","",MAX(0,E6390-(J6390+twcdh_off))^2)</f>
        <v/>
      </c>
      <c r="N6390" s="27">
        <f>IF(E6390="","",MAX(0,E6390-swcdh_thr)^2)</f>
        <v/>
      </c>
      <c r="O6390">
        <f>IF(K6390="","",ROUND(E6390-K6390,0))</f>
        <v/>
      </c>
      <c r="P6390">
        <f>IF(O6390="","",IF(O6390&gt;=1,O6390,0))</f>
        <v/>
      </c>
      <c r="Q6390" s="27">
        <f>IF(E6390="","",MAX(0,E6390-22))</f>
        <v/>
      </c>
      <c r="R6390" s="27">
        <f>IF(H6390=1,E6390,"")</f>
        <v/>
      </c>
      <c r="S6390" s="27">
        <f>IF(AND(H6390=1,J6390&lt;&gt;""),E6390-J6390,"")</f>
        <v/>
      </c>
      <c r="T6390">
        <f>IF(G6390="","",MONTH(G6390))</f>
        <v/>
      </c>
    </row>
    <row r="6391">
      <c r="A6391" s="24" t="n">
        <v>2020</v>
      </c>
      <c r="B6391" s="24" t="n">
        <v>9</v>
      </c>
      <c r="C6391" s="24" t="n">
        <v>23</v>
      </c>
      <c r="D6391" s="24" t="n">
        <v>6</v>
      </c>
      <c r="E6391" s="24" t="n">
        <v>12.04</v>
      </c>
      <c r="F6391" s="25">
        <f>IF($E6391="","",DATE(IF($A6391="",nominal_year,$A6391),$B6391,$C6391)+($D6391-IF(LEFT(hour_conv,1)="1",1,0))/24)</f>
        <v/>
      </c>
      <c r="G6391" s="26">
        <f>IF(F6391="","",INT(F6391))</f>
        <v/>
      </c>
      <c r="H6391">
        <f>IF(G6391="","",IF(AND(MONTH(G6391)*100+DAY(G6391)&gt;=season_lo,MONTH(G6391)*100+DAY(G6391)&lt;=season_hi),1,0))</f>
        <v/>
      </c>
      <c r="I6391">
        <f>IF(G6391="","",G6391-first_day+1)</f>
        <v/>
      </c>
      <c r="J6391" s="27">
        <f>IF(I6391="","",INDEX(Daily!$J$2:$J$421,I6391))</f>
        <v/>
      </c>
      <c r="K6391" s="27">
        <f>IF(J6391="","",J6391+cat_offset)</f>
        <v/>
      </c>
      <c r="L6391" s="27">
        <f>IF(J6391="","",MAX(0,E6391-J6391)^2)</f>
        <v/>
      </c>
      <c r="M6391" s="27">
        <f>IF(J6391="","",MAX(0,E6391-(J6391+twcdh_off))^2)</f>
        <v/>
      </c>
      <c r="N6391" s="27">
        <f>IF(E6391="","",MAX(0,E6391-swcdh_thr)^2)</f>
        <v/>
      </c>
      <c r="O6391">
        <f>IF(K6391="","",ROUND(E6391-K6391,0))</f>
        <v/>
      </c>
      <c r="P6391">
        <f>IF(O6391="","",IF(O6391&gt;=1,O6391,0))</f>
        <v/>
      </c>
      <c r="Q6391" s="27">
        <f>IF(E6391="","",MAX(0,E6391-22))</f>
        <v/>
      </c>
      <c r="R6391" s="27">
        <f>IF(H6391=1,E6391,"")</f>
        <v/>
      </c>
      <c r="S6391" s="27">
        <f>IF(AND(H6391=1,J6391&lt;&gt;""),E6391-J6391,"")</f>
        <v/>
      </c>
      <c r="T6391">
        <f>IF(G6391="","",MONTH(G6391))</f>
        <v/>
      </c>
    </row>
    <row r="6392">
      <c r="A6392" s="24" t="n">
        <v>2020</v>
      </c>
      <c r="B6392" s="24" t="n">
        <v>9</v>
      </c>
      <c r="C6392" s="24" t="n">
        <v>23</v>
      </c>
      <c r="D6392" s="24" t="n">
        <v>7</v>
      </c>
      <c r="E6392" s="24" t="n">
        <v>12.07</v>
      </c>
      <c r="F6392" s="25">
        <f>IF($E6392="","",DATE(IF($A6392="",nominal_year,$A6392),$B6392,$C6392)+($D6392-IF(LEFT(hour_conv,1)="1",1,0))/24)</f>
        <v/>
      </c>
      <c r="G6392" s="26">
        <f>IF(F6392="","",INT(F6392))</f>
        <v/>
      </c>
      <c r="H6392">
        <f>IF(G6392="","",IF(AND(MONTH(G6392)*100+DAY(G6392)&gt;=season_lo,MONTH(G6392)*100+DAY(G6392)&lt;=season_hi),1,0))</f>
        <v/>
      </c>
      <c r="I6392">
        <f>IF(G6392="","",G6392-first_day+1)</f>
        <v/>
      </c>
      <c r="J6392" s="27">
        <f>IF(I6392="","",INDEX(Daily!$J$2:$J$421,I6392))</f>
        <v/>
      </c>
      <c r="K6392" s="27">
        <f>IF(J6392="","",J6392+cat_offset)</f>
        <v/>
      </c>
      <c r="L6392" s="27">
        <f>IF(J6392="","",MAX(0,E6392-J6392)^2)</f>
        <v/>
      </c>
      <c r="M6392" s="27">
        <f>IF(J6392="","",MAX(0,E6392-(J6392+twcdh_off))^2)</f>
        <v/>
      </c>
      <c r="N6392" s="27">
        <f>IF(E6392="","",MAX(0,E6392-swcdh_thr)^2)</f>
        <v/>
      </c>
      <c r="O6392">
        <f>IF(K6392="","",ROUND(E6392-K6392,0))</f>
        <v/>
      </c>
      <c r="P6392">
        <f>IF(O6392="","",IF(O6392&gt;=1,O6392,0))</f>
        <v/>
      </c>
      <c r="Q6392" s="27">
        <f>IF(E6392="","",MAX(0,E6392-22))</f>
        <v/>
      </c>
      <c r="R6392" s="27">
        <f>IF(H6392=1,E6392,"")</f>
        <v/>
      </c>
      <c r="S6392" s="27">
        <f>IF(AND(H6392=1,J6392&lt;&gt;""),E6392-J6392,"")</f>
        <v/>
      </c>
      <c r="T6392">
        <f>IF(G6392="","",MONTH(G6392))</f>
        <v/>
      </c>
    </row>
    <row r="6393">
      <c r="A6393" s="24" t="n">
        <v>2020</v>
      </c>
      <c r="B6393" s="24" t="n">
        <v>9</v>
      </c>
      <c r="C6393" s="24" t="n">
        <v>23</v>
      </c>
      <c r="D6393" s="24" t="n">
        <v>8</v>
      </c>
      <c r="E6393" s="24" t="n">
        <v>13.49</v>
      </c>
      <c r="F6393" s="25">
        <f>IF($E6393="","",DATE(IF($A6393="",nominal_year,$A6393),$B6393,$C6393)+($D6393-IF(LEFT(hour_conv,1)="1",1,0))/24)</f>
        <v/>
      </c>
      <c r="G6393" s="26">
        <f>IF(F6393="","",INT(F6393))</f>
        <v/>
      </c>
      <c r="H6393">
        <f>IF(G6393="","",IF(AND(MONTH(G6393)*100+DAY(G6393)&gt;=season_lo,MONTH(G6393)*100+DAY(G6393)&lt;=season_hi),1,0))</f>
        <v/>
      </c>
      <c r="I6393">
        <f>IF(G6393="","",G6393-first_day+1)</f>
        <v/>
      </c>
      <c r="J6393" s="27">
        <f>IF(I6393="","",INDEX(Daily!$J$2:$J$421,I6393))</f>
        <v/>
      </c>
      <c r="K6393" s="27">
        <f>IF(J6393="","",J6393+cat_offset)</f>
        <v/>
      </c>
      <c r="L6393" s="27">
        <f>IF(J6393="","",MAX(0,E6393-J6393)^2)</f>
        <v/>
      </c>
      <c r="M6393" s="27">
        <f>IF(J6393="","",MAX(0,E6393-(J6393+twcdh_off))^2)</f>
        <v/>
      </c>
      <c r="N6393" s="27">
        <f>IF(E6393="","",MAX(0,E6393-swcdh_thr)^2)</f>
        <v/>
      </c>
      <c r="O6393">
        <f>IF(K6393="","",ROUND(E6393-K6393,0))</f>
        <v/>
      </c>
      <c r="P6393">
        <f>IF(O6393="","",IF(O6393&gt;=1,O6393,0))</f>
        <v/>
      </c>
      <c r="Q6393" s="27">
        <f>IF(E6393="","",MAX(0,E6393-22))</f>
        <v/>
      </c>
      <c r="R6393" s="27">
        <f>IF(H6393=1,E6393,"")</f>
        <v/>
      </c>
      <c r="S6393" s="27">
        <f>IF(AND(H6393=1,J6393&lt;&gt;""),E6393-J6393,"")</f>
        <v/>
      </c>
      <c r="T6393">
        <f>IF(G6393="","",MONTH(G6393))</f>
        <v/>
      </c>
    </row>
    <row r="6394">
      <c r="A6394" s="24" t="n">
        <v>2020</v>
      </c>
      <c r="B6394" s="24" t="n">
        <v>9</v>
      </c>
      <c r="C6394" s="24" t="n">
        <v>23</v>
      </c>
      <c r="D6394" s="24" t="n">
        <v>9</v>
      </c>
      <c r="E6394" s="24" t="n">
        <v>14.36</v>
      </c>
      <c r="F6394" s="25">
        <f>IF($E6394="","",DATE(IF($A6394="",nominal_year,$A6394),$B6394,$C6394)+($D6394-IF(LEFT(hour_conv,1)="1",1,0))/24)</f>
        <v/>
      </c>
      <c r="G6394" s="26">
        <f>IF(F6394="","",INT(F6394))</f>
        <v/>
      </c>
      <c r="H6394">
        <f>IF(G6394="","",IF(AND(MONTH(G6394)*100+DAY(G6394)&gt;=season_lo,MONTH(G6394)*100+DAY(G6394)&lt;=season_hi),1,0))</f>
        <v/>
      </c>
      <c r="I6394">
        <f>IF(G6394="","",G6394-first_day+1)</f>
        <v/>
      </c>
      <c r="J6394" s="27">
        <f>IF(I6394="","",INDEX(Daily!$J$2:$J$421,I6394))</f>
        <v/>
      </c>
      <c r="K6394" s="27">
        <f>IF(J6394="","",J6394+cat_offset)</f>
        <v/>
      </c>
      <c r="L6394" s="27">
        <f>IF(J6394="","",MAX(0,E6394-J6394)^2)</f>
        <v/>
      </c>
      <c r="M6394" s="27">
        <f>IF(J6394="","",MAX(0,E6394-(J6394+twcdh_off))^2)</f>
        <v/>
      </c>
      <c r="N6394" s="27">
        <f>IF(E6394="","",MAX(0,E6394-swcdh_thr)^2)</f>
        <v/>
      </c>
      <c r="O6394">
        <f>IF(K6394="","",ROUND(E6394-K6394,0))</f>
        <v/>
      </c>
      <c r="P6394">
        <f>IF(O6394="","",IF(O6394&gt;=1,O6394,0))</f>
        <v/>
      </c>
      <c r="Q6394" s="27">
        <f>IF(E6394="","",MAX(0,E6394-22))</f>
        <v/>
      </c>
      <c r="R6394" s="27">
        <f>IF(H6394=1,E6394,"")</f>
        <v/>
      </c>
      <c r="S6394" s="27">
        <f>IF(AND(H6394=1,J6394&lt;&gt;""),E6394-J6394,"")</f>
        <v/>
      </c>
      <c r="T6394">
        <f>IF(G6394="","",MONTH(G6394))</f>
        <v/>
      </c>
    </row>
    <row r="6395">
      <c r="A6395" s="24" t="n">
        <v>2020</v>
      </c>
      <c r="B6395" s="24" t="n">
        <v>9</v>
      </c>
      <c r="C6395" s="24" t="n">
        <v>23</v>
      </c>
      <c r="D6395" s="24" t="n">
        <v>10</v>
      </c>
      <c r="E6395" s="24" t="n">
        <v>14.98</v>
      </c>
      <c r="F6395" s="25">
        <f>IF($E6395="","",DATE(IF($A6395="",nominal_year,$A6395),$B6395,$C6395)+($D6395-IF(LEFT(hour_conv,1)="1",1,0))/24)</f>
        <v/>
      </c>
      <c r="G6395" s="26">
        <f>IF(F6395="","",INT(F6395))</f>
        <v/>
      </c>
      <c r="H6395">
        <f>IF(G6395="","",IF(AND(MONTH(G6395)*100+DAY(G6395)&gt;=season_lo,MONTH(G6395)*100+DAY(G6395)&lt;=season_hi),1,0))</f>
        <v/>
      </c>
      <c r="I6395">
        <f>IF(G6395="","",G6395-first_day+1)</f>
        <v/>
      </c>
      <c r="J6395" s="27">
        <f>IF(I6395="","",INDEX(Daily!$J$2:$J$421,I6395))</f>
        <v/>
      </c>
      <c r="K6395" s="27">
        <f>IF(J6395="","",J6395+cat_offset)</f>
        <v/>
      </c>
      <c r="L6395" s="27">
        <f>IF(J6395="","",MAX(0,E6395-J6395)^2)</f>
        <v/>
      </c>
      <c r="M6395" s="27">
        <f>IF(J6395="","",MAX(0,E6395-(J6395+twcdh_off))^2)</f>
        <v/>
      </c>
      <c r="N6395" s="27">
        <f>IF(E6395="","",MAX(0,E6395-swcdh_thr)^2)</f>
        <v/>
      </c>
      <c r="O6395">
        <f>IF(K6395="","",ROUND(E6395-K6395,0))</f>
        <v/>
      </c>
      <c r="P6395">
        <f>IF(O6395="","",IF(O6395&gt;=1,O6395,0))</f>
        <v/>
      </c>
      <c r="Q6395" s="27">
        <f>IF(E6395="","",MAX(0,E6395-22))</f>
        <v/>
      </c>
      <c r="R6395" s="27">
        <f>IF(H6395=1,E6395,"")</f>
        <v/>
      </c>
      <c r="S6395" s="27">
        <f>IF(AND(H6395=1,J6395&lt;&gt;""),E6395-J6395,"")</f>
        <v/>
      </c>
      <c r="T6395">
        <f>IF(G6395="","",MONTH(G6395))</f>
        <v/>
      </c>
    </row>
    <row r="6396">
      <c r="A6396" s="24" t="n">
        <v>2020</v>
      </c>
      <c r="B6396" s="24" t="n">
        <v>9</v>
      </c>
      <c r="C6396" s="24" t="n">
        <v>23</v>
      </c>
      <c r="D6396" s="24" t="n">
        <v>11</v>
      </c>
      <c r="E6396" s="24" t="n">
        <v>16.72</v>
      </c>
      <c r="F6396" s="25">
        <f>IF($E6396="","",DATE(IF($A6396="",nominal_year,$A6396),$B6396,$C6396)+($D6396-IF(LEFT(hour_conv,1)="1",1,0))/24)</f>
        <v/>
      </c>
      <c r="G6396" s="26">
        <f>IF(F6396="","",INT(F6396))</f>
        <v/>
      </c>
      <c r="H6396">
        <f>IF(G6396="","",IF(AND(MONTH(G6396)*100+DAY(G6396)&gt;=season_lo,MONTH(G6396)*100+DAY(G6396)&lt;=season_hi),1,0))</f>
        <v/>
      </c>
      <c r="I6396">
        <f>IF(G6396="","",G6396-first_day+1)</f>
        <v/>
      </c>
      <c r="J6396" s="27">
        <f>IF(I6396="","",INDEX(Daily!$J$2:$J$421,I6396))</f>
        <v/>
      </c>
      <c r="K6396" s="27">
        <f>IF(J6396="","",J6396+cat_offset)</f>
        <v/>
      </c>
      <c r="L6396" s="27">
        <f>IF(J6396="","",MAX(0,E6396-J6396)^2)</f>
        <v/>
      </c>
      <c r="M6396" s="27">
        <f>IF(J6396="","",MAX(0,E6396-(J6396+twcdh_off))^2)</f>
        <v/>
      </c>
      <c r="N6396" s="27">
        <f>IF(E6396="","",MAX(0,E6396-swcdh_thr)^2)</f>
        <v/>
      </c>
      <c r="O6396">
        <f>IF(K6396="","",ROUND(E6396-K6396,0))</f>
        <v/>
      </c>
      <c r="P6396">
        <f>IF(O6396="","",IF(O6396&gt;=1,O6396,0))</f>
        <v/>
      </c>
      <c r="Q6396" s="27">
        <f>IF(E6396="","",MAX(0,E6396-22))</f>
        <v/>
      </c>
      <c r="R6396" s="27">
        <f>IF(H6396=1,E6396,"")</f>
        <v/>
      </c>
      <c r="S6396" s="27">
        <f>IF(AND(H6396=1,J6396&lt;&gt;""),E6396-J6396,"")</f>
        <v/>
      </c>
      <c r="T6396">
        <f>IF(G6396="","",MONTH(G6396))</f>
        <v/>
      </c>
    </row>
    <row r="6397">
      <c r="A6397" s="24" t="n">
        <v>2020</v>
      </c>
      <c r="B6397" s="24" t="n">
        <v>9</v>
      </c>
      <c r="C6397" s="24" t="n">
        <v>23</v>
      </c>
      <c r="D6397" s="24" t="n">
        <v>12</v>
      </c>
      <c r="E6397" s="24" t="n">
        <v>18.08</v>
      </c>
      <c r="F6397" s="25">
        <f>IF($E6397="","",DATE(IF($A6397="",nominal_year,$A6397),$B6397,$C6397)+($D6397-IF(LEFT(hour_conv,1)="1",1,0))/24)</f>
        <v/>
      </c>
      <c r="G6397" s="26">
        <f>IF(F6397="","",INT(F6397))</f>
        <v/>
      </c>
      <c r="H6397">
        <f>IF(G6397="","",IF(AND(MONTH(G6397)*100+DAY(G6397)&gt;=season_lo,MONTH(G6397)*100+DAY(G6397)&lt;=season_hi),1,0))</f>
        <v/>
      </c>
      <c r="I6397">
        <f>IF(G6397="","",G6397-first_day+1)</f>
        <v/>
      </c>
      <c r="J6397" s="27">
        <f>IF(I6397="","",INDEX(Daily!$J$2:$J$421,I6397))</f>
        <v/>
      </c>
      <c r="K6397" s="27">
        <f>IF(J6397="","",J6397+cat_offset)</f>
        <v/>
      </c>
      <c r="L6397" s="27">
        <f>IF(J6397="","",MAX(0,E6397-J6397)^2)</f>
        <v/>
      </c>
      <c r="M6397" s="27">
        <f>IF(J6397="","",MAX(0,E6397-(J6397+twcdh_off))^2)</f>
        <v/>
      </c>
      <c r="N6397" s="27">
        <f>IF(E6397="","",MAX(0,E6397-swcdh_thr)^2)</f>
        <v/>
      </c>
      <c r="O6397">
        <f>IF(K6397="","",ROUND(E6397-K6397,0))</f>
        <v/>
      </c>
      <c r="P6397">
        <f>IF(O6397="","",IF(O6397&gt;=1,O6397,0))</f>
        <v/>
      </c>
      <c r="Q6397" s="27">
        <f>IF(E6397="","",MAX(0,E6397-22))</f>
        <v/>
      </c>
      <c r="R6397" s="27">
        <f>IF(H6397=1,E6397,"")</f>
        <v/>
      </c>
      <c r="S6397" s="27">
        <f>IF(AND(H6397=1,J6397&lt;&gt;""),E6397-J6397,"")</f>
        <v/>
      </c>
      <c r="T6397">
        <f>IF(G6397="","",MONTH(G6397))</f>
        <v/>
      </c>
    </row>
    <row r="6398">
      <c r="A6398" s="24" t="n">
        <v>2020</v>
      </c>
      <c r="B6398" s="24" t="n">
        <v>9</v>
      </c>
      <c r="C6398" s="24" t="n">
        <v>23</v>
      </c>
      <c r="D6398" s="24" t="n">
        <v>13</v>
      </c>
      <c r="E6398" s="24" t="n">
        <v>18.63</v>
      </c>
      <c r="F6398" s="25">
        <f>IF($E6398="","",DATE(IF($A6398="",nominal_year,$A6398),$B6398,$C6398)+($D6398-IF(LEFT(hour_conv,1)="1",1,0))/24)</f>
        <v/>
      </c>
      <c r="G6398" s="26">
        <f>IF(F6398="","",INT(F6398))</f>
        <v/>
      </c>
      <c r="H6398">
        <f>IF(G6398="","",IF(AND(MONTH(G6398)*100+DAY(G6398)&gt;=season_lo,MONTH(G6398)*100+DAY(G6398)&lt;=season_hi),1,0))</f>
        <v/>
      </c>
      <c r="I6398">
        <f>IF(G6398="","",G6398-first_day+1)</f>
        <v/>
      </c>
      <c r="J6398" s="27">
        <f>IF(I6398="","",INDEX(Daily!$J$2:$J$421,I6398))</f>
        <v/>
      </c>
      <c r="K6398" s="27">
        <f>IF(J6398="","",J6398+cat_offset)</f>
        <v/>
      </c>
      <c r="L6398" s="27">
        <f>IF(J6398="","",MAX(0,E6398-J6398)^2)</f>
        <v/>
      </c>
      <c r="M6398" s="27">
        <f>IF(J6398="","",MAX(0,E6398-(J6398+twcdh_off))^2)</f>
        <v/>
      </c>
      <c r="N6398" s="27">
        <f>IF(E6398="","",MAX(0,E6398-swcdh_thr)^2)</f>
        <v/>
      </c>
      <c r="O6398">
        <f>IF(K6398="","",ROUND(E6398-K6398,0))</f>
        <v/>
      </c>
      <c r="P6398">
        <f>IF(O6398="","",IF(O6398&gt;=1,O6398,0))</f>
        <v/>
      </c>
      <c r="Q6398" s="27">
        <f>IF(E6398="","",MAX(0,E6398-22))</f>
        <v/>
      </c>
      <c r="R6398" s="27">
        <f>IF(H6398=1,E6398,"")</f>
        <v/>
      </c>
      <c r="S6398" s="27">
        <f>IF(AND(H6398=1,J6398&lt;&gt;""),E6398-J6398,"")</f>
        <v/>
      </c>
      <c r="T6398">
        <f>IF(G6398="","",MONTH(G6398))</f>
        <v/>
      </c>
    </row>
    <row r="6399">
      <c r="A6399" s="24" t="n">
        <v>2020</v>
      </c>
      <c r="B6399" s="24" t="n">
        <v>9</v>
      </c>
      <c r="C6399" s="24" t="n">
        <v>23</v>
      </c>
      <c r="D6399" s="24" t="n">
        <v>14</v>
      </c>
      <c r="E6399" s="24" t="n">
        <v>18.17</v>
      </c>
      <c r="F6399" s="25">
        <f>IF($E6399="","",DATE(IF($A6399="",nominal_year,$A6399),$B6399,$C6399)+($D6399-IF(LEFT(hour_conv,1)="1",1,0))/24)</f>
        <v/>
      </c>
      <c r="G6399" s="26">
        <f>IF(F6399="","",INT(F6399))</f>
        <v/>
      </c>
      <c r="H6399">
        <f>IF(G6399="","",IF(AND(MONTH(G6399)*100+DAY(G6399)&gt;=season_lo,MONTH(G6399)*100+DAY(G6399)&lt;=season_hi),1,0))</f>
        <v/>
      </c>
      <c r="I6399">
        <f>IF(G6399="","",G6399-first_day+1)</f>
        <v/>
      </c>
      <c r="J6399" s="27">
        <f>IF(I6399="","",INDEX(Daily!$J$2:$J$421,I6399))</f>
        <v/>
      </c>
      <c r="K6399" s="27">
        <f>IF(J6399="","",J6399+cat_offset)</f>
        <v/>
      </c>
      <c r="L6399" s="27">
        <f>IF(J6399="","",MAX(0,E6399-J6399)^2)</f>
        <v/>
      </c>
      <c r="M6399" s="27">
        <f>IF(J6399="","",MAX(0,E6399-(J6399+twcdh_off))^2)</f>
        <v/>
      </c>
      <c r="N6399" s="27">
        <f>IF(E6399="","",MAX(0,E6399-swcdh_thr)^2)</f>
        <v/>
      </c>
      <c r="O6399">
        <f>IF(K6399="","",ROUND(E6399-K6399,0))</f>
        <v/>
      </c>
      <c r="P6399">
        <f>IF(O6399="","",IF(O6399&gt;=1,O6399,0))</f>
        <v/>
      </c>
      <c r="Q6399" s="27">
        <f>IF(E6399="","",MAX(0,E6399-22))</f>
        <v/>
      </c>
      <c r="R6399" s="27">
        <f>IF(H6399=1,E6399,"")</f>
        <v/>
      </c>
      <c r="S6399" s="27">
        <f>IF(AND(H6399=1,J6399&lt;&gt;""),E6399-J6399,"")</f>
        <v/>
      </c>
      <c r="T6399">
        <f>IF(G6399="","",MONTH(G6399))</f>
        <v/>
      </c>
    </row>
    <row r="6400">
      <c r="A6400" s="24" t="n">
        <v>2020</v>
      </c>
      <c r="B6400" s="24" t="n">
        <v>9</v>
      </c>
      <c r="C6400" s="24" t="n">
        <v>23</v>
      </c>
      <c r="D6400" s="24" t="n">
        <v>15</v>
      </c>
      <c r="E6400" s="24" t="n">
        <v>19.6</v>
      </c>
      <c r="F6400" s="25">
        <f>IF($E6400="","",DATE(IF($A6400="",nominal_year,$A6400),$B6400,$C6400)+($D6400-IF(LEFT(hour_conv,1)="1",1,0))/24)</f>
        <v/>
      </c>
      <c r="G6400" s="26">
        <f>IF(F6400="","",INT(F6400))</f>
        <v/>
      </c>
      <c r="H6400">
        <f>IF(G6400="","",IF(AND(MONTH(G6400)*100+DAY(G6400)&gt;=season_lo,MONTH(G6400)*100+DAY(G6400)&lt;=season_hi),1,0))</f>
        <v/>
      </c>
      <c r="I6400">
        <f>IF(G6400="","",G6400-first_day+1)</f>
        <v/>
      </c>
      <c r="J6400" s="27">
        <f>IF(I6400="","",INDEX(Daily!$J$2:$J$421,I6400))</f>
        <v/>
      </c>
      <c r="K6400" s="27">
        <f>IF(J6400="","",J6400+cat_offset)</f>
        <v/>
      </c>
      <c r="L6400" s="27">
        <f>IF(J6400="","",MAX(0,E6400-J6400)^2)</f>
        <v/>
      </c>
      <c r="M6400" s="27">
        <f>IF(J6400="","",MAX(0,E6400-(J6400+twcdh_off))^2)</f>
        <v/>
      </c>
      <c r="N6400" s="27">
        <f>IF(E6400="","",MAX(0,E6400-swcdh_thr)^2)</f>
        <v/>
      </c>
      <c r="O6400">
        <f>IF(K6400="","",ROUND(E6400-K6400,0))</f>
        <v/>
      </c>
      <c r="P6400">
        <f>IF(O6400="","",IF(O6400&gt;=1,O6400,0))</f>
        <v/>
      </c>
      <c r="Q6400" s="27">
        <f>IF(E6400="","",MAX(0,E6400-22))</f>
        <v/>
      </c>
      <c r="R6400" s="27">
        <f>IF(H6400=1,E6400,"")</f>
        <v/>
      </c>
      <c r="S6400" s="27">
        <f>IF(AND(H6400=1,J6400&lt;&gt;""),E6400-J6400,"")</f>
        <v/>
      </c>
      <c r="T6400">
        <f>IF(G6400="","",MONTH(G6400))</f>
        <v/>
      </c>
    </row>
    <row r="6401">
      <c r="A6401" s="24" t="n">
        <v>2020</v>
      </c>
      <c r="B6401" s="24" t="n">
        <v>9</v>
      </c>
      <c r="C6401" s="24" t="n">
        <v>23</v>
      </c>
      <c r="D6401" s="24" t="n">
        <v>16</v>
      </c>
      <c r="E6401" s="24" t="n">
        <v>19.31</v>
      </c>
      <c r="F6401" s="25">
        <f>IF($E6401="","",DATE(IF($A6401="",nominal_year,$A6401),$B6401,$C6401)+($D6401-IF(LEFT(hour_conv,1)="1",1,0))/24)</f>
        <v/>
      </c>
      <c r="G6401" s="26">
        <f>IF(F6401="","",INT(F6401))</f>
        <v/>
      </c>
      <c r="H6401">
        <f>IF(G6401="","",IF(AND(MONTH(G6401)*100+DAY(G6401)&gt;=season_lo,MONTH(G6401)*100+DAY(G6401)&lt;=season_hi),1,0))</f>
        <v/>
      </c>
      <c r="I6401">
        <f>IF(G6401="","",G6401-first_day+1)</f>
        <v/>
      </c>
      <c r="J6401" s="27">
        <f>IF(I6401="","",INDEX(Daily!$J$2:$J$421,I6401))</f>
        <v/>
      </c>
      <c r="K6401" s="27">
        <f>IF(J6401="","",J6401+cat_offset)</f>
        <v/>
      </c>
      <c r="L6401" s="27">
        <f>IF(J6401="","",MAX(0,E6401-J6401)^2)</f>
        <v/>
      </c>
      <c r="M6401" s="27">
        <f>IF(J6401="","",MAX(0,E6401-(J6401+twcdh_off))^2)</f>
        <v/>
      </c>
      <c r="N6401" s="27">
        <f>IF(E6401="","",MAX(0,E6401-swcdh_thr)^2)</f>
        <v/>
      </c>
      <c r="O6401">
        <f>IF(K6401="","",ROUND(E6401-K6401,0))</f>
        <v/>
      </c>
      <c r="P6401">
        <f>IF(O6401="","",IF(O6401&gt;=1,O6401,0))</f>
        <v/>
      </c>
      <c r="Q6401" s="27">
        <f>IF(E6401="","",MAX(0,E6401-22))</f>
        <v/>
      </c>
      <c r="R6401" s="27">
        <f>IF(H6401=1,E6401,"")</f>
        <v/>
      </c>
      <c r="S6401" s="27">
        <f>IF(AND(H6401=1,J6401&lt;&gt;""),E6401-J6401,"")</f>
        <v/>
      </c>
      <c r="T6401">
        <f>IF(G6401="","",MONTH(G6401))</f>
        <v/>
      </c>
    </row>
    <row r="6402">
      <c r="A6402" s="24" t="n">
        <v>2020</v>
      </c>
      <c r="B6402" s="24" t="n">
        <v>9</v>
      </c>
      <c r="C6402" s="24" t="n">
        <v>23</v>
      </c>
      <c r="D6402" s="24" t="n">
        <v>17</v>
      </c>
      <c r="E6402" s="24" t="n">
        <v>19.06</v>
      </c>
      <c r="F6402" s="25">
        <f>IF($E6402="","",DATE(IF($A6402="",nominal_year,$A6402),$B6402,$C6402)+($D6402-IF(LEFT(hour_conv,1)="1",1,0))/24)</f>
        <v/>
      </c>
      <c r="G6402" s="26">
        <f>IF(F6402="","",INT(F6402))</f>
        <v/>
      </c>
      <c r="H6402">
        <f>IF(G6402="","",IF(AND(MONTH(G6402)*100+DAY(G6402)&gt;=season_lo,MONTH(G6402)*100+DAY(G6402)&lt;=season_hi),1,0))</f>
        <v/>
      </c>
      <c r="I6402">
        <f>IF(G6402="","",G6402-first_day+1)</f>
        <v/>
      </c>
      <c r="J6402" s="27">
        <f>IF(I6402="","",INDEX(Daily!$J$2:$J$421,I6402))</f>
        <v/>
      </c>
      <c r="K6402" s="27">
        <f>IF(J6402="","",J6402+cat_offset)</f>
        <v/>
      </c>
      <c r="L6402" s="27">
        <f>IF(J6402="","",MAX(0,E6402-J6402)^2)</f>
        <v/>
      </c>
      <c r="M6402" s="27">
        <f>IF(J6402="","",MAX(0,E6402-(J6402+twcdh_off))^2)</f>
        <v/>
      </c>
      <c r="N6402" s="27">
        <f>IF(E6402="","",MAX(0,E6402-swcdh_thr)^2)</f>
        <v/>
      </c>
      <c r="O6402">
        <f>IF(K6402="","",ROUND(E6402-K6402,0))</f>
        <v/>
      </c>
      <c r="P6402">
        <f>IF(O6402="","",IF(O6402&gt;=1,O6402,0))</f>
        <v/>
      </c>
      <c r="Q6402" s="27">
        <f>IF(E6402="","",MAX(0,E6402-22))</f>
        <v/>
      </c>
      <c r="R6402" s="27">
        <f>IF(H6402=1,E6402,"")</f>
        <v/>
      </c>
      <c r="S6402" s="27">
        <f>IF(AND(H6402=1,J6402&lt;&gt;""),E6402-J6402,"")</f>
        <v/>
      </c>
      <c r="T6402">
        <f>IF(G6402="","",MONTH(G6402))</f>
        <v/>
      </c>
    </row>
    <row r="6403">
      <c r="A6403" s="24" t="n">
        <v>2020</v>
      </c>
      <c r="B6403" s="24" t="n">
        <v>9</v>
      </c>
      <c r="C6403" s="24" t="n">
        <v>23</v>
      </c>
      <c r="D6403" s="24" t="n">
        <v>18</v>
      </c>
      <c r="E6403" s="24" t="n">
        <v>18.46</v>
      </c>
      <c r="F6403" s="25">
        <f>IF($E6403="","",DATE(IF($A6403="",nominal_year,$A6403),$B6403,$C6403)+($D6403-IF(LEFT(hour_conv,1)="1",1,0))/24)</f>
        <v/>
      </c>
      <c r="G6403" s="26">
        <f>IF(F6403="","",INT(F6403))</f>
        <v/>
      </c>
      <c r="H6403">
        <f>IF(G6403="","",IF(AND(MONTH(G6403)*100+DAY(G6403)&gt;=season_lo,MONTH(G6403)*100+DAY(G6403)&lt;=season_hi),1,0))</f>
        <v/>
      </c>
      <c r="I6403">
        <f>IF(G6403="","",G6403-first_day+1)</f>
        <v/>
      </c>
      <c r="J6403" s="27">
        <f>IF(I6403="","",INDEX(Daily!$J$2:$J$421,I6403))</f>
        <v/>
      </c>
      <c r="K6403" s="27">
        <f>IF(J6403="","",J6403+cat_offset)</f>
        <v/>
      </c>
      <c r="L6403" s="27">
        <f>IF(J6403="","",MAX(0,E6403-J6403)^2)</f>
        <v/>
      </c>
      <c r="M6403" s="27">
        <f>IF(J6403="","",MAX(0,E6403-(J6403+twcdh_off))^2)</f>
        <v/>
      </c>
      <c r="N6403" s="27">
        <f>IF(E6403="","",MAX(0,E6403-swcdh_thr)^2)</f>
        <v/>
      </c>
      <c r="O6403">
        <f>IF(K6403="","",ROUND(E6403-K6403,0))</f>
        <v/>
      </c>
      <c r="P6403">
        <f>IF(O6403="","",IF(O6403&gt;=1,O6403,0))</f>
        <v/>
      </c>
      <c r="Q6403" s="27">
        <f>IF(E6403="","",MAX(0,E6403-22))</f>
        <v/>
      </c>
      <c r="R6403" s="27">
        <f>IF(H6403=1,E6403,"")</f>
        <v/>
      </c>
      <c r="S6403" s="27">
        <f>IF(AND(H6403=1,J6403&lt;&gt;""),E6403-J6403,"")</f>
        <v/>
      </c>
      <c r="T6403">
        <f>IF(G6403="","",MONTH(G6403))</f>
        <v/>
      </c>
    </row>
    <row r="6404">
      <c r="A6404" s="24" t="n">
        <v>2020</v>
      </c>
      <c r="B6404" s="24" t="n">
        <v>9</v>
      </c>
      <c r="C6404" s="24" t="n">
        <v>23</v>
      </c>
      <c r="D6404" s="24" t="n">
        <v>19</v>
      </c>
      <c r="E6404" s="24" t="n">
        <v>18.07</v>
      </c>
      <c r="F6404" s="25">
        <f>IF($E6404="","",DATE(IF($A6404="",nominal_year,$A6404),$B6404,$C6404)+($D6404-IF(LEFT(hour_conv,1)="1",1,0))/24)</f>
        <v/>
      </c>
      <c r="G6404" s="26">
        <f>IF(F6404="","",INT(F6404))</f>
        <v/>
      </c>
      <c r="H6404">
        <f>IF(G6404="","",IF(AND(MONTH(G6404)*100+DAY(G6404)&gt;=season_lo,MONTH(G6404)*100+DAY(G6404)&lt;=season_hi),1,0))</f>
        <v/>
      </c>
      <c r="I6404">
        <f>IF(G6404="","",G6404-first_day+1)</f>
        <v/>
      </c>
      <c r="J6404" s="27">
        <f>IF(I6404="","",INDEX(Daily!$J$2:$J$421,I6404))</f>
        <v/>
      </c>
      <c r="K6404" s="27">
        <f>IF(J6404="","",J6404+cat_offset)</f>
        <v/>
      </c>
      <c r="L6404" s="27">
        <f>IF(J6404="","",MAX(0,E6404-J6404)^2)</f>
        <v/>
      </c>
      <c r="M6404" s="27">
        <f>IF(J6404="","",MAX(0,E6404-(J6404+twcdh_off))^2)</f>
        <v/>
      </c>
      <c r="N6404" s="27">
        <f>IF(E6404="","",MAX(0,E6404-swcdh_thr)^2)</f>
        <v/>
      </c>
      <c r="O6404">
        <f>IF(K6404="","",ROUND(E6404-K6404,0))</f>
        <v/>
      </c>
      <c r="P6404">
        <f>IF(O6404="","",IF(O6404&gt;=1,O6404,0))</f>
        <v/>
      </c>
      <c r="Q6404" s="27">
        <f>IF(E6404="","",MAX(0,E6404-22))</f>
        <v/>
      </c>
      <c r="R6404" s="27">
        <f>IF(H6404=1,E6404,"")</f>
        <v/>
      </c>
      <c r="S6404" s="27">
        <f>IF(AND(H6404=1,J6404&lt;&gt;""),E6404-J6404,"")</f>
        <v/>
      </c>
      <c r="T6404">
        <f>IF(G6404="","",MONTH(G6404))</f>
        <v/>
      </c>
    </row>
    <row r="6405">
      <c r="A6405" s="24" t="n">
        <v>2020</v>
      </c>
      <c r="B6405" s="24" t="n">
        <v>9</v>
      </c>
      <c r="C6405" s="24" t="n">
        <v>23</v>
      </c>
      <c r="D6405" s="24" t="n">
        <v>20</v>
      </c>
      <c r="E6405" s="24" t="n">
        <v>17.82</v>
      </c>
      <c r="F6405" s="25">
        <f>IF($E6405="","",DATE(IF($A6405="",nominal_year,$A6405),$B6405,$C6405)+($D6405-IF(LEFT(hour_conv,1)="1",1,0))/24)</f>
        <v/>
      </c>
      <c r="G6405" s="26">
        <f>IF(F6405="","",INT(F6405))</f>
        <v/>
      </c>
      <c r="H6405">
        <f>IF(G6405="","",IF(AND(MONTH(G6405)*100+DAY(G6405)&gt;=season_lo,MONTH(G6405)*100+DAY(G6405)&lt;=season_hi),1,0))</f>
        <v/>
      </c>
      <c r="I6405">
        <f>IF(G6405="","",G6405-first_day+1)</f>
        <v/>
      </c>
      <c r="J6405" s="27">
        <f>IF(I6405="","",INDEX(Daily!$J$2:$J$421,I6405))</f>
        <v/>
      </c>
      <c r="K6405" s="27">
        <f>IF(J6405="","",J6405+cat_offset)</f>
        <v/>
      </c>
      <c r="L6405" s="27">
        <f>IF(J6405="","",MAX(0,E6405-J6405)^2)</f>
        <v/>
      </c>
      <c r="M6405" s="27">
        <f>IF(J6405="","",MAX(0,E6405-(J6405+twcdh_off))^2)</f>
        <v/>
      </c>
      <c r="N6405" s="27">
        <f>IF(E6405="","",MAX(0,E6405-swcdh_thr)^2)</f>
        <v/>
      </c>
      <c r="O6405">
        <f>IF(K6405="","",ROUND(E6405-K6405,0))</f>
        <v/>
      </c>
      <c r="P6405">
        <f>IF(O6405="","",IF(O6405&gt;=1,O6405,0))</f>
        <v/>
      </c>
      <c r="Q6405" s="27">
        <f>IF(E6405="","",MAX(0,E6405-22))</f>
        <v/>
      </c>
      <c r="R6405" s="27">
        <f>IF(H6405=1,E6405,"")</f>
        <v/>
      </c>
      <c r="S6405" s="27">
        <f>IF(AND(H6405=1,J6405&lt;&gt;""),E6405-J6405,"")</f>
        <v/>
      </c>
      <c r="T6405">
        <f>IF(G6405="","",MONTH(G6405))</f>
        <v/>
      </c>
    </row>
    <row r="6406">
      <c r="A6406" s="24" t="n">
        <v>2020</v>
      </c>
      <c r="B6406" s="24" t="n">
        <v>9</v>
      </c>
      <c r="C6406" s="24" t="n">
        <v>23</v>
      </c>
      <c r="D6406" s="24" t="n">
        <v>21</v>
      </c>
      <c r="E6406" s="24" t="n">
        <v>16.55</v>
      </c>
      <c r="F6406" s="25">
        <f>IF($E6406="","",DATE(IF($A6406="",nominal_year,$A6406),$B6406,$C6406)+($D6406-IF(LEFT(hour_conv,1)="1",1,0))/24)</f>
        <v/>
      </c>
      <c r="G6406" s="26">
        <f>IF(F6406="","",INT(F6406))</f>
        <v/>
      </c>
      <c r="H6406">
        <f>IF(G6406="","",IF(AND(MONTH(G6406)*100+DAY(G6406)&gt;=season_lo,MONTH(G6406)*100+DAY(G6406)&lt;=season_hi),1,0))</f>
        <v/>
      </c>
      <c r="I6406">
        <f>IF(G6406="","",G6406-first_day+1)</f>
        <v/>
      </c>
      <c r="J6406" s="27">
        <f>IF(I6406="","",INDEX(Daily!$J$2:$J$421,I6406))</f>
        <v/>
      </c>
      <c r="K6406" s="27">
        <f>IF(J6406="","",J6406+cat_offset)</f>
        <v/>
      </c>
      <c r="L6406" s="27">
        <f>IF(J6406="","",MAX(0,E6406-J6406)^2)</f>
        <v/>
      </c>
      <c r="M6406" s="27">
        <f>IF(J6406="","",MAX(0,E6406-(J6406+twcdh_off))^2)</f>
        <v/>
      </c>
      <c r="N6406" s="27">
        <f>IF(E6406="","",MAX(0,E6406-swcdh_thr)^2)</f>
        <v/>
      </c>
      <c r="O6406">
        <f>IF(K6406="","",ROUND(E6406-K6406,0))</f>
        <v/>
      </c>
      <c r="P6406">
        <f>IF(O6406="","",IF(O6406&gt;=1,O6406,0))</f>
        <v/>
      </c>
      <c r="Q6406" s="27">
        <f>IF(E6406="","",MAX(0,E6406-22))</f>
        <v/>
      </c>
      <c r="R6406" s="27">
        <f>IF(H6406=1,E6406,"")</f>
        <v/>
      </c>
      <c r="S6406" s="27">
        <f>IF(AND(H6406=1,J6406&lt;&gt;""),E6406-J6406,"")</f>
        <v/>
      </c>
      <c r="T6406">
        <f>IF(G6406="","",MONTH(G6406))</f>
        <v/>
      </c>
    </row>
    <row r="6407">
      <c r="A6407" s="24" t="n">
        <v>2020</v>
      </c>
      <c r="B6407" s="24" t="n">
        <v>9</v>
      </c>
      <c r="C6407" s="24" t="n">
        <v>23</v>
      </c>
      <c r="D6407" s="24" t="n">
        <v>22</v>
      </c>
      <c r="E6407" s="24" t="n">
        <v>15.17</v>
      </c>
      <c r="F6407" s="25">
        <f>IF($E6407="","",DATE(IF($A6407="",nominal_year,$A6407),$B6407,$C6407)+($D6407-IF(LEFT(hour_conv,1)="1",1,0))/24)</f>
        <v/>
      </c>
      <c r="G6407" s="26">
        <f>IF(F6407="","",INT(F6407))</f>
        <v/>
      </c>
      <c r="H6407">
        <f>IF(G6407="","",IF(AND(MONTH(G6407)*100+DAY(G6407)&gt;=season_lo,MONTH(G6407)*100+DAY(G6407)&lt;=season_hi),1,0))</f>
        <v/>
      </c>
      <c r="I6407">
        <f>IF(G6407="","",G6407-first_day+1)</f>
        <v/>
      </c>
      <c r="J6407" s="27">
        <f>IF(I6407="","",INDEX(Daily!$J$2:$J$421,I6407))</f>
        <v/>
      </c>
      <c r="K6407" s="27">
        <f>IF(J6407="","",J6407+cat_offset)</f>
        <v/>
      </c>
      <c r="L6407" s="27">
        <f>IF(J6407="","",MAX(0,E6407-J6407)^2)</f>
        <v/>
      </c>
      <c r="M6407" s="27">
        <f>IF(J6407="","",MAX(0,E6407-(J6407+twcdh_off))^2)</f>
        <v/>
      </c>
      <c r="N6407" s="27">
        <f>IF(E6407="","",MAX(0,E6407-swcdh_thr)^2)</f>
        <v/>
      </c>
      <c r="O6407">
        <f>IF(K6407="","",ROUND(E6407-K6407,0))</f>
        <v/>
      </c>
      <c r="P6407">
        <f>IF(O6407="","",IF(O6407&gt;=1,O6407,0))</f>
        <v/>
      </c>
      <c r="Q6407" s="27">
        <f>IF(E6407="","",MAX(0,E6407-22))</f>
        <v/>
      </c>
      <c r="R6407" s="27">
        <f>IF(H6407=1,E6407,"")</f>
        <v/>
      </c>
      <c r="S6407" s="27">
        <f>IF(AND(H6407=1,J6407&lt;&gt;""),E6407-J6407,"")</f>
        <v/>
      </c>
      <c r="T6407">
        <f>IF(G6407="","",MONTH(G6407))</f>
        <v/>
      </c>
    </row>
    <row r="6408">
      <c r="A6408" s="24" t="n">
        <v>2020</v>
      </c>
      <c r="B6408" s="24" t="n">
        <v>9</v>
      </c>
      <c r="C6408" s="24" t="n">
        <v>23</v>
      </c>
      <c r="D6408" s="24" t="n">
        <v>23</v>
      </c>
      <c r="E6408" s="24" t="n">
        <v>14.07</v>
      </c>
      <c r="F6408" s="25">
        <f>IF($E6408="","",DATE(IF($A6408="",nominal_year,$A6408),$B6408,$C6408)+($D6408-IF(LEFT(hour_conv,1)="1",1,0))/24)</f>
        <v/>
      </c>
      <c r="G6408" s="26">
        <f>IF(F6408="","",INT(F6408))</f>
        <v/>
      </c>
      <c r="H6408">
        <f>IF(G6408="","",IF(AND(MONTH(G6408)*100+DAY(G6408)&gt;=season_lo,MONTH(G6408)*100+DAY(G6408)&lt;=season_hi),1,0))</f>
        <v/>
      </c>
      <c r="I6408">
        <f>IF(G6408="","",G6408-first_day+1)</f>
        <v/>
      </c>
      <c r="J6408" s="27">
        <f>IF(I6408="","",INDEX(Daily!$J$2:$J$421,I6408))</f>
        <v/>
      </c>
      <c r="K6408" s="27">
        <f>IF(J6408="","",J6408+cat_offset)</f>
        <v/>
      </c>
      <c r="L6408" s="27">
        <f>IF(J6408="","",MAX(0,E6408-J6408)^2)</f>
        <v/>
      </c>
      <c r="M6408" s="27">
        <f>IF(J6408="","",MAX(0,E6408-(J6408+twcdh_off))^2)</f>
        <v/>
      </c>
      <c r="N6408" s="27">
        <f>IF(E6408="","",MAX(0,E6408-swcdh_thr)^2)</f>
        <v/>
      </c>
      <c r="O6408">
        <f>IF(K6408="","",ROUND(E6408-K6408,0))</f>
        <v/>
      </c>
      <c r="P6408">
        <f>IF(O6408="","",IF(O6408&gt;=1,O6408,0))</f>
        <v/>
      </c>
      <c r="Q6408" s="27">
        <f>IF(E6408="","",MAX(0,E6408-22))</f>
        <v/>
      </c>
      <c r="R6408" s="27">
        <f>IF(H6408=1,E6408,"")</f>
        <v/>
      </c>
      <c r="S6408" s="27">
        <f>IF(AND(H6408=1,J6408&lt;&gt;""),E6408-J6408,"")</f>
        <v/>
      </c>
      <c r="T6408">
        <f>IF(G6408="","",MONTH(G6408))</f>
        <v/>
      </c>
    </row>
    <row r="6409">
      <c r="A6409" s="24" t="n">
        <v>2020</v>
      </c>
      <c r="B6409" s="24" t="n">
        <v>9</v>
      </c>
      <c r="C6409" s="24" t="n">
        <v>23</v>
      </c>
      <c r="D6409" s="24" t="n">
        <v>24</v>
      </c>
      <c r="E6409" s="24" t="n">
        <v>13.24</v>
      </c>
      <c r="F6409" s="25">
        <f>IF($E6409="","",DATE(IF($A6409="",nominal_year,$A6409),$B6409,$C6409)+($D6409-IF(LEFT(hour_conv,1)="1",1,0))/24)</f>
        <v/>
      </c>
      <c r="G6409" s="26">
        <f>IF(F6409="","",INT(F6409))</f>
        <v/>
      </c>
      <c r="H6409">
        <f>IF(G6409="","",IF(AND(MONTH(G6409)*100+DAY(G6409)&gt;=season_lo,MONTH(G6409)*100+DAY(G6409)&lt;=season_hi),1,0))</f>
        <v/>
      </c>
      <c r="I6409">
        <f>IF(G6409="","",G6409-first_day+1)</f>
        <v/>
      </c>
      <c r="J6409" s="27">
        <f>IF(I6409="","",INDEX(Daily!$J$2:$J$421,I6409))</f>
        <v/>
      </c>
      <c r="K6409" s="27">
        <f>IF(J6409="","",J6409+cat_offset)</f>
        <v/>
      </c>
      <c r="L6409" s="27">
        <f>IF(J6409="","",MAX(0,E6409-J6409)^2)</f>
        <v/>
      </c>
      <c r="M6409" s="27">
        <f>IF(J6409="","",MAX(0,E6409-(J6409+twcdh_off))^2)</f>
        <v/>
      </c>
      <c r="N6409" s="27">
        <f>IF(E6409="","",MAX(0,E6409-swcdh_thr)^2)</f>
        <v/>
      </c>
      <c r="O6409">
        <f>IF(K6409="","",ROUND(E6409-K6409,0))</f>
        <v/>
      </c>
      <c r="P6409">
        <f>IF(O6409="","",IF(O6409&gt;=1,O6409,0))</f>
        <v/>
      </c>
      <c r="Q6409" s="27">
        <f>IF(E6409="","",MAX(0,E6409-22))</f>
        <v/>
      </c>
      <c r="R6409" s="27">
        <f>IF(H6409=1,E6409,"")</f>
        <v/>
      </c>
      <c r="S6409" s="27">
        <f>IF(AND(H6409=1,J6409&lt;&gt;""),E6409-J6409,"")</f>
        <v/>
      </c>
      <c r="T6409">
        <f>IF(G6409="","",MONTH(G6409))</f>
        <v/>
      </c>
    </row>
    <row r="6410">
      <c r="A6410" s="24" t="n">
        <v>2020</v>
      </c>
      <c r="B6410" s="24" t="n">
        <v>9</v>
      </c>
      <c r="C6410" s="24" t="n">
        <v>24</v>
      </c>
      <c r="D6410" s="24" t="n">
        <v>1</v>
      </c>
      <c r="E6410" s="24" t="n">
        <v>12.71</v>
      </c>
      <c r="F6410" s="25">
        <f>IF($E6410="","",DATE(IF($A6410="",nominal_year,$A6410),$B6410,$C6410)+($D6410-IF(LEFT(hour_conv,1)="1",1,0))/24)</f>
        <v/>
      </c>
      <c r="G6410" s="26">
        <f>IF(F6410="","",INT(F6410))</f>
        <v/>
      </c>
      <c r="H6410">
        <f>IF(G6410="","",IF(AND(MONTH(G6410)*100+DAY(G6410)&gt;=season_lo,MONTH(G6410)*100+DAY(G6410)&lt;=season_hi),1,0))</f>
        <v/>
      </c>
      <c r="I6410">
        <f>IF(G6410="","",G6410-first_day+1)</f>
        <v/>
      </c>
      <c r="J6410" s="27">
        <f>IF(I6410="","",INDEX(Daily!$J$2:$J$421,I6410))</f>
        <v/>
      </c>
      <c r="K6410" s="27">
        <f>IF(J6410="","",J6410+cat_offset)</f>
        <v/>
      </c>
      <c r="L6410" s="27">
        <f>IF(J6410="","",MAX(0,E6410-J6410)^2)</f>
        <v/>
      </c>
      <c r="M6410" s="27">
        <f>IF(J6410="","",MAX(0,E6410-(J6410+twcdh_off))^2)</f>
        <v/>
      </c>
      <c r="N6410" s="27">
        <f>IF(E6410="","",MAX(0,E6410-swcdh_thr)^2)</f>
        <v/>
      </c>
      <c r="O6410">
        <f>IF(K6410="","",ROUND(E6410-K6410,0))</f>
        <v/>
      </c>
      <c r="P6410">
        <f>IF(O6410="","",IF(O6410&gt;=1,O6410,0))</f>
        <v/>
      </c>
      <c r="Q6410" s="27">
        <f>IF(E6410="","",MAX(0,E6410-22))</f>
        <v/>
      </c>
      <c r="R6410" s="27">
        <f>IF(H6410=1,E6410,"")</f>
        <v/>
      </c>
      <c r="S6410" s="27">
        <f>IF(AND(H6410=1,J6410&lt;&gt;""),E6410-J6410,"")</f>
        <v/>
      </c>
      <c r="T6410">
        <f>IF(G6410="","",MONTH(G6410))</f>
        <v/>
      </c>
    </row>
    <row r="6411">
      <c r="A6411" s="24" t="n">
        <v>2020</v>
      </c>
      <c r="B6411" s="24" t="n">
        <v>9</v>
      </c>
      <c r="C6411" s="24" t="n">
        <v>24</v>
      </c>
      <c r="D6411" s="24" t="n">
        <v>2</v>
      </c>
      <c r="E6411" s="24" t="n">
        <v>12.6</v>
      </c>
      <c r="F6411" s="25">
        <f>IF($E6411="","",DATE(IF($A6411="",nominal_year,$A6411),$B6411,$C6411)+($D6411-IF(LEFT(hour_conv,1)="1",1,0))/24)</f>
        <v/>
      </c>
      <c r="G6411" s="26">
        <f>IF(F6411="","",INT(F6411))</f>
        <v/>
      </c>
      <c r="H6411">
        <f>IF(G6411="","",IF(AND(MONTH(G6411)*100+DAY(G6411)&gt;=season_lo,MONTH(G6411)*100+DAY(G6411)&lt;=season_hi),1,0))</f>
        <v/>
      </c>
      <c r="I6411">
        <f>IF(G6411="","",G6411-first_day+1)</f>
        <v/>
      </c>
      <c r="J6411" s="27">
        <f>IF(I6411="","",INDEX(Daily!$J$2:$J$421,I6411))</f>
        <v/>
      </c>
      <c r="K6411" s="27">
        <f>IF(J6411="","",J6411+cat_offset)</f>
        <v/>
      </c>
      <c r="L6411" s="27">
        <f>IF(J6411="","",MAX(0,E6411-J6411)^2)</f>
        <v/>
      </c>
      <c r="M6411" s="27">
        <f>IF(J6411="","",MAX(0,E6411-(J6411+twcdh_off))^2)</f>
        <v/>
      </c>
      <c r="N6411" s="27">
        <f>IF(E6411="","",MAX(0,E6411-swcdh_thr)^2)</f>
        <v/>
      </c>
      <c r="O6411">
        <f>IF(K6411="","",ROUND(E6411-K6411,0))</f>
        <v/>
      </c>
      <c r="P6411">
        <f>IF(O6411="","",IF(O6411&gt;=1,O6411,0))</f>
        <v/>
      </c>
      <c r="Q6411" s="27">
        <f>IF(E6411="","",MAX(0,E6411-22))</f>
        <v/>
      </c>
      <c r="R6411" s="27">
        <f>IF(H6411=1,E6411,"")</f>
        <v/>
      </c>
      <c r="S6411" s="27">
        <f>IF(AND(H6411=1,J6411&lt;&gt;""),E6411-J6411,"")</f>
        <v/>
      </c>
      <c r="T6411">
        <f>IF(G6411="","",MONTH(G6411))</f>
        <v/>
      </c>
    </row>
    <row r="6412">
      <c r="A6412" s="24" t="n">
        <v>2020</v>
      </c>
      <c r="B6412" s="24" t="n">
        <v>9</v>
      </c>
      <c r="C6412" s="24" t="n">
        <v>24</v>
      </c>
      <c r="D6412" s="24" t="n">
        <v>3</v>
      </c>
      <c r="E6412" s="24" t="n">
        <v>11.05</v>
      </c>
      <c r="F6412" s="25">
        <f>IF($E6412="","",DATE(IF($A6412="",nominal_year,$A6412),$B6412,$C6412)+($D6412-IF(LEFT(hour_conv,1)="1",1,0))/24)</f>
        <v/>
      </c>
      <c r="G6412" s="26">
        <f>IF(F6412="","",INT(F6412))</f>
        <v/>
      </c>
      <c r="H6412">
        <f>IF(G6412="","",IF(AND(MONTH(G6412)*100+DAY(G6412)&gt;=season_lo,MONTH(G6412)*100+DAY(G6412)&lt;=season_hi),1,0))</f>
        <v/>
      </c>
      <c r="I6412">
        <f>IF(G6412="","",G6412-first_day+1)</f>
        <v/>
      </c>
      <c r="J6412" s="27">
        <f>IF(I6412="","",INDEX(Daily!$J$2:$J$421,I6412))</f>
        <v/>
      </c>
      <c r="K6412" s="27">
        <f>IF(J6412="","",J6412+cat_offset)</f>
        <v/>
      </c>
      <c r="L6412" s="27">
        <f>IF(J6412="","",MAX(0,E6412-J6412)^2)</f>
        <v/>
      </c>
      <c r="M6412" s="27">
        <f>IF(J6412="","",MAX(0,E6412-(J6412+twcdh_off))^2)</f>
        <v/>
      </c>
      <c r="N6412" s="27">
        <f>IF(E6412="","",MAX(0,E6412-swcdh_thr)^2)</f>
        <v/>
      </c>
      <c r="O6412">
        <f>IF(K6412="","",ROUND(E6412-K6412,0))</f>
        <v/>
      </c>
      <c r="P6412">
        <f>IF(O6412="","",IF(O6412&gt;=1,O6412,0))</f>
        <v/>
      </c>
      <c r="Q6412" s="27">
        <f>IF(E6412="","",MAX(0,E6412-22))</f>
        <v/>
      </c>
      <c r="R6412" s="27">
        <f>IF(H6412=1,E6412,"")</f>
        <v/>
      </c>
      <c r="S6412" s="27">
        <f>IF(AND(H6412=1,J6412&lt;&gt;""),E6412-J6412,"")</f>
        <v/>
      </c>
      <c r="T6412">
        <f>IF(G6412="","",MONTH(G6412))</f>
        <v/>
      </c>
    </row>
    <row r="6413">
      <c r="A6413" s="24" t="n">
        <v>2020</v>
      </c>
      <c r="B6413" s="24" t="n">
        <v>9</v>
      </c>
      <c r="C6413" s="24" t="n">
        <v>24</v>
      </c>
      <c r="D6413" s="24" t="n">
        <v>4</v>
      </c>
      <c r="E6413" s="24" t="n">
        <v>11.34</v>
      </c>
      <c r="F6413" s="25">
        <f>IF($E6413="","",DATE(IF($A6413="",nominal_year,$A6413),$B6413,$C6413)+($D6413-IF(LEFT(hour_conv,1)="1",1,0))/24)</f>
        <v/>
      </c>
      <c r="G6413" s="26">
        <f>IF(F6413="","",INT(F6413))</f>
        <v/>
      </c>
      <c r="H6413">
        <f>IF(G6413="","",IF(AND(MONTH(G6413)*100+DAY(G6413)&gt;=season_lo,MONTH(G6413)*100+DAY(G6413)&lt;=season_hi),1,0))</f>
        <v/>
      </c>
      <c r="I6413">
        <f>IF(G6413="","",G6413-first_day+1)</f>
        <v/>
      </c>
      <c r="J6413" s="27">
        <f>IF(I6413="","",INDEX(Daily!$J$2:$J$421,I6413))</f>
        <v/>
      </c>
      <c r="K6413" s="27">
        <f>IF(J6413="","",J6413+cat_offset)</f>
        <v/>
      </c>
      <c r="L6413" s="27">
        <f>IF(J6413="","",MAX(0,E6413-J6413)^2)</f>
        <v/>
      </c>
      <c r="M6413" s="27">
        <f>IF(J6413="","",MAX(0,E6413-(J6413+twcdh_off))^2)</f>
        <v/>
      </c>
      <c r="N6413" s="27">
        <f>IF(E6413="","",MAX(0,E6413-swcdh_thr)^2)</f>
        <v/>
      </c>
      <c r="O6413">
        <f>IF(K6413="","",ROUND(E6413-K6413,0))</f>
        <v/>
      </c>
      <c r="P6413">
        <f>IF(O6413="","",IF(O6413&gt;=1,O6413,0))</f>
        <v/>
      </c>
      <c r="Q6413" s="27">
        <f>IF(E6413="","",MAX(0,E6413-22))</f>
        <v/>
      </c>
      <c r="R6413" s="27">
        <f>IF(H6413=1,E6413,"")</f>
        <v/>
      </c>
      <c r="S6413" s="27">
        <f>IF(AND(H6413=1,J6413&lt;&gt;""),E6413-J6413,"")</f>
        <v/>
      </c>
      <c r="T6413">
        <f>IF(G6413="","",MONTH(G6413))</f>
        <v/>
      </c>
    </row>
    <row r="6414">
      <c r="A6414" s="24" t="n">
        <v>2020</v>
      </c>
      <c r="B6414" s="24" t="n">
        <v>9</v>
      </c>
      <c r="C6414" s="24" t="n">
        <v>24</v>
      </c>
      <c r="D6414" s="24" t="n">
        <v>5</v>
      </c>
      <c r="E6414" s="24" t="n">
        <v>11.31</v>
      </c>
      <c r="F6414" s="25">
        <f>IF($E6414="","",DATE(IF($A6414="",nominal_year,$A6414),$B6414,$C6414)+($D6414-IF(LEFT(hour_conv,1)="1",1,0))/24)</f>
        <v/>
      </c>
      <c r="G6414" s="26">
        <f>IF(F6414="","",INT(F6414))</f>
        <v/>
      </c>
      <c r="H6414">
        <f>IF(G6414="","",IF(AND(MONTH(G6414)*100+DAY(G6414)&gt;=season_lo,MONTH(G6414)*100+DAY(G6414)&lt;=season_hi),1,0))</f>
        <v/>
      </c>
      <c r="I6414">
        <f>IF(G6414="","",G6414-first_day+1)</f>
        <v/>
      </c>
      <c r="J6414" s="27">
        <f>IF(I6414="","",INDEX(Daily!$J$2:$J$421,I6414))</f>
        <v/>
      </c>
      <c r="K6414" s="27">
        <f>IF(J6414="","",J6414+cat_offset)</f>
        <v/>
      </c>
      <c r="L6414" s="27">
        <f>IF(J6414="","",MAX(0,E6414-J6414)^2)</f>
        <v/>
      </c>
      <c r="M6414" s="27">
        <f>IF(J6414="","",MAX(0,E6414-(J6414+twcdh_off))^2)</f>
        <v/>
      </c>
      <c r="N6414" s="27">
        <f>IF(E6414="","",MAX(0,E6414-swcdh_thr)^2)</f>
        <v/>
      </c>
      <c r="O6414">
        <f>IF(K6414="","",ROUND(E6414-K6414,0))</f>
        <v/>
      </c>
      <c r="P6414">
        <f>IF(O6414="","",IF(O6414&gt;=1,O6414,0))</f>
        <v/>
      </c>
      <c r="Q6414" s="27">
        <f>IF(E6414="","",MAX(0,E6414-22))</f>
        <v/>
      </c>
      <c r="R6414" s="27">
        <f>IF(H6414=1,E6414,"")</f>
        <v/>
      </c>
      <c r="S6414" s="27">
        <f>IF(AND(H6414=1,J6414&lt;&gt;""),E6414-J6414,"")</f>
        <v/>
      </c>
      <c r="T6414">
        <f>IF(G6414="","",MONTH(G6414))</f>
        <v/>
      </c>
    </row>
    <row r="6415">
      <c r="A6415" s="24" t="n">
        <v>2020</v>
      </c>
      <c r="B6415" s="24" t="n">
        <v>9</v>
      </c>
      <c r="C6415" s="24" t="n">
        <v>24</v>
      </c>
      <c r="D6415" s="24" t="n">
        <v>6</v>
      </c>
      <c r="E6415" s="24" t="n">
        <v>11.55</v>
      </c>
      <c r="F6415" s="25">
        <f>IF($E6415="","",DATE(IF($A6415="",nominal_year,$A6415),$B6415,$C6415)+($D6415-IF(LEFT(hour_conv,1)="1",1,0))/24)</f>
        <v/>
      </c>
      <c r="G6415" s="26">
        <f>IF(F6415="","",INT(F6415))</f>
        <v/>
      </c>
      <c r="H6415">
        <f>IF(G6415="","",IF(AND(MONTH(G6415)*100+DAY(G6415)&gt;=season_lo,MONTH(G6415)*100+DAY(G6415)&lt;=season_hi),1,0))</f>
        <v/>
      </c>
      <c r="I6415">
        <f>IF(G6415="","",G6415-first_day+1)</f>
        <v/>
      </c>
      <c r="J6415" s="27">
        <f>IF(I6415="","",INDEX(Daily!$J$2:$J$421,I6415))</f>
        <v/>
      </c>
      <c r="K6415" s="27">
        <f>IF(J6415="","",J6415+cat_offset)</f>
        <v/>
      </c>
      <c r="L6415" s="27">
        <f>IF(J6415="","",MAX(0,E6415-J6415)^2)</f>
        <v/>
      </c>
      <c r="M6415" s="27">
        <f>IF(J6415="","",MAX(0,E6415-(J6415+twcdh_off))^2)</f>
        <v/>
      </c>
      <c r="N6415" s="27">
        <f>IF(E6415="","",MAX(0,E6415-swcdh_thr)^2)</f>
        <v/>
      </c>
      <c r="O6415">
        <f>IF(K6415="","",ROUND(E6415-K6415,0))</f>
        <v/>
      </c>
      <c r="P6415">
        <f>IF(O6415="","",IF(O6415&gt;=1,O6415,0))</f>
        <v/>
      </c>
      <c r="Q6415" s="27">
        <f>IF(E6415="","",MAX(0,E6415-22))</f>
        <v/>
      </c>
      <c r="R6415" s="27">
        <f>IF(H6415=1,E6415,"")</f>
        <v/>
      </c>
      <c r="S6415" s="27">
        <f>IF(AND(H6415=1,J6415&lt;&gt;""),E6415-J6415,"")</f>
        <v/>
      </c>
      <c r="T6415">
        <f>IF(G6415="","",MONTH(G6415))</f>
        <v/>
      </c>
    </row>
    <row r="6416">
      <c r="A6416" s="24" t="n">
        <v>2020</v>
      </c>
      <c r="B6416" s="24" t="n">
        <v>9</v>
      </c>
      <c r="C6416" s="24" t="n">
        <v>24</v>
      </c>
      <c r="D6416" s="24" t="n">
        <v>7</v>
      </c>
      <c r="E6416" s="24" t="n">
        <v>12.61</v>
      </c>
      <c r="F6416" s="25">
        <f>IF($E6416="","",DATE(IF($A6416="",nominal_year,$A6416),$B6416,$C6416)+($D6416-IF(LEFT(hour_conv,1)="1",1,0))/24)</f>
        <v/>
      </c>
      <c r="G6416" s="26">
        <f>IF(F6416="","",INT(F6416))</f>
        <v/>
      </c>
      <c r="H6416">
        <f>IF(G6416="","",IF(AND(MONTH(G6416)*100+DAY(G6416)&gt;=season_lo,MONTH(G6416)*100+DAY(G6416)&lt;=season_hi),1,0))</f>
        <v/>
      </c>
      <c r="I6416">
        <f>IF(G6416="","",G6416-first_day+1)</f>
        <v/>
      </c>
      <c r="J6416" s="27">
        <f>IF(I6416="","",INDEX(Daily!$J$2:$J$421,I6416))</f>
        <v/>
      </c>
      <c r="K6416" s="27">
        <f>IF(J6416="","",J6416+cat_offset)</f>
        <v/>
      </c>
      <c r="L6416" s="27">
        <f>IF(J6416="","",MAX(0,E6416-J6416)^2)</f>
        <v/>
      </c>
      <c r="M6416" s="27">
        <f>IF(J6416="","",MAX(0,E6416-(J6416+twcdh_off))^2)</f>
        <v/>
      </c>
      <c r="N6416" s="27">
        <f>IF(E6416="","",MAX(0,E6416-swcdh_thr)^2)</f>
        <v/>
      </c>
      <c r="O6416">
        <f>IF(K6416="","",ROUND(E6416-K6416,0))</f>
        <v/>
      </c>
      <c r="P6416">
        <f>IF(O6416="","",IF(O6416&gt;=1,O6416,0))</f>
        <v/>
      </c>
      <c r="Q6416" s="27">
        <f>IF(E6416="","",MAX(0,E6416-22))</f>
        <v/>
      </c>
      <c r="R6416" s="27">
        <f>IF(H6416=1,E6416,"")</f>
        <v/>
      </c>
      <c r="S6416" s="27">
        <f>IF(AND(H6416=1,J6416&lt;&gt;""),E6416-J6416,"")</f>
        <v/>
      </c>
      <c r="T6416">
        <f>IF(G6416="","",MONTH(G6416))</f>
        <v/>
      </c>
    </row>
    <row r="6417">
      <c r="A6417" s="24" t="n">
        <v>2020</v>
      </c>
      <c r="B6417" s="24" t="n">
        <v>9</v>
      </c>
      <c r="C6417" s="24" t="n">
        <v>24</v>
      </c>
      <c r="D6417" s="24" t="n">
        <v>8</v>
      </c>
      <c r="E6417" s="24" t="n">
        <v>13.46</v>
      </c>
      <c r="F6417" s="25">
        <f>IF($E6417="","",DATE(IF($A6417="",nominal_year,$A6417),$B6417,$C6417)+($D6417-IF(LEFT(hour_conv,1)="1",1,0))/24)</f>
        <v/>
      </c>
      <c r="G6417" s="26">
        <f>IF(F6417="","",INT(F6417))</f>
        <v/>
      </c>
      <c r="H6417">
        <f>IF(G6417="","",IF(AND(MONTH(G6417)*100+DAY(G6417)&gt;=season_lo,MONTH(G6417)*100+DAY(G6417)&lt;=season_hi),1,0))</f>
        <v/>
      </c>
      <c r="I6417">
        <f>IF(G6417="","",G6417-first_day+1)</f>
        <v/>
      </c>
      <c r="J6417" s="27">
        <f>IF(I6417="","",INDEX(Daily!$J$2:$J$421,I6417))</f>
        <v/>
      </c>
      <c r="K6417" s="27">
        <f>IF(J6417="","",J6417+cat_offset)</f>
        <v/>
      </c>
      <c r="L6417" s="27">
        <f>IF(J6417="","",MAX(0,E6417-J6417)^2)</f>
        <v/>
      </c>
      <c r="M6417" s="27">
        <f>IF(J6417="","",MAX(0,E6417-(J6417+twcdh_off))^2)</f>
        <v/>
      </c>
      <c r="N6417" s="27">
        <f>IF(E6417="","",MAX(0,E6417-swcdh_thr)^2)</f>
        <v/>
      </c>
      <c r="O6417">
        <f>IF(K6417="","",ROUND(E6417-K6417,0))</f>
        <v/>
      </c>
      <c r="P6417">
        <f>IF(O6417="","",IF(O6417&gt;=1,O6417,0))</f>
        <v/>
      </c>
      <c r="Q6417" s="27">
        <f>IF(E6417="","",MAX(0,E6417-22))</f>
        <v/>
      </c>
      <c r="R6417" s="27">
        <f>IF(H6417=1,E6417,"")</f>
        <v/>
      </c>
      <c r="S6417" s="27">
        <f>IF(AND(H6417=1,J6417&lt;&gt;""),E6417-J6417,"")</f>
        <v/>
      </c>
      <c r="T6417">
        <f>IF(G6417="","",MONTH(G6417))</f>
        <v/>
      </c>
    </row>
    <row r="6418">
      <c r="A6418" s="24" t="n">
        <v>2020</v>
      </c>
      <c r="B6418" s="24" t="n">
        <v>9</v>
      </c>
      <c r="C6418" s="24" t="n">
        <v>24</v>
      </c>
      <c r="D6418" s="24" t="n">
        <v>9</v>
      </c>
      <c r="E6418" s="24" t="n">
        <v>13.6</v>
      </c>
      <c r="F6418" s="25">
        <f>IF($E6418="","",DATE(IF($A6418="",nominal_year,$A6418),$B6418,$C6418)+($D6418-IF(LEFT(hour_conv,1)="1",1,0))/24)</f>
        <v/>
      </c>
      <c r="G6418" s="26">
        <f>IF(F6418="","",INT(F6418))</f>
        <v/>
      </c>
      <c r="H6418">
        <f>IF(G6418="","",IF(AND(MONTH(G6418)*100+DAY(G6418)&gt;=season_lo,MONTH(G6418)*100+DAY(G6418)&lt;=season_hi),1,0))</f>
        <v/>
      </c>
      <c r="I6418">
        <f>IF(G6418="","",G6418-first_day+1)</f>
        <v/>
      </c>
      <c r="J6418" s="27">
        <f>IF(I6418="","",INDEX(Daily!$J$2:$J$421,I6418))</f>
        <v/>
      </c>
      <c r="K6418" s="27">
        <f>IF(J6418="","",J6418+cat_offset)</f>
        <v/>
      </c>
      <c r="L6418" s="27">
        <f>IF(J6418="","",MAX(0,E6418-J6418)^2)</f>
        <v/>
      </c>
      <c r="M6418" s="27">
        <f>IF(J6418="","",MAX(0,E6418-(J6418+twcdh_off))^2)</f>
        <v/>
      </c>
      <c r="N6418" s="27">
        <f>IF(E6418="","",MAX(0,E6418-swcdh_thr)^2)</f>
        <v/>
      </c>
      <c r="O6418">
        <f>IF(K6418="","",ROUND(E6418-K6418,0))</f>
        <v/>
      </c>
      <c r="P6418">
        <f>IF(O6418="","",IF(O6418&gt;=1,O6418,0))</f>
        <v/>
      </c>
      <c r="Q6418" s="27">
        <f>IF(E6418="","",MAX(0,E6418-22))</f>
        <v/>
      </c>
      <c r="R6418" s="27">
        <f>IF(H6418=1,E6418,"")</f>
        <v/>
      </c>
      <c r="S6418" s="27">
        <f>IF(AND(H6418=1,J6418&lt;&gt;""),E6418-J6418,"")</f>
        <v/>
      </c>
      <c r="T6418">
        <f>IF(G6418="","",MONTH(G6418))</f>
        <v/>
      </c>
    </row>
    <row r="6419">
      <c r="A6419" s="24" t="n">
        <v>2020</v>
      </c>
      <c r="B6419" s="24" t="n">
        <v>9</v>
      </c>
      <c r="C6419" s="24" t="n">
        <v>24</v>
      </c>
      <c r="D6419" s="24" t="n">
        <v>10</v>
      </c>
      <c r="E6419" s="24" t="n">
        <v>14.74</v>
      </c>
      <c r="F6419" s="25">
        <f>IF($E6419="","",DATE(IF($A6419="",nominal_year,$A6419),$B6419,$C6419)+($D6419-IF(LEFT(hour_conv,1)="1",1,0))/24)</f>
        <v/>
      </c>
      <c r="G6419" s="26">
        <f>IF(F6419="","",INT(F6419))</f>
        <v/>
      </c>
      <c r="H6419">
        <f>IF(G6419="","",IF(AND(MONTH(G6419)*100+DAY(G6419)&gt;=season_lo,MONTH(G6419)*100+DAY(G6419)&lt;=season_hi),1,0))</f>
        <v/>
      </c>
      <c r="I6419">
        <f>IF(G6419="","",G6419-first_day+1)</f>
        <v/>
      </c>
      <c r="J6419" s="27">
        <f>IF(I6419="","",INDEX(Daily!$J$2:$J$421,I6419))</f>
        <v/>
      </c>
      <c r="K6419" s="27">
        <f>IF(J6419="","",J6419+cat_offset)</f>
        <v/>
      </c>
      <c r="L6419" s="27">
        <f>IF(J6419="","",MAX(0,E6419-J6419)^2)</f>
        <v/>
      </c>
      <c r="M6419" s="27">
        <f>IF(J6419="","",MAX(0,E6419-(J6419+twcdh_off))^2)</f>
        <v/>
      </c>
      <c r="N6419" s="27">
        <f>IF(E6419="","",MAX(0,E6419-swcdh_thr)^2)</f>
        <v/>
      </c>
      <c r="O6419">
        <f>IF(K6419="","",ROUND(E6419-K6419,0))</f>
        <v/>
      </c>
      <c r="P6419">
        <f>IF(O6419="","",IF(O6419&gt;=1,O6419,0))</f>
        <v/>
      </c>
      <c r="Q6419" s="27">
        <f>IF(E6419="","",MAX(0,E6419-22))</f>
        <v/>
      </c>
      <c r="R6419" s="27">
        <f>IF(H6419=1,E6419,"")</f>
        <v/>
      </c>
      <c r="S6419" s="27">
        <f>IF(AND(H6419=1,J6419&lt;&gt;""),E6419-J6419,"")</f>
        <v/>
      </c>
      <c r="T6419">
        <f>IF(G6419="","",MONTH(G6419))</f>
        <v/>
      </c>
    </row>
    <row r="6420">
      <c r="A6420" s="24" t="n">
        <v>2020</v>
      </c>
      <c r="B6420" s="24" t="n">
        <v>9</v>
      </c>
      <c r="C6420" s="24" t="n">
        <v>24</v>
      </c>
      <c r="D6420" s="24" t="n">
        <v>11</v>
      </c>
      <c r="E6420" s="24" t="n">
        <v>16.62</v>
      </c>
      <c r="F6420" s="25">
        <f>IF($E6420="","",DATE(IF($A6420="",nominal_year,$A6420),$B6420,$C6420)+($D6420-IF(LEFT(hour_conv,1)="1",1,0))/24)</f>
        <v/>
      </c>
      <c r="G6420" s="26">
        <f>IF(F6420="","",INT(F6420))</f>
        <v/>
      </c>
      <c r="H6420">
        <f>IF(G6420="","",IF(AND(MONTH(G6420)*100+DAY(G6420)&gt;=season_lo,MONTH(G6420)*100+DAY(G6420)&lt;=season_hi),1,0))</f>
        <v/>
      </c>
      <c r="I6420">
        <f>IF(G6420="","",G6420-first_day+1)</f>
        <v/>
      </c>
      <c r="J6420" s="27">
        <f>IF(I6420="","",INDEX(Daily!$J$2:$J$421,I6420))</f>
        <v/>
      </c>
      <c r="K6420" s="27">
        <f>IF(J6420="","",J6420+cat_offset)</f>
        <v/>
      </c>
      <c r="L6420" s="27">
        <f>IF(J6420="","",MAX(0,E6420-J6420)^2)</f>
        <v/>
      </c>
      <c r="M6420" s="27">
        <f>IF(J6420="","",MAX(0,E6420-(J6420+twcdh_off))^2)</f>
        <v/>
      </c>
      <c r="N6420" s="27">
        <f>IF(E6420="","",MAX(0,E6420-swcdh_thr)^2)</f>
        <v/>
      </c>
      <c r="O6420">
        <f>IF(K6420="","",ROUND(E6420-K6420,0))</f>
        <v/>
      </c>
      <c r="P6420">
        <f>IF(O6420="","",IF(O6420&gt;=1,O6420,0))</f>
        <v/>
      </c>
      <c r="Q6420" s="27">
        <f>IF(E6420="","",MAX(0,E6420-22))</f>
        <v/>
      </c>
      <c r="R6420" s="27">
        <f>IF(H6420=1,E6420,"")</f>
        <v/>
      </c>
      <c r="S6420" s="27">
        <f>IF(AND(H6420=1,J6420&lt;&gt;""),E6420-J6420,"")</f>
        <v/>
      </c>
      <c r="T6420">
        <f>IF(G6420="","",MONTH(G6420))</f>
        <v/>
      </c>
    </row>
    <row r="6421">
      <c r="A6421" s="24" t="n">
        <v>2020</v>
      </c>
      <c r="B6421" s="24" t="n">
        <v>9</v>
      </c>
      <c r="C6421" s="24" t="n">
        <v>24</v>
      </c>
      <c r="D6421" s="24" t="n">
        <v>12</v>
      </c>
      <c r="E6421" s="24" t="n">
        <v>17.19</v>
      </c>
      <c r="F6421" s="25">
        <f>IF($E6421="","",DATE(IF($A6421="",nominal_year,$A6421),$B6421,$C6421)+($D6421-IF(LEFT(hour_conv,1)="1",1,0))/24)</f>
        <v/>
      </c>
      <c r="G6421" s="26">
        <f>IF(F6421="","",INT(F6421))</f>
        <v/>
      </c>
      <c r="H6421">
        <f>IF(G6421="","",IF(AND(MONTH(G6421)*100+DAY(G6421)&gt;=season_lo,MONTH(G6421)*100+DAY(G6421)&lt;=season_hi),1,0))</f>
        <v/>
      </c>
      <c r="I6421">
        <f>IF(G6421="","",G6421-first_day+1)</f>
        <v/>
      </c>
      <c r="J6421" s="27">
        <f>IF(I6421="","",INDEX(Daily!$J$2:$J$421,I6421))</f>
        <v/>
      </c>
      <c r="K6421" s="27">
        <f>IF(J6421="","",J6421+cat_offset)</f>
        <v/>
      </c>
      <c r="L6421" s="27">
        <f>IF(J6421="","",MAX(0,E6421-J6421)^2)</f>
        <v/>
      </c>
      <c r="M6421" s="27">
        <f>IF(J6421="","",MAX(0,E6421-(J6421+twcdh_off))^2)</f>
        <v/>
      </c>
      <c r="N6421" s="27">
        <f>IF(E6421="","",MAX(0,E6421-swcdh_thr)^2)</f>
        <v/>
      </c>
      <c r="O6421">
        <f>IF(K6421="","",ROUND(E6421-K6421,0))</f>
        <v/>
      </c>
      <c r="P6421">
        <f>IF(O6421="","",IF(O6421&gt;=1,O6421,0))</f>
        <v/>
      </c>
      <c r="Q6421" s="27">
        <f>IF(E6421="","",MAX(0,E6421-22))</f>
        <v/>
      </c>
      <c r="R6421" s="27">
        <f>IF(H6421=1,E6421,"")</f>
        <v/>
      </c>
      <c r="S6421" s="27">
        <f>IF(AND(H6421=1,J6421&lt;&gt;""),E6421-J6421,"")</f>
        <v/>
      </c>
      <c r="T6421">
        <f>IF(G6421="","",MONTH(G6421))</f>
        <v/>
      </c>
    </row>
    <row r="6422">
      <c r="A6422" s="24" t="n">
        <v>2020</v>
      </c>
      <c r="B6422" s="24" t="n">
        <v>9</v>
      </c>
      <c r="C6422" s="24" t="n">
        <v>24</v>
      </c>
      <c r="D6422" s="24" t="n">
        <v>13</v>
      </c>
      <c r="E6422" s="24" t="n">
        <v>18.06</v>
      </c>
      <c r="F6422" s="25">
        <f>IF($E6422="","",DATE(IF($A6422="",nominal_year,$A6422),$B6422,$C6422)+($D6422-IF(LEFT(hour_conv,1)="1",1,0))/24)</f>
        <v/>
      </c>
      <c r="G6422" s="26">
        <f>IF(F6422="","",INT(F6422))</f>
        <v/>
      </c>
      <c r="H6422">
        <f>IF(G6422="","",IF(AND(MONTH(G6422)*100+DAY(G6422)&gt;=season_lo,MONTH(G6422)*100+DAY(G6422)&lt;=season_hi),1,0))</f>
        <v/>
      </c>
      <c r="I6422">
        <f>IF(G6422="","",G6422-first_day+1)</f>
        <v/>
      </c>
      <c r="J6422" s="27">
        <f>IF(I6422="","",INDEX(Daily!$J$2:$J$421,I6422))</f>
        <v/>
      </c>
      <c r="K6422" s="27">
        <f>IF(J6422="","",J6422+cat_offset)</f>
        <v/>
      </c>
      <c r="L6422" s="27">
        <f>IF(J6422="","",MAX(0,E6422-J6422)^2)</f>
        <v/>
      </c>
      <c r="M6422" s="27">
        <f>IF(J6422="","",MAX(0,E6422-(J6422+twcdh_off))^2)</f>
        <v/>
      </c>
      <c r="N6422" s="27">
        <f>IF(E6422="","",MAX(0,E6422-swcdh_thr)^2)</f>
        <v/>
      </c>
      <c r="O6422">
        <f>IF(K6422="","",ROUND(E6422-K6422,0))</f>
        <v/>
      </c>
      <c r="P6422">
        <f>IF(O6422="","",IF(O6422&gt;=1,O6422,0))</f>
        <v/>
      </c>
      <c r="Q6422" s="27">
        <f>IF(E6422="","",MAX(0,E6422-22))</f>
        <v/>
      </c>
      <c r="R6422" s="27">
        <f>IF(H6422=1,E6422,"")</f>
        <v/>
      </c>
      <c r="S6422" s="27">
        <f>IF(AND(H6422=1,J6422&lt;&gt;""),E6422-J6422,"")</f>
        <v/>
      </c>
      <c r="T6422">
        <f>IF(G6422="","",MONTH(G6422))</f>
        <v/>
      </c>
    </row>
    <row r="6423">
      <c r="A6423" s="24" t="n">
        <v>2020</v>
      </c>
      <c r="B6423" s="24" t="n">
        <v>9</v>
      </c>
      <c r="C6423" s="24" t="n">
        <v>24</v>
      </c>
      <c r="D6423" s="24" t="n">
        <v>14</v>
      </c>
      <c r="E6423" s="24" t="n">
        <v>18.26</v>
      </c>
      <c r="F6423" s="25">
        <f>IF($E6423="","",DATE(IF($A6423="",nominal_year,$A6423),$B6423,$C6423)+($D6423-IF(LEFT(hour_conv,1)="1",1,0))/24)</f>
        <v/>
      </c>
      <c r="G6423" s="26">
        <f>IF(F6423="","",INT(F6423))</f>
        <v/>
      </c>
      <c r="H6423">
        <f>IF(G6423="","",IF(AND(MONTH(G6423)*100+DAY(G6423)&gt;=season_lo,MONTH(G6423)*100+DAY(G6423)&lt;=season_hi),1,0))</f>
        <v/>
      </c>
      <c r="I6423">
        <f>IF(G6423="","",G6423-first_day+1)</f>
        <v/>
      </c>
      <c r="J6423" s="27">
        <f>IF(I6423="","",INDEX(Daily!$J$2:$J$421,I6423))</f>
        <v/>
      </c>
      <c r="K6423" s="27">
        <f>IF(J6423="","",J6423+cat_offset)</f>
        <v/>
      </c>
      <c r="L6423" s="27">
        <f>IF(J6423="","",MAX(0,E6423-J6423)^2)</f>
        <v/>
      </c>
      <c r="M6423" s="27">
        <f>IF(J6423="","",MAX(0,E6423-(J6423+twcdh_off))^2)</f>
        <v/>
      </c>
      <c r="N6423" s="27">
        <f>IF(E6423="","",MAX(0,E6423-swcdh_thr)^2)</f>
        <v/>
      </c>
      <c r="O6423">
        <f>IF(K6423="","",ROUND(E6423-K6423,0))</f>
        <v/>
      </c>
      <c r="P6423">
        <f>IF(O6423="","",IF(O6423&gt;=1,O6423,0))</f>
        <v/>
      </c>
      <c r="Q6423" s="27">
        <f>IF(E6423="","",MAX(0,E6423-22))</f>
        <v/>
      </c>
      <c r="R6423" s="27">
        <f>IF(H6423=1,E6423,"")</f>
        <v/>
      </c>
      <c r="S6423" s="27">
        <f>IF(AND(H6423=1,J6423&lt;&gt;""),E6423-J6423,"")</f>
        <v/>
      </c>
      <c r="T6423">
        <f>IF(G6423="","",MONTH(G6423))</f>
        <v/>
      </c>
    </row>
    <row r="6424">
      <c r="A6424" s="24" t="n">
        <v>2020</v>
      </c>
      <c r="B6424" s="24" t="n">
        <v>9</v>
      </c>
      <c r="C6424" s="24" t="n">
        <v>24</v>
      </c>
      <c r="D6424" s="24" t="n">
        <v>15</v>
      </c>
      <c r="E6424" s="24" t="n">
        <v>18.68</v>
      </c>
      <c r="F6424" s="25">
        <f>IF($E6424="","",DATE(IF($A6424="",nominal_year,$A6424),$B6424,$C6424)+($D6424-IF(LEFT(hour_conv,1)="1",1,0))/24)</f>
        <v/>
      </c>
      <c r="G6424" s="26">
        <f>IF(F6424="","",INT(F6424))</f>
        <v/>
      </c>
      <c r="H6424">
        <f>IF(G6424="","",IF(AND(MONTH(G6424)*100+DAY(G6424)&gt;=season_lo,MONTH(G6424)*100+DAY(G6424)&lt;=season_hi),1,0))</f>
        <v/>
      </c>
      <c r="I6424">
        <f>IF(G6424="","",G6424-first_day+1)</f>
        <v/>
      </c>
      <c r="J6424" s="27">
        <f>IF(I6424="","",INDEX(Daily!$J$2:$J$421,I6424))</f>
        <v/>
      </c>
      <c r="K6424" s="27">
        <f>IF(J6424="","",J6424+cat_offset)</f>
        <v/>
      </c>
      <c r="L6424" s="27">
        <f>IF(J6424="","",MAX(0,E6424-J6424)^2)</f>
        <v/>
      </c>
      <c r="M6424" s="27">
        <f>IF(J6424="","",MAX(0,E6424-(J6424+twcdh_off))^2)</f>
        <v/>
      </c>
      <c r="N6424" s="27">
        <f>IF(E6424="","",MAX(0,E6424-swcdh_thr)^2)</f>
        <v/>
      </c>
      <c r="O6424">
        <f>IF(K6424="","",ROUND(E6424-K6424,0))</f>
        <v/>
      </c>
      <c r="P6424">
        <f>IF(O6424="","",IF(O6424&gt;=1,O6424,0))</f>
        <v/>
      </c>
      <c r="Q6424" s="27">
        <f>IF(E6424="","",MAX(0,E6424-22))</f>
        <v/>
      </c>
      <c r="R6424" s="27">
        <f>IF(H6424=1,E6424,"")</f>
        <v/>
      </c>
      <c r="S6424" s="27">
        <f>IF(AND(H6424=1,J6424&lt;&gt;""),E6424-J6424,"")</f>
        <v/>
      </c>
      <c r="T6424">
        <f>IF(G6424="","",MONTH(G6424))</f>
        <v/>
      </c>
    </row>
    <row r="6425">
      <c r="A6425" s="24" t="n">
        <v>2020</v>
      </c>
      <c r="B6425" s="24" t="n">
        <v>9</v>
      </c>
      <c r="C6425" s="24" t="n">
        <v>24</v>
      </c>
      <c r="D6425" s="24" t="n">
        <v>16</v>
      </c>
      <c r="E6425" s="24" t="n">
        <v>19.14</v>
      </c>
      <c r="F6425" s="25">
        <f>IF($E6425="","",DATE(IF($A6425="",nominal_year,$A6425),$B6425,$C6425)+($D6425-IF(LEFT(hour_conv,1)="1",1,0))/24)</f>
        <v/>
      </c>
      <c r="G6425" s="26">
        <f>IF(F6425="","",INT(F6425))</f>
        <v/>
      </c>
      <c r="H6425">
        <f>IF(G6425="","",IF(AND(MONTH(G6425)*100+DAY(G6425)&gt;=season_lo,MONTH(G6425)*100+DAY(G6425)&lt;=season_hi),1,0))</f>
        <v/>
      </c>
      <c r="I6425">
        <f>IF(G6425="","",G6425-first_day+1)</f>
        <v/>
      </c>
      <c r="J6425" s="27">
        <f>IF(I6425="","",INDEX(Daily!$J$2:$J$421,I6425))</f>
        <v/>
      </c>
      <c r="K6425" s="27">
        <f>IF(J6425="","",J6425+cat_offset)</f>
        <v/>
      </c>
      <c r="L6425" s="27">
        <f>IF(J6425="","",MAX(0,E6425-J6425)^2)</f>
        <v/>
      </c>
      <c r="M6425" s="27">
        <f>IF(J6425="","",MAX(0,E6425-(J6425+twcdh_off))^2)</f>
        <v/>
      </c>
      <c r="N6425" s="27">
        <f>IF(E6425="","",MAX(0,E6425-swcdh_thr)^2)</f>
        <v/>
      </c>
      <c r="O6425">
        <f>IF(K6425="","",ROUND(E6425-K6425,0))</f>
        <v/>
      </c>
      <c r="P6425">
        <f>IF(O6425="","",IF(O6425&gt;=1,O6425,0))</f>
        <v/>
      </c>
      <c r="Q6425" s="27">
        <f>IF(E6425="","",MAX(0,E6425-22))</f>
        <v/>
      </c>
      <c r="R6425" s="27">
        <f>IF(H6425=1,E6425,"")</f>
        <v/>
      </c>
      <c r="S6425" s="27">
        <f>IF(AND(H6425=1,J6425&lt;&gt;""),E6425-J6425,"")</f>
        <v/>
      </c>
      <c r="T6425">
        <f>IF(G6425="","",MONTH(G6425))</f>
        <v/>
      </c>
    </row>
    <row r="6426">
      <c r="A6426" s="24" t="n">
        <v>2020</v>
      </c>
      <c r="B6426" s="24" t="n">
        <v>9</v>
      </c>
      <c r="C6426" s="24" t="n">
        <v>24</v>
      </c>
      <c r="D6426" s="24" t="n">
        <v>17</v>
      </c>
      <c r="E6426" s="24" t="n">
        <v>18.63</v>
      </c>
      <c r="F6426" s="25">
        <f>IF($E6426="","",DATE(IF($A6426="",nominal_year,$A6426),$B6426,$C6426)+($D6426-IF(LEFT(hour_conv,1)="1",1,0))/24)</f>
        <v/>
      </c>
      <c r="G6426" s="26">
        <f>IF(F6426="","",INT(F6426))</f>
        <v/>
      </c>
      <c r="H6426">
        <f>IF(G6426="","",IF(AND(MONTH(G6426)*100+DAY(G6426)&gt;=season_lo,MONTH(G6426)*100+DAY(G6426)&lt;=season_hi),1,0))</f>
        <v/>
      </c>
      <c r="I6426">
        <f>IF(G6426="","",G6426-first_day+1)</f>
        <v/>
      </c>
      <c r="J6426" s="27">
        <f>IF(I6426="","",INDEX(Daily!$J$2:$J$421,I6426))</f>
        <v/>
      </c>
      <c r="K6426" s="27">
        <f>IF(J6426="","",J6426+cat_offset)</f>
        <v/>
      </c>
      <c r="L6426" s="27">
        <f>IF(J6426="","",MAX(0,E6426-J6426)^2)</f>
        <v/>
      </c>
      <c r="M6426" s="27">
        <f>IF(J6426="","",MAX(0,E6426-(J6426+twcdh_off))^2)</f>
        <v/>
      </c>
      <c r="N6426" s="27">
        <f>IF(E6426="","",MAX(0,E6426-swcdh_thr)^2)</f>
        <v/>
      </c>
      <c r="O6426">
        <f>IF(K6426="","",ROUND(E6426-K6426,0))</f>
        <v/>
      </c>
      <c r="P6426">
        <f>IF(O6426="","",IF(O6426&gt;=1,O6426,0))</f>
        <v/>
      </c>
      <c r="Q6426" s="27">
        <f>IF(E6426="","",MAX(0,E6426-22))</f>
        <v/>
      </c>
      <c r="R6426" s="27">
        <f>IF(H6426=1,E6426,"")</f>
        <v/>
      </c>
      <c r="S6426" s="27">
        <f>IF(AND(H6426=1,J6426&lt;&gt;""),E6426-J6426,"")</f>
        <v/>
      </c>
      <c r="T6426">
        <f>IF(G6426="","",MONTH(G6426))</f>
        <v/>
      </c>
    </row>
    <row r="6427">
      <c r="A6427" s="24" t="n">
        <v>2020</v>
      </c>
      <c r="B6427" s="24" t="n">
        <v>9</v>
      </c>
      <c r="C6427" s="24" t="n">
        <v>24</v>
      </c>
      <c r="D6427" s="24" t="n">
        <v>18</v>
      </c>
      <c r="E6427" s="24" t="n">
        <v>17.99</v>
      </c>
      <c r="F6427" s="25">
        <f>IF($E6427="","",DATE(IF($A6427="",nominal_year,$A6427),$B6427,$C6427)+($D6427-IF(LEFT(hour_conv,1)="1",1,0))/24)</f>
        <v/>
      </c>
      <c r="G6427" s="26">
        <f>IF(F6427="","",INT(F6427))</f>
        <v/>
      </c>
      <c r="H6427">
        <f>IF(G6427="","",IF(AND(MONTH(G6427)*100+DAY(G6427)&gt;=season_lo,MONTH(G6427)*100+DAY(G6427)&lt;=season_hi),1,0))</f>
        <v/>
      </c>
      <c r="I6427">
        <f>IF(G6427="","",G6427-first_day+1)</f>
        <v/>
      </c>
      <c r="J6427" s="27">
        <f>IF(I6427="","",INDEX(Daily!$J$2:$J$421,I6427))</f>
        <v/>
      </c>
      <c r="K6427" s="27">
        <f>IF(J6427="","",J6427+cat_offset)</f>
        <v/>
      </c>
      <c r="L6427" s="27">
        <f>IF(J6427="","",MAX(0,E6427-J6427)^2)</f>
        <v/>
      </c>
      <c r="M6427" s="27">
        <f>IF(J6427="","",MAX(0,E6427-(J6427+twcdh_off))^2)</f>
        <v/>
      </c>
      <c r="N6427" s="27">
        <f>IF(E6427="","",MAX(0,E6427-swcdh_thr)^2)</f>
        <v/>
      </c>
      <c r="O6427">
        <f>IF(K6427="","",ROUND(E6427-K6427,0))</f>
        <v/>
      </c>
      <c r="P6427">
        <f>IF(O6427="","",IF(O6427&gt;=1,O6427,0))</f>
        <v/>
      </c>
      <c r="Q6427" s="27">
        <f>IF(E6427="","",MAX(0,E6427-22))</f>
        <v/>
      </c>
      <c r="R6427" s="27">
        <f>IF(H6427=1,E6427,"")</f>
        <v/>
      </c>
      <c r="S6427" s="27">
        <f>IF(AND(H6427=1,J6427&lt;&gt;""),E6427-J6427,"")</f>
        <v/>
      </c>
      <c r="T6427">
        <f>IF(G6427="","",MONTH(G6427))</f>
        <v/>
      </c>
    </row>
    <row r="6428">
      <c r="A6428" s="24" t="n">
        <v>2020</v>
      </c>
      <c r="B6428" s="24" t="n">
        <v>9</v>
      </c>
      <c r="C6428" s="24" t="n">
        <v>24</v>
      </c>
      <c r="D6428" s="24" t="n">
        <v>19</v>
      </c>
      <c r="E6428" s="24" t="n">
        <v>17.82</v>
      </c>
      <c r="F6428" s="25">
        <f>IF($E6428="","",DATE(IF($A6428="",nominal_year,$A6428),$B6428,$C6428)+($D6428-IF(LEFT(hour_conv,1)="1",1,0))/24)</f>
        <v/>
      </c>
      <c r="G6428" s="26">
        <f>IF(F6428="","",INT(F6428))</f>
        <v/>
      </c>
      <c r="H6428">
        <f>IF(G6428="","",IF(AND(MONTH(G6428)*100+DAY(G6428)&gt;=season_lo,MONTH(G6428)*100+DAY(G6428)&lt;=season_hi),1,0))</f>
        <v/>
      </c>
      <c r="I6428">
        <f>IF(G6428="","",G6428-first_day+1)</f>
        <v/>
      </c>
      <c r="J6428" s="27">
        <f>IF(I6428="","",INDEX(Daily!$J$2:$J$421,I6428))</f>
        <v/>
      </c>
      <c r="K6428" s="27">
        <f>IF(J6428="","",J6428+cat_offset)</f>
        <v/>
      </c>
      <c r="L6428" s="27">
        <f>IF(J6428="","",MAX(0,E6428-J6428)^2)</f>
        <v/>
      </c>
      <c r="M6428" s="27">
        <f>IF(J6428="","",MAX(0,E6428-(J6428+twcdh_off))^2)</f>
        <v/>
      </c>
      <c r="N6428" s="27">
        <f>IF(E6428="","",MAX(0,E6428-swcdh_thr)^2)</f>
        <v/>
      </c>
      <c r="O6428">
        <f>IF(K6428="","",ROUND(E6428-K6428,0))</f>
        <v/>
      </c>
      <c r="P6428">
        <f>IF(O6428="","",IF(O6428&gt;=1,O6428,0))</f>
        <v/>
      </c>
      <c r="Q6428" s="27">
        <f>IF(E6428="","",MAX(0,E6428-22))</f>
        <v/>
      </c>
      <c r="R6428" s="27">
        <f>IF(H6428=1,E6428,"")</f>
        <v/>
      </c>
      <c r="S6428" s="27">
        <f>IF(AND(H6428=1,J6428&lt;&gt;""),E6428-J6428,"")</f>
        <v/>
      </c>
      <c r="T6428">
        <f>IF(G6428="","",MONTH(G6428))</f>
        <v/>
      </c>
    </row>
    <row r="6429">
      <c r="A6429" s="24" t="n">
        <v>2020</v>
      </c>
      <c r="B6429" s="24" t="n">
        <v>9</v>
      </c>
      <c r="C6429" s="24" t="n">
        <v>24</v>
      </c>
      <c r="D6429" s="24" t="n">
        <v>20</v>
      </c>
      <c r="E6429" s="24" t="n">
        <v>17.38</v>
      </c>
      <c r="F6429" s="25">
        <f>IF($E6429="","",DATE(IF($A6429="",nominal_year,$A6429),$B6429,$C6429)+($D6429-IF(LEFT(hour_conv,1)="1",1,0))/24)</f>
        <v/>
      </c>
      <c r="G6429" s="26">
        <f>IF(F6429="","",INT(F6429))</f>
        <v/>
      </c>
      <c r="H6429">
        <f>IF(G6429="","",IF(AND(MONTH(G6429)*100+DAY(G6429)&gt;=season_lo,MONTH(G6429)*100+DAY(G6429)&lt;=season_hi),1,0))</f>
        <v/>
      </c>
      <c r="I6429">
        <f>IF(G6429="","",G6429-first_day+1)</f>
        <v/>
      </c>
      <c r="J6429" s="27">
        <f>IF(I6429="","",INDEX(Daily!$J$2:$J$421,I6429))</f>
        <v/>
      </c>
      <c r="K6429" s="27">
        <f>IF(J6429="","",J6429+cat_offset)</f>
        <v/>
      </c>
      <c r="L6429" s="27">
        <f>IF(J6429="","",MAX(0,E6429-J6429)^2)</f>
        <v/>
      </c>
      <c r="M6429" s="27">
        <f>IF(J6429="","",MAX(0,E6429-(J6429+twcdh_off))^2)</f>
        <v/>
      </c>
      <c r="N6429" s="27">
        <f>IF(E6429="","",MAX(0,E6429-swcdh_thr)^2)</f>
        <v/>
      </c>
      <c r="O6429">
        <f>IF(K6429="","",ROUND(E6429-K6429,0))</f>
        <v/>
      </c>
      <c r="P6429">
        <f>IF(O6429="","",IF(O6429&gt;=1,O6429,0))</f>
        <v/>
      </c>
      <c r="Q6429" s="27">
        <f>IF(E6429="","",MAX(0,E6429-22))</f>
        <v/>
      </c>
      <c r="R6429" s="27">
        <f>IF(H6429=1,E6429,"")</f>
        <v/>
      </c>
      <c r="S6429" s="27">
        <f>IF(AND(H6429=1,J6429&lt;&gt;""),E6429-J6429,"")</f>
        <v/>
      </c>
      <c r="T6429">
        <f>IF(G6429="","",MONTH(G6429))</f>
        <v/>
      </c>
    </row>
    <row r="6430">
      <c r="A6430" s="24" t="n">
        <v>2020</v>
      </c>
      <c r="B6430" s="24" t="n">
        <v>9</v>
      </c>
      <c r="C6430" s="24" t="n">
        <v>24</v>
      </c>
      <c r="D6430" s="24" t="n">
        <v>21</v>
      </c>
      <c r="E6430" s="24" t="n">
        <v>15.69</v>
      </c>
      <c r="F6430" s="25">
        <f>IF($E6430="","",DATE(IF($A6430="",nominal_year,$A6430),$B6430,$C6430)+($D6430-IF(LEFT(hour_conv,1)="1",1,0))/24)</f>
        <v/>
      </c>
      <c r="G6430" s="26">
        <f>IF(F6430="","",INT(F6430))</f>
        <v/>
      </c>
      <c r="H6430">
        <f>IF(G6430="","",IF(AND(MONTH(G6430)*100+DAY(G6430)&gt;=season_lo,MONTH(G6430)*100+DAY(G6430)&lt;=season_hi),1,0))</f>
        <v/>
      </c>
      <c r="I6430">
        <f>IF(G6430="","",G6430-first_day+1)</f>
        <v/>
      </c>
      <c r="J6430" s="27">
        <f>IF(I6430="","",INDEX(Daily!$J$2:$J$421,I6430))</f>
        <v/>
      </c>
      <c r="K6430" s="27">
        <f>IF(J6430="","",J6430+cat_offset)</f>
        <v/>
      </c>
      <c r="L6430" s="27">
        <f>IF(J6430="","",MAX(0,E6430-J6430)^2)</f>
        <v/>
      </c>
      <c r="M6430" s="27">
        <f>IF(J6430="","",MAX(0,E6430-(J6430+twcdh_off))^2)</f>
        <v/>
      </c>
      <c r="N6430" s="27">
        <f>IF(E6430="","",MAX(0,E6430-swcdh_thr)^2)</f>
        <v/>
      </c>
      <c r="O6430">
        <f>IF(K6430="","",ROUND(E6430-K6430,0))</f>
        <v/>
      </c>
      <c r="P6430">
        <f>IF(O6430="","",IF(O6430&gt;=1,O6430,0))</f>
        <v/>
      </c>
      <c r="Q6430" s="27">
        <f>IF(E6430="","",MAX(0,E6430-22))</f>
        <v/>
      </c>
      <c r="R6430" s="27">
        <f>IF(H6430=1,E6430,"")</f>
        <v/>
      </c>
      <c r="S6430" s="27">
        <f>IF(AND(H6430=1,J6430&lt;&gt;""),E6430-J6430,"")</f>
        <v/>
      </c>
      <c r="T6430">
        <f>IF(G6430="","",MONTH(G6430))</f>
        <v/>
      </c>
    </row>
    <row r="6431">
      <c r="A6431" s="24" t="n">
        <v>2020</v>
      </c>
      <c r="B6431" s="24" t="n">
        <v>9</v>
      </c>
      <c r="C6431" s="24" t="n">
        <v>24</v>
      </c>
      <c r="D6431" s="24" t="n">
        <v>22</v>
      </c>
      <c r="E6431" s="24" t="n">
        <v>15.52</v>
      </c>
      <c r="F6431" s="25">
        <f>IF($E6431="","",DATE(IF($A6431="",nominal_year,$A6431),$B6431,$C6431)+($D6431-IF(LEFT(hour_conv,1)="1",1,0))/24)</f>
        <v/>
      </c>
      <c r="G6431" s="26">
        <f>IF(F6431="","",INT(F6431))</f>
        <v/>
      </c>
      <c r="H6431">
        <f>IF(G6431="","",IF(AND(MONTH(G6431)*100+DAY(G6431)&gt;=season_lo,MONTH(G6431)*100+DAY(G6431)&lt;=season_hi),1,0))</f>
        <v/>
      </c>
      <c r="I6431">
        <f>IF(G6431="","",G6431-first_day+1)</f>
        <v/>
      </c>
      <c r="J6431" s="27">
        <f>IF(I6431="","",INDEX(Daily!$J$2:$J$421,I6431))</f>
        <v/>
      </c>
      <c r="K6431" s="27">
        <f>IF(J6431="","",J6431+cat_offset)</f>
        <v/>
      </c>
      <c r="L6431" s="27">
        <f>IF(J6431="","",MAX(0,E6431-J6431)^2)</f>
        <v/>
      </c>
      <c r="M6431" s="27">
        <f>IF(J6431="","",MAX(0,E6431-(J6431+twcdh_off))^2)</f>
        <v/>
      </c>
      <c r="N6431" s="27">
        <f>IF(E6431="","",MAX(0,E6431-swcdh_thr)^2)</f>
        <v/>
      </c>
      <c r="O6431">
        <f>IF(K6431="","",ROUND(E6431-K6431,0))</f>
        <v/>
      </c>
      <c r="P6431">
        <f>IF(O6431="","",IF(O6431&gt;=1,O6431,0))</f>
        <v/>
      </c>
      <c r="Q6431" s="27">
        <f>IF(E6431="","",MAX(0,E6431-22))</f>
        <v/>
      </c>
      <c r="R6431" s="27">
        <f>IF(H6431=1,E6431,"")</f>
        <v/>
      </c>
      <c r="S6431" s="27">
        <f>IF(AND(H6431=1,J6431&lt;&gt;""),E6431-J6431,"")</f>
        <v/>
      </c>
      <c r="T6431">
        <f>IF(G6431="","",MONTH(G6431))</f>
        <v/>
      </c>
    </row>
    <row r="6432">
      <c r="A6432" s="24" t="n">
        <v>2020</v>
      </c>
      <c r="B6432" s="24" t="n">
        <v>9</v>
      </c>
      <c r="C6432" s="24" t="n">
        <v>24</v>
      </c>
      <c r="D6432" s="24" t="n">
        <v>23</v>
      </c>
      <c r="E6432" s="24" t="n">
        <v>14.38</v>
      </c>
      <c r="F6432" s="25">
        <f>IF($E6432="","",DATE(IF($A6432="",nominal_year,$A6432),$B6432,$C6432)+($D6432-IF(LEFT(hour_conv,1)="1",1,0))/24)</f>
        <v/>
      </c>
      <c r="G6432" s="26">
        <f>IF(F6432="","",INT(F6432))</f>
        <v/>
      </c>
      <c r="H6432">
        <f>IF(G6432="","",IF(AND(MONTH(G6432)*100+DAY(G6432)&gt;=season_lo,MONTH(G6432)*100+DAY(G6432)&lt;=season_hi),1,0))</f>
        <v/>
      </c>
      <c r="I6432">
        <f>IF(G6432="","",G6432-first_day+1)</f>
        <v/>
      </c>
      <c r="J6432" s="27">
        <f>IF(I6432="","",INDEX(Daily!$J$2:$J$421,I6432))</f>
        <v/>
      </c>
      <c r="K6432" s="27">
        <f>IF(J6432="","",J6432+cat_offset)</f>
        <v/>
      </c>
      <c r="L6432" s="27">
        <f>IF(J6432="","",MAX(0,E6432-J6432)^2)</f>
        <v/>
      </c>
      <c r="M6432" s="27">
        <f>IF(J6432="","",MAX(0,E6432-(J6432+twcdh_off))^2)</f>
        <v/>
      </c>
      <c r="N6432" s="27">
        <f>IF(E6432="","",MAX(0,E6432-swcdh_thr)^2)</f>
        <v/>
      </c>
      <c r="O6432">
        <f>IF(K6432="","",ROUND(E6432-K6432,0))</f>
        <v/>
      </c>
      <c r="P6432">
        <f>IF(O6432="","",IF(O6432&gt;=1,O6432,0))</f>
        <v/>
      </c>
      <c r="Q6432" s="27">
        <f>IF(E6432="","",MAX(0,E6432-22))</f>
        <v/>
      </c>
      <c r="R6432" s="27">
        <f>IF(H6432=1,E6432,"")</f>
        <v/>
      </c>
      <c r="S6432" s="27">
        <f>IF(AND(H6432=1,J6432&lt;&gt;""),E6432-J6432,"")</f>
        <v/>
      </c>
      <c r="T6432">
        <f>IF(G6432="","",MONTH(G6432))</f>
        <v/>
      </c>
    </row>
    <row r="6433">
      <c r="A6433" s="24" t="n">
        <v>2020</v>
      </c>
      <c r="B6433" s="24" t="n">
        <v>9</v>
      </c>
      <c r="C6433" s="24" t="n">
        <v>24</v>
      </c>
      <c r="D6433" s="24" t="n">
        <v>24</v>
      </c>
      <c r="E6433" s="24" t="n">
        <v>12.84</v>
      </c>
      <c r="F6433" s="25">
        <f>IF($E6433="","",DATE(IF($A6433="",nominal_year,$A6433),$B6433,$C6433)+($D6433-IF(LEFT(hour_conv,1)="1",1,0))/24)</f>
        <v/>
      </c>
      <c r="G6433" s="26">
        <f>IF(F6433="","",INT(F6433))</f>
        <v/>
      </c>
      <c r="H6433">
        <f>IF(G6433="","",IF(AND(MONTH(G6433)*100+DAY(G6433)&gt;=season_lo,MONTH(G6433)*100+DAY(G6433)&lt;=season_hi),1,0))</f>
        <v/>
      </c>
      <c r="I6433">
        <f>IF(G6433="","",G6433-first_day+1)</f>
        <v/>
      </c>
      <c r="J6433" s="27">
        <f>IF(I6433="","",INDEX(Daily!$J$2:$J$421,I6433))</f>
        <v/>
      </c>
      <c r="K6433" s="27">
        <f>IF(J6433="","",J6433+cat_offset)</f>
        <v/>
      </c>
      <c r="L6433" s="27">
        <f>IF(J6433="","",MAX(0,E6433-J6433)^2)</f>
        <v/>
      </c>
      <c r="M6433" s="27">
        <f>IF(J6433="","",MAX(0,E6433-(J6433+twcdh_off))^2)</f>
        <v/>
      </c>
      <c r="N6433" s="27">
        <f>IF(E6433="","",MAX(0,E6433-swcdh_thr)^2)</f>
        <v/>
      </c>
      <c r="O6433">
        <f>IF(K6433="","",ROUND(E6433-K6433,0))</f>
        <v/>
      </c>
      <c r="P6433">
        <f>IF(O6433="","",IF(O6433&gt;=1,O6433,0))</f>
        <v/>
      </c>
      <c r="Q6433" s="27">
        <f>IF(E6433="","",MAX(0,E6433-22))</f>
        <v/>
      </c>
      <c r="R6433" s="27">
        <f>IF(H6433=1,E6433,"")</f>
        <v/>
      </c>
      <c r="S6433" s="27">
        <f>IF(AND(H6433=1,J6433&lt;&gt;""),E6433-J6433,"")</f>
        <v/>
      </c>
      <c r="T6433">
        <f>IF(G6433="","",MONTH(G6433))</f>
        <v/>
      </c>
    </row>
    <row r="6434">
      <c r="A6434" s="24" t="n">
        <v>2020</v>
      </c>
      <c r="B6434" s="24" t="n">
        <v>9</v>
      </c>
      <c r="C6434" s="24" t="n">
        <v>25</v>
      </c>
      <c r="D6434" s="24" t="n">
        <v>1</v>
      </c>
      <c r="E6434" s="24" t="n">
        <v>12.03</v>
      </c>
      <c r="F6434" s="25">
        <f>IF($E6434="","",DATE(IF($A6434="",nominal_year,$A6434),$B6434,$C6434)+($D6434-IF(LEFT(hour_conv,1)="1",1,0))/24)</f>
        <v/>
      </c>
      <c r="G6434" s="26">
        <f>IF(F6434="","",INT(F6434))</f>
        <v/>
      </c>
      <c r="H6434">
        <f>IF(G6434="","",IF(AND(MONTH(G6434)*100+DAY(G6434)&gt;=season_lo,MONTH(G6434)*100+DAY(G6434)&lt;=season_hi),1,0))</f>
        <v/>
      </c>
      <c r="I6434">
        <f>IF(G6434="","",G6434-first_day+1)</f>
        <v/>
      </c>
      <c r="J6434" s="27">
        <f>IF(I6434="","",INDEX(Daily!$J$2:$J$421,I6434))</f>
        <v/>
      </c>
      <c r="K6434" s="27">
        <f>IF(J6434="","",J6434+cat_offset)</f>
        <v/>
      </c>
      <c r="L6434" s="27">
        <f>IF(J6434="","",MAX(0,E6434-J6434)^2)</f>
        <v/>
      </c>
      <c r="M6434" s="27">
        <f>IF(J6434="","",MAX(0,E6434-(J6434+twcdh_off))^2)</f>
        <v/>
      </c>
      <c r="N6434" s="27">
        <f>IF(E6434="","",MAX(0,E6434-swcdh_thr)^2)</f>
        <v/>
      </c>
      <c r="O6434">
        <f>IF(K6434="","",ROUND(E6434-K6434,0))</f>
        <v/>
      </c>
      <c r="P6434">
        <f>IF(O6434="","",IF(O6434&gt;=1,O6434,0))</f>
        <v/>
      </c>
      <c r="Q6434" s="27">
        <f>IF(E6434="","",MAX(0,E6434-22))</f>
        <v/>
      </c>
      <c r="R6434" s="27">
        <f>IF(H6434=1,E6434,"")</f>
        <v/>
      </c>
      <c r="S6434" s="27">
        <f>IF(AND(H6434=1,J6434&lt;&gt;""),E6434-J6434,"")</f>
        <v/>
      </c>
      <c r="T6434">
        <f>IF(G6434="","",MONTH(G6434))</f>
        <v/>
      </c>
    </row>
    <row r="6435">
      <c r="A6435" s="24" t="n">
        <v>2020</v>
      </c>
      <c r="B6435" s="24" t="n">
        <v>9</v>
      </c>
      <c r="C6435" s="24" t="n">
        <v>25</v>
      </c>
      <c r="D6435" s="24" t="n">
        <v>2</v>
      </c>
      <c r="E6435" s="24" t="n">
        <v>11.4</v>
      </c>
      <c r="F6435" s="25">
        <f>IF($E6435="","",DATE(IF($A6435="",nominal_year,$A6435),$B6435,$C6435)+($D6435-IF(LEFT(hour_conv,1)="1",1,0))/24)</f>
        <v/>
      </c>
      <c r="G6435" s="26">
        <f>IF(F6435="","",INT(F6435))</f>
        <v/>
      </c>
      <c r="H6435">
        <f>IF(G6435="","",IF(AND(MONTH(G6435)*100+DAY(G6435)&gt;=season_lo,MONTH(G6435)*100+DAY(G6435)&lt;=season_hi),1,0))</f>
        <v/>
      </c>
      <c r="I6435">
        <f>IF(G6435="","",G6435-first_day+1)</f>
        <v/>
      </c>
      <c r="J6435" s="27">
        <f>IF(I6435="","",INDEX(Daily!$J$2:$J$421,I6435))</f>
        <v/>
      </c>
      <c r="K6435" s="27">
        <f>IF(J6435="","",J6435+cat_offset)</f>
        <v/>
      </c>
      <c r="L6435" s="27">
        <f>IF(J6435="","",MAX(0,E6435-J6435)^2)</f>
        <v/>
      </c>
      <c r="M6435" s="27">
        <f>IF(J6435="","",MAX(0,E6435-(J6435+twcdh_off))^2)</f>
        <v/>
      </c>
      <c r="N6435" s="27">
        <f>IF(E6435="","",MAX(0,E6435-swcdh_thr)^2)</f>
        <v/>
      </c>
      <c r="O6435">
        <f>IF(K6435="","",ROUND(E6435-K6435,0))</f>
        <v/>
      </c>
      <c r="P6435">
        <f>IF(O6435="","",IF(O6435&gt;=1,O6435,0))</f>
        <v/>
      </c>
      <c r="Q6435" s="27">
        <f>IF(E6435="","",MAX(0,E6435-22))</f>
        <v/>
      </c>
      <c r="R6435" s="27">
        <f>IF(H6435=1,E6435,"")</f>
        <v/>
      </c>
      <c r="S6435" s="27">
        <f>IF(AND(H6435=1,J6435&lt;&gt;""),E6435-J6435,"")</f>
        <v/>
      </c>
      <c r="T6435">
        <f>IF(G6435="","",MONTH(G6435))</f>
        <v/>
      </c>
    </row>
    <row r="6436">
      <c r="A6436" s="24" t="n">
        <v>2020</v>
      </c>
      <c r="B6436" s="24" t="n">
        <v>9</v>
      </c>
      <c r="C6436" s="24" t="n">
        <v>25</v>
      </c>
      <c r="D6436" s="24" t="n">
        <v>3</v>
      </c>
      <c r="E6436" s="24" t="n">
        <v>11.28</v>
      </c>
      <c r="F6436" s="25">
        <f>IF($E6436="","",DATE(IF($A6436="",nominal_year,$A6436),$B6436,$C6436)+($D6436-IF(LEFT(hour_conv,1)="1",1,0))/24)</f>
        <v/>
      </c>
      <c r="G6436" s="26">
        <f>IF(F6436="","",INT(F6436))</f>
        <v/>
      </c>
      <c r="H6436">
        <f>IF(G6436="","",IF(AND(MONTH(G6436)*100+DAY(G6436)&gt;=season_lo,MONTH(G6436)*100+DAY(G6436)&lt;=season_hi),1,0))</f>
        <v/>
      </c>
      <c r="I6436">
        <f>IF(G6436="","",G6436-first_day+1)</f>
        <v/>
      </c>
      <c r="J6436" s="27">
        <f>IF(I6436="","",INDEX(Daily!$J$2:$J$421,I6436))</f>
        <v/>
      </c>
      <c r="K6436" s="27">
        <f>IF(J6436="","",J6436+cat_offset)</f>
        <v/>
      </c>
      <c r="L6436" s="27">
        <f>IF(J6436="","",MAX(0,E6436-J6436)^2)</f>
        <v/>
      </c>
      <c r="M6436" s="27">
        <f>IF(J6436="","",MAX(0,E6436-(J6436+twcdh_off))^2)</f>
        <v/>
      </c>
      <c r="N6436" s="27">
        <f>IF(E6436="","",MAX(0,E6436-swcdh_thr)^2)</f>
        <v/>
      </c>
      <c r="O6436">
        <f>IF(K6436="","",ROUND(E6436-K6436,0))</f>
        <v/>
      </c>
      <c r="P6436">
        <f>IF(O6436="","",IF(O6436&gt;=1,O6436,0))</f>
        <v/>
      </c>
      <c r="Q6436" s="27">
        <f>IF(E6436="","",MAX(0,E6436-22))</f>
        <v/>
      </c>
      <c r="R6436" s="27">
        <f>IF(H6436=1,E6436,"")</f>
        <v/>
      </c>
      <c r="S6436" s="27">
        <f>IF(AND(H6436=1,J6436&lt;&gt;""),E6436-J6436,"")</f>
        <v/>
      </c>
      <c r="T6436">
        <f>IF(G6436="","",MONTH(G6436))</f>
        <v/>
      </c>
    </row>
    <row r="6437">
      <c r="A6437" s="24" t="n">
        <v>2020</v>
      </c>
      <c r="B6437" s="24" t="n">
        <v>9</v>
      </c>
      <c r="C6437" s="24" t="n">
        <v>25</v>
      </c>
      <c r="D6437" s="24" t="n">
        <v>4</v>
      </c>
      <c r="E6437" s="24" t="n">
        <v>11.16</v>
      </c>
      <c r="F6437" s="25">
        <f>IF($E6437="","",DATE(IF($A6437="",nominal_year,$A6437),$B6437,$C6437)+($D6437-IF(LEFT(hour_conv,1)="1",1,0))/24)</f>
        <v/>
      </c>
      <c r="G6437" s="26">
        <f>IF(F6437="","",INT(F6437))</f>
        <v/>
      </c>
      <c r="H6437">
        <f>IF(G6437="","",IF(AND(MONTH(G6437)*100+DAY(G6437)&gt;=season_lo,MONTH(G6437)*100+DAY(G6437)&lt;=season_hi),1,0))</f>
        <v/>
      </c>
      <c r="I6437">
        <f>IF(G6437="","",G6437-first_day+1)</f>
        <v/>
      </c>
      <c r="J6437" s="27">
        <f>IF(I6437="","",INDEX(Daily!$J$2:$J$421,I6437))</f>
        <v/>
      </c>
      <c r="K6437" s="27">
        <f>IF(J6437="","",J6437+cat_offset)</f>
        <v/>
      </c>
      <c r="L6437" s="27">
        <f>IF(J6437="","",MAX(0,E6437-J6437)^2)</f>
        <v/>
      </c>
      <c r="M6437" s="27">
        <f>IF(J6437="","",MAX(0,E6437-(J6437+twcdh_off))^2)</f>
        <v/>
      </c>
      <c r="N6437" s="27">
        <f>IF(E6437="","",MAX(0,E6437-swcdh_thr)^2)</f>
        <v/>
      </c>
      <c r="O6437">
        <f>IF(K6437="","",ROUND(E6437-K6437,0))</f>
        <v/>
      </c>
      <c r="P6437">
        <f>IF(O6437="","",IF(O6437&gt;=1,O6437,0))</f>
        <v/>
      </c>
      <c r="Q6437" s="27">
        <f>IF(E6437="","",MAX(0,E6437-22))</f>
        <v/>
      </c>
      <c r="R6437" s="27">
        <f>IF(H6437=1,E6437,"")</f>
        <v/>
      </c>
      <c r="S6437" s="27">
        <f>IF(AND(H6437=1,J6437&lt;&gt;""),E6437-J6437,"")</f>
        <v/>
      </c>
      <c r="T6437">
        <f>IF(G6437="","",MONTH(G6437))</f>
        <v/>
      </c>
    </row>
    <row r="6438">
      <c r="A6438" s="24" t="n">
        <v>2020</v>
      </c>
      <c r="B6438" s="24" t="n">
        <v>9</v>
      </c>
      <c r="C6438" s="24" t="n">
        <v>25</v>
      </c>
      <c r="D6438" s="24" t="n">
        <v>5</v>
      </c>
      <c r="E6438" s="24" t="n">
        <v>10.51</v>
      </c>
      <c r="F6438" s="25">
        <f>IF($E6438="","",DATE(IF($A6438="",nominal_year,$A6438),$B6438,$C6438)+($D6438-IF(LEFT(hour_conv,1)="1",1,0))/24)</f>
        <v/>
      </c>
      <c r="G6438" s="26">
        <f>IF(F6438="","",INT(F6438))</f>
        <v/>
      </c>
      <c r="H6438">
        <f>IF(G6438="","",IF(AND(MONTH(G6438)*100+DAY(G6438)&gt;=season_lo,MONTH(G6438)*100+DAY(G6438)&lt;=season_hi),1,0))</f>
        <v/>
      </c>
      <c r="I6438">
        <f>IF(G6438="","",G6438-first_day+1)</f>
        <v/>
      </c>
      <c r="J6438" s="27">
        <f>IF(I6438="","",INDEX(Daily!$J$2:$J$421,I6438))</f>
        <v/>
      </c>
      <c r="K6438" s="27">
        <f>IF(J6438="","",J6438+cat_offset)</f>
        <v/>
      </c>
      <c r="L6438" s="27">
        <f>IF(J6438="","",MAX(0,E6438-J6438)^2)</f>
        <v/>
      </c>
      <c r="M6438" s="27">
        <f>IF(J6438="","",MAX(0,E6438-(J6438+twcdh_off))^2)</f>
        <v/>
      </c>
      <c r="N6438" s="27">
        <f>IF(E6438="","",MAX(0,E6438-swcdh_thr)^2)</f>
        <v/>
      </c>
      <c r="O6438">
        <f>IF(K6438="","",ROUND(E6438-K6438,0))</f>
        <v/>
      </c>
      <c r="P6438">
        <f>IF(O6438="","",IF(O6438&gt;=1,O6438,0))</f>
        <v/>
      </c>
      <c r="Q6438" s="27">
        <f>IF(E6438="","",MAX(0,E6438-22))</f>
        <v/>
      </c>
      <c r="R6438" s="27">
        <f>IF(H6438=1,E6438,"")</f>
        <v/>
      </c>
      <c r="S6438" s="27">
        <f>IF(AND(H6438=1,J6438&lt;&gt;""),E6438-J6438,"")</f>
        <v/>
      </c>
      <c r="T6438">
        <f>IF(G6438="","",MONTH(G6438))</f>
        <v/>
      </c>
    </row>
    <row r="6439">
      <c r="A6439" s="24" t="n">
        <v>2020</v>
      </c>
      <c r="B6439" s="24" t="n">
        <v>9</v>
      </c>
      <c r="C6439" s="24" t="n">
        <v>25</v>
      </c>
      <c r="D6439" s="24" t="n">
        <v>6</v>
      </c>
      <c r="E6439" s="24" t="n">
        <v>10.87</v>
      </c>
      <c r="F6439" s="25">
        <f>IF($E6439="","",DATE(IF($A6439="",nominal_year,$A6439),$B6439,$C6439)+($D6439-IF(LEFT(hour_conv,1)="1",1,0))/24)</f>
        <v/>
      </c>
      <c r="G6439" s="26">
        <f>IF(F6439="","",INT(F6439))</f>
        <v/>
      </c>
      <c r="H6439">
        <f>IF(G6439="","",IF(AND(MONTH(G6439)*100+DAY(G6439)&gt;=season_lo,MONTH(G6439)*100+DAY(G6439)&lt;=season_hi),1,0))</f>
        <v/>
      </c>
      <c r="I6439">
        <f>IF(G6439="","",G6439-first_day+1)</f>
        <v/>
      </c>
      <c r="J6439" s="27">
        <f>IF(I6439="","",INDEX(Daily!$J$2:$J$421,I6439))</f>
        <v/>
      </c>
      <c r="K6439" s="27">
        <f>IF(J6439="","",J6439+cat_offset)</f>
        <v/>
      </c>
      <c r="L6439" s="27">
        <f>IF(J6439="","",MAX(0,E6439-J6439)^2)</f>
        <v/>
      </c>
      <c r="M6439" s="27">
        <f>IF(J6439="","",MAX(0,E6439-(J6439+twcdh_off))^2)</f>
        <v/>
      </c>
      <c r="N6439" s="27">
        <f>IF(E6439="","",MAX(0,E6439-swcdh_thr)^2)</f>
        <v/>
      </c>
      <c r="O6439">
        <f>IF(K6439="","",ROUND(E6439-K6439,0))</f>
        <v/>
      </c>
      <c r="P6439">
        <f>IF(O6439="","",IF(O6439&gt;=1,O6439,0))</f>
        <v/>
      </c>
      <c r="Q6439" s="27">
        <f>IF(E6439="","",MAX(0,E6439-22))</f>
        <v/>
      </c>
      <c r="R6439" s="27">
        <f>IF(H6439=1,E6439,"")</f>
        <v/>
      </c>
      <c r="S6439" s="27">
        <f>IF(AND(H6439=1,J6439&lt;&gt;""),E6439-J6439,"")</f>
        <v/>
      </c>
      <c r="T6439">
        <f>IF(G6439="","",MONTH(G6439))</f>
        <v/>
      </c>
    </row>
    <row r="6440">
      <c r="A6440" s="24" t="n">
        <v>2020</v>
      </c>
      <c r="B6440" s="24" t="n">
        <v>9</v>
      </c>
      <c r="C6440" s="24" t="n">
        <v>25</v>
      </c>
      <c r="D6440" s="24" t="n">
        <v>7</v>
      </c>
      <c r="E6440" s="24" t="n">
        <v>12.41</v>
      </c>
      <c r="F6440" s="25">
        <f>IF($E6440="","",DATE(IF($A6440="",nominal_year,$A6440),$B6440,$C6440)+($D6440-IF(LEFT(hour_conv,1)="1",1,0))/24)</f>
        <v/>
      </c>
      <c r="G6440" s="26">
        <f>IF(F6440="","",INT(F6440))</f>
        <v/>
      </c>
      <c r="H6440">
        <f>IF(G6440="","",IF(AND(MONTH(G6440)*100+DAY(G6440)&gt;=season_lo,MONTH(G6440)*100+DAY(G6440)&lt;=season_hi),1,0))</f>
        <v/>
      </c>
      <c r="I6440">
        <f>IF(G6440="","",G6440-first_day+1)</f>
        <v/>
      </c>
      <c r="J6440" s="27">
        <f>IF(I6440="","",INDEX(Daily!$J$2:$J$421,I6440))</f>
        <v/>
      </c>
      <c r="K6440" s="27">
        <f>IF(J6440="","",J6440+cat_offset)</f>
        <v/>
      </c>
      <c r="L6440" s="27">
        <f>IF(J6440="","",MAX(0,E6440-J6440)^2)</f>
        <v/>
      </c>
      <c r="M6440" s="27">
        <f>IF(J6440="","",MAX(0,E6440-(J6440+twcdh_off))^2)</f>
        <v/>
      </c>
      <c r="N6440" s="27">
        <f>IF(E6440="","",MAX(0,E6440-swcdh_thr)^2)</f>
        <v/>
      </c>
      <c r="O6440">
        <f>IF(K6440="","",ROUND(E6440-K6440,0))</f>
        <v/>
      </c>
      <c r="P6440">
        <f>IF(O6440="","",IF(O6440&gt;=1,O6440,0))</f>
        <v/>
      </c>
      <c r="Q6440" s="27">
        <f>IF(E6440="","",MAX(0,E6440-22))</f>
        <v/>
      </c>
      <c r="R6440" s="27">
        <f>IF(H6440=1,E6440,"")</f>
        <v/>
      </c>
      <c r="S6440" s="27">
        <f>IF(AND(H6440=1,J6440&lt;&gt;""),E6440-J6440,"")</f>
        <v/>
      </c>
      <c r="T6440">
        <f>IF(G6440="","",MONTH(G6440))</f>
        <v/>
      </c>
    </row>
    <row r="6441">
      <c r="A6441" s="24" t="n">
        <v>2020</v>
      </c>
      <c r="B6441" s="24" t="n">
        <v>9</v>
      </c>
      <c r="C6441" s="24" t="n">
        <v>25</v>
      </c>
      <c r="D6441" s="24" t="n">
        <v>8</v>
      </c>
      <c r="E6441" s="24" t="n">
        <v>12.84</v>
      </c>
      <c r="F6441" s="25">
        <f>IF($E6441="","",DATE(IF($A6441="",nominal_year,$A6441),$B6441,$C6441)+($D6441-IF(LEFT(hour_conv,1)="1",1,0))/24)</f>
        <v/>
      </c>
      <c r="G6441" s="26">
        <f>IF(F6441="","",INT(F6441))</f>
        <v/>
      </c>
      <c r="H6441">
        <f>IF(G6441="","",IF(AND(MONTH(G6441)*100+DAY(G6441)&gt;=season_lo,MONTH(G6441)*100+DAY(G6441)&lt;=season_hi),1,0))</f>
        <v/>
      </c>
      <c r="I6441">
        <f>IF(G6441="","",G6441-first_day+1)</f>
        <v/>
      </c>
      <c r="J6441" s="27">
        <f>IF(I6441="","",INDEX(Daily!$J$2:$J$421,I6441))</f>
        <v/>
      </c>
      <c r="K6441" s="27">
        <f>IF(J6441="","",J6441+cat_offset)</f>
        <v/>
      </c>
      <c r="L6441" s="27">
        <f>IF(J6441="","",MAX(0,E6441-J6441)^2)</f>
        <v/>
      </c>
      <c r="M6441" s="27">
        <f>IF(J6441="","",MAX(0,E6441-(J6441+twcdh_off))^2)</f>
        <v/>
      </c>
      <c r="N6441" s="27">
        <f>IF(E6441="","",MAX(0,E6441-swcdh_thr)^2)</f>
        <v/>
      </c>
      <c r="O6441">
        <f>IF(K6441="","",ROUND(E6441-K6441,0))</f>
        <v/>
      </c>
      <c r="P6441">
        <f>IF(O6441="","",IF(O6441&gt;=1,O6441,0))</f>
        <v/>
      </c>
      <c r="Q6441" s="27">
        <f>IF(E6441="","",MAX(0,E6441-22))</f>
        <v/>
      </c>
      <c r="R6441" s="27">
        <f>IF(H6441=1,E6441,"")</f>
        <v/>
      </c>
      <c r="S6441" s="27">
        <f>IF(AND(H6441=1,J6441&lt;&gt;""),E6441-J6441,"")</f>
        <v/>
      </c>
      <c r="T6441">
        <f>IF(G6441="","",MONTH(G6441))</f>
        <v/>
      </c>
    </row>
    <row r="6442">
      <c r="A6442" s="24" t="n">
        <v>2020</v>
      </c>
      <c r="B6442" s="24" t="n">
        <v>9</v>
      </c>
      <c r="C6442" s="24" t="n">
        <v>25</v>
      </c>
      <c r="D6442" s="24" t="n">
        <v>9</v>
      </c>
      <c r="E6442" s="24" t="n">
        <v>13.87</v>
      </c>
      <c r="F6442" s="25">
        <f>IF($E6442="","",DATE(IF($A6442="",nominal_year,$A6442),$B6442,$C6442)+($D6442-IF(LEFT(hour_conv,1)="1",1,0))/24)</f>
        <v/>
      </c>
      <c r="G6442" s="26">
        <f>IF(F6442="","",INT(F6442))</f>
        <v/>
      </c>
      <c r="H6442">
        <f>IF(G6442="","",IF(AND(MONTH(G6442)*100+DAY(G6442)&gt;=season_lo,MONTH(G6442)*100+DAY(G6442)&lt;=season_hi),1,0))</f>
        <v/>
      </c>
      <c r="I6442">
        <f>IF(G6442="","",G6442-first_day+1)</f>
        <v/>
      </c>
      <c r="J6442" s="27">
        <f>IF(I6442="","",INDEX(Daily!$J$2:$J$421,I6442))</f>
        <v/>
      </c>
      <c r="K6442" s="27">
        <f>IF(J6442="","",J6442+cat_offset)</f>
        <v/>
      </c>
      <c r="L6442" s="27">
        <f>IF(J6442="","",MAX(0,E6442-J6442)^2)</f>
        <v/>
      </c>
      <c r="M6442" s="27">
        <f>IF(J6442="","",MAX(0,E6442-(J6442+twcdh_off))^2)</f>
        <v/>
      </c>
      <c r="N6442" s="27">
        <f>IF(E6442="","",MAX(0,E6442-swcdh_thr)^2)</f>
        <v/>
      </c>
      <c r="O6442">
        <f>IF(K6442="","",ROUND(E6442-K6442,0))</f>
        <v/>
      </c>
      <c r="P6442">
        <f>IF(O6442="","",IF(O6442&gt;=1,O6442,0))</f>
        <v/>
      </c>
      <c r="Q6442" s="27">
        <f>IF(E6442="","",MAX(0,E6442-22))</f>
        <v/>
      </c>
      <c r="R6442" s="27">
        <f>IF(H6442=1,E6442,"")</f>
        <v/>
      </c>
      <c r="S6442" s="27">
        <f>IF(AND(H6442=1,J6442&lt;&gt;""),E6442-J6442,"")</f>
        <v/>
      </c>
      <c r="T6442">
        <f>IF(G6442="","",MONTH(G6442))</f>
        <v/>
      </c>
    </row>
    <row r="6443">
      <c r="A6443" s="24" t="n">
        <v>2020</v>
      </c>
      <c r="B6443" s="24" t="n">
        <v>9</v>
      </c>
      <c r="C6443" s="24" t="n">
        <v>25</v>
      </c>
      <c r="D6443" s="24" t="n">
        <v>10</v>
      </c>
      <c r="E6443" s="24" t="n">
        <v>14.82</v>
      </c>
      <c r="F6443" s="25">
        <f>IF($E6443="","",DATE(IF($A6443="",nominal_year,$A6443),$B6443,$C6443)+($D6443-IF(LEFT(hour_conv,1)="1",1,0))/24)</f>
        <v/>
      </c>
      <c r="G6443" s="26">
        <f>IF(F6443="","",INT(F6443))</f>
        <v/>
      </c>
      <c r="H6443">
        <f>IF(G6443="","",IF(AND(MONTH(G6443)*100+DAY(G6443)&gt;=season_lo,MONTH(G6443)*100+DAY(G6443)&lt;=season_hi),1,0))</f>
        <v/>
      </c>
      <c r="I6443">
        <f>IF(G6443="","",G6443-first_day+1)</f>
        <v/>
      </c>
      <c r="J6443" s="27">
        <f>IF(I6443="","",INDEX(Daily!$J$2:$J$421,I6443))</f>
        <v/>
      </c>
      <c r="K6443" s="27">
        <f>IF(J6443="","",J6443+cat_offset)</f>
        <v/>
      </c>
      <c r="L6443" s="27">
        <f>IF(J6443="","",MAX(0,E6443-J6443)^2)</f>
        <v/>
      </c>
      <c r="M6443" s="27">
        <f>IF(J6443="","",MAX(0,E6443-(J6443+twcdh_off))^2)</f>
        <v/>
      </c>
      <c r="N6443" s="27">
        <f>IF(E6443="","",MAX(0,E6443-swcdh_thr)^2)</f>
        <v/>
      </c>
      <c r="O6443">
        <f>IF(K6443="","",ROUND(E6443-K6443,0))</f>
        <v/>
      </c>
      <c r="P6443">
        <f>IF(O6443="","",IF(O6443&gt;=1,O6443,0))</f>
        <v/>
      </c>
      <c r="Q6443" s="27">
        <f>IF(E6443="","",MAX(0,E6443-22))</f>
        <v/>
      </c>
      <c r="R6443" s="27">
        <f>IF(H6443=1,E6443,"")</f>
        <v/>
      </c>
      <c r="S6443" s="27">
        <f>IF(AND(H6443=1,J6443&lt;&gt;""),E6443-J6443,"")</f>
        <v/>
      </c>
      <c r="T6443">
        <f>IF(G6443="","",MONTH(G6443))</f>
        <v/>
      </c>
    </row>
    <row r="6444">
      <c r="A6444" s="24" t="n">
        <v>2020</v>
      </c>
      <c r="B6444" s="24" t="n">
        <v>9</v>
      </c>
      <c r="C6444" s="24" t="n">
        <v>25</v>
      </c>
      <c r="D6444" s="24" t="n">
        <v>11</v>
      </c>
      <c r="E6444" s="24" t="n">
        <v>16.28</v>
      </c>
      <c r="F6444" s="25">
        <f>IF($E6444="","",DATE(IF($A6444="",nominal_year,$A6444),$B6444,$C6444)+($D6444-IF(LEFT(hour_conv,1)="1",1,0))/24)</f>
        <v/>
      </c>
      <c r="G6444" s="26">
        <f>IF(F6444="","",INT(F6444))</f>
        <v/>
      </c>
      <c r="H6444">
        <f>IF(G6444="","",IF(AND(MONTH(G6444)*100+DAY(G6444)&gt;=season_lo,MONTH(G6444)*100+DAY(G6444)&lt;=season_hi),1,0))</f>
        <v/>
      </c>
      <c r="I6444">
        <f>IF(G6444="","",G6444-first_day+1)</f>
        <v/>
      </c>
      <c r="J6444" s="27">
        <f>IF(I6444="","",INDEX(Daily!$J$2:$J$421,I6444))</f>
        <v/>
      </c>
      <c r="K6444" s="27">
        <f>IF(J6444="","",J6444+cat_offset)</f>
        <v/>
      </c>
      <c r="L6444" s="27">
        <f>IF(J6444="","",MAX(0,E6444-J6444)^2)</f>
        <v/>
      </c>
      <c r="M6444" s="27">
        <f>IF(J6444="","",MAX(0,E6444-(J6444+twcdh_off))^2)</f>
        <v/>
      </c>
      <c r="N6444" s="27">
        <f>IF(E6444="","",MAX(0,E6444-swcdh_thr)^2)</f>
        <v/>
      </c>
      <c r="O6444">
        <f>IF(K6444="","",ROUND(E6444-K6444,0))</f>
        <v/>
      </c>
      <c r="P6444">
        <f>IF(O6444="","",IF(O6444&gt;=1,O6444,0))</f>
        <v/>
      </c>
      <c r="Q6444" s="27">
        <f>IF(E6444="","",MAX(0,E6444-22))</f>
        <v/>
      </c>
      <c r="R6444" s="27">
        <f>IF(H6444=1,E6444,"")</f>
        <v/>
      </c>
      <c r="S6444" s="27">
        <f>IF(AND(H6444=1,J6444&lt;&gt;""),E6444-J6444,"")</f>
        <v/>
      </c>
      <c r="T6444">
        <f>IF(G6444="","",MONTH(G6444))</f>
        <v/>
      </c>
    </row>
    <row r="6445">
      <c r="A6445" s="24" t="n">
        <v>2020</v>
      </c>
      <c r="B6445" s="24" t="n">
        <v>9</v>
      </c>
      <c r="C6445" s="24" t="n">
        <v>25</v>
      </c>
      <c r="D6445" s="24" t="n">
        <v>12</v>
      </c>
      <c r="E6445" s="24" t="n">
        <v>16.11</v>
      </c>
      <c r="F6445" s="25">
        <f>IF($E6445="","",DATE(IF($A6445="",nominal_year,$A6445),$B6445,$C6445)+($D6445-IF(LEFT(hour_conv,1)="1",1,0))/24)</f>
        <v/>
      </c>
      <c r="G6445" s="26">
        <f>IF(F6445="","",INT(F6445))</f>
        <v/>
      </c>
      <c r="H6445">
        <f>IF(G6445="","",IF(AND(MONTH(G6445)*100+DAY(G6445)&gt;=season_lo,MONTH(G6445)*100+DAY(G6445)&lt;=season_hi),1,0))</f>
        <v/>
      </c>
      <c r="I6445">
        <f>IF(G6445="","",G6445-first_day+1)</f>
        <v/>
      </c>
      <c r="J6445" s="27">
        <f>IF(I6445="","",INDEX(Daily!$J$2:$J$421,I6445))</f>
        <v/>
      </c>
      <c r="K6445" s="27">
        <f>IF(J6445="","",J6445+cat_offset)</f>
        <v/>
      </c>
      <c r="L6445" s="27">
        <f>IF(J6445="","",MAX(0,E6445-J6445)^2)</f>
        <v/>
      </c>
      <c r="M6445" s="27">
        <f>IF(J6445="","",MAX(0,E6445-(J6445+twcdh_off))^2)</f>
        <v/>
      </c>
      <c r="N6445" s="27">
        <f>IF(E6445="","",MAX(0,E6445-swcdh_thr)^2)</f>
        <v/>
      </c>
      <c r="O6445">
        <f>IF(K6445="","",ROUND(E6445-K6445,0))</f>
        <v/>
      </c>
      <c r="P6445">
        <f>IF(O6445="","",IF(O6445&gt;=1,O6445,0))</f>
        <v/>
      </c>
      <c r="Q6445" s="27">
        <f>IF(E6445="","",MAX(0,E6445-22))</f>
        <v/>
      </c>
      <c r="R6445" s="27">
        <f>IF(H6445=1,E6445,"")</f>
        <v/>
      </c>
      <c r="S6445" s="27">
        <f>IF(AND(H6445=1,J6445&lt;&gt;""),E6445-J6445,"")</f>
        <v/>
      </c>
      <c r="T6445">
        <f>IF(G6445="","",MONTH(G6445))</f>
        <v/>
      </c>
    </row>
    <row r="6446">
      <c r="A6446" s="24" t="n">
        <v>2020</v>
      </c>
      <c r="B6446" s="24" t="n">
        <v>9</v>
      </c>
      <c r="C6446" s="24" t="n">
        <v>25</v>
      </c>
      <c r="D6446" s="24" t="n">
        <v>13</v>
      </c>
      <c r="E6446" s="24" t="n">
        <v>17.8</v>
      </c>
      <c r="F6446" s="25">
        <f>IF($E6446="","",DATE(IF($A6446="",nominal_year,$A6446),$B6446,$C6446)+($D6446-IF(LEFT(hour_conv,1)="1",1,0))/24)</f>
        <v/>
      </c>
      <c r="G6446" s="26">
        <f>IF(F6446="","",INT(F6446))</f>
        <v/>
      </c>
      <c r="H6446">
        <f>IF(G6446="","",IF(AND(MONTH(G6446)*100+DAY(G6446)&gt;=season_lo,MONTH(G6446)*100+DAY(G6446)&lt;=season_hi),1,0))</f>
        <v/>
      </c>
      <c r="I6446">
        <f>IF(G6446="","",G6446-first_day+1)</f>
        <v/>
      </c>
      <c r="J6446" s="27">
        <f>IF(I6446="","",INDEX(Daily!$J$2:$J$421,I6446))</f>
        <v/>
      </c>
      <c r="K6446" s="27">
        <f>IF(J6446="","",J6446+cat_offset)</f>
        <v/>
      </c>
      <c r="L6446" s="27">
        <f>IF(J6446="","",MAX(0,E6446-J6446)^2)</f>
        <v/>
      </c>
      <c r="M6446" s="27">
        <f>IF(J6446="","",MAX(0,E6446-(J6446+twcdh_off))^2)</f>
        <v/>
      </c>
      <c r="N6446" s="27">
        <f>IF(E6446="","",MAX(0,E6446-swcdh_thr)^2)</f>
        <v/>
      </c>
      <c r="O6446">
        <f>IF(K6446="","",ROUND(E6446-K6446,0))</f>
        <v/>
      </c>
      <c r="P6446">
        <f>IF(O6446="","",IF(O6446&gt;=1,O6446,0))</f>
        <v/>
      </c>
      <c r="Q6446" s="27">
        <f>IF(E6446="","",MAX(0,E6446-22))</f>
        <v/>
      </c>
      <c r="R6446" s="27">
        <f>IF(H6446=1,E6446,"")</f>
        <v/>
      </c>
      <c r="S6446" s="27">
        <f>IF(AND(H6446=1,J6446&lt;&gt;""),E6446-J6446,"")</f>
        <v/>
      </c>
      <c r="T6446">
        <f>IF(G6446="","",MONTH(G6446))</f>
        <v/>
      </c>
    </row>
    <row r="6447">
      <c r="A6447" s="24" t="n">
        <v>2020</v>
      </c>
      <c r="B6447" s="24" t="n">
        <v>9</v>
      </c>
      <c r="C6447" s="24" t="n">
        <v>25</v>
      </c>
      <c r="D6447" s="24" t="n">
        <v>14</v>
      </c>
      <c r="E6447" s="24" t="n">
        <v>17.64</v>
      </c>
      <c r="F6447" s="25">
        <f>IF($E6447="","",DATE(IF($A6447="",nominal_year,$A6447),$B6447,$C6447)+($D6447-IF(LEFT(hour_conv,1)="1",1,0))/24)</f>
        <v/>
      </c>
      <c r="G6447" s="26">
        <f>IF(F6447="","",INT(F6447))</f>
        <v/>
      </c>
      <c r="H6447">
        <f>IF(G6447="","",IF(AND(MONTH(G6447)*100+DAY(G6447)&gt;=season_lo,MONTH(G6447)*100+DAY(G6447)&lt;=season_hi),1,0))</f>
        <v/>
      </c>
      <c r="I6447">
        <f>IF(G6447="","",G6447-first_day+1)</f>
        <v/>
      </c>
      <c r="J6447" s="27">
        <f>IF(I6447="","",INDEX(Daily!$J$2:$J$421,I6447))</f>
        <v/>
      </c>
      <c r="K6447" s="27">
        <f>IF(J6447="","",J6447+cat_offset)</f>
        <v/>
      </c>
      <c r="L6447" s="27">
        <f>IF(J6447="","",MAX(0,E6447-J6447)^2)</f>
        <v/>
      </c>
      <c r="M6447" s="27">
        <f>IF(J6447="","",MAX(0,E6447-(J6447+twcdh_off))^2)</f>
        <v/>
      </c>
      <c r="N6447" s="27">
        <f>IF(E6447="","",MAX(0,E6447-swcdh_thr)^2)</f>
        <v/>
      </c>
      <c r="O6447">
        <f>IF(K6447="","",ROUND(E6447-K6447,0))</f>
        <v/>
      </c>
      <c r="P6447">
        <f>IF(O6447="","",IF(O6447&gt;=1,O6447,0))</f>
        <v/>
      </c>
      <c r="Q6447" s="27">
        <f>IF(E6447="","",MAX(0,E6447-22))</f>
        <v/>
      </c>
      <c r="R6447" s="27">
        <f>IF(H6447=1,E6447,"")</f>
        <v/>
      </c>
      <c r="S6447" s="27">
        <f>IF(AND(H6447=1,J6447&lt;&gt;""),E6447-J6447,"")</f>
        <v/>
      </c>
      <c r="T6447">
        <f>IF(G6447="","",MONTH(G6447))</f>
        <v/>
      </c>
    </row>
    <row r="6448">
      <c r="A6448" s="24" t="n">
        <v>2020</v>
      </c>
      <c r="B6448" s="24" t="n">
        <v>9</v>
      </c>
      <c r="C6448" s="24" t="n">
        <v>25</v>
      </c>
      <c r="D6448" s="24" t="n">
        <v>15</v>
      </c>
      <c r="E6448" s="24" t="n">
        <v>18.63</v>
      </c>
      <c r="F6448" s="25">
        <f>IF($E6448="","",DATE(IF($A6448="",nominal_year,$A6448),$B6448,$C6448)+($D6448-IF(LEFT(hour_conv,1)="1",1,0))/24)</f>
        <v/>
      </c>
      <c r="G6448" s="26">
        <f>IF(F6448="","",INT(F6448))</f>
        <v/>
      </c>
      <c r="H6448">
        <f>IF(G6448="","",IF(AND(MONTH(G6448)*100+DAY(G6448)&gt;=season_lo,MONTH(G6448)*100+DAY(G6448)&lt;=season_hi),1,0))</f>
        <v/>
      </c>
      <c r="I6448">
        <f>IF(G6448="","",G6448-first_day+1)</f>
        <v/>
      </c>
      <c r="J6448" s="27">
        <f>IF(I6448="","",INDEX(Daily!$J$2:$J$421,I6448))</f>
        <v/>
      </c>
      <c r="K6448" s="27">
        <f>IF(J6448="","",J6448+cat_offset)</f>
        <v/>
      </c>
      <c r="L6448" s="27">
        <f>IF(J6448="","",MAX(0,E6448-J6448)^2)</f>
        <v/>
      </c>
      <c r="M6448" s="27">
        <f>IF(J6448="","",MAX(0,E6448-(J6448+twcdh_off))^2)</f>
        <v/>
      </c>
      <c r="N6448" s="27">
        <f>IF(E6448="","",MAX(0,E6448-swcdh_thr)^2)</f>
        <v/>
      </c>
      <c r="O6448">
        <f>IF(K6448="","",ROUND(E6448-K6448,0))</f>
        <v/>
      </c>
      <c r="P6448">
        <f>IF(O6448="","",IF(O6448&gt;=1,O6448,0))</f>
        <v/>
      </c>
      <c r="Q6448" s="27">
        <f>IF(E6448="","",MAX(0,E6448-22))</f>
        <v/>
      </c>
      <c r="R6448" s="27">
        <f>IF(H6448=1,E6448,"")</f>
        <v/>
      </c>
      <c r="S6448" s="27">
        <f>IF(AND(H6448=1,J6448&lt;&gt;""),E6448-J6448,"")</f>
        <v/>
      </c>
      <c r="T6448">
        <f>IF(G6448="","",MONTH(G6448))</f>
        <v/>
      </c>
    </row>
    <row r="6449">
      <c r="A6449" s="24" t="n">
        <v>2020</v>
      </c>
      <c r="B6449" s="24" t="n">
        <v>9</v>
      </c>
      <c r="C6449" s="24" t="n">
        <v>25</v>
      </c>
      <c r="D6449" s="24" t="n">
        <v>16</v>
      </c>
      <c r="E6449" s="24" t="n">
        <v>19</v>
      </c>
      <c r="F6449" s="25">
        <f>IF($E6449="","",DATE(IF($A6449="",nominal_year,$A6449),$B6449,$C6449)+($D6449-IF(LEFT(hour_conv,1)="1",1,0))/24)</f>
        <v/>
      </c>
      <c r="G6449" s="26">
        <f>IF(F6449="","",INT(F6449))</f>
        <v/>
      </c>
      <c r="H6449">
        <f>IF(G6449="","",IF(AND(MONTH(G6449)*100+DAY(G6449)&gt;=season_lo,MONTH(G6449)*100+DAY(G6449)&lt;=season_hi),1,0))</f>
        <v/>
      </c>
      <c r="I6449">
        <f>IF(G6449="","",G6449-first_day+1)</f>
        <v/>
      </c>
      <c r="J6449" s="27">
        <f>IF(I6449="","",INDEX(Daily!$J$2:$J$421,I6449))</f>
        <v/>
      </c>
      <c r="K6449" s="27">
        <f>IF(J6449="","",J6449+cat_offset)</f>
        <v/>
      </c>
      <c r="L6449" s="27">
        <f>IF(J6449="","",MAX(0,E6449-J6449)^2)</f>
        <v/>
      </c>
      <c r="M6449" s="27">
        <f>IF(J6449="","",MAX(0,E6449-(J6449+twcdh_off))^2)</f>
        <v/>
      </c>
      <c r="N6449" s="27">
        <f>IF(E6449="","",MAX(0,E6449-swcdh_thr)^2)</f>
        <v/>
      </c>
      <c r="O6449">
        <f>IF(K6449="","",ROUND(E6449-K6449,0))</f>
        <v/>
      </c>
      <c r="P6449">
        <f>IF(O6449="","",IF(O6449&gt;=1,O6449,0))</f>
        <v/>
      </c>
      <c r="Q6449" s="27">
        <f>IF(E6449="","",MAX(0,E6449-22))</f>
        <v/>
      </c>
      <c r="R6449" s="27">
        <f>IF(H6449=1,E6449,"")</f>
        <v/>
      </c>
      <c r="S6449" s="27">
        <f>IF(AND(H6449=1,J6449&lt;&gt;""),E6449-J6449,"")</f>
        <v/>
      </c>
      <c r="T6449">
        <f>IF(G6449="","",MONTH(G6449))</f>
        <v/>
      </c>
    </row>
    <row r="6450">
      <c r="A6450" s="24" t="n">
        <v>2020</v>
      </c>
      <c r="B6450" s="24" t="n">
        <v>9</v>
      </c>
      <c r="C6450" s="24" t="n">
        <v>25</v>
      </c>
      <c r="D6450" s="24" t="n">
        <v>17</v>
      </c>
      <c r="E6450" s="24" t="n">
        <v>17.78</v>
      </c>
      <c r="F6450" s="25">
        <f>IF($E6450="","",DATE(IF($A6450="",nominal_year,$A6450),$B6450,$C6450)+($D6450-IF(LEFT(hour_conv,1)="1",1,0))/24)</f>
        <v/>
      </c>
      <c r="G6450" s="26">
        <f>IF(F6450="","",INT(F6450))</f>
        <v/>
      </c>
      <c r="H6450">
        <f>IF(G6450="","",IF(AND(MONTH(G6450)*100+DAY(G6450)&gt;=season_lo,MONTH(G6450)*100+DAY(G6450)&lt;=season_hi),1,0))</f>
        <v/>
      </c>
      <c r="I6450">
        <f>IF(G6450="","",G6450-first_day+1)</f>
        <v/>
      </c>
      <c r="J6450" s="27">
        <f>IF(I6450="","",INDEX(Daily!$J$2:$J$421,I6450))</f>
        <v/>
      </c>
      <c r="K6450" s="27">
        <f>IF(J6450="","",J6450+cat_offset)</f>
        <v/>
      </c>
      <c r="L6450" s="27">
        <f>IF(J6450="","",MAX(0,E6450-J6450)^2)</f>
        <v/>
      </c>
      <c r="M6450" s="27">
        <f>IF(J6450="","",MAX(0,E6450-(J6450+twcdh_off))^2)</f>
        <v/>
      </c>
      <c r="N6450" s="27">
        <f>IF(E6450="","",MAX(0,E6450-swcdh_thr)^2)</f>
        <v/>
      </c>
      <c r="O6450">
        <f>IF(K6450="","",ROUND(E6450-K6450,0))</f>
        <v/>
      </c>
      <c r="P6450">
        <f>IF(O6450="","",IF(O6450&gt;=1,O6450,0))</f>
        <v/>
      </c>
      <c r="Q6450" s="27">
        <f>IF(E6450="","",MAX(0,E6450-22))</f>
        <v/>
      </c>
      <c r="R6450" s="27">
        <f>IF(H6450=1,E6450,"")</f>
        <v/>
      </c>
      <c r="S6450" s="27">
        <f>IF(AND(H6450=1,J6450&lt;&gt;""),E6450-J6450,"")</f>
        <v/>
      </c>
      <c r="T6450">
        <f>IF(G6450="","",MONTH(G6450))</f>
        <v/>
      </c>
    </row>
    <row r="6451">
      <c r="A6451" s="24" t="n">
        <v>2020</v>
      </c>
      <c r="B6451" s="24" t="n">
        <v>9</v>
      </c>
      <c r="C6451" s="24" t="n">
        <v>25</v>
      </c>
      <c r="D6451" s="24" t="n">
        <v>18</v>
      </c>
      <c r="E6451" s="24" t="n">
        <v>18.1</v>
      </c>
      <c r="F6451" s="25">
        <f>IF($E6451="","",DATE(IF($A6451="",nominal_year,$A6451),$B6451,$C6451)+($D6451-IF(LEFT(hour_conv,1)="1",1,0))/24)</f>
        <v/>
      </c>
      <c r="G6451" s="26">
        <f>IF(F6451="","",INT(F6451))</f>
        <v/>
      </c>
      <c r="H6451">
        <f>IF(G6451="","",IF(AND(MONTH(G6451)*100+DAY(G6451)&gt;=season_lo,MONTH(G6451)*100+DAY(G6451)&lt;=season_hi),1,0))</f>
        <v/>
      </c>
      <c r="I6451">
        <f>IF(G6451="","",G6451-first_day+1)</f>
        <v/>
      </c>
      <c r="J6451" s="27">
        <f>IF(I6451="","",INDEX(Daily!$J$2:$J$421,I6451))</f>
        <v/>
      </c>
      <c r="K6451" s="27">
        <f>IF(J6451="","",J6451+cat_offset)</f>
        <v/>
      </c>
      <c r="L6451" s="27">
        <f>IF(J6451="","",MAX(0,E6451-J6451)^2)</f>
        <v/>
      </c>
      <c r="M6451" s="27">
        <f>IF(J6451="","",MAX(0,E6451-(J6451+twcdh_off))^2)</f>
        <v/>
      </c>
      <c r="N6451" s="27">
        <f>IF(E6451="","",MAX(0,E6451-swcdh_thr)^2)</f>
        <v/>
      </c>
      <c r="O6451">
        <f>IF(K6451="","",ROUND(E6451-K6451,0))</f>
        <v/>
      </c>
      <c r="P6451">
        <f>IF(O6451="","",IF(O6451&gt;=1,O6451,0))</f>
        <v/>
      </c>
      <c r="Q6451" s="27">
        <f>IF(E6451="","",MAX(0,E6451-22))</f>
        <v/>
      </c>
      <c r="R6451" s="27">
        <f>IF(H6451=1,E6451,"")</f>
        <v/>
      </c>
      <c r="S6451" s="27">
        <f>IF(AND(H6451=1,J6451&lt;&gt;""),E6451-J6451,"")</f>
        <v/>
      </c>
      <c r="T6451">
        <f>IF(G6451="","",MONTH(G6451))</f>
        <v/>
      </c>
    </row>
    <row r="6452">
      <c r="A6452" s="24" t="n">
        <v>2020</v>
      </c>
      <c r="B6452" s="24" t="n">
        <v>9</v>
      </c>
      <c r="C6452" s="24" t="n">
        <v>25</v>
      </c>
      <c r="D6452" s="24" t="n">
        <v>19</v>
      </c>
      <c r="E6452" s="24" t="n">
        <v>17.23</v>
      </c>
      <c r="F6452" s="25">
        <f>IF($E6452="","",DATE(IF($A6452="",nominal_year,$A6452),$B6452,$C6452)+($D6452-IF(LEFT(hour_conv,1)="1",1,0))/24)</f>
        <v/>
      </c>
      <c r="G6452" s="26">
        <f>IF(F6452="","",INT(F6452))</f>
        <v/>
      </c>
      <c r="H6452">
        <f>IF(G6452="","",IF(AND(MONTH(G6452)*100+DAY(G6452)&gt;=season_lo,MONTH(G6452)*100+DAY(G6452)&lt;=season_hi),1,0))</f>
        <v/>
      </c>
      <c r="I6452">
        <f>IF(G6452="","",G6452-first_day+1)</f>
        <v/>
      </c>
      <c r="J6452" s="27">
        <f>IF(I6452="","",INDEX(Daily!$J$2:$J$421,I6452))</f>
        <v/>
      </c>
      <c r="K6452" s="27">
        <f>IF(J6452="","",J6452+cat_offset)</f>
        <v/>
      </c>
      <c r="L6452" s="27">
        <f>IF(J6452="","",MAX(0,E6452-J6452)^2)</f>
        <v/>
      </c>
      <c r="M6452" s="27">
        <f>IF(J6452="","",MAX(0,E6452-(J6452+twcdh_off))^2)</f>
        <v/>
      </c>
      <c r="N6452" s="27">
        <f>IF(E6452="","",MAX(0,E6452-swcdh_thr)^2)</f>
        <v/>
      </c>
      <c r="O6452">
        <f>IF(K6452="","",ROUND(E6452-K6452,0))</f>
        <v/>
      </c>
      <c r="P6452">
        <f>IF(O6452="","",IF(O6452&gt;=1,O6452,0))</f>
        <v/>
      </c>
      <c r="Q6452" s="27">
        <f>IF(E6452="","",MAX(0,E6452-22))</f>
        <v/>
      </c>
      <c r="R6452" s="27">
        <f>IF(H6452=1,E6452,"")</f>
        <v/>
      </c>
      <c r="S6452" s="27">
        <f>IF(AND(H6452=1,J6452&lt;&gt;""),E6452-J6452,"")</f>
        <v/>
      </c>
      <c r="T6452">
        <f>IF(G6452="","",MONTH(G6452))</f>
        <v/>
      </c>
    </row>
    <row r="6453">
      <c r="A6453" s="24" t="n">
        <v>2020</v>
      </c>
      <c r="B6453" s="24" t="n">
        <v>9</v>
      </c>
      <c r="C6453" s="24" t="n">
        <v>25</v>
      </c>
      <c r="D6453" s="24" t="n">
        <v>20</v>
      </c>
      <c r="E6453" s="24" t="n">
        <v>16.43</v>
      </c>
      <c r="F6453" s="25">
        <f>IF($E6453="","",DATE(IF($A6453="",nominal_year,$A6453),$B6453,$C6453)+($D6453-IF(LEFT(hour_conv,1)="1",1,0))/24)</f>
        <v/>
      </c>
      <c r="G6453" s="26">
        <f>IF(F6453="","",INT(F6453))</f>
        <v/>
      </c>
      <c r="H6453">
        <f>IF(G6453="","",IF(AND(MONTH(G6453)*100+DAY(G6453)&gt;=season_lo,MONTH(G6453)*100+DAY(G6453)&lt;=season_hi),1,0))</f>
        <v/>
      </c>
      <c r="I6453">
        <f>IF(G6453="","",G6453-first_day+1)</f>
        <v/>
      </c>
      <c r="J6453" s="27">
        <f>IF(I6453="","",INDEX(Daily!$J$2:$J$421,I6453))</f>
        <v/>
      </c>
      <c r="K6453" s="27">
        <f>IF(J6453="","",J6453+cat_offset)</f>
        <v/>
      </c>
      <c r="L6453" s="27">
        <f>IF(J6453="","",MAX(0,E6453-J6453)^2)</f>
        <v/>
      </c>
      <c r="M6453" s="27">
        <f>IF(J6453="","",MAX(0,E6453-(J6453+twcdh_off))^2)</f>
        <v/>
      </c>
      <c r="N6453" s="27">
        <f>IF(E6453="","",MAX(0,E6453-swcdh_thr)^2)</f>
        <v/>
      </c>
      <c r="O6453">
        <f>IF(K6453="","",ROUND(E6453-K6453,0))</f>
        <v/>
      </c>
      <c r="P6453">
        <f>IF(O6453="","",IF(O6453&gt;=1,O6453,0))</f>
        <v/>
      </c>
      <c r="Q6453" s="27">
        <f>IF(E6453="","",MAX(0,E6453-22))</f>
        <v/>
      </c>
      <c r="R6453" s="27">
        <f>IF(H6453=1,E6453,"")</f>
        <v/>
      </c>
      <c r="S6453" s="27">
        <f>IF(AND(H6453=1,J6453&lt;&gt;""),E6453-J6453,"")</f>
        <v/>
      </c>
      <c r="T6453">
        <f>IF(G6453="","",MONTH(G6453))</f>
        <v/>
      </c>
    </row>
    <row r="6454">
      <c r="A6454" s="24" t="n">
        <v>2020</v>
      </c>
      <c r="B6454" s="24" t="n">
        <v>9</v>
      </c>
      <c r="C6454" s="24" t="n">
        <v>25</v>
      </c>
      <c r="D6454" s="24" t="n">
        <v>21</v>
      </c>
      <c r="E6454" s="24" t="n">
        <v>15.64</v>
      </c>
      <c r="F6454" s="25">
        <f>IF($E6454="","",DATE(IF($A6454="",nominal_year,$A6454),$B6454,$C6454)+($D6454-IF(LEFT(hour_conv,1)="1",1,0))/24)</f>
        <v/>
      </c>
      <c r="G6454" s="26">
        <f>IF(F6454="","",INT(F6454))</f>
        <v/>
      </c>
      <c r="H6454">
        <f>IF(G6454="","",IF(AND(MONTH(G6454)*100+DAY(G6454)&gt;=season_lo,MONTH(G6454)*100+DAY(G6454)&lt;=season_hi),1,0))</f>
        <v/>
      </c>
      <c r="I6454">
        <f>IF(G6454="","",G6454-first_day+1)</f>
        <v/>
      </c>
      <c r="J6454" s="27">
        <f>IF(I6454="","",INDEX(Daily!$J$2:$J$421,I6454))</f>
        <v/>
      </c>
      <c r="K6454" s="27">
        <f>IF(J6454="","",J6454+cat_offset)</f>
        <v/>
      </c>
      <c r="L6454" s="27">
        <f>IF(J6454="","",MAX(0,E6454-J6454)^2)</f>
        <v/>
      </c>
      <c r="M6454" s="27">
        <f>IF(J6454="","",MAX(0,E6454-(J6454+twcdh_off))^2)</f>
        <v/>
      </c>
      <c r="N6454" s="27">
        <f>IF(E6454="","",MAX(0,E6454-swcdh_thr)^2)</f>
        <v/>
      </c>
      <c r="O6454">
        <f>IF(K6454="","",ROUND(E6454-K6454,0))</f>
        <v/>
      </c>
      <c r="P6454">
        <f>IF(O6454="","",IF(O6454&gt;=1,O6454,0))</f>
        <v/>
      </c>
      <c r="Q6454" s="27">
        <f>IF(E6454="","",MAX(0,E6454-22))</f>
        <v/>
      </c>
      <c r="R6454" s="27">
        <f>IF(H6454=1,E6454,"")</f>
        <v/>
      </c>
      <c r="S6454" s="27">
        <f>IF(AND(H6454=1,J6454&lt;&gt;""),E6454-J6454,"")</f>
        <v/>
      </c>
      <c r="T6454">
        <f>IF(G6454="","",MONTH(G6454))</f>
        <v/>
      </c>
    </row>
    <row r="6455">
      <c r="A6455" s="24" t="n">
        <v>2020</v>
      </c>
      <c r="B6455" s="24" t="n">
        <v>9</v>
      </c>
      <c r="C6455" s="24" t="n">
        <v>25</v>
      </c>
      <c r="D6455" s="24" t="n">
        <v>22</v>
      </c>
      <c r="E6455" s="24" t="n">
        <v>14.22</v>
      </c>
      <c r="F6455" s="25">
        <f>IF($E6455="","",DATE(IF($A6455="",nominal_year,$A6455),$B6455,$C6455)+($D6455-IF(LEFT(hour_conv,1)="1",1,0))/24)</f>
        <v/>
      </c>
      <c r="G6455" s="26">
        <f>IF(F6455="","",INT(F6455))</f>
        <v/>
      </c>
      <c r="H6455">
        <f>IF(G6455="","",IF(AND(MONTH(G6455)*100+DAY(G6455)&gt;=season_lo,MONTH(G6455)*100+DAY(G6455)&lt;=season_hi),1,0))</f>
        <v/>
      </c>
      <c r="I6455">
        <f>IF(G6455="","",G6455-first_day+1)</f>
        <v/>
      </c>
      <c r="J6455" s="27">
        <f>IF(I6455="","",INDEX(Daily!$J$2:$J$421,I6455))</f>
        <v/>
      </c>
      <c r="K6455" s="27">
        <f>IF(J6455="","",J6455+cat_offset)</f>
        <v/>
      </c>
      <c r="L6455" s="27">
        <f>IF(J6455="","",MAX(0,E6455-J6455)^2)</f>
        <v/>
      </c>
      <c r="M6455" s="27">
        <f>IF(J6455="","",MAX(0,E6455-(J6455+twcdh_off))^2)</f>
        <v/>
      </c>
      <c r="N6455" s="27">
        <f>IF(E6455="","",MAX(0,E6455-swcdh_thr)^2)</f>
        <v/>
      </c>
      <c r="O6455">
        <f>IF(K6455="","",ROUND(E6455-K6455,0))</f>
        <v/>
      </c>
      <c r="P6455">
        <f>IF(O6455="","",IF(O6455&gt;=1,O6455,0))</f>
        <v/>
      </c>
      <c r="Q6455" s="27">
        <f>IF(E6455="","",MAX(0,E6455-22))</f>
        <v/>
      </c>
      <c r="R6455" s="27">
        <f>IF(H6455=1,E6455,"")</f>
        <v/>
      </c>
      <c r="S6455" s="27">
        <f>IF(AND(H6455=1,J6455&lt;&gt;""),E6455-J6455,"")</f>
        <v/>
      </c>
      <c r="T6455">
        <f>IF(G6455="","",MONTH(G6455))</f>
        <v/>
      </c>
    </row>
    <row r="6456">
      <c r="A6456" s="24" t="n">
        <v>2020</v>
      </c>
      <c r="B6456" s="24" t="n">
        <v>9</v>
      </c>
      <c r="C6456" s="24" t="n">
        <v>25</v>
      </c>
      <c r="D6456" s="24" t="n">
        <v>23</v>
      </c>
      <c r="E6456" s="24" t="n">
        <v>13.26</v>
      </c>
      <c r="F6456" s="25">
        <f>IF($E6456="","",DATE(IF($A6456="",nominal_year,$A6456),$B6456,$C6456)+($D6456-IF(LEFT(hour_conv,1)="1",1,0))/24)</f>
        <v/>
      </c>
      <c r="G6456" s="26">
        <f>IF(F6456="","",INT(F6456))</f>
        <v/>
      </c>
      <c r="H6456">
        <f>IF(G6456="","",IF(AND(MONTH(G6456)*100+DAY(G6456)&gt;=season_lo,MONTH(G6456)*100+DAY(G6456)&lt;=season_hi),1,0))</f>
        <v/>
      </c>
      <c r="I6456">
        <f>IF(G6456="","",G6456-first_day+1)</f>
        <v/>
      </c>
      <c r="J6456" s="27">
        <f>IF(I6456="","",INDEX(Daily!$J$2:$J$421,I6456))</f>
        <v/>
      </c>
      <c r="K6456" s="27">
        <f>IF(J6456="","",J6456+cat_offset)</f>
        <v/>
      </c>
      <c r="L6456" s="27">
        <f>IF(J6456="","",MAX(0,E6456-J6456)^2)</f>
        <v/>
      </c>
      <c r="M6456" s="27">
        <f>IF(J6456="","",MAX(0,E6456-(J6456+twcdh_off))^2)</f>
        <v/>
      </c>
      <c r="N6456" s="27">
        <f>IF(E6456="","",MAX(0,E6456-swcdh_thr)^2)</f>
        <v/>
      </c>
      <c r="O6456">
        <f>IF(K6456="","",ROUND(E6456-K6456,0))</f>
        <v/>
      </c>
      <c r="P6456">
        <f>IF(O6456="","",IF(O6456&gt;=1,O6456,0))</f>
        <v/>
      </c>
      <c r="Q6456" s="27">
        <f>IF(E6456="","",MAX(0,E6456-22))</f>
        <v/>
      </c>
      <c r="R6456" s="27">
        <f>IF(H6456=1,E6456,"")</f>
        <v/>
      </c>
      <c r="S6456" s="27">
        <f>IF(AND(H6456=1,J6456&lt;&gt;""),E6456-J6456,"")</f>
        <v/>
      </c>
      <c r="T6456">
        <f>IF(G6456="","",MONTH(G6456))</f>
        <v/>
      </c>
    </row>
    <row r="6457">
      <c r="A6457" s="24" t="n">
        <v>2020</v>
      </c>
      <c r="B6457" s="24" t="n">
        <v>9</v>
      </c>
      <c r="C6457" s="24" t="n">
        <v>25</v>
      </c>
      <c r="D6457" s="24" t="n">
        <v>24</v>
      </c>
      <c r="E6457" s="24" t="n">
        <v>12.99</v>
      </c>
      <c r="F6457" s="25">
        <f>IF($E6457="","",DATE(IF($A6457="",nominal_year,$A6457),$B6457,$C6457)+($D6457-IF(LEFT(hour_conv,1)="1",1,0))/24)</f>
        <v/>
      </c>
      <c r="G6457" s="26">
        <f>IF(F6457="","",INT(F6457))</f>
        <v/>
      </c>
      <c r="H6457">
        <f>IF(G6457="","",IF(AND(MONTH(G6457)*100+DAY(G6457)&gt;=season_lo,MONTH(G6457)*100+DAY(G6457)&lt;=season_hi),1,0))</f>
        <v/>
      </c>
      <c r="I6457">
        <f>IF(G6457="","",G6457-first_day+1)</f>
        <v/>
      </c>
      <c r="J6457" s="27">
        <f>IF(I6457="","",INDEX(Daily!$J$2:$J$421,I6457))</f>
        <v/>
      </c>
      <c r="K6457" s="27">
        <f>IF(J6457="","",J6457+cat_offset)</f>
        <v/>
      </c>
      <c r="L6457" s="27">
        <f>IF(J6457="","",MAX(0,E6457-J6457)^2)</f>
        <v/>
      </c>
      <c r="M6457" s="27">
        <f>IF(J6457="","",MAX(0,E6457-(J6457+twcdh_off))^2)</f>
        <v/>
      </c>
      <c r="N6457" s="27">
        <f>IF(E6457="","",MAX(0,E6457-swcdh_thr)^2)</f>
        <v/>
      </c>
      <c r="O6457">
        <f>IF(K6457="","",ROUND(E6457-K6457,0))</f>
        <v/>
      </c>
      <c r="P6457">
        <f>IF(O6457="","",IF(O6457&gt;=1,O6457,0))</f>
        <v/>
      </c>
      <c r="Q6457" s="27">
        <f>IF(E6457="","",MAX(0,E6457-22))</f>
        <v/>
      </c>
      <c r="R6457" s="27">
        <f>IF(H6457=1,E6457,"")</f>
        <v/>
      </c>
      <c r="S6457" s="27">
        <f>IF(AND(H6457=1,J6457&lt;&gt;""),E6457-J6457,"")</f>
        <v/>
      </c>
      <c r="T6457">
        <f>IF(G6457="","",MONTH(G6457))</f>
        <v/>
      </c>
    </row>
    <row r="6458">
      <c r="A6458" s="24" t="n">
        <v>2020</v>
      </c>
      <c r="B6458" s="24" t="n">
        <v>9</v>
      </c>
      <c r="C6458" s="24" t="n">
        <v>26</v>
      </c>
      <c r="D6458" s="24" t="n">
        <v>1</v>
      </c>
      <c r="E6458" s="24" t="n">
        <v>12.64</v>
      </c>
      <c r="F6458" s="25">
        <f>IF($E6458="","",DATE(IF($A6458="",nominal_year,$A6458),$B6458,$C6458)+($D6458-IF(LEFT(hour_conv,1)="1",1,0))/24)</f>
        <v/>
      </c>
      <c r="G6458" s="26">
        <f>IF(F6458="","",INT(F6458))</f>
        <v/>
      </c>
      <c r="H6458">
        <f>IF(G6458="","",IF(AND(MONTH(G6458)*100+DAY(G6458)&gt;=season_lo,MONTH(G6458)*100+DAY(G6458)&lt;=season_hi),1,0))</f>
        <v/>
      </c>
      <c r="I6458">
        <f>IF(G6458="","",G6458-first_day+1)</f>
        <v/>
      </c>
      <c r="J6458" s="27">
        <f>IF(I6458="","",INDEX(Daily!$J$2:$J$421,I6458))</f>
        <v/>
      </c>
      <c r="K6458" s="27">
        <f>IF(J6458="","",J6458+cat_offset)</f>
        <v/>
      </c>
      <c r="L6458" s="27">
        <f>IF(J6458="","",MAX(0,E6458-J6458)^2)</f>
        <v/>
      </c>
      <c r="M6458" s="27">
        <f>IF(J6458="","",MAX(0,E6458-(J6458+twcdh_off))^2)</f>
        <v/>
      </c>
      <c r="N6458" s="27">
        <f>IF(E6458="","",MAX(0,E6458-swcdh_thr)^2)</f>
        <v/>
      </c>
      <c r="O6458">
        <f>IF(K6458="","",ROUND(E6458-K6458,0))</f>
        <v/>
      </c>
      <c r="P6458">
        <f>IF(O6458="","",IF(O6458&gt;=1,O6458,0))</f>
        <v/>
      </c>
      <c r="Q6458" s="27">
        <f>IF(E6458="","",MAX(0,E6458-22))</f>
        <v/>
      </c>
      <c r="R6458" s="27">
        <f>IF(H6458=1,E6458,"")</f>
        <v/>
      </c>
      <c r="S6458" s="27">
        <f>IF(AND(H6458=1,J6458&lt;&gt;""),E6458-J6458,"")</f>
        <v/>
      </c>
      <c r="T6458">
        <f>IF(G6458="","",MONTH(G6458))</f>
        <v/>
      </c>
    </row>
    <row r="6459">
      <c r="A6459" s="24" t="n">
        <v>2020</v>
      </c>
      <c r="B6459" s="24" t="n">
        <v>9</v>
      </c>
      <c r="C6459" s="24" t="n">
        <v>26</v>
      </c>
      <c r="D6459" s="24" t="n">
        <v>2</v>
      </c>
      <c r="E6459" s="24" t="n">
        <v>11.48</v>
      </c>
      <c r="F6459" s="25">
        <f>IF($E6459="","",DATE(IF($A6459="",nominal_year,$A6459),$B6459,$C6459)+($D6459-IF(LEFT(hour_conv,1)="1",1,0))/24)</f>
        <v/>
      </c>
      <c r="G6459" s="26">
        <f>IF(F6459="","",INT(F6459))</f>
        <v/>
      </c>
      <c r="H6459">
        <f>IF(G6459="","",IF(AND(MONTH(G6459)*100+DAY(G6459)&gt;=season_lo,MONTH(G6459)*100+DAY(G6459)&lt;=season_hi),1,0))</f>
        <v/>
      </c>
      <c r="I6459">
        <f>IF(G6459="","",G6459-first_day+1)</f>
        <v/>
      </c>
      <c r="J6459" s="27">
        <f>IF(I6459="","",INDEX(Daily!$J$2:$J$421,I6459))</f>
        <v/>
      </c>
      <c r="K6459" s="27">
        <f>IF(J6459="","",J6459+cat_offset)</f>
        <v/>
      </c>
      <c r="L6459" s="27">
        <f>IF(J6459="","",MAX(0,E6459-J6459)^2)</f>
        <v/>
      </c>
      <c r="M6459" s="27">
        <f>IF(J6459="","",MAX(0,E6459-(J6459+twcdh_off))^2)</f>
        <v/>
      </c>
      <c r="N6459" s="27">
        <f>IF(E6459="","",MAX(0,E6459-swcdh_thr)^2)</f>
        <v/>
      </c>
      <c r="O6459">
        <f>IF(K6459="","",ROUND(E6459-K6459,0))</f>
        <v/>
      </c>
      <c r="P6459">
        <f>IF(O6459="","",IF(O6459&gt;=1,O6459,0))</f>
        <v/>
      </c>
      <c r="Q6459" s="27">
        <f>IF(E6459="","",MAX(0,E6459-22))</f>
        <v/>
      </c>
      <c r="R6459" s="27">
        <f>IF(H6459=1,E6459,"")</f>
        <v/>
      </c>
      <c r="S6459" s="27">
        <f>IF(AND(H6459=1,J6459&lt;&gt;""),E6459-J6459,"")</f>
        <v/>
      </c>
      <c r="T6459">
        <f>IF(G6459="","",MONTH(G6459))</f>
        <v/>
      </c>
    </row>
    <row r="6460">
      <c r="A6460" s="24" t="n">
        <v>2020</v>
      </c>
      <c r="B6460" s="24" t="n">
        <v>9</v>
      </c>
      <c r="C6460" s="24" t="n">
        <v>26</v>
      </c>
      <c r="D6460" s="24" t="n">
        <v>3</v>
      </c>
      <c r="E6460" s="24" t="n">
        <v>10.74</v>
      </c>
      <c r="F6460" s="25">
        <f>IF($E6460="","",DATE(IF($A6460="",nominal_year,$A6460),$B6460,$C6460)+($D6460-IF(LEFT(hour_conv,1)="1",1,0))/24)</f>
        <v/>
      </c>
      <c r="G6460" s="26">
        <f>IF(F6460="","",INT(F6460))</f>
        <v/>
      </c>
      <c r="H6460">
        <f>IF(G6460="","",IF(AND(MONTH(G6460)*100+DAY(G6460)&gt;=season_lo,MONTH(G6460)*100+DAY(G6460)&lt;=season_hi),1,0))</f>
        <v/>
      </c>
      <c r="I6460">
        <f>IF(G6460="","",G6460-first_day+1)</f>
        <v/>
      </c>
      <c r="J6460" s="27">
        <f>IF(I6460="","",INDEX(Daily!$J$2:$J$421,I6460))</f>
        <v/>
      </c>
      <c r="K6460" s="27">
        <f>IF(J6460="","",J6460+cat_offset)</f>
        <v/>
      </c>
      <c r="L6460" s="27">
        <f>IF(J6460="","",MAX(0,E6460-J6460)^2)</f>
        <v/>
      </c>
      <c r="M6460" s="27">
        <f>IF(J6460="","",MAX(0,E6460-(J6460+twcdh_off))^2)</f>
        <v/>
      </c>
      <c r="N6460" s="27">
        <f>IF(E6460="","",MAX(0,E6460-swcdh_thr)^2)</f>
        <v/>
      </c>
      <c r="O6460">
        <f>IF(K6460="","",ROUND(E6460-K6460,0))</f>
        <v/>
      </c>
      <c r="P6460">
        <f>IF(O6460="","",IF(O6460&gt;=1,O6460,0))</f>
        <v/>
      </c>
      <c r="Q6460" s="27">
        <f>IF(E6460="","",MAX(0,E6460-22))</f>
        <v/>
      </c>
      <c r="R6460" s="27">
        <f>IF(H6460=1,E6460,"")</f>
        <v/>
      </c>
      <c r="S6460" s="27">
        <f>IF(AND(H6460=1,J6460&lt;&gt;""),E6460-J6460,"")</f>
        <v/>
      </c>
      <c r="T6460">
        <f>IF(G6460="","",MONTH(G6460))</f>
        <v/>
      </c>
    </row>
    <row r="6461">
      <c r="A6461" s="24" t="n">
        <v>2020</v>
      </c>
      <c r="B6461" s="24" t="n">
        <v>9</v>
      </c>
      <c r="C6461" s="24" t="n">
        <v>26</v>
      </c>
      <c r="D6461" s="24" t="n">
        <v>4</v>
      </c>
      <c r="E6461" s="24" t="n">
        <v>12.1</v>
      </c>
      <c r="F6461" s="25">
        <f>IF($E6461="","",DATE(IF($A6461="",nominal_year,$A6461),$B6461,$C6461)+($D6461-IF(LEFT(hour_conv,1)="1",1,0))/24)</f>
        <v/>
      </c>
      <c r="G6461" s="26">
        <f>IF(F6461="","",INT(F6461))</f>
        <v/>
      </c>
      <c r="H6461">
        <f>IF(G6461="","",IF(AND(MONTH(G6461)*100+DAY(G6461)&gt;=season_lo,MONTH(G6461)*100+DAY(G6461)&lt;=season_hi),1,0))</f>
        <v/>
      </c>
      <c r="I6461">
        <f>IF(G6461="","",G6461-first_day+1)</f>
        <v/>
      </c>
      <c r="J6461" s="27">
        <f>IF(I6461="","",INDEX(Daily!$J$2:$J$421,I6461))</f>
        <v/>
      </c>
      <c r="K6461" s="27">
        <f>IF(J6461="","",J6461+cat_offset)</f>
        <v/>
      </c>
      <c r="L6461" s="27">
        <f>IF(J6461="","",MAX(0,E6461-J6461)^2)</f>
        <v/>
      </c>
      <c r="M6461" s="27">
        <f>IF(J6461="","",MAX(0,E6461-(J6461+twcdh_off))^2)</f>
        <v/>
      </c>
      <c r="N6461" s="27">
        <f>IF(E6461="","",MAX(0,E6461-swcdh_thr)^2)</f>
        <v/>
      </c>
      <c r="O6461">
        <f>IF(K6461="","",ROUND(E6461-K6461,0))</f>
        <v/>
      </c>
      <c r="P6461">
        <f>IF(O6461="","",IF(O6461&gt;=1,O6461,0))</f>
        <v/>
      </c>
      <c r="Q6461" s="27">
        <f>IF(E6461="","",MAX(0,E6461-22))</f>
        <v/>
      </c>
      <c r="R6461" s="27">
        <f>IF(H6461=1,E6461,"")</f>
        <v/>
      </c>
      <c r="S6461" s="27">
        <f>IF(AND(H6461=1,J6461&lt;&gt;""),E6461-J6461,"")</f>
        <v/>
      </c>
      <c r="T6461">
        <f>IF(G6461="","",MONTH(G6461))</f>
        <v/>
      </c>
    </row>
    <row r="6462">
      <c r="A6462" s="24" t="n">
        <v>2020</v>
      </c>
      <c r="B6462" s="24" t="n">
        <v>9</v>
      </c>
      <c r="C6462" s="24" t="n">
        <v>26</v>
      </c>
      <c r="D6462" s="24" t="n">
        <v>5</v>
      </c>
      <c r="E6462" s="24" t="n">
        <v>11.75</v>
      </c>
      <c r="F6462" s="25">
        <f>IF($E6462="","",DATE(IF($A6462="",nominal_year,$A6462),$B6462,$C6462)+($D6462-IF(LEFT(hour_conv,1)="1",1,0))/24)</f>
        <v/>
      </c>
      <c r="G6462" s="26">
        <f>IF(F6462="","",INT(F6462))</f>
        <v/>
      </c>
      <c r="H6462">
        <f>IF(G6462="","",IF(AND(MONTH(G6462)*100+DAY(G6462)&gt;=season_lo,MONTH(G6462)*100+DAY(G6462)&lt;=season_hi),1,0))</f>
        <v/>
      </c>
      <c r="I6462">
        <f>IF(G6462="","",G6462-first_day+1)</f>
        <v/>
      </c>
      <c r="J6462" s="27">
        <f>IF(I6462="","",INDEX(Daily!$J$2:$J$421,I6462))</f>
        <v/>
      </c>
      <c r="K6462" s="27">
        <f>IF(J6462="","",J6462+cat_offset)</f>
        <v/>
      </c>
      <c r="L6462" s="27">
        <f>IF(J6462="","",MAX(0,E6462-J6462)^2)</f>
        <v/>
      </c>
      <c r="M6462" s="27">
        <f>IF(J6462="","",MAX(0,E6462-(J6462+twcdh_off))^2)</f>
        <v/>
      </c>
      <c r="N6462" s="27">
        <f>IF(E6462="","",MAX(0,E6462-swcdh_thr)^2)</f>
        <v/>
      </c>
      <c r="O6462">
        <f>IF(K6462="","",ROUND(E6462-K6462,0))</f>
        <v/>
      </c>
      <c r="P6462">
        <f>IF(O6462="","",IF(O6462&gt;=1,O6462,0))</f>
        <v/>
      </c>
      <c r="Q6462" s="27">
        <f>IF(E6462="","",MAX(0,E6462-22))</f>
        <v/>
      </c>
      <c r="R6462" s="27">
        <f>IF(H6462=1,E6462,"")</f>
        <v/>
      </c>
      <c r="S6462" s="27">
        <f>IF(AND(H6462=1,J6462&lt;&gt;""),E6462-J6462,"")</f>
        <v/>
      </c>
      <c r="T6462">
        <f>IF(G6462="","",MONTH(G6462))</f>
        <v/>
      </c>
    </row>
    <row r="6463">
      <c r="A6463" s="24" t="n">
        <v>2020</v>
      </c>
      <c r="B6463" s="24" t="n">
        <v>9</v>
      </c>
      <c r="C6463" s="24" t="n">
        <v>26</v>
      </c>
      <c r="D6463" s="24" t="n">
        <v>6</v>
      </c>
      <c r="E6463" s="24" t="n">
        <v>11.83</v>
      </c>
      <c r="F6463" s="25">
        <f>IF($E6463="","",DATE(IF($A6463="",nominal_year,$A6463),$B6463,$C6463)+($D6463-IF(LEFT(hour_conv,1)="1",1,0))/24)</f>
        <v/>
      </c>
      <c r="G6463" s="26">
        <f>IF(F6463="","",INT(F6463))</f>
        <v/>
      </c>
      <c r="H6463">
        <f>IF(G6463="","",IF(AND(MONTH(G6463)*100+DAY(G6463)&gt;=season_lo,MONTH(G6463)*100+DAY(G6463)&lt;=season_hi),1,0))</f>
        <v/>
      </c>
      <c r="I6463">
        <f>IF(G6463="","",G6463-first_day+1)</f>
        <v/>
      </c>
      <c r="J6463" s="27">
        <f>IF(I6463="","",INDEX(Daily!$J$2:$J$421,I6463))</f>
        <v/>
      </c>
      <c r="K6463" s="27">
        <f>IF(J6463="","",J6463+cat_offset)</f>
        <v/>
      </c>
      <c r="L6463" s="27">
        <f>IF(J6463="","",MAX(0,E6463-J6463)^2)</f>
        <v/>
      </c>
      <c r="M6463" s="27">
        <f>IF(J6463="","",MAX(0,E6463-(J6463+twcdh_off))^2)</f>
        <v/>
      </c>
      <c r="N6463" s="27">
        <f>IF(E6463="","",MAX(0,E6463-swcdh_thr)^2)</f>
        <v/>
      </c>
      <c r="O6463">
        <f>IF(K6463="","",ROUND(E6463-K6463,0))</f>
        <v/>
      </c>
      <c r="P6463">
        <f>IF(O6463="","",IF(O6463&gt;=1,O6463,0))</f>
        <v/>
      </c>
      <c r="Q6463" s="27">
        <f>IF(E6463="","",MAX(0,E6463-22))</f>
        <v/>
      </c>
      <c r="R6463" s="27">
        <f>IF(H6463=1,E6463,"")</f>
        <v/>
      </c>
      <c r="S6463" s="27">
        <f>IF(AND(H6463=1,J6463&lt;&gt;""),E6463-J6463,"")</f>
        <v/>
      </c>
      <c r="T6463">
        <f>IF(G6463="","",MONTH(G6463))</f>
        <v/>
      </c>
    </row>
    <row r="6464">
      <c r="A6464" s="24" t="n">
        <v>2020</v>
      </c>
      <c r="B6464" s="24" t="n">
        <v>9</v>
      </c>
      <c r="C6464" s="24" t="n">
        <v>26</v>
      </c>
      <c r="D6464" s="24" t="n">
        <v>7</v>
      </c>
      <c r="E6464" s="24" t="n">
        <v>11.88</v>
      </c>
      <c r="F6464" s="25">
        <f>IF($E6464="","",DATE(IF($A6464="",nominal_year,$A6464),$B6464,$C6464)+($D6464-IF(LEFT(hour_conv,1)="1",1,0))/24)</f>
        <v/>
      </c>
      <c r="G6464" s="26">
        <f>IF(F6464="","",INT(F6464))</f>
        <v/>
      </c>
      <c r="H6464">
        <f>IF(G6464="","",IF(AND(MONTH(G6464)*100+DAY(G6464)&gt;=season_lo,MONTH(G6464)*100+DAY(G6464)&lt;=season_hi),1,0))</f>
        <v/>
      </c>
      <c r="I6464">
        <f>IF(G6464="","",G6464-first_day+1)</f>
        <v/>
      </c>
      <c r="J6464" s="27">
        <f>IF(I6464="","",INDEX(Daily!$J$2:$J$421,I6464))</f>
        <v/>
      </c>
      <c r="K6464" s="27">
        <f>IF(J6464="","",J6464+cat_offset)</f>
        <v/>
      </c>
      <c r="L6464" s="27">
        <f>IF(J6464="","",MAX(0,E6464-J6464)^2)</f>
        <v/>
      </c>
      <c r="M6464" s="27">
        <f>IF(J6464="","",MAX(0,E6464-(J6464+twcdh_off))^2)</f>
        <v/>
      </c>
      <c r="N6464" s="27">
        <f>IF(E6464="","",MAX(0,E6464-swcdh_thr)^2)</f>
        <v/>
      </c>
      <c r="O6464">
        <f>IF(K6464="","",ROUND(E6464-K6464,0))</f>
        <v/>
      </c>
      <c r="P6464">
        <f>IF(O6464="","",IF(O6464&gt;=1,O6464,0))</f>
        <v/>
      </c>
      <c r="Q6464" s="27">
        <f>IF(E6464="","",MAX(0,E6464-22))</f>
        <v/>
      </c>
      <c r="R6464" s="27">
        <f>IF(H6464=1,E6464,"")</f>
        <v/>
      </c>
      <c r="S6464" s="27">
        <f>IF(AND(H6464=1,J6464&lt;&gt;""),E6464-J6464,"")</f>
        <v/>
      </c>
      <c r="T6464">
        <f>IF(G6464="","",MONTH(G6464))</f>
        <v/>
      </c>
    </row>
    <row r="6465">
      <c r="A6465" s="24" t="n">
        <v>2020</v>
      </c>
      <c r="B6465" s="24" t="n">
        <v>9</v>
      </c>
      <c r="C6465" s="24" t="n">
        <v>26</v>
      </c>
      <c r="D6465" s="24" t="n">
        <v>8</v>
      </c>
      <c r="E6465" s="24" t="n">
        <v>12.84</v>
      </c>
      <c r="F6465" s="25">
        <f>IF($E6465="","",DATE(IF($A6465="",nominal_year,$A6465),$B6465,$C6465)+($D6465-IF(LEFT(hour_conv,1)="1",1,0))/24)</f>
        <v/>
      </c>
      <c r="G6465" s="26">
        <f>IF(F6465="","",INT(F6465))</f>
        <v/>
      </c>
      <c r="H6465">
        <f>IF(G6465="","",IF(AND(MONTH(G6465)*100+DAY(G6465)&gt;=season_lo,MONTH(G6465)*100+DAY(G6465)&lt;=season_hi),1,0))</f>
        <v/>
      </c>
      <c r="I6465">
        <f>IF(G6465="","",G6465-first_day+1)</f>
        <v/>
      </c>
      <c r="J6465" s="27">
        <f>IF(I6465="","",INDEX(Daily!$J$2:$J$421,I6465))</f>
        <v/>
      </c>
      <c r="K6465" s="27">
        <f>IF(J6465="","",J6465+cat_offset)</f>
        <v/>
      </c>
      <c r="L6465" s="27">
        <f>IF(J6465="","",MAX(0,E6465-J6465)^2)</f>
        <v/>
      </c>
      <c r="M6465" s="27">
        <f>IF(J6465="","",MAX(0,E6465-(J6465+twcdh_off))^2)</f>
        <v/>
      </c>
      <c r="N6465" s="27">
        <f>IF(E6465="","",MAX(0,E6465-swcdh_thr)^2)</f>
        <v/>
      </c>
      <c r="O6465">
        <f>IF(K6465="","",ROUND(E6465-K6465,0))</f>
        <v/>
      </c>
      <c r="P6465">
        <f>IF(O6465="","",IF(O6465&gt;=1,O6465,0))</f>
        <v/>
      </c>
      <c r="Q6465" s="27">
        <f>IF(E6465="","",MAX(0,E6465-22))</f>
        <v/>
      </c>
      <c r="R6465" s="27">
        <f>IF(H6465=1,E6465,"")</f>
        <v/>
      </c>
      <c r="S6465" s="27">
        <f>IF(AND(H6465=1,J6465&lt;&gt;""),E6465-J6465,"")</f>
        <v/>
      </c>
      <c r="T6465">
        <f>IF(G6465="","",MONTH(G6465))</f>
        <v/>
      </c>
    </row>
    <row r="6466">
      <c r="A6466" s="24" t="n">
        <v>2020</v>
      </c>
      <c r="B6466" s="24" t="n">
        <v>9</v>
      </c>
      <c r="C6466" s="24" t="n">
        <v>26</v>
      </c>
      <c r="D6466" s="24" t="n">
        <v>9</v>
      </c>
      <c r="E6466" s="24" t="n">
        <v>14.07</v>
      </c>
      <c r="F6466" s="25">
        <f>IF($E6466="","",DATE(IF($A6466="",nominal_year,$A6466),$B6466,$C6466)+($D6466-IF(LEFT(hour_conv,1)="1",1,0))/24)</f>
        <v/>
      </c>
      <c r="G6466" s="26">
        <f>IF(F6466="","",INT(F6466))</f>
        <v/>
      </c>
      <c r="H6466">
        <f>IF(G6466="","",IF(AND(MONTH(G6466)*100+DAY(G6466)&gt;=season_lo,MONTH(G6466)*100+DAY(G6466)&lt;=season_hi),1,0))</f>
        <v/>
      </c>
      <c r="I6466">
        <f>IF(G6466="","",G6466-first_day+1)</f>
        <v/>
      </c>
      <c r="J6466" s="27">
        <f>IF(I6466="","",INDEX(Daily!$J$2:$J$421,I6466))</f>
        <v/>
      </c>
      <c r="K6466" s="27">
        <f>IF(J6466="","",J6466+cat_offset)</f>
        <v/>
      </c>
      <c r="L6466" s="27">
        <f>IF(J6466="","",MAX(0,E6466-J6466)^2)</f>
        <v/>
      </c>
      <c r="M6466" s="27">
        <f>IF(J6466="","",MAX(0,E6466-(J6466+twcdh_off))^2)</f>
        <v/>
      </c>
      <c r="N6466" s="27">
        <f>IF(E6466="","",MAX(0,E6466-swcdh_thr)^2)</f>
        <v/>
      </c>
      <c r="O6466">
        <f>IF(K6466="","",ROUND(E6466-K6466,0))</f>
        <v/>
      </c>
      <c r="P6466">
        <f>IF(O6466="","",IF(O6466&gt;=1,O6466,0))</f>
        <v/>
      </c>
      <c r="Q6466" s="27">
        <f>IF(E6466="","",MAX(0,E6466-22))</f>
        <v/>
      </c>
      <c r="R6466" s="27">
        <f>IF(H6466=1,E6466,"")</f>
        <v/>
      </c>
      <c r="S6466" s="27">
        <f>IF(AND(H6466=1,J6466&lt;&gt;""),E6466-J6466,"")</f>
        <v/>
      </c>
      <c r="T6466">
        <f>IF(G6466="","",MONTH(G6466))</f>
        <v/>
      </c>
    </row>
    <row r="6467">
      <c r="A6467" s="24" t="n">
        <v>2020</v>
      </c>
      <c r="B6467" s="24" t="n">
        <v>9</v>
      </c>
      <c r="C6467" s="24" t="n">
        <v>26</v>
      </c>
      <c r="D6467" s="24" t="n">
        <v>10</v>
      </c>
      <c r="E6467" s="24" t="n">
        <v>14.57</v>
      </c>
      <c r="F6467" s="25">
        <f>IF($E6467="","",DATE(IF($A6467="",nominal_year,$A6467),$B6467,$C6467)+($D6467-IF(LEFT(hour_conv,1)="1",1,0))/24)</f>
        <v/>
      </c>
      <c r="G6467" s="26">
        <f>IF(F6467="","",INT(F6467))</f>
        <v/>
      </c>
      <c r="H6467">
        <f>IF(G6467="","",IF(AND(MONTH(G6467)*100+DAY(G6467)&gt;=season_lo,MONTH(G6467)*100+DAY(G6467)&lt;=season_hi),1,0))</f>
        <v/>
      </c>
      <c r="I6467">
        <f>IF(G6467="","",G6467-first_day+1)</f>
        <v/>
      </c>
      <c r="J6467" s="27">
        <f>IF(I6467="","",INDEX(Daily!$J$2:$J$421,I6467))</f>
        <v/>
      </c>
      <c r="K6467" s="27">
        <f>IF(J6467="","",J6467+cat_offset)</f>
        <v/>
      </c>
      <c r="L6467" s="27">
        <f>IF(J6467="","",MAX(0,E6467-J6467)^2)</f>
        <v/>
      </c>
      <c r="M6467" s="27">
        <f>IF(J6467="","",MAX(0,E6467-(J6467+twcdh_off))^2)</f>
        <v/>
      </c>
      <c r="N6467" s="27">
        <f>IF(E6467="","",MAX(0,E6467-swcdh_thr)^2)</f>
        <v/>
      </c>
      <c r="O6467">
        <f>IF(K6467="","",ROUND(E6467-K6467,0))</f>
        <v/>
      </c>
      <c r="P6467">
        <f>IF(O6467="","",IF(O6467&gt;=1,O6467,0))</f>
        <v/>
      </c>
      <c r="Q6467" s="27">
        <f>IF(E6467="","",MAX(0,E6467-22))</f>
        <v/>
      </c>
      <c r="R6467" s="27">
        <f>IF(H6467=1,E6467,"")</f>
        <v/>
      </c>
      <c r="S6467" s="27">
        <f>IF(AND(H6467=1,J6467&lt;&gt;""),E6467-J6467,"")</f>
        <v/>
      </c>
      <c r="T6467">
        <f>IF(G6467="","",MONTH(G6467))</f>
        <v/>
      </c>
    </row>
    <row r="6468">
      <c r="A6468" s="24" t="n">
        <v>2020</v>
      </c>
      <c r="B6468" s="24" t="n">
        <v>9</v>
      </c>
      <c r="C6468" s="24" t="n">
        <v>26</v>
      </c>
      <c r="D6468" s="24" t="n">
        <v>11</v>
      </c>
      <c r="E6468" s="24" t="n">
        <v>16.56</v>
      </c>
      <c r="F6468" s="25">
        <f>IF($E6468="","",DATE(IF($A6468="",nominal_year,$A6468),$B6468,$C6468)+($D6468-IF(LEFT(hour_conv,1)="1",1,0))/24)</f>
        <v/>
      </c>
      <c r="G6468" s="26">
        <f>IF(F6468="","",INT(F6468))</f>
        <v/>
      </c>
      <c r="H6468">
        <f>IF(G6468="","",IF(AND(MONTH(G6468)*100+DAY(G6468)&gt;=season_lo,MONTH(G6468)*100+DAY(G6468)&lt;=season_hi),1,0))</f>
        <v/>
      </c>
      <c r="I6468">
        <f>IF(G6468="","",G6468-first_day+1)</f>
        <v/>
      </c>
      <c r="J6468" s="27">
        <f>IF(I6468="","",INDEX(Daily!$J$2:$J$421,I6468))</f>
        <v/>
      </c>
      <c r="K6468" s="27">
        <f>IF(J6468="","",J6468+cat_offset)</f>
        <v/>
      </c>
      <c r="L6468" s="27">
        <f>IF(J6468="","",MAX(0,E6468-J6468)^2)</f>
        <v/>
      </c>
      <c r="M6468" s="27">
        <f>IF(J6468="","",MAX(0,E6468-(J6468+twcdh_off))^2)</f>
        <v/>
      </c>
      <c r="N6468" s="27">
        <f>IF(E6468="","",MAX(0,E6468-swcdh_thr)^2)</f>
        <v/>
      </c>
      <c r="O6468">
        <f>IF(K6468="","",ROUND(E6468-K6468,0))</f>
        <v/>
      </c>
      <c r="P6468">
        <f>IF(O6468="","",IF(O6468&gt;=1,O6468,0))</f>
        <v/>
      </c>
      <c r="Q6468" s="27">
        <f>IF(E6468="","",MAX(0,E6468-22))</f>
        <v/>
      </c>
      <c r="R6468" s="27">
        <f>IF(H6468=1,E6468,"")</f>
        <v/>
      </c>
      <c r="S6468" s="27">
        <f>IF(AND(H6468=1,J6468&lt;&gt;""),E6468-J6468,"")</f>
        <v/>
      </c>
      <c r="T6468">
        <f>IF(G6468="","",MONTH(G6468))</f>
        <v/>
      </c>
    </row>
    <row r="6469">
      <c r="A6469" s="24" t="n">
        <v>2020</v>
      </c>
      <c r="B6469" s="24" t="n">
        <v>9</v>
      </c>
      <c r="C6469" s="24" t="n">
        <v>26</v>
      </c>
      <c r="D6469" s="24" t="n">
        <v>12</v>
      </c>
      <c r="E6469" s="24" t="n">
        <v>16.89</v>
      </c>
      <c r="F6469" s="25">
        <f>IF($E6469="","",DATE(IF($A6469="",nominal_year,$A6469),$B6469,$C6469)+($D6469-IF(LEFT(hour_conv,1)="1",1,0))/24)</f>
        <v/>
      </c>
      <c r="G6469" s="26">
        <f>IF(F6469="","",INT(F6469))</f>
        <v/>
      </c>
      <c r="H6469">
        <f>IF(G6469="","",IF(AND(MONTH(G6469)*100+DAY(G6469)&gt;=season_lo,MONTH(G6469)*100+DAY(G6469)&lt;=season_hi),1,0))</f>
        <v/>
      </c>
      <c r="I6469">
        <f>IF(G6469="","",G6469-first_day+1)</f>
        <v/>
      </c>
      <c r="J6469" s="27">
        <f>IF(I6469="","",INDEX(Daily!$J$2:$J$421,I6469))</f>
        <v/>
      </c>
      <c r="K6469" s="27">
        <f>IF(J6469="","",J6469+cat_offset)</f>
        <v/>
      </c>
      <c r="L6469" s="27">
        <f>IF(J6469="","",MAX(0,E6469-J6469)^2)</f>
        <v/>
      </c>
      <c r="M6469" s="27">
        <f>IF(J6469="","",MAX(0,E6469-(J6469+twcdh_off))^2)</f>
        <v/>
      </c>
      <c r="N6469" s="27">
        <f>IF(E6469="","",MAX(0,E6469-swcdh_thr)^2)</f>
        <v/>
      </c>
      <c r="O6469">
        <f>IF(K6469="","",ROUND(E6469-K6469,0))</f>
        <v/>
      </c>
      <c r="P6469">
        <f>IF(O6469="","",IF(O6469&gt;=1,O6469,0))</f>
        <v/>
      </c>
      <c r="Q6469" s="27">
        <f>IF(E6469="","",MAX(0,E6469-22))</f>
        <v/>
      </c>
      <c r="R6469" s="27">
        <f>IF(H6469=1,E6469,"")</f>
        <v/>
      </c>
      <c r="S6469" s="27">
        <f>IF(AND(H6469=1,J6469&lt;&gt;""),E6469-J6469,"")</f>
        <v/>
      </c>
      <c r="T6469">
        <f>IF(G6469="","",MONTH(G6469))</f>
        <v/>
      </c>
    </row>
    <row r="6470">
      <c r="A6470" s="24" t="n">
        <v>2020</v>
      </c>
      <c r="B6470" s="24" t="n">
        <v>9</v>
      </c>
      <c r="C6470" s="24" t="n">
        <v>26</v>
      </c>
      <c r="D6470" s="24" t="n">
        <v>13</v>
      </c>
      <c r="E6470" s="24" t="n">
        <v>17.76</v>
      </c>
      <c r="F6470" s="25">
        <f>IF($E6470="","",DATE(IF($A6470="",nominal_year,$A6470),$B6470,$C6470)+($D6470-IF(LEFT(hour_conv,1)="1",1,0))/24)</f>
        <v/>
      </c>
      <c r="G6470" s="26">
        <f>IF(F6470="","",INT(F6470))</f>
        <v/>
      </c>
      <c r="H6470">
        <f>IF(G6470="","",IF(AND(MONTH(G6470)*100+DAY(G6470)&gt;=season_lo,MONTH(G6470)*100+DAY(G6470)&lt;=season_hi),1,0))</f>
        <v/>
      </c>
      <c r="I6470">
        <f>IF(G6470="","",G6470-first_day+1)</f>
        <v/>
      </c>
      <c r="J6470" s="27">
        <f>IF(I6470="","",INDEX(Daily!$J$2:$J$421,I6470))</f>
        <v/>
      </c>
      <c r="K6470" s="27">
        <f>IF(J6470="","",J6470+cat_offset)</f>
        <v/>
      </c>
      <c r="L6470" s="27">
        <f>IF(J6470="","",MAX(0,E6470-J6470)^2)</f>
        <v/>
      </c>
      <c r="M6470" s="27">
        <f>IF(J6470="","",MAX(0,E6470-(J6470+twcdh_off))^2)</f>
        <v/>
      </c>
      <c r="N6470" s="27">
        <f>IF(E6470="","",MAX(0,E6470-swcdh_thr)^2)</f>
        <v/>
      </c>
      <c r="O6470">
        <f>IF(K6470="","",ROUND(E6470-K6470,0))</f>
        <v/>
      </c>
      <c r="P6470">
        <f>IF(O6470="","",IF(O6470&gt;=1,O6470,0))</f>
        <v/>
      </c>
      <c r="Q6470" s="27">
        <f>IF(E6470="","",MAX(0,E6470-22))</f>
        <v/>
      </c>
      <c r="R6470" s="27">
        <f>IF(H6470=1,E6470,"")</f>
        <v/>
      </c>
      <c r="S6470" s="27">
        <f>IF(AND(H6470=1,J6470&lt;&gt;""),E6470-J6470,"")</f>
        <v/>
      </c>
      <c r="T6470">
        <f>IF(G6470="","",MONTH(G6470))</f>
        <v/>
      </c>
    </row>
    <row r="6471">
      <c r="A6471" s="24" t="n">
        <v>2020</v>
      </c>
      <c r="B6471" s="24" t="n">
        <v>9</v>
      </c>
      <c r="C6471" s="24" t="n">
        <v>26</v>
      </c>
      <c r="D6471" s="24" t="n">
        <v>14</v>
      </c>
      <c r="E6471" s="24" t="n">
        <v>17.8</v>
      </c>
      <c r="F6471" s="25">
        <f>IF($E6471="","",DATE(IF($A6471="",nominal_year,$A6471),$B6471,$C6471)+($D6471-IF(LEFT(hour_conv,1)="1",1,0))/24)</f>
        <v/>
      </c>
      <c r="G6471" s="26">
        <f>IF(F6471="","",INT(F6471))</f>
        <v/>
      </c>
      <c r="H6471">
        <f>IF(G6471="","",IF(AND(MONTH(G6471)*100+DAY(G6471)&gt;=season_lo,MONTH(G6471)*100+DAY(G6471)&lt;=season_hi),1,0))</f>
        <v/>
      </c>
      <c r="I6471">
        <f>IF(G6471="","",G6471-first_day+1)</f>
        <v/>
      </c>
      <c r="J6471" s="27">
        <f>IF(I6471="","",INDEX(Daily!$J$2:$J$421,I6471))</f>
        <v/>
      </c>
      <c r="K6471" s="27">
        <f>IF(J6471="","",J6471+cat_offset)</f>
        <v/>
      </c>
      <c r="L6471" s="27">
        <f>IF(J6471="","",MAX(0,E6471-J6471)^2)</f>
        <v/>
      </c>
      <c r="M6471" s="27">
        <f>IF(J6471="","",MAX(0,E6471-(J6471+twcdh_off))^2)</f>
        <v/>
      </c>
      <c r="N6471" s="27">
        <f>IF(E6471="","",MAX(0,E6471-swcdh_thr)^2)</f>
        <v/>
      </c>
      <c r="O6471">
        <f>IF(K6471="","",ROUND(E6471-K6471,0))</f>
        <v/>
      </c>
      <c r="P6471">
        <f>IF(O6471="","",IF(O6471&gt;=1,O6471,0))</f>
        <v/>
      </c>
      <c r="Q6471" s="27">
        <f>IF(E6471="","",MAX(0,E6471-22))</f>
        <v/>
      </c>
      <c r="R6471" s="27">
        <f>IF(H6471=1,E6471,"")</f>
        <v/>
      </c>
      <c r="S6471" s="27">
        <f>IF(AND(H6471=1,J6471&lt;&gt;""),E6471-J6471,"")</f>
        <v/>
      </c>
      <c r="T6471">
        <f>IF(G6471="","",MONTH(G6471))</f>
        <v/>
      </c>
    </row>
    <row r="6472">
      <c r="A6472" s="24" t="n">
        <v>2020</v>
      </c>
      <c r="B6472" s="24" t="n">
        <v>9</v>
      </c>
      <c r="C6472" s="24" t="n">
        <v>26</v>
      </c>
      <c r="D6472" s="24" t="n">
        <v>15</v>
      </c>
      <c r="E6472" s="24" t="n">
        <v>18.22</v>
      </c>
      <c r="F6472" s="25">
        <f>IF($E6472="","",DATE(IF($A6472="",nominal_year,$A6472),$B6472,$C6472)+($D6472-IF(LEFT(hour_conv,1)="1",1,0))/24)</f>
        <v/>
      </c>
      <c r="G6472" s="26">
        <f>IF(F6472="","",INT(F6472))</f>
        <v/>
      </c>
      <c r="H6472">
        <f>IF(G6472="","",IF(AND(MONTH(G6472)*100+DAY(G6472)&gt;=season_lo,MONTH(G6472)*100+DAY(G6472)&lt;=season_hi),1,0))</f>
        <v/>
      </c>
      <c r="I6472">
        <f>IF(G6472="","",G6472-first_day+1)</f>
        <v/>
      </c>
      <c r="J6472" s="27">
        <f>IF(I6472="","",INDEX(Daily!$J$2:$J$421,I6472))</f>
        <v/>
      </c>
      <c r="K6472" s="27">
        <f>IF(J6472="","",J6472+cat_offset)</f>
        <v/>
      </c>
      <c r="L6472" s="27">
        <f>IF(J6472="","",MAX(0,E6472-J6472)^2)</f>
        <v/>
      </c>
      <c r="M6472" s="27">
        <f>IF(J6472="","",MAX(0,E6472-(J6472+twcdh_off))^2)</f>
        <v/>
      </c>
      <c r="N6472" s="27">
        <f>IF(E6472="","",MAX(0,E6472-swcdh_thr)^2)</f>
        <v/>
      </c>
      <c r="O6472">
        <f>IF(K6472="","",ROUND(E6472-K6472,0))</f>
        <v/>
      </c>
      <c r="P6472">
        <f>IF(O6472="","",IF(O6472&gt;=1,O6472,0))</f>
        <v/>
      </c>
      <c r="Q6472" s="27">
        <f>IF(E6472="","",MAX(0,E6472-22))</f>
        <v/>
      </c>
      <c r="R6472" s="27">
        <f>IF(H6472=1,E6472,"")</f>
        <v/>
      </c>
      <c r="S6472" s="27">
        <f>IF(AND(H6472=1,J6472&lt;&gt;""),E6472-J6472,"")</f>
        <v/>
      </c>
      <c r="T6472">
        <f>IF(G6472="","",MONTH(G6472))</f>
        <v/>
      </c>
    </row>
    <row r="6473">
      <c r="A6473" s="24" t="n">
        <v>2020</v>
      </c>
      <c r="B6473" s="24" t="n">
        <v>9</v>
      </c>
      <c r="C6473" s="24" t="n">
        <v>26</v>
      </c>
      <c r="D6473" s="24" t="n">
        <v>16</v>
      </c>
      <c r="E6473" s="24" t="n">
        <v>18.39</v>
      </c>
      <c r="F6473" s="25">
        <f>IF($E6473="","",DATE(IF($A6473="",nominal_year,$A6473),$B6473,$C6473)+($D6473-IF(LEFT(hour_conv,1)="1",1,0))/24)</f>
        <v/>
      </c>
      <c r="G6473" s="26">
        <f>IF(F6473="","",INT(F6473))</f>
        <v/>
      </c>
      <c r="H6473">
        <f>IF(G6473="","",IF(AND(MONTH(G6473)*100+DAY(G6473)&gt;=season_lo,MONTH(G6473)*100+DAY(G6473)&lt;=season_hi),1,0))</f>
        <v/>
      </c>
      <c r="I6473">
        <f>IF(G6473="","",G6473-first_day+1)</f>
        <v/>
      </c>
      <c r="J6473" s="27">
        <f>IF(I6473="","",INDEX(Daily!$J$2:$J$421,I6473))</f>
        <v/>
      </c>
      <c r="K6473" s="27">
        <f>IF(J6473="","",J6473+cat_offset)</f>
        <v/>
      </c>
      <c r="L6473" s="27">
        <f>IF(J6473="","",MAX(0,E6473-J6473)^2)</f>
        <v/>
      </c>
      <c r="M6473" s="27">
        <f>IF(J6473="","",MAX(0,E6473-(J6473+twcdh_off))^2)</f>
        <v/>
      </c>
      <c r="N6473" s="27">
        <f>IF(E6473="","",MAX(0,E6473-swcdh_thr)^2)</f>
        <v/>
      </c>
      <c r="O6473">
        <f>IF(K6473="","",ROUND(E6473-K6473,0))</f>
        <v/>
      </c>
      <c r="P6473">
        <f>IF(O6473="","",IF(O6473&gt;=1,O6473,0))</f>
        <v/>
      </c>
      <c r="Q6473" s="27">
        <f>IF(E6473="","",MAX(0,E6473-22))</f>
        <v/>
      </c>
      <c r="R6473" s="27">
        <f>IF(H6473=1,E6473,"")</f>
        <v/>
      </c>
      <c r="S6473" s="27">
        <f>IF(AND(H6473=1,J6473&lt;&gt;""),E6473-J6473,"")</f>
        <v/>
      </c>
      <c r="T6473">
        <f>IF(G6473="","",MONTH(G6473))</f>
        <v/>
      </c>
    </row>
    <row r="6474">
      <c r="A6474" s="24" t="n">
        <v>2020</v>
      </c>
      <c r="B6474" s="24" t="n">
        <v>9</v>
      </c>
      <c r="C6474" s="24" t="n">
        <v>26</v>
      </c>
      <c r="D6474" s="24" t="n">
        <v>17</v>
      </c>
      <c r="E6474" s="24" t="n">
        <v>18.67</v>
      </c>
      <c r="F6474" s="25">
        <f>IF($E6474="","",DATE(IF($A6474="",nominal_year,$A6474),$B6474,$C6474)+($D6474-IF(LEFT(hour_conv,1)="1",1,0))/24)</f>
        <v/>
      </c>
      <c r="G6474" s="26">
        <f>IF(F6474="","",INT(F6474))</f>
        <v/>
      </c>
      <c r="H6474">
        <f>IF(G6474="","",IF(AND(MONTH(G6474)*100+DAY(G6474)&gt;=season_lo,MONTH(G6474)*100+DAY(G6474)&lt;=season_hi),1,0))</f>
        <v/>
      </c>
      <c r="I6474">
        <f>IF(G6474="","",G6474-first_day+1)</f>
        <v/>
      </c>
      <c r="J6474" s="27">
        <f>IF(I6474="","",INDEX(Daily!$J$2:$J$421,I6474))</f>
        <v/>
      </c>
      <c r="K6474" s="27">
        <f>IF(J6474="","",J6474+cat_offset)</f>
        <v/>
      </c>
      <c r="L6474" s="27">
        <f>IF(J6474="","",MAX(0,E6474-J6474)^2)</f>
        <v/>
      </c>
      <c r="M6474" s="27">
        <f>IF(J6474="","",MAX(0,E6474-(J6474+twcdh_off))^2)</f>
        <v/>
      </c>
      <c r="N6474" s="27">
        <f>IF(E6474="","",MAX(0,E6474-swcdh_thr)^2)</f>
        <v/>
      </c>
      <c r="O6474">
        <f>IF(K6474="","",ROUND(E6474-K6474,0))</f>
        <v/>
      </c>
      <c r="P6474">
        <f>IF(O6474="","",IF(O6474&gt;=1,O6474,0))</f>
        <v/>
      </c>
      <c r="Q6474" s="27">
        <f>IF(E6474="","",MAX(0,E6474-22))</f>
        <v/>
      </c>
      <c r="R6474" s="27">
        <f>IF(H6474=1,E6474,"")</f>
        <v/>
      </c>
      <c r="S6474" s="27">
        <f>IF(AND(H6474=1,J6474&lt;&gt;""),E6474-J6474,"")</f>
        <v/>
      </c>
      <c r="T6474">
        <f>IF(G6474="","",MONTH(G6474))</f>
        <v/>
      </c>
    </row>
    <row r="6475">
      <c r="A6475" s="24" t="n">
        <v>2020</v>
      </c>
      <c r="B6475" s="24" t="n">
        <v>9</v>
      </c>
      <c r="C6475" s="24" t="n">
        <v>26</v>
      </c>
      <c r="D6475" s="24" t="n">
        <v>18</v>
      </c>
      <c r="E6475" s="24" t="n">
        <v>18.08</v>
      </c>
      <c r="F6475" s="25">
        <f>IF($E6475="","",DATE(IF($A6475="",nominal_year,$A6475),$B6475,$C6475)+($D6475-IF(LEFT(hour_conv,1)="1",1,0))/24)</f>
        <v/>
      </c>
      <c r="G6475" s="26">
        <f>IF(F6475="","",INT(F6475))</f>
        <v/>
      </c>
      <c r="H6475">
        <f>IF(G6475="","",IF(AND(MONTH(G6475)*100+DAY(G6475)&gt;=season_lo,MONTH(G6475)*100+DAY(G6475)&lt;=season_hi),1,0))</f>
        <v/>
      </c>
      <c r="I6475">
        <f>IF(G6475="","",G6475-first_day+1)</f>
        <v/>
      </c>
      <c r="J6475" s="27">
        <f>IF(I6475="","",INDEX(Daily!$J$2:$J$421,I6475))</f>
        <v/>
      </c>
      <c r="K6475" s="27">
        <f>IF(J6475="","",J6475+cat_offset)</f>
        <v/>
      </c>
      <c r="L6475" s="27">
        <f>IF(J6475="","",MAX(0,E6475-J6475)^2)</f>
        <v/>
      </c>
      <c r="M6475" s="27">
        <f>IF(J6475="","",MAX(0,E6475-(J6475+twcdh_off))^2)</f>
        <v/>
      </c>
      <c r="N6475" s="27">
        <f>IF(E6475="","",MAX(0,E6475-swcdh_thr)^2)</f>
        <v/>
      </c>
      <c r="O6475">
        <f>IF(K6475="","",ROUND(E6475-K6475,0))</f>
        <v/>
      </c>
      <c r="P6475">
        <f>IF(O6475="","",IF(O6475&gt;=1,O6475,0))</f>
        <v/>
      </c>
      <c r="Q6475" s="27">
        <f>IF(E6475="","",MAX(0,E6475-22))</f>
        <v/>
      </c>
      <c r="R6475" s="27">
        <f>IF(H6475=1,E6475,"")</f>
        <v/>
      </c>
      <c r="S6475" s="27">
        <f>IF(AND(H6475=1,J6475&lt;&gt;""),E6475-J6475,"")</f>
        <v/>
      </c>
      <c r="T6475">
        <f>IF(G6475="","",MONTH(G6475))</f>
        <v/>
      </c>
    </row>
    <row r="6476">
      <c r="A6476" s="24" t="n">
        <v>2020</v>
      </c>
      <c r="B6476" s="24" t="n">
        <v>9</v>
      </c>
      <c r="C6476" s="24" t="n">
        <v>26</v>
      </c>
      <c r="D6476" s="24" t="n">
        <v>19</v>
      </c>
      <c r="E6476" s="24" t="n">
        <v>17.46</v>
      </c>
      <c r="F6476" s="25">
        <f>IF($E6476="","",DATE(IF($A6476="",nominal_year,$A6476),$B6476,$C6476)+($D6476-IF(LEFT(hour_conv,1)="1",1,0))/24)</f>
        <v/>
      </c>
      <c r="G6476" s="26">
        <f>IF(F6476="","",INT(F6476))</f>
        <v/>
      </c>
      <c r="H6476">
        <f>IF(G6476="","",IF(AND(MONTH(G6476)*100+DAY(G6476)&gt;=season_lo,MONTH(G6476)*100+DAY(G6476)&lt;=season_hi),1,0))</f>
        <v/>
      </c>
      <c r="I6476">
        <f>IF(G6476="","",G6476-first_day+1)</f>
        <v/>
      </c>
      <c r="J6476" s="27">
        <f>IF(I6476="","",INDEX(Daily!$J$2:$J$421,I6476))</f>
        <v/>
      </c>
      <c r="K6476" s="27">
        <f>IF(J6476="","",J6476+cat_offset)</f>
        <v/>
      </c>
      <c r="L6476" s="27">
        <f>IF(J6476="","",MAX(0,E6476-J6476)^2)</f>
        <v/>
      </c>
      <c r="M6476" s="27">
        <f>IF(J6476="","",MAX(0,E6476-(J6476+twcdh_off))^2)</f>
        <v/>
      </c>
      <c r="N6476" s="27">
        <f>IF(E6476="","",MAX(0,E6476-swcdh_thr)^2)</f>
        <v/>
      </c>
      <c r="O6476">
        <f>IF(K6476="","",ROUND(E6476-K6476,0))</f>
        <v/>
      </c>
      <c r="P6476">
        <f>IF(O6476="","",IF(O6476&gt;=1,O6476,0))</f>
        <v/>
      </c>
      <c r="Q6476" s="27">
        <f>IF(E6476="","",MAX(0,E6476-22))</f>
        <v/>
      </c>
      <c r="R6476" s="27">
        <f>IF(H6476=1,E6476,"")</f>
        <v/>
      </c>
      <c r="S6476" s="27">
        <f>IF(AND(H6476=1,J6476&lt;&gt;""),E6476-J6476,"")</f>
        <v/>
      </c>
      <c r="T6476">
        <f>IF(G6476="","",MONTH(G6476))</f>
        <v/>
      </c>
    </row>
    <row r="6477">
      <c r="A6477" s="24" t="n">
        <v>2020</v>
      </c>
      <c r="B6477" s="24" t="n">
        <v>9</v>
      </c>
      <c r="C6477" s="24" t="n">
        <v>26</v>
      </c>
      <c r="D6477" s="24" t="n">
        <v>20</v>
      </c>
      <c r="E6477" s="24" t="n">
        <v>16.91</v>
      </c>
      <c r="F6477" s="25">
        <f>IF($E6477="","",DATE(IF($A6477="",nominal_year,$A6477),$B6477,$C6477)+($D6477-IF(LEFT(hour_conv,1)="1",1,0))/24)</f>
        <v/>
      </c>
      <c r="G6477" s="26">
        <f>IF(F6477="","",INT(F6477))</f>
        <v/>
      </c>
      <c r="H6477">
        <f>IF(G6477="","",IF(AND(MONTH(G6477)*100+DAY(G6477)&gt;=season_lo,MONTH(G6477)*100+DAY(G6477)&lt;=season_hi),1,0))</f>
        <v/>
      </c>
      <c r="I6477">
        <f>IF(G6477="","",G6477-first_day+1)</f>
        <v/>
      </c>
      <c r="J6477" s="27">
        <f>IF(I6477="","",INDEX(Daily!$J$2:$J$421,I6477))</f>
        <v/>
      </c>
      <c r="K6477" s="27">
        <f>IF(J6477="","",J6477+cat_offset)</f>
        <v/>
      </c>
      <c r="L6477" s="27">
        <f>IF(J6477="","",MAX(0,E6477-J6477)^2)</f>
        <v/>
      </c>
      <c r="M6477" s="27">
        <f>IF(J6477="","",MAX(0,E6477-(J6477+twcdh_off))^2)</f>
        <v/>
      </c>
      <c r="N6477" s="27">
        <f>IF(E6477="","",MAX(0,E6477-swcdh_thr)^2)</f>
        <v/>
      </c>
      <c r="O6477">
        <f>IF(K6477="","",ROUND(E6477-K6477,0))</f>
        <v/>
      </c>
      <c r="P6477">
        <f>IF(O6477="","",IF(O6477&gt;=1,O6477,0))</f>
        <v/>
      </c>
      <c r="Q6477" s="27">
        <f>IF(E6477="","",MAX(0,E6477-22))</f>
        <v/>
      </c>
      <c r="R6477" s="27">
        <f>IF(H6477=1,E6477,"")</f>
        <v/>
      </c>
      <c r="S6477" s="27">
        <f>IF(AND(H6477=1,J6477&lt;&gt;""),E6477-J6477,"")</f>
        <v/>
      </c>
      <c r="T6477">
        <f>IF(G6477="","",MONTH(G6477))</f>
        <v/>
      </c>
    </row>
    <row r="6478">
      <c r="A6478" s="24" t="n">
        <v>2020</v>
      </c>
      <c r="B6478" s="24" t="n">
        <v>9</v>
      </c>
      <c r="C6478" s="24" t="n">
        <v>26</v>
      </c>
      <c r="D6478" s="24" t="n">
        <v>21</v>
      </c>
      <c r="E6478" s="24" t="n">
        <v>15.96</v>
      </c>
      <c r="F6478" s="25">
        <f>IF($E6478="","",DATE(IF($A6478="",nominal_year,$A6478),$B6478,$C6478)+($D6478-IF(LEFT(hour_conv,1)="1",1,0))/24)</f>
        <v/>
      </c>
      <c r="G6478" s="26">
        <f>IF(F6478="","",INT(F6478))</f>
        <v/>
      </c>
      <c r="H6478">
        <f>IF(G6478="","",IF(AND(MONTH(G6478)*100+DAY(G6478)&gt;=season_lo,MONTH(G6478)*100+DAY(G6478)&lt;=season_hi),1,0))</f>
        <v/>
      </c>
      <c r="I6478">
        <f>IF(G6478="","",G6478-first_day+1)</f>
        <v/>
      </c>
      <c r="J6478" s="27">
        <f>IF(I6478="","",INDEX(Daily!$J$2:$J$421,I6478))</f>
        <v/>
      </c>
      <c r="K6478" s="27">
        <f>IF(J6478="","",J6478+cat_offset)</f>
        <v/>
      </c>
      <c r="L6478" s="27">
        <f>IF(J6478="","",MAX(0,E6478-J6478)^2)</f>
        <v/>
      </c>
      <c r="M6478" s="27">
        <f>IF(J6478="","",MAX(0,E6478-(J6478+twcdh_off))^2)</f>
        <v/>
      </c>
      <c r="N6478" s="27">
        <f>IF(E6478="","",MAX(0,E6478-swcdh_thr)^2)</f>
        <v/>
      </c>
      <c r="O6478">
        <f>IF(K6478="","",ROUND(E6478-K6478,0))</f>
        <v/>
      </c>
      <c r="P6478">
        <f>IF(O6478="","",IF(O6478&gt;=1,O6478,0))</f>
        <v/>
      </c>
      <c r="Q6478" s="27">
        <f>IF(E6478="","",MAX(0,E6478-22))</f>
        <v/>
      </c>
      <c r="R6478" s="27">
        <f>IF(H6478=1,E6478,"")</f>
        <v/>
      </c>
      <c r="S6478" s="27">
        <f>IF(AND(H6478=1,J6478&lt;&gt;""),E6478-J6478,"")</f>
        <v/>
      </c>
      <c r="T6478">
        <f>IF(G6478="","",MONTH(G6478))</f>
        <v/>
      </c>
    </row>
    <row r="6479">
      <c r="A6479" s="24" t="n">
        <v>2020</v>
      </c>
      <c r="B6479" s="24" t="n">
        <v>9</v>
      </c>
      <c r="C6479" s="24" t="n">
        <v>26</v>
      </c>
      <c r="D6479" s="24" t="n">
        <v>22</v>
      </c>
      <c r="E6479" s="24" t="n">
        <v>15.48</v>
      </c>
      <c r="F6479" s="25">
        <f>IF($E6479="","",DATE(IF($A6479="",nominal_year,$A6479),$B6479,$C6479)+($D6479-IF(LEFT(hour_conv,1)="1",1,0))/24)</f>
        <v/>
      </c>
      <c r="G6479" s="26">
        <f>IF(F6479="","",INT(F6479))</f>
        <v/>
      </c>
      <c r="H6479">
        <f>IF(G6479="","",IF(AND(MONTH(G6479)*100+DAY(G6479)&gt;=season_lo,MONTH(G6479)*100+DAY(G6479)&lt;=season_hi),1,0))</f>
        <v/>
      </c>
      <c r="I6479">
        <f>IF(G6479="","",G6479-first_day+1)</f>
        <v/>
      </c>
      <c r="J6479" s="27">
        <f>IF(I6479="","",INDEX(Daily!$J$2:$J$421,I6479))</f>
        <v/>
      </c>
      <c r="K6479" s="27">
        <f>IF(J6479="","",J6479+cat_offset)</f>
        <v/>
      </c>
      <c r="L6479" s="27">
        <f>IF(J6479="","",MAX(0,E6479-J6479)^2)</f>
        <v/>
      </c>
      <c r="M6479" s="27">
        <f>IF(J6479="","",MAX(0,E6479-(J6479+twcdh_off))^2)</f>
        <v/>
      </c>
      <c r="N6479" s="27">
        <f>IF(E6479="","",MAX(0,E6479-swcdh_thr)^2)</f>
        <v/>
      </c>
      <c r="O6479">
        <f>IF(K6479="","",ROUND(E6479-K6479,0))</f>
        <v/>
      </c>
      <c r="P6479">
        <f>IF(O6479="","",IF(O6479&gt;=1,O6479,0))</f>
        <v/>
      </c>
      <c r="Q6479" s="27">
        <f>IF(E6479="","",MAX(0,E6479-22))</f>
        <v/>
      </c>
      <c r="R6479" s="27">
        <f>IF(H6479=1,E6479,"")</f>
        <v/>
      </c>
      <c r="S6479" s="27">
        <f>IF(AND(H6479=1,J6479&lt;&gt;""),E6479-J6479,"")</f>
        <v/>
      </c>
      <c r="T6479">
        <f>IF(G6479="","",MONTH(G6479))</f>
        <v/>
      </c>
    </row>
    <row r="6480">
      <c r="A6480" s="24" t="n">
        <v>2020</v>
      </c>
      <c r="B6480" s="24" t="n">
        <v>9</v>
      </c>
      <c r="C6480" s="24" t="n">
        <v>26</v>
      </c>
      <c r="D6480" s="24" t="n">
        <v>23</v>
      </c>
      <c r="E6480" s="24" t="n">
        <v>13.84</v>
      </c>
      <c r="F6480" s="25">
        <f>IF($E6480="","",DATE(IF($A6480="",nominal_year,$A6480),$B6480,$C6480)+($D6480-IF(LEFT(hour_conv,1)="1",1,0))/24)</f>
        <v/>
      </c>
      <c r="G6480" s="26">
        <f>IF(F6480="","",INT(F6480))</f>
        <v/>
      </c>
      <c r="H6480">
        <f>IF(G6480="","",IF(AND(MONTH(G6480)*100+DAY(G6480)&gt;=season_lo,MONTH(G6480)*100+DAY(G6480)&lt;=season_hi),1,0))</f>
        <v/>
      </c>
      <c r="I6480">
        <f>IF(G6480="","",G6480-first_day+1)</f>
        <v/>
      </c>
      <c r="J6480" s="27">
        <f>IF(I6480="","",INDEX(Daily!$J$2:$J$421,I6480))</f>
        <v/>
      </c>
      <c r="K6480" s="27">
        <f>IF(J6480="","",J6480+cat_offset)</f>
        <v/>
      </c>
      <c r="L6480" s="27">
        <f>IF(J6480="","",MAX(0,E6480-J6480)^2)</f>
        <v/>
      </c>
      <c r="M6480" s="27">
        <f>IF(J6480="","",MAX(0,E6480-(J6480+twcdh_off))^2)</f>
        <v/>
      </c>
      <c r="N6480" s="27">
        <f>IF(E6480="","",MAX(0,E6480-swcdh_thr)^2)</f>
        <v/>
      </c>
      <c r="O6480">
        <f>IF(K6480="","",ROUND(E6480-K6480,0))</f>
        <v/>
      </c>
      <c r="P6480">
        <f>IF(O6480="","",IF(O6480&gt;=1,O6480,0))</f>
        <v/>
      </c>
      <c r="Q6480" s="27">
        <f>IF(E6480="","",MAX(0,E6480-22))</f>
        <v/>
      </c>
      <c r="R6480" s="27">
        <f>IF(H6480=1,E6480,"")</f>
        <v/>
      </c>
      <c r="S6480" s="27">
        <f>IF(AND(H6480=1,J6480&lt;&gt;""),E6480-J6480,"")</f>
        <v/>
      </c>
      <c r="T6480">
        <f>IF(G6480="","",MONTH(G6480))</f>
        <v/>
      </c>
    </row>
    <row r="6481">
      <c r="A6481" s="24" t="n">
        <v>2020</v>
      </c>
      <c r="B6481" s="24" t="n">
        <v>9</v>
      </c>
      <c r="C6481" s="24" t="n">
        <v>26</v>
      </c>
      <c r="D6481" s="24" t="n">
        <v>24</v>
      </c>
      <c r="E6481" s="24" t="n">
        <v>12.6</v>
      </c>
      <c r="F6481" s="25">
        <f>IF($E6481="","",DATE(IF($A6481="",nominal_year,$A6481),$B6481,$C6481)+($D6481-IF(LEFT(hour_conv,1)="1",1,0))/24)</f>
        <v/>
      </c>
      <c r="G6481" s="26">
        <f>IF(F6481="","",INT(F6481))</f>
        <v/>
      </c>
      <c r="H6481">
        <f>IF(G6481="","",IF(AND(MONTH(G6481)*100+DAY(G6481)&gt;=season_lo,MONTH(G6481)*100+DAY(G6481)&lt;=season_hi),1,0))</f>
        <v/>
      </c>
      <c r="I6481">
        <f>IF(G6481="","",G6481-first_day+1)</f>
        <v/>
      </c>
      <c r="J6481" s="27">
        <f>IF(I6481="","",INDEX(Daily!$J$2:$J$421,I6481))</f>
        <v/>
      </c>
      <c r="K6481" s="27">
        <f>IF(J6481="","",J6481+cat_offset)</f>
        <v/>
      </c>
      <c r="L6481" s="27">
        <f>IF(J6481="","",MAX(0,E6481-J6481)^2)</f>
        <v/>
      </c>
      <c r="M6481" s="27">
        <f>IF(J6481="","",MAX(0,E6481-(J6481+twcdh_off))^2)</f>
        <v/>
      </c>
      <c r="N6481" s="27">
        <f>IF(E6481="","",MAX(0,E6481-swcdh_thr)^2)</f>
        <v/>
      </c>
      <c r="O6481">
        <f>IF(K6481="","",ROUND(E6481-K6481,0))</f>
        <v/>
      </c>
      <c r="P6481">
        <f>IF(O6481="","",IF(O6481&gt;=1,O6481,0))</f>
        <v/>
      </c>
      <c r="Q6481" s="27">
        <f>IF(E6481="","",MAX(0,E6481-22))</f>
        <v/>
      </c>
      <c r="R6481" s="27">
        <f>IF(H6481=1,E6481,"")</f>
        <v/>
      </c>
      <c r="S6481" s="27">
        <f>IF(AND(H6481=1,J6481&lt;&gt;""),E6481-J6481,"")</f>
        <v/>
      </c>
      <c r="T6481">
        <f>IF(G6481="","",MONTH(G6481))</f>
        <v/>
      </c>
    </row>
    <row r="6482">
      <c r="A6482" s="24" t="n">
        <v>2020</v>
      </c>
      <c r="B6482" s="24" t="n">
        <v>9</v>
      </c>
      <c r="C6482" s="24" t="n">
        <v>27</v>
      </c>
      <c r="D6482" s="24" t="n">
        <v>1</v>
      </c>
      <c r="E6482" s="24" t="n">
        <v>10.88</v>
      </c>
      <c r="F6482" s="25">
        <f>IF($E6482="","",DATE(IF($A6482="",nominal_year,$A6482),$B6482,$C6482)+($D6482-IF(LEFT(hour_conv,1)="1",1,0))/24)</f>
        <v/>
      </c>
      <c r="G6482" s="26">
        <f>IF(F6482="","",INT(F6482))</f>
        <v/>
      </c>
      <c r="H6482">
        <f>IF(G6482="","",IF(AND(MONTH(G6482)*100+DAY(G6482)&gt;=season_lo,MONTH(G6482)*100+DAY(G6482)&lt;=season_hi),1,0))</f>
        <v/>
      </c>
      <c r="I6482">
        <f>IF(G6482="","",G6482-first_day+1)</f>
        <v/>
      </c>
      <c r="J6482" s="27">
        <f>IF(I6482="","",INDEX(Daily!$J$2:$J$421,I6482))</f>
        <v/>
      </c>
      <c r="K6482" s="27">
        <f>IF(J6482="","",J6482+cat_offset)</f>
        <v/>
      </c>
      <c r="L6482" s="27">
        <f>IF(J6482="","",MAX(0,E6482-J6482)^2)</f>
        <v/>
      </c>
      <c r="M6482" s="27">
        <f>IF(J6482="","",MAX(0,E6482-(J6482+twcdh_off))^2)</f>
        <v/>
      </c>
      <c r="N6482" s="27">
        <f>IF(E6482="","",MAX(0,E6482-swcdh_thr)^2)</f>
        <v/>
      </c>
      <c r="O6482">
        <f>IF(K6482="","",ROUND(E6482-K6482,0))</f>
        <v/>
      </c>
      <c r="P6482">
        <f>IF(O6482="","",IF(O6482&gt;=1,O6482,0))</f>
        <v/>
      </c>
      <c r="Q6482" s="27">
        <f>IF(E6482="","",MAX(0,E6482-22))</f>
        <v/>
      </c>
      <c r="R6482" s="27">
        <f>IF(H6482=1,E6482,"")</f>
        <v/>
      </c>
      <c r="S6482" s="27">
        <f>IF(AND(H6482=1,J6482&lt;&gt;""),E6482-J6482,"")</f>
        <v/>
      </c>
      <c r="T6482">
        <f>IF(G6482="","",MONTH(G6482))</f>
        <v/>
      </c>
    </row>
    <row r="6483">
      <c r="A6483" s="24" t="n">
        <v>2020</v>
      </c>
      <c r="B6483" s="24" t="n">
        <v>9</v>
      </c>
      <c r="C6483" s="24" t="n">
        <v>27</v>
      </c>
      <c r="D6483" s="24" t="n">
        <v>2</v>
      </c>
      <c r="E6483" s="24" t="n">
        <v>10.86</v>
      </c>
      <c r="F6483" s="25">
        <f>IF($E6483="","",DATE(IF($A6483="",nominal_year,$A6483),$B6483,$C6483)+($D6483-IF(LEFT(hour_conv,1)="1",1,0))/24)</f>
        <v/>
      </c>
      <c r="G6483" s="26">
        <f>IF(F6483="","",INT(F6483))</f>
        <v/>
      </c>
      <c r="H6483">
        <f>IF(G6483="","",IF(AND(MONTH(G6483)*100+DAY(G6483)&gt;=season_lo,MONTH(G6483)*100+DAY(G6483)&lt;=season_hi),1,0))</f>
        <v/>
      </c>
      <c r="I6483">
        <f>IF(G6483="","",G6483-first_day+1)</f>
        <v/>
      </c>
      <c r="J6483" s="27">
        <f>IF(I6483="","",INDEX(Daily!$J$2:$J$421,I6483))</f>
        <v/>
      </c>
      <c r="K6483" s="27">
        <f>IF(J6483="","",J6483+cat_offset)</f>
        <v/>
      </c>
      <c r="L6483" s="27">
        <f>IF(J6483="","",MAX(0,E6483-J6483)^2)</f>
        <v/>
      </c>
      <c r="M6483" s="27">
        <f>IF(J6483="","",MAX(0,E6483-(J6483+twcdh_off))^2)</f>
        <v/>
      </c>
      <c r="N6483" s="27">
        <f>IF(E6483="","",MAX(0,E6483-swcdh_thr)^2)</f>
        <v/>
      </c>
      <c r="O6483">
        <f>IF(K6483="","",ROUND(E6483-K6483,0))</f>
        <v/>
      </c>
      <c r="P6483">
        <f>IF(O6483="","",IF(O6483&gt;=1,O6483,0))</f>
        <v/>
      </c>
      <c r="Q6483" s="27">
        <f>IF(E6483="","",MAX(0,E6483-22))</f>
        <v/>
      </c>
      <c r="R6483" s="27">
        <f>IF(H6483=1,E6483,"")</f>
        <v/>
      </c>
      <c r="S6483" s="27">
        <f>IF(AND(H6483=1,J6483&lt;&gt;""),E6483-J6483,"")</f>
        <v/>
      </c>
      <c r="T6483">
        <f>IF(G6483="","",MONTH(G6483))</f>
        <v/>
      </c>
    </row>
    <row r="6484">
      <c r="A6484" s="24" t="n">
        <v>2020</v>
      </c>
      <c r="B6484" s="24" t="n">
        <v>9</v>
      </c>
      <c r="C6484" s="24" t="n">
        <v>27</v>
      </c>
      <c r="D6484" s="24" t="n">
        <v>3</v>
      </c>
      <c r="E6484" s="24" t="n">
        <v>9.69</v>
      </c>
      <c r="F6484" s="25">
        <f>IF($E6484="","",DATE(IF($A6484="",nominal_year,$A6484),$B6484,$C6484)+($D6484-IF(LEFT(hour_conv,1)="1",1,0))/24)</f>
        <v/>
      </c>
      <c r="G6484" s="26">
        <f>IF(F6484="","",INT(F6484))</f>
        <v/>
      </c>
      <c r="H6484">
        <f>IF(G6484="","",IF(AND(MONTH(G6484)*100+DAY(G6484)&gt;=season_lo,MONTH(G6484)*100+DAY(G6484)&lt;=season_hi),1,0))</f>
        <v/>
      </c>
      <c r="I6484">
        <f>IF(G6484="","",G6484-first_day+1)</f>
        <v/>
      </c>
      <c r="J6484" s="27">
        <f>IF(I6484="","",INDEX(Daily!$J$2:$J$421,I6484))</f>
        <v/>
      </c>
      <c r="K6484" s="27">
        <f>IF(J6484="","",J6484+cat_offset)</f>
        <v/>
      </c>
      <c r="L6484" s="27">
        <f>IF(J6484="","",MAX(0,E6484-J6484)^2)</f>
        <v/>
      </c>
      <c r="M6484" s="27">
        <f>IF(J6484="","",MAX(0,E6484-(J6484+twcdh_off))^2)</f>
        <v/>
      </c>
      <c r="N6484" s="27">
        <f>IF(E6484="","",MAX(0,E6484-swcdh_thr)^2)</f>
        <v/>
      </c>
      <c r="O6484">
        <f>IF(K6484="","",ROUND(E6484-K6484,0))</f>
        <v/>
      </c>
      <c r="P6484">
        <f>IF(O6484="","",IF(O6484&gt;=1,O6484,0))</f>
        <v/>
      </c>
      <c r="Q6484" s="27">
        <f>IF(E6484="","",MAX(0,E6484-22))</f>
        <v/>
      </c>
      <c r="R6484" s="27">
        <f>IF(H6484=1,E6484,"")</f>
        <v/>
      </c>
      <c r="S6484" s="27">
        <f>IF(AND(H6484=1,J6484&lt;&gt;""),E6484-J6484,"")</f>
        <v/>
      </c>
      <c r="T6484">
        <f>IF(G6484="","",MONTH(G6484))</f>
        <v/>
      </c>
    </row>
    <row r="6485">
      <c r="A6485" s="24" t="n">
        <v>2020</v>
      </c>
      <c r="B6485" s="24" t="n">
        <v>9</v>
      </c>
      <c r="C6485" s="24" t="n">
        <v>27</v>
      </c>
      <c r="D6485" s="24" t="n">
        <v>4</v>
      </c>
      <c r="E6485" s="24" t="n">
        <v>9.789999999999999</v>
      </c>
      <c r="F6485" s="25">
        <f>IF($E6485="","",DATE(IF($A6485="",nominal_year,$A6485),$B6485,$C6485)+($D6485-IF(LEFT(hour_conv,1)="1",1,0))/24)</f>
        <v/>
      </c>
      <c r="G6485" s="26">
        <f>IF(F6485="","",INT(F6485))</f>
        <v/>
      </c>
      <c r="H6485">
        <f>IF(G6485="","",IF(AND(MONTH(G6485)*100+DAY(G6485)&gt;=season_lo,MONTH(G6485)*100+DAY(G6485)&lt;=season_hi),1,0))</f>
        <v/>
      </c>
      <c r="I6485">
        <f>IF(G6485="","",G6485-first_day+1)</f>
        <v/>
      </c>
      <c r="J6485" s="27">
        <f>IF(I6485="","",INDEX(Daily!$J$2:$J$421,I6485))</f>
        <v/>
      </c>
      <c r="K6485" s="27">
        <f>IF(J6485="","",J6485+cat_offset)</f>
        <v/>
      </c>
      <c r="L6485" s="27">
        <f>IF(J6485="","",MAX(0,E6485-J6485)^2)</f>
        <v/>
      </c>
      <c r="M6485" s="27">
        <f>IF(J6485="","",MAX(0,E6485-(J6485+twcdh_off))^2)</f>
        <v/>
      </c>
      <c r="N6485" s="27">
        <f>IF(E6485="","",MAX(0,E6485-swcdh_thr)^2)</f>
        <v/>
      </c>
      <c r="O6485">
        <f>IF(K6485="","",ROUND(E6485-K6485,0))</f>
        <v/>
      </c>
      <c r="P6485">
        <f>IF(O6485="","",IF(O6485&gt;=1,O6485,0))</f>
        <v/>
      </c>
      <c r="Q6485" s="27">
        <f>IF(E6485="","",MAX(0,E6485-22))</f>
        <v/>
      </c>
      <c r="R6485" s="27">
        <f>IF(H6485=1,E6485,"")</f>
        <v/>
      </c>
      <c r="S6485" s="27">
        <f>IF(AND(H6485=1,J6485&lt;&gt;""),E6485-J6485,"")</f>
        <v/>
      </c>
      <c r="T6485">
        <f>IF(G6485="","",MONTH(G6485))</f>
        <v/>
      </c>
    </row>
    <row r="6486">
      <c r="A6486" s="24" t="n">
        <v>2020</v>
      </c>
      <c r="B6486" s="24" t="n">
        <v>9</v>
      </c>
      <c r="C6486" s="24" t="n">
        <v>27</v>
      </c>
      <c r="D6486" s="24" t="n">
        <v>5</v>
      </c>
      <c r="E6486" s="24" t="n">
        <v>9.76</v>
      </c>
      <c r="F6486" s="25">
        <f>IF($E6486="","",DATE(IF($A6486="",nominal_year,$A6486),$B6486,$C6486)+($D6486-IF(LEFT(hour_conv,1)="1",1,0))/24)</f>
        <v/>
      </c>
      <c r="G6486" s="26">
        <f>IF(F6486="","",INT(F6486))</f>
        <v/>
      </c>
      <c r="H6486">
        <f>IF(G6486="","",IF(AND(MONTH(G6486)*100+DAY(G6486)&gt;=season_lo,MONTH(G6486)*100+DAY(G6486)&lt;=season_hi),1,0))</f>
        <v/>
      </c>
      <c r="I6486">
        <f>IF(G6486="","",G6486-first_day+1)</f>
        <v/>
      </c>
      <c r="J6486" s="27">
        <f>IF(I6486="","",INDEX(Daily!$J$2:$J$421,I6486))</f>
        <v/>
      </c>
      <c r="K6486" s="27">
        <f>IF(J6486="","",J6486+cat_offset)</f>
        <v/>
      </c>
      <c r="L6486" s="27">
        <f>IF(J6486="","",MAX(0,E6486-J6486)^2)</f>
        <v/>
      </c>
      <c r="M6486" s="27">
        <f>IF(J6486="","",MAX(0,E6486-(J6486+twcdh_off))^2)</f>
        <v/>
      </c>
      <c r="N6486" s="27">
        <f>IF(E6486="","",MAX(0,E6486-swcdh_thr)^2)</f>
        <v/>
      </c>
      <c r="O6486">
        <f>IF(K6486="","",ROUND(E6486-K6486,0))</f>
        <v/>
      </c>
      <c r="P6486">
        <f>IF(O6486="","",IF(O6486&gt;=1,O6486,0))</f>
        <v/>
      </c>
      <c r="Q6486" s="27">
        <f>IF(E6486="","",MAX(0,E6486-22))</f>
        <v/>
      </c>
      <c r="R6486" s="27">
        <f>IF(H6486=1,E6486,"")</f>
        <v/>
      </c>
      <c r="S6486" s="27">
        <f>IF(AND(H6486=1,J6486&lt;&gt;""),E6486-J6486,"")</f>
        <v/>
      </c>
      <c r="T6486">
        <f>IF(G6486="","",MONTH(G6486))</f>
        <v/>
      </c>
    </row>
    <row r="6487">
      <c r="A6487" s="24" t="n">
        <v>2020</v>
      </c>
      <c r="B6487" s="24" t="n">
        <v>9</v>
      </c>
      <c r="C6487" s="24" t="n">
        <v>27</v>
      </c>
      <c r="D6487" s="24" t="n">
        <v>6</v>
      </c>
      <c r="E6487" s="24" t="n">
        <v>10.43</v>
      </c>
      <c r="F6487" s="25">
        <f>IF($E6487="","",DATE(IF($A6487="",nominal_year,$A6487),$B6487,$C6487)+($D6487-IF(LEFT(hour_conv,1)="1",1,0))/24)</f>
        <v/>
      </c>
      <c r="G6487" s="26">
        <f>IF(F6487="","",INT(F6487))</f>
        <v/>
      </c>
      <c r="H6487">
        <f>IF(G6487="","",IF(AND(MONTH(G6487)*100+DAY(G6487)&gt;=season_lo,MONTH(G6487)*100+DAY(G6487)&lt;=season_hi),1,0))</f>
        <v/>
      </c>
      <c r="I6487">
        <f>IF(G6487="","",G6487-first_day+1)</f>
        <v/>
      </c>
      <c r="J6487" s="27">
        <f>IF(I6487="","",INDEX(Daily!$J$2:$J$421,I6487))</f>
        <v/>
      </c>
      <c r="K6487" s="27">
        <f>IF(J6487="","",J6487+cat_offset)</f>
        <v/>
      </c>
      <c r="L6487" s="27">
        <f>IF(J6487="","",MAX(0,E6487-J6487)^2)</f>
        <v/>
      </c>
      <c r="M6487" s="27">
        <f>IF(J6487="","",MAX(0,E6487-(J6487+twcdh_off))^2)</f>
        <v/>
      </c>
      <c r="N6487" s="27">
        <f>IF(E6487="","",MAX(0,E6487-swcdh_thr)^2)</f>
        <v/>
      </c>
      <c r="O6487">
        <f>IF(K6487="","",ROUND(E6487-K6487,0))</f>
        <v/>
      </c>
      <c r="P6487">
        <f>IF(O6487="","",IF(O6487&gt;=1,O6487,0))</f>
        <v/>
      </c>
      <c r="Q6487" s="27">
        <f>IF(E6487="","",MAX(0,E6487-22))</f>
        <v/>
      </c>
      <c r="R6487" s="27">
        <f>IF(H6487=1,E6487,"")</f>
        <v/>
      </c>
      <c r="S6487" s="27">
        <f>IF(AND(H6487=1,J6487&lt;&gt;""),E6487-J6487,"")</f>
        <v/>
      </c>
      <c r="T6487">
        <f>IF(G6487="","",MONTH(G6487))</f>
        <v/>
      </c>
    </row>
    <row r="6488">
      <c r="A6488" s="24" t="n">
        <v>2020</v>
      </c>
      <c r="B6488" s="24" t="n">
        <v>9</v>
      </c>
      <c r="C6488" s="24" t="n">
        <v>27</v>
      </c>
      <c r="D6488" s="24" t="n">
        <v>7</v>
      </c>
      <c r="E6488" s="24" t="n">
        <v>10.97</v>
      </c>
      <c r="F6488" s="25">
        <f>IF($E6488="","",DATE(IF($A6488="",nominal_year,$A6488),$B6488,$C6488)+($D6488-IF(LEFT(hour_conv,1)="1",1,0))/24)</f>
        <v/>
      </c>
      <c r="G6488" s="26">
        <f>IF(F6488="","",INT(F6488))</f>
        <v/>
      </c>
      <c r="H6488">
        <f>IF(G6488="","",IF(AND(MONTH(G6488)*100+DAY(G6488)&gt;=season_lo,MONTH(G6488)*100+DAY(G6488)&lt;=season_hi),1,0))</f>
        <v/>
      </c>
      <c r="I6488">
        <f>IF(G6488="","",G6488-first_day+1)</f>
        <v/>
      </c>
      <c r="J6488" s="27">
        <f>IF(I6488="","",INDEX(Daily!$J$2:$J$421,I6488))</f>
        <v/>
      </c>
      <c r="K6488" s="27">
        <f>IF(J6488="","",J6488+cat_offset)</f>
        <v/>
      </c>
      <c r="L6488" s="27">
        <f>IF(J6488="","",MAX(0,E6488-J6488)^2)</f>
        <v/>
      </c>
      <c r="M6488" s="27">
        <f>IF(J6488="","",MAX(0,E6488-(J6488+twcdh_off))^2)</f>
        <v/>
      </c>
      <c r="N6488" s="27">
        <f>IF(E6488="","",MAX(0,E6488-swcdh_thr)^2)</f>
        <v/>
      </c>
      <c r="O6488">
        <f>IF(K6488="","",ROUND(E6488-K6488,0))</f>
        <v/>
      </c>
      <c r="P6488">
        <f>IF(O6488="","",IF(O6488&gt;=1,O6488,0))</f>
        <v/>
      </c>
      <c r="Q6488" s="27">
        <f>IF(E6488="","",MAX(0,E6488-22))</f>
        <v/>
      </c>
      <c r="R6488" s="27">
        <f>IF(H6488=1,E6488,"")</f>
        <v/>
      </c>
      <c r="S6488" s="27">
        <f>IF(AND(H6488=1,J6488&lt;&gt;""),E6488-J6488,"")</f>
        <v/>
      </c>
      <c r="T6488">
        <f>IF(G6488="","",MONTH(G6488))</f>
        <v/>
      </c>
    </row>
    <row r="6489">
      <c r="A6489" s="24" t="n">
        <v>2020</v>
      </c>
      <c r="B6489" s="24" t="n">
        <v>9</v>
      </c>
      <c r="C6489" s="24" t="n">
        <v>27</v>
      </c>
      <c r="D6489" s="24" t="n">
        <v>8</v>
      </c>
      <c r="E6489" s="24" t="n">
        <v>11.32</v>
      </c>
      <c r="F6489" s="25">
        <f>IF($E6489="","",DATE(IF($A6489="",nominal_year,$A6489),$B6489,$C6489)+($D6489-IF(LEFT(hour_conv,1)="1",1,0))/24)</f>
        <v/>
      </c>
      <c r="G6489" s="26">
        <f>IF(F6489="","",INT(F6489))</f>
        <v/>
      </c>
      <c r="H6489">
        <f>IF(G6489="","",IF(AND(MONTH(G6489)*100+DAY(G6489)&gt;=season_lo,MONTH(G6489)*100+DAY(G6489)&lt;=season_hi),1,0))</f>
        <v/>
      </c>
      <c r="I6489">
        <f>IF(G6489="","",G6489-first_day+1)</f>
        <v/>
      </c>
      <c r="J6489" s="27">
        <f>IF(I6489="","",INDEX(Daily!$J$2:$J$421,I6489))</f>
        <v/>
      </c>
      <c r="K6489" s="27">
        <f>IF(J6489="","",J6489+cat_offset)</f>
        <v/>
      </c>
      <c r="L6489" s="27">
        <f>IF(J6489="","",MAX(0,E6489-J6489)^2)</f>
        <v/>
      </c>
      <c r="M6489" s="27">
        <f>IF(J6489="","",MAX(0,E6489-(J6489+twcdh_off))^2)</f>
        <v/>
      </c>
      <c r="N6489" s="27">
        <f>IF(E6489="","",MAX(0,E6489-swcdh_thr)^2)</f>
        <v/>
      </c>
      <c r="O6489">
        <f>IF(K6489="","",ROUND(E6489-K6489,0))</f>
        <v/>
      </c>
      <c r="P6489">
        <f>IF(O6489="","",IF(O6489&gt;=1,O6489,0))</f>
        <v/>
      </c>
      <c r="Q6489" s="27">
        <f>IF(E6489="","",MAX(0,E6489-22))</f>
        <v/>
      </c>
      <c r="R6489" s="27">
        <f>IF(H6489=1,E6489,"")</f>
        <v/>
      </c>
      <c r="S6489" s="27">
        <f>IF(AND(H6489=1,J6489&lt;&gt;""),E6489-J6489,"")</f>
        <v/>
      </c>
      <c r="T6489">
        <f>IF(G6489="","",MONTH(G6489))</f>
        <v/>
      </c>
    </row>
    <row r="6490">
      <c r="A6490" s="24" t="n">
        <v>2020</v>
      </c>
      <c r="B6490" s="24" t="n">
        <v>9</v>
      </c>
      <c r="C6490" s="24" t="n">
        <v>27</v>
      </c>
      <c r="D6490" s="24" t="n">
        <v>9</v>
      </c>
      <c r="E6490" s="24" t="n">
        <v>12.45</v>
      </c>
      <c r="F6490" s="25">
        <f>IF($E6490="","",DATE(IF($A6490="",nominal_year,$A6490),$B6490,$C6490)+($D6490-IF(LEFT(hour_conv,1)="1",1,0))/24)</f>
        <v/>
      </c>
      <c r="G6490" s="26">
        <f>IF(F6490="","",INT(F6490))</f>
        <v/>
      </c>
      <c r="H6490">
        <f>IF(G6490="","",IF(AND(MONTH(G6490)*100+DAY(G6490)&gt;=season_lo,MONTH(G6490)*100+DAY(G6490)&lt;=season_hi),1,0))</f>
        <v/>
      </c>
      <c r="I6490">
        <f>IF(G6490="","",G6490-first_day+1)</f>
        <v/>
      </c>
      <c r="J6490" s="27">
        <f>IF(I6490="","",INDEX(Daily!$J$2:$J$421,I6490))</f>
        <v/>
      </c>
      <c r="K6490" s="27">
        <f>IF(J6490="","",J6490+cat_offset)</f>
        <v/>
      </c>
      <c r="L6490" s="27">
        <f>IF(J6490="","",MAX(0,E6490-J6490)^2)</f>
        <v/>
      </c>
      <c r="M6490" s="27">
        <f>IF(J6490="","",MAX(0,E6490-(J6490+twcdh_off))^2)</f>
        <v/>
      </c>
      <c r="N6490" s="27">
        <f>IF(E6490="","",MAX(0,E6490-swcdh_thr)^2)</f>
        <v/>
      </c>
      <c r="O6490">
        <f>IF(K6490="","",ROUND(E6490-K6490,0))</f>
        <v/>
      </c>
      <c r="P6490">
        <f>IF(O6490="","",IF(O6490&gt;=1,O6490,0))</f>
        <v/>
      </c>
      <c r="Q6490" s="27">
        <f>IF(E6490="","",MAX(0,E6490-22))</f>
        <v/>
      </c>
      <c r="R6490" s="27">
        <f>IF(H6490=1,E6490,"")</f>
        <v/>
      </c>
      <c r="S6490" s="27">
        <f>IF(AND(H6490=1,J6490&lt;&gt;""),E6490-J6490,"")</f>
        <v/>
      </c>
      <c r="T6490">
        <f>IF(G6490="","",MONTH(G6490))</f>
        <v/>
      </c>
    </row>
    <row r="6491">
      <c r="A6491" s="24" t="n">
        <v>2020</v>
      </c>
      <c r="B6491" s="24" t="n">
        <v>9</v>
      </c>
      <c r="C6491" s="24" t="n">
        <v>27</v>
      </c>
      <c r="D6491" s="24" t="n">
        <v>10</v>
      </c>
      <c r="E6491" s="24" t="n">
        <v>13.88</v>
      </c>
      <c r="F6491" s="25">
        <f>IF($E6491="","",DATE(IF($A6491="",nominal_year,$A6491),$B6491,$C6491)+($D6491-IF(LEFT(hour_conv,1)="1",1,0))/24)</f>
        <v/>
      </c>
      <c r="G6491" s="26">
        <f>IF(F6491="","",INT(F6491))</f>
        <v/>
      </c>
      <c r="H6491">
        <f>IF(G6491="","",IF(AND(MONTH(G6491)*100+DAY(G6491)&gt;=season_lo,MONTH(G6491)*100+DAY(G6491)&lt;=season_hi),1,0))</f>
        <v/>
      </c>
      <c r="I6491">
        <f>IF(G6491="","",G6491-first_day+1)</f>
        <v/>
      </c>
      <c r="J6491" s="27">
        <f>IF(I6491="","",INDEX(Daily!$J$2:$J$421,I6491))</f>
        <v/>
      </c>
      <c r="K6491" s="27">
        <f>IF(J6491="","",J6491+cat_offset)</f>
        <v/>
      </c>
      <c r="L6491" s="27">
        <f>IF(J6491="","",MAX(0,E6491-J6491)^2)</f>
        <v/>
      </c>
      <c r="M6491" s="27">
        <f>IF(J6491="","",MAX(0,E6491-(J6491+twcdh_off))^2)</f>
        <v/>
      </c>
      <c r="N6491" s="27">
        <f>IF(E6491="","",MAX(0,E6491-swcdh_thr)^2)</f>
        <v/>
      </c>
      <c r="O6491">
        <f>IF(K6491="","",ROUND(E6491-K6491,0))</f>
        <v/>
      </c>
      <c r="P6491">
        <f>IF(O6491="","",IF(O6491&gt;=1,O6491,0))</f>
        <v/>
      </c>
      <c r="Q6491" s="27">
        <f>IF(E6491="","",MAX(0,E6491-22))</f>
        <v/>
      </c>
      <c r="R6491" s="27">
        <f>IF(H6491=1,E6491,"")</f>
        <v/>
      </c>
      <c r="S6491" s="27">
        <f>IF(AND(H6491=1,J6491&lt;&gt;""),E6491-J6491,"")</f>
        <v/>
      </c>
      <c r="T6491">
        <f>IF(G6491="","",MONTH(G6491))</f>
        <v/>
      </c>
    </row>
    <row r="6492">
      <c r="A6492" s="24" t="n">
        <v>2020</v>
      </c>
      <c r="B6492" s="24" t="n">
        <v>9</v>
      </c>
      <c r="C6492" s="24" t="n">
        <v>27</v>
      </c>
      <c r="D6492" s="24" t="n">
        <v>11</v>
      </c>
      <c r="E6492" s="24" t="n">
        <v>14.91</v>
      </c>
      <c r="F6492" s="25">
        <f>IF($E6492="","",DATE(IF($A6492="",nominal_year,$A6492),$B6492,$C6492)+($D6492-IF(LEFT(hour_conv,1)="1",1,0))/24)</f>
        <v/>
      </c>
      <c r="G6492" s="26">
        <f>IF(F6492="","",INT(F6492))</f>
        <v/>
      </c>
      <c r="H6492">
        <f>IF(G6492="","",IF(AND(MONTH(G6492)*100+DAY(G6492)&gt;=season_lo,MONTH(G6492)*100+DAY(G6492)&lt;=season_hi),1,0))</f>
        <v/>
      </c>
      <c r="I6492">
        <f>IF(G6492="","",G6492-first_day+1)</f>
        <v/>
      </c>
      <c r="J6492" s="27">
        <f>IF(I6492="","",INDEX(Daily!$J$2:$J$421,I6492))</f>
        <v/>
      </c>
      <c r="K6492" s="27">
        <f>IF(J6492="","",J6492+cat_offset)</f>
        <v/>
      </c>
      <c r="L6492" s="27">
        <f>IF(J6492="","",MAX(0,E6492-J6492)^2)</f>
        <v/>
      </c>
      <c r="M6492" s="27">
        <f>IF(J6492="","",MAX(0,E6492-(J6492+twcdh_off))^2)</f>
        <v/>
      </c>
      <c r="N6492" s="27">
        <f>IF(E6492="","",MAX(0,E6492-swcdh_thr)^2)</f>
        <v/>
      </c>
      <c r="O6492">
        <f>IF(K6492="","",ROUND(E6492-K6492,0))</f>
        <v/>
      </c>
      <c r="P6492">
        <f>IF(O6492="","",IF(O6492&gt;=1,O6492,0))</f>
        <v/>
      </c>
      <c r="Q6492" s="27">
        <f>IF(E6492="","",MAX(0,E6492-22))</f>
        <v/>
      </c>
      <c r="R6492" s="27">
        <f>IF(H6492=1,E6492,"")</f>
        <v/>
      </c>
      <c r="S6492" s="27">
        <f>IF(AND(H6492=1,J6492&lt;&gt;""),E6492-J6492,"")</f>
        <v/>
      </c>
      <c r="T6492">
        <f>IF(G6492="","",MONTH(G6492))</f>
        <v/>
      </c>
    </row>
    <row r="6493">
      <c r="A6493" s="24" t="n">
        <v>2020</v>
      </c>
      <c r="B6493" s="24" t="n">
        <v>9</v>
      </c>
      <c r="C6493" s="24" t="n">
        <v>27</v>
      </c>
      <c r="D6493" s="24" t="n">
        <v>12</v>
      </c>
      <c r="E6493" s="24" t="n">
        <v>15.74</v>
      </c>
      <c r="F6493" s="25">
        <f>IF($E6493="","",DATE(IF($A6493="",nominal_year,$A6493),$B6493,$C6493)+($D6493-IF(LEFT(hour_conv,1)="1",1,0))/24)</f>
        <v/>
      </c>
      <c r="G6493" s="26">
        <f>IF(F6493="","",INT(F6493))</f>
        <v/>
      </c>
      <c r="H6493">
        <f>IF(G6493="","",IF(AND(MONTH(G6493)*100+DAY(G6493)&gt;=season_lo,MONTH(G6493)*100+DAY(G6493)&lt;=season_hi),1,0))</f>
        <v/>
      </c>
      <c r="I6493">
        <f>IF(G6493="","",G6493-first_day+1)</f>
        <v/>
      </c>
      <c r="J6493" s="27">
        <f>IF(I6493="","",INDEX(Daily!$J$2:$J$421,I6493))</f>
        <v/>
      </c>
      <c r="K6493" s="27">
        <f>IF(J6493="","",J6493+cat_offset)</f>
        <v/>
      </c>
      <c r="L6493" s="27">
        <f>IF(J6493="","",MAX(0,E6493-J6493)^2)</f>
        <v/>
      </c>
      <c r="M6493" s="27">
        <f>IF(J6493="","",MAX(0,E6493-(J6493+twcdh_off))^2)</f>
        <v/>
      </c>
      <c r="N6493" s="27">
        <f>IF(E6493="","",MAX(0,E6493-swcdh_thr)^2)</f>
        <v/>
      </c>
      <c r="O6493">
        <f>IF(K6493="","",ROUND(E6493-K6493,0))</f>
        <v/>
      </c>
      <c r="P6493">
        <f>IF(O6493="","",IF(O6493&gt;=1,O6493,0))</f>
        <v/>
      </c>
      <c r="Q6493" s="27">
        <f>IF(E6493="","",MAX(0,E6493-22))</f>
        <v/>
      </c>
      <c r="R6493" s="27">
        <f>IF(H6493=1,E6493,"")</f>
        <v/>
      </c>
      <c r="S6493" s="27">
        <f>IF(AND(H6493=1,J6493&lt;&gt;""),E6493-J6493,"")</f>
        <v/>
      </c>
      <c r="T6493">
        <f>IF(G6493="","",MONTH(G6493))</f>
        <v/>
      </c>
    </row>
    <row r="6494">
      <c r="A6494" s="24" t="n">
        <v>2020</v>
      </c>
      <c r="B6494" s="24" t="n">
        <v>9</v>
      </c>
      <c r="C6494" s="24" t="n">
        <v>27</v>
      </c>
      <c r="D6494" s="24" t="n">
        <v>13</v>
      </c>
      <c r="E6494" s="24" t="n">
        <v>16.49</v>
      </c>
      <c r="F6494" s="25">
        <f>IF($E6494="","",DATE(IF($A6494="",nominal_year,$A6494),$B6494,$C6494)+($D6494-IF(LEFT(hour_conv,1)="1",1,0))/24)</f>
        <v/>
      </c>
      <c r="G6494" s="26">
        <f>IF(F6494="","",INT(F6494))</f>
        <v/>
      </c>
      <c r="H6494">
        <f>IF(G6494="","",IF(AND(MONTH(G6494)*100+DAY(G6494)&gt;=season_lo,MONTH(G6494)*100+DAY(G6494)&lt;=season_hi),1,0))</f>
        <v/>
      </c>
      <c r="I6494">
        <f>IF(G6494="","",G6494-first_day+1)</f>
        <v/>
      </c>
      <c r="J6494" s="27">
        <f>IF(I6494="","",INDEX(Daily!$J$2:$J$421,I6494))</f>
        <v/>
      </c>
      <c r="K6494" s="27">
        <f>IF(J6494="","",J6494+cat_offset)</f>
        <v/>
      </c>
      <c r="L6494" s="27">
        <f>IF(J6494="","",MAX(0,E6494-J6494)^2)</f>
        <v/>
      </c>
      <c r="M6494" s="27">
        <f>IF(J6494="","",MAX(0,E6494-(J6494+twcdh_off))^2)</f>
        <v/>
      </c>
      <c r="N6494" s="27">
        <f>IF(E6494="","",MAX(0,E6494-swcdh_thr)^2)</f>
        <v/>
      </c>
      <c r="O6494">
        <f>IF(K6494="","",ROUND(E6494-K6494,0))</f>
        <v/>
      </c>
      <c r="P6494">
        <f>IF(O6494="","",IF(O6494&gt;=1,O6494,0))</f>
        <v/>
      </c>
      <c r="Q6494" s="27">
        <f>IF(E6494="","",MAX(0,E6494-22))</f>
        <v/>
      </c>
      <c r="R6494" s="27">
        <f>IF(H6494=1,E6494,"")</f>
        <v/>
      </c>
      <c r="S6494" s="27">
        <f>IF(AND(H6494=1,J6494&lt;&gt;""),E6494-J6494,"")</f>
        <v/>
      </c>
      <c r="T6494">
        <f>IF(G6494="","",MONTH(G6494))</f>
        <v/>
      </c>
    </row>
    <row r="6495">
      <c r="A6495" s="24" t="n">
        <v>2020</v>
      </c>
      <c r="B6495" s="24" t="n">
        <v>9</v>
      </c>
      <c r="C6495" s="24" t="n">
        <v>27</v>
      </c>
      <c r="D6495" s="24" t="n">
        <v>14</v>
      </c>
      <c r="E6495" s="24" t="n">
        <v>16.61</v>
      </c>
      <c r="F6495" s="25">
        <f>IF($E6495="","",DATE(IF($A6495="",nominal_year,$A6495),$B6495,$C6495)+($D6495-IF(LEFT(hour_conv,1)="1",1,0))/24)</f>
        <v/>
      </c>
      <c r="G6495" s="26">
        <f>IF(F6495="","",INT(F6495))</f>
        <v/>
      </c>
      <c r="H6495">
        <f>IF(G6495="","",IF(AND(MONTH(G6495)*100+DAY(G6495)&gt;=season_lo,MONTH(G6495)*100+DAY(G6495)&lt;=season_hi),1,0))</f>
        <v/>
      </c>
      <c r="I6495">
        <f>IF(G6495="","",G6495-first_day+1)</f>
        <v/>
      </c>
      <c r="J6495" s="27">
        <f>IF(I6495="","",INDEX(Daily!$J$2:$J$421,I6495))</f>
        <v/>
      </c>
      <c r="K6495" s="27">
        <f>IF(J6495="","",J6495+cat_offset)</f>
        <v/>
      </c>
      <c r="L6495" s="27">
        <f>IF(J6495="","",MAX(0,E6495-J6495)^2)</f>
        <v/>
      </c>
      <c r="M6495" s="27">
        <f>IF(J6495="","",MAX(0,E6495-(J6495+twcdh_off))^2)</f>
        <v/>
      </c>
      <c r="N6495" s="27">
        <f>IF(E6495="","",MAX(0,E6495-swcdh_thr)^2)</f>
        <v/>
      </c>
      <c r="O6495">
        <f>IF(K6495="","",ROUND(E6495-K6495,0))</f>
        <v/>
      </c>
      <c r="P6495">
        <f>IF(O6495="","",IF(O6495&gt;=1,O6495,0))</f>
        <v/>
      </c>
      <c r="Q6495" s="27">
        <f>IF(E6495="","",MAX(0,E6495-22))</f>
        <v/>
      </c>
      <c r="R6495" s="27">
        <f>IF(H6495=1,E6495,"")</f>
        <v/>
      </c>
      <c r="S6495" s="27">
        <f>IF(AND(H6495=1,J6495&lt;&gt;""),E6495-J6495,"")</f>
        <v/>
      </c>
      <c r="T6495">
        <f>IF(G6495="","",MONTH(G6495))</f>
        <v/>
      </c>
    </row>
    <row r="6496">
      <c r="A6496" s="24" t="n">
        <v>2020</v>
      </c>
      <c r="B6496" s="24" t="n">
        <v>9</v>
      </c>
      <c r="C6496" s="24" t="n">
        <v>27</v>
      </c>
      <c r="D6496" s="24" t="n">
        <v>15</v>
      </c>
      <c r="E6496" s="24" t="n">
        <v>16.97</v>
      </c>
      <c r="F6496" s="25">
        <f>IF($E6496="","",DATE(IF($A6496="",nominal_year,$A6496),$B6496,$C6496)+($D6496-IF(LEFT(hour_conv,1)="1",1,0))/24)</f>
        <v/>
      </c>
      <c r="G6496" s="26">
        <f>IF(F6496="","",INT(F6496))</f>
        <v/>
      </c>
      <c r="H6496">
        <f>IF(G6496="","",IF(AND(MONTH(G6496)*100+DAY(G6496)&gt;=season_lo,MONTH(G6496)*100+DAY(G6496)&lt;=season_hi),1,0))</f>
        <v/>
      </c>
      <c r="I6496">
        <f>IF(G6496="","",G6496-first_day+1)</f>
        <v/>
      </c>
      <c r="J6496" s="27">
        <f>IF(I6496="","",INDEX(Daily!$J$2:$J$421,I6496))</f>
        <v/>
      </c>
      <c r="K6496" s="27">
        <f>IF(J6496="","",J6496+cat_offset)</f>
        <v/>
      </c>
      <c r="L6496" s="27">
        <f>IF(J6496="","",MAX(0,E6496-J6496)^2)</f>
        <v/>
      </c>
      <c r="M6496" s="27">
        <f>IF(J6496="","",MAX(0,E6496-(J6496+twcdh_off))^2)</f>
        <v/>
      </c>
      <c r="N6496" s="27">
        <f>IF(E6496="","",MAX(0,E6496-swcdh_thr)^2)</f>
        <v/>
      </c>
      <c r="O6496">
        <f>IF(K6496="","",ROUND(E6496-K6496,0))</f>
        <v/>
      </c>
      <c r="P6496">
        <f>IF(O6496="","",IF(O6496&gt;=1,O6496,0))</f>
        <v/>
      </c>
      <c r="Q6496" s="27">
        <f>IF(E6496="","",MAX(0,E6496-22))</f>
        <v/>
      </c>
      <c r="R6496" s="27">
        <f>IF(H6496=1,E6496,"")</f>
        <v/>
      </c>
      <c r="S6496" s="27">
        <f>IF(AND(H6496=1,J6496&lt;&gt;""),E6496-J6496,"")</f>
        <v/>
      </c>
      <c r="T6496">
        <f>IF(G6496="","",MONTH(G6496))</f>
        <v/>
      </c>
    </row>
    <row r="6497">
      <c r="A6497" s="24" t="n">
        <v>2020</v>
      </c>
      <c r="B6497" s="24" t="n">
        <v>9</v>
      </c>
      <c r="C6497" s="24" t="n">
        <v>27</v>
      </c>
      <c r="D6497" s="24" t="n">
        <v>16</v>
      </c>
      <c r="E6497" s="24" t="n">
        <v>17.6</v>
      </c>
      <c r="F6497" s="25">
        <f>IF($E6497="","",DATE(IF($A6497="",nominal_year,$A6497),$B6497,$C6497)+($D6497-IF(LEFT(hour_conv,1)="1",1,0))/24)</f>
        <v/>
      </c>
      <c r="G6497" s="26">
        <f>IF(F6497="","",INT(F6497))</f>
        <v/>
      </c>
      <c r="H6497">
        <f>IF(G6497="","",IF(AND(MONTH(G6497)*100+DAY(G6497)&gt;=season_lo,MONTH(G6497)*100+DAY(G6497)&lt;=season_hi),1,0))</f>
        <v/>
      </c>
      <c r="I6497">
        <f>IF(G6497="","",G6497-first_day+1)</f>
        <v/>
      </c>
      <c r="J6497" s="27">
        <f>IF(I6497="","",INDEX(Daily!$J$2:$J$421,I6497))</f>
        <v/>
      </c>
      <c r="K6497" s="27">
        <f>IF(J6497="","",J6497+cat_offset)</f>
        <v/>
      </c>
      <c r="L6497" s="27">
        <f>IF(J6497="","",MAX(0,E6497-J6497)^2)</f>
        <v/>
      </c>
      <c r="M6497" s="27">
        <f>IF(J6497="","",MAX(0,E6497-(J6497+twcdh_off))^2)</f>
        <v/>
      </c>
      <c r="N6497" s="27">
        <f>IF(E6497="","",MAX(0,E6497-swcdh_thr)^2)</f>
        <v/>
      </c>
      <c r="O6497">
        <f>IF(K6497="","",ROUND(E6497-K6497,0))</f>
        <v/>
      </c>
      <c r="P6497">
        <f>IF(O6497="","",IF(O6497&gt;=1,O6497,0))</f>
        <v/>
      </c>
      <c r="Q6497" s="27">
        <f>IF(E6497="","",MAX(0,E6497-22))</f>
        <v/>
      </c>
      <c r="R6497" s="27">
        <f>IF(H6497=1,E6497,"")</f>
        <v/>
      </c>
      <c r="S6497" s="27">
        <f>IF(AND(H6497=1,J6497&lt;&gt;""),E6497-J6497,"")</f>
        <v/>
      </c>
      <c r="T6497">
        <f>IF(G6497="","",MONTH(G6497))</f>
        <v/>
      </c>
    </row>
    <row r="6498">
      <c r="A6498" s="24" t="n">
        <v>2020</v>
      </c>
      <c r="B6498" s="24" t="n">
        <v>9</v>
      </c>
      <c r="C6498" s="24" t="n">
        <v>27</v>
      </c>
      <c r="D6498" s="24" t="n">
        <v>17</v>
      </c>
      <c r="E6498" s="24" t="n">
        <v>16.64</v>
      </c>
      <c r="F6498" s="25">
        <f>IF($E6498="","",DATE(IF($A6498="",nominal_year,$A6498),$B6498,$C6498)+($D6498-IF(LEFT(hour_conv,1)="1",1,0))/24)</f>
        <v/>
      </c>
      <c r="G6498" s="26">
        <f>IF(F6498="","",INT(F6498))</f>
        <v/>
      </c>
      <c r="H6498">
        <f>IF(G6498="","",IF(AND(MONTH(G6498)*100+DAY(G6498)&gt;=season_lo,MONTH(G6498)*100+DAY(G6498)&lt;=season_hi),1,0))</f>
        <v/>
      </c>
      <c r="I6498">
        <f>IF(G6498="","",G6498-first_day+1)</f>
        <v/>
      </c>
      <c r="J6498" s="27">
        <f>IF(I6498="","",INDEX(Daily!$J$2:$J$421,I6498))</f>
        <v/>
      </c>
      <c r="K6498" s="27">
        <f>IF(J6498="","",J6498+cat_offset)</f>
        <v/>
      </c>
      <c r="L6498" s="27">
        <f>IF(J6498="","",MAX(0,E6498-J6498)^2)</f>
        <v/>
      </c>
      <c r="M6498" s="27">
        <f>IF(J6498="","",MAX(0,E6498-(J6498+twcdh_off))^2)</f>
        <v/>
      </c>
      <c r="N6498" s="27">
        <f>IF(E6498="","",MAX(0,E6498-swcdh_thr)^2)</f>
        <v/>
      </c>
      <c r="O6498">
        <f>IF(K6498="","",ROUND(E6498-K6498,0))</f>
        <v/>
      </c>
      <c r="P6498">
        <f>IF(O6498="","",IF(O6498&gt;=1,O6498,0))</f>
        <v/>
      </c>
      <c r="Q6498" s="27">
        <f>IF(E6498="","",MAX(0,E6498-22))</f>
        <v/>
      </c>
      <c r="R6498" s="27">
        <f>IF(H6498=1,E6498,"")</f>
        <v/>
      </c>
      <c r="S6498" s="27">
        <f>IF(AND(H6498=1,J6498&lt;&gt;""),E6498-J6498,"")</f>
        <v/>
      </c>
      <c r="T6498">
        <f>IF(G6498="","",MONTH(G6498))</f>
        <v/>
      </c>
    </row>
    <row r="6499">
      <c r="A6499" s="24" t="n">
        <v>2020</v>
      </c>
      <c r="B6499" s="24" t="n">
        <v>9</v>
      </c>
      <c r="C6499" s="24" t="n">
        <v>27</v>
      </c>
      <c r="D6499" s="24" t="n">
        <v>18</v>
      </c>
      <c r="E6499" s="24" t="n">
        <v>16.69</v>
      </c>
      <c r="F6499" s="25">
        <f>IF($E6499="","",DATE(IF($A6499="",nominal_year,$A6499),$B6499,$C6499)+($D6499-IF(LEFT(hour_conv,1)="1",1,0))/24)</f>
        <v/>
      </c>
      <c r="G6499" s="26">
        <f>IF(F6499="","",INT(F6499))</f>
        <v/>
      </c>
      <c r="H6499">
        <f>IF(G6499="","",IF(AND(MONTH(G6499)*100+DAY(G6499)&gt;=season_lo,MONTH(G6499)*100+DAY(G6499)&lt;=season_hi),1,0))</f>
        <v/>
      </c>
      <c r="I6499">
        <f>IF(G6499="","",G6499-first_day+1)</f>
        <v/>
      </c>
      <c r="J6499" s="27">
        <f>IF(I6499="","",INDEX(Daily!$J$2:$J$421,I6499))</f>
        <v/>
      </c>
      <c r="K6499" s="27">
        <f>IF(J6499="","",J6499+cat_offset)</f>
        <v/>
      </c>
      <c r="L6499" s="27">
        <f>IF(J6499="","",MAX(0,E6499-J6499)^2)</f>
        <v/>
      </c>
      <c r="M6499" s="27">
        <f>IF(J6499="","",MAX(0,E6499-(J6499+twcdh_off))^2)</f>
        <v/>
      </c>
      <c r="N6499" s="27">
        <f>IF(E6499="","",MAX(0,E6499-swcdh_thr)^2)</f>
        <v/>
      </c>
      <c r="O6499">
        <f>IF(K6499="","",ROUND(E6499-K6499,0))</f>
        <v/>
      </c>
      <c r="P6499">
        <f>IF(O6499="","",IF(O6499&gt;=1,O6499,0))</f>
        <v/>
      </c>
      <c r="Q6499" s="27">
        <f>IF(E6499="","",MAX(0,E6499-22))</f>
        <v/>
      </c>
      <c r="R6499" s="27">
        <f>IF(H6499=1,E6499,"")</f>
        <v/>
      </c>
      <c r="S6499" s="27">
        <f>IF(AND(H6499=1,J6499&lt;&gt;""),E6499-J6499,"")</f>
        <v/>
      </c>
      <c r="T6499">
        <f>IF(G6499="","",MONTH(G6499))</f>
        <v/>
      </c>
    </row>
    <row r="6500">
      <c r="A6500" s="24" t="n">
        <v>2020</v>
      </c>
      <c r="B6500" s="24" t="n">
        <v>9</v>
      </c>
      <c r="C6500" s="24" t="n">
        <v>27</v>
      </c>
      <c r="D6500" s="24" t="n">
        <v>19</v>
      </c>
      <c r="E6500" s="24" t="n">
        <v>15.39</v>
      </c>
      <c r="F6500" s="25">
        <f>IF($E6500="","",DATE(IF($A6500="",nominal_year,$A6500),$B6500,$C6500)+($D6500-IF(LEFT(hour_conv,1)="1",1,0))/24)</f>
        <v/>
      </c>
      <c r="G6500" s="26">
        <f>IF(F6500="","",INT(F6500))</f>
        <v/>
      </c>
      <c r="H6500">
        <f>IF(G6500="","",IF(AND(MONTH(G6500)*100+DAY(G6500)&gt;=season_lo,MONTH(G6500)*100+DAY(G6500)&lt;=season_hi),1,0))</f>
        <v/>
      </c>
      <c r="I6500">
        <f>IF(G6500="","",G6500-first_day+1)</f>
        <v/>
      </c>
      <c r="J6500" s="27">
        <f>IF(I6500="","",INDEX(Daily!$J$2:$J$421,I6500))</f>
        <v/>
      </c>
      <c r="K6500" s="27">
        <f>IF(J6500="","",J6500+cat_offset)</f>
        <v/>
      </c>
      <c r="L6500" s="27">
        <f>IF(J6500="","",MAX(0,E6500-J6500)^2)</f>
        <v/>
      </c>
      <c r="M6500" s="27">
        <f>IF(J6500="","",MAX(0,E6500-(J6500+twcdh_off))^2)</f>
        <v/>
      </c>
      <c r="N6500" s="27">
        <f>IF(E6500="","",MAX(0,E6500-swcdh_thr)^2)</f>
        <v/>
      </c>
      <c r="O6500">
        <f>IF(K6500="","",ROUND(E6500-K6500,0))</f>
        <v/>
      </c>
      <c r="P6500">
        <f>IF(O6500="","",IF(O6500&gt;=1,O6500,0))</f>
        <v/>
      </c>
      <c r="Q6500" s="27">
        <f>IF(E6500="","",MAX(0,E6500-22))</f>
        <v/>
      </c>
      <c r="R6500" s="27">
        <f>IF(H6500=1,E6500,"")</f>
        <v/>
      </c>
      <c r="S6500" s="27">
        <f>IF(AND(H6500=1,J6500&lt;&gt;""),E6500-J6500,"")</f>
        <v/>
      </c>
      <c r="T6500">
        <f>IF(G6500="","",MONTH(G6500))</f>
        <v/>
      </c>
    </row>
    <row r="6501">
      <c r="A6501" s="24" t="n">
        <v>2020</v>
      </c>
      <c r="B6501" s="24" t="n">
        <v>9</v>
      </c>
      <c r="C6501" s="24" t="n">
        <v>27</v>
      </c>
      <c r="D6501" s="24" t="n">
        <v>20</v>
      </c>
      <c r="E6501" s="24" t="n">
        <v>15.19</v>
      </c>
      <c r="F6501" s="25">
        <f>IF($E6501="","",DATE(IF($A6501="",nominal_year,$A6501),$B6501,$C6501)+($D6501-IF(LEFT(hour_conv,1)="1",1,0))/24)</f>
        <v/>
      </c>
      <c r="G6501" s="26">
        <f>IF(F6501="","",INT(F6501))</f>
        <v/>
      </c>
      <c r="H6501">
        <f>IF(G6501="","",IF(AND(MONTH(G6501)*100+DAY(G6501)&gt;=season_lo,MONTH(G6501)*100+DAY(G6501)&lt;=season_hi),1,0))</f>
        <v/>
      </c>
      <c r="I6501">
        <f>IF(G6501="","",G6501-first_day+1)</f>
        <v/>
      </c>
      <c r="J6501" s="27">
        <f>IF(I6501="","",INDEX(Daily!$J$2:$J$421,I6501))</f>
        <v/>
      </c>
      <c r="K6501" s="27">
        <f>IF(J6501="","",J6501+cat_offset)</f>
        <v/>
      </c>
      <c r="L6501" s="27">
        <f>IF(J6501="","",MAX(0,E6501-J6501)^2)</f>
        <v/>
      </c>
      <c r="M6501" s="27">
        <f>IF(J6501="","",MAX(0,E6501-(J6501+twcdh_off))^2)</f>
        <v/>
      </c>
      <c r="N6501" s="27">
        <f>IF(E6501="","",MAX(0,E6501-swcdh_thr)^2)</f>
        <v/>
      </c>
      <c r="O6501">
        <f>IF(K6501="","",ROUND(E6501-K6501,0))</f>
        <v/>
      </c>
      <c r="P6501">
        <f>IF(O6501="","",IF(O6501&gt;=1,O6501,0))</f>
        <v/>
      </c>
      <c r="Q6501" s="27">
        <f>IF(E6501="","",MAX(0,E6501-22))</f>
        <v/>
      </c>
      <c r="R6501" s="27">
        <f>IF(H6501=1,E6501,"")</f>
        <v/>
      </c>
      <c r="S6501" s="27">
        <f>IF(AND(H6501=1,J6501&lt;&gt;""),E6501-J6501,"")</f>
        <v/>
      </c>
      <c r="T6501">
        <f>IF(G6501="","",MONTH(G6501))</f>
        <v/>
      </c>
    </row>
    <row r="6502">
      <c r="A6502" s="24" t="n">
        <v>2020</v>
      </c>
      <c r="B6502" s="24" t="n">
        <v>9</v>
      </c>
      <c r="C6502" s="24" t="n">
        <v>27</v>
      </c>
      <c r="D6502" s="24" t="n">
        <v>21</v>
      </c>
      <c r="E6502" s="24" t="n">
        <v>14.15</v>
      </c>
      <c r="F6502" s="25">
        <f>IF($E6502="","",DATE(IF($A6502="",nominal_year,$A6502),$B6502,$C6502)+($D6502-IF(LEFT(hour_conv,1)="1",1,0))/24)</f>
        <v/>
      </c>
      <c r="G6502" s="26">
        <f>IF(F6502="","",INT(F6502))</f>
        <v/>
      </c>
      <c r="H6502">
        <f>IF(G6502="","",IF(AND(MONTH(G6502)*100+DAY(G6502)&gt;=season_lo,MONTH(G6502)*100+DAY(G6502)&lt;=season_hi),1,0))</f>
        <v/>
      </c>
      <c r="I6502">
        <f>IF(G6502="","",G6502-first_day+1)</f>
        <v/>
      </c>
      <c r="J6502" s="27">
        <f>IF(I6502="","",INDEX(Daily!$J$2:$J$421,I6502))</f>
        <v/>
      </c>
      <c r="K6502" s="27">
        <f>IF(J6502="","",J6502+cat_offset)</f>
        <v/>
      </c>
      <c r="L6502" s="27">
        <f>IF(J6502="","",MAX(0,E6502-J6502)^2)</f>
        <v/>
      </c>
      <c r="M6502" s="27">
        <f>IF(J6502="","",MAX(0,E6502-(J6502+twcdh_off))^2)</f>
        <v/>
      </c>
      <c r="N6502" s="27">
        <f>IF(E6502="","",MAX(0,E6502-swcdh_thr)^2)</f>
        <v/>
      </c>
      <c r="O6502">
        <f>IF(K6502="","",ROUND(E6502-K6502,0))</f>
        <v/>
      </c>
      <c r="P6502">
        <f>IF(O6502="","",IF(O6502&gt;=1,O6502,0))</f>
        <v/>
      </c>
      <c r="Q6502" s="27">
        <f>IF(E6502="","",MAX(0,E6502-22))</f>
        <v/>
      </c>
      <c r="R6502" s="27">
        <f>IF(H6502=1,E6502,"")</f>
        <v/>
      </c>
      <c r="S6502" s="27">
        <f>IF(AND(H6502=1,J6502&lt;&gt;""),E6502-J6502,"")</f>
        <v/>
      </c>
      <c r="T6502">
        <f>IF(G6502="","",MONTH(G6502))</f>
        <v/>
      </c>
    </row>
    <row r="6503">
      <c r="A6503" s="24" t="n">
        <v>2020</v>
      </c>
      <c r="B6503" s="24" t="n">
        <v>9</v>
      </c>
      <c r="C6503" s="24" t="n">
        <v>27</v>
      </c>
      <c r="D6503" s="24" t="n">
        <v>22</v>
      </c>
      <c r="E6503" s="24" t="n">
        <v>12.98</v>
      </c>
      <c r="F6503" s="25">
        <f>IF($E6503="","",DATE(IF($A6503="",nominal_year,$A6503),$B6503,$C6503)+($D6503-IF(LEFT(hour_conv,1)="1",1,0))/24)</f>
        <v/>
      </c>
      <c r="G6503" s="26">
        <f>IF(F6503="","",INT(F6503))</f>
        <v/>
      </c>
      <c r="H6503">
        <f>IF(G6503="","",IF(AND(MONTH(G6503)*100+DAY(G6503)&gt;=season_lo,MONTH(G6503)*100+DAY(G6503)&lt;=season_hi),1,0))</f>
        <v/>
      </c>
      <c r="I6503">
        <f>IF(G6503="","",G6503-first_day+1)</f>
        <v/>
      </c>
      <c r="J6503" s="27">
        <f>IF(I6503="","",INDEX(Daily!$J$2:$J$421,I6503))</f>
        <v/>
      </c>
      <c r="K6503" s="27">
        <f>IF(J6503="","",J6503+cat_offset)</f>
        <v/>
      </c>
      <c r="L6503" s="27">
        <f>IF(J6503="","",MAX(0,E6503-J6503)^2)</f>
        <v/>
      </c>
      <c r="M6503" s="27">
        <f>IF(J6503="","",MAX(0,E6503-(J6503+twcdh_off))^2)</f>
        <v/>
      </c>
      <c r="N6503" s="27">
        <f>IF(E6503="","",MAX(0,E6503-swcdh_thr)^2)</f>
        <v/>
      </c>
      <c r="O6503">
        <f>IF(K6503="","",ROUND(E6503-K6503,0))</f>
        <v/>
      </c>
      <c r="P6503">
        <f>IF(O6503="","",IF(O6503&gt;=1,O6503,0))</f>
        <v/>
      </c>
      <c r="Q6503" s="27">
        <f>IF(E6503="","",MAX(0,E6503-22))</f>
        <v/>
      </c>
      <c r="R6503" s="27">
        <f>IF(H6503=1,E6503,"")</f>
        <v/>
      </c>
      <c r="S6503" s="27">
        <f>IF(AND(H6503=1,J6503&lt;&gt;""),E6503-J6503,"")</f>
        <v/>
      </c>
      <c r="T6503">
        <f>IF(G6503="","",MONTH(G6503))</f>
        <v/>
      </c>
    </row>
    <row r="6504">
      <c r="A6504" s="24" t="n">
        <v>2020</v>
      </c>
      <c r="B6504" s="24" t="n">
        <v>9</v>
      </c>
      <c r="C6504" s="24" t="n">
        <v>27</v>
      </c>
      <c r="D6504" s="24" t="n">
        <v>23</v>
      </c>
      <c r="E6504" s="24" t="n">
        <v>12.71</v>
      </c>
      <c r="F6504" s="25">
        <f>IF($E6504="","",DATE(IF($A6504="",nominal_year,$A6504),$B6504,$C6504)+($D6504-IF(LEFT(hour_conv,1)="1",1,0))/24)</f>
        <v/>
      </c>
      <c r="G6504" s="26">
        <f>IF(F6504="","",INT(F6504))</f>
        <v/>
      </c>
      <c r="H6504">
        <f>IF(G6504="","",IF(AND(MONTH(G6504)*100+DAY(G6504)&gt;=season_lo,MONTH(G6504)*100+DAY(G6504)&lt;=season_hi),1,0))</f>
        <v/>
      </c>
      <c r="I6504">
        <f>IF(G6504="","",G6504-first_day+1)</f>
        <v/>
      </c>
      <c r="J6504" s="27">
        <f>IF(I6504="","",INDEX(Daily!$J$2:$J$421,I6504))</f>
        <v/>
      </c>
      <c r="K6504" s="27">
        <f>IF(J6504="","",J6504+cat_offset)</f>
        <v/>
      </c>
      <c r="L6504" s="27">
        <f>IF(J6504="","",MAX(0,E6504-J6504)^2)</f>
        <v/>
      </c>
      <c r="M6504" s="27">
        <f>IF(J6504="","",MAX(0,E6504-(J6504+twcdh_off))^2)</f>
        <v/>
      </c>
      <c r="N6504" s="27">
        <f>IF(E6504="","",MAX(0,E6504-swcdh_thr)^2)</f>
        <v/>
      </c>
      <c r="O6504">
        <f>IF(K6504="","",ROUND(E6504-K6504,0))</f>
        <v/>
      </c>
      <c r="P6504">
        <f>IF(O6504="","",IF(O6504&gt;=1,O6504,0))</f>
        <v/>
      </c>
      <c r="Q6504" s="27">
        <f>IF(E6504="","",MAX(0,E6504-22))</f>
        <v/>
      </c>
      <c r="R6504" s="27">
        <f>IF(H6504=1,E6504,"")</f>
        <v/>
      </c>
      <c r="S6504" s="27">
        <f>IF(AND(H6504=1,J6504&lt;&gt;""),E6504-J6504,"")</f>
        <v/>
      </c>
      <c r="T6504">
        <f>IF(G6504="","",MONTH(G6504))</f>
        <v/>
      </c>
    </row>
    <row r="6505">
      <c r="A6505" s="24" t="n">
        <v>2020</v>
      </c>
      <c r="B6505" s="24" t="n">
        <v>9</v>
      </c>
      <c r="C6505" s="24" t="n">
        <v>27</v>
      </c>
      <c r="D6505" s="24" t="n">
        <v>24</v>
      </c>
      <c r="E6505" s="24" t="n">
        <v>11.28</v>
      </c>
      <c r="F6505" s="25">
        <f>IF($E6505="","",DATE(IF($A6505="",nominal_year,$A6505),$B6505,$C6505)+($D6505-IF(LEFT(hour_conv,1)="1",1,0))/24)</f>
        <v/>
      </c>
      <c r="G6505" s="26">
        <f>IF(F6505="","",INT(F6505))</f>
        <v/>
      </c>
      <c r="H6505">
        <f>IF(G6505="","",IF(AND(MONTH(G6505)*100+DAY(G6505)&gt;=season_lo,MONTH(G6505)*100+DAY(G6505)&lt;=season_hi),1,0))</f>
        <v/>
      </c>
      <c r="I6505">
        <f>IF(G6505="","",G6505-first_day+1)</f>
        <v/>
      </c>
      <c r="J6505" s="27">
        <f>IF(I6505="","",INDEX(Daily!$J$2:$J$421,I6505))</f>
        <v/>
      </c>
      <c r="K6505" s="27">
        <f>IF(J6505="","",J6505+cat_offset)</f>
        <v/>
      </c>
      <c r="L6505" s="27">
        <f>IF(J6505="","",MAX(0,E6505-J6505)^2)</f>
        <v/>
      </c>
      <c r="M6505" s="27">
        <f>IF(J6505="","",MAX(0,E6505-(J6505+twcdh_off))^2)</f>
        <v/>
      </c>
      <c r="N6505" s="27">
        <f>IF(E6505="","",MAX(0,E6505-swcdh_thr)^2)</f>
        <v/>
      </c>
      <c r="O6505">
        <f>IF(K6505="","",ROUND(E6505-K6505,0))</f>
        <v/>
      </c>
      <c r="P6505">
        <f>IF(O6505="","",IF(O6505&gt;=1,O6505,0))</f>
        <v/>
      </c>
      <c r="Q6505" s="27">
        <f>IF(E6505="","",MAX(0,E6505-22))</f>
        <v/>
      </c>
      <c r="R6505" s="27">
        <f>IF(H6505=1,E6505,"")</f>
        <v/>
      </c>
      <c r="S6505" s="27">
        <f>IF(AND(H6505=1,J6505&lt;&gt;""),E6505-J6505,"")</f>
        <v/>
      </c>
      <c r="T6505">
        <f>IF(G6505="","",MONTH(G6505))</f>
        <v/>
      </c>
    </row>
    <row r="6506">
      <c r="A6506" s="24" t="n">
        <v>2020</v>
      </c>
      <c r="B6506" s="24" t="n">
        <v>9</v>
      </c>
      <c r="C6506" s="24" t="n">
        <v>28</v>
      </c>
      <c r="D6506" s="24" t="n">
        <v>1</v>
      </c>
      <c r="E6506" s="24" t="n">
        <v>12.3</v>
      </c>
      <c r="F6506" s="25">
        <f>IF($E6506="","",DATE(IF($A6506="",nominal_year,$A6506),$B6506,$C6506)+($D6506-IF(LEFT(hour_conv,1)="1",1,0))/24)</f>
        <v/>
      </c>
      <c r="G6506" s="26">
        <f>IF(F6506="","",INT(F6506))</f>
        <v/>
      </c>
      <c r="H6506">
        <f>IF(G6506="","",IF(AND(MONTH(G6506)*100+DAY(G6506)&gt;=season_lo,MONTH(G6506)*100+DAY(G6506)&lt;=season_hi),1,0))</f>
        <v/>
      </c>
      <c r="I6506">
        <f>IF(G6506="","",G6506-first_day+1)</f>
        <v/>
      </c>
      <c r="J6506" s="27">
        <f>IF(I6506="","",INDEX(Daily!$J$2:$J$421,I6506))</f>
        <v/>
      </c>
      <c r="K6506" s="27">
        <f>IF(J6506="","",J6506+cat_offset)</f>
        <v/>
      </c>
      <c r="L6506" s="27">
        <f>IF(J6506="","",MAX(0,E6506-J6506)^2)</f>
        <v/>
      </c>
      <c r="M6506" s="27">
        <f>IF(J6506="","",MAX(0,E6506-(J6506+twcdh_off))^2)</f>
        <v/>
      </c>
      <c r="N6506" s="27">
        <f>IF(E6506="","",MAX(0,E6506-swcdh_thr)^2)</f>
        <v/>
      </c>
      <c r="O6506">
        <f>IF(K6506="","",ROUND(E6506-K6506,0))</f>
        <v/>
      </c>
      <c r="P6506">
        <f>IF(O6506="","",IF(O6506&gt;=1,O6506,0))</f>
        <v/>
      </c>
      <c r="Q6506" s="27">
        <f>IF(E6506="","",MAX(0,E6506-22))</f>
        <v/>
      </c>
      <c r="R6506" s="27">
        <f>IF(H6506=1,E6506,"")</f>
        <v/>
      </c>
      <c r="S6506" s="27">
        <f>IF(AND(H6506=1,J6506&lt;&gt;""),E6506-J6506,"")</f>
        <v/>
      </c>
      <c r="T6506">
        <f>IF(G6506="","",MONTH(G6506))</f>
        <v/>
      </c>
    </row>
    <row r="6507">
      <c r="A6507" s="24" t="n">
        <v>2020</v>
      </c>
      <c r="B6507" s="24" t="n">
        <v>9</v>
      </c>
      <c r="C6507" s="24" t="n">
        <v>28</v>
      </c>
      <c r="D6507" s="24" t="n">
        <v>2</v>
      </c>
      <c r="E6507" s="24" t="n">
        <v>11.74</v>
      </c>
      <c r="F6507" s="25">
        <f>IF($E6507="","",DATE(IF($A6507="",nominal_year,$A6507),$B6507,$C6507)+($D6507-IF(LEFT(hour_conv,1)="1",1,0))/24)</f>
        <v/>
      </c>
      <c r="G6507" s="26">
        <f>IF(F6507="","",INT(F6507))</f>
        <v/>
      </c>
      <c r="H6507">
        <f>IF(G6507="","",IF(AND(MONTH(G6507)*100+DAY(G6507)&gt;=season_lo,MONTH(G6507)*100+DAY(G6507)&lt;=season_hi),1,0))</f>
        <v/>
      </c>
      <c r="I6507">
        <f>IF(G6507="","",G6507-first_day+1)</f>
        <v/>
      </c>
      <c r="J6507" s="27">
        <f>IF(I6507="","",INDEX(Daily!$J$2:$J$421,I6507))</f>
        <v/>
      </c>
      <c r="K6507" s="27">
        <f>IF(J6507="","",J6507+cat_offset)</f>
        <v/>
      </c>
      <c r="L6507" s="27">
        <f>IF(J6507="","",MAX(0,E6507-J6507)^2)</f>
        <v/>
      </c>
      <c r="M6507" s="27">
        <f>IF(J6507="","",MAX(0,E6507-(J6507+twcdh_off))^2)</f>
        <v/>
      </c>
      <c r="N6507" s="27">
        <f>IF(E6507="","",MAX(0,E6507-swcdh_thr)^2)</f>
        <v/>
      </c>
      <c r="O6507">
        <f>IF(K6507="","",ROUND(E6507-K6507,0))</f>
        <v/>
      </c>
      <c r="P6507">
        <f>IF(O6507="","",IF(O6507&gt;=1,O6507,0))</f>
        <v/>
      </c>
      <c r="Q6507" s="27">
        <f>IF(E6507="","",MAX(0,E6507-22))</f>
        <v/>
      </c>
      <c r="R6507" s="27">
        <f>IF(H6507=1,E6507,"")</f>
        <v/>
      </c>
      <c r="S6507" s="27">
        <f>IF(AND(H6507=1,J6507&lt;&gt;""),E6507-J6507,"")</f>
        <v/>
      </c>
      <c r="T6507">
        <f>IF(G6507="","",MONTH(G6507))</f>
        <v/>
      </c>
    </row>
    <row r="6508">
      <c r="A6508" s="24" t="n">
        <v>2020</v>
      </c>
      <c r="B6508" s="24" t="n">
        <v>9</v>
      </c>
      <c r="C6508" s="24" t="n">
        <v>28</v>
      </c>
      <c r="D6508" s="24" t="n">
        <v>3</v>
      </c>
      <c r="E6508" s="24" t="n">
        <v>11.18</v>
      </c>
      <c r="F6508" s="25">
        <f>IF($E6508="","",DATE(IF($A6508="",nominal_year,$A6508),$B6508,$C6508)+($D6508-IF(LEFT(hour_conv,1)="1",1,0))/24)</f>
        <v/>
      </c>
      <c r="G6508" s="26">
        <f>IF(F6508="","",INT(F6508))</f>
        <v/>
      </c>
      <c r="H6508">
        <f>IF(G6508="","",IF(AND(MONTH(G6508)*100+DAY(G6508)&gt;=season_lo,MONTH(G6508)*100+DAY(G6508)&lt;=season_hi),1,0))</f>
        <v/>
      </c>
      <c r="I6508">
        <f>IF(G6508="","",G6508-first_day+1)</f>
        <v/>
      </c>
      <c r="J6508" s="27">
        <f>IF(I6508="","",INDEX(Daily!$J$2:$J$421,I6508))</f>
        <v/>
      </c>
      <c r="K6508" s="27">
        <f>IF(J6508="","",J6508+cat_offset)</f>
        <v/>
      </c>
      <c r="L6508" s="27">
        <f>IF(J6508="","",MAX(0,E6508-J6508)^2)</f>
        <v/>
      </c>
      <c r="M6508" s="27">
        <f>IF(J6508="","",MAX(0,E6508-(J6508+twcdh_off))^2)</f>
        <v/>
      </c>
      <c r="N6508" s="27">
        <f>IF(E6508="","",MAX(0,E6508-swcdh_thr)^2)</f>
        <v/>
      </c>
      <c r="O6508">
        <f>IF(K6508="","",ROUND(E6508-K6508,0))</f>
        <v/>
      </c>
      <c r="P6508">
        <f>IF(O6508="","",IF(O6508&gt;=1,O6508,0))</f>
        <v/>
      </c>
      <c r="Q6508" s="27">
        <f>IF(E6508="","",MAX(0,E6508-22))</f>
        <v/>
      </c>
      <c r="R6508" s="27">
        <f>IF(H6508=1,E6508,"")</f>
        <v/>
      </c>
      <c r="S6508" s="27">
        <f>IF(AND(H6508=1,J6508&lt;&gt;""),E6508-J6508,"")</f>
        <v/>
      </c>
      <c r="T6508">
        <f>IF(G6508="","",MONTH(G6508))</f>
        <v/>
      </c>
    </row>
    <row r="6509">
      <c r="A6509" s="24" t="n">
        <v>2020</v>
      </c>
      <c r="B6509" s="24" t="n">
        <v>9</v>
      </c>
      <c r="C6509" s="24" t="n">
        <v>28</v>
      </c>
      <c r="D6509" s="24" t="n">
        <v>4</v>
      </c>
      <c r="E6509" s="24" t="n">
        <v>11.89</v>
      </c>
      <c r="F6509" s="25">
        <f>IF($E6509="","",DATE(IF($A6509="",nominal_year,$A6509),$B6509,$C6509)+($D6509-IF(LEFT(hour_conv,1)="1",1,0))/24)</f>
        <v/>
      </c>
      <c r="G6509" s="26">
        <f>IF(F6509="","",INT(F6509))</f>
        <v/>
      </c>
      <c r="H6509">
        <f>IF(G6509="","",IF(AND(MONTH(G6509)*100+DAY(G6509)&gt;=season_lo,MONTH(G6509)*100+DAY(G6509)&lt;=season_hi),1,0))</f>
        <v/>
      </c>
      <c r="I6509">
        <f>IF(G6509="","",G6509-first_day+1)</f>
        <v/>
      </c>
      <c r="J6509" s="27">
        <f>IF(I6509="","",INDEX(Daily!$J$2:$J$421,I6509))</f>
        <v/>
      </c>
      <c r="K6509" s="27">
        <f>IF(J6509="","",J6509+cat_offset)</f>
        <v/>
      </c>
      <c r="L6509" s="27">
        <f>IF(J6509="","",MAX(0,E6509-J6509)^2)</f>
        <v/>
      </c>
      <c r="M6509" s="27">
        <f>IF(J6509="","",MAX(0,E6509-(J6509+twcdh_off))^2)</f>
        <v/>
      </c>
      <c r="N6509" s="27">
        <f>IF(E6509="","",MAX(0,E6509-swcdh_thr)^2)</f>
        <v/>
      </c>
      <c r="O6509">
        <f>IF(K6509="","",ROUND(E6509-K6509,0))</f>
        <v/>
      </c>
      <c r="P6509">
        <f>IF(O6509="","",IF(O6509&gt;=1,O6509,0))</f>
        <v/>
      </c>
      <c r="Q6509" s="27">
        <f>IF(E6509="","",MAX(0,E6509-22))</f>
        <v/>
      </c>
      <c r="R6509" s="27">
        <f>IF(H6509=1,E6509,"")</f>
        <v/>
      </c>
      <c r="S6509" s="27">
        <f>IF(AND(H6509=1,J6509&lt;&gt;""),E6509-J6509,"")</f>
        <v/>
      </c>
      <c r="T6509">
        <f>IF(G6509="","",MONTH(G6509))</f>
        <v/>
      </c>
    </row>
    <row r="6510">
      <c r="A6510" s="24" t="n">
        <v>2020</v>
      </c>
      <c r="B6510" s="24" t="n">
        <v>9</v>
      </c>
      <c r="C6510" s="24" t="n">
        <v>28</v>
      </c>
      <c r="D6510" s="24" t="n">
        <v>5</v>
      </c>
      <c r="E6510" s="24" t="n">
        <v>11.27</v>
      </c>
      <c r="F6510" s="25">
        <f>IF($E6510="","",DATE(IF($A6510="",nominal_year,$A6510),$B6510,$C6510)+($D6510-IF(LEFT(hour_conv,1)="1",1,0))/24)</f>
        <v/>
      </c>
      <c r="G6510" s="26">
        <f>IF(F6510="","",INT(F6510))</f>
        <v/>
      </c>
      <c r="H6510">
        <f>IF(G6510="","",IF(AND(MONTH(G6510)*100+DAY(G6510)&gt;=season_lo,MONTH(G6510)*100+DAY(G6510)&lt;=season_hi),1,0))</f>
        <v/>
      </c>
      <c r="I6510">
        <f>IF(G6510="","",G6510-first_day+1)</f>
        <v/>
      </c>
      <c r="J6510" s="27">
        <f>IF(I6510="","",INDEX(Daily!$J$2:$J$421,I6510))</f>
        <v/>
      </c>
      <c r="K6510" s="27">
        <f>IF(J6510="","",J6510+cat_offset)</f>
        <v/>
      </c>
      <c r="L6510" s="27">
        <f>IF(J6510="","",MAX(0,E6510-J6510)^2)</f>
        <v/>
      </c>
      <c r="M6510" s="27">
        <f>IF(J6510="","",MAX(0,E6510-(J6510+twcdh_off))^2)</f>
        <v/>
      </c>
      <c r="N6510" s="27">
        <f>IF(E6510="","",MAX(0,E6510-swcdh_thr)^2)</f>
        <v/>
      </c>
      <c r="O6510">
        <f>IF(K6510="","",ROUND(E6510-K6510,0))</f>
        <v/>
      </c>
      <c r="P6510">
        <f>IF(O6510="","",IF(O6510&gt;=1,O6510,0))</f>
        <v/>
      </c>
      <c r="Q6510" s="27">
        <f>IF(E6510="","",MAX(0,E6510-22))</f>
        <v/>
      </c>
      <c r="R6510" s="27">
        <f>IF(H6510=1,E6510,"")</f>
        <v/>
      </c>
      <c r="S6510" s="27">
        <f>IF(AND(H6510=1,J6510&lt;&gt;""),E6510-J6510,"")</f>
        <v/>
      </c>
      <c r="T6510">
        <f>IF(G6510="","",MONTH(G6510))</f>
        <v/>
      </c>
    </row>
    <row r="6511">
      <c r="A6511" s="24" t="n">
        <v>2020</v>
      </c>
      <c r="B6511" s="24" t="n">
        <v>9</v>
      </c>
      <c r="C6511" s="24" t="n">
        <v>28</v>
      </c>
      <c r="D6511" s="24" t="n">
        <v>6</v>
      </c>
      <c r="E6511" s="24" t="n">
        <v>11.91</v>
      </c>
      <c r="F6511" s="25">
        <f>IF($E6511="","",DATE(IF($A6511="",nominal_year,$A6511),$B6511,$C6511)+($D6511-IF(LEFT(hour_conv,1)="1",1,0))/24)</f>
        <v/>
      </c>
      <c r="G6511" s="26">
        <f>IF(F6511="","",INT(F6511))</f>
        <v/>
      </c>
      <c r="H6511">
        <f>IF(G6511="","",IF(AND(MONTH(G6511)*100+DAY(G6511)&gt;=season_lo,MONTH(G6511)*100+DAY(G6511)&lt;=season_hi),1,0))</f>
        <v/>
      </c>
      <c r="I6511">
        <f>IF(G6511="","",G6511-first_day+1)</f>
        <v/>
      </c>
      <c r="J6511" s="27">
        <f>IF(I6511="","",INDEX(Daily!$J$2:$J$421,I6511))</f>
        <v/>
      </c>
      <c r="K6511" s="27">
        <f>IF(J6511="","",J6511+cat_offset)</f>
        <v/>
      </c>
      <c r="L6511" s="27">
        <f>IF(J6511="","",MAX(0,E6511-J6511)^2)</f>
        <v/>
      </c>
      <c r="M6511" s="27">
        <f>IF(J6511="","",MAX(0,E6511-(J6511+twcdh_off))^2)</f>
        <v/>
      </c>
      <c r="N6511" s="27">
        <f>IF(E6511="","",MAX(0,E6511-swcdh_thr)^2)</f>
        <v/>
      </c>
      <c r="O6511">
        <f>IF(K6511="","",ROUND(E6511-K6511,0))</f>
        <v/>
      </c>
      <c r="P6511">
        <f>IF(O6511="","",IF(O6511&gt;=1,O6511,0))</f>
        <v/>
      </c>
      <c r="Q6511" s="27">
        <f>IF(E6511="","",MAX(0,E6511-22))</f>
        <v/>
      </c>
      <c r="R6511" s="27">
        <f>IF(H6511=1,E6511,"")</f>
        <v/>
      </c>
      <c r="S6511" s="27">
        <f>IF(AND(H6511=1,J6511&lt;&gt;""),E6511-J6511,"")</f>
        <v/>
      </c>
      <c r="T6511">
        <f>IF(G6511="","",MONTH(G6511))</f>
        <v/>
      </c>
    </row>
    <row r="6512">
      <c r="A6512" s="24" t="n">
        <v>2020</v>
      </c>
      <c r="B6512" s="24" t="n">
        <v>9</v>
      </c>
      <c r="C6512" s="24" t="n">
        <v>28</v>
      </c>
      <c r="D6512" s="24" t="n">
        <v>7</v>
      </c>
      <c r="E6512" s="24" t="n">
        <v>11.9</v>
      </c>
      <c r="F6512" s="25">
        <f>IF($E6512="","",DATE(IF($A6512="",nominal_year,$A6512),$B6512,$C6512)+($D6512-IF(LEFT(hour_conv,1)="1",1,0))/24)</f>
        <v/>
      </c>
      <c r="G6512" s="26">
        <f>IF(F6512="","",INT(F6512))</f>
        <v/>
      </c>
      <c r="H6512">
        <f>IF(G6512="","",IF(AND(MONTH(G6512)*100+DAY(G6512)&gt;=season_lo,MONTH(G6512)*100+DAY(G6512)&lt;=season_hi),1,0))</f>
        <v/>
      </c>
      <c r="I6512">
        <f>IF(G6512="","",G6512-first_day+1)</f>
        <v/>
      </c>
      <c r="J6512" s="27">
        <f>IF(I6512="","",INDEX(Daily!$J$2:$J$421,I6512))</f>
        <v/>
      </c>
      <c r="K6512" s="27">
        <f>IF(J6512="","",J6512+cat_offset)</f>
        <v/>
      </c>
      <c r="L6512" s="27">
        <f>IF(J6512="","",MAX(0,E6512-J6512)^2)</f>
        <v/>
      </c>
      <c r="M6512" s="27">
        <f>IF(J6512="","",MAX(0,E6512-(J6512+twcdh_off))^2)</f>
        <v/>
      </c>
      <c r="N6512" s="27">
        <f>IF(E6512="","",MAX(0,E6512-swcdh_thr)^2)</f>
        <v/>
      </c>
      <c r="O6512">
        <f>IF(K6512="","",ROUND(E6512-K6512,0))</f>
        <v/>
      </c>
      <c r="P6512">
        <f>IF(O6512="","",IF(O6512&gt;=1,O6512,0))</f>
        <v/>
      </c>
      <c r="Q6512" s="27">
        <f>IF(E6512="","",MAX(0,E6512-22))</f>
        <v/>
      </c>
      <c r="R6512" s="27">
        <f>IF(H6512=1,E6512,"")</f>
        <v/>
      </c>
      <c r="S6512" s="27">
        <f>IF(AND(H6512=1,J6512&lt;&gt;""),E6512-J6512,"")</f>
        <v/>
      </c>
      <c r="T6512">
        <f>IF(G6512="","",MONTH(G6512))</f>
        <v/>
      </c>
    </row>
    <row r="6513">
      <c r="A6513" s="24" t="n">
        <v>2020</v>
      </c>
      <c r="B6513" s="24" t="n">
        <v>9</v>
      </c>
      <c r="C6513" s="24" t="n">
        <v>28</v>
      </c>
      <c r="D6513" s="24" t="n">
        <v>8</v>
      </c>
      <c r="E6513" s="24" t="n">
        <v>13</v>
      </c>
      <c r="F6513" s="25">
        <f>IF($E6513="","",DATE(IF($A6513="",nominal_year,$A6513),$B6513,$C6513)+($D6513-IF(LEFT(hour_conv,1)="1",1,0))/24)</f>
        <v/>
      </c>
      <c r="G6513" s="26">
        <f>IF(F6513="","",INT(F6513))</f>
        <v/>
      </c>
      <c r="H6513">
        <f>IF(G6513="","",IF(AND(MONTH(G6513)*100+DAY(G6513)&gt;=season_lo,MONTH(G6513)*100+DAY(G6513)&lt;=season_hi),1,0))</f>
        <v/>
      </c>
      <c r="I6513">
        <f>IF(G6513="","",G6513-first_day+1)</f>
        <v/>
      </c>
      <c r="J6513" s="27">
        <f>IF(I6513="","",INDEX(Daily!$J$2:$J$421,I6513))</f>
        <v/>
      </c>
      <c r="K6513" s="27">
        <f>IF(J6513="","",J6513+cat_offset)</f>
        <v/>
      </c>
      <c r="L6513" s="27">
        <f>IF(J6513="","",MAX(0,E6513-J6513)^2)</f>
        <v/>
      </c>
      <c r="M6513" s="27">
        <f>IF(J6513="","",MAX(0,E6513-(J6513+twcdh_off))^2)</f>
        <v/>
      </c>
      <c r="N6513" s="27">
        <f>IF(E6513="","",MAX(0,E6513-swcdh_thr)^2)</f>
        <v/>
      </c>
      <c r="O6513">
        <f>IF(K6513="","",ROUND(E6513-K6513,0))</f>
        <v/>
      </c>
      <c r="P6513">
        <f>IF(O6513="","",IF(O6513&gt;=1,O6513,0))</f>
        <v/>
      </c>
      <c r="Q6513" s="27">
        <f>IF(E6513="","",MAX(0,E6513-22))</f>
        <v/>
      </c>
      <c r="R6513" s="27">
        <f>IF(H6513=1,E6513,"")</f>
        <v/>
      </c>
      <c r="S6513" s="27">
        <f>IF(AND(H6513=1,J6513&lt;&gt;""),E6513-J6513,"")</f>
        <v/>
      </c>
      <c r="T6513">
        <f>IF(G6513="","",MONTH(G6513))</f>
        <v/>
      </c>
    </row>
    <row r="6514">
      <c r="A6514" s="24" t="n">
        <v>2020</v>
      </c>
      <c r="B6514" s="24" t="n">
        <v>9</v>
      </c>
      <c r="C6514" s="24" t="n">
        <v>28</v>
      </c>
      <c r="D6514" s="24" t="n">
        <v>9</v>
      </c>
      <c r="E6514" s="24" t="n">
        <v>13.96</v>
      </c>
      <c r="F6514" s="25">
        <f>IF($E6514="","",DATE(IF($A6514="",nominal_year,$A6514),$B6514,$C6514)+($D6514-IF(LEFT(hour_conv,1)="1",1,0))/24)</f>
        <v/>
      </c>
      <c r="G6514" s="26">
        <f>IF(F6514="","",INT(F6514))</f>
        <v/>
      </c>
      <c r="H6514">
        <f>IF(G6514="","",IF(AND(MONTH(G6514)*100+DAY(G6514)&gt;=season_lo,MONTH(G6514)*100+DAY(G6514)&lt;=season_hi),1,0))</f>
        <v/>
      </c>
      <c r="I6514">
        <f>IF(G6514="","",G6514-first_day+1)</f>
        <v/>
      </c>
      <c r="J6514" s="27">
        <f>IF(I6514="","",INDEX(Daily!$J$2:$J$421,I6514))</f>
        <v/>
      </c>
      <c r="K6514" s="27">
        <f>IF(J6514="","",J6514+cat_offset)</f>
        <v/>
      </c>
      <c r="L6514" s="27">
        <f>IF(J6514="","",MAX(0,E6514-J6514)^2)</f>
        <v/>
      </c>
      <c r="M6514" s="27">
        <f>IF(J6514="","",MAX(0,E6514-(J6514+twcdh_off))^2)</f>
        <v/>
      </c>
      <c r="N6514" s="27">
        <f>IF(E6514="","",MAX(0,E6514-swcdh_thr)^2)</f>
        <v/>
      </c>
      <c r="O6514">
        <f>IF(K6514="","",ROUND(E6514-K6514,0))</f>
        <v/>
      </c>
      <c r="P6514">
        <f>IF(O6514="","",IF(O6514&gt;=1,O6514,0))</f>
        <v/>
      </c>
      <c r="Q6514" s="27">
        <f>IF(E6514="","",MAX(0,E6514-22))</f>
        <v/>
      </c>
      <c r="R6514" s="27">
        <f>IF(H6514=1,E6514,"")</f>
        <v/>
      </c>
      <c r="S6514" s="27">
        <f>IF(AND(H6514=1,J6514&lt;&gt;""),E6514-J6514,"")</f>
        <v/>
      </c>
      <c r="T6514">
        <f>IF(G6514="","",MONTH(G6514))</f>
        <v/>
      </c>
    </row>
    <row r="6515">
      <c r="A6515" s="24" t="n">
        <v>2020</v>
      </c>
      <c r="B6515" s="24" t="n">
        <v>9</v>
      </c>
      <c r="C6515" s="24" t="n">
        <v>28</v>
      </c>
      <c r="D6515" s="24" t="n">
        <v>10</v>
      </c>
      <c r="E6515" s="24" t="n">
        <v>14.92</v>
      </c>
      <c r="F6515" s="25">
        <f>IF($E6515="","",DATE(IF($A6515="",nominal_year,$A6515),$B6515,$C6515)+($D6515-IF(LEFT(hour_conv,1)="1",1,0))/24)</f>
        <v/>
      </c>
      <c r="G6515" s="26">
        <f>IF(F6515="","",INT(F6515))</f>
        <v/>
      </c>
      <c r="H6515">
        <f>IF(G6515="","",IF(AND(MONTH(G6515)*100+DAY(G6515)&gt;=season_lo,MONTH(G6515)*100+DAY(G6515)&lt;=season_hi),1,0))</f>
        <v/>
      </c>
      <c r="I6515">
        <f>IF(G6515="","",G6515-first_day+1)</f>
        <v/>
      </c>
      <c r="J6515" s="27">
        <f>IF(I6515="","",INDEX(Daily!$J$2:$J$421,I6515))</f>
        <v/>
      </c>
      <c r="K6515" s="27">
        <f>IF(J6515="","",J6515+cat_offset)</f>
        <v/>
      </c>
      <c r="L6515" s="27">
        <f>IF(J6515="","",MAX(0,E6515-J6515)^2)</f>
        <v/>
      </c>
      <c r="M6515" s="27">
        <f>IF(J6515="","",MAX(0,E6515-(J6515+twcdh_off))^2)</f>
        <v/>
      </c>
      <c r="N6515" s="27">
        <f>IF(E6515="","",MAX(0,E6515-swcdh_thr)^2)</f>
        <v/>
      </c>
      <c r="O6515">
        <f>IF(K6515="","",ROUND(E6515-K6515,0))</f>
        <v/>
      </c>
      <c r="P6515">
        <f>IF(O6515="","",IF(O6515&gt;=1,O6515,0))</f>
        <v/>
      </c>
      <c r="Q6515" s="27">
        <f>IF(E6515="","",MAX(0,E6515-22))</f>
        <v/>
      </c>
      <c r="R6515" s="27">
        <f>IF(H6515=1,E6515,"")</f>
        <v/>
      </c>
      <c r="S6515" s="27">
        <f>IF(AND(H6515=1,J6515&lt;&gt;""),E6515-J6515,"")</f>
        <v/>
      </c>
      <c r="T6515">
        <f>IF(G6515="","",MONTH(G6515))</f>
        <v/>
      </c>
    </row>
    <row r="6516">
      <c r="A6516" s="24" t="n">
        <v>2020</v>
      </c>
      <c r="B6516" s="24" t="n">
        <v>9</v>
      </c>
      <c r="C6516" s="24" t="n">
        <v>28</v>
      </c>
      <c r="D6516" s="24" t="n">
        <v>11</v>
      </c>
      <c r="E6516" s="24" t="n">
        <v>15.77</v>
      </c>
      <c r="F6516" s="25">
        <f>IF($E6516="","",DATE(IF($A6516="",nominal_year,$A6516),$B6516,$C6516)+($D6516-IF(LEFT(hour_conv,1)="1",1,0))/24)</f>
        <v/>
      </c>
      <c r="G6516" s="26">
        <f>IF(F6516="","",INT(F6516))</f>
        <v/>
      </c>
      <c r="H6516">
        <f>IF(G6516="","",IF(AND(MONTH(G6516)*100+DAY(G6516)&gt;=season_lo,MONTH(G6516)*100+DAY(G6516)&lt;=season_hi),1,0))</f>
        <v/>
      </c>
      <c r="I6516">
        <f>IF(G6516="","",G6516-first_day+1)</f>
        <v/>
      </c>
      <c r="J6516" s="27">
        <f>IF(I6516="","",INDEX(Daily!$J$2:$J$421,I6516))</f>
        <v/>
      </c>
      <c r="K6516" s="27">
        <f>IF(J6516="","",J6516+cat_offset)</f>
        <v/>
      </c>
      <c r="L6516" s="27">
        <f>IF(J6516="","",MAX(0,E6516-J6516)^2)</f>
        <v/>
      </c>
      <c r="M6516" s="27">
        <f>IF(J6516="","",MAX(0,E6516-(J6516+twcdh_off))^2)</f>
        <v/>
      </c>
      <c r="N6516" s="27">
        <f>IF(E6516="","",MAX(0,E6516-swcdh_thr)^2)</f>
        <v/>
      </c>
      <c r="O6516">
        <f>IF(K6516="","",ROUND(E6516-K6516,0))</f>
        <v/>
      </c>
      <c r="P6516">
        <f>IF(O6516="","",IF(O6516&gt;=1,O6516,0))</f>
        <v/>
      </c>
      <c r="Q6516" s="27">
        <f>IF(E6516="","",MAX(0,E6516-22))</f>
        <v/>
      </c>
      <c r="R6516" s="27">
        <f>IF(H6516=1,E6516,"")</f>
        <v/>
      </c>
      <c r="S6516" s="27">
        <f>IF(AND(H6516=1,J6516&lt;&gt;""),E6516-J6516,"")</f>
        <v/>
      </c>
      <c r="T6516">
        <f>IF(G6516="","",MONTH(G6516))</f>
        <v/>
      </c>
    </row>
    <row r="6517">
      <c r="A6517" s="24" t="n">
        <v>2020</v>
      </c>
      <c r="B6517" s="24" t="n">
        <v>9</v>
      </c>
      <c r="C6517" s="24" t="n">
        <v>28</v>
      </c>
      <c r="D6517" s="24" t="n">
        <v>12</v>
      </c>
      <c r="E6517" s="24" t="n">
        <v>16.95</v>
      </c>
      <c r="F6517" s="25">
        <f>IF($E6517="","",DATE(IF($A6517="",nominal_year,$A6517),$B6517,$C6517)+($D6517-IF(LEFT(hour_conv,1)="1",1,0))/24)</f>
        <v/>
      </c>
      <c r="G6517" s="26">
        <f>IF(F6517="","",INT(F6517))</f>
        <v/>
      </c>
      <c r="H6517">
        <f>IF(G6517="","",IF(AND(MONTH(G6517)*100+DAY(G6517)&gt;=season_lo,MONTH(G6517)*100+DAY(G6517)&lt;=season_hi),1,0))</f>
        <v/>
      </c>
      <c r="I6517">
        <f>IF(G6517="","",G6517-first_day+1)</f>
        <v/>
      </c>
      <c r="J6517" s="27">
        <f>IF(I6517="","",INDEX(Daily!$J$2:$J$421,I6517))</f>
        <v/>
      </c>
      <c r="K6517" s="27">
        <f>IF(J6517="","",J6517+cat_offset)</f>
        <v/>
      </c>
      <c r="L6517" s="27">
        <f>IF(J6517="","",MAX(0,E6517-J6517)^2)</f>
        <v/>
      </c>
      <c r="M6517" s="27">
        <f>IF(J6517="","",MAX(0,E6517-(J6517+twcdh_off))^2)</f>
        <v/>
      </c>
      <c r="N6517" s="27">
        <f>IF(E6517="","",MAX(0,E6517-swcdh_thr)^2)</f>
        <v/>
      </c>
      <c r="O6517">
        <f>IF(K6517="","",ROUND(E6517-K6517,0))</f>
        <v/>
      </c>
      <c r="P6517">
        <f>IF(O6517="","",IF(O6517&gt;=1,O6517,0))</f>
        <v/>
      </c>
      <c r="Q6517" s="27">
        <f>IF(E6517="","",MAX(0,E6517-22))</f>
        <v/>
      </c>
      <c r="R6517" s="27">
        <f>IF(H6517=1,E6517,"")</f>
        <v/>
      </c>
      <c r="S6517" s="27">
        <f>IF(AND(H6517=1,J6517&lt;&gt;""),E6517-J6517,"")</f>
        <v/>
      </c>
      <c r="T6517">
        <f>IF(G6517="","",MONTH(G6517))</f>
        <v/>
      </c>
    </row>
    <row r="6518">
      <c r="A6518" s="24" t="n">
        <v>2020</v>
      </c>
      <c r="B6518" s="24" t="n">
        <v>9</v>
      </c>
      <c r="C6518" s="24" t="n">
        <v>28</v>
      </c>
      <c r="D6518" s="24" t="n">
        <v>13</v>
      </c>
      <c r="E6518" s="24" t="n">
        <v>18.28</v>
      </c>
      <c r="F6518" s="25">
        <f>IF($E6518="","",DATE(IF($A6518="",nominal_year,$A6518),$B6518,$C6518)+($D6518-IF(LEFT(hour_conv,1)="1",1,0))/24)</f>
        <v/>
      </c>
      <c r="G6518" s="26">
        <f>IF(F6518="","",INT(F6518))</f>
        <v/>
      </c>
      <c r="H6518">
        <f>IF(G6518="","",IF(AND(MONTH(G6518)*100+DAY(G6518)&gt;=season_lo,MONTH(G6518)*100+DAY(G6518)&lt;=season_hi),1,0))</f>
        <v/>
      </c>
      <c r="I6518">
        <f>IF(G6518="","",G6518-first_day+1)</f>
        <v/>
      </c>
      <c r="J6518" s="27">
        <f>IF(I6518="","",INDEX(Daily!$J$2:$J$421,I6518))</f>
        <v/>
      </c>
      <c r="K6518" s="27">
        <f>IF(J6518="","",J6518+cat_offset)</f>
        <v/>
      </c>
      <c r="L6518" s="27">
        <f>IF(J6518="","",MAX(0,E6518-J6518)^2)</f>
        <v/>
      </c>
      <c r="M6518" s="27">
        <f>IF(J6518="","",MAX(0,E6518-(J6518+twcdh_off))^2)</f>
        <v/>
      </c>
      <c r="N6518" s="27">
        <f>IF(E6518="","",MAX(0,E6518-swcdh_thr)^2)</f>
        <v/>
      </c>
      <c r="O6518">
        <f>IF(K6518="","",ROUND(E6518-K6518,0))</f>
        <v/>
      </c>
      <c r="P6518">
        <f>IF(O6518="","",IF(O6518&gt;=1,O6518,0))</f>
        <v/>
      </c>
      <c r="Q6518" s="27">
        <f>IF(E6518="","",MAX(0,E6518-22))</f>
        <v/>
      </c>
      <c r="R6518" s="27">
        <f>IF(H6518=1,E6518,"")</f>
        <v/>
      </c>
      <c r="S6518" s="27">
        <f>IF(AND(H6518=1,J6518&lt;&gt;""),E6518-J6518,"")</f>
        <v/>
      </c>
      <c r="T6518">
        <f>IF(G6518="","",MONTH(G6518))</f>
        <v/>
      </c>
    </row>
    <row r="6519">
      <c r="A6519" s="24" t="n">
        <v>2020</v>
      </c>
      <c r="B6519" s="24" t="n">
        <v>9</v>
      </c>
      <c r="C6519" s="24" t="n">
        <v>28</v>
      </c>
      <c r="D6519" s="24" t="n">
        <v>14</v>
      </c>
      <c r="E6519" s="24" t="n">
        <v>18.2</v>
      </c>
      <c r="F6519" s="25">
        <f>IF($E6519="","",DATE(IF($A6519="",nominal_year,$A6519),$B6519,$C6519)+($D6519-IF(LEFT(hour_conv,1)="1",1,0))/24)</f>
        <v/>
      </c>
      <c r="G6519" s="26">
        <f>IF(F6519="","",INT(F6519))</f>
        <v/>
      </c>
      <c r="H6519">
        <f>IF(G6519="","",IF(AND(MONTH(G6519)*100+DAY(G6519)&gt;=season_lo,MONTH(G6519)*100+DAY(G6519)&lt;=season_hi),1,0))</f>
        <v/>
      </c>
      <c r="I6519">
        <f>IF(G6519="","",G6519-first_day+1)</f>
        <v/>
      </c>
      <c r="J6519" s="27">
        <f>IF(I6519="","",INDEX(Daily!$J$2:$J$421,I6519))</f>
        <v/>
      </c>
      <c r="K6519" s="27">
        <f>IF(J6519="","",J6519+cat_offset)</f>
        <v/>
      </c>
      <c r="L6519" s="27">
        <f>IF(J6519="","",MAX(0,E6519-J6519)^2)</f>
        <v/>
      </c>
      <c r="M6519" s="27">
        <f>IF(J6519="","",MAX(0,E6519-(J6519+twcdh_off))^2)</f>
        <v/>
      </c>
      <c r="N6519" s="27">
        <f>IF(E6519="","",MAX(0,E6519-swcdh_thr)^2)</f>
        <v/>
      </c>
      <c r="O6519">
        <f>IF(K6519="","",ROUND(E6519-K6519,0))</f>
        <v/>
      </c>
      <c r="P6519">
        <f>IF(O6519="","",IF(O6519&gt;=1,O6519,0))</f>
        <v/>
      </c>
      <c r="Q6519" s="27">
        <f>IF(E6519="","",MAX(0,E6519-22))</f>
        <v/>
      </c>
      <c r="R6519" s="27">
        <f>IF(H6519=1,E6519,"")</f>
        <v/>
      </c>
      <c r="S6519" s="27">
        <f>IF(AND(H6519=1,J6519&lt;&gt;""),E6519-J6519,"")</f>
        <v/>
      </c>
      <c r="T6519">
        <f>IF(G6519="","",MONTH(G6519))</f>
        <v/>
      </c>
    </row>
    <row r="6520">
      <c r="A6520" s="24" t="n">
        <v>2020</v>
      </c>
      <c r="B6520" s="24" t="n">
        <v>9</v>
      </c>
      <c r="C6520" s="24" t="n">
        <v>28</v>
      </c>
      <c r="D6520" s="24" t="n">
        <v>15</v>
      </c>
      <c r="E6520" s="24" t="n">
        <v>18.56</v>
      </c>
      <c r="F6520" s="25">
        <f>IF($E6520="","",DATE(IF($A6520="",nominal_year,$A6520),$B6520,$C6520)+($D6520-IF(LEFT(hour_conv,1)="1",1,0))/24)</f>
        <v/>
      </c>
      <c r="G6520" s="26">
        <f>IF(F6520="","",INT(F6520))</f>
        <v/>
      </c>
      <c r="H6520">
        <f>IF(G6520="","",IF(AND(MONTH(G6520)*100+DAY(G6520)&gt;=season_lo,MONTH(G6520)*100+DAY(G6520)&lt;=season_hi),1,0))</f>
        <v/>
      </c>
      <c r="I6520">
        <f>IF(G6520="","",G6520-first_day+1)</f>
        <v/>
      </c>
      <c r="J6520" s="27">
        <f>IF(I6520="","",INDEX(Daily!$J$2:$J$421,I6520))</f>
        <v/>
      </c>
      <c r="K6520" s="27">
        <f>IF(J6520="","",J6520+cat_offset)</f>
        <v/>
      </c>
      <c r="L6520" s="27">
        <f>IF(J6520="","",MAX(0,E6520-J6520)^2)</f>
        <v/>
      </c>
      <c r="M6520" s="27">
        <f>IF(J6520="","",MAX(0,E6520-(J6520+twcdh_off))^2)</f>
        <v/>
      </c>
      <c r="N6520" s="27">
        <f>IF(E6520="","",MAX(0,E6520-swcdh_thr)^2)</f>
        <v/>
      </c>
      <c r="O6520">
        <f>IF(K6520="","",ROUND(E6520-K6520,0))</f>
        <v/>
      </c>
      <c r="P6520">
        <f>IF(O6520="","",IF(O6520&gt;=1,O6520,0))</f>
        <v/>
      </c>
      <c r="Q6520" s="27">
        <f>IF(E6520="","",MAX(0,E6520-22))</f>
        <v/>
      </c>
      <c r="R6520" s="27">
        <f>IF(H6520=1,E6520,"")</f>
        <v/>
      </c>
      <c r="S6520" s="27">
        <f>IF(AND(H6520=1,J6520&lt;&gt;""),E6520-J6520,"")</f>
        <v/>
      </c>
      <c r="T6520">
        <f>IF(G6520="","",MONTH(G6520))</f>
        <v/>
      </c>
    </row>
    <row r="6521">
      <c r="A6521" s="24" t="n">
        <v>2020</v>
      </c>
      <c r="B6521" s="24" t="n">
        <v>9</v>
      </c>
      <c r="C6521" s="24" t="n">
        <v>28</v>
      </c>
      <c r="D6521" s="24" t="n">
        <v>16</v>
      </c>
      <c r="E6521" s="24" t="n">
        <v>18.58</v>
      </c>
      <c r="F6521" s="25">
        <f>IF($E6521="","",DATE(IF($A6521="",nominal_year,$A6521),$B6521,$C6521)+($D6521-IF(LEFT(hour_conv,1)="1",1,0))/24)</f>
        <v/>
      </c>
      <c r="G6521" s="26">
        <f>IF(F6521="","",INT(F6521))</f>
        <v/>
      </c>
      <c r="H6521">
        <f>IF(G6521="","",IF(AND(MONTH(G6521)*100+DAY(G6521)&gt;=season_lo,MONTH(G6521)*100+DAY(G6521)&lt;=season_hi),1,0))</f>
        <v/>
      </c>
      <c r="I6521">
        <f>IF(G6521="","",G6521-first_day+1)</f>
        <v/>
      </c>
      <c r="J6521" s="27">
        <f>IF(I6521="","",INDEX(Daily!$J$2:$J$421,I6521))</f>
        <v/>
      </c>
      <c r="K6521" s="27">
        <f>IF(J6521="","",J6521+cat_offset)</f>
        <v/>
      </c>
      <c r="L6521" s="27">
        <f>IF(J6521="","",MAX(0,E6521-J6521)^2)</f>
        <v/>
      </c>
      <c r="M6521" s="27">
        <f>IF(J6521="","",MAX(0,E6521-(J6521+twcdh_off))^2)</f>
        <v/>
      </c>
      <c r="N6521" s="27">
        <f>IF(E6521="","",MAX(0,E6521-swcdh_thr)^2)</f>
        <v/>
      </c>
      <c r="O6521">
        <f>IF(K6521="","",ROUND(E6521-K6521,0))</f>
        <v/>
      </c>
      <c r="P6521">
        <f>IF(O6521="","",IF(O6521&gt;=1,O6521,0))</f>
        <v/>
      </c>
      <c r="Q6521" s="27">
        <f>IF(E6521="","",MAX(0,E6521-22))</f>
        <v/>
      </c>
      <c r="R6521" s="27">
        <f>IF(H6521=1,E6521,"")</f>
        <v/>
      </c>
      <c r="S6521" s="27">
        <f>IF(AND(H6521=1,J6521&lt;&gt;""),E6521-J6521,"")</f>
        <v/>
      </c>
      <c r="T6521">
        <f>IF(G6521="","",MONTH(G6521))</f>
        <v/>
      </c>
    </row>
    <row r="6522">
      <c r="A6522" s="24" t="n">
        <v>2020</v>
      </c>
      <c r="B6522" s="24" t="n">
        <v>9</v>
      </c>
      <c r="C6522" s="24" t="n">
        <v>28</v>
      </c>
      <c r="D6522" s="24" t="n">
        <v>17</v>
      </c>
      <c r="E6522" s="24" t="n">
        <v>19.6</v>
      </c>
      <c r="F6522" s="25">
        <f>IF($E6522="","",DATE(IF($A6522="",nominal_year,$A6522),$B6522,$C6522)+($D6522-IF(LEFT(hour_conv,1)="1",1,0))/24)</f>
        <v/>
      </c>
      <c r="G6522" s="26">
        <f>IF(F6522="","",INT(F6522))</f>
        <v/>
      </c>
      <c r="H6522">
        <f>IF(G6522="","",IF(AND(MONTH(G6522)*100+DAY(G6522)&gt;=season_lo,MONTH(G6522)*100+DAY(G6522)&lt;=season_hi),1,0))</f>
        <v/>
      </c>
      <c r="I6522">
        <f>IF(G6522="","",G6522-first_day+1)</f>
        <v/>
      </c>
      <c r="J6522" s="27">
        <f>IF(I6522="","",INDEX(Daily!$J$2:$J$421,I6522))</f>
        <v/>
      </c>
      <c r="K6522" s="27">
        <f>IF(J6522="","",J6522+cat_offset)</f>
        <v/>
      </c>
      <c r="L6522" s="27">
        <f>IF(J6522="","",MAX(0,E6522-J6522)^2)</f>
        <v/>
      </c>
      <c r="M6522" s="27">
        <f>IF(J6522="","",MAX(0,E6522-(J6522+twcdh_off))^2)</f>
        <v/>
      </c>
      <c r="N6522" s="27">
        <f>IF(E6522="","",MAX(0,E6522-swcdh_thr)^2)</f>
        <v/>
      </c>
      <c r="O6522">
        <f>IF(K6522="","",ROUND(E6522-K6522,0))</f>
        <v/>
      </c>
      <c r="P6522">
        <f>IF(O6522="","",IF(O6522&gt;=1,O6522,0))</f>
        <v/>
      </c>
      <c r="Q6522" s="27">
        <f>IF(E6522="","",MAX(0,E6522-22))</f>
        <v/>
      </c>
      <c r="R6522" s="27">
        <f>IF(H6522=1,E6522,"")</f>
        <v/>
      </c>
      <c r="S6522" s="27">
        <f>IF(AND(H6522=1,J6522&lt;&gt;""),E6522-J6522,"")</f>
        <v/>
      </c>
      <c r="T6522">
        <f>IF(G6522="","",MONTH(G6522))</f>
        <v/>
      </c>
    </row>
    <row r="6523">
      <c r="A6523" s="24" t="n">
        <v>2020</v>
      </c>
      <c r="B6523" s="24" t="n">
        <v>9</v>
      </c>
      <c r="C6523" s="24" t="n">
        <v>28</v>
      </c>
      <c r="D6523" s="24" t="n">
        <v>18</v>
      </c>
      <c r="E6523" s="24" t="n">
        <v>18.86</v>
      </c>
      <c r="F6523" s="25">
        <f>IF($E6523="","",DATE(IF($A6523="",nominal_year,$A6523),$B6523,$C6523)+($D6523-IF(LEFT(hour_conv,1)="1",1,0))/24)</f>
        <v/>
      </c>
      <c r="G6523" s="26">
        <f>IF(F6523="","",INT(F6523))</f>
        <v/>
      </c>
      <c r="H6523">
        <f>IF(G6523="","",IF(AND(MONTH(G6523)*100+DAY(G6523)&gt;=season_lo,MONTH(G6523)*100+DAY(G6523)&lt;=season_hi),1,0))</f>
        <v/>
      </c>
      <c r="I6523">
        <f>IF(G6523="","",G6523-first_day+1)</f>
        <v/>
      </c>
      <c r="J6523" s="27">
        <f>IF(I6523="","",INDEX(Daily!$J$2:$J$421,I6523))</f>
        <v/>
      </c>
      <c r="K6523" s="27">
        <f>IF(J6523="","",J6523+cat_offset)</f>
        <v/>
      </c>
      <c r="L6523" s="27">
        <f>IF(J6523="","",MAX(0,E6523-J6523)^2)</f>
        <v/>
      </c>
      <c r="M6523" s="27">
        <f>IF(J6523="","",MAX(0,E6523-(J6523+twcdh_off))^2)</f>
        <v/>
      </c>
      <c r="N6523" s="27">
        <f>IF(E6523="","",MAX(0,E6523-swcdh_thr)^2)</f>
        <v/>
      </c>
      <c r="O6523">
        <f>IF(K6523="","",ROUND(E6523-K6523,0))</f>
        <v/>
      </c>
      <c r="P6523">
        <f>IF(O6523="","",IF(O6523&gt;=1,O6523,0))</f>
        <v/>
      </c>
      <c r="Q6523" s="27">
        <f>IF(E6523="","",MAX(0,E6523-22))</f>
        <v/>
      </c>
      <c r="R6523" s="27">
        <f>IF(H6523=1,E6523,"")</f>
        <v/>
      </c>
      <c r="S6523" s="27">
        <f>IF(AND(H6523=1,J6523&lt;&gt;""),E6523-J6523,"")</f>
        <v/>
      </c>
      <c r="T6523">
        <f>IF(G6523="","",MONTH(G6523))</f>
        <v/>
      </c>
    </row>
    <row r="6524">
      <c r="A6524" s="24" t="n">
        <v>2020</v>
      </c>
      <c r="B6524" s="24" t="n">
        <v>9</v>
      </c>
      <c r="C6524" s="24" t="n">
        <v>28</v>
      </c>
      <c r="D6524" s="24" t="n">
        <v>19</v>
      </c>
      <c r="E6524" s="24" t="n">
        <v>17.85</v>
      </c>
      <c r="F6524" s="25">
        <f>IF($E6524="","",DATE(IF($A6524="",nominal_year,$A6524),$B6524,$C6524)+($D6524-IF(LEFT(hour_conv,1)="1",1,0))/24)</f>
        <v/>
      </c>
      <c r="G6524" s="26">
        <f>IF(F6524="","",INT(F6524))</f>
        <v/>
      </c>
      <c r="H6524">
        <f>IF(G6524="","",IF(AND(MONTH(G6524)*100+DAY(G6524)&gt;=season_lo,MONTH(G6524)*100+DAY(G6524)&lt;=season_hi),1,0))</f>
        <v/>
      </c>
      <c r="I6524">
        <f>IF(G6524="","",G6524-first_day+1)</f>
        <v/>
      </c>
      <c r="J6524" s="27">
        <f>IF(I6524="","",INDEX(Daily!$J$2:$J$421,I6524))</f>
        <v/>
      </c>
      <c r="K6524" s="27">
        <f>IF(J6524="","",J6524+cat_offset)</f>
        <v/>
      </c>
      <c r="L6524" s="27">
        <f>IF(J6524="","",MAX(0,E6524-J6524)^2)</f>
        <v/>
      </c>
      <c r="M6524" s="27">
        <f>IF(J6524="","",MAX(0,E6524-(J6524+twcdh_off))^2)</f>
        <v/>
      </c>
      <c r="N6524" s="27">
        <f>IF(E6524="","",MAX(0,E6524-swcdh_thr)^2)</f>
        <v/>
      </c>
      <c r="O6524">
        <f>IF(K6524="","",ROUND(E6524-K6524,0))</f>
        <v/>
      </c>
      <c r="P6524">
        <f>IF(O6524="","",IF(O6524&gt;=1,O6524,0))</f>
        <v/>
      </c>
      <c r="Q6524" s="27">
        <f>IF(E6524="","",MAX(0,E6524-22))</f>
        <v/>
      </c>
      <c r="R6524" s="27">
        <f>IF(H6524=1,E6524,"")</f>
        <v/>
      </c>
      <c r="S6524" s="27">
        <f>IF(AND(H6524=1,J6524&lt;&gt;""),E6524-J6524,"")</f>
        <v/>
      </c>
      <c r="T6524">
        <f>IF(G6524="","",MONTH(G6524))</f>
        <v/>
      </c>
    </row>
    <row r="6525">
      <c r="A6525" s="24" t="n">
        <v>2020</v>
      </c>
      <c r="B6525" s="24" t="n">
        <v>9</v>
      </c>
      <c r="C6525" s="24" t="n">
        <v>28</v>
      </c>
      <c r="D6525" s="24" t="n">
        <v>20</v>
      </c>
      <c r="E6525" s="24" t="n">
        <v>17.13</v>
      </c>
      <c r="F6525" s="25">
        <f>IF($E6525="","",DATE(IF($A6525="",nominal_year,$A6525),$B6525,$C6525)+($D6525-IF(LEFT(hour_conv,1)="1",1,0))/24)</f>
        <v/>
      </c>
      <c r="G6525" s="26">
        <f>IF(F6525="","",INT(F6525))</f>
        <v/>
      </c>
      <c r="H6525">
        <f>IF(G6525="","",IF(AND(MONTH(G6525)*100+DAY(G6525)&gt;=season_lo,MONTH(G6525)*100+DAY(G6525)&lt;=season_hi),1,0))</f>
        <v/>
      </c>
      <c r="I6525">
        <f>IF(G6525="","",G6525-first_day+1)</f>
        <v/>
      </c>
      <c r="J6525" s="27">
        <f>IF(I6525="","",INDEX(Daily!$J$2:$J$421,I6525))</f>
        <v/>
      </c>
      <c r="K6525" s="27">
        <f>IF(J6525="","",J6525+cat_offset)</f>
        <v/>
      </c>
      <c r="L6525" s="27">
        <f>IF(J6525="","",MAX(0,E6525-J6525)^2)</f>
        <v/>
      </c>
      <c r="M6525" s="27">
        <f>IF(J6525="","",MAX(0,E6525-(J6525+twcdh_off))^2)</f>
        <v/>
      </c>
      <c r="N6525" s="27">
        <f>IF(E6525="","",MAX(0,E6525-swcdh_thr)^2)</f>
        <v/>
      </c>
      <c r="O6525">
        <f>IF(K6525="","",ROUND(E6525-K6525,0))</f>
        <v/>
      </c>
      <c r="P6525">
        <f>IF(O6525="","",IF(O6525&gt;=1,O6525,0))</f>
        <v/>
      </c>
      <c r="Q6525" s="27">
        <f>IF(E6525="","",MAX(0,E6525-22))</f>
        <v/>
      </c>
      <c r="R6525" s="27">
        <f>IF(H6525=1,E6525,"")</f>
        <v/>
      </c>
      <c r="S6525" s="27">
        <f>IF(AND(H6525=1,J6525&lt;&gt;""),E6525-J6525,"")</f>
        <v/>
      </c>
      <c r="T6525">
        <f>IF(G6525="","",MONTH(G6525))</f>
        <v/>
      </c>
    </row>
    <row r="6526">
      <c r="A6526" s="24" t="n">
        <v>2020</v>
      </c>
      <c r="B6526" s="24" t="n">
        <v>9</v>
      </c>
      <c r="C6526" s="24" t="n">
        <v>28</v>
      </c>
      <c r="D6526" s="24" t="n">
        <v>21</v>
      </c>
      <c r="E6526" s="24" t="n">
        <v>15.68</v>
      </c>
      <c r="F6526" s="25">
        <f>IF($E6526="","",DATE(IF($A6526="",nominal_year,$A6526),$B6526,$C6526)+($D6526-IF(LEFT(hour_conv,1)="1",1,0))/24)</f>
        <v/>
      </c>
      <c r="G6526" s="26">
        <f>IF(F6526="","",INT(F6526))</f>
        <v/>
      </c>
      <c r="H6526">
        <f>IF(G6526="","",IF(AND(MONTH(G6526)*100+DAY(G6526)&gt;=season_lo,MONTH(G6526)*100+DAY(G6526)&lt;=season_hi),1,0))</f>
        <v/>
      </c>
      <c r="I6526">
        <f>IF(G6526="","",G6526-first_day+1)</f>
        <v/>
      </c>
      <c r="J6526" s="27">
        <f>IF(I6526="","",INDEX(Daily!$J$2:$J$421,I6526))</f>
        <v/>
      </c>
      <c r="K6526" s="27">
        <f>IF(J6526="","",J6526+cat_offset)</f>
        <v/>
      </c>
      <c r="L6526" s="27">
        <f>IF(J6526="","",MAX(0,E6526-J6526)^2)</f>
        <v/>
      </c>
      <c r="M6526" s="27">
        <f>IF(J6526="","",MAX(0,E6526-(J6526+twcdh_off))^2)</f>
        <v/>
      </c>
      <c r="N6526" s="27">
        <f>IF(E6526="","",MAX(0,E6526-swcdh_thr)^2)</f>
        <v/>
      </c>
      <c r="O6526">
        <f>IF(K6526="","",ROUND(E6526-K6526,0))</f>
        <v/>
      </c>
      <c r="P6526">
        <f>IF(O6526="","",IF(O6526&gt;=1,O6526,0))</f>
        <v/>
      </c>
      <c r="Q6526" s="27">
        <f>IF(E6526="","",MAX(0,E6526-22))</f>
        <v/>
      </c>
      <c r="R6526" s="27">
        <f>IF(H6526=1,E6526,"")</f>
        <v/>
      </c>
      <c r="S6526" s="27">
        <f>IF(AND(H6526=1,J6526&lt;&gt;""),E6526-J6526,"")</f>
        <v/>
      </c>
      <c r="T6526">
        <f>IF(G6526="","",MONTH(G6526))</f>
        <v/>
      </c>
    </row>
    <row r="6527">
      <c r="A6527" s="24" t="n">
        <v>2020</v>
      </c>
      <c r="B6527" s="24" t="n">
        <v>9</v>
      </c>
      <c r="C6527" s="24" t="n">
        <v>28</v>
      </c>
      <c r="D6527" s="24" t="n">
        <v>22</v>
      </c>
      <c r="E6527" s="24" t="n">
        <v>14.93</v>
      </c>
      <c r="F6527" s="25">
        <f>IF($E6527="","",DATE(IF($A6527="",nominal_year,$A6527),$B6527,$C6527)+($D6527-IF(LEFT(hour_conv,1)="1",1,0))/24)</f>
        <v/>
      </c>
      <c r="G6527" s="26">
        <f>IF(F6527="","",INT(F6527))</f>
        <v/>
      </c>
      <c r="H6527">
        <f>IF(G6527="","",IF(AND(MONTH(G6527)*100+DAY(G6527)&gt;=season_lo,MONTH(G6527)*100+DAY(G6527)&lt;=season_hi),1,0))</f>
        <v/>
      </c>
      <c r="I6527">
        <f>IF(G6527="","",G6527-first_day+1)</f>
        <v/>
      </c>
      <c r="J6527" s="27">
        <f>IF(I6527="","",INDEX(Daily!$J$2:$J$421,I6527))</f>
        <v/>
      </c>
      <c r="K6527" s="27">
        <f>IF(J6527="","",J6527+cat_offset)</f>
        <v/>
      </c>
      <c r="L6527" s="27">
        <f>IF(J6527="","",MAX(0,E6527-J6527)^2)</f>
        <v/>
      </c>
      <c r="M6527" s="27">
        <f>IF(J6527="","",MAX(0,E6527-(J6527+twcdh_off))^2)</f>
        <v/>
      </c>
      <c r="N6527" s="27">
        <f>IF(E6527="","",MAX(0,E6527-swcdh_thr)^2)</f>
        <v/>
      </c>
      <c r="O6527">
        <f>IF(K6527="","",ROUND(E6527-K6527,0))</f>
        <v/>
      </c>
      <c r="P6527">
        <f>IF(O6527="","",IF(O6527&gt;=1,O6527,0))</f>
        <v/>
      </c>
      <c r="Q6527" s="27">
        <f>IF(E6527="","",MAX(0,E6527-22))</f>
        <v/>
      </c>
      <c r="R6527" s="27">
        <f>IF(H6527=1,E6527,"")</f>
        <v/>
      </c>
      <c r="S6527" s="27">
        <f>IF(AND(H6527=1,J6527&lt;&gt;""),E6527-J6527,"")</f>
        <v/>
      </c>
      <c r="T6527">
        <f>IF(G6527="","",MONTH(G6527))</f>
        <v/>
      </c>
    </row>
    <row r="6528">
      <c r="A6528" s="24" t="n">
        <v>2020</v>
      </c>
      <c r="B6528" s="24" t="n">
        <v>9</v>
      </c>
      <c r="C6528" s="24" t="n">
        <v>28</v>
      </c>
      <c r="D6528" s="24" t="n">
        <v>23</v>
      </c>
      <c r="E6528" s="24" t="n">
        <v>14.1</v>
      </c>
      <c r="F6528" s="25">
        <f>IF($E6528="","",DATE(IF($A6528="",nominal_year,$A6528),$B6528,$C6528)+($D6528-IF(LEFT(hour_conv,1)="1",1,0))/24)</f>
        <v/>
      </c>
      <c r="G6528" s="26">
        <f>IF(F6528="","",INT(F6528))</f>
        <v/>
      </c>
      <c r="H6528">
        <f>IF(G6528="","",IF(AND(MONTH(G6528)*100+DAY(G6528)&gt;=season_lo,MONTH(G6528)*100+DAY(G6528)&lt;=season_hi),1,0))</f>
        <v/>
      </c>
      <c r="I6528">
        <f>IF(G6528="","",G6528-first_day+1)</f>
        <v/>
      </c>
      <c r="J6528" s="27">
        <f>IF(I6528="","",INDEX(Daily!$J$2:$J$421,I6528))</f>
        <v/>
      </c>
      <c r="K6528" s="27">
        <f>IF(J6528="","",J6528+cat_offset)</f>
        <v/>
      </c>
      <c r="L6528" s="27">
        <f>IF(J6528="","",MAX(0,E6528-J6528)^2)</f>
        <v/>
      </c>
      <c r="M6528" s="27">
        <f>IF(J6528="","",MAX(0,E6528-(J6528+twcdh_off))^2)</f>
        <v/>
      </c>
      <c r="N6528" s="27">
        <f>IF(E6528="","",MAX(0,E6528-swcdh_thr)^2)</f>
        <v/>
      </c>
      <c r="O6528">
        <f>IF(K6528="","",ROUND(E6528-K6528,0))</f>
        <v/>
      </c>
      <c r="P6528">
        <f>IF(O6528="","",IF(O6528&gt;=1,O6528,0))</f>
        <v/>
      </c>
      <c r="Q6528" s="27">
        <f>IF(E6528="","",MAX(0,E6528-22))</f>
        <v/>
      </c>
      <c r="R6528" s="27">
        <f>IF(H6528=1,E6528,"")</f>
        <v/>
      </c>
      <c r="S6528" s="27">
        <f>IF(AND(H6528=1,J6528&lt;&gt;""),E6528-J6528,"")</f>
        <v/>
      </c>
      <c r="T6528">
        <f>IF(G6528="","",MONTH(G6528))</f>
        <v/>
      </c>
    </row>
    <row r="6529">
      <c r="A6529" s="24" t="n">
        <v>2020</v>
      </c>
      <c r="B6529" s="24" t="n">
        <v>9</v>
      </c>
      <c r="C6529" s="24" t="n">
        <v>28</v>
      </c>
      <c r="D6529" s="24" t="n">
        <v>24</v>
      </c>
      <c r="E6529" s="24" t="n">
        <v>13.17</v>
      </c>
      <c r="F6529" s="25">
        <f>IF($E6529="","",DATE(IF($A6529="",nominal_year,$A6529),$B6529,$C6529)+($D6529-IF(LEFT(hour_conv,1)="1",1,0))/24)</f>
        <v/>
      </c>
      <c r="G6529" s="26">
        <f>IF(F6529="","",INT(F6529))</f>
        <v/>
      </c>
      <c r="H6529">
        <f>IF(G6529="","",IF(AND(MONTH(G6529)*100+DAY(G6529)&gt;=season_lo,MONTH(G6529)*100+DAY(G6529)&lt;=season_hi),1,0))</f>
        <v/>
      </c>
      <c r="I6529">
        <f>IF(G6529="","",G6529-first_day+1)</f>
        <v/>
      </c>
      <c r="J6529" s="27">
        <f>IF(I6529="","",INDEX(Daily!$J$2:$J$421,I6529))</f>
        <v/>
      </c>
      <c r="K6529" s="27">
        <f>IF(J6529="","",J6529+cat_offset)</f>
        <v/>
      </c>
      <c r="L6529" s="27">
        <f>IF(J6529="","",MAX(0,E6529-J6529)^2)</f>
        <v/>
      </c>
      <c r="M6529" s="27">
        <f>IF(J6529="","",MAX(0,E6529-(J6529+twcdh_off))^2)</f>
        <v/>
      </c>
      <c r="N6529" s="27">
        <f>IF(E6529="","",MAX(0,E6529-swcdh_thr)^2)</f>
        <v/>
      </c>
      <c r="O6529">
        <f>IF(K6529="","",ROUND(E6529-K6529,0))</f>
        <v/>
      </c>
      <c r="P6529">
        <f>IF(O6529="","",IF(O6529&gt;=1,O6529,0))</f>
        <v/>
      </c>
      <c r="Q6529" s="27">
        <f>IF(E6529="","",MAX(0,E6529-22))</f>
        <v/>
      </c>
      <c r="R6529" s="27">
        <f>IF(H6529=1,E6529,"")</f>
        <v/>
      </c>
      <c r="S6529" s="27">
        <f>IF(AND(H6529=1,J6529&lt;&gt;""),E6529-J6529,"")</f>
        <v/>
      </c>
      <c r="T6529">
        <f>IF(G6529="","",MONTH(G6529))</f>
        <v/>
      </c>
    </row>
    <row r="6530">
      <c r="A6530" s="24" t="n">
        <v>2020</v>
      </c>
      <c r="B6530" s="24" t="n">
        <v>9</v>
      </c>
      <c r="C6530" s="24" t="n">
        <v>29</v>
      </c>
      <c r="D6530" s="24" t="n">
        <v>1</v>
      </c>
      <c r="E6530" s="24" t="n">
        <v>12.89</v>
      </c>
      <c r="F6530" s="25">
        <f>IF($E6530="","",DATE(IF($A6530="",nominal_year,$A6530),$B6530,$C6530)+($D6530-IF(LEFT(hour_conv,1)="1",1,0))/24)</f>
        <v/>
      </c>
      <c r="G6530" s="26">
        <f>IF(F6530="","",INT(F6530))</f>
        <v/>
      </c>
      <c r="H6530">
        <f>IF(G6530="","",IF(AND(MONTH(G6530)*100+DAY(G6530)&gt;=season_lo,MONTH(G6530)*100+DAY(G6530)&lt;=season_hi),1,0))</f>
        <v/>
      </c>
      <c r="I6530">
        <f>IF(G6530="","",G6530-first_day+1)</f>
        <v/>
      </c>
      <c r="J6530" s="27">
        <f>IF(I6530="","",INDEX(Daily!$J$2:$J$421,I6530))</f>
        <v/>
      </c>
      <c r="K6530" s="27">
        <f>IF(J6530="","",J6530+cat_offset)</f>
        <v/>
      </c>
      <c r="L6530" s="27">
        <f>IF(J6530="","",MAX(0,E6530-J6530)^2)</f>
        <v/>
      </c>
      <c r="M6530" s="27">
        <f>IF(J6530="","",MAX(0,E6530-(J6530+twcdh_off))^2)</f>
        <v/>
      </c>
      <c r="N6530" s="27">
        <f>IF(E6530="","",MAX(0,E6530-swcdh_thr)^2)</f>
        <v/>
      </c>
      <c r="O6530">
        <f>IF(K6530="","",ROUND(E6530-K6530,0))</f>
        <v/>
      </c>
      <c r="P6530">
        <f>IF(O6530="","",IF(O6530&gt;=1,O6530,0))</f>
        <v/>
      </c>
      <c r="Q6530" s="27">
        <f>IF(E6530="","",MAX(0,E6530-22))</f>
        <v/>
      </c>
      <c r="R6530" s="27">
        <f>IF(H6530=1,E6530,"")</f>
        <v/>
      </c>
      <c r="S6530" s="27">
        <f>IF(AND(H6530=1,J6530&lt;&gt;""),E6530-J6530,"")</f>
        <v/>
      </c>
      <c r="T6530">
        <f>IF(G6530="","",MONTH(G6530))</f>
        <v/>
      </c>
    </row>
    <row r="6531">
      <c r="A6531" s="24" t="n">
        <v>2020</v>
      </c>
      <c r="B6531" s="24" t="n">
        <v>9</v>
      </c>
      <c r="C6531" s="24" t="n">
        <v>29</v>
      </c>
      <c r="D6531" s="24" t="n">
        <v>2</v>
      </c>
      <c r="E6531" s="24" t="n">
        <v>12.33</v>
      </c>
      <c r="F6531" s="25">
        <f>IF($E6531="","",DATE(IF($A6531="",nominal_year,$A6531),$B6531,$C6531)+($D6531-IF(LEFT(hour_conv,1)="1",1,0))/24)</f>
        <v/>
      </c>
      <c r="G6531" s="26">
        <f>IF(F6531="","",INT(F6531))</f>
        <v/>
      </c>
      <c r="H6531">
        <f>IF(G6531="","",IF(AND(MONTH(G6531)*100+DAY(G6531)&gt;=season_lo,MONTH(G6531)*100+DAY(G6531)&lt;=season_hi),1,0))</f>
        <v/>
      </c>
      <c r="I6531">
        <f>IF(G6531="","",G6531-first_day+1)</f>
        <v/>
      </c>
      <c r="J6531" s="27">
        <f>IF(I6531="","",INDEX(Daily!$J$2:$J$421,I6531))</f>
        <v/>
      </c>
      <c r="K6531" s="27">
        <f>IF(J6531="","",J6531+cat_offset)</f>
        <v/>
      </c>
      <c r="L6531" s="27">
        <f>IF(J6531="","",MAX(0,E6531-J6531)^2)</f>
        <v/>
      </c>
      <c r="M6531" s="27">
        <f>IF(J6531="","",MAX(0,E6531-(J6531+twcdh_off))^2)</f>
        <v/>
      </c>
      <c r="N6531" s="27">
        <f>IF(E6531="","",MAX(0,E6531-swcdh_thr)^2)</f>
        <v/>
      </c>
      <c r="O6531">
        <f>IF(K6531="","",ROUND(E6531-K6531,0))</f>
        <v/>
      </c>
      <c r="P6531">
        <f>IF(O6531="","",IF(O6531&gt;=1,O6531,0))</f>
        <v/>
      </c>
      <c r="Q6531" s="27">
        <f>IF(E6531="","",MAX(0,E6531-22))</f>
        <v/>
      </c>
      <c r="R6531" s="27">
        <f>IF(H6531=1,E6531,"")</f>
        <v/>
      </c>
      <c r="S6531" s="27">
        <f>IF(AND(H6531=1,J6531&lt;&gt;""),E6531-J6531,"")</f>
        <v/>
      </c>
      <c r="T6531">
        <f>IF(G6531="","",MONTH(G6531))</f>
        <v/>
      </c>
    </row>
    <row r="6532">
      <c r="A6532" s="24" t="n">
        <v>2020</v>
      </c>
      <c r="B6532" s="24" t="n">
        <v>9</v>
      </c>
      <c r="C6532" s="24" t="n">
        <v>29</v>
      </c>
      <c r="D6532" s="24" t="n">
        <v>3</v>
      </c>
      <c r="E6532" s="24" t="n">
        <v>12.46</v>
      </c>
      <c r="F6532" s="25">
        <f>IF($E6532="","",DATE(IF($A6532="",nominal_year,$A6532),$B6532,$C6532)+($D6532-IF(LEFT(hour_conv,1)="1",1,0))/24)</f>
        <v/>
      </c>
      <c r="G6532" s="26">
        <f>IF(F6532="","",INT(F6532))</f>
        <v/>
      </c>
      <c r="H6532">
        <f>IF(G6532="","",IF(AND(MONTH(G6532)*100+DAY(G6532)&gt;=season_lo,MONTH(G6532)*100+DAY(G6532)&lt;=season_hi),1,0))</f>
        <v/>
      </c>
      <c r="I6532">
        <f>IF(G6532="","",G6532-first_day+1)</f>
        <v/>
      </c>
      <c r="J6532" s="27">
        <f>IF(I6532="","",INDEX(Daily!$J$2:$J$421,I6532))</f>
        <v/>
      </c>
      <c r="K6532" s="27">
        <f>IF(J6532="","",J6532+cat_offset)</f>
        <v/>
      </c>
      <c r="L6532" s="27">
        <f>IF(J6532="","",MAX(0,E6532-J6532)^2)</f>
        <v/>
      </c>
      <c r="M6532" s="27">
        <f>IF(J6532="","",MAX(0,E6532-(J6532+twcdh_off))^2)</f>
        <v/>
      </c>
      <c r="N6532" s="27">
        <f>IF(E6532="","",MAX(0,E6532-swcdh_thr)^2)</f>
        <v/>
      </c>
      <c r="O6532">
        <f>IF(K6532="","",ROUND(E6532-K6532,0))</f>
        <v/>
      </c>
      <c r="P6532">
        <f>IF(O6532="","",IF(O6532&gt;=1,O6532,0))</f>
        <v/>
      </c>
      <c r="Q6532" s="27">
        <f>IF(E6532="","",MAX(0,E6532-22))</f>
        <v/>
      </c>
      <c r="R6532" s="27">
        <f>IF(H6532=1,E6532,"")</f>
        <v/>
      </c>
      <c r="S6532" s="27">
        <f>IF(AND(H6532=1,J6532&lt;&gt;""),E6532-J6532,"")</f>
        <v/>
      </c>
      <c r="T6532">
        <f>IF(G6532="","",MONTH(G6532))</f>
        <v/>
      </c>
    </row>
    <row r="6533">
      <c r="A6533" s="24" t="n">
        <v>2020</v>
      </c>
      <c r="B6533" s="24" t="n">
        <v>9</v>
      </c>
      <c r="C6533" s="24" t="n">
        <v>29</v>
      </c>
      <c r="D6533" s="24" t="n">
        <v>4</v>
      </c>
      <c r="E6533" s="24" t="n">
        <v>12.25</v>
      </c>
      <c r="F6533" s="25">
        <f>IF($E6533="","",DATE(IF($A6533="",nominal_year,$A6533),$B6533,$C6533)+($D6533-IF(LEFT(hour_conv,1)="1",1,0))/24)</f>
        <v/>
      </c>
      <c r="G6533" s="26">
        <f>IF(F6533="","",INT(F6533))</f>
        <v/>
      </c>
      <c r="H6533">
        <f>IF(G6533="","",IF(AND(MONTH(G6533)*100+DAY(G6533)&gt;=season_lo,MONTH(G6533)*100+DAY(G6533)&lt;=season_hi),1,0))</f>
        <v/>
      </c>
      <c r="I6533">
        <f>IF(G6533="","",G6533-first_day+1)</f>
        <v/>
      </c>
      <c r="J6533" s="27">
        <f>IF(I6533="","",INDEX(Daily!$J$2:$J$421,I6533))</f>
        <v/>
      </c>
      <c r="K6533" s="27">
        <f>IF(J6533="","",J6533+cat_offset)</f>
        <v/>
      </c>
      <c r="L6533" s="27">
        <f>IF(J6533="","",MAX(0,E6533-J6533)^2)</f>
        <v/>
      </c>
      <c r="M6533" s="27">
        <f>IF(J6533="","",MAX(0,E6533-(J6533+twcdh_off))^2)</f>
        <v/>
      </c>
      <c r="N6533" s="27">
        <f>IF(E6533="","",MAX(0,E6533-swcdh_thr)^2)</f>
        <v/>
      </c>
      <c r="O6533">
        <f>IF(K6533="","",ROUND(E6533-K6533,0))</f>
        <v/>
      </c>
      <c r="P6533">
        <f>IF(O6533="","",IF(O6533&gt;=1,O6533,0))</f>
        <v/>
      </c>
      <c r="Q6533" s="27">
        <f>IF(E6533="","",MAX(0,E6533-22))</f>
        <v/>
      </c>
      <c r="R6533" s="27">
        <f>IF(H6533=1,E6533,"")</f>
        <v/>
      </c>
      <c r="S6533" s="27">
        <f>IF(AND(H6533=1,J6533&lt;&gt;""),E6533-J6533,"")</f>
        <v/>
      </c>
      <c r="T6533">
        <f>IF(G6533="","",MONTH(G6533))</f>
        <v/>
      </c>
    </row>
    <row r="6534">
      <c r="A6534" s="24" t="n">
        <v>2020</v>
      </c>
      <c r="B6534" s="24" t="n">
        <v>9</v>
      </c>
      <c r="C6534" s="24" t="n">
        <v>29</v>
      </c>
      <c r="D6534" s="24" t="n">
        <v>5</v>
      </c>
      <c r="E6534" s="24" t="n">
        <v>11.42</v>
      </c>
      <c r="F6534" s="25">
        <f>IF($E6534="","",DATE(IF($A6534="",nominal_year,$A6534),$B6534,$C6534)+($D6534-IF(LEFT(hour_conv,1)="1",1,0))/24)</f>
        <v/>
      </c>
      <c r="G6534" s="26">
        <f>IF(F6534="","",INT(F6534))</f>
        <v/>
      </c>
      <c r="H6534">
        <f>IF(G6534="","",IF(AND(MONTH(G6534)*100+DAY(G6534)&gt;=season_lo,MONTH(G6534)*100+DAY(G6534)&lt;=season_hi),1,0))</f>
        <v/>
      </c>
      <c r="I6534">
        <f>IF(G6534="","",G6534-first_day+1)</f>
        <v/>
      </c>
      <c r="J6534" s="27">
        <f>IF(I6534="","",INDEX(Daily!$J$2:$J$421,I6534))</f>
        <v/>
      </c>
      <c r="K6534" s="27">
        <f>IF(J6534="","",J6534+cat_offset)</f>
        <v/>
      </c>
      <c r="L6534" s="27">
        <f>IF(J6534="","",MAX(0,E6534-J6534)^2)</f>
        <v/>
      </c>
      <c r="M6534" s="27">
        <f>IF(J6534="","",MAX(0,E6534-(J6534+twcdh_off))^2)</f>
        <v/>
      </c>
      <c r="N6534" s="27">
        <f>IF(E6534="","",MAX(0,E6534-swcdh_thr)^2)</f>
        <v/>
      </c>
      <c r="O6534">
        <f>IF(K6534="","",ROUND(E6534-K6534,0))</f>
        <v/>
      </c>
      <c r="P6534">
        <f>IF(O6534="","",IF(O6534&gt;=1,O6534,0))</f>
        <v/>
      </c>
      <c r="Q6534" s="27">
        <f>IF(E6534="","",MAX(0,E6534-22))</f>
        <v/>
      </c>
      <c r="R6534" s="27">
        <f>IF(H6534=1,E6534,"")</f>
        <v/>
      </c>
      <c r="S6534" s="27">
        <f>IF(AND(H6534=1,J6534&lt;&gt;""),E6534-J6534,"")</f>
        <v/>
      </c>
      <c r="T6534">
        <f>IF(G6534="","",MONTH(G6534))</f>
        <v/>
      </c>
    </row>
    <row r="6535">
      <c r="A6535" s="24" t="n">
        <v>2020</v>
      </c>
      <c r="B6535" s="24" t="n">
        <v>9</v>
      </c>
      <c r="C6535" s="24" t="n">
        <v>29</v>
      </c>
      <c r="D6535" s="24" t="n">
        <v>6</v>
      </c>
      <c r="E6535" s="24" t="n">
        <v>12.66</v>
      </c>
      <c r="F6535" s="25">
        <f>IF($E6535="","",DATE(IF($A6535="",nominal_year,$A6535),$B6535,$C6535)+($D6535-IF(LEFT(hour_conv,1)="1",1,0))/24)</f>
        <v/>
      </c>
      <c r="G6535" s="26">
        <f>IF(F6535="","",INT(F6535))</f>
        <v/>
      </c>
      <c r="H6535">
        <f>IF(G6535="","",IF(AND(MONTH(G6535)*100+DAY(G6535)&gt;=season_lo,MONTH(G6535)*100+DAY(G6535)&lt;=season_hi),1,0))</f>
        <v/>
      </c>
      <c r="I6535">
        <f>IF(G6535="","",G6535-first_day+1)</f>
        <v/>
      </c>
      <c r="J6535" s="27">
        <f>IF(I6535="","",INDEX(Daily!$J$2:$J$421,I6535))</f>
        <v/>
      </c>
      <c r="K6535" s="27">
        <f>IF(J6535="","",J6535+cat_offset)</f>
        <v/>
      </c>
      <c r="L6535" s="27">
        <f>IF(J6535="","",MAX(0,E6535-J6535)^2)</f>
        <v/>
      </c>
      <c r="M6535" s="27">
        <f>IF(J6535="","",MAX(0,E6535-(J6535+twcdh_off))^2)</f>
        <v/>
      </c>
      <c r="N6535" s="27">
        <f>IF(E6535="","",MAX(0,E6535-swcdh_thr)^2)</f>
        <v/>
      </c>
      <c r="O6535">
        <f>IF(K6535="","",ROUND(E6535-K6535,0))</f>
        <v/>
      </c>
      <c r="P6535">
        <f>IF(O6535="","",IF(O6535&gt;=1,O6535,0))</f>
        <v/>
      </c>
      <c r="Q6535" s="27">
        <f>IF(E6535="","",MAX(0,E6535-22))</f>
        <v/>
      </c>
      <c r="R6535" s="27">
        <f>IF(H6535=1,E6535,"")</f>
        <v/>
      </c>
      <c r="S6535" s="27">
        <f>IF(AND(H6535=1,J6535&lt;&gt;""),E6535-J6535,"")</f>
        <v/>
      </c>
      <c r="T6535">
        <f>IF(G6535="","",MONTH(G6535))</f>
        <v/>
      </c>
    </row>
    <row r="6536">
      <c r="A6536" s="24" t="n">
        <v>2020</v>
      </c>
      <c r="B6536" s="24" t="n">
        <v>9</v>
      </c>
      <c r="C6536" s="24" t="n">
        <v>29</v>
      </c>
      <c r="D6536" s="24" t="n">
        <v>7</v>
      </c>
      <c r="E6536" s="24" t="n">
        <v>13.7</v>
      </c>
      <c r="F6536" s="25">
        <f>IF($E6536="","",DATE(IF($A6536="",nominal_year,$A6536),$B6536,$C6536)+($D6536-IF(LEFT(hour_conv,1)="1",1,0))/24)</f>
        <v/>
      </c>
      <c r="G6536" s="26">
        <f>IF(F6536="","",INT(F6536))</f>
        <v/>
      </c>
      <c r="H6536">
        <f>IF(G6536="","",IF(AND(MONTH(G6536)*100+DAY(G6536)&gt;=season_lo,MONTH(G6536)*100+DAY(G6536)&lt;=season_hi),1,0))</f>
        <v/>
      </c>
      <c r="I6536">
        <f>IF(G6536="","",G6536-first_day+1)</f>
        <v/>
      </c>
      <c r="J6536" s="27">
        <f>IF(I6536="","",INDEX(Daily!$J$2:$J$421,I6536))</f>
        <v/>
      </c>
      <c r="K6536" s="27">
        <f>IF(J6536="","",J6536+cat_offset)</f>
        <v/>
      </c>
      <c r="L6536" s="27">
        <f>IF(J6536="","",MAX(0,E6536-J6536)^2)</f>
        <v/>
      </c>
      <c r="M6536" s="27">
        <f>IF(J6536="","",MAX(0,E6536-(J6536+twcdh_off))^2)</f>
        <v/>
      </c>
      <c r="N6536" s="27">
        <f>IF(E6536="","",MAX(0,E6536-swcdh_thr)^2)</f>
        <v/>
      </c>
      <c r="O6536">
        <f>IF(K6536="","",ROUND(E6536-K6536,0))</f>
        <v/>
      </c>
      <c r="P6536">
        <f>IF(O6536="","",IF(O6536&gt;=1,O6536,0))</f>
        <v/>
      </c>
      <c r="Q6536" s="27">
        <f>IF(E6536="","",MAX(0,E6536-22))</f>
        <v/>
      </c>
      <c r="R6536" s="27">
        <f>IF(H6536=1,E6536,"")</f>
        <v/>
      </c>
      <c r="S6536" s="27">
        <f>IF(AND(H6536=1,J6536&lt;&gt;""),E6536-J6536,"")</f>
        <v/>
      </c>
      <c r="T6536">
        <f>IF(G6536="","",MONTH(G6536))</f>
        <v/>
      </c>
    </row>
    <row r="6537">
      <c r="A6537" s="24" t="n">
        <v>2020</v>
      </c>
      <c r="B6537" s="24" t="n">
        <v>9</v>
      </c>
      <c r="C6537" s="24" t="n">
        <v>29</v>
      </c>
      <c r="D6537" s="24" t="n">
        <v>8</v>
      </c>
      <c r="E6537" s="24" t="n">
        <v>13.71</v>
      </c>
      <c r="F6537" s="25">
        <f>IF($E6537="","",DATE(IF($A6537="",nominal_year,$A6537),$B6537,$C6537)+($D6537-IF(LEFT(hour_conv,1)="1",1,0))/24)</f>
        <v/>
      </c>
      <c r="G6537" s="26">
        <f>IF(F6537="","",INT(F6537))</f>
        <v/>
      </c>
      <c r="H6537">
        <f>IF(G6537="","",IF(AND(MONTH(G6537)*100+DAY(G6537)&gt;=season_lo,MONTH(G6537)*100+DAY(G6537)&lt;=season_hi),1,0))</f>
        <v/>
      </c>
      <c r="I6537">
        <f>IF(G6537="","",G6537-first_day+1)</f>
        <v/>
      </c>
      <c r="J6537" s="27">
        <f>IF(I6537="","",INDEX(Daily!$J$2:$J$421,I6537))</f>
        <v/>
      </c>
      <c r="K6537" s="27">
        <f>IF(J6537="","",J6537+cat_offset)</f>
        <v/>
      </c>
      <c r="L6537" s="27">
        <f>IF(J6537="","",MAX(0,E6537-J6537)^2)</f>
        <v/>
      </c>
      <c r="M6537" s="27">
        <f>IF(J6537="","",MAX(0,E6537-(J6537+twcdh_off))^2)</f>
        <v/>
      </c>
      <c r="N6537" s="27">
        <f>IF(E6537="","",MAX(0,E6537-swcdh_thr)^2)</f>
        <v/>
      </c>
      <c r="O6537">
        <f>IF(K6537="","",ROUND(E6537-K6537,0))</f>
        <v/>
      </c>
      <c r="P6537">
        <f>IF(O6537="","",IF(O6537&gt;=1,O6537,0))</f>
        <v/>
      </c>
      <c r="Q6537" s="27">
        <f>IF(E6537="","",MAX(0,E6537-22))</f>
        <v/>
      </c>
      <c r="R6537" s="27">
        <f>IF(H6537=1,E6537,"")</f>
        <v/>
      </c>
      <c r="S6537" s="27">
        <f>IF(AND(H6537=1,J6537&lt;&gt;""),E6537-J6537,"")</f>
        <v/>
      </c>
      <c r="T6537">
        <f>IF(G6537="","",MONTH(G6537))</f>
        <v/>
      </c>
    </row>
    <row r="6538">
      <c r="A6538" s="24" t="n">
        <v>2020</v>
      </c>
      <c r="B6538" s="24" t="n">
        <v>9</v>
      </c>
      <c r="C6538" s="24" t="n">
        <v>29</v>
      </c>
      <c r="D6538" s="24" t="n">
        <v>9</v>
      </c>
      <c r="E6538" s="24" t="n">
        <v>14.95</v>
      </c>
      <c r="F6538" s="25">
        <f>IF($E6538="","",DATE(IF($A6538="",nominal_year,$A6538),$B6538,$C6538)+($D6538-IF(LEFT(hour_conv,1)="1",1,0))/24)</f>
        <v/>
      </c>
      <c r="G6538" s="26">
        <f>IF(F6538="","",INT(F6538))</f>
        <v/>
      </c>
      <c r="H6538">
        <f>IF(G6538="","",IF(AND(MONTH(G6538)*100+DAY(G6538)&gt;=season_lo,MONTH(G6538)*100+DAY(G6538)&lt;=season_hi),1,0))</f>
        <v/>
      </c>
      <c r="I6538">
        <f>IF(G6538="","",G6538-first_day+1)</f>
        <v/>
      </c>
      <c r="J6538" s="27">
        <f>IF(I6538="","",INDEX(Daily!$J$2:$J$421,I6538))</f>
        <v/>
      </c>
      <c r="K6538" s="27">
        <f>IF(J6538="","",J6538+cat_offset)</f>
        <v/>
      </c>
      <c r="L6538" s="27">
        <f>IF(J6538="","",MAX(0,E6538-J6538)^2)</f>
        <v/>
      </c>
      <c r="M6538" s="27">
        <f>IF(J6538="","",MAX(0,E6538-(J6538+twcdh_off))^2)</f>
        <v/>
      </c>
      <c r="N6538" s="27">
        <f>IF(E6538="","",MAX(0,E6538-swcdh_thr)^2)</f>
        <v/>
      </c>
      <c r="O6538">
        <f>IF(K6538="","",ROUND(E6538-K6538,0))</f>
        <v/>
      </c>
      <c r="P6538">
        <f>IF(O6538="","",IF(O6538&gt;=1,O6538,0))</f>
        <v/>
      </c>
      <c r="Q6538" s="27">
        <f>IF(E6538="","",MAX(0,E6538-22))</f>
        <v/>
      </c>
      <c r="R6538" s="27">
        <f>IF(H6538=1,E6538,"")</f>
        <v/>
      </c>
      <c r="S6538" s="27">
        <f>IF(AND(H6538=1,J6538&lt;&gt;""),E6538-J6538,"")</f>
        <v/>
      </c>
      <c r="T6538">
        <f>IF(G6538="","",MONTH(G6538))</f>
        <v/>
      </c>
    </row>
    <row r="6539">
      <c r="A6539" s="24" t="n">
        <v>2020</v>
      </c>
      <c r="B6539" s="24" t="n">
        <v>9</v>
      </c>
      <c r="C6539" s="24" t="n">
        <v>29</v>
      </c>
      <c r="D6539" s="24" t="n">
        <v>10</v>
      </c>
      <c r="E6539" s="24" t="n">
        <v>15.24</v>
      </c>
      <c r="F6539" s="25">
        <f>IF($E6539="","",DATE(IF($A6539="",nominal_year,$A6539),$B6539,$C6539)+($D6539-IF(LEFT(hour_conv,1)="1",1,0))/24)</f>
        <v/>
      </c>
      <c r="G6539" s="26">
        <f>IF(F6539="","",INT(F6539))</f>
        <v/>
      </c>
      <c r="H6539">
        <f>IF(G6539="","",IF(AND(MONTH(G6539)*100+DAY(G6539)&gt;=season_lo,MONTH(G6539)*100+DAY(G6539)&lt;=season_hi),1,0))</f>
        <v/>
      </c>
      <c r="I6539">
        <f>IF(G6539="","",G6539-first_day+1)</f>
        <v/>
      </c>
      <c r="J6539" s="27">
        <f>IF(I6539="","",INDEX(Daily!$J$2:$J$421,I6539))</f>
        <v/>
      </c>
      <c r="K6539" s="27">
        <f>IF(J6539="","",J6539+cat_offset)</f>
        <v/>
      </c>
      <c r="L6539" s="27">
        <f>IF(J6539="","",MAX(0,E6539-J6539)^2)</f>
        <v/>
      </c>
      <c r="M6539" s="27">
        <f>IF(J6539="","",MAX(0,E6539-(J6539+twcdh_off))^2)</f>
        <v/>
      </c>
      <c r="N6539" s="27">
        <f>IF(E6539="","",MAX(0,E6539-swcdh_thr)^2)</f>
        <v/>
      </c>
      <c r="O6539">
        <f>IF(K6539="","",ROUND(E6539-K6539,0))</f>
        <v/>
      </c>
      <c r="P6539">
        <f>IF(O6539="","",IF(O6539&gt;=1,O6539,0))</f>
        <v/>
      </c>
      <c r="Q6539" s="27">
        <f>IF(E6539="","",MAX(0,E6539-22))</f>
        <v/>
      </c>
      <c r="R6539" s="27">
        <f>IF(H6539=1,E6539,"")</f>
        <v/>
      </c>
      <c r="S6539" s="27">
        <f>IF(AND(H6539=1,J6539&lt;&gt;""),E6539-J6539,"")</f>
        <v/>
      </c>
      <c r="T6539">
        <f>IF(G6539="","",MONTH(G6539))</f>
        <v/>
      </c>
    </row>
    <row r="6540">
      <c r="A6540" s="24" t="n">
        <v>2020</v>
      </c>
      <c r="B6540" s="24" t="n">
        <v>9</v>
      </c>
      <c r="C6540" s="24" t="n">
        <v>29</v>
      </c>
      <c r="D6540" s="24" t="n">
        <v>11</v>
      </c>
      <c r="E6540" s="24" t="n">
        <v>17.09</v>
      </c>
      <c r="F6540" s="25">
        <f>IF($E6540="","",DATE(IF($A6540="",nominal_year,$A6540),$B6540,$C6540)+($D6540-IF(LEFT(hour_conv,1)="1",1,0))/24)</f>
        <v/>
      </c>
      <c r="G6540" s="26">
        <f>IF(F6540="","",INT(F6540))</f>
        <v/>
      </c>
      <c r="H6540">
        <f>IF(G6540="","",IF(AND(MONTH(G6540)*100+DAY(G6540)&gt;=season_lo,MONTH(G6540)*100+DAY(G6540)&lt;=season_hi),1,0))</f>
        <v/>
      </c>
      <c r="I6540">
        <f>IF(G6540="","",G6540-first_day+1)</f>
        <v/>
      </c>
      <c r="J6540" s="27">
        <f>IF(I6540="","",INDEX(Daily!$J$2:$J$421,I6540))</f>
        <v/>
      </c>
      <c r="K6540" s="27">
        <f>IF(J6540="","",J6540+cat_offset)</f>
        <v/>
      </c>
      <c r="L6540" s="27">
        <f>IF(J6540="","",MAX(0,E6540-J6540)^2)</f>
        <v/>
      </c>
      <c r="M6540" s="27">
        <f>IF(J6540="","",MAX(0,E6540-(J6540+twcdh_off))^2)</f>
        <v/>
      </c>
      <c r="N6540" s="27">
        <f>IF(E6540="","",MAX(0,E6540-swcdh_thr)^2)</f>
        <v/>
      </c>
      <c r="O6540">
        <f>IF(K6540="","",ROUND(E6540-K6540,0))</f>
        <v/>
      </c>
      <c r="P6540">
        <f>IF(O6540="","",IF(O6540&gt;=1,O6540,0))</f>
        <v/>
      </c>
      <c r="Q6540" s="27">
        <f>IF(E6540="","",MAX(0,E6540-22))</f>
        <v/>
      </c>
      <c r="R6540" s="27">
        <f>IF(H6540=1,E6540,"")</f>
        <v/>
      </c>
      <c r="S6540" s="27">
        <f>IF(AND(H6540=1,J6540&lt;&gt;""),E6540-J6540,"")</f>
        <v/>
      </c>
      <c r="T6540">
        <f>IF(G6540="","",MONTH(G6540))</f>
        <v/>
      </c>
    </row>
    <row r="6541">
      <c r="A6541" s="24" t="n">
        <v>2020</v>
      </c>
      <c r="B6541" s="24" t="n">
        <v>9</v>
      </c>
      <c r="C6541" s="24" t="n">
        <v>29</v>
      </c>
      <c r="D6541" s="24" t="n">
        <v>12</v>
      </c>
      <c r="E6541" s="24" t="n">
        <v>17.21</v>
      </c>
      <c r="F6541" s="25">
        <f>IF($E6541="","",DATE(IF($A6541="",nominal_year,$A6541),$B6541,$C6541)+($D6541-IF(LEFT(hour_conv,1)="1",1,0))/24)</f>
        <v/>
      </c>
      <c r="G6541" s="26">
        <f>IF(F6541="","",INT(F6541))</f>
        <v/>
      </c>
      <c r="H6541">
        <f>IF(G6541="","",IF(AND(MONTH(G6541)*100+DAY(G6541)&gt;=season_lo,MONTH(G6541)*100+DAY(G6541)&lt;=season_hi),1,0))</f>
        <v/>
      </c>
      <c r="I6541">
        <f>IF(G6541="","",G6541-first_day+1)</f>
        <v/>
      </c>
      <c r="J6541" s="27">
        <f>IF(I6541="","",INDEX(Daily!$J$2:$J$421,I6541))</f>
        <v/>
      </c>
      <c r="K6541" s="27">
        <f>IF(J6541="","",J6541+cat_offset)</f>
        <v/>
      </c>
      <c r="L6541" s="27">
        <f>IF(J6541="","",MAX(0,E6541-J6541)^2)</f>
        <v/>
      </c>
      <c r="M6541" s="27">
        <f>IF(J6541="","",MAX(0,E6541-(J6541+twcdh_off))^2)</f>
        <v/>
      </c>
      <c r="N6541" s="27">
        <f>IF(E6541="","",MAX(0,E6541-swcdh_thr)^2)</f>
        <v/>
      </c>
      <c r="O6541">
        <f>IF(K6541="","",ROUND(E6541-K6541,0))</f>
        <v/>
      </c>
      <c r="P6541">
        <f>IF(O6541="","",IF(O6541&gt;=1,O6541,0))</f>
        <v/>
      </c>
      <c r="Q6541" s="27">
        <f>IF(E6541="","",MAX(0,E6541-22))</f>
        <v/>
      </c>
      <c r="R6541" s="27">
        <f>IF(H6541=1,E6541,"")</f>
        <v/>
      </c>
      <c r="S6541" s="27">
        <f>IF(AND(H6541=1,J6541&lt;&gt;""),E6541-J6541,"")</f>
        <v/>
      </c>
      <c r="T6541">
        <f>IF(G6541="","",MONTH(G6541))</f>
        <v/>
      </c>
    </row>
    <row r="6542">
      <c r="A6542" s="24" t="n">
        <v>2020</v>
      </c>
      <c r="B6542" s="24" t="n">
        <v>9</v>
      </c>
      <c r="C6542" s="24" t="n">
        <v>29</v>
      </c>
      <c r="D6542" s="24" t="n">
        <v>13</v>
      </c>
      <c r="E6542" s="24" t="n">
        <v>17.92</v>
      </c>
      <c r="F6542" s="25">
        <f>IF($E6542="","",DATE(IF($A6542="",nominal_year,$A6542),$B6542,$C6542)+($D6542-IF(LEFT(hour_conv,1)="1",1,0))/24)</f>
        <v/>
      </c>
      <c r="G6542" s="26">
        <f>IF(F6542="","",INT(F6542))</f>
        <v/>
      </c>
      <c r="H6542">
        <f>IF(G6542="","",IF(AND(MONTH(G6542)*100+DAY(G6542)&gt;=season_lo,MONTH(G6542)*100+DAY(G6542)&lt;=season_hi),1,0))</f>
        <v/>
      </c>
      <c r="I6542">
        <f>IF(G6542="","",G6542-first_day+1)</f>
        <v/>
      </c>
      <c r="J6542" s="27">
        <f>IF(I6542="","",INDEX(Daily!$J$2:$J$421,I6542))</f>
        <v/>
      </c>
      <c r="K6542" s="27">
        <f>IF(J6542="","",J6542+cat_offset)</f>
        <v/>
      </c>
      <c r="L6542" s="27">
        <f>IF(J6542="","",MAX(0,E6542-J6542)^2)</f>
        <v/>
      </c>
      <c r="M6542" s="27">
        <f>IF(J6542="","",MAX(0,E6542-(J6542+twcdh_off))^2)</f>
        <v/>
      </c>
      <c r="N6542" s="27">
        <f>IF(E6542="","",MAX(0,E6542-swcdh_thr)^2)</f>
        <v/>
      </c>
      <c r="O6542">
        <f>IF(K6542="","",ROUND(E6542-K6542,0))</f>
        <v/>
      </c>
      <c r="P6542">
        <f>IF(O6542="","",IF(O6542&gt;=1,O6542,0))</f>
        <v/>
      </c>
      <c r="Q6542" s="27">
        <f>IF(E6542="","",MAX(0,E6542-22))</f>
        <v/>
      </c>
      <c r="R6542" s="27">
        <f>IF(H6542=1,E6542,"")</f>
        <v/>
      </c>
      <c r="S6542" s="27">
        <f>IF(AND(H6542=1,J6542&lt;&gt;""),E6542-J6542,"")</f>
        <v/>
      </c>
      <c r="T6542">
        <f>IF(G6542="","",MONTH(G6542))</f>
        <v/>
      </c>
    </row>
    <row r="6543">
      <c r="A6543" s="24" t="n">
        <v>2020</v>
      </c>
      <c r="B6543" s="24" t="n">
        <v>9</v>
      </c>
      <c r="C6543" s="24" t="n">
        <v>29</v>
      </c>
      <c r="D6543" s="24" t="n">
        <v>14</v>
      </c>
      <c r="E6543" s="24" t="n">
        <v>18.87</v>
      </c>
      <c r="F6543" s="25">
        <f>IF($E6543="","",DATE(IF($A6543="",nominal_year,$A6543),$B6543,$C6543)+($D6543-IF(LEFT(hour_conv,1)="1",1,0))/24)</f>
        <v/>
      </c>
      <c r="G6543" s="26">
        <f>IF(F6543="","",INT(F6543))</f>
        <v/>
      </c>
      <c r="H6543">
        <f>IF(G6543="","",IF(AND(MONTH(G6543)*100+DAY(G6543)&gt;=season_lo,MONTH(G6543)*100+DAY(G6543)&lt;=season_hi),1,0))</f>
        <v/>
      </c>
      <c r="I6543">
        <f>IF(G6543="","",G6543-first_day+1)</f>
        <v/>
      </c>
      <c r="J6543" s="27">
        <f>IF(I6543="","",INDEX(Daily!$J$2:$J$421,I6543))</f>
        <v/>
      </c>
      <c r="K6543" s="27">
        <f>IF(J6543="","",J6543+cat_offset)</f>
        <v/>
      </c>
      <c r="L6543" s="27">
        <f>IF(J6543="","",MAX(0,E6543-J6543)^2)</f>
        <v/>
      </c>
      <c r="M6543" s="27">
        <f>IF(J6543="","",MAX(0,E6543-(J6543+twcdh_off))^2)</f>
        <v/>
      </c>
      <c r="N6543" s="27">
        <f>IF(E6543="","",MAX(0,E6543-swcdh_thr)^2)</f>
        <v/>
      </c>
      <c r="O6543">
        <f>IF(K6543="","",ROUND(E6543-K6543,0))</f>
        <v/>
      </c>
      <c r="P6543">
        <f>IF(O6543="","",IF(O6543&gt;=1,O6543,0))</f>
        <v/>
      </c>
      <c r="Q6543" s="27">
        <f>IF(E6543="","",MAX(0,E6543-22))</f>
        <v/>
      </c>
      <c r="R6543" s="27">
        <f>IF(H6543=1,E6543,"")</f>
        <v/>
      </c>
      <c r="S6543" s="27">
        <f>IF(AND(H6543=1,J6543&lt;&gt;""),E6543-J6543,"")</f>
        <v/>
      </c>
      <c r="T6543">
        <f>IF(G6543="","",MONTH(G6543))</f>
        <v/>
      </c>
    </row>
    <row r="6544">
      <c r="A6544" s="24" t="n">
        <v>2020</v>
      </c>
      <c r="B6544" s="24" t="n">
        <v>9</v>
      </c>
      <c r="C6544" s="24" t="n">
        <v>29</v>
      </c>
      <c r="D6544" s="24" t="n">
        <v>15</v>
      </c>
      <c r="E6544" s="24" t="n">
        <v>20.29</v>
      </c>
      <c r="F6544" s="25">
        <f>IF($E6544="","",DATE(IF($A6544="",nominal_year,$A6544),$B6544,$C6544)+($D6544-IF(LEFT(hour_conv,1)="1",1,0))/24)</f>
        <v/>
      </c>
      <c r="G6544" s="26">
        <f>IF(F6544="","",INT(F6544))</f>
        <v/>
      </c>
      <c r="H6544">
        <f>IF(G6544="","",IF(AND(MONTH(G6544)*100+DAY(G6544)&gt;=season_lo,MONTH(G6544)*100+DAY(G6544)&lt;=season_hi),1,0))</f>
        <v/>
      </c>
      <c r="I6544">
        <f>IF(G6544="","",G6544-first_day+1)</f>
        <v/>
      </c>
      <c r="J6544" s="27">
        <f>IF(I6544="","",INDEX(Daily!$J$2:$J$421,I6544))</f>
        <v/>
      </c>
      <c r="K6544" s="27">
        <f>IF(J6544="","",J6544+cat_offset)</f>
        <v/>
      </c>
      <c r="L6544" s="27">
        <f>IF(J6544="","",MAX(0,E6544-J6544)^2)</f>
        <v/>
      </c>
      <c r="M6544" s="27">
        <f>IF(J6544="","",MAX(0,E6544-(J6544+twcdh_off))^2)</f>
        <v/>
      </c>
      <c r="N6544" s="27">
        <f>IF(E6544="","",MAX(0,E6544-swcdh_thr)^2)</f>
        <v/>
      </c>
      <c r="O6544">
        <f>IF(K6544="","",ROUND(E6544-K6544,0))</f>
        <v/>
      </c>
      <c r="P6544">
        <f>IF(O6544="","",IF(O6544&gt;=1,O6544,0))</f>
        <v/>
      </c>
      <c r="Q6544" s="27">
        <f>IF(E6544="","",MAX(0,E6544-22))</f>
        <v/>
      </c>
      <c r="R6544" s="27">
        <f>IF(H6544=1,E6544,"")</f>
        <v/>
      </c>
      <c r="S6544" s="27">
        <f>IF(AND(H6544=1,J6544&lt;&gt;""),E6544-J6544,"")</f>
        <v/>
      </c>
      <c r="T6544">
        <f>IF(G6544="","",MONTH(G6544))</f>
        <v/>
      </c>
    </row>
    <row r="6545">
      <c r="A6545" s="24" t="n">
        <v>2020</v>
      </c>
      <c r="B6545" s="24" t="n">
        <v>9</v>
      </c>
      <c r="C6545" s="24" t="n">
        <v>29</v>
      </c>
      <c r="D6545" s="24" t="n">
        <v>16</v>
      </c>
      <c r="E6545" s="24" t="n">
        <v>19.24</v>
      </c>
      <c r="F6545" s="25">
        <f>IF($E6545="","",DATE(IF($A6545="",nominal_year,$A6545),$B6545,$C6545)+($D6545-IF(LEFT(hour_conv,1)="1",1,0))/24)</f>
        <v/>
      </c>
      <c r="G6545" s="26">
        <f>IF(F6545="","",INT(F6545))</f>
        <v/>
      </c>
      <c r="H6545">
        <f>IF(G6545="","",IF(AND(MONTH(G6545)*100+DAY(G6545)&gt;=season_lo,MONTH(G6545)*100+DAY(G6545)&lt;=season_hi),1,0))</f>
        <v/>
      </c>
      <c r="I6545">
        <f>IF(G6545="","",G6545-first_day+1)</f>
        <v/>
      </c>
      <c r="J6545" s="27">
        <f>IF(I6545="","",INDEX(Daily!$J$2:$J$421,I6545))</f>
        <v/>
      </c>
      <c r="K6545" s="27">
        <f>IF(J6545="","",J6545+cat_offset)</f>
        <v/>
      </c>
      <c r="L6545" s="27">
        <f>IF(J6545="","",MAX(0,E6545-J6545)^2)</f>
        <v/>
      </c>
      <c r="M6545" s="27">
        <f>IF(J6545="","",MAX(0,E6545-(J6545+twcdh_off))^2)</f>
        <v/>
      </c>
      <c r="N6545" s="27">
        <f>IF(E6545="","",MAX(0,E6545-swcdh_thr)^2)</f>
        <v/>
      </c>
      <c r="O6545">
        <f>IF(K6545="","",ROUND(E6545-K6545,0))</f>
        <v/>
      </c>
      <c r="P6545">
        <f>IF(O6545="","",IF(O6545&gt;=1,O6545,0))</f>
        <v/>
      </c>
      <c r="Q6545" s="27">
        <f>IF(E6545="","",MAX(0,E6545-22))</f>
        <v/>
      </c>
      <c r="R6545" s="27">
        <f>IF(H6545=1,E6545,"")</f>
        <v/>
      </c>
      <c r="S6545" s="27">
        <f>IF(AND(H6545=1,J6545&lt;&gt;""),E6545-J6545,"")</f>
        <v/>
      </c>
      <c r="T6545">
        <f>IF(G6545="","",MONTH(G6545))</f>
        <v/>
      </c>
    </row>
    <row r="6546">
      <c r="A6546" s="24" t="n">
        <v>2020</v>
      </c>
      <c r="B6546" s="24" t="n">
        <v>9</v>
      </c>
      <c r="C6546" s="24" t="n">
        <v>29</v>
      </c>
      <c r="D6546" s="24" t="n">
        <v>17</v>
      </c>
      <c r="E6546" s="24" t="n">
        <v>18.85</v>
      </c>
      <c r="F6546" s="25">
        <f>IF($E6546="","",DATE(IF($A6546="",nominal_year,$A6546),$B6546,$C6546)+($D6546-IF(LEFT(hour_conv,1)="1",1,0))/24)</f>
        <v/>
      </c>
      <c r="G6546" s="26">
        <f>IF(F6546="","",INT(F6546))</f>
        <v/>
      </c>
      <c r="H6546">
        <f>IF(G6546="","",IF(AND(MONTH(G6546)*100+DAY(G6546)&gt;=season_lo,MONTH(G6546)*100+DAY(G6546)&lt;=season_hi),1,0))</f>
        <v/>
      </c>
      <c r="I6546">
        <f>IF(G6546="","",G6546-first_day+1)</f>
        <v/>
      </c>
      <c r="J6546" s="27">
        <f>IF(I6546="","",INDEX(Daily!$J$2:$J$421,I6546))</f>
        <v/>
      </c>
      <c r="K6546" s="27">
        <f>IF(J6546="","",J6546+cat_offset)</f>
        <v/>
      </c>
      <c r="L6546" s="27">
        <f>IF(J6546="","",MAX(0,E6546-J6546)^2)</f>
        <v/>
      </c>
      <c r="M6546" s="27">
        <f>IF(J6546="","",MAX(0,E6546-(J6546+twcdh_off))^2)</f>
        <v/>
      </c>
      <c r="N6546" s="27">
        <f>IF(E6546="","",MAX(0,E6546-swcdh_thr)^2)</f>
        <v/>
      </c>
      <c r="O6546">
        <f>IF(K6546="","",ROUND(E6546-K6546,0))</f>
        <v/>
      </c>
      <c r="P6546">
        <f>IF(O6546="","",IF(O6546&gt;=1,O6546,0))</f>
        <v/>
      </c>
      <c r="Q6546" s="27">
        <f>IF(E6546="","",MAX(0,E6546-22))</f>
        <v/>
      </c>
      <c r="R6546" s="27">
        <f>IF(H6546=1,E6546,"")</f>
        <v/>
      </c>
      <c r="S6546" s="27">
        <f>IF(AND(H6546=1,J6546&lt;&gt;""),E6546-J6546,"")</f>
        <v/>
      </c>
      <c r="T6546">
        <f>IF(G6546="","",MONTH(G6546))</f>
        <v/>
      </c>
    </row>
    <row r="6547">
      <c r="A6547" s="24" t="n">
        <v>2020</v>
      </c>
      <c r="B6547" s="24" t="n">
        <v>9</v>
      </c>
      <c r="C6547" s="24" t="n">
        <v>29</v>
      </c>
      <c r="D6547" s="24" t="n">
        <v>18</v>
      </c>
      <c r="E6547" s="24" t="n">
        <v>19.15</v>
      </c>
      <c r="F6547" s="25">
        <f>IF($E6547="","",DATE(IF($A6547="",nominal_year,$A6547),$B6547,$C6547)+($D6547-IF(LEFT(hour_conv,1)="1",1,0))/24)</f>
        <v/>
      </c>
      <c r="G6547" s="26">
        <f>IF(F6547="","",INT(F6547))</f>
        <v/>
      </c>
      <c r="H6547">
        <f>IF(G6547="","",IF(AND(MONTH(G6547)*100+DAY(G6547)&gt;=season_lo,MONTH(G6547)*100+DAY(G6547)&lt;=season_hi),1,0))</f>
        <v/>
      </c>
      <c r="I6547">
        <f>IF(G6547="","",G6547-first_day+1)</f>
        <v/>
      </c>
      <c r="J6547" s="27">
        <f>IF(I6547="","",INDEX(Daily!$J$2:$J$421,I6547))</f>
        <v/>
      </c>
      <c r="K6547" s="27">
        <f>IF(J6547="","",J6547+cat_offset)</f>
        <v/>
      </c>
      <c r="L6547" s="27">
        <f>IF(J6547="","",MAX(0,E6547-J6547)^2)</f>
        <v/>
      </c>
      <c r="M6547" s="27">
        <f>IF(J6547="","",MAX(0,E6547-(J6547+twcdh_off))^2)</f>
        <v/>
      </c>
      <c r="N6547" s="27">
        <f>IF(E6547="","",MAX(0,E6547-swcdh_thr)^2)</f>
        <v/>
      </c>
      <c r="O6547">
        <f>IF(K6547="","",ROUND(E6547-K6547,0))</f>
        <v/>
      </c>
      <c r="P6547">
        <f>IF(O6547="","",IF(O6547&gt;=1,O6547,0))</f>
        <v/>
      </c>
      <c r="Q6547" s="27">
        <f>IF(E6547="","",MAX(0,E6547-22))</f>
        <v/>
      </c>
      <c r="R6547" s="27">
        <f>IF(H6547=1,E6547,"")</f>
        <v/>
      </c>
      <c r="S6547" s="27">
        <f>IF(AND(H6547=1,J6547&lt;&gt;""),E6547-J6547,"")</f>
        <v/>
      </c>
      <c r="T6547">
        <f>IF(G6547="","",MONTH(G6547))</f>
        <v/>
      </c>
    </row>
    <row r="6548">
      <c r="A6548" s="24" t="n">
        <v>2020</v>
      </c>
      <c r="B6548" s="24" t="n">
        <v>9</v>
      </c>
      <c r="C6548" s="24" t="n">
        <v>29</v>
      </c>
      <c r="D6548" s="24" t="n">
        <v>19</v>
      </c>
      <c r="E6548" s="24" t="n">
        <v>18.47</v>
      </c>
      <c r="F6548" s="25">
        <f>IF($E6548="","",DATE(IF($A6548="",nominal_year,$A6548),$B6548,$C6548)+($D6548-IF(LEFT(hour_conv,1)="1",1,0))/24)</f>
        <v/>
      </c>
      <c r="G6548" s="26">
        <f>IF(F6548="","",INT(F6548))</f>
        <v/>
      </c>
      <c r="H6548">
        <f>IF(G6548="","",IF(AND(MONTH(G6548)*100+DAY(G6548)&gt;=season_lo,MONTH(G6548)*100+DAY(G6548)&lt;=season_hi),1,0))</f>
        <v/>
      </c>
      <c r="I6548">
        <f>IF(G6548="","",G6548-first_day+1)</f>
        <v/>
      </c>
      <c r="J6548" s="27">
        <f>IF(I6548="","",INDEX(Daily!$J$2:$J$421,I6548))</f>
        <v/>
      </c>
      <c r="K6548" s="27">
        <f>IF(J6548="","",J6548+cat_offset)</f>
        <v/>
      </c>
      <c r="L6548" s="27">
        <f>IF(J6548="","",MAX(0,E6548-J6548)^2)</f>
        <v/>
      </c>
      <c r="M6548" s="27">
        <f>IF(J6548="","",MAX(0,E6548-(J6548+twcdh_off))^2)</f>
        <v/>
      </c>
      <c r="N6548" s="27">
        <f>IF(E6548="","",MAX(0,E6548-swcdh_thr)^2)</f>
        <v/>
      </c>
      <c r="O6548">
        <f>IF(K6548="","",ROUND(E6548-K6548,0))</f>
        <v/>
      </c>
      <c r="P6548">
        <f>IF(O6548="","",IF(O6548&gt;=1,O6548,0))</f>
        <v/>
      </c>
      <c r="Q6548" s="27">
        <f>IF(E6548="","",MAX(0,E6548-22))</f>
        <v/>
      </c>
      <c r="R6548" s="27">
        <f>IF(H6548=1,E6548,"")</f>
        <v/>
      </c>
      <c r="S6548" s="27">
        <f>IF(AND(H6548=1,J6548&lt;&gt;""),E6548-J6548,"")</f>
        <v/>
      </c>
      <c r="T6548">
        <f>IF(G6548="","",MONTH(G6548))</f>
        <v/>
      </c>
    </row>
    <row r="6549">
      <c r="A6549" s="24" t="n">
        <v>2020</v>
      </c>
      <c r="B6549" s="24" t="n">
        <v>9</v>
      </c>
      <c r="C6549" s="24" t="n">
        <v>29</v>
      </c>
      <c r="D6549" s="24" t="n">
        <v>20</v>
      </c>
      <c r="E6549" s="24" t="n">
        <v>18.26</v>
      </c>
      <c r="F6549" s="25">
        <f>IF($E6549="","",DATE(IF($A6549="",nominal_year,$A6549),$B6549,$C6549)+($D6549-IF(LEFT(hour_conv,1)="1",1,0))/24)</f>
        <v/>
      </c>
      <c r="G6549" s="26">
        <f>IF(F6549="","",INT(F6549))</f>
        <v/>
      </c>
      <c r="H6549">
        <f>IF(G6549="","",IF(AND(MONTH(G6549)*100+DAY(G6549)&gt;=season_lo,MONTH(G6549)*100+DAY(G6549)&lt;=season_hi),1,0))</f>
        <v/>
      </c>
      <c r="I6549">
        <f>IF(G6549="","",G6549-first_day+1)</f>
        <v/>
      </c>
      <c r="J6549" s="27">
        <f>IF(I6549="","",INDEX(Daily!$J$2:$J$421,I6549))</f>
        <v/>
      </c>
      <c r="K6549" s="27">
        <f>IF(J6549="","",J6549+cat_offset)</f>
        <v/>
      </c>
      <c r="L6549" s="27">
        <f>IF(J6549="","",MAX(0,E6549-J6549)^2)</f>
        <v/>
      </c>
      <c r="M6549" s="27">
        <f>IF(J6549="","",MAX(0,E6549-(J6549+twcdh_off))^2)</f>
        <v/>
      </c>
      <c r="N6549" s="27">
        <f>IF(E6549="","",MAX(0,E6549-swcdh_thr)^2)</f>
        <v/>
      </c>
      <c r="O6549">
        <f>IF(K6549="","",ROUND(E6549-K6549,0))</f>
        <v/>
      </c>
      <c r="P6549">
        <f>IF(O6549="","",IF(O6549&gt;=1,O6549,0))</f>
        <v/>
      </c>
      <c r="Q6549" s="27">
        <f>IF(E6549="","",MAX(0,E6549-22))</f>
        <v/>
      </c>
      <c r="R6549" s="27">
        <f>IF(H6549=1,E6549,"")</f>
        <v/>
      </c>
      <c r="S6549" s="27">
        <f>IF(AND(H6549=1,J6549&lt;&gt;""),E6549-J6549,"")</f>
        <v/>
      </c>
      <c r="T6549">
        <f>IF(G6549="","",MONTH(G6549))</f>
        <v/>
      </c>
    </row>
    <row r="6550">
      <c r="A6550" s="24" t="n">
        <v>2020</v>
      </c>
      <c r="B6550" s="24" t="n">
        <v>9</v>
      </c>
      <c r="C6550" s="24" t="n">
        <v>29</v>
      </c>
      <c r="D6550" s="24" t="n">
        <v>21</v>
      </c>
      <c r="E6550" s="24" t="n">
        <v>16.22</v>
      </c>
      <c r="F6550" s="25">
        <f>IF($E6550="","",DATE(IF($A6550="",nominal_year,$A6550),$B6550,$C6550)+($D6550-IF(LEFT(hour_conv,1)="1",1,0))/24)</f>
        <v/>
      </c>
      <c r="G6550" s="26">
        <f>IF(F6550="","",INT(F6550))</f>
        <v/>
      </c>
      <c r="H6550">
        <f>IF(G6550="","",IF(AND(MONTH(G6550)*100+DAY(G6550)&gt;=season_lo,MONTH(G6550)*100+DAY(G6550)&lt;=season_hi),1,0))</f>
        <v/>
      </c>
      <c r="I6550">
        <f>IF(G6550="","",G6550-first_day+1)</f>
        <v/>
      </c>
      <c r="J6550" s="27">
        <f>IF(I6550="","",INDEX(Daily!$J$2:$J$421,I6550))</f>
        <v/>
      </c>
      <c r="K6550" s="27">
        <f>IF(J6550="","",J6550+cat_offset)</f>
        <v/>
      </c>
      <c r="L6550" s="27">
        <f>IF(J6550="","",MAX(0,E6550-J6550)^2)</f>
        <v/>
      </c>
      <c r="M6550" s="27">
        <f>IF(J6550="","",MAX(0,E6550-(J6550+twcdh_off))^2)</f>
        <v/>
      </c>
      <c r="N6550" s="27">
        <f>IF(E6550="","",MAX(0,E6550-swcdh_thr)^2)</f>
        <v/>
      </c>
      <c r="O6550">
        <f>IF(K6550="","",ROUND(E6550-K6550,0))</f>
        <v/>
      </c>
      <c r="P6550">
        <f>IF(O6550="","",IF(O6550&gt;=1,O6550,0))</f>
        <v/>
      </c>
      <c r="Q6550" s="27">
        <f>IF(E6550="","",MAX(0,E6550-22))</f>
        <v/>
      </c>
      <c r="R6550" s="27">
        <f>IF(H6550=1,E6550,"")</f>
        <v/>
      </c>
      <c r="S6550" s="27">
        <f>IF(AND(H6550=1,J6550&lt;&gt;""),E6550-J6550,"")</f>
        <v/>
      </c>
      <c r="T6550">
        <f>IF(G6550="","",MONTH(G6550))</f>
        <v/>
      </c>
    </row>
    <row r="6551">
      <c r="A6551" s="24" t="n">
        <v>2020</v>
      </c>
      <c r="B6551" s="24" t="n">
        <v>9</v>
      </c>
      <c r="C6551" s="24" t="n">
        <v>29</v>
      </c>
      <c r="D6551" s="24" t="n">
        <v>22</v>
      </c>
      <c r="E6551" s="24" t="n">
        <v>15.13</v>
      </c>
      <c r="F6551" s="25">
        <f>IF($E6551="","",DATE(IF($A6551="",nominal_year,$A6551),$B6551,$C6551)+($D6551-IF(LEFT(hour_conv,1)="1",1,0))/24)</f>
        <v/>
      </c>
      <c r="G6551" s="26">
        <f>IF(F6551="","",INT(F6551))</f>
        <v/>
      </c>
      <c r="H6551">
        <f>IF(G6551="","",IF(AND(MONTH(G6551)*100+DAY(G6551)&gt;=season_lo,MONTH(G6551)*100+DAY(G6551)&lt;=season_hi),1,0))</f>
        <v/>
      </c>
      <c r="I6551">
        <f>IF(G6551="","",G6551-first_day+1)</f>
        <v/>
      </c>
      <c r="J6551" s="27">
        <f>IF(I6551="","",INDEX(Daily!$J$2:$J$421,I6551))</f>
        <v/>
      </c>
      <c r="K6551" s="27">
        <f>IF(J6551="","",J6551+cat_offset)</f>
        <v/>
      </c>
      <c r="L6551" s="27">
        <f>IF(J6551="","",MAX(0,E6551-J6551)^2)</f>
        <v/>
      </c>
      <c r="M6551" s="27">
        <f>IF(J6551="","",MAX(0,E6551-(J6551+twcdh_off))^2)</f>
        <v/>
      </c>
      <c r="N6551" s="27">
        <f>IF(E6551="","",MAX(0,E6551-swcdh_thr)^2)</f>
        <v/>
      </c>
      <c r="O6551">
        <f>IF(K6551="","",ROUND(E6551-K6551,0))</f>
        <v/>
      </c>
      <c r="P6551">
        <f>IF(O6551="","",IF(O6551&gt;=1,O6551,0))</f>
        <v/>
      </c>
      <c r="Q6551" s="27">
        <f>IF(E6551="","",MAX(0,E6551-22))</f>
        <v/>
      </c>
      <c r="R6551" s="27">
        <f>IF(H6551=1,E6551,"")</f>
        <v/>
      </c>
      <c r="S6551" s="27">
        <f>IF(AND(H6551=1,J6551&lt;&gt;""),E6551-J6551,"")</f>
        <v/>
      </c>
      <c r="T6551">
        <f>IF(G6551="","",MONTH(G6551))</f>
        <v/>
      </c>
    </row>
    <row r="6552">
      <c r="A6552" s="24" t="n">
        <v>2020</v>
      </c>
      <c r="B6552" s="24" t="n">
        <v>9</v>
      </c>
      <c r="C6552" s="24" t="n">
        <v>29</v>
      </c>
      <c r="D6552" s="24" t="n">
        <v>23</v>
      </c>
      <c r="E6552" s="24" t="n">
        <v>14.67</v>
      </c>
      <c r="F6552" s="25">
        <f>IF($E6552="","",DATE(IF($A6552="",nominal_year,$A6552),$B6552,$C6552)+($D6552-IF(LEFT(hour_conv,1)="1",1,0))/24)</f>
        <v/>
      </c>
      <c r="G6552" s="26">
        <f>IF(F6552="","",INT(F6552))</f>
        <v/>
      </c>
      <c r="H6552">
        <f>IF(G6552="","",IF(AND(MONTH(G6552)*100+DAY(G6552)&gt;=season_lo,MONTH(G6552)*100+DAY(G6552)&lt;=season_hi),1,0))</f>
        <v/>
      </c>
      <c r="I6552">
        <f>IF(G6552="","",G6552-first_day+1)</f>
        <v/>
      </c>
      <c r="J6552" s="27">
        <f>IF(I6552="","",INDEX(Daily!$J$2:$J$421,I6552))</f>
        <v/>
      </c>
      <c r="K6552" s="27">
        <f>IF(J6552="","",J6552+cat_offset)</f>
        <v/>
      </c>
      <c r="L6552" s="27">
        <f>IF(J6552="","",MAX(0,E6552-J6552)^2)</f>
        <v/>
      </c>
      <c r="M6552" s="27">
        <f>IF(J6552="","",MAX(0,E6552-(J6552+twcdh_off))^2)</f>
        <v/>
      </c>
      <c r="N6552" s="27">
        <f>IF(E6552="","",MAX(0,E6552-swcdh_thr)^2)</f>
        <v/>
      </c>
      <c r="O6552">
        <f>IF(K6552="","",ROUND(E6552-K6552,0))</f>
        <v/>
      </c>
      <c r="P6552">
        <f>IF(O6552="","",IF(O6552&gt;=1,O6552,0))</f>
        <v/>
      </c>
      <c r="Q6552" s="27">
        <f>IF(E6552="","",MAX(0,E6552-22))</f>
        <v/>
      </c>
      <c r="R6552" s="27">
        <f>IF(H6552=1,E6552,"")</f>
        <v/>
      </c>
      <c r="S6552" s="27">
        <f>IF(AND(H6552=1,J6552&lt;&gt;""),E6552-J6552,"")</f>
        <v/>
      </c>
      <c r="T6552">
        <f>IF(G6552="","",MONTH(G6552))</f>
        <v/>
      </c>
    </row>
    <row r="6553">
      <c r="A6553" s="24" t="n">
        <v>2020</v>
      </c>
      <c r="B6553" s="24" t="n">
        <v>9</v>
      </c>
      <c r="C6553" s="24" t="n">
        <v>29</v>
      </c>
      <c r="D6553" s="24" t="n">
        <v>24</v>
      </c>
      <c r="E6553" s="24" t="n">
        <v>14.05</v>
      </c>
      <c r="F6553" s="25">
        <f>IF($E6553="","",DATE(IF($A6553="",nominal_year,$A6553),$B6553,$C6553)+($D6553-IF(LEFT(hour_conv,1)="1",1,0))/24)</f>
        <v/>
      </c>
      <c r="G6553" s="26">
        <f>IF(F6553="","",INT(F6553))</f>
        <v/>
      </c>
      <c r="H6553">
        <f>IF(G6553="","",IF(AND(MONTH(G6553)*100+DAY(G6553)&gt;=season_lo,MONTH(G6553)*100+DAY(G6553)&lt;=season_hi),1,0))</f>
        <v/>
      </c>
      <c r="I6553">
        <f>IF(G6553="","",G6553-first_day+1)</f>
        <v/>
      </c>
      <c r="J6553" s="27">
        <f>IF(I6553="","",INDEX(Daily!$J$2:$J$421,I6553))</f>
        <v/>
      </c>
      <c r="K6553" s="27">
        <f>IF(J6553="","",J6553+cat_offset)</f>
        <v/>
      </c>
      <c r="L6553" s="27">
        <f>IF(J6553="","",MAX(0,E6553-J6553)^2)</f>
        <v/>
      </c>
      <c r="M6553" s="27">
        <f>IF(J6553="","",MAX(0,E6553-(J6553+twcdh_off))^2)</f>
        <v/>
      </c>
      <c r="N6553" s="27">
        <f>IF(E6553="","",MAX(0,E6553-swcdh_thr)^2)</f>
        <v/>
      </c>
      <c r="O6553">
        <f>IF(K6553="","",ROUND(E6553-K6553,0))</f>
        <v/>
      </c>
      <c r="P6553">
        <f>IF(O6553="","",IF(O6553&gt;=1,O6553,0))</f>
        <v/>
      </c>
      <c r="Q6553" s="27">
        <f>IF(E6553="","",MAX(0,E6553-22))</f>
        <v/>
      </c>
      <c r="R6553" s="27">
        <f>IF(H6553=1,E6553,"")</f>
        <v/>
      </c>
      <c r="S6553" s="27">
        <f>IF(AND(H6553=1,J6553&lt;&gt;""),E6553-J6553,"")</f>
        <v/>
      </c>
      <c r="T6553">
        <f>IF(G6553="","",MONTH(G6553))</f>
        <v/>
      </c>
    </row>
    <row r="6554">
      <c r="A6554" s="24" t="n">
        <v>2020</v>
      </c>
      <c r="B6554" s="24" t="n">
        <v>9</v>
      </c>
      <c r="C6554" s="24" t="n">
        <v>30</v>
      </c>
      <c r="D6554" s="24" t="n">
        <v>1</v>
      </c>
      <c r="E6554" s="24" t="n">
        <v>13.02</v>
      </c>
      <c r="F6554" s="25">
        <f>IF($E6554="","",DATE(IF($A6554="",nominal_year,$A6554),$B6554,$C6554)+($D6554-IF(LEFT(hour_conv,1)="1",1,0))/24)</f>
        <v/>
      </c>
      <c r="G6554" s="26">
        <f>IF(F6554="","",INT(F6554))</f>
        <v/>
      </c>
      <c r="H6554">
        <f>IF(G6554="","",IF(AND(MONTH(G6554)*100+DAY(G6554)&gt;=season_lo,MONTH(G6554)*100+DAY(G6554)&lt;=season_hi),1,0))</f>
        <v/>
      </c>
      <c r="I6554">
        <f>IF(G6554="","",G6554-first_day+1)</f>
        <v/>
      </c>
      <c r="J6554" s="27">
        <f>IF(I6554="","",INDEX(Daily!$J$2:$J$421,I6554))</f>
        <v/>
      </c>
      <c r="K6554" s="27">
        <f>IF(J6554="","",J6554+cat_offset)</f>
        <v/>
      </c>
      <c r="L6554" s="27">
        <f>IF(J6554="","",MAX(0,E6554-J6554)^2)</f>
        <v/>
      </c>
      <c r="M6554" s="27">
        <f>IF(J6554="","",MAX(0,E6554-(J6554+twcdh_off))^2)</f>
        <v/>
      </c>
      <c r="N6554" s="27">
        <f>IF(E6554="","",MAX(0,E6554-swcdh_thr)^2)</f>
        <v/>
      </c>
      <c r="O6554">
        <f>IF(K6554="","",ROUND(E6554-K6554,0))</f>
        <v/>
      </c>
      <c r="P6554">
        <f>IF(O6554="","",IF(O6554&gt;=1,O6554,0))</f>
        <v/>
      </c>
      <c r="Q6554" s="27">
        <f>IF(E6554="","",MAX(0,E6554-22))</f>
        <v/>
      </c>
      <c r="R6554" s="27">
        <f>IF(H6554=1,E6554,"")</f>
        <v/>
      </c>
      <c r="S6554" s="27">
        <f>IF(AND(H6554=1,J6554&lt;&gt;""),E6554-J6554,"")</f>
        <v/>
      </c>
      <c r="T6554">
        <f>IF(G6554="","",MONTH(G6554))</f>
        <v/>
      </c>
    </row>
    <row r="6555">
      <c r="A6555" s="24" t="n">
        <v>2020</v>
      </c>
      <c r="B6555" s="24" t="n">
        <v>9</v>
      </c>
      <c r="C6555" s="24" t="n">
        <v>30</v>
      </c>
      <c r="D6555" s="24" t="n">
        <v>2</v>
      </c>
      <c r="E6555" s="24" t="n">
        <v>12.72</v>
      </c>
      <c r="F6555" s="25">
        <f>IF($E6555="","",DATE(IF($A6555="",nominal_year,$A6555),$B6555,$C6555)+($D6555-IF(LEFT(hour_conv,1)="1",1,0))/24)</f>
        <v/>
      </c>
      <c r="G6555" s="26">
        <f>IF(F6555="","",INT(F6555))</f>
        <v/>
      </c>
      <c r="H6555">
        <f>IF(G6555="","",IF(AND(MONTH(G6555)*100+DAY(G6555)&gt;=season_lo,MONTH(G6555)*100+DAY(G6555)&lt;=season_hi),1,0))</f>
        <v/>
      </c>
      <c r="I6555">
        <f>IF(G6555="","",G6555-first_day+1)</f>
        <v/>
      </c>
      <c r="J6555" s="27">
        <f>IF(I6555="","",INDEX(Daily!$J$2:$J$421,I6555))</f>
        <v/>
      </c>
      <c r="K6555" s="27">
        <f>IF(J6555="","",J6555+cat_offset)</f>
        <v/>
      </c>
      <c r="L6555" s="27">
        <f>IF(J6555="","",MAX(0,E6555-J6555)^2)</f>
        <v/>
      </c>
      <c r="M6555" s="27">
        <f>IF(J6555="","",MAX(0,E6555-(J6555+twcdh_off))^2)</f>
        <v/>
      </c>
      <c r="N6555" s="27">
        <f>IF(E6555="","",MAX(0,E6555-swcdh_thr)^2)</f>
        <v/>
      </c>
      <c r="O6555">
        <f>IF(K6555="","",ROUND(E6555-K6555,0))</f>
        <v/>
      </c>
      <c r="P6555">
        <f>IF(O6555="","",IF(O6555&gt;=1,O6555,0))</f>
        <v/>
      </c>
      <c r="Q6555" s="27">
        <f>IF(E6555="","",MAX(0,E6555-22))</f>
        <v/>
      </c>
      <c r="R6555" s="27">
        <f>IF(H6555=1,E6555,"")</f>
        <v/>
      </c>
      <c r="S6555" s="27">
        <f>IF(AND(H6555=1,J6555&lt;&gt;""),E6555-J6555,"")</f>
        <v/>
      </c>
      <c r="T6555">
        <f>IF(G6555="","",MONTH(G6555))</f>
        <v/>
      </c>
    </row>
    <row r="6556">
      <c r="A6556" s="24" t="n">
        <v>2020</v>
      </c>
      <c r="B6556" s="24" t="n">
        <v>9</v>
      </c>
      <c r="C6556" s="24" t="n">
        <v>30</v>
      </c>
      <c r="D6556" s="24" t="n">
        <v>3</v>
      </c>
      <c r="E6556" s="24" t="n">
        <v>11.34</v>
      </c>
      <c r="F6556" s="25">
        <f>IF($E6556="","",DATE(IF($A6556="",nominal_year,$A6556),$B6556,$C6556)+($D6556-IF(LEFT(hour_conv,1)="1",1,0))/24)</f>
        <v/>
      </c>
      <c r="G6556" s="26">
        <f>IF(F6556="","",INT(F6556))</f>
        <v/>
      </c>
      <c r="H6556">
        <f>IF(G6556="","",IF(AND(MONTH(G6556)*100+DAY(G6556)&gt;=season_lo,MONTH(G6556)*100+DAY(G6556)&lt;=season_hi),1,0))</f>
        <v/>
      </c>
      <c r="I6556">
        <f>IF(G6556="","",G6556-first_day+1)</f>
        <v/>
      </c>
      <c r="J6556" s="27">
        <f>IF(I6556="","",INDEX(Daily!$J$2:$J$421,I6556))</f>
        <v/>
      </c>
      <c r="K6556" s="27">
        <f>IF(J6556="","",J6556+cat_offset)</f>
        <v/>
      </c>
      <c r="L6556" s="27">
        <f>IF(J6556="","",MAX(0,E6556-J6556)^2)</f>
        <v/>
      </c>
      <c r="M6556" s="27">
        <f>IF(J6556="","",MAX(0,E6556-(J6556+twcdh_off))^2)</f>
        <v/>
      </c>
      <c r="N6556" s="27">
        <f>IF(E6556="","",MAX(0,E6556-swcdh_thr)^2)</f>
        <v/>
      </c>
      <c r="O6556">
        <f>IF(K6556="","",ROUND(E6556-K6556,0))</f>
        <v/>
      </c>
      <c r="P6556">
        <f>IF(O6556="","",IF(O6556&gt;=1,O6556,0))</f>
        <v/>
      </c>
      <c r="Q6556" s="27">
        <f>IF(E6556="","",MAX(0,E6556-22))</f>
        <v/>
      </c>
      <c r="R6556" s="27">
        <f>IF(H6556=1,E6556,"")</f>
        <v/>
      </c>
      <c r="S6556" s="27">
        <f>IF(AND(H6556=1,J6556&lt;&gt;""),E6556-J6556,"")</f>
        <v/>
      </c>
      <c r="T6556">
        <f>IF(G6556="","",MONTH(G6556))</f>
        <v/>
      </c>
    </row>
    <row r="6557">
      <c r="A6557" s="24" t="n">
        <v>2020</v>
      </c>
      <c r="B6557" s="24" t="n">
        <v>9</v>
      </c>
      <c r="C6557" s="24" t="n">
        <v>30</v>
      </c>
      <c r="D6557" s="24" t="n">
        <v>4</v>
      </c>
      <c r="E6557" s="24" t="n">
        <v>11.47</v>
      </c>
      <c r="F6557" s="25">
        <f>IF($E6557="","",DATE(IF($A6557="",nominal_year,$A6557),$B6557,$C6557)+($D6557-IF(LEFT(hour_conv,1)="1",1,0))/24)</f>
        <v/>
      </c>
      <c r="G6557" s="26">
        <f>IF(F6557="","",INT(F6557))</f>
        <v/>
      </c>
      <c r="H6557">
        <f>IF(G6557="","",IF(AND(MONTH(G6557)*100+DAY(G6557)&gt;=season_lo,MONTH(G6557)*100+DAY(G6557)&lt;=season_hi),1,0))</f>
        <v/>
      </c>
      <c r="I6557">
        <f>IF(G6557="","",G6557-first_day+1)</f>
        <v/>
      </c>
      <c r="J6557" s="27">
        <f>IF(I6557="","",INDEX(Daily!$J$2:$J$421,I6557))</f>
        <v/>
      </c>
      <c r="K6557" s="27">
        <f>IF(J6557="","",J6557+cat_offset)</f>
        <v/>
      </c>
      <c r="L6557" s="27">
        <f>IF(J6557="","",MAX(0,E6557-J6557)^2)</f>
        <v/>
      </c>
      <c r="M6557" s="27">
        <f>IF(J6557="","",MAX(0,E6557-(J6557+twcdh_off))^2)</f>
        <v/>
      </c>
      <c r="N6557" s="27">
        <f>IF(E6557="","",MAX(0,E6557-swcdh_thr)^2)</f>
        <v/>
      </c>
      <c r="O6557">
        <f>IF(K6557="","",ROUND(E6557-K6557,0))</f>
        <v/>
      </c>
      <c r="P6557">
        <f>IF(O6557="","",IF(O6557&gt;=1,O6557,0))</f>
        <v/>
      </c>
      <c r="Q6557" s="27">
        <f>IF(E6557="","",MAX(0,E6557-22))</f>
        <v/>
      </c>
      <c r="R6557" s="27">
        <f>IF(H6557=1,E6557,"")</f>
        <v/>
      </c>
      <c r="S6557" s="27">
        <f>IF(AND(H6557=1,J6557&lt;&gt;""),E6557-J6557,"")</f>
        <v/>
      </c>
      <c r="T6557">
        <f>IF(G6557="","",MONTH(G6557))</f>
        <v/>
      </c>
    </row>
    <row r="6558">
      <c r="A6558" s="24" t="n">
        <v>2020</v>
      </c>
      <c r="B6558" s="24" t="n">
        <v>9</v>
      </c>
      <c r="C6558" s="24" t="n">
        <v>30</v>
      </c>
      <c r="D6558" s="24" t="n">
        <v>5</v>
      </c>
      <c r="E6558" s="24" t="n">
        <v>11.86</v>
      </c>
      <c r="F6558" s="25">
        <f>IF($E6558="","",DATE(IF($A6558="",nominal_year,$A6558),$B6558,$C6558)+($D6558-IF(LEFT(hour_conv,1)="1",1,0))/24)</f>
        <v/>
      </c>
      <c r="G6558" s="26">
        <f>IF(F6558="","",INT(F6558))</f>
        <v/>
      </c>
      <c r="H6558">
        <f>IF(G6558="","",IF(AND(MONTH(G6558)*100+DAY(G6558)&gt;=season_lo,MONTH(G6558)*100+DAY(G6558)&lt;=season_hi),1,0))</f>
        <v/>
      </c>
      <c r="I6558">
        <f>IF(G6558="","",G6558-first_day+1)</f>
        <v/>
      </c>
      <c r="J6558" s="27">
        <f>IF(I6558="","",INDEX(Daily!$J$2:$J$421,I6558))</f>
        <v/>
      </c>
      <c r="K6558" s="27">
        <f>IF(J6558="","",J6558+cat_offset)</f>
        <v/>
      </c>
      <c r="L6558" s="27">
        <f>IF(J6558="","",MAX(0,E6558-J6558)^2)</f>
        <v/>
      </c>
      <c r="M6558" s="27">
        <f>IF(J6558="","",MAX(0,E6558-(J6558+twcdh_off))^2)</f>
        <v/>
      </c>
      <c r="N6558" s="27">
        <f>IF(E6558="","",MAX(0,E6558-swcdh_thr)^2)</f>
        <v/>
      </c>
      <c r="O6558">
        <f>IF(K6558="","",ROUND(E6558-K6558,0))</f>
        <v/>
      </c>
      <c r="P6558">
        <f>IF(O6558="","",IF(O6558&gt;=1,O6558,0))</f>
        <v/>
      </c>
      <c r="Q6558" s="27">
        <f>IF(E6558="","",MAX(0,E6558-22))</f>
        <v/>
      </c>
      <c r="R6558" s="27">
        <f>IF(H6558=1,E6558,"")</f>
        <v/>
      </c>
      <c r="S6558" s="27">
        <f>IF(AND(H6558=1,J6558&lt;&gt;""),E6558-J6558,"")</f>
        <v/>
      </c>
      <c r="T6558">
        <f>IF(G6558="","",MONTH(G6558))</f>
        <v/>
      </c>
    </row>
    <row r="6559">
      <c r="A6559" s="24" t="n">
        <v>2020</v>
      </c>
      <c r="B6559" s="24" t="n">
        <v>9</v>
      </c>
      <c r="C6559" s="24" t="n">
        <v>30</v>
      </c>
      <c r="D6559" s="24" t="n">
        <v>6</v>
      </c>
      <c r="E6559" s="24" t="n">
        <v>12.61</v>
      </c>
      <c r="F6559" s="25">
        <f>IF($E6559="","",DATE(IF($A6559="",nominal_year,$A6559),$B6559,$C6559)+($D6559-IF(LEFT(hour_conv,1)="1",1,0))/24)</f>
        <v/>
      </c>
      <c r="G6559" s="26">
        <f>IF(F6559="","",INT(F6559))</f>
        <v/>
      </c>
      <c r="H6559">
        <f>IF(G6559="","",IF(AND(MONTH(G6559)*100+DAY(G6559)&gt;=season_lo,MONTH(G6559)*100+DAY(G6559)&lt;=season_hi),1,0))</f>
        <v/>
      </c>
      <c r="I6559">
        <f>IF(G6559="","",G6559-first_day+1)</f>
        <v/>
      </c>
      <c r="J6559" s="27">
        <f>IF(I6559="","",INDEX(Daily!$J$2:$J$421,I6559))</f>
        <v/>
      </c>
      <c r="K6559" s="27">
        <f>IF(J6559="","",J6559+cat_offset)</f>
        <v/>
      </c>
      <c r="L6559" s="27">
        <f>IF(J6559="","",MAX(0,E6559-J6559)^2)</f>
        <v/>
      </c>
      <c r="M6559" s="27">
        <f>IF(J6559="","",MAX(0,E6559-(J6559+twcdh_off))^2)</f>
        <v/>
      </c>
      <c r="N6559" s="27">
        <f>IF(E6559="","",MAX(0,E6559-swcdh_thr)^2)</f>
        <v/>
      </c>
      <c r="O6559">
        <f>IF(K6559="","",ROUND(E6559-K6559,0))</f>
        <v/>
      </c>
      <c r="P6559">
        <f>IF(O6559="","",IF(O6559&gt;=1,O6559,0))</f>
        <v/>
      </c>
      <c r="Q6559" s="27">
        <f>IF(E6559="","",MAX(0,E6559-22))</f>
        <v/>
      </c>
      <c r="R6559" s="27">
        <f>IF(H6559=1,E6559,"")</f>
        <v/>
      </c>
      <c r="S6559" s="27">
        <f>IF(AND(H6559=1,J6559&lt;&gt;""),E6559-J6559,"")</f>
        <v/>
      </c>
      <c r="T6559">
        <f>IF(G6559="","",MONTH(G6559))</f>
        <v/>
      </c>
    </row>
    <row r="6560">
      <c r="A6560" s="24" t="n">
        <v>2020</v>
      </c>
      <c r="B6560" s="24" t="n">
        <v>9</v>
      </c>
      <c r="C6560" s="24" t="n">
        <v>30</v>
      </c>
      <c r="D6560" s="24" t="n">
        <v>7</v>
      </c>
      <c r="E6560" s="24" t="n">
        <v>13.05</v>
      </c>
      <c r="F6560" s="25">
        <f>IF($E6560="","",DATE(IF($A6560="",nominal_year,$A6560),$B6560,$C6560)+($D6560-IF(LEFT(hour_conv,1)="1",1,0))/24)</f>
        <v/>
      </c>
      <c r="G6560" s="26">
        <f>IF(F6560="","",INT(F6560))</f>
        <v/>
      </c>
      <c r="H6560">
        <f>IF(G6560="","",IF(AND(MONTH(G6560)*100+DAY(G6560)&gt;=season_lo,MONTH(G6560)*100+DAY(G6560)&lt;=season_hi),1,0))</f>
        <v/>
      </c>
      <c r="I6560">
        <f>IF(G6560="","",G6560-first_day+1)</f>
        <v/>
      </c>
      <c r="J6560" s="27">
        <f>IF(I6560="","",INDEX(Daily!$J$2:$J$421,I6560))</f>
        <v/>
      </c>
      <c r="K6560" s="27">
        <f>IF(J6560="","",J6560+cat_offset)</f>
        <v/>
      </c>
      <c r="L6560" s="27">
        <f>IF(J6560="","",MAX(0,E6560-J6560)^2)</f>
        <v/>
      </c>
      <c r="M6560" s="27">
        <f>IF(J6560="","",MAX(0,E6560-(J6560+twcdh_off))^2)</f>
        <v/>
      </c>
      <c r="N6560" s="27">
        <f>IF(E6560="","",MAX(0,E6560-swcdh_thr)^2)</f>
        <v/>
      </c>
      <c r="O6560">
        <f>IF(K6560="","",ROUND(E6560-K6560,0))</f>
        <v/>
      </c>
      <c r="P6560">
        <f>IF(O6560="","",IF(O6560&gt;=1,O6560,0))</f>
        <v/>
      </c>
      <c r="Q6560" s="27">
        <f>IF(E6560="","",MAX(0,E6560-22))</f>
        <v/>
      </c>
      <c r="R6560" s="27">
        <f>IF(H6560=1,E6560,"")</f>
        <v/>
      </c>
      <c r="S6560" s="27">
        <f>IF(AND(H6560=1,J6560&lt;&gt;""),E6560-J6560,"")</f>
        <v/>
      </c>
      <c r="T6560">
        <f>IF(G6560="","",MONTH(G6560))</f>
        <v/>
      </c>
    </row>
    <row r="6561">
      <c r="A6561" s="24" t="n">
        <v>2020</v>
      </c>
      <c r="B6561" s="24" t="n">
        <v>9</v>
      </c>
      <c r="C6561" s="24" t="n">
        <v>30</v>
      </c>
      <c r="D6561" s="24" t="n">
        <v>8</v>
      </c>
      <c r="E6561" s="24" t="n">
        <v>13.45</v>
      </c>
      <c r="F6561" s="25">
        <f>IF($E6561="","",DATE(IF($A6561="",nominal_year,$A6561),$B6561,$C6561)+($D6561-IF(LEFT(hour_conv,1)="1",1,0))/24)</f>
        <v/>
      </c>
      <c r="G6561" s="26">
        <f>IF(F6561="","",INT(F6561))</f>
        <v/>
      </c>
      <c r="H6561">
        <f>IF(G6561="","",IF(AND(MONTH(G6561)*100+DAY(G6561)&gt;=season_lo,MONTH(G6561)*100+DAY(G6561)&lt;=season_hi),1,0))</f>
        <v/>
      </c>
      <c r="I6561">
        <f>IF(G6561="","",G6561-first_day+1)</f>
        <v/>
      </c>
      <c r="J6561" s="27">
        <f>IF(I6561="","",INDEX(Daily!$J$2:$J$421,I6561))</f>
        <v/>
      </c>
      <c r="K6561" s="27">
        <f>IF(J6561="","",J6561+cat_offset)</f>
        <v/>
      </c>
      <c r="L6561" s="27">
        <f>IF(J6561="","",MAX(0,E6561-J6561)^2)</f>
        <v/>
      </c>
      <c r="M6561" s="27">
        <f>IF(J6561="","",MAX(0,E6561-(J6561+twcdh_off))^2)</f>
        <v/>
      </c>
      <c r="N6561" s="27">
        <f>IF(E6561="","",MAX(0,E6561-swcdh_thr)^2)</f>
        <v/>
      </c>
      <c r="O6561">
        <f>IF(K6561="","",ROUND(E6561-K6561,0))</f>
        <v/>
      </c>
      <c r="P6561">
        <f>IF(O6561="","",IF(O6561&gt;=1,O6561,0))</f>
        <v/>
      </c>
      <c r="Q6561" s="27">
        <f>IF(E6561="","",MAX(0,E6561-22))</f>
        <v/>
      </c>
      <c r="R6561" s="27">
        <f>IF(H6561=1,E6561,"")</f>
        <v/>
      </c>
      <c r="S6561" s="27">
        <f>IF(AND(H6561=1,J6561&lt;&gt;""),E6561-J6561,"")</f>
        <v/>
      </c>
      <c r="T6561">
        <f>IF(G6561="","",MONTH(G6561))</f>
        <v/>
      </c>
    </row>
    <row r="6562">
      <c r="A6562" s="24" t="n">
        <v>2020</v>
      </c>
      <c r="B6562" s="24" t="n">
        <v>9</v>
      </c>
      <c r="C6562" s="24" t="n">
        <v>30</v>
      </c>
      <c r="D6562" s="24" t="n">
        <v>9</v>
      </c>
      <c r="E6562" s="24" t="n">
        <v>14.1</v>
      </c>
      <c r="F6562" s="25">
        <f>IF($E6562="","",DATE(IF($A6562="",nominal_year,$A6562),$B6562,$C6562)+($D6562-IF(LEFT(hour_conv,1)="1",1,0))/24)</f>
        <v/>
      </c>
      <c r="G6562" s="26">
        <f>IF(F6562="","",INT(F6562))</f>
        <v/>
      </c>
      <c r="H6562">
        <f>IF(G6562="","",IF(AND(MONTH(G6562)*100+DAY(G6562)&gt;=season_lo,MONTH(G6562)*100+DAY(G6562)&lt;=season_hi),1,0))</f>
        <v/>
      </c>
      <c r="I6562">
        <f>IF(G6562="","",G6562-first_day+1)</f>
        <v/>
      </c>
      <c r="J6562" s="27">
        <f>IF(I6562="","",INDEX(Daily!$J$2:$J$421,I6562))</f>
        <v/>
      </c>
      <c r="K6562" s="27">
        <f>IF(J6562="","",J6562+cat_offset)</f>
        <v/>
      </c>
      <c r="L6562" s="27">
        <f>IF(J6562="","",MAX(0,E6562-J6562)^2)</f>
        <v/>
      </c>
      <c r="M6562" s="27">
        <f>IF(J6562="","",MAX(0,E6562-(J6562+twcdh_off))^2)</f>
        <v/>
      </c>
      <c r="N6562" s="27">
        <f>IF(E6562="","",MAX(0,E6562-swcdh_thr)^2)</f>
        <v/>
      </c>
      <c r="O6562">
        <f>IF(K6562="","",ROUND(E6562-K6562,0))</f>
        <v/>
      </c>
      <c r="P6562">
        <f>IF(O6562="","",IF(O6562&gt;=1,O6562,0))</f>
        <v/>
      </c>
      <c r="Q6562" s="27">
        <f>IF(E6562="","",MAX(0,E6562-22))</f>
        <v/>
      </c>
      <c r="R6562" s="27">
        <f>IF(H6562=1,E6562,"")</f>
        <v/>
      </c>
      <c r="S6562" s="27">
        <f>IF(AND(H6562=1,J6562&lt;&gt;""),E6562-J6562,"")</f>
        <v/>
      </c>
      <c r="T6562">
        <f>IF(G6562="","",MONTH(G6562))</f>
        <v/>
      </c>
    </row>
    <row r="6563">
      <c r="A6563" s="24" t="n">
        <v>2020</v>
      </c>
      <c r="B6563" s="24" t="n">
        <v>9</v>
      </c>
      <c r="C6563" s="24" t="n">
        <v>30</v>
      </c>
      <c r="D6563" s="24" t="n">
        <v>10</v>
      </c>
      <c r="E6563" s="24" t="n">
        <v>15.79</v>
      </c>
      <c r="F6563" s="25">
        <f>IF($E6563="","",DATE(IF($A6563="",nominal_year,$A6563),$B6563,$C6563)+($D6563-IF(LEFT(hour_conv,1)="1",1,0))/24)</f>
        <v/>
      </c>
      <c r="G6563" s="26">
        <f>IF(F6563="","",INT(F6563))</f>
        <v/>
      </c>
      <c r="H6563">
        <f>IF(G6563="","",IF(AND(MONTH(G6563)*100+DAY(G6563)&gt;=season_lo,MONTH(G6563)*100+DAY(G6563)&lt;=season_hi),1,0))</f>
        <v/>
      </c>
      <c r="I6563">
        <f>IF(G6563="","",G6563-first_day+1)</f>
        <v/>
      </c>
      <c r="J6563" s="27">
        <f>IF(I6563="","",INDEX(Daily!$J$2:$J$421,I6563))</f>
        <v/>
      </c>
      <c r="K6563" s="27">
        <f>IF(J6563="","",J6563+cat_offset)</f>
        <v/>
      </c>
      <c r="L6563" s="27">
        <f>IF(J6563="","",MAX(0,E6563-J6563)^2)</f>
        <v/>
      </c>
      <c r="M6563" s="27">
        <f>IF(J6563="","",MAX(0,E6563-(J6563+twcdh_off))^2)</f>
        <v/>
      </c>
      <c r="N6563" s="27">
        <f>IF(E6563="","",MAX(0,E6563-swcdh_thr)^2)</f>
        <v/>
      </c>
      <c r="O6563">
        <f>IF(K6563="","",ROUND(E6563-K6563,0))</f>
        <v/>
      </c>
      <c r="P6563">
        <f>IF(O6563="","",IF(O6563&gt;=1,O6563,0))</f>
        <v/>
      </c>
      <c r="Q6563" s="27">
        <f>IF(E6563="","",MAX(0,E6563-22))</f>
        <v/>
      </c>
      <c r="R6563" s="27">
        <f>IF(H6563=1,E6563,"")</f>
        <v/>
      </c>
      <c r="S6563" s="27">
        <f>IF(AND(H6563=1,J6563&lt;&gt;""),E6563-J6563,"")</f>
        <v/>
      </c>
      <c r="T6563">
        <f>IF(G6563="","",MONTH(G6563))</f>
        <v/>
      </c>
    </row>
    <row r="6564">
      <c r="A6564" s="24" t="n">
        <v>2020</v>
      </c>
      <c r="B6564" s="24" t="n">
        <v>9</v>
      </c>
      <c r="C6564" s="24" t="n">
        <v>30</v>
      </c>
      <c r="D6564" s="24" t="n">
        <v>11</v>
      </c>
      <c r="E6564" s="24" t="n">
        <v>16.76</v>
      </c>
      <c r="F6564" s="25">
        <f>IF($E6564="","",DATE(IF($A6564="",nominal_year,$A6564),$B6564,$C6564)+($D6564-IF(LEFT(hour_conv,1)="1",1,0))/24)</f>
        <v/>
      </c>
      <c r="G6564" s="26">
        <f>IF(F6564="","",INT(F6564))</f>
        <v/>
      </c>
      <c r="H6564">
        <f>IF(G6564="","",IF(AND(MONTH(G6564)*100+DAY(G6564)&gt;=season_lo,MONTH(G6564)*100+DAY(G6564)&lt;=season_hi),1,0))</f>
        <v/>
      </c>
      <c r="I6564">
        <f>IF(G6564="","",G6564-first_day+1)</f>
        <v/>
      </c>
      <c r="J6564" s="27">
        <f>IF(I6564="","",INDEX(Daily!$J$2:$J$421,I6564))</f>
        <v/>
      </c>
      <c r="K6564" s="27">
        <f>IF(J6564="","",J6564+cat_offset)</f>
        <v/>
      </c>
      <c r="L6564" s="27">
        <f>IF(J6564="","",MAX(0,E6564-J6564)^2)</f>
        <v/>
      </c>
      <c r="M6564" s="27">
        <f>IF(J6564="","",MAX(0,E6564-(J6564+twcdh_off))^2)</f>
        <v/>
      </c>
      <c r="N6564" s="27">
        <f>IF(E6564="","",MAX(0,E6564-swcdh_thr)^2)</f>
        <v/>
      </c>
      <c r="O6564">
        <f>IF(K6564="","",ROUND(E6564-K6564,0))</f>
        <v/>
      </c>
      <c r="P6564">
        <f>IF(O6564="","",IF(O6564&gt;=1,O6564,0))</f>
        <v/>
      </c>
      <c r="Q6564" s="27">
        <f>IF(E6564="","",MAX(0,E6564-22))</f>
        <v/>
      </c>
      <c r="R6564" s="27">
        <f>IF(H6564=1,E6564,"")</f>
        <v/>
      </c>
      <c r="S6564" s="27">
        <f>IF(AND(H6564=1,J6564&lt;&gt;""),E6564-J6564,"")</f>
        <v/>
      </c>
      <c r="T6564">
        <f>IF(G6564="","",MONTH(G6564))</f>
        <v/>
      </c>
    </row>
    <row r="6565">
      <c r="A6565" s="24" t="n">
        <v>2020</v>
      </c>
      <c r="B6565" s="24" t="n">
        <v>9</v>
      </c>
      <c r="C6565" s="24" t="n">
        <v>30</v>
      </c>
      <c r="D6565" s="24" t="n">
        <v>12</v>
      </c>
      <c r="E6565" s="24" t="n">
        <v>18.34</v>
      </c>
      <c r="F6565" s="25">
        <f>IF($E6565="","",DATE(IF($A6565="",nominal_year,$A6565),$B6565,$C6565)+($D6565-IF(LEFT(hour_conv,1)="1",1,0))/24)</f>
        <v/>
      </c>
      <c r="G6565" s="26">
        <f>IF(F6565="","",INT(F6565))</f>
        <v/>
      </c>
      <c r="H6565">
        <f>IF(G6565="","",IF(AND(MONTH(G6565)*100+DAY(G6565)&gt;=season_lo,MONTH(G6565)*100+DAY(G6565)&lt;=season_hi),1,0))</f>
        <v/>
      </c>
      <c r="I6565">
        <f>IF(G6565="","",G6565-first_day+1)</f>
        <v/>
      </c>
      <c r="J6565" s="27">
        <f>IF(I6565="","",INDEX(Daily!$J$2:$J$421,I6565))</f>
        <v/>
      </c>
      <c r="K6565" s="27">
        <f>IF(J6565="","",J6565+cat_offset)</f>
        <v/>
      </c>
      <c r="L6565" s="27">
        <f>IF(J6565="","",MAX(0,E6565-J6565)^2)</f>
        <v/>
      </c>
      <c r="M6565" s="27">
        <f>IF(J6565="","",MAX(0,E6565-(J6565+twcdh_off))^2)</f>
        <v/>
      </c>
      <c r="N6565" s="27">
        <f>IF(E6565="","",MAX(0,E6565-swcdh_thr)^2)</f>
        <v/>
      </c>
      <c r="O6565">
        <f>IF(K6565="","",ROUND(E6565-K6565,0))</f>
        <v/>
      </c>
      <c r="P6565">
        <f>IF(O6565="","",IF(O6565&gt;=1,O6565,0))</f>
        <v/>
      </c>
      <c r="Q6565" s="27">
        <f>IF(E6565="","",MAX(0,E6565-22))</f>
        <v/>
      </c>
      <c r="R6565" s="27">
        <f>IF(H6565=1,E6565,"")</f>
        <v/>
      </c>
      <c r="S6565" s="27">
        <f>IF(AND(H6565=1,J6565&lt;&gt;""),E6565-J6565,"")</f>
        <v/>
      </c>
      <c r="T6565">
        <f>IF(G6565="","",MONTH(G6565))</f>
        <v/>
      </c>
    </row>
    <row r="6566">
      <c r="A6566" s="24" t="n">
        <v>2020</v>
      </c>
      <c r="B6566" s="24" t="n">
        <v>9</v>
      </c>
      <c r="C6566" s="24" t="n">
        <v>30</v>
      </c>
      <c r="D6566" s="24" t="n">
        <v>13</v>
      </c>
      <c r="E6566" s="24" t="n">
        <v>17.96</v>
      </c>
      <c r="F6566" s="25">
        <f>IF($E6566="","",DATE(IF($A6566="",nominal_year,$A6566),$B6566,$C6566)+($D6566-IF(LEFT(hour_conv,1)="1",1,0))/24)</f>
        <v/>
      </c>
      <c r="G6566" s="26">
        <f>IF(F6566="","",INT(F6566))</f>
        <v/>
      </c>
      <c r="H6566">
        <f>IF(G6566="","",IF(AND(MONTH(G6566)*100+DAY(G6566)&gt;=season_lo,MONTH(G6566)*100+DAY(G6566)&lt;=season_hi),1,0))</f>
        <v/>
      </c>
      <c r="I6566">
        <f>IF(G6566="","",G6566-first_day+1)</f>
        <v/>
      </c>
      <c r="J6566" s="27">
        <f>IF(I6566="","",INDEX(Daily!$J$2:$J$421,I6566))</f>
        <v/>
      </c>
      <c r="K6566" s="27">
        <f>IF(J6566="","",J6566+cat_offset)</f>
        <v/>
      </c>
      <c r="L6566" s="27">
        <f>IF(J6566="","",MAX(0,E6566-J6566)^2)</f>
        <v/>
      </c>
      <c r="M6566" s="27">
        <f>IF(J6566="","",MAX(0,E6566-(J6566+twcdh_off))^2)</f>
        <v/>
      </c>
      <c r="N6566" s="27">
        <f>IF(E6566="","",MAX(0,E6566-swcdh_thr)^2)</f>
        <v/>
      </c>
      <c r="O6566">
        <f>IF(K6566="","",ROUND(E6566-K6566,0))</f>
        <v/>
      </c>
      <c r="P6566">
        <f>IF(O6566="","",IF(O6566&gt;=1,O6566,0))</f>
        <v/>
      </c>
      <c r="Q6566" s="27">
        <f>IF(E6566="","",MAX(0,E6566-22))</f>
        <v/>
      </c>
      <c r="R6566" s="27">
        <f>IF(H6566=1,E6566,"")</f>
        <v/>
      </c>
      <c r="S6566" s="27">
        <f>IF(AND(H6566=1,J6566&lt;&gt;""),E6566-J6566,"")</f>
        <v/>
      </c>
      <c r="T6566">
        <f>IF(G6566="","",MONTH(G6566))</f>
        <v/>
      </c>
    </row>
    <row r="6567">
      <c r="A6567" s="24" t="n">
        <v>2020</v>
      </c>
      <c r="B6567" s="24" t="n">
        <v>9</v>
      </c>
      <c r="C6567" s="24" t="n">
        <v>30</v>
      </c>
      <c r="D6567" s="24" t="n">
        <v>14</v>
      </c>
      <c r="E6567" s="24" t="n">
        <v>19.24</v>
      </c>
      <c r="F6567" s="25">
        <f>IF($E6567="","",DATE(IF($A6567="",nominal_year,$A6567),$B6567,$C6567)+($D6567-IF(LEFT(hour_conv,1)="1",1,0))/24)</f>
        <v/>
      </c>
      <c r="G6567" s="26">
        <f>IF(F6567="","",INT(F6567))</f>
        <v/>
      </c>
      <c r="H6567">
        <f>IF(G6567="","",IF(AND(MONTH(G6567)*100+DAY(G6567)&gt;=season_lo,MONTH(G6567)*100+DAY(G6567)&lt;=season_hi),1,0))</f>
        <v/>
      </c>
      <c r="I6567">
        <f>IF(G6567="","",G6567-first_day+1)</f>
        <v/>
      </c>
      <c r="J6567" s="27">
        <f>IF(I6567="","",INDEX(Daily!$J$2:$J$421,I6567))</f>
        <v/>
      </c>
      <c r="K6567" s="27">
        <f>IF(J6567="","",J6567+cat_offset)</f>
        <v/>
      </c>
      <c r="L6567" s="27">
        <f>IF(J6567="","",MAX(0,E6567-J6567)^2)</f>
        <v/>
      </c>
      <c r="M6567" s="27">
        <f>IF(J6567="","",MAX(0,E6567-(J6567+twcdh_off))^2)</f>
        <v/>
      </c>
      <c r="N6567" s="27">
        <f>IF(E6567="","",MAX(0,E6567-swcdh_thr)^2)</f>
        <v/>
      </c>
      <c r="O6567">
        <f>IF(K6567="","",ROUND(E6567-K6567,0))</f>
        <v/>
      </c>
      <c r="P6567">
        <f>IF(O6567="","",IF(O6567&gt;=1,O6567,0))</f>
        <v/>
      </c>
      <c r="Q6567" s="27">
        <f>IF(E6567="","",MAX(0,E6567-22))</f>
        <v/>
      </c>
      <c r="R6567" s="27">
        <f>IF(H6567=1,E6567,"")</f>
        <v/>
      </c>
      <c r="S6567" s="27">
        <f>IF(AND(H6567=1,J6567&lt;&gt;""),E6567-J6567,"")</f>
        <v/>
      </c>
      <c r="T6567">
        <f>IF(G6567="","",MONTH(G6567))</f>
        <v/>
      </c>
    </row>
    <row r="6568">
      <c r="A6568" s="24" t="n">
        <v>2020</v>
      </c>
      <c r="B6568" s="24" t="n">
        <v>9</v>
      </c>
      <c r="C6568" s="24" t="n">
        <v>30</v>
      </c>
      <c r="D6568" s="24" t="n">
        <v>15</v>
      </c>
      <c r="E6568" s="24" t="n">
        <v>18.49</v>
      </c>
      <c r="F6568" s="25">
        <f>IF($E6568="","",DATE(IF($A6568="",nominal_year,$A6568),$B6568,$C6568)+($D6568-IF(LEFT(hour_conv,1)="1",1,0))/24)</f>
        <v/>
      </c>
      <c r="G6568" s="26">
        <f>IF(F6568="","",INT(F6568))</f>
        <v/>
      </c>
      <c r="H6568">
        <f>IF(G6568="","",IF(AND(MONTH(G6568)*100+DAY(G6568)&gt;=season_lo,MONTH(G6568)*100+DAY(G6568)&lt;=season_hi),1,0))</f>
        <v/>
      </c>
      <c r="I6568">
        <f>IF(G6568="","",G6568-first_day+1)</f>
        <v/>
      </c>
      <c r="J6568" s="27">
        <f>IF(I6568="","",INDEX(Daily!$J$2:$J$421,I6568))</f>
        <v/>
      </c>
      <c r="K6568" s="27">
        <f>IF(J6568="","",J6568+cat_offset)</f>
        <v/>
      </c>
      <c r="L6568" s="27">
        <f>IF(J6568="","",MAX(0,E6568-J6568)^2)</f>
        <v/>
      </c>
      <c r="M6568" s="27">
        <f>IF(J6568="","",MAX(0,E6568-(J6568+twcdh_off))^2)</f>
        <v/>
      </c>
      <c r="N6568" s="27">
        <f>IF(E6568="","",MAX(0,E6568-swcdh_thr)^2)</f>
        <v/>
      </c>
      <c r="O6568">
        <f>IF(K6568="","",ROUND(E6568-K6568,0))</f>
        <v/>
      </c>
      <c r="P6568">
        <f>IF(O6568="","",IF(O6568&gt;=1,O6568,0))</f>
        <v/>
      </c>
      <c r="Q6568" s="27">
        <f>IF(E6568="","",MAX(0,E6568-22))</f>
        <v/>
      </c>
      <c r="R6568" s="27">
        <f>IF(H6568=1,E6568,"")</f>
        <v/>
      </c>
      <c r="S6568" s="27">
        <f>IF(AND(H6568=1,J6568&lt;&gt;""),E6568-J6568,"")</f>
        <v/>
      </c>
      <c r="T6568">
        <f>IF(G6568="","",MONTH(G6568))</f>
        <v/>
      </c>
    </row>
    <row r="6569">
      <c r="A6569" s="24" t="n">
        <v>2020</v>
      </c>
      <c r="B6569" s="24" t="n">
        <v>9</v>
      </c>
      <c r="C6569" s="24" t="n">
        <v>30</v>
      </c>
      <c r="D6569" s="24" t="n">
        <v>16</v>
      </c>
      <c r="E6569" s="24" t="n">
        <v>18.87</v>
      </c>
      <c r="F6569" s="25">
        <f>IF($E6569="","",DATE(IF($A6569="",nominal_year,$A6569),$B6569,$C6569)+($D6569-IF(LEFT(hour_conv,1)="1",1,0))/24)</f>
        <v/>
      </c>
      <c r="G6569" s="26">
        <f>IF(F6569="","",INT(F6569))</f>
        <v/>
      </c>
      <c r="H6569">
        <f>IF(G6569="","",IF(AND(MONTH(G6569)*100+DAY(G6569)&gt;=season_lo,MONTH(G6569)*100+DAY(G6569)&lt;=season_hi),1,0))</f>
        <v/>
      </c>
      <c r="I6569">
        <f>IF(G6569="","",G6569-first_day+1)</f>
        <v/>
      </c>
      <c r="J6569" s="27">
        <f>IF(I6569="","",INDEX(Daily!$J$2:$J$421,I6569))</f>
        <v/>
      </c>
      <c r="K6569" s="27">
        <f>IF(J6569="","",J6569+cat_offset)</f>
        <v/>
      </c>
      <c r="L6569" s="27">
        <f>IF(J6569="","",MAX(0,E6569-J6569)^2)</f>
        <v/>
      </c>
      <c r="M6569" s="27">
        <f>IF(J6569="","",MAX(0,E6569-(J6569+twcdh_off))^2)</f>
        <v/>
      </c>
      <c r="N6569" s="27">
        <f>IF(E6569="","",MAX(0,E6569-swcdh_thr)^2)</f>
        <v/>
      </c>
      <c r="O6569">
        <f>IF(K6569="","",ROUND(E6569-K6569,0))</f>
        <v/>
      </c>
      <c r="P6569">
        <f>IF(O6569="","",IF(O6569&gt;=1,O6569,0))</f>
        <v/>
      </c>
      <c r="Q6569" s="27">
        <f>IF(E6569="","",MAX(0,E6569-22))</f>
        <v/>
      </c>
      <c r="R6569" s="27">
        <f>IF(H6569=1,E6569,"")</f>
        <v/>
      </c>
      <c r="S6569" s="27">
        <f>IF(AND(H6569=1,J6569&lt;&gt;""),E6569-J6569,"")</f>
        <v/>
      </c>
      <c r="T6569">
        <f>IF(G6569="","",MONTH(G6569))</f>
        <v/>
      </c>
    </row>
    <row r="6570">
      <c r="A6570" s="24" t="n">
        <v>2020</v>
      </c>
      <c r="B6570" s="24" t="n">
        <v>9</v>
      </c>
      <c r="C6570" s="24" t="n">
        <v>30</v>
      </c>
      <c r="D6570" s="24" t="n">
        <v>17</v>
      </c>
      <c r="E6570" s="24" t="n">
        <v>18.69</v>
      </c>
      <c r="F6570" s="25">
        <f>IF($E6570="","",DATE(IF($A6570="",nominal_year,$A6570),$B6570,$C6570)+($D6570-IF(LEFT(hour_conv,1)="1",1,0))/24)</f>
        <v/>
      </c>
      <c r="G6570" s="26">
        <f>IF(F6570="","",INT(F6570))</f>
        <v/>
      </c>
      <c r="H6570">
        <f>IF(G6570="","",IF(AND(MONTH(G6570)*100+DAY(G6570)&gt;=season_lo,MONTH(G6570)*100+DAY(G6570)&lt;=season_hi),1,0))</f>
        <v/>
      </c>
      <c r="I6570">
        <f>IF(G6570="","",G6570-first_day+1)</f>
        <v/>
      </c>
      <c r="J6570" s="27">
        <f>IF(I6570="","",INDEX(Daily!$J$2:$J$421,I6570))</f>
        <v/>
      </c>
      <c r="K6570" s="27">
        <f>IF(J6570="","",J6570+cat_offset)</f>
        <v/>
      </c>
      <c r="L6570" s="27">
        <f>IF(J6570="","",MAX(0,E6570-J6570)^2)</f>
        <v/>
      </c>
      <c r="M6570" s="27">
        <f>IF(J6570="","",MAX(0,E6570-(J6570+twcdh_off))^2)</f>
        <v/>
      </c>
      <c r="N6570" s="27">
        <f>IF(E6570="","",MAX(0,E6570-swcdh_thr)^2)</f>
        <v/>
      </c>
      <c r="O6570">
        <f>IF(K6570="","",ROUND(E6570-K6570,0))</f>
        <v/>
      </c>
      <c r="P6570">
        <f>IF(O6570="","",IF(O6570&gt;=1,O6570,0))</f>
        <v/>
      </c>
      <c r="Q6570" s="27">
        <f>IF(E6570="","",MAX(0,E6570-22))</f>
        <v/>
      </c>
      <c r="R6570" s="27">
        <f>IF(H6570=1,E6570,"")</f>
        <v/>
      </c>
      <c r="S6570" s="27">
        <f>IF(AND(H6570=1,J6570&lt;&gt;""),E6570-J6570,"")</f>
        <v/>
      </c>
      <c r="T6570">
        <f>IF(G6570="","",MONTH(G6570))</f>
        <v/>
      </c>
    </row>
    <row r="6571">
      <c r="A6571" s="24" t="n">
        <v>2020</v>
      </c>
      <c r="B6571" s="24" t="n">
        <v>9</v>
      </c>
      <c r="C6571" s="24" t="n">
        <v>30</v>
      </c>
      <c r="D6571" s="24" t="n">
        <v>18</v>
      </c>
      <c r="E6571" s="24" t="n">
        <v>18.4</v>
      </c>
      <c r="F6571" s="25">
        <f>IF($E6571="","",DATE(IF($A6571="",nominal_year,$A6571),$B6571,$C6571)+($D6571-IF(LEFT(hour_conv,1)="1",1,0))/24)</f>
        <v/>
      </c>
      <c r="G6571" s="26">
        <f>IF(F6571="","",INT(F6571))</f>
        <v/>
      </c>
      <c r="H6571">
        <f>IF(G6571="","",IF(AND(MONTH(G6571)*100+DAY(G6571)&gt;=season_lo,MONTH(G6571)*100+DAY(G6571)&lt;=season_hi),1,0))</f>
        <v/>
      </c>
      <c r="I6571">
        <f>IF(G6571="","",G6571-first_day+1)</f>
        <v/>
      </c>
      <c r="J6571" s="27">
        <f>IF(I6571="","",INDEX(Daily!$J$2:$J$421,I6571))</f>
        <v/>
      </c>
      <c r="K6571" s="27">
        <f>IF(J6571="","",J6571+cat_offset)</f>
        <v/>
      </c>
      <c r="L6571" s="27">
        <f>IF(J6571="","",MAX(0,E6571-J6571)^2)</f>
        <v/>
      </c>
      <c r="M6571" s="27">
        <f>IF(J6571="","",MAX(0,E6571-(J6571+twcdh_off))^2)</f>
        <v/>
      </c>
      <c r="N6571" s="27">
        <f>IF(E6571="","",MAX(0,E6571-swcdh_thr)^2)</f>
        <v/>
      </c>
      <c r="O6571">
        <f>IF(K6571="","",ROUND(E6571-K6571,0))</f>
        <v/>
      </c>
      <c r="P6571">
        <f>IF(O6571="","",IF(O6571&gt;=1,O6571,0))</f>
        <v/>
      </c>
      <c r="Q6571" s="27">
        <f>IF(E6571="","",MAX(0,E6571-22))</f>
        <v/>
      </c>
      <c r="R6571" s="27">
        <f>IF(H6571=1,E6571,"")</f>
        <v/>
      </c>
      <c r="S6571" s="27">
        <f>IF(AND(H6571=1,J6571&lt;&gt;""),E6571-J6571,"")</f>
        <v/>
      </c>
      <c r="T6571">
        <f>IF(G6571="","",MONTH(G6571))</f>
        <v/>
      </c>
    </row>
    <row r="6572">
      <c r="A6572" s="24" t="n">
        <v>2020</v>
      </c>
      <c r="B6572" s="24" t="n">
        <v>9</v>
      </c>
      <c r="C6572" s="24" t="n">
        <v>30</v>
      </c>
      <c r="D6572" s="24" t="n">
        <v>19</v>
      </c>
      <c r="E6572" s="24" t="n">
        <v>17.65</v>
      </c>
      <c r="F6572" s="25">
        <f>IF($E6572="","",DATE(IF($A6572="",nominal_year,$A6572),$B6572,$C6572)+($D6572-IF(LEFT(hour_conv,1)="1",1,0))/24)</f>
        <v/>
      </c>
      <c r="G6572" s="26">
        <f>IF(F6572="","",INT(F6572))</f>
        <v/>
      </c>
      <c r="H6572">
        <f>IF(G6572="","",IF(AND(MONTH(G6572)*100+DAY(G6572)&gt;=season_lo,MONTH(G6572)*100+DAY(G6572)&lt;=season_hi),1,0))</f>
        <v/>
      </c>
      <c r="I6572">
        <f>IF(G6572="","",G6572-first_day+1)</f>
        <v/>
      </c>
      <c r="J6572" s="27">
        <f>IF(I6572="","",INDEX(Daily!$J$2:$J$421,I6572))</f>
        <v/>
      </c>
      <c r="K6572" s="27">
        <f>IF(J6572="","",J6572+cat_offset)</f>
        <v/>
      </c>
      <c r="L6572" s="27">
        <f>IF(J6572="","",MAX(0,E6572-J6572)^2)</f>
        <v/>
      </c>
      <c r="M6572" s="27">
        <f>IF(J6572="","",MAX(0,E6572-(J6572+twcdh_off))^2)</f>
        <v/>
      </c>
      <c r="N6572" s="27">
        <f>IF(E6572="","",MAX(0,E6572-swcdh_thr)^2)</f>
        <v/>
      </c>
      <c r="O6572">
        <f>IF(K6572="","",ROUND(E6572-K6572,0))</f>
        <v/>
      </c>
      <c r="P6572">
        <f>IF(O6572="","",IF(O6572&gt;=1,O6572,0))</f>
        <v/>
      </c>
      <c r="Q6572" s="27">
        <f>IF(E6572="","",MAX(0,E6572-22))</f>
        <v/>
      </c>
      <c r="R6572" s="27">
        <f>IF(H6572=1,E6572,"")</f>
        <v/>
      </c>
      <c r="S6572" s="27">
        <f>IF(AND(H6572=1,J6572&lt;&gt;""),E6572-J6572,"")</f>
        <v/>
      </c>
      <c r="T6572">
        <f>IF(G6572="","",MONTH(G6572))</f>
        <v/>
      </c>
    </row>
    <row r="6573">
      <c r="A6573" s="24" t="n">
        <v>2020</v>
      </c>
      <c r="B6573" s="24" t="n">
        <v>9</v>
      </c>
      <c r="C6573" s="24" t="n">
        <v>30</v>
      </c>
      <c r="D6573" s="24" t="n">
        <v>20</v>
      </c>
      <c r="E6573" s="24" t="n">
        <v>17.02</v>
      </c>
      <c r="F6573" s="25">
        <f>IF($E6573="","",DATE(IF($A6573="",nominal_year,$A6573),$B6573,$C6573)+($D6573-IF(LEFT(hour_conv,1)="1",1,0))/24)</f>
        <v/>
      </c>
      <c r="G6573" s="26">
        <f>IF(F6573="","",INT(F6573))</f>
        <v/>
      </c>
      <c r="H6573">
        <f>IF(G6573="","",IF(AND(MONTH(G6573)*100+DAY(G6573)&gt;=season_lo,MONTH(G6573)*100+DAY(G6573)&lt;=season_hi),1,0))</f>
        <v/>
      </c>
      <c r="I6573">
        <f>IF(G6573="","",G6573-first_day+1)</f>
        <v/>
      </c>
      <c r="J6573" s="27">
        <f>IF(I6573="","",INDEX(Daily!$J$2:$J$421,I6573))</f>
        <v/>
      </c>
      <c r="K6573" s="27">
        <f>IF(J6573="","",J6573+cat_offset)</f>
        <v/>
      </c>
      <c r="L6573" s="27">
        <f>IF(J6573="","",MAX(0,E6573-J6573)^2)</f>
        <v/>
      </c>
      <c r="M6573" s="27">
        <f>IF(J6573="","",MAX(0,E6573-(J6573+twcdh_off))^2)</f>
        <v/>
      </c>
      <c r="N6573" s="27">
        <f>IF(E6573="","",MAX(0,E6573-swcdh_thr)^2)</f>
        <v/>
      </c>
      <c r="O6573">
        <f>IF(K6573="","",ROUND(E6573-K6573,0))</f>
        <v/>
      </c>
      <c r="P6573">
        <f>IF(O6573="","",IF(O6573&gt;=1,O6573,0))</f>
        <v/>
      </c>
      <c r="Q6573" s="27">
        <f>IF(E6573="","",MAX(0,E6573-22))</f>
        <v/>
      </c>
      <c r="R6573" s="27">
        <f>IF(H6573=1,E6573,"")</f>
        <v/>
      </c>
      <c r="S6573" s="27">
        <f>IF(AND(H6573=1,J6573&lt;&gt;""),E6573-J6573,"")</f>
        <v/>
      </c>
      <c r="T6573">
        <f>IF(G6573="","",MONTH(G6573))</f>
        <v/>
      </c>
    </row>
    <row r="6574">
      <c r="A6574" s="24" t="n">
        <v>2020</v>
      </c>
      <c r="B6574" s="24" t="n">
        <v>9</v>
      </c>
      <c r="C6574" s="24" t="n">
        <v>30</v>
      </c>
      <c r="D6574" s="24" t="n">
        <v>21</v>
      </c>
      <c r="E6574" s="24" t="n">
        <v>16.32</v>
      </c>
      <c r="F6574" s="25">
        <f>IF($E6574="","",DATE(IF($A6574="",nominal_year,$A6574),$B6574,$C6574)+($D6574-IF(LEFT(hour_conv,1)="1",1,0))/24)</f>
        <v/>
      </c>
      <c r="G6574" s="26">
        <f>IF(F6574="","",INT(F6574))</f>
        <v/>
      </c>
      <c r="H6574">
        <f>IF(G6574="","",IF(AND(MONTH(G6574)*100+DAY(G6574)&gt;=season_lo,MONTH(G6574)*100+DAY(G6574)&lt;=season_hi),1,0))</f>
        <v/>
      </c>
      <c r="I6574">
        <f>IF(G6574="","",G6574-first_day+1)</f>
        <v/>
      </c>
      <c r="J6574" s="27">
        <f>IF(I6574="","",INDEX(Daily!$J$2:$J$421,I6574))</f>
        <v/>
      </c>
      <c r="K6574" s="27">
        <f>IF(J6574="","",J6574+cat_offset)</f>
        <v/>
      </c>
      <c r="L6574" s="27">
        <f>IF(J6574="","",MAX(0,E6574-J6574)^2)</f>
        <v/>
      </c>
      <c r="M6574" s="27">
        <f>IF(J6574="","",MAX(0,E6574-(J6574+twcdh_off))^2)</f>
        <v/>
      </c>
      <c r="N6574" s="27">
        <f>IF(E6574="","",MAX(0,E6574-swcdh_thr)^2)</f>
        <v/>
      </c>
      <c r="O6574">
        <f>IF(K6574="","",ROUND(E6574-K6574,0))</f>
        <v/>
      </c>
      <c r="P6574">
        <f>IF(O6574="","",IF(O6574&gt;=1,O6574,0))</f>
        <v/>
      </c>
      <c r="Q6574" s="27">
        <f>IF(E6574="","",MAX(0,E6574-22))</f>
        <v/>
      </c>
      <c r="R6574" s="27">
        <f>IF(H6574=1,E6574,"")</f>
        <v/>
      </c>
      <c r="S6574" s="27">
        <f>IF(AND(H6574=1,J6574&lt;&gt;""),E6574-J6574,"")</f>
        <v/>
      </c>
      <c r="T6574">
        <f>IF(G6574="","",MONTH(G6574))</f>
        <v/>
      </c>
    </row>
    <row r="6575">
      <c r="A6575" s="24" t="n">
        <v>2020</v>
      </c>
      <c r="B6575" s="24" t="n">
        <v>9</v>
      </c>
      <c r="C6575" s="24" t="n">
        <v>30</v>
      </c>
      <c r="D6575" s="24" t="n">
        <v>22</v>
      </c>
      <c r="E6575" s="24" t="n">
        <v>15.21</v>
      </c>
      <c r="F6575" s="25">
        <f>IF($E6575="","",DATE(IF($A6575="",nominal_year,$A6575),$B6575,$C6575)+($D6575-IF(LEFT(hour_conv,1)="1",1,0))/24)</f>
        <v/>
      </c>
      <c r="G6575" s="26">
        <f>IF(F6575="","",INT(F6575))</f>
        <v/>
      </c>
      <c r="H6575">
        <f>IF(G6575="","",IF(AND(MONTH(G6575)*100+DAY(G6575)&gt;=season_lo,MONTH(G6575)*100+DAY(G6575)&lt;=season_hi),1,0))</f>
        <v/>
      </c>
      <c r="I6575">
        <f>IF(G6575="","",G6575-first_day+1)</f>
        <v/>
      </c>
      <c r="J6575" s="27">
        <f>IF(I6575="","",INDEX(Daily!$J$2:$J$421,I6575))</f>
        <v/>
      </c>
      <c r="K6575" s="27">
        <f>IF(J6575="","",J6575+cat_offset)</f>
        <v/>
      </c>
      <c r="L6575" s="27">
        <f>IF(J6575="","",MAX(0,E6575-J6575)^2)</f>
        <v/>
      </c>
      <c r="M6575" s="27">
        <f>IF(J6575="","",MAX(0,E6575-(J6575+twcdh_off))^2)</f>
        <v/>
      </c>
      <c r="N6575" s="27">
        <f>IF(E6575="","",MAX(0,E6575-swcdh_thr)^2)</f>
        <v/>
      </c>
      <c r="O6575">
        <f>IF(K6575="","",ROUND(E6575-K6575,0))</f>
        <v/>
      </c>
      <c r="P6575">
        <f>IF(O6575="","",IF(O6575&gt;=1,O6575,0))</f>
        <v/>
      </c>
      <c r="Q6575" s="27">
        <f>IF(E6575="","",MAX(0,E6575-22))</f>
        <v/>
      </c>
      <c r="R6575" s="27">
        <f>IF(H6575=1,E6575,"")</f>
        <v/>
      </c>
      <c r="S6575" s="27">
        <f>IF(AND(H6575=1,J6575&lt;&gt;""),E6575-J6575,"")</f>
        <v/>
      </c>
      <c r="T6575">
        <f>IF(G6575="","",MONTH(G6575))</f>
        <v/>
      </c>
    </row>
    <row r="6576">
      <c r="A6576" s="24" t="n">
        <v>2020</v>
      </c>
      <c r="B6576" s="24" t="n">
        <v>9</v>
      </c>
      <c r="C6576" s="24" t="n">
        <v>30</v>
      </c>
      <c r="D6576" s="24" t="n">
        <v>23</v>
      </c>
      <c r="E6576" s="24" t="n">
        <v>14.7</v>
      </c>
      <c r="F6576" s="25">
        <f>IF($E6576="","",DATE(IF($A6576="",nominal_year,$A6576),$B6576,$C6576)+($D6576-IF(LEFT(hour_conv,1)="1",1,0))/24)</f>
        <v/>
      </c>
      <c r="G6576" s="26">
        <f>IF(F6576="","",INT(F6576))</f>
        <v/>
      </c>
      <c r="H6576">
        <f>IF(G6576="","",IF(AND(MONTH(G6576)*100+DAY(G6576)&gt;=season_lo,MONTH(G6576)*100+DAY(G6576)&lt;=season_hi),1,0))</f>
        <v/>
      </c>
      <c r="I6576">
        <f>IF(G6576="","",G6576-first_day+1)</f>
        <v/>
      </c>
      <c r="J6576" s="27">
        <f>IF(I6576="","",INDEX(Daily!$J$2:$J$421,I6576))</f>
        <v/>
      </c>
      <c r="K6576" s="27">
        <f>IF(J6576="","",J6576+cat_offset)</f>
        <v/>
      </c>
      <c r="L6576" s="27">
        <f>IF(J6576="","",MAX(0,E6576-J6576)^2)</f>
        <v/>
      </c>
      <c r="M6576" s="27">
        <f>IF(J6576="","",MAX(0,E6576-(J6576+twcdh_off))^2)</f>
        <v/>
      </c>
      <c r="N6576" s="27">
        <f>IF(E6576="","",MAX(0,E6576-swcdh_thr)^2)</f>
        <v/>
      </c>
      <c r="O6576">
        <f>IF(K6576="","",ROUND(E6576-K6576,0))</f>
        <v/>
      </c>
      <c r="P6576">
        <f>IF(O6576="","",IF(O6576&gt;=1,O6576,0))</f>
        <v/>
      </c>
      <c r="Q6576" s="27">
        <f>IF(E6576="","",MAX(0,E6576-22))</f>
        <v/>
      </c>
      <c r="R6576" s="27">
        <f>IF(H6576=1,E6576,"")</f>
        <v/>
      </c>
      <c r="S6576" s="27">
        <f>IF(AND(H6576=1,J6576&lt;&gt;""),E6576-J6576,"")</f>
        <v/>
      </c>
      <c r="T6576">
        <f>IF(G6576="","",MONTH(G6576))</f>
        <v/>
      </c>
    </row>
    <row r="6577">
      <c r="A6577" s="24" t="n">
        <v>2020</v>
      </c>
      <c r="B6577" s="24" t="n">
        <v>9</v>
      </c>
      <c r="C6577" s="24" t="n">
        <v>30</v>
      </c>
      <c r="D6577" s="24" t="n">
        <v>24</v>
      </c>
      <c r="E6577" s="24" t="n">
        <v>13.52</v>
      </c>
      <c r="F6577" s="25">
        <f>IF($E6577="","",DATE(IF($A6577="",nominal_year,$A6577),$B6577,$C6577)+($D6577-IF(LEFT(hour_conv,1)="1",1,0))/24)</f>
        <v/>
      </c>
      <c r="G6577" s="26">
        <f>IF(F6577="","",INT(F6577))</f>
        <v/>
      </c>
      <c r="H6577">
        <f>IF(G6577="","",IF(AND(MONTH(G6577)*100+DAY(G6577)&gt;=season_lo,MONTH(G6577)*100+DAY(G6577)&lt;=season_hi),1,0))</f>
        <v/>
      </c>
      <c r="I6577">
        <f>IF(G6577="","",G6577-first_day+1)</f>
        <v/>
      </c>
      <c r="J6577" s="27">
        <f>IF(I6577="","",INDEX(Daily!$J$2:$J$421,I6577))</f>
        <v/>
      </c>
      <c r="K6577" s="27">
        <f>IF(J6577="","",J6577+cat_offset)</f>
        <v/>
      </c>
      <c r="L6577" s="27">
        <f>IF(J6577="","",MAX(0,E6577-J6577)^2)</f>
        <v/>
      </c>
      <c r="M6577" s="27">
        <f>IF(J6577="","",MAX(0,E6577-(J6577+twcdh_off))^2)</f>
        <v/>
      </c>
      <c r="N6577" s="27">
        <f>IF(E6577="","",MAX(0,E6577-swcdh_thr)^2)</f>
        <v/>
      </c>
      <c r="O6577">
        <f>IF(K6577="","",ROUND(E6577-K6577,0))</f>
        <v/>
      </c>
      <c r="P6577">
        <f>IF(O6577="","",IF(O6577&gt;=1,O6577,0))</f>
        <v/>
      </c>
      <c r="Q6577" s="27">
        <f>IF(E6577="","",MAX(0,E6577-22))</f>
        <v/>
      </c>
      <c r="R6577" s="27">
        <f>IF(H6577=1,E6577,"")</f>
        <v/>
      </c>
      <c r="S6577" s="27">
        <f>IF(AND(H6577=1,J6577&lt;&gt;""),E6577-J6577,"")</f>
        <v/>
      </c>
      <c r="T6577">
        <f>IF(G6577="","",MONTH(G6577))</f>
        <v/>
      </c>
    </row>
    <row r="6578">
      <c r="A6578" s="24" t="n">
        <v>2020</v>
      </c>
      <c r="B6578" s="24" t="n">
        <v>10</v>
      </c>
      <c r="C6578" s="24" t="n">
        <v>1</v>
      </c>
      <c r="D6578" s="24" t="n">
        <v>1</v>
      </c>
      <c r="E6578" s="24" t="n">
        <v>13.94</v>
      </c>
      <c r="F6578" s="25">
        <f>IF($E6578="","",DATE(IF($A6578="",nominal_year,$A6578),$B6578,$C6578)+($D6578-IF(LEFT(hour_conv,1)="1",1,0))/24)</f>
        <v/>
      </c>
      <c r="G6578" s="26">
        <f>IF(F6578="","",INT(F6578))</f>
        <v/>
      </c>
      <c r="H6578">
        <f>IF(G6578="","",IF(AND(MONTH(G6578)*100+DAY(G6578)&gt;=season_lo,MONTH(G6578)*100+DAY(G6578)&lt;=season_hi),1,0))</f>
        <v/>
      </c>
      <c r="I6578">
        <f>IF(G6578="","",G6578-first_day+1)</f>
        <v/>
      </c>
      <c r="J6578" s="27">
        <f>IF(I6578="","",INDEX(Daily!$J$2:$J$421,I6578))</f>
        <v/>
      </c>
      <c r="K6578" s="27">
        <f>IF(J6578="","",J6578+cat_offset)</f>
        <v/>
      </c>
      <c r="L6578" s="27">
        <f>IF(J6578="","",MAX(0,E6578-J6578)^2)</f>
        <v/>
      </c>
      <c r="M6578" s="27">
        <f>IF(J6578="","",MAX(0,E6578-(J6578+twcdh_off))^2)</f>
        <v/>
      </c>
      <c r="N6578" s="27">
        <f>IF(E6578="","",MAX(0,E6578-swcdh_thr)^2)</f>
        <v/>
      </c>
      <c r="O6578">
        <f>IF(K6578="","",ROUND(E6578-K6578,0))</f>
        <v/>
      </c>
      <c r="P6578">
        <f>IF(O6578="","",IF(O6578&gt;=1,O6578,0))</f>
        <v/>
      </c>
      <c r="Q6578" s="27">
        <f>IF(E6578="","",MAX(0,E6578-22))</f>
        <v/>
      </c>
      <c r="R6578" s="27">
        <f>IF(H6578=1,E6578,"")</f>
        <v/>
      </c>
      <c r="S6578" s="27">
        <f>IF(AND(H6578=1,J6578&lt;&gt;""),E6578-J6578,"")</f>
        <v/>
      </c>
      <c r="T6578">
        <f>IF(G6578="","",MONTH(G6578))</f>
        <v/>
      </c>
    </row>
    <row r="6579">
      <c r="A6579" s="24" t="n">
        <v>2020</v>
      </c>
      <c r="B6579" s="24" t="n">
        <v>10</v>
      </c>
      <c r="C6579" s="24" t="n">
        <v>1</v>
      </c>
      <c r="D6579" s="24" t="n">
        <v>2</v>
      </c>
      <c r="E6579" s="24" t="n">
        <v>13.93</v>
      </c>
      <c r="F6579" s="25">
        <f>IF($E6579="","",DATE(IF($A6579="",nominal_year,$A6579),$B6579,$C6579)+($D6579-IF(LEFT(hour_conv,1)="1",1,0))/24)</f>
        <v/>
      </c>
      <c r="G6579" s="26">
        <f>IF(F6579="","",INT(F6579))</f>
        <v/>
      </c>
      <c r="H6579">
        <f>IF(G6579="","",IF(AND(MONTH(G6579)*100+DAY(G6579)&gt;=season_lo,MONTH(G6579)*100+DAY(G6579)&lt;=season_hi),1,0))</f>
        <v/>
      </c>
      <c r="I6579">
        <f>IF(G6579="","",G6579-first_day+1)</f>
        <v/>
      </c>
      <c r="J6579" s="27">
        <f>IF(I6579="","",INDEX(Daily!$J$2:$J$421,I6579))</f>
        <v/>
      </c>
      <c r="K6579" s="27">
        <f>IF(J6579="","",J6579+cat_offset)</f>
        <v/>
      </c>
      <c r="L6579" s="27">
        <f>IF(J6579="","",MAX(0,E6579-J6579)^2)</f>
        <v/>
      </c>
      <c r="M6579" s="27">
        <f>IF(J6579="","",MAX(0,E6579-(J6579+twcdh_off))^2)</f>
        <v/>
      </c>
      <c r="N6579" s="27">
        <f>IF(E6579="","",MAX(0,E6579-swcdh_thr)^2)</f>
        <v/>
      </c>
      <c r="O6579">
        <f>IF(K6579="","",ROUND(E6579-K6579,0))</f>
        <v/>
      </c>
      <c r="P6579">
        <f>IF(O6579="","",IF(O6579&gt;=1,O6579,0))</f>
        <v/>
      </c>
      <c r="Q6579" s="27">
        <f>IF(E6579="","",MAX(0,E6579-22))</f>
        <v/>
      </c>
      <c r="R6579" s="27">
        <f>IF(H6579=1,E6579,"")</f>
        <v/>
      </c>
      <c r="S6579" s="27">
        <f>IF(AND(H6579=1,J6579&lt;&gt;""),E6579-J6579,"")</f>
        <v/>
      </c>
      <c r="T6579">
        <f>IF(G6579="","",MONTH(G6579))</f>
        <v/>
      </c>
    </row>
    <row r="6580">
      <c r="A6580" s="24" t="n">
        <v>2020</v>
      </c>
      <c r="B6580" s="24" t="n">
        <v>10</v>
      </c>
      <c r="C6580" s="24" t="n">
        <v>1</v>
      </c>
      <c r="D6580" s="24" t="n">
        <v>3</v>
      </c>
      <c r="E6580" s="24" t="n">
        <v>13.11</v>
      </c>
      <c r="F6580" s="25">
        <f>IF($E6580="","",DATE(IF($A6580="",nominal_year,$A6580),$B6580,$C6580)+($D6580-IF(LEFT(hour_conv,1)="1",1,0))/24)</f>
        <v/>
      </c>
      <c r="G6580" s="26">
        <f>IF(F6580="","",INT(F6580))</f>
        <v/>
      </c>
      <c r="H6580">
        <f>IF(G6580="","",IF(AND(MONTH(G6580)*100+DAY(G6580)&gt;=season_lo,MONTH(G6580)*100+DAY(G6580)&lt;=season_hi),1,0))</f>
        <v/>
      </c>
      <c r="I6580">
        <f>IF(G6580="","",G6580-first_day+1)</f>
        <v/>
      </c>
      <c r="J6580" s="27">
        <f>IF(I6580="","",INDEX(Daily!$J$2:$J$421,I6580))</f>
        <v/>
      </c>
      <c r="K6580" s="27">
        <f>IF(J6580="","",J6580+cat_offset)</f>
        <v/>
      </c>
      <c r="L6580" s="27">
        <f>IF(J6580="","",MAX(0,E6580-J6580)^2)</f>
        <v/>
      </c>
      <c r="M6580" s="27">
        <f>IF(J6580="","",MAX(0,E6580-(J6580+twcdh_off))^2)</f>
        <v/>
      </c>
      <c r="N6580" s="27">
        <f>IF(E6580="","",MAX(0,E6580-swcdh_thr)^2)</f>
        <v/>
      </c>
      <c r="O6580">
        <f>IF(K6580="","",ROUND(E6580-K6580,0))</f>
        <v/>
      </c>
      <c r="P6580">
        <f>IF(O6580="","",IF(O6580&gt;=1,O6580,0))</f>
        <v/>
      </c>
      <c r="Q6580" s="27">
        <f>IF(E6580="","",MAX(0,E6580-22))</f>
        <v/>
      </c>
      <c r="R6580" s="27">
        <f>IF(H6580=1,E6580,"")</f>
        <v/>
      </c>
      <c r="S6580" s="27">
        <f>IF(AND(H6580=1,J6580&lt;&gt;""),E6580-J6580,"")</f>
        <v/>
      </c>
      <c r="T6580">
        <f>IF(G6580="","",MONTH(G6580))</f>
        <v/>
      </c>
    </row>
    <row r="6581">
      <c r="A6581" s="24" t="n">
        <v>2020</v>
      </c>
      <c r="B6581" s="24" t="n">
        <v>10</v>
      </c>
      <c r="C6581" s="24" t="n">
        <v>1</v>
      </c>
      <c r="D6581" s="24" t="n">
        <v>4</v>
      </c>
      <c r="E6581" s="24" t="n">
        <v>12.92</v>
      </c>
      <c r="F6581" s="25">
        <f>IF($E6581="","",DATE(IF($A6581="",nominal_year,$A6581),$B6581,$C6581)+($D6581-IF(LEFT(hour_conv,1)="1",1,0))/24)</f>
        <v/>
      </c>
      <c r="G6581" s="26">
        <f>IF(F6581="","",INT(F6581))</f>
        <v/>
      </c>
      <c r="H6581">
        <f>IF(G6581="","",IF(AND(MONTH(G6581)*100+DAY(G6581)&gt;=season_lo,MONTH(G6581)*100+DAY(G6581)&lt;=season_hi),1,0))</f>
        <v/>
      </c>
      <c r="I6581">
        <f>IF(G6581="","",G6581-first_day+1)</f>
        <v/>
      </c>
      <c r="J6581" s="27">
        <f>IF(I6581="","",INDEX(Daily!$J$2:$J$421,I6581))</f>
        <v/>
      </c>
      <c r="K6581" s="27">
        <f>IF(J6581="","",J6581+cat_offset)</f>
        <v/>
      </c>
      <c r="L6581" s="27">
        <f>IF(J6581="","",MAX(0,E6581-J6581)^2)</f>
        <v/>
      </c>
      <c r="M6581" s="27">
        <f>IF(J6581="","",MAX(0,E6581-(J6581+twcdh_off))^2)</f>
        <v/>
      </c>
      <c r="N6581" s="27">
        <f>IF(E6581="","",MAX(0,E6581-swcdh_thr)^2)</f>
        <v/>
      </c>
      <c r="O6581">
        <f>IF(K6581="","",ROUND(E6581-K6581,0))</f>
        <v/>
      </c>
      <c r="P6581">
        <f>IF(O6581="","",IF(O6581&gt;=1,O6581,0))</f>
        <v/>
      </c>
      <c r="Q6581" s="27">
        <f>IF(E6581="","",MAX(0,E6581-22))</f>
        <v/>
      </c>
      <c r="R6581" s="27">
        <f>IF(H6581=1,E6581,"")</f>
        <v/>
      </c>
      <c r="S6581" s="27">
        <f>IF(AND(H6581=1,J6581&lt;&gt;""),E6581-J6581,"")</f>
        <v/>
      </c>
      <c r="T6581">
        <f>IF(G6581="","",MONTH(G6581))</f>
        <v/>
      </c>
    </row>
    <row r="6582">
      <c r="A6582" s="24" t="n">
        <v>2020</v>
      </c>
      <c r="B6582" s="24" t="n">
        <v>10</v>
      </c>
      <c r="C6582" s="24" t="n">
        <v>1</v>
      </c>
      <c r="D6582" s="24" t="n">
        <v>5</v>
      </c>
      <c r="E6582" s="24" t="n">
        <v>12.97</v>
      </c>
      <c r="F6582" s="25">
        <f>IF($E6582="","",DATE(IF($A6582="",nominal_year,$A6582),$B6582,$C6582)+($D6582-IF(LEFT(hour_conv,1)="1",1,0))/24)</f>
        <v/>
      </c>
      <c r="G6582" s="26">
        <f>IF(F6582="","",INT(F6582))</f>
        <v/>
      </c>
      <c r="H6582">
        <f>IF(G6582="","",IF(AND(MONTH(G6582)*100+DAY(G6582)&gt;=season_lo,MONTH(G6582)*100+DAY(G6582)&lt;=season_hi),1,0))</f>
        <v/>
      </c>
      <c r="I6582">
        <f>IF(G6582="","",G6582-first_day+1)</f>
        <v/>
      </c>
      <c r="J6582" s="27">
        <f>IF(I6582="","",INDEX(Daily!$J$2:$J$421,I6582))</f>
        <v/>
      </c>
      <c r="K6582" s="27">
        <f>IF(J6582="","",J6582+cat_offset)</f>
        <v/>
      </c>
      <c r="L6582" s="27">
        <f>IF(J6582="","",MAX(0,E6582-J6582)^2)</f>
        <v/>
      </c>
      <c r="M6582" s="27">
        <f>IF(J6582="","",MAX(0,E6582-(J6582+twcdh_off))^2)</f>
        <v/>
      </c>
      <c r="N6582" s="27">
        <f>IF(E6582="","",MAX(0,E6582-swcdh_thr)^2)</f>
        <v/>
      </c>
      <c r="O6582">
        <f>IF(K6582="","",ROUND(E6582-K6582,0))</f>
        <v/>
      </c>
      <c r="P6582">
        <f>IF(O6582="","",IF(O6582&gt;=1,O6582,0))</f>
        <v/>
      </c>
      <c r="Q6582" s="27">
        <f>IF(E6582="","",MAX(0,E6582-22))</f>
        <v/>
      </c>
      <c r="R6582" s="27">
        <f>IF(H6582=1,E6582,"")</f>
        <v/>
      </c>
      <c r="S6582" s="27">
        <f>IF(AND(H6582=1,J6582&lt;&gt;""),E6582-J6582,"")</f>
        <v/>
      </c>
      <c r="T6582">
        <f>IF(G6582="","",MONTH(G6582))</f>
        <v/>
      </c>
    </row>
    <row r="6583">
      <c r="A6583" s="24" t="n">
        <v>2020</v>
      </c>
      <c r="B6583" s="24" t="n">
        <v>10</v>
      </c>
      <c r="C6583" s="24" t="n">
        <v>1</v>
      </c>
      <c r="D6583" s="24" t="n">
        <v>6</v>
      </c>
      <c r="E6583" s="24" t="n">
        <v>13.37</v>
      </c>
      <c r="F6583" s="25">
        <f>IF($E6583="","",DATE(IF($A6583="",nominal_year,$A6583),$B6583,$C6583)+($D6583-IF(LEFT(hour_conv,1)="1",1,0))/24)</f>
        <v/>
      </c>
      <c r="G6583" s="26">
        <f>IF(F6583="","",INT(F6583))</f>
        <v/>
      </c>
      <c r="H6583">
        <f>IF(G6583="","",IF(AND(MONTH(G6583)*100+DAY(G6583)&gt;=season_lo,MONTH(G6583)*100+DAY(G6583)&lt;=season_hi),1,0))</f>
        <v/>
      </c>
      <c r="I6583">
        <f>IF(G6583="","",G6583-first_day+1)</f>
        <v/>
      </c>
      <c r="J6583" s="27">
        <f>IF(I6583="","",INDEX(Daily!$J$2:$J$421,I6583))</f>
        <v/>
      </c>
      <c r="K6583" s="27">
        <f>IF(J6583="","",J6583+cat_offset)</f>
        <v/>
      </c>
      <c r="L6583" s="27">
        <f>IF(J6583="","",MAX(0,E6583-J6583)^2)</f>
        <v/>
      </c>
      <c r="M6583" s="27">
        <f>IF(J6583="","",MAX(0,E6583-(J6583+twcdh_off))^2)</f>
        <v/>
      </c>
      <c r="N6583" s="27">
        <f>IF(E6583="","",MAX(0,E6583-swcdh_thr)^2)</f>
        <v/>
      </c>
      <c r="O6583">
        <f>IF(K6583="","",ROUND(E6583-K6583,0))</f>
        <v/>
      </c>
      <c r="P6583">
        <f>IF(O6583="","",IF(O6583&gt;=1,O6583,0))</f>
        <v/>
      </c>
      <c r="Q6583" s="27">
        <f>IF(E6583="","",MAX(0,E6583-22))</f>
        <v/>
      </c>
      <c r="R6583" s="27">
        <f>IF(H6583=1,E6583,"")</f>
        <v/>
      </c>
      <c r="S6583" s="27">
        <f>IF(AND(H6583=1,J6583&lt;&gt;""),E6583-J6583,"")</f>
        <v/>
      </c>
      <c r="T6583">
        <f>IF(G6583="","",MONTH(G6583))</f>
        <v/>
      </c>
    </row>
    <row r="6584">
      <c r="A6584" s="24" t="n">
        <v>2020</v>
      </c>
      <c r="B6584" s="24" t="n">
        <v>10</v>
      </c>
      <c r="C6584" s="24" t="n">
        <v>1</v>
      </c>
      <c r="D6584" s="24" t="n">
        <v>7</v>
      </c>
      <c r="E6584" s="24" t="n">
        <v>14.14</v>
      </c>
      <c r="F6584" s="25">
        <f>IF($E6584="","",DATE(IF($A6584="",nominal_year,$A6584),$B6584,$C6584)+($D6584-IF(LEFT(hour_conv,1)="1",1,0))/24)</f>
        <v/>
      </c>
      <c r="G6584" s="26">
        <f>IF(F6584="","",INT(F6584))</f>
        <v/>
      </c>
      <c r="H6584">
        <f>IF(G6584="","",IF(AND(MONTH(G6584)*100+DAY(G6584)&gt;=season_lo,MONTH(G6584)*100+DAY(G6584)&lt;=season_hi),1,0))</f>
        <v/>
      </c>
      <c r="I6584">
        <f>IF(G6584="","",G6584-first_day+1)</f>
        <v/>
      </c>
      <c r="J6584" s="27">
        <f>IF(I6584="","",INDEX(Daily!$J$2:$J$421,I6584))</f>
        <v/>
      </c>
      <c r="K6584" s="27">
        <f>IF(J6584="","",J6584+cat_offset)</f>
        <v/>
      </c>
      <c r="L6584" s="27">
        <f>IF(J6584="","",MAX(0,E6584-J6584)^2)</f>
        <v/>
      </c>
      <c r="M6584" s="27">
        <f>IF(J6584="","",MAX(0,E6584-(J6584+twcdh_off))^2)</f>
        <v/>
      </c>
      <c r="N6584" s="27">
        <f>IF(E6584="","",MAX(0,E6584-swcdh_thr)^2)</f>
        <v/>
      </c>
      <c r="O6584">
        <f>IF(K6584="","",ROUND(E6584-K6584,0))</f>
        <v/>
      </c>
      <c r="P6584">
        <f>IF(O6584="","",IF(O6584&gt;=1,O6584,0))</f>
        <v/>
      </c>
      <c r="Q6584" s="27">
        <f>IF(E6584="","",MAX(0,E6584-22))</f>
        <v/>
      </c>
      <c r="R6584" s="27">
        <f>IF(H6584=1,E6584,"")</f>
        <v/>
      </c>
      <c r="S6584" s="27">
        <f>IF(AND(H6584=1,J6584&lt;&gt;""),E6584-J6584,"")</f>
        <v/>
      </c>
      <c r="T6584">
        <f>IF(G6584="","",MONTH(G6584))</f>
        <v/>
      </c>
    </row>
    <row r="6585">
      <c r="A6585" s="24" t="n">
        <v>2020</v>
      </c>
      <c r="B6585" s="24" t="n">
        <v>10</v>
      </c>
      <c r="C6585" s="24" t="n">
        <v>1</v>
      </c>
      <c r="D6585" s="24" t="n">
        <v>8</v>
      </c>
      <c r="E6585" s="24" t="n">
        <v>14.36</v>
      </c>
      <c r="F6585" s="25">
        <f>IF($E6585="","",DATE(IF($A6585="",nominal_year,$A6585),$B6585,$C6585)+($D6585-IF(LEFT(hour_conv,1)="1",1,0))/24)</f>
        <v/>
      </c>
      <c r="G6585" s="26">
        <f>IF(F6585="","",INT(F6585))</f>
        <v/>
      </c>
      <c r="H6585">
        <f>IF(G6585="","",IF(AND(MONTH(G6585)*100+DAY(G6585)&gt;=season_lo,MONTH(G6585)*100+DAY(G6585)&lt;=season_hi),1,0))</f>
        <v/>
      </c>
      <c r="I6585">
        <f>IF(G6585="","",G6585-first_day+1)</f>
        <v/>
      </c>
      <c r="J6585" s="27">
        <f>IF(I6585="","",INDEX(Daily!$J$2:$J$421,I6585))</f>
        <v/>
      </c>
      <c r="K6585" s="27">
        <f>IF(J6585="","",J6585+cat_offset)</f>
        <v/>
      </c>
      <c r="L6585" s="27">
        <f>IF(J6585="","",MAX(0,E6585-J6585)^2)</f>
        <v/>
      </c>
      <c r="M6585" s="27">
        <f>IF(J6585="","",MAX(0,E6585-(J6585+twcdh_off))^2)</f>
        <v/>
      </c>
      <c r="N6585" s="27">
        <f>IF(E6585="","",MAX(0,E6585-swcdh_thr)^2)</f>
        <v/>
      </c>
      <c r="O6585">
        <f>IF(K6585="","",ROUND(E6585-K6585,0))</f>
        <v/>
      </c>
      <c r="P6585">
        <f>IF(O6585="","",IF(O6585&gt;=1,O6585,0))</f>
        <v/>
      </c>
      <c r="Q6585" s="27">
        <f>IF(E6585="","",MAX(0,E6585-22))</f>
        <v/>
      </c>
      <c r="R6585" s="27">
        <f>IF(H6585=1,E6585,"")</f>
        <v/>
      </c>
      <c r="S6585" s="27">
        <f>IF(AND(H6585=1,J6585&lt;&gt;""),E6585-J6585,"")</f>
        <v/>
      </c>
      <c r="T6585">
        <f>IF(G6585="","",MONTH(G6585))</f>
        <v/>
      </c>
    </row>
    <row r="6586">
      <c r="A6586" s="24" t="n">
        <v>2020</v>
      </c>
      <c r="B6586" s="24" t="n">
        <v>10</v>
      </c>
      <c r="C6586" s="24" t="n">
        <v>1</v>
      </c>
      <c r="D6586" s="24" t="n">
        <v>9</v>
      </c>
      <c r="E6586" s="24" t="n">
        <v>15.99</v>
      </c>
      <c r="F6586" s="25">
        <f>IF($E6586="","",DATE(IF($A6586="",nominal_year,$A6586),$B6586,$C6586)+($D6586-IF(LEFT(hour_conv,1)="1",1,0))/24)</f>
        <v/>
      </c>
      <c r="G6586" s="26">
        <f>IF(F6586="","",INT(F6586))</f>
        <v/>
      </c>
      <c r="H6586">
        <f>IF(G6586="","",IF(AND(MONTH(G6586)*100+DAY(G6586)&gt;=season_lo,MONTH(G6586)*100+DAY(G6586)&lt;=season_hi),1,0))</f>
        <v/>
      </c>
      <c r="I6586">
        <f>IF(G6586="","",G6586-first_day+1)</f>
        <v/>
      </c>
      <c r="J6586" s="27">
        <f>IF(I6586="","",INDEX(Daily!$J$2:$J$421,I6586))</f>
        <v/>
      </c>
      <c r="K6586" s="27">
        <f>IF(J6586="","",J6586+cat_offset)</f>
        <v/>
      </c>
      <c r="L6586" s="27">
        <f>IF(J6586="","",MAX(0,E6586-J6586)^2)</f>
        <v/>
      </c>
      <c r="M6586" s="27">
        <f>IF(J6586="","",MAX(0,E6586-(J6586+twcdh_off))^2)</f>
        <v/>
      </c>
      <c r="N6586" s="27">
        <f>IF(E6586="","",MAX(0,E6586-swcdh_thr)^2)</f>
        <v/>
      </c>
      <c r="O6586">
        <f>IF(K6586="","",ROUND(E6586-K6586,0))</f>
        <v/>
      </c>
      <c r="P6586">
        <f>IF(O6586="","",IF(O6586&gt;=1,O6586,0))</f>
        <v/>
      </c>
      <c r="Q6586" s="27">
        <f>IF(E6586="","",MAX(0,E6586-22))</f>
        <v/>
      </c>
      <c r="R6586" s="27">
        <f>IF(H6586=1,E6586,"")</f>
        <v/>
      </c>
      <c r="S6586" s="27">
        <f>IF(AND(H6586=1,J6586&lt;&gt;""),E6586-J6586,"")</f>
        <v/>
      </c>
      <c r="T6586">
        <f>IF(G6586="","",MONTH(G6586))</f>
        <v/>
      </c>
    </row>
    <row r="6587">
      <c r="A6587" s="24" t="n">
        <v>2020</v>
      </c>
      <c r="B6587" s="24" t="n">
        <v>10</v>
      </c>
      <c r="C6587" s="24" t="n">
        <v>1</v>
      </c>
      <c r="D6587" s="24" t="n">
        <v>10</v>
      </c>
      <c r="E6587" s="24" t="n">
        <v>17.1</v>
      </c>
      <c r="F6587" s="25">
        <f>IF($E6587="","",DATE(IF($A6587="",nominal_year,$A6587),$B6587,$C6587)+($D6587-IF(LEFT(hour_conv,1)="1",1,0))/24)</f>
        <v/>
      </c>
      <c r="G6587" s="26">
        <f>IF(F6587="","",INT(F6587))</f>
        <v/>
      </c>
      <c r="H6587">
        <f>IF(G6587="","",IF(AND(MONTH(G6587)*100+DAY(G6587)&gt;=season_lo,MONTH(G6587)*100+DAY(G6587)&lt;=season_hi),1,0))</f>
        <v/>
      </c>
      <c r="I6587">
        <f>IF(G6587="","",G6587-first_day+1)</f>
        <v/>
      </c>
      <c r="J6587" s="27">
        <f>IF(I6587="","",INDEX(Daily!$J$2:$J$421,I6587))</f>
        <v/>
      </c>
      <c r="K6587" s="27">
        <f>IF(J6587="","",J6587+cat_offset)</f>
        <v/>
      </c>
      <c r="L6587" s="27">
        <f>IF(J6587="","",MAX(0,E6587-J6587)^2)</f>
        <v/>
      </c>
      <c r="M6587" s="27">
        <f>IF(J6587="","",MAX(0,E6587-(J6587+twcdh_off))^2)</f>
        <v/>
      </c>
      <c r="N6587" s="27">
        <f>IF(E6587="","",MAX(0,E6587-swcdh_thr)^2)</f>
        <v/>
      </c>
      <c r="O6587">
        <f>IF(K6587="","",ROUND(E6587-K6587,0))</f>
        <v/>
      </c>
      <c r="P6587">
        <f>IF(O6587="","",IF(O6587&gt;=1,O6587,0))</f>
        <v/>
      </c>
      <c r="Q6587" s="27">
        <f>IF(E6587="","",MAX(0,E6587-22))</f>
        <v/>
      </c>
      <c r="R6587" s="27">
        <f>IF(H6587=1,E6587,"")</f>
        <v/>
      </c>
      <c r="S6587" s="27">
        <f>IF(AND(H6587=1,J6587&lt;&gt;""),E6587-J6587,"")</f>
        <v/>
      </c>
      <c r="T6587">
        <f>IF(G6587="","",MONTH(G6587))</f>
        <v/>
      </c>
    </row>
    <row r="6588">
      <c r="A6588" s="24" t="n">
        <v>2020</v>
      </c>
      <c r="B6588" s="24" t="n">
        <v>10</v>
      </c>
      <c r="C6588" s="24" t="n">
        <v>1</v>
      </c>
      <c r="D6588" s="24" t="n">
        <v>11</v>
      </c>
      <c r="E6588" s="24" t="n">
        <v>17.88</v>
      </c>
      <c r="F6588" s="25">
        <f>IF($E6588="","",DATE(IF($A6588="",nominal_year,$A6588),$B6588,$C6588)+($D6588-IF(LEFT(hour_conv,1)="1",1,0))/24)</f>
        <v/>
      </c>
      <c r="G6588" s="26">
        <f>IF(F6588="","",INT(F6588))</f>
        <v/>
      </c>
      <c r="H6588">
        <f>IF(G6588="","",IF(AND(MONTH(G6588)*100+DAY(G6588)&gt;=season_lo,MONTH(G6588)*100+DAY(G6588)&lt;=season_hi),1,0))</f>
        <v/>
      </c>
      <c r="I6588">
        <f>IF(G6588="","",G6588-first_day+1)</f>
        <v/>
      </c>
      <c r="J6588" s="27">
        <f>IF(I6588="","",INDEX(Daily!$J$2:$J$421,I6588))</f>
        <v/>
      </c>
      <c r="K6588" s="27">
        <f>IF(J6588="","",J6588+cat_offset)</f>
        <v/>
      </c>
      <c r="L6588" s="27">
        <f>IF(J6588="","",MAX(0,E6588-J6588)^2)</f>
        <v/>
      </c>
      <c r="M6588" s="27">
        <f>IF(J6588="","",MAX(0,E6588-(J6588+twcdh_off))^2)</f>
        <v/>
      </c>
      <c r="N6588" s="27">
        <f>IF(E6588="","",MAX(0,E6588-swcdh_thr)^2)</f>
        <v/>
      </c>
      <c r="O6588">
        <f>IF(K6588="","",ROUND(E6588-K6588,0))</f>
        <v/>
      </c>
      <c r="P6588">
        <f>IF(O6588="","",IF(O6588&gt;=1,O6588,0))</f>
        <v/>
      </c>
      <c r="Q6588" s="27">
        <f>IF(E6588="","",MAX(0,E6588-22))</f>
        <v/>
      </c>
      <c r="R6588" s="27">
        <f>IF(H6588=1,E6588,"")</f>
        <v/>
      </c>
      <c r="S6588" s="27">
        <f>IF(AND(H6588=1,J6588&lt;&gt;""),E6588-J6588,"")</f>
        <v/>
      </c>
      <c r="T6588">
        <f>IF(G6588="","",MONTH(G6588))</f>
        <v/>
      </c>
    </row>
    <row r="6589">
      <c r="A6589" s="24" t="n">
        <v>2020</v>
      </c>
      <c r="B6589" s="24" t="n">
        <v>10</v>
      </c>
      <c r="C6589" s="24" t="n">
        <v>1</v>
      </c>
      <c r="D6589" s="24" t="n">
        <v>12</v>
      </c>
      <c r="E6589" s="24" t="n">
        <v>18.11</v>
      </c>
      <c r="F6589" s="25">
        <f>IF($E6589="","",DATE(IF($A6589="",nominal_year,$A6589),$B6589,$C6589)+($D6589-IF(LEFT(hour_conv,1)="1",1,0))/24)</f>
        <v/>
      </c>
      <c r="G6589" s="26">
        <f>IF(F6589="","",INT(F6589))</f>
        <v/>
      </c>
      <c r="H6589">
        <f>IF(G6589="","",IF(AND(MONTH(G6589)*100+DAY(G6589)&gt;=season_lo,MONTH(G6589)*100+DAY(G6589)&lt;=season_hi),1,0))</f>
        <v/>
      </c>
      <c r="I6589">
        <f>IF(G6589="","",G6589-first_day+1)</f>
        <v/>
      </c>
      <c r="J6589" s="27">
        <f>IF(I6589="","",INDEX(Daily!$J$2:$J$421,I6589))</f>
        <v/>
      </c>
      <c r="K6589" s="27">
        <f>IF(J6589="","",J6589+cat_offset)</f>
        <v/>
      </c>
      <c r="L6589" s="27">
        <f>IF(J6589="","",MAX(0,E6589-J6589)^2)</f>
        <v/>
      </c>
      <c r="M6589" s="27">
        <f>IF(J6589="","",MAX(0,E6589-(J6589+twcdh_off))^2)</f>
        <v/>
      </c>
      <c r="N6589" s="27">
        <f>IF(E6589="","",MAX(0,E6589-swcdh_thr)^2)</f>
        <v/>
      </c>
      <c r="O6589">
        <f>IF(K6589="","",ROUND(E6589-K6589,0))</f>
        <v/>
      </c>
      <c r="P6589">
        <f>IF(O6589="","",IF(O6589&gt;=1,O6589,0))</f>
        <v/>
      </c>
      <c r="Q6589" s="27">
        <f>IF(E6589="","",MAX(0,E6589-22))</f>
        <v/>
      </c>
      <c r="R6589" s="27">
        <f>IF(H6589=1,E6589,"")</f>
        <v/>
      </c>
      <c r="S6589" s="27">
        <f>IF(AND(H6589=1,J6589&lt;&gt;""),E6589-J6589,"")</f>
        <v/>
      </c>
      <c r="T6589">
        <f>IF(G6589="","",MONTH(G6589))</f>
        <v/>
      </c>
    </row>
    <row r="6590">
      <c r="A6590" s="24" t="n">
        <v>2020</v>
      </c>
      <c r="B6590" s="24" t="n">
        <v>10</v>
      </c>
      <c r="C6590" s="24" t="n">
        <v>1</v>
      </c>
      <c r="D6590" s="24" t="n">
        <v>13</v>
      </c>
      <c r="E6590" s="24" t="n">
        <v>18.42</v>
      </c>
      <c r="F6590" s="25">
        <f>IF($E6590="","",DATE(IF($A6590="",nominal_year,$A6590),$B6590,$C6590)+($D6590-IF(LEFT(hour_conv,1)="1",1,0))/24)</f>
        <v/>
      </c>
      <c r="G6590" s="26">
        <f>IF(F6590="","",INT(F6590))</f>
        <v/>
      </c>
      <c r="H6590">
        <f>IF(G6590="","",IF(AND(MONTH(G6590)*100+DAY(G6590)&gt;=season_lo,MONTH(G6590)*100+DAY(G6590)&lt;=season_hi),1,0))</f>
        <v/>
      </c>
      <c r="I6590">
        <f>IF(G6590="","",G6590-first_day+1)</f>
        <v/>
      </c>
      <c r="J6590" s="27">
        <f>IF(I6590="","",INDEX(Daily!$J$2:$J$421,I6590))</f>
        <v/>
      </c>
      <c r="K6590" s="27">
        <f>IF(J6590="","",J6590+cat_offset)</f>
        <v/>
      </c>
      <c r="L6590" s="27">
        <f>IF(J6590="","",MAX(0,E6590-J6590)^2)</f>
        <v/>
      </c>
      <c r="M6590" s="27">
        <f>IF(J6590="","",MAX(0,E6590-(J6590+twcdh_off))^2)</f>
        <v/>
      </c>
      <c r="N6590" s="27">
        <f>IF(E6590="","",MAX(0,E6590-swcdh_thr)^2)</f>
        <v/>
      </c>
      <c r="O6590">
        <f>IF(K6590="","",ROUND(E6590-K6590,0))</f>
        <v/>
      </c>
      <c r="P6590">
        <f>IF(O6590="","",IF(O6590&gt;=1,O6590,0))</f>
        <v/>
      </c>
      <c r="Q6590" s="27">
        <f>IF(E6590="","",MAX(0,E6590-22))</f>
        <v/>
      </c>
      <c r="R6590" s="27">
        <f>IF(H6590=1,E6590,"")</f>
        <v/>
      </c>
      <c r="S6590" s="27">
        <f>IF(AND(H6590=1,J6590&lt;&gt;""),E6590-J6590,"")</f>
        <v/>
      </c>
      <c r="T6590">
        <f>IF(G6590="","",MONTH(G6590))</f>
        <v/>
      </c>
    </row>
    <row r="6591">
      <c r="A6591" s="24" t="n">
        <v>2020</v>
      </c>
      <c r="B6591" s="24" t="n">
        <v>10</v>
      </c>
      <c r="C6591" s="24" t="n">
        <v>1</v>
      </c>
      <c r="D6591" s="24" t="n">
        <v>14</v>
      </c>
      <c r="E6591" s="24" t="n">
        <v>19.45</v>
      </c>
      <c r="F6591" s="25">
        <f>IF($E6591="","",DATE(IF($A6591="",nominal_year,$A6591),$B6591,$C6591)+($D6591-IF(LEFT(hour_conv,1)="1",1,0))/24)</f>
        <v/>
      </c>
      <c r="G6591" s="26">
        <f>IF(F6591="","",INT(F6591))</f>
        <v/>
      </c>
      <c r="H6591">
        <f>IF(G6591="","",IF(AND(MONTH(G6591)*100+DAY(G6591)&gt;=season_lo,MONTH(G6591)*100+DAY(G6591)&lt;=season_hi),1,0))</f>
        <v/>
      </c>
      <c r="I6591">
        <f>IF(G6591="","",G6591-first_day+1)</f>
        <v/>
      </c>
      <c r="J6591" s="27">
        <f>IF(I6591="","",INDEX(Daily!$J$2:$J$421,I6591))</f>
        <v/>
      </c>
      <c r="K6591" s="27">
        <f>IF(J6591="","",J6591+cat_offset)</f>
        <v/>
      </c>
      <c r="L6591" s="27">
        <f>IF(J6591="","",MAX(0,E6591-J6591)^2)</f>
        <v/>
      </c>
      <c r="M6591" s="27">
        <f>IF(J6591="","",MAX(0,E6591-(J6591+twcdh_off))^2)</f>
        <v/>
      </c>
      <c r="N6591" s="27">
        <f>IF(E6591="","",MAX(0,E6591-swcdh_thr)^2)</f>
        <v/>
      </c>
      <c r="O6591">
        <f>IF(K6591="","",ROUND(E6591-K6591,0))</f>
        <v/>
      </c>
      <c r="P6591">
        <f>IF(O6591="","",IF(O6591&gt;=1,O6591,0))</f>
        <v/>
      </c>
      <c r="Q6591" s="27">
        <f>IF(E6591="","",MAX(0,E6591-22))</f>
        <v/>
      </c>
      <c r="R6591" s="27">
        <f>IF(H6591=1,E6591,"")</f>
        <v/>
      </c>
      <c r="S6591" s="27">
        <f>IF(AND(H6591=1,J6591&lt;&gt;""),E6591-J6591,"")</f>
        <v/>
      </c>
      <c r="T6591">
        <f>IF(G6591="","",MONTH(G6591))</f>
        <v/>
      </c>
    </row>
    <row r="6592">
      <c r="A6592" s="24" t="n">
        <v>2020</v>
      </c>
      <c r="B6592" s="24" t="n">
        <v>10</v>
      </c>
      <c r="C6592" s="24" t="n">
        <v>1</v>
      </c>
      <c r="D6592" s="24" t="n">
        <v>15</v>
      </c>
      <c r="E6592" s="24" t="n">
        <v>20.04</v>
      </c>
      <c r="F6592" s="25">
        <f>IF($E6592="","",DATE(IF($A6592="",nominal_year,$A6592),$B6592,$C6592)+($D6592-IF(LEFT(hour_conv,1)="1",1,0))/24)</f>
        <v/>
      </c>
      <c r="G6592" s="26">
        <f>IF(F6592="","",INT(F6592))</f>
        <v/>
      </c>
      <c r="H6592">
        <f>IF(G6592="","",IF(AND(MONTH(G6592)*100+DAY(G6592)&gt;=season_lo,MONTH(G6592)*100+DAY(G6592)&lt;=season_hi),1,0))</f>
        <v/>
      </c>
      <c r="I6592">
        <f>IF(G6592="","",G6592-first_day+1)</f>
        <v/>
      </c>
      <c r="J6592" s="27">
        <f>IF(I6592="","",INDEX(Daily!$J$2:$J$421,I6592))</f>
        <v/>
      </c>
      <c r="K6592" s="27">
        <f>IF(J6592="","",J6592+cat_offset)</f>
        <v/>
      </c>
      <c r="L6592" s="27">
        <f>IF(J6592="","",MAX(0,E6592-J6592)^2)</f>
        <v/>
      </c>
      <c r="M6592" s="27">
        <f>IF(J6592="","",MAX(0,E6592-(J6592+twcdh_off))^2)</f>
        <v/>
      </c>
      <c r="N6592" s="27">
        <f>IF(E6592="","",MAX(0,E6592-swcdh_thr)^2)</f>
        <v/>
      </c>
      <c r="O6592">
        <f>IF(K6592="","",ROUND(E6592-K6592,0))</f>
        <v/>
      </c>
      <c r="P6592">
        <f>IF(O6592="","",IF(O6592&gt;=1,O6592,0))</f>
        <v/>
      </c>
      <c r="Q6592" s="27">
        <f>IF(E6592="","",MAX(0,E6592-22))</f>
        <v/>
      </c>
      <c r="R6592" s="27">
        <f>IF(H6592=1,E6592,"")</f>
        <v/>
      </c>
      <c r="S6592" s="27">
        <f>IF(AND(H6592=1,J6592&lt;&gt;""),E6592-J6592,"")</f>
        <v/>
      </c>
      <c r="T6592">
        <f>IF(G6592="","",MONTH(G6592))</f>
        <v/>
      </c>
    </row>
    <row r="6593">
      <c r="A6593" s="24" t="n">
        <v>2020</v>
      </c>
      <c r="B6593" s="24" t="n">
        <v>10</v>
      </c>
      <c r="C6593" s="24" t="n">
        <v>1</v>
      </c>
      <c r="D6593" s="24" t="n">
        <v>16</v>
      </c>
      <c r="E6593" s="24" t="n">
        <v>20.42</v>
      </c>
      <c r="F6593" s="25">
        <f>IF($E6593="","",DATE(IF($A6593="",nominal_year,$A6593),$B6593,$C6593)+($D6593-IF(LEFT(hour_conv,1)="1",1,0))/24)</f>
        <v/>
      </c>
      <c r="G6593" s="26">
        <f>IF(F6593="","",INT(F6593))</f>
        <v/>
      </c>
      <c r="H6593">
        <f>IF(G6593="","",IF(AND(MONTH(G6593)*100+DAY(G6593)&gt;=season_lo,MONTH(G6593)*100+DAY(G6593)&lt;=season_hi),1,0))</f>
        <v/>
      </c>
      <c r="I6593">
        <f>IF(G6593="","",G6593-first_day+1)</f>
        <v/>
      </c>
      <c r="J6593" s="27">
        <f>IF(I6593="","",INDEX(Daily!$J$2:$J$421,I6593))</f>
        <v/>
      </c>
      <c r="K6593" s="27">
        <f>IF(J6593="","",J6593+cat_offset)</f>
        <v/>
      </c>
      <c r="L6593" s="27">
        <f>IF(J6593="","",MAX(0,E6593-J6593)^2)</f>
        <v/>
      </c>
      <c r="M6593" s="27">
        <f>IF(J6593="","",MAX(0,E6593-(J6593+twcdh_off))^2)</f>
        <v/>
      </c>
      <c r="N6593" s="27">
        <f>IF(E6593="","",MAX(0,E6593-swcdh_thr)^2)</f>
        <v/>
      </c>
      <c r="O6593">
        <f>IF(K6593="","",ROUND(E6593-K6593,0))</f>
        <v/>
      </c>
      <c r="P6593">
        <f>IF(O6593="","",IF(O6593&gt;=1,O6593,0))</f>
        <v/>
      </c>
      <c r="Q6593" s="27">
        <f>IF(E6593="","",MAX(0,E6593-22))</f>
        <v/>
      </c>
      <c r="R6593" s="27">
        <f>IF(H6593=1,E6593,"")</f>
        <v/>
      </c>
      <c r="S6593" s="27">
        <f>IF(AND(H6593=1,J6593&lt;&gt;""),E6593-J6593,"")</f>
        <v/>
      </c>
      <c r="T6593">
        <f>IF(G6593="","",MONTH(G6593))</f>
        <v/>
      </c>
    </row>
    <row r="6594">
      <c r="A6594" s="24" t="n">
        <v>2020</v>
      </c>
      <c r="B6594" s="24" t="n">
        <v>10</v>
      </c>
      <c r="C6594" s="24" t="n">
        <v>1</v>
      </c>
      <c r="D6594" s="24" t="n">
        <v>17</v>
      </c>
      <c r="E6594" s="24" t="n">
        <v>19.9</v>
      </c>
      <c r="F6594" s="25">
        <f>IF($E6594="","",DATE(IF($A6594="",nominal_year,$A6594),$B6594,$C6594)+($D6594-IF(LEFT(hour_conv,1)="1",1,0))/24)</f>
        <v/>
      </c>
      <c r="G6594" s="26">
        <f>IF(F6594="","",INT(F6594))</f>
        <v/>
      </c>
      <c r="H6594">
        <f>IF(G6594="","",IF(AND(MONTH(G6594)*100+DAY(G6594)&gt;=season_lo,MONTH(G6594)*100+DAY(G6594)&lt;=season_hi),1,0))</f>
        <v/>
      </c>
      <c r="I6594">
        <f>IF(G6594="","",G6594-first_day+1)</f>
        <v/>
      </c>
      <c r="J6594" s="27">
        <f>IF(I6594="","",INDEX(Daily!$J$2:$J$421,I6594))</f>
        <v/>
      </c>
      <c r="K6594" s="27">
        <f>IF(J6594="","",J6594+cat_offset)</f>
        <v/>
      </c>
      <c r="L6594" s="27">
        <f>IF(J6594="","",MAX(0,E6594-J6594)^2)</f>
        <v/>
      </c>
      <c r="M6594" s="27">
        <f>IF(J6594="","",MAX(0,E6594-(J6594+twcdh_off))^2)</f>
        <v/>
      </c>
      <c r="N6594" s="27">
        <f>IF(E6594="","",MAX(0,E6594-swcdh_thr)^2)</f>
        <v/>
      </c>
      <c r="O6594">
        <f>IF(K6594="","",ROUND(E6594-K6594,0))</f>
        <v/>
      </c>
      <c r="P6594">
        <f>IF(O6594="","",IF(O6594&gt;=1,O6594,0))</f>
        <v/>
      </c>
      <c r="Q6594" s="27">
        <f>IF(E6594="","",MAX(0,E6594-22))</f>
        <v/>
      </c>
      <c r="R6594" s="27">
        <f>IF(H6594=1,E6594,"")</f>
        <v/>
      </c>
      <c r="S6594" s="27">
        <f>IF(AND(H6594=1,J6594&lt;&gt;""),E6594-J6594,"")</f>
        <v/>
      </c>
      <c r="T6594">
        <f>IF(G6594="","",MONTH(G6594))</f>
        <v/>
      </c>
    </row>
    <row r="6595">
      <c r="A6595" s="24" t="n">
        <v>2020</v>
      </c>
      <c r="B6595" s="24" t="n">
        <v>10</v>
      </c>
      <c r="C6595" s="24" t="n">
        <v>1</v>
      </c>
      <c r="D6595" s="24" t="n">
        <v>18</v>
      </c>
      <c r="E6595" s="24" t="n">
        <v>19.48</v>
      </c>
      <c r="F6595" s="25">
        <f>IF($E6595="","",DATE(IF($A6595="",nominal_year,$A6595),$B6595,$C6595)+($D6595-IF(LEFT(hour_conv,1)="1",1,0))/24)</f>
        <v/>
      </c>
      <c r="G6595" s="26">
        <f>IF(F6595="","",INT(F6595))</f>
        <v/>
      </c>
      <c r="H6595">
        <f>IF(G6595="","",IF(AND(MONTH(G6595)*100+DAY(G6595)&gt;=season_lo,MONTH(G6595)*100+DAY(G6595)&lt;=season_hi),1,0))</f>
        <v/>
      </c>
      <c r="I6595">
        <f>IF(G6595="","",G6595-first_day+1)</f>
        <v/>
      </c>
      <c r="J6595" s="27">
        <f>IF(I6595="","",INDEX(Daily!$J$2:$J$421,I6595))</f>
        <v/>
      </c>
      <c r="K6595" s="27">
        <f>IF(J6595="","",J6595+cat_offset)</f>
        <v/>
      </c>
      <c r="L6595" s="27">
        <f>IF(J6595="","",MAX(0,E6595-J6595)^2)</f>
        <v/>
      </c>
      <c r="M6595" s="27">
        <f>IF(J6595="","",MAX(0,E6595-(J6595+twcdh_off))^2)</f>
        <v/>
      </c>
      <c r="N6595" s="27">
        <f>IF(E6595="","",MAX(0,E6595-swcdh_thr)^2)</f>
        <v/>
      </c>
      <c r="O6595">
        <f>IF(K6595="","",ROUND(E6595-K6595,0))</f>
        <v/>
      </c>
      <c r="P6595">
        <f>IF(O6595="","",IF(O6595&gt;=1,O6595,0))</f>
        <v/>
      </c>
      <c r="Q6595" s="27">
        <f>IF(E6595="","",MAX(0,E6595-22))</f>
        <v/>
      </c>
      <c r="R6595" s="27">
        <f>IF(H6595=1,E6595,"")</f>
        <v/>
      </c>
      <c r="S6595" s="27">
        <f>IF(AND(H6595=1,J6595&lt;&gt;""),E6595-J6595,"")</f>
        <v/>
      </c>
      <c r="T6595">
        <f>IF(G6595="","",MONTH(G6595))</f>
        <v/>
      </c>
    </row>
    <row r="6596">
      <c r="A6596" s="24" t="n">
        <v>2020</v>
      </c>
      <c r="B6596" s="24" t="n">
        <v>10</v>
      </c>
      <c r="C6596" s="24" t="n">
        <v>1</v>
      </c>
      <c r="D6596" s="24" t="n">
        <v>19</v>
      </c>
      <c r="E6596" s="24" t="n">
        <v>19.61</v>
      </c>
      <c r="F6596" s="25">
        <f>IF($E6596="","",DATE(IF($A6596="",nominal_year,$A6596),$B6596,$C6596)+($D6596-IF(LEFT(hour_conv,1)="1",1,0))/24)</f>
        <v/>
      </c>
      <c r="G6596" s="26">
        <f>IF(F6596="","",INT(F6596))</f>
        <v/>
      </c>
      <c r="H6596">
        <f>IF(G6596="","",IF(AND(MONTH(G6596)*100+DAY(G6596)&gt;=season_lo,MONTH(G6596)*100+DAY(G6596)&lt;=season_hi),1,0))</f>
        <v/>
      </c>
      <c r="I6596">
        <f>IF(G6596="","",G6596-first_day+1)</f>
        <v/>
      </c>
      <c r="J6596" s="27">
        <f>IF(I6596="","",INDEX(Daily!$J$2:$J$421,I6596))</f>
        <v/>
      </c>
      <c r="K6596" s="27">
        <f>IF(J6596="","",J6596+cat_offset)</f>
        <v/>
      </c>
      <c r="L6596" s="27">
        <f>IF(J6596="","",MAX(0,E6596-J6596)^2)</f>
        <v/>
      </c>
      <c r="M6596" s="27">
        <f>IF(J6596="","",MAX(0,E6596-(J6596+twcdh_off))^2)</f>
        <v/>
      </c>
      <c r="N6596" s="27">
        <f>IF(E6596="","",MAX(0,E6596-swcdh_thr)^2)</f>
        <v/>
      </c>
      <c r="O6596">
        <f>IF(K6596="","",ROUND(E6596-K6596,0))</f>
        <v/>
      </c>
      <c r="P6596">
        <f>IF(O6596="","",IF(O6596&gt;=1,O6596,0))</f>
        <v/>
      </c>
      <c r="Q6596" s="27">
        <f>IF(E6596="","",MAX(0,E6596-22))</f>
        <v/>
      </c>
      <c r="R6596" s="27">
        <f>IF(H6596=1,E6596,"")</f>
        <v/>
      </c>
      <c r="S6596" s="27">
        <f>IF(AND(H6596=1,J6596&lt;&gt;""),E6596-J6596,"")</f>
        <v/>
      </c>
      <c r="T6596">
        <f>IF(G6596="","",MONTH(G6596))</f>
        <v/>
      </c>
    </row>
    <row r="6597">
      <c r="A6597" s="24" t="n">
        <v>2020</v>
      </c>
      <c r="B6597" s="24" t="n">
        <v>10</v>
      </c>
      <c r="C6597" s="24" t="n">
        <v>1</v>
      </c>
      <c r="D6597" s="24" t="n">
        <v>20</v>
      </c>
      <c r="E6597" s="24" t="n">
        <v>17.99</v>
      </c>
      <c r="F6597" s="25">
        <f>IF($E6597="","",DATE(IF($A6597="",nominal_year,$A6597),$B6597,$C6597)+($D6597-IF(LEFT(hour_conv,1)="1",1,0))/24)</f>
        <v/>
      </c>
      <c r="G6597" s="26">
        <f>IF(F6597="","",INT(F6597))</f>
        <v/>
      </c>
      <c r="H6597">
        <f>IF(G6597="","",IF(AND(MONTH(G6597)*100+DAY(G6597)&gt;=season_lo,MONTH(G6597)*100+DAY(G6597)&lt;=season_hi),1,0))</f>
        <v/>
      </c>
      <c r="I6597">
        <f>IF(G6597="","",G6597-first_day+1)</f>
        <v/>
      </c>
      <c r="J6597" s="27">
        <f>IF(I6597="","",INDEX(Daily!$J$2:$J$421,I6597))</f>
        <v/>
      </c>
      <c r="K6597" s="27">
        <f>IF(J6597="","",J6597+cat_offset)</f>
        <v/>
      </c>
      <c r="L6597" s="27">
        <f>IF(J6597="","",MAX(0,E6597-J6597)^2)</f>
        <v/>
      </c>
      <c r="M6597" s="27">
        <f>IF(J6597="","",MAX(0,E6597-(J6597+twcdh_off))^2)</f>
        <v/>
      </c>
      <c r="N6597" s="27">
        <f>IF(E6597="","",MAX(0,E6597-swcdh_thr)^2)</f>
        <v/>
      </c>
      <c r="O6597">
        <f>IF(K6597="","",ROUND(E6597-K6597,0))</f>
        <v/>
      </c>
      <c r="P6597">
        <f>IF(O6597="","",IF(O6597&gt;=1,O6597,0))</f>
        <v/>
      </c>
      <c r="Q6597" s="27">
        <f>IF(E6597="","",MAX(0,E6597-22))</f>
        <v/>
      </c>
      <c r="R6597" s="27">
        <f>IF(H6597=1,E6597,"")</f>
        <v/>
      </c>
      <c r="S6597" s="27">
        <f>IF(AND(H6597=1,J6597&lt;&gt;""),E6597-J6597,"")</f>
        <v/>
      </c>
      <c r="T6597">
        <f>IF(G6597="","",MONTH(G6597))</f>
        <v/>
      </c>
    </row>
    <row r="6598">
      <c r="A6598" s="24" t="n">
        <v>2020</v>
      </c>
      <c r="B6598" s="24" t="n">
        <v>10</v>
      </c>
      <c r="C6598" s="24" t="n">
        <v>1</v>
      </c>
      <c r="D6598" s="24" t="n">
        <v>21</v>
      </c>
      <c r="E6598" s="24" t="n">
        <v>17.79</v>
      </c>
      <c r="F6598" s="25">
        <f>IF($E6598="","",DATE(IF($A6598="",nominal_year,$A6598),$B6598,$C6598)+($D6598-IF(LEFT(hour_conv,1)="1",1,0))/24)</f>
        <v/>
      </c>
      <c r="G6598" s="26">
        <f>IF(F6598="","",INT(F6598))</f>
        <v/>
      </c>
      <c r="H6598">
        <f>IF(G6598="","",IF(AND(MONTH(G6598)*100+DAY(G6598)&gt;=season_lo,MONTH(G6598)*100+DAY(G6598)&lt;=season_hi),1,0))</f>
        <v/>
      </c>
      <c r="I6598">
        <f>IF(G6598="","",G6598-first_day+1)</f>
        <v/>
      </c>
      <c r="J6598" s="27">
        <f>IF(I6598="","",INDEX(Daily!$J$2:$J$421,I6598))</f>
        <v/>
      </c>
      <c r="K6598" s="27">
        <f>IF(J6598="","",J6598+cat_offset)</f>
        <v/>
      </c>
      <c r="L6598" s="27">
        <f>IF(J6598="","",MAX(0,E6598-J6598)^2)</f>
        <v/>
      </c>
      <c r="M6598" s="27">
        <f>IF(J6598="","",MAX(0,E6598-(J6598+twcdh_off))^2)</f>
        <v/>
      </c>
      <c r="N6598" s="27">
        <f>IF(E6598="","",MAX(0,E6598-swcdh_thr)^2)</f>
        <v/>
      </c>
      <c r="O6598">
        <f>IF(K6598="","",ROUND(E6598-K6598,0))</f>
        <v/>
      </c>
      <c r="P6598">
        <f>IF(O6598="","",IF(O6598&gt;=1,O6598,0))</f>
        <v/>
      </c>
      <c r="Q6598" s="27">
        <f>IF(E6598="","",MAX(0,E6598-22))</f>
        <v/>
      </c>
      <c r="R6598" s="27">
        <f>IF(H6598=1,E6598,"")</f>
        <v/>
      </c>
      <c r="S6598" s="27">
        <f>IF(AND(H6598=1,J6598&lt;&gt;""),E6598-J6598,"")</f>
        <v/>
      </c>
      <c r="T6598">
        <f>IF(G6598="","",MONTH(G6598))</f>
        <v/>
      </c>
    </row>
    <row r="6599">
      <c r="A6599" s="24" t="n">
        <v>2020</v>
      </c>
      <c r="B6599" s="24" t="n">
        <v>10</v>
      </c>
      <c r="C6599" s="24" t="n">
        <v>1</v>
      </c>
      <c r="D6599" s="24" t="n">
        <v>22</v>
      </c>
      <c r="E6599" s="24" t="n">
        <v>16.78</v>
      </c>
      <c r="F6599" s="25">
        <f>IF($E6599="","",DATE(IF($A6599="",nominal_year,$A6599),$B6599,$C6599)+($D6599-IF(LEFT(hour_conv,1)="1",1,0))/24)</f>
        <v/>
      </c>
      <c r="G6599" s="26">
        <f>IF(F6599="","",INT(F6599))</f>
        <v/>
      </c>
      <c r="H6599">
        <f>IF(G6599="","",IF(AND(MONTH(G6599)*100+DAY(G6599)&gt;=season_lo,MONTH(G6599)*100+DAY(G6599)&lt;=season_hi),1,0))</f>
        <v/>
      </c>
      <c r="I6599">
        <f>IF(G6599="","",G6599-first_day+1)</f>
        <v/>
      </c>
      <c r="J6599" s="27">
        <f>IF(I6599="","",INDEX(Daily!$J$2:$J$421,I6599))</f>
        <v/>
      </c>
      <c r="K6599" s="27">
        <f>IF(J6599="","",J6599+cat_offset)</f>
        <v/>
      </c>
      <c r="L6599" s="27">
        <f>IF(J6599="","",MAX(0,E6599-J6599)^2)</f>
        <v/>
      </c>
      <c r="M6599" s="27">
        <f>IF(J6599="","",MAX(0,E6599-(J6599+twcdh_off))^2)</f>
        <v/>
      </c>
      <c r="N6599" s="27">
        <f>IF(E6599="","",MAX(0,E6599-swcdh_thr)^2)</f>
        <v/>
      </c>
      <c r="O6599">
        <f>IF(K6599="","",ROUND(E6599-K6599,0))</f>
        <v/>
      </c>
      <c r="P6599">
        <f>IF(O6599="","",IF(O6599&gt;=1,O6599,0))</f>
        <v/>
      </c>
      <c r="Q6599" s="27">
        <f>IF(E6599="","",MAX(0,E6599-22))</f>
        <v/>
      </c>
      <c r="R6599" s="27">
        <f>IF(H6599=1,E6599,"")</f>
        <v/>
      </c>
      <c r="S6599" s="27">
        <f>IF(AND(H6599=1,J6599&lt;&gt;""),E6599-J6599,"")</f>
        <v/>
      </c>
      <c r="T6599">
        <f>IF(G6599="","",MONTH(G6599))</f>
        <v/>
      </c>
    </row>
    <row r="6600">
      <c r="A6600" s="24" t="n">
        <v>2020</v>
      </c>
      <c r="B6600" s="24" t="n">
        <v>10</v>
      </c>
      <c r="C6600" s="24" t="n">
        <v>1</v>
      </c>
      <c r="D6600" s="24" t="n">
        <v>23</v>
      </c>
      <c r="E6600" s="24" t="n">
        <v>14.96</v>
      </c>
      <c r="F6600" s="25">
        <f>IF($E6600="","",DATE(IF($A6600="",nominal_year,$A6600),$B6600,$C6600)+($D6600-IF(LEFT(hour_conv,1)="1",1,0))/24)</f>
        <v/>
      </c>
      <c r="G6600" s="26">
        <f>IF(F6600="","",INT(F6600))</f>
        <v/>
      </c>
      <c r="H6600">
        <f>IF(G6600="","",IF(AND(MONTH(G6600)*100+DAY(G6600)&gt;=season_lo,MONTH(G6600)*100+DAY(G6600)&lt;=season_hi),1,0))</f>
        <v/>
      </c>
      <c r="I6600">
        <f>IF(G6600="","",G6600-first_day+1)</f>
        <v/>
      </c>
      <c r="J6600" s="27">
        <f>IF(I6600="","",INDEX(Daily!$J$2:$J$421,I6600))</f>
        <v/>
      </c>
      <c r="K6600" s="27">
        <f>IF(J6600="","",J6600+cat_offset)</f>
        <v/>
      </c>
      <c r="L6600" s="27">
        <f>IF(J6600="","",MAX(0,E6600-J6600)^2)</f>
        <v/>
      </c>
      <c r="M6600" s="27">
        <f>IF(J6600="","",MAX(0,E6600-(J6600+twcdh_off))^2)</f>
        <v/>
      </c>
      <c r="N6600" s="27">
        <f>IF(E6600="","",MAX(0,E6600-swcdh_thr)^2)</f>
        <v/>
      </c>
      <c r="O6600">
        <f>IF(K6600="","",ROUND(E6600-K6600,0))</f>
        <v/>
      </c>
      <c r="P6600">
        <f>IF(O6600="","",IF(O6600&gt;=1,O6600,0))</f>
        <v/>
      </c>
      <c r="Q6600" s="27">
        <f>IF(E6600="","",MAX(0,E6600-22))</f>
        <v/>
      </c>
      <c r="R6600" s="27">
        <f>IF(H6600=1,E6600,"")</f>
        <v/>
      </c>
      <c r="S6600" s="27">
        <f>IF(AND(H6600=1,J6600&lt;&gt;""),E6600-J6600,"")</f>
        <v/>
      </c>
      <c r="T6600">
        <f>IF(G6600="","",MONTH(G6600))</f>
        <v/>
      </c>
    </row>
    <row r="6601">
      <c r="A6601" s="24" t="n">
        <v>2020</v>
      </c>
      <c r="B6601" s="24" t="n">
        <v>10</v>
      </c>
      <c r="C6601" s="24" t="n">
        <v>1</v>
      </c>
      <c r="D6601" s="24" t="n">
        <v>24</v>
      </c>
      <c r="E6601" s="24" t="n">
        <v>14.71</v>
      </c>
      <c r="F6601" s="25">
        <f>IF($E6601="","",DATE(IF($A6601="",nominal_year,$A6601),$B6601,$C6601)+($D6601-IF(LEFT(hour_conv,1)="1",1,0))/24)</f>
        <v/>
      </c>
      <c r="G6601" s="26">
        <f>IF(F6601="","",INT(F6601))</f>
        <v/>
      </c>
      <c r="H6601">
        <f>IF(G6601="","",IF(AND(MONTH(G6601)*100+DAY(G6601)&gt;=season_lo,MONTH(G6601)*100+DAY(G6601)&lt;=season_hi),1,0))</f>
        <v/>
      </c>
      <c r="I6601">
        <f>IF(G6601="","",G6601-first_day+1)</f>
        <v/>
      </c>
      <c r="J6601" s="27">
        <f>IF(I6601="","",INDEX(Daily!$J$2:$J$421,I6601))</f>
        <v/>
      </c>
      <c r="K6601" s="27">
        <f>IF(J6601="","",J6601+cat_offset)</f>
        <v/>
      </c>
      <c r="L6601" s="27">
        <f>IF(J6601="","",MAX(0,E6601-J6601)^2)</f>
        <v/>
      </c>
      <c r="M6601" s="27">
        <f>IF(J6601="","",MAX(0,E6601-(J6601+twcdh_off))^2)</f>
        <v/>
      </c>
      <c r="N6601" s="27">
        <f>IF(E6601="","",MAX(0,E6601-swcdh_thr)^2)</f>
        <v/>
      </c>
      <c r="O6601">
        <f>IF(K6601="","",ROUND(E6601-K6601,0))</f>
        <v/>
      </c>
      <c r="P6601">
        <f>IF(O6601="","",IF(O6601&gt;=1,O6601,0))</f>
        <v/>
      </c>
      <c r="Q6601" s="27">
        <f>IF(E6601="","",MAX(0,E6601-22))</f>
        <v/>
      </c>
      <c r="R6601" s="27">
        <f>IF(H6601=1,E6601,"")</f>
        <v/>
      </c>
      <c r="S6601" s="27">
        <f>IF(AND(H6601=1,J6601&lt;&gt;""),E6601-J6601,"")</f>
        <v/>
      </c>
      <c r="T6601">
        <f>IF(G6601="","",MONTH(G6601))</f>
        <v/>
      </c>
    </row>
    <row r="6602">
      <c r="A6602" s="24" t="n">
        <v>2020</v>
      </c>
      <c r="B6602" s="24" t="n">
        <v>10</v>
      </c>
      <c r="C6602" s="24" t="n">
        <v>2</v>
      </c>
      <c r="D6602" s="24" t="n">
        <v>1</v>
      </c>
      <c r="E6602" s="24" t="n">
        <v>12.89</v>
      </c>
      <c r="F6602" s="25">
        <f>IF($E6602="","",DATE(IF($A6602="",nominal_year,$A6602),$B6602,$C6602)+($D6602-IF(LEFT(hour_conv,1)="1",1,0))/24)</f>
        <v/>
      </c>
      <c r="G6602" s="26">
        <f>IF(F6602="","",INT(F6602))</f>
        <v/>
      </c>
      <c r="H6602">
        <f>IF(G6602="","",IF(AND(MONTH(G6602)*100+DAY(G6602)&gt;=season_lo,MONTH(G6602)*100+DAY(G6602)&lt;=season_hi),1,0))</f>
        <v/>
      </c>
      <c r="I6602">
        <f>IF(G6602="","",G6602-first_day+1)</f>
        <v/>
      </c>
      <c r="J6602" s="27">
        <f>IF(I6602="","",INDEX(Daily!$J$2:$J$421,I6602))</f>
        <v/>
      </c>
      <c r="K6602" s="27">
        <f>IF(J6602="","",J6602+cat_offset)</f>
        <v/>
      </c>
      <c r="L6602" s="27">
        <f>IF(J6602="","",MAX(0,E6602-J6602)^2)</f>
        <v/>
      </c>
      <c r="M6602" s="27">
        <f>IF(J6602="","",MAX(0,E6602-(J6602+twcdh_off))^2)</f>
        <v/>
      </c>
      <c r="N6602" s="27">
        <f>IF(E6602="","",MAX(0,E6602-swcdh_thr)^2)</f>
        <v/>
      </c>
      <c r="O6602">
        <f>IF(K6602="","",ROUND(E6602-K6602,0))</f>
        <v/>
      </c>
      <c r="P6602">
        <f>IF(O6602="","",IF(O6602&gt;=1,O6602,0))</f>
        <v/>
      </c>
      <c r="Q6602" s="27">
        <f>IF(E6602="","",MAX(0,E6602-22))</f>
        <v/>
      </c>
      <c r="R6602" s="27">
        <f>IF(H6602=1,E6602,"")</f>
        <v/>
      </c>
      <c r="S6602" s="27">
        <f>IF(AND(H6602=1,J6602&lt;&gt;""),E6602-J6602,"")</f>
        <v/>
      </c>
      <c r="T6602">
        <f>IF(G6602="","",MONTH(G6602))</f>
        <v/>
      </c>
    </row>
    <row r="6603">
      <c r="A6603" s="24" t="n">
        <v>2020</v>
      </c>
      <c r="B6603" s="24" t="n">
        <v>10</v>
      </c>
      <c r="C6603" s="24" t="n">
        <v>2</v>
      </c>
      <c r="D6603" s="24" t="n">
        <v>2</v>
      </c>
      <c r="E6603" s="24" t="n">
        <v>12.15</v>
      </c>
      <c r="F6603" s="25">
        <f>IF($E6603="","",DATE(IF($A6603="",nominal_year,$A6603),$B6603,$C6603)+($D6603-IF(LEFT(hour_conv,1)="1",1,0))/24)</f>
        <v/>
      </c>
      <c r="G6603" s="26">
        <f>IF(F6603="","",INT(F6603))</f>
        <v/>
      </c>
      <c r="H6603">
        <f>IF(G6603="","",IF(AND(MONTH(G6603)*100+DAY(G6603)&gt;=season_lo,MONTH(G6603)*100+DAY(G6603)&lt;=season_hi),1,0))</f>
        <v/>
      </c>
      <c r="I6603">
        <f>IF(G6603="","",G6603-first_day+1)</f>
        <v/>
      </c>
      <c r="J6603" s="27">
        <f>IF(I6603="","",INDEX(Daily!$J$2:$J$421,I6603))</f>
        <v/>
      </c>
      <c r="K6603" s="27">
        <f>IF(J6603="","",J6603+cat_offset)</f>
        <v/>
      </c>
      <c r="L6603" s="27">
        <f>IF(J6603="","",MAX(0,E6603-J6603)^2)</f>
        <v/>
      </c>
      <c r="M6603" s="27">
        <f>IF(J6603="","",MAX(0,E6603-(J6603+twcdh_off))^2)</f>
        <v/>
      </c>
      <c r="N6603" s="27">
        <f>IF(E6603="","",MAX(0,E6603-swcdh_thr)^2)</f>
        <v/>
      </c>
      <c r="O6603">
        <f>IF(K6603="","",ROUND(E6603-K6603,0))</f>
        <v/>
      </c>
      <c r="P6603">
        <f>IF(O6603="","",IF(O6603&gt;=1,O6603,0))</f>
        <v/>
      </c>
      <c r="Q6603" s="27">
        <f>IF(E6603="","",MAX(0,E6603-22))</f>
        <v/>
      </c>
      <c r="R6603" s="27">
        <f>IF(H6603=1,E6603,"")</f>
        <v/>
      </c>
      <c r="S6603" s="27">
        <f>IF(AND(H6603=1,J6603&lt;&gt;""),E6603-J6603,"")</f>
        <v/>
      </c>
      <c r="T6603">
        <f>IF(G6603="","",MONTH(G6603))</f>
        <v/>
      </c>
    </row>
    <row r="6604">
      <c r="A6604" s="24" t="n">
        <v>2020</v>
      </c>
      <c r="B6604" s="24" t="n">
        <v>10</v>
      </c>
      <c r="C6604" s="24" t="n">
        <v>2</v>
      </c>
      <c r="D6604" s="24" t="n">
        <v>3</v>
      </c>
      <c r="E6604" s="24" t="n">
        <v>11.43</v>
      </c>
      <c r="F6604" s="25">
        <f>IF($E6604="","",DATE(IF($A6604="",nominal_year,$A6604),$B6604,$C6604)+($D6604-IF(LEFT(hour_conv,1)="1",1,0))/24)</f>
        <v/>
      </c>
      <c r="G6604" s="26">
        <f>IF(F6604="","",INT(F6604))</f>
        <v/>
      </c>
      <c r="H6604">
        <f>IF(G6604="","",IF(AND(MONTH(G6604)*100+DAY(G6604)&gt;=season_lo,MONTH(G6604)*100+DAY(G6604)&lt;=season_hi),1,0))</f>
        <v/>
      </c>
      <c r="I6604">
        <f>IF(G6604="","",G6604-first_day+1)</f>
        <v/>
      </c>
      <c r="J6604" s="27">
        <f>IF(I6604="","",INDEX(Daily!$J$2:$J$421,I6604))</f>
        <v/>
      </c>
      <c r="K6604" s="27">
        <f>IF(J6604="","",J6604+cat_offset)</f>
        <v/>
      </c>
      <c r="L6604" s="27">
        <f>IF(J6604="","",MAX(0,E6604-J6604)^2)</f>
        <v/>
      </c>
      <c r="M6604" s="27">
        <f>IF(J6604="","",MAX(0,E6604-(J6604+twcdh_off))^2)</f>
        <v/>
      </c>
      <c r="N6604" s="27">
        <f>IF(E6604="","",MAX(0,E6604-swcdh_thr)^2)</f>
        <v/>
      </c>
      <c r="O6604">
        <f>IF(K6604="","",ROUND(E6604-K6604,0))</f>
        <v/>
      </c>
      <c r="P6604">
        <f>IF(O6604="","",IF(O6604&gt;=1,O6604,0))</f>
        <v/>
      </c>
      <c r="Q6604" s="27">
        <f>IF(E6604="","",MAX(0,E6604-22))</f>
        <v/>
      </c>
      <c r="R6604" s="27">
        <f>IF(H6604=1,E6604,"")</f>
        <v/>
      </c>
      <c r="S6604" s="27">
        <f>IF(AND(H6604=1,J6604&lt;&gt;""),E6604-J6604,"")</f>
        <v/>
      </c>
      <c r="T6604">
        <f>IF(G6604="","",MONTH(G6604))</f>
        <v/>
      </c>
    </row>
    <row r="6605">
      <c r="A6605" s="24" t="n">
        <v>2020</v>
      </c>
      <c r="B6605" s="24" t="n">
        <v>10</v>
      </c>
      <c r="C6605" s="24" t="n">
        <v>2</v>
      </c>
      <c r="D6605" s="24" t="n">
        <v>4</v>
      </c>
      <c r="E6605" s="24" t="n">
        <v>11.42</v>
      </c>
      <c r="F6605" s="25">
        <f>IF($E6605="","",DATE(IF($A6605="",nominal_year,$A6605),$B6605,$C6605)+($D6605-IF(LEFT(hour_conv,1)="1",1,0))/24)</f>
        <v/>
      </c>
      <c r="G6605" s="26">
        <f>IF(F6605="","",INT(F6605))</f>
        <v/>
      </c>
      <c r="H6605">
        <f>IF(G6605="","",IF(AND(MONTH(G6605)*100+DAY(G6605)&gt;=season_lo,MONTH(G6605)*100+DAY(G6605)&lt;=season_hi),1,0))</f>
        <v/>
      </c>
      <c r="I6605">
        <f>IF(G6605="","",G6605-first_day+1)</f>
        <v/>
      </c>
      <c r="J6605" s="27">
        <f>IF(I6605="","",INDEX(Daily!$J$2:$J$421,I6605))</f>
        <v/>
      </c>
      <c r="K6605" s="27">
        <f>IF(J6605="","",J6605+cat_offset)</f>
        <v/>
      </c>
      <c r="L6605" s="27">
        <f>IF(J6605="","",MAX(0,E6605-J6605)^2)</f>
        <v/>
      </c>
      <c r="M6605" s="27">
        <f>IF(J6605="","",MAX(0,E6605-(J6605+twcdh_off))^2)</f>
        <v/>
      </c>
      <c r="N6605" s="27">
        <f>IF(E6605="","",MAX(0,E6605-swcdh_thr)^2)</f>
        <v/>
      </c>
      <c r="O6605">
        <f>IF(K6605="","",ROUND(E6605-K6605,0))</f>
        <v/>
      </c>
      <c r="P6605">
        <f>IF(O6605="","",IF(O6605&gt;=1,O6605,0))</f>
        <v/>
      </c>
      <c r="Q6605" s="27">
        <f>IF(E6605="","",MAX(0,E6605-22))</f>
        <v/>
      </c>
      <c r="R6605" s="27">
        <f>IF(H6605=1,E6605,"")</f>
        <v/>
      </c>
      <c r="S6605" s="27">
        <f>IF(AND(H6605=1,J6605&lt;&gt;""),E6605-J6605,"")</f>
        <v/>
      </c>
      <c r="T6605">
        <f>IF(G6605="","",MONTH(G6605))</f>
        <v/>
      </c>
    </row>
    <row r="6606">
      <c r="A6606" s="24" t="n">
        <v>2020</v>
      </c>
      <c r="B6606" s="24" t="n">
        <v>10</v>
      </c>
      <c r="C6606" s="24" t="n">
        <v>2</v>
      </c>
      <c r="D6606" s="24" t="n">
        <v>5</v>
      </c>
      <c r="E6606" s="24" t="n">
        <v>12.31</v>
      </c>
      <c r="F6606" s="25">
        <f>IF($E6606="","",DATE(IF($A6606="",nominal_year,$A6606),$B6606,$C6606)+($D6606-IF(LEFT(hour_conv,1)="1",1,0))/24)</f>
        <v/>
      </c>
      <c r="G6606" s="26">
        <f>IF(F6606="","",INT(F6606))</f>
        <v/>
      </c>
      <c r="H6606">
        <f>IF(G6606="","",IF(AND(MONTH(G6606)*100+DAY(G6606)&gt;=season_lo,MONTH(G6606)*100+DAY(G6606)&lt;=season_hi),1,0))</f>
        <v/>
      </c>
      <c r="I6606">
        <f>IF(G6606="","",G6606-first_day+1)</f>
        <v/>
      </c>
      <c r="J6606" s="27">
        <f>IF(I6606="","",INDEX(Daily!$J$2:$J$421,I6606))</f>
        <v/>
      </c>
      <c r="K6606" s="27">
        <f>IF(J6606="","",J6606+cat_offset)</f>
        <v/>
      </c>
      <c r="L6606" s="27">
        <f>IF(J6606="","",MAX(0,E6606-J6606)^2)</f>
        <v/>
      </c>
      <c r="M6606" s="27">
        <f>IF(J6606="","",MAX(0,E6606-(J6606+twcdh_off))^2)</f>
        <v/>
      </c>
      <c r="N6606" s="27">
        <f>IF(E6606="","",MAX(0,E6606-swcdh_thr)^2)</f>
        <v/>
      </c>
      <c r="O6606">
        <f>IF(K6606="","",ROUND(E6606-K6606,0))</f>
        <v/>
      </c>
      <c r="P6606">
        <f>IF(O6606="","",IF(O6606&gt;=1,O6606,0))</f>
        <v/>
      </c>
      <c r="Q6606" s="27">
        <f>IF(E6606="","",MAX(0,E6606-22))</f>
        <v/>
      </c>
      <c r="R6606" s="27">
        <f>IF(H6606=1,E6606,"")</f>
        <v/>
      </c>
      <c r="S6606" s="27">
        <f>IF(AND(H6606=1,J6606&lt;&gt;""),E6606-J6606,"")</f>
        <v/>
      </c>
      <c r="T6606">
        <f>IF(G6606="","",MONTH(G6606))</f>
        <v/>
      </c>
    </row>
    <row r="6607">
      <c r="A6607" s="24" t="n">
        <v>2020</v>
      </c>
      <c r="B6607" s="24" t="n">
        <v>10</v>
      </c>
      <c r="C6607" s="24" t="n">
        <v>2</v>
      </c>
      <c r="D6607" s="24" t="n">
        <v>6</v>
      </c>
      <c r="E6607" s="24" t="n">
        <v>12.36</v>
      </c>
      <c r="F6607" s="25">
        <f>IF($E6607="","",DATE(IF($A6607="",nominal_year,$A6607),$B6607,$C6607)+($D6607-IF(LEFT(hour_conv,1)="1",1,0))/24)</f>
        <v/>
      </c>
      <c r="G6607" s="26">
        <f>IF(F6607="","",INT(F6607))</f>
        <v/>
      </c>
      <c r="H6607">
        <f>IF(G6607="","",IF(AND(MONTH(G6607)*100+DAY(G6607)&gt;=season_lo,MONTH(G6607)*100+DAY(G6607)&lt;=season_hi),1,0))</f>
        <v/>
      </c>
      <c r="I6607">
        <f>IF(G6607="","",G6607-first_day+1)</f>
        <v/>
      </c>
      <c r="J6607" s="27">
        <f>IF(I6607="","",INDEX(Daily!$J$2:$J$421,I6607))</f>
        <v/>
      </c>
      <c r="K6607" s="27">
        <f>IF(J6607="","",J6607+cat_offset)</f>
        <v/>
      </c>
      <c r="L6607" s="27">
        <f>IF(J6607="","",MAX(0,E6607-J6607)^2)</f>
        <v/>
      </c>
      <c r="M6607" s="27">
        <f>IF(J6607="","",MAX(0,E6607-(J6607+twcdh_off))^2)</f>
        <v/>
      </c>
      <c r="N6607" s="27">
        <f>IF(E6607="","",MAX(0,E6607-swcdh_thr)^2)</f>
        <v/>
      </c>
      <c r="O6607">
        <f>IF(K6607="","",ROUND(E6607-K6607,0))</f>
        <v/>
      </c>
      <c r="P6607">
        <f>IF(O6607="","",IF(O6607&gt;=1,O6607,0))</f>
        <v/>
      </c>
      <c r="Q6607" s="27">
        <f>IF(E6607="","",MAX(0,E6607-22))</f>
        <v/>
      </c>
      <c r="R6607" s="27">
        <f>IF(H6607=1,E6607,"")</f>
        <v/>
      </c>
      <c r="S6607" s="27">
        <f>IF(AND(H6607=1,J6607&lt;&gt;""),E6607-J6607,"")</f>
        <v/>
      </c>
      <c r="T6607">
        <f>IF(G6607="","",MONTH(G6607))</f>
        <v/>
      </c>
    </row>
    <row r="6608">
      <c r="A6608" s="24" t="n">
        <v>2020</v>
      </c>
      <c r="B6608" s="24" t="n">
        <v>10</v>
      </c>
      <c r="C6608" s="24" t="n">
        <v>2</v>
      </c>
      <c r="D6608" s="24" t="n">
        <v>7</v>
      </c>
      <c r="E6608" s="24" t="n">
        <v>13.19</v>
      </c>
      <c r="F6608" s="25">
        <f>IF($E6608="","",DATE(IF($A6608="",nominal_year,$A6608),$B6608,$C6608)+($D6608-IF(LEFT(hour_conv,1)="1",1,0))/24)</f>
        <v/>
      </c>
      <c r="G6608" s="26">
        <f>IF(F6608="","",INT(F6608))</f>
        <v/>
      </c>
      <c r="H6608">
        <f>IF(G6608="","",IF(AND(MONTH(G6608)*100+DAY(G6608)&gt;=season_lo,MONTH(G6608)*100+DAY(G6608)&lt;=season_hi),1,0))</f>
        <v/>
      </c>
      <c r="I6608">
        <f>IF(G6608="","",G6608-first_day+1)</f>
        <v/>
      </c>
      <c r="J6608" s="27">
        <f>IF(I6608="","",INDEX(Daily!$J$2:$J$421,I6608))</f>
        <v/>
      </c>
      <c r="K6608" s="27">
        <f>IF(J6608="","",J6608+cat_offset)</f>
        <v/>
      </c>
      <c r="L6608" s="27">
        <f>IF(J6608="","",MAX(0,E6608-J6608)^2)</f>
        <v/>
      </c>
      <c r="M6608" s="27">
        <f>IF(J6608="","",MAX(0,E6608-(J6608+twcdh_off))^2)</f>
        <v/>
      </c>
      <c r="N6608" s="27">
        <f>IF(E6608="","",MAX(0,E6608-swcdh_thr)^2)</f>
        <v/>
      </c>
      <c r="O6608">
        <f>IF(K6608="","",ROUND(E6608-K6608,0))</f>
        <v/>
      </c>
      <c r="P6608">
        <f>IF(O6608="","",IF(O6608&gt;=1,O6608,0))</f>
        <v/>
      </c>
      <c r="Q6608" s="27">
        <f>IF(E6608="","",MAX(0,E6608-22))</f>
        <v/>
      </c>
      <c r="R6608" s="27">
        <f>IF(H6608=1,E6608,"")</f>
        <v/>
      </c>
      <c r="S6608" s="27">
        <f>IF(AND(H6608=1,J6608&lt;&gt;""),E6608-J6608,"")</f>
        <v/>
      </c>
      <c r="T6608">
        <f>IF(G6608="","",MONTH(G6608))</f>
        <v/>
      </c>
    </row>
    <row r="6609">
      <c r="A6609" s="24" t="n">
        <v>2020</v>
      </c>
      <c r="B6609" s="24" t="n">
        <v>10</v>
      </c>
      <c r="C6609" s="24" t="n">
        <v>2</v>
      </c>
      <c r="D6609" s="24" t="n">
        <v>8</v>
      </c>
      <c r="E6609" s="24" t="n">
        <v>13.41</v>
      </c>
      <c r="F6609" s="25">
        <f>IF($E6609="","",DATE(IF($A6609="",nominal_year,$A6609),$B6609,$C6609)+($D6609-IF(LEFT(hour_conv,1)="1",1,0))/24)</f>
        <v/>
      </c>
      <c r="G6609" s="26">
        <f>IF(F6609="","",INT(F6609))</f>
        <v/>
      </c>
      <c r="H6609">
        <f>IF(G6609="","",IF(AND(MONTH(G6609)*100+DAY(G6609)&gt;=season_lo,MONTH(G6609)*100+DAY(G6609)&lt;=season_hi),1,0))</f>
        <v/>
      </c>
      <c r="I6609">
        <f>IF(G6609="","",G6609-first_day+1)</f>
        <v/>
      </c>
      <c r="J6609" s="27">
        <f>IF(I6609="","",INDEX(Daily!$J$2:$J$421,I6609))</f>
        <v/>
      </c>
      <c r="K6609" s="27">
        <f>IF(J6609="","",J6609+cat_offset)</f>
        <v/>
      </c>
      <c r="L6609" s="27">
        <f>IF(J6609="","",MAX(0,E6609-J6609)^2)</f>
        <v/>
      </c>
      <c r="M6609" s="27">
        <f>IF(J6609="","",MAX(0,E6609-(J6609+twcdh_off))^2)</f>
        <v/>
      </c>
      <c r="N6609" s="27">
        <f>IF(E6609="","",MAX(0,E6609-swcdh_thr)^2)</f>
        <v/>
      </c>
      <c r="O6609">
        <f>IF(K6609="","",ROUND(E6609-K6609,0))</f>
        <v/>
      </c>
      <c r="P6609">
        <f>IF(O6609="","",IF(O6609&gt;=1,O6609,0))</f>
        <v/>
      </c>
      <c r="Q6609" s="27">
        <f>IF(E6609="","",MAX(0,E6609-22))</f>
        <v/>
      </c>
      <c r="R6609" s="27">
        <f>IF(H6609=1,E6609,"")</f>
        <v/>
      </c>
      <c r="S6609" s="27">
        <f>IF(AND(H6609=1,J6609&lt;&gt;""),E6609-J6609,"")</f>
        <v/>
      </c>
      <c r="T6609">
        <f>IF(G6609="","",MONTH(G6609))</f>
        <v/>
      </c>
    </row>
    <row r="6610">
      <c r="A6610" s="24" t="n">
        <v>2020</v>
      </c>
      <c r="B6610" s="24" t="n">
        <v>10</v>
      </c>
      <c r="C6610" s="24" t="n">
        <v>2</v>
      </c>
      <c r="D6610" s="24" t="n">
        <v>9</v>
      </c>
      <c r="E6610" s="24" t="n">
        <v>14.57</v>
      </c>
      <c r="F6610" s="25">
        <f>IF($E6610="","",DATE(IF($A6610="",nominal_year,$A6610),$B6610,$C6610)+($D6610-IF(LEFT(hour_conv,1)="1",1,0))/24)</f>
        <v/>
      </c>
      <c r="G6610" s="26">
        <f>IF(F6610="","",INT(F6610))</f>
        <v/>
      </c>
      <c r="H6610">
        <f>IF(G6610="","",IF(AND(MONTH(G6610)*100+DAY(G6610)&gt;=season_lo,MONTH(G6610)*100+DAY(G6610)&lt;=season_hi),1,0))</f>
        <v/>
      </c>
      <c r="I6610">
        <f>IF(G6610="","",G6610-first_day+1)</f>
        <v/>
      </c>
      <c r="J6610" s="27">
        <f>IF(I6610="","",INDEX(Daily!$J$2:$J$421,I6610))</f>
        <v/>
      </c>
      <c r="K6610" s="27">
        <f>IF(J6610="","",J6610+cat_offset)</f>
        <v/>
      </c>
      <c r="L6610" s="27">
        <f>IF(J6610="","",MAX(0,E6610-J6610)^2)</f>
        <v/>
      </c>
      <c r="M6610" s="27">
        <f>IF(J6610="","",MAX(0,E6610-(J6610+twcdh_off))^2)</f>
        <v/>
      </c>
      <c r="N6610" s="27">
        <f>IF(E6610="","",MAX(0,E6610-swcdh_thr)^2)</f>
        <v/>
      </c>
      <c r="O6610">
        <f>IF(K6610="","",ROUND(E6610-K6610,0))</f>
        <v/>
      </c>
      <c r="P6610">
        <f>IF(O6610="","",IF(O6610&gt;=1,O6610,0))</f>
        <v/>
      </c>
      <c r="Q6610" s="27">
        <f>IF(E6610="","",MAX(0,E6610-22))</f>
        <v/>
      </c>
      <c r="R6610" s="27">
        <f>IF(H6610=1,E6610,"")</f>
        <v/>
      </c>
      <c r="S6610" s="27">
        <f>IF(AND(H6610=1,J6610&lt;&gt;""),E6610-J6610,"")</f>
        <v/>
      </c>
      <c r="T6610">
        <f>IF(G6610="","",MONTH(G6610))</f>
        <v/>
      </c>
    </row>
    <row r="6611">
      <c r="A6611" s="24" t="n">
        <v>2020</v>
      </c>
      <c r="B6611" s="24" t="n">
        <v>10</v>
      </c>
      <c r="C6611" s="24" t="n">
        <v>2</v>
      </c>
      <c r="D6611" s="24" t="n">
        <v>10</v>
      </c>
      <c r="E6611" s="24" t="n">
        <v>15.53</v>
      </c>
      <c r="F6611" s="25">
        <f>IF($E6611="","",DATE(IF($A6611="",nominal_year,$A6611),$B6611,$C6611)+($D6611-IF(LEFT(hour_conv,1)="1",1,0))/24)</f>
        <v/>
      </c>
      <c r="G6611" s="26">
        <f>IF(F6611="","",INT(F6611))</f>
        <v/>
      </c>
      <c r="H6611">
        <f>IF(G6611="","",IF(AND(MONTH(G6611)*100+DAY(G6611)&gt;=season_lo,MONTH(G6611)*100+DAY(G6611)&lt;=season_hi),1,0))</f>
        <v/>
      </c>
      <c r="I6611">
        <f>IF(G6611="","",G6611-first_day+1)</f>
        <v/>
      </c>
      <c r="J6611" s="27">
        <f>IF(I6611="","",INDEX(Daily!$J$2:$J$421,I6611))</f>
        <v/>
      </c>
      <c r="K6611" s="27">
        <f>IF(J6611="","",J6611+cat_offset)</f>
        <v/>
      </c>
      <c r="L6611" s="27">
        <f>IF(J6611="","",MAX(0,E6611-J6611)^2)</f>
        <v/>
      </c>
      <c r="M6611" s="27">
        <f>IF(J6611="","",MAX(0,E6611-(J6611+twcdh_off))^2)</f>
        <v/>
      </c>
      <c r="N6611" s="27">
        <f>IF(E6611="","",MAX(0,E6611-swcdh_thr)^2)</f>
        <v/>
      </c>
      <c r="O6611">
        <f>IF(K6611="","",ROUND(E6611-K6611,0))</f>
        <v/>
      </c>
      <c r="P6611">
        <f>IF(O6611="","",IF(O6611&gt;=1,O6611,0))</f>
        <v/>
      </c>
      <c r="Q6611" s="27">
        <f>IF(E6611="","",MAX(0,E6611-22))</f>
        <v/>
      </c>
      <c r="R6611" s="27">
        <f>IF(H6611=1,E6611,"")</f>
        <v/>
      </c>
      <c r="S6611" s="27">
        <f>IF(AND(H6611=1,J6611&lt;&gt;""),E6611-J6611,"")</f>
        <v/>
      </c>
      <c r="T6611">
        <f>IF(G6611="","",MONTH(G6611))</f>
        <v/>
      </c>
    </row>
    <row r="6612">
      <c r="A6612" s="24" t="n">
        <v>2020</v>
      </c>
      <c r="B6612" s="24" t="n">
        <v>10</v>
      </c>
      <c r="C6612" s="24" t="n">
        <v>2</v>
      </c>
      <c r="D6612" s="24" t="n">
        <v>11</v>
      </c>
      <c r="E6612" s="24" t="n">
        <v>15.96</v>
      </c>
      <c r="F6612" s="25">
        <f>IF($E6612="","",DATE(IF($A6612="",nominal_year,$A6612),$B6612,$C6612)+($D6612-IF(LEFT(hour_conv,1)="1",1,0))/24)</f>
        <v/>
      </c>
      <c r="G6612" s="26">
        <f>IF(F6612="","",INT(F6612))</f>
        <v/>
      </c>
      <c r="H6612">
        <f>IF(G6612="","",IF(AND(MONTH(G6612)*100+DAY(G6612)&gt;=season_lo,MONTH(G6612)*100+DAY(G6612)&lt;=season_hi),1,0))</f>
        <v/>
      </c>
      <c r="I6612">
        <f>IF(G6612="","",G6612-first_day+1)</f>
        <v/>
      </c>
      <c r="J6612" s="27">
        <f>IF(I6612="","",INDEX(Daily!$J$2:$J$421,I6612))</f>
        <v/>
      </c>
      <c r="K6612" s="27">
        <f>IF(J6612="","",J6612+cat_offset)</f>
        <v/>
      </c>
      <c r="L6612" s="27">
        <f>IF(J6612="","",MAX(0,E6612-J6612)^2)</f>
        <v/>
      </c>
      <c r="M6612" s="27">
        <f>IF(J6612="","",MAX(0,E6612-(J6612+twcdh_off))^2)</f>
        <v/>
      </c>
      <c r="N6612" s="27">
        <f>IF(E6612="","",MAX(0,E6612-swcdh_thr)^2)</f>
        <v/>
      </c>
      <c r="O6612">
        <f>IF(K6612="","",ROUND(E6612-K6612,0))</f>
        <v/>
      </c>
      <c r="P6612">
        <f>IF(O6612="","",IF(O6612&gt;=1,O6612,0))</f>
        <v/>
      </c>
      <c r="Q6612" s="27">
        <f>IF(E6612="","",MAX(0,E6612-22))</f>
        <v/>
      </c>
      <c r="R6612" s="27">
        <f>IF(H6612=1,E6612,"")</f>
        <v/>
      </c>
      <c r="S6612" s="27">
        <f>IF(AND(H6612=1,J6612&lt;&gt;""),E6612-J6612,"")</f>
        <v/>
      </c>
      <c r="T6612">
        <f>IF(G6612="","",MONTH(G6612))</f>
        <v/>
      </c>
    </row>
    <row r="6613">
      <c r="A6613" s="24" t="n">
        <v>2020</v>
      </c>
      <c r="B6613" s="24" t="n">
        <v>10</v>
      </c>
      <c r="C6613" s="24" t="n">
        <v>2</v>
      </c>
      <c r="D6613" s="24" t="n">
        <v>12</v>
      </c>
      <c r="E6613" s="24" t="n">
        <v>16.78</v>
      </c>
      <c r="F6613" s="25">
        <f>IF($E6613="","",DATE(IF($A6613="",nominal_year,$A6613),$B6613,$C6613)+($D6613-IF(LEFT(hour_conv,1)="1",1,0))/24)</f>
        <v/>
      </c>
      <c r="G6613" s="26">
        <f>IF(F6613="","",INT(F6613))</f>
        <v/>
      </c>
      <c r="H6613">
        <f>IF(G6613="","",IF(AND(MONTH(G6613)*100+DAY(G6613)&gt;=season_lo,MONTH(G6613)*100+DAY(G6613)&lt;=season_hi),1,0))</f>
        <v/>
      </c>
      <c r="I6613">
        <f>IF(G6613="","",G6613-first_day+1)</f>
        <v/>
      </c>
      <c r="J6613" s="27">
        <f>IF(I6613="","",INDEX(Daily!$J$2:$J$421,I6613))</f>
        <v/>
      </c>
      <c r="K6613" s="27">
        <f>IF(J6613="","",J6613+cat_offset)</f>
        <v/>
      </c>
      <c r="L6613" s="27">
        <f>IF(J6613="","",MAX(0,E6613-J6613)^2)</f>
        <v/>
      </c>
      <c r="M6613" s="27">
        <f>IF(J6613="","",MAX(0,E6613-(J6613+twcdh_off))^2)</f>
        <v/>
      </c>
      <c r="N6613" s="27">
        <f>IF(E6613="","",MAX(0,E6613-swcdh_thr)^2)</f>
        <v/>
      </c>
      <c r="O6613">
        <f>IF(K6613="","",ROUND(E6613-K6613,0))</f>
        <v/>
      </c>
      <c r="P6613">
        <f>IF(O6613="","",IF(O6613&gt;=1,O6613,0))</f>
        <v/>
      </c>
      <c r="Q6613" s="27">
        <f>IF(E6613="","",MAX(0,E6613-22))</f>
        <v/>
      </c>
      <c r="R6613" s="27">
        <f>IF(H6613=1,E6613,"")</f>
        <v/>
      </c>
      <c r="S6613" s="27">
        <f>IF(AND(H6613=1,J6613&lt;&gt;""),E6613-J6613,"")</f>
        <v/>
      </c>
      <c r="T6613">
        <f>IF(G6613="","",MONTH(G6613))</f>
        <v/>
      </c>
    </row>
    <row r="6614">
      <c r="A6614" s="24" t="n">
        <v>2020</v>
      </c>
      <c r="B6614" s="24" t="n">
        <v>10</v>
      </c>
      <c r="C6614" s="24" t="n">
        <v>2</v>
      </c>
      <c r="D6614" s="24" t="n">
        <v>13</v>
      </c>
      <c r="E6614" s="24" t="n">
        <v>18.35</v>
      </c>
      <c r="F6614" s="25">
        <f>IF($E6614="","",DATE(IF($A6614="",nominal_year,$A6614),$B6614,$C6614)+($D6614-IF(LEFT(hour_conv,1)="1",1,0))/24)</f>
        <v/>
      </c>
      <c r="G6614" s="26">
        <f>IF(F6614="","",INT(F6614))</f>
        <v/>
      </c>
      <c r="H6614">
        <f>IF(G6614="","",IF(AND(MONTH(G6614)*100+DAY(G6614)&gt;=season_lo,MONTH(G6614)*100+DAY(G6614)&lt;=season_hi),1,0))</f>
        <v/>
      </c>
      <c r="I6614">
        <f>IF(G6614="","",G6614-first_day+1)</f>
        <v/>
      </c>
      <c r="J6614" s="27">
        <f>IF(I6614="","",INDEX(Daily!$J$2:$J$421,I6614))</f>
        <v/>
      </c>
      <c r="K6614" s="27">
        <f>IF(J6614="","",J6614+cat_offset)</f>
        <v/>
      </c>
      <c r="L6614" s="27">
        <f>IF(J6614="","",MAX(0,E6614-J6614)^2)</f>
        <v/>
      </c>
      <c r="M6614" s="27">
        <f>IF(J6614="","",MAX(0,E6614-(J6614+twcdh_off))^2)</f>
        <v/>
      </c>
      <c r="N6614" s="27">
        <f>IF(E6614="","",MAX(0,E6614-swcdh_thr)^2)</f>
        <v/>
      </c>
      <c r="O6614">
        <f>IF(K6614="","",ROUND(E6614-K6614,0))</f>
        <v/>
      </c>
      <c r="P6614">
        <f>IF(O6614="","",IF(O6614&gt;=1,O6614,0))</f>
        <v/>
      </c>
      <c r="Q6614" s="27">
        <f>IF(E6614="","",MAX(0,E6614-22))</f>
        <v/>
      </c>
      <c r="R6614" s="27">
        <f>IF(H6614=1,E6614,"")</f>
        <v/>
      </c>
      <c r="S6614" s="27">
        <f>IF(AND(H6614=1,J6614&lt;&gt;""),E6614-J6614,"")</f>
        <v/>
      </c>
      <c r="T6614">
        <f>IF(G6614="","",MONTH(G6614))</f>
        <v/>
      </c>
    </row>
    <row r="6615">
      <c r="A6615" s="24" t="n">
        <v>2020</v>
      </c>
      <c r="B6615" s="24" t="n">
        <v>10</v>
      </c>
      <c r="C6615" s="24" t="n">
        <v>2</v>
      </c>
      <c r="D6615" s="24" t="n">
        <v>14</v>
      </c>
      <c r="E6615" s="24" t="n">
        <v>18.8</v>
      </c>
      <c r="F6615" s="25">
        <f>IF($E6615="","",DATE(IF($A6615="",nominal_year,$A6615),$B6615,$C6615)+($D6615-IF(LEFT(hour_conv,1)="1",1,0))/24)</f>
        <v/>
      </c>
      <c r="G6615" s="26">
        <f>IF(F6615="","",INT(F6615))</f>
        <v/>
      </c>
      <c r="H6615">
        <f>IF(G6615="","",IF(AND(MONTH(G6615)*100+DAY(G6615)&gt;=season_lo,MONTH(G6615)*100+DAY(G6615)&lt;=season_hi),1,0))</f>
        <v/>
      </c>
      <c r="I6615">
        <f>IF(G6615="","",G6615-first_day+1)</f>
        <v/>
      </c>
      <c r="J6615" s="27">
        <f>IF(I6615="","",INDEX(Daily!$J$2:$J$421,I6615))</f>
        <v/>
      </c>
      <c r="K6615" s="27">
        <f>IF(J6615="","",J6615+cat_offset)</f>
        <v/>
      </c>
      <c r="L6615" s="27">
        <f>IF(J6615="","",MAX(0,E6615-J6615)^2)</f>
        <v/>
      </c>
      <c r="M6615" s="27">
        <f>IF(J6615="","",MAX(0,E6615-(J6615+twcdh_off))^2)</f>
        <v/>
      </c>
      <c r="N6615" s="27">
        <f>IF(E6615="","",MAX(0,E6615-swcdh_thr)^2)</f>
        <v/>
      </c>
      <c r="O6615">
        <f>IF(K6615="","",ROUND(E6615-K6615,0))</f>
        <v/>
      </c>
      <c r="P6615">
        <f>IF(O6615="","",IF(O6615&gt;=1,O6615,0))</f>
        <v/>
      </c>
      <c r="Q6615" s="27">
        <f>IF(E6615="","",MAX(0,E6615-22))</f>
        <v/>
      </c>
      <c r="R6615" s="27">
        <f>IF(H6615=1,E6615,"")</f>
        <v/>
      </c>
      <c r="S6615" s="27">
        <f>IF(AND(H6615=1,J6615&lt;&gt;""),E6615-J6615,"")</f>
        <v/>
      </c>
      <c r="T6615">
        <f>IF(G6615="","",MONTH(G6615))</f>
        <v/>
      </c>
    </row>
    <row r="6616">
      <c r="A6616" s="24" t="n">
        <v>2020</v>
      </c>
      <c r="B6616" s="24" t="n">
        <v>10</v>
      </c>
      <c r="C6616" s="24" t="n">
        <v>2</v>
      </c>
      <c r="D6616" s="24" t="n">
        <v>15</v>
      </c>
      <c r="E6616" s="24" t="n">
        <v>18.74</v>
      </c>
      <c r="F6616" s="25">
        <f>IF($E6616="","",DATE(IF($A6616="",nominal_year,$A6616),$B6616,$C6616)+($D6616-IF(LEFT(hour_conv,1)="1",1,0))/24)</f>
        <v/>
      </c>
      <c r="G6616" s="26">
        <f>IF(F6616="","",INT(F6616))</f>
        <v/>
      </c>
      <c r="H6616">
        <f>IF(G6616="","",IF(AND(MONTH(G6616)*100+DAY(G6616)&gt;=season_lo,MONTH(G6616)*100+DAY(G6616)&lt;=season_hi),1,0))</f>
        <v/>
      </c>
      <c r="I6616">
        <f>IF(G6616="","",G6616-first_day+1)</f>
        <v/>
      </c>
      <c r="J6616" s="27">
        <f>IF(I6616="","",INDEX(Daily!$J$2:$J$421,I6616))</f>
        <v/>
      </c>
      <c r="K6616" s="27">
        <f>IF(J6616="","",J6616+cat_offset)</f>
        <v/>
      </c>
      <c r="L6616" s="27">
        <f>IF(J6616="","",MAX(0,E6616-J6616)^2)</f>
        <v/>
      </c>
      <c r="M6616" s="27">
        <f>IF(J6616="","",MAX(0,E6616-(J6616+twcdh_off))^2)</f>
        <v/>
      </c>
      <c r="N6616" s="27">
        <f>IF(E6616="","",MAX(0,E6616-swcdh_thr)^2)</f>
        <v/>
      </c>
      <c r="O6616">
        <f>IF(K6616="","",ROUND(E6616-K6616,0))</f>
        <v/>
      </c>
      <c r="P6616">
        <f>IF(O6616="","",IF(O6616&gt;=1,O6616,0))</f>
        <v/>
      </c>
      <c r="Q6616" s="27">
        <f>IF(E6616="","",MAX(0,E6616-22))</f>
        <v/>
      </c>
      <c r="R6616" s="27">
        <f>IF(H6616=1,E6616,"")</f>
        <v/>
      </c>
      <c r="S6616" s="27">
        <f>IF(AND(H6616=1,J6616&lt;&gt;""),E6616-J6616,"")</f>
        <v/>
      </c>
      <c r="T6616">
        <f>IF(G6616="","",MONTH(G6616))</f>
        <v/>
      </c>
    </row>
    <row r="6617">
      <c r="A6617" s="24" t="n">
        <v>2020</v>
      </c>
      <c r="B6617" s="24" t="n">
        <v>10</v>
      </c>
      <c r="C6617" s="24" t="n">
        <v>2</v>
      </c>
      <c r="D6617" s="24" t="n">
        <v>16</v>
      </c>
      <c r="E6617" s="24" t="n">
        <v>19.18</v>
      </c>
      <c r="F6617" s="25">
        <f>IF($E6617="","",DATE(IF($A6617="",nominal_year,$A6617),$B6617,$C6617)+($D6617-IF(LEFT(hour_conv,1)="1",1,0))/24)</f>
        <v/>
      </c>
      <c r="G6617" s="26">
        <f>IF(F6617="","",INT(F6617))</f>
        <v/>
      </c>
      <c r="H6617">
        <f>IF(G6617="","",IF(AND(MONTH(G6617)*100+DAY(G6617)&gt;=season_lo,MONTH(G6617)*100+DAY(G6617)&lt;=season_hi),1,0))</f>
        <v/>
      </c>
      <c r="I6617">
        <f>IF(G6617="","",G6617-first_day+1)</f>
        <v/>
      </c>
      <c r="J6617" s="27">
        <f>IF(I6617="","",INDEX(Daily!$J$2:$J$421,I6617))</f>
        <v/>
      </c>
      <c r="K6617" s="27">
        <f>IF(J6617="","",J6617+cat_offset)</f>
        <v/>
      </c>
      <c r="L6617" s="27">
        <f>IF(J6617="","",MAX(0,E6617-J6617)^2)</f>
        <v/>
      </c>
      <c r="M6617" s="27">
        <f>IF(J6617="","",MAX(0,E6617-(J6617+twcdh_off))^2)</f>
        <v/>
      </c>
      <c r="N6617" s="27">
        <f>IF(E6617="","",MAX(0,E6617-swcdh_thr)^2)</f>
        <v/>
      </c>
      <c r="O6617">
        <f>IF(K6617="","",ROUND(E6617-K6617,0))</f>
        <v/>
      </c>
      <c r="P6617">
        <f>IF(O6617="","",IF(O6617&gt;=1,O6617,0))</f>
        <v/>
      </c>
      <c r="Q6617" s="27">
        <f>IF(E6617="","",MAX(0,E6617-22))</f>
        <v/>
      </c>
      <c r="R6617" s="27">
        <f>IF(H6617=1,E6617,"")</f>
        <v/>
      </c>
      <c r="S6617" s="27">
        <f>IF(AND(H6617=1,J6617&lt;&gt;""),E6617-J6617,"")</f>
        <v/>
      </c>
      <c r="T6617">
        <f>IF(G6617="","",MONTH(G6617))</f>
        <v/>
      </c>
    </row>
    <row r="6618">
      <c r="A6618" s="24" t="n">
        <v>2020</v>
      </c>
      <c r="B6618" s="24" t="n">
        <v>10</v>
      </c>
      <c r="C6618" s="24" t="n">
        <v>2</v>
      </c>
      <c r="D6618" s="24" t="n">
        <v>17</v>
      </c>
      <c r="E6618" s="24" t="n">
        <v>19.35</v>
      </c>
      <c r="F6618" s="25">
        <f>IF($E6618="","",DATE(IF($A6618="",nominal_year,$A6618),$B6618,$C6618)+($D6618-IF(LEFT(hour_conv,1)="1",1,0))/24)</f>
        <v/>
      </c>
      <c r="G6618" s="26">
        <f>IF(F6618="","",INT(F6618))</f>
        <v/>
      </c>
      <c r="H6618">
        <f>IF(G6618="","",IF(AND(MONTH(G6618)*100+DAY(G6618)&gt;=season_lo,MONTH(G6618)*100+DAY(G6618)&lt;=season_hi),1,0))</f>
        <v/>
      </c>
      <c r="I6618">
        <f>IF(G6618="","",G6618-first_day+1)</f>
        <v/>
      </c>
      <c r="J6618" s="27">
        <f>IF(I6618="","",INDEX(Daily!$J$2:$J$421,I6618))</f>
        <v/>
      </c>
      <c r="K6618" s="27">
        <f>IF(J6618="","",J6618+cat_offset)</f>
        <v/>
      </c>
      <c r="L6618" s="27">
        <f>IF(J6618="","",MAX(0,E6618-J6618)^2)</f>
        <v/>
      </c>
      <c r="M6618" s="27">
        <f>IF(J6618="","",MAX(0,E6618-(J6618+twcdh_off))^2)</f>
        <v/>
      </c>
      <c r="N6618" s="27">
        <f>IF(E6618="","",MAX(0,E6618-swcdh_thr)^2)</f>
        <v/>
      </c>
      <c r="O6618">
        <f>IF(K6618="","",ROUND(E6618-K6618,0))</f>
        <v/>
      </c>
      <c r="P6618">
        <f>IF(O6618="","",IF(O6618&gt;=1,O6618,0))</f>
        <v/>
      </c>
      <c r="Q6618" s="27">
        <f>IF(E6618="","",MAX(0,E6618-22))</f>
        <v/>
      </c>
      <c r="R6618" s="27">
        <f>IF(H6618=1,E6618,"")</f>
        <v/>
      </c>
      <c r="S6618" s="27">
        <f>IF(AND(H6618=1,J6618&lt;&gt;""),E6618-J6618,"")</f>
        <v/>
      </c>
      <c r="T6618">
        <f>IF(G6618="","",MONTH(G6618))</f>
        <v/>
      </c>
    </row>
    <row r="6619">
      <c r="A6619" s="24" t="n">
        <v>2020</v>
      </c>
      <c r="B6619" s="24" t="n">
        <v>10</v>
      </c>
      <c r="C6619" s="24" t="n">
        <v>2</v>
      </c>
      <c r="D6619" s="24" t="n">
        <v>18</v>
      </c>
      <c r="E6619" s="24" t="n">
        <v>19.44</v>
      </c>
      <c r="F6619" s="25">
        <f>IF($E6619="","",DATE(IF($A6619="",nominal_year,$A6619),$B6619,$C6619)+($D6619-IF(LEFT(hour_conv,1)="1",1,0))/24)</f>
        <v/>
      </c>
      <c r="G6619" s="26">
        <f>IF(F6619="","",INT(F6619))</f>
        <v/>
      </c>
      <c r="H6619">
        <f>IF(G6619="","",IF(AND(MONTH(G6619)*100+DAY(G6619)&gt;=season_lo,MONTH(G6619)*100+DAY(G6619)&lt;=season_hi),1,0))</f>
        <v/>
      </c>
      <c r="I6619">
        <f>IF(G6619="","",G6619-first_day+1)</f>
        <v/>
      </c>
      <c r="J6619" s="27">
        <f>IF(I6619="","",INDEX(Daily!$J$2:$J$421,I6619))</f>
        <v/>
      </c>
      <c r="K6619" s="27">
        <f>IF(J6619="","",J6619+cat_offset)</f>
        <v/>
      </c>
      <c r="L6619" s="27">
        <f>IF(J6619="","",MAX(0,E6619-J6619)^2)</f>
        <v/>
      </c>
      <c r="M6619" s="27">
        <f>IF(J6619="","",MAX(0,E6619-(J6619+twcdh_off))^2)</f>
        <v/>
      </c>
      <c r="N6619" s="27">
        <f>IF(E6619="","",MAX(0,E6619-swcdh_thr)^2)</f>
        <v/>
      </c>
      <c r="O6619">
        <f>IF(K6619="","",ROUND(E6619-K6619,0))</f>
        <v/>
      </c>
      <c r="P6619">
        <f>IF(O6619="","",IF(O6619&gt;=1,O6619,0))</f>
        <v/>
      </c>
      <c r="Q6619" s="27">
        <f>IF(E6619="","",MAX(0,E6619-22))</f>
        <v/>
      </c>
      <c r="R6619" s="27">
        <f>IF(H6619=1,E6619,"")</f>
        <v/>
      </c>
      <c r="S6619" s="27">
        <f>IF(AND(H6619=1,J6619&lt;&gt;""),E6619-J6619,"")</f>
        <v/>
      </c>
      <c r="T6619">
        <f>IF(G6619="","",MONTH(G6619))</f>
        <v/>
      </c>
    </row>
    <row r="6620">
      <c r="A6620" s="24" t="n">
        <v>2020</v>
      </c>
      <c r="B6620" s="24" t="n">
        <v>10</v>
      </c>
      <c r="C6620" s="24" t="n">
        <v>2</v>
      </c>
      <c r="D6620" s="24" t="n">
        <v>19</v>
      </c>
      <c r="E6620" s="24" t="n">
        <v>17.79</v>
      </c>
      <c r="F6620" s="25">
        <f>IF($E6620="","",DATE(IF($A6620="",nominal_year,$A6620),$B6620,$C6620)+($D6620-IF(LEFT(hour_conv,1)="1",1,0))/24)</f>
        <v/>
      </c>
      <c r="G6620" s="26">
        <f>IF(F6620="","",INT(F6620))</f>
        <v/>
      </c>
      <c r="H6620">
        <f>IF(G6620="","",IF(AND(MONTH(G6620)*100+DAY(G6620)&gt;=season_lo,MONTH(G6620)*100+DAY(G6620)&lt;=season_hi),1,0))</f>
        <v/>
      </c>
      <c r="I6620">
        <f>IF(G6620="","",G6620-first_day+1)</f>
        <v/>
      </c>
      <c r="J6620" s="27">
        <f>IF(I6620="","",INDEX(Daily!$J$2:$J$421,I6620))</f>
        <v/>
      </c>
      <c r="K6620" s="27">
        <f>IF(J6620="","",J6620+cat_offset)</f>
        <v/>
      </c>
      <c r="L6620" s="27">
        <f>IF(J6620="","",MAX(0,E6620-J6620)^2)</f>
        <v/>
      </c>
      <c r="M6620" s="27">
        <f>IF(J6620="","",MAX(0,E6620-(J6620+twcdh_off))^2)</f>
        <v/>
      </c>
      <c r="N6620" s="27">
        <f>IF(E6620="","",MAX(0,E6620-swcdh_thr)^2)</f>
        <v/>
      </c>
      <c r="O6620">
        <f>IF(K6620="","",ROUND(E6620-K6620,0))</f>
        <v/>
      </c>
      <c r="P6620">
        <f>IF(O6620="","",IF(O6620&gt;=1,O6620,0))</f>
        <v/>
      </c>
      <c r="Q6620" s="27">
        <f>IF(E6620="","",MAX(0,E6620-22))</f>
        <v/>
      </c>
      <c r="R6620" s="27">
        <f>IF(H6620=1,E6620,"")</f>
        <v/>
      </c>
      <c r="S6620" s="27">
        <f>IF(AND(H6620=1,J6620&lt;&gt;""),E6620-J6620,"")</f>
        <v/>
      </c>
      <c r="T6620">
        <f>IF(G6620="","",MONTH(G6620))</f>
        <v/>
      </c>
    </row>
    <row r="6621">
      <c r="A6621" s="24" t="n">
        <v>2020</v>
      </c>
      <c r="B6621" s="24" t="n">
        <v>10</v>
      </c>
      <c r="C6621" s="24" t="n">
        <v>2</v>
      </c>
      <c r="D6621" s="24" t="n">
        <v>20</v>
      </c>
      <c r="E6621" s="24" t="n">
        <v>17.63</v>
      </c>
      <c r="F6621" s="25">
        <f>IF($E6621="","",DATE(IF($A6621="",nominal_year,$A6621),$B6621,$C6621)+($D6621-IF(LEFT(hour_conv,1)="1",1,0))/24)</f>
        <v/>
      </c>
      <c r="G6621" s="26">
        <f>IF(F6621="","",INT(F6621))</f>
        <v/>
      </c>
      <c r="H6621">
        <f>IF(G6621="","",IF(AND(MONTH(G6621)*100+DAY(G6621)&gt;=season_lo,MONTH(G6621)*100+DAY(G6621)&lt;=season_hi),1,0))</f>
        <v/>
      </c>
      <c r="I6621">
        <f>IF(G6621="","",G6621-first_day+1)</f>
        <v/>
      </c>
      <c r="J6621" s="27">
        <f>IF(I6621="","",INDEX(Daily!$J$2:$J$421,I6621))</f>
        <v/>
      </c>
      <c r="K6621" s="27">
        <f>IF(J6621="","",J6621+cat_offset)</f>
        <v/>
      </c>
      <c r="L6621" s="27">
        <f>IF(J6621="","",MAX(0,E6621-J6621)^2)</f>
        <v/>
      </c>
      <c r="M6621" s="27">
        <f>IF(J6621="","",MAX(0,E6621-(J6621+twcdh_off))^2)</f>
        <v/>
      </c>
      <c r="N6621" s="27">
        <f>IF(E6621="","",MAX(0,E6621-swcdh_thr)^2)</f>
        <v/>
      </c>
      <c r="O6621">
        <f>IF(K6621="","",ROUND(E6621-K6621,0))</f>
        <v/>
      </c>
      <c r="P6621">
        <f>IF(O6621="","",IF(O6621&gt;=1,O6621,0))</f>
        <v/>
      </c>
      <c r="Q6621" s="27">
        <f>IF(E6621="","",MAX(0,E6621-22))</f>
        <v/>
      </c>
      <c r="R6621" s="27">
        <f>IF(H6621=1,E6621,"")</f>
        <v/>
      </c>
      <c r="S6621" s="27">
        <f>IF(AND(H6621=1,J6621&lt;&gt;""),E6621-J6621,"")</f>
        <v/>
      </c>
      <c r="T6621">
        <f>IF(G6621="","",MONTH(G6621))</f>
        <v/>
      </c>
    </row>
    <row r="6622">
      <c r="A6622" s="24" t="n">
        <v>2020</v>
      </c>
      <c r="B6622" s="24" t="n">
        <v>10</v>
      </c>
      <c r="C6622" s="24" t="n">
        <v>2</v>
      </c>
      <c r="D6622" s="24" t="n">
        <v>21</v>
      </c>
      <c r="E6622" s="24" t="n">
        <v>17.34</v>
      </c>
      <c r="F6622" s="25">
        <f>IF($E6622="","",DATE(IF($A6622="",nominal_year,$A6622),$B6622,$C6622)+($D6622-IF(LEFT(hour_conv,1)="1",1,0))/24)</f>
        <v/>
      </c>
      <c r="G6622" s="26">
        <f>IF(F6622="","",INT(F6622))</f>
        <v/>
      </c>
      <c r="H6622">
        <f>IF(G6622="","",IF(AND(MONTH(G6622)*100+DAY(G6622)&gt;=season_lo,MONTH(G6622)*100+DAY(G6622)&lt;=season_hi),1,0))</f>
        <v/>
      </c>
      <c r="I6622">
        <f>IF(G6622="","",G6622-first_day+1)</f>
        <v/>
      </c>
      <c r="J6622" s="27">
        <f>IF(I6622="","",INDEX(Daily!$J$2:$J$421,I6622))</f>
        <v/>
      </c>
      <c r="K6622" s="27">
        <f>IF(J6622="","",J6622+cat_offset)</f>
        <v/>
      </c>
      <c r="L6622" s="27">
        <f>IF(J6622="","",MAX(0,E6622-J6622)^2)</f>
        <v/>
      </c>
      <c r="M6622" s="27">
        <f>IF(J6622="","",MAX(0,E6622-(J6622+twcdh_off))^2)</f>
        <v/>
      </c>
      <c r="N6622" s="27">
        <f>IF(E6622="","",MAX(0,E6622-swcdh_thr)^2)</f>
        <v/>
      </c>
      <c r="O6622">
        <f>IF(K6622="","",ROUND(E6622-K6622,0))</f>
        <v/>
      </c>
      <c r="P6622">
        <f>IF(O6622="","",IF(O6622&gt;=1,O6622,0))</f>
        <v/>
      </c>
      <c r="Q6622" s="27">
        <f>IF(E6622="","",MAX(0,E6622-22))</f>
        <v/>
      </c>
      <c r="R6622" s="27">
        <f>IF(H6622=1,E6622,"")</f>
        <v/>
      </c>
      <c r="S6622" s="27">
        <f>IF(AND(H6622=1,J6622&lt;&gt;""),E6622-J6622,"")</f>
        <v/>
      </c>
      <c r="T6622">
        <f>IF(G6622="","",MONTH(G6622))</f>
        <v/>
      </c>
    </row>
    <row r="6623">
      <c r="A6623" s="24" t="n">
        <v>2020</v>
      </c>
      <c r="B6623" s="24" t="n">
        <v>10</v>
      </c>
      <c r="C6623" s="24" t="n">
        <v>2</v>
      </c>
      <c r="D6623" s="24" t="n">
        <v>22</v>
      </c>
      <c r="E6623" s="24" t="n">
        <v>15.6</v>
      </c>
      <c r="F6623" s="25">
        <f>IF($E6623="","",DATE(IF($A6623="",nominal_year,$A6623),$B6623,$C6623)+($D6623-IF(LEFT(hour_conv,1)="1",1,0))/24)</f>
        <v/>
      </c>
      <c r="G6623" s="26">
        <f>IF(F6623="","",INT(F6623))</f>
        <v/>
      </c>
      <c r="H6623">
        <f>IF(G6623="","",IF(AND(MONTH(G6623)*100+DAY(G6623)&gt;=season_lo,MONTH(G6623)*100+DAY(G6623)&lt;=season_hi),1,0))</f>
        <v/>
      </c>
      <c r="I6623">
        <f>IF(G6623="","",G6623-first_day+1)</f>
        <v/>
      </c>
      <c r="J6623" s="27">
        <f>IF(I6623="","",INDEX(Daily!$J$2:$J$421,I6623))</f>
        <v/>
      </c>
      <c r="K6623" s="27">
        <f>IF(J6623="","",J6623+cat_offset)</f>
        <v/>
      </c>
      <c r="L6623" s="27">
        <f>IF(J6623="","",MAX(0,E6623-J6623)^2)</f>
        <v/>
      </c>
      <c r="M6623" s="27">
        <f>IF(J6623="","",MAX(0,E6623-(J6623+twcdh_off))^2)</f>
        <v/>
      </c>
      <c r="N6623" s="27">
        <f>IF(E6623="","",MAX(0,E6623-swcdh_thr)^2)</f>
        <v/>
      </c>
      <c r="O6623">
        <f>IF(K6623="","",ROUND(E6623-K6623,0))</f>
        <v/>
      </c>
      <c r="P6623">
        <f>IF(O6623="","",IF(O6623&gt;=1,O6623,0))</f>
        <v/>
      </c>
      <c r="Q6623" s="27">
        <f>IF(E6623="","",MAX(0,E6623-22))</f>
        <v/>
      </c>
      <c r="R6623" s="27">
        <f>IF(H6623=1,E6623,"")</f>
        <v/>
      </c>
      <c r="S6623" s="27">
        <f>IF(AND(H6623=1,J6623&lt;&gt;""),E6623-J6623,"")</f>
        <v/>
      </c>
      <c r="T6623">
        <f>IF(G6623="","",MONTH(G6623))</f>
        <v/>
      </c>
    </row>
    <row r="6624">
      <c r="A6624" s="24" t="n">
        <v>2020</v>
      </c>
      <c r="B6624" s="24" t="n">
        <v>10</v>
      </c>
      <c r="C6624" s="24" t="n">
        <v>2</v>
      </c>
      <c r="D6624" s="24" t="n">
        <v>23</v>
      </c>
      <c r="E6624" s="24" t="n">
        <v>15.21</v>
      </c>
      <c r="F6624" s="25">
        <f>IF($E6624="","",DATE(IF($A6624="",nominal_year,$A6624),$B6624,$C6624)+($D6624-IF(LEFT(hour_conv,1)="1",1,0))/24)</f>
        <v/>
      </c>
      <c r="G6624" s="26">
        <f>IF(F6624="","",INT(F6624))</f>
        <v/>
      </c>
      <c r="H6624">
        <f>IF(G6624="","",IF(AND(MONTH(G6624)*100+DAY(G6624)&gt;=season_lo,MONTH(G6624)*100+DAY(G6624)&lt;=season_hi),1,0))</f>
        <v/>
      </c>
      <c r="I6624">
        <f>IF(G6624="","",G6624-first_day+1)</f>
        <v/>
      </c>
      <c r="J6624" s="27">
        <f>IF(I6624="","",INDEX(Daily!$J$2:$J$421,I6624))</f>
        <v/>
      </c>
      <c r="K6624" s="27">
        <f>IF(J6624="","",J6624+cat_offset)</f>
        <v/>
      </c>
      <c r="L6624" s="27">
        <f>IF(J6624="","",MAX(0,E6624-J6624)^2)</f>
        <v/>
      </c>
      <c r="M6624" s="27">
        <f>IF(J6624="","",MAX(0,E6624-(J6624+twcdh_off))^2)</f>
        <v/>
      </c>
      <c r="N6624" s="27">
        <f>IF(E6624="","",MAX(0,E6624-swcdh_thr)^2)</f>
        <v/>
      </c>
      <c r="O6624">
        <f>IF(K6624="","",ROUND(E6624-K6624,0))</f>
        <v/>
      </c>
      <c r="P6624">
        <f>IF(O6624="","",IF(O6624&gt;=1,O6624,0))</f>
        <v/>
      </c>
      <c r="Q6624" s="27">
        <f>IF(E6624="","",MAX(0,E6624-22))</f>
        <v/>
      </c>
      <c r="R6624" s="27">
        <f>IF(H6624=1,E6624,"")</f>
        <v/>
      </c>
      <c r="S6624" s="27">
        <f>IF(AND(H6624=1,J6624&lt;&gt;""),E6624-J6624,"")</f>
        <v/>
      </c>
      <c r="T6624">
        <f>IF(G6624="","",MONTH(G6624))</f>
        <v/>
      </c>
    </row>
    <row r="6625">
      <c r="A6625" s="24" t="n">
        <v>2020</v>
      </c>
      <c r="B6625" s="24" t="n">
        <v>10</v>
      </c>
      <c r="C6625" s="24" t="n">
        <v>2</v>
      </c>
      <c r="D6625" s="24" t="n">
        <v>24</v>
      </c>
      <c r="E6625" s="24" t="n">
        <v>12.75</v>
      </c>
      <c r="F6625" s="25">
        <f>IF($E6625="","",DATE(IF($A6625="",nominal_year,$A6625),$B6625,$C6625)+($D6625-IF(LEFT(hour_conv,1)="1",1,0))/24)</f>
        <v/>
      </c>
      <c r="G6625" s="26">
        <f>IF(F6625="","",INT(F6625))</f>
        <v/>
      </c>
      <c r="H6625">
        <f>IF(G6625="","",IF(AND(MONTH(G6625)*100+DAY(G6625)&gt;=season_lo,MONTH(G6625)*100+DAY(G6625)&lt;=season_hi),1,0))</f>
        <v/>
      </c>
      <c r="I6625">
        <f>IF(G6625="","",G6625-first_day+1)</f>
        <v/>
      </c>
      <c r="J6625" s="27">
        <f>IF(I6625="","",INDEX(Daily!$J$2:$J$421,I6625))</f>
        <v/>
      </c>
      <c r="K6625" s="27">
        <f>IF(J6625="","",J6625+cat_offset)</f>
        <v/>
      </c>
      <c r="L6625" s="27">
        <f>IF(J6625="","",MAX(0,E6625-J6625)^2)</f>
        <v/>
      </c>
      <c r="M6625" s="27">
        <f>IF(J6625="","",MAX(0,E6625-(J6625+twcdh_off))^2)</f>
        <v/>
      </c>
      <c r="N6625" s="27">
        <f>IF(E6625="","",MAX(0,E6625-swcdh_thr)^2)</f>
        <v/>
      </c>
      <c r="O6625">
        <f>IF(K6625="","",ROUND(E6625-K6625,0))</f>
        <v/>
      </c>
      <c r="P6625">
        <f>IF(O6625="","",IF(O6625&gt;=1,O6625,0))</f>
        <v/>
      </c>
      <c r="Q6625" s="27">
        <f>IF(E6625="","",MAX(0,E6625-22))</f>
        <v/>
      </c>
      <c r="R6625" s="27">
        <f>IF(H6625=1,E6625,"")</f>
        <v/>
      </c>
      <c r="S6625" s="27">
        <f>IF(AND(H6625=1,J6625&lt;&gt;""),E6625-J6625,"")</f>
        <v/>
      </c>
      <c r="T6625">
        <f>IF(G6625="","",MONTH(G6625))</f>
        <v/>
      </c>
    </row>
    <row r="6626">
      <c r="A6626" s="24" t="n">
        <v>2020</v>
      </c>
      <c r="B6626" s="24" t="n">
        <v>10</v>
      </c>
      <c r="C6626" s="24" t="n">
        <v>3</v>
      </c>
      <c r="D6626" s="24" t="n">
        <v>1</v>
      </c>
      <c r="E6626" s="24" t="n">
        <v>11.34</v>
      </c>
      <c r="F6626" s="25">
        <f>IF($E6626="","",DATE(IF($A6626="",nominal_year,$A6626),$B6626,$C6626)+($D6626-IF(LEFT(hour_conv,1)="1",1,0))/24)</f>
        <v/>
      </c>
      <c r="G6626" s="26">
        <f>IF(F6626="","",INT(F6626))</f>
        <v/>
      </c>
      <c r="H6626">
        <f>IF(G6626="","",IF(AND(MONTH(G6626)*100+DAY(G6626)&gt;=season_lo,MONTH(G6626)*100+DAY(G6626)&lt;=season_hi),1,0))</f>
        <v/>
      </c>
      <c r="I6626">
        <f>IF(G6626="","",G6626-first_day+1)</f>
        <v/>
      </c>
      <c r="J6626" s="27">
        <f>IF(I6626="","",INDEX(Daily!$J$2:$J$421,I6626))</f>
        <v/>
      </c>
      <c r="K6626" s="27">
        <f>IF(J6626="","",J6626+cat_offset)</f>
        <v/>
      </c>
      <c r="L6626" s="27">
        <f>IF(J6626="","",MAX(0,E6626-J6626)^2)</f>
        <v/>
      </c>
      <c r="M6626" s="27">
        <f>IF(J6626="","",MAX(0,E6626-(J6626+twcdh_off))^2)</f>
        <v/>
      </c>
      <c r="N6626" s="27">
        <f>IF(E6626="","",MAX(0,E6626-swcdh_thr)^2)</f>
        <v/>
      </c>
      <c r="O6626">
        <f>IF(K6626="","",ROUND(E6626-K6626,0))</f>
        <v/>
      </c>
      <c r="P6626">
        <f>IF(O6626="","",IF(O6626&gt;=1,O6626,0))</f>
        <v/>
      </c>
      <c r="Q6626" s="27">
        <f>IF(E6626="","",MAX(0,E6626-22))</f>
        <v/>
      </c>
      <c r="R6626" s="27">
        <f>IF(H6626=1,E6626,"")</f>
        <v/>
      </c>
      <c r="S6626" s="27">
        <f>IF(AND(H6626=1,J6626&lt;&gt;""),E6626-J6626,"")</f>
        <v/>
      </c>
      <c r="T6626">
        <f>IF(G6626="","",MONTH(G6626))</f>
        <v/>
      </c>
    </row>
    <row r="6627">
      <c r="A6627" s="24" t="n">
        <v>2020</v>
      </c>
      <c r="B6627" s="24" t="n">
        <v>10</v>
      </c>
      <c r="C6627" s="24" t="n">
        <v>3</v>
      </c>
      <c r="D6627" s="24" t="n">
        <v>2</v>
      </c>
      <c r="E6627" s="24" t="n">
        <v>10.19</v>
      </c>
      <c r="F6627" s="25">
        <f>IF($E6627="","",DATE(IF($A6627="",nominal_year,$A6627),$B6627,$C6627)+($D6627-IF(LEFT(hour_conv,1)="1",1,0))/24)</f>
        <v/>
      </c>
      <c r="G6627" s="26">
        <f>IF(F6627="","",INT(F6627))</f>
        <v/>
      </c>
      <c r="H6627">
        <f>IF(G6627="","",IF(AND(MONTH(G6627)*100+DAY(G6627)&gt;=season_lo,MONTH(G6627)*100+DAY(G6627)&lt;=season_hi),1,0))</f>
        <v/>
      </c>
      <c r="I6627">
        <f>IF(G6627="","",G6627-first_day+1)</f>
        <v/>
      </c>
      <c r="J6627" s="27">
        <f>IF(I6627="","",INDEX(Daily!$J$2:$J$421,I6627))</f>
        <v/>
      </c>
      <c r="K6627" s="27">
        <f>IF(J6627="","",J6627+cat_offset)</f>
        <v/>
      </c>
      <c r="L6627" s="27">
        <f>IF(J6627="","",MAX(0,E6627-J6627)^2)</f>
        <v/>
      </c>
      <c r="M6627" s="27">
        <f>IF(J6627="","",MAX(0,E6627-(J6627+twcdh_off))^2)</f>
        <v/>
      </c>
      <c r="N6627" s="27">
        <f>IF(E6627="","",MAX(0,E6627-swcdh_thr)^2)</f>
        <v/>
      </c>
      <c r="O6627">
        <f>IF(K6627="","",ROUND(E6627-K6627,0))</f>
        <v/>
      </c>
      <c r="P6627">
        <f>IF(O6627="","",IF(O6627&gt;=1,O6627,0))</f>
        <v/>
      </c>
      <c r="Q6627" s="27">
        <f>IF(E6627="","",MAX(0,E6627-22))</f>
        <v/>
      </c>
      <c r="R6627" s="27">
        <f>IF(H6627=1,E6627,"")</f>
        <v/>
      </c>
      <c r="S6627" s="27">
        <f>IF(AND(H6627=1,J6627&lt;&gt;""),E6627-J6627,"")</f>
        <v/>
      </c>
      <c r="T6627">
        <f>IF(G6627="","",MONTH(G6627))</f>
        <v/>
      </c>
    </row>
    <row r="6628">
      <c r="A6628" s="24" t="n">
        <v>2020</v>
      </c>
      <c r="B6628" s="24" t="n">
        <v>10</v>
      </c>
      <c r="C6628" s="24" t="n">
        <v>3</v>
      </c>
      <c r="D6628" s="24" t="n">
        <v>3</v>
      </c>
      <c r="E6628" s="24" t="n">
        <v>9.09</v>
      </c>
      <c r="F6628" s="25">
        <f>IF($E6628="","",DATE(IF($A6628="",nominal_year,$A6628),$B6628,$C6628)+($D6628-IF(LEFT(hour_conv,1)="1",1,0))/24)</f>
        <v/>
      </c>
      <c r="G6628" s="26">
        <f>IF(F6628="","",INT(F6628))</f>
        <v/>
      </c>
      <c r="H6628">
        <f>IF(G6628="","",IF(AND(MONTH(G6628)*100+DAY(G6628)&gt;=season_lo,MONTH(G6628)*100+DAY(G6628)&lt;=season_hi),1,0))</f>
        <v/>
      </c>
      <c r="I6628">
        <f>IF(G6628="","",G6628-first_day+1)</f>
        <v/>
      </c>
      <c r="J6628" s="27">
        <f>IF(I6628="","",INDEX(Daily!$J$2:$J$421,I6628))</f>
        <v/>
      </c>
      <c r="K6628" s="27">
        <f>IF(J6628="","",J6628+cat_offset)</f>
        <v/>
      </c>
      <c r="L6628" s="27">
        <f>IF(J6628="","",MAX(0,E6628-J6628)^2)</f>
        <v/>
      </c>
      <c r="M6628" s="27">
        <f>IF(J6628="","",MAX(0,E6628-(J6628+twcdh_off))^2)</f>
        <v/>
      </c>
      <c r="N6628" s="27">
        <f>IF(E6628="","",MAX(0,E6628-swcdh_thr)^2)</f>
        <v/>
      </c>
      <c r="O6628">
        <f>IF(K6628="","",ROUND(E6628-K6628,0))</f>
        <v/>
      </c>
      <c r="P6628">
        <f>IF(O6628="","",IF(O6628&gt;=1,O6628,0))</f>
        <v/>
      </c>
      <c r="Q6628" s="27">
        <f>IF(E6628="","",MAX(0,E6628-22))</f>
        <v/>
      </c>
      <c r="R6628" s="27">
        <f>IF(H6628=1,E6628,"")</f>
        <v/>
      </c>
      <c r="S6628" s="27">
        <f>IF(AND(H6628=1,J6628&lt;&gt;""),E6628-J6628,"")</f>
        <v/>
      </c>
      <c r="T6628">
        <f>IF(G6628="","",MONTH(G6628))</f>
        <v/>
      </c>
    </row>
    <row r="6629">
      <c r="A6629" s="24" t="n">
        <v>2020</v>
      </c>
      <c r="B6629" s="24" t="n">
        <v>10</v>
      </c>
      <c r="C6629" s="24" t="n">
        <v>3</v>
      </c>
      <c r="D6629" s="24" t="n">
        <v>4</v>
      </c>
      <c r="E6629" s="24" t="n">
        <v>10.01</v>
      </c>
      <c r="F6629" s="25">
        <f>IF($E6629="","",DATE(IF($A6629="",nominal_year,$A6629),$B6629,$C6629)+($D6629-IF(LEFT(hour_conv,1)="1",1,0))/24)</f>
        <v/>
      </c>
      <c r="G6629" s="26">
        <f>IF(F6629="","",INT(F6629))</f>
        <v/>
      </c>
      <c r="H6629">
        <f>IF(G6629="","",IF(AND(MONTH(G6629)*100+DAY(G6629)&gt;=season_lo,MONTH(G6629)*100+DAY(G6629)&lt;=season_hi),1,0))</f>
        <v/>
      </c>
      <c r="I6629">
        <f>IF(G6629="","",G6629-first_day+1)</f>
        <v/>
      </c>
      <c r="J6629" s="27">
        <f>IF(I6629="","",INDEX(Daily!$J$2:$J$421,I6629))</f>
        <v/>
      </c>
      <c r="K6629" s="27">
        <f>IF(J6629="","",J6629+cat_offset)</f>
        <v/>
      </c>
      <c r="L6629" s="27">
        <f>IF(J6629="","",MAX(0,E6629-J6629)^2)</f>
        <v/>
      </c>
      <c r="M6629" s="27">
        <f>IF(J6629="","",MAX(0,E6629-(J6629+twcdh_off))^2)</f>
        <v/>
      </c>
      <c r="N6629" s="27">
        <f>IF(E6629="","",MAX(0,E6629-swcdh_thr)^2)</f>
        <v/>
      </c>
      <c r="O6629">
        <f>IF(K6629="","",ROUND(E6629-K6629,0))</f>
        <v/>
      </c>
      <c r="P6629">
        <f>IF(O6629="","",IF(O6629&gt;=1,O6629,0))</f>
        <v/>
      </c>
      <c r="Q6629" s="27">
        <f>IF(E6629="","",MAX(0,E6629-22))</f>
        <v/>
      </c>
      <c r="R6629" s="27">
        <f>IF(H6629=1,E6629,"")</f>
        <v/>
      </c>
      <c r="S6629" s="27">
        <f>IF(AND(H6629=1,J6629&lt;&gt;""),E6629-J6629,"")</f>
        <v/>
      </c>
      <c r="T6629">
        <f>IF(G6629="","",MONTH(G6629))</f>
        <v/>
      </c>
    </row>
    <row r="6630">
      <c r="A6630" s="24" t="n">
        <v>2020</v>
      </c>
      <c r="B6630" s="24" t="n">
        <v>10</v>
      </c>
      <c r="C6630" s="24" t="n">
        <v>3</v>
      </c>
      <c r="D6630" s="24" t="n">
        <v>5</v>
      </c>
      <c r="E6630" s="24" t="n">
        <v>10.23</v>
      </c>
      <c r="F6630" s="25">
        <f>IF($E6630="","",DATE(IF($A6630="",nominal_year,$A6630),$B6630,$C6630)+($D6630-IF(LEFT(hour_conv,1)="1",1,0))/24)</f>
        <v/>
      </c>
      <c r="G6630" s="26">
        <f>IF(F6630="","",INT(F6630))</f>
        <v/>
      </c>
      <c r="H6630">
        <f>IF(G6630="","",IF(AND(MONTH(G6630)*100+DAY(G6630)&gt;=season_lo,MONTH(G6630)*100+DAY(G6630)&lt;=season_hi),1,0))</f>
        <v/>
      </c>
      <c r="I6630">
        <f>IF(G6630="","",G6630-first_day+1)</f>
        <v/>
      </c>
      <c r="J6630" s="27">
        <f>IF(I6630="","",INDEX(Daily!$J$2:$J$421,I6630))</f>
        <v/>
      </c>
      <c r="K6630" s="27">
        <f>IF(J6630="","",J6630+cat_offset)</f>
        <v/>
      </c>
      <c r="L6630" s="27">
        <f>IF(J6630="","",MAX(0,E6630-J6630)^2)</f>
        <v/>
      </c>
      <c r="M6630" s="27">
        <f>IF(J6630="","",MAX(0,E6630-(J6630+twcdh_off))^2)</f>
        <v/>
      </c>
      <c r="N6630" s="27">
        <f>IF(E6630="","",MAX(0,E6630-swcdh_thr)^2)</f>
        <v/>
      </c>
      <c r="O6630">
        <f>IF(K6630="","",ROUND(E6630-K6630,0))</f>
        <v/>
      </c>
      <c r="P6630">
        <f>IF(O6630="","",IF(O6630&gt;=1,O6630,0))</f>
        <v/>
      </c>
      <c r="Q6630" s="27">
        <f>IF(E6630="","",MAX(0,E6630-22))</f>
        <v/>
      </c>
      <c r="R6630" s="27">
        <f>IF(H6630=1,E6630,"")</f>
        <v/>
      </c>
      <c r="S6630" s="27">
        <f>IF(AND(H6630=1,J6630&lt;&gt;""),E6630-J6630,"")</f>
        <v/>
      </c>
      <c r="T6630">
        <f>IF(G6630="","",MONTH(G6630))</f>
        <v/>
      </c>
    </row>
    <row r="6631">
      <c r="A6631" s="24" t="n">
        <v>2020</v>
      </c>
      <c r="B6631" s="24" t="n">
        <v>10</v>
      </c>
      <c r="C6631" s="24" t="n">
        <v>3</v>
      </c>
      <c r="D6631" s="24" t="n">
        <v>6</v>
      </c>
      <c r="E6631" s="24" t="n">
        <v>10.65</v>
      </c>
      <c r="F6631" s="25">
        <f>IF($E6631="","",DATE(IF($A6631="",nominal_year,$A6631),$B6631,$C6631)+($D6631-IF(LEFT(hour_conv,1)="1",1,0))/24)</f>
        <v/>
      </c>
      <c r="G6631" s="26">
        <f>IF(F6631="","",INT(F6631))</f>
        <v/>
      </c>
      <c r="H6631">
        <f>IF(G6631="","",IF(AND(MONTH(G6631)*100+DAY(G6631)&gt;=season_lo,MONTH(G6631)*100+DAY(G6631)&lt;=season_hi),1,0))</f>
        <v/>
      </c>
      <c r="I6631">
        <f>IF(G6631="","",G6631-first_day+1)</f>
        <v/>
      </c>
      <c r="J6631" s="27">
        <f>IF(I6631="","",INDEX(Daily!$J$2:$J$421,I6631))</f>
        <v/>
      </c>
      <c r="K6631" s="27">
        <f>IF(J6631="","",J6631+cat_offset)</f>
        <v/>
      </c>
      <c r="L6631" s="27">
        <f>IF(J6631="","",MAX(0,E6631-J6631)^2)</f>
        <v/>
      </c>
      <c r="M6631" s="27">
        <f>IF(J6631="","",MAX(0,E6631-(J6631+twcdh_off))^2)</f>
        <v/>
      </c>
      <c r="N6631" s="27">
        <f>IF(E6631="","",MAX(0,E6631-swcdh_thr)^2)</f>
        <v/>
      </c>
      <c r="O6631">
        <f>IF(K6631="","",ROUND(E6631-K6631,0))</f>
        <v/>
      </c>
      <c r="P6631">
        <f>IF(O6631="","",IF(O6631&gt;=1,O6631,0))</f>
        <v/>
      </c>
      <c r="Q6631" s="27">
        <f>IF(E6631="","",MAX(0,E6631-22))</f>
        <v/>
      </c>
      <c r="R6631" s="27">
        <f>IF(H6631=1,E6631,"")</f>
        <v/>
      </c>
      <c r="S6631" s="27">
        <f>IF(AND(H6631=1,J6631&lt;&gt;""),E6631-J6631,"")</f>
        <v/>
      </c>
      <c r="T6631">
        <f>IF(G6631="","",MONTH(G6631))</f>
        <v/>
      </c>
    </row>
    <row r="6632">
      <c r="A6632" s="24" t="n">
        <v>2020</v>
      </c>
      <c r="B6632" s="24" t="n">
        <v>10</v>
      </c>
      <c r="C6632" s="24" t="n">
        <v>3</v>
      </c>
      <c r="D6632" s="24" t="n">
        <v>7</v>
      </c>
      <c r="E6632" s="24" t="n">
        <v>11.22</v>
      </c>
      <c r="F6632" s="25">
        <f>IF($E6632="","",DATE(IF($A6632="",nominal_year,$A6632),$B6632,$C6632)+($D6632-IF(LEFT(hour_conv,1)="1",1,0))/24)</f>
        <v/>
      </c>
      <c r="G6632" s="26">
        <f>IF(F6632="","",INT(F6632))</f>
        <v/>
      </c>
      <c r="H6632">
        <f>IF(G6632="","",IF(AND(MONTH(G6632)*100+DAY(G6632)&gt;=season_lo,MONTH(G6632)*100+DAY(G6632)&lt;=season_hi),1,0))</f>
        <v/>
      </c>
      <c r="I6632">
        <f>IF(G6632="","",G6632-first_day+1)</f>
        <v/>
      </c>
      <c r="J6632" s="27">
        <f>IF(I6632="","",INDEX(Daily!$J$2:$J$421,I6632))</f>
        <v/>
      </c>
      <c r="K6632" s="27">
        <f>IF(J6632="","",J6632+cat_offset)</f>
        <v/>
      </c>
      <c r="L6632" s="27">
        <f>IF(J6632="","",MAX(0,E6632-J6632)^2)</f>
        <v/>
      </c>
      <c r="M6632" s="27">
        <f>IF(J6632="","",MAX(0,E6632-(J6632+twcdh_off))^2)</f>
        <v/>
      </c>
      <c r="N6632" s="27">
        <f>IF(E6632="","",MAX(0,E6632-swcdh_thr)^2)</f>
        <v/>
      </c>
      <c r="O6632">
        <f>IF(K6632="","",ROUND(E6632-K6632,0))</f>
        <v/>
      </c>
      <c r="P6632">
        <f>IF(O6632="","",IF(O6632&gt;=1,O6632,0))</f>
        <v/>
      </c>
      <c r="Q6632" s="27">
        <f>IF(E6632="","",MAX(0,E6632-22))</f>
        <v/>
      </c>
      <c r="R6632" s="27">
        <f>IF(H6632=1,E6632,"")</f>
        <v/>
      </c>
      <c r="S6632" s="27">
        <f>IF(AND(H6632=1,J6632&lt;&gt;""),E6632-J6632,"")</f>
        <v/>
      </c>
      <c r="T6632">
        <f>IF(G6632="","",MONTH(G6632))</f>
        <v/>
      </c>
    </row>
    <row r="6633">
      <c r="A6633" s="24" t="n">
        <v>2020</v>
      </c>
      <c r="B6633" s="24" t="n">
        <v>10</v>
      </c>
      <c r="C6633" s="24" t="n">
        <v>3</v>
      </c>
      <c r="D6633" s="24" t="n">
        <v>8</v>
      </c>
      <c r="E6633" s="24" t="n">
        <v>11.48</v>
      </c>
      <c r="F6633" s="25">
        <f>IF($E6633="","",DATE(IF($A6633="",nominal_year,$A6633),$B6633,$C6633)+($D6633-IF(LEFT(hour_conv,1)="1",1,0))/24)</f>
        <v/>
      </c>
      <c r="G6633" s="26">
        <f>IF(F6633="","",INT(F6633))</f>
        <v/>
      </c>
      <c r="H6633">
        <f>IF(G6633="","",IF(AND(MONTH(G6633)*100+DAY(G6633)&gt;=season_lo,MONTH(G6633)*100+DAY(G6633)&lt;=season_hi),1,0))</f>
        <v/>
      </c>
      <c r="I6633">
        <f>IF(G6633="","",G6633-first_day+1)</f>
        <v/>
      </c>
      <c r="J6633" s="27">
        <f>IF(I6633="","",INDEX(Daily!$J$2:$J$421,I6633))</f>
        <v/>
      </c>
      <c r="K6633" s="27">
        <f>IF(J6633="","",J6633+cat_offset)</f>
        <v/>
      </c>
      <c r="L6633" s="27">
        <f>IF(J6633="","",MAX(0,E6633-J6633)^2)</f>
        <v/>
      </c>
      <c r="M6633" s="27">
        <f>IF(J6633="","",MAX(0,E6633-(J6633+twcdh_off))^2)</f>
        <v/>
      </c>
      <c r="N6633" s="27">
        <f>IF(E6633="","",MAX(0,E6633-swcdh_thr)^2)</f>
        <v/>
      </c>
      <c r="O6633">
        <f>IF(K6633="","",ROUND(E6633-K6633,0))</f>
        <v/>
      </c>
      <c r="P6633">
        <f>IF(O6633="","",IF(O6633&gt;=1,O6633,0))</f>
        <v/>
      </c>
      <c r="Q6633" s="27">
        <f>IF(E6633="","",MAX(0,E6633-22))</f>
        <v/>
      </c>
      <c r="R6633" s="27">
        <f>IF(H6633=1,E6633,"")</f>
        <v/>
      </c>
      <c r="S6633" s="27">
        <f>IF(AND(H6633=1,J6633&lt;&gt;""),E6633-J6633,"")</f>
        <v/>
      </c>
      <c r="T6633">
        <f>IF(G6633="","",MONTH(G6633))</f>
        <v/>
      </c>
    </row>
    <row r="6634">
      <c r="A6634" s="24" t="n">
        <v>2020</v>
      </c>
      <c r="B6634" s="24" t="n">
        <v>10</v>
      </c>
      <c r="C6634" s="24" t="n">
        <v>3</v>
      </c>
      <c r="D6634" s="24" t="n">
        <v>9</v>
      </c>
      <c r="E6634" s="24" t="n">
        <v>12.06</v>
      </c>
      <c r="F6634" s="25">
        <f>IF($E6634="","",DATE(IF($A6634="",nominal_year,$A6634),$B6634,$C6634)+($D6634-IF(LEFT(hour_conv,1)="1",1,0))/24)</f>
        <v/>
      </c>
      <c r="G6634" s="26">
        <f>IF(F6634="","",INT(F6634))</f>
        <v/>
      </c>
      <c r="H6634">
        <f>IF(G6634="","",IF(AND(MONTH(G6634)*100+DAY(G6634)&gt;=season_lo,MONTH(G6634)*100+DAY(G6634)&lt;=season_hi),1,0))</f>
        <v/>
      </c>
      <c r="I6634">
        <f>IF(G6634="","",G6634-first_day+1)</f>
        <v/>
      </c>
      <c r="J6634" s="27">
        <f>IF(I6634="","",INDEX(Daily!$J$2:$J$421,I6634))</f>
        <v/>
      </c>
      <c r="K6634" s="27">
        <f>IF(J6634="","",J6634+cat_offset)</f>
        <v/>
      </c>
      <c r="L6634" s="27">
        <f>IF(J6634="","",MAX(0,E6634-J6634)^2)</f>
        <v/>
      </c>
      <c r="M6634" s="27">
        <f>IF(J6634="","",MAX(0,E6634-(J6634+twcdh_off))^2)</f>
        <v/>
      </c>
      <c r="N6634" s="27">
        <f>IF(E6634="","",MAX(0,E6634-swcdh_thr)^2)</f>
        <v/>
      </c>
      <c r="O6634">
        <f>IF(K6634="","",ROUND(E6634-K6634,0))</f>
        <v/>
      </c>
      <c r="P6634">
        <f>IF(O6634="","",IF(O6634&gt;=1,O6634,0))</f>
        <v/>
      </c>
      <c r="Q6634" s="27">
        <f>IF(E6634="","",MAX(0,E6634-22))</f>
        <v/>
      </c>
      <c r="R6634" s="27">
        <f>IF(H6634=1,E6634,"")</f>
        <v/>
      </c>
      <c r="S6634" s="27">
        <f>IF(AND(H6634=1,J6634&lt;&gt;""),E6634-J6634,"")</f>
        <v/>
      </c>
      <c r="T6634">
        <f>IF(G6634="","",MONTH(G6634))</f>
        <v/>
      </c>
    </row>
    <row r="6635">
      <c r="A6635" s="24" t="n">
        <v>2020</v>
      </c>
      <c r="B6635" s="24" t="n">
        <v>10</v>
      </c>
      <c r="C6635" s="24" t="n">
        <v>3</v>
      </c>
      <c r="D6635" s="24" t="n">
        <v>10</v>
      </c>
      <c r="E6635" s="24" t="n">
        <v>13.1</v>
      </c>
      <c r="F6635" s="25">
        <f>IF($E6635="","",DATE(IF($A6635="",nominal_year,$A6635),$B6635,$C6635)+($D6635-IF(LEFT(hour_conv,1)="1",1,0))/24)</f>
        <v/>
      </c>
      <c r="G6635" s="26">
        <f>IF(F6635="","",INT(F6635))</f>
        <v/>
      </c>
      <c r="H6635">
        <f>IF(G6635="","",IF(AND(MONTH(G6635)*100+DAY(G6635)&gt;=season_lo,MONTH(G6635)*100+DAY(G6635)&lt;=season_hi),1,0))</f>
        <v/>
      </c>
      <c r="I6635">
        <f>IF(G6635="","",G6635-first_day+1)</f>
        <v/>
      </c>
      <c r="J6635" s="27">
        <f>IF(I6635="","",INDEX(Daily!$J$2:$J$421,I6635))</f>
        <v/>
      </c>
      <c r="K6635" s="27">
        <f>IF(J6635="","",J6635+cat_offset)</f>
        <v/>
      </c>
      <c r="L6635" s="27">
        <f>IF(J6635="","",MAX(0,E6635-J6635)^2)</f>
        <v/>
      </c>
      <c r="M6635" s="27">
        <f>IF(J6635="","",MAX(0,E6635-(J6635+twcdh_off))^2)</f>
        <v/>
      </c>
      <c r="N6635" s="27">
        <f>IF(E6635="","",MAX(0,E6635-swcdh_thr)^2)</f>
        <v/>
      </c>
      <c r="O6635">
        <f>IF(K6635="","",ROUND(E6635-K6635,0))</f>
        <v/>
      </c>
      <c r="P6635">
        <f>IF(O6635="","",IF(O6635&gt;=1,O6635,0))</f>
        <v/>
      </c>
      <c r="Q6635" s="27">
        <f>IF(E6635="","",MAX(0,E6635-22))</f>
        <v/>
      </c>
      <c r="R6635" s="27">
        <f>IF(H6635=1,E6635,"")</f>
        <v/>
      </c>
      <c r="S6635" s="27">
        <f>IF(AND(H6635=1,J6635&lt;&gt;""),E6635-J6635,"")</f>
        <v/>
      </c>
      <c r="T6635">
        <f>IF(G6635="","",MONTH(G6635))</f>
        <v/>
      </c>
    </row>
    <row r="6636">
      <c r="A6636" s="24" t="n">
        <v>2020</v>
      </c>
      <c r="B6636" s="24" t="n">
        <v>10</v>
      </c>
      <c r="C6636" s="24" t="n">
        <v>3</v>
      </c>
      <c r="D6636" s="24" t="n">
        <v>11</v>
      </c>
      <c r="E6636" s="24" t="n">
        <v>14.19</v>
      </c>
      <c r="F6636" s="25">
        <f>IF($E6636="","",DATE(IF($A6636="",nominal_year,$A6636),$B6636,$C6636)+($D6636-IF(LEFT(hour_conv,1)="1",1,0))/24)</f>
        <v/>
      </c>
      <c r="G6636" s="26">
        <f>IF(F6636="","",INT(F6636))</f>
        <v/>
      </c>
      <c r="H6636">
        <f>IF(G6636="","",IF(AND(MONTH(G6636)*100+DAY(G6636)&gt;=season_lo,MONTH(G6636)*100+DAY(G6636)&lt;=season_hi),1,0))</f>
        <v/>
      </c>
      <c r="I6636">
        <f>IF(G6636="","",G6636-first_day+1)</f>
        <v/>
      </c>
      <c r="J6636" s="27">
        <f>IF(I6636="","",INDEX(Daily!$J$2:$J$421,I6636))</f>
        <v/>
      </c>
      <c r="K6636" s="27">
        <f>IF(J6636="","",J6636+cat_offset)</f>
        <v/>
      </c>
      <c r="L6636" s="27">
        <f>IF(J6636="","",MAX(0,E6636-J6636)^2)</f>
        <v/>
      </c>
      <c r="M6636" s="27">
        <f>IF(J6636="","",MAX(0,E6636-(J6636+twcdh_off))^2)</f>
        <v/>
      </c>
      <c r="N6636" s="27">
        <f>IF(E6636="","",MAX(0,E6636-swcdh_thr)^2)</f>
        <v/>
      </c>
      <c r="O6636">
        <f>IF(K6636="","",ROUND(E6636-K6636,0))</f>
        <v/>
      </c>
      <c r="P6636">
        <f>IF(O6636="","",IF(O6636&gt;=1,O6636,0))</f>
        <v/>
      </c>
      <c r="Q6636" s="27">
        <f>IF(E6636="","",MAX(0,E6636-22))</f>
        <v/>
      </c>
      <c r="R6636" s="27">
        <f>IF(H6636=1,E6636,"")</f>
        <v/>
      </c>
      <c r="S6636" s="27">
        <f>IF(AND(H6636=1,J6636&lt;&gt;""),E6636-J6636,"")</f>
        <v/>
      </c>
      <c r="T6636">
        <f>IF(G6636="","",MONTH(G6636))</f>
        <v/>
      </c>
    </row>
    <row r="6637">
      <c r="A6637" s="24" t="n">
        <v>2020</v>
      </c>
      <c r="B6637" s="24" t="n">
        <v>10</v>
      </c>
      <c r="C6637" s="24" t="n">
        <v>3</v>
      </c>
      <c r="D6637" s="24" t="n">
        <v>12</v>
      </c>
      <c r="E6637" s="24" t="n">
        <v>15.22</v>
      </c>
      <c r="F6637" s="25">
        <f>IF($E6637="","",DATE(IF($A6637="",nominal_year,$A6637),$B6637,$C6637)+($D6637-IF(LEFT(hour_conv,1)="1",1,0))/24)</f>
        <v/>
      </c>
      <c r="G6637" s="26">
        <f>IF(F6637="","",INT(F6637))</f>
        <v/>
      </c>
      <c r="H6637">
        <f>IF(G6637="","",IF(AND(MONTH(G6637)*100+DAY(G6637)&gt;=season_lo,MONTH(G6637)*100+DAY(G6637)&lt;=season_hi),1,0))</f>
        <v/>
      </c>
      <c r="I6637">
        <f>IF(G6637="","",G6637-first_day+1)</f>
        <v/>
      </c>
      <c r="J6637" s="27">
        <f>IF(I6637="","",INDEX(Daily!$J$2:$J$421,I6637))</f>
        <v/>
      </c>
      <c r="K6637" s="27">
        <f>IF(J6637="","",J6637+cat_offset)</f>
        <v/>
      </c>
      <c r="L6637" s="27">
        <f>IF(J6637="","",MAX(0,E6637-J6637)^2)</f>
        <v/>
      </c>
      <c r="M6637" s="27">
        <f>IF(J6637="","",MAX(0,E6637-(J6637+twcdh_off))^2)</f>
        <v/>
      </c>
      <c r="N6637" s="27">
        <f>IF(E6637="","",MAX(0,E6637-swcdh_thr)^2)</f>
        <v/>
      </c>
      <c r="O6637">
        <f>IF(K6637="","",ROUND(E6637-K6637,0))</f>
        <v/>
      </c>
      <c r="P6637">
        <f>IF(O6637="","",IF(O6637&gt;=1,O6637,0))</f>
        <v/>
      </c>
      <c r="Q6637" s="27">
        <f>IF(E6637="","",MAX(0,E6637-22))</f>
        <v/>
      </c>
      <c r="R6637" s="27">
        <f>IF(H6637=1,E6637,"")</f>
        <v/>
      </c>
      <c r="S6637" s="27">
        <f>IF(AND(H6637=1,J6637&lt;&gt;""),E6637-J6637,"")</f>
        <v/>
      </c>
      <c r="T6637">
        <f>IF(G6637="","",MONTH(G6637))</f>
        <v/>
      </c>
    </row>
    <row r="6638">
      <c r="A6638" s="24" t="n">
        <v>2020</v>
      </c>
      <c r="B6638" s="24" t="n">
        <v>10</v>
      </c>
      <c r="C6638" s="24" t="n">
        <v>3</v>
      </c>
      <c r="D6638" s="24" t="n">
        <v>13</v>
      </c>
      <c r="E6638" s="24" t="n">
        <v>15.61</v>
      </c>
      <c r="F6638" s="25">
        <f>IF($E6638="","",DATE(IF($A6638="",nominal_year,$A6638),$B6638,$C6638)+($D6638-IF(LEFT(hour_conv,1)="1",1,0))/24)</f>
        <v/>
      </c>
      <c r="G6638" s="26">
        <f>IF(F6638="","",INT(F6638))</f>
        <v/>
      </c>
      <c r="H6638">
        <f>IF(G6638="","",IF(AND(MONTH(G6638)*100+DAY(G6638)&gt;=season_lo,MONTH(G6638)*100+DAY(G6638)&lt;=season_hi),1,0))</f>
        <v/>
      </c>
      <c r="I6638">
        <f>IF(G6638="","",G6638-first_day+1)</f>
        <v/>
      </c>
      <c r="J6638" s="27">
        <f>IF(I6638="","",INDEX(Daily!$J$2:$J$421,I6638))</f>
        <v/>
      </c>
      <c r="K6638" s="27">
        <f>IF(J6638="","",J6638+cat_offset)</f>
        <v/>
      </c>
      <c r="L6638" s="27">
        <f>IF(J6638="","",MAX(0,E6638-J6638)^2)</f>
        <v/>
      </c>
      <c r="M6638" s="27">
        <f>IF(J6638="","",MAX(0,E6638-(J6638+twcdh_off))^2)</f>
        <v/>
      </c>
      <c r="N6638" s="27">
        <f>IF(E6638="","",MAX(0,E6638-swcdh_thr)^2)</f>
        <v/>
      </c>
      <c r="O6638">
        <f>IF(K6638="","",ROUND(E6638-K6638,0))</f>
        <v/>
      </c>
      <c r="P6638">
        <f>IF(O6638="","",IF(O6638&gt;=1,O6638,0))</f>
        <v/>
      </c>
      <c r="Q6638" s="27">
        <f>IF(E6638="","",MAX(0,E6638-22))</f>
        <v/>
      </c>
      <c r="R6638" s="27">
        <f>IF(H6638=1,E6638,"")</f>
        <v/>
      </c>
      <c r="S6638" s="27">
        <f>IF(AND(H6638=1,J6638&lt;&gt;""),E6638-J6638,"")</f>
        <v/>
      </c>
      <c r="T6638">
        <f>IF(G6638="","",MONTH(G6638))</f>
        <v/>
      </c>
    </row>
    <row r="6639">
      <c r="A6639" s="24" t="n">
        <v>2020</v>
      </c>
      <c r="B6639" s="24" t="n">
        <v>10</v>
      </c>
      <c r="C6639" s="24" t="n">
        <v>3</v>
      </c>
      <c r="D6639" s="24" t="n">
        <v>14</v>
      </c>
      <c r="E6639" s="24" t="n">
        <v>16.38</v>
      </c>
      <c r="F6639" s="25">
        <f>IF($E6639="","",DATE(IF($A6639="",nominal_year,$A6639),$B6639,$C6639)+($D6639-IF(LEFT(hour_conv,1)="1",1,0))/24)</f>
        <v/>
      </c>
      <c r="G6639" s="26">
        <f>IF(F6639="","",INT(F6639))</f>
        <v/>
      </c>
      <c r="H6639">
        <f>IF(G6639="","",IF(AND(MONTH(G6639)*100+DAY(G6639)&gt;=season_lo,MONTH(G6639)*100+DAY(G6639)&lt;=season_hi),1,0))</f>
        <v/>
      </c>
      <c r="I6639">
        <f>IF(G6639="","",G6639-first_day+1)</f>
        <v/>
      </c>
      <c r="J6639" s="27">
        <f>IF(I6639="","",INDEX(Daily!$J$2:$J$421,I6639))</f>
        <v/>
      </c>
      <c r="K6639" s="27">
        <f>IF(J6639="","",J6639+cat_offset)</f>
        <v/>
      </c>
      <c r="L6639" s="27">
        <f>IF(J6639="","",MAX(0,E6639-J6639)^2)</f>
        <v/>
      </c>
      <c r="M6639" s="27">
        <f>IF(J6639="","",MAX(0,E6639-(J6639+twcdh_off))^2)</f>
        <v/>
      </c>
      <c r="N6639" s="27">
        <f>IF(E6639="","",MAX(0,E6639-swcdh_thr)^2)</f>
        <v/>
      </c>
      <c r="O6639">
        <f>IF(K6639="","",ROUND(E6639-K6639,0))</f>
        <v/>
      </c>
      <c r="P6639">
        <f>IF(O6639="","",IF(O6639&gt;=1,O6639,0))</f>
        <v/>
      </c>
      <c r="Q6639" s="27">
        <f>IF(E6639="","",MAX(0,E6639-22))</f>
        <v/>
      </c>
      <c r="R6639" s="27">
        <f>IF(H6639=1,E6639,"")</f>
        <v/>
      </c>
      <c r="S6639" s="27">
        <f>IF(AND(H6639=1,J6639&lt;&gt;""),E6639-J6639,"")</f>
        <v/>
      </c>
      <c r="T6639">
        <f>IF(G6639="","",MONTH(G6639))</f>
        <v/>
      </c>
    </row>
    <row r="6640">
      <c r="A6640" s="24" t="n">
        <v>2020</v>
      </c>
      <c r="B6640" s="24" t="n">
        <v>10</v>
      </c>
      <c r="C6640" s="24" t="n">
        <v>3</v>
      </c>
      <c r="D6640" s="24" t="n">
        <v>15</v>
      </c>
      <c r="E6640" s="24" t="n">
        <v>17.06</v>
      </c>
      <c r="F6640" s="25">
        <f>IF($E6640="","",DATE(IF($A6640="",nominal_year,$A6640),$B6640,$C6640)+($D6640-IF(LEFT(hour_conv,1)="1",1,0))/24)</f>
        <v/>
      </c>
      <c r="G6640" s="26">
        <f>IF(F6640="","",INT(F6640))</f>
        <v/>
      </c>
      <c r="H6640">
        <f>IF(G6640="","",IF(AND(MONTH(G6640)*100+DAY(G6640)&gt;=season_lo,MONTH(G6640)*100+DAY(G6640)&lt;=season_hi),1,0))</f>
        <v/>
      </c>
      <c r="I6640">
        <f>IF(G6640="","",G6640-first_day+1)</f>
        <v/>
      </c>
      <c r="J6640" s="27">
        <f>IF(I6640="","",INDEX(Daily!$J$2:$J$421,I6640))</f>
        <v/>
      </c>
      <c r="K6640" s="27">
        <f>IF(J6640="","",J6640+cat_offset)</f>
        <v/>
      </c>
      <c r="L6640" s="27">
        <f>IF(J6640="","",MAX(0,E6640-J6640)^2)</f>
        <v/>
      </c>
      <c r="M6640" s="27">
        <f>IF(J6640="","",MAX(0,E6640-(J6640+twcdh_off))^2)</f>
        <v/>
      </c>
      <c r="N6640" s="27">
        <f>IF(E6640="","",MAX(0,E6640-swcdh_thr)^2)</f>
        <v/>
      </c>
      <c r="O6640">
        <f>IF(K6640="","",ROUND(E6640-K6640,0))</f>
        <v/>
      </c>
      <c r="P6640">
        <f>IF(O6640="","",IF(O6640&gt;=1,O6640,0))</f>
        <v/>
      </c>
      <c r="Q6640" s="27">
        <f>IF(E6640="","",MAX(0,E6640-22))</f>
        <v/>
      </c>
      <c r="R6640" s="27">
        <f>IF(H6640=1,E6640,"")</f>
        <v/>
      </c>
      <c r="S6640" s="27">
        <f>IF(AND(H6640=1,J6640&lt;&gt;""),E6640-J6640,"")</f>
        <v/>
      </c>
      <c r="T6640">
        <f>IF(G6640="","",MONTH(G6640))</f>
        <v/>
      </c>
    </row>
    <row r="6641">
      <c r="A6641" s="24" t="n">
        <v>2020</v>
      </c>
      <c r="B6641" s="24" t="n">
        <v>10</v>
      </c>
      <c r="C6641" s="24" t="n">
        <v>3</v>
      </c>
      <c r="D6641" s="24" t="n">
        <v>16</v>
      </c>
      <c r="E6641" s="24" t="n">
        <v>16.96</v>
      </c>
      <c r="F6641" s="25">
        <f>IF($E6641="","",DATE(IF($A6641="",nominal_year,$A6641),$B6641,$C6641)+($D6641-IF(LEFT(hour_conv,1)="1",1,0))/24)</f>
        <v/>
      </c>
      <c r="G6641" s="26">
        <f>IF(F6641="","",INT(F6641))</f>
        <v/>
      </c>
      <c r="H6641">
        <f>IF(G6641="","",IF(AND(MONTH(G6641)*100+DAY(G6641)&gt;=season_lo,MONTH(G6641)*100+DAY(G6641)&lt;=season_hi),1,0))</f>
        <v/>
      </c>
      <c r="I6641">
        <f>IF(G6641="","",G6641-first_day+1)</f>
        <v/>
      </c>
      <c r="J6641" s="27">
        <f>IF(I6641="","",INDEX(Daily!$J$2:$J$421,I6641))</f>
        <v/>
      </c>
      <c r="K6641" s="27">
        <f>IF(J6641="","",J6641+cat_offset)</f>
        <v/>
      </c>
      <c r="L6641" s="27">
        <f>IF(J6641="","",MAX(0,E6641-J6641)^2)</f>
        <v/>
      </c>
      <c r="M6641" s="27">
        <f>IF(J6641="","",MAX(0,E6641-(J6641+twcdh_off))^2)</f>
        <v/>
      </c>
      <c r="N6641" s="27">
        <f>IF(E6641="","",MAX(0,E6641-swcdh_thr)^2)</f>
        <v/>
      </c>
      <c r="O6641">
        <f>IF(K6641="","",ROUND(E6641-K6641,0))</f>
        <v/>
      </c>
      <c r="P6641">
        <f>IF(O6641="","",IF(O6641&gt;=1,O6641,0))</f>
        <v/>
      </c>
      <c r="Q6641" s="27">
        <f>IF(E6641="","",MAX(0,E6641-22))</f>
        <v/>
      </c>
      <c r="R6641" s="27">
        <f>IF(H6641=1,E6641,"")</f>
        <v/>
      </c>
      <c r="S6641" s="27">
        <f>IF(AND(H6641=1,J6641&lt;&gt;""),E6641-J6641,"")</f>
        <v/>
      </c>
      <c r="T6641">
        <f>IF(G6641="","",MONTH(G6641))</f>
        <v/>
      </c>
    </row>
    <row r="6642">
      <c r="A6642" s="24" t="n">
        <v>2020</v>
      </c>
      <c r="B6642" s="24" t="n">
        <v>10</v>
      </c>
      <c r="C6642" s="24" t="n">
        <v>3</v>
      </c>
      <c r="D6642" s="24" t="n">
        <v>17</v>
      </c>
      <c r="E6642" s="24" t="n">
        <v>17.61</v>
      </c>
      <c r="F6642" s="25">
        <f>IF($E6642="","",DATE(IF($A6642="",nominal_year,$A6642),$B6642,$C6642)+($D6642-IF(LEFT(hour_conv,1)="1",1,0))/24)</f>
        <v/>
      </c>
      <c r="G6642" s="26">
        <f>IF(F6642="","",INT(F6642))</f>
        <v/>
      </c>
      <c r="H6642">
        <f>IF(G6642="","",IF(AND(MONTH(G6642)*100+DAY(G6642)&gt;=season_lo,MONTH(G6642)*100+DAY(G6642)&lt;=season_hi),1,0))</f>
        <v/>
      </c>
      <c r="I6642">
        <f>IF(G6642="","",G6642-first_day+1)</f>
        <v/>
      </c>
      <c r="J6642" s="27">
        <f>IF(I6642="","",INDEX(Daily!$J$2:$J$421,I6642))</f>
        <v/>
      </c>
      <c r="K6642" s="27">
        <f>IF(J6642="","",J6642+cat_offset)</f>
        <v/>
      </c>
      <c r="L6642" s="27">
        <f>IF(J6642="","",MAX(0,E6642-J6642)^2)</f>
        <v/>
      </c>
      <c r="M6642" s="27">
        <f>IF(J6642="","",MAX(0,E6642-(J6642+twcdh_off))^2)</f>
        <v/>
      </c>
      <c r="N6642" s="27">
        <f>IF(E6642="","",MAX(0,E6642-swcdh_thr)^2)</f>
        <v/>
      </c>
      <c r="O6642">
        <f>IF(K6642="","",ROUND(E6642-K6642,0))</f>
        <v/>
      </c>
      <c r="P6642">
        <f>IF(O6642="","",IF(O6642&gt;=1,O6642,0))</f>
        <v/>
      </c>
      <c r="Q6642" s="27">
        <f>IF(E6642="","",MAX(0,E6642-22))</f>
        <v/>
      </c>
      <c r="R6642" s="27">
        <f>IF(H6642=1,E6642,"")</f>
        <v/>
      </c>
      <c r="S6642" s="27">
        <f>IF(AND(H6642=1,J6642&lt;&gt;""),E6642-J6642,"")</f>
        <v/>
      </c>
      <c r="T6642">
        <f>IF(G6642="","",MONTH(G6642))</f>
        <v/>
      </c>
    </row>
    <row r="6643">
      <c r="A6643" s="24" t="n">
        <v>2020</v>
      </c>
      <c r="B6643" s="24" t="n">
        <v>10</v>
      </c>
      <c r="C6643" s="24" t="n">
        <v>3</v>
      </c>
      <c r="D6643" s="24" t="n">
        <v>18</v>
      </c>
      <c r="E6643" s="24" t="n">
        <v>17.19</v>
      </c>
      <c r="F6643" s="25">
        <f>IF($E6643="","",DATE(IF($A6643="",nominal_year,$A6643),$B6643,$C6643)+($D6643-IF(LEFT(hour_conv,1)="1",1,0))/24)</f>
        <v/>
      </c>
      <c r="G6643" s="26">
        <f>IF(F6643="","",INT(F6643))</f>
        <v/>
      </c>
      <c r="H6643">
        <f>IF(G6643="","",IF(AND(MONTH(G6643)*100+DAY(G6643)&gt;=season_lo,MONTH(G6643)*100+DAY(G6643)&lt;=season_hi),1,0))</f>
        <v/>
      </c>
      <c r="I6643">
        <f>IF(G6643="","",G6643-first_day+1)</f>
        <v/>
      </c>
      <c r="J6643" s="27">
        <f>IF(I6643="","",INDEX(Daily!$J$2:$J$421,I6643))</f>
        <v/>
      </c>
      <c r="K6643" s="27">
        <f>IF(J6643="","",J6643+cat_offset)</f>
        <v/>
      </c>
      <c r="L6643" s="27">
        <f>IF(J6643="","",MAX(0,E6643-J6643)^2)</f>
        <v/>
      </c>
      <c r="M6643" s="27">
        <f>IF(J6643="","",MAX(0,E6643-(J6643+twcdh_off))^2)</f>
        <v/>
      </c>
      <c r="N6643" s="27">
        <f>IF(E6643="","",MAX(0,E6643-swcdh_thr)^2)</f>
        <v/>
      </c>
      <c r="O6643">
        <f>IF(K6643="","",ROUND(E6643-K6643,0))</f>
        <v/>
      </c>
      <c r="P6643">
        <f>IF(O6643="","",IF(O6643&gt;=1,O6643,0))</f>
        <v/>
      </c>
      <c r="Q6643" s="27">
        <f>IF(E6643="","",MAX(0,E6643-22))</f>
        <v/>
      </c>
      <c r="R6643" s="27">
        <f>IF(H6643=1,E6643,"")</f>
        <v/>
      </c>
      <c r="S6643" s="27">
        <f>IF(AND(H6643=1,J6643&lt;&gt;""),E6643-J6643,"")</f>
        <v/>
      </c>
      <c r="T6643">
        <f>IF(G6643="","",MONTH(G6643))</f>
        <v/>
      </c>
    </row>
    <row r="6644">
      <c r="A6644" s="24" t="n">
        <v>2020</v>
      </c>
      <c r="B6644" s="24" t="n">
        <v>10</v>
      </c>
      <c r="C6644" s="24" t="n">
        <v>3</v>
      </c>
      <c r="D6644" s="24" t="n">
        <v>19</v>
      </c>
      <c r="E6644" s="24" t="n">
        <v>15.32</v>
      </c>
      <c r="F6644" s="25">
        <f>IF($E6644="","",DATE(IF($A6644="",nominal_year,$A6644),$B6644,$C6644)+($D6644-IF(LEFT(hour_conv,1)="1",1,0))/24)</f>
        <v/>
      </c>
      <c r="G6644" s="26">
        <f>IF(F6644="","",INT(F6644))</f>
        <v/>
      </c>
      <c r="H6644">
        <f>IF(G6644="","",IF(AND(MONTH(G6644)*100+DAY(G6644)&gt;=season_lo,MONTH(G6644)*100+DAY(G6644)&lt;=season_hi),1,0))</f>
        <v/>
      </c>
      <c r="I6644">
        <f>IF(G6644="","",G6644-first_day+1)</f>
        <v/>
      </c>
      <c r="J6644" s="27">
        <f>IF(I6644="","",INDEX(Daily!$J$2:$J$421,I6644))</f>
        <v/>
      </c>
      <c r="K6644" s="27">
        <f>IF(J6644="","",J6644+cat_offset)</f>
        <v/>
      </c>
      <c r="L6644" s="27">
        <f>IF(J6644="","",MAX(0,E6644-J6644)^2)</f>
        <v/>
      </c>
      <c r="M6644" s="27">
        <f>IF(J6644="","",MAX(0,E6644-(J6644+twcdh_off))^2)</f>
        <v/>
      </c>
      <c r="N6644" s="27">
        <f>IF(E6644="","",MAX(0,E6644-swcdh_thr)^2)</f>
        <v/>
      </c>
      <c r="O6644">
        <f>IF(K6644="","",ROUND(E6644-K6644,0))</f>
        <v/>
      </c>
      <c r="P6644">
        <f>IF(O6644="","",IF(O6644&gt;=1,O6644,0))</f>
        <v/>
      </c>
      <c r="Q6644" s="27">
        <f>IF(E6644="","",MAX(0,E6644-22))</f>
        <v/>
      </c>
      <c r="R6644" s="27">
        <f>IF(H6644=1,E6644,"")</f>
        <v/>
      </c>
      <c r="S6644" s="27">
        <f>IF(AND(H6644=1,J6644&lt;&gt;""),E6644-J6644,"")</f>
        <v/>
      </c>
      <c r="T6644">
        <f>IF(G6644="","",MONTH(G6644))</f>
        <v/>
      </c>
    </row>
    <row r="6645">
      <c r="A6645" s="24" t="n">
        <v>2020</v>
      </c>
      <c r="B6645" s="24" t="n">
        <v>10</v>
      </c>
      <c r="C6645" s="24" t="n">
        <v>3</v>
      </c>
      <c r="D6645" s="24" t="n">
        <v>20</v>
      </c>
      <c r="E6645" s="24" t="n">
        <v>14.8</v>
      </c>
      <c r="F6645" s="25">
        <f>IF($E6645="","",DATE(IF($A6645="",nominal_year,$A6645),$B6645,$C6645)+($D6645-IF(LEFT(hour_conv,1)="1",1,0))/24)</f>
        <v/>
      </c>
      <c r="G6645" s="26">
        <f>IF(F6645="","",INT(F6645))</f>
        <v/>
      </c>
      <c r="H6645">
        <f>IF(G6645="","",IF(AND(MONTH(G6645)*100+DAY(G6645)&gt;=season_lo,MONTH(G6645)*100+DAY(G6645)&lt;=season_hi),1,0))</f>
        <v/>
      </c>
      <c r="I6645">
        <f>IF(G6645="","",G6645-first_day+1)</f>
        <v/>
      </c>
      <c r="J6645" s="27">
        <f>IF(I6645="","",INDEX(Daily!$J$2:$J$421,I6645))</f>
        <v/>
      </c>
      <c r="K6645" s="27">
        <f>IF(J6645="","",J6645+cat_offset)</f>
        <v/>
      </c>
      <c r="L6645" s="27">
        <f>IF(J6645="","",MAX(0,E6645-J6645)^2)</f>
        <v/>
      </c>
      <c r="M6645" s="27">
        <f>IF(J6645="","",MAX(0,E6645-(J6645+twcdh_off))^2)</f>
        <v/>
      </c>
      <c r="N6645" s="27">
        <f>IF(E6645="","",MAX(0,E6645-swcdh_thr)^2)</f>
        <v/>
      </c>
      <c r="O6645">
        <f>IF(K6645="","",ROUND(E6645-K6645,0))</f>
        <v/>
      </c>
      <c r="P6645">
        <f>IF(O6645="","",IF(O6645&gt;=1,O6645,0))</f>
        <v/>
      </c>
      <c r="Q6645" s="27">
        <f>IF(E6645="","",MAX(0,E6645-22))</f>
        <v/>
      </c>
      <c r="R6645" s="27">
        <f>IF(H6645=1,E6645,"")</f>
        <v/>
      </c>
      <c r="S6645" s="27">
        <f>IF(AND(H6645=1,J6645&lt;&gt;""),E6645-J6645,"")</f>
        <v/>
      </c>
      <c r="T6645">
        <f>IF(G6645="","",MONTH(G6645))</f>
        <v/>
      </c>
    </row>
    <row r="6646">
      <c r="A6646" s="24" t="n">
        <v>2020</v>
      </c>
      <c r="B6646" s="24" t="n">
        <v>10</v>
      </c>
      <c r="C6646" s="24" t="n">
        <v>3</v>
      </c>
      <c r="D6646" s="24" t="n">
        <v>21</v>
      </c>
      <c r="E6646" s="24" t="n">
        <v>13.64</v>
      </c>
      <c r="F6646" s="25">
        <f>IF($E6646="","",DATE(IF($A6646="",nominal_year,$A6646),$B6646,$C6646)+($D6646-IF(LEFT(hour_conv,1)="1",1,0))/24)</f>
        <v/>
      </c>
      <c r="G6646" s="26">
        <f>IF(F6646="","",INT(F6646))</f>
        <v/>
      </c>
      <c r="H6646">
        <f>IF(G6646="","",IF(AND(MONTH(G6646)*100+DAY(G6646)&gt;=season_lo,MONTH(G6646)*100+DAY(G6646)&lt;=season_hi),1,0))</f>
        <v/>
      </c>
      <c r="I6646">
        <f>IF(G6646="","",G6646-first_day+1)</f>
        <v/>
      </c>
      <c r="J6646" s="27">
        <f>IF(I6646="","",INDEX(Daily!$J$2:$J$421,I6646))</f>
        <v/>
      </c>
      <c r="K6646" s="27">
        <f>IF(J6646="","",J6646+cat_offset)</f>
        <v/>
      </c>
      <c r="L6646" s="27">
        <f>IF(J6646="","",MAX(0,E6646-J6646)^2)</f>
        <v/>
      </c>
      <c r="M6646" s="27">
        <f>IF(J6646="","",MAX(0,E6646-(J6646+twcdh_off))^2)</f>
        <v/>
      </c>
      <c r="N6646" s="27">
        <f>IF(E6646="","",MAX(0,E6646-swcdh_thr)^2)</f>
        <v/>
      </c>
      <c r="O6646">
        <f>IF(K6646="","",ROUND(E6646-K6646,0))</f>
        <v/>
      </c>
      <c r="P6646">
        <f>IF(O6646="","",IF(O6646&gt;=1,O6646,0))</f>
        <v/>
      </c>
      <c r="Q6646" s="27">
        <f>IF(E6646="","",MAX(0,E6646-22))</f>
        <v/>
      </c>
      <c r="R6646" s="27">
        <f>IF(H6646=1,E6646,"")</f>
        <v/>
      </c>
      <c r="S6646" s="27">
        <f>IF(AND(H6646=1,J6646&lt;&gt;""),E6646-J6646,"")</f>
        <v/>
      </c>
      <c r="T6646">
        <f>IF(G6646="","",MONTH(G6646))</f>
        <v/>
      </c>
    </row>
    <row r="6647">
      <c r="A6647" s="24" t="n">
        <v>2020</v>
      </c>
      <c r="B6647" s="24" t="n">
        <v>10</v>
      </c>
      <c r="C6647" s="24" t="n">
        <v>3</v>
      </c>
      <c r="D6647" s="24" t="n">
        <v>22</v>
      </c>
      <c r="E6647" s="24" t="n">
        <v>12.76</v>
      </c>
      <c r="F6647" s="25">
        <f>IF($E6647="","",DATE(IF($A6647="",nominal_year,$A6647),$B6647,$C6647)+($D6647-IF(LEFT(hour_conv,1)="1",1,0))/24)</f>
        <v/>
      </c>
      <c r="G6647" s="26">
        <f>IF(F6647="","",INT(F6647))</f>
        <v/>
      </c>
      <c r="H6647">
        <f>IF(G6647="","",IF(AND(MONTH(G6647)*100+DAY(G6647)&gt;=season_lo,MONTH(G6647)*100+DAY(G6647)&lt;=season_hi),1,0))</f>
        <v/>
      </c>
      <c r="I6647">
        <f>IF(G6647="","",G6647-first_day+1)</f>
        <v/>
      </c>
      <c r="J6647" s="27">
        <f>IF(I6647="","",INDEX(Daily!$J$2:$J$421,I6647))</f>
        <v/>
      </c>
      <c r="K6647" s="27">
        <f>IF(J6647="","",J6647+cat_offset)</f>
        <v/>
      </c>
      <c r="L6647" s="27">
        <f>IF(J6647="","",MAX(0,E6647-J6647)^2)</f>
        <v/>
      </c>
      <c r="M6647" s="27">
        <f>IF(J6647="","",MAX(0,E6647-(J6647+twcdh_off))^2)</f>
        <v/>
      </c>
      <c r="N6647" s="27">
        <f>IF(E6647="","",MAX(0,E6647-swcdh_thr)^2)</f>
        <v/>
      </c>
      <c r="O6647">
        <f>IF(K6647="","",ROUND(E6647-K6647,0))</f>
        <v/>
      </c>
      <c r="P6647">
        <f>IF(O6647="","",IF(O6647&gt;=1,O6647,0))</f>
        <v/>
      </c>
      <c r="Q6647" s="27">
        <f>IF(E6647="","",MAX(0,E6647-22))</f>
        <v/>
      </c>
      <c r="R6647" s="27">
        <f>IF(H6647=1,E6647,"")</f>
        <v/>
      </c>
      <c r="S6647" s="27">
        <f>IF(AND(H6647=1,J6647&lt;&gt;""),E6647-J6647,"")</f>
        <v/>
      </c>
      <c r="T6647">
        <f>IF(G6647="","",MONTH(G6647))</f>
        <v/>
      </c>
    </row>
    <row r="6648">
      <c r="A6648" s="24" t="n">
        <v>2020</v>
      </c>
      <c r="B6648" s="24" t="n">
        <v>10</v>
      </c>
      <c r="C6648" s="24" t="n">
        <v>3</v>
      </c>
      <c r="D6648" s="24" t="n">
        <v>23</v>
      </c>
      <c r="E6648" s="24" t="n">
        <v>12.5</v>
      </c>
      <c r="F6648" s="25">
        <f>IF($E6648="","",DATE(IF($A6648="",nominal_year,$A6648),$B6648,$C6648)+($D6648-IF(LEFT(hour_conv,1)="1",1,0))/24)</f>
        <v/>
      </c>
      <c r="G6648" s="26">
        <f>IF(F6648="","",INT(F6648))</f>
        <v/>
      </c>
      <c r="H6648">
        <f>IF(G6648="","",IF(AND(MONTH(G6648)*100+DAY(G6648)&gt;=season_lo,MONTH(G6648)*100+DAY(G6648)&lt;=season_hi),1,0))</f>
        <v/>
      </c>
      <c r="I6648">
        <f>IF(G6648="","",G6648-first_day+1)</f>
        <v/>
      </c>
      <c r="J6648" s="27">
        <f>IF(I6648="","",INDEX(Daily!$J$2:$J$421,I6648))</f>
        <v/>
      </c>
      <c r="K6648" s="27">
        <f>IF(J6648="","",J6648+cat_offset)</f>
        <v/>
      </c>
      <c r="L6648" s="27">
        <f>IF(J6648="","",MAX(0,E6648-J6648)^2)</f>
        <v/>
      </c>
      <c r="M6648" s="27">
        <f>IF(J6648="","",MAX(0,E6648-(J6648+twcdh_off))^2)</f>
        <v/>
      </c>
      <c r="N6648" s="27">
        <f>IF(E6648="","",MAX(0,E6648-swcdh_thr)^2)</f>
        <v/>
      </c>
      <c r="O6648">
        <f>IF(K6648="","",ROUND(E6648-K6648,0))</f>
        <v/>
      </c>
      <c r="P6648">
        <f>IF(O6648="","",IF(O6648&gt;=1,O6648,0))</f>
        <v/>
      </c>
      <c r="Q6648" s="27">
        <f>IF(E6648="","",MAX(0,E6648-22))</f>
        <v/>
      </c>
      <c r="R6648" s="27">
        <f>IF(H6648=1,E6648,"")</f>
        <v/>
      </c>
      <c r="S6648" s="27">
        <f>IF(AND(H6648=1,J6648&lt;&gt;""),E6648-J6648,"")</f>
        <v/>
      </c>
      <c r="T6648">
        <f>IF(G6648="","",MONTH(G6648))</f>
        <v/>
      </c>
    </row>
    <row r="6649">
      <c r="A6649" s="24" t="n">
        <v>2020</v>
      </c>
      <c r="B6649" s="24" t="n">
        <v>10</v>
      </c>
      <c r="C6649" s="24" t="n">
        <v>3</v>
      </c>
      <c r="D6649" s="24" t="n">
        <v>24</v>
      </c>
      <c r="E6649" s="24" t="n">
        <v>11.03</v>
      </c>
      <c r="F6649" s="25">
        <f>IF($E6649="","",DATE(IF($A6649="",nominal_year,$A6649),$B6649,$C6649)+($D6649-IF(LEFT(hour_conv,1)="1",1,0))/24)</f>
        <v/>
      </c>
      <c r="G6649" s="26">
        <f>IF(F6649="","",INT(F6649))</f>
        <v/>
      </c>
      <c r="H6649">
        <f>IF(G6649="","",IF(AND(MONTH(G6649)*100+DAY(G6649)&gt;=season_lo,MONTH(G6649)*100+DAY(G6649)&lt;=season_hi),1,0))</f>
        <v/>
      </c>
      <c r="I6649">
        <f>IF(G6649="","",G6649-first_day+1)</f>
        <v/>
      </c>
      <c r="J6649" s="27">
        <f>IF(I6649="","",INDEX(Daily!$J$2:$J$421,I6649))</f>
        <v/>
      </c>
      <c r="K6649" s="27">
        <f>IF(J6649="","",J6649+cat_offset)</f>
        <v/>
      </c>
      <c r="L6649" s="27">
        <f>IF(J6649="","",MAX(0,E6649-J6649)^2)</f>
        <v/>
      </c>
      <c r="M6649" s="27">
        <f>IF(J6649="","",MAX(0,E6649-(J6649+twcdh_off))^2)</f>
        <v/>
      </c>
      <c r="N6649" s="27">
        <f>IF(E6649="","",MAX(0,E6649-swcdh_thr)^2)</f>
        <v/>
      </c>
      <c r="O6649">
        <f>IF(K6649="","",ROUND(E6649-K6649,0))</f>
        <v/>
      </c>
      <c r="P6649">
        <f>IF(O6649="","",IF(O6649&gt;=1,O6649,0))</f>
        <v/>
      </c>
      <c r="Q6649" s="27">
        <f>IF(E6649="","",MAX(0,E6649-22))</f>
        <v/>
      </c>
      <c r="R6649" s="27">
        <f>IF(H6649=1,E6649,"")</f>
        <v/>
      </c>
      <c r="S6649" s="27">
        <f>IF(AND(H6649=1,J6649&lt;&gt;""),E6649-J6649,"")</f>
        <v/>
      </c>
      <c r="T6649">
        <f>IF(G6649="","",MONTH(G6649))</f>
        <v/>
      </c>
    </row>
    <row r="6650">
      <c r="A6650" s="24" t="n">
        <v>2020</v>
      </c>
      <c r="B6650" s="24" t="n">
        <v>10</v>
      </c>
      <c r="C6650" s="24" t="n">
        <v>4</v>
      </c>
      <c r="D6650" s="24" t="n">
        <v>1</v>
      </c>
      <c r="E6650" s="24" t="n">
        <v>10.65</v>
      </c>
      <c r="F6650" s="25">
        <f>IF($E6650="","",DATE(IF($A6650="",nominal_year,$A6650),$B6650,$C6650)+($D6650-IF(LEFT(hour_conv,1)="1",1,0))/24)</f>
        <v/>
      </c>
      <c r="G6650" s="26">
        <f>IF(F6650="","",INT(F6650))</f>
        <v/>
      </c>
      <c r="H6650">
        <f>IF(G6650="","",IF(AND(MONTH(G6650)*100+DAY(G6650)&gt;=season_lo,MONTH(G6650)*100+DAY(G6650)&lt;=season_hi),1,0))</f>
        <v/>
      </c>
      <c r="I6650">
        <f>IF(G6650="","",G6650-first_day+1)</f>
        <v/>
      </c>
      <c r="J6650" s="27">
        <f>IF(I6650="","",INDEX(Daily!$J$2:$J$421,I6650))</f>
        <v/>
      </c>
      <c r="K6650" s="27">
        <f>IF(J6650="","",J6650+cat_offset)</f>
        <v/>
      </c>
      <c r="L6650" s="27">
        <f>IF(J6650="","",MAX(0,E6650-J6650)^2)</f>
        <v/>
      </c>
      <c r="M6650" s="27">
        <f>IF(J6650="","",MAX(0,E6650-(J6650+twcdh_off))^2)</f>
        <v/>
      </c>
      <c r="N6650" s="27">
        <f>IF(E6650="","",MAX(0,E6650-swcdh_thr)^2)</f>
        <v/>
      </c>
      <c r="O6650">
        <f>IF(K6650="","",ROUND(E6650-K6650,0))</f>
        <v/>
      </c>
      <c r="P6650">
        <f>IF(O6650="","",IF(O6650&gt;=1,O6650,0))</f>
        <v/>
      </c>
      <c r="Q6650" s="27">
        <f>IF(E6650="","",MAX(0,E6650-22))</f>
        <v/>
      </c>
      <c r="R6650" s="27">
        <f>IF(H6650=1,E6650,"")</f>
        <v/>
      </c>
      <c r="S6650" s="27">
        <f>IF(AND(H6650=1,J6650&lt;&gt;""),E6650-J6650,"")</f>
        <v/>
      </c>
      <c r="T6650">
        <f>IF(G6650="","",MONTH(G6650))</f>
        <v/>
      </c>
    </row>
    <row r="6651">
      <c r="A6651" s="24" t="n">
        <v>2020</v>
      </c>
      <c r="B6651" s="24" t="n">
        <v>10</v>
      </c>
      <c r="C6651" s="24" t="n">
        <v>4</v>
      </c>
      <c r="D6651" s="24" t="n">
        <v>2</v>
      </c>
      <c r="E6651" s="24" t="n">
        <v>10.39</v>
      </c>
      <c r="F6651" s="25">
        <f>IF($E6651="","",DATE(IF($A6651="",nominal_year,$A6651),$B6651,$C6651)+($D6651-IF(LEFT(hour_conv,1)="1",1,0))/24)</f>
        <v/>
      </c>
      <c r="G6651" s="26">
        <f>IF(F6651="","",INT(F6651))</f>
        <v/>
      </c>
      <c r="H6651">
        <f>IF(G6651="","",IF(AND(MONTH(G6651)*100+DAY(G6651)&gt;=season_lo,MONTH(G6651)*100+DAY(G6651)&lt;=season_hi),1,0))</f>
        <v/>
      </c>
      <c r="I6651">
        <f>IF(G6651="","",G6651-first_day+1)</f>
        <v/>
      </c>
      <c r="J6651" s="27">
        <f>IF(I6651="","",INDEX(Daily!$J$2:$J$421,I6651))</f>
        <v/>
      </c>
      <c r="K6651" s="27">
        <f>IF(J6651="","",J6651+cat_offset)</f>
        <v/>
      </c>
      <c r="L6651" s="27">
        <f>IF(J6651="","",MAX(0,E6651-J6651)^2)</f>
        <v/>
      </c>
      <c r="M6651" s="27">
        <f>IF(J6651="","",MAX(0,E6651-(J6651+twcdh_off))^2)</f>
        <v/>
      </c>
      <c r="N6651" s="27">
        <f>IF(E6651="","",MAX(0,E6651-swcdh_thr)^2)</f>
        <v/>
      </c>
      <c r="O6651">
        <f>IF(K6651="","",ROUND(E6651-K6651,0))</f>
        <v/>
      </c>
      <c r="P6651">
        <f>IF(O6651="","",IF(O6651&gt;=1,O6651,0))</f>
        <v/>
      </c>
      <c r="Q6651" s="27">
        <f>IF(E6651="","",MAX(0,E6651-22))</f>
        <v/>
      </c>
      <c r="R6651" s="27">
        <f>IF(H6651=1,E6651,"")</f>
        <v/>
      </c>
      <c r="S6651" s="27">
        <f>IF(AND(H6651=1,J6651&lt;&gt;""),E6651-J6651,"")</f>
        <v/>
      </c>
      <c r="T6651">
        <f>IF(G6651="","",MONTH(G6651))</f>
        <v/>
      </c>
    </row>
    <row r="6652">
      <c r="A6652" s="24" t="n">
        <v>2020</v>
      </c>
      <c r="B6652" s="24" t="n">
        <v>10</v>
      </c>
      <c r="C6652" s="24" t="n">
        <v>4</v>
      </c>
      <c r="D6652" s="24" t="n">
        <v>3</v>
      </c>
      <c r="E6652" s="24" t="n">
        <v>10.45</v>
      </c>
      <c r="F6652" s="25">
        <f>IF($E6652="","",DATE(IF($A6652="",nominal_year,$A6652),$B6652,$C6652)+($D6652-IF(LEFT(hour_conv,1)="1",1,0))/24)</f>
        <v/>
      </c>
      <c r="G6652" s="26">
        <f>IF(F6652="","",INT(F6652))</f>
        <v/>
      </c>
      <c r="H6652">
        <f>IF(G6652="","",IF(AND(MONTH(G6652)*100+DAY(G6652)&gt;=season_lo,MONTH(G6652)*100+DAY(G6652)&lt;=season_hi),1,0))</f>
        <v/>
      </c>
      <c r="I6652">
        <f>IF(G6652="","",G6652-first_day+1)</f>
        <v/>
      </c>
      <c r="J6652" s="27">
        <f>IF(I6652="","",INDEX(Daily!$J$2:$J$421,I6652))</f>
        <v/>
      </c>
      <c r="K6652" s="27">
        <f>IF(J6652="","",J6652+cat_offset)</f>
        <v/>
      </c>
      <c r="L6652" s="27">
        <f>IF(J6652="","",MAX(0,E6652-J6652)^2)</f>
        <v/>
      </c>
      <c r="M6652" s="27">
        <f>IF(J6652="","",MAX(0,E6652-(J6652+twcdh_off))^2)</f>
        <v/>
      </c>
      <c r="N6652" s="27">
        <f>IF(E6652="","",MAX(0,E6652-swcdh_thr)^2)</f>
        <v/>
      </c>
      <c r="O6652">
        <f>IF(K6652="","",ROUND(E6652-K6652,0))</f>
        <v/>
      </c>
      <c r="P6652">
        <f>IF(O6652="","",IF(O6652&gt;=1,O6652,0))</f>
        <v/>
      </c>
      <c r="Q6652" s="27">
        <f>IF(E6652="","",MAX(0,E6652-22))</f>
        <v/>
      </c>
      <c r="R6652" s="27">
        <f>IF(H6652=1,E6652,"")</f>
        <v/>
      </c>
      <c r="S6652" s="27">
        <f>IF(AND(H6652=1,J6652&lt;&gt;""),E6652-J6652,"")</f>
        <v/>
      </c>
      <c r="T6652">
        <f>IF(G6652="","",MONTH(G6652))</f>
        <v/>
      </c>
    </row>
    <row r="6653">
      <c r="A6653" s="24" t="n">
        <v>2020</v>
      </c>
      <c r="B6653" s="24" t="n">
        <v>10</v>
      </c>
      <c r="C6653" s="24" t="n">
        <v>4</v>
      </c>
      <c r="D6653" s="24" t="n">
        <v>4</v>
      </c>
      <c r="E6653" s="24" t="n">
        <v>9.869999999999999</v>
      </c>
      <c r="F6653" s="25">
        <f>IF($E6653="","",DATE(IF($A6653="",nominal_year,$A6653),$B6653,$C6653)+($D6653-IF(LEFT(hour_conv,1)="1",1,0))/24)</f>
        <v/>
      </c>
      <c r="G6653" s="26">
        <f>IF(F6653="","",INT(F6653))</f>
        <v/>
      </c>
      <c r="H6653">
        <f>IF(G6653="","",IF(AND(MONTH(G6653)*100+DAY(G6653)&gt;=season_lo,MONTH(G6653)*100+DAY(G6653)&lt;=season_hi),1,0))</f>
        <v/>
      </c>
      <c r="I6653">
        <f>IF(G6653="","",G6653-first_day+1)</f>
        <v/>
      </c>
      <c r="J6653" s="27">
        <f>IF(I6653="","",INDEX(Daily!$J$2:$J$421,I6653))</f>
        <v/>
      </c>
      <c r="K6653" s="27">
        <f>IF(J6653="","",J6653+cat_offset)</f>
        <v/>
      </c>
      <c r="L6653" s="27">
        <f>IF(J6653="","",MAX(0,E6653-J6653)^2)</f>
        <v/>
      </c>
      <c r="M6653" s="27">
        <f>IF(J6653="","",MAX(0,E6653-(J6653+twcdh_off))^2)</f>
        <v/>
      </c>
      <c r="N6653" s="27">
        <f>IF(E6653="","",MAX(0,E6653-swcdh_thr)^2)</f>
        <v/>
      </c>
      <c r="O6653">
        <f>IF(K6653="","",ROUND(E6653-K6653,0))</f>
        <v/>
      </c>
      <c r="P6653">
        <f>IF(O6653="","",IF(O6653&gt;=1,O6653,0))</f>
        <v/>
      </c>
      <c r="Q6653" s="27">
        <f>IF(E6653="","",MAX(0,E6653-22))</f>
        <v/>
      </c>
      <c r="R6653" s="27">
        <f>IF(H6653=1,E6653,"")</f>
        <v/>
      </c>
      <c r="S6653" s="27">
        <f>IF(AND(H6653=1,J6653&lt;&gt;""),E6653-J6653,"")</f>
        <v/>
      </c>
      <c r="T6653">
        <f>IF(G6653="","",MONTH(G6653))</f>
        <v/>
      </c>
    </row>
    <row r="6654">
      <c r="A6654" s="24" t="n">
        <v>2020</v>
      </c>
      <c r="B6654" s="24" t="n">
        <v>10</v>
      </c>
      <c r="C6654" s="24" t="n">
        <v>4</v>
      </c>
      <c r="D6654" s="24" t="n">
        <v>5</v>
      </c>
      <c r="E6654" s="24" t="n">
        <v>9.98</v>
      </c>
      <c r="F6654" s="25">
        <f>IF($E6654="","",DATE(IF($A6654="",nominal_year,$A6654),$B6654,$C6654)+($D6654-IF(LEFT(hour_conv,1)="1",1,0))/24)</f>
        <v/>
      </c>
      <c r="G6654" s="26">
        <f>IF(F6654="","",INT(F6654))</f>
        <v/>
      </c>
      <c r="H6654">
        <f>IF(G6654="","",IF(AND(MONTH(G6654)*100+DAY(G6654)&gt;=season_lo,MONTH(G6654)*100+DAY(G6654)&lt;=season_hi),1,0))</f>
        <v/>
      </c>
      <c r="I6654">
        <f>IF(G6654="","",G6654-first_day+1)</f>
        <v/>
      </c>
      <c r="J6654" s="27">
        <f>IF(I6654="","",INDEX(Daily!$J$2:$J$421,I6654))</f>
        <v/>
      </c>
      <c r="K6654" s="27">
        <f>IF(J6654="","",J6654+cat_offset)</f>
        <v/>
      </c>
      <c r="L6654" s="27">
        <f>IF(J6654="","",MAX(0,E6654-J6654)^2)</f>
        <v/>
      </c>
      <c r="M6654" s="27">
        <f>IF(J6654="","",MAX(0,E6654-(J6654+twcdh_off))^2)</f>
        <v/>
      </c>
      <c r="N6654" s="27">
        <f>IF(E6654="","",MAX(0,E6654-swcdh_thr)^2)</f>
        <v/>
      </c>
      <c r="O6654">
        <f>IF(K6654="","",ROUND(E6654-K6654,0))</f>
        <v/>
      </c>
      <c r="P6654">
        <f>IF(O6654="","",IF(O6654&gt;=1,O6654,0))</f>
        <v/>
      </c>
      <c r="Q6654" s="27">
        <f>IF(E6654="","",MAX(0,E6654-22))</f>
        <v/>
      </c>
      <c r="R6654" s="27">
        <f>IF(H6654=1,E6654,"")</f>
        <v/>
      </c>
      <c r="S6654" s="27">
        <f>IF(AND(H6654=1,J6654&lt;&gt;""),E6654-J6654,"")</f>
        <v/>
      </c>
      <c r="T6654">
        <f>IF(G6654="","",MONTH(G6654))</f>
        <v/>
      </c>
    </row>
    <row r="6655">
      <c r="A6655" s="24" t="n">
        <v>2020</v>
      </c>
      <c r="B6655" s="24" t="n">
        <v>10</v>
      </c>
      <c r="C6655" s="24" t="n">
        <v>4</v>
      </c>
      <c r="D6655" s="24" t="n">
        <v>6</v>
      </c>
      <c r="E6655" s="24" t="n">
        <v>10.84</v>
      </c>
      <c r="F6655" s="25">
        <f>IF($E6655="","",DATE(IF($A6655="",nominal_year,$A6655),$B6655,$C6655)+($D6655-IF(LEFT(hour_conv,1)="1",1,0))/24)</f>
        <v/>
      </c>
      <c r="G6655" s="26">
        <f>IF(F6655="","",INT(F6655))</f>
        <v/>
      </c>
      <c r="H6655">
        <f>IF(G6655="","",IF(AND(MONTH(G6655)*100+DAY(G6655)&gt;=season_lo,MONTH(G6655)*100+DAY(G6655)&lt;=season_hi),1,0))</f>
        <v/>
      </c>
      <c r="I6655">
        <f>IF(G6655="","",G6655-first_day+1)</f>
        <v/>
      </c>
      <c r="J6655" s="27">
        <f>IF(I6655="","",INDEX(Daily!$J$2:$J$421,I6655))</f>
        <v/>
      </c>
      <c r="K6655" s="27">
        <f>IF(J6655="","",J6655+cat_offset)</f>
        <v/>
      </c>
      <c r="L6655" s="27">
        <f>IF(J6655="","",MAX(0,E6655-J6655)^2)</f>
        <v/>
      </c>
      <c r="M6655" s="27">
        <f>IF(J6655="","",MAX(0,E6655-(J6655+twcdh_off))^2)</f>
        <v/>
      </c>
      <c r="N6655" s="27">
        <f>IF(E6655="","",MAX(0,E6655-swcdh_thr)^2)</f>
        <v/>
      </c>
      <c r="O6655">
        <f>IF(K6655="","",ROUND(E6655-K6655,0))</f>
        <v/>
      </c>
      <c r="P6655">
        <f>IF(O6655="","",IF(O6655&gt;=1,O6655,0))</f>
        <v/>
      </c>
      <c r="Q6655" s="27">
        <f>IF(E6655="","",MAX(0,E6655-22))</f>
        <v/>
      </c>
      <c r="R6655" s="27">
        <f>IF(H6655=1,E6655,"")</f>
        <v/>
      </c>
      <c r="S6655" s="27">
        <f>IF(AND(H6655=1,J6655&lt;&gt;""),E6655-J6655,"")</f>
        <v/>
      </c>
      <c r="T6655">
        <f>IF(G6655="","",MONTH(G6655))</f>
        <v/>
      </c>
    </row>
    <row r="6656">
      <c r="A6656" s="24" t="n">
        <v>2020</v>
      </c>
      <c r="B6656" s="24" t="n">
        <v>10</v>
      </c>
      <c r="C6656" s="24" t="n">
        <v>4</v>
      </c>
      <c r="D6656" s="24" t="n">
        <v>7</v>
      </c>
      <c r="E6656" s="24" t="n">
        <v>11.23</v>
      </c>
      <c r="F6656" s="25">
        <f>IF($E6656="","",DATE(IF($A6656="",nominal_year,$A6656),$B6656,$C6656)+($D6656-IF(LEFT(hour_conv,1)="1",1,0))/24)</f>
        <v/>
      </c>
      <c r="G6656" s="26">
        <f>IF(F6656="","",INT(F6656))</f>
        <v/>
      </c>
      <c r="H6656">
        <f>IF(G6656="","",IF(AND(MONTH(G6656)*100+DAY(G6656)&gt;=season_lo,MONTH(G6656)*100+DAY(G6656)&lt;=season_hi),1,0))</f>
        <v/>
      </c>
      <c r="I6656">
        <f>IF(G6656="","",G6656-first_day+1)</f>
        <v/>
      </c>
      <c r="J6656" s="27">
        <f>IF(I6656="","",INDEX(Daily!$J$2:$J$421,I6656))</f>
        <v/>
      </c>
      <c r="K6656" s="27">
        <f>IF(J6656="","",J6656+cat_offset)</f>
        <v/>
      </c>
      <c r="L6656" s="27">
        <f>IF(J6656="","",MAX(0,E6656-J6656)^2)</f>
        <v/>
      </c>
      <c r="M6656" s="27">
        <f>IF(J6656="","",MAX(0,E6656-(J6656+twcdh_off))^2)</f>
        <v/>
      </c>
      <c r="N6656" s="27">
        <f>IF(E6656="","",MAX(0,E6656-swcdh_thr)^2)</f>
        <v/>
      </c>
      <c r="O6656">
        <f>IF(K6656="","",ROUND(E6656-K6656,0))</f>
        <v/>
      </c>
      <c r="P6656">
        <f>IF(O6656="","",IF(O6656&gt;=1,O6656,0))</f>
        <v/>
      </c>
      <c r="Q6656" s="27">
        <f>IF(E6656="","",MAX(0,E6656-22))</f>
        <v/>
      </c>
      <c r="R6656" s="27">
        <f>IF(H6656=1,E6656,"")</f>
        <v/>
      </c>
      <c r="S6656" s="27">
        <f>IF(AND(H6656=1,J6656&lt;&gt;""),E6656-J6656,"")</f>
        <v/>
      </c>
      <c r="T6656">
        <f>IF(G6656="","",MONTH(G6656))</f>
        <v/>
      </c>
    </row>
    <row r="6657">
      <c r="A6657" s="24" t="n">
        <v>2020</v>
      </c>
      <c r="B6657" s="24" t="n">
        <v>10</v>
      </c>
      <c r="C6657" s="24" t="n">
        <v>4</v>
      </c>
      <c r="D6657" s="24" t="n">
        <v>8</v>
      </c>
      <c r="E6657" s="24" t="n">
        <v>11.96</v>
      </c>
      <c r="F6657" s="25">
        <f>IF($E6657="","",DATE(IF($A6657="",nominal_year,$A6657),$B6657,$C6657)+($D6657-IF(LEFT(hour_conv,1)="1",1,0))/24)</f>
        <v/>
      </c>
      <c r="G6657" s="26">
        <f>IF(F6657="","",INT(F6657))</f>
        <v/>
      </c>
      <c r="H6657">
        <f>IF(G6657="","",IF(AND(MONTH(G6657)*100+DAY(G6657)&gt;=season_lo,MONTH(G6657)*100+DAY(G6657)&lt;=season_hi),1,0))</f>
        <v/>
      </c>
      <c r="I6657">
        <f>IF(G6657="","",G6657-first_day+1)</f>
        <v/>
      </c>
      <c r="J6657" s="27">
        <f>IF(I6657="","",INDEX(Daily!$J$2:$J$421,I6657))</f>
        <v/>
      </c>
      <c r="K6657" s="27">
        <f>IF(J6657="","",J6657+cat_offset)</f>
        <v/>
      </c>
      <c r="L6657" s="27">
        <f>IF(J6657="","",MAX(0,E6657-J6657)^2)</f>
        <v/>
      </c>
      <c r="M6657" s="27">
        <f>IF(J6657="","",MAX(0,E6657-(J6657+twcdh_off))^2)</f>
        <v/>
      </c>
      <c r="N6657" s="27">
        <f>IF(E6657="","",MAX(0,E6657-swcdh_thr)^2)</f>
        <v/>
      </c>
      <c r="O6657">
        <f>IF(K6657="","",ROUND(E6657-K6657,0))</f>
        <v/>
      </c>
      <c r="P6657">
        <f>IF(O6657="","",IF(O6657&gt;=1,O6657,0))</f>
        <v/>
      </c>
      <c r="Q6657" s="27">
        <f>IF(E6657="","",MAX(0,E6657-22))</f>
        <v/>
      </c>
      <c r="R6657" s="27">
        <f>IF(H6657=1,E6657,"")</f>
        <v/>
      </c>
      <c r="S6657" s="27">
        <f>IF(AND(H6657=1,J6657&lt;&gt;""),E6657-J6657,"")</f>
        <v/>
      </c>
      <c r="T6657">
        <f>IF(G6657="","",MONTH(G6657))</f>
        <v/>
      </c>
    </row>
    <row r="6658">
      <c r="A6658" s="24" t="n">
        <v>2020</v>
      </c>
      <c r="B6658" s="24" t="n">
        <v>10</v>
      </c>
      <c r="C6658" s="24" t="n">
        <v>4</v>
      </c>
      <c r="D6658" s="24" t="n">
        <v>9</v>
      </c>
      <c r="E6658" s="24" t="n">
        <v>13.01</v>
      </c>
      <c r="F6658" s="25">
        <f>IF($E6658="","",DATE(IF($A6658="",nominal_year,$A6658),$B6658,$C6658)+($D6658-IF(LEFT(hour_conv,1)="1",1,0))/24)</f>
        <v/>
      </c>
      <c r="G6658" s="26">
        <f>IF(F6658="","",INT(F6658))</f>
        <v/>
      </c>
      <c r="H6658">
        <f>IF(G6658="","",IF(AND(MONTH(G6658)*100+DAY(G6658)&gt;=season_lo,MONTH(G6658)*100+DAY(G6658)&lt;=season_hi),1,0))</f>
        <v/>
      </c>
      <c r="I6658">
        <f>IF(G6658="","",G6658-first_day+1)</f>
        <v/>
      </c>
      <c r="J6658" s="27">
        <f>IF(I6658="","",INDEX(Daily!$J$2:$J$421,I6658))</f>
        <v/>
      </c>
      <c r="K6658" s="27">
        <f>IF(J6658="","",J6658+cat_offset)</f>
        <v/>
      </c>
      <c r="L6658" s="27">
        <f>IF(J6658="","",MAX(0,E6658-J6658)^2)</f>
        <v/>
      </c>
      <c r="M6658" s="27">
        <f>IF(J6658="","",MAX(0,E6658-(J6658+twcdh_off))^2)</f>
        <v/>
      </c>
      <c r="N6658" s="27">
        <f>IF(E6658="","",MAX(0,E6658-swcdh_thr)^2)</f>
        <v/>
      </c>
      <c r="O6658">
        <f>IF(K6658="","",ROUND(E6658-K6658,0))</f>
        <v/>
      </c>
      <c r="P6658">
        <f>IF(O6658="","",IF(O6658&gt;=1,O6658,0))</f>
        <v/>
      </c>
      <c r="Q6658" s="27">
        <f>IF(E6658="","",MAX(0,E6658-22))</f>
        <v/>
      </c>
      <c r="R6658" s="27">
        <f>IF(H6658=1,E6658,"")</f>
        <v/>
      </c>
      <c r="S6658" s="27">
        <f>IF(AND(H6658=1,J6658&lt;&gt;""),E6658-J6658,"")</f>
        <v/>
      </c>
      <c r="T6658">
        <f>IF(G6658="","",MONTH(G6658))</f>
        <v/>
      </c>
    </row>
    <row r="6659">
      <c r="A6659" s="24" t="n">
        <v>2020</v>
      </c>
      <c r="B6659" s="24" t="n">
        <v>10</v>
      </c>
      <c r="C6659" s="24" t="n">
        <v>4</v>
      </c>
      <c r="D6659" s="24" t="n">
        <v>10</v>
      </c>
      <c r="E6659" s="24" t="n">
        <v>13.15</v>
      </c>
      <c r="F6659" s="25">
        <f>IF($E6659="","",DATE(IF($A6659="",nominal_year,$A6659),$B6659,$C6659)+($D6659-IF(LEFT(hour_conv,1)="1",1,0))/24)</f>
        <v/>
      </c>
      <c r="G6659" s="26">
        <f>IF(F6659="","",INT(F6659))</f>
        <v/>
      </c>
      <c r="H6659">
        <f>IF(G6659="","",IF(AND(MONTH(G6659)*100+DAY(G6659)&gt;=season_lo,MONTH(G6659)*100+DAY(G6659)&lt;=season_hi),1,0))</f>
        <v/>
      </c>
      <c r="I6659">
        <f>IF(G6659="","",G6659-first_day+1)</f>
        <v/>
      </c>
      <c r="J6659" s="27">
        <f>IF(I6659="","",INDEX(Daily!$J$2:$J$421,I6659))</f>
        <v/>
      </c>
      <c r="K6659" s="27">
        <f>IF(J6659="","",J6659+cat_offset)</f>
        <v/>
      </c>
      <c r="L6659" s="27">
        <f>IF(J6659="","",MAX(0,E6659-J6659)^2)</f>
        <v/>
      </c>
      <c r="M6659" s="27">
        <f>IF(J6659="","",MAX(0,E6659-(J6659+twcdh_off))^2)</f>
        <v/>
      </c>
      <c r="N6659" s="27">
        <f>IF(E6659="","",MAX(0,E6659-swcdh_thr)^2)</f>
        <v/>
      </c>
      <c r="O6659">
        <f>IF(K6659="","",ROUND(E6659-K6659,0))</f>
        <v/>
      </c>
      <c r="P6659">
        <f>IF(O6659="","",IF(O6659&gt;=1,O6659,0))</f>
        <v/>
      </c>
      <c r="Q6659" s="27">
        <f>IF(E6659="","",MAX(0,E6659-22))</f>
        <v/>
      </c>
      <c r="R6659" s="27">
        <f>IF(H6659=1,E6659,"")</f>
        <v/>
      </c>
      <c r="S6659" s="27">
        <f>IF(AND(H6659=1,J6659&lt;&gt;""),E6659-J6659,"")</f>
        <v/>
      </c>
      <c r="T6659">
        <f>IF(G6659="","",MONTH(G6659))</f>
        <v/>
      </c>
    </row>
    <row r="6660">
      <c r="A6660" s="24" t="n">
        <v>2020</v>
      </c>
      <c r="B6660" s="24" t="n">
        <v>10</v>
      </c>
      <c r="C6660" s="24" t="n">
        <v>4</v>
      </c>
      <c r="D6660" s="24" t="n">
        <v>11</v>
      </c>
      <c r="E6660" s="24" t="n">
        <v>14.56</v>
      </c>
      <c r="F6660" s="25">
        <f>IF($E6660="","",DATE(IF($A6660="",nominal_year,$A6660),$B6660,$C6660)+($D6660-IF(LEFT(hour_conv,1)="1",1,0))/24)</f>
        <v/>
      </c>
      <c r="G6660" s="26">
        <f>IF(F6660="","",INT(F6660))</f>
        <v/>
      </c>
      <c r="H6660">
        <f>IF(G6660="","",IF(AND(MONTH(G6660)*100+DAY(G6660)&gt;=season_lo,MONTH(G6660)*100+DAY(G6660)&lt;=season_hi),1,0))</f>
        <v/>
      </c>
      <c r="I6660">
        <f>IF(G6660="","",G6660-first_day+1)</f>
        <v/>
      </c>
      <c r="J6660" s="27">
        <f>IF(I6660="","",INDEX(Daily!$J$2:$J$421,I6660))</f>
        <v/>
      </c>
      <c r="K6660" s="27">
        <f>IF(J6660="","",J6660+cat_offset)</f>
        <v/>
      </c>
      <c r="L6660" s="27">
        <f>IF(J6660="","",MAX(0,E6660-J6660)^2)</f>
        <v/>
      </c>
      <c r="M6660" s="27">
        <f>IF(J6660="","",MAX(0,E6660-(J6660+twcdh_off))^2)</f>
        <v/>
      </c>
      <c r="N6660" s="27">
        <f>IF(E6660="","",MAX(0,E6660-swcdh_thr)^2)</f>
        <v/>
      </c>
      <c r="O6660">
        <f>IF(K6660="","",ROUND(E6660-K6660,0))</f>
        <v/>
      </c>
      <c r="P6660">
        <f>IF(O6660="","",IF(O6660&gt;=1,O6660,0))</f>
        <v/>
      </c>
      <c r="Q6660" s="27">
        <f>IF(E6660="","",MAX(0,E6660-22))</f>
        <v/>
      </c>
      <c r="R6660" s="27">
        <f>IF(H6660=1,E6660,"")</f>
        <v/>
      </c>
      <c r="S6660" s="27">
        <f>IF(AND(H6660=1,J6660&lt;&gt;""),E6660-J6660,"")</f>
        <v/>
      </c>
      <c r="T6660">
        <f>IF(G6660="","",MONTH(G6660))</f>
        <v/>
      </c>
    </row>
    <row r="6661">
      <c r="A6661" s="24" t="n">
        <v>2020</v>
      </c>
      <c r="B6661" s="24" t="n">
        <v>10</v>
      </c>
      <c r="C6661" s="24" t="n">
        <v>4</v>
      </c>
      <c r="D6661" s="24" t="n">
        <v>12</v>
      </c>
      <c r="E6661" s="24" t="n">
        <v>15.08</v>
      </c>
      <c r="F6661" s="25">
        <f>IF($E6661="","",DATE(IF($A6661="",nominal_year,$A6661),$B6661,$C6661)+($D6661-IF(LEFT(hour_conv,1)="1",1,0))/24)</f>
        <v/>
      </c>
      <c r="G6661" s="26">
        <f>IF(F6661="","",INT(F6661))</f>
        <v/>
      </c>
      <c r="H6661">
        <f>IF(G6661="","",IF(AND(MONTH(G6661)*100+DAY(G6661)&gt;=season_lo,MONTH(G6661)*100+DAY(G6661)&lt;=season_hi),1,0))</f>
        <v/>
      </c>
      <c r="I6661">
        <f>IF(G6661="","",G6661-first_day+1)</f>
        <v/>
      </c>
      <c r="J6661" s="27">
        <f>IF(I6661="","",INDEX(Daily!$J$2:$J$421,I6661))</f>
        <v/>
      </c>
      <c r="K6661" s="27">
        <f>IF(J6661="","",J6661+cat_offset)</f>
        <v/>
      </c>
      <c r="L6661" s="27">
        <f>IF(J6661="","",MAX(0,E6661-J6661)^2)</f>
        <v/>
      </c>
      <c r="M6661" s="27">
        <f>IF(J6661="","",MAX(0,E6661-(J6661+twcdh_off))^2)</f>
        <v/>
      </c>
      <c r="N6661" s="27">
        <f>IF(E6661="","",MAX(0,E6661-swcdh_thr)^2)</f>
        <v/>
      </c>
      <c r="O6661">
        <f>IF(K6661="","",ROUND(E6661-K6661,0))</f>
        <v/>
      </c>
      <c r="P6661">
        <f>IF(O6661="","",IF(O6661&gt;=1,O6661,0))</f>
        <v/>
      </c>
      <c r="Q6661" s="27">
        <f>IF(E6661="","",MAX(0,E6661-22))</f>
        <v/>
      </c>
      <c r="R6661" s="27">
        <f>IF(H6661=1,E6661,"")</f>
        <v/>
      </c>
      <c r="S6661" s="27">
        <f>IF(AND(H6661=1,J6661&lt;&gt;""),E6661-J6661,"")</f>
        <v/>
      </c>
      <c r="T6661">
        <f>IF(G6661="","",MONTH(G6661))</f>
        <v/>
      </c>
    </row>
    <row r="6662">
      <c r="A6662" s="24" t="n">
        <v>2020</v>
      </c>
      <c r="B6662" s="24" t="n">
        <v>10</v>
      </c>
      <c r="C6662" s="24" t="n">
        <v>4</v>
      </c>
      <c r="D6662" s="24" t="n">
        <v>13</v>
      </c>
      <c r="E6662" s="24" t="n">
        <v>16.46</v>
      </c>
      <c r="F6662" s="25">
        <f>IF($E6662="","",DATE(IF($A6662="",nominal_year,$A6662),$B6662,$C6662)+($D6662-IF(LEFT(hour_conv,1)="1",1,0))/24)</f>
        <v/>
      </c>
      <c r="G6662" s="26">
        <f>IF(F6662="","",INT(F6662))</f>
        <v/>
      </c>
      <c r="H6662">
        <f>IF(G6662="","",IF(AND(MONTH(G6662)*100+DAY(G6662)&gt;=season_lo,MONTH(G6662)*100+DAY(G6662)&lt;=season_hi),1,0))</f>
        <v/>
      </c>
      <c r="I6662">
        <f>IF(G6662="","",G6662-first_day+1)</f>
        <v/>
      </c>
      <c r="J6662" s="27">
        <f>IF(I6662="","",INDEX(Daily!$J$2:$J$421,I6662))</f>
        <v/>
      </c>
      <c r="K6662" s="27">
        <f>IF(J6662="","",J6662+cat_offset)</f>
        <v/>
      </c>
      <c r="L6662" s="27">
        <f>IF(J6662="","",MAX(0,E6662-J6662)^2)</f>
        <v/>
      </c>
      <c r="M6662" s="27">
        <f>IF(J6662="","",MAX(0,E6662-(J6662+twcdh_off))^2)</f>
        <v/>
      </c>
      <c r="N6662" s="27">
        <f>IF(E6662="","",MAX(0,E6662-swcdh_thr)^2)</f>
        <v/>
      </c>
      <c r="O6662">
        <f>IF(K6662="","",ROUND(E6662-K6662,0))</f>
        <v/>
      </c>
      <c r="P6662">
        <f>IF(O6662="","",IF(O6662&gt;=1,O6662,0))</f>
        <v/>
      </c>
      <c r="Q6662" s="27">
        <f>IF(E6662="","",MAX(0,E6662-22))</f>
        <v/>
      </c>
      <c r="R6662" s="27">
        <f>IF(H6662=1,E6662,"")</f>
        <v/>
      </c>
      <c r="S6662" s="27">
        <f>IF(AND(H6662=1,J6662&lt;&gt;""),E6662-J6662,"")</f>
        <v/>
      </c>
      <c r="T6662">
        <f>IF(G6662="","",MONTH(G6662))</f>
        <v/>
      </c>
    </row>
    <row r="6663">
      <c r="A6663" s="24" t="n">
        <v>2020</v>
      </c>
      <c r="B6663" s="24" t="n">
        <v>10</v>
      </c>
      <c r="C6663" s="24" t="n">
        <v>4</v>
      </c>
      <c r="D6663" s="24" t="n">
        <v>14</v>
      </c>
      <c r="E6663" s="24" t="n">
        <v>16.94</v>
      </c>
      <c r="F6663" s="25">
        <f>IF($E6663="","",DATE(IF($A6663="",nominal_year,$A6663),$B6663,$C6663)+($D6663-IF(LEFT(hour_conv,1)="1",1,0))/24)</f>
        <v/>
      </c>
      <c r="G6663" s="26">
        <f>IF(F6663="","",INT(F6663))</f>
        <v/>
      </c>
      <c r="H6663">
        <f>IF(G6663="","",IF(AND(MONTH(G6663)*100+DAY(G6663)&gt;=season_lo,MONTH(G6663)*100+DAY(G6663)&lt;=season_hi),1,0))</f>
        <v/>
      </c>
      <c r="I6663">
        <f>IF(G6663="","",G6663-first_day+1)</f>
        <v/>
      </c>
      <c r="J6663" s="27">
        <f>IF(I6663="","",INDEX(Daily!$J$2:$J$421,I6663))</f>
        <v/>
      </c>
      <c r="K6663" s="27">
        <f>IF(J6663="","",J6663+cat_offset)</f>
        <v/>
      </c>
      <c r="L6663" s="27">
        <f>IF(J6663="","",MAX(0,E6663-J6663)^2)</f>
        <v/>
      </c>
      <c r="M6663" s="27">
        <f>IF(J6663="","",MAX(0,E6663-(J6663+twcdh_off))^2)</f>
        <v/>
      </c>
      <c r="N6663" s="27">
        <f>IF(E6663="","",MAX(0,E6663-swcdh_thr)^2)</f>
        <v/>
      </c>
      <c r="O6663">
        <f>IF(K6663="","",ROUND(E6663-K6663,0))</f>
        <v/>
      </c>
      <c r="P6663">
        <f>IF(O6663="","",IF(O6663&gt;=1,O6663,0))</f>
        <v/>
      </c>
      <c r="Q6663" s="27">
        <f>IF(E6663="","",MAX(0,E6663-22))</f>
        <v/>
      </c>
      <c r="R6663" s="27">
        <f>IF(H6663=1,E6663,"")</f>
        <v/>
      </c>
      <c r="S6663" s="27">
        <f>IF(AND(H6663=1,J6663&lt;&gt;""),E6663-J6663,"")</f>
        <v/>
      </c>
      <c r="T6663">
        <f>IF(G6663="","",MONTH(G6663))</f>
        <v/>
      </c>
    </row>
    <row r="6664">
      <c r="A6664" s="24" t="n">
        <v>2020</v>
      </c>
      <c r="B6664" s="24" t="n">
        <v>10</v>
      </c>
      <c r="C6664" s="24" t="n">
        <v>4</v>
      </c>
      <c r="D6664" s="24" t="n">
        <v>15</v>
      </c>
      <c r="E6664" s="24" t="n">
        <v>16.56</v>
      </c>
      <c r="F6664" s="25">
        <f>IF($E6664="","",DATE(IF($A6664="",nominal_year,$A6664),$B6664,$C6664)+($D6664-IF(LEFT(hour_conv,1)="1",1,0))/24)</f>
        <v/>
      </c>
      <c r="G6664" s="26">
        <f>IF(F6664="","",INT(F6664))</f>
        <v/>
      </c>
      <c r="H6664">
        <f>IF(G6664="","",IF(AND(MONTH(G6664)*100+DAY(G6664)&gt;=season_lo,MONTH(G6664)*100+DAY(G6664)&lt;=season_hi),1,0))</f>
        <v/>
      </c>
      <c r="I6664">
        <f>IF(G6664="","",G6664-first_day+1)</f>
        <v/>
      </c>
      <c r="J6664" s="27">
        <f>IF(I6664="","",INDEX(Daily!$J$2:$J$421,I6664))</f>
        <v/>
      </c>
      <c r="K6664" s="27">
        <f>IF(J6664="","",J6664+cat_offset)</f>
        <v/>
      </c>
      <c r="L6664" s="27">
        <f>IF(J6664="","",MAX(0,E6664-J6664)^2)</f>
        <v/>
      </c>
      <c r="M6664" s="27">
        <f>IF(J6664="","",MAX(0,E6664-(J6664+twcdh_off))^2)</f>
        <v/>
      </c>
      <c r="N6664" s="27">
        <f>IF(E6664="","",MAX(0,E6664-swcdh_thr)^2)</f>
        <v/>
      </c>
      <c r="O6664">
        <f>IF(K6664="","",ROUND(E6664-K6664,0))</f>
        <v/>
      </c>
      <c r="P6664">
        <f>IF(O6664="","",IF(O6664&gt;=1,O6664,0))</f>
        <v/>
      </c>
      <c r="Q6664" s="27">
        <f>IF(E6664="","",MAX(0,E6664-22))</f>
        <v/>
      </c>
      <c r="R6664" s="27">
        <f>IF(H6664=1,E6664,"")</f>
        <v/>
      </c>
      <c r="S6664" s="27">
        <f>IF(AND(H6664=1,J6664&lt;&gt;""),E6664-J6664,"")</f>
        <v/>
      </c>
      <c r="T6664">
        <f>IF(G6664="","",MONTH(G6664))</f>
        <v/>
      </c>
    </row>
    <row r="6665">
      <c r="A6665" s="24" t="n">
        <v>2020</v>
      </c>
      <c r="B6665" s="24" t="n">
        <v>10</v>
      </c>
      <c r="C6665" s="24" t="n">
        <v>4</v>
      </c>
      <c r="D6665" s="24" t="n">
        <v>16</v>
      </c>
      <c r="E6665" s="24" t="n">
        <v>17.61</v>
      </c>
      <c r="F6665" s="25">
        <f>IF($E6665="","",DATE(IF($A6665="",nominal_year,$A6665),$B6665,$C6665)+($D6665-IF(LEFT(hour_conv,1)="1",1,0))/24)</f>
        <v/>
      </c>
      <c r="G6665" s="26">
        <f>IF(F6665="","",INT(F6665))</f>
        <v/>
      </c>
      <c r="H6665">
        <f>IF(G6665="","",IF(AND(MONTH(G6665)*100+DAY(G6665)&gt;=season_lo,MONTH(G6665)*100+DAY(G6665)&lt;=season_hi),1,0))</f>
        <v/>
      </c>
      <c r="I6665">
        <f>IF(G6665="","",G6665-first_day+1)</f>
        <v/>
      </c>
      <c r="J6665" s="27">
        <f>IF(I6665="","",INDEX(Daily!$J$2:$J$421,I6665))</f>
        <v/>
      </c>
      <c r="K6665" s="27">
        <f>IF(J6665="","",J6665+cat_offset)</f>
        <v/>
      </c>
      <c r="L6665" s="27">
        <f>IF(J6665="","",MAX(0,E6665-J6665)^2)</f>
        <v/>
      </c>
      <c r="M6665" s="27">
        <f>IF(J6665="","",MAX(0,E6665-(J6665+twcdh_off))^2)</f>
        <v/>
      </c>
      <c r="N6665" s="27">
        <f>IF(E6665="","",MAX(0,E6665-swcdh_thr)^2)</f>
        <v/>
      </c>
      <c r="O6665">
        <f>IF(K6665="","",ROUND(E6665-K6665,0))</f>
        <v/>
      </c>
      <c r="P6665">
        <f>IF(O6665="","",IF(O6665&gt;=1,O6665,0))</f>
        <v/>
      </c>
      <c r="Q6665" s="27">
        <f>IF(E6665="","",MAX(0,E6665-22))</f>
        <v/>
      </c>
      <c r="R6665" s="27">
        <f>IF(H6665=1,E6665,"")</f>
        <v/>
      </c>
      <c r="S6665" s="27">
        <f>IF(AND(H6665=1,J6665&lt;&gt;""),E6665-J6665,"")</f>
        <v/>
      </c>
      <c r="T6665">
        <f>IF(G6665="","",MONTH(G6665))</f>
        <v/>
      </c>
    </row>
    <row r="6666">
      <c r="A6666" s="24" t="n">
        <v>2020</v>
      </c>
      <c r="B6666" s="24" t="n">
        <v>10</v>
      </c>
      <c r="C6666" s="24" t="n">
        <v>4</v>
      </c>
      <c r="D6666" s="24" t="n">
        <v>17</v>
      </c>
      <c r="E6666" s="24" t="n">
        <v>16.5</v>
      </c>
      <c r="F6666" s="25">
        <f>IF($E6666="","",DATE(IF($A6666="",nominal_year,$A6666),$B6666,$C6666)+($D6666-IF(LEFT(hour_conv,1)="1",1,0))/24)</f>
        <v/>
      </c>
      <c r="G6666" s="26">
        <f>IF(F6666="","",INT(F6666))</f>
        <v/>
      </c>
      <c r="H6666">
        <f>IF(G6666="","",IF(AND(MONTH(G6666)*100+DAY(G6666)&gt;=season_lo,MONTH(G6666)*100+DAY(G6666)&lt;=season_hi),1,0))</f>
        <v/>
      </c>
      <c r="I6666">
        <f>IF(G6666="","",G6666-first_day+1)</f>
        <v/>
      </c>
      <c r="J6666" s="27">
        <f>IF(I6666="","",INDEX(Daily!$J$2:$J$421,I6666))</f>
        <v/>
      </c>
      <c r="K6666" s="27">
        <f>IF(J6666="","",J6666+cat_offset)</f>
        <v/>
      </c>
      <c r="L6666" s="27">
        <f>IF(J6666="","",MAX(0,E6666-J6666)^2)</f>
        <v/>
      </c>
      <c r="M6666" s="27">
        <f>IF(J6666="","",MAX(0,E6666-(J6666+twcdh_off))^2)</f>
        <v/>
      </c>
      <c r="N6666" s="27">
        <f>IF(E6666="","",MAX(0,E6666-swcdh_thr)^2)</f>
        <v/>
      </c>
      <c r="O6666">
        <f>IF(K6666="","",ROUND(E6666-K6666,0))</f>
        <v/>
      </c>
      <c r="P6666">
        <f>IF(O6666="","",IF(O6666&gt;=1,O6666,0))</f>
        <v/>
      </c>
      <c r="Q6666" s="27">
        <f>IF(E6666="","",MAX(0,E6666-22))</f>
        <v/>
      </c>
      <c r="R6666" s="27">
        <f>IF(H6666=1,E6666,"")</f>
        <v/>
      </c>
      <c r="S6666" s="27">
        <f>IF(AND(H6666=1,J6666&lt;&gt;""),E6666-J6666,"")</f>
        <v/>
      </c>
      <c r="T6666">
        <f>IF(G6666="","",MONTH(G6666))</f>
        <v/>
      </c>
    </row>
    <row r="6667">
      <c r="A6667" s="24" t="n">
        <v>2020</v>
      </c>
      <c r="B6667" s="24" t="n">
        <v>10</v>
      </c>
      <c r="C6667" s="24" t="n">
        <v>4</v>
      </c>
      <c r="D6667" s="24" t="n">
        <v>18</v>
      </c>
      <c r="E6667" s="24" t="n">
        <v>17.06</v>
      </c>
      <c r="F6667" s="25">
        <f>IF($E6667="","",DATE(IF($A6667="",nominal_year,$A6667),$B6667,$C6667)+($D6667-IF(LEFT(hour_conv,1)="1",1,0))/24)</f>
        <v/>
      </c>
      <c r="G6667" s="26">
        <f>IF(F6667="","",INT(F6667))</f>
        <v/>
      </c>
      <c r="H6667">
        <f>IF(G6667="","",IF(AND(MONTH(G6667)*100+DAY(G6667)&gt;=season_lo,MONTH(G6667)*100+DAY(G6667)&lt;=season_hi),1,0))</f>
        <v/>
      </c>
      <c r="I6667">
        <f>IF(G6667="","",G6667-first_day+1)</f>
        <v/>
      </c>
      <c r="J6667" s="27">
        <f>IF(I6667="","",INDEX(Daily!$J$2:$J$421,I6667))</f>
        <v/>
      </c>
      <c r="K6667" s="27">
        <f>IF(J6667="","",J6667+cat_offset)</f>
        <v/>
      </c>
      <c r="L6667" s="27">
        <f>IF(J6667="","",MAX(0,E6667-J6667)^2)</f>
        <v/>
      </c>
      <c r="M6667" s="27">
        <f>IF(J6667="","",MAX(0,E6667-(J6667+twcdh_off))^2)</f>
        <v/>
      </c>
      <c r="N6667" s="27">
        <f>IF(E6667="","",MAX(0,E6667-swcdh_thr)^2)</f>
        <v/>
      </c>
      <c r="O6667">
        <f>IF(K6667="","",ROUND(E6667-K6667,0))</f>
        <v/>
      </c>
      <c r="P6667">
        <f>IF(O6667="","",IF(O6667&gt;=1,O6667,0))</f>
        <v/>
      </c>
      <c r="Q6667" s="27">
        <f>IF(E6667="","",MAX(0,E6667-22))</f>
        <v/>
      </c>
      <c r="R6667" s="27">
        <f>IF(H6667=1,E6667,"")</f>
        <v/>
      </c>
      <c r="S6667" s="27">
        <f>IF(AND(H6667=1,J6667&lt;&gt;""),E6667-J6667,"")</f>
        <v/>
      </c>
      <c r="T6667">
        <f>IF(G6667="","",MONTH(G6667))</f>
        <v/>
      </c>
    </row>
    <row r="6668">
      <c r="A6668" s="24" t="n">
        <v>2020</v>
      </c>
      <c r="B6668" s="24" t="n">
        <v>10</v>
      </c>
      <c r="C6668" s="24" t="n">
        <v>4</v>
      </c>
      <c r="D6668" s="24" t="n">
        <v>19</v>
      </c>
      <c r="E6668" s="24" t="n">
        <v>16.11</v>
      </c>
      <c r="F6668" s="25">
        <f>IF($E6668="","",DATE(IF($A6668="",nominal_year,$A6668),$B6668,$C6668)+($D6668-IF(LEFT(hour_conv,1)="1",1,0))/24)</f>
        <v/>
      </c>
      <c r="G6668" s="26">
        <f>IF(F6668="","",INT(F6668))</f>
        <v/>
      </c>
      <c r="H6668">
        <f>IF(G6668="","",IF(AND(MONTH(G6668)*100+DAY(G6668)&gt;=season_lo,MONTH(G6668)*100+DAY(G6668)&lt;=season_hi),1,0))</f>
        <v/>
      </c>
      <c r="I6668">
        <f>IF(G6668="","",G6668-first_day+1)</f>
        <v/>
      </c>
      <c r="J6668" s="27">
        <f>IF(I6668="","",INDEX(Daily!$J$2:$J$421,I6668))</f>
        <v/>
      </c>
      <c r="K6668" s="27">
        <f>IF(J6668="","",J6668+cat_offset)</f>
        <v/>
      </c>
      <c r="L6668" s="27">
        <f>IF(J6668="","",MAX(0,E6668-J6668)^2)</f>
        <v/>
      </c>
      <c r="M6668" s="27">
        <f>IF(J6668="","",MAX(0,E6668-(J6668+twcdh_off))^2)</f>
        <v/>
      </c>
      <c r="N6668" s="27">
        <f>IF(E6668="","",MAX(0,E6668-swcdh_thr)^2)</f>
        <v/>
      </c>
      <c r="O6668">
        <f>IF(K6668="","",ROUND(E6668-K6668,0))</f>
        <v/>
      </c>
      <c r="P6668">
        <f>IF(O6668="","",IF(O6668&gt;=1,O6668,0))</f>
        <v/>
      </c>
      <c r="Q6668" s="27">
        <f>IF(E6668="","",MAX(0,E6668-22))</f>
        <v/>
      </c>
      <c r="R6668" s="27">
        <f>IF(H6668=1,E6668,"")</f>
        <v/>
      </c>
      <c r="S6668" s="27">
        <f>IF(AND(H6668=1,J6668&lt;&gt;""),E6668-J6668,"")</f>
        <v/>
      </c>
      <c r="T6668">
        <f>IF(G6668="","",MONTH(G6668))</f>
        <v/>
      </c>
    </row>
    <row r="6669">
      <c r="A6669" s="24" t="n">
        <v>2020</v>
      </c>
      <c r="B6669" s="24" t="n">
        <v>10</v>
      </c>
      <c r="C6669" s="24" t="n">
        <v>4</v>
      </c>
      <c r="D6669" s="24" t="n">
        <v>20</v>
      </c>
      <c r="E6669" s="24" t="n">
        <v>14.94</v>
      </c>
      <c r="F6669" s="25">
        <f>IF($E6669="","",DATE(IF($A6669="",nominal_year,$A6669),$B6669,$C6669)+($D6669-IF(LEFT(hour_conv,1)="1",1,0))/24)</f>
        <v/>
      </c>
      <c r="G6669" s="26">
        <f>IF(F6669="","",INT(F6669))</f>
        <v/>
      </c>
      <c r="H6669">
        <f>IF(G6669="","",IF(AND(MONTH(G6669)*100+DAY(G6669)&gt;=season_lo,MONTH(G6669)*100+DAY(G6669)&lt;=season_hi),1,0))</f>
        <v/>
      </c>
      <c r="I6669">
        <f>IF(G6669="","",G6669-first_day+1)</f>
        <v/>
      </c>
      <c r="J6669" s="27">
        <f>IF(I6669="","",INDEX(Daily!$J$2:$J$421,I6669))</f>
        <v/>
      </c>
      <c r="K6669" s="27">
        <f>IF(J6669="","",J6669+cat_offset)</f>
        <v/>
      </c>
      <c r="L6669" s="27">
        <f>IF(J6669="","",MAX(0,E6669-J6669)^2)</f>
        <v/>
      </c>
      <c r="M6669" s="27">
        <f>IF(J6669="","",MAX(0,E6669-(J6669+twcdh_off))^2)</f>
        <v/>
      </c>
      <c r="N6669" s="27">
        <f>IF(E6669="","",MAX(0,E6669-swcdh_thr)^2)</f>
        <v/>
      </c>
      <c r="O6669">
        <f>IF(K6669="","",ROUND(E6669-K6669,0))</f>
        <v/>
      </c>
      <c r="P6669">
        <f>IF(O6669="","",IF(O6669&gt;=1,O6669,0))</f>
        <v/>
      </c>
      <c r="Q6669" s="27">
        <f>IF(E6669="","",MAX(0,E6669-22))</f>
        <v/>
      </c>
      <c r="R6669" s="27">
        <f>IF(H6669=1,E6669,"")</f>
        <v/>
      </c>
      <c r="S6669" s="27">
        <f>IF(AND(H6669=1,J6669&lt;&gt;""),E6669-J6669,"")</f>
        <v/>
      </c>
      <c r="T6669">
        <f>IF(G6669="","",MONTH(G6669))</f>
        <v/>
      </c>
    </row>
    <row r="6670">
      <c r="A6670" s="24" t="n">
        <v>2020</v>
      </c>
      <c r="B6670" s="24" t="n">
        <v>10</v>
      </c>
      <c r="C6670" s="24" t="n">
        <v>4</v>
      </c>
      <c r="D6670" s="24" t="n">
        <v>21</v>
      </c>
      <c r="E6670" s="24" t="n">
        <v>13.98</v>
      </c>
      <c r="F6670" s="25">
        <f>IF($E6670="","",DATE(IF($A6670="",nominal_year,$A6670),$B6670,$C6670)+($D6670-IF(LEFT(hour_conv,1)="1",1,0))/24)</f>
        <v/>
      </c>
      <c r="G6670" s="26">
        <f>IF(F6670="","",INT(F6670))</f>
        <v/>
      </c>
      <c r="H6670">
        <f>IF(G6670="","",IF(AND(MONTH(G6670)*100+DAY(G6670)&gt;=season_lo,MONTH(G6670)*100+DAY(G6670)&lt;=season_hi),1,0))</f>
        <v/>
      </c>
      <c r="I6670">
        <f>IF(G6670="","",G6670-first_day+1)</f>
        <v/>
      </c>
      <c r="J6670" s="27">
        <f>IF(I6670="","",INDEX(Daily!$J$2:$J$421,I6670))</f>
        <v/>
      </c>
      <c r="K6670" s="27">
        <f>IF(J6670="","",J6670+cat_offset)</f>
        <v/>
      </c>
      <c r="L6670" s="27">
        <f>IF(J6670="","",MAX(0,E6670-J6670)^2)</f>
        <v/>
      </c>
      <c r="M6670" s="27">
        <f>IF(J6670="","",MAX(0,E6670-(J6670+twcdh_off))^2)</f>
        <v/>
      </c>
      <c r="N6670" s="27">
        <f>IF(E6670="","",MAX(0,E6670-swcdh_thr)^2)</f>
        <v/>
      </c>
      <c r="O6670">
        <f>IF(K6670="","",ROUND(E6670-K6670,0))</f>
        <v/>
      </c>
      <c r="P6670">
        <f>IF(O6670="","",IF(O6670&gt;=1,O6670,0))</f>
        <v/>
      </c>
      <c r="Q6670" s="27">
        <f>IF(E6670="","",MAX(0,E6670-22))</f>
        <v/>
      </c>
      <c r="R6670" s="27">
        <f>IF(H6670=1,E6670,"")</f>
        <v/>
      </c>
      <c r="S6670" s="27">
        <f>IF(AND(H6670=1,J6670&lt;&gt;""),E6670-J6670,"")</f>
        <v/>
      </c>
      <c r="T6670">
        <f>IF(G6670="","",MONTH(G6670))</f>
        <v/>
      </c>
    </row>
    <row r="6671">
      <c r="A6671" s="24" t="n">
        <v>2020</v>
      </c>
      <c r="B6671" s="24" t="n">
        <v>10</v>
      </c>
      <c r="C6671" s="24" t="n">
        <v>4</v>
      </c>
      <c r="D6671" s="24" t="n">
        <v>22</v>
      </c>
      <c r="E6671" s="24" t="n">
        <v>13.37</v>
      </c>
      <c r="F6671" s="25">
        <f>IF($E6671="","",DATE(IF($A6671="",nominal_year,$A6671),$B6671,$C6671)+($D6671-IF(LEFT(hour_conv,1)="1",1,0))/24)</f>
        <v/>
      </c>
      <c r="G6671" s="26">
        <f>IF(F6671="","",INT(F6671))</f>
        <v/>
      </c>
      <c r="H6671">
        <f>IF(G6671="","",IF(AND(MONTH(G6671)*100+DAY(G6671)&gt;=season_lo,MONTH(G6671)*100+DAY(G6671)&lt;=season_hi),1,0))</f>
        <v/>
      </c>
      <c r="I6671">
        <f>IF(G6671="","",G6671-first_day+1)</f>
        <v/>
      </c>
      <c r="J6671" s="27">
        <f>IF(I6671="","",INDEX(Daily!$J$2:$J$421,I6671))</f>
        <v/>
      </c>
      <c r="K6671" s="27">
        <f>IF(J6671="","",J6671+cat_offset)</f>
        <v/>
      </c>
      <c r="L6671" s="27">
        <f>IF(J6671="","",MAX(0,E6671-J6671)^2)</f>
        <v/>
      </c>
      <c r="M6671" s="27">
        <f>IF(J6671="","",MAX(0,E6671-(J6671+twcdh_off))^2)</f>
        <v/>
      </c>
      <c r="N6671" s="27">
        <f>IF(E6671="","",MAX(0,E6671-swcdh_thr)^2)</f>
        <v/>
      </c>
      <c r="O6671">
        <f>IF(K6671="","",ROUND(E6671-K6671,0))</f>
        <v/>
      </c>
      <c r="P6671">
        <f>IF(O6671="","",IF(O6671&gt;=1,O6671,0))</f>
        <v/>
      </c>
      <c r="Q6671" s="27">
        <f>IF(E6671="","",MAX(0,E6671-22))</f>
        <v/>
      </c>
      <c r="R6671" s="27">
        <f>IF(H6671=1,E6671,"")</f>
        <v/>
      </c>
      <c r="S6671" s="27">
        <f>IF(AND(H6671=1,J6671&lt;&gt;""),E6671-J6671,"")</f>
        <v/>
      </c>
      <c r="T6671">
        <f>IF(G6671="","",MONTH(G6671))</f>
        <v/>
      </c>
    </row>
    <row r="6672">
      <c r="A6672" s="24" t="n">
        <v>2020</v>
      </c>
      <c r="B6672" s="24" t="n">
        <v>10</v>
      </c>
      <c r="C6672" s="24" t="n">
        <v>4</v>
      </c>
      <c r="D6672" s="24" t="n">
        <v>23</v>
      </c>
      <c r="E6672" s="24" t="n">
        <v>12.56</v>
      </c>
      <c r="F6672" s="25">
        <f>IF($E6672="","",DATE(IF($A6672="",nominal_year,$A6672),$B6672,$C6672)+($D6672-IF(LEFT(hour_conv,1)="1",1,0))/24)</f>
        <v/>
      </c>
      <c r="G6672" s="26">
        <f>IF(F6672="","",INT(F6672))</f>
        <v/>
      </c>
      <c r="H6672">
        <f>IF(G6672="","",IF(AND(MONTH(G6672)*100+DAY(G6672)&gt;=season_lo,MONTH(G6672)*100+DAY(G6672)&lt;=season_hi),1,0))</f>
        <v/>
      </c>
      <c r="I6672">
        <f>IF(G6672="","",G6672-first_day+1)</f>
        <v/>
      </c>
      <c r="J6672" s="27">
        <f>IF(I6672="","",INDEX(Daily!$J$2:$J$421,I6672))</f>
        <v/>
      </c>
      <c r="K6672" s="27">
        <f>IF(J6672="","",J6672+cat_offset)</f>
        <v/>
      </c>
      <c r="L6672" s="27">
        <f>IF(J6672="","",MAX(0,E6672-J6672)^2)</f>
        <v/>
      </c>
      <c r="M6672" s="27">
        <f>IF(J6672="","",MAX(0,E6672-(J6672+twcdh_off))^2)</f>
        <v/>
      </c>
      <c r="N6672" s="27">
        <f>IF(E6672="","",MAX(0,E6672-swcdh_thr)^2)</f>
        <v/>
      </c>
      <c r="O6672">
        <f>IF(K6672="","",ROUND(E6672-K6672,0))</f>
        <v/>
      </c>
      <c r="P6672">
        <f>IF(O6672="","",IF(O6672&gt;=1,O6672,0))</f>
        <v/>
      </c>
      <c r="Q6672" s="27">
        <f>IF(E6672="","",MAX(0,E6672-22))</f>
        <v/>
      </c>
      <c r="R6672" s="27">
        <f>IF(H6672=1,E6672,"")</f>
        <v/>
      </c>
      <c r="S6672" s="27">
        <f>IF(AND(H6672=1,J6672&lt;&gt;""),E6672-J6672,"")</f>
        <v/>
      </c>
      <c r="T6672">
        <f>IF(G6672="","",MONTH(G6672))</f>
        <v/>
      </c>
    </row>
    <row r="6673">
      <c r="A6673" s="24" t="n">
        <v>2020</v>
      </c>
      <c r="B6673" s="24" t="n">
        <v>10</v>
      </c>
      <c r="C6673" s="24" t="n">
        <v>4</v>
      </c>
      <c r="D6673" s="24" t="n">
        <v>24</v>
      </c>
      <c r="E6673" s="24" t="n">
        <v>11.43</v>
      </c>
      <c r="F6673" s="25">
        <f>IF($E6673="","",DATE(IF($A6673="",nominal_year,$A6673),$B6673,$C6673)+($D6673-IF(LEFT(hour_conv,1)="1",1,0))/24)</f>
        <v/>
      </c>
      <c r="G6673" s="26">
        <f>IF(F6673="","",INT(F6673))</f>
        <v/>
      </c>
      <c r="H6673">
        <f>IF(G6673="","",IF(AND(MONTH(G6673)*100+DAY(G6673)&gt;=season_lo,MONTH(G6673)*100+DAY(G6673)&lt;=season_hi),1,0))</f>
        <v/>
      </c>
      <c r="I6673">
        <f>IF(G6673="","",G6673-first_day+1)</f>
        <v/>
      </c>
      <c r="J6673" s="27">
        <f>IF(I6673="","",INDEX(Daily!$J$2:$J$421,I6673))</f>
        <v/>
      </c>
      <c r="K6673" s="27">
        <f>IF(J6673="","",J6673+cat_offset)</f>
        <v/>
      </c>
      <c r="L6673" s="27">
        <f>IF(J6673="","",MAX(0,E6673-J6673)^2)</f>
        <v/>
      </c>
      <c r="M6673" s="27">
        <f>IF(J6673="","",MAX(0,E6673-(J6673+twcdh_off))^2)</f>
        <v/>
      </c>
      <c r="N6673" s="27">
        <f>IF(E6673="","",MAX(0,E6673-swcdh_thr)^2)</f>
        <v/>
      </c>
      <c r="O6673">
        <f>IF(K6673="","",ROUND(E6673-K6673,0))</f>
        <v/>
      </c>
      <c r="P6673">
        <f>IF(O6673="","",IF(O6673&gt;=1,O6673,0))</f>
        <v/>
      </c>
      <c r="Q6673" s="27">
        <f>IF(E6673="","",MAX(0,E6673-22))</f>
        <v/>
      </c>
      <c r="R6673" s="27">
        <f>IF(H6673=1,E6673,"")</f>
        <v/>
      </c>
      <c r="S6673" s="27">
        <f>IF(AND(H6673=1,J6673&lt;&gt;""),E6673-J6673,"")</f>
        <v/>
      </c>
      <c r="T6673">
        <f>IF(G6673="","",MONTH(G6673))</f>
        <v/>
      </c>
    </row>
    <row r="6674">
      <c r="A6674" s="24" t="n">
        <v>2020</v>
      </c>
      <c r="B6674" s="24" t="n">
        <v>10</v>
      </c>
      <c r="C6674" s="24" t="n">
        <v>5</v>
      </c>
      <c r="D6674" s="24" t="n">
        <v>1</v>
      </c>
      <c r="E6674" s="24" t="n">
        <v>10.73</v>
      </c>
      <c r="F6674" s="25">
        <f>IF($E6674="","",DATE(IF($A6674="",nominal_year,$A6674),$B6674,$C6674)+($D6674-IF(LEFT(hour_conv,1)="1",1,0))/24)</f>
        <v/>
      </c>
      <c r="G6674" s="26">
        <f>IF(F6674="","",INT(F6674))</f>
        <v/>
      </c>
      <c r="H6674">
        <f>IF(G6674="","",IF(AND(MONTH(G6674)*100+DAY(G6674)&gt;=season_lo,MONTH(G6674)*100+DAY(G6674)&lt;=season_hi),1,0))</f>
        <v/>
      </c>
      <c r="I6674">
        <f>IF(G6674="","",G6674-first_day+1)</f>
        <v/>
      </c>
      <c r="J6674" s="27">
        <f>IF(I6674="","",INDEX(Daily!$J$2:$J$421,I6674))</f>
        <v/>
      </c>
      <c r="K6674" s="27">
        <f>IF(J6674="","",J6674+cat_offset)</f>
        <v/>
      </c>
      <c r="L6674" s="27">
        <f>IF(J6674="","",MAX(0,E6674-J6674)^2)</f>
        <v/>
      </c>
      <c r="M6674" s="27">
        <f>IF(J6674="","",MAX(0,E6674-(J6674+twcdh_off))^2)</f>
        <v/>
      </c>
      <c r="N6674" s="27">
        <f>IF(E6674="","",MAX(0,E6674-swcdh_thr)^2)</f>
        <v/>
      </c>
      <c r="O6674">
        <f>IF(K6674="","",ROUND(E6674-K6674,0))</f>
        <v/>
      </c>
      <c r="P6674">
        <f>IF(O6674="","",IF(O6674&gt;=1,O6674,0))</f>
        <v/>
      </c>
      <c r="Q6674" s="27">
        <f>IF(E6674="","",MAX(0,E6674-22))</f>
        <v/>
      </c>
      <c r="R6674" s="27">
        <f>IF(H6674=1,E6674,"")</f>
        <v/>
      </c>
      <c r="S6674" s="27">
        <f>IF(AND(H6674=1,J6674&lt;&gt;""),E6674-J6674,"")</f>
        <v/>
      </c>
      <c r="T6674">
        <f>IF(G6674="","",MONTH(G6674))</f>
        <v/>
      </c>
    </row>
    <row r="6675">
      <c r="A6675" s="24" t="n">
        <v>2020</v>
      </c>
      <c r="B6675" s="24" t="n">
        <v>10</v>
      </c>
      <c r="C6675" s="24" t="n">
        <v>5</v>
      </c>
      <c r="D6675" s="24" t="n">
        <v>2</v>
      </c>
      <c r="E6675" s="24" t="n">
        <v>9.390000000000001</v>
      </c>
      <c r="F6675" s="25">
        <f>IF($E6675="","",DATE(IF($A6675="",nominal_year,$A6675),$B6675,$C6675)+($D6675-IF(LEFT(hour_conv,1)="1",1,0))/24)</f>
        <v/>
      </c>
      <c r="G6675" s="26">
        <f>IF(F6675="","",INT(F6675))</f>
        <v/>
      </c>
      <c r="H6675">
        <f>IF(G6675="","",IF(AND(MONTH(G6675)*100+DAY(G6675)&gt;=season_lo,MONTH(G6675)*100+DAY(G6675)&lt;=season_hi),1,0))</f>
        <v/>
      </c>
      <c r="I6675">
        <f>IF(G6675="","",G6675-first_day+1)</f>
        <v/>
      </c>
      <c r="J6675" s="27">
        <f>IF(I6675="","",INDEX(Daily!$J$2:$J$421,I6675))</f>
        <v/>
      </c>
      <c r="K6675" s="27">
        <f>IF(J6675="","",J6675+cat_offset)</f>
        <v/>
      </c>
      <c r="L6675" s="27">
        <f>IF(J6675="","",MAX(0,E6675-J6675)^2)</f>
        <v/>
      </c>
      <c r="M6675" s="27">
        <f>IF(J6675="","",MAX(0,E6675-(J6675+twcdh_off))^2)</f>
        <v/>
      </c>
      <c r="N6675" s="27">
        <f>IF(E6675="","",MAX(0,E6675-swcdh_thr)^2)</f>
        <v/>
      </c>
      <c r="O6675">
        <f>IF(K6675="","",ROUND(E6675-K6675,0))</f>
        <v/>
      </c>
      <c r="P6675">
        <f>IF(O6675="","",IF(O6675&gt;=1,O6675,0))</f>
        <v/>
      </c>
      <c r="Q6675" s="27">
        <f>IF(E6675="","",MAX(0,E6675-22))</f>
        <v/>
      </c>
      <c r="R6675" s="27">
        <f>IF(H6675=1,E6675,"")</f>
        <v/>
      </c>
      <c r="S6675" s="27">
        <f>IF(AND(H6675=1,J6675&lt;&gt;""),E6675-J6675,"")</f>
        <v/>
      </c>
      <c r="T6675">
        <f>IF(G6675="","",MONTH(G6675))</f>
        <v/>
      </c>
    </row>
    <row r="6676">
      <c r="A6676" s="24" t="n">
        <v>2020</v>
      </c>
      <c r="B6676" s="24" t="n">
        <v>10</v>
      </c>
      <c r="C6676" s="24" t="n">
        <v>5</v>
      </c>
      <c r="D6676" s="24" t="n">
        <v>3</v>
      </c>
      <c r="E6676" s="24" t="n">
        <v>9.58</v>
      </c>
      <c r="F6676" s="25">
        <f>IF($E6676="","",DATE(IF($A6676="",nominal_year,$A6676),$B6676,$C6676)+($D6676-IF(LEFT(hour_conv,1)="1",1,0))/24)</f>
        <v/>
      </c>
      <c r="G6676" s="26">
        <f>IF(F6676="","",INT(F6676))</f>
        <v/>
      </c>
      <c r="H6676">
        <f>IF(G6676="","",IF(AND(MONTH(G6676)*100+DAY(G6676)&gt;=season_lo,MONTH(G6676)*100+DAY(G6676)&lt;=season_hi),1,0))</f>
        <v/>
      </c>
      <c r="I6676">
        <f>IF(G6676="","",G6676-first_day+1)</f>
        <v/>
      </c>
      <c r="J6676" s="27">
        <f>IF(I6676="","",INDEX(Daily!$J$2:$J$421,I6676))</f>
        <v/>
      </c>
      <c r="K6676" s="27">
        <f>IF(J6676="","",J6676+cat_offset)</f>
        <v/>
      </c>
      <c r="L6676" s="27">
        <f>IF(J6676="","",MAX(0,E6676-J6676)^2)</f>
        <v/>
      </c>
      <c r="M6676" s="27">
        <f>IF(J6676="","",MAX(0,E6676-(J6676+twcdh_off))^2)</f>
        <v/>
      </c>
      <c r="N6676" s="27">
        <f>IF(E6676="","",MAX(0,E6676-swcdh_thr)^2)</f>
        <v/>
      </c>
      <c r="O6676">
        <f>IF(K6676="","",ROUND(E6676-K6676,0))</f>
        <v/>
      </c>
      <c r="P6676">
        <f>IF(O6676="","",IF(O6676&gt;=1,O6676,0))</f>
        <v/>
      </c>
      <c r="Q6676" s="27">
        <f>IF(E6676="","",MAX(0,E6676-22))</f>
        <v/>
      </c>
      <c r="R6676" s="27">
        <f>IF(H6676=1,E6676,"")</f>
        <v/>
      </c>
      <c r="S6676" s="27">
        <f>IF(AND(H6676=1,J6676&lt;&gt;""),E6676-J6676,"")</f>
        <v/>
      </c>
      <c r="T6676">
        <f>IF(G6676="","",MONTH(G6676))</f>
        <v/>
      </c>
    </row>
    <row r="6677">
      <c r="A6677" s="24" t="n">
        <v>2020</v>
      </c>
      <c r="B6677" s="24" t="n">
        <v>10</v>
      </c>
      <c r="C6677" s="24" t="n">
        <v>5</v>
      </c>
      <c r="D6677" s="24" t="n">
        <v>4</v>
      </c>
      <c r="E6677" s="24" t="n">
        <v>9.460000000000001</v>
      </c>
      <c r="F6677" s="25">
        <f>IF($E6677="","",DATE(IF($A6677="",nominal_year,$A6677),$B6677,$C6677)+($D6677-IF(LEFT(hour_conv,1)="1",1,0))/24)</f>
        <v/>
      </c>
      <c r="G6677" s="26">
        <f>IF(F6677="","",INT(F6677))</f>
        <v/>
      </c>
      <c r="H6677">
        <f>IF(G6677="","",IF(AND(MONTH(G6677)*100+DAY(G6677)&gt;=season_lo,MONTH(G6677)*100+DAY(G6677)&lt;=season_hi),1,0))</f>
        <v/>
      </c>
      <c r="I6677">
        <f>IF(G6677="","",G6677-first_day+1)</f>
        <v/>
      </c>
      <c r="J6677" s="27">
        <f>IF(I6677="","",INDEX(Daily!$J$2:$J$421,I6677))</f>
        <v/>
      </c>
      <c r="K6677" s="27">
        <f>IF(J6677="","",J6677+cat_offset)</f>
        <v/>
      </c>
      <c r="L6677" s="27">
        <f>IF(J6677="","",MAX(0,E6677-J6677)^2)</f>
        <v/>
      </c>
      <c r="M6677" s="27">
        <f>IF(J6677="","",MAX(0,E6677-(J6677+twcdh_off))^2)</f>
        <v/>
      </c>
      <c r="N6677" s="27">
        <f>IF(E6677="","",MAX(0,E6677-swcdh_thr)^2)</f>
        <v/>
      </c>
      <c r="O6677">
        <f>IF(K6677="","",ROUND(E6677-K6677,0))</f>
        <v/>
      </c>
      <c r="P6677">
        <f>IF(O6677="","",IF(O6677&gt;=1,O6677,0))</f>
        <v/>
      </c>
      <c r="Q6677" s="27">
        <f>IF(E6677="","",MAX(0,E6677-22))</f>
        <v/>
      </c>
      <c r="R6677" s="27">
        <f>IF(H6677=1,E6677,"")</f>
        <v/>
      </c>
      <c r="S6677" s="27">
        <f>IF(AND(H6677=1,J6677&lt;&gt;""),E6677-J6677,"")</f>
        <v/>
      </c>
      <c r="T6677">
        <f>IF(G6677="","",MONTH(G6677))</f>
        <v/>
      </c>
    </row>
    <row r="6678">
      <c r="A6678" s="24" t="n">
        <v>2020</v>
      </c>
      <c r="B6678" s="24" t="n">
        <v>10</v>
      </c>
      <c r="C6678" s="24" t="n">
        <v>5</v>
      </c>
      <c r="D6678" s="24" t="n">
        <v>5</v>
      </c>
      <c r="E6678" s="24" t="n">
        <v>8.84</v>
      </c>
      <c r="F6678" s="25">
        <f>IF($E6678="","",DATE(IF($A6678="",nominal_year,$A6678),$B6678,$C6678)+($D6678-IF(LEFT(hour_conv,1)="1",1,0))/24)</f>
        <v/>
      </c>
      <c r="G6678" s="26">
        <f>IF(F6678="","",INT(F6678))</f>
        <v/>
      </c>
      <c r="H6678">
        <f>IF(G6678="","",IF(AND(MONTH(G6678)*100+DAY(G6678)&gt;=season_lo,MONTH(G6678)*100+DAY(G6678)&lt;=season_hi),1,0))</f>
        <v/>
      </c>
      <c r="I6678">
        <f>IF(G6678="","",G6678-first_day+1)</f>
        <v/>
      </c>
      <c r="J6678" s="27">
        <f>IF(I6678="","",INDEX(Daily!$J$2:$J$421,I6678))</f>
        <v/>
      </c>
      <c r="K6678" s="27">
        <f>IF(J6678="","",J6678+cat_offset)</f>
        <v/>
      </c>
      <c r="L6678" s="27">
        <f>IF(J6678="","",MAX(0,E6678-J6678)^2)</f>
        <v/>
      </c>
      <c r="M6678" s="27">
        <f>IF(J6678="","",MAX(0,E6678-(J6678+twcdh_off))^2)</f>
        <v/>
      </c>
      <c r="N6678" s="27">
        <f>IF(E6678="","",MAX(0,E6678-swcdh_thr)^2)</f>
        <v/>
      </c>
      <c r="O6678">
        <f>IF(K6678="","",ROUND(E6678-K6678,0))</f>
        <v/>
      </c>
      <c r="P6678">
        <f>IF(O6678="","",IF(O6678&gt;=1,O6678,0))</f>
        <v/>
      </c>
      <c r="Q6678" s="27">
        <f>IF(E6678="","",MAX(0,E6678-22))</f>
        <v/>
      </c>
      <c r="R6678" s="27">
        <f>IF(H6678=1,E6678,"")</f>
        <v/>
      </c>
      <c r="S6678" s="27">
        <f>IF(AND(H6678=1,J6678&lt;&gt;""),E6678-J6678,"")</f>
        <v/>
      </c>
      <c r="T6678">
        <f>IF(G6678="","",MONTH(G6678))</f>
        <v/>
      </c>
    </row>
    <row r="6679">
      <c r="A6679" s="24" t="n">
        <v>2020</v>
      </c>
      <c r="B6679" s="24" t="n">
        <v>10</v>
      </c>
      <c r="C6679" s="24" t="n">
        <v>5</v>
      </c>
      <c r="D6679" s="24" t="n">
        <v>6</v>
      </c>
      <c r="E6679" s="24" t="n">
        <v>10.05</v>
      </c>
      <c r="F6679" s="25">
        <f>IF($E6679="","",DATE(IF($A6679="",nominal_year,$A6679),$B6679,$C6679)+($D6679-IF(LEFT(hour_conv,1)="1",1,0))/24)</f>
        <v/>
      </c>
      <c r="G6679" s="26">
        <f>IF(F6679="","",INT(F6679))</f>
        <v/>
      </c>
      <c r="H6679">
        <f>IF(G6679="","",IF(AND(MONTH(G6679)*100+DAY(G6679)&gt;=season_lo,MONTH(G6679)*100+DAY(G6679)&lt;=season_hi),1,0))</f>
        <v/>
      </c>
      <c r="I6679">
        <f>IF(G6679="","",G6679-first_day+1)</f>
        <v/>
      </c>
      <c r="J6679" s="27">
        <f>IF(I6679="","",INDEX(Daily!$J$2:$J$421,I6679))</f>
        <v/>
      </c>
      <c r="K6679" s="27">
        <f>IF(J6679="","",J6679+cat_offset)</f>
        <v/>
      </c>
      <c r="L6679" s="27">
        <f>IF(J6679="","",MAX(0,E6679-J6679)^2)</f>
        <v/>
      </c>
      <c r="M6679" s="27">
        <f>IF(J6679="","",MAX(0,E6679-(J6679+twcdh_off))^2)</f>
        <v/>
      </c>
      <c r="N6679" s="27">
        <f>IF(E6679="","",MAX(0,E6679-swcdh_thr)^2)</f>
        <v/>
      </c>
      <c r="O6679">
        <f>IF(K6679="","",ROUND(E6679-K6679,0))</f>
        <v/>
      </c>
      <c r="P6679">
        <f>IF(O6679="","",IF(O6679&gt;=1,O6679,0))</f>
        <v/>
      </c>
      <c r="Q6679" s="27">
        <f>IF(E6679="","",MAX(0,E6679-22))</f>
        <v/>
      </c>
      <c r="R6679" s="27">
        <f>IF(H6679=1,E6679,"")</f>
        <v/>
      </c>
      <c r="S6679" s="27">
        <f>IF(AND(H6679=1,J6679&lt;&gt;""),E6679-J6679,"")</f>
        <v/>
      </c>
      <c r="T6679">
        <f>IF(G6679="","",MONTH(G6679))</f>
        <v/>
      </c>
    </row>
    <row r="6680">
      <c r="A6680" s="24" t="n">
        <v>2020</v>
      </c>
      <c r="B6680" s="24" t="n">
        <v>10</v>
      </c>
      <c r="C6680" s="24" t="n">
        <v>5</v>
      </c>
      <c r="D6680" s="24" t="n">
        <v>7</v>
      </c>
      <c r="E6680" s="24" t="n">
        <v>9.99</v>
      </c>
      <c r="F6680" s="25">
        <f>IF($E6680="","",DATE(IF($A6680="",nominal_year,$A6680),$B6680,$C6680)+($D6680-IF(LEFT(hour_conv,1)="1",1,0))/24)</f>
        <v/>
      </c>
      <c r="G6680" s="26">
        <f>IF(F6680="","",INT(F6680))</f>
        <v/>
      </c>
      <c r="H6680">
        <f>IF(G6680="","",IF(AND(MONTH(G6680)*100+DAY(G6680)&gt;=season_lo,MONTH(G6680)*100+DAY(G6680)&lt;=season_hi),1,0))</f>
        <v/>
      </c>
      <c r="I6680">
        <f>IF(G6680="","",G6680-first_day+1)</f>
        <v/>
      </c>
      <c r="J6680" s="27">
        <f>IF(I6680="","",INDEX(Daily!$J$2:$J$421,I6680))</f>
        <v/>
      </c>
      <c r="K6680" s="27">
        <f>IF(J6680="","",J6680+cat_offset)</f>
        <v/>
      </c>
      <c r="L6680" s="27">
        <f>IF(J6680="","",MAX(0,E6680-J6680)^2)</f>
        <v/>
      </c>
      <c r="M6680" s="27">
        <f>IF(J6680="","",MAX(0,E6680-(J6680+twcdh_off))^2)</f>
        <v/>
      </c>
      <c r="N6680" s="27">
        <f>IF(E6680="","",MAX(0,E6680-swcdh_thr)^2)</f>
        <v/>
      </c>
      <c r="O6680">
        <f>IF(K6680="","",ROUND(E6680-K6680,0))</f>
        <v/>
      </c>
      <c r="P6680">
        <f>IF(O6680="","",IF(O6680&gt;=1,O6680,0))</f>
        <v/>
      </c>
      <c r="Q6680" s="27">
        <f>IF(E6680="","",MAX(0,E6680-22))</f>
        <v/>
      </c>
      <c r="R6680" s="27">
        <f>IF(H6680=1,E6680,"")</f>
        <v/>
      </c>
      <c r="S6680" s="27">
        <f>IF(AND(H6680=1,J6680&lt;&gt;""),E6680-J6680,"")</f>
        <v/>
      </c>
      <c r="T6680">
        <f>IF(G6680="","",MONTH(G6680))</f>
        <v/>
      </c>
    </row>
    <row r="6681">
      <c r="A6681" s="24" t="n">
        <v>2020</v>
      </c>
      <c r="B6681" s="24" t="n">
        <v>10</v>
      </c>
      <c r="C6681" s="24" t="n">
        <v>5</v>
      </c>
      <c r="D6681" s="24" t="n">
        <v>8</v>
      </c>
      <c r="E6681" s="24" t="n">
        <v>10.23</v>
      </c>
      <c r="F6681" s="25">
        <f>IF($E6681="","",DATE(IF($A6681="",nominal_year,$A6681),$B6681,$C6681)+($D6681-IF(LEFT(hour_conv,1)="1",1,0))/24)</f>
        <v/>
      </c>
      <c r="G6681" s="26">
        <f>IF(F6681="","",INT(F6681))</f>
        <v/>
      </c>
      <c r="H6681">
        <f>IF(G6681="","",IF(AND(MONTH(G6681)*100+DAY(G6681)&gt;=season_lo,MONTH(G6681)*100+DAY(G6681)&lt;=season_hi),1,0))</f>
        <v/>
      </c>
      <c r="I6681">
        <f>IF(G6681="","",G6681-first_day+1)</f>
        <v/>
      </c>
      <c r="J6681" s="27">
        <f>IF(I6681="","",INDEX(Daily!$J$2:$J$421,I6681))</f>
        <v/>
      </c>
      <c r="K6681" s="27">
        <f>IF(J6681="","",J6681+cat_offset)</f>
        <v/>
      </c>
      <c r="L6681" s="27">
        <f>IF(J6681="","",MAX(0,E6681-J6681)^2)</f>
        <v/>
      </c>
      <c r="M6681" s="27">
        <f>IF(J6681="","",MAX(0,E6681-(J6681+twcdh_off))^2)</f>
        <v/>
      </c>
      <c r="N6681" s="27">
        <f>IF(E6681="","",MAX(0,E6681-swcdh_thr)^2)</f>
        <v/>
      </c>
      <c r="O6681">
        <f>IF(K6681="","",ROUND(E6681-K6681,0))</f>
        <v/>
      </c>
      <c r="P6681">
        <f>IF(O6681="","",IF(O6681&gt;=1,O6681,0))</f>
        <v/>
      </c>
      <c r="Q6681" s="27">
        <f>IF(E6681="","",MAX(0,E6681-22))</f>
        <v/>
      </c>
      <c r="R6681" s="27">
        <f>IF(H6681=1,E6681,"")</f>
        <v/>
      </c>
      <c r="S6681" s="27">
        <f>IF(AND(H6681=1,J6681&lt;&gt;""),E6681-J6681,"")</f>
        <v/>
      </c>
      <c r="T6681">
        <f>IF(G6681="","",MONTH(G6681))</f>
        <v/>
      </c>
    </row>
    <row r="6682">
      <c r="A6682" s="24" t="n">
        <v>2020</v>
      </c>
      <c r="B6682" s="24" t="n">
        <v>10</v>
      </c>
      <c r="C6682" s="24" t="n">
        <v>5</v>
      </c>
      <c r="D6682" s="24" t="n">
        <v>9</v>
      </c>
      <c r="E6682" s="24" t="n">
        <v>11.82</v>
      </c>
      <c r="F6682" s="25">
        <f>IF($E6682="","",DATE(IF($A6682="",nominal_year,$A6682),$B6682,$C6682)+($D6682-IF(LEFT(hour_conv,1)="1",1,0))/24)</f>
        <v/>
      </c>
      <c r="G6682" s="26">
        <f>IF(F6682="","",INT(F6682))</f>
        <v/>
      </c>
      <c r="H6682">
        <f>IF(G6682="","",IF(AND(MONTH(G6682)*100+DAY(G6682)&gt;=season_lo,MONTH(G6682)*100+DAY(G6682)&lt;=season_hi),1,0))</f>
        <v/>
      </c>
      <c r="I6682">
        <f>IF(G6682="","",G6682-first_day+1)</f>
        <v/>
      </c>
      <c r="J6682" s="27">
        <f>IF(I6682="","",INDEX(Daily!$J$2:$J$421,I6682))</f>
        <v/>
      </c>
      <c r="K6682" s="27">
        <f>IF(J6682="","",J6682+cat_offset)</f>
        <v/>
      </c>
      <c r="L6682" s="27">
        <f>IF(J6682="","",MAX(0,E6682-J6682)^2)</f>
        <v/>
      </c>
      <c r="M6682" s="27">
        <f>IF(J6682="","",MAX(0,E6682-(J6682+twcdh_off))^2)</f>
        <v/>
      </c>
      <c r="N6682" s="27">
        <f>IF(E6682="","",MAX(0,E6682-swcdh_thr)^2)</f>
        <v/>
      </c>
      <c r="O6682">
        <f>IF(K6682="","",ROUND(E6682-K6682,0))</f>
        <v/>
      </c>
      <c r="P6682">
        <f>IF(O6682="","",IF(O6682&gt;=1,O6682,0))</f>
        <v/>
      </c>
      <c r="Q6682" s="27">
        <f>IF(E6682="","",MAX(0,E6682-22))</f>
        <v/>
      </c>
      <c r="R6682" s="27">
        <f>IF(H6682=1,E6682,"")</f>
        <v/>
      </c>
      <c r="S6682" s="27">
        <f>IF(AND(H6682=1,J6682&lt;&gt;""),E6682-J6682,"")</f>
        <v/>
      </c>
      <c r="T6682">
        <f>IF(G6682="","",MONTH(G6682))</f>
        <v/>
      </c>
    </row>
    <row r="6683">
      <c r="A6683" s="24" t="n">
        <v>2020</v>
      </c>
      <c r="B6683" s="24" t="n">
        <v>10</v>
      </c>
      <c r="C6683" s="24" t="n">
        <v>5</v>
      </c>
      <c r="D6683" s="24" t="n">
        <v>10</v>
      </c>
      <c r="E6683" s="24" t="n">
        <v>12.89</v>
      </c>
      <c r="F6683" s="25">
        <f>IF($E6683="","",DATE(IF($A6683="",nominal_year,$A6683),$B6683,$C6683)+($D6683-IF(LEFT(hour_conv,1)="1",1,0))/24)</f>
        <v/>
      </c>
      <c r="G6683" s="26">
        <f>IF(F6683="","",INT(F6683))</f>
        <v/>
      </c>
      <c r="H6683">
        <f>IF(G6683="","",IF(AND(MONTH(G6683)*100+DAY(G6683)&gt;=season_lo,MONTH(G6683)*100+DAY(G6683)&lt;=season_hi),1,0))</f>
        <v/>
      </c>
      <c r="I6683">
        <f>IF(G6683="","",G6683-first_day+1)</f>
        <v/>
      </c>
      <c r="J6683" s="27">
        <f>IF(I6683="","",INDEX(Daily!$J$2:$J$421,I6683))</f>
        <v/>
      </c>
      <c r="K6683" s="27">
        <f>IF(J6683="","",J6683+cat_offset)</f>
        <v/>
      </c>
      <c r="L6683" s="27">
        <f>IF(J6683="","",MAX(0,E6683-J6683)^2)</f>
        <v/>
      </c>
      <c r="M6683" s="27">
        <f>IF(J6683="","",MAX(0,E6683-(J6683+twcdh_off))^2)</f>
        <v/>
      </c>
      <c r="N6683" s="27">
        <f>IF(E6683="","",MAX(0,E6683-swcdh_thr)^2)</f>
        <v/>
      </c>
      <c r="O6683">
        <f>IF(K6683="","",ROUND(E6683-K6683,0))</f>
        <v/>
      </c>
      <c r="P6683">
        <f>IF(O6683="","",IF(O6683&gt;=1,O6683,0))</f>
        <v/>
      </c>
      <c r="Q6683" s="27">
        <f>IF(E6683="","",MAX(0,E6683-22))</f>
        <v/>
      </c>
      <c r="R6683" s="27">
        <f>IF(H6683=1,E6683,"")</f>
        <v/>
      </c>
      <c r="S6683" s="27">
        <f>IF(AND(H6683=1,J6683&lt;&gt;""),E6683-J6683,"")</f>
        <v/>
      </c>
      <c r="T6683">
        <f>IF(G6683="","",MONTH(G6683))</f>
        <v/>
      </c>
    </row>
    <row r="6684">
      <c r="A6684" s="24" t="n">
        <v>2020</v>
      </c>
      <c r="B6684" s="24" t="n">
        <v>10</v>
      </c>
      <c r="C6684" s="24" t="n">
        <v>5</v>
      </c>
      <c r="D6684" s="24" t="n">
        <v>11</v>
      </c>
      <c r="E6684" s="24" t="n">
        <v>14.24</v>
      </c>
      <c r="F6684" s="25">
        <f>IF($E6684="","",DATE(IF($A6684="",nominal_year,$A6684),$B6684,$C6684)+($D6684-IF(LEFT(hour_conv,1)="1",1,0))/24)</f>
        <v/>
      </c>
      <c r="G6684" s="26">
        <f>IF(F6684="","",INT(F6684))</f>
        <v/>
      </c>
      <c r="H6684">
        <f>IF(G6684="","",IF(AND(MONTH(G6684)*100+DAY(G6684)&gt;=season_lo,MONTH(G6684)*100+DAY(G6684)&lt;=season_hi),1,0))</f>
        <v/>
      </c>
      <c r="I6684">
        <f>IF(G6684="","",G6684-first_day+1)</f>
        <v/>
      </c>
      <c r="J6684" s="27">
        <f>IF(I6684="","",INDEX(Daily!$J$2:$J$421,I6684))</f>
        <v/>
      </c>
      <c r="K6684" s="27">
        <f>IF(J6684="","",J6684+cat_offset)</f>
        <v/>
      </c>
      <c r="L6684" s="27">
        <f>IF(J6684="","",MAX(0,E6684-J6684)^2)</f>
        <v/>
      </c>
      <c r="M6684" s="27">
        <f>IF(J6684="","",MAX(0,E6684-(J6684+twcdh_off))^2)</f>
        <v/>
      </c>
      <c r="N6684" s="27">
        <f>IF(E6684="","",MAX(0,E6684-swcdh_thr)^2)</f>
        <v/>
      </c>
      <c r="O6684">
        <f>IF(K6684="","",ROUND(E6684-K6684,0))</f>
        <v/>
      </c>
      <c r="P6684">
        <f>IF(O6684="","",IF(O6684&gt;=1,O6684,0))</f>
        <v/>
      </c>
      <c r="Q6684" s="27">
        <f>IF(E6684="","",MAX(0,E6684-22))</f>
        <v/>
      </c>
      <c r="R6684" s="27">
        <f>IF(H6684=1,E6684,"")</f>
        <v/>
      </c>
      <c r="S6684" s="27">
        <f>IF(AND(H6684=1,J6684&lt;&gt;""),E6684-J6684,"")</f>
        <v/>
      </c>
      <c r="T6684">
        <f>IF(G6684="","",MONTH(G6684))</f>
        <v/>
      </c>
    </row>
    <row r="6685">
      <c r="A6685" s="24" t="n">
        <v>2020</v>
      </c>
      <c r="B6685" s="24" t="n">
        <v>10</v>
      </c>
      <c r="C6685" s="24" t="n">
        <v>5</v>
      </c>
      <c r="D6685" s="24" t="n">
        <v>12</v>
      </c>
      <c r="E6685" s="24" t="n">
        <v>14.55</v>
      </c>
      <c r="F6685" s="25">
        <f>IF($E6685="","",DATE(IF($A6685="",nominal_year,$A6685),$B6685,$C6685)+($D6685-IF(LEFT(hour_conv,1)="1",1,0))/24)</f>
        <v/>
      </c>
      <c r="G6685" s="26">
        <f>IF(F6685="","",INT(F6685))</f>
        <v/>
      </c>
      <c r="H6685">
        <f>IF(G6685="","",IF(AND(MONTH(G6685)*100+DAY(G6685)&gt;=season_lo,MONTH(G6685)*100+DAY(G6685)&lt;=season_hi),1,0))</f>
        <v/>
      </c>
      <c r="I6685">
        <f>IF(G6685="","",G6685-first_day+1)</f>
        <v/>
      </c>
      <c r="J6685" s="27">
        <f>IF(I6685="","",INDEX(Daily!$J$2:$J$421,I6685))</f>
        <v/>
      </c>
      <c r="K6685" s="27">
        <f>IF(J6685="","",J6685+cat_offset)</f>
        <v/>
      </c>
      <c r="L6685" s="27">
        <f>IF(J6685="","",MAX(0,E6685-J6685)^2)</f>
        <v/>
      </c>
      <c r="M6685" s="27">
        <f>IF(J6685="","",MAX(0,E6685-(J6685+twcdh_off))^2)</f>
        <v/>
      </c>
      <c r="N6685" s="27">
        <f>IF(E6685="","",MAX(0,E6685-swcdh_thr)^2)</f>
        <v/>
      </c>
      <c r="O6685">
        <f>IF(K6685="","",ROUND(E6685-K6685,0))</f>
        <v/>
      </c>
      <c r="P6685">
        <f>IF(O6685="","",IF(O6685&gt;=1,O6685,0))</f>
        <v/>
      </c>
      <c r="Q6685" s="27">
        <f>IF(E6685="","",MAX(0,E6685-22))</f>
        <v/>
      </c>
      <c r="R6685" s="27">
        <f>IF(H6685=1,E6685,"")</f>
        <v/>
      </c>
      <c r="S6685" s="27">
        <f>IF(AND(H6685=1,J6685&lt;&gt;""),E6685-J6685,"")</f>
        <v/>
      </c>
      <c r="T6685">
        <f>IF(G6685="","",MONTH(G6685))</f>
        <v/>
      </c>
    </row>
    <row r="6686">
      <c r="A6686" s="24" t="n">
        <v>2020</v>
      </c>
      <c r="B6686" s="24" t="n">
        <v>10</v>
      </c>
      <c r="C6686" s="24" t="n">
        <v>5</v>
      </c>
      <c r="D6686" s="24" t="n">
        <v>13</v>
      </c>
      <c r="E6686" s="24" t="n">
        <v>16.04</v>
      </c>
      <c r="F6686" s="25">
        <f>IF($E6686="","",DATE(IF($A6686="",nominal_year,$A6686),$B6686,$C6686)+($D6686-IF(LEFT(hour_conv,1)="1",1,0))/24)</f>
        <v/>
      </c>
      <c r="G6686" s="26">
        <f>IF(F6686="","",INT(F6686))</f>
        <v/>
      </c>
      <c r="H6686">
        <f>IF(G6686="","",IF(AND(MONTH(G6686)*100+DAY(G6686)&gt;=season_lo,MONTH(G6686)*100+DAY(G6686)&lt;=season_hi),1,0))</f>
        <v/>
      </c>
      <c r="I6686">
        <f>IF(G6686="","",G6686-first_day+1)</f>
        <v/>
      </c>
      <c r="J6686" s="27">
        <f>IF(I6686="","",INDEX(Daily!$J$2:$J$421,I6686))</f>
        <v/>
      </c>
      <c r="K6686" s="27">
        <f>IF(J6686="","",J6686+cat_offset)</f>
        <v/>
      </c>
      <c r="L6686" s="27">
        <f>IF(J6686="","",MAX(0,E6686-J6686)^2)</f>
        <v/>
      </c>
      <c r="M6686" s="27">
        <f>IF(J6686="","",MAX(0,E6686-(J6686+twcdh_off))^2)</f>
        <v/>
      </c>
      <c r="N6686" s="27">
        <f>IF(E6686="","",MAX(0,E6686-swcdh_thr)^2)</f>
        <v/>
      </c>
      <c r="O6686">
        <f>IF(K6686="","",ROUND(E6686-K6686,0))</f>
        <v/>
      </c>
      <c r="P6686">
        <f>IF(O6686="","",IF(O6686&gt;=1,O6686,0))</f>
        <v/>
      </c>
      <c r="Q6686" s="27">
        <f>IF(E6686="","",MAX(0,E6686-22))</f>
        <v/>
      </c>
      <c r="R6686" s="27">
        <f>IF(H6686=1,E6686,"")</f>
        <v/>
      </c>
      <c r="S6686" s="27">
        <f>IF(AND(H6686=1,J6686&lt;&gt;""),E6686-J6686,"")</f>
        <v/>
      </c>
      <c r="T6686">
        <f>IF(G6686="","",MONTH(G6686))</f>
        <v/>
      </c>
    </row>
    <row r="6687">
      <c r="A6687" s="24" t="n">
        <v>2020</v>
      </c>
      <c r="B6687" s="24" t="n">
        <v>10</v>
      </c>
      <c r="C6687" s="24" t="n">
        <v>5</v>
      </c>
      <c r="D6687" s="24" t="n">
        <v>14</v>
      </c>
      <c r="E6687" s="24" t="n">
        <v>16.59</v>
      </c>
      <c r="F6687" s="25">
        <f>IF($E6687="","",DATE(IF($A6687="",nominal_year,$A6687),$B6687,$C6687)+($D6687-IF(LEFT(hour_conv,1)="1",1,0))/24)</f>
        <v/>
      </c>
      <c r="G6687" s="26">
        <f>IF(F6687="","",INT(F6687))</f>
        <v/>
      </c>
      <c r="H6687">
        <f>IF(G6687="","",IF(AND(MONTH(G6687)*100+DAY(G6687)&gt;=season_lo,MONTH(G6687)*100+DAY(G6687)&lt;=season_hi),1,0))</f>
        <v/>
      </c>
      <c r="I6687">
        <f>IF(G6687="","",G6687-first_day+1)</f>
        <v/>
      </c>
      <c r="J6687" s="27">
        <f>IF(I6687="","",INDEX(Daily!$J$2:$J$421,I6687))</f>
        <v/>
      </c>
      <c r="K6687" s="27">
        <f>IF(J6687="","",J6687+cat_offset)</f>
        <v/>
      </c>
      <c r="L6687" s="27">
        <f>IF(J6687="","",MAX(0,E6687-J6687)^2)</f>
        <v/>
      </c>
      <c r="M6687" s="27">
        <f>IF(J6687="","",MAX(0,E6687-(J6687+twcdh_off))^2)</f>
        <v/>
      </c>
      <c r="N6687" s="27">
        <f>IF(E6687="","",MAX(0,E6687-swcdh_thr)^2)</f>
        <v/>
      </c>
      <c r="O6687">
        <f>IF(K6687="","",ROUND(E6687-K6687,0))</f>
        <v/>
      </c>
      <c r="P6687">
        <f>IF(O6687="","",IF(O6687&gt;=1,O6687,0))</f>
        <v/>
      </c>
      <c r="Q6687" s="27">
        <f>IF(E6687="","",MAX(0,E6687-22))</f>
        <v/>
      </c>
      <c r="R6687" s="27">
        <f>IF(H6687=1,E6687,"")</f>
        <v/>
      </c>
      <c r="S6687" s="27">
        <f>IF(AND(H6687=1,J6687&lt;&gt;""),E6687-J6687,"")</f>
        <v/>
      </c>
      <c r="T6687">
        <f>IF(G6687="","",MONTH(G6687))</f>
        <v/>
      </c>
    </row>
    <row r="6688">
      <c r="A6688" s="24" t="n">
        <v>2020</v>
      </c>
      <c r="B6688" s="24" t="n">
        <v>10</v>
      </c>
      <c r="C6688" s="24" t="n">
        <v>5</v>
      </c>
      <c r="D6688" s="24" t="n">
        <v>15</v>
      </c>
      <c r="E6688" s="24" t="n">
        <v>16.8</v>
      </c>
      <c r="F6688" s="25">
        <f>IF($E6688="","",DATE(IF($A6688="",nominal_year,$A6688),$B6688,$C6688)+($D6688-IF(LEFT(hour_conv,1)="1",1,0))/24)</f>
        <v/>
      </c>
      <c r="G6688" s="26">
        <f>IF(F6688="","",INT(F6688))</f>
        <v/>
      </c>
      <c r="H6688">
        <f>IF(G6688="","",IF(AND(MONTH(G6688)*100+DAY(G6688)&gt;=season_lo,MONTH(G6688)*100+DAY(G6688)&lt;=season_hi),1,0))</f>
        <v/>
      </c>
      <c r="I6688">
        <f>IF(G6688="","",G6688-first_day+1)</f>
        <v/>
      </c>
      <c r="J6688" s="27">
        <f>IF(I6688="","",INDEX(Daily!$J$2:$J$421,I6688))</f>
        <v/>
      </c>
      <c r="K6688" s="27">
        <f>IF(J6688="","",J6688+cat_offset)</f>
        <v/>
      </c>
      <c r="L6688" s="27">
        <f>IF(J6688="","",MAX(0,E6688-J6688)^2)</f>
        <v/>
      </c>
      <c r="M6688" s="27">
        <f>IF(J6688="","",MAX(0,E6688-(J6688+twcdh_off))^2)</f>
        <v/>
      </c>
      <c r="N6688" s="27">
        <f>IF(E6688="","",MAX(0,E6688-swcdh_thr)^2)</f>
        <v/>
      </c>
      <c r="O6688">
        <f>IF(K6688="","",ROUND(E6688-K6688,0))</f>
        <v/>
      </c>
      <c r="P6688">
        <f>IF(O6688="","",IF(O6688&gt;=1,O6688,0))</f>
        <v/>
      </c>
      <c r="Q6688" s="27">
        <f>IF(E6688="","",MAX(0,E6688-22))</f>
        <v/>
      </c>
      <c r="R6688" s="27">
        <f>IF(H6688=1,E6688,"")</f>
        <v/>
      </c>
      <c r="S6688" s="27">
        <f>IF(AND(H6688=1,J6688&lt;&gt;""),E6688-J6688,"")</f>
        <v/>
      </c>
      <c r="T6688">
        <f>IF(G6688="","",MONTH(G6688))</f>
        <v/>
      </c>
    </row>
    <row r="6689">
      <c r="A6689" s="24" t="n">
        <v>2020</v>
      </c>
      <c r="B6689" s="24" t="n">
        <v>10</v>
      </c>
      <c r="C6689" s="24" t="n">
        <v>5</v>
      </c>
      <c r="D6689" s="24" t="n">
        <v>16</v>
      </c>
      <c r="E6689" s="24" t="n">
        <v>17</v>
      </c>
      <c r="F6689" s="25">
        <f>IF($E6689="","",DATE(IF($A6689="",nominal_year,$A6689),$B6689,$C6689)+($D6689-IF(LEFT(hour_conv,1)="1",1,0))/24)</f>
        <v/>
      </c>
      <c r="G6689" s="26">
        <f>IF(F6689="","",INT(F6689))</f>
        <v/>
      </c>
      <c r="H6689">
        <f>IF(G6689="","",IF(AND(MONTH(G6689)*100+DAY(G6689)&gt;=season_lo,MONTH(G6689)*100+DAY(G6689)&lt;=season_hi),1,0))</f>
        <v/>
      </c>
      <c r="I6689">
        <f>IF(G6689="","",G6689-first_day+1)</f>
        <v/>
      </c>
      <c r="J6689" s="27">
        <f>IF(I6689="","",INDEX(Daily!$J$2:$J$421,I6689))</f>
        <v/>
      </c>
      <c r="K6689" s="27">
        <f>IF(J6689="","",J6689+cat_offset)</f>
        <v/>
      </c>
      <c r="L6689" s="27">
        <f>IF(J6689="","",MAX(0,E6689-J6689)^2)</f>
        <v/>
      </c>
      <c r="M6689" s="27">
        <f>IF(J6689="","",MAX(0,E6689-(J6689+twcdh_off))^2)</f>
        <v/>
      </c>
      <c r="N6689" s="27">
        <f>IF(E6689="","",MAX(0,E6689-swcdh_thr)^2)</f>
        <v/>
      </c>
      <c r="O6689">
        <f>IF(K6689="","",ROUND(E6689-K6689,0))</f>
        <v/>
      </c>
      <c r="P6689">
        <f>IF(O6689="","",IF(O6689&gt;=1,O6689,0))</f>
        <v/>
      </c>
      <c r="Q6689" s="27">
        <f>IF(E6689="","",MAX(0,E6689-22))</f>
        <v/>
      </c>
      <c r="R6689" s="27">
        <f>IF(H6689=1,E6689,"")</f>
        <v/>
      </c>
      <c r="S6689" s="27">
        <f>IF(AND(H6689=1,J6689&lt;&gt;""),E6689-J6689,"")</f>
        <v/>
      </c>
      <c r="T6689">
        <f>IF(G6689="","",MONTH(G6689))</f>
        <v/>
      </c>
    </row>
    <row r="6690">
      <c r="A6690" s="24" t="n">
        <v>2020</v>
      </c>
      <c r="B6690" s="24" t="n">
        <v>10</v>
      </c>
      <c r="C6690" s="24" t="n">
        <v>5</v>
      </c>
      <c r="D6690" s="24" t="n">
        <v>17</v>
      </c>
      <c r="E6690" s="24" t="n">
        <v>16.49</v>
      </c>
      <c r="F6690" s="25">
        <f>IF($E6690="","",DATE(IF($A6690="",nominal_year,$A6690),$B6690,$C6690)+($D6690-IF(LEFT(hour_conv,1)="1",1,0))/24)</f>
        <v/>
      </c>
      <c r="G6690" s="26">
        <f>IF(F6690="","",INT(F6690))</f>
        <v/>
      </c>
      <c r="H6690">
        <f>IF(G6690="","",IF(AND(MONTH(G6690)*100+DAY(G6690)&gt;=season_lo,MONTH(G6690)*100+DAY(G6690)&lt;=season_hi),1,0))</f>
        <v/>
      </c>
      <c r="I6690">
        <f>IF(G6690="","",G6690-first_day+1)</f>
        <v/>
      </c>
      <c r="J6690" s="27">
        <f>IF(I6690="","",INDEX(Daily!$J$2:$J$421,I6690))</f>
        <v/>
      </c>
      <c r="K6690" s="27">
        <f>IF(J6690="","",J6690+cat_offset)</f>
        <v/>
      </c>
      <c r="L6690" s="27">
        <f>IF(J6690="","",MAX(0,E6690-J6690)^2)</f>
        <v/>
      </c>
      <c r="M6690" s="27">
        <f>IF(J6690="","",MAX(0,E6690-(J6690+twcdh_off))^2)</f>
        <v/>
      </c>
      <c r="N6690" s="27">
        <f>IF(E6690="","",MAX(0,E6690-swcdh_thr)^2)</f>
        <v/>
      </c>
      <c r="O6690">
        <f>IF(K6690="","",ROUND(E6690-K6690,0))</f>
        <v/>
      </c>
      <c r="P6690">
        <f>IF(O6690="","",IF(O6690&gt;=1,O6690,0))</f>
        <v/>
      </c>
      <c r="Q6690" s="27">
        <f>IF(E6690="","",MAX(0,E6690-22))</f>
        <v/>
      </c>
      <c r="R6690" s="27">
        <f>IF(H6690=1,E6690,"")</f>
        <v/>
      </c>
      <c r="S6690" s="27">
        <f>IF(AND(H6690=1,J6690&lt;&gt;""),E6690-J6690,"")</f>
        <v/>
      </c>
      <c r="T6690">
        <f>IF(G6690="","",MONTH(G6690))</f>
        <v/>
      </c>
    </row>
    <row r="6691">
      <c r="A6691" s="24" t="n">
        <v>2020</v>
      </c>
      <c r="B6691" s="24" t="n">
        <v>10</v>
      </c>
      <c r="C6691" s="24" t="n">
        <v>5</v>
      </c>
      <c r="D6691" s="24" t="n">
        <v>18</v>
      </c>
      <c r="E6691" s="24" t="n">
        <v>15.78</v>
      </c>
      <c r="F6691" s="25">
        <f>IF($E6691="","",DATE(IF($A6691="",nominal_year,$A6691),$B6691,$C6691)+($D6691-IF(LEFT(hour_conv,1)="1",1,0))/24)</f>
        <v/>
      </c>
      <c r="G6691" s="26">
        <f>IF(F6691="","",INT(F6691))</f>
        <v/>
      </c>
      <c r="H6691">
        <f>IF(G6691="","",IF(AND(MONTH(G6691)*100+DAY(G6691)&gt;=season_lo,MONTH(G6691)*100+DAY(G6691)&lt;=season_hi),1,0))</f>
        <v/>
      </c>
      <c r="I6691">
        <f>IF(G6691="","",G6691-first_day+1)</f>
        <v/>
      </c>
      <c r="J6691" s="27">
        <f>IF(I6691="","",INDEX(Daily!$J$2:$J$421,I6691))</f>
        <v/>
      </c>
      <c r="K6691" s="27">
        <f>IF(J6691="","",J6691+cat_offset)</f>
        <v/>
      </c>
      <c r="L6691" s="27">
        <f>IF(J6691="","",MAX(0,E6691-J6691)^2)</f>
        <v/>
      </c>
      <c r="M6691" s="27">
        <f>IF(J6691="","",MAX(0,E6691-(J6691+twcdh_off))^2)</f>
        <v/>
      </c>
      <c r="N6691" s="27">
        <f>IF(E6691="","",MAX(0,E6691-swcdh_thr)^2)</f>
        <v/>
      </c>
      <c r="O6691">
        <f>IF(K6691="","",ROUND(E6691-K6691,0))</f>
        <v/>
      </c>
      <c r="P6691">
        <f>IF(O6691="","",IF(O6691&gt;=1,O6691,0))</f>
        <v/>
      </c>
      <c r="Q6691" s="27">
        <f>IF(E6691="","",MAX(0,E6691-22))</f>
        <v/>
      </c>
      <c r="R6691" s="27">
        <f>IF(H6691=1,E6691,"")</f>
        <v/>
      </c>
      <c r="S6691" s="27">
        <f>IF(AND(H6691=1,J6691&lt;&gt;""),E6691-J6691,"")</f>
        <v/>
      </c>
      <c r="T6691">
        <f>IF(G6691="","",MONTH(G6691))</f>
        <v/>
      </c>
    </row>
    <row r="6692">
      <c r="A6692" s="24" t="n">
        <v>2020</v>
      </c>
      <c r="B6692" s="24" t="n">
        <v>10</v>
      </c>
      <c r="C6692" s="24" t="n">
        <v>5</v>
      </c>
      <c r="D6692" s="24" t="n">
        <v>19</v>
      </c>
      <c r="E6692" s="24" t="n">
        <v>15.69</v>
      </c>
      <c r="F6692" s="25">
        <f>IF($E6692="","",DATE(IF($A6692="",nominal_year,$A6692),$B6692,$C6692)+($D6692-IF(LEFT(hour_conv,1)="1",1,0))/24)</f>
        <v/>
      </c>
      <c r="G6692" s="26">
        <f>IF(F6692="","",INT(F6692))</f>
        <v/>
      </c>
      <c r="H6692">
        <f>IF(G6692="","",IF(AND(MONTH(G6692)*100+DAY(G6692)&gt;=season_lo,MONTH(G6692)*100+DAY(G6692)&lt;=season_hi),1,0))</f>
        <v/>
      </c>
      <c r="I6692">
        <f>IF(G6692="","",G6692-first_day+1)</f>
        <v/>
      </c>
      <c r="J6692" s="27">
        <f>IF(I6692="","",INDEX(Daily!$J$2:$J$421,I6692))</f>
        <v/>
      </c>
      <c r="K6692" s="27">
        <f>IF(J6692="","",J6692+cat_offset)</f>
        <v/>
      </c>
      <c r="L6692" s="27">
        <f>IF(J6692="","",MAX(0,E6692-J6692)^2)</f>
        <v/>
      </c>
      <c r="M6692" s="27">
        <f>IF(J6692="","",MAX(0,E6692-(J6692+twcdh_off))^2)</f>
        <v/>
      </c>
      <c r="N6692" s="27">
        <f>IF(E6692="","",MAX(0,E6692-swcdh_thr)^2)</f>
        <v/>
      </c>
      <c r="O6692">
        <f>IF(K6692="","",ROUND(E6692-K6692,0))</f>
        <v/>
      </c>
      <c r="P6692">
        <f>IF(O6692="","",IF(O6692&gt;=1,O6692,0))</f>
        <v/>
      </c>
      <c r="Q6692" s="27">
        <f>IF(E6692="","",MAX(0,E6692-22))</f>
        <v/>
      </c>
      <c r="R6692" s="27">
        <f>IF(H6692=1,E6692,"")</f>
        <v/>
      </c>
      <c r="S6692" s="27">
        <f>IF(AND(H6692=1,J6692&lt;&gt;""),E6692-J6692,"")</f>
        <v/>
      </c>
      <c r="T6692">
        <f>IF(G6692="","",MONTH(G6692))</f>
        <v/>
      </c>
    </row>
    <row r="6693">
      <c r="A6693" s="24" t="n">
        <v>2020</v>
      </c>
      <c r="B6693" s="24" t="n">
        <v>10</v>
      </c>
      <c r="C6693" s="24" t="n">
        <v>5</v>
      </c>
      <c r="D6693" s="24" t="n">
        <v>20</v>
      </c>
      <c r="E6693" s="24" t="n">
        <v>15.08</v>
      </c>
      <c r="F6693" s="25">
        <f>IF($E6693="","",DATE(IF($A6693="",nominal_year,$A6693),$B6693,$C6693)+($D6693-IF(LEFT(hour_conv,1)="1",1,0))/24)</f>
        <v/>
      </c>
      <c r="G6693" s="26">
        <f>IF(F6693="","",INT(F6693))</f>
        <v/>
      </c>
      <c r="H6693">
        <f>IF(G6693="","",IF(AND(MONTH(G6693)*100+DAY(G6693)&gt;=season_lo,MONTH(G6693)*100+DAY(G6693)&lt;=season_hi),1,0))</f>
        <v/>
      </c>
      <c r="I6693">
        <f>IF(G6693="","",G6693-first_day+1)</f>
        <v/>
      </c>
      <c r="J6693" s="27">
        <f>IF(I6693="","",INDEX(Daily!$J$2:$J$421,I6693))</f>
        <v/>
      </c>
      <c r="K6693" s="27">
        <f>IF(J6693="","",J6693+cat_offset)</f>
        <v/>
      </c>
      <c r="L6693" s="27">
        <f>IF(J6693="","",MAX(0,E6693-J6693)^2)</f>
        <v/>
      </c>
      <c r="M6693" s="27">
        <f>IF(J6693="","",MAX(0,E6693-(J6693+twcdh_off))^2)</f>
        <v/>
      </c>
      <c r="N6693" s="27">
        <f>IF(E6693="","",MAX(0,E6693-swcdh_thr)^2)</f>
        <v/>
      </c>
      <c r="O6693">
        <f>IF(K6693="","",ROUND(E6693-K6693,0))</f>
        <v/>
      </c>
      <c r="P6693">
        <f>IF(O6693="","",IF(O6693&gt;=1,O6693,0))</f>
        <v/>
      </c>
      <c r="Q6693" s="27">
        <f>IF(E6693="","",MAX(0,E6693-22))</f>
        <v/>
      </c>
      <c r="R6693" s="27">
        <f>IF(H6693=1,E6693,"")</f>
        <v/>
      </c>
      <c r="S6693" s="27">
        <f>IF(AND(H6693=1,J6693&lt;&gt;""),E6693-J6693,"")</f>
        <v/>
      </c>
      <c r="T6693">
        <f>IF(G6693="","",MONTH(G6693))</f>
        <v/>
      </c>
    </row>
    <row r="6694">
      <c r="A6694" s="24" t="n">
        <v>2020</v>
      </c>
      <c r="B6694" s="24" t="n">
        <v>10</v>
      </c>
      <c r="C6694" s="24" t="n">
        <v>5</v>
      </c>
      <c r="D6694" s="24" t="n">
        <v>21</v>
      </c>
      <c r="E6694" s="24" t="n">
        <v>13.93</v>
      </c>
      <c r="F6694" s="25">
        <f>IF($E6694="","",DATE(IF($A6694="",nominal_year,$A6694),$B6694,$C6694)+($D6694-IF(LEFT(hour_conv,1)="1",1,0))/24)</f>
        <v/>
      </c>
      <c r="G6694" s="26">
        <f>IF(F6694="","",INT(F6694))</f>
        <v/>
      </c>
      <c r="H6694">
        <f>IF(G6694="","",IF(AND(MONTH(G6694)*100+DAY(G6694)&gt;=season_lo,MONTH(G6694)*100+DAY(G6694)&lt;=season_hi),1,0))</f>
        <v/>
      </c>
      <c r="I6694">
        <f>IF(G6694="","",G6694-first_day+1)</f>
        <v/>
      </c>
      <c r="J6694" s="27">
        <f>IF(I6694="","",INDEX(Daily!$J$2:$J$421,I6694))</f>
        <v/>
      </c>
      <c r="K6694" s="27">
        <f>IF(J6694="","",J6694+cat_offset)</f>
        <v/>
      </c>
      <c r="L6694" s="27">
        <f>IF(J6694="","",MAX(0,E6694-J6694)^2)</f>
        <v/>
      </c>
      <c r="M6694" s="27">
        <f>IF(J6694="","",MAX(0,E6694-(J6694+twcdh_off))^2)</f>
        <v/>
      </c>
      <c r="N6694" s="27">
        <f>IF(E6694="","",MAX(0,E6694-swcdh_thr)^2)</f>
        <v/>
      </c>
      <c r="O6694">
        <f>IF(K6694="","",ROUND(E6694-K6694,0))</f>
        <v/>
      </c>
      <c r="P6694">
        <f>IF(O6694="","",IF(O6694&gt;=1,O6694,0))</f>
        <v/>
      </c>
      <c r="Q6694" s="27">
        <f>IF(E6694="","",MAX(0,E6694-22))</f>
        <v/>
      </c>
      <c r="R6694" s="27">
        <f>IF(H6694=1,E6694,"")</f>
        <v/>
      </c>
      <c r="S6694" s="27">
        <f>IF(AND(H6694=1,J6694&lt;&gt;""),E6694-J6694,"")</f>
        <v/>
      </c>
      <c r="T6694">
        <f>IF(G6694="","",MONTH(G6694))</f>
        <v/>
      </c>
    </row>
    <row r="6695">
      <c r="A6695" s="24" t="n">
        <v>2020</v>
      </c>
      <c r="B6695" s="24" t="n">
        <v>10</v>
      </c>
      <c r="C6695" s="24" t="n">
        <v>5</v>
      </c>
      <c r="D6695" s="24" t="n">
        <v>22</v>
      </c>
      <c r="E6695" s="24" t="n">
        <v>12.82</v>
      </c>
      <c r="F6695" s="25">
        <f>IF($E6695="","",DATE(IF($A6695="",nominal_year,$A6695),$B6695,$C6695)+($D6695-IF(LEFT(hour_conv,1)="1",1,0))/24)</f>
        <v/>
      </c>
      <c r="G6695" s="26">
        <f>IF(F6695="","",INT(F6695))</f>
        <v/>
      </c>
      <c r="H6695">
        <f>IF(G6695="","",IF(AND(MONTH(G6695)*100+DAY(G6695)&gt;=season_lo,MONTH(G6695)*100+DAY(G6695)&lt;=season_hi),1,0))</f>
        <v/>
      </c>
      <c r="I6695">
        <f>IF(G6695="","",G6695-first_day+1)</f>
        <v/>
      </c>
      <c r="J6695" s="27">
        <f>IF(I6695="","",INDEX(Daily!$J$2:$J$421,I6695))</f>
        <v/>
      </c>
      <c r="K6695" s="27">
        <f>IF(J6695="","",J6695+cat_offset)</f>
        <v/>
      </c>
      <c r="L6695" s="27">
        <f>IF(J6695="","",MAX(0,E6695-J6695)^2)</f>
        <v/>
      </c>
      <c r="M6695" s="27">
        <f>IF(J6695="","",MAX(0,E6695-(J6695+twcdh_off))^2)</f>
        <v/>
      </c>
      <c r="N6695" s="27">
        <f>IF(E6695="","",MAX(0,E6695-swcdh_thr)^2)</f>
        <v/>
      </c>
      <c r="O6695">
        <f>IF(K6695="","",ROUND(E6695-K6695,0))</f>
        <v/>
      </c>
      <c r="P6695">
        <f>IF(O6695="","",IF(O6695&gt;=1,O6695,0))</f>
        <v/>
      </c>
      <c r="Q6695" s="27">
        <f>IF(E6695="","",MAX(0,E6695-22))</f>
        <v/>
      </c>
      <c r="R6695" s="27">
        <f>IF(H6695=1,E6695,"")</f>
        <v/>
      </c>
      <c r="S6695" s="27">
        <f>IF(AND(H6695=1,J6695&lt;&gt;""),E6695-J6695,"")</f>
        <v/>
      </c>
      <c r="T6695">
        <f>IF(G6695="","",MONTH(G6695))</f>
        <v/>
      </c>
    </row>
    <row r="6696">
      <c r="A6696" s="24" t="n">
        <v>2020</v>
      </c>
      <c r="B6696" s="24" t="n">
        <v>10</v>
      </c>
      <c r="C6696" s="24" t="n">
        <v>5</v>
      </c>
      <c r="D6696" s="24" t="n">
        <v>23</v>
      </c>
      <c r="E6696" s="24" t="n">
        <v>11.38</v>
      </c>
      <c r="F6696" s="25">
        <f>IF($E6696="","",DATE(IF($A6696="",nominal_year,$A6696),$B6696,$C6696)+($D6696-IF(LEFT(hour_conv,1)="1",1,0))/24)</f>
        <v/>
      </c>
      <c r="G6696" s="26">
        <f>IF(F6696="","",INT(F6696))</f>
        <v/>
      </c>
      <c r="H6696">
        <f>IF(G6696="","",IF(AND(MONTH(G6696)*100+DAY(G6696)&gt;=season_lo,MONTH(G6696)*100+DAY(G6696)&lt;=season_hi),1,0))</f>
        <v/>
      </c>
      <c r="I6696">
        <f>IF(G6696="","",G6696-first_day+1)</f>
        <v/>
      </c>
      <c r="J6696" s="27">
        <f>IF(I6696="","",INDEX(Daily!$J$2:$J$421,I6696))</f>
        <v/>
      </c>
      <c r="K6696" s="27">
        <f>IF(J6696="","",J6696+cat_offset)</f>
        <v/>
      </c>
      <c r="L6696" s="27">
        <f>IF(J6696="","",MAX(0,E6696-J6696)^2)</f>
        <v/>
      </c>
      <c r="M6696" s="27">
        <f>IF(J6696="","",MAX(0,E6696-(J6696+twcdh_off))^2)</f>
        <v/>
      </c>
      <c r="N6696" s="27">
        <f>IF(E6696="","",MAX(0,E6696-swcdh_thr)^2)</f>
        <v/>
      </c>
      <c r="O6696">
        <f>IF(K6696="","",ROUND(E6696-K6696,0))</f>
        <v/>
      </c>
      <c r="P6696">
        <f>IF(O6696="","",IF(O6696&gt;=1,O6696,0))</f>
        <v/>
      </c>
      <c r="Q6696" s="27">
        <f>IF(E6696="","",MAX(0,E6696-22))</f>
        <v/>
      </c>
      <c r="R6696" s="27">
        <f>IF(H6696=1,E6696,"")</f>
        <v/>
      </c>
      <c r="S6696" s="27">
        <f>IF(AND(H6696=1,J6696&lt;&gt;""),E6696-J6696,"")</f>
        <v/>
      </c>
      <c r="T6696">
        <f>IF(G6696="","",MONTH(G6696))</f>
        <v/>
      </c>
    </row>
    <row r="6697">
      <c r="A6697" s="24" t="n">
        <v>2020</v>
      </c>
      <c r="B6697" s="24" t="n">
        <v>10</v>
      </c>
      <c r="C6697" s="24" t="n">
        <v>5</v>
      </c>
      <c r="D6697" s="24" t="n">
        <v>24</v>
      </c>
      <c r="E6697" s="24" t="n">
        <v>11.41</v>
      </c>
      <c r="F6697" s="25">
        <f>IF($E6697="","",DATE(IF($A6697="",nominal_year,$A6697),$B6697,$C6697)+($D6697-IF(LEFT(hour_conv,1)="1",1,0))/24)</f>
        <v/>
      </c>
      <c r="G6697" s="26">
        <f>IF(F6697="","",INT(F6697))</f>
        <v/>
      </c>
      <c r="H6697">
        <f>IF(G6697="","",IF(AND(MONTH(G6697)*100+DAY(G6697)&gt;=season_lo,MONTH(G6697)*100+DAY(G6697)&lt;=season_hi),1,0))</f>
        <v/>
      </c>
      <c r="I6697">
        <f>IF(G6697="","",G6697-first_day+1)</f>
        <v/>
      </c>
      <c r="J6697" s="27">
        <f>IF(I6697="","",INDEX(Daily!$J$2:$J$421,I6697))</f>
        <v/>
      </c>
      <c r="K6697" s="27">
        <f>IF(J6697="","",J6697+cat_offset)</f>
        <v/>
      </c>
      <c r="L6697" s="27">
        <f>IF(J6697="","",MAX(0,E6697-J6697)^2)</f>
        <v/>
      </c>
      <c r="M6697" s="27">
        <f>IF(J6697="","",MAX(0,E6697-(J6697+twcdh_off))^2)</f>
        <v/>
      </c>
      <c r="N6697" s="27">
        <f>IF(E6697="","",MAX(0,E6697-swcdh_thr)^2)</f>
        <v/>
      </c>
      <c r="O6697">
        <f>IF(K6697="","",ROUND(E6697-K6697,0))</f>
        <v/>
      </c>
      <c r="P6697">
        <f>IF(O6697="","",IF(O6697&gt;=1,O6697,0))</f>
        <v/>
      </c>
      <c r="Q6697" s="27">
        <f>IF(E6697="","",MAX(0,E6697-22))</f>
        <v/>
      </c>
      <c r="R6697" s="27">
        <f>IF(H6697=1,E6697,"")</f>
        <v/>
      </c>
      <c r="S6697" s="27">
        <f>IF(AND(H6697=1,J6697&lt;&gt;""),E6697-J6697,"")</f>
        <v/>
      </c>
      <c r="T6697">
        <f>IF(G6697="","",MONTH(G6697))</f>
        <v/>
      </c>
    </row>
    <row r="6698">
      <c r="A6698" s="24" t="n">
        <v>2020</v>
      </c>
      <c r="B6698" s="24" t="n">
        <v>10</v>
      </c>
      <c r="C6698" s="24" t="n">
        <v>6</v>
      </c>
      <c r="D6698" s="24" t="n">
        <v>1</v>
      </c>
      <c r="E6698" s="24" t="n">
        <v>10.39</v>
      </c>
      <c r="F6698" s="25">
        <f>IF($E6698="","",DATE(IF($A6698="",nominal_year,$A6698),$B6698,$C6698)+($D6698-IF(LEFT(hour_conv,1)="1",1,0))/24)</f>
        <v/>
      </c>
      <c r="G6698" s="26">
        <f>IF(F6698="","",INT(F6698))</f>
        <v/>
      </c>
      <c r="H6698">
        <f>IF(G6698="","",IF(AND(MONTH(G6698)*100+DAY(G6698)&gt;=season_lo,MONTH(G6698)*100+DAY(G6698)&lt;=season_hi),1,0))</f>
        <v/>
      </c>
      <c r="I6698">
        <f>IF(G6698="","",G6698-first_day+1)</f>
        <v/>
      </c>
      <c r="J6698" s="27">
        <f>IF(I6698="","",INDEX(Daily!$J$2:$J$421,I6698))</f>
        <v/>
      </c>
      <c r="K6698" s="27">
        <f>IF(J6698="","",J6698+cat_offset)</f>
        <v/>
      </c>
      <c r="L6698" s="27">
        <f>IF(J6698="","",MAX(0,E6698-J6698)^2)</f>
        <v/>
      </c>
      <c r="M6698" s="27">
        <f>IF(J6698="","",MAX(0,E6698-(J6698+twcdh_off))^2)</f>
        <v/>
      </c>
      <c r="N6698" s="27">
        <f>IF(E6698="","",MAX(0,E6698-swcdh_thr)^2)</f>
        <v/>
      </c>
      <c r="O6698">
        <f>IF(K6698="","",ROUND(E6698-K6698,0))</f>
        <v/>
      </c>
      <c r="P6698">
        <f>IF(O6698="","",IF(O6698&gt;=1,O6698,0))</f>
        <v/>
      </c>
      <c r="Q6698" s="27">
        <f>IF(E6698="","",MAX(0,E6698-22))</f>
        <v/>
      </c>
      <c r="R6698" s="27">
        <f>IF(H6698=1,E6698,"")</f>
        <v/>
      </c>
      <c r="S6698" s="27">
        <f>IF(AND(H6698=1,J6698&lt;&gt;""),E6698-J6698,"")</f>
        <v/>
      </c>
      <c r="T6698">
        <f>IF(G6698="","",MONTH(G6698))</f>
        <v/>
      </c>
    </row>
    <row r="6699">
      <c r="A6699" s="24" t="n">
        <v>2020</v>
      </c>
      <c r="B6699" s="24" t="n">
        <v>10</v>
      </c>
      <c r="C6699" s="24" t="n">
        <v>6</v>
      </c>
      <c r="D6699" s="24" t="n">
        <v>2</v>
      </c>
      <c r="E6699" s="24" t="n">
        <v>9.17</v>
      </c>
      <c r="F6699" s="25">
        <f>IF($E6699="","",DATE(IF($A6699="",nominal_year,$A6699),$B6699,$C6699)+($D6699-IF(LEFT(hour_conv,1)="1",1,0))/24)</f>
        <v/>
      </c>
      <c r="G6699" s="26">
        <f>IF(F6699="","",INT(F6699))</f>
        <v/>
      </c>
      <c r="H6699">
        <f>IF(G6699="","",IF(AND(MONTH(G6699)*100+DAY(G6699)&gt;=season_lo,MONTH(G6699)*100+DAY(G6699)&lt;=season_hi),1,0))</f>
        <v/>
      </c>
      <c r="I6699">
        <f>IF(G6699="","",G6699-first_day+1)</f>
        <v/>
      </c>
      <c r="J6699" s="27">
        <f>IF(I6699="","",INDEX(Daily!$J$2:$J$421,I6699))</f>
        <v/>
      </c>
      <c r="K6699" s="27">
        <f>IF(J6699="","",J6699+cat_offset)</f>
        <v/>
      </c>
      <c r="L6699" s="27">
        <f>IF(J6699="","",MAX(0,E6699-J6699)^2)</f>
        <v/>
      </c>
      <c r="M6699" s="27">
        <f>IF(J6699="","",MAX(0,E6699-(J6699+twcdh_off))^2)</f>
        <v/>
      </c>
      <c r="N6699" s="27">
        <f>IF(E6699="","",MAX(0,E6699-swcdh_thr)^2)</f>
        <v/>
      </c>
      <c r="O6699">
        <f>IF(K6699="","",ROUND(E6699-K6699,0))</f>
        <v/>
      </c>
      <c r="P6699">
        <f>IF(O6699="","",IF(O6699&gt;=1,O6699,0))</f>
        <v/>
      </c>
      <c r="Q6699" s="27">
        <f>IF(E6699="","",MAX(0,E6699-22))</f>
        <v/>
      </c>
      <c r="R6699" s="27">
        <f>IF(H6699=1,E6699,"")</f>
        <v/>
      </c>
      <c r="S6699" s="27">
        <f>IF(AND(H6699=1,J6699&lt;&gt;""),E6699-J6699,"")</f>
        <v/>
      </c>
      <c r="T6699">
        <f>IF(G6699="","",MONTH(G6699))</f>
        <v/>
      </c>
    </row>
    <row r="6700">
      <c r="A6700" s="24" t="n">
        <v>2020</v>
      </c>
      <c r="B6700" s="24" t="n">
        <v>10</v>
      </c>
      <c r="C6700" s="24" t="n">
        <v>6</v>
      </c>
      <c r="D6700" s="24" t="n">
        <v>3</v>
      </c>
      <c r="E6700" s="24" t="n">
        <v>9.369999999999999</v>
      </c>
      <c r="F6700" s="25">
        <f>IF($E6700="","",DATE(IF($A6700="",nominal_year,$A6700),$B6700,$C6700)+($D6700-IF(LEFT(hour_conv,1)="1",1,0))/24)</f>
        <v/>
      </c>
      <c r="G6700" s="26">
        <f>IF(F6700="","",INT(F6700))</f>
        <v/>
      </c>
      <c r="H6700">
        <f>IF(G6700="","",IF(AND(MONTH(G6700)*100+DAY(G6700)&gt;=season_lo,MONTH(G6700)*100+DAY(G6700)&lt;=season_hi),1,0))</f>
        <v/>
      </c>
      <c r="I6700">
        <f>IF(G6700="","",G6700-first_day+1)</f>
        <v/>
      </c>
      <c r="J6700" s="27">
        <f>IF(I6700="","",INDEX(Daily!$J$2:$J$421,I6700))</f>
        <v/>
      </c>
      <c r="K6700" s="27">
        <f>IF(J6700="","",J6700+cat_offset)</f>
        <v/>
      </c>
      <c r="L6700" s="27">
        <f>IF(J6700="","",MAX(0,E6700-J6700)^2)</f>
        <v/>
      </c>
      <c r="M6700" s="27">
        <f>IF(J6700="","",MAX(0,E6700-(J6700+twcdh_off))^2)</f>
        <v/>
      </c>
      <c r="N6700" s="27">
        <f>IF(E6700="","",MAX(0,E6700-swcdh_thr)^2)</f>
        <v/>
      </c>
      <c r="O6700">
        <f>IF(K6700="","",ROUND(E6700-K6700,0))</f>
        <v/>
      </c>
      <c r="P6700">
        <f>IF(O6700="","",IF(O6700&gt;=1,O6700,0))</f>
        <v/>
      </c>
      <c r="Q6700" s="27">
        <f>IF(E6700="","",MAX(0,E6700-22))</f>
        <v/>
      </c>
      <c r="R6700" s="27">
        <f>IF(H6700=1,E6700,"")</f>
        <v/>
      </c>
      <c r="S6700" s="27">
        <f>IF(AND(H6700=1,J6700&lt;&gt;""),E6700-J6700,"")</f>
        <v/>
      </c>
      <c r="T6700">
        <f>IF(G6700="","",MONTH(G6700))</f>
        <v/>
      </c>
    </row>
    <row r="6701">
      <c r="A6701" s="24" t="n">
        <v>2020</v>
      </c>
      <c r="B6701" s="24" t="n">
        <v>10</v>
      </c>
      <c r="C6701" s="24" t="n">
        <v>6</v>
      </c>
      <c r="D6701" s="24" t="n">
        <v>4</v>
      </c>
      <c r="E6701" s="24" t="n">
        <v>9.49</v>
      </c>
      <c r="F6701" s="25">
        <f>IF($E6701="","",DATE(IF($A6701="",nominal_year,$A6701),$B6701,$C6701)+($D6701-IF(LEFT(hour_conv,1)="1",1,0))/24)</f>
        <v/>
      </c>
      <c r="G6701" s="26">
        <f>IF(F6701="","",INT(F6701))</f>
        <v/>
      </c>
      <c r="H6701">
        <f>IF(G6701="","",IF(AND(MONTH(G6701)*100+DAY(G6701)&gt;=season_lo,MONTH(G6701)*100+DAY(G6701)&lt;=season_hi),1,0))</f>
        <v/>
      </c>
      <c r="I6701">
        <f>IF(G6701="","",G6701-first_day+1)</f>
        <v/>
      </c>
      <c r="J6701" s="27">
        <f>IF(I6701="","",INDEX(Daily!$J$2:$J$421,I6701))</f>
        <v/>
      </c>
      <c r="K6701" s="27">
        <f>IF(J6701="","",J6701+cat_offset)</f>
        <v/>
      </c>
      <c r="L6701" s="27">
        <f>IF(J6701="","",MAX(0,E6701-J6701)^2)</f>
        <v/>
      </c>
      <c r="M6701" s="27">
        <f>IF(J6701="","",MAX(0,E6701-(J6701+twcdh_off))^2)</f>
        <v/>
      </c>
      <c r="N6701" s="27">
        <f>IF(E6701="","",MAX(0,E6701-swcdh_thr)^2)</f>
        <v/>
      </c>
      <c r="O6701">
        <f>IF(K6701="","",ROUND(E6701-K6701,0))</f>
        <v/>
      </c>
      <c r="P6701">
        <f>IF(O6701="","",IF(O6701&gt;=1,O6701,0))</f>
        <v/>
      </c>
      <c r="Q6701" s="27">
        <f>IF(E6701="","",MAX(0,E6701-22))</f>
        <v/>
      </c>
      <c r="R6701" s="27">
        <f>IF(H6701=1,E6701,"")</f>
        <v/>
      </c>
      <c r="S6701" s="27">
        <f>IF(AND(H6701=1,J6701&lt;&gt;""),E6701-J6701,"")</f>
        <v/>
      </c>
      <c r="T6701">
        <f>IF(G6701="","",MONTH(G6701))</f>
        <v/>
      </c>
    </row>
    <row r="6702">
      <c r="A6702" s="24" t="n">
        <v>2020</v>
      </c>
      <c r="B6702" s="24" t="n">
        <v>10</v>
      </c>
      <c r="C6702" s="24" t="n">
        <v>6</v>
      </c>
      <c r="D6702" s="24" t="n">
        <v>5</v>
      </c>
      <c r="E6702" s="24" t="n">
        <v>9.279999999999999</v>
      </c>
      <c r="F6702" s="25">
        <f>IF($E6702="","",DATE(IF($A6702="",nominal_year,$A6702),$B6702,$C6702)+($D6702-IF(LEFT(hour_conv,1)="1",1,0))/24)</f>
        <v/>
      </c>
      <c r="G6702" s="26">
        <f>IF(F6702="","",INT(F6702))</f>
        <v/>
      </c>
      <c r="H6702">
        <f>IF(G6702="","",IF(AND(MONTH(G6702)*100+DAY(G6702)&gt;=season_lo,MONTH(G6702)*100+DAY(G6702)&lt;=season_hi),1,0))</f>
        <v/>
      </c>
      <c r="I6702">
        <f>IF(G6702="","",G6702-first_day+1)</f>
        <v/>
      </c>
      <c r="J6702" s="27">
        <f>IF(I6702="","",INDEX(Daily!$J$2:$J$421,I6702))</f>
        <v/>
      </c>
      <c r="K6702" s="27">
        <f>IF(J6702="","",J6702+cat_offset)</f>
        <v/>
      </c>
      <c r="L6702" s="27">
        <f>IF(J6702="","",MAX(0,E6702-J6702)^2)</f>
        <v/>
      </c>
      <c r="M6702" s="27">
        <f>IF(J6702="","",MAX(0,E6702-(J6702+twcdh_off))^2)</f>
        <v/>
      </c>
      <c r="N6702" s="27">
        <f>IF(E6702="","",MAX(0,E6702-swcdh_thr)^2)</f>
        <v/>
      </c>
      <c r="O6702">
        <f>IF(K6702="","",ROUND(E6702-K6702,0))</f>
        <v/>
      </c>
      <c r="P6702">
        <f>IF(O6702="","",IF(O6702&gt;=1,O6702,0))</f>
        <v/>
      </c>
      <c r="Q6702" s="27">
        <f>IF(E6702="","",MAX(0,E6702-22))</f>
        <v/>
      </c>
      <c r="R6702" s="27">
        <f>IF(H6702=1,E6702,"")</f>
        <v/>
      </c>
      <c r="S6702" s="27">
        <f>IF(AND(H6702=1,J6702&lt;&gt;""),E6702-J6702,"")</f>
        <v/>
      </c>
      <c r="T6702">
        <f>IF(G6702="","",MONTH(G6702))</f>
        <v/>
      </c>
    </row>
    <row r="6703">
      <c r="A6703" s="24" t="n">
        <v>2020</v>
      </c>
      <c r="B6703" s="24" t="n">
        <v>10</v>
      </c>
      <c r="C6703" s="24" t="n">
        <v>6</v>
      </c>
      <c r="D6703" s="24" t="n">
        <v>6</v>
      </c>
      <c r="E6703" s="24" t="n">
        <v>9.98</v>
      </c>
      <c r="F6703" s="25">
        <f>IF($E6703="","",DATE(IF($A6703="",nominal_year,$A6703),$B6703,$C6703)+($D6703-IF(LEFT(hour_conv,1)="1",1,0))/24)</f>
        <v/>
      </c>
      <c r="G6703" s="26">
        <f>IF(F6703="","",INT(F6703))</f>
        <v/>
      </c>
      <c r="H6703">
        <f>IF(G6703="","",IF(AND(MONTH(G6703)*100+DAY(G6703)&gt;=season_lo,MONTH(G6703)*100+DAY(G6703)&lt;=season_hi),1,0))</f>
        <v/>
      </c>
      <c r="I6703">
        <f>IF(G6703="","",G6703-first_day+1)</f>
        <v/>
      </c>
      <c r="J6703" s="27">
        <f>IF(I6703="","",INDEX(Daily!$J$2:$J$421,I6703))</f>
        <v/>
      </c>
      <c r="K6703" s="27">
        <f>IF(J6703="","",J6703+cat_offset)</f>
        <v/>
      </c>
      <c r="L6703" s="27">
        <f>IF(J6703="","",MAX(0,E6703-J6703)^2)</f>
        <v/>
      </c>
      <c r="M6703" s="27">
        <f>IF(J6703="","",MAX(0,E6703-(J6703+twcdh_off))^2)</f>
        <v/>
      </c>
      <c r="N6703" s="27">
        <f>IF(E6703="","",MAX(0,E6703-swcdh_thr)^2)</f>
        <v/>
      </c>
      <c r="O6703">
        <f>IF(K6703="","",ROUND(E6703-K6703,0))</f>
        <v/>
      </c>
      <c r="P6703">
        <f>IF(O6703="","",IF(O6703&gt;=1,O6703,0))</f>
        <v/>
      </c>
      <c r="Q6703" s="27">
        <f>IF(E6703="","",MAX(0,E6703-22))</f>
        <v/>
      </c>
      <c r="R6703" s="27">
        <f>IF(H6703=1,E6703,"")</f>
        <v/>
      </c>
      <c r="S6703" s="27">
        <f>IF(AND(H6703=1,J6703&lt;&gt;""),E6703-J6703,"")</f>
        <v/>
      </c>
      <c r="T6703">
        <f>IF(G6703="","",MONTH(G6703))</f>
        <v/>
      </c>
    </row>
    <row r="6704">
      <c r="A6704" s="24" t="n">
        <v>2020</v>
      </c>
      <c r="B6704" s="24" t="n">
        <v>10</v>
      </c>
      <c r="C6704" s="24" t="n">
        <v>6</v>
      </c>
      <c r="D6704" s="24" t="n">
        <v>7</v>
      </c>
      <c r="E6704" s="24" t="n">
        <v>10.52</v>
      </c>
      <c r="F6704" s="25">
        <f>IF($E6704="","",DATE(IF($A6704="",nominal_year,$A6704),$B6704,$C6704)+($D6704-IF(LEFT(hour_conv,1)="1",1,0))/24)</f>
        <v/>
      </c>
      <c r="G6704" s="26">
        <f>IF(F6704="","",INT(F6704))</f>
        <v/>
      </c>
      <c r="H6704">
        <f>IF(G6704="","",IF(AND(MONTH(G6704)*100+DAY(G6704)&gt;=season_lo,MONTH(G6704)*100+DAY(G6704)&lt;=season_hi),1,0))</f>
        <v/>
      </c>
      <c r="I6704">
        <f>IF(G6704="","",G6704-first_day+1)</f>
        <v/>
      </c>
      <c r="J6704" s="27">
        <f>IF(I6704="","",INDEX(Daily!$J$2:$J$421,I6704))</f>
        <v/>
      </c>
      <c r="K6704" s="27">
        <f>IF(J6704="","",J6704+cat_offset)</f>
        <v/>
      </c>
      <c r="L6704" s="27">
        <f>IF(J6704="","",MAX(0,E6704-J6704)^2)</f>
        <v/>
      </c>
      <c r="M6704" s="27">
        <f>IF(J6704="","",MAX(0,E6704-(J6704+twcdh_off))^2)</f>
        <v/>
      </c>
      <c r="N6704" s="27">
        <f>IF(E6704="","",MAX(0,E6704-swcdh_thr)^2)</f>
        <v/>
      </c>
      <c r="O6704">
        <f>IF(K6704="","",ROUND(E6704-K6704,0))</f>
        <v/>
      </c>
      <c r="P6704">
        <f>IF(O6704="","",IF(O6704&gt;=1,O6704,0))</f>
        <v/>
      </c>
      <c r="Q6704" s="27">
        <f>IF(E6704="","",MAX(0,E6704-22))</f>
        <v/>
      </c>
      <c r="R6704" s="27">
        <f>IF(H6704=1,E6704,"")</f>
        <v/>
      </c>
      <c r="S6704" s="27">
        <f>IF(AND(H6704=1,J6704&lt;&gt;""),E6704-J6704,"")</f>
        <v/>
      </c>
      <c r="T6704">
        <f>IF(G6704="","",MONTH(G6704))</f>
        <v/>
      </c>
    </row>
    <row r="6705">
      <c r="A6705" s="24" t="n">
        <v>2020</v>
      </c>
      <c r="B6705" s="24" t="n">
        <v>10</v>
      </c>
      <c r="C6705" s="24" t="n">
        <v>6</v>
      </c>
      <c r="D6705" s="24" t="n">
        <v>8</v>
      </c>
      <c r="E6705" s="24" t="n">
        <v>10.37</v>
      </c>
      <c r="F6705" s="25">
        <f>IF($E6705="","",DATE(IF($A6705="",nominal_year,$A6705),$B6705,$C6705)+($D6705-IF(LEFT(hour_conv,1)="1",1,0))/24)</f>
        <v/>
      </c>
      <c r="G6705" s="26">
        <f>IF(F6705="","",INT(F6705))</f>
        <v/>
      </c>
      <c r="H6705">
        <f>IF(G6705="","",IF(AND(MONTH(G6705)*100+DAY(G6705)&gt;=season_lo,MONTH(G6705)*100+DAY(G6705)&lt;=season_hi),1,0))</f>
        <v/>
      </c>
      <c r="I6705">
        <f>IF(G6705="","",G6705-first_day+1)</f>
        <v/>
      </c>
      <c r="J6705" s="27">
        <f>IF(I6705="","",INDEX(Daily!$J$2:$J$421,I6705))</f>
        <v/>
      </c>
      <c r="K6705" s="27">
        <f>IF(J6705="","",J6705+cat_offset)</f>
        <v/>
      </c>
      <c r="L6705" s="27">
        <f>IF(J6705="","",MAX(0,E6705-J6705)^2)</f>
        <v/>
      </c>
      <c r="M6705" s="27">
        <f>IF(J6705="","",MAX(0,E6705-(J6705+twcdh_off))^2)</f>
        <v/>
      </c>
      <c r="N6705" s="27">
        <f>IF(E6705="","",MAX(0,E6705-swcdh_thr)^2)</f>
        <v/>
      </c>
      <c r="O6705">
        <f>IF(K6705="","",ROUND(E6705-K6705,0))</f>
        <v/>
      </c>
      <c r="P6705">
        <f>IF(O6705="","",IF(O6705&gt;=1,O6705,0))</f>
        <v/>
      </c>
      <c r="Q6705" s="27">
        <f>IF(E6705="","",MAX(0,E6705-22))</f>
        <v/>
      </c>
      <c r="R6705" s="27">
        <f>IF(H6705=1,E6705,"")</f>
        <v/>
      </c>
      <c r="S6705" s="27">
        <f>IF(AND(H6705=1,J6705&lt;&gt;""),E6705-J6705,"")</f>
        <v/>
      </c>
      <c r="T6705">
        <f>IF(G6705="","",MONTH(G6705))</f>
        <v/>
      </c>
    </row>
    <row r="6706">
      <c r="A6706" s="24" t="n">
        <v>2020</v>
      </c>
      <c r="B6706" s="24" t="n">
        <v>10</v>
      </c>
      <c r="C6706" s="24" t="n">
        <v>6</v>
      </c>
      <c r="D6706" s="24" t="n">
        <v>9</v>
      </c>
      <c r="E6706" s="24" t="n">
        <v>11.67</v>
      </c>
      <c r="F6706" s="25">
        <f>IF($E6706="","",DATE(IF($A6706="",nominal_year,$A6706),$B6706,$C6706)+($D6706-IF(LEFT(hour_conv,1)="1",1,0))/24)</f>
        <v/>
      </c>
      <c r="G6706" s="26">
        <f>IF(F6706="","",INT(F6706))</f>
        <v/>
      </c>
      <c r="H6706">
        <f>IF(G6706="","",IF(AND(MONTH(G6706)*100+DAY(G6706)&gt;=season_lo,MONTH(G6706)*100+DAY(G6706)&lt;=season_hi),1,0))</f>
        <v/>
      </c>
      <c r="I6706">
        <f>IF(G6706="","",G6706-first_day+1)</f>
        <v/>
      </c>
      <c r="J6706" s="27">
        <f>IF(I6706="","",INDEX(Daily!$J$2:$J$421,I6706))</f>
        <v/>
      </c>
      <c r="K6706" s="27">
        <f>IF(J6706="","",J6706+cat_offset)</f>
        <v/>
      </c>
      <c r="L6706" s="27">
        <f>IF(J6706="","",MAX(0,E6706-J6706)^2)</f>
        <v/>
      </c>
      <c r="M6706" s="27">
        <f>IF(J6706="","",MAX(0,E6706-(J6706+twcdh_off))^2)</f>
        <v/>
      </c>
      <c r="N6706" s="27">
        <f>IF(E6706="","",MAX(0,E6706-swcdh_thr)^2)</f>
        <v/>
      </c>
      <c r="O6706">
        <f>IF(K6706="","",ROUND(E6706-K6706,0))</f>
        <v/>
      </c>
      <c r="P6706">
        <f>IF(O6706="","",IF(O6706&gt;=1,O6706,0))</f>
        <v/>
      </c>
      <c r="Q6706" s="27">
        <f>IF(E6706="","",MAX(0,E6706-22))</f>
        <v/>
      </c>
      <c r="R6706" s="27">
        <f>IF(H6706=1,E6706,"")</f>
        <v/>
      </c>
      <c r="S6706" s="27">
        <f>IF(AND(H6706=1,J6706&lt;&gt;""),E6706-J6706,"")</f>
        <v/>
      </c>
      <c r="T6706">
        <f>IF(G6706="","",MONTH(G6706))</f>
        <v/>
      </c>
    </row>
    <row r="6707">
      <c r="A6707" s="24" t="n">
        <v>2020</v>
      </c>
      <c r="B6707" s="24" t="n">
        <v>10</v>
      </c>
      <c r="C6707" s="24" t="n">
        <v>6</v>
      </c>
      <c r="D6707" s="24" t="n">
        <v>10</v>
      </c>
      <c r="E6707" s="24" t="n">
        <v>12.89</v>
      </c>
      <c r="F6707" s="25">
        <f>IF($E6707="","",DATE(IF($A6707="",nominal_year,$A6707),$B6707,$C6707)+($D6707-IF(LEFT(hour_conv,1)="1",1,0))/24)</f>
        <v/>
      </c>
      <c r="G6707" s="26">
        <f>IF(F6707="","",INT(F6707))</f>
        <v/>
      </c>
      <c r="H6707">
        <f>IF(G6707="","",IF(AND(MONTH(G6707)*100+DAY(G6707)&gt;=season_lo,MONTH(G6707)*100+DAY(G6707)&lt;=season_hi),1,0))</f>
        <v/>
      </c>
      <c r="I6707">
        <f>IF(G6707="","",G6707-first_day+1)</f>
        <v/>
      </c>
      <c r="J6707" s="27">
        <f>IF(I6707="","",INDEX(Daily!$J$2:$J$421,I6707))</f>
        <v/>
      </c>
      <c r="K6707" s="27">
        <f>IF(J6707="","",J6707+cat_offset)</f>
        <v/>
      </c>
      <c r="L6707" s="27">
        <f>IF(J6707="","",MAX(0,E6707-J6707)^2)</f>
        <v/>
      </c>
      <c r="M6707" s="27">
        <f>IF(J6707="","",MAX(0,E6707-(J6707+twcdh_off))^2)</f>
        <v/>
      </c>
      <c r="N6707" s="27">
        <f>IF(E6707="","",MAX(0,E6707-swcdh_thr)^2)</f>
        <v/>
      </c>
      <c r="O6707">
        <f>IF(K6707="","",ROUND(E6707-K6707,0))</f>
        <v/>
      </c>
      <c r="P6707">
        <f>IF(O6707="","",IF(O6707&gt;=1,O6707,0))</f>
        <v/>
      </c>
      <c r="Q6707" s="27">
        <f>IF(E6707="","",MAX(0,E6707-22))</f>
        <v/>
      </c>
      <c r="R6707" s="27">
        <f>IF(H6707=1,E6707,"")</f>
        <v/>
      </c>
      <c r="S6707" s="27">
        <f>IF(AND(H6707=1,J6707&lt;&gt;""),E6707-J6707,"")</f>
        <v/>
      </c>
      <c r="T6707">
        <f>IF(G6707="","",MONTH(G6707))</f>
        <v/>
      </c>
    </row>
    <row r="6708">
      <c r="A6708" s="24" t="n">
        <v>2020</v>
      </c>
      <c r="B6708" s="24" t="n">
        <v>10</v>
      </c>
      <c r="C6708" s="24" t="n">
        <v>6</v>
      </c>
      <c r="D6708" s="24" t="n">
        <v>11</v>
      </c>
      <c r="E6708" s="24" t="n">
        <v>13.96</v>
      </c>
      <c r="F6708" s="25">
        <f>IF($E6708="","",DATE(IF($A6708="",nominal_year,$A6708),$B6708,$C6708)+($D6708-IF(LEFT(hour_conv,1)="1",1,0))/24)</f>
        <v/>
      </c>
      <c r="G6708" s="26">
        <f>IF(F6708="","",INT(F6708))</f>
        <v/>
      </c>
      <c r="H6708">
        <f>IF(G6708="","",IF(AND(MONTH(G6708)*100+DAY(G6708)&gt;=season_lo,MONTH(G6708)*100+DAY(G6708)&lt;=season_hi),1,0))</f>
        <v/>
      </c>
      <c r="I6708">
        <f>IF(G6708="","",G6708-first_day+1)</f>
        <v/>
      </c>
      <c r="J6708" s="27">
        <f>IF(I6708="","",INDEX(Daily!$J$2:$J$421,I6708))</f>
        <v/>
      </c>
      <c r="K6708" s="27">
        <f>IF(J6708="","",J6708+cat_offset)</f>
        <v/>
      </c>
      <c r="L6708" s="27">
        <f>IF(J6708="","",MAX(0,E6708-J6708)^2)</f>
        <v/>
      </c>
      <c r="M6708" s="27">
        <f>IF(J6708="","",MAX(0,E6708-(J6708+twcdh_off))^2)</f>
        <v/>
      </c>
      <c r="N6708" s="27">
        <f>IF(E6708="","",MAX(0,E6708-swcdh_thr)^2)</f>
        <v/>
      </c>
      <c r="O6708">
        <f>IF(K6708="","",ROUND(E6708-K6708,0))</f>
        <v/>
      </c>
      <c r="P6708">
        <f>IF(O6708="","",IF(O6708&gt;=1,O6708,0))</f>
        <v/>
      </c>
      <c r="Q6708" s="27">
        <f>IF(E6708="","",MAX(0,E6708-22))</f>
        <v/>
      </c>
      <c r="R6708" s="27">
        <f>IF(H6708=1,E6708,"")</f>
        <v/>
      </c>
      <c r="S6708" s="27">
        <f>IF(AND(H6708=1,J6708&lt;&gt;""),E6708-J6708,"")</f>
        <v/>
      </c>
      <c r="T6708">
        <f>IF(G6708="","",MONTH(G6708))</f>
        <v/>
      </c>
    </row>
    <row r="6709">
      <c r="A6709" s="24" t="n">
        <v>2020</v>
      </c>
      <c r="B6709" s="24" t="n">
        <v>10</v>
      </c>
      <c r="C6709" s="24" t="n">
        <v>6</v>
      </c>
      <c r="D6709" s="24" t="n">
        <v>12</v>
      </c>
      <c r="E6709" s="24" t="n">
        <v>15</v>
      </c>
      <c r="F6709" s="25">
        <f>IF($E6709="","",DATE(IF($A6709="",nominal_year,$A6709),$B6709,$C6709)+($D6709-IF(LEFT(hour_conv,1)="1",1,0))/24)</f>
        <v/>
      </c>
      <c r="G6709" s="26">
        <f>IF(F6709="","",INT(F6709))</f>
        <v/>
      </c>
      <c r="H6709">
        <f>IF(G6709="","",IF(AND(MONTH(G6709)*100+DAY(G6709)&gt;=season_lo,MONTH(G6709)*100+DAY(G6709)&lt;=season_hi),1,0))</f>
        <v/>
      </c>
      <c r="I6709">
        <f>IF(G6709="","",G6709-first_day+1)</f>
        <v/>
      </c>
      <c r="J6709" s="27">
        <f>IF(I6709="","",INDEX(Daily!$J$2:$J$421,I6709))</f>
        <v/>
      </c>
      <c r="K6709" s="27">
        <f>IF(J6709="","",J6709+cat_offset)</f>
        <v/>
      </c>
      <c r="L6709" s="27">
        <f>IF(J6709="","",MAX(0,E6709-J6709)^2)</f>
        <v/>
      </c>
      <c r="M6709" s="27">
        <f>IF(J6709="","",MAX(0,E6709-(J6709+twcdh_off))^2)</f>
        <v/>
      </c>
      <c r="N6709" s="27">
        <f>IF(E6709="","",MAX(0,E6709-swcdh_thr)^2)</f>
        <v/>
      </c>
      <c r="O6709">
        <f>IF(K6709="","",ROUND(E6709-K6709,0))</f>
        <v/>
      </c>
      <c r="P6709">
        <f>IF(O6709="","",IF(O6709&gt;=1,O6709,0))</f>
        <v/>
      </c>
      <c r="Q6709" s="27">
        <f>IF(E6709="","",MAX(0,E6709-22))</f>
        <v/>
      </c>
      <c r="R6709" s="27">
        <f>IF(H6709=1,E6709,"")</f>
        <v/>
      </c>
      <c r="S6709" s="27">
        <f>IF(AND(H6709=1,J6709&lt;&gt;""),E6709-J6709,"")</f>
        <v/>
      </c>
      <c r="T6709">
        <f>IF(G6709="","",MONTH(G6709))</f>
        <v/>
      </c>
    </row>
    <row r="6710">
      <c r="A6710" s="24" t="n">
        <v>2020</v>
      </c>
      <c r="B6710" s="24" t="n">
        <v>10</v>
      </c>
      <c r="C6710" s="24" t="n">
        <v>6</v>
      </c>
      <c r="D6710" s="24" t="n">
        <v>13</v>
      </c>
      <c r="E6710" s="24" t="n">
        <v>14.41</v>
      </c>
      <c r="F6710" s="25">
        <f>IF($E6710="","",DATE(IF($A6710="",nominal_year,$A6710),$B6710,$C6710)+($D6710-IF(LEFT(hour_conv,1)="1",1,0))/24)</f>
        <v/>
      </c>
      <c r="G6710" s="26">
        <f>IF(F6710="","",INT(F6710))</f>
        <v/>
      </c>
      <c r="H6710">
        <f>IF(G6710="","",IF(AND(MONTH(G6710)*100+DAY(G6710)&gt;=season_lo,MONTH(G6710)*100+DAY(G6710)&lt;=season_hi),1,0))</f>
        <v/>
      </c>
      <c r="I6710">
        <f>IF(G6710="","",G6710-first_day+1)</f>
        <v/>
      </c>
      <c r="J6710" s="27">
        <f>IF(I6710="","",INDEX(Daily!$J$2:$J$421,I6710))</f>
        <v/>
      </c>
      <c r="K6710" s="27">
        <f>IF(J6710="","",J6710+cat_offset)</f>
        <v/>
      </c>
      <c r="L6710" s="27">
        <f>IF(J6710="","",MAX(0,E6710-J6710)^2)</f>
        <v/>
      </c>
      <c r="M6710" s="27">
        <f>IF(J6710="","",MAX(0,E6710-(J6710+twcdh_off))^2)</f>
        <v/>
      </c>
      <c r="N6710" s="27">
        <f>IF(E6710="","",MAX(0,E6710-swcdh_thr)^2)</f>
        <v/>
      </c>
      <c r="O6710">
        <f>IF(K6710="","",ROUND(E6710-K6710,0))</f>
        <v/>
      </c>
      <c r="P6710">
        <f>IF(O6710="","",IF(O6710&gt;=1,O6710,0))</f>
        <v/>
      </c>
      <c r="Q6710" s="27">
        <f>IF(E6710="","",MAX(0,E6710-22))</f>
        <v/>
      </c>
      <c r="R6710" s="27">
        <f>IF(H6710=1,E6710,"")</f>
        <v/>
      </c>
      <c r="S6710" s="27">
        <f>IF(AND(H6710=1,J6710&lt;&gt;""),E6710-J6710,"")</f>
        <v/>
      </c>
      <c r="T6710">
        <f>IF(G6710="","",MONTH(G6710))</f>
        <v/>
      </c>
    </row>
    <row r="6711">
      <c r="A6711" s="24" t="n">
        <v>2020</v>
      </c>
      <c r="B6711" s="24" t="n">
        <v>10</v>
      </c>
      <c r="C6711" s="24" t="n">
        <v>6</v>
      </c>
      <c r="D6711" s="24" t="n">
        <v>14</v>
      </c>
      <c r="E6711" s="24" t="n">
        <v>15.69</v>
      </c>
      <c r="F6711" s="25">
        <f>IF($E6711="","",DATE(IF($A6711="",nominal_year,$A6711),$B6711,$C6711)+($D6711-IF(LEFT(hour_conv,1)="1",1,0))/24)</f>
        <v/>
      </c>
      <c r="G6711" s="26">
        <f>IF(F6711="","",INT(F6711))</f>
        <v/>
      </c>
      <c r="H6711">
        <f>IF(G6711="","",IF(AND(MONTH(G6711)*100+DAY(G6711)&gt;=season_lo,MONTH(G6711)*100+DAY(G6711)&lt;=season_hi),1,0))</f>
        <v/>
      </c>
      <c r="I6711">
        <f>IF(G6711="","",G6711-first_day+1)</f>
        <v/>
      </c>
      <c r="J6711" s="27">
        <f>IF(I6711="","",INDEX(Daily!$J$2:$J$421,I6711))</f>
        <v/>
      </c>
      <c r="K6711" s="27">
        <f>IF(J6711="","",J6711+cat_offset)</f>
        <v/>
      </c>
      <c r="L6711" s="27">
        <f>IF(J6711="","",MAX(0,E6711-J6711)^2)</f>
        <v/>
      </c>
      <c r="M6711" s="27">
        <f>IF(J6711="","",MAX(0,E6711-(J6711+twcdh_off))^2)</f>
        <v/>
      </c>
      <c r="N6711" s="27">
        <f>IF(E6711="","",MAX(0,E6711-swcdh_thr)^2)</f>
        <v/>
      </c>
      <c r="O6711">
        <f>IF(K6711="","",ROUND(E6711-K6711,0))</f>
        <v/>
      </c>
      <c r="P6711">
        <f>IF(O6711="","",IF(O6711&gt;=1,O6711,0))</f>
        <v/>
      </c>
      <c r="Q6711" s="27">
        <f>IF(E6711="","",MAX(0,E6711-22))</f>
        <v/>
      </c>
      <c r="R6711" s="27">
        <f>IF(H6711=1,E6711,"")</f>
        <v/>
      </c>
      <c r="S6711" s="27">
        <f>IF(AND(H6711=1,J6711&lt;&gt;""),E6711-J6711,"")</f>
        <v/>
      </c>
      <c r="T6711">
        <f>IF(G6711="","",MONTH(G6711))</f>
        <v/>
      </c>
    </row>
    <row r="6712">
      <c r="A6712" s="24" t="n">
        <v>2020</v>
      </c>
      <c r="B6712" s="24" t="n">
        <v>10</v>
      </c>
      <c r="C6712" s="24" t="n">
        <v>6</v>
      </c>
      <c r="D6712" s="24" t="n">
        <v>15</v>
      </c>
      <c r="E6712" s="24" t="n">
        <v>16.35</v>
      </c>
      <c r="F6712" s="25">
        <f>IF($E6712="","",DATE(IF($A6712="",nominal_year,$A6712),$B6712,$C6712)+($D6712-IF(LEFT(hour_conv,1)="1",1,0))/24)</f>
        <v/>
      </c>
      <c r="G6712" s="26">
        <f>IF(F6712="","",INT(F6712))</f>
        <v/>
      </c>
      <c r="H6712">
        <f>IF(G6712="","",IF(AND(MONTH(G6712)*100+DAY(G6712)&gt;=season_lo,MONTH(G6712)*100+DAY(G6712)&lt;=season_hi),1,0))</f>
        <v/>
      </c>
      <c r="I6712">
        <f>IF(G6712="","",G6712-first_day+1)</f>
        <v/>
      </c>
      <c r="J6712" s="27">
        <f>IF(I6712="","",INDEX(Daily!$J$2:$J$421,I6712))</f>
        <v/>
      </c>
      <c r="K6712" s="27">
        <f>IF(J6712="","",J6712+cat_offset)</f>
        <v/>
      </c>
      <c r="L6712" s="27">
        <f>IF(J6712="","",MAX(0,E6712-J6712)^2)</f>
        <v/>
      </c>
      <c r="M6712" s="27">
        <f>IF(J6712="","",MAX(0,E6712-(J6712+twcdh_off))^2)</f>
        <v/>
      </c>
      <c r="N6712" s="27">
        <f>IF(E6712="","",MAX(0,E6712-swcdh_thr)^2)</f>
        <v/>
      </c>
      <c r="O6712">
        <f>IF(K6712="","",ROUND(E6712-K6712,0))</f>
        <v/>
      </c>
      <c r="P6712">
        <f>IF(O6712="","",IF(O6712&gt;=1,O6712,0))</f>
        <v/>
      </c>
      <c r="Q6712" s="27">
        <f>IF(E6712="","",MAX(0,E6712-22))</f>
        <v/>
      </c>
      <c r="R6712" s="27">
        <f>IF(H6712=1,E6712,"")</f>
        <v/>
      </c>
      <c r="S6712" s="27">
        <f>IF(AND(H6712=1,J6712&lt;&gt;""),E6712-J6712,"")</f>
        <v/>
      </c>
      <c r="T6712">
        <f>IF(G6712="","",MONTH(G6712))</f>
        <v/>
      </c>
    </row>
    <row r="6713">
      <c r="A6713" s="24" t="n">
        <v>2020</v>
      </c>
      <c r="B6713" s="24" t="n">
        <v>10</v>
      </c>
      <c r="C6713" s="24" t="n">
        <v>6</v>
      </c>
      <c r="D6713" s="24" t="n">
        <v>16</v>
      </c>
      <c r="E6713" s="24" t="n">
        <v>16.66</v>
      </c>
      <c r="F6713" s="25">
        <f>IF($E6713="","",DATE(IF($A6713="",nominal_year,$A6713),$B6713,$C6713)+($D6713-IF(LEFT(hour_conv,1)="1",1,0))/24)</f>
        <v/>
      </c>
      <c r="G6713" s="26">
        <f>IF(F6713="","",INT(F6713))</f>
        <v/>
      </c>
      <c r="H6713">
        <f>IF(G6713="","",IF(AND(MONTH(G6713)*100+DAY(G6713)&gt;=season_lo,MONTH(G6713)*100+DAY(G6713)&lt;=season_hi),1,0))</f>
        <v/>
      </c>
      <c r="I6713">
        <f>IF(G6713="","",G6713-first_day+1)</f>
        <v/>
      </c>
      <c r="J6713" s="27">
        <f>IF(I6713="","",INDEX(Daily!$J$2:$J$421,I6713))</f>
        <v/>
      </c>
      <c r="K6713" s="27">
        <f>IF(J6713="","",J6713+cat_offset)</f>
        <v/>
      </c>
      <c r="L6713" s="27">
        <f>IF(J6713="","",MAX(0,E6713-J6713)^2)</f>
        <v/>
      </c>
      <c r="M6713" s="27">
        <f>IF(J6713="","",MAX(0,E6713-(J6713+twcdh_off))^2)</f>
        <v/>
      </c>
      <c r="N6713" s="27">
        <f>IF(E6713="","",MAX(0,E6713-swcdh_thr)^2)</f>
        <v/>
      </c>
      <c r="O6713">
        <f>IF(K6713="","",ROUND(E6713-K6713,0))</f>
        <v/>
      </c>
      <c r="P6713">
        <f>IF(O6713="","",IF(O6713&gt;=1,O6713,0))</f>
        <v/>
      </c>
      <c r="Q6713" s="27">
        <f>IF(E6713="","",MAX(0,E6713-22))</f>
        <v/>
      </c>
      <c r="R6713" s="27">
        <f>IF(H6713=1,E6713,"")</f>
        <v/>
      </c>
      <c r="S6713" s="27">
        <f>IF(AND(H6713=1,J6713&lt;&gt;""),E6713-J6713,"")</f>
        <v/>
      </c>
      <c r="T6713">
        <f>IF(G6713="","",MONTH(G6713))</f>
        <v/>
      </c>
    </row>
    <row r="6714">
      <c r="A6714" s="24" t="n">
        <v>2020</v>
      </c>
      <c r="B6714" s="24" t="n">
        <v>10</v>
      </c>
      <c r="C6714" s="24" t="n">
        <v>6</v>
      </c>
      <c r="D6714" s="24" t="n">
        <v>17</v>
      </c>
      <c r="E6714" s="24" t="n">
        <v>16.72</v>
      </c>
      <c r="F6714" s="25">
        <f>IF($E6714="","",DATE(IF($A6714="",nominal_year,$A6714),$B6714,$C6714)+($D6714-IF(LEFT(hour_conv,1)="1",1,0))/24)</f>
        <v/>
      </c>
      <c r="G6714" s="26">
        <f>IF(F6714="","",INT(F6714))</f>
        <v/>
      </c>
      <c r="H6714">
        <f>IF(G6714="","",IF(AND(MONTH(G6714)*100+DAY(G6714)&gt;=season_lo,MONTH(G6714)*100+DAY(G6714)&lt;=season_hi),1,0))</f>
        <v/>
      </c>
      <c r="I6714">
        <f>IF(G6714="","",G6714-first_day+1)</f>
        <v/>
      </c>
      <c r="J6714" s="27">
        <f>IF(I6714="","",INDEX(Daily!$J$2:$J$421,I6714))</f>
        <v/>
      </c>
      <c r="K6714" s="27">
        <f>IF(J6714="","",J6714+cat_offset)</f>
        <v/>
      </c>
      <c r="L6714" s="27">
        <f>IF(J6714="","",MAX(0,E6714-J6714)^2)</f>
        <v/>
      </c>
      <c r="M6714" s="27">
        <f>IF(J6714="","",MAX(0,E6714-(J6714+twcdh_off))^2)</f>
        <v/>
      </c>
      <c r="N6714" s="27">
        <f>IF(E6714="","",MAX(0,E6714-swcdh_thr)^2)</f>
        <v/>
      </c>
      <c r="O6714">
        <f>IF(K6714="","",ROUND(E6714-K6714,0))</f>
        <v/>
      </c>
      <c r="P6714">
        <f>IF(O6714="","",IF(O6714&gt;=1,O6714,0))</f>
        <v/>
      </c>
      <c r="Q6714" s="27">
        <f>IF(E6714="","",MAX(0,E6714-22))</f>
        <v/>
      </c>
      <c r="R6714" s="27">
        <f>IF(H6714=1,E6714,"")</f>
        <v/>
      </c>
      <c r="S6714" s="27">
        <f>IF(AND(H6714=1,J6714&lt;&gt;""),E6714-J6714,"")</f>
        <v/>
      </c>
      <c r="T6714">
        <f>IF(G6714="","",MONTH(G6714))</f>
        <v/>
      </c>
    </row>
    <row r="6715">
      <c r="A6715" s="24" t="n">
        <v>2020</v>
      </c>
      <c r="B6715" s="24" t="n">
        <v>10</v>
      </c>
      <c r="C6715" s="24" t="n">
        <v>6</v>
      </c>
      <c r="D6715" s="24" t="n">
        <v>18</v>
      </c>
      <c r="E6715" s="24" t="n">
        <v>15.33</v>
      </c>
      <c r="F6715" s="25">
        <f>IF($E6715="","",DATE(IF($A6715="",nominal_year,$A6715),$B6715,$C6715)+($D6715-IF(LEFT(hour_conv,1)="1",1,0))/24)</f>
        <v/>
      </c>
      <c r="G6715" s="26">
        <f>IF(F6715="","",INT(F6715))</f>
        <v/>
      </c>
      <c r="H6715">
        <f>IF(G6715="","",IF(AND(MONTH(G6715)*100+DAY(G6715)&gt;=season_lo,MONTH(G6715)*100+DAY(G6715)&lt;=season_hi),1,0))</f>
        <v/>
      </c>
      <c r="I6715">
        <f>IF(G6715="","",G6715-first_day+1)</f>
        <v/>
      </c>
      <c r="J6715" s="27">
        <f>IF(I6715="","",INDEX(Daily!$J$2:$J$421,I6715))</f>
        <v/>
      </c>
      <c r="K6715" s="27">
        <f>IF(J6715="","",J6715+cat_offset)</f>
        <v/>
      </c>
      <c r="L6715" s="27">
        <f>IF(J6715="","",MAX(0,E6715-J6715)^2)</f>
        <v/>
      </c>
      <c r="M6715" s="27">
        <f>IF(J6715="","",MAX(0,E6715-(J6715+twcdh_off))^2)</f>
        <v/>
      </c>
      <c r="N6715" s="27">
        <f>IF(E6715="","",MAX(0,E6715-swcdh_thr)^2)</f>
        <v/>
      </c>
      <c r="O6715">
        <f>IF(K6715="","",ROUND(E6715-K6715,0))</f>
        <v/>
      </c>
      <c r="P6715">
        <f>IF(O6715="","",IF(O6715&gt;=1,O6715,0))</f>
        <v/>
      </c>
      <c r="Q6715" s="27">
        <f>IF(E6715="","",MAX(0,E6715-22))</f>
        <v/>
      </c>
      <c r="R6715" s="27">
        <f>IF(H6715=1,E6715,"")</f>
        <v/>
      </c>
      <c r="S6715" s="27">
        <f>IF(AND(H6715=1,J6715&lt;&gt;""),E6715-J6715,"")</f>
        <v/>
      </c>
      <c r="T6715">
        <f>IF(G6715="","",MONTH(G6715))</f>
        <v/>
      </c>
    </row>
    <row r="6716">
      <c r="A6716" s="24" t="n">
        <v>2020</v>
      </c>
      <c r="B6716" s="24" t="n">
        <v>10</v>
      </c>
      <c r="C6716" s="24" t="n">
        <v>6</v>
      </c>
      <c r="D6716" s="24" t="n">
        <v>19</v>
      </c>
      <c r="E6716" s="24" t="n">
        <v>14.99</v>
      </c>
      <c r="F6716" s="25">
        <f>IF($E6716="","",DATE(IF($A6716="",nominal_year,$A6716),$B6716,$C6716)+($D6716-IF(LEFT(hour_conv,1)="1",1,0))/24)</f>
        <v/>
      </c>
      <c r="G6716" s="26">
        <f>IF(F6716="","",INT(F6716))</f>
        <v/>
      </c>
      <c r="H6716">
        <f>IF(G6716="","",IF(AND(MONTH(G6716)*100+DAY(G6716)&gt;=season_lo,MONTH(G6716)*100+DAY(G6716)&lt;=season_hi),1,0))</f>
        <v/>
      </c>
      <c r="I6716">
        <f>IF(G6716="","",G6716-first_day+1)</f>
        <v/>
      </c>
      <c r="J6716" s="27">
        <f>IF(I6716="","",INDEX(Daily!$J$2:$J$421,I6716))</f>
        <v/>
      </c>
      <c r="K6716" s="27">
        <f>IF(J6716="","",J6716+cat_offset)</f>
        <v/>
      </c>
      <c r="L6716" s="27">
        <f>IF(J6716="","",MAX(0,E6716-J6716)^2)</f>
        <v/>
      </c>
      <c r="M6716" s="27">
        <f>IF(J6716="","",MAX(0,E6716-(J6716+twcdh_off))^2)</f>
        <v/>
      </c>
      <c r="N6716" s="27">
        <f>IF(E6716="","",MAX(0,E6716-swcdh_thr)^2)</f>
        <v/>
      </c>
      <c r="O6716">
        <f>IF(K6716="","",ROUND(E6716-K6716,0))</f>
        <v/>
      </c>
      <c r="P6716">
        <f>IF(O6716="","",IF(O6716&gt;=1,O6716,0))</f>
        <v/>
      </c>
      <c r="Q6716" s="27">
        <f>IF(E6716="","",MAX(0,E6716-22))</f>
        <v/>
      </c>
      <c r="R6716" s="27">
        <f>IF(H6716=1,E6716,"")</f>
        <v/>
      </c>
      <c r="S6716" s="27">
        <f>IF(AND(H6716=1,J6716&lt;&gt;""),E6716-J6716,"")</f>
        <v/>
      </c>
      <c r="T6716">
        <f>IF(G6716="","",MONTH(G6716))</f>
        <v/>
      </c>
    </row>
    <row r="6717">
      <c r="A6717" s="24" t="n">
        <v>2020</v>
      </c>
      <c r="B6717" s="24" t="n">
        <v>10</v>
      </c>
      <c r="C6717" s="24" t="n">
        <v>6</v>
      </c>
      <c r="D6717" s="24" t="n">
        <v>20</v>
      </c>
      <c r="E6717" s="24" t="n">
        <v>13.98</v>
      </c>
      <c r="F6717" s="25">
        <f>IF($E6717="","",DATE(IF($A6717="",nominal_year,$A6717),$B6717,$C6717)+($D6717-IF(LEFT(hour_conv,1)="1",1,0))/24)</f>
        <v/>
      </c>
      <c r="G6717" s="26">
        <f>IF(F6717="","",INT(F6717))</f>
        <v/>
      </c>
      <c r="H6717">
        <f>IF(G6717="","",IF(AND(MONTH(G6717)*100+DAY(G6717)&gt;=season_lo,MONTH(G6717)*100+DAY(G6717)&lt;=season_hi),1,0))</f>
        <v/>
      </c>
      <c r="I6717">
        <f>IF(G6717="","",G6717-first_day+1)</f>
        <v/>
      </c>
      <c r="J6717" s="27">
        <f>IF(I6717="","",INDEX(Daily!$J$2:$J$421,I6717))</f>
        <v/>
      </c>
      <c r="K6717" s="27">
        <f>IF(J6717="","",J6717+cat_offset)</f>
        <v/>
      </c>
      <c r="L6717" s="27">
        <f>IF(J6717="","",MAX(0,E6717-J6717)^2)</f>
        <v/>
      </c>
      <c r="M6717" s="27">
        <f>IF(J6717="","",MAX(0,E6717-(J6717+twcdh_off))^2)</f>
        <v/>
      </c>
      <c r="N6717" s="27">
        <f>IF(E6717="","",MAX(0,E6717-swcdh_thr)^2)</f>
        <v/>
      </c>
      <c r="O6717">
        <f>IF(K6717="","",ROUND(E6717-K6717,0))</f>
        <v/>
      </c>
      <c r="P6717">
        <f>IF(O6717="","",IF(O6717&gt;=1,O6717,0))</f>
        <v/>
      </c>
      <c r="Q6717" s="27">
        <f>IF(E6717="","",MAX(0,E6717-22))</f>
        <v/>
      </c>
      <c r="R6717" s="27">
        <f>IF(H6717=1,E6717,"")</f>
        <v/>
      </c>
      <c r="S6717" s="27">
        <f>IF(AND(H6717=1,J6717&lt;&gt;""),E6717-J6717,"")</f>
        <v/>
      </c>
      <c r="T6717">
        <f>IF(G6717="","",MONTH(G6717))</f>
        <v/>
      </c>
    </row>
    <row r="6718">
      <c r="A6718" s="24" t="n">
        <v>2020</v>
      </c>
      <c r="B6718" s="24" t="n">
        <v>10</v>
      </c>
      <c r="C6718" s="24" t="n">
        <v>6</v>
      </c>
      <c r="D6718" s="24" t="n">
        <v>21</v>
      </c>
      <c r="E6718" s="24" t="n">
        <v>13.87</v>
      </c>
      <c r="F6718" s="25">
        <f>IF($E6718="","",DATE(IF($A6718="",nominal_year,$A6718),$B6718,$C6718)+($D6718-IF(LEFT(hour_conv,1)="1",1,0))/24)</f>
        <v/>
      </c>
      <c r="G6718" s="26">
        <f>IF(F6718="","",INT(F6718))</f>
        <v/>
      </c>
      <c r="H6718">
        <f>IF(G6718="","",IF(AND(MONTH(G6718)*100+DAY(G6718)&gt;=season_lo,MONTH(G6718)*100+DAY(G6718)&lt;=season_hi),1,0))</f>
        <v/>
      </c>
      <c r="I6718">
        <f>IF(G6718="","",G6718-first_day+1)</f>
        <v/>
      </c>
      <c r="J6718" s="27">
        <f>IF(I6718="","",INDEX(Daily!$J$2:$J$421,I6718))</f>
        <v/>
      </c>
      <c r="K6718" s="27">
        <f>IF(J6718="","",J6718+cat_offset)</f>
        <v/>
      </c>
      <c r="L6718" s="27">
        <f>IF(J6718="","",MAX(0,E6718-J6718)^2)</f>
        <v/>
      </c>
      <c r="M6718" s="27">
        <f>IF(J6718="","",MAX(0,E6718-(J6718+twcdh_off))^2)</f>
        <v/>
      </c>
      <c r="N6718" s="27">
        <f>IF(E6718="","",MAX(0,E6718-swcdh_thr)^2)</f>
        <v/>
      </c>
      <c r="O6718">
        <f>IF(K6718="","",ROUND(E6718-K6718,0))</f>
        <v/>
      </c>
      <c r="P6718">
        <f>IF(O6718="","",IF(O6718&gt;=1,O6718,0))</f>
        <v/>
      </c>
      <c r="Q6718" s="27">
        <f>IF(E6718="","",MAX(0,E6718-22))</f>
        <v/>
      </c>
      <c r="R6718" s="27">
        <f>IF(H6718=1,E6718,"")</f>
        <v/>
      </c>
      <c r="S6718" s="27">
        <f>IF(AND(H6718=1,J6718&lt;&gt;""),E6718-J6718,"")</f>
        <v/>
      </c>
      <c r="T6718">
        <f>IF(G6718="","",MONTH(G6718))</f>
        <v/>
      </c>
    </row>
    <row r="6719">
      <c r="A6719" s="24" t="n">
        <v>2020</v>
      </c>
      <c r="B6719" s="24" t="n">
        <v>10</v>
      </c>
      <c r="C6719" s="24" t="n">
        <v>6</v>
      </c>
      <c r="D6719" s="24" t="n">
        <v>22</v>
      </c>
      <c r="E6719" s="24" t="n">
        <v>12.12</v>
      </c>
      <c r="F6719" s="25">
        <f>IF($E6719="","",DATE(IF($A6719="",nominal_year,$A6719),$B6719,$C6719)+($D6719-IF(LEFT(hour_conv,1)="1",1,0))/24)</f>
        <v/>
      </c>
      <c r="G6719" s="26">
        <f>IF(F6719="","",INT(F6719))</f>
        <v/>
      </c>
      <c r="H6719">
        <f>IF(G6719="","",IF(AND(MONTH(G6719)*100+DAY(G6719)&gt;=season_lo,MONTH(G6719)*100+DAY(G6719)&lt;=season_hi),1,0))</f>
        <v/>
      </c>
      <c r="I6719">
        <f>IF(G6719="","",G6719-first_day+1)</f>
        <v/>
      </c>
      <c r="J6719" s="27">
        <f>IF(I6719="","",INDEX(Daily!$J$2:$J$421,I6719))</f>
        <v/>
      </c>
      <c r="K6719" s="27">
        <f>IF(J6719="","",J6719+cat_offset)</f>
        <v/>
      </c>
      <c r="L6719" s="27">
        <f>IF(J6719="","",MAX(0,E6719-J6719)^2)</f>
        <v/>
      </c>
      <c r="M6719" s="27">
        <f>IF(J6719="","",MAX(0,E6719-(J6719+twcdh_off))^2)</f>
        <v/>
      </c>
      <c r="N6719" s="27">
        <f>IF(E6719="","",MAX(0,E6719-swcdh_thr)^2)</f>
        <v/>
      </c>
      <c r="O6719">
        <f>IF(K6719="","",ROUND(E6719-K6719,0))</f>
        <v/>
      </c>
      <c r="P6719">
        <f>IF(O6719="","",IF(O6719&gt;=1,O6719,0))</f>
        <v/>
      </c>
      <c r="Q6719" s="27">
        <f>IF(E6719="","",MAX(0,E6719-22))</f>
        <v/>
      </c>
      <c r="R6719" s="27">
        <f>IF(H6719=1,E6719,"")</f>
        <v/>
      </c>
      <c r="S6719" s="27">
        <f>IF(AND(H6719=1,J6719&lt;&gt;""),E6719-J6719,"")</f>
        <v/>
      </c>
      <c r="T6719">
        <f>IF(G6719="","",MONTH(G6719))</f>
        <v/>
      </c>
    </row>
    <row r="6720">
      <c r="A6720" s="24" t="n">
        <v>2020</v>
      </c>
      <c r="B6720" s="24" t="n">
        <v>10</v>
      </c>
      <c r="C6720" s="24" t="n">
        <v>6</v>
      </c>
      <c r="D6720" s="24" t="n">
        <v>23</v>
      </c>
      <c r="E6720" s="24" t="n">
        <v>12.2</v>
      </c>
      <c r="F6720" s="25">
        <f>IF($E6720="","",DATE(IF($A6720="",nominal_year,$A6720),$B6720,$C6720)+($D6720-IF(LEFT(hour_conv,1)="1",1,0))/24)</f>
        <v/>
      </c>
      <c r="G6720" s="26">
        <f>IF(F6720="","",INT(F6720))</f>
        <v/>
      </c>
      <c r="H6720">
        <f>IF(G6720="","",IF(AND(MONTH(G6720)*100+DAY(G6720)&gt;=season_lo,MONTH(G6720)*100+DAY(G6720)&lt;=season_hi),1,0))</f>
        <v/>
      </c>
      <c r="I6720">
        <f>IF(G6720="","",G6720-first_day+1)</f>
        <v/>
      </c>
      <c r="J6720" s="27">
        <f>IF(I6720="","",INDEX(Daily!$J$2:$J$421,I6720))</f>
        <v/>
      </c>
      <c r="K6720" s="27">
        <f>IF(J6720="","",J6720+cat_offset)</f>
        <v/>
      </c>
      <c r="L6720" s="27">
        <f>IF(J6720="","",MAX(0,E6720-J6720)^2)</f>
        <v/>
      </c>
      <c r="M6720" s="27">
        <f>IF(J6720="","",MAX(0,E6720-(J6720+twcdh_off))^2)</f>
        <v/>
      </c>
      <c r="N6720" s="27">
        <f>IF(E6720="","",MAX(0,E6720-swcdh_thr)^2)</f>
        <v/>
      </c>
      <c r="O6720">
        <f>IF(K6720="","",ROUND(E6720-K6720,0))</f>
        <v/>
      </c>
      <c r="P6720">
        <f>IF(O6720="","",IF(O6720&gt;=1,O6720,0))</f>
        <v/>
      </c>
      <c r="Q6720" s="27">
        <f>IF(E6720="","",MAX(0,E6720-22))</f>
        <v/>
      </c>
      <c r="R6720" s="27">
        <f>IF(H6720=1,E6720,"")</f>
        <v/>
      </c>
      <c r="S6720" s="27">
        <f>IF(AND(H6720=1,J6720&lt;&gt;""),E6720-J6720,"")</f>
        <v/>
      </c>
      <c r="T6720">
        <f>IF(G6720="","",MONTH(G6720))</f>
        <v/>
      </c>
    </row>
    <row r="6721">
      <c r="A6721" s="24" t="n">
        <v>2020</v>
      </c>
      <c r="B6721" s="24" t="n">
        <v>10</v>
      </c>
      <c r="C6721" s="24" t="n">
        <v>6</v>
      </c>
      <c r="D6721" s="24" t="n">
        <v>24</v>
      </c>
      <c r="E6721" s="24" t="n">
        <v>11.25</v>
      </c>
      <c r="F6721" s="25">
        <f>IF($E6721="","",DATE(IF($A6721="",nominal_year,$A6721),$B6721,$C6721)+($D6721-IF(LEFT(hour_conv,1)="1",1,0))/24)</f>
        <v/>
      </c>
      <c r="G6721" s="26">
        <f>IF(F6721="","",INT(F6721))</f>
        <v/>
      </c>
      <c r="H6721">
        <f>IF(G6721="","",IF(AND(MONTH(G6721)*100+DAY(G6721)&gt;=season_lo,MONTH(G6721)*100+DAY(G6721)&lt;=season_hi),1,0))</f>
        <v/>
      </c>
      <c r="I6721">
        <f>IF(G6721="","",G6721-first_day+1)</f>
        <v/>
      </c>
      <c r="J6721" s="27">
        <f>IF(I6721="","",INDEX(Daily!$J$2:$J$421,I6721))</f>
        <v/>
      </c>
      <c r="K6721" s="27">
        <f>IF(J6721="","",J6721+cat_offset)</f>
        <v/>
      </c>
      <c r="L6721" s="27">
        <f>IF(J6721="","",MAX(0,E6721-J6721)^2)</f>
        <v/>
      </c>
      <c r="M6721" s="27">
        <f>IF(J6721="","",MAX(0,E6721-(J6721+twcdh_off))^2)</f>
        <v/>
      </c>
      <c r="N6721" s="27">
        <f>IF(E6721="","",MAX(0,E6721-swcdh_thr)^2)</f>
        <v/>
      </c>
      <c r="O6721">
        <f>IF(K6721="","",ROUND(E6721-K6721,0))</f>
        <v/>
      </c>
      <c r="P6721">
        <f>IF(O6721="","",IF(O6721&gt;=1,O6721,0))</f>
        <v/>
      </c>
      <c r="Q6721" s="27">
        <f>IF(E6721="","",MAX(0,E6721-22))</f>
        <v/>
      </c>
      <c r="R6721" s="27">
        <f>IF(H6721=1,E6721,"")</f>
        <v/>
      </c>
      <c r="S6721" s="27">
        <f>IF(AND(H6721=1,J6721&lt;&gt;""),E6721-J6721,"")</f>
        <v/>
      </c>
      <c r="T6721">
        <f>IF(G6721="","",MONTH(G6721))</f>
        <v/>
      </c>
    </row>
    <row r="6722">
      <c r="A6722" s="24" t="n">
        <v>2020</v>
      </c>
      <c r="B6722" s="24" t="n">
        <v>10</v>
      </c>
      <c r="C6722" s="24" t="n">
        <v>7</v>
      </c>
      <c r="D6722" s="24" t="n">
        <v>1</v>
      </c>
      <c r="E6722" s="24" t="n">
        <v>11.19</v>
      </c>
      <c r="F6722" s="25">
        <f>IF($E6722="","",DATE(IF($A6722="",nominal_year,$A6722),$B6722,$C6722)+($D6722-IF(LEFT(hour_conv,1)="1",1,0))/24)</f>
        <v/>
      </c>
      <c r="G6722" s="26">
        <f>IF(F6722="","",INT(F6722))</f>
        <v/>
      </c>
      <c r="H6722">
        <f>IF(G6722="","",IF(AND(MONTH(G6722)*100+DAY(G6722)&gt;=season_lo,MONTH(G6722)*100+DAY(G6722)&lt;=season_hi),1,0))</f>
        <v/>
      </c>
      <c r="I6722">
        <f>IF(G6722="","",G6722-first_day+1)</f>
        <v/>
      </c>
      <c r="J6722" s="27">
        <f>IF(I6722="","",INDEX(Daily!$J$2:$J$421,I6722))</f>
        <v/>
      </c>
      <c r="K6722" s="27">
        <f>IF(J6722="","",J6722+cat_offset)</f>
        <v/>
      </c>
      <c r="L6722" s="27">
        <f>IF(J6722="","",MAX(0,E6722-J6722)^2)</f>
        <v/>
      </c>
      <c r="M6722" s="27">
        <f>IF(J6722="","",MAX(0,E6722-(J6722+twcdh_off))^2)</f>
        <v/>
      </c>
      <c r="N6722" s="27">
        <f>IF(E6722="","",MAX(0,E6722-swcdh_thr)^2)</f>
        <v/>
      </c>
      <c r="O6722">
        <f>IF(K6722="","",ROUND(E6722-K6722,0))</f>
        <v/>
      </c>
      <c r="P6722">
        <f>IF(O6722="","",IF(O6722&gt;=1,O6722,0))</f>
        <v/>
      </c>
      <c r="Q6722" s="27">
        <f>IF(E6722="","",MAX(0,E6722-22))</f>
        <v/>
      </c>
      <c r="R6722" s="27">
        <f>IF(H6722=1,E6722,"")</f>
        <v/>
      </c>
      <c r="S6722" s="27">
        <f>IF(AND(H6722=1,J6722&lt;&gt;""),E6722-J6722,"")</f>
        <v/>
      </c>
      <c r="T6722">
        <f>IF(G6722="","",MONTH(G6722))</f>
        <v/>
      </c>
    </row>
    <row r="6723">
      <c r="A6723" s="24" t="n">
        <v>2020</v>
      </c>
      <c r="B6723" s="24" t="n">
        <v>10</v>
      </c>
      <c r="C6723" s="24" t="n">
        <v>7</v>
      </c>
      <c r="D6723" s="24" t="n">
        <v>2</v>
      </c>
      <c r="E6723" s="24" t="n">
        <v>9.58</v>
      </c>
      <c r="F6723" s="25">
        <f>IF($E6723="","",DATE(IF($A6723="",nominal_year,$A6723),$B6723,$C6723)+($D6723-IF(LEFT(hour_conv,1)="1",1,0))/24)</f>
        <v/>
      </c>
      <c r="G6723" s="26">
        <f>IF(F6723="","",INT(F6723))</f>
        <v/>
      </c>
      <c r="H6723">
        <f>IF(G6723="","",IF(AND(MONTH(G6723)*100+DAY(G6723)&gt;=season_lo,MONTH(G6723)*100+DAY(G6723)&lt;=season_hi),1,0))</f>
        <v/>
      </c>
      <c r="I6723">
        <f>IF(G6723="","",G6723-first_day+1)</f>
        <v/>
      </c>
      <c r="J6723" s="27">
        <f>IF(I6723="","",INDEX(Daily!$J$2:$J$421,I6723))</f>
        <v/>
      </c>
      <c r="K6723" s="27">
        <f>IF(J6723="","",J6723+cat_offset)</f>
        <v/>
      </c>
      <c r="L6723" s="27">
        <f>IF(J6723="","",MAX(0,E6723-J6723)^2)</f>
        <v/>
      </c>
      <c r="M6723" s="27">
        <f>IF(J6723="","",MAX(0,E6723-(J6723+twcdh_off))^2)</f>
        <v/>
      </c>
      <c r="N6723" s="27">
        <f>IF(E6723="","",MAX(0,E6723-swcdh_thr)^2)</f>
        <v/>
      </c>
      <c r="O6723">
        <f>IF(K6723="","",ROUND(E6723-K6723,0))</f>
        <v/>
      </c>
      <c r="P6723">
        <f>IF(O6723="","",IF(O6723&gt;=1,O6723,0))</f>
        <v/>
      </c>
      <c r="Q6723" s="27">
        <f>IF(E6723="","",MAX(0,E6723-22))</f>
        <v/>
      </c>
      <c r="R6723" s="27">
        <f>IF(H6723=1,E6723,"")</f>
        <v/>
      </c>
      <c r="S6723" s="27">
        <f>IF(AND(H6723=1,J6723&lt;&gt;""),E6723-J6723,"")</f>
        <v/>
      </c>
      <c r="T6723">
        <f>IF(G6723="","",MONTH(G6723))</f>
        <v/>
      </c>
    </row>
    <row r="6724">
      <c r="A6724" s="24" t="n">
        <v>2020</v>
      </c>
      <c r="B6724" s="24" t="n">
        <v>10</v>
      </c>
      <c r="C6724" s="24" t="n">
        <v>7</v>
      </c>
      <c r="D6724" s="24" t="n">
        <v>3</v>
      </c>
      <c r="E6724" s="24" t="n">
        <v>9.81</v>
      </c>
      <c r="F6724" s="25">
        <f>IF($E6724="","",DATE(IF($A6724="",nominal_year,$A6724),$B6724,$C6724)+($D6724-IF(LEFT(hour_conv,1)="1",1,0))/24)</f>
        <v/>
      </c>
      <c r="G6724" s="26">
        <f>IF(F6724="","",INT(F6724))</f>
        <v/>
      </c>
      <c r="H6724">
        <f>IF(G6724="","",IF(AND(MONTH(G6724)*100+DAY(G6724)&gt;=season_lo,MONTH(G6724)*100+DAY(G6724)&lt;=season_hi),1,0))</f>
        <v/>
      </c>
      <c r="I6724">
        <f>IF(G6724="","",G6724-first_day+1)</f>
        <v/>
      </c>
      <c r="J6724" s="27">
        <f>IF(I6724="","",INDEX(Daily!$J$2:$J$421,I6724))</f>
        <v/>
      </c>
      <c r="K6724" s="27">
        <f>IF(J6724="","",J6724+cat_offset)</f>
        <v/>
      </c>
      <c r="L6724" s="27">
        <f>IF(J6724="","",MAX(0,E6724-J6724)^2)</f>
        <v/>
      </c>
      <c r="M6724" s="27">
        <f>IF(J6724="","",MAX(0,E6724-(J6724+twcdh_off))^2)</f>
        <v/>
      </c>
      <c r="N6724" s="27">
        <f>IF(E6724="","",MAX(0,E6724-swcdh_thr)^2)</f>
        <v/>
      </c>
      <c r="O6724">
        <f>IF(K6724="","",ROUND(E6724-K6724,0))</f>
        <v/>
      </c>
      <c r="P6724">
        <f>IF(O6724="","",IF(O6724&gt;=1,O6724,0))</f>
        <v/>
      </c>
      <c r="Q6724" s="27">
        <f>IF(E6724="","",MAX(0,E6724-22))</f>
        <v/>
      </c>
      <c r="R6724" s="27">
        <f>IF(H6724=1,E6724,"")</f>
        <v/>
      </c>
      <c r="S6724" s="27">
        <f>IF(AND(H6724=1,J6724&lt;&gt;""),E6724-J6724,"")</f>
        <v/>
      </c>
      <c r="T6724">
        <f>IF(G6724="","",MONTH(G6724))</f>
        <v/>
      </c>
    </row>
    <row r="6725">
      <c r="A6725" s="24" t="n">
        <v>2020</v>
      </c>
      <c r="B6725" s="24" t="n">
        <v>10</v>
      </c>
      <c r="C6725" s="24" t="n">
        <v>7</v>
      </c>
      <c r="D6725" s="24" t="n">
        <v>4</v>
      </c>
      <c r="E6725" s="24" t="n">
        <v>10.25</v>
      </c>
      <c r="F6725" s="25">
        <f>IF($E6725="","",DATE(IF($A6725="",nominal_year,$A6725),$B6725,$C6725)+($D6725-IF(LEFT(hour_conv,1)="1",1,0))/24)</f>
        <v/>
      </c>
      <c r="G6725" s="26">
        <f>IF(F6725="","",INT(F6725))</f>
        <v/>
      </c>
      <c r="H6725">
        <f>IF(G6725="","",IF(AND(MONTH(G6725)*100+DAY(G6725)&gt;=season_lo,MONTH(G6725)*100+DAY(G6725)&lt;=season_hi),1,0))</f>
        <v/>
      </c>
      <c r="I6725">
        <f>IF(G6725="","",G6725-first_day+1)</f>
        <v/>
      </c>
      <c r="J6725" s="27">
        <f>IF(I6725="","",INDEX(Daily!$J$2:$J$421,I6725))</f>
        <v/>
      </c>
      <c r="K6725" s="27">
        <f>IF(J6725="","",J6725+cat_offset)</f>
        <v/>
      </c>
      <c r="L6725" s="27">
        <f>IF(J6725="","",MAX(0,E6725-J6725)^2)</f>
        <v/>
      </c>
      <c r="M6725" s="27">
        <f>IF(J6725="","",MAX(0,E6725-(J6725+twcdh_off))^2)</f>
        <v/>
      </c>
      <c r="N6725" s="27">
        <f>IF(E6725="","",MAX(0,E6725-swcdh_thr)^2)</f>
        <v/>
      </c>
      <c r="O6725">
        <f>IF(K6725="","",ROUND(E6725-K6725,0))</f>
        <v/>
      </c>
      <c r="P6725">
        <f>IF(O6725="","",IF(O6725&gt;=1,O6725,0))</f>
        <v/>
      </c>
      <c r="Q6725" s="27">
        <f>IF(E6725="","",MAX(0,E6725-22))</f>
        <v/>
      </c>
      <c r="R6725" s="27">
        <f>IF(H6725=1,E6725,"")</f>
        <v/>
      </c>
      <c r="S6725" s="27">
        <f>IF(AND(H6725=1,J6725&lt;&gt;""),E6725-J6725,"")</f>
        <v/>
      </c>
      <c r="T6725">
        <f>IF(G6725="","",MONTH(G6725))</f>
        <v/>
      </c>
    </row>
    <row r="6726">
      <c r="A6726" s="24" t="n">
        <v>2020</v>
      </c>
      <c r="B6726" s="24" t="n">
        <v>10</v>
      </c>
      <c r="C6726" s="24" t="n">
        <v>7</v>
      </c>
      <c r="D6726" s="24" t="n">
        <v>5</v>
      </c>
      <c r="E6726" s="24" t="n">
        <v>9.51</v>
      </c>
      <c r="F6726" s="25">
        <f>IF($E6726="","",DATE(IF($A6726="",nominal_year,$A6726),$B6726,$C6726)+($D6726-IF(LEFT(hour_conv,1)="1",1,0))/24)</f>
        <v/>
      </c>
      <c r="G6726" s="26">
        <f>IF(F6726="","",INT(F6726))</f>
        <v/>
      </c>
      <c r="H6726">
        <f>IF(G6726="","",IF(AND(MONTH(G6726)*100+DAY(G6726)&gt;=season_lo,MONTH(G6726)*100+DAY(G6726)&lt;=season_hi),1,0))</f>
        <v/>
      </c>
      <c r="I6726">
        <f>IF(G6726="","",G6726-first_day+1)</f>
        <v/>
      </c>
      <c r="J6726" s="27">
        <f>IF(I6726="","",INDEX(Daily!$J$2:$J$421,I6726))</f>
        <v/>
      </c>
      <c r="K6726" s="27">
        <f>IF(J6726="","",J6726+cat_offset)</f>
        <v/>
      </c>
      <c r="L6726" s="27">
        <f>IF(J6726="","",MAX(0,E6726-J6726)^2)</f>
        <v/>
      </c>
      <c r="M6726" s="27">
        <f>IF(J6726="","",MAX(0,E6726-(J6726+twcdh_off))^2)</f>
        <v/>
      </c>
      <c r="N6726" s="27">
        <f>IF(E6726="","",MAX(0,E6726-swcdh_thr)^2)</f>
        <v/>
      </c>
      <c r="O6726">
        <f>IF(K6726="","",ROUND(E6726-K6726,0))</f>
        <v/>
      </c>
      <c r="P6726">
        <f>IF(O6726="","",IF(O6726&gt;=1,O6726,0))</f>
        <v/>
      </c>
      <c r="Q6726" s="27">
        <f>IF(E6726="","",MAX(0,E6726-22))</f>
        <v/>
      </c>
      <c r="R6726" s="27">
        <f>IF(H6726=1,E6726,"")</f>
        <v/>
      </c>
      <c r="S6726" s="27">
        <f>IF(AND(H6726=1,J6726&lt;&gt;""),E6726-J6726,"")</f>
        <v/>
      </c>
      <c r="T6726">
        <f>IF(G6726="","",MONTH(G6726))</f>
        <v/>
      </c>
    </row>
    <row r="6727">
      <c r="A6727" s="24" t="n">
        <v>2020</v>
      </c>
      <c r="B6727" s="24" t="n">
        <v>10</v>
      </c>
      <c r="C6727" s="24" t="n">
        <v>7</v>
      </c>
      <c r="D6727" s="24" t="n">
        <v>6</v>
      </c>
      <c r="E6727" s="24" t="n">
        <v>10.32</v>
      </c>
      <c r="F6727" s="25">
        <f>IF($E6727="","",DATE(IF($A6727="",nominal_year,$A6727),$B6727,$C6727)+($D6727-IF(LEFT(hour_conv,1)="1",1,0))/24)</f>
        <v/>
      </c>
      <c r="G6727" s="26">
        <f>IF(F6727="","",INT(F6727))</f>
        <v/>
      </c>
      <c r="H6727">
        <f>IF(G6727="","",IF(AND(MONTH(G6727)*100+DAY(G6727)&gt;=season_lo,MONTH(G6727)*100+DAY(G6727)&lt;=season_hi),1,0))</f>
        <v/>
      </c>
      <c r="I6727">
        <f>IF(G6727="","",G6727-first_day+1)</f>
        <v/>
      </c>
      <c r="J6727" s="27">
        <f>IF(I6727="","",INDEX(Daily!$J$2:$J$421,I6727))</f>
        <v/>
      </c>
      <c r="K6727" s="27">
        <f>IF(J6727="","",J6727+cat_offset)</f>
        <v/>
      </c>
      <c r="L6727" s="27">
        <f>IF(J6727="","",MAX(0,E6727-J6727)^2)</f>
        <v/>
      </c>
      <c r="M6727" s="27">
        <f>IF(J6727="","",MAX(0,E6727-(J6727+twcdh_off))^2)</f>
        <v/>
      </c>
      <c r="N6727" s="27">
        <f>IF(E6727="","",MAX(0,E6727-swcdh_thr)^2)</f>
        <v/>
      </c>
      <c r="O6727">
        <f>IF(K6727="","",ROUND(E6727-K6727,0))</f>
        <v/>
      </c>
      <c r="P6727">
        <f>IF(O6727="","",IF(O6727&gt;=1,O6727,0))</f>
        <v/>
      </c>
      <c r="Q6727" s="27">
        <f>IF(E6727="","",MAX(0,E6727-22))</f>
        <v/>
      </c>
      <c r="R6727" s="27">
        <f>IF(H6727=1,E6727,"")</f>
        <v/>
      </c>
      <c r="S6727" s="27">
        <f>IF(AND(H6727=1,J6727&lt;&gt;""),E6727-J6727,"")</f>
        <v/>
      </c>
      <c r="T6727">
        <f>IF(G6727="","",MONTH(G6727))</f>
        <v/>
      </c>
    </row>
    <row r="6728">
      <c r="A6728" s="24" t="n">
        <v>2020</v>
      </c>
      <c r="B6728" s="24" t="n">
        <v>10</v>
      </c>
      <c r="C6728" s="24" t="n">
        <v>7</v>
      </c>
      <c r="D6728" s="24" t="n">
        <v>7</v>
      </c>
      <c r="E6728" s="24" t="n">
        <v>10.93</v>
      </c>
      <c r="F6728" s="25">
        <f>IF($E6728="","",DATE(IF($A6728="",nominal_year,$A6728),$B6728,$C6728)+($D6728-IF(LEFT(hour_conv,1)="1",1,0))/24)</f>
        <v/>
      </c>
      <c r="G6728" s="26">
        <f>IF(F6728="","",INT(F6728))</f>
        <v/>
      </c>
      <c r="H6728">
        <f>IF(G6728="","",IF(AND(MONTH(G6728)*100+DAY(G6728)&gt;=season_lo,MONTH(G6728)*100+DAY(G6728)&lt;=season_hi),1,0))</f>
        <v/>
      </c>
      <c r="I6728">
        <f>IF(G6728="","",G6728-first_day+1)</f>
        <v/>
      </c>
      <c r="J6728" s="27">
        <f>IF(I6728="","",INDEX(Daily!$J$2:$J$421,I6728))</f>
        <v/>
      </c>
      <c r="K6728" s="27">
        <f>IF(J6728="","",J6728+cat_offset)</f>
        <v/>
      </c>
      <c r="L6728" s="27">
        <f>IF(J6728="","",MAX(0,E6728-J6728)^2)</f>
        <v/>
      </c>
      <c r="M6728" s="27">
        <f>IF(J6728="","",MAX(0,E6728-(J6728+twcdh_off))^2)</f>
        <v/>
      </c>
      <c r="N6728" s="27">
        <f>IF(E6728="","",MAX(0,E6728-swcdh_thr)^2)</f>
        <v/>
      </c>
      <c r="O6728">
        <f>IF(K6728="","",ROUND(E6728-K6728,0))</f>
        <v/>
      </c>
      <c r="P6728">
        <f>IF(O6728="","",IF(O6728&gt;=1,O6728,0))</f>
        <v/>
      </c>
      <c r="Q6728" s="27">
        <f>IF(E6728="","",MAX(0,E6728-22))</f>
        <v/>
      </c>
      <c r="R6728" s="27">
        <f>IF(H6728=1,E6728,"")</f>
        <v/>
      </c>
      <c r="S6728" s="27">
        <f>IF(AND(H6728=1,J6728&lt;&gt;""),E6728-J6728,"")</f>
        <v/>
      </c>
      <c r="T6728">
        <f>IF(G6728="","",MONTH(G6728))</f>
        <v/>
      </c>
    </row>
    <row r="6729">
      <c r="A6729" s="24" t="n">
        <v>2020</v>
      </c>
      <c r="B6729" s="24" t="n">
        <v>10</v>
      </c>
      <c r="C6729" s="24" t="n">
        <v>7</v>
      </c>
      <c r="D6729" s="24" t="n">
        <v>8</v>
      </c>
      <c r="E6729" s="24" t="n">
        <v>12.04</v>
      </c>
      <c r="F6729" s="25">
        <f>IF($E6729="","",DATE(IF($A6729="",nominal_year,$A6729),$B6729,$C6729)+($D6729-IF(LEFT(hour_conv,1)="1",1,0))/24)</f>
        <v/>
      </c>
      <c r="G6729" s="26">
        <f>IF(F6729="","",INT(F6729))</f>
        <v/>
      </c>
      <c r="H6729">
        <f>IF(G6729="","",IF(AND(MONTH(G6729)*100+DAY(G6729)&gt;=season_lo,MONTH(G6729)*100+DAY(G6729)&lt;=season_hi),1,0))</f>
        <v/>
      </c>
      <c r="I6729">
        <f>IF(G6729="","",G6729-first_day+1)</f>
        <v/>
      </c>
      <c r="J6729" s="27">
        <f>IF(I6729="","",INDEX(Daily!$J$2:$J$421,I6729))</f>
        <v/>
      </c>
      <c r="K6729" s="27">
        <f>IF(J6729="","",J6729+cat_offset)</f>
        <v/>
      </c>
      <c r="L6729" s="27">
        <f>IF(J6729="","",MAX(0,E6729-J6729)^2)</f>
        <v/>
      </c>
      <c r="M6729" s="27">
        <f>IF(J6729="","",MAX(0,E6729-(J6729+twcdh_off))^2)</f>
        <v/>
      </c>
      <c r="N6729" s="27">
        <f>IF(E6729="","",MAX(0,E6729-swcdh_thr)^2)</f>
        <v/>
      </c>
      <c r="O6729">
        <f>IF(K6729="","",ROUND(E6729-K6729,0))</f>
        <v/>
      </c>
      <c r="P6729">
        <f>IF(O6729="","",IF(O6729&gt;=1,O6729,0))</f>
        <v/>
      </c>
      <c r="Q6729" s="27">
        <f>IF(E6729="","",MAX(0,E6729-22))</f>
        <v/>
      </c>
      <c r="R6729" s="27">
        <f>IF(H6729=1,E6729,"")</f>
        <v/>
      </c>
      <c r="S6729" s="27">
        <f>IF(AND(H6729=1,J6729&lt;&gt;""),E6729-J6729,"")</f>
        <v/>
      </c>
      <c r="T6729">
        <f>IF(G6729="","",MONTH(G6729))</f>
        <v/>
      </c>
    </row>
    <row r="6730">
      <c r="A6730" s="24" t="n">
        <v>2020</v>
      </c>
      <c r="B6730" s="24" t="n">
        <v>10</v>
      </c>
      <c r="C6730" s="24" t="n">
        <v>7</v>
      </c>
      <c r="D6730" s="24" t="n">
        <v>9</v>
      </c>
      <c r="E6730" s="24" t="n">
        <v>12.64</v>
      </c>
      <c r="F6730" s="25">
        <f>IF($E6730="","",DATE(IF($A6730="",nominal_year,$A6730),$B6730,$C6730)+($D6730-IF(LEFT(hour_conv,1)="1",1,0))/24)</f>
        <v/>
      </c>
      <c r="G6730" s="26">
        <f>IF(F6730="","",INT(F6730))</f>
        <v/>
      </c>
      <c r="H6730">
        <f>IF(G6730="","",IF(AND(MONTH(G6730)*100+DAY(G6730)&gt;=season_lo,MONTH(G6730)*100+DAY(G6730)&lt;=season_hi),1,0))</f>
        <v/>
      </c>
      <c r="I6730">
        <f>IF(G6730="","",G6730-first_day+1)</f>
        <v/>
      </c>
      <c r="J6730" s="27">
        <f>IF(I6730="","",INDEX(Daily!$J$2:$J$421,I6730))</f>
        <v/>
      </c>
      <c r="K6730" s="27">
        <f>IF(J6730="","",J6730+cat_offset)</f>
        <v/>
      </c>
      <c r="L6730" s="27">
        <f>IF(J6730="","",MAX(0,E6730-J6730)^2)</f>
        <v/>
      </c>
      <c r="M6730" s="27">
        <f>IF(J6730="","",MAX(0,E6730-(J6730+twcdh_off))^2)</f>
        <v/>
      </c>
      <c r="N6730" s="27">
        <f>IF(E6730="","",MAX(0,E6730-swcdh_thr)^2)</f>
        <v/>
      </c>
      <c r="O6730">
        <f>IF(K6730="","",ROUND(E6730-K6730,0))</f>
        <v/>
      </c>
      <c r="P6730">
        <f>IF(O6730="","",IF(O6730&gt;=1,O6730,0))</f>
        <v/>
      </c>
      <c r="Q6730" s="27">
        <f>IF(E6730="","",MAX(0,E6730-22))</f>
        <v/>
      </c>
      <c r="R6730" s="27">
        <f>IF(H6730=1,E6730,"")</f>
        <v/>
      </c>
      <c r="S6730" s="27">
        <f>IF(AND(H6730=1,J6730&lt;&gt;""),E6730-J6730,"")</f>
        <v/>
      </c>
      <c r="T6730">
        <f>IF(G6730="","",MONTH(G6730))</f>
        <v/>
      </c>
    </row>
    <row r="6731">
      <c r="A6731" s="24" t="n">
        <v>2020</v>
      </c>
      <c r="B6731" s="24" t="n">
        <v>10</v>
      </c>
      <c r="C6731" s="24" t="n">
        <v>7</v>
      </c>
      <c r="D6731" s="24" t="n">
        <v>10</v>
      </c>
      <c r="E6731" s="24" t="n">
        <v>13.53</v>
      </c>
      <c r="F6731" s="25">
        <f>IF($E6731="","",DATE(IF($A6731="",nominal_year,$A6731),$B6731,$C6731)+($D6731-IF(LEFT(hour_conv,1)="1",1,0))/24)</f>
        <v/>
      </c>
      <c r="G6731" s="26">
        <f>IF(F6731="","",INT(F6731))</f>
        <v/>
      </c>
      <c r="H6731">
        <f>IF(G6731="","",IF(AND(MONTH(G6731)*100+DAY(G6731)&gt;=season_lo,MONTH(G6731)*100+DAY(G6731)&lt;=season_hi),1,0))</f>
        <v/>
      </c>
      <c r="I6731">
        <f>IF(G6731="","",G6731-first_day+1)</f>
        <v/>
      </c>
      <c r="J6731" s="27">
        <f>IF(I6731="","",INDEX(Daily!$J$2:$J$421,I6731))</f>
        <v/>
      </c>
      <c r="K6731" s="27">
        <f>IF(J6731="","",J6731+cat_offset)</f>
        <v/>
      </c>
      <c r="L6731" s="27">
        <f>IF(J6731="","",MAX(0,E6731-J6731)^2)</f>
        <v/>
      </c>
      <c r="M6731" s="27">
        <f>IF(J6731="","",MAX(0,E6731-(J6731+twcdh_off))^2)</f>
        <v/>
      </c>
      <c r="N6731" s="27">
        <f>IF(E6731="","",MAX(0,E6731-swcdh_thr)^2)</f>
        <v/>
      </c>
      <c r="O6731">
        <f>IF(K6731="","",ROUND(E6731-K6731,0))</f>
        <v/>
      </c>
      <c r="P6731">
        <f>IF(O6731="","",IF(O6731&gt;=1,O6731,0))</f>
        <v/>
      </c>
      <c r="Q6731" s="27">
        <f>IF(E6731="","",MAX(0,E6731-22))</f>
        <v/>
      </c>
      <c r="R6731" s="27">
        <f>IF(H6731=1,E6731,"")</f>
        <v/>
      </c>
      <c r="S6731" s="27">
        <f>IF(AND(H6731=1,J6731&lt;&gt;""),E6731-J6731,"")</f>
        <v/>
      </c>
      <c r="T6731">
        <f>IF(G6731="","",MONTH(G6731))</f>
        <v/>
      </c>
    </row>
    <row r="6732">
      <c r="A6732" s="24" t="n">
        <v>2020</v>
      </c>
      <c r="B6732" s="24" t="n">
        <v>10</v>
      </c>
      <c r="C6732" s="24" t="n">
        <v>7</v>
      </c>
      <c r="D6732" s="24" t="n">
        <v>11</v>
      </c>
      <c r="E6732" s="24" t="n">
        <v>14.15</v>
      </c>
      <c r="F6732" s="25">
        <f>IF($E6732="","",DATE(IF($A6732="",nominal_year,$A6732),$B6732,$C6732)+($D6732-IF(LEFT(hour_conv,1)="1",1,0))/24)</f>
        <v/>
      </c>
      <c r="G6732" s="26">
        <f>IF(F6732="","",INT(F6732))</f>
        <v/>
      </c>
      <c r="H6732">
        <f>IF(G6732="","",IF(AND(MONTH(G6732)*100+DAY(G6732)&gt;=season_lo,MONTH(G6732)*100+DAY(G6732)&lt;=season_hi),1,0))</f>
        <v/>
      </c>
      <c r="I6732">
        <f>IF(G6732="","",G6732-first_day+1)</f>
        <v/>
      </c>
      <c r="J6732" s="27">
        <f>IF(I6732="","",INDEX(Daily!$J$2:$J$421,I6732))</f>
        <v/>
      </c>
      <c r="K6732" s="27">
        <f>IF(J6732="","",J6732+cat_offset)</f>
        <v/>
      </c>
      <c r="L6732" s="27">
        <f>IF(J6732="","",MAX(0,E6732-J6732)^2)</f>
        <v/>
      </c>
      <c r="M6732" s="27">
        <f>IF(J6732="","",MAX(0,E6732-(J6732+twcdh_off))^2)</f>
        <v/>
      </c>
      <c r="N6732" s="27">
        <f>IF(E6732="","",MAX(0,E6732-swcdh_thr)^2)</f>
        <v/>
      </c>
      <c r="O6732">
        <f>IF(K6732="","",ROUND(E6732-K6732,0))</f>
        <v/>
      </c>
      <c r="P6732">
        <f>IF(O6732="","",IF(O6732&gt;=1,O6732,0))</f>
        <v/>
      </c>
      <c r="Q6732" s="27">
        <f>IF(E6732="","",MAX(0,E6732-22))</f>
        <v/>
      </c>
      <c r="R6732" s="27">
        <f>IF(H6732=1,E6732,"")</f>
        <v/>
      </c>
      <c r="S6732" s="27">
        <f>IF(AND(H6732=1,J6732&lt;&gt;""),E6732-J6732,"")</f>
        <v/>
      </c>
      <c r="T6732">
        <f>IF(G6732="","",MONTH(G6732))</f>
        <v/>
      </c>
    </row>
    <row r="6733">
      <c r="A6733" s="24" t="n">
        <v>2020</v>
      </c>
      <c r="B6733" s="24" t="n">
        <v>10</v>
      </c>
      <c r="C6733" s="24" t="n">
        <v>7</v>
      </c>
      <c r="D6733" s="24" t="n">
        <v>12</v>
      </c>
      <c r="E6733" s="24" t="n">
        <v>15.16</v>
      </c>
      <c r="F6733" s="25">
        <f>IF($E6733="","",DATE(IF($A6733="",nominal_year,$A6733),$B6733,$C6733)+($D6733-IF(LEFT(hour_conv,1)="1",1,0))/24)</f>
        <v/>
      </c>
      <c r="G6733" s="26">
        <f>IF(F6733="","",INT(F6733))</f>
        <v/>
      </c>
      <c r="H6733">
        <f>IF(G6733="","",IF(AND(MONTH(G6733)*100+DAY(G6733)&gt;=season_lo,MONTH(G6733)*100+DAY(G6733)&lt;=season_hi),1,0))</f>
        <v/>
      </c>
      <c r="I6733">
        <f>IF(G6733="","",G6733-first_day+1)</f>
        <v/>
      </c>
      <c r="J6733" s="27">
        <f>IF(I6733="","",INDEX(Daily!$J$2:$J$421,I6733))</f>
        <v/>
      </c>
      <c r="K6733" s="27">
        <f>IF(J6733="","",J6733+cat_offset)</f>
        <v/>
      </c>
      <c r="L6733" s="27">
        <f>IF(J6733="","",MAX(0,E6733-J6733)^2)</f>
        <v/>
      </c>
      <c r="M6733" s="27">
        <f>IF(J6733="","",MAX(0,E6733-(J6733+twcdh_off))^2)</f>
        <v/>
      </c>
      <c r="N6733" s="27">
        <f>IF(E6733="","",MAX(0,E6733-swcdh_thr)^2)</f>
        <v/>
      </c>
      <c r="O6733">
        <f>IF(K6733="","",ROUND(E6733-K6733,0))</f>
        <v/>
      </c>
      <c r="P6733">
        <f>IF(O6733="","",IF(O6733&gt;=1,O6733,0))</f>
        <v/>
      </c>
      <c r="Q6733" s="27">
        <f>IF(E6733="","",MAX(0,E6733-22))</f>
        <v/>
      </c>
      <c r="R6733" s="27">
        <f>IF(H6733=1,E6733,"")</f>
        <v/>
      </c>
      <c r="S6733" s="27">
        <f>IF(AND(H6733=1,J6733&lt;&gt;""),E6733-J6733,"")</f>
        <v/>
      </c>
      <c r="T6733">
        <f>IF(G6733="","",MONTH(G6733))</f>
        <v/>
      </c>
    </row>
    <row r="6734">
      <c r="A6734" s="24" t="n">
        <v>2020</v>
      </c>
      <c r="B6734" s="24" t="n">
        <v>10</v>
      </c>
      <c r="C6734" s="24" t="n">
        <v>7</v>
      </c>
      <c r="D6734" s="24" t="n">
        <v>13</v>
      </c>
      <c r="E6734" s="24" t="n">
        <v>15.82</v>
      </c>
      <c r="F6734" s="25">
        <f>IF($E6734="","",DATE(IF($A6734="",nominal_year,$A6734),$B6734,$C6734)+($D6734-IF(LEFT(hour_conv,1)="1",1,0))/24)</f>
        <v/>
      </c>
      <c r="G6734" s="26">
        <f>IF(F6734="","",INT(F6734))</f>
        <v/>
      </c>
      <c r="H6734">
        <f>IF(G6734="","",IF(AND(MONTH(G6734)*100+DAY(G6734)&gt;=season_lo,MONTH(G6734)*100+DAY(G6734)&lt;=season_hi),1,0))</f>
        <v/>
      </c>
      <c r="I6734">
        <f>IF(G6734="","",G6734-first_day+1)</f>
        <v/>
      </c>
      <c r="J6734" s="27">
        <f>IF(I6734="","",INDEX(Daily!$J$2:$J$421,I6734))</f>
        <v/>
      </c>
      <c r="K6734" s="27">
        <f>IF(J6734="","",J6734+cat_offset)</f>
        <v/>
      </c>
      <c r="L6734" s="27">
        <f>IF(J6734="","",MAX(0,E6734-J6734)^2)</f>
        <v/>
      </c>
      <c r="M6734" s="27">
        <f>IF(J6734="","",MAX(0,E6734-(J6734+twcdh_off))^2)</f>
        <v/>
      </c>
      <c r="N6734" s="27">
        <f>IF(E6734="","",MAX(0,E6734-swcdh_thr)^2)</f>
        <v/>
      </c>
      <c r="O6734">
        <f>IF(K6734="","",ROUND(E6734-K6734,0))</f>
        <v/>
      </c>
      <c r="P6734">
        <f>IF(O6734="","",IF(O6734&gt;=1,O6734,0))</f>
        <v/>
      </c>
      <c r="Q6734" s="27">
        <f>IF(E6734="","",MAX(0,E6734-22))</f>
        <v/>
      </c>
      <c r="R6734" s="27">
        <f>IF(H6734=1,E6734,"")</f>
        <v/>
      </c>
      <c r="S6734" s="27">
        <f>IF(AND(H6734=1,J6734&lt;&gt;""),E6734-J6734,"")</f>
        <v/>
      </c>
      <c r="T6734">
        <f>IF(G6734="","",MONTH(G6734))</f>
        <v/>
      </c>
    </row>
    <row r="6735">
      <c r="A6735" s="24" t="n">
        <v>2020</v>
      </c>
      <c r="B6735" s="24" t="n">
        <v>10</v>
      </c>
      <c r="C6735" s="24" t="n">
        <v>7</v>
      </c>
      <c r="D6735" s="24" t="n">
        <v>14</v>
      </c>
      <c r="E6735" s="24" t="n">
        <v>16.71</v>
      </c>
      <c r="F6735" s="25">
        <f>IF($E6735="","",DATE(IF($A6735="",nominal_year,$A6735),$B6735,$C6735)+($D6735-IF(LEFT(hour_conv,1)="1",1,0))/24)</f>
        <v/>
      </c>
      <c r="G6735" s="26">
        <f>IF(F6735="","",INT(F6735))</f>
        <v/>
      </c>
      <c r="H6735">
        <f>IF(G6735="","",IF(AND(MONTH(G6735)*100+DAY(G6735)&gt;=season_lo,MONTH(G6735)*100+DAY(G6735)&lt;=season_hi),1,0))</f>
        <v/>
      </c>
      <c r="I6735">
        <f>IF(G6735="","",G6735-first_day+1)</f>
        <v/>
      </c>
      <c r="J6735" s="27">
        <f>IF(I6735="","",INDEX(Daily!$J$2:$J$421,I6735))</f>
        <v/>
      </c>
      <c r="K6735" s="27">
        <f>IF(J6735="","",J6735+cat_offset)</f>
        <v/>
      </c>
      <c r="L6735" s="27">
        <f>IF(J6735="","",MAX(0,E6735-J6735)^2)</f>
        <v/>
      </c>
      <c r="M6735" s="27">
        <f>IF(J6735="","",MAX(0,E6735-(J6735+twcdh_off))^2)</f>
        <v/>
      </c>
      <c r="N6735" s="27">
        <f>IF(E6735="","",MAX(0,E6735-swcdh_thr)^2)</f>
        <v/>
      </c>
      <c r="O6735">
        <f>IF(K6735="","",ROUND(E6735-K6735,0))</f>
        <v/>
      </c>
      <c r="P6735">
        <f>IF(O6735="","",IF(O6735&gt;=1,O6735,0))</f>
        <v/>
      </c>
      <c r="Q6735" s="27">
        <f>IF(E6735="","",MAX(0,E6735-22))</f>
        <v/>
      </c>
      <c r="R6735" s="27">
        <f>IF(H6735=1,E6735,"")</f>
        <v/>
      </c>
      <c r="S6735" s="27">
        <f>IF(AND(H6735=1,J6735&lt;&gt;""),E6735-J6735,"")</f>
        <v/>
      </c>
      <c r="T6735">
        <f>IF(G6735="","",MONTH(G6735))</f>
        <v/>
      </c>
    </row>
    <row r="6736">
      <c r="A6736" s="24" t="n">
        <v>2020</v>
      </c>
      <c r="B6736" s="24" t="n">
        <v>10</v>
      </c>
      <c r="C6736" s="24" t="n">
        <v>7</v>
      </c>
      <c r="D6736" s="24" t="n">
        <v>15</v>
      </c>
      <c r="E6736" s="24" t="n">
        <v>16.69</v>
      </c>
      <c r="F6736" s="25">
        <f>IF($E6736="","",DATE(IF($A6736="",nominal_year,$A6736),$B6736,$C6736)+($D6736-IF(LEFT(hour_conv,1)="1",1,0))/24)</f>
        <v/>
      </c>
      <c r="G6736" s="26">
        <f>IF(F6736="","",INT(F6736))</f>
        <v/>
      </c>
      <c r="H6736">
        <f>IF(G6736="","",IF(AND(MONTH(G6736)*100+DAY(G6736)&gt;=season_lo,MONTH(G6736)*100+DAY(G6736)&lt;=season_hi),1,0))</f>
        <v/>
      </c>
      <c r="I6736">
        <f>IF(G6736="","",G6736-first_day+1)</f>
        <v/>
      </c>
      <c r="J6736" s="27">
        <f>IF(I6736="","",INDEX(Daily!$J$2:$J$421,I6736))</f>
        <v/>
      </c>
      <c r="K6736" s="27">
        <f>IF(J6736="","",J6736+cat_offset)</f>
        <v/>
      </c>
      <c r="L6736" s="27">
        <f>IF(J6736="","",MAX(0,E6736-J6736)^2)</f>
        <v/>
      </c>
      <c r="M6736" s="27">
        <f>IF(J6736="","",MAX(0,E6736-(J6736+twcdh_off))^2)</f>
        <v/>
      </c>
      <c r="N6736" s="27">
        <f>IF(E6736="","",MAX(0,E6736-swcdh_thr)^2)</f>
        <v/>
      </c>
      <c r="O6736">
        <f>IF(K6736="","",ROUND(E6736-K6736,0))</f>
        <v/>
      </c>
      <c r="P6736">
        <f>IF(O6736="","",IF(O6736&gt;=1,O6736,0))</f>
        <v/>
      </c>
      <c r="Q6736" s="27">
        <f>IF(E6736="","",MAX(0,E6736-22))</f>
        <v/>
      </c>
      <c r="R6736" s="27">
        <f>IF(H6736=1,E6736,"")</f>
        <v/>
      </c>
      <c r="S6736" s="27">
        <f>IF(AND(H6736=1,J6736&lt;&gt;""),E6736-J6736,"")</f>
        <v/>
      </c>
      <c r="T6736">
        <f>IF(G6736="","",MONTH(G6736))</f>
        <v/>
      </c>
    </row>
    <row r="6737">
      <c r="A6737" s="24" t="n">
        <v>2020</v>
      </c>
      <c r="B6737" s="24" t="n">
        <v>10</v>
      </c>
      <c r="C6737" s="24" t="n">
        <v>7</v>
      </c>
      <c r="D6737" s="24" t="n">
        <v>16</v>
      </c>
      <c r="E6737" s="24" t="n">
        <v>17.29</v>
      </c>
      <c r="F6737" s="25">
        <f>IF($E6737="","",DATE(IF($A6737="",nominal_year,$A6737),$B6737,$C6737)+($D6737-IF(LEFT(hour_conv,1)="1",1,0))/24)</f>
        <v/>
      </c>
      <c r="G6737" s="26">
        <f>IF(F6737="","",INT(F6737))</f>
        <v/>
      </c>
      <c r="H6737">
        <f>IF(G6737="","",IF(AND(MONTH(G6737)*100+DAY(G6737)&gt;=season_lo,MONTH(G6737)*100+DAY(G6737)&lt;=season_hi),1,0))</f>
        <v/>
      </c>
      <c r="I6737">
        <f>IF(G6737="","",G6737-first_day+1)</f>
        <v/>
      </c>
      <c r="J6737" s="27">
        <f>IF(I6737="","",INDEX(Daily!$J$2:$J$421,I6737))</f>
        <v/>
      </c>
      <c r="K6737" s="27">
        <f>IF(J6737="","",J6737+cat_offset)</f>
        <v/>
      </c>
      <c r="L6737" s="27">
        <f>IF(J6737="","",MAX(0,E6737-J6737)^2)</f>
        <v/>
      </c>
      <c r="M6737" s="27">
        <f>IF(J6737="","",MAX(0,E6737-(J6737+twcdh_off))^2)</f>
        <v/>
      </c>
      <c r="N6737" s="27">
        <f>IF(E6737="","",MAX(0,E6737-swcdh_thr)^2)</f>
        <v/>
      </c>
      <c r="O6737">
        <f>IF(K6737="","",ROUND(E6737-K6737,0))</f>
        <v/>
      </c>
      <c r="P6737">
        <f>IF(O6737="","",IF(O6737&gt;=1,O6737,0))</f>
        <v/>
      </c>
      <c r="Q6737" s="27">
        <f>IF(E6737="","",MAX(0,E6737-22))</f>
        <v/>
      </c>
      <c r="R6737" s="27">
        <f>IF(H6737=1,E6737,"")</f>
        <v/>
      </c>
      <c r="S6737" s="27">
        <f>IF(AND(H6737=1,J6737&lt;&gt;""),E6737-J6737,"")</f>
        <v/>
      </c>
      <c r="T6737">
        <f>IF(G6737="","",MONTH(G6737))</f>
        <v/>
      </c>
    </row>
    <row r="6738">
      <c r="A6738" s="24" t="n">
        <v>2020</v>
      </c>
      <c r="B6738" s="24" t="n">
        <v>10</v>
      </c>
      <c r="C6738" s="24" t="n">
        <v>7</v>
      </c>
      <c r="D6738" s="24" t="n">
        <v>17</v>
      </c>
      <c r="E6738" s="24" t="n">
        <v>16.08</v>
      </c>
      <c r="F6738" s="25">
        <f>IF($E6738="","",DATE(IF($A6738="",nominal_year,$A6738),$B6738,$C6738)+($D6738-IF(LEFT(hour_conv,1)="1",1,0))/24)</f>
        <v/>
      </c>
      <c r="G6738" s="26">
        <f>IF(F6738="","",INT(F6738))</f>
        <v/>
      </c>
      <c r="H6738">
        <f>IF(G6738="","",IF(AND(MONTH(G6738)*100+DAY(G6738)&gt;=season_lo,MONTH(G6738)*100+DAY(G6738)&lt;=season_hi),1,0))</f>
        <v/>
      </c>
      <c r="I6738">
        <f>IF(G6738="","",G6738-first_day+1)</f>
        <v/>
      </c>
      <c r="J6738" s="27">
        <f>IF(I6738="","",INDEX(Daily!$J$2:$J$421,I6738))</f>
        <v/>
      </c>
      <c r="K6738" s="27">
        <f>IF(J6738="","",J6738+cat_offset)</f>
        <v/>
      </c>
      <c r="L6738" s="27">
        <f>IF(J6738="","",MAX(0,E6738-J6738)^2)</f>
        <v/>
      </c>
      <c r="M6738" s="27">
        <f>IF(J6738="","",MAX(0,E6738-(J6738+twcdh_off))^2)</f>
        <v/>
      </c>
      <c r="N6738" s="27">
        <f>IF(E6738="","",MAX(0,E6738-swcdh_thr)^2)</f>
        <v/>
      </c>
      <c r="O6738">
        <f>IF(K6738="","",ROUND(E6738-K6738,0))</f>
        <v/>
      </c>
      <c r="P6738">
        <f>IF(O6738="","",IF(O6738&gt;=1,O6738,0))</f>
        <v/>
      </c>
      <c r="Q6738" s="27">
        <f>IF(E6738="","",MAX(0,E6738-22))</f>
        <v/>
      </c>
      <c r="R6738" s="27">
        <f>IF(H6738=1,E6738,"")</f>
        <v/>
      </c>
      <c r="S6738" s="27">
        <f>IF(AND(H6738=1,J6738&lt;&gt;""),E6738-J6738,"")</f>
        <v/>
      </c>
      <c r="T6738">
        <f>IF(G6738="","",MONTH(G6738))</f>
        <v/>
      </c>
    </row>
    <row r="6739">
      <c r="A6739" s="24" t="n">
        <v>2020</v>
      </c>
      <c r="B6739" s="24" t="n">
        <v>10</v>
      </c>
      <c r="C6739" s="24" t="n">
        <v>7</v>
      </c>
      <c r="D6739" s="24" t="n">
        <v>18</v>
      </c>
      <c r="E6739" s="24" t="n">
        <v>16.87</v>
      </c>
      <c r="F6739" s="25">
        <f>IF($E6739="","",DATE(IF($A6739="",nominal_year,$A6739),$B6739,$C6739)+($D6739-IF(LEFT(hour_conv,1)="1",1,0))/24)</f>
        <v/>
      </c>
      <c r="G6739" s="26">
        <f>IF(F6739="","",INT(F6739))</f>
        <v/>
      </c>
      <c r="H6739">
        <f>IF(G6739="","",IF(AND(MONTH(G6739)*100+DAY(G6739)&gt;=season_lo,MONTH(G6739)*100+DAY(G6739)&lt;=season_hi),1,0))</f>
        <v/>
      </c>
      <c r="I6739">
        <f>IF(G6739="","",G6739-first_day+1)</f>
        <v/>
      </c>
      <c r="J6739" s="27">
        <f>IF(I6739="","",INDEX(Daily!$J$2:$J$421,I6739))</f>
        <v/>
      </c>
      <c r="K6739" s="27">
        <f>IF(J6739="","",J6739+cat_offset)</f>
        <v/>
      </c>
      <c r="L6739" s="27">
        <f>IF(J6739="","",MAX(0,E6739-J6739)^2)</f>
        <v/>
      </c>
      <c r="M6739" s="27">
        <f>IF(J6739="","",MAX(0,E6739-(J6739+twcdh_off))^2)</f>
        <v/>
      </c>
      <c r="N6739" s="27">
        <f>IF(E6739="","",MAX(0,E6739-swcdh_thr)^2)</f>
        <v/>
      </c>
      <c r="O6739">
        <f>IF(K6739="","",ROUND(E6739-K6739,0))</f>
        <v/>
      </c>
      <c r="P6739">
        <f>IF(O6739="","",IF(O6739&gt;=1,O6739,0))</f>
        <v/>
      </c>
      <c r="Q6739" s="27">
        <f>IF(E6739="","",MAX(0,E6739-22))</f>
        <v/>
      </c>
      <c r="R6739" s="27">
        <f>IF(H6739=1,E6739,"")</f>
        <v/>
      </c>
      <c r="S6739" s="27">
        <f>IF(AND(H6739=1,J6739&lt;&gt;""),E6739-J6739,"")</f>
        <v/>
      </c>
      <c r="T6739">
        <f>IF(G6739="","",MONTH(G6739))</f>
        <v/>
      </c>
    </row>
    <row r="6740">
      <c r="A6740" s="24" t="n">
        <v>2020</v>
      </c>
      <c r="B6740" s="24" t="n">
        <v>10</v>
      </c>
      <c r="C6740" s="24" t="n">
        <v>7</v>
      </c>
      <c r="D6740" s="24" t="n">
        <v>19</v>
      </c>
      <c r="E6740" s="24" t="n">
        <v>15.77</v>
      </c>
      <c r="F6740" s="25">
        <f>IF($E6740="","",DATE(IF($A6740="",nominal_year,$A6740),$B6740,$C6740)+($D6740-IF(LEFT(hour_conv,1)="1",1,0))/24)</f>
        <v/>
      </c>
      <c r="G6740" s="26">
        <f>IF(F6740="","",INT(F6740))</f>
        <v/>
      </c>
      <c r="H6740">
        <f>IF(G6740="","",IF(AND(MONTH(G6740)*100+DAY(G6740)&gt;=season_lo,MONTH(G6740)*100+DAY(G6740)&lt;=season_hi),1,0))</f>
        <v/>
      </c>
      <c r="I6740">
        <f>IF(G6740="","",G6740-first_day+1)</f>
        <v/>
      </c>
      <c r="J6740" s="27">
        <f>IF(I6740="","",INDEX(Daily!$J$2:$J$421,I6740))</f>
        <v/>
      </c>
      <c r="K6740" s="27">
        <f>IF(J6740="","",J6740+cat_offset)</f>
        <v/>
      </c>
      <c r="L6740" s="27">
        <f>IF(J6740="","",MAX(0,E6740-J6740)^2)</f>
        <v/>
      </c>
      <c r="M6740" s="27">
        <f>IF(J6740="","",MAX(0,E6740-(J6740+twcdh_off))^2)</f>
        <v/>
      </c>
      <c r="N6740" s="27">
        <f>IF(E6740="","",MAX(0,E6740-swcdh_thr)^2)</f>
        <v/>
      </c>
      <c r="O6740">
        <f>IF(K6740="","",ROUND(E6740-K6740,0))</f>
        <v/>
      </c>
      <c r="P6740">
        <f>IF(O6740="","",IF(O6740&gt;=1,O6740,0))</f>
        <v/>
      </c>
      <c r="Q6740" s="27">
        <f>IF(E6740="","",MAX(0,E6740-22))</f>
        <v/>
      </c>
      <c r="R6740" s="27">
        <f>IF(H6740=1,E6740,"")</f>
        <v/>
      </c>
      <c r="S6740" s="27">
        <f>IF(AND(H6740=1,J6740&lt;&gt;""),E6740-J6740,"")</f>
        <v/>
      </c>
      <c r="T6740">
        <f>IF(G6740="","",MONTH(G6740))</f>
        <v/>
      </c>
    </row>
    <row r="6741">
      <c r="A6741" s="24" t="n">
        <v>2020</v>
      </c>
      <c r="B6741" s="24" t="n">
        <v>10</v>
      </c>
      <c r="C6741" s="24" t="n">
        <v>7</v>
      </c>
      <c r="D6741" s="24" t="n">
        <v>20</v>
      </c>
      <c r="E6741" s="24" t="n">
        <v>15.56</v>
      </c>
      <c r="F6741" s="25">
        <f>IF($E6741="","",DATE(IF($A6741="",nominal_year,$A6741),$B6741,$C6741)+($D6741-IF(LEFT(hour_conv,1)="1",1,0))/24)</f>
        <v/>
      </c>
      <c r="G6741" s="26">
        <f>IF(F6741="","",INT(F6741))</f>
        <v/>
      </c>
      <c r="H6741">
        <f>IF(G6741="","",IF(AND(MONTH(G6741)*100+DAY(G6741)&gt;=season_lo,MONTH(G6741)*100+DAY(G6741)&lt;=season_hi),1,0))</f>
        <v/>
      </c>
      <c r="I6741">
        <f>IF(G6741="","",G6741-first_day+1)</f>
        <v/>
      </c>
      <c r="J6741" s="27">
        <f>IF(I6741="","",INDEX(Daily!$J$2:$J$421,I6741))</f>
        <v/>
      </c>
      <c r="K6741" s="27">
        <f>IF(J6741="","",J6741+cat_offset)</f>
        <v/>
      </c>
      <c r="L6741" s="27">
        <f>IF(J6741="","",MAX(0,E6741-J6741)^2)</f>
        <v/>
      </c>
      <c r="M6741" s="27">
        <f>IF(J6741="","",MAX(0,E6741-(J6741+twcdh_off))^2)</f>
        <v/>
      </c>
      <c r="N6741" s="27">
        <f>IF(E6741="","",MAX(0,E6741-swcdh_thr)^2)</f>
        <v/>
      </c>
      <c r="O6741">
        <f>IF(K6741="","",ROUND(E6741-K6741,0))</f>
        <v/>
      </c>
      <c r="P6741">
        <f>IF(O6741="","",IF(O6741&gt;=1,O6741,0))</f>
        <v/>
      </c>
      <c r="Q6741" s="27">
        <f>IF(E6741="","",MAX(0,E6741-22))</f>
        <v/>
      </c>
      <c r="R6741" s="27">
        <f>IF(H6741=1,E6741,"")</f>
        <v/>
      </c>
      <c r="S6741" s="27">
        <f>IF(AND(H6741=1,J6741&lt;&gt;""),E6741-J6741,"")</f>
        <v/>
      </c>
      <c r="T6741">
        <f>IF(G6741="","",MONTH(G6741))</f>
        <v/>
      </c>
    </row>
    <row r="6742">
      <c r="A6742" s="24" t="n">
        <v>2020</v>
      </c>
      <c r="B6742" s="24" t="n">
        <v>10</v>
      </c>
      <c r="C6742" s="24" t="n">
        <v>7</v>
      </c>
      <c r="D6742" s="24" t="n">
        <v>21</v>
      </c>
      <c r="E6742" s="24" t="n">
        <v>14.3</v>
      </c>
      <c r="F6742" s="25">
        <f>IF($E6742="","",DATE(IF($A6742="",nominal_year,$A6742),$B6742,$C6742)+($D6742-IF(LEFT(hour_conv,1)="1",1,0))/24)</f>
        <v/>
      </c>
      <c r="G6742" s="26">
        <f>IF(F6742="","",INT(F6742))</f>
        <v/>
      </c>
      <c r="H6742">
        <f>IF(G6742="","",IF(AND(MONTH(G6742)*100+DAY(G6742)&gt;=season_lo,MONTH(G6742)*100+DAY(G6742)&lt;=season_hi),1,0))</f>
        <v/>
      </c>
      <c r="I6742">
        <f>IF(G6742="","",G6742-first_day+1)</f>
        <v/>
      </c>
      <c r="J6742" s="27">
        <f>IF(I6742="","",INDEX(Daily!$J$2:$J$421,I6742))</f>
        <v/>
      </c>
      <c r="K6742" s="27">
        <f>IF(J6742="","",J6742+cat_offset)</f>
        <v/>
      </c>
      <c r="L6742" s="27">
        <f>IF(J6742="","",MAX(0,E6742-J6742)^2)</f>
        <v/>
      </c>
      <c r="M6742" s="27">
        <f>IF(J6742="","",MAX(0,E6742-(J6742+twcdh_off))^2)</f>
        <v/>
      </c>
      <c r="N6742" s="27">
        <f>IF(E6742="","",MAX(0,E6742-swcdh_thr)^2)</f>
        <v/>
      </c>
      <c r="O6742">
        <f>IF(K6742="","",ROUND(E6742-K6742,0))</f>
        <v/>
      </c>
      <c r="P6742">
        <f>IF(O6742="","",IF(O6742&gt;=1,O6742,0))</f>
        <v/>
      </c>
      <c r="Q6742" s="27">
        <f>IF(E6742="","",MAX(0,E6742-22))</f>
        <v/>
      </c>
      <c r="R6742" s="27">
        <f>IF(H6742=1,E6742,"")</f>
        <v/>
      </c>
      <c r="S6742" s="27">
        <f>IF(AND(H6742=1,J6742&lt;&gt;""),E6742-J6742,"")</f>
        <v/>
      </c>
      <c r="T6742">
        <f>IF(G6742="","",MONTH(G6742))</f>
        <v/>
      </c>
    </row>
    <row r="6743">
      <c r="A6743" s="24" t="n">
        <v>2020</v>
      </c>
      <c r="B6743" s="24" t="n">
        <v>10</v>
      </c>
      <c r="C6743" s="24" t="n">
        <v>7</v>
      </c>
      <c r="D6743" s="24" t="n">
        <v>22</v>
      </c>
      <c r="E6743" s="24" t="n">
        <v>13.7</v>
      </c>
      <c r="F6743" s="25">
        <f>IF($E6743="","",DATE(IF($A6743="",nominal_year,$A6743),$B6743,$C6743)+($D6743-IF(LEFT(hour_conv,1)="1",1,0))/24)</f>
        <v/>
      </c>
      <c r="G6743" s="26">
        <f>IF(F6743="","",INT(F6743))</f>
        <v/>
      </c>
      <c r="H6743">
        <f>IF(G6743="","",IF(AND(MONTH(G6743)*100+DAY(G6743)&gt;=season_lo,MONTH(G6743)*100+DAY(G6743)&lt;=season_hi),1,0))</f>
        <v/>
      </c>
      <c r="I6743">
        <f>IF(G6743="","",G6743-first_day+1)</f>
        <v/>
      </c>
      <c r="J6743" s="27">
        <f>IF(I6743="","",INDEX(Daily!$J$2:$J$421,I6743))</f>
        <v/>
      </c>
      <c r="K6743" s="27">
        <f>IF(J6743="","",J6743+cat_offset)</f>
        <v/>
      </c>
      <c r="L6743" s="27">
        <f>IF(J6743="","",MAX(0,E6743-J6743)^2)</f>
        <v/>
      </c>
      <c r="M6743" s="27">
        <f>IF(J6743="","",MAX(0,E6743-(J6743+twcdh_off))^2)</f>
        <v/>
      </c>
      <c r="N6743" s="27">
        <f>IF(E6743="","",MAX(0,E6743-swcdh_thr)^2)</f>
        <v/>
      </c>
      <c r="O6743">
        <f>IF(K6743="","",ROUND(E6743-K6743,0))</f>
        <v/>
      </c>
      <c r="P6743">
        <f>IF(O6743="","",IF(O6743&gt;=1,O6743,0))</f>
        <v/>
      </c>
      <c r="Q6743" s="27">
        <f>IF(E6743="","",MAX(0,E6743-22))</f>
        <v/>
      </c>
      <c r="R6743" s="27">
        <f>IF(H6743=1,E6743,"")</f>
        <v/>
      </c>
      <c r="S6743" s="27">
        <f>IF(AND(H6743=1,J6743&lt;&gt;""),E6743-J6743,"")</f>
        <v/>
      </c>
      <c r="T6743">
        <f>IF(G6743="","",MONTH(G6743))</f>
        <v/>
      </c>
    </row>
    <row r="6744">
      <c r="A6744" s="24" t="n">
        <v>2020</v>
      </c>
      <c r="B6744" s="24" t="n">
        <v>10</v>
      </c>
      <c r="C6744" s="24" t="n">
        <v>7</v>
      </c>
      <c r="D6744" s="24" t="n">
        <v>23</v>
      </c>
      <c r="E6744" s="24" t="n">
        <v>13.05</v>
      </c>
      <c r="F6744" s="25">
        <f>IF($E6744="","",DATE(IF($A6744="",nominal_year,$A6744),$B6744,$C6744)+($D6744-IF(LEFT(hour_conv,1)="1",1,0))/24)</f>
        <v/>
      </c>
      <c r="G6744" s="26">
        <f>IF(F6744="","",INT(F6744))</f>
        <v/>
      </c>
      <c r="H6744">
        <f>IF(G6744="","",IF(AND(MONTH(G6744)*100+DAY(G6744)&gt;=season_lo,MONTH(G6744)*100+DAY(G6744)&lt;=season_hi),1,0))</f>
        <v/>
      </c>
      <c r="I6744">
        <f>IF(G6744="","",G6744-first_day+1)</f>
        <v/>
      </c>
      <c r="J6744" s="27">
        <f>IF(I6744="","",INDEX(Daily!$J$2:$J$421,I6744))</f>
        <v/>
      </c>
      <c r="K6744" s="27">
        <f>IF(J6744="","",J6744+cat_offset)</f>
        <v/>
      </c>
      <c r="L6744" s="27">
        <f>IF(J6744="","",MAX(0,E6744-J6744)^2)</f>
        <v/>
      </c>
      <c r="M6744" s="27">
        <f>IF(J6744="","",MAX(0,E6744-(J6744+twcdh_off))^2)</f>
        <v/>
      </c>
      <c r="N6744" s="27">
        <f>IF(E6744="","",MAX(0,E6744-swcdh_thr)^2)</f>
        <v/>
      </c>
      <c r="O6744">
        <f>IF(K6744="","",ROUND(E6744-K6744,0))</f>
        <v/>
      </c>
      <c r="P6744">
        <f>IF(O6744="","",IF(O6744&gt;=1,O6744,0))</f>
        <v/>
      </c>
      <c r="Q6744" s="27">
        <f>IF(E6744="","",MAX(0,E6744-22))</f>
        <v/>
      </c>
      <c r="R6744" s="27">
        <f>IF(H6744=1,E6744,"")</f>
        <v/>
      </c>
      <c r="S6744" s="27">
        <f>IF(AND(H6744=1,J6744&lt;&gt;""),E6744-J6744,"")</f>
        <v/>
      </c>
      <c r="T6744">
        <f>IF(G6744="","",MONTH(G6744))</f>
        <v/>
      </c>
    </row>
    <row r="6745">
      <c r="A6745" s="24" t="n">
        <v>2020</v>
      </c>
      <c r="B6745" s="24" t="n">
        <v>10</v>
      </c>
      <c r="C6745" s="24" t="n">
        <v>7</v>
      </c>
      <c r="D6745" s="24" t="n">
        <v>24</v>
      </c>
      <c r="E6745" s="24" t="n">
        <v>11.4</v>
      </c>
      <c r="F6745" s="25">
        <f>IF($E6745="","",DATE(IF($A6745="",nominal_year,$A6745),$B6745,$C6745)+($D6745-IF(LEFT(hour_conv,1)="1",1,0))/24)</f>
        <v/>
      </c>
      <c r="G6745" s="26">
        <f>IF(F6745="","",INT(F6745))</f>
        <v/>
      </c>
      <c r="H6745">
        <f>IF(G6745="","",IF(AND(MONTH(G6745)*100+DAY(G6745)&gt;=season_lo,MONTH(G6745)*100+DAY(G6745)&lt;=season_hi),1,0))</f>
        <v/>
      </c>
      <c r="I6745">
        <f>IF(G6745="","",G6745-first_day+1)</f>
        <v/>
      </c>
      <c r="J6745" s="27">
        <f>IF(I6745="","",INDEX(Daily!$J$2:$J$421,I6745))</f>
        <v/>
      </c>
      <c r="K6745" s="27">
        <f>IF(J6745="","",J6745+cat_offset)</f>
        <v/>
      </c>
      <c r="L6745" s="27">
        <f>IF(J6745="","",MAX(0,E6745-J6745)^2)</f>
        <v/>
      </c>
      <c r="M6745" s="27">
        <f>IF(J6745="","",MAX(0,E6745-(J6745+twcdh_off))^2)</f>
        <v/>
      </c>
      <c r="N6745" s="27">
        <f>IF(E6745="","",MAX(0,E6745-swcdh_thr)^2)</f>
        <v/>
      </c>
      <c r="O6745">
        <f>IF(K6745="","",ROUND(E6745-K6745,0))</f>
        <v/>
      </c>
      <c r="P6745">
        <f>IF(O6745="","",IF(O6745&gt;=1,O6745,0))</f>
        <v/>
      </c>
      <c r="Q6745" s="27">
        <f>IF(E6745="","",MAX(0,E6745-22))</f>
        <v/>
      </c>
      <c r="R6745" s="27">
        <f>IF(H6745=1,E6745,"")</f>
        <v/>
      </c>
      <c r="S6745" s="27">
        <f>IF(AND(H6745=1,J6745&lt;&gt;""),E6745-J6745,"")</f>
        <v/>
      </c>
      <c r="T6745">
        <f>IF(G6745="","",MONTH(G6745))</f>
        <v/>
      </c>
    </row>
    <row r="6746">
      <c r="A6746" s="24" t="n">
        <v>2020</v>
      </c>
      <c r="B6746" s="24" t="n">
        <v>10</v>
      </c>
      <c r="C6746" s="24" t="n">
        <v>8</v>
      </c>
      <c r="D6746" s="24" t="n">
        <v>1</v>
      </c>
      <c r="E6746" s="24" t="n">
        <v>10.64</v>
      </c>
      <c r="F6746" s="25">
        <f>IF($E6746="","",DATE(IF($A6746="",nominal_year,$A6746),$B6746,$C6746)+($D6746-IF(LEFT(hour_conv,1)="1",1,0))/24)</f>
        <v/>
      </c>
      <c r="G6746" s="26">
        <f>IF(F6746="","",INT(F6746))</f>
        <v/>
      </c>
      <c r="H6746">
        <f>IF(G6746="","",IF(AND(MONTH(G6746)*100+DAY(G6746)&gt;=season_lo,MONTH(G6746)*100+DAY(G6746)&lt;=season_hi),1,0))</f>
        <v/>
      </c>
      <c r="I6746">
        <f>IF(G6746="","",G6746-first_day+1)</f>
        <v/>
      </c>
      <c r="J6746" s="27">
        <f>IF(I6746="","",INDEX(Daily!$J$2:$J$421,I6746))</f>
        <v/>
      </c>
      <c r="K6746" s="27">
        <f>IF(J6746="","",J6746+cat_offset)</f>
        <v/>
      </c>
      <c r="L6746" s="27">
        <f>IF(J6746="","",MAX(0,E6746-J6746)^2)</f>
        <v/>
      </c>
      <c r="M6746" s="27">
        <f>IF(J6746="","",MAX(0,E6746-(J6746+twcdh_off))^2)</f>
        <v/>
      </c>
      <c r="N6746" s="27">
        <f>IF(E6746="","",MAX(0,E6746-swcdh_thr)^2)</f>
        <v/>
      </c>
      <c r="O6746">
        <f>IF(K6746="","",ROUND(E6746-K6746,0))</f>
        <v/>
      </c>
      <c r="P6746">
        <f>IF(O6746="","",IF(O6746&gt;=1,O6746,0))</f>
        <v/>
      </c>
      <c r="Q6746" s="27">
        <f>IF(E6746="","",MAX(0,E6746-22))</f>
        <v/>
      </c>
      <c r="R6746" s="27">
        <f>IF(H6746=1,E6746,"")</f>
        <v/>
      </c>
      <c r="S6746" s="27">
        <f>IF(AND(H6746=1,J6746&lt;&gt;""),E6746-J6746,"")</f>
        <v/>
      </c>
      <c r="T6746">
        <f>IF(G6746="","",MONTH(G6746))</f>
        <v/>
      </c>
    </row>
    <row r="6747">
      <c r="A6747" s="24" t="n">
        <v>2020</v>
      </c>
      <c r="B6747" s="24" t="n">
        <v>10</v>
      </c>
      <c r="C6747" s="24" t="n">
        <v>8</v>
      </c>
      <c r="D6747" s="24" t="n">
        <v>2</v>
      </c>
      <c r="E6747" s="24" t="n">
        <v>9.99</v>
      </c>
      <c r="F6747" s="25">
        <f>IF($E6747="","",DATE(IF($A6747="",nominal_year,$A6747),$B6747,$C6747)+($D6747-IF(LEFT(hour_conv,1)="1",1,0))/24)</f>
        <v/>
      </c>
      <c r="G6747" s="26">
        <f>IF(F6747="","",INT(F6747))</f>
        <v/>
      </c>
      <c r="H6747">
        <f>IF(G6747="","",IF(AND(MONTH(G6747)*100+DAY(G6747)&gt;=season_lo,MONTH(G6747)*100+DAY(G6747)&lt;=season_hi),1,0))</f>
        <v/>
      </c>
      <c r="I6747">
        <f>IF(G6747="","",G6747-first_day+1)</f>
        <v/>
      </c>
      <c r="J6747" s="27">
        <f>IF(I6747="","",INDEX(Daily!$J$2:$J$421,I6747))</f>
        <v/>
      </c>
      <c r="K6747" s="27">
        <f>IF(J6747="","",J6747+cat_offset)</f>
        <v/>
      </c>
      <c r="L6747" s="27">
        <f>IF(J6747="","",MAX(0,E6747-J6747)^2)</f>
        <v/>
      </c>
      <c r="M6747" s="27">
        <f>IF(J6747="","",MAX(0,E6747-(J6747+twcdh_off))^2)</f>
        <v/>
      </c>
      <c r="N6747" s="27">
        <f>IF(E6747="","",MAX(0,E6747-swcdh_thr)^2)</f>
        <v/>
      </c>
      <c r="O6747">
        <f>IF(K6747="","",ROUND(E6747-K6747,0))</f>
        <v/>
      </c>
      <c r="P6747">
        <f>IF(O6747="","",IF(O6747&gt;=1,O6747,0))</f>
        <v/>
      </c>
      <c r="Q6747" s="27">
        <f>IF(E6747="","",MAX(0,E6747-22))</f>
        <v/>
      </c>
      <c r="R6747" s="27">
        <f>IF(H6747=1,E6747,"")</f>
        <v/>
      </c>
      <c r="S6747" s="27">
        <f>IF(AND(H6747=1,J6747&lt;&gt;""),E6747-J6747,"")</f>
        <v/>
      </c>
      <c r="T6747">
        <f>IF(G6747="","",MONTH(G6747))</f>
        <v/>
      </c>
    </row>
    <row r="6748">
      <c r="A6748" s="24" t="n">
        <v>2020</v>
      </c>
      <c r="B6748" s="24" t="n">
        <v>10</v>
      </c>
      <c r="C6748" s="24" t="n">
        <v>8</v>
      </c>
      <c r="D6748" s="24" t="n">
        <v>3</v>
      </c>
      <c r="E6748" s="24" t="n">
        <v>9.789999999999999</v>
      </c>
      <c r="F6748" s="25">
        <f>IF($E6748="","",DATE(IF($A6748="",nominal_year,$A6748),$B6748,$C6748)+($D6748-IF(LEFT(hour_conv,1)="1",1,0))/24)</f>
        <v/>
      </c>
      <c r="G6748" s="26">
        <f>IF(F6748="","",INT(F6748))</f>
        <v/>
      </c>
      <c r="H6748">
        <f>IF(G6748="","",IF(AND(MONTH(G6748)*100+DAY(G6748)&gt;=season_lo,MONTH(G6748)*100+DAY(G6748)&lt;=season_hi),1,0))</f>
        <v/>
      </c>
      <c r="I6748">
        <f>IF(G6748="","",G6748-first_day+1)</f>
        <v/>
      </c>
      <c r="J6748" s="27">
        <f>IF(I6748="","",INDEX(Daily!$J$2:$J$421,I6748))</f>
        <v/>
      </c>
      <c r="K6748" s="27">
        <f>IF(J6748="","",J6748+cat_offset)</f>
        <v/>
      </c>
      <c r="L6748" s="27">
        <f>IF(J6748="","",MAX(0,E6748-J6748)^2)</f>
        <v/>
      </c>
      <c r="M6748" s="27">
        <f>IF(J6748="","",MAX(0,E6748-(J6748+twcdh_off))^2)</f>
        <v/>
      </c>
      <c r="N6748" s="27">
        <f>IF(E6748="","",MAX(0,E6748-swcdh_thr)^2)</f>
        <v/>
      </c>
      <c r="O6748">
        <f>IF(K6748="","",ROUND(E6748-K6748,0))</f>
        <v/>
      </c>
      <c r="P6748">
        <f>IF(O6748="","",IF(O6748&gt;=1,O6748,0))</f>
        <v/>
      </c>
      <c r="Q6748" s="27">
        <f>IF(E6748="","",MAX(0,E6748-22))</f>
        <v/>
      </c>
      <c r="R6748" s="27">
        <f>IF(H6748=1,E6748,"")</f>
        <v/>
      </c>
      <c r="S6748" s="27">
        <f>IF(AND(H6748=1,J6748&lt;&gt;""),E6748-J6748,"")</f>
        <v/>
      </c>
      <c r="T6748">
        <f>IF(G6748="","",MONTH(G6748))</f>
        <v/>
      </c>
    </row>
    <row r="6749">
      <c r="A6749" s="24" t="n">
        <v>2020</v>
      </c>
      <c r="B6749" s="24" t="n">
        <v>10</v>
      </c>
      <c r="C6749" s="24" t="n">
        <v>8</v>
      </c>
      <c r="D6749" s="24" t="n">
        <v>4</v>
      </c>
      <c r="E6749" s="24" t="n">
        <v>8.94</v>
      </c>
      <c r="F6749" s="25">
        <f>IF($E6749="","",DATE(IF($A6749="",nominal_year,$A6749),$B6749,$C6749)+($D6749-IF(LEFT(hour_conv,1)="1",1,0))/24)</f>
        <v/>
      </c>
      <c r="G6749" s="26">
        <f>IF(F6749="","",INT(F6749))</f>
        <v/>
      </c>
      <c r="H6749">
        <f>IF(G6749="","",IF(AND(MONTH(G6749)*100+DAY(G6749)&gt;=season_lo,MONTH(G6749)*100+DAY(G6749)&lt;=season_hi),1,0))</f>
        <v/>
      </c>
      <c r="I6749">
        <f>IF(G6749="","",G6749-first_day+1)</f>
        <v/>
      </c>
      <c r="J6749" s="27">
        <f>IF(I6749="","",INDEX(Daily!$J$2:$J$421,I6749))</f>
        <v/>
      </c>
      <c r="K6749" s="27">
        <f>IF(J6749="","",J6749+cat_offset)</f>
        <v/>
      </c>
      <c r="L6749" s="27">
        <f>IF(J6749="","",MAX(0,E6749-J6749)^2)</f>
        <v/>
      </c>
      <c r="M6749" s="27">
        <f>IF(J6749="","",MAX(0,E6749-(J6749+twcdh_off))^2)</f>
        <v/>
      </c>
      <c r="N6749" s="27">
        <f>IF(E6749="","",MAX(0,E6749-swcdh_thr)^2)</f>
        <v/>
      </c>
      <c r="O6749">
        <f>IF(K6749="","",ROUND(E6749-K6749,0))</f>
        <v/>
      </c>
      <c r="P6749">
        <f>IF(O6749="","",IF(O6749&gt;=1,O6749,0))</f>
        <v/>
      </c>
      <c r="Q6749" s="27">
        <f>IF(E6749="","",MAX(0,E6749-22))</f>
        <v/>
      </c>
      <c r="R6749" s="27">
        <f>IF(H6749=1,E6749,"")</f>
        <v/>
      </c>
      <c r="S6749" s="27">
        <f>IF(AND(H6749=1,J6749&lt;&gt;""),E6749-J6749,"")</f>
        <v/>
      </c>
      <c r="T6749">
        <f>IF(G6749="","",MONTH(G6749))</f>
        <v/>
      </c>
    </row>
    <row r="6750">
      <c r="A6750" s="24" t="n">
        <v>2020</v>
      </c>
      <c r="B6750" s="24" t="n">
        <v>10</v>
      </c>
      <c r="C6750" s="24" t="n">
        <v>8</v>
      </c>
      <c r="D6750" s="24" t="n">
        <v>5</v>
      </c>
      <c r="E6750" s="24" t="n">
        <v>9.630000000000001</v>
      </c>
      <c r="F6750" s="25">
        <f>IF($E6750="","",DATE(IF($A6750="",nominal_year,$A6750),$B6750,$C6750)+($D6750-IF(LEFT(hour_conv,1)="1",1,0))/24)</f>
        <v/>
      </c>
      <c r="G6750" s="26">
        <f>IF(F6750="","",INT(F6750))</f>
        <v/>
      </c>
      <c r="H6750">
        <f>IF(G6750="","",IF(AND(MONTH(G6750)*100+DAY(G6750)&gt;=season_lo,MONTH(G6750)*100+DAY(G6750)&lt;=season_hi),1,0))</f>
        <v/>
      </c>
      <c r="I6750">
        <f>IF(G6750="","",G6750-first_day+1)</f>
        <v/>
      </c>
      <c r="J6750" s="27">
        <f>IF(I6750="","",INDEX(Daily!$J$2:$J$421,I6750))</f>
        <v/>
      </c>
      <c r="K6750" s="27">
        <f>IF(J6750="","",J6750+cat_offset)</f>
        <v/>
      </c>
      <c r="L6750" s="27">
        <f>IF(J6750="","",MAX(0,E6750-J6750)^2)</f>
        <v/>
      </c>
      <c r="M6750" s="27">
        <f>IF(J6750="","",MAX(0,E6750-(J6750+twcdh_off))^2)</f>
        <v/>
      </c>
      <c r="N6750" s="27">
        <f>IF(E6750="","",MAX(0,E6750-swcdh_thr)^2)</f>
        <v/>
      </c>
      <c r="O6750">
        <f>IF(K6750="","",ROUND(E6750-K6750,0))</f>
        <v/>
      </c>
      <c r="P6750">
        <f>IF(O6750="","",IF(O6750&gt;=1,O6750,0))</f>
        <v/>
      </c>
      <c r="Q6750" s="27">
        <f>IF(E6750="","",MAX(0,E6750-22))</f>
        <v/>
      </c>
      <c r="R6750" s="27">
        <f>IF(H6750=1,E6750,"")</f>
        <v/>
      </c>
      <c r="S6750" s="27">
        <f>IF(AND(H6750=1,J6750&lt;&gt;""),E6750-J6750,"")</f>
        <v/>
      </c>
      <c r="T6750">
        <f>IF(G6750="","",MONTH(G6750))</f>
        <v/>
      </c>
    </row>
    <row r="6751">
      <c r="A6751" s="24" t="n">
        <v>2020</v>
      </c>
      <c r="B6751" s="24" t="n">
        <v>10</v>
      </c>
      <c r="C6751" s="24" t="n">
        <v>8</v>
      </c>
      <c r="D6751" s="24" t="n">
        <v>6</v>
      </c>
      <c r="E6751" s="24" t="n">
        <v>9.94</v>
      </c>
      <c r="F6751" s="25">
        <f>IF($E6751="","",DATE(IF($A6751="",nominal_year,$A6751),$B6751,$C6751)+($D6751-IF(LEFT(hour_conv,1)="1",1,0))/24)</f>
        <v/>
      </c>
      <c r="G6751" s="26">
        <f>IF(F6751="","",INT(F6751))</f>
        <v/>
      </c>
      <c r="H6751">
        <f>IF(G6751="","",IF(AND(MONTH(G6751)*100+DAY(G6751)&gt;=season_lo,MONTH(G6751)*100+DAY(G6751)&lt;=season_hi),1,0))</f>
        <v/>
      </c>
      <c r="I6751">
        <f>IF(G6751="","",G6751-first_day+1)</f>
        <v/>
      </c>
      <c r="J6751" s="27">
        <f>IF(I6751="","",INDEX(Daily!$J$2:$J$421,I6751))</f>
        <v/>
      </c>
      <c r="K6751" s="27">
        <f>IF(J6751="","",J6751+cat_offset)</f>
        <v/>
      </c>
      <c r="L6751" s="27">
        <f>IF(J6751="","",MAX(0,E6751-J6751)^2)</f>
        <v/>
      </c>
      <c r="M6751" s="27">
        <f>IF(J6751="","",MAX(0,E6751-(J6751+twcdh_off))^2)</f>
        <v/>
      </c>
      <c r="N6751" s="27">
        <f>IF(E6751="","",MAX(0,E6751-swcdh_thr)^2)</f>
        <v/>
      </c>
      <c r="O6751">
        <f>IF(K6751="","",ROUND(E6751-K6751,0))</f>
        <v/>
      </c>
      <c r="P6751">
        <f>IF(O6751="","",IF(O6751&gt;=1,O6751,0))</f>
        <v/>
      </c>
      <c r="Q6751" s="27">
        <f>IF(E6751="","",MAX(0,E6751-22))</f>
        <v/>
      </c>
      <c r="R6751" s="27">
        <f>IF(H6751=1,E6751,"")</f>
        <v/>
      </c>
      <c r="S6751" s="27">
        <f>IF(AND(H6751=1,J6751&lt;&gt;""),E6751-J6751,"")</f>
        <v/>
      </c>
      <c r="T6751">
        <f>IF(G6751="","",MONTH(G6751))</f>
        <v/>
      </c>
    </row>
    <row r="6752">
      <c r="A6752" s="24" t="n">
        <v>2020</v>
      </c>
      <c r="B6752" s="24" t="n">
        <v>10</v>
      </c>
      <c r="C6752" s="24" t="n">
        <v>8</v>
      </c>
      <c r="D6752" s="24" t="n">
        <v>7</v>
      </c>
      <c r="E6752" s="24" t="n">
        <v>10.27</v>
      </c>
      <c r="F6752" s="25">
        <f>IF($E6752="","",DATE(IF($A6752="",nominal_year,$A6752),$B6752,$C6752)+($D6752-IF(LEFT(hour_conv,1)="1",1,0))/24)</f>
        <v/>
      </c>
      <c r="G6752" s="26">
        <f>IF(F6752="","",INT(F6752))</f>
        <v/>
      </c>
      <c r="H6752">
        <f>IF(G6752="","",IF(AND(MONTH(G6752)*100+DAY(G6752)&gt;=season_lo,MONTH(G6752)*100+DAY(G6752)&lt;=season_hi),1,0))</f>
        <v/>
      </c>
      <c r="I6752">
        <f>IF(G6752="","",G6752-first_day+1)</f>
        <v/>
      </c>
      <c r="J6752" s="27">
        <f>IF(I6752="","",INDEX(Daily!$J$2:$J$421,I6752))</f>
        <v/>
      </c>
      <c r="K6752" s="27">
        <f>IF(J6752="","",J6752+cat_offset)</f>
        <v/>
      </c>
      <c r="L6752" s="27">
        <f>IF(J6752="","",MAX(0,E6752-J6752)^2)</f>
        <v/>
      </c>
      <c r="M6752" s="27">
        <f>IF(J6752="","",MAX(0,E6752-(J6752+twcdh_off))^2)</f>
        <v/>
      </c>
      <c r="N6752" s="27">
        <f>IF(E6752="","",MAX(0,E6752-swcdh_thr)^2)</f>
        <v/>
      </c>
      <c r="O6752">
        <f>IF(K6752="","",ROUND(E6752-K6752,0))</f>
        <v/>
      </c>
      <c r="P6752">
        <f>IF(O6752="","",IF(O6752&gt;=1,O6752,0))</f>
        <v/>
      </c>
      <c r="Q6752" s="27">
        <f>IF(E6752="","",MAX(0,E6752-22))</f>
        <v/>
      </c>
      <c r="R6752" s="27">
        <f>IF(H6752=1,E6752,"")</f>
        <v/>
      </c>
      <c r="S6752" s="27">
        <f>IF(AND(H6752=1,J6752&lt;&gt;""),E6752-J6752,"")</f>
        <v/>
      </c>
      <c r="T6752">
        <f>IF(G6752="","",MONTH(G6752))</f>
        <v/>
      </c>
    </row>
    <row r="6753">
      <c r="A6753" s="24" t="n">
        <v>2020</v>
      </c>
      <c r="B6753" s="24" t="n">
        <v>10</v>
      </c>
      <c r="C6753" s="24" t="n">
        <v>8</v>
      </c>
      <c r="D6753" s="24" t="n">
        <v>8</v>
      </c>
      <c r="E6753" s="24" t="n">
        <v>11.22</v>
      </c>
      <c r="F6753" s="25">
        <f>IF($E6753="","",DATE(IF($A6753="",nominal_year,$A6753),$B6753,$C6753)+($D6753-IF(LEFT(hour_conv,1)="1",1,0))/24)</f>
        <v/>
      </c>
      <c r="G6753" s="26">
        <f>IF(F6753="","",INT(F6753))</f>
        <v/>
      </c>
      <c r="H6753">
        <f>IF(G6753="","",IF(AND(MONTH(G6753)*100+DAY(G6753)&gt;=season_lo,MONTH(G6753)*100+DAY(G6753)&lt;=season_hi),1,0))</f>
        <v/>
      </c>
      <c r="I6753">
        <f>IF(G6753="","",G6753-first_day+1)</f>
        <v/>
      </c>
      <c r="J6753" s="27">
        <f>IF(I6753="","",INDEX(Daily!$J$2:$J$421,I6753))</f>
        <v/>
      </c>
      <c r="K6753" s="27">
        <f>IF(J6753="","",J6753+cat_offset)</f>
        <v/>
      </c>
      <c r="L6753" s="27">
        <f>IF(J6753="","",MAX(0,E6753-J6753)^2)</f>
        <v/>
      </c>
      <c r="M6753" s="27">
        <f>IF(J6753="","",MAX(0,E6753-(J6753+twcdh_off))^2)</f>
        <v/>
      </c>
      <c r="N6753" s="27">
        <f>IF(E6753="","",MAX(0,E6753-swcdh_thr)^2)</f>
        <v/>
      </c>
      <c r="O6753">
        <f>IF(K6753="","",ROUND(E6753-K6753,0))</f>
        <v/>
      </c>
      <c r="P6753">
        <f>IF(O6753="","",IF(O6753&gt;=1,O6753,0))</f>
        <v/>
      </c>
      <c r="Q6753" s="27">
        <f>IF(E6753="","",MAX(0,E6753-22))</f>
        <v/>
      </c>
      <c r="R6753" s="27">
        <f>IF(H6753=1,E6753,"")</f>
        <v/>
      </c>
      <c r="S6753" s="27">
        <f>IF(AND(H6753=1,J6753&lt;&gt;""),E6753-J6753,"")</f>
        <v/>
      </c>
      <c r="T6753">
        <f>IF(G6753="","",MONTH(G6753))</f>
        <v/>
      </c>
    </row>
    <row r="6754">
      <c r="A6754" s="24" t="n">
        <v>2020</v>
      </c>
      <c r="B6754" s="24" t="n">
        <v>10</v>
      </c>
      <c r="C6754" s="24" t="n">
        <v>8</v>
      </c>
      <c r="D6754" s="24" t="n">
        <v>9</v>
      </c>
      <c r="E6754" s="24" t="n">
        <v>11.52</v>
      </c>
      <c r="F6754" s="25">
        <f>IF($E6754="","",DATE(IF($A6754="",nominal_year,$A6754),$B6754,$C6754)+($D6754-IF(LEFT(hour_conv,1)="1",1,0))/24)</f>
        <v/>
      </c>
      <c r="G6754" s="26">
        <f>IF(F6754="","",INT(F6754))</f>
        <v/>
      </c>
      <c r="H6754">
        <f>IF(G6754="","",IF(AND(MONTH(G6754)*100+DAY(G6754)&gt;=season_lo,MONTH(G6754)*100+DAY(G6754)&lt;=season_hi),1,0))</f>
        <v/>
      </c>
      <c r="I6754">
        <f>IF(G6754="","",G6754-first_day+1)</f>
        <v/>
      </c>
      <c r="J6754" s="27">
        <f>IF(I6754="","",INDEX(Daily!$J$2:$J$421,I6754))</f>
        <v/>
      </c>
      <c r="K6754" s="27">
        <f>IF(J6754="","",J6754+cat_offset)</f>
        <v/>
      </c>
      <c r="L6754" s="27">
        <f>IF(J6754="","",MAX(0,E6754-J6754)^2)</f>
        <v/>
      </c>
      <c r="M6754" s="27">
        <f>IF(J6754="","",MAX(0,E6754-(J6754+twcdh_off))^2)</f>
        <v/>
      </c>
      <c r="N6754" s="27">
        <f>IF(E6754="","",MAX(0,E6754-swcdh_thr)^2)</f>
        <v/>
      </c>
      <c r="O6754">
        <f>IF(K6754="","",ROUND(E6754-K6754,0))</f>
        <v/>
      </c>
      <c r="P6754">
        <f>IF(O6754="","",IF(O6754&gt;=1,O6754,0))</f>
        <v/>
      </c>
      <c r="Q6754" s="27">
        <f>IF(E6754="","",MAX(0,E6754-22))</f>
        <v/>
      </c>
      <c r="R6754" s="27">
        <f>IF(H6754=1,E6754,"")</f>
        <v/>
      </c>
      <c r="S6754" s="27">
        <f>IF(AND(H6754=1,J6754&lt;&gt;""),E6754-J6754,"")</f>
        <v/>
      </c>
      <c r="T6754">
        <f>IF(G6754="","",MONTH(G6754))</f>
        <v/>
      </c>
    </row>
    <row r="6755">
      <c r="A6755" s="24" t="n">
        <v>2020</v>
      </c>
      <c r="B6755" s="24" t="n">
        <v>10</v>
      </c>
      <c r="C6755" s="24" t="n">
        <v>8</v>
      </c>
      <c r="D6755" s="24" t="n">
        <v>10</v>
      </c>
      <c r="E6755" s="24" t="n">
        <v>13.57</v>
      </c>
      <c r="F6755" s="25">
        <f>IF($E6755="","",DATE(IF($A6755="",nominal_year,$A6755),$B6755,$C6755)+($D6755-IF(LEFT(hour_conv,1)="1",1,0))/24)</f>
        <v/>
      </c>
      <c r="G6755" s="26">
        <f>IF(F6755="","",INT(F6755))</f>
        <v/>
      </c>
      <c r="H6755">
        <f>IF(G6755="","",IF(AND(MONTH(G6755)*100+DAY(G6755)&gt;=season_lo,MONTH(G6755)*100+DAY(G6755)&lt;=season_hi),1,0))</f>
        <v/>
      </c>
      <c r="I6755">
        <f>IF(G6755="","",G6755-first_day+1)</f>
        <v/>
      </c>
      <c r="J6755" s="27">
        <f>IF(I6755="","",INDEX(Daily!$J$2:$J$421,I6755))</f>
        <v/>
      </c>
      <c r="K6755" s="27">
        <f>IF(J6755="","",J6755+cat_offset)</f>
        <v/>
      </c>
      <c r="L6755" s="27">
        <f>IF(J6755="","",MAX(0,E6755-J6755)^2)</f>
        <v/>
      </c>
      <c r="M6755" s="27">
        <f>IF(J6755="","",MAX(0,E6755-(J6755+twcdh_off))^2)</f>
        <v/>
      </c>
      <c r="N6755" s="27">
        <f>IF(E6755="","",MAX(0,E6755-swcdh_thr)^2)</f>
        <v/>
      </c>
      <c r="O6755">
        <f>IF(K6755="","",ROUND(E6755-K6755,0))</f>
        <v/>
      </c>
      <c r="P6755">
        <f>IF(O6755="","",IF(O6755&gt;=1,O6755,0))</f>
        <v/>
      </c>
      <c r="Q6755" s="27">
        <f>IF(E6755="","",MAX(0,E6755-22))</f>
        <v/>
      </c>
      <c r="R6755" s="27">
        <f>IF(H6755=1,E6755,"")</f>
        <v/>
      </c>
      <c r="S6755" s="27">
        <f>IF(AND(H6755=1,J6755&lt;&gt;""),E6755-J6755,"")</f>
        <v/>
      </c>
      <c r="T6755">
        <f>IF(G6755="","",MONTH(G6755))</f>
        <v/>
      </c>
    </row>
    <row r="6756">
      <c r="A6756" s="24" t="n">
        <v>2020</v>
      </c>
      <c r="B6756" s="24" t="n">
        <v>10</v>
      </c>
      <c r="C6756" s="24" t="n">
        <v>8</v>
      </c>
      <c r="D6756" s="24" t="n">
        <v>11</v>
      </c>
      <c r="E6756" s="24" t="n">
        <v>14.09</v>
      </c>
      <c r="F6756" s="25">
        <f>IF($E6756="","",DATE(IF($A6756="",nominal_year,$A6756),$B6756,$C6756)+($D6756-IF(LEFT(hour_conv,1)="1",1,0))/24)</f>
        <v/>
      </c>
      <c r="G6756" s="26">
        <f>IF(F6756="","",INT(F6756))</f>
        <v/>
      </c>
      <c r="H6756">
        <f>IF(G6756="","",IF(AND(MONTH(G6756)*100+DAY(G6756)&gt;=season_lo,MONTH(G6756)*100+DAY(G6756)&lt;=season_hi),1,0))</f>
        <v/>
      </c>
      <c r="I6756">
        <f>IF(G6756="","",G6756-first_day+1)</f>
        <v/>
      </c>
      <c r="J6756" s="27">
        <f>IF(I6756="","",INDEX(Daily!$J$2:$J$421,I6756))</f>
        <v/>
      </c>
      <c r="K6756" s="27">
        <f>IF(J6756="","",J6756+cat_offset)</f>
        <v/>
      </c>
      <c r="L6756" s="27">
        <f>IF(J6756="","",MAX(0,E6756-J6756)^2)</f>
        <v/>
      </c>
      <c r="M6756" s="27">
        <f>IF(J6756="","",MAX(0,E6756-(J6756+twcdh_off))^2)</f>
        <v/>
      </c>
      <c r="N6756" s="27">
        <f>IF(E6756="","",MAX(0,E6756-swcdh_thr)^2)</f>
        <v/>
      </c>
      <c r="O6756">
        <f>IF(K6756="","",ROUND(E6756-K6756,0))</f>
        <v/>
      </c>
      <c r="P6756">
        <f>IF(O6756="","",IF(O6756&gt;=1,O6756,0))</f>
        <v/>
      </c>
      <c r="Q6756" s="27">
        <f>IF(E6756="","",MAX(0,E6756-22))</f>
        <v/>
      </c>
      <c r="R6756" s="27">
        <f>IF(H6756=1,E6756,"")</f>
        <v/>
      </c>
      <c r="S6756" s="27">
        <f>IF(AND(H6756=1,J6756&lt;&gt;""),E6756-J6756,"")</f>
        <v/>
      </c>
      <c r="T6756">
        <f>IF(G6756="","",MONTH(G6756))</f>
        <v/>
      </c>
    </row>
    <row r="6757">
      <c r="A6757" s="24" t="n">
        <v>2020</v>
      </c>
      <c r="B6757" s="24" t="n">
        <v>10</v>
      </c>
      <c r="C6757" s="24" t="n">
        <v>8</v>
      </c>
      <c r="D6757" s="24" t="n">
        <v>12</v>
      </c>
      <c r="E6757" s="24" t="n">
        <v>15.49</v>
      </c>
      <c r="F6757" s="25">
        <f>IF($E6757="","",DATE(IF($A6757="",nominal_year,$A6757),$B6757,$C6757)+($D6757-IF(LEFT(hour_conv,1)="1",1,0))/24)</f>
        <v/>
      </c>
      <c r="G6757" s="26">
        <f>IF(F6757="","",INT(F6757))</f>
        <v/>
      </c>
      <c r="H6757">
        <f>IF(G6757="","",IF(AND(MONTH(G6757)*100+DAY(G6757)&gt;=season_lo,MONTH(G6757)*100+DAY(G6757)&lt;=season_hi),1,0))</f>
        <v/>
      </c>
      <c r="I6757">
        <f>IF(G6757="","",G6757-first_day+1)</f>
        <v/>
      </c>
      <c r="J6757" s="27">
        <f>IF(I6757="","",INDEX(Daily!$J$2:$J$421,I6757))</f>
        <v/>
      </c>
      <c r="K6757" s="27">
        <f>IF(J6757="","",J6757+cat_offset)</f>
        <v/>
      </c>
      <c r="L6757" s="27">
        <f>IF(J6757="","",MAX(0,E6757-J6757)^2)</f>
        <v/>
      </c>
      <c r="M6757" s="27">
        <f>IF(J6757="","",MAX(0,E6757-(J6757+twcdh_off))^2)</f>
        <v/>
      </c>
      <c r="N6757" s="27">
        <f>IF(E6757="","",MAX(0,E6757-swcdh_thr)^2)</f>
        <v/>
      </c>
      <c r="O6757">
        <f>IF(K6757="","",ROUND(E6757-K6757,0))</f>
        <v/>
      </c>
      <c r="P6757">
        <f>IF(O6757="","",IF(O6757&gt;=1,O6757,0))</f>
        <v/>
      </c>
      <c r="Q6757" s="27">
        <f>IF(E6757="","",MAX(0,E6757-22))</f>
        <v/>
      </c>
      <c r="R6757" s="27">
        <f>IF(H6757=1,E6757,"")</f>
        <v/>
      </c>
      <c r="S6757" s="27">
        <f>IF(AND(H6757=1,J6757&lt;&gt;""),E6757-J6757,"")</f>
        <v/>
      </c>
      <c r="T6757">
        <f>IF(G6757="","",MONTH(G6757))</f>
        <v/>
      </c>
    </row>
    <row r="6758">
      <c r="A6758" s="24" t="n">
        <v>2020</v>
      </c>
      <c r="B6758" s="24" t="n">
        <v>10</v>
      </c>
      <c r="C6758" s="24" t="n">
        <v>8</v>
      </c>
      <c r="D6758" s="24" t="n">
        <v>13</v>
      </c>
      <c r="E6758" s="24" t="n">
        <v>15.11</v>
      </c>
      <c r="F6758" s="25">
        <f>IF($E6758="","",DATE(IF($A6758="",nominal_year,$A6758),$B6758,$C6758)+($D6758-IF(LEFT(hour_conv,1)="1",1,0))/24)</f>
        <v/>
      </c>
      <c r="G6758" s="26">
        <f>IF(F6758="","",INT(F6758))</f>
        <v/>
      </c>
      <c r="H6758">
        <f>IF(G6758="","",IF(AND(MONTH(G6758)*100+DAY(G6758)&gt;=season_lo,MONTH(G6758)*100+DAY(G6758)&lt;=season_hi),1,0))</f>
        <v/>
      </c>
      <c r="I6758">
        <f>IF(G6758="","",G6758-first_day+1)</f>
        <v/>
      </c>
      <c r="J6758" s="27">
        <f>IF(I6758="","",INDEX(Daily!$J$2:$J$421,I6758))</f>
        <v/>
      </c>
      <c r="K6758" s="27">
        <f>IF(J6758="","",J6758+cat_offset)</f>
        <v/>
      </c>
      <c r="L6758" s="27">
        <f>IF(J6758="","",MAX(0,E6758-J6758)^2)</f>
        <v/>
      </c>
      <c r="M6758" s="27">
        <f>IF(J6758="","",MAX(0,E6758-(J6758+twcdh_off))^2)</f>
        <v/>
      </c>
      <c r="N6758" s="27">
        <f>IF(E6758="","",MAX(0,E6758-swcdh_thr)^2)</f>
        <v/>
      </c>
      <c r="O6758">
        <f>IF(K6758="","",ROUND(E6758-K6758,0))</f>
        <v/>
      </c>
      <c r="P6758">
        <f>IF(O6758="","",IF(O6758&gt;=1,O6758,0))</f>
        <v/>
      </c>
      <c r="Q6758" s="27">
        <f>IF(E6758="","",MAX(0,E6758-22))</f>
        <v/>
      </c>
      <c r="R6758" s="27">
        <f>IF(H6758=1,E6758,"")</f>
        <v/>
      </c>
      <c r="S6758" s="27">
        <f>IF(AND(H6758=1,J6758&lt;&gt;""),E6758-J6758,"")</f>
        <v/>
      </c>
      <c r="T6758">
        <f>IF(G6758="","",MONTH(G6758))</f>
        <v/>
      </c>
    </row>
    <row r="6759">
      <c r="A6759" s="24" t="n">
        <v>2020</v>
      </c>
      <c r="B6759" s="24" t="n">
        <v>10</v>
      </c>
      <c r="C6759" s="24" t="n">
        <v>8</v>
      </c>
      <c r="D6759" s="24" t="n">
        <v>14</v>
      </c>
      <c r="E6759" s="24" t="n">
        <v>15.54</v>
      </c>
      <c r="F6759" s="25">
        <f>IF($E6759="","",DATE(IF($A6759="",nominal_year,$A6759),$B6759,$C6759)+($D6759-IF(LEFT(hour_conv,1)="1",1,0))/24)</f>
        <v/>
      </c>
      <c r="G6759" s="26">
        <f>IF(F6759="","",INT(F6759))</f>
        <v/>
      </c>
      <c r="H6759">
        <f>IF(G6759="","",IF(AND(MONTH(G6759)*100+DAY(G6759)&gt;=season_lo,MONTH(G6759)*100+DAY(G6759)&lt;=season_hi),1,0))</f>
        <v/>
      </c>
      <c r="I6759">
        <f>IF(G6759="","",G6759-first_day+1)</f>
        <v/>
      </c>
      <c r="J6759" s="27">
        <f>IF(I6759="","",INDEX(Daily!$J$2:$J$421,I6759))</f>
        <v/>
      </c>
      <c r="K6759" s="27">
        <f>IF(J6759="","",J6759+cat_offset)</f>
        <v/>
      </c>
      <c r="L6759" s="27">
        <f>IF(J6759="","",MAX(0,E6759-J6759)^2)</f>
        <v/>
      </c>
      <c r="M6759" s="27">
        <f>IF(J6759="","",MAX(0,E6759-(J6759+twcdh_off))^2)</f>
        <v/>
      </c>
      <c r="N6759" s="27">
        <f>IF(E6759="","",MAX(0,E6759-swcdh_thr)^2)</f>
        <v/>
      </c>
      <c r="O6759">
        <f>IF(K6759="","",ROUND(E6759-K6759,0))</f>
        <v/>
      </c>
      <c r="P6759">
        <f>IF(O6759="","",IF(O6759&gt;=1,O6759,0))</f>
        <v/>
      </c>
      <c r="Q6759" s="27">
        <f>IF(E6759="","",MAX(0,E6759-22))</f>
        <v/>
      </c>
      <c r="R6759" s="27">
        <f>IF(H6759=1,E6759,"")</f>
        <v/>
      </c>
      <c r="S6759" s="27">
        <f>IF(AND(H6759=1,J6759&lt;&gt;""),E6759-J6759,"")</f>
        <v/>
      </c>
      <c r="T6759">
        <f>IF(G6759="","",MONTH(G6759))</f>
        <v/>
      </c>
    </row>
    <row r="6760">
      <c r="A6760" s="24" t="n">
        <v>2020</v>
      </c>
      <c r="B6760" s="24" t="n">
        <v>10</v>
      </c>
      <c r="C6760" s="24" t="n">
        <v>8</v>
      </c>
      <c r="D6760" s="24" t="n">
        <v>15</v>
      </c>
      <c r="E6760" s="24" t="n">
        <v>16.45</v>
      </c>
      <c r="F6760" s="25">
        <f>IF($E6760="","",DATE(IF($A6760="",nominal_year,$A6760),$B6760,$C6760)+($D6760-IF(LEFT(hour_conv,1)="1",1,0))/24)</f>
        <v/>
      </c>
      <c r="G6760" s="26">
        <f>IF(F6760="","",INT(F6760))</f>
        <v/>
      </c>
      <c r="H6760">
        <f>IF(G6760="","",IF(AND(MONTH(G6760)*100+DAY(G6760)&gt;=season_lo,MONTH(G6760)*100+DAY(G6760)&lt;=season_hi),1,0))</f>
        <v/>
      </c>
      <c r="I6760">
        <f>IF(G6760="","",G6760-first_day+1)</f>
        <v/>
      </c>
      <c r="J6760" s="27">
        <f>IF(I6760="","",INDEX(Daily!$J$2:$J$421,I6760))</f>
        <v/>
      </c>
      <c r="K6760" s="27">
        <f>IF(J6760="","",J6760+cat_offset)</f>
        <v/>
      </c>
      <c r="L6760" s="27">
        <f>IF(J6760="","",MAX(0,E6760-J6760)^2)</f>
        <v/>
      </c>
      <c r="M6760" s="27">
        <f>IF(J6760="","",MAX(0,E6760-(J6760+twcdh_off))^2)</f>
        <v/>
      </c>
      <c r="N6760" s="27">
        <f>IF(E6760="","",MAX(0,E6760-swcdh_thr)^2)</f>
        <v/>
      </c>
      <c r="O6760">
        <f>IF(K6760="","",ROUND(E6760-K6760,0))</f>
        <v/>
      </c>
      <c r="P6760">
        <f>IF(O6760="","",IF(O6760&gt;=1,O6760,0))</f>
        <v/>
      </c>
      <c r="Q6760" s="27">
        <f>IF(E6760="","",MAX(0,E6760-22))</f>
        <v/>
      </c>
      <c r="R6760" s="27">
        <f>IF(H6760=1,E6760,"")</f>
        <v/>
      </c>
      <c r="S6760" s="27">
        <f>IF(AND(H6760=1,J6760&lt;&gt;""),E6760-J6760,"")</f>
        <v/>
      </c>
      <c r="T6760">
        <f>IF(G6760="","",MONTH(G6760))</f>
        <v/>
      </c>
    </row>
    <row r="6761">
      <c r="A6761" s="24" t="n">
        <v>2020</v>
      </c>
      <c r="B6761" s="24" t="n">
        <v>10</v>
      </c>
      <c r="C6761" s="24" t="n">
        <v>8</v>
      </c>
      <c r="D6761" s="24" t="n">
        <v>16</v>
      </c>
      <c r="E6761" s="24" t="n">
        <v>15.79</v>
      </c>
      <c r="F6761" s="25">
        <f>IF($E6761="","",DATE(IF($A6761="",nominal_year,$A6761),$B6761,$C6761)+($D6761-IF(LEFT(hour_conv,1)="1",1,0))/24)</f>
        <v/>
      </c>
      <c r="G6761" s="26">
        <f>IF(F6761="","",INT(F6761))</f>
        <v/>
      </c>
      <c r="H6761">
        <f>IF(G6761="","",IF(AND(MONTH(G6761)*100+DAY(G6761)&gt;=season_lo,MONTH(G6761)*100+DAY(G6761)&lt;=season_hi),1,0))</f>
        <v/>
      </c>
      <c r="I6761">
        <f>IF(G6761="","",G6761-first_day+1)</f>
        <v/>
      </c>
      <c r="J6761" s="27">
        <f>IF(I6761="","",INDEX(Daily!$J$2:$J$421,I6761))</f>
        <v/>
      </c>
      <c r="K6761" s="27">
        <f>IF(J6761="","",J6761+cat_offset)</f>
        <v/>
      </c>
      <c r="L6761" s="27">
        <f>IF(J6761="","",MAX(0,E6761-J6761)^2)</f>
        <v/>
      </c>
      <c r="M6761" s="27">
        <f>IF(J6761="","",MAX(0,E6761-(J6761+twcdh_off))^2)</f>
        <v/>
      </c>
      <c r="N6761" s="27">
        <f>IF(E6761="","",MAX(0,E6761-swcdh_thr)^2)</f>
        <v/>
      </c>
      <c r="O6761">
        <f>IF(K6761="","",ROUND(E6761-K6761,0))</f>
        <v/>
      </c>
      <c r="P6761">
        <f>IF(O6761="","",IF(O6761&gt;=1,O6761,0))</f>
        <v/>
      </c>
      <c r="Q6761" s="27">
        <f>IF(E6761="","",MAX(0,E6761-22))</f>
        <v/>
      </c>
      <c r="R6761" s="27">
        <f>IF(H6761=1,E6761,"")</f>
        <v/>
      </c>
      <c r="S6761" s="27">
        <f>IF(AND(H6761=1,J6761&lt;&gt;""),E6761-J6761,"")</f>
        <v/>
      </c>
      <c r="T6761">
        <f>IF(G6761="","",MONTH(G6761))</f>
        <v/>
      </c>
    </row>
    <row r="6762">
      <c r="A6762" s="24" t="n">
        <v>2020</v>
      </c>
      <c r="B6762" s="24" t="n">
        <v>10</v>
      </c>
      <c r="C6762" s="24" t="n">
        <v>8</v>
      </c>
      <c r="D6762" s="24" t="n">
        <v>17</v>
      </c>
      <c r="E6762" s="24" t="n">
        <v>16.41</v>
      </c>
      <c r="F6762" s="25">
        <f>IF($E6762="","",DATE(IF($A6762="",nominal_year,$A6762),$B6762,$C6762)+($D6762-IF(LEFT(hour_conv,1)="1",1,0))/24)</f>
        <v/>
      </c>
      <c r="G6762" s="26">
        <f>IF(F6762="","",INT(F6762))</f>
        <v/>
      </c>
      <c r="H6762">
        <f>IF(G6762="","",IF(AND(MONTH(G6762)*100+DAY(G6762)&gt;=season_lo,MONTH(G6762)*100+DAY(G6762)&lt;=season_hi),1,0))</f>
        <v/>
      </c>
      <c r="I6762">
        <f>IF(G6762="","",G6762-first_day+1)</f>
        <v/>
      </c>
      <c r="J6762" s="27">
        <f>IF(I6762="","",INDEX(Daily!$J$2:$J$421,I6762))</f>
        <v/>
      </c>
      <c r="K6762" s="27">
        <f>IF(J6762="","",J6762+cat_offset)</f>
        <v/>
      </c>
      <c r="L6762" s="27">
        <f>IF(J6762="","",MAX(0,E6762-J6762)^2)</f>
        <v/>
      </c>
      <c r="M6762" s="27">
        <f>IF(J6762="","",MAX(0,E6762-(J6762+twcdh_off))^2)</f>
        <v/>
      </c>
      <c r="N6762" s="27">
        <f>IF(E6762="","",MAX(0,E6762-swcdh_thr)^2)</f>
        <v/>
      </c>
      <c r="O6762">
        <f>IF(K6762="","",ROUND(E6762-K6762,0))</f>
        <v/>
      </c>
      <c r="P6762">
        <f>IF(O6762="","",IF(O6762&gt;=1,O6762,0))</f>
        <v/>
      </c>
      <c r="Q6762" s="27">
        <f>IF(E6762="","",MAX(0,E6762-22))</f>
        <v/>
      </c>
      <c r="R6762" s="27">
        <f>IF(H6762=1,E6762,"")</f>
        <v/>
      </c>
      <c r="S6762" s="27">
        <f>IF(AND(H6762=1,J6762&lt;&gt;""),E6762-J6762,"")</f>
        <v/>
      </c>
      <c r="T6762">
        <f>IF(G6762="","",MONTH(G6762))</f>
        <v/>
      </c>
    </row>
    <row r="6763">
      <c r="A6763" s="24" t="n">
        <v>2020</v>
      </c>
      <c r="B6763" s="24" t="n">
        <v>10</v>
      </c>
      <c r="C6763" s="24" t="n">
        <v>8</v>
      </c>
      <c r="D6763" s="24" t="n">
        <v>18</v>
      </c>
      <c r="E6763" s="24" t="n">
        <v>15.69</v>
      </c>
      <c r="F6763" s="25">
        <f>IF($E6763="","",DATE(IF($A6763="",nominal_year,$A6763),$B6763,$C6763)+($D6763-IF(LEFT(hour_conv,1)="1",1,0))/24)</f>
        <v/>
      </c>
      <c r="G6763" s="26">
        <f>IF(F6763="","",INT(F6763))</f>
        <v/>
      </c>
      <c r="H6763">
        <f>IF(G6763="","",IF(AND(MONTH(G6763)*100+DAY(G6763)&gt;=season_lo,MONTH(G6763)*100+DAY(G6763)&lt;=season_hi),1,0))</f>
        <v/>
      </c>
      <c r="I6763">
        <f>IF(G6763="","",G6763-first_day+1)</f>
        <v/>
      </c>
      <c r="J6763" s="27">
        <f>IF(I6763="","",INDEX(Daily!$J$2:$J$421,I6763))</f>
        <v/>
      </c>
      <c r="K6763" s="27">
        <f>IF(J6763="","",J6763+cat_offset)</f>
        <v/>
      </c>
      <c r="L6763" s="27">
        <f>IF(J6763="","",MAX(0,E6763-J6763)^2)</f>
        <v/>
      </c>
      <c r="M6763" s="27">
        <f>IF(J6763="","",MAX(0,E6763-(J6763+twcdh_off))^2)</f>
        <v/>
      </c>
      <c r="N6763" s="27">
        <f>IF(E6763="","",MAX(0,E6763-swcdh_thr)^2)</f>
        <v/>
      </c>
      <c r="O6763">
        <f>IF(K6763="","",ROUND(E6763-K6763,0))</f>
        <v/>
      </c>
      <c r="P6763">
        <f>IF(O6763="","",IF(O6763&gt;=1,O6763,0))</f>
        <v/>
      </c>
      <c r="Q6763" s="27">
        <f>IF(E6763="","",MAX(0,E6763-22))</f>
        <v/>
      </c>
      <c r="R6763" s="27">
        <f>IF(H6763=1,E6763,"")</f>
        <v/>
      </c>
      <c r="S6763" s="27">
        <f>IF(AND(H6763=1,J6763&lt;&gt;""),E6763-J6763,"")</f>
        <v/>
      </c>
      <c r="T6763">
        <f>IF(G6763="","",MONTH(G6763))</f>
        <v/>
      </c>
    </row>
    <row r="6764">
      <c r="A6764" s="24" t="n">
        <v>2020</v>
      </c>
      <c r="B6764" s="24" t="n">
        <v>10</v>
      </c>
      <c r="C6764" s="24" t="n">
        <v>8</v>
      </c>
      <c r="D6764" s="24" t="n">
        <v>19</v>
      </c>
      <c r="E6764" s="24" t="n">
        <v>15.29</v>
      </c>
      <c r="F6764" s="25">
        <f>IF($E6764="","",DATE(IF($A6764="",nominal_year,$A6764),$B6764,$C6764)+($D6764-IF(LEFT(hour_conv,1)="1",1,0))/24)</f>
        <v/>
      </c>
      <c r="G6764" s="26">
        <f>IF(F6764="","",INT(F6764))</f>
        <v/>
      </c>
      <c r="H6764">
        <f>IF(G6764="","",IF(AND(MONTH(G6764)*100+DAY(G6764)&gt;=season_lo,MONTH(G6764)*100+DAY(G6764)&lt;=season_hi),1,0))</f>
        <v/>
      </c>
      <c r="I6764">
        <f>IF(G6764="","",G6764-first_day+1)</f>
        <v/>
      </c>
      <c r="J6764" s="27">
        <f>IF(I6764="","",INDEX(Daily!$J$2:$J$421,I6764))</f>
        <v/>
      </c>
      <c r="K6764" s="27">
        <f>IF(J6764="","",J6764+cat_offset)</f>
        <v/>
      </c>
      <c r="L6764" s="27">
        <f>IF(J6764="","",MAX(0,E6764-J6764)^2)</f>
        <v/>
      </c>
      <c r="M6764" s="27">
        <f>IF(J6764="","",MAX(0,E6764-(J6764+twcdh_off))^2)</f>
        <v/>
      </c>
      <c r="N6764" s="27">
        <f>IF(E6764="","",MAX(0,E6764-swcdh_thr)^2)</f>
        <v/>
      </c>
      <c r="O6764">
        <f>IF(K6764="","",ROUND(E6764-K6764,0))</f>
        <v/>
      </c>
      <c r="P6764">
        <f>IF(O6764="","",IF(O6764&gt;=1,O6764,0))</f>
        <v/>
      </c>
      <c r="Q6764" s="27">
        <f>IF(E6764="","",MAX(0,E6764-22))</f>
        <v/>
      </c>
      <c r="R6764" s="27">
        <f>IF(H6764=1,E6764,"")</f>
        <v/>
      </c>
      <c r="S6764" s="27">
        <f>IF(AND(H6764=1,J6764&lt;&gt;""),E6764-J6764,"")</f>
        <v/>
      </c>
      <c r="T6764">
        <f>IF(G6764="","",MONTH(G6764))</f>
        <v/>
      </c>
    </row>
    <row r="6765">
      <c r="A6765" s="24" t="n">
        <v>2020</v>
      </c>
      <c r="B6765" s="24" t="n">
        <v>10</v>
      </c>
      <c r="C6765" s="24" t="n">
        <v>8</v>
      </c>
      <c r="D6765" s="24" t="n">
        <v>20</v>
      </c>
      <c r="E6765" s="24" t="n">
        <v>14.8</v>
      </c>
      <c r="F6765" s="25">
        <f>IF($E6765="","",DATE(IF($A6765="",nominal_year,$A6765),$B6765,$C6765)+($D6765-IF(LEFT(hour_conv,1)="1",1,0))/24)</f>
        <v/>
      </c>
      <c r="G6765" s="26">
        <f>IF(F6765="","",INT(F6765))</f>
        <v/>
      </c>
      <c r="H6765">
        <f>IF(G6765="","",IF(AND(MONTH(G6765)*100+DAY(G6765)&gt;=season_lo,MONTH(G6765)*100+DAY(G6765)&lt;=season_hi),1,0))</f>
        <v/>
      </c>
      <c r="I6765">
        <f>IF(G6765="","",G6765-first_day+1)</f>
        <v/>
      </c>
      <c r="J6765" s="27">
        <f>IF(I6765="","",INDEX(Daily!$J$2:$J$421,I6765))</f>
        <v/>
      </c>
      <c r="K6765" s="27">
        <f>IF(J6765="","",J6765+cat_offset)</f>
        <v/>
      </c>
      <c r="L6765" s="27">
        <f>IF(J6765="","",MAX(0,E6765-J6765)^2)</f>
        <v/>
      </c>
      <c r="M6765" s="27">
        <f>IF(J6765="","",MAX(0,E6765-(J6765+twcdh_off))^2)</f>
        <v/>
      </c>
      <c r="N6765" s="27">
        <f>IF(E6765="","",MAX(0,E6765-swcdh_thr)^2)</f>
        <v/>
      </c>
      <c r="O6765">
        <f>IF(K6765="","",ROUND(E6765-K6765,0))</f>
        <v/>
      </c>
      <c r="P6765">
        <f>IF(O6765="","",IF(O6765&gt;=1,O6765,0))</f>
        <v/>
      </c>
      <c r="Q6765" s="27">
        <f>IF(E6765="","",MAX(0,E6765-22))</f>
        <v/>
      </c>
      <c r="R6765" s="27">
        <f>IF(H6765=1,E6765,"")</f>
        <v/>
      </c>
      <c r="S6765" s="27">
        <f>IF(AND(H6765=1,J6765&lt;&gt;""),E6765-J6765,"")</f>
        <v/>
      </c>
      <c r="T6765">
        <f>IF(G6765="","",MONTH(G6765))</f>
        <v/>
      </c>
    </row>
    <row r="6766">
      <c r="A6766" s="24" t="n">
        <v>2020</v>
      </c>
      <c r="B6766" s="24" t="n">
        <v>10</v>
      </c>
      <c r="C6766" s="24" t="n">
        <v>8</v>
      </c>
      <c r="D6766" s="24" t="n">
        <v>21</v>
      </c>
      <c r="E6766" s="24" t="n">
        <v>13.88</v>
      </c>
      <c r="F6766" s="25">
        <f>IF($E6766="","",DATE(IF($A6766="",nominal_year,$A6766),$B6766,$C6766)+($D6766-IF(LEFT(hour_conv,1)="1",1,0))/24)</f>
        <v/>
      </c>
      <c r="G6766" s="26">
        <f>IF(F6766="","",INT(F6766))</f>
        <v/>
      </c>
      <c r="H6766">
        <f>IF(G6766="","",IF(AND(MONTH(G6766)*100+DAY(G6766)&gt;=season_lo,MONTH(G6766)*100+DAY(G6766)&lt;=season_hi),1,0))</f>
        <v/>
      </c>
      <c r="I6766">
        <f>IF(G6766="","",G6766-first_day+1)</f>
        <v/>
      </c>
      <c r="J6766" s="27">
        <f>IF(I6766="","",INDEX(Daily!$J$2:$J$421,I6766))</f>
        <v/>
      </c>
      <c r="K6766" s="27">
        <f>IF(J6766="","",J6766+cat_offset)</f>
        <v/>
      </c>
      <c r="L6766" s="27">
        <f>IF(J6766="","",MAX(0,E6766-J6766)^2)</f>
        <v/>
      </c>
      <c r="M6766" s="27">
        <f>IF(J6766="","",MAX(0,E6766-(J6766+twcdh_off))^2)</f>
        <v/>
      </c>
      <c r="N6766" s="27">
        <f>IF(E6766="","",MAX(0,E6766-swcdh_thr)^2)</f>
        <v/>
      </c>
      <c r="O6766">
        <f>IF(K6766="","",ROUND(E6766-K6766,0))</f>
        <v/>
      </c>
      <c r="P6766">
        <f>IF(O6766="","",IF(O6766&gt;=1,O6766,0))</f>
        <v/>
      </c>
      <c r="Q6766" s="27">
        <f>IF(E6766="","",MAX(0,E6766-22))</f>
        <v/>
      </c>
      <c r="R6766" s="27">
        <f>IF(H6766=1,E6766,"")</f>
        <v/>
      </c>
      <c r="S6766" s="27">
        <f>IF(AND(H6766=1,J6766&lt;&gt;""),E6766-J6766,"")</f>
        <v/>
      </c>
      <c r="T6766">
        <f>IF(G6766="","",MONTH(G6766))</f>
        <v/>
      </c>
    </row>
    <row r="6767">
      <c r="A6767" s="24" t="n">
        <v>2020</v>
      </c>
      <c r="B6767" s="24" t="n">
        <v>10</v>
      </c>
      <c r="C6767" s="24" t="n">
        <v>8</v>
      </c>
      <c r="D6767" s="24" t="n">
        <v>22</v>
      </c>
      <c r="E6767" s="24" t="n">
        <v>13.7</v>
      </c>
      <c r="F6767" s="25">
        <f>IF($E6767="","",DATE(IF($A6767="",nominal_year,$A6767),$B6767,$C6767)+($D6767-IF(LEFT(hour_conv,1)="1",1,0))/24)</f>
        <v/>
      </c>
      <c r="G6767" s="26">
        <f>IF(F6767="","",INT(F6767))</f>
        <v/>
      </c>
      <c r="H6767">
        <f>IF(G6767="","",IF(AND(MONTH(G6767)*100+DAY(G6767)&gt;=season_lo,MONTH(G6767)*100+DAY(G6767)&lt;=season_hi),1,0))</f>
        <v/>
      </c>
      <c r="I6767">
        <f>IF(G6767="","",G6767-first_day+1)</f>
        <v/>
      </c>
      <c r="J6767" s="27">
        <f>IF(I6767="","",INDEX(Daily!$J$2:$J$421,I6767))</f>
        <v/>
      </c>
      <c r="K6767" s="27">
        <f>IF(J6767="","",J6767+cat_offset)</f>
        <v/>
      </c>
      <c r="L6767" s="27">
        <f>IF(J6767="","",MAX(0,E6767-J6767)^2)</f>
        <v/>
      </c>
      <c r="M6767" s="27">
        <f>IF(J6767="","",MAX(0,E6767-(J6767+twcdh_off))^2)</f>
        <v/>
      </c>
      <c r="N6767" s="27">
        <f>IF(E6767="","",MAX(0,E6767-swcdh_thr)^2)</f>
        <v/>
      </c>
      <c r="O6767">
        <f>IF(K6767="","",ROUND(E6767-K6767,0))</f>
        <v/>
      </c>
      <c r="P6767">
        <f>IF(O6767="","",IF(O6767&gt;=1,O6767,0))</f>
        <v/>
      </c>
      <c r="Q6767" s="27">
        <f>IF(E6767="","",MAX(0,E6767-22))</f>
        <v/>
      </c>
      <c r="R6767" s="27">
        <f>IF(H6767=1,E6767,"")</f>
        <v/>
      </c>
      <c r="S6767" s="27">
        <f>IF(AND(H6767=1,J6767&lt;&gt;""),E6767-J6767,"")</f>
        <v/>
      </c>
      <c r="T6767">
        <f>IF(G6767="","",MONTH(G6767))</f>
        <v/>
      </c>
    </row>
    <row r="6768">
      <c r="A6768" s="24" t="n">
        <v>2020</v>
      </c>
      <c r="B6768" s="24" t="n">
        <v>10</v>
      </c>
      <c r="C6768" s="24" t="n">
        <v>8</v>
      </c>
      <c r="D6768" s="24" t="n">
        <v>23</v>
      </c>
      <c r="E6768" s="24" t="n">
        <v>12.31</v>
      </c>
      <c r="F6768" s="25">
        <f>IF($E6768="","",DATE(IF($A6768="",nominal_year,$A6768),$B6768,$C6768)+($D6768-IF(LEFT(hour_conv,1)="1",1,0))/24)</f>
        <v/>
      </c>
      <c r="G6768" s="26">
        <f>IF(F6768="","",INT(F6768))</f>
        <v/>
      </c>
      <c r="H6768">
        <f>IF(G6768="","",IF(AND(MONTH(G6768)*100+DAY(G6768)&gt;=season_lo,MONTH(G6768)*100+DAY(G6768)&lt;=season_hi),1,0))</f>
        <v/>
      </c>
      <c r="I6768">
        <f>IF(G6768="","",G6768-first_day+1)</f>
        <v/>
      </c>
      <c r="J6768" s="27">
        <f>IF(I6768="","",INDEX(Daily!$J$2:$J$421,I6768))</f>
        <v/>
      </c>
      <c r="K6768" s="27">
        <f>IF(J6768="","",J6768+cat_offset)</f>
        <v/>
      </c>
      <c r="L6768" s="27">
        <f>IF(J6768="","",MAX(0,E6768-J6768)^2)</f>
        <v/>
      </c>
      <c r="M6768" s="27">
        <f>IF(J6768="","",MAX(0,E6768-(J6768+twcdh_off))^2)</f>
        <v/>
      </c>
      <c r="N6768" s="27">
        <f>IF(E6768="","",MAX(0,E6768-swcdh_thr)^2)</f>
        <v/>
      </c>
      <c r="O6768">
        <f>IF(K6768="","",ROUND(E6768-K6768,0))</f>
        <v/>
      </c>
      <c r="P6768">
        <f>IF(O6768="","",IF(O6768&gt;=1,O6768,0))</f>
        <v/>
      </c>
      <c r="Q6768" s="27">
        <f>IF(E6768="","",MAX(0,E6768-22))</f>
        <v/>
      </c>
      <c r="R6768" s="27">
        <f>IF(H6768=1,E6768,"")</f>
        <v/>
      </c>
      <c r="S6768" s="27">
        <f>IF(AND(H6768=1,J6768&lt;&gt;""),E6768-J6768,"")</f>
        <v/>
      </c>
      <c r="T6768">
        <f>IF(G6768="","",MONTH(G6768))</f>
        <v/>
      </c>
    </row>
    <row r="6769">
      <c r="A6769" s="24" t="n">
        <v>2020</v>
      </c>
      <c r="B6769" s="24" t="n">
        <v>10</v>
      </c>
      <c r="C6769" s="24" t="n">
        <v>8</v>
      </c>
      <c r="D6769" s="24" t="n">
        <v>24</v>
      </c>
      <c r="E6769" s="24" t="n">
        <v>10.72</v>
      </c>
      <c r="F6769" s="25">
        <f>IF($E6769="","",DATE(IF($A6769="",nominal_year,$A6769),$B6769,$C6769)+($D6769-IF(LEFT(hour_conv,1)="1",1,0))/24)</f>
        <v/>
      </c>
      <c r="G6769" s="26">
        <f>IF(F6769="","",INT(F6769))</f>
        <v/>
      </c>
      <c r="H6769">
        <f>IF(G6769="","",IF(AND(MONTH(G6769)*100+DAY(G6769)&gt;=season_lo,MONTH(G6769)*100+DAY(G6769)&lt;=season_hi),1,0))</f>
        <v/>
      </c>
      <c r="I6769">
        <f>IF(G6769="","",G6769-first_day+1)</f>
        <v/>
      </c>
      <c r="J6769" s="27">
        <f>IF(I6769="","",INDEX(Daily!$J$2:$J$421,I6769))</f>
        <v/>
      </c>
      <c r="K6769" s="27">
        <f>IF(J6769="","",J6769+cat_offset)</f>
        <v/>
      </c>
      <c r="L6769" s="27">
        <f>IF(J6769="","",MAX(0,E6769-J6769)^2)</f>
        <v/>
      </c>
      <c r="M6769" s="27">
        <f>IF(J6769="","",MAX(0,E6769-(J6769+twcdh_off))^2)</f>
        <v/>
      </c>
      <c r="N6769" s="27">
        <f>IF(E6769="","",MAX(0,E6769-swcdh_thr)^2)</f>
        <v/>
      </c>
      <c r="O6769">
        <f>IF(K6769="","",ROUND(E6769-K6769,0))</f>
        <v/>
      </c>
      <c r="P6769">
        <f>IF(O6769="","",IF(O6769&gt;=1,O6769,0))</f>
        <v/>
      </c>
      <c r="Q6769" s="27">
        <f>IF(E6769="","",MAX(0,E6769-22))</f>
        <v/>
      </c>
      <c r="R6769" s="27">
        <f>IF(H6769=1,E6769,"")</f>
        <v/>
      </c>
      <c r="S6769" s="27">
        <f>IF(AND(H6769=1,J6769&lt;&gt;""),E6769-J6769,"")</f>
        <v/>
      </c>
      <c r="T6769">
        <f>IF(G6769="","",MONTH(G6769))</f>
        <v/>
      </c>
    </row>
    <row r="6770">
      <c r="A6770" s="24" t="n">
        <v>2020</v>
      </c>
      <c r="B6770" s="24" t="n">
        <v>10</v>
      </c>
      <c r="C6770" s="24" t="n">
        <v>9</v>
      </c>
      <c r="D6770" s="24" t="n">
        <v>1</v>
      </c>
      <c r="E6770" s="24" t="n">
        <v>10.83</v>
      </c>
      <c r="F6770" s="25">
        <f>IF($E6770="","",DATE(IF($A6770="",nominal_year,$A6770),$B6770,$C6770)+($D6770-IF(LEFT(hour_conv,1)="1",1,0))/24)</f>
        <v/>
      </c>
      <c r="G6770" s="26">
        <f>IF(F6770="","",INT(F6770))</f>
        <v/>
      </c>
      <c r="H6770">
        <f>IF(G6770="","",IF(AND(MONTH(G6770)*100+DAY(G6770)&gt;=season_lo,MONTH(G6770)*100+DAY(G6770)&lt;=season_hi),1,0))</f>
        <v/>
      </c>
      <c r="I6770">
        <f>IF(G6770="","",G6770-first_day+1)</f>
        <v/>
      </c>
      <c r="J6770" s="27">
        <f>IF(I6770="","",INDEX(Daily!$J$2:$J$421,I6770))</f>
        <v/>
      </c>
      <c r="K6770" s="27">
        <f>IF(J6770="","",J6770+cat_offset)</f>
        <v/>
      </c>
      <c r="L6770" s="27">
        <f>IF(J6770="","",MAX(0,E6770-J6770)^2)</f>
        <v/>
      </c>
      <c r="M6770" s="27">
        <f>IF(J6770="","",MAX(0,E6770-(J6770+twcdh_off))^2)</f>
        <v/>
      </c>
      <c r="N6770" s="27">
        <f>IF(E6770="","",MAX(0,E6770-swcdh_thr)^2)</f>
        <v/>
      </c>
      <c r="O6770">
        <f>IF(K6770="","",ROUND(E6770-K6770,0))</f>
        <v/>
      </c>
      <c r="P6770">
        <f>IF(O6770="","",IF(O6770&gt;=1,O6770,0))</f>
        <v/>
      </c>
      <c r="Q6770" s="27">
        <f>IF(E6770="","",MAX(0,E6770-22))</f>
        <v/>
      </c>
      <c r="R6770" s="27">
        <f>IF(H6770=1,E6770,"")</f>
        <v/>
      </c>
      <c r="S6770" s="27">
        <f>IF(AND(H6770=1,J6770&lt;&gt;""),E6770-J6770,"")</f>
        <v/>
      </c>
      <c r="T6770">
        <f>IF(G6770="","",MONTH(G6770))</f>
        <v/>
      </c>
    </row>
    <row r="6771">
      <c r="A6771" s="24" t="n">
        <v>2020</v>
      </c>
      <c r="B6771" s="24" t="n">
        <v>10</v>
      </c>
      <c r="C6771" s="24" t="n">
        <v>9</v>
      </c>
      <c r="D6771" s="24" t="n">
        <v>2</v>
      </c>
      <c r="E6771" s="24" t="n">
        <v>9.359999999999999</v>
      </c>
      <c r="F6771" s="25">
        <f>IF($E6771="","",DATE(IF($A6771="",nominal_year,$A6771),$B6771,$C6771)+($D6771-IF(LEFT(hour_conv,1)="1",1,0))/24)</f>
        <v/>
      </c>
      <c r="G6771" s="26">
        <f>IF(F6771="","",INT(F6771))</f>
        <v/>
      </c>
      <c r="H6771">
        <f>IF(G6771="","",IF(AND(MONTH(G6771)*100+DAY(G6771)&gt;=season_lo,MONTH(G6771)*100+DAY(G6771)&lt;=season_hi),1,0))</f>
        <v/>
      </c>
      <c r="I6771">
        <f>IF(G6771="","",G6771-first_day+1)</f>
        <v/>
      </c>
      <c r="J6771" s="27">
        <f>IF(I6771="","",INDEX(Daily!$J$2:$J$421,I6771))</f>
        <v/>
      </c>
      <c r="K6771" s="27">
        <f>IF(J6771="","",J6771+cat_offset)</f>
        <v/>
      </c>
      <c r="L6771" s="27">
        <f>IF(J6771="","",MAX(0,E6771-J6771)^2)</f>
        <v/>
      </c>
      <c r="M6771" s="27">
        <f>IF(J6771="","",MAX(0,E6771-(J6771+twcdh_off))^2)</f>
        <v/>
      </c>
      <c r="N6771" s="27">
        <f>IF(E6771="","",MAX(0,E6771-swcdh_thr)^2)</f>
        <v/>
      </c>
      <c r="O6771">
        <f>IF(K6771="","",ROUND(E6771-K6771,0))</f>
        <v/>
      </c>
      <c r="P6771">
        <f>IF(O6771="","",IF(O6771&gt;=1,O6771,0))</f>
        <v/>
      </c>
      <c r="Q6771" s="27">
        <f>IF(E6771="","",MAX(0,E6771-22))</f>
        <v/>
      </c>
      <c r="R6771" s="27">
        <f>IF(H6771=1,E6771,"")</f>
        <v/>
      </c>
      <c r="S6771" s="27">
        <f>IF(AND(H6771=1,J6771&lt;&gt;""),E6771-J6771,"")</f>
        <v/>
      </c>
      <c r="T6771">
        <f>IF(G6771="","",MONTH(G6771))</f>
        <v/>
      </c>
    </row>
    <row r="6772">
      <c r="A6772" s="24" t="n">
        <v>2020</v>
      </c>
      <c r="B6772" s="24" t="n">
        <v>10</v>
      </c>
      <c r="C6772" s="24" t="n">
        <v>9</v>
      </c>
      <c r="D6772" s="24" t="n">
        <v>3</v>
      </c>
      <c r="E6772" s="24" t="n">
        <v>9.58</v>
      </c>
      <c r="F6772" s="25">
        <f>IF($E6772="","",DATE(IF($A6772="",nominal_year,$A6772),$B6772,$C6772)+($D6772-IF(LEFT(hour_conv,1)="1",1,0))/24)</f>
        <v/>
      </c>
      <c r="G6772" s="26">
        <f>IF(F6772="","",INT(F6772))</f>
        <v/>
      </c>
      <c r="H6772">
        <f>IF(G6772="","",IF(AND(MONTH(G6772)*100+DAY(G6772)&gt;=season_lo,MONTH(G6772)*100+DAY(G6772)&lt;=season_hi),1,0))</f>
        <v/>
      </c>
      <c r="I6772">
        <f>IF(G6772="","",G6772-first_day+1)</f>
        <v/>
      </c>
      <c r="J6772" s="27">
        <f>IF(I6772="","",INDEX(Daily!$J$2:$J$421,I6772))</f>
        <v/>
      </c>
      <c r="K6772" s="27">
        <f>IF(J6772="","",J6772+cat_offset)</f>
        <v/>
      </c>
      <c r="L6772" s="27">
        <f>IF(J6772="","",MAX(0,E6772-J6772)^2)</f>
        <v/>
      </c>
      <c r="M6772" s="27">
        <f>IF(J6772="","",MAX(0,E6772-(J6772+twcdh_off))^2)</f>
        <v/>
      </c>
      <c r="N6772" s="27">
        <f>IF(E6772="","",MAX(0,E6772-swcdh_thr)^2)</f>
        <v/>
      </c>
      <c r="O6772">
        <f>IF(K6772="","",ROUND(E6772-K6772,0))</f>
        <v/>
      </c>
      <c r="P6772">
        <f>IF(O6772="","",IF(O6772&gt;=1,O6772,0))</f>
        <v/>
      </c>
      <c r="Q6772" s="27">
        <f>IF(E6772="","",MAX(0,E6772-22))</f>
        <v/>
      </c>
      <c r="R6772" s="27">
        <f>IF(H6772=1,E6772,"")</f>
        <v/>
      </c>
      <c r="S6772" s="27">
        <f>IF(AND(H6772=1,J6772&lt;&gt;""),E6772-J6772,"")</f>
        <v/>
      </c>
      <c r="T6772">
        <f>IF(G6772="","",MONTH(G6772))</f>
        <v/>
      </c>
    </row>
    <row r="6773">
      <c r="A6773" s="24" t="n">
        <v>2020</v>
      </c>
      <c r="B6773" s="24" t="n">
        <v>10</v>
      </c>
      <c r="C6773" s="24" t="n">
        <v>9</v>
      </c>
      <c r="D6773" s="24" t="n">
        <v>4</v>
      </c>
      <c r="E6773" s="24" t="n">
        <v>8.93</v>
      </c>
      <c r="F6773" s="25">
        <f>IF($E6773="","",DATE(IF($A6773="",nominal_year,$A6773),$B6773,$C6773)+($D6773-IF(LEFT(hour_conv,1)="1",1,0))/24)</f>
        <v/>
      </c>
      <c r="G6773" s="26">
        <f>IF(F6773="","",INT(F6773))</f>
        <v/>
      </c>
      <c r="H6773">
        <f>IF(G6773="","",IF(AND(MONTH(G6773)*100+DAY(G6773)&gt;=season_lo,MONTH(G6773)*100+DAY(G6773)&lt;=season_hi),1,0))</f>
        <v/>
      </c>
      <c r="I6773">
        <f>IF(G6773="","",G6773-first_day+1)</f>
        <v/>
      </c>
      <c r="J6773" s="27">
        <f>IF(I6773="","",INDEX(Daily!$J$2:$J$421,I6773))</f>
        <v/>
      </c>
      <c r="K6773" s="27">
        <f>IF(J6773="","",J6773+cat_offset)</f>
        <v/>
      </c>
      <c r="L6773" s="27">
        <f>IF(J6773="","",MAX(0,E6773-J6773)^2)</f>
        <v/>
      </c>
      <c r="M6773" s="27">
        <f>IF(J6773="","",MAX(0,E6773-(J6773+twcdh_off))^2)</f>
        <v/>
      </c>
      <c r="N6773" s="27">
        <f>IF(E6773="","",MAX(0,E6773-swcdh_thr)^2)</f>
        <v/>
      </c>
      <c r="O6773">
        <f>IF(K6773="","",ROUND(E6773-K6773,0))</f>
        <v/>
      </c>
      <c r="P6773">
        <f>IF(O6773="","",IF(O6773&gt;=1,O6773,0))</f>
        <v/>
      </c>
      <c r="Q6773" s="27">
        <f>IF(E6773="","",MAX(0,E6773-22))</f>
        <v/>
      </c>
      <c r="R6773" s="27">
        <f>IF(H6773=1,E6773,"")</f>
        <v/>
      </c>
      <c r="S6773" s="27">
        <f>IF(AND(H6773=1,J6773&lt;&gt;""),E6773-J6773,"")</f>
        <v/>
      </c>
      <c r="T6773">
        <f>IF(G6773="","",MONTH(G6773))</f>
        <v/>
      </c>
    </row>
    <row r="6774">
      <c r="A6774" s="24" t="n">
        <v>2020</v>
      </c>
      <c r="B6774" s="24" t="n">
        <v>10</v>
      </c>
      <c r="C6774" s="24" t="n">
        <v>9</v>
      </c>
      <c r="D6774" s="24" t="n">
        <v>5</v>
      </c>
      <c r="E6774" s="24" t="n">
        <v>9.210000000000001</v>
      </c>
      <c r="F6774" s="25">
        <f>IF($E6774="","",DATE(IF($A6774="",nominal_year,$A6774),$B6774,$C6774)+($D6774-IF(LEFT(hour_conv,1)="1",1,0))/24)</f>
        <v/>
      </c>
      <c r="G6774" s="26">
        <f>IF(F6774="","",INT(F6774))</f>
        <v/>
      </c>
      <c r="H6774">
        <f>IF(G6774="","",IF(AND(MONTH(G6774)*100+DAY(G6774)&gt;=season_lo,MONTH(G6774)*100+DAY(G6774)&lt;=season_hi),1,0))</f>
        <v/>
      </c>
      <c r="I6774">
        <f>IF(G6774="","",G6774-first_day+1)</f>
        <v/>
      </c>
      <c r="J6774" s="27">
        <f>IF(I6774="","",INDEX(Daily!$J$2:$J$421,I6774))</f>
        <v/>
      </c>
      <c r="K6774" s="27">
        <f>IF(J6774="","",J6774+cat_offset)</f>
        <v/>
      </c>
      <c r="L6774" s="27">
        <f>IF(J6774="","",MAX(0,E6774-J6774)^2)</f>
        <v/>
      </c>
      <c r="M6774" s="27">
        <f>IF(J6774="","",MAX(0,E6774-(J6774+twcdh_off))^2)</f>
        <v/>
      </c>
      <c r="N6774" s="27">
        <f>IF(E6774="","",MAX(0,E6774-swcdh_thr)^2)</f>
        <v/>
      </c>
      <c r="O6774">
        <f>IF(K6774="","",ROUND(E6774-K6774,0))</f>
        <v/>
      </c>
      <c r="P6774">
        <f>IF(O6774="","",IF(O6774&gt;=1,O6774,0))</f>
        <v/>
      </c>
      <c r="Q6774" s="27">
        <f>IF(E6774="","",MAX(0,E6774-22))</f>
        <v/>
      </c>
      <c r="R6774" s="27">
        <f>IF(H6774=1,E6774,"")</f>
        <v/>
      </c>
      <c r="S6774" s="27">
        <f>IF(AND(H6774=1,J6774&lt;&gt;""),E6774-J6774,"")</f>
        <v/>
      </c>
      <c r="T6774">
        <f>IF(G6774="","",MONTH(G6774))</f>
        <v/>
      </c>
    </row>
    <row r="6775">
      <c r="A6775" s="24" t="n">
        <v>2020</v>
      </c>
      <c r="B6775" s="24" t="n">
        <v>10</v>
      </c>
      <c r="C6775" s="24" t="n">
        <v>9</v>
      </c>
      <c r="D6775" s="24" t="n">
        <v>6</v>
      </c>
      <c r="E6775" s="24" t="n">
        <v>10.4</v>
      </c>
      <c r="F6775" s="25">
        <f>IF($E6775="","",DATE(IF($A6775="",nominal_year,$A6775),$B6775,$C6775)+($D6775-IF(LEFT(hour_conv,1)="1",1,0))/24)</f>
        <v/>
      </c>
      <c r="G6775" s="26">
        <f>IF(F6775="","",INT(F6775))</f>
        <v/>
      </c>
      <c r="H6775">
        <f>IF(G6775="","",IF(AND(MONTH(G6775)*100+DAY(G6775)&gt;=season_lo,MONTH(G6775)*100+DAY(G6775)&lt;=season_hi),1,0))</f>
        <v/>
      </c>
      <c r="I6775">
        <f>IF(G6775="","",G6775-first_day+1)</f>
        <v/>
      </c>
      <c r="J6775" s="27">
        <f>IF(I6775="","",INDEX(Daily!$J$2:$J$421,I6775))</f>
        <v/>
      </c>
      <c r="K6775" s="27">
        <f>IF(J6775="","",J6775+cat_offset)</f>
        <v/>
      </c>
      <c r="L6775" s="27">
        <f>IF(J6775="","",MAX(0,E6775-J6775)^2)</f>
        <v/>
      </c>
      <c r="M6775" s="27">
        <f>IF(J6775="","",MAX(0,E6775-(J6775+twcdh_off))^2)</f>
        <v/>
      </c>
      <c r="N6775" s="27">
        <f>IF(E6775="","",MAX(0,E6775-swcdh_thr)^2)</f>
        <v/>
      </c>
      <c r="O6775">
        <f>IF(K6775="","",ROUND(E6775-K6775,0))</f>
        <v/>
      </c>
      <c r="P6775">
        <f>IF(O6775="","",IF(O6775&gt;=1,O6775,0))</f>
        <v/>
      </c>
      <c r="Q6775" s="27">
        <f>IF(E6775="","",MAX(0,E6775-22))</f>
        <v/>
      </c>
      <c r="R6775" s="27">
        <f>IF(H6775=1,E6775,"")</f>
        <v/>
      </c>
      <c r="S6775" s="27">
        <f>IF(AND(H6775=1,J6775&lt;&gt;""),E6775-J6775,"")</f>
        <v/>
      </c>
      <c r="T6775">
        <f>IF(G6775="","",MONTH(G6775))</f>
        <v/>
      </c>
    </row>
    <row r="6776">
      <c r="A6776" s="24" t="n">
        <v>2020</v>
      </c>
      <c r="B6776" s="24" t="n">
        <v>10</v>
      </c>
      <c r="C6776" s="24" t="n">
        <v>9</v>
      </c>
      <c r="D6776" s="24" t="n">
        <v>7</v>
      </c>
      <c r="E6776" s="24" t="n">
        <v>10.2</v>
      </c>
      <c r="F6776" s="25">
        <f>IF($E6776="","",DATE(IF($A6776="",nominal_year,$A6776),$B6776,$C6776)+($D6776-IF(LEFT(hour_conv,1)="1",1,0))/24)</f>
        <v/>
      </c>
      <c r="G6776" s="26">
        <f>IF(F6776="","",INT(F6776))</f>
        <v/>
      </c>
      <c r="H6776">
        <f>IF(G6776="","",IF(AND(MONTH(G6776)*100+DAY(G6776)&gt;=season_lo,MONTH(G6776)*100+DAY(G6776)&lt;=season_hi),1,0))</f>
        <v/>
      </c>
      <c r="I6776">
        <f>IF(G6776="","",G6776-first_day+1)</f>
        <v/>
      </c>
      <c r="J6776" s="27">
        <f>IF(I6776="","",INDEX(Daily!$J$2:$J$421,I6776))</f>
        <v/>
      </c>
      <c r="K6776" s="27">
        <f>IF(J6776="","",J6776+cat_offset)</f>
        <v/>
      </c>
      <c r="L6776" s="27">
        <f>IF(J6776="","",MAX(0,E6776-J6776)^2)</f>
        <v/>
      </c>
      <c r="M6776" s="27">
        <f>IF(J6776="","",MAX(0,E6776-(J6776+twcdh_off))^2)</f>
        <v/>
      </c>
      <c r="N6776" s="27">
        <f>IF(E6776="","",MAX(0,E6776-swcdh_thr)^2)</f>
        <v/>
      </c>
      <c r="O6776">
        <f>IF(K6776="","",ROUND(E6776-K6776,0))</f>
        <v/>
      </c>
      <c r="P6776">
        <f>IF(O6776="","",IF(O6776&gt;=1,O6776,0))</f>
        <v/>
      </c>
      <c r="Q6776" s="27">
        <f>IF(E6776="","",MAX(0,E6776-22))</f>
        <v/>
      </c>
      <c r="R6776" s="27">
        <f>IF(H6776=1,E6776,"")</f>
        <v/>
      </c>
      <c r="S6776" s="27">
        <f>IF(AND(H6776=1,J6776&lt;&gt;""),E6776-J6776,"")</f>
        <v/>
      </c>
      <c r="T6776">
        <f>IF(G6776="","",MONTH(G6776))</f>
        <v/>
      </c>
    </row>
    <row r="6777">
      <c r="A6777" s="24" t="n">
        <v>2020</v>
      </c>
      <c r="B6777" s="24" t="n">
        <v>10</v>
      </c>
      <c r="C6777" s="24" t="n">
        <v>9</v>
      </c>
      <c r="D6777" s="24" t="n">
        <v>8</v>
      </c>
      <c r="E6777" s="24" t="n">
        <v>10.87</v>
      </c>
      <c r="F6777" s="25">
        <f>IF($E6777="","",DATE(IF($A6777="",nominal_year,$A6777),$B6777,$C6777)+($D6777-IF(LEFT(hour_conv,1)="1",1,0))/24)</f>
        <v/>
      </c>
      <c r="G6777" s="26">
        <f>IF(F6777="","",INT(F6777))</f>
        <v/>
      </c>
      <c r="H6777">
        <f>IF(G6777="","",IF(AND(MONTH(G6777)*100+DAY(G6777)&gt;=season_lo,MONTH(G6777)*100+DAY(G6777)&lt;=season_hi),1,0))</f>
        <v/>
      </c>
      <c r="I6777">
        <f>IF(G6777="","",G6777-first_day+1)</f>
        <v/>
      </c>
      <c r="J6777" s="27">
        <f>IF(I6777="","",INDEX(Daily!$J$2:$J$421,I6777))</f>
        <v/>
      </c>
      <c r="K6777" s="27">
        <f>IF(J6777="","",J6777+cat_offset)</f>
        <v/>
      </c>
      <c r="L6777" s="27">
        <f>IF(J6777="","",MAX(0,E6777-J6777)^2)</f>
        <v/>
      </c>
      <c r="M6777" s="27">
        <f>IF(J6777="","",MAX(0,E6777-(J6777+twcdh_off))^2)</f>
        <v/>
      </c>
      <c r="N6777" s="27">
        <f>IF(E6777="","",MAX(0,E6777-swcdh_thr)^2)</f>
        <v/>
      </c>
      <c r="O6777">
        <f>IF(K6777="","",ROUND(E6777-K6777,0))</f>
        <v/>
      </c>
      <c r="P6777">
        <f>IF(O6777="","",IF(O6777&gt;=1,O6777,0))</f>
        <v/>
      </c>
      <c r="Q6777" s="27">
        <f>IF(E6777="","",MAX(0,E6777-22))</f>
        <v/>
      </c>
      <c r="R6777" s="27">
        <f>IF(H6777=1,E6777,"")</f>
        <v/>
      </c>
      <c r="S6777" s="27">
        <f>IF(AND(H6777=1,J6777&lt;&gt;""),E6777-J6777,"")</f>
        <v/>
      </c>
      <c r="T6777">
        <f>IF(G6777="","",MONTH(G6777))</f>
        <v/>
      </c>
    </row>
    <row r="6778">
      <c r="A6778" s="24" t="n">
        <v>2020</v>
      </c>
      <c r="B6778" s="24" t="n">
        <v>10</v>
      </c>
      <c r="C6778" s="24" t="n">
        <v>9</v>
      </c>
      <c r="D6778" s="24" t="n">
        <v>9</v>
      </c>
      <c r="E6778" s="24" t="n">
        <v>11.73</v>
      </c>
      <c r="F6778" s="25">
        <f>IF($E6778="","",DATE(IF($A6778="",nominal_year,$A6778),$B6778,$C6778)+($D6778-IF(LEFT(hour_conv,1)="1",1,0))/24)</f>
        <v/>
      </c>
      <c r="G6778" s="26">
        <f>IF(F6778="","",INT(F6778))</f>
        <v/>
      </c>
      <c r="H6778">
        <f>IF(G6778="","",IF(AND(MONTH(G6778)*100+DAY(G6778)&gt;=season_lo,MONTH(G6778)*100+DAY(G6778)&lt;=season_hi),1,0))</f>
        <v/>
      </c>
      <c r="I6778">
        <f>IF(G6778="","",G6778-first_day+1)</f>
        <v/>
      </c>
      <c r="J6778" s="27">
        <f>IF(I6778="","",INDEX(Daily!$J$2:$J$421,I6778))</f>
        <v/>
      </c>
      <c r="K6778" s="27">
        <f>IF(J6778="","",J6778+cat_offset)</f>
        <v/>
      </c>
      <c r="L6778" s="27">
        <f>IF(J6778="","",MAX(0,E6778-J6778)^2)</f>
        <v/>
      </c>
      <c r="M6778" s="27">
        <f>IF(J6778="","",MAX(0,E6778-(J6778+twcdh_off))^2)</f>
        <v/>
      </c>
      <c r="N6778" s="27">
        <f>IF(E6778="","",MAX(0,E6778-swcdh_thr)^2)</f>
        <v/>
      </c>
      <c r="O6778">
        <f>IF(K6778="","",ROUND(E6778-K6778,0))</f>
        <v/>
      </c>
      <c r="P6778">
        <f>IF(O6778="","",IF(O6778&gt;=1,O6778,0))</f>
        <v/>
      </c>
      <c r="Q6778" s="27">
        <f>IF(E6778="","",MAX(0,E6778-22))</f>
        <v/>
      </c>
      <c r="R6778" s="27">
        <f>IF(H6778=1,E6778,"")</f>
        <v/>
      </c>
      <c r="S6778" s="27">
        <f>IF(AND(H6778=1,J6778&lt;&gt;""),E6778-J6778,"")</f>
        <v/>
      </c>
      <c r="T6778">
        <f>IF(G6778="","",MONTH(G6778))</f>
        <v/>
      </c>
    </row>
    <row r="6779">
      <c r="A6779" s="24" t="n">
        <v>2020</v>
      </c>
      <c r="B6779" s="24" t="n">
        <v>10</v>
      </c>
      <c r="C6779" s="24" t="n">
        <v>9</v>
      </c>
      <c r="D6779" s="24" t="n">
        <v>10</v>
      </c>
      <c r="E6779" s="24" t="n">
        <v>12.71</v>
      </c>
      <c r="F6779" s="25">
        <f>IF($E6779="","",DATE(IF($A6779="",nominal_year,$A6779),$B6779,$C6779)+($D6779-IF(LEFT(hour_conv,1)="1",1,0))/24)</f>
        <v/>
      </c>
      <c r="G6779" s="26">
        <f>IF(F6779="","",INT(F6779))</f>
        <v/>
      </c>
      <c r="H6779">
        <f>IF(G6779="","",IF(AND(MONTH(G6779)*100+DAY(G6779)&gt;=season_lo,MONTH(G6779)*100+DAY(G6779)&lt;=season_hi),1,0))</f>
        <v/>
      </c>
      <c r="I6779">
        <f>IF(G6779="","",G6779-first_day+1)</f>
        <v/>
      </c>
      <c r="J6779" s="27">
        <f>IF(I6779="","",INDEX(Daily!$J$2:$J$421,I6779))</f>
        <v/>
      </c>
      <c r="K6779" s="27">
        <f>IF(J6779="","",J6779+cat_offset)</f>
        <v/>
      </c>
      <c r="L6779" s="27">
        <f>IF(J6779="","",MAX(0,E6779-J6779)^2)</f>
        <v/>
      </c>
      <c r="M6779" s="27">
        <f>IF(J6779="","",MAX(0,E6779-(J6779+twcdh_off))^2)</f>
        <v/>
      </c>
      <c r="N6779" s="27">
        <f>IF(E6779="","",MAX(0,E6779-swcdh_thr)^2)</f>
        <v/>
      </c>
      <c r="O6779">
        <f>IF(K6779="","",ROUND(E6779-K6779,0))</f>
        <v/>
      </c>
      <c r="P6779">
        <f>IF(O6779="","",IF(O6779&gt;=1,O6779,0))</f>
        <v/>
      </c>
      <c r="Q6779" s="27">
        <f>IF(E6779="","",MAX(0,E6779-22))</f>
        <v/>
      </c>
      <c r="R6779" s="27">
        <f>IF(H6779=1,E6779,"")</f>
        <v/>
      </c>
      <c r="S6779" s="27">
        <f>IF(AND(H6779=1,J6779&lt;&gt;""),E6779-J6779,"")</f>
        <v/>
      </c>
      <c r="T6779">
        <f>IF(G6779="","",MONTH(G6779))</f>
        <v/>
      </c>
    </row>
    <row r="6780">
      <c r="A6780" s="24" t="n">
        <v>2020</v>
      </c>
      <c r="B6780" s="24" t="n">
        <v>10</v>
      </c>
      <c r="C6780" s="24" t="n">
        <v>9</v>
      </c>
      <c r="D6780" s="24" t="n">
        <v>11</v>
      </c>
      <c r="E6780" s="24" t="n">
        <v>14.29</v>
      </c>
      <c r="F6780" s="25">
        <f>IF($E6780="","",DATE(IF($A6780="",nominal_year,$A6780),$B6780,$C6780)+($D6780-IF(LEFT(hour_conv,1)="1",1,0))/24)</f>
        <v/>
      </c>
      <c r="G6780" s="26">
        <f>IF(F6780="","",INT(F6780))</f>
        <v/>
      </c>
      <c r="H6780">
        <f>IF(G6780="","",IF(AND(MONTH(G6780)*100+DAY(G6780)&gt;=season_lo,MONTH(G6780)*100+DAY(G6780)&lt;=season_hi),1,0))</f>
        <v/>
      </c>
      <c r="I6780">
        <f>IF(G6780="","",G6780-first_day+1)</f>
        <v/>
      </c>
      <c r="J6780" s="27">
        <f>IF(I6780="","",INDEX(Daily!$J$2:$J$421,I6780))</f>
        <v/>
      </c>
      <c r="K6780" s="27">
        <f>IF(J6780="","",J6780+cat_offset)</f>
        <v/>
      </c>
      <c r="L6780" s="27">
        <f>IF(J6780="","",MAX(0,E6780-J6780)^2)</f>
        <v/>
      </c>
      <c r="M6780" s="27">
        <f>IF(J6780="","",MAX(0,E6780-(J6780+twcdh_off))^2)</f>
        <v/>
      </c>
      <c r="N6780" s="27">
        <f>IF(E6780="","",MAX(0,E6780-swcdh_thr)^2)</f>
        <v/>
      </c>
      <c r="O6780">
        <f>IF(K6780="","",ROUND(E6780-K6780,0))</f>
        <v/>
      </c>
      <c r="P6780">
        <f>IF(O6780="","",IF(O6780&gt;=1,O6780,0))</f>
        <v/>
      </c>
      <c r="Q6780" s="27">
        <f>IF(E6780="","",MAX(0,E6780-22))</f>
        <v/>
      </c>
      <c r="R6780" s="27">
        <f>IF(H6780=1,E6780,"")</f>
        <v/>
      </c>
      <c r="S6780" s="27">
        <f>IF(AND(H6780=1,J6780&lt;&gt;""),E6780-J6780,"")</f>
        <v/>
      </c>
      <c r="T6780">
        <f>IF(G6780="","",MONTH(G6780))</f>
        <v/>
      </c>
    </row>
    <row r="6781">
      <c r="A6781" s="24" t="n">
        <v>2020</v>
      </c>
      <c r="B6781" s="24" t="n">
        <v>10</v>
      </c>
      <c r="C6781" s="24" t="n">
        <v>9</v>
      </c>
      <c r="D6781" s="24" t="n">
        <v>12</v>
      </c>
      <c r="E6781" s="24" t="n">
        <v>14.08</v>
      </c>
      <c r="F6781" s="25">
        <f>IF($E6781="","",DATE(IF($A6781="",nominal_year,$A6781),$B6781,$C6781)+($D6781-IF(LEFT(hour_conv,1)="1",1,0))/24)</f>
        <v/>
      </c>
      <c r="G6781" s="26">
        <f>IF(F6781="","",INT(F6781))</f>
        <v/>
      </c>
      <c r="H6781">
        <f>IF(G6781="","",IF(AND(MONTH(G6781)*100+DAY(G6781)&gt;=season_lo,MONTH(G6781)*100+DAY(G6781)&lt;=season_hi),1,0))</f>
        <v/>
      </c>
      <c r="I6781">
        <f>IF(G6781="","",G6781-first_day+1)</f>
        <v/>
      </c>
      <c r="J6781" s="27">
        <f>IF(I6781="","",INDEX(Daily!$J$2:$J$421,I6781))</f>
        <v/>
      </c>
      <c r="K6781" s="27">
        <f>IF(J6781="","",J6781+cat_offset)</f>
        <v/>
      </c>
      <c r="L6781" s="27">
        <f>IF(J6781="","",MAX(0,E6781-J6781)^2)</f>
        <v/>
      </c>
      <c r="M6781" s="27">
        <f>IF(J6781="","",MAX(0,E6781-(J6781+twcdh_off))^2)</f>
        <v/>
      </c>
      <c r="N6781" s="27">
        <f>IF(E6781="","",MAX(0,E6781-swcdh_thr)^2)</f>
        <v/>
      </c>
      <c r="O6781">
        <f>IF(K6781="","",ROUND(E6781-K6781,0))</f>
        <v/>
      </c>
      <c r="P6781">
        <f>IF(O6781="","",IF(O6781&gt;=1,O6781,0))</f>
        <v/>
      </c>
      <c r="Q6781" s="27">
        <f>IF(E6781="","",MAX(0,E6781-22))</f>
        <v/>
      </c>
      <c r="R6781" s="27">
        <f>IF(H6781=1,E6781,"")</f>
        <v/>
      </c>
      <c r="S6781" s="27">
        <f>IF(AND(H6781=1,J6781&lt;&gt;""),E6781-J6781,"")</f>
        <v/>
      </c>
      <c r="T6781">
        <f>IF(G6781="","",MONTH(G6781))</f>
        <v/>
      </c>
    </row>
    <row r="6782">
      <c r="A6782" s="24" t="n">
        <v>2020</v>
      </c>
      <c r="B6782" s="24" t="n">
        <v>10</v>
      </c>
      <c r="C6782" s="24" t="n">
        <v>9</v>
      </c>
      <c r="D6782" s="24" t="n">
        <v>13</v>
      </c>
      <c r="E6782" s="24" t="n">
        <v>14.76</v>
      </c>
      <c r="F6782" s="25">
        <f>IF($E6782="","",DATE(IF($A6782="",nominal_year,$A6782),$B6782,$C6782)+($D6782-IF(LEFT(hour_conv,1)="1",1,0))/24)</f>
        <v/>
      </c>
      <c r="G6782" s="26">
        <f>IF(F6782="","",INT(F6782))</f>
        <v/>
      </c>
      <c r="H6782">
        <f>IF(G6782="","",IF(AND(MONTH(G6782)*100+DAY(G6782)&gt;=season_lo,MONTH(G6782)*100+DAY(G6782)&lt;=season_hi),1,0))</f>
        <v/>
      </c>
      <c r="I6782">
        <f>IF(G6782="","",G6782-first_day+1)</f>
        <v/>
      </c>
      <c r="J6782" s="27">
        <f>IF(I6782="","",INDEX(Daily!$J$2:$J$421,I6782))</f>
        <v/>
      </c>
      <c r="K6782" s="27">
        <f>IF(J6782="","",J6782+cat_offset)</f>
        <v/>
      </c>
      <c r="L6782" s="27">
        <f>IF(J6782="","",MAX(0,E6782-J6782)^2)</f>
        <v/>
      </c>
      <c r="M6782" s="27">
        <f>IF(J6782="","",MAX(0,E6782-(J6782+twcdh_off))^2)</f>
        <v/>
      </c>
      <c r="N6782" s="27">
        <f>IF(E6782="","",MAX(0,E6782-swcdh_thr)^2)</f>
        <v/>
      </c>
      <c r="O6782">
        <f>IF(K6782="","",ROUND(E6782-K6782,0))</f>
        <v/>
      </c>
      <c r="P6782">
        <f>IF(O6782="","",IF(O6782&gt;=1,O6782,0))</f>
        <v/>
      </c>
      <c r="Q6782" s="27">
        <f>IF(E6782="","",MAX(0,E6782-22))</f>
        <v/>
      </c>
      <c r="R6782" s="27">
        <f>IF(H6782=1,E6782,"")</f>
        <v/>
      </c>
      <c r="S6782" s="27">
        <f>IF(AND(H6782=1,J6782&lt;&gt;""),E6782-J6782,"")</f>
        <v/>
      </c>
      <c r="T6782">
        <f>IF(G6782="","",MONTH(G6782))</f>
        <v/>
      </c>
    </row>
    <row r="6783">
      <c r="A6783" s="24" t="n">
        <v>2020</v>
      </c>
      <c r="B6783" s="24" t="n">
        <v>10</v>
      </c>
      <c r="C6783" s="24" t="n">
        <v>9</v>
      </c>
      <c r="D6783" s="24" t="n">
        <v>14</v>
      </c>
      <c r="E6783" s="24" t="n">
        <v>16.02</v>
      </c>
      <c r="F6783" s="25">
        <f>IF($E6783="","",DATE(IF($A6783="",nominal_year,$A6783),$B6783,$C6783)+($D6783-IF(LEFT(hour_conv,1)="1",1,0))/24)</f>
        <v/>
      </c>
      <c r="G6783" s="26">
        <f>IF(F6783="","",INT(F6783))</f>
        <v/>
      </c>
      <c r="H6783">
        <f>IF(G6783="","",IF(AND(MONTH(G6783)*100+DAY(G6783)&gt;=season_lo,MONTH(G6783)*100+DAY(G6783)&lt;=season_hi),1,0))</f>
        <v/>
      </c>
      <c r="I6783">
        <f>IF(G6783="","",G6783-first_day+1)</f>
        <v/>
      </c>
      <c r="J6783" s="27">
        <f>IF(I6783="","",INDEX(Daily!$J$2:$J$421,I6783))</f>
        <v/>
      </c>
      <c r="K6783" s="27">
        <f>IF(J6783="","",J6783+cat_offset)</f>
        <v/>
      </c>
      <c r="L6783" s="27">
        <f>IF(J6783="","",MAX(0,E6783-J6783)^2)</f>
        <v/>
      </c>
      <c r="M6783" s="27">
        <f>IF(J6783="","",MAX(0,E6783-(J6783+twcdh_off))^2)</f>
        <v/>
      </c>
      <c r="N6783" s="27">
        <f>IF(E6783="","",MAX(0,E6783-swcdh_thr)^2)</f>
        <v/>
      </c>
      <c r="O6783">
        <f>IF(K6783="","",ROUND(E6783-K6783,0))</f>
        <v/>
      </c>
      <c r="P6783">
        <f>IF(O6783="","",IF(O6783&gt;=1,O6783,0))</f>
        <v/>
      </c>
      <c r="Q6783" s="27">
        <f>IF(E6783="","",MAX(0,E6783-22))</f>
        <v/>
      </c>
      <c r="R6783" s="27">
        <f>IF(H6783=1,E6783,"")</f>
        <v/>
      </c>
      <c r="S6783" s="27">
        <f>IF(AND(H6783=1,J6783&lt;&gt;""),E6783-J6783,"")</f>
        <v/>
      </c>
      <c r="T6783">
        <f>IF(G6783="","",MONTH(G6783))</f>
        <v/>
      </c>
    </row>
    <row r="6784">
      <c r="A6784" s="24" t="n">
        <v>2020</v>
      </c>
      <c r="B6784" s="24" t="n">
        <v>10</v>
      </c>
      <c r="C6784" s="24" t="n">
        <v>9</v>
      </c>
      <c r="D6784" s="24" t="n">
        <v>15</v>
      </c>
      <c r="E6784" s="24" t="n">
        <v>15.5</v>
      </c>
      <c r="F6784" s="25">
        <f>IF($E6784="","",DATE(IF($A6784="",nominal_year,$A6784),$B6784,$C6784)+($D6784-IF(LEFT(hour_conv,1)="1",1,0))/24)</f>
        <v/>
      </c>
      <c r="G6784" s="26">
        <f>IF(F6784="","",INT(F6784))</f>
        <v/>
      </c>
      <c r="H6784">
        <f>IF(G6784="","",IF(AND(MONTH(G6784)*100+DAY(G6784)&gt;=season_lo,MONTH(G6784)*100+DAY(G6784)&lt;=season_hi),1,0))</f>
        <v/>
      </c>
      <c r="I6784">
        <f>IF(G6784="","",G6784-first_day+1)</f>
        <v/>
      </c>
      <c r="J6784" s="27">
        <f>IF(I6784="","",INDEX(Daily!$J$2:$J$421,I6784))</f>
        <v/>
      </c>
      <c r="K6784" s="27">
        <f>IF(J6784="","",J6784+cat_offset)</f>
        <v/>
      </c>
      <c r="L6784" s="27">
        <f>IF(J6784="","",MAX(0,E6784-J6784)^2)</f>
        <v/>
      </c>
      <c r="M6784" s="27">
        <f>IF(J6784="","",MAX(0,E6784-(J6784+twcdh_off))^2)</f>
        <v/>
      </c>
      <c r="N6784" s="27">
        <f>IF(E6784="","",MAX(0,E6784-swcdh_thr)^2)</f>
        <v/>
      </c>
      <c r="O6784">
        <f>IF(K6784="","",ROUND(E6784-K6784,0))</f>
        <v/>
      </c>
      <c r="P6784">
        <f>IF(O6784="","",IF(O6784&gt;=1,O6784,0))</f>
        <v/>
      </c>
      <c r="Q6784" s="27">
        <f>IF(E6784="","",MAX(0,E6784-22))</f>
        <v/>
      </c>
      <c r="R6784" s="27">
        <f>IF(H6784=1,E6784,"")</f>
        <v/>
      </c>
      <c r="S6784" s="27">
        <f>IF(AND(H6784=1,J6784&lt;&gt;""),E6784-J6784,"")</f>
        <v/>
      </c>
      <c r="T6784">
        <f>IF(G6784="","",MONTH(G6784))</f>
        <v/>
      </c>
    </row>
    <row r="6785">
      <c r="A6785" s="24" t="n">
        <v>2020</v>
      </c>
      <c r="B6785" s="24" t="n">
        <v>10</v>
      </c>
      <c r="C6785" s="24" t="n">
        <v>9</v>
      </c>
      <c r="D6785" s="24" t="n">
        <v>16</v>
      </c>
      <c r="E6785" s="24" t="n">
        <v>16.09</v>
      </c>
      <c r="F6785" s="25">
        <f>IF($E6785="","",DATE(IF($A6785="",nominal_year,$A6785),$B6785,$C6785)+($D6785-IF(LEFT(hour_conv,1)="1",1,0))/24)</f>
        <v/>
      </c>
      <c r="G6785" s="26">
        <f>IF(F6785="","",INT(F6785))</f>
        <v/>
      </c>
      <c r="H6785">
        <f>IF(G6785="","",IF(AND(MONTH(G6785)*100+DAY(G6785)&gt;=season_lo,MONTH(G6785)*100+DAY(G6785)&lt;=season_hi),1,0))</f>
        <v/>
      </c>
      <c r="I6785">
        <f>IF(G6785="","",G6785-first_day+1)</f>
        <v/>
      </c>
      <c r="J6785" s="27">
        <f>IF(I6785="","",INDEX(Daily!$J$2:$J$421,I6785))</f>
        <v/>
      </c>
      <c r="K6785" s="27">
        <f>IF(J6785="","",J6785+cat_offset)</f>
        <v/>
      </c>
      <c r="L6785" s="27">
        <f>IF(J6785="","",MAX(0,E6785-J6785)^2)</f>
        <v/>
      </c>
      <c r="M6785" s="27">
        <f>IF(J6785="","",MAX(0,E6785-(J6785+twcdh_off))^2)</f>
        <v/>
      </c>
      <c r="N6785" s="27">
        <f>IF(E6785="","",MAX(0,E6785-swcdh_thr)^2)</f>
        <v/>
      </c>
      <c r="O6785">
        <f>IF(K6785="","",ROUND(E6785-K6785,0))</f>
        <v/>
      </c>
      <c r="P6785">
        <f>IF(O6785="","",IF(O6785&gt;=1,O6785,0))</f>
        <v/>
      </c>
      <c r="Q6785" s="27">
        <f>IF(E6785="","",MAX(0,E6785-22))</f>
        <v/>
      </c>
      <c r="R6785" s="27">
        <f>IF(H6785=1,E6785,"")</f>
        <v/>
      </c>
      <c r="S6785" s="27">
        <f>IF(AND(H6785=1,J6785&lt;&gt;""),E6785-J6785,"")</f>
        <v/>
      </c>
      <c r="T6785">
        <f>IF(G6785="","",MONTH(G6785))</f>
        <v/>
      </c>
    </row>
    <row r="6786">
      <c r="A6786" s="24" t="n">
        <v>2020</v>
      </c>
      <c r="B6786" s="24" t="n">
        <v>10</v>
      </c>
      <c r="C6786" s="24" t="n">
        <v>9</v>
      </c>
      <c r="D6786" s="24" t="n">
        <v>17</v>
      </c>
      <c r="E6786" s="24" t="n">
        <v>16.56</v>
      </c>
      <c r="F6786" s="25">
        <f>IF($E6786="","",DATE(IF($A6786="",nominal_year,$A6786),$B6786,$C6786)+($D6786-IF(LEFT(hour_conv,1)="1",1,0))/24)</f>
        <v/>
      </c>
      <c r="G6786" s="26">
        <f>IF(F6786="","",INT(F6786))</f>
        <v/>
      </c>
      <c r="H6786">
        <f>IF(G6786="","",IF(AND(MONTH(G6786)*100+DAY(G6786)&gt;=season_lo,MONTH(G6786)*100+DAY(G6786)&lt;=season_hi),1,0))</f>
        <v/>
      </c>
      <c r="I6786">
        <f>IF(G6786="","",G6786-first_day+1)</f>
        <v/>
      </c>
      <c r="J6786" s="27">
        <f>IF(I6786="","",INDEX(Daily!$J$2:$J$421,I6786))</f>
        <v/>
      </c>
      <c r="K6786" s="27">
        <f>IF(J6786="","",J6786+cat_offset)</f>
        <v/>
      </c>
      <c r="L6786" s="27">
        <f>IF(J6786="","",MAX(0,E6786-J6786)^2)</f>
        <v/>
      </c>
      <c r="M6786" s="27">
        <f>IF(J6786="","",MAX(0,E6786-(J6786+twcdh_off))^2)</f>
        <v/>
      </c>
      <c r="N6786" s="27">
        <f>IF(E6786="","",MAX(0,E6786-swcdh_thr)^2)</f>
        <v/>
      </c>
      <c r="O6786">
        <f>IF(K6786="","",ROUND(E6786-K6786,0))</f>
        <v/>
      </c>
      <c r="P6786">
        <f>IF(O6786="","",IF(O6786&gt;=1,O6786,0))</f>
        <v/>
      </c>
      <c r="Q6786" s="27">
        <f>IF(E6786="","",MAX(0,E6786-22))</f>
        <v/>
      </c>
      <c r="R6786" s="27">
        <f>IF(H6786=1,E6786,"")</f>
        <v/>
      </c>
      <c r="S6786" s="27">
        <f>IF(AND(H6786=1,J6786&lt;&gt;""),E6786-J6786,"")</f>
        <v/>
      </c>
      <c r="T6786">
        <f>IF(G6786="","",MONTH(G6786))</f>
        <v/>
      </c>
    </row>
    <row r="6787">
      <c r="A6787" s="24" t="n">
        <v>2020</v>
      </c>
      <c r="B6787" s="24" t="n">
        <v>10</v>
      </c>
      <c r="C6787" s="24" t="n">
        <v>9</v>
      </c>
      <c r="D6787" s="24" t="n">
        <v>18</v>
      </c>
      <c r="E6787" s="24" t="n">
        <v>15.77</v>
      </c>
      <c r="F6787" s="25">
        <f>IF($E6787="","",DATE(IF($A6787="",nominal_year,$A6787),$B6787,$C6787)+($D6787-IF(LEFT(hour_conv,1)="1",1,0))/24)</f>
        <v/>
      </c>
      <c r="G6787" s="26">
        <f>IF(F6787="","",INT(F6787))</f>
        <v/>
      </c>
      <c r="H6787">
        <f>IF(G6787="","",IF(AND(MONTH(G6787)*100+DAY(G6787)&gt;=season_lo,MONTH(G6787)*100+DAY(G6787)&lt;=season_hi),1,0))</f>
        <v/>
      </c>
      <c r="I6787">
        <f>IF(G6787="","",G6787-first_day+1)</f>
        <v/>
      </c>
      <c r="J6787" s="27">
        <f>IF(I6787="","",INDEX(Daily!$J$2:$J$421,I6787))</f>
        <v/>
      </c>
      <c r="K6787" s="27">
        <f>IF(J6787="","",J6787+cat_offset)</f>
        <v/>
      </c>
      <c r="L6787" s="27">
        <f>IF(J6787="","",MAX(0,E6787-J6787)^2)</f>
        <v/>
      </c>
      <c r="M6787" s="27">
        <f>IF(J6787="","",MAX(0,E6787-(J6787+twcdh_off))^2)</f>
        <v/>
      </c>
      <c r="N6787" s="27">
        <f>IF(E6787="","",MAX(0,E6787-swcdh_thr)^2)</f>
        <v/>
      </c>
      <c r="O6787">
        <f>IF(K6787="","",ROUND(E6787-K6787,0))</f>
        <v/>
      </c>
      <c r="P6787">
        <f>IF(O6787="","",IF(O6787&gt;=1,O6787,0))</f>
        <v/>
      </c>
      <c r="Q6787" s="27">
        <f>IF(E6787="","",MAX(0,E6787-22))</f>
        <v/>
      </c>
      <c r="R6787" s="27">
        <f>IF(H6787=1,E6787,"")</f>
        <v/>
      </c>
      <c r="S6787" s="27">
        <f>IF(AND(H6787=1,J6787&lt;&gt;""),E6787-J6787,"")</f>
        <v/>
      </c>
      <c r="T6787">
        <f>IF(G6787="","",MONTH(G6787))</f>
        <v/>
      </c>
    </row>
    <row r="6788">
      <c r="A6788" s="24" t="n">
        <v>2020</v>
      </c>
      <c r="B6788" s="24" t="n">
        <v>10</v>
      </c>
      <c r="C6788" s="24" t="n">
        <v>9</v>
      </c>
      <c r="D6788" s="24" t="n">
        <v>19</v>
      </c>
      <c r="E6788" s="24" t="n">
        <v>15.03</v>
      </c>
      <c r="F6788" s="25">
        <f>IF($E6788="","",DATE(IF($A6788="",nominal_year,$A6788),$B6788,$C6788)+($D6788-IF(LEFT(hour_conv,1)="1",1,0))/24)</f>
        <v/>
      </c>
      <c r="G6788" s="26">
        <f>IF(F6788="","",INT(F6788))</f>
        <v/>
      </c>
      <c r="H6788">
        <f>IF(G6788="","",IF(AND(MONTH(G6788)*100+DAY(G6788)&gt;=season_lo,MONTH(G6788)*100+DAY(G6788)&lt;=season_hi),1,0))</f>
        <v/>
      </c>
      <c r="I6788">
        <f>IF(G6788="","",G6788-first_day+1)</f>
        <v/>
      </c>
      <c r="J6788" s="27">
        <f>IF(I6788="","",INDEX(Daily!$J$2:$J$421,I6788))</f>
        <v/>
      </c>
      <c r="K6788" s="27">
        <f>IF(J6788="","",J6788+cat_offset)</f>
        <v/>
      </c>
      <c r="L6788" s="27">
        <f>IF(J6788="","",MAX(0,E6788-J6788)^2)</f>
        <v/>
      </c>
      <c r="M6788" s="27">
        <f>IF(J6788="","",MAX(0,E6788-(J6788+twcdh_off))^2)</f>
        <v/>
      </c>
      <c r="N6788" s="27">
        <f>IF(E6788="","",MAX(0,E6788-swcdh_thr)^2)</f>
        <v/>
      </c>
      <c r="O6788">
        <f>IF(K6788="","",ROUND(E6788-K6788,0))</f>
        <v/>
      </c>
      <c r="P6788">
        <f>IF(O6788="","",IF(O6788&gt;=1,O6788,0))</f>
        <v/>
      </c>
      <c r="Q6788" s="27">
        <f>IF(E6788="","",MAX(0,E6788-22))</f>
        <v/>
      </c>
      <c r="R6788" s="27">
        <f>IF(H6788=1,E6788,"")</f>
        <v/>
      </c>
      <c r="S6788" s="27">
        <f>IF(AND(H6788=1,J6788&lt;&gt;""),E6788-J6788,"")</f>
        <v/>
      </c>
      <c r="T6788">
        <f>IF(G6788="","",MONTH(G6788))</f>
        <v/>
      </c>
    </row>
    <row r="6789">
      <c r="A6789" s="24" t="n">
        <v>2020</v>
      </c>
      <c r="B6789" s="24" t="n">
        <v>10</v>
      </c>
      <c r="C6789" s="24" t="n">
        <v>9</v>
      </c>
      <c r="D6789" s="24" t="n">
        <v>20</v>
      </c>
      <c r="E6789" s="24" t="n">
        <v>14.22</v>
      </c>
      <c r="F6789" s="25">
        <f>IF($E6789="","",DATE(IF($A6789="",nominal_year,$A6789),$B6789,$C6789)+($D6789-IF(LEFT(hour_conv,1)="1",1,0))/24)</f>
        <v/>
      </c>
      <c r="G6789" s="26">
        <f>IF(F6789="","",INT(F6789))</f>
        <v/>
      </c>
      <c r="H6789">
        <f>IF(G6789="","",IF(AND(MONTH(G6789)*100+DAY(G6789)&gt;=season_lo,MONTH(G6789)*100+DAY(G6789)&lt;=season_hi),1,0))</f>
        <v/>
      </c>
      <c r="I6789">
        <f>IF(G6789="","",G6789-first_day+1)</f>
        <v/>
      </c>
      <c r="J6789" s="27">
        <f>IF(I6789="","",INDEX(Daily!$J$2:$J$421,I6789))</f>
        <v/>
      </c>
      <c r="K6789" s="27">
        <f>IF(J6789="","",J6789+cat_offset)</f>
        <v/>
      </c>
      <c r="L6789" s="27">
        <f>IF(J6789="","",MAX(0,E6789-J6789)^2)</f>
        <v/>
      </c>
      <c r="M6789" s="27">
        <f>IF(J6789="","",MAX(0,E6789-(J6789+twcdh_off))^2)</f>
        <v/>
      </c>
      <c r="N6789" s="27">
        <f>IF(E6789="","",MAX(0,E6789-swcdh_thr)^2)</f>
        <v/>
      </c>
      <c r="O6789">
        <f>IF(K6789="","",ROUND(E6789-K6789,0))</f>
        <v/>
      </c>
      <c r="P6789">
        <f>IF(O6789="","",IF(O6789&gt;=1,O6789,0))</f>
        <v/>
      </c>
      <c r="Q6789" s="27">
        <f>IF(E6789="","",MAX(0,E6789-22))</f>
        <v/>
      </c>
      <c r="R6789" s="27">
        <f>IF(H6789=1,E6789,"")</f>
        <v/>
      </c>
      <c r="S6789" s="27">
        <f>IF(AND(H6789=1,J6789&lt;&gt;""),E6789-J6789,"")</f>
        <v/>
      </c>
      <c r="T6789">
        <f>IF(G6789="","",MONTH(G6789))</f>
        <v/>
      </c>
    </row>
    <row r="6790">
      <c r="A6790" s="24" t="n">
        <v>2020</v>
      </c>
      <c r="B6790" s="24" t="n">
        <v>10</v>
      </c>
      <c r="C6790" s="24" t="n">
        <v>9</v>
      </c>
      <c r="D6790" s="24" t="n">
        <v>21</v>
      </c>
      <c r="E6790" s="24" t="n">
        <v>13.31</v>
      </c>
      <c r="F6790" s="25">
        <f>IF($E6790="","",DATE(IF($A6790="",nominal_year,$A6790),$B6790,$C6790)+($D6790-IF(LEFT(hour_conv,1)="1",1,0))/24)</f>
        <v/>
      </c>
      <c r="G6790" s="26">
        <f>IF(F6790="","",INT(F6790))</f>
        <v/>
      </c>
      <c r="H6790">
        <f>IF(G6790="","",IF(AND(MONTH(G6790)*100+DAY(G6790)&gt;=season_lo,MONTH(G6790)*100+DAY(G6790)&lt;=season_hi),1,0))</f>
        <v/>
      </c>
      <c r="I6790">
        <f>IF(G6790="","",G6790-first_day+1)</f>
        <v/>
      </c>
      <c r="J6790" s="27">
        <f>IF(I6790="","",INDEX(Daily!$J$2:$J$421,I6790))</f>
        <v/>
      </c>
      <c r="K6790" s="27">
        <f>IF(J6790="","",J6790+cat_offset)</f>
        <v/>
      </c>
      <c r="L6790" s="27">
        <f>IF(J6790="","",MAX(0,E6790-J6790)^2)</f>
        <v/>
      </c>
      <c r="M6790" s="27">
        <f>IF(J6790="","",MAX(0,E6790-(J6790+twcdh_off))^2)</f>
        <v/>
      </c>
      <c r="N6790" s="27">
        <f>IF(E6790="","",MAX(0,E6790-swcdh_thr)^2)</f>
        <v/>
      </c>
      <c r="O6790">
        <f>IF(K6790="","",ROUND(E6790-K6790,0))</f>
        <v/>
      </c>
      <c r="P6790">
        <f>IF(O6790="","",IF(O6790&gt;=1,O6790,0))</f>
        <v/>
      </c>
      <c r="Q6790" s="27">
        <f>IF(E6790="","",MAX(0,E6790-22))</f>
        <v/>
      </c>
      <c r="R6790" s="27">
        <f>IF(H6790=1,E6790,"")</f>
        <v/>
      </c>
      <c r="S6790" s="27">
        <f>IF(AND(H6790=1,J6790&lt;&gt;""),E6790-J6790,"")</f>
        <v/>
      </c>
      <c r="T6790">
        <f>IF(G6790="","",MONTH(G6790))</f>
        <v/>
      </c>
    </row>
    <row r="6791">
      <c r="A6791" s="24" t="n">
        <v>2020</v>
      </c>
      <c r="B6791" s="24" t="n">
        <v>10</v>
      </c>
      <c r="C6791" s="24" t="n">
        <v>9</v>
      </c>
      <c r="D6791" s="24" t="n">
        <v>22</v>
      </c>
      <c r="E6791" s="24" t="n">
        <v>12.54</v>
      </c>
      <c r="F6791" s="25">
        <f>IF($E6791="","",DATE(IF($A6791="",nominal_year,$A6791),$B6791,$C6791)+($D6791-IF(LEFT(hour_conv,1)="1",1,0))/24)</f>
        <v/>
      </c>
      <c r="G6791" s="26">
        <f>IF(F6791="","",INT(F6791))</f>
        <v/>
      </c>
      <c r="H6791">
        <f>IF(G6791="","",IF(AND(MONTH(G6791)*100+DAY(G6791)&gt;=season_lo,MONTH(G6791)*100+DAY(G6791)&lt;=season_hi),1,0))</f>
        <v/>
      </c>
      <c r="I6791">
        <f>IF(G6791="","",G6791-first_day+1)</f>
        <v/>
      </c>
      <c r="J6791" s="27">
        <f>IF(I6791="","",INDEX(Daily!$J$2:$J$421,I6791))</f>
        <v/>
      </c>
      <c r="K6791" s="27">
        <f>IF(J6791="","",J6791+cat_offset)</f>
        <v/>
      </c>
      <c r="L6791" s="27">
        <f>IF(J6791="","",MAX(0,E6791-J6791)^2)</f>
        <v/>
      </c>
      <c r="M6791" s="27">
        <f>IF(J6791="","",MAX(0,E6791-(J6791+twcdh_off))^2)</f>
        <v/>
      </c>
      <c r="N6791" s="27">
        <f>IF(E6791="","",MAX(0,E6791-swcdh_thr)^2)</f>
        <v/>
      </c>
      <c r="O6791">
        <f>IF(K6791="","",ROUND(E6791-K6791,0))</f>
        <v/>
      </c>
      <c r="P6791">
        <f>IF(O6791="","",IF(O6791&gt;=1,O6791,0))</f>
        <v/>
      </c>
      <c r="Q6791" s="27">
        <f>IF(E6791="","",MAX(0,E6791-22))</f>
        <v/>
      </c>
      <c r="R6791" s="27">
        <f>IF(H6791=1,E6791,"")</f>
        <v/>
      </c>
      <c r="S6791" s="27">
        <f>IF(AND(H6791=1,J6791&lt;&gt;""),E6791-J6791,"")</f>
        <v/>
      </c>
      <c r="T6791">
        <f>IF(G6791="","",MONTH(G6791))</f>
        <v/>
      </c>
    </row>
    <row r="6792">
      <c r="A6792" s="24" t="n">
        <v>2020</v>
      </c>
      <c r="B6792" s="24" t="n">
        <v>10</v>
      </c>
      <c r="C6792" s="24" t="n">
        <v>9</v>
      </c>
      <c r="D6792" s="24" t="n">
        <v>23</v>
      </c>
      <c r="E6792" s="24" t="n">
        <v>11.94</v>
      </c>
      <c r="F6792" s="25">
        <f>IF($E6792="","",DATE(IF($A6792="",nominal_year,$A6792),$B6792,$C6792)+($D6792-IF(LEFT(hour_conv,1)="1",1,0))/24)</f>
        <v/>
      </c>
      <c r="G6792" s="26">
        <f>IF(F6792="","",INT(F6792))</f>
        <v/>
      </c>
      <c r="H6792">
        <f>IF(G6792="","",IF(AND(MONTH(G6792)*100+DAY(G6792)&gt;=season_lo,MONTH(G6792)*100+DAY(G6792)&lt;=season_hi),1,0))</f>
        <v/>
      </c>
      <c r="I6792">
        <f>IF(G6792="","",G6792-first_day+1)</f>
        <v/>
      </c>
      <c r="J6792" s="27">
        <f>IF(I6792="","",INDEX(Daily!$J$2:$J$421,I6792))</f>
        <v/>
      </c>
      <c r="K6792" s="27">
        <f>IF(J6792="","",J6792+cat_offset)</f>
        <v/>
      </c>
      <c r="L6792" s="27">
        <f>IF(J6792="","",MAX(0,E6792-J6792)^2)</f>
        <v/>
      </c>
      <c r="M6792" s="27">
        <f>IF(J6792="","",MAX(0,E6792-(J6792+twcdh_off))^2)</f>
        <v/>
      </c>
      <c r="N6792" s="27">
        <f>IF(E6792="","",MAX(0,E6792-swcdh_thr)^2)</f>
        <v/>
      </c>
      <c r="O6792">
        <f>IF(K6792="","",ROUND(E6792-K6792,0))</f>
        <v/>
      </c>
      <c r="P6792">
        <f>IF(O6792="","",IF(O6792&gt;=1,O6792,0))</f>
        <v/>
      </c>
      <c r="Q6792" s="27">
        <f>IF(E6792="","",MAX(0,E6792-22))</f>
        <v/>
      </c>
      <c r="R6792" s="27">
        <f>IF(H6792=1,E6792,"")</f>
        <v/>
      </c>
      <c r="S6792" s="27">
        <f>IF(AND(H6792=1,J6792&lt;&gt;""),E6792-J6792,"")</f>
        <v/>
      </c>
      <c r="T6792">
        <f>IF(G6792="","",MONTH(G6792))</f>
        <v/>
      </c>
    </row>
    <row r="6793">
      <c r="A6793" s="24" t="n">
        <v>2020</v>
      </c>
      <c r="B6793" s="24" t="n">
        <v>10</v>
      </c>
      <c r="C6793" s="24" t="n">
        <v>9</v>
      </c>
      <c r="D6793" s="24" t="n">
        <v>24</v>
      </c>
      <c r="E6793" s="24" t="n">
        <v>11.55</v>
      </c>
      <c r="F6793" s="25">
        <f>IF($E6793="","",DATE(IF($A6793="",nominal_year,$A6793),$B6793,$C6793)+($D6793-IF(LEFT(hour_conv,1)="1",1,0))/24)</f>
        <v/>
      </c>
      <c r="G6793" s="26">
        <f>IF(F6793="","",INT(F6793))</f>
        <v/>
      </c>
      <c r="H6793">
        <f>IF(G6793="","",IF(AND(MONTH(G6793)*100+DAY(G6793)&gt;=season_lo,MONTH(G6793)*100+DAY(G6793)&lt;=season_hi),1,0))</f>
        <v/>
      </c>
      <c r="I6793">
        <f>IF(G6793="","",G6793-first_day+1)</f>
        <v/>
      </c>
      <c r="J6793" s="27">
        <f>IF(I6793="","",INDEX(Daily!$J$2:$J$421,I6793))</f>
        <v/>
      </c>
      <c r="K6793" s="27">
        <f>IF(J6793="","",J6793+cat_offset)</f>
        <v/>
      </c>
      <c r="L6793" s="27">
        <f>IF(J6793="","",MAX(0,E6793-J6793)^2)</f>
        <v/>
      </c>
      <c r="M6793" s="27">
        <f>IF(J6793="","",MAX(0,E6793-(J6793+twcdh_off))^2)</f>
        <v/>
      </c>
      <c r="N6793" s="27">
        <f>IF(E6793="","",MAX(0,E6793-swcdh_thr)^2)</f>
        <v/>
      </c>
      <c r="O6793">
        <f>IF(K6793="","",ROUND(E6793-K6793,0))</f>
        <v/>
      </c>
      <c r="P6793">
        <f>IF(O6793="","",IF(O6793&gt;=1,O6793,0))</f>
        <v/>
      </c>
      <c r="Q6793" s="27">
        <f>IF(E6793="","",MAX(0,E6793-22))</f>
        <v/>
      </c>
      <c r="R6793" s="27">
        <f>IF(H6793=1,E6793,"")</f>
        <v/>
      </c>
      <c r="S6793" s="27">
        <f>IF(AND(H6793=1,J6793&lt;&gt;""),E6793-J6793,"")</f>
        <v/>
      </c>
      <c r="T6793">
        <f>IF(G6793="","",MONTH(G6793))</f>
        <v/>
      </c>
    </row>
    <row r="6794">
      <c r="A6794" s="24" t="n">
        <v>2020</v>
      </c>
      <c r="B6794" s="24" t="n">
        <v>10</v>
      </c>
      <c r="C6794" s="24" t="n">
        <v>10</v>
      </c>
      <c r="D6794" s="24" t="n">
        <v>1</v>
      </c>
      <c r="E6794" s="24" t="n">
        <v>11.33</v>
      </c>
      <c r="F6794" s="25">
        <f>IF($E6794="","",DATE(IF($A6794="",nominal_year,$A6794),$B6794,$C6794)+($D6794-IF(LEFT(hour_conv,1)="1",1,0))/24)</f>
        <v/>
      </c>
      <c r="G6794" s="26">
        <f>IF(F6794="","",INT(F6794))</f>
        <v/>
      </c>
      <c r="H6794">
        <f>IF(G6794="","",IF(AND(MONTH(G6794)*100+DAY(G6794)&gt;=season_lo,MONTH(G6794)*100+DAY(G6794)&lt;=season_hi),1,0))</f>
        <v/>
      </c>
      <c r="I6794">
        <f>IF(G6794="","",G6794-first_day+1)</f>
        <v/>
      </c>
      <c r="J6794" s="27">
        <f>IF(I6794="","",INDEX(Daily!$J$2:$J$421,I6794))</f>
        <v/>
      </c>
      <c r="K6794" s="27">
        <f>IF(J6794="","",J6794+cat_offset)</f>
        <v/>
      </c>
      <c r="L6794" s="27">
        <f>IF(J6794="","",MAX(0,E6794-J6794)^2)</f>
        <v/>
      </c>
      <c r="M6794" s="27">
        <f>IF(J6794="","",MAX(0,E6794-(J6794+twcdh_off))^2)</f>
        <v/>
      </c>
      <c r="N6794" s="27">
        <f>IF(E6794="","",MAX(0,E6794-swcdh_thr)^2)</f>
        <v/>
      </c>
      <c r="O6794">
        <f>IF(K6794="","",ROUND(E6794-K6794,0))</f>
        <v/>
      </c>
      <c r="P6794">
        <f>IF(O6794="","",IF(O6794&gt;=1,O6794,0))</f>
        <v/>
      </c>
      <c r="Q6794" s="27">
        <f>IF(E6794="","",MAX(0,E6794-22))</f>
        <v/>
      </c>
      <c r="R6794" s="27">
        <f>IF(H6794=1,E6794,"")</f>
        <v/>
      </c>
      <c r="S6794" s="27">
        <f>IF(AND(H6794=1,J6794&lt;&gt;""),E6794-J6794,"")</f>
        <v/>
      </c>
      <c r="T6794">
        <f>IF(G6794="","",MONTH(G6794))</f>
        <v/>
      </c>
    </row>
    <row r="6795">
      <c r="A6795" s="24" t="n">
        <v>2020</v>
      </c>
      <c r="B6795" s="24" t="n">
        <v>10</v>
      </c>
      <c r="C6795" s="24" t="n">
        <v>10</v>
      </c>
      <c r="D6795" s="24" t="n">
        <v>2</v>
      </c>
      <c r="E6795" s="24" t="n">
        <v>10.18</v>
      </c>
      <c r="F6795" s="25">
        <f>IF($E6795="","",DATE(IF($A6795="",nominal_year,$A6795),$B6795,$C6795)+($D6795-IF(LEFT(hour_conv,1)="1",1,0))/24)</f>
        <v/>
      </c>
      <c r="G6795" s="26">
        <f>IF(F6795="","",INT(F6795))</f>
        <v/>
      </c>
      <c r="H6795">
        <f>IF(G6795="","",IF(AND(MONTH(G6795)*100+DAY(G6795)&gt;=season_lo,MONTH(G6795)*100+DAY(G6795)&lt;=season_hi),1,0))</f>
        <v/>
      </c>
      <c r="I6795">
        <f>IF(G6795="","",G6795-first_day+1)</f>
        <v/>
      </c>
      <c r="J6795" s="27">
        <f>IF(I6795="","",INDEX(Daily!$J$2:$J$421,I6795))</f>
        <v/>
      </c>
      <c r="K6795" s="27">
        <f>IF(J6795="","",J6795+cat_offset)</f>
        <v/>
      </c>
      <c r="L6795" s="27">
        <f>IF(J6795="","",MAX(0,E6795-J6795)^2)</f>
        <v/>
      </c>
      <c r="M6795" s="27">
        <f>IF(J6795="","",MAX(0,E6795-(J6795+twcdh_off))^2)</f>
        <v/>
      </c>
      <c r="N6795" s="27">
        <f>IF(E6795="","",MAX(0,E6795-swcdh_thr)^2)</f>
        <v/>
      </c>
      <c r="O6795">
        <f>IF(K6795="","",ROUND(E6795-K6795,0))</f>
        <v/>
      </c>
      <c r="P6795">
        <f>IF(O6795="","",IF(O6795&gt;=1,O6795,0))</f>
        <v/>
      </c>
      <c r="Q6795" s="27">
        <f>IF(E6795="","",MAX(0,E6795-22))</f>
        <v/>
      </c>
      <c r="R6795" s="27">
        <f>IF(H6795=1,E6795,"")</f>
        <v/>
      </c>
      <c r="S6795" s="27">
        <f>IF(AND(H6795=1,J6795&lt;&gt;""),E6795-J6795,"")</f>
        <v/>
      </c>
      <c r="T6795">
        <f>IF(G6795="","",MONTH(G6795))</f>
        <v/>
      </c>
    </row>
    <row r="6796">
      <c r="A6796" s="24" t="n">
        <v>2020</v>
      </c>
      <c r="B6796" s="24" t="n">
        <v>10</v>
      </c>
      <c r="C6796" s="24" t="n">
        <v>10</v>
      </c>
      <c r="D6796" s="24" t="n">
        <v>3</v>
      </c>
      <c r="E6796" s="24" t="n">
        <v>9.77</v>
      </c>
      <c r="F6796" s="25">
        <f>IF($E6796="","",DATE(IF($A6796="",nominal_year,$A6796),$B6796,$C6796)+($D6796-IF(LEFT(hour_conv,1)="1",1,0))/24)</f>
        <v/>
      </c>
      <c r="G6796" s="26">
        <f>IF(F6796="","",INT(F6796))</f>
        <v/>
      </c>
      <c r="H6796">
        <f>IF(G6796="","",IF(AND(MONTH(G6796)*100+DAY(G6796)&gt;=season_lo,MONTH(G6796)*100+DAY(G6796)&lt;=season_hi),1,0))</f>
        <v/>
      </c>
      <c r="I6796">
        <f>IF(G6796="","",G6796-first_day+1)</f>
        <v/>
      </c>
      <c r="J6796" s="27">
        <f>IF(I6796="","",INDEX(Daily!$J$2:$J$421,I6796))</f>
        <v/>
      </c>
      <c r="K6796" s="27">
        <f>IF(J6796="","",J6796+cat_offset)</f>
        <v/>
      </c>
      <c r="L6796" s="27">
        <f>IF(J6796="","",MAX(0,E6796-J6796)^2)</f>
        <v/>
      </c>
      <c r="M6796" s="27">
        <f>IF(J6796="","",MAX(0,E6796-(J6796+twcdh_off))^2)</f>
        <v/>
      </c>
      <c r="N6796" s="27">
        <f>IF(E6796="","",MAX(0,E6796-swcdh_thr)^2)</f>
        <v/>
      </c>
      <c r="O6796">
        <f>IF(K6796="","",ROUND(E6796-K6796,0))</f>
        <v/>
      </c>
      <c r="P6796">
        <f>IF(O6796="","",IF(O6796&gt;=1,O6796,0))</f>
        <v/>
      </c>
      <c r="Q6796" s="27">
        <f>IF(E6796="","",MAX(0,E6796-22))</f>
        <v/>
      </c>
      <c r="R6796" s="27">
        <f>IF(H6796=1,E6796,"")</f>
        <v/>
      </c>
      <c r="S6796" s="27">
        <f>IF(AND(H6796=1,J6796&lt;&gt;""),E6796-J6796,"")</f>
        <v/>
      </c>
      <c r="T6796">
        <f>IF(G6796="","",MONTH(G6796))</f>
        <v/>
      </c>
    </row>
    <row r="6797">
      <c r="A6797" s="24" t="n">
        <v>2020</v>
      </c>
      <c r="B6797" s="24" t="n">
        <v>10</v>
      </c>
      <c r="C6797" s="24" t="n">
        <v>10</v>
      </c>
      <c r="D6797" s="24" t="n">
        <v>4</v>
      </c>
      <c r="E6797" s="24" t="n">
        <v>10.21</v>
      </c>
      <c r="F6797" s="25">
        <f>IF($E6797="","",DATE(IF($A6797="",nominal_year,$A6797),$B6797,$C6797)+($D6797-IF(LEFT(hour_conv,1)="1",1,0))/24)</f>
        <v/>
      </c>
      <c r="G6797" s="26">
        <f>IF(F6797="","",INT(F6797))</f>
        <v/>
      </c>
      <c r="H6797">
        <f>IF(G6797="","",IF(AND(MONTH(G6797)*100+DAY(G6797)&gt;=season_lo,MONTH(G6797)*100+DAY(G6797)&lt;=season_hi),1,0))</f>
        <v/>
      </c>
      <c r="I6797">
        <f>IF(G6797="","",G6797-first_day+1)</f>
        <v/>
      </c>
      <c r="J6797" s="27">
        <f>IF(I6797="","",INDEX(Daily!$J$2:$J$421,I6797))</f>
        <v/>
      </c>
      <c r="K6797" s="27">
        <f>IF(J6797="","",J6797+cat_offset)</f>
        <v/>
      </c>
      <c r="L6797" s="27">
        <f>IF(J6797="","",MAX(0,E6797-J6797)^2)</f>
        <v/>
      </c>
      <c r="M6797" s="27">
        <f>IF(J6797="","",MAX(0,E6797-(J6797+twcdh_off))^2)</f>
        <v/>
      </c>
      <c r="N6797" s="27">
        <f>IF(E6797="","",MAX(0,E6797-swcdh_thr)^2)</f>
        <v/>
      </c>
      <c r="O6797">
        <f>IF(K6797="","",ROUND(E6797-K6797,0))</f>
        <v/>
      </c>
      <c r="P6797">
        <f>IF(O6797="","",IF(O6797&gt;=1,O6797,0))</f>
        <v/>
      </c>
      <c r="Q6797" s="27">
        <f>IF(E6797="","",MAX(0,E6797-22))</f>
        <v/>
      </c>
      <c r="R6797" s="27">
        <f>IF(H6797=1,E6797,"")</f>
        <v/>
      </c>
      <c r="S6797" s="27">
        <f>IF(AND(H6797=1,J6797&lt;&gt;""),E6797-J6797,"")</f>
        <v/>
      </c>
      <c r="T6797">
        <f>IF(G6797="","",MONTH(G6797))</f>
        <v/>
      </c>
    </row>
    <row r="6798">
      <c r="A6798" s="24" t="n">
        <v>2020</v>
      </c>
      <c r="B6798" s="24" t="n">
        <v>10</v>
      </c>
      <c r="C6798" s="24" t="n">
        <v>10</v>
      </c>
      <c r="D6798" s="24" t="n">
        <v>5</v>
      </c>
      <c r="E6798" s="24" t="n">
        <v>9.33</v>
      </c>
      <c r="F6798" s="25">
        <f>IF($E6798="","",DATE(IF($A6798="",nominal_year,$A6798),$B6798,$C6798)+($D6798-IF(LEFT(hour_conv,1)="1",1,0))/24)</f>
        <v/>
      </c>
      <c r="G6798" s="26">
        <f>IF(F6798="","",INT(F6798))</f>
        <v/>
      </c>
      <c r="H6798">
        <f>IF(G6798="","",IF(AND(MONTH(G6798)*100+DAY(G6798)&gt;=season_lo,MONTH(G6798)*100+DAY(G6798)&lt;=season_hi),1,0))</f>
        <v/>
      </c>
      <c r="I6798">
        <f>IF(G6798="","",G6798-first_day+1)</f>
        <v/>
      </c>
      <c r="J6798" s="27">
        <f>IF(I6798="","",INDEX(Daily!$J$2:$J$421,I6798))</f>
        <v/>
      </c>
      <c r="K6798" s="27">
        <f>IF(J6798="","",J6798+cat_offset)</f>
        <v/>
      </c>
      <c r="L6798" s="27">
        <f>IF(J6798="","",MAX(0,E6798-J6798)^2)</f>
        <v/>
      </c>
      <c r="M6798" s="27">
        <f>IF(J6798="","",MAX(0,E6798-(J6798+twcdh_off))^2)</f>
        <v/>
      </c>
      <c r="N6798" s="27">
        <f>IF(E6798="","",MAX(0,E6798-swcdh_thr)^2)</f>
        <v/>
      </c>
      <c r="O6798">
        <f>IF(K6798="","",ROUND(E6798-K6798,0))</f>
        <v/>
      </c>
      <c r="P6798">
        <f>IF(O6798="","",IF(O6798&gt;=1,O6798,0))</f>
        <v/>
      </c>
      <c r="Q6798" s="27">
        <f>IF(E6798="","",MAX(0,E6798-22))</f>
        <v/>
      </c>
      <c r="R6798" s="27">
        <f>IF(H6798=1,E6798,"")</f>
        <v/>
      </c>
      <c r="S6798" s="27">
        <f>IF(AND(H6798=1,J6798&lt;&gt;""),E6798-J6798,"")</f>
        <v/>
      </c>
      <c r="T6798">
        <f>IF(G6798="","",MONTH(G6798))</f>
        <v/>
      </c>
    </row>
    <row r="6799">
      <c r="A6799" s="24" t="n">
        <v>2020</v>
      </c>
      <c r="B6799" s="24" t="n">
        <v>10</v>
      </c>
      <c r="C6799" s="24" t="n">
        <v>10</v>
      </c>
      <c r="D6799" s="24" t="n">
        <v>6</v>
      </c>
      <c r="E6799" s="24" t="n">
        <v>10.21</v>
      </c>
      <c r="F6799" s="25">
        <f>IF($E6799="","",DATE(IF($A6799="",nominal_year,$A6799),$B6799,$C6799)+($D6799-IF(LEFT(hour_conv,1)="1",1,0))/24)</f>
        <v/>
      </c>
      <c r="G6799" s="26">
        <f>IF(F6799="","",INT(F6799))</f>
        <v/>
      </c>
      <c r="H6799">
        <f>IF(G6799="","",IF(AND(MONTH(G6799)*100+DAY(G6799)&gt;=season_lo,MONTH(G6799)*100+DAY(G6799)&lt;=season_hi),1,0))</f>
        <v/>
      </c>
      <c r="I6799">
        <f>IF(G6799="","",G6799-first_day+1)</f>
        <v/>
      </c>
      <c r="J6799" s="27">
        <f>IF(I6799="","",INDEX(Daily!$J$2:$J$421,I6799))</f>
        <v/>
      </c>
      <c r="K6799" s="27">
        <f>IF(J6799="","",J6799+cat_offset)</f>
        <v/>
      </c>
      <c r="L6799" s="27">
        <f>IF(J6799="","",MAX(0,E6799-J6799)^2)</f>
        <v/>
      </c>
      <c r="M6799" s="27">
        <f>IF(J6799="","",MAX(0,E6799-(J6799+twcdh_off))^2)</f>
        <v/>
      </c>
      <c r="N6799" s="27">
        <f>IF(E6799="","",MAX(0,E6799-swcdh_thr)^2)</f>
        <v/>
      </c>
      <c r="O6799">
        <f>IF(K6799="","",ROUND(E6799-K6799,0))</f>
        <v/>
      </c>
      <c r="P6799">
        <f>IF(O6799="","",IF(O6799&gt;=1,O6799,0))</f>
        <v/>
      </c>
      <c r="Q6799" s="27">
        <f>IF(E6799="","",MAX(0,E6799-22))</f>
        <v/>
      </c>
      <c r="R6799" s="27">
        <f>IF(H6799=1,E6799,"")</f>
        <v/>
      </c>
      <c r="S6799" s="27">
        <f>IF(AND(H6799=1,J6799&lt;&gt;""),E6799-J6799,"")</f>
        <v/>
      </c>
      <c r="T6799">
        <f>IF(G6799="","",MONTH(G6799))</f>
        <v/>
      </c>
    </row>
    <row r="6800">
      <c r="A6800" s="24" t="n">
        <v>2020</v>
      </c>
      <c r="B6800" s="24" t="n">
        <v>10</v>
      </c>
      <c r="C6800" s="24" t="n">
        <v>10</v>
      </c>
      <c r="D6800" s="24" t="n">
        <v>7</v>
      </c>
      <c r="E6800" s="24" t="n">
        <v>10.79</v>
      </c>
      <c r="F6800" s="25">
        <f>IF($E6800="","",DATE(IF($A6800="",nominal_year,$A6800),$B6800,$C6800)+($D6800-IF(LEFT(hour_conv,1)="1",1,0))/24)</f>
        <v/>
      </c>
      <c r="G6800" s="26">
        <f>IF(F6800="","",INT(F6800))</f>
        <v/>
      </c>
      <c r="H6800">
        <f>IF(G6800="","",IF(AND(MONTH(G6800)*100+DAY(G6800)&gt;=season_lo,MONTH(G6800)*100+DAY(G6800)&lt;=season_hi),1,0))</f>
        <v/>
      </c>
      <c r="I6800">
        <f>IF(G6800="","",G6800-first_day+1)</f>
        <v/>
      </c>
      <c r="J6800" s="27">
        <f>IF(I6800="","",INDEX(Daily!$J$2:$J$421,I6800))</f>
        <v/>
      </c>
      <c r="K6800" s="27">
        <f>IF(J6800="","",J6800+cat_offset)</f>
        <v/>
      </c>
      <c r="L6800" s="27">
        <f>IF(J6800="","",MAX(0,E6800-J6800)^2)</f>
        <v/>
      </c>
      <c r="M6800" s="27">
        <f>IF(J6800="","",MAX(0,E6800-(J6800+twcdh_off))^2)</f>
        <v/>
      </c>
      <c r="N6800" s="27">
        <f>IF(E6800="","",MAX(0,E6800-swcdh_thr)^2)</f>
        <v/>
      </c>
      <c r="O6800">
        <f>IF(K6800="","",ROUND(E6800-K6800,0))</f>
        <v/>
      </c>
      <c r="P6800">
        <f>IF(O6800="","",IF(O6800&gt;=1,O6800,0))</f>
        <v/>
      </c>
      <c r="Q6800" s="27">
        <f>IF(E6800="","",MAX(0,E6800-22))</f>
        <v/>
      </c>
      <c r="R6800" s="27">
        <f>IF(H6800=1,E6800,"")</f>
        <v/>
      </c>
      <c r="S6800" s="27">
        <f>IF(AND(H6800=1,J6800&lt;&gt;""),E6800-J6800,"")</f>
        <v/>
      </c>
      <c r="T6800">
        <f>IF(G6800="","",MONTH(G6800))</f>
        <v/>
      </c>
    </row>
    <row r="6801">
      <c r="A6801" s="24" t="n">
        <v>2020</v>
      </c>
      <c r="B6801" s="24" t="n">
        <v>10</v>
      </c>
      <c r="C6801" s="24" t="n">
        <v>10</v>
      </c>
      <c r="D6801" s="24" t="n">
        <v>8</v>
      </c>
      <c r="E6801" s="24" t="n">
        <v>11.19</v>
      </c>
      <c r="F6801" s="25">
        <f>IF($E6801="","",DATE(IF($A6801="",nominal_year,$A6801),$B6801,$C6801)+($D6801-IF(LEFT(hour_conv,1)="1",1,0))/24)</f>
        <v/>
      </c>
      <c r="G6801" s="26">
        <f>IF(F6801="","",INT(F6801))</f>
        <v/>
      </c>
      <c r="H6801">
        <f>IF(G6801="","",IF(AND(MONTH(G6801)*100+DAY(G6801)&gt;=season_lo,MONTH(G6801)*100+DAY(G6801)&lt;=season_hi),1,0))</f>
        <v/>
      </c>
      <c r="I6801">
        <f>IF(G6801="","",G6801-first_day+1)</f>
        <v/>
      </c>
      <c r="J6801" s="27">
        <f>IF(I6801="","",INDEX(Daily!$J$2:$J$421,I6801))</f>
        <v/>
      </c>
      <c r="K6801" s="27">
        <f>IF(J6801="","",J6801+cat_offset)</f>
        <v/>
      </c>
      <c r="L6801" s="27">
        <f>IF(J6801="","",MAX(0,E6801-J6801)^2)</f>
        <v/>
      </c>
      <c r="M6801" s="27">
        <f>IF(J6801="","",MAX(0,E6801-(J6801+twcdh_off))^2)</f>
        <v/>
      </c>
      <c r="N6801" s="27">
        <f>IF(E6801="","",MAX(0,E6801-swcdh_thr)^2)</f>
        <v/>
      </c>
      <c r="O6801">
        <f>IF(K6801="","",ROUND(E6801-K6801,0))</f>
        <v/>
      </c>
      <c r="P6801">
        <f>IF(O6801="","",IF(O6801&gt;=1,O6801,0))</f>
        <v/>
      </c>
      <c r="Q6801" s="27">
        <f>IF(E6801="","",MAX(0,E6801-22))</f>
        <v/>
      </c>
      <c r="R6801" s="27">
        <f>IF(H6801=1,E6801,"")</f>
        <v/>
      </c>
      <c r="S6801" s="27">
        <f>IF(AND(H6801=1,J6801&lt;&gt;""),E6801-J6801,"")</f>
        <v/>
      </c>
      <c r="T6801">
        <f>IF(G6801="","",MONTH(G6801))</f>
        <v/>
      </c>
    </row>
    <row r="6802">
      <c r="A6802" s="24" t="n">
        <v>2020</v>
      </c>
      <c r="B6802" s="24" t="n">
        <v>10</v>
      </c>
      <c r="C6802" s="24" t="n">
        <v>10</v>
      </c>
      <c r="D6802" s="24" t="n">
        <v>9</v>
      </c>
      <c r="E6802" s="24" t="n">
        <v>12.05</v>
      </c>
      <c r="F6802" s="25">
        <f>IF($E6802="","",DATE(IF($A6802="",nominal_year,$A6802),$B6802,$C6802)+($D6802-IF(LEFT(hour_conv,1)="1",1,0))/24)</f>
        <v/>
      </c>
      <c r="G6802" s="26">
        <f>IF(F6802="","",INT(F6802))</f>
        <v/>
      </c>
      <c r="H6802">
        <f>IF(G6802="","",IF(AND(MONTH(G6802)*100+DAY(G6802)&gt;=season_lo,MONTH(G6802)*100+DAY(G6802)&lt;=season_hi),1,0))</f>
        <v/>
      </c>
      <c r="I6802">
        <f>IF(G6802="","",G6802-first_day+1)</f>
        <v/>
      </c>
      <c r="J6802" s="27">
        <f>IF(I6802="","",INDEX(Daily!$J$2:$J$421,I6802))</f>
        <v/>
      </c>
      <c r="K6802" s="27">
        <f>IF(J6802="","",J6802+cat_offset)</f>
        <v/>
      </c>
      <c r="L6802" s="27">
        <f>IF(J6802="","",MAX(0,E6802-J6802)^2)</f>
        <v/>
      </c>
      <c r="M6802" s="27">
        <f>IF(J6802="","",MAX(0,E6802-(J6802+twcdh_off))^2)</f>
        <v/>
      </c>
      <c r="N6802" s="27">
        <f>IF(E6802="","",MAX(0,E6802-swcdh_thr)^2)</f>
        <v/>
      </c>
      <c r="O6802">
        <f>IF(K6802="","",ROUND(E6802-K6802,0))</f>
        <v/>
      </c>
      <c r="P6802">
        <f>IF(O6802="","",IF(O6802&gt;=1,O6802,0))</f>
        <v/>
      </c>
      <c r="Q6802" s="27">
        <f>IF(E6802="","",MAX(0,E6802-22))</f>
        <v/>
      </c>
      <c r="R6802" s="27">
        <f>IF(H6802=1,E6802,"")</f>
        <v/>
      </c>
      <c r="S6802" s="27">
        <f>IF(AND(H6802=1,J6802&lt;&gt;""),E6802-J6802,"")</f>
        <v/>
      </c>
      <c r="T6802">
        <f>IF(G6802="","",MONTH(G6802))</f>
        <v/>
      </c>
    </row>
    <row r="6803">
      <c r="A6803" s="24" t="n">
        <v>2020</v>
      </c>
      <c r="B6803" s="24" t="n">
        <v>10</v>
      </c>
      <c r="C6803" s="24" t="n">
        <v>10</v>
      </c>
      <c r="D6803" s="24" t="n">
        <v>10</v>
      </c>
      <c r="E6803" s="24" t="n">
        <v>13.46</v>
      </c>
      <c r="F6803" s="25">
        <f>IF($E6803="","",DATE(IF($A6803="",nominal_year,$A6803),$B6803,$C6803)+($D6803-IF(LEFT(hour_conv,1)="1",1,0))/24)</f>
        <v/>
      </c>
      <c r="G6803" s="26">
        <f>IF(F6803="","",INT(F6803))</f>
        <v/>
      </c>
      <c r="H6803">
        <f>IF(G6803="","",IF(AND(MONTH(G6803)*100+DAY(G6803)&gt;=season_lo,MONTH(G6803)*100+DAY(G6803)&lt;=season_hi),1,0))</f>
        <v/>
      </c>
      <c r="I6803">
        <f>IF(G6803="","",G6803-first_day+1)</f>
        <v/>
      </c>
      <c r="J6803" s="27">
        <f>IF(I6803="","",INDEX(Daily!$J$2:$J$421,I6803))</f>
        <v/>
      </c>
      <c r="K6803" s="27">
        <f>IF(J6803="","",J6803+cat_offset)</f>
        <v/>
      </c>
      <c r="L6803" s="27">
        <f>IF(J6803="","",MAX(0,E6803-J6803)^2)</f>
        <v/>
      </c>
      <c r="M6803" s="27">
        <f>IF(J6803="","",MAX(0,E6803-(J6803+twcdh_off))^2)</f>
        <v/>
      </c>
      <c r="N6803" s="27">
        <f>IF(E6803="","",MAX(0,E6803-swcdh_thr)^2)</f>
        <v/>
      </c>
      <c r="O6803">
        <f>IF(K6803="","",ROUND(E6803-K6803,0))</f>
        <v/>
      </c>
      <c r="P6803">
        <f>IF(O6803="","",IF(O6803&gt;=1,O6803,0))</f>
        <v/>
      </c>
      <c r="Q6803" s="27">
        <f>IF(E6803="","",MAX(0,E6803-22))</f>
        <v/>
      </c>
      <c r="R6803" s="27">
        <f>IF(H6803=1,E6803,"")</f>
        <v/>
      </c>
      <c r="S6803" s="27">
        <f>IF(AND(H6803=1,J6803&lt;&gt;""),E6803-J6803,"")</f>
        <v/>
      </c>
      <c r="T6803">
        <f>IF(G6803="","",MONTH(G6803))</f>
        <v/>
      </c>
    </row>
    <row r="6804">
      <c r="A6804" s="24" t="n">
        <v>2020</v>
      </c>
      <c r="B6804" s="24" t="n">
        <v>10</v>
      </c>
      <c r="C6804" s="24" t="n">
        <v>10</v>
      </c>
      <c r="D6804" s="24" t="n">
        <v>11</v>
      </c>
      <c r="E6804" s="24" t="n">
        <v>13.54</v>
      </c>
      <c r="F6804" s="25">
        <f>IF($E6804="","",DATE(IF($A6804="",nominal_year,$A6804),$B6804,$C6804)+($D6804-IF(LEFT(hour_conv,1)="1",1,0))/24)</f>
        <v/>
      </c>
      <c r="G6804" s="26">
        <f>IF(F6804="","",INT(F6804))</f>
        <v/>
      </c>
      <c r="H6804">
        <f>IF(G6804="","",IF(AND(MONTH(G6804)*100+DAY(G6804)&gt;=season_lo,MONTH(G6804)*100+DAY(G6804)&lt;=season_hi),1,0))</f>
        <v/>
      </c>
      <c r="I6804">
        <f>IF(G6804="","",G6804-first_day+1)</f>
        <v/>
      </c>
      <c r="J6804" s="27">
        <f>IF(I6804="","",INDEX(Daily!$J$2:$J$421,I6804))</f>
        <v/>
      </c>
      <c r="K6804" s="27">
        <f>IF(J6804="","",J6804+cat_offset)</f>
        <v/>
      </c>
      <c r="L6804" s="27">
        <f>IF(J6804="","",MAX(0,E6804-J6804)^2)</f>
        <v/>
      </c>
      <c r="M6804" s="27">
        <f>IF(J6804="","",MAX(0,E6804-(J6804+twcdh_off))^2)</f>
        <v/>
      </c>
      <c r="N6804" s="27">
        <f>IF(E6804="","",MAX(0,E6804-swcdh_thr)^2)</f>
        <v/>
      </c>
      <c r="O6804">
        <f>IF(K6804="","",ROUND(E6804-K6804,0))</f>
        <v/>
      </c>
      <c r="P6804">
        <f>IF(O6804="","",IF(O6804&gt;=1,O6804,0))</f>
        <v/>
      </c>
      <c r="Q6804" s="27">
        <f>IF(E6804="","",MAX(0,E6804-22))</f>
        <v/>
      </c>
      <c r="R6804" s="27">
        <f>IF(H6804=1,E6804,"")</f>
        <v/>
      </c>
      <c r="S6804" s="27">
        <f>IF(AND(H6804=1,J6804&lt;&gt;""),E6804-J6804,"")</f>
        <v/>
      </c>
      <c r="T6804">
        <f>IF(G6804="","",MONTH(G6804))</f>
        <v/>
      </c>
    </row>
    <row r="6805">
      <c r="A6805" s="24" t="n">
        <v>2020</v>
      </c>
      <c r="B6805" s="24" t="n">
        <v>10</v>
      </c>
      <c r="C6805" s="24" t="n">
        <v>10</v>
      </c>
      <c r="D6805" s="24" t="n">
        <v>12</v>
      </c>
      <c r="E6805" s="24" t="n">
        <v>14.65</v>
      </c>
      <c r="F6805" s="25">
        <f>IF($E6805="","",DATE(IF($A6805="",nominal_year,$A6805),$B6805,$C6805)+($D6805-IF(LEFT(hour_conv,1)="1",1,0))/24)</f>
        <v/>
      </c>
      <c r="G6805" s="26">
        <f>IF(F6805="","",INT(F6805))</f>
        <v/>
      </c>
      <c r="H6805">
        <f>IF(G6805="","",IF(AND(MONTH(G6805)*100+DAY(G6805)&gt;=season_lo,MONTH(G6805)*100+DAY(G6805)&lt;=season_hi),1,0))</f>
        <v/>
      </c>
      <c r="I6805">
        <f>IF(G6805="","",G6805-first_day+1)</f>
        <v/>
      </c>
      <c r="J6805" s="27">
        <f>IF(I6805="","",INDEX(Daily!$J$2:$J$421,I6805))</f>
        <v/>
      </c>
      <c r="K6805" s="27">
        <f>IF(J6805="","",J6805+cat_offset)</f>
        <v/>
      </c>
      <c r="L6805" s="27">
        <f>IF(J6805="","",MAX(0,E6805-J6805)^2)</f>
        <v/>
      </c>
      <c r="M6805" s="27">
        <f>IF(J6805="","",MAX(0,E6805-(J6805+twcdh_off))^2)</f>
        <v/>
      </c>
      <c r="N6805" s="27">
        <f>IF(E6805="","",MAX(0,E6805-swcdh_thr)^2)</f>
        <v/>
      </c>
      <c r="O6805">
        <f>IF(K6805="","",ROUND(E6805-K6805,0))</f>
        <v/>
      </c>
      <c r="P6805">
        <f>IF(O6805="","",IF(O6805&gt;=1,O6805,0))</f>
        <v/>
      </c>
      <c r="Q6805" s="27">
        <f>IF(E6805="","",MAX(0,E6805-22))</f>
        <v/>
      </c>
      <c r="R6805" s="27">
        <f>IF(H6805=1,E6805,"")</f>
        <v/>
      </c>
      <c r="S6805" s="27">
        <f>IF(AND(H6805=1,J6805&lt;&gt;""),E6805-J6805,"")</f>
        <v/>
      </c>
      <c r="T6805">
        <f>IF(G6805="","",MONTH(G6805))</f>
        <v/>
      </c>
    </row>
    <row r="6806">
      <c r="A6806" s="24" t="n">
        <v>2020</v>
      </c>
      <c r="B6806" s="24" t="n">
        <v>10</v>
      </c>
      <c r="C6806" s="24" t="n">
        <v>10</v>
      </c>
      <c r="D6806" s="24" t="n">
        <v>13</v>
      </c>
      <c r="E6806" s="24" t="n">
        <v>15.46</v>
      </c>
      <c r="F6806" s="25">
        <f>IF($E6806="","",DATE(IF($A6806="",nominal_year,$A6806),$B6806,$C6806)+($D6806-IF(LEFT(hour_conv,1)="1",1,0))/24)</f>
        <v/>
      </c>
      <c r="G6806" s="26">
        <f>IF(F6806="","",INT(F6806))</f>
        <v/>
      </c>
      <c r="H6806">
        <f>IF(G6806="","",IF(AND(MONTH(G6806)*100+DAY(G6806)&gt;=season_lo,MONTH(G6806)*100+DAY(G6806)&lt;=season_hi),1,0))</f>
        <v/>
      </c>
      <c r="I6806">
        <f>IF(G6806="","",G6806-first_day+1)</f>
        <v/>
      </c>
      <c r="J6806" s="27">
        <f>IF(I6806="","",INDEX(Daily!$J$2:$J$421,I6806))</f>
        <v/>
      </c>
      <c r="K6806" s="27">
        <f>IF(J6806="","",J6806+cat_offset)</f>
        <v/>
      </c>
      <c r="L6806" s="27">
        <f>IF(J6806="","",MAX(0,E6806-J6806)^2)</f>
        <v/>
      </c>
      <c r="M6806" s="27">
        <f>IF(J6806="","",MAX(0,E6806-(J6806+twcdh_off))^2)</f>
        <v/>
      </c>
      <c r="N6806" s="27">
        <f>IF(E6806="","",MAX(0,E6806-swcdh_thr)^2)</f>
        <v/>
      </c>
      <c r="O6806">
        <f>IF(K6806="","",ROUND(E6806-K6806,0))</f>
        <v/>
      </c>
      <c r="P6806">
        <f>IF(O6806="","",IF(O6806&gt;=1,O6806,0))</f>
        <v/>
      </c>
      <c r="Q6806" s="27">
        <f>IF(E6806="","",MAX(0,E6806-22))</f>
        <v/>
      </c>
      <c r="R6806" s="27">
        <f>IF(H6806=1,E6806,"")</f>
        <v/>
      </c>
      <c r="S6806" s="27">
        <f>IF(AND(H6806=1,J6806&lt;&gt;""),E6806-J6806,"")</f>
        <v/>
      </c>
      <c r="T6806">
        <f>IF(G6806="","",MONTH(G6806))</f>
        <v/>
      </c>
    </row>
    <row r="6807">
      <c r="A6807" s="24" t="n">
        <v>2020</v>
      </c>
      <c r="B6807" s="24" t="n">
        <v>10</v>
      </c>
      <c r="C6807" s="24" t="n">
        <v>10</v>
      </c>
      <c r="D6807" s="24" t="n">
        <v>14</v>
      </c>
      <c r="E6807" s="24" t="n">
        <v>16.28</v>
      </c>
      <c r="F6807" s="25">
        <f>IF($E6807="","",DATE(IF($A6807="",nominal_year,$A6807),$B6807,$C6807)+($D6807-IF(LEFT(hour_conv,1)="1",1,0))/24)</f>
        <v/>
      </c>
      <c r="G6807" s="26">
        <f>IF(F6807="","",INT(F6807))</f>
        <v/>
      </c>
      <c r="H6807">
        <f>IF(G6807="","",IF(AND(MONTH(G6807)*100+DAY(G6807)&gt;=season_lo,MONTH(G6807)*100+DAY(G6807)&lt;=season_hi),1,0))</f>
        <v/>
      </c>
      <c r="I6807">
        <f>IF(G6807="","",G6807-first_day+1)</f>
        <v/>
      </c>
      <c r="J6807" s="27">
        <f>IF(I6807="","",INDEX(Daily!$J$2:$J$421,I6807))</f>
        <v/>
      </c>
      <c r="K6807" s="27">
        <f>IF(J6807="","",J6807+cat_offset)</f>
        <v/>
      </c>
      <c r="L6807" s="27">
        <f>IF(J6807="","",MAX(0,E6807-J6807)^2)</f>
        <v/>
      </c>
      <c r="M6807" s="27">
        <f>IF(J6807="","",MAX(0,E6807-(J6807+twcdh_off))^2)</f>
        <v/>
      </c>
      <c r="N6807" s="27">
        <f>IF(E6807="","",MAX(0,E6807-swcdh_thr)^2)</f>
        <v/>
      </c>
      <c r="O6807">
        <f>IF(K6807="","",ROUND(E6807-K6807,0))</f>
        <v/>
      </c>
      <c r="P6807">
        <f>IF(O6807="","",IF(O6807&gt;=1,O6807,0))</f>
        <v/>
      </c>
      <c r="Q6807" s="27">
        <f>IF(E6807="","",MAX(0,E6807-22))</f>
        <v/>
      </c>
      <c r="R6807" s="27">
        <f>IF(H6807=1,E6807,"")</f>
        <v/>
      </c>
      <c r="S6807" s="27">
        <f>IF(AND(H6807=1,J6807&lt;&gt;""),E6807-J6807,"")</f>
        <v/>
      </c>
      <c r="T6807">
        <f>IF(G6807="","",MONTH(G6807))</f>
        <v/>
      </c>
    </row>
    <row r="6808">
      <c r="A6808" s="24" t="n">
        <v>2020</v>
      </c>
      <c r="B6808" s="24" t="n">
        <v>10</v>
      </c>
      <c r="C6808" s="24" t="n">
        <v>10</v>
      </c>
      <c r="D6808" s="24" t="n">
        <v>15</v>
      </c>
      <c r="E6808" s="24" t="n">
        <v>16.04</v>
      </c>
      <c r="F6808" s="25">
        <f>IF($E6808="","",DATE(IF($A6808="",nominal_year,$A6808),$B6808,$C6808)+($D6808-IF(LEFT(hour_conv,1)="1",1,0))/24)</f>
        <v/>
      </c>
      <c r="G6808" s="26">
        <f>IF(F6808="","",INT(F6808))</f>
        <v/>
      </c>
      <c r="H6808">
        <f>IF(G6808="","",IF(AND(MONTH(G6808)*100+DAY(G6808)&gt;=season_lo,MONTH(G6808)*100+DAY(G6808)&lt;=season_hi),1,0))</f>
        <v/>
      </c>
      <c r="I6808">
        <f>IF(G6808="","",G6808-first_day+1)</f>
        <v/>
      </c>
      <c r="J6808" s="27">
        <f>IF(I6808="","",INDEX(Daily!$J$2:$J$421,I6808))</f>
        <v/>
      </c>
      <c r="K6808" s="27">
        <f>IF(J6808="","",J6808+cat_offset)</f>
        <v/>
      </c>
      <c r="L6808" s="27">
        <f>IF(J6808="","",MAX(0,E6808-J6808)^2)</f>
        <v/>
      </c>
      <c r="M6808" s="27">
        <f>IF(J6808="","",MAX(0,E6808-(J6808+twcdh_off))^2)</f>
        <v/>
      </c>
      <c r="N6808" s="27">
        <f>IF(E6808="","",MAX(0,E6808-swcdh_thr)^2)</f>
        <v/>
      </c>
      <c r="O6808">
        <f>IF(K6808="","",ROUND(E6808-K6808,0))</f>
        <v/>
      </c>
      <c r="P6808">
        <f>IF(O6808="","",IF(O6808&gt;=1,O6808,0))</f>
        <v/>
      </c>
      <c r="Q6808" s="27">
        <f>IF(E6808="","",MAX(0,E6808-22))</f>
        <v/>
      </c>
      <c r="R6808" s="27">
        <f>IF(H6808=1,E6808,"")</f>
        <v/>
      </c>
      <c r="S6808" s="27">
        <f>IF(AND(H6808=1,J6808&lt;&gt;""),E6808-J6808,"")</f>
        <v/>
      </c>
      <c r="T6808">
        <f>IF(G6808="","",MONTH(G6808))</f>
        <v/>
      </c>
    </row>
    <row r="6809">
      <c r="A6809" s="24" t="n">
        <v>2020</v>
      </c>
      <c r="B6809" s="24" t="n">
        <v>10</v>
      </c>
      <c r="C6809" s="24" t="n">
        <v>10</v>
      </c>
      <c r="D6809" s="24" t="n">
        <v>16</v>
      </c>
      <c r="E6809" s="24" t="n">
        <v>17.12</v>
      </c>
      <c r="F6809" s="25">
        <f>IF($E6809="","",DATE(IF($A6809="",nominal_year,$A6809),$B6809,$C6809)+($D6809-IF(LEFT(hour_conv,1)="1",1,0))/24)</f>
        <v/>
      </c>
      <c r="G6809" s="26">
        <f>IF(F6809="","",INT(F6809))</f>
        <v/>
      </c>
      <c r="H6809">
        <f>IF(G6809="","",IF(AND(MONTH(G6809)*100+DAY(G6809)&gt;=season_lo,MONTH(G6809)*100+DAY(G6809)&lt;=season_hi),1,0))</f>
        <v/>
      </c>
      <c r="I6809">
        <f>IF(G6809="","",G6809-first_day+1)</f>
        <v/>
      </c>
      <c r="J6809" s="27">
        <f>IF(I6809="","",INDEX(Daily!$J$2:$J$421,I6809))</f>
        <v/>
      </c>
      <c r="K6809" s="27">
        <f>IF(J6809="","",J6809+cat_offset)</f>
        <v/>
      </c>
      <c r="L6809" s="27">
        <f>IF(J6809="","",MAX(0,E6809-J6809)^2)</f>
        <v/>
      </c>
      <c r="M6809" s="27">
        <f>IF(J6809="","",MAX(0,E6809-(J6809+twcdh_off))^2)</f>
        <v/>
      </c>
      <c r="N6809" s="27">
        <f>IF(E6809="","",MAX(0,E6809-swcdh_thr)^2)</f>
        <v/>
      </c>
      <c r="O6809">
        <f>IF(K6809="","",ROUND(E6809-K6809,0))</f>
        <v/>
      </c>
      <c r="P6809">
        <f>IF(O6809="","",IF(O6809&gt;=1,O6809,0))</f>
        <v/>
      </c>
      <c r="Q6809" s="27">
        <f>IF(E6809="","",MAX(0,E6809-22))</f>
        <v/>
      </c>
      <c r="R6809" s="27">
        <f>IF(H6809=1,E6809,"")</f>
        <v/>
      </c>
      <c r="S6809" s="27">
        <f>IF(AND(H6809=1,J6809&lt;&gt;""),E6809-J6809,"")</f>
        <v/>
      </c>
      <c r="T6809">
        <f>IF(G6809="","",MONTH(G6809))</f>
        <v/>
      </c>
    </row>
    <row r="6810">
      <c r="A6810" s="24" t="n">
        <v>2020</v>
      </c>
      <c r="B6810" s="24" t="n">
        <v>10</v>
      </c>
      <c r="C6810" s="24" t="n">
        <v>10</v>
      </c>
      <c r="D6810" s="24" t="n">
        <v>17</v>
      </c>
      <c r="E6810" s="24" t="n">
        <v>16.45</v>
      </c>
      <c r="F6810" s="25">
        <f>IF($E6810="","",DATE(IF($A6810="",nominal_year,$A6810),$B6810,$C6810)+($D6810-IF(LEFT(hour_conv,1)="1",1,0))/24)</f>
        <v/>
      </c>
      <c r="G6810" s="26">
        <f>IF(F6810="","",INT(F6810))</f>
        <v/>
      </c>
      <c r="H6810">
        <f>IF(G6810="","",IF(AND(MONTH(G6810)*100+DAY(G6810)&gt;=season_lo,MONTH(G6810)*100+DAY(G6810)&lt;=season_hi),1,0))</f>
        <v/>
      </c>
      <c r="I6810">
        <f>IF(G6810="","",G6810-first_day+1)</f>
        <v/>
      </c>
      <c r="J6810" s="27">
        <f>IF(I6810="","",INDEX(Daily!$J$2:$J$421,I6810))</f>
        <v/>
      </c>
      <c r="K6810" s="27">
        <f>IF(J6810="","",J6810+cat_offset)</f>
        <v/>
      </c>
      <c r="L6810" s="27">
        <f>IF(J6810="","",MAX(0,E6810-J6810)^2)</f>
        <v/>
      </c>
      <c r="M6810" s="27">
        <f>IF(J6810="","",MAX(0,E6810-(J6810+twcdh_off))^2)</f>
        <v/>
      </c>
      <c r="N6810" s="27">
        <f>IF(E6810="","",MAX(0,E6810-swcdh_thr)^2)</f>
        <v/>
      </c>
      <c r="O6810">
        <f>IF(K6810="","",ROUND(E6810-K6810,0))</f>
        <v/>
      </c>
      <c r="P6810">
        <f>IF(O6810="","",IF(O6810&gt;=1,O6810,0))</f>
        <v/>
      </c>
      <c r="Q6810" s="27">
        <f>IF(E6810="","",MAX(0,E6810-22))</f>
        <v/>
      </c>
      <c r="R6810" s="27">
        <f>IF(H6810=1,E6810,"")</f>
        <v/>
      </c>
      <c r="S6810" s="27">
        <f>IF(AND(H6810=1,J6810&lt;&gt;""),E6810-J6810,"")</f>
        <v/>
      </c>
      <c r="T6810">
        <f>IF(G6810="","",MONTH(G6810))</f>
        <v/>
      </c>
    </row>
    <row r="6811">
      <c r="A6811" s="24" t="n">
        <v>2020</v>
      </c>
      <c r="B6811" s="24" t="n">
        <v>10</v>
      </c>
      <c r="C6811" s="24" t="n">
        <v>10</v>
      </c>
      <c r="D6811" s="24" t="n">
        <v>18</v>
      </c>
      <c r="E6811" s="24" t="n">
        <v>16.12</v>
      </c>
      <c r="F6811" s="25">
        <f>IF($E6811="","",DATE(IF($A6811="",nominal_year,$A6811),$B6811,$C6811)+($D6811-IF(LEFT(hour_conv,1)="1",1,0))/24)</f>
        <v/>
      </c>
      <c r="G6811" s="26">
        <f>IF(F6811="","",INT(F6811))</f>
        <v/>
      </c>
      <c r="H6811">
        <f>IF(G6811="","",IF(AND(MONTH(G6811)*100+DAY(G6811)&gt;=season_lo,MONTH(G6811)*100+DAY(G6811)&lt;=season_hi),1,0))</f>
        <v/>
      </c>
      <c r="I6811">
        <f>IF(G6811="","",G6811-first_day+1)</f>
        <v/>
      </c>
      <c r="J6811" s="27">
        <f>IF(I6811="","",INDEX(Daily!$J$2:$J$421,I6811))</f>
        <v/>
      </c>
      <c r="K6811" s="27">
        <f>IF(J6811="","",J6811+cat_offset)</f>
        <v/>
      </c>
      <c r="L6811" s="27">
        <f>IF(J6811="","",MAX(0,E6811-J6811)^2)</f>
        <v/>
      </c>
      <c r="M6811" s="27">
        <f>IF(J6811="","",MAX(0,E6811-(J6811+twcdh_off))^2)</f>
        <v/>
      </c>
      <c r="N6811" s="27">
        <f>IF(E6811="","",MAX(0,E6811-swcdh_thr)^2)</f>
        <v/>
      </c>
      <c r="O6811">
        <f>IF(K6811="","",ROUND(E6811-K6811,0))</f>
        <v/>
      </c>
      <c r="P6811">
        <f>IF(O6811="","",IF(O6811&gt;=1,O6811,0))</f>
        <v/>
      </c>
      <c r="Q6811" s="27">
        <f>IF(E6811="","",MAX(0,E6811-22))</f>
        <v/>
      </c>
      <c r="R6811" s="27">
        <f>IF(H6811=1,E6811,"")</f>
        <v/>
      </c>
      <c r="S6811" s="27">
        <f>IF(AND(H6811=1,J6811&lt;&gt;""),E6811-J6811,"")</f>
        <v/>
      </c>
      <c r="T6811">
        <f>IF(G6811="","",MONTH(G6811))</f>
        <v/>
      </c>
    </row>
    <row r="6812">
      <c r="A6812" s="24" t="n">
        <v>2020</v>
      </c>
      <c r="B6812" s="24" t="n">
        <v>10</v>
      </c>
      <c r="C6812" s="24" t="n">
        <v>10</v>
      </c>
      <c r="D6812" s="24" t="n">
        <v>19</v>
      </c>
      <c r="E6812" s="24" t="n">
        <v>15.54</v>
      </c>
      <c r="F6812" s="25">
        <f>IF($E6812="","",DATE(IF($A6812="",nominal_year,$A6812),$B6812,$C6812)+($D6812-IF(LEFT(hour_conv,1)="1",1,0))/24)</f>
        <v/>
      </c>
      <c r="G6812" s="26">
        <f>IF(F6812="","",INT(F6812))</f>
        <v/>
      </c>
      <c r="H6812">
        <f>IF(G6812="","",IF(AND(MONTH(G6812)*100+DAY(G6812)&gt;=season_lo,MONTH(G6812)*100+DAY(G6812)&lt;=season_hi),1,0))</f>
        <v/>
      </c>
      <c r="I6812">
        <f>IF(G6812="","",G6812-first_day+1)</f>
        <v/>
      </c>
      <c r="J6812" s="27">
        <f>IF(I6812="","",INDEX(Daily!$J$2:$J$421,I6812))</f>
        <v/>
      </c>
      <c r="K6812" s="27">
        <f>IF(J6812="","",J6812+cat_offset)</f>
        <v/>
      </c>
      <c r="L6812" s="27">
        <f>IF(J6812="","",MAX(0,E6812-J6812)^2)</f>
        <v/>
      </c>
      <c r="M6812" s="27">
        <f>IF(J6812="","",MAX(0,E6812-(J6812+twcdh_off))^2)</f>
        <v/>
      </c>
      <c r="N6812" s="27">
        <f>IF(E6812="","",MAX(0,E6812-swcdh_thr)^2)</f>
        <v/>
      </c>
      <c r="O6812">
        <f>IF(K6812="","",ROUND(E6812-K6812,0))</f>
        <v/>
      </c>
      <c r="P6812">
        <f>IF(O6812="","",IF(O6812&gt;=1,O6812,0))</f>
        <v/>
      </c>
      <c r="Q6812" s="27">
        <f>IF(E6812="","",MAX(0,E6812-22))</f>
        <v/>
      </c>
      <c r="R6812" s="27">
        <f>IF(H6812=1,E6812,"")</f>
        <v/>
      </c>
      <c r="S6812" s="27">
        <f>IF(AND(H6812=1,J6812&lt;&gt;""),E6812-J6812,"")</f>
        <v/>
      </c>
      <c r="T6812">
        <f>IF(G6812="","",MONTH(G6812))</f>
        <v/>
      </c>
    </row>
    <row r="6813">
      <c r="A6813" s="24" t="n">
        <v>2020</v>
      </c>
      <c r="B6813" s="24" t="n">
        <v>10</v>
      </c>
      <c r="C6813" s="24" t="n">
        <v>10</v>
      </c>
      <c r="D6813" s="24" t="n">
        <v>20</v>
      </c>
      <c r="E6813" s="24" t="n">
        <v>14.7</v>
      </c>
      <c r="F6813" s="25">
        <f>IF($E6813="","",DATE(IF($A6813="",nominal_year,$A6813),$B6813,$C6813)+($D6813-IF(LEFT(hour_conv,1)="1",1,0))/24)</f>
        <v/>
      </c>
      <c r="G6813" s="26">
        <f>IF(F6813="","",INT(F6813))</f>
        <v/>
      </c>
      <c r="H6813">
        <f>IF(G6813="","",IF(AND(MONTH(G6813)*100+DAY(G6813)&gt;=season_lo,MONTH(G6813)*100+DAY(G6813)&lt;=season_hi),1,0))</f>
        <v/>
      </c>
      <c r="I6813">
        <f>IF(G6813="","",G6813-first_day+1)</f>
        <v/>
      </c>
      <c r="J6813" s="27">
        <f>IF(I6813="","",INDEX(Daily!$J$2:$J$421,I6813))</f>
        <v/>
      </c>
      <c r="K6813" s="27">
        <f>IF(J6813="","",J6813+cat_offset)</f>
        <v/>
      </c>
      <c r="L6813" s="27">
        <f>IF(J6813="","",MAX(0,E6813-J6813)^2)</f>
        <v/>
      </c>
      <c r="M6813" s="27">
        <f>IF(J6813="","",MAX(0,E6813-(J6813+twcdh_off))^2)</f>
        <v/>
      </c>
      <c r="N6813" s="27">
        <f>IF(E6813="","",MAX(0,E6813-swcdh_thr)^2)</f>
        <v/>
      </c>
      <c r="O6813">
        <f>IF(K6813="","",ROUND(E6813-K6813,0))</f>
        <v/>
      </c>
      <c r="P6813">
        <f>IF(O6813="","",IF(O6813&gt;=1,O6813,0))</f>
        <v/>
      </c>
      <c r="Q6813" s="27">
        <f>IF(E6813="","",MAX(0,E6813-22))</f>
        <v/>
      </c>
      <c r="R6813" s="27">
        <f>IF(H6813=1,E6813,"")</f>
        <v/>
      </c>
      <c r="S6813" s="27">
        <f>IF(AND(H6813=1,J6813&lt;&gt;""),E6813-J6813,"")</f>
        <v/>
      </c>
      <c r="T6813">
        <f>IF(G6813="","",MONTH(G6813))</f>
        <v/>
      </c>
    </row>
    <row r="6814">
      <c r="A6814" s="24" t="n">
        <v>2020</v>
      </c>
      <c r="B6814" s="24" t="n">
        <v>10</v>
      </c>
      <c r="C6814" s="24" t="n">
        <v>10</v>
      </c>
      <c r="D6814" s="24" t="n">
        <v>21</v>
      </c>
      <c r="E6814" s="24" t="n">
        <v>13.76</v>
      </c>
      <c r="F6814" s="25">
        <f>IF($E6814="","",DATE(IF($A6814="",nominal_year,$A6814),$B6814,$C6814)+($D6814-IF(LEFT(hour_conv,1)="1",1,0))/24)</f>
        <v/>
      </c>
      <c r="G6814" s="26">
        <f>IF(F6814="","",INT(F6814))</f>
        <v/>
      </c>
      <c r="H6814">
        <f>IF(G6814="","",IF(AND(MONTH(G6814)*100+DAY(G6814)&gt;=season_lo,MONTH(G6814)*100+DAY(G6814)&lt;=season_hi),1,0))</f>
        <v/>
      </c>
      <c r="I6814">
        <f>IF(G6814="","",G6814-first_day+1)</f>
        <v/>
      </c>
      <c r="J6814" s="27">
        <f>IF(I6814="","",INDEX(Daily!$J$2:$J$421,I6814))</f>
        <v/>
      </c>
      <c r="K6814" s="27">
        <f>IF(J6814="","",J6814+cat_offset)</f>
        <v/>
      </c>
      <c r="L6814" s="27">
        <f>IF(J6814="","",MAX(0,E6814-J6814)^2)</f>
        <v/>
      </c>
      <c r="M6814" s="27">
        <f>IF(J6814="","",MAX(0,E6814-(J6814+twcdh_off))^2)</f>
        <v/>
      </c>
      <c r="N6814" s="27">
        <f>IF(E6814="","",MAX(0,E6814-swcdh_thr)^2)</f>
        <v/>
      </c>
      <c r="O6814">
        <f>IF(K6814="","",ROUND(E6814-K6814,0))</f>
        <v/>
      </c>
      <c r="P6814">
        <f>IF(O6814="","",IF(O6814&gt;=1,O6814,0))</f>
        <v/>
      </c>
      <c r="Q6814" s="27">
        <f>IF(E6814="","",MAX(0,E6814-22))</f>
        <v/>
      </c>
      <c r="R6814" s="27">
        <f>IF(H6814=1,E6814,"")</f>
        <v/>
      </c>
      <c r="S6814" s="27">
        <f>IF(AND(H6814=1,J6814&lt;&gt;""),E6814-J6814,"")</f>
        <v/>
      </c>
      <c r="T6814">
        <f>IF(G6814="","",MONTH(G6814))</f>
        <v/>
      </c>
    </row>
    <row r="6815">
      <c r="A6815" s="24" t="n">
        <v>2020</v>
      </c>
      <c r="B6815" s="24" t="n">
        <v>10</v>
      </c>
      <c r="C6815" s="24" t="n">
        <v>10</v>
      </c>
      <c r="D6815" s="24" t="n">
        <v>22</v>
      </c>
      <c r="E6815" s="24" t="n">
        <v>13.71</v>
      </c>
      <c r="F6815" s="25">
        <f>IF($E6815="","",DATE(IF($A6815="",nominal_year,$A6815),$B6815,$C6815)+($D6815-IF(LEFT(hour_conv,1)="1",1,0))/24)</f>
        <v/>
      </c>
      <c r="G6815" s="26">
        <f>IF(F6815="","",INT(F6815))</f>
        <v/>
      </c>
      <c r="H6815">
        <f>IF(G6815="","",IF(AND(MONTH(G6815)*100+DAY(G6815)&gt;=season_lo,MONTH(G6815)*100+DAY(G6815)&lt;=season_hi),1,0))</f>
        <v/>
      </c>
      <c r="I6815">
        <f>IF(G6815="","",G6815-first_day+1)</f>
        <v/>
      </c>
      <c r="J6815" s="27">
        <f>IF(I6815="","",INDEX(Daily!$J$2:$J$421,I6815))</f>
        <v/>
      </c>
      <c r="K6815" s="27">
        <f>IF(J6815="","",J6815+cat_offset)</f>
        <v/>
      </c>
      <c r="L6815" s="27">
        <f>IF(J6815="","",MAX(0,E6815-J6815)^2)</f>
        <v/>
      </c>
      <c r="M6815" s="27">
        <f>IF(J6815="","",MAX(0,E6815-(J6815+twcdh_off))^2)</f>
        <v/>
      </c>
      <c r="N6815" s="27">
        <f>IF(E6815="","",MAX(0,E6815-swcdh_thr)^2)</f>
        <v/>
      </c>
      <c r="O6815">
        <f>IF(K6815="","",ROUND(E6815-K6815,0))</f>
        <v/>
      </c>
      <c r="P6815">
        <f>IF(O6815="","",IF(O6815&gt;=1,O6815,0))</f>
        <v/>
      </c>
      <c r="Q6815" s="27">
        <f>IF(E6815="","",MAX(0,E6815-22))</f>
        <v/>
      </c>
      <c r="R6815" s="27">
        <f>IF(H6815=1,E6815,"")</f>
        <v/>
      </c>
      <c r="S6815" s="27">
        <f>IF(AND(H6815=1,J6815&lt;&gt;""),E6815-J6815,"")</f>
        <v/>
      </c>
      <c r="T6815">
        <f>IF(G6815="","",MONTH(G6815))</f>
        <v/>
      </c>
    </row>
    <row r="6816">
      <c r="A6816" s="24" t="n">
        <v>2020</v>
      </c>
      <c r="B6816" s="24" t="n">
        <v>10</v>
      </c>
      <c r="C6816" s="24" t="n">
        <v>10</v>
      </c>
      <c r="D6816" s="24" t="n">
        <v>23</v>
      </c>
      <c r="E6816" s="24" t="n">
        <v>12.45</v>
      </c>
      <c r="F6816" s="25">
        <f>IF($E6816="","",DATE(IF($A6816="",nominal_year,$A6816),$B6816,$C6816)+($D6816-IF(LEFT(hour_conv,1)="1",1,0))/24)</f>
        <v/>
      </c>
      <c r="G6816" s="26">
        <f>IF(F6816="","",INT(F6816))</f>
        <v/>
      </c>
      <c r="H6816">
        <f>IF(G6816="","",IF(AND(MONTH(G6816)*100+DAY(G6816)&gt;=season_lo,MONTH(G6816)*100+DAY(G6816)&lt;=season_hi),1,0))</f>
        <v/>
      </c>
      <c r="I6816">
        <f>IF(G6816="","",G6816-first_day+1)</f>
        <v/>
      </c>
      <c r="J6816" s="27">
        <f>IF(I6816="","",INDEX(Daily!$J$2:$J$421,I6816))</f>
        <v/>
      </c>
      <c r="K6816" s="27">
        <f>IF(J6816="","",J6816+cat_offset)</f>
        <v/>
      </c>
      <c r="L6816" s="27">
        <f>IF(J6816="","",MAX(0,E6816-J6816)^2)</f>
        <v/>
      </c>
      <c r="M6816" s="27">
        <f>IF(J6816="","",MAX(0,E6816-(J6816+twcdh_off))^2)</f>
        <v/>
      </c>
      <c r="N6816" s="27">
        <f>IF(E6816="","",MAX(0,E6816-swcdh_thr)^2)</f>
        <v/>
      </c>
      <c r="O6816">
        <f>IF(K6816="","",ROUND(E6816-K6816,0))</f>
        <v/>
      </c>
      <c r="P6816">
        <f>IF(O6816="","",IF(O6816&gt;=1,O6816,0))</f>
        <v/>
      </c>
      <c r="Q6816" s="27">
        <f>IF(E6816="","",MAX(0,E6816-22))</f>
        <v/>
      </c>
      <c r="R6816" s="27">
        <f>IF(H6816=1,E6816,"")</f>
        <v/>
      </c>
      <c r="S6816" s="27">
        <f>IF(AND(H6816=1,J6816&lt;&gt;""),E6816-J6816,"")</f>
        <v/>
      </c>
      <c r="T6816">
        <f>IF(G6816="","",MONTH(G6816))</f>
        <v/>
      </c>
    </row>
    <row r="6817">
      <c r="A6817" s="24" t="n">
        <v>2020</v>
      </c>
      <c r="B6817" s="24" t="n">
        <v>10</v>
      </c>
      <c r="C6817" s="24" t="n">
        <v>10</v>
      </c>
      <c r="D6817" s="24" t="n">
        <v>24</v>
      </c>
      <c r="E6817" s="24" t="n">
        <v>11.5</v>
      </c>
      <c r="F6817" s="25">
        <f>IF($E6817="","",DATE(IF($A6817="",nominal_year,$A6817),$B6817,$C6817)+($D6817-IF(LEFT(hour_conv,1)="1",1,0))/24)</f>
        <v/>
      </c>
      <c r="G6817" s="26">
        <f>IF(F6817="","",INT(F6817))</f>
        <v/>
      </c>
      <c r="H6817">
        <f>IF(G6817="","",IF(AND(MONTH(G6817)*100+DAY(G6817)&gt;=season_lo,MONTH(G6817)*100+DAY(G6817)&lt;=season_hi),1,0))</f>
        <v/>
      </c>
      <c r="I6817">
        <f>IF(G6817="","",G6817-first_day+1)</f>
        <v/>
      </c>
      <c r="J6817" s="27">
        <f>IF(I6817="","",INDEX(Daily!$J$2:$J$421,I6817))</f>
        <v/>
      </c>
      <c r="K6817" s="27">
        <f>IF(J6817="","",J6817+cat_offset)</f>
        <v/>
      </c>
      <c r="L6817" s="27">
        <f>IF(J6817="","",MAX(0,E6817-J6817)^2)</f>
        <v/>
      </c>
      <c r="M6817" s="27">
        <f>IF(J6817="","",MAX(0,E6817-(J6817+twcdh_off))^2)</f>
        <v/>
      </c>
      <c r="N6817" s="27">
        <f>IF(E6817="","",MAX(0,E6817-swcdh_thr)^2)</f>
        <v/>
      </c>
      <c r="O6817">
        <f>IF(K6817="","",ROUND(E6817-K6817,0))</f>
        <v/>
      </c>
      <c r="P6817">
        <f>IF(O6817="","",IF(O6817&gt;=1,O6817,0))</f>
        <v/>
      </c>
      <c r="Q6817" s="27">
        <f>IF(E6817="","",MAX(0,E6817-22))</f>
        <v/>
      </c>
      <c r="R6817" s="27">
        <f>IF(H6817=1,E6817,"")</f>
        <v/>
      </c>
      <c r="S6817" s="27">
        <f>IF(AND(H6817=1,J6817&lt;&gt;""),E6817-J6817,"")</f>
        <v/>
      </c>
      <c r="T6817">
        <f>IF(G6817="","",MONTH(G6817))</f>
        <v/>
      </c>
    </row>
    <row r="6818">
      <c r="A6818" s="24" t="n">
        <v>2020</v>
      </c>
      <c r="B6818" s="24" t="n">
        <v>10</v>
      </c>
      <c r="C6818" s="24" t="n">
        <v>11</v>
      </c>
      <c r="D6818" s="24" t="n">
        <v>1</v>
      </c>
      <c r="E6818" s="24" t="n">
        <v>12.01</v>
      </c>
      <c r="F6818" s="25">
        <f>IF($E6818="","",DATE(IF($A6818="",nominal_year,$A6818),$B6818,$C6818)+($D6818-IF(LEFT(hour_conv,1)="1",1,0))/24)</f>
        <v/>
      </c>
      <c r="G6818" s="26">
        <f>IF(F6818="","",INT(F6818))</f>
        <v/>
      </c>
      <c r="H6818">
        <f>IF(G6818="","",IF(AND(MONTH(G6818)*100+DAY(G6818)&gt;=season_lo,MONTH(G6818)*100+DAY(G6818)&lt;=season_hi),1,0))</f>
        <v/>
      </c>
      <c r="I6818">
        <f>IF(G6818="","",G6818-first_day+1)</f>
        <v/>
      </c>
      <c r="J6818" s="27">
        <f>IF(I6818="","",INDEX(Daily!$J$2:$J$421,I6818))</f>
        <v/>
      </c>
      <c r="K6818" s="27">
        <f>IF(J6818="","",J6818+cat_offset)</f>
        <v/>
      </c>
      <c r="L6818" s="27">
        <f>IF(J6818="","",MAX(0,E6818-J6818)^2)</f>
        <v/>
      </c>
      <c r="M6818" s="27">
        <f>IF(J6818="","",MAX(0,E6818-(J6818+twcdh_off))^2)</f>
        <v/>
      </c>
      <c r="N6818" s="27">
        <f>IF(E6818="","",MAX(0,E6818-swcdh_thr)^2)</f>
        <v/>
      </c>
      <c r="O6818">
        <f>IF(K6818="","",ROUND(E6818-K6818,0))</f>
        <v/>
      </c>
      <c r="P6818">
        <f>IF(O6818="","",IF(O6818&gt;=1,O6818,0))</f>
        <v/>
      </c>
      <c r="Q6818" s="27">
        <f>IF(E6818="","",MAX(0,E6818-22))</f>
        <v/>
      </c>
      <c r="R6818" s="27">
        <f>IF(H6818=1,E6818,"")</f>
        <v/>
      </c>
      <c r="S6818" s="27">
        <f>IF(AND(H6818=1,J6818&lt;&gt;""),E6818-J6818,"")</f>
        <v/>
      </c>
      <c r="T6818">
        <f>IF(G6818="","",MONTH(G6818))</f>
        <v/>
      </c>
    </row>
    <row r="6819">
      <c r="A6819" s="24" t="n">
        <v>2020</v>
      </c>
      <c r="B6819" s="24" t="n">
        <v>10</v>
      </c>
      <c r="C6819" s="24" t="n">
        <v>11</v>
      </c>
      <c r="D6819" s="24" t="n">
        <v>2</v>
      </c>
      <c r="E6819" s="24" t="n">
        <v>10.79</v>
      </c>
      <c r="F6819" s="25">
        <f>IF($E6819="","",DATE(IF($A6819="",nominal_year,$A6819),$B6819,$C6819)+($D6819-IF(LEFT(hour_conv,1)="1",1,0))/24)</f>
        <v/>
      </c>
      <c r="G6819" s="26">
        <f>IF(F6819="","",INT(F6819))</f>
        <v/>
      </c>
      <c r="H6819">
        <f>IF(G6819="","",IF(AND(MONTH(G6819)*100+DAY(G6819)&gt;=season_lo,MONTH(G6819)*100+DAY(G6819)&lt;=season_hi),1,0))</f>
        <v/>
      </c>
      <c r="I6819">
        <f>IF(G6819="","",G6819-first_day+1)</f>
        <v/>
      </c>
      <c r="J6819" s="27">
        <f>IF(I6819="","",INDEX(Daily!$J$2:$J$421,I6819))</f>
        <v/>
      </c>
      <c r="K6819" s="27">
        <f>IF(J6819="","",J6819+cat_offset)</f>
        <v/>
      </c>
      <c r="L6819" s="27">
        <f>IF(J6819="","",MAX(0,E6819-J6819)^2)</f>
        <v/>
      </c>
      <c r="M6819" s="27">
        <f>IF(J6819="","",MAX(0,E6819-(J6819+twcdh_off))^2)</f>
        <v/>
      </c>
      <c r="N6819" s="27">
        <f>IF(E6819="","",MAX(0,E6819-swcdh_thr)^2)</f>
        <v/>
      </c>
      <c r="O6819">
        <f>IF(K6819="","",ROUND(E6819-K6819,0))</f>
        <v/>
      </c>
      <c r="P6819">
        <f>IF(O6819="","",IF(O6819&gt;=1,O6819,0))</f>
        <v/>
      </c>
      <c r="Q6819" s="27">
        <f>IF(E6819="","",MAX(0,E6819-22))</f>
        <v/>
      </c>
      <c r="R6819" s="27">
        <f>IF(H6819=1,E6819,"")</f>
        <v/>
      </c>
      <c r="S6819" s="27">
        <f>IF(AND(H6819=1,J6819&lt;&gt;""),E6819-J6819,"")</f>
        <v/>
      </c>
      <c r="T6819">
        <f>IF(G6819="","",MONTH(G6819))</f>
        <v/>
      </c>
    </row>
    <row r="6820">
      <c r="A6820" s="24" t="n">
        <v>2020</v>
      </c>
      <c r="B6820" s="24" t="n">
        <v>10</v>
      </c>
      <c r="C6820" s="24" t="n">
        <v>11</v>
      </c>
      <c r="D6820" s="24" t="n">
        <v>3</v>
      </c>
      <c r="E6820" s="24" t="n">
        <v>10.98</v>
      </c>
      <c r="F6820" s="25">
        <f>IF($E6820="","",DATE(IF($A6820="",nominal_year,$A6820),$B6820,$C6820)+($D6820-IF(LEFT(hour_conv,1)="1",1,0))/24)</f>
        <v/>
      </c>
      <c r="G6820" s="26">
        <f>IF(F6820="","",INT(F6820))</f>
        <v/>
      </c>
      <c r="H6820">
        <f>IF(G6820="","",IF(AND(MONTH(G6820)*100+DAY(G6820)&gt;=season_lo,MONTH(G6820)*100+DAY(G6820)&lt;=season_hi),1,0))</f>
        <v/>
      </c>
      <c r="I6820">
        <f>IF(G6820="","",G6820-first_day+1)</f>
        <v/>
      </c>
      <c r="J6820" s="27">
        <f>IF(I6820="","",INDEX(Daily!$J$2:$J$421,I6820))</f>
        <v/>
      </c>
      <c r="K6820" s="27">
        <f>IF(J6820="","",J6820+cat_offset)</f>
        <v/>
      </c>
      <c r="L6820" s="27">
        <f>IF(J6820="","",MAX(0,E6820-J6820)^2)</f>
        <v/>
      </c>
      <c r="M6820" s="27">
        <f>IF(J6820="","",MAX(0,E6820-(J6820+twcdh_off))^2)</f>
        <v/>
      </c>
      <c r="N6820" s="27">
        <f>IF(E6820="","",MAX(0,E6820-swcdh_thr)^2)</f>
        <v/>
      </c>
      <c r="O6820">
        <f>IF(K6820="","",ROUND(E6820-K6820,0))</f>
        <v/>
      </c>
      <c r="P6820">
        <f>IF(O6820="","",IF(O6820&gt;=1,O6820,0))</f>
        <v/>
      </c>
      <c r="Q6820" s="27">
        <f>IF(E6820="","",MAX(0,E6820-22))</f>
        <v/>
      </c>
      <c r="R6820" s="27">
        <f>IF(H6820=1,E6820,"")</f>
        <v/>
      </c>
      <c r="S6820" s="27">
        <f>IF(AND(H6820=1,J6820&lt;&gt;""),E6820-J6820,"")</f>
        <v/>
      </c>
      <c r="T6820">
        <f>IF(G6820="","",MONTH(G6820))</f>
        <v/>
      </c>
    </row>
    <row r="6821">
      <c r="A6821" s="24" t="n">
        <v>2020</v>
      </c>
      <c r="B6821" s="24" t="n">
        <v>10</v>
      </c>
      <c r="C6821" s="24" t="n">
        <v>11</v>
      </c>
      <c r="D6821" s="24" t="n">
        <v>4</v>
      </c>
      <c r="E6821" s="24" t="n">
        <v>10.62</v>
      </c>
      <c r="F6821" s="25">
        <f>IF($E6821="","",DATE(IF($A6821="",nominal_year,$A6821),$B6821,$C6821)+($D6821-IF(LEFT(hour_conv,1)="1",1,0))/24)</f>
        <v/>
      </c>
      <c r="G6821" s="26">
        <f>IF(F6821="","",INT(F6821))</f>
        <v/>
      </c>
      <c r="H6821">
        <f>IF(G6821="","",IF(AND(MONTH(G6821)*100+DAY(G6821)&gt;=season_lo,MONTH(G6821)*100+DAY(G6821)&lt;=season_hi),1,0))</f>
        <v/>
      </c>
      <c r="I6821">
        <f>IF(G6821="","",G6821-first_day+1)</f>
        <v/>
      </c>
      <c r="J6821" s="27">
        <f>IF(I6821="","",INDEX(Daily!$J$2:$J$421,I6821))</f>
        <v/>
      </c>
      <c r="K6821" s="27">
        <f>IF(J6821="","",J6821+cat_offset)</f>
        <v/>
      </c>
      <c r="L6821" s="27">
        <f>IF(J6821="","",MAX(0,E6821-J6821)^2)</f>
        <v/>
      </c>
      <c r="M6821" s="27">
        <f>IF(J6821="","",MAX(0,E6821-(J6821+twcdh_off))^2)</f>
        <v/>
      </c>
      <c r="N6821" s="27">
        <f>IF(E6821="","",MAX(0,E6821-swcdh_thr)^2)</f>
        <v/>
      </c>
      <c r="O6821">
        <f>IF(K6821="","",ROUND(E6821-K6821,0))</f>
        <v/>
      </c>
      <c r="P6821">
        <f>IF(O6821="","",IF(O6821&gt;=1,O6821,0))</f>
        <v/>
      </c>
      <c r="Q6821" s="27">
        <f>IF(E6821="","",MAX(0,E6821-22))</f>
        <v/>
      </c>
      <c r="R6821" s="27">
        <f>IF(H6821=1,E6821,"")</f>
        <v/>
      </c>
      <c r="S6821" s="27">
        <f>IF(AND(H6821=1,J6821&lt;&gt;""),E6821-J6821,"")</f>
        <v/>
      </c>
      <c r="T6821">
        <f>IF(G6821="","",MONTH(G6821))</f>
        <v/>
      </c>
    </row>
    <row r="6822">
      <c r="A6822" s="24" t="n">
        <v>2020</v>
      </c>
      <c r="B6822" s="24" t="n">
        <v>10</v>
      </c>
      <c r="C6822" s="24" t="n">
        <v>11</v>
      </c>
      <c r="D6822" s="24" t="n">
        <v>5</v>
      </c>
      <c r="E6822" s="24" t="n">
        <v>10.37</v>
      </c>
      <c r="F6822" s="25">
        <f>IF($E6822="","",DATE(IF($A6822="",nominal_year,$A6822),$B6822,$C6822)+($D6822-IF(LEFT(hour_conv,1)="1",1,0))/24)</f>
        <v/>
      </c>
      <c r="G6822" s="26">
        <f>IF(F6822="","",INT(F6822))</f>
        <v/>
      </c>
      <c r="H6822">
        <f>IF(G6822="","",IF(AND(MONTH(G6822)*100+DAY(G6822)&gt;=season_lo,MONTH(G6822)*100+DAY(G6822)&lt;=season_hi),1,0))</f>
        <v/>
      </c>
      <c r="I6822">
        <f>IF(G6822="","",G6822-first_day+1)</f>
        <v/>
      </c>
      <c r="J6822" s="27">
        <f>IF(I6822="","",INDEX(Daily!$J$2:$J$421,I6822))</f>
        <v/>
      </c>
      <c r="K6822" s="27">
        <f>IF(J6822="","",J6822+cat_offset)</f>
        <v/>
      </c>
      <c r="L6822" s="27">
        <f>IF(J6822="","",MAX(0,E6822-J6822)^2)</f>
        <v/>
      </c>
      <c r="M6822" s="27">
        <f>IF(J6822="","",MAX(0,E6822-(J6822+twcdh_off))^2)</f>
        <v/>
      </c>
      <c r="N6822" s="27">
        <f>IF(E6822="","",MAX(0,E6822-swcdh_thr)^2)</f>
        <v/>
      </c>
      <c r="O6822">
        <f>IF(K6822="","",ROUND(E6822-K6822,0))</f>
        <v/>
      </c>
      <c r="P6822">
        <f>IF(O6822="","",IF(O6822&gt;=1,O6822,0))</f>
        <v/>
      </c>
      <c r="Q6822" s="27">
        <f>IF(E6822="","",MAX(0,E6822-22))</f>
        <v/>
      </c>
      <c r="R6822" s="27">
        <f>IF(H6822=1,E6822,"")</f>
        <v/>
      </c>
      <c r="S6822" s="27">
        <f>IF(AND(H6822=1,J6822&lt;&gt;""),E6822-J6822,"")</f>
        <v/>
      </c>
      <c r="T6822">
        <f>IF(G6822="","",MONTH(G6822))</f>
        <v/>
      </c>
    </row>
    <row r="6823">
      <c r="A6823" s="24" t="n">
        <v>2020</v>
      </c>
      <c r="B6823" s="24" t="n">
        <v>10</v>
      </c>
      <c r="C6823" s="24" t="n">
        <v>11</v>
      </c>
      <c r="D6823" s="24" t="n">
        <v>6</v>
      </c>
      <c r="E6823" s="24" t="n">
        <v>11.35</v>
      </c>
      <c r="F6823" s="25">
        <f>IF($E6823="","",DATE(IF($A6823="",nominal_year,$A6823),$B6823,$C6823)+($D6823-IF(LEFT(hour_conv,1)="1",1,0))/24)</f>
        <v/>
      </c>
      <c r="G6823" s="26">
        <f>IF(F6823="","",INT(F6823))</f>
        <v/>
      </c>
      <c r="H6823">
        <f>IF(G6823="","",IF(AND(MONTH(G6823)*100+DAY(G6823)&gt;=season_lo,MONTH(G6823)*100+DAY(G6823)&lt;=season_hi),1,0))</f>
        <v/>
      </c>
      <c r="I6823">
        <f>IF(G6823="","",G6823-first_day+1)</f>
        <v/>
      </c>
      <c r="J6823" s="27">
        <f>IF(I6823="","",INDEX(Daily!$J$2:$J$421,I6823))</f>
        <v/>
      </c>
      <c r="K6823" s="27">
        <f>IF(J6823="","",J6823+cat_offset)</f>
        <v/>
      </c>
      <c r="L6823" s="27">
        <f>IF(J6823="","",MAX(0,E6823-J6823)^2)</f>
        <v/>
      </c>
      <c r="M6823" s="27">
        <f>IF(J6823="","",MAX(0,E6823-(J6823+twcdh_off))^2)</f>
        <v/>
      </c>
      <c r="N6823" s="27">
        <f>IF(E6823="","",MAX(0,E6823-swcdh_thr)^2)</f>
        <v/>
      </c>
      <c r="O6823">
        <f>IF(K6823="","",ROUND(E6823-K6823,0))</f>
        <v/>
      </c>
      <c r="P6823">
        <f>IF(O6823="","",IF(O6823&gt;=1,O6823,0))</f>
        <v/>
      </c>
      <c r="Q6823" s="27">
        <f>IF(E6823="","",MAX(0,E6823-22))</f>
        <v/>
      </c>
      <c r="R6823" s="27">
        <f>IF(H6823=1,E6823,"")</f>
        <v/>
      </c>
      <c r="S6823" s="27">
        <f>IF(AND(H6823=1,J6823&lt;&gt;""),E6823-J6823,"")</f>
        <v/>
      </c>
      <c r="T6823">
        <f>IF(G6823="","",MONTH(G6823))</f>
        <v/>
      </c>
    </row>
    <row r="6824">
      <c r="A6824" s="24" t="n">
        <v>2020</v>
      </c>
      <c r="B6824" s="24" t="n">
        <v>10</v>
      </c>
      <c r="C6824" s="24" t="n">
        <v>11</v>
      </c>
      <c r="D6824" s="24" t="n">
        <v>7</v>
      </c>
      <c r="E6824" s="24" t="n">
        <v>11</v>
      </c>
      <c r="F6824" s="25">
        <f>IF($E6824="","",DATE(IF($A6824="",nominal_year,$A6824),$B6824,$C6824)+($D6824-IF(LEFT(hour_conv,1)="1",1,0))/24)</f>
        <v/>
      </c>
      <c r="G6824" s="26">
        <f>IF(F6824="","",INT(F6824))</f>
        <v/>
      </c>
      <c r="H6824">
        <f>IF(G6824="","",IF(AND(MONTH(G6824)*100+DAY(G6824)&gt;=season_lo,MONTH(G6824)*100+DAY(G6824)&lt;=season_hi),1,0))</f>
        <v/>
      </c>
      <c r="I6824">
        <f>IF(G6824="","",G6824-first_day+1)</f>
        <v/>
      </c>
      <c r="J6824" s="27">
        <f>IF(I6824="","",INDEX(Daily!$J$2:$J$421,I6824))</f>
        <v/>
      </c>
      <c r="K6824" s="27">
        <f>IF(J6824="","",J6824+cat_offset)</f>
        <v/>
      </c>
      <c r="L6824" s="27">
        <f>IF(J6824="","",MAX(0,E6824-J6824)^2)</f>
        <v/>
      </c>
      <c r="M6824" s="27">
        <f>IF(J6824="","",MAX(0,E6824-(J6824+twcdh_off))^2)</f>
        <v/>
      </c>
      <c r="N6824" s="27">
        <f>IF(E6824="","",MAX(0,E6824-swcdh_thr)^2)</f>
        <v/>
      </c>
      <c r="O6824">
        <f>IF(K6824="","",ROUND(E6824-K6824,0))</f>
        <v/>
      </c>
      <c r="P6824">
        <f>IF(O6824="","",IF(O6824&gt;=1,O6824,0))</f>
        <v/>
      </c>
      <c r="Q6824" s="27">
        <f>IF(E6824="","",MAX(0,E6824-22))</f>
        <v/>
      </c>
      <c r="R6824" s="27">
        <f>IF(H6824=1,E6824,"")</f>
        <v/>
      </c>
      <c r="S6824" s="27">
        <f>IF(AND(H6824=1,J6824&lt;&gt;""),E6824-J6824,"")</f>
        <v/>
      </c>
      <c r="T6824">
        <f>IF(G6824="","",MONTH(G6824))</f>
        <v/>
      </c>
    </row>
    <row r="6825">
      <c r="A6825" s="24" t="n">
        <v>2020</v>
      </c>
      <c r="B6825" s="24" t="n">
        <v>10</v>
      </c>
      <c r="C6825" s="24" t="n">
        <v>11</v>
      </c>
      <c r="D6825" s="24" t="n">
        <v>8</v>
      </c>
      <c r="E6825" s="24" t="n">
        <v>12.54</v>
      </c>
      <c r="F6825" s="25">
        <f>IF($E6825="","",DATE(IF($A6825="",nominal_year,$A6825),$B6825,$C6825)+($D6825-IF(LEFT(hour_conv,1)="1",1,0))/24)</f>
        <v/>
      </c>
      <c r="G6825" s="26">
        <f>IF(F6825="","",INT(F6825))</f>
        <v/>
      </c>
      <c r="H6825">
        <f>IF(G6825="","",IF(AND(MONTH(G6825)*100+DAY(G6825)&gt;=season_lo,MONTH(G6825)*100+DAY(G6825)&lt;=season_hi),1,0))</f>
        <v/>
      </c>
      <c r="I6825">
        <f>IF(G6825="","",G6825-first_day+1)</f>
        <v/>
      </c>
      <c r="J6825" s="27">
        <f>IF(I6825="","",INDEX(Daily!$J$2:$J$421,I6825))</f>
        <v/>
      </c>
      <c r="K6825" s="27">
        <f>IF(J6825="","",J6825+cat_offset)</f>
        <v/>
      </c>
      <c r="L6825" s="27">
        <f>IF(J6825="","",MAX(0,E6825-J6825)^2)</f>
        <v/>
      </c>
      <c r="M6825" s="27">
        <f>IF(J6825="","",MAX(0,E6825-(J6825+twcdh_off))^2)</f>
        <v/>
      </c>
      <c r="N6825" s="27">
        <f>IF(E6825="","",MAX(0,E6825-swcdh_thr)^2)</f>
        <v/>
      </c>
      <c r="O6825">
        <f>IF(K6825="","",ROUND(E6825-K6825,0))</f>
        <v/>
      </c>
      <c r="P6825">
        <f>IF(O6825="","",IF(O6825&gt;=1,O6825,0))</f>
        <v/>
      </c>
      <c r="Q6825" s="27">
        <f>IF(E6825="","",MAX(0,E6825-22))</f>
        <v/>
      </c>
      <c r="R6825" s="27">
        <f>IF(H6825=1,E6825,"")</f>
        <v/>
      </c>
      <c r="S6825" s="27">
        <f>IF(AND(H6825=1,J6825&lt;&gt;""),E6825-J6825,"")</f>
        <v/>
      </c>
      <c r="T6825">
        <f>IF(G6825="","",MONTH(G6825))</f>
        <v/>
      </c>
    </row>
    <row r="6826">
      <c r="A6826" s="24" t="n">
        <v>2020</v>
      </c>
      <c r="B6826" s="24" t="n">
        <v>10</v>
      </c>
      <c r="C6826" s="24" t="n">
        <v>11</v>
      </c>
      <c r="D6826" s="24" t="n">
        <v>9</v>
      </c>
      <c r="E6826" s="24" t="n">
        <v>12.75</v>
      </c>
      <c r="F6826" s="25">
        <f>IF($E6826="","",DATE(IF($A6826="",nominal_year,$A6826),$B6826,$C6826)+($D6826-IF(LEFT(hour_conv,1)="1",1,0))/24)</f>
        <v/>
      </c>
      <c r="G6826" s="26">
        <f>IF(F6826="","",INT(F6826))</f>
        <v/>
      </c>
      <c r="H6826">
        <f>IF(G6826="","",IF(AND(MONTH(G6826)*100+DAY(G6826)&gt;=season_lo,MONTH(G6826)*100+DAY(G6826)&lt;=season_hi),1,0))</f>
        <v/>
      </c>
      <c r="I6826">
        <f>IF(G6826="","",G6826-first_day+1)</f>
        <v/>
      </c>
      <c r="J6826" s="27">
        <f>IF(I6826="","",INDEX(Daily!$J$2:$J$421,I6826))</f>
        <v/>
      </c>
      <c r="K6826" s="27">
        <f>IF(J6826="","",J6826+cat_offset)</f>
        <v/>
      </c>
      <c r="L6826" s="27">
        <f>IF(J6826="","",MAX(0,E6826-J6826)^2)</f>
        <v/>
      </c>
      <c r="M6826" s="27">
        <f>IF(J6826="","",MAX(0,E6826-(J6826+twcdh_off))^2)</f>
        <v/>
      </c>
      <c r="N6826" s="27">
        <f>IF(E6826="","",MAX(0,E6826-swcdh_thr)^2)</f>
        <v/>
      </c>
      <c r="O6826">
        <f>IF(K6826="","",ROUND(E6826-K6826,0))</f>
        <v/>
      </c>
      <c r="P6826">
        <f>IF(O6826="","",IF(O6826&gt;=1,O6826,0))</f>
        <v/>
      </c>
      <c r="Q6826" s="27">
        <f>IF(E6826="","",MAX(0,E6826-22))</f>
        <v/>
      </c>
      <c r="R6826" s="27">
        <f>IF(H6826=1,E6826,"")</f>
        <v/>
      </c>
      <c r="S6826" s="27">
        <f>IF(AND(H6826=1,J6826&lt;&gt;""),E6826-J6826,"")</f>
        <v/>
      </c>
      <c r="T6826">
        <f>IF(G6826="","",MONTH(G6826))</f>
        <v/>
      </c>
    </row>
    <row r="6827">
      <c r="A6827" s="24" t="n">
        <v>2020</v>
      </c>
      <c r="B6827" s="24" t="n">
        <v>10</v>
      </c>
      <c r="C6827" s="24" t="n">
        <v>11</v>
      </c>
      <c r="D6827" s="24" t="n">
        <v>10</v>
      </c>
      <c r="E6827" s="24" t="n">
        <v>14.13</v>
      </c>
      <c r="F6827" s="25">
        <f>IF($E6827="","",DATE(IF($A6827="",nominal_year,$A6827),$B6827,$C6827)+($D6827-IF(LEFT(hour_conv,1)="1",1,0))/24)</f>
        <v/>
      </c>
      <c r="G6827" s="26">
        <f>IF(F6827="","",INT(F6827))</f>
        <v/>
      </c>
      <c r="H6827">
        <f>IF(G6827="","",IF(AND(MONTH(G6827)*100+DAY(G6827)&gt;=season_lo,MONTH(G6827)*100+DAY(G6827)&lt;=season_hi),1,0))</f>
        <v/>
      </c>
      <c r="I6827">
        <f>IF(G6827="","",G6827-first_day+1)</f>
        <v/>
      </c>
      <c r="J6827" s="27">
        <f>IF(I6827="","",INDEX(Daily!$J$2:$J$421,I6827))</f>
        <v/>
      </c>
      <c r="K6827" s="27">
        <f>IF(J6827="","",J6827+cat_offset)</f>
        <v/>
      </c>
      <c r="L6827" s="27">
        <f>IF(J6827="","",MAX(0,E6827-J6827)^2)</f>
        <v/>
      </c>
      <c r="M6827" s="27">
        <f>IF(J6827="","",MAX(0,E6827-(J6827+twcdh_off))^2)</f>
        <v/>
      </c>
      <c r="N6827" s="27">
        <f>IF(E6827="","",MAX(0,E6827-swcdh_thr)^2)</f>
        <v/>
      </c>
      <c r="O6827">
        <f>IF(K6827="","",ROUND(E6827-K6827,0))</f>
        <v/>
      </c>
      <c r="P6827">
        <f>IF(O6827="","",IF(O6827&gt;=1,O6827,0))</f>
        <v/>
      </c>
      <c r="Q6827" s="27">
        <f>IF(E6827="","",MAX(0,E6827-22))</f>
        <v/>
      </c>
      <c r="R6827" s="27">
        <f>IF(H6827=1,E6827,"")</f>
        <v/>
      </c>
      <c r="S6827" s="27">
        <f>IF(AND(H6827=1,J6827&lt;&gt;""),E6827-J6827,"")</f>
        <v/>
      </c>
      <c r="T6827">
        <f>IF(G6827="","",MONTH(G6827))</f>
        <v/>
      </c>
    </row>
    <row r="6828">
      <c r="A6828" s="24" t="n">
        <v>2020</v>
      </c>
      <c r="B6828" s="24" t="n">
        <v>10</v>
      </c>
      <c r="C6828" s="24" t="n">
        <v>11</v>
      </c>
      <c r="D6828" s="24" t="n">
        <v>11</v>
      </c>
      <c r="E6828" s="24" t="n">
        <v>15.39</v>
      </c>
      <c r="F6828" s="25">
        <f>IF($E6828="","",DATE(IF($A6828="",nominal_year,$A6828),$B6828,$C6828)+($D6828-IF(LEFT(hour_conv,1)="1",1,0))/24)</f>
        <v/>
      </c>
      <c r="G6828" s="26">
        <f>IF(F6828="","",INT(F6828))</f>
        <v/>
      </c>
      <c r="H6828">
        <f>IF(G6828="","",IF(AND(MONTH(G6828)*100+DAY(G6828)&gt;=season_lo,MONTH(G6828)*100+DAY(G6828)&lt;=season_hi),1,0))</f>
        <v/>
      </c>
      <c r="I6828">
        <f>IF(G6828="","",G6828-first_day+1)</f>
        <v/>
      </c>
      <c r="J6828" s="27">
        <f>IF(I6828="","",INDEX(Daily!$J$2:$J$421,I6828))</f>
        <v/>
      </c>
      <c r="K6828" s="27">
        <f>IF(J6828="","",J6828+cat_offset)</f>
        <v/>
      </c>
      <c r="L6828" s="27">
        <f>IF(J6828="","",MAX(0,E6828-J6828)^2)</f>
        <v/>
      </c>
      <c r="M6828" s="27">
        <f>IF(J6828="","",MAX(0,E6828-(J6828+twcdh_off))^2)</f>
        <v/>
      </c>
      <c r="N6828" s="27">
        <f>IF(E6828="","",MAX(0,E6828-swcdh_thr)^2)</f>
        <v/>
      </c>
      <c r="O6828">
        <f>IF(K6828="","",ROUND(E6828-K6828,0))</f>
        <v/>
      </c>
      <c r="P6828">
        <f>IF(O6828="","",IF(O6828&gt;=1,O6828,0))</f>
        <v/>
      </c>
      <c r="Q6828" s="27">
        <f>IF(E6828="","",MAX(0,E6828-22))</f>
        <v/>
      </c>
      <c r="R6828" s="27">
        <f>IF(H6828=1,E6828,"")</f>
        <v/>
      </c>
      <c r="S6828" s="27">
        <f>IF(AND(H6828=1,J6828&lt;&gt;""),E6828-J6828,"")</f>
        <v/>
      </c>
      <c r="T6828">
        <f>IF(G6828="","",MONTH(G6828))</f>
        <v/>
      </c>
    </row>
    <row r="6829">
      <c r="A6829" s="24" t="n">
        <v>2020</v>
      </c>
      <c r="B6829" s="24" t="n">
        <v>10</v>
      </c>
      <c r="C6829" s="24" t="n">
        <v>11</v>
      </c>
      <c r="D6829" s="24" t="n">
        <v>12</v>
      </c>
      <c r="E6829" s="24" t="n">
        <v>15.88</v>
      </c>
      <c r="F6829" s="25">
        <f>IF($E6829="","",DATE(IF($A6829="",nominal_year,$A6829),$B6829,$C6829)+($D6829-IF(LEFT(hour_conv,1)="1",1,0))/24)</f>
        <v/>
      </c>
      <c r="G6829" s="26">
        <f>IF(F6829="","",INT(F6829))</f>
        <v/>
      </c>
      <c r="H6829">
        <f>IF(G6829="","",IF(AND(MONTH(G6829)*100+DAY(G6829)&gt;=season_lo,MONTH(G6829)*100+DAY(G6829)&lt;=season_hi),1,0))</f>
        <v/>
      </c>
      <c r="I6829">
        <f>IF(G6829="","",G6829-first_day+1)</f>
        <v/>
      </c>
      <c r="J6829" s="27">
        <f>IF(I6829="","",INDEX(Daily!$J$2:$J$421,I6829))</f>
        <v/>
      </c>
      <c r="K6829" s="27">
        <f>IF(J6829="","",J6829+cat_offset)</f>
        <v/>
      </c>
      <c r="L6829" s="27">
        <f>IF(J6829="","",MAX(0,E6829-J6829)^2)</f>
        <v/>
      </c>
      <c r="M6829" s="27">
        <f>IF(J6829="","",MAX(0,E6829-(J6829+twcdh_off))^2)</f>
        <v/>
      </c>
      <c r="N6829" s="27">
        <f>IF(E6829="","",MAX(0,E6829-swcdh_thr)^2)</f>
        <v/>
      </c>
      <c r="O6829">
        <f>IF(K6829="","",ROUND(E6829-K6829,0))</f>
        <v/>
      </c>
      <c r="P6829">
        <f>IF(O6829="","",IF(O6829&gt;=1,O6829,0))</f>
        <v/>
      </c>
      <c r="Q6829" s="27">
        <f>IF(E6829="","",MAX(0,E6829-22))</f>
        <v/>
      </c>
      <c r="R6829" s="27">
        <f>IF(H6829=1,E6829,"")</f>
        <v/>
      </c>
      <c r="S6829" s="27">
        <f>IF(AND(H6829=1,J6829&lt;&gt;""),E6829-J6829,"")</f>
        <v/>
      </c>
      <c r="T6829">
        <f>IF(G6829="","",MONTH(G6829))</f>
        <v/>
      </c>
    </row>
    <row r="6830">
      <c r="A6830" s="24" t="n">
        <v>2020</v>
      </c>
      <c r="B6830" s="24" t="n">
        <v>10</v>
      </c>
      <c r="C6830" s="24" t="n">
        <v>11</v>
      </c>
      <c r="D6830" s="24" t="n">
        <v>13</v>
      </c>
      <c r="E6830" s="24" t="n">
        <v>16.11</v>
      </c>
      <c r="F6830" s="25">
        <f>IF($E6830="","",DATE(IF($A6830="",nominal_year,$A6830),$B6830,$C6830)+($D6830-IF(LEFT(hour_conv,1)="1",1,0))/24)</f>
        <v/>
      </c>
      <c r="G6830" s="26">
        <f>IF(F6830="","",INT(F6830))</f>
        <v/>
      </c>
      <c r="H6830">
        <f>IF(G6830="","",IF(AND(MONTH(G6830)*100+DAY(G6830)&gt;=season_lo,MONTH(G6830)*100+DAY(G6830)&lt;=season_hi),1,0))</f>
        <v/>
      </c>
      <c r="I6830">
        <f>IF(G6830="","",G6830-first_day+1)</f>
        <v/>
      </c>
      <c r="J6830" s="27">
        <f>IF(I6830="","",INDEX(Daily!$J$2:$J$421,I6830))</f>
        <v/>
      </c>
      <c r="K6830" s="27">
        <f>IF(J6830="","",J6830+cat_offset)</f>
        <v/>
      </c>
      <c r="L6830" s="27">
        <f>IF(J6830="","",MAX(0,E6830-J6830)^2)</f>
        <v/>
      </c>
      <c r="M6830" s="27">
        <f>IF(J6830="","",MAX(0,E6830-(J6830+twcdh_off))^2)</f>
        <v/>
      </c>
      <c r="N6830" s="27">
        <f>IF(E6830="","",MAX(0,E6830-swcdh_thr)^2)</f>
        <v/>
      </c>
      <c r="O6830">
        <f>IF(K6830="","",ROUND(E6830-K6830,0))</f>
        <v/>
      </c>
      <c r="P6830">
        <f>IF(O6830="","",IF(O6830&gt;=1,O6830,0))</f>
        <v/>
      </c>
      <c r="Q6830" s="27">
        <f>IF(E6830="","",MAX(0,E6830-22))</f>
        <v/>
      </c>
      <c r="R6830" s="27">
        <f>IF(H6830=1,E6830,"")</f>
        <v/>
      </c>
      <c r="S6830" s="27">
        <f>IF(AND(H6830=1,J6830&lt;&gt;""),E6830-J6830,"")</f>
        <v/>
      </c>
      <c r="T6830">
        <f>IF(G6830="","",MONTH(G6830))</f>
        <v/>
      </c>
    </row>
    <row r="6831">
      <c r="A6831" s="24" t="n">
        <v>2020</v>
      </c>
      <c r="B6831" s="24" t="n">
        <v>10</v>
      </c>
      <c r="C6831" s="24" t="n">
        <v>11</v>
      </c>
      <c r="D6831" s="24" t="n">
        <v>14</v>
      </c>
      <c r="E6831" s="24" t="n">
        <v>16.87</v>
      </c>
      <c r="F6831" s="25">
        <f>IF($E6831="","",DATE(IF($A6831="",nominal_year,$A6831),$B6831,$C6831)+($D6831-IF(LEFT(hour_conv,1)="1",1,0))/24)</f>
        <v/>
      </c>
      <c r="G6831" s="26">
        <f>IF(F6831="","",INT(F6831))</f>
        <v/>
      </c>
      <c r="H6831">
        <f>IF(G6831="","",IF(AND(MONTH(G6831)*100+DAY(G6831)&gt;=season_lo,MONTH(G6831)*100+DAY(G6831)&lt;=season_hi),1,0))</f>
        <v/>
      </c>
      <c r="I6831">
        <f>IF(G6831="","",G6831-first_day+1)</f>
        <v/>
      </c>
      <c r="J6831" s="27">
        <f>IF(I6831="","",INDEX(Daily!$J$2:$J$421,I6831))</f>
        <v/>
      </c>
      <c r="K6831" s="27">
        <f>IF(J6831="","",J6831+cat_offset)</f>
        <v/>
      </c>
      <c r="L6831" s="27">
        <f>IF(J6831="","",MAX(0,E6831-J6831)^2)</f>
        <v/>
      </c>
      <c r="M6831" s="27">
        <f>IF(J6831="","",MAX(0,E6831-(J6831+twcdh_off))^2)</f>
        <v/>
      </c>
      <c r="N6831" s="27">
        <f>IF(E6831="","",MAX(0,E6831-swcdh_thr)^2)</f>
        <v/>
      </c>
      <c r="O6831">
        <f>IF(K6831="","",ROUND(E6831-K6831,0))</f>
        <v/>
      </c>
      <c r="P6831">
        <f>IF(O6831="","",IF(O6831&gt;=1,O6831,0))</f>
        <v/>
      </c>
      <c r="Q6831" s="27">
        <f>IF(E6831="","",MAX(0,E6831-22))</f>
        <v/>
      </c>
      <c r="R6831" s="27">
        <f>IF(H6831=1,E6831,"")</f>
        <v/>
      </c>
      <c r="S6831" s="27">
        <f>IF(AND(H6831=1,J6831&lt;&gt;""),E6831-J6831,"")</f>
        <v/>
      </c>
      <c r="T6831">
        <f>IF(G6831="","",MONTH(G6831))</f>
        <v/>
      </c>
    </row>
    <row r="6832">
      <c r="A6832" s="24" t="n">
        <v>2020</v>
      </c>
      <c r="B6832" s="24" t="n">
        <v>10</v>
      </c>
      <c r="C6832" s="24" t="n">
        <v>11</v>
      </c>
      <c r="D6832" s="24" t="n">
        <v>15</v>
      </c>
      <c r="E6832" s="24" t="n">
        <v>17.06</v>
      </c>
      <c r="F6832" s="25">
        <f>IF($E6832="","",DATE(IF($A6832="",nominal_year,$A6832),$B6832,$C6832)+($D6832-IF(LEFT(hour_conv,1)="1",1,0))/24)</f>
        <v/>
      </c>
      <c r="G6832" s="26">
        <f>IF(F6832="","",INT(F6832))</f>
        <v/>
      </c>
      <c r="H6832">
        <f>IF(G6832="","",IF(AND(MONTH(G6832)*100+DAY(G6832)&gt;=season_lo,MONTH(G6832)*100+DAY(G6832)&lt;=season_hi),1,0))</f>
        <v/>
      </c>
      <c r="I6832">
        <f>IF(G6832="","",G6832-first_day+1)</f>
        <v/>
      </c>
      <c r="J6832" s="27">
        <f>IF(I6832="","",INDEX(Daily!$J$2:$J$421,I6832))</f>
        <v/>
      </c>
      <c r="K6832" s="27">
        <f>IF(J6832="","",J6832+cat_offset)</f>
        <v/>
      </c>
      <c r="L6832" s="27">
        <f>IF(J6832="","",MAX(0,E6832-J6832)^2)</f>
        <v/>
      </c>
      <c r="M6832" s="27">
        <f>IF(J6832="","",MAX(0,E6832-(J6832+twcdh_off))^2)</f>
        <v/>
      </c>
      <c r="N6832" s="27">
        <f>IF(E6832="","",MAX(0,E6832-swcdh_thr)^2)</f>
        <v/>
      </c>
      <c r="O6832">
        <f>IF(K6832="","",ROUND(E6832-K6832,0))</f>
        <v/>
      </c>
      <c r="P6832">
        <f>IF(O6832="","",IF(O6832&gt;=1,O6832,0))</f>
        <v/>
      </c>
      <c r="Q6832" s="27">
        <f>IF(E6832="","",MAX(0,E6832-22))</f>
        <v/>
      </c>
      <c r="R6832" s="27">
        <f>IF(H6832=1,E6832,"")</f>
        <v/>
      </c>
      <c r="S6832" s="27">
        <f>IF(AND(H6832=1,J6832&lt;&gt;""),E6832-J6832,"")</f>
        <v/>
      </c>
      <c r="T6832">
        <f>IF(G6832="","",MONTH(G6832))</f>
        <v/>
      </c>
    </row>
    <row r="6833">
      <c r="A6833" s="24" t="n">
        <v>2020</v>
      </c>
      <c r="B6833" s="24" t="n">
        <v>10</v>
      </c>
      <c r="C6833" s="24" t="n">
        <v>11</v>
      </c>
      <c r="D6833" s="24" t="n">
        <v>16</v>
      </c>
      <c r="E6833" s="24" t="n">
        <v>16.86</v>
      </c>
      <c r="F6833" s="25">
        <f>IF($E6833="","",DATE(IF($A6833="",nominal_year,$A6833),$B6833,$C6833)+($D6833-IF(LEFT(hour_conv,1)="1",1,0))/24)</f>
        <v/>
      </c>
      <c r="G6833" s="26">
        <f>IF(F6833="","",INT(F6833))</f>
        <v/>
      </c>
      <c r="H6833">
        <f>IF(G6833="","",IF(AND(MONTH(G6833)*100+DAY(G6833)&gt;=season_lo,MONTH(G6833)*100+DAY(G6833)&lt;=season_hi),1,0))</f>
        <v/>
      </c>
      <c r="I6833">
        <f>IF(G6833="","",G6833-first_day+1)</f>
        <v/>
      </c>
      <c r="J6833" s="27">
        <f>IF(I6833="","",INDEX(Daily!$J$2:$J$421,I6833))</f>
        <v/>
      </c>
      <c r="K6833" s="27">
        <f>IF(J6833="","",J6833+cat_offset)</f>
        <v/>
      </c>
      <c r="L6833" s="27">
        <f>IF(J6833="","",MAX(0,E6833-J6833)^2)</f>
        <v/>
      </c>
      <c r="M6833" s="27">
        <f>IF(J6833="","",MAX(0,E6833-(J6833+twcdh_off))^2)</f>
        <v/>
      </c>
      <c r="N6833" s="27">
        <f>IF(E6833="","",MAX(0,E6833-swcdh_thr)^2)</f>
        <v/>
      </c>
      <c r="O6833">
        <f>IF(K6833="","",ROUND(E6833-K6833,0))</f>
        <v/>
      </c>
      <c r="P6833">
        <f>IF(O6833="","",IF(O6833&gt;=1,O6833,0))</f>
        <v/>
      </c>
      <c r="Q6833" s="27">
        <f>IF(E6833="","",MAX(0,E6833-22))</f>
        <v/>
      </c>
      <c r="R6833" s="27">
        <f>IF(H6833=1,E6833,"")</f>
        <v/>
      </c>
      <c r="S6833" s="27">
        <f>IF(AND(H6833=1,J6833&lt;&gt;""),E6833-J6833,"")</f>
        <v/>
      </c>
      <c r="T6833">
        <f>IF(G6833="","",MONTH(G6833))</f>
        <v/>
      </c>
    </row>
    <row r="6834">
      <c r="A6834" s="24" t="n">
        <v>2020</v>
      </c>
      <c r="B6834" s="24" t="n">
        <v>10</v>
      </c>
      <c r="C6834" s="24" t="n">
        <v>11</v>
      </c>
      <c r="D6834" s="24" t="n">
        <v>17</v>
      </c>
      <c r="E6834" s="24" t="n">
        <v>16.76</v>
      </c>
      <c r="F6834" s="25">
        <f>IF($E6834="","",DATE(IF($A6834="",nominal_year,$A6834),$B6834,$C6834)+($D6834-IF(LEFT(hour_conv,1)="1",1,0))/24)</f>
        <v/>
      </c>
      <c r="G6834" s="26">
        <f>IF(F6834="","",INT(F6834))</f>
        <v/>
      </c>
      <c r="H6834">
        <f>IF(G6834="","",IF(AND(MONTH(G6834)*100+DAY(G6834)&gt;=season_lo,MONTH(G6834)*100+DAY(G6834)&lt;=season_hi),1,0))</f>
        <v/>
      </c>
      <c r="I6834">
        <f>IF(G6834="","",G6834-first_day+1)</f>
        <v/>
      </c>
      <c r="J6834" s="27">
        <f>IF(I6834="","",INDEX(Daily!$J$2:$J$421,I6834))</f>
        <v/>
      </c>
      <c r="K6834" s="27">
        <f>IF(J6834="","",J6834+cat_offset)</f>
        <v/>
      </c>
      <c r="L6834" s="27">
        <f>IF(J6834="","",MAX(0,E6834-J6834)^2)</f>
        <v/>
      </c>
      <c r="M6834" s="27">
        <f>IF(J6834="","",MAX(0,E6834-(J6834+twcdh_off))^2)</f>
        <v/>
      </c>
      <c r="N6834" s="27">
        <f>IF(E6834="","",MAX(0,E6834-swcdh_thr)^2)</f>
        <v/>
      </c>
      <c r="O6834">
        <f>IF(K6834="","",ROUND(E6834-K6834,0))</f>
        <v/>
      </c>
      <c r="P6834">
        <f>IF(O6834="","",IF(O6834&gt;=1,O6834,0))</f>
        <v/>
      </c>
      <c r="Q6834" s="27">
        <f>IF(E6834="","",MAX(0,E6834-22))</f>
        <v/>
      </c>
      <c r="R6834" s="27">
        <f>IF(H6834=1,E6834,"")</f>
        <v/>
      </c>
      <c r="S6834" s="27">
        <f>IF(AND(H6834=1,J6834&lt;&gt;""),E6834-J6834,"")</f>
        <v/>
      </c>
      <c r="T6834">
        <f>IF(G6834="","",MONTH(G6834))</f>
        <v/>
      </c>
    </row>
    <row r="6835">
      <c r="A6835" s="24" t="n">
        <v>2020</v>
      </c>
      <c r="B6835" s="24" t="n">
        <v>10</v>
      </c>
      <c r="C6835" s="24" t="n">
        <v>11</v>
      </c>
      <c r="D6835" s="24" t="n">
        <v>18</v>
      </c>
      <c r="E6835" s="24" t="n">
        <v>16.87</v>
      </c>
      <c r="F6835" s="25">
        <f>IF($E6835="","",DATE(IF($A6835="",nominal_year,$A6835),$B6835,$C6835)+($D6835-IF(LEFT(hour_conv,1)="1",1,0))/24)</f>
        <v/>
      </c>
      <c r="G6835" s="26">
        <f>IF(F6835="","",INT(F6835))</f>
        <v/>
      </c>
      <c r="H6835">
        <f>IF(G6835="","",IF(AND(MONTH(G6835)*100+DAY(G6835)&gt;=season_lo,MONTH(G6835)*100+DAY(G6835)&lt;=season_hi),1,0))</f>
        <v/>
      </c>
      <c r="I6835">
        <f>IF(G6835="","",G6835-first_day+1)</f>
        <v/>
      </c>
      <c r="J6835" s="27">
        <f>IF(I6835="","",INDEX(Daily!$J$2:$J$421,I6835))</f>
        <v/>
      </c>
      <c r="K6835" s="27">
        <f>IF(J6835="","",J6835+cat_offset)</f>
        <v/>
      </c>
      <c r="L6835" s="27">
        <f>IF(J6835="","",MAX(0,E6835-J6835)^2)</f>
        <v/>
      </c>
      <c r="M6835" s="27">
        <f>IF(J6835="","",MAX(0,E6835-(J6835+twcdh_off))^2)</f>
        <v/>
      </c>
      <c r="N6835" s="27">
        <f>IF(E6835="","",MAX(0,E6835-swcdh_thr)^2)</f>
        <v/>
      </c>
      <c r="O6835">
        <f>IF(K6835="","",ROUND(E6835-K6835,0))</f>
        <v/>
      </c>
      <c r="P6835">
        <f>IF(O6835="","",IF(O6835&gt;=1,O6835,0))</f>
        <v/>
      </c>
      <c r="Q6835" s="27">
        <f>IF(E6835="","",MAX(0,E6835-22))</f>
        <v/>
      </c>
      <c r="R6835" s="27">
        <f>IF(H6835=1,E6835,"")</f>
        <v/>
      </c>
      <c r="S6835" s="27">
        <f>IF(AND(H6835=1,J6835&lt;&gt;""),E6835-J6835,"")</f>
        <v/>
      </c>
      <c r="T6835">
        <f>IF(G6835="","",MONTH(G6835))</f>
        <v/>
      </c>
    </row>
    <row r="6836">
      <c r="A6836" s="24" t="n">
        <v>2020</v>
      </c>
      <c r="B6836" s="24" t="n">
        <v>10</v>
      </c>
      <c r="C6836" s="24" t="n">
        <v>11</v>
      </c>
      <c r="D6836" s="24" t="n">
        <v>19</v>
      </c>
      <c r="E6836" s="24" t="n">
        <v>16.52</v>
      </c>
      <c r="F6836" s="25">
        <f>IF($E6836="","",DATE(IF($A6836="",nominal_year,$A6836),$B6836,$C6836)+($D6836-IF(LEFT(hour_conv,1)="1",1,0))/24)</f>
        <v/>
      </c>
      <c r="G6836" s="26">
        <f>IF(F6836="","",INT(F6836))</f>
        <v/>
      </c>
      <c r="H6836">
        <f>IF(G6836="","",IF(AND(MONTH(G6836)*100+DAY(G6836)&gt;=season_lo,MONTH(G6836)*100+DAY(G6836)&lt;=season_hi),1,0))</f>
        <v/>
      </c>
      <c r="I6836">
        <f>IF(G6836="","",G6836-first_day+1)</f>
        <v/>
      </c>
      <c r="J6836" s="27">
        <f>IF(I6836="","",INDEX(Daily!$J$2:$J$421,I6836))</f>
        <v/>
      </c>
      <c r="K6836" s="27">
        <f>IF(J6836="","",J6836+cat_offset)</f>
        <v/>
      </c>
      <c r="L6836" s="27">
        <f>IF(J6836="","",MAX(0,E6836-J6836)^2)</f>
        <v/>
      </c>
      <c r="M6836" s="27">
        <f>IF(J6836="","",MAX(0,E6836-(J6836+twcdh_off))^2)</f>
        <v/>
      </c>
      <c r="N6836" s="27">
        <f>IF(E6836="","",MAX(0,E6836-swcdh_thr)^2)</f>
        <v/>
      </c>
      <c r="O6836">
        <f>IF(K6836="","",ROUND(E6836-K6836,0))</f>
        <v/>
      </c>
      <c r="P6836">
        <f>IF(O6836="","",IF(O6836&gt;=1,O6836,0))</f>
        <v/>
      </c>
      <c r="Q6836" s="27">
        <f>IF(E6836="","",MAX(0,E6836-22))</f>
        <v/>
      </c>
      <c r="R6836" s="27">
        <f>IF(H6836=1,E6836,"")</f>
        <v/>
      </c>
      <c r="S6836" s="27">
        <f>IF(AND(H6836=1,J6836&lt;&gt;""),E6836-J6836,"")</f>
        <v/>
      </c>
      <c r="T6836">
        <f>IF(G6836="","",MONTH(G6836))</f>
        <v/>
      </c>
    </row>
    <row r="6837">
      <c r="A6837" s="24" t="n">
        <v>2020</v>
      </c>
      <c r="B6837" s="24" t="n">
        <v>10</v>
      </c>
      <c r="C6837" s="24" t="n">
        <v>11</v>
      </c>
      <c r="D6837" s="24" t="n">
        <v>20</v>
      </c>
      <c r="E6837" s="24" t="n">
        <v>14.91</v>
      </c>
      <c r="F6837" s="25">
        <f>IF($E6837="","",DATE(IF($A6837="",nominal_year,$A6837),$B6837,$C6837)+($D6837-IF(LEFT(hour_conv,1)="1",1,0))/24)</f>
        <v/>
      </c>
      <c r="G6837" s="26">
        <f>IF(F6837="","",INT(F6837))</f>
        <v/>
      </c>
      <c r="H6837">
        <f>IF(G6837="","",IF(AND(MONTH(G6837)*100+DAY(G6837)&gt;=season_lo,MONTH(G6837)*100+DAY(G6837)&lt;=season_hi),1,0))</f>
        <v/>
      </c>
      <c r="I6837">
        <f>IF(G6837="","",G6837-first_day+1)</f>
        <v/>
      </c>
      <c r="J6837" s="27">
        <f>IF(I6837="","",INDEX(Daily!$J$2:$J$421,I6837))</f>
        <v/>
      </c>
      <c r="K6837" s="27">
        <f>IF(J6837="","",J6837+cat_offset)</f>
        <v/>
      </c>
      <c r="L6837" s="27">
        <f>IF(J6837="","",MAX(0,E6837-J6837)^2)</f>
        <v/>
      </c>
      <c r="M6837" s="27">
        <f>IF(J6837="","",MAX(0,E6837-(J6837+twcdh_off))^2)</f>
        <v/>
      </c>
      <c r="N6837" s="27">
        <f>IF(E6837="","",MAX(0,E6837-swcdh_thr)^2)</f>
        <v/>
      </c>
      <c r="O6837">
        <f>IF(K6837="","",ROUND(E6837-K6837,0))</f>
        <v/>
      </c>
      <c r="P6837">
        <f>IF(O6837="","",IF(O6837&gt;=1,O6837,0))</f>
        <v/>
      </c>
      <c r="Q6837" s="27">
        <f>IF(E6837="","",MAX(0,E6837-22))</f>
        <v/>
      </c>
      <c r="R6837" s="27">
        <f>IF(H6837=1,E6837,"")</f>
        <v/>
      </c>
      <c r="S6837" s="27">
        <f>IF(AND(H6837=1,J6837&lt;&gt;""),E6837-J6837,"")</f>
        <v/>
      </c>
      <c r="T6837">
        <f>IF(G6837="","",MONTH(G6837))</f>
        <v/>
      </c>
    </row>
    <row r="6838">
      <c r="A6838" s="24" t="n">
        <v>2020</v>
      </c>
      <c r="B6838" s="24" t="n">
        <v>10</v>
      </c>
      <c r="C6838" s="24" t="n">
        <v>11</v>
      </c>
      <c r="D6838" s="24" t="n">
        <v>21</v>
      </c>
      <c r="E6838" s="24" t="n">
        <v>14.76</v>
      </c>
      <c r="F6838" s="25">
        <f>IF($E6838="","",DATE(IF($A6838="",nominal_year,$A6838),$B6838,$C6838)+($D6838-IF(LEFT(hour_conv,1)="1",1,0))/24)</f>
        <v/>
      </c>
      <c r="G6838" s="26">
        <f>IF(F6838="","",INT(F6838))</f>
        <v/>
      </c>
      <c r="H6838">
        <f>IF(G6838="","",IF(AND(MONTH(G6838)*100+DAY(G6838)&gt;=season_lo,MONTH(G6838)*100+DAY(G6838)&lt;=season_hi),1,0))</f>
        <v/>
      </c>
      <c r="I6838">
        <f>IF(G6838="","",G6838-first_day+1)</f>
        <v/>
      </c>
      <c r="J6838" s="27">
        <f>IF(I6838="","",INDEX(Daily!$J$2:$J$421,I6838))</f>
        <v/>
      </c>
      <c r="K6838" s="27">
        <f>IF(J6838="","",J6838+cat_offset)</f>
        <v/>
      </c>
      <c r="L6838" s="27">
        <f>IF(J6838="","",MAX(0,E6838-J6838)^2)</f>
        <v/>
      </c>
      <c r="M6838" s="27">
        <f>IF(J6838="","",MAX(0,E6838-(J6838+twcdh_off))^2)</f>
        <v/>
      </c>
      <c r="N6838" s="27">
        <f>IF(E6838="","",MAX(0,E6838-swcdh_thr)^2)</f>
        <v/>
      </c>
      <c r="O6838">
        <f>IF(K6838="","",ROUND(E6838-K6838,0))</f>
        <v/>
      </c>
      <c r="P6838">
        <f>IF(O6838="","",IF(O6838&gt;=1,O6838,0))</f>
        <v/>
      </c>
      <c r="Q6838" s="27">
        <f>IF(E6838="","",MAX(0,E6838-22))</f>
        <v/>
      </c>
      <c r="R6838" s="27">
        <f>IF(H6838=1,E6838,"")</f>
        <v/>
      </c>
      <c r="S6838" s="27">
        <f>IF(AND(H6838=1,J6838&lt;&gt;""),E6838-J6838,"")</f>
        <v/>
      </c>
      <c r="T6838">
        <f>IF(G6838="","",MONTH(G6838))</f>
        <v/>
      </c>
    </row>
    <row r="6839">
      <c r="A6839" s="24" t="n">
        <v>2020</v>
      </c>
      <c r="B6839" s="24" t="n">
        <v>10</v>
      </c>
      <c r="C6839" s="24" t="n">
        <v>11</v>
      </c>
      <c r="D6839" s="24" t="n">
        <v>22</v>
      </c>
      <c r="E6839" s="24" t="n">
        <v>14.11</v>
      </c>
      <c r="F6839" s="25">
        <f>IF($E6839="","",DATE(IF($A6839="",nominal_year,$A6839),$B6839,$C6839)+($D6839-IF(LEFT(hour_conv,1)="1",1,0))/24)</f>
        <v/>
      </c>
      <c r="G6839" s="26">
        <f>IF(F6839="","",INT(F6839))</f>
        <v/>
      </c>
      <c r="H6839">
        <f>IF(G6839="","",IF(AND(MONTH(G6839)*100+DAY(G6839)&gt;=season_lo,MONTH(G6839)*100+DAY(G6839)&lt;=season_hi),1,0))</f>
        <v/>
      </c>
      <c r="I6839">
        <f>IF(G6839="","",G6839-first_day+1)</f>
        <v/>
      </c>
      <c r="J6839" s="27">
        <f>IF(I6839="","",INDEX(Daily!$J$2:$J$421,I6839))</f>
        <v/>
      </c>
      <c r="K6839" s="27">
        <f>IF(J6839="","",J6839+cat_offset)</f>
        <v/>
      </c>
      <c r="L6839" s="27">
        <f>IF(J6839="","",MAX(0,E6839-J6839)^2)</f>
        <v/>
      </c>
      <c r="M6839" s="27">
        <f>IF(J6839="","",MAX(0,E6839-(J6839+twcdh_off))^2)</f>
        <v/>
      </c>
      <c r="N6839" s="27">
        <f>IF(E6839="","",MAX(0,E6839-swcdh_thr)^2)</f>
        <v/>
      </c>
      <c r="O6839">
        <f>IF(K6839="","",ROUND(E6839-K6839,0))</f>
        <v/>
      </c>
      <c r="P6839">
        <f>IF(O6839="","",IF(O6839&gt;=1,O6839,0))</f>
        <v/>
      </c>
      <c r="Q6839" s="27">
        <f>IF(E6839="","",MAX(0,E6839-22))</f>
        <v/>
      </c>
      <c r="R6839" s="27">
        <f>IF(H6839=1,E6839,"")</f>
        <v/>
      </c>
      <c r="S6839" s="27">
        <f>IF(AND(H6839=1,J6839&lt;&gt;""),E6839-J6839,"")</f>
        <v/>
      </c>
      <c r="T6839">
        <f>IF(G6839="","",MONTH(G6839))</f>
        <v/>
      </c>
    </row>
    <row r="6840">
      <c r="A6840" s="24" t="n">
        <v>2020</v>
      </c>
      <c r="B6840" s="24" t="n">
        <v>10</v>
      </c>
      <c r="C6840" s="24" t="n">
        <v>11</v>
      </c>
      <c r="D6840" s="24" t="n">
        <v>23</v>
      </c>
      <c r="E6840" s="24" t="n">
        <v>13.07</v>
      </c>
      <c r="F6840" s="25">
        <f>IF($E6840="","",DATE(IF($A6840="",nominal_year,$A6840),$B6840,$C6840)+($D6840-IF(LEFT(hour_conv,1)="1",1,0))/24)</f>
        <v/>
      </c>
      <c r="G6840" s="26">
        <f>IF(F6840="","",INT(F6840))</f>
        <v/>
      </c>
      <c r="H6840">
        <f>IF(G6840="","",IF(AND(MONTH(G6840)*100+DAY(G6840)&gt;=season_lo,MONTH(G6840)*100+DAY(G6840)&lt;=season_hi),1,0))</f>
        <v/>
      </c>
      <c r="I6840">
        <f>IF(G6840="","",G6840-first_day+1)</f>
        <v/>
      </c>
      <c r="J6840" s="27">
        <f>IF(I6840="","",INDEX(Daily!$J$2:$J$421,I6840))</f>
        <v/>
      </c>
      <c r="K6840" s="27">
        <f>IF(J6840="","",J6840+cat_offset)</f>
        <v/>
      </c>
      <c r="L6840" s="27">
        <f>IF(J6840="","",MAX(0,E6840-J6840)^2)</f>
        <v/>
      </c>
      <c r="M6840" s="27">
        <f>IF(J6840="","",MAX(0,E6840-(J6840+twcdh_off))^2)</f>
        <v/>
      </c>
      <c r="N6840" s="27">
        <f>IF(E6840="","",MAX(0,E6840-swcdh_thr)^2)</f>
        <v/>
      </c>
      <c r="O6840">
        <f>IF(K6840="","",ROUND(E6840-K6840,0))</f>
        <v/>
      </c>
      <c r="P6840">
        <f>IF(O6840="","",IF(O6840&gt;=1,O6840,0))</f>
        <v/>
      </c>
      <c r="Q6840" s="27">
        <f>IF(E6840="","",MAX(0,E6840-22))</f>
        <v/>
      </c>
      <c r="R6840" s="27">
        <f>IF(H6840=1,E6840,"")</f>
        <v/>
      </c>
      <c r="S6840" s="27">
        <f>IF(AND(H6840=1,J6840&lt;&gt;""),E6840-J6840,"")</f>
        <v/>
      </c>
      <c r="T6840">
        <f>IF(G6840="","",MONTH(G6840))</f>
        <v/>
      </c>
    </row>
    <row r="6841">
      <c r="A6841" s="24" t="n">
        <v>2020</v>
      </c>
      <c r="B6841" s="24" t="n">
        <v>10</v>
      </c>
      <c r="C6841" s="24" t="n">
        <v>11</v>
      </c>
      <c r="D6841" s="24" t="n">
        <v>24</v>
      </c>
      <c r="E6841" s="24" t="n">
        <v>11.82</v>
      </c>
      <c r="F6841" s="25">
        <f>IF($E6841="","",DATE(IF($A6841="",nominal_year,$A6841),$B6841,$C6841)+($D6841-IF(LEFT(hour_conv,1)="1",1,0))/24)</f>
        <v/>
      </c>
      <c r="G6841" s="26">
        <f>IF(F6841="","",INT(F6841))</f>
        <v/>
      </c>
      <c r="H6841">
        <f>IF(G6841="","",IF(AND(MONTH(G6841)*100+DAY(G6841)&gt;=season_lo,MONTH(G6841)*100+DAY(G6841)&lt;=season_hi),1,0))</f>
        <v/>
      </c>
      <c r="I6841">
        <f>IF(G6841="","",G6841-first_day+1)</f>
        <v/>
      </c>
      <c r="J6841" s="27">
        <f>IF(I6841="","",INDEX(Daily!$J$2:$J$421,I6841))</f>
        <v/>
      </c>
      <c r="K6841" s="27">
        <f>IF(J6841="","",J6841+cat_offset)</f>
        <v/>
      </c>
      <c r="L6841" s="27">
        <f>IF(J6841="","",MAX(0,E6841-J6841)^2)</f>
        <v/>
      </c>
      <c r="M6841" s="27">
        <f>IF(J6841="","",MAX(0,E6841-(J6841+twcdh_off))^2)</f>
        <v/>
      </c>
      <c r="N6841" s="27">
        <f>IF(E6841="","",MAX(0,E6841-swcdh_thr)^2)</f>
        <v/>
      </c>
      <c r="O6841">
        <f>IF(K6841="","",ROUND(E6841-K6841,0))</f>
        <v/>
      </c>
      <c r="P6841">
        <f>IF(O6841="","",IF(O6841&gt;=1,O6841,0))</f>
        <v/>
      </c>
      <c r="Q6841" s="27">
        <f>IF(E6841="","",MAX(0,E6841-22))</f>
        <v/>
      </c>
      <c r="R6841" s="27">
        <f>IF(H6841=1,E6841,"")</f>
        <v/>
      </c>
      <c r="S6841" s="27">
        <f>IF(AND(H6841=1,J6841&lt;&gt;""),E6841-J6841,"")</f>
        <v/>
      </c>
      <c r="T6841">
        <f>IF(G6841="","",MONTH(G6841))</f>
        <v/>
      </c>
    </row>
    <row r="6842">
      <c r="A6842" s="24" t="n">
        <v>2020</v>
      </c>
      <c r="B6842" s="24" t="n">
        <v>10</v>
      </c>
      <c r="C6842" s="24" t="n">
        <v>12</v>
      </c>
      <c r="D6842" s="24" t="n">
        <v>1</v>
      </c>
      <c r="E6842" s="24" t="n">
        <v>12.06</v>
      </c>
      <c r="F6842" s="25">
        <f>IF($E6842="","",DATE(IF($A6842="",nominal_year,$A6842),$B6842,$C6842)+($D6842-IF(LEFT(hour_conv,1)="1",1,0))/24)</f>
        <v/>
      </c>
      <c r="G6842" s="26">
        <f>IF(F6842="","",INT(F6842))</f>
        <v/>
      </c>
      <c r="H6842">
        <f>IF(G6842="","",IF(AND(MONTH(G6842)*100+DAY(G6842)&gt;=season_lo,MONTH(G6842)*100+DAY(G6842)&lt;=season_hi),1,0))</f>
        <v/>
      </c>
      <c r="I6842">
        <f>IF(G6842="","",G6842-first_day+1)</f>
        <v/>
      </c>
      <c r="J6842" s="27">
        <f>IF(I6842="","",INDEX(Daily!$J$2:$J$421,I6842))</f>
        <v/>
      </c>
      <c r="K6842" s="27">
        <f>IF(J6842="","",J6842+cat_offset)</f>
        <v/>
      </c>
      <c r="L6842" s="27">
        <f>IF(J6842="","",MAX(0,E6842-J6842)^2)</f>
        <v/>
      </c>
      <c r="M6842" s="27">
        <f>IF(J6842="","",MAX(0,E6842-(J6842+twcdh_off))^2)</f>
        <v/>
      </c>
      <c r="N6842" s="27">
        <f>IF(E6842="","",MAX(0,E6842-swcdh_thr)^2)</f>
        <v/>
      </c>
      <c r="O6842">
        <f>IF(K6842="","",ROUND(E6842-K6842,0))</f>
        <v/>
      </c>
      <c r="P6842">
        <f>IF(O6842="","",IF(O6842&gt;=1,O6842,0))</f>
        <v/>
      </c>
      <c r="Q6842" s="27">
        <f>IF(E6842="","",MAX(0,E6842-22))</f>
        <v/>
      </c>
      <c r="R6842" s="27">
        <f>IF(H6842=1,E6842,"")</f>
        <v/>
      </c>
      <c r="S6842" s="27">
        <f>IF(AND(H6842=1,J6842&lt;&gt;""),E6842-J6842,"")</f>
        <v/>
      </c>
      <c r="T6842">
        <f>IF(G6842="","",MONTH(G6842))</f>
        <v/>
      </c>
    </row>
    <row r="6843">
      <c r="A6843" s="24" t="n">
        <v>2020</v>
      </c>
      <c r="B6843" s="24" t="n">
        <v>10</v>
      </c>
      <c r="C6843" s="24" t="n">
        <v>12</v>
      </c>
      <c r="D6843" s="24" t="n">
        <v>2</v>
      </c>
      <c r="E6843" s="24" t="n">
        <v>10.63</v>
      </c>
      <c r="F6843" s="25">
        <f>IF($E6843="","",DATE(IF($A6843="",nominal_year,$A6843),$B6843,$C6843)+($D6843-IF(LEFT(hour_conv,1)="1",1,0))/24)</f>
        <v/>
      </c>
      <c r="G6843" s="26">
        <f>IF(F6843="","",INT(F6843))</f>
        <v/>
      </c>
      <c r="H6843">
        <f>IF(G6843="","",IF(AND(MONTH(G6843)*100+DAY(G6843)&gt;=season_lo,MONTH(G6843)*100+DAY(G6843)&lt;=season_hi),1,0))</f>
        <v/>
      </c>
      <c r="I6843">
        <f>IF(G6843="","",G6843-first_day+1)</f>
        <v/>
      </c>
      <c r="J6843" s="27">
        <f>IF(I6843="","",INDEX(Daily!$J$2:$J$421,I6843))</f>
        <v/>
      </c>
      <c r="K6843" s="27">
        <f>IF(J6843="","",J6843+cat_offset)</f>
        <v/>
      </c>
      <c r="L6843" s="27">
        <f>IF(J6843="","",MAX(0,E6843-J6843)^2)</f>
        <v/>
      </c>
      <c r="M6843" s="27">
        <f>IF(J6843="","",MAX(0,E6843-(J6843+twcdh_off))^2)</f>
        <v/>
      </c>
      <c r="N6843" s="27">
        <f>IF(E6843="","",MAX(0,E6843-swcdh_thr)^2)</f>
        <v/>
      </c>
      <c r="O6843">
        <f>IF(K6843="","",ROUND(E6843-K6843,0))</f>
        <v/>
      </c>
      <c r="P6843">
        <f>IF(O6843="","",IF(O6843&gt;=1,O6843,0))</f>
        <v/>
      </c>
      <c r="Q6843" s="27">
        <f>IF(E6843="","",MAX(0,E6843-22))</f>
        <v/>
      </c>
      <c r="R6843" s="27">
        <f>IF(H6843=1,E6843,"")</f>
        <v/>
      </c>
      <c r="S6843" s="27">
        <f>IF(AND(H6843=1,J6843&lt;&gt;""),E6843-J6843,"")</f>
        <v/>
      </c>
      <c r="T6843">
        <f>IF(G6843="","",MONTH(G6843))</f>
        <v/>
      </c>
    </row>
    <row r="6844">
      <c r="A6844" s="24" t="n">
        <v>2020</v>
      </c>
      <c r="B6844" s="24" t="n">
        <v>10</v>
      </c>
      <c r="C6844" s="24" t="n">
        <v>12</v>
      </c>
      <c r="D6844" s="24" t="n">
        <v>3</v>
      </c>
      <c r="E6844" s="24" t="n">
        <v>11.03</v>
      </c>
      <c r="F6844" s="25">
        <f>IF($E6844="","",DATE(IF($A6844="",nominal_year,$A6844),$B6844,$C6844)+($D6844-IF(LEFT(hour_conv,1)="1",1,0))/24)</f>
        <v/>
      </c>
      <c r="G6844" s="26">
        <f>IF(F6844="","",INT(F6844))</f>
        <v/>
      </c>
      <c r="H6844">
        <f>IF(G6844="","",IF(AND(MONTH(G6844)*100+DAY(G6844)&gt;=season_lo,MONTH(G6844)*100+DAY(G6844)&lt;=season_hi),1,0))</f>
        <v/>
      </c>
      <c r="I6844">
        <f>IF(G6844="","",G6844-first_day+1)</f>
        <v/>
      </c>
      <c r="J6844" s="27">
        <f>IF(I6844="","",INDEX(Daily!$J$2:$J$421,I6844))</f>
        <v/>
      </c>
      <c r="K6844" s="27">
        <f>IF(J6844="","",J6844+cat_offset)</f>
        <v/>
      </c>
      <c r="L6844" s="27">
        <f>IF(J6844="","",MAX(0,E6844-J6844)^2)</f>
        <v/>
      </c>
      <c r="M6844" s="27">
        <f>IF(J6844="","",MAX(0,E6844-(J6844+twcdh_off))^2)</f>
        <v/>
      </c>
      <c r="N6844" s="27">
        <f>IF(E6844="","",MAX(0,E6844-swcdh_thr)^2)</f>
        <v/>
      </c>
      <c r="O6844">
        <f>IF(K6844="","",ROUND(E6844-K6844,0))</f>
        <v/>
      </c>
      <c r="P6844">
        <f>IF(O6844="","",IF(O6844&gt;=1,O6844,0))</f>
        <v/>
      </c>
      <c r="Q6844" s="27">
        <f>IF(E6844="","",MAX(0,E6844-22))</f>
        <v/>
      </c>
      <c r="R6844" s="27">
        <f>IF(H6844=1,E6844,"")</f>
        <v/>
      </c>
      <c r="S6844" s="27">
        <f>IF(AND(H6844=1,J6844&lt;&gt;""),E6844-J6844,"")</f>
        <v/>
      </c>
      <c r="T6844">
        <f>IF(G6844="","",MONTH(G6844))</f>
        <v/>
      </c>
    </row>
    <row r="6845">
      <c r="A6845" s="24" t="n">
        <v>2020</v>
      </c>
      <c r="B6845" s="24" t="n">
        <v>10</v>
      </c>
      <c r="C6845" s="24" t="n">
        <v>12</v>
      </c>
      <c r="D6845" s="24" t="n">
        <v>4</v>
      </c>
      <c r="E6845" s="24" t="n">
        <v>11.28</v>
      </c>
      <c r="F6845" s="25">
        <f>IF($E6845="","",DATE(IF($A6845="",nominal_year,$A6845),$B6845,$C6845)+($D6845-IF(LEFT(hour_conv,1)="1",1,0))/24)</f>
        <v/>
      </c>
      <c r="G6845" s="26">
        <f>IF(F6845="","",INT(F6845))</f>
        <v/>
      </c>
      <c r="H6845">
        <f>IF(G6845="","",IF(AND(MONTH(G6845)*100+DAY(G6845)&gt;=season_lo,MONTH(G6845)*100+DAY(G6845)&lt;=season_hi),1,0))</f>
        <v/>
      </c>
      <c r="I6845">
        <f>IF(G6845="","",G6845-first_day+1)</f>
        <v/>
      </c>
      <c r="J6845" s="27">
        <f>IF(I6845="","",INDEX(Daily!$J$2:$J$421,I6845))</f>
        <v/>
      </c>
      <c r="K6845" s="27">
        <f>IF(J6845="","",J6845+cat_offset)</f>
        <v/>
      </c>
      <c r="L6845" s="27">
        <f>IF(J6845="","",MAX(0,E6845-J6845)^2)</f>
        <v/>
      </c>
      <c r="M6845" s="27">
        <f>IF(J6845="","",MAX(0,E6845-(J6845+twcdh_off))^2)</f>
        <v/>
      </c>
      <c r="N6845" s="27">
        <f>IF(E6845="","",MAX(0,E6845-swcdh_thr)^2)</f>
        <v/>
      </c>
      <c r="O6845">
        <f>IF(K6845="","",ROUND(E6845-K6845,0))</f>
        <v/>
      </c>
      <c r="P6845">
        <f>IF(O6845="","",IF(O6845&gt;=1,O6845,0))</f>
        <v/>
      </c>
      <c r="Q6845" s="27">
        <f>IF(E6845="","",MAX(0,E6845-22))</f>
        <v/>
      </c>
      <c r="R6845" s="27">
        <f>IF(H6845=1,E6845,"")</f>
        <v/>
      </c>
      <c r="S6845" s="27">
        <f>IF(AND(H6845=1,J6845&lt;&gt;""),E6845-J6845,"")</f>
        <v/>
      </c>
      <c r="T6845">
        <f>IF(G6845="","",MONTH(G6845))</f>
        <v/>
      </c>
    </row>
    <row r="6846">
      <c r="A6846" s="24" t="n">
        <v>2020</v>
      </c>
      <c r="B6846" s="24" t="n">
        <v>10</v>
      </c>
      <c r="C6846" s="24" t="n">
        <v>12</v>
      </c>
      <c r="D6846" s="24" t="n">
        <v>5</v>
      </c>
      <c r="E6846" s="24" t="n">
        <v>9.960000000000001</v>
      </c>
      <c r="F6846" s="25">
        <f>IF($E6846="","",DATE(IF($A6846="",nominal_year,$A6846),$B6846,$C6846)+($D6846-IF(LEFT(hour_conv,1)="1",1,0))/24)</f>
        <v/>
      </c>
      <c r="G6846" s="26">
        <f>IF(F6846="","",INT(F6846))</f>
        <v/>
      </c>
      <c r="H6846">
        <f>IF(G6846="","",IF(AND(MONTH(G6846)*100+DAY(G6846)&gt;=season_lo,MONTH(G6846)*100+DAY(G6846)&lt;=season_hi),1,0))</f>
        <v/>
      </c>
      <c r="I6846">
        <f>IF(G6846="","",G6846-first_day+1)</f>
        <v/>
      </c>
      <c r="J6846" s="27">
        <f>IF(I6846="","",INDEX(Daily!$J$2:$J$421,I6846))</f>
        <v/>
      </c>
      <c r="K6846" s="27">
        <f>IF(J6846="","",J6846+cat_offset)</f>
        <v/>
      </c>
      <c r="L6846" s="27">
        <f>IF(J6846="","",MAX(0,E6846-J6846)^2)</f>
        <v/>
      </c>
      <c r="M6846" s="27">
        <f>IF(J6846="","",MAX(0,E6846-(J6846+twcdh_off))^2)</f>
        <v/>
      </c>
      <c r="N6846" s="27">
        <f>IF(E6846="","",MAX(0,E6846-swcdh_thr)^2)</f>
        <v/>
      </c>
      <c r="O6846">
        <f>IF(K6846="","",ROUND(E6846-K6846,0))</f>
        <v/>
      </c>
      <c r="P6846">
        <f>IF(O6846="","",IF(O6846&gt;=1,O6846,0))</f>
        <v/>
      </c>
      <c r="Q6846" s="27">
        <f>IF(E6846="","",MAX(0,E6846-22))</f>
        <v/>
      </c>
      <c r="R6846" s="27">
        <f>IF(H6846=1,E6846,"")</f>
        <v/>
      </c>
      <c r="S6846" s="27">
        <f>IF(AND(H6846=1,J6846&lt;&gt;""),E6846-J6846,"")</f>
        <v/>
      </c>
      <c r="T6846">
        <f>IF(G6846="","",MONTH(G6846))</f>
        <v/>
      </c>
    </row>
    <row r="6847">
      <c r="A6847" s="24" t="n">
        <v>2020</v>
      </c>
      <c r="B6847" s="24" t="n">
        <v>10</v>
      </c>
      <c r="C6847" s="24" t="n">
        <v>12</v>
      </c>
      <c r="D6847" s="24" t="n">
        <v>6</v>
      </c>
      <c r="E6847" s="24" t="n">
        <v>11.2</v>
      </c>
      <c r="F6847" s="25">
        <f>IF($E6847="","",DATE(IF($A6847="",nominal_year,$A6847),$B6847,$C6847)+($D6847-IF(LEFT(hour_conv,1)="1",1,0))/24)</f>
        <v/>
      </c>
      <c r="G6847" s="26">
        <f>IF(F6847="","",INT(F6847))</f>
        <v/>
      </c>
      <c r="H6847">
        <f>IF(G6847="","",IF(AND(MONTH(G6847)*100+DAY(G6847)&gt;=season_lo,MONTH(G6847)*100+DAY(G6847)&lt;=season_hi),1,0))</f>
        <v/>
      </c>
      <c r="I6847">
        <f>IF(G6847="","",G6847-first_day+1)</f>
        <v/>
      </c>
      <c r="J6847" s="27">
        <f>IF(I6847="","",INDEX(Daily!$J$2:$J$421,I6847))</f>
        <v/>
      </c>
      <c r="K6847" s="27">
        <f>IF(J6847="","",J6847+cat_offset)</f>
        <v/>
      </c>
      <c r="L6847" s="27">
        <f>IF(J6847="","",MAX(0,E6847-J6847)^2)</f>
        <v/>
      </c>
      <c r="M6847" s="27">
        <f>IF(J6847="","",MAX(0,E6847-(J6847+twcdh_off))^2)</f>
        <v/>
      </c>
      <c r="N6847" s="27">
        <f>IF(E6847="","",MAX(0,E6847-swcdh_thr)^2)</f>
        <v/>
      </c>
      <c r="O6847">
        <f>IF(K6847="","",ROUND(E6847-K6847,0))</f>
        <v/>
      </c>
      <c r="P6847">
        <f>IF(O6847="","",IF(O6847&gt;=1,O6847,0))</f>
        <v/>
      </c>
      <c r="Q6847" s="27">
        <f>IF(E6847="","",MAX(0,E6847-22))</f>
        <v/>
      </c>
      <c r="R6847" s="27">
        <f>IF(H6847=1,E6847,"")</f>
        <v/>
      </c>
      <c r="S6847" s="27">
        <f>IF(AND(H6847=1,J6847&lt;&gt;""),E6847-J6847,"")</f>
        <v/>
      </c>
      <c r="T6847">
        <f>IF(G6847="","",MONTH(G6847))</f>
        <v/>
      </c>
    </row>
    <row r="6848">
      <c r="A6848" s="24" t="n">
        <v>2020</v>
      </c>
      <c r="B6848" s="24" t="n">
        <v>10</v>
      </c>
      <c r="C6848" s="24" t="n">
        <v>12</v>
      </c>
      <c r="D6848" s="24" t="n">
        <v>7</v>
      </c>
      <c r="E6848" s="24" t="n">
        <v>11.75</v>
      </c>
      <c r="F6848" s="25">
        <f>IF($E6848="","",DATE(IF($A6848="",nominal_year,$A6848),$B6848,$C6848)+($D6848-IF(LEFT(hour_conv,1)="1",1,0))/24)</f>
        <v/>
      </c>
      <c r="G6848" s="26">
        <f>IF(F6848="","",INT(F6848))</f>
        <v/>
      </c>
      <c r="H6848">
        <f>IF(G6848="","",IF(AND(MONTH(G6848)*100+DAY(G6848)&gt;=season_lo,MONTH(G6848)*100+DAY(G6848)&lt;=season_hi),1,0))</f>
        <v/>
      </c>
      <c r="I6848">
        <f>IF(G6848="","",G6848-first_day+1)</f>
        <v/>
      </c>
      <c r="J6848" s="27">
        <f>IF(I6848="","",INDEX(Daily!$J$2:$J$421,I6848))</f>
        <v/>
      </c>
      <c r="K6848" s="27">
        <f>IF(J6848="","",J6848+cat_offset)</f>
        <v/>
      </c>
      <c r="L6848" s="27">
        <f>IF(J6848="","",MAX(0,E6848-J6848)^2)</f>
        <v/>
      </c>
      <c r="M6848" s="27">
        <f>IF(J6848="","",MAX(0,E6848-(J6848+twcdh_off))^2)</f>
        <v/>
      </c>
      <c r="N6848" s="27">
        <f>IF(E6848="","",MAX(0,E6848-swcdh_thr)^2)</f>
        <v/>
      </c>
      <c r="O6848">
        <f>IF(K6848="","",ROUND(E6848-K6848,0))</f>
        <v/>
      </c>
      <c r="P6848">
        <f>IF(O6848="","",IF(O6848&gt;=1,O6848,0))</f>
        <v/>
      </c>
      <c r="Q6848" s="27">
        <f>IF(E6848="","",MAX(0,E6848-22))</f>
        <v/>
      </c>
      <c r="R6848" s="27">
        <f>IF(H6848=1,E6848,"")</f>
        <v/>
      </c>
      <c r="S6848" s="27">
        <f>IF(AND(H6848=1,J6848&lt;&gt;""),E6848-J6848,"")</f>
        <v/>
      </c>
      <c r="T6848">
        <f>IF(G6848="","",MONTH(G6848))</f>
        <v/>
      </c>
    </row>
    <row r="6849">
      <c r="A6849" s="24" t="n">
        <v>2020</v>
      </c>
      <c r="B6849" s="24" t="n">
        <v>10</v>
      </c>
      <c r="C6849" s="24" t="n">
        <v>12</v>
      </c>
      <c r="D6849" s="24" t="n">
        <v>8</v>
      </c>
      <c r="E6849" s="24" t="n">
        <v>12.41</v>
      </c>
      <c r="F6849" s="25">
        <f>IF($E6849="","",DATE(IF($A6849="",nominal_year,$A6849),$B6849,$C6849)+($D6849-IF(LEFT(hour_conv,1)="1",1,0))/24)</f>
        <v/>
      </c>
      <c r="G6849" s="26">
        <f>IF(F6849="","",INT(F6849))</f>
        <v/>
      </c>
      <c r="H6849">
        <f>IF(G6849="","",IF(AND(MONTH(G6849)*100+DAY(G6849)&gt;=season_lo,MONTH(G6849)*100+DAY(G6849)&lt;=season_hi),1,0))</f>
        <v/>
      </c>
      <c r="I6849">
        <f>IF(G6849="","",G6849-first_day+1)</f>
        <v/>
      </c>
      <c r="J6849" s="27">
        <f>IF(I6849="","",INDEX(Daily!$J$2:$J$421,I6849))</f>
        <v/>
      </c>
      <c r="K6849" s="27">
        <f>IF(J6849="","",J6849+cat_offset)</f>
        <v/>
      </c>
      <c r="L6849" s="27">
        <f>IF(J6849="","",MAX(0,E6849-J6849)^2)</f>
        <v/>
      </c>
      <c r="M6849" s="27">
        <f>IF(J6849="","",MAX(0,E6849-(J6849+twcdh_off))^2)</f>
        <v/>
      </c>
      <c r="N6849" s="27">
        <f>IF(E6849="","",MAX(0,E6849-swcdh_thr)^2)</f>
        <v/>
      </c>
      <c r="O6849">
        <f>IF(K6849="","",ROUND(E6849-K6849,0))</f>
        <v/>
      </c>
      <c r="P6849">
        <f>IF(O6849="","",IF(O6849&gt;=1,O6849,0))</f>
        <v/>
      </c>
      <c r="Q6849" s="27">
        <f>IF(E6849="","",MAX(0,E6849-22))</f>
        <v/>
      </c>
      <c r="R6849" s="27">
        <f>IF(H6849=1,E6849,"")</f>
        <v/>
      </c>
      <c r="S6849" s="27">
        <f>IF(AND(H6849=1,J6849&lt;&gt;""),E6849-J6849,"")</f>
        <v/>
      </c>
      <c r="T6849">
        <f>IF(G6849="","",MONTH(G6849))</f>
        <v/>
      </c>
    </row>
    <row r="6850">
      <c r="A6850" s="24" t="n">
        <v>2020</v>
      </c>
      <c r="B6850" s="24" t="n">
        <v>10</v>
      </c>
      <c r="C6850" s="24" t="n">
        <v>12</v>
      </c>
      <c r="D6850" s="24" t="n">
        <v>9</v>
      </c>
      <c r="E6850" s="24" t="n">
        <v>12.82</v>
      </c>
      <c r="F6850" s="25">
        <f>IF($E6850="","",DATE(IF($A6850="",nominal_year,$A6850),$B6850,$C6850)+($D6850-IF(LEFT(hour_conv,1)="1",1,0))/24)</f>
        <v/>
      </c>
      <c r="G6850" s="26">
        <f>IF(F6850="","",INT(F6850))</f>
        <v/>
      </c>
      <c r="H6850">
        <f>IF(G6850="","",IF(AND(MONTH(G6850)*100+DAY(G6850)&gt;=season_lo,MONTH(G6850)*100+DAY(G6850)&lt;=season_hi),1,0))</f>
        <v/>
      </c>
      <c r="I6850">
        <f>IF(G6850="","",G6850-first_day+1)</f>
        <v/>
      </c>
      <c r="J6850" s="27">
        <f>IF(I6850="","",INDEX(Daily!$J$2:$J$421,I6850))</f>
        <v/>
      </c>
      <c r="K6850" s="27">
        <f>IF(J6850="","",J6850+cat_offset)</f>
        <v/>
      </c>
      <c r="L6850" s="27">
        <f>IF(J6850="","",MAX(0,E6850-J6850)^2)</f>
        <v/>
      </c>
      <c r="M6850" s="27">
        <f>IF(J6850="","",MAX(0,E6850-(J6850+twcdh_off))^2)</f>
        <v/>
      </c>
      <c r="N6850" s="27">
        <f>IF(E6850="","",MAX(0,E6850-swcdh_thr)^2)</f>
        <v/>
      </c>
      <c r="O6850">
        <f>IF(K6850="","",ROUND(E6850-K6850,0))</f>
        <v/>
      </c>
      <c r="P6850">
        <f>IF(O6850="","",IF(O6850&gt;=1,O6850,0))</f>
        <v/>
      </c>
      <c r="Q6850" s="27">
        <f>IF(E6850="","",MAX(0,E6850-22))</f>
        <v/>
      </c>
      <c r="R6850" s="27">
        <f>IF(H6850=1,E6850,"")</f>
        <v/>
      </c>
      <c r="S6850" s="27">
        <f>IF(AND(H6850=1,J6850&lt;&gt;""),E6850-J6850,"")</f>
        <v/>
      </c>
      <c r="T6850">
        <f>IF(G6850="","",MONTH(G6850))</f>
        <v/>
      </c>
    </row>
    <row r="6851">
      <c r="A6851" s="24" t="n">
        <v>2020</v>
      </c>
      <c r="B6851" s="24" t="n">
        <v>10</v>
      </c>
      <c r="C6851" s="24" t="n">
        <v>12</v>
      </c>
      <c r="D6851" s="24" t="n">
        <v>10</v>
      </c>
      <c r="E6851" s="24" t="n">
        <v>13.87</v>
      </c>
      <c r="F6851" s="25">
        <f>IF($E6851="","",DATE(IF($A6851="",nominal_year,$A6851),$B6851,$C6851)+($D6851-IF(LEFT(hour_conv,1)="1",1,0))/24)</f>
        <v/>
      </c>
      <c r="G6851" s="26">
        <f>IF(F6851="","",INT(F6851))</f>
        <v/>
      </c>
      <c r="H6851">
        <f>IF(G6851="","",IF(AND(MONTH(G6851)*100+DAY(G6851)&gt;=season_lo,MONTH(G6851)*100+DAY(G6851)&lt;=season_hi),1,0))</f>
        <v/>
      </c>
      <c r="I6851">
        <f>IF(G6851="","",G6851-first_day+1)</f>
        <v/>
      </c>
      <c r="J6851" s="27">
        <f>IF(I6851="","",INDEX(Daily!$J$2:$J$421,I6851))</f>
        <v/>
      </c>
      <c r="K6851" s="27">
        <f>IF(J6851="","",J6851+cat_offset)</f>
        <v/>
      </c>
      <c r="L6851" s="27">
        <f>IF(J6851="","",MAX(0,E6851-J6851)^2)</f>
        <v/>
      </c>
      <c r="M6851" s="27">
        <f>IF(J6851="","",MAX(0,E6851-(J6851+twcdh_off))^2)</f>
        <v/>
      </c>
      <c r="N6851" s="27">
        <f>IF(E6851="","",MAX(0,E6851-swcdh_thr)^2)</f>
        <v/>
      </c>
      <c r="O6851">
        <f>IF(K6851="","",ROUND(E6851-K6851,0))</f>
        <v/>
      </c>
      <c r="P6851">
        <f>IF(O6851="","",IF(O6851&gt;=1,O6851,0))</f>
        <v/>
      </c>
      <c r="Q6851" s="27">
        <f>IF(E6851="","",MAX(0,E6851-22))</f>
        <v/>
      </c>
      <c r="R6851" s="27">
        <f>IF(H6851=1,E6851,"")</f>
        <v/>
      </c>
      <c r="S6851" s="27">
        <f>IF(AND(H6851=1,J6851&lt;&gt;""),E6851-J6851,"")</f>
        <v/>
      </c>
      <c r="T6851">
        <f>IF(G6851="","",MONTH(G6851))</f>
        <v/>
      </c>
    </row>
    <row r="6852">
      <c r="A6852" s="24" t="n">
        <v>2020</v>
      </c>
      <c r="B6852" s="24" t="n">
        <v>10</v>
      </c>
      <c r="C6852" s="24" t="n">
        <v>12</v>
      </c>
      <c r="D6852" s="24" t="n">
        <v>11</v>
      </c>
      <c r="E6852" s="24" t="n">
        <v>14.3</v>
      </c>
      <c r="F6852" s="25">
        <f>IF($E6852="","",DATE(IF($A6852="",nominal_year,$A6852),$B6852,$C6852)+($D6852-IF(LEFT(hour_conv,1)="1",1,0))/24)</f>
        <v/>
      </c>
      <c r="G6852" s="26">
        <f>IF(F6852="","",INT(F6852))</f>
        <v/>
      </c>
      <c r="H6852">
        <f>IF(G6852="","",IF(AND(MONTH(G6852)*100+DAY(G6852)&gt;=season_lo,MONTH(G6852)*100+DAY(G6852)&lt;=season_hi),1,0))</f>
        <v/>
      </c>
      <c r="I6852">
        <f>IF(G6852="","",G6852-first_day+1)</f>
        <v/>
      </c>
      <c r="J6852" s="27">
        <f>IF(I6852="","",INDEX(Daily!$J$2:$J$421,I6852))</f>
        <v/>
      </c>
      <c r="K6852" s="27">
        <f>IF(J6852="","",J6852+cat_offset)</f>
        <v/>
      </c>
      <c r="L6852" s="27">
        <f>IF(J6852="","",MAX(0,E6852-J6852)^2)</f>
        <v/>
      </c>
      <c r="M6852" s="27">
        <f>IF(J6852="","",MAX(0,E6852-(J6852+twcdh_off))^2)</f>
        <v/>
      </c>
      <c r="N6852" s="27">
        <f>IF(E6852="","",MAX(0,E6852-swcdh_thr)^2)</f>
        <v/>
      </c>
      <c r="O6852">
        <f>IF(K6852="","",ROUND(E6852-K6852,0))</f>
        <v/>
      </c>
      <c r="P6852">
        <f>IF(O6852="","",IF(O6852&gt;=1,O6852,0))</f>
        <v/>
      </c>
      <c r="Q6852" s="27">
        <f>IF(E6852="","",MAX(0,E6852-22))</f>
        <v/>
      </c>
      <c r="R6852" s="27">
        <f>IF(H6852=1,E6852,"")</f>
        <v/>
      </c>
      <c r="S6852" s="27">
        <f>IF(AND(H6852=1,J6852&lt;&gt;""),E6852-J6852,"")</f>
        <v/>
      </c>
      <c r="T6852">
        <f>IF(G6852="","",MONTH(G6852))</f>
        <v/>
      </c>
    </row>
    <row r="6853">
      <c r="A6853" s="24" t="n">
        <v>2020</v>
      </c>
      <c r="B6853" s="24" t="n">
        <v>10</v>
      </c>
      <c r="C6853" s="24" t="n">
        <v>12</v>
      </c>
      <c r="D6853" s="24" t="n">
        <v>12</v>
      </c>
      <c r="E6853" s="24" t="n">
        <v>15.71</v>
      </c>
      <c r="F6853" s="25">
        <f>IF($E6853="","",DATE(IF($A6853="",nominal_year,$A6853),$B6853,$C6853)+($D6853-IF(LEFT(hour_conv,1)="1",1,0))/24)</f>
        <v/>
      </c>
      <c r="G6853" s="26">
        <f>IF(F6853="","",INT(F6853))</f>
        <v/>
      </c>
      <c r="H6853">
        <f>IF(G6853="","",IF(AND(MONTH(G6853)*100+DAY(G6853)&gt;=season_lo,MONTH(G6853)*100+DAY(G6853)&lt;=season_hi),1,0))</f>
        <v/>
      </c>
      <c r="I6853">
        <f>IF(G6853="","",G6853-first_day+1)</f>
        <v/>
      </c>
      <c r="J6853" s="27">
        <f>IF(I6853="","",INDEX(Daily!$J$2:$J$421,I6853))</f>
        <v/>
      </c>
      <c r="K6853" s="27">
        <f>IF(J6853="","",J6853+cat_offset)</f>
        <v/>
      </c>
      <c r="L6853" s="27">
        <f>IF(J6853="","",MAX(0,E6853-J6853)^2)</f>
        <v/>
      </c>
      <c r="M6853" s="27">
        <f>IF(J6853="","",MAX(0,E6853-(J6853+twcdh_off))^2)</f>
        <v/>
      </c>
      <c r="N6853" s="27">
        <f>IF(E6853="","",MAX(0,E6853-swcdh_thr)^2)</f>
        <v/>
      </c>
      <c r="O6853">
        <f>IF(K6853="","",ROUND(E6853-K6853,0))</f>
        <v/>
      </c>
      <c r="P6853">
        <f>IF(O6853="","",IF(O6853&gt;=1,O6853,0))</f>
        <v/>
      </c>
      <c r="Q6853" s="27">
        <f>IF(E6853="","",MAX(0,E6853-22))</f>
        <v/>
      </c>
      <c r="R6853" s="27">
        <f>IF(H6853=1,E6853,"")</f>
        <v/>
      </c>
      <c r="S6853" s="27">
        <f>IF(AND(H6853=1,J6853&lt;&gt;""),E6853-J6853,"")</f>
        <v/>
      </c>
      <c r="T6853">
        <f>IF(G6853="","",MONTH(G6853))</f>
        <v/>
      </c>
    </row>
    <row r="6854">
      <c r="A6854" s="24" t="n">
        <v>2020</v>
      </c>
      <c r="B6854" s="24" t="n">
        <v>10</v>
      </c>
      <c r="C6854" s="24" t="n">
        <v>12</v>
      </c>
      <c r="D6854" s="24" t="n">
        <v>13</v>
      </c>
      <c r="E6854" s="24" t="n">
        <v>16.56</v>
      </c>
      <c r="F6854" s="25">
        <f>IF($E6854="","",DATE(IF($A6854="",nominal_year,$A6854),$B6854,$C6854)+($D6854-IF(LEFT(hour_conv,1)="1",1,0))/24)</f>
        <v/>
      </c>
      <c r="G6854" s="26">
        <f>IF(F6854="","",INT(F6854))</f>
        <v/>
      </c>
      <c r="H6854">
        <f>IF(G6854="","",IF(AND(MONTH(G6854)*100+DAY(G6854)&gt;=season_lo,MONTH(G6854)*100+DAY(G6854)&lt;=season_hi),1,0))</f>
        <v/>
      </c>
      <c r="I6854">
        <f>IF(G6854="","",G6854-first_day+1)</f>
        <v/>
      </c>
      <c r="J6854" s="27">
        <f>IF(I6854="","",INDEX(Daily!$J$2:$J$421,I6854))</f>
        <v/>
      </c>
      <c r="K6854" s="27">
        <f>IF(J6854="","",J6854+cat_offset)</f>
        <v/>
      </c>
      <c r="L6854" s="27">
        <f>IF(J6854="","",MAX(0,E6854-J6854)^2)</f>
        <v/>
      </c>
      <c r="M6854" s="27">
        <f>IF(J6854="","",MAX(0,E6854-(J6854+twcdh_off))^2)</f>
        <v/>
      </c>
      <c r="N6854" s="27">
        <f>IF(E6854="","",MAX(0,E6854-swcdh_thr)^2)</f>
        <v/>
      </c>
      <c r="O6854">
        <f>IF(K6854="","",ROUND(E6854-K6854,0))</f>
        <v/>
      </c>
      <c r="P6854">
        <f>IF(O6854="","",IF(O6854&gt;=1,O6854,0))</f>
        <v/>
      </c>
      <c r="Q6854" s="27">
        <f>IF(E6854="","",MAX(0,E6854-22))</f>
        <v/>
      </c>
      <c r="R6854" s="27">
        <f>IF(H6854=1,E6854,"")</f>
        <v/>
      </c>
      <c r="S6854" s="27">
        <f>IF(AND(H6854=1,J6854&lt;&gt;""),E6854-J6854,"")</f>
        <v/>
      </c>
      <c r="T6854">
        <f>IF(G6854="","",MONTH(G6854))</f>
        <v/>
      </c>
    </row>
    <row r="6855">
      <c r="A6855" s="24" t="n">
        <v>2020</v>
      </c>
      <c r="B6855" s="24" t="n">
        <v>10</v>
      </c>
      <c r="C6855" s="24" t="n">
        <v>12</v>
      </c>
      <c r="D6855" s="24" t="n">
        <v>14</v>
      </c>
      <c r="E6855" s="24" t="n">
        <v>16.61</v>
      </c>
      <c r="F6855" s="25">
        <f>IF($E6855="","",DATE(IF($A6855="",nominal_year,$A6855),$B6855,$C6855)+($D6855-IF(LEFT(hour_conv,1)="1",1,0))/24)</f>
        <v/>
      </c>
      <c r="G6855" s="26">
        <f>IF(F6855="","",INT(F6855))</f>
        <v/>
      </c>
      <c r="H6855">
        <f>IF(G6855="","",IF(AND(MONTH(G6855)*100+DAY(G6855)&gt;=season_lo,MONTH(G6855)*100+DAY(G6855)&lt;=season_hi),1,0))</f>
        <v/>
      </c>
      <c r="I6855">
        <f>IF(G6855="","",G6855-first_day+1)</f>
        <v/>
      </c>
      <c r="J6855" s="27">
        <f>IF(I6855="","",INDEX(Daily!$J$2:$J$421,I6855))</f>
        <v/>
      </c>
      <c r="K6855" s="27">
        <f>IF(J6855="","",J6855+cat_offset)</f>
        <v/>
      </c>
      <c r="L6855" s="27">
        <f>IF(J6855="","",MAX(0,E6855-J6855)^2)</f>
        <v/>
      </c>
      <c r="M6855" s="27">
        <f>IF(J6855="","",MAX(0,E6855-(J6855+twcdh_off))^2)</f>
        <v/>
      </c>
      <c r="N6855" s="27">
        <f>IF(E6855="","",MAX(0,E6855-swcdh_thr)^2)</f>
        <v/>
      </c>
      <c r="O6855">
        <f>IF(K6855="","",ROUND(E6855-K6855,0))</f>
        <v/>
      </c>
      <c r="P6855">
        <f>IF(O6855="","",IF(O6855&gt;=1,O6855,0))</f>
        <v/>
      </c>
      <c r="Q6855" s="27">
        <f>IF(E6855="","",MAX(0,E6855-22))</f>
        <v/>
      </c>
      <c r="R6855" s="27">
        <f>IF(H6855=1,E6855,"")</f>
        <v/>
      </c>
      <c r="S6855" s="27">
        <f>IF(AND(H6855=1,J6855&lt;&gt;""),E6855-J6855,"")</f>
        <v/>
      </c>
      <c r="T6855">
        <f>IF(G6855="","",MONTH(G6855))</f>
        <v/>
      </c>
    </row>
    <row r="6856">
      <c r="A6856" s="24" t="n">
        <v>2020</v>
      </c>
      <c r="B6856" s="24" t="n">
        <v>10</v>
      </c>
      <c r="C6856" s="24" t="n">
        <v>12</v>
      </c>
      <c r="D6856" s="24" t="n">
        <v>15</v>
      </c>
      <c r="E6856" s="24" t="n">
        <v>16.84</v>
      </c>
      <c r="F6856" s="25">
        <f>IF($E6856="","",DATE(IF($A6856="",nominal_year,$A6856),$B6856,$C6856)+($D6856-IF(LEFT(hour_conv,1)="1",1,0))/24)</f>
        <v/>
      </c>
      <c r="G6856" s="26">
        <f>IF(F6856="","",INT(F6856))</f>
        <v/>
      </c>
      <c r="H6856">
        <f>IF(G6856="","",IF(AND(MONTH(G6856)*100+DAY(G6856)&gt;=season_lo,MONTH(G6856)*100+DAY(G6856)&lt;=season_hi),1,0))</f>
        <v/>
      </c>
      <c r="I6856">
        <f>IF(G6856="","",G6856-first_day+1)</f>
        <v/>
      </c>
      <c r="J6856" s="27">
        <f>IF(I6856="","",INDEX(Daily!$J$2:$J$421,I6856))</f>
        <v/>
      </c>
      <c r="K6856" s="27">
        <f>IF(J6856="","",J6856+cat_offset)</f>
        <v/>
      </c>
      <c r="L6856" s="27">
        <f>IF(J6856="","",MAX(0,E6856-J6856)^2)</f>
        <v/>
      </c>
      <c r="M6856" s="27">
        <f>IF(J6856="","",MAX(0,E6856-(J6856+twcdh_off))^2)</f>
        <v/>
      </c>
      <c r="N6856" s="27">
        <f>IF(E6856="","",MAX(0,E6856-swcdh_thr)^2)</f>
        <v/>
      </c>
      <c r="O6856">
        <f>IF(K6856="","",ROUND(E6856-K6856,0))</f>
        <v/>
      </c>
      <c r="P6856">
        <f>IF(O6856="","",IF(O6856&gt;=1,O6856,0))</f>
        <v/>
      </c>
      <c r="Q6856" s="27">
        <f>IF(E6856="","",MAX(0,E6856-22))</f>
        <v/>
      </c>
      <c r="R6856" s="27">
        <f>IF(H6856=1,E6856,"")</f>
        <v/>
      </c>
      <c r="S6856" s="27">
        <f>IF(AND(H6856=1,J6856&lt;&gt;""),E6856-J6856,"")</f>
        <v/>
      </c>
      <c r="T6856">
        <f>IF(G6856="","",MONTH(G6856))</f>
        <v/>
      </c>
    </row>
    <row r="6857">
      <c r="A6857" s="24" t="n">
        <v>2020</v>
      </c>
      <c r="B6857" s="24" t="n">
        <v>10</v>
      </c>
      <c r="C6857" s="24" t="n">
        <v>12</v>
      </c>
      <c r="D6857" s="24" t="n">
        <v>16</v>
      </c>
      <c r="E6857" s="24" t="n">
        <v>17.13</v>
      </c>
      <c r="F6857" s="25">
        <f>IF($E6857="","",DATE(IF($A6857="",nominal_year,$A6857),$B6857,$C6857)+($D6857-IF(LEFT(hour_conv,1)="1",1,0))/24)</f>
        <v/>
      </c>
      <c r="G6857" s="26">
        <f>IF(F6857="","",INT(F6857))</f>
        <v/>
      </c>
      <c r="H6857">
        <f>IF(G6857="","",IF(AND(MONTH(G6857)*100+DAY(G6857)&gt;=season_lo,MONTH(G6857)*100+DAY(G6857)&lt;=season_hi),1,0))</f>
        <v/>
      </c>
      <c r="I6857">
        <f>IF(G6857="","",G6857-first_day+1)</f>
        <v/>
      </c>
      <c r="J6857" s="27">
        <f>IF(I6857="","",INDEX(Daily!$J$2:$J$421,I6857))</f>
        <v/>
      </c>
      <c r="K6857" s="27">
        <f>IF(J6857="","",J6857+cat_offset)</f>
        <v/>
      </c>
      <c r="L6857" s="27">
        <f>IF(J6857="","",MAX(0,E6857-J6857)^2)</f>
        <v/>
      </c>
      <c r="M6857" s="27">
        <f>IF(J6857="","",MAX(0,E6857-(J6857+twcdh_off))^2)</f>
        <v/>
      </c>
      <c r="N6857" s="27">
        <f>IF(E6857="","",MAX(0,E6857-swcdh_thr)^2)</f>
        <v/>
      </c>
      <c r="O6857">
        <f>IF(K6857="","",ROUND(E6857-K6857,0))</f>
        <v/>
      </c>
      <c r="P6857">
        <f>IF(O6857="","",IF(O6857&gt;=1,O6857,0))</f>
        <v/>
      </c>
      <c r="Q6857" s="27">
        <f>IF(E6857="","",MAX(0,E6857-22))</f>
        <v/>
      </c>
      <c r="R6857" s="27">
        <f>IF(H6857=1,E6857,"")</f>
        <v/>
      </c>
      <c r="S6857" s="27">
        <f>IF(AND(H6857=1,J6857&lt;&gt;""),E6857-J6857,"")</f>
        <v/>
      </c>
      <c r="T6857">
        <f>IF(G6857="","",MONTH(G6857))</f>
        <v/>
      </c>
    </row>
    <row r="6858">
      <c r="A6858" s="24" t="n">
        <v>2020</v>
      </c>
      <c r="B6858" s="24" t="n">
        <v>10</v>
      </c>
      <c r="C6858" s="24" t="n">
        <v>12</v>
      </c>
      <c r="D6858" s="24" t="n">
        <v>17</v>
      </c>
      <c r="E6858" s="24" t="n">
        <v>17.19</v>
      </c>
      <c r="F6858" s="25">
        <f>IF($E6858="","",DATE(IF($A6858="",nominal_year,$A6858),$B6858,$C6858)+($D6858-IF(LEFT(hour_conv,1)="1",1,0))/24)</f>
        <v/>
      </c>
      <c r="G6858" s="26">
        <f>IF(F6858="","",INT(F6858))</f>
        <v/>
      </c>
      <c r="H6858">
        <f>IF(G6858="","",IF(AND(MONTH(G6858)*100+DAY(G6858)&gt;=season_lo,MONTH(G6858)*100+DAY(G6858)&lt;=season_hi),1,0))</f>
        <v/>
      </c>
      <c r="I6858">
        <f>IF(G6858="","",G6858-first_day+1)</f>
        <v/>
      </c>
      <c r="J6858" s="27">
        <f>IF(I6858="","",INDEX(Daily!$J$2:$J$421,I6858))</f>
        <v/>
      </c>
      <c r="K6858" s="27">
        <f>IF(J6858="","",J6858+cat_offset)</f>
        <v/>
      </c>
      <c r="L6858" s="27">
        <f>IF(J6858="","",MAX(0,E6858-J6858)^2)</f>
        <v/>
      </c>
      <c r="M6858" s="27">
        <f>IF(J6858="","",MAX(0,E6858-(J6858+twcdh_off))^2)</f>
        <v/>
      </c>
      <c r="N6858" s="27">
        <f>IF(E6858="","",MAX(0,E6858-swcdh_thr)^2)</f>
        <v/>
      </c>
      <c r="O6858">
        <f>IF(K6858="","",ROUND(E6858-K6858,0))</f>
        <v/>
      </c>
      <c r="P6858">
        <f>IF(O6858="","",IF(O6858&gt;=1,O6858,0))</f>
        <v/>
      </c>
      <c r="Q6858" s="27">
        <f>IF(E6858="","",MAX(0,E6858-22))</f>
        <v/>
      </c>
      <c r="R6858" s="27">
        <f>IF(H6858=1,E6858,"")</f>
        <v/>
      </c>
      <c r="S6858" s="27">
        <f>IF(AND(H6858=1,J6858&lt;&gt;""),E6858-J6858,"")</f>
        <v/>
      </c>
      <c r="T6858">
        <f>IF(G6858="","",MONTH(G6858))</f>
        <v/>
      </c>
    </row>
    <row r="6859">
      <c r="A6859" s="24" t="n">
        <v>2020</v>
      </c>
      <c r="B6859" s="24" t="n">
        <v>10</v>
      </c>
      <c r="C6859" s="24" t="n">
        <v>12</v>
      </c>
      <c r="D6859" s="24" t="n">
        <v>18</v>
      </c>
      <c r="E6859" s="24" t="n">
        <v>16.87</v>
      </c>
      <c r="F6859" s="25">
        <f>IF($E6859="","",DATE(IF($A6859="",nominal_year,$A6859),$B6859,$C6859)+($D6859-IF(LEFT(hour_conv,1)="1",1,0))/24)</f>
        <v/>
      </c>
      <c r="G6859" s="26">
        <f>IF(F6859="","",INT(F6859))</f>
        <v/>
      </c>
      <c r="H6859">
        <f>IF(G6859="","",IF(AND(MONTH(G6859)*100+DAY(G6859)&gt;=season_lo,MONTH(G6859)*100+DAY(G6859)&lt;=season_hi),1,0))</f>
        <v/>
      </c>
      <c r="I6859">
        <f>IF(G6859="","",G6859-first_day+1)</f>
        <v/>
      </c>
      <c r="J6859" s="27">
        <f>IF(I6859="","",INDEX(Daily!$J$2:$J$421,I6859))</f>
        <v/>
      </c>
      <c r="K6859" s="27">
        <f>IF(J6859="","",J6859+cat_offset)</f>
        <v/>
      </c>
      <c r="L6859" s="27">
        <f>IF(J6859="","",MAX(0,E6859-J6859)^2)</f>
        <v/>
      </c>
      <c r="M6859" s="27">
        <f>IF(J6859="","",MAX(0,E6859-(J6859+twcdh_off))^2)</f>
        <v/>
      </c>
      <c r="N6859" s="27">
        <f>IF(E6859="","",MAX(0,E6859-swcdh_thr)^2)</f>
        <v/>
      </c>
      <c r="O6859">
        <f>IF(K6859="","",ROUND(E6859-K6859,0))</f>
        <v/>
      </c>
      <c r="P6859">
        <f>IF(O6859="","",IF(O6859&gt;=1,O6859,0))</f>
        <v/>
      </c>
      <c r="Q6859" s="27">
        <f>IF(E6859="","",MAX(0,E6859-22))</f>
        <v/>
      </c>
      <c r="R6859" s="27">
        <f>IF(H6859=1,E6859,"")</f>
        <v/>
      </c>
      <c r="S6859" s="27">
        <f>IF(AND(H6859=1,J6859&lt;&gt;""),E6859-J6859,"")</f>
        <v/>
      </c>
      <c r="T6859">
        <f>IF(G6859="","",MONTH(G6859))</f>
        <v/>
      </c>
    </row>
    <row r="6860">
      <c r="A6860" s="24" t="n">
        <v>2020</v>
      </c>
      <c r="B6860" s="24" t="n">
        <v>10</v>
      </c>
      <c r="C6860" s="24" t="n">
        <v>12</v>
      </c>
      <c r="D6860" s="24" t="n">
        <v>19</v>
      </c>
      <c r="E6860" s="24" t="n">
        <v>16.27</v>
      </c>
      <c r="F6860" s="25">
        <f>IF($E6860="","",DATE(IF($A6860="",nominal_year,$A6860),$B6860,$C6860)+($D6860-IF(LEFT(hour_conv,1)="1",1,0))/24)</f>
        <v/>
      </c>
      <c r="G6860" s="26">
        <f>IF(F6860="","",INT(F6860))</f>
        <v/>
      </c>
      <c r="H6860">
        <f>IF(G6860="","",IF(AND(MONTH(G6860)*100+DAY(G6860)&gt;=season_lo,MONTH(G6860)*100+DAY(G6860)&lt;=season_hi),1,0))</f>
        <v/>
      </c>
      <c r="I6860">
        <f>IF(G6860="","",G6860-first_day+1)</f>
        <v/>
      </c>
      <c r="J6860" s="27">
        <f>IF(I6860="","",INDEX(Daily!$J$2:$J$421,I6860))</f>
        <v/>
      </c>
      <c r="K6860" s="27">
        <f>IF(J6860="","",J6860+cat_offset)</f>
        <v/>
      </c>
      <c r="L6860" s="27">
        <f>IF(J6860="","",MAX(0,E6860-J6860)^2)</f>
        <v/>
      </c>
      <c r="M6860" s="27">
        <f>IF(J6860="","",MAX(0,E6860-(J6860+twcdh_off))^2)</f>
        <v/>
      </c>
      <c r="N6860" s="27">
        <f>IF(E6860="","",MAX(0,E6860-swcdh_thr)^2)</f>
        <v/>
      </c>
      <c r="O6860">
        <f>IF(K6860="","",ROUND(E6860-K6860,0))</f>
        <v/>
      </c>
      <c r="P6860">
        <f>IF(O6860="","",IF(O6860&gt;=1,O6860,0))</f>
        <v/>
      </c>
      <c r="Q6860" s="27">
        <f>IF(E6860="","",MAX(0,E6860-22))</f>
        <v/>
      </c>
      <c r="R6860" s="27">
        <f>IF(H6860=1,E6860,"")</f>
        <v/>
      </c>
      <c r="S6860" s="27">
        <f>IF(AND(H6860=1,J6860&lt;&gt;""),E6860-J6860,"")</f>
        <v/>
      </c>
      <c r="T6860">
        <f>IF(G6860="","",MONTH(G6860))</f>
        <v/>
      </c>
    </row>
    <row r="6861">
      <c r="A6861" s="24" t="n">
        <v>2020</v>
      </c>
      <c r="B6861" s="24" t="n">
        <v>10</v>
      </c>
      <c r="C6861" s="24" t="n">
        <v>12</v>
      </c>
      <c r="D6861" s="24" t="n">
        <v>20</v>
      </c>
      <c r="E6861" s="24" t="n">
        <v>15.64</v>
      </c>
      <c r="F6861" s="25">
        <f>IF($E6861="","",DATE(IF($A6861="",nominal_year,$A6861),$B6861,$C6861)+($D6861-IF(LEFT(hour_conv,1)="1",1,0))/24)</f>
        <v/>
      </c>
      <c r="G6861" s="26">
        <f>IF(F6861="","",INT(F6861))</f>
        <v/>
      </c>
      <c r="H6861">
        <f>IF(G6861="","",IF(AND(MONTH(G6861)*100+DAY(G6861)&gt;=season_lo,MONTH(G6861)*100+DAY(G6861)&lt;=season_hi),1,0))</f>
        <v/>
      </c>
      <c r="I6861">
        <f>IF(G6861="","",G6861-first_day+1)</f>
        <v/>
      </c>
      <c r="J6861" s="27">
        <f>IF(I6861="","",INDEX(Daily!$J$2:$J$421,I6861))</f>
        <v/>
      </c>
      <c r="K6861" s="27">
        <f>IF(J6861="","",J6861+cat_offset)</f>
        <v/>
      </c>
      <c r="L6861" s="27">
        <f>IF(J6861="","",MAX(0,E6861-J6861)^2)</f>
        <v/>
      </c>
      <c r="M6861" s="27">
        <f>IF(J6861="","",MAX(0,E6861-(J6861+twcdh_off))^2)</f>
        <v/>
      </c>
      <c r="N6861" s="27">
        <f>IF(E6861="","",MAX(0,E6861-swcdh_thr)^2)</f>
        <v/>
      </c>
      <c r="O6861">
        <f>IF(K6861="","",ROUND(E6861-K6861,0))</f>
        <v/>
      </c>
      <c r="P6861">
        <f>IF(O6861="","",IF(O6861&gt;=1,O6861,0))</f>
        <v/>
      </c>
      <c r="Q6861" s="27">
        <f>IF(E6861="","",MAX(0,E6861-22))</f>
        <v/>
      </c>
      <c r="R6861" s="27">
        <f>IF(H6861=1,E6861,"")</f>
        <v/>
      </c>
      <c r="S6861" s="27">
        <f>IF(AND(H6861=1,J6861&lt;&gt;""),E6861-J6861,"")</f>
        <v/>
      </c>
      <c r="T6861">
        <f>IF(G6861="","",MONTH(G6861))</f>
        <v/>
      </c>
    </row>
    <row r="6862">
      <c r="A6862" s="24" t="n">
        <v>2020</v>
      </c>
      <c r="B6862" s="24" t="n">
        <v>10</v>
      </c>
      <c r="C6862" s="24" t="n">
        <v>12</v>
      </c>
      <c r="D6862" s="24" t="n">
        <v>21</v>
      </c>
      <c r="E6862" s="24" t="n">
        <v>14.28</v>
      </c>
      <c r="F6862" s="25">
        <f>IF($E6862="","",DATE(IF($A6862="",nominal_year,$A6862),$B6862,$C6862)+($D6862-IF(LEFT(hour_conv,1)="1",1,0))/24)</f>
        <v/>
      </c>
      <c r="G6862" s="26">
        <f>IF(F6862="","",INT(F6862))</f>
        <v/>
      </c>
      <c r="H6862">
        <f>IF(G6862="","",IF(AND(MONTH(G6862)*100+DAY(G6862)&gt;=season_lo,MONTH(G6862)*100+DAY(G6862)&lt;=season_hi),1,0))</f>
        <v/>
      </c>
      <c r="I6862">
        <f>IF(G6862="","",G6862-first_day+1)</f>
        <v/>
      </c>
      <c r="J6862" s="27">
        <f>IF(I6862="","",INDEX(Daily!$J$2:$J$421,I6862))</f>
        <v/>
      </c>
      <c r="K6862" s="27">
        <f>IF(J6862="","",J6862+cat_offset)</f>
        <v/>
      </c>
      <c r="L6862" s="27">
        <f>IF(J6862="","",MAX(0,E6862-J6862)^2)</f>
        <v/>
      </c>
      <c r="M6862" s="27">
        <f>IF(J6862="","",MAX(0,E6862-(J6862+twcdh_off))^2)</f>
        <v/>
      </c>
      <c r="N6862" s="27">
        <f>IF(E6862="","",MAX(0,E6862-swcdh_thr)^2)</f>
        <v/>
      </c>
      <c r="O6862">
        <f>IF(K6862="","",ROUND(E6862-K6862,0))</f>
        <v/>
      </c>
      <c r="P6862">
        <f>IF(O6862="","",IF(O6862&gt;=1,O6862,0))</f>
        <v/>
      </c>
      <c r="Q6862" s="27">
        <f>IF(E6862="","",MAX(0,E6862-22))</f>
        <v/>
      </c>
      <c r="R6862" s="27">
        <f>IF(H6862=1,E6862,"")</f>
        <v/>
      </c>
      <c r="S6862" s="27">
        <f>IF(AND(H6862=1,J6862&lt;&gt;""),E6862-J6862,"")</f>
        <v/>
      </c>
      <c r="T6862">
        <f>IF(G6862="","",MONTH(G6862))</f>
        <v/>
      </c>
    </row>
    <row r="6863">
      <c r="A6863" s="24" t="n">
        <v>2020</v>
      </c>
      <c r="B6863" s="24" t="n">
        <v>10</v>
      </c>
      <c r="C6863" s="24" t="n">
        <v>12</v>
      </c>
      <c r="D6863" s="24" t="n">
        <v>22</v>
      </c>
      <c r="E6863" s="24" t="n">
        <v>12.85</v>
      </c>
      <c r="F6863" s="25">
        <f>IF($E6863="","",DATE(IF($A6863="",nominal_year,$A6863),$B6863,$C6863)+($D6863-IF(LEFT(hour_conv,1)="1",1,0))/24)</f>
        <v/>
      </c>
      <c r="G6863" s="26">
        <f>IF(F6863="","",INT(F6863))</f>
        <v/>
      </c>
      <c r="H6863">
        <f>IF(G6863="","",IF(AND(MONTH(G6863)*100+DAY(G6863)&gt;=season_lo,MONTH(G6863)*100+DAY(G6863)&lt;=season_hi),1,0))</f>
        <v/>
      </c>
      <c r="I6863">
        <f>IF(G6863="","",G6863-first_day+1)</f>
        <v/>
      </c>
      <c r="J6863" s="27">
        <f>IF(I6863="","",INDEX(Daily!$J$2:$J$421,I6863))</f>
        <v/>
      </c>
      <c r="K6863" s="27">
        <f>IF(J6863="","",J6863+cat_offset)</f>
        <v/>
      </c>
      <c r="L6863" s="27">
        <f>IF(J6863="","",MAX(0,E6863-J6863)^2)</f>
        <v/>
      </c>
      <c r="M6863" s="27">
        <f>IF(J6863="","",MAX(0,E6863-(J6863+twcdh_off))^2)</f>
        <v/>
      </c>
      <c r="N6863" s="27">
        <f>IF(E6863="","",MAX(0,E6863-swcdh_thr)^2)</f>
        <v/>
      </c>
      <c r="O6863">
        <f>IF(K6863="","",ROUND(E6863-K6863,0))</f>
        <v/>
      </c>
      <c r="P6863">
        <f>IF(O6863="","",IF(O6863&gt;=1,O6863,0))</f>
        <v/>
      </c>
      <c r="Q6863" s="27">
        <f>IF(E6863="","",MAX(0,E6863-22))</f>
        <v/>
      </c>
      <c r="R6863" s="27">
        <f>IF(H6863=1,E6863,"")</f>
        <v/>
      </c>
      <c r="S6863" s="27">
        <f>IF(AND(H6863=1,J6863&lt;&gt;""),E6863-J6863,"")</f>
        <v/>
      </c>
      <c r="T6863">
        <f>IF(G6863="","",MONTH(G6863))</f>
        <v/>
      </c>
    </row>
    <row r="6864">
      <c r="A6864" s="24" t="n">
        <v>2020</v>
      </c>
      <c r="B6864" s="24" t="n">
        <v>10</v>
      </c>
      <c r="C6864" s="24" t="n">
        <v>12</v>
      </c>
      <c r="D6864" s="24" t="n">
        <v>23</v>
      </c>
      <c r="E6864" s="24" t="n">
        <v>13.3</v>
      </c>
      <c r="F6864" s="25">
        <f>IF($E6864="","",DATE(IF($A6864="",nominal_year,$A6864),$B6864,$C6864)+($D6864-IF(LEFT(hour_conv,1)="1",1,0))/24)</f>
        <v/>
      </c>
      <c r="G6864" s="26">
        <f>IF(F6864="","",INT(F6864))</f>
        <v/>
      </c>
      <c r="H6864">
        <f>IF(G6864="","",IF(AND(MONTH(G6864)*100+DAY(G6864)&gt;=season_lo,MONTH(G6864)*100+DAY(G6864)&lt;=season_hi),1,0))</f>
        <v/>
      </c>
      <c r="I6864">
        <f>IF(G6864="","",G6864-first_day+1)</f>
        <v/>
      </c>
      <c r="J6864" s="27">
        <f>IF(I6864="","",INDEX(Daily!$J$2:$J$421,I6864))</f>
        <v/>
      </c>
      <c r="K6864" s="27">
        <f>IF(J6864="","",J6864+cat_offset)</f>
        <v/>
      </c>
      <c r="L6864" s="27">
        <f>IF(J6864="","",MAX(0,E6864-J6864)^2)</f>
        <v/>
      </c>
      <c r="M6864" s="27">
        <f>IF(J6864="","",MAX(0,E6864-(J6864+twcdh_off))^2)</f>
        <v/>
      </c>
      <c r="N6864" s="27">
        <f>IF(E6864="","",MAX(0,E6864-swcdh_thr)^2)</f>
        <v/>
      </c>
      <c r="O6864">
        <f>IF(K6864="","",ROUND(E6864-K6864,0))</f>
        <v/>
      </c>
      <c r="P6864">
        <f>IF(O6864="","",IF(O6864&gt;=1,O6864,0))</f>
        <v/>
      </c>
      <c r="Q6864" s="27">
        <f>IF(E6864="","",MAX(0,E6864-22))</f>
        <v/>
      </c>
      <c r="R6864" s="27">
        <f>IF(H6864=1,E6864,"")</f>
        <v/>
      </c>
      <c r="S6864" s="27">
        <f>IF(AND(H6864=1,J6864&lt;&gt;""),E6864-J6864,"")</f>
        <v/>
      </c>
      <c r="T6864">
        <f>IF(G6864="","",MONTH(G6864))</f>
        <v/>
      </c>
    </row>
    <row r="6865">
      <c r="A6865" s="24" t="n">
        <v>2020</v>
      </c>
      <c r="B6865" s="24" t="n">
        <v>10</v>
      </c>
      <c r="C6865" s="24" t="n">
        <v>12</v>
      </c>
      <c r="D6865" s="24" t="n">
        <v>24</v>
      </c>
      <c r="E6865" s="24" t="n">
        <v>12.8</v>
      </c>
      <c r="F6865" s="25">
        <f>IF($E6865="","",DATE(IF($A6865="",nominal_year,$A6865),$B6865,$C6865)+($D6865-IF(LEFT(hour_conv,1)="1",1,0))/24)</f>
        <v/>
      </c>
      <c r="G6865" s="26">
        <f>IF(F6865="","",INT(F6865))</f>
        <v/>
      </c>
      <c r="H6865">
        <f>IF(G6865="","",IF(AND(MONTH(G6865)*100+DAY(G6865)&gt;=season_lo,MONTH(G6865)*100+DAY(G6865)&lt;=season_hi),1,0))</f>
        <v/>
      </c>
      <c r="I6865">
        <f>IF(G6865="","",G6865-first_day+1)</f>
        <v/>
      </c>
      <c r="J6865" s="27">
        <f>IF(I6865="","",INDEX(Daily!$J$2:$J$421,I6865))</f>
        <v/>
      </c>
      <c r="K6865" s="27">
        <f>IF(J6865="","",J6865+cat_offset)</f>
        <v/>
      </c>
      <c r="L6865" s="27">
        <f>IF(J6865="","",MAX(0,E6865-J6865)^2)</f>
        <v/>
      </c>
      <c r="M6865" s="27">
        <f>IF(J6865="","",MAX(0,E6865-(J6865+twcdh_off))^2)</f>
        <v/>
      </c>
      <c r="N6865" s="27">
        <f>IF(E6865="","",MAX(0,E6865-swcdh_thr)^2)</f>
        <v/>
      </c>
      <c r="O6865">
        <f>IF(K6865="","",ROUND(E6865-K6865,0))</f>
        <v/>
      </c>
      <c r="P6865">
        <f>IF(O6865="","",IF(O6865&gt;=1,O6865,0))</f>
        <v/>
      </c>
      <c r="Q6865" s="27">
        <f>IF(E6865="","",MAX(0,E6865-22))</f>
        <v/>
      </c>
      <c r="R6865" s="27">
        <f>IF(H6865=1,E6865,"")</f>
        <v/>
      </c>
      <c r="S6865" s="27">
        <f>IF(AND(H6865=1,J6865&lt;&gt;""),E6865-J6865,"")</f>
        <v/>
      </c>
      <c r="T6865">
        <f>IF(G6865="","",MONTH(G6865))</f>
        <v/>
      </c>
    </row>
    <row r="6866">
      <c r="A6866" s="24" t="n">
        <v>2020</v>
      </c>
      <c r="B6866" s="24" t="n">
        <v>10</v>
      </c>
      <c r="C6866" s="24" t="n">
        <v>13</v>
      </c>
      <c r="D6866" s="24" t="n">
        <v>1</v>
      </c>
      <c r="E6866" s="24" t="n">
        <v>11.93</v>
      </c>
      <c r="F6866" s="25">
        <f>IF($E6866="","",DATE(IF($A6866="",nominal_year,$A6866),$B6866,$C6866)+($D6866-IF(LEFT(hour_conv,1)="1",1,0))/24)</f>
        <v/>
      </c>
      <c r="G6866" s="26">
        <f>IF(F6866="","",INT(F6866))</f>
        <v/>
      </c>
      <c r="H6866">
        <f>IF(G6866="","",IF(AND(MONTH(G6866)*100+DAY(G6866)&gt;=season_lo,MONTH(G6866)*100+DAY(G6866)&lt;=season_hi),1,0))</f>
        <v/>
      </c>
      <c r="I6866">
        <f>IF(G6866="","",G6866-first_day+1)</f>
        <v/>
      </c>
      <c r="J6866" s="27">
        <f>IF(I6866="","",INDEX(Daily!$J$2:$J$421,I6866))</f>
        <v/>
      </c>
      <c r="K6866" s="27">
        <f>IF(J6866="","",J6866+cat_offset)</f>
        <v/>
      </c>
      <c r="L6866" s="27">
        <f>IF(J6866="","",MAX(0,E6866-J6866)^2)</f>
        <v/>
      </c>
      <c r="M6866" s="27">
        <f>IF(J6866="","",MAX(0,E6866-(J6866+twcdh_off))^2)</f>
        <v/>
      </c>
      <c r="N6866" s="27">
        <f>IF(E6866="","",MAX(0,E6866-swcdh_thr)^2)</f>
        <v/>
      </c>
      <c r="O6866">
        <f>IF(K6866="","",ROUND(E6866-K6866,0))</f>
        <v/>
      </c>
      <c r="P6866">
        <f>IF(O6866="","",IF(O6866&gt;=1,O6866,0))</f>
        <v/>
      </c>
      <c r="Q6866" s="27">
        <f>IF(E6866="","",MAX(0,E6866-22))</f>
        <v/>
      </c>
      <c r="R6866" s="27">
        <f>IF(H6866=1,E6866,"")</f>
        <v/>
      </c>
      <c r="S6866" s="27">
        <f>IF(AND(H6866=1,J6866&lt;&gt;""),E6866-J6866,"")</f>
        <v/>
      </c>
      <c r="T6866">
        <f>IF(G6866="","",MONTH(G6866))</f>
        <v/>
      </c>
    </row>
    <row r="6867">
      <c r="A6867" s="24" t="n">
        <v>2020</v>
      </c>
      <c r="B6867" s="24" t="n">
        <v>10</v>
      </c>
      <c r="C6867" s="24" t="n">
        <v>13</v>
      </c>
      <c r="D6867" s="24" t="n">
        <v>2</v>
      </c>
      <c r="E6867" s="24" t="n">
        <v>11.69</v>
      </c>
      <c r="F6867" s="25">
        <f>IF($E6867="","",DATE(IF($A6867="",nominal_year,$A6867),$B6867,$C6867)+($D6867-IF(LEFT(hour_conv,1)="1",1,0))/24)</f>
        <v/>
      </c>
      <c r="G6867" s="26">
        <f>IF(F6867="","",INT(F6867))</f>
        <v/>
      </c>
      <c r="H6867">
        <f>IF(G6867="","",IF(AND(MONTH(G6867)*100+DAY(G6867)&gt;=season_lo,MONTH(G6867)*100+DAY(G6867)&lt;=season_hi),1,0))</f>
        <v/>
      </c>
      <c r="I6867">
        <f>IF(G6867="","",G6867-first_day+1)</f>
        <v/>
      </c>
      <c r="J6867" s="27">
        <f>IF(I6867="","",INDEX(Daily!$J$2:$J$421,I6867))</f>
        <v/>
      </c>
      <c r="K6867" s="27">
        <f>IF(J6867="","",J6867+cat_offset)</f>
        <v/>
      </c>
      <c r="L6867" s="27">
        <f>IF(J6867="","",MAX(0,E6867-J6867)^2)</f>
        <v/>
      </c>
      <c r="M6867" s="27">
        <f>IF(J6867="","",MAX(0,E6867-(J6867+twcdh_off))^2)</f>
        <v/>
      </c>
      <c r="N6867" s="27">
        <f>IF(E6867="","",MAX(0,E6867-swcdh_thr)^2)</f>
        <v/>
      </c>
      <c r="O6867">
        <f>IF(K6867="","",ROUND(E6867-K6867,0))</f>
        <v/>
      </c>
      <c r="P6867">
        <f>IF(O6867="","",IF(O6867&gt;=1,O6867,0))</f>
        <v/>
      </c>
      <c r="Q6867" s="27">
        <f>IF(E6867="","",MAX(0,E6867-22))</f>
        <v/>
      </c>
      <c r="R6867" s="27">
        <f>IF(H6867=1,E6867,"")</f>
        <v/>
      </c>
      <c r="S6867" s="27">
        <f>IF(AND(H6867=1,J6867&lt;&gt;""),E6867-J6867,"")</f>
        <v/>
      </c>
      <c r="T6867">
        <f>IF(G6867="","",MONTH(G6867))</f>
        <v/>
      </c>
    </row>
    <row r="6868">
      <c r="A6868" s="24" t="n">
        <v>2020</v>
      </c>
      <c r="B6868" s="24" t="n">
        <v>10</v>
      </c>
      <c r="C6868" s="24" t="n">
        <v>13</v>
      </c>
      <c r="D6868" s="24" t="n">
        <v>3</v>
      </c>
      <c r="E6868" s="24" t="n">
        <v>11.73</v>
      </c>
      <c r="F6868" s="25">
        <f>IF($E6868="","",DATE(IF($A6868="",nominal_year,$A6868),$B6868,$C6868)+($D6868-IF(LEFT(hour_conv,1)="1",1,0))/24)</f>
        <v/>
      </c>
      <c r="G6868" s="26">
        <f>IF(F6868="","",INT(F6868))</f>
        <v/>
      </c>
      <c r="H6868">
        <f>IF(G6868="","",IF(AND(MONTH(G6868)*100+DAY(G6868)&gt;=season_lo,MONTH(G6868)*100+DAY(G6868)&lt;=season_hi),1,0))</f>
        <v/>
      </c>
      <c r="I6868">
        <f>IF(G6868="","",G6868-first_day+1)</f>
        <v/>
      </c>
      <c r="J6868" s="27">
        <f>IF(I6868="","",INDEX(Daily!$J$2:$J$421,I6868))</f>
        <v/>
      </c>
      <c r="K6868" s="27">
        <f>IF(J6868="","",J6868+cat_offset)</f>
        <v/>
      </c>
      <c r="L6868" s="27">
        <f>IF(J6868="","",MAX(0,E6868-J6868)^2)</f>
        <v/>
      </c>
      <c r="M6868" s="27">
        <f>IF(J6868="","",MAX(0,E6868-(J6868+twcdh_off))^2)</f>
        <v/>
      </c>
      <c r="N6868" s="27">
        <f>IF(E6868="","",MAX(0,E6868-swcdh_thr)^2)</f>
        <v/>
      </c>
      <c r="O6868">
        <f>IF(K6868="","",ROUND(E6868-K6868,0))</f>
        <v/>
      </c>
      <c r="P6868">
        <f>IF(O6868="","",IF(O6868&gt;=1,O6868,0))</f>
        <v/>
      </c>
      <c r="Q6868" s="27">
        <f>IF(E6868="","",MAX(0,E6868-22))</f>
        <v/>
      </c>
      <c r="R6868" s="27">
        <f>IF(H6868=1,E6868,"")</f>
        <v/>
      </c>
      <c r="S6868" s="27">
        <f>IF(AND(H6868=1,J6868&lt;&gt;""),E6868-J6868,"")</f>
        <v/>
      </c>
      <c r="T6868">
        <f>IF(G6868="","",MONTH(G6868))</f>
        <v/>
      </c>
    </row>
    <row r="6869">
      <c r="A6869" s="24" t="n">
        <v>2020</v>
      </c>
      <c r="B6869" s="24" t="n">
        <v>10</v>
      </c>
      <c r="C6869" s="24" t="n">
        <v>13</v>
      </c>
      <c r="D6869" s="24" t="n">
        <v>4</v>
      </c>
      <c r="E6869" s="24" t="n">
        <v>11.87</v>
      </c>
      <c r="F6869" s="25">
        <f>IF($E6869="","",DATE(IF($A6869="",nominal_year,$A6869),$B6869,$C6869)+($D6869-IF(LEFT(hour_conv,1)="1",1,0))/24)</f>
        <v/>
      </c>
      <c r="G6869" s="26">
        <f>IF(F6869="","",INT(F6869))</f>
        <v/>
      </c>
      <c r="H6869">
        <f>IF(G6869="","",IF(AND(MONTH(G6869)*100+DAY(G6869)&gt;=season_lo,MONTH(G6869)*100+DAY(G6869)&lt;=season_hi),1,0))</f>
        <v/>
      </c>
      <c r="I6869">
        <f>IF(G6869="","",G6869-first_day+1)</f>
        <v/>
      </c>
      <c r="J6869" s="27">
        <f>IF(I6869="","",INDEX(Daily!$J$2:$J$421,I6869))</f>
        <v/>
      </c>
      <c r="K6869" s="27">
        <f>IF(J6869="","",J6869+cat_offset)</f>
        <v/>
      </c>
      <c r="L6869" s="27">
        <f>IF(J6869="","",MAX(0,E6869-J6869)^2)</f>
        <v/>
      </c>
      <c r="M6869" s="27">
        <f>IF(J6869="","",MAX(0,E6869-(J6869+twcdh_off))^2)</f>
        <v/>
      </c>
      <c r="N6869" s="27">
        <f>IF(E6869="","",MAX(0,E6869-swcdh_thr)^2)</f>
        <v/>
      </c>
      <c r="O6869">
        <f>IF(K6869="","",ROUND(E6869-K6869,0))</f>
        <v/>
      </c>
      <c r="P6869">
        <f>IF(O6869="","",IF(O6869&gt;=1,O6869,0))</f>
        <v/>
      </c>
      <c r="Q6869" s="27">
        <f>IF(E6869="","",MAX(0,E6869-22))</f>
        <v/>
      </c>
      <c r="R6869" s="27">
        <f>IF(H6869=1,E6869,"")</f>
        <v/>
      </c>
      <c r="S6869" s="27">
        <f>IF(AND(H6869=1,J6869&lt;&gt;""),E6869-J6869,"")</f>
        <v/>
      </c>
      <c r="T6869">
        <f>IF(G6869="","",MONTH(G6869))</f>
        <v/>
      </c>
    </row>
    <row r="6870">
      <c r="A6870" s="24" t="n">
        <v>2020</v>
      </c>
      <c r="B6870" s="24" t="n">
        <v>10</v>
      </c>
      <c r="C6870" s="24" t="n">
        <v>13</v>
      </c>
      <c r="D6870" s="24" t="n">
        <v>5</v>
      </c>
      <c r="E6870" s="24" t="n">
        <v>11.86</v>
      </c>
      <c r="F6870" s="25">
        <f>IF($E6870="","",DATE(IF($A6870="",nominal_year,$A6870),$B6870,$C6870)+($D6870-IF(LEFT(hour_conv,1)="1",1,0))/24)</f>
        <v/>
      </c>
      <c r="G6870" s="26">
        <f>IF(F6870="","",INT(F6870))</f>
        <v/>
      </c>
      <c r="H6870">
        <f>IF(G6870="","",IF(AND(MONTH(G6870)*100+DAY(G6870)&gt;=season_lo,MONTH(G6870)*100+DAY(G6870)&lt;=season_hi),1,0))</f>
        <v/>
      </c>
      <c r="I6870">
        <f>IF(G6870="","",G6870-first_day+1)</f>
        <v/>
      </c>
      <c r="J6870" s="27">
        <f>IF(I6870="","",INDEX(Daily!$J$2:$J$421,I6870))</f>
        <v/>
      </c>
      <c r="K6870" s="27">
        <f>IF(J6870="","",J6870+cat_offset)</f>
        <v/>
      </c>
      <c r="L6870" s="27">
        <f>IF(J6870="","",MAX(0,E6870-J6870)^2)</f>
        <v/>
      </c>
      <c r="M6870" s="27">
        <f>IF(J6870="","",MAX(0,E6870-(J6870+twcdh_off))^2)</f>
        <v/>
      </c>
      <c r="N6870" s="27">
        <f>IF(E6870="","",MAX(0,E6870-swcdh_thr)^2)</f>
        <v/>
      </c>
      <c r="O6870">
        <f>IF(K6870="","",ROUND(E6870-K6870,0))</f>
        <v/>
      </c>
      <c r="P6870">
        <f>IF(O6870="","",IF(O6870&gt;=1,O6870,0))</f>
        <v/>
      </c>
      <c r="Q6870" s="27">
        <f>IF(E6870="","",MAX(0,E6870-22))</f>
        <v/>
      </c>
      <c r="R6870" s="27">
        <f>IF(H6870=1,E6870,"")</f>
        <v/>
      </c>
      <c r="S6870" s="27">
        <f>IF(AND(H6870=1,J6870&lt;&gt;""),E6870-J6870,"")</f>
        <v/>
      </c>
      <c r="T6870">
        <f>IF(G6870="","",MONTH(G6870))</f>
        <v/>
      </c>
    </row>
    <row r="6871">
      <c r="A6871" s="24" t="n">
        <v>2020</v>
      </c>
      <c r="B6871" s="24" t="n">
        <v>10</v>
      </c>
      <c r="C6871" s="24" t="n">
        <v>13</v>
      </c>
      <c r="D6871" s="24" t="n">
        <v>6</v>
      </c>
      <c r="E6871" s="24" t="n">
        <v>12.43</v>
      </c>
      <c r="F6871" s="25">
        <f>IF($E6871="","",DATE(IF($A6871="",nominal_year,$A6871),$B6871,$C6871)+($D6871-IF(LEFT(hour_conv,1)="1",1,0))/24)</f>
        <v/>
      </c>
      <c r="G6871" s="26">
        <f>IF(F6871="","",INT(F6871))</f>
        <v/>
      </c>
      <c r="H6871">
        <f>IF(G6871="","",IF(AND(MONTH(G6871)*100+DAY(G6871)&gt;=season_lo,MONTH(G6871)*100+DAY(G6871)&lt;=season_hi),1,0))</f>
        <v/>
      </c>
      <c r="I6871">
        <f>IF(G6871="","",G6871-first_day+1)</f>
        <v/>
      </c>
      <c r="J6871" s="27">
        <f>IF(I6871="","",INDEX(Daily!$J$2:$J$421,I6871))</f>
        <v/>
      </c>
      <c r="K6871" s="27">
        <f>IF(J6871="","",J6871+cat_offset)</f>
        <v/>
      </c>
      <c r="L6871" s="27">
        <f>IF(J6871="","",MAX(0,E6871-J6871)^2)</f>
        <v/>
      </c>
      <c r="M6871" s="27">
        <f>IF(J6871="","",MAX(0,E6871-(J6871+twcdh_off))^2)</f>
        <v/>
      </c>
      <c r="N6871" s="27">
        <f>IF(E6871="","",MAX(0,E6871-swcdh_thr)^2)</f>
        <v/>
      </c>
      <c r="O6871">
        <f>IF(K6871="","",ROUND(E6871-K6871,0))</f>
        <v/>
      </c>
      <c r="P6871">
        <f>IF(O6871="","",IF(O6871&gt;=1,O6871,0))</f>
        <v/>
      </c>
      <c r="Q6871" s="27">
        <f>IF(E6871="","",MAX(0,E6871-22))</f>
        <v/>
      </c>
      <c r="R6871" s="27">
        <f>IF(H6871=1,E6871,"")</f>
        <v/>
      </c>
      <c r="S6871" s="27">
        <f>IF(AND(H6871=1,J6871&lt;&gt;""),E6871-J6871,"")</f>
        <v/>
      </c>
      <c r="T6871">
        <f>IF(G6871="","",MONTH(G6871))</f>
        <v/>
      </c>
    </row>
    <row r="6872">
      <c r="A6872" s="24" t="n">
        <v>2020</v>
      </c>
      <c r="B6872" s="24" t="n">
        <v>10</v>
      </c>
      <c r="C6872" s="24" t="n">
        <v>13</v>
      </c>
      <c r="D6872" s="24" t="n">
        <v>7</v>
      </c>
      <c r="E6872" s="24" t="n">
        <v>12.44</v>
      </c>
      <c r="F6872" s="25">
        <f>IF($E6872="","",DATE(IF($A6872="",nominal_year,$A6872),$B6872,$C6872)+($D6872-IF(LEFT(hour_conv,1)="1",1,0))/24)</f>
        <v/>
      </c>
      <c r="G6872" s="26">
        <f>IF(F6872="","",INT(F6872))</f>
        <v/>
      </c>
      <c r="H6872">
        <f>IF(G6872="","",IF(AND(MONTH(G6872)*100+DAY(G6872)&gt;=season_lo,MONTH(G6872)*100+DAY(G6872)&lt;=season_hi),1,0))</f>
        <v/>
      </c>
      <c r="I6872">
        <f>IF(G6872="","",G6872-first_day+1)</f>
        <v/>
      </c>
      <c r="J6872" s="27">
        <f>IF(I6872="","",INDEX(Daily!$J$2:$J$421,I6872))</f>
        <v/>
      </c>
      <c r="K6872" s="27">
        <f>IF(J6872="","",J6872+cat_offset)</f>
        <v/>
      </c>
      <c r="L6872" s="27">
        <f>IF(J6872="","",MAX(0,E6872-J6872)^2)</f>
        <v/>
      </c>
      <c r="M6872" s="27">
        <f>IF(J6872="","",MAX(0,E6872-(J6872+twcdh_off))^2)</f>
        <v/>
      </c>
      <c r="N6872" s="27">
        <f>IF(E6872="","",MAX(0,E6872-swcdh_thr)^2)</f>
        <v/>
      </c>
      <c r="O6872">
        <f>IF(K6872="","",ROUND(E6872-K6872,0))</f>
        <v/>
      </c>
      <c r="P6872">
        <f>IF(O6872="","",IF(O6872&gt;=1,O6872,0))</f>
        <v/>
      </c>
      <c r="Q6872" s="27">
        <f>IF(E6872="","",MAX(0,E6872-22))</f>
        <v/>
      </c>
      <c r="R6872" s="27">
        <f>IF(H6872=1,E6872,"")</f>
        <v/>
      </c>
      <c r="S6872" s="27">
        <f>IF(AND(H6872=1,J6872&lt;&gt;""),E6872-J6872,"")</f>
        <v/>
      </c>
      <c r="T6872">
        <f>IF(G6872="","",MONTH(G6872))</f>
        <v/>
      </c>
    </row>
    <row r="6873">
      <c r="A6873" s="24" t="n">
        <v>2020</v>
      </c>
      <c r="B6873" s="24" t="n">
        <v>10</v>
      </c>
      <c r="C6873" s="24" t="n">
        <v>13</v>
      </c>
      <c r="D6873" s="24" t="n">
        <v>8</v>
      </c>
      <c r="E6873" s="24" t="n">
        <v>13.31</v>
      </c>
      <c r="F6873" s="25">
        <f>IF($E6873="","",DATE(IF($A6873="",nominal_year,$A6873),$B6873,$C6873)+($D6873-IF(LEFT(hour_conv,1)="1",1,0))/24)</f>
        <v/>
      </c>
      <c r="G6873" s="26">
        <f>IF(F6873="","",INT(F6873))</f>
        <v/>
      </c>
      <c r="H6873">
        <f>IF(G6873="","",IF(AND(MONTH(G6873)*100+DAY(G6873)&gt;=season_lo,MONTH(G6873)*100+DAY(G6873)&lt;=season_hi),1,0))</f>
        <v/>
      </c>
      <c r="I6873">
        <f>IF(G6873="","",G6873-first_day+1)</f>
        <v/>
      </c>
      <c r="J6873" s="27">
        <f>IF(I6873="","",INDEX(Daily!$J$2:$J$421,I6873))</f>
        <v/>
      </c>
      <c r="K6873" s="27">
        <f>IF(J6873="","",J6873+cat_offset)</f>
        <v/>
      </c>
      <c r="L6873" s="27">
        <f>IF(J6873="","",MAX(0,E6873-J6873)^2)</f>
        <v/>
      </c>
      <c r="M6873" s="27">
        <f>IF(J6873="","",MAX(0,E6873-(J6873+twcdh_off))^2)</f>
        <v/>
      </c>
      <c r="N6873" s="27">
        <f>IF(E6873="","",MAX(0,E6873-swcdh_thr)^2)</f>
        <v/>
      </c>
      <c r="O6873">
        <f>IF(K6873="","",ROUND(E6873-K6873,0))</f>
        <v/>
      </c>
      <c r="P6873">
        <f>IF(O6873="","",IF(O6873&gt;=1,O6873,0))</f>
        <v/>
      </c>
      <c r="Q6873" s="27">
        <f>IF(E6873="","",MAX(0,E6873-22))</f>
        <v/>
      </c>
      <c r="R6873" s="27">
        <f>IF(H6873=1,E6873,"")</f>
        <v/>
      </c>
      <c r="S6873" s="27">
        <f>IF(AND(H6873=1,J6873&lt;&gt;""),E6873-J6873,"")</f>
        <v/>
      </c>
      <c r="T6873">
        <f>IF(G6873="","",MONTH(G6873))</f>
        <v/>
      </c>
    </row>
    <row r="6874">
      <c r="A6874" s="24" t="n">
        <v>2020</v>
      </c>
      <c r="B6874" s="24" t="n">
        <v>10</v>
      </c>
      <c r="C6874" s="24" t="n">
        <v>13</v>
      </c>
      <c r="D6874" s="24" t="n">
        <v>9</v>
      </c>
      <c r="E6874" s="24" t="n">
        <v>14.11</v>
      </c>
      <c r="F6874" s="25">
        <f>IF($E6874="","",DATE(IF($A6874="",nominal_year,$A6874),$B6874,$C6874)+($D6874-IF(LEFT(hour_conv,1)="1",1,0))/24)</f>
        <v/>
      </c>
      <c r="G6874" s="26">
        <f>IF(F6874="","",INT(F6874))</f>
        <v/>
      </c>
      <c r="H6874">
        <f>IF(G6874="","",IF(AND(MONTH(G6874)*100+DAY(G6874)&gt;=season_lo,MONTH(G6874)*100+DAY(G6874)&lt;=season_hi),1,0))</f>
        <v/>
      </c>
      <c r="I6874">
        <f>IF(G6874="","",G6874-first_day+1)</f>
        <v/>
      </c>
      <c r="J6874" s="27">
        <f>IF(I6874="","",INDEX(Daily!$J$2:$J$421,I6874))</f>
        <v/>
      </c>
      <c r="K6874" s="27">
        <f>IF(J6874="","",J6874+cat_offset)</f>
        <v/>
      </c>
      <c r="L6874" s="27">
        <f>IF(J6874="","",MAX(0,E6874-J6874)^2)</f>
        <v/>
      </c>
      <c r="M6874" s="27">
        <f>IF(J6874="","",MAX(0,E6874-(J6874+twcdh_off))^2)</f>
        <v/>
      </c>
      <c r="N6874" s="27">
        <f>IF(E6874="","",MAX(0,E6874-swcdh_thr)^2)</f>
        <v/>
      </c>
      <c r="O6874">
        <f>IF(K6874="","",ROUND(E6874-K6874,0))</f>
        <v/>
      </c>
      <c r="P6874">
        <f>IF(O6874="","",IF(O6874&gt;=1,O6874,0))</f>
        <v/>
      </c>
      <c r="Q6874" s="27">
        <f>IF(E6874="","",MAX(0,E6874-22))</f>
        <v/>
      </c>
      <c r="R6874" s="27">
        <f>IF(H6874=1,E6874,"")</f>
        <v/>
      </c>
      <c r="S6874" s="27">
        <f>IF(AND(H6874=1,J6874&lt;&gt;""),E6874-J6874,"")</f>
        <v/>
      </c>
      <c r="T6874">
        <f>IF(G6874="","",MONTH(G6874))</f>
        <v/>
      </c>
    </row>
    <row r="6875">
      <c r="A6875" s="24" t="n">
        <v>2020</v>
      </c>
      <c r="B6875" s="24" t="n">
        <v>10</v>
      </c>
      <c r="C6875" s="24" t="n">
        <v>13</v>
      </c>
      <c r="D6875" s="24" t="n">
        <v>10</v>
      </c>
      <c r="E6875" s="24" t="n">
        <v>14.63</v>
      </c>
      <c r="F6875" s="25">
        <f>IF($E6875="","",DATE(IF($A6875="",nominal_year,$A6875),$B6875,$C6875)+($D6875-IF(LEFT(hour_conv,1)="1",1,0))/24)</f>
        <v/>
      </c>
      <c r="G6875" s="26">
        <f>IF(F6875="","",INT(F6875))</f>
        <v/>
      </c>
      <c r="H6875">
        <f>IF(G6875="","",IF(AND(MONTH(G6875)*100+DAY(G6875)&gt;=season_lo,MONTH(G6875)*100+DAY(G6875)&lt;=season_hi),1,0))</f>
        <v/>
      </c>
      <c r="I6875">
        <f>IF(G6875="","",G6875-first_day+1)</f>
        <v/>
      </c>
      <c r="J6875" s="27">
        <f>IF(I6875="","",INDEX(Daily!$J$2:$J$421,I6875))</f>
        <v/>
      </c>
      <c r="K6875" s="27">
        <f>IF(J6875="","",J6875+cat_offset)</f>
        <v/>
      </c>
      <c r="L6875" s="27">
        <f>IF(J6875="","",MAX(0,E6875-J6875)^2)</f>
        <v/>
      </c>
      <c r="M6875" s="27">
        <f>IF(J6875="","",MAX(0,E6875-(J6875+twcdh_off))^2)</f>
        <v/>
      </c>
      <c r="N6875" s="27">
        <f>IF(E6875="","",MAX(0,E6875-swcdh_thr)^2)</f>
        <v/>
      </c>
      <c r="O6875">
        <f>IF(K6875="","",ROUND(E6875-K6875,0))</f>
        <v/>
      </c>
      <c r="P6875">
        <f>IF(O6875="","",IF(O6875&gt;=1,O6875,0))</f>
        <v/>
      </c>
      <c r="Q6875" s="27">
        <f>IF(E6875="","",MAX(0,E6875-22))</f>
        <v/>
      </c>
      <c r="R6875" s="27">
        <f>IF(H6875=1,E6875,"")</f>
        <v/>
      </c>
      <c r="S6875" s="27">
        <f>IF(AND(H6875=1,J6875&lt;&gt;""),E6875-J6875,"")</f>
        <v/>
      </c>
      <c r="T6875">
        <f>IF(G6875="","",MONTH(G6875))</f>
        <v/>
      </c>
    </row>
    <row r="6876">
      <c r="A6876" s="24" t="n">
        <v>2020</v>
      </c>
      <c r="B6876" s="24" t="n">
        <v>10</v>
      </c>
      <c r="C6876" s="24" t="n">
        <v>13</v>
      </c>
      <c r="D6876" s="24" t="n">
        <v>11</v>
      </c>
      <c r="E6876" s="24" t="n">
        <v>16.13</v>
      </c>
      <c r="F6876" s="25">
        <f>IF($E6876="","",DATE(IF($A6876="",nominal_year,$A6876),$B6876,$C6876)+($D6876-IF(LEFT(hour_conv,1)="1",1,0))/24)</f>
        <v/>
      </c>
      <c r="G6876" s="26">
        <f>IF(F6876="","",INT(F6876))</f>
        <v/>
      </c>
      <c r="H6876">
        <f>IF(G6876="","",IF(AND(MONTH(G6876)*100+DAY(G6876)&gt;=season_lo,MONTH(G6876)*100+DAY(G6876)&lt;=season_hi),1,0))</f>
        <v/>
      </c>
      <c r="I6876">
        <f>IF(G6876="","",G6876-first_day+1)</f>
        <v/>
      </c>
      <c r="J6876" s="27">
        <f>IF(I6876="","",INDEX(Daily!$J$2:$J$421,I6876))</f>
        <v/>
      </c>
      <c r="K6876" s="27">
        <f>IF(J6876="","",J6876+cat_offset)</f>
        <v/>
      </c>
      <c r="L6876" s="27">
        <f>IF(J6876="","",MAX(0,E6876-J6876)^2)</f>
        <v/>
      </c>
      <c r="M6876" s="27">
        <f>IF(J6876="","",MAX(0,E6876-(J6876+twcdh_off))^2)</f>
        <v/>
      </c>
      <c r="N6876" s="27">
        <f>IF(E6876="","",MAX(0,E6876-swcdh_thr)^2)</f>
        <v/>
      </c>
      <c r="O6876">
        <f>IF(K6876="","",ROUND(E6876-K6876,0))</f>
        <v/>
      </c>
      <c r="P6876">
        <f>IF(O6876="","",IF(O6876&gt;=1,O6876,0))</f>
        <v/>
      </c>
      <c r="Q6876" s="27">
        <f>IF(E6876="","",MAX(0,E6876-22))</f>
        <v/>
      </c>
      <c r="R6876" s="27">
        <f>IF(H6876=1,E6876,"")</f>
        <v/>
      </c>
      <c r="S6876" s="27">
        <f>IF(AND(H6876=1,J6876&lt;&gt;""),E6876-J6876,"")</f>
        <v/>
      </c>
      <c r="T6876">
        <f>IF(G6876="","",MONTH(G6876))</f>
        <v/>
      </c>
    </row>
    <row r="6877">
      <c r="A6877" s="24" t="n">
        <v>2020</v>
      </c>
      <c r="B6877" s="24" t="n">
        <v>10</v>
      </c>
      <c r="C6877" s="24" t="n">
        <v>13</v>
      </c>
      <c r="D6877" s="24" t="n">
        <v>12</v>
      </c>
      <c r="E6877" s="24" t="n">
        <v>16.7</v>
      </c>
      <c r="F6877" s="25">
        <f>IF($E6877="","",DATE(IF($A6877="",nominal_year,$A6877),$B6877,$C6877)+($D6877-IF(LEFT(hour_conv,1)="1",1,0))/24)</f>
        <v/>
      </c>
      <c r="G6877" s="26">
        <f>IF(F6877="","",INT(F6877))</f>
        <v/>
      </c>
      <c r="H6877">
        <f>IF(G6877="","",IF(AND(MONTH(G6877)*100+DAY(G6877)&gt;=season_lo,MONTH(G6877)*100+DAY(G6877)&lt;=season_hi),1,0))</f>
        <v/>
      </c>
      <c r="I6877">
        <f>IF(G6877="","",G6877-first_day+1)</f>
        <v/>
      </c>
      <c r="J6877" s="27">
        <f>IF(I6877="","",INDEX(Daily!$J$2:$J$421,I6877))</f>
        <v/>
      </c>
      <c r="K6877" s="27">
        <f>IF(J6877="","",J6877+cat_offset)</f>
        <v/>
      </c>
      <c r="L6877" s="27">
        <f>IF(J6877="","",MAX(0,E6877-J6877)^2)</f>
        <v/>
      </c>
      <c r="M6877" s="27">
        <f>IF(J6877="","",MAX(0,E6877-(J6877+twcdh_off))^2)</f>
        <v/>
      </c>
      <c r="N6877" s="27">
        <f>IF(E6877="","",MAX(0,E6877-swcdh_thr)^2)</f>
        <v/>
      </c>
      <c r="O6877">
        <f>IF(K6877="","",ROUND(E6877-K6877,0))</f>
        <v/>
      </c>
      <c r="P6877">
        <f>IF(O6877="","",IF(O6877&gt;=1,O6877,0))</f>
        <v/>
      </c>
      <c r="Q6877" s="27">
        <f>IF(E6877="","",MAX(0,E6877-22))</f>
        <v/>
      </c>
      <c r="R6877" s="27">
        <f>IF(H6877=1,E6877,"")</f>
        <v/>
      </c>
      <c r="S6877" s="27">
        <f>IF(AND(H6877=1,J6877&lt;&gt;""),E6877-J6877,"")</f>
        <v/>
      </c>
      <c r="T6877">
        <f>IF(G6877="","",MONTH(G6877))</f>
        <v/>
      </c>
    </row>
    <row r="6878">
      <c r="A6878" s="24" t="n">
        <v>2020</v>
      </c>
      <c r="B6878" s="24" t="n">
        <v>10</v>
      </c>
      <c r="C6878" s="24" t="n">
        <v>13</v>
      </c>
      <c r="D6878" s="24" t="n">
        <v>13</v>
      </c>
      <c r="E6878" s="24" t="n">
        <v>17.53</v>
      </c>
      <c r="F6878" s="25">
        <f>IF($E6878="","",DATE(IF($A6878="",nominal_year,$A6878),$B6878,$C6878)+($D6878-IF(LEFT(hour_conv,1)="1",1,0))/24)</f>
        <v/>
      </c>
      <c r="G6878" s="26">
        <f>IF(F6878="","",INT(F6878))</f>
        <v/>
      </c>
      <c r="H6878">
        <f>IF(G6878="","",IF(AND(MONTH(G6878)*100+DAY(G6878)&gt;=season_lo,MONTH(G6878)*100+DAY(G6878)&lt;=season_hi),1,0))</f>
        <v/>
      </c>
      <c r="I6878">
        <f>IF(G6878="","",G6878-first_day+1)</f>
        <v/>
      </c>
      <c r="J6878" s="27">
        <f>IF(I6878="","",INDEX(Daily!$J$2:$J$421,I6878))</f>
        <v/>
      </c>
      <c r="K6878" s="27">
        <f>IF(J6878="","",J6878+cat_offset)</f>
        <v/>
      </c>
      <c r="L6878" s="27">
        <f>IF(J6878="","",MAX(0,E6878-J6878)^2)</f>
        <v/>
      </c>
      <c r="M6878" s="27">
        <f>IF(J6878="","",MAX(0,E6878-(J6878+twcdh_off))^2)</f>
        <v/>
      </c>
      <c r="N6878" s="27">
        <f>IF(E6878="","",MAX(0,E6878-swcdh_thr)^2)</f>
        <v/>
      </c>
      <c r="O6878">
        <f>IF(K6878="","",ROUND(E6878-K6878,0))</f>
        <v/>
      </c>
      <c r="P6878">
        <f>IF(O6878="","",IF(O6878&gt;=1,O6878,0))</f>
        <v/>
      </c>
      <c r="Q6878" s="27">
        <f>IF(E6878="","",MAX(0,E6878-22))</f>
        <v/>
      </c>
      <c r="R6878" s="27">
        <f>IF(H6878=1,E6878,"")</f>
        <v/>
      </c>
      <c r="S6878" s="27">
        <f>IF(AND(H6878=1,J6878&lt;&gt;""),E6878-J6878,"")</f>
        <v/>
      </c>
      <c r="T6878">
        <f>IF(G6878="","",MONTH(G6878))</f>
        <v/>
      </c>
    </row>
    <row r="6879">
      <c r="A6879" s="24" t="n">
        <v>2020</v>
      </c>
      <c r="B6879" s="24" t="n">
        <v>10</v>
      </c>
      <c r="C6879" s="24" t="n">
        <v>13</v>
      </c>
      <c r="D6879" s="24" t="n">
        <v>14</v>
      </c>
      <c r="E6879" s="24" t="n">
        <v>17.52</v>
      </c>
      <c r="F6879" s="25">
        <f>IF($E6879="","",DATE(IF($A6879="",nominal_year,$A6879),$B6879,$C6879)+($D6879-IF(LEFT(hour_conv,1)="1",1,0))/24)</f>
        <v/>
      </c>
      <c r="G6879" s="26">
        <f>IF(F6879="","",INT(F6879))</f>
        <v/>
      </c>
      <c r="H6879">
        <f>IF(G6879="","",IF(AND(MONTH(G6879)*100+DAY(G6879)&gt;=season_lo,MONTH(G6879)*100+DAY(G6879)&lt;=season_hi),1,0))</f>
        <v/>
      </c>
      <c r="I6879">
        <f>IF(G6879="","",G6879-first_day+1)</f>
        <v/>
      </c>
      <c r="J6879" s="27">
        <f>IF(I6879="","",INDEX(Daily!$J$2:$J$421,I6879))</f>
        <v/>
      </c>
      <c r="K6879" s="27">
        <f>IF(J6879="","",J6879+cat_offset)</f>
        <v/>
      </c>
      <c r="L6879" s="27">
        <f>IF(J6879="","",MAX(0,E6879-J6879)^2)</f>
        <v/>
      </c>
      <c r="M6879" s="27">
        <f>IF(J6879="","",MAX(0,E6879-(J6879+twcdh_off))^2)</f>
        <v/>
      </c>
      <c r="N6879" s="27">
        <f>IF(E6879="","",MAX(0,E6879-swcdh_thr)^2)</f>
        <v/>
      </c>
      <c r="O6879">
        <f>IF(K6879="","",ROUND(E6879-K6879,0))</f>
        <v/>
      </c>
      <c r="P6879">
        <f>IF(O6879="","",IF(O6879&gt;=1,O6879,0))</f>
        <v/>
      </c>
      <c r="Q6879" s="27">
        <f>IF(E6879="","",MAX(0,E6879-22))</f>
        <v/>
      </c>
      <c r="R6879" s="27">
        <f>IF(H6879=1,E6879,"")</f>
        <v/>
      </c>
      <c r="S6879" s="27">
        <f>IF(AND(H6879=1,J6879&lt;&gt;""),E6879-J6879,"")</f>
        <v/>
      </c>
      <c r="T6879">
        <f>IF(G6879="","",MONTH(G6879))</f>
        <v/>
      </c>
    </row>
    <row r="6880">
      <c r="A6880" s="24" t="n">
        <v>2020</v>
      </c>
      <c r="B6880" s="24" t="n">
        <v>10</v>
      </c>
      <c r="C6880" s="24" t="n">
        <v>13</v>
      </c>
      <c r="D6880" s="24" t="n">
        <v>15</v>
      </c>
      <c r="E6880" s="24" t="n">
        <v>18.4</v>
      </c>
      <c r="F6880" s="25">
        <f>IF($E6880="","",DATE(IF($A6880="",nominal_year,$A6880),$B6880,$C6880)+($D6880-IF(LEFT(hour_conv,1)="1",1,0))/24)</f>
        <v/>
      </c>
      <c r="G6880" s="26">
        <f>IF(F6880="","",INT(F6880))</f>
        <v/>
      </c>
      <c r="H6880">
        <f>IF(G6880="","",IF(AND(MONTH(G6880)*100+DAY(G6880)&gt;=season_lo,MONTH(G6880)*100+DAY(G6880)&lt;=season_hi),1,0))</f>
        <v/>
      </c>
      <c r="I6880">
        <f>IF(G6880="","",G6880-first_day+1)</f>
        <v/>
      </c>
      <c r="J6880" s="27">
        <f>IF(I6880="","",INDEX(Daily!$J$2:$J$421,I6880))</f>
        <v/>
      </c>
      <c r="K6880" s="27">
        <f>IF(J6880="","",J6880+cat_offset)</f>
        <v/>
      </c>
      <c r="L6880" s="27">
        <f>IF(J6880="","",MAX(0,E6880-J6880)^2)</f>
        <v/>
      </c>
      <c r="M6880" s="27">
        <f>IF(J6880="","",MAX(0,E6880-(J6880+twcdh_off))^2)</f>
        <v/>
      </c>
      <c r="N6880" s="27">
        <f>IF(E6880="","",MAX(0,E6880-swcdh_thr)^2)</f>
        <v/>
      </c>
      <c r="O6880">
        <f>IF(K6880="","",ROUND(E6880-K6880,0))</f>
        <v/>
      </c>
      <c r="P6880">
        <f>IF(O6880="","",IF(O6880&gt;=1,O6880,0))</f>
        <v/>
      </c>
      <c r="Q6880" s="27">
        <f>IF(E6880="","",MAX(0,E6880-22))</f>
        <v/>
      </c>
      <c r="R6880" s="27">
        <f>IF(H6880=1,E6880,"")</f>
        <v/>
      </c>
      <c r="S6880" s="27">
        <f>IF(AND(H6880=1,J6880&lt;&gt;""),E6880-J6880,"")</f>
        <v/>
      </c>
      <c r="T6880">
        <f>IF(G6880="","",MONTH(G6880))</f>
        <v/>
      </c>
    </row>
    <row r="6881">
      <c r="A6881" s="24" t="n">
        <v>2020</v>
      </c>
      <c r="B6881" s="24" t="n">
        <v>10</v>
      </c>
      <c r="C6881" s="24" t="n">
        <v>13</v>
      </c>
      <c r="D6881" s="24" t="n">
        <v>16</v>
      </c>
      <c r="E6881" s="24" t="n">
        <v>17.69</v>
      </c>
      <c r="F6881" s="25">
        <f>IF($E6881="","",DATE(IF($A6881="",nominal_year,$A6881),$B6881,$C6881)+($D6881-IF(LEFT(hour_conv,1)="1",1,0))/24)</f>
        <v/>
      </c>
      <c r="G6881" s="26">
        <f>IF(F6881="","",INT(F6881))</f>
        <v/>
      </c>
      <c r="H6881">
        <f>IF(G6881="","",IF(AND(MONTH(G6881)*100+DAY(G6881)&gt;=season_lo,MONTH(G6881)*100+DAY(G6881)&lt;=season_hi),1,0))</f>
        <v/>
      </c>
      <c r="I6881">
        <f>IF(G6881="","",G6881-first_day+1)</f>
        <v/>
      </c>
      <c r="J6881" s="27">
        <f>IF(I6881="","",INDEX(Daily!$J$2:$J$421,I6881))</f>
        <v/>
      </c>
      <c r="K6881" s="27">
        <f>IF(J6881="","",J6881+cat_offset)</f>
        <v/>
      </c>
      <c r="L6881" s="27">
        <f>IF(J6881="","",MAX(0,E6881-J6881)^2)</f>
        <v/>
      </c>
      <c r="M6881" s="27">
        <f>IF(J6881="","",MAX(0,E6881-(J6881+twcdh_off))^2)</f>
        <v/>
      </c>
      <c r="N6881" s="27">
        <f>IF(E6881="","",MAX(0,E6881-swcdh_thr)^2)</f>
        <v/>
      </c>
      <c r="O6881">
        <f>IF(K6881="","",ROUND(E6881-K6881,0))</f>
        <v/>
      </c>
      <c r="P6881">
        <f>IF(O6881="","",IF(O6881&gt;=1,O6881,0))</f>
        <v/>
      </c>
      <c r="Q6881" s="27">
        <f>IF(E6881="","",MAX(0,E6881-22))</f>
        <v/>
      </c>
      <c r="R6881" s="27">
        <f>IF(H6881=1,E6881,"")</f>
        <v/>
      </c>
      <c r="S6881" s="27">
        <f>IF(AND(H6881=1,J6881&lt;&gt;""),E6881-J6881,"")</f>
        <v/>
      </c>
      <c r="T6881">
        <f>IF(G6881="","",MONTH(G6881))</f>
        <v/>
      </c>
    </row>
    <row r="6882">
      <c r="A6882" s="24" t="n">
        <v>2020</v>
      </c>
      <c r="B6882" s="24" t="n">
        <v>10</v>
      </c>
      <c r="C6882" s="24" t="n">
        <v>13</v>
      </c>
      <c r="D6882" s="24" t="n">
        <v>17</v>
      </c>
      <c r="E6882" s="24" t="n">
        <v>18.14</v>
      </c>
      <c r="F6882" s="25">
        <f>IF($E6882="","",DATE(IF($A6882="",nominal_year,$A6882),$B6882,$C6882)+($D6882-IF(LEFT(hour_conv,1)="1",1,0))/24)</f>
        <v/>
      </c>
      <c r="G6882" s="26">
        <f>IF(F6882="","",INT(F6882))</f>
        <v/>
      </c>
      <c r="H6882">
        <f>IF(G6882="","",IF(AND(MONTH(G6882)*100+DAY(G6882)&gt;=season_lo,MONTH(G6882)*100+DAY(G6882)&lt;=season_hi),1,0))</f>
        <v/>
      </c>
      <c r="I6882">
        <f>IF(G6882="","",G6882-first_day+1)</f>
        <v/>
      </c>
      <c r="J6882" s="27">
        <f>IF(I6882="","",INDEX(Daily!$J$2:$J$421,I6882))</f>
        <v/>
      </c>
      <c r="K6882" s="27">
        <f>IF(J6882="","",J6882+cat_offset)</f>
        <v/>
      </c>
      <c r="L6882" s="27">
        <f>IF(J6882="","",MAX(0,E6882-J6882)^2)</f>
        <v/>
      </c>
      <c r="M6882" s="27">
        <f>IF(J6882="","",MAX(0,E6882-(J6882+twcdh_off))^2)</f>
        <v/>
      </c>
      <c r="N6882" s="27">
        <f>IF(E6882="","",MAX(0,E6882-swcdh_thr)^2)</f>
        <v/>
      </c>
      <c r="O6882">
        <f>IF(K6882="","",ROUND(E6882-K6882,0))</f>
        <v/>
      </c>
      <c r="P6882">
        <f>IF(O6882="","",IF(O6882&gt;=1,O6882,0))</f>
        <v/>
      </c>
      <c r="Q6882" s="27">
        <f>IF(E6882="","",MAX(0,E6882-22))</f>
        <v/>
      </c>
      <c r="R6882" s="27">
        <f>IF(H6882=1,E6882,"")</f>
        <v/>
      </c>
      <c r="S6882" s="27">
        <f>IF(AND(H6882=1,J6882&lt;&gt;""),E6882-J6882,"")</f>
        <v/>
      </c>
      <c r="T6882">
        <f>IF(G6882="","",MONTH(G6882))</f>
        <v/>
      </c>
    </row>
    <row r="6883">
      <c r="A6883" s="24" t="n">
        <v>2020</v>
      </c>
      <c r="B6883" s="24" t="n">
        <v>10</v>
      </c>
      <c r="C6883" s="24" t="n">
        <v>13</v>
      </c>
      <c r="D6883" s="24" t="n">
        <v>18</v>
      </c>
      <c r="E6883" s="24" t="n">
        <v>16.62</v>
      </c>
      <c r="F6883" s="25">
        <f>IF($E6883="","",DATE(IF($A6883="",nominal_year,$A6883),$B6883,$C6883)+($D6883-IF(LEFT(hour_conv,1)="1",1,0))/24)</f>
        <v/>
      </c>
      <c r="G6883" s="26">
        <f>IF(F6883="","",INT(F6883))</f>
        <v/>
      </c>
      <c r="H6883">
        <f>IF(G6883="","",IF(AND(MONTH(G6883)*100+DAY(G6883)&gt;=season_lo,MONTH(G6883)*100+DAY(G6883)&lt;=season_hi),1,0))</f>
        <v/>
      </c>
      <c r="I6883">
        <f>IF(G6883="","",G6883-first_day+1)</f>
        <v/>
      </c>
      <c r="J6883" s="27">
        <f>IF(I6883="","",INDEX(Daily!$J$2:$J$421,I6883))</f>
        <v/>
      </c>
      <c r="K6883" s="27">
        <f>IF(J6883="","",J6883+cat_offset)</f>
        <v/>
      </c>
      <c r="L6883" s="27">
        <f>IF(J6883="","",MAX(0,E6883-J6883)^2)</f>
        <v/>
      </c>
      <c r="M6883" s="27">
        <f>IF(J6883="","",MAX(0,E6883-(J6883+twcdh_off))^2)</f>
        <v/>
      </c>
      <c r="N6883" s="27">
        <f>IF(E6883="","",MAX(0,E6883-swcdh_thr)^2)</f>
        <v/>
      </c>
      <c r="O6883">
        <f>IF(K6883="","",ROUND(E6883-K6883,0))</f>
        <v/>
      </c>
      <c r="P6883">
        <f>IF(O6883="","",IF(O6883&gt;=1,O6883,0))</f>
        <v/>
      </c>
      <c r="Q6883" s="27">
        <f>IF(E6883="","",MAX(0,E6883-22))</f>
        <v/>
      </c>
      <c r="R6883" s="27">
        <f>IF(H6883=1,E6883,"")</f>
        <v/>
      </c>
      <c r="S6883" s="27">
        <f>IF(AND(H6883=1,J6883&lt;&gt;""),E6883-J6883,"")</f>
        <v/>
      </c>
      <c r="T6883">
        <f>IF(G6883="","",MONTH(G6883))</f>
        <v/>
      </c>
    </row>
    <row r="6884">
      <c r="A6884" s="24" t="n">
        <v>2020</v>
      </c>
      <c r="B6884" s="24" t="n">
        <v>10</v>
      </c>
      <c r="C6884" s="24" t="n">
        <v>13</v>
      </c>
      <c r="D6884" s="24" t="n">
        <v>19</v>
      </c>
      <c r="E6884" s="24" t="n">
        <v>16.71</v>
      </c>
      <c r="F6884" s="25">
        <f>IF($E6884="","",DATE(IF($A6884="",nominal_year,$A6884),$B6884,$C6884)+($D6884-IF(LEFT(hour_conv,1)="1",1,0))/24)</f>
        <v/>
      </c>
      <c r="G6884" s="26">
        <f>IF(F6884="","",INT(F6884))</f>
        <v/>
      </c>
      <c r="H6884">
        <f>IF(G6884="","",IF(AND(MONTH(G6884)*100+DAY(G6884)&gt;=season_lo,MONTH(G6884)*100+DAY(G6884)&lt;=season_hi),1,0))</f>
        <v/>
      </c>
      <c r="I6884">
        <f>IF(G6884="","",G6884-first_day+1)</f>
        <v/>
      </c>
      <c r="J6884" s="27">
        <f>IF(I6884="","",INDEX(Daily!$J$2:$J$421,I6884))</f>
        <v/>
      </c>
      <c r="K6884" s="27">
        <f>IF(J6884="","",J6884+cat_offset)</f>
        <v/>
      </c>
      <c r="L6884" s="27">
        <f>IF(J6884="","",MAX(0,E6884-J6884)^2)</f>
        <v/>
      </c>
      <c r="M6884" s="27">
        <f>IF(J6884="","",MAX(0,E6884-(J6884+twcdh_off))^2)</f>
        <v/>
      </c>
      <c r="N6884" s="27">
        <f>IF(E6884="","",MAX(0,E6884-swcdh_thr)^2)</f>
        <v/>
      </c>
      <c r="O6884">
        <f>IF(K6884="","",ROUND(E6884-K6884,0))</f>
        <v/>
      </c>
      <c r="P6884">
        <f>IF(O6884="","",IF(O6884&gt;=1,O6884,0))</f>
        <v/>
      </c>
      <c r="Q6884" s="27">
        <f>IF(E6884="","",MAX(0,E6884-22))</f>
        <v/>
      </c>
      <c r="R6884" s="27">
        <f>IF(H6884=1,E6884,"")</f>
        <v/>
      </c>
      <c r="S6884" s="27">
        <f>IF(AND(H6884=1,J6884&lt;&gt;""),E6884-J6884,"")</f>
        <v/>
      </c>
      <c r="T6884">
        <f>IF(G6884="","",MONTH(G6884))</f>
        <v/>
      </c>
    </row>
    <row r="6885">
      <c r="A6885" s="24" t="n">
        <v>2020</v>
      </c>
      <c r="B6885" s="24" t="n">
        <v>10</v>
      </c>
      <c r="C6885" s="24" t="n">
        <v>13</v>
      </c>
      <c r="D6885" s="24" t="n">
        <v>20</v>
      </c>
      <c r="E6885" s="24" t="n">
        <v>16.7</v>
      </c>
      <c r="F6885" s="25">
        <f>IF($E6885="","",DATE(IF($A6885="",nominal_year,$A6885),$B6885,$C6885)+($D6885-IF(LEFT(hour_conv,1)="1",1,0))/24)</f>
        <v/>
      </c>
      <c r="G6885" s="26">
        <f>IF(F6885="","",INT(F6885))</f>
        <v/>
      </c>
      <c r="H6885">
        <f>IF(G6885="","",IF(AND(MONTH(G6885)*100+DAY(G6885)&gt;=season_lo,MONTH(G6885)*100+DAY(G6885)&lt;=season_hi),1,0))</f>
        <v/>
      </c>
      <c r="I6885">
        <f>IF(G6885="","",G6885-first_day+1)</f>
        <v/>
      </c>
      <c r="J6885" s="27">
        <f>IF(I6885="","",INDEX(Daily!$J$2:$J$421,I6885))</f>
        <v/>
      </c>
      <c r="K6885" s="27">
        <f>IF(J6885="","",J6885+cat_offset)</f>
        <v/>
      </c>
      <c r="L6885" s="27">
        <f>IF(J6885="","",MAX(0,E6885-J6885)^2)</f>
        <v/>
      </c>
      <c r="M6885" s="27">
        <f>IF(J6885="","",MAX(0,E6885-(J6885+twcdh_off))^2)</f>
        <v/>
      </c>
      <c r="N6885" s="27">
        <f>IF(E6885="","",MAX(0,E6885-swcdh_thr)^2)</f>
        <v/>
      </c>
      <c r="O6885">
        <f>IF(K6885="","",ROUND(E6885-K6885,0))</f>
        <v/>
      </c>
      <c r="P6885">
        <f>IF(O6885="","",IF(O6885&gt;=1,O6885,0))</f>
        <v/>
      </c>
      <c r="Q6885" s="27">
        <f>IF(E6885="","",MAX(0,E6885-22))</f>
        <v/>
      </c>
      <c r="R6885" s="27">
        <f>IF(H6885=1,E6885,"")</f>
        <v/>
      </c>
      <c r="S6885" s="27">
        <f>IF(AND(H6885=1,J6885&lt;&gt;""),E6885-J6885,"")</f>
        <v/>
      </c>
      <c r="T6885">
        <f>IF(G6885="","",MONTH(G6885))</f>
        <v/>
      </c>
    </row>
    <row r="6886">
      <c r="A6886" s="24" t="n">
        <v>2020</v>
      </c>
      <c r="B6886" s="24" t="n">
        <v>10</v>
      </c>
      <c r="C6886" s="24" t="n">
        <v>13</v>
      </c>
      <c r="D6886" s="24" t="n">
        <v>21</v>
      </c>
      <c r="E6886" s="24" t="n">
        <v>15.43</v>
      </c>
      <c r="F6886" s="25">
        <f>IF($E6886="","",DATE(IF($A6886="",nominal_year,$A6886),$B6886,$C6886)+($D6886-IF(LEFT(hour_conv,1)="1",1,0))/24)</f>
        <v/>
      </c>
      <c r="G6886" s="26">
        <f>IF(F6886="","",INT(F6886))</f>
        <v/>
      </c>
      <c r="H6886">
        <f>IF(G6886="","",IF(AND(MONTH(G6886)*100+DAY(G6886)&gt;=season_lo,MONTH(G6886)*100+DAY(G6886)&lt;=season_hi),1,0))</f>
        <v/>
      </c>
      <c r="I6886">
        <f>IF(G6886="","",G6886-first_day+1)</f>
        <v/>
      </c>
      <c r="J6886" s="27">
        <f>IF(I6886="","",INDEX(Daily!$J$2:$J$421,I6886))</f>
        <v/>
      </c>
      <c r="K6886" s="27">
        <f>IF(J6886="","",J6886+cat_offset)</f>
        <v/>
      </c>
      <c r="L6886" s="27">
        <f>IF(J6886="","",MAX(0,E6886-J6886)^2)</f>
        <v/>
      </c>
      <c r="M6886" s="27">
        <f>IF(J6886="","",MAX(0,E6886-(J6886+twcdh_off))^2)</f>
        <v/>
      </c>
      <c r="N6886" s="27">
        <f>IF(E6886="","",MAX(0,E6886-swcdh_thr)^2)</f>
        <v/>
      </c>
      <c r="O6886">
        <f>IF(K6886="","",ROUND(E6886-K6886,0))</f>
        <v/>
      </c>
      <c r="P6886">
        <f>IF(O6886="","",IF(O6886&gt;=1,O6886,0))</f>
        <v/>
      </c>
      <c r="Q6886" s="27">
        <f>IF(E6886="","",MAX(0,E6886-22))</f>
        <v/>
      </c>
      <c r="R6886" s="27">
        <f>IF(H6886=1,E6886,"")</f>
        <v/>
      </c>
      <c r="S6886" s="27">
        <f>IF(AND(H6886=1,J6886&lt;&gt;""),E6886-J6886,"")</f>
        <v/>
      </c>
      <c r="T6886">
        <f>IF(G6886="","",MONTH(G6886))</f>
        <v/>
      </c>
    </row>
    <row r="6887">
      <c r="A6887" s="24" t="n">
        <v>2020</v>
      </c>
      <c r="B6887" s="24" t="n">
        <v>10</v>
      </c>
      <c r="C6887" s="24" t="n">
        <v>13</v>
      </c>
      <c r="D6887" s="24" t="n">
        <v>22</v>
      </c>
      <c r="E6887" s="24" t="n">
        <v>14.81</v>
      </c>
      <c r="F6887" s="25">
        <f>IF($E6887="","",DATE(IF($A6887="",nominal_year,$A6887),$B6887,$C6887)+($D6887-IF(LEFT(hour_conv,1)="1",1,0))/24)</f>
        <v/>
      </c>
      <c r="G6887" s="26">
        <f>IF(F6887="","",INT(F6887))</f>
        <v/>
      </c>
      <c r="H6887">
        <f>IF(G6887="","",IF(AND(MONTH(G6887)*100+DAY(G6887)&gt;=season_lo,MONTH(G6887)*100+DAY(G6887)&lt;=season_hi),1,0))</f>
        <v/>
      </c>
      <c r="I6887">
        <f>IF(G6887="","",G6887-first_day+1)</f>
        <v/>
      </c>
      <c r="J6887" s="27">
        <f>IF(I6887="","",INDEX(Daily!$J$2:$J$421,I6887))</f>
        <v/>
      </c>
      <c r="K6887" s="27">
        <f>IF(J6887="","",J6887+cat_offset)</f>
        <v/>
      </c>
      <c r="L6887" s="27">
        <f>IF(J6887="","",MAX(0,E6887-J6887)^2)</f>
        <v/>
      </c>
      <c r="M6887" s="27">
        <f>IF(J6887="","",MAX(0,E6887-(J6887+twcdh_off))^2)</f>
        <v/>
      </c>
      <c r="N6887" s="27">
        <f>IF(E6887="","",MAX(0,E6887-swcdh_thr)^2)</f>
        <v/>
      </c>
      <c r="O6887">
        <f>IF(K6887="","",ROUND(E6887-K6887,0))</f>
        <v/>
      </c>
      <c r="P6887">
        <f>IF(O6887="","",IF(O6887&gt;=1,O6887,0))</f>
        <v/>
      </c>
      <c r="Q6887" s="27">
        <f>IF(E6887="","",MAX(0,E6887-22))</f>
        <v/>
      </c>
      <c r="R6887" s="27">
        <f>IF(H6887=1,E6887,"")</f>
        <v/>
      </c>
      <c r="S6887" s="27">
        <f>IF(AND(H6887=1,J6887&lt;&gt;""),E6887-J6887,"")</f>
        <v/>
      </c>
      <c r="T6887">
        <f>IF(G6887="","",MONTH(G6887))</f>
        <v/>
      </c>
    </row>
    <row r="6888">
      <c r="A6888" s="24" t="n">
        <v>2020</v>
      </c>
      <c r="B6888" s="24" t="n">
        <v>10</v>
      </c>
      <c r="C6888" s="24" t="n">
        <v>13</v>
      </c>
      <c r="D6888" s="24" t="n">
        <v>23</v>
      </c>
      <c r="E6888" s="24" t="n">
        <v>13.24</v>
      </c>
      <c r="F6888" s="25">
        <f>IF($E6888="","",DATE(IF($A6888="",nominal_year,$A6888),$B6888,$C6888)+($D6888-IF(LEFT(hour_conv,1)="1",1,0))/24)</f>
        <v/>
      </c>
      <c r="G6888" s="26">
        <f>IF(F6888="","",INT(F6888))</f>
        <v/>
      </c>
      <c r="H6888">
        <f>IF(G6888="","",IF(AND(MONTH(G6888)*100+DAY(G6888)&gt;=season_lo,MONTH(G6888)*100+DAY(G6888)&lt;=season_hi),1,0))</f>
        <v/>
      </c>
      <c r="I6888">
        <f>IF(G6888="","",G6888-first_day+1)</f>
        <v/>
      </c>
      <c r="J6888" s="27">
        <f>IF(I6888="","",INDEX(Daily!$J$2:$J$421,I6888))</f>
        <v/>
      </c>
      <c r="K6888" s="27">
        <f>IF(J6888="","",J6888+cat_offset)</f>
        <v/>
      </c>
      <c r="L6888" s="27">
        <f>IF(J6888="","",MAX(0,E6888-J6888)^2)</f>
        <v/>
      </c>
      <c r="M6888" s="27">
        <f>IF(J6888="","",MAX(0,E6888-(J6888+twcdh_off))^2)</f>
        <v/>
      </c>
      <c r="N6888" s="27">
        <f>IF(E6888="","",MAX(0,E6888-swcdh_thr)^2)</f>
        <v/>
      </c>
      <c r="O6888">
        <f>IF(K6888="","",ROUND(E6888-K6888,0))</f>
        <v/>
      </c>
      <c r="P6888">
        <f>IF(O6888="","",IF(O6888&gt;=1,O6888,0))</f>
        <v/>
      </c>
      <c r="Q6888" s="27">
        <f>IF(E6888="","",MAX(0,E6888-22))</f>
        <v/>
      </c>
      <c r="R6888" s="27">
        <f>IF(H6888=1,E6888,"")</f>
        <v/>
      </c>
      <c r="S6888" s="27">
        <f>IF(AND(H6888=1,J6888&lt;&gt;""),E6888-J6888,"")</f>
        <v/>
      </c>
      <c r="T6888">
        <f>IF(G6888="","",MONTH(G6888))</f>
        <v/>
      </c>
    </row>
    <row r="6889">
      <c r="A6889" s="24" t="n">
        <v>2020</v>
      </c>
      <c r="B6889" s="24" t="n">
        <v>10</v>
      </c>
      <c r="C6889" s="24" t="n">
        <v>13</v>
      </c>
      <c r="D6889" s="24" t="n">
        <v>24</v>
      </c>
      <c r="E6889" s="24" t="n">
        <v>13.68</v>
      </c>
      <c r="F6889" s="25">
        <f>IF($E6889="","",DATE(IF($A6889="",nominal_year,$A6889),$B6889,$C6889)+($D6889-IF(LEFT(hour_conv,1)="1",1,0))/24)</f>
        <v/>
      </c>
      <c r="G6889" s="26">
        <f>IF(F6889="","",INT(F6889))</f>
        <v/>
      </c>
      <c r="H6889">
        <f>IF(G6889="","",IF(AND(MONTH(G6889)*100+DAY(G6889)&gt;=season_lo,MONTH(G6889)*100+DAY(G6889)&lt;=season_hi),1,0))</f>
        <v/>
      </c>
      <c r="I6889">
        <f>IF(G6889="","",G6889-first_day+1)</f>
        <v/>
      </c>
      <c r="J6889" s="27">
        <f>IF(I6889="","",INDEX(Daily!$J$2:$J$421,I6889))</f>
        <v/>
      </c>
      <c r="K6889" s="27">
        <f>IF(J6889="","",J6889+cat_offset)</f>
        <v/>
      </c>
      <c r="L6889" s="27">
        <f>IF(J6889="","",MAX(0,E6889-J6889)^2)</f>
        <v/>
      </c>
      <c r="M6889" s="27">
        <f>IF(J6889="","",MAX(0,E6889-(J6889+twcdh_off))^2)</f>
        <v/>
      </c>
      <c r="N6889" s="27">
        <f>IF(E6889="","",MAX(0,E6889-swcdh_thr)^2)</f>
        <v/>
      </c>
      <c r="O6889">
        <f>IF(K6889="","",ROUND(E6889-K6889,0))</f>
        <v/>
      </c>
      <c r="P6889">
        <f>IF(O6889="","",IF(O6889&gt;=1,O6889,0))</f>
        <v/>
      </c>
      <c r="Q6889" s="27">
        <f>IF(E6889="","",MAX(0,E6889-22))</f>
        <v/>
      </c>
      <c r="R6889" s="27">
        <f>IF(H6889=1,E6889,"")</f>
        <v/>
      </c>
      <c r="S6889" s="27">
        <f>IF(AND(H6889=1,J6889&lt;&gt;""),E6889-J6889,"")</f>
        <v/>
      </c>
      <c r="T6889">
        <f>IF(G6889="","",MONTH(G6889))</f>
        <v/>
      </c>
    </row>
    <row r="6890">
      <c r="A6890" s="24" t="n">
        <v>2020</v>
      </c>
      <c r="B6890" s="24" t="n">
        <v>10</v>
      </c>
      <c r="C6890" s="24" t="n">
        <v>14</v>
      </c>
      <c r="D6890" s="24" t="n">
        <v>1</v>
      </c>
      <c r="E6890" s="24" t="n">
        <v>11.65</v>
      </c>
      <c r="F6890" s="25">
        <f>IF($E6890="","",DATE(IF($A6890="",nominal_year,$A6890),$B6890,$C6890)+($D6890-IF(LEFT(hour_conv,1)="1",1,0))/24)</f>
        <v/>
      </c>
      <c r="G6890" s="26">
        <f>IF(F6890="","",INT(F6890))</f>
        <v/>
      </c>
      <c r="H6890">
        <f>IF(G6890="","",IF(AND(MONTH(G6890)*100+DAY(G6890)&gt;=season_lo,MONTH(G6890)*100+DAY(G6890)&lt;=season_hi),1,0))</f>
        <v/>
      </c>
      <c r="I6890">
        <f>IF(G6890="","",G6890-first_day+1)</f>
        <v/>
      </c>
      <c r="J6890" s="27">
        <f>IF(I6890="","",INDEX(Daily!$J$2:$J$421,I6890))</f>
        <v/>
      </c>
      <c r="K6890" s="27">
        <f>IF(J6890="","",J6890+cat_offset)</f>
        <v/>
      </c>
      <c r="L6890" s="27">
        <f>IF(J6890="","",MAX(0,E6890-J6890)^2)</f>
        <v/>
      </c>
      <c r="M6890" s="27">
        <f>IF(J6890="","",MAX(0,E6890-(J6890+twcdh_off))^2)</f>
        <v/>
      </c>
      <c r="N6890" s="27">
        <f>IF(E6890="","",MAX(0,E6890-swcdh_thr)^2)</f>
        <v/>
      </c>
      <c r="O6890">
        <f>IF(K6890="","",ROUND(E6890-K6890,0))</f>
        <v/>
      </c>
      <c r="P6890">
        <f>IF(O6890="","",IF(O6890&gt;=1,O6890,0))</f>
        <v/>
      </c>
      <c r="Q6890" s="27">
        <f>IF(E6890="","",MAX(0,E6890-22))</f>
        <v/>
      </c>
      <c r="R6890" s="27">
        <f>IF(H6890=1,E6890,"")</f>
        <v/>
      </c>
      <c r="S6890" s="27">
        <f>IF(AND(H6890=1,J6890&lt;&gt;""),E6890-J6890,"")</f>
        <v/>
      </c>
      <c r="T6890">
        <f>IF(G6890="","",MONTH(G6890))</f>
        <v/>
      </c>
    </row>
    <row r="6891">
      <c r="A6891" s="24" t="n">
        <v>2020</v>
      </c>
      <c r="B6891" s="24" t="n">
        <v>10</v>
      </c>
      <c r="C6891" s="24" t="n">
        <v>14</v>
      </c>
      <c r="D6891" s="24" t="n">
        <v>2</v>
      </c>
      <c r="E6891" s="24" t="n">
        <v>10.88</v>
      </c>
      <c r="F6891" s="25">
        <f>IF($E6891="","",DATE(IF($A6891="",nominal_year,$A6891),$B6891,$C6891)+($D6891-IF(LEFT(hour_conv,1)="1",1,0))/24)</f>
        <v/>
      </c>
      <c r="G6891" s="26">
        <f>IF(F6891="","",INT(F6891))</f>
        <v/>
      </c>
      <c r="H6891">
        <f>IF(G6891="","",IF(AND(MONTH(G6891)*100+DAY(G6891)&gt;=season_lo,MONTH(G6891)*100+DAY(G6891)&lt;=season_hi),1,0))</f>
        <v/>
      </c>
      <c r="I6891">
        <f>IF(G6891="","",G6891-first_day+1)</f>
        <v/>
      </c>
      <c r="J6891" s="27">
        <f>IF(I6891="","",INDEX(Daily!$J$2:$J$421,I6891))</f>
        <v/>
      </c>
      <c r="K6891" s="27">
        <f>IF(J6891="","",J6891+cat_offset)</f>
        <v/>
      </c>
      <c r="L6891" s="27">
        <f>IF(J6891="","",MAX(0,E6891-J6891)^2)</f>
        <v/>
      </c>
      <c r="M6891" s="27">
        <f>IF(J6891="","",MAX(0,E6891-(J6891+twcdh_off))^2)</f>
        <v/>
      </c>
      <c r="N6891" s="27">
        <f>IF(E6891="","",MAX(0,E6891-swcdh_thr)^2)</f>
        <v/>
      </c>
      <c r="O6891">
        <f>IF(K6891="","",ROUND(E6891-K6891,0))</f>
        <v/>
      </c>
      <c r="P6891">
        <f>IF(O6891="","",IF(O6891&gt;=1,O6891,0))</f>
        <v/>
      </c>
      <c r="Q6891" s="27">
        <f>IF(E6891="","",MAX(0,E6891-22))</f>
        <v/>
      </c>
      <c r="R6891" s="27">
        <f>IF(H6891=1,E6891,"")</f>
        <v/>
      </c>
      <c r="S6891" s="27">
        <f>IF(AND(H6891=1,J6891&lt;&gt;""),E6891-J6891,"")</f>
        <v/>
      </c>
      <c r="T6891">
        <f>IF(G6891="","",MONTH(G6891))</f>
        <v/>
      </c>
    </row>
    <row r="6892">
      <c r="A6892" s="24" t="n">
        <v>2020</v>
      </c>
      <c r="B6892" s="24" t="n">
        <v>10</v>
      </c>
      <c r="C6892" s="24" t="n">
        <v>14</v>
      </c>
      <c r="D6892" s="24" t="n">
        <v>3</v>
      </c>
      <c r="E6892" s="24" t="n">
        <v>10.72</v>
      </c>
      <c r="F6892" s="25">
        <f>IF($E6892="","",DATE(IF($A6892="",nominal_year,$A6892),$B6892,$C6892)+($D6892-IF(LEFT(hour_conv,1)="1",1,0))/24)</f>
        <v/>
      </c>
      <c r="G6892" s="26">
        <f>IF(F6892="","",INT(F6892))</f>
        <v/>
      </c>
      <c r="H6892">
        <f>IF(G6892="","",IF(AND(MONTH(G6892)*100+DAY(G6892)&gt;=season_lo,MONTH(G6892)*100+DAY(G6892)&lt;=season_hi),1,0))</f>
        <v/>
      </c>
      <c r="I6892">
        <f>IF(G6892="","",G6892-first_day+1)</f>
        <v/>
      </c>
      <c r="J6892" s="27">
        <f>IF(I6892="","",INDEX(Daily!$J$2:$J$421,I6892))</f>
        <v/>
      </c>
      <c r="K6892" s="27">
        <f>IF(J6892="","",J6892+cat_offset)</f>
        <v/>
      </c>
      <c r="L6892" s="27">
        <f>IF(J6892="","",MAX(0,E6892-J6892)^2)</f>
        <v/>
      </c>
      <c r="M6892" s="27">
        <f>IF(J6892="","",MAX(0,E6892-(J6892+twcdh_off))^2)</f>
        <v/>
      </c>
      <c r="N6892" s="27">
        <f>IF(E6892="","",MAX(0,E6892-swcdh_thr)^2)</f>
        <v/>
      </c>
      <c r="O6892">
        <f>IF(K6892="","",ROUND(E6892-K6892,0))</f>
        <v/>
      </c>
      <c r="P6892">
        <f>IF(O6892="","",IF(O6892&gt;=1,O6892,0))</f>
        <v/>
      </c>
      <c r="Q6892" s="27">
        <f>IF(E6892="","",MAX(0,E6892-22))</f>
        <v/>
      </c>
      <c r="R6892" s="27">
        <f>IF(H6892=1,E6892,"")</f>
        <v/>
      </c>
      <c r="S6892" s="27">
        <f>IF(AND(H6892=1,J6892&lt;&gt;""),E6892-J6892,"")</f>
        <v/>
      </c>
      <c r="T6892">
        <f>IF(G6892="","",MONTH(G6892))</f>
        <v/>
      </c>
    </row>
    <row r="6893">
      <c r="A6893" s="24" t="n">
        <v>2020</v>
      </c>
      <c r="B6893" s="24" t="n">
        <v>10</v>
      </c>
      <c r="C6893" s="24" t="n">
        <v>14</v>
      </c>
      <c r="D6893" s="24" t="n">
        <v>4</v>
      </c>
      <c r="E6893" s="24" t="n">
        <v>10.57</v>
      </c>
      <c r="F6893" s="25">
        <f>IF($E6893="","",DATE(IF($A6893="",nominal_year,$A6893),$B6893,$C6893)+($D6893-IF(LEFT(hour_conv,1)="1",1,0))/24)</f>
        <v/>
      </c>
      <c r="G6893" s="26">
        <f>IF(F6893="","",INT(F6893))</f>
        <v/>
      </c>
      <c r="H6893">
        <f>IF(G6893="","",IF(AND(MONTH(G6893)*100+DAY(G6893)&gt;=season_lo,MONTH(G6893)*100+DAY(G6893)&lt;=season_hi),1,0))</f>
        <v/>
      </c>
      <c r="I6893">
        <f>IF(G6893="","",G6893-first_day+1)</f>
        <v/>
      </c>
      <c r="J6893" s="27">
        <f>IF(I6893="","",INDEX(Daily!$J$2:$J$421,I6893))</f>
        <v/>
      </c>
      <c r="K6893" s="27">
        <f>IF(J6893="","",J6893+cat_offset)</f>
        <v/>
      </c>
      <c r="L6893" s="27">
        <f>IF(J6893="","",MAX(0,E6893-J6893)^2)</f>
        <v/>
      </c>
      <c r="M6893" s="27">
        <f>IF(J6893="","",MAX(0,E6893-(J6893+twcdh_off))^2)</f>
        <v/>
      </c>
      <c r="N6893" s="27">
        <f>IF(E6893="","",MAX(0,E6893-swcdh_thr)^2)</f>
        <v/>
      </c>
      <c r="O6893">
        <f>IF(K6893="","",ROUND(E6893-K6893,0))</f>
        <v/>
      </c>
      <c r="P6893">
        <f>IF(O6893="","",IF(O6893&gt;=1,O6893,0))</f>
        <v/>
      </c>
      <c r="Q6893" s="27">
        <f>IF(E6893="","",MAX(0,E6893-22))</f>
        <v/>
      </c>
      <c r="R6893" s="27">
        <f>IF(H6893=1,E6893,"")</f>
        <v/>
      </c>
      <c r="S6893" s="27">
        <f>IF(AND(H6893=1,J6893&lt;&gt;""),E6893-J6893,"")</f>
        <v/>
      </c>
      <c r="T6893">
        <f>IF(G6893="","",MONTH(G6893))</f>
        <v/>
      </c>
    </row>
    <row r="6894">
      <c r="A6894" s="24" t="n">
        <v>2020</v>
      </c>
      <c r="B6894" s="24" t="n">
        <v>10</v>
      </c>
      <c r="C6894" s="24" t="n">
        <v>14</v>
      </c>
      <c r="D6894" s="24" t="n">
        <v>5</v>
      </c>
      <c r="E6894" s="24" t="n">
        <v>11.1</v>
      </c>
      <c r="F6894" s="25">
        <f>IF($E6894="","",DATE(IF($A6894="",nominal_year,$A6894),$B6894,$C6894)+($D6894-IF(LEFT(hour_conv,1)="1",1,0))/24)</f>
        <v/>
      </c>
      <c r="G6894" s="26">
        <f>IF(F6894="","",INT(F6894))</f>
        <v/>
      </c>
      <c r="H6894">
        <f>IF(G6894="","",IF(AND(MONTH(G6894)*100+DAY(G6894)&gt;=season_lo,MONTH(G6894)*100+DAY(G6894)&lt;=season_hi),1,0))</f>
        <v/>
      </c>
      <c r="I6894">
        <f>IF(G6894="","",G6894-first_day+1)</f>
        <v/>
      </c>
      <c r="J6894" s="27">
        <f>IF(I6894="","",INDEX(Daily!$J$2:$J$421,I6894))</f>
        <v/>
      </c>
      <c r="K6894" s="27">
        <f>IF(J6894="","",J6894+cat_offset)</f>
        <v/>
      </c>
      <c r="L6894" s="27">
        <f>IF(J6894="","",MAX(0,E6894-J6894)^2)</f>
        <v/>
      </c>
      <c r="M6894" s="27">
        <f>IF(J6894="","",MAX(0,E6894-(J6894+twcdh_off))^2)</f>
        <v/>
      </c>
      <c r="N6894" s="27">
        <f>IF(E6894="","",MAX(0,E6894-swcdh_thr)^2)</f>
        <v/>
      </c>
      <c r="O6894">
        <f>IF(K6894="","",ROUND(E6894-K6894,0))</f>
        <v/>
      </c>
      <c r="P6894">
        <f>IF(O6894="","",IF(O6894&gt;=1,O6894,0))</f>
        <v/>
      </c>
      <c r="Q6894" s="27">
        <f>IF(E6894="","",MAX(0,E6894-22))</f>
        <v/>
      </c>
      <c r="R6894" s="27">
        <f>IF(H6894=1,E6894,"")</f>
        <v/>
      </c>
      <c r="S6894" s="27">
        <f>IF(AND(H6894=1,J6894&lt;&gt;""),E6894-J6894,"")</f>
        <v/>
      </c>
      <c r="T6894">
        <f>IF(G6894="","",MONTH(G6894))</f>
        <v/>
      </c>
    </row>
    <row r="6895">
      <c r="A6895" s="24" t="n">
        <v>2020</v>
      </c>
      <c r="B6895" s="24" t="n">
        <v>10</v>
      </c>
      <c r="C6895" s="24" t="n">
        <v>14</v>
      </c>
      <c r="D6895" s="24" t="n">
        <v>6</v>
      </c>
      <c r="E6895" s="24" t="n">
        <v>10.96</v>
      </c>
      <c r="F6895" s="25">
        <f>IF($E6895="","",DATE(IF($A6895="",nominal_year,$A6895),$B6895,$C6895)+($D6895-IF(LEFT(hour_conv,1)="1",1,0))/24)</f>
        <v/>
      </c>
      <c r="G6895" s="26">
        <f>IF(F6895="","",INT(F6895))</f>
        <v/>
      </c>
      <c r="H6895">
        <f>IF(G6895="","",IF(AND(MONTH(G6895)*100+DAY(G6895)&gt;=season_lo,MONTH(G6895)*100+DAY(G6895)&lt;=season_hi),1,0))</f>
        <v/>
      </c>
      <c r="I6895">
        <f>IF(G6895="","",G6895-first_day+1)</f>
        <v/>
      </c>
      <c r="J6895" s="27">
        <f>IF(I6895="","",INDEX(Daily!$J$2:$J$421,I6895))</f>
        <v/>
      </c>
      <c r="K6895" s="27">
        <f>IF(J6895="","",J6895+cat_offset)</f>
        <v/>
      </c>
      <c r="L6895" s="27">
        <f>IF(J6895="","",MAX(0,E6895-J6895)^2)</f>
        <v/>
      </c>
      <c r="M6895" s="27">
        <f>IF(J6895="","",MAX(0,E6895-(J6895+twcdh_off))^2)</f>
        <v/>
      </c>
      <c r="N6895" s="27">
        <f>IF(E6895="","",MAX(0,E6895-swcdh_thr)^2)</f>
        <v/>
      </c>
      <c r="O6895">
        <f>IF(K6895="","",ROUND(E6895-K6895,0))</f>
        <v/>
      </c>
      <c r="P6895">
        <f>IF(O6895="","",IF(O6895&gt;=1,O6895,0))</f>
        <v/>
      </c>
      <c r="Q6895" s="27">
        <f>IF(E6895="","",MAX(0,E6895-22))</f>
        <v/>
      </c>
      <c r="R6895" s="27">
        <f>IF(H6895=1,E6895,"")</f>
        <v/>
      </c>
      <c r="S6895" s="27">
        <f>IF(AND(H6895=1,J6895&lt;&gt;""),E6895-J6895,"")</f>
        <v/>
      </c>
      <c r="T6895">
        <f>IF(G6895="","",MONTH(G6895))</f>
        <v/>
      </c>
    </row>
    <row r="6896">
      <c r="A6896" s="24" t="n">
        <v>2020</v>
      </c>
      <c r="B6896" s="24" t="n">
        <v>10</v>
      </c>
      <c r="C6896" s="24" t="n">
        <v>14</v>
      </c>
      <c r="D6896" s="24" t="n">
        <v>7</v>
      </c>
      <c r="E6896" s="24" t="n">
        <v>10.82</v>
      </c>
      <c r="F6896" s="25">
        <f>IF($E6896="","",DATE(IF($A6896="",nominal_year,$A6896),$B6896,$C6896)+($D6896-IF(LEFT(hour_conv,1)="1",1,0))/24)</f>
        <v/>
      </c>
      <c r="G6896" s="26">
        <f>IF(F6896="","",INT(F6896))</f>
        <v/>
      </c>
      <c r="H6896">
        <f>IF(G6896="","",IF(AND(MONTH(G6896)*100+DAY(G6896)&gt;=season_lo,MONTH(G6896)*100+DAY(G6896)&lt;=season_hi),1,0))</f>
        <v/>
      </c>
      <c r="I6896">
        <f>IF(G6896="","",G6896-first_day+1)</f>
        <v/>
      </c>
      <c r="J6896" s="27">
        <f>IF(I6896="","",INDEX(Daily!$J$2:$J$421,I6896))</f>
        <v/>
      </c>
      <c r="K6896" s="27">
        <f>IF(J6896="","",J6896+cat_offset)</f>
        <v/>
      </c>
      <c r="L6896" s="27">
        <f>IF(J6896="","",MAX(0,E6896-J6896)^2)</f>
        <v/>
      </c>
      <c r="M6896" s="27">
        <f>IF(J6896="","",MAX(0,E6896-(J6896+twcdh_off))^2)</f>
        <v/>
      </c>
      <c r="N6896" s="27">
        <f>IF(E6896="","",MAX(0,E6896-swcdh_thr)^2)</f>
        <v/>
      </c>
      <c r="O6896">
        <f>IF(K6896="","",ROUND(E6896-K6896,0))</f>
        <v/>
      </c>
      <c r="P6896">
        <f>IF(O6896="","",IF(O6896&gt;=1,O6896,0))</f>
        <v/>
      </c>
      <c r="Q6896" s="27">
        <f>IF(E6896="","",MAX(0,E6896-22))</f>
        <v/>
      </c>
      <c r="R6896" s="27">
        <f>IF(H6896=1,E6896,"")</f>
        <v/>
      </c>
      <c r="S6896" s="27">
        <f>IF(AND(H6896=1,J6896&lt;&gt;""),E6896-J6896,"")</f>
        <v/>
      </c>
      <c r="T6896">
        <f>IF(G6896="","",MONTH(G6896))</f>
        <v/>
      </c>
    </row>
    <row r="6897">
      <c r="A6897" s="24" t="n">
        <v>2020</v>
      </c>
      <c r="B6897" s="24" t="n">
        <v>10</v>
      </c>
      <c r="C6897" s="24" t="n">
        <v>14</v>
      </c>
      <c r="D6897" s="24" t="n">
        <v>8</v>
      </c>
      <c r="E6897" s="24" t="n">
        <v>11.98</v>
      </c>
      <c r="F6897" s="25">
        <f>IF($E6897="","",DATE(IF($A6897="",nominal_year,$A6897),$B6897,$C6897)+($D6897-IF(LEFT(hour_conv,1)="1",1,0))/24)</f>
        <v/>
      </c>
      <c r="G6897" s="26">
        <f>IF(F6897="","",INT(F6897))</f>
        <v/>
      </c>
      <c r="H6897">
        <f>IF(G6897="","",IF(AND(MONTH(G6897)*100+DAY(G6897)&gt;=season_lo,MONTH(G6897)*100+DAY(G6897)&lt;=season_hi),1,0))</f>
        <v/>
      </c>
      <c r="I6897">
        <f>IF(G6897="","",G6897-first_day+1)</f>
        <v/>
      </c>
      <c r="J6897" s="27">
        <f>IF(I6897="","",INDEX(Daily!$J$2:$J$421,I6897))</f>
        <v/>
      </c>
      <c r="K6897" s="27">
        <f>IF(J6897="","",J6897+cat_offset)</f>
        <v/>
      </c>
      <c r="L6897" s="27">
        <f>IF(J6897="","",MAX(0,E6897-J6897)^2)</f>
        <v/>
      </c>
      <c r="M6897" s="27">
        <f>IF(J6897="","",MAX(0,E6897-(J6897+twcdh_off))^2)</f>
        <v/>
      </c>
      <c r="N6897" s="27">
        <f>IF(E6897="","",MAX(0,E6897-swcdh_thr)^2)</f>
        <v/>
      </c>
      <c r="O6897">
        <f>IF(K6897="","",ROUND(E6897-K6897,0))</f>
        <v/>
      </c>
      <c r="P6897">
        <f>IF(O6897="","",IF(O6897&gt;=1,O6897,0))</f>
        <v/>
      </c>
      <c r="Q6897" s="27">
        <f>IF(E6897="","",MAX(0,E6897-22))</f>
        <v/>
      </c>
      <c r="R6897" s="27">
        <f>IF(H6897=1,E6897,"")</f>
        <v/>
      </c>
      <c r="S6897" s="27">
        <f>IF(AND(H6897=1,J6897&lt;&gt;""),E6897-J6897,"")</f>
        <v/>
      </c>
      <c r="T6897">
        <f>IF(G6897="","",MONTH(G6897))</f>
        <v/>
      </c>
    </row>
    <row r="6898">
      <c r="A6898" s="24" t="n">
        <v>2020</v>
      </c>
      <c r="B6898" s="24" t="n">
        <v>10</v>
      </c>
      <c r="C6898" s="24" t="n">
        <v>14</v>
      </c>
      <c r="D6898" s="24" t="n">
        <v>9</v>
      </c>
      <c r="E6898" s="24" t="n">
        <v>13.37</v>
      </c>
      <c r="F6898" s="25">
        <f>IF($E6898="","",DATE(IF($A6898="",nominal_year,$A6898),$B6898,$C6898)+($D6898-IF(LEFT(hour_conv,1)="1",1,0))/24)</f>
        <v/>
      </c>
      <c r="G6898" s="26">
        <f>IF(F6898="","",INT(F6898))</f>
        <v/>
      </c>
      <c r="H6898">
        <f>IF(G6898="","",IF(AND(MONTH(G6898)*100+DAY(G6898)&gt;=season_lo,MONTH(G6898)*100+DAY(G6898)&lt;=season_hi),1,0))</f>
        <v/>
      </c>
      <c r="I6898">
        <f>IF(G6898="","",G6898-first_day+1)</f>
        <v/>
      </c>
      <c r="J6898" s="27">
        <f>IF(I6898="","",INDEX(Daily!$J$2:$J$421,I6898))</f>
        <v/>
      </c>
      <c r="K6898" s="27">
        <f>IF(J6898="","",J6898+cat_offset)</f>
        <v/>
      </c>
      <c r="L6898" s="27">
        <f>IF(J6898="","",MAX(0,E6898-J6898)^2)</f>
        <v/>
      </c>
      <c r="M6898" s="27">
        <f>IF(J6898="","",MAX(0,E6898-(J6898+twcdh_off))^2)</f>
        <v/>
      </c>
      <c r="N6898" s="27">
        <f>IF(E6898="","",MAX(0,E6898-swcdh_thr)^2)</f>
        <v/>
      </c>
      <c r="O6898">
        <f>IF(K6898="","",ROUND(E6898-K6898,0))</f>
        <v/>
      </c>
      <c r="P6898">
        <f>IF(O6898="","",IF(O6898&gt;=1,O6898,0))</f>
        <v/>
      </c>
      <c r="Q6898" s="27">
        <f>IF(E6898="","",MAX(0,E6898-22))</f>
        <v/>
      </c>
      <c r="R6898" s="27">
        <f>IF(H6898=1,E6898,"")</f>
        <v/>
      </c>
      <c r="S6898" s="27">
        <f>IF(AND(H6898=1,J6898&lt;&gt;""),E6898-J6898,"")</f>
        <v/>
      </c>
      <c r="T6898">
        <f>IF(G6898="","",MONTH(G6898))</f>
        <v/>
      </c>
    </row>
    <row r="6899">
      <c r="A6899" s="24" t="n">
        <v>2020</v>
      </c>
      <c r="B6899" s="24" t="n">
        <v>10</v>
      </c>
      <c r="C6899" s="24" t="n">
        <v>14</v>
      </c>
      <c r="D6899" s="24" t="n">
        <v>10</v>
      </c>
      <c r="E6899" s="24" t="n">
        <v>13.95</v>
      </c>
      <c r="F6899" s="25">
        <f>IF($E6899="","",DATE(IF($A6899="",nominal_year,$A6899),$B6899,$C6899)+($D6899-IF(LEFT(hour_conv,1)="1",1,0))/24)</f>
        <v/>
      </c>
      <c r="G6899" s="26">
        <f>IF(F6899="","",INT(F6899))</f>
        <v/>
      </c>
      <c r="H6899">
        <f>IF(G6899="","",IF(AND(MONTH(G6899)*100+DAY(G6899)&gt;=season_lo,MONTH(G6899)*100+DAY(G6899)&lt;=season_hi),1,0))</f>
        <v/>
      </c>
      <c r="I6899">
        <f>IF(G6899="","",G6899-first_day+1)</f>
        <v/>
      </c>
      <c r="J6899" s="27">
        <f>IF(I6899="","",INDEX(Daily!$J$2:$J$421,I6899))</f>
        <v/>
      </c>
      <c r="K6899" s="27">
        <f>IF(J6899="","",J6899+cat_offset)</f>
        <v/>
      </c>
      <c r="L6899" s="27">
        <f>IF(J6899="","",MAX(0,E6899-J6899)^2)</f>
        <v/>
      </c>
      <c r="M6899" s="27">
        <f>IF(J6899="","",MAX(0,E6899-(J6899+twcdh_off))^2)</f>
        <v/>
      </c>
      <c r="N6899" s="27">
        <f>IF(E6899="","",MAX(0,E6899-swcdh_thr)^2)</f>
        <v/>
      </c>
      <c r="O6899">
        <f>IF(K6899="","",ROUND(E6899-K6899,0))</f>
        <v/>
      </c>
      <c r="P6899">
        <f>IF(O6899="","",IF(O6899&gt;=1,O6899,0))</f>
        <v/>
      </c>
      <c r="Q6899" s="27">
        <f>IF(E6899="","",MAX(0,E6899-22))</f>
        <v/>
      </c>
      <c r="R6899" s="27">
        <f>IF(H6899=1,E6899,"")</f>
        <v/>
      </c>
      <c r="S6899" s="27">
        <f>IF(AND(H6899=1,J6899&lt;&gt;""),E6899-J6899,"")</f>
        <v/>
      </c>
      <c r="T6899">
        <f>IF(G6899="","",MONTH(G6899))</f>
        <v/>
      </c>
    </row>
    <row r="6900">
      <c r="A6900" s="24" t="n">
        <v>2020</v>
      </c>
      <c r="B6900" s="24" t="n">
        <v>10</v>
      </c>
      <c r="C6900" s="24" t="n">
        <v>14</v>
      </c>
      <c r="D6900" s="24" t="n">
        <v>11</v>
      </c>
      <c r="E6900" s="24" t="n">
        <v>14.41</v>
      </c>
      <c r="F6900" s="25">
        <f>IF($E6900="","",DATE(IF($A6900="",nominal_year,$A6900),$B6900,$C6900)+($D6900-IF(LEFT(hour_conv,1)="1",1,0))/24)</f>
        <v/>
      </c>
      <c r="G6900" s="26">
        <f>IF(F6900="","",INT(F6900))</f>
        <v/>
      </c>
      <c r="H6900">
        <f>IF(G6900="","",IF(AND(MONTH(G6900)*100+DAY(G6900)&gt;=season_lo,MONTH(G6900)*100+DAY(G6900)&lt;=season_hi),1,0))</f>
        <v/>
      </c>
      <c r="I6900">
        <f>IF(G6900="","",G6900-first_day+1)</f>
        <v/>
      </c>
      <c r="J6900" s="27">
        <f>IF(I6900="","",INDEX(Daily!$J$2:$J$421,I6900))</f>
        <v/>
      </c>
      <c r="K6900" s="27">
        <f>IF(J6900="","",J6900+cat_offset)</f>
        <v/>
      </c>
      <c r="L6900" s="27">
        <f>IF(J6900="","",MAX(0,E6900-J6900)^2)</f>
        <v/>
      </c>
      <c r="M6900" s="27">
        <f>IF(J6900="","",MAX(0,E6900-(J6900+twcdh_off))^2)</f>
        <v/>
      </c>
      <c r="N6900" s="27">
        <f>IF(E6900="","",MAX(0,E6900-swcdh_thr)^2)</f>
        <v/>
      </c>
      <c r="O6900">
        <f>IF(K6900="","",ROUND(E6900-K6900,0))</f>
        <v/>
      </c>
      <c r="P6900">
        <f>IF(O6900="","",IF(O6900&gt;=1,O6900,0))</f>
        <v/>
      </c>
      <c r="Q6900" s="27">
        <f>IF(E6900="","",MAX(0,E6900-22))</f>
        <v/>
      </c>
      <c r="R6900" s="27">
        <f>IF(H6900=1,E6900,"")</f>
        <v/>
      </c>
      <c r="S6900" s="27">
        <f>IF(AND(H6900=1,J6900&lt;&gt;""),E6900-J6900,"")</f>
        <v/>
      </c>
      <c r="T6900">
        <f>IF(G6900="","",MONTH(G6900))</f>
        <v/>
      </c>
    </row>
    <row r="6901">
      <c r="A6901" s="24" t="n">
        <v>2020</v>
      </c>
      <c r="B6901" s="24" t="n">
        <v>10</v>
      </c>
      <c r="C6901" s="24" t="n">
        <v>14</v>
      </c>
      <c r="D6901" s="24" t="n">
        <v>12</v>
      </c>
      <c r="E6901" s="24" t="n">
        <v>15.61</v>
      </c>
      <c r="F6901" s="25">
        <f>IF($E6901="","",DATE(IF($A6901="",nominal_year,$A6901),$B6901,$C6901)+($D6901-IF(LEFT(hour_conv,1)="1",1,0))/24)</f>
        <v/>
      </c>
      <c r="G6901" s="26">
        <f>IF(F6901="","",INT(F6901))</f>
        <v/>
      </c>
      <c r="H6901">
        <f>IF(G6901="","",IF(AND(MONTH(G6901)*100+DAY(G6901)&gt;=season_lo,MONTH(G6901)*100+DAY(G6901)&lt;=season_hi),1,0))</f>
        <v/>
      </c>
      <c r="I6901">
        <f>IF(G6901="","",G6901-first_day+1)</f>
        <v/>
      </c>
      <c r="J6901" s="27">
        <f>IF(I6901="","",INDEX(Daily!$J$2:$J$421,I6901))</f>
        <v/>
      </c>
      <c r="K6901" s="27">
        <f>IF(J6901="","",J6901+cat_offset)</f>
        <v/>
      </c>
      <c r="L6901" s="27">
        <f>IF(J6901="","",MAX(0,E6901-J6901)^2)</f>
        <v/>
      </c>
      <c r="M6901" s="27">
        <f>IF(J6901="","",MAX(0,E6901-(J6901+twcdh_off))^2)</f>
        <v/>
      </c>
      <c r="N6901" s="27">
        <f>IF(E6901="","",MAX(0,E6901-swcdh_thr)^2)</f>
        <v/>
      </c>
      <c r="O6901">
        <f>IF(K6901="","",ROUND(E6901-K6901,0))</f>
        <v/>
      </c>
      <c r="P6901">
        <f>IF(O6901="","",IF(O6901&gt;=1,O6901,0))</f>
        <v/>
      </c>
      <c r="Q6901" s="27">
        <f>IF(E6901="","",MAX(0,E6901-22))</f>
        <v/>
      </c>
      <c r="R6901" s="27">
        <f>IF(H6901=1,E6901,"")</f>
        <v/>
      </c>
      <c r="S6901" s="27">
        <f>IF(AND(H6901=1,J6901&lt;&gt;""),E6901-J6901,"")</f>
        <v/>
      </c>
      <c r="T6901">
        <f>IF(G6901="","",MONTH(G6901))</f>
        <v/>
      </c>
    </row>
    <row r="6902">
      <c r="A6902" s="24" t="n">
        <v>2020</v>
      </c>
      <c r="B6902" s="24" t="n">
        <v>10</v>
      </c>
      <c r="C6902" s="24" t="n">
        <v>14</v>
      </c>
      <c r="D6902" s="24" t="n">
        <v>13</v>
      </c>
      <c r="E6902" s="24" t="n">
        <v>16.09</v>
      </c>
      <c r="F6902" s="25">
        <f>IF($E6902="","",DATE(IF($A6902="",nominal_year,$A6902),$B6902,$C6902)+($D6902-IF(LEFT(hour_conv,1)="1",1,0))/24)</f>
        <v/>
      </c>
      <c r="G6902" s="26">
        <f>IF(F6902="","",INT(F6902))</f>
        <v/>
      </c>
      <c r="H6902">
        <f>IF(G6902="","",IF(AND(MONTH(G6902)*100+DAY(G6902)&gt;=season_lo,MONTH(G6902)*100+DAY(G6902)&lt;=season_hi),1,0))</f>
        <v/>
      </c>
      <c r="I6902">
        <f>IF(G6902="","",G6902-first_day+1)</f>
        <v/>
      </c>
      <c r="J6902" s="27">
        <f>IF(I6902="","",INDEX(Daily!$J$2:$J$421,I6902))</f>
        <v/>
      </c>
      <c r="K6902" s="27">
        <f>IF(J6902="","",J6902+cat_offset)</f>
        <v/>
      </c>
      <c r="L6902" s="27">
        <f>IF(J6902="","",MAX(0,E6902-J6902)^2)</f>
        <v/>
      </c>
      <c r="M6902" s="27">
        <f>IF(J6902="","",MAX(0,E6902-(J6902+twcdh_off))^2)</f>
        <v/>
      </c>
      <c r="N6902" s="27">
        <f>IF(E6902="","",MAX(0,E6902-swcdh_thr)^2)</f>
        <v/>
      </c>
      <c r="O6902">
        <f>IF(K6902="","",ROUND(E6902-K6902,0))</f>
        <v/>
      </c>
      <c r="P6902">
        <f>IF(O6902="","",IF(O6902&gt;=1,O6902,0))</f>
        <v/>
      </c>
      <c r="Q6902" s="27">
        <f>IF(E6902="","",MAX(0,E6902-22))</f>
        <v/>
      </c>
      <c r="R6902" s="27">
        <f>IF(H6902=1,E6902,"")</f>
        <v/>
      </c>
      <c r="S6902" s="27">
        <f>IF(AND(H6902=1,J6902&lt;&gt;""),E6902-J6902,"")</f>
        <v/>
      </c>
      <c r="T6902">
        <f>IF(G6902="","",MONTH(G6902))</f>
        <v/>
      </c>
    </row>
    <row r="6903">
      <c r="A6903" s="24" t="n">
        <v>2020</v>
      </c>
      <c r="B6903" s="24" t="n">
        <v>10</v>
      </c>
      <c r="C6903" s="24" t="n">
        <v>14</v>
      </c>
      <c r="D6903" s="24" t="n">
        <v>14</v>
      </c>
      <c r="E6903" s="24" t="n">
        <v>16.81</v>
      </c>
      <c r="F6903" s="25">
        <f>IF($E6903="","",DATE(IF($A6903="",nominal_year,$A6903),$B6903,$C6903)+($D6903-IF(LEFT(hour_conv,1)="1",1,0))/24)</f>
        <v/>
      </c>
      <c r="G6903" s="26">
        <f>IF(F6903="","",INT(F6903))</f>
        <v/>
      </c>
      <c r="H6903">
        <f>IF(G6903="","",IF(AND(MONTH(G6903)*100+DAY(G6903)&gt;=season_lo,MONTH(G6903)*100+DAY(G6903)&lt;=season_hi),1,0))</f>
        <v/>
      </c>
      <c r="I6903">
        <f>IF(G6903="","",G6903-first_day+1)</f>
        <v/>
      </c>
      <c r="J6903" s="27">
        <f>IF(I6903="","",INDEX(Daily!$J$2:$J$421,I6903))</f>
        <v/>
      </c>
      <c r="K6903" s="27">
        <f>IF(J6903="","",J6903+cat_offset)</f>
        <v/>
      </c>
      <c r="L6903" s="27">
        <f>IF(J6903="","",MAX(0,E6903-J6903)^2)</f>
        <v/>
      </c>
      <c r="M6903" s="27">
        <f>IF(J6903="","",MAX(0,E6903-(J6903+twcdh_off))^2)</f>
        <v/>
      </c>
      <c r="N6903" s="27">
        <f>IF(E6903="","",MAX(0,E6903-swcdh_thr)^2)</f>
        <v/>
      </c>
      <c r="O6903">
        <f>IF(K6903="","",ROUND(E6903-K6903,0))</f>
        <v/>
      </c>
      <c r="P6903">
        <f>IF(O6903="","",IF(O6903&gt;=1,O6903,0))</f>
        <v/>
      </c>
      <c r="Q6903" s="27">
        <f>IF(E6903="","",MAX(0,E6903-22))</f>
        <v/>
      </c>
      <c r="R6903" s="27">
        <f>IF(H6903=1,E6903,"")</f>
        <v/>
      </c>
      <c r="S6903" s="27">
        <f>IF(AND(H6903=1,J6903&lt;&gt;""),E6903-J6903,"")</f>
        <v/>
      </c>
      <c r="T6903">
        <f>IF(G6903="","",MONTH(G6903))</f>
        <v/>
      </c>
    </row>
    <row r="6904">
      <c r="A6904" s="24" t="n">
        <v>2020</v>
      </c>
      <c r="B6904" s="24" t="n">
        <v>10</v>
      </c>
      <c r="C6904" s="24" t="n">
        <v>14</v>
      </c>
      <c r="D6904" s="24" t="n">
        <v>15</v>
      </c>
      <c r="E6904" s="24" t="n">
        <v>16.27</v>
      </c>
      <c r="F6904" s="25">
        <f>IF($E6904="","",DATE(IF($A6904="",nominal_year,$A6904),$B6904,$C6904)+($D6904-IF(LEFT(hour_conv,1)="1",1,0))/24)</f>
        <v/>
      </c>
      <c r="G6904" s="26">
        <f>IF(F6904="","",INT(F6904))</f>
        <v/>
      </c>
      <c r="H6904">
        <f>IF(G6904="","",IF(AND(MONTH(G6904)*100+DAY(G6904)&gt;=season_lo,MONTH(G6904)*100+DAY(G6904)&lt;=season_hi),1,0))</f>
        <v/>
      </c>
      <c r="I6904">
        <f>IF(G6904="","",G6904-first_day+1)</f>
        <v/>
      </c>
      <c r="J6904" s="27">
        <f>IF(I6904="","",INDEX(Daily!$J$2:$J$421,I6904))</f>
        <v/>
      </c>
      <c r="K6904" s="27">
        <f>IF(J6904="","",J6904+cat_offset)</f>
        <v/>
      </c>
      <c r="L6904" s="27">
        <f>IF(J6904="","",MAX(0,E6904-J6904)^2)</f>
        <v/>
      </c>
      <c r="M6904" s="27">
        <f>IF(J6904="","",MAX(0,E6904-(J6904+twcdh_off))^2)</f>
        <v/>
      </c>
      <c r="N6904" s="27">
        <f>IF(E6904="","",MAX(0,E6904-swcdh_thr)^2)</f>
        <v/>
      </c>
      <c r="O6904">
        <f>IF(K6904="","",ROUND(E6904-K6904,0))</f>
        <v/>
      </c>
      <c r="P6904">
        <f>IF(O6904="","",IF(O6904&gt;=1,O6904,0))</f>
        <v/>
      </c>
      <c r="Q6904" s="27">
        <f>IF(E6904="","",MAX(0,E6904-22))</f>
        <v/>
      </c>
      <c r="R6904" s="27">
        <f>IF(H6904=1,E6904,"")</f>
        <v/>
      </c>
      <c r="S6904" s="27">
        <f>IF(AND(H6904=1,J6904&lt;&gt;""),E6904-J6904,"")</f>
        <v/>
      </c>
      <c r="T6904">
        <f>IF(G6904="","",MONTH(G6904))</f>
        <v/>
      </c>
    </row>
    <row r="6905">
      <c r="A6905" s="24" t="n">
        <v>2020</v>
      </c>
      <c r="B6905" s="24" t="n">
        <v>10</v>
      </c>
      <c r="C6905" s="24" t="n">
        <v>14</v>
      </c>
      <c r="D6905" s="24" t="n">
        <v>16</v>
      </c>
      <c r="E6905" s="24" t="n">
        <v>16.65</v>
      </c>
      <c r="F6905" s="25">
        <f>IF($E6905="","",DATE(IF($A6905="",nominal_year,$A6905),$B6905,$C6905)+($D6905-IF(LEFT(hour_conv,1)="1",1,0))/24)</f>
        <v/>
      </c>
      <c r="G6905" s="26">
        <f>IF(F6905="","",INT(F6905))</f>
        <v/>
      </c>
      <c r="H6905">
        <f>IF(G6905="","",IF(AND(MONTH(G6905)*100+DAY(G6905)&gt;=season_lo,MONTH(G6905)*100+DAY(G6905)&lt;=season_hi),1,0))</f>
        <v/>
      </c>
      <c r="I6905">
        <f>IF(G6905="","",G6905-first_day+1)</f>
        <v/>
      </c>
      <c r="J6905" s="27">
        <f>IF(I6905="","",INDEX(Daily!$J$2:$J$421,I6905))</f>
        <v/>
      </c>
      <c r="K6905" s="27">
        <f>IF(J6905="","",J6905+cat_offset)</f>
        <v/>
      </c>
      <c r="L6905" s="27">
        <f>IF(J6905="","",MAX(0,E6905-J6905)^2)</f>
        <v/>
      </c>
      <c r="M6905" s="27">
        <f>IF(J6905="","",MAX(0,E6905-(J6905+twcdh_off))^2)</f>
        <v/>
      </c>
      <c r="N6905" s="27">
        <f>IF(E6905="","",MAX(0,E6905-swcdh_thr)^2)</f>
        <v/>
      </c>
      <c r="O6905">
        <f>IF(K6905="","",ROUND(E6905-K6905,0))</f>
        <v/>
      </c>
      <c r="P6905">
        <f>IF(O6905="","",IF(O6905&gt;=1,O6905,0))</f>
        <v/>
      </c>
      <c r="Q6905" s="27">
        <f>IF(E6905="","",MAX(0,E6905-22))</f>
        <v/>
      </c>
      <c r="R6905" s="27">
        <f>IF(H6905=1,E6905,"")</f>
        <v/>
      </c>
      <c r="S6905" s="27">
        <f>IF(AND(H6905=1,J6905&lt;&gt;""),E6905-J6905,"")</f>
        <v/>
      </c>
      <c r="T6905">
        <f>IF(G6905="","",MONTH(G6905))</f>
        <v/>
      </c>
    </row>
    <row r="6906">
      <c r="A6906" s="24" t="n">
        <v>2020</v>
      </c>
      <c r="B6906" s="24" t="n">
        <v>10</v>
      </c>
      <c r="C6906" s="24" t="n">
        <v>14</v>
      </c>
      <c r="D6906" s="24" t="n">
        <v>17</v>
      </c>
      <c r="E6906" s="24" t="n">
        <v>17.14</v>
      </c>
      <c r="F6906" s="25">
        <f>IF($E6906="","",DATE(IF($A6906="",nominal_year,$A6906),$B6906,$C6906)+($D6906-IF(LEFT(hour_conv,1)="1",1,0))/24)</f>
        <v/>
      </c>
      <c r="G6906" s="26">
        <f>IF(F6906="","",INT(F6906))</f>
        <v/>
      </c>
      <c r="H6906">
        <f>IF(G6906="","",IF(AND(MONTH(G6906)*100+DAY(G6906)&gt;=season_lo,MONTH(G6906)*100+DAY(G6906)&lt;=season_hi),1,0))</f>
        <v/>
      </c>
      <c r="I6906">
        <f>IF(G6906="","",G6906-first_day+1)</f>
        <v/>
      </c>
      <c r="J6906" s="27">
        <f>IF(I6906="","",INDEX(Daily!$J$2:$J$421,I6906))</f>
        <v/>
      </c>
      <c r="K6906" s="27">
        <f>IF(J6906="","",J6906+cat_offset)</f>
        <v/>
      </c>
      <c r="L6906" s="27">
        <f>IF(J6906="","",MAX(0,E6906-J6906)^2)</f>
        <v/>
      </c>
      <c r="M6906" s="27">
        <f>IF(J6906="","",MAX(0,E6906-(J6906+twcdh_off))^2)</f>
        <v/>
      </c>
      <c r="N6906" s="27">
        <f>IF(E6906="","",MAX(0,E6906-swcdh_thr)^2)</f>
        <v/>
      </c>
      <c r="O6906">
        <f>IF(K6906="","",ROUND(E6906-K6906,0))</f>
        <v/>
      </c>
      <c r="P6906">
        <f>IF(O6906="","",IF(O6906&gt;=1,O6906,0))</f>
        <v/>
      </c>
      <c r="Q6906" s="27">
        <f>IF(E6906="","",MAX(0,E6906-22))</f>
        <v/>
      </c>
      <c r="R6906" s="27">
        <f>IF(H6906=1,E6906,"")</f>
        <v/>
      </c>
      <c r="S6906" s="27">
        <f>IF(AND(H6906=1,J6906&lt;&gt;""),E6906-J6906,"")</f>
        <v/>
      </c>
      <c r="T6906">
        <f>IF(G6906="","",MONTH(G6906))</f>
        <v/>
      </c>
    </row>
    <row r="6907">
      <c r="A6907" s="24" t="n">
        <v>2020</v>
      </c>
      <c r="B6907" s="24" t="n">
        <v>10</v>
      </c>
      <c r="C6907" s="24" t="n">
        <v>14</v>
      </c>
      <c r="D6907" s="24" t="n">
        <v>18</v>
      </c>
      <c r="E6907" s="24" t="n">
        <v>16.46</v>
      </c>
      <c r="F6907" s="25">
        <f>IF($E6907="","",DATE(IF($A6907="",nominal_year,$A6907),$B6907,$C6907)+($D6907-IF(LEFT(hour_conv,1)="1",1,0))/24)</f>
        <v/>
      </c>
      <c r="G6907" s="26">
        <f>IF(F6907="","",INT(F6907))</f>
        <v/>
      </c>
      <c r="H6907">
        <f>IF(G6907="","",IF(AND(MONTH(G6907)*100+DAY(G6907)&gt;=season_lo,MONTH(G6907)*100+DAY(G6907)&lt;=season_hi),1,0))</f>
        <v/>
      </c>
      <c r="I6907">
        <f>IF(G6907="","",G6907-first_day+1)</f>
        <v/>
      </c>
      <c r="J6907" s="27">
        <f>IF(I6907="","",INDEX(Daily!$J$2:$J$421,I6907))</f>
        <v/>
      </c>
      <c r="K6907" s="27">
        <f>IF(J6907="","",J6907+cat_offset)</f>
        <v/>
      </c>
      <c r="L6907" s="27">
        <f>IF(J6907="","",MAX(0,E6907-J6907)^2)</f>
        <v/>
      </c>
      <c r="M6907" s="27">
        <f>IF(J6907="","",MAX(0,E6907-(J6907+twcdh_off))^2)</f>
        <v/>
      </c>
      <c r="N6907" s="27">
        <f>IF(E6907="","",MAX(0,E6907-swcdh_thr)^2)</f>
        <v/>
      </c>
      <c r="O6907">
        <f>IF(K6907="","",ROUND(E6907-K6907,0))</f>
        <v/>
      </c>
      <c r="P6907">
        <f>IF(O6907="","",IF(O6907&gt;=1,O6907,0))</f>
        <v/>
      </c>
      <c r="Q6907" s="27">
        <f>IF(E6907="","",MAX(0,E6907-22))</f>
        <v/>
      </c>
      <c r="R6907" s="27">
        <f>IF(H6907=1,E6907,"")</f>
        <v/>
      </c>
      <c r="S6907" s="27">
        <f>IF(AND(H6907=1,J6907&lt;&gt;""),E6907-J6907,"")</f>
        <v/>
      </c>
      <c r="T6907">
        <f>IF(G6907="","",MONTH(G6907))</f>
        <v/>
      </c>
    </row>
    <row r="6908">
      <c r="A6908" s="24" t="n">
        <v>2020</v>
      </c>
      <c r="B6908" s="24" t="n">
        <v>10</v>
      </c>
      <c r="C6908" s="24" t="n">
        <v>14</v>
      </c>
      <c r="D6908" s="24" t="n">
        <v>19</v>
      </c>
      <c r="E6908" s="24" t="n">
        <v>16.15</v>
      </c>
      <c r="F6908" s="25">
        <f>IF($E6908="","",DATE(IF($A6908="",nominal_year,$A6908),$B6908,$C6908)+($D6908-IF(LEFT(hour_conv,1)="1",1,0))/24)</f>
        <v/>
      </c>
      <c r="G6908" s="26">
        <f>IF(F6908="","",INT(F6908))</f>
        <v/>
      </c>
      <c r="H6908">
        <f>IF(G6908="","",IF(AND(MONTH(G6908)*100+DAY(G6908)&gt;=season_lo,MONTH(G6908)*100+DAY(G6908)&lt;=season_hi),1,0))</f>
        <v/>
      </c>
      <c r="I6908">
        <f>IF(G6908="","",G6908-first_day+1)</f>
        <v/>
      </c>
      <c r="J6908" s="27">
        <f>IF(I6908="","",INDEX(Daily!$J$2:$J$421,I6908))</f>
        <v/>
      </c>
      <c r="K6908" s="27">
        <f>IF(J6908="","",J6908+cat_offset)</f>
        <v/>
      </c>
      <c r="L6908" s="27">
        <f>IF(J6908="","",MAX(0,E6908-J6908)^2)</f>
        <v/>
      </c>
      <c r="M6908" s="27">
        <f>IF(J6908="","",MAX(0,E6908-(J6908+twcdh_off))^2)</f>
        <v/>
      </c>
      <c r="N6908" s="27">
        <f>IF(E6908="","",MAX(0,E6908-swcdh_thr)^2)</f>
        <v/>
      </c>
      <c r="O6908">
        <f>IF(K6908="","",ROUND(E6908-K6908,0))</f>
        <v/>
      </c>
      <c r="P6908">
        <f>IF(O6908="","",IF(O6908&gt;=1,O6908,0))</f>
        <v/>
      </c>
      <c r="Q6908" s="27">
        <f>IF(E6908="","",MAX(0,E6908-22))</f>
        <v/>
      </c>
      <c r="R6908" s="27">
        <f>IF(H6908=1,E6908,"")</f>
        <v/>
      </c>
      <c r="S6908" s="27">
        <f>IF(AND(H6908=1,J6908&lt;&gt;""),E6908-J6908,"")</f>
        <v/>
      </c>
      <c r="T6908">
        <f>IF(G6908="","",MONTH(G6908))</f>
        <v/>
      </c>
    </row>
    <row r="6909">
      <c r="A6909" s="24" t="n">
        <v>2020</v>
      </c>
      <c r="B6909" s="24" t="n">
        <v>10</v>
      </c>
      <c r="C6909" s="24" t="n">
        <v>14</v>
      </c>
      <c r="D6909" s="24" t="n">
        <v>20</v>
      </c>
      <c r="E6909" s="24" t="n">
        <v>16.09</v>
      </c>
      <c r="F6909" s="25">
        <f>IF($E6909="","",DATE(IF($A6909="",nominal_year,$A6909),$B6909,$C6909)+($D6909-IF(LEFT(hour_conv,1)="1",1,0))/24)</f>
        <v/>
      </c>
      <c r="G6909" s="26">
        <f>IF(F6909="","",INT(F6909))</f>
        <v/>
      </c>
      <c r="H6909">
        <f>IF(G6909="","",IF(AND(MONTH(G6909)*100+DAY(G6909)&gt;=season_lo,MONTH(G6909)*100+DAY(G6909)&lt;=season_hi),1,0))</f>
        <v/>
      </c>
      <c r="I6909">
        <f>IF(G6909="","",G6909-first_day+1)</f>
        <v/>
      </c>
      <c r="J6909" s="27">
        <f>IF(I6909="","",INDEX(Daily!$J$2:$J$421,I6909))</f>
        <v/>
      </c>
      <c r="K6909" s="27">
        <f>IF(J6909="","",J6909+cat_offset)</f>
        <v/>
      </c>
      <c r="L6909" s="27">
        <f>IF(J6909="","",MAX(0,E6909-J6909)^2)</f>
        <v/>
      </c>
      <c r="M6909" s="27">
        <f>IF(J6909="","",MAX(0,E6909-(J6909+twcdh_off))^2)</f>
        <v/>
      </c>
      <c r="N6909" s="27">
        <f>IF(E6909="","",MAX(0,E6909-swcdh_thr)^2)</f>
        <v/>
      </c>
      <c r="O6909">
        <f>IF(K6909="","",ROUND(E6909-K6909,0))</f>
        <v/>
      </c>
      <c r="P6909">
        <f>IF(O6909="","",IF(O6909&gt;=1,O6909,0))</f>
        <v/>
      </c>
      <c r="Q6909" s="27">
        <f>IF(E6909="","",MAX(0,E6909-22))</f>
        <v/>
      </c>
      <c r="R6909" s="27">
        <f>IF(H6909=1,E6909,"")</f>
        <v/>
      </c>
      <c r="S6909" s="27">
        <f>IF(AND(H6909=1,J6909&lt;&gt;""),E6909-J6909,"")</f>
        <v/>
      </c>
      <c r="T6909">
        <f>IF(G6909="","",MONTH(G6909))</f>
        <v/>
      </c>
    </row>
    <row r="6910">
      <c r="A6910" s="24" t="n">
        <v>2020</v>
      </c>
      <c r="B6910" s="24" t="n">
        <v>10</v>
      </c>
      <c r="C6910" s="24" t="n">
        <v>14</v>
      </c>
      <c r="D6910" s="24" t="n">
        <v>21</v>
      </c>
      <c r="E6910" s="24" t="n">
        <v>14.4</v>
      </c>
      <c r="F6910" s="25">
        <f>IF($E6910="","",DATE(IF($A6910="",nominal_year,$A6910),$B6910,$C6910)+($D6910-IF(LEFT(hour_conv,1)="1",1,0))/24)</f>
        <v/>
      </c>
      <c r="G6910" s="26">
        <f>IF(F6910="","",INT(F6910))</f>
        <v/>
      </c>
      <c r="H6910">
        <f>IF(G6910="","",IF(AND(MONTH(G6910)*100+DAY(G6910)&gt;=season_lo,MONTH(G6910)*100+DAY(G6910)&lt;=season_hi),1,0))</f>
        <v/>
      </c>
      <c r="I6910">
        <f>IF(G6910="","",G6910-first_day+1)</f>
        <v/>
      </c>
      <c r="J6910" s="27">
        <f>IF(I6910="","",INDEX(Daily!$J$2:$J$421,I6910))</f>
        <v/>
      </c>
      <c r="K6910" s="27">
        <f>IF(J6910="","",J6910+cat_offset)</f>
        <v/>
      </c>
      <c r="L6910" s="27">
        <f>IF(J6910="","",MAX(0,E6910-J6910)^2)</f>
        <v/>
      </c>
      <c r="M6910" s="27">
        <f>IF(J6910="","",MAX(0,E6910-(J6910+twcdh_off))^2)</f>
        <v/>
      </c>
      <c r="N6910" s="27">
        <f>IF(E6910="","",MAX(0,E6910-swcdh_thr)^2)</f>
        <v/>
      </c>
      <c r="O6910">
        <f>IF(K6910="","",ROUND(E6910-K6910,0))</f>
        <v/>
      </c>
      <c r="P6910">
        <f>IF(O6910="","",IF(O6910&gt;=1,O6910,0))</f>
        <v/>
      </c>
      <c r="Q6910" s="27">
        <f>IF(E6910="","",MAX(0,E6910-22))</f>
        <v/>
      </c>
      <c r="R6910" s="27">
        <f>IF(H6910=1,E6910,"")</f>
        <v/>
      </c>
      <c r="S6910" s="27">
        <f>IF(AND(H6910=1,J6910&lt;&gt;""),E6910-J6910,"")</f>
        <v/>
      </c>
      <c r="T6910">
        <f>IF(G6910="","",MONTH(G6910))</f>
        <v/>
      </c>
    </row>
    <row r="6911">
      <c r="A6911" s="24" t="n">
        <v>2020</v>
      </c>
      <c r="B6911" s="24" t="n">
        <v>10</v>
      </c>
      <c r="C6911" s="24" t="n">
        <v>14</v>
      </c>
      <c r="D6911" s="24" t="n">
        <v>22</v>
      </c>
      <c r="E6911" s="24" t="n">
        <v>13.76</v>
      </c>
      <c r="F6911" s="25">
        <f>IF($E6911="","",DATE(IF($A6911="",nominal_year,$A6911),$B6911,$C6911)+($D6911-IF(LEFT(hour_conv,1)="1",1,0))/24)</f>
        <v/>
      </c>
      <c r="G6911" s="26">
        <f>IF(F6911="","",INT(F6911))</f>
        <v/>
      </c>
      <c r="H6911">
        <f>IF(G6911="","",IF(AND(MONTH(G6911)*100+DAY(G6911)&gt;=season_lo,MONTH(G6911)*100+DAY(G6911)&lt;=season_hi),1,0))</f>
        <v/>
      </c>
      <c r="I6911">
        <f>IF(G6911="","",G6911-first_day+1)</f>
        <v/>
      </c>
      <c r="J6911" s="27">
        <f>IF(I6911="","",INDEX(Daily!$J$2:$J$421,I6911))</f>
        <v/>
      </c>
      <c r="K6911" s="27">
        <f>IF(J6911="","",J6911+cat_offset)</f>
        <v/>
      </c>
      <c r="L6911" s="27">
        <f>IF(J6911="","",MAX(0,E6911-J6911)^2)</f>
        <v/>
      </c>
      <c r="M6911" s="27">
        <f>IF(J6911="","",MAX(0,E6911-(J6911+twcdh_off))^2)</f>
        <v/>
      </c>
      <c r="N6911" s="27">
        <f>IF(E6911="","",MAX(0,E6911-swcdh_thr)^2)</f>
        <v/>
      </c>
      <c r="O6911">
        <f>IF(K6911="","",ROUND(E6911-K6911,0))</f>
        <v/>
      </c>
      <c r="P6911">
        <f>IF(O6911="","",IF(O6911&gt;=1,O6911,0))</f>
        <v/>
      </c>
      <c r="Q6911" s="27">
        <f>IF(E6911="","",MAX(0,E6911-22))</f>
        <v/>
      </c>
      <c r="R6911" s="27">
        <f>IF(H6911=1,E6911,"")</f>
        <v/>
      </c>
      <c r="S6911" s="27">
        <f>IF(AND(H6911=1,J6911&lt;&gt;""),E6911-J6911,"")</f>
        <v/>
      </c>
      <c r="T6911">
        <f>IF(G6911="","",MONTH(G6911))</f>
        <v/>
      </c>
    </row>
    <row r="6912">
      <c r="A6912" s="24" t="n">
        <v>2020</v>
      </c>
      <c r="B6912" s="24" t="n">
        <v>10</v>
      </c>
      <c r="C6912" s="24" t="n">
        <v>14</v>
      </c>
      <c r="D6912" s="24" t="n">
        <v>23</v>
      </c>
      <c r="E6912" s="24" t="n">
        <v>12.59</v>
      </c>
      <c r="F6912" s="25">
        <f>IF($E6912="","",DATE(IF($A6912="",nominal_year,$A6912),$B6912,$C6912)+($D6912-IF(LEFT(hour_conv,1)="1",1,0))/24)</f>
        <v/>
      </c>
      <c r="G6912" s="26">
        <f>IF(F6912="","",INT(F6912))</f>
        <v/>
      </c>
      <c r="H6912">
        <f>IF(G6912="","",IF(AND(MONTH(G6912)*100+DAY(G6912)&gt;=season_lo,MONTH(G6912)*100+DAY(G6912)&lt;=season_hi),1,0))</f>
        <v/>
      </c>
      <c r="I6912">
        <f>IF(G6912="","",G6912-first_day+1)</f>
        <v/>
      </c>
      <c r="J6912" s="27">
        <f>IF(I6912="","",INDEX(Daily!$J$2:$J$421,I6912))</f>
        <v/>
      </c>
      <c r="K6912" s="27">
        <f>IF(J6912="","",J6912+cat_offset)</f>
        <v/>
      </c>
      <c r="L6912" s="27">
        <f>IF(J6912="","",MAX(0,E6912-J6912)^2)</f>
        <v/>
      </c>
      <c r="M6912" s="27">
        <f>IF(J6912="","",MAX(0,E6912-(J6912+twcdh_off))^2)</f>
        <v/>
      </c>
      <c r="N6912" s="27">
        <f>IF(E6912="","",MAX(0,E6912-swcdh_thr)^2)</f>
        <v/>
      </c>
      <c r="O6912">
        <f>IF(K6912="","",ROUND(E6912-K6912,0))</f>
        <v/>
      </c>
      <c r="P6912">
        <f>IF(O6912="","",IF(O6912&gt;=1,O6912,0))</f>
        <v/>
      </c>
      <c r="Q6912" s="27">
        <f>IF(E6912="","",MAX(0,E6912-22))</f>
        <v/>
      </c>
      <c r="R6912" s="27">
        <f>IF(H6912=1,E6912,"")</f>
        <v/>
      </c>
      <c r="S6912" s="27">
        <f>IF(AND(H6912=1,J6912&lt;&gt;""),E6912-J6912,"")</f>
        <v/>
      </c>
      <c r="T6912">
        <f>IF(G6912="","",MONTH(G6912))</f>
        <v/>
      </c>
    </row>
    <row r="6913">
      <c r="A6913" s="24" t="n">
        <v>2020</v>
      </c>
      <c r="B6913" s="24" t="n">
        <v>10</v>
      </c>
      <c r="C6913" s="24" t="n">
        <v>14</v>
      </c>
      <c r="D6913" s="24" t="n">
        <v>24</v>
      </c>
      <c r="E6913" s="24" t="n">
        <v>11.76</v>
      </c>
      <c r="F6913" s="25">
        <f>IF($E6913="","",DATE(IF($A6913="",nominal_year,$A6913),$B6913,$C6913)+($D6913-IF(LEFT(hour_conv,1)="1",1,0))/24)</f>
        <v/>
      </c>
      <c r="G6913" s="26">
        <f>IF(F6913="","",INT(F6913))</f>
        <v/>
      </c>
      <c r="H6913">
        <f>IF(G6913="","",IF(AND(MONTH(G6913)*100+DAY(G6913)&gt;=season_lo,MONTH(G6913)*100+DAY(G6913)&lt;=season_hi),1,0))</f>
        <v/>
      </c>
      <c r="I6913">
        <f>IF(G6913="","",G6913-first_day+1)</f>
        <v/>
      </c>
      <c r="J6913" s="27">
        <f>IF(I6913="","",INDEX(Daily!$J$2:$J$421,I6913))</f>
        <v/>
      </c>
      <c r="K6913" s="27">
        <f>IF(J6913="","",J6913+cat_offset)</f>
        <v/>
      </c>
      <c r="L6913" s="27">
        <f>IF(J6913="","",MAX(0,E6913-J6913)^2)</f>
        <v/>
      </c>
      <c r="M6913" s="27">
        <f>IF(J6913="","",MAX(0,E6913-(J6913+twcdh_off))^2)</f>
        <v/>
      </c>
      <c r="N6913" s="27">
        <f>IF(E6913="","",MAX(0,E6913-swcdh_thr)^2)</f>
        <v/>
      </c>
      <c r="O6913">
        <f>IF(K6913="","",ROUND(E6913-K6913,0))</f>
        <v/>
      </c>
      <c r="P6913">
        <f>IF(O6913="","",IF(O6913&gt;=1,O6913,0))</f>
        <v/>
      </c>
      <c r="Q6913" s="27">
        <f>IF(E6913="","",MAX(0,E6913-22))</f>
        <v/>
      </c>
      <c r="R6913" s="27">
        <f>IF(H6913=1,E6913,"")</f>
        <v/>
      </c>
      <c r="S6913" s="27">
        <f>IF(AND(H6913=1,J6913&lt;&gt;""),E6913-J6913,"")</f>
        <v/>
      </c>
      <c r="T6913">
        <f>IF(G6913="","",MONTH(G6913))</f>
        <v/>
      </c>
    </row>
    <row r="6914">
      <c r="A6914" s="24" t="n">
        <v>2020</v>
      </c>
      <c r="B6914" s="24" t="n">
        <v>10</v>
      </c>
      <c r="C6914" s="24" t="n">
        <v>15</v>
      </c>
      <c r="D6914" s="24" t="n">
        <v>1</v>
      </c>
      <c r="E6914" s="24" t="n">
        <v>10.89</v>
      </c>
      <c r="F6914" s="25">
        <f>IF($E6914="","",DATE(IF($A6914="",nominal_year,$A6914),$B6914,$C6914)+($D6914-IF(LEFT(hour_conv,1)="1",1,0))/24)</f>
        <v/>
      </c>
      <c r="G6914" s="26">
        <f>IF(F6914="","",INT(F6914))</f>
        <v/>
      </c>
      <c r="H6914">
        <f>IF(G6914="","",IF(AND(MONTH(G6914)*100+DAY(G6914)&gt;=season_lo,MONTH(G6914)*100+DAY(G6914)&lt;=season_hi),1,0))</f>
        <v/>
      </c>
      <c r="I6914">
        <f>IF(G6914="","",G6914-first_day+1)</f>
        <v/>
      </c>
      <c r="J6914" s="27">
        <f>IF(I6914="","",INDEX(Daily!$J$2:$J$421,I6914))</f>
        <v/>
      </c>
      <c r="K6914" s="27">
        <f>IF(J6914="","",J6914+cat_offset)</f>
        <v/>
      </c>
      <c r="L6914" s="27">
        <f>IF(J6914="","",MAX(0,E6914-J6914)^2)</f>
        <v/>
      </c>
      <c r="M6914" s="27">
        <f>IF(J6914="","",MAX(0,E6914-(J6914+twcdh_off))^2)</f>
        <v/>
      </c>
      <c r="N6914" s="27">
        <f>IF(E6914="","",MAX(0,E6914-swcdh_thr)^2)</f>
        <v/>
      </c>
      <c r="O6914">
        <f>IF(K6914="","",ROUND(E6914-K6914,0))</f>
        <v/>
      </c>
      <c r="P6914">
        <f>IF(O6914="","",IF(O6914&gt;=1,O6914,0))</f>
        <v/>
      </c>
      <c r="Q6914" s="27">
        <f>IF(E6914="","",MAX(0,E6914-22))</f>
        <v/>
      </c>
      <c r="R6914" s="27">
        <f>IF(H6914=1,E6914,"")</f>
        <v/>
      </c>
      <c r="S6914" s="27">
        <f>IF(AND(H6914=1,J6914&lt;&gt;""),E6914-J6914,"")</f>
        <v/>
      </c>
      <c r="T6914">
        <f>IF(G6914="","",MONTH(G6914))</f>
        <v/>
      </c>
    </row>
    <row r="6915">
      <c r="A6915" s="24" t="n">
        <v>2020</v>
      </c>
      <c r="B6915" s="24" t="n">
        <v>10</v>
      </c>
      <c r="C6915" s="24" t="n">
        <v>15</v>
      </c>
      <c r="D6915" s="24" t="n">
        <v>2</v>
      </c>
      <c r="E6915" s="24" t="n">
        <v>9.82</v>
      </c>
      <c r="F6915" s="25">
        <f>IF($E6915="","",DATE(IF($A6915="",nominal_year,$A6915),$B6915,$C6915)+($D6915-IF(LEFT(hour_conv,1)="1",1,0))/24)</f>
        <v/>
      </c>
      <c r="G6915" s="26">
        <f>IF(F6915="","",INT(F6915))</f>
        <v/>
      </c>
      <c r="H6915">
        <f>IF(G6915="","",IF(AND(MONTH(G6915)*100+DAY(G6915)&gt;=season_lo,MONTH(G6915)*100+DAY(G6915)&lt;=season_hi),1,0))</f>
        <v/>
      </c>
      <c r="I6915">
        <f>IF(G6915="","",G6915-first_day+1)</f>
        <v/>
      </c>
      <c r="J6915" s="27">
        <f>IF(I6915="","",INDEX(Daily!$J$2:$J$421,I6915))</f>
        <v/>
      </c>
      <c r="K6915" s="27">
        <f>IF(J6915="","",J6915+cat_offset)</f>
        <v/>
      </c>
      <c r="L6915" s="27">
        <f>IF(J6915="","",MAX(0,E6915-J6915)^2)</f>
        <v/>
      </c>
      <c r="M6915" s="27">
        <f>IF(J6915="","",MAX(0,E6915-(J6915+twcdh_off))^2)</f>
        <v/>
      </c>
      <c r="N6915" s="27">
        <f>IF(E6915="","",MAX(0,E6915-swcdh_thr)^2)</f>
        <v/>
      </c>
      <c r="O6915">
        <f>IF(K6915="","",ROUND(E6915-K6915,0))</f>
        <v/>
      </c>
      <c r="P6915">
        <f>IF(O6915="","",IF(O6915&gt;=1,O6915,0))</f>
        <v/>
      </c>
      <c r="Q6915" s="27">
        <f>IF(E6915="","",MAX(0,E6915-22))</f>
        <v/>
      </c>
      <c r="R6915" s="27">
        <f>IF(H6915=1,E6915,"")</f>
        <v/>
      </c>
      <c r="S6915" s="27">
        <f>IF(AND(H6915=1,J6915&lt;&gt;""),E6915-J6915,"")</f>
        <v/>
      </c>
      <c r="T6915">
        <f>IF(G6915="","",MONTH(G6915))</f>
        <v/>
      </c>
    </row>
    <row r="6916">
      <c r="A6916" s="24" t="n">
        <v>2020</v>
      </c>
      <c r="B6916" s="24" t="n">
        <v>10</v>
      </c>
      <c r="C6916" s="24" t="n">
        <v>15</v>
      </c>
      <c r="D6916" s="24" t="n">
        <v>3</v>
      </c>
      <c r="E6916" s="24" t="n">
        <v>9.24</v>
      </c>
      <c r="F6916" s="25">
        <f>IF($E6916="","",DATE(IF($A6916="",nominal_year,$A6916),$B6916,$C6916)+($D6916-IF(LEFT(hour_conv,1)="1",1,0))/24)</f>
        <v/>
      </c>
      <c r="G6916" s="26">
        <f>IF(F6916="","",INT(F6916))</f>
        <v/>
      </c>
      <c r="H6916">
        <f>IF(G6916="","",IF(AND(MONTH(G6916)*100+DAY(G6916)&gt;=season_lo,MONTH(G6916)*100+DAY(G6916)&lt;=season_hi),1,0))</f>
        <v/>
      </c>
      <c r="I6916">
        <f>IF(G6916="","",G6916-first_day+1)</f>
        <v/>
      </c>
      <c r="J6916" s="27">
        <f>IF(I6916="","",INDEX(Daily!$J$2:$J$421,I6916))</f>
        <v/>
      </c>
      <c r="K6916" s="27">
        <f>IF(J6916="","",J6916+cat_offset)</f>
        <v/>
      </c>
      <c r="L6916" s="27">
        <f>IF(J6916="","",MAX(0,E6916-J6916)^2)</f>
        <v/>
      </c>
      <c r="M6916" s="27">
        <f>IF(J6916="","",MAX(0,E6916-(J6916+twcdh_off))^2)</f>
        <v/>
      </c>
      <c r="N6916" s="27">
        <f>IF(E6916="","",MAX(0,E6916-swcdh_thr)^2)</f>
        <v/>
      </c>
      <c r="O6916">
        <f>IF(K6916="","",ROUND(E6916-K6916,0))</f>
        <v/>
      </c>
      <c r="P6916">
        <f>IF(O6916="","",IF(O6916&gt;=1,O6916,0))</f>
        <v/>
      </c>
      <c r="Q6916" s="27">
        <f>IF(E6916="","",MAX(0,E6916-22))</f>
        <v/>
      </c>
      <c r="R6916" s="27">
        <f>IF(H6916=1,E6916,"")</f>
        <v/>
      </c>
      <c r="S6916" s="27">
        <f>IF(AND(H6916=1,J6916&lt;&gt;""),E6916-J6916,"")</f>
        <v/>
      </c>
      <c r="T6916">
        <f>IF(G6916="","",MONTH(G6916))</f>
        <v/>
      </c>
    </row>
    <row r="6917">
      <c r="A6917" s="24" t="n">
        <v>2020</v>
      </c>
      <c r="B6917" s="24" t="n">
        <v>10</v>
      </c>
      <c r="C6917" s="24" t="n">
        <v>15</v>
      </c>
      <c r="D6917" s="24" t="n">
        <v>4</v>
      </c>
      <c r="E6917" s="24" t="n">
        <v>10.48</v>
      </c>
      <c r="F6917" s="25">
        <f>IF($E6917="","",DATE(IF($A6917="",nominal_year,$A6917),$B6917,$C6917)+($D6917-IF(LEFT(hour_conv,1)="1",1,0))/24)</f>
        <v/>
      </c>
      <c r="G6917" s="26">
        <f>IF(F6917="","",INT(F6917))</f>
        <v/>
      </c>
      <c r="H6917">
        <f>IF(G6917="","",IF(AND(MONTH(G6917)*100+DAY(G6917)&gt;=season_lo,MONTH(G6917)*100+DAY(G6917)&lt;=season_hi),1,0))</f>
        <v/>
      </c>
      <c r="I6917">
        <f>IF(G6917="","",G6917-first_day+1)</f>
        <v/>
      </c>
      <c r="J6917" s="27">
        <f>IF(I6917="","",INDEX(Daily!$J$2:$J$421,I6917))</f>
        <v/>
      </c>
      <c r="K6917" s="27">
        <f>IF(J6917="","",J6917+cat_offset)</f>
        <v/>
      </c>
      <c r="L6917" s="27">
        <f>IF(J6917="","",MAX(0,E6917-J6917)^2)</f>
        <v/>
      </c>
      <c r="M6917" s="27">
        <f>IF(J6917="","",MAX(0,E6917-(J6917+twcdh_off))^2)</f>
        <v/>
      </c>
      <c r="N6917" s="27">
        <f>IF(E6917="","",MAX(0,E6917-swcdh_thr)^2)</f>
        <v/>
      </c>
      <c r="O6917">
        <f>IF(K6917="","",ROUND(E6917-K6917,0))</f>
        <v/>
      </c>
      <c r="P6917">
        <f>IF(O6917="","",IF(O6917&gt;=1,O6917,0))</f>
        <v/>
      </c>
      <c r="Q6917" s="27">
        <f>IF(E6917="","",MAX(0,E6917-22))</f>
        <v/>
      </c>
      <c r="R6917" s="27">
        <f>IF(H6917=1,E6917,"")</f>
        <v/>
      </c>
      <c r="S6917" s="27">
        <f>IF(AND(H6917=1,J6917&lt;&gt;""),E6917-J6917,"")</f>
        <v/>
      </c>
      <c r="T6917">
        <f>IF(G6917="","",MONTH(G6917))</f>
        <v/>
      </c>
    </row>
    <row r="6918">
      <c r="A6918" s="24" t="n">
        <v>2020</v>
      </c>
      <c r="B6918" s="24" t="n">
        <v>10</v>
      </c>
      <c r="C6918" s="24" t="n">
        <v>15</v>
      </c>
      <c r="D6918" s="24" t="n">
        <v>5</v>
      </c>
      <c r="E6918" s="24" t="n">
        <v>10.01</v>
      </c>
      <c r="F6918" s="25">
        <f>IF($E6918="","",DATE(IF($A6918="",nominal_year,$A6918),$B6918,$C6918)+($D6918-IF(LEFT(hour_conv,1)="1",1,0))/24)</f>
        <v/>
      </c>
      <c r="G6918" s="26">
        <f>IF(F6918="","",INT(F6918))</f>
        <v/>
      </c>
      <c r="H6918">
        <f>IF(G6918="","",IF(AND(MONTH(G6918)*100+DAY(G6918)&gt;=season_lo,MONTH(G6918)*100+DAY(G6918)&lt;=season_hi),1,0))</f>
        <v/>
      </c>
      <c r="I6918">
        <f>IF(G6918="","",G6918-first_day+1)</f>
        <v/>
      </c>
      <c r="J6918" s="27">
        <f>IF(I6918="","",INDEX(Daily!$J$2:$J$421,I6918))</f>
        <v/>
      </c>
      <c r="K6918" s="27">
        <f>IF(J6918="","",J6918+cat_offset)</f>
        <v/>
      </c>
      <c r="L6918" s="27">
        <f>IF(J6918="","",MAX(0,E6918-J6918)^2)</f>
        <v/>
      </c>
      <c r="M6918" s="27">
        <f>IF(J6918="","",MAX(0,E6918-(J6918+twcdh_off))^2)</f>
        <v/>
      </c>
      <c r="N6918" s="27">
        <f>IF(E6918="","",MAX(0,E6918-swcdh_thr)^2)</f>
        <v/>
      </c>
      <c r="O6918">
        <f>IF(K6918="","",ROUND(E6918-K6918,0))</f>
        <v/>
      </c>
      <c r="P6918">
        <f>IF(O6918="","",IF(O6918&gt;=1,O6918,0))</f>
        <v/>
      </c>
      <c r="Q6918" s="27">
        <f>IF(E6918="","",MAX(0,E6918-22))</f>
        <v/>
      </c>
      <c r="R6918" s="27">
        <f>IF(H6918=1,E6918,"")</f>
        <v/>
      </c>
      <c r="S6918" s="27">
        <f>IF(AND(H6918=1,J6918&lt;&gt;""),E6918-J6918,"")</f>
        <v/>
      </c>
      <c r="T6918">
        <f>IF(G6918="","",MONTH(G6918))</f>
        <v/>
      </c>
    </row>
    <row r="6919">
      <c r="A6919" s="24" t="n">
        <v>2020</v>
      </c>
      <c r="B6919" s="24" t="n">
        <v>10</v>
      </c>
      <c r="C6919" s="24" t="n">
        <v>15</v>
      </c>
      <c r="D6919" s="24" t="n">
        <v>6</v>
      </c>
      <c r="E6919" s="24" t="n">
        <v>10.82</v>
      </c>
      <c r="F6919" s="25">
        <f>IF($E6919="","",DATE(IF($A6919="",nominal_year,$A6919),$B6919,$C6919)+($D6919-IF(LEFT(hour_conv,1)="1",1,0))/24)</f>
        <v/>
      </c>
      <c r="G6919" s="26">
        <f>IF(F6919="","",INT(F6919))</f>
        <v/>
      </c>
      <c r="H6919">
        <f>IF(G6919="","",IF(AND(MONTH(G6919)*100+DAY(G6919)&gt;=season_lo,MONTH(G6919)*100+DAY(G6919)&lt;=season_hi),1,0))</f>
        <v/>
      </c>
      <c r="I6919">
        <f>IF(G6919="","",G6919-first_day+1)</f>
        <v/>
      </c>
      <c r="J6919" s="27">
        <f>IF(I6919="","",INDEX(Daily!$J$2:$J$421,I6919))</f>
        <v/>
      </c>
      <c r="K6919" s="27">
        <f>IF(J6919="","",J6919+cat_offset)</f>
        <v/>
      </c>
      <c r="L6919" s="27">
        <f>IF(J6919="","",MAX(0,E6919-J6919)^2)</f>
        <v/>
      </c>
      <c r="M6919" s="27">
        <f>IF(J6919="","",MAX(0,E6919-(J6919+twcdh_off))^2)</f>
        <v/>
      </c>
      <c r="N6919" s="27">
        <f>IF(E6919="","",MAX(0,E6919-swcdh_thr)^2)</f>
        <v/>
      </c>
      <c r="O6919">
        <f>IF(K6919="","",ROUND(E6919-K6919,0))</f>
        <v/>
      </c>
      <c r="P6919">
        <f>IF(O6919="","",IF(O6919&gt;=1,O6919,0))</f>
        <v/>
      </c>
      <c r="Q6919" s="27">
        <f>IF(E6919="","",MAX(0,E6919-22))</f>
        <v/>
      </c>
      <c r="R6919" s="27">
        <f>IF(H6919=1,E6919,"")</f>
        <v/>
      </c>
      <c r="S6919" s="27">
        <f>IF(AND(H6919=1,J6919&lt;&gt;""),E6919-J6919,"")</f>
        <v/>
      </c>
      <c r="T6919">
        <f>IF(G6919="","",MONTH(G6919))</f>
        <v/>
      </c>
    </row>
    <row r="6920">
      <c r="A6920" s="24" t="n">
        <v>2020</v>
      </c>
      <c r="B6920" s="24" t="n">
        <v>10</v>
      </c>
      <c r="C6920" s="24" t="n">
        <v>15</v>
      </c>
      <c r="D6920" s="24" t="n">
        <v>7</v>
      </c>
      <c r="E6920" s="24" t="n">
        <v>10.94</v>
      </c>
      <c r="F6920" s="25">
        <f>IF($E6920="","",DATE(IF($A6920="",nominal_year,$A6920),$B6920,$C6920)+($D6920-IF(LEFT(hour_conv,1)="1",1,0))/24)</f>
        <v/>
      </c>
      <c r="G6920" s="26">
        <f>IF(F6920="","",INT(F6920))</f>
        <v/>
      </c>
      <c r="H6920">
        <f>IF(G6920="","",IF(AND(MONTH(G6920)*100+DAY(G6920)&gt;=season_lo,MONTH(G6920)*100+DAY(G6920)&lt;=season_hi),1,0))</f>
        <v/>
      </c>
      <c r="I6920">
        <f>IF(G6920="","",G6920-first_day+1)</f>
        <v/>
      </c>
      <c r="J6920" s="27">
        <f>IF(I6920="","",INDEX(Daily!$J$2:$J$421,I6920))</f>
        <v/>
      </c>
      <c r="K6920" s="27">
        <f>IF(J6920="","",J6920+cat_offset)</f>
        <v/>
      </c>
      <c r="L6920" s="27">
        <f>IF(J6920="","",MAX(0,E6920-J6920)^2)</f>
        <v/>
      </c>
      <c r="M6920" s="27">
        <f>IF(J6920="","",MAX(0,E6920-(J6920+twcdh_off))^2)</f>
        <v/>
      </c>
      <c r="N6920" s="27">
        <f>IF(E6920="","",MAX(0,E6920-swcdh_thr)^2)</f>
        <v/>
      </c>
      <c r="O6920">
        <f>IF(K6920="","",ROUND(E6920-K6920,0))</f>
        <v/>
      </c>
      <c r="P6920">
        <f>IF(O6920="","",IF(O6920&gt;=1,O6920,0))</f>
        <v/>
      </c>
      <c r="Q6920" s="27">
        <f>IF(E6920="","",MAX(0,E6920-22))</f>
        <v/>
      </c>
      <c r="R6920" s="27">
        <f>IF(H6920=1,E6920,"")</f>
        <v/>
      </c>
      <c r="S6920" s="27">
        <f>IF(AND(H6920=1,J6920&lt;&gt;""),E6920-J6920,"")</f>
        <v/>
      </c>
      <c r="T6920">
        <f>IF(G6920="","",MONTH(G6920))</f>
        <v/>
      </c>
    </row>
    <row r="6921">
      <c r="A6921" s="24" t="n">
        <v>2020</v>
      </c>
      <c r="B6921" s="24" t="n">
        <v>10</v>
      </c>
      <c r="C6921" s="24" t="n">
        <v>15</v>
      </c>
      <c r="D6921" s="24" t="n">
        <v>8</v>
      </c>
      <c r="E6921" s="24" t="n">
        <v>11.63</v>
      </c>
      <c r="F6921" s="25">
        <f>IF($E6921="","",DATE(IF($A6921="",nominal_year,$A6921),$B6921,$C6921)+($D6921-IF(LEFT(hour_conv,1)="1",1,0))/24)</f>
        <v/>
      </c>
      <c r="G6921" s="26">
        <f>IF(F6921="","",INT(F6921))</f>
        <v/>
      </c>
      <c r="H6921">
        <f>IF(G6921="","",IF(AND(MONTH(G6921)*100+DAY(G6921)&gt;=season_lo,MONTH(G6921)*100+DAY(G6921)&lt;=season_hi),1,0))</f>
        <v/>
      </c>
      <c r="I6921">
        <f>IF(G6921="","",G6921-first_day+1)</f>
        <v/>
      </c>
      <c r="J6921" s="27">
        <f>IF(I6921="","",INDEX(Daily!$J$2:$J$421,I6921))</f>
        <v/>
      </c>
      <c r="K6921" s="27">
        <f>IF(J6921="","",J6921+cat_offset)</f>
        <v/>
      </c>
      <c r="L6921" s="27">
        <f>IF(J6921="","",MAX(0,E6921-J6921)^2)</f>
        <v/>
      </c>
      <c r="M6921" s="27">
        <f>IF(J6921="","",MAX(0,E6921-(J6921+twcdh_off))^2)</f>
        <v/>
      </c>
      <c r="N6921" s="27">
        <f>IF(E6921="","",MAX(0,E6921-swcdh_thr)^2)</f>
        <v/>
      </c>
      <c r="O6921">
        <f>IF(K6921="","",ROUND(E6921-K6921,0))</f>
        <v/>
      </c>
      <c r="P6921">
        <f>IF(O6921="","",IF(O6921&gt;=1,O6921,0))</f>
        <v/>
      </c>
      <c r="Q6921" s="27">
        <f>IF(E6921="","",MAX(0,E6921-22))</f>
        <v/>
      </c>
      <c r="R6921" s="27">
        <f>IF(H6921=1,E6921,"")</f>
        <v/>
      </c>
      <c r="S6921" s="27">
        <f>IF(AND(H6921=1,J6921&lt;&gt;""),E6921-J6921,"")</f>
        <v/>
      </c>
      <c r="T6921">
        <f>IF(G6921="","",MONTH(G6921))</f>
        <v/>
      </c>
    </row>
    <row r="6922">
      <c r="A6922" s="24" t="n">
        <v>2020</v>
      </c>
      <c r="B6922" s="24" t="n">
        <v>10</v>
      </c>
      <c r="C6922" s="24" t="n">
        <v>15</v>
      </c>
      <c r="D6922" s="24" t="n">
        <v>9</v>
      </c>
      <c r="E6922" s="24" t="n">
        <v>12.62</v>
      </c>
      <c r="F6922" s="25">
        <f>IF($E6922="","",DATE(IF($A6922="",nominal_year,$A6922),$B6922,$C6922)+($D6922-IF(LEFT(hour_conv,1)="1",1,0))/24)</f>
        <v/>
      </c>
      <c r="G6922" s="26">
        <f>IF(F6922="","",INT(F6922))</f>
        <v/>
      </c>
      <c r="H6922">
        <f>IF(G6922="","",IF(AND(MONTH(G6922)*100+DAY(G6922)&gt;=season_lo,MONTH(G6922)*100+DAY(G6922)&lt;=season_hi),1,0))</f>
        <v/>
      </c>
      <c r="I6922">
        <f>IF(G6922="","",G6922-first_day+1)</f>
        <v/>
      </c>
      <c r="J6922" s="27">
        <f>IF(I6922="","",INDEX(Daily!$J$2:$J$421,I6922))</f>
        <v/>
      </c>
      <c r="K6922" s="27">
        <f>IF(J6922="","",J6922+cat_offset)</f>
        <v/>
      </c>
      <c r="L6922" s="27">
        <f>IF(J6922="","",MAX(0,E6922-J6922)^2)</f>
        <v/>
      </c>
      <c r="M6922" s="27">
        <f>IF(J6922="","",MAX(0,E6922-(J6922+twcdh_off))^2)</f>
        <v/>
      </c>
      <c r="N6922" s="27">
        <f>IF(E6922="","",MAX(0,E6922-swcdh_thr)^2)</f>
        <v/>
      </c>
      <c r="O6922">
        <f>IF(K6922="","",ROUND(E6922-K6922,0))</f>
        <v/>
      </c>
      <c r="P6922">
        <f>IF(O6922="","",IF(O6922&gt;=1,O6922,0))</f>
        <v/>
      </c>
      <c r="Q6922" s="27">
        <f>IF(E6922="","",MAX(0,E6922-22))</f>
        <v/>
      </c>
      <c r="R6922" s="27">
        <f>IF(H6922=1,E6922,"")</f>
        <v/>
      </c>
      <c r="S6922" s="27">
        <f>IF(AND(H6922=1,J6922&lt;&gt;""),E6922-J6922,"")</f>
        <v/>
      </c>
      <c r="T6922">
        <f>IF(G6922="","",MONTH(G6922))</f>
        <v/>
      </c>
    </row>
    <row r="6923">
      <c r="A6923" s="24" t="n">
        <v>2020</v>
      </c>
      <c r="B6923" s="24" t="n">
        <v>10</v>
      </c>
      <c r="C6923" s="24" t="n">
        <v>15</v>
      </c>
      <c r="D6923" s="24" t="n">
        <v>10</v>
      </c>
      <c r="E6923" s="24" t="n">
        <v>13.49</v>
      </c>
      <c r="F6923" s="25">
        <f>IF($E6923="","",DATE(IF($A6923="",nominal_year,$A6923),$B6923,$C6923)+($D6923-IF(LEFT(hour_conv,1)="1",1,0))/24)</f>
        <v/>
      </c>
      <c r="G6923" s="26">
        <f>IF(F6923="","",INT(F6923))</f>
        <v/>
      </c>
      <c r="H6923">
        <f>IF(G6923="","",IF(AND(MONTH(G6923)*100+DAY(G6923)&gt;=season_lo,MONTH(G6923)*100+DAY(G6923)&lt;=season_hi),1,0))</f>
        <v/>
      </c>
      <c r="I6923">
        <f>IF(G6923="","",G6923-first_day+1)</f>
        <v/>
      </c>
      <c r="J6923" s="27">
        <f>IF(I6923="","",INDEX(Daily!$J$2:$J$421,I6923))</f>
        <v/>
      </c>
      <c r="K6923" s="27">
        <f>IF(J6923="","",J6923+cat_offset)</f>
        <v/>
      </c>
      <c r="L6923" s="27">
        <f>IF(J6923="","",MAX(0,E6923-J6923)^2)</f>
        <v/>
      </c>
      <c r="M6923" s="27">
        <f>IF(J6923="","",MAX(0,E6923-(J6923+twcdh_off))^2)</f>
        <v/>
      </c>
      <c r="N6923" s="27">
        <f>IF(E6923="","",MAX(0,E6923-swcdh_thr)^2)</f>
        <v/>
      </c>
      <c r="O6923">
        <f>IF(K6923="","",ROUND(E6923-K6923,0))</f>
        <v/>
      </c>
      <c r="P6923">
        <f>IF(O6923="","",IF(O6923&gt;=1,O6923,0))</f>
        <v/>
      </c>
      <c r="Q6923" s="27">
        <f>IF(E6923="","",MAX(0,E6923-22))</f>
        <v/>
      </c>
      <c r="R6923" s="27">
        <f>IF(H6923=1,E6923,"")</f>
        <v/>
      </c>
      <c r="S6923" s="27">
        <f>IF(AND(H6923=1,J6923&lt;&gt;""),E6923-J6923,"")</f>
        <v/>
      </c>
      <c r="T6923">
        <f>IF(G6923="","",MONTH(G6923))</f>
        <v/>
      </c>
    </row>
    <row r="6924">
      <c r="A6924" s="24" t="n">
        <v>2020</v>
      </c>
      <c r="B6924" s="24" t="n">
        <v>10</v>
      </c>
      <c r="C6924" s="24" t="n">
        <v>15</v>
      </c>
      <c r="D6924" s="24" t="n">
        <v>11</v>
      </c>
      <c r="E6924" s="24" t="n">
        <v>13.58</v>
      </c>
      <c r="F6924" s="25">
        <f>IF($E6924="","",DATE(IF($A6924="",nominal_year,$A6924),$B6924,$C6924)+($D6924-IF(LEFT(hour_conv,1)="1",1,0))/24)</f>
        <v/>
      </c>
      <c r="G6924" s="26">
        <f>IF(F6924="","",INT(F6924))</f>
        <v/>
      </c>
      <c r="H6924">
        <f>IF(G6924="","",IF(AND(MONTH(G6924)*100+DAY(G6924)&gt;=season_lo,MONTH(G6924)*100+DAY(G6924)&lt;=season_hi),1,0))</f>
        <v/>
      </c>
      <c r="I6924">
        <f>IF(G6924="","",G6924-first_day+1)</f>
        <v/>
      </c>
      <c r="J6924" s="27">
        <f>IF(I6924="","",INDEX(Daily!$J$2:$J$421,I6924))</f>
        <v/>
      </c>
      <c r="K6924" s="27">
        <f>IF(J6924="","",J6924+cat_offset)</f>
        <v/>
      </c>
      <c r="L6924" s="27">
        <f>IF(J6924="","",MAX(0,E6924-J6924)^2)</f>
        <v/>
      </c>
      <c r="M6924" s="27">
        <f>IF(J6924="","",MAX(0,E6924-(J6924+twcdh_off))^2)</f>
        <v/>
      </c>
      <c r="N6924" s="27">
        <f>IF(E6924="","",MAX(0,E6924-swcdh_thr)^2)</f>
        <v/>
      </c>
      <c r="O6924">
        <f>IF(K6924="","",ROUND(E6924-K6924,0))</f>
        <v/>
      </c>
      <c r="P6924">
        <f>IF(O6924="","",IF(O6924&gt;=1,O6924,0))</f>
        <v/>
      </c>
      <c r="Q6924" s="27">
        <f>IF(E6924="","",MAX(0,E6924-22))</f>
        <v/>
      </c>
      <c r="R6924" s="27">
        <f>IF(H6924=1,E6924,"")</f>
        <v/>
      </c>
      <c r="S6924" s="27">
        <f>IF(AND(H6924=1,J6924&lt;&gt;""),E6924-J6924,"")</f>
        <v/>
      </c>
      <c r="T6924">
        <f>IF(G6924="","",MONTH(G6924))</f>
        <v/>
      </c>
    </row>
    <row r="6925">
      <c r="A6925" s="24" t="n">
        <v>2020</v>
      </c>
      <c r="B6925" s="24" t="n">
        <v>10</v>
      </c>
      <c r="C6925" s="24" t="n">
        <v>15</v>
      </c>
      <c r="D6925" s="24" t="n">
        <v>12</v>
      </c>
      <c r="E6925" s="24" t="n">
        <v>15.31</v>
      </c>
      <c r="F6925" s="25">
        <f>IF($E6925="","",DATE(IF($A6925="",nominal_year,$A6925),$B6925,$C6925)+($D6925-IF(LEFT(hour_conv,1)="1",1,0))/24)</f>
        <v/>
      </c>
      <c r="G6925" s="26">
        <f>IF(F6925="","",INT(F6925))</f>
        <v/>
      </c>
      <c r="H6925">
        <f>IF(G6925="","",IF(AND(MONTH(G6925)*100+DAY(G6925)&gt;=season_lo,MONTH(G6925)*100+DAY(G6925)&lt;=season_hi),1,0))</f>
        <v/>
      </c>
      <c r="I6925">
        <f>IF(G6925="","",G6925-first_day+1)</f>
        <v/>
      </c>
      <c r="J6925" s="27">
        <f>IF(I6925="","",INDEX(Daily!$J$2:$J$421,I6925))</f>
        <v/>
      </c>
      <c r="K6925" s="27">
        <f>IF(J6925="","",J6925+cat_offset)</f>
        <v/>
      </c>
      <c r="L6925" s="27">
        <f>IF(J6925="","",MAX(0,E6925-J6925)^2)</f>
        <v/>
      </c>
      <c r="M6925" s="27">
        <f>IF(J6925="","",MAX(0,E6925-(J6925+twcdh_off))^2)</f>
        <v/>
      </c>
      <c r="N6925" s="27">
        <f>IF(E6925="","",MAX(0,E6925-swcdh_thr)^2)</f>
        <v/>
      </c>
      <c r="O6925">
        <f>IF(K6925="","",ROUND(E6925-K6925,0))</f>
        <v/>
      </c>
      <c r="P6925">
        <f>IF(O6925="","",IF(O6925&gt;=1,O6925,0))</f>
        <v/>
      </c>
      <c r="Q6925" s="27">
        <f>IF(E6925="","",MAX(0,E6925-22))</f>
        <v/>
      </c>
      <c r="R6925" s="27">
        <f>IF(H6925=1,E6925,"")</f>
        <v/>
      </c>
      <c r="S6925" s="27">
        <f>IF(AND(H6925=1,J6925&lt;&gt;""),E6925-J6925,"")</f>
        <v/>
      </c>
      <c r="T6925">
        <f>IF(G6925="","",MONTH(G6925))</f>
        <v/>
      </c>
    </row>
    <row r="6926">
      <c r="A6926" s="24" t="n">
        <v>2020</v>
      </c>
      <c r="B6926" s="24" t="n">
        <v>10</v>
      </c>
      <c r="C6926" s="24" t="n">
        <v>15</v>
      </c>
      <c r="D6926" s="24" t="n">
        <v>13</v>
      </c>
      <c r="E6926" s="24" t="n">
        <v>15.13</v>
      </c>
      <c r="F6926" s="25">
        <f>IF($E6926="","",DATE(IF($A6926="",nominal_year,$A6926),$B6926,$C6926)+($D6926-IF(LEFT(hour_conv,1)="1",1,0))/24)</f>
        <v/>
      </c>
      <c r="G6926" s="26">
        <f>IF(F6926="","",INT(F6926))</f>
        <v/>
      </c>
      <c r="H6926">
        <f>IF(G6926="","",IF(AND(MONTH(G6926)*100+DAY(G6926)&gt;=season_lo,MONTH(G6926)*100+DAY(G6926)&lt;=season_hi),1,0))</f>
        <v/>
      </c>
      <c r="I6926">
        <f>IF(G6926="","",G6926-first_day+1)</f>
        <v/>
      </c>
      <c r="J6926" s="27">
        <f>IF(I6926="","",INDEX(Daily!$J$2:$J$421,I6926))</f>
        <v/>
      </c>
      <c r="K6926" s="27">
        <f>IF(J6926="","",J6926+cat_offset)</f>
        <v/>
      </c>
      <c r="L6926" s="27">
        <f>IF(J6926="","",MAX(0,E6926-J6926)^2)</f>
        <v/>
      </c>
      <c r="M6926" s="27">
        <f>IF(J6926="","",MAX(0,E6926-(J6926+twcdh_off))^2)</f>
        <v/>
      </c>
      <c r="N6926" s="27">
        <f>IF(E6926="","",MAX(0,E6926-swcdh_thr)^2)</f>
        <v/>
      </c>
      <c r="O6926">
        <f>IF(K6926="","",ROUND(E6926-K6926,0))</f>
        <v/>
      </c>
      <c r="P6926">
        <f>IF(O6926="","",IF(O6926&gt;=1,O6926,0))</f>
        <v/>
      </c>
      <c r="Q6926" s="27">
        <f>IF(E6926="","",MAX(0,E6926-22))</f>
        <v/>
      </c>
      <c r="R6926" s="27">
        <f>IF(H6926=1,E6926,"")</f>
        <v/>
      </c>
      <c r="S6926" s="27">
        <f>IF(AND(H6926=1,J6926&lt;&gt;""),E6926-J6926,"")</f>
        <v/>
      </c>
      <c r="T6926">
        <f>IF(G6926="","",MONTH(G6926))</f>
        <v/>
      </c>
    </row>
    <row r="6927">
      <c r="A6927" s="24" t="n">
        <v>2020</v>
      </c>
      <c r="B6927" s="24" t="n">
        <v>10</v>
      </c>
      <c r="C6927" s="24" t="n">
        <v>15</v>
      </c>
      <c r="D6927" s="24" t="n">
        <v>14</v>
      </c>
      <c r="E6927" s="24" t="n">
        <v>16.11</v>
      </c>
      <c r="F6927" s="25">
        <f>IF($E6927="","",DATE(IF($A6927="",nominal_year,$A6927),$B6927,$C6927)+($D6927-IF(LEFT(hour_conv,1)="1",1,0))/24)</f>
        <v/>
      </c>
      <c r="G6927" s="26">
        <f>IF(F6927="","",INT(F6927))</f>
        <v/>
      </c>
      <c r="H6927">
        <f>IF(G6927="","",IF(AND(MONTH(G6927)*100+DAY(G6927)&gt;=season_lo,MONTH(G6927)*100+DAY(G6927)&lt;=season_hi),1,0))</f>
        <v/>
      </c>
      <c r="I6927">
        <f>IF(G6927="","",G6927-first_day+1)</f>
        <v/>
      </c>
      <c r="J6927" s="27">
        <f>IF(I6927="","",INDEX(Daily!$J$2:$J$421,I6927))</f>
        <v/>
      </c>
      <c r="K6927" s="27">
        <f>IF(J6927="","",J6927+cat_offset)</f>
        <v/>
      </c>
      <c r="L6927" s="27">
        <f>IF(J6927="","",MAX(0,E6927-J6927)^2)</f>
        <v/>
      </c>
      <c r="M6927" s="27">
        <f>IF(J6927="","",MAX(0,E6927-(J6927+twcdh_off))^2)</f>
        <v/>
      </c>
      <c r="N6927" s="27">
        <f>IF(E6927="","",MAX(0,E6927-swcdh_thr)^2)</f>
        <v/>
      </c>
      <c r="O6927">
        <f>IF(K6927="","",ROUND(E6927-K6927,0))</f>
        <v/>
      </c>
      <c r="P6927">
        <f>IF(O6927="","",IF(O6927&gt;=1,O6927,0))</f>
        <v/>
      </c>
      <c r="Q6927" s="27">
        <f>IF(E6927="","",MAX(0,E6927-22))</f>
        <v/>
      </c>
      <c r="R6927" s="27">
        <f>IF(H6927=1,E6927,"")</f>
        <v/>
      </c>
      <c r="S6927" s="27">
        <f>IF(AND(H6927=1,J6927&lt;&gt;""),E6927-J6927,"")</f>
        <v/>
      </c>
      <c r="T6927">
        <f>IF(G6927="","",MONTH(G6927))</f>
        <v/>
      </c>
    </row>
    <row r="6928">
      <c r="A6928" s="24" t="n">
        <v>2020</v>
      </c>
      <c r="B6928" s="24" t="n">
        <v>10</v>
      </c>
      <c r="C6928" s="24" t="n">
        <v>15</v>
      </c>
      <c r="D6928" s="24" t="n">
        <v>15</v>
      </c>
      <c r="E6928" s="24" t="n">
        <v>17.35</v>
      </c>
      <c r="F6928" s="25">
        <f>IF($E6928="","",DATE(IF($A6928="",nominal_year,$A6928),$B6928,$C6928)+($D6928-IF(LEFT(hour_conv,1)="1",1,0))/24)</f>
        <v/>
      </c>
      <c r="G6928" s="26">
        <f>IF(F6928="","",INT(F6928))</f>
        <v/>
      </c>
      <c r="H6928">
        <f>IF(G6928="","",IF(AND(MONTH(G6928)*100+DAY(G6928)&gt;=season_lo,MONTH(G6928)*100+DAY(G6928)&lt;=season_hi),1,0))</f>
        <v/>
      </c>
      <c r="I6928">
        <f>IF(G6928="","",G6928-first_day+1)</f>
        <v/>
      </c>
      <c r="J6928" s="27">
        <f>IF(I6928="","",INDEX(Daily!$J$2:$J$421,I6928))</f>
        <v/>
      </c>
      <c r="K6928" s="27">
        <f>IF(J6928="","",J6928+cat_offset)</f>
        <v/>
      </c>
      <c r="L6928" s="27">
        <f>IF(J6928="","",MAX(0,E6928-J6928)^2)</f>
        <v/>
      </c>
      <c r="M6928" s="27">
        <f>IF(J6928="","",MAX(0,E6928-(J6928+twcdh_off))^2)</f>
        <v/>
      </c>
      <c r="N6928" s="27">
        <f>IF(E6928="","",MAX(0,E6928-swcdh_thr)^2)</f>
        <v/>
      </c>
      <c r="O6928">
        <f>IF(K6928="","",ROUND(E6928-K6928,0))</f>
        <v/>
      </c>
      <c r="P6928">
        <f>IF(O6928="","",IF(O6928&gt;=1,O6928,0))</f>
        <v/>
      </c>
      <c r="Q6928" s="27">
        <f>IF(E6928="","",MAX(0,E6928-22))</f>
        <v/>
      </c>
      <c r="R6928" s="27">
        <f>IF(H6928=1,E6928,"")</f>
        <v/>
      </c>
      <c r="S6928" s="27">
        <f>IF(AND(H6928=1,J6928&lt;&gt;""),E6928-J6928,"")</f>
        <v/>
      </c>
      <c r="T6928">
        <f>IF(G6928="","",MONTH(G6928))</f>
        <v/>
      </c>
    </row>
    <row r="6929">
      <c r="A6929" s="24" t="n">
        <v>2020</v>
      </c>
      <c r="B6929" s="24" t="n">
        <v>10</v>
      </c>
      <c r="C6929" s="24" t="n">
        <v>15</v>
      </c>
      <c r="D6929" s="24" t="n">
        <v>16</v>
      </c>
      <c r="E6929" s="24" t="n">
        <v>16.49</v>
      </c>
      <c r="F6929" s="25">
        <f>IF($E6929="","",DATE(IF($A6929="",nominal_year,$A6929),$B6929,$C6929)+($D6929-IF(LEFT(hour_conv,1)="1",1,0))/24)</f>
        <v/>
      </c>
      <c r="G6929" s="26">
        <f>IF(F6929="","",INT(F6929))</f>
        <v/>
      </c>
      <c r="H6929">
        <f>IF(G6929="","",IF(AND(MONTH(G6929)*100+DAY(G6929)&gt;=season_lo,MONTH(G6929)*100+DAY(G6929)&lt;=season_hi),1,0))</f>
        <v/>
      </c>
      <c r="I6929">
        <f>IF(G6929="","",G6929-first_day+1)</f>
        <v/>
      </c>
      <c r="J6929" s="27">
        <f>IF(I6929="","",INDEX(Daily!$J$2:$J$421,I6929))</f>
        <v/>
      </c>
      <c r="K6929" s="27">
        <f>IF(J6929="","",J6929+cat_offset)</f>
        <v/>
      </c>
      <c r="L6929" s="27">
        <f>IF(J6929="","",MAX(0,E6929-J6929)^2)</f>
        <v/>
      </c>
      <c r="M6929" s="27">
        <f>IF(J6929="","",MAX(0,E6929-(J6929+twcdh_off))^2)</f>
        <v/>
      </c>
      <c r="N6929" s="27">
        <f>IF(E6929="","",MAX(0,E6929-swcdh_thr)^2)</f>
        <v/>
      </c>
      <c r="O6929">
        <f>IF(K6929="","",ROUND(E6929-K6929,0))</f>
        <v/>
      </c>
      <c r="P6929">
        <f>IF(O6929="","",IF(O6929&gt;=1,O6929,0))</f>
        <v/>
      </c>
      <c r="Q6929" s="27">
        <f>IF(E6929="","",MAX(0,E6929-22))</f>
        <v/>
      </c>
      <c r="R6929" s="27">
        <f>IF(H6929=1,E6929,"")</f>
        <v/>
      </c>
      <c r="S6929" s="27">
        <f>IF(AND(H6929=1,J6929&lt;&gt;""),E6929-J6929,"")</f>
        <v/>
      </c>
      <c r="T6929">
        <f>IF(G6929="","",MONTH(G6929))</f>
        <v/>
      </c>
    </row>
    <row r="6930">
      <c r="A6930" s="24" t="n">
        <v>2020</v>
      </c>
      <c r="B6930" s="24" t="n">
        <v>10</v>
      </c>
      <c r="C6930" s="24" t="n">
        <v>15</v>
      </c>
      <c r="D6930" s="24" t="n">
        <v>17</v>
      </c>
      <c r="E6930" s="24" t="n">
        <v>16.99</v>
      </c>
      <c r="F6930" s="25">
        <f>IF($E6930="","",DATE(IF($A6930="",nominal_year,$A6930),$B6930,$C6930)+($D6930-IF(LEFT(hour_conv,1)="1",1,0))/24)</f>
        <v/>
      </c>
      <c r="G6930" s="26">
        <f>IF(F6930="","",INT(F6930))</f>
        <v/>
      </c>
      <c r="H6930">
        <f>IF(G6930="","",IF(AND(MONTH(G6930)*100+DAY(G6930)&gt;=season_lo,MONTH(G6930)*100+DAY(G6930)&lt;=season_hi),1,0))</f>
        <v/>
      </c>
      <c r="I6930">
        <f>IF(G6930="","",G6930-first_day+1)</f>
        <v/>
      </c>
      <c r="J6930" s="27">
        <f>IF(I6930="","",INDEX(Daily!$J$2:$J$421,I6930))</f>
        <v/>
      </c>
      <c r="K6930" s="27">
        <f>IF(J6930="","",J6930+cat_offset)</f>
        <v/>
      </c>
      <c r="L6930" s="27">
        <f>IF(J6930="","",MAX(0,E6930-J6930)^2)</f>
        <v/>
      </c>
      <c r="M6930" s="27">
        <f>IF(J6930="","",MAX(0,E6930-(J6930+twcdh_off))^2)</f>
        <v/>
      </c>
      <c r="N6930" s="27">
        <f>IF(E6930="","",MAX(0,E6930-swcdh_thr)^2)</f>
        <v/>
      </c>
      <c r="O6930">
        <f>IF(K6930="","",ROUND(E6930-K6930,0))</f>
        <v/>
      </c>
      <c r="P6930">
        <f>IF(O6930="","",IF(O6930&gt;=1,O6930,0))</f>
        <v/>
      </c>
      <c r="Q6930" s="27">
        <f>IF(E6930="","",MAX(0,E6930-22))</f>
        <v/>
      </c>
      <c r="R6930" s="27">
        <f>IF(H6930=1,E6930,"")</f>
        <v/>
      </c>
      <c r="S6930" s="27">
        <f>IF(AND(H6930=1,J6930&lt;&gt;""),E6930-J6930,"")</f>
        <v/>
      </c>
      <c r="T6930">
        <f>IF(G6930="","",MONTH(G6930))</f>
        <v/>
      </c>
    </row>
    <row r="6931">
      <c r="A6931" s="24" t="n">
        <v>2020</v>
      </c>
      <c r="B6931" s="24" t="n">
        <v>10</v>
      </c>
      <c r="C6931" s="24" t="n">
        <v>15</v>
      </c>
      <c r="D6931" s="24" t="n">
        <v>18</v>
      </c>
      <c r="E6931" s="24" t="n">
        <v>15.87</v>
      </c>
      <c r="F6931" s="25">
        <f>IF($E6931="","",DATE(IF($A6931="",nominal_year,$A6931),$B6931,$C6931)+($D6931-IF(LEFT(hour_conv,1)="1",1,0))/24)</f>
        <v/>
      </c>
      <c r="G6931" s="26">
        <f>IF(F6931="","",INT(F6931))</f>
        <v/>
      </c>
      <c r="H6931">
        <f>IF(G6931="","",IF(AND(MONTH(G6931)*100+DAY(G6931)&gt;=season_lo,MONTH(G6931)*100+DAY(G6931)&lt;=season_hi),1,0))</f>
        <v/>
      </c>
      <c r="I6931">
        <f>IF(G6931="","",G6931-first_day+1)</f>
        <v/>
      </c>
      <c r="J6931" s="27">
        <f>IF(I6931="","",INDEX(Daily!$J$2:$J$421,I6931))</f>
        <v/>
      </c>
      <c r="K6931" s="27">
        <f>IF(J6931="","",J6931+cat_offset)</f>
        <v/>
      </c>
      <c r="L6931" s="27">
        <f>IF(J6931="","",MAX(0,E6931-J6931)^2)</f>
        <v/>
      </c>
      <c r="M6931" s="27">
        <f>IF(J6931="","",MAX(0,E6931-(J6931+twcdh_off))^2)</f>
        <v/>
      </c>
      <c r="N6931" s="27">
        <f>IF(E6931="","",MAX(0,E6931-swcdh_thr)^2)</f>
        <v/>
      </c>
      <c r="O6931">
        <f>IF(K6931="","",ROUND(E6931-K6931,0))</f>
        <v/>
      </c>
      <c r="P6931">
        <f>IF(O6931="","",IF(O6931&gt;=1,O6931,0))</f>
        <v/>
      </c>
      <c r="Q6931" s="27">
        <f>IF(E6931="","",MAX(0,E6931-22))</f>
        <v/>
      </c>
      <c r="R6931" s="27">
        <f>IF(H6931=1,E6931,"")</f>
        <v/>
      </c>
      <c r="S6931" s="27">
        <f>IF(AND(H6931=1,J6931&lt;&gt;""),E6931-J6931,"")</f>
        <v/>
      </c>
      <c r="T6931">
        <f>IF(G6931="","",MONTH(G6931))</f>
        <v/>
      </c>
    </row>
    <row r="6932">
      <c r="A6932" s="24" t="n">
        <v>2020</v>
      </c>
      <c r="B6932" s="24" t="n">
        <v>10</v>
      </c>
      <c r="C6932" s="24" t="n">
        <v>15</v>
      </c>
      <c r="D6932" s="24" t="n">
        <v>19</v>
      </c>
      <c r="E6932" s="24" t="n">
        <v>15.72</v>
      </c>
      <c r="F6932" s="25">
        <f>IF($E6932="","",DATE(IF($A6932="",nominal_year,$A6932),$B6932,$C6932)+($D6932-IF(LEFT(hour_conv,1)="1",1,0))/24)</f>
        <v/>
      </c>
      <c r="G6932" s="26">
        <f>IF(F6932="","",INT(F6932))</f>
        <v/>
      </c>
      <c r="H6932">
        <f>IF(G6932="","",IF(AND(MONTH(G6932)*100+DAY(G6932)&gt;=season_lo,MONTH(G6932)*100+DAY(G6932)&lt;=season_hi),1,0))</f>
        <v/>
      </c>
      <c r="I6932">
        <f>IF(G6932="","",G6932-first_day+1)</f>
        <v/>
      </c>
      <c r="J6932" s="27">
        <f>IF(I6932="","",INDEX(Daily!$J$2:$J$421,I6932))</f>
        <v/>
      </c>
      <c r="K6932" s="27">
        <f>IF(J6932="","",J6932+cat_offset)</f>
        <v/>
      </c>
      <c r="L6932" s="27">
        <f>IF(J6932="","",MAX(0,E6932-J6932)^2)</f>
        <v/>
      </c>
      <c r="M6932" s="27">
        <f>IF(J6932="","",MAX(0,E6932-(J6932+twcdh_off))^2)</f>
        <v/>
      </c>
      <c r="N6932" s="27">
        <f>IF(E6932="","",MAX(0,E6932-swcdh_thr)^2)</f>
        <v/>
      </c>
      <c r="O6932">
        <f>IF(K6932="","",ROUND(E6932-K6932,0))</f>
        <v/>
      </c>
      <c r="P6932">
        <f>IF(O6932="","",IF(O6932&gt;=1,O6932,0))</f>
        <v/>
      </c>
      <c r="Q6932" s="27">
        <f>IF(E6932="","",MAX(0,E6932-22))</f>
        <v/>
      </c>
      <c r="R6932" s="27">
        <f>IF(H6932=1,E6932,"")</f>
        <v/>
      </c>
      <c r="S6932" s="27">
        <f>IF(AND(H6932=1,J6932&lt;&gt;""),E6932-J6932,"")</f>
        <v/>
      </c>
      <c r="T6932">
        <f>IF(G6932="","",MONTH(G6932))</f>
        <v/>
      </c>
    </row>
    <row r="6933">
      <c r="A6933" s="24" t="n">
        <v>2020</v>
      </c>
      <c r="B6933" s="24" t="n">
        <v>10</v>
      </c>
      <c r="C6933" s="24" t="n">
        <v>15</v>
      </c>
      <c r="D6933" s="24" t="n">
        <v>20</v>
      </c>
      <c r="E6933" s="24" t="n">
        <v>14.81</v>
      </c>
      <c r="F6933" s="25">
        <f>IF($E6933="","",DATE(IF($A6933="",nominal_year,$A6933),$B6933,$C6933)+($D6933-IF(LEFT(hour_conv,1)="1",1,0))/24)</f>
        <v/>
      </c>
      <c r="G6933" s="26">
        <f>IF(F6933="","",INT(F6933))</f>
        <v/>
      </c>
      <c r="H6933">
        <f>IF(G6933="","",IF(AND(MONTH(G6933)*100+DAY(G6933)&gt;=season_lo,MONTH(G6933)*100+DAY(G6933)&lt;=season_hi),1,0))</f>
        <v/>
      </c>
      <c r="I6933">
        <f>IF(G6933="","",G6933-first_day+1)</f>
        <v/>
      </c>
      <c r="J6933" s="27">
        <f>IF(I6933="","",INDEX(Daily!$J$2:$J$421,I6933))</f>
        <v/>
      </c>
      <c r="K6933" s="27">
        <f>IF(J6933="","",J6933+cat_offset)</f>
        <v/>
      </c>
      <c r="L6933" s="27">
        <f>IF(J6933="","",MAX(0,E6933-J6933)^2)</f>
        <v/>
      </c>
      <c r="M6933" s="27">
        <f>IF(J6933="","",MAX(0,E6933-(J6933+twcdh_off))^2)</f>
        <v/>
      </c>
      <c r="N6933" s="27">
        <f>IF(E6933="","",MAX(0,E6933-swcdh_thr)^2)</f>
        <v/>
      </c>
      <c r="O6933">
        <f>IF(K6933="","",ROUND(E6933-K6933,0))</f>
        <v/>
      </c>
      <c r="P6933">
        <f>IF(O6933="","",IF(O6933&gt;=1,O6933,0))</f>
        <v/>
      </c>
      <c r="Q6933" s="27">
        <f>IF(E6933="","",MAX(0,E6933-22))</f>
        <v/>
      </c>
      <c r="R6933" s="27">
        <f>IF(H6933=1,E6933,"")</f>
        <v/>
      </c>
      <c r="S6933" s="27">
        <f>IF(AND(H6933=1,J6933&lt;&gt;""),E6933-J6933,"")</f>
        <v/>
      </c>
      <c r="T6933">
        <f>IF(G6933="","",MONTH(G6933))</f>
        <v/>
      </c>
    </row>
    <row r="6934">
      <c r="A6934" s="24" t="n">
        <v>2020</v>
      </c>
      <c r="B6934" s="24" t="n">
        <v>10</v>
      </c>
      <c r="C6934" s="24" t="n">
        <v>15</v>
      </c>
      <c r="D6934" s="24" t="n">
        <v>21</v>
      </c>
      <c r="E6934" s="24" t="n">
        <v>14.16</v>
      </c>
      <c r="F6934" s="25">
        <f>IF($E6934="","",DATE(IF($A6934="",nominal_year,$A6934),$B6934,$C6934)+($D6934-IF(LEFT(hour_conv,1)="1",1,0))/24)</f>
        <v/>
      </c>
      <c r="G6934" s="26">
        <f>IF(F6934="","",INT(F6934))</f>
        <v/>
      </c>
      <c r="H6934">
        <f>IF(G6934="","",IF(AND(MONTH(G6934)*100+DAY(G6934)&gt;=season_lo,MONTH(G6934)*100+DAY(G6934)&lt;=season_hi),1,0))</f>
        <v/>
      </c>
      <c r="I6934">
        <f>IF(G6934="","",G6934-first_day+1)</f>
        <v/>
      </c>
      <c r="J6934" s="27">
        <f>IF(I6934="","",INDEX(Daily!$J$2:$J$421,I6934))</f>
        <v/>
      </c>
      <c r="K6934" s="27">
        <f>IF(J6934="","",J6934+cat_offset)</f>
        <v/>
      </c>
      <c r="L6934" s="27">
        <f>IF(J6934="","",MAX(0,E6934-J6934)^2)</f>
        <v/>
      </c>
      <c r="M6934" s="27">
        <f>IF(J6934="","",MAX(0,E6934-(J6934+twcdh_off))^2)</f>
        <v/>
      </c>
      <c r="N6934" s="27">
        <f>IF(E6934="","",MAX(0,E6934-swcdh_thr)^2)</f>
        <v/>
      </c>
      <c r="O6934">
        <f>IF(K6934="","",ROUND(E6934-K6934,0))</f>
        <v/>
      </c>
      <c r="P6934">
        <f>IF(O6934="","",IF(O6934&gt;=1,O6934,0))</f>
        <v/>
      </c>
      <c r="Q6934" s="27">
        <f>IF(E6934="","",MAX(0,E6934-22))</f>
        <v/>
      </c>
      <c r="R6934" s="27">
        <f>IF(H6934=1,E6934,"")</f>
        <v/>
      </c>
      <c r="S6934" s="27">
        <f>IF(AND(H6934=1,J6934&lt;&gt;""),E6934-J6934,"")</f>
        <v/>
      </c>
      <c r="T6934">
        <f>IF(G6934="","",MONTH(G6934))</f>
        <v/>
      </c>
    </row>
    <row r="6935">
      <c r="A6935" s="24" t="n">
        <v>2020</v>
      </c>
      <c r="B6935" s="24" t="n">
        <v>10</v>
      </c>
      <c r="C6935" s="24" t="n">
        <v>15</v>
      </c>
      <c r="D6935" s="24" t="n">
        <v>22</v>
      </c>
      <c r="E6935" s="24" t="n">
        <v>12.81</v>
      </c>
      <c r="F6935" s="25">
        <f>IF($E6935="","",DATE(IF($A6935="",nominal_year,$A6935),$B6935,$C6935)+($D6935-IF(LEFT(hour_conv,1)="1",1,0))/24)</f>
        <v/>
      </c>
      <c r="G6935" s="26">
        <f>IF(F6935="","",INT(F6935))</f>
        <v/>
      </c>
      <c r="H6935">
        <f>IF(G6935="","",IF(AND(MONTH(G6935)*100+DAY(G6935)&gt;=season_lo,MONTH(G6935)*100+DAY(G6935)&lt;=season_hi),1,0))</f>
        <v/>
      </c>
      <c r="I6935">
        <f>IF(G6935="","",G6935-first_day+1)</f>
        <v/>
      </c>
      <c r="J6935" s="27">
        <f>IF(I6935="","",INDEX(Daily!$J$2:$J$421,I6935))</f>
        <v/>
      </c>
      <c r="K6935" s="27">
        <f>IF(J6935="","",J6935+cat_offset)</f>
        <v/>
      </c>
      <c r="L6935" s="27">
        <f>IF(J6935="","",MAX(0,E6935-J6935)^2)</f>
        <v/>
      </c>
      <c r="M6935" s="27">
        <f>IF(J6935="","",MAX(0,E6935-(J6935+twcdh_off))^2)</f>
        <v/>
      </c>
      <c r="N6935" s="27">
        <f>IF(E6935="","",MAX(0,E6935-swcdh_thr)^2)</f>
        <v/>
      </c>
      <c r="O6935">
        <f>IF(K6935="","",ROUND(E6935-K6935,0))</f>
        <v/>
      </c>
      <c r="P6935">
        <f>IF(O6935="","",IF(O6935&gt;=1,O6935,0))</f>
        <v/>
      </c>
      <c r="Q6935" s="27">
        <f>IF(E6935="","",MAX(0,E6935-22))</f>
        <v/>
      </c>
      <c r="R6935" s="27">
        <f>IF(H6935=1,E6935,"")</f>
        <v/>
      </c>
      <c r="S6935" s="27">
        <f>IF(AND(H6935=1,J6935&lt;&gt;""),E6935-J6935,"")</f>
        <v/>
      </c>
      <c r="T6935">
        <f>IF(G6935="","",MONTH(G6935))</f>
        <v/>
      </c>
    </row>
    <row r="6936">
      <c r="A6936" s="24" t="n">
        <v>2020</v>
      </c>
      <c r="B6936" s="24" t="n">
        <v>10</v>
      </c>
      <c r="C6936" s="24" t="n">
        <v>15</v>
      </c>
      <c r="D6936" s="24" t="n">
        <v>23</v>
      </c>
      <c r="E6936" s="24" t="n">
        <v>11.93</v>
      </c>
      <c r="F6936" s="25">
        <f>IF($E6936="","",DATE(IF($A6936="",nominal_year,$A6936),$B6936,$C6936)+($D6936-IF(LEFT(hour_conv,1)="1",1,0))/24)</f>
        <v/>
      </c>
      <c r="G6936" s="26">
        <f>IF(F6936="","",INT(F6936))</f>
        <v/>
      </c>
      <c r="H6936">
        <f>IF(G6936="","",IF(AND(MONTH(G6936)*100+DAY(G6936)&gt;=season_lo,MONTH(G6936)*100+DAY(G6936)&lt;=season_hi),1,0))</f>
        <v/>
      </c>
      <c r="I6936">
        <f>IF(G6936="","",G6936-first_day+1)</f>
        <v/>
      </c>
      <c r="J6936" s="27">
        <f>IF(I6936="","",INDEX(Daily!$J$2:$J$421,I6936))</f>
        <v/>
      </c>
      <c r="K6936" s="27">
        <f>IF(J6936="","",J6936+cat_offset)</f>
        <v/>
      </c>
      <c r="L6936" s="27">
        <f>IF(J6936="","",MAX(0,E6936-J6936)^2)</f>
        <v/>
      </c>
      <c r="M6936" s="27">
        <f>IF(J6936="","",MAX(0,E6936-(J6936+twcdh_off))^2)</f>
        <v/>
      </c>
      <c r="N6936" s="27">
        <f>IF(E6936="","",MAX(0,E6936-swcdh_thr)^2)</f>
        <v/>
      </c>
      <c r="O6936">
        <f>IF(K6936="","",ROUND(E6936-K6936,0))</f>
        <v/>
      </c>
      <c r="P6936">
        <f>IF(O6936="","",IF(O6936&gt;=1,O6936,0))</f>
        <v/>
      </c>
      <c r="Q6936" s="27">
        <f>IF(E6936="","",MAX(0,E6936-22))</f>
        <v/>
      </c>
      <c r="R6936" s="27">
        <f>IF(H6936=1,E6936,"")</f>
        <v/>
      </c>
      <c r="S6936" s="27">
        <f>IF(AND(H6936=1,J6936&lt;&gt;""),E6936-J6936,"")</f>
        <v/>
      </c>
      <c r="T6936">
        <f>IF(G6936="","",MONTH(G6936))</f>
        <v/>
      </c>
    </row>
    <row r="6937">
      <c r="A6937" s="24" t="n">
        <v>2020</v>
      </c>
      <c r="B6937" s="24" t="n">
        <v>10</v>
      </c>
      <c r="C6937" s="24" t="n">
        <v>15</v>
      </c>
      <c r="D6937" s="24" t="n">
        <v>24</v>
      </c>
      <c r="E6937" s="24" t="n">
        <v>11.63</v>
      </c>
      <c r="F6937" s="25">
        <f>IF($E6937="","",DATE(IF($A6937="",nominal_year,$A6937),$B6937,$C6937)+($D6937-IF(LEFT(hour_conv,1)="1",1,0))/24)</f>
        <v/>
      </c>
      <c r="G6937" s="26">
        <f>IF(F6937="","",INT(F6937))</f>
        <v/>
      </c>
      <c r="H6937">
        <f>IF(G6937="","",IF(AND(MONTH(G6937)*100+DAY(G6937)&gt;=season_lo,MONTH(G6937)*100+DAY(G6937)&lt;=season_hi),1,0))</f>
        <v/>
      </c>
      <c r="I6937">
        <f>IF(G6937="","",G6937-first_day+1)</f>
        <v/>
      </c>
      <c r="J6937" s="27">
        <f>IF(I6937="","",INDEX(Daily!$J$2:$J$421,I6937))</f>
        <v/>
      </c>
      <c r="K6937" s="27">
        <f>IF(J6937="","",J6937+cat_offset)</f>
        <v/>
      </c>
      <c r="L6937" s="27">
        <f>IF(J6937="","",MAX(0,E6937-J6937)^2)</f>
        <v/>
      </c>
      <c r="M6937" s="27">
        <f>IF(J6937="","",MAX(0,E6937-(J6937+twcdh_off))^2)</f>
        <v/>
      </c>
      <c r="N6937" s="27">
        <f>IF(E6937="","",MAX(0,E6937-swcdh_thr)^2)</f>
        <v/>
      </c>
      <c r="O6937">
        <f>IF(K6937="","",ROUND(E6937-K6937,0))</f>
        <v/>
      </c>
      <c r="P6937">
        <f>IF(O6937="","",IF(O6937&gt;=1,O6937,0))</f>
        <v/>
      </c>
      <c r="Q6937" s="27">
        <f>IF(E6937="","",MAX(0,E6937-22))</f>
        <v/>
      </c>
      <c r="R6937" s="27">
        <f>IF(H6937=1,E6937,"")</f>
        <v/>
      </c>
      <c r="S6937" s="27">
        <f>IF(AND(H6937=1,J6937&lt;&gt;""),E6937-J6937,"")</f>
        <v/>
      </c>
      <c r="T6937">
        <f>IF(G6937="","",MONTH(G6937))</f>
        <v/>
      </c>
    </row>
    <row r="6938">
      <c r="A6938" s="24" t="n">
        <v>2020</v>
      </c>
      <c r="B6938" s="24" t="n">
        <v>10</v>
      </c>
      <c r="C6938" s="24" t="n">
        <v>16</v>
      </c>
      <c r="D6938" s="24" t="n">
        <v>1</v>
      </c>
      <c r="E6938" s="24" t="n">
        <v>9.210000000000001</v>
      </c>
      <c r="F6938" s="25">
        <f>IF($E6938="","",DATE(IF($A6938="",nominal_year,$A6938),$B6938,$C6938)+($D6938-IF(LEFT(hour_conv,1)="1",1,0))/24)</f>
        <v/>
      </c>
      <c r="G6938" s="26">
        <f>IF(F6938="","",INT(F6938))</f>
        <v/>
      </c>
      <c r="H6938">
        <f>IF(G6938="","",IF(AND(MONTH(G6938)*100+DAY(G6938)&gt;=season_lo,MONTH(G6938)*100+DAY(G6938)&lt;=season_hi),1,0))</f>
        <v/>
      </c>
      <c r="I6938">
        <f>IF(G6938="","",G6938-first_day+1)</f>
        <v/>
      </c>
      <c r="J6938" s="27">
        <f>IF(I6938="","",INDEX(Daily!$J$2:$J$421,I6938))</f>
        <v/>
      </c>
      <c r="K6938" s="27">
        <f>IF(J6938="","",J6938+cat_offset)</f>
        <v/>
      </c>
      <c r="L6938" s="27">
        <f>IF(J6938="","",MAX(0,E6938-J6938)^2)</f>
        <v/>
      </c>
      <c r="M6938" s="27">
        <f>IF(J6938="","",MAX(0,E6938-(J6938+twcdh_off))^2)</f>
        <v/>
      </c>
      <c r="N6938" s="27">
        <f>IF(E6938="","",MAX(0,E6938-swcdh_thr)^2)</f>
        <v/>
      </c>
      <c r="O6938">
        <f>IF(K6938="","",ROUND(E6938-K6938,0))</f>
        <v/>
      </c>
      <c r="P6938">
        <f>IF(O6938="","",IF(O6938&gt;=1,O6938,0))</f>
        <v/>
      </c>
      <c r="Q6938" s="27">
        <f>IF(E6938="","",MAX(0,E6938-22))</f>
        <v/>
      </c>
      <c r="R6938" s="27">
        <f>IF(H6938=1,E6938,"")</f>
        <v/>
      </c>
      <c r="S6938" s="27">
        <f>IF(AND(H6938=1,J6938&lt;&gt;""),E6938-J6938,"")</f>
        <v/>
      </c>
      <c r="T6938">
        <f>IF(G6938="","",MONTH(G6938))</f>
        <v/>
      </c>
    </row>
    <row r="6939">
      <c r="A6939" s="24" t="n">
        <v>2020</v>
      </c>
      <c r="B6939" s="24" t="n">
        <v>10</v>
      </c>
      <c r="C6939" s="24" t="n">
        <v>16</v>
      </c>
      <c r="D6939" s="24" t="n">
        <v>2</v>
      </c>
      <c r="E6939" s="24" t="n">
        <v>8.970000000000001</v>
      </c>
      <c r="F6939" s="25">
        <f>IF($E6939="","",DATE(IF($A6939="",nominal_year,$A6939),$B6939,$C6939)+($D6939-IF(LEFT(hour_conv,1)="1",1,0))/24)</f>
        <v/>
      </c>
      <c r="G6939" s="26">
        <f>IF(F6939="","",INT(F6939))</f>
        <v/>
      </c>
      <c r="H6939">
        <f>IF(G6939="","",IF(AND(MONTH(G6939)*100+DAY(G6939)&gt;=season_lo,MONTH(G6939)*100+DAY(G6939)&lt;=season_hi),1,0))</f>
        <v/>
      </c>
      <c r="I6939">
        <f>IF(G6939="","",G6939-first_day+1)</f>
        <v/>
      </c>
      <c r="J6939" s="27">
        <f>IF(I6939="","",INDEX(Daily!$J$2:$J$421,I6939))</f>
        <v/>
      </c>
      <c r="K6939" s="27">
        <f>IF(J6939="","",J6939+cat_offset)</f>
        <v/>
      </c>
      <c r="L6939" s="27">
        <f>IF(J6939="","",MAX(0,E6939-J6939)^2)</f>
        <v/>
      </c>
      <c r="M6939" s="27">
        <f>IF(J6939="","",MAX(0,E6939-(J6939+twcdh_off))^2)</f>
        <v/>
      </c>
      <c r="N6939" s="27">
        <f>IF(E6939="","",MAX(0,E6939-swcdh_thr)^2)</f>
        <v/>
      </c>
      <c r="O6939">
        <f>IF(K6939="","",ROUND(E6939-K6939,0))</f>
        <v/>
      </c>
      <c r="P6939">
        <f>IF(O6939="","",IF(O6939&gt;=1,O6939,0))</f>
        <v/>
      </c>
      <c r="Q6939" s="27">
        <f>IF(E6939="","",MAX(0,E6939-22))</f>
        <v/>
      </c>
      <c r="R6939" s="27">
        <f>IF(H6939=1,E6939,"")</f>
        <v/>
      </c>
      <c r="S6939" s="27">
        <f>IF(AND(H6939=1,J6939&lt;&gt;""),E6939-J6939,"")</f>
        <v/>
      </c>
      <c r="T6939">
        <f>IF(G6939="","",MONTH(G6939))</f>
        <v/>
      </c>
    </row>
    <row r="6940">
      <c r="A6940" s="24" t="n">
        <v>2020</v>
      </c>
      <c r="B6940" s="24" t="n">
        <v>10</v>
      </c>
      <c r="C6940" s="24" t="n">
        <v>16</v>
      </c>
      <c r="D6940" s="24" t="n">
        <v>3</v>
      </c>
      <c r="E6940" s="24" t="n">
        <v>9.220000000000001</v>
      </c>
      <c r="F6940" s="25">
        <f>IF($E6940="","",DATE(IF($A6940="",nominal_year,$A6940),$B6940,$C6940)+($D6940-IF(LEFT(hour_conv,1)="1",1,0))/24)</f>
        <v/>
      </c>
      <c r="G6940" s="26">
        <f>IF(F6940="","",INT(F6940))</f>
        <v/>
      </c>
      <c r="H6940">
        <f>IF(G6940="","",IF(AND(MONTH(G6940)*100+DAY(G6940)&gt;=season_lo,MONTH(G6940)*100+DAY(G6940)&lt;=season_hi),1,0))</f>
        <v/>
      </c>
      <c r="I6940">
        <f>IF(G6940="","",G6940-first_day+1)</f>
        <v/>
      </c>
      <c r="J6940" s="27">
        <f>IF(I6940="","",INDEX(Daily!$J$2:$J$421,I6940))</f>
        <v/>
      </c>
      <c r="K6940" s="27">
        <f>IF(J6940="","",J6940+cat_offset)</f>
        <v/>
      </c>
      <c r="L6940" s="27">
        <f>IF(J6940="","",MAX(0,E6940-J6940)^2)</f>
        <v/>
      </c>
      <c r="M6940" s="27">
        <f>IF(J6940="","",MAX(0,E6940-(J6940+twcdh_off))^2)</f>
        <v/>
      </c>
      <c r="N6940" s="27">
        <f>IF(E6940="","",MAX(0,E6940-swcdh_thr)^2)</f>
        <v/>
      </c>
      <c r="O6940">
        <f>IF(K6940="","",ROUND(E6940-K6940,0))</f>
        <v/>
      </c>
      <c r="P6940">
        <f>IF(O6940="","",IF(O6940&gt;=1,O6940,0))</f>
        <v/>
      </c>
      <c r="Q6940" s="27">
        <f>IF(E6940="","",MAX(0,E6940-22))</f>
        <v/>
      </c>
      <c r="R6940" s="27">
        <f>IF(H6940=1,E6940,"")</f>
        <v/>
      </c>
      <c r="S6940" s="27">
        <f>IF(AND(H6940=1,J6940&lt;&gt;""),E6940-J6940,"")</f>
        <v/>
      </c>
      <c r="T6940">
        <f>IF(G6940="","",MONTH(G6940))</f>
        <v/>
      </c>
    </row>
    <row r="6941">
      <c r="A6941" s="24" t="n">
        <v>2020</v>
      </c>
      <c r="B6941" s="24" t="n">
        <v>10</v>
      </c>
      <c r="C6941" s="24" t="n">
        <v>16</v>
      </c>
      <c r="D6941" s="24" t="n">
        <v>4</v>
      </c>
      <c r="E6941" s="24" t="n">
        <v>8.609999999999999</v>
      </c>
      <c r="F6941" s="25">
        <f>IF($E6941="","",DATE(IF($A6941="",nominal_year,$A6941),$B6941,$C6941)+($D6941-IF(LEFT(hour_conv,1)="1",1,0))/24)</f>
        <v/>
      </c>
      <c r="G6941" s="26">
        <f>IF(F6941="","",INT(F6941))</f>
        <v/>
      </c>
      <c r="H6941">
        <f>IF(G6941="","",IF(AND(MONTH(G6941)*100+DAY(G6941)&gt;=season_lo,MONTH(G6941)*100+DAY(G6941)&lt;=season_hi),1,0))</f>
        <v/>
      </c>
      <c r="I6941">
        <f>IF(G6941="","",G6941-first_day+1)</f>
        <v/>
      </c>
      <c r="J6941" s="27">
        <f>IF(I6941="","",INDEX(Daily!$J$2:$J$421,I6941))</f>
        <v/>
      </c>
      <c r="K6941" s="27">
        <f>IF(J6941="","",J6941+cat_offset)</f>
        <v/>
      </c>
      <c r="L6941" s="27">
        <f>IF(J6941="","",MAX(0,E6941-J6941)^2)</f>
        <v/>
      </c>
      <c r="M6941" s="27">
        <f>IF(J6941="","",MAX(0,E6941-(J6941+twcdh_off))^2)</f>
        <v/>
      </c>
      <c r="N6941" s="27">
        <f>IF(E6941="","",MAX(0,E6941-swcdh_thr)^2)</f>
        <v/>
      </c>
      <c r="O6941">
        <f>IF(K6941="","",ROUND(E6941-K6941,0))</f>
        <v/>
      </c>
      <c r="P6941">
        <f>IF(O6941="","",IF(O6941&gt;=1,O6941,0))</f>
        <v/>
      </c>
      <c r="Q6941" s="27">
        <f>IF(E6941="","",MAX(0,E6941-22))</f>
        <v/>
      </c>
      <c r="R6941" s="27">
        <f>IF(H6941=1,E6941,"")</f>
        <v/>
      </c>
      <c r="S6941" s="27">
        <f>IF(AND(H6941=1,J6941&lt;&gt;""),E6941-J6941,"")</f>
        <v/>
      </c>
      <c r="T6941">
        <f>IF(G6941="","",MONTH(G6941))</f>
        <v/>
      </c>
    </row>
    <row r="6942">
      <c r="A6942" s="24" t="n">
        <v>2020</v>
      </c>
      <c r="B6942" s="24" t="n">
        <v>10</v>
      </c>
      <c r="C6942" s="24" t="n">
        <v>16</v>
      </c>
      <c r="D6942" s="24" t="n">
        <v>5</v>
      </c>
      <c r="E6942" s="24" t="n">
        <v>8.609999999999999</v>
      </c>
      <c r="F6942" s="25">
        <f>IF($E6942="","",DATE(IF($A6942="",nominal_year,$A6942),$B6942,$C6942)+($D6942-IF(LEFT(hour_conv,1)="1",1,0))/24)</f>
        <v/>
      </c>
      <c r="G6942" s="26">
        <f>IF(F6942="","",INT(F6942))</f>
        <v/>
      </c>
      <c r="H6942">
        <f>IF(G6942="","",IF(AND(MONTH(G6942)*100+DAY(G6942)&gt;=season_lo,MONTH(G6942)*100+DAY(G6942)&lt;=season_hi),1,0))</f>
        <v/>
      </c>
      <c r="I6942">
        <f>IF(G6942="","",G6942-first_day+1)</f>
        <v/>
      </c>
      <c r="J6942" s="27">
        <f>IF(I6942="","",INDEX(Daily!$J$2:$J$421,I6942))</f>
        <v/>
      </c>
      <c r="K6942" s="27">
        <f>IF(J6942="","",J6942+cat_offset)</f>
        <v/>
      </c>
      <c r="L6942" s="27">
        <f>IF(J6942="","",MAX(0,E6942-J6942)^2)</f>
        <v/>
      </c>
      <c r="M6942" s="27">
        <f>IF(J6942="","",MAX(0,E6942-(J6942+twcdh_off))^2)</f>
        <v/>
      </c>
      <c r="N6942" s="27">
        <f>IF(E6942="","",MAX(0,E6942-swcdh_thr)^2)</f>
        <v/>
      </c>
      <c r="O6942">
        <f>IF(K6942="","",ROUND(E6942-K6942,0))</f>
        <v/>
      </c>
      <c r="P6942">
        <f>IF(O6942="","",IF(O6942&gt;=1,O6942,0))</f>
        <v/>
      </c>
      <c r="Q6942" s="27">
        <f>IF(E6942="","",MAX(0,E6942-22))</f>
        <v/>
      </c>
      <c r="R6942" s="27">
        <f>IF(H6942=1,E6942,"")</f>
        <v/>
      </c>
      <c r="S6942" s="27">
        <f>IF(AND(H6942=1,J6942&lt;&gt;""),E6942-J6942,"")</f>
        <v/>
      </c>
      <c r="T6942">
        <f>IF(G6942="","",MONTH(G6942))</f>
        <v/>
      </c>
    </row>
    <row r="6943">
      <c r="A6943" s="24" t="n">
        <v>2020</v>
      </c>
      <c r="B6943" s="24" t="n">
        <v>10</v>
      </c>
      <c r="C6943" s="24" t="n">
        <v>16</v>
      </c>
      <c r="D6943" s="24" t="n">
        <v>6</v>
      </c>
      <c r="E6943" s="24" t="n">
        <v>8.85</v>
      </c>
      <c r="F6943" s="25">
        <f>IF($E6943="","",DATE(IF($A6943="",nominal_year,$A6943),$B6943,$C6943)+($D6943-IF(LEFT(hour_conv,1)="1",1,0))/24)</f>
        <v/>
      </c>
      <c r="G6943" s="26">
        <f>IF(F6943="","",INT(F6943))</f>
        <v/>
      </c>
      <c r="H6943">
        <f>IF(G6943="","",IF(AND(MONTH(G6943)*100+DAY(G6943)&gt;=season_lo,MONTH(G6943)*100+DAY(G6943)&lt;=season_hi),1,0))</f>
        <v/>
      </c>
      <c r="I6943">
        <f>IF(G6943="","",G6943-first_day+1)</f>
        <v/>
      </c>
      <c r="J6943" s="27">
        <f>IF(I6943="","",INDEX(Daily!$J$2:$J$421,I6943))</f>
        <v/>
      </c>
      <c r="K6943" s="27">
        <f>IF(J6943="","",J6943+cat_offset)</f>
        <v/>
      </c>
      <c r="L6943" s="27">
        <f>IF(J6943="","",MAX(0,E6943-J6943)^2)</f>
        <v/>
      </c>
      <c r="M6943" s="27">
        <f>IF(J6943="","",MAX(0,E6943-(J6943+twcdh_off))^2)</f>
        <v/>
      </c>
      <c r="N6943" s="27">
        <f>IF(E6943="","",MAX(0,E6943-swcdh_thr)^2)</f>
        <v/>
      </c>
      <c r="O6943">
        <f>IF(K6943="","",ROUND(E6943-K6943,0))</f>
        <v/>
      </c>
      <c r="P6943">
        <f>IF(O6943="","",IF(O6943&gt;=1,O6943,0))</f>
        <v/>
      </c>
      <c r="Q6943" s="27">
        <f>IF(E6943="","",MAX(0,E6943-22))</f>
        <v/>
      </c>
      <c r="R6943" s="27">
        <f>IF(H6943=1,E6943,"")</f>
        <v/>
      </c>
      <c r="S6943" s="27">
        <f>IF(AND(H6943=1,J6943&lt;&gt;""),E6943-J6943,"")</f>
        <v/>
      </c>
      <c r="T6943">
        <f>IF(G6943="","",MONTH(G6943))</f>
        <v/>
      </c>
    </row>
    <row r="6944">
      <c r="A6944" s="24" t="n">
        <v>2020</v>
      </c>
      <c r="B6944" s="24" t="n">
        <v>10</v>
      </c>
      <c r="C6944" s="24" t="n">
        <v>16</v>
      </c>
      <c r="D6944" s="24" t="n">
        <v>7</v>
      </c>
      <c r="E6944" s="24" t="n">
        <v>9.85</v>
      </c>
      <c r="F6944" s="25">
        <f>IF($E6944="","",DATE(IF($A6944="",nominal_year,$A6944),$B6944,$C6944)+($D6944-IF(LEFT(hour_conv,1)="1",1,0))/24)</f>
        <v/>
      </c>
      <c r="G6944" s="26">
        <f>IF(F6944="","",INT(F6944))</f>
        <v/>
      </c>
      <c r="H6944">
        <f>IF(G6944="","",IF(AND(MONTH(G6944)*100+DAY(G6944)&gt;=season_lo,MONTH(G6944)*100+DAY(G6944)&lt;=season_hi),1,0))</f>
        <v/>
      </c>
      <c r="I6944">
        <f>IF(G6944="","",G6944-first_day+1)</f>
        <v/>
      </c>
      <c r="J6944" s="27">
        <f>IF(I6944="","",INDEX(Daily!$J$2:$J$421,I6944))</f>
        <v/>
      </c>
      <c r="K6944" s="27">
        <f>IF(J6944="","",J6944+cat_offset)</f>
        <v/>
      </c>
      <c r="L6944" s="27">
        <f>IF(J6944="","",MAX(0,E6944-J6944)^2)</f>
        <v/>
      </c>
      <c r="M6944" s="27">
        <f>IF(J6944="","",MAX(0,E6944-(J6944+twcdh_off))^2)</f>
        <v/>
      </c>
      <c r="N6944" s="27">
        <f>IF(E6944="","",MAX(0,E6944-swcdh_thr)^2)</f>
        <v/>
      </c>
      <c r="O6944">
        <f>IF(K6944="","",ROUND(E6944-K6944,0))</f>
        <v/>
      </c>
      <c r="P6944">
        <f>IF(O6944="","",IF(O6944&gt;=1,O6944,0))</f>
        <v/>
      </c>
      <c r="Q6944" s="27">
        <f>IF(E6944="","",MAX(0,E6944-22))</f>
        <v/>
      </c>
      <c r="R6944" s="27">
        <f>IF(H6944=1,E6944,"")</f>
        <v/>
      </c>
      <c r="S6944" s="27">
        <f>IF(AND(H6944=1,J6944&lt;&gt;""),E6944-J6944,"")</f>
        <v/>
      </c>
      <c r="T6944">
        <f>IF(G6944="","",MONTH(G6944))</f>
        <v/>
      </c>
    </row>
    <row r="6945">
      <c r="A6945" s="24" t="n">
        <v>2020</v>
      </c>
      <c r="B6945" s="24" t="n">
        <v>10</v>
      </c>
      <c r="C6945" s="24" t="n">
        <v>16</v>
      </c>
      <c r="D6945" s="24" t="n">
        <v>8</v>
      </c>
      <c r="E6945" s="24" t="n">
        <v>10.33</v>
      </c>
      <c r="F6945" s="25">
        <f>IF($E6945="","",DATE(IF($A6945="",nominal_year,$A6945),$B6945,$C6945)+($D6945-IF(LEFT(hour_conv,1)="1",1,0))/24)</f>
        <v/>
      </c>
      <c r="G6945" s="26">
        <f>IF(F6945="","",INT(F6945))</f>
        <v/>
      </c>
      <c r="H6945">
        <f>IF(G6945="","",IF(AND(MONTH(G6945)*100+DAY(G6945)&gt;=season_lo,MONTH(G6945)*100+DAY(G6945)&lt;=season_hi),1,0))</f>
        <v/>
      </c>
      <c r="I6945">
        <f>IF(G6945="","",G6945-first_day+1)</f>
        <v/>
      </c>
      <c r="J6945" s="27">
        <f>IF(I6945="","",INDEX(Daily!$J$2:$J$421,I6945))</f>
        <v/>
      </c>
      <c r="K6945" s="27">
        <f>IF(J6945="","",J6945+cat_offset)</f>
        <v/>
      </c>
      <c r="L6945" s="27">
        <f>IF(J6945="","",MAX(0,E6945-J6945)^2)</f>
        <v/>
      </c>
      <c r="M6945" s="27">
        <f>IF(J6945="","",MAX(0,E6945-(J6945+twcdh_off))^2)</f>
        <v/>
      </c>
      <c r="N6945" s="27">
        <f>IF(E6945="","",MAX(0,E6945-swcdh_thr)^2)</f>
        <v/>
      </c>
      <c r="O6945">
        <f>IF(K6945="","",ROUND(E6945-K6945,0))</f>
        <v/>
      </c>
      <c r="P6945">
        <f>IF(O6945="","",IF(O6945&gt;=1,O6945,0))</f>
        <v/>
      </c>
      <c r="Q6945" s="27">
        <f>IF(E6945="","",MAX(0,E6945-22))</f>
        <v/>
      </c>
      <c r="R6945" s="27">
        <f>IF(H6945=1,E6945,"")</f>
        <v/>
      </c>
      <c r="S6945" s="27">
        <f>IF(AND(H6945=1,J6945&lt;&gt;""),E6945-J6945,"")</f>
        <v/>
      </c>
      <c r="T6945">
        <f>IF(G6945="","",MONTH(G6945))</f>
        <v/>
      </c>
    </row>
    <row r="6946">
      <c r="A6946" s="24" t="n">
        <v>2020</v>
      </c>
      <c r="B6946" s="24" t="n">
        <v>10</v>
      </c>
      <c r="C6946" s="24" t="n">
        <v>16</v>
      </c>
      <c r="D6946" s="24" t="n">
        <v>9</v>
      </c>
      <c r="E6946" s="24" t="n">
        <v>11.31</v>
      </c>
      <c r="F6946" s="25">
        <f>IF($E6946="","",DATE(IF($A6946="",nominal_year,$A6946),$B6946,$C6946)+($D6946-IF(LEFT(hour_conv,1)="1",1,0))/24)</f>
        <v/>
      </c>
      <c r="G6946" s="26">
        <f>IF(F6946="","",INT(F6946))</f>
        <v/>
      </c>
      <c r="H6946">
        <f>IF(G6946="","",IF(AND(MONTH(G6946)*100+DAY(G6946)&gt;=season_lo,MONTH(G6946)*100+DAY(G6946)&lt;=season_hi),1,0))</f>
        <v/>
      </c>
      <c r="I6946">
        <f>IF(G6946="","",G6946-first_day+1)</f>
        <v/>
      </c>
      <c r="J6946" s="27">
        <f>IF(I6946="","",INDEX(Daily!$J$2:$J$421,I6946))</f>
        <v/>
      </c>
      <c r="K6946" s="27">
        <f>IF(J6946="","",J6946+cat_offset)</f>
        <v/>
      </c>
      <c r="L6946" s="27">
        <f>IF(J6946="","",MAX(0,E6946-J6946)^2)</f>
        <v/>
      </c>
      <c r="M6946" s="27">
        <f>IF(J6946="","",MAX(0,E6946-(J6946+twcdh_off))^2)</f>
        <v/>
      </c>
      <c r="N6946" s="27">
        <f>IF(E6946="","",MAX(0,E6946-swcdh_thr)^2)</f>
        <v/>
      </c>
      <c r="O6946">
        <f>IF(K6946="","",ROUND(E6946-K6946,0))</f>
        <v/>
      </c>
      <c r="P6946">
        <f>IF(O6946="","",IF(O6946&gt;=1,O6946,0))</f>
        <v/>
      </c>
      <c r="Q6946" s="27">
        <f>IF(E6946="","",MAX(0,E6946-22))</f>
        <v/>
      </c>
      <c r="R6946" s="27">
        <f>IF(H6946=1,E6946,"")</f>
        <v/>
      </c>
      <c r="S6946" s="27">
        <f>IF(AND(H6946=1,J6946&lt;&gt;""),E6946-J6946,"")</f>
        <v/>
      </c>
      <c r="T6946">
        <f>IF(G6946="","",MONTH(G6946))</f>
        <v/>
      </c>
    </row>
    <row r="6947">
      <c r="A6947" s="24" t="n">
        <v>2020</v>
      </c>
      <c r="B6947" s="24" t="n">
        <v>10</v>
      </c>
      <c r="C6947" s="24" t="n">
        <v>16</v>
      </c>
      <c r="D6947" s="24" t="n">
        <v>10</v>
      </c>
      <c r="E6947" s="24" t="n">
        <v>12.02</v>
      </c>
      <c r="F6947" s="25">
        <f>IF($E6947="","",DATE(IF($A6947="",nominal_year,$A6947),$B6947,$C6947)+($D6947-IF(LEFT(hour_conv,1)="1",1,0))/24)</f>
        <v/>
      </c>
      <c r="G6947" s="26">
        <f>IF(F6947="","",INT(F6947))</f>
        <v/>
      </c>
      <c r="H6947">
        <f>IF(G6947="","",IF(AND(MONTH(G6947)*100+DAY(G6947)&gt;=season_lo,MONTH(G6947)*100+DAY(G6947)&lt;=season_hi),1,0))</f>
        <v/>
      </c>
      <c r="I6947">
        <f>IF(G6947="","",G6947-first_day+1)</f>
        <v/>
      </c>
      <c r="J6947" s="27">
        <f>IF(I6947="","",INDEX(Daily!$J$2:$J$421,I6947))</f>
        <v/>
      </c>
      <c r="K6947" s="27">
        <f>IF(J6947="","",J6947+cat_offset)</f>
        <v/>
      </c>
      <c r="L6947" s="27">
        <f>IF(J6947="","",MAX(0,E6947-J6947)^2)</f>
        <v/>
      </c>
      <c r="M6947" s="27">
        <f>IF(J6947="","",MAX(0,E6947-(J6947+twcdh_off))^2)</f>
        <v/>
      </c>
      <c r="N6947" s="27">
        <f>IF(E6947="","",MAX(0,E6947-swcdh_thr)^2)</f>
        <v/>
      </c>
      <c r="O6947">
        <f>IF(K6947="","",ROUND(E6947-K6947,0))</f>
        <v/>
      </c>
      <c r="P6947">
        <f>IF(O6947="","",IF(O6947&gt;=1,O6947,0))</f>
        <v/>
      </c>
      <c r="Q6947" s="27">
        <f>IF(E6947="","",MAX(0,E6947-22))</f>
        <v/>
      </c>
      <c r="R6947" s="27">
        <f>IF(H6947=1,E6947,"")</f>
        <v/>
      </c>
      <c r="S6947" s="27">
        <f>IF(AND(H6947=1,J6947&lt;&gt;""),E6947-J6947,"")</f>
        <v/>
      </c>
      <c r="T6947">
        <f>IF(G6947="","",MONTH(G6947))</f>
        <v/>
      </c>
    </row>
    <row r="6948">
      <c r="A6948" s="24" t="n">
        <v>2020</v>
      </c>
      <c r="B6948" s="24" t="n">
        <v>10</v>
      </c>
      <c r="C6948" s="24" t="n">
        <v>16</v>
      </c>
      <c r="D6948" s="24" t="n">
        <v>11</v>
      </c>
      <c r="E6948" s="24" t="n">
        <v>13.65</v>
      </c>
      <c r="F6948" s="25">
        <f>IF($E6948="","",DATE(IF($A6948="",nominal_year,$A6948),$B6948,$C6948)+($D6948-IF(LEFT(hour_conv,1)="1",1,0))/24)</f>
        <v/>
      </c>
      <c r="G6948" s="26">
        <f>IF(F6948="","",INT(F6948))</f>
        <v/>
      </c>
      <c r="H6948">
        <f>IF(G6948="","",IF(AND(MONTH(G6948)*100+DAY(G6948)&gt;=season_lo,MONTH(G6948)*100+DAY(G6948)&lt;=season_hi),1,0))</f>
        <v/>
      </c>
      <c r="I6948">
        <f>IF(G6948="","",G6948-first_day+1)</f>
        <v/>
      </c>
      <c r="J6948" s="27">
        <f>IF(I6948="","",INDEX(Daily!$J$2:$J$421,I6948))</f>
        <v/>
      </c>
      <c r="K6948" s="27">
        <f>IF(J6948="","",J6948+cat_offset)</f>
        <v/>
      </c>
      <c r="L6948" s="27">
        <f>IF(J6948="","",MAX(0,E6948-J6948)^2)</f>
        <v/>
      </c>
      <c r="M6948" s="27">
        <f>IF(J6948="","",MAX(0,E6948-(J6948+twcdh_off))^2)</f>
        <v/>
      </c>
      <c r="N6948" s="27">
        <f>IF(E6948="","",MAX(0,E6948-swcdh_thr)^2)</f>
        <v/>
      </c>
      <c r="O6948">
        <f>IF(K6948="","",ROUND(E6948-K6948,0))</f>
        <v/>
      </c>
      <c r="P6948">
        <f>IF(O6948="","",IF(O6948&gt;=1,O6948,0))</f>
        <v/>
      </c>
      <c r="Q6948" s="27">
        <f>IF(E6948="","",MAX(0,E6948-22))</f>
        <v/>
      </c>
      <c r="R6948" s="27">
        <f>IF(H6948=1,E6948,"")</f>
        <v/>
      </c>
      <c r="S6948" s="27">
        <f>IF(AND(H6948=1,J6948&lt;&gt;""),E6948-J6948,"")</f>
        <v/>
      </c>
      <c r="T6948">
        <f>IF(G6948="","",MONTH(G6948))</f>
        <v/>
      </c>
    </row>
    <row r="6949">
      <c r="A6949" s="24" t="n">
        <v>2020</v>
      </c>
      <c r="B6949" s="24" t="n">
        <v>10</v>
      </c>
      <c r="C6949" s="24" t="n">
        <v>16</v>
      </c>
      <c r="D6949" s="24" t="n">
        <v>12</v>
      </c>
      <c r="E6949" s="24" t="n">
        <v>13.54</v>
      </c>
      <c r="F6949" s="25">
        <f>IF($E6949="","",DATE(IF($A6949="",nominal_year,$A6949),$B6949,$C6949)+($D6949-IF(LEFT(hour_conv,1)="1",1,0))/24)</f>
        <v/>
      </c>
      <c r="G6949" s="26">
        <f>IF(F6949="","",INT(F6949))</f>
        <v/>
      </c>
      <c r="H6949">
        <f>IF(G6949="","",IF(AND(MONTH(G6949)*100+DAY(G6949)&gt;=season_lo,MONTH(G6949)*100+DAY(G6949)&lt;=season_hi),1,0))</f>
        <v/>
      </c>
      <c r="I6949">
        <f>IF(G6949="","",G6949-first_day+1)</f>
        <v/>
      </c>
      <c r="J6949" s="27">
        <f>IF(I6949="","",INDEX(Daily!$J$2:$J$421,I6949))</f>
        <v/>
      </c>
      <c r="K6949" s="27">
        <f>IF(J6949="","",J6949+cat_offset)</f>
        <v/>
      </c>
      <c r="L6949" s="27">
        <f>IF(J6949="","",MAX(0,E6949-J6949)^2)</f>
        <v/>
      </c>
      <c r="M6949" s="27">
        <f>IF(J6949="","",MAX(0,E6949-(J6949+twcdh_off))^2)</f>
        <v/>
      </c>
      <c r="N6949" s="27">
        <f>IF(E6949="","",MAX(0,E6949-swcdh_thr)^2)</f>
        <v/>
      </c>
      <c r="O6949">
        <f>IF(K6949="","",ROUND(E6949-K6949,0))</f>
        <v/>
      </c>
      <c r="P6949">
        <f>IF(O6949="","",IF(O6949&gt;=1,O6949,0))</f>
        <v/>
      </c>
      <c r="Q6949" s="27">
        <f>IF(E6949="","",MAX(0,E6949-22))</f>
        <v/>
      </c>
      <c r="R6949" s="27">
        <f>IF(H6949=1,E6949,"")</f>
        <v/>
      </c>
      <c r="S6949" s="27">
        <f>IF(AND(H6949=1,J6949&lt;&gt;""),E6949-J6949,"")</f>
        <v/>
      </c>
      <c r="T6949">
        <f>IF(G6949="","",MONTH(G6949))</f>
        <v/>
      </c>
    </row>
    <row r="6950">
      <c r="A6950" s="24" t="n">
        <v>2020</v>
      </c>
      <c r="B6950" s="24" t="n">
        <v>10</v>
      </c>
      <c r="C6950" s="24" t="n">
        <v>16</v>
      </c>
      <c r="D6950" s="24" t="n">
        <v>13</v>
      </c>
      <c r="E6950" s="24" t="n">
        <v>13.61</v>
      </c>
      <c r="F6950" s="25">
        <f>IF($E6950="","",DATE(IF($A6950="",nominal_year,$A6950),$B6950,$C6950)+($D6950-IF(LEFT(hour_conv,1)="1",1,0))/24)</f>
        <v/>
      </c>
      <c r="G6950" s="26">
        <f>IF(F6950="","",INT(F6950))</f>
        <v/>
      </c>
      <c r="H6950">
        <f>IF(G6950="","",IF(AND(MONTH(G6950)*100+DAY(G6950)&gt;=season_lo,MONTH(G6950)*100+DAY(G6950)&lt;=season_hi),1,0))</f>
        <v/>
      </c>
      <c r="I6950">
        <f>IF(G6950="","",G6950-first_day+1)</f>
        <v/>
      </c>
      <c r="J6950" s="27">
        <f>IF(I6950="","",INDEX(Daily!$J$2:$J$421,I6950))</f>
        <v/>
      </c>
      <c r="K6950" s="27">
        <f>IF(J6950="","",J6950+cat_offset)</f>
        <v/>
      </c>
      <c r="L6950" s="27">
        <f>IF(J6950="","",MAX(0,E6950-J6950)^2)</f>
        <v/>
      </c>
      <c r="M6950" s="27">
        <f>IF(J6950="","",MAX(0,E6950-(J6950+twcdh_off))^2)</f>
        <v/>
      </c>
      <c r="N6950" s="27">
        <f>IF(E6950="","",MAX(0,E6950-swcdh_thr)^2)</f>
        <v/>
      </c>
      <c r="O6950">
        <f>IF(K6950="","",ROUND(E6950-K6950,0))</f>
        <v/>
      </c>
      <c r="P6950">
        <f>IF(O6950="","",IF(O6950&gt;=1,O6950,0))</f>
        <v/>
      </c>
      <c r="Q6950" s="27">
        <f>IF(E6950="","",MAX(0,E6950-22))</f>
        <v/>
      </c>
      <c r="R6950" s="27">
        <f>IF(H6950=1,E6950,"")</f>
        <v/>
      </c>
      <c r="S6950" s="27">
        <f>IF(AND(H6950=1,J6950&lt;&gt;""),E6950-J6950,"")</f>
        <v/>
      </c>
      <c r="T6950">
        <f>IF(G6950="","",MONTH(G6950))</f>
        <v/>
      </c>
    </row>
    <row r="6951">
      <c r="A6951" s="24" t="n">
        <v>2020</v>
      </c>
      <c r="B6951" s="24" t="n">
        <v>10</v>
      </c>
      <c r="C6951" s="24" t="n">
        <v>16</v>
      </c>
      <c r="D6951" s="24" t="n">
        <v>14</v>
      </c>
      <c r="E6951" s="24" t="n">
        <v>14.94</v>
      </c>
      <c r="F6951" s="25">
        <f>IF($E6951="","",DATE(IF($A6951="",nominal_year,$A6951),$B6951,$C6951)+($D6951-IF(LEFT(hour_conv,1)="1",1,0))/24)</f>
        <v/>
      </c>
      <c r="G6951" s="26">
        <f>IF(F6951="","",INT(F6951))</f>
        <v/>
      </c>
      <c r="H6951">
        <f>IF(G6951="","",IF(AND(MONTH(G6951)*100+DAY(G6951)&gt;=season_lo,MONTH(G6951)*100+DAY(G6951)&lt;=season_hi),1,0))</f>
        <v/>
      </c>
      <c r="I6951">
        <f>IF(G6951="","",G6951-first_day+1)</f>
        <v/>
      </c>
      <c r="J6951" s="27">
        <f>IF(I6951="","",INDEX(Daily!$J$2:$J$421,I6951))</f>
        <v/>
      </c>
      <c r="K6951" s="27">
        <f>IF(J6951="","",J6951+cat_offset)</f>
        <v/>
      </c>
      <c r="L6951" s="27">
        <f>IF(J6951="","",MAX(0,E6951-J6951)^2)</f>
        <v/>
      </c>
      <c r="M6951" s="27">
        <f>IF(J6951="","",MAX(0,E6951-(J6951+twcdh_off))^2)</f>
        <v/>
      </c>
      <c r="N6951" s="27">
        <f>IF(E6951="","",MAX(0,E6951-swcdh_thr)^2)</f>
        <v/>
      </c>
      <c r="O6951">
        <f>IF(K6951="","",ROUND(E6951-K6951,0))</f>
        <v/>
      </c>
      <c r="P6951">
        <f>IF(O6951="","",IF(O6951&gt;=1,O6951,0))</f>
        <v/>
      </c>
      <c r="Q6951" s="27">
        <f>IF(E6951="","",MAX(0,E6951-22))</f>
        <v/>
      </c>
      <c r="R6951" s="27">
        <f>IF(H6951=1,E6951,"")</f>
        <v/>
      </c>
      <c r="S6951" s="27">
        <f>IF(AND(H6951=1,J6951&lt;&gt;""),E6951-J6951,"")</f>
        <v/>
      </c>
      <c r="T6951">
        <f>IF(G6951="","",MONTH(G6951))</f>
        <v/>
      </c>
    </row>
    <row r="6952">
      <c r="A6952" s="24" t="n">
        <v>2020</v>
      </c>
      <c r="B6952" s="24" t="n">
        <v>10</v>
      </c>
      <c r="C6952" s="24" t="n">
        <v>16</v>
      </c>
      <c r="D6952" s="24" t="n">
        <v>15</v>
      </c>
      <c r="E6952" s="24" t="n">
        <v>15.21</v>
      </c>
      <c r="F6952" s="25">
        <f>IF($E6952="","",DATE(IF($A6952="",nominal_year,$A6952),$B6952,$C6952)+($D6952-IF(LEFT(hour_conv,1)="1",1,0))/24)</f>
        <v/>
      </c>
      <c r="G6952" s="26">
        <f>IF(F6952="","",INT(F6952))</f>
        <v/>
      </c>
      <c r="H6952">
        <f>IF(G6952="","",IF(AND(MONTH(G6952)*100+DAY(G6952)&gt;=season_lo,MONTH(G6952)*100+DAY(G6952)&lt;=season_hi),1,0))</f>
        <v/>
      </c>
      <c r="I6952">
        <f>IF(G6952="","",G6952-first_day+1)</f>
        <v/>
      </c>
      <c r="J6952" s="27">
        <f>IF(I6952="","",INDEX(Daily!$J$2:$J$421,I6952))</f>
        <v/>
      </c>
      <c r="K6952" s="27">
        <f>IF(J6952="","",J6952+cat_offset)</f>
        <v/>
      </c>
      <c r="L6952" s="27">
        <f>IF(J6952="","",MAX(0,E6952-J6952)^2)</f>
        <v/>
      </c>
      <c r="M6952" s="27">
        <f>IF(J6952="","",MAX(0,E6952-(J6952+twcdh_off))^2)</f>
        <v/>
      </c>
      <c r="N6952" s="27">
        <f>IF(E6952="","",MAX(0,E6952-swcdh_thr)^2)</f>
        <v/>
      </c>
      <c r="O6952">
        <f>IF(K6952="","",ROUND(E6952-K6952,0))</f>
        <v/>
      </c>
      <c r="P6952">
        <f>IF(O6952="","",IF(O6952&gt;=1,O6952,0))</f>
        <v/>
      </c>
      <c r="Q6952" s="27">
        <f>IF(E6952="","",MAX(0,E6952-22))</f>
        <v/>
      </c>
      <c r="R6952" s="27">
        <f>IF(H6952=1,E6952,"")</f>
        <v/>
      </c>
      <c r="S6952" s="27">
        <f>IF(AND(H6952=1,J6952&lt;&gt;""),E6952-J6952,"")</f>
        <v/>
      </c>
      <c r="T6952">
        <f>IF(G6952="","",MONTH(G6952))</f>
        <v/>
      </c>
    </row>
    <row r="6953">
      <c r="A6953" s="24" t="n">
        <v>2020</v>
      </c>
      <c r="B6953" s="24" t="n">
        <v>10</v>
      </c>
      <c r="C6953" s="24" t="n">
        <v>16</v>
      </c>
      <c r="D6953" s="24" t="n">
        <v>16</v>
      </c>
      <c r="E6953" s="24" t="n">
        <v>15.38</v>
      </c>
      <c r="F6953" s="25">
        <f>IF($E6953="","",DATE(IF($A6953="",nominal_year,$A6953),$B6953,$C6953)+($D6953-IF(LEFT(hour_conv,1)="1",1,0))/24)</f>
        <v/>
      </c>
      <c r="G6953" s="26">
        <f>IF(F6953="","",INT(F6953))</f>
        <v/>
      </c>
      <c r="H6953">
        <f>IF(G6953="","",IF(AND(MONTH(G6953)*100+DAY(G6953)&gt;=season_lo,MONTH(G6953)*100+DAY(G6953)&lt;=season_hi),1,0))</f>
        <v/>
      </c>
      <c r="I6953">
        <f>IF(G6953="","",G6953-first_day+1)</f>
        <v/>
      </c>
      <c r="J6953" s="27">
        <f>IF(I6953="","",INDEX(Daily!$J$2:$J$421,I6953))</f>
        <v/>
      </c>
      <c r="K6953" s="27">
        <f>IF(J6953="","",J6953+cat_offset)</f>
        <v/>
      </c>
      <c r="L6953" s="27">
        <f>IF(J6953="","",MAX(0,E6953-J6953)^2)</f>
        <v/>
      </c>
      <c r="M6953" s="27">
        <f>IF(J6953="","",MAX(0,E6953-(J6953+twcdh_off))^2)</f>
        <v/>
      </c>
      <c r="N6953" s="27">
        <f>IF(E6953="","",MAX(0,E6953-swcdh_thr)^2)</f>
        <v/>
      </c>
      <c r="O6953">
        <f>IF(K6953="","",ROUND(E6953-K6953,0))</f>
        <v/>
      </c>
      <c r="P6953">
        <f>IF(O6953="","",IF(O6953&gt;=1,O6953,0))</f>
        <v/>
      </c>
      <c r="Q6953" s="27">
        <f>IF(E6953="","",MAX(0,E6953-22))</f>
        <v/>
      </c>
      <c r="R6953" s="27">
        <f>IF(H6953=1,E6953,"")</f>
        <v/>
      </c>
      <c r="S6953" s="27">
        <f>IF(AND(H6953=1,J6953&lt;&gt;""),E6953-J6953,"")</f>
        <v/>
      </c>
      <c r="T6953">
        <f>IF(G6953="","",MONTH(G6953))</f>
        <v/>
      </c>
    </row>
    <row r="6954">
      <c r="A6954" s="24" t="n">
        <v>2020</v>
      </c>
      <c r="B6954" s="24" t="n">
        <v>10</v>
      </c>
      <c r="C6954" s="24" t="n">
        <v>16</v>
      </c>
      <c r="D6954" s="24" t="n">
        <v>17</v>
      </c>
      <c r="E6954" s="24" t="n">
        <v>14.57</v>
      </c>
      <c r="F6954" s="25">
        <f>IF($E6954="","",DATE(IF($A6954="",nominal_year,$A6954),$B6954,$C6954)+($D6954-IF(LEFT(hour_conv,1)="1",1,0))/24)</f>
        <v/>
      </c>
      <c r="G6954" s="26">
        <f>IF(F6954="","",INT(F6954))</f>
        <v/>
      </c>
      <c r="H6954">
        <f>IF(G6954="","",IF(AND(MONTH(G6954)*100+DAY(G6954)&gt;=season_lo,MONTH(G6954)*100+DAY(G6954)&lt;=season_hi),1,0))</f>
        <v/>
      </c>
      <c r="I6954">
        <f>IF(G6954="","",G6954-first_day+1)</f>
        <v/>
      </c>
      <c r="J6954" s="27">
        <f>IF(I6954="","",INDEX(Daily!$J$2:$J$421,I6954))</f>
        <v/>
      </c>
      <c r="K6954" s="27">
        <f>IF(J6954="","",J6954+cat_offset)</f>
        <v/>
      </c>
      <c r="L6954" s="27">
        <f>IF(J6954="","",MAX(0,E6954-J6954)^2)</f>
        <v/>
      </c>
      <c r="M6954" s="27">
        <f>IF(J6954="","",MAX(0,E6954-(J6954+twcdh_off))^2)</f>
        <v/>
      </c>
      <c r="N6954" s="27">
        <f>IF(E6954="","",MAX(0,E6954-swcdh_thr)^2)</f>
        <v/>
      </c>
      <c r="O6954">
        <f>IF(K6954="","",ROUND(E6954-K6954,0))</f>
        <v/>
      </c>
      <c r="P6954">
        <f>IF(O6954="","",IF(O6954&gt;=1,O6954,0))</f>
        <v/>
      </c>
      <c r="Q6954" s="27">
        <f>IF(E6954="","",MAX(0,E6954-22))</f>
        <v/>
      </c>
      <c r="R6954" s="27">
        <f>IF(H6954=1,E6954,"")</f>
        <v/>
      </c>
      <c r="S6954" s="27">
        <f>IF(AND(H6954=1,J6954&lt;&gt;""),E6954-J6954,"")</f>
        <v/>
      </c>
      <c r="T6954">
        <f>IF(G6954="","",MONTH(G6954))</f>
        <v/>
      </c>
    </row>
    <row r="6955">
      <c r="A6955" s="24" t="n">
        <v>2020</v>
      </c>
      <c r="B6955" s="24" t="n">
        <v>10</v>
      </c>
      <c r="C6955" s="24" t="n">
        <v>16</v>
      </c>
      <c r="D6955" s="24" t="n">
        <v>18</v>
      </c>
      <c r="E6955" s="24" t="n">
        <v>15.31</v>
      </c>
      <c r="F6955" s="25">
        <f>IF($E6955="","",DATE(IF($A6955="",nominal_year,$A6955),$B6955,$C6955)+($D6955-IF(LEFT(hour_conv,1)="1",1,0))/24)</f>
        <v/>
      </c>
      <c r="G6955" s="26">
        <f>IF(F6955="","",INT(F6955))</f>
        <v/>
      </c>
      <c r="H6955">
        <f>IF(G6955="","",IF(AND(MONTH(G6955)*100+DAY(G6955)&gt;=season_lo,MONTH(G6955)*100+DAY(G6955)&lt;=season_hi),1,0))</f>
        <v/>
      </c>
      <c r="I6955">
        <f>IF(G6955="","",G6955-first_day+1)</f>
        <v/>
      </c>
      <c r="J6955" s="27">
        <f>IF(I6955="","",INDEX(Daily!$J$2:$J$421,I6955))</f>
        <v/>
      </c>
      <c r="K6955" s="27">
        <f>IF(J6955="","",J6955+cat_offset)</f>
        <v/>
      </c>
      <c r="L6955" s="27">
        <f>IF(J6955="","",MAX(0,E6955-J6955)^2)</f>
        <v/>
      </c>
      <c r="M6955" s="27">
        <f>IF(J6955="","",MAX(0,E6955-(J6955+twcdh_off))^2)</f>
        <v/>
      </c>
      <c r="N6955" s="27">
        <f>IF(E6955="","",MAX(0,E6955-swcdh_thr)^2)</f>
        <v/>
      </c>
      <c r="O6955">
        <f>IF(K6955="","",ROUND(E6955-K6955,0))</f>
        <v/>
      </c>
      <c r="P6955">
        <f>IF(O6955="","",IF(O6955&gt;=1,O6955,0))</f>
        <v/>
      </c>
      <c r="Q6955" s="27">
        <f>IF(E6955="","",MAX(0,E6955-22))</f>
        <v/>
      </c>
      <c r="R6955" s="27">
        <f>IF(H6955=1,E6955,"")</f>
        <v/>
      </c>
      <c r="S6955" s="27">
        <f>IF(AND(H6955=1,J6955&lt;&gt;""),E6955-J6955,"")</f>
        <v/>
      </c>
      <c r="T6955">
        <f>IF(G6955="","",MONTH(G6955))</f>
        <v/>
      </c>
    </row>
    <row r="6956">
      <c r="A6956" s="24" t="n">
        <v>2020</v>
      </c>
      <c r="B6956" s="24" t="n">
        <v>10</v>
      </c>
      <c r="C6956" s="24" t="n">
        <v>16</v>
      </c>
      <c r="D6956" s="24" t="n">
        <v>19</v>
      </c>
      <c r="E6956" s="24" t="n">
        <v>14.33</v>
      </c>
      <c r="F6956" s="25">
        <f>IF($E6956="","",DATE(IF($A6956="",nominal_year,$A6956),$B6956,$C6956)+($D6956-IF(LEFT(hour_conv,1)="1",1,0))/24)</f>
        <v/>
      </c>
      <c r="G6956" s="26">
        <f>IF(F6956="","",INT(F6956))</f>
        <v/>
      </c>
      <c r="H6956">
        <f>IF(G6956="","",IF(AND(MONTH(G6956)*100+DAY(G6956)&gt;=season_lo,MONTH(G6956)*100+DAY(G6956)&lt;=season_hi),1,0))</f>
        <v/>
      </c>
      <c r="I6956">
        <f>IF(G6956="","",G6956-first_day+1)</f>
        <v/>
      </c>
      <c r="J6956" s="27">
        <f>IF(I6956="","",INDEX(Daily!$J$2:$J$421,I6956))</f>
        <v/>
      </c>
      <c r="K6956" s="27">
        <f>IF(J6956="","",J6956+cat_offset)</f>
        <v/>
      </c>
      <c r="L6956" s="27">
        <f>IF(J6956="","",MAX(0,E6956-J6956)^2)</f>
        <v/>
      </c>
      <c r="M6956" s="27">
        <f>IF(J6956="","",MAX(0,E6956-(J6956+twcdh_off))^2)</f>
        <v/>
      </c>
      <c r="N6956" s="27">
        <f>IF(E6956="","",MAX(0,E6956-swcdh_thr)^2)</f>
        <v/>
      </c>
      <c r="O6956">
        <f>IF(K6956="","",ROUND(E6956-K6956,0))</f>
        <v/>
      </c>
      <c r="P6956">
        <f>IF(O6956="","",IF(O6956&gt;=1,O6956,0))</f>
        <v/>
      </c>
      <c r="Q6956" s="27">
        <f>IF(E6956="","",MAX(0,E6956-22))</f>
        <v/>
      </c>
      <c r="R6956" s="27">
        <f>IF(H6956=1,E6956,"")</f>
        <v/>
      </c>
      <c r="S6956" s="27">
        <f>IF(AND(H6956=1,J6956&lt;&gt;""),E6956-J6956,"")</f>
        <v/>
      </c>
      <c r="T6956">
        <f>IF(G6956="","",MONTH(G6956))</f>
        <v/>
      </c>
    </row>
    <row r="6957">
      <c r="A6957" s="24" t="n">
        <v>2020</v>
      </c>
      <c r="B6957" s="24" t="n">
        <v>10</v>
      </c>
      <c r="C6957" s="24" t="n">
        <v>16</v>
      </c>
      <c r="D6957" s="24" t="n">
        <v>20</v>
      </c>
      <c r="E6957" s="24" t="n">
        <v>13.65</v>
      </c>
      <c r="F6957" s="25">
        <f>IF($E6957="","",DATE(IF($A6957="",nominal_year,$A6957),$B6957,$C6957)+($D6957-IF(LEFT(hour_conv,1)="1",1,0))/24)</f>
        <v/>
      </c>
      <c r="G6957" s="26">
        <f>IF(F6957="","",INT(F6957))</f>
        <v/>
      </c>
      <c r="H6957">
        <f>IF(G6957="","",IF(AND(MONTH(G6957)*100+DAY(G6957)&gt;=season_lo,MONTH(G6957)*100+DAY(G6957)&lt;=season_hi),1,0))</f>
        <v/>
      </c>
      <c r="I6957">
        <f>IF(G6957="","",G6957-first_day+1)</f>
        <v/>
      </c>
      <c r="J6957" s="27">
        <f>IF(I6957="","",INDEX(Daily!$J$2:$J$421,I6957))</f>
        <v/>
      </c>
      <c r="K6957" s="27">
        <f>IF(J6957="","",J6957+cat_offset)</f>
        <v/>
      </c>
      <c r="L6957" s="27">
        <f>IF(J6957="","",MAX(0,E6957-J6957)^2)</f>
        <v/>
      </c>
      <c r="M6957" s="27">
        <f>IF(J6957="","",MAX(0,E6957-(J6957+twcdh_off))^2)</f>
        <v/>
      </c>
      <c r="N6957" s="27">
        <f>IF(E6957="","",MAX(0,E6957-swcdh_thr)^2)</f>
        <v/>
      </c>
      <c r="O6957">
        <f>IF(K6957="","",ROUND(E6957-K6957,0))</f>
        <v/>
      </c>
      <c r="P6957">
        <f>IF(O6957="","",IF(O6957&gt;=1,O6957,0))</f>
        <v/>
      </c>
      <c r="Q6957" s="27">
        <f>IF(E6957="","",MAX(0,E6957-22))</f>
        <v/>
      </c>
      <c r="R6957" s="27">
        <f>IF(H6957=1,E6957,"")</f>
        <v/>
      </c>
      <c r="S6957" s="27">
        <f>IF(AND(H6957=1,J6957&lt;&gt;""),E6957-J6957,"")</f>
        <v/>
      </c>
      <c r="T6957">
        <f>IF(G6957="","",MONTH(G6957))</f>
        <v/>
      </c>
    </row>
    <row r="6958">
      <c r="A6958" s="24" t="n">
        <v>2020</v>
      </c>
      <c r="B6958" s="24" t="n">
        <v>10</v>
      </c>
      <c r="C6958" s="24" t="n">
        <v>16</v>
      </c>
      <c r="D6958" s="24" t="n">
        <v>21</v>
      </c>
      <c r="E6958" s="24" t="n">
        <v>12.26</v>
      </c>
      <c r="F6958" s="25">
        <f>IF($E6958="","",DATE(IF($A6958="",nominal_year,$A6958),$B6958,$C6958)+($D6958-IF(LEFT(hour_conv,1)="1",1,0))/24)</f>
        <v/>
      </c>
      <c r="G6958" s="26">
        <f>IF(F6958="","",INT(F6958))</f>
        <v/>
      </c>
      <c r="H6958">
        <f>IF(G6958="","",IF(AND(MONTH(G6958)*100+DAY(G6958)&gt;=season_lo,MONTH(G6958)*100+DAY(G6958)&lt;=season_hi),1,0))</f>
        <v/>
      </c>
      <c r="I6958">
        <f>IF(G6958="","",G6958-first_day+1)</f>
        <v/>
      </c>
      <c r="J6958" s="27">
        <f>IF(I6958="","",INDEX(Daily!$J$2:$J$421,I6958))</f>
        <v/>
      </c>
      <c r="K6958" s="27">
        <f>IF(J6958="","",J6958+cat_offset)</f>
        <v/>
      </c>
      <c r="L6958" s="27">
        <f>IF(J6958="","",MAX(0,E6958-J6958)^2)</f>
        <v/>
      </c>
      <c r="M6958" s="27">
        <f>IF(J6958="","",MAX(0,E6958-(J6958+twcdh_off))^2)</f>
        <v/>
      </c>
      <c r="N6958" s="27">
        <f>IF(E6958="","",MAX(0,E6958-swcdh_thr)^2)</f>
        <v/>
      </c>
      <c r="O6958">
        <f>IF(K6958="","",ROUND(E6958-K6958,0))</f>
        <v/>
      </c>
      <c r="P6958">
        <f>IF(O6958="","",IF(O6958&gt;=1,O6958,0))</f>
        <v/>
      </c>
      <c r="Q6958" s="27">
        <f>IF(E6958="","",MAX(0,E6958-22))</f>
        <v/>
      </c>
      <c r="R6958" s="27">
        <f>IF(H6958=1,E6958,"")</f>
        <v/>
      </c>
      <c r="S6958" s="27">
        <f>IF(AND(H6958=1,J6958&lt;&gt;""),E6958-J6958,"")</f>
        <v/>
      </c>
      <c r="T6958">
        <f>IF(G6958="","",MONTH(G6958))</f>
        <v/>
      </c>
    </row>
    <row r="6959">
      <c r="A6959" s="24" t="n">
        <v>2020</v>
      </c>
      <c r="B6959" s="24" t="n">
        <v>10</v>
      </c>
      <c r="C6959" s="24" t="n">
        <v>16</v>
      </c>
      <c r="D6959" s="24" t="n">
        <v>22</v>
      </c>
      <c r="E6959" s="24" t="n">
        <v>12.21</v>
      </c>
      <c r="F6959" s="25">
        <f>IF($E6959="","",DATE(IF($A6959="",nominal_year,$A6959),$B6959,$C6959)+($D6959-IF(LEFT(hour_conv,1)="1",1,0))/24)</f>
        <v/>
      </c>
      <c r="G6959" s="26">
        <f>IF(F6959="","",INT(F6959))</f>
        <v/>
      </c>
      <c r="H6959">
        <f>IF(G6959="","",IF(AND(MONTH(G6959)*100+DAY(G6959)&gt;=season_lo,MONTH(G6959)*100+DAY(G6959)&lt;=season_hi),1,0))</f>
        <v/>
      </c>
      <c r="I6959">
        <f>IF(G6959="","",G6959-first_day+1)</f>
        <v/>
      </c>
      <c r="J6959" s="27">
        <f>IF(I6959="","",INDEX(Daily!$J$2:$J$421,I6959))</f>
        <v/>
      </c>
      <c r="K6959" s="27">
        <f>IF(J6959="","",J6959+cat_offset)</f>
        <v/>
      </c>
      <c r="L6959" s="27">
        <f>IF(J6959="","",MAX(0,E6959-J6959)^2)</f>
        <v/>
      </c>
      <c r="M6959" s="27">
        <f>IF(J6959="","",MAX(0,E6959-(J6959+twcdh_off))^2)</f>
        <v/>
      </c>
      <c r="N6959" s="27">
        <f>IF(E6959="","",MAX(0,E6959-swcdh_thr)^2)</f>
        <v/>
      </c>
      <c r="O6959">
        <f>IF(K6959="","",ROUND(E6959-K6959,0))</f>
        <v/>
      </c>
      <c r="P6959">
        <f>IF(O6959="","",IF(O6959&gt;=1,O6959,0))</f>
        <v/>
      </c>
      <c r="Q6959" s="27">
        <f>IF(E6959="","",MAX(0,E6959-22))</f>
        <v/>
      </c>
      <c r="R6959" s="27">
        <f>IF(H6959=1,E6959,"")</f>
        <v/>
      </c>
      <c r="S6959" s="27">
        <f>IF(AND(H6959=1,J6959&lt;&gt;""),E6959-J6959,"")</f>
        <v/>
      </c>
      <c r="T6959">
        <f>IF(G6959="","",MONTH(G6959))</f>
        <v/>
      </c>
    </row>
    <row r="6960">
      <c r="A6960" s="24" t="n">
        <v>2020</v>
      </c>
      <c r="B6960" s="24" t="n">
        <v>10</v>
      </c>
      <c r="C6960" s="24" t="n">
        <v>16</v>
      </c>
      <c r="D6960" s="24" t="n">
        <v>23</v>
      </c>
      <c r="E6960" s="24" t="n">
        <v>11.16</v>
      </c>
      <c r="F6960" s="25">
        <f>IF($E6960="","",DATE(IF($A6960="",nominal_year,$A6960),$B6960,$C6960)+($D6960-IF(LEFT(hour_conv,1)="1",1,0))/24)</f>
        <v/>
      </c>
      <c r="G6960" s="26">
        <f>IF(F6960="","",INT(F6960))</f>
        <v/>
      </c>
      <c r="H6960">
        <f>IF(G6960="","",IF(AND(MONTH(G6960)*100+DAY(G6960)&gt;=season_lo,MONTH(G6960)*100+DAY(G6960)&lt;=season_hi),1,0))</f>
        <v/>
      </c>
      <c r="I6960">
        <f>IF(G6960="","",G6960-first_day+1)</f>
        <v/>
      </c>
      <c r="J6960" s="27">
        <f>IF(I6960="","",INDEX(Daily!$J$2:$J$421,I6960))</f>
        <v/>
      </c>
      <c r="K6960" s="27">
        <f>IF(J6960="","",J6960+cat_offset)</f>
        <v/>
      </c>
      <c r="L6960" s="27">
        <f>IF(J6960="","",MAX(0,E6960-J6960)^2)</f>
        <v/>
      </c>
      <c r="M6960" s="27">
        <f>IF(J6960="","",MAX(0,E6960-(J6960+twcdh_off))^2)</f>
        <v/>
      </c>
      <c r="N6960" s="27">
        <f>IF(E6960="","",MAX(0,E6960-swcdh_thr)^2)</f>
        <v/>
      </c>
      <c r="O6960">
        <f>IF(K6960="","",ROUND(E6960-K6960,0))</f>
        <v/>
      </c>
      <c r="P6960">
        <f>IF(O6960="","",IF(O6960&gt;=1,O6960,0))</f>
        <v/>
      </c>
      <c r="Q6960" s="27">
        <f>IF(E6960="","",MAX(0,E6960-22))</f>
        <v/>
      </c>
      <c r="R6960" s="27">
        <f>IF(H6960=1,E6960,"")</f>
        <v/>
      </c>
      <c r="S6960" s="27">
        <f>IF(AND(H6960=1,J6960&lt;&gt;""),E6960-J6960,"")</f>
        <v/>
      </c>
      <c r="T6960">
        <f>IF(G6960="","",MONTH(G6960))</f>
        <v/>
      </c>
    </row>
    <row r="6961">
      <c r="A6961" s="24" t="n">
        <v>2020</v>
      </c>
      <c r="B6961" s="24" t="n">
        <v>10</v>
      </c>
      <c r="C6961" s="24" t="n">
        <v>16</v>
      </c>
      <c r="D6961" s="24" t="n">
        <v>24</v>
      </c>
      <c r="E6961" s="24" t="n">
        <v>10.92</v>
      </c>
      <c r="F6961" s="25">
        <f>IF($E6961="","",DATE(IF($A6961="",nominal_year,$A6961),$B6961,$C6961)+($D6961-IF(LEFT(hour_conv,1)="1",1,0))/24)</f>
        <v/>
      </c>
      <c r="G6961" s="26">
        <f>IF(F6961="","",INT(F6961))</f>
        <v/>
      </c>
      <c r="H6961">
        <f>IF(G6961="","",IF(AND(MONTH(G6961)*100+DAY(G6961)&gt;=season_lo,MONTH(G6961)*100+DAY(G6961)&lt;=season_hi),1,0))</f>
        <v/>
      </c>
      <c r="I6961">
        <f>IF(G6961="","",G6961-first_day+1)</f>
        <v/>
      </c>
      <c r="J6961" s="27">
        <f>IF(I6961="","",INDEX(Daily!$J$2:$J$421,I6961))</f>
        <v/>
      </c>
      <c r="K6961" s="27">
        <f>IF(J6961="","",J6961+cat_offset)</f>
        <v/>
      </c>
      <c r="L6961" s="27">
        <f>IF(J6961="","",MAX(0,E6961-J6961)^2)</f>
        <v/>
      </c>
      <c r="M6961" s="27">
        <f>IF(J6961="","",MAX(0,E6961-(J6961+twcdh_off))^2)</f>
        <v/>
      </c>
      <c r="N6961" s="27">
        <f>IF(E6961="","",MAX(0,E6961-swcdh_thr)^2)</f>
        <v/>
      </c>
      <c r="O6961">
        <f>IF(K6961="","",ROUND(E6961-K6961,0))</f>
        <v/>
      </c>
      <c r="P6961">
        <f>IF(O6961="","",IF(O6961&gt;=1,O6961,0))</f>
        <v/>
      </c>
      <c r="Q6961" s="27">
        <f>IF(E6961="","",MAX(0,E6961-22))</f>
        <v/>
      </c>
      <c r="R6961" s="27">
        <f>IF(H6961=1,E6961,"")</f>
        <v/>
      </c>
      <c r="S6961" s="27">
        <f>IF(AND(H6961=1,J6961&lt;&gt;""),E6961-J6961,"")</f>
        <v/>
      </c>
      <c r="T6961">
        <f>IF(G6961="","",MONTH(G6961))</f>
        <v/>
      </c>
    </row>
    <row r="6962">
      <c r="A6962" s="24" t="n">
        <v>2020</v>
      </c>
      <c r="B6962" s="24" t="n">
        <v>10</v>
      </c>
      <c r="C6962" s="24" t="n">
        <v>17</v>
      </c>
      <c r="D6962" s="24" t="n">
        <v>1</v>
      </c>
      <c r="E6962" s="24" t="n">
        <v>9.58</v>
      </c>
      <c r="F6962" s="25">
        <f>IF($E6962="","",DATE(IF($A6962="",nominal_year,$A6962),$B6962,$C6962)+($D6962-IF(LEFT(hour_conv,1)="1",1,0))/24)</f>
        <v/>
      </c>
      <c r="G6962" s="26">
        <f>IF(F6962="","",INT(F6962))</f>
        <v/>
      </c>
      <c r="H6962">
        <f>IF(G6962="","",IF(AND(MONTH(G6962)*100+DAY(G6962)&gt;=season_lo,MONTH(G6962)*100+DAY(G6962)&lt;=season_hi),1,0))</f>
        <v/>
      </c>
      <c r="I6962">
        <f>IF(G6962="","",G6962-first_day+1)</f>
        <v/>
      </c>
      <c r="J6962" s="27">
        <f>IF(I6962="","",INDEX(Daily!$J$2:$J$421,I6962))</f>
        <v/>
      </c>
      <c r="K6962" s="27">
        <f>IF(J6962="","",J6962+cat_offset)</f>
        <v/>
      </c>
      <c r="L6962" s="27">
        <f>IF(J6962="","",MAX(0,E6962-J6962)^2)</f>
        <v/>
      </c>
      <c r="M6962" s="27">
        <f>IF(J6962="","",MAX(0,E6962-(J6962+twcdh_off))^2)</f>
        <v/>
      </c>
      <c r="N6962" s="27">
        <f>IF(E6962="","",MAX(0,E6962-swcdh_thr)^2)</f>
        <v/>
      </c>
      <c r="O6962">
        <f>IF(K6962="","",ROUND(E6962-K6962,0))</f>
        <v/>
      </c>
      <c r="P6962">
        <f>IF(O6962="","",IF(O6962&gt;=1,O6962,0))</f>
        <v/>
      </c>
      <c r="Q6962" s="27">
        <f>IF(E6962="","",MAX(0,E6962-22))</f>
        <v/>
      </c>
      <c r="R6962" s="27">
        <f>IF(H6962=1,E6962,"")</f>
        <v/>
      </c>
      <c r="S6962" s="27">
        <f>IF(AND(H6962=1,J6962&lt;&gt;""),E6962-J6962,"")</f>
        <v/>
      </c>
      <c r="T6962">
        <f>IF(G6962="","",MONTH(G6962))</f>
        <v/>
      </c>
    </row>
    <row r="6963">
      <c r="A6963" s="24" t="n">
        <v>2020</v>
      </c>
      <c r="B6963" s="24" t="n">
        <v>10</v>
      </c>
      <c r="C6963" s="24" t="n">
        <v>17</v>
      </c>
      <c r="D6963" s="24" t="n">
        <v>2</v>
      </c>
      <c r="E6963" s="24" t="n">
        <v>8.74</v>
      </c>
      <c r="F6963" s="25">
        <f>IF($E6963="","",DATE(IF($A6963="",nominal_year,$A6963),$B6963,$C6963)+($D6963-IF(LEFT(hour_conv,1)="1",1,0))/24)</f>
        <v/>
      </c>
      <c r="G6963" s="26">
        <f>IF(F6963="","",INT(F6963))</f>
        <v/>
      </c>
      <c r="H6963">
        <f>IF(G6963="","",IF(AND(MONTH(G6963)*100+DAY(G6963)&gt;=season_lo,MONTH(G6963)*100+DAY(G6963)&lt;=season_hi),1,0))</f>
        <v/>
      </c>
      <c r="I6963">
        <f>IF(G6963="","",G6963-first_day+1)</f>
        <v/>
      </c>
      <c r="J6963" s="27">
        <f>IF(I6963="","",INDEX(Daily!$J$2:$J$421,I6963))</f>
        <v/>
      </c>
      <c r="K6963" s="27">
        <f>IF(J6963="","",J6963+cat_offset)</f>
        <v/>
      </c>
      <c r="L6963" s="27">
        <f>IF(J6963="","",MAX(0,E6963-J6963)^2)</f>
        <v/>
      </c>
      <c r="M6963" s="27">
        <f>IF(J6963="","",MAX(0,E6963-(J6963+twcdh_off))^2)</f>
        <v/>
      </c>
      <c r="N6963" s="27">
        <f>IF(E6963="","",MAX(0,E6963-swcdh_thr)^2)</f>
        <v/>
      </c>
      <c r="O6963">
        <f>IF(K6963="","",ROUND(E6963-K6963,0))</f>
        <v/>
      </c>
      <c r="P6963">
        <f>IF(O6963="","",IF(O6963&gt;=1,O6963,0))</f>
        <v/>
      </c>
      <c r="Q6963" s="27">
        <f>IF(E6963="","",MAX(0,E6963-22))</f>
        <v/>
      </c>
      <c r="R6963" s="27">
        <f>IF(H6963=1,E6963,"")</f>
        <v/>
      </c>
      <c r="S6963" s="27">
        <f>IF(AND(H6963=1,J6963&lt;&gt;""),E6963-J6963,"")</f>
        <v/>
      </c>
      <c r="T6963">
        <f>IF(G6963="","",MONTH(G6963))</f>
        <v/>
      </c>
    </row>
    <row r="6964">
      <c r="A6964" s="24" t="n">
        <v>2020</v>
      </c>
      <c r="B6964" s="24" t="n">
        <v>10</v>
      </c>
      <c r="C6964" s="24" t="n">
        <v>17</v>
      </c>
      <c r="D6964" s="24" t="n">
        <v>3</v>
      </c>
      <c r="E6964" s="24" t="n">
        <v>8.94</v>
      </c>
      <c r="F6964" s="25">
        <f>IF($E6964="","",DATE(IF($A6964="",nominal_year,$A6964),$B6964,$C6964)+($D6964-IF(LEFT(hour_conv,1)="1",1,0))/24)</f>
        <v/>
      </c>
      <c r="G6964" s="26">
        <f>IF(F6964="","",INT(F6964))</f>
        <v/>
      </c>
      <c r="H6964">
        <f>IF(G6964="","",IF(AND(MONTH(G6964)*100+DAY(G6964)&gt;=season_lo,MONTH(G6964)*100+DAY(G6964)&lt;=season_hi),1,0))</f>
        <v/>
      </c>
      <c r="I6964">
        <f>IF(G6964="","",G6964-first_day+1)</f>
        <v/>
      </c>
      <c r="J6964" s="27">
        <f>IF(I6964="","",INDEX(Daily!$J$2:$J$421,I6964))</f>
        <v/>
      </c>
      <c r="K6964" s="27">
        <f>IF(J6964="","",J6964+cat_offset)</f>
        <v/>
      </c>
      <c r="L6964" s="27">
        <f>IF(J6964="","",MAX(0,E6964-J6964)^2)</f>
        <v/>
      </c>
      <c r="M6964" s="27">
        <f>IF(J6964="","",MAX(0,E6964-(J6964+twcdh_off))^2)</f>
        <v/>
      </c>
      <c r="N6964" s="27">
        <f>IF(E6964="","",MAX(0,E6964-swcdh_thr)^2)</f>
        <v/>
      </c>
      <c r="O6964">
        <f>IF(K6964="","",ROUND(E6964-K6964,0))</f>
        <v/>
      </c>
      <c r="P6964">
        <f>IF(O6964="","",IF(O6964&gt;=1,O6964,0))</f>
        <v/>
      </c>
      <c r="Q6964" s="27">
        <f>IF(E6964="","",MAX(0,E6964-22))</f>
        <v/>
      </c>
      <c r="R6964" s="27">
        <f>IF(H6964=1,E6964,"")</f>
        <v/>
      </c>
      <c r="S6964" s="27">
        <f>IF(AND(H6964=1,J6964&lt;&gt;""),E6964-J6964,"")</f>
        <v/>
      </c>
      <c r="T6964">
        <f>IF(G6964="","",MONTH(G6964))</f>
        <v/>
      </c>
    </row>
    <row r="6965">
      <c r="A6965" s="24" t="n">
        <v>2020</v>
      </c>
      <c r="B6965" s="24" t="n">
        <v>10</v>
      </c>
      <c r="C6965" s="24" t="n">
        <v>17</v>
      </c>
      <c r="D6965" s="24" t="n">
        <v>4</v>
      </c>
      <c r="E6965" s="24" t="n">
        <v>8.42</v>
      </c>
      <c r="F6965" s="25">
        <f>IF($E6965="","",DATE(IF($A6965="",nominal_year,$A6965),$B6965,$C6965)+($D6965-IF(LEFT(hour_conv,1)="1",1,0))/24)</f>
        <v/>
      </c>
      <c r="G6965" s="26">
        <f>IF(F6965="","",INT(F6965))</f>
        <v/>
      </c>
      <c r="H6965">
        <f>IF(G6965="","",IF(AND(MONTH(G6965)*100+DAY(G6965)&gt;=season_lo,MONTH(G6965)*100+DAY(G6965)&lt;=season_hi),1,0))</f>
        <v/>
      </c>
      <c r="I6965">
        <f>IF(G6965="","",G6965-first_day+1)</f>
        <v/>
      </c>
      <c r="J6965" s="27">
        <f>IF(I6965="","",INDEX(Daily!$J$2:$J$421,I6965))</f>
        <v/>
      </c>
      <c r="K6965" s="27">
        <f>IF(J6965="","",J6965+cat_offset)</f>
        <v/>
      </c>
      <c r="L6965" s="27">
        <f>IF(J6965="","",MAX(0,E6965-J6965)^2)</f>
        <v/>
      </c>
      <c r="M6965" s="27">
        <f>IF(J6965="","",MAX(0,E6965-(J6965+twcdh_off))^2)</f>
        <v/>
      </c>
      <c r="N6965" s="27">
        <f>IF(E6965="","",MAX(0,E6965-swcdh_thr)^2)</f>
        <v/>
      </c>
      <c r="O6965">
        <f>IF(K6965="","",ROUND(E6965-K6965,0))</f>
        <v/>
      </c>
      <c r="P6965">
        <f>IF(O6965="","",IF(O6965&gt;=1,O6965,0))</f>
        <v/>
      </c>
      <c r="Q6965" s="27">
        <f>IF(E6965="","",MAX(0,E6965-22))</f>
        <v/>
      </c>
      <c r="R6965" s="27">
        <f>IF(H6965=1,E6965,"")</f>
        <v/>
      </c>
      <c r="S6965" s="27">
        <f>IF(AND(H6965=1,J6965&lt;&gt;""),E6965-J6965,"")</f>
        <v/>
      </c>
      <c r="T6965">
        <f>IF(G6965="","",MONTH(G6965))</f>
        <v/>
      </c>
    </row>
    <row r="6966">
      <c r="A6966" s="24" t="n">
        <v>2020</v>
      </c>
      <c r="B6966" s="24" t="n">
        <v>10</v>
      </c>
      <c r="C6966" s="24" t="n">
        <v>17</v>
      </c>
      <c r="D6966" s="24" t="n">
        <v>5</v>
      </c>
      <c r="E6966" s="24" t="n">
        <v>9.050000000000001</v>
      </c>
      <c r="F6966" s="25">
        <f>IF($E6966="","",DATE(IF($A6966="",nominal_year,$A6966),$B6966,$C6966)+($D6966-IF(LEFT(hour_conv,1)="1",1,0))/24)</f>
        <v/>
      </c>
      <c r="G6966" s="26">
        <f>IF(F6966="","",INT(F6966))</f>
        <v/>
      </c>
      <c r="H6966">
        <f>IF(G6966="","",IF(AND(MONTH(G6966)*100+DAY(G6966)&gt;=season_lo,MONTH(G6966)*100+DAY(G6966)&lt;=season_hi),1,0))</f>
        <v/>
      </c>
      <c r="I6966">
        <f>IF(G6966="","",G6966-first_day+1)</f>
        <v/>
      </c>
      <c r="J6966" s="27">
        <f>IF(I6966="","",INDEX(Daily!$J$2:$J$421,I6966))</f>
        <v/>
      </c>
      <c r="K6966" s="27">
        <f>IF(J6966="","",J6966+cat_offset)</f>
        <v/>
      </c>
      <c r="L6966" s="27">
        <f>IF(J6966="","",MAX(0,E6966-J6966)^2)</f>
        <v/>
      </c>
      <c r="M6966" s="27">
        <f>IF(J6966="","",MAX(0,E6966-(J6966+twcdh_off))^2)</f>
        <v/>
      </c>
      <c r="N6966" s="27">
        <f>IF(E6966="","",MAX(0,E6966-swcdh_thr)^2)</f>
        <v/>
      </c>
      <c r="O6966">
        <f>IF(K6966="","",ROUND(E6966-K6966,0))</f>
        <v/>
      </c>
      <c r="P6966">
        <f>IF(O6966="","",IF(O6966&gt;=1,O6966,0))</f>
        <v/>
      </c>
      <c r="Q6966" s="27">
        <f>IF(E6966="","",MAX(0,E6966-22))</f>
        <v/>
      </c>
      <c r="R6966" s="27">
        <f>IF(H6966=1,E6966,"")</f>
        <v/>
      </c>
      <c r="S6966" s="27">
        <f>IF(AND(H6966=1,J6966&lt;&gt;""),E6966-J6966,"")</f>
        <v/>
      </c>
      <c r="T6966">
        <f>IF(G6966="","",MONTH(G6966))</f>
        <v/>
      </c>
    </row>
    <row r="6967">
      <c r="A6967" s="24" t="n">
        <v>2020</v>
      </c>
      <c r="B6967" s="24" t="n">
        <v>10</v>
      </c>
      <c r="C6967" s="24" t="n">
        <v>17</v>
      </c>
      <c r="D6967" s="24" t="n">
        <v>6</v>
      </c>
      <c r="E6967" s="24" t="n">
        <v>8.779999999999999</v>
      </c>
      <c r="F6967" s="25">
        <f>IF($E6967="","",DATE(IF($A6967="",nominal_year,$A6967),$B6967,$C6967)+($D6967-IF(LEFT(hour_conv,1)="1",1,0))/24)</f>
        <v/>
      </c>
      <c r="G6967" s="26">
        <f>IF(F6967="","",INT(F6967))</f>
        <v/>
      </c>
      <c r="H6967">
        <f>IF(G6967="","",IF(AND(MONTH(G6967)*100+DAY(G6967)&gt;=season_lo,MONTH(G6967)*100+DAY(G6967)&lt;=season_hi),1,0))</f>
        <v/>
      </c>
      <c r="I6967">
        <f>IF(G6967="","",G6967-first_day+1)</f>
        <v/>
      </c>
      <c r="J6967" s="27">
        <f>IF(I6967="","",INDEX(Daily!$J$2:$J$421,I6967))</f>
        <v/>
      </c>
      <c r="K6967" s="27">
        <f>IF(J6967="","",J6967+cat_offset)</f>
        <v/>
      </c>
      <c r="L6967" s="27">
        <f>IF(J6967="","",MAX(0,E6967-J6967)^2)</f>
        <v/>
      </c>
      <c r="M6967" s="27">
        <f>IF(J6967="","",MAX(0,E6967-(J6967+twcdh_off))^2)</f>
        <v/>
      </c>
      <c r="N6967" s="27">
        <f>IF(E6967="","",MAX(0,E6967-swcdh_thr)^2)</f>
        <v/>
      </c>
      <c r="O6967">
        <f>IF(K6967="","",ROUND(E6967-K6967,0))</f>
        <v/>
      </c>
      <c r="P6967">
        <f>IF(O6967="","",IF(O6967&gt;=1,O6967,0))</f>
        <v/>
      </c>
      <c r="Q6967" s="27">
        <f>IF(E6967="","",MAX(0,E6967-22))</f>
        <v/>
      </c>
      <c r="R6967" s="27">
        <f>IF(H6967=1,E6967,"")</f>
        <v/>
      </c>
      <c r="S6967" s="27">
        <f>IF(AND(H6967=1,J6967&lt;&gt;""),E6967-J6967,"")</f>
        <v/>
      </c>
      <c r="T6967">
        <f>IF(G6967="","",MONTH(G6967))</f>
        <v/>
      </c>
    </row>
    <row r="6968">
      <c r="A6968" s="24" t="n">
        <v>2020</v>
      </c>
      <c r="B6968" s="24" t="n">
        <v>10</v>
      </c>
      <c r="C6968" s="24" t="n">
        <v>17</v>
      </c>
      <c r="D6968" s="24" t="n">
        <v>7</v>
      </c>
      <c r="E6968" s="24" t="n">
        <v>9.66</v>
      </c>
      <c r="F6968" s="25">
        <f>IF($E6968="","",DATE(IF($A6968="",nominal_year,$A6968),$B6968,$C6968)+($D6968-IF(LEFT(hour_conv,1)="1",1,0))/24)</f>
        <v/>
      </c>
      <c r="G6968" s="26">
        <f>IF(F6968="","",INT(F6968))</f>
        <v/>
      </c>
      <c r="H6968">
        <f>IF(G6968="","",IF(AND(MONTH(G6968)*100+DAY(G6968)&gt;=season_lo,MONTH(G6968)*100+DAY(G6968)&lt;=season_hi),1,0))</f>
        <v/>
      </c>
      <c r="I6968">
        <f>IF(G6968="","",G6968-first_day+1)</f>
        <v/>
      </c>
      <c r="J6968" s="27">
        <f>IF(I6968="","",INDEX(Daily!$J$2:$J$421,I6968))</f>
        <v/>
      </c>
      <c r="K6968" s="27">
        <f>IF(J6968="","",J6968+cat_offset)</f>
        <v/>
      </c>
      <c r="L6968" s="27">
        <f>IF(J6968="","",MAX(0,E6968-J6968)^2)</f>
        <v/>
      </c>
      <c r="M6968" s="27">
        <f>IF(J6968="","",MAX(0,E6968-(J6968+twcdh_off))^2)</f>
        <v/>
      </c>
      <c r="N6968" s="27">
        <f>IF(E6968="","",MAX(0,E6968-swcdh_thr)^2)</f>
        <v/>
      </c>
      <c r="O6968">
        <f>IF(K6968="","",ROUND(E6968-K6968,0))</f>
        <v/>
      </c>
      <c r="P6968">
        <f>IF(O6968="","",IF(O6968&gt;=1,O6968,0))</f>
        <v/>
      </c>
      <c r="Q6968" s="27">
        <f>IF(E6968="","",MAX(0,E6968-22))</f>
        <v/>
      </c>
      <c r="R6968" s="27">
        <f>IF(H6968=1,E6968,"")</f>
        <v/>
      </c>
      <c r="S6968" s="27">
        <f>IF(AND(H6968=1,J6968&lt;&gt;""),E6968-J6968,"")</f>
        <v/>
      </c>
      <c r="T6968">
        <f>IF(G6968="","",MONTH(G6968))</f>
        <v/>
      </c>
    </row>
    <row r="6969">
      <c r="A6969" s="24" t="n">
        <v>2020</v>
      </c>
      <c r="B6969" s="24" t="n">
        <v>10</v>
      </c>
      <c r="C6969" s="24" t="n">
        <v>17</v>
      </c>
      <c r="D6969" s="24" t="n">
        <v>8</v>
      </c>
      <c r="E6969" s="24" t="n">
        <v>10.29</v>
      </c>
      <c r="F6969" s="25">
        <f>IF($E6969="","",DATE(IF($A6969="",nominal_year,$A6969),$B6969,$C6969)+($D6969-IF(LEFT(hour_conv,1)="1",1,0))/24)</f>
        <v/>
      </c>
      <c r="G6969" s="26">
        <f>IF(F6969="","",INT(F6969))</f>
        <v/>
      </c>
      <c r="H6969">
        <f>IF(G6969="","",IF(AND(MONTH(G6969)*100+DAY(G6969)&gt;=season_lo,MONTH(G6969)*100+DAY(G6969)&lt;=season_hi),1,0))</f>
        <v/>
      </c>
      <c r="I6969">
        <f>IF(G6969="","",G6969-first_day+1)</f>
        <v/>
      </c>
      <c r="J6969" s="27">
        <f>IF(I6969="","",INDEX(Daily!$J$2:$J$421,I6969))</f>
        <v/>
      </c>
      <c r="K6969" s="27">
        <f>IF(J6969="","",J6969+cat_offset)</f>
        <v/>
      </c>
      <c r="L6969" s="27">
        <f>IF(J6969="","",MAX(0,E6969-J6969)^2)</f>
        <v/>
      </c>
      <c r="M6969" s="27">
        <f>IF(J6969="","",MAX(0,E6969-(J6969+twcdh_off))^2)</f>
        <v/>
      </c>
      <c r="N6969" s="27">
        <f>IF(E6969="","",MAX(0,E6969-swcdh_thr)^2)</f>
        <v/>
      </c>
      <c r="O6969">
        <f>IF(K6969="","",ROUND(E6969-K6969,0))</f>
        <v/>
      </c>
      <c r="P6969">
        <f>IF(O6969="","",IF(O6969&gt;=1,O6969,0))</f>
        <v/>
      </c>
      <c r="Q6969" s="27">
        <f>IF(E6969="","",MAX(0,E6969-22))</f>
        <v/>
      </c>
      <c r="R6969" s="27">
        <f>IF(H6969=1,E6969,"")</f>
        <v/>
      </c>
      <c r="S6969" s="27">
        <f>IF(AND(H6969=1,J6969&lt;&gt;""),E6969-J6969,"")</f>
        <v/>
      </c>
      <c r="T6969">
        <f>IF(G6969="","",MONTH(G6969))</f>
        <v/>
      </c>
    </row>
    <row r="6970">
      <c r="A6970" s="24" t="n">
        <v>2020</v>
      </c>
      <c r="B6970" s="24" t="n">
        <v>10</v>
      </c>
      <c r="C6970" s="24" t="n">
        <v>17</v>
      </c>
      <c r="D6970" s="24" t="n">
        <v>9</v>
      </c>
      <c r="E6970" s="24" t="n">
        <v>11.14</v>
      </c>
      <c r="F6970" s="25">
        <f>IF($E6970="","",DATE(IF($A6970="",nominal_year,$A6970),$B6970,$C6970)+($D6970-IF(LEFT(hour_conv,1)="1",1,0))/24)</f>
        <v/>
      </c>
      <c r="G6970" s="26">
        <f>IF(F6970="","",INT(F6970))</f>
        <v/>
      </c>
      <c r="H6970">
        <f>IF(G6970="","",IF(AND(MONTH(G6970)*100+DAY(G6970)&gt;=season_lo,MONTH(G6970)*100+DAY(G6970)&lt;=season_hi),1,0))</f>
        <v/>
      </c>
      <c r="I6970">
        <f>IF(G6970="","",G6970-first_day+1)</f>
        <v/>
      </c>
      <c r="J6970" s="27">
        <f>IF(I6970="","",INDEX(Daily!$J$2:$J$421,I6970))</f>
        <v/>
      </c>
      <c r="K6970" s="27">
        <f>IF(J6970="","",J6970+cat_offset)</f>
        <v/>
      </c>
      <c r="L6970" s="27">
        <f>IF(J6970="","",MAX(0,E6970-J6970)^2)</f>
        <v/>
      </c>
      <c r="M6970" s="27">
        <f>IF(J6970="","",MAX(0,E6970-(J6970+twcdh_off))^2)</f>
        <v/>
      </c>
      <c r="N6970" s="27">
        <f>IF(E6970="","",MAX(0,E6970-swcdh_thr)^2)</f>
        <v/>
      </c>
      <c r="O6970">
        <f>IF(K6970="","",ROUND(E6970-K6970,0))</f>
        <v/>
      </c>
      <c r="P6970">
        <f>IF(O6970="","",IF(O6970&gt;=1,O6970,0))</f>
        <v/>
      </c>
      <c r="Q6970" s="27">
        <f>IF(E6970="","",MAX(0,E6970-22))</f>
        <v/>
      </c>
      <c r="R6970" s="27">
        <f>IF(H6970=1,E6970,"")</f>
        <v/>
      </c>
      <c r="S6970" s="27">
        <f>IF(AND(H6970=1,J6970&lt;&gt;""),E6970-J6970,"")</f>
        <v/>
      </c>
      <c r="T6970">
        <f>IF(G6970="","",MONTH(G6970))</f>
        <v/>
      </c>
    </row>
    <row r="6971">
      <c r="A6971" s="24" t="n">
        <v>2020</v>
      </c>
      <c r="B6971" s="24" t="n">
        <v>10</v>
      </c>
      <c r="C6971" s="24" t="n">
        <v>17</v>
      </c>
      <c r="D6971" s="24" t="n">
        <v>10</v>
      </c>
      <c r="E6971" s="24" t="n">
        <v>11.79</v>
      </c>
      <c r="F6971" s="25">
        <f>IF($E6971="","",DATE(IF($A6971="",nominal_year,$A6971),$B6971,$C6971)+($D6971-IF(LEFT(hour_conv,1)="1",1,0))/24)</f>
        <v/>
      </c>
      <c r="G6971" s="26">
        <f>IF(F6971="","",INT(F6971))</f>
        <v/>
      </c>
      <c r="H6971">
        <f>IF(G6971="","",IF(AND(MONTH(G6971)*100+DAY(G6971)&gt;=season_lo,MONTH(G6971)*100+DAY(G6971)&lt;=season_hi),1,0))</f>
        <v/>
      </c>
      <c r="I6971">
        <f>IF(G6971="","",G6971-first_day+1)</f>
        <v/>
      </c>
      <c r="J6971" s="27">
        <f>IF(I6971="","",INDEX(Daily!$J$2:$J$421,I6971))</f>
        <v/>
      </c>
      <c r="K6971" s="27">
        <f>IF(J6971="","",J6971+cat_offset)</f>
        <v/>
      </c>
      <c r="L6971" s="27">
        <f>IF(J6971="","",MAX(0,E6971-J6971)^2)</f>
        <v/>
      </c>
      <c r="M6971" s="27">
        <f>IF(J6971="","",MAX(0,E6971-(J6971+twcdh_off))^2)</f>
        <v/>
      </c>
      <c r="N6971" s="27">
        <f>IF(E6971="","",MAX(0,E6971-swcdh_thr)^2)</f>
        <v/>
      </c>
      <c r="O6971">
        <f>IF(K6971="","",ROUND(E6971-K6971,0))</f>
        <v/>
      </c>
      <c r="P6971">
        <f>IF(O6971="","",IF(O6971&gt;=1,O6971,0))</f>
        <v/>
      </c>
      <c r="Q6971" s="27">
        <f>IF(E6971="","",MAX(0,E6971-22))</f>
        <v/>
      </c>
      <c r="R6971" s="27">
        <f>IF(H6971=1,E6971,"")</f>
        <v/>
      </c>
      <c r="S6971" s="27">
        <f>IF(AND(H6971=1,J6971&lt;&gt;""),E6971-J6971,"")</f>
        <v/>
      </c>
      <c r="T6971">
        <f>IF(G6971="","",MONTH(G6971))</f>
        <v/>
      </c>
    </row>
    <row r="6972">
      <c r="A6972" s="24" t="n">
        <v>2020</v>
      </c>
      <c r="B6972" s="24" t="n">
        <v>10</v>
      </c>
      <c r="C6972" s="24" t="n">
        <v>17</v>
      </c>
      <c r="D6972" s="24" t="n">
        <v>11</v>
      </c>
      <c r="E6972" s="24" t="n">
        <v>12.51</v>
      </c>
      <c r="F6972" s="25">
        <f>IF($E6972="","",DATE(IF($A6972="",nominal_year,$A6972),$B6972,$C6972)+($D6972-IF(LEFT(hour_conv,1)="1",1,0))/24)</f>
        <v/>
      </c>
      <c r="G6972" s="26">
        <f>IF(F6972="","",INT(F6972))</f>
        <v/>
      </c>
      <c r="H6972">
        <f>IF(G6972="","",IF(AND(MONTH(G6972)*100+DAY(G6972)&gt;=season_lo,MONTH(G6972)*100+DAY(G6972)&lt;=season_hi),1,0))</f>
        <v/>
      </c>
      <c r="I6972">
        <f>IF(G6972="","",G6972-first_day+1)</f>
        <v/>
      </c>
      <c r="J6972" s="27">
        <f>IF(I6972="","",INDEX(Daily!$J$2:$J$421,I6972))</f>
        <v/>
      </c>
      <c r="K6972" s="27">
        <f>IF(J6972="","",J6972+cat_offset)</f>
        <v/>
      </c>
      <c r="L6972" s="27">
        <f>IF(J6972="","",MAX(0,E6972-J6972)^2)</f>
        <v/>
      </c>
      <c r="M6972" s="27">
        <f>IF(J6972="","",MAX(0,E6972-(J6972+twcdh_off))^2)</f>
        <v/>
      </c>
      <c r="N6972" s="27">
        <f>IF(E6972="","",MAX(0,E6972-swcdh_thr)^2)</f>
        <v/>
      </c>
      <c r="O6972">
        <f>IF(K6972="","",ROUND(E6972-K6972,0))</f>
        <v/>
      </c>
      <c r="P6972">
        <f>IF(O6972="","",IF(O6972&gt;=1,O6972,0))</f>
        <v/>
      </c>
      <c r="Q6972" s="27">
        <f>IF(E6972="","",MAX(0,E6972-22))</f>
        <v/>
      </c>
      <c r="R6972" s="27">
        <f>IF(H6972=1,E6972,"")</f>
        <v/>
      </c>
      <c r="S6972" s="27">
        <f>IF(AND(H6972=1,J6972&lt;&gt;""),E6972-J6972,"")</f>
        <v/>
      </c>
      <c r="T6972">
        <f>IF(G6972="","",MONTH(G6972))</f>
        <v/>
      </c>
    </row>
    <row r="6973">
      <c r="A6973" s="24" t="n">
        <v>2020</v>
      </c>
      <c r="B6973" s="24" t="n">
        <v>10</v>
      </c>
      <c r="C6973" s="24" t="n">
        <v>17</v>
      </c>
      <c r="D6973" s="24" t="n">
        <v>12</v>
      </c>
      <c r="E6973" s="24" t="n">
        <v>13.58</v>
      </c>
      <c r="F6973" s="25">
        <f>IF($E6973="","",DATE(IF($A6973="",nominal_year,$A6973),$B6973,$C6973)+($D6973-IF(LEFT(hour_conv,1)="1",1,0))/24)</f>
        <v/>
      </c>
      <c r="G6973" s="26">
        <f>IF(F6973="","",INT(F6973))</f>
        <v/>
      </c>
      <c r="H6973">
        <f>IF(G6973="","",IF(AND(MONTH(G6973)*100+DAY(G6973)&gt;=season_lo,MONTH(G6973)*100+DAY(G6973)&lt;=season_hi),1,0))</f>
        <v/>
      </c>
      <c r="I6973">
        <f>IF(G6973="","",G6973-first_day+1)</f>
        <v/>
      </c>
      <c r="J6973" s="27">
        <f>IF(I6973="","",INDEX(Daily!$J$2:$J$421,I6973))</f>
        <v/>
      </c>
      <c r="K6973" s="27">
        <f>IF(J6973="","",J6973+cat_offset)</f>
        <v/>
      </c>
      <c r="L6973" s="27">
        <f>IF(J6973="","",MAX(0,E6973-J6973)^2)</f>
        <v/>
      </c>
      <c r="M6973" s="27">
        <f>IF(J6973="","",MAX(0,E6973-(J6973+twcdh_off))^2)</f>
        <v/>
      </c>
      <c r="N6973" s="27">
        <f>IF(E6973="","",MAX(0,E6973-swcdh_thr)^2)</f>
        <v/>
      </c>
      <c r="O6973">
        <f>IF(K6973="","",ROUND(E6973-K6973,0))</f>
        <v/>
      </c>
      <c r="P6973">
        <f>IF(O6973="","",IF(O6973&gt;=1,O6973,0))</f>
        <v/>
      </c>
      <c r="Q6973" s="27">
        <f>IF(E6973="","",MAX(0,E6973-22))</f>
        <v/>
      </c>
      <c r="R6973" s="27">
        <f>IF(H6973=1,E6973,"")</f>
        <v/>
      </c>
      <c r="S6973" s="27">
        <f>IF(AND(H6973=1,J6973&lt;&gt;""),E6973-J6973,"")</f>
        <v/>
      </c>
      <c r="T6973">
        <f>IF(G6973="","",MONTH(G6973))</f>
        <v/>
      </c>
    </row>
    <row r="6974">
      <c r="A6974" s="24" t="n">
        <v>2020</v>
      </c>
      <c r="B6974" s="24" t="n">
        <v>10</v>
      </c>
      <c r="C6974" s="24" t="n">
        <v>17</v>
      </c>
      <c r="D6974" s="24" t="n">
        <v>13</v>
      </c>
      <c r="E6974" s="24" t="n">
        <v>14.04</v>
      </c>
      <c r="F6974" s="25">
        <f>IF($E6974="","",DATE(IF($A6974="",nominal_year,$A6974),$B6974,$C6974)+($D6974-IF(LEFT(hour_conv,1)="1",1,0))/24)</f>
        <v/>
      </c>
      <c r="G6974" s="26">
        <f>IF(F6974="","",INT(F6974))</f>
        <v/>
      </c>
      <c r="H6974">
        <f>IF(G6974="","",IF(AND(MONTH(G6974)*100+DAY(G6974)&gt;=season_lo,MONTH(G6974)*100+DAY(G6974)&lt;=season_hi),1,0))</f>
        <v/>
      </c>
      <c r="I6974">
        <f>IF(G6974="","",G6974-first_day+1)</f>
        <v/>
      </c>
      <c r="J6974" s="27">
        <f>IF(I6974="","",INDEX(Daily!$J$2:$J$421,I6974))</f>
        <v/>
      </c>
      <c r="K6974" s="27">
        <f>IF(J6974="","",J6974+cat_offset)</f>
        <v/>
      </c>
      <c r="L6974" s="27">
        <f>IF(J6974="","",MAX(0,E6974-J6974)^2)</f>
        <v/>
      </c>
      <c r="M6974" s="27">
        <f>IF(J6974="","",MAX(0,E6974-(J6974+twcdh_off))^2)</f>
        <v/>
      </c>
      <c r="N6974" s="27">
        <f>IF(E6974="","",MAX(0,E6974-swcdh_thr)^2)</f>
        <v/>
      </c>
      <c r="O6974">
        <f>IF(K6974="","",ROUND(E6974-K6974,0))</f>
        <v/>
      </c>
      <c r="P6974">
        <f>IF(O6974="","",IF(O6974&gt;=1,O6974,0))</f>
        <v/>
      </c>
      <c r="Q6974" s="27">
        <f>IF(E6974="","",MAX(0,E6974-22))</f>
        <v/>
      </c>
      <c r="R6974" s="27">
        <f>IF(H6974=1,E6974,"")</f>
        <v/>
      </c>
      <c r="S6974" s="27">
        <f>IF(AND(H6974=1,J6974&lt;&gt;""),E6974-J6974,"")</f>
        <v/>
      </c>
      <c r="T6974">
        <f>IF(G6974="","",MONTH(G6974))</f>
        <v/>
      </c>
    </row>
    <row r="6975">
      <c r="A6975" s="24" t="n">
        <v>2020</v>
      </c>
      <c r="B6975" s="24" t="n">
        <v>10</v>
      </c>
      <c r="C6975" s="24" t="n">
        <v>17</v>
      </c>
      <c r="D6975" s="24" t="n">
        <v>14</v>
      </c>
      <c r="E6975" s="24" t="n">
        <v>14.83</v>
      </c>
      <c r="F6975" s="25">
        <f>IF($E6975="","",DATE(IF($A6975="",nominal_year,$A6975),$B6975,$C6975)+($D6975-IF(LEFT(hour_conv,1)="1",1,0))/24)</f>
        <v/>
      </c>
      <c r="G6975" s="26">
        <f>IF(F6975="","",INT(F6975))</f>
        <v/>
      </c>
      <c r="H6975">
        <f>IF(G6975="","",IF(AND(MONTH(G6975)*100+DAY(G6975)&gt;=season_lo,MONTH(G6975)*100+DAY(G6975)&lt;=season_hi),1,0))</f>
        <v/>
      </c>
      <c r="I6975">
        <f>IF(G6975="","",G6975-first_day+1)</f>
        <v/>
      </c>
      <c r="J6975" s="27">
        <f>IF(I6975="","",INDEX(Daily!$J$2:$J$421,I6975))</f>
        <v/>
      </c>
      <c r="K6975" s="27">
        <f>IF(J6975="","",J6975+cat_offset)</f>
        <v/>
      </c>
      <c r="L6975" s="27">
        <f>IF(J6975="","",MAX(0,E6975-J6975)^2)</f>
        <v/>
      </c>
      <c r="M6975" s="27">
        <f>IF(J6975="","",MAX(0,E6975-(J6975+twcdh_off))^2)</f>
        <v/>
      </c>
      <c r="N6975" s="27">
        <f>IF(E6975="","",MAX(0,E6975-swcdh_thr)^2)</f>
        <v/>
      </c>
      <c r="O6975">
        <f>IF(K6975="","",ROUND(E6975-K6975,0))</f>
        <v/>
      </c>
      <c r="P6975">
        <f>IF(O6975="","",IF(O6975&gt;=1,O6975,0))</f>
        <v/>
      </c>
      <c r="Q6975" s="27">
        <f>IF(E6975="","",MAX(0,E6975-22))</f>
        <v/>
      </c>
      <c r="R6975" s="27">
        <f>IF(H6975=1,E6975,"")</f>
        <v/>
      </c>
      <c r="S6975" s="27">
        <f>IF(AND(H6975=1,J6975&lt;&gt;""),E6975-J6975,"")</f>
        <v/>
      </c>
      <c r="T6975">
        <f>IF(G6975="","",MONTH(G6975))</f>
        <v/>
      </c>
    </row>
    <row r="6976">
      <c r="A6976" s="24" t="n">
        <v>2020</v>
      </c>
      <c r="B6976" s="24" t="n">
        <v>10</v>
      </c>
      <c r="C6976" s="24" t="n">
        <v>17</v>
      </c>
      <c r="D6976" s="24" t="n">
        <v>15</v>
      </c>
      <c r="E6976" s="24" t="n">
        <v>14.98</v>
      </c>
      <c r="F6976" s="25">
        <f>IF($E6976="","",DATE(IF($A6976="",nominal_year,$A6976),$B6976,$C6976)+($D6976-IF(LEFT(hour_conv,1)="1",1,0))/24)</f>
        <v/>
      </c>
      <c r="G6976" s="26">
        <f>IF(F6976="","",INT(F6976))</f>
        <v/>
      </c>
      <c r="H6976">
        <f>IF(G6976="","",IF(AND(MONTH(G6976)*100+DAY(G6976)&gt;=season_lo,MONTH(G6976)*100+DAY(G6976)&lt;=season_hi),1,0))</f>
        <v/>
      </c>
      <c r="I6976">
        <f>IF(G6976="","",G6976-first_day+1)</f>
        <v/>
      </c>
      <c r="J6976" s="27">
        <f>IF(I6976="","",INDEX(Daily!$J$2:$J$421,I6976))</f>
        <v/>
      </c>
      <c r="K6976" s="27">
        <f>IF(J6976="","",J6976+cat_offset)</f>
        <v/>
      </c>
      <c r="L6976" s="27">
        <f>IF(J6976="","",MAX(0,E6976-J6976)^2)</f>
        <v/>
      </c>
      <c r="M6976" s="27">
        <f>IF(J6976="","",MAX(0,E6976-(J6976+twcdh_off))^2)</f>
        <v/>
      </c>
      <c r="N6976" s="27">
        <f>IF(E6976="","",MAX(0,E6976-swcdh_thr)^2)</f>
        <v/>
      </c>
      <c r="O6976">
        <f>IF(K6976="","",ROUND(E6976-K6976,0))</f>
        <v/>
      </c>
      <c r="P6976">
        <f>IF(O6976="","",IF(O6976&gt;=1,O6976,0))</f>
        <v/>
      </c>
      <c r="Q6976" s="27">
        <f>IF(E6976="","",MAX(0,E6976-22))</f>
        <v/>
      </c>
      <c r="R6976" s="27">
        <f>IF(H6976=1,E6976,"")</f>
        <v/>
      </c>
      <c r="S6976" s="27">
        <f>IF(AND(H6976=1,J6976&lt;&gt;""),E6976-J6976,"")</f>
        <v/>
      </c>
      <c r="T6976">
        <f>IF(G6976="","",MONTH(G6976))</f>
        <v/>
      </c>
    </row>
    <row r="6977">
      <c r="A6977" s="24" t="n">
        <v>2020</v>
      </c>
      <c r="B6977" s="24" t="n">
        <v>10</v>
      </c>
      <c r="C6977" s="24" t="n">
        <v>17</v>
      </c>
      <c r="D6977" s="24" t="n">
        <v>16</v>
      </c>
      <c r="E6977" s="24" t="n">
        <v>14.32</v>
      </c>
      <c r="F6977" s="25">
        <f>IF($E6977="","",DATE(IF($A6977="",nominal_year,$A6977),$B6977,$C6977)+($D6977-IF(LEFT(hour_conv,1)="1",1,0))/24)</f>
        <v/>
      </c>
      <c r="G6977" s="26">
        <f>IF(F6977="","",INT(F6977))</f>
        <v/>
      </c>
      <c r="H6977">
        <f>IF(G6977="","",IF(AND(MONTH(G6977)*100+DAY(G6977)&gt;=season_lo,MONTH(G6977)*100+DAY(G6977)&lt;=season_hi),1,0))</f>
        <v/>
      </c>
      <c r="I6977">
        <f>IF(G6977="","",G6977-first_day+1)</f>
        <v/>
      </c>
      <c r="J6977" s="27">
        <f>IF(I6977="","",INDEX(Daily!$J$2:$J$421,I6977))</f>
        <v/>
      </c>
      <c r="K6977" s="27">
        <f>IF(J6977="","",J6977+cat_offset)</f>
        <v/>
      </c>
      <c r="L6977" s="27">
        <f>IF(J6977="","",MAX(0,E6977-J6977)^2)</f>
        <v/>
      </c>
      <c r="M6977" s="27">
        <f>IF(J6977="","",MAX(0,E6977-(J6977+twcdh_off))^2)</f>
        <v/>
      </c>
      <c r="N6977" s="27">
        <f>IF(E6977="","",MAX(0,E6977-swcdh_thr)^2)</f>
        <v/>
      </c>
      <c r="O6977">
        <f>IF(K6977="","",ROUND(E6977-K6977,0))</f>
        <v/>
      </c>
      <c r="P6977">
        <f>IF(O6977="","",IF(O6977&gt;=1,O6977,0))</f>
        <v/>
      </c>
      <c r="Q6977" s="27">
        <f>IF(E6977="","",MAX(0,E6977-22))</f>
        <v/>
      </c>
      <c r="R6977" s="27">
        <f>IF(H6977=1,E6977,"")</f>
        <v/>
      </c>
      <c r="S6977" s="27">
        <f>IF(AND(H6977=1,J6977&lt;&gt;""),E6977-J6977,"")</f>
        <v/>
      </c>
      <c r="T6977">
        <f>IF(G6977="","",MONTH(G6977))</f>
        <v/>
      </c>
    </row>
    <row r="6978">
      <c r="A6978" s="24" t="n">
        <v>2020</v>
      </c>
      <c r="B6978" s="24" t="n">
        <v>10</v>
      </c>
      <c r="C6978" s="24" t="n">
        <v>17</v>
      </c>
      <c r="D6978" s="24" t="n">
        <v>17</v>
      </c>
      <c r="E6978" s="24" t="n">
        <v>15.05</v>
      </c>
      <c r="F6978" s="25">
        <f>IF($E6978="","",DATE(IF($A6978="",nominal_year,$A6978),$B6978,$C6978)+($D6978-IF(LEFT(hour_conv,1)="1",1,0))/24)</f>
        <v/>
      </c>
      <c r="G6978" s="26">
        <f>IF(F6978="","",INT(F6978))</f>
        <v/>
      </c>
      <c r="H6978">
        <f>IF(G6978="","",IF(AND(MONTH(G6978)*100+DAY(G6978)&gt;=season_lo,MONTH(G6978)*100+DAY(G6978)&lt;=season_hi),1,0))</f>
        <v/>
      </c>
      <c r="I6978">
        <f>IF(G6978="","",G6978-first_day+1)</f>
        <v/>
      </c>
      <c r="J6978" s="27">
        <f>IF(I6978="","",INDEX(Daily!$J$2:$J$421,I6978))</f>
        <v/>
      </c>
      <c r="K6978" s="27">
        <f>IF(J6978="","",J6978+cat_offset)</f>
        <v/>
      </c>
      <c r="L6978" s="27">
        <f>IF(J6978="","",MAX(0,E6978-J6978)^2)</f>
        <v/>
      </c>
      <c r="M6978" s="27">
        <f>IF(J6978="","",MAX(0,E6978-(J6978+twcdh_off))^2)</f>
        <v/>
      </c>
      <c r="N6978" s="27">
        <f>IF(E6978="","",MAX(0,E6978-swcdh_thr)^2)</f>
        <v/>
      </c>
      <c r="O6978">
        <f>IF(K6978="","",ROUND(E6978-K6978,0))</f>
        <v/>
      </c>
      <c r="P6978">
        <f>IF(O6978="","",IF(O6978&gt;=1,O6978,0))</f>
        <v/>
      </c>
      <c r="Q6978" s="27">
        <f>IF(E6978="","",MAX(0,E6978-22))</f>
        <v/>
      </c>
      <c r="R6978" s="27">
        <f>IF(H6978=1,E6978,"")</f>
        <v/>
      </c>
      <c r="S6978" s="27">
        <f>IF(AND(H6978=1,J6978&lt;&gt;""),E6978-J6978,"")</f>
        <v/>
      </c>
      <c r="T6978">
        <f>IF(G6978="","",MONTH(G6978))</f>
        <v/>
      </c>
    </row>
    <row r="6979">
      <c r="A6979" s="24" t="n">
        <v>2020</v>
      </c>
      <c r="B6979" s="24" t="n">
        <v>10</v>
      </c>
      <c r="C6979" s="24" t="n">
        <v>17</v>
      </c>
      <c r="D6979" s="24" t="n">
        <v>18</v>
      </c>
      <c r="E6979" s="24" t="n">
        <v>15.29</v>
      </c>
      <c r="F6979" s="25">
        <f>IF($E6979="","",DATE(IF($A6979="",nominal_year,$A6979),$B6979,$C6979)+($D6979-IF(LEFT(hour_conv,1)="1",1,0))/24)</f>
        <v/>
      </c>
      <c r="G6979" s="26">
        <f>IF(F6979="","",INT(F6979))</f>
        <v/>
      </c>
      <c r="H6979">
        <f>IF(G6979="","",IF(AND(MONTH(G6979)*100+DAY(G6979)&gt;=season_lo,MONTH(G6979)*100+DAY(G6979)&lt;=season_hi),1,0))</f>
        <v/>
      </c>
      <c r="I6979">
        <f>IF(G6979="","",G6979-first_day+1)</f>
        <v/>
      </c>
      <c r="J6979" s="27">
        <f>IF(I6979="","",INDEX(Daily!$J$2:$J$421,I6979))</f>
        <v/>
      </c>
      <c r="K6979" s="27">
        <f>IF(J6979="","",J6979+cat_offset)</f>
        <v/>
      </c>
      <c r="L6979" s="27">
        <f>IF(J6979="","",MAX(0,E6979-J6979)^2)</f>
        <v/>
      </c>
      <c r="M6979" s="27">
        <f>IF(J6979="","",MAX(0,E6979-(J6979+twcdh_off))^2)</f>
        <v/>
      </c>
      <c r="N6979" s="27">
        <f>IF(E6979="","",MAX(0,E6979-swcdh_thr)^2)</f>
        <v/>
      </c>
      <c r="O6979">
        <f>IF(K6979="","",ROUND(E6979-K6979,0))</f>
        <v/>
      </c>
      <c r="P6979">
        <f>IF(O6979="","",IF(O6979&gt;=1,O6979,0))</f>
        <v/>
      </c>
      <c r="Q6979" s="27">
        <f>IF(E6979="","",MAX(0,E6979-22))</f>
        <v/>
      </c>
      <c r="R6979" s="27">
        <f>IF(H6979=1,E6979,"")</f>
        <v/>
      </c>
      <c r="S6979" s="27">
        <f>IF(AND(H6979=1,J6979&lt;&gt;""),E6979-J6979,"")</f>
        <v/>
      </c>
      <c r="T6979">
        <f>IF(G6979="","",MONTH(G6979))</f>
        <v/>
      </c>
    </row>
    <row r="6980">
      <c r="A6980" s="24" t="n">
        <v>2020</v>
      </c>
      <c r="B6980" s="24" t="n">
        <v>10</v>
      </c>
      <c r="C6980" s="24" t="n">
        <v>17</v>
      </c>
      <c r="D6980" s="24" t="n">
        <v>19</v>
      </c>
      <c r="E6980" s="24" t="n">
        <v>14.35</v>
      </c>
      <c r="F6980" s="25">
        <f>IF($E6980="","",DATE(IF($A6980="",nominal_year,$A6980),$B6980,$C6980)+($D6980-IF(LEFT(hour_conv,1)="1",1,0))/24)</f>
        <v/>
      </c>
      <c r="G6980" s="26">
        <f>IF(F6980="","",INT(F6980))</f>
        <v/>
      </c>
      <c r="H6980">
        <f>IF(G6980="","",IF(AND(MONTH(G6980)*100+DAY(G6980)&gt;=season_lo,MONTH(G6980)*100+DAY(G6980)&lt;=season_hi),1,0))</f>
        <v/>
      </c>
      <c r="I6980">
        <f>IF(G6980="","",G6980-first_day+1)</f>
        <v/>
      </c>
      <c r="J6980" s="27">
        <f>IF(I6980="","",INDEX(Daily!$J$2:$J$421,I6980))</f>
        <v/>
      </c>
      <c r="K6980" s="27">
        <f>IF(J6980="","",J6980+cat_offset)</f>
        <v/>
      </c>
      <c r="L6980" s="27">
        <f>IF(J6980="","",MAX(0,E6980-J6980)^2)</f>
        <v/>
      </c>
      <c r="M6980" s="27">
        <f>IF(J6980="","",MAX(0,E6980-(J6980+twcdh_off))^2)</f>
        <v/>
      </c>
      <c r="N6980" s="27">
        <f>IF(E6980="","",MAX(0,E6980-swcdh_thr)^2)</f>
        <v/>
      </c>
      <c r="O6980">
        <f>IF(K6980="","",ROUND(E6980-K6980,0))</f>
        <v/>
      </c>
      <c r="P6980">
        <f>IF(O6980="","",IF(O6980&gt;=1,O6980,0))</f>
        <v/>
      </c>
      <c r="Q6980" s="27">
        <f>IF(E6980="","",MAX(0,E6980-22))</f>
        <v/>
      </c>
      <c r="R6980" s="27">
        <f>IF(H6980=1,E6980,"")</f>
        <v/>
      </c>
      <c r="S6980" s="27">
        <f>IF(AND(H6980=1,J6980&lt;&gt;""),E6980-J6980,"")</f>
        <v/>
      </c>
      <c r="T6980">
        <f>IF(G6980="","",MONTH(G6980))</f>
        <v/>
      </c>
    </row>
    <row r="6981">
      <c r="A6981" s="24" t="n">
        <v>2020</v>
      </c>
      <c r="B6981" s="24" t="n">
        <v>10</v>
      </c>
      <c r="C6981" s="24" t="n">
        <v>17</v>
      </c>
      <c r="D6981" s="24" t="n">
        <v>20</v>
      </c>
      <c r="E6981" s="24" t="n">
        <v>13.79</v>
      </c>
      <c r="F6981" s="25">
        <f>IF($E6981="","",DATE(IF($A6981="",nominal_year,$A6981),$B6981,$C6981)+($D6981-IF(LEFT(hour_conv,1)="1",1,0))/24)</f>
        <v/>
      </c>
      <c r="G6981" s="26">
        <f>IF(F6981="","",INT(F6981))</f>
        <v/>
      </c>
      <c r="H6981">
        <f>IF(G6981="","",IF(AND(MONTH(G6981)*100+DAY(G6981)&gt;=season_lo,MONTH(G6981)*100+DAY(G6981)&lt;=season_hi),1,0))</f>
        <v/>
      </c>
      <c r="I6981">
        <f>IF(G6981="","",G6981-first_day+1)</f>
        <v/>
      </c>
      <c r="J6981" s="27">
        <f>IF(I6981="","",INDEX(Daily!$J$2:$J$421,I6981))</f>
        <v/>
      </c>
      <c r="K6981" s="27">
        <f>IF(J6981="","",J6981+cat_offset)</f>
        <v/>
      </c>
      <c r="L6981" s="27">
        <f>IF(J6981="","",MAX(0,E6981-J6981)^2)</f>
        <v/>
      </c>
      <c r="M6981" s="27">
        <f>IF(J6981="","",MAX(0,E6981-(J6981+twcdh_off))^2)</f>
        <v/>
      </c>
      <c r="N6981" s="27">
        <f>IF(E6981="","",MAX(0,E6981-swcdh_thr)^2)</f>
        <v/>
      </c>
      <c r="O6981">
        <f>IF(K6981="","",ROUND(E6981-K6981,0))</f>
        <v/>
      </c>
      <c r="P6981">
        <f>IF(O6981="","",IF(O6981&gt;=1,O6981,0))</f>
        <v/>
      </c>
      <c r="Q6981" s="27">
        <f>IF(E6981="","",MAX(0,E6981-22))</f>
        <v/>
      </c>
      <c r="R6981" s="27">
        <f>IF(H6981=1,E6981,"")</f>
        <v/>
      </c>
      <c r="S6981" s="27">
        <f>IF(AND(H6981=1,J6981&lt;&gt;""),E6981-J6981,"")</f>
        <v/>
      </c>
      <c r="T6981">
        <f>IF(G6981="","",MONTH(G6981))</f>
        <v/>
      </c>
    </row>
    <row r="6982">
      <c r="A6982" s="24" t="n">
        <v>2020</v>
      </c>
      <c r="B6982" s="24" t="n">
        <v>10</v>
      </c>
      <c r="C6982" s="24" t="n">
        <v>17</v>
      </c>
      <c r="D6982" s="24" t="n">
        <v>21</v>
      </c>
      <c r="E6982" s="24" t="n">
        <v>12.95</v>
      </c>
      <c r="F6982" s="25">
        <f>IF($E6982="","",DATE(IF($A6982="",nominal_year,$A6982),$B6982,$C6982)+($D6982-IF(LEFT(hour_conv,1)="1",1,0))/24)</f>
        <v/>
      </c>
      <c r="G6982" s="26">
        <f>IF(F6982="","",INT(F6982))</f>
        <v/>
      </c>
      <c r="H6982">
        <f>IF(G6982="","",IF(AND(MONTH(G6982)*100+DAY(G6982)&gt;=season_lo,MONTH(G6982)*100+DAY(G6982)&lt;=season_hi),1,0))</f>
        <v/>
      </c>
      <c r="I6982">
        <f>IF(G6982="","",G6982-first_day+1)</f>
        <v/>
      </c>
      <c r="J6982" s="27">
        <f>IF(I6982="","",INDEX(Daily!$J$2:$J$421,I6982))</f>
        <v/>
      </c>
      <c r="K6982" s="27">
        <f>IF(J6982="","",J6982+cat_offset)</f>
        <v/>
      </c>
      <c r="L6982" s="27">
        <f>IF(J6982="","",MAX(0,E6982-J6982)^2)</f>
        <v/>
      </c>
      <c r="M6982" s="27">
        <f>IF(J6982="","",MAX(0,E6982-(J6982+twcdh_off))^2)</f>
        <v/>
      </c>
      <c r="N6982" s="27">
        <f>IF(E6982="","",MAX(0,E6982-swcdh_thr)^2)</f>
        <v/>
      </c>
      <c r="O6982">
        <f>IF(K6982="","",ROUND(E6982-K6982,0))</f>
        <v/>
      </c>
      <c r="P6982">
        <f>IF(O6982="","",IF(O6982&gt;=1,O6982,0))</f>
        <v/>
      </c>
      <c r="Q6982" s="27">
        <f>IF(E6982="","",MAX(0,E6982-22))</f>
        <v/>
      </c>
      <c r="R6982" s="27">
        <f>IF(H6982=1,E6982,"")</f>
        <v/>
      </c>
      <c r="S6982" s="27">
        <f>IF(AND(H6982=1,J6982&lt;&gt;""),E6982-J6982,"")</f>
        <v/>
      </c>
      <c r="T6982">
        <f>IF(G6982="","",MONTH(G6982))</f>
        <v/>
      </c>
    </row>
    <row r="6983">
      <c r="A6983" s="24" t="n">
        <v>2020</v>
      </c>
      <c r="B6983" s="24" t="n">
        <v>10</v>
      </c>
      <c r="C6983" s="24" t="n">
        <v>17</v>
      </c>
      <c r="D6983" s="24" t="n">
        <v>22</v>
      </c>
      <c r="E6983" s="24" t="n">
        <v>11.75</v>
      </c>
      <c r="F6983" s="25">
        <f>IF($E6983="","",DATE(IF($A6983="",nominal_year,$A6983),$B6983,$C6983)+($D6983-IF(LEFT(hour_conv,1)="1",1,0))/24)</f>
        <v/>
      </c>
      <c r="G6983" s="26">
        <f>IF(F6983="","",INT(F6983))</f>
        <v/>
      </c>
      <c r="H6983">
        <f>IF(G6983="","",IF(AND(MONTH(G6983)*100+DAY(G6983)&gt;=season_lo,MONTH(G6983)*100+DAY(G6983)&lt;=season_hi),1,0))</f>
        <v/>
      </c>
      <c r="I6983">
        <f>IF(G6983="","",G6983-first_day+1)</f>
        <v/>
      </c>
      <c r="J6983" s="27">
        <f>IF(I6983="","",INDEX(Daily!$J$2:$J$421,I6983))</f>
        <v/>
      </c>
      <c r="K6983" s="27">
        <f>IF(J6983="","",J6983+cat_offset)</f>
        <v/>
      </c>
      <c r="L6983" s="27">
        <f>IF(J6983="","",MAX(0,E6983-J6983)^2)</f>
        <v/>
      </c>
      <c r="M6983" s="27">
        <f>IF(J6983="","",MAX(0,E6983-(J6983+twcdh_off))^2)</f>
        <v/>
      </c>
      <c r="N6983" s="27">
        <f>IF(E6983="","",MAX(0,E6983-swcdh_thr)^2)</f>
        <v/>
      </c>
      <c r="O6983">
        <f>IF(K6983="","",ROUND(E6983-K6983,0))</f>
        <v/>
      </c>
      <c r="P6983">
        <f>IF(O6983="","",IF(O6983&gt;=1,O6983,0))</f>
        <v/>
      </c>
      <c r="Q6983" s="27">
        <f>IF(E6983="","",MAX(0,E6983-22))</f>
        <v/>
      </c>
      <c r="R6983" s="27">
        <f>IF(H6983=1,E6983,"")</f>
        <v/>
      </c>
      <c r="S6983" s="27">
        <f>IF(AND(H6983=1,J6983&lt;&gt;""),E6983-J6983,"")</f>
        <v/>
      </c>
      <c r="T6983">
        <f>IF(G6983="","",MONTH(G6983))</f>
        <v/>
      </c>
    </row>
    <row r="6984">
      <c r="A6984" s="24" t="n">
        <v>2020</v>
      </c>
      <c r="B6984" s="24" t="n">
        <v>10</v>
      </c>
      <c r="C6984" s="24" t="n">
        <v>17</v>
      </c>
      <c r="D6984" s="24" t="n">
        <v>23</v>
      </c>
      <c r="E6984" s="24" t="n">
        <v>10.57</v>
      </c>
      <c r="F6984" s="25">
        <f>IF($E6984="","",DATE(IF($A6984="",nominal_year,$A6984),$B6984,$C6984)+($D6984-IF(LEFT(hour_conv,1)="1",1,0))/24)</f>
        <v/>
      </c>
      <c r="G6984" s="26">
        <f>IF(F6984="","",INT(F6984))</f>
        <v/>
      </c>
      <c r="H6984">
        <f>IF(G6984="","",IF(AND(MONTH(G6984)*100+DAY(G6984)&gt;=season_lo,MONTH(G6984)*100+DAY(G6984)&lt;=season_hi),1,0))</f>
        <v/>
      </c>
      <c r="I6984">
        <f>IF(G6984="","",G6984-first_day+1)</f>
        <v/>
      </c>
      <c r="J6984" s="27">
        <f>IF(I6984="","",INDEX(Daily!$J$2:$J$421,I6984))</f>
        <v/>
      </c>
      <c r="K6984" s="27">
        <f>IF(J6984="","",J6984+cat_offset)</f>
        <v/>
      </c>
      <c r="L6984" s="27">
        <f>IF(J6984="","",MAX(0,E6984-J6984)^2)</f>
        <v/>
      </c>
      <c r="M6984" s="27">
        <f>IF(J6984="","",MAX(0,E6984-(J6984+twcdh_off))^2)</f>
        <v/>
      </c>
      <c r="N6984" s="27">
        <f>IF(E6984="","",MAX(0,E6984-swcdh_thr)^2)</f>
        <v/>
      </c>
      <c r="O6984">
        <f>IF(K6984="","",ROUND(E6984-K6984,0))</f>
        <v/>
      </c>
      <c r="P6984">
        <f>IF(O6984="","",IF(O6984&gt;=1,O6984,0))</f>
        <v/>
      </c>
      <c r="Q6984" s="27">
        <f>IF(E6984="","",MAX(0,E6984-22))</f>
        <v/>
      </c>
      <c r="R6984" s="27">
        <f>IF(H6984=1,E6984,"")</f>
        <v/>
      </c>
      <c r="S6984" s="27">
        <f>IF(AND(H6984=1,J6984&lt;&gt;""),E6984-J6984,"")</f>
        <v/>
      </c>
      <c r="T6984">
        <f>IF(G6984="","",MONTH(G6984))</f>
        <v/>
      </c>
    </row>
    <row r="6985">
      <c r="A6985" s="24" t="n">
        <v>2020</v>
      </c>
      <c r="B6985" s="24" t="n">
        <v>10</v>
      </c>
      <c r="C6985" s="24" t="n">
        <v>17</v>
      </c>
      <c r="D6985" s="24" t="n">
        <v>24</v>
      </c>
      <c r="E6985" s="24" t="n">
        <v>10.62</v>
      </c>
      <c r="F6985" s="25">
        <f>IF($E6985="","",DATE(IF($A6985="",nominal_year,$A6985),$B6985,$C6985)+($D6985-IF(LEFT(hour_conv,1)="1",1,0))/24)</f>
        <v/>
      </c>
      <c r="G6985" s="26">
        <f>IF(F6985="","",INT(F6985))</f>
        <v/>
      </c>
      <c r="H6985">
        <f>IF(G6985="","",IF(AND(MONTH(G6985)*100+DAY(G6985)&gt;=season_lo,MONTH(G6985)*100+DAY(G6985)&lt;=season_hi),1,0))</f>
        <v/>
      </c>
      <c r="I6985">
        <f>IF(G6985="","",G6985-first_day+1)</f>
        <v/>
      </c>
      <c r="J6985" s="27">
        <f>IF(I6985="","",INDEX(Daily!$J$2:$J$421,I6985))</f>
        <v/>
      </c>
      <c r="K6985" s="27">
        <f>IF(J6985="","",J6985+cat_offset)</f>
        <v/>
      </c>
      <c r="L6985" s="27">
        <f>IF(J6985="","",MAX(0,E6985-J6985)^2)</f>
        <v/>
      </c>
      <c r="M6985" s="27">
        <f>IF(J6985="","",MAX(0,E6985-(J6985+twcdh_off))^2)</f>
        <v/>
      </c>
      <c r="N6985" s="27">
        <f>IF(E6985="","",MAX(0,E6985-swcdh_thr)^2)</f>
        <v/>
      </c>
      <c r="O6985">
        <f>IF(K6985="","",ROUND(E6985-K6985,0))</f>
        <v/>
      </c>
      <c r="P6985">
        <f>IF(O6985="","",IF(O6985&gt;=1,O6985,0))</f>
        <v/>
      </c>
      <c r="Q6985" s="27">
        <f>IF(E6985="","",MAX(0,E6985-22))</f>
        <v/>
      </c>
      <c r="R6985" s="27">
        <f>IF(H6985=1,E6985,"")</f>
        <v/>
      </c>
      <c r="S6985" s="27">
        <f>IF(AND(H6985=1,J6985&lt;&gt;""),E6985-J6985,"")</f>
        <v/>
      </c>
      <c r="T6985">
        <f>IF(G6985="","",MONTH(G6985))</f>
        <v/>
      </c>
    </row>
    <row r="6986">
      <c r="A6986" s="24" t="n">
        <v>2020</v>
      </c>
      <c r="B6986" s="24" t="n">
        <v>10</v>
      </c>
      <c r="C6986" s="24" t="n">
        <v>18</v>
      </c>
      <c r="D6986" s="24" t="n">
        <v>1</v>
      </c>
      <c r="E6986" s="24" t="n">
        <v>10.88</v>
      </c>
      <c r="F6986" s="25">
        <f>IF($E6986="","",DATE(IF($A6986="",nominal_year,$A6986),$B6986,$C6986)+($D6986-IF(LEFT(hour_conv,1)="1",1,0))/24)</f>
        <v/>
      </c>
      <c r="G6986" s="26">
        <f>IF(F6986="","",INT(F6986))</f>
        <v/>
      </c>
      <c r="H6986">
        <f>IF(G6986="","",IF(AND(MONTH(G6986)*100+DAY(G6986)&gt;=season_lo,MONTH(G6986)*100+DAY(G6986)&lt;=season_hi),1,0))</f>
        <v/>
      </c>
      <c r="I6986">
        <f>IF(G6986="","",G6986-first_day+1)</f>
        <v/>
      </c>
      <c r="J6986" s="27">
        <f>IF(I6986="","",INDEX(Daily!$J$2:$J$421,I6986))</f>
        <v/>
      </c>
      <c r="K6986" s="27">
        <f>IF(J6986="","",J6986+cat_offset)</f>
        <v/>
      </c>
      <c r="L6986" s="27">
        <f>IF(J6986="","",MAX(0,E6986-J6986)^2)</f>
        <v/>
      </c>
      <c r="M6986" s="27">
        <f>IF(J6986="","",MAX(0,E6986-(J6986+twcdh_off))^2)</f>
        <v/>
      </c>
      <c r="N6986" s="27">
        <f>IF(E6986="","",MAX(0,E6986-swcdh_thr)^2)</f>
        <v/>
      </c>
      <c r="O6986">
        <f>IF(K6986="","",ROUND(E6986-K6986,0))</f>
        <v/>
      </c>
      <c r="P6986">
        <f>IF(O6986="","",IF(O6986&gt;=1,O6986,0))</f>
        <v/>
      </c>
      <c r="Q6986" s="27">
        <f>IF(E6986="","",MAX(0,E6986-22))</f>
        <v/>
      </c>
      <c r="R6986" s="27">
        <f>IF(H6986=1,E6986,"")</f>
        <v/>
      </c>
      <c r="S6986" s="27">
        <f>IF(AND(H6986=1,J6986&lt;&gt;""),E6986-J6986,"")</f>
        <v/>
      </c>
      <c r="T6986">
        <f>IF(G6986="","",MONTH(G6986))</f>
        <v/>
      </c>
    </row>
    <row r="6987">
      <c r="A6987" s="24" t="n">
        <v>2020</v>
      </c>
      <c r="B6987" s="24" t="n">
        <v>10</v>
      </c>
      <c r="C6987" s="24" t="n">
        <v>18</v>
      </c>
      <c r="D6987" s="24" t="n">
        <v>2</v>
      </c>
      <c r="E6987" s="24" t="n">
        <v>10.18</v>
      </c>
      <c r="F6987" s="25">
        <f>IF($E6987="","",DATE(IF($A6987="",nominal_year,$A6987),$B6987,$C6987)+($D6987-IF(LEFT(hour_conv,1)="1",1,0))/24)</f>
        <v/>
      </c>
      <c r="G6987" s="26">
        <f>IF(F6987="","",INT(F6987))</f>
        <v/>
      </c>
      <c r="H6987">
        <f>IF(G6987="","",IF(AND(MONTH(G6987)*100+DAY(G6987)&gt;=season_lo,MONTH(G6987)*100+DAY(G6987)&lt;=season_hi),1,0))</f>
        <v/>
      </c>
      <c r="I6987">
        <f>IF(G6987="","",G6987-first_day+1)</f>
        <v/>
      </c>
      <c r="J6987" s="27">
        <f>IF(I6987="","",INDEX(Daily!$J$2:$J$421,I6987))</f>
        <v/>
      </c>
      <c r="K6987" s="27">
        <f>IF(J6987="","",J6987+cat_offset)</f>
        <v/>
      </c>
      <c r="L6987" s="27">
        <f>IF(J6987="","",MAX(0,E6987-J6987)^2)</f>
        <v/>
      </c>
      <c r="M6987" s="27">
        <f>IF(J6987="","",MAX(0,E6987-(J6987+twcdh_off))^2)</f>
        <v/>
      </c>
      <c r="N6987" s="27">
        <f>IF(E6987="","",MAX(0,E6987-swcdh_thr)^2)</f>
        <v/>
      </c>
      <c r="O6987">
        <f>IF(K6987="","",ROUND(E6987-K6987,0))</f>
        <v/>
      </c>
      <c r="P6987">
        <f>IF(O6987="","",IF(O6987&gt;=1,O6987,0))</f>
        <v/>
      </c>
      <c r="Q6987" s="27">
        <f>IF(E6987="","",MAX(0,E6987-22))</f>
        <v/>
      </c>
      <c r="R6987" s="27">
        <f>IF(H6987=1,E6987,"")</f>
        <v/>
      </c>
      <c r="S6987" s="27">
        <f>IF(AND(H6987=1,J6987&lt;&gt;""),E6987-J6987,"")</f>
        <v/>
      </c>
      <c r="T6987">
        <f>IF(G6987="","",MONTH(G6987))</f>
        <v/>
      </c>
    </row>
    <row r="6988">
      <c r="A6988" s="24" t="n">
        <v>2020</v>
      </c>
      <c r="B6988" s="24" t="n">
        <v>10</v>
      </c>
      <c r="C6988" s="24" t="n">
        <v>18</v>
      </c>
      <c r="D6988" s="24" t="n">
        <v>3</v>
      </c>
      <c r="E6988" s="24" t="n">
        <v>9.800000000000001</v>
      </c>
      <c r="F6988" s="25">
        <f>IF($E6988="","",DATE(IF($A6988="",nominal_year,$A6988),$B6988,$C6988)+($D6988-IF(LEFT(hour_conv,1)="1",1,0))/24)</f>
        <v/>
      </c>
      <c r="G6988" s="26">
        <f>IF(F6988="","",INT(F6988))</f>
        <v/>
      </c>
      <c r="H6988">
        <f>IF(G6988="","",IF(AND(MONTH(G6988)*100+DAY(G6988)&gt;=season_lo,MONTH(G6988)*100+DAY(G6988)&lt;=season_hi),1,0))</f>
        <v/>
      </c>
      <c r="I6988">
        <f>IF(G6988="","",G6988-first_day+1)</f>
        <v/>
      </c>
      <c r="J6988" s="27">
        <f>IF(I6988="","",INDEX(Daily!$J$2:$J$421,I6988))</f>
        <v/>
      </c>
      <c r="K6988" s="27">
        <f>IF(J6988="","",J6988+cat_offset)</f>
        <v/>
      </c>
      <c r="L6988" s="27">
        <f>IF(J6988="","",MAX(0,E6988-J6988)^2)</f>
        <v/>
      </c>
      <c r="M6988" s="27">
        <f>IF(J6988="","",MAX(0,E6988-(J6988+twcdh_off))^2)</f>
        <v/>
      </c>
      <c r="N6988" s="27">
        <f>IF(E6988="","",MAX(0,E6988-swcdh_thr)^2)</f>
        <v/>
      </c>
      <c r="O6988">
        <f>IF(K6988="","",ROUND(E6988-K6988,0))</f>
        <v/>
      </c>
      <c r="P6988">
        <f>IF(O6988="","",IF(O6988&gt;=1,O6988,0))</f>
        <v/>
      </c>
      <c r="Q6988" s="27">
        <f>IF(E6988="","",MAX(0,E6988-22))</f>
        <v/>
      </c>
      <c r="R6988" s="27">
        <f>IF(H6988=1,E6988,"")</f>
        <v/>
      </c>
      <c r="S6988" s="27">
        <f>IF(AND(H6988=1,J6988&lt;&gt;""),E6988-J6988,"")</f>
        <v/>
      </c>
      <c r="T6988">
        <f>IF(G6988="","",MONTH(G6988))</f>
        <v/>
      </c>
    </row>
    <row r="6989">
      <c r="A6989" s="24" t="n">
        <v>2020</v>
      </c>
      <c r="B6989" s="24" t="n">
        <v>10</v>
      </c>
      <c r="C6989" s="24" t="n">
        <v>18</v>
      </c>
      <c r="D6989" s="24" t="n">
        <v>4</v>
      </c>
      <c r="E6989" s="24" t="n">
        <v>9.67</v>
      </c>
      <c r="F6989" s="25">
        <f>IF($E6989="","",DATE(IF($A6989="",nominal_year,$A6989),$B6989,$C6989)+($D6989-IF(LEFT(hour_conv,1)="1",1,0))/24)</f>
        <v/>
      </c>
      <c r="G6989" s="26">
        <f>IF(F6989="","",INT(F6989))</f>
        <v/>
      </c>
      <c r="H6989">
        <f>IF(G6989="","",IF(AND(MONTH(G6989)*100+DAY(G6989)&gt;=season_lo,MONTH(G6989)*100+DAY(G6989)&lt;=season_hi),1,0))</f>
        <v/>
      </c>
      <c r="I6989">
        <f>IF(G6989="","",G6989-first_day+1)</f>
        <v/>
      </c>
      <c r="J6989" s="27">
        <f>IF(I6989="","",INDEX(Daily!$J$2:$J$421,I6989))</f>
        <v/>
      </c>
      <c r="K6989" s="27">
        <f>IF(J6989="","",J6989+cat_offset)</f>
        <v/>
      </c>
      <c r="L6989" s="27">
        <f>IF(J6989="","",MAX(0,E6989-J6989)^2)</f>
        <v/>
      </c>
      <c r="M6989" s="27">
        <f>IF(J6989="","",MAX(0,E6989-(J6989+twcdh_off))^2)</f>
        <v/>
      </c>
      <c r="N6989" s="27">
        <f>IF(E6989="","",MAX(0,E6989-swcdh_thr)^2)</f>
        <v/>
      </c>
      <c r="O6989">
        <f>IF(K6989="","",ROUND(E6989-K6989,0))</f>
        <v/>
      </c>
      <c r="P6989">
        <f>IF(O6989="","",IF(O6989&gt;=1,O6989,0))</f>
        <v/>
      </c>
      <c r="Q6989" s="27">
        <f>IF(E6989="","",MAX(0,E6989-22))</f>
        <v/>
      </c>
      <c r="R6989" s="27">
        <f>IF(H6989=1,E6989,"")</f>
        <v/>
      </c>
      <c r="S6989" s="27">
        <f>IF(AND(H6989=1,J6989&lt;&gt;""),E6989-J6989,"")</f>
        <v/>
      </c>
      <c r="T6989">
        <f>IF(G6989="","",MONTH(G6989))</f>
        <v/>
      </c>
    </row>
    <row r="6990">
      <c r="A6990" s="24" t="n">
        <v>2020</v>
      </c>
      <c r="B6990" s="24" t="n">
        <v>10</v>
      </c>
      <c r="C6990" s="24" t="n">
        <v>18</v>
      </c>
      <c r="D6990" s="24" t="n">
        <v>5</v>
      </c>
      <c r="E6990" s="24" t="n">
        <v>9.609999999999999</v>
      </c>
      <c r="F6990" s="25">
        <f>IF($E6990="","",DATE(IF($A6990="",nominal_year,$A6990),$B6990,$C6990)+($D6990-IF(LEFT(hour_conv,1)="1",1,0))/24)</f>
        <v/>
      </c>
      <c r="G6990" s="26">
        <f>IF(F6990="","",INT(F6990))</f>
        <v/>
      </c>
      <c r="H6990">
        <f>IF(G6990="","",IF(AND(MONTH(G6990)*100+DAY(G6990)&gt;=season_lo,MONTH(G6990)*100+DAY(G6990)&lt;=season_hi),1,0))</f>
        <v/>
      </c>
      <c r="I6990">
        <f>IF(G6990="","",G6990-first_day+1)</f>
        <v/>
      </c>
      <c r="J6990" s="27">
        <f>IF(I6990="","",INDEX(Daily!$J$2:$J$421,I6990))</f>
        <v/>
      </c>
      <c r="K6990" s="27">
        <f>IF(J6990="","",J6990+cat_offset)</f>
        <v/>
      </c>
      <c r="L6990" s="27">
        <f>IF(J6990="","",MAX(0,E6990-J6990)^2)</f>
        <v/>
      </c>
      <c r="M6990" s="27">
        <f>IF(J6990="","",MAX(0,E6990-(J6990+twcdh_off))^2)</f>
        <v/>
      </c>
      <c r="N6990" s="27">
        <f>IF(E6990="","",MAX(0,E6990-swcdh_thr)^2)</f>
        <v/>
      </c>
      <c r="O6990">
        <f>IF(K6990="","",ROUND(E6990-K6990,0))</f>
        <v/>
      </c>
      <c r="P6990">
        <f>IF(O6990="","",IF(O6990&gt;=1,O6990,0))</f>
        <v/>
      </c>
      <c r="Q6990" s="27">
        <f>IF(E6990="","",MAX(0,E6990-22))</f>
        <v/>
      </c>
      <c r="R6990" s="27">
        <f>IF(H6990=1,E6990,"")</f>
        <v/>
      </c>
      <c r="S6990" s="27">
        <f>IF(AND(H6990=1,J6990&lt;&gt;""),E6990-J6990,"")</f>
        <v/>
      </c>
      <c r="T6990">
        <f>IF(G6990="","",MONTH(G6990))</f>
        <v/>
      </c>
    </row>
    <row r="6991">
      <c r="A6991" s="24" t="n">
        <v>2020</v>
      </c>
      <c r="B6991" s="24" t="n">
        <v>10</v>
      </c>
      <c r="C6991" s="24" t="n">
        <v>18</v>
      </c>
      <c r="D6991" s="24" t="n">
        <v>6</v>
      </c>
      <c r="E6991" s="24" t="n">
        <v>10.05</v>
      </c>
      <c r="F6991" s="25">
        <f>IF($E6991="","",DATE(IF($A6991="",nominal_year,$A6991),$B6991,$C6991)+($D6991-IF(LEFT(hour_conv,1)="1",1,0))/24)</f>
        <v/>
      </c>
      <c r="G6991" s="26">
        <f>IF(F6991="","",INT(F6991))</f>
        <v/>
      </c>
      <c r="H6991">
        <f>IF(G6991="","",IF(AND(MONTH(G6991)*100+DAY(G6991)&gt;=season_lo,MONTH(G6991)*100+DAY(G6991)&lt;=season_hi),1,0))</f>
        <v/>
      </c>
      <c r="I6991">
        <f>IF(G6991="","",G6991-first_day+1)</f>
        <v/>
      </c>
      <c r="J6991" s="27">
        <f>IF(I6991="","",INDEX(Daily!$J$2:$J$421,I6991))</f>
        <v/>
      </c>
      <c r="K6991" s="27">
        <f>IF(J6991="","",J6991+cat_offset)</f>
        <v/>
      </c>
      <c r="L6991" s="27">
        <f>IF(J6991="","",MAX(0,E6991-J6991)^2)</f>
        <v/>
      </c>
      <c r="M6991" s="27">
        <f>IF(J6991="","",MAX(0,E6991-(J6991+twcdh_off))^2)</f>
        <v/>
      </c>
      <c r="N6991" s="27">
        <f>IF(E6991="","",MAX(0,E6991-swcdh_thr)^2)</f>
        <v/>
      </c>
      <c r="O6991">
        <f>IF(K6991="","",ROUND(E6991-K6991,0))</f>
        <v/>
      </c>
      <c r="P6991">
        <f>IF(O6991="","",IF(O6991&gt;=1,O6991,0))</f>
        <v/>
      </c>
      <c r="Q6991" s="27">
        <f>IF(E6991="","",MAX(0,E6991-22))</f>
        <v/>
      </c>
      <c r="R6991" s="27">
        <f>IF(H6991=1,E6991,"")</f>
        <v/>
      </c>
      <c r="S6991" s="27">
        <f>IF(AND(H6991=1,J6991&lt;&gt;""),E6991-J6991,"")</f>
        <v/>
      </c>
      <c r="T6991">
        <f>IF(G6991="","",MONTH(G6991))</f>
        <v/>
      </c>
    </row>
    <row r="6992">
      <c r="A6992" s="24" t="n">
        <v>2020</v>
      </c>
      <c r="B6992" s="24" t="n">
        <v>10</v>
      </c>
      <c r="C6992" s="24" t="n">
        <v>18</v>
      </c>
      <c r="D6992" s="24" t="n">
        <v>7</v>
      </c>
      <c r="E6992" s="24" t="n">
        <v>10.45</v>
      </c>
      <c r="F6992" s="25">
        <f>IF($E6992="","",DATE(IF($A6992="",nominal_year,$A6992),$B6992,$C6992)+($D6992-IF(LEFT(hour_conv,1)="1",1,0))/24)</f>
        <v/>
      </c>
      <c r="G6992" s="26">
        <f>IF(F6992="","",INT(F6992))</f>
        <v/>
      </c>
      <c r="H6992">
        <f>IF(G6992="","",IF(AND(MONTH(G6992)*100+DAY(G6992)&gt;=season_lo,MONTH(G6992)*100+DAY(G6992)&lt;=season_hi),1,0))</f>
        <v/>
      </c>
      <c r="I6992">
        <f>IF(G6992="","",G6992-first_day+1)</f>
        <v/>
      </c>
      <c r="J6992" s="27">
        <f>IF(I6992="","",INDEX(Daily!$J$2:$J$421,I6992))</f>
        <v/>
      </c>
      <c r="K6992" s="27">
        <f>IF(J6992="","",J6992+cat_offset)</f>
        <v/>
      </c>
      <c r="L6992" s="27">
        <f>IF(J6992="","",MAX(0,E6992-J6992)^2)</f>
        <v/>
      </c>
      <c r="M6992" s="27">
        <f>IF(J6992="","",MAX(0,E6992-(J6992+twcdh_off))^2)</f>
        <v/>
      </c>
      <c r="N6992" s="27">
        <f>IF(E6992="","",MAX(0,E6992-swcdh_thr)^2)</f>
        <v/>
      </c>
      <c r="O6992">
        <f>IF(K6992="","",ROUND(E6992-K6992,0))</f>
        <v/>
      </c>
      <c r="P6992">
        <f>IF(O6992="","",IF(O6992&gt;=1,O6992,0))</f>
        <v/>
      </c>
      <c r="Q6992" s="27">
        <f>IF(E6992="","",MAX(0,E6992-22))</f>
        <v/>
      </c>
      <c r="R6992" s="27">
        <f>IF(H6992=1,E6992,"")</f>
        <v/>
      </c>
      <c r="S6992" s="27">
        <f>IF(AND(H6992=1,J6992&lt;&gt;""),E6992-J6992,"")</f>
        <v/>
      </c>
      <c r="T6992">
        <f>IF(G6992="","",MONTH(G6992))</f>
        <v/>
      </c>
    </row>
    <row r="6993">
      <c r="A6993" s="24" t="n">
        <v>2020</v>
      </c>
      <c r="B6993" s="24" t="n">
        <v>10</v>
      </c>
      <c r="C6993" s="24" t="n">
        <v>18</v>
      </c>
      <c r="D6993" s="24" t="n">
        <v>8</v>
      </c>
      <c r="E6993" s="24" t="n">
        <v>11.24</v>
      </c>
      <c r="F6993" s="25">
        <f>IF($E6993="","",DATE(IF($A6993="",nominal_year,$A6993),$B6993,$C6993)+($D6993-IF(LEFT(hour_conv,1)="1",1,0))/24)</f>
        <v/>
      </c>
      <c r="G6993" s="26">
        <f>IF(F6993="","",INT(F6993))</f>
        <v/>
      </c>
      <c r="H6993">
        <f>IF(G6993="","",IF(AND(MONTH(G6993)*100+DAY(G6993)&gt;=season_lo,MONTH(G6993)*100+DAY(G6993)&lt;=season_hi),1,0))</f>
        <v/>
      </c>
      <c r="I6993">
        <f>IF(G6993="","",G6993-first_day+1)</f>
        <v/>
      </c>
      <c r="J6993" s="27">
        <f>IF(I6993="","",INDEX(Daily!$J$2:$J$421,I6993))</f>
        <v/>
      </c>
      <c r="K6993" s="27">
        <f>IF(J6993="","",J6993+cat_offset)</f>
        <v/>
      </c>
      <c r="L6993" s="27">
        <f>IF(J6993="","",MAX(0,E6993-J6993)^2)</f>
        <v/>
      </c>
      <c r="M6993" s="27">
        <f>IF(J6993="","",MAX(0,E6993-(J6993+twcdh_off))^2)</f>
        <v/>
      </c>
      <c r="N6993" s="27">
        <f>IF(E6993="","",MAX(0,E6993-swcdh_thr)^2)</f>
        <v/>
      </c>
      <c r="O6993">
        <f>IF(K6993="","",ROUND(E6993-K6993,0))</f>
        <v/>
      </c>
      <c r="P6993">
        <f>IF(O6993="","",IF(O6993&gt;=1,O6993,0))</f>
        <v/>
      </c>
      <c r="Q6993" s="27">
        <f>IF(E6993="","",MAX(0,E6993-22))</f>
        <v/>
      </c>
      <c r="R6993" s="27">
        <f>IF(H6993=1,E6993,"")</f>
        <v/>
      </c>
      <c r="S6993" s="27">
        <f>IF(AND(H6993=1,J6993&lt;&gt;""),E6993-J6993,"")</f>
        <v/>
      </c>
      <c r="T6993">
        <f>IF(G6993="","",MONTH(G6993))</f>
        <v/>
      </c>
    </row>
    <row r="6994">
      <c r="A6994" s="24" t="n">
        <v>2020</v>
      </c>
      <c r="B6994" s="24" t="n">
        <v>10</v>
      </c>
      <c r="C6994" s="24" t="n">
        <v>18</v>
      </c>
      <c r="D6994" s="24" t="n">
        <v>9</v>
      </c>
      <c r="E6994" s="24" t="n">
        <v>11.51</v>
      </c>
      <c r="F6994" s="25">
        <f>IF($E6994="","",DATE(IF($A6994="",nominal_year,$A6994),$B6994,$C6994)+($D6994-IF(LEFT(hour_conv,1)="1",1,0))/24)</f>
        <v/>
      </c>
      <c r="G6994" s="26">
        <f>IF(F6994="","",INT(F6994))</f>
        <v/>
      </c>
      <c r="H6994">
        <f>IF(G6994="","",IF(AND(MONTH(G6994)*100+DAY(G6994)&gt;=season_lo,MONTH(G6994)*100+DAY(G6994)&lt;=season_hi),1,0))</f>
        <v/>
      </c>
      <c r="I6994">
        <f>IF(G6994="","",G6994-first_day+1)</f>
        <v/>
      </c>
      <c r="J6994" s="27">
        <f>IF(I6994="","",INDEX(Daily!$J$2:$J$421,I6994))</f>
        <v/>
      </c>
      <c r="K6994" s="27">
        <f>IF(J6994="","",J6994+cat_offset)</f>
        <v/>
      </c>
      <c r="L6994" s="27">
        <f>IF(J6994="","",MAX(0,E6994-J6994)^2)</f>
        <v/>
      </c>
      <c r="M6994" s="27">
        <f>IF(J6994="","",MAX(0,E6994-(J6994+twcdh_off))^2)</f>
        <v/>
      </c>
      <c r="N6994" s="27">
        <f>IF(E6994="","",MAX(0,E6994-swcdh_thr)^2)</f>
        <v/>
      </c>
      <c r="O6994">
        <f>IF(K6994="","",ROUND(E6994-K6994,0))</f>
        <v/>
      </c>
      <c r="P6994">
        <f>IF(O6994="","",IF(O6994&gt;=1,O6994,0))</f>
        <v/>
      </c>
      <c r="Q6994" s="27">
        <f>IF(E6994="","",MAX(0,E6994-22))</f>
        <v/>
      </c>
      <c r="R6994" s="27">
        <f>IF(H6994=1,E6994,"")</f>
        <v/>
      </c>
      <c r="S6994" s="27">
        <f>IF(AND(H6994=1,J6994&lt;&gt;""),E6994-J6994,"")</f>
        <v/>
      </c>
      <c r="T6994">
        <f>IF(G6994="","",MONTH(G6994))</f>
        <v/>
      </c>
    </row>
    <row r="6995">
      <c r="A6995" s="24" t="n">
        <v>2020</v>
      </c>
      <c r="B6995" s="24" t="n">
        <v>10</v>
      </c>
      <c r="C6995" s="24" t="n">
        <v>18</v>
      </c>
      <c r="D6995" s="24" t="n">
        <v>10</v>
      </c>
      <c r="E6995" s="24" t="n">
        <v>12.46</v>
      </c>
      <c r="F6995" s="25">
        <f>IF($E6995="","",DATE(IF($A6995="",nominal_year,$A6995),$B6995,$C6995)+($D6995-IF(LEFT(hour_conv,1)="1",1,0))/24)</f>
        <v/>
      </c>
      <c r="G6995" s="26">
        <f>IF(F6995="","",INT(F6995))</f>
        <v/>
      </c>
      <c r="H6995">
        <f>IF(G6995="","",IF(AND(MONTH(G6995)*100+DAY(G6995)&gt;=season_lo,MONTH(G6995)*100+DAY(G6995)&lt;=season_hi),1,0))</f>
        <v/>
      </c>
      <c r="I6995">
        <f>IF(G6995="","",G6995-first_day+1)</f>
        <v/>
      </c>
      <c r="J6995" s="27">
        <f>IF(I6995="","",INDEX(Daily!$J$2:$J$421,I6995))</f>
        <v/>
      </c>
      <c r="K6995" s="27">
        <f>IF(J6995="","",J6995+cat_offset)</f>
        <v/>
      </c>
      <c r="L6995" s="27">
        <f>IF(J6995="","",MAX(0,E6995-J6995)^2)</f>
        <v/>
      </c>
      <c r="M6995" s="27">
        <f>IF(J6995="","",MAX(0,E6995-(J6995+twcdh_off))^2)</f>
        <v/>
      </c>
      <c r="N6995" s="27">
        <f>IF(E6995="","",MAX(0,E6995-swcdh_thr)^2)</f>
        <v/>
      </c>
      <c r="O6995">
        <f>IF(K6995="","",ROUND(E6995-K6995,0))</f>
        <v/>
      </c>
      <c r="P6995">
        <f>IF(O6995="","",IF(O6995&gt;=1,O6995,0))</f>
        <v/>
      </c>
      <c r="Q6995" s="27">
        <f>IF(E6995="","",MAX(0,E6995-22))</f>
        <v/>
      </c>
      <c r="R6995" s="27">
        <f>IF(H6995=1,E6995,"")</f>
        <v/>
      </c>
      <c r="S6995" s="27">
        <f>IF(AND(H6995=1,J6995&lt;&gt;""),E6995-J6995,"")</f>
        <v/>
      </c>
      <c r="T6995">
        <f>IF(G6995="","",MONTH(G6995))</f>
        <v/>
      </c>
    </row>
    <row r="6996">
      <c r="A6996" s="24" t="n">
        <v>2020</v>
      </c>
      <c r="B6996" s="24" t="n">
        <v>10</v>
      </c>
      <c r="C6996" s="24" t="n">
        <v>18</v>
      </c>
      <c r="D6996" s="24" t="n">
        <v>11</v>
      </c>
      <c r="E6996" s="24" t="n">
        <v>13.75</v>
      </c>
      <c r="F6996" s="25">
        <f>IF($E6996="","",DATE(IF($A6996="",nominal_year,$A6996),$B6996,$C6996)+($D6996-IF(LEFT(hour_conv,1)="1",1,0))/24)</f>
        <v/>
      </c>
      <c r="G6996" s="26">
        <f>IF(F6996="","",INT(F6996))</f>
        <v/>
      </c>
      <c r="H6996">
        <f>IF(G6996="","",IF(AND(MONTH(G6996)*100+DAY(G6996)&gt;=season_lo,MONTH(G6996)*100+DAY(G6996)&lt;=season_hi),1,0))</f>
        <v/>
      </c>
      <c r="I6996">
        <f>IF(G6996="","",G6996-first_day+1)</f>
        <v/>
      </c>
      <c r="J6996" s="27">
        <f>IF(I6996="","",INDEX(Daily!$J$2:$J$421,I6996))</f>
        <v/>
      </c>
      <c r="K6996" s="27">
        <f>IF(J6996="","",J6996+cat_offset)</f>
        <v/>
      </c>
      <c r="L6996" s="27">
        <f>IF(J6996="","",MAX(0,E6996-J6996)^2)</f>
        <v/>
      </c>
      <c r="M6996" s="27">
        <f>IF(J6996="","",MAX(0,E6996-(J6996+twcdh_off))^2)</f>
        <v/>
      </c>
      <c r="N6996" s="27">
        <f>IF(E6996="","",MAX(0,E6996-swcdh_thr)^2)</f>
        <v/>
      </c>
      <c r="O6996">
        <f>IF(K6996="","",ROUND(E6996-K6996,0))</f>
        <v/>
      </c>
      <c r="P6996">
        <f>IF(O6996="","",IF(O6996&gt;=1,O6996,0))</f>
        <v/>
      </c>
      <c r="Q6996" s="27">
        <f>IF(E6996="","",MAX(0,E6996-22))</f>
        <v/>
      </c>
      <c r="R6996" s="27">
        <f>IF(H6996=1,E6996,"")</f>
        <v/>
      </c>
      <c r="S6996" s="27">
        <f>IF(AND(H6996=1,J6996&lt;&gt;""),E6996-J6996,"")</f>
        <v/>
      </c>
      <c r="T6996">
        <f>IF(G6996="","",MONTH(G6996))</f>
        <v/>
      </c>
    </row>
    <row r="6997">
      <c r="A6997" s="24" t="n">
        <v>2020</v>
      </c>
      <c r="B6997" s="24" t="n">
        <v>10</v>
      </c>
      <c r="C6997" s="24" t="n">
        <v>18</v>
      </c>
      <c r="D6997" s="24" t="n">
        <v>12</v>
      </c>
      <c r="E6997" s="24" t="n">
        <v>14.17</v>
      </c>
      <c r="F6997" s="25">
        <f>IF($E6997="","",DATE(IF($A6997="",nominal_year,$A6997),$B6997,$C6997)+($D6997-IF(LEFT(hour_conv,1)="1",1,0))/24)</f>
        <v/>
      </c>
      <c r="G6997" s="26">
        <f>IF(F6997="","",INT(F6997))</f>
        <v/>
      </c>
      <c r="H6997">
        <f>IF(G6997="","",IF(AND(MONTH(G6997)*100+DAY(G6997)&gt;=season_lo,MONTH(G6997)*100+DAY(G6997)&lt;=season_hi),1,0))</f>
        <v/>
      </c>
      <c r="I6997">
        <f>IF(G6997="","",G6997-first_day+1)</f>
        <v/>
      </c>
      <c r="J6997" s="27">
        <f>IF(I6997="","",INDEX(Daily!$J$2:$J$421,I6997))</f>
        <v/>
      </c>
      <c r="K6997" s="27">
        <f>IF(J6997="","",J6997+cat_offset)</f>
        <v/>
      </c>
      <c r="L6997" s="27">
        <f>IF(J6997="","",MAX(0,E6997-J6997)^2)</f>
        <v/>
      </c>
      <c r="M6997" s="27">
        <f>IF(J6997="","",MAX(0,E6997-(J6997+twcdh_off))^2)</f>
        <v/>
      </c>
      <c r="N6997" s="27">
        <f>IF(E6997="","",MAX(0,E6997-swcdh_thr)^2)</f>
        <v/>
      </c>
      <c r="O6997">
        <f>IF(K6997="","",ROUND(E6997-K6997,0))</f>
        <v/>
      </c>
      <c r="P6997">
        <f>IF(O6997="","",IF(O6997&gt;=1,O6997,0))</f>
        <v/>
      </c>
      <c r="Q6997" s="27">
        <f>IF(E6997="","",MAX(0,E6997-22))</f>
        <v/>
      </c>
      <c r="R6997" s="27">
        <f>IF(H6997=1,E6997,"")</f>
        <v/>
      </c>
      <c r="S6997" s="27">
        <f>IF(AND(H6997=1,J6997&lt;&gt;""),E6997-J6997,"")</f>
        <v/>
      </c>
      <c r="T6997">
        <f>IF(G6997="","",MONTH(G6997))</f>
        <v/>
      </c>
    </row>
    <row r="6998">
      <c r="A6998" s="24" t="n">
        <v>2020</v>
      </c>
      <c r="B6998" s="24" t="n">
        <v>10</v>
      </c>
      <c r="C6998" s="24" t="n">
        <v>18</v>
      </c>
      <c r="D6998" s="24" t="n">
        <v>13</v>
      </c>
      <c r="E6998" s="24" t="n">
        <v>14.03</v>
      </c>
      <c r="F6998" s="25">
        <f>IF($E6998="","",DATE(IF($A6998="",nominal_year,$A6998),$B6998,$C6998)+($D6998-IF(LEFT(hour_conv,1)="1",1,0))/24)</f>
        <v/>
      </c>
      <c r="G6998" s="26">
        <f>IF(F6998="","",INT(F6998))</f>
        <v/>
      </c>
      <c r="H6998">
        <f>IF(G6998="","",IF(AND(MONTH(G6998)*100+DAY(G6998)&gt;=season_lo,MONTH(G6998)*100+DAY(G6998)&lt;=season_hi),1,0))</f>
        <v/>
      </c>
      <c r="I6998">
        <f>IF(G6998="","",G6998-first_day+1)</f>
        <v/>
      </c>
      <c r="J6998" s="27">
        <f>IF(I6998="","",INDEX(Daily!$J$2:$J$421,I6998))</f>
        <v/>
      </c>
      <c r="K6998" s="27">
        <f>IF(J6998="","",J6998+cat_offset)</f>
        <v/>
      </c>
      <c r="L6998" s="27">
        <f>IF(J6998="","",MAX(0,E6998-J6998)^2)</f>
        <v/>
      </c>
      <c r="M6998" s="27">
        <f>IF(J6998="","",MAX(0,E6998-(J6998+twcdh_off))^2)</f>
        <v/>
      </c>
      <c r="N6998" s="27">
        <f>IF(E6998="","",MAX(0,E6998-swcdh_thr)^2)</f>
        <v/>
      </c>
      <c r="O6998">
        <f>IF(K6998="","",ROUND(E6998-K6998,0))</f>
        <v/>
      </c>
      <c r="P6998">
        <f>IF(O6998="","",IF(O6998&gt;=1,O6998,0))</f>
        <v/>
      </c>
      <c r="Q6998" s="27">
        <f>IF(E6998="","",MAX(0,E6998-22))</f>
        <v/>
      </c>
      <c r="R6998" s="27">
        <f>IF(H6998=1,E6998,"")</f>
        <v/>
      </c>
      <c r="S6998" s="27">
        <f>IF(AND(H6998=1,J6998&lt;&gt;""),E6998-J6998,"")</f>
        <v/>
      </c>
      <c r="T6998">
        <f>IF(G6998="","",MONTH(G6998))</f>
        <v/>
      </c>
    </row>
    <row r="6999">
      <c r="A6999" s="24" t="n">
        <v>2020</v>
      </c>
      <c r="B6999" s="24" t="n">
        <v>10</v>
      </c>
      <c r="C6999" s="24" t="n">
        <v>18</v>
      </c>
      <c r="D6999" s="24" t="n">
        <v>14</v>
      </c>
      <c r="E6999" s="24" t="n">
        <v>15.51</v>
      </c>
      <c r="F6999" s="25">
        <f>IF($E6999="","",DATE(IF($A6999="",nominal_year,$A6999),$B6999,$C6999)+($D6999-IF(LEFT(hour_conv,1)="1",1,0))/24)</f>
        <v/>
      </c>
      <c r="G6999" s="26">
        <f>IF(F6999="","",INT(F6999))</f>
        <v/>
      </c>
      <c r="H6999">
        <f>IF(G6999="","",IF(AND(MONTH(G6999)*100+DAY(G6999)&gt;=season_lo,MONTH(G6999)*100+DAY(G6999)&lt;=season_hi),1,0))</f>
        <v/>
      </c>
      <c r="I6999">
        <f>IF(G6999="","",G6999-first_day+1)</f>
        <v/>
      </c>
      <c r="J6999" s="27">
        <f>IF(I6999="","",INDEX(Daily!$J$2:$J$421,I6999))</f>
        <v/>
      </c>
      <c r="K6999" s="27">
        <f>IF(J6999="","",J6999+cat_offset)</f>
        <v/>
      </c>
      <c r="L6999" s="27">
        <f>IF(J6999="","",MAX(0,E6999-J6999)^2)</f>
        <v/>
      </c>
      <c r="M6999" s="27">
        <f>IF(J6999="","",MAX(0,E6999-(J6999+twcdh_off))^2)</f>
        <v/>
      </c>
      <c r="N6999" s="27">
        <f>IF(E6999="","",MAX(0,E6999-swcdh_thr)^2)</f>
        <v/>
      </c>
      <c r="O6999">
        <f>IF(K6999="","",ROUND(E6999-K6999,0))</f>
        <v/>
      </c>
      <c r="P6999">
        <f>IF(O6999="","",IF(O6999&gt;=1,O6999,0))</f>
        <v/>
      </c>
      <c r="Q6999" s="27">
        <f>IF(E6999="","",MAX(0,E6999-22))</f>
        <v/>
      </c>
      <c r="R6999" s="27">
        <f>IF(H6999=1,E6999,"")</f>
        <v/>
      </c>
      <c r="S6999" s="27">
        <f>IF(AND(H6999=1,J6999&lt;&gt;""),E6999-J6999,"")</f>
        <v/>
      </c>
      <c r="T6999">
        <f>IF(G6999="","",MONTH(G6999))</f>
        <v/>
      </c>
    </row>
    <row r="7000">
      <c r="A7000" s="24" t="n">
        <v>2020</v>
      </c>
      <c r="B7000" s="24" t="n">
        <v>10</v>
      </c>
      <c r="C7000" s="24" t="n">
        <v>18</v>
      </c>
      <c r="D7000" s="24" t="n">
        <v>15</v>
      </c>
      <c r="E7000" s="24" t="n">
        <v>14.9</v>
      </c>
      <c r="F7000" s="25">
        <f>IF($E7000="","",DATE(IF($A7000="",nominal_year,$A7000),$B7000,$C7000)+($D7000-IF(LEFT(hour_conv,1)="1",1,0))/24)</f>
        <v/>
      </c>
      <c r="G7000" s="26">
        <f>IF(F7000="","",INT(F7000))</f>
        <v/>
      </c>
      <c r="H7000">
        <f>IF(G7000="","",IF(AND(MONTH(G7000)*100+DAY(G7000)&gt;=season_lo,MONTH(G7000)*100+DAY(G7000)&lt;=season_hi),1,0))</f>
        <v/>
      </c>
      <c r="I7000">
        <f>IF(G7000="","",G7000-first_day+1)</f>
        <v/>
      </c>
      <c r="J7000" s="27">
        <f>IF(I7000="","",INDEX(Daily!$J$2:$J$421,I7000))</f>
        <v/>
      </c>
      <c r="K7000" s="27">
        <f>IF(J7000="","",J7000+cat_offset)</f>
        <v/>
      </c>
      <c r="L7000" s="27">
        <f>IF(J7000="","",MAX(0,E7000-J7000)^2)</f>
        <v/>
      </c>
      <c r="M7000" s="27">
        <f>IF(J7000="","",MAX(0,E7000-(J7000+twcdh_off))^2)</f>
        <v/>
      </c>
      <c r="N7000" s="27">
        <f>IF(E7000="","",MAX(0,E7000-swcdh_thr)^2)</f>
        <v/>
      </c>
      <c r="O7000">
        <f>IF(K7000="","",ROUND(E7000-K7000,0))</f>
        <v/>
      </c>
      <c r="P7000">
        <f>IF(O7000="","",IF(O7000&gt;=1,O7000,0))</f>
        <v/>
      </c>
      <c r="Q7000" s="27">
        <f>IF(E7000="","",MAX(0,E7000-22))</f>
        <v/>
      </c>
      <c r="R7000" s="27">
        <f>IF(H7000=1,E7000,"")</f>
        <v/>
      </c>
      <c r="S7000" s="27">
        <f>IF(AND(H7000=1,J7000&lt;&gt;""),E7000-J7000,"")</f>
        <v/>
      </c>
      <c r="T7000">
        <f>IF(G7000="","",MONTH(G7000))</f>
        <v/>
      </c>
    </row>
    <row r="7001">
      <c r="A7001" s="24" t="n">
        <v>2020</v>
      </c>
      <c r="B7001" s="24" t="n">
        <v>10</v>
      </c>
      <c r="C7001" s="24" t="n">
        <v>18</v>
      </c>
      <c r="D7001" s="24" t="n">
        <v>16</v>
      </c>
      <c r="E7001" s="24" t="n">
        <v>16.62</v>
      </c>
      <c r="F7001" s="25">
        <f>IF($E7001="","",DATE(IF($A7001="",nominal_year,$A7001),$B7001,$C7001)+($D7001-IF(LEFT(hour_conv,1)="1",1,0))/24)</f>
        <v/>
      </c>
      <c r="G7001" s="26">
        <f>IF(F7001="","",INT(F7001))</f>
        <v/>
      </c>
      <c r="H7001">
        <f>IF(G7001="","",IF(AND(MONTH(G7001)*100+DAY(G7001)&gt;=season_lo,MONTH(G7001)*100+DAY(G7001)&lt;=season_hi),1,0))</f>
        <v/>
      </c>
      <c r="I7001">
        <f>IF(G7001="","",G7001-first_day+1)</f>
        <v/>
      </c>
      <c r="J7001" s="27">
        <f>IF(I7001="","",INDEX(Daily!$J$2:$J$421,I7001))</f>
        <v/>
      </c>
      <c r="K7001" s="27">
        <f>IF(J7001="","",J7001+cat_offset)</f>
        <v/>
      </c>
      <c r="L7001" s="27">
        <f>IF(J7001="","",MAX(0,E7001-J7001)^2)</f>
        <v/>
      </c>
      <c r="M7001" s="27">
        <f>IF(J7001="","",MAX(0,E7001-(J7001+twcdh_off))^2)</f>
        <v/>
      </c>
      <c r="N7001" s="27">
        <f>IF(E7001="","",MAX(0,E7001-swcdh_thr)^2)</f>
        <v/>
      </c>
      <c r="O7001">
        <f>IF(K7001="","",ROUND(E7001-K7001,0))</f>
        <v/>
      </c>
      <c r="P7001">
        <f>IF(O7001="","",IF(O7001&gt;=1,O7001,0))</f>
        <v/>
      </c>
      <c r="Q7001" s="27">
        <f>IF(E7001="","",MAX(0,E7001-22))</f>
        <v/>
      </c>
      <c r="R7001" s="27">
        <f>IF(H7001=1,E7001,"")</f>
        <v/>
      </c>
      <c r="S7001" s="27">
        <f>IF(AND(H7001=1,J7001&lt;&gt;""),E7001-J7001,"")</f>
        <v/>
      </c>
      <c r="T7001">
        <f>IF(G7001="","",MONTH(G7001))</f>
        <v/>
      </c>
    </row>
    <row r="7002">
      <c r="A7002" s="24" t="n">
        <v>2020</v>
      </c>
      <c r="B7002" s="24" t="n">
        <v>10</v>
      </c>
      <c r="C7002" s="24" t="n">
        <v>18</v>
      </c>
      <c r="D7002" s="24" t="n">
        <v>17</v>
      </c>
      <c r="E7002" s="24" t="n">
        <v>16.05</v>
      </c>
      <c r="F7002" s="25">
        <f>IF($E7002="","",DATE(IF($A7002="",nominal_year,$A7002),$B7002,$C7002)+($D7002-IF(LEFT(hour_conv,1)="1",1,0))/24)</f>
        <v/>
      </c>
      <c r="G7002" s="26">
        <f>IF(F7002="","",INT(F7002))</f>
        <v/>
      </c>
      <c r="H7002">
        <f>IF(G7002="","",IF(AND(MONTH(G7002)*100+DAY(G7002)&gt;=season_lo,MONTH(G7002)*100+DAY(G7002)&lt;=season_hi),1,0))</f>
        <v/>
      </c>
      <c r="I7002">
        <f>IF(G7002="","",G7002-first_day+1)</f>
        <v/>
      </c>
      <c r="J7002" s="27">
        <f>IF(I7002="","",INDEX(Daily!$J$2:$J$421,I7002))</f>
        <v/>
      </c>
      <c r="K7002" s="27">
        <f>IF(J7002="","",J7002+cat_offset)</f>
        <v/>
      </c>
      <c r="L7002" s="27">
        <f>IF(J7002="","",MAX(0,E7002-J7002)^2)</f>
        <v/>
      </c>
      <c r="M7002" s="27">
        <f>IF(J7002="","",MAX(0,E7002-(J7002+twcdh_off))^2)</f>
        <v/>
      </c>
      <c r="N7002" s="27">
        <f>IF(E7002="","",MAX(0,E7002-swcdh_thr)^2)</f>
        <v/>
      </c>
      <c r="O7002">
        <f>IF(K7002="","",ROUND(E7002-K7002,0))</f>
        <v/>
      </c>
      <c r="P7002">
        <f>IF(O7002="","",IF(O7002&gt;=1,O7002,0))</f>
        <v/>
      </c>
      <c r="Q7002" s="27">
        <f>IF(E7002="","",MAX(0,E7002-22))</f>
        <v/>
      </c>
      <c r="R7002" s="27">
        <f>IF(H7002=1,E7002,"")</f>
        <v/>
      </c>
      <c r="S7002" s="27">
        <f>IF(AND(H7002=1,J7002&lt;&gt;""),E7002-J7002,"")</f>
        <v/>
      </c>
      <c r="T7002">
        <f>IF(G7002="","",MONTH(G7002))</f>
        <v/>
      </c>
    </row>
    <row r="7003">
      <c r="A7003" s="24" t="n">
        <v>2020</v>
      </c>
      <c r="B7003" s="24" t="n">
        <v>10</v>
      </c>
      <c r="C7003" s="24" t="n">
        <v>18</v>
      </c>
      <c r="D7003" s="24" t="n">
        <v>18</v>
      </c>
      <c r="E7003" s="24" t="n">
        <v>15.7</v>
      </c>
      <c r="F7003" s="25">
        <f>IF($E7003="","",DATE(IF($A7003="",nominal_year,$A7003),$B7003,$C7003)+($D7003-IF(LEFT(hour_conv,1)="1",1,0))/24)</f>
        <v/>
      </c>
      <c r="G7003" s="26">
        <f>IF(F7003="","",INT(F7003))</f>
        <v/>
      </c>
      <c r="H7003">
        <f>IF(G7003="","",IF(AND(MONTH(G7003)*100+DAY(G7003)&gt;=season_lo,MONTH(G7003)*100+DAY(G7003)&lt;=season_hi),1,0))</f>
        <v/>
      </c>
      <c r="I7003">
        <f>IF(G7003="","",G7003-first_day+1)</f>
        <v/>
      </c>
      <c r="J7003" s="27">
        <f>IF(I7003="","",INDEX(Daily!$J$2:$J$421,I7003))</f>
        <v/>
      </c>
      <c r="K7003" s="27">
        <f>IF(J7003="","",J7003+cat_offset)</f>
        <v/>
      </c>
      <c r="L7003" s="27">
        <f>IF(J7003="","",MAX(0,E7003-J7003)^2)</f>
        <v/>
      </c>
      <c r="M7003" s="27">
        <f>IF(J7003="","",MAX(0,E7003-(J7003+twcdh_off))^2)</f>
        <v/>
      </c>
      <c r="N7003" s="27">
        <f>IF(E7003="","",MAX(0,E7003-swcdh_thr)^2)</f>
        <v/>
      </c>
      <c r="O7003">
        <f>IF(K7003="","",ROUND(E7003-K7003,0))</f>
        <v/>
      </c>
      <c r="P7003">
        <f>IF(O7003="","",IF(O7003&gt;=1,O7003,0))</f>
        <v/>
      </c>
      <c r="Q7003" s="27">
        <f>IF(E7003="","",MAX(0,E7003-22))</f>
        <v/>
      </c>
      <c r="R7003" s="27">
        <f>IF(H7003=1,E7003,"")</f>
        <v/>
      </c>
      <c r="S7003" s="27">
        <f>IF(AND(H7003=1,J7003&lt;&gt;""),E7003-J7003,"")</f>
        <v/>
      </c>
      <c r="T7003">
        <f>IF(G7003="","",MONTH(G7003))</f>
        <v/>
      </c>
    </row>
    <row r="7004">
      <c r="A7004" s="24" t="n">
        <v>2020</v>
      </c>
      <c r="B7004" s="24" t="n">
        <v>10</v>
      </c>
      <c r="C7004" s="24" t="n">
        <v>18</v>
      </c>
      <c r="D7004" s="24" t="n">
        <v>19</v>
      </c>
      <c r="E7004" s="24" t="n">
        <v>14.67</v>
      </c>
      <c r="F7004" s="25">
        <f>IF($E7004="","",DATE(IF($A7004="",nominal_year,$A7004),$B7004,$C7004)+($D7004-IF(LEFT(hour_conv,1)="1",1,0))/24)</f>
        <v/>
      </c>
      <c r="G7004" s="26">
        <f>IF(F7004="","",INT(F7004))</f>
        <v/>
      </c>
      <c r="H7004">
        <f>IF(G7004="","",IF(AND(MONTH(G7004)*100+DAY(G7004)&gt;=season_lo,MONTH(G7004)*100+DAY(G7004)&lt;=season_hi),1,0))</f>
        <v/>
      </c>
      <c r="I7004">
        <f>IF(G7004="","",G7004-first_day+1)</f>
        <v/>
      </c>
      <c r="J7004" s="27">
        <f>IF(I7004="","",INDEX(Daily!$J$2:$J$421,I7004))</f>
        <v/>
      </c>
      <c r="K7004" s="27">
        <f>IF(J7004="","",J7004+cat_offset)</f>
        <v/>
      </c>
      <c r="L7004" s="27">
        <f>IF(J7004="","",MAX(0,E7004-J7004)^2)</f>
        <v/>
      </c>
      <c r="M7004" s="27">
        <f>IF(J7004="","",MAX(0,E7004-(J7004+twcdh_off))^2)</f>
        <v/>
      </c>
      <c r="N7004" s="27">
        <f>IF(E7004="","",MAX(0,E7004-swcdh_thr)^2)</f>
        <v/>
      </c>
      <c r="O7004">
        <f>IF(K7004="","",ROUND(E7004-K7004,0))</f>
        <v/>
      </c>
      <c r="P7004">
        <f>IF(O7004="","",IF(O7004&gt;=1,O7004,0))</f>
        <v/>
      </c>
      <c r="Q7004" s="27">
        <f>IF(E7004="","",MAX(0,E7004-22))</f>
        <v/>
      </c>
      <c r="R7004" s="27">
        <f>IF(H7004=1,E7004,"")</f>
        <v/>
      </c>
      <c r="S7004" s="27">
        <f>IF(AND(H7004=1,J7004&lt;&gt;""),E7004-J7004,"")</f>
        <v/>
      </c>
      <c r="T7004">
        <f>IF(G7004="","",MONTH(G7004))</f>
        <v/>
      </c>
    </row>
    <row r="7005">
      <c r="A7005" s="24" t="n">
        <v>2020</v>
      </c>
      <c r="B7005" s="24" t="n">
        <v>10</v>
      </c>
      <c r="C7005" s="24" t="n">
        <v>18</v>
      </c>
      <c r="D7005" s="24" t="n">
        <v>20</v>
      </c>
      <c r="E7005" s="24" t="n">
        <v>13.82</v>
      </c>
      <c r="F7005" s="25">
        <f>IF($E7005="","",DATE(IF($A7005="",nominal_year,$A7005),$B7005,$C7005)+($D7005-IF(LEFT(hour_conv,1)="1",1,0))/24)</f>
        <v/>
      </c>
      <c r="G7005" s="26">
        <f>IF(F7005="","",INT(F7005))</f>
        <v/>
      </c>
      <c r="H7005">
        <f>IF(G7005="","",IF(AND(MONTH(G7005)*100+DAY(G7005)&gt;=season_lo,MONTH(G7005)*100+DAY(G7005)&lt;=season_hi),1,0))</f>
        <v/>
      </c>
      <c r="I7005">
        <f>IF(G7005="","",G7005-first_day+1)</f>
        <v/>
      </c>
      <c r="J7005" s="27">
        <f>IF(I7005="","",INDEX(Daily!$J$2:$J$421,I7005))</f>
        <v/>
      </c>
      <c r="K7005" s="27">
        <f>IF(J7005="","",J7005+cat_offset)</f>
        <v/>
      </c>
      <c r="L7005" s="27">
        <f>IF(J7005="","",MAX(0,E7005-J7005)^2)</f>
        <v/>
      </c>
      <c r="M7005" s="27">
        <f>IF(J7005="","",MAX(0,E7005-(J7005+twcdh_off))^2)</f>
        <v/>
      </c>
      <c r="N7005" s="27">
        <f>IF(E7005="","",MAX(0,E7005-swcdh_thr)^2)</f>
        <v/>
      </c>
      <c r="O7005">
        <f>IF(K7005="","",ROUND(E7005-K7005,0))</f>
        <v/>
      </c>
      <c r="P7005">
        <f>IF(O7005="","",IF(O7005&gt;=1,O7005,0))</f>
        <v/>
      </c>
      <c r="Q7005" s="27">
        <f>IF(E7005="","",MAX(0,E7005-22))</f>
        <v/>
      </c>
      <c r="R7005" s="27">
        <f>IF(H7005=1,E7005,"")</f>
        <v/>
      </c>
      <c r="S7005" s="27">
        <f>IF(AND(H7005=1,J7005&lt;&gt;""),E7005-J7005,"")</f>
        <v/>
      </c>
      <c r="T7005">
        <f>IF(G7005="","",MONTH(G7005))</f>
        <v/>
      </c>
    </row>
    <row r="7006">
      <c r="A7006" s="24" t="n">
        <v>2020</v>
      </c>
      <c r="B7006" s="24" t="n">
        <v>10</v>
      </c>
      <c r="C7006" s="24" t="n">
        <v>18</v>
      </c>
      <c r="D7006" s="24" t="n">
        <v>21</v>
      </c>
      <c r="E7006" s="24" t="n">
        <v>13.4</v>
      </c>
      <c r="F7006" s="25">
        <f>IF($E7006="","",DATE(IF($A7006="",nominal_year,$A7006),$B7006,$C7006)+($D7006-IF(LEFT(hour_conv,1)="1",1,0))/24)</f>
        <v/>
      </c>
      <c r="G7006" s="26">
        <f>IF(F7006="","",INT(F7006))</f>
        <v/>
      </c>
      <c r="H7006">
        <f>IF(G7006="","",IF(AND(MONTH(G7006)*100+DAY(G7006)&gt;=season_lo,MONTH(G7006)*100+DAY(G7006)&lt;=season_hi),1,0))</f>
        <v/>
      </c>
      <c r="I7006">
        <f>IF(G7006="","",G7006-first_day+1)</f>
        <v/>
      </c>
      <c r="J7006" s="27">
        <f>IF(I7006="","",INDEX(Daily!$J$2:$J$421,I7006))</f>
        <v/>
      </c>
      <c r="K7006" s="27">
        <f>IF(J7006="","",J7006+cat_offset)</f>
        <v/>
      </c>
      <c r="L7006" s="27">
        <f>IF(J7006="","",MAX(0,E7006-J7006)^2)</f>
        <v/>
      </c>
      <c r="M7006" s="27">
        <f>IF(J7006="","",MAX(0,E7006-(J7006+twcdh_off))^2)</f>
        <v/>
      </c>
      <c r="N7006" s="27">
        <f>IF(E7006="","",MAX(0,E7006-swcdh_thr)^2)</f>
        <v/>
      </c>
      <c r="O7006">
        <f>IF(K7006="","",ROUND(E7006-K7006,0))</f>
        <v/>
      </c>
      <c r="P7006">
        <f>IF(O7006="","",IF(O7006&gt;=1,O7006,0))</f>
        <v/>
      </c>
      <c r="Q7006" s="27">
        <f>IF(E7006="","",MAX(0,E7006-22))</f>
        <v/>
      </c>
      <c r="R7006" s="27">
        <f>IF(H7006=1,E7006,"")</f>
        <v/>
      </c>
      <c r="S7006" s="27">
        <f>IF(AND(H7006=1,J7006&lt;&gt;""),E7006-J7006,"")</f>
        <v/>
      </c>
      <c r="T7006">
        <f>IF(G7006="","",MONTH(G7006))</f>
        <v/>
      </c>
    </row>
    <row r="7007">
      <c r="A7007" s="24" t="n">
        <v>2020</v>
      </c>
      <c r="B7007" s="24" t="n">
        <v>10</v>
      </c>
      <c r="C7007" s="24" t="n">
        <v>18</v>
      </c>
      <c r="D7007" s="24" t="n">
        <v>22</v>
      </c>
      <c r="E7007" s="24" t="n">
        <v>12.65</v>
      </c>
      <c r="F7007" s="25">
        <f>IF($E7007="","",DATE(IF($A7007="",nominal_year,$A7007),$B7007,$C7007)+($D7007-IF(LEFT(hour_conv,1)="1",1,0))/24)</f>
        <v/>
      </c>
      <c r="G7007" s="26">
        <f>IF(F7007="","",INT(F7007))</f>
        <v/>
      </c>
      <c r="H7007">
        <f>IF(G7007="","",IF(AND(MONTH(G7007)*100+DAY(G7007)&gt;=season_lo,MONTH(G7007)*100+DAY(G7007)&lt;=season_hi),1,0))</f>
        <v/>
      </c>
      <c r="I7007">
        <f>IF(G7007="","",G7007-first_day+1)</f>
        <v/>
      </c>
      <c r="J7007" s="27">
        <f>IF(I7007="","",INDEX(Daily!$J$2:$J$421,I7007))</f>
        <v/>
      </c>
      <c r="K7007" s="27">
        <f>IF(J7007="","",J7007+cat_offset)</f>
        <v/>
      </c>
      <c r="L7007" s="27">
        <f>IF(J7007="","",MAX(0,E7007-J7007)^2)</f>
        <v/>
      </c>
      <c r="M7007" s="27">
        <f>IF(J7007="","",MAX(0,E7007-(J7007+twcdh_off))^2)</f>
        <v/>
      </c>
      <c r="N7007" s="27">
        <f>IF(E7007="","",MAX(0,E7007-swcdh_thr)^2)</f>
        <v/>
      </c>
      <c r="O7007">
        <f>IF(K7007="","",ROUND(E7007-K7007,0))</f>
        <v/>
      </c>
      <c r="P7007">
        <f>IF(O7007="","",IF(O7007&gt;=1,O7007,0))</f>
        <v/>
      </c>
      <c r="Q7007" s="27">
        <f>IF(E7007="","",MAX(0,E7007-22))</f>
        <v/>
      </c>
      <c r="R7007" s="27">
        <f>IF(H7007=1,E7007,"")</f>
        <v/>
      </c>
      <c r="S7007" s="27">
        <f>IF(AND(H7007=1,J7007&lt;&gt;""),E7007-J7007,"")</f>
        <v/>
      </c>
      <c r="T7007">
        <f>IF(G7007="","",MONTH(G7007))</f>
        <v/>
      </c>
    </row>
    <row r="7008">
      <c r="A7008" s="24" t="n">
        <v>2020</v>
      </c>
      <c r="B7008" s="24" t="n">
        <v>10</v>
      </c>
      <c r="C7008" s="24" t="n">
        <v>18</v>
      </c>
      <c r="D7008" s="24" t="n">
        <v>23</v>
      </c>
      <c r="E7008" s="24" t="n">
        <v>11.52</v>
      </c>
      <c r="F7008" s="25">
        <f>IF($E7008="","",DATE(IF($A7008="",nominal_year,$A7008),$B7008,$C7008)+($D7008-IF(LEFT(hour_conv,1)="1",1,0))/24)</f>
        <v/>
      </c>
      <c r="G7008" s="26">
        <f>IF(F7008="","",INT(F7008))</f>
        <v/>
      </c>
      <c r="H7008">
        <f>IF(G7008="","",IF(AND(MONTH(G7008)*100+DAY(G7008)&gt;=season_lo,MONTH(G7008)*100+DAY(G7008)&lt;=season_hi),1,0))</f>
        <v/>
      </c>
      <c r="I7008">
        <f>IF(G7008="","",G7008-first_day+1)</f>
        <v/>
      </c>
      <c r="J7008" s="27">
        <f>IF(I7008="","",INDEX(Daily!$J$2:$J$421,I7008))</f>
        <v/>
      </c>
      <c r="K7008" s="27">
        <f>IF(J7008="","",J7008+cat_offset)</f>
        <v/>
      </c>
      <c r="L7008" s="27">
        <f>IF(J7008="","",MAX(0,E7008-J7008)^2)</f>
        <v/>
      </c>
      <c r="M7008" s="27">
        <f>IF(J7008="","",MAX(0,E7008-(J7008+twcdh_off))^2)</f>
        <v/>
      </c>
      <c r="N7008" s="27">
        <f>IF(E7008="","",MAX(0,E7008-swcdh_thr)^2)</f>
        <v/>
      </c>
      <c r="O7008">
        <f>IF(K7008="","",ROUND(E7008-K7008,0))</f>
        <v/>
      </c>
      <c r="P7008">
        <f>IF(O7008="","",IF(O7008&gt;=1,O7008,0))</f>
        <v/>
      </c>
      <c r="Q7008" s="27">
        <f>IF(E7008="","",MAX(0,E7008-22))</f>
        <v/>
      </c>
      <c r="R7008" s="27">
        <f>IF(H7008=1,E7008,"")</f>
        <v/>
      </c>
      <c r="S7008" s="27">
        <f>IF(AND(H7008=1,J7008&lt;&gt;""),E7008-J7008,"")</f>
        <v/>
      </c>
      <c r="T7008">
        <f>IF(G7008="","",MONTH(G7008))</f>
        <v/>
      </c>
    </row>
    <row r="7009">
      <c r="A7009" s="24" t="n">
        <v>2020</v>
      </c>
      <c r="B7009" s="24" t="n">
        <v>10</v>
      </c>
      <c r="C7009" s="24" t="n">
        <v>18</v>
      </c>
      <c r="D7009" s="24" t="n">
        <v>24</v>
      </c>
      <c r="E7009" s="24" t="n">
        <v>11.1</v>
      </c>
      <c r="F7009" s="25">
        <f>IF($E7009="","",DATE(IF($A7009="",nominal_year,$A7009),$B7009,$C7009)+($D7009-IF(LEFT(hour_conv,1)="1",1,0))/24)</f>
        <v/>
      </c>
      <c r="G7009" s="26">
        <f>IF(F7009="","",INT(F7009))</f>
        <v/>
      </c>
      <c r="H7009">
        <f>IF(G7009="","",IF(AND(MONTH(G7009)*100+DAY(G7009)&gt;=season_lo,MONTH(G7009)*100+DAY(G7009)&lt;=season_hi),1,0))</f>
        <v/>
      </c>
      <c r="I7009">
        <f>IF(G7009="","",G7009-first_day+1)</f>
        <v/>
      </c>
      <c r="J7009" s="27">
        <f>IF(I7009="","",INDEX(Daily!$J$2:$J$421,I7009))</f>
        <v/>
      </c>
      <c r="K7009" s="27">
        <f>IF(J7009="","",J7009+cat_offset)</f>
        <v/>
      </c>
      <c r="L7009" s="27">
        <f>IF(J7009="","",MAX(0,E7009-J7009)^2)</f>
        <v/>
      </c>
      <c r="M7009" s="27">
        <f>IF(J7009="","",MAX(0,E7009-(J7009+twcdh_off))^2)</f>
        <v/>
      </c>
      <c r="N7009" s="27">
        <f>IF(E7009="","",MAX(0,E7009-swcdh_thr)^2)</f>
        <v/>
      </c>
      <c r="O7009">
        <f>IF(K7009="","",ROUND(E7009-K7009,0))</f>
        <v/>
      </c>
      <c r="P7009">
        <f>IF(O7009="","",IF(O7009&gt;=1,O7009,0))</f>
        <v/>
      </c>
      <c r="Q7009" s="27">
        <f>IF(E7009="","",MAX(0,E7009-22))</f>
        <v/>
      </c>
      <c r="R7009" s="27">
        <f>IF(H7009=1,E7009,"")</f>
        <v/>
      </c>
      <c r="S7009" s="27">
        <f>IF(AND(H7009=1,J7009&lt;&gt;""),E7009-J7009,"")</f>
        <v/>
      </c>
      <c r="T7009">
        <f>IF(G7009="","",MONTH(G7009))</f>
        <v/>
      </c>
    </row>
    <row r="7010">
      <c r="A7010" s="24" t="n">
        <v>2020</v>
      </c>
      <c r="B7010" s="24" t="n">
        <v>10</v>
      </c>
      <c r="C7010" s="24" t="n">
        <v>19</v>
      </c>
      <c r="D7010" s="24" t="n">
        <v>1</v>
      </c>
      <c r="E7010" s="24" t="n">
        <v>11.35</v>
      </c>
      <c r="F7010" s="25">
        <f>IF($E7010="","",DATE(IF($A7010="",nominal_year,$A7010),$B7010,$C7010)+($D7010-IF(LEFT(hour_conv,1)="1",1,0))/24)</f>
        <v/>
      </c>
      <c r="G7010" s="26">
        <f>IF(F7010="","",INT(F7010))</f>
        <v/>
      </c>
      <c r="H7010">
        <f>IF(G7010="","",IF(AND(MONTH(G7010)*100+DAY(G7010)&gt;=season_lo,MONTH(G7010)*100+DAY(G7010)&lt;=season_hi),1,0))</f>
        <v/>
      </c>
      <c r="I7010">
        <f>IF(G7010="","",G7010-first_day+1)</f>
        <v/>
      </c>
      <c r="J7010" s="27">
        <f>IF(I7010="","",INDEX(Daily!$J$2:$J$421,I7010))</f>
        <v/>
      </c>
      <c r="K7010" s="27">
        <f>IF(J7010="","",J7010+cat_offset)</f>
        <v/>
      </c>
      <c r="L7010" s="27">
        <f>IF(J7010="","",MAX(0,E7010-J7010)^2)</f>
        <v/>
      </c>
      <c r="M7010" s="27">
        <f>IF(J7010="","",MAX(0,E7010-(J7010+twcdh_off))^2)</f>
        <v/>
      </c>
      <c r="N7010" s="27">
        <f>IF(E7010="","",MAX(0,E7010-swcdh_thr)^2)</f>
        <v/>
      </c>
      <c r="O7010">
        <f>IF(K7010="","",ROUND(E7010-K7010,0))</f>
        <v/>
      </c>
      <c r="P7010">
        <f>IF(O7010="","",IF(O7010&gt;=1,O7010,0))</f>
        <v/>
      </c>
      <c r="Q7010" s="27">
        <f>IF(E7010="","",MAX(0,E7010-22))</f>
        <v/>
      </c>
      <c r="R7010" s="27">
        <f>IF(H7010=1,E7010,"")</f>
        <v/>
      </c>
      <c r="S7010" s="27">
        <f>IF(AND(H7010=1,J7010&lt;&gt;""),E7010-J7010,"")</f>
        <v/>
      </c>
      <c r="T7010">
        <f>IF(G7010="","",MONTH(G7010))</f>
        <v/>
      </c>
    </row>
    <row r="7011">
      <c r="A7011" s="24" t="n">
        <v>2020</v>
      </c>
      <c r="B7011" s="24" t="n">
        <v>10</v>
      </c>
      <c r="C7011" s="24" t="n">
        <v>19</v>
      </c>
      <c r="D7011" s="24" t="n">
        <v>2</v>
      </c>
      <c r="E7011" s="24" t="n">
        <v>10.81</v>
      </c>
      <c r="F7011" s="25">
        <f>IF($E7011="","",DATE(IF($A7011="",nominal_year,$A7011),$B7011,$C7011)+($D7011-IF(LEFT(hour_conv,1)="1",1,0))/24)</f>
        <v/>
      </c>
      <c r="G7011" s="26">
        <f>IF(F7011="","",INT(F7011))</f>
        <v/>
      </c>
      <c r="H7011">
        <f>IF(G7011="","",IF(AND(MONTH(G7011)*100+DAY(G7011)&gt;=season_lo,MONTH(G7011)*100+DAY(G7011)&lt;=season_hi),1,0))</f>
        <v/>
      </c>
      <c r="I7011">
        <f>IF(G7011="","",G7011-first_day+1)</f>
        <v/>
      </c>
      <c r="J7011" s="27">
        <f>IF(I7011="","",INDEX(Daily!$J$2:$J$421,I7011))</f>
        <v/>
      </c>
      <c r="K7011" s="27">
        <f>IF(J7011="","",J7011+cat_offset)</f>
        <v/>
      </c>
      <c r="L7011" s="27">
        <f>IF(J7011="","",MAX(0,E7011-J7011)^2)</f>
        <v/>
      </c>
      <c r="M7011" s="27">
        <f>IF(J7011="","",MAX(0,E7011-(J7011+twcdh_off))^2)</f>
        <v/>
      </c>
      <c r="N7011" s="27">
        <f>IF(E7011="","",MAX(0,E7011-swcdh_thr)^2)</f>
        <v/>
      </c>
      <c r="O7011">
        <f>IF(K7011="","",ROUND(E7011-K7011,0))</f>
        <v/>
      </c>
      <c r="P7011">
        <f>IF(O7011="","",IF(O7011&gt;=1,O7011,0))</f>
        <v/>
      </c>
      <c r="Q7011" s="27">
        <f>IF(E7011="","",MAX(0,E7011-22))</f>
        <v/>
      </c>
      <c r="R7011" s="27">
        <f>IF(H7011=1,E7011,"")</f>
        <v/>
      </c>
      <c r="S7011" s="27">
        <f>IF(AND(H7011=1,J7011&lt;&gt;""),E7011-J7011,"")</f>
        <v/>
      </c>
      <c r="T7011">
        <f>IF(G7011="","",MONTH(G7011))</f>
        <v/>
      </c>
    </row>
    <row r="7012">
      <c r="A7012" s="24" t="n">
        <v>2020</v>
      </c>
      <c r="B7012" s="24" t="n">
        <v>10</v>
      </c>
      <c r="C7012" s="24" t="n">
        <v>19</v>
      </c>
      <c r="D7012" s="24" t="n">
        <v>3</v>
      </c>
      <c r="E7012" s="24" t="n">
        <v>9.85</v>
      </c>
      <c r="F7012" s="25">
        <f>IF($E7012="","",DATE(IF($A7012="",nominal_year,$A7012),$B7012,$C7012)+($D7012-IF(LEFT(hour_conv,1)="1",1,0))/24)</f>
        <v/>
      </c>
      <c r="G7012" s="26">
        <f>IF(F7012="","",INT(F7012))</f>
        <v/>
      </c>
      <c r="H7012">
        <f>IF(G7012="","",IF(AND(MONTH(G7012)*100+DAY(G7012)&gt;=season_lo,MONTH(G7012)*100+DAY(G7012)&lt;=season_hi),1,0))</f>
        <v/>
      </c>
      <c r="I7012">
        <f>IF(G7012="","",G7012-first_day+1)</f>
        <v/>
      </c>
      <c r="J7012" s="27">
        <f>IF(I7012="","",INDEX(Daily!$J$2:$J$421,I7012))</f>
        <v/>
      </c>
      <c r="K7012" s="27">
        <f>IF(J7012="","",J7012+cat_offset)</f>
        <v/>
      </c>
      <c r="L7012" s="27">
        <f>IF(J7012="","",MAX(0,E7012-J7012)^2)</f>
        <v/>
      </c>
      <c r="M7012" s="27">
        <f>IF(J7012="","",MAX(0,E7012-(J7012+twcdh_off))^2)</f>
        <v/>
      </c>
      <c r="N7012" s="27">
        <f>IF(E7012="","",MAX(0,E7012-swcdh_thr)^2)</f>
        <v/>
      </c>
      <c r="O7012">
        <f>IF(K7012="","",ROUND(E7012-K7012,0))</f>
        <v/>
      </c>
      <c r="P7012">
        <f>IF(O7012="","",IF(O7012&gt;=1,O7012,0))</f>
        <v/>
      </c>
      <c r="Q7012" s="27">
        <f>IF(E7012="","",MAX(0,E7012-22))</f>
        <v/>
      </c>
      <c r="R7012" s="27">
        <f>IF(H7012=1,E7012,"")</f>
        <v/>
      </c>
      <c r="S7012" s="27">
        <f>IF(AND(H7012=1,J7012&lt;&gt;""),E7012-J7012,"")</f>
        <v/>
      </c>
      <c r="T7012">
        <f>IF(G7012="","",MONTH(G7012))</f>
        <v/>
      </c>
    </row>
    <row r="7013">
      <c r="A7013" s="24" t="n">
        <v>2020</v>
      </c>
      <c r="B7013" s="24" t="n">
        <v>10</v>
      </c>
      <c r="C7013" s="24" t="n">
        <v>19</v>
      </c>
      <c r="D7013" s="24" t="n">
        <v>4</v>
      </c>
      <c r="E7013" s="24" t="n">
        <v>9.31</v>
      </c>
      <c r="F7013" s="25">
        <f>IF($E7013="","",DATE(IF($A7013="",nominal_year,$A7013),$B7013,$C7013)+($D7013-IF(LEFT(hour_conv,1)="1",1,0))/24)</f>
        <v/>
      </c>
      <c r="G7013" s="26">
        <f>IF(F7013="","",INT(F7013))</f>
        <v/>
      </c>
      <c r="H7013">
        <f>IF(G7013="","",IF(AND(MONTH(G7013)*100+DAY(G7013)&gt;=season_lo,MONTH(G7013)*100+DAY(G7013)&lt;=season_hi),1,0))</f>
        <v/>
      </c>
      <c r="I7013">
        <f>IF(G7013="","",G7013-first_day+1)</f>
        <v/>
      </c>
      <c r="J7013" s="27">
        <f>IF(I7013="","",INDEX(Daily!$J$2:$J$421,I7013))</f>
        <v/>
      </c>
      <c r="K7013" s="27">
        <f>IF(J7013="","",J7013+cat_offset)</f>
        <v/>
      </c>
      <c r="L7013" s="27">
        <f>IF(J7013="","",MAX(0,E7013-J7013)^2)</f>
        <v/>
      </c>
      <c r="M7013" s="27">
        <f>IF(J7013="","",MAX(0,E7013-(J7013+twcdh_off))^2)</f>
        <v/>
      </c>
      <c r="N7013" s="27">
        <f>IF(E7013="","",MAX(0,E7013-swcdh_thr)^2)</f>
        <v/>
      </c>
      <c r="O7013">
        <f>IF(K7013="","",ROUND(E7013-K7013,0))</f>
        <v/>
      </c>
      <c r="P7013">
        <f>IF(O7013="","",IF(O7013&gt;=1,O7013,0))</f>
        <v/>
      </c>
      <c r="Q7013" s="27">
        <f>IF(E7013="","",MAX(0,E7013-22))</f>
        <v/>
      </c>
      <c r="R7013" s="27">
        <f>IF(H7013=1,E7013,"")</f>
        <v/>
      </c>
      <c r="S7013" s="27">
        <f>IF(AND(H7013=1,J7013&lt;&gt;""),E7013-J7013,"")</f>
        <v/>
      </c>
      <c r="T7013">
        <f>IF(G7013="","",MONTH(G7013))</f>
        <v/>
      </c>
    </row>
    <row r="7014">
      <c r="A7014" s="24" t="n">
        <v>2020</v>
      </c>
      <c r="B7014" s="24" t="n">
        <v>10</v>
      </c>
      <c r="C7014" s="24" t="n">
        <v>19</v>
      </c>
      <c r="D7014" s="24" t="n">
        <v>5</v>
      </c>
      <c r="E7014" s="24" t="n">
        <v>10.25</v>
      </c>
      <c r="F7014" s="25">
        <f>IF($E7014="","",DATE(IF($A7014="",nominal_year,$A7014),$B7014,$C7014)+($D7014-IF(LEFT(hour_conv,1)="1",1,0))/24)</f>
        <v/>
      </c>
      <c r="G7014" s="26">
        <f>IF(F7014="","",INT(F7014))</f>
        <v/>
      </c>
      <c r="H7014">
        <f>IF(G7014="","",IF(AND(MONTH(G7014)*100+DAY(G7014)&gt;=season_lo,MONTH(G7014)*100+DAY(G7014)&lt;=season_hi),1,0))</f>
        <v/>
      </c>
      <c r="I7014">
        <f>IF(G7014="","",G7014-first_day+1)</f>
        <v/>
      </c>
      <c r="J7014" s="27">
        <f>IF(I7014="","",INDEX(Daily!$J$2:$J$421,I7014))</f>
        <v/>
      </c>
      <c r="K7014" s="27">
        <f>IF(J7014="","",J7014+cat_offset)</f>
        <v/>
      </c>
      <c r="L7014" s="27">
        <f>IF(J7014="","",MAX(0,E7014-J7014)^2)</f>
        <v/>
      </c>
      <c r="M7014" s="27">
        <f>IF(J7014="","",MAX(0,E7014-(J7014+twcdh_off))^2)</f>
        <v/>
      </c>
      <c r="N7014" s="27">
        <f>IF(E7014="","",MAX(0,E7014-swcdh_thr)^2)</f>
        <v/>
      </c>
      <c r="O7014">
        <f>IF(K7014="","",ROUND(E7014-K7014,0))</f>
        <v/>
      </c>
      <c r="P7014">
        <f>IF(O7014="","",IF(O7014&gt;=1,O7014,0))</f>
        <v/>
      </c>
      <c r="Q7014" s="27">
        <f>IF(E7014="","",MAX(0,E7014-22))</f>
        <v/>
      </c>
      <c r="R7014" s="27">
        <f>IF(H7014=1,E7014,"")</f>
        <v/>
      </c>
      <c r="S7014" s="27">
        <f>IF(AND(H7014=1,J7014&lt;&gt;""),E7014-J7014,"")</f>
        <v/>
      </c>
      <c r="T7014">
        <f>IF(G7014="","",MONTH(G7014))</f>
        <v/>
      </c>
    </row>
    <row r="7015">
      <c r="A7015" s="24" t="n">
        <v>2020</v>
      </c>
      <c r="B7015" s="24" t="n">
        <v>10</v>
      </c>
      <c r="C7015" s="24" t="n">
        <v>19</v>
      </c>
      <c r="D7015" s="24" t="n">
        <v>6</v>
      </c>
      <c r="E7015" s="24" t="n">
        <v>10.31</v>
      </c>
      <c r="F7015" s="25">
        <f>IF($E7015="","",DATE(IF($A7015="",nominal_year,$A7015),$B7015,$C7015)+($D7015-IF(LEFT(hour_conv,1)="1",1,0))/24)</f>
        <v/>
      </c>
      <c r="G7015" s="26">
        <f>IF(F7015="","",INT(F7015))</f>
        <v/>
      </c>
      <c r="H7015">
        <f>IF(G7015="","",IF(AND(MONTH(G7015)*100+DAY(G7015)&gt;=season_lo,MONTH(G7015)*100+DAY(G7015)&lt;=season_hi),1,0))</f>
        <v/>
      </c>
      <c r="I7015">
        <f>IF(G7015="","",G7015-first_day+1)</f>
        <v/>
      </c>
      <c r="J7015" s="27">
        <f>IF(I7015="","",INDEX(Daily!$J$2:$J$421,I7015))</f>
        <v/>
      </c>
      <c r="K7015" s="27">
        <f>IF(J7015="","",J7015+cat_offset)</f>
        <v/>
      </c>
      <c r="L7015" s="27">
        <f>IF(J7015="","",MAX(0,E7015-J7015)^2)</f>
        <v/>
      </c>
      <c r="M7015" s="27">
        <f>IF(J7015="","",MAX(0,E7015-(J7015+twcdh_off))^2)</f>
        <v/>
      </c>
      <c r="N7015" s="27">
        <f>IF(E7015="","",MAX(0,E7015-swcdh_thr)^2)</f>
        <v/>
      </c>
      <c r="O7015">
        <f>IF(K7015="","",ROUND(E7015-K7015,0))</f>
        <v/>
      </c>
      <c r="P7015">
        <f>IF(O7015="","",IF(O7015&gt;=1,O7015,0))</f>
        <v/>
      </c>
      <c r="Q7015" s="27">
        <f>IF(E7015="","",MAX(0,E7015-22))</f>
        <v/>
      </c>
      <c r="R7015" s="27">
        <f>IF(H7015=1,E7015,"")</f>
        <v/>
      </c>
      <c r="S7015" s="27">
        <f>IF(AND(H7015=1,J7015&lt;&gt;""),E7015-J7015,"")</f>
        <v/>
      </c>
      <c r="T7015">
        <f>IF(G7015="","",MONTH(G7015))</f>
        <v/>
      </c>
    </row>
    <row r="7016">
      <c r="A7016" s="24" t="n">
        <v>2020</v>
      </c>
      <c r="B7016" s="24" t="n">
        <v>10</v>
      </c>
      <c r="C7016" s="24" t="n">
        <v>19</v>
      </c>
      <c r="D7016" s="24" t="n">
        <v>7</v>
      </c>
      <c r="E7016" s="24" t="n">
        <v>11.24</v>
      </c>
      <c r="F7016" s="25">
        <f>IF($E7016="","",DATE(IF($A7016="",nominal_year,$A7016),$B7016,$C7016)+($D7016-IF(LEFT(hour_conv,1)="1",1,0))/24)</f>
        <v/>
      </c>
      <c r="G7016" s="26">
        <f>IF(F7016="","",INT(F7016))</f>
        <v/>
      </c>
      <c r="H7016">
        <f>IF(G7016="","",IF(AND(MONTH(G7016)*100+DAY(G7016)&gt;=season_lo,MONTH(G7016)*100+DAY(G7016)&lt;=season_hi),1,0))</f>
        <v/>
      </c>
      <c r="I7016">
        <f>IF(G7016="","",G7016-first_day+1)</f>
        <v/>
      </c>
      <c r="J7016" s="27">
        <f>IF(I7016="","",INDEX(Daily!$J$2:$J$421,I7016))</f>
        <v/>
      </c>
      <c r="K7016" s="27">
        <f>IF(J7016="","",J7016+cat_offset)</f>
        <v/>
      </c>
      <c r="L7016" s="27">
        <f>IF(J7016="","",MAX(0,E7016-J7016)^2)</f>
        <v/>
      </c>
      <c r="M7016" s="27">
        <f>IF(J7016="","",MAX(0,E7016-(J7016+twcdh_off))^2)</f>
        <v/>
      </c>
      <c r="N7016" s="27">
        <f>IF(E7016="","",MAX(0,E7016-swcdh_thr)^2)</f>
        <v/>
      </c>
      <c r="O7016">
        <f>IF(K7016="","",ROUND(E7016-K7016,0))</f>
        <v/>
      </c>
      <c r="P7016">
        <f>IF(O7016="","",IF(O7016&gt;=1,O7016,0))</f>
        <v/>
      </c>
      <c r="Q7016" s="27">
        <f>IF(E7016="","",MAX(0,E7016-22))</f>
        <v/>
      </c>
      <c r="R7016" s="27">
        <f>IF(H7016=1,E7016,"")</f>
        <v/>
      </c>
      <c r="S7016" s="27">
        <f>IF(AND(H7016=1,J7016&lt;&gt;""),E7016-J7016,"")</f>
        <v/>
      </c>
      <c r="T7016">
        <f>IF(G7016="","",MONTH(G7016))</f>
        <v/>
      </c>
    </row>
    <row r="7017">
      <c r="A7017" s="24" t="n">
        <v>2020</v>
      </c>
      <c r="B7017" s="24" t="n">
        <v>10</v>
      </c>
      <c r="C7017" s="24" t="n">
        <v>19</v>
      </c>
      <c r="D7017" s="24" t="n">
        <v>8</v>
      </c>
      <c r="E7017" s="24" t="n">
        <v>12.35</v>
      </c>
      <c r="F7017" s="25">
        <f>IF($E7017="","",DATE(IF($A7017="",nominal_year,$A7017),$B7017,$C7017)+($D7017-IF(LEFT(hour_conv,1)="1",1,0))/24)</f>
        <v/>
      </c>
      <c r="G7017" s="26">
        <f>IF(F7017="","",INT(F7017))</f>
        <v/>
      </c>
      <c r="H7017">
        <f>IF(G7017="","",IF(AND(MONTH(G7017)*100+DAY(G7017)&gt;=season_lo,MONTH(G7017)*100+DAY(G7017)&lt;=season_hi),1,0))</f>
        <v/>
      </c>
      <c r="I7017">
        <f>IF(G7017="","",G7017-first_day+1)</f>
        <v/>
      </c>
      <c r="J7017" s="27">
        <f>IF(I7017="","",INDEX(Daily!$J$2:$J$421,I7017))</f>
        <v/>
      </c>
      <c r="K7017" s="27">
        <f>IF(J7017="","",J7017+cat_offset)</f>
        <v/>
      </c>
      <c r="L7017" s="27">
        <f>IF(J7017="","",MAX(0,E7017-J7017)^2)</f>
        <v/>
      </c>
      <c r="M7017" s="27">
        <f>IF(J7017="","",MAX(0,E7017-(J7017+twcdh_off))^2)</f>
        <v/>
      </c>
      <c r="N7017" s="27">
        <f>IF(E7017="","",MAX(0,E7017-swcdh_thr)^2)</f>
        <v/>
      </c>
      <c r="O7017">
        <f>IF(K7017="","",ROUND(E7017-K7017,0))</f>
        <v/>
      </c>
      <c r="P7017">
        <f>IF(O7017="","",IF(O7017&gt;=1,O7017,0))</f>
        <v/>
      </c>
      <c r="Q7017" s="27">
        <f>IF(E7017="","",MAX(0,E7017-22))</f>
        <v/>
      </c>
      <c r="R7017" s="27">
        <f>IF(H7017=1,E7017,"")</f>
        <v/>
      </c>
      <c r="S7017" s="27">
        <f>IF(AND(H7017=1,J7017&lt;&gt;""),E7017-J7017,"")</f>
        <v/>
      </c>
      <c r="T7017">
        <f>IF(G7017="","",MONTH(G7017))</f>
        <v/>
      </c>
    </row>
    <row r="7018">
      <c r="A7018" s="24" t="n">
        <v>2020</v>
      </c>
      <c r="B7018" s="24" t="n">
        <v>10</v>
      </c>
      <c r="C7018" s="24" t="n">
        <v>19</v>
      </c>
      <c r="D7018" s="24" t="n">
        <v>9</v>
      </c>
      <c r="E7018" s="24" t="n">
        <v>13.12</v>
      </c>
      <c r="F7018" s="25">
        <f>IF($E7018="","",DATE(IF($A7018="",nominal_year,$A7018),$B7018,$C7018)+($D7018-IF(LEFT(hour_conv,1)="1",1,0))/24)</f>
        <v/>
      </c>
      <c r="G7018" s="26">
        <f>IF(F7018="","",INT(F7018))</f>
        <v/>
      </c>
      <c r="H7018">
        <f>IF(G7018="","",IF(AND(MONTH(G7018)*100+DAY(G7018)&gt;=season_lo,MONTH(G7018)*100+DAY(G7018)&lt;=season_hi),1,0))</f>
        <v/>
      </c>
      <c r="I7018">
        <f>IF(G7018="","",G7018-first_day+1)</f>
        <v/>
      </c>
      <c r="J7018" s="27">
        <f>IF(I7018="","",INDEX(Daily!$J$2:$J$421,I7018))</f>
        <v/>
      </c>
      <c r="K7018" s="27">
        <f>IF(J7018="","",J7018+cat_offset)</f>
        <v/>
      </c>
      <c r="L7018" s="27">
        <f>IF(J7018="","",MAX(0,E7018-J7018)^2)</f>
        <v/>
      </c>
      <c r="M7018" s="27">
        <f>IF(J7018="","",MAX(0,E7018-(J7018+twcdh_off))^2)</f>
        <v/>
      </c>
      <c r="N7018" s="27">
        <f>IF(E7018="","",MAX(0,E7018-swcdh_thr)^2)</f>
        <v/>
      </c>
      <c r="O7018">
        <f>IF(K7018="","",ROUND(E7018-K7018,0))</f>
        <v/>
      </c>
      <c r="P7018">
        <f>IF(O7018="","",IF(O7018&gt;=1,O7018,0))</f>
        <v/>
      </c>
      <c r="Q7018" s="27">
        <f>IF(E7018="","",MAX(0,E7018-22))</f>
        <v/>
      </c>
      <c r="R7018" s="27">
        <f>IF(H7018=1,E7018,"")</f>
        <v/>
      </c>
      <c r="S7018" s="27">
        <f>IF(AND(H7018=1,J7018&lt;&gt;""),E7018-J7018,"")</f>
        <v/>
      </c>
      <c r="T7018">
        <f>IF(G7018="","",MONTH(G7018))</f>
        <v/>
      </c>
    </row>
    <row r="7019">
      <c r="A7019" s="24" t="n">
        <v>2020</v>
      </c>
      <c r="B7019" s="24" t="n">
        <v>10</v>
      </c>
      <c r="C7019" s="24" t="n">
        <v>19</v>
      </c>
      <c r="D7019" s="24" t="n">
        <v>10</v>
      </c>
      <c r="E7019" s="24" t="n">
        <v>13.42</v>
      </c>
      <c r="F7019" s="25">
        <f>IF($E7019="","",DATE(IF($A7019="",nominal_year,$A7019),$B7019,$C7019)+($D7019-IF(LEFT(hour_conv,1)="1",1,0))/24)</f>
        <v/>
      </c>
      <c r="G7019" s="26">
        <f>IF(F7019="","",INT(F7019))</f>
        <v/>
      </c>
      <c r="H7019">
        <f>IF(G7019="","",IF(AND(MONTH(G7019)*100+DAY(G7019)&gt;=season_lo,MONTH(G7019)*100+DAY(G7019)&lt;=season_hi),1,0))</f>
        <v/>
      </c>
      <c r="I7019">
        <f>IF(G7019="","",G7019-first_day+1)</f>
        <v/>
      </c>
      <c r="J7019" s="27">
        <f>IF(I7019="","",INDEX(Daily!$J$2:$J$421,I7019))</f>
        <v/>
      </c>
      <c r="K7019" s="27">
        <f>IF(J7019="","",J7019+cat_offset)</f>
        <v/>
      </c>
      <c r="L7019" s="27">
        <f>IF(J7019="","",MAX(0,E7019-J7019)^2)</f>
        <v/>
      </c>
      <c r="M7019" s="27">
        <f>IF(J7019="","",MAX(0,E7019-(J7019+twcdh_off))^2)</f>
        <v/>
      </c>
      <c r="N7019" s="27">
        <f>IF(E7019="","",MAX(0,E7019-swcdh_thr)^2)</f>
        <v/>
      </c>
      <c r="O7019">
        <f>IF(K7019="","",ROUND(E7019-K7019,0))</f>
        <v/>
      </c>
      <c r="P7019">
        <f>IF(O7019="","",IF(O7019&gt;=1,O7019,0))</f>
        <v/>
      </c>
      <c r="Q7019" s="27">
        <f>IF(E7019="","",MAX(0,E7019-22))</f>
        <v/>
      </c>
      <c r="R7019" s="27">
        <f>IF(H7019=1,E7019,"")</f>
        <v/>
      </c>
      <c r="S7019" s="27">
        <f>IF(AND(H7019=1,J7019&lt;&gt;""),E7019-J7019,"")</f>
        <v/>
      </c>
      <c r="T7019">
        <f>IF(G7019="","",MONTH(G7019))</f>
        <v/>
      </c>
    </row>
    <row r="7020">
      <c r="A7020" s="24" t="n">
        <v>2020</v>
      </c>
      <c r="B7020" s="24" t="n">
        <v>10</v>
      </c>
      <c r="C7020" s="24" t="n">
        <v>19</v>
      </c>
      <c r="D7020" s="24" t="n">
        <v>11</v>
      </c>
      <c r="E7020" s="24" t="n">
        <v>14.55</v>
      </c>
      <c r="F7020" s="25">
        <f>IF($E7020="","",DATE(IF($A7020="",nominal_year,$A7020),$B7020,$C7020)+($D7020-IF(LEFT(hour_conv,1)="1",1,0))/24)</f>
        <v/>
      </c>
      <c r="G7020" s="26">
        <f>IF(F7020="","",INT(F7020))</f>
        <v/>
      </c>
      <c r="H7020">
        <f>IF(G7020="","",IF(AND(MONTH(G7020)*100+DAY(G7020)&gt;=season_lo,MONTH(G7020)*100+DAY(G7020)&lt;=season_hi),1,0))</f>
        <v/>
      </c>
      <c r="I7020">
        <f>IF(G7020="","",G7020-first_day+1)</f>
        <v/>
      </c>
      <c r="J7020" s="27">
        <f>IF(I7020="","",INDEX(Daily!$J$2:$J$421,I7020))</f>
        <v/>
      </c>
      <c r="K7020" s="27">
        <f>IF(J7020="","",J7020+cat_offset)</f>
        <v/>
      </c>
      <c r="L7020" s="27">
        <f>IF(J7020="","",MAX(0,E7020-J7020)^2)</f>
        <v/>
      </c>
      <c r="M7020" s="27">
        <f>IF(J7020="","",MAX(0,E7020-(J7020+twcdh_off))^2)</f>
        <v/>
      </c>
      <c r="N7020" s="27">
        <f>IF(E7020="","",MAX(0,E7020-swcdh_thr)^2)</f>
        <v/>
      </c>
      <c r="O7020">
        <f>IF(K7020="","",ROUND(E7020-K7020,0))</f>
        <v/>
      </c>
      <c r="P7020">
        <f>IF(O7020="","",IF(O7020&gt;=1,O7020,0))</f>
        <v/>
      </c>
      <c r="Q7020" s="27">
        <f>IF(E7020="","",MAX(0,E7020-22))</f>
        <v/>
      </c>
      <c r="R7020" s="27">
        <f>IF(H7020=1,E7020,"")</f>
        <v/>
      </c>
      <c r="S7020" s="27">
        <f>IF(AND(H7020=1,J7020&lt;&gt;""),E7020-J7020,"")</f>
        <v/>
      </c>
      <c r="T7020">
        <f>IF(G7020="","",MONTH(G7020))</f>
        <v/>
      </c>
    </row>
    <row r="7021">
      <c r="A7021" s="24" t="n">
        <v>2020</v>
      </c>
      <c r="B7021" s="24" t="n">
        <v>10</v>
      </c>
      <c r="C7021" s="24" t="n">
        <v>19</v>
      </c>
      <c r="D7021" s="24" t="n">
        <v>12</v>
      </c>
      <c r="E7021" s="24" t="n">
        <v>15.52</v>
      </c>
      <c r="F7021" s="25">
        <f>IF($E7021="","",DATE(IF($A7021="",nominal_year,$A7021),$B7021,$C7021)+($D7021-IF(LEFT(hour_conv,1)="1",1,0))/24)</f>
        <v/>
      </c>
      <c r="G7021" s="26">
        <f>IF(F7021="","",INT(F7021))</f>
        <v/>
      </c>
      <c r="H7021">
        <f>IF(G7021="","",IF(AND(MONTH(G7021)*100+DAY(G7021)&gt;=season_lo,MONTH(G7021)*100+DAY(G7021)&lt;=season_hi),1,0))</f>
        <v/>
      </c>
      <c r="I7021">
        <f>IF(G7021="","",G7021-first_day+1)</f>
        <v/>
      </c>
      <c r="J7021" s="27">
        <f>IF(I7021="","",INDEX(Daily!$J$2:$J$421,I7021))</f>
        <v/>
      </c>
      <c r="K7021" s="27">
        <f>IF(J7021="","",J7021+cat_offset)</f>
        <v/>
      </c>
      <c r="L7021" s="27">
        <f>IF(J7021="","",MAX(0,E7021-J7021)^2)</f>
        <v/>
      </c>
      <c r="M7021" s="27">
        <f>IF(J7021="","",MAX(0,E7021-(J7021+twcdh_off))^2)</f>
        <v/>
      </c>
      <c r="N7021" s="27">
        <f>IF(E7021="","",MAX(0,E7021-swcdh_thr)^2)</f>
        <v/>
      </c>
      <c r="O7021">
        <f>IF(K7021="","",ROUND(E7021-K7021,0))</f>
        <v/>
      </c>
      <c r="P7021">
        <f>IF(O7021="","",IF(O7021&gt;=1,O7021,0))</f>
        <v/>
      </c>
      <c r="Q7021" s="27">
        <f>IF(E7021="","",MAX(0,E7021-22))</f>
        <v/>
      </c>
      <c r="R7021" s="27">
        <f>IF(H7021=1,E7021,"")</f>
        <v/>
      </c>
      <c r="S7021" s="27">
        <f>IF(AND(H7021=1,J7021&lt;&gt;""),E7021-J7021,"")</f>
        <v/>
      </c>
      <c r="T7021">
        <f>IF(G7021="","",MONTH(G7021))</f>
        <v/>
      </c>
    </row>
    <row r="7022">
      <c r="A7022" s="24" t="n">
        <v>2020</v>
      </c>
      <c r="B7022" s="24" t="n">
        <v>10</v>
      </c>
      <c r="C7022" s="24" t="n">
        <v>19</v>
      </c>
      <c r="D7022" s="24" t="n">
        <v>13</v>
      </c>
      <c r="E7022" s="24" t="n">
        <v>15.56</v>
      </c>
      <c r="F7022" s="25">
        <f>IF($E7022="","",DATE(IF($A7022="",nominal_year,$A7022),$B7022,$C7022)+($D7022-IF(LEFT(hour_conv,1)="1",1,0))/24)</f>
        <v/>
      </c>
      <c r="G7022" s="26">
        <f>IF(F7022="","",INT(F7022))</f>
        <v/>
      </c>
      <c r="H7022">
        <f>IF(G7022="","",IF(AND(MONTH(G7022)*100+DAY(G7022)&gt;=season_lo,MONTH(G7022)*100+DAY(G7022)&lt;=season_hi),1,0))</f>
        <v/>
      </c>
      <c r="I7022">
        <f>IF(G7022="","",G7022-first_day+1)</f>
        <v/>
      </c>
      <c r="J7022" s="27">
        <f>IF(I7022="","",INDEX(Daily!$J$2:$J$421,I7022))</f>
        <v/>
      </c>
      <c r="K7022" s="27">
        <f>IF(J7022="","",J7022+cat_offset)</f>
        <v/>
      </c>
      <c r="L7022" s="27">
        <f>IF(J7022="","",MAX(0,E7022-J7022)^2)</f>
        <v/>
      </c>
      <c r="M7022" s="27">
        <f>IF(J7022="","",MAX(0,E7022-(J7022+twcdh_off))^2)</f>
        <v/>
      </c>
      <c r="N7022" s="27">
        <f>IF(E7022="","",MAX(0,E7022-swcdh_thr)^2)</f>
        <v/>
      </c>
      <c r="O7022">
        <f>IF(K7022="","",ROUND(E7022-K7022,0))</f>
        <v/>
      </c>
      <c r="P7022">
        <f>IF(O7022="","",IF(O7022&gt;=1,O7022,0))</f>
        <v/>
      </c>
      <c r="Q7022" s="27">
        <f>IF(E7022="","",MAX(0,E7022-22))</f>
        <v/>
      </c>
      <c r="R7022" s="27">
        <f>IF(H7022=1,E7022,"")</f>
        <v/>
      </c>
      <c r="S7022" s="27">
        <f>IF(AND(H7022=1,J7022&lt;&gt;""),E7022-J7022,"")</f>
        <v/>
      </c>
      <c r="T7022">
        <f>IF(G7022="","",MONTH(G7022))</f>
        <v/>
      </c>
    </row>
    <row r="7023">
      <c r="A7023" s="24" t="n">
        <v>2020</v>
      </c>
      <c r="B7023" s="24" t="n">
        <v>10</v>
      </c>
      <c r="C7023" s="24" t="n">
        <v>19</v>
      </c>
      <c r="D7023" s="24" t="n">
        <v>14</v>
      </c>
      <c r="E7023" s="24" t="n">
        <v>16.15</v>
      </c>
      <c r="F7023" s="25">
        <f>IF($E7023="","",DATE(IF($A7023="",nominal_year,$A7023),$B7023,$C7023)+($D7023-IF(LEFT(hour_conv,1)="1",1,0))/24)</f>
        <v/>
      </c>
      <c r="G7023" s="26">
        <f>IF(F7023="","",INT(F7023))</f>
        <v/>
      </c>
      <c r="H7023">
        <f>IF(G7023="","",IF(AND(MONTH(G7023)*100+DAY(G7023)&gt;=season_lo,MONTH(G7023)*100+DAY(G7023)&lt;=season_hi),1,0))</f>
        <v/>
      </c>
      <c r="I7023">
        <f>IF(G7023="","",G7023-first_day+1)</f>
        <v/>
      </c>
      <c r="J7023" s="27">
        <f>IF(I7023="","",INDEX(Daily!$J$2:$J$421,I7023))</f>
        <v/>
      </c>
      <c r="K7023" s="27">
        <f>IF(J7023="","",J7023+cat_offset)</f>
        <v/>
      </c>
      <c r="L7023" s="27">
        <f>IF(J7023="","",MAX(0,E7023-J7023)^2)</f>
        <v/>
      </c>
      <c r="M7023" s="27">
        <f>IF(J7023="","",MAX(0,E7023-(J7023+twcdh_off))^2)</f>
        <v/>
      </c>
      <c r="N7023" s="27">
        <f>IF(E7023="","",MAX(0,E7023-swcdh_thr)^2)</f>
        <v/>
      </c>
      <c r="O7023">
        <f>IF(K7023="","",ROUND(E7023-K7023,0))</f>
        <v/>
      </c>
      <c r="P7023">
        <f>IF(O7023="","",IF(O7023&gt;=1,O7023,0))</f>
        <v/>
      </c>
      <c r="Q7023" s="27">
        <f>IF(E7023="","",MAX(0,E7023-22))</f>
        <v/>
      </c>
      <c r="R7023" s="27">
        <f>IF(H7023=1,E7023,"")</f>
        <v/>
      </c>
      <c r="S7023" s="27">
        <f>IF(AND(H7023=1,J7023&lt;&gt;""),E7023-J7023,"")</f>
        <v/>
      </c>
      <c r="T7023">
        <f>IF(G7023="","",MONTH(G7023))</f>
        <v/>
      </c>
    </row>
    <row r="7024">
      <c r="A7024" s="24" t="n">
        <v>2020</v>
      </c>
      <c r="B7024" s="24" t="n">
        <v>10</v>
      </c>
      <c r="C7024" s="24" t="n">
        <v>19</v>
      </c>
      <c r="D7024" s="24" t="n">
        <v>15</v>
      </c>
      <c r="E7024" s="24" t="n">
        <v>16.69</v>
      </c>
      <c r="F7024" s="25">
        <f>IF($E7024="","",DATE(IF($A7024="",nominal_year,$A7024),$B7024,$C7024)+($D7024-IF(LEFT(hour_conv,1)="1",1,0))/24)</f>
        <v/>
      </c>
      <c r="G7024" s="26">
        <f>IF(F7024="","",INT(F7024))</f>
        <v/>
      </c>
      <c r="H7024">
        <f>IF(G7024="","",IF(AND(MONTH(G7024)*100+DAY(G7024)&gt;=season_lo,MONTH(G7024)*100+DAY(G7024)&lt;=season_hi),1,0))</f>
        <v/>
      </c>
      <c r="I7024">
        <f>IF(G7024="","",G7024-first_day+1)</f>
        <v/>
      </c>
      <c r="J7024" s="27">
        <f>IF(I7024="","",INDEX(Daily!$J$2:$J$421,I7024))</f>
        <v/>
      </c>
      <c r="K7024" s="27">
        <f>IF(J7024="","",J7024+cat_offset)</f>
        <v/>
      </c>
      <c r="L7024" s="27">
        <f>IF(J7024="","",MAX(0,E7024-J7024)^2)</f>
        <v/>
      </c>
      <c r="M7024" s="27">
        <f>IF(J7024="","",MAX(0,E7024-(J7024+twcdh_off))^2)</f>
        <v/>
      </c>
      <c r="N7024" s="27">
        <f>IF(E7024="","",MAX(0,E7024-swcdh_thr)^2)</f>
        <v/>
      </c>
      <c r="O7024">
        <f>IF(K7024="","",ROUND(E7024-K7024,0))</f>
        <v/>
      </c>
      <c r="P7024">
        <f>IF(O7024="","",IF(O7024&gt;=1,O7024,0))</f>
        <v/>
      </c>
      <c r="Q7024" s="27">
        <f>IF(E7024="","",MAX(0,E7024-22))</f>
        <v/>
      </c>
      <c r="R7024" s="27">
        <f>IF(H7024=1,E7024,"")</f>
        <v/>
      </c>
      <c r="S7024" s="27">
        <f>IF(AND(H7024=1,J7024&lt;&gt;""),E7024-J7024,"")</f>
        <v/>
      </c>
      <c r="T7024">
        <f>IF(G7024="","",MONTH(G7024))</f>
        <v/>
      </c>
    </row>
    <row r="7025">
      <c r="A7025" s="24" t="n">
        <v>2020</v>
      </c>
      <c r="B7025" s="24" t="n">
        <v>10</v>
      </c>
      <c r="C7025" s="24" t="n">
        <v>19</v>
      </c>
      <c r="D7025" s="24" t="n">
        <v>16</v>
      </c>
      <c r="E7025" s="24" t="n">
        <v>16.45</v>
      </c>
      <c r="F7025" s="25">
        <f>IF($E7025="","",DATE(IF($A7025="",nominal_year,$A7025),$B7025,$C7025)+($D7025-IF(LEFT(hour_conv,1)="1",1,0))/24)</f>
        <v/>
      </c>
      <c r="G7025" s="26">
        <f>IF(F7025="","",INT(F7025))</f>
        <v/>
      </c>
      <c r="H7025">
        <f>IF(G7025="","",IF(AND(MONTH(G7025)*100+DAY(G7025)&gt;=season_lo,MONTH(G7025)*100+DAY(G7025)&lt;=season_hi),1,0))</f>
        <v/>
      </c>
      <c r="I7025">
        <f>IF(G7025="","",G7025-first_day+1)</f>
        <v/>
      </c>
      <c r="J7025" s="27">
        <f>IF(I7025="","",INDEX(Daily!$J$2:$J$421,I7025))</f>
        <v/>
      </c>
      <c r="K7025" s="27">
        <f>IF(J7025="","",J7025+cat_offset)</f>
        <v/>
      </c>
      <c r="L7025" s="27">
        <f>IF(J7025="","",MAX(0,E7025-J7025)^2)</f>
        <v/>
      </c>
      <c r="M7025" s="27">
        <f>IF(J7025="","",MAX(0,E7025-(J7025+twcdh_off))^2)</f>
        <v/>
      </c>
      <c r="N7025" s="27">
        <f>IF(E7025="","",MAX(0,E7025-swcdh_thr)^2)</f>
        <v/>
      </c>
      <c r="O7025">
        <f>IF(K7025="","",ROUND(E7025-K7025,0))</f>
        <v/>
      </c>
      <c r="P7025">
        <f>IF(O7025="","",IF(O7025&gt;=1,O7025,0))</f>
        <v/>
      </c>
      <c r="Q7025" s="27">
        <f>IF(E7025="","",MAX(0,E7025-22))</f>
        <v/>
      </c>
      <c r="R7025" s="27">
        <f>IF(H7025=1,E7025,"")</f>
        <v/>
      </c>
      <c r="S7025" s="27">
        <f>IF(AND(H7025=1,J7025&lt;&gt;""),E7025-J7025,"")</f>
        <v/>
      </c>
      <c r="T7025">
        <f>IF(G7025="","",MONTH(G7025))</f>
        <v/>
      </c>
    </row>
    <row r="7026">
      <c r="A7026" s="24" t="n">
        <v>2020</v>
      </c>
      <c r="B7026" s="24" t="n">
        <v>10</v>
      </c>
      <c r="C7026" s="24" t="n">
        <v>19</v>
      </c>
      <c r="D7026" s="24" t="n">
        <v>17</v>
      </c>
      <c r="E7026" s="24" t="n">
        <v>16.16</v>
      </c>
      <c r="F7026" s="25">
        <f>IF($E7026="","",DATE(IF($A7026="",nominal_year,$A7026),$B7026,$C7026)+($D7026-IF(LEFT(hour_conv,1)="1",1,0))/24)</f>
        <v/>
      </c>
      <c r="G7026" s="26">
        <f>IF(F7026="","",INT(F7026))</f>
        <v/>
      </c>
      <c r="H7026">
        <f>IF(G7026="","",IF(AND(MONTH(G7026)*100+DAY(G7026)&gt;=season_lo,MONTH(G7026)*100+DAY(G7026)&lt;=season_hi),1,0))</f>
        <v/>
      </c>
      <c r="I7026">
        <f>IF(G7026="","",G7026-first_day+1)</f>
        <v/>
      </c>
      <c r="J7026" s="27">
        <f>IF(I7026="","",INDEX(Daily!$J$2:$J$421,I7026))</f>
        <v/>
      </c>
      <c r="K7026" s="27">
        <f>IF(J7026="","",J7026+cat_offset)</f>
        <v/>
      </c>
      <c r="L7026" s="27">
        <f>IF(J7026="","",MAX(0,E7026-J7026)^2)</f>
        <v/>
      </c>
      <c r="M7026" s="27">
        <f>IF(J7026="","",MAX(0,E7026-(J7026+twcdh_off))^2)</f>
        <v/>
      </c>
      <c r="N7026" s="27">
        <f>IF(E7026="","",MAX(0,E7026-swcdh_thr)^2)</f>
        <v/>
      </c>
      <c r="O7026">
        <f>IF(K7026="","",ROUND(E7026-K7026,0))</f>
        <v/>
      </c>
      <c r="P7026">
        <f>IF(O7026="","",IF(O7026&gt;=1,O7026,0))</f>
        <v/>
      </c>
      <c r="Q7026" s="27">
        <f>IF(E7026="","",MAX(0,E7026-22))</f>
        <v/>
      </c>
      <c r="R7026" s="27">
        <f>IF(H7026=1,E7026,"")</f>
        <v/>
      </c>
      <c r="S7026" s="27">
        <f>IF(AND(H7026=1,J7026&lt;&gt;""),E7026-J7026,"")</f>
        <v/>
      </c>
      <c r="T7026">
        <f>IF(G7026="","",MONTH(G7026))</f>
        <v/>
      </c>
    </row>
    <row r="7027">
      <c r="A7027" s="24" t="n">
        <v>2020</v>
      </c>
      <c r="B7027" s="24" t="n">
        <v>10</v>
      </c>
      <c r="C7027" s="24" t="n">
        <v>19</v>
      </c>
      <c r="D7027" s="24" t="n">
        <v>18</v>
      </c>
      <c r="E7027" s="24" t="n">
        <v>15.74</v>
      </c>
      <c r="F7027" s="25">
        <f>IF($E7027="","",DATE(IF($A7027="",nominal_year,$A7027),$B7027,$C7027)+($D7027-IF(LEFT(hour_conv,1)="1",1,0))/24)</f>
        <v/>
      </c>
      <c r="G7027" s="26">
        <f>IF(F7027="","",INT(F7027))</f>
        <v/>
      </c>
      <c r="H7027">
        <f>IF(G7027="","",IF(AND(MONTH(G7027)*100+DAY(G7027)&gt;=season_lo,MONTH(G7027)*100+DAY(G7027)&lt;=season_hi),1,0))</f>
        <v/>
      </c>
      <c r="I7027">
        <f>IF(G7027="","",G7027-first_day+1)</f>
        <v/>
      </c>
      <c r="J7027" s="27">
        <f>IF(I7027="","",INDEX(Daily!$J$2:$J$421,I7027))</f>
        <v/>
      </c>
      <c r="K7027" s="27">
        <f>IF(J7027="","",J7027+cat_offset)</f>
        <v/>
      </c>
      <c r="L7027" s="27">
        <f>IF(J7027="","",MAX(0,E7027-J7027)^2)</f>
        <v/>
      </c>
      <c r="M7027" s="27">
        <f>IF(J7027="","",MAX(0,E7027-(J7027+twcdh_off))^2)</f>
        <v/>
      </c>
      <c r="N7027" s="27">
        <f>IF(E7027="","",MAX(0,E7027-swcdh_thr)^2)</f>
        <v/>
      </c>
      <c r="O7027">
        <f>IF(K7027="","",ROUND(E7027-K7027,0))</f>
        <v/>
      </c>
      <c r="P7027">
        <f>IF(O7027="","",IF(O7027&gt;=1,O7027,0))</f>
        <v/>
      </c>
      <c r="Q7027" s="27">
        <f>IF(E7027="","",MAX(0,E7027-22))</f>
        <v/>
      </c>
      <c r="R7027" s="27">
        <f>IF(H7027=1,E7027,"")</f>
        <v/>
      </c>
      <c r="S7027" s="27">
        <f>IF(AND(H7027=1,J7027&lt;&gt;""),E7027-J7027,"")</f>
        <v/>
      </c>
      <c r="T7027">
        <f>IF(G7027="","",MONTH(G7027))</f>
        <v/>
      </c>
    </row>
    <row r="7028">
      <c r="A7028" s="24" t="n">
        <v>2020</v>
      </c>
      <c r="B7028" s="24" t="n">
        <v>10</v>
      </c>
      <c r="C7028" s="24" t="n">
        <v>19</v>
      </c>
      <c r="D7028" s="24" t="n">
        <v>19</v>
      </c>
      <c r="E7028" s="24" t="n">
        <v>15.51</v>
      </c>
      <c r="F7028" s="25">
        <f>IF($E7028="","",DATE(IF($A7028="",nominal_year,$A7028),$B7028,$C7028)+($D7028-IF(LEFT(hour_conv,1)="1",1,0))/24)</f>
        <v/>
      </c>
      <c r="G7028" s="26">
        <f>IF(F7028="","",INT(F7028))</f>
        <v/>
      </c>
      <c r="H7028">
        <f>IF(G7028="","",IF(AND(MONTH(G7028)*100+DAY(G7028)&gt;=season_lo,MONTH(G7028)*100+DAY(G7028)&lt;=season_hi),1,0))</f>
        <v/>
      </c>
      <c r="I7028">
        <f>IF(G7028="","",G7028-first_day+1)</f>
        <v/>
      </c>
      <c r="J7028" s="27">
        <f>IF(I7028="","",INDEX(Daily!$J$2:$J$421,I7028))</f>
        <v/>
      </c>
      <c r="K7028" s="27">
        <f>IF(J7028="","",J7028+cat_offset)</f>
        <v/>
      </c>
      <c r="L7028" s="27">
        <f>IF(J7028="","",MAX(0,E7028-J7028)^2)</f>
        <v/>
      </c>
      <c r="M7028" s="27">
        <f>IF(J7028="","",MAX(0,E7028-(J7028+twcdh_off))^2)</f>
        <v/>
      </c>
      <c r="N7028" s="27">
        <f>IF(E7028="","",MAX(0,E7028-swcdh_thr)^2)</f>
        <v/>
      </c>
      <c r="O7028">
        <f>IF(K7028="","",ROUND(E7028-K7028,0))</f>
        <v/>
      </c>
      <c r="P7028">
        <f>IF(O7028="","",IF(O7028&gt;=1,O7028,0))</f>
        <v/>
      </c>
      <c r="Q7028" s="27">
        <f>IF(E7028="","",MAX(0,E7028-22))</f>
        <v/>
      </c>
      <c r="R7028" s="27">
        <f>IF(H7028=1,E7028,"")</f>
        <v/>
      </c>
      <c r="S7028" s="27">
        <f>IF(AND(H7028=1,J7028&lt;&gt;""),E7028-J7028,"")</f>
        <v/>
      </c>
      <c r="T7028">
        <f>IF(G7028="","",MONTH(G7028))</f>
        <v/>
      </c>
    </row>
    <row r="7029">
      <c r="A7029" s="24" t="n">
        <v>2020</v>
      </c>
      <c r="B7029" s="24" t="n">
        <v>10</v>
      </c>
      <c r="C7029" s="24" t="n">
        <v>19</v>
      </c>
      <c r="D7029" s="24" t="n">
        <v>20</v>
      </c>
      <c r="E7029" s="24" t="n">
        <v>14.61</v>
      </c>
      <c r="F7029" s="25">
        <f>IF($E7029="","",DATE(IF($A7029="",nominal_year,$A7029),$B7029,$C7029)+($D7029-IF(LEFT(hour_conv,1)="1",1,0))/24)</f>
        <v/>
      </c>
      <c r="G7029" s="26">
        <f>IF(F7029="","",INT(F7029))</f>
        <v/>
      </c>
      <c r="H7029">
        <f>IF(G7029="","",IF(AND(MONTH(G7029)*100+DAY(G7029)&gt;=season_lo,MONTH(G7029)*100+DAY(G7029)&lt;=season_hi),1,0))</f>
        <v/>
      </c>
      <c r="I7029">
        <f>IF(G7029="","",G7029-first_day+1)</f>
        <v/>
      </c>
      <c r="J7029" s="27">
        <f>IF(I7029="","",INDEX(Daily!$J$2:$J$421,I7029))</f>
        <v/>
      </c>
      <c r="K7029" s="27">
        <f>IF(J7029="","",J7029+cat_offset)</f>
        <v/>
      </c>
      <c r="L7029" s="27">
        <f>IF(J7029="","",MAX(0,E7029-J7029)^2)</f>
        <v/>
      </c>
      <c r="M7029" s="27">
        <f>IF(J7029="","",MAX(0,E7029-(J7029+twcdh_off))^2)</f>
        <v/>
      </c>
      <c r="N7029" s="27">
        <f>IF(E7029="","",MAX(0,E7029-swcdh_thr)^2)</f>
        <v/>
      </c>
      <c r="O7029">
        <f>IF(K7029="","",ROUND(E7029-K7029,0))</f>
        <v/>
      </c>
      <c r="P7029">
        <f>IF(O7029="","",IF(O7029&gt;=1,O7029,0))</f>
        <v/>
      </c>
      <c r="Q7029" s="27">
        <f>IF(E7029="","",MAX(0,E7029-22))</f>
        <v/>
      </c>
      <c r="R7029" s="27">
        <f>IF(H7029=1,E7029,"")</f>
        <v/>
      </c>
      <c r="S7029" s="27">
        <f>IF(AND(H7029=1,J7029&lt;&gt;""),E7029-J7029,"")</f>
        <v/>
      </c>
      <c r="T7029">
        <f>IF(G7029="","",MONTH(G7029))</f>
        <v/>
      </c>
    </row>
    <row r="7030">
      <c r="A7030" s="24" t="n">
        <v>2020</v>
      </c>
      <c r="B7030" s="24" t="n">
        <v>10</v>
      </c>
      <c r="C7030" s="24" t="n">
        <v>19</v>
      </c>
      <c r="D7030" s="24" t="n">
        <v>21</v>
      </c>
      <c r="E7030" s="24" t="n">
        <v>14.38</v>
      </c>
      <c r="F7030" s="25">
        <f>IF($E7030="","",DATE(IF($A7030="",nominal_year,$A7030),$B7030,$C7030)+($D7030-IF(LEFT(hour_conv,1)="1",1,0))/24)</f>
        <v/>
      </c>
      <c r="G7030" s="26">
        <f>IF(F7030="","",INT(F7030))</f>
        <v/>
      </c>
      <c r="H7030">
        <f>IF(G7030="","",IF(AND(MONTH(G7030)*100+DAY(G7030)&gt;=season_lo,MONTH(G7030)*100+DAY(G7030)&lt;=season_hi),1,0))</f>
        <v/>
      </c>
      <c r="I7030">
        <f>IF(G7030="","",G7030-first_day+1)</f>
        <v/>
      </c>
      <c r="J7030" s="27">
        <f>IF(I7030="","",INDEX(Daily!$J$2:$J$421,I7030))</f>
        <v/>
      </c>
      <c r="K7030" s="27">
        <f>IF(J7030="","",J7030+cat_offset)</f>
        <v/>
      </c>
      <c r="L7030" s="27">
        <f>IF(J7030="","",MAX(0,E7030-J7030)^2)</f>
        <v/>
      </c>
      <c r="M7030" s="27">
        <f>IF(J7030="","",MAX(0,E7030-(J7030+twcdh_off))^2)</f>
        <v/>
      </c>
      <c r="N7030" s="27">
        <f>IF(E7030="","",MAX(0,E7030-swcdh_thr)^2)</f>
        <v/>
      </c>
      <c r="O7030">
        <f>IF(K7030="","",ROUND(E7030-K7030,0))</f>
        <v/>
      </c>
      <c r="P7030">
        <f>IF(O7030="","",IF(O7030&gt;=1,O7030,0))</f>
        <v/>
      </c>
      <c r="Q7030" s="27">
        <f>IF(E7030="","",MAX(0,E7030-22))</f>
        <v/>
      </c>
      <c r="R7030" s="27">
        <f>IF(H7030=1,E7030,"")</f>
        <v/>
      </c>
      <c r="S7030" s="27">
        <f>IF(AND(H7030=1,J7030&lt;&gt;""),E7030-J7030,"")</f>
        <v/>
      </c>
      <c r="T7030">
        <f>IF(G7030="","",MONTH(G7030))</f>
        <v/>
      </c>
    </row>
    <row r="7031">
      <c r="A7031" s="24" t="n">
        <v>2020</v>
      </c>
      <c r="B7031" s="24" t="n">
        <v>10</v>
      </c>
      <c r="C7031" s="24" t="n">
        <v>19</v>
      </c>
      <c r="D7031" s="24" t="n">
        <v>22</v>
      </c>
      <c r="E7031" s="24" t="n">
        <v>13.12</v>
      </c>
      <c r="F7031" s="25">
        <f>IF($E7031="","",DATE(IF($A7031="",nominal_year,$A7031),$B7031,$C7031)+($D7031-IF(LEFT(hour_conv,1)="1",1,0))/24)</f>
        <v/>
      </c>
      <c r="G7031" s="26">
        <f>IF(F7031="","",INT(F7031))</f>
        <v/>
      </c>
      <c r="H7031">
        <f>IF(G7031="","",IF(AND(MONTH(G7031)*100+DAY(G7031)&gt;=season_lo,MONTH(G7031)*100+DAY(G7031)&lt;=season_hi),1,0))</f>
        <v/>
      </c>
      <c r="I7031">
        <f>IF(G7031="","",G7031-first_day+1)</f>
        <v/>
      </c>
      <c r="J7031" s="27">
        <f>IF(I7031="","",INDEX(Daily!$J$2:$J$421,I7031))</f>
        <v/>
      </c>
      <c r="K7031" s="27">
        <f>IF(J7031="","",J7031+cat_offset)</f>
        <v/>
      </c>
      <c r="L7031" s="27">
        <f>IF(J7031="","",MAX(0,E7031-J7031)^2)</f>
        <v/>
      </c>
      <c r="M7031" s="27">
        <f>IF(J7031="","",MAX(0,E7031-(J7031+twcdh_off))^2)</f>
        <v/>
      </c>
      <c r="N7031" s="27">
        <f>IF(E7031="","",MAX(0,E7031-swcdh_thr)^2)</f>
        <v/>
      </c>
      <c r="O7031">
        <f>IF(K7031="","",ROUND(E7031-K7031,0))</f>
        <v/>
      </c>
      <c r="P7031">
        <f>IF(O7031="","",IF(O7031&gt;=1,O7031,0))</f>
        <v/>
      </c>
      <c r="Q7031" s="27">
        <f>IF(E7031="","",MAX(0,E7031-22))</f>
        <v/>
      </c>
      <c r="R7031" s="27">
        <f>IF(H7031=1,E7031,"")</f>
        <v/>
      </c>
      <c r="S7031" s="27">
        <f>IF(AND(H7031=1,J7031&lt;&gt;""),E7031-J7031,"")</f>
        <v/>
      </c>
      <c r="T7031">
        <f>IF(G7031="","",MONTH(G7031))</f>
        <v/>
      </c>
    </row>
    <row r="7032">
      <c r="A7032" s="24" t="n">
        <v>2020</v>
      </c>
      <c r="B7032" s="24" t="n">
        <v>10</v>
      </c>
      <c r="C7032" s="24" t="n">
        <v>19</v>
      </c>
      <c r="D7032" s="24" t="n">
        <v>23</v>
      </c>
      <c r="E7032" s="24" t="n">
        <v>12.98</v>
      </c>
      <c r="F7032" s="25">
        <f>IF($E7032="","",DATE(IF($A7032="",nominal_year,$A7032),$B7032,$C7032)+($D7032-IF(LEFT(hour_conv,1)="1",1,0))/24)</f>
        <v/>
      </c>
      <c r="G7032" s="26">
        <f>IF(F7032="","",INT(F7032))</f>
        <v/>
      </c>
      <c r="H7032">
        <f>IF(G7032="","",IF(AND(MONTH(G7032)*100+DAY(G7032)&gt;=season_lo,MONTH(G7032)*100+DAY(G7032)&lt;=season_hi),1,0))</f>
        <v/>
      </c>
      <c r="I7032">
        <f>IF(G7032="","",G7032-first_day+1)</f>
        <v/>
      </c>
      <c r="J7032" s="27">
        <f>IF(I7032="","",INDEX(Daily!$J$2:$J$421,I7032))</f>
        <v/>
      </c>
      <c r="K7032" s="27">
        <f>IF(J7032="","",J7032+cat_offset)</f>
        <v/>
      </c>
      <c r="L7032" s="27">
        <f>IF(J7032="","",MAX(0,E7032-J7032)^2)</f>
        <v/>
      </c>
      <c r="M7032" s="27">
        <f>IF(J7032="","",MAX(0,E7032-(J7032+twcdh_off))^2)</f>
        <v/>
      </c>
      <c r="N7032" s="27">
        <f>IF(E7032="","",MAX(0,E7032-swcdh_thr)^2)</f>
        <v/>
      </c>
      <c r="O7032">
        <f>IF(K7032="","",ROUND(E7032-K7032,0))</f>
        <v/>
      </c>
      <c r="P7032">
        <f>IF(O7032="","",IF(O7032&gt;=1,O7032,0))</f>
        <v/>
      </c>
      <c r="Q7032" s="27">
        <f>IF(E7032="","",MAX(0,E7032-22))</f>
        <v/>
      </c>
      <c r="R7032" s="27">
        <f>IF(H7032=1,E7032,"")</f>
        <v/>
      </c>
      <c r="S7032" s="27">
        <f>IF(AND(H7032=1,J7032&lt;&gt;""),E7032-J7032,"")</f>
        <v/>
      </c>
      <c r="T7032">
        <f>IF(G7032="","",MONTH(G7032))</f>
        <v/>
      </c>
    </row>
    <row r="7033">
      <c r="A7033" s="24" t="n">
        <v>2020</v>
      </c>
      <c r="B7033" s="24" t="n">
        <v>10</v>
      </c>
      <c r="C7033" s="24" t="n">
        <v>19</v>
      </c>
      <c r="D7033" s="24" t="n">
        <v>24</v>
      </c>
      <c r="E7033" s="24" t="n">
        <v>12.12</v>
      </c>
      <c r="F7033" s="25">
        <f>IF($E7033="","",DATE(IF($A7033="",nominal_year,$A7033),$B7033,$C7033)+($D7033-IF(LEFT(hour_conv,1)="1",1,0))/24)</f>
        <v/>
      </c>
      <c r="G7033" s="26">
        <f>IF(F7033="","",INT(F7033))</f>
        <v/>
      </c>
      <c r="H7033">
        <f>IF(G7033="","",IF(AND(MONTH(G7033)*100+DAY(G7033)&gt;=season_lo,MONTH(G7033)*100+DAY(G7033)&lt;=season_hi),1,0))</f>
        <v/>
      </c>
      <c r="I7033">
        <f>IF(G7033="","",G7033-first_day+1)</f>
        <v/>
      </c>
      <c r="J7033" s="27">
        <f>IF(I7033="","",INDEX(Daily!$J$2:$J$421,I7033))</f>
        <v/>
      </c>
      <c r="K7033" s="27">
        <f>IF(J7033="","",J7033+cat_offset)</f>
        <v/>
      </c>
      <c r="L7033" s="27">
        <f>IF(J7033="","",MAX(0,E7033-J7033)^2)</f>
        <v/>
      </c>
      <c r="M7033" s="27">
        <f>IF(J7033="","",MAX(0,E7033-(J7033+twcdh_off))^2)</f>
        <v/>
      </c>
      <c r="N7033" s="27">
        <f>IF(E7033="","",MAX(0,E7033-swcdh_thr)^2)</f>
        <v/>
      </c>
      <c r="O7033">
        <f>IF(K7033="","",ROUND(E7033-K7033,0))</f>
        <v/>
      </c>
      <c r="P7033">
        <f>IF(O7033="","",IF(O7033&gt;=1,O7033,0))</f>
        <v/>
      </c>
      <c r="Q7033" s="27">
        <f>IF(E7033="","",MAX(0,E7033-22))</f>
        <v/>
      </c>
      <c r="R7033" s="27">
        <f>IF(H7033=1,E7033,"")</f>
        <v/>
      </c>
      <c r="S7033" s="27">
        <f>IF(AND(H7033=1,J7033&lt;&gt;""),E7033-J7033,"")</f>
        <v/>
      </c>
      <c r="T7033">
        <f>IF(G7033="","",MONTH(G7033))</f>
        <v/>
      </c>
    </row>
    <row r="7034">
      <c r="A7034" s="24" t="n">
        <v>2020</v>
      </c>
      <c r="B7034" s="24" t="n">
        <v>10</v>
      </c>
      <c r="C7034" s="24" t="n">
        <v>20</v>
      </c>
      <c r="D7034" s="24" t="n">
        <v>1</v>
      </c>
      <c r="E7034" s="24" t="n">
        <v>11.88</v>
      </c>
      <c r="F7034" s="25">
        <f>IF($E7034="","",DATE(IF($A7034="",nominal_year,$A7034),$B7034,$C7034)+($D7034-IF(LEFT(hour_conv,1)="1",1,0))/24)</f>
        <v/>
      </c>
      <c r="G7034" s="26">
        <f>IF(F7034="","",INT(F7034))</f>
        <v/>
      </c>
      <c r="H7034">
        <f>IF(G7034="","",IF(AND(MONTH(G7034)*100+DAY(G7034)&gt;=season_lo,MONTH(G7034)*100+DAY(G7034)&lt;=season_hi),1,0))</f>
        <v/>
      </c>
      <c r="I7034">
        <f>IF(G7034="","",G7034-first_day+1)</f>
        <v/>
      </c>
      <c r="J7034" s="27">
        <f>IF(I7034="","",INDEX(Daily!$J$2:$J$421,I7034))</f>
        <v/>
      </c>
      <c r="K7034" s="27">
        <f>IF(J7034="","",J7034+cat_offset)</f>
        <v/>
      </c>
      <c r="L7034" s="27">
        <f>IF(J7034="","",MAX(0,E7034-J7034)^2)</f>
        <v/>
      </c>
      <c r="M7034" s="27">
        <f>IF(J7034="","",MAX(0,E7034-(J7034+twcdh_off))^2)</f>
        <v/>
      </c>
      <c r="N7034" s="27">
        <f>IF(E7034="","",MAX(0,E7034-swcdh_thr)^2)</f>
        <v/>
      </c>
      <c r="O7034">
        <f>IF(K7034="","",ROUND(E7034-K7034,0))</f>
        <v/>
      </c>
      <c r="P7034">
        <f>IF(O7034="","",IF(O7034&gt;=1,O7034,0))</f>
        <v/>
      </c>
      <c r="Q7034" s="27">
        <f>IF(E7034="","",MAX(0,E7034-22))</f>
        <v/>
      </c>
      <c r="R7034" s="27">
        <f>IF(H7034=1,E7034,"")</f>
        <v/>
      </c>
      <c r="S7034" s="27">
        <f>IF(AND(H7034=1,J7034&lt;&gt;""),E7034-J7034,"")</f>
        <v/>
      </c>
      <c r="T7034">
        <f>IF(G7034="","",MONTH(G7034))</f>
        <v/>
      </c>
    </row>
    <row r="7035">
      <c r="A7035" s="24" t="n">
        <v>2020</v>
      </c>
      <c r="B7035" s="24" t="n">
        <v>10</v>
      </c>
      <c r="C7035" s="24" t="n">
        <v>20</v>
      </c>
      <c r="D7035" s="24" t="n">
        <v>2</v>
      </c>
      <c r="E7035" s="24" t="n">
        <v>12.26</v>
      </c>
      <c r="F7035" s="25">
        <f>IF($E7035="","",DATE(IF($A7035="",nominal_year,$A7035),$B7035,$C7035)+($D7035-IF(LEFT(hour_conv,1)="1",1,0))/24)</f>
        <v/>
      </c>
      <c r="G7035" s="26">
        <f>IF(F7035="","",INT(F7035))</f>
        <v/>
      </c>
      <c r="H7035">
        <f>IF(G7035="","",IF(AND(MONTH(G7035)*100+DAY(G7035)&gt;=season_lo,MONTH(G7035)*100+DAY(G7035)&lt;=season_hi),1,0))</f>
        <v/>
      </c>
      <c r="I7035">
        <f>IF(G7035="","",G7035-first_day+1)</f>
        <v/>
      </c>
      <c r="J7035" s="27">
        <f>IF(I7035="","",INDEX(Daily!$J$2:$J$421,I7035))</f>
        <v/>
      </c>
      <c r="K7035" s="27">
        <f>IF(J7035="","",J7035+cat_offset)</f>
        <v/>
      </c>
      <c r="L7035" s="27">
        <f>IF(J7035="","",MAX(0,E7035-J7035)^2)</f>
        <v/>
      </c>
      <c r="M7035" s="27">
        <f>IF(J7035="","",MAX(0,E7035-(J7035+twcdh_off))^2)</f>
        <v/>
      </c>
      <c r="N7035" s="27">
        <f>IF(E7035="","",MAX(0,E7035-swcdh_thr)^2)</f>
        <v/>
      </c>
      <c r="O7035">
        <f>IF(K7035="","",ROUND(E7035-K7035,0))</f>
        <v/>
      </c>
      <c r="P7035">
        <f>IF(O7035="","",IF(O7035&gt;=1,O7035,0))</f>
        <v/>
      </c>
      <c r="Q7035" s="27">
        <f>IF(E7035="","",MAX(0,E7035-22))</f>
        <v/>
      </c>
      <c r="R7035" s="27">
        <f>IF(H7035=1,E7035,"")</f>
        <v/>
      </c>
      <c r="S7035" s="27">
        <f>IF(AND(H7035=1,J7035&lt;&gt;""),E7035-J7035,"")</f>
        <v/>
      </c>
      <c r="T7035">
        <f>IF(G7035="","",MONTH(G7035))</f>
        <v/>
      </c>
    </row>
    <row r="7036">
      <c r="A7036" s="24" t="n">
        <v>2020</v>
      </c>
      <c r="B7036" s="24" t="n">
        <v>10</v>
      </c>
      <c r="C7036" s="24" t="n">
        <v>20</v>
      </c>
      <c r="D7036" s="24" t="n">
        <v>3</v>
      </c>
      <c r="E7036" s="24" t="n">
        <v>11.37</v>
      </c>
      <c r="F7036" s="25">
        <f>IF($E7036="","",DATE(IF($A7036="",nominal_year,$A7036),$B7036,$C7036)+($D7036-IF(LEFT(hour_conv,1)="1",1,0))/24)</f>
        <v/>
      </c>
      <c r="G7036" s="26">
        <f>IF(F7036="","",INT(F7036))</f>
        <v/>
      </c>
      <c r="H7036">
        <f>IF(G7036="","",IF(AND(MONTH(G7036)*100+DAY(G7036)&gt;=season_lo,MONTH(G7036)*100+DAY(G7036)&lt;=season_hi),1,0))</f>
        <v/>
      </c>
      <c r="I7036">
        <f>IF(G7036="","",G7036-first_day+1)</f>
        <v/>
      </c>
      <c r="J7036" s="27">
        <f>IF(I7036="","",INDEX(Daily!$J$2:$J$421,I7036))</f>
        <v/>
      </c>
      <c r="K7036" s="27">
        <f>IF(J7036="","",J7036+cat_offset)</f>
        <v/>
      </c>
      <c r="L7036" s="27">
        <f>IF(J7036="","",MAX(0,E7036-J7036)^2)</f>
        <v/>
      </c>
      <c r="M7036" s="27">
        <f>IF(J7036="","",MAX(0,E7036-(J7036+twcdh_off))^2)</f>
        <v/>
      </c>
      <c r="N7036" s="27">
        <f>IF(E7036="","",MAX(0,E7036-swcdh_thr)^2)</f>
        <v/>
      </c>
      <c r="O7036">
        <f>IF(K7036="","",ROUND(E7036-K7036,0))</f>
        <v/>
      </c>
      <c r="P7036">
        <f>IF(O7036="","",IF(O7036&gt;=1,O7036,0))</f>
        <v/>
      </c>
      <c r="Q7036" s="27">
        <f>IF(E7036="","",MAX(0,E7036-22))</f>
        <v/>
      </c>
      <c r="R7036" s="27">
        <f>IF(H7036=1,E7036,"")</f>
        <v/>
      </c>
      <c r="S7036" s="27">
        <f>IF(AND(H7036=1,J7036&lt;&gt;""),E7036-J7036,"")</f>
        <v/>
      </c>
      <c r="T7036">
        <f>IF(G7036="","",MONTH(G7036))</f>
        <v/>
      </c>
    </row>
    <row r="7037">
      <c r="A7037" s="24" t="n">
        <v>2020</v>
      </c>
      <c r="B7037" s="24" t="n">
        <v>10</v>
      </c>
      <c r="C7037" s="24" t="n">
        <v>20</v>
      </c>
      <c r="D7037" s="24" t="n">
        <v>4</v>
      </c>
      <c r="E7037" s="24" t="n">
        <v>11.94</v>
      </c>
      <c r="F7037" s="25">
        <f>IF($E7037="","",DATE(IF($A7037="",nominal_year,$A7037),$B7037,$C7037)+($D7037-IF(LEFT(hour_conv,1)="1",1,0))/24)</f>
        <v/>
      </c>
      <c r="G7037" s="26">
        <f>IF(F7037="","",INT(F7037))</f>
        <v/>
      </c>
      <c r="H7037">
        <f>IF(G7037="","",IF(AND(MONTH(G7037)*100+DAY(G7037)&gt;=season_lo,MONTH(G7037)*100+DAY(G7037)&lt;=season_hi),1,0))</f>
        <v/>
      </c>
      <c r="I7037">
        <f>IF(G7037="","",G7037-first_day+1)</f>
        <v/>
      </c>
      <c r="J7037" s="27">
        <f>IF(I7037="","",INDEX(Daily!$J$2:$J$421,I7037))</f>
        <v/>
      </c>
      <c r="K7037" s="27">
        <f>IF(J7037="","",J7037+cat_offset)</f>
        <v/>
      </c>
      <c r="L7037" s="27">
        <f>IF(J7037="","",MAX(0,E7037-J7037)^2)</f>
        <v/>
      </c>
      <c r="M7037" s="27">
        <f>IF(J7037="","",MAX(0,E7037-(J7037+twcdh_off))^2)</f>
        <v/>
      </c>
      <c r="N7037" s="27">
        <f>IF(E7037="","",MAX(0,E7037-swcdh_thr)^2)</f>
        <v/>
      </c>
      <c r="O7037">
        <f>IF(K7037="","",ROUND(E7037-K7037,0))</f>
        <v/>
      </c>
      <c r="P7037">
        <f>IF(O7037="","",IF(O7037&gt;=1,O7037,0))</f>
        <v/>
      </c>
      <c r="Q7037" s="27">
        <f>IF(E7037="","",MAX(0,E7037-22))</f>
        <v/>
      </c>
      <c r="R7037" s="27">
        <f>IF(H7037=1,E7037,"")</f>
        <v/>
      </c>
      <c r="S7037" s="27">
        <f>IF(AND(H7037=1,J7037&lt;&gt;""),E7037-J7037,"")</f>
        <v/>
      </c>
      <c r="T7037">
        <f>IF(G7037="","",MONTH(G7037))</f>
        <v/>
      </c>
    </row>
    <row r="7038">
      <c r="A7038" s="24" t="n">
        <v>2020</v>
      </c>
      <c r="B7038" s="24" t="n">
        <v>10</v>
      </c>
      <c r="C7038" s="24" t="n">
        <v>20</v>
      </c>
      <c r="D7038" s="24" t="n">
        <v>5</v>
      </c>
      <c r="E7038" s="24" t="n">
        <v>11.72</v>
      </c>
      <c r="F7038" s="25">
        <f>IF($E7038="","",DATE(IF($A7038="",nominal_year,$A7038),$B7038,$C7038)+($D7038-IF(LEFT(hour_conv,1)="1",1,0))/24)</f>
        <v/>
      </c>
      <c r="G7038" s="26">
        <f>IF(F7038="","",INT(F7038))</f>
        <v/>
      </c>
      <c r="H7038">
        <f>IF(G7038="","",IF(AND(MONTH(G7038)*100+DAY(G7038)&gt;=season_lo,MONTH(G7038)*100+DAY(G7038)&lt;=season_hi),1,0))</f>
        <v/>
      </c>
      <c r="I7038">
        <f>IF(G7038="","",G7038-first_day+1)</f>
        <v/>
      </c>
      <c r="J7038" s="27">
        <f>IF(I7038="","",INDEX(Daily!$J$2:$J$421,I7038))</f>
        <v/>
      </c>
      <c r="K7038" s="27">
        <f>IF(J7038="","",J7038+cat_offset)</f>
        <v/>
      </c>
      <c r="L7038" s="27">
        <f>IF(J7038="","",MAX(0,E7038-J7038)^2)</f>
        <v/>
      </c>
      <c r="M7038" s="27">
        <f>IF(J7038="","",MAX(0,E7038-(J7038+twcdh_off))^2)</f>
        <v/>
      </c>
      <c r="N7038" s="27">
        <f>IF(E7038="","",MAX(0,E7038-swcdh_thr)^2)</f>
        <v/>
      </c>
      <c r="O7038">
        <f>IF(K7038="","",ROUND(E7038-K7038,0))</f>
        <v/>
      </c>
      <c r="P7038">
        <f>IF(O7038="","",IF(O7038&gt;=1,O7038,0))</f>
        <v/>
      </c>
      <c r="Q7038" s="27">
        <f>IF(E7038="","",MAX(0,E7038-22))</f>
        <v/>
      </c>
      <c r="R7038" s="27">
        <f>IF(H7038=1,E7038,"")</f>
        <v/>
      </c>
      <c r="S7038" s="27">
        <f>IF(AND(H7038=1,J7038&lt;&gt;""),E7038-J7038,"")</f>
        <v/>
      </c>
      <c r="T7038">
        <f>IF(G7038="","",MONTH(G7038))</f>
        <v/>
      </c>
    </row>
    <row r="7039">
      <c r="A7039" s="24" t="n">
        <v>2020</v>
      </c>
      <c r="B7039" s="24" t="n">
        <v>10</v>
      </c>
      <c r="C7039" s="24" t="n">
        <v>20</v>
      </c>
      <c r="D7039" s="24" t="n">
        <v>6</v>
      </c>
      <c r="E7039" s="24" t="n">
        <v>11.82</v>
      </c>
      <c r="F7039" s="25">
        <f>IF($E7039="","",DATE(IF($A7039="",nominal_year,$A7039),$B7039,$C7039)+($D7039-IF(LEFT(hour_conv,1)="1",1,0))/24)</f>
        <v/>
      </c>
      <c r="G7039" s="26">
        <f>IF(F7039="","",INT(F7039))</f>
        <v/>
      </c>
      <c r="H7039">
        <f>IF(G7039="","",IF(AND(MONTH(G7039)*100+DAY(G7039)&gt;=season_lo,MONTH(G7039)*100+DAY(G7039)&lt;=season_hi),1,0))</f>
        <v/>
      </c>
      <c r="I7039">
        <f>IF(G7039="","",G7039-first_day+1)</f>
        <v/>
      </c>
      <c r="J7039" s="27">
        <f>IF(I7039="","",INDEX(Daily!$J$2:$J$421,I7039))</f>
        <v/>
      </c>
      <c r="K7039" s="27">
        <f>IF(J7039="","",J7039+cat_offset)</f>
        <v/>
      </c>
      <c r="L7039" s="27">
        <f>IF(J7039="","",MAX(0,E7039-J7039)^2)</f>
        <v/>
      </c>
      <c r="M7039" s="27">
        <f>IF(J7039="","",MAX(0,E7039-(J7039+twcdh_off))^2)</f>
        <v/>
      </c>
      <c r="N7039" s="27">
        <f>IF(E7039="","",MAX(0,E7039-swcdh_thr)^2)</f>
        <v/>
      </c>
      <c r="O7039">
        <f>IF(K7039="","",ROUND(E7039-K7039,0))</f>
        <v/>
      </c>
      <c r="P7039">
        <f>IF(O7039="","",IF(O7039&gt;=1,O7039,0))</f>
        <v/>
      </c>
      <c r="Q7039" s="27">
        <f>IF(E7039="","",MAX(0,E7039-22))</f>
        <v/>
      </c>
      <c r="R7039" s="27">
        <f>IF(H7039=1,E7039,"")</f>
        <v/>
      </c>
      <c r="S7039" s="27">
        <f>IF(AND(H7039=1,J7039&lt;&gt;""),E7039-J7039,"")</f>
        <v/>
      </c>
      <c r="T7039">
        <f>IF(G7039="","",MONTH(G7039))</f>
        <v/>
      </c>
    </row>
    <row r="7040">
      <c r="A7040" s="24" t="n">
        <v>2020</v>
      </c>
      <c r="B7040" s="24" t="n">
        <v>10</v>
      </c>
      <c r="C7040" s="24" t="n">
        <v>20</v>
      </c>
      <c r="D7040" s="24" t="n">
        <v>7</v>
      </c>
      <c r="E7040" s="24" t="n">
        <v>12.59</v>
      </c>
      <c r="F7040" s="25">
        <f>IF($E7040="","",DATE(IF($A7040="",nominal_year,$A7040),$B7040,$C7040)+($D7040-IF(LEFT(hour_conv,1)="1",1,0))/24)</f>
        <v/>
      </c>
      <c r="G7040" s="26">
        <f>IF(F7040="","",INT(F7040))</f>
        <v/>
      </c>
      <c r="H7040">
        <f>IF(G7040="","",IF(AND(MONTH(G7040)*100+DAY(G7040)&gt;=season_lo,MONTH(G7040)*100+DAY(G7040)&lt;=season_hi),1,0))</f>
        <v/>
      </c>
      <c r="I7040">
        <f>IF(G7040="","",G7040-first_day+1)</f>
        <v/>
      </c>
      <c r="J7040" s="27">
        <f>IF(I7040="","",INDEX(Daily!$J$2:$J$421,I7040))</f>
        <v/>
      </c>
      <c r="K7040" s="27">
        <f>IF(J7040="","",J7040+cat_offset)</f>
        <v/>
      </c>
      <c r="L7040" s="27">
        <f>IF(J7040="","",MAX(0,E7040-J7040)^2)</f>
        <v/>
      </c>
      <c r="M7040" s="27">
        <f>IF(J7040="","",MAX(0,E7040-(J7040+twcdh_off))^2)</f>
        <v/>
      </c>
      <c r="N7040" s="27">
        <f>IF(E7040="","",MAX(0,E7040-swcdh_thr)^2)</f>
        <v/>
      </c>
      <c r="O7040">
        <f>IF(K7040="","",ROUND(E7040-K7040,0))</f>
        <v/>
      </c>
      <c r="P7040">
        <f>IF(O7040="","",IF(O7040&gt;=1,O7040,0))</f>
        <v/>
      </c>
      <c r="Q7040" s="27">
        <f>IF(E7040="","",MAX(0,E7040-22))</f>
        <v/>
      </c>
      <c r="R7040" s="27">
        <f>IF(H7040=1,E7040,"")</f>
        <v/>
      </c>
      <c r="S7040" s="27">
        <f>IF(AND(H7040=1,J7040&lt;&gt;""),E7040-J7040,"")</f>
        <v/>
      </c>
      <c r="T7040">
        <f>IF(G7040="","",MONTH(G7040))</f>
        <v/>
      </c>
    </row>
    <row r="7041">
      <c r="A7041" s="24" t="n">
        <v>2020</v>
      </c>
      <c r="B7041" s="24" t="n">
        <v>10</v>
      </c>
      <c r="C7041" s="24" t="n">
        <v>20</v>
      </c>
      <c r="D7041" s="24" t="n">
        <v>8</v>
      </c>
      <c r="E7041" s="24" t="n">
        <v>12.77</v>
      </c>
      <c r="F7041" s="25">
        <f>IF($E7041="","",DATE(IF($A7041="",nominal_year,$A7041),$B7041,$C7041)+($D7041-IF(LEFT(hour_conv,1)="1",1,0))/24)</f>
        <v/>
      </c>
      <c r="G7041" s="26">
        <f>IF(F7041="","",INT(F7041))</f>
        <v/>
      </c>
      <c r="H7041">
        <f>IF(G7041="","",IF(AND(MONTH(G7041)*100+DAY(G7041)&gt;=season_lo,MONTH(G7041)*100+DAY(G7041)&lt;=season_hi),1,0))</f>
        <v/>
      </c>
      <c r="I7041">
        <f>IF(G7041="","",G7041-first_day+1)</f>
        <v/>
      </c>
      <c r="J7041" s="27">
        <f>IF(I7041="","",INDEX(Daily!$J$2:$J$421,I7041))</f>
        <v/>
      </c>
      <c r="K7041" s="27">
        <f>IF(J7041="","",J7041+cat_offset)</f>
        <v/>
      </c>
      <c r="L7041" s="27">
        <f>IF(J7041="","",MAX(0,E7041-J7041)^2)</f>
        <v/>
      </c>
      <c r="M7041" s="27">
        <f>IF(J7041="","",MAX(0,E7041-(J7041+twcdh_off))^2)</f>
        <v/>
      </c>
      <c r="N7041" s="27">
        <f>IF(E7041="","",MAX(0,E7041-swcdh_thr)^2)</f>
        <v/>
      </c>
      <c r="O7041">
        <f>IF(K7041="","",ROUND(E7041-K7041,0))</f>
        <v/>
      </c>
      <c r="P7041">
        <f>IF(O7041="","",IF(O7041&gt;=1,O7041,0))</f>
        <v/>
      </c>
      <c r="Q7041" s="27">
        <f>IF(E7041="","",MAX(0,E7041-22))</f>
        <v/>
      </c>
      <c r="R7041" s="27">
        <f>IF(H7041=1,E7041,"")</f>
        <v/>
      </c>
      <c r="S7041" s="27">
        <f>IF(AND(H7041=1,J7041&lt;&gt;""),E7041-J7041,"")</f>
        <v/>
      </c>
      <c r="T7041">
        <f>IF(G7041="","",MONTH(G7041))</f>
        <v/>
      </c>
    </row>
    <row r="7042">
      <c r="A7042" s="24" t="n">
        <v>2020</v>
      </c>
      <c r="B7042" s="24" t="n">
        <v>10</v>
      </c>
      <c r="C7042" s="24" t="n">
        <v>20</v>
      </c>
      <c r="D7042" s="24" t="n">
        <v>9</v>
      </c>
      <c r="E7042" s="24" t="n">
        <v>13.87</v>
      </c>
      <c r="F7042" s="25">
        <f>IF($E7042="","",DATE(IF($A7042="",nominal_year,$A7042),$B7042,$C7042)+($D7042-IF(LEFT(hour_conv,1)="1",1,0))/24)</f>
        <v/>
      </c>
      <c r="G7042" s="26">
        <f>IF(F7042="","",INT(F7042))</f>
        <v/>
      </c>
      <c r="H7042">
        <f>IF(G7042="","",IF(AND(MONTH(G7042)*100+DAY(G7042)&gt;=season_lo,MONTH(G7042)*100+DAY(G7042)&lt;=season_hi),1,0))</f>
        <v/>
      </c>
      <c r="I7042">
        <f>IF(G7042="","",G7042-first_day+1)</f>
        <v/>
      </c>
      <c r="J7042" s="27">
        <f>IF(I7042="","",INDEX(Daily!$J$2:$J$421,I7042))</f>
        <v/>
      </c>
      <c r="K7042" s="27">
        <f>IF(J7042="","",J7042+cat_offset)</f>
        <v/>
      </c>
      <c r="L7042" s="27">
        <f>IF(J7042="","",MAX(0,E7042-J7042)^2)</f>
        <v/>
      </c>
      <c r="M7042" s="27">
        <f>IF(J7042="","",MAX(0,E7042-(J7042+twcdh_off))^2)</f>
        <v/>
      </c>
      <c r="N7042" s="27">
        <f>IF(E7042="","",MAX(0,E7042-swcdh_thr)^2)</f>
        <v/>
      </c>
      <c r="O7042">
        <f>IF(K7042="","",ROUND(E7042-K7042,0))</f>
        <v/>
      </c>
      <c r="P7042">
        <f>IF(O7042="","",IF(O7042&gt;=1,O7042,0))</f>
        <v/>
      </c>
      <c r="Q7042" s="27">
        <f>IF(E7042="","",MAX(0,E7042-22))</f>
        <v/>
      </c>
      <c r="R7042" s="27">
        <f>IF(H7042=1,E7042,"")</f>
        <v/>
      </c>
      <c r="S7042" s="27">
        <f>IF(AND(H7042=1,J7042&lt;&gt;""),E7042-J7042,"")</f>
        <v/>
      </c>
      <c r="T7042">
        <f>IF(G7042="","",MONTH(G7042))</f>
        <v/>
      </c>
    </row>
    <row r="7043">
      <c r="A7043" s="24" t="n">
        <v>2020</v>
      </c>
      <c r="B7043" s="24" t="n">
        <v>10</v>
      </c>
      <c r="C7043" s="24" t="n">
        <v>20</v>
      </c>
      <c r="D7043" s="24" t="n">
        <v>10</v>
      </c>
      <c r="E7043" s="24" t="n">
        <v>14.71</v>
      </c>
      <c r="F7043" s="25">
        <f>IF($E7043="","",DATE(IF($A7043="",nominal_year,$A7043),$B7043,$C7043)+($D7043-IF(LEFT(hour_conv,1)="1",1,0))/24)</f>
        <v/>
      </c>
      <c r="G7043" s="26">
        <f>IF(F7043="","",INT(F7043))</f>
        <v/>
      </c>
      <c r="H7043">
        <f>IF(G7043="","",IF(AND(MONTH(G7043)*100+DAY(G7043)&gt;=season_lo,MONTH(G7043)*100+DAY(G7043)&lt;=season_hi),1,0))</f>
        <v/>
      </c>
      <c r="I7043">
        <f>IF(G7043="","",G7043-first_day+1)</f>
        <v/>
      </c>
      <c r="J7043" s="27">
        <f>IF(I7043="","",INDEX(Daily!$J$2:$J$421,I7043))</f>
        <v/>
      </c>
      <c r="K7043" s="27">
        <f>IF(J7043="","",J7043+cat_offset)</f>
        <v/>
      </c>
      <c r="L7043" s="27">
        <f>IF(J7043="","",MAX(0,E7043-J7043)^2)</f>
        <v/>
      </c>
      <c r="M7043" s="27">
        <f>IF(J7043="","",MAX(0,E7043-(J7043+twcdh_off))^2)</f>
        <v/>
      </c>
      <c r="N7043" s="27">
        <f>IF(E7043="","",MAX(0,E7043-swcdh_thr)^2)</f>
        <v/>
      </c>
      <c r="O7043">
        <f>IF(K7043="","",ROUND(E7043-K7043,0))</f>
        <v/>
      </c>
      <c r="P7043">
        <f>IF(O7043="","",IF(O7043&gt;=1,O7043,0))</f>
        <v/>
      </c>
      <c r="Q7043" s="27">
        <f>IF(E7043="","",MAX(0,E7043-22))</f>
        <v/>
      </c>
      <c r="R7043" s="27">
        <f>IF(H7043=1,E7043,"")</f>
        <v/>
      </c>
      <c r="S7043" s="27">
        <f>IF(AND(H7043=1,J7043&lt;&gt;""),E7043-J7043,"")</f>
        <v/>
      </c>
      <c r="T7043">
        <f>IF(G7043="","",MONTH(G7043))</f>
        <v/>
      </c>
    </row>
    <row r="7044">
      <c r="A7044" s="24" t="n">
        <v>2020</v>
      </c>
      <c r="B7044" s="24" t="n">
        <v>10</v>
      </c>
      <c r="C7044" s="24" t="n">
        <v>20</v>
      </c>
      <c r="D7044" s="24" t="n">
        <v>11</v>
      </c>
      <c r="E7044" s="24" t="n">
        <v>15.32</v>
      </c>
      <c r="F7044" s="25">
        <f>IF($E7044="","",DATE(IF($A7044="",nominal_year,$A7044),$B7044,$C7044)+($D7044-IF(LEFT(hour_conv,1)="1",1,0))/24)</f>
        <v/>
      </c>
      <c r="G7044" s="26">
        <f>IF(F7044="","",INT(F7044))</f>
        <v/>
      </c>
      <c r="H7044">
        <f>IF(G7044="","",IF(AND(MONTH(G7044)*100+DAY(G7044)&gt;=season_lo,MONTH(G7044)*100+DAY(G7044)&lt;=season_hi),1,0))</f>
        <v/>
      </c>
      <c r="I7044">
        <f>IF(G7044="","",G7044-first_day+1)</f>
        <v/>
      </c>
      <c r="J7044" s="27">
        <f>IF(I7044="","",INDEX(Daily!$J$2:$J$421,I7044))</f>
        <v/>
      </c>
      <c r="K7044" s="27">
        <f>IF(J7044="","",J7044+cat_offset)</f>
        <v/>
      </c>
      <c r="L7044" s="27">
        <f>IF(J7044="","",MAX(0,E7044-J7044)^2)</f>
        <v/>
      </c>
      <c r="M7044" s="27">
        <f>IF(J7044="","",MAX(0,E7044-(J7044+twcdh_off))^2)</f>
        <v/>
      </c>
      <c r="N7044" s="27">
        <f>IF(E7044="","",MAX(0,E7044-swcdh_thr)^2)</f>
        <v/>
      </c>
      <c r="O7044">
        <f>IF(K7044="","",ROUND(E7044-K7044,0))</f>
        <v/>
      </c>
      <c r="P7044">
        <f>IF(O7044="","",IF(O7044&gt;=1,O7044,0))</f>
        <v/>
      </c>
      <c r="Q7044" s="27">
        <f>IF(E7044="","",MAX(0,E7044-22))</f>
        <v/>
      </c>
      <c r="R7044" s="27">
        <f>IF(H7044=1,E7044,"")</f>
        <v/>
      </c>
      <c r="S7044" s="27">
        <f>IF(AND(H7044=1,J7044&lt;&gt;""),E7044-J7044,"")</f>
        <v/>
      </c>
      <c r="T7044">
        <f>IF(G7044="","",MONTH(G7044))</f>
        <v/>
      </c>
    </row>
    <row r="7045">
      <c r="A7045" s="24" t="n">
        <v>2020</v>
      </c>
      <c r="B7045" s="24" t="n">
        <v>10</v>
      </c>
      <c r="C7045" s="24" t="n">
        <v>20</v>
      </c>
      <c r="D7045" s="24" t="n">
        <v>12</v>
      </c>
      <c r="E7045" s="24" t="n">
        <v>16.28</v>
      </c>
      <c r="F7045" s="25">
        <f>IF($E7045="","",DATE(IF($A7045="",nominal_year,$A7045),$B7045,$C7045)+($D7045-IF(LEFT(hour_conv,1)="1",1,0))/24)</f>
        <v/>
      </c>
      <c r="G7045" s="26">
        <f>IF(F7045="","",INT(F7045))</f>
        <v/>
      </c>
      <c r="H7045">
        <f>IF(G7045="","",IF(AND(MONTH(G7045)*100+DAY(G7045)&gt;=season_lo,MONTH(G7045)*100+DAY(G7045)&lt;=season_hi),1,0))</f>
        <v/>
      </c>
      <c r="I7045">
        <f>IF(G7045="","",G7045-first_day+1)</f>
        <v/>
      </c>
      <c r="J7045" s="27">
        <f>IF(I7045="","",INDEX(Daily!$J$2:$J$421,I7045))</f>
        <v/>
      </c>
      <c r="K7045" s="27">
        <f>IF(J7045="","",J7045+cat_offset)</f>
        <v/>
      </c>
      <c r="L7045" s="27">
        <f>IF(J7045="","",MAX(0,E7045-J7045)^2)</f>
        <v/>
      </c>
      <c r="M7045" s="27">
        <f>IF(J7045="","",MAX(0,E7045-(J7045+twcdh_off))^2)</f>
        <v/>
      </c>
      <c r="N7045" s="27">
        <f>IF(E7045="","",MAX(0,E7045-swcdh_thr)^2)</f>
        <v/>
      </c>
      <c r="O7045">
        <f>IF(K7045="","",ROUND(E7045-K7045,0))</f>
        <v/>
      </c>
      <c r="P7045">
        <f>IF(O7045="","",IF(O7045&gt;=1,O7045,0))</f>
        <v/>
      </c>
      <c r="Q7045" s="27">
        <f>IF(E7045="","",MAX(0,E7045-22))</f>
        <v/>
      </c>
      <c r="R7045" s="27">
        <f>IF(H7045=1,E7045,"")</f>
        <v/>
      </c>
      <c r="S7045" s="27">
        <f>IF(AND(H7045=1,J7045&lt;&gt;""),E7045-J7045,"")</f>
        <v/>
      </c>
      <c r="T7045">
        <f>IF(G7045="","",MONTH(G7045))</f>
        <v/>
      </c>
    </row>
    <row r="7046">
      <c r="A7046" s="24" t="n">
        <v>2020</v>
      </c>
      <c r="B7046" s="24" t="n">
        <v>10</v>
      </c>
      <c r="C7046" s="24" t="n">
        <v>20</v>
      </c>
      <c r="D7046" s="24" t="n">
        <v>13</v>
      </c>
      <c r="E7046" s="24" t="n">
        <v>16.4</v>
      </c>
      <c r="F7046" s="25">
        <f>IF($E7046="","",DATE(IF($A7046="",nominal_year,$A7046),$B7046,$C7046)+($D7046-IF(LEFT(hour_conv,1)="1",1,0))/24)</f>
        <v/>
      </c>
      <c r="G7046" s="26">
        <f>IF(F7046="","",INT(F7046))</f>
        <v/>
      </c>
      <c r="H7046">
        <f>IF(G7046="","",IF(AND(MONTH(G7046)*100+DAY(G7046)&gt;=season_lo,MONTH(G7046)*100+DAY(G7046)&lt;=season_hi),1,0))</f>
        <v/>
      </c>
      <c r="I7046">
        <f>IF(G7046="","",G7046-first_day+1)</f>
        <v/>
      </c>
      <c r="J7046" s="27">
        <f>IF(I7046="","",INDEX(Daily!$J$2:$J$421,I7046))</f>
        <v/>
      </c>
      <c r="K7046" s="27">
        <f>IF(J7046="","",J7046+cat_offset)</f>
        <v/>
      </c>
      <c r="L7046" s="27">
        <f>IF(J7046="","",MAX(0,E7046-J7046)^2)</f>
        <v/>
      </c>
      <c r="M7046" s="27">
        <f>IF(J7046="","",MAX(0,E7046-(J7046+twcdh_off))^2)</f>
        <v/>
      </c>
      <c r="N7046" s="27">
        <f>IF(E7046="","",MAX(0,E7046-swcdh_thr)^2)</f>
        <v/>
      </c>
      <c r="O7046">
        <f>IF(K7046="","",ROUND(E7046-K7046,0))</f>
        <v/>
      </c>
      <c r="P7046">
        <f>IF(O7046="","",IF(O7046&gt;=1,O7046,0))</f>
        <v/>
      </c>
      <c r="Q7046" s="27">
        <f>IF(E7046="","",MAX(0,E7046-22))</f>
        <v/>
      </c>
      <c r="R7046" s="27">
        <f>IF(H7046=1,E7046,"")</f>
        <v/>
      </c>
      <c r="S7046" s="27">
        <f>IF(AND(H7046=1,J7046&lt;&gt;""),E7046-J7046,"")</f>
        <v/>
      </c>
      <c r="T7046">
        <f>IF(G7046="","",MONTH(G7046))</f>
        <v/>
      </c>
    </row>
    <row r="7047">
      <c r="A7047" s="24" t="n">
        <v>2020</v>
      </c>
      <c r="B7047" s="24" t="n">
        <v>10</v>
      </c>
      <c r="C7047" s="24" t="n">
        <v>20</v>
      </c>
      <c r="D7047" s="24" t="n">
        <v>14</v>
      </c>
      <c r="E7047" s="24" t="n">
        <v>17.49</v>
      </c>
      <c r="F7047" s="25">
        <f>IF($E7047="","",DATE(IF($A7047="",nominal_year,$A7047),$B7047,$C7047)+($D7047-IF(LEFT(hour_conv,1)="1",1,0))/24)</f>
        <v/>
      </c>
      <c r="G7047" s="26">
        <f>IF(F7047="","",INT(F7047))</f>
        <v/>
      </c>
      <c r="H7047">
        <f>IF(G7047="","",IF(AND(MONTH(G7047)*100+DAY(G7047)&gt;=season_lo,MONTH(G7047)*100+DAY(G7047)&lt;=season_hi),1,0))</f>
        <v/>
      </c>
      <c r="I7047">
        <f>IF(G7047="","",G7047-first_day+1)</f>
        <v/>
      </c>
      <c r="J7047" s="27">
        <f>IF(I7047="","",INDEX(Daily!$J$2:$J$421,I7047))</f>
        <v/>
      </c>
      <c r="K7047" s="27">
        <f>IF(J7047="","",J7047+cat_offset)</f>
        <v/>
      </c>
      <c r="L7047" s="27">
        <f>IF(J7047="","",MAX(0,E7047-J7047)^2)</f>
        <v/>
      </c>
      <c r="M7047" s="27">
        <f>IF(J7047="","",MAX(0,E7047-(J7047+twcdh_off))^2)</f>
        <v/>
      </c>
      <c r="N7047" s="27">
        <f>IF(E7047="","",MAX(0,E7047-swcdh_thr)^2)</f>
        <v/>
      </c>
      <c r="O7047">
        <f>IF(K7047="","",ROUND(E7047-K7047,0))</f>
        <v/>
      </c>
      <c r="P7047">
        <f>IF(O7047="","",IF(O7047&gt;=1,O7047,0))</f>
        <v/>
      </c>
      <c r="Q7047" s="27">
        <f>IF(E7047="","",MAX(0,E7047-22))</f>
        <v/>
      </c>
      <c r="R7047" s="27">
        <f>IF(H7047=1,E7047,"")</f>
        <v/>
      </c>
      <c r="S7047" s="27">
        <f>IF(AND(H7047=1,J7047&lt;&gt;""),E7047-J7047,"")</f>
        <v/>
      </c>
      <c r="T7047">
        <f>IF(G7047="","",MONTH(G7047))</f>
        <v/>
      </c>
    </row>
    <row r="7048">
      <c r="A7048" s="24" t="n">
        <v>2020</v>
      </c>
      <c r="B7048" s="24" t="n">
        <v>10</v>
      </c>
      <c r="C7048" s="24" t="n">
        <v>20</v>
      </c>
      <c r="D7048" s="24" t="n">
        <v>15</v>
      </c>
      <c r="E7048" s="24" t="n">
        <v>17.13</v>
      </c>
      <c r="F7048" s="25">
        <f>IF($E7048="","",DATE(IF($A7048="",nominal_year,$A7048),$B7048,$C7048)+($D7048-IF(LEFT(hour_conv,1)="1",1,0))/24)</f>
        <v/>
      </c>
      <c r="G7048" s="26">
        <f>IF(F7048="","",INT(F7048))</f>
        <v/>
      </c>
      <c r="H7048">
        <f>IF(G7048="","",IF(AND(MONTH(G7048)*100+DAY(G7048)&gt;=season_lo,MONTH(G7048)*100+DAY(G7048)&lt;=season_hi),1,0))</f>
        <v/>
      </c>
      <c r="I7048">
        <f>IF(G7048="","",G7048-first_day+1)</f>
        <v/>
      </c>
      <c r="J7048" s="27">
        <f>IF(I7048="","",INDEX(Daily!$J$2:$J$421,I7048))</f>
        <v/>
      </c>
      <c r="K7048" s="27">
        <f>IF(J7048="","",J7048+cat_offset)</f>
        <v/>
      </c>
      <c r="L7048" s="27">
        <f>IF(J7048="","",MAX(0,E7048-J7048)^2)</f>
        <v/>
      </c>
      <c r="M7048" s="27">
        <f>IF(J7048="","",MAX(0,E7048-(J7048+twcdh_off))^2)</f>
        <v/>
      </c>
      <c r="N7048" s="27">
        <f>IF(E7048="","",MAX(0,E7048-swcdh_thr)^2)</f>
        <v/>
      </c>
      <c r="O7048">
        <f>IF(K7048="","",ROUND(E7048-K7048,0))</f>
        <v/>
      </c>
      <c r="P7048">
        <f>IF(O7048="","",IF(O7048&gt;=1,O7048,0))</f>
        <v/>
      </c>
      <c r="Q7048" s="27">
        <f>IF(E7048="","",MAX(0,E7048-22))</f>
        <v/>
      </c>
      <c r="R7048" s="27">
        <f>IF(H7048=1,E7048,"")</f>
        <v/>
      </c>
      <c r="S7048" s="27">
        <f>IF(AND(H7048=1,J7048&lt;&gt;""),E7048-J7048,"")</f>
        <v/>
      </c>
      <c r="T7048">
        <f>IF(G7048="","",MONTH(G7048))</f>
        <v/>
      </c>
    </row>
    <row r="7049">
      <c r="A7049" s="24" t="n">
        <v>2020</v>
      </c>
      <c r="B7049" s="24" t="n">
        <v>10</v>
      </c>
      <c r="C7049" s="24" t="n">
        <v>20</v>
      </c>
      <c r="D7049" s="24" t="n">
        <v>16</v>
      </c>
      <c r="E7049" s="24" t="n">
        <v>17.93</v>
      </c>
      <c r="F7049" s="25">
        <f>IF($E7049="","",DATE(IF($A7049="",nominal_year,$A7049),$B7049,$C7049)+($D7049-IF(LEFT(hour_conv,1)="1",1,0))/24)</f>
        <v/>
      </c>
      <c r="G7049" s="26">
        <f>IF(F7049="","",INT(F7049))</f>
        <v/>
      </c>
      <c r="H7049">
        <f>IF(G7049="","",IF(AND(MONTH(G7049)*100+DAY(G7049)&gt;=season_lo,MONTH(G7049)*100+DAY(G7049)&lt;=season_hi),1,0))</f>
        <v/>
      </c>
      <c r="I7049">
        <f>IF(G7049="","",G7049-first_day+1)</f>
        <v/>
      </c>
      <c r="J7049" s="27">
        <f>IF(I7049="","",INDEX(Daily!$J$2:$J$421,I7049))</f>
        <v/>
      </c>
      <c r="K7049" s="27">
        <f>IF(J7049="","",J7049+cat_offset)</f>
        <v/>
      </c>
      <c r="L7049" s="27">
        <f>IF(J7049="","",MAX(0,E7049-J7049)^2)</f>
        <v/>
      </c>
      <c r="M7049" s="27">
        <f>IF(J7049="","",MAX(0,E7049-(J7049+twcdh_off))^2)</f>
        <v/>
      </c>
      <c r="N7049" s="27">
        <f>IF(E7049="","",MAX(0,E7049-swcdh_thr)^2)</f>
        <v/>
      </c>
      <c r="O7049">
        <f>IF(K7049="","",ROUND(E7049-K7049,0))</f>
        <v/>
      </c>
      <c r="P7049">
        <f>IF(O7049="","",IF(O7049&gt;=1,O7049,0))</f>
        <v/>
      </c>
      <c r="Q7049" s="27">
        <f>IF(E7049="","",MAX(0,E7049-22))</f>
        <v/>
      </c>
      <c r="R7049" s="27">
        <f>IF(H7049=1,E7049,"")</f>
        <v/>
      </c>
      <c r="S7049" s="27">
        <f>IF(AND(H7049=1,J7049&lt;&gt;""),E7049-J7049,"")</f>
        <v/>
      </c>
      <c r="T7049">
        <f>IF(G7049="","",MONTH(G7049))</f>
        <v/>
      </c>
    </row>
    <row r="7050">
      <c r="A7050" s="24" t="n">
        <v>2020</v>
      </c>
      <c r="B7050" s="24" t="n">
        <v>10</v>
      </c>
      <c r="C7050" s="24" t="n">
        <v>20</v>
      </c>
      <c r="D7050" s="24" t="n">
        <v>17</v>
      </c>
      <c r="E7050" s="24" t="n">
        <v>17.76</v>
      </c>
      <c r="F7050" s="25">
        <f>IF($E7050="","",DATE(IF($A7050="",nominal_year,$A7050),$B7050,$C7050)+($D7050-IF(LEFT(hour_conv,1)="1",1,0))/24)</f>
        <v/>
      </c>
      <c r="G7050" s="26">
        <f>IF(F7050="","",INT(F7050))</f>
        <v/>
      </c>
      <c r="H7050">
        <f>IF(G7050="","",IF(AND(MONTH(G7050)*100+DAY(G7050)&gt;=season_lo,MONTH(G7050)*100+DAY(G7050)&lt;=season_hi),1,0))</f>
        <v/>
      </c>
      <c r="I7050">
        <f>IF(G7050="","",G7050-first_day+1)</f>
        <v/>
      </c>
      <c r="J7050" s="27">
        <f>IF(I7050="","",INDEX(Daily!$J$2:$J$421,I7050))</f>
        <v/>
      </c>
      <c r="K7050" s="27">
        <f>IF(J7050="","",J7050+cat_offset)</f>
        <v/>
      </c>
      <c r="L7050" s="27">
        <f>IF(J7050="","",MAX(0,E7050-J7050)^2)</f>
        <v/>
      </c>
      <c r="M7050" s="27">
        <f>IF(J7050="","",MAX(0,E7050-(J7050+twcdh_off))^2)</f>
        <v/>
      </c>
      <c r="N7050" s="27">
        <f>IF(E7050="","",MAX(0,E7050-swcdh_thr)^2)</f>
        <v/>
      </c>
      <c r="O7050">
        <f>IF(K7050="","",ROUND(E7050-K7050,0))</f>
        <v/>
      </c>
      <c r="P7050">
        <f>IF(O7050="","",IF(O7050&gt;=1,O7050,0))</f>
        <v/>
      </c>
      <c r="Q7050" s="27">
        <f>IF(E7050="","",MAX(0,E7050-22))</f>
        <v/>
      </c>
      <c r="R7050" s="27">
        <f>IF(H7050=1,E7050,"")</f>
        <v/>
      </c>
      <c r="S7050" s="27">
        <f>IF(AND(H7050=1,J7050&lt;&gt;""),E7050-J7050,"")</f>
        <v/>
      </c>
      <c r="T7050">
        <f>IF(G7050="","",MONTH(G7050))</f>
        <v/>
      </c>
    </row>
    <row r="7051">
      <c r="A7051" s="24" t="n">
        <v>2020</v>
      </c>
      <c r="B7051" s="24" t="n">
        <v>10</v>
      </c>
      <c r="C7051" s="24" t="n">
        <v>20</v>
      </c>
      <c r="D7051" s="24" t="n">
        <v>18</v>
      </c>
      <c r="E7051" s="24" t="n">
        <v>17.53</v>
      </c>
      <c r="F7051" s="25">
        <f>IF($E7051="","",DATE(IF($A7051="",nominal_year,$A7051),$B7051,$C7051)+($D7051-IF(LEFT(hour_conv,1)="1",1,0))/24)</f>
        <v/>
      </c>
      <c r="G7051" s="26">
        <f>IF(F7051="","",INT(F7051))</f>
        <v/>
      </c>
      <c r="H7051">
        <f>IF(G7051="","",IF(AND(MONTH(G7051)*100+DAY(G7051)&gt;=season_lo,MONTH(G7051)*100+DAY(G7051)&lt;=season_hi),1,0))</f>
        <v/>
      </c>
      <c r="I7051">
        <f>IF(G7051="","",G7051-first_day+1)</f>
        <v/>
      </c>
      <c r="J7051" s="27">
        <f>IF(I7051="","",INDEX(Daily!$J$2:$J$421,I7051))</f>
        <v/>
      </c>
      <c r="K7051" s="27">
        <f>IF(J7051="","",J7051+cat_offset)</f>
        <v/>
      </c>
      <c r="L7051" s="27">
        <f>IF(J7051="","",MAX(0,E7051-J7051)^2)</f>
        <v/>
      </c>
      <c r="M7051" s="27">
        <f>IF(J7051="","",MAX(0,E7051-(J7051+twcdh_off))^2)</f>
        <v/>
      </c>
      <c r="N7051" s="27">
        <f>IF(E7051="","",MAX(0,E7051-swcdh_thr)^2)</f>
        <v/>
      </c>
      <c r="O7051">
        <f>IF(K7051="","",ROUND(E7051-K7051,0))</f>
        <v/>
      </c>
      <c r="P7051">
        <f>IF(O7051="","",IF(O7051&gt;=1,O7051,0))</f>
        <v/>
      </c>
      <c r="Q7051" s="27">
        <f>IF(E7051="","",MAX(0,E7051-22))</f>
        <v/>
      </c>
      <c r="R7051" s="27">
        <f>IF(H7051=1,E7051,"")</f>
        <v/>
      </c>
      <c r="S7051" s="27">
        <f>IF(AND(H7051=1,J7051&lt;&gt;""),E7051-J7051,"")</f>
        <v/>
      </c>
      <c r="T7051">
        <f>IF(G7051="","",MONTH(G7051))</f>
        <v/>
      </c>
    </row>
    <row r="7052">
      <c r="A7052" s="24" t="n">
        <v>2020</v>
      </c>
      <c r="B7052" s="24" t="n">
        <v>10</v>
      </c>
      <c r="C7052" s="24" t="n">
        <v>20</v>
      </c>
      <c r="D7052" s="24" t="n">
        <v>19</v>
      </c>
      <c r="E7052" s="24" t="n">
        <v>16.54</v>
      </c>
      <c r="F7052" s="25">
        <f>IF($E7052="","",DATE(IF($A7052="",nominal_year,$A7052),$B7052,$C7052)+($D7052-IF(LEFT(hour_conv,1)="1",1,0))/24)</f>
        <v/>
      </c>
      <c r="G7052" s="26">
        <f>IF(F7052="","",INT(F7052))</f>
        <v/>
      </c>
      <c r="H7052">
        <f>IF(G7052="","",IF(AND(MONTH(G7052)*100+DAY(G7052)&gt;=season_lo,MONTH(G7052)*100+DAY(G7052)&lt;=season_hi),1,0))</f>
        <v/>
      </c>
      <c r="I7052">
        <f>IF(G7052="","",G7052-first_day+1)</f>
        <v/>
      </c>
      <c r="J7052" s="27">
        <f>IF(I7052="","",INDEX(Daily!$J$2:$J$421,I7052))</f>
        <v/>
      </c>
      <c r="K7052" s="27">
        <f>IF(J7052="","",J7052+cat_offset)</f>
        <v/>
      </c>
      <c r="L7052" s="27">
        <f>IF(J7052="","",MAX(0,E7052-J7052)^2)</f>
        <v/>
      </c>
      <c r="M7052" s="27">
        <f>IF(J7052="","",MAX(0,E7052-(J7052+twcdh_off))^2)</f>
        <v/>
      </c>
      <c r="N7052" s="27">
        <f>IF(E7052="","",MAX(0,E7052-swcdh_thr)^2)</f>
        <v/>
      </c>
      <c r="O7052">
        <f>IF(K7052="","",ROUND(E7052-K7052,0))</f>
        <v/>
      </c>
      <c r="P7052">
        <f>IF(O7052="","",IF(O7052&gt;=1,O7052,0))</f>
        <v/>
      </c>
      <c r="Q7052" s="27">
        <f>IF(E7052="","",MAX(0,E7052-22))</f>
        <v/>
      </c>
      <c r="R7052" s="27">
        <f>IF(H7052=1,E7052,"")</f>
        <v/>
      </c>
      <c r="S7052" s="27">
        <f>IF(AND(H7052=1,J7052&lt;&gt;""),E7052-J7052,"")</f>
        <v/>
      </c>
      <c r="T7052">
        <f>IF(G7052="","",MONTH(G7052))</f>
        <v/>
      </c>
    </row>
    <row r="7053">
      <c r="A7053" s="24" t="n">
        <v>2020</v>
      </c>
      <c r="B7053" s="24" t="n">
        <v>10</v>
      </c>
      <c r="C7053" s="24" t="n">
        <v>20</v>
      </c>
      <c r="D7053" s="24" t="n">
        <v>20</v>
      </c>
      <c r="E7053" s="24" t="n">
        <v>17.25</v>
      </c>
      <c r="F7053" s="25">
        <f>IF($E7053="","",DATE(IF($A7053="",nominal_year,$A7053),$B7053,$C7053)+($D7053-IF(LEFT(hour_conv,1)="1",1,0))/24)</f>
        <v/>
      </c>
      <c r="G7053" s="26">
        <f>IF(F7053="","",INT(F7053))</f>
        <v/>
      </c>
      <c r="H7053">
        <f>IF(G7053="","",IF(AND(MONTH(G7053)*100+DAY(G7053)&gt;=season_lo,MONTH(G7053)*100+DAY(G7053)&lt;=season_hi),1,0))</f>
        <v/>
      </c>
      <c r="I7053">
        <f>IF(G7053="","",G7053-first_day+1)</f>
        <v/>
      </c>
      <c r="J7053" s="27">
        <f>IF(I7053="","",INDEX(Daily!$J$2:$J$421,I7053))</f>
        <v/>
      </c>
      <c r="K7053" s="27">
        <f>IF(J7053="","",J7053+cat_offset)</f>
        <v/>
      </c>
      <c r="L7053" s="27">
        <f>IF(J7053="","",MAX(0,E7053-J7053)^2)</f>
        <v/>
      </c>
      <c r="M7053" s="27">
        <f>IF(J7053="","",MAX(0,E7053-(J7053+twcdh_off))^2)</f>
        <v/>
      </c>
      <c r="N7053" s="27">
        <f>IF(E7053="","",MAX(0,E7053-swcdh_thr)^2)</f>
        <v/>
      </c>
      <c r="O7053">
        <f>IF(K7053="","",ROUND(E7053-K7053,0))</f>
        <v/>
      </c>
      <c r="P7053">
        <f>IF(O7053="","",IF(O7053&gt;=1,O7053,0))</f>
        <v/>
      </c>
      <c r="Q7053" s="27">
        <f>IF(E7053="","",MAX(0,E7053-22))</f>
        <v/>
      </c>
      <c r="R7053" s="27">
        <f>IF(H7053=1,E7053,"")</f>
        <v/>
      </c>
      <c r="S7053" s="27">
        <f>IF(AND(H7053=1,J7053&lt;&gt;""),E7053-J7053,"")</f>
        <v/>
      </c>
      <c r="T7053">
        <f>IF(G7053="","",MONTH(G7053))</f>
        <v/>
      </c>
    </row>
    <row r="7054">
      <c r="A7054" s="24" t="n">
        <v>2020</v>
      </c>
      <c r="B7054" s="24" t="n">
        <v>10</v>
      </c>
      <c r="C7054" s="24" t="n">
        <v>20</v>
      </c>
      <c r="D7054" s="24" t="n">
        <v>21</v>
      </c>
      <c r="E7054" s="24" t="n">
        <v>15.24</v>
      </c>
      <c r="F7054" s="25">
        <f>IF($E7054="","",DATE(IF($A7054="",nominal_year,$A7054),$B7054,$C7054)+($D7054-IF(LEFT(hour_conv,1)="1",1,0))/24)</f>
        <v/>
      </c>
      <c r="G7054" s="26">
        <f>IF(F7054="","",INT(F7054))</f>
        <v/>
      </c>
      <c r="H7054">
        <f>IF(G7054="","",IF(AND(MONTH(G7054)*100+DAY(G7054)&gt;=season_lo,MONTH(G7054)*100+DAY(G7054)&lt;=season_hi),1,0))</f>
        <v/>
      </c>
      <c r="I7054">
        <f>IF(G7054="","",G7054-first_day+1)</f>
        <v/>
      </c>
      <c r="J7054" s="27">
        <f>IF(I7054="","",INDEX(Daily!$J$2:$J$421,I7054))</f>
        <v/>
      </c>
      <c r="K7054" s="27">
        <f>IF(J7054="","",J7054+cat_offset)</f>
        <v/>
      </c>
      <c r="L7054" s="27">
        <f>IF(J7054="","",MAX(0,E7054-J7054)^2)</f>
        <v/>
      </c>
      <c r="M7054" s="27">
        <f>IF(J7054="","",MAX(0,E7054-(J7054+twcdh_off))^2)</f>
        <v/>
      </c>
      <c r="N7054" s="27">
        <f>IF(E7054="","",MAX(0,E7054-swcdh_thr)^2)</f>
        <v/>
      </c>
      <c r="O7054">
        <f>IF(K7054="","",ROUND(E7054-K7054,0))</f>
        <v/>
      </c>
      <c r="P7054">
        <f>IF(O7054="","",IF(O7054&gt;=1,O7054,0))</f>
        <v/>
      </c>
      <c r="Q7054" s="27">
        <f>IF(E7054="","",MAX(0,E7054-22))</f>
        <v/>
      </c>
      <c r="R7054" s="27">
        <f>IF(H7054=1,E7054,"")</f>
        <v/>
      </c>
      <c r="S7054" s="27">
        <f>IF(AND(H7054=1,J7054&lt;&gt;""),E7054-J7054,"")</f>
        <v/>
      </c>
      <c r="T7054">
        <f>IF(G7054="","",MONTH(G7054))</f>
        <v/>
      </c>
    </row>
    <row r="7055">
      <c r="A7055" s="24" t="n">
        <v>2020</v>
      </c>
      <c r="B7055" s="24" t="n">
        <v>10</v>
      </c>
      <c r="C7055" s="24" t="n">
        <v>20</v>
      </c>
      <c r="D7055" s="24" t="n">
        <v>22</v>
      </c>
      <c r="E7055" s="24" t="n">
        <v>14.56</v>
      </c>
      <c r="F7055" s="25">
        <f>IF($E7055="","",DATE(IF($A7055="",nominal_year,$A7055),$B7055,$C7055)+($D7055-IF(LEFT(hour_conv,1)="1",1,0))/24)</f>
        <v/>
      </c>
      <c r="G7055" s="26">
        <f>IF(F7055="","",INT(F7055))</f>
        <v/>
      </c>
      <c r="H7055">
        <f>IF(G7055="","",IF(AND(MONTH(G7055)*100+DAY(G7055)&gt;=season_lo,MONTH(G7055)*100+DAY(G7055)&lt;=season_hi),1,0))</f>
        <v/>
      </c>
      <c r="I7055">
        <f>IF(G7055="","",G7055-first_day+1)</f>
        <v/>
      </c>
      <c r="J7055" s="27">
        <f>IF(I7055="","",INDEX(Daily!$J$2:$J$421,I7055))</f>
        <v/>
      </c>
      <c r="K7055" s="27">
        <f>IF(J7055="","",J7055+cat_offset)</f>
        <v/>
      </c>
      <c r="L7055" s="27">
        <f>IF(J7055="","",MAX(0,E7055-J7055)^2)</f>
        <v/>
      </c>
      <c r="M7055" s="27">
        <f>IF(J7055="","",MAX(0,E7055-(J7055+twcdh_off))^2)</f>
        <v/>
      </c>
      <c r="N7055" s="27">
        <f>IF(E7055="","",MAX(0,E7055-swcdh_thr)^2)</f>
        <v/>
      </c>
      <c r="O7055">
        <f>IF(K7055="","",ROUND(E7055-K7055,0))</f>
        <v/>
      </c>
      <c r="P7055">
        <f>IF(O7055="","",IF(O7055&gt;=1,O7055,0))</f>
        <v/>
      </c>
      <c r="Q7055" s="27">
        <f>IF(E7055="","",MAX(0,E7055-22))</f>
        <v/>
      </c>
      <c r="R7055" s="27">
        <f>IF(H7055=1,E7055,"")</f>
        <v/>
      </c>
      <c r="S7055" s="27">
        <f>IF(AND(H7055=1,J7055&lt;&gt;""),E7055-J7055,"")</f>
        <v/>
      </c>
      <c r="T7055">
        <f>IF(G7055="","",MONTH(G7055))</f>
        <v/>
      </c>
    </row>
    <row r="7056">
      <c r="A7056" s="24" t="n">
        <v>2020</v>
      </c>
      <c r="B7056" s="24" t="n">
        <v>10</v>
      </c>
      <c r="C7056" s="24" t="n">
        <v>20</v>
      </c>
      <c r="D7056" s="24" t="n">
        <v>23</v>
      </c>
      <c r="E7056" s="24" t="n">
        <v>13.39</v>
      </c>
      <c r="F7056" s="25">
        <f>IF($E7056="","",DATE(IF($A7056="",nominal_year,$A7056),$B7056,$C7056)+($D7056-IF(LEFT(hour_conv,1)="1",1,0))/24)</f>
        <v/>
      </c>
      <c r="G7056" s="26">
        <f>IF(F7056="","",INT(F7056))</f>
        <v/>
      </c>
      <c r="H7056">
        <f>IF(G7056="","",IF(AND(MONTH(G7056)*100+DAY(G7056)&gt;=season_lo,MONTH(G7056)*100+DAY(G7056)&lt;=season_hi),1,0))</f>
        <v/>
      </c>
      <c r="I7056">
        <f>IF(G7056="","",G7056-first_day+1)</f>
        <v/>
      </c>
      <c r="J7056" s="27">
        <f>IF(I7056="","",INDEX(Daily!$J$2:$J$421,I7056))</f>
        <v/>
      </c>
      <c r="K7056" s="27">
        <f>IF(J7056="","",J7056+cat_offset)</f>
        <v/>
      </c>
      <c r="L7056" s="27">
        <f>IF(J7056="","",MAX(0,E7056-J7056)^2)</f>
        <v/>
      </c>
      <c r="M7056" s="27">
        <f>IF(J7056="","",MAX(0,E7056-(J7056+twcdh_off))^2)</f>
        <v/>
      </c>
      <c r="N7056" s="27">
        <f>IF(E7056="","",MAX(0,E7056-swcdh_thr)^2)</f>
        <v/>
      </c>
      <c r="O7056">
        <f>IF(K7056="","",ROUND(E7056-K7056,0))</f>
        <v/>
      </c>
      <c r="P7056">
        <f>IF(O7056="","",IF(O7056&gt;=1,O7056,0))</f>
        <v/>
      </c>
      <c r="Q7056" s="27">
        <f>IF(E7056="","",MAX(0,E7056-22))</f>
        <v/>
      </c>
      <c r="R7056" s="27">
        <f>IF(H7056=1,E7056,"")</f>
        <v/>
      </c>
      <c r="S7056" s="27">
        <f>IF(AND(H7056=1,J7056&lt;&gt;""),E7056-J7056,"")</f>
        <v/>
      </c>
      <c r="T7056">
        <f>IF(G7056="","",MONTH(G7056))</f>
        <v/>
      </c>
    </row>
    <row r="7057">
      <c r="A7057" s="24" t="n">
        <v>2020</v>
      </c>
      <c r="B7057" s="24" t="n">
        <v>10</v>
      </c>
      <c r="C7057" s="24" t="n">
        <v>20</v>
      </c>
      <c r="D7057" s="24" t="n">
        <v>24</v>
      </c>
      <c r="E7057" s="24" t="n">
        <v>13.46</v>
      </c>
      <c r="F7057" s="25">
        <f>IF($E7057="","",DATE(IF($A7057="",nominal_year,$A7057),$B7057,$C7057)+($D7057-IF(LEFT(hour_conv,1)="1",1,0))/24)</f>
        <v/>
      </c>
      <c r="G7057" s="26">
        <f>IF(F7057="","",INT(F7057))</f>
        <v/>
      </c>
      <c r="H7057">
        <f>IF(G7057="","",IF(AND(MONTH(G7057)*100+DAY(G7057)&gt;=season_lo,MONTH(G7057)*100+DAY(G7057)&lt;=season_hi),1,0))</f>
        <v/>
      </c>
      <c r="I7057">
        <f>IF(G7057="","",G7057-first_day+1)</f>
        <v/>
      </c>
      <c r="J7057" s="27">
        <f>IF(I7057="","",INDEX(Daily!$J$2:$J$421,I7057))</f>
        <v/>
      </c>
      <c r="K7057" s="27">
        <f>IF(J7057="","",J7057+cat_offset)</f>
        <v/>
      </c>
      <c r="L7057" s="27">
        <f>IF(J7057="","",MAX(0,E7057-J7057)^2)</f>
        <v/>
      </c>
      <c r="M7057" s="27">
        <f>IF(J7057="","",MAX(0,E7057-(J7057+twcdh_off))^2)</f>
        <v/>
      </c>
      <c r="N7057" s="27">
        <f>IF(E7057="","",MAX(0,E7057-swcdh_thr)^2)</f>
        <v/>
      </c>
      <c r="O7057">
        <f>IF(K7057="","",ROUND(E7057-K7057,0))</f>
        <v/>
      </c>
      <c r="P7057">
        <f>IF(O7057="","",IF(O7057&gt;=1,O7057,0))</f>
        <v/>
      </c>
      <c r="Q7057" s="27">
        <f>IF(E7057="","",MAX(0,E7057-22))</f>
        <v/>
      </c>
      <c r="R7057" s="27">
        <f>IF(H7057=1,E7057,"")</f>
        <v/>
      </c>
      <c r="S7057" s="27">
        <f>IF(AND(H7057=1,J7057&lt;&gt;""),E7057-J7057,"")</f>
        <v/>
      </c>
      <c r="T7057">
        <f>IF(G7057="","",MONTH(G7057))</f>
        <v/>
      </c>
    </row>
    <row r="7058">
      <c r="A7058" s="24" t="n">
        <v>2020</v>
      </c>
      <c r="B7058" s="24" t="n">
        <v>10</v>
      </c>
      <c r="C7058" s="24" t="n">
        <v>21</v>
      </c>
      <c r="D7058" s="24" t="n">
        <v>1</v>
      </c>
      <c r="E7058" s="24" t="n">
        <v>11.28</v>
      </c>
      <c r="F7058" s="25">
        <f>IF($E7058="","",DATE(IF($A7058="",nominal_year,$A7058),$B7058,$C7058)+($D7058-IF(LEFT(hour_conv,1)="1",1,0))/24)</f>
        <v/>
      </c>
      <c r="G7058" s="26">
        <f>IF(F7058="","",INT(F7058))</f>
        <v/>
      </c>
      <c r="H7058">
        <f>IF(G7058="","",IF(AND(MONTH(G7058)*100+DAY(G7058)&gt;=season_lo,MONTH(G7058)*100+DAY(G7058)&lt;=season_hi),1,0))</f>
        <v/>
      </c>
      <c r="I7058">
        <f>IF(G7058="","",G7058-first_day+1)</f>
        <v/>
      </c>
      <c r="J7058" s="27">
        <f>IF(I7058="","",INDEX(Daily!$J$2:$J$421,I7058))</f>
        <v/>
      </c>
      <c r="K7058" s="27">
        <f>IF(J7058="","",J7058+cat_offset)</f>
        <v/>
      </c>
      <c r="L7058" s="27">
        <f>IF(J7058="","",MAX(0,E7058-J7058)^2)</f>
        <v/>
      </c>
      <c r="M7058" s="27">
        <f>IF(J7058="","",MAX(0,E7058-(J7058+twcdh_off))^2)</f>
        <v/>
      </c>
      <c r="N7058" s="27">
        <f>IF(E7058="","",MAX(0,E7058-swcdh_thr)^2)</f>
        <v/>
      </c>
      <c r="O7058">
        <f>IF(K7058="","",ROUND(E7058-K7058,0))</f>
        <v/>
      </c>
      <c r="P7058">
        <f>IF(O7058="","",IF(O7058&gt;=1,O7058,0))</f>
        <v/>
      </c>
      <c r="Q7058" s="27">
        <f>IF(E7058="","",MAX(0,E7058-22))</f>
        <v/>
      </c>
      <c r="R7058" s="27">
        <f>IF(H7058=1,E7058,"")</f>
        <v/>
      </c>
      <c r="S7058" s="27">
        <f>IF(AND(H7058=1,J7058&lt;&gt;""),E7058-J7058,"")</f>
        <v/>
      </c>
      <c r="T7058">
        <f>IF(G7058="","",MONTH(G7058))</f>
        <v/>
      </c>
    </row>
    <row r="7059">
      <c r="A7059" s="24" t="n">
        <v>2020</v>
      </c>
      <c r="B7059" s="24" t="n">
        <v>10</v>
      </c>
      <c r="C7059" s="24" t="n">
        <v>21</v>
      </c>
      <c r="D7059" s="24" t="n">
        <v>2</v>
      </c>
      <c r="E7059" s="24" t="n">
        <v>11.33</v>
      </c>
      <c r="F7059" s="25">
        <f>IF($E7059="","",DATE(IF($A7059="",nominal_year,$A7059),$B7059,$C7059)+($D7059-IF(LEFT(hour_conv,1)="1",1,0))/24)</f>
        <v/>
      </c>
      <c r="G7059" s="26">
        <f>IF(F7059="","",INT(F7059))</f>
        <v/>
      </c>
      <c r="H7059">
        <f>IF(G7059="","",IF(AND(MONTH(G7059)*100+DAY(G7059)&gt;=season_lo,MONTH(G7059)*100+DAY(G7059)&lt;=season_hi),1,0))</f>
        <v/>
      </c>
      <c r="I7059">
        <f>IF(G7059="","",G7059-first_day+1)</f>
        <v/>
      </c>
      <c r="J7059" s="27">
        <f>IF(I7059="","",INDEX(Daily!$J$2:$J$421,I7059))</f>
        <v/>
      </c>
      <c r="K7059" s="27">
        <f>IF(J7059="","",J7059+cat_offset)</f>
        <v/>
      </c>
      <c r="L7059" s="27">
        <f>IF(J7059="","",MAX(0,E7059-J7059)^2)</f>
        <v/>
      </c>
      <c r="M7059" s="27">
        <f>IF(J7059="","",MAX(0,E7059-(J7059+twcdh_off))^2)</f>
        <v/>
      </c>
      <c r="N7059" s="27">
        <f>IF(E7059="","",MAX(0,E7059-swcdh_thr)^2)</f>
        <v/>
      </c>
      <c r="O7059">
        <f>IF(K7059="","",ROUND(E7059-K7059,0))</f>
        <v/>
      </c>
      <c r="P7059">
        <f>IF(O7059="","",IF(O7059&gt;=1,O7059,0))</f>
        <v/>
      </c>
      <c r="Q7059" s="27">
        <f>IF(E7059="","",MAX(0,E7059-22))</f>
        <v/>
      </c>
      <c r="R7059" s="27">
        <f>IF(H7059=1,E7059,"")</f>
        <v/>
      </c>
      <c r="S7059" s="27">
        <f>IF(AND(H7059=1,J7059&lt;&gt;""),E7059-J7059,"")</f>
        <v/>
      </c>
      <c r="T7059">
        <f>IF(G7059="","",MONTH(G7059))</f>
        <v/>
      </c>
    </row>
    <row r="7060">
      <c r="A7060" s="24" t="n">
        <v>2020</v>
      </c>
      <c r="B7060" s="24" t="n">
        <v>10</v>
      </c>
      <c r="C7060" s="24" t="n">
        <v>21</v>
      </c>
      <c r="D7060" s="24" t="n">
        <v>3</v>
      </c>
      <c r="E7060" s="24" t="n">
        <v>10.28</v>
      </c>
      <c r="F7060" s="25">
        <f>IF($E7060="","",DATE(IF($A7060="",nominal_year,$A7060),$B7060,$C7060)+($D7060-IF(LEFT(hour_conv,1)="1",1,0))/24)</f>
        <v/>
      </c>
      <c r="G7060" s="26">
        <f>IF(F7060="","",INT(F7060))</f>
        <v/>
      </c>
      <c r="H7060">
        <f>IF(G7060="","",IF(AND(MONTH(G7060)*100+DAY(G7060)&gt;=season_lo,MONTH(G7060)*100+DAY(G7060)&lt;=season_hi),1,0))</f>
        <v/>
      </c>
      <c r="I7060">
        <f>IF(G7060="","",G7060-first_day+1)</f>
        <v/>
      </c>
      <c r="J7060" s="27">
        <f>IF(I7060="","",INDEX(Daily!$J$2:$J$421,I7060))</f>
        <v/>
      </c>
      <c r="K7060" s="27">
        <f>IF(J7060="","",J7060+cat_offset)</f>
        <v/>
      </c>
      <c r="L7060" s="27">
        <f>IF(J7060="","",MAX(0,E7060-J7060)^2)</f>
        <v/>
      </c>
      <c r="M7060" s="27">
        <f>IF(J7060="","",MAX(0,E7060-(J7060+twcdh_off))^2)</f>
        <v/>
      </c>
      <c r="N7060" s="27">
        <f>IF(E7060="","",MAX(0,E7060-swcdh_thr)^2)</f>
        <v/>
      </c>
      <c r="O7060">
        <f>IF(K7060="","",ROUND(E7060-K7060,0))</f>
        <v/>
      </c>
      <c r="P7060">
        <f>IF(O7060="","",IF(O7060&gt;=1,O7060,0))</f>
        <v/>
      </c>
      <c r="Q7060" s="27">
        <f>IF(E7060="","",MAX(0,E7060-22))</f>
        <v/>
      </c>
      <c r="R7060" s="27">
        <f>IF(H7060=1,E7060,"")</f>
        <v/>
      </c>
      <c r="S7060" s="27">
        <f>IF(AND(H7060=1,J7060&lt;&gt;""),E7060-J7060,"")</f>
        <v/>
      </c>
      <c r="T7060">
        <f>IF(G7060="","",MONTH(G7060))</f>
        <v/>
      </c>
    </row>
    <row r="7061">
      <c r="A7061" s="24" t="n">
        <v>2020</v>
      </c>
      <c r="B7061" s="24" t="n">
        <v>10</v>
      </c>
      <c r="C7061" s="24" t="n">
        <v>21</v>
      </c>
      <c r="D7061" s="24" t="n">
        <v>4</v>
      </c>
      <c r="E7061" s="24" t="n">
        <v>10.64</v>
      </c>
      <c r="F7061" s="25">
        <f>IF($E7061="","",DATE(IF($A7061="",nominal_year,$A7061),$B7061,$C7061)+($D7061-IF(LEFT(hour_conv,1)="1",1,0))/24)</f>
        <v/>
      </c>
      <c r="G7061" s="26">
        <f>IF(F7061="","",INT(F7061))</f>
        <v/>
      </c>
      <c r="H7061">
        <f>IF(G7061="","",IF(AND(MONTH(G7061)*100+DAY(G7061)&gt;=season_lo,MONTH(G7061)*100+DAY(G7061)&lt;=season_hi),1,0))</f>
        <v/>
      </c>
      <c r="I7061">
        <f>IF(G7061="","",G7061-first_day+1)</f>
        <v/>
      </c>
      <c r="J7061" s="27">
        <f>IF(I7061="","",INDEX(Daily!$J$2:$J$421,I7061))</f>
        <v/>
      </c>
      <c r="K7061" s="27">
        <f>IF(J7061="","",J7061+cat_offset)</f>
        <v/>
      </c>
      <c r="L7061" s="27">
        <f>IF(J7061="","",MAX(0,E7061-J7061)^2)</f>
        <v/>
      </c>
      <c r="M7061" s="27">
        <f>IF(J7061="","",MAX(0,E7061-(J7061+twcdh_off))^2)</f>
        <v/>
      </c>
      <c r="N7061" s="27">
        <f>IF(E7061="","",MAX(0,E7061-swcdh_thr)^2)</f>
        <v/>
      </c>
      <c r="O7061">
        <f>IF(K7061="","",ROUND(E7061-K7061,0))</f>
        <v/>
      </c>
      <c r="P7061">
        <f>IF(O7061="","",IF(O7061&gt;=1,O7061,0))</f>
        <v/>
      </c>
      <c r="Q7061" s="27">
        <f>IF(E7061="","",MAX(0,E7061-22))</f>
        <v/>
      </c>
      <c r="R7061" s="27">
        <f>IF(H7061=1,E7061,"")</f>
        <v/>
      </c>
      <c r="S7061" s="27">
        <f>IF(AND(H7061=1,J7061&lt;&gt;""),E7061-J7061,"")</f>
        <v/>
      </c>
      <c r="T7061">
        <f>IF(G7061="","",MONTH(G7061))</f>
        <v/>
      </c>
    </row>
    <row r="7062">
      <c r="A7062" s="24" t="n">
        <v>2020</v>
      </c>
      <c r="B7062" s="24" t="n">
        <v>10</v>
      </c>
      <c r="C7062" s="24" t="n">
        <v>21</v>
      </c>
      <c r="D7062" s="24" t="n">
        <v>5</v>
      </c>
      <c r="E7062" s="24" t="n">
        <v>10.49</v>
      </c>
      <c r="F7062" s="25">
        <f>IF($E7062="","",DATE(IF($A7062="",nominal_year,$A7062),$B7062,$C7062)+($D7062-IF(LEFT(hour_conv,1)="1",1,0))/24)</f>
        <v/>
      </c>
      <c r="G7062" s="26">
        <f>IF(F7062="","",INT(F7062))</f>
        <v/>
      </c>
      <c r="H7062">
        <f>IF(G7062="","",IF(AND(MONTH(G7062)*100+DAY(G7062)&gt;=season_lo,MONTH(G7062)*100+DAY(G7062)&lt;=season_hi),1,0))</f>
        <v/>
      </c>
      <c r="I7062">
        <f>IF(G7062="","",G7062-first_day+1)</f>
        <v/>
      </c>
      <c r="J7062" s="27">
        <f>IF(I7062="","",INDEX(Daily!$J$2:$J$421,I7062))</f>
        <v/>
      </c>
      <c r="K7062" s="27">
        <f>IF(J7062="","",J7062+cat_offset)</f>
        <v/>
      </c>
      <c r="L7062" s="27">
        <f>IF(J7062="","",MAX(0,E7062-J7062)^2)</f>
        <v/>
      </c>
      <c r="M7062" s="27">
        <f>IF(J7062="","",MAX(0,E7062-(J7062+twcdh_off))^2)</f>
        <v/>
      </c>
      <c r="N7062" s="27">
        <f>IF(E7062="","",MAX(0,E7062-swcdh_thr)^2)</f>
        <v/>
      </c>
      <c r="O7062">
        <f>IF(K7062="","",ROUND(E7062-K7062,0))</f>
        <v/>
      </c>
      <c r="P7062">
        <f>IF(O7062="","",IF(O7062&gt;=1,O7062,0))</f>
        <v/>
      </c>
      <c r="Q7062" s="27">
        <f>IF(E7062="","",MAX(0,E7062-22))</f>
        <v/>
      </c>
      <c r="R7062" s="27">
        <f>IF(H7062=1,E7062,"")</f>
        <v/>
      </c>
      <c r="S7062" s="27">
        <f>IF(AND(H7062=1,J7062&lt;&gt;""),E7062-J7062,"")</f>
        <v/>
      </c>
      <c r="T7062">
        <f>IF(G7062="","",MONTH(G7062))</f>
        <v/>
      </c>
    </row>
    <row r="7063">
      <c r="A7063" s="24" t="n">
        <v>2020</v>
      </c>
      <c r="B7063" s="24" t="n">
        <v>10</v>
      </c>
      <c r="C7063" s="24" t="n">
        <v>21</v>
      </c>
      <c r="D7063" s="24" t="n">
        <v>6</v>
      </c>
      <c r="E7063" s="24" t="n">
        <v>11.29</v>
      </c>
      <c r="F7063" s="25">
        <f>IF($E7063="","",DATE(IF($A7063="",nominal_year,$A7063),$B7063,$C7063)+($D7063-IF(LEFT(hour_conv,1)="1",1,0))/24)</f>
        <v/>
      </c>
      <c r="G7063" s="26">
        <f>IF(F7063="","",INT(F7063))</f>
        <v/>
      </c>
      <c r="H7063">
        <f>IF(G7063="","",IF(AND(MONTH(G7063)*100+DAY(G7063)&gt;=season_lo,MONTH(G7063)*100+DAY(G7063)&lt;=season_hi),1,0))</f>
        <v/>
      </c>
      <c r="I7063">
        <f>IF(G7063="","",G7063-first_day+1)</f>
        <v/>
      </c>
      <c r="J7063" s="27">
        <f>IF(I7063="","",INDEX(Daily!$J$2:$J$421,I7063))</f>
        <v/>
      </c>
      <c r="K7063" s="27">
        <f>IF(J7063="","",J7063+cat_offset)</f>
        <v/>
      </c>
      <c r="L7063" s="27">
        <f>IF(J7063="","",MAX(0,E7063-J7063)^2)</f>
        <v/>
      </c>
      <c r="M7063" s="27">
        <f>IF(J7063="","",MAX(0,E7063-(J7063+twcdh_off))^2)</f>
        <v/>
      </c>
      <c r="N7063" s="27">
        <f>IF(E7063="","",MAX(0,E7063-swcdh_thr)^2)</f>
        <v/>
      </c>
      <c r="O7063">
        <f>IF(K7063="","",ROUND(E7063-K7063,0))</f>
        <v/>
      </c>
      <c r="P7063">
        <f>IF(O7063="","",IF(O7063&gt;=1,O7063,0))</f>
        <v/>
      </c>
      <c r="Q7063" s="27">
        <f>IF(E7063="","",MAX(0,E7063-22))</f>
        <v/>
      </c>
      <c r="R7063" s="27">
        <f>IF(H7063=1,E7063,"")</f>
        <v/>
      </c>
      <c r="S7063" s="27">
        <f>IF(AND(H7063=1,J7063&lt;&gt;""),E7063-J7063,"")</f>
        <v/>
      </c>
      <c r="T7063">
        <f>IF(G7063="","",MONTH(G7063))</f>
        <v/>
      </c>
    </row>
    <row r="7064">
      <c r="A7064" s="24" t="n">
        <v>2020</v>
      </c>
      <c r="B7064" s="24" t="n">
        <v>10</v>
      </c>
      <c r="C7064" s="24" t="n">
        <v>21</v>
      </c>
      <c r="D7064" s="24" t="n">
        <v>7</v>
      </c>
      <c r="E7064" s="24" t="n">
        <v>11.32</v>
      </c>
      <c r="F7064" s="25">
        <f>IF($E7064="","",DATE(IF($A7064="",nominal_year,$A7064),$B7064,$C7064)+($D7064-IF(LEFT(hour_conv,1)="1",1,0))/24)</f>
        <v/>
      </c>
      <c r="G7064" s="26">
        <f>IF(F7064="","",INT(F7064))</f>
        <v/>
      </c>
      <c r="H7064">
        <f>IF(G7064="","",IF(AND(MONTH(G7064)*100+DAY(G7064)&gt;=season_lo,MONTH(G7064)*100+DAY(G7064)&lt;=season_hi),1,0))</f>
        <v/>
      </c>
      <c r="I7064">
        <f>IF(G7064="","",G7064-first_day+1)</f>
        <v/>
      </c>
      <c r="J7064" s="27">
        <f>IF(I7064="","",INDEX(Daily!$J$2:$J$421,I7064))</f>
        <v/>
      </c>
      <c r="K7064" s="27">
        <f>IF(J7064="","",J7064+cat_offset)</f>
        <v/>
      </c>
      <c r="L7064" s="27">
        <f>IF(J7064="","",MAX(0,E7064-J7064)^2)</f>
        <v/>
      </c>
      <c r="M7064" s="27">
        <f>IF(J7064="","",MAX(0,E7064-(J7064+twcdh_off))^2)</f>
        <v/>
      </c>
      <c r="N7064" s="27">
        <f>IF(E7064="","",MAX(0,E7064-swcdh_thr)^2)</f>
        <v/>
      </c>
      <c r="O7064">
        <f>IF(K7064="","",ROUND(E7064-K7064,0))</f>
        <v/>
      </c>
      <c r="P7064">
        <f>IF(O7064="","",IF(O7064&gt;=1,O7064,0))</f>
        <v/>
      </c>
      <c r="Q7064" s="27">
        <f>IF(E7064="","",MAX(0,E7064-22))</f>
        <v/>
      </c>
      <c r="R7064" s="27">
        <f>IF(H7064=1,E7064,"")</f>
        <v/>
      </c>
      <c r="S7064" s="27">
        <f>IF(AND(H7064=1,J7064&lt;&gt;""),E7064-J7064,"")</f>
        <v/>
      </c>
      <c r="T7064">
        <f>IF(G7064="","",MONTH(G7064))</f>
        <v/>
      </c>
    </row>
    <row r="7065">
      <c r="A7065" s="24" t="n">
        <v>2020</v>
      </c>
      <c r="B7065" s="24" t="n">
        <v>10</v>
      </c>
      <c r="C7065" s="24" t="n">
        <v>21</v>
      </c>
      <c r="D7065" s="24" t="n">
        <v>8</v>
      </c>
      <c r="E7065" s="24" t="n">
        <v>11.75</v>
      </c>
      <c r="F7065" s="25">
        <f>IF($E7065="","",DATE(IF($A7065="",nominal_year,$A7065),$B7065,$C7065)+($D7065-IF(LEFT(hour_conv,1)="1",1,0))/24)</f>
        <v/>
      </c>
      <c r="G7065" s="26">
        <f>IF(F7065="","",INT(F7065))</f>
        <v/>
      </c>
      <c r="H7065">
        <f>IF(G7065="","",IF(AND(MONTH(G7065)*100+DAY(G7065)&gt;=season_lo,MONTH(G7065)*100+DAY(G7065)&lt;=season_hi),1,0))</f>
        <v/>
      </c>
      <c r="I7065">
        <f>IF(G7065="","",G7065-first_day+1)</f>
        <v/>
      </c>
      <c r="J7065" s="27">
        <f>IF(I7065="","",INDEX(Daily!$J$2:$J$421,I7065))</f>
        <v/>
      </c>
      <c r="K7065" s="27">
        <f>IF(J7065="","",J7065+cat_offset)</f>
        <v/>
      </c>
      <c r="L7065" s="27">
        <f>IF(J7065="","",MAX(0,E7065-J7065)^2)</f>
        <v/>
      </c>
      <c r="M7065" s="27">
        <f>IF(J7065="","",MAX(0,E7065-(J7065+twcdh_off))^2)</f>
        <v/>
      </c>
      <c r="N7065" s="27">
        <f>IF(E7065="","",MAX(0,E7065-swcdh_thr)^2)</f>
        <v/>
      </c>
      <c r="O7065">
        <f>IF(K7065="","",ROUND(E7065-K7065,0))</f>
        <v/>
      </c>
      <c r="P7065">
        <f>IF(O7065="","",IF(O7065&gt;=1,O7065,0))</f>
        <v/>
      </c>
      <c r="Q7065" s="27">
        <f>IF(E7065="","",MAX(0,E7065-22))</f>
        <v/>
      </c>
      <c r="R7065" s="27">
        <f>IF(H7065=1,E7065,"")</f>
        <v/>
      </c>
      <c r="S7065" s="27">
        <f>IF(AND(H7065=1,J7065&lt;&gt;""),E7065-J7065,"")</f>
        <v/>
      </c>
      <c r="T7065">
        <f>IF(G7065="","",MONTH(G7065))</f>
        <v/>
      </c>
    </row>
    <row r="7066">
      <c r="A7066" s="24" t="n">
        <v>2020</v>
      </c>
      <c r="B7066" s="24" t="n">
        <v>10</v>
      </c>
      <c r="C7066" s="24" t="n">
        <v>21</v>
      </c>
      <c r="D7066" s="24" t="n">
        <v>9</v>
      </c>
      <c r="E7066" s="24" t="n">
        <v>13.01</v>
      </c>
      <c r="F7066" s="25">
        <f>IF($E7066="","",DATE(IF($A7066="",nominal_year,$A7066),$B7066,$C7066)+($D7066-IF(LEFT(hour_conv,1)="1",1,0))/24)</f>
        <v/>
      </c>
      <c r="G7066" s="26">
        <f>IF(F7066="","",INT(F7066))</f>
        <v/>
      </c>
      <c r="H7066">
        <f>IF(G7066="","",IF(AND(MONTH(G7066)*100+DAY(G7066)&gt;=season_lo,MONTH(G7066)*100+DAY(G7066)&lt;=season_hi),1,0))</f>
        <v/>
      </c>
      <c r="I7066">
        <f>IF(G7066="","",G7066-first_day+1)</f>
        <v/>
      </c>
      <c r="J7066" s="27">
        <f>IF(I7066="","",INDEX(Daily!$J$2:$J$421,I7066))</f>
        <v/>
      </c>
      <c r="K7066" s="27">
        <f>IF(J7066="","",J7066+cat_offset)</f>
        <v/>
      </c>
      <c r="L7066" s="27">
        <f>IF(J7066="","",MAX(0,E7066-J7066)^2)</f>
        <v/>
      </c>
      <c r="M7066" s="27">
        <f>IF(J7066="","",MAX(0,E7066-(J7066+twcdh_off))^2)</f>
        <v/>
      </c>
      <c r="N7066" s="27">
        <f>IF(E7066="","",MAX(0,E7066-swcdh_thr)^2)</f>
        <v/>
      </c>
      <c r="O7066">
        <f>IF(K7066="","",ROUND(E7066-K7066,0))</f>
        <v/>
      </c>
      <c r="P7066">
        <f>IF(O7066="","",IF(O7066&gt;=1,O7066,0))</f>
        <v/>
      </c>
      <c r="Q7066" s="27">
        <f>IF(E7066="","",MAX(0,E7066-22))</f>
        <v/>
      </c>
      <c r="R7066" s="27">
        <f>IF(H7066=1,E7066,"")</f>
        <v/>
      </c>
      <c r="S7066" s="27">
        <f>IF(AND(H7066=1,J7066&lt;&gt;""),E7066-J7066,"")</f>
        <v/>
      </c>
      <c r="T7066">
        <f>IF(G7066="","",MONTH(G7066))</f>
        <v/>
      </c>
    </row>
    <row r="7067">
      <c r="A7067" s="24" t="n">
        <v>2020</v>
      </c>
      <c r="B7067" s="24" t="n">
        <v>10</v>
      </c>
      <c r="C7067" s="24" t="n">
        <v>21</v>
      </c>
      <c r="D7067" s="24" t="n">
        <v>10</v>
      </c>
      <c r="E7067" s="24" t="n">
        <v>13.19</v>
      </c>
      <c r="F7067" s="25">
        <f>IF($E7067="","",DATE(IF($A7067="",nominal_year,$A7067),$B7067,$C7067)+($D7067-IF(LEFT(hour_conv,1)="1",1,0))/24)</f>
        <v/>
      </c>
      <c r="G7067" s="26">
        <f>IF(F7067="","",INT(F7067))</f>
        <v/>
      </c>
      <c r="H7067">
        <f>IF(G7067="","",IF(AND(MONTH(G7067)*100+DAY(G7067)&gt;=season_lo,MONTH(G7067)*100+DAY(G7067)&lt;=season_hi),1,0))</f>
        <v/>
      </c>
      <c r="I7067">
        <f>IF(G7067="","",G7067-first_day+1)</f>
        <v/>
      </c>
      <c r="J7067" s="27">
        <f>IF(I7067="","",INDEX(Daily!$J$2:$J$421,I7067))</f>
        <v/>
      </c>
      <c r="K7067" s="27">
        <f>IF(J7067="","",J7067+cat_offset)</f>
        <v/>
      </c>
      <c r="L7067" s="27">
        <f>IF(J7067="","",MAX(0,E7067-J7067)^2)</f>
        <v/>
      </c>
      <c r="M7067" s="27">
        <f>IF(J7067="","",MAX(0,E7067-(J7067+twcdh_off))^2)</f>
        <v/>
      </c>
      <c r="N7067" s="27">
        <f>IF(E7067="","",MAX(0,E7067-swcdh_thr)^2)</f>
        <v/>
      </c>
      <c r="O7067">
        <f>IF(K7067="","",ROUND(E7067-K7067,0))</f>
        <v/>
      </c>
      <c r="P7067">
        <f>IF(O7067="","",IF(O7067&gt;=1,O7067,0))</f>
        <v/>
      </c>
      <c r="Q7067" s="27">
        <f>IF(E7067="","",MAX(0,E7067-22))</f>
        <v/>
      </c>
      <c r="R7067" s="27">
        <f>IF(H7067=1,E7067,"")</f>
        <v/>
      </c>
      <c r="S7067" s="27">
        <f>IF(AND(H7067=1,J7067&lt;&gt;""),E7067-J7067,"")</f>
        <v/>
      </c>
      <c r="T7067">
        <f>IF(G7067="","",MONTH(G7067))</f>
        <v/>
      </c>
    </row>
    <row r="7068">
      <c r="A7068" s="24" t="n">
        <v>2020</v>
      </c>
      <c r="B7068" s="24" t="n">
        <v>10</v>
      </c>
      <c r="C7068" s="24" t="n">
        <v>21</v>
      </c>
      <c r="D7068" s="24" t="n">
        <v>11</v>
      </c>
      <c r="E7068" s="24" t="n">
        <v>14.09</v>
      </c>
      <c r="F7068" s="25">
        <f>IF($E7068="","",DATE(IF($A7068="",nominal_year,$A7068),$B7068,$C7068)+($D7068-IF(LEFT(hour_conv,1)="1",1,0))/24)</f>
        <v/>
      </c>
      <c r="G7068" s="26">
        <f>IF(F7068="","",INT(F7068))</f>
        <v/>
      </c>
      <c r="H7068">
        <f>IF(G7068="","",IF(AND(MONTH(G7068)*100+DAY(G7068)&gt;=season_lo,MONTH(G7068)*100+DAY(G7068)&lt;=season_hi),1,0))</f>
        <v/>
      </c>
      <c r="I7068">
        <f>IF(G7068="","",G7068-first_day+1)</f>
        <v/>
      </c>
      <c r="J7068" s="27">
        <f>IF(I7068="","",INDEX(Daily!$J$2:$J$421,I7068))</f>
        <v/>
      </c>
      <c r="K7068" s="27">
        <f>IF(J7068="","",J7068+cat_offset)</f>
        <v/>
      </c>
      <c r="L7068" s="27">
        <f>IF(J7068="","",MAX(0,E7068-J7068)^2)</f>
        <v/>
      </c>
      <c r="M7068" s="27">
        <f>IF(J7068="","",MAX(0,E7068-(J7068+twcdh_off))^2)</f>
        <v/>
      </c>
      <c r="N7068" s="27">
        <f>IF(E7068="","",MAX(0,E7068-swcdh_thr)^2)</f>
        <v/>
      </c>
      <c r="O7068">
        <f>IF(K7068="","",ROUND(E7068-K7068,0))</f>
        <v/>
      </c>
      <c r="P7068">
        <f>IF(O7068="","",IF(O7068&gt;=1,O7068,0))</f>
        <v/>
      </c>
      <c r="Q7068" s="27">
        <f>IF(E7068="","",MAX(0,E7068-22))</f>
        <v/>
      </c>
      <c r="R7068" s="27">
        <f>IF(H7068=1,E7068,"")</f>
        <v/>
      </c>
      <c r="S7068" s="27">
        <f>IF(AND(H7068=1,J7068&lt;&gt;""),E7068-J7068,"")</f>
        <v/>
      </c>
      <c r="T7068">
        <f>IF(G7068="","",MONTH(G7068))</f>
        <v/>
      </c>
    </row>
    <row r="7069">
      <c r="A7069" s="24" t="n">
        <v>2020</v>
      </c>
      <c r="B7069" s="24" t="n">
        <v>10</v>
      </c>
      <c r="C7069" s="24" t="n">
        <v>21</v>
      </c>
      <c r="D7069" s="24" t="n">
        <v>12</v>
      </c>
      <c r="E7069" s="24" t="n">
        <v>15.5</v>
      </c>
      <c r="F7069" s="25">
        <f>IF($E7069="","",DATE(IF($A7069="",nominal_year,$A7069),$B7069,$C7069)+($D7069-IF(LEFT(hour_conv,1)="1",1,0))/24)</f>
        <v/>
      </c>
      <c r="G7069" s="26">
        <f>IF(F7069="","",INT(F7069))</f>
        <v/>
      </c>
      <c r="H7069">
        <f>IF(G7069="","",IF(AND(MONTH(G7069)*100+DAY(G7069)&gt;=season_lo,MONTH(G7069)*100+DAY(G7069)&lt;=season_hi),1,0))</f>
        <v/>
      </c>
      <c r="I7069">
        <f>IF(G7069="","",G7069-first_day+1)</f>
        <v/>
      </c>
      <c r="J7069" s="27">
        <f>IF(I7069="","",INDEX(Daily!$J$2:$J$421,I7069))</f>
        <v/>
      </c>
      <c r="K7069" s="27">
        <f>IF(J7069="","",J7069+cat_offset)</f>
        <v/>
      </c>
      <c r="L7069" s="27">
        <f>IF(J7069="","",MAX(0,E7069-J7069)^2)</f>
        <v/>
      </c>
      <c r="M7069" s="27">
        <f>IF(J7069="","",MAX(0,E7069-(J7069+twcdh_off))^2)</f>
        <v/>
      </c>
      <c r="N7069" s="27">
        <f>IF(E7069="","",MAX(0,E7069-swcdh_thr)^2)</f>
        <v/>
      </c>
      <c r="O7069">
        <f>IF(K7069="","",ROUND(E7069-K7069,0))</f>
        <v/>
      </c>
      <c r="P7069">
        <f>IF(O7069="","",IF(O7069&gt;=1,O7069,0))</f>
        <v/>
      </c>
      <c r="Q7069" s="27">
        <f>IF(E7069="","",MAX(0,E7069-22))</f>
        <v/>
      </c>
      <c r="R7069" s="27">
        <f>IF(H7069=1,E7069,"")</f>
        <v/>
      </c>
      <c r="S7069" s="27">
        <f>IF(AND(H7069=1,J7069&lt;&gt;""),E7069-J7069,"")</f>
        <v/>
      </c>
      <c r="T7069">
        <f>IF(G7069="","",MONTH(G7069))</f>
        <v/>
      </c>
    </row>
    <row r="7070">
      <c r="A7070" s="24" t="n">
        <v>2020</v>
      </c>
      <c r="B7070" s="24" t="n">
        <v>10</v>
      </c>
      <c r="C7070" s="24" t="n">
        <v>21</v>
      </c>
      <c r="D7070" s="24" t="n">
        <v>13</v>
      </c>
      <c r="E7070" s="24" t="n">
        <v>15.14</v>
      </c>
      <c r="F7070" s="25">
        <f>IF($E7070="","",DATE(IF($A7070="",nominal_year,$A7070),$B7070,$C7070)+($D7070-IF(LEFT(hour_conv,1)="1",1,0))/24)</f>
        <v/>
      </c>
      <c r="G7070" s="26">
        <f>IF(F7070="","",INT(F7070))</f>
        <v/>
      </c>
      <c r="H7070">
        <f>IF(G7070="","",IF(AND(MONTH(G7070)*100+DAY(G7070)&gt;=season_lo,MONTH(G7070)*100+DAY(G7070)&lt;=season_hi),1,0))</f>
        <v/>
      </c>
      <c r="I7070">
        <f>IF(G7070="","",G7070-first_day+1)</f>
        <v/>
      </c>
      <c r="J7070" s="27">
        <f>IF(I7070="","",INDEX(Daily!$J$2:$J$421,I7070))</f>
        <v/>
      </c>
      <c r="K7070" s="27">
        <f>IF(J7070="","",J7070+cat_offset)</f>
        <v/>
      </c>
      <c r="L7070" s="27">
        <f>IF(J7070="","",MAX(0,E7070-J7070)^2)</f>
        <v/>
      </c>
      <c r="M7070" s="27">
        <f>IF(J7070="","",MAX(0,E7070-(J7070+twcdh_off))^2)</f>
        <v/>
      </c>
      <c r="N7070" s="27">
        <f>IF(E7070="","",MAX(0,E7070-swcdh_thr)^2)</f>
        <v/>
      </c>
      <c r="O7070">
        <f>IF(K7070="","",ROUND(E7070-K7070,0))</f>
        <v/>
      </c>
      <c r="P7070">
        <f>IF(O7070="","",IF(O7070&gt;=1,O7070,0))</f>
        <v/>
      </c>
      <c r="Q7070" s="27">
        <f>IF(E7070="","",MAX(0,E7070-22))</f>
        <v/>
      </c>
      <c r="R7070" s="27">
        <f>IF(H7070=1,E7070,"")</f>
        <v/>
      </c>
      <c r="S7070" s="27">
        <f>IF(AND(H7070=1,J7070&lt;&gt;""),E7070-J7070,"")</f>
        <v/>
      </c>
      <c r="T7070">
        <f>IF(G7070="","",MONTH(G7070))</f>
        <v/>
      </c>
    </row>
    <row r="7071">
      <c r="A7071" s="24" t="n">
        <v>2020</v>
      </c>
      <c r="B7071" s="24" t="n">
        <v>10</v>
      </c>
      <c r="C7071" s="24" t="n">
        <v>21</v>
      </c>
      <c r="D7071" s="24" t="n">
        <v>14</v>
      </c>
      <c r="E7071" s="24" t="n">
        <v>16.63</v>
      </c>
      <c r="F7071" s="25">
        <f>IF($E7071="","",DATE(IF($A7071="",nominal_year,$A7071),$B7071,$C7071)+($D7071-IF(LEFT(hour_conv,1)="1",1,0))/24)</f>
        <v/>
      </c>
      <c r="G7071" s="26">
        <f>IF(F7071="","",INT(F7071))</f>
        <v/>
      </c>
      <c r="H7071">
        <f>IF(G7071="","",IF(AND(MONTH(G7071)*100+DAY(G7071)&gt;=season_lo,MONTH(G7071)*100+DAY(G7071)&lt;=season_hi),1,0))</f>
        <v/>
      </c>
      <c r="I7071">
        <f>IF(G7071="","",G7071-first_day+1)</f>
        <v/>
      </c>
      <c r="J7071" s="27">
        <f>IF(I7071="","",INDEX(Daily!$J$2:$J$421,I7071))</f>
        <v/>
      </c>
      <c r="K7071" s="27">
        <f>IF(J7071="","",J7071+cat_offset)</f>
        <v/>
      </c>
      <c r="L7071" s="27">
        <f>IF(J7071="","",MAX(0,E7071-J7071)^2)</f>
        <v/>
      </c>
      <c r="M7071" s="27">
        <f>IF(J7071="","",MAX(0,E7071-(J7071+twcdh_off))^2)</f>
        <v/>
      </c>
      <c r="N7071" s="27">
        <f>IF(E7071="","",MAX(0,E7071-swcdh_thr)^2)</f>
        <v/>
      </c>
      <c r="O7071">
        <f>IF(K7071="","",ROUND(E7071-K7071,0))</f>
        <v/>
      </c>
      <c r="P7071">
        <f>IF(O7071="","",IF(O7071&gt;=1,O7071,0))</f>
        <v/>
      </c>
      <c r="Q7071" s="27">
        <f>IF(E7071="","",MAX(0,E7071-22))</f>
        <v/>
      </c>
      <c r="R7071" s="27">
        <f>IF(H7071=1,E7071,"")</f>
        <v/>
      </c>
      <c r="S7071" s="27">
        <f>IF(AND(H7071=1,J7071&lt;&gt;""),E7071-J7071,"")</f>
        <v/>
      </c>
      <c r="T7071">
        <f>IF(G7071="","",MONTH(G7071))</f>
        <v/>
      </c>
    </row>
    <row r="7072">
      <c r="A7072" s="24" t="n">
        <v>2020</v>
      </c>
      <c r="B7072" s="24" t="n">
        <v>10</v>
      </c>
      <c r="C7072" s="24" t="n">
        <v>21</v>
      </c>
      <c r="D7072" s="24" t="n">
        <v>15</v>
      </c>
      <c r="E7072" s="24" t="n">
        <v>16.5</v>
      </c>
      <c r="F7072" s="25">
        <f>IF($E7072="","",DATE(IF($A7072="",nominal_year,$A7072),$B7072,$C7072)+($D7072-IF(LEFT(hour_conv,1)="1",1,0))/24)</f>
        <v/>
      </c>
      <c r="G7072" s="26">
        <f>IF(F7072="","",INT(F7072))</f>
        <v/>
      </c>
      <c r="H7072">
        <f>IF(G7072="","",IF(AND(MONTH(G7072)*100+DAY(G7072)&gt;=season_lo,MONTH(G7072)*100+DAY(G7072)&lt;=season_hi),1,0))</f>
        <v/>
      </c>
      <c r="I7072">
        <f>IF(G7072="","",G7072-first_day+1)</f>
        <v/>
      </c>
      <c r="J7072" s="27">
        <f>IF(I7072="","",INDEX(Daily!$J$2:$J$421,I7072))</f>
        <v/>
      </c>
      <c r="K7072" s="27">
        <f>IF(J7072="","",J7072+cat_offset)</f>
        <v/>
      </c>
      <c r="L7072" s="27">
        <f>IF(J7072="","",MAX(0,E7072-J7072)^2)</f>
        <v/>
      </c>
      <c r="M7072" s="27">
        <f>IF(J7072="","",MAX(0,E7072-(J7072+twcdh_off))^2)</f>
        <v/>
      </c>
      <c r="N7072" s="27">
        <f>IF(E7072="","",MAX(0,E7072-swcdh_thr)^2)</f>
        <v/>
      </c>
      <c r="O7072">
        <f>IF(K7072="","",ROUND(E7072-K7072,0))</f>
        <v/>
      </c>
      <c r="P7072">
        <f>IF(O7072="","",IF(O7072&gt;=1,O7072,0))</f>
        <v/>
      </c>
      <c r="Q7072" s="27">
        <f>IF(E7072="","",MAX(0,E7072-22))</f>
        <v/>
      </c>
      <c r="R7072" s="27">
        <f>IF(H7072=1,E7072,"")</f>
        <v/>
      </c>
      <c r="S7072" s="27">
        <f>IF(AND(H7072=1,J7072&lt;&gt;""),E7072-J7072,"")</f>
        <v/>
      </c>
      <c r="T7072">
        <f>IF(G7072="","",MONTH(G7072))</f>
        <v/>
      </c>
    </row>
    <row r="7073">
      <c r="A7073" s="24" t="n">
        <v>2020</v>
      </c>
      <c r="B7073" s="24" t="n">
        <v>10</v>
      </c>
      <c r="C7073" s="24" t="n">
        <v>21</v>
      </c>
      <c r="D7073" s="24" t="n">
        <v>16</v>
      </c>
      <c r="E7073" s="24" t="n">
        <v>16.4</v>
      </c>
      <c r="F7073" s="25">
        <f>IF($E7073="","",DATE(IF($A7073="",nominal_year,$A7073),$B7073,$C7073)+($D7073-IF(LEFT(hour_conv,1)="1",1,0))/24)</f>
        <v/>
      </c>
      <c r="G7073" s="26">
        <f>IF(F7073="","",INT(F7073))</f>
        <v/>
      </c>
      <c r="H7073">
        <f>IF(G7073="","",IF(AND(MONTH(G7073)*100+DAY(G7073)&gt;=season_lo,MONTH(G7073)*100+DAY(G7073)&lt;=season_hi),1,0))</f>
        <v/>
      </c>
      <c r="I7073">
        <f>IF(G7073="","",G7073-first_day+1)</f>
        <v/>
      </c>
      <c r="J7073" s="27">
        <f>IF(I7073="","",INDEX(Daily!$J$2:$J$421,I7073))</f>
        <v/>
      </c>
      <c r="K7073" s="27">
        <f>IF(J7073="","",J7073+cat_offset)</f>
        <v/>
      </c>
      <c r="L7073" s="27">
        <f>IF(J7073="","",MAX(0,E7073-J7073)^2)</f>
        <v/>
      </c>
      <c r="M7073" s="27">
        <f>IF(J7073="","",MAX(0,E7073-(J7073+twcdh_off))^2)</f>
        <v/>
      </c>
      <c r="N7073" s="27">
        <f>IF(E7073="","",MAX(0,E7073-swcdh_thr)^2)</f>
        <v/>
      </c>
      <c r="O7073">
        <f>IF(K7073="","",ROUND(E7073-K7073,0))</f>
        <v/>
      </c>
      <c r="P7073">
        <f>IF(O7073="","",IF(O7073&gt;=1,O7073,0))</f>
        <v/>
      </c>
      <c r="Q7073" s="27">
        <f>IF(E7073="","",MAX(0,E7073-22))</f>
        <v/>
      </c>
      <c r="R7073" s="27">
        <f>IF(H7073=1,E7073,"")</f>
        <v/>
      </c>
      <c r="S7073" s="27">
        <f>IF(AND(H7073=1,J7073&lt;&gt;""),E7073-J7073,"")</f>
        <v/>
      </c>
      <c r="T7073">
        <f>IF(G7073="","",MONTH(G7073))</f>
        <v/>
      </c>
    </row>
    <row r="7074">
      <c r="A7074" s="24" t="n">
        <v>2020</v>
      </c>
      <c r="B7074" s="24" t="n">
        <v>10</v>
      </c>
      <c r="C7074" s="24" t="n">
        <v>21</v>
      </c>
      <c r="D7074" s="24" t="n">
        <v>17</v>
      </c>
      <c r="E7074" s="24" t="n">
        <v>16.73</v>
      </c>
      <c r="F7074" s="25">
        <f>IF($E7074="","",DATE(IF($A7074="",nominal_year,$A7074),$B7074,$C7074)+($D7074-IF(LEFT(hour_conv,1)="1",1,0))/24)</f>
        <v/>
      </c>
      <c r="G7074" s="26">
        <f>IF(F7074="","",INT(F7074))</f>
        <v/>
      </c>
      <c r="H7074">
        <f>IF(G7074="","",IF(AND(MONTH(G7074)*100+DAY(G7074)&gt;=season_lo,MONTH(G7074)*100+DAY(G7074)&lt;=season_hi),1,0))</f>
        <v/>
      </c>
      <c r="I7074">
        <f>IF(G7074="","",G7074-first_day+1)</f>
        <v/>
      </c>
      <c r="J7074" s="27">
        <f>IF(I7074="","",INDEX(Daily!$J$2:$J$421,I7074))</f>
        <v/>
      </c>
      <c r="K7074" s="27">
        <f>IF(J7074="","",J7074+cat_offset)</f>
        <v/>
      </c>
      <c r="L7074" s="27">
        <f>IF(J7074="","",MAX(0,E7074-J7074)^2)</f>
        <v/>
      </c>
      <c r="M7074" s="27">
        <f>IF(J7074="","",MAX(0,E7074-(J7074+twcdh_off))^2)</f>
        <v/>
      </c>
      <c r="N7074" s="27">
        <f>IF(E7074="","",MAX(0,E7074-swcdh_thr)^2)</f>
        <v/>
      </c>
      <c r="O7074">
        <f>IF(K7074="","",ROUND(E7074-K7074,0))</f>
        <v/>
      </c>
      <c r="P7074">
        <f>IF(O7074="","",IF(O7074&gt;=1,O7074,0))</f>
        <v/>
      </c>
      <c r="Q7074" s="27">
        <f>IF(E7074="","",MAX(0,E7074-22))</f>
        <v/>
      </c>
      <c r="R7074" s="27">
        <f>IF(H7074=1,E7074,"")</f>
        <v/>
      </c>
      <c r="S7074" s="27">
        <f>IF(AND(H7074=1,J7074&lt;&gt;""),E7074-J7074,"")</f>
        <v/>
      </c>
      <c r="T7074">
        <f>IF(G7074="","",MONTH(G7074))</f>
        <v/>
      </c>
    </row>
    <row r="7075">
      <c r="A7075" s="24" t="n">
        <v>2020</v>
      </c>
      <c r="B7075" s="24" t="n">
        <v>10</v>
      </c>
      <c r="C7075" s="24" t="n">
        <v>21</v>
      </c>
      <c r="D7075" s="24" t="n">
        <v>18</v>
      </c>
      <c r="E7075" s="24" t="n">
        <v>16.56</v>
      </c>
      <c r="F7075" s="25">
        <f>IF($E7075="","",DATE(IF($A7075="",nominal_year,$A7075),$B7075,$C7075)+($D7075-IF(LEFT(hour_conv,1)="1",1,0))/24)</f>
        <v/>
      </c>
      <c r="G7075" s="26">
        <f>IF(F7075="","",INT(F7075))</f>
        <v/>
      </c>
      <c r="H7075">
        <f>IF(G7075="","",IF(AND(MONTH(G7075)*100+DAY(G7075)&gt;=season_lo,MONTH(G7075)*100+DAY(G7075)&lt;=season_hi),1,0))</f>
        <v/>
      </c>
      <c r="I7075">
        <f>IF(G7075="","",G7075-first_day+1)</f>
        <v/>
      </c>
      <c r="J7075" s="27">
        <f>IF(I7075="","",INDEX(Daily!$J$2:$J$421,I7075))</f>
        <v/>
      </c>
      <c r="K7075" s="27">
        <f>IF(J7075="","",J7075+cat_offset)</f>
        <v/>
      </c>
      <c r="L7075" s="27">
        <f>IF(J7075="","",MAX(0,E7075-J7075)^2)</f>
        <v/>
      </c>
      <c r="M7075" s="27">
        <f>IF(J7075="","",MAX(0,E7075-(J7075+twcdh_off))^2)</f>
        <v/>
      </c>
      <c r="N7075" s="27">
        <f>IF(E7075="","",MAX(0,E7075-swcdh_thr)^2)</f>
        <v/>
      </c>
      <c r="O7075">
        <f>IF(K7075="","",ROUND(E7075-K7075,0))</f>
        <v/>
      </c>
      <c r="P7075">
        <f>IF(O7075="","",IF(O7075&gt;=1,O7075,0))</f>
        <v/>
      </c>
      <c r="Q7075" s="27">
        <f>IF(E7075="","",MAX(0,E7075-22))</f>
        <v/>
      </c>
      <c r="R7075" s="27">
        <f>IF(H7075=1,E7075,"")</f>
        <v/>
      </c>
      <c r="S7075" s="27">
        <f>IF(AND(H7075=1,J7075&lt;&gt;""),E7075-J7075,"")</f>
        <v/>
      </c>
      <c r="T7075">
        <f>IF(G7075="","",MONTH(G7075))</f>
        <v/>
      </c>
    </row>
    <row r="7076">
      <c r="A7076" s="24" t="n">
        <v>2020</v>
      </c>
      <c r="B7076" s="24" t="n">
        <v>10</v>
      </c>
      <c r="C7076" s="24" t="n">
        <v>21</v>
      </c>
      <c r="D7076" s="24" t="n">
        <v>19</v>
      </c>
      <c r="E7076" s="24" t="n">
        <v>15.6</v>
      </c>
      <c r="F7076" s="25">
        <f>IF($E7076="","",DATE(IF($A7076="",nominal_year,$A7076),$B7076,$C7076)+($D7076-IF(LEFT(hour_conv,1)="1",1,0))/24)</f>
        <v/>
      </c>
      <c r="G7076" s="26">
        <f>IF(F7076="","",INT(F7076))</f>
        <v/>
      </c>
      <c r="H7076">
        <f>IF(G7076="","",IF(AND(MONTH(G7076)*100+DAY(G7076)&gt;=season_lo,MONTH(G7076)*100+DAY(G7076)&lt;=season_hi),1,0))</f>
        <v/>
      </c>
      <c r="I7076">
        <f>IF(G7076="","",G7076-first_day+1)</f>
        <v/>
      </c>
      <c r="J7076" s="27">
        <f>IF(I7076="","",INDEX(Daily!$J$2:$J$421,I7076))</f>
        <v/>
      </c>
      <c r="K7076" s="27">
        <f>IF(J7076="","",J7076+cat_offset)</f>
        <v/>
      </c>
      <c r="L7076" s="27">
        <f>IF(J7076="","",MAX(0,E7076-J7076)^2)</f>
        <v/>
      </c>
      <c r="M7076" s="27">
        <f>IF(J7076="","",MAX(0,E7076-(J7076+twcdh_off))^2)</f>
        <v/>
      </c>
      <c r="N7076" s="27">
        <f>IF(E7076="","",MAX(0,E7076-swcdh_thr)^2)</f>
        <v/>
      </c>
      <c r="O7076">
        <f>IF(K7076="","",ROUND(E7076-K7076,0))</f>
        <v/>
      </c>
      <c r="P7076">
        <f>IF(O7076="","",IF(O7076&gt;=1,O7076,0))</f>
        <v/>
      </c>
      <c r="Q7076" s="27">
        <f>IF(E7076="","",MAX(0,E7076-22))</f>
        <v/>
      </c>
      <c r="R7076" s="27">
        <f>IF(H7076=1,E7076,"")</f>
        <v/>
      </c>
      <c r="S7076" s="27">
        <f>IF(AND(H7076=1,J7076&lt;&gt;""),E7076-J7076,"")</f>
        <v/>
      </c>
      <c r="T7076">
        <f>IF(G7076="","",MONTH(G7076))</f>
        <v/>
      </c>
    </row>
    <row r="7077">
      <c r="A7077" s="24" t="n">
        <v>2020</v>
      </c>
      <c r="B7077" s="24" t="n">
        <v>10</v>
      </c>
      <c r="C7077" s="24" t="n">
        <v>21</v>
      </c>
      <c r="D7077" s="24" t="n">
        <v>20</v>
      </c>
      <c r="E7077" s="24" t="n">
        <v>15.1</v>
      </c>
      <c r="F7077" s="25">
        <f>IF($E7077="","",DATE(IF($A7077="",nominal_year,$A7077),$B7077,$C7077)+($D7077-IF(LEFT(hour_conv,1)="1",1,0))/24)</f>
        <v/>
      </c>
      <c r="G7077" s="26">
        <f>IF(F7077="","",INT(F7077))</f>
        <v/>
      </c>
      <c r="H7077">
        <f>IF(G7077="","",IF(AND(MONTH(G7077)*100+DAY(G7077)&gt;=season_lo,MONTH(G7077)*100+DAY(G7077)&lt;=season_hi),1,0))</f>
        <v/>
      </c>
      <c r="I7077">
        <f>IF(G7077="","",G7077-first_day+1)</f>
        <v/>
      </c>
      <c r="J7077" s="27">
        <f>IF(I7077="","",INDEX(Daily!$J$2:$J$421,I7077))</f>
        <v/>
      </c>
      <c r="K7077" s="27">
        <f>IF(J7077="","",J7077+cat_offset)</f>
        <v/>
      </c>
      <c r="L7077" s="27">
        <f>IF(J7077="","",MAX(0,E7077-J7077)^2)</f>
        <v/>
      </c>
      <c r="M7077" s="27">
        <f>IF(J7077="","",MAX(0,E7077-(J7077+twcdh_off))^2)</f>
        <v/>
      </c>
      <c r="N7077" s="27">
        <f>IF(E7077="","",MAX(0,E7077-swcdh_thr)^2)</f>
        <v/>
      </c>
      <c r="O7077">
        <f>IF(K7077="","",ROUND(E7077-K7077,0))</f>
        <v/>
      </c>
      <c r="P7077">
        <f>IF(O7077="","",IF(O7077&gt;=1,O7077,0))</f>
        <v/>
      </c>
      <c r="Q7077" s="27">
        <f>IF(E7077="","",MAX(0,E7077-22))</f>
        <v/>
      </c>
      <c r="R7077" s="27">
        <f>IF(H7077=1,E7077,"")</f>
        <v/>
      </c>
      <c r="S7077" s="27">
        <f>IF(AND(H7077=1,J7077&lt;&gt;""),E7077-J7077,"")</f>
        <v/>
      </c>
      <c r="T7077">
        <f>IF(G7077="","",MONTH(G7077))</f>
        <v/>
      </c>
    </row>
    <row r="7078">
      <c r="A7078" s="24" t="n">
        <v>2020</v>
      </c>
      <c r="B7078" s="24" t="n">
        <v>10</v>
      </c>
      <c r="C7078" s="24" t="n">
        <v>21</v>
      </c>
      <c r="D7078" s="24" t="n">
        <v>21</v>
      </c>
      <c r="E7078" s="24" t="n">
        <v>14.71</v>
      </c>
      <c r="F7078" s="25">
        <f>IF($E7078="","",DATE(IF($A7078="",nominal_year,$A7078),$B7078,$C7078)+($D7078-IF(LEFT(hour_conv,1)="1",1,0))/24)</f>
        <v/>
      </c>
      <c r="G7078" s="26">
        <f>IF(F7078="","",INT(F7078))</f>
        <v/>
      </c>
      <c r="H7078">
        <f>IF(G7078="","",IF(AND(MONTH(G7078)*100+DAY(G7078)&gt;=season_lo,MONTH(G7078)*100+DAY(G7078)&lt;=season_hi),1,0))</f>
        <v/>
      </c>
      <c r="I7078">
        <f>IF(G7078="","",G7078-first_day+1)</f>
        <v/>
      </c>
      <c r="J7078" s="27">
        <f>IF(I7078="","",INDEX(Daily!$J$2:$J$421,I7078))</f>
        <v/>
      </c>
      <c r="K7078" s="27">
        <f>IF(J7078="","",J7078+cat_offset)</f>
        <v/>
      </c>
      <c r="L7078" s="27">
        <f>IF(J7078="","",MAX(0,E7078-J7078)^2)</f>
        <v/>
      </c>
      <c r="M7078" s="27">
        <f>IF(J7078="","",MAX(0,E7078-(J7078+twcdh_off))^2)</f>
        <v/>
      </c>
      <c r="N7078" s="27">
        <f>IF(E7078="","",MAX(0,E7078-swcdh_thr)^2)</f>
        <v/>
      </c>
      <c r="O7078">
        <f>IF(K7078="","",ROUND(E7078-K7078,0))</f>
        <v/>
      </c>
      <c r="P7078">
        <f>IF(O7078="","",IF(O7078&gt;=1,O7078,0))</f>
        <v/>
      </c>
      <c r="Q7078" s="27">
        <f>IF(E7078="","",MAX(0,E7078-22))</f>
        <v/>
      </c>
      <c r="R7078" s="27">
        <f>IF(H7078=1,E7078,"")</f>
        <v/>
      </c>
      <c r="S7078" s="27">
        <f>IF(AND(H7078=1,J7078&lt;&gt;""),E7078-J7078,"")</f>
        <v/>
      </c>
      <c r="T7078">
        <f>IF(G7078="","",MONTH(G7078))</f>
        <v/>
      </c>
    </row>
    <row r="7079">
      <c r="A7079" s="24" t="n">
        <v>2020</v>
      </c>
      <c r="B7079" s="24" t="n">
        <v>10</v>
      </c>
      <c r="C7079" s="24" t="n">
        <v>21</v>
      </c>
      <c r="D7079" s="24" t="n">
        <v>22</v>
      </c>
      <c r="E7079" s="24" t="n">
        <v>13.87</v>
      </c>
      <c r="F7079" s="25">
        <f>IF($E7079="","",DATE(IF($A7079="",nominal_year,$A7079),$B7079,$C7079)+($D7079-IF(LEFT(hour_conv,1)="1",1,0))/24)</f>
        <v/>
      </c>
      <c r="G7079" s="26">
        <f>IF(F7079="","",INT(F7079))</f>
        <v/>
      </c>
      <c r="H7079">
        <f>IF(G7079="","",IF(AND(MONTH(G7079)*100+DAY(G7079)&gt;=season_lo,MONTH(G7079)*100+DAY(G7079)&lt;=season_hi),1,0))</f>
        <v/>
      </c>
      <c r="I7079">
        <f>IF(G7079="","",G7079-first_day+1)</f>
        <v/>
      </c>
      <c r="J7079" s="27">
        <f>IF(I7079="","",INDEX(Daily!$J$2:$J$421,I7079))</f>
        <v/>
      </c>
      <c r="K7079" s="27">
        <f>IF(J7079="","",J7079+cat_offset)</f>
        <v/>
      </c>
      <c r="L7079" s="27">
        <f>IF(J7079="","",MAX(0,E7079-J7079)^2)</f>
        <v/>
      </c>
      <c r="M7079" s="27">
        <f>IF(J7079="","",MAX(0,E7079-(J7079+twcdh_off))^2)</f>
        <v/>
      </c>
      <c r="N7079" s="27">
        <f>IF(E7079="","",MAX(0,E7079-swcdh_thr)^2)</f>
        <v/>
      </c>
      <c r="O7079">
        <f>IF(K7079="","",ROUND(E7079-K7079,0))</f>
        <v/>
      </c>
      <c r="P7079">
        <f>IF(O7079="","",IF(O7079&gt;=1,O7079,0))</f>
        <v/>
      </c>
      <c r="Q7079" s="27">
        <f>IF(E7079="","",MAX(0,E7079-22))</f>
        <v/>
      </c>
      <c r="R7079" s="27">
        <f>IF(H7079=1,E7079,"")</f>
        <v/>
      </c>
      <c r="S7079" s="27">
        <f>IF(AND(H7079=1,J7079&lt;&gt;""),E7079-J7079,"")</f>
        <v/>
      </c>
      <c r="T7079">
        <f>IF(G7079="","",MONTH(G7079))</f>
        <v/>
      </c>
    </row>
    <row r="7080">
      <c r="A7080" s="24" t="n">
        <v>2020</v>
      </c>
      <c r="B7080" s="24" t="n">
        <v>10</v>
      </c>
      <c r="C7080" s="24" t="n">
        <v>21</v>
      </c>
      <c r="D7080" s="24" t="n">
        <v>23</v>
      </c>
      <c r="E7080" s="24" t="n">
        <v>12.75</v>
      </c>
      <c r="F7080" s="25">
        <f>IF($E7080="","",DATE(IF($A7080="",nominal_year,$A7080),$B7080,$C7080)+($D7080-IF(LEFT(hour_conv,1)="1",1,0))/24)</f>
        <v/>
      </c>
      <c r="G7080" s="26">
        <f>IF(F7080="","",INT(F7080))</f>
        <v/>
      </c>
      <c r="H7080">
        <f>IF(G7080="","",IF(AND(MONTH(G7080)*100+DAY(G7080)&gt;=season_lo,MONTH(G7080)*100+DAY(G7080)&lt;=season_hi),1,0))</f>
        <v/>
      </c>
      <c r="I7080">
        <f>IF(G7080="","",G7080-first_day+1)</f>
        <v/>
      </c>
      <c r="J7080" s="27">
        <f>IF(I7080="","",INDEX(Daily!$J$2:$J$421,I7080))</f>
        <v/>
      </c>
      <c r="K7080" s="27">
        <f>IF(J7080="","",J7080+cat_offset)</f>
        <v/>
      </c>
      <c r="L7080" s="27">
        <f>IF(J7080="","",MAX(0,E7080-J7080)^2)</f>
        <v/>
      </c>
      <c r="M7080" s="27">
        <f>IF(J7080="","",MAX(0,E7080-(J7080+twcdh_off))^2)</f>
        <v/>
      </c>
      <c r="N7080" s="27">
        <f>IF(E7080="","",MAX(0,E7080-swcdh_thr)^2)</f>
        <v/>
      </c>
      <c r="O7080">
        <f>IF(K7080="","",ROUND(E7080-K7080,0))</f>
        <v/>
      </c>
      <c r="P7080">
        <f>IF(O7080="","",IF(O7080&gt;=1,O7080,0))</f>
        <v/>
      </c>
      <c r="Q7080" s="27">
        <f>IF(E7080="","",MAX(0,E7080-22))</f>
        <v/>
      </c>
      <c r="R7080" s="27">
        <f>IF(H7080=1,E7080,"")</f>
        <v/>
      </c>
      <c r="S7080" s="27">
        <f>IF(AND(H7080=1,J7080&lt;&gt;""),E7080-J7080,"")</f>
        <v/>
      </c>
      <c r="T7080">
        <f>IF(G7080="","",MONTH(G7080))</f>
        <v/>
      </c>
    </row>
    <row r="7081">
      <c r="A7081" s="24" t="n">
        <v>2020</v>
      </c>
      <c r="B7081" s="24" t="n">
        <v>10</v>
      </c>
      <c r="C7081" s="24" t="n">
        <v>21</v>
      </c>
      <c r="D7081" s="24" t="n">
        <v>24</v>
      </c>
      <c r="E7081" s="24" t="n">
        <v>11.72</v>
      </c>
      <c r="F7081" s="25">
        <f>IF($E7081="","",DATE(IF($A7081="",nominal_year,$A7081),$B7081,$C7081)+($D7081-IF(LEFT(hour_conv,1)="1",1,0))/24)</f>
        <v/>
      </c>
      <c r="G7081" s="26">
        <f>IF(F7081="","",INT(F7081))</f>
        <v/>
      </c>
      <c r="H7081">
        <f>IF(G7081="","",IF(AND(MONTH(G7081)*100+DAY(G7081)&gt;=season_lo,MONTH(G7081)*100+DAY(G7081)&lt;=season_hi),1,0))</f>
        <v/>
      </c>
      <c r="I7081">
        <f>IF(G7081="","",G7081-first_day+1)</f>
        <v/>
      </c>
      <c r="J7081" s="27">
        <f>IF(I7081="","",INDEX(Daily!$J$2:$J$421,I7081))</f>
        <v/>
      </c>
      <c r="K7081" s="27">
        <f>IF(J7081="","",J7081+cat_offset)</f>
        <v/>
      </c>
      <c r="L7081" s="27">
        <f>IF(J7081="","",MAX(0,E7081-J7081)^2)</f>
        <v/>
      </c>
      <c r="M7081" s="27">
        <f>IF(J7081="","",MAX(0,E7081-(J7081+twcdh_off))^2)</f>
        <v/>
      </c>
      <c r="N7081" s="27">
        <f>IF(E7081="","",MAX(0,E7081-swcdh_thr)^2)</f>
        <v/>
      </c>
      <c r="O7081">
        <f>IF(K7081="","",ROUND(E7081-K7081,0))</f>
        <v/>
      </c>
      <c r="P7081">
        <f>IF(O7081="","",IF(O7081&gt;=1,O7081,0))</f>
        <v/>
      </c>
      <c r="Q7081" s="27">
        <f>IF(E7081="","",MAX(0,E7081-22))</f>
        <v/>
      </c>
      <c r="R7081" s="27">
        <f>IF(H7081=1,E7081,"")</f>
        <v/>
      </c>
      <c r="S7081" s="27">
        <f>IF(AND(H7081=1,J7081&lt;&gt;""),E7081-J7081,"")</f>
        <v/>
      </c>
      <c r="T7081">
        <f>IF(G7081="","",MONTH(G7081))</f>
        <v/>
      </c>
    </row>
    <row r="7082">
      <c r="A7082" s="24" t="n">
        <v>2020</v>
      </c>
      <c r="B7082" s="24" t="n">
        <v>10</v>
      </c>
      <c r="C7082" s="24" t="n">
        <v>22</v>
      </c>
      <c r="D7082" s="24" t="n">
        <v>1</v>
      </c>
      <c r="E7082" s="24" t="n">
        <v>10.59</v>
      </c>
      <c r="F7082" s="25">
        <f>IF($E7082="","",DATE(IF($A7082="",nominal_year,$A7082),$B7082,$C7082)+($D7082-IF(LEFT(hour_conv,1)="1",1,0))/24)</f>
        <v/>
      </c>
      <c r="G7082" s="26">
        <f>IF(F7082="","",INT(F7082))</f>
        <v/>
      </c>
      <c r="H7082">
        <f>IF(G7082="","",IF(AND(MONTH(G7082)*100+DAY(G7082)&gt;=season_lo,MONTH(G7082)*100+DAY(G7082)&lt;=season_hi),1,0))</f>
        <v/>
      </c>
      <c r="I7082">
        <f>IF(G7082="","",G7082-first_day+1)</f>
        <v/>
      </c>
      <c r="J7082" s="27">
        <f>IF(I7082="","",INDEX(Daily!$J$2:$J$421,I7082))</f>
        <v/>
      </c>
      <c r="K7082" s="27">
        <f>IF(J7082="","",J7082+cat_offset)</f>
        <v/>
      </c>
      <c r="L7082" s="27">
        <f>IF(J7082="","",MAX(0,E7082-J7082)^2)</f>
        <v/>
      </c>
      <c r="M7082" s="27">
        <f>IF(J7082="","",MAX(0,E7082-(J7082+twcdh_off))^2)</f>
        <v/>
      </c>
      <c r="N7082" s="27">
        <f>IF(E7082="","",MAX(0,E7082-swcdh_thr)^2)</f>
        <v/>
      </c>
      <c r="O7082">
        <f>IF(K7082="","",ROUND(E7082-K7082,0))</f>
        <v/>
      </c>
      <c r="P7082">
        <f>IF(O7082="","",IF(O7082&gt;=1,O7082,0))</f>
        <v/>
      </c>
      <c r="Q7082" s="27">
        <f>IF(E7082="","",MAX(0,E7082-22))</f>
        <v/>
      </c>
      <c r="R7082" s="27">
        <f>IF(H7082=1,E7082,"")</f>
        <v/>
      </c>
      <c r="S7082" s="27">
        <f>IF(AND(H7082=1,J7082&lt;&gt;""),E7082-J7082,"")</f>
        <v/>
      </c>
      <c r="T7082">
        <f>IF(G7082="","",MONTH(G7082))</f>
        <v/>
      </c>
    </row>
    <row r="7083">
      <c r="A7083" s="24" t="n">
        <v>2020</v>
      </c>
      <c r="B7083" s="24" t="n">
        <v>10</v>
      </c>
      <c r="C7083" s="24" t="n">
        <v>22</v>
      </c>
      <c r="D7083" s="24" t="n">
        <v>2</v>
      </c>
      <c r="E7083" s="24" t="n">
        <v>10.22</v>
      </c>
      <c r="F7083" s="25">
        <f>IF($E7083="","",DATE(IF($A7083="",nominal_year,$A7083),$B7083,$C7083)+($D7083-IF(LEFT(hour_conv,1)="1",1,0))/24)</f>
        <v/>
      </c>
      <c r="G7083" s="26">
        <f>IF(F7083="","",INT(F7083))</f>
        <v/>
      </c>
      <c r="H7083">
        <f>IF(G7083="","",IF(AND(MONTH(G7083)*100+DAY(G7083)&gt;=season_lo,MONTH(G7083)*100+DAY(G7083)&lt;=season_hi),1,0))</f>
        <v/>
      </c>
      <c r="I7083">
        <f>IF(G7083="","",G7083-first_day+1)</f>
        <v/>
      </c>
      <c r="J7083" s="27">
        <f>IF(I7083="","",INDEX(Daily!$J$2:$J$421,I7083))</f>
        <v/>
      </c>
      <c r="K7083" s="27">
        <f>IF(J7083="","",J7083+cat_offset)</f>
        <v/>
      </c>
      <c r="L7083" s="27">
        <f>IF(J7083="","",MAX(0,E7083-J7083)^2)</f>
        <v/>
      </c>
      <c r="M7083" s="27">
        <f>IF(J7083="","",MAX(0,E7083-(J7083+twcdh_off))^2)</f>
        <v/>
      </c>
      <c r="N7083" s="27">
        <f>IF(E7083="","",MAX(0,E7083-swcdh_thr)^2)</f>
        <v/>
      </c>
      <c r="O7083">
        <f>IF(K7083="","",ROUND(E7083-K7083,0))</f>
        <v/>
      </c>
      <c r="P7083">
        <f>IF(O7083="","",IF(O7083&gt;=1,O7083,0))</f>
        <v/>
      </c>
      <c r="Q7083" s="27">
        <f>IF(E7083="","",MAX(0,E7083-22))</f>
        <v/>
      </c>
      <c r="R7083" s="27">
        <f>IF(H7083=1,E7083,"")</f>
        <v/>
      </c>
      <c r="S7083" s="27">
        <f>IF(AND(H7083=1,J7083&lt;&gt;""),E7083-J7083,"")</f>
        <v/>
      </c>
      <c r="T7083">
        <f>IF(G7083="","",MONTH(G7083))</f>
        <v/>
      </c>
    </row>
    <row r="7084">
      <c r="A7084" s="24" t="n">
        <v>2020</v>
      </c>
      <c r="B7084" s="24" t="n">
        <v>10</v>
      </c>
      <c r="C7084" s="24" t="n">
        <v>22</v>
      </c>
      <c r="D7084" s="24" t="n">
        <v>3</v>
      </c>
      <c r="E7084" s="24" t="n">
        <v>10.39</v>
      </c>
      <c r="F7084" s="25">
        <f>IF($E7084="","",DATE(IF($A7084="",nominal_year,$A7084),$B7084,$C7084)+($D7084-IF(LEFT(hour_conv,1)="1",1,0))/24)</f>
        <v/>
      </c>
      <c r="G7084" s="26">
        <f>IF(F7084="","",INT(F7084))</f>
        <v/>
      </c>
      <c r="H7084">
        <f>IF(G7084="","",IF(AND(MONTH(G7084)*100+DAY(G7084)&gt;=season_lo,MONTH(G7084)*100+DAY(G7084)&lt;=season_hi),1,0))</f>
        <v/>
      </c>
      <c r="I7084">
        <f>IF(G7084="","",G7084-first_day+1)</f>
        <v/>
      </c>
      <c r="J7084" s="27">
        <f>IF(I7084="","",INDEX(Daily!$J$2:$J$421,I7084))</f>
        <v/>
      </c>
      <c r="K7084" s="27">
        <f>IF(J7084="","",J7084+cat_offset)</f>
        <v/>
      </c>
      <c r="L7084" s="27">
        <f>IF(J7084="","",MAX(0,E7084-J7084)^2)</f>
        <v/>
      </c>
      <c r="M7084" s="27">
        <f>IF(J7084="","",MAX(0,E7084-(J7084+twcdh_off))^2)</f>
        <v/>
      </c>
      <c r="N7084" s="27">
        <f>IF(E7084="","",MAX(0,E7084-swcdh_thr)^2)</f>
        <v/>
      </c>
      <c r="O7084">
        <f>IF(K7084="","",ROUND(E7084-K7084,0))</f>
        <v/>
      </c>
      <c r="P7084">
        <f>IF(O7084="","",IF(O7084&gt;=1,O7084,0))</f>
        <v/>
      </c>
      <c r="Q7084" s="27">
        <f>IF(E7084="","",MAX(0,E7084-22))</f>
        <v/>
      </c>
      <c r="R7084" s="27">
        <f>IF(H7084=1,E7084,"")</f>
        <v/>
      </c>
      <c r="S7084" s="27">
        <f>IF(AND(H7084=1,J7084&lt;&gt;""),E7084-J7084,"")</f>
        <v/>
      </c>
      <c r="T7084">
        <f>IF(G7084="","",MONTH(G7084))</f>
        <v/>
      </c>
    </row>
    <row r="7085">
      <c r="A7085" s="24" t="n">
        <v>2020</v>
      </c>
      <c r="B7085" s="24" t="n">
        <v>10</v>
      </c>
      <c r="C7085" s="24" t="n">
        <v>22</v>
      </c>
      <c r="D7085" s="24" t="n">
        <v>4</v>
      </c>
      <c r="E7085" s="24" t="n">
        <v>10.24</v>
      </c>
      <c r="F7085" s="25">
        <f>IF($E7085="","",DATE(IF($A7085="",nominal_year,$A7085),$B7085,$C7085)+($D7085-IF(LEFT(hour_conv,1)="1",1,0))/24)</f>
        <v/>
      </c>
      <c r="G7085" s="26">
        <f>IF(F7085="","",INT(F7085))</f>
        <v/>
      </c>
      <c r="H7085">
        <f>IF(G7085="","",IF(AND(MONTH(G7085)*100+DAY(G7085)&gt;=season_lo,MONTH(G7085)*100+DAY(G7085)&lt;=season_hi),1,0))</f>
        <v/>
      </c>
      <c r="I7085">
        <f>IF(G7085="","",G7085-first_day+1)</f>
        <v/>
      </c>
      <c r="J7085" s="27">
        <f>IF(I7085="","",INDEX(Daily!$J$2:$J$421,I7085))</f>
        <v/>
      </c>
      <c r="K7085" s="27">
        <f>IF(J7085="","",J7085+cat_offset)</f>
        <v/>
      </c>
      <c r="L7085" s="27">
        <f>IF(J7085="","",MAX(0,E7085-J7085)^2)</f>
        <v/>
      </c>
      <c r="M7085" s="27">
        <f>IF(J7085="","",MAX(0,E7085-(J7085+twcdh_off))^2)</f>
        <v/>
      </c>
      <c r="N7085" s="27">
        <f>IF(E7085="","",MAX(0,E7085-swcdh_thr)^2)</f>
        <v/>
      </c>
      <c r="O7085">
        <f>IF(K7085="","",ROUND(E7085-K7085,0))</f>
        <v/>
      </c>
      <c r="P7085">
        <f>IF(O7085="","",IF(O7085&gt;=1,O7085,0))</f>
        <v/>
      </c>
      <c r="Q7085" s="27">
        <f>IF(E7085="","",MAX(0,E7085-22))</f>
        <v/>
      </c>
      <c r="R7085" s="27">
        <f>IF(H7085=1,E7085,"")</f>
        <v/>
      </c>
      <c r="S7085" s="27">
        <f>IF(AND(H7085=1,J7085&lt;&gt;""),E7085-J7085,"")</f>
        <v/>
      </c>
      <c r="T7085">
        <f>IF(G7085="","",MONTH(G7085))</f>
        <v/>
      </c>
    </row>
    <row r="7086">
      <c r="A7086" s="24" t="n">
        <v>2020</v>
      </c>
      <c r="B7086" s="24" t="n">
        <v>10</v>
      </c>
      <c r="C7086" s="24" t="n">
        <v>22</v>
      </c>
      <c r="D7086" s="24" t="n">
        <v>5</v>
      </c>
      <c r="E7086" s="24" t="n">
        <v>10.24</v>
      </c>
      <c r="F7086" s="25">
        <f>IF($E7086="","",DATE(IF($A7086="",nominal_year,$A7086),$B7086,$C7086)+($D7086-IF(LEFT(hour_conv,1)="1",1,0))/24)</f>
        <v/>
      </c>
      <c r="G7086" s="26">
        <f>IF(F7086="","",INT(F7086))</f>
        <v/>
      </c>
      <c r="H7086">
        <f>IF(G7086="","",IF(AND(MONTH(G7086)*100+DAY(G7086)&gt;=season_lo,MONTH(G7086)*100+DAY(G7086)&lt;=season_hi),1,0))</f>
        <v/>
      </c>
      <c r="I7086">
        <f>IF(G7086="","",G7086-first_day+1)</f>
        <v/>
      </c>
      <c r="J7086" s="27">
        <f>IF(I7086="","",INDEX(Daily!$J$2:$J$421,I7086))</f>
        <v/>
      </c>
      <c r="K7086" s="27">
        <f>IF(J7086="","",J7086+cat_offset)</f>
        <v/>
      </c>
      <c r="L7086" s="27">
        <f>IF(J7086="","",MAX(0,E7086-J7086)^2)</f>
        <v/>
      </c>
      <c r="M7086" s="27">
        <f>IF(J7086="","",MAX(0,E7086-(J7086+twcdh_off))^2)</f>
        <v/>
      </c>
      <c r="N7086" s="27">
        <f>IF(E7086="","",MAX(0,E7086-swcdh_thr)^2)</f>
        <v/>
      </c>
      <c r="O7086">
        <f>IF(K7086="","",ROUND(E7086-K7086,0))</f>
        <v/>
      </c>
      <c r="P7086">
        <f>IF(O7086="","",IF(O7086&gt;=1,O7086,0))</f>
        <v/>
      </c>
      <c r="Q7086" s="27">
        <f>IF(E7086="","",MAX(0,E7086-22))</f>
        <v/>
      </c>
      <c r="R7086" s="27">
        <f>IF(H7086=1,E7086,"")</f>
        <v/>
      </c>
      <c r="S7086" s="27">
        <f>IF(AND(H7086=1,J7086&lt;&gt;""),E7086-J7086,"")</f>
        <v/>
      </c>
      <c r="T7086">
        <f>IF(G7086="","",MONTH(G7086))</f>
        <v/>
      </c>
    </row>
    <row r="7087">
      <c r="A7087" s="24" t="n">
        <v>2020</v>
      </c>
      <c r="B7087" s="24" t="n">
        <v>10</v>
      </c>
      <c r="C7087" s="24" t="n">
        <v>22</v>
      </c>
      <c r="D7087" s="24" t="n">
        <v>6</v>
      </c>
      <c r="E7087" s="24" t="n">
        <v>10.96</v>
      </c>
      <c r="F7087" s="25">
        <f>IF($E7087="","",DATE(IF($A7087="",nominal_year,$A7087),$B7087,$C7087)+($D7087-IF(LEFT(hour_conv,1)="1",1,0))/24)</f>
        <v/>
      </c>
      <c r="G7087" s="26">
        <f>IF(F7087="","",INT(F7087))</f>
        <v/>
      </c>
      <c r="H7087">
        <f>IF(G7087="","",IF(AND(MONTH(G7087)*100+DAY(G7087)&gt;=season_lo,MONTH(G7087)*100+DAY(G7087)&lt;=season_hi),1,0))</f>
        <v/>
      </c>
      <c r="I7087">
        <f>IF(G7087="","",G7087-first_day+1)</f>
        <v/>
      </c>
      <c r="J7087" s="27">
        <f>IF(I7087="","",INDEX(Daily!$J$2:$J$421,I7087))</f>
        <v/>
      </c>
      <c r="K7087" s="27">
        <f>IF(J7087="","",J7087+cat_offset)</f>
        <v/>
      </c>
      <c r="L7087" s="27">
        <f>IF(J7087="","",MAX(0,E7087-J7087)^2)</f>
        <v/>
      </c>
      <c r="M7087" s="27">
        <f>IF(J7087="","",MAX(0,E7087-(J7087+twcdh_off))^2)</f>
        <v/>
      </c>
      <c r="N7087" s="27">
        <f>IF(E7087="","",MAX(0,E7087-swcdh_thr)^2)</f>
        <v/>
      </c>
      <c r="O7087">
        <f>IF(K7087="","",ROUND(E7087-K7087,0))</f>
        <v/>
      </c>
      <c r="P7087">
        <f>IF(O7087="","",IF(O7087&gt;=1,O7087,0))</f>
        <v/>
      </c>
      <c r="Q7087" s="27">
        <f>IF(E7087="","",MAX(0,E7087-22))</f>
        <v/>
      </c>
      <c r="R7087" s="27">
        <f>IF(H7087=1,E7087,"")</f>
        <v/>
      </c>
      <c r="S7087" s="27">
        <f>IF(AND(H7087=1,J7087&lt;&gt;""),E7087-J7087,"")</f>
        <v/>
      </c>
      <c r="T7087">
        <f>IF(G7087="","",MONTH(G7087))</f>
        <v/>
      </c>
    </row>
    <row r="7088">
      <c r="A7088" s="24" t="n">
        <v>2020</v>
      </c>
      <c r="B7088" s="24" t="n">
        <v>10</v>
      </c>
      <c r="C7088" s="24" t="n">
        <v>22</v>
      </c>
      <c r="D7088" s="24" t="n">
        <v>7</v>
      </c>
      <c r="E7088" s="24" t="n">
        <v>10.81</v>
      </c>
      <c r="F7088" s="25">
        <f>IF($E7088="","",DATE(IF($A7088="",nominal_year,$A7088),$B7088,$C7088)+($D7088-IF(LEFT(hour_conv,1)="1",1,0))/24)</f>
        <v/>
      </c>
      <c r="G7088" s="26">
        <f>IF(F7088="","",INT(F7088))</f>
        <v/>
      </c>
      <c r="H7088">
        <f>IF(G7088="","",IF(AND(MONTH(G7088)*100+DAY(G7088)&gt;=season_lo,MONTH(G7088)*100+DAY(G7088)&lt;=season_hi),1,0))</f>
        <v/>
      </c>
      <c r="I7088">
        <f>IF(G7088="","",G7088-first_day+1)</f>
        <v/>
      </c>
      <c r="J7088" s="27">
        <f>IF(I7088="","",INDEX(Daily!$J$2:$J$421,I7088))</f>
        <v/>
      </c>
      <c r="K7088" s="27">
        <f>IF(J7088="","",J7088+cat_offset)</f>
        <v/>
      </c>
      <c r="L7088" s="27">
        <f>IF(J7088="","",MAX(0,E7088-J7088)^2)</f>
        <v/>
      </c>
      <c r="M7088" s="27">
        <f>IF(J7088="","",MAX(0,E7088-(J7088+twcdh_off))^2)</f>
        <v/>
      </c>
      <c r="N7088" s="27">
        <f>IF(E7088="","",MAX(0,E7088-swcdh_thr)^2)</f>
        <v/>
      </c>
      <c r="O7088">
        <f>IF(K7088="","",ROUND(E7088-K7088,0))</f>
        <v/>
      </c>
      <c r="P7088">
        <f>IF(O7088="","",IF(O7088&gt;=1,O7088,0))</f>
        <v/>
      </c>
      <c r="Q7088" s="27">
        <f>IF(E7088="","",MAX(0,E7088-22))</f>
        <v/>
      </c>
      <c r="R7088" s="27">
        <f>IF(H7088=1,E7088,"")</f>
        <v/>
      </c>
      <c r="S7088" s="27">
        <f>IF(AND(H7088=1,J7088&lt;&gt;""),E7088-J7088,"")</f>
        <v/>
      </c>
      <c r="T7088">
        <f>IF(G7088="","",MONTH(G7088))</f>
        <v/>
      </c>
    </row>
    <row r="7089">
      <c r="A7089" s="24" t="n">
        <v>2020</v>
      </c>
      <c r="B7089" s="24" t="n">
        <v>10</v>
      </c>
      <c r="C7089" s="24" t="n">
        <v>22</v>
      </c>
      <c r="D7089" s="24" t="n">
        <v>8</v>
      </c>
      <c r="E7089" s="24" t="n">
        <v>11.42</v>
      </c>
      <c r="F7089" s="25">
        <f>IF($E7089="","",DATE(IF($A7089="",nominal_year,$A7089),$B7089,$C7089)+($D7089-IF(LEFT(hour_conv,1)="1",1,0))/24)</f>
        <v/>
      </c>
      <c r="G7089" s="26">
        <f>IF(F7089="","",INT(F7089))</f>
        <v/>
      </c>
      <c r="H7089">
        <f>IF(G7089="","",IF(AND(MONTH(G7089)*100+DAY(G7089)&gt;=season_lo,MONTH(G7089)*100+DAY(G7089)&lt;=season_hi),1,0))</f>
        <v/>
      </c>
      <c r="I7089">
        <f>IF(G7089="","",G7089-first_day+1)</f>
        <v/>
      </c>
      <c r="J7089" s="27">
        <f>IF(I7089="","",INDEX(Daily!$J$2:$J$421,I7089))</f>
        <v/>
      </c>
      <c r="K7089" s="27">
        <f>IF(J7089="","",J7089+cat_offset)</f>
        <v/>
      </c>
      <c r="L7089" s="27">
        <f>IF(J7089="","",MAX(0,E7089-J7089)^2)</f>
        <v/>
      </c>
      <c r="M7089" s="27">
        <f>IF(J7089="","",MAX(0,E7089-(J7089+twcdh_off))^2)</f>
        <v/>
      </c>
      <c r="N7089" s="27">
        <f>IF(E7089="","",MAX(0,E7089-swcdh_thr)^2)</f>
        <v/>
      </c>
      <c r="O7089">
        <f>IF(K7089="","",ROUND(E7089-K7089,0))</f>
        <v/>
      </c>
      <c r="P7089">
        <f>IF(O7089="","",IF(O7089&gt;=1,O7089,0))</f>
        <v/>
      </c>
      <c r="Q7089" s="27">
        <f>IF(E7089="","",MAX(0,E7089-22))</f>
        <v/>
      </c>
      <c r="R7089" s="27">
        <f>IF(H7089=1,E7089,"")</f>
        <v/>
      </c>
      <c r="S7089" s="27">
        <f>IF(AND(H7089=1,J7089&lt;&gt;""),E7089-J7089,"")</f>
        <v/>
      </c>
      <c r="T7089">
        <f>IF(G7089="","",MONTH(G7089))</f>
        <v/>
      </c>
    </row>
    <row r="7090">
      <c r="A7090" s="24" t="n">
        <v>2020</v>
      </c>
      <c r="B7090" s="24" t="n">
        <v>10</v>
      </c>
      <c r="C7090" s="24" t="n">
        <v>22</v>
      </c>
      <c r="D7090" s="24" t="n">
        <v>9</v>
      </c>
      <c r="E7090" s="24" t="n">
        <v>12.17</v>
      </c>
      <c r="F7090" s="25">
        <f>IF($E7090="","",DATE(IF($A7090="",nominal_year,$A7090),$B7090,$C7090)+($D7090-IF(LEFT(hour_conv,1)="1",1,0))/24)</f>
        <v/>
      </c>
      <c r="G7090" s="26">
        <f>IF(F7090="","",INT(F7090))</f>
        <v/>
      </c>
      <c r="H7090">
        <f>IF(G7090="","",IF(AND(MONTH(G7090)*100+DAY(G7090)&gt;=season_lo,MONTH(G7090)*100+DAY(G7090)&lt;=season_hi),1,0))</f>
        <v/>
      </c>
      <c r="I7090">
        <f>IF(G7090="","",G7090-first_day+1)</f>
        <v/>
      </c>
      <c r="J7090" s="27">
        <f>IF(I7090="","",INDEX(Daily!$J$2:$J$421,I7090))</f>
        <v/>
      </c>
      <c r="K7090" s="27">
        <f>IF(J7090="","",J7090+cat_offset)</f>
        <v/>
      </c>
      <c r="L7090" s="27">
        <f>IF(J7090="","",MAX(0,E7090-J7090)^2)</f>
        <v/>
      </c>
      <c r="M7090" s="27">
        <f>IF(J7090="","",MAX(0,E7090-(J7090+twcdh_off))^2)</f>
        <v/>
      </c>
      <c r="N7090" s="27">
        <f>IF(E7090="","",MAX(0,E7090-swcdh_thr)^2)</f>
        <v/>
      </c>
      <c r="O7090">
        <f>IF(K7090="","",ROUND(E7090-K7090,0))</f>
        <v/>
      </c>
      <c r="P7090">
        <f>IF(O7090="","",IF(O7090&gt;=1,O7090,0))</f>
        <v/>
      </c>
      <c r="Q7090" s="27">
        <f>IF(E7090="","",MAX(0,E7090-22))</f>
        <v/>
      </c>
      <c r="R7090" s="27">
        <f>IF(H7090=1,E7090,"")</f>
        <v/>
      </c>
      <c r="S7090" s="27">
        <f>IF(AND(H7090=1,J7090&lt;&gt;""),E7090-J7090,"")</f>
        <v/>
      </c>
      <c r="T7090">
        <f>IF(G7090="","",MONTH(G7090))</f>
        <v/>
      </c>
    </row>
    <row r="7091">
      <c r="A7091" s="24" t="n">
        <v>2020</v>
      </c>
      <c r="B7091" s="24" t="n">
        <v>10</v>
      </c>
      <c r="C7091" s="24" t="n">
        <v>22</v>
      </c>
      <c r="D7091" s="24" t="n">
        <v>10</v>
      </c>
      <c r="E7091" s="24" t="n">
        <v>13.84</v>
      </c>
      <c r="F7091" s="25">
        <f>IF($E7091="","",DATE(IF($A7091="",nominal_year,$A7091),$B7091,$C7091)+($D7091-IF(LEFT(hour_conv,1)="1",1,0))/24)</f>
        <v/>
      </c>
      <c r="G7091" s="26">
        <f>IF(F7091="","",INT(F7091))</f>
        <v/>
      </c>
      <c r="H7091">
        <f>IF(G7091="","",IF(AND(MONTH(G7091)*100+DAY(G7091)&gt;=season_lo,MONTH(G7091)*100+DAY(G7091)&lt;=season_hi),1,0))</f>
        <v/>
      </c>
      <c r="I7091">
        <f>IF(G7091="","",G7091-first_day+1)</f>
        <v/>
      </c>
      <c r="J7091" s="27">
        <f>IF(I7091="","",INDEX(Daily!$J$2:$J$421,I7091))</f>
        <v/>
      </c>
      <c r="K7091" s="27">
        <f>IF(J7091="","",J7091+cat_offset)</f>
        <v/>
      </c>
      <c r="L7091" s="27">
        <f>IF(J7091="","",MAX(0,E7091-J7091)^2)</f>
        <v/>
      </c>
      <c r="M7091" s="27">
        <f>IF(J7091="","",MAX(0,E7091-(J7091+twcdh_off))^2)</f>
        <v/>
      </c>
      <c r="N7091" s="27">
        <f>IF(E7091="","",MAX(0,E7091-swcdh_thr)^2)</f>
        <v/>
      </c>
      <c r="O7091">
        <f>IF(K7091="","",ROUND(E7091-K7091,0))</f>
        <v/>
      </c>
      <c r="P7091">
        <f>IF(O7091="","",IF(O7091&gt;=1,O7091,0))</f>
        <v/>
      </c>
      <c r="Q7091" s="27">
        <f>IF(E7091="","",MAX(0,E7091-22))</f>
        <v/>
      </c>
      <c r="R7091" s="27">
        <f>IF(H7091=1,E7091,"")</f>
        <v/>
      </c>
      <c r="S7091" s="27">
        <f>IF(AND(H7091=1,J7091&lt;&gt;""),E7091-J7091,"")</f>
        <v/>
      </c>
      <c r="T7091">
        <f>IF(G7091="","",MONTH(G7091))</f>
        <v/>
      </c>
    </row>
    <row r="7092">
      <c r="A7092" s="24" t="n">
        <v>2020</v>
      </c>
      <c r="B7092" s="24" t="n">
        <v>10</v>
      </c>
      <c r="C7092" s="24" t="n">
        <v>22</v>
      </c>
      <c r="D7092" s="24" t="n">
        <v>11</v>
      </c>
      <c r="E7092" s="24" t="n">
        <v>13.14</v>
      </c>
      <c r="F7092" s="25">
        <f>IF($E7092="","",DATE(IF($A7092="",nominal_year,$A7092),$B7092,$C7092)+($D7092-IF(LEFT(hour_conv,1)="1",1,0))/24)</f>
        <v/>
      </c>
      <c r="G7092" s="26">
        <f>IF(F7092="","",INT(F7092))</f>
        <v/>
      </c>
      <c r="H7092">
        <f>IF(G7092="","",IF(AND(MONTH(G7092)*100+DAY(G7092)&gt;=season_lo,MONTH(G7092)*100+DAY(G7092)&lt;=season_hi),1,0))</f>
        <v/>
      </c>
      <c r="I7092">
        <f>IF(G7092="","",G7092-first_day+1)</f>
        <v/>
      </c>
      <c r="J7092" s="27">
        <f>IF(I7092="","",INDEX(Daily!$J$2:$J$421,I7092))</f>
        <v/>
      </c>
      <c r="K7092" s="27">
        <f>IF(J7092="","",J7092+cat_offset)</f>
        <v/>
      </c>
      <c r="L7092" s="27">
        <f>IF(J7092="","",MAX(0,E7092-J7092)^2)</f>
        <v/>
      </c>
      <c r="M7092" s="27">
        <f>IF(J7092="","",MAX(0,E7092-(J7092+twcdh_off))^2)</f>
        <v/>
      </c>
      <c r="N7092" s="27">
        <f>IF(E7092="","",MAX(0,E7092-swcdh_thr)^2)</f>
        <v/>
      </c>
      <c r="O7092">
        <f>IF(K7092="","",ROUND(E7092-K7092,0))</f>
        <v/>
      </c>
      <c r="P7092">
        <f>IF(O7092="","",IF(O7092&gt;=1,O7092,0))</f>
        <v/>
      </c>
      <c r="Q7092" s="27">
        <f>IF(E7092="","",MAX(0,E7092-22))</f>
        <v/>
      </c>
      <c r="R7092" s="27">
        <f>IF(H7092=1,E7092,"")</f>
        <v/>
      </c>
      <c r="S7092" s="27">
        <f>IF(AND(H7092=1,J7092&lt;&gt;""),E7092-J7092,"")</f>
        <v/>
      </c>
      <c r="T7092">
        <f>IF(G7092="","",MONTH(G7092))</f>
        <v/>
      </c>
    </row>
    <row r="7093">
      <c r="A7093" s="24" t="n">
        <v>2020</v>
      </c>
      <c r="B7093" s="24" t="n">
        <v>10</v>
      </c>
      <c r="C7093" s="24" t="n">
        <v>22</v>
      </c>
      <c r="D7093" s="24" t="n">
        <v>12</v>
      </c>
      <c r="E7093" s="24" t="n">
        <v>14.78</v>
      </c>
      <c r="F7093" s="25">
        <f>IF($E7093="","",DATE(IF($A7093="",nominal_year,$A7093),$B7093,$C7093)+($D7093-IF(LEFT(hour_conv,1)="1",1,0))/24)</f>
        <v/>
      </c>
      <c r="G7093" s="26">
        <f>IF(F7093="","",INT(F7093))</f>
        <v/>
      </c>
      <c r="H7093">
        <f>IF(G7093="","",IF(AND(MONTH(G7093)*100+DAY(G7093)&gt;=season_lo,MONTH(G7093)*100+DAY(G7093)&lt;=season_hi),1,0))</f>
        <v/>
      </c>
      <c r="I7093">
        <f>IF(G7093="","",G7093-first_day+1)</f>
        <v/>
      </c>
      <c r="J7093" s="27">
        <f>IF(I7093="","",INDEX(Daily!$J$2:$J$421,I7093))</f>
        <v/>
      </c>
      <c r="K7093" s="27">
        <f>IF(J7093="","",J7093+cat_offset)</f>
        <v/>
      </c>
      <c r="L7093" s="27">
        <f>IF(J7093="","",MAX(0,E7093-J7093)^2)</f>
        <v/>
      </c>
      <c r="M7093" s="27">
        <f>IF(J7093="","",MAX(0,E7093-(J7093+twcdh_off))^2)</f>
        <v/>
      </c>
      <c r="N7093" s="27">
        <f>IF(E7093="","",MAX(0,E7093-swcdh_thr)^2)</f>
        <v/>
      </c>
      <c r="O7093">
        <f>IF(K7093="","",ROUND(E7093-K7093,0))</f>
        <v/>
      </c>
      <c r="P7093">
        <f>IF(O7093="","",IF(O7093&gt;=1,O7093,0))</f>
        <v/>
      </c>
      <c r="Q7093" s="27">
        <f>IF(E7093="","",MAX(0,E7093-22))</f>
        <v/>
      </c>
      <c r="R7093" s="27">
        <f>IF(H7093=1,E7093,"")</f>
        <v/>
      </c>
      <c r="S7093" s="27">
        <f>IF(AND(H7093=1,J7093&lt;&gt;""),E7093-J7093,"")</f>
        <v/>
      </c>
      <c r="T7093">
        <f>IF(G7093="","",MONTH(G7093))</f>
        <v/>
      </c>
    </row>
    <row r="7094">
      <c r="A7094" s="24" t="n">
        <v>2020</v>
      </c>
      <c r="B7094" s="24" t="n">
        <v>10</v>
      </c>
      <c r="C7094" s="24" t="n">
        <v>22</v>
      </c>
      <c r="D7094" s="24" t="n">
        <v>13</v>
      </c>
      <c r="E7094" s="24" t="n">
        <v>15.48</v>
      </c>
      <c r="F7094" s="25">
        <f>IF($E7094="","",DATE(IF($A7094="",nominal_year,$A7094),$B7094,$C7094)+($D7094-IF(LEFT(hour_conv,1)="1",1,0))/24)</f>
        <v/>
      </c>
      <c r="G7094" s="26">
        <f>IF(F7094="","",INT(F7094))</f>
        <v/>
      </c>
      <c r="H7094">
        <f>IF(G7094="","",IF(AND(MONTH(G7094)*100+DAY(G7094)&gt;=season_lo,MONTH(G7094)*100+DAY(G7094)&lt;=season_hi),1,0))</f>
        <v/>
      </c>
      <c r="I7094">
        <f>IF(G7094="","",G7094-first_day+1)</f>
        <v/>
      </c>
      <c r="J7094" s="27">
        <f>IF(I7094="","",INDEX(Daily!$J$2:$J$421,I7094))</f>
        <v/>
      </c>
      <c r="K7094" s="27">
        <f>IF(J7094="","",J7094+cat_offset)</f>
        <v/>
      </c>
      <c r="L7094" s="27">
        <f>IF(J7094="","",MAX(0,E7094-J7094)^2)</f>
        <v/>
      </c>
      <c r="M7094" s="27">
        <f>IF(J7094="","",MAX(0,E7094-(J7094+twcdh_off))^2)</f>
        <v/>
      </c>
      <c r="N7094" s="27">
        <f>IF(E7094="","",MAX(0,E7094-swcdh_thr)^2)</f>
        <v/>
      </c>
      <c r="O7094">
        <f>IF(K7094="","",ROUND(E7094-K7094,0))</f>
        <v/>
      </c>
      <c r="P7094">
        <f>IF(O7094="","",IF(O7094&gt;=1,O7094,0))</f>
        <v/>
      </c>
      <c r="Q7094" s="27">
        <f>IF(E7094="","",MAX(0,E7094-22))</f>
        <v/>
      </c>
      <c r="R7094" s="27">
        <f>IF(H7094=1,E7094,"")</f>
        <v/>
      </c>
      <c r="S7094" s="27">
        <f>IF(AND(H7094=1,J7094&lt;&gt;""),E7094-J7094,"")</f>
        <v/>
      </c>
      <c r="T7094">
        <f>IF(G7094="","",MONTH(G7094))</f>
        <v/>
      </c>
    </row>
    <row r="7095">
      <c r="A7095" s="24" t="n">
        <v>2020</v>
      </c>
      <c r="B7095" s="24" t="n">
        <v>10</v>
      </c>
      <c r="C7095" s="24" t="n">
        <v>22</v>
      </c>
      <c r="D7095" s="24" t="n">
        <v>14</v>
      </c>
      <c r="E7095" s="24" t="n">
        <v>15.82</v>
      </c>
      <c r="F7095" s="25">
        <f>IF($E7095="","",DATE(IF($A7095="",nominal_year,$A7095),$B7095,$C7095)+($D7095-IF(LEFT(hour_conv,1)="1",1,0))/24)</f>
        <v/>
      </c>
      <c r="G7095" s="26">
        <f>IF(F7095="","",INT(F7095))</f>
        <v/>
      </c>
      <c r="H7095">
        <f>IF(G7095="","",IF(AND(MONTH(G7095)*100+DAY(G7095)&gt;=season_lo,MONTH(G7095)*100+DAY(G7095)&lt;=season_hi),1,0))</f>
        <v/>
      </c>
      <c r="I7095">
        <f>IF(G7095="","",G7095-first_day+1)</f>
        <v/>
      </c>
      <c r="J7095" s="27">
        <f>IF(I7095="","",INDEX(Daily!$J$2:$J$421,I7095))</f>
        <v/>
      </c>
      <c r="K7095" s="27">
        <f>IF(J7095="","",J7095+cat_offset)</f>
        <v/>
      </c>
      <c r="L7095" s="27">
        <f>IF(J7095="","",MAX(0,E7095-J7095)^2)</f>
        <v/>
      </c>
      <c r="M7095" s="27">
        <f>IF(J7095="","",MAX(0,E7095-(J7095+twcdh_off))^2)</f>
        <v/>
      </c>
      <c r="N7095" s="27">
        <f>IF(E7095="","",MAX(0,E7095-swcdh_thr)^2)</f>
        <v/>
      </c>
      <c r="O7095">
        <f>IF(K7095="","",ROUND(E7095-K7095,0))</f>
        <v/>
      </c>
      <c r="P7095">
        <f>IF(O7095="","",IF(O7095&gt;=1,O7095,0))</f>
        <v/>
      </c>
      <c r="Q7095" s="27">
        <f>IF(E7095="","",MAX(0,E7095-22))</f>
        <v/>
      </c>
      <c r="R7095" s="27">
        <f>IF(H7095=1,E7095,"")</f>
        <v/>
      </c>
      <c r="S7095" s="27">
        <f>IF(AND(H7095=1,J7095&lt;&gt;""),E7095-J7095,"")</f>
        <v/>
      </c>
      <c r="T7095">
        <f>IF(G7095="","",MONTH(G7095))</f>
        <v/>
      </c>
    </row>
    <row r="7096">
      <c r="A7096" s="24" t="n">
        <v>2020</v>
      </c>
      <c r="B7096" s="24" t="n">
        <v>10</v>
      </c>
      <c r="C7096" s="24" t="n">
        <v>22</v>
      </c>
      <c r="D7096" s="24" t="n">
        <v>15</v>
      </c>
      <c r="E7096" s="24" t="n">
        <v>16.99</v>
      </c>
      <c r="F7096" s="25">
        <f>IF($E7096="","",DATE(IF($A7096="",nominal_year,$A7096),$B7096,$C7096)+($D7096-IF(LEFT(hour_conv,1)="1",1,0))/24)</f>
        <v/>
      </c>
      <c r="G7096" s="26">
        <f>IF(F7096="","",INT(F7096))</f>
        <v/>
      </c>
      <c r="H7096">
        <f>IF(G7096="","",IF(AND(MONTH(G7096)*100+DAY(G7096)&gt;=season_lo,MONTH(G7096)*100+DAY(G7096)&lt;=season_hi),1,0))</f>
        <v/>
      </c>
      <c r="I7096">
        <f>IF(G7096="","",G7096-first_day+1)</f>
        <v/>
      </c>
      <c r="J7096" s="27">
        <f>IF(I7096="","",INDEX(Daily!$J$2:$J$421,I7096))</f>
        <v/>
      </c>
      <c r="K7096" s="27">
        <f>IF(J7096="","",J7096+cat_offset)</f>
        <v/>
      </c>
      <c r="L7096" s="27">
        <f>IF(J7096="","",MAX(0,E7096-J7096)^2)</f>
        <v/>
      </c>
      <c r="M7096" s="27">
        <f>IF(J7096="","",MAX(0,E7096-(J7096+twcdh_off))^2)</f>
        <v/>
      </c>
      <c r="N7096" s="27">
        <f>IF(E7096="","",MAX(0,E7096-swcdh_thr)^2)</f>
        <v/>
      </c>
      <c r="O7096">
        <f>IF(K7096="","",ROUND(E7096-K7096,0))</f>
        <v/>
      </c>
      <c r="P7096">
        <f>IF(O7096="","",IF(O7096&gt;=1,O7096,0))</f>
        <v/>
      </c>
      <c r="Q7096" s="27">
        <f>IF(E7096="","",MAX(0,E7096-22))</f>
        <v/>
      </c>
      <c r="R7096" s="27">
        <f>IF(H7096=1,E7096,"")</f>
        <v/>
      </c>
      <c r="S7096" s="27">
        <f>IF(AND(H7096=1,J7096&lt;&gt;""),E7096-J7096,"")</f>
        <v/>
      </c>
      <c r="T7096">
        <f>IF(G7096="","",MONTH(G7096))</f>
        <v/>
      </c>
    </row>
    <row r="7097">
      <c r="A7097" s="24" t="n">
        <v>2020</v>
      </c>
      <c r="B7097" s="24" t="n">
        <v>10</v>
      </c>
      <c r="C7097" s="24" t="n">
        <v>22</v>
      </c>
      <c r="D7097" s="24" t="n">
        <v>16</v>
      </c>
      <c r="E7097" s="24" t="n">
        <v>16.65</v>
      </c>
      <c r="F7097" s="25">
        <f>IF($E7097="","",DATE(IF($A7097="",nominal_year,$A7097),$B7097,$C7097)+($D7097-IF(LEFT(hour_conv,1)="1",1,0))/24)</f>
        <v/>
      </c>
      <c r="G7097" s="26">
        <f>IF(F7097="","",INT(F7097))</f>
        <v/>
      </c>
      <c r="H7097">
        <f>IF(G7097="","",IF(AND(MONTH(G7097)*100+DAY(G7097)&gt;=season_lo,MONTH(G7097)*100+DAY(G7097)&lt;=season_hi),1,0))</f>
        <v/>
      </c>
      <c r="I7097">
        <f>IF(G7097="","",G7097-first_day+1)</f>
        <v/>
      </c>
      <c r="J7097" s="27">
        <f>IF(I7097="","",INDEX(Daily!$J$2:$J$421,I7097))</f>
        <v/>
      </c>
      <c r="K7097" s="27">
        <f>IF(J7097="","",J7097+cat_offset)</f>
        <v/>
      </c>
      <c r="L7097" s="27">
        <f>IF(J7097="","",MAX(0,E7097-J7097)^2)</f>
        <v/>
      </c>
      <c r="M7097" s="27">
        <f>IF(J7097="","",MAX(0,E7097-(J7097+twcdh_off))^2)</f>
        <v/>
      </c>
      <c r="N7097" s="27">
        <f>IF(E7097="","",MAX(0,E7097-swcdh_thr)^2)</f>
        <v/>
      </c>
      <c r="O7097">
        <f>IF(K7097="","",ROUND(E7097-K7097,0))</f>
        <v/>
      </c>
      <c r="P7097">
        <f>IF(O7097="","",IF(O7097&gt;=1,O7097,0))</f>
        <v/>
      </c>
      <c r="Q7097" s="27">
        <f>IF(E7097="","",MAX(0,E7097-22))</f>
        <v/>
      </c>
      <c r="R7097" s="27">
        <f>IF(H7097=1,E7097,"")</f>
        <v/>
      </c>
      <c r="S7097" s="27">
        <f>IF(AND(H7097=1,J7097&lt;&gt;""),E7097-J7097,"")</f>
        <v/>
      </c>
      <c r="T7097">
        <f>IF(G7097="","",MONTH(G7097))</f>
        <v/>
      </c>
    </row>
    <row r="7098">
      <c r="A7098" s="24" t="n">
        <v>2020</v>
      </c>
      <c r="B7098" s="24" t="n">
        <v>10</v>
      </c>
      <c r="C7098" s="24" t="n">
        <v>22</v>
      </c>
      <c r="D7098" s="24" t="n">
        <v>17</v>
      </c>
      <c r="E7098" s="24" t="n">
        <v>16.38</v>
      </c>
      <c r="F7098" s="25">
        <f>IF($E7098="","",DATE(IF($A7098="",nominal_year,$A7098),$B7098,$C7098)+($D7098-IF(LEFT(hour_conv,1)="1",1,0))/24)</f>
        <v/>
      </c>
      <c r="G7098" s="26">
        <f>IF(F7098="","",INT(F7098))</f>
        <v/>
      </c>
      <c r="H7098">
        <f>IF(G7098="","",IF(AND(MONTH(G7098)*100+DAY(G7098)&gt;=season_lo,MONTH(G7098)*100+DAY(G7098)&lt;=season_hi),1,0))</f>
        <v/>
      </c>
      <c r="I7098">
        <f>IF(G7098="","",G7098-first_day+1)</f>
        <v/>
      </c>
      <c r="J7098" s="27">
        <f>IF(I7098="","",INDEX(Daily!$J$2:$J$421,I7098))</f>
        <v/>
      </c>
      <c r="K7098" s="27">
        <f>IF(J7098="","",J7098+cat_offset)</f>
        <v/>
      </c>
      <c r="L7098" s="27">
        <f>IF(J7098="","",MAX(0,E7098-J7098)^2)</f>
        <v/>
      </c>
      <c r="M7098" s="27">
        <f>IF(J7098="","",MAX(0,E7098-(J7098+twcdh_off))^2)</f>
        <v/>
      </c>
      <c r="N7098" s="27">
        <f>IF(E7098="","",MAX(0,E7098-swcdh_thr)^2)</f>
        <v/>
      </c>
      <c r="O7098">
        <f>IF(K7098="","",ROUND(E7098-K7098,0))</f>
        <v/>
      </c>
      <c r="P7098">
        <f>IF(O7098="","",IF(O7098&gt;=1,O7098,0))</f>
        <v/>
      </c>
      <c r="Q7098" s="27">
        <f>IF(E7098="","",MAX(0,E7098-22))</f>
        <v/>
      </c>
      <c r="R7098" s="27">
        <f>IF(H7098=1,E7098,"")</f>
        <v/>
      </c>
      <c r="S7098" s="27">
        <f>IF(AND(H7098=1,J7098&lt;&gt;""),E7098-J7098,"")</f>
        <v/>
      </c>
      <c r="T7098">
        <f>IF(G7098="","",MONTH(G7098))</f>
        <v/>
      </c>
    </row>
    <row r="7099">
      <c r="A7099" s="24" t="n">
        <v>2020</v>
      </c>
      <c r="B7099" s="24" t="n">
        <v>10</v>
      </c>
      <c r="C7099" s="24" t="n">
        <v>22</v>
      </c>
      <c r="D7099" s="24" t="n">
        <v>18</v>
      </c>
      <c r="E7099" s="24" t="n">
        <v>15.44</v>
      </c>
      <c r="F7099" s="25">
        <f>IF($E7099="","",DATE(IF($A7099="",nominal_year,$A7099),$B7099,$C7099)+($D7099-IF(LEFT(hour_conv,1)="1",1,0))/24)</f>
        <v/>
      </c>
      <c r="G7099" s="26">
        <f>IF(F7099="","",INT(F7099))</f>
        <v/>
      </c>
      <c r="H7099">
        <f>IF(G7099="","",IF(AND(MONTH(G7099)*100+DAY(G7099)&gt;=season_lo,MONTH(G7099)*100+DAY(G7099)&lt;=season_hi),1,0))</f>
        <v/>
      </c>
      <c r="I7099">
        <f>IF(G7099="","",G7099-first_day+1)</f>
        <v/>
      </c>
      <c r="J7099" s="27">
        <f>IF(I7099="","",INDEX(Daily!$J$2:$J$421,I7099))</f>
        <v/>
      </c>
      <c r="K7099" s="27">
        <f>IF(J7099="","",J7099+cat_offset)</f>
        <v/>
      </c>
      <c r="L7099" s="27">
        <f>IF(J7099="","",MAX(0,E7099-J7099)^2)</f>
        <v/>
      </c>
      <c r="M7099" s="27">
        <f>IF(J7099="","",MAX(0,E7099-(J7099+twcdh_off))^2)</f>
        <v/>
      </c>
      <c r="N7099" s="27">
        <f>IF(E7099="","",MAX(0,E7099-swcdh_thr)^2)</f>
        <v/>
      </c>
      <c r="O7099">
        <f>IF(K7099="","",ROUND(E7099-K7099,0))</f>
        <v/>
      </c>
      <c r="P7099">
        <f>IF(O7099="","",IF(O7099&gt;=1,O7099,0))</f>
        <v/>
      </c>
      <c r="Q7099" s="27">
        <f>IF(E7099="","",MAX(0,E7099-22))</f>
        <v/>
      </c>
      <c r="R7099" s="27">
        <f>IF(H7099=1,E7099,"")</f>
        <v/>
      </c>
      <c r="S7099" s="27">
        <f>IF(AND(H7099=1,J7099&lt;&gt;""),E7099-J7099,"")</f>
        <v/>
      </c>
      <c r="T7099">
        <f>IF(G7099="","",MONTH(G7099))</f>
        <v/>
      </c>
    </row>
    <row r="7100">
      <c r="A7100" s="24" t="n">
        <v>2020</v>
      </c>
      <c r="B7100" s="24" t="n">
        <v>10</v>
      </c>
      <c r="C7100" s="24" t="n">
        <v>22</v>
      </c>
      <c r="D7100" s="24" t="n">
        <v>19</v>
      </c>
      <c r="E7100" s="24" t="n">
        <v>15.47</v>
      </c>
      <c r="F7100" s="25">
        <f>IF($E7100="","",DATE(IF($A7100="",nominal_year,$A7100),$B7100,$C7100)+($D7100-IF(LEFT(hour_conv,1)="1",1,0))/24)</f>
        <v/>
      </c>
      <c r="G7100" s="26">
        <f>IF(F7100="","",INT(F7100))</f>
        <v/>
      </c>
      <c r="H7100">
        <f>IF(G7100="","",IF(AND(MONTH(G7100)*100+DAY(G7100)&gt;=season_lo,MONTH(G7100)*100+DAY(G7100)&lt;=season_hi),1,0))</f>
        <v/>
      </c>
      <c r="I7100">
        <f>IF(G7100="","",G7100-first_day+1)</f>
        <v/>
      </c>
      <c r="J7100" s="27">
        <f>IF(I7100="","",INDEX(Daily!$J$2:$J$421,I7100))</f>
        <v/>
      </c>
      <c r="K7100" s="27">
        <f>IF(J7100="","",J7100+cat_offset)</f>
        <v/>
      </c>
      <c r="L7100" s="27">
        <f>IF(J7100="","",MAX(0,E7100-J7100)^2)</f>
        <v/>
      </c>
      <c r="M7100" s="27">
        <f>IF(J7100="","",MAX(0,E7100-(J7100+twcdh_off))^2)</f>
        <v/>
      </c>
      <c r="N7100" s="27">
        <f>IF(E7100="","",MAX(0,E7100-swcdh_thr)^2)</f>
        <v/>
      </c>
      <c r="O7100">
        <f>IF(K7100="","",ROUND(E7100-K7100,0))</f>
        <v/>
      </c>
      <c r="P7100">
        <f>IF(O7100="","",IF(O7100&gt;=1,O7100,0))</f>
        <v/>
      </c>
      <c r="Q7100" s="27">
        <f>IF(E7100="","",MAX(0,E7100-22))</f>
        <v/>
      </c>
      <c r="R7100" s="27">
        <f>IF(H7100=1,E7100,"")</f>
        <v/>
      </c>
      <c r="S7100" s="27">
        <f>IF(AND(H7100=1,J7100&lt;&gt;""),E7100-J7100,"")</f>
        <v/>
      </c>
      <c r="T7100">
        <f>IF(G7100="","",MONTH(G7100))</f>
        <v/>
      </c>
    </row>
    <row r="7101">
      <c r="A7101" s="24" t="n">
        <v>2020</v>
      </c>
      <c r="B7101" s="24" t="n">
        <v>10</v>
      </c>
      <c r="C7101" s="24" t="n">
        <v>22</v>
      </c>
      <c r="D7101" s="24" t="n">
        <v>20</v>
      </c>
      <c r="E7101" s="24" t="n">
        <v>14.49</v>
      </c>
      <c r="F7101" s="25">
        <f>IF($E7101="","",DATE(IF($A7101="",nominal_year,$A7101),$B7101,$C7101)+($D7101-IF(LEFT(hour_conv,1)="1",1,0))/24)</f>
        <v/>
      </c>
      <c r="G7101" s="26">
        <f>IF(F7101="","",INT(F7101))</f>
        <v/>
      </c>
      <c r="H7101">
        <f>IF(G7101="","",IF(AND(MONTH(G7101)*100+DAY(G7101)&gt;=season_lo,MONTH(G7101)*100+DAY(G7101)&lt;=season_hi),1,0))</f>
        <v/>
      </c>
      <c r="I7101">
        <f>IF(G7101="","",G7101-first_day+1)</f>
        <v/>
      </c>
      <c r="J7101" s="27">
        <f>IF(I7101="","",INDEX(Daily!$J$2:$J$421,I7101))</f>
        <v/>
      </c>
      <c r="K7101" s="27">
        <f>IF(J7101="","",J7101+cat_offset)</f>
        <v/>
      </c>
      <c r="L7101" s="27">
        <f>IF(J7101="","",MAX(0,E7101-J7101)^2)</f>
        <v/>
      </c>
      <c r="M7101" s="27">
        <f>IF(J7101="","",MAX(0,E7101-(J7101+twcdh_off))^2)</f>
        <v/>
      </c>
      <c r="N7101" s="27">
        <f>IF(E7101="","",MAX(0,E7101-swcdh_thr)^2)</f>
        <v/>
      </c>
      <c r="O7101">
        <f>IF(K7101="","",ROUND(E7101-K7101,0))</f>
        <v/>
      </c>
      <c r="P7101">
        <f>IF(O7101="","",IF(O7101&gt;=1,O7101,0))</f>
        <v/>
      </c>
      <c r="Q7101" s="27">
        <f>IF(E7101="","",MAX(0,E7101-22))</f>
        <v/>
      </c>
      <c r="R7101" s="27">
        <f>IF(H7101=1,E7101,"")</f>
        <v/>
      </c>
      <c r="S7101" s="27">
        <f>IF(AND(H7101=1,J7101&lt;&gt;""),E7101-J7101,"")</f>
        <v/>
      </c>
      <c r="T7101">
        <f>IF(G7101="","",MONTH(G7101))</f>
        <v/>
      </c>
    </row>
    <row r="7102">
      <c r="A7102" s="24" t="n">
        <v>2020</v>
      </c>
      <c r="B7102" s="24" t="n">
        <v>10</v>
      </c>
      <c r="C7102" s="24" t="n">
        <v>22</v>
      </c>
      <c r="D7102" s="24" t="n">
        <v>21</v>
      </c>
      <c r="E7102" s="24" t="n">
        <v>13.89</v>
      </c>
      <c r="F7102" s="25">
        <f>IF($E7102="","",DATE(IF($A7102="",nominal_year,$A7102),$B7102,$C7102)+($D7102-IF(LEFT(hour_conv,1)="1",1,0))/24)</f>
        <v/>
      </c>
      <c r="G7102" s="26">
        <f>IF(F7102="","",INT(F7102))</f>
        <v/>
      </c>
      <c r="H7102">
        <f>IF(G7102="","",IF(AND(MONTH(G7102)*100+DAY(G7102)&gt;=season_lo,MONTH(G7102)*100+DAY(G7102)&lt;=season_hi),1,0))</f>
        <v/>
      </c>
      <c r="I7102">
        <f>IF(G7102="","",G7102-first_day+1)</f>
        <v/>
      </c>
      <c r="J7102" s="27">
        <f>IF(I7102="","",INDEX(Daily!$J$2:$J$421,I7102))</f>
        <v/>
      </c>
      <c r="K7102" s="27">
        <f>IF(J7102="","",J7102+cat_offset)</f>
        <v/>
      </c>
      <c r="L7102" s="27">
        <f>IF(J7102="","",MAX(0,E7102-J7102)^2)</f>
        <v/>
      </c>
      <c r="M7102" s="27">
        <f>IF(J7102="","",MAX(0,E7102-(J7102+twcdh_off))^2)</f>
        <v/>
      </c>
      <c r="N7102" s="27">
        <f>IF(E7102="","",MAX(0,E7102-swcdh_thr)^2)</f>
        <v/>
      </c>
      <c r="O7102">
        <f>IF(K7102="","",ROUND(E7102-K7102,0))</f>
        <v/>
      </c>
      <c r="P7102">
        <f>IF(O7102="","",IF(O7102&gt;=1,O7102,0))</f>
        <v/>
      </c>
      <c r="Q7102" s="27">
        <f>IF(E7102="","",MAX(0,E7102-22))</f>
        <v/>
      </c>
      <c r="R7102" s="27">
        <f>IF(H7102=1,E7102,"")</f>
        <v/>
      </c>
      <c r="S7102" s="27">
        <f>IF(AND(H7102=1,J7102&lt;&gt;""),E7102-J7102,"")</f>
        <v/>
      </c>
      <c r="T7102">
        <f>IF(G7102="","",MONTH(G7102))</f>
        <v/>
      </c>
    </row>
    <row r="7103">
      <c r="A7103" s="24" t="n">
        <v>2020</v>
      </c>
      <c r="B7103" s="24" t="n">
        <v>10</v>
      </c>
      <c r="C7103" s="24" t="n">
        <v>22</v>
      </c>
      <c r="D7103" s="24" t="n">
        <v>22</v>
      </c>
      <c r="E7103" s="24" t="n">
        <v>13.14</v>
      </c>
      <c r="F7103" s="25">
        <f>IF($E7103="","",DATE(IF($A7103="",nominal_year,$A7103),$B7103,$C7103)+($D7103-IF(LEFT(hour_conv,1)="1",1,0))/24)</f>
        <v/>
      </c>
      <c r="G7103" s="26">
        <f>IF(F7103="","",INT(F7103))</f>
        <v/>
      </c>
      <c r="H7103">
        <f>IF(G7103="","",IF(AND(MONTH(G7103)*100+DAY(G7103)&gt;=season_lo,MONTH(G7103)*100+DAY(G7103)&lt;=season_hi),1,0))</f>
        <v/>
      </c>
      <c r="I7103">
        <f>IF(G7103="","",G7103-first_day+1)</f>
        <v/>
      </c>
      <c r="J7103" s="27">
        <f>IF(I7103="","",INDEX(Daily!$J$2:$J$421,I7103))</f>
        <v/>
      </c>
      <c r="K7103" s="27">
        <f>IF(J7103="","",J7103+cat_offset)</f>
        <v/>
      </c>
      <c r="L7103" s="27">
        <f>IF(J7103="","",MAX(0,E7103-J7103)^2)</f>
        <v/>
      </c>
      <c r="M7103" s="27">
        <f>IF(J7103="","",MAX(0,E7103-(J7103+twcdh_off))^2)</f>
        <v/>
      </c>
      <c r="N7103" s="27">
        <f>IF(E7103="","",MAX(0,E7103-swcdh_thr)^2)</f>
        <v/>
      </c>
      <c r="O7103">
        <f>IF(K7103="","",ROUND(E7103-K7103,0))</f>
        <v/>
      </c>
      <c r="P7103">
        <f>IF(O7103="","",IF(O7103&gt;=1,O7103,0))</f>
        <v/>
      </c>
      <c r="Q7103" s="27">
        <f>IF(E7103="","",MAX(0,E7103-22))</f>
        <v/>
      </c>
      <c r="R7103" s="27">
        <f>IF(H7103=1,E7103,"")</f>
        <v/>
      </c>
      <c r="S7103" s="27">
        <f>IF(AND(H7103=1,J7103&lt;&gt;""),E7103-J7103,"")</f>
        <v/>
      </c>
      <c r="T7103">
        <f>IF(G7103="","",MONTH(G7103))</f>
        <v/>
      </c>
    </row>
    <row r="7104">
      <c r="A7104" s="24" t="n">
        <v>2020</v>
      </c>
      <c r="B7104" s="24" t="n">
        <v>10</v>
      </c>
      <c r="C7104" s="24" t="n">
        <v>22</v>
      </c>
      <c r="D7104" s="24" t="n">
        <v>23</v>
      </c>
      <c r="E7104" s="24" t="n">
        <v>12.07</v>
      </c>
      <c r="F7104" s="25">
        <f>IF($E7104="","",DATE(IF($A7104="",nominal_year,$A7104),$B7104,$C7104)+($D7104-IF(LEFT(hour_conv,1)="1",1,0))/24)</f>
        <v/>
      </c>
      <c r="G7104" s="26">
        <f>IF(F7104="","",INT(F7104))</f>
        <v/>
      </c>
      <c r="H7104">
        <f>IF(G7104="","",IF(AND(MONTH(G7104)*100+DAY(G7104)&gt;=season_lo,MONTH(G7104)*100+DAY(G7104)&lt;=season_hi),1,0))</f>
        <v/>
      </c>
      <c r="I7104">
        <f>IF(G7104="","",G7104-first_day+1)</f>
        <v/>
      </c>
      <c r="J7104" s="27">
        <f>IF(I7104="","",INDEX(Daily!$J$2:$J$421,I7104))</f>
        <v/>
      </c>
      <c r="K7104" s="27">
        <f>IF(J7104="","",J7104+cat_offset)</f>
        <v/>
      </c>
      <c r="L7104" s="27">
        <f>IF(J7104="","",MAX(0,E7104-J7104)^2)</f>
        <v/>
      </c>
      <c r="M7104" s="27">
        <f>IF(J7104="","",MAX(0,E7104-(J7104+twcdh_off))^2)</f>
        <v/>
      </c>
      <c r="N7104" s="27">
        <f>IF(E7104="","",MAX(0,E7104-swcdh_thr)^2)</f>
        <v/>
      </c>
      <c r="O7104">
        <f>IF(K7104="","",ROUND(E7104-K7104,0))</f>
        <v/>
      </c>
      <c r="P7104">
        <f>IF(O7104="","",IF(O7104&gt;=1,O7104,0))</f>
        <v/>
      </c>
      <c r="Q7104" s="27">
        <f>IF(E7104="","",MAX(0,E7104-22))</f>
        <v/>
      </c>
      <c r="R7104" s="27">
        <f>IF(H7104=1,E7104,"")</f>
        <v/>
      </c>
      <c r="S7104" s="27">
        <f>IF(AND(H7104=1,J7104&lt;&gt;""),E7104-J7104,"")</f>
        <v/>
      </c>
      <c r="T7104">
        <f>IF(G7104="","",MONTH(G7104))</f>
        <v/>
      </c>
    </row>
    <row r="7105">
      <c r="A7105" s="24" t="n">
        <v>2020</v>
      </c>
      <c r="B7105" s="24" t="n">
        <v>10</v>
      </c>
      <c r="C7105" s="24" t="n">
        <v>22</v>
      </c>
      <c r="D7105" s="24" t="n">
        <v>24</v>
      </c>
      <c r="E7105" s="24" t="n">
        <v>11.74</v>
      </c>
      <c r="F7105" s="25">
        <f>IF($E7105="","",DATE(IF($A7105="",nominal_year,$A7105),$B7105,$C7105)+($D7105-IF(LEFT(hour_conv,1)="1",1,0))/24)</f>
        <v/>
      </c>
      <c r="G7105" s="26">
        <f>IF(F7105="","",INT(F7105))</f>
        <v/>
      </c>
      <c r="H7105">
        <f>IF(G7105="","",IF(AND(MONTH(G7105)*100+DAY(G7105)&gt;=season_lo,MONTH(G7105)*100+DAY(G7105)&lt;=season_hi),1,0))</f>
        <v/>
      </c>
      <c r="I7105">
        <f>IF(G7105="","",G7105-first_day+1)</f>
        <v/>
      </c>
      <c r="J7105" s="27">
        <f>IF(I7105="","",INDEX(Daily!$J$2:$J$421,I7105))</f>
        <v/>
      </c>
      <c r="K7105" s="27">
        <f>IF(J7105="","",J7105+cat_offset)</f>
        <v/>
      </c>
      <c r="L7105" s="27">
        <f>IF(J7105="","",MAX(0,E7105-J7105)^2)</f>
        <v/>
      </c>
      <c r="M7105" s="27">
        <f>IF(J7105="","",MAX(0,E7105-(J7105+twcdh_off))^2)</f>
        <v/>
      </c>
      <c r="N7105" s="27">
        <f>IF(E7105="","",MAX(0,E7105-swcdh_thr)^2)</f>
        <v/>
      </c>
      <c r="O7105">
        <f>IF(K7105="","",ROUND(E7105-K7105,0))</f>
        <v/>
      </c>
      <c r="P7105">
        <f>IF(O7105="","",IF(O7105&gt;=1,O7105,0))</f>
        <v/>
      </c>
      <c r="Q7105" s="27">
        <f>IF(E7105="","",MAX(0,E7105-22))</f>
        <v/>
      </c>
      <c r="R7105" s="27">
        <f>IF(H7105=1,E7105,"")</f>
        <v/>
      </c>
      <c r="S7105" s="27">
        <f>IF(AND(H7105=1,J7105&lt;&gt;""),E7105-J7105,"")</f>
        <v/>
      </c>
      <c r="T7105">
        <f>IF(G7105="","",MONTH(G7105))</f>
        <v/>
      </c>
    </row>
    <row r="7106">
      <c r="A7106" s="24" t="n">
        <v>2020</v>
      </c>
      <c r="B7106" s="24" t="n">
        <v>10</v>
      </c>
      <c r="C7106" s="24" t="n">
        <v>23</v>
      </c>
      <c r="D7106" s="24" t="n">
        <v>1</v>
      </c>
      <c r="E7106" s="24" t="n">
        <v>10.83</v>
      </c>
      <c r="F7106" s="25">
        <f>IF($E7106="","",DATE(IF($A7106="",nominal_year,$A7106),$B7106,$C7106)+($D7106-IF(LEFT(hour_conv,1)="1",1,0))/24)</f>
        <v/>
      </c>
      <c r="G7106" s="26">
        <f>IF(F7106="","",INT(F7106))</f>
        <v/>
      </c>
      <c r="H7106">
        <f>IF(G7106="","",IF(AND(MONTH(G7106)*100+DAY(G7106)&gt;=season_lo,MONTH(G7106)*100+DAY(G7106)&lt;=season_hi),1,0))</f>
        <v/>
      </c>
      <c r="I7106">
        <f>IF(G7106="","",G7106-first_day+1)</f>
        <v/>
      </c>
      <c r="J7106" s="27">
        <f>IF(I7106="","",INDEX(Daily!$J$2:$J$421,I7106))</f>
        <v/>
      </c>
      <c r="K7106" s="27">
        <f>IF(J7106="","",J7106+cat_offset)</f>
        <v/>
      </c>
      <c r="L7106" s="27">
        <f>IF(J7106="","",MAX(0,E7106-J7106)^2)</f>
        <v/>
      </c>
      <c r="M7106" s="27">
        <f>IF(J7106="","",MAX(0,E7106-(J7106+twcdh_off))^2)</f>
        <v/>
      </c>
      <c r="N7106" s="27">
        <f>IF(E7106="","",MAX(0,E7106-swcdh_thr)^2)</f>
        <v/>
      </c>
      <c r="O7106">
        <f>IF(K7106="","",ROUND(E7106-K7106,0))</f>
        <v/>
      </c>
      <c r="P7106">
        <f>IF(O7106="","",IF(O7106&gt;=1,O7106,0))</f>
        <v/>
      </c>
      <c r="Q7106" s="27">
        <f>IF(E7106="","",MAX(0,E7106-22))</f>
        <v/>
      </c>
      <c r="R7106" s="27">
        <f>IF(H7106=1,E7106,"")</f>
        <v/>
      </c>
      <c r="S7106" s="27">
        <f>IF(AND(H7106=1,J7106&lt;&gt;""),E7106-J7106,"")</f>
        <v/>
      </c>
      <c r="T7106">
        <f>IF(G7106="","",MONTH(G7106))</f>
        <v/>
      </c>
    </row>
    <row r="7107">
      <c r="A7107" s="24" t="n">
        <v>2020</v>
      </c>
      <c r="B7107" s="24" t="n">
        <v>10</v>
      </c>
      <c r="C7107" s="24" t="n">
        <v>23</v>
      </c>
      <c r="D7107" s="24" t="n">
        <v>2</v>
      </c>
      <c r="E7107" s="24" t="n">
        <v>10.1</v>
      </c>
      <c r="F7107" s="25">
        <f>IF($E7107="","",DATE(IF($A7107="",nominal_year,$A7107),$B7107,$C7107)+($D7107-IF(LEFT(hour_conv,1)="1",1,0))/24)</f>
        <v/>
      </c>
      <c r="G7107" s="26">
        <f>IF(F7107="","",INT(F7107))</f>
        <v/>
      </c>
      <c r="H7107">
        <f>IF(G7107="","",IF(AND(MONTH(G7107)*100+DAY(G7107)&gt;=season_lo,MONTH(G7107)*100+DAY(G7107)&lt;=season_hi),1,0))</f>
        <v/>
      </c>
      <c r="I7107">
        <f>IF(G7107="","",G7107-first_day+1)</f>
        <v/>
      </c>
      <c r="J7107" s="27">
        <f>IF(I7107="","",INDEX(Daily!$J$2:$J$421,I7107))</f>
        <v/>
      </c>
      <c r="K7107" s="27">
        <f>IF(J7107="","",J7107+cat_offset)</f>
        <v/>
      </c>
      <c r="L7107" s="27">
        <f>IF(J7107="","",MAX(0,E7107-J7107)^2)</f>
        <v/>
      </c>
      <c r="M7107" s="27">
        <f>IF(J7107="","",MAX(0,E7107-(J7107+twcdh_off))^2)</f>
        <v/>
      </c>
      <c r="N7107" s="27">
        <f>IF(E7107="","",MAX(0,E7107-swcdh_thr)^2)</f>
        <v/>
      </c>
      <c r="O7107">
        <f>IF(K7107="","",ROUND(E7107-K7107,0))</f>
        <v/>
      </c>
      <c r="P7107">
        <f>IF(O7107="","",IF(O7107&gt;=1,O7107,0))</f>
        <v/>
      </c>
      <c r="Q7107" s="27">
        <f>IF(E7107="","",MAX(0,E7107-22))</f>
        <v/>
      </c>
      <c r="R7107" s="27">
        <f>IF(H7107=1,E7107,"")</f>
        <v/>
      </c>
      <c r="S7107" s="27">
        <f>IF(AND(H7107=1,J7107&lt;&gt;""),E7107-J7107,"")</f>
        <v/>
      </c>
      <c r="T7107">
        <f>IF(G7107="","",MONTH(G7107))</f>
        <v/>
      </c>
    </row>
    <row r="7108">
      <c r="A7108" s="24" t="n">
        <v>2020</v>
      </c>
      <c r="B7108" s="24" t="n">
        <v>10</v>
      </c>
      <c r="C7108" s="24" t="n">
        <v>23</v>
      </c>
      <c r="D7108" s="24" t="n">
        <v>3</v>
      </c>
      <c r="E7108" s="24" t="n">
        <v>9.48</v>
      </c>
      <c r="F7108" s="25">
        <f>IF($E7108="","",DATE(IF($A7108="",nominal_year,$A7108),$B7108,$C7108)+($D7108-IF(LEFT(hour_conv,1)="1",1,0))/24)</f>
        <v/>
      </c>
      <c r="G7108" s="26">
        <f>IF(F7108="","",INT(F7108))</f>
        <v/>
      </c>
      <c r="H7108">
        <f>IF(G7108="","",IF(AND(MONTH(G7108)*100+DAY(G7108)&gt;=season_lo,MONTH(G7108)*100+DAY(G7108)&lt;=season_hi),1,0))</f>
        <v/>
      </c>
      <c r="I7108">
        <f>IF(G7108="","",G7108-first_day+1)</f>
        <v/>
      </c>
      <c r="J7108" s="27">
        <f>IF(I7108="","",INDEX(Daily!$J$2:$J$421,I7108))</f>
        <v/>
      </c>
      <c r="K7108" s="27">
        <f>IF(J7108="","",J7108+cat_offset)</f>
        <v/>
      </c>
      <c r="L7108" s="27">
        <f>IF(J7108="","",MAX(0,E7108-J7108)^2)</f>
        <v/>
      </c>
      <c r="M7108" s="27">
        <f>IF(J7108="","",MAX(0,E7108-(J7108+twcdh_off))^2)</f>
        <v/>
      </c>
      <c r="N7108" s="27">
        <f>IF(E7108="","",MAX(0,E7108-swcdh_thr)^2)</f>
        <v/>
      </c>
      <c r="O7108">
        <f>IF(K7108="","",ROUND(E7108-K7108,0))</f>
        <v/>
      </c>
      <c r="P7108">
        <f>IF(O7108="","",IF(O7108&gt;=1,O7108,0))</f>
        <v/>
      </c>
      <c r="Q7108" s="27">
        <f>IF(E7108="","",MAX(0,E7108-22))</f>
        <v/>
      </c>
      <c r="R7108" s="27">
        <f>IF(H7108=1,E7108,"")</f>
        <v/>
      </c>
      <c r="S7108" s="27">
        <f>IF(AND(H7108=1,J7108&lt;&gt;""),E7108-J7108,"")</f>
        <v/>
      </c>
      <c r="T7108">
        <f>IF(G7108="","",MONTH(G7108))</f>
        <v/>
      </c>
    </row>
    <row r="7109">
      <c r="A7109" s="24" t="n">
        <v>2020</v>
      </c>
      <c r="B7109" s="24" t="n">
        <v>10</v>
      </c>
      <c r="C7109" s="24" t="n">
        <v>23</v>
      </c>
      <c r="D7109" s="24" t="n">
        <v>4</v>
      </c>
      <c r="E7109" s="24" t="n">
        <v>8.56</v>
      </c>
      <c r="F7109" s="25">
        <f>IF($E7109="","",DATE(IF($A7109="",nominal_year,$A7109),$B7109,$C7109)+($D7109-IF(LEFT(hour_conv,1)="1",1,0))/24)</f>
        <v/>
      </c>
      <c r="G7109" s="26">
        <f>IF(F7109="","",INT(F7109))</f>
        <v/>
      </c>
      <c r="H7109">
        <f>IF(G7109="","",IF(AND(MONTH(G7109)*100+DAY(G7109)&gt;=season_lo,MONTH(G7109)*100+DAY(G7109)&lt;=season_hi),1,0))</f>
        <v/>
      </c>
      <c r="I7109">
        <f>IF(G7109="","",G7109-first_day+1)</f>
        <v/>
      </c>
      <c r="J7109" s="27">
        <f>IF(I7109="","",INDEX(Daily!$J$2:$J$421,I7109))</f>
        <v/>
      </c>
      <c r="K7109" s="27">
        <f>IF(J7109="","",J7109+cat_offset)</f>
        <v/>
      </c>
      <c r="L7109" s="27">
        <f>IF(J7109="","",MAX(0,E7109-J7109)^2)</f>
        <v/>
      </c>
      <c r="M7109" s="27">
        <f>IF(J7109="","",MAX(0,E7109-(J7109+twcdh_off))^2)</f>
        <v/>
      </c>
      <c r="N7109" s="27">
        <f>IF(E7109="","",MAX(0,E7109-swcdh_thr)^2)</f>
        <v/>
      </c>
      <c r="O7109">
        <f>IF(K7109="","",ROUND(E7109-K7109,0))</f>
        <v/>
      </c>
      <c r="P7109">
        <f>IF(O7109="","",IF(O7109&gt;=1,O7109,0))</f>
        <v/>
      </c>
      <c r="Q7109" s="27">
        <f>IF(E7109="","",MAX(0,E7109-22))</f>
        <v/>
      </c>
      <c r="R7109" s="27">
        <f>IF(H7109=1,E7109,"")</f>
        <v/>
      </c>
      <c r="S7109" s="27">
        <f>IF(AND(H7109=1,J7109&lt;&gt;""),E7109-J7109,"")</f>
        <v/>
      </c>
      <c r="T7109">
        <f>IF(G7109="","",MONTH(G7109))</f>
        <v/>
      </c>
    </row>
    <row r="7110">
      <c r="A7110" s="24" t="n">
        <v>2020</v>
      </c>
      <c r="B7110" s="24" t="n">
        <v>10</v>
      </c>
      <c r="C7110" s="24" t="n">
        <v>23</v>
      </c>
      <c r="D7110" s="24" t="n">
        <v>5</v>
      </c>
      <c r="E7110" s="24" t="n">
        <v>9.800000000000001</v>
      </c>
      <c r="F7110" s="25">
        <f>IF($E7110="","",DATE(IF($A7110="",nominal_year,$A7110),$B7110,$C7110)+($D7110-IF(LEFT(hour_conv,1)="1",1,0))/24)</f>
        <v/>
      </c>
      <c r="G7110" s="26">
        <f>IF(F7110="","",INT(F7110))</f>
        <v/>
      </c>
      <c r="H7110">
        <f>IF(G7110="","",IF(AND(MONTH(G7110)*100+DAY(G7110)&gt;=season_lo,MONTH(G7110)*100+DAY(G7110)&lt;=season_hi),1,0))</f>
        <v/>
      </c>
      <c r="I7110">
        <f>IF(G7110="","",G7110-first_day+1)</f>
        <v/>
      </c>
      <c r="J7110" s="27">
        <f>IF(I7110="","",INDEX(Daily!$J$2:$J$421,I7110))</f>
        <v/>
      </c>
      <c r="K7110" s="27">
        <f>IF(J7110="","",J7110+cat_offset)</f>
        <v/>
      </c>
      <c r="L7110" s="27">
        <f>IF(J7110="","",MAX(0,E7110-J7110)^2)</f>
        <v/>
      </c>
      <c r="M7110" s="27">
        <f>IF(J7110="","",MAX(0,E7110-(J7110+twcdh_off))^2)</f>
        <v/>
      </c>
      <c r="N7110" s="27">
        <f>IF(E7110="","",MAX(0,E7110-swcdh_thr)^2)</f>
        <v/>
      </c>
      <c r="O7110">
        <f>IF(K7110="","",ROUND(E7110-K7110,0))</f>
        <v/>
      </c>
      <c r="P7110">
        <f>IF(O7110="","",IF(O7110&gt;=1,O7110,0))</f>
        <v/>
      </c>
      <c r="Q7110" s="27">
        <f>IF(E7110="","",MAX(0,E7110-22))</f>
        <v/>
      </c>
      <c r="R7110" s="27">
        <f>IF(H7110=1,E7110,"")</f>
        <v/>
      </c>
      <c r="S7110" s="27">
        <f>IF(AND(H7110=1,J7110&lt;&gt;""),E7110-J7110,"")</f>
        <v/>
      </c>
      <c r="T7110">
        <f>IF(G7110="","",MONTH(G7110))</f>
        <v/>
      </c>
    </row>
    <row r="7111">
      <c r="A7111" s="24" t="n">
        <v>2020</v>
      </c>
      <c r="B7111" s="24" t="n">
        <v>10</v>
      </c>
      <c r="C7111" s="24" t="n">
        <v>23</v>
      </c>
      <c r="D7111" s="24" t="n">
        <v>6</v>
      </c>
      <c r="E7111" s="24" t="n">
        <v>10.1</v>
      </c>
      <c r="F7111" s="25">
        <f>IF($E7111="","",DATE(IF($A7111="",nominal_year,$A7111),$B7111,$C7111)+($D7111-IF(LEFT(hour_conv,1)="1",1,0))/24)</f>
        <v/>
      </c>
      <c r="G7111" s="26">
        <f>IF(F7111="","",INT(F7111))</f>
        <v/>
      </c>
      <c r="H7111">
        <f>IF(G7111="","",IF(AND(MONTH(G7111)*100+DAY(G7111)&gt;=season_lo,MONTH(G7111)*100+DAY(G7111)&lt;=season_hi),1,0))</f>
        <v/>
      </c>
      <c r="I7111">
        <f>IF(G7111="","",G7111-first_day+1)</f>
        <v/>
      </c>
      <c r="J7111" s="27">
        <f>IF(I7111="","",INDEX(Daily!$J$2:$J$421,I7111))</f>
        <v/>
      </c>
      <c r="K7111" s="27">
        <f>IF(J7111="","",J7111+cat_offset)</f>
        <v/>
      </c>
      <c r="L7111" s="27">
        <f>IF(J7111="","",MAX(0,E7111-J7111)^2)</f>
        <v/>
      </c>
      <c r="M7111" s="27">
        <f>IF(J7111="","",MAX(0,E7111-(J7111+twcdh_off))^2)</f>
        <v/>
      </c>
      <c r="N7111" s="27">
        <f>IF(E7111="","",MAX(0,E7111-swcdh_thr)^2)</f>
        <v/>
      </c>
      <c r="O7111">
        <f>IF(K7111="","",ROUND(E7111-K7111,0))</f>
        <v/>
      </c>
      <c r="P7111">
        <f>IF(O7111="","",IF(O7111&gt;=1,O7111,0))</f>
        <v/>
      </c>
      <c r="Q7111" s="27">
        <f>IF(E7111="","",MAX(0,E7111-22))</f>
        <v/>
      </c>
      <c r="R7111" s="27">
        <f>IF(H7111=1,E7111,"")</f>
        <v/>
      </c>
      <c r="S7111" s="27">
        <f>IF(AND(H7111=1,J7111&lt;&gt;""),E7111-J7111,"")</f>
        <v/>
      </c>
      <c r="T7111">
        <f>IF(G7111="","",MONTH(G7111))</f>
        <v/>
      </c>
    </row>
    <row r="7112">
      <c r="A7112" s="24" t="n">
        <v>2020</v>
      </c>
      <c r="B7112" s="24" t="n">
        <v>10</v>
      </c>
      <c r="C7112" s="24" t="n">
        <v>23</v>
      </c>
      <c r="D7112" s="24" t="n">
        <v>7</v>
      </c>
      <c r="E7112" s="24" t="n">
        <v>10.11</v>
      </c>
      <c r="F7112" s="25">
        <f>IF($E7112="","",DATE(IF($A7112="",nominal_year,$A7112),$B7112,$C7112)+($D7112-IF(LEFT(hour_conv,1)="1",1,0))/24)</f>
        <v/>
      </c>
      <c r="G7112" s="26">
        <f>IF(F7112="","",INT(F7112))</f>
        <v/>
      </c>
      <c r="H7112">
        <f>IF(G7112="","",IF(AND(MONTH(G7112)*100+DAY(G7112)&gt;=season_lo,MONTH(G7112)*100+DAY(G7112)&lt;=season_hi),1,0))</f>
        <v/>
      </c>
      <c r="I7112">
        <f>IF(G7112="","",G7112-first_day+1)</f>
        <v/>
      </c>
      <c r="J7112" s="27">
        <f>IF(I7112="","",INDEX(Daily!$J$2:$J$421,I7112))</f>
        <v/>
      </c>
      <c r="K7112" s="27">
        <f>IF(J7112="","",J7112+cat_offset)</f>
        <v/>
      </c>
      <c r="L7112" s="27">
        <f>IF(J7112="","",MAX(0,E7112-J7112)^2)</f>
        <v/>
      </c>
      <c r="M7112" s="27">
        <f>IF(J7112="","",MAX(0,E7112-(J7112+twcdh_off))^2)</f>
        <v/>
      </c>
      <c r="N7112" s="27">
        <f>IF(E7112="","",MAX(0,E7112-swcdh_thr)^2)</f>
        <v/>
      </c>
      <c r="O7112">
        <f>IF(K7112="","",ROUND(E7112-K7112,0))</f>
        <v/>
      </c>
      <c r="P7112">
        <f>IF(O7112="","",IF(O7112&gt;=1,O7112,0))</f>
        <v/>
      </c>
      <c r="Q7112" s="27">
        <f>IF(E7112="","",MAX(0,E7112-22))</f>
        <v/>
      </c>
      <c r="R7112" s="27">
        <f>IF(H7112=1,E7112,"")</f>
        <v/>
      </c>
      <c r="S7112" s="27">
        <f>IF(AND(H7112=1,J7112&lt;&gt;""),E7112-J7112,"")</f>
        <v/>
      </c>
      <c r="T7112">
        <f>IF(G7112="","",MONTH(G7112))</f>
        <v/>
      </c>
    </row>
    <row r="7113">
      <c r="A7113" s="24" t="n">
        <v>2020</v>
      </c>
      <c r="B7113" s="24" t="n">
        <v>10</v>
      </c>
      <c r="C7113" s="24" t="n">
        <v>23</v>
      </c>
      <c r="D7113" s="24" t="n">
        <v>8</v>
      </c>
      <c r="E7113" s="24" t="n">
        <v>10.64</v>
      </c>
      <c r="F7113" s="25">
        <f>IF($E7113="","",DATE(IF($A7113="",nominal_year,$A7113),$B7113,$C7113)+($D7113-IF(LEFT(hour_conv,1)="1",1,0))/24)</f>
        <v/>
      </c>
      <c r="G7113" s="26">
        <f>IF(F7113="","",INT(F7113))</f>
        <v/>
      </c>
      <c r="H7113">
        <f>IF(G7113="","",IF(AND(MONTH(G7113)*100+DAY(G7113)&gt;=season_lo,MONTH(G7113)*100+DAY(G7113)&lt;=season_hi),1,0))</f>
        <v/>
      </c>
      <c r="I7113">
        <f>IF(G7113="","",G7113-first_day+1)</f>
        <v/>
      </c>
      <c r="J7113" s="27">
        <f>IF(I7113="","",INDEX(Daily!$J$2:$J$421,I7113))</f>
        <v/>
      </c>
      <c r="K7113" s="27">
        <f>IF(J7113="","",J7113+cat_offset)</f>
        <v/>
      </c>
      <c r="L7113" s="27">
        <f>IF(J7113="","",MAX(0,E7113-J7113)^2)</f>
        <v/>
      </c>
      <c r="M7113" s="27">
        <f>IF(J7113="","",MAX(0,E7113-(J7113+twcdh_off))^2)</f>
        <v/>
      </c>
      <c r="N7113" s="27">
        <f>IF(E7113="","",MAX(0,E7113-swcdh_thr)^2)</f>
        <v/>
      </c>
      <c r="O7113">
        <f>IF(K7113="","",ROUND(E7113-K7113,0))</f>
        <v/>
      </c>
      <c r="P7113">
        <f>IF(O7113="","",IF(O7113&gt;=1,O7113,0))</f>
        <v/>
      </c>
      <c r="Q7113" s="27">
        <f>IF(E7113="","",MAX(0,E7113-22))</f>
        <v/>
      </c>
      <c r="R7113" s="27">
        <f>IF(H7113=1,E7113,"")</f>
        <v/>
      </c>
      <c r="S7113" s="27">
        <f>IF(AND(H7113=1,J7113&lt;&gt;""),E7113-J7113,"")</f>
        <v/>
      </c>
      <c r="T7113">
        <f>IF(G7113="","",MONTH(G7113))</f>
        <v/>
      </c>
    </row>
    <row r="7114">
      <c r="A7114" s="24" t="n">
        <v>2020</v>
      </c>
      <c r="B7114" s="24" t="n">
        <v>10</v>
      </c>
      <c r="C7114" s="24" t="n">
        <v>23</v>
      </c>
      <c r="D7114" s="24" t="n">
        <v>9</v>
      </c>
      <c r="E7114" s="24" t="n">
        <v>11.82</v>
      </c>
      <c r="F7114" s="25">
        <f>IF($E7114="","",DATE(IF($A7114="",nominal_year,$A7114),$B7114,$C7114)+($D7114-IF(LEFT(hour_conv,1)="1",1,0))/24)</f>
        <v/>
      </c>
      <c r="G7114" s="26">
        <f>IF(F7114="","",INT(F7114))</f>
        <v/>
      </c>
      <c r="H7114">
        <f>IF(G7114="","",IF(AND(MONTH(G7114)*100+DAY(G7114)&gt;=season_lo,MONTH(G7114)*100+DAY(G7114)&lt;=season_hi),1,0))</f>
        <v/>
      </c>
      <c r="I7114">
        <f>IF(G7114="","",G7114-first_day+1)</f>
        <v/>
      </c>
      <c r="J7114" s="27">
        <f>IF(I7114="","",INDEX(Daily!$J$2:$J$421,I7114))</f>
        <v/>
      </c>
      <c r="K7114" s="27">
        <f>IF(J7114="","",J7114+cat_offset)</f>
        <v/>
      </c>
      <c r="L7114" s="27">
        <f>IF(J7114="","",MAX(0,E7114-J7114)^2)</f>
        <v/>
      </c>
      <c r="M7114" s="27">
        <f>IF(J7114="","",MAX(0,E7114-(J7114+twcdh_off))^2)</f>
        <v/>
      </c>
      <c r="N7114" s="27">
        <f>IF(E7114="","",MAX(0,E7114-swcdh_thr)^2)</f>
        <v/>
      </c>
      <c r="O7114">
        <f>IF(K7114="","",ROUND(E7114-K7114,0))</f>
        <v/>
      </c>
      <c r="P7114">
        <f>IF(O7114="","",IF(O7114&gt;=1,O7114,0))</f>
        <v/>
      </c>
      <c r="Q7114" s="27">
        <f>IF(E7114="","",MAX(0,E7114-22))</f>
        <v/>
      </c>
      <c r="R7114" s="27">
        <f>IF(H7114=1,E7114,"")</f>
        <v/>
      </c>
      <c r="S7114" s="27">
        <f>IF(AND(H7114=1,J7114&lt;&gt;""),E7114-J7114,"")</f>
        <v/>
      </c>
      <c r="T7114">
        <f>IF(G7114="","",MONTH(G7114))</f>
        <v/>
      </c>
    </row>
    <row r="7115">
      <c r="A7115" s="24" t="n">
        <v>2020</v>
      </c>
      <c r="B7115" s="24" t="n">
        <v>10</v>
      </c>
      <c r="C7115" s="24" t="n">
        <v>23</v>
      </c>
      <c r="D7115" s="24" t="n">
        <v>10</v>
      </c>
      <c r="E7115" s="24" t="n">
        <v>12.06</v>
      </c>
      <c r="F7115" s="25">
        <f>IF($E7115="","",DATE(IF($A7115="",nominal_year,$A7115),$B7115,$C7115)+($D7115-IF(LEFT(hour_conv,1)="1",1,0))/24)</f>
        <v/>
      </c>
      <c r="G7115" s="26">
        <f>IF(F7115="","",INT(F7115))</f>
        <v/>
      </c>
      <c r="H7115">
        <f>IF(G7115="","",IF(AND(MONTH(G7115)*100+DAY(G7115)&gt;=season_lo,MONTH(G7115)*100+DAY(G7115)&lt;=season_hi),1,0))</f>
        <v/>
      </c>
      <c r="I7115">
        <f>IF(G7115="","",G7115-first_day+1)</f>
        <v/>
      </c>
      <c r="J7115" s="27">
        <f>IF(I7115="","",INDEX(Daily!$J$2:$J$421,I7115))</f>
        <v/>
      </c>
      <c r="K7115" s="27">
        <f>IF(J7115="","",J7115+cat_offset)</f>
        <v/>
      </c>
      <c r="L7115" s="27">
        <f>IF(J7115="","",MAX(0,E7115-J7115)^2)</f>
        <v/>
      </c>
      <c r="M7115" s="27">
        <f>IF(J7115="","",MAX(0,E7115-(J7115+twcdh_off))^2)</f>
        <v/>
      </c>
      <c r="N7115" s="27">
        <f>IF(E7115="","",MAX(0,E7115-swcdh_thr)^2)</f>
        <v/>
      </c>
      <c r="O7115">
        <f>IF(K7115="","",ROUND(E7115-K7115,0))</f>
        <v/>
      </c>
      <c r="P7115">
        <f>IF(O7115="","",IF(O7115&gt;=1,O7115,0))</f>
        <v/>
      </c>
      <c r="Q7115" s="27">
        <f>IF(E7115="","",MAX(0,E7115-22))</f>
        <v/>
      </c>
      <c r="R7115" s="27">
        <f>IF(H7115=1,E7115,"")</f>
        <v/>
      </c>
      <c r="S7115" s="27">
        <f>IF(AND(H7115=1,J7115&lt;&gt;""),E7115-J7115,"")</f>
        <v/>
      </c>
      <c r="T7115">
        <f>IF(G7115="","",MONTH(G7115))</f>
        <v/>
      </c>
    </row>
    <row r="7116">
      <c r="A7116" s="24" t="n">
        <v>2020</v>
      </c>
      <c r="B7116" s="24" t="n">
        <v>10</v>
      </c>
      <c r="C7116" s="24" t="n">
        <v>23</v>
      </c>
      <c r="D7116" s="24" t="n">
        <v>11</v>
      </c>
      <c r="E7116" s="24" t="n">
        <v>13.46</v>
      </c>
      <c r="F7116" s="25">
        <f>IF($E7116="","",DATE(IF($A7116="",nominal_year,$A7116),$B7116,$C7116)+($D7116-IF(LEFT(hour_conv,1)="1",1,0))/24)</f>
        <v/>
      </c>
      <c r="G7116" s="26">
        <f>IF(F7116="","",INT(F7116))</f>
        <v/>
      </c>
      <c r="H7116">
        <f>IF(G7116="","",IF(AND(MONTH(G7116)*100+DAY(G7116)&gt;=season_lo,MONTH(G7116)*100+DAY(G7116)&lt;=season_hi),1,0))</f>
        <v/>
      </c>
      <c r="I7116">
        <f>IF(G7116="","",G7116-first_day+1)</f>
        <v/>
      </c>
      <c r="J7116" s="27">
        <f>IF(I7116="","",INDEX(Daily!$J$2:$J$421,I7116))</f>
        <v/>
      </c>
      <c r="K7116" s="27">
        <f>IF(J7116="","",J7116+cat_offset)</f>
        <v/>
      </c>
      <c r="L7116" s="27">
        <f>IF(J7116="","",MAX(0,E7116-J7116)^2)</f>
        <v/>
      </c>
      <c r="M7116" s="27">
        <f>IF(J7116="","",MAX(0,E7116-(J7116+twcdh_off))^2)</f>
        <v/>
      </c>
      <c r="N7116" s="27">
        <f>IF(E7116="","",MAX(0,E7116-swcdh_thr)^2)</f>
        <v/>
      </c>
      <c r="O7116">
        <f>IF(K7116="","",ROUND(E7116-K7116,0))</f>
        <v/>
      </c>
      <c r="P7116">
        <f>IF(O7116="","",IF(O7116&gt;=1,O7116,0))</f>
        <v/>
      </c>
      <c r="Q7116" s="27">
        <f>IF(E7116="","",MAX(0,E7116-22))</f>
        <v/>
      </c>
      <c r="R7116" s="27">
        <f>IF(H7116=1,E7116,"")</f>
        <v/>
      </c>
      <c r="S7116" s="27">
        <f>IF(AND(H7116=1,J7116&lt;&gt;""),E7116-J7116,"")</f>
        <v/>
      </c>
      <c r="T7116">
        <f>IF(G7116="","",MONTH(G7116))</f>
        <v/>
      </c>
    </row>
    <row r="7117">
      <c r="A7117" s="24" t="n">
        <v>2020</v>
      </c>
      <c r="B7117" s="24" t="n">
        <v>10</v>
      </c>
      <c r="C7117" s="24" t="n">
        <v>23</v>
      </c>
      <c r="D7117" s="24" t="n">
        <v>12</v>
      </c>
      <c r="E7117" s="24" t="n">
        <v>13.5</v>
      </c>
      <c r="F7117" s="25">
        <f>IF($E7117="","",DATE(IF($A7117="",nominal_year,$A7117),$B7117,$C7117)+($D7117-IF(LEFT(hour_conv,1)="1",1,0))/24)</f>
        <v/>
      </c>
      <c r="G7117" s="26">
        <f>IF(F7117="","",INT(F7117))</f>
        <v/>
      </c>
      <c r="H7117">
        <f>IF(G7117="","",IF(AND(MONTH(G7117)*100+DAY(G7117)&gt;=season_lo,MONTH(G7117)*100+DAY(G7117)&lt;=season_hi),1,0))</f>
        <v/>
      </c>
      <c r="I7117">
        <f>IF(G7117="","",G7117-first_day+1)</f>
        <v/>
      </c>
      <c r="J7117" s="27">
        <f>IF(I7117="","",INDEX(Daily!$J$2:$J$421,I7117))</f>
        <v/>
      </c>
      <c r="K7117" s="27">
        <f>IF(J7117="","",J7117+cat_offset)</f>
        <v/>
      </c>
      <c r="L7117" s="27">
        <f>IF(J7117="","",MAX(0,E7117-J7117)^2)</f>
        <v/>
      </c>
      <c r="M7117" s="27">
        <f>IF(J7117="","",MAX(0,E7117-(J7117+twcdh_off))^2)</f>
        <v/>
      </c>
      <c r="N7117" s="27">
        <f>IF(E7117="","",MAX(0,E7117-swcdh_thr)^2)</f>
        <v/>
      </c>
      <c r="O7117">
        <f>IF(K7117="","",ROUND(E7117-K7117,0))</f>
        <v/>
      </c>
      <c r="P7117">
        <f>IF(O7117="","",IF(O7117&gt;=1,O7117,0))</f>
        <v/>
      </c>
      <c r="Q7117" s="27">
        <f>IF(E7117="","",MAX(0,E7117-22))</f>
        <v/>
      </c>
      <c r="R7117" s="27">
        <f>IF(H7117=1,E7117,"")</f>
        <v/>
      </c>
      <c r="S7117" s="27">
        <f>IF(AND(H7117=1,J7117&lt;&gt;""),E7117-J7117,"")</f>
        <v/>
      </c>
      <c r="T7117">
        <f>IF(G7117="","",MONTH(G7117))</f>
        <v/>
      </c>
    </row>
    <row r="7118">
      <c r="A7118" s="24" t="n">
        <v>2020</v>
      </c>
      <c r="B7118" s="24" t="n">
        <v>10</v>
      </c>
      <c r="C7118" s="24" t="n">
        <v>23</v>
      </c>
      <c r="D7118" s="24" t="n">
        <v>13</v>
      </c>
      <c r="E7118" s="24" t="n">
        <v>14.19</v>
      </c>
      <c r="F7118" s="25">
        <f>IF($E7118="","",DATE(IF($A7118="",nominal_year,$A7118),$B7118,$C7118)+($D7118-IF(LEFT(hour_conv,1)="1",1,0))/24)</f>
        <v/>
      </c>
      <c r="G7118" s="26">
        <f>IF(F7118="","",INT(F7118))</f>
        <v/>
      </c>
      <c r="H7118">
        <f>IF(G7118="","",IF(AND(MONTH(G7118)*100+DAY(G7118)&gt;=season_lo,MONTH(G7118)*100+DAY(G7118)&lt;=season_hi),1,0))</f>
        <v/>
      </c>
      <c r="I7118">
        <f>IF(G7118="","",G7118-first_day+1)</f>
        <v/>
      </c>
      <c r="J7118" s="27">
        <f>IF(I7118="","",INDEX(Daily!$J$2:$J$421,I7118))</f>
        <v/>
      </c>
      <c r="K7118" s="27">
        <f>IF(J7118="","",J7118+cat_offset)</f>
        <v/>
      </c>
      <c r="L7118" s="27">
        <f>IF(J7118="","",MAX(0,E7118-J7118)^2)</f>
        <v/>
      </c>
      <c r="M7118" s="27">
        <f>IF(J7118="","",MAX(0,E7118-(J7118+twcdh_off))^2)</f>
        <v/>
      </c>
      <c r="N7118" s="27">
        <f>IF(E7118="","",MAX(0,E7118-swcdh_thr)^2)</f>
        <v/>
      </c>
      <c r="O7118">
        <f>IF(K7118="","",ROUND(E7118-K7118,0))</f>
        <v/>
      </c>
      <c r="P7118">
        <f>IF(O7118="","",IF(O7118&gt;=1,O7118,0))</f>
        <v/>
      </c>
      <c r="Q7118" s="27">
        <f>IF(E7118="","",MAX(0,E7118-22))</f>
        <v/>
      </c>
      <c r="R7118" s="27">
        <f>IF(H7118=1,E7118,"")</f>
        <v/>
      </c>
      <c r="S7118" s="27">
        <f>IF(AND(H7118=1,J7118&lt;&gt;""),E7118-J7118,"")</f>
        <v/>
      </c>
      <c r="T7118">
        <f>IF(G7118="","",MONTH(G7118))</f>
        <v/>
      </c>
    </row>
    <row r="7119">
      <c r="A7119" s="24" t="n">
        <v>2020</v>
      </c>
      <c r="B7119" s="24" t="n">
        <v>10</v>
      </c>
      <c r="C7119" s="24" t="n">
        <v>23</v>
      </c>
      <c r="D7119" s="24" t="n">
        <v>14</v>
      </c>
      <c r="E7119" s="24" t="n">
        <v>15.03</v>
      </c>
      <c r="F7119" s="25">
        <f>IF($E7119="","",DATE(IF($A7119="",nominal_year,$A7119),$B7119,$C7119)+($D7119-IF(LEFT(hour_conv,1)="1",1,0))/24)</f>
        <v/>
      </c>
      <c r="G7119" s="26">
        <f>IF(F7119="","",INT(F7119))</f>
        <v/>
      </c>
      <c r="H7119">
        <f>IF(G7119="","",IF(AND(MONTH(G7119)*100+DAY(G7119)&gt;=season_lo,MONTH(G7119)*100+DAY(G7119)&lt;=season_hi),1,0))</f>
        <v/>
      </c>
      <c r="I7119">
        <f>IF(G7119="","",G7119-first_day+1)</f>
        <v/>
      </c>
      <c r="J7119" s="27">
        <f>IF(I7119="","",INDEX(Daily!$J$2:$J$421,I7119))</f>
        <v/>
      </c>
      <c r="K7119" s="27">
        <f>IF(J7119="","",J7119+cat_offset)</f>
        <v/>
      </c>
      <c r="L7119" s="27">
        <f>IF(J7119="","",MAX(0,E7119-J7119)^2)</f>
        <v/>
      </c>
      <c r="M7119" s="27">
        <f>IF(J7119="","",MAX(0,E7119-(J7119+twcdh_off))^2)</f>
        <v/>
      </c>
      <c r="N7119" s="27">
        <f>IF(E7119="","",MAX(0,E7119-swcdh_thr)^2)</f>
        <v/>
      </c>
      <c r="O7119">
        <f>IF(K7119="","",ROUND(E7119-K7119,0))</f>
        <v/>
      </c>
      <c r="P7119">
        <f>IF(O7119="","",IF(O7119&gt;=1,O7119,0))</f>
        <v/>
      </c>
      <c r="Q7119" s="27">
        <f>IF(E7119="","",MAX(0,E7119-22))</f>
        <v/>
      </c>
      <c r="R7119" s="27">
        <f>IF(H7119=1,E7119,"")</f>
        <v/>
      </c>
      <c r="S7119" s="27">
        <f>IF(AND(H7119=1,J7119&lt;&gt;""),E7119-J7119,"")</f>
        <v/>
      </c>
      <c r="T7119">
        <f>IF(G7119="","",MONTH(G7119))</f>
        <v/>
      </c>
    </row>
    <row r="7120">
      <c r="A7120" s="24" t="n">
        <v>2020</v>
      </c>
      <c r="B7120" s="24" t="n">
        <v>10</v>
      </c>
      <c r="C7120" s="24" t="n">
        <v>23</v>
      </c>
      <c r="D7120" s="24" t="n">
        <v>15</v>
      </c>
      <c r="E7120" s="24" t="n">
        <v>14.78</v>
      </c>
      <c r="F7120" s="25">
        <f>IF($E7120="","",DATE(IF($A7120="",nominal_year,$A7120),$B7120,$C7120)+($D7120-IF(LEFT(hour_conv,1)="1",1,0))/24)</f>
        <v/>
      </c>
      <c r="G7120" s="26">
        <f>IF(F7120="","",INT(F7120))</f>
        <v/>
      </c>
      <c r="H7120">
        <f>IF(G7120="","",IF(AND(MONTH(G7120)*100+DAY(G7120)&gt;=season_lo,MONTH(G7120)*100+DAY(G7120)&lt;=season_hi),1,0))</f>
        <v/>
      </c>
      <c r="I7120">
        <f>IF(G7120="","",G7120-first_day+1)</f>
        <v/>
      </c>
      <c r="J7120" s="27">
        <f>IF(I7120="","",INDEX(Daily!$J$2:$J$421,I7120))</f>
        <v/>
      </c>
      <c r="K7120" s="27">
        <f>IF(J7120="","",J7120+cat_offset)</f>
        <v/>
      </c>
      <c r="L7120" s="27">
        <f>IF(J7120="","",MAX(0,E7120-J7120)^2)</f>
        <v/>
      </c>
      <c r="M7120" s="27">
        <f>IF(J7120="","",MAX(0,E7120-(J7120+twcdh_off))^2)</f>
        <v/>
      </c>
      <c r="N7120" s="27">
        <f>IF(E7120="","",MAX(0,E7120-swcdh_thr)^2)</f>
        <v/>
      </c>
      <c r="O7120">
        <f>IF(K7120="","",ROUND(E7120-K7120,0))</f>
        <v/>
      </c>
      <c r="P7120">
        <f>IF(O7120="","",IF(O7120&gt;=1,O7120,0))</f>
        <v/>
      </c>
      <c r="Q7120" s="27">
        <f>IF(E7120="","",MAX(0,E7120-22))</f>
        <v/>
      </c>
      <c r="R7120" s="27">
        <f>IF(H7120=1,E7120,"")</f>
        <v/>
      </c>
      <c r="S7120" s="27">
        <f>IF(AND(H7120=1,J7120&lt;&gt;""),E7120-J7120,"")</f>
        <v/>
      </c>
      <c r="T7120">
        <f>IF(G7120="","",MONTH(G7120))</f>
        <v/>
      </c>
    </row>
    <row r="7121">
      <c r="A7121" s="24" t="n">
        <v>2020</v>
      </c>
      <c r="B7121" s="24" t="n">
        <v>10</v>
      </c>
      <c r="C7121" s="24" t="n">
        <v>23</v>
      </c>
      <c r="D7121" s="24" t="n">
        <v>16</v>
      </c>
      <c r="E7121" s="24" t="n">
        <v>15.43</v>
      </c>
      <c r="F7121" s="25">
        <f>IF($E7121="","",DATE(IF($A7121="",nominal_year,$A7121),$B7121,$C7121)+($D7121-IF(LEFT(hour_conv,1)="1",1,0))/24)</f>
        <v/>
      </c>
      <c r="G7121" s="26">
        <f>IF(F7121="","",INT(F7121))</f>
        <v/>
      </c>
      <c r="H7121">
        <f>IF(G7121="","",IF(AND(MONTH(G7121)*100+DAY(G7121)&gt;=season_lo,MONTH(G7121)*100+DAY(G7121)&lt;=season_hi),1,0))</f>
        <v/>
      </c>
      <c r="I7121">
        <f>IF(G7121="","",G7121-first_day+1)</f>
        <v/>
      </c>
      <c r="J7121" s="27">
        <f>IF(I7121="","",INDEX(Daily!$J$2:$J$421,I7121))</f>
        <v/>
      </c>
      <c r="K7121" s="27">
        <f>IF(J7121="","",J7121+cat_offset)</f>
        <v/>
      </c>
      <c r="L7121" s="27">
        <f>IF(J7121="","",MAX(0,E7121-J7121)^2)</f>
        <v/>
      </c>
      <c r="M7121" s="27">
        <f>IF(J7121="","",MAX(0,E7121-(J7121+twcdh_off))^2)</f>
        <v/>
      </c>
      <c r="N7121" s="27">
        <f>IF(E7121="","",MAX(0,E7121-swcdh_thr)^2)</f>
        <v/>
      </c>
      <c r="O7121">
        <f>IF(K7121="","",ROUND(E7121-K7121,0))</f>
        <v/>
      </c>
      <c r="P7121">
        <f>IF(O7121="","",IF(O7121&gt;=1,O7121,0))</f>
        <v/>
      </c>
      <c r="Q7121" s="27">
        <f>IF(E7121="","",MAX(0,E7121-22))</f>
        <v/>
      </c>
      <c r="R7121" s="27">
        <f>IF(H7121=1,E7121,"")</f>
        <v/>
      </c>
      <c r="S7121" s="27">
        <f>IF(AND(H7121=1,J7121&lt;&gt;""),E7121-J7121,"")</f>
        <v/>
      </c>
      <c r="T7121">
        <f>IF(G7121="","",MONTH(G7121))</f>
        <v/>
      </c>
    </row>
    <row r="7122">
      <c r="A7122" s="24" t="n">
        <v>2020</v>
      </c>
      <c r="B7122" s="24" t="n">
        <v>10</v>
      </c>
      <c r="C7122" s="24" t="n">
        <v>23</v>
      </c>
      <c r="D7122" s="24" t="n">
        <v>17</v>
      </c>
      <c r="E7122" s="24" t="n">
        <v>15.52</v>
      </c>
      <c r="F7122" s="25">
        <f>IF($E7122="","",DATE(IF($A7122="",nominal_year,$A7122),$B7122,$C7122)+($D7122-IF(LEFT(hour_conv,1)="1",1,0))/24)</f>
        <v/>
      </c>
      <c r="G7122" s="26">
        <f>IF(F7122="","",INT(F7122))</f>
        <v/>
      </c>
      <c r="H7122">
        <f>IF(G7122="","",IF(AND(MONTH(G7122)*100+DAY(G7122)&gt;=season_lo,MONTH(G7122)*100+DAY(G7122)&lt;=season_hi),1,0))</f>
        <v/>
      </c>
      <c r="I7122">
        <f>IF(G7122="","",G7122-first_day+1)</f>
        <v/>
      </c>
      <c r="J7122" s="27">
        <f>IF(I7122="","",INDEX(Daily!$J$2:$J$421,I7122))</f>
        <v/>
      </c>
      <c r="K7122" s="27">
        <f>IF(J7122="","",J7122+cat_offset)</f>
        <v/>
      </c>
      <c r="L7122" s="27">
        <f>IF(J7122="","",MAX(0,E7122-J7122)^2)</f>
        <v/>
      </c>
      <c r="M7122" s="27">
        <f>IF(J7122="","",MAX(0,E7122-(J7122+twcdh_off))^2)</f>
        <v/>
      </c>
      <c r="N7122" s="27">
        <f>IF(E7122="","",MAX(0,E7122-swcdh_thr)^2)</f>
        <v/>
      </c>
      <c r="O7122">
        <f>IF(K7122="","",ROUND(E7122-K7122,0))</f>
        <v/>
      </c>
      <c r="P7122">
        <f>IF(O7122="","",IF(O7122&gt;=1,O7122,0))</f>
        <v/>
      </c>
      <c r="Q7122" s="27">
        <f>IF(E7122="","",MAX(0,E7122-22))</f>
        <v/>
      </c>
      <c r="R7122" s="27">
        <f>IF(H7122=1,E7122,"")</f>
        <v/>
      </c>
      <c r="S7122" s="27">
        <f>IF(AND(H7122=1,J7122&lt;&gt;""),E7122-J7122,"")</f>
        <v/>
      </c>
      <c r="T7122">
        <f>IF(G7122="","",MONTH(G7122))</f>
        <v/>
      </c>
    </row>
    <row r="7123">
      <c r="A7123" s="24" t="n">
        <v>2020</v>
      </c>
      <c r="B7123" s="24" t="n">
        <v>10</v>
      </c>
      <c r="C7123" s="24" t="n">
        <v>23</v>
      </c>
      <c r="D7123" s="24" t="n">
        <v>18</v>
      </c>
      <c r="E7123" s="24" t="n">
        <v>14.51</v>
      </c>
      <c r="F7123" s="25">
        <f>IF($E7123="","",DATE(IF($A7123="",nominal_year,$A7123),$B7123,$C7123)+($D7123-IF(LEFT(hour_conv,1)="1",1,0))/24)</f>
        <v/>
      </c>
      <c r="G7123" s="26">
        <f>IF(F7123="","",INT(F7123))</f>
        <v/>
      </c>
      <c r="H7123">
        <f>IF(G7123="","",IF(AND(MONTH(G7123)*100+DAY(G7123)&gt;=season_lo,MONTH(G7123)*100+DAY(G7123)&lt;=season_hi),1,0))</f>
        <v/>
      </c>
      <c r="I7123">
        <f>IF(G7123="","",G7123-first_day+1)</f>
        <v/>
      </c>
      <c r="J7123" s="27">
        <f>IF(I7123="","",INDEX(Daily!$J$2:$J$421,I7123))</f>
        <v/>
      </c>
      <c r="K7123" s="27">
        <f>IF(J7123="","",J7123+cat_offset)</f>
        <v/>
      </c>
      <c r="L7123" s="27">
        <f>IF(J7123="","",MAX(0,E7123-J7123)^2)</f>
        <v/>
      </c>
      <c r="M7123" s="27">
        <f>IF(J7123="","",MAX(0,E7123-(J7123+twcdh_off))^2)</f>
        <v/>
      </c>
      <c r="N7123" s="27">
        <f>IF(E7123="","",MAX(0,E7123-swcdh_thr)^2)</f>
        <v/>
      </c>
      <c r="O7123">
        <f>IF(K7123="","",ROUND(E7123-K7123,0))</f>
        <v/>
      </c>
      <c r="P7123">
        <f>IF(O7123="","",IF(O7123&gt;=1,O7123,0))</f>
        <v/>
      </c>
      <c r="Q7123" s="27">
        <f>IF(E7123="","",MAX(0,E7123-22))</f>
        <v/>
      </c>
      <c r="R7123" s="27">
        <f>IF(H7123=1,E7123,"")</f>
        <v/>
      </c>
      <c r="S7123" s="27">
        <f>IF(AND(H7123=1,J7123&lt;&gt;""),E7123-J7123,"")</f>
        <v/>
      </c>
      <c r="T7123">
        <f>IF(G7123="","",MONTH(G7123))</f>
        <v/>
      </c>
    </row>
    <row r="7124">
      <c r="A7124" s="24" t="n">
        <v>2020</v>
      </c>
      <c r="B7124" s="24" t="n">
        <v>10</v>
      </c>
      <c r="C7124" s="24" t="n">
        <v>23</v>
      </c>
      <c r="D7124" s="24" t="n">
        <v>19</v>
      </c>
      <c r="E7124" s="24" t="n">
        <v>14.85</v>
      </c>
      <c r="F7124" s="25">
        <f>IF($E7124="","",DATE(IF($A7124="",nominal_year,$A7124),$B7124,$C7124)+($D7124-IF(LEFT(hour_conv,1)="1",1,0))/24)</f>
        <v/>
      </c>
      <c r="G7124" s="26">
        <f>IF(F7124="","",INT(F7124))</f>
        <v/>
      </c>
      <c r="H7124">
        <f>IF(G7124="","",IF(AND(MONTH(G7124)*100+DAY(G7124)&gt;=season_lo,MONTH(G7124)*100+DAY(G7124)&lt;=season_hi),1,0))</f>
        <v/>
      </c>
      <c r="I7124">
        <f>IF(G7124="","",G7124-first_day+1)</f>
        <v/>
      </c>
      <c r="J7124" s="27">
        <f>IF(I7124="","",INDEX(Daily!$J$2:$J$421,I7124))</f>
        <v/>
      </c>
      <c r="K7124" s="27">
        <f>IF(J7124="","",J7124+cat_offset)</f>
        <v/>
      </c>
      <c r="L7124" s="27">
        <f>IF(J7124="","",MAX(0,E7124-J7124)^2)</f>
        <v/>
      </c>
      <c r="M7124" s="27">
        <f>IF(J7124="","",MAX(0,E7124-(J7124+twcdh_off))^2)</f>
        <v/>
      </c>
      <c r="N7124" s="27">
        <f>IF(E7124="","",MAX(0,E7124-swcdh_thr)^2)</f>
        <v/>
      </c>
      <c r="O7124">
        <f>IF(K7124="","",ROUND(E7124-K7124,0))</f>
        <v/>
      </c>
      <c r="P7124">
        <f>IF(O7124="","",IF(O7124&gt;=1,O7124,0))</f>
        <v/>
      </c>
      <c r="Q7124" s="27">
        <f>IF(E7124="","",MAX(0,E7124-22))</f>
        <v/>
      </c>
      <c r="R7124" s="27">
        <f>IF(H7124=1,E7124,"")</f>
        <v/>
      </c>
      <c r="S7124" s="27">
        <f>IF(AND(H7124=1,J7124&lt;&gt;""),E7124-J7124,"")</f>
        <v/>
      </c>
      <c r="T7124">
        <f>IF(G7124="","",MONTH(G7124))</f>
        <v/>
      </c>
    </row>
    <row r="7125">
      <c r="A7125" s="24" t="n">
        <v>2020</v>
      </c>
      <c r="B7125" s="24" t="n">
        <v>10</v>
      </c>
      <c r="C7125" s="24" t="n">
        <v>23</v>
      </c>
      <c r="D7125" s="24" t="n">
        <v>20</v>
      </c>
      <c r="E7125" s="24" t="n">
        <v>13.65</v>
      </c>
      <c r="F7125" s="25">
        <f>IF($E7125="","",DATE(IF($A7125="",nominal_year,$A7125),$B7125,$C7125)+($D7125-IF(LEFT(hour_conv,1)="1",1,0))/24)</f>
        <v/>
      </c>
      <c r="G7125" s="26">
        <f>IF(F7125="","",INT(F7125))</f>
        <v/>
      </c>
      <c r="H7125">
        <f>IF(G7125="","",IF(AND(MONTH(G7125)*100+DAY(G7125)&gt;=season_lo,MONTH(G7125)*100+DAY(G7125)&lt;=season_hi),1,0))</f>
        <v/>
      </c>
      <c r="I7125">
        <f>IF(G7125="","",G7125-first_day+1)</f>
        <v/>
      </c>
      <c r="J7125" s="27">
        <f>IF(I7125="","",INDEX(Daily!$J$2:$J$421,I7125))</f>
        <v/>
      </c>
      <c r="K7125" s="27">
        <f>IF(J7125="","",J7125+cat_offset)</f>
        <v/>
      </c>
      <c r="L7125" s="27">
        <f>IF(J7125="","",MAX(0,E7125-J7125)^2)</f>
        <v/>
      </c>
      <c r="M7125" s="27">
        <f>IF(J7125="","",MAX(0,E7125-(J7125+twcdh_off))^2)</f>
        <v/>
      </c>
      <c r="N7125" s="27">
        <f>IF(E7125="","",MAX(0,E7125-swcdh_thr)^2)</f>
        <v/>
      </c>
      <c r="O7125">
        <f>IF(K7125="","",ROUND(E7125-K7125,0))</f>
        <v/>
      </c>
      <c r="P7125">
        <f>IF(O7125="","",IF(O7125&gt;=1,O7125,0))</f>
        <v/>
      </c>
      <c r="Q7125" s="27">
        <f>IF(E7125="","",MAX(0,E7125-22))</f>
        <v/>
      </c>
      <c r="R7125" s="27">
        <f>IF(H7125=1,E7125,"")</f>
        <v/>
      </c>
      <c r="S7125" s="27">
        <f>IF(AND(H7125=1,J7125&lt;&gt;""),E7125-J7125,"")</f>
        <v/>
      </c>
      <c r="T7125">
        <f>IF(G7125="","",MONTH(G7125))</f>
        <v/>
      </c>
    </row>
    <row r="7126">
      <c r="A7126" s="24" t="n">
        <v>2020</v>
      </c>
      <c r="B7126" s="24" t="n">
        <v>10</v>
      </c>
      <c r="C7126" s="24" t="n">
        <v>23</v>
      </c>
      <c r="D7126" s="24" t="n">
        <v>21</v>
      </c>
      <c r="E7126" s="24" t="n">
        <v>13.32</v>
      </c>
      <c r="F7126" s="25">
        <f>IF($E7126="","",DATE(IF($A7126="",nominal_year,$A7126),$B7126,$C7126)+($D7126-IF(LEFT(hour_conv,1)="1",1,0))/24)</f>
        <v/>
      </c>
      <c r="G7126" s="26">
        <f>IF(F7126="","",INT(F7126))</f>
        <v/>
      </c>
      <c r="H7126">
        <f>IF(G7126="","",IF(AND(MONTH(G7126)*100+DAY(G7126)&gt;=season_lo,MONTH(G7126)*100+DAY(G7126)&lt;=season_hi),1,0))</f>
        <v/>
      </c>
      <c r="I7126">
        <f>IF(G7126="","",G7126-first_day+1)</f>
        <v/>
      </c>
      <c r="J7126" s="27">
        <f>IF(I7126="","",INDEX(Daily!$J$2:$J$421,I7126))</f>
        <v/>
      </c>
      <c r="K7126" s="27">
        <f>IF(J7126="","",J7126+cat_offset)</f>
        <v/>
      </c>
      <c r="L7126" s="27">
        <f>IF(J7126="","",MAX(0,E7126-J7126)^2)</f>
        <v/>
      </c>
      <c r="M7126" s="27">
        <f>IF(J7126="","",MAX(0,E7126-(J7126+twcdh_off))^2)</f>
        <v/>
      </c>
      <c r="N7126" s="27">
        <f>IF(E7126="","",MAX(0,E7126-swcdh_thr)^2)</f>
        <v/>
      </c>
      <c r="O7126">
        <f>IF(K7126="","",ROUND(E7126-K7126,0))</f>
        <v/>
      </c>
      <c r="P7126">
        <f>IF(O7126="","",IF(O7126&gt;=1,O7126,0))</f>
        <v/>
      </c>
      <c r="Q7126" s="27">
        <f>IF(E7126="","",MAX(0,E7126-22))</f>
        <v/>
      </c>
      <c r="R7126" s="27">
        <f>IF(H7126=1,E7126,"")</f>
        <v/>
      </c>
      <c r="S7126" s="27">
        <f>IF(AND(H7126=1,J7126&lt;&gt;""),E7126-J7126,"")</f>
        <v/>
      </c>
      <c r="T7126">
        <f>IF(G7126="","",MONTH(G7126))</f>
        <v/>
      </c>
    </row>
    <row r="7127">
      <c r="A7127" s="24" t="n">
        <v>2020</v>
      </c>
      <c r="B7127" s="24" t="n">
        <v>10</v>
      </c>
      <c r="C7127" s="24" t="n">
        <v>23</v>
      </c>
      <c r="D7127" s="24" t="n">
        <v>22</v>
      </c>
      <c r="E7127" s="24" t="n">
        <v>12.39</v>
      </c>
      <c r="F7127" s="25">
        <f>IF($E7127="","",DATE(IF($A7127="",nominal_year,$A7127),$B7127,$C7127)+($D7127-IF(LEFT(hour_conv,1)="1",1,0))/24)</f>
        <v/>
      </c>
      <c r="G7127" s="26">
        <f>IF(F7127="","",INT(F7127))</f>
        <v/>
      </c>
      <c r="H7127">
        <f>IF(G7127="","",IF(AND(MONTH(G7127)*100+DAY(G7127)&gt;=season_lo,MONTH(G7127)*100+DAY(G7127)&lt;=season_hi),1,0))</f>
        <v/>
      </c>
      <c r="I7127">
        <f>IF(G7127="","",G7127-first_day+1)</f>
        <v/>
      </c>
      <c r="J7127" s="27">
        <f>IF(I7127="","",INDEX(Daily!$J$2:$J$421,I7127))</f>
        <v/>
      </c>
      <c r="K7127" s="27">
        <f>IF(J7127="","",J7127+cat_offset)</f>
        <v/>
      </c>
      <c r="L7127" s="27">
        <f>IF(J7127="","",MAX(0,E7127-J7127)^2)</f>
        <v/>
      </c>
      <c r="M7127" s="27">
        <f>IF(J7127="","",MAX(0,E7127-(J7127+twcdh_off))^2)</f>
        <v/>
      </c>
      <c r="N7127" s="27">
        <f>IF(E7127="","",MAX(0,E7127-swcdh_thr)^2)</f>
        <v/>
      </c>
      <c r="O7127">
        <f>IF(K7127="","",ROUND(E7127-K7127,0))</f>
        <v/>
      </c>
      <c r="P7127">
        <f>IF(O7127="","",IF(O7127&gt;=1,O7127,0))</f>
        <v/>
      </c>
      <c r="Q7127" s="27">
        <f>IF(E7127="","",MAX(0,E7127-22))</f>
        <v/>
      </c>
      <c r="R7127" s="27">
        <f>IF(H7127=1,E7127,"")</f>
        <v/>
      </c>
      <c r="S7127" s="27">
        <f>IF(AND(H7127=1,J7127&lt;&gt;""),E7127-J7127,"")</f>
        <v/>
      </c>
      <c r="T7127">
        <f>IF(G7127="","",MONTH(G7127))</f>
        <v/>
      </c>
    </row>
    <row r="7128">
      <c r="A7128" s="24" t="n">
        <v>2020</v>
      </c>
      <c r="B7128" s="24" t="n">
        <v>10</v>
      </c>
      <c r="C7128" s="24" t="n">
        <v>23</v>
      </c>
      <c r="D7128" s="24" t="n">
        <v>23</v>
      </c>
      <c r="E7128" s="24" t="n">
        <v>11.33</v>
      </c>
      <c r="F7128" s="25">
        <f>IF($E7128="","",DATE(IF($A7128="",nominal_year,$A7128),$B7128,$C7128)+($D7128-IF(LEFT(hour_conv,1)="1",1,0))/24)</f>
        <v/>
      </c>
      <c r="G7128" s="26">
        <f>IF(F7128="","",INT(F7128))</f>
        <v/>
      </c>
      <c r="H7128">
        <f>IF(G7128="","",IF(AND(MONTH(G7128)*100+DAY(G7128)&gt;=season_lo,MONTH(G7128)*100+DAY(G7128)&lt;=season_hi),1,0))</f>
        <v/>
      </c>
      <c r="I7128">
        <f>IF(G7128="","",G7128-first_day+1)</f>
        <v/>
      </c>
      <c r="J7128" s="27">
        <f>IF(I7128="","",INDEX(Daily!$J$2:$J$421,I7128))</f>
        <v/>
      </c>
      <c r="K7128" s="27">
        <f>IF(J7128="","",J7128+cat_offset)</f>
        <v/>
      </c>
      <c r="L7128" s="27">
        <f>IF(J7128="","",MAX(0,E7128-J7128)^2)</f>
        <v/>
      </c>
      <c r="M7128" s="27">
        <f>IF(J7128="","",MAX(0,E7128-(J7128+twcdh_off))^2)</f>
        <v/>
      </c>
      <c r="N7128" s="27">
        <f>IF(E7128="","",MAX(0,E7128-swcdh_thr)^2)</f>
        <v/>
      </c>
      <c r="O7128">
        <f>IF(K7128="","",ROUND(E7128-K7128,0))</f>
        <v/>
      </c>
      <c r="P7128">
        <f>IF(O7128="","",IF(O7128&gt;=1,O7128,0))</f>
        <v/>
      </c>
      <c r="Q7128" s="27">
        <f>IF(E7128="","",MAX(0,E7128-22))</f>
        <v/>
      </c>
      <c r="R7128" s="27">
        <f>IF(H7128=1,E7128,"")</f>
        <v/>
      </c>
      <c r="S7128" s="27">
        <f>IF(AND(H7128=1,J7128&lt;&gt;""),E7128-J7128,"")</f>
        <v/>
      </c>
      <c r="T7128">
        <f>IF(G7128="","",MONTH(G7128))</f>
        <v/>
      </c>
    </row>
    <row r="7129">
      <c r="A7129" s="24" t="n">
        <v>2020</v>
      </c>
      <c r="B7129" s="24" t="n">
        <v>10</v>
      </c>
      <c r="C7129" s="24" t="n">
        <v>23</v>
      </c>
      <c r="D7129" s="24" t="n">
        <v>24</v>
      </c>
      <c r="E7129" s="24" t="n">
        <v>10.56</v>
      </c>
      <c r="F7129" s="25">
        <f>IF($E7129="","",DATE(IF($A7129="",nominal_year,$A7129),$B7129,$C7129)+($D7129-IF(LEFT(hour_conv,1)="1",1,0))/24)</f>
        <v/>
      </c>
      <c r="G7129" s="26">
        <f>IF(F7129="","",INT(F7129))</f>
        <v/>
      </c>
      <c r="H7129">
        <f>IF(G7129="","",IF(AND(MONTH(G7129)*100+DAY(G7129)&gt;=season_lo,MONTH(G7129)*100+DAY(G7129)&lt;=season_hi),1,0))</f>
        <v/>
      </c>
      <c r="I7129">
        <f>IF(G7129="","",G7129-first_day+1)</f>
        <v/>
      </c>
      <c r="J7129" s="27">
        <f>IF(I7129="","",INDEX(Daily!$J$2:$J$421,I7129))</f>
        <v/>
      </c>
      <c r="K7129" s="27">
        <f>IF(J7129="","",J7129+cat_offset)</f>
        <v/>
      </c>
      <c r="L7129" s="27">
        <f>IF(J7129="","",MAX(0,E7129-J7129)^2)</f>
        <v/>
      </c>
      <c r="M7129" s="27">
        <f>IF(J7129="","",MAX(0,E7129-(J7129+twcdh_off))^2)</f>
        <v/>
      </c>
      <c r="N7129" s="27">
        <f>IF(E7129="","",MAX(0,E7129-swcdh_thr)^2)</f>
        <v/>
      </c>
      <c r="O7129">
        <f>IF(K7129="","",ROUND(E7129-K7129,0))</f>
        <v/>
      </c>
      <c r="P7129">
        <f>IF(O7129="","",IF(O7129&gt;=1,O7129,0))</f>
        <v/>
      </c>
      <c r="Q7129" s="27">
        <f>IF(E7129="","",MAX(0,E7129-22))</f>
        <v/>
      </c>
      <c r="R7129" s="27">
        <f>IF(H7129=1,E7129,"")</f>
        <v/>
      </c>
      <c r="S7129" s="27">
        <f>IF(AND(H7129=1,J7129&lt;&gt;""),E7129-J7129,"")</f>
        <v/>
      </c>
      <c r="T7129">
        <f>IF(G7129="","",MONTH(G7129))</f>
        <v/>
      </c>
    </row>
    <row r="7130">
      <c r="A7130" s="24" t="n">
        <v>2020</v>
      </c>
      <c r="B7130" s="24" t="n">
        <v>10</v>
      </c>
      <c r="C7130" s="24" t="n">
        <v>24</v>
      </c>
      <c r="D7130" s="24" t="n">
        <v>1</v>
      </c>
      <c r="E7130" s="24" t="n">
        <v>8.99</v>
      </c>
      <c r="F7130" s="25">
        <f>IF($E7130="","",DATE(IF($A7130="",nominal_year,$A7130),$B7130,$C7130)+($D7130-IF(LEFT(hour_conv,1)="1",1,0))/24)</f>
        <v/>
      </c>
      <c r="G7130" s="26">
        <f>IF(F7130="","",INT(F7130))</f>
        <v/>
      </c>
      <c r="H7130">
        <f>IF(G7130="","",IF(AND(MONTH(G7130)*100+DAY(G7130)&gt;=season_lo,MONTH(G7130)*100+DAY(G7130)&lt;=season_hi),1,0))</f>
        <v/>
      </c>
      <c r="I7130">
        <f>IF(G7130="","",G7130-first_day+1)</f>
        <v/>
      </c>
      <c r="J7130" s="27">
        <f>IF(I7130="","",INDEX(Daily!$J$2:$J$421,I7130))</f>
        <v/>
      </c>
      <c r="K7130" s="27">
        <f>IF(J7130="","",J7130+cat_offset)</f>
        <v/>
      </c>
      <c r="L7130" s="27">
        <f>IF(J7130="","",MAX(0,E7130-J7130)^2)</f>
        <v/>
      </c>
      <c r="M7130" s="27">
        <f>IF(J7130="","",MAX(0,E7130-(J7130+twcdh_off))^2)</f>
        <v/>
      </c>
      <c r="N7130" s="27">
        <f>IF(E7130="","",MAX(0,E7130-swcdh_thr)^2)</f>
        <v/>
      </c>
      <c r="O7130">
        <f>IF(K7130="","",ROUND(E7130-K7130,0))</f>
        <v/>
      </c>
      <c r="P7130">
        <f>IF(O7130="","",IF(O7130&gt;=1,O7130,0))</f>
        <v/>
      </c>
      <c r="Q7130" s="27">
        <f>IF(E7130="","",MAX(0,E7130-22))</f>
        <v/>
      </c>
      <c r="R7130" s="27">
        <f>IF(H7130=1,E7130,"")</f>
        <v/>
      </c>
      <c r="S7130" s="27">
        <f>IF(AND(H7130=1,J7130&lt;&gt;""),E7130-J7130,"")</f>
        <v/>
      </c>
      <c r="T7130">
        <f>IF(G7130="","",MONTH(G7130))</f>
        <v/>
      </c>
    </row>
    <row r="7131">
      <c r="A7131" s="24" t="n">
        <v>2020</v>
      </c>
      <c r="B7131" s="24" t="n">
        <v>10</v>
      </c>
      <c r="C7131" s="24" t="n">
        <v>24</v>
      </c>
      <c r="D7131" s="24" t="n">
        <v>2</v>
      </c>
      <c r="E7131" s="24" t="n">
        <v>8.880000000000001</v>
      </c>
      <c r="F7131" s="25">
        <f>IF($E7131="","",DATE(IF($A7131="",nominal_year,$A7131),$B7131,$C7131)+($D7131-IF(LEFT(hour_conv,1)="1",1,0))/24)</f>
        <v/>
      </c>
      <c r="G7131" s="26">
        <f>IF(F7131="","",INT(F7131))</f>
        <v/>
      </c>
      <c r="H7131">
        <f>IF(G7131="","",IF(AND(MONTH(G7131)*100+DAY(G7131)&gt;=season_lo,MONTH(G7131)*100+DAY(G7131)&lt;=season_hi),1,0))</f>
        <v/>
      </c>
      <c r="I7131">
        <f>IF(G7131="","",G7131-first_day+1)</f>
        <v/>
      </c>
      <c r="J7131" s="27">
        <f>IF(I7131="","",INDEX(Daily!$J$2:$J$421,I7131))</f>
        <v/>
      </c>
      <c r="K7131" s="27">
        <f>IF(J7131="","",J7131+cat_offset)</f>
        <v/>
      </c>
      <c r="L7131" s="27">
        <f>IF(J7131="","",MAX(0,E7131-J7131)^2)</f>
        <v/>
      </c>
      <c r="M7131" s="27">
        <f>IF(J7131="","",MAX(0,E7131-(J7131+twcdh_off))^2)</f>
        <v/>
      </c>
      <c r="N7131" s="27">
        <f>IF(E7131="","",MAX(0,E7131-swcdh_thr)^2)</f>
        <v/>
      </c>
      <c r="O7131">
        <f>IF(K7131="","",ROUND(E7131-K7131,0))</f>
        <v/>
      </c>
      <c r="P7131">
        <f>IF(O7131="","",IF(O7131&gt;=1,O7131,0))</f>
        <v/>
      </c>
      <c r="Q7131" s="27">
        <f>IF(E7131="","",MAX(0,E7131-22))</f>
        <v/>
      </c>
      <c r="R7131" s="27">
        <f>IF(H7131=1,E7131,"")</f>
        <v/>
      </c>
      <c r="S7131" s="27">
        <f>IF(AND(H7131=1,J7131&lt;&gt;""),E7131-J7131,"")</f>
        <v/>
      </c>
      <c r="T7131">
        <f>IF(G7131="","",MONTH(G7131))</f>
        <v/>
      </c>
    </row>
    <row r="7132">
      <c r="A7132" s="24" t="n">
        <v>2020</v>
      </c>
      <c r="B7132" s="24" t="n">
        <v>10</v>
      </c>
      <c r="C7132" s="24" t="n">
        <v>24</v>
      </c>
      <c r="D7132" s="24" t="n">
        <v>3</v>
      </c>
      <c r="E7132" s="24" t="n">
        <v>8.539999999999999</v>
      </c>
      <c r="F7132" s="25">
        <f>IF($E7132="","",DATE(IF($A7132="",nominal_year,$A7132),$B7132,$C7132)+($D7132-IF(LEFT(hour_conv,1)="1",1,0))/24)</f>
        <v/>
      </c>
      <c r="G7132" s="26">
        <f>IF(F7132="","",INT(F7132))</f>
        <v/>
      </c>
      <c r="H7132">
        <f>IF(G7132="","",IF(AND(MONTH(G7132)*100+DAY(G7132)&gt;=season_lo,MONTH(G7132)*100+DAY(G7132)&lt;=season_hi),1,0))</f>
        <v/>
      </c>
      <c r="I7132">
        <f>IF(G7132="","",G7132-first_day+1)</f>
        <v/>
      </c>
      <c r="J7132" s="27">
        <f>IF(I7132="","",INDEX(Daily!$J$2:$J$421,I7132))</f>
        <v/>
      </c>
      <c r="K7132" s="27">
        <f>IF(J7132="","",J7132+cat_offset)</f>
        <v/>
      </c>
      <c r="L7132" s="27">
        <f>IF(J7132="","",MAX(0,E7132-J7132)^2)</f>
        <v/>
      </c>
      <c r="M7132" s="27">
        <f>IF(J7132="","",MAX(0,E7132-(J7132+twcdh_off))^2)</f>
        <v/>
      </c>
      <c r="N7132" s="27">
        <f>IF(E7132="","",MAX(0,E7132-swcdh_thr)^2)</f>
        <v/>
      </c>
      <c r="O7132">
        <f>IF(K7132="","",ROUND(E7132-K7132,0))</f>
        <v/>
      </c>
      <c r="P7132">
        <f>IF(O7132="","",IF(O7132&gt;=1,O7132,0))</f>
        <v/>
      </c>
      <c r="Q7132" s="27">
        <f>IF(E7132="","",MAX(0,E7132-22))</f>
        <v/>
      </c>
      <c r="R7132" s="27">
        <f>IF(H7132=1,E7132,"")</f>
        <v/>
      </c>
      <c r="S7132" s="27">
        <f>IF(AND(H7132=1,J7132&lt;&gt;""),E7132-J7132,"")</f>
        <v/>
      </c>
      <c r="T7132">
        <f>IF(G7132="","",MONTH(G7132))</f>
        <v/>
      </c>
    </row>
    <row r="7133">
      <c r="A7133" s="24" t="n">
        <v>2020</v>
      </c>
      <c r="B7133" s="24" t="n">
        <v>10</v>
      </c>
      <c r="C7133" s="24" t="n">
        <v>24</v>
      </c>
      <c r="D7133" s="24" t="n">
        <v>4</v>
      </c>
      <c r="E7133" s="24" t="n">
        <v>9.34</v>
      </c>
      <c r="F7133" s="25">
        <f>IF($E7133="","",DATE(IF($A7133="",nominal_year,$A7133),$B7133,$C7133)+($D7133-IF(LEFT(hour_conv,1)="1",1,0))/24)</f>
        <v/>
      </c>
      <c r="G7133" s="26">
        <f>IF(F7133="","",INT(F7133))</f>
        <v/>
      </c>
      <c r="H7133">
        <f>IF(G7133="","",IF(AND(MONTH(G7133)*100+DAY(G7133)&gt;=season_lo,MONTH(G7133)*100+DAY(G7133)&lt;=season_hi),1,0))</f>
        <v/>
      </c>
      <c r="I7133">
        <f>IF(G7133="","",G7133-first_day+1)</f>
        <v/>
      </c>
      <c r="J7133" s="27">
        <f>IF(I7133="","",INDEX(Daily!$J$2:$J$421,I7133))</f>
        <v/>
      </c>
      <c r="K7133" s="27">
        <f>IF(J7133="","",J7133+cat_offset)</f>
        <v/>
      </c>
      <c r="L7133" s="27">
        <f>IF(J7133="","",MAX(0,E7133-J7133)^2)</f>
        <v/>
      </c>
      <c r="M7133" s="27">
        <f>IF(J7133="","",MAX(0,E7133-(J7133+twcdh_off))^2)</f>
        <v/>
      </c>
      <c r="N7133" s="27">
        <f>IF(E7133="","",MAX(0,E7133-swcdh_thr)^2)</f>
        <v/>
      </c>
      <c r="O7133">
        <f>IF(K7133="","",ROUND(E7133-K7133,0))</f>
        <v/>
      </c>
      <c r="P7133">
        <f>IF(O7133="","",IF(O7133&gt;=1,O7133,0))</f>
        <v/>
      </c>
      <c r="Q7133" s="27">
        <f>IF(E7133="","",MAX(0,E7133-22))</f>
        <v/>
      </c>
      <c r="R7133" s="27">
        <f>IF(H7133=1,E7133,"")</f>
        <v/>
      </c>
      <c r="S7133" s="27">
        <f>IF(AND(H7133=1,J7133&lt;&gt;""),E7133-J7133,"")</f>
        <v/>
      </c>
      <c r="T7133">
        <f>IF(G7133="","",MONTH(G7133))</f>
        <v/>
      </c>
    </row>
    <row r="7134">
      <c r="A7134" s="24" t="n">
        <v>2020</v>
      </c>
      <c r="B7134" s="24" t="n">
        <v>10</v>
      </c>
      <c r="C7134" s="24" t="n">
        <v>24</v>
      </c>
      <c r="D7134" s="24" t="n">
        <v>5</v>
      </c>
      <c r="E7134" s="24" t="n">
        <v>9.199999999999999</v>
      </c>
      <c r="F7134" s="25">
        <f>IF($E7134="","",DATE(IF($A7134="",nominal_year,$A7134),$B7134,$C7134)+($D7134-IF(LEFT(hour_conv,1)="1",1,0))/24)</f>
        <v/>
      </c>
      <c r="G7134" s="26">
        <f>IF(F7134="","",INT(F7134))</f>
        <v/>
      </c>
      <c r="H7134">
        <f>IF(G7134="","",IF(AND(MONTH(G7134)*100+DAY(G7134)&gt;=season_lo,MONTH(G7134)*100+DAY(G7134)&lt;=season_hi),1,0))</f>
        <v/>
      </c>
      <c r="I7134">
        <f>IF(G7134="","",G7134-first_day+1)</f>
        <v/>
      </c>
      <c r="J7134" s="27">
        <f>IF(I7134="","",INDEX(Daily!$J$2:$J$421,I7134))</f>
        <v/>
      </c>
      <c r="K7134" s="27">
        <f>IF(J7134="","",J7134+cat_offset)</f>
        <v/>
      </c>
      <c r="L7134" s="27">
        <f>IF(J7134="","",MAX(0,E7134-J7134)^2)</f>
        <v/>
      </c>
      <c r="M7134" s="27">
        <f>IF(J7134="","",MAX(0,E7134-(J7134+twcdh_off))^2)</f>
        <v/>
      </c>
      <c r="N7134" s="27">
        <f>IF(E7134="","",MAX(0,E7134-swcdh_thr)^2)</f>
        <v/>
      </c>
      <c r="O7134">
        <f>IF(K7134="","",ROUND(E7134-K7134,0))</f>
        <v/>
      </c>
      <c r="P7134">
        <f>IF(O7134="","",IF(O7134&gt;=1,O7134,0))</f>
        <v/>
      </c>
      <c r="Q7134" s="27">
        <f>IF(E7134="","",MAX(0,E7134-22))</f>
        <v/>
      </c>
      <c r="R7134" s="27">
        <f>IF(H7134=1,E7134,"")</f>
        <v/>
      </c>
      <c r="S7134" s="27">
        <f>IF(AND(H7134=1,J7134&lt;&gt;""),E7134-J7134,"")</f>
        <v/>
      </c>
      <c r="T7134">
        <f>IF(G7134="","",MONTH(G7134))</f>
        <v/>
      </c>
    </row>
    <row r="7135">
      <c r="A7135" s="24" t="n">
        <v>2020</v>
      </c>
      <c r="B7135" s="24" t="n">
        <v>10</v>
      </c>
      <c r="C7135" s="24" t="n">
        <v>24</v>
      </c>
      <c r="D7135" s="24" t="n">
        <v>6</v>
      </c>
      <c r="E7135" s="24" t="n">
        <v>8.609999999999999</v>
      </c>
      <c r="F7135" s="25">
        <f>IF($E7135="","",DATE(IF($A7135="",nominal_year,$A7135),$B7135,$C7135)+($D7135-IF(LEFT(hour_conv,1)="1",1,0))/24)</f>
        <v/>
      </c>
      <c r="G7135" s="26">
        <f>IF(F7135="","",INT(F7135))</f>
        <v/>
      </c>
      <c r="H7135">
        <f>IF(G7135="","",IF(AND(MONTH(G7135)*100+DAY(G7135)&gt;=season_lo,MONTH(G7135)*100+DAY(G7135)&lt;=season_hi),1,0))</f>
        <v/>
      </c>
      <c r="I7135">
        <f>IF(G7135="","",G7135-first_day+1)</f>
        <v/>
      </c>
      <c r="J7135" s="27">
        <f>IF(I7135="","",INDEX(Daily!$J$2:$J$421,I7135))</f>
        <v/>
      </c>
      <c r="K7135" s="27">
        <f>IF(J7135="","",J7135+cat_offset)</f>
        <v/>
      </c>
      <c r="L7135" s="27">
        <f>IF(J7135="","",MAX(0,E7135-J7135)^2)</f>
        <v/>
      </c>
      <c r="M7135" s="27">
        <f>IF(J7135="","",MAX(0,E7135-(J7135+twcdh_off))^2)</f>
        <v/>
      </c>
      <c r="N7135" s="27">
        <f>IF(E7135="","",MAX(0,E7135-swcdh_thr)^2)</f>
        <v/>
      </c>
      <c r="O7135">
        <f>IF(K7135="","",ROUND(E7135-K7135,0))</f>
        <v/>
      </c>
      <c r="P7135">
        <f>IF(O7135="","",IF(O7135&gt;=1,O7135,0))</f>
        <v/>
      </c>
      <c r="Q7135" s="27">
        <f>IF(E7135="","",MAX(0,E7135-22))</f>
        <v/>
      </c>
      <c r="R7135" s="27">
        <f>IF(H7135=1,E7135,"")</f>
        <v/>
      </c>
      <c r="S7135" s="27">
        <f>IF(AND(H7135=1,J7135&lt;&gt;""),E7135-J7135,"")</f>
        <v/>
      </c>
      <c r="T7135">
        <f>IF(G7135="","",MONTH(G7135))</f>
        <v/>
      </c>
    </row>
    <row r="7136">
      <c r="A7136" s="24" t="n">
        <v>2020</v>
      </c>
      <c r="B7136" s="24" t="n">
        <v>10</v>
      </c>
      <c r="C7136" s="24" t="n">
        <v>24</v>
      </c>
      <c r="D7136" s="24" t="n">
        <v>7</v>
      </c>
      <c r="E7136" s="24" t="n">
        <v>9.91</v>
      </c>
      <c r="F7136" s="25">
        <f>IF($E7136="","",DATE(IF($A7136="",nominal_year,$A7136),$B7136,$C7136)+($D7136-IF(LEFT(hour_conv,1)="1",1,0))/24)</f>
        <v/>
      </c>
      <c r="G7136" s="26">
        <f>IF(F7136="","",INT(F7136))</f>
        <v/>
      </c>
      <c r="H7136">
        <f>IF(G7136="","",IF(AND(MONTH(G7136)*100+DAY(G7136)&gt;=season_lo,MONTH(G7136)*100+DAY(G7136)&lt;=season_hi),1,0))</f>
        <v/>
      </c>
      <c r="I7136">
        <f>IF(G7136="","",G7136-first_day+1)</f>
        <v/>
      </c>
      <c r="J7136" s="27">
        <f>IF(I7136="","",INDEX(Daily!$J$2:$J$421,I7136))</f>
        <v/>
      </c>
      <c r="K7136" s="27">
        <f>IF(J7136="","",J7136+cat_offset)</f>
        <v/>
      </c>
      <c r="L7136" s="27">
        <f>IF(J7136="","",MAX(0,E7136-J7136)^2)</f>
        <v/>
      </c>
      <c r="M7136" s="27">
        <f>IF(J7136="","",MAX(0,E7136-(J7136+twcdh_off))^2)</f>
        <v/>
      </c>
      <c r="N7136" s="27">
        <f>IF(E7136="","",MAX(0,E7136-swcdh_thr)^2)</f>
        <v/>
      </c>
      <c r="O7136">
        <f>IF(K7136="","",ROUND(E7136-K7136,0))</f>
        <v/>
      </c>
      <c r="P7136">
        <f>IF(O7136="","",IF(O7136&gt;=1,O7136,0))</f>
        <v/>
      </c>
      <c r="Q7136" s="27">
        <f>IF(E7136="","",MAX(0,E7136-22))</f>
        <v/>
      </c>
      <c r="R7136" s="27">
        <f>IF(H7136=1,E7136,"")</f>
        <v/>
      </c>
      <c r="S7136" s="27">
        <f>IF(AND(H7136=1,J7136&lt;&gt;""),E7136-J7136,"")</f>
        <v/>
      </c>
      <c r="T7136">
        <f>IF(G7136="","",MONTH(G7136))</f>
        <v/>
      </c>
    </row>
    <row r="7137">
      <c r="A7137" s="24" t="n">
        <v>2020</v>
      </c>
      <c r="B7137" s="24" t="n">
        <v>10</v>
      </c>
      <c r="C7137" s="24" t="n">
        <v>24</v>
      </c>
      <c r="D7137" s="24" t="n">
        <v>8</v>
      </c>
      <c r="E7137" s="24" t="n">
        <v>10.32</v>
      </c>
      <c r="F7137" s="25">
        <f>IF($E7137="","",DATE(IF($A7137="",nominal_year,$A7137),$B7137,$C7137)+($D7137-IF(LEFT(hour_conv,1)="1",1,0))/24)</f>
        <v/>
      </c>
      <c r="G7137" s="26">
        <f>IF(F7137="","",INT(F7137))</f>
        <v/>
      </c>
      <c r="H7137">
        <f>IF(G7137="","",IF(AND(MONTH(G7137)*100+DAY(G7137)&gt;=season_lo,MONTH(G7137)*100+DAY(G7137)&lt;=season_hi),1,0))</f>
        <v/>
      </c>
      <c r="I7137">
        <f>IF(G7137="","",G7137-first_day+1)</f>
        <v/>
      </c>
      <c r="J7137" s="27">
        <f>IF(I7137="","",INDEX(Daily!$J$2:$J$421,I7137))</f>
        <v/>
      </c>
      <c r="K7137" s="27">
        <f>IF(J7137="","",J7137+cat_offset)</f>
        <v/>
      </c>
      <c r="L7137" s="27">
        <f>IF(J7137="","",MAX(0,E7137-J7137)^2)</f>
        <v/>
      </c>
      <c r="M7137" s="27">
        <f>IF(J7137="","",MAX(0,E7137-(J7137+twcdh_off))^2)</f>
        <v/>
      </c>
      <c r="N7137" s="27">
        <f>IF(E7137="","",MAX(0,E7137-swcdh_thr)^2)</f>
        <v/>
      </c>
      <c r="O7137">
        <f>IF(K7137="","",ROUND(E7137-K7137,0))</f>
        <v/>
      </c>
      <c r="P7137">
        <f>IF(O7137="","",IF(O7137&gt;=1,O7137,0))</f>
        <v/>
      </c>
      <c r="Q7137" s="27">
        <f>IF(E7137="","",MAX(0,E7137-22))</f>
        <v/>
      </c>
      <c r="R7137" s="27">
        <f>IF(H7137=1,E7137,"")</f>
        <v/>
      </c>
      <c r="S7137" s="27">
        <f>IF(AND(H7137=1,J7137&lt;&gt;""),E7137-J7137,"")</f>
        <v/>
      </c>
      <c r="T7137">
        <f>IF(G7137="","",MONTH(G7137))</f>
        <v/>
      </c>
    </row>
    <row r="7138">
      <c r="A7138" s="24" t="n">
        <v>2020</v>
      </c>
      <c r="B7138" s="24" t="n">
        <v>10</v>
      </c>
      <c r="C7138" s="24" t="n">
        <v>24</v>
      </c>
      <c r="D7138" s="24" t="n">
        <v>9</v>
      </c>
      <c r="E7138" s="24" t="n">
        <v>10.84</v>
      </c>
      <c r="F7138" s="25">
        <f>IF($E7138="","",DATE(IF($A7138="",nominal_year,$A7138),$B7138,$C7138)+($D7138-IF(LEFT(hour_conv,1)="1",1,0))/24)</f>
        <v/>
      </c>
      <c r="G7138" s="26">
        <f>IF(F7138="","",INT(F7138))</f>
        <v/>
      </c>
      <c r="H7138">
        <f>IF(G7138="","",IF(AND(MONTH(G7138)*100+DAY(G7138)&gt;=season_lo,MONTH(G7138)*100+DAY(G7138)&lt;=season_hi),1,0))</f>
        <v/>
      </c>
      <c r="I7138">
        <f>IF(G7138="","",G7138-first_day+1)</f>
        <v/>
      </c>
      <c r="J7138" s="27">
        <f>IF(I7138="","",INDEX(Daily!$J$2:$J$421,I7138))</f>
        <v/>
      </c>
      <c r="K7138" s="27">
        <f>IF(J7138="","",J7138+cat_offset)</f>
        <v/>
      </c>
      <c r="L7138" s="27">
        <f>IF(J7138="","",MAX(0,E7138-J7138)^2)</f>
        <v/>
      </c>
      <c r="M7138" s="27">
        <f>IF(J7138="","",MAX(0,E7138-(J7138+twcdh_off))^2)</f>
        <v/>
      </c>
      <c r="N7138" s="27">
        <f>IF(E7138="","",MAX(0,E7138-swcdh_thr)^2)</f>
        <v/>
      </c>
      <c r="O7138">
        <f>IF(K7138="","",ROUND(E7138-K7138,0))</f>
        <v/>
      </c>
      <c r="P7138">
        <f>IF(O7138="","",IF(O7138&gt;=1,O7138,0))</f>
        <v/>
      </c>
      <c r="Q7138" s="27">
        <f>IF(E7138="","",MAX(0,E7138-22))</f>
        <v/>
      </c>
      <c r="R7138" s="27">
        <f>IF(H7138=1,E7138,"")</f>
        <v/>
      </c>
      <c r="S7138" s="27">
        <f>IF(AND(H7138=1,J7138&lt;&gt;""),E7138-J7138,"")</f>
        <v/>
      </c>
      <c r="T7138">
        <f>IF(G7138="","",MONTH(G7138))</f>
        <v/>
      </c>
    </row>
    <row r="7139">
      <c r="A7139" s="24" t="n">
        <v>2020</v>
      </c>
      <c r="B7139" s="24" t="n">
        <v>10</v>
      </c>
      <c r="C7139" s="24" t="n">
        <v>24</v>
      </c>
      <c r="D7139" s="24" t="n">
        <v>10</v>
      </c>
      <c r="E7139" s="24" t="n">
        <v>11.94</v>
      </c>
      <c r="F7139" s="25">
        <f>IF($E7139="","",DATE(IF($A7139="",nominal_year,$A7139),$B7139,$C7139)+($D7139-IF(LEFT(hour_conv,1)="1",1,0))/24)</f>
        <v/>
      </c>
      <c r="G7139" s="26">
        <f>IF(F7139="","",INT(F7139))</f>
        <v/>
      </c>
      <c r="H7139">
        <f>IF(G7139="","",IF(AND(MONTH(G7139)*100+DAY(G7139)&gt;=season_lo,MONTH(G7139)*100+DAY(G7139)&lt;=season_hi),1,0))</f>
        <v/>
      </c>
      <c r="I7139">
        <f>IF(G7139="","",G7139-first_day+1)</f>
        <v/>
      </c>
      <c r="J7139" s="27">
        <f>IF(I7139="","",INDEX(Daily!$J$2:$J$421,I7139))</f>
        <v/>
      </c>
      <c r="K7139" s="27">
        <f>IF(J7139="","",J7139+cat_offset)</f>
        <v/>
      </c>
      <c r="L7139" s="27">
        <f>IF(J7139="","",MAX(0,E7139-J7139)^2)</f>
        <v/>
      </c>
      <c r="M7139" s="27">
        <f>IF(J7139="","",MAX(0,E7139-(J7139+twcdh_off))^2)</f>
        <v/>
      </c>
      <c r="N7139" s="27">
        <f>IF(E7139="","",MAX(0,E7139-swcdh_thr)^2)</f>
        <v/>
      </c>
      <c r="O7139">
        <f>IF(K7139="","",ROUND(E7139-K7139,0))</f>
        <v/>
      </c>
      <c r="P7139">
        <f>IF(O7139="","",IF(O7139&gt;=1,O7139,0))</f>
        <v/>
      </c>
      <c r="Q7139" s="27">
        <f>IF(E7139="","",MAX(0,E7139-22))</f>
        <v/>
      </c>
      <c r="R7139" s="27">
        <f>IF(H7139=1,E7139,"")</f>
        <v/>
      </c>
      <c r="S7139" s="27">
        <f>IF(AND(H7139=1,J7139&lt;&gt;""),E7139-J7139,"")</f>
        <v/>
      </c>
      <c r="T7139">
        <f>IF(G7139="","",MONTH(G7139))</f>
        <v/>
      </c>
    </row>
    <row r="7140">
      <c r="A7140" s="24" t="n">
        <v>2020</v>
      </c>
      <c r="B7140" s="24" t="n">
        <v>10</v>
      </c>
      <c r="C7140" s="24" t="n">
        <v>24</v>
      </c>
      <c r="D7140" s="24" t="n">
        <v>11</v>
      </c>
      <c r="E7140" s="24" t="n">
        <v>12.86</v>
      </c>
      <c r="F7140" s="25">
        <f>IF($E7140="","",DATE(IF($A7140="",nominal_year,$A7140),$B7140,$C7140)+($D7140-IF(LEFT(hour_conv,1)="1",1,0))/24)</f>
        <v/>
      </c>
      <c r="G7140" s="26">
        <f>IF(F7140="","",INT(F7140))</f>
        <v/>
      </c>
      <c r="H7140">
        <f>IF(G7140="","",IF(AND(MONTH(G7140)*100+DAY(G7140)&gt;=season_lo,MONTH(G7140)*100+DAY(G7140)&lt;=season_hi),1,0))</f>
        <v/>
      </c>
      <c r="I7140">
        <f>IF(G7140="","",G7140-first_day+1)</f>
        <v/>
      </c>
      <c r="J7140" s="27">
        <f>IF(I7140="","",INDEX(Daily!$J$2:$J$421,I7140))</f>
        <v/>
      </c>
      <c r="K7140" s="27">
        <f>IF(J7140="","",J7140+cat_offset)</f>
        <v/>
      </c>
      <c r="L7140" s="27">
        <f>IF(J7140="","",MAX(0,E7140-J7140)^2)</f>
        <v/>
      </c>
      <c r="M7140" s="27">
        <f>IF(J7140="","",MAX(0,E7140-(J7140+twcdh_off))^2)</f>
        <v/>
      </c>
      <c r="N7140" s="27">
        <f>IF(E7140="","",MAX(0,E7140-swcdh_thr)^2)</f>
        <v/>
      </c>
      <c r="O7140">
        <f>IF(K7140="","",ROUND(E7140-K7140,0))</f>
        <v/>
      </c>
      <c r="P7140">
        <f>IF(O7140="","",IF(O7140&gt;=1,O7140,0))</f>
        <v/>
      </c>
      <c r="Q7140" s="27">
        <f>IF(E7140="","",MAX(0,E7140-22))</f>
        <v/>
      </c>
      <c r="R7140" s="27">
        <f>IF(H7140=1,E7140,"")</f>
        <v/>
      </c>
      <c r="S7140" s="27">
        <f>IF(AND(H7140=1,J7140&lt;&gt;""),E7140-J7140,"")</f>
        <v/>
      </c>
      <c r="T7140">
        <f>IF(G7140="","",MONTH(G7140))</f>
        <v/>
      </c>
    </row>
    <row r="7141">
      <c r="A7141" s="24" t="n">
        <v>2020</v>
      </c>
      <c r="B7141" s="24" t="n">
        <v>10</v>
      </c>
      <c r="C7141" s="24" t="n">
        <v>24</v>
      </c>
      <c r="D7141" s="24" t="n">
        <v>12</v>
      </c>
      <c r="E7141" s="24" t="n">
        <v>13.08</v>
      </c>
      <c r="F7141" s="25">
        <f>IF($E7141="","",DATE(IF($A7141="",nominal_year,$A7141),$B7141,$C7141)+($D7141-IF(LEFT(hour_conv,1)="1",1,0))/24)</f>
        <v/>
      </c>
      <c r="G7141" s="26">
        <f>IF(F7141="","",INT(F7141))</f>
        <v/>
      </c>
      <c r="H7141">
        <f>IF(G7141="","",IF(AND(MONTH(G7141)*100+DAY(G7141)&gt;=season_lo,MONTH(G7141)*100+DAY(G7141)&lt;=season_hi),1,0))</f>
        <v/>
      </c>
      <c r="I7141">
        <f>IF(G7141="","",G7141-first_day+1)</f>
        <v/>
      </c>
      <c r="J7141" s="27">
        <f>IF(I7141="","",INDEX(Daily!$J$2:$J$421,I7141))</f>
        <v/>
      </c>
      <c r="K7141" s="27">
        <f>IF(J7141="","",J7141+cat_offset)</f>
        <v/>
      </c>
      <c r="L7141" s="27">
        <f>IF(J7141="","",MAX(0,E7141-J7141)^2)</f>
        <v/>
      </c>
      <c r="M7141" s="27">
        <f>IF(J7141="","",MAX(0,E7141-(J7141+twcdh_off))^2)</f>
        <v/>
      </c>
      <c r="N7141" s="27">
        <f>IF(E7141="","",MAX(0,E7141-swcdh_thr)^2)</f>
        <v/>
      </c>
      <c r="O7141">
        <f>IF(K7141="","",ROUND(E7141-K7141,0))</f>
        <v/>
      </c>
      <c r="P7141">
        <f>IF(O7141="","",IF(O7141&gt;=1,O7141,0))</f>
        <v/>
      </c>
      <c r="Q7141" s="27">
        <f>IF(E7141="","",MAX(0,E7141-22))</f>
        <v/>
      </c>
      <c r="R7141" s="27">
        <f>IF(H7141=1,E7141,"")</f>
        <v/>
      </c>
      <c r="S7141" s="27">
        <f>IF(AND(H7141=1,J7141&lt;&gt;""),E7141-J7141,"")</f>
        <v/>
      </c>
      <c r="T7141">
        <f>IF(G7141="","",MONTH(G7141))</f>
        <v/>
      </c>
    </row>
    <row r="7142">
      <c r="A7142" s="24" t="n">
        <v>2020</v>
      </c>
      <c r="B7142" s="24" t="n">
        <v>10</v>
      </c>
      <c r="C7142" s="24" t="n">
        <v>24</v>
      </c>
      <c r="D7142" s="24" t="n">
        <v>13</v>
      </c>
      <c r="E7142" s="24" t="n">
        <v>13.82</v>
      </c>
      <c r="F7142" s="25">
        <f>IF($E7142="","",DATE(IF($A7142="",nominal_year,$A7142),$B7142,$C7142)+($D7142-IF(LEFT(hour_conv,1)="1",1,0))/24)</f>
        <v/>
      </c>
      <c r="G7142" s="26">
        <f>IF(F7142="","",INT(F7142))</f>
        <v/>
      </c>
      <c r="H7142">
        <f>IF(G7142="","",IF(AND(MONTH(G7142)*100+DAY(G7142)&gt;=season_lo,MONTH(G7142)*100+DAY(G7142)&lt;=season_hi),1,0))</f>
        <v/>
      </c>
      <c r="I7142">
        <f>IF(G7142="","",G7142-first_day+1)</f>
        <v/>
      </c>
      <c r="J7142" s="27">
        <f>IF(I7142="","",INDEX(Daily!$J$2:$J$421,I7142))</f>
        <v/>
      </c>
      <c r="K7142" s="27">
        <f>IF(J7142="","",J7142+cat_offset)</f>
        <v/>
      </c>
      <c r="L7142" s="27">
        <f>IF(J7142="","",MAX(0,E7142-J7142)^2)</f>
        <v/>
      </c>
      <c r="M7142" s="27">
        <f>IF(J7142="","",MAX(0,E7142-(J7142+twcdh_off))^2)</f>
        <v/>
      </c>
      <c r="N7142" s="27">
        <f>IF(E7142="","",MAX(0,E7142-swcdh_thr)^2)</f>
        <v/>
      </c>
      <c r="O7142">
        <f>IF(K7142="","",ROUND(E7142-K7142,0))</f>
        <v/>
      </c>
      <c r="P7142">
        <f>IF(O7142="","",IF(O7142&gt;=1,O7142,0))</f>
        <v/>
      </c>
      <c r="Q7142" s="27">
        <f>IF(E7142="","",MAX(0,E7142-22))</f>
        <v/>
      </c>
      <c r="R7142" s="27">
        <f>IF(H7142=1,E7142,"")</f>
        <v/>
      </c>
      <c r="S7142" s="27">
        <f>IF(AND(H7142=1,J7142&lt;&gt;""),E7142-J7142,"")</f>
        <v/>
      </c>
      <c r="T7142">
        <f>IF(G7142="","",MONTH(G7142))</f>
        <v/>
      </c>
    </row>
    <row r="7143">
      <c r="A7143" s="24" t="n">
        <v>2020</v>
      </c>
      <c r="B7143" s="24" t="n">
        <v>10</v>
      </c>
      <c r="C7143" s="24" t="n">
        <v>24</v>
      </c>
      <c r="D7143" s="24" t="n">
        <v>14</v>
      </c>
      <c r="E7143" s="24" t="n">
        <v>14.47</v>
      </c>
      <c r="F7143" s="25">
        <f>IF($E7143="","",DATE(IF($A7143="",nominal_year,$A7143),$B7143,$C7143)+($D7143-IF(LEFT(hour_conv,1)="1",1,0))/24)</f>
        <v/>
      </c>
      <c r="G7143" s="26">
        <f>IF(F7143="","",INT(F7143))</f>
        <v/>
      </c>
      <c r="H7143">
        <f>IF(G7143="","",IF(AND(MONTH(G7143)*100+DAY(G7143)&gt;=season_lo,MONTH(G7143)*100+DAY(G7143)&lt;=season_hi),1,0))</f>
        <v/>
      </c>
      <c r="I7143">
        <f>IF(G7143="","",G7143-first_day+1)</f>
        <v/>
      </c>
      <c r="J7143" s="27">
        <f>IF(I7143="","",INDEX(Daily!$J$2:$J$421,I7143))</f>
        <v/>
      </c>
      <c r="K7143" s="27">
        <f>IF(J7143="","",J7143+cat_offset)</f>
        <v/>
      </c>
      <c r="L7143" s="27">
        <f>IF(J7143="","",MAX(0,E7143-J7143)^2)</f>
        <v/>
      </c>
      <c r="M7143" s="27">
        <f>IF(J7143="","",MAX(0,E7143-(J7143+twcdh_off))^2)</f>
        <v/>
      </c>
      <c r="N7143" s="27">
        <f>IF(E7143="","",MAX(0,E7143-swcdh_thr)^2)</f>
        <v/>
      </c>
      <c r="O7143">
        <f>IF(K7143="","",ROUND(E7143-K7143,0))</f>
        <v/>
      </c>
      <c r="P7143">
        <f>IF(O7143="","",IF(O7143&gt;=1,O7143,0))</f>
        <v/>
      </c>
      <c r="Q7143" s="27">
        <f>IF(E7143="","",MAX(0,E7143-22))</f>
        <v/>
      </c>
      <c r="R7143" s="27">
        <f>IF(H7143=1,E7143,"")</f>
        <v/>
      </c>
      <c r="S7143" s="27">
        <f>IF(AND(H7143=1,J7143&lt;&gt;""),E7143-J7143,"")</f>
        <v/>
      </c>
      <c r="T7143">
        <f>IF(G7143="","",MONTH(G7143))</f>
        <v/>
      </c>
    </row>
    <row r="7144">
      <c r="A7144" s="24" t="n">
        <v>2020</v>
      </c>
      <c r="B7144" s="24" t="n">
        <v>10</v>
      </c>
      <c r="C7144" s="24" t="n">
        <v>24</v>
      </c>
      <c r="D7144" s="24" t="n">
        <v>15</v>
      </c>
      <c r="E7144" s="24" t="n">
        <v>14.34</v>
      </c>
      <c r="F7144" s="25">
        <f>IF($E7144="","",DATE(IF($A7144="",nominal_year,$A7144),$B7144,$C7144)+($D7144-IF(LEFT(hour_conv,1)="1",1,0))/24)</f>
        <v/>
      </c>
      <c r="G7144" s="26">
        <f>IF(F7144="","",INT(F7144))</f>
        <v/>
      </c>
      <c r="H7144">
        <f>IF(G7144="","",IF(AND(MONTH(G7144)*100+DAY(G7144)&gt;=season_lo,MONTH(G7144)*100+DAY(G7144)&lt;=season_hi),1,0))</f>
        <v/>
      </c>
      <c r="I7144">
        <f>IF(G7144="","",G7144-first_day+1)</f>
        <v/>
      </c>
      <c r="J7144" s="27">
        <f>IF(I7144="","",INDEX(Daily!$J$2:$J$421,I7144))</f>
        <v/>
      </c>
      <c r="K7144" s="27">
        <f>IF(J7144="","",J7144+cat_offset)</f>
        <v/>
      </c>
      <c r="L7144" s="27">
        <f>IF(J7144="","",MAX(0,E7144-J7144)^2)</f>
        <v/>
      </c>
      <c r="M7144" s="27">
        <f>IF(J7144="","",MAX(0,E7144-(J7144+twcdh_off))^2)</f>
        <v/>
      </c>
      <c r="N7144" s="27">
        <f>IF(E7144="","",MAX(0,E7144-swcdh_thr)^2)</f>
        <v/>
      </c>
      <c r="O7144">
        <f>IF(K7144="","",ROUND(E7144-K7144,0))</f>
        <v/>
      </c>
      <c r="P7144">
        <f>IF(O7144="","",IF(O7144&gt;=1,O7144,0))</f>
        <v/>
      </c>
      <c r="Q7144" s="27">
        <f>IF(E7144="","",MAX(0,E7144-22))</f>
        <v/>
      </c>
      <c r="R7144" s="27">
        <f>IF(H7144=1,E7144,"")</f>
        <v/>
      </c>
      <c r="S7144" s="27">
        <f>IF(AND(H7144=1,J7144&lt;&gt;""),E7144-J7144,"")</f>
        <v/>
      </c>
      <c r="T7144">
        <f>IF(G7144="","",MONTH(G7144))</f>
        <v/>
      </c>
    </row>
    <row r="7145">
      <c r="A7145" s="24" t="n">
        <v>2020</v>
      </c>
      <c r="B7145" s="24" t="n">
        <v>10</v>
      </c>
      <c r="C7145" s="24" t="n">
        <v>24</v>
      </c>
      <c r="D7145" s="24" t="n">
        <v>16</v>
      </c>
      <c r="E7145" s="24" t="n">
        <v>14.88</v>
      </c>
      <c r="F7145" s="25">
        <f>IF($E7145="","",DATE(IF($A7145="",nominal_year,$A7145),$B7145,$C7145)+($D7145-IF(LEFT(hour_conv,1)="1",1,0))/24)</f>
        <v/>
      </c>
      <c r="G7145" s="26">
        <f>IF(F7145="","",INT(F7145))</f>
        <v/>
      </c>
      <c r="H7145">
        <f>IF(G7145="","",IF(AND(MONTH(G7145)*100+DAY(G7145)&gt;=season_lo,MONTH(G7145)*100+DAY(G7145)&lt;=season_hi),1,0))</f>
        <v/>
      </c>
      <c r="I7145">
        <f>IF(G7145="","",G7145-first_day+1)</f>
        <v/>
      </c>
      <c r="J7145" s="27">
        <f>IF(I7145="","",INDEX(Daily!$J$2:$J$421,I7145))</f>
        <v/>
      </c>
      <c r="K7145" s="27">
        <f>IF(J7145="","",J7145+cat_offset)</f>
        <v/>
      </c>
      <c r="L7145" s="27">
        <f>IF(J7145="","",MAX(0,E7145-J7145)^2)</f>
        <v/>
      </c>
      <c r="M7145" s="27">
        <f>IF(J7145="","",MAX(0,E7145-(J7145+twcdh_off))^2)</f>
        <v/>
      </c>
      <c r="N7145" s="27">
        <f>IF(E7145="","",MAX(0,E7145-swcdh_thr)^2)</f>
        <v/>
      </c>
      <c r="O7145">
        <f>IF(K7145="","",ROUND(E7145-K7145,0))</f>
        <v/>
      </c>
      <c r="P7145">
        <f>IF(O7145="","",IF(O7145&gt;=1,O7145,0))</f>
        <v/>
      </c>
      <c r="Q7145" s="27">
        <f>IF(E7145="","",MAX(0,E7145-22))</f>
        <v/>
      </c>
      <c r="R7145" s="27">
        <f>IF(H7145=1,E7145,"")</f>
        <v/>
      </c>
      <c r="S7145" s="27">
        <f>IF(AND(H7145=1,J7145&lt;&gt;""),E7145-J7145,"")</f>
        <v/>
      </c>
      <c r="T7145">
        <f>IF(G7145="","",MONTH(G7145))</f>
        <v/>
      </c>
    </row>
    <row r="7146">
      <c r="A7146" s="24" t="n">
        <v>2020</v>
      </c>
      <c r="B7146" s="24" t="n">
        <v>10</v>
      </c>
      <c r="C7146" s="24" t="n">
        <v>24</v>
      </c>
      <c r="D7146" s="24" t="n">
        <v>17</v>
      </c>
      <c r="E7146" s="24" t="n">
        <v>14.67</v>
      </c>
      <c r="F7146" s="25">
        <f>IF($E7146="","",DATE(IF($A7146="",nominal_year,$A7146),$B7146,$C7146)+($D7146-IF(LEFT(hour_conv,1)="1",1,0))/24)</f>
        <v/>
      </c>
      <c r="G7146" s="26">
        <f>IF(F7146="","",INT(F7146))</f>
        <v/>
      </c>
      <c r="H7146">
        <f>IF(G7146="","",IF(AND(MONTH(G7146)*100+DAY(G7146)&gt;=season_lo,MONTH(G7146)*100+DAY(G7146)&lt;=season_hi),1,0))</f>
        <v/>
      </c>
      <c r="I7146">
        <f>IF(G7146="","",G7146-first_day+1)</f>
        <v/>
      </c>
      <c r="J7146" s="27">
        <f>IF(I7146="","",INDEX(Daily!$J$2:$J$421,I7146))</f>
        <v/>
      </c>
      <c r="K7146" s="27">
        <f>IF(J7146="","",J7146+cat_offset)</f>
        <v/>
      </c>
      <c r="L7146" s="27">
        <f>IF(J7146="","",MAX(0,E7146-J7146)^2)</f>
        <v/>
      </c>
      <c r="M7146" s="27">
        <f>IF(J7146="","",MAX(0,E7146-(J7146+twcdh_off))^2)</f>
        <v/>
      </c>
      <c r="N7146" s="27">
        <f>IF(E7146="","",MAX(0,E7146-swcdh_thr)^2)</f>
        <v/>
      </c>
      <c r="O7146">
        <f>IF(K7146="","",ROUND(E7146-K7146,0))</f>
        <v/>
      </c>
      <c r="P7146">
        <f>IF(O7146="","",IF(O7146&gt;=1,O7146,0))</f>
        <v/>
      </c>
      <c r="Q7146" s="27">
        <f>IF(E7146="","",MAX(0,E7146-22))</f>
        <v/>
      </c>
      <c r="R7146" s="27">
        <f>IF(H7146=1,E7146,"")</f>
        <v/>
      </c>
      <c r="S7146" s="27">
        <f>IF(AND(H7146=1,J7146&lt;&gt;""),E7146-J7146,"")</f>
        <v/>
      </c>
      <c r="T7146">
        <f>IF(G7146="","",MONTH(G7146))</f>
        <v/>
      </c>
    </row>
    <row r="7147">
      <c r="A7147" s="24" t="n">
        <v>2020</v>
      </c>
      <c r="B7147" s="24" t="n">
        <v>10</v>
      </c>
      <c r="C7147" s="24" t="n">
        <v>24</v>
      </c>
      <c r="D7147" s="24" t="n">
        <v>18</v>
      </c>
      <c r="E7147" s="24" t="n">
        <v>14.13</v>
      </c>
      <c r="F7147" s="25">
        <f>IF($E7147="","",DATE(IF($A7147="",nominal_year,$A7147),$B7147,$C7147)+($D7147-IF(LEFT(hour_conv,1)="1",1,0))/24)</f>
        <v/>
      </c>
      <c r="G7147" s="26">
        <f>IF(F7147="","",INT(F7147))</f>
        <v/>
      </c>
      <c r="H7147">
        <f>IF(G7147="","",IF(AND(MONTH(G7147)*100+DAY(G7147)&gt;=season_lo,MONTH(G7147)*100+DAY(G7147)&lt;=season_hi),1,0))</f>
        <v/>
      </c>
      <c r="I7147">
        <f>IF(G7147="","",G7147-first_day+1)</f>
        <v/>
      </c>
      <c r="J7147" s="27">
        <f>IF(I7147="","",INDEX(Daily!$J$2:$J$421,I7147))</f>
        <v/>
      </c>
      <c r="K7147" s="27">
        <f>IF(J7147="","",J7147+cat_offset)</f>
        <v/>
      </c>
      <c r="L7147" s="27">
        <f>IF(J7147="","",MAX(0,E7147-J7147)^2)</f>
        <v/>
      </c>
      <c r="M7147" s="27">
        <f>IF(J7147="","",MAX(0,E7147-(J7147+twcdh_off))^2)</f>
        <v/>
      </c>
      <c r="N7147" s="27">
        <f>IF(E7147="","",MAX(0,E7147-swcdh_thr)^2)</f>
        <v/>
      </c>
      <c r="O7147">
        <f>IF(K7147="","",ROUND(E7147-K7147,0))</f>
        <v/>
      </c>
      <c r="P7147">
        <f>IF(O7147="","",IF(O7147&gt;=1,O7147,0))</f>
        <v/>
      </c>
      <c r="Q7147" s="27">
        <f>IF(E7147="","",MAX(0,E7147-22))</f>
        <v/>
      </c>
      <c r="R7147" s="27">
        <f>IF(H7147=1,E7147,"")</f>
        <v/>
      </c>
      <c r="S7147" s="27">
        <f>IF(AND(H7147=1,J7147&lt;&gt;""),E7147-J7147,"")</f>
        <v/>
      </c>
      <c r="T7147">
        <f>IF(G7147="","",MONTH(G7147))</f>
        <v/>
      </c>
    </row>
    <row r="7148">
      <c r="A7148" s="24" t="n">
        <v>2020</v>
      </c>
      <c r="B7148" s="24" t="n">
        <v>10</v>
      </c>
      <c r="C7148" s="24" t="n">
        <v>24</v>
      </c>
      <c r="D7148" s="24" t="n">
        <v>19</v>
      </c>
      <c r="E7148" s="24" t="n">
        <v>13.58</v>
      </c>
      <c r="F7148" s="25">
        <f>IF($E7148="","",DATE(IF($A7148="",nominal_year,$A7148),$B7148,$C7148)+($D7148-IF(LEFT(hour_conv,1)="1",1,0))/24)</f>
        <v/>
      </c>
      <c r="G7148" s="26">
        <f>IF(F7148="","",INT(F7148))</f>
        <v/>
      </c>
      <c r="H7148">
        <f>IF(G7148="","",IF(AND(MONTH(G7148)*100+DAY(G7148)&gt;=season_lo,MONTH(G7148)*100+DAY(G7148)&lt;=season_hi),1,0))</f>
        <v/>
      </c>
      <c r="I7148">
        <f>IF(G7148="","",G7148-first_day+1)</f>
        <v/>
      </c>
      <c r="J7148" s="27">
        <f>IF(I7148="","",INDEX(Daily!$J$2:$J$421,I7148))</f>
        <v/>
      </c>
      <c r="K7148" s="27">
        <f>IF(J7148="","",J7148+cat_offset)</f>
        <v/>
      </c>
      <c r="L7148" s="27">
        <f>IF(J7148="","",MAX(0,E7148-J7148)^2)</f>
        <v/>
      </c>
      <c r="M7148" s="27">
        <f>IF(J7148="","",MAX(0,E7148-(J7148+twcdh_off))^2)</f>
        <v/>
      </c>
      <c r="N7148" s="27">
        <f>IF(E7148="","",MAX(0,E7148-swcdh_thr)^2)</f>
        <v/>
      </c>
      <c r="O7148">
        <f>IF(K7148="","",ROUND(E7148-K7148,0))</f>
        <v/>
      </c>
      <c r="P7148">
        <f>IF(O7148="","",IF(O7148&gt;=1,O7148,0))</f>
        <v/>
      </c>
      <c r="Q7148" s="27">
        <f>IF(E7148="","",MAX(0,E7148-22))</f>
        <v/>
      </c>
      <c r="R7148" s="27">
        <f>IF(H7148=1,E7148,"")</f>
        <v/>
      </c>
      <c r="S7148" s="27">
        <f>IF(AND(H7148=1,J7148&lt;&gt;""),E7148-J7148,"")</f>
        <v/>
      </c>
      <c r="T7148">
        <f>IF(G7148="","",MONTH(G7148))</f>
        <v/>
      </c>
    </row>
    <row r="7149">
      <c r="A7149" s="24" t="n">
        <v>2020</v>
      </c>
      <c r="B7149" s="24" t="n">
        <v>10</v>
      </c>
      <c r="C7149" s="24" t="n">
        <v>24</v>
      </c>
      <c r="D7149" s="24" t="n">
        <v>20</v>
      </c>
      <c r="E7149" s="24" t="n">
        <v>13.37</v>
      </c>
      <c r="F7149" s="25">
        <f>IF($E7149="","",DATE(IF($A7149="",nominal_year,$A7149),$B7149,$C7149)+($D7149-IF(LEFT(hour_conv,1)="1",1,0))/24)</f>
        <v/>
      </c>
      <c r="G7149" s="26">
        <f>IF(F7149="","",INT(F7149))</f>
        <v/>
      </c>
      <c r="H7149">
        <f>IF(G7149="","",IF(AND(MONTH(G7149)*100+DAY(G7149)&gt;=season_lo,MONTH(G7149)*100+DAY(G7149)&lt;=season_hi),1,0))</f>
        <v/>
      </c>
      <c r="I7149">
        <f>IF(G7149="","",G7149-first_day+1)</f>
        <v/>
      </c>
      <c r="J7149" s="27">
        <f>IF(I7149="","",INDEX(Daily!$J$2:$J$421,I7149))</f>
        <v/>
      </c>
      <c r="K7149" s="27">
        <f>IF(J7149="","",J7149+cat_offset)</f>
        <v/>
      </c>
      <c r="L7149" s="27">
        <f>IF(J7149="","",MAX(0,E7149-J7149)^2)</f>
        <v/>
      </c>
      <c r="M7149" s="27">
        <f>IF(J7149="","",MAX(0,E7149-(J7149+twcdh_off))^2)</f>
        <v/>
      </c>
      <c r="N7149" s="27">
        <f>IF(E7149="","",MAX(0,E7149-swcdh_thr)^2)</f>
        <v/>
      </c>
      <c r="O7149">
        <f>IF(K7149="","",ROUND(E7149-K7149,0))</f>
        <v/>
      </c>
      <c r="P7149">
        <f>IF(O7149="","",IF(O7149&gt;=1,O7149,0))</f>
        <v/>
      </c>
      <c r="Q7149" s="27">
        <f>IF(E7149="","",MAX(0,E7149-22))</f>
        <v/>
      </c>
      <c r="R7149" s="27">
        <f>IF(H7149=1,E7149,"")</f>
        <v/>
      </c>
      <c r="S7149" s="27">
        <f>IF(AND(H7149=1,J7149&lt;&gt;""),E7149-J7149,"")</f>
        <v/>
      </c>
      <c r="T7149">
        <f>IF(G7149="","",MONTH(G7149))</f>
        <v/>
      </c>
    </row>
    <row r="7150">
      <c r="A7150" s="24" t="n">
        <v>2020</v>
      </c>
      <c r="B7150" s="24" t="n">
        <v>10</v>
      </c>
      <c r="C7150" s="24" t="n">
        <v>24</v>
      </c>
      <c r="D7150" s="24" t="n">
        <v>21</v>
      </c>
      <c r="E7150" s="24" t="n">
        <v>12.84</v>
      </c>
      <c r="F7150" s="25">
        <f>IF($E7150="","",DATE(IF($A7150="",nominal_year,$A7150),$B7150,$C7150)+($D7150-IF(LEFT(hour_conv,1)="1",1,0))/24)</f>
        <v/>
      </c>
      <c r="G7150" s="26">
        <f>IF(F7150="","",INT(F7150))</f>
        <v/>
      </c>
      <c r="H7150">
        <f>IF(G7150="","",IF(AND(MONTH(G7150)*100+DAY(G7150)&gt;=season_lo,MONTH(G7150)*100+DAY(G7150)&lt;=season_hi),1,0))</f>
        <v/>
      </c>
      <c r="I7150">
        <f>IF(G7150="","",G7150-first_day+1)</f>
        <v/>
      </c>
      <c r="J7150" s="27">
        <f>IF(I7150="","",INDEX(Daily!$J$2:$J$421,I7150))</f>
        <v/>
      </c>
      <c r="K7150" s="27">
        <f>IF(J7150="","",J7150+cat_offset)</f>
        <v/>
      </c>
      <c r="L7150" s="27">
        <f>IF(J7150="","",MAX(0,E7150-J7150)^2)</f>
        <v/>
      </c>
      <c r="M7150" s="27">
        <f>IF(J7150="","",MAX(0,E7150-(J7150+twcdh_off))^2)</f>
        <v/>
      </c>
      <c r="N7150" s="27">
        <f>IF(E7150="","",MAX(0,E7150-swcdh_thr)^2)</f>
        <v/>
      </c>
      <c r="O7150">
        <f>IF(K7150="","",ROUND(E7150-K7150,0))</f>
        <v/>
      </c>
      <c r="P7150">
        <f>IF(O7150="","",IF(O7150&gt;=1,O7150,0))</f>
        <v/>
      </c>
      <c r="Q7150" s="27">
        <f>IF(E7150="","",MAX(0,E7150-22))</f>
        <v/>
      </c>
      <c r="R7150" s="27">
        <f>IF(H7150=1,E7150,"")</f>
        <v/>
      </c>
      <c r="S7150" s="27">
        <f>IF(AND(H7150=1,J7150&lt;&gt;""),E7150-J7150,"")</f>
        <v/>
      </c>
      <c r="T7150">
        <f>IF(G7150="","",MONTH(G7150))</f>
        <v/>
      </c>
    </row>
    <row r="7151">
      <c r="A7151" s="24" t="n">
        <v>2020</v>
      </c>
      <c r="B7151" s="24" t="n">
        <v>10</v>
      </c>
      <c r="C7151" s="24" t="n">
        <v>24</v>
      </c>
      <c r="D7151" s="24" t="n">
        <v>22</v>
      </c>
      <c r="E7151" s="24" t="n">
        <v>11.83</v>
      </c>
      <c r="F7151" s="25">
        <f>IF($E7151="","",DATE(IF($A7151="",nominal_year,$A7151),$B7151,$C7151)+($D7151-IF(LEFT(hour_conv,1)="1",1,0))/24)</f>
        <v/>
      </c>
      <c r="G7151" s="26">
        <f>IF(F7151="","",INT(F7151))</f>
        <v/>
      </c>
      <c r="H7151">
        <f>IF(G7151="","",IF(AND(MONTH(G7151)*100+DAY(G7151)&gt;=season_lo,MONTH(G7151)*100+DAY(G7151)&lt;=season_hi),1,0))</f>
        <v/>
      </c>
      <c r="I7151">
        <f>IF(G7151="","",G7151-first_day+1)</f>
        <v/>
      </c>
      <c r="J7151" s="27">
        <f>IF(I7151="","",INDEX(Daily!$J$2:$J$421,I7151))</f>
        <v/>
      </c>
      <c r="K7151" s="27">
        <f>IF(J7151="","",J7151+cat_offset)</f>
        <v/>
      </c>
      <c r="L7151" s="27">
        <f>IF(J7151="","",MAX(0,E7151-J7151)^2)</f>
        <v/>
      </c>
      <c r="M7151" s="27">
        <f>IF(J7151="","",MAX(0,E7151-(J7151+twcdh_off))^2)</f>
        <v/>
      </c>
      <c r="N7151" s="27">
        <f>IF(E7151="","",MAX(0,E7151-swcdh_thr)^2)</f>
        <v/>
      </c>
      <c r="O7151">
        <f>IF(K7151="","",ROUND(E7151-K7151,0))</f>
        <v/>
      </c>
      <c r="P7151">
        <f>IF(O7151="","",IF(O7151&gt;=1,O7151,0))</f>
        <v/>
      </c>
      <c r="Q7151" s="27">
        <f>IF(E7151="","",MAX(0,E7151-22))</f>
        <v/>
      </c>
      <c r="R7151" s="27">
        <f>IF(H7151=1,E7151,"")</f>
        <v/>
      </c>
      <c r="S7151" s="27">
        <f>IF(AND(H7151=1,J7151&lt;&gt;""),E7151-J7151,"")</f>
        <v/>
      </c>
      <c r="T7151">
        <f>IF(G7151="","",MONTH(G7151))</f>
        <v/>
      </c>
    </row>
    <row r="7152">
      <c r="A7152" s="24" t="n">
        <v>2020</v>
      </c>
      <c r="B7152" s="24" t="n">
        <v>10</v>
      </c>
      <c r="C7152" s="24" t="n">
        <v>24</v>
      </c>
      <c r="D7152" s="24" t="n">
        <v>23</v>
      </c>
      <c r="E7152" s="24" t="n">
        <v>10.59</v>
      </c>
      <c r="F7152" s="25">
        <f>IF($E7152="","",DATE(IF($A7152="",nominal_year,$A7152),$B7152,$C7152)+($D7152-IF(LEFT(hour_conv,1)="1",1,0))/24)</f>
        <v/>
      </c>
      <c r="G7152" s="26">
        <f>IF(F7152="","",INT(F7152))</f>
        <v/>
      </c>
      <c r="H7152">
        <f>IF(G7152="","",IF(AND(MONTH(G7152)*100+DAY(G7152)&gt;=season_lo,MONTH(G7152)*100+DAY(G7152)&lt;=season_hi),1,0))</f>
        <v/>
      </c>
      <c r="I7152">
        <f>IF(G7152="","",G7152-first_day+1)</f>
        <v/>
      </c>
      <c r="J7152" s="27">
        <f>IF(I7152="","",INDEX(Daily!$J$2:$J$421,I7152))</f>
        <v/>
      </c>
      <c r="K7152" s="27">
        <f>IF(J7152="","",J7152+cat_offset)</f>
        <v/>
      </c>
      <c r="L7152" s="27">
        <f>IF(J7152="","",MAX(0,E7152-J7152)^2)</f>
        <v/>
      </c>
      <c r="M7152" s="27">
        <f>IF(J7152="","",MAX(0,E7152-(J7152+twcdh_off))^2)</f>
        <v/>
      </c>
      <c r="N7152" s="27">
        <f>IF(E7152="","",MAX(0,E7152-swcdh_thr)^2)</f>
        <v/>
      </c>
      <c r="O7152">
        <f>IF(K7152="","",ROUND(E7152-K7152,0))</f>
        <v/>
      </c>
      <c r="P7152">
        <f>IF(O7152="","",IF(O7152&gt;=1,O7152,0))</f>
        <v/>
      </c>
      <c r="Q7152" s="27">
        <f>IF(E7152="","",MAX(0,E7152-22))</f>
        <v/>
      </c>
      <c r="R7152" s="27">
        <f>IF(H7152=1,E7152,"")</f>
        <v/>
      </c>
      <c r="S7152" s="27">
        <f>IF(AND(H7152=1,J7152&lt;&gt;""),E7152-J7152,"")</f>
        <v/>
      </c>
      <c r="T7152">
        <f>IF(G7152="","",MONTH(G7152))</f>
        <v/>
      </c>
    </row>
    <row r="7153">
      <c r="A7153" s="24" t="n">
        <v>2020</v>
      </c>
      <c r="B7153" s="24" t="n">
        <v>10</v>
      </c>
      <c r="C7153" s="24" t="n">
        <v>24</v>
      </c>
      <c r="D7153" s="24" t="n">
        <v>24</v>
      </c>
      <c r="E7153" s="24" t="n">
        <v>10.45</v>
      </c>
      <c r="F7153" s="25">
        <f>IF($E7153="","",DATE(IF($A7153="",nominal_year,$A7153),$B7153,$C7153)+($D7153-IF(LEFT(hour_conv,1)="1",1,0))/24)</f>
        <v/>
      </c>
      <c r="G7153" s="26">
        <f>IF(F7153="","",INT(F7153))</f>
        <v/>
      </c>
      <c r="H7153">
        <f>IF(G7153="","",IF(AND(MONTH(G7153)*100+DAY(G7153)&gt;=season_lo,MONTH(G7153)*100+DAY(G7153)&lt;=season_hi),1,0))</f>
        <v/>
      </c>
      <c r="I7153">
        <f>IF(G7153="","",G7153-first_day+1)</f>
        <v/>
      </c>
      <c r="J7153" s="27">
        <f>IF(I7153="","",INDEX(Daily!$J$2:$J$421,I7153))</f>
        <v/>
      </c>
      <c r="K7153" s="27">
        <f>IF(J7153="","",J7153+cat_offset)</f>
        <v/>
      </c>
      <c r="L7153" s="27">
        <f>IF(J7153="","",MAX(0,E7153-J7153)^2)</f>
        <v/>
      </c>
      <c r="M7153" s="27">
        <f>IF(J7153="","",MAX(0,E7153-(J7153+twcdh_off))^2)</f>
        <v/>
      </c>
      <c r="N7153" s="27">
        <f>IF(E7153="","",MAX(0,E7153-swcdh_thr)^2)</f>
        <v/>
      </c>
      <c r="O7153">
        <f>IF(K7153="","",ROUND(E7153-K7153,0))</f>
        <v/>
      </c>
      <c r="P7153">
        <f>IF(O7153="","",IF(O7153&gt;=1,O7153,0))</f>
        <v/>
      </c>
      <c r="Q7153" s="27">
        <f>IF(E7153="","",MAX(0,E7153-22))</f>
        <v/>
      </c>
      <c r="R7153" s="27">
        <f>IF(H7153=1,E7153,"")</f>
        <v/>
      </c>
      <c r="S7153" s="27">
        <f>IF(AND(H7153=1,J7153&lt;&gt;""),E7153-J7153,"")</f>
        <v/>
      </c>
      <c r="T7153">
        <f>IF(G7153="","",MONTH(G7153))</f>
        <v/>
      </c>
    </row>
    <row r="7154">
      <c r="A7154" s="24" t="n">
        <v>2020</v>
      </c>
      <c r="B7154" s="24" t="n">
        <v>10</v>
      </c>
      <c r="C7154" s="24" t="n">
        <v>25</v>
      </c>
      <c r="D7154" s="24" t="n">
        <v>1</v>
      </c>
      <c r="E7154" s="24" t="n">
        <v>9.56</v>
      </c>
      <c r="F7154" s="25">
        <f>IF($E7154="","",DATE(IF($A7154="",nominal_year,$A7154),$B7154,$C7154)+($D7154-IF(LEFT(hour_conv,1)="1",1,0))/24)</f>
        <v/>
      </c>
      <c r="G7154" s="26">
        <f>IF(F7154="","",INT(F7154))</f>
        <v/>
      </c>
      <c r="H7154">
        <f>IF(G7154="","",IF(AND(MONTH(G7154)*100+DAY(G7154)&gt;=season_lo,MONTH(G7154)*100+DAY(G7154)&lt;=season_hi),1,0))</f>
        <v/>
      </c>
      <c r="I7154">
        <f>IF(G7154="","",G7154-first_day+1)</f>
        <v/>
      </c>
      <c r="J7154" s="27">
        <f>IF(I7154="","",INDEX(Daily!$J$2:$J$421,I7154))</f>
        <v/>
      </c>
      <c r="K7154" s="27">
        <f>IF(J7154="","",J7154+cat_offset)</f>
        <v/>
      </c>
      <c r="L7154" s="27">
        <f>IF(J7154="","",MAX(0,E7154-J7154)^2)</f>
        <v/>
      </c>
      <c r="M7154" s="27">
        <f>IF(J7154="","",MAX(0,E7154-(J7154+twcdh_off))^2)</f>
        <v/>
      </c>
      <c r="N7154" s="27">
        <f>IF(E7154="","",MAX(0,E7154-swcdh_thr)^2)</f>
        <v/>
      </c>
      <c r="O7154">
        <f>IF(K7154="","",ROUND(E7154-K7154,0))</f>
        <v/>
      </c>
      <c r="P7154">
        <f>IF(O7154="","",IF(O7154&gt;=1,O7154,0))</f>
        <v/>
      </c>
      <c r="Q7154" s="27">
        <f>IF(E7154="","",MAX(0,E7154-22))</f>
        <v/>
      </c>
      <c r="R7154" s="27">
        <f>IF(H7154=1,E7154,"")</f>
        <v/>
      </c>
      <c r="S7154" s="27">
        <f>IF(AND(H7154=1,J7154&lt;&gt;""),E7154-J7154,"")</f>
        <v/>
      </c>
      <c r="T7154">
        <f>IF(G7154="","",MONTH(G7154))</f>
        <v/>
      </c>
    </row>
    <row r="7155">
      <c r="A7155" s="24" t="n">
        <v>2020</v>
      </c>
      <c r="B7155" s="24" t="n">
        <v>10</v>
      </c>
      <c r="C7155" s="24" t="n">
        <v>25</v>
      </c>
      <c r="D7155" s="24" t="n">
        <v>2</v>
      </c>
      <c r="E7155" s="24" t="n">
        <v>9.23</v>
      </c>
      <c r="F7155" s="25">
        <f>IF($E7155="","",DATE(IF($A7155="",nominal_year,$A7155),$B7155,$C7155)+($D7155-IF(LEFT(hour_conv,1)="1",1,0))/24)</f>
        <v/>
      </c>
      <c r="G7155" s="26">
        <f>IF(F7155="","",INT(F7155))</f>
        <v/>
      </c>
      <c r="H7155">
        <f>IF(G7155="","",IF(AND(MONTH(G7155)*100+DAY(G7155)&gt;=season_lo,MONTH(G7155)*100+DAY(G7155)&lt;=season_hi),1,0))</f>
        <v/>
      </c>
      <c r="I7155">
        <f>IF(G7155="","",G7155-first_day+1)</f>
        <v/>
      </c>
      <c r="J7155" s="27">
        <f>IF(I7155="","",INDEX(Daily!$J$2:$J$421,I7155))</f>
        <v/>
      </c>
      <c r="K7155" s="27">
        <f>IF(J7155="","",J7155+cat_offset)</f>
        <v/>
      </c>
      <c r="L7155" s="27">
        <f>IF(J7155="","",MAX(0,E7155-J7155)^2)</f>
        <v/>
      </c>
      <c r="M7155" s="27">
        <f>IF(J7155="","",MAX(0,E7155-(J7155+twcdh_off))^2)</f>
        <v/>
      </c>
      <c r="N7155" s="27">
        <f>IF(E7155="","",MAX(0,E7155-swcdh_thr)^2)</f>
        <v/>
      </c>
      <c r="O7155">
        <f>IF(K7155="","",ROUND(E7155-K7155,0))</f>
        <v/>
      </c>
      <c r="P7155">
        <f>IF(O7155="","",IF(O7155&gt;=1,O7155,0))</f>
        <v/>
      </c>
      <c r="Q7155" s="27">
        <f>IF(E7155="","",MAX(0,E7155-22))</f>
        <v/>
      </c>
      <c r="R7155" s="27">
        <f>IF(H7155=1,E7155,"")</f>
        <v/>
      </c>
      <c r="S7155" s="27">
        <f>IF(AND(H7155=1,J7155&lt;&gt;""),E7155-J7155,"")</f>
        <v/>
      </c>
      <c r="T7155">
        <f>IF(G7155="","",MONTH(G7155))</f>
        <v/>
      </c>
    </row>
    <row r="7156">
      <c r="A7156" s="24" t="n">
        <v>2020</v>
      </c>
      <c r="B7156" s="24" t="n">
        <v>10</v>
      </c>
      <c r="C7156" s="24" t="n">
        <v>25</v>
      </c>
      <c r="D7156" s="24" t="n">
        <v>3</v>
      </c>
      <c r="E7156" s="24" t="n">
        <v>9.140000000000001</v>
      </c>
      <c r="F7156" s="25">
        <f>IF($E7156="","",DATE(IF($A7156="",nominal_year,$A7156),$B7156,$C7156)+($D7156-IF(LEFT(hour_conv,1)="1",1,0))/24)</f>
        <v/>
      </c>
      <c r="G7156" s="26">
        <f>IF(F7156="","",INT(F7156))</f>
        <v/>
      </c>
      <c r="H7156">
        <f>IF(G7156="","",IF(AND(MONTH(G7156)*100+DAY(G7156)&gt;=season_lo,MONTH(G7156)*100+DAY(G7156)&lt;=season_hi),1,0))</f>
        <v/>
      </c>
      <c r="I7156">
        <f>IF(G7156="","",G7156-first_day+1)</f>
        <v/>
      </c>
      <c r="J7156" s="27">
        <f>IF(I7156="","",INDEX(Daily!$J$2:$J$421,I7156))</f>
        <v/>
      </c>
      <c r="K7156" s="27">
        <f>IF(J7156="","",J7156+cat_offset)</f>
        <v/>
      </c>
      <c r="L7156" s="27">
        <f>IF(J7156="","",MAX(0,E7156-J7156)^2)</f>
        <v/>
      </c>
      <c r="M7156" s="27">
        <f>IF(J7156="","",MAX(0,E7156-(J7156+twcdh_off))^2)</f>
        <v/>
      </c>
      <c r="N7156" s="27">
        <f>IF(E7156="","",MAX(0,E7156-swcdh_thr)^2)</f>
        <v/>
      </c>
      <c r="O7156">
        <f>IF(K7156="","",ROUND(E7156-K7156,0))</f>
        <v/>
      </c>
      <c r="P7156">
        <f>IF(O7156="","",IF(O7156&gt;=1,O7156,0))</f>
        <v/>
      </c>
      <c r="Q7156" s="27">
        <f>IF(E7156="","",MAX(0,E7156-22))</f>
        <v/>
      </c>
      <c r="R7156" s="27">
        <f>IF(H7156=1,E7156,"")</f>
        <v/>
      </c>
      <c r="S7156" s="27">
        <f>IF(AND(H7156=1,J7156&lt;&gt;""),E7156-J7156,"")</f>
        <v/>
      </c>
      <c r="T7156">
        <f>IF(G7156="","",MONTH(G7156))</f>
        <v/>
      </c>
    </row>
    <row r="7157">
      <c r="A7157" s="24" t="n">
        <v>2020</v>
      </c>
      <c r="B7157" s="24" t="n">
        <v>10</v>
      </c>
      <c r="C7157" s="24" t="n">
        <v>25</v>
      </c>
      <c r="D7157" s="24" t="n">
        <v>4</v>
      </c>
      <c r="E7157" s="24" t="n">
        <v>8.25</v>
      </c>
      <c r="F7157" s="25">
        <f>IF($E7157="","",DATE(IF($A7157="",nominal_year,$A7157),$B7157,$C7157)+($D7157-IF(LEFT(hour_conv,1)="1",1,0))/24)</f>
        <v/>
      </c>
      <c r="G7157" s="26">
        <f>IF(F7157="","",INT(F7157))</f>
        <v/>
      </c>
      <c r="H7157">
        <f>IF(G7157="","",IF(AND(MONTH(G7157)*100+DAY(G7157)&gt;=season_lo,MONTH(G7157)*100+DAY(G7157)&lt;=season_hi),1,0))</f>
        <v/>
      </c>
      <c r="I7157">
        <f>IF(G7157="","",G7157-first_day+1)</f>
        <v/>
      </c>
      <c r="J7157" s="27">
        <f>IF(I7157="","",INDEX(Daily!$J$2:$J$421,I7157))</f>
        <v/>
      </c>
      <c r="K7157" s="27">
        <f>IF(J7157="","",J7157+cat_offset)</f>
        <v/>
      </c>
      <c r="L7157" s="27">
        <f>IF(J7157="","",MAX(0,E7157-J7157)^2)</f>
        <v/>
      </c>
      <c r="M7157" s="27">
        <f>IF(J7157="","",MAX(0,E7157-(J7157+twcdh_off))^2)</f>
        <v/>
      </c>
      <c r="N7157" s="27">
        <f>IF(E7157="","",MAX(0,E7157-swcdh_thr)^2)</f>
        <v/>
      </c>
      <c r="O7157">
        <f>IF(K7157="","",ROUND(E7157-K7157,0))</f>
        <v/>
      </c>
      <c r="P7157">
        <f>IF(O7157="","",IF(O7157&gt;=1,O7157,0))</f>
        <v/>
      </c>
      <c r="Q7157" s="27">
        <f>IF(E7157="","",MAX(0,E7157-22))</f>
        <v/>
      </c>
      <c r="R7157" s="27">
        <f>IF(H7157=1,E7157,"")</f>
        <v/>
      </c>
      <c r="S7157" s="27">
        <f>IF(AND(H7157=1,J7157&lt;&gt;""),E7157-J7157,"")</f>
        <v/>
      </c>
      <c r="T7157">
        <f>IF(G7157="","",MONTH(G7157))</f>
        <v/>
      </c>
    </row>
    <row r="7158">
      <c r="A7158" s="24" t="n">
        <v>2020</v>
      </c>
      <c r="B7158" s="24" t="n">
        <v>10</v>
      </c>
      <c r="C7158" s="24" t="n">
        <v>25</v>
      </c>
      <c r="D7158" s="24" t="n">
        <v>5</v>
      </c>
      <c r="E7158" s="24" t="n">
        <v>8.640000000000001</v>
      </c>
      <c r="F7158" s="25">
        <f>IF($E7158="","",DATE(IF($A7158="",nominal_year,$A7158),$B7158,$C7158)+($D7158-IF(LEFT(hour_conv,1)="1",1,0))/24)</f>
        <v/>
      </c>
      <c r="G7158" s="26">
        <f>IF(F7158="","",INT(F7158))</f>
        <v/>
      </c>
      <c r="H7158">
        <f>IF(G7158="","",IF(AND(MONTH(G7158)*100+DAY(G7158)&gt;=season_lo,MONTH(G7158)*100+DAY(G7158)&lt;=season_hi),1,0))</f>
        <v/>
      </c>
      <c r="I7158">
        <f>IF(G7158="","",G7158-first_day+1)</f>
        <v/>
      </c>
      <c r="J7158" s="27">
        <f>IF(I7158="","",INDEX(Daily!$J$2:$J$421,I7158))</f>
        <v/>
      </c>
      <c r="K7158" s="27">
        <f>IF(J7158="","",J7158+cat_offset)</f>
        <v/>
      </c>
      <c r="L7158" s="27">
        <f>IF(J7158="","",MAX(0,E7158-J7158)^2)</f>
        <v/>
      </c>
      <c r="M7158" s="27">
        <f>IF(J7158="","",MAX(0,E7158-(J7158+twcdh_off))^2)</f>
        <v/>
      </c>
      <c r="N7158" s="27">
        <f>IF(E7158="","",MAX(0,E7158-swcdh_thr)^2)</f>
        <v/>
      </c>
      <c r="O7158">
        <f>IF(K7158="","",ROUND(E7158-K7158,0))</f>
        <v/>
      </c>
      <c r="P7158">
        <f>IF(O7158="","",IF(O7158&gt;=1,O7158,0))</f>
        <v/>
      </c>
      <c r="Q7158" s="27">
        <f>IF(E7158="","",MAX(0,E7158-22))</f>
        <v/>
      </c>
      <c r="R7158" s="27">
        <f>IF(H7158=1,E7158,"")</f>
        <v/>
      </c>
      <c r="S7158" s="27">
        <f>IF(AND(H7158=1,J7158&lt;&gt;""),E7158-J7158,"")</f>
        <v/>
      </c>
      <c r="T7158">
        <f>IF(G7158="","",MONTH(G7158))</f>
        <v/>
      </c>
    </row>
    <row r="7159">
      <c r="A7159" s="24" t="n">
        <v>2020</v>
      </c>
      <c r="B7159" s="24" t="n">
        <v>10</v>
      </c>
      <c r="C7159" s="24" t="n">
        <v>25</v>
      </c>
      <c r="D7159" s="24" t="n">
        <v>6</v>
      </c>
      <c r="E7159" s="24" t="n">
        <v>8.77</v>
      </c>
      <c r="F7159" s="25">
        <f>IF($E7159="","",DATE(IF($A7159="",nominal_year,$A7159),$B7159,$C7159)+($D7159-IF(LEFT(hour_conv,1)="1",1,0))/24)</f>
        <v/>
      </c>
      <c r="G7159" s="26">
        <f>IF(F7159="","",INT(F7159))</f>
        <v/>
      </c>
      <c r="H7159">
        <f>IF(G7159="","",IF(AND(MONTH(G7159)*100+DAY(G7159)&gt;=season_lo,MONTH(G7159)*100+DAY(G7159)&lt;=season_hi),1,0))</f>
        <v/>
      </c>
      <c r="I7159">
        <f>IF(G7159="","",G7159-first_day+1)</f>
        <v/>
      </c>
      <c r="J7159" s="27">
        <f>IF(I7159="","",INDEX(Daily!$J$2:$J$421,I7159))</f>
        <v/>
      </c>
      <c r="K7159" s="27">
        <f>IF(J7159="","",J7159+cat_offset)</f>
        <v/>
      </c>
      <c r="L7159" s="27">
        <f>IF(J7159="","",MAX(0,E7159-J7159)^2)</f>
        <v/>
      </c>
      <c r="M7159" s="27">
        <f>IF(J7159="","",MAX(0,E7159-(J7159+twcdh_off))^2)</f>
        <v/>
      </c>
      <c r="N7159" s="27">
        <f>IF(E7159="","",MAX(0,E7159-swcdh_thr)^2)</f>
        <v/>
      </c>
      <c r="O7159">
        <f>IF(K7159="","",ROUND(E7159-K7159,0))</f>
        <v/>
      </c>
      <c r="P7159">
        <f>IF(O7159="","",IF(O7159&gt;=1,O7159,0))</f>
        <v/>
      </c>
      <c r="Q7159" s="27">
        <f>IF(E7159="","",MAX(0,E7159-22))</f>
        <v/>
      </c>
      <c r="R7159" s="27">
        <f>IF(H7159=1,E7159,"")</f>
        <v/>
      </c>
      <c r="S7159" s="27">
        <f>IF(AND(H7159=1,J7159&lt;&gt;""),E7159-J7159,"")</f>
        <v/>
      </c>
      <c r="T7159">
        <f>IF(G7159="","",MONTH(G7159))</f>
        <v/>
      </c>
    </row>
    <row r="7160">
      <c r="A7160" s="24" t="n">
        <v>2020</v>
      </c>
      <c r="B7160" s="24" t="n">
        <v>10</v>
      </c>
      <c r="C7160" s="24" t="n">
        <v>25</v>
      </c>
      <c r="D7160" s="24" t="n">
        <v>7</v>
      </c>
      <c r="E7160" s="24" t="n">
        <v>9.15</v>
      </c>
      <c r="F7160" s="25">
        <f>IF($E7160="","",DATE(IF($A7160="",nominal_year,$A7160),$B7160,$C7160)+($D7160-IF(LEFT(hour_conv,1)="1",1,0))/24)</f>
        <v/>
      </c>
      <c r="G7160" s="26">
        <f>IF(F7160="","",INT(F7160))</f>
        <v/>
      </c>
      <c r="H7160">
        <f>IF(G7160="","",IF(AND(MONTH(G7160)*100+DAY(G7160)&gt;=season_lo,MONTH(G7160)*100+DAY(G7160)&lt;=season_hi),1,0))</f>
        <v/>
      </c>
      <c r="I7160">
        <f>IF(G7160="","",G7160-first_day+1)</f>
        <v/>
      </c>
      <c r="J7160" s="27">
        <f>IF(I7160="","",INDEX(Daily!$J$2:$J$421,I7160))</f>
        <v/>
      </c>
      <c r="K7160" s="27">
        <f>IF(J7160="","",J7160+cat_offset)</f>
        <v/>
      </c>
      <c r="L7160" s="27">
        <f>IF(J7160="","",MAX(0,E7160-J7160)^2)</f>
        <v/>
      </c>
      <c r="M7160" s="27">
        <f>IF(J7160="","",MAX(0,E7160-(J7160+twcdh_off))^2)</f>
        <v/>
      </c>
      <c r="N7160" s="27">
        <f>IF(E7160="","",MAX(0,E7160-swcdh_thr)^2)</f>
        <v/>
      </c>
      <c r="O7160">
        <f>IF(K7160="","",ROUND(E7160-K7160,0))</f>
        <v/>
      </c>
      <c r="P7160">
        <f>IF(O7160="","",IF(O7160&gt;=1,O7160,0))</f>
        <v/>
      </c>
      <c r="Q7160" s="27">
        <f>IF(E7160="","",MAX(0,E7160-22))</f>
        <v/>
      </c>
      <c r="R7160" s="27">
        <f>IF(H7160=1,E7160,"")</f>
        <v/>
      </c>
      <c r="S7160" s="27">
        <f>IF(AND(H7160=1,J7160&lt;&gt;""),E7160-J7160,"")</f>
        <v/>
      </c>
      <c r="T7160">
        <f>IF(G7160="","",MONTH(G7160))</f>
        <v/>
      </c>
    </row>
    <row r="7161">
      <c r="A7161" s="24" t="n">
        <v>2020</v>
      </c>
      <c r="B7161" s="24" t="n">
        <v>10</v>
      </c>
      <c r="C7161" s="24" t="n">
        <v>25</v>
      </c>
      <c r="D7161" s="24" t="n">
        <v>8</v>
      </c>
      <c r="E7161" s="24" t="n">
        <v>10.85</v>
      </c>
      <c r="F7161" s="25">
        <f>IF($E7161="","",DATE(IF($A7161="",nominal_year,$A7161),$B7161,$C7161)+($D7161-IF(LEFT(hour_conv,1)="1",1,0))/24)</f>
        <v/>
      </c>
      <c r="G7161" s="26">
        <f>IF(F7161="","",INT(F7161))</f>
        <v/>
      </c>
      <c r="H7161">
        <f>IF(G7161="","",IF(AND(MONTH(G7161)*100+DAY(G7161)&gt;=season_lo,MONTH(G7161)*100+DAY(G7161)&lt;=season_hi),1,0))</f>
        <v/>
      </c>
      <c r="I7161">
        <f>IF(G7161="","",G7161-first_day+1)</f>
        <v/>
      </c>
      <c r="J7161" s="27">
        <f>IF(I7161="","",INDEX(Daily!$J$2:$J$421,I7161))</f>
        <v/>
      </c>
      <c r="K7161" s="27">
        <f>IF(J7161="","",J7161+cat_offset)</f>
        <v/>
      </c>
      <c r="L7161" s="27">
        <f>IF(J7161="","",MAX(0,E7161-J7161)^2)</f>
        <v/>
      </c>
      <c r="M7161" s="27">
        <f>IF(J7161="","",MAX(0,E7161-(J7161+twcdh_off))^2)</f>
        <v/>
      </c>
      <c r="N7161" s="27">
        <f>IF(E7161="","",MAX(0,E7161-swcdh_thr)^2)</f>
        <v/>
      </c>
      <c r="O7161">
        <f>IF(K7161="","",ROUND(E7161-K7161,0))</f>
        <v/>
      </c>
      <c r="P7161">
        <f>IF(O7161="","",IF(O7161&gt;=1,O7161,0))</f>
        <v/>
      </c>
      <c r="Q7161" s="27">
        <f>IF(E7161="","",MAX(0,E7161-22))</f>
        <v/>
      </c>
      <c r="R7161" s="27">
        <f>IF(H7161=1,E7161,"")</f>
        <v/>
      </c>
      <c r="S7161" s="27">
        <f>IF(AND(H7161=1,J7161&lt;&gt;""),E7161-J7161,"")</f>
        <v/>
      </c>
      <c r="T7161">
        <f>IF(G7161="","",MONTH(G7161))</f>
        <v/>
      </c>
    </row>
    <row r="7162">
      <c r="A7162" s="24" t="n">
        <v>2020</v>
      </c>
      <c r="B7162" s="24" t="n">
        <v>10</v>
      </c>
      <c r="C7162" s="24" t="n">
        <v>25</v>
      </c>
      <c r="D7162" s="24" t="n">
        <v>9</v>
      </c>
      <c r="E7162" s="24" t="n">
        <v>11.19</v>
      </c>
      <c r="F7162" s="25">
        <f>IF($E7162="","",DATE(IF($A7162="",nominal_year,$A7162),$B7162,$C7162)+($D7162-IF(LEFT(hour_conv,1)="1",1,0))/24)</f>
        <v/>
      </c>
      <c r="G7162" s="26">
        <f>IF(F7162="","",INT(F7162))</f>
        <v/>
      </c>
      <c r="H7162">
        <f>IF(G7162="","",IF(AND(MONTH(G7162)*100+DAY(G7162)&gt;=season_lo,MONTH(G7162)*100+DAY(G7162)&lt;=season_hi),1,0))</f>
        <v/>
      </c>
      <c r="I7162">
        <f>IF(G7162="","",G7162-first_day+1)</f>
        <v/>
      </c>
      <c r="J7162" s="27">
        <f>IF(I7162="","",INDEX(Daily!$J$2:$J$421,I7162))</f>
        <v/>
      </c>
      <c r="K7162" s="27">
        <f>IF(J7162="","",J7162+cat_offset)</f>
        <v/>
      </c>
      <c r="L7162" s="27">
        <f>IF(J7162="","",MAX(0,E7162-J7162)^2)</f>
        <v/>
      </c>
      <c r="M7162" s="27">
        <f>IF(J7162="","",MAX(0,E7162-(J7162+twcdh_off))^2)</f>
        <v/>
      </c>
      <c r="N7162" s="27">
        <f>IF(E7162="","",MAX(0,E7162-swcdh_thr)^2)</f>
        <v/>
      </c>
      <c r="O7162">
        <f>IF(K7162="","",ROUND(E7162-K7162,0))</f>
        <v/>
      </c>
      <c r="P7162">
        <f>IF(O7162="","",IF(O7162&gt;=1,O7162,0))</f>
        <v/>
      </c>
      <c r="Q7162" s="27">
        <f>IF(E7162="","",MAX(0,E7162-22))</f>
        <v/>
      </c>
      <c r="R7162" s="27">
        <f>IF(H7162=1,E7162,"")</f>
        <v/>
      </c>
      <c r="S7162" s="27">
        <f>IF(AND(H7162=1,J7162&lt;&gt;""),E7162-J7162,"")</f>
        <v/>
      </c>
      <c r="T7162">
        <f>IF(G7162="","",MONTH(G7162))</f>
        <v/>
      </c>
    </row>
    <row r="7163">
      <c r="A7163" s="24" t="n">
        <v>2020</v>
      </c>
      <c r="B7163" s="24" t="n">
        <v>10</v>
      </c>
      <c r="C7163" s="24" t="n">
        <v>25</v>
      </c>
      <c r="D7163" s="24" t="n">
        <v>10</v>
      </c>
      <c r="E7163" s="24" t="n">
        <v>10.96</v>
      </c>
      <c r="F7163" s="25">
        <f>IF($E7163="","",DATE(IF($A7163="",nominal_year,$A7163),$B7163,$C7163)+($D7163-IF(LEFT(hour_conv,1)="1",1,0))/24)</f>
        <v/>
      </c>
      <c r="G7163" s="26">
        <f>IF(F7163="","",INT(F7163))</f>
        <v/>
      </c>
      <c r="H7163">
        <f>IF(G7163="","",IF(AND(MONTH(G7163)*100+DAY(G7163)&gt;=season_lo,MONTH(G7163)*100+DAY(G7163)&lt;=season_hi),1,0))</f>
        <v/>
      </c>
      <c r="I7163">
        <f>IF(G7163="","",G7163-first_day+1)</f>
        <v/>
      </c>
      <c r="J7163" s="27">
        <f>IF(I7163="","",INDEX(Daily!$J$2:$J$421,I7163))</f>
        <v/>
      </c>
      <c r="K7163" s="27">
        <f>IF(J7163="","",J7163+cat_offset)</f>
        <v/>
      </c>
      <c r="L7163" s="27">
        <f>IF(J7163="","",MAX(0,E7163-J7163)^2)</f>
        <v/>
      </c>
      <c r="M7163" s="27">
        <f>IF(J7163="","",MAX(0,E7163-(J7163+twcdh_off))^2)</f>
        <v/>
      </c>
      <c r="N7163" s="27">
        <f>IF(E7163="","",MAX(0,E7163-swcdh_thr)^2)</f>
        <v/>
      </c>
      <c r="O7163">
        <f>IF(K7163="","",ROUND(E7163-K7163,0))</f>
        <v/>
      </c>
      <c r="P7163">
        <f>IF(O7163="","",IF(O7163&gt;=1,O7163,0))</f>
        <v/>
      </c>
      <c r="Q7163" s="27">
        <f>IF(E7163="","",MAX(0,E7163-22))</f>
        <v/>
      </c>
      <c r="R7163" s="27">
        <f>IF(H7163=1,E7163,"")</f>
        <v/>
      </c>
      <c r="S7163" s="27">
        <f>IF(AND(H7163=1,J7163&lt;&gt;""),E7163-J7163,"")</f>
        <v/>
      </c>
      <c r="T7163">
        <f>IF(G7163="","",MONTH(G7163))</f>
        <v/>
      </c>
    </row>
    <row r="7164">
      <c r="A7164" s="24" t="n">
        <v>2020</v>
      </c>
      <c r="B7164" s="24" t="n">
        <v>10</v>
      </c>
      <c r="C7164" s="24" t="n">
        <v>25</v>
      </c>
      <c r="D7164" s="24" t="n">
        <v>11</v>
      </c>
      <c r="E7164" s="24" t="n">
        <v>12.56</v>
      </c>
      <c r="F7164" s="25">
        <f>IF($E7164="","",DATE(IF($A7164="",nominal_year,$A7164),$B7164,$C7164)+($D7164-IF(LEFT(hour_conv,1)="1",1,0))/24)</f>
        <v/>
      </c>
      <c r="G7164" s="26">
        <f>IF(F7164="","",INT(F7164))</f>
        <v/>
      </c>
      <c r="H7164">
        <f>IF(G7164="","",IF(AND(MONTH(G7164)*100+DAY(G7164)&gt;=season_lo,MONTH(G7164)*100+DAY(G7164)&lt;=season_hi),1,0))</f>
        <v/>
      </c>
      <c r="I7164">
        <f>IF(G7164="","",G7164-first_day+1)</f>
        <v/>
      </c>
      <c r="J7164" s="27">
        <f>IF(I7164="","",INDEX(Daily!$J$2:$J$421,I7164))</f>
        <v/>
      </c>
      <c r="K7164" s="27">
        <f>IF(J7164="","",J7164+cat_offset)</f>
        <v/>
      </c>
      <c r="L7164" s="27">
        <f>IF(J7164="","",MAX(0,E7164-J7164)^2)</f>
        <v/>
      </c>
      <c r="M7164" s="27">
        <f>IF(J7164="","",MAX(0,E7164-(J7164+twcdh_off))^2)</f>
        <v/>
      </c>
      <c r="N7164" s="27">
        <f>IF(E7164="","",MAX(0,E7164-swcdh_thr)^2)</f>
        <v/>
      </c>
      <c r="O7164">
        <f>IF(K7164="","",ROUND(E7164-K7164,0))</f>
        <v/>
      </c>
      <c r="P7164">
        <f>IF(O7164="","",IF(O7164&gt;=1,O7164,0))</f>
        <v/>
      </c>
      <c r="Q7164" s="27">
        <f>IF(E7164="","",MAX(0,E7164-22))</f>
        <v/>
      </c>
      <c r="R7164" s="27">
        <f>IF(H7164=1,E7164,"")</f>
        <v/>
      </c>
      <c r="S7164" s="27">
        <f>IF(AND(H7164=1,J7164&lt;&gt;""),E7164-J7164,"")</f>
        <v/>
      </c>
      <c r="T7164">
        <f>IF(G7164="","",MONTH(G7164))</f>
        <v/>
      </c>
    </row>
    <row r="7165">
      <c r="A7165" s="24" t="n">
        <v>2020</v>
      </c>
      <c r="B7165" s="24" t="n">
        <v>10</v>
      </c>
      <c r="C7165" s="24" t="n">
        <v>25</v>
      </c>
      <c r="D7165" s="24" t="n">
        <v>12</v>
      </c>
      <c r="E7165" s="24" t="n">
        <v>12.93</v>
      </c>
      <c r="F7165" s="25">
        <f>IF($E7165="","",DATE(IF($A7165="",nominal_year,$A7165),$B7165,$C7165)+($D7165-IF(LEFT(hour_conv,1)="1",1,0))/24)</f>
        <v/>
      </c>
      <c r="G7165" s="26">
        <f>IF(F7165="","",INT(F7165))</f>
        <v/>
      </c>
      <c r="H7165">
        <f>IF(G7165="","",IF(AND(MONTH(G7165)*100+DAY(G7165)&gt;=season_lo,MONTH(G7165)*100+DAY(G7165)&lt;=season_hi),1,0))</f>
        <v/>
      </c>
      <c r="I7165">
        <f>IF(G7165="","",G7165-first_day+1)</f>
        <v/>
      </c>
      <c r="J7165" s="27">
        <f>IF(I7165="","",INDEX(Daily!$J$2:$J$421,I7165))</f>
        <v/>
      </c>
      <c r="K7165" s="27">
        <f>IF(J7165="","",J7165+cat_offset)</f>
        <v/>
      </c>
      <c r="L7165" s="27">
        <f>IF(J7165="","",MAX(0,E7165-J7165)^2)</f>
        <v/>
      </c>
      <c r="M7165" s="27">
        <f>IF(J7165="","",MAX(0,E7165-(J7165+twcdh_off))^2)</f>
        <v/>
      </c>
      <c r="N7165" s="27">
        <f>IF(E7165="","",MAX(0,E7165-swcdh_thr)^2)</f>
        <v/>
      </c>
      <c r="O7165">
        <f>IF(K7165="","",ROUND(E7165-K7165,0))</f>
        <v/>
      </c>
      <c r="P7165">
        <f>IF(O7165="","",IF(O7165&gt;=1,O7165,0))</f>
        <v/>
      </c>
      <c r="Q7165" s="27">
        <f>IF(E7165="","",MAX(0,E7165-22))</f>
        <v/>
      </c>
      <c r="R7165" s="27">
        <f>IF(H7165=1,E7165,"")</f>
        <v/>
      </c>
      <c r="S7165" s="27">
        <f>IF(AND(H7165=1,J7165&lt;&gt;""),E7165-J7165,"")</f>
        <v/>
      </c>
      <c r="T7165">
        <f>IF(G7165="","",MONTH(G7165))</f>
        <v/>
      </c>
    </row>
    <row r="7166">
      <c r="A7166" s="24" t="n">
        <v>2020</v>
      </c>
      <c r="B7166" s="24" t="n">
        <v>10</v>
      </c>
      <c r="C7166" s="24" t="n">
        <v>25</v>
      </c>
      <c r="D7166" s="24" t="n">
        <v>13</v>
      </c>
      <c r="E7166" s="24" t="n">
        <v>14.19</v>
      </c>
      <c r="F7166" s="25">
        <f>IF($E7166="","",DATE(IF($A7166="",nominal_year,$A7166),$B7166,$C7166)+($D7166-IF(LEFT(hour_conv,1)="1",1,0))/24)</f>
        <v/>
      </c>
      <c r="G7166" s="26">
        <f>IF(F7166="","",INT(F7166))</f>
        <v/>
      </c>
      <c r="H7166">
        <f>IF(G7166="","",IF(AND(MONTH(G7166)*100+DAY(G7166)&gt;=season_lo,MONTH(G7166)*100+DAY(G7166)&lt;=season_hi),1,0))</f>
        <v/>
      </c>
      <c r="I7166">
        <f>IF(G7166="","",G7166-first_day+1)</f>
        <v/>
      </c>
      <c r="J7166" s="27">
        <f>IF(I7166="","",INDEX(Daily!$J$2:$J$421,I7166))</f>
        <v/>
      </c>
      <c r="K7166" s="27">
        <f>IF(J7166="","",J7166+cat_offset)</f>
        <v/>
      </c>
      <c r="L7166" s="27">
        <f>IF(J7166="","",MAX(0,E7166-J7166)^2)</f>
        <v/>
      </c>
      <c r="M7166" s="27">
        <f>IF(J7166="","",MAX(0,E7166-(J7166+twcdh_off))^2)</f>
        <v/>
      </c>
      <c r="N7166" s="27">
        <f>IF(E7166="","",MAX(0,E7166-swcdh_thr)^2)</f>
        <v/>
      </c>
      <c r="O7166">
        <f>IF(K7166="","",ROUND(E7166-K7166,0))</f>
        <v/>
      </c>
      <c r="P7166">
        <f>IF(O7166="","",IF(O7166&gt;=1,O7166,0))</f>
        <v/>
      </c>
      <c r="Q7166" s="27">
        <f>IF(E7166="","",MAX(0,E7166-22))</f>
        <v/>
      </c>
      <c r="R7166" s="27">
        <f>IF(H7166=1,E7166,"")</f>
        <v/>
      </c>
      <c r="S7166" s="27">
        <f>IF(AND(H7166=1,J7166&lt;&gt;""),E7166-J7166,"")</f>
        <v/>
      </c>
      <c r="T7166">
        <f>IF(G7166="","",MONTH(G7166))</f>
        <v/>
      </c>
    </row>
    <row r="7167">
      <c r="A7167" s="24" t="n">
        <v>2020</v>
      </c>
      <c r="B7167" s="24" t="n">
        <v>10</v>
      </c>
      <c r="C7167" s="24" t="n">
        <v>25</v>
      </c>
      <c r="D7167" s="24" t="n">
        <v>14</v>
      </c>
      <c r="E7167" s="24" t="n">
        <v>14.27</v>
      </c>
      <c r="F7167" s="25">
        <f>IF($E7167="","",DATE(IF($A7167="",nominal_year,$A7167),$B7167,$C7167)+($D7167-IF(LEFT(hour_conv,1)="1",1,0))/24)</f>
        <v/>
      </c>
      <c r="G7167" s="26">
        <f>IF(F7167="","",INT(F7167))</f>
        <v/>
      </c>
      <c r="H7167">
        <f>IF(G7167="","",IF(AND(MONTH(G7167)*100+DAY(G7167)&gt;=season_lo,MONTH(G7167)*100+DAY(G7167)&lt;=season_hi),1,0))</f>
        <v/>
      </c>
      <c r="I7167">
        <f>IF(G7167="","",G7167-first_day+1)</f>
        <v/>
      </c>
      <c r="J7167" s="27">
        <f>IF(I7167="","",INDEX(Daily!$J$2:$J$421,I7167))</f>
        <v/>
      </c>
      <c r="K7167" s="27">
        <f>IF(J7167="","",J7167+cat_offset)</f>
        <v/>
      </c>
      <c r="L7167" s="27">
        <f>IF(J7167="","",MAX(0,E7167-J7167)^2)</f>
        <v/>
      </c>
      <c r="M7167" s="27">
        <f>IF(J7167="","",MAX(0,E7167-(J7167+twcdh_off))^2)</f>
        <v/>
      </c>
      <c r="N7167" s="27">
        <f>IF(E7167="","",MAX(0,E7167-swcdh_thr)^2)</f>
        <v/>
      </c>
      <c r="O7167">
        <f>IF(K7167="","",ROUND(E7167-K7167,0))</f>
        <v/>
      </c>
      <c r="P7167">
        <f>IF(O7167="","",IF(O7167&gt;=1,O7167,0))</f>
        <v/>
      </c>
      <c r="Q7167" s="27">
        <f>IF(E7167="","",MAX(0,E7167-22))</f>
        <v/>
      </c>
      <c r="R7167" s="27">
        <f>IF(H7167=1,E7167,"")</f>
        <v/>
      </c>
      <c r="S7167" s="27">
        <f>IF(AND(H7167=1,J7167&lt;&gt;""),E7167-J7167,"")</f>
        <v/>
      </c>
      <c r="T7167">
        <f>IF(G7167="","",MONTH(G7167))</f>
        <v/>
      </c>
    </row>
    <row r="7168">
      <c r="A7168" s="24" t="n">
        <v>2020</v>
      </c>
      <c r="B7168" s="24" t="n">
        <v>10</v>
      </c>
      <c r="C7168" s="24" t="n">
        <v>25</v>
      </c>
      <c r="D7168" s="24" t="n">
        <v>15</v>
      </c>
      <c r="E7168" s="24" t="n">
        <v>14.47</v>
      </c>
      <c r="F7168" s="25">
        <f>IF($E7168="","",DATE(IF($A7168="",nominal_year,$A7168),$B7168,$C7168)+($D7168-IF(LEFT(hour_conv,1)="1",1,0))/24)</f>
        <v/>
      </c>
      <c r="G7168" s="26">
        <f>IF(F7168="","",INT(F7168))</f>
        <v/>
      </c>
      <c r="H7168">
        <f>IF(G7168="","",IF(AND(MONTH(G7168)*100+DAY(G7168)&gt;=season_lo,MONTH(G7168)*100+DAY(G7168)&lt;=season_hi),1,0))</f>
        <v/>
      </c>
      <c r="I7168">
        <f>IF(G7168="","",G7168-first_day+1)</f>
        <v/>
      </c>
      <c r="J7168" s="27">
        <f>IF(I7168="","",INDEX(Daily!$J$2:$J$421,I7168))</f>
        <v/>
      </c>
      <c r="K7168" s="27">
        <f>IF(J7168="","",J7168+cat_offset)</f>
        <v/>
      </c>
      <c r="L7168" s="27">
        <f>IF(J7168="","",MAX(0,E7168-J7168)^2)</f>
        <v/>
      </c>
      <c r="M7168" s="27">
        <f>IF(J7168="","",MAX(0,E7168-(J7168+twcdh_off))^2)</f>
        <v/>
      </c>
      <c r="N7168" s="27">
        <f>IF(E7168="","",MAX(0,E7168-swcdh_thr)^2)</f>
        <v/>
      </c>
      <c r="O7168">
        <f>IF(K7168="","",ROUND(E7168-K7168,0))</f>
        <v/>
      </c>
      <c r="P7168">
        <f>IF(O7168="","",IF(O7168&gt;=1,O7168,0))</f>
        <v/>
      </c>
      <c r="Q7168" s="27">
        <f>IF(E7168="","",MAX(0,E7168-22))</f>
        <v/>
      </c>
      <c r="R7168" s="27">
        <f>IF(H7168=1,E7168,"")</f>
        <v/>
      </c>
      <c r="S7168" s="27">
        <f>IF(AND(H7168=1,J7168&lt;&gt;""),E7168-J7168,"")</f>
        <v/>
      </c>
      <c r="T7168">
        <f>IF(G7168="","",MONTH(G7168))</f>
        <v/>
      </c>
    </row>
    <row r="7169">
      <c r="A7169" s="24" t="n">
        <v>2020</v>
      </c>
      <c r="B7169" s="24" t="n">
        <v>10</v>
      </c>
      <c r="C7169" s="24" t="n">
        <v>25</v>
      </c>
      <c r="D7169" s="24" t="n">
        <v>16</v>
      </c>
      <c r="E7169" s="24" t="n">
        <v>14.69</v>
      </c>
      <c r="F7169" s="25">
        <f>IF($E7169="","",DATE(IF($A7169="",nominal_year,$A7169),$B7169,$C7169)+($D7169-IF(LEFT(hour_conv,1)="1",1,0))/24)</f>
        <v/>
      </c>
      <c r="G7169" s="26">
        <f>IF(F7169="","",INT(F7169))</f>
        <v/>
      </c>
      <c r="H7169">
        <f>IF(G7169="","",IF(AND(MONTH(G7169)*100+DAY(G7169)&gt;=season_lo,MONTH(G7169)*100+DAY(G7169)&lt;=season_hi),1,0))</f>
        <v/>
      </c>
      <c r="I7169">
        <f>IF(G7169="","",G7169-first_day+1)</f>
        <v/>
      </c>
      <c r="J7169" s="27">
        <f>IF(I7169="","",INDEX(Daily!$J$2:$J$421,I7169))</f>
        <v/>
      </c>
      <c r="K7169" s="27">
        <f>IF(J7169="","",J7169+cat_offset)</f>
        <v/>
      </c>
      <c r="L7169" s="27">
        <f>IF(J7169="","",MAX(0,E7169-J7169)^2)</f>
        <v/>
      </c>
      <c r="M7169" s="27">
        <f>IF(J7169="","",MAX(0,E7169-(J7169+twcdh_off))^2)</f>
        <v/>
      </c>
      <c r="N7169" s="27">
        <f>IF(E7169="","",MAX(0,E7169-swcdh_thr)^2)</f>
        <v/>
      </c>
      <c r="O7169">
        <f>IF(K7169="","",ROUND(E7169-K7169,0))</f>
        <v/>
      </c>
      <c r="P7169">
        <f>IF(O7169="","",IF(O7169&gt;=1,O7169,0))</f>
        <v/>
      </c>
      <c r="Q7169" s="27">
        <f>IF(E7169="","",MAX(0,E7169-22))</f>
        <v/>
      </c>
      <c r="R7169" s="27">
        <f>IF(H7169=1,E7169,"")</f>
        <v/>
      </c>
      <c r="S7169" s="27">
        <f>IF(AND(H7169=1,J7169&lt;&gt;""),E7169-J7169,"")</f>
        <v/>
      </c>
      <c r="T7169">
        <f>IF(G7169="","",MONTH(G7169))</f>
        <v/>
      </c>
    </row>
    <row r="7170">
      <c r="A7170" s="24" t="n">
        <v>2020</v>
      </c>
      <c r="B7170" s="24" t="n">
        <v>10</v>
      </c>
      <c r="C7170" s="24" t="n">
        <v>25</v>
      </c>
      <c r="D7170" s="24" t="n">
        <v>17</v>
      </c>
      <c r="E7170" s="24" t="n">
        <v>14.67</v>
      </c>
      <c r="F7170" s="25">
        <f>IF($E7170="","",DATE(IF($A7170="",nominal_year,$A7170),$B7170,$C7170)+($D7170-IF(LEFT(hour_conv,1)="1",1,0))/24)</f>
        <v/>
      </c>
      <c r="G7170" s="26">
        <f>IF(F7170="","",INT(F7170))</f>
        <v/>
      </c>
      <c r="H7170">
        <f>IF(G7170="","",IF(AND(MONTH(G7170)*100+DAY(G7170)&gt;=season_lo,MONTH(G7170)*100+DAY(G7170)&lt;=season_hi),1,0))</f>
        <v/>
      </c>
      <c r="I7170">
        <f>IF(G7170="","",G7170-first_day+1)</f>
        <v/>
      </c>
      <c r="J7170" s="27">
        <f>IF(I7170="","",INDEX(Daily!$J$2:$J$421,I7170))</f>
        <v/>
      </c>
      <c r="K7170" s="27">
        <f>IF(J7170="","",J7170+cat_offset)</f>
        <v/>
      </c>
      <c r="L7170" s="27">
        <f>IF(J7170="","",MAX(0,E7170-J7170)^2)</f>
        <v/>
      </c>
      <c r="M7170" s="27">
        <f>IF(J7170="","",MAX(0,E7170-(J7170+twcdh_off))^2)</f>
        <v/>
      </c>
      <c r="N7170" s="27">
        <f>IF(E7170="","",MAX(0,E7170-swcdh_thr)^2)</f>
        <v/>
      </c>
      <c r="O7170">
        <f>IF(K7170="","",ROUND(E7170-K7170,0))</f>
        <v/>
      </c>
      <c r="P7170">
        <f>IF(O7170="","",IF(O7170&gt;=1,O7170,0))</f>
        <v/>
      </c>
      <c r="Q7170" s="27">
        <f>IF(E7170="","",MAX(0,E7170-22))</f>
        <v/>
      </c>
      <c r="R7170" s="27">
        <f>IF(H7170=1,E7170,"")</f>
        <v/>
      </c>
      <c r="S7170" s="27">
        <f>IF(AND(H7170=1,J7170&lt;&gt;""),E7170-J7170,"")</f>
        <v/>
      </c>
      <c r="T7170">
        <f>IF(G7170="","",MONTH(G7170))</f>
        <v/>
      </c>
    </row>
    <row r="7171">
      <c r="A7171" s="24" t="n">
        <v>2020</v>
      </c>
      <c r="B7171" s="24" t="n">
        <v>10</v>
      </c>
      <c r="C7171" s="24" t="n">
        <v>25</v>
      </c>
      <c r="D7171" s="24" t="n">
        <v>18</v>
      </c>
      <c r="E7171" s="24" t="n">
        <v>14.23</v>
      </c>
      <c r="F7171" s="25">
        <f>IF($E7171="","",DATE(IF($A7171="",nominal_year,$A7171),$B7171,$C7171)+($D7171-IF(LEFT(hour_conv,1)="1",1,0))/24)</f>
        <v/>
      </c>
      <c r="G7171" s="26">
        <f>IF(F7171="","",INT(F7171))</f>
        <v/>
      </c>
      <c r="H7171">
        <f>IF(G7171="","",IF(AND(MONTH(G7171)*100+DAY(G7171)&gt;=season_lo,MONTH(G7171)*100+DAY(G7171)&lt;=season_hi),1,0))</f>
        <v/>
      </c>
      <c r="I7171">
        <f>IF(G7171="","",G7171-first_day+1)</f>
        <v/>
      </c>
      <c r="J7171" s="27">
        <f>IF(I7171="","",INDEX(Daily!$J$2:$J$421,I7171))</f>
        <v/>
      </c>
      <c r="K7171" s="27">
        <f>IF(J7171="","",J7171+cat_offset)</f>
        <v/>
      </c>
      <c r="L7171" s="27">
        <f>IF(J7171="","",MAX(0,E7171-J7171)^2)</f>
        <v/>
      </c>
      <c r="M7171" s="27">
        <f>IF(J7171="","",MAX(0,E7171-(J7171+twcdh_off))^2)</f>
        <v/>
      </c>
      <c r="N7171" s="27">
        <f>IF(E7171="","",MAX(0,E7171-swcdh_thr)^2)</f>
        <v/>
      </c>
      <c r="O7171">
        <f>IF(K7171="","",ROUND(E7171-K7171,0))</f>
        <v/>
      </c>
      <c r="P7171">
        <f>IF(O7171="","",IF(O7171&gt;=1,O7171,0))</f>
        <v/>
      </c>
      <c r="Q7171" s="27">
        <f>IF(E7171="","",MAX(0,E7171-22))</f>
        <v/>
      </c>
      <c r="R7171" s="27">
        <f>IF(H7171=1,E7171,"")</f>
        <v/>
      </c>
      <c r="S7171" s="27">
        <f>IF(AND(H7171=1,J7171&lt;&gt;""),E7171-J7171,"")</f>
        <v/>
      </c>
      <c r="T7171">
        <f>IF(G7171="","",MONTH(G7171))</f>
        <v/>
      </c>
    </row>
    <row r="7172">
      <c r="A7172" s="24" t="n">
        <v>2020</v>
      </c>
      <c r="B7172" s="24" t="n">
        <v>10</v>
      </c>
      <c r="C7172" s="24" t="n">
        <v>25</v>
      </c>
      <c r="D7172" s="24" t="n">
        <v>19</v>
      </c>
      <c r="E7172" s="24" t="n">
        <v>13.64</v>
      </c>
      <c r="F7172" s="25">
        <f>IF($E7172="","",DATE(IF($A7172="",nominal_year,$A7172),$B7172,$C7172)+($D7172-IF(LEFT(hour_conv,1)="1",1,0))/24)</f>
        <v/>
      </c>
      <c r="G7172" s="26">
        <f>IF(F7172="","",INT(F7172))</f>
        <v/>
      </c>
      <c r="H7172">
        <f>IF(G7172="","",IF(AND(MONTH(G7172)*100+DAY(G7172)&gt;=season_lo,MONTH(G7172)*100+DAY(G7172)&lt;=season_hi),1,0))</f>
        <v/>
      </c>
      <c r="I7172">
        <f>IF(G7172="","",G7172-first_day+1)</f>
        <v/>
      </c>
      <c r="J7172" s="27">
        <f>IF(I7172="","",INDEX(Daily!$J$2:$J$421,I7172))</f>
        <v/>
      </c>
      <c r="K7172" s="27">
        <f>IF(J7172="","",J7172+cat_offset)</f>
        <v/>
      </c>
      <c r="L7172" s="27">
        <f>IF(J7172="","",MAX(0,E7172-J7172)^2)</f>
        <v/>
      </c>
      <c r="M7172" s="27">
        <f>IF(J7172="","",MAX(0,E7172-(J7172+twcdh_off))^2)</f>
        <v/>
      </c>
      <c r="N7172" s="27">
        <f>IF(E7172="","",MAX(0,E7172-swcdh_thr)^2)</f>
        <v/>
      </c>
      <c r="O7172">
        <f>IF(K7172="","",ROUND(E7172-K7172,0))</f>
        <v/>
      </c>
      <c r="P7172">
        <f>IF(O7172="","",IF(O7172&gt;=1,O7172,0))</f>
        <v/>
      </c>
      <c r="Q7172" s="27">
        <f>IF(E7172="","",MAX(0,E7172-22))</f>
        <v/>
      </c>
      <c r="R7172" s="27">
        <f>IF(H7172=1,E7172,"")</f>
        <v/>
      </c>
      <c r="S7172" s="27">
        <f>IF(AND(H7172=1,J7172&lt;&gt;""),E7172-J7172,"")</f>
        <v/>
      </c>
      <c r="T7172">
        <f>IF(G7172="","",MONTH(G7172))</f>
        <v/>
      </c>
    </row>
    <row r="7173">
      <c r="A7173" s="24" t="n">
        <v>2020</v>
      </c>
      <c r="B7173" s="24" t="n">
        <v>10</v>
      </c>
      <c r="C7173" s="24" t="n">
        <v>25</v>
      </c>
      <c r="D7173" s="24" t="n">
        <v>20</v>
      </c>
      <c r="E7173" s="24" t="n">
        <v>13.04</v>
      </c>
      <c r="F7173" s="25">
        <f>IF($E7173="","",DATE(IF($A7173="",nominal_year,$A7173),$B7173,$C7173)+($D7173-IF(LEFT(hour_conv,1)="1",1,0))/24)</f>
        <v/>
      </c>
      <c r="G7173" s="26">
        <f>IF(F7173="","",INT(F7173))</f>
        <v/>
      </c>
      <c r="H7173">
        <f>IF(G7173="","",IF(AND(MONTH(G7173)*100+DAY(G7173)&gt;=season_lo,MONTH(G7173)*100+DAY(G7173)&lt;=season_hi),1,0))</f>
        <v/>
      </c>
      <c r="I7173">
        <f>IF(G7173="","",G7173-first_day+1)</f>
        <v/>
      </c>
      <c r="J7173" s="27">
        <f>IF(I7173="","",INDEX(Daily!$J$2:$J$421,I7173))</f>
        <v/>
      </c>
      <c r="K7173" s="27">
        <f>IF(J7173="","",J7173+cat_offset)</f>
        <v/>
      </c>
      <c r="L7173" s="27">
        <f>IF(J7173="","",MAX(0,E7173-J7173)^2)</f>
        <v/>
      </c>
      <c r="M7173" s="27">
        <f>IF(J7173="","",MAX(0,E7173-(J7173+twcdh_off))^2)</f>
        <v/>
      </c>
      <c r="N7173" s="27">
        <f>IF(E7173="","",MAX(0,E7173-swcdh_thr)^2)</f>
        <v/>
      </c>
      <c r="O7173">
        <f>IF(K7173="","",ROUND(E7173-K7173,0))</f>
        <v/>
      </c>
      <c r="P7173">
        <f>IF(O7173="","",IF(O7173&gt;=1,O7173,0))</f>
        <v/>
      </c>
      <c r="Q7173" s="27">
        <f>IF(E7173="","",MAX(0,E7173-22))</f>
        <v/>
      </c>
      <c r="R7173" s="27">
        <f>IF(H7173=1,E7173,"")</f>
        <v/>
      </c>
      <c r="S7173" s="27">
        <f>IF(AND(H7173=1,J7173&lt;&gt;""),E7173-J7173,"")</f>
        <v/>
      </c>
      <c r="T7173">
        <f>IF(G7173="","",MONTH(G7173))</f>
        <v/>
      </c>
    </row>
    <row r="7174">
      <c r="A7174" s="24" t="n">
        <v>2020</v>
      </c>
      <c r="B7174" s="24" t="n">
        <v>10</v>
      </c>
      <c r="C7174" s="24" t="n">
        <v>25</v>
      </c>
      <c r="D7174" s="24" t="n">
        <v>21</v>
      </c>
      <c r="E7174" s="24" t="n">
        <v>12.54</v>
      </c>
      <c r="F7174" s="25">
        <f>IF($E7174="","",DATE(IF($A7174="",nominal_year,$A7174),$B7174,$C7174)+($D7174-IF(LEFT(hour_conv,1)="1",1,0))/24)</f>
        <v/>
      </c>
      <c r="G7174" s="26">
        <f>IF(F7174="","",INT(F7174))</f>
        <v/>
      </c>
      <c r="H7174">
        <f>IF(G7174="","",IF(AND(MONTH(G7174)*100+DAY(G7174)&gt;=season_lo,MONTH(G7174)*100+DAY(G7174)&lt;=season_hi),1,0))</f>
        <v/>
      </c>
      <c r="I7174">
        <f>IF(G7174="","",G7174-first_day+1)</f>
        <v/>
      </c>
      <c r="J7174" s="27">
        <f>IF(I7174="","",INDEX(Daily!$J$2:$J$421,I7174))</f>
        <v/>
      </c>
      <c r="K7174" s="27">
        <f>IF(J7174="","",J7174+cat_offset)</f>
        <v/>
      </c>
      <c r="L7174" s="27">
        <f>IF(J7174="","",MAX(0,E7174-J7174)^2)</f>
        <v/>
      </c>
      <c r="M7174" s="27">
        <f>IF(J7174="","",MAX(0,E7174-(J7174+twcdh_off))^2)</f>
        <v/>
      </c>
      <c r="N7174" s="27">
        <f>IF(E7174="","",MAX(0,E7174-swcdh_thr)^2)</f>
        <v/>
      </c>
      <c r="O7174">
        <f>IF(K7174="","",ROUND(E7174-K7174,0))</f>
        <v/>
      </c>
      <c r="P7174">
        <f>IF(O7174="","",IF(O7174&gt;=1,O7174,0))</f>
        <v/>
      </c>
      <c r="Q7174" s="27">
        <f>IF(E7174="","",MAX(0,E7174-22))</f>
        <v/>
      </c>
      <c r="R7174" s="27">
        <f>IF(H7174=1,E7174,"")</f>
        <v/>
      </c>
      <c r="S7174" s="27">
        <f>IF(AND(H7174=1,J7174&lt;&gt;""),E7174-J7174,"")</f>
        <v/>
      </c>
      <c r="T7174">
        <f>IF(G7174="","",MONTH(G7174))</f>
        <v/>
      </c>
    </row>
    <row r="7175">
      <c r="A7175" s="24" t="n">
        <v>2020</v>
      </c>
      <c r="B7175" s="24" t="n">
        <v>10</v>
      </c>
      <c r="C7175" s="24" t="n">
        <v>25</v>
      </c>
      <c r="D7175" s="24" t="n">
        <v>22</v>
      </c>
      <c r="E7175" s="24" t="n">
        <v>11.14</v>
      </c>
      <c r="F7175" s="25">
        <f>IF($E7175="","",DATE(IF($A7175="",nominal_year,$A7175),$B7175,$C7175)+($D7175-IF(LEFT(hour_conv,1)="1",1,0))/24)</f>
        <v/>
      </c>
      <c r="G7175" s="26">
        <f>IF(F7175="","",INT(F7175))</f>
        <v/>
      </c>
      <c r="H7175">
        <f>IF(G7175="","",IF(AND(MONTH(G7175)*100+DAY(G7175)&gt;=season_lo,MONTH(G7175)*100+DAY(G7175)&lt;=season_hi),1,0))</f>
        <v/>
      </c>
      <c r="I7175">
        <f>IF(G7175="","",G7175-first_day+1)</f>
        <v/>
      </c>
      <c r="J7175" s="27">
        <f>IF(I7175="","",INDEX(Daily!$J$2:$J$421,I7175))</f>
        <v/>
      </c>
      <c r="K7175" s="27">
        <f>IF(J7175="","",J7175+cat_offset)</f>
        <v/>
      </c>
      <c r="L7175" s="27">
        <f>IF(J7175="","",MAX(0,E7175-J7175)^2)</f>
        <v/>
      </c>
      <c r="M7175" s="27">
        <f>IF(J7175="","",MAX(0,E7175-(J7175+twcdh_off))^2)</f>
        <v/>
      </c>
      <c r="N7175" s="27">
        <f>IF(E7175="","",MAX(0,E7175-swcdh_thr)^2)</f>
        <v/>
      </c>
      <c r="O7175">
        <f>IF(K7175="","",ROUND(E7175-K7175,0))</f>
        <v/>
      </c>
      <c r="P7175">
        <f>IF(O7175="","",IF(O7175&gt;=1,O7175,0))</f>
        <v/>
      </c>
      <c r="Q7175" s="27">
        <f>IF(E7175="","",MAX(0,E7175-22))</f>
        <v/>
      </c>
      <c r="R7175" s="27">
        <f>IF(H7175=1,E7175,"")</f>
        <v/>
      </c>
      <c r="S7175" s="27">
        <f>IF(AND(H7175=1,J7175&lt;&gt;""),E7175-J7175,"")</f>
        <v/>
      </c>
      <c r="T7175">
        <f>IF(G7175="","",MONTH(G7175))</f>
        <v/>
      </c>
    </row>
    <row r="7176">
      <c r="A7176" s="24" t="n">
        <v>2020</v>
      </c>
      <c r="B7176" s="24" t="n">
        <v>10</v>
      </c>
      <c r="C7176" s="24" t="n">
        <v>25</v>
      </c>
      <c r="D7176" s="24" t="n">
        <v>23</v>
      </c>
      <c r="E7176" s="24" t="n">
        <v>10.77</v>
      </c>
      <c r="F7176" s="25">
        <f>IF($E7176="","",DATE(IF($A7176="",nominal_year,$A7176),$B7176,$C7176)+($D7176-IF(LEFT(hour_conv,1)="1",1,0))/24)</f>
        <v/>
      </c>
      <c r="G7176" s="26">
        <f>IF(F7176="","",INT(F7176))</f>
        <v/>
      </c>
      <c r="H7176">
        <f>IF(G7176="","",IF(AND(MONTH(G7176)*100+DAY(G7176)&gt;=season_lo,MONTH(G7176)*100+DAY(G7176)&lt;=season_hi),1,0))</f>
        <v/>
      </c>
      <c r="I7176">
        <f>IF(G7176="","",G7176-first_day+1)</f>
        <v/>
      </c>
      <c r="J7176" s="27">
        <f>IF(I7176="","",INDEX(Daily!$J$2:$J$421,I7176))</f>
        <v/>
      </c>
      <c r="K7176" s="27">
        <f>IF(J7176="","",J7176+cat_offset)</f>
        <v/>
      </c>
      <c r="L7176" s="27">
        <f>IF(J7176="","",MAX(0,E7176-J7176)^2)</f>
        <v/>
      </c>
      <c r="M7176" s="27">
        <f>IF(J7176="","",MAX(0,E7176-(J7176+twcdh_off))^2)</f>
        <v/>
      </c>
      <c r="N7176" s="27">
        <f>IF(E7176="","",MAX(0,E7176-swcdh_thr)^2)</f>
        <v/>
      </c>
      <c r="O7176">
        <f>IF(K7176="","",ROUND(E7176-K7176,0))</f>
        <v/>
      </c>
      <c r="P7176">
        <f>IF(O7176="","",IF(O7176&gt;=1,O7176,0))</f>
        <v/>
      </c>
      <c r="Q7176" s="27">
        <f>IF(E7176="","",MAX(0,E7176-22))</f>
        <v/>
      </c>
      <c r="R7176" s="27">
        <f>IF(H7176=1,E7176,"")</f>
        <v/>
      </c>
      <c r="S7176" s="27">
        <f>IF(AND(H7176=1,J7176&lt;&gt;""),E7176-J7176,"")</f>
        <v/>
      </c>
      <c r="T7176">
        <f>IF(G7176="","",MONTH(G7176))</f>
        <v/>
      </c>
    </row>
    <row r="7177">
      <c r="A7177" s="24" t="n">
        <v>2020</v>
      </c>
      <c r="B7177" s="24" t="n">
        <v>10</v>
      </c>
      <c r="C7177" s="24" t="n">
        <v>25</v>
      </c>
      <c r="D7177" s="24" t="n">
        <v>24</v>
      </c>
      <c r="E7177" s="24" t="n">
        <v>9.99</v>
      </c>
      <c r="F7177" s="25">
        <f>IF($E7177="","",DATE(IF($A7177="",nominal_year,$A7177),$B7177,$C7177)+($D7177-IF(LEFT(hour_conv,1)="1",1,0))/24)</f>
        <v/>
      </c>
      <c r="G7177" s="26">
        <f>IF(F7177="","",INT(F7177))</f>
        <v/>
      </c>
      <c r="H7177">
        <f>IF(G7177="","",IF(AND(MONTH(G7177)*100+DAY(G7177)&gt;=season_lo,MONTH(G7177)*100+DAY(G7177)&lt;=season_hi),1,0))</f>
        <v/>
      </c>
      <c r="I7177">
        <f>IF(G7177="","",G7177-first_day+1)</f>
        <v/>
      </c>
      <c r="J7177" s="27">
        <f>IF(I7177="","",INDEX(Daily!$J$2:$J$421,I7177))</f>
        <v/>
      </c>
      <c r="K7177" s="27">
        <f>IF(J7177="","",J7177+cat_offset)</f>
        <v/>
      </c>
      <c r="L7177" s="27">
        <f>IF(J7177="","",MAX(0,E7177-J7177)^2)</f>
        <v/>
      </c>
      <c r="M7177" s="27">
        <f>IF(J7177="","",MAX(0,E7177-(J7177+twcdh_off))^2)</f>
        <v/>
      </c>
      <c r="N7177" s="27">
        <f>IF(E7177="","",MAX(0,E7177-swcdh_thr)^2)</f>
        <v/>
      </c>
      <c r="O7177">
        <f>IF(K7177="","",ROUND(E7177-K7177,0))</f>
        <v/>
      </c>
      <c r="P7177">
        <f>IF(O7177="","",IF(O7177&gt;=1,O7177,0))</f>
        <v/>
      </c>
      <c r="Q7177" s="27">
        <f>IF(E7177="","",MAX(0,E7177-22))</f>
        <v/>
      </c>
      <c r="R7177" s="27">
        <f>IF(H7177=1,E7177,"")</f>
        <v/>
      </c>
      <c r="S7177" s="27">
        <f>IF(AND(H7177=1,J7177&lt;&gt;""),E7177-J7177,"")</f>
        <v/>
      </c>
      <c r="T7177">
        <f>IF(G7177="","",MONTH(G7177))</f>
        <v/>
      </c>
    </row>
    <row r="7178">
      <c r="A7178" s="24" t="n">
        <v>2020</v>
      </c>
      <c r="B7178" s="24" t="n">
        <v>10</v>
      </c>
      <c r="C7178" s="24" t="n">
        <v>26</v>
      </c>
      <c r="D7178" s="24" t="n">
        <v>1</v>
      </c>
      <c r="E7178" s="24" t="n">
        <v>9.93</v>
      </c>
      <c r="F7178" s="25">
        <f>IF($E7178="","",DATE(IF($A7178="",nominal_year,$A7178),$B7178,$C7178)+($D7178-IF(LEFT(hour_conv,1)="1",1,0))/24)</f>
        <v/>
      </c>
      <c r="G7178" s="26">
        <f>IF(F7178="","",INT(F7178))</f>
        <v/>
      </c>
      <c r="H7178">
        <f>IF(G7178="","",IF(AND(MONTH(G7178)*100+DAY(G7178)&gt;=season_lo,MONTH(G7178)*100+DAY(G7178)&lt;=season_hi),1,0))</f>
        <v/>
      </c>
      <c r="I7178">
        <f>IF(G7178="","",G7178-first_day+1)</f>
        <v/>
      </c>
      <c r="J7178" s="27">
        <f>IF(I7178="","",INDEX(Daily!$J$2:$J$421,I7178))</f>
        <v/>
      </c>
      <c r="K7178" s="27">
        <f>IF(J7178="","",J7178+cat_offset)</f>
        <v/>
      </c>
      <c r="L7178" s="27">
        <f>IF(J7178="","",MAX(0,E7178-J7178)^2)</f>
        <v/>
      </c>
      <c r="M7178" s="27">
        <f>IF(J7178="","",MAX(0,E7178-(J7178+twcdh_off))^2)</f>
        <v/>
      </c>
      <c r="N7178" s="27">
        <f>IF(E7178="","",MAX(0,E7178-swcdh_thr)^2)</f>
        <v/>
      </c>
      <c r="O7178">
        <f>IF(K7178="","",ROUND(E7178-K7178,0))</f>
        <v/>
      </c>
      <c r="P7178">
        <f>IF(O7178="","",IF(O7178&gt;=1,O7178,0))</f>
        <v/>
      </c>
      <c r="Q7178" s="27">
        <f>IF(E7178="","",MAX(0,E7178-22))</f>
        <v/>
      </c>
      <c r="R7178" s="27">
        <f>IF(H7178=1,E7178,"")</f>
        <v/>
      </c>
      <c r="S7178" s="27">
        <f>IF(AND(H7178=1,J7178&lt;&gt;""),E7178-J7178,"")</f>
        <v/>
      </c>
      <c r="T7178">
        <f>IF(G7178="","",MONTH(G7178))</f>
        <v/>
      </c>
    </row>
    <row r="7179">
      <c r="A7179" s="24" t="n">
        <v>2020</v>
      </c>
      <c r="B7179" s="24" t="n">
        <v>10</v>
      </c>
      <c r="C7179" s="24" t="n">
        <v>26</v>
      </c>
      <c r="D7179" s="24" t="n">
        <v>2</v>
      </c>
      <c r="E7179" s="24" t="n">
        <v>9.9</v>
      </c>
      <c r="F7179" s="25">
        <f>IF($E7179="","",DATE(IF($A7179="",nominal_year,$A7179),$B7179,$C7179)+($D7179-IF(LEFT(hour_conv,1)="1",1,0))/24)</f>
        <v/>
      </c>
      <c r="G7179" s="26">
        <f>IF(F7179="","",INT(F7179))</f>
        <v/>
      </c>
      <c r="H7179">
        <f>IF(G7179="","",IF(AND(MONTH(G7179)*100+DAY(G7179)&gt;=season_lo,MONTH(G7179)*100+DAY(G7179)&lt;=season_hi),1,0))</f>
        <v/>
      </c>
      <c r="I7179">
        <f>IF(G7179="","",G7179-first_day+1)</f>
        <v/>
      </c>
      <c r="J7179" s="27">
        <f>IF(I7179="","",INDEX(Daily!$J$2:$J$421,I7179))</f>
        <v/>
      </c>
      <c r="K7179" s="27">
        <f>IF(J7179="","",J7179+cat_offset)</f>
        <v/>
      </c>
      <c r="L7179" s="27">
        <f>IF(J7179="","",MAX(0,E7179-J7179)^2)</f>
        <v/>
      </c>
      <c r="M7179" s="27">
        <f>IF(J7179="","",MAX(0,E7179-(J7179+twcdh_off))^2)</f>
        <v/>
      </c>
      <c r="N7179" s="27">
        <f>IF(E7179="","",MAX(0,E7179-swcdh_thr)^2)</f>
        <v/>
      </c>
      <c r="O7179">
        <f>IF(K7179="","",ROUND(E7179-K7179,0))</f>
        <v/>
      </c>
      <c r="P7179">
        <f>IF(O7179="","",IF(O7179&gt;=1,O7179,0))</f>
        <v/>
      </c>
      <c r="Q7179" s="27">
        <f>IF(E7179="","",MAX(0,E7179-22))</f>
        <v/>
      </c>
      <c r="R7179" s="27">
        <f>IF(H7179=1,E7179,"")</f>
        <v/>
      </c>
      <c r="S7179" s="27">
        <f>IF(AND(H7179=1,J7179&lt;&gt;""),E7179-J7179,"")</f>
        <v/>
      </c>
      <c r="T7179">
        <f>IF(G7179="","",MONTH(G7179))</f>
        <v/>
      </c>
    </row>
    <row r="7180">
      <c r="A7180" s="24" t="n">
        <v>2020</v>
      </c>
      <c r="B7180" s="24" t="n">
        <v>10</v>
      </c>
      <c r="C7180" s="24" t="n">
        <v>26</v>
      </c>
      <c r="D7180" s="24" t="n">
        <v>3</v>
      </c>
      <c r="E7180" s="24" t="n">
        <v>8.83</v>
      </c>
      <c r="F7180" s="25">
        <f>IF($E7180="","",DATE(IF($A7180="",nominal_year,$A7180),$B7180,$C7180)+($D7180-IF(LEFT(hour_conv,1)="1",1,0))/24)</f>
        <v/>
      </c>
      <c r="G7180" s="26">
        <f>IF(F7180="","",INT(F7180))</f>
        <v/>
      </c>
      <c r="H7180">
        <f>IF(G7180="","",IF(AND(MONTH(G7180)*100+DAY(G7180)&gt;=season_lo,MONTH(G7180)*100+DAY(G7180)&lt;=season_hi),1,0))</f>
        <v/>
      </c>
      <c r="I7180">
        <f>IF(G7180="","",G7180-first_day+1)</f>
        <v/>
      </c>
      <c r="J7180" s="27">
        <f>IF(I7180="","",INDEX(Daily!$J$2:$J$421,I7180))</f>
        <v/>
      </c>
      <c r="K7180" s="27">
        <f>IF(J7180="","",J7180+cat_offset)</f>
        <v/>
      </c>
      <c r="L7180" s="27">
        <f>IF(J7180="","",MAX(0,E7180-J7180)^2)</f>
        <v/>
      </c>
      <c r="M7180" s="27">
        <f>IF(J7180="","",MAX(0,E7180-(J7180+twcdh_off))^2)</f>
        <v/>
      </c>
      <c r="N7180" s="27">
        <f>IF(E7180="","",MAX(0,E7180-swcdh_thr)^2)</f>
        <v/>
      </c>
      <c r="O7180">
        <f>IF(K7180="","",ROUND(E7180-K7180,0))</f>
        <v/>
      </c>
      <c r="P7180">
        <f>IF(O7180="","",IF(O7180&gt;=1,O7180,0))</f>
        <v/>
      </c>
      <c r="Q7180" s="27">
        <f>IF(E7180="","",MAX(0,E7180-22))</f>
        <v/>
      </c>
      <c r="R7180" s="27">
        <f>IF(H7180=1,E7180,"")</f>
        <v/>
      </c>
      <c r="S7180" s="27">
        <f>IF(AND(H7180=1,J7180&lt;&gt;""),E7180-J7180,"")</f>
        <v/>
      </c>
      <c r="T7180">
        <f>IF(G7180="","",MONTH(G7180))</f>
        <v/>
      </c>
    </row>
    <row r="7181">
      <c r="A7181" s="24" t="n">
        <v>2020</v>
      </c>
      <c r="B7181" s="24" t="n">
        <v>10</v>
      </c>
      <c r="C7181" s="24" t="n">
        <v>26</v>
      </c>
      <c r="D7181" s="24" t="n">
        <v>4</v>
      </c>
      <c r="E7181" s="24" t="n">
        <v>9.07</v>
      </c>
      <c r="F7181" s="25">
        <f>IF($E7181="","",DATE(IF($A7181="",nominal_year,$A7181),$B7181,$C7181)+($D7181-IF(LEFT(hour_conv,1)="1",1,0))/24)</f>
        <v/>
      </c>
      <c r="G7181" s="26">
        <f>IF(F7181="","",INT(F7181))</f>
        <v/>
      </c>
      <c r="H7181">
        <f>IF(G7181="","",IF(AND(MONTH(G7181)*100+DAY(G7181)&gt;=season_lo,MONTH(G7181)*100+DAY(G7181)&lt;=season_hi),1,0))</f>
        <v/>
      </c>
      <c r="I7181">
        <f>IF(G7181="","",G7181-first_day+1)</f>
        <v/>
      </c>
      <c r="J7181" s="27">
        <f>IF(I7181="","",INDEX(Daily!$J$2:$J$421,I7181))</f>
        <v/>
      </c>
      <c r="K7181" s="27">
        <f>IF(J7181="","",J7181+cat_offset)</f>
        <v/>
      </c>
      <c r="L7181" s="27">
        <f>IF(J7181="","",MAX(0,E7181-J7181)^2)</f>
        <v/>
      </c>
      <c r="M7181" s="27">
        <f>IF(J7181="","",MAX(0,E7181-(J7181+twcdh_off))^2)</f>
        <v/>
      </c>
      <c r="N7181" s="27">
        <f>IF(E7181="","",MAX(0,E7181-swcdh_thr)^2)</f>
        <v/>
      </c>
      <c r="O7181">
        <f>IF(K7181="","",ROUND(E7181-K7181,0))</f>
        <v/>
      </c>
      <c r="P7181">
        <f>IF(O7181="","",IF(O7181&gt;=1,O7181,0))</f>
        <v/>
      </c>
      <c r="Q7181" s="27">
        <f>IF(E7181="","",MAX(0,E7181-22))</f>
        <v/>
      </c>
      <c r="R7181" s="27">
        <f>IF(H7181=1,E7181,"")</f>
        <v/>
      </c>
      <c r="S7181" s="27">
        <f>IF(AND(H7181=1,J7181&lt;&gt;""),E7181-J7181,"")</f>
        <v/>
      </c>
      <c r="T7181">
        <f>IF(G7181="","",MONTH(G7181))</f>
        <v/>
      </c>
    </row>
    <row r="7182">
      <c r="A7182" s="24" t="n">
        <v>2020</v>
      </c>
      <c r="B7182" s="24" t="n">
        <v>10</v>
      </c>
      <c r="C7182" s="24" t="n">
        <v>26</v>
      </c>
      <c r="D7182" s="24" t="n">
        <v>5</v>
      </c>
      <c r="E7182" s="24" t="n">
        <v>8.99</v>
      </c>
      <c r="F7182" s="25">
        <f>IF($E7182="","",DATE(IF($A7182="",nominal_year,$A7182),$B7182,$C7182)+($D7182-IF(LEFT(hour_conv,1)="1",1,0))/24)</f>
        <v/>
      </c>
      <c r="G7182" s="26">
        <f>IF(F7182="","",INT(F7182))</f>
        <v/>
      </c>
      <c r="H7182">
        <f>IF(G7182="","",IF(AND(MONTH(G7182)*100+DAY(G7182)&gt;=season_lo,MONTH(G7182)*100+DAY(G7182)&lt;=season_hi),1,0))</f>
        <v/>
      </c>
      <c r="I7182">
        <f>IF(G7182="","",G7182-first_day+1)</f>
        <v/>
      </c>
      <c r="J7182" s="27">
        <f>IF(I7182="","",INDEX(Daily!$J$2:$J$421,I7182))</f>
        <v/>
      </c>
      <c r="K7182" s="27">
        <f>IF(J7182="","",J7182+cat_offset)</f>
        <v/>
      </c>
      <c r="L7182" s="27">
        <f>IF(J7182="","",MAX(0,E7182-J7182)^2)</f>
        <v/>
      </c>
      <c r="M7182" s="27">
        <f>IF(J7182="","",MAX(0,E7182-(J7182+twcdh_off))^2)</f>
        <v/>
      </c>
      <c r="N7182" s="27">
        <f>IF(E7182="","",MAX(0,E7182-swcdh_thr)^2)</f>
        <v/>
      </c>
      <c r="O7182">
        <f>IF(K7182="","",ROUND(E7182-K7182,0))</f>
        <v/>
      </c>
      <c r="P7182">
        <f>IF(O7182="","",IF(O7182&gt;=1,O7182,0))</f>
        <v/>
      </c>
      <c r="Q7182" s="27">
        <f>IF(E7182="","",MAX(0,E7182-22))</f>
        <v/>
      </c>
      <c r="R7182" s="27">
        <f>IF(H7182=1,E7182,"")</f>
        <v/>
      </c>
      <c r="S7182" s="27">
        <f>IF(AND(H7182=1,J7182&lt;&gt;""),E7182-J7182,"")</f>
        <v/>
      </c>
      <c r="T7182">
        <f>IF(G7182="","",MONTH(G7182))</f>
        <v/>
      </c>
    </row>
    <row r="7183">
      <c r="A7183" s="24" t="n">
        <v>2020</v>
      </c>
      <c r="B7183" s="24" t="n">
        <v>10</v>
      </c>
      <c r="C7183" s="24" t="n">
        <v>26</v>
      </c>
      <c r="D7183" s="24" t="n">
        <v>6</v>
      </c>
      <c r="E7183" s="24" t="n">
        <v>9.81</v>
      </c>
      <c r="F7183" s="25">
        <f>IF($E7183="","",DATE(IF($A7183="",nominal_year,$A7183),$B7183,$C7183)+($D7183-IF(LEFT(hour_conv,1)="1",1,0))/24)</f>
        <v/>
      </c>
      <c r="G7183" s="26">
        <f>IF(F7183="","",INT(F7183))</f>
        <v/>
      </c>
      <c r="H7183">
        <f>IF(G7183="","",IF(AND(MONTH(G7183)*100+DAY(G7183)&gt;=season_lo,MONTH(G7183)*100+DAY(G7183)&lt;=season_hi),1,0))</f>
        <v/>
      </c>
      <c r="I7183">
        <f>IF(G7183="","",G7183-first_day+1)</f>
        <v/>
      </c>
      <c r="J7183" s="27">
        <f>IF(I7183="","",INDEX(Daily!$J$2:$J$421,I7183))</f>
        <v/>
      </c>
      <c r="K7183" s="27">
        <f>IF(J7183="","",J7183+cat_offset)</f>
        <v/>
      </c>
      <c r="L7183" s="27">
        <f>IF(J7183="","",MAX(0,E7183-J7183)^2)</f>
        <v/>
      </c>
      <c r="M7183" s="27">
        <f>IF(J7183="","",MAX(0,E7183-(J7183+twcdh_off))^2)</f>
        <v/>
      </c>
      <c r="N7183" s="27">
        <f>IF(E7183="","",MAX(0,E7183-swcdh_thr)^2)</f>
        <v/>
      </c>
      <c r="O7183">
        <f>IF(K7183="","",ROUND(E7183-K7183,0))</f>
        <v/>
      </c>
      <c r="P7183">
        <f>IF(O7183="","",IF(O7183&gt;=1,O7183,0))</f>
        <v/>
      </c>
      <c r="Q7183" s="27">
        <f>IF(E7183="","",MAX(0,E7183-22))</f>
        <v/>
      </c>
      <c r="R7183" s="27">
        <f>IF(H7183=1,E7183,"")</f>
        <v/>
      </c>
      <c r="S7183" s="27">
        <f>IF(AND(H7183=1,J7183&lt;&gt;""),E7183-J7183,"")</f>
        <v/>
      </c>
      <c r="T7183">
        <f>IF(G7183="","",MONTH(G7183))</f>
        <v/>
      </c>
    </row>
    <row r="7184">
      <c r="A7184" s="24" t="n">
        <v>2020</v>
      </c>
      <c r="B7184" s="24" t="n">
        <v>10</v>
      </c>
      <c r="C7184" s="24" t="n">
        <v>26</v>
      </c>
      <c r="D7184" s="24" t="n">
        <v>7</v>
      </c>
      <c r="E7184" s="24" t="n">
        <v>9.91</v>
      </c>
      <c r="F7184" s="25">
        <f>IF($E7184="","",DATE(IF($A7184="",nominal_year,$A7184),$B7184,$C7184)+($D7184-IF(LEFT(hour_conv,1)="1",1,0))/24)</f>
        <v/>
      </c>
      <c r="G7184" s="26">
        <f>IF(F7184="","",INT(F7184))</f>
        <v/>
      </c>
      <c r="H7184">
        <f>IF(G7184="","",IF(AND(MONTH(G7184)*100+DAY(G7184)&gt;=season_lo,MONTH(G7184)*100+DAY(G7184)&lt;=season_hi),1,0))</f>
        <v/>
      </c>
      <c r="I7184">
        <f>IF(G7184="","",G7184-first_day+1)</f>
        <v/>
      </c>
      <c r="J7184" s="27">
        <f>IF(I7184="","",INDEX(Daily!$J$2:$J$421,I7184))</f>
        <v/>
      </c>
      <c r="K7184" s="27">
        <f>IF(J7184="","",J7184+cat_offset)</f>
        <v/>
      </c>
      <c r="L7184" s="27">
        <f>IF(J7184="","",MAX(0,E7184-J7184)^2)</f>
        <v/>
      </c>
      <c r="M7184" s="27">
        <f>IF(J7184="","",MAX(0,E7184-(J7184+twcdh_off))^2)</f>
        <v/>
      </c>
      <c r="N7184" s="27">
        <f>IF(E7184="","",MAX(0,E7184-swcdh_thr)^2)</f>
        <v/>
      </c>
      <c r="O7184">
        <f>IF(K7184="","",ROUND(E7184-K7184,0))</f>
        <v/>
      </c>
      <c r="P7184">
        <f>IF(O7184="","",IF(O7184&gt;=1,O7184,0))</f>
        <v/>
      </c>
      <c r="Q7184" s="27">
        <f>IF(E7184="","",MAX(0,E7184-22))</f>
        <v/>
      </c>
      <c r="R7184" s="27">
        <f>IF(H7184=1,E7184,"")</f>
        <v/>
      </c>
      <c r="S7184" s="27">
        <f>IF(AND(H7184=1,J7184&lt;&gt;""),E7184-J7184,"")</f>
        <v/>
      </c>
      <c r="T7184">
        <f>IF(G7184="","",MONTH(G7184))</f>
        <v/>
      </c>
    </row>
    <row r="7185">
      <c r="A7185" s="24" t="n">
        <v>2020</v>
      </c>
      <c r="B7185" s="24" t="n">
        <v>10</v>
      </c>
      <c r="C7185" s="24" t="n">
        <v>26</v>
      </c>
      <c r="D7185" s="24" t="n">
        <v>8</v>
      </c>
      <c r="E7185" s="24" t="n">
        <v>10.73</v>
      </c>
      <c r="F7185" s="25">
        <f>IF($E7185="","",DATE(IF($A7185="",nominal_year,$A7185),$B7185,$C7185)+($D7185-IF(LEFT(hour_conv,1)="1",1,0))/24)</f>
        <v/>
      </c>
      <c r="G7185" s="26">
        <f>IF(F7185="","",INT(F7185))</f>
        <v/>
      </c>
      <c r="H7185">
        <f>IF(G7185="","",IF(AND(MONTH(G7185)*100+DAY(G7185)&gt;=season_lo,MONTH(G7185)*100+DAY(G7185)&lt;=season_hi),1,0))</f>
        <v/>
      </c>
      <c r="I7185">
        <f>IF(G7185="","",G7185-first_day+1)</f>
        <v/>
      </c>
      <c r="J7185" s="27">
        <f>IF(I7185="","",INDEX(Daily!$J$2:$J$421,I7185))</f>
        <v/>
      </c>
      <c r="K7185" s="27">
        <f>IF(J7185="","",J7185+cat_offset)</f>
        <v/>
      </c>
      <c r="L7185" s="27">
        <f>IF(J7185="","",MAX(0,E7185-J7185)^2)</f>
        <v/>
      </c>
      <c r="M7185" s="27">
        <f>IF(J7185="","",MAX(0,E7185-(J7185+twcdh_off))^2)</f>
        <v/>
      </c>
      <c r="N7185" s="27">
        <f>IF(E7185="","",MAX(0,E7185-swcdh_thr)^2)</f>
        <v/>
      </c>
      <c r="O7185">
        <f>IF(K7185="","",ROUND(E7185-K7185,0))</f>
        <v/>
      </c>
      <c r="P7185">
        <f>IF(O7185="","",IF(O7185&gt;=1,O7185,0))</f>
        <v/>
      </c>
      <c r="Q7185" s="27">
        <f>IF(E7185="","",MAX(0,E7185-22))</f>
        <v/>
      </c>
      <c r="R7185" s="27">
        <f>IF(H7185=1,E7185,"")</f>
        <v/>
      </c>
      <c r="S7185" s="27">
        <f>IF(AND(H7185=1,J7185&lt;&gt;""),E7185-J7185,"")</f>
        <v/>
      </c>
      <c r="T7185">
        <f>IF(G7185="","",MONTH(G7185))</f>
        <v/>
      </c>
    </row>
    <row r="7186">
      <c r="A7186" s="24" t="n">
        <v>2020</v>
      </c>
      <c r="B7186" s="24" t="n">
        <v>10</v>
      </c>
      <c r="C7186" s="24" t="n">
        <v>26</v>
      </c>
      <c r="D7186" s="24" t="n">
        <v>9</v>
      </c>
      <c r="E7186" s="24" t="n">
        <v>11.58</v>
      </c>
      <c r="F7186" s="25">
        <f>IF($E7186="","",DATE(IF($A7186="",nominal_year,$A7186),$B7186,$C7186)+($D7186-IF(LEFT(hour_conv,1)="1",1,0))/24)</f>
        <v/>
      </c>
      <c r="G7186" s="26">
        <f>IF(F7186="","",INT(F7186))</f>
        <v/>
      </c>
      <c r="H7186">
        <f>IF(G7186="","",IF(AND(MONTH(G7186)*100+DAY(G7186)&gt;=season_lo,MONTH(G7186)*100+DAY(G7186)&lt;=season_hi),1,0))</f>
        <v/>
      </c>
      <c r="I7186">
        <f>IF(G7186="","",G7186-first_day+1)</f>
        <v/>
      </c>
      <c r="J7186" s="27">
        <f>IF(I7186="","",INDEX(Daily!$J$2:$J$421,I7186))</f>
        <v/>
      </c>
      <c r="K7186" s="27">
        <f>IF(J7186="","",J7186+cat_offset)</f>
        <v/>
      </c>
      <c r="L7186" s="27">
        <f>IF(J7186="","",MAX(0,E7186-J7186)^2)</f>
        <v/>
      </c>
      <c r="M7186" s="27">
        <f>IF(J7186="","",MAX(0,E7186-(J7186+twcdh_off))^2)</f>
        <v/>
      </c>
      <c r="N7186" s="27">
        <f>IF(E7186="","",MAX(0,E7186-swcdh_thr)^2)</f>
        <v/>
      </c>
      <c r="O7186">
        <f>IF(K7186="","",ROUND(E7186-K7186,0))</f>
        <v/>
      </c>
      <c r="P7186">
        <f>IF(O7186="","",IF(O7186&gt;=1,O7186,0))</f>
        <v/>
      </c>
      <c r="Q7186" s="27">
        <f>IF(E7186="","",MAX(0,E7186-22))</f>
        <v/>
      </c>
      <c r="R7186" s="27">
        <f>IF(H7186=1,E7186,"")</f>
        <v/>
      </c>
      <c r="S7186" s="27">
        <f>IF(AND(H7186=1,J7186&lt;&gt;""),E7186-J7186,"")</f>
        <v/>
      </c>
      <c r="T7186">
        <f>IF(G7186="","",MONTH(G7186))</f>
        <v/>
      </c>
    </row>
    <row r="7187">
      <c r="A7187" s="24" t="n">
        <v>2020</v>
      </c>
      <c r="B7187" s="24" t="n">
        <v>10</v>
      </c>
      <c r="C7187" s="24" t="n">
        <v>26</v>
      </c>
      <c r="D7187" s="24" t="n">
        <v>10</v>
      </c>
      <c r="E7187" s="24" t="n">
        <v>11.62</v>
      </c>
      <c r="F7187" s="25">
        <f>IF($E7187="","",DATE(IF($A7187="",nominal_year,$A7187),$B7187,$C7187)+($D7187-IF(LEFT(hour_conv,1)="1",1,0))/24)</f>
        <v/>
      </c>
      <c r="G7187" s="26">
        <f>IF(F7187="","",INT(F7187))</f>
        <v/>
      </c>
      <c r="H7187">
        <f>IF(G7187="","",IF(AND(MONTH(G7187)*100+DAY(G7187)&gt;=season_lo,MONTH(G7187)*100+DAY(G7187)&lt;=season_hi),1,0))</f>
        <v/>
      </c>
      <c r="I7187">
        <f>IF(G7187="","",G7187-first_day+1)</f>
        <v/>
      </c>
      <c r="J7187" s="27">
        <f>IF(I7187="","",INDEX(Daily!$J$2:$J$421,I7187))</f>
        <v/>
      </c>
      <c r="K7187" s="27">
        <f>IF(J7187="","",J7187+cat_offset)</f>
        <v/>
      </c>
      <c r="L7187" s="27">
        <f>IF(J7187="","",MAX(0,E7187-J7187)^2)</f>
        <v/>
      </c>
      <c r="M7187" s="27">
        <f>IF(J7187="","",MAX(0,E7187-(J7187+twcdh_off))^2)</f>
        <v/>
      </c>
      <c r="N7187" s="27">
        <f>IF(E7187="","",MAX(0,E7187-swcdh_thr)^2)</f>
        <v/>
      </c>
      <c r="O7187">
        <f>IF(K7187="","",ROUND(E7187-K7187,0))</f>
        <v/>
      </c>
      <c r="P7187">
        <f>IF(O7187="","",IF(O7187&gt;=1,O7187,0))</f>
        <v/>
      </c>
      <c r="Q7187" s="27">
        <f>IF(E7187="","",MAX(0,E7187-22))</f>
        <v/>
      </c>
      <c r="R7187" s="27">
        <f>IF(H7187=1,E7187,"")</f>
        <v/>
      </c>
      <c r="S7187" s="27">
        <f>IF(AND(H7187=1,J7187&lt;&gt;""),E7187-J7187,"")</f>
        <v/>
      </c>
      <c r="T7187">
        <f>IF(G7187="","",MONTH(G7187))</f>
        <v/>
      </c>
    </row>
    <row r="7188">
      <c r="A7188" s="24" t="n">
        <v>2020</v>
      </c>
      <c r="B7188" s="24" t="n">
        <v>10</v>
      </c>
      <c r="C7188" s="24" t="n">
        <v>26</v>
      </c>
      <c r="D7188" s="24" t="n">
        <v>11</v>
      </c>
      <c r="E7188" s="24" t="n">
        <v>13.16</v>
      </c>
      <c r="F7188" s="25">
        <f>IF($E7188="","",DATE(IF($A7188="",nominal_year,$A7188),$B7188,$C7188)+($D7188-IF(LEFT(hour_conv,1)="1",1,0))/24)</f>
        <v/>
      </c>
      <c r="G7188" s="26">
        <f>IF(F7188="","",INT(F7188))</f>
        <v/>
      </c>
      <c r="H7188">
        <f>IF(G7188="","",IF(AND(MONTH(G7188)*100+DAY(G7188)&gt;=season_lo,MONTH(G7188)*100+DAY(G7188)&lt;=season_hi),1,0))</f>
        <v/>
      </c>
      <c r="I7188">
        <f>IF(G7188="","",G7188-first_day+1)</f>
        <v/>
      </c>
      <c r="J7188" s="27">
        <f>IF(I7188="","",INDEX(Daily!$J$2:$J$421,I7188))</f>
        <v/>
      </c>
      <c r="K7188" s="27">
        <f>IF(J7188="","",J7188+cat_offset)</f>
        <v/>
      </c>
      <c r="L7188" s="27">
        <f>IF(J7188="","",MAX(0,E7188-J7188)^2)</f>
        <v/>
      </c>
      <c r="M7188" s="27">
        <f>IF(J7188="","",MAX(0,E7188-(J7188+twcdh_off))^2)</f>
        <v/>
      </c>
      <c r="N7188" s="27">
        <f>IF(E7188="","",MAX(0,E7188-swcdh_thr)^2)</f>
        <v/>
      </c>
      <c r="O7188">
        <f>IF(K7188="","",ROUND(E7188-K7188,0))</f>
        <v/>
      </c>
      <c r="P7188">
        <f>IF(O7188="","",IF(O7188&gt;=1,O7188,0))</f>
        <v/>
      </c>
      <c r="Q7188" s="27">
        <f>IF(E7188="","",MAX(0,E7188-22))</f>
        <v/>
      </c>
      <c r="R7188" s="27">
        <f>IF(H7188=1,E7188,"")</f>
        <v/>
      </c>
      <c r="S7188" s="27">
        <f>IF(AND(H7188=1,J7188&lt;&gt;""),E7188-J7188,"")</f>
        <v/>
      </c>
      <c r="T7188">
        <f>IF(G7188="","",MONTH(G7188))</f>
        <v/>
      </c>
    </row>
    <row r="7189">
      <c r="A7189" s="24" t="n">
        <v>2020</v>
      </c>
      <c r="B7189" s="24" t="n">
        <v>10</v>
      </c>
      <c r="C7189" s="24" t="n">
        <v>26</v>
      </c>
      <c r="D7189" s="24" t="n">
        <v>12</v>
      </c>
      <c r="E7189" s="24" t="n">
        <v>13.44</v>
      </c>
      <c r="F7189" s="25">
        <f>IF($E7189="","",DATE(IF($A7189="",nominal_year,$A7189),$B7189,$C7189)+($D7189-IF(LEFT(hour_conv,1)="1",1,0))/24)</f>
        <v/>
      </c>
      <c r="G7189" s="26">
        <f>IF(F7189="","",INT(F7189))</f>
        <v/>
      </c>
      <c r="H7189">
        <f>IF(G7189="","",IF(AND(MONTH(G7189)*100+DAY(G7189)&gt;=season_lo,MONTH(G7189)*100+DAY(G7189)&lt;=season_hi),1,0))</f>
        <v/>
      </c>
      <c r="I7189">
        <f>IF(G7189="","",G7189-first_day+1)</f>
        <v/>
      </c>
      <c r="J7189" s="27">
        <f>IF(I7189="","",INDEX(Daily!$J$2:$J$421,I7189))</f>
        <v/>
      </c>
      <c r="K7189" s="27">
        <f>IF(J7189="","",J7189+cat_offset)</f>
        <v/>
      </c>
      <c r="L7189" s="27">
        <f>IF(J7189="","",MAX(0,E7189-J7189)^2)</f>
        <v/>
      </c>
      <c r="M7189" s="27">
        <f>IF(J7189="","",MAX(0,E7189-(J7189+twcdh_off))^2)</f>
        <v/>
      </c>
      <c r="N7189" s="27">
        <f>IF(E7189="","",MAX(0,E7189-swcdh_thr)^2)</f>
        <v/>
      </c>
      <c r="O7189">
        <f>IF(K7189="","",ROUND(E7189-K7189,0))</f>
        <v/>
      </c>
      <c r="P7189">
        <f>IF(O7189="","",IF(O7189&gt;=1,O7189,0))</f>
        <v/>
      </c>
      <c r="Q7189" s="27">
        <f>IF(E7189="","",MAX(0,E7189-22))</f>
        <v/>
      </c>
      <c r="R7189" s="27">
        <f>IF(H7189=1,E7189,"")</f>
        <v/>
      </c>
      <c r="S7189" s="27">
        <f>IF(AND(H7189=1,J7189&lt;&gt;""),E7189-J7189,"")</f>
        <v/>
      </c>
      <c r="T7189">
        <f>IF(G7189="","",MONTH(G7189))</f>
        <v/>
      </c>
    </row>
    <row r="7190">
      <c r="A7190" s="24" t="n">
        <v>2020</v>
      </c>
      <c r="B7190" s="24" t="n">
        <v>10</v>
      </c>
      <c r="C7190" s="24" t="n">
        <v>26</v>
      </c>
      <c r="D7190" s="24" t="n">
        <v>13</v>
      </c>
      <c r="E7190" s="24" t="n">
        <v>14.24</v>
      </c>
      <c r="F7190" s="25">
        <f>IF($E7190="","",DATE(IF($A7190="",nominal_year,$A7190),$B7190,$C7190)+($D7190-IF(LEFT(hour_conv,1)="1",1,0))/24)</f>
        <v/>
      </c>
      <c r="G7190" s="26">
        <f>IF(F7190="","",INT(F7190))</f>
        <v/>
      </c>
      <c r="H7190">
        <f>IF(G7190="","",IF(AND(MONTH(G7190)*100+DAY(G7190)&gt;=season_lo,MONTH(G7190)*100+DAY(G7190)&lt;=season_hi),1,0))</f>
        <v/>
      </c>
      <c r="I7190">
        <f>IF(G7190="","",G7190-first_day+1)</f>
        <v/>
      </c>
      <c r="J7190" s="27">
        <f>IF(I7190="","",INDEX(Daily!$J$2:$J$421,I7190))</f>
        <v/>
      </c>
      <c r="K7190" s="27">
        <f>IF(J7190="","",J7190+cat_offset)</f>
        <v/>
      </c>
      <c r="L7190" s="27">
        <f>IF(J7190="","",MAX(0,E7190-J7190)^2)</f>
        <v/>
      </c>
      <c r="M7190" s="27">
        <f>IF(J7190="","",MAX(0,E7190-(J7190+twcdh_off))^2)</f>
        <v/>
      </c>
      <c r="N7190" s="27">
        <f>IF(E7190="","",MAX(0,E7190-swcdh_thr)^2)</f>
        <v/>
      </c>
      <c r="O7190">
        <f>IF(K7190="","",ROUND(E7190-K7190,0))</f>
        <v/>
      </c>
      <c r="P7190">
        <f>IF(O7190="","",IF(O7190&gt;=1,O7190,0))</f>
        <v/>
      </c>
      <c r="Q7190" s="27">
        <f>IF(E7190="","",MAX(0,E7190-22))</f>
        <v/>
      </c>
      <c r="R7190" s="27">
        <f>IF(H7190=1,E7190,"")</f>
        <v/>
      </c>
      <c r="S7190" s="27">
        <f>IF(AND(H7190=1,J7190&lt;&gt;""),E7190-J7190,"")</f>
        <v/>
      </c>
      <c r="T7190">
        <f>IF(G7190="","",MONTH(G7190))</f>
        <v/>
      </c>
    </row>
    <row r="7191">
      <c r="A7191" s="24" t="n">
        <v>2020</v>
      </c>
      <c r="B7191" s="24" t="n">
        <v>10</v>
      </c>
      <c r="C7191" s="24" t="n">
        <v>26</v>
      </c>
      <c r="D7191" s="24" t="n">
        <v>14</v>
      </c>
      <c r="E7191" s="24" t="n">
        <v>14.77</v>
      </c>
      <c r="F7191" s="25">
        <f>IF($E7191="","",DATE(IF($A7191="",nominal_year,$A7191),$B7191,$C7191)+($D7191-IF(LEFT(hour_conv,1)="1",1,0))/24)</f>
        <v/>
      </c>
      <c r="G7191" s="26">
        <f>IF(F7191="","",INT(F7191))</f>
        <v/>
      </c>
      <c r="H7191">
        <f>IF(G7191="","",IF(AND(MONTH(G7191)*100+DAY(G7191)&gt;=season_lo,MONTH(G7191)*100+DAY(G7191)&lt;=season_hi),1,0))</f>
        <v/>
      </c>
      <c r="I7191">
        <f>IF(G7191="","",G7191-first_day+1)</f>
        <v/>
      </c>
      <c r="J7191" s="27">
        <f>IF(I7191="","",INDEX(Daily!$J$2:$J$421,I7191))</f>
        <v/>
      </c>
      <c r="K7191" s="27">
        <f>IF(J7191="","",J7191+cat_offset)</f>
        <v/>
      </c>
      <c r="L7191" s="27">
        <f>IF(J7191="","",MAX(0,E7191-J7191)^2)</f>
        <v/>
      </c>
      <c r="M7191" s="27">
        <f>IF(J7191="","",MAX(0,E7191-(J7191+twcdh_off))^2)</f>
        <v/>
      </c>
      <c r="N7191" s="27">
        <f>IF(E7191="","",MAX(0,E7191-swcdh_thr)^2)</f>
        <v/>
      </c>
      <c r="O7191">
        <f>IF(K7191="","",ROUND(E7191-K7191,0))</f>
        <v/>
      </c>
      <c r="P7191">
        <f>IF(O7191="","",IF(O7191&gt;=1,O7191,0))</f>
        <v/>
      </c>
      <c r="Q7191" s="27">
        <f>IF(E7191="","",MAX(0,E7191-22))</f>
        <v/>
      </c>
      <c r="R7191" s="27">
        <f>IF(H7191=1,E7191,"")</f>
        <v/>
      </c>
      <c r="S7191" s="27">
        <f>IF(AND(H7191=1,J7191&lt;&gt;""),E7191-J7191,"")</f>
        <v/>
      </c>
      <c r="T7191">
        <f>IF(G7191="","",MONTH(G7191))</f>
        <v/>
      </c>
    </row>
    <row r="7192">
      <c r="A7192" s="24" t="n">
        <v>2020</v>
      </c>
      <c r="B7192" s="24" t="n">
        <v>10</v>
      </c>
      <c r="C7192" s="24" t="n">
        <v>26</v>
      </c>
      <c r="D7192" s="24" t="n">
        <v>15</v>
      </c>
      <c r="E7192" s="24" t="n">
        <v>15.41</v>
      </c>
      <c r="F7192" s="25">
        <f>IF($E7192="","",DATE(IF($A7192="",nominal_year,$A7192),$B7192,$C7192)+($D7192-IF(LEFT(hour_conv,1)="1",1,0))/24)</f>
        <v/>
      </c>
      <c r="G7192" s="26">
        <f>IF(F7192="","",INT(F7192))</f>
        <v/>
      </c>
      <c r="H7192">
        <f>IF(G7192="","",IF(AND(MONTH(G7192)*100+DAY(G7192)&gt;=season_lo,MONTH(G7192)*100+DAY(G7192)&lt;=season_hi),1,0))</f>
        <v/>
      </c>
      <c r="I7192">
        <f>IF(G7192="","",G7192-first_day+1)</f>
        <v/>
      </c>
      <c r="J7192" s="27">
        <f>IF(I7192="","",INDEX(Daily!$J$2:$J$421,I7192))</f>
        <v/>
      </c>
      <c r="K7192" s="27">
        <f>IF(J7192="","",J7192+cat_offset)</f>
        <v/>
      </c>
      <c r="L7192" s="27">
        <f>IF(J7192="","",MAX(0,E7192-J7192)^2)</f>
        <v/>
      </c>
      <c r="M7192" s="27">
        <f>IF(J7192="","",MAX(0,E7192-(J7192+twcdh_off))^2)</f>
        <v/>
      </c>
      <c r="N7192" s="27">
        <f>IF(E7192="","",MAX(0,E7192-swcdh_thr)^2)</f>
        <v/>
      </c>
      <c r="O7192">
        <f>IF(K7192="","",ROUND(E7192-K7192,0))</f>
        <v/>
      </c>
      <c r="P7192">
        <f>IF(O7192="","",IF(O7192&gt;=1,O7192,0))</f>
        <v/>
      </c>
      <c r="Q7192" s="27">
        <f>IF(E7192="","",MAX(0,E7192-22))</f>
        <v/>
      </c>
      <c r="R7192" s="27">
        <f>IF(H7192=1,E7192,"")</f>
        <v/>
      </c>
      <c r="S7192" s="27">
        <f>IF(AND(H7192=1,J7192&lt;&gt;""),E7192-J7192,"")</f>
        <v/>
      </c>
      <c r="T7192">
        <f>IF(G7192="","",MONTH(G7192))</f>
        <v/>
      </c>
    </row>
    <row r="7193">
      <c r="A7193" s="24" t="n">
        <v>2020</v>
      </c>
      <c r="B7193" s="24" t="n">
        <v>10</v>
      </c>
      <c r="C7193" s="24" t="n">
        <v>26</v>
      </c>
      <c r="D7193" s="24" t="n">
        <v>16</v>
      </c>
      <c r="E7193" s="24" t="n">
        <v>15.48</v>
      </c>
      <c r="F7193" s="25">
        <f>IF($E7193="","",DATE(IF($A7193="",nominal_year,$A7193),$B7193,$C7193)+($D7193-IF(LEFT(hour_conv,1)="1",1,0))/24)</f>
        <v/>
      </c>
      <c r="G7193" s="26">
        <f>IF(F7193="","",INT(F7193))</f>
        <v/>
      </c>
      <c r="H7193">
        <f>IF(G7193="","",IF(AND(MONTH(G7193)*100+DAY(G7193)&gt;=season_lo,MONTH(G7193)*100+DAY(G7193)&lt;=season_hi),1,0))</f>
        <v/>
      </c>
      <c r="I7193">
        <f>IF(G7193="","",G7193-first_day+1)</f>
        <v/>
      </c>
      <c r="J7193" s="27">
        <f>IF(I7193="","",INDEX(Daily!$J$2:$J$421,I7193))</f>
        <v/>
      </c>
      <c r="K7193" s="27">
        <f>IF(J7193="","",J7193+cat_offset)</f>
        <v/>
      </c>
      <c r="L7193" s="27">
        <f>IF(J7193="","",MAX(0,E7193-J7193)^2)</f>
        <v/>
      </c>
      <c r="M7193" s="27">
        <f>IF(J7193="","",MAX(0,E7193-(J7193+twcdh_off))^2)</f>
        <v/>
      </c>
      <c r="N7193" s="27">
        <f>IF(E7193="","",MAX(0,E7193-swcdh_thr)^2)</f>
        <v/>
      </c>
      <c r="O7193">
        <f>IF(K7193="","",ROUND(E7193-K7193,0))</f>
        <v/>
      </c>
      <c r="P7193">
        <f>IF(O7193="","",IF(O7193&gt;=1,O7193,0))</f>
        <v/>
      </c>
      <c r="Q7193" s="27">
        <f>IF(E7193="","",MAX(0,E7193-22))</f>
        <v/>
      </c>
      <c r="R7193" s="27">
        <f>IF(H7193=1,E7193,"")</f>
        <v/>
      </c>
      <c r="S7193" s="27">
        <f>IF(AND(H7193=1,J7193&lt;&gt;""),E7193-J7193,"")</f>
        <v/>
      </c>
      <c r="T7193">
        <f>IF(G7193="","",MONTH(G7193))</f>
        <v/>
      </c>
    </row>
    <row r="7194">
      <c r="A7194" s="24" t="n">
        <v>2020</v>
      </c>
      <c r="B7194" s="24" t="n">
        <v>10</v>
      </c>
      <c r="C7194" s="24" t="n">
        <v>26</v>
      </c>
      <c r="D7194" s="24" t="n">
        <v>17</v>
      </c>
      <c r="E7194" s="24" t="n">
        <v>15.76</v>
      </c>
      <c r="F7194" s="25">
        <f>IF($E7194="","",DATE(IF($A7194="",nominal_year,$A7194),$B7194,$C7194)+($D7194-IF(LEFT(hour_conv,1)="1",1,0))/24)</f>
        <v/>
      </c>
      <c r="G7194" s="26">
        <f>IF(F7194="","",INT(F7194))</f>
        <v/>
      </c>
      <c r="H7194">
        <f>IF(G7194="","",IF(AND(MONTH(G7194)*100+DAY(G7194)&gt;=season_lo,MONTH(G7194)*100+DAY(G7194)&lt;=season_hi),1,0))</f>
        <v/>
      </c>
      <c r="I7194">
        <f>IF(G7194="","",G7194-first_day+1)</f>
        <v/>
      </c>
      <c r="J7194" s="27">
        <f>IF(I7194="","",INDEX(Daily!$J$2:$J$421,I7194))</f>
        <v/>
      </c>
      <c r="K7194" s="27">
        <f>IF(J7194="","",J7194+cat_offset)</f>
        <v/>
      </c>
      <c r="L7194" s="27">
        <f>IF(J7194="","",MAX(0,E7194-J7194)^2)</f>
        <v/>
      </c>
      <c r="M7194" s="27">
        <f>IF(J7194="","",MAX(0,E7194-(J7194+twcdh_off))^2)</f>
        <v/>
      </c>
      <c r="N7194" s="27">
        <f>IF(E7194="","",MAX(0,E7194-swcdh_thr)^2)</f>
        <v/>
      </c>
      <c r="O7194">
        <f>IF(K7194="","",ROUND(E7194-K7194,0))</f>
        <v/>
      </c>
      <c r="P7194">
        <f>IF(O7194="","",IF(O7194&gt;=1,O7194,0))</f>
        <v/>
      </c>
      <c r="Q7194" s="27">
        <f>IF(E7194="","",MAX(0,E7194-22))</f>
        <v/>
      </c>
      <c r="R7194" s="27">
        <f>IF(H7194=1,E7194,"")</f>
        <v/>
      </c>
      <c r="S7194" s="27">
        <f>IF(AND(H7194=1,J7194&lt;&gt;""),E7194-J7194,"")</f>
        <v/>
      </c>
      <c r="T7194">
        <f>IF(G7194="","",MONTH(G7194))</f>
        <v/>
      </c>
    </row>
    <row r="7195">
      <c r="A7195" s="24" t="n">
        <v>2020</v>
      </c>
      <c r="B7195" s="24" t="n">
        <v>10</v>
      </c>
      <c r="C7195" s="24" t="n">
        <v>26</v>
      </c>
      <c r="D7195" s="24" t="n">
        <v>18</v>
      </c>
      <c r="E7195" s="24" t="n">
        <v>14.86</v>
      </c>
      <c r="F7195" s="25">
        <f>IF($E7195="","",DATE(IF($A7195="",nominal_year,$A7195),$B7195,$C7195)+($D7195-IF(LEFT(hour_conv,1)="1",1,0))/24)</f>
        <v/>
      </c>
      <c r="G7195" s="26">
        <f>IF(F7195="","",INT(F7195))</f>
        <v/>
      </c>
      <c r="H7195">
        <f>IF(G7195="","",IF(AND(MONTH(G7195)*100+DAY(G7195)&gt;=season_lo,MONTH(G7195)*100+DAY(G7195)&lt;=season_hi),1,0))</f>
        <v/>
      </c>
      <c r="I7195">
        <f>IF(G7195="","",G7195-first_day+1)</f>
        <v/>
      </c>
      <c r="J7195" s="27">
        <f>IF(I7195="","",INDEX(Daily!$J$2:$J$421,I7195))</f>
        <v/>
      </c>
      <c r="K7195" s="27">
        <f>IF(J7195="","",J7195+cat_offset)</f>
        <v/>
      </c>
      <c r="L7195" s="27">
        <f>IF(J7195="","",MAX(0,E7195-J7195)^2)</f>
        <v/>
      </c>
      <c r="M7195" s="27">
        <f>IF(J7195="","",MAX(0,E7195-(J7195+twcdh_off))^2)</f>
        <v/>
      </c>
      <c r="N7195" s="27">
        <f>IF(E7195="","",MAX(0,E7195-swcdh_thr)^2)</f>
        <v/>
      </c>
      <c r="O7195">
        <f>IF(K7195="","",ROUND(E7195-K7195,0))</f>
        <v/>
      </c>
      <c r="P7195">
        <f>IF(O7195="","",IF(O7195&gt;=1,O7195,0))</f>
        <v/>
      </c>
      <c r="Q7195" s="27">
        <f>IF(E7195="","",MAX(0,E7195-22))</f>
        <v/>
      </c>
      <c r="R7195" s="27">
        <f>IF(H7195=1,E7195,"")</f>
        <v/>
      </c>
      <c r="S7195" s="27">
        <f>IF(AND(H7195=1,J7195&lt;&gt;""),E7195-J7195,"")</f>
        <v/>
      </c>
      <c r="T7195">
        <f>IF(G7195="","",MONTH(G7195))</f>
        <v/>
      </c>
    </row>
    <row r="7196">
      <c r="A7196" s="24" t="n">
        <v>2020</v>
      </c>
      <c r="B7196" s="24" t="n">
        <v>10</v>
      </c>
      <c r="C7196" s="24" t="n">
        <v>26</v>
      </c>
      <c r="D7196" s="24" t="n">
        <v>19</v>
      </c>
      <c r="E7196" s="24" t="n">
        <v>14.13</v>
      </c>
      <c r="F7196" s="25">
        <f>IF($E7196="","",DATE(IF($A7196="",nominal_year,$A7196),$B7196,$C7196)+($D7196-IF(LEFT(hour_conv,1)="1",1,0))/24)</f>
        <v/>
      </c>
      <c r="G7196" s="26">
        <f>IF(F7196="","",INT(F7196))</f>
        <v/>
      </c>
      <c r="H7196">
        <f>IF(G7196="","",IF(AND(MONTH(G7196)*100+DAY(G7196)&gt;=season_lo,MONTH(G7196)*100+DAY(G7196)&lt;=season_hi),1,0))</f>
        <v/>
      </c>
      <c r="I7196">
        <f>IF(G7196="","",G7196-first_day+1)</f>
        <v/>
      </c>
      <c r="J7196" s="27">
        <f>IF(I7196="","",INDEX(Daily!$J$2:$J$421,I7196))</f>
        <v/>
      </c>
      <c r="K7196" s="27">
        <f>IF(J7196="","",J7196+cat_offset)</f>
        <v/>
      </c>
      <c r="L7196" s="27">
        <f>IF(J7196="","",MAX(0,E7196-J7196)^2)</f>
        <v/>
      </c>
      <c r="M7196" s="27">
        <f>IF(J7196="","",MAX(0,E7196-(J7196+twcdh_off))^2)</f>
        <v/>
      </c>
      <c r="N7196" s="27">
        <f>IF(E7196="","",MAX(0,E7196-swcdh_thr)^2)</f>
        <v/>
      </c>
      <c r="O7196">
        <f>IF(K7196="","",ROUND(E7196-K7196,0))</f>
        <v/>
      </c>
      <c r="P7196">
        <f>IF(O7196="","",IF(O7196&gt;=1,O7196,0))</f>
        <v/>
      </c>
      <c r="Q7196" s="27">
        <f>IF(E7196="","",MAX(0,E7196-22))</f>
        <v/>
      </c>
      <c r="R7196" s="27">
        <f>IF(H7196=1,E7196,"")</f>
        <v/>
      </c>
      <c r="S7196" s="27">
        <f>IF(AND(H7196=1,J7196&lt;&gt;""),E7196-J7196,"")</f>
        <v/>
      </c>
      <c r="T7196">
        <f>IF(G7196="","",MONTH(G7196))</f>
        <v/>
      </c>
    </row>
    <row r="7197">
      <c r="A7197" s="24" t="n">
        <v>2020</v>
      </c>
      <c r="B7197" s="24" t="n">
        <v>10</v>
      </c>
      <c r="C7197" s="24" t="n">
        <v>26</v>
      </c>
      <c r="D7197" s="24" t="n">
        <v>20</v>
      </c>
      <c r="E7197" s="24" t="n">
        <v>13.49</v>
      </c>
      <c r="F7197" s="25">
        <f>IF($E7197="","",DATE(IF($A7197="",nominal_year,$A7197),$B7197,$C7197)+($D7197-IF(LEFT(hour_conv,1)="1",1,0))/24)</f>
        <v/>
      </c>
      <c r="G7197" s="26">
        <f>IF(F7197="","",INT(F7197))</f>
        <v/>
      </c>
      <c r="H7197">
        <f>IF(G7197="","",IF(AND(MONTH(G7197)*100+DAY(G7197)&gt;=season_lo,MONTH(G7197)*100+DAY(G7197)&lt;=season_hi),1,0))</f>
        <v/>
      </c>
      <c r="I7197">
        <f>IF(G7197="","",G7197-first_day+1)</f>
        <v/>
      </c>
      <c r="J7197" s="27">
        <f>IF(I7197="","",INDEX(Daily!$J$2:$J$421,I7197))</f>
        <v/>
      </c>
      <c r="K7197" s="27">
        <f>IF(J7197="","",J7197+cat_offset)</f>
        <v/>
      </c>
      <c r="L7197" s="27">
        <f>IF(J7197="","",MAX(0,E7197-J7197)^2)</f>
        <v/>
      </c>
      <c r="M7197" s="27">
        <f>IF(J7197="","",MAX(0,E7197-(J7197+twcdh_off))^2)</f>
        <v/>
      </c>
      <c r="N7197" s="27">
        <f>IF(E7197="","",MAX(0,E7197-swcdh_thr)^2)</f>
        <v/>
      </c>
      <c r="O7197">
        <f>IF(K7197="","",ROUND(E7197-K7197,0))</f>
        <v/>
      </c>
      <c r="P7197">
        <f>IF(O7197="","",IF(O7197&gt;=1,O7197,0))</f>
        <v/>
      </c>
      <c r="Q7197" s="27">
        <f>IF(E7197="","",MAX(0,E7197-22))</f>
        <v/>
      </c>
      <c r="R7197" s="27">
        <f>IF(H7197=1,E7197,"")</f>
        <v/>
      </c>
      <c r="S7197" s="27">
        <f>IF(AND(H7197=1,J7197&lt;&gt;""),E7197-J7197,"")</f>
        <v/>
      </c>
      <c r="T7197">
        <f>IF(G7197="","",MONTH(G7197))</f>
        <v/>
      </c>
    </row>
    <row r="7198">
      <c r="A7198" s="24" t="n">
        <v>2020</v>
      </c>
      <c r="B7198" s="24" t="n">
        <v>10</v>
      </c>
      <c r="C7198" s="24" t="n">
        <v>26</v>
      </c>
      <c r="D7198" s="24" t="n">
        <v>21</v>
      </c>
      <c r="E7198" s="24" t="n">
        <v>13.18</v>
      </c>
      <c r="F7198" s="25">
        <f>IF($E7198="","",DATE(IF($A7198="",nominal_year,$A7198),$B7198,$C7198)+($D7198-IF(LEFT(hour_conv,1)="1",1,0))/24)</f>
        <v/>
      </c>
      <c r="G7198" s="26">
        <f>IF(F7198="","",INT(F7198))</f>
        <v/>
      </c>
      <c r="H7198">
        <f>IF(G7198="","",IF(AND(MONTH(G7198)*100+DAY(G7198)&gt;=season_lo,MONTH(G7198)*100+DAY(G7198)&lt;=season_hi),1,0))</f>
        <v/>
      </c>
      <c r="I7198">
        <f>IF(G7198="","",G7198-first_day+1)</f>
        <v/>
      </c>
      <c r="J7198" s="27">
        <f>IF(I7198="","",INDEX(Daily!$J$2:$J$421,I7198))</f>
        <v/>
      </c>
      <c r="K7198" s="27">
        <f>IF(J7198="","",J7198+cat_offset)</f>
        <v/>
      </c>
      <c r="L7198" s="27">
        <f>IF(J7198="","",MAX(0,E7198-J7198)^2)</f>
        <v/>
      </c>
      <c r="M7198" s="27">
        <f>IF(J7198="","",MAX(0,E7198-(J7198+twcdh_off))^2)</f>
        <v/>
      </c>
      <c r="N7198" s="27">
        <f>IF(E7198="","",MAX(0,E7198-swcdh_thr)^2)</f>
        <v/>
      </c>
      <c r="O7198">
        <f>IF(K7198="","",ROUND(E7198-K7198,0))</f>
        <v/>
      </c>
      <c r="P7198">
        <f>IF(O7198="","",IF(O7198&gt;=1,O7198,0))</f>
        <v/>
      </c>
      <c r="Q7198" s="27">
        <f>IF(E7198="","",MAX(0,E7198-22))</f>
        <v/>
      </c>
      <c r="R7198" s="27">
        <f>IF(H7198=1,E7198,"")</f>
        <v/>
      </c>
      <c r="S7198" s="27">
        <f>IF(AND(H7198=1,J7198&lt;&gt;""),E7198-J7198,"")</f>
        <v/>
      </c>
      <c r="T7198">
        <f>IF(G7198="","",MONTH(G7198))</f>
        <v/>
      </c>
    </row>
    <row r="7199">
      <c r="A7199" s="24" t="n">
        <v>2020</v>
      </c>
      <c r="B7199" s="24" t="n">
        <v>10</v>
      </c>
      <c r="C7199" s="24" t="n">
        <v>26</v>
      </c>
      <c r="D7199" s="24" t="n">
        <v>22</v>
      </c>
      <c r="E7199" s="24" t="n">
        <v>12.75</v>
      </c>
      <c r="F7199" s="25">
        <f>IF($E7199="","",DATE(IF($A7199="",nominal_year,$A7199),$B7199,$C7199)+($D7199-IF(LEFT(hour_conv,1)="1",1,0))/24)</f>
        <v/>
      </c>
      <c r="G7199" s="26">
        <f>IF(F7199="","",INT(F7199))</f>
        <v/>
      </c>
      <c r="H7199">
        <f>IF(G7199="","",IF(AND(MONTH(G7199)*100+DAY(G7199)&gt;=season_lo,MONTH(G7199)*100+DAY(G7199)&lt;=season_hi),1,0))</f>
        <v/>
      </c>
      <c r="I7199">
        <f>IF(G7199="","",G7199-first_day+1)</f>
        <v/>
      </c>
      <c r="J7199" s="27">
        <f>IF(I7199="","",INDEX(Daily!$J$2:$J$421,I7199))</f>
        <v/>
      </c>
      <c r="K7199" s="27">
        <f>IF(J7199="","",J7199+cat_offset)</f>
        <v/>
      </c>
      <c r="L7199" s="27">
        <f>IF(J7199="","",MAX(0,E7199-J7199)^2)</f>
        <v/>
      </c>
      <c r="M7199" s="27">
        <f>IF(J7199="","",MAX(0,E7199-(J7199+twcdh_off))^2)</f>
        <v/>
      </c>
      <c r="N7199" s="27">
        <f>IF(E7199="","",MAX(0,E7199-swcdh_thr)^2)</f>
        <v/>
      </c>
      <c r="O7199">
        <f>IF(K7199="","",ROUND(E7199-K7199,0))</f>
        <v/>
      </c>
      <c r="P7199">
        <f>IF(O7199="","",IF(O7199&gt;=1,O7199,0))</f>
        <v/>
      </c>
      <c r="Q7199" s="27">
        <f>IF(E7199="","",MAX(0,E7199-22))</f>
        <v/>
      </c>
      <c r="R7199" s="27">
        <f>IF(H7199=1,E7199,"")</f>
        <v/>
      </c>
      <c r="S7199" s="27">
        <f>IF(AND(H7199=1,J7199&lt;&gt;""),E7199-J7199,"")</f>
        <v/>
      </c>
      <c r="T7199">
        <f>IF(G7199="","",MONTH(G7199))</f>
        <v/>
      </c>
    </row>
    <row r="7200">
      <c r="A7200" s="24" t="n">
        <v>2020</v>
      </c>
      <c r="B7200" s="24" t="n">
        <v>10</v>
      </c>
      <c r="C7200" s="24" t="n">
        <v>26</v>
      </c>
      <c r="D7200" s="24" t="n">
        <v>23</v>
      </c>
      <c r="E7200" s="24" t="n">
        <v>11.5</v>
      </c>
      <c r="F7200" s="25">
        <f>IF($E7200="","",DATE(IF($A7200="",nominal_year,$A7200),$B7200,$C7200)+($D7200-IF(LEFT(hour_conv,1)="1",1,0))/24)</f>
        <v/>
      </c>
      <c r="G7200" s="26">
        <f>IF(F7200="","",INT(F7200))</f>
        <v/>
      </c>
      <c r="H7200">
        <f>IF(G7200="","",IF(AND(MONTH(G7200)*100+DAY(G7200)&gt;=season_lo,MONTH(G7200)*100+DAY(G7200)&lt;=season_hi),1,0))</f>
        <v/>
      </c>
      <c r="I7200">
        <f>IF(G7200="","",G7200-first_day+1)</f>
        <v/>
      </c>
      <c r="J7200" s="27">
        <f>IF(I7200="","",INDEX(Daily!$J$2:$J$421,I7200))</f>
        <v/>
      </c>
      <c r="K7200" s="27">
        <f>IF(J7200="","",J7200+cat_offset)</f>
        <v/>
      </c>
      <c r="L7200" s="27">
        <f>IF(J7200="","",MAX(0,E7200-J7200)^2)</f>
        <v/>
      </c>
      <c r="M7200" s="27">
        <f>IF(J7200="","",MAX(0,E7200-(J7200+twcdh_off))^2)</f>
        <v/>
      </c>
      <c r="N7200" s="27">
        <f>IF(E7200="","",MAX(0,E7200-swcdh_thr)^2)</f>
        <v/>
      </c>
      <c r="O7200">
        <f>IF(K7200="","",ROUND(E7200-K7200,0))</f>
        <v/>
      </c>
      <c r="P7200">
        <f>IF(O7200="","",IF(O7200&gt;=1,O7200,0))</f>
        <v/>
      </c>
      <c r="Q7200" s="27">
        <f>IF(E7200="","",MAX(0,E7200-22))</f>
        <v/>
      </c>
      <c r="R7200" s="27">
        <f>IF(H7200=1,E7200,"")</f>
        <v/>
      </c>
      <c r="S7200" s="27">
        <f>IF(AND(H7200=1,J7200&lt;&gt;""),E7200-J7200,"")</f>
        <v/>
      </c>
      <c r="T7200">
        <f>IF(G7200="","",MONTH(G7200))</f>
        <v/>
      </c>
    </row>
    <row r="7201">
      <c r="A7201" s="24" t="n">
        <v>2020</v>
      </c>
      <c r="B7201" s="24" t="n">
        <v>10</v>
      </c>
      <c r="C7201" s="24" t="n">
        <v>26</v>
      </c>
      <c r="D7201" s="24" t="n">
        <v>24</v>
      </c>
      <c r="E7201" s="24" t="n">
        <v>10.42</v>
      </c>
      <c r="F7201" s="25">
        <f>IF($E7201="","",DATE(IF($A7201="",nominal_year,$A7201),$B7201,$C7201)+($D7201-IF(LEFT(hour_conv,1)="1",1,0))/24)</f>
        <v/>
      </c>
      <c r="G7201" s="26">
        <f>IF(F7201="","",INT(F7201))</f>
        <v/>
      </c>
      <c r="H7201">
        <f>IF(G7201="","",IF(AND(MONTH(G7201)*100+DAY(G7201)&gt;=season_lo,MONTH(G7201)*100+DAY(G7201)&lt;=season_hi),1,0))</f>
        <v/>
      </c>
      <c r="I7201">
        <f>IF(G7201="","",G7201-first_day+1)</f>
        <v/>
      </c>
      <c r="J7201" s="27">
        <f>IF(I7201="","",INDEX(Daily!$J$2:$J$421,I7201))</f>
        <v/>
      </c>
      <c r="K7201" s="27">
        <f>IF(J7201="","",J7201+cat_offset)</f>
        <v/>
      </c>
      <c r="L7201" s="27">
        <f>IF(J7201="","",MAX(0,E7201-J7201)^2)</f>
        <v/>
      </c>
      <c r="M7201" s="27">
        <f>IF(J7201="","",MAX(0,E7201-(J7201+twcdh_off))^2)</f>
        <v/>
      </c>
      <c r="N7201" s="27">
        <f>IF(E7201="","",MAX(0,E7201-swcdh_thr)^2)</f>
        <v/>
      </c>
      <c r="O7201">
        <f>IF(K7201="","",ROUND(E7201-K7201,0))</f>
        <v/>
      </c>
      <c r="P7201">
        <f>IF(O7201="","",IF(O7201&gt;=1,O7201,0))</f>
        <v/>
      </c>
      <c r="Q7201" s="27">
        <f>IF(E7201="","",MAX(0,E7201-22))</f>
        <v/>
      </c>
      <c r="R7201" s="27">
        <f>IF(H7201=1,E7201,"")</f>
        <v/>
      </c>
      <c r="S7201" s="27">
        <f>IF(AND(H7201=1,J7201&lt;&gt;""),E7201-J7201,"")</f>
        <v/>
      </c>
      <c r="T7201">
        <f>IF(G7201="","",MONTH(G7201))</f>
        <v/>
      </c>
    </row>
    <row r="7202">
      <c r="A7202" s="24" t="n">
        <v>2020</v>
      </c>
      <c r="B7202" s="24" t="n">
        <v>10</v>
      </c>
      <c r="C7202" s="24" t="n">
        <v>27</v>
      </c>
      <c r="D7202" s="24" t="n">
        <v>1</v>
      </c>
      <c r="E7202" s="24" t="n">
        <v>10.55</v>
      </c>
      <c r="F7202" s="25">
        <f>IF($E7202="","",DATE(IF($A7202="",nominal_year,$A7202),$B7202,$C7202)+($D7202-IF(LEFT(hour_conv,1)="1",1,0))/24)</f>
        <v/>
      </c>
      <c r="G7202" s="26">
        <f>IF(F7202="","",INT(F7202))</f>
        <v/>
      </c>
      <c r="H7202">
        <f>IF(G7202="","",IF(AND(MONTH(G7202)*100+DAY(G7202)&gt;=season_lo,MONTH(G7202)*100+DAY(G7202)&lt;=season_hi),1,0))</f>
        <v/>
      </c>
      <c r="I7202">
        <f>IF(G7202="","",G7202-first_day+1)</f>
        <v/>
      </c>
      <c r="J7202" s="27">
        <f>IF(I7202="","",INDEX(Daily!$J$2:$J$421,I7202))</f>
        <v/>
      </c>
      <c r="K7202" s="27">
        <f>IF(J7202="","",J7202+cat_offset)</f>
        <v/>
      </c>
      <c r="L7202" s="27">
        <f>IF(J7202="","",MAX(0,E7202-J7202)^2)</f>
        <v/>
      </c>
      <c r="M7202" s="27">
        <f>IF(J7202="","",MAX(0,E7202-(J7202+twcdh_off))^2)</f>
        <v/>
      </c>
      <c r="N7202" s="27">
        <f>IF(E7202="","",MAX(0,E7202-swcdh_thr)^2)</f>
        <v/>
      </c>
      <c r="O7202">
        <f>IF(K7202="","",ROUND(E7202-K7202,0))</f>
        <v/>
      </c>
      <c r="P7202">
        <f>IF(O7202="","",IF(O7202&gt;=1,O7202,0))</f>
        <v/>
      </c>
      <c r="Q7202" s="27">
        <f>IF(E7202="","",MAX(0,E7202-22))</f>
        <v/>
      </c>
      <c r="R7202" s="27">
        <f>IF(H7202=1,E7202,"")</f>
        <v/>
      </c>
      <c r="S7202" s="27">
        <f>IF(AND(H7202=1,J7202&lt;&gt;""),E7202-J7202,"")</f>
        <v/>
      </c>
      <c r="T7202">
        <f>IF(G7202="","",MONTH(G7202))</f>
        <v/>
      </c>
    </row>
    <row r="7203">
      <c r="A7203" s="24" t="n">
        <v>2020</v>
      </c>
      <c r="B7203" s="24" t="n">
        <v>10</v>
      </c>
      <c r="C7203" s="24" t="n">
        <v>27</v>
      </c>
      <c r="D7203" s="24" t="n">
        <v>2</v>
      </c>
      <c r="E7203" s="24" t="n">
        <v>10.06</v>
      </c>
      <c r="F7203" s="25">
        <f>IF($E7203="","",DATE(IF($A7203="",nominal_year,$A7203),$B7203,$C7203)+($D7203-IF(LEFT(hour_conv,1)="1",1,0))/24)</f>
        <v/>
      </c>
      <c r="G7203" s="26">
        <f>IF(F7203="","",INT(F7203))</f>
        <v/>
      </c>
      <c r="H7203">
        <f>IF(G7203="","",IF(AND(MONTH(G7203)*100+DAY(G7203)&gt;=season_lo,MONTH(G7203)*100+DAY(G7203)&lt;=season_hi),1,0))</f>
        <v/>
      </c>
      <c r="I7203">
        <f>IF(G7203="","",G7203-first_day+1)</f>
        <v/>
      </c>
      <c r="J7203" s="27">
        <f>IF(I7203="","",INDEX(Daily!$J$2:$J$421,I7203))</f>
        <v/>
      </c>
      <c r="K7203" s="27">
        <f>IF(J7203="","",J7203+cat_offset)</f>
        <v/>
      </c>
      <c r="L7203" s="27">
        <f>IF(J7203="","",MAX(0,E7203-J7203)^2)</f>
        <v/>
      </c>
      <c r="M7203" s="27">
        <f>IF(J7203="","",MAX(0,E7203-(J7203+twcdh_off))^2)</f>
        <v/>
      </c>
      <c r="N7203" s="27">
        <f>IF(E7203="","",MAX(0,E7203-swcdh_thr)^2)</f>
        <v/>
      </c>
      <c r="O7203">
        <f>IF(K7203="","",ROUND(E7203-K7203,0))</f>
        <v/>
      </c>
      <c r="P7203">
        <f>IF(O7203="","",IF(O7203&gt;=1,O7203,0))</f>
        <v/>
      </c>
      <c r="Q7203" s="27">
        <f>IF(E7203="","",MAX(0,E7203-22))</f>
        <v/>
      </c>
      <c r="R7203" s="27">
        <f>IF(H7203=1,E7203,"")</f>
        <v/>
      </c>
      <c r="S7203" s="27">
        <f>IF(AND(H7203=1,J7203&lt;&gt;""),E7203-J7203,"")</f>
        <v/>
      </c>
      <c r="T7203">
        <f>IF(G7203="","",MONTH(G7203))</f>
        <v/>
      </c>
    </row>
    <row r="7204">
      <c r="A7204" s="24" t="n">
        <v>2020</v>
      </c>
      <c r="B7204" s="24" t="n">
        <v>10</v>
      </c>
      <c r="C7204" s="24" t="n">
        <v>27</v>
      </c>
      <c r="D7204" s="24" t="n">
        <v>3</v>
      </c>
      <c r="E7204" s="24" t="n">
        <v>9.67</v>
      </c>
      <c r="F7204" s="25">
        <f>IF($E7204="","",DATE(IF($A7204="",nominal_year,$A7204),$B7204,$C7204)+($D7204-IF(LEFT(hour_conv,1)="1",1,0))/24)</f>
        <v/>
      </c>
      <c r="G7204" s="26">
        <f>IF(F7204="","",INT(F7204))</f>
        <v/>
      </c>
      <c r="H7204">
        <f>IF(G7204="","",IF(AND(MONTH(G7204)*100+DAY(G7204)&gt;=season_lo,MONTH(G7204)*100+DAY(G7204)&lt;=season_hi),1,0))</f>
        <v/>
      </c>
      <c r="I7204">
        <f>IF(G7204="","",G7204-first_day+1)</f>
        <v/>
      </c>
      <c r="J7204" s="27">
        <f>IF(I7204="","",INDEX(Daily!$J$2:$J$421,I7204))</f>
        <v/>
      </c>
      <c r="K7204" s="27">
        <f>IF(J7204="","",J7204+cat_offset)</f>
        <v/>
      </c>
      <c r="L7204" s="27">
        <f>IF(J7204="","",MAX(0,E7204-J7204)^2)</f>
        <v/>
      </c>
      <c r="M7204" s="27">
        <f>IF(J7204="","",MAX(0,E7204-(J7204+twcdh_off))^2)</f>
        <v/>
      </c>
      <c r="N7204" s="27">
        <f>IF(E7204="","",MAX(0,E7204-swcdh_thr)^2)</f>
        <v/>
      </c>
      <c r="O7204">
        <f>IF(K7204="","",ROUND(E7204-K7204,0))</f>
        <v/>
      </c>
      <c r="P7204">
        <f>IF(O7204="","",IF(O7204&gt;=1,O7204,0))</f>
        <v/>
      </c>
      <c r="Q7204" s="27">
        <f>IF(E7204="","",MAX(0,E7204-22))</f>
        <v/>
      </c>
      <c r="R7204" s="27">
        <f>IF(H7204=1,E7204,"")</f>
        <v/>
      </c>
      <c r="S7204" s="27">
        <f>IF(AND(H7204=1,J7204&lt;&gt;""),E7204-J7204,"")</f>
        <v/>
      </c>
      <c r="T7204">
        <f>IF(G7204="","",MONTH(G7204))</f>
        <v/>
      </c>
    </row>
    <row r="7205">
      <c r="A7205" s="24" t="n">
        <v>2020</v>
      </c>
      <c r="B7205" s="24" t="n">
        <v>10</v>
      </c>
      <c r="C7205" s="24" t="n">
        <v>27</v>
      </c>
      <c r="D7205" s="24" t="n">
        <v>4</v>
      </c>
      <c r="E7205" s="24" t="n">
        <v>9.279999999999999</v>
      </c>
      <c r="F7205" s="25">
        <f>IF($E7205="","",DATE(IF($A7205="",nominal_year,$A7205),$B7205,$C7205)+($D7205-IF(LEFT(hour_conv,1)="1",1,0))/24)</f>
        <v/>
      </c>
      <c r="G7205" s="26">
        <f>IF(F7205="","",INT(F7205))</f>
        <v/>
      </c>
      <c r="H7205">
        <f>IF(G7205="","",IF(AND(MONTH(G7205)*100+DAY(G7205)&gt;=season_lo,MONTH(G7205)*100+DAY(G7205)&lt;=season_hi),1,0))</f>
        <v/>
      </c>
      <c r="I7205">
        <f>IF(G7205="","",G7205-first_day+1)</f>
        <v/>
      </c>
      <c r="J7205" s="27">
        <f>IF(I7205="","",INDEX(Daily!$J$2:$J$421,I7205))</f>
        <v/>
      </c>
      <c r="K7205" s="27">
        <f>IF(J7205="","",J7205+cat_offset)</f>
        <v/>
      </c>
      <c r="L7205" s="27">
        <f>IF(J7205="","",MAX(0,E7205-J7205)^2)</f>
        <v/>
      </c>
      <c r="M7205" s="27">
        <f>IF(J7205="","",MAX(0,E7205-(J7205+twcdh_off))^2)</f>
        <v/>
      </c>
      <c r="N7205" s="27">
        <f>IF(E7205="","",MAX(0,E7205-swcdh_thr)^2)</f>
        <v/>
      </c>
      <c r="O7205">
        <f>IF(K7205="","",ROUND(E7205-K7205,0))</f>
        <v/>
      </c>
      <c r="P7205">
        <f>IF(O7205="","",IF(O7205&gt;=1,O7205,0))</f>
        <v/>
      </c>
      <c r="Q7205" s="27">
        <f>IF(E7205="","",MAX(0,E7205-22))</f>
        <v/>
      </c>
      <c r="R7205" s="27">
        <f>IF(H7205=1,E7205,"")</f>
        <v/>
      </c>
      <c r="S7205" s="27">
        <f>IF(AND(H7205=1,J7205&lt;&gt;""),E7205-J7205,"")</f>
        <v/>
      </c>
      <c r="T7205">
        <f>IF(G7205="","",MONTH(G7205))</f>
        <v/>
      </c>
    </row>
    <row r="7206">
      <c r="A7206" s="24" t="n">
        <v>2020</v>
      </c>
      <c r="B7206" s="24" t="n">
        <v>10</v>
      </c>
      <c r="C7206" s="24" t="n">
        <v>27</v>
      </c>
      <c r="D7206" s="24" t="n">
        <v>5</v>
      </c>
      <c r="E7206" s="24" t="n">
        <v>8.710000000000001</v>
      </c>
      <c r="F7206" s="25">
        <f>IF($E7206="","",DATE(IF($A7206="",nominal_year,$A7206),$B7206,$C7206)+($D7206-IF(LEFT(hour_conv,1)="1",1,0))/24)</f>
        <v/>
      </c>
      <c r="G7206" s="26">
        <f>IF(F7206="","",INT(F7206))</f>
        <v/>
      </c>
      <c r="H7206">
        <f>IF(G7206="","",IF(AND(MONTH(G7206)*100+DAY(G7206)&gt;=season_lo,MONTH(G7206)*100+DAY(G7206)&lt;=season_hi),1,0))</f>
        <v/>
      </c>
      <c r="I7206">
        <f>IF(G7206="","",G7206-first_day+1)</f>
        <v/>
      </c>
      <c r="J7206" s="27">
        <f>IF(I7206="","",INDEX(Daily!$J$2:$J$421,I7206))</f>
        <v/>
      </c>
      <c r="K7206" s="27">
        <f>IF(J7206="","",J7206+cat_offset)</f>
        <v/>
      </c>
      <c r="L7206" s="27">
        <f>IF(J7206="","",MAX(0,E7206-J7206)^2)</f>
        <v/>
      </c>
      <c r="M7206" s="27">
        <f>IF(J7206="","",MAX(0,E7206-(J7206+twcdh_off))^2)</f>
        <v/>
      </c>
      <c r="N7206" s="27">
        <f>IF(E7206="","",MAX(0,E7206-swcdh_thr)^2)</f>
        <v/>
      </c>
      <c r="O7206">
        <f>IF(K7206="","",ROUND(E7206-K7206,0))</f>
        <v/>
      </c>
      <c r="P7206">
        <f>IF(O7206="","",IF(O7206&gt;=1,O7206,0))</f>
        <v/>
      </c>
      <c r="Q7206" s="27">
        <f>IF(E7206="","",MAX(0,E7206-22))</f>
        <v/>
      </c>
      <c r="R7206" s="27">
        <f>IF(H7206=1,E7206,"")</f>
        <v/>
      </c>
      <c r="S7206" s="27">
        <f>IF(AND(H7206=1,J7206&lt;&gt;""),E7206-J7206,"")</f>
        <v/>
      </c>
      <c r="T7206">
        <f>IF(G7206="","",MONTH(G7206))</f>
        <v/>
      </c>
    </row>
    <row r="7207">
      <c r="A7207" s="24" t="n">
        <v>2020</v>
      </c>
      <c r="B7207" s="24" t="n">
        <v>10</v>
      </c>
      <c r="C7207" s="24" t="n">
        <v>27</v>
      </c>
      <c r="D7207" s="24" t="n">
        <v>6</v>
      </c>
      <c r="E7207" s="24" t="n">
        <v>9.75</v>
      </c>
      <c r="F7207" s="25">
        <f>IF($E7207="","",DATE(IF($A7207="",nominal_year,$A7207),$B7207,$C7207)+($D7207-IF(LEFT(hour_conv,1)="1",1,0))/24)</f>
        <v/>
      </c>
      <c r="G7207" s="26">
        <f>IF(F7207="","",INT(F7207))</f>
        <v/>
      </c>
      <c r="H7207">
        <f>IF(G7207="","",IF(AND(MONTH(G7207)*100+DAY(G7207)&gt;=season_lo,MONTH(G7207)*100+DAY(G7207)&lt;=season_hi),1,0))</f>
        <v/>
      </c>
      <c r="I7207">
        <f>IF(G7207="","",G7207-first_day+1)</f>
        <v/>
      </c>
      <c r="J7207" s="27">
        <f>IF(I7207="","",INDEX(Daily!$J$2:$J$421,I7207))</f>
        <v/>
      </c>
      <c r="K7207" s="27">
        <f>IF(J7207="","",J7207+cat_offset)</f>
        <v/>
      </c>
      <c r="L7207" s="27">
        <f>IF(J7207="","",MAX(0,E7207-J7207)^2)</f>
        <v/>
      </c>
      <c r="M7207" s="27">
        <f>IF(J7207="","",MAX(0,E7207-(J7207+twcdh_off))^2)</f>
        <v/>
      </c>
      <c r="N7207" s="27">
        <f>IF(E7207="","",MAX(0,E7207-swcdh_thr)^2)</f>
        <v/>
      </c>
      <c r="O7207">
        <f>IF(K7207="","",ROUND(E7207-K7207,0))</f>
        <v/>
      </c>
      <c r="P7207">
        <f>IF(O7207="","",IF(O7207&gt;=1,O7207,0))</f>
        <v/>
      </c>
      <c r="Q7207" s="27">
        <f>IF(E7207="","",MAX(0,E7207-22))</f>
        <v/>
      </c>
      <c r="R7207" s="27">
        <f>IF(H7207=1,E7207,"")</f>
        <v/>
      </c>
      <c r="S7207" s="27">
        <f>IF(AND(H7207=1,J7207&lt;&gt;""),E7207-J7207,"")</f>
        <v/>
      </c>
      <c r="T7207">
        <f>IF(G7207="","",MONTH(G7207))</f>
        <v/>
      </c>
    </row>
    <row r="7208">
      <c r="A7208" s="24" t="n">
        <v>2020</v>
      </c>
      <c r="B7208" s="24" t="n">
        <v>10</v>
      </c>
      <c r="C7208" s="24" t="n">
        <v>27</v>
      </c>
      <c r="D7208" s="24" t="n">
        <v>7</v>
      </c>
      <c r="E7208" s="24" t="n">
        <v>10.82</v>
      </c>
      <c r="F7208" s="25">
        <f>IF($E7208="","",DATE(IF($A7208="",nominal_year,$A7208),$B7208,$C7208)+($D7208-IF(LEFT(hour_conv,1)="1",1,0))/24)</f>
        <v/>
      </c>
      <c r="G7208" s="26">
        <f>IF(F7208="","",INT(F7208))</f>
        <v/>
      </c>
      <c r="H7208">
        <f>IF(G7208="","",IF(AND(MONTH(G7208)*100+DAY(G7208)&gt;=season_lo,MONTH(G7208)*100+DAY(G7208)&lt;=season_hi),1,0))</f>
        <v/>
      </c>
      <c r="I7208">
        <f>IF(G7208="","",G7208-first_day+1)</f>
        <v/>
      </c>
      <c r="J7208" s="27">
        <f>IF(I7208="","",INDEX(Daily!$J$2:$J$421,I7208))</f>
        <v/>
      </c>
      <c r="K7208" s="27">
        <f>IF(J7208="","",J7208+cat_offset)</f>
        <v/>
      </c>
      <c r="L7208" s="27">
        <f>IF(J7208="","",MAX(0,E7208-J7208)^2)</f>
        <v/>
      </c>
      <c r="M7208" s="27">
        <f>IF(J7208="","",MAX(0,E7208-(J7208+twcdh_off))^2)</f>
        <v/>
      </c>
      <c r="N7208" s="27">
        <f>IF(E7208="","",MAX(0,E7208-swcdh_thr)^2)</f>
        <v/>
      </c>
      <c r="O7208">
        <f>IF(K7208="","",ROUND(E7208-K7208,0))</f>
        <v/>
      </c>
      <c r="P7208">
        <f>IF(O7208="","",IF(O7208&gt;=1,O7208,0))</f>
        <v/>
      </c>
      <c r="Q7208" s="27">
        <f>IF(E7208="","",MAX(0,E7208-22))</f>
        <v/>
      </c>
      <c r="R7208" s="27">
        <f>IF(H7208=1,E7208,"")</f>
        <v/>
      </c>
      <c r="S7208" s="27">
        <f>IF(AND(H7208=1,J7208&lt;&gt;""),E7208-J7208,"")</f>
        <v/>
      </c>
      <c r="T7208">
        <f>IF(G7208="","",MONTH(G7208))</f>
        <v/>
      </c>
    </row>
    <row r="7209">
      <c r="A7209" s="24" t="n">
        <v>2020</v>
      </c>
      <c r="B7209" s="24" t="n">
        <v>10</v>
      </c>
      <c r="C7209" s="24" t="n">
        <v>27</v>
      </c>
      <c r="D7209" s="24" t="n">
        <v>8</v>
      </c>
      <c r="E7209" s="24" t="n">
        <v>11.12</v>
      </c>
      <c r="F7209" s="25">
        <f>IF($E7209="","",DATE(IF($A7209="",nominal_year,$A7209),$B7209,$C7209)+($D7209-IF(LEFT(hour_conv,1)="1",1,0))/24)</f>
        <v/>
      </c>
      <c r="G7209" s="26">
        <f>IF(F7209="","",INT(F7209))</f>
        <v/>
      </c>
      <c r="H7209">
        <f>IF(G7209="","",IF(AND(MONTH(G7209)*100+DAY(G7209)&gt;=season_lo,MONTH(G7209)*100+DAY(G7209)&lt;=season_hi),1,0))</f>
        <v/>
      </c>
      <c r="I7209">
        <f>IF(G7209="","",G7209-first_day+1)</f>
        <v/>
      </c>
      <c r="J7209" s="27">
        <f>IF(I7209="","",INDEX(Daily!$J$2:$J$421,I7209))</f>
        <v/>
      </c>
      <c r="K7209" s="27">
        <f>IF(J7209="","",J7209+cat_offset)</f>
        <v/>
      </c>
      <c r="L7209" s="27">
        <f>IF(J7209="","",MAX(0,E7209-J7209)^2)</f>
        <v/>
      </c>
      <c r="M7209" s="27">
        <f>IF(J7209="","",MAX(0,E7209-(J7209+twcdh_off))^2)</f>
        <v/>
      </c>
      <c r="N7209" s="27">
        <f>IF(E7209="","",MAX(0,E7209-swcdh_thr)^2)</f>
        <v/>
      </c>
      <c r="O7209">
        <f>IF(K7209="","",ROUND(E7209-K7209,0))</f>
        <v/>
      </c>
      <c r="P7209">
        <f>IF(O7209="","",IF(O7209&gt;=1,O7209,0))</f>
        <v/>
      </c>
      <c r="Q7209" s="27">
        <f>IF(E7209="","",MAX(0,E7209-22))</f>
        <v/>
      </c>
      <c r="R7209" s="27">
        <f>IF(H7209=1,E7209,"")</f>
        <v/>
      </c>
      <c r="S7209" s="27">
        <f>IF(AND(H7209=1,J7209&lt;&gt;""),E7209-J7209,"")</f>
        <v/>
      </c>
      <c r="T7209">
        <f>IF(G7209="","",MONTH(G7209))</f>
        <v/>
      </c>
    </row>
    <row r="7210">
      <c r="A7210" s="24" t="n">
        <v>2020</v>
      </c>
      <c r="B7210" s="24" t="n">
        <v>10</v>
      </c>
      <c r="C7210" s="24" t="n">
        <v>27</v>
      </c>
      <c r="D7210" s="24" t="n">
        <v>9</v>
      </c>
      <c r="E7210" s="24" t="n">
        <v>10.94</v>
      </c>
      <c r="F7210" s="25">
        <f>IF($E7210="","",DATE(IF($A7210="",nominal_year,$A7210),$B7210,$C7210)+($D7210-IF(LEFT(hour_conv,1)="1",1,0))/24)</f>
        <v/>
      </c>
      <c r="G7210" s="26">
        <f>IF(F7210="","",INT(F7210))</f>
        <v/>
      </c>
      <c r="H7210">
        <f>IF(G7210="","",IF(AND(MONTH(G7210)*100+DAY(G7210)&gt;=season_lo,MONTH(G7210)*100+DAY(G7210)&lt;=season_hi),1,0))</f>
        <v/>
      </c>
      <c r="I7210">
        <f>IF(G7210="","",G7210-first_day+1)</f>
        <v/>
      </c>
      <c r="J7210" s="27">
        <f>IF(I7210="","",INDEX(Daily!$J$2:$J$421,I7210))</f>
        <v/>
      </c>
      <c r="K7210" s="27">
        <f>IF(J7210="","",J7210+cat_offset)</f>
        <v/>
      </c>
      <c r="L7210" s="27">
        <f>IF(J7210="","",MAX(0,E7210-J7210)^2)</f>
        <v/>
      </c>
      <c r="M7210" s="27">
        <f>IF(J7210="","",MAX(0,E7210-(J7210+twcdh_off))^2)</f>
        <v/>
      </c>
      <c r="N7210" s="27">
        <f>IF(E7210="","",MAX(0,E7210-swcdh_thr)^2)</f>
        <v/>
      </c>
      <c r="O7210">
        <f>IF(K7210="","",ROUND(E7210-K7210,0))</f>
        <v/>
      </c>
      <c r="P7210">
        <f>IF(O7210="","",IF(O7210&gt;=1,O7210,0))</f>
        <v/>
      </c>
      <c r="Q7210" s="27">
        <f>IF(E7210="","",MAX(0,E7210-22))</f>
        <v/>
      </c>
      <c r="R7210" s="27">
        <f>IF(H7210=1,E7210,"")</f>
        <v/>
      </c>
      <c r="S7210" s="27">
        <f>IF(AND(H7210=1,J7210&lt;&gt;""),E7210-J7210,"")</f>
        <v/>
      </c>
      <c r="T7210">
        <f>IF(G7210="","",MONTH(G7210))</f>
        <v/>
      </c>
    </row>
    <row r="7211">
      <c r="A7211" s="24" t="n">
        <v>2020</v>
      </c>
      <c r="B7211" s="24" t="n">
        <v>10</v>
      </c>
      <c r="C7211" s="24" t="n">
        <v>27</v>
      </c>
      <c r="D7211" s="24" t="n">
        <v>10</v>
      </c>
      <c r="E7211" s="24" t="n">
        <v>12.54</v>
      </c>
      <c r="F7211" s="25">
        <f>IF($E7211="","",DATE(IF($A7211="",nominal_year,$A7211),$B7211,$C7211)+($D7211-IF(LEFT(hour_conv,1)="1",1,0))/24)</f>
        <v/>
      </c>
      <c r="G7211" s="26">
        <f>IF(F7211="","",INT(F7211))</f>
        <v/>
      </c>
      <c r="H7211">
        <f>IF(G7211="","",IF(AND(MONTH(G7211)*100+DAY(G7211)&gt;=season_lo,MONTH(G7211)*100+DAY(G7211)&lt;=season_hi),1,0))</f>
        <v/>
      </c>
      <c r="I7211">
        <f>IF(G7211="","",G7211-first_day+1)</f>
        <v/>
      </c>
      <c r="J7211" s="27">
        <f>IF(I7211="","",INDEX(Daily!$J$2:$J$421,I7211))</f>
        <v/>
      </c>
      <c r="K7211" s="27">
        <f>IF(J7211="","",J7211+cat_offset)</f>
        <v/>
      </c>
      <c r="L7211" s="27">
        <f>IF(J7211="","",MAX(0,E7211-J7211)^2)</f>
        <v/>
      </c>
      <c r="M7211" s="27">
        <f>IF(J7211="","",MAX(0,E7211-(J7211+twcdh_off))^2)</f>
        <v/>
      </c>
      <c r="N7211" s="27">
        <f>IF(E7211="","",MAX(0,E7211-swcdh_thr)^2)</f>
        <v/>
      </c>
      <c r="O7211">
        <f>IF(K7211="","",ROUND(E7211-K7211,0))</f>
        <v/>
      </c>
      <c r="P7211">
        <f>IF(O7211="","",IF(O7211&gt;=1,O7211,0))</f>
        <v/>
      </c>
      <c r="Q7211" s="27">
        <f>IF(E7211="","",MAX(0,E7211-22))</f>
        <v/>
      </c>
      <c r="R7211" s="27">
        <f>IF(H7211=1,E7211,"")</f>
        <v/>
      </c>
      <c r="S7211" s="27">
        <f>IF(AND(H7211=1,J7211&lt;&gt;""),E7211-J7211,"")</f>
        <v/>
      </c>
      <c r="T7211">
        <f>IF(G7211="","",MONTH(G7211))</f>
        <v/>
      </c>
    </row>
    <row r="7212">
      <c r="A7212" s="24" t="n">
        <v>2020</v>
      </c>
      <c r="B7212" s="24" t="n">
        <v>10</v>
      </c>
      <c r="C7212" s="24" t="n">
        <v>27</v>
      </c>
      <c r="D7212" s="24" t="n">
        <v>11</v>
      </c>
      <c r="E7212" s="24" t="n">
        <v>12.62</v>
      </c>
      <c r="F7212" s="25">
        <f>IF($E7212="","",DATE(IF($A7212="",nominal_year,$A7212),$B7212,$C7212)+($D7212-IF(LEFT(hour_conv,1)="1",1,0))/24)</f>
        <v/>
      </c>
      <c r="G7212" s="26">
        <f>IF(F7212="","",INT(F7212))</f>
        <v/>
      </c>
      <c r="H7212">
        <f>IF(G7212="","",IF(AND(MONTH(G7212)*100+DAY(G7212)&gt;=season_lo,MONTH(G7212)*100+DAY(G7212)&lt;=season_hi),1,0))</f>
        <v/>
      </c>
      <c r="I7212">
        <f>IF(G7212="","",G7212-first_day+1)</f>
        <v/>
      </c>
      <c r="J7212" s="27">
        <f>IF(I7212="","",INDEX(Daily!$J$2:$J$421,I7212))</f>
        <v/>
      </c>
      <c r="K7212" s="27">
        <f>IF(J7212="","",J7212+cat_offset)</f>
        <v/>
      </c>
      <c r="L7212" s="27">
        <f>IF(J7212="","",MAX(0,E7212-J7212)^2)</f>
        <v/>
      </c>
      <c r="M7212" s="27">
        <f>IF(J7212="","",MAX(0,E7212-(J7212+twcdh_off))^2)</f>
        <v/>
      </c>
      <c r="N7212" s="27">
        <f>IF(E7212="","",MAX(0,E7212-swcdh_thr)^2)</f>
        <v/>
      </c>
      <c r="O7212">
        <f>IF(K7212="","",ROUND(E7212-K7212,0))</f>
        <v/>
      </c>
      <c r="P7212">
        <f>IF(O7212="","",IF(O7212&gt;=1,O7212,0))</f>
        <v/>
      </c>
      <c r="Q7212" s="27">
        <f>IF(E7212="","",MAX(0,E7212-22))</f>
        <v/>
      </c>
      <c r="R7212" s="27">
        <f>IF(H7212=1,E7212,"")</f>
        <v/>
      </c>
      <c r="S7212" s="27">
        <f>IF(AND(H7212=1,J7212&lt;&gt;""),E7212-J7212,"")</f>
        <v/>
      </c>
      <c r="T7212">
        <f>IF(G7212="","",MONTH(G7212))</f>
        <v/>
      </c>
    </row>
    <row r="7213">
      <c r="A7213" s="24" t="n">
        <v>2020</v>
      </c>
      <c r="B7213" s="24" t="n">
        <v>10</v>
      </c>
      <c r="C7213" s="24" t="n">
        <v>27</v>
      </c>
      <c r="D7213" s="24" t="n">
        <v>12</v>
      </c>
      <c r="E7213" s="24" t="n">
        <v>14.77</v>
      </c>
      <c r="F7213" s="25">
        <f>IF($E7213="","",DATE(IF($A7213="",nominal_year,$A7213),$B7213,$C7213)+($D7213-IF(LEFT(hour_conv,1)="1",1,0))/24)</f>
        <v/>
      </c>
      <c r="G7213" s="26">
        <f>IF(F7213="","",INT(F7213))</f>
        <v/>
      </c>
      <c r="H7213">
        <f>IF(G7213="","",IF(AND(MONTH(G7213)*100+DAY(G7213)&gt;=season_lo,MONTH(G7213)*100+DAY(G7213)&lt;=season_hi),1,0))</f>
        <v/>
      </c>
      <c r="I7213">
        <f>IF(G7213="","",G7213-first_day+1)</f>
        <v/>
      </c>
      <c r="J7213" s="27">
        <f>IF(I7213="","",INDEX(Daily!$J$2:$J$421,I7213))</f>
        <v/>
      </c>
      <c r="K7213" s="27">
        <f>IF(J7213="","",J7213+cat_offset)</f>
        <v/>
      </c>
      <c r="L7213" s="27">
        <f>IF(J7213="","",MAX(0,E7213-J7213)^2)</f>
        <v/>
      </c>
      <c r="M7213" s="27">
        <f>IF(J7213="","",MAX(0,E7213-(J7213+twcdh_off))^2)</f>
        <v/>
      </c>
      <c r="N7213" s="27">
        <f>IF(E7213="","",MAX(0,E7213-swcdh_thr)^2)</f>
        <v/>
      </c>
      <c r="O7213">
        <f>IF(K7213="","",ROUND(E7213-K7213,0))</f>
        <v/>
      </c>
      <c r="P7213">
        <f>IF(O7213="","",IF(O7213&gt;=1,O7213,0))</f>
        <v/>
      </c>
      <c r="Q7213" s="27">
        <f>IF(E7213="","",MAX(0,E7213-22))</f>
        <v/>
      </c>
      <c r="R7213" s="27">
        <f>IF(H7213=1,E7213,"")</f>
        <v/>
      </c>
      <c r="S7213" s="27">
        <f>IF(AND(H7213=1,J7213&lt;&gt;""),E7213-J7213,"")</f>
        <v/>
      </c>
      <c r="T7213">
        <f>IF(G7213="","",MONTH(G7213))</f>
        <v/>
      </c>
    </row>
    <row r="7214">
      <c r="A7214" s="24" t="n">
        <v>2020</v>
      </c>
      <c r="B7214" s="24" t="n">
        <v>10</v>
      </c>
      <c r="C7214" s="24" t="n">
        <v>27</v>
      </c>
      <c r="D7214" s="24" t="n">
        <v>13</v>
      </c>
      <c r="E7214" s="24" t="n">
        <v>14.72</v>
      </c>
      <c r="F7214" s="25">
        <f>IF($E7214="","",DATE(IF($A7214="",nominal_year,$A7214),$B7214,$C7214)+($D7214-IF(LEFT(hour_conv,1)="1",1,0))/24)</f>
        <v/>
      </c>
      <c r="G7214" s="26">
        <f>IF(F7214="","",INT(F7214))</f>
        <v/>
      </c>
      <c r="H7214">
        <f>IF(G7214="","",IF(AND(MONTH(G7214)*100+DAY(G7214)&gt;=season_lo,MONTH(G7214)*100+DAY(G7214)&lt;=season_hi),1,0))</f>
        <v/>
      </c>
      <c r="I7214">
        <f>IF(G7214="","",G7214-first_day+1)</f>
        <v/>
      </c>
      <c r="J7214" s="27">
        <f>IF(I7214="","",INDEX(Daily!$J$2:$J$421,I7214))</f>
        <v/>
      </c>
      <c r="K7214" s="27">
        <f>IF(J7214="","",J7214+cat_offset)</f>
        <v/>
      </c>
      <c r="L7214" s="27">
        <f>IF(J7214="","",MAX(0,E7214-J7214)^2)</f>
        <v/>
      </c>
      <c r="M7214" s="27">
        <f>IF(J7214="","",MAX(0,E7214-(J7214+twcdh_off))^2)</f>
        <v/>
      </c>
      <c r="N7214" s="27">
        <f>IF(E7214="","",MAX(0,E7214-swcdh_thr)^2)</f>
        <v/>
      </c>
      <c r="O7214">
        <f>IF(K7214="","",ROUND(E7214-K7214,0))</f>
        <v/>
      </c>
      <c r="P7214">
        <f>IF(O7214="","",IF(O7214&gt;=1,O7214,0))</f>
        <v/>
      </c>
      <c r="Q7214" s="27">
        <f>IF(E7214="","",MAX(0,E7214-22))</f>
        <v/>
      </c>
      <c r="R7214" s="27">
        <f>IF(H7214=1,E7214,"")</f>
        <v/>
      </c>
      <c r="S7214" s="27">
        <f>IF(AND(H7214=1,J7214&lt;&gt;""),E7214-J7214,"")</f>
        <v/>
      </c>
      <c r="T7214">
        <f>IF(G7214="","",MONTH(G7214))</f>
        <v/>
      </c>
    </row>
    <row r="7215">
      <c r="A7215" s="24" t="n">
        <v>2020</v>
      </c>
      <c r="B7215" s="24" t="n">
        <v>10</v>
      </c>
      <c r="C7215" s="24" t="n">
        <v>27</v>
      </c>
      <c r="D7215" s="24" t="n">
        <v>14</v>
      </c>
      <c r="E7215" s="24" t="n">
        <v>14.67</v>
      </c>
      <c r="F7215" s="25">
        <f>IF($E7215="","",DATE(IF($A7215="",nominal_year,$A7215),$B7215,$C7215)+($D7215-IF(LEFT(hour_conv,1)="1",1,0))/24)</f>
        <v/>
      </c>
      <c r="G7215" s="26">
        <f>IF(F7215="","",INT(F7215))</f>
        <v/>
      </c>
      <c r="H7215">
        <f>IF(G7215="","",IF(AND(MONTH(G7215)*100+DAY(G7215)&gt;=season_lo,MONTH(G7215)*100+DAY(G7215)&lt;=season_hi),1,0))</f>
        <v/>
      </c>
      <c r="I7215">
        <f>IF(G7215="","",G7215-first_day+1)</f>
        <v/>
      </c>
      <c r="J7215" s="27">
        <f>IF(I7215="","",INDEX(Daily!$J$2:$J$421,I7215))</f>
        <v/>
      </c>
      <c r="K7215" s="27">
        <f>IF(J7215="","",J7215+cat_offset)</f>
        <v/>
      </c>
      <c r="L7215" s="27">
        <f>IF(J7215="","",MAX(0,E7215-J7215)^2)</f>
        <v/>
      </c>
      <c r="M7215" s="27">
        <f>IF(J7215="","",MAX(0,E7215-(J7215+twcdh_off))^2)</f>
        <v/>
      </c>
      <c r="N7215" s="27">
        <f>IF(E7215="","",MAX(0,E7215-swcdh_thr)^2)</f>
        <v/>
      </c>
      <c r="O7215">
        <f>IF(K7215="","",ROUND(E7215-K7215,0))</f>
        <v/>
      </c>
      <c r="P7215">
        <f>IF(O7215="","",IF(O7215&gt;=1,O7215,0))</f>
        <v/>
      </c>
      <c r="Q7215" s="27">
        <f>IF(E7215="","",MAX(0,E7215-22))</f>
        <v/>
      </c>
      <c r="R7215" s="27">
        <f>IF(H7215=1,E7215,"")</f>
        <v/>
      </c>
      <c r="S7215" s="27">
        <f>IF(AND(H7215=1,J7215&lt;&gt;""),E7215-J7215,"")</f>
        <v/>
      </c>
      <c r="T7215">
        <f>IF(G7215="","",MONTH(G7215))</f>
        <v/>
      </c>
    </row>
    <row r="7216">
      <c r="A7216" s="24" t="n">
        <v>2020</v>
      </c>
      <c r="B7216" s="24" t="n">
        <v>10</v>
      </c>
      <c r="C7216" s="24" t="n">
        <v>27</v>
      </c>
      <c r="D7216" s="24" t="n">
        <v>15</v>
      </c>
      <c r="E7216" s="24" t="n">
        <v>15.71</v>
      </c>
      <c r="F7216" s="25">
        <f>IF($E7216="","",DATE(IF($A7216="",nominal_year,$A7216),$B7216,$C7216)+($D7216-IF(LEFT(hour_conv,1)="1",1,0))/24)</f>
        <v/>
      </c>
      <c r="G7216" s="26">
        <f>IF(F7216="","",INT(F7216))</f>
        <v/>
      </c>
      <c r="H7216">
        <f>IF(G7216="","",IF(AND(MONTH(G7216)*100+DAY(G7216)&gt;=season_lo,MONTH(G7216)*100+DAY(G7216)&lt;=season_hi),1,0))</f>
        <v/>
      </c>
      <c r="I7216">
        <f>IF(G7216="","",G7216-first_day+1)</f>
        <v/>
      </c>
      <c r="J7216" s="27">
        <f>IF(I7216="","",INDEX(Daily!$J$2:$J$421,I7216))</f>
        <v/>
      </c>
      <c r="K7216" s="27">
        <f>IF(J7216="","",J7216+cat_offset)</f>
        <v/>
      </c>
      <c r="L7216" s="27">
        <f>IF(J7216="","",MAX(0,E7216-J7216)^2)</f>
        <v/>
      </c>
      <c r="M7216" s="27">
        <f>IF(J7216="","",MAX(0,E7216-(J7216+twcdh_off))^2)</f>
        <v/>
      </c>
      <c r="N7216" s="27">
        <f>IF(E7216="","",MAX(0,E7216-swcdh_thr)^2)</f>
        <v/>
      </c>
      <c r="O7216">
        <f>IF(K7216="","",ROUND(E7216-K7216,0))</f>
        <v/>
      </c>
      <c r="P7216">
        <f>IF(O7216="","",IF(O7216&gt;=1,O7216,0))</f>
        <v/>
      </c>
      <c r="Q7216" s="27">
        <f>IF(E7216="","",MAX(0,E7216-22))</f>
        <v/>
      </c>
      <c r="R7216" s="27">
        <f>IF(H7216=1,E7216,"")</f>
        <v/>
      </c>
      <c r="S7216" s="27">
        <f>IF(AND(H7216=1,J7216&lt;&gt;""),E7216-J7216,"")</f>
        <v/>
      </c>
      <c r="T7216">
        <f>IF(G7216="","",MONTH(G7216))</f>
        <v/>
      </c>
    </row>
    <row r="7217">
      <c r="A7217" s="24" t="n">
        <v>2020</v>
      </c>
      <c r="B7217" s="24" t="n">
        <v>10</v>
      </c>
      <c r="C7217" s="24" t="n">
        <v>27</v>
      </c>
      <c r="D7217" s="24" t="n">
        <v>16</v>
      </c>
      <c r="E7217" s="24" t="n">
        <v>15.22</v>
      </c>
      <c r="F7217" s="25">
        <f>IF($E7217="","",DATE(IF($A7217="",nominal_year,$A7217),$B7217,$C7217)+($D7217-IF(LEFT(hour_conv,1)="1",1,0))/24)</f>
        <v/>
      </c>
      <c r="G7217" s="26">
        <f>IF(F7217="","",INT(F7217))</f>
        <v/>
      </c>
      <c r="H7217">
        <f>IF(G7217="","",IF(AND(MONTH(G7217)*100+DAY(G7217)&gt;=season_lo,MONTH(G7217)*100+DAY(G7217)&lt;=season_hi),1,0))</f>
        <v/>
      </c>
      <c r="I7217">
        <f>IF(G7217="","",G7217-first_day+1)</f>
        <v/>
      </c>
      <c r="J7217" s="27">
        <f>IF(I7217="","",INDEX(Daily!$J$2:$J$421,I7217))</f>
        <v/>
      </c>
      <c r="K7217" s="27">
        <f>IF(J7217="","",J7217+cat_offset)</f>
        <v/>
      </c>
      <c r="L7217" s="27">
        <f>IF(J7217="","",MAX(0,E7217-J7217)^2)</f>
        <v/>
      </c>
      <c r="M7217" s="27">
        <f>IF(J7217="","",MAX(0,E7217-(J7217+twcdh_off))^2)</f>
        <v/>
      </c>
      <c r="N7217" s="27">
        <f>IF(E7217="","",MAX(0,E7217-swcdh_thr)^2)</f>
        <v/>
      </c>
      <c r="O7217">
        <f>IF(K7217="","",ROUND(E7217-K7217,0))</f>
        <v/>
      </c>
      <c r="P7217">
        <f>IF(O7217="","",IF(O7217&gt;=1,O7217,0))</f>
        <v/>
      </c>
      <c r="Q7217" s="27">
        <f>IF(E7217="","",MAX(0,E7217-22))</f>
        <v/>
      </c>
      <c r="R7217" s="27">
        <f>IF(H7217=1,E7217,"")</f>
        <v/>
      </c>
      <c r="S7217" s="27">
        <f>IF(AND(H7217=1,J7217&lt;&gt;""),E7217-J7217,"")</f>
        <v/>
      </c>
      <c r="T7217">
        <f>IF(G7217="","",MONTH(G7217))</f>
        <v/>
      </c>
    </row>
    <row r="7218">
      <c r="A7218" s="24" t="n">
        <v>2020</v>
      </c>
      <c r="B7218" s="24" t="n">
        <v>10</v>
      </c>
      <c r="C7218" s="24" t="n">
        <v>27</v>
      </c>
      <c r="D7218" s="24" t="n">
        <v>17</v>
      </c>
      <c r="E7218" s="24" t="n">
        <v>15.61</v>
      </c>
      <c r="F7218" s="25">
        <f>IF($E7218="","",DATE(IF($A7218="",nominal_year,$A7218),$B7218,$C7218)+($D7218-IF(LEFT(hour_conv,1)="1",1,0))/24)</f>
        <v/>
      </c>
      <c r="G7218" s="26">
        <f>IF(F7218="","",INT(F7218))</f>
        <v/>
      </c>
      <c r="H7218">
        <f>IF(G7218="","",IF(AND(MONTH(G7218)*100+DAY(G7218)&gt;=season_lo,MONTH(G7218)*100+DAY(G7218)&lt;=season_hi),1,0))</f>
        <v/>
      </c>
      <c r="I7218">
        <f>IF(G7218="","",G7218-first_day+1)</f>
        <v/>
      </c>
      <c r="J7218" s="27">
        <f>IF(I7218="","",INDEX(Daily!$J$2:$J$421,I7218))</f>
        <v/>
      </c>
      <c r="K7218" s="27">
        <f>IF(J7218="","",J7218+cat_offset)</f>
        <v/>
      </c>
      <c r="L7218" s="27">
        <f>IF(J7218="","",MAX(0,E7218-J7218)^2)</f>
        <v/>
      </c>
      <c r="M7218" s="27">
        <f>IF(J7218="","",MAX(0,E7218-(J7218+twcdh_off))^2)</f>
        <v/>
      </c>
      <c r="N7218" s="27">
        <f>IF(E7218="","",MAX(0,E7218-swcdh_thr)^2)</f>
        <v/>
      </c>
      <c r="O7218">
        <f>IF(K7218="","",ROUND(E7218-K7218,0))</f>
        <v/>
      </c>
      <c r="P7218">
        <f>IF(O7218="","",IF(O7218&gt;=1,O7218,0))</f>
        <v/>
      </c>
      <c r="Q7218" s="27">
        <f>IF(E7218="","",MAX(0,E7218-22))</f>
        <v/>
      </c>
      <c r="R7218" s="27">
        <f>IF(H7218=1,E7218,"")</f>
        <v/>
      </c>
      <c r="S7218" s="27">
        <f>IF(AND(H7218=1,J7218&lt;&gt;""),E7218-J7218,"")</f>
        <v/>
      </c>
      <c r="T7218">
        <f>IF(G7218="","",MONTH(G7218))</f>
        <v/>
      </c>
    </row>
    <row r="7219">
      <c r="A7219" s="24" t="n">
        <v>2020</v>
      </c>
      <c r="B7219" s="24" t="n">
        <v>10</v>
      </c>
      <c r="C7219" s="24" t="n">
        <v>27</v>
      </c>
      <c r="D7219" s="24" t="n">
        <v>18</v>
      </c>
      <c r="E7219" s="24" t="n">
        <v>15.11</v>
      </c>
      <c r="F7219" s="25">
        <f>IF($E7219="","",DATE(IF($A7219="",nominal_year,$A7219),$B7219,$C7219)+($D7219-IF(LEFT(hour_conv,1)="1",1,0))/24)</f>
        <v/>
      </c>
      <c r="G7219" s="26">
        <f>IF(F7219="","",INT(F7219))</f>
        <v/>
      </c>
      <c r="H7219">
        <f>IF(G7219="","",IF(AND(MONTH(G7219)*100+DAY(G7219)&gt;=season_lo,MONTH(G7219)*100+DAY(G7219)&lt;=season_hi),1,0))</f>
        <v/>
      </c>
      <c r="I7219">
        <f>IF(G7219="","",G7219-first_day+1)</f>
        <v/>
      </c>
      <c r="J7219" s="27">
        <f>IF(I7219="","",INDEX(Daily!$J$2:$J$421,I7219))</f>
        <v/>
      </c>
      <c r="K7219" s="27">
        <f>IF(J7219="","",J7219+cat_offset)</f>
        <v/>
      </c>
      <c r="L7219" s="27">
        <f>IF(J7219="","",MAX(0,E7219-J7219)^2)</f>
        <v/>
      </c>
      <c r="M7219" s="27">
        <f>IF(J7219="","",MAX(0,E7219-(J7219+twcdh_off))^2)</f>
        <v/>
      </c>
      <c r="N7219" s="27">
        <f>IF(E7219="","",MAX(0,E7219-swcdh_thr)^2)</f>
        <v/>
      </c>
      <c r="O7219">
        <f>IF(K7219="","",ROUND(E7219-K7219,0))</f>
        <v/>
      </c>
      <c r="P7219">
        <f>IF(O7219="","",IF(O7219&gt;=1,O7219,0))</f>
        <v/>
      </c>
      <c r="Q7219" s="27">
        <f>IF(E7219="","",MAX(0,E7219-22))</f>
        <v/>
      </c>
      <c r="R7219" s="27">
        <f>IF(H7219=1,E7219,"")</f>
        <v/>
      </c>
      <c r="S7219" s="27">
        <f>IF(AND(H7219=1,J7219&lt;&gt;""),E7219-J7219,"")</f>
        <v/>
      </c>
      <c r="T7219">
        <f>IF(G7219="","",MONTH(G7219))</f>
        <v/>
      </c>
    </row>
    <row r="7220">
      <c r="A7220" s="24" t="n">
        <v>2020</v>
      </c>
      <c r="B7220" s="24" t="n">
        <v>10</v>
      </c>
      <c r="C7220" s="24" t="n">
        <v>27</v>
      </c>
      <c r="D7220" s="24" t="n">
        <v>19</v>
      </c>
      <c r="E7220" s="24" t="n">
        <v>14.17</v>
      </c>
      <c r="F7220" s="25">
        <f>IF($E7220="","",DATE(IF($A7220="",nominal_year,$A7220),$B7220,$C7220)+($D7220-IF(LEFT(hour_conv,1)="1",1,0))/24)</f>
        <v/>
      </c>
      <c r="G7220" s="26">
        <f>IF(F7220="","",INT(F7220))</f>
        <v/>
      </c>
      <c r="H7220">
        <f>IF(G7220="","",IF(AND(MONTH(G7220)*100+DAY(G7220)&gt;=season_lo,MONTH(G7220)*100+DAY(G7220)&lt;=season_hi),1,0))</f>
        <v/>
      </c>
      <c r="I7220">
        <f>IF(G7220="","",G7220-first_day+1)</f>
        <v/>
      </c>
      <c r="J7220" s="27">
        <f>IF(I7220="","",INDEX(Daily!$J$2:$J$421,I7220))</f>
        <v/>
      </c>
      <c r="K7220" s="27">
        <f>IF(J7220="","",J7220+cat_offset)</f>
        <v/>
      </c>
      <c r="L7220" s="27">
        <f>IF(J7220="","",MAX(0,E7220-J7220)^2)</f>
        <v/>
      </c>
      <c r="M7220" s="27">
        <f>IF(J7220="","",MAX(0,E7220-(J7220+twcdh_off))^2)</f>
        <v/>
      </c>
      <c r="N7220" s="27">
        <f>IF(E7220="","",MAX(0,E7220-swcdh_thr)^2)</f>
        <v/>
      </c>
      <c r="O7220">
        <f>IF(K7220="","",ROUND(E7220-K7220,0))</f>
        <v/>
      </c>
      <c r="P7220">
        <f>IF(O7220="","",IF(O7220&gt;=1,O7220,0))</f>
        <v/>
      </c>
      <c r="Q7220" s="27">
        <f>IF(E7220="","",MAX(0,E7220-22))</f>
        <v/>
      </c>
      <c r="R7220" s="27">
        <f>IF(H7220=1,E7220,"")</f>
        <v/>
      </c>
      <c r="S7220" s="27">
        <f>IF(AND(H7220=1,J7220&lt;&gt;""),E7220-J7220,"")</f>
        <v/>
      </c>
      <c r="T7220">
        <f>IF(G7220="","",MONTH(G7220))</f>
        <v/>
      </c>
    </row>
    <row r="7221">
      <c r="A7221" s="24" t="n">
        <v>2020</v>
      </c>
      <c r="B7221" s="24" t="n">
        <v>10</v>
      </c>
      <c r="C7221" s="24" t="n">
        <v>27</v>
      </c>
      <c r="D7221" s="24" t="n">
        <v>20</v>
      </c>
      <c r="E7221" s="24" t="n">
        <v>14.24</v>
      </c>
      <c r="F7221" s="25">
        <f>IF($E7221="","",DATE(IF($A7221="",nominal_year,$A7221),$B7221,$C7221)+($D7221-IF(LEFT(hour_conv,1)="1",1,0))/24)</f>
        <v/>
      </c>
      <c r="G7221" s="26">
        <f>IF(F7221="","",INT(F7221))</f>
        <v/>
      </c>
      <c r="H7221">
        <f>IF(G7221="","",IF(AND(MONTH(G7221)*100+DAY(G7221)&gt;=season_lo,MONTH(G7221)*100+DAY(G7221)&lt;=season_hi),1,0))</f>
        <v/>
      </c>
      <c r="I7221">
        <f>IF(G7221="","",G7221-first_day+1)</f>
        <v/>
      </c>
      <c r="J7221" s="27">
        <f>IF(I7221="","",INDEX(Daily!$J$2:$J$421,I7221))</f>
        <v/>
      </c>
      <c r="K7221" s="27">
        <f>IF(J7221="","",J7221+cat_offset)</f>
        <v/>
      </c>
      <c r="L7221" s="27">
        <f>IF(J7221="","",MAX(0,E7221-J7221)^2)</f>
        <v/>
      </c>
      <c r="M7221" s="27">
        <f>IF(J7221="","",MAX(0,E7221-(J7221+twcdh_off))^2)</f>
        <v/>
      </c>
      <c r="N7221" s="27">
        <f>IF(E7221="","",MAX(0,E7221-swcdh_thr)^2)</f>
        <v/>
      </c>
      <c r="O7221">
        <f>IF(K7221="","",ROUND(E7221-K7221,0))</f>
        <v/>
      </c>
      <c r="P7221">
        <f>IF(O7221="","",IF(O7221&gt;=1,O7221,0))</f>
        <v/>
      </c>
      <c r="Q7221" s="27">
        <f>IF(E7221="","",MAX(0,E7221-22))</f>
        <v/>
      </c>
      <c r="R7221" s="27">
        <f>IF(H7221=1,E7221,"")</f>
        <v/>
      </c>
      <c r="S7221" s="27">
        <f>IF(AND(H7221=1,J7221&lt;&gt;""),E7221-J7221,"")</f>
        <v/>
      </c>
      <c r="T7221">
        <f>IF(G7221="","",MONTH(G7221))</f>
        <v/>
      </c>
    </row>
    <row r="7222">
      <c r="A7222" s="24" t="n">
        <v>2020</v>
      </c>
      <c r="B7222" s="24" t="n">
        <v>10</v>
      </c>
      <c r="C7222" s="24" t="n">
        <v>27</v>
      </c>
      <c r="D7222" s="24" t="n">
        <v>21</v>
      </c>
      <c r="E7222" s="24" t="n">
        <v>12.76</v>
      </c>
      <c r="F7222" s="25">
        <f>IF($E7222="","",DATE(IF($A7222="",nominal_year,$A7222),$B7222,$C7222)+($D7222-IF(LEFT(hour_conv,1)="1",1,0))/24)</f>
        <v/>
      </c>
      <c r="G7222" s="26">
        <f>IF(F7222="","",INT(F7222))</f>
        <v/>
      </c>
      <c r="H7222">
        <f>IF(G7222="","",IF(AND(MONTH(G7222)*100+DAY(G7222)&gt;=season_lo,MONTH(G7222)*100+DAY(G7222)&lt;=season_hi),1,0))</f>
        <v/>
      </c>
      <c r="I7222">
        <f>IF(G7222="","",G7222-first_day+1)</f>
        <v/>
      </c>
      <c r="J7222" s="27">
        <f>IF(I7222="","",INDEX(Daily!$J$2:$J$421,I7222))</f>
        <v/>
      </c>
      <c r="K7222" s="27">
        <f>IF(J7222="","",J7222+cat_offset)</f>
        <v/>
      </c>
      <c r="L7222" s="27">
        <f>IF(J7222="","",MAX(0,E7222-J7222)^2)</f>
        <v/>
      </c>
      <c r="M7222" s="27">
        <f>IF(J7222="","",MAX(0,E7222-(J7222+twcdh_off))^2)</f>
        <v/>
      </c>
      <c r="N7222" s="27">
        <f>IF(E7222="","",MAX(0,E7222-swcdh_thr)^2)</f>
        <v/>
      </c>
      <c r="O7222">
        <f>IF(K7222="","",ROUND(E7222-K7222,0))</f>
        <v/>
      </c>
      <c r="P7222">
        <f>IF(O7222="","",IF(O7222&gt;=1,O7222,0))</f>
        <v/>
      </c>
      <c r="Q7222" s="27">
        <f>IF(E7222="","",MAX(0,E7222-22))</f>
        <v/>
      </c>
      <c r="R7222" s="27">
        <f>IF(H7222=1,E7222,"")</f>
        <v/>
      </c>
      <c r="S7222" s="27">
        <f>IF(AND(H7222=1,J7222&lt;&gt;""),E7222-J7222,"")</f>
        <v/>
      </c>
      <c r="T7222">
        <f>IF(G7222="","",MONTH(G7222))</f>
        <v/>
      </c>
    </row>
    <row r="7223">
      <c r="A7223" s="24" t="n">
        <v>2020</v>
      </c>
      <c r="B7223" s="24" t="n">
        <v>10</v>
      </c>
      <c r="C7223" s="24" t="n">
        <v>27</v>
      </c>
      <c r="D7223" s="24" t="n">
        <v>22</v>
      </c>
      <c r="E7223" s="24" t="n">
        <v>12.98</v>
      </c>
      <c r="F7223" s="25">
        <f>IF($E7223="","",DATE(IF($A7223="",nominal_year,$A7223),$B7223,$C7223)+($D7223-IF(LEFT(hour_conv,1)="1",1,0))/24)</f>
        <v/>
      </c>
      <c r="G7223" s="26">
        <f>IF(F7223="","",INT(F7223))</f>
        <v/>
      </c>
      <c r="H7223">
        <f>IF(G7223="","",IF(AND(MONTH(G7223)*100+DAY(G7223)&gt;=season_lo,MONTH(G7223)*100+DAY(G7223)&lt;=season_hi),1,0))</f>
        <v/>
      </c>
      <c r="I7223">
        <f>IF(G7223="","",G7223-first_day+1)</f>
        <v/>
      </c>
      <c r="J7223" s="27">
        <f>IF(I7223="","",INDEX(Daily!$J$2:$J$421,I7223))</f>
        <v/>
      </c>
      <c r="K7223" s="27">
        <f>IF(J7223="","",J7223+cat_offset)</f>
        <v/>
      </c>
      <c r="L7223" s="27">
        <f>IF(J7223="","",MAX(0,E7223-J7223)^2)</f>
        <v/>
      </c>
      <c r="M7223" s="27">
        <f>IF(J7223="","",MAX(0,E7223-(J7223+twcdh_off))^2)</f>
        <v/>
      </c>
      <c r="N7223" s="27">
        <f>IF(E7223="","",MAX(0,E7223-swcdh_thr)^2)</f>
        <v/>
      </c>
      <c r="O7223">
        <f>IF(K7223="","",ROUND(E7223-K7223,0))</f>
        <v/>
      </c>
      <c r="P7223">
        <f>IF(O7223="","",IF(O7223&gt;=1,O7223,0))</f>
        <v/>
      </c>
      <c r="Q7223" s="27">
        <f>IF(E7223="","",MAX(0,E7223-22))</f>
        <v/>
      </c>
      <c r="R7223" s="27">
        <f>IF(H7223=1,E7223,"")</f>
        <v/>
      </c>
      <c r="S7223" s="27">
        <f>IF(AND(H7223=1,J7223&lt;&gt;""),E7223-J7223,"")</f>
        <v/>
      </c>
      <c r="T7223">
        <f>IF(G7223="","",MONTH(G7223))</f>
        <v/>
      </c>
    </row>
    <row r="7224">
      <c r="A7224" s="24" t="n">
        <v>2020</v>
      </c>
      <c r="B7224" s="24" t="n">
        <v>10</v>
      </c>
      <c r="C7224" s="24" t="n">
        <v>27</v>
      </c>
      <c r="D7224" s="24" t="n">
        <v>23</v>
      </c>
      <c r="E7224" s="24" t="n">
        <v>11.72</v>
      </c>
      <c r="F7224" s="25">
        <f>IF($E7224="","",DATE(IF($A7224="",nominal_year,$A7224),$B7224,$C7224)+($D7224-IF(LEFT(hour_conv,1)="1",1,0))/24)</f>
        <v/>
      </c>
      <c r="G7224" s="26">
        <f>IF(F7224="","",INT(F7224))</f>
        <v/>
      </c>
      <c r="H7224">
        <f>IF(G7224="","",IF(AND(MONTH(G7224)*100+DAY(G7224)&gt;=season_lo,MONTH(G7224)*100+DAY(G7224)&lt;=season_hi),1,0))</f>
        <v/>
      </c>
      <c r="I7224">
        <f>IF(G7224="","",G7224-first_day+1)</f>
        <v/>
      </c>
      <c r="J7224" s="27">
        <f>IF(I7224="","",INDEX(Daily!$J$2:$J$421,I7224))</f>
        <v/>
      </c>
      <c r="K7224" s="27">
        <f>IF(J7224="","",J7224+cat_offset)</f>
        <v/>
      </c>
      <c r="L7224" s="27">
        <f>IF(J7224="","",MAX(0,E7224-J7224)^2)</f>
        <v/>
      </c>
      <c r="M7224" s="27">
        <f>IF(J7224="","",MAX(0,E7224-(J7224+twcdh_off))^2)</f>
        <v/>
      </c>
      <c r="N7224" s="27">
        <f>IF(E7224="","",MAX(0,E7224-swcdh_thr)^2)</f>
        <v/>
      </c>
      <c r="O7224">
        <f>IF(K7224="","",ROUND(E7224-K7224,0))</f>
        <v/>
      </c>
      <c r="P7224">
        <f>IF(O7224="","",IF(O7224&gt;=1,O7224,0))</f>
        <v/>
      </c>
      <c r="Q7224" s="27">
        <f>IF(E7224="","",MAX(0,E7224-22))</f>
        <v/>
      </c>
      <c r="R7224" s="27">
        <f>IF(H7224=1,E7224,"")</f>
        <v/>
      </c>
      <c r="S7224" s="27">
        <f>IF(AND(H7224=1,J7224&lt;&gt;""),E7224-J7224,"")</f>
        <v/>
      </c>
      <c r="T7224">
        <f>IF(G7224="","",MONTH(G7224))</f>
        <v/>
      </c>
    </row>
    <row r="7225">
      <c r="A7225" s="24" t="n">
        <v>2020</v>
      </c>
      <c r="B7225" s="24" t="n">
        <v>10</v>
      </c>
      <c r="C7225" s="24" t="n">
        <v>27</v>
      </c>
      <c r="D7225" s="24" t="n">
        <v>24</v>
      </c>
      <c r="E7225" s="24" t="n">
        <v>10.59</v>
      </c>
      <c r="F7225" s="25">
        <f>IF($E7225="","",DATE(IF($A7225="",nominal_year,$A7225),$B7225,$C7225)+($D7225-IF(LEFT(hour_conv,1)="1",1,0))/24)</f>
        <v/>
      </c>
      <c r="G7225" s="26">
        <f>IF(F7225="","",INT(F7225))</f>
        <v/>
      </c>
      <c r="H7225">
        <f>IF(G7225="","",IF(AND(MONTH(G7225)*100+DAY(G7225)&gt;=season_lo,MONTH(G7225)*100+DAY(G7225)&lt;=season_hi),1,0))</f>
        <v/>
      </c>
      <c r="I7225">
        <f>IF(G7225="","",G7225-first_day+1)</f>
        <v/>
      </c>
      <c r="J7225" s="27">
        <f>IF(I7225="","",INDEX(Daily!$J$2:$J$421,I7225))</f>
        <v/>
      </c>
      <c r="K7225" s="27">
        <f>IF(J7225="","",J7225+cat_offset)</f>
        <v/>
      </c>
      <c r="L7225" s="27">
        <f>IF(J7225="","",MAX(0,E7225-J7225)^2)</f>
        <v/>
      </c>
      <c r="M7225" s="27">
        <f>IF(J7225="","",MAX(0,E7225-(J7225+twcdh_off))^2)</f>
        <v/>
      </c>
      <c r="N7225" s="27">
        <f>IF(E7225="","",MAX(0,E7225-swcdh_thr)^2)</f>
        <v/>
      </c>
      <c r="O7225">
        <f>IF(K7225="","",ROUND(E7225-K7225,0))</f>
        <v/>
      </c>
      <c r="P7225">
        <f>IF(O7225="","",IF(O7225&gt;=1,O7225,0))</f>
        <v/>
      </c>
      <c r="Q7225" s="27">
        <f>IF(E7225="","",MAX(0,E7225-22))</f>
        <v/>
      </c>
      <c r="R7225" s="27">
        <f>IF(H7225=1,E7225,"")</f>
        <v/>
      </c>
      <c r="S7225" s="27">
        <f>IF(AND(H7225=1,J7225&lt;&gt;""),E7225-J7225,"")</f>
        <v/>
      </c>
      <c r="T7225">
        <f>IF(G7225="","",MONTH(G7225))</f>
        <v/>
      </c>
    </row>
    <row r="7226">
      <c r="A7226" s="24" t="n">
        <v>2020</v>
      </c>
      <c r="B7226" s="24" t="n">
        <v>10</v>
      </c>
      <c r="C7226" s="24" t="n">
        <v>28</v>
      </c>
      <c r="D7226" s="24" t="n">
        <v>1</v>
      </c>
      <c r="E7226" s="24" t="n">
        <v>9.75</v>
      </c>
      <c r="F7226" s="25">
        <f>IF($E7226="","",DATE(IF($A7226="",nominal_year,$A7226),$B7226,$C7226)+($D7226-IF(LEFT(hour_conv,1)="1",1,0))/24)</f>
        <v/>
      </c>
      <c r="G7226" s="26">
        <f>IF(F7226="","",INT(F7226))</f>
        <v/>
      </c>
      <c r="H7226">
        <f>IF(G7226="","",IF(AND(MONTH(G7226)*100+DAY(G7226)&gt;=season_lo,MONTH(G7226)*100+DAY(G7226)&lt;=season_hi),1,0))</f>
        <v/>
      </c>
      <c r="I7226">
        <f>IF(G7226="","",G7226-first_day+1)</f>
        <v/>
      </c>
      <c r="J7226" s="27">
        <f>IF(I7226="","",INDEX(Daily!$J$2:$J$421,I7226))</f>
        <v/>
      </c>
      <c r="K7226" s="27">
        <f>IF(J7226="","",J7226+cat_offset)</f>
        <v/>
      </c>
      <c r="L7226" s="27">
        <f>IF(J7226="","",MAX(0,E7226-J7226)^2)</f>
        <v/>
      </c>
      <c r="M7226" s="27">
        <f>IF(J7226="","",MAX(0,E7226-(J7226+twcdh_off))^2)</f>
        <v/>
      </c>
      <c r="N7226" s="27">
        <f>IF(E7226="","",MAX(0,E7226-swcdh_thr)^2)</f>
        <v/>
      </c>
      <c r="O7226">
        <f>IF(K7226="","",ROUND(E7226-K7226,0))</f>
        <v/>
      </c>
      <c r="P7226">
        <f>IF(O7226="","",IF(O7226&gt;=1,O7226,0))</f>
        <v/>
      </c>
      <c r="Q7226" s="27">
        <f>IF(E7226="","",MAX(0,E7226-22))</f>
        <v/>
      </c>
      <c r="R7226" s="27">
        <f>IF(H7226=1,E7226,"")</f>
        <v/>
      </c>
      <c r="S7226" s="27">
        <f>IF(AND(H7226=1,J7226&lt;&gt;""),E7226-J7226,"")</f>
        <v/>
      </c>
      <c r="T7226">
        <f>IF(G7226="","",MONTH(G7226))</f>
        <v/>
      </c>
    </row>
    <row r="7227">
      <c r="A7227" s="24" t="n">
        <v>2020</v>
      </c>
      <c r="B7227" s="24" t="n">
        <v>10</v>
      </c>
      <c r="C7227" s="24" t="n">
        <v>28</v>
      </c>
      <c r="D7227" s="24" t="n">
        <v>2</v>
      </c>
      <c r="E7227" s="24" t="n">
        <v>10.55</v>
      </c>
      <c r="F7227" s="25">
        <f>IF($E7227="","",DATE(IF($A7227="",nominal_year,$A7227),$B7227,$C7227)+($D7227-IF(LEFT(hour_conv,1)="1",1,0))/24)</f>
        <v/>
      </c>
      <c r="G7227" s="26">
        <f>IF(F7227="","",INT(F7227))</f>
        <v/>
      </c>
      <c r="H7227">
        <f>IF(G7227="","",IF(AND(MONTH(G7227)*100+DAY(G7227)&gt;=season_lo,MONTH(G7227)*100+DAY(G7227)&lt;=season_hi),1,0))</f>
        <v/>
      </c>
      <c r="I7227">
        <f>IF(G7227="","",G7227-first_day+1)</f>
        <v/>
      </c>
      <c r="J7227" s="27">
        <f>IF(I7227="","",INDEX(Daily!$J$2:$J$421,I7227))</f>
        <v/>
      </c>
      <c r="K7227" s="27">
        <f>IF(J7227="","",J7227+cat_offset)</f>
        <v/>
      </c>
      <c r="L7227" s="27">
        <f>IF(J7227="","",MAX(0,E7227-J7227)^2)</f>
        <v/>
      </c>
      <c r="M7227" s="27">
        <f>IF(J7227="","",MAX(0,E7227-(J7227+twcdh_off))^2)</f>
        <v/>
      </c>
      <c r="N7227" s="27">
        <f>IF(E7227="","",MAX(0,E7227-swcdh_thr)^2)</f>
        <v/>
      </c>
      <c r="O7227">
        <f>IF(K7227="","",ROUND(E7227-K7227,0))</f>
        <v/>
      </c>
      <c r="P7227">
        <f>IF(O7227="","",IF(O7227&gt;=1,O7227,0))</f>
        <v/>
      </c>
      <c r="Q7227" s="27">
        <f>IF(E7227="","",MAX(0,E7227-22))</f>
        <v/>
      </c>
      <c r="R7227" s="27">
        <f>IF(H7227=1,E7227,"")</f>
        <v/>
      </c>
      <c r="S7227" s="27">
        <f>IF(AND(H7227=1,J7227&lt;&gt;""),E7227-J7227,"")</f>
        <v/>
      </c>
      <c r="T7227">
        <f>IF(G7227="","",MONTH(G7227))</f>
        <v/>
      </c>
    </row>
    <row r="7228">
      <c r="A7228" s="24" t="n">
        <v>2020</v>
      </c>
      <c r="B7228" s="24" t="n">
        <v>10</v>
      </c>
      <c r="C7228" s="24" t="n">
        <v>28</v>
      </c>
      <c r="D7228" s="24" t="n">
        <v>3</v>
      </c>
      <c r="E7228" s="24" t="n">
        <v>10.19</v>
      </c>
      <c r="F7228" s="25">
        <f>IF($E7228="","",DATE(IF($A7228="",nominal_year,$A7228),$B7228,$C7228)+($D7228-IF(LEFT(hour_conv,1)="1",1,0))/24)</f>
        <v/>
      </c>
      <c r="G7228" s="26">
        <f>IF(F7228="","",INT(F7228))</f>
        <v/>
      </c>
      <c r="H7228">
        <f>IF(G7228="","",IF(AND(MONTH(G7228)*100+DAY(G7228)&gt;=season_lo,MONTH(G7228)*100+DAY(G7228)&lt;=season_hi),1,0))</f>
        <v/>
      </c>
      <c r="I7228">
        <f>IF(G7228="","",G7228-first_day+1)</f>
        <v/>
      </c>
      <c r="J7228" s="27">
        <f>IF(I7228="","",INDEX(Daily!$J$2:$J$421,I7228))</f>
        <v/>
      </c>
      <c r="K7228" s="27">
        <f>IF(J7228="","",J7228+cat_offset)</f>
        <v/>
      </c>
      <c r="L7228" s="27">
        <f>IF(J7228="","",MAX(0,E7228-J7228)^2)</f>
        <v/>
      </c>
      <c r="M7228" s="27">
        <f>IF(J7228="","",MAX(0,E7228-(J7228+twcdh_off))^2)</f>
        <v/>
      </c>
      <c r="N7228" s="27">
        <f>IF(E7228="","",MAX(0,E7228-swcdh_thr)^2)</f>
        <v/>
      </c>
      <c r="O7228">
        <f>IF(K7228="","",ROUND(E7228-K7228,0))</f>
        <v/>
      </c>
      <c r="P7228">
        <f>IF(O7228="","",IF(O7228&gt;=1,O7228,0))</f>
        <v/>
      </c>
      <c r="Q7228" s="27">
        <f>IF(E7228="","",MAX(0,E7228-22))</f>
        <v/>
      </c>
      <c r="R7228" s="27">
        <f>IF(H7228=1,E7228,"")</f>
        <v/>
      </c>
      <c r="S7228" s="27">
        <f>IF(AND(H7228=1,J7228&lt;&gt;""),E7228-J7228,"")</f>
        <v/>
      </c>
      <c r="T7228">
        <f>IF(G7228="","",MONTH(G7228))</f>
        <v/>
      </c>
    </row>
    <row r="7229">
      <c r="A7229" s="24" t="n">
        <v>2020</v>
      </c>
      <c r="B7229" s="24" t="n">
        <v>10</v>
      </c>
      <c r="C7229" s="24" t="n">
        <v>28</v>
      </c>
      <c r="D7229" s="24" t="n">
        <v>4</v>
      </c>
      <c r="E7229" s="24" t="n">
        <v>9.07</v>
      </c>
      <c r="F7229" s="25">
        <f>IF($E7229="","",DATE(IF($A7229="",nominal_year,$A7229),$B7229,$C7229)+($D7229-IF(LEFT(hour_conv,1)="1",1,0))/24)</f>
        <v/>
      </c>
      <c r="G7229" s="26">
        <f>IF(F7229="","",INT(F7229))</f>
        <v/>
      </c>
      <c r="H7229">
        <f>IF(G7229="","",IF(AND(MONTH(G7229)*100+DAY(G7229)&gt;=season_lo,MONTH(G7229)*100+DAY(G7229)&lt;=season_hi),1,0))</f>
        <v/>
      </c>
      <c r="I7229">
        <f>IF(G7229="","",G7229-first_day+1)</f>
        <v/>
      </c>
      <c r="J7229" s="27">
        <f>IF(I7229="","",INDEX(Daily!$J$2:$J$421,I7229))</f>
        <v/>
      </c>
      <c r="K7229" s="27">
        <f>IF(J7229="","",J7229+cat_offset)</f>
        <v/>
      </c>
      <c r="L7229" s="27">
        <f>IF(J7229="","",MAX(0,E7229-J7229)^2)</f>
        <v/>
      </c>
      <c r="M7229" s="27">
        <f>IF(J7229="","",MAX(0,E7229-(J7229+twcdh_off))^2)</f>
        <v/>
      </c>
      <c r="N7229" s="27">
        <f>IF(E7229="","",MAX(0,E7229-swcdh_thr)^2)</f>
        <v/>
      </c>
      <c r="O7229">
        <f>IF(K7229="","",ROUND(E7229-K7229,0))</f>
        <v/>
      </c>
      <c r="P7229">
        <f>IF(O7229="","",IF(O7229&gt;=1,O7229,0))</f>
        <v/>
      </c>
      <c r="Q7229" s="27">
        <f>IF(E7229="","",MAX(0,E7229-22))</f>
        <v/>
      </c>
      <c r="R7229" s="27">
        <f>IF(H7229=1,E7229,"")</f>
        <v/>
      </c>
      <c r="S7229" s="27">
        <f>IF(AND(H7229=1,J7229&lt;&gt;""),E7229-J7229,"")</f>
        <v/>
      </c>
      <c r="T7229">
        <f>IF(G7229="","",MONTH(G7229))</f>
        <v/>
      </c>
    </row>
    <row r="7230">
      <c r="A7230" s="24" t="n">
        <v>2020</v>
      </c>
      <c r="B7230" s="24" t="n">
        <v>10</v>
      </c>
      <c r="C7230" s="24" t="n">
        <v>28</v>
      </c>
      <c r="D7230" s="24" t="n">
        <v>5</v>
      </c>
      <c r="E7230" s="24" t="n">
        <v>10.25</v>
      </c>
      <c r="F7230" s="25">
        <f>IF($E7230="","",DATE(IF($A7230="",nominal_year,$A7230),$B7230,$C7230)+($D7230-IF(LEFT(hour_conv,1)="1",1,0))/24)</f>
        <v/>
      </c>
      <c r="G7230" s="26">
        <f>IF(F7230="","",INT(F7230))</f>
        <v/>
      </c>
      <c r="H7230">
        <f>IF(G7230="","",IF(AND(MONTH(G7230)*100+DAY(G7230)&gt;=season_lo,MONTH(G7230)*100+DAY(G7230)&lt;=season_hi),1,0))</f>
        <v/>
      </c>
      <c r="I7230">
        <f>IF(G7230="","",G7230-first_day+1)</f>
        <v/>
      </c>
      <c r="J7230" s="27">
        <f>IF(I7230="","",INDEX(Daily!$J$2:$J$421,I7230))</f>
        <v/>
      </c>
      <c r="K7230" s="27">
        <f>IF(J7230="","",J7230+cat_offset)</f>
        <v/>
      </c>
      <c r="L7230" s="27">
        <f>IF(J7230="","",MAX(0,E7230-J7230)^2)</f>
        <v/>
      </c>
      <c r="M7230" s="27">
        <f>IF(J7230="","",MAX(0,E7230-(J7230+twcdh_off))^2)</f>
        <v/>
      </c>
      <c r="N7230" s="27">
        <f>IF(E7230="","",MAX(0,E7230-swcdh_thr)^2)</f>
        <v/>
      </c>
      <c r="O7230">
        <f>IF(K7230="","",ROUND(E7230-K7230,0))</f>
        <v/>
      </c>
      <c r="P7230">
        <f>IF(O7230="","",IF(O7230&gt;=1,O7230,0))</f>
        <v/>
      </c>
      <c r="Q7230" s="27">
        <f>IF(E7230="","",MAX(0,E7230-22))</f>
        <v/>
      </c>
      <c r="R7230" s="27">
        <f>IF(H7230=1,E7230,"")</f>
        <v/>
      </c>
      <c r="S7230" s="27">
        <f>IF(AND(H7230=1,J7230&lt;&gt;""),E7230-J7230,"")</f>
        <v/>
      </c>
      <c r="T7230">
        <f>IF(G7230="","",MONTH(G7230))</f>
        <v/>
      </c>
    </row>
    <row r="7231">
      <c r="A7231" s="24" t="n">
        <v>2020</v>
      </c>
      <c r="B7231" s="24" t="n">
        <v>10</v>
      </c>
      <c r="C7231" s="24" t="n">
        <v>28</v>
      </c>
      <c r="D7231" s="24" t="n">
        <v>6</v>
      </c>
      <c r="E7231" s="24" t="n">
        <v>9.99</v>
      </c>
      <c r="F7231" s="25">
        <f>IF($E7231="","",DATE(IF($A7231="",nominal_year,$A7231),$B7231,$C7231)+($D7231-IF(LEFT(hour_conv,1)="1",1,0))/24)</f>
        <v/>
      </c>
      <c r="G7231" s="26">
        <f>IF(F7231="","",INT(F7231))</f>
        <v/>
      </c>
      <c r="H7231">
        <f>IF(G7231="","",IF(AND(MONTH(G7231)*100+DAY(G7231)&gt;=season_lo,MONTH(G7231)*100+DAY(G7231)&lt;=season_hi),1,0))</f>
        <v/>
      </c>
      <c r="I7231">
        <f>IF(G7231="","",G7231-first_day+1)</f>
        <v/>
      </c>
      <c r="J7231" s="27">
        <f>IF(I7231="","",INDEX(Daily!$J$2:$J$421,I7231))</f>
        <v/>
      </c>
      <c r="K7231" s="27">
        <f>IF(J7231="","",J7231+cat_offset)</f>
        <v/>
      </c>
      <c r="L7231" s="27">
        <f>IF(J7231="","",MAX(0,E7231-J7231)^2)</f>
        <v/>
      </c>
      <c r="M7231" s="27">
        <f>IF(J7231="","",MAX(0,E7231-(J7231+twcdh_off))^2)</f>
        <v/>
      </c>
      <c r="N7231" s="27">
        <f>IF(E7231="","",MAX(0,E7231-swcdh_thr)^2)</f>
        <v/>
      </c>
      <c r="O7231">
        <f>IF(K7231="","",ROUND(E7231-K7231,0))</f>
        <v/>
      </c>
      <c r="P7231">
        <f>IF(O7231="","",IF(O7231&gt;=1,O7231,0))</f>
        <v/>
      </c>
      <c r="Q7231" s="27">
        <f>IF(E7231="","",MAX(0,E7231-22))</f>
        <v/>
      </c>
      <c r="R7231" s="27">
        <f>IF(H7231=1,E7231,"")</f>
        <v/>
      </c>
      <c r="S7231" s="27">
        <f>IF(AND(H7231=1,J7231&lt;&gt;""),E7231-J7231,"")</f>
        <v/>
      </c>
      <c r="T7231">
        <f>IF(G7231="","",MONTH(G7231))</f>
        <v/>
      </c>
    </row>
    <row r="7232">
      <c r="A7232" s="24" t="n">
        <v>2020</v>
      </c>
      <c r="B7232" s="24" t="n">
        <v>10</v>
      </c>
      <c r="C7232" s="24" t="n">
        <v>28</v>
      </c>
      <c r="D7232" s="24" t="n">
        <v>7</v>
      </c>
      <c r="E7232" s="24" t="n">
        <v>10.32</v>
      </c>
      <c r="F7232" s="25">
        <f>IF($E7232="","",DATE(IF($A7232="",nominal_year,$A7232),$B7232,$C7232)+($D7232-IF(LEFT(hour_conv,1)="1",1,0))/24)</f>
        <v/>
      </c>
      <c r="G7232" s="26">
        <f>IF(F7232="","",INT(F7232))</f>
        <v/>
      </c>
      <c r="H7232">
        <f>IF(G7232="","",IF(AND(MONTH(G7232)*100+DAY(G7232)&gt;=season_lo,MONTH(G7232)*100+DAY(G7232)&lt;=season_hi),1,0))</f>
        <v/>
      </c>
      <c r="I7232">
        <f>IF(G7232="","",G7232-first_day+1)</f>
        <v/>
      </c>
      <c r="J7232" s="27">
        <f>IF(I7232="","",INDEX(Daily!$J$2:$J$421,I7232))</f>
        <v/>
      </c>
      <c r="K7232" s="27">
        <f>IF(J7232="","",J7232+cat_offset)</f>
        <v/>
      </c>
      <c r="L7232" s="27">
        <f>IF(J7232="","",MAX(0,E7232-J7232)^2)</f>
        <v/>
      </c>
      <c r="M7232" s="27">
        <f>IF(J7232="","",MAX(0,E7232-(J7232+twcdh_off))^2)</f>
        <v/>
      </c>
      <c r="N7232" s="27">
        <f>IF(E7232="","",MAX(0,E7232-swcdh_thr)^2)</f>
        <v/>
      </c>
      <c r="O7232">
        <f>IF(K7232="","",ROUND(E7232-K7232,0))</f>
        <v/>
      </c>
      <c r="P7232">
        <f>IF(O7232="","",IF(O7232&gt;=1,O7232,0))</f>
        <v/>
      </c>
      <c r="Q7232" s="27">
        <f>IF(E7232="","",MAX(0,E7232-22))</f>
        <v/>
      </c>
      <c r="R7232" s="27">
        <f>IF(H7232=1,E7232,"")</f>
        <v/>
      </c>
      <c r="S7232" s="27">
        <f>IF(AND(H7232=1,J7232&lt;&gt;""),E7232-J7232,"")</f>
        <v/>
      </c>
      <c r="T7232">
        <f>IF(G7232="","",MONTH(G7232))</f>
        <v/>
      </c>
    </row>
    <row r="7233">
      <c r="A7233" s="24" t="n">
        <v>2020</v>
      </c>
      <c r="B7233" s="24" t="n">
        <v>10</v>
      </c>
      <c r="C7233" s="24" t="n">
        <v>28</v>
      </c>
      <c r="D7233" s="24" t="n">
        <v>8</v>
      </c>
      <c r="E7233" s="24" t="n">
        <v>10.98</v>
      </c>
      <c r="F7233" s="25">
        <f>IF($E7233="","",DATE(IF($A7233="",nominal_year,$A7233),$B7233,$C7233)+($D7233-IF(LEFT(hour_conv,1)="1",1,0))/24)</f>
        <v/>
      </c>
      <c r="G7233" s="26">
        <f>IF(F7233="","",INT(F7233))</f>
        <v/>
      </c>
      <c r="H7233">
        <f>IF(G7233="","",IF(AND(MONTH(G7233)*100+DAY(G7233)&gt;=season_lo,MONTH(G7233)*100+DAY(G7233)&lt;=season_hi),1,0))</f>
        <v/>
      </c>
      <c r="I7233">
        <f>IF(G7233="","",G7233-first_day+1)</f>
        <v/>
      </c>
      <c r="J7233" s="27">
        <f>IF(I7233="","",INDEX(Daily!$J$2:$J$421,I7233))</f>
        <v/>
      </c>
      <c r="K7233" s="27">
        <f>IF(J7233="","",J7233+cat_offset)</f>
        <v/>
      </c>
      <c r="L7233" s="27">
        <f>IF(J7233="","",MAX(0,E7233-J7233)^2)</f>
        <v/>
      </c>
      <c r="M7233" s="27">
        <f>IF(J7233="","",MAX(0,E7233-(J7233+twcdh_off))^2)</f>
        <v/>
      </c>
      <c r="N7233" s="27">
        <f>IF(E7233="","",MAX(0,E7233-swcdh_thr)^2)</f>
        <v/>
      </c>
      <c r="O7233">
        <f>IF(K7233="","",ROUND(E7233-K7233,0))</f>
        <v/>
      </c>
      <c r="P7233">
        <f>IF(O7233="","",IF(O7233&gt;=1,O7233,0))</f>
        <v/>
      </c>
      <c r="Q7233" s="27">
        <f>IF(E7233="","",MAX(0,E7233-22))</f>
        <v/>
      </c>
      <c r="R7233" s="27">
        <f>IF(H7233=1,E7233,"")</f>
        <v/>
      </c>
      <c r="S7233" s="27">
        <f>IF(AND(H7233=1,J7233&lt;&gt;""),E7233-J7233,"")</f>
        <v/>
      </c>
      <c r="T7233">
        <f>IF(G7233="","",MONTH(G7233))</f>
        <v/>
      </c>
    </row>
    <row r="7234">
      <c r="A7234" s="24" t="n">
        <v>2020</v>
      </c>
      <c r="B7234" s="24" t="n">
        <v>10</v>
      </c>
      <c r="C7234" s="24" t="n">
        <v>28</v>
      </c>
      <c r="D7234" s="24" t="n">
        <v>9</v>
      </c>
      <c r="E7234" s="24" t="n">
        <v>11.63</v>
      </c>
      <c r="F7234" s="25">
        <f>IF($E7234="","",DATE(IF($A7234="",nominal_year,$A7234),$B7234,$C7234)+($D7234-IF(LEFT(hour_conv,1)="1",1,0))/24)</f>
        <v/>
      </c>
      <c r="G7234" s="26">
        <f>IF(F7234="","",INT(F7234))</f>
        <v/>
      </c>
      <c r="H7234">
        <f>IF(G7234="","",IF(AND(MONTH(G7234)*100+DAY(G7234)&gt;=season_lo,MONTH(G7234)*100+DAY(G7234)&lt;=season_hi),1,0))</f>
        <v/>
      </c>
      <c r="I7234">
        <f>IF(G7234="","",G7234-first_day+1)</f>
        <v/>
      </c>
      <c r="J7234" s="27">
        <f>IF(I7234="","",INDEX(Daily!$J$2:$J$421,I7234))</f>
        <v/>
      </c>
      <c r="K7234" s="27">
        <f>IF(J7234="","",J7234+cat_offset)</f>
        <v/>
      </c>
      <c r="L7234" s="27">
        <f>IF(J7234="","",MAX(0,E7234-J7234)^2)</f>
        <v/>
      </c>
      <c r="M7234" s="27">
        <f>IF(J7234="","",MAX(0,E7234-(J7234+twcdh_off))^2)</f>
        <v/>
      </c>
      <c r="N7234" s="27">
        <f>IF(E7234="","",MAX(0,E7234-swcdh_thr)^2)</f>
        <v/>
      </c>
      <c r="O7234">
        <f>IF(K7234="","",ROUND(E7234-K7234,0))</f>
        <v/>
      </c>
      <c r="P7234">
        <f>IF(O7234="","",IF(O7234&gt;=1,O7234,0))</f>
        <v/>
      </c>
      <c r="Q7234" s="27">
        <f>IF(E7234="","",MAX(0,E7234-22))</f>
        <v/>
      </c>
      <c r="R7234" s="27">
        <f>IF(H7234=1,E7234,"")</f>
        <v/>
      </c>
      <c r="S7234" s="27">
        <f>IF(AND(H7234=1,J7234&lt;&gt;""),E7234-J7234,"")</f>
        <v/>
      </c>
      <c r="T7234">
        <f>IF(G7234="","",MONTH(G7234))</f>
        <v/>
      </c>
    </row>
    <row r="7235">
      <c r="A7235" s="24" t="n">
        <v>2020</v>
      </c>
      <c r="B7235" s="24" t="n">
        <v>10</v>
      </c>
      <c r="C7235" s="24" t="n">
        <v>28</v>
      </c>
      <c r="D7235" s="24" t="n">
        <v>10</v>
      </c>
      <c r="E7235" s="24" t="n">
        <v>13.03</v>
      </c>
      <c r="F7235" s="25">
        <f>IF($E7235="","",DATE(IF($A7235="",nominal_year,$A7235),$B7235,$C7235)+($D7235-IF(LEFT(hour_conv,1)="1",1,0))/24)</f>
        <v/>
      </c>
      <c r="G7235" s="26">
        <f>IF(F7235="","",INT(F7235))</f>
        <v/>
      </c>
      <c r="H7235">
        <f>IF(G7235="","",IF(AND(MONTH(G7235)*100+DAY(G7235)&gt;=season_lo,MONTH(G7235)*100+DAY(G7235)&lt;=season_hi),1,0))</f>
        <v/>
      </c>
      <c r="I7235">
        <f>IF(G7235="","",G7235-first_day+1)</f>
        <v/>
      </c>
      <c r="J7235" s="27">
        <f>IF(I7235="","",INDEX(Daily!$J$2:$J$421,I7235))</f>
        <v/>
      </c>
      <c r="K7235" s="27">
        <f>IF(J7235="","",J7235+cat_offset)</f>
        <v/>
      </c>
      <c r="L7235" s="27">
        <f>IF(J7235="","",MAX(0,E7235-J7235)^2)</f>
        <v/>
      </c>
      <c r="M7235" s="27">
        <f>IF(J7235="","",MAX(0,E7235-(J7235+twcdh_off))^2)</f>
        <v/>
      </c>
      <c r="N7235" s="27">
        <f>IF(E7235="","",MAX(0,E7235-swcdh_thr)^2)</f>
        <v/>
      </c>
      <c r="O7235">
        <f>IF(K7235="","",ROUND(E7235-K7235,0))</f>
        <v/>
      </c>
      <c r="P7235">
        <f>IF(O7235="","",IF(O7235&gt;=1,O7235,0))</f>
        <v/>
      </c>
      <c r="Q7235" s="27">
        <f>IF(E7235="","",MAX(0,E7235-22))</f>
        <v/>
      </c>
      <c r="R7235" s="27">
        <f>IF(H7235=1,E7235,"")</f>
        <v/>
      </c>
      <c r="S7235" s="27">
        <f>IF(AND(H7235=1,J7235&lt;&gt;""),E7235-J7235,"")</f>
        <v/>
      </c>
      <c r="T7235">
        <f>IF(G7235="","",MONTH(G7235))</f>
        <v/>
      </c>
    </row>
    <row r="7236">
      <c r="A7236" s="24" t="n">
        <v>2020</v>
      </c>
      <c r="B7236" s="24" t="n">
        <v>10</v>
      </c>
      <c r="C7236" s="24" t="n">
        <v>28</v>
      </c>
      <c r="D7236" s="24" t="n">
        <v>11</v>
      </c>
      <c r="E7236" s="24" t="n">
        <v>13.32</v>
      </c>
      <c r="F7236" s="25">
        <f>IF($E7236="","",DATE(IF($A7236="",nominal_year,$A7236),$B7236,$C7236)+($D7236-IF(LEFT(hour_conv,1)="1",1,0))/24)</f>
        <v/>
      </c>
      <c r="G7236" s="26">
        <f>IF(F7236="","",INT(F7236))</f>
        <v/>
      </c>
      <c r="H7236">
        <f>IF(G7236="","",IF(AND(MONTH(G7236)*100+DAY(G7236)&gt;=season_lo,MONTH(G7236)*100+DAY(G7236)&lt;=season_hi),1,0))</f>
        <v/>
      </c>
      <c r="I7236">
        <f>IF(G7236="","",G7236-first_day+1)</f>
        <v/>
      </c>
      <c r="J7236" s="27">
        <f>IF(I7236="","",INDEX(Daily!$J$2:$J$421,I7236))</f>
        <v/>
      </c>
      <c r="K7236" s="27">
        <f>IF(J7236="","",J7236+cat_offset)</f>
        <v/>
      </c>
      <c r="L7236" s="27">
        <f>IF(J7236="","",MAX(0,E7236-J7236)^2)</f>
        <v/>
      </c>
      <c r="M7236" s="27">
        <f>IF(J7236="","",MAX(0,E7236-(J7236+twcdh_off))^2)</f>
        <v/>
      </c>
      <c r="N7236" s="27">
        <f>IF(E7236="","",MAX(0,E7236-swcdh_thr)^2)</f>
        <v/>
      </c>
      <c r="O7236">
        <f>IF(K7236="","",ROUND(E7236-K7236,0))</f>
        <v/>
      </c>
      <c r="P7236">
        <f>IF(O7236="","",IF(O7236&gt;=1,O7236,0))</f>
        <v/>
      </c>
      <c r="Q7236" s="27">
        <f>IF(E7236="","",MAX(0,E7236-22))</f>
        <v/>
      </c>
      <c r="R7236" s="27">
        <f>IF(H7236=1,E7236,"")</f>
        <v/>
      </c>
      <c r="S7236" s="27">
        <f>IF(AND(H7236=1,J7236&lt;&gt;""),E7236-J7236,"")</f>
        <v/>
      </c>
      <c r="T7236">
        <f>IF(G7236="","",MONTH(G7236))</f>
        <v/>
      </c>
    </row>
    <row r="7237">
      <c r="A7237" s="24" t="n">
        <v>2020</v>
      </c>
      <c r="B7237" s="24" t="n">
        <v>10</v>
      </c>
      <c r="C7237" s="24" t="n">
        <v>28</v>
      </c>
      <c r="D7237" s="24" t="n">
        <v>12</v>
      </c>
      <c r="E7237" s="24" t="n">
        <v>13.29</v>
      </c>
      <c r="F7237" s="25">
        <f>IF($E7237="","",DATE(IF($A7237="",nominal_year,$A7237),$B7237,$C7237)+($D7237-IF(LEFT(hour_conv,1)="1",1,0))/24)</f>
        <v/>
      </c>
      <c r="G7237" s="26">
        <f>IF(F7237="","",INT(F7237))</f>
        <v/>
      </c>
      <c r="H7237">
        <f>IF(G7237="","",IF(AND(MONTH(G7237)*100+DAY(G7237)&gt;=season_lo,MONTH(G7237)*100+DAY(G7237)&lt;=season_hi),1,0))</f>
        <v/>
      </c>
      <c r="I7237">
        <f>IF(G7237="","",G7237-first_day+1)</f>
        <v/>
      </c>
      <c r="J7237" s="27">
        <f>IF(I7237="","",INDEX(Daily!$J$2:$J$421,I7237))</f>
        <v/>
      </c>
      <c r="K7237" s="27">
        <f>IF(J7237="","",J7237+cat_offset)</f>
        <v/>
      </c>
      <c r="L7237" s="27">
        <f>IF(J7237="","",MAX(0,E7237-J7237)^2)</f>
        <v/>
      </c>
      <c r="M7237" s="27">
        <f>IF(J7237="","",MAX(0,E7237-(J7237+twcdh_off))^2)</f>
        <v/>
      </c>
      <c r="N7237" s="27">
        <f>IF(E7237="","",MAX(0,E7237-swcdh_thr)^2)</f>
        <v/>
      </c>
      <c r="O7237">
        <f>IF(K7237="","",ROUND(E7237-K7237,0))</f>
        <v/>
      </c>
      <c r="P7237">
        <f>IF(O7237="","",IF(O7237&gt;=1,O7237,0))</f>
        <v/>
      </c>
      <c r="Q7237" s="27">
        <f>IF(E7237="","",MAX(0,E7237-22))</f>
        <v/>
      </c>
      <c r="R7237" s="27">
        <f>IF(H7237=1,E7237,"")</f>
        <v/>
      </c>
      <c r="S7237" s="27">
        <f>IF(AND(H7237=1,J7237&lt;&gt;""),E7237-J7237,"")</f>
        <v/>
      </c>
      <c r="T7237">
        <f>IF(G7237="","",MONTH(G7237))</f>
        <v/>
      </c>
    </row>
    <row r="7238">
      <c r="A7238" s="24" t="n">
        <v>2020</v>
      </c>
      <c r="B7238" s="24" t="n">
        <v>10</v>
      </c>
      <c r="C7238" s="24" t="n">
        <v>28</v>
      </c>
      <c r="D7238" s="24" t="n">
        <v>13</v>
      </c>
      <c r="E7238" s="24" t="n">
        <v>15.38</v>
      </c>
      <c r="F7238" s="25">
        <f>IF($E7238="","",DATE(IF($A7238="",nominal_year,$A7238),$B7238,$C7238)+($D7238-IF(LEFT(hour_conv,1)="1",1,0))/24)</f>
        <v/>
      </c>
      <c r="G7238" s="26">
        <f>IF(F7238="","",INT(F7238))</f>
        <v/>
      </c>
      <c r="H7238">
        <f>IF(G7238="","",IF(AND(MONTH(G7238)*100+DAY(G7238)&gt;=season_lo,MONTH(G7238)*100+DAY(G7238)&lt;=season_hi),1,0))</f>
        <v/>
      </c>
      <c r="I7238">
        <f>IF(G7238="","",G7238-first_day+1)</f>
        <v/>
      </c>
      <c r="J7238" s="27">
        <f>IF(I7238="","",INDEX(Daily!$J$2:$J$421,I7238))</f>
        <v/>
      </c>
      <c r="K7238" s="27">
        <f>IF(J7238="","",J7238+cat_offset)</f>
        <v/>
      </c>
      <c r="L7238" s="27">
        <f>IF(J7238="","",MAX(0,E7238-J7238)^2)</f>
        <v/>
      </c>
      <c r="M7238" s="27">
        <f>IF(J7238="","",MAX(0,E7238-(J7238+twcdh_off))^2)</f>
        <v/>
      </c>
      <c r="N7238" s="27">
        <f>IF(E7238="","",MAX(0,E7238-swcdh_thr)^2)</f>
        <v/>
      </c>
      <c r="O7238">
        <f>IF(K7238="","",ROUND(E7238-K7238,0))</f>
        <v/>
      </c>
      <c r="P7238">
        <f>IF(O7238="","",IF(O7238&gt;=1,O7238,0))</f>
        <v/>
      </c>
      <c r="Q7238" s="27">
        <f>IF(E7238="","",MAX(0,E7238-22))</f>
        <v/>
      </c>
      <c r="R7238" s="27">
        <f>IF(H7238=1,E7238,"")</f>
        <v/>
      </c>
      <c r="S7238" s="27">
        <f>IF(AND(H7238=1,J7238&lt;&gt;""),E7238-J7238,"")</f>
        <v/>
      </c>
      <c r="T7238">
        <f>IF(G7238="","",MONTH(G7238))</f>
        <v/>
      </c>
    </row>
    <row r="7239">
      <c r="A7239" s="24" t="n">
        <v>2020</v>
      </c>
      <c r="B7239" s="24" t="n">
        <v>10</v>
      </c>
      <c r="C7239" s="24" t="n">
        <v>28</v>
      </c>
      <c r="D7239" s="24" t="n">
        <v>14</v>
      </c>
      <c r="E7239" s="24" t="n">
        <v>15.39</v>
      </c>
      <c r="F7239" s="25">
        <f>IF($E7239="","",DATE(IF($A7239="",nominal_year,$A7239),$B7239,$C7239)+($D7239-IF(LEFT(hour_conv,1)="1",1,0))/24)</f>
        <v/>
      </c>
      <c r="G7239" s="26">
        <f>IF(F7239="","",INT(F7239))</f>
        <v/>
      </c>
      <c r="H7239">
        <f>IF(G7239="","",IF(AND(MONTH(G7239)*100+DAY(G7239)&gt;=season_lo,MONTH(G7239)*100+DAY(G7239)&lt;=season_hi),1,0))</f>
        <v/>
      </c>
      <c r="I7239">
        <f>IF(G7239="","",G7239-first_day+1)</f>
        <v/>
      </c>
      <c r="J7239" s="27">
        <f>IF(I7239="","",INDEX(Daily!$J$2:$J$421,I7239))</f>
        <v/>
      </c>
      <c r="K7239" s="27">
        <f>IF(J7239="","",J7239+cat_offset)</f>
        <v/>
      </c>
      <c r="L7239" s="27">
        <f>IF(J7239="","",MAX(0,E7239-J7239)^2)</f>
        <v/>
      </c>
      <c r="M7239" s="27">
        <f>IF(J7239="","",MAX(0,E7239-(J7239+twcdh_off))^2)</f>
        <v/>
      </c>
      <c r="N7239" s="27">
        <f>IF(E7239="","",MAX(0,E7239-swcdh_thr)^2)</f>
        <v/>
      </c>
      <c r="O7239">
        <f>IF(K7239="","",ROUND(E7239-K7239,0))</f>
        <v/>
      </c>
      <c r="P7239">
        <f>IF(O7239="","",IF(O7239&gt;=1,O7239,0))</f>
        <v/>
      </c>
      <c r="Q7239" s="27">
        <f>IF(E7239="","",MAX(0,E7239-22))</f>
        <v/>
      </c>
      <c r="R7239" s="27">
        <f>IF(H7239=1,E7239,"")</f>
        <v/>
      </c>
      <c r="S7239" s="27">
        <f>IF(AND(H7239=1,J7239&lt;&gt;""),E7239-J7239,"")</f>
        <v/>
      </c>
      <c r="T7239">
        <f>IF(G7239="","",MONTH(G7239))</f>
        <v/>
      </c>
    </row>
    <row r="7240">
      <c r="A7240" s="24" t="n">
        <v>2020</v>
      </c>
      <c r="B7240" s="24" t="n">
        <v>10</v>
      </c>
      <c r="C7240" s="24" t="n">
        <v>28</v>
      </c>
      <c r="D7240" s="24" t="n">
        <v>15</v>
      </c>
      <c r="E7240" s="24" t="n">
        <v>14.95</v>
      </c>
      <c r="F7240" s="25">
        <f>IF($E7240="","",DATE(IF($A7240="",nominal_year,$A7240),$B7240,$C7240)+($D7240-IF(LEFT(hour_conv,1)="1",1,0))/24)</f>
        <v/>
      </c>
      <c r="G7240" s="26">
        <f>IF(F7240="","",INT(F7240))</f>
        <v/>
      </c>
      <c r="H7240">
        <f>IF(G7240="","",IF(AND(MONTH(G7240)*100+DAY(G7240)&gt;=season_lo,MONTH(G7240)*100+DAY(G7240)&lt;=season_hi),1,0))</f>
        <v/>
      </c>
      <c r="I7240">
        <f>IF(G7240="","",G7240-first_day+1)</f>
        <v/>
      </c>
      <c r="J7240" s="27">
        <f>IF(I7240="","",INDEX(Daily!$J$2:$J$421,I7240))</f>
        <v/>
      </c>
      <c r="K7240" s="27">
        <f>IF(J7240="","",J7240+cat_offset)</f>
        <v/>
      </c>
      <c r="L7240" s="27">
        <f>IF(J7240="","",MAX(0,E7240-J7240)^2)</f>
        <v/>
      </c>
      <c r="M7240" s="27">
        <f>IF(J7240="","",MAX(0,E7240-(J7240+twcdh_off))^2)</f>
        <v/>
      </c>
      <c r="N7240" s="27">
        <f>IF(E7240="","",MAX(0,E7240-swcdh_thr)^2)</f>
        <v/>
      </c>
      <c r="O7240">
        <f>IF(K7240="","",ROUND(E7240-K7240,0))</f>
        <v/>
      </c>
      <c r="P7240">
        <f>IF(O7240="","",IF(O7240&gt;=1,O7240,0))</f>
        <v/>
      </c>
      <c r="Q7240" s="27">
        <f>IF(E7240="","",MAX(0,E7240-22))</f>
        <v/>
      </c>
      <c r="R7240" s="27">
        <f>IF(H7240=1,E7240,"")</f>
        <v/>
      </c>
      <c r="S7240" s="27">
        <f>IF(AND(H7240=1,J7240&lt;&gt;""),E7240-J7240,"")</f>
        <v/>
      </c>
      <c r="T7240">
        <f>IF(G7240="","",MONTH(G7240))</f>
        <v/>
      </c>
    </row>
    <row r="7241">
      <c r="A7241" s="24" t="n">
        <v>2020</v>
      </c>
      <c r="B7241" s="24" t="n">
        <v>10</v>
      </c>
      <c r="C7241" s="24" t="n">
        <v>28</v>
      </c>
      <c r="D7241" s="24" t="n">
        <v>16</v>
      </c>
      <c r="E7241" s="24" t="n">
        <v>15.32</v>
      </c>
      <c r="F7241" s="25">
        <f>IF($E7241="","",DATE(IF($A7241="",nominal_year,$A7241),$B7241,$C7241)+($D7241-IF(LEFT(hour_conv,1)="1",1,0))/24)</f>
        <v/>
      </c>
      <c r="G7241" s="26">
        <f>IF(F7241="","",INT(F7241))</f>
        <v/>
      </c>
      <c r="H7241">
        <f>IF(G7241="","",IF(AND(MONTH(G7241)*100+DAY(G7241)&gt;=season_lo,MONTH(G7241)*100+DAY(G7241)&lt;=season_hi),1,0))</f>
        <v/>
      </c>
      <c r="I7241">
        <f>IF(G7241="","",G7241-first_day+1)</f>
        <v/>
      </c>
      <c r="J7241" s="27">
        <f>IF(I7241="","",INDEX(Daily!$J$2:$J$421,I7241))</f>
        <v/>
      </c>
      <c r="K7241" s="27">
        <f>IF(J7241="","",J7241+cat_offset)</f>
        <v/>
      </c>
      <c r="L7241" s="27">
        <f>IF(J7241="","",MAX(0,E7241-J7241)^2)</f>
        <v/>
      </c>
      <c r="M7241" s="27">
        <f>IF(J7241="","",MAX(0,E7241-(J7241+twcdh_off))^2)</f>
        <v/>
      </c>
      <c r="N7241" s="27">
        <f>IF(E7241="","",MAX(0,E7241-swcdh_thr)^2)</f>
        <v/>
      </c>
      <c r="O7241">
        <f>IF(K7241="","",ROUND(E7241-K7241,0))</f>
        <v/>
      </c>
      <c r="P7241">
        <f>IF(O7241="","",IF(O7241&gt;=1,O7241,0))</f>
        <v/>
      </c>
      <c r="Q7241" s="27">
        <f>IF(E7241="","",MAX(0,E7241-22))</f>
        <v/>
      </c>
      <c r="R7241" s="27">
        <f>IF(H7241=1,E7241,"")</f>
        <v/>
      </c>
      <c r="S7241" s="27">
        <f>IF(AND(H7241=1,J7241&lt;&gt;""),E7241-J7241,"")</f>
        <v/>
      </c>
      <c r="T7241">
        <f>IF(G7241="","",MONTH(G7241))</f>
        <v/>
      </c>
    </row>
    <row r="7242">
      <c r="A7242" s="24" t="n">
        <v>2020</v>
      </c>
      <c r="B7242" s="24" t="n">
        <v>10</v>
      </c>
      <c r="C7242" s="24" t="n">
        <v>28</v>
      </c>
      <c r="D7242" s="24" t="n">
        <v>17</v>
      </c>
      <c r="E7242" s="24" t="n">
        <v>15</v>
      </c>
      <c r="F7242" s="25">
        <f>IF($E7242="","",DATE(IF($A7242="",nominal_year,$A7242),$B7242,$C7242)+($D7242-IF(LEFT(hour_conv,1)="1",1,0))/24)</f>
        <v/>
      </c>
      <c r="G7242" s="26">
        <f>IF(F7242="","",INT(F7242))</f>
        <v/>
      </c>
      <c r="H7242">
        <f>IF(G7242="","",IF(AND(MONTH(G7242)*100+DAY(G7242)&gt;=season_lo,MONTH(G7242)*100+DAY(G7242)&lt;=season_hi),1,0))</f>
        <v/>
      </c>
      <c r="I7242">
        <f>IF(G7242="","",G7242-first_day+1)</f>
        <v/>
      </c>
      <c r="J7242" s="27">
        <f>IF(I7242="","",INDEX(Daily!$J$2:$J$421,I7242))</f>
        <v/>
      </c>
      <c r="K7242" s="27">
        <f>IF(J7242="","",J7242+cat_offset)</f>
        <v/>
      </c>
      <c r="L7242" s="27">
        <f>IF(J7242="","",MAX(0,E7242-J7242)^2)</f>
        <v/>
      </c>
      <c r="M7242" s="27">
        <f>IF(J7242="","",MAX(0,E7242-(J7242+twcdh_off))^2)</f>
        <v/>
      </c>
      <c r="N7242" s="27">
        <f>IF(E7242="","",MAX(0,E7242-swcdh_thr)^2)</f>
        <v/>
      </c>
      <c r="O7242">
        <f>IF(K7242="","",ROUND(E7242-K7242,0))</f>
        <v/>
      </c>
      <c r="P7242">
        <f>IF(O7242="","",IF(O7242&gt;=1,O7242,0))</f>
        <v/>
      </c>
      <c r="Q7242" s="27">
        <f>IF(E7242="","",MAX(0,E7242-22))</f>
        <v/>
      </c>
      <c r="R7242" s="27">
        <f>IF(H7242=1,E7242,"")</f>
        <v/>
      </c>
      <c r="S7242" s="27">
        <f>IF(AND(H7242=1,J7242&lt;&gt;""),E7242-J7242,"")</f>
        <v/>
      </c>
      <c r="T7242">
        <f>IF(G7242="","",MONTH(G7242))</f>
        <v/>
      </c>
    </row>
    <row r="7243">
      <c r="A7243" s="24" t="n">
        <v>2020</v>
      </c>
      <c r="B7243" s="24" t="n">
        <v>10</v>
      </c>
      <c r="C7243" s="24" t="n">
        <v>28</v>
      </c>
      <c r="D7243" s="24" t="n">
        <v>18</v>
      </c>
      <c r="E7243" s="24" t="n">
        <v>15.06</v>
      </c>
      <c r="F7243" s="25">
        <f>IF($E7243="","",DATE(IF($A7243="",nominal_year,$A7243),$B7243,$C7243)+($D7243-IF(LEFT(hour_conv,1)="1",1,0))/24)</f>
        <v/>
      </c>
      <c r="G7243" s="26">
        <f>IF(F7243="","",INT(F7243))</f>
        <v/>
      </c>
      <c r="H7243">
        <f>IF(G7243="","",IF(AND(MONTH(G7243)*100+DAY(G7243)&gt;=season_lo,MONTH(G7243)*100+DAY(G7243)&lt;=season_hi),1,0))</f>
        <v/>
      </c>
      <c r="I7243">
        <f>IF(G7243="","",G7243-first_day+1)</f>
        <v/>
      </c>
      <c r="J7243" s="27">
        <f>IF(I7243="","",INDEX(Daily!$J$2:$J$421,I7243))</f>
        <v/>
      </c>
      <c r="K7243" s="27">
        <f>IF(J7243="","",J7243+cat_offset)</f>
        <v/>
      </c>
      <c r="L7243" s="27">
        <f>IF(J7243="","",MAX(0,E7243-J7243)^2)</f>
        <v/>
      </c>
      <c r="M7243" s="27">
        <f>IF(J7243="","",MAX(0,E7243-(J7243+twcdh_off))^2)</f>
        <v/>
      </c>
      <c r="N7243" s="27">
        <f>IF(E7243="","",MAX(0,E7243-swcdh_thr)^2)</f>
        <v/>
      </c>
      <c r="O7243">
        <f>IF(K7243="","",ROUND(E7243-K7243,0))</f>
        <v/>
      </c>
      <c r="P7243">
        <f>IF(O7243="","",IF(O7243&gt;=1,O7243,0))</f>
        <v/>
      </c>
      <c r="Q7243" s="27">
        <f>IF(E7243="","",MAX(0,E7243-22))</f>
        <v/>
      </c>
      <c r="R7243" s="27">
        <f>IF(H7243=1,E7243,"")</f>
        <v/>
      </c>
      <c r="S7243" s="27">
        <f>IF(AND(H7243=1,J7243&lt;&gt;""),E7243-J7243,"")</f>
        <v/>
      </c>
      <c r="T7243">
        <f>IF(G7243="","",MONTH(G7243))</f>
        <v/>
      </c>
    </row>
    <row r="7244">
      <c r="A7244" s="24" t="n">
        <v>2020</v>
      </c>
      <c r="B7244" s="24" t="n">
        <v>10</v>
      </c>
      <c r="C7244" s="24" t="n">
        <v>28</v>
      </c>
      <c r="D7244" s="24" t="n">
        <v>19</v>
      </c>
      <c r="E7244" s="24" t="n">
        <v>14.71</v>
      </c>
      <c r="F7244" s="25">
        <f>IF($E7244="","",DATE(IF($A7244="",nominal_year,$A7244),$B7244,$C7244)+($D7244-IF(LEFT(hour_conv,1)="1",1,0))/24)</f>
        <v/>
      </c>
      <c r="G7244" s="26">
        <f>IF(F7244="","",INT(F7244))</f>
        <v/>
      </c>
      <c r="H7244">
        <f>IF(G7244="","",IF(AND(MONTH(G7244)*100+DAY(G7244)&gt;=season_lo,MONTH(G7244)*100+DAY(G7244)&lt;=season_hi),1,0))</f>
        <v/>
      </c>
      <c r="I7244">
        <f>IF(G7244="","",G7244-first_day+1)</f>
        <v/>
      </c>
      <c r="J7244" s="27">
        <f>IF(I7244="","",INDEX(Daily!$J$2:$J$421,I7244))</f>
        <v/>
      </c>
      <c r="K7244" s="27">
        <f>IF(J7244="","",J7244+cat_offset)</f>
        <v/>
      </c>
      <c r="L7244" s="27">
        <f>IF(J7244="","",MAX(0,E7244-J7244)^2)</f>
        <v/>
      </c>
      <c r="M7244" s="27">
        <f>IF(J7244="","",MAX(0,E7244-(J7244+twcdh_off))^2)</f>
        <v/>
      </c>
      <c r="N7244" s="27">
        <f>IF(E7244="","",MAX(0,E7244-swcdh_thr)^2)</f>
        <v/>
      </c>
      <c r="O7244">
        <f>IF(K7244="","",ROUND(E7244-K7244,0))</f>
        <v/>
      </c>
      <c r="P7244">
        <f>IF(O7244="","",IF(O7244&gt;=1,O7244,0))</f>
        <v/>
      </c>
      <c r="Q7244" s="27">
        <f>IF(E7244="","",MAX(0,E7244-22))</f>
        <v/>
      </c>
      <c r="R7244" s="27">
        <f>IF(H7244=1,E7244,"")</f>
        <v/>
      </c>
      <c r="S7244" s="27">
        <f>IF(AND(H7244=1,J7244&lt;&gt;""),E7244-J7244,"")</f>
        <v/>
      </c>
      <c r="T7244">
        <f>IF(G7244="","",MONTH(G7244))</f>
        <v/>
      </c>
    </row>
    <row r="7245">
      <c r="A7245" s="24" t="n">
        <v>2020</v>
      </c>
      <c r="B7245" s="24" t="n">
        <v>10</v>
      </c>
      <c r="C7245" s="24" t="n">
        <v>28</v>
      </c>
      <c r="D7245" s="24" t="n">
        <v>20</v>
      </c>
      <c r="E7245" s="24" t="n">
        <v>14.03</v>
      </c>
      <c r="F7245" s="25">
        <f>IF($E7245="","",DATE(IF($A7245="",nominal_year,$A7245),$B7245,$C7245)+($D7245-IF(LEFT(hour_conv,1)="1",1,0))/24)</f>
        <v/>
      </c>
      <c r="G7245" s="26">
        <f>IF(F7245="","",INT(F7245))</f>
        <v/>
      </c>
      <c r="H7245">
        <f>IF(G7245="","",IF(AND(MONTH(G7245)*100+DAY(G7245)&gt;=season_lo,MONTH(G7245)*100+DAY(G7245)&lt;=season_hi),1,0))</f>
        <v/>
      </c>
      <c r="I7245">
        <f>IF(G7245="","",G7245-first_day+1)</f>
        <v/>
      </c>
      <c r="J7245" s="27">
        <f>IF(I7245="","",INDEX(Daily!$J$2:$J$421,I7245))</f>
        <v/>
      </c>
      <c r="K7245" s="27">
        <f>IF(J7245="","",J7245+cat_offset)</f>
        <v/>
      </c>
      <c r="L7245" s="27">
        <f>IF(J7245="","",MAX(0,E7245-J7245)^2)</f>
        <v/>
      </c>
      <c r="M7245" s="27">
        <f>IF(J7245="","",MAX(0,E7245-(J7245+twcdh_off))^2)</f>
        <v/>
      </c>
      <c r="N7245" s="27">
        <f>IF(E7245="","",MAX(0,E7245-swcdh_thr)^2)</f>
        <v/>
      </c>
      <c r="O7245">
        <f>IF(K7245="","",ROUND(E7245-K7245,0))</f>
        <v/>
      </c>
      <c r="P7245">
        <f>IF(O7245="","",IF(O7245&gt;=1,O7245,0))</f>
        <v/>
      </c>
      <c r="Q7245" s="27">
        <f>IF(E7245="","",MAX(0,E7245-22))</f>
        <v/>
      </c>
      <c r="R7245" s="27">
        <f>IF(H7245=1,E7245,"")</f>
        <v/>
      </c>
      <c r="S7245" s="27">
        <f>IF(AND(H7245=1,J7245&lt;&gt;""),E7245-J7245,"")</f>
        <v/>
      </c>
      <c r="T7245">
        <f>IF(G7245="","",MONTH(G7245))</f>
        <v/>
      </c>
    </row>
    <row r="7246">
      <c r="A7246" s="24" t="n">
        <v>2020</v>
      </c>
      <c r="B7246" s="24" t="n">
        <v>10</v>
      </c>
      <c r="C7246" s="24" t="n">
        <v>28</v>
      </c>
      <c r="D7246" s="24" t="n">
        <v>21</v>
      </c>
      <c r="E7246" s="24" t="n">
        <v>12.99</v>
      </c>
      <c r="F7246" s="25">
        <f>IF($E7246="","",DATE(IF($A7246="",nominal_year,$A7246),$B7246,$C7246)+($D7246-IF(LEFT(hour_conv,1)="1",1,0))/24)</f>
        <v/>
      </c>
      <c r="G7246" s="26">
        <f>IF(F7246="","",INT(F7246))</f>
        <v/>
      </c>
      <c r="H7246">
        <f>IF(G7246="","",IF(AND(MONTH(G7246)*100+DAY(G7246)&gt;=season_lo,MONTH(G7246)*100+DAY(G7246)&lt;=season_hi),1,0))</f>
        <v/>
      </c>
      <c r="I7246">
        <f>IF(G7246="","",G7246-first_day+1)</f>
        <v/>
      </c>
      <c r="J7246" s="27">
        <f>IF(I7246="","",INDEX(Daily!$J$2:$J$421,I7246))</f>
        <v/>
      </c>
      <c r="K7246" s="27">
        <f>IF(J7246="","",J7246+cat_offset)</f>
        <v/>
      </c>
      <c r="L7246" s="27">
        <f>IF(J7246="","",MAX(0,E7246-J7246)^2)</f>
        <v/>
      </c>
      <c r="M7246" s="27">
        <f>IF(J7246="","",MAX(0,E7246-(J7246+twcdh_off))^2)</f>
        <v/>
      </c>
      <c r="N7246" s="27">
        <f>IF(E7246="","",MAX(0,E7246-swcdh_thr)^2)</f>
        <v/>
      </c>
      <c r="O7246">
        <f>IF(K7246="","",ROUND(E7246-K7246,0))</f>
        <v/>
      </c>
      <c r="P7246">
        <f>IF(O7246="","",IF(O7246&gt;=1,O7246,0))</f>
        <v/>
      </c>
      <c r="Q7246" s="27">
        <f>IF(E7246="","",MAX(0,E7246-22))</f>
        <v/>
      </c>
      <c r="R7246" s="27">
        <f>IF(H7246=1,E7246,"")</f>
        <v/>
      </c>
      <c r="S7246" s="27">
        <f>IF(AND(H7246=1,J7246&lt;&gt;""),E7246-J7246,"")</f>
        <v/>
      </c>
      <c r="T7246">
        <f>IF(G7246="","",MONTH(G7246))</f>
        <v/>
      </c>
    </row>
    <row r="7247">
      <c r="A7247" s="24" t="n">
        <v>2020</v>
      </c>
      <c r="B7247" s="24" t="n">
        <v>10</v>
      </c>
      <c r="C7247" s="24" t="n">
        <v>28</v>
      </c>
      <c r="D7247" s="24" t="n">
        <v>22</v>
      </c>
      <c r="E7247" s="24" t="n">
        <v>12.14</v>
      </c>
      <c r="F7247" s="25">
        <f>IF($E7247="","",DATE(IF($A7247="",nominal_year,$A7247),$B7247,$C7247)+($D7247-IF(LEFT(hour_conv,1)="1",1,0))/24)</f>
        <v/>
      </c>
      <c r="G7247" s="26">
        <f>IF(F7247="","",INT(F7247))</f>
        <v/>
      </c>
      <c r="H7247">
        <f>IF(G7247="","",IF(AND(MONTH(G7247)*100+DAY(G7247)&gt;=season_lo,MONTH(G7247)*100+DAY(G7247)&lt;=season_hi),1,0))</f>
        <v/>
      </c>
      <c r="I7247">
        <f>IF(G7247="","",G7247-first_day+1)</f>
        <v/>
      </c>
      <c r="J7247" s="27">
        <f>IF(I7247="","",INDEX(Daily!$J$2:$J$421,I7247))</f>
        <v/>
      </c>
      <c r="K7247" s="27">
        <f>IF(J7247="","",J7247+cat_offset)</f>
        <v/>
      </c>
      <c r="L7247" s="27">
        <f>IF(J7247="","",MAX(0,E7247-J7247)^2)</f>
        <v/>
      </c>
      <c r="M7247" s="27">
        <f>IF(J7247="","",MAX(0,E7247-(J7247+twcdh_off))^2)</f>
        <v/>
      </c>
      <c r="N7247" s="27">
        <f>IF(E7247="","",MAX(0,E7247-swcdh_thr)^2)</f>
        <v/>
      </c>
      <c r="O7247">
        <f>IF(K7247="","",ROUND(E7247-K7247,0))</f>
        <v/>
      </c>
      <c r="P7247">
        <f>IF(O7247="","",IF(O7247&gt;=1,O7247,0))</f>
        <v/>
      </c>
      <c r="Q7247" s="27">
        <f>IF(E7247="","",MAX(0,E7247-22))</f>
        <v/>
      </c>
      <c r="R7247" s="27">
        <f>IF(H7247=1,E7247,"")</f>
        <v/>
      </c>
      <c r="S7247" s="27">
        <f>IF(AND(H7247=1,J7247&lt;&gt;""),E7247-J7247,"")</f>
        <v/>
      </c>
      <c r="T7247">
        <f>IF(G7247="","",MONTH(G7247))</f>
        <v/>
      </c>
    </row>
    <row r="7248">
      <c r="A7248" s="24" t="n">
        <v>2020</v>
      </c>
      <c r="B7248" s="24" t="n">
        <v>10</v>
      </c>
      <c r="C7248" s="24" t="n">
        <v>28</v>
      </c>
      <c r="D7248" s="24" t="n">
        <v>23</v>
      </c>
      <c r="E7248" s="24" t="n">
        <v>11.98</v>
      </c>
      <c r="F7248" s="25">
        <f>IF($E7248="","",DATE(IF($A7248="",nominal_year,$A7248),$B7248,$C7248)+($D7248-IF(LEFT(hour_conv,1)="1",1,0))/24)</f>
        <v/>
      </c>
      <c r="G7248" s="26">
        <f>IF(F7248="","",INT(F7248))</f>
        <v/>
      </c>
      <c r="H7248">
        <f>IF(G7248="","",IF(AND(MONTH(G7248)*100+DAY(G7248)&gt;=season_lo,MONTH(G7248)*100+DAY(G7248)&lt;=season_hi),1,0))</f>
        <v/>
      </c>
      <c r="I7248">
        <f>IF(G7248="","",G7248-first_day+1)</f>
        <v/>
      </c>
      <c r="J7248" s="27">
        <f>IF(I7248="","",INDEX(Daily!$J$2:$J$421,I7248))</f>
        <v/>
      </c>
      <c r="K7248" s="27">
        <f>IF(J7248="","",J7248+cat_offset)</f>
        <v/>
      </c>
      <c r="L7248" s="27">
        <f>IF(J7248="","",MAX(0,E7248-J7248)^2)</f>
        <v/>
      </c>
      <c r="M7248" s="27">
        <f>IF(J7248="","",MAX(0,E7248-(J7248+twcdh_off))^2)</f>
        <v/>
      </c>
      <c r="N7248" s="27">
        <f>IF(E7248="","",MAX(0,E7248-swcdh_thr)^2)</f>
        <v/>
      </c>
      <c r="O7248">
        <f>IF(K7248="","",ROUND(E7248-K7248,0))</f>
        <v/>
      </c>
      <c r="P7248">
        <f>IF(O7248="","",IF(O7248&gt;=1,O7248,0))</f>
        <v/>
      </c>
      <c r="Q7248" s="27">
        <f>IF(E7248="","",MAX(0,E7248-22))</f>
        <v/>
      </c>
      <c r="R7248" s="27">
        <f>IF(H7248=1,E7248,"")</f>
        <v/>
      </c>
      <c r="S7248" s="27">
        <f>IF(AND(H7248=1,J7248&lt;&gt;""),E7248-J7248,"")</f>
        <v/>
      </c>
      <c r="T7248">
        <f>IF(G7248="","",MONTH(G7248))</f>
        <v/>
      </c>
    </row>
    <row r="7249">
      <c r="A7249" s="24" t="n">
        <v>2020</v>
      </c>
      <c r="B7249" s="24" t="n">
        <v>10</v>
      </c>
      <c r="C7249" s="24" t="n">
        <v>28</v>
      </c>
      <c r="D7249" s="24" t="n">
        <v>24</v>
      </c>
      <c r="E7249" s="24" t="n">
        <v>10.91</v>
      </c>
      <c r="F7249" s="25">
        <f>IF($E7249="","",DATE(IF($A7249="",nominal_year,$A7249),$B7249,$C7249)+($D7249-IF(LEFT(hour_conv,1)="1",1,0))/24)</f>
        <v/>
      </c>
      <c r="G7249" s="26">
        <f>IF(F7249="","",INT(F7249))</f>
        <v/>
      </c>
      <c r="H7249">
        <f>IF(G7249="","",IF(AND(MONTH(G7249)*100+DAY(G7249)&gt;=season_lo,MONTH(G7249)*100+DAY(G7249)&lt;=season_hi),1,0))</f>
        <v/>
      </c>
      <c r="I7249">
        <f>IF(G7249="","",G7249-first_day+1)</f>
        <v/>
      </c>
      <c r="J7249" s="27">
        <f>IF(I7249="","",INDEX(Daily!$J$2:$J$421,I7249))</f>
        <v/>
      </c>
      <c r="K7249" s="27">
        <f>IF(J7249="","",J7249+cat_offset)</f>
        <v/>
      </c>
      <c r="L7249" s="27">
        <f>IF(J7249="","",MAX(0,E7249-J7249)^2)</f>
        <v/>
      </c>
      <c r="M7249" s="27">
        <f>IF(J7249="","",MAX(0,E7249-(J7249+twcdh_off))^2)</f>
        <v/>
      </c>
      <c r="N7249" s="27">
        <f>IF(E7249="","",MAX(0,E7249-swcdh_thr)^2)</f>
        <v/>
      </c>
      <c r="O7249">
        <f>IF(K7249="","",ROUND(E7249-K7249,0))</f>
        <v/>
      </c>
      <c r="P7249">
        <f>IF(O7249="","",IF(O7249&gt;=1,O7249,0))</f>
        <v/>
      </c>
      <c r="Q7249" s="27">
        <f>IF(E7249="","",MAX(0,E7249-22))</f>
        <v/>
      </c>
      <c r="R7249" s="27">
        <f>IF(H7249=1,E7249,"")</f>
        <v/>
      </c>
      <c r="S7249" s="27">
        <f>IF(AND(H7249=1,J7249&lt;&gt;""),E7249-J7249,"")</f>
        <v/>
      </c>
      <c r="T7249">
        <f>IF(G7249="","",MONTH(G7249))</f>
        <v/>
      </c>
    </row>
    <row r="7250">
      <c r="A7250" s="24" t="n">
        <v>2020</v>
      </c>
      <c r="B7250" s="24" t="n">
        <v>10</v>
      </c>
      <c r="C7250" s="24" t="n">
        <v>29</v>
      </c>
      <c r="D7250" s="24" t="n">
        <v>1</v>
      </c>
      <c r="E7250" s="24" t="n">
        <v>10.82</v>
      </c>
      <c r="F7250" s="25">
        <f>IF($E7250="","",DATE(IF($A7250="",nominal_year,$A7250),$B7250,$C7250)+($D7250-IF(LEFT(hour_conv,1)="1",1,0))/24)</f>
        <v/>
      </c>
      <c r="G7250" s="26">
        <f>IF(F7250="","",INT(F7250))</f>
        <v/>
      </c>
      <c r="H7250">
        <f>IF(G7250="","",IF(AND(MONTH(G7250)*100+DAY(G7250)&gt;=season_lo,MONTH(G7250)*100+DAY(G7250)&lt;=season_hi),1,0))</f>
        <v/>
      </c>
      <c r="I7250">
        <f>IF(G7250="","",G7250-first_day+1)</f>
        <v/>
      </c>
      <c r="J7250" s="27">
        <f>IF(I7250="","",INDEX(Daily!$J$2:$J$421,I7250))</f>
        <v/>
      </c>
      <c r="K7250" s="27">
        <f>IF(J7250="","",J7250+cat_offset)</f>
        <v/>
      </c>
      <c r="L7250" s="27">
        <f>IF(J7250="","",MAX(0,E7250-J7250)^2)</f>
        <v/>
      </c>
      <c r="M7250" s="27">
        <f>IF(J7250="","",MAX(0,E7250-(J7250+twcdh_off))^2)</f>
        <v/>
      </c>
      <c r="N7250" s="27">
        <f>IF(E7250="","",MAX(0,E7250-swcdh_thr)^2)</f>
        <v/>
      </c>
      <c r="O7250">
        <f>IF(K7250="","",ROUND(E7250-K7250,0))</f>
        <v/>
      </c>
      <c r="P7250">
        <f>IF(O7250="","",IF(O7250&gt;=1,O7250,0))</f>
        <v/>
      </c>
      <c r="Q7250" s="27">
        <f>IF(E7250="","",MAX(0,E7250-22))</f>
        <v/>
      </c>
      <c r="R7250" s="27">
        <f>IF(H7250=1,E7250,"")</f>
        <v/>
      </c>
      <c r="S7250" s="27">
        <f>IF(AND(H7250=1,J7250&lt;&gt;""),E7250-J7250,"")</f>
        <v/>
      </c>
      <c r="T7250">
        <f>IF(G7250="","",MONTH(G7250))</f>
        <v/>
      </c>
    </row>
    <row r="7251">
      <c r="A7251" s="24" t="n">
        <v>2020</v>
      </c>
      <c r="B7251" s="24" t="n">
        <v>10</v>
      </c>
      <c r="C7251" s="24" t="n">
        <v>29</v>
      </c>
      <c r="D7251" s="24" t="n">
        <v>2</v>
      </c>
      <c r="E7251" s="24" t="n">
        <v>9.199999999999999</v>
      </c>
      <c r="F7251" s="25">
        <f>IF($E7251="","",DATE(IF($A7251="",nominal_year,$A7251),$B7251,$C7251)+($D7251-IF(LEFT(hour_conv,1)="1",1,0))/24)</f>
        <v/>
      </c>
      <c r="G7251" s="26">
        <f>IF(F7251="","",INT(F7251))</f>
        <v/>
      </c>
      <c r="H7251">
        <f>IF(G7251="","",IF(AND(MONTH(G7251)*100+DAY(G7251)&gt;=season_lo,MONTH(G7251)*100+DAY(G7251)&lt;=season_hi),1,0))</f>
        <v/>
      </c>
      <c r="I7251">
        <f>IF(G7251="","",G7251-first_day+1)</f>
        <v/>
      </c>
      <c r="J7251" s="27">
        <f>IF(I7251="","",INDEX(Daily!$J$2:$J$421,I7251))</f>
        <v/>
      </c>
      <c r="K7251" s="27">
        <f>IF(J7251="","",J7251+cat_offset)</f>
        <v/>
      </c>
      <c r="L7251" s="27">
        <f>IF(J7251="","",MAX(0,E7251-J7251)^2)</f>
        <v/>
      </c>
      <c r="M7251" s="27">
        <f>IF(J7251="","",MAX(0,E7251-(J7251+twcdh_off))^2)</f>
        <v/>
      </c>
      <c r="N7251" s="27">
        <f>IF(E7251="","",MAX(0,E7251-swcdh_thr)^2)</f>
        <v/>
      </c>
      <c r="O7251">
        <f>IF(K7251="","",ROUND(E7251-K7251,0))</f>
        <v/>
      </c>
      <c r="P7251">
        <f>IF(O7251="","",IF(O7251&gt;=1,O7251,0))</f>
        <v/>
      </c>
      <c r="Q7251" s="27">
        <f>IF(E7251="","",MAX(0,E7251-22))</f>
        <v/>
      </c>
      <c r="R7251" s="27">
        <f>IF(H7251=1,E7251,"")</f>
        <v/>
      </c>
      <c r="S7251" s="27">
        <f>IF(AND(H7251=1,J7251&lt;&gt;""),E7251-J7251,"")</f>
        <v/>
      </c>
      <c r="T7251">
        <f>IF(G7251="","",MONTH(G7251))</f>
        <v/>
      </c>
    </row>
    <row r="7252">
      <c r="A7252" s="24" t="n">
        <v>2020</v>
      </c>
      <c r="B7252" s="24" t="n">
        <v>10</v>
      </c>
      <c r="C7252" s="24" t="n">
        <v>29</v>
      </c>
      <c r="D7252" s="24" t="n">
        <v>3</v>
      </c>
      <c r="E7252" s="24" t="n">
        <v>9.49</v>
      </c>
      <c r="F7252" s="25">
        <f>IF($E7252="","",DATE(IF($A7252="",nominal_year,$A7252),$B7252,$C7252)+($D7252-IF(LEFT(hour_conv,1)="1",1,0))/24)</f>
        <v/>
      </c>
      <c r="G7252" s="26">
        <f>IF(F7252="","",INT(F7252))</f>
        <v/>
      </c>
      <c r="H7252">
        <f>IF(G7252="","",IF(AND(MONTH(G7252)*100+DAY(G7252)&gt;=season_lo,MONTH(G7252)*100+DAY(G7252)&lt;=season_hi),1,0))</f>
        <v/>
      </c>
      <c r="I7252">
        <f>IF(G7252="","",G7252-first_day+1)</f>
        <v/>
      </c>
      <c r="J7252" s="27">
        <f>IF(I7252="","",INDEX(Daily!$J$2:$J$421,I7252))</f>
        <v/>
      </c>
      <c r="K7252" s="27">
        <f>IF(J7252="","",J7252+cat_offset)</f>
        <v/>
      </c>
      <c r="L7252" s="27">
        <f>IF(J7252="","",MAX(0,E7252-J7252)^2)</f>
        <v/>
      </c>
      <c r="M7252" s="27">
        <f>IF(J7252="","",MAX(0,E7252-(J7252+twcdh_off))^2)</f>
        <v/>
      </c>
      <c r="N7252" s="27">
        <f>IF(E7252="","",MAX(0,E7252-swcdh_thr)^2)</f>
        <v/>
      </c>
      <c r="O7252">
        <f>IF(K7252="","",ROUND(E7252-K7252,0))</f>
        <v/>
      </c>
      <c r="P7252">
        <f>IF(O7252="","",IF(O7252&gt;=1,O7252,0))</f>
        <v/>
      </c>
      <c r="Q7252" s="27">
        <f>IF(E7252="","",MAX(0,E7252-22))</f>
        <v/>
      </c>
      <c r="R7252" s="27">
        <f>IF(H7252=1,E7252,"")</f>
        <v/>
      </c>
      <c r="S7252" s="27">
        <f>IF(AND(H7252=1,J7252&lt;&gt;""),E7252-J7252,"")</f>
        <v/>
      </c>
      <c r="T7252">
        <f>IF(G7252="","",MONTH(G7252))</f>
        <v/>
      </c>
    </row>
    <row r="7253">
      <c r="A7253" s="24" t="n">
        <v>2020</v>
      </c>
      <c r="B7253" s="24" t="n">
        <v>10</v>
      </c>
      <c r="C7253" s="24" t="n">
        <v>29</v>
      </c>
      <c r="D7253" s="24" t="n">
        <v>4</v>
      </c>
      <c r="E7253" s="24" t="n">
        <v>9.109999999999999</v>
      </c>
      <c r="F7253" s="25">
        <f>IF($E7253="","",DATE(IF($A7253="",nominal_year,$A7253),$B7253,$C7253)+($D7253-IF(LEFT(hour_conv,1)="1",1,0))/24)</f>
        <v/>
      </c>
      <c r="G7253" s="26">
        <f>IF(F7253="","",INT(F7253))</f>
        <v/>
      </c>
      <c r="H7253">
        <f>IF(G7253="","",IF(AND(MONTH(G7253)*100+DAY(G7253)&gt;=season_lo,MONTH(G7253)*100+DAY(G7253)&lt;=season_hi),1,0))</f>
        <v/>
      </c>
      <c r="I7253">
        <f>IF(G7253="","",G7253-first_day+1)</f>
        <v/>
      </c>
      <c r="J7253" s="27">
        <f>IF(I7253="","",INDEX(Daily!$J$2:$J$421,I7253))</f>
        <v/>
      </c>
      <c r="K7253" s="27">
        <f>IF(J7253="","",J7253+cat_offset)</f>
        <v/>
      </c>
      <c r="L7253" s="27">
        <f>IF(J7253="","",MAX(0,E7253-J7253)^2)</f>
        <v/>
      </c>
      <c r="M7253" s="27">
        <f>IF(J7253="","",MAX(0,E7253-(J7253+twcdh_off))^2)</f>
        <v/>
      </c>
      <c r="N7253" s="27">
        <f>IF(E7253="","",MAX(0,E7253-swcdh_thr)^2)</f>
        <v/>
      </c>
      <c r="O7253">
        <f>IF(K7253="","",ROUND(E7253-K7253,0))</f>
        <v/>
      </c>
      <c r="P7253">
        <f>IF(O7253="","",IF(O7253&gt;=1,O7253,0))</f>
        <v/>
      </c>
      <c r="Q7253" s="27">
        <f>IF(E7253="","",MAX(0,E7253-22))</f>
        <v/>
      </c>
      <c r="R7253" s="27">
        <f>IF(H7253=1,E7253,"")</f>
        <v/>
      </c>
      <c r="S7253" s="27">
        <f>IF(AND(H7253=1,J7253&lt;&gt;""),E7253-J7253,"")</f>
        <v/>
      </c>
      <c r="T7253">
        <f>IF(G7253="","",MONTH(G7253))</f>
        <v/>
      </c>
    </row>
    <row r="7254">
      <c r="A7254" s="24" t="n">
        <v>2020</v>
      </c>
      <c r="B7254" s="24" t="n">
        <v>10</v>
      </c>
      <c r="C7254" s="24" t="n">
        <v>29</v>
      </c>
      <c r="D7254" s="24" t="n">
        <v>5</v>
      </c>
      <c r="E7254" s="24" t="n">
        <v>8.9</v>
      </c>
      <c r="F7254" s="25">
        <f>IF($E7254="","",DATE(IF($A7254="",nominal_year,$A7254),$B7254,$C7254)+($D7254-IF(LEFT(hour_conv,1)="1",1,0))/24)</f>
        <v/>
      </c>
      <c r="G7254" s="26">
        <f>IF(F7254="","",INT(F7254))</f>
        <v/>
      </c>
      <c r="H7254">
        <f>IF(G7254="","",IF(AND(MONTH(G7254)*100+DAY(G7254)&gt;=season_lo,MONTH(G7254)*100+DAY(G7254)&lt;=season_hi),1,0))</f>
        <v/>
      </c>
      <c r="I7254">
        <f>IF(G7254="","",G7254-first_day+1)</f>
        <v/>
      </c>
      <c r="J7254" s="27">
        <f>IF(I7254="","",INDEX(Daily!$J$2:$J$421,I7254))</f>
        <v/>
      </c>
      <c r="K7254" s="27">
        <f>IF(J7254="","",J7254+cat_offset)</f>
        <v/>
      </c>
      <c r="L7254" s="27">
        <f>IF(J7254="","",MAX(0,E7254-J7254)^2)</f>
        <v/>
      </c>
      <c r="M7254" s="27">
        <f>IF(J7254="","",MAX(0,E7254-(J7254+twcdh_off))^2)</f>
        <v/>
      </c>
      <c r="N7254" s="27">
        <f>IF(E7254="","",MAX(0,E7254-swcdh_thr)^2)</f>
        <v/>
      </c>
      <c r="O7254">
        <f>IF(K7254="","",ROUND(E7254-K7254,0))</f>
        <v/>
      </c>
      <c r="P7254">
        <f>IF(O7254="","",IF(O7254&gt;=1,O7254,0))</f>
        <v/>
      </c>
      <c r="Q7254" s="27">
        <f>IF(E7254="","",MAX(0,E7254-22))</f>
        <v/>
      </c>
      <c r="R7254" s="27">
        <f>IF(H7254=1,E7254,"")</f>
        <v/>
      </c>
      <c r="S7254" s="27">
        <f>IF(AND(H7254=1,J7254&lt;&gt;""),E7254-J7254,"")</f>
        <v/>
      </c>
      <c r="T7254">
        <f>IF(G7254="","",MONTH(G7254))</f>
        <v/>
      </c>
    </row>
    <row r="7255">
      <c r="A7255" s="24" t="n">
        <v>2020</v>
      </c>
      <c r="B7255" s="24" t="n">
        <v>10</v>
      </c>
      <c r="C7255" s="24" t="n">
        <v>29</v>
      </c>
      <c r="D7255" s="24" t="n">
        <v>6</v>
      </c>
      <c r="E7255" s="24" t="n">
        <v>9.99</v>
      </c>
      <c r="F7255" s="25">
        <f>IF($E7255="","",DATE(IF($A7255="",nominal_year,$A7255),$B7255,$C7255)+($D7255-IF(LEFT(hour_conv,1)="1",1,0))/24)</f>
        <v/>
      </c>
      <c r="G7255" s="26">
        <f>IF(F7255="","",INT(F7255))</f>
        <v/>
      </c>
      <c r="H7255">
        <f>IF(G7255="","",IF(AND(MONTH(G7255)*100+DAY(G7255)&gt;=season_lo,MONTH(G7255)*100+DAY(G7255)&lt;=season_hi),1,0))</f>
        <v/>
      </c>
      <c r="I7255">
        <f>IF(G7255="","",G7255-first_day+1)</f>
        <v/>
      </c>
      <c r="J7255" s="27">
        <f>IF(I7255="","",INDEX(Daily!$J$2:$J$421,I7255))</f>
        <v/>
      </c>
      <c r="K7255" s="27">
        <f>IF(J7255="","",J7255+cat_offset)</f>
        <v/>
      </c>
      <c r="L7255" s="27">
        <f>IF(J7255="","",MAX(0,E7255-J7255)^2)</f>
        <v/>
      </c>
      <c r="M7255" s="27">
        <f>IF(J7255="","",MAX(0,E7255-(J7255+twcdh_off))^2)</f>
        <v/>
      </c>
      <c r="N7255" s="27">
        <f>IF(E7255="","",MAX(0,E7255-swcdh_thr)^2)</f>
        <v/>
      </c>
      <c r="O7255">
        <f>IF(K7255="","",ROUND(E7255-K7255,0))</f>
        <v/>
      </c>
      <c r="P7255">
        <f>IF(O7255="","",IF(O7255&gt;=1,O7255,0))</f>
        <v/>
      </c>
      <c r="Q7255" s="27">
        <f>IF(E7255="","",MAX(0,E7255-22))</f>
        <v/>
      </c>
      <c r="R7255" s="27">
        <f>IF(H7255=1,E7255,"")</f>
        <v/>
      </c>
      <c r="S7255" s="27">
        <f>IF(AND(H7255=1,J7255&lt;&gt;""),E7255-J7255,"")</f>
        <v/>
      </c>
      <c r="T7255">
        <f>IF(G7255="","",MONTH(G7255))</f>
        <v/>
      </c>
    </row>
    <row r="7256">
      <c r="A7256" s="24" t="n">
        <v>2020</v>
      </c>
      <c r="B7256" s="24" t="n">
        <v>10</v>
      </c>
      <c r="C7256" s="24" t="n">
        <v>29</v>
      </c>
      <c r="D7256" s="24" t="n">
        <v>7</v>
      </c>
      <c r="E7256" s="24" t="n">
        <v>9.99</v>
      </c>
      <c r="F7256" s="25">
        <f>IF($E7256="","",DATE(IF($A7256="",nominal_year,$A7256),$B7256,$C7256)+($D7256-IF(LEFT(hour_conv,1)="1",1,0))/24)</f>
        <v/>
      </c>
      <c r="G7256" s="26">
        <f>IF(F7256="","",INT(F7256))</f>
        <v/>
      </c>
      <c r="H7256">
        <f>IF(G7256="","",IF(AND(MONTH(G7256)*100+DAY(G7256)&gt;=season_lo,MONTH(G7256)*100+DAY(G7256)&lt;=season_hi),1,0))</f>
        <v/>
      </c>
      <c r="I7256">
        <f>IF(G7256="","",G7256-first_day+1)</f>
        <v/>
      </c>
      <c r="J7256" s="27">
        <f>IF(I7256="","",INDEX(Daily!$J$2:$J$421,I7256))</f>
        <v/>
      </c>
      <c r="K7256" s="27">
        <f>IF(J7256="","",J7256+cat_offset)</f>
        <v/>
      </c>
      <c r="L7256" s="27">
        <f>IF(J7256="","",MAX(0,E7256-J7256)^2)</f>
        <v/>
      </c>
      <c r="M7256" s="27">
        <f>IF(J7256="","",MAX(0,E7256-(J7256+twcdh_off))^2)</f>
        <v/>
      </c>
      <c r="N7256" s="27">
        <f>IF(E7256="","",MAX(0,E7256-swcdh_thr)^2)</f>
        <v/>
      </c>
      <c r="O7256">
        <f>IF(K7256="","",ROUND(E7256-K7256,0))</f>
        <v/>
      </c>
      <c r="P7256">
        <f>IF(O7256="","",IF(O7256&gt;=1,O7256,0))</f>
        <v/>
      </c>
      <c r="Q7256" s="27">
        <f>IF(E7256="","",MAX(0,E7256-22))</f>
        <v/>
      </c>
      <c r="R7256" s="27">
        <f>IF(H7256=1,E7256,"")</f>
        <v/>
      </c>
      <c r="S7256" s="27">
        <f>IF(AND(H7256=1,J7256&lt;&gt;""),E7256-J7256,"")</f>
        <v/>
      </c>
      <c r="T7256">
        <f>IF(G7256="","",MONTH(G7256))</f>
        <v/>
      </c>
    </row>
    <row r="7257">
      <c r="A7257" s="24" t="n">
        <v>2020</v>
      </c>
      <c r="B7257" s="24" t="n">
        <v>10</v>
      </c>
      <c r="C7257" s="24" t="n">
        <v>29</v>
      </c>
      <c r="D7257" s="24" t="n">
        <v>8</v>
      </c>
      <c r="E7257" s="24" t="n">
        <v>10.22</v>
      </c>
      <c r="F7257" s="25">
        <f>IF($E7257="","",DATE(IF($A7257="",nominal_year,$A7257),$B7257,$C7257)+($D7257-IF(LEFT(hour_conv,1)="1",1,0))/24)</f>
        <v/>
      </c>
      <c r="G7257" s="26">
        <f>IF(F7257="","",INT(F7257))</f>
        <v/>
      </c>
      <c r="H7257">
        <f>IF(G7257="","",IF(AND(MONTH(G7257)*100+DAY(G7257)&gt;=season_lo,MONTH(G7257)*100+DAY(G7257)&lt;=season_hi),1,0))</f>
        <v/>
      </c>
      <c r="I7257">
        <f>IF(G7257="","",G7257-first_day+1)</f>
        <v/>
      </c>
      <c r="J7257" s="27">
        <f>IF(I7257="","",INDEX(Daily!$J$2:$J$421,I7257))</f>
        <v/>
      </c>
      <c r="K7257" s="27">
        <f>IF(J7257="","",J7257+cat_offset)</f>
        <v/>
      </c>
      <c r="L7257" s="27">
        <f>IF(J7257="","",MAX(0,E7257-J7257)^2)</f>
        <v/>
      </c>
      <c r="M7257" s="27">
        <f>IF(J7257="","",MAX(0,E7257-(J7257+twcdh_off))^2)</f>
        <v/>
      </c>
      <c r="N7257" s="27">
        <f>IF(E7257="","",MAX(0,E7257-swcdh_thr)^2)</f>
        <v/>
      </c>
      <c r="O7257">
        <f>IF(K7257="","",ROUND(E7257-K7257,0))</f>
        <v/>
      </c>
      <c r="P7257">
        <f>IF(O7257="","",IF(O7257&gt;=1,O7257,0))</f>
        <v/>
      </c>
      <c r="Q7257" s="27">
        <f>IF(E7257="","",MAX(0,E7257-22))</f>
        <v/>
      </c>
      <c r="R7257" s="27">
        <f>IF(H7257=1,E7257,"")</f>
        <v/>
      </c>
      <c r="S7257" s="27">
        <f>IF(AND(H7257=1,J7257&lt;&gt;""),E7257-J7257,"")</f>
        <v/>
      </c>
      <c r="T7257">
        <f>IF(G7257="","",MONTH(G7257))</f>
        <v/>
      </c>
    </row>
    <row r="7258">
      <c r="A7258" s="24" t="n">
        <v>2020</v>
      </c>
      <c r="B7258" s="24" t="n">
        <v>10</v>
      </c>
      <c r="C7258" s="24" t="n">
        <v>29</v>
      </c>
      <c r="D7258" s="24" t="n">
        <v>9</v>
      </c>
      <c r="E7258" s="24" t="n">
        <v>11.15</v>
      </c>
      <c r="F7258" s="25">
        <f>IF($E7258="","",DATE(IF($A7258="",nominal_year,$A7258),$B7258,$C7258)+($D7258-IF(LEFT(hour_conv,1)="1",1,0))/24)</f>
        <v/>
      </c>
      <c r="G7258" s="26">
        <f>IF(F7258="","",INT(F7258))</f>
        <v/>
      </c>
      <c r="H7258">
        <f>IF(G7258="","",IF(AND(MONTH(G7258)*100+DAY(G7258)&gt;=season_lo,MONTH(G7258)*100+DAY(G7258)&lt;=season_hi),1,0))</f>
        <v/>
      </c>
      <c r="I7258">
        <f>IF(G7258="","",G7258-first_day+1)</f>
        <v/>
      </c>
      <c r="J7258" s="27">
        <f>IF(I7258="","",INDEX(Daily!$J$2:$J$421,I7258))</f>
        <v/>
      </c>
      <c r="K7258" s="27">
        <f>IF(J7258="","",J7258+cat_offset)</f>
        <v/>
      </c>
      <c r="L7258" s="27">
        <f>IF(J7258="","",MAX(0,E7258-J7258)^2)</f>
        <v/>
      </c>
      <c r="M7258" s="27">
        <f>IF(J7258="","",MAX(0,E7258-(J7258+twcdh_off))^2)</f>
        <v/>
      </c>
      <c r="N7258" s="27">
        <f>IF(E7258="","",MAX(0,E7258-swcdh_thr)^2)</f>
        <v/>
      </c>
      <c r="O7258">
        <f>IF(K7258="","",ROUND(E7258-K7258,0))</f>
        <v/>
      </c>
      <c r="P7258">
        <f>IF(O7258="","",IF(O7258&gt;=1,O7258,0))</f>
        <v/>
      </c>
      <c r="Q7258" s="27">
        <f>IF(E7258="","",MAX(0,E7258-22))</f>
        <v/>
      </c>
      <c r="R7258" s="27">
        <f>IF(H7258=1,E7258,"")</f>
        <v/>
      </c>
      <c r="S7258" s="27">
        <f>IF(AND(H7258=1,J7258&lt;&gt;""),E7258-J7258,"")</f>
        <v/>
      </c>
      <c r="T7258">
        <f>IF(G7258="","",MONTH(G7258))</f>
        <v/>
      </c>
    </row>
    <row r="7259">
      <c r="A7259" s="24" t="n">
        <v>2020</v>
      </c>
      <c r="B7259" s="24" t="n">
        <v>10</v>
      </c>
      <c r="C7259" s="24" t="n">
        <v>29</v>
      </c>
      <c r="D7259" s="24" t="n">
        <v>10</v>
      </c>
      <c r="E7259" s="24" t="n">
        <v>12.41</v>
      </c>
      <c r="F7259" s="25">
        <f>IF($E7259="","",DATE(IF($A7259="",nominal_year,$A7259),$B7259,$C7259)+($D7259-IF(LEFT(hour_conv,1)="1",1,0))/24)</f>
        <v/>
      </c>
      <c r="G7259" s="26">
        <f>IF(F7259="","",INT(F7259))</f>
        <v/>
      </c>
      <c r="H7259">
        <f>IF(G7259="","",IF(AND(MONTH(G7259)*100+DAY(G7259)&gt;=season_lo,MONTH(G7259)*100+DAY(G7259)&lt;=season_hi),1,0))</f>
        <v/>
      </c>
      <c r="I7259">
        <f>IF(G7259="","",G7259-first_day+1)</f>
        <v/>
      </c>
      <c r="J7259" s="27">
        <f>IF(I7259="","",INDEX(Daily!$J$2:$J$421,I7259))</f>
        <v/>
      </c>
      <c r="K7259" s="27">
        <f>IF(J7259="","",J7259+cat_offset)</f>
        <v/>
      </c>
      <c r="L7259" s="27">
        <f>IF(J7259="","",MAX(0,E7259-J7259)^2)</f>
        <v/>
      </c>
      <c r="M7259" s="27">
        <f>IF(J7259="","",MAX(0,E7259-(J7259+twcdh_off))^2)</f>
        <v/>
      </c>
      <c r="N7259" s="27">
        <f>IF(E7259="","",MAX(0,E7259-swcdh_thr)^2)</f>
        <v/>
      </c>
      <c r="O7259">
        <f>IF(K7259="","",ROUND(E7259-K7259,0))</f>
        <v/>
      </c>
      <c r="P7259">
        <f>IF(O7259="","",IF(O7259&gt;=1,O7259,0))</f>
        <v/>
      </c>
      <c r="Q7259" s="27">
        <f>IF(E7259="","",MAX(0,E7259-22))</f>
        <v/>
      </c>
      <c r="R7259" s="27">
        <f>IF(H7259=1,E7259,"")</f>
        <v/>
      </c>
      <c r="S7259" s="27">
        <f>IF(AND(H7259=1,J7259&lt;&gt;""),E7259-J7259,"")</f>
        <v/>
      </c>
      <c r="T7259">
        <f>IF(G7259="","",MONTH(G7259))</f>
        <v/>
      </c>
    </row>
    <row r="7260">
      <c r="A7260" s="24" t="n">
        <v>2020</v>
      </c>
      <c r="B7260" s="24" t="n">
        <v>10</v>
      </c>
      <c r="C7260" s="24" t="n">
        <v>29</v>
      </c>
      <c r="D7260" s="24" t="n">
        <v>11</v>
      </c>
      <c r="E7260" s="24" t="n">
        <v>12.34</v>
      </c>
      <c r="F7260" s="25">
        <f>IF($E7260="","",DATE(IF($A7260="",nominal_year,$A7260),$B7260,$C7260)+($D7260-IF(LEFT(hour_conv,1)="1",1,0))/24)</f>
        <v/>
      </c>
      <c r="G7260" s="26">
        <f>IF(F7260="","",INT(F7260))</f>
        <v/>
      </c>
      <c r="H7260">
        <f>IF(G7260="","",IF(AND(MONTH(G7260)*100+DAY(G7260)&gt;=season_lo,MONTH(G7260)*100+DAY(G7260)&lt;=season_hi),1,0))</f>
        <v/>
      </c>
      <c r="I7260">
        <f>IF(G7260="","",G7260-first_day+1)</f>
        <v/>
      </c>
      <c r="J7260" s="27">
        <f>IF(I7260="","",INDEX(Daily!$J$2:$J$421,I7260))</f>
        <v/>
      </c>
      <c r="K7260" s="27">
        <f>IF(J7260="","",J7260+cat_offset)</f>
        <v/>
      </c>
      <c r="L7260" s="27">
        <f>IF(J7260="","",MAX(0,E7260-J7260)^2)</f>
        <v/>
      </c>
      <c r="M7260" s="27">
        <f>IF(J7260="","",MAX(0,E7260-(J7260+twcdh_off))^2)</f>
        <v/>
      </c>
      <c r="N7260" s="27">
        <f>IF(E7260="","",MAX(0,E7260-swcdh_thr)^2)</f>
        <v/>
      </c>
      <c r="O7260">
        <f>IF(K7260="","",ROUND(E7260-K7260,0))</f>
        <v/>
      </c>
      <c r="P7260">
        <f>IF(O7260="","",IF(O7260&gt;=1,O7260,0))</f>
        <v/>
      </c>
      <c r="Q7260" s="27">
        <f>IF(E7260="","",MAX(0,E7260-22))</f>
        <v/>
      </c>
      <c r="R7260" s="27">
        <f>IF(H7260=1,E7260,"")</f>
        <v/>
      </c>
      <c r="S7260" s="27">
        <f>IF(AND(H7260=1,J7260&lt;&gt;""),E7260-J7260,"")</f>
        <v/>
      </c>
      <c r="T7260">
        <f>IF(G7260="","",MONTH(G7260))</f>
        <v/>
      </c>
    </row>
    <row r="7261">
      <c r="A7261" s="24" t="n">
        <v>2020</v>
      </c>
      <c r="B7261" s="24" t="n">
        <v>10</v>
      </c>
      <c r="C7261" s="24" t="n">
        <v>29</v>
      </c>
      <c r="D7261" s="24" t="n">
        <v>12</v>
      </c>
      <c r="E7261" s="24" t="n">
        <v>14.02</v>
      </c>
      <c r="F7261" s="25">
        <f>IF($E7261="","",DATE(IF($A7261="",nominal_year,$A7261),$B7261,$C7261)+($D7261-IF(LEFT(hour_conv,1)="1",1,0))/24)</f>
        <v/>
      </c>
      <c r="G7261" s="26">
        <f>IF(F7261="","",INT(F7261))</f>
        <v/>
      </c>
      <c r="H7261">
        <f>IF(G7261="","",IF(AND(MONTH(G7261)*100+DAY(G7261)&gt;=season_lo,MONTH(G7261)*100+DAY(G7261)&lt;=season_hi),1,0))</f>
        <v/>
      </c>
      <c r="I7261">
        <f>IF(G7261="","",G7261-first_day+1)</f>
        <v/>
      </c>
      <c r="J7261" s="27">
        <f>IF(I7261="","",INDEX(Daily!$J$2:$J$421,I7261))</f>
        <v/>
      </c>
      <c r="K7261" s="27">
        <f>IF(J7261="","",J7261+cat_offset)</f>
        <v/>
      </c>
      <c r="L7261" s="27">
        <f>IF(J7261="","",MAX(0,E7261-J7261)^2)</f>
        <v/>
      </c>
      <c r="M7261" s="27">
        <f>IF(J7261="","",MAX(0,E7261-(J7261+twcdh_off))^2)</f>
        <v/>
      </c>
      <c r="N7261" s="27">
        <f>IF(E7261="","",MAX(0,E7261-swcdh_thr)^2)</f>
        <v/>
      </c>
      <c r="O7261">
        <f>IF(K7261="","",ROUND(E7261-K7261,0))</f>
        <v/>
      </c>
      <c r="P7261">
        <f>IF(O7261="","",IF(O7261&gt;=1,O7261,0))</f>
        <v/>
      </c>
      <c r="Q7261" s="27">
        <f>IF(E7261="","",MAX(0,E7261-22))</f>
        <v/>
      </c>
      <c r="R7261" s="27">
        <f>IF(H7261=1,E7261,"")</f>
        <v/>
      </c>
      <c r="S7261" s="27">
        <f>IF(AND(H7261=1,J7261&lt;&gt;""),E7261-J7261,"")</f>
        <v/>
      </c>
      <c r="T7261">
        <f>IF(G7261="","",MONTH(G7261))</f>
        <v/>
      </c>
    </row>
    <row r="7262">
      <c r="A7262" s="24" t="n">
        <v>2020</v>
      </c>
      <c r="B7262" s="24" t="n">
        <v>10</v>
      </c>
      <c r="C7262" s="24" t="n">
        <v>29</v>
      </c>
      <c r="D7262" s="24" t="n">
        <v>13</v>
      </c>
      <c r="E7262" s="24" t="n">
        <v>14.37</v>
      </c>
      <c r="F7262" s="25">
        <f>IF($E7262="","",DATE(IF($A7262="",nominal_year,$A7262),$B7262,$C7262)+($D7262-IF(LEFT(hour_conv,1)="1",1,0))/24)</f>
        <v/>
      </c>
      <c r="G7262" s="26">
        <f>IF(F7262="","",INT(F7262))</f>
        <v/>
      </c>
      <c r="H7262">
        <f>IF(G7262="","",IF(AND(MONTH(G7262)*100+DAY(G7262)&gt;=season_lo,MONTH(G7262)*100+DAY(G7262)&lt;=season_hi),1,0))</f>
        <v/>
      </c>
      <c r="I7262">
        <f>IF(G7262="","",G7262-first_day+1)</f>
        <v/>
      </c>
      <c r="J7262" s="27">
        <f>IF(I7262="","",INDEX(Daily!$J$2:$J$421,I7262))</f>
        <v/>
      </c>
      <c r="K7262" s="27">
        <f>IF(J7262="","",J7262+cat_offset)</f>
        <v/>
      </c>
      <c r="L7262" s="27">
        <f>IF(J7262="","",MAX(0,E7262-J7262)^2)</f>
        <v/>
      </c>
      <c r="M7262" s="27">
        <f>IF(J7262="","",MAX(0,E7262-(J7262+twcdh_off))^2)</f>
        <v/>
      </c>
      <c r="N7262" s="27">
        <f>IF(E7262="","",MAX(0,E7262-swcdh_thr)^2)</f>
        <v/>
      </c>
      <c r="O7262">
        <f>IF(K7262="","",ROUND(E7262-K7262,0))</f>
        <v/>
      </c>
      <c r="P7262">
        <f>IF(O7262="","",IF(O7262&gt;=1,O7262,0))</f>
        <v/>
      </c>
      <c r="Q7262" s="27">
        <f>IF(E7262="","",MAX(0,E7262-22))</f>
        <v/>
      </c>
      <c r="R7262" s="27">
        <f>IF(H7262=1,E7262,"")</f>
        <v/>
      </c>
      <c r="S7262" s="27">
        <f>IF(AND(H7262=1,J7262&lt;&gt;""),E7262-J7262,"")</f>
        <v/>
      </c>
      <c r="T7262">
        <f>IF(G7262="","",MONTH(G7262))</f>
        <v/>
      </c>
    </row>
    <row r="7263">
      <c r="A7263" s="24" t="n">
        <v>2020</v>
      </c>
      <c r="B7263" s="24" t="n">
        <v>10</v>
      </c>
      <c r="C7263" s="24" t="n">
        <v>29</v>
      </c>
      <c r="D7263" s="24" t="n">
        <v>14</v>
      </c>
      <c r="E7263" s="24" t="n">
        <v>14.47</v>
      </c>
      <c r="F7263" s="25">
        <f>IF($E7263="","",DATE(IF($A7263="",nominal_year,$A7263),$B7263,$C7263)+($D7263-IF(LEFT(hour_conv,1)="1",1,0))/24)</f>
        <v/>
      </c>
      <c r="G7263" s="26">
        <f>IF(F7263="","",INT(F7263))</f>
        <v/>
      </c>
      <c r="H7263">
        <f>IF(G7263="","",IF(AND(MONTH(G7263)*100+DAY(G7263)&gt;=season_lo,MONTH(G7263)*100+DAY(G7263)&lt;=season_hi),1,0))</f>
        <v/>
      </c>
      <c r="I7263">
        <f>IF(G7263="","",G7263-first_day+1)</f>
        <v/>
      </c>
      <c r="J7263" s="27">
        <f>IF(I7263="","",INDEX(Daily!$J$2:$J$421,I7263))</f>
        <v/>
      </c>
      <c r="K7263" s="27">
        <f>IF(J7263="","",J7263+cat_offset)</f>
        <v/>
      </c>
      <c r="L7263" s="27">
        <f>IF(J7263="","",MAX(0,E7263-J7263)^2)</f>
        <v/>
      </c>
      <c r="M7263" s="27">
        <f>IF(J7263="","",MAX(0,E7263-(J7263+twcdh_off))^2)</f>
        <v/>
      </c>
      <c r="N7263" s="27">
        <f>IF(E7263="","",MAX(0,E7263-swcdh_thr)^2)</f>
        <v/>
      </c>
      <c r="O7263">
        <f>IF(K7263="","",ROUND(E7263-K7263,0))</f>
        <v/>
      </c>
      <c r="P7263">
        <f>IF(O7263="","",IF(O7263&gt;=1,O7263,0))</f>
        <v/>
      </c>
      <c r="Q7263" s="27">
        <f>IF(E7263="","",MAX(0,E7263-22))</f>
        <v/>
      </c>
      <c r="R7263" s="27">
        <f>IF(H7263=1,E7263,"")</f>
        <v/>
      </c>
      <c r="S7263" s="27">
        <f>IF(AND(H7263=1,J7263&lt;&gt;""),E7263-J7263,"")</f>
        <v/>
      </c>
      <c r="T7263">
        <f>IF(G7263="","",MONTH(G7263))</f>
        <v/>
      </c>
    </row>
    <row r="7264">
      <c r="A7264" s="24" t="n">
        <v>2020</v>
      </c>
      <c r="B7264" s="24" t="n">
        <v>10</v>
      </c>
      <c r="C7264" s="24" t="n">
        <v>29</v>
      </c>
      <c r="D7264" s="24" t="n">
        <v>15</v>
      </c>
      <c r="E7264" s="24" t="n">
        <v>15.37</v>
      </c>
      <c r="F7264" s="25">
        <f>IF($E7264="","",DATE(IF($A7264="",nominal_year,$A7264),$B7264,$C7264)+($D7264-IF(LEFT(hour_conv,1)="1",1,0))/24)</f>
        <v/>
      </c>
      <c r="G7264" s="26">
        <f>IF(F7264="","",INT(F7264))</f>
        <v/>
      </c>
      <c r="H7264">
        <f>IF(G7264="","",IF(AND(MONTH(G7264)*100+DAY(G7264)&gt;=season_lo,MONTH(G7264)*100+DAY(G7264)&lt;=season_hi),1,0))</f>
        <v/>
      </c>
      <c r="I7264">
        <f>IF(G7264="","",G7264-first_day+1)</f>
        <v/>
      </c>
      <c r="J7264" s="27">
        <f>IF(I7264="","",INDEX(Daily!$J$2:$J$421,I7264))</f>
        <v/>
      </c>
      <c r="K7264" s="27">
        <f>IF(J7264="","",J7264+cat_offset)</f>
        <v/>
      </c>
      <c r="L7264" s="27">
        <f>IF(J7264="","",MAX(0,E7264-J7264)^2)</f>
        <v/>
      </c>
      <c r="M7264" s="27">
        <f>IF(J7264="","",MAX(0,E7264-(J7264+twcdh_off))^2)</f>
        <v/>
      </c>
      <c r="N7264" s="27">
        <f>IF(E7264="","",MAX(0,E7264-swcdh_thr)^2)</f>
        <v/>
      </c>
      <c r="O7264">
        <f>IF(K7264="","",ROUND(E7264-K7264,0))</f>
        <v/>
      </c>
      <c r="P7264">
        <f>IF(O7264="","",IF(O7264&gt;=1,O7264,0))</f>
        <v/>
      </c>
      <c r="Q7264" s="27">
        <f>IF(E7264="","",MAX(0,E7264-22))</f>
        <v/>
      </c>
      <c r="R7264" s="27">
        <f>IF(H7264=1,E7264,"")</f>
        <v/>
      </c>
      <c r="S7264" s="27">
        <f>IF(AND(H7264=1,J7264&lt;&gt;""),E7264-J7264,"")</f>
        <v/>
      </c>
      <c r="T7264">
        <f>IF(G7264="","",MONTH(G7264))</f>
        <v/>
      </c>
    </row>
    <row r="7265">
      <c r="A7265" s="24" t="n">
        <v>2020</v>
      </c>
      <c r="B7265" s="24" t="n">
        <v>10</v>
      </c>
      <c r="C7265" s="24" t="n">
        <v>29</v>
      </c>
      <c r="D7265" s="24" t="n">
        <v>16</v>
      </c>
      <c r="E7265" s="24" t="n">
        <v>15.62</v>
      </c>
      <c r="F7265" s="25">
        <f>IF($E7265="","",DATE(IF($A7265="",nominal_year,$A7265),$B7265,$C7265)+($D7265-IF(LEFT(hour_conv,1)="1",1,0))/24)</f>
        <v/>
      </c>
      <c r="G7265" s="26">
        <f>IF(F7265="","",INT(F7265))</f>
        <v/>
      </c>
      <c r="H7265">
        <f>IF(G7265="","",IF(AND(MONTH(G7265)*100+DAY(G7265)&gt;=season_lo,MONTH(G7265)*100+DAY(G7265)&lt;=season_hi),1,0))</f>
        <v/>
      </c>
      <c r="I7265">
        <f>IF(G7265="","",G7265-first_day+1)</f>
        <v/>
      </c>
      <c r="J7265" s="27">
        <f>IF(I7265="","",INDEX(Daily!$J$2:$J$421,I7265))</f>
        <v/>
      </c>
      <c r="K7265" s="27">
        <f>IF(J7265="","",J7265+cat_offset)</f>
        <v/>
      </c>
      <c r="L7265" s="27">
        <f>IF(J7265="","",MAX(0,E7265-J7265)^2)</f>
        <v/>
      </c>
      <c r="M7265" s="27">
        <f>IF(J7265="","",MAX(0,E7265-(J7265+twcdh_off))^2)</f>
        <v/>
      </c>
      <c r="N7265" s="27">
        <f>IF(E7265="","",MAX(0,E7265-swcdh_thr)^2)</f>
        <v/>
      </c>
      <c r="O7265">
        <f>IF(K7265="","",ROUND(E7265-K7265,0))</f>
        <v/>
      </c>
      <c r="P7265">
        <f>IF(O7265="","",IF(O7265&gt;=1,O7265,0))</f>
        <v/>
      </c>
      <c r="Q7265" s="27">
        <f>IF(E7265="","",MAX(0,E7265-22))</f>
        <v/>
      </c>
      <c r="R7265" s="27">
        <f>IF(H7265=1,E7265,"")</f>
        <v/>
      </c>
      <c r="S7265" s="27">
        <f>IF(AND(H7265=1,J7265&lt;&gt;""),E7265-J7265,"")</f>
        <v/>
      </c>
      <c r="T7265">
        <f>IF(G7265="","",MONTH(G7265))</f>
        <v/>
      </c>
    </row>
    <row r="7266">
      <c r="A7266" s="24" t="n">
        <v>2020</v>
      </c>
      <c r="B7266" s="24" t="n">
        <v>10</v>
      </c>
      <c r="C7266" s="24" t="n">
        <v>29</v>
      </c>
      <c r="D7266" s="24" t="n">
        <v>17</v>
      </c>
      <c r="E7266" s="24" t="n">
        <v>15.08</v>
      </c>
      <c r="F7266" s="25">
        <f>IF($E7266="","",DATE(IF($A7266="",nominal_year,$A7266),$B7266,$C7266)+($D7266-IF(LEFT(hour_conv,1)="1",1,0))/24)</f>
        <v/>
      </c>
      <c r="G7266" s="26">
        <f>IF(F7266="","",INT(F7266))</f>
        <v/>
      </c>
      <c r="H7266">
        <f>IF(G7266="","",IF(AND(MONTH(G7266)*100+DAY(G7266)&gt;=season_lo,MONTH(G7266)*100+DAY(G7266)&lt;=season_hi),1,0))</f>
        <v/>
      </c>
      <c r="I7266">
        <f>IF(G7266="","",G7266-first_day+1)</f>
        <v/>
      </c>
      <c r="J7266" s="27">
        <f>IF(I7266="","",INDEX(Daily!$J$2:$J$421,I7266))</f>
        <v/>
      </c>
      <c r="K7266" s="27">
        <f>IF(J7266="","",J7266+cat_offset)</f>
        <v/>
      </c>
      <c r="L7266" s="27">
        <f>IF(J7266="","",MAX(0,E7266-J7266)^2)</f>
        <v/>
      </c>
      <c r="M7266" s="27">
        <f>IF(J7266="","",MAX(0,E7266-(J7266+twcdh_off))^2)</f>
        <v/>
      </c>
      <c r="N7266" s="27">
        <f>IF(E7266="","",MAX(0,E7266-swcdh_thr)^2)</f>
        <v/>
      </c>
      <c r="O7266">
        <f>IF(K7266="","",ROUND(E7266-K7266,0))</f>
        <v/>
      </c>
      <c r="P7266">
        <f>IF(O7266="","",IF(O7266&gt;=1,O7266,0))</f>
        <v/>
      </c>
      <c r="Q7266" s="27">
        <f>IF(E7266="","",MAX(0,E7266-22))</f>
        <v/>
      </c>
      <c r="R7266" s="27">
        <f>IF(H7266=1,E7266,"")</f>
        <v/>
      </c>
      <c r="S7266" s="27">
        <f>IF(AND(H7266=1,J7266&lt;&gt;""),E7266-J7266,"")</f>
        <v/>
      </c>
      <c r="T7266">
        <f>IF(G7266="","",MONTH(G7266))</f>
        <v/>
      </c>
    </row>
    <row r="7267">
      <c r="A7267" s="24" t="n">
        <v>2020</v>
      </c>
      <c r="B7267" s="24" t="n">
        <v>10</v>
      </c>
      <c r="C7267" s="24" t="n">
        <v>29</v>
      </c>
      <c r="D7267" s="24" t="n">
        <v>18</v>
      </c>
      <c r="E7267" s="24" t="n">
        <v>14.62</v>
      </c>
      <c r="F7267" s="25">
        <f>IF($E7267="","",DATE(IF($A7267="",nominal_year,$A7267),$B7267,$C7267)+($D7267-IF(LEFT(hour_conv,1)="1",1,0))/24)</f>
        <v/>
      </c>
      <c r="G7267" s="26">
        <f>IF(F7267="","",INT(F7267))</f>
        <v/>
      </c>
      <c r="H7267">
        <f>IF(G7267="","",IF(AND(MONTH(G7267)*100+DAY(G7267)&gt;=season_lo,MONTH(G7267)*100+DAY(G7267)&lt;=season_hi),1,0))</f>
        <v/>
      </c>
      <c r="I7267">
        <f>IF(G7267="","",G7267-first_day+1)</f>
        <v/>
      </c>
      <c r="J7267" s="27">
        <f>IF(I7267="","",INDEX(Daily!$J$2:$J$421,I7267))</f>
        <v/>
      </c>
      <c r="K7267" s="27">
        <f>IF(J7267="","",J7267+cat_offset)</f>
        <v/>
      </c>
      <c r="L7267" s="27">
        <f>IF(J7267="","",MAX(0,E7267-J7267)^2)</f>
        <v/>
      </c>
      <c r="M7267" s="27">
        <f>IF(J7267="","",MAX(0,E7267-(J7267+twcdh_off))^2)</f>
        <v/>
      </c>
      <c r="N7267" s="27">
        <f>IF(E7267="","",MAX(0,E7267-swcdh_thr)^2)</f>
        <v/>
      </c>
      <c r="O7267">
        <f>IF(K7267="","",ROUND(E7267-K7267,0))</f>
        <v/>
      </c>
      <c r="P7267">
        <f>IF(O7267="","",IF(O7267&gt;=1,O7267,0))</f>
        <v/>
      </c>
      <c r="Q7267" s="27">
        <f>IF(E7267="","",MAX(0,E7267-22))</f>
        <v/>
      </c>
      <c r="R7267" s="27">
        <f>IF(H7267=1,E7267,"")</f>
        <v/>
      </c>
      <c r="S7267" s="27">
        <f>IF(AND(H7267=1,J7267&lt;&gt;""),E7267-J7267,"")</f>
        <v/>
      </c>
      <c r="T7267">
        <f>IF(G7267="","",MONTH(G7267))</f>
        <v/>
      </c>
    </row>
    <row r="7268">
      <c r="A7268" s="24" t="n">
        <v>2020</v>
      </c>
      <c r="B7268" s="24" t="n">
        <v>10</v>
      </c>
      <c r="C7268" s="24" t="n">
        <v>29</v>
      </c>
      <c r="D7268" s="24" t="n">
        <v>19</v>
      </c>
      <c r="E7268" s="24" t="n">
        <v>14.77</v>
      </c>
      <c r="F7268" s="25">
        <f>IF($E7268="","",DATE(IF($A7268="",nominal_year,$A7268),$B7268,$C7268)+($D7268-IF(LEFT(hour_conv,1)="1",1,0))/24)</f>
        <v/>
      </c>
      <c r="G7268" s="26">
        <f>IF(F7268="","",INT(F7268))</f>
        <v/>
      </c>
      <c r="H7268">
        <f>IF(G7268="","",IF(AND(MONTH(G7268)*100+DAY(G7268)&gt;=season_lo,MONTH(G7268)*100+DAY(G7268)&lt;=season_hi),1,0))</f>
        <v/>
      </c>
      <c r="I7268">
        <f>IF(G7268="","",G7268-first_day+1)</f>
        <v/>
      </c>
      <c r="J7268" s="27">
        <f>IF(I7268="","",INDEX(Daily!$J$2:$J$421,I7268))</f>
        <v/>
      </c>
      <c r="K7268" s="27">
        <f>IF(J7268="","",J7268+cat_offset)</f>
        <v/>
      </c>
      <c r="L7268" s="27">
        <f>IF(J7268="","",MAX(0,E7268-J7268)^2)</f>
        <v/>
      </c>
      <c r="M7268" s="27">
        <f>IF(J7268="","",MAX(0,E7268-(J7268+twcdh_off))^2)</f>
        <v/>
      </c>
      <c r="N7268" s="27">
        <f>IF(E7268="","",MAX(0,E7268-swcdh_thr)^2)</f>
        <v/>
      </c>
      <c r="O7268">
        <f>IF(K7268="","",ROUND(E7268-K7268,0))</f>
        <v/>
      </c>
      <c r="P7268">
        <f>IF(O7268="","",IF(O7268&gt;=1,O7268,0))</f>
        <v/>
      </c>
      <c r="Q7268" s="27">
        <f>IF(E7268="","",MAX(0,E7268-22))</f>
        <v/>
      </c>
      <c r="R7268" s="27">
        <f>IF(H7268=1,E7268,"")</f>
        <v/>
      </c>
      <c r="S7268" s="27">
        <f>IF(AND(H7268=1,J7268&lt;&gt;""),E7268-J7268,"")</f>
        <v/>
      </c>
      <c r="T7268">
        <f>IF(G7268="","",MONTH(G7268))</f>
        <v/>
      </c>
    </row>
    <row r="7269">
      <c r="A7269" s="24" t="n">
        <v>2020</v>
      </c>
      <c r="B7269" s="24" t="n">
        <v>10</v>
      </c>
      <c r="C7269" s="24" t="n">
        <v>29</v>
      </c>
      <c r="D7269" s="24" t="n">
        <v>20</v>
      </c>
      <c r="E7269" s="24" t="n">
        <v>14.02</v>
      </c>
      <c r="F7269" s="25">
        <f>IF($E7269="","",DATE(IF($A7269="",nominal_year,$A7269),$B7269,$C7269)+($D7269-IF(LEFT(hour_conv,1)="1",1,0))/24)</f>
        <v/>
      </c>
      <c r="G7269" s="26">
        <f>IF(F7269="","",INT(F7269))</f>
        <v/>
      </c>
      <c r="H7269">
        <f>IF(G7269="","",IF(AND(MONTH(G7269)*100+DAY(G7269)&gt;=season_lo,MONTH(G7269)*100+DAY(G7269)&lt;=season_hi),1,0))</f>
        <v/>
      </c>
      <c r="I7269">
        <f>IF(G7269="","",G7269-first_day+1)</f>
        <v/>
      </c>
      <c r="J7269" s="27">
        <f>IF(I7269="","",INDEX(Daily!$J$2:$J$421,I7269))</f>
        <v/>
      </c>
      <c r="K7269" s="27">
        <f>IF(J7269="","",J7269+cat_offset)</f>
        <v/>
      </c>
      <c r="L7269" s="27">
        <f>IF(J7269="","",MAX(0,E7269-J7269)^2)</f>
        <v/>
      </c>
      <c r="M7269" s="27">
        <f>IF(J7269="","",MAX(0,E7269-(J7269+twcdh_off))^2)</f>
        <v/>
      </c>
      <c r="N7269" s="27">
        <f>IF(E7269="","",MAX(0,E7269-swcdh_thr)^2)</f>
        <v/>
      </c>
      <c r="O7269">
        <f>IF(K7269="","",ROUND(E7269-K7269,0))</f>
        <v/>
      </c>
      <c r="P7269">
        <f>IF(O7269="","",IF(O7269&gt;=1,O7269,0))</f>
        <v/>
      </c>
      <c r="Q7269" s="27">
        <f>IF(E7269="","",MAX(0,E7269-22))</f>
        <v/>
      </c>
      <c r="R7269" s="27">
        <f>IF(H7269=1,E7269,"")</f>
        <v/>
      </c>
      <c r="S7269" s="27">
        <f>IF(AND(H7269=1,J7269&lt;&gt;""),E7269-J7269,"")</f>
        <v/>
      </c>
      <c r="T7269">
        <f>IF(G7269="","",MONTH(G7269))</f>
        <v/>
      </c>
    </row>
    <row r="7270">
      <c r="A7270" s="24" t="n">
        <v>2020</v>
      </c>
      <c r="B7270" s="24" t="n">
        <v>10</v>
      </c>
      <c r="C7270" s="24" t="n">
        <v>29</v>
      </c>
      <c r="D7270" s="24" t="n">
        <v>21</v>
      </c>
      <c r="E7270" s="24" t="n">
        <v>12.4</v>
      </c>
      <c r="F7270" s="25">
        <f>IF($E7270="","",DATE(IF($A7270="",nominal_year,$A7270),$B7270,$C7270)+($D7270-IF(LEFT(hour_conv,1)="1",1,0))/24)</f>
        <v/>
      </c>
      <c r="G7270" s="26">
        <f>IF(F7270="","",INT(F7270))</f>
        <v/>
      </c>
      <c r="H7270">
        <f>IF(G7270="","",IF(AND(MONTH(G7270)*100+DAY(G7270)&gt;=season_lo,MONTH(G7270)*100+DAY(G7270)&lt;=season_hi),1,0))</f>
        <v/>
      </c>
      <c r="I7270">
        <f>IF(G7270="","",G7270-first_day+1)</f>
        <v/>
      </c>
      <c r="J7270" s="27">
        <f>IF(I7270="","",INDEX(Daily!$J$2:$J$421,I7270))</f>
        <v/>
      </c>
      <c r="K7270" s="27">
        <f>IF(J7270="","",J7270+cat_offset)</f>
        <v/>
      </c>
      <c r="L7270" s="27">
        <f>IF(J7270="","",MAX(0,E7270-J7270)^2)</f>
        <v/>
      </c>
      <c r="M7270" s="27">
        <f>IF(J7270="","",MAX(0,E7270-(J7270+twcdh_off))^2)</f>
        <v/>
      </c>
      <c r="N7270" s="27">
        <f>IF(E7270="","",MAX(0,E7270-swcdh_thr)^2)</f>
        <v/>
      </c>
      <c r="O7270">
        <f>IF(K7270="","",ROUND(E7270-K7270,0))</f>
        <v/>
      </c>
      <c r="P7270">
        <f>IF(O7270="","",IF(O7270&gt;=1,O7270,0))</f>
        <v/>
      </c>
      <c r="Q7270" s="27">
        <f>IF(E7270="","",MAX(0,E7270-22))</f>
        <v/>
      </c>
      <c r="R7270" s="27">
        <f>IF(H7270=1,E7270,"")</f>
        <v/>
      </c>
      <c r="S7270" s="27">
        <f>IF(AND(H7270=1,J7270&lt;&gt;""),E7270-J7270,"")</f>
        <v/>
      </c>
      <c r="T7270">
        <f>IF(G7270="","",MONTH(G7270))</f>
        <v/>
      </c>
    </row>
    <row r="7271">
      <c r="A7271" s="24" t="n">
        <v>2020</v>
      </c>
      <c r="B7271" s="24" t="n">
        <v>10</v>
      </c>
      <c r="C7271" s="24" t="n">
        <v>29</v>
      </c>
      <c r="D7271" s="24" t="n">
        <v>22</v>
      </c>
      <c r="E7271" s="24" t="n">
        <v>11.9</v>
      </c>
      <c r="F7271" s="25">
        <f>IF($E7271="","",DATE(IF($A7271="",nominal_year,$A7271),$B7271,$C7271)+($D7271-IF(LEFT(hour_conv,1)="1",1,0))/24)</f>
        <v/>
      </c>
      <c r="G7271" s="26">
        <f>IF(F7271="","",INT(F7271))</f>
        <v/>
      </c>
      <c r="H7271">
        <f>IF(G7271="","",IF(AND(MONTH(G7271)*100+DAY(G7271)&gt;=season_lo,MONTH(G7271)*100+DAY(G7271)&lt;=season_hi),1,0))</f>
        <v/>
      </c>
      <c r="I7271">
        <f>IF(G7271="","",G7271-first_day+1)</f>
        <v/>
      </c>
      <c r="J7271" s="27">
        <f>IF(I7271="","",INDEX(Daily!$J$2:$J$421,I7271))</f>
        <v/>
      </c>
      <c r="K7271" s="27">
        <f>IF(J7271="","",J7271+cat_offset)</f>
        <v/>
      </c>
      <c r="L7271" s="27">
        <f>IF(J7271="","",MAX(0,E7271-J7271)^2)</f>
        <v/>
      </c>
      <c r="M7271" s="27">
        <f>IF(J7271="","",MAX(0,E7271-(J7271+twcdh_off))^2)</f>
        <v/>
      </c>
      <c r="N7271" s="27">
        <f>IF(E7271="","",MAX(0,E7271-swcdh_thr)^2)</f>
        <v/>
      </c>
      <c r="O7271">
        <f>IF(K7271="","",ROUND(E7271-K7271,0))</f>
        <v/>
      </c>
      <c r="P7271">
        <f>IF(O7271="","",IF(O7271&gt;=1,O7271,0))</f>
        <v/>
      </c>
      <c r="Q7271" s="27">
        <f>IF(E7271="","",MAX(0,E7271-22))</f>
        <v/>
      </c>
      <c r="R7271" s="27">
        <f>IF(H7271=1,E7271,"")</f>
        <v/>
      </c>
      <c r="S7271" s="27">
        <f>IF(AND(H7271=1,J7271&lt;&gt;""),E7271-J7271,"")</f>
        <v/>
      </c>
      <c r="T7271">
        <f>IF(G7271="","",MONTH(G7271))</f>
        <v/>
      </c>
    </row>
    <row r="7272">
      <c r="A7272" s="24" t="n">
        <v>2020</v>
      </c>
      <c r="B7272" s="24" t="n">
        <v>10</v>
      </c>
      <c r="C7272" s="24" t="n">
        <v>29</v>
      </c>
      <c r="D7272" s="24" t="n">
        <v>23</v>
      </c>
      <c r="E7272" s="24" t="n">
        <v>11.12</v>
      </c>
      <c r="F7272" s="25">
        <f>IF($E7272="","",DATE(IF($A7272="",nominal_year,$A7272),$B7272,$C7272)+($D7272-IF(LEFT(hour_conv,1)="1",1,0))/24)</f>
        <v/>
      </c>
      <c r="G7272" s="26">
        <f>IF(F7272="","",INT(F7272))</f>
        <v/>
      </c>
      <c r="H7272">
        <f>IF(G7272="","",IF(AND(MONTH(G7272)*100+DAY(G7272)&gt;=season_lo,MONTH(G7272)*100+DAY(G7272)&lt;=season_hi),1,0))</f>
        <v/>
      </c>
      <c r="I7272">
        <f>IF(G7272="","",G7272-first_day+1)</f>
        <v/>
      </c>
      <c r="J7272" s="27">
        <f>IF(I7272="","",INDEX(Daily!$J$2:$J$421,I7272))</f>
        <v/>
      </c>
      <c r="K7272" s="27">
        <f>IF(J7272="","",J7272+cat_offset)</f>
        <v/>
      </c>
      <c r="L7272" s="27">
        <f>IF(J7272="","",MAX(0,E7272-J7272)^2)</f>
        <v/>
      </c>
      <c r="M7272" s="27">
        <f>IF(J7272="","",MAX(0,E7272-(J7272+twcdh_off))^2)</f>
        <v/>
      </c>
      <c r="N7272" s="27">
        <f>IF(E7272="","",MAX(0,E7272-swcdh_thr)^2)</f>
        <v/>
      </c>
      <c r="O7272">
        <f>IF(K7272="","",ROUND(E7272-K7272,0))</f>
        <v/>
      </c>
      <c r="P7272">
        <f>IF(O7272="","",IF(O7272&gt;=1,O7272,0))</f>
        <v/>
      </c>
      <c r="Q7272" s="27">
        <f>IF(E7272="","",MAX(0,E7272-22))</f>
        <v/>
      </c>
      <c r="R7272" s="27">
        <f>IF(H7272=1,E7272,"")</f>
        <v/>
      </c>
      <c r="S7272" s="27">
        <f>IF(AND(H7272=1,J7272&lt;&gt;""),E7272-J7272,"")</f>
        <v/>
      </c>
      <c r="T7272">
        <f>IF(G7272="","",MONTH(G7272))</f>
        <v/>
      </c>
    </row>
    <row r="7273">
      <c r="A7273" s="24" t="n">
        <v>2020</v>
      </c>
      <c r="B7273" s="24" t="n">
        <v>10</v>
      </c>
      <c r="C7273" s="24" t="n">
        <v>29</v>
      </c>
      <c r="D7273" s="24" t="n">
        <v>24</v>
      </c>
      <c r="E7273" s="24" t="n">
        <v>10.33</v>
      </c>
      <c r="F7273" s="25">
        <f>IF($E7273="","",DATE(IF($A7273="",nominal_year,$A7273),$B7273,$C7273)+($D7273-IF(LEFT(hour_conv,1)="1",1,0))/24)</f>
        <v/>
      </c>
      <c r="G7273" s="26">
        <f>IF(F7273="","",INT(F7273))</f>
        <v/>
      </c>
      <c r="H7273">
        <f>IF(G7273="","",IF(AND(MONTH(G7273)*100+DAY(G7273)&gt;=season_lo,MONTH(G7273)*100+DAY(G7273)&lt;=season_hi),1,0))</f>
        <v/>
      </c>
      <c r="I7273">
        <f>IF(G7273="","",G7273-first_day+1)</f>
        <v/>
      </c>
      <c r="J7273" s="27">
        <f>IF(I7273="","",INDEX(Daily!$J$2:$J$421,I7273))</f>
        <v/>
      </c>
      <c r="K7273" s="27">
        <f>IF(J7273="","",J7273+cat_offset)</f>
        <v/>
      </c>
      <c r="L7273" s="27">
        <f>IF(J7273="","",MAX(0,E7273-J7273)^2)</f>
        <v/>
      </c>
      <c r="M7273" s="27">
        <f>IF(J7273="","",MAX(0,E7273-(J7273+twcdh_off))^2)</f>
        <v/>
      </c>
      <c r="N7273" s="27">
        <f>IF(E7273="","",MAX(0,E7273-swcdh_thr)^2)</f>
        <v/>
      </c>
      <c r="O7273">
        <f>IF(K7273="","",ROUND(E7273-K7273,0))</f>
        <v/>
      </c>
      <c r="P7273">
        <f>IF(O7273="","",IF(O7273&gt;=1,O7273,0))</f>
        <v/>
      </c>
      <c r="Q7273" s="27">
        <f>IF(E7273="","",MAX(0,E7273-22))</f>
        <v/>
      </c>
      <c r="R7273" s="27">
        <f>IF(H7273=1,E7273,"")</f>
        <v/>
      </c>
      <c r="S7273" s="27">
        <f>IF(AND(H7273=1,J7273&lt;&gt;""),E7273-J7273,"")</f>
        <v/>
      </c>
      <c r="T7273">
        <f>IF(G7273="","",MONTH(G7273))</f>
        <v/>
      </c>
    </row>
    <row r="7274">
      <c r="A7274" s="24" t="n">
        <v>2020</v>
      </c>
      <c r="B7274" s="24" t="n">
        <v>10</v>
      </c>
      <c r="C7274" s="24" t="n">
        <v>30</v>
      </c>
      <c r="D7274" s="24" t="n">
        <v>1</v>
      </c>
      <c r="E7274" s="24" t="n">
        <v>8.130000000000001</v>
      </c>
      <c r="F7274" s="25">
        <f>IF($E7274="","",DATE(IF($A7274="",nominal_year,$A7274),$B7274,$C7274)+($D7274-IF(LEFT(hour_conv,1)="1",1,0))/24)</f>
        <v/>
      </c>
      <c r="G7274" s="26">
        <f>IF(F7274="","",INT(F7274))</f>
        <v/>
      </c>
      <c r="H7274">
        <f>IF(G7274="","",IF(AND(MONTH(G7274)*100+DAY(G7274)&gt;=season_lo,MONTH(G7274)*100+DAY(G7274)&lt;=season_hi),1,0))</f>
        <v/>
      </c>
      <c r="I7274">
        <f>IF(G7274="","",G7274-first_day+1)</f>
        <v/>
      </c>
      <c r="J7274" s="27">
        <f>IF(I7274="","",INDEX(Daily!$J$2:$J$421,I7274))</f>
        <v/>
      </c>
      <c r="K7274" s="27">
        <f>IF(J7274="","",J7274+cat_offset)</f>
        <v/>
      </c>
      <c r="L7274" s="27">
        <f>IF(J7274="","",MAX(0,E7274-J7274)^2)</f>
        <v/>
      </c>
      <c r="M7274" s="27">
        <f>IF(J7274="","",MAX(0,E7274-(J7274+twcdh_off))^2)</f>
        <v/>
      </c>
      <c r="N7274" s="27">
        <f>IF(E7274="","",MAX(0,E7274-swcdh_thr)^2)</f>
        <v/>
      </c>
      <c r="O7274">
        <f>IF(K7274="","",ROUND(E7274-K7274,0))</f>
        <v/>
      </c>
      <c r="P7274">
        <f>IF(O7274="","",IF(O7274&gt;=1,O7274,0))</f>
        <v/>
      </c>
      <c r="Q7274" s="27">
        <f>IF(E7274="","",MAX(0,E7274-22))</f>
        <v/>
      </c>
      <c r="R7274" s="27">
        <f>IF(H7274=1,E7274,"")</f>
        <v/>
      </c>
      <c r="S7274" s="27">
        <f>IF(AND(H7274=1,J7274&lt;&gt;""),E7274-J7274,"")</f>
        <v/>
      </c>
      <c r="T7274">
        <f>IF(G7274="","",MONTH(G7274))</f>
        <v/>
      </c>
    </row>
    <row r="7275">
      <c r="A7275" s="24" t="n">
        <v>2020</v>
      </c>
      <c r="B7275" s="24" t="n">
        <v>10</v>
      </c>
      <c r="C7275" s="24" t="n">
        <v>30</v>
      </c>
      <c r="D7275" s="24" t="n">
        <v>2</v>
      </c>
      <c r="E7275" s="24" t="n">
        <v>8.550000000000001</v>
      </c>
      <c r="F7275" s="25">
        <f>IF($E7275="","",DATE(IF($A7275="",nominal_year,$A7275),$B7275,$C7275)+($D7275-IF(LEFT(hour_conv,1)="1",1,0))/24)</f>
        <v/>
      </c>
      <c r="G7275" s="26">
        <f>IF(F7275="","",INT(F7275))</f>
        <v/>
      </c>
      <c r="H7275">
        <f>IF(G7275="","",IF(AND(MONTH(G7275)*100+DAY(G7275)&gt;=season_lo,MONTH(G7275)*100+DAY(G7275)&lt;=season_hi),1,0))</f>
        <v/>
      </c>
      <c r="I7275">
        <f>IF(G7275="","",G7275-first_day+1)</f>
        <v/>
      </c>
      <c r="J7275" s="27">
        <f>IF(I7275="","",INDEX(Daily!$J$2:$J$421,I7275))</f>
        <v/>
      </c>
      <c r="K7275" s="27">
        <f>IF(J7275="","",J7275+cat_offset)</f>
        <v/>
      </c>
      <c r="L7275" s="27">
        <f>IF(J7275="","",MAX(0,E7275-J7275)^2)</f>
        <v/>
      </c>
      <c r="M7275" s="27">
        <f>IF(J7275="","",MAX(0,E7275-(J7275+twcdh_off))^2)</f>
        <v/>
      </c>
      <c r="N7275" s="27">
        <f>IF(E7275="","",MAX(0,E7275-swcdh_thr)^2)</f>
        <v/>
      </c>
      <c r="O7275">
        <f>IF(K7275="","",ROUND(E7275-K7275,0))</f>
        <v/>
      </c>
      <c r="P7275">
        <f>IF(O7275="","",IF(O7275&gt;=1,O7275,0))</f>
        <v/>
      </c>
      <c r="Q7275" s="27">
        <f>IF(E7275="","",MAX(0,E7275-22))</f>
        <v/>
      </c>
      <c r="R7275" s="27">
        <f>IF(H7275=1,E7275,"")</f>
        <v/>
      </c>
      <c r="S7275" s="27">
        <f>IF(AND(H7275=1,J7275&lt;&gt;""),E7275-J7275,"")</f>
        <v/>
      </c>
      <c r="T7275">
        <f>IF(G7275="","",MONTH(G7275))</f>
        <v/>
      </c>
    </row>
    <row r="7276">
      <c r="A7276" s="24" t="n">
        <v>2020</v>
      </c>
      <c r="B7276" s="24" t="n">
        <v>10</v>
      </c>
      <c r="C7276" s="24" t="n">
        <v>30</v>
      </c>
      <c r="D7276" s="24" t="n">
        <v>3</v>
      </c>
      <c r="E7276" s="24" t="n">
        <v>7.95</v>
      </c>
      <c r="F7276" s="25">
        <f>IF($E7276="","",DATE(IF($A7276="",nominal_year,$A7276),$B7276,$C7276)+($D7276-IF(LEFT(hour_conv,1)="1",1,0))/24)</f>
        <v/>
      </c>
      <c r="G7276" s="26">
        <f>IF(F7276="","",INT(F7276))</f>
        <v/>
      </c>
      <c r="H7276">
        <f>IF(G7276="","",IF(AND(MONTH(G7276)*100+DAY(G7276)&gt;=season_lo,MONTH(G7276)*100+DAY(G7276)&lt;=season_hi),1,0))</f>
        <v/>
      </c>
      <c r="I7276">
        <f>IF(G7276="","",G7276-first_day+1)</f>
        <v/>
      </c>
      <c r="J7276" s="27">
        <f>IF(I7276="","",INDEX(Daily!$J$2:$J$421,I7276))</f>
        <v/>
      </c>
      <c r="K7276" s="27">
        <f>IF(J7276="","",J7276+cat_offset)</f>
        <v/>
      </c>
      <c r="L7276" s="27">
        <f>IF(J7276="","",MAX(0,E7276-J7276)^2)</f>
        <v/>
      </c>
      <c r="M7276" s="27">
        <f>IF(J7276="","",MAX(0,E7276-(J7276+twcdh_off))^2)</f>
        <v/>
      </c>
      <c r="N7276" s="27">
        <f>IF(E7276="","",MAX(0,E7276-swcdh_thr)^2)</f>
        <v/>
      </c>
      <c r="O7276">
        <f>IF(K7276="","",ROUND(E7276-K7276,0))</f>
        <v/>
      </c>
      <c r="P7276">
        <f>IF(O7276="","",IF(O7276&gt;=1,O7276,0))</f>
        <v/>
      </c>
      <c r="Q7276" s="27">
        <f>IF(E7276="","",MAX(0,E7276-22))</f>
        <v/>
      </c>
      <c r="R7276" s="27">
        <f>IF(H7276=1,E7276,"")</f>
        <v/>
      </c>
      <c r="S7276" s="27">
        <f>IF(AND(H7276=1,J7276&lt;&gt;""),E7276-J7276,"")</f>
        <v/>
      </c>
      <c r="T7276">
        <f>IF(G7276="","",MONTH(G7276))</f>
        <v/>
      </c>
    </row>
    <row r="7277">
      <c r="A7277" s="24" t="n">
        <v>2020</v>
      </c>
      <c r="B7277" s="24" t="n">
        <v>10</v>
      </c>
      <c r="C7277" s="24" t="n">
        <v>30</v>
      </c>
      <c r="D7277" s="24" t="n">
        <v>4</v>
      </c>
      <c r="E7277" s="24" t="n">
        <v>7.85</v>
      </c>
      <c r="F7277" s="25">
        <f>IF($E7277="","",DATE(IF($A7277="",nominal_year,$A7277),$B7277,$C7277)+($D7277-IF(LEFT(hour_conv,1)="1",1,0))/24)</f>
        <v/>
      </c>
      <c r="G7277" s="26">
        <f>IF(F7277="","",INT(F7277))</f>
        <v/>
      </c>
      <c r="H7277">
        <f>IF(G7277="","",IF(AND(MONTH(G7277)*100+DAY(G7277)&gt;=season_lo,MONTH(G7277)*100+DAY(G7277)&lt;=season_hi),1,0))</f>
        <v/>
      </c>
      <c r="I7277">
        <f>IF(G7277="","",G7277-first_day+1)</f>
        <v/>
      </c>
      <c r="J7277" s="27">
        <f>IF(I7277="","",INDEX(Daily!$J$2:$J$421,I7277))</f>
        <v/>
      </c>
      <c r="K7277" s="27">
        <f>IF(J7277="","",J7277+cat_offset)</f>
        <v/>
      </c>
      <c r="L7277" s="27">
        <f>IF(J7277="","",MAX(0,E7277-J7277)^2)</f>
        <v/>
      </c>
      <c r="M7277" s="27">
        <f>IF(J7277="","",MAX(0,E7277-(J7277+twcdh_off))^2)</f>
        <v/>
      </c>
      <c r="N7277" s="27">
        <f>IF(E7277="","",MAX(0,E7277-swcdh_thr)^2)</f>
        <v/>
      </c>
      <c r="O7277">
        <f>IF(K7277="","",ROUND(E7277-K7277,0))</f>
        <v/>
      </c>
      <c r="P7277">
        <f>IF(O7277="","",IF(O7277&gt;=1,O7277,0))</f>
        <v/>
      </c>
      <c r="Q7277" s="27">
        <f>IF(E7277="","",MAX(0,E7277-22))</f>
        <v/>
      </c>
      <c r="R7277" s="27">
        <f>IF(H7277=1,E7277,"")</f>
        <v/>
      </c>
      <c r="S7277" s="27">
        <f>IF(AND(H7277=1,J7277&lt;&gt;""),E7277-J7277,"")</f>
        <v/>
      </c>
      <c r="T7277">
        <f>IF(G7277="","",MONTH(G7277))</f>
        <v/>
      </c>
    </row>
    <row r="7278">
      <c r="A7278" s="24" t="n">
        <v>2020</v>
      </c>
      <c r="B7278" s="24" t="n">
        <v>10</v>
      </c>
      <c r="C7278" s="24" t="n">
        <v>30</v>
      </c>
      <c r="D7278" s="24" t="n">
        <v>5</v>
      </c>
      <c r="E7278" s="24" t="n">
        <v>8.44</v>
      </c>
      <c r="F7278" s="25">
        <f>IF($E7278="","",DATE(IF($A7278="",nominal_year,$A7278),$B7278,$C7278)+($D7278-IF(LEFT(hour_conv,1)="1",1,0))/24)</f>
        <v/>
      </c>
      <c r="G7278" s="26">
        <f>IF(F7278="","",INT(F7278))</f>
        <v/>
      </c>
      <c r="H7278">
        <f>IF(G7278="","",IF(AND(MONTH(G7278)*100+DAY(G7278)&gt;=season_lo,MONTH(G7278)*100+DAY(G7278)&lt;=season_hi),1,0))</f>
        <v/>
      </c>
      <c r="I7278">
        <f>IF(G7278="","",G7278-first_day+1)</f>
        <v/>
      </c>
      <c r="J7278" s="27">
        <f>IF(I7278="","",INDEX(Daily!$J$2:$J$421,I7278))</f>
        <v/>
      </c>
      <c r="K7278" s="27">
        <f>IF(J7278="","",J7278+cat_offset)</f>
        <v/>
      </c>
      <c r="L7278" s="27">
        <f>IF(J7278="","",MAX(0,E7278-J7278)^2)</f>
        <v/>
      </c>
      <c r="M7278" s="27">
        <f>IF(J7278="","",MAX(0,E7278-(J7278+twcdh_off))^2)</f>
        <v/>
      </c>
      <c r="N7278" s="27">
        <f>IF(E7278="","",MAX(0,E7278-swcdh_thr)^2)</f>
        <v/>
      </c>
      <c r="O7278">
        <f>IF(K7278="","",ROUND(E7278-K7278,0))</f>
        <v/>
      </c>
      <c r="P7278">
        <f>IF(O7278="","",IF(O7278&gt;=1,O7278,0))</f>
        <v/>
      </c>
      <c r="Q7278" s="27">
        <f>IF(E7278="","",MAX(0,E7278-22))</f>
        <v/>
      </c>
      <c r="R7278" s="27">
        <f>IF(H7278=1,E7278,"")</f>
        <v/>
      </c>
      <c r="S7278" s="27">
        <f>IF(AND(H7278=1,J7278&lt;&gt;""),E7278-J7278,"")</f>
        <v/>
      </c>
      <c r="T7278">
        <f>IF(G7278="","",MONTH(G7278))</f>
        <v/>
      </c>
    </row>
    <row r="7279">
      <c r="A7279" s="24" t="n">
        <v>2020</v>
      </c>
      <c r="B7279" s="24" t="n">
        <v>10</v>
      </c>
      <c r="C7279" s="24" t="n">
        <v>30</v>
      </c>
      <c r="D7279" s="24" t="n">
        <v>6</v>
      </c>
      <c r="E7279" s="24" t="n">
        <v>7.99</v>
      </c>
      <c r="F7279" s="25">
        <f>IF($E7279="","",DATE(IF($A7279="",nominal_year,$A7279),$B7279,$C7279)+($D7279-IF(LEFT(hour_conv,1)="1",1,0))/24)</f>
        <v/>
      </c>
      <c r="G7279" s="26">
        <f>IF(F7279="","",INT(F7279))</f>
        <v/>
      </c>
      <c r="H7279">
        <f>IF(G7279="","",IF(AND(MONTH(G7279)*100+DAY(G7279)&gt;=season_lo,MONTH(G7279)*100+DAY(G7279)&lt;=season_hi),1,0))</f>
        <v/>
      </c>
      <c r="I7279">
        <f>IF(G7279="","",G7279-first_day+1)</f>
        <v/>
      </c>
      <c r="J7279" s="27">
        <f>IF(I7279="","",INDEX(Daily!$J$2:$J$421,I7279))</f>
        <v/>
      </c>
      <c r="K7279" s="27">
        <f>IF(J7279="","",J7279+cat_offset)</f>
        <v/>
      </c>
      <c r="L7279" s="27">
        <f>IF(J7279="","",MAX(0,E7279-J7279)^2)</f>
        <v/>
      </c>
      <c r="M7279" s="27">
        <f>IF(J7279="","",MAX(0,E7279-(J7279+twcdh_off))^2)</f>
        <v/>
      </c>
      <c r="N7279" s="27">
        <f>IF(E7279="","",MAX(0,E7279-swcdh_thr)^2)</f>
        <v/>
      </c>
      <c r="O7279">
        <f>IF(K7279="","",ROUND(E7279-K7279,0))</f>
        <v/>
      </c>
      <c r="P7279">
        <f>IF(O7279="","",IF(O7279&gt;=1,O7279,0))</f>
        <v/>
      </c>
      <c r="Q7279" s="27">
        <f>IF(E7279="","",MAX(0,E7279-22))</f>
        <v/>
      </c>
      <c r="R7279" s="27">
        <f>IF(H7279=1,E7279,"")</f>
        <v/>
      </c>
      <c r="S7279" s="27">
        <f>IF(AND(H7279=1,J7279&lt;&gt;""),E7279-J7279,"")</f>
        <v/>
      </c>
      <c r="T7279">
        <f>IF(G7279="","",MONTH(G7279))</f>
        <v/>
      </c>
    </row>
    <row r="7280">
      <c r="A7280" s="24" t="n">
        <v>2020</v>
      </c>
      <c r="B7280" s="24" t="n">
        <v>10</v>
      </c>
      <c r="C7280" s="24" t="n">
        <v>30</v>
      </c>
      <c r="D7280" s="24" t="n">
        <v>7</v>
      </c>
      <c r="E7280" s="24" t="n">
        <v>8.640000000000001</v>
      </c>
      <c r="F7280" s="25">
        <f>IF($E7280="","",DATE(IF($A7280="",nominal_year,$A7280),$B7280,$C7280)+($D7280-IF(LEFT(hour_conv,1)="1",1,0))/24)</f>
        <v/>
      </c>
      <c r="G7280" s="26">
        <f>IF(F7280="","",INT(F7280))</f>
        <v/>
      </c>
      <c r="H7280">
        <f>IF(G7280="","",IF(AND(MONTH(G7280)*100+DAY(G7280)&gt;=season_lo,MONTH(G7280)*100+DAY(G7280)&lt;=season_hi),1,0))</f>
        <v/>
      </c>
      <c r="I7280">
        <f>IF(G7280="","",G7280-first_day+1)</f>
        <v/>
      </c>
      <c r="J7280" s="27">
        <f>IF(I7280="","",INDEX(Daily!$J$2:$J$421,I7280))</f>
        <v/>
      </c>
      <c r="K7280" s="27">
        <f>IF(J7280="","",J7280+cat_offset)</f>
        <v/>
      </c>
      <c r="L7280" s="27">
        <f>IF(J7280="","",MAX(0,E7280-J7280)^2)</f>
        <v/>
      </c>
      <c r="M7280" s="27">
        <f>IF(J7280="","",MAX(0,E7280-(J7280+twcdh_off))^2)</f>
        <v/>
      </c>
      <c r="N7280" s="27">
        <f>IF(E7280="","",MAX(0,E7280-swcdh_thr)^2)</f>
        <v/>
      </c>
      <c r="O7280">
        <f>IF(K7280="","",ROUND(E7280-K7280,0))</f>
        <v/>
      </c>
      <c r="P7280">
        <f>IF(O7280="","",IF(O7280&gt;=1,O7280,0))</f>
        <v/>
      </c>
      <c r="Q7280" s="27">
        <f>IF(E7280="","",MAX(0,E7280-22))</f>
        <v/>
      </c>
      <c r="R7280" s="27">
        <f>IF(H7280=1,E7280,"")</f>
        <v/>
      </c>
      <c r="S7280" s="27">
        <f>IF(AND(H7280=1,J7280&lt;&gt;""),E7280-J7280,"")</f>
        <v/>
      </c>
      <c r="T7280">
        <f>IF(G7280="","",MONTH(G7280))</f>
        <v/>
      </c>
    </row>
    <row r="7281">
      <c r="A7281" s="24" t="n">
        <v>2020</v>
      </c>
      <c r="B7281" s="24" t="n">
        <v>10</v>
      </c>
      <c r="C7281" s="24" t="n">
        <v>30</v>
      </c>
      <c r="D7281" s="24" t="n">
        <v>8</v>
      </c>
      <c r="E7281" s="24" t="n">
        <v>9.369999999999999</v>
      </c>
      <c r="F7281" s="25">
        <f>IF($E7281="","",DATE(IF($A7281="",nominal_year,$A7281),$B7281,$C7281)+($D7281-IF(LEFT(hour_conv,1)="1",1,0))/24)</f>
        <v/>
      </c>
      <c r="G7281" s="26">
        <f>IF(F7281="","",INT(F7281))</f>
        <v/>
      </c>
      <c r="H7281">
        <f>IF(G7281="","",IF(AND(MONTH(G7281)*100+DAY(G7281)&gt;=season_lo,MONTH(G7281)*100+DAY(G7281)&lt;=season_hi),1,0))</f>
        <v/>
      </c>
      <c r="I7281">
        <f>IF(G7281="","",G7281-first_day+1)</f>
        <v/>
      </c>
      <c r="J7281" s="27">
        <f>IF(I7281="","",INDEX(Daily!$J$2:$J$421,I7281))</f>
        <v/>
      </c>
      <c r="K7281" s="27">
        <f>IF(J7281="","",J7281+cat_offset)</f>
        <v/>
      </c>
      <c r="L7281" s="27">
        <f>IF(J7281="","",MAX(0,E7281-J7281)^2)</f>
        <v/>
      </c>
      <c r="M7281" s="27">
        <f>IF(J7281="","",MAX(0,E7281-(J7281+twcdh_off))^2)</f>
        <v/>
      </c>
      <c r="N7281" s="27">
        <f>IF(E7281="","",MAX(0,E7281-swcdh_thr)^2)</f>
        <v/>
      </c>
      <c r="O7281">
        <f>IF(K7281="","",ROUND(E7281-K7281,0))</f>
        <v/>
      </c>
      <c r="P7281">
        <f>IF(O7281="","",IF(O7281&gt;=1,O7281,0))</f>
        <v/>
      </c>
      <c r="Q7281" s="27">
        <f>IF(E7281="","",MAX(0,E7281-22))</f>
        <v/>
      </c>
      <c r="R7281" s="27">
        <f>IF(H7281=1,E7281,"")</f>
        <v/>
      </c>
      <c r="S7281" s="27">
        <f>IF(AND(H7281=1,J7281&lt;&gt;""),E7281-J7281,"")</f>
        <v/>
      </c>
      <c r="T7281">
        <f>IF(G7281="","",MONTH(G7281))</f>
        <v/>
      </c>
    </row>
    <row r="7282">
      <c r="A7282" s="24" t="n">
        <v>2020</v>
      </c>
      <c r="B7282" s="24" t="n">
        <v>10</v>
      </c>
      <c r="C7282" s="24" t="n">
        <v>30</v>
      </c>
      <c r="D7282" s="24" t="n">
        <v>9</v>
      </c>
      <c r="E7282" s="24" t="n">
        <v>9.81</v>
      </c>
      <c r="F7282" s="25">
        <f>IF($E7282="","",DATE(IF($A7282="",nominal_year,$A7282),$B7282,$C7282)+($D7282-IF(LEFT(hour_conv,1)="1",1,0))/24)</f>
        <v/>
      </c>
      <c r="G7282" s="26">
        <f>IF(F7282="","",INT(F7282))</f>
        <v/>
      </c>
      <c r="H7282">
        <f>IF(G7282="","",IF(AND(MONTH(G7282)*100+DAY(G7282)&gt;=season_lo,MONTH(G7282)*100+DAY(G7282)&lt;=season_hi),1,0))</f>
        <v/>
      </c>
      <c r="I7282">
        <f>IF(G7282="","",G7282-first_day+1)</f>
        <v/>
      </c>
      <c r="J7282" s="27">
        <f>IF(I7282="","",INDEX(Daily!$J$2:$J$421,I7282))</f>
        <v/>
      </c>
      <c r="K7282" s="27">
        <f>IF(J7282="","",J7282+cat_offset)</f>
        <v/>
      </c>
      <c r="L7282" s="27">
        <f>IF(J7282="","",MAX(0,E7282-J7282)^2)</f>
        <v/>
      </c>
      <c r="M7282" s="27">
        <f>IF(J7282="","",MAX(0,E7282-(J7282+twcdh_off))^2)</f>
        <v/>
      </c>
      <c r="N7282" s="27">
        <f>IF(E7282="","",MAX(0,E7282-swcdh_thr)^2)</f>
        <v/>
      </c>
      <c r="O7282">
        <f>IF(K7282="","",ROUND(E7282-K7282,0))</f>
        <v/>
      </c>
      <c r="P7282">
        <f>IF(O7282="","",IF(O7282&gt;=1,O7282,0))</f>
        <v/>
      </c>
      <c r="Q7282" s="27">
        <f>IF(E7282="","",MAX(0,E7282-22))</f>
        <v/>
      </c>
      <c r="R7282" s="27">
        <f>IF(H7282=1,E7282,"")</f>
        <v/>
      </c>
      <c r="S7282" s="27">
        <f>IF(AND(H7282=1,J7282&lt;&gt;""),E7282-J7282,"")</f>
        <v/>
      </c>
      <c r="T7282">
        <f>IF(G7282="","",MONTH(G7282))</f>
        <v/>
      </c>
    </row>
    <row r="7283">
      <c r="A7283" s="24" t="n">
        <v>2020</v>
      </c>
      <c r="B7283" s="24" t="n">
        <v>10</v>
      </c>
      <c r="C7283" s="24" t="n">
        <v>30</v>
      </c>
      <c r="D7283" s="24" t="n">
        <v>10</v>
      </c>
      <c r="E7283" s="24" t="n">
        <v>10.69</v>
      </c>
      <c r="F7283" s="25">
        <f>IF($E7283="","",DATE(IF($A7283="",nominal_year,$A7283),$B7283,$C7283)+($D7283-IF(LEFT(hour_conv,1)="1",1,0))/24)</f>
        <v/>
      </c>
      <c r="G7283" s="26">
        <f>IF(F7283="","",INT(F7283))</f>
        <v/>
      </c>
      <c r="H7283">
        <f>IF(G7283="","",IF(AND(MONTH(G7283)*100+DAY(G7283)&gt;=season_lo,MONTH(G7283)*100+DAY(G7283)&lt;=season_hi),1,0))</f>
        <v/>
      </c>
      <c r="I7283">
        <f>IF(G7283="","",G7283-first_day+1)</f>
        <v/>
      </c>
      <c r="J7283" s="27">
        <f>IF(I7283="","",INDEX(Daily!$J$2:$J$421,I7283))</f>
        <v/>
      </c>
      <c r="K7283" s="27">
        <f>IF(J7283="","",J7283+cat_offset)</f>
        <v/>
      </c>
      <c r="L7283" s="27">
        <f>IF(J7283="","",MAX(0,E7283-J7283)^2)</f>
        <v/>
      </c>
      <c r="M7283" s="27">
        <f>IF(J7283="","",MAX(0,E7283-(J7283+twcdh_off))^2)</f>
        <v/>
      </c>
      <c r="N7283" s="27">
        <f>IF(E7283="","",MAX(0,E7283-swcdh_thr)^2)</f>
        <v/>
      </c>
      <c r="O7283">
        <f>IF(K7283="","",ROUND(E7283-K7283,0))</f>
        <v/>
      </c>
      <c r="P7283">
        <f>IF(O7283="","",IF(O7283&gt;=1,O7283,0))</f>
        <v/>
      </c>
      <c r="Q7283" s="27">
        <f>IF(E7283="","",MAX(0,E7283-22))</f>
        <v/>
      </c>
      <c r="R7283" s="27">
        <f>IF(H7283=1,E7283,"")</f>
        <v/>
      </c>
      <c r="S7283" s="27">
        <f>IF(AND(H7283=1,J7283&lt;&gt;""),E7283-J7283,"")</f>
        <v/>
      </c>
      <c r="T7283">
        <f>IF(G7283="","",MONTH(G7283))</f>
        <v/>
      </c>
    </row>
    <row r="7284">
      <c r="A7284" s="24" t="n">
        <v>2020</v>
      </c>
      <c r="B7284" s="24" t="n">
        <v>10</v>
      </c>
      <c r="C7284" s="24" t="n">
        <v>30</v>
      </c>
      <c r="D7284" s="24" t="n">
        <v>11</v>
      </c>
      <c r="E7284" s="24" t="n">
        <v>11.78</v>
      </c>
      <c r="F7284" s="25">
        <f>IF($E7284="","",DATE(IF($A7284="",nominal_year,$A7284),$B7284,$C7284)+($D7284-IF(LEFT(hour_conv,1)="1",1,0))/24)</f>
        <v/>
      </c>
      <c r="G7284" s="26">
        <f>IF(F7284="","",INT(F7284))</f>
        <v/>
      </c>
      <c r="H7284">
        <f>IF(G7284="","",IF(AND(MONTH(G7284)*100+DAY(G7284)&gt;=season_lo,MONTH(G7284)*100+DAY(G7284)&lt;=season_hi),1,0))</f>
        <v/>
      </c>
      <c r="I7284">
        <f>IF(G7284="","",G7284-first_day+1)</f>
        <v/>
      </c>
      <c r="J7284" s="27">
        <f>IF(I7284="","",INDEX(Daily!$J$2:$J$421,I7284))</f>
        <v/>
      </c>
      <c r="K7284" s="27">
        <f>IF(J7284="","",J7284+cat_offset)</f>
        <v/>
      </c>
      <c r="L7284" s="27">
        <f>IF(J7284="","",MAX(0,E7284-J7284)^2)</f>
        <v/>
      </c>
      <c r="M7284" s="27">
        <f>IF(J7284="","",MAX(0,E7284-(J7284+twcdh_off))^2)</f>
        <v/>
      </c>
      <c r="N7284" s="27">
        <f>IF(E7284="","",MAX(0,E7284-swcdh_thr)^2)</f>
        <v/>
      </c>
      <c r="O7284">
        <f>IF(K7284="","",ROUND(E7284-K7284,0))</f>
        <v/>
      </c>
      <c r="P7284">
        <f>IF(O7284="","",IF(O7284&gt;=1,O7284,0))</f>
        <v/>
      </c>
      <c r="Q7284" s="27">
        <f>IF(E7284="","",MAX(0,E7284-22))</f>
        <v/>
      </c>
      <c r="R7284" s="27">
        <f>IF(H7284=1,E7284,"")</f>
        <v/>
      </c>
      <c r="S7284" s="27">
        <f>IF(AND(H7284=1,J7284&lt;&gt;""),E7284-J7284,"")</f>
        <v/>
      </c>
      <c r="T7284">
        <f>IF(G7284="","",MONTH(G7284))</f>
        <v/>
      </c>
    </row>
    <row r="7285">
      <c r="A7285" s="24" t="n">
        <v>2020</v>
      </c>
      <c r="B7285" s="24" t="n">
        <v>10</v>
      </c>
      <c r="C7285" s="24" t="n">
        <v>30</v>
      </c>
      <c r="D7285" s="24" t="n">
        <v>12</v>
      </c>
      <c r="E7285" s="24" t="n">
        <v>12.19</v>
      </c>
      <c r="F7285" s="25">
        <f>IF($E7285="","",DATE(IF($A7285="",nominal_year,$A7285),$B7285,$C7285)+($D7285-IF(LEFT(hour_conv,1)="1",1,0))/24)</f>
        <v/>
      </c>
      <c r="G7285" s="26">
        <f>IF(F7285="","",INT(F7285))</f>
        <v/>
      </c>
      <c r="H7285">
        <f>IF(G7285="","",IF(AND(MONTH(G7285)*100+DAY(G7285)&gt;=season_lo,MONTH(G7285)*100+DAY(G7285)&lt;=season_hi),1,0))</f>
        <v/>
      </c>
      <c r="I7285">
        <f>IF(G7285="","",G7285-first_day+1)</f>
        <v/>
      </c>
      <c r="J7285" s="27">
        <f>IF(I7285="","",INDEX(Daily!$J$2:$J$421,I7285))</f>
        <v/>
      </c>
      <c r="K7285" s="27">
        <f>IF(J7285="","",J7285+cat_offset)</f>
        <v/>
      </c>
      <c r="L7285" s="27">
        <f>IF(J7285="","",MAX(0,E7285-J7285)^2)</f>
        <v/>
      </c>
      <c r="M7285" s="27">
        <f>IF(J7285="","",MAX(0,E7285-(J7285+twcdh_off))^2)</f>
        <v/>
      </c>
      <c r="N7285" s="27">
        <f>IF(E7285="","",MAX(0,E7285-swcdh_thr)^2)</f>
        <v/>
      </c>
      <c r="O7285">
        <f>IF(K7285="","",ROUND(E7285-K7285,0))</f>
        <v/>
      </c>
      <c r="P7285">
        <f>IF(O7285="","",IF(O7285&gt;=1,O7285,0))</f>
        <v/>
      </c>
      <c r="Q7285" s="27">
        <f>IF(E7285="","",MAX(0,E7285-22))</f>
        <v/>
      </c>
      <c r="R7285" s="27">
        <f>IF(H7285=1,E7285,"")</f>
        <v/>
      </c>
      <c r="S7285" s="27">
        <f>IF(AND(H7285=1,J7285&lt;&gt;""),E7285-J7285,"")</f>
        <v/>
      </c>
      <c r="T7285">
        <f>IF(G7285="","",MONTH(G7285))</f>
        <v/>
      </c>
    </row>
    <row r="7286">
      <c r="A7286" s="24" t="n">
        <v>2020</v>
      </c>
      <c r="B7286" s="24" t="n">
        <v>10</v>
      </c>
      <c r="C7286" s="24" t="n">
        <v>30</v>
      </c>
      <c r="D7286" s="24" t="n">
        <v>13</v>
      </c>
      <c r="E7286" s="24" t="n">
        <v>13.3</v>
      </c>
      <c r="F7286" s="25">
        <f>IF($E7286="","",DATE(IF($A7286="",nominal_year,$A7286),$B7286,$C7286)+($D7286-IF(LEFT(hour_conv,1)="1",1,0))/24)</f>
        <v/>
      </c>
      <c r="G7286" s="26">
        <f>IF(F7286="","",INT(F7286))</f>
        <v/>
      </c>
      <c r="H7286">
        <f>IF(G7286="","",IF(AND(MONTH(G7286)*100+DAY(G7286)&gt;=season_lo,MONTH(G7286)*100+DAY(G7286)&lt;=season_hi),1,0))</f>
        <v/>
      </c>
      <c r="I7286">
        <f>IF(G7286="","",G7286-first_day+1)</f>
        <v/>
      </c>
      <c r="J7286" s="27">
        <f>IF(I7286="","",INDEX(Daily!$J$2:$J$421,I7286))</f>
        <v/>
      </c>
      <c r="K7286" s="27">
        <f>IF(J7286="","",J7286+cat_offset)</f>
        <v/>
      </c>
      <c r="L7286" s="27">
        <f>IF(J7286="","",MAX(0,E7286-J7286)^2)</f>
        <v/>
      </c>
      <c r="M7286" s="27">
        <f>IF(J7286="","",MAX(0,E7286-(J7286+twcdh_off))^2)</f>
        <v/>
      </c>
      <c r="N7286" s="27">
        <f>IF(E7286="","",MAX(0,E7286-swcdh_thr)^2)</f>
        <v/>
      </c>
      <c r="O7286">
        <f>IF(K7286="","",ROUND(E7286-K7286,0))</f>
        <v/>
      </c>
      <c r="P7286">
        <f>IF(O7286="","",IF(O7286&gt;=1,O7286,0))</f>
        <v/>
      </c>
      <c r="Q7286" s="27">
        <f>IF(E7286="","",MAX(0,E7286-22))</f>
        <v/>
      </c>
      <c r="R7286" s="27">
        <f>IF(H7286=1,E7286,"")</f>
        <v/>
      </c>
      <c r="S7286" s="27">
        <f>IF(AND(H7286=1,J7286&lt;&gt;""),E7286-J7286,"")</f>
        <v/>
      </c>
      <c r="T7286">
        <f>IF(G7286="","",MONTH(G7286))</f>
        <v/>
      </c>
    </row>
    <row r="7287">
      <c r="A7287" s="24" t="n">
        <v>2020</v>
      </c>
      <c r="B7287" s="24" t="n">
        <v>10</v>
      </c>
      <c r="C7287" s="24" t="n">
        <v>30</v>
      </c>
      <c r="D7287" s="24" t="n">
        <v>14</v>
      </c>
      <c r="E7287" s="24" t="n">
        <v>12.98</v>
      </c>
      <c r="F7287" s="25">
        <f>IF($E7287="","",DATE(IF($A7287="",nominal_year,$A7287),$B7287,$C7287)+($D7287-IF(LEFT(hour_conv,1)="1",1,0))/24)</f>
        <v/>
      </c>
      <c r="G7287" s="26">
        <f>IF(F7287="","",INT(F7287))</f>
        <v/>
      </c>
      <c r="H7287">
        <f>IF(G7287="","",IF(AND(MONTH(G7287)*100+DAY(G7287)&gt;=season_lo,MONTH(G7287)*100+DAY(G7287)&lt;=season_hi),1,0))</f>
        <v/>
      </c>
      <c r="I7287">
        <f>IF(G7287="","",G7287-first_day+1)</f>
        <v/>
      </c>
      <c r="J7287" s="27">
        <f>IF(I7287="","",INDEX(Daily!$J$2:$J$421,I7287))</f>
        <v/>
      </c>
      <c r="K7287" s="27">
        <f>IF(J7287="","",J7287+cat_offset)</f>
        <v/>
      </c>
      <c r="L7287" s="27">
        <f>IF(J7287="","",MAX(0,E7287-J7287)^2)</f>
        <v/>
      </c>
      <c r="M7287" s="27">
        <f>IF(J7287="","",MAX(0,E7287-(J7287+twcdh_off))^2)</f>
        <v/>
      </c>
      <c r="N7287" s="27">
        <f>IF(E7287="","",MAX(0,E7287-swcdh_thr)^2)</f>
        <v/>
      </c>
      <c r="O7287">
        <f>IF(K7287="","",ROUND(E7287-K7287,0))</f>
        <v/>
      </c>
      <c r="P7287">
        <f>IF(O7287="","",IF(O7287&gt;=1,O7287,0))</f>
        <v/>
      </c>
      <c r="Q7287" s="27">
        <f>IF(E7287="","",MAX(0,E7287-22))</f>
        <v/>
      </c>
      <c r="R7287" s="27">
        <f>IF(H7287=1,E7287,"")</f>
        <v/>
      </c>
      <c r="S7287" s="27">
        <f>IF(AND(H7287=1,J7287&lt;&gt;""),E7287-J7287,"")</f>
        <v/>
      </c>
      <c r="T7287">
        <f>IF(G7287="","",MONTH(G7287))</f>
        <v/>
      </c>
    </row>
    <row r="7288">
      <c r="A7288" s="24" t="n">
        <v>2020</v>
      </c>
      <c r="B7288" s="24" t="n">
        <v>10</v>
      </c>
      <c r="C7288" s="24" t="n">
        <v>30</v>
      </c>
      <c r="D7288" s="24" t="n">
        <v>15</v>
      </c>
      <c r="E7288" s="24" t="n">
        <v>13.62</v>
      </c>
      <c r="F7288" s="25">
        <f>IF($E7288="","",DATE(IF($A7288="",nominal_year,$A7288),$B7288,$C7288)+($D7288-IF(LEFT(hour_conv,1)="1",1,0))/24)</f>
        <v/>
      </c>
      <c r="G7288" s="26">
        <f>IF(F7288="","",INT(F7288))</f>
        <v/>
      </c>
      <c r="H7288">
        <f>IF(G7288="","",IF(AND(MONTH(G7288)*100+DAY(G7288)&gt;=season_lo,MONTH(G7288)*100+DAY(G7288)&lt;=season_hi),1,0))</f>
        <v/>
      </c>
      <c r="I7288">
        <f>IF(G7288="","",G7288-first_day+1)</f>
        <v/>
      </c>
      <c r="J7288" s="27">
        <f>IF(I7288="","",INDEX(Daily!$J$2:$J$421,I7288))</f>
        <v/>
      </c>
      <c r="K7288" s="27">
        <f>IF(J7288="","",J7288+cat_offset)</f>
        <v/>
      </c>
      <c r="L7288" s="27">
        <f>IF(J7288="","",MAX(0,E7288-J7288)^2)</f>
        <v/>
      </c>
      <c r="M7288" s="27">
        <f>IF(J7288="","",MAX(0,E7288-(J7288+twcdh_off))^2)</f>
        <v/>
      </c>
      <c r="N7288" s="27">
        <f>IF(E7288="","",MAX(0,E7288-swcdh_thr)^2)</f>
        <v/>
      </c>
      <c r="O7288">
        <f>IF(K7288="","",ROUND(E7288-K7288,0))</f>
        <v/>
      </c>
      <c r="P7288">
        <f>IF(O7288="","",IF(O7288&gt;=1,O7288,0))</f>
        <v/>
      </c>
      <c r="Q7288" s="27">
        <f>IF(E7288="","",MAX(0,E7288-22))</f>
        <v/>
      </c>
      <c r="R7288" s="27">
        <f>IF(H7288=1,E7288,"")</f>
        <v/>
      </c>
      <c r="S7288" s="27">
        <f>IF(AND(H7288=1,J7288&lt;&gt;""),E7288-J7288,"")</f>
        <v/>
      </c>
      <c r="T7288">
        <f>IF(G7288="","",MONTH(G7288))</f>
        <v/>
      </c>
    </row>
    <row r="7289">
      <c r="A7289" s="24" t="n">
        <v>2020</v>
      </c>
      <c r="B7289" s="24" t="n">
        <v>10</v>
      </c>
      <c r="C7289" s="24" t="n">
        <v>30</v>
      </c>
      <c r="D7289" s="24" t="n">
        <v>16</v>
      </c>
      <c r="E7289" s="24" t="n">
        <v>13.11</v>
      </c>
      <c r="F7289" s="25">
        <f>IF($E7289="","",DATE(IF($A7289="",nominal_year,$A7289),$B7289,$C7289)+($D7289-IF(LEFT(hour_conv,1)="1",1,0))/24)</f>
        <v/>
      </c>
      <c r="G7289" s="26">
        <f>IF(F7289="","",INT(F7289))</f>
        <v/>
      </c>
      <c r="H7289">
        <f>IF(G7289="","",IF(AND(MONTH(G7289)*100+DAY(G7289)&gt;=season_lo,MONTH(G7289)*100+DAY(G7289)&lt;=season_hi),1,0))</f>
        <v/>
      </c>
      <c r="I7289">
        <f>IF(G7289="","",G7289-first_day+1)</f>
        <v/>
      </c>
      <c r="J7289" s="27">
        <f>IF(I7289="","",INDEX(Daily!$J$2:$J$421,I7289))</f>
        <v/>
      </c>
      <c r="K7289" s="27">
        <f>IF(J7289="","",J7289+cat_offset)</f>
        <v/>
      </c>
      <c r="L7289" s="27">
        <f>IF(J7289="","",MAX(0,E7289-J7289)^2)</f>
        <v/>
      </c>
      <c r="M7289" s="27">
        <f>IF(J7289="","",MAX(0,E7289-(J7289+twcdh_off))^2)</f>
        <v/>
      </c>
      <c r="N7289" s="27">
        <f>IF(E7289="","",MAX(0,E7289-swcdh_thr)^2)</f>
        <v/>
      </c>
      <c r="O7289">
        <f>IF(K7289="","",ROUND(E7289-K7289,0))</f>
        <v/>
      </c>
      <c r="P7289">
        <f>IF(O7289="","",IF(O7289&gt;=1,O7289,0))</f>
        <v/>
      </c>
      <c r="Q7289" s="27">
        <f>IF(E7289="","",MAX(0,E7289-22))</f>
        <v/>
      </c>
      <c r="R7289" s="27">
        <f>IF(H7289=1,E7289,"")</f>
        <v/>
      </c>
      <c r="S7289" s="27">
        <f>IF(AND(H7289=1,J7289&lt;&gt;""),E7289-J7289,"")</f>
        <v/>
      </c>
      <c r="T7289">
        <f>IF(G7289="","",MONTH(G7289))</f>
        <v/>
      </c>
    </row>
    <row r="7290">
      <c r="A7290" s="24" t="n">
        <v>2020</v>
      </c>
      <c r="B7290" s="24" t="n">
        <v>10</v>
      </c>
      <c r="C7290" s="24" t="n">
        <v>30</v>
      </c>
      <c r="D7290" s="24" t="n">
        <v>17</v>
      </c>
      <c r="E7290" s="24" t="n">
        <v>13.49</v>
      </c>
      <c r="F7290" s="25">
        <f>IF($E7290="","",DATE(IF($A7290="",nominal_year,$A7290),$B7290,$C7290)+($D7290-IF(LEFT(hour_conv,1)="1",1,0))/24)</f>
        <v/>
      </c>
      <c r="G7290" s="26">
        <f>IF(F7290="","",INT(F7290))</f>
        <v/>
      </c>
      <c r="H7290">
        <f>IF(G7290="","",IF(AND(MONTH(G7290)*100+DAY(G7290)&gt;=season_lo,MONTH(G7290)*100+DAY(G7290)&lt;=season_hi),1,0))</f>
        <v/>
      </c>
      <c r="I7290">
        <f>IF(G7290="","",G7290-first_day+1)</f>
        <v/>
      </c>
      <c r="J7290" s="27">
        <f>IF(I7290="","",INDEX(Daily!$J$2:$J$421,I7290))</f>
        <v/>
      </c>
      <c r="K7290" s="27">
        <f>IF(J7290="","",J7290+cat_offset)</f>
        <v/>
      </c>
      <c r="L7290" s="27">
        <f>IF(J7290="","",MAX(0,E7290-J7290)^2)</f>
        <v/>
      </c>
      <c r="M7290" s="27">
        <f>IF(J7290="","",MAX(0,E7290-(J7290+twcdh_off))^2)</f>
        <v/>
      </c>
      <c r="N7290" s="27">
        <f>IF(E7290="","",MAX(0,E7290-swcdh_thr)^2)</f>
        <v/>
      </c>
      <c r="O7290">
        <f>IF(K7290="","",ROUND(E7290-K7290,0))</f>
        <v/>
      </c>
      <c r="P7290">
        <f>IF(O7290="","",IF(O7290&gt;=1,O7290,0))</f>
        <v/>
      </c>
      <c r="Q7290" s="27">
        <f>IF(E7290="","",MAX(0,E7290-22))</f>
        <v/>
      </c>
      <c r="R7290" s="27">
        <f>IF(H7290=1,E7290,"")</f>
        <v/>
      </c>
      <c r="S7290" s="27">
        <f>IF(AND(H7290=1,J7290&lt;&gt;""),E7290-J7290,"")</f>
        <v/>
      </c>
      <c r="T7290">
        <f>IF(G7290="","",MONTH(G7290))</f>
        <v/>
      </c>
    </row>
    <row r="7291">
      <c r="A7291" s="24" t="n">
        <v>2020</v>
      </c>
      <c r="B7291" s="24" t="n">
        <v>10</v>
      </c>
      <c r="C7291" s="24" t="n">
        <v>30</v>
      </c>
      <c r="D7291" s="24" t="n">
        <v>18</v>
      </c>
      <c r="E7291" s="24" t="n">
        <v>12.97</v>
      </c>
      <c r="F7291" s="25">
        <f>IF($E7291="","",DATE(IF($A7291="",nominal_year,$A7291),$B7291,$C7291)+($D7291-IF(LEFT(hour_conv,1)="1",1,0))/24)</f>
        <v/>
      </c>
      <c r="G7291" s="26">
        <f>IF(F7291="","",INT(F7291))</f>
        <v/>
      </c>
      <c r="H7291">
        <f>IF(G7291="","",IF(AND(MONTH(G7291)*100+DAY(G7291)&gt;=season_lo,MONTH(G7291)*100+DAY(G7291)&lt;=season_hi),1,0))</f>
        <v/>
      </c>
      <c r="I7291">
        <f>IF(G7291="","",G7291-first_day+1)</f>
        <v/>
      </c>
      <c r="J7291" s="27">
        <f>IF(I7291="","",INDEX(Daily!$J$2:$J$421,I7291))</f>
        <v/>
      </c>
      <c r="K7291" s="27">
        <f>IF(J7291="","",J7291+cat_offset)</f>
        <v/>
      </c>
      <c r="L7291" s="27">
        <f>IF(J7291="","",MAX(0,E7291-J7291)^2)</f>
        <v/>
      </c>
      <c r="M7291" s="27">
        <f>IF(J7291="","",MAX(0,E7291-(J7291+twcdh_off))^2)</f>
        <v/>
      </c>
      <c r="N7291" s="27">
        <f>IF(E7291="","",MAX(0,E7291-swcdh_thr)^2)</f>
        <v/>
      </c>
      <c r="O7291">
        <f>IF(K7291="","",ROUND(E7291-K7291,0))</f>
        <v/>
      </c>
      <c r="P7291">
        <f>IF(O7291="","",IF(O7291&gt;=1,O7291,0))</f>
        <v/>
      </c>
      <c r="Q7291" s="27">
        <f>IF(E7291="","",MAX(0,E7291-22))</f>
        <v/>
      </c>
      <c r="R7291" s="27">
        <f>IF(H7291=1,E7291,"")</f>
        <v/>
      </c>
      <c r="S7291" s="27">
        <f>IF(AND(H7291=1,J7291&lt;&gt;""),E7291-J7291,"")</f>
        <v/>
      </c>
      <c r="T7291">
        <f>IF(G7291="","",MONTH(G7291))</f>
        <v/>
      </c>
    </row>
    <row r="7292">
      <c r="A7292" s="24" t="n">
        <v>2020</v>
      </c>
      <c r="B7292" s="24" t="n">
        <v>10</v>
      </c>
      <c r="C7292" s="24" t="n">
        <v>30</v>
      </c>
      <c r="D7292" s="24" t="n">
        <v>19</v>
      </c>
      <c r="E7292" s="24" t="n">
        <v>13.28</v>
      </c>
      <c r="F7292" s="25">
        <f>IF($E7292="","",DATE(IF($A7292="",nominal_year,$A7292),$B7292,$C7292)+($D7292-IF(LEFT(hour_conv,1)="1",1,0))/24)</f>
        <v/>
      </c>
      <c r="G7292" s="26">
        <f>IF(F7292="","",INT(F7292))</f>
        <v/>
      </c>
      <c r="H7292">
        <f>IF(G7292="","",IF(AND(MONTH(G7292)*100+DAY(G7292)&gt;=season_lo,MONTH(G7292)*100+DAY(G7292)&lt;=season_hi),1,0))</f>
        <v/>
      </c>
      <c r="I7292">
        <f>IF(G7292="","",G7292-first_day+1)</f>
        <v/>
      </c>
      <c r="J7292" s="27">
        <f>IF(I7292="","",INDEX(Daily!$J$2:$J$421,I7292))</f>
        <v/>
      </c>
      <c r="K7292" s="27">
        <f>IF(J7292="","",J7292+cat_offset)</f>
        <v/>
      </c>
      <c r="L7292" s="27">
        <f>IF(J7292="","",MAX(0,E7292-J7292)^2)</f>
        <v/>
      </c>
      <c r="M7292" s="27">
        <f>IF(J7292="","",MAX(0,E7292-(J7292+twcdh_off))^2)</f>
        <v/>
      </c>
      <c r="N7292" s="27">
        <f>IF(E7292="","",MAX(0,E7292-swcdh_thr)^2)</f>
        <v/>
      </c>
      <c r="O7292">
        <f>IF(K7292="","",ROUND(E7292-K7292,0))</f>
        <v/>
      </c>
      <c r="P7292">
        <f>IF(O7292="","",IF(O7292&gt;=1,O7292,0))</f>
        <v/>
      </c>
      <c r="Q7292" s="27">
        <f>IF(E7292="","",MAX(0,E7292-22))</f>
        <v/>
      </c>
      <c r="R7292" s="27">
        <f>IF(H7292=1,E7292,"")</f>
        <v/>
      </c>
      <c r="S7292" s="27">
        <f>IF(AND(H7292=1,J7292&lt;&gt;""),E7292-J7292,"")</f>
        <v/>
      </c>
      <c r="T7292">
        <f>IF(G7292="","",MONTH(G7292))</f>
        <v/>
      </c>
    </row>
    <row r="7293">
      <c r="A7293" s="24" t="n">
        <v>2020</v>
      </c>
      <c r="B7293" s="24" t="n">
        <v>10</v>
      </c>
      <c r="C7293" s="24" t="n">
        <v>30</v>
      </c>
      <c r="D7293" s="24" t="n">
        <v>20</v>
      </c>
      <c r="E7293" s="24" t="n">
        <v>12.43</v>
      </c>
      <c r="F7293" s="25">
        <f>IF($E7293="","",DATE(IF($A7293="",nominal_year,$A7293),$B7293,$C7293)+($D7293-IF(LEFT(hour_conv,1)="1",1,0))/24)</f>
        <v/>
      </c>
      <c r="G7293" s="26">
        <f>IF(F7293="","",INT(F7293))</f>
        <v/>
      </c>
      <c r="H7293">
        <f>IF(G7293="","",IF(AND(MONTH(G7293)*100+DAY(G7293)&gt;=season_lo,MONTH(G7293)*100+DAY(G7293)&lt;=season_hi),1,0))</f>
        <v/>
      </c>
      <c r="I7293">
        <f>IF(G7293="","",G7293-first_day+1)</f>
        <v/>
      </c>
      <c r="J7293" s="27">
        <f>IF(I7293="","",INDEX(Daily!$J$2:$J$421,I7293))</f>
        <v/>
      </c>
      <c r="K7293" s="27">
        <f>IF(J7293="","",J7293+cat_offset)</f>
        <v/>
      </c>
      <c r="L7293" s="27">
        <f>IF(J7293="","",MAX(0,E7293-J7293)^2)</f>
        <v/>
      </c>
      <c r="M7293" s="27">
        <f>IF(J7293="","",MAX(0,E7293-(J7293+twcdh_off))^2)</f>
        <v/>
      </c>
      <c r="N7293" s="27">
        <f>IF(E7293="","",MAX(0,E7293-swcdh_thr)^2)</f>
        <v/>
      </c>
      <c r="O7293">
        <f>IF(K7293="","",ROUND(E7293-K7293,0))</f>
        <v/>
      </c>
      <c r="P7293">
        <f>IF(O7293="","",IF(O7293&gt;=1,O7293,0))</f>
        <v/>
      </c>
      <c r="Q7293" s="27">
        <f>IF(E7293="","",MAX(0,E7293-22))</f>
        <v/>
      </c>
      <c r="R7293" s="27">
        <f>IF(H7293=1,E7293,"")</f>
        <v/>
      </c>
      <c r="S7293" s="27">
        <f>IF(AND(H7293=1,J7293&lt;&gt;""),E7293-J7293,"")</f>
        <v/>
      </c>
      <c r="T7293">
        <f>IF(G7293="","",MONTH(G7293))</f>
        <v/>
      </c>
    </row>
    <row r="7294">
      <c r="A7294" s="24" t="n">
        <v>2020</v>
      </c>
      <c r="B7294" s="24" t="n">
        <v>10</v>
      </c>
      <c r="C7294" s="24" t="n">
        <v>30</v>
      </c>
      <c r="D7294" s="24" t="n">
        <v>21</v>
      </c>
      <c r="E7294" s="24" t="n">
        <v>11.63</v>
      </c>
      <c r="F7294" s="25">
        <f>IF($E7294="","",DATE(IF($A7294="",nominal_year,$A7294),$B7294,$C7294)+($D7294-IF(LEFT(hour_conv,1)="1",1,0))/24)</f>
        <v/>
      </c>
      <c r="G7294" s="26">
        <f>IF(F7294="","",INT(F7294))</f>
        <v/>
      </c>
      <c r="H7294">
        <f>IF(G7294="","",IF(AND(MONTH(G7294)*100+DAY(G7294)&gt;=season_lo,MONTH(G7294)*100+DAY(G7294)&lt;=season_hi),1,0))</f>
        <v/>
      </c>
      <c r="I7294">
        <f>IF(G7294="","",G7294-first_day+1)</f>
        <v/>
      </c>
      <c r="J7294" s="27">
        <f>IF(I7294="","",INDEX(Daily!$J$2:$J$421,I7294))</f>
        <v/>
      </c>
      <c r="K7294" s="27">
        <f>IF(J7294="","",J7294+cat_offset)</f>
        <v/>
      </c>
      <c r="L7294" s="27">
        <f>IF(J7294="","",MAX(0,E7294-J7294)^2)</f>
        <v/>
      </c>
      <c r="M7294" s="27">
        <f>IF(J7294="","",MAX(0,E7294-(J7294+twcdh_off))^2)</f>
        <v/>
      </c>
      <c r="N7294" s="27">
        <f>IF(E7294="","",MAX(0,E7294-swcdh_thr)^2)</f>
        <v/>
      </c>
      <c r="O7294">
        <f>IF(K7294="","",ROUND(E7294-K7294,0))</f>
        <v/>
      </c>
      <c r="P7294">
        <f>IF(O7294="","",IF(O7294&gt;=1,O7294,0))</f>
        <v/>
      </c>
      <c r="Q7294" s="27">
        <f>IF(E7294="","",MAX(0,E7294-22))</f>
        <v/>
      </c>
      <c r="R7294" s="27">
        <f>IF(H7294=1,E7294,"")</f>
        <v/>
      </c>
      <c r="S7294" s="27">
        <f>IF(AND(H7294=1,J7294&lt;&gt;""),E7294-J7294,"")</f>
        <v/>
      </c>
      <c r="T7294">
        <f>IF(G7294="","",MONTH(G7294))</f>
        <v/>
      </c>
    </row>
    <row r="7295">
      <c r="A7295" s="24" t="n">
        <v>2020</v>
      </c>
      <c r="B7295" s="24" t="n">
        <v>10</v>
      </c>
      <c r="C7295" s="24" t="n">
        <v>30</v>
      </c>
      <c r="D7295" s="24" t="n">
        <v>22</v>
      </c>
      <c r="E7295" s="24" t="n">
        <v>11.37</v>
      </c>
      <c r="F7295" s="25">
        <f>IF($E7295="","",DATE(IF($A7295="",nominal_year,$A7295),$B7295,$C7295)+($D7295-IF(LEFT(hour_conv,1)="1",1,0))/24)</f>
        <v/>
      </c>
      <c r="G7295" s="26">
        <f>IF(F7295="","",INT(F7295))</f>
        <v/>
      </c>
      <c r="H7295">
        <f>IF(G7295="","",IF(AND(MONTH(G7295)*100+DAY(G7295)&gt;=season_lo,MONTH(G7295)*100+DAY(G7295)&lt;=season_hi),1,0))</f>
        <v/>
      </c>
      <c r="I7295">
        <f>IF(G7295="","",G7295-first_day+1)</f>
        <v/>
      </c>
      <c r="J7295" s="27">
        <f>IF(I7295="","",INDEX(Daily!$J$2:$J$421,I7295))</f>
        <v/>
      </c>
      <c r="K7295" s="27">
        <f>IF(J7295="","",J7295+cat_offset)</f>
        <v/>
      </c>
      <c r="L7295" s="27">
        <f>IF(J7295="","",MAX(0,E7295-J7295)^2)</f>
        <v/>
      </c>
      <c r="M7295" s="27">
        <f>IF(J7295="","",MAX(0,E7295-(J7295+twcdh_off))^2)</f>
        <v/>
      </c>
      <c r="N7295" s="27">
        <f>IF(E7295="","",MAX(0,E7295-swcdh_thr)^2)</f>
        <v/>
      </c>
      <c r="O7295">
        <f>IF(K7295="","",ROUND(E7295-K7295,0))</f>
        <v/>
      </c>
      <c r="P7295">
        <f>IF(O7295="","",IF(O7295&gt;=1,O7295,0))</f>
        <v/>
      </c>
      <c r="Q7295" s="27">
        <f>IF(E7295="","",MAX(0,E7295-22))</f>
        <v/>
      </c>
      <c r="R7295" s="27">
        <f>IF(H7295=1,E7295,"")</f>
        <v/>
      </c>
      <c r="S7295" s="27">
        <f>IF(AND(H7295=1,J7295&lt;&gt;""),E7295-J7295,"")</f>
        <v/>
      </c>
      <c r="T7295">
        <f>IF(G7295="","",MONTH(G7295))</f>
        <v/>
      </c>
    </row>
    <row r="7296">
      <c r="A7296" s="24" t="n">
        <v>2020</v>
      </c>
      <c r="B7296" s="24" t="n">
        <v>10</v>
      </c>
      <c r="C7296" s="24" t="n">
        <v>30</v>
      </c>
      <c r="D7296" s="24" t="n">
        <v>23</v>
      </c>
      <c r="E7296" s="24" t="n">
        <v>10.45</v>
      </c>
      <c r="F7296" s="25">
        <f>IF($E7296="","",DATE(IF($A7296="",nominal_year,$A7296),$B7296,$C7296)+($D7296-IF(LEFT(hour_conv,1)="1",1,0))/24)</f>
        <v/>
      </c>
      <c r="G7296" s="26">
        <f>IF(F7296="","",INT(F7296))</f>
        <v/>
      </c>
      <c r="H7296">
        <f>IF(G7296="","",IF(AND(MONTH(G7296)*100+DAY(G7296)&gt;=season_lo,MONTH(G7296)*100+DAY(G7296)&lt;=season_hi),1,0))</f>
        <v/>
      </c>
      <c r="I7296">
        <f>IF(G7296="","",G7296-first_day+1)</f>
        <v/>
      </c>
      <c r="J7296" s="27">
        <f>IF(I7296="","",INDEX(Daily!$J$2:$J$421,I7296))</f>
        <v/>
      </c>
      <c r="K7296" s="27">
        <f>IF(J7296="","",J7296+cat_offset)</f>
        <v/>
      </c>
      <c r="L7296" s="27">
        <f>IF(J7296="","",MAX(0,E7296-J7296)^2)</f>
        <v/>
      </c>
      <c r="M7296" s="27">
        <f>IF(J7296="","",MAX(0,E7296-(J7296+twcdh_off))^2)</f>
        <v/>
      </c>
      <c r="N7296" s="27">
        <f>IF(E7296="","",MAX(0,E7296-swcdh_thr)^2)</f>
        <v/>
      </c>
      <c r="O7296">
        <f>IF(K7296="","",ROUND(E7296-K7296,0))</f>
        <v/>
      </c>
      <c r="P7296">
        <f>IF(O7296="","",IF(O7296&gt;=1,O7296,0))</f>
        <v/>
      </c>
      <c r="Q7296" s="27">
        <f>IF(E7296="","",MAX(0,E7296-22))</f>
        <v/>
      </c>
      <c r="R7296" s="27">
        <f>IF(H7296=1,E7296,"")</f>
        <v/>
      </c>
      <c r="S7296" s="27">
        <f>IF(AND(H7296=1,J7296&lt;&gt;""),E7296-J7296,"")</f>
        <v/>
      </c>
      <c r="T7296">
        <f>IF(G7296="","",MONTH(G7296))</f>
        <v/>
      </c>
    </row>
    <row r="7297">
      <c r="A7297" s="24" t="n">
        <v>2020</v>
      </c>
      <c r="B7297" s="24" t="n">
        <v>10</v>
      </c>
      <c r="C7297" s="24" t="n">
        <v>30</v>
      </c>
      <c r="D7297" s="24" t="n">
        <v>24</v>
      </c>
      <c r="E7297" s="24" t="n">
        <v>9.470000000000001</v>
      </c>
      <c r="F7297" s="25">
        <f>IF($E7297="","",DATE(IF($A7297="",nominal_year,$A7297),$B7297,$C7297)+($D7297-IF(LEFT(hour_conv,1)="1",1,0))/24)</f>
        <v/>
      </c>
      <c r="G7297" s="26">
        <f>IF(F7297="","",INT(F7297))</f>
        <v/>
      </c>
      <c r="H7297">
        <f>IF(G7297="","",IF(AND(MONTH(G7297)*100+DAY(G7297)&gt;=season_lo,MONTH(G7297)*100+DAY(G7297)&lt;=season_hi),1,0))</f>
        <v/>
      </c>
      <c r="I7297">
        <f>IF(G7297="","",G7297-first_day+1)</f>
        <v/>
      </c>
      <c r="J7297" s="27">
        <f>IF(I7297="","",INDEX(Daily!$J$2:$J$421,I7297))</f>
        <v/>
      </c>
      <c r="K7297" s="27">
        <f>IF(J7297="","",J7297+cat_offset)</f>
        <v/>
      </c>
      <c r="L7297" s="27">
        <f>IF(J7297="","",MAX(0,E7297-J7297)^2)</f>
        <v/>
      </c>
      <c r="M7297" s="27">
        <f>IF(J7297="","",MAX(0,E7297-(J7297+twcdh_off))^2)</f>
        <v/>
      </c>
      <c r="N7297" s="27">
        <f>IF(E7297="","",MAX(0,E7297-swcdh_thr)^2)</f>
        <v/>
      </c>
      <c r="O7297">
        <f>IF(K7297="","",ROUND(E7297-K7297,0))</f>
        <v/>
      </c>
      <c r="P7297">
        <f>IF(O7297="","",IF(O7297&gt;=1,O7297,0))</f>
        <v/>
      </c>
      <c r="Q7297" s="27">
        <f>IF(E7297="","",MAX(0,E7297-22))</f>
        <v/>
      </c>
      <c r="R7297" s="27">
        <f>IF(H7297=1,E7297,"")</f>
        <v/>
      </c>
      <c r="S7297" s="27">
        <f>IF(AND(H7297=1,J7297&lt;&gt;""),E7297-J7297,"")</f>
        <v/>
      </c>
      <c r="T7297">
        <f>IF(G7297="","",MONTH(G7297))</f>
        <v/>
      </c>
    </row>
    <row r="7298">
      <c r="A7298" s="24" t="n">
        <v>2020</v>
      </c>
      <c r="B7298" s="24" t="n">
        <v>10</v>
      </c>
      <c r="C7298" s="24" t="n">
        <v>31</v>
      </c>
      <c r="D7298" s="24" t="n">
        <v>1</v>
      </c>
      <c r="E7298" s="24" t="n">
        <v>8.9</v>
      </c>
      <c r="F7298" s="25">
        <f>IF($E7298="","",DATE(IF($A7298="",nominal_year,$A7298),$B7298,$C7298)+($D7298-IF(LEFT(hour_conv,1)="1",1,0))/24)</f>
        <v/>
      </c>
      <c r="G7298" s="26">
        <f>IF(F7298="","",INT(F7298))</f>
        <v/>
      </c>
      <c r="H7298">
        <f>IF(G7298="","",IF(AND(MONTH(G7298)*100+DAY(G7298)&gt;=season_lo,MONTH(G7298)*100+DAY(G7298)&lt;=season_hi),1,0))</f>
        <v/>
      </c>
      <c r="I7298">
        <f>IF(G7298="","",G7298-first_day+1)</f>
        <v/>
      </c>
      <c r="J7298" s="27">
        <f>IF(I7298="","",INDEX(Daily!$J$2:$J$421,I7298))</f>
        <v/>
      </c>
      <c r="K7298" s="27">
        <f>IF(J7298="","",J7298+cat_offset)</f>
        <v/>
      </c>
      <c r="L7298" s="27">
        <f>IF(J7298="","",MAX(0,E7298-J7298)^2)</f>
        <v/>
      </c>
      <c r="M7298" s="27">
        <f>IF(J7298="","",MAX(0,E7298-(J7298+twcdh_off))^2)</f>
        <v/>
      </c>
      <c r="N7298" s="27">
        <f>IF(E7298="","",MAX(0,E7298-swcdh_thr)^2)</f>
        <v/>
      </c>
      <c r="O7298">
        <f>IF(K7298="","",ROUND(E7298-K7298,0))</f>
        <v/>
      </c>
      <c r="P7298">
        <f>IF(O7298="","",IF(O7298&gt;=1,O7298,0))</f>
        <v/>
      </c>
      <c r="Q7298" s="27">
        <f>IF(E7298="","",MAX(0,E7298-22))</f>
        <v/>
      </c>
      <c r="R7298" s="27">
        <f>IF(H7298=1,E7298,"")</f>
        <v/>
      </c>
      <c r="S7298" s="27">
        <f>IF(AND(H7298=1,J7298&lt;&gt;""),E7298-J7298,"")</f>
        <v/>
      </c>
      <c r="T7298">
        <f>IF(G7298="","",MONTH(G7298))</f>
        <v/>
      </c>
    </row>
    <row r="7299">
      <c r="A7299" s="24" t="n">
        <v>2020</v>
      </c>
      <c r="B7299" s="24" t="n">
        <v>10</v>
      </c>
      <c r="C7299" s="24" t="n">
        <v>31</v>
      </c>
      <c r="D7299" s="24" t="n">
        <v>2</v>
      </c>
      <c r="E7299" s="24" t="n">
        <v>8.15</v>
      </c>
      <c r="F7299" s="25">
        <f>IF($E7299="","",DATE(IF($A7299="",nominal_year,$A7299),$B7299,$C7299)+($D7299-IF(LEFT(hour_conv,1)="1",1,0))/24)</f>
        <v/>
      </c>
      <c r="G7299" s="26">
        <f>IF(F7299="","",INT(F7299))</f>
        <v/>
      </c>
      <c r="H7299">
        <f>IF(G7299="","",IF(AND(MONTH(G7299)*100+DAY(G7299)&gt;=season_lo,MONTH(G7299)*100+DAY(G7299)&lt;=season_hi),1,0))</f>
        <v/>
      </c>
      <c r="I7299">
        <f>IF(G7299="","",G7299-first_day+1)</f>
        <v/>
      </c>
      <c r="J7299" s="27">
        <f>IF(I7299="","",INDEX(Daily!$J$2:$J$421,I7299))</f>
        <v/>
      </c>
      <c r="K7299" s="27">
        <f>IF(J7299="","",J7299+cat_offset)</f>
        <v/>
      </c>
      <c r="L7299" s="27">
        <f>IF(J7299="","",MAX(0,E7299-J7299)^2)</f>
        <v/>
      </c>
      <c r="M7299" s="27">
        <f>IF(J7299="","",MAX(0,E7299-(J7299+twcdh_off))^2)</f>
        <v/>
      </c>
      <c r="N7299" s="27">
        <f>IF(E7299="","",MAX(0,E7299-swcdh_thr)^2)</f>
        <v/>
      </c>
      <c r="O7299">
        <f>IF(K7299="","",ROUND(E7299-K7299,0))</f>
        <v/>
      </c>
      <c r="P7299">
        <f>IF(O7299="","",IF(O7299&gt;=1,O7299,0))</f>
        <v/>
      </c>
      <c r="Q7299" s="27">
        <f>IF(E7299="","",MAX(0,E7299-22))</f>
        <v/>
      </c>
      <c r="R7299" s="27">
        <f>IF(H7299=1,E7299,"")</f>
        <v/>
      </c>
      <c r="S7299" s="27">
        <f>IF(AND(H7299=1,J7299&lt;&gt;""),E7299-J7299,"")</f>
        <v/>
      </c>
      <c r="T7299">
        <f>IF(G7299="","",MONTH(G7299))</f>
        <v/>
      </c>
    </row>
    <row r="7300">
      <c r="A7300" s="24" t="n">
        <v>2020</v>
      </c>
      <c r="B7300" s="24" t="n">
        <v>10</v>
      </c>
      <c r="C7300" s="24" t="n">
        <v>31</v>
      </c>
      <c r="D7300" s="24" t="n">
        <v>3</v>
      </c>
      <c r="E7300" s="24" t="n">
        <v>8.380000000000001</v>
      </c>
      <c r="F7300" s="25">
        <f>IF($E7300="","",DATE(IF($A7300="",nominal_year,$A7300),$B7300,$C7300)+($D7300-IF(LEFT(hour_conv,1)="1",1,0))/24)</f>
        <v/>
      </c>
      <c r="G7300" s="26">
        <f>IF(F7300="","",INT(F7300))</f>
        <v/>
      </c>
      <c r="H7300">
        <f>IF(G7300="","",IF(AND(MONTH(G7300)*100+DAY(G7300)&gt;=season_lo,MONTH(G7300)*100+DAY(G7300)&lt;=season_hi),1,0))</f>
        <v/>
      </c>
      <c r="I7300">
        <f>IF(G7300="","",G7300-first_day+1)</f>
        <v/>
      </c>
      <c r="J7300" s="27">
        <f>IF(I7300="","",INDEX(Daily!$J$2:$J$421,I7300))</f>
        <v/>
      </c>
      <c r="K7300" s="27">
        <f>IF(J7300="","",J7300+cat_offset)</f>
        <v/>
      </c>
      <c r="L7300" s="27">
        <f>IF(J7300="","",MAX(0,E7300-J7300)^2)</f>
        <v/>
      </c>
      <c r="M7300" s="27">
        <f>IF(J7300="","",MAX(0,E7300-(J7300+twcdh_off))^2)</f>
        <v/>
      </c>
      <c r="N7300" s="27">
        <f>IF(E7300="","",MAX(0,E7300-swcdh_thr)^2)</f>
        <v/>
      </c>
      <c r="O7300">
        <f>IF(K7300="","",ROUND(E7300-K7300,0))</f>
        <v/>
      </c>
      <c r="P7300">
        <f>IF(O7300="","",IF(O7300&gt;=1,O7300,0))</f>
        <v/>
      </c>
      <c r="Q7300" s="27">
        <f>IF(E7300="","",MAX(0,E7300-22))</f>
        <v/>
      </c>
      <c r="R7300" s="27">
        <f>IF(H7300=1,E7300,"")</f>
        <v/>
      </c>
      <c r="S7300" s="27">
        <f>IF(AND(H7300=1,J7300&lt;&gt;""),E7300-J7300,"")</f>
        <v/>
      </c>
      <c r="T7300">
        <f>IF(G7300="","",MONTH(G7300))</f>
        <v/>
      </c>
    </row>
    <row r="7301">
      <c r="A7301" s="24" t="n">
        <v>2020</v>
      </c>
      <c r="B7301" s="24" t="n">
        <v>10</v>
      </c>
      <c r="C7301" s="24" t="n">
        <v>31</v>
      </c>
      <c r="D7301" s="24" t="n">
        <v>4</v>
      </c>
      <c r="E7301" s="24" t="n">
        <v>8.16</v>
      </c>
      <c r="F7301" s="25">
        <f>IF($E7301="","",DATE(IF($A7301="",nominal_year,$A7301),$B7301,$C7301)+($D7301-IF(LEFT(hour_conv,1)="1",1,0))/24)</f>
        <v/>
      </c>
      <c r="G7301" s="26">
        <f>IF(F7301="","",INT(F7301))</f>
        <v/>
      </c>
      <c r="H7301">
        <f>IF(G7301="","",IF(AND(MONTH(G7301)*100+DAY(G7301)&gt;=season_lo,MONTH(G7301)*100+DAY(G7301)&lt;=season_hi),1,0))</f>
        <v/>
      </c>
      <c r="I7301">
        <f>IF(G7301="","",G7301-first_day+1)</f>
        <v/>
      </c>
      <c r="J7301" s="27">
        <f>IF(I7301="","",INDEX(Daily!$J$2:$J$421,I7301))</f>
        <v/>
      </c>
      <c r="K7301" s="27">
        <f>IF(J7301="","",J7301+cat_offset)</f>
        <v/>
      </c>
      <c r="L7301" s="27">
        <f>IF(J7301="","",MAX(0,E7301-J7301)^2)</f>
        <v/>
      </c>
      <c r="M7301" s="27">
        <f>IF(J7301="","",MAX(0,E7301-(J7301+twcdh_off))^2)</f>
        <v/>
      </c>
      <c r="N7301" s="27">
        <f>IF(E7301="","",MAX(0,E7301-swcdh_thr)^2)</f>
        <v/>
      </c>
      <c r="O7301">
        <f>IF(K7301="","",ROUND(E7301-K7301,0))</f>
        <v/>
      </c>
      <c r="P7301">
        <f>IF(O7301="","",IF(O7301&gt;=1,O7301,0))</f>
        <v/>
      </c>
      <c r="Q7301" s="27">
        <f>IF(E7301="","",MAX(0,E7301-22))</f>
        <v/>
      </c>
      <c r="R7301" s="27">
        <f>IF(H7301=1,E7301,"")</f>
        <v/>
      </c>
      <c r="S7301" s="27">
        <f>IF(AND(H7301=1,J7301&lt;&gt;""),E7301-J7301,"")</f>
        <v/>
      </c>
      <c r="T7301">
        <f>IF(G7301="","",MONTH(G7301))</f>
        <v/>
      </c>
    </row>
    <row r="7302">
      <c r="A7302" s="24" t="n">
        <v>2020</v>
      </c>
      <c r="B7302" s="24" t="n">
        <v>10</v>
      </c>
      <c r="C7302" s="24" t="n">
        <v>31</v>
      </c>
      <c r="D7302" s="24" t="n">
        <v>5</v>
      </c>
      <c r="E7302" s="24" t="n">
        <v>8.140000000000001</v>
      </c>
      <c r="F7302" s="25">
        <f>IF($E7302="","",DATE(IF($A7302="",nominal_year,$A7302),$B7302,$C7302)+($D7302-IF(LEFT(hour_conv,1)="1",1,0))/24)</f>
        <v/>
      </c>
      <c r="G7302" s="26">
        <f>IF(F7302="","",INT(F7302))</f>
        <v/>
      </c>
      <c r="H7302">
        <f>IF(G7302="","",IF(AND(MONTH(G7302)*100+DAY(G7302)&gt;=season_lo,MONTH(G7302)*100+DAY(G7302)&lt;=season_hi),1,0))</f>
        <v/>
      </c>
      <c r="I7302">
        <f>IF(G7302="","",G7302-first_day+1)</f>
        <v/>
      </c>
      <c r="J7302" s="27">
        <f>IF(I7302="","",INDEX(Daily!$J$2:$J$421,I7302))</f>
        <v/>
      </c>
      <c r="K7302" s="27">
        <f>IF(J7302="","",J7302+cat_offset)</f>
        <v/>
      </c>
      <c r="L7302" s="27">
        <f>IF(J7302="","",MAX(0,E7302-J7302)^2)</f>
        <v/>
      </c>
      <c r="M7302" s="27">
        <f>IF(J7302="","",MAX(0,E7302-(J7302+twcdh_off))^2)</f>
        <v/>
      </c>
      <c r="N7302" s="27">
        <f>IF(E7302="","",MAX(0,E7302-swcdh_thr)^2)</f>
        <v/>
      </c>
      <c r="O7302">
        <f>IF(K7302="","",ROUND(E7302-K7302,0))</f>
        <v/>
      </c>
      <c r="P7302">
        <f>IF(O7302="","",IF(O7302&gt;=1,O7302,0))</f>
        <v/>
      </c>
      <c r="Q7302" s="27">
        <f>IF(E7302="","",MAX(0,E7302-22))</f>
        <v/>
      </c>
      <c r="R7302" s="27">
        <f>IF(H7302=1,E7302,"")</f>
        <v/>
      </c>
      <c r="S7302" s="27">
        <f>IF(AND(H7302=1,J7302&lt;&gt;""),E7302-J7302,"")</f>
        <v/>
      </c>
      <c r="T7302">
        <f>IF(G7302="","",MONTH(G7302))</f>
        <v/>
      </c>
    </row>
    <row r="7303">
      <c r="A7303" s="24" t="n">
        <v>2020</v>
      </c>
      <c r="B7303" s="24" t="n">
        <v>10</v>
      </c>
      <c r="C7303" s="24" t="n">
        <v>31</v>
      </c>
      <c r="D7303" s="24" t="n">
        <v>6</v>
      </c>
      <c r="E7303" s="24" t="n">
        <v>8.57</v>
      </c>
      <c r="F7303" s="25">
        <f>IF($E7303="","",DATE(IF($A7303="",nominal_year,$A7303),$B7303,$C7303)+($D7303-IF(LEFT(hour_conv,1)="1",1,0))/24)</f>
        <v/>
      </c>
      <c r="G7303" s="26">
        <f>IF(F7303="","",INT(F7303))</f>
        <v/>
      </c>
      <c r="H7303">
        <f>IF(G7303="","",IF(AND(MONTH(G7303)*100+DAY(G7303)&gt;=season_lo,MONTH(G7303)*100+DAY(G7303)&lt;=season_hi),1,0))</f>
        <v/>
      </c>
      <c r="I7303">
        <f>IF(G7303="","",G7303-first_day+1)</f>
        <v/>
      </c>
      <c r="J7303" s="27">
        <f>IF(I7303="","",INDEX(Daily!$J$2:$J$421,I7303))</f>
        <v/>
      </c>
      <c r="K7303" s="27">
        <f>IF(J7303="","",J7303+cat_offset)</f>
        <v/>
      </c>
      <c r="L7303" s="27">
        <f>IF(J7303="","",MAX(0,E7303-J7303)^2)</f>
        <v/>
      </c>
      <c r="M7303" s="27">
        <f>IF(J7303="","",MAX(0,E7303-(J7303+twcdh_off))^2)</f>
        <v/>
      </c>
      <c r="N7303" s="27">
        <f>IF(E7303="","",MAX(0,E7303-swcdh_thr)^2)</f>
        <v/>
      </c>
      <c r="O7303">
        <f>IF(K7303="","",ROUND(E7303-K7303,0))</f>
        <v/>
      </c>
      <c r="P7303">
        <f>IF(O7303="","",IF(O7303&gt;=1,O7303,0))</f>
        <v/>
      </c>
      <c r="Q7303" s="27">
        <f>IF(E7303="","",MAX(0,E7303-22))</f>
        <v/>
      </c>
      <c r="R7303" s="27">
        <f>IF(H7303=1,E7303,"")</f>
        <v/>
      </c>
      <c r="S7303" s="27">
        <f>IF(AND(H7303=1,J7303&lt;&gt;""),E7303-J7303,"")</f>
        <v/>
      </c>
      <c r="T7303">
        <f>IF(G7303="","",MONTH(G7303))</f>
        <v/>
      </c>
    </row>
    <row r="7304">
      <c r="A7304" s="24" t="n">
        <v>2020</v>
      </c>
      <c r="B7304" s="24" t="n">
        <v>10</v>
      </c>
      <c r="C7304" s="24" t="n">
        <v>31</v>
      </c>
      <c r="D7304" s="24" t="n">
        <v>7</v>
      </c>
      <c r="E7304" s="24" t="n">
        <v>8.51</v>
      </c>
      <c r="F7304" s="25">
        <f>IF($E7304="","",DATE(IF($A7304="",nominal_year,$A7304),$B7304,$C7304)+($D7304-IF(LEFT(hour_conv,1)="1",1,0))/24)</f>
        <v/>
      </c>
      <c r="G7304" s="26">
        <f>IF(F7304="","",INT(F7304))</f>
        <v/>
      </c>
      <c r="H7304">
        <f>IF(G7304="","",IF(AND(MONTH(G7304)*100+DAY(G7304)&gt;=season_lo,MONTH(G7304)*100+DAY(G7304)&lt;=season_hi),1,0))</f>
        <v/>
      </c>
      <c r="I7304">
        <f>IF(G7304="","",G7304-first_day+1)</f>
        <v/>
      </c>
      <c r="J7304" s="27">
        <f>IF(I7304="","",INDEX(Daily!$J$2:$J$421,I7304))</f>
        <v/>
      </c>
      <c r="K7304" s="27">
        <f>IF(J7304="","",J7304+cat_offset)</f>
        <v/>
      </c>
      <c r="L7304" s="27">
        <f>IF(J7304="","",MAX(0,E7304-J7304)^2)</f>
        <v/>
      </c>
      <c r="M7304" s="27">
        <f>IF(J7304="","",MAX(0,E7304-(J7304+twcdh_off))^2)</f>
        <v/>
      </c>
      <c r="N7304" s="27">
        <f>IF(E7304="","",MAX(0,E7304-swcdh_thr)^2)</f>
        <v/>
      </c>
      <c r="O7304">
        <f>IF(K7304="","",ROUND(E7304-K7304,0))</f>
        <v/>
      </c>
      <c r="P7304">
        <f>IF(O7304="","",IF(O7304&gt;=1,O7304,0))</f>
        <v/>
      </c>
      <c r="Q7304" s="27">
        <f>IF(E7304="","",MAX(0,E7304-22))</f>
        <v/>
      </c>
      <c r="R7304" s="27">
        <f>IF(H7304=1,E7304,"")</f>
        <v/>
      </c>
      <c r="S7304" s="27">
        <f>IF(AND(H7304=1,J7304&lt;&gt;""),E7304-J7304,"")</f>
        <v/>
      </c>
      <c r="T7304">
        <f>IF(G7304="","",MONTH(G7304))</f>
        <v/>
      </c>
    </row>
    <row r="7305">
      <c r="A7305" s="24" t="n">
        <v>2020</v>
      </c>
      <c r="B7305" s="24" t="n">
        <v>10</v>
      </c>
      <c r="C7305" s="24" t="n">
        <v>31</v>
      </c>
      <c r="D7305" s="24" t="n">
        <v>8</v>
      </c>
      <c r="E7305" s="24" t="n">
        <v>10.3</v>
      </c>
      <c r="F7305" s="25">
        <f>IF($E7305="","",DATE(IF($A7305="",nominal_year,$A7305),$B7305,$C7305)+($D7305-IF(LEFT(hour_conv,1)="1",1,0))/24)</f>
        <v/>
      </c>
      <c r="G7305" s="26">
        <f>IF(F7305="","",INT(F7305))</f>
        <v/>
      </c>
      <c r="H7305">
        <f>IF(G7305="","",IF(AND(MONTH(G7305)*100+DAY(G7305)&gt;=season_lo,MONTH(G7305)*100+DAY(G7305)&lt;=season_hi),1,0))</f>
        <v/>
      </c>
      <c r="I7305">
        <f>IF(G7305="","",G7305-first_day+1)</f>
        <v/>
      </c>
      <c r="J7305" s="27">
        <f>IF(I7305="","",INDEX(Daily!$J$2:$J$421,I7305))</f>
        <v/>
      </c>
      <c r="K7305" s="27">
        <f>IF(J7305="","",J7305+cat_offset)</f>
        <v/>
      </c>
      <c r="L7305" s="27">
        <f>IF(J7305="","",MAX(0,E7305-J7305)^2)</f>
        <v/>
      </c>
      <c r="M7305" s="27">
        <f>IF(J7305="","",MAX(0,E7305-(J7305+twcdh_off))^2)</f>
        <v/>
      </c>
      <c r="N7305" s="27">
        <f>IF(E7305="","",MAX(0,E7305-swcdh_thr)^2)</f>
        <v/>
      </c>
      <c r="O7305">
        <f>IF(K7305="","",ROUND(E7305-K7305,0))</f>
        <v/>
      </c>
      <c r="P7305">
        <f>IF(O7305="","",IF(O7305&gt;=1,O7305,0))</f>
        <v/>
      </c>
      <c r="Q7305" s="27">
        <f>IF(E7305="","",MAX(0,E7305-22))</f>
        <v/>
      </c>
      <c r="R7305" s="27">
        <f>IF(H7305=1,E7305,"")</f>
        <v/>
      </c>
      <c r="S7305" s="27">
        <f>IF(AND(H7305=1,J7305&lt;&gt;""),E7305-J7305,"")</f>
        <v/>
      </c>
      <c r="T7305">
        <f>IF(G7305="","",MONTH(G7305))</f>
        <v/>
      </c>
    </row>
    <row r="7306">
      <c r="A7306" s="24" t="n">
        <v>2020</v>
      </c>
      <c r="B7306" s="24" t="n">
        <v>10</v>
      </c>
      <c r="C7306" s="24" t="n">
        <v>31</v>
      </c>
      <c r="D7306" s="24" t="n">
        <v>9</v>
      </c>
      <c r="E7306" s="24" t="n">
        <v>10.01</v>
      </c>
      <c r="F7306" s="25">
        <f>IF($E7306="","",DATE(IF($A7306="",nominal_year,$A7306),$B7306,$C7306)+($D7306-IF(LEFT(hour_conv,1)="1",1,0))/24)</f>
        <v/>
      </c>
      <c r="G7306" s="26">
        <f>IF(F7306="","",INT(F7306))</f>
        <v/>
      </c>
      <c r="H7306">
        <f>IF(G7306="","",IF(AND(MONTH(G7306)*100+DAY(G7306)&gt;=season_lo,MONTH(G7306)*100+DAY(G7306)&lt;=season_hi),1,0))</f>
        <v/>
      </c>
      <c r="I7306">
        <f>IF(G7306="","",G7306-first_day+1)</f>
        <v/>
      </c>
      <c r="J7306" s="27">
        <f>IF(I7306="","",INDEX(Daily!$J$2:$J$421,I7306))</f>
        <v/>
      </c>
      <c r="K7306" s="27">
        <f>IF(J7306="","",J7306+cat_offset)</f>
        <v/>
      </c>
      <c r="L7306" s="27">
        <f>IF(J7306="","",MAX(0,E7306-J7306)^2)</f>
        <v/>
      </c>
      <c r="M7306" s="27">
        <f>IF(J7306="","",MAX(0,E7306-(J7306+twcdh_off))^2)</f>
        <v/>
      </c>
      <c r="N7306" s="27">
        <f>IF(E7306="","",MAX(0,E7306-swcdh_thr)^2)</f>
        <v/>
      </c>
      <c r="O7306">
        <f>IF(K7306="","",ROUND(E7306-K7306,0))</f>
        <v/>
      </c>
      <c r="P7306">
        <f>IF(O7306="","",IF(O7306&gt;=1,O7306,0))</f>
        <v/>
      </c>
      <c r="Q7306" s="27">
        <f>IF(E7306="","",MAX(0,E7306-22))</f>
        <v/>
      </c>
      <c r="R7306" s="27">
        <f>IF(H7306=1,E7306,"")</f>
        <v/>
      </c>
      <c r="S7306" s="27">
        <f>IF(AND(H7306=1,J7306&lt;&gt;""),E7306-J7306,"")</f>
        <v/>
      </c>
      <c r="T7306">
        <f>IF(G7306="","",MONTH(G7306))</f>
        <v/>
      </c>
    </row>
    <row r="7307">
      <c r="A7307" s="24" t="n">
        <v>2020</v>
      </c>
      <c r="B7307" s="24" t="n">
        <v>10</v>
      </c>
      <c r="C7307" s="24" t="n">
        <v>31</v>
      </c>
      <c r="D7307" s="24" t="n">
        <v>10</v>
      </c>
      <c r="E7307" s="24" t="n">
        <v>10.94</v>
      </c>
      <c r="F7307" s="25">
        <f>IF($E7307="","",DATE(IF($A7307="",nominal_year,$A7307),$B7307,$C7307)+($D7307-IF(LEFT(hour_conv,1)="1",1,0))/24)</f>
        <v/>
      </c>
      <c r="G7307" s="26">
        <f>IF(F7307="","",INT(F7307))</f>
        <v/>
      </c>
      <c r="H7307">
        <f>IF(G7307="","",IF(AND(MONTH(G7307)*100+DAY(G7307)&gt;=season_lo,MONTH(G7307)*100+DAY(G7307)&lt;=season_hi),1,0))</f>
        <v/>
      </c>
      <c r="I7307">
        <f>IF(G7307="","",G7307-first_day+1)</f>
        <v/>
      </c>
      <c r="J7307" s="27">
        <f>IF(I7307="","",INDEX(Daily!$J$2:$J$421,I7307))</f>
        <v/>
      </c>
      <c r="K7307" s="27">
        <f>IF(J7307="","",J7307+cat_offset)</f>
        <v/>
      </c>
      <c r="L7307" s="27">
        <f>IF(J7307="","",MAX(0,E7307-J7307)^2)</f>
        <v/>
      </c>
      <c r="M7307" s="27">
        <f>IF(J7307="","",MAX(0,E7307-(J7307+twcdh_off))^2)</f>
        <v/>
      </c>
      <c r="N7307" s="27">
        <f>IF(E7307="","",MAX(0,E7307-swcdh_thr)^2)</f>
        <v/>
      </c>
      <c r="O7307">
        <f>IF(K7307="","",ROUND(E7307-K7307,0))</f>
        <v/>
      </c>
      <c r="P7307">
        <f>IF(O7307="","",IF(O7307&gt;=1,O7307,0))</f>
        <v/>
      </c>
      <c r="Q7307" s="27">
        <f>IF(E7307="","",MAX(0,E7307-22))</f>
        <v/>
      </c>
      <c r="R7307" s="27">
        <f>IF(H7307=1,E7307,"")</f>
        <v/>
      </c>
      <c r="S7307" s="27">
        <f>IF(AND(H7307=1,J7307&lt;&gt;""),E7307-J7307,"")</f>
        <v/>
      </c>
      <c r="T7307">
        <f>IF(G7307="","",MONTH(G7307))</f>
        <v/>
      </c>
    </row>
    <row r="7308">
      <c r="A7308" s="24" t="n">
        <v>2020</v>
      </c>
      <c r="B7308" s="24" t="n">
        <v>10</v>
      </c>
      <c r="C7308" s="24" t="n">
        <v>31</v>
      </c>
      <c r="D7308" s="24" t="n">
        <v>11</v>
      </c>
      <c r="E7308" s="24" t="n">
        <v>12.16</v>
      </c>
      <c r="F7308" s="25">
        <f>IF($E7308="","",DATE(IF($A7308="",nominal_year,$A7308),$B7308,$C7308)+($D7308-IF(LEFT(hour_conv,1)="1",1,0))/24)</f>
        <v/>
      </c>
      <c r="G7308" s="26">
        <f>IF(F7308="","",INT(F7308))</f>
        <v/>
      </c>
      <c r="H7308">
        <f>IF(G7308="","",IF(AND(MONTH(G7308)*100+DAY(G7308)&gt;=season_lo,MONTH(G7308)*100+DAY(G7308)&lt;=season_hi),1,0))</f>
        <v/>
      </c>
      <c r="I7308">
        <f>IF(G7308="","",G7308-first_day+1)</f>
        <v/>
      </c>
      <c r="J7308" s="27">
        <f>IF(I7308="","",INDEX(Daily!$J$2:$J$421,I7308))</f>
        <v/>
      </c>
      <c r="K7308" s="27">
        <f>IF(J7308="","",J7308+cat_offset)</f>
        <v/>
      </c>
      <c r="L7308" s="27">
        <f>IF(J7308="","",MAX(0,E7308-J7308)^2)</f>
        <v/>
      </c>
      <c r="M7308" s="27">
        <f>IF(J7308="","",MAX(0,E7308-(J7308+twcdh_off))^2)</f>
        <v/>
      </c>
      <c r="N7308" s="27">
        <f>IF(E7308="","",MAX(0,E7308-swcdh_thr)^2)</f>
        <v/>
      </c>
      <c r="O7308">
        <f>IF(K7308="","",ROUND(E7308-K7308,0))</f>
        <v/>
      </c>
      <c r="P7308">
        <f>IF(O7308="","",IF(O7308&gt;=1,O7308,0))</f>
        <v/>
      </c>
      <c r="Q7308" s="27">
        <f>IF(E7308="","",MAX(0,E7308-22))</f>
        <v/>
      </c>
      <c r="R7308" s="27">
        <f>IF(H7308=1,E7308,"")</f>
        <v/>
      </c>
      <c r="S7308" s="27">
        <f>IF(AND(H7308=1,J7308&lt;&gt;""),E7308-J7308,"")</f>
        <v/>
      </c>
      <c r="T7308">
        <f>IF(G7308="","",MONTH(G7308))</f>
        <v/>
      </c>
    </row>
    <row r="7309">
      <c r="A7309" s="24" t="n">
        <v>2020</v>
      </c>
      <c r="B7309" s="24" t="n">
        <v>10</v>
      </c>
      <c r="C7309" s="24" t="n">
        <v>31</v>
      </c>
      <c r="D7309" s="24" t="n">
        <v>12</v>
      </c>
      <c r="E7309" s="24" t="n">
        <v>12.03</v>
      </c>
      <c r="F7309" s="25">
        <f>IF($E7309="","",DATE(IF($A7309="",nominal_year,$A7309),$B7309,$C7309)+($D7309-IF(LEFT(hour_conv,1)="1",1,0))/24)</f>
        <v/>
      </c>
      <c r="G7309" s="26">
        <f>IF(F7309="","",INT(F7309))</f>
        <v/>
      </c>
      <c r="H7309">
        <f>IF(G7309="","",IF(AND(MONTH(G7309)*100+DAY(G7309)&gt;=season_lo,MONTH(G7309)*100+DAY(G7309)&lt;=season_hi),1,0))</f>
        <v/>
      </c>
      <c r="I7309">
        <f>IF(G7309="","",G7309-first_day+1)</f>
        <v/>
      </c>
      <c r="J7309" s="27">
        <f>IF(I7309="","",INDEX(Daily!$J$2:$J$421,I7309))</f>
        <v/>
      </c>
      <c r="K7309" s="27">
        <f>IF(J7309="","",J7309+cat_offset)</f>
        <v/>
      </c>
      <c r="L7309" s="27">
        <f>IF(J7309="","",MAX(0,E7309-J7309)^2)</f>
        <v/>
      </c>
      <c r="M7309" s="27">
        <f>IF(J7309="","",MAX(0,E7309-(J7309+twcdh_off))^2)</f>
        <v/>
      </c>
      <c r="N7309" s="27">
        <f>IF(E7309="","",MAX(0,E7309-swcdh_thr)^2)</f>
        <v/>
      </c>
      <c r="O7309">
        <f>IF(K7309="","",ROUND(E7309-K7309,0))</f>
        <v/>
      </c>
      <c r="P7309">
        <f>IF(O7309="","",IF(O7309&gt;=1,O7309,0))</f>
        <v/>
      </c>
      <c r="Q7309" s="27">
        <f>IF(E7309="","",MAX(0,E7309-22))</f>
        <v/>
      </c>
      <c r="R7309" s="27">
        <f>IF(H7309=1,E7309,"")</f>
        <v/>
      </c>
      <c r="S7309" s="27">
        <f>IF(AND(H7309=1,J7309&lt;&gt;""),E7309-J7309,"")</f>
        <v/>
      </c>
      <c r="T7309">
        <f>IF(G7309="","",MONTH(G7309))</f>
        <v/>
      </c>
    </row>
    <row r="7310">
      <c r="A7310" s="24" t="n">
        <v>2020</v>
      </c>
      <c r="B7310" s="24" t="n">
        <v>10</v>
      </c>
      <c r="C7310" s="24" t="n">
        <v>31</v>
      </c>
      <c r="D7310" s="24" t="n">
        <v>13</v>
      </c>
      <c r="E7310" s="24" t="n">
        <v>13.59</v>
      </c>
      <c r="F7310" s="25">
        <f>IF($E7310="","",DATE(IF($A7310="",nominal_year,$A7310),$B7310,$C7310)+($D7310-IF(LEFT(hour_conv,1)="1",1,0))/24)</f>
        <v/>
      </c>
      <c r="G7310" s="26">
        <f>IF(F7310="","",INT(F7310))</f>
        <v/>
      </c>
      <c r="H7310">
        <f>IF(G7310="","",IF(AND(MONTH(G7310)*100+DAY(G7310)&gt;=season_lo,MONTH(G7310)*100+DAY(G7310)&lt;=season_hi),1,0))</f>
        <v/>
      </c>
      <c r="I7310">
        <f>IF(G7310="","",G7310-first_day+1)</f>
        <v/>
      </c>
      <c r="J7310" s="27">
        <f>IF(I7310="","",INDEX(Daily!$J$2:$J$421,I7310))</f>
        <v/>
      </c>
      <c r="K7310" s="27">
        <f>IF(J7310="","",J7310+cat_offset)</f>
        <v/>
      </c>
      <c r="L7310" s="27">
        <f>IF(J7310="","",MAX(0,E7310-J7310)^2)</f>
        <v/>
      </c>
      <c r="M7310" s="27">
        <f>IF(J7310="","",MAX(0,E7310-(J7310+twcdh_off))^2)</f>
        <v/>
      </c>
      <c r="N7310" s="27">
        <f>IF(E7310="","",MAX(0,E7310-swcdh_thr)^2)</f>
        <v/>
      </c>
      <c r="O7310">
        <f>IF(K7310="","",ROUND(E7310-K7310,0))</f>
        <v/>
      </c>
      <c r="P7310">
        <f>IF(O7310="","",IF(O7310&gt;=1,O7310,0))</f>
        <v/>
      </c>
      <c r="Q7310" s="27">
        <f>IF(E7310="","",MAX(0,E7310-22))</f>
        <v/>
      </c>
      <c r="R7310" s="27">
        <f>IF(H7310=1,E7310,"")</f>
        <v/>
      </c>
      <c r="S7310" s="27">
        <f>IF(AND(H7310=1,J7310&lt;&gt;""),E7310-J7310,"")</f>
        <v/>
      </c>
      <c r="T7310">
        <f>IF(G7310="","",MONTH(G7310))</f>
        <v/>
      </c>
    </row>
    <row r="7311">
      <c r="A7311" s="24" t="n">
        <v>2020</v>
      </c>
      <c r="B7311" s="24" t="n">
        <v>10</v>
      </c>
      <c r="C7311" s="24" t="n">
        <v>31</v>
      </c>
      <c r="D7311" s="24" t="n">
        <v>14</v>
      </c>
      <c r="E7311" s="24" t="n">
        <v>14.05</v>
      </c>
      <c r="F7311" s="25">
        <f>IF($E7311="","",DATE(IF($A7311="",nominal_year,$A7311),$B7311,$C7311)+($D7311-IF(LEFT(hour_conv,1)="1",1,0))/24)</f>
        <v/>
      </c>
      <c r="G7311" s="26">
        <f>IF(F7311="","",INT(F7311))</f>
        <v/>
      </c>
      <c r="H7311">
        <f>IF(G7311="","",IF(AND(MONTH(G7311)*100+DAY(G7311)&gt;=season_lo,MONTH(G7311)*100+DAY(G7311)&lt;=season_hi),1,0))</f>
        <v/>
      </c>
      <c r="I7311">
        <f>IF(G7311="","",G7311-first_day+1)</f>
        <v/>
      </c>
      <c r="J7311" s="27">
        <f>IF(I7311="","",INDEX(Daily!$J$2:$J$421,I7311))</f>
        <v/>
      </c>
      <c r="K7311" s="27">
        <f>IF(J7311="","",J7311+cat_offset)</f>
        <v/>
      </c>
      <c r="L7311" s="27">
        <f>IF(J7311="","",MAX(0,E7311-J7311)^2)</f>
        <v/>
      </c>
      <c r="M7311" s="27">
        <f>IF(J7311="","",MAX(0,E7311-(J7311+twcdh_off))^2)</f>
        <v/>
      </c>
      <c r="N7311" s="27">
        <f>IF(E7311="","",MAX(0,E7311-swcdh_thr)^2)</f>
        <v/>
      </c>
      <c r="O7311">
        <f>IF(K7311="","",ROUND(E7311-K7311,0))</f>
        <v/>
      </c>
      <c r="P7311">
        <f>IF(O7311="","",IF(O7311&gt;=1,O7311,0))</f>
        <v/>
      </c>
      <c r="Q7311" s="27">
        <f>IF(E7311="","",MAX(0,E7311-22))</f>
        <v/>
      </c>
      <c r="R7311" s="27">
        <f>IF(H7311=1,E7311,"")</f>
        <v/>
      </c>
      <c r="S7311" s="27">
        <f>IF(AND(H7311=1,J7311&lt;&gt;""),E7311-J7311,"")</f>
        <v/>
      </c>
      <c r="T7311">
        <f>IF(G7311="","",MONTH(G7311))</f>
        <v/>
      </c>
    </row>
    <row r="7312">
      <c r="A7312" s="24" t="n">
        <v>2020</v>
      </c>
      <c r="B7312" s="24" t="n">
        <v>10</v>
      </c>
      <c r="C7312" s="24" t="n">
        <v>31</v>
      </c>
      <c r="D7312" s="24" t="n">
        <v>15</v>
      </c>
      <c r="E7312" s="24" t="n">
        <v>13.87</v>
      </c>
      <c r="F7312" s="25">
        <f>IF($E7312="","",DATE(IF($A7312="",nominal_year,$A7312),$B7312,$C7312)+($D7312-IF(LEFT(hour_conv,1)="1",1,0))/24)</f>
        <v/>
      </c>
      <c r="G7312" s="26">
        <f>IF(F7312="","",INT(F7312))</f>
        <v/>
      </c>
      <c r="H7312">
        <f>IF(G7312="","",IF(AND(MONTH(G7312)*100+DAY(G7312)&gt;=season_lo,MONTH(G7312)*100+DAY(G7312)&lt;=season_hi),1,0))</f>
        <v/>
      </c>
      <c r="I7312">
        <f>IF(G7312="","",G7312-first_day+1)</f>
        <v/>
      </c>
      <c r="J7312" s="27">
        <f>IF(I7312="","",INDEX(Daily!$J$2:$J$421,I7312))</f>
        <v/>
      </c>
      <c r="K7312" s="27">
        <f>IF(J7312="","",J7312+cat_offset)</f>
        <v/>
      </c>
      <c r="L7312" s="27">
        <f>IF(J7312="","",MAX(0,E7312-J7312)^2)</f>
        <v/>
      </c>
      <c r="M7312" s="27">
        <f>IF(J7312="","",MAX(0,E7312-(J7312+twcdh_off))^2)</f>
        <v/>
      </c>
      <c r="N7312" s="27">
        <f>IF(E7312="","",MAX(0,E7312-swcdh_thr)^2)</f>
        <v/>
      </c>
      <c r="O7312">
        <f>IF(K7312="","",ROUND(E7312-K7312,0))</f>
        <v/>
      </c>
      <c r="P7312">
        <f>IF(O7312="","",IF(O7312&gt;=1,O7312,0))</f>
        <v/>
      </c>
      <c r="Q7312" s="27">
        <f>IF(E7312="","",MAX(0,E7312-22))</f>
        <v/>
      </c>
      <c r="R7312" s="27">
        <f>IF(H7312=1,E7312,"")</f>
        <v/>
      </c>
      <c r="S7312" s="27">
        <f>IF(AND(H7312=1,J7312&lt;&gt;""),E7312-J7312,"")</f>
        <v/>
      </c>
      <c r="T7312">
        <f>IF(G7312="","",MONTH(G7312))</f>
        <v/>
      </c>
    </row>
    <row r="7313">
      <c r="A7313" s="24" t="n">
        <v>2020</v>
      </c>
      <c r="B7313" s="24" t="n">
        <v>10</v>
      </c>
      <c r="C7313" s="24" t="n">
        <v>31</v>
      </c>
      <c r="D7313" s="24" t="n">
        <v>16</v>
      </c>
      <c r="E7313" s="24" t="n">
        <v>13.67</v>
      </c>
      <c r="F7313" s="25">
        <f>IF($E7313="","",DATE(IF($A7313="",nominal_year,$A7313),$B7313,$C7313)+($D7313-IF(LEFT(hour_conv,1)="1",1,0))/24)</f>
        <v/>
      </c>
      <c r="G7313" s="26">
        <f>IF(F7313="","",INT(F7313))</f>
        <v/>
      </c>
      <c r="H7313">
        <f>IF(G7313="","",IF(AND(MONTH(G7313)*100+DAY(G7313)&gt;=season_lo,MONTH(G7313)*100+DAY(G7313)&lt;=season_hi),1,0))</f>
        <v/>
      </c>
      <c r="I7313">
        <f>IF(G7313="","",G7313-first_day+1)</f>
        <v/>
      </c>
      <c r="J7313" s="27">
        <f>IF(I7313="","",INDEX(Daily!$J$2:$J$421,I7313))</f>
        <v/>
      </c>
      <c r="K7313" s="27">
        <f>IF(J7313="","",J7313+cat_offset)</f>
        <v/>
      </c>
      <c r="L7313" s="27">
        <f>IF(J7313="","",MAX(0,E7313-J7313)^2)</f>
        <v/>
      </c>
      <c r="M7313" s="27">
        <f>IF(J7313="","",MAX(0,E7313-(J7313+twcdh_off))^2)</f>
        <v/>
      </c>
      <c r="N7313" s="27">
        <f>IF(E7313="","",MAX(0,E7313-swcdh_thr)^2)</f>
        <v/>
      </c>
      <c r="O7313">
        <f>IF(K7313="","",ROUND(E7313-K7313,0))</f>
        <v/>
      </c>
      <c r="P7313">
        <f>IF(O7313="","",IF(O7313&gt;=1,O7313,0))</f>
        <v/>
      </c>
      <c r="Q7313" s="27">
        <f>IF(E7313="","",MAX(0,E7313-22))</f>
        <v/>
      </c>
      <c r="R7313" s="27">
        <f>IF(H7313=1,E7313,"")</f>
        <v/>
      </c>
      <c r="S7313" s="27">
        <f>IF(AND(H7313=1,J7313&lt;&gt;""),E7313-J7313,"")</f>
        <v/>
      </c>
      <c r="T7313">
        <f>IF(G7313="","",MONTH(G7313))</f>
        <v/>
      </c>
    </row>
    <row r="7314">
      <c r="A7314" s="24" t="n">
        <v>2020</v>
      </c>
      <c r="B7314" s="24" t="n">
        <v>10</v>
      </c>
      <c r="C7314" s="24" t="n">
        <v>31</v>
      </c>
      <c r="D7314" s="24" t="n">
        <v>17</v>
      </c>
      <c r="E7314" s="24" t="n">
        <v>13.79</v>
      </c>
      <c r="F7314" s="25">
        <f>IF($E7314="","",DATE(IF($A7314="",nominal_year,$A7314),$B7314,$C7314)+($D7314-IF(LEFT(hour_conv,1)="1",1,0))/24)</f>
        <v/>
      </c>
      <c r="G7314" s="26">
        <f>IF(F7314="","",INT(F7314))</f>
        <v/>
      </c>
      <c r="H7314">
        <f>IF(G7314="","",IF(AND(MONTH(G7314)*100+DAY(G7314)&gt;=season_lo,MONTH(G7314)*100+DAY(G7314)&lt;=season_hi),1,0))</f>
        <v/>
      </c>
      <c r="I7314">
        <f>IF(G7314="","",G7314-first_day+1)</f>
        <v/>
      </c>
      <c r="J7314" s="27">
        <f>IF(I7314="","",INDEX(Daily!$J$2:$J$421,I7314))</f>
        <v/>
      </c>
      <c r="K7314" s="27">
        <f>IF(J7314="","",J7314+cat_offset)</f>
        <v/>
      </c>
      <c r="L7314" s="27">
        <f>IF(J7314="","",MAX(0,E7314-J7314)^2)</f>
        <v/>
      </c>
      <c r="M7314" s="27">
        <f>IF(J7314="","",MAX(0,E7314-(J7314+twcdh_off))^2)</f>
        <v/>
      </c>
      <c r="N7314" s="27">
        <f>IF(E7314="","",MAX(0,E7314-swcdh_thr)^2)</f>
        <v/>
      </c>
      <c r="O7314">
        <f>IF(K7314="","",ROUND(E7314-K7314,0))</f>
        <v/>
      </c>
      <c r="P7314">
        <f>IF(O7314="","",IF(O7314&gt;=1,O7314,0))</f>
        <v/>
      </c>
      <c r="Q7314" s="27">
        <f>IF(E7314="","",MAX(0,E7314-22))</f>
        <v/>
      </c>
      <c r="R7314" s="27">
        <f>IF(H7314=1,E7314,"")</f>
        <v/>
      </c>
      <c r="S7314" s="27">
        <f>IF(AND(H7314=1,J7314&lt;&gt;""),E7314-J7314,"")</f>
        <v/>
      </c>
      <c r="T7314">
        <f>IF(G7314="","",MONTH(G7314))</f>
        <v/>
      </c>
    </row>
    <row r="7315">
      <c r="A7315" s="24" t="n">
        <v>2020</v>
      </c>
      <c r="B7315" s="24" t="n">
        <v>10</v>
      </c>
      <c r="C7315" s="24" t="n">
        <v>31</v>
      </c>
      <c r="D7315" s="24" t="n">
        <v>18</v>
      </c>
      <c r="E7315" s="24" t="n">
        <v>12.98</v>
      </c>
      <c r="F7315" s="25">
        <f>IF($E7315="","",DATE(IF($A7315="",nominal_year,$A7315),$B7315,$C7315)+($D7315-IF(LEFT(hour_conv,1)="1",1,0))/24)</f>
        <v/>
      </c>
      <c r="G7315" s="26">
        <f>IF(F7315="","",INT(F7315))</f>
        <v/>
      </c>
      <c r="H7315">
        <f>IF(G7315="","",IF(AND(MONTH(G7315)*100+DAY(G7315)&gt;=season_lo,MONTH(G7315)*100+DAY(G7315)&lt;=season_hi),1,0))</f>
        <v/>
      </c>
      <c r="I7315">
        <f>IF(G7315="","",G7315-first_day+1)</f>
        <v/>
      </c>
      <c r="J7315" s="27">
        <f>IF(I7315="","",INDEX(Daily!$J$2:$J$421,I7315))</f>
        <v/>
      </c>
      <c r="K7315" s="27">
        <f>IF(J7315="","",J7315+cat_offset)</f>
        <v/>
      </c>
      <c r="L7315" s="27">
        <f>IF(J7315="","",MAX(0,E7315-J7315)^2)</f>
        <v/>
      </c>
      <c r="M7315" s="27">
        <f>IF(J7315="","",MAX(0,E7315-(J7315+twcdh_off))^2)</f>
        <v/>
      </c>
      <c r="N7315" s="27">
        <f>IF(E7315="","",MAX(0,E7315-swcdh_thr)^2)</f>
        <v/>
      </c>
      <c r="O7315">
        <f>IF(K7315="","",ROUND(E7315-K7315,0))</f>
        <v/>
      </c>
      <c r="P7315">
        <f>IF(O7315="","",IF(O7315&gt;=1,O7315,0))</f>
        <v/>
      </c>
      <c r="Q7315" s="27">
        <f>IF(E7315="","",MAX(0,E7315-22))</f>
        <v/>
      </c>
      <c r="R7315" s="27">
        <f>IF(H7315=1,E7315,"")</f>
        <v/>
      </c>
      <c r="S7315" s="27">
        <f>IF(AND(H7315=1,J7315&lt;&gt;""),E7315-J7315,"")</f>
        <v/>
      </c>
      <c r="T7315">
        <f>IF(G7315="","",MONTH(G7315))</f>
        <v/>
      </c>
    </row>
    <row r="7316">
      <c r="A7316" s="24" t="n">
        <v>2020</v>
      </c>
      <c r="B7316" s="24" t="n">
        <v>10</v>
      </c>
      <c r="C7316" s="24" t="n">
        <v>31</v>
      </c>
      <c r="D7316" s="24" t="n">
        <v>19</v>
      </c>
      <c r="E7316" s="24" t="n">
        <v>13.73</v>
      </c>
      <c r="F7316" s="25">
        <f>IF($E7316="","",DATE(IF($A7316="",nominal_year,$A7316),$B7316,$C7316)+($D7316-IF(LEFT(hour_conv,1)="1",1,0))/24)</f>
        <v/>
      </c>
      <c r="G7316" s="26">
        <f>IF(F7316="","",INT(F7316))</f>
        <v/>
      </c>
      <c r="H7316">
        <f>IF(G7316="","",IF(AND(MONTH(G7316)*100+DAY(G7316)&gt;=season_lo,MONTH(G7316)*100+DAY(G7316)&lt;=season_hi),1,0))</f>
        <v/>
      </c>
      <c r="I7316">
        <f>IF(G7316="","",G7316-first_day+1)</f>
        <v/>
      </c>
      <c r="J7316" s="27">
        <f>IF(I7316="","",INDEX(Daily!$J$2:$J$421,I7316))</f>
        <v/>
      </c>
      <c r="K7316" s="27">
        <f>IF(J7316="","",J7316+cat_offset)</f>
        <v/>
      </c>
      <c r="L7316" s="27">
        <f>IF(J7316="","",MAX(0,E7316-J7316)^2)</f>
        <v/>
      </c>
      <c r="M7316" s="27">
        <f>IF(J7316="","",MAX(0,E7316-(J7316+twcdh_off))^2)</f>
        <v/>
      </c>
      <c r="N7316" s="27">
        <f>IF(E7316="","",MAX(0,E7316-swcdh_thr)^2)</f>
        <v/>
      </c>
      <c r="O7316">
        <f>IF(K7316="","",ROUND(E7316-K7316,0))</f>
        <v/>
      </c>
      <c r="P7316">
        <f>IF(O7316="","",IF(O7316&gt;=1,O7316,0))</f>
        <v/>
      </c>
      <c r="Q7316" s="27">
        <f>IF(E7316="","",MAX(0,E7316-22))</f>
        <v/>
      </c>
      <c r="R7316" s="27">
        <f>IF(H7316=1,E7316,"")</f>
        <v/>
      </c>
      <c r="S7316" s="27">
        <f>IF(AND(H7316=1,J7316&lt;&gt;""),E7316-J7316,"")</f>
        <v/>
      </c>
      <c r="T7316">
        <f>IF(G7316="","",MONTH(G7316))</f>
        <v/>
      </c>
    </row>
    <row r="7317">
      <c r="A7317" s="24" t="n">
        <v>2020</v>
      </c>
      <c r="B7317" s="24" t="n">
        <v>10</v>
      </c>
      <c r="C7317" s="24" t="n">
        <v>31</v>
      </c>
      <c r="D7317" s="24" t="n">
        <v>20</v>
      </c>
      <c r="E7317" s="24" t="n">
        <v>12.62</v>
      </c>
      <c r="F7317" s="25">
        <f>IF($E7317="","",DATE(IF($A7317="",nominal_year,$A7317),$B7317,$C7317)+($D7317-IF(LEFT(hour_conv,1)="1",1,0))/24)</f>
        <v/>
      </c>
      <c r="G7317" s="26">
        <f>IF(F7317="","",INT(F7317))</f>
        <v/>
      </c>
      <c r="H7317">
        <f>IF(G7317="","",IF(AND(MONTH(G7317)*100+DAY(G7317)&gt;=season_lo,MONTH(G7317)*100+DAY(G7317)&lt;=season_hi),1,0))</f>
        <v/>
      </c>
      <c r="I7317">
        <f>IF(G7317="","",G7317-first_day+1)</f>
        <v/>
      </c>
      <c r="J7317" s="27">
        <f>IF(I7317="","",INDEX(Daily!$J$2:$J$421,I7317))</f>
        <v/>
      </c>
      <c r="K7317" s="27">
        <f>IF(J7317="","",J7317+cat_offset)</f>
        <v/>
      </c>
      <c r="L7317" s="27">
        <f>IF(J7317="","",MAX(0,E7317-J7317)^2)</f>
        <v/>
      </c>
      <c r="M7317" s="27">
        <f>IF(J7317="","",MAX(0,E7317-(J7317+twcdh_off))^2)</f>
        <v/>
      </c>
      <c r="N7317" s="27">
        <f>IF(E7317="","",MAX(0,E7317-swcdh_thr)^2)</f>
        <v/>
      </c>
      <c r="O7317">
        <f>IF(K7317="","",ROUND(E7317-K7317,0))</f>
        <v/>
      </c>
      <c r="P7317">
        <f>IF(O7317="","",IF(O7317&gt;=1,O7317,0))</f>
        <v/>
      </c>
      <c r="Q7317" s="27">
        <f>IF(E7317="","",MAX(0,E7317-22))</f>
        <v/>
      </c>
      <c r="R7317" s="27">
        <f>IF(H7317=1,E7317,"")</f>
        <v/>
      </c>
      <c r="S7317" s="27">
        <f>IF(AND(H7317=1,J7317&lt;&gt;""),E7317-J7317,"")</f>
        <v/>
      </c>
      <c r="T7317">
        <f>IF(G7317="","",MONTH(G7317))</f>
        <v/>
      </c>
    </row>
    <row r="7318">
      <c r="A7318" s="24" t="n">
        <v>2020</v>
      </c>
      <c r="B7318" s="24" t="n">
        <v>10</v>
      </c>
      <c r="C7318" s="24" t="n">
        <v>31</v>
      </c>
      <c r="D7318" s="24" t="n">
        <v>21</v>
      </c>
      <c r="E7318" s="24" t="n">
        <v>11.61</v>
      </c>
      <c r="F7318" s="25">
        <f>IF($E7318="","",DATE(IF($A7318="",nominal_year,$A7318),$B7318,$C7318)+($D7318-IF(LEFT(hour_conv,1)="1",1,0))/24)</f>
        <v/>
      </c>
      <c r="G7318" s="26">
        <f>IF(F7318="","",INT(F7318))</f>
        <v/>
      </c>
      <c r="H7318">
        <f>IF(G7318="","",IF(AND(MONTH(G7318)*100+DAY(G7318)&gt;=season_lo,MONTH(G7318)*100+DAY(G7318)&lt;=season_hi),1,0))</f>
        <v/>
      </c>
      <c r="I7318">
        <f>IF(G7318="","",G7318-first_day+1)</f>
        <v/>
      </c>
      <c r="J7318" s="27">
        <f>IF(I7318="","",INDEX(Daily!$J$2:$J$421,I7318))</f>
        <v/>
      </c>
      <c r="K7318" s="27">
        <f>IF(J7318="","",J7318+cat_offset)</f>
        <v/>
      </c>
      <c r="L7318" s="27">
        <f>IF(J7318="","",MAX(0,E7318-J7318)^2)</f>
        <v/>
      </c>
      <c r="M7318" s="27">
        <f>IF(J7318="","",MAX(0,E7318-(J7318+twcdh_off))^2)</f>
        <v/>
      </c>
      <c r="N7318" s="27">
        <f>IF(E7318="","",MAX(0,E7318-swcdh_thr)^2)</f>
        <v/>
      </c>
      <c r="O7318">
        <f>IF(K7318="","",ROUND(E7318-K7318,0))</f>
        <v/>
      </c>
      <c r="P7318">
        <f>IF(O7318="","",IF(O7318&gt;=1,O7318,0))</f>
        <v/>
      </c>
      <c r="Q7318" s="27">
        <f>IF(E7318="","",MAX(0,E7318-22))</f>
        <v/>
      </c>
      <c r="R7318" s="27">
        <f>IF(H7318=1,E7318,"")</f>
        <v/>
      </c>
      <c r="S7318" s="27">
        <f>IF(AND(H7318=1,J7318&lt;&gt;""),E7318-J7318,"")</f>
        <v/>
      </c>
      <c r="T7318">
        <f>IF(G7318="","",MONTH(G7318))</f>
        <v/>
      </c>
    </row>
    <row r="7319">
      <c r="A7319" s="24" t="n">
        <v>2020</v>
      </c>
      <c r="B7319" s="24" t="n">
        <v>10</v>
      </c>
      <c r="C7319" s="24" t="n">
        <v>31</v>
      </c>
      <c r="D7319" s="24" t="n">
        <v>22</v>
      </c>
      <c r="E7319" s="24" t="n">
        <v>10.79</v>
      </c>
      <c r="F7319" s="25">
        <f>IF($E7319="","",DATE(IF($A7319="",nominal_year,$A7319),$B7319,$C7319)+($D7319-IF(LEFT(hour_conv,1)="1",1,0))/24)</f>
        <v/>
      </c>
      <c r="G7319" s="26">
        <f>IF(F7319="","",INT(F7319))</f>
        <v/>
      </c>
      <c r="H7319">
        <f>IF(G7319="","",IF(AND(MONTH(G7319)*100+DAY(G7319)&gt;=season_lo,MONTH(G7319)*100+DAY(G7319)&lt;=season_hi),1,0))</f>
        <v/>
      </c>
      <c r="I7319">
        <f>IF(G7319="","",G7319-first_day+1)</f>
        <v/>
      </c>
      <c r="J7319" s="27">
        <f>IF(I7319="","",INDEX(Daily!$J$2:$J$421,I7319))</f>
        <v/>
      </c>
      <c r="K7319" s="27">
        <f>IF(J7319="","",J7319+cat_offset)</f>
        <v/>
      </c>
      <c r="L7319" s="27">
        <f>IF(J7319="","",MAX(0,E7319-J7319)^2)</f>
        <v/>
      </c>
      <c r="M7319" s="27">
        <f>IF(J7319="","",MAX(0,E7319-(J7319+twcdh_off))^2)</f>
        <v/>
      </c>
      <c r="N7319" s="27">
        <f>IF(E7319="","",MAX(0,E7319-swcdh_thr)^2)</f>
        <v/>
      </c>
      <c r="O7319">
        <f>IF(K7319="","",ROUND(E7319-K7319,0))</f>
        <v/>
      </c>
      <c r="P7319">
        <f>IF(O7319="","",IF(O7319&gt;=1,O7319,0))</f>
        <v/>
      </c>
      <c r="Q7319" s="27">
        <f>IF(E7319="","",MAX(0,E7319-22))</f>
        <v/>
      </c>
      <c r="R7319" s="27">
        <f>IF(H7319=1,E7319,"")</f>
        <v/>
      </c>
      <c r="S7319" s="27">
        <f>IF(AND(H7319=1,J7319&lt;&gt;""),E7319-J7319,"")</f>
        <v/>
      </c>
      <c r="T7319">
        <f>IF(G7319="","",MONTH(G7319))</f>
        <v/>
      </c>
    </row>
    <row r="7320">
      <c r="A7320" s="24" t="n">
        <v>2020</v>
      </c>
      <c r="B7320" s="24" t="n">
        <v>10</v>
      </c>
      <c r="C7320" s="24" t="n">
        <v>31</v>
      </c>
      <c r="D7320" s="24" t="n">
        <v>23</v>
      </c>
      <c r="E7320" s="24" t="n">
        <v>10.59</v>
      </c>
      <c r="F7320" s="25">
        <f>IF($E7320="","",DATE(IF($A7320="",nominal_year,$A7320),$B7320,$C7320)+($D7320-IF(LEFT(hour_conv,1)="1",1,0))/24)</f>
        <v/>
      </c>
      <c r="G7320" s="26">
        <f>IF(F7320="","",INT(F7320))</f>
        <v/>
      </c>
      <c r="H7320">
        <f>IF(G7320="","",IF(AND(MONTH(G7320)*100+DAY(G7320)&gt;=season_lo,MONTH(G7320)*100+DAY(G7320)&lt;=season_hi),1,0))</f>
        <v/>
      </c>
      <c r="I7320">
        <f>IF(G7320="","",G7320-first_day+1)</f>
        <v/>
      </c>
      <c r="J7320" s="27">
        <f>IF(I7320="","",INDEX(Daily!$J$2:$J$421,I7320))</f>
        <v/>
      </c>
      <c r="K7320" s="27">
        <f>IF(J7320="","",J7320+cat_offset)</f>
        <v/>
      </c>
      <c r="L7320" s="27">
        <f>IF(J7320="","",MAX(0,E7320-J7320)^2)</f>
        <v/>
      </c>
      <c r="M7320" s="27">
        <f>IF(J7320="","",MAX(0,E7320-(J7320+twcdh_off))^2)</f>
        <v/>
      </c>
      <c r="N7320" s="27">
        <f>IF(E7320="","",MAX(0,E7320-swcdh_thr)^2)</f>
        <v/>
      </c>
      <c r="O7320">
        <f>IF(K7320="","",ROUND(E7320-K7320,0))</f>
        <v/>
      </c>
      <c r="P7320">
        <f>IF(O7320="","",IF(O7320&gt;=1,O7320,0))</f>
        <v/>
      </c>
      <c r="Q7320" s="27">
        <f>IF(E7320="","",MAX(0,E7320-22))</f>
        <v/>
      </c>
      <c r="R7320" s="27">
        <f>IF(H7320=1,E7320,"")</f>
        <v/>
      </c>
      <c r="S7320" s="27">
        <f>IF(AND(H7320=1,J7320&lt;&gt;""),E7320-J7320,"")</f>
        <v/>
      </c>
      <c r="T7320">
        <f>IF(G7320="","",MONTH(G7320))</f>
        <v/>
      </c>
    </row>
    <row r="7321">
      <c r="A7321" s="24" t="n">
        <v>2020</v>
      </c>
      <c r="B7321" s="24" t="n">
        <v>10</v>
      </c>
      <c r="C7321" s="24" t="n">
        <v>31</v>
      </c>
      <c r="D7321" s="24" t="n">
        <v>24</v>
      </c>
      <c r="E7321" s="24" t="n">
        <v>10.23</v>
      </c>
      <c r="F7321" s="25">
        <f>IF($E7321="","",DATE(IF($A7321="",nominal_year,$A7321),$B7321,$C7321)+($D7321-IF(LEFT(hour_conv,1)="1",1,0))/24)</f>
        <v/>
      </c>
      <c r="G7321" s="26">
        <f>IF(F7321="","",INT(F7321))</f>
        <v/>
      </c>
      <c r="H7321">
        <f>IF(G7321="","",IF(AND(MONTH(G7321)*100+DAY(G7321)&gt;=season_lo,MONTH(G7321)*100+DAY(G7321)&lt;=season_hi),1,0))</f>
        <v/>
      </c>
      <c r="I7321">
        <f>IF(G7321="","",G7321-first_day+1)</f>
        <v/>
      </c>
      <c r="J7321" s="27">
        <f>IF(I7321="","",INDEX(Daily!$J$2:$J$421,I7321))</f>
        <v/>
      </c>
      <c r="K7321" s="27">
        <f>IF(J7321="","",J7321+cat_offset)</f>
        <v/>
      </c>
      <c r="L7321" s="27">
        <f>IF(J7321="","",MAX(0,E7321-J7321)^2)</f>
        <v/>
      </c>
      <c r="M7321" s="27">
        <f>IF(J7321="","",MAX(0,E7321-(J7321+twcdh_off))^2)</f>
        <v/>
      </c>
      <c r="N7321" s="27">
        <f>IF(E7321="","",MAX(0,E7321-swcdh_thr)^2)</f>
        <v/>
      </c>
      <c r="O7321">
        <f>IF(K7321="","",ROUND(E7321-K7321,0))</f>
        <v/>
      </c>
      <c r="P7321">
        <f>IF(O7321="","",IF(O7321&gt;=1,O7321,0))</f>
        <v/>
      </c>
      <c r="Q7321" s="27">
        <f>IF(E7321="","",MAX(0,E7321-22))</f>
        <v/>
      </c>
      <c r="R7321" s="27">
        <f>IF(H7321=1,E7321,"")</f>
        <v/>
      </c>
      <c r="S7321" s="27">
        <f>IF(AND(H7321=1,J7321&lt;&gt;""),E7321-J7321,"")</f>
        <v/>
      </c>
      <c r="T7321">
        <f>IF(G7321="","",MONTH(G7321))</f>
        <v/>
      </c>
    </row>
    <row r="7322">
      <c r="A7322" s="24" t="n">
        <v>2020</v>
      </c>
      <c r="B7322" s="24" t="n">
        <v>11</v>
      </c>
      <c r="C7322" s="24" t="n">
        <v>1</v>
      </c>
      <c r="D7322" s="24" t="n">
        <v>1</v>
      </c>
      <c r="E7322" s="24" t="n">
        <v>8.890000000000001</v>
      </c>
      <c r="F7322" s="25">
        <f>IF($E7322="","",DATE(IF($A7322="",nominal_year,$A7322),$B7322,$C7322)+($D7322-IF(LEFT(hour_conv,1)="1",1,0))/24)</f>
        <v/>
      </c>
      <c r="G7322" s="26">
        <f>IF(F7322="","",INT(F7322))</f>
        <v/>
      </c>
      <c r="H7322">
        <f>IF(G7322="","",IF(AND(MONTH(G7322)*100+DAY(G7322)&gt;=season_lo,MONTH(G7322)*100+DAY(G7322)&lt;=season_hi),1,0))</f>
        <v/>
      </c>
      <c r="I7322">
        <f>IF(G7322="","",G7322-first_day+1)</f>
        <v/>
      </c>
      <c r="J7322" s="27">
        <f>IF(I7322="","",INDEX(Daily!$J$2:$J$421,I7322))</f>
        <v/>
      </c>
      <c r="K7322" s="27">
        <f>IF(J7322="","",J7322+cat_offset)</f>
        <v/>
      </c>
      <c r="L7322" s="27">
        <f>IF(J7322="","",MAX(0,E7322-J7322)^2)</f>
        <v/>
      </c>
      <c r="M7322" s="27">
        <f>IF(J7322="","",MAX(0,E7322-(J7322+twcdh_off))^2)</f>
        <v/>
      </c>
      <c r="N7322" s="27">
        <f>IF(E7322="","",MAX(0,E7322-swcdh_thr)^2)</f>
        <v/>
      </c>
      <c r="O7322">
        <f>IF(K7322="","",ROUND(E7322-K7322,0))</f>
        <v/>
      </c>
      <c r="P7322">
        <f>IF(O7322="","",IF(O7322&gt;=1,O7322,0))</f>
        <v/>
      </c>
      <c r="Q7322" s="27">
        <f>IF(E7322="","",MAX(0,E7322-22))</f>
        <v/>
      </c>
      <c r="R7322" s="27">
        <f>IF(H7322=1,E7322,"")</f>
        <v/>
      </c>
      <c r="S7322" s="27">
        <f>IF(AND(H7322=1,J7322&lt;&gt;""),E7322-J7322,"")</f>
        <v/>
      </c>
      <c r="T7322">
        <f>IF(G7322="","",MONTH(G7322))</f>
        <v/>
      </c>
    </row>
    <row r="7323">
      <c r="A7323" s="24" t="n">
        <v>2020</v>
      </c>
      <c r="B7323" s="24" t="n">
        <v>11</v>
      </c>
      <c r="C7323" s="24" t="n">
        <v>1</v>
      </c>
      <c r="D7323" s="24" t="n">
        <v>2</v>
      </c>
      <c r="E7323" s="24" t="n">
        <v>8.68</v>
      </c>
      <c r="F7323" s="25">
        <f>IF($E7323="","",DATE(IF($A7323="",nominal_year,$A7323),$B7323,$C7323)+($D7323-IF(LEFT(hour_conv,1)="1",1,0))/24)</f>
        <v/>
      </c>
      <c r="G7323" s="26">
        <f>IF(F7323="","",INT(F7323))</f>
        <v/>
      </c>
      <c r="H7323">
        <f>IF(G7323="","",IF(AND(MONTH(G7323)*100+DAY(G7323)&gt;=season_lo,MONTH(G7323)*100+DAY(G7323)&lt;=season_hi),1,0))</f>
        <v/>
      </c>
      <c r="I7323">
        <f>IF(G7323="","",G7323-first_day+1)</f>
        <v/>
      </c>
      <c r="J7323" s="27">
        <f>IF(I7323="","",INDEX(Daily!$J$2:$J$421,I7323))</f>
        <v/>
      </c>
      <c r="K7323" s="27">
        <f>IF(J7323="","",J7323+cat_offset)</f>
        <v/>
      </c>
      <c r="L7323" s="27">
        <f>IF(J7323="","",MAX(0,E7323-J7323)^2)</f>
        <v/>
      </c>
      <c r="M7323" s="27">
        <f>IF(J7323="","",MAX(0,E7323-(J7323+twcdh_off))^2)</f>
        <v/>
      </c>
      <c r="N7323" s="27">
        <f>IF(E7323="","",MAX(0,E7323-swcdh_thr)^2)</f>
        <v/>
      </c>
      <c r="O7323">
        <f>IF(K7323="","",ROUND(E7323-K7323,0))</f>
        <v/>
      </c>
      <c r="P7323">
        <f>IF(O7323="","",IF(O7323&gt;=1,O7323,0))</f>
        <v/>
      </c>
      <c r="Q7323" s="27">
        <f>IF(E7323="","",MAX(0,E7323-22))</f>
        <v/>
      </c>
      <c r="R7323" s="27">
        <f>IF(H7323=1,E7323,"")</f>
        <v/>
      </c>
      <c r="S7323" s="27">
        <f>IF(AND(H7323=1,J7323&lt;&gt;""),E7323-J7323,"")</f>
        <v/>
      </c>
      <c r="T7323">
        <f>IF(G7323="","",MONTH(G7323))</f>
        <v/>
      </c>
    </row>
    <row r="7324">
      <c r="A7324" s="24" t="n">
        <v>2020</v>
      </c>
      <c r="B7324" s="24" t="n">
        <v>11</v>
      </c>
      <c r="C7324" s="24" t="n">
        <v>1</v>
      </c>
      <c r="D7324" s="24" t="n">
        <v>3</v>
      </c>
      <c r="E7324" s="24" t="n">
        <v>7.94</v>
      </c>
      <c r="F7324" s="25">
        <f>IF($E7324="","",DATE(IF($A7324="",nominal_year,$A7324),$B7324,$C7324)+($D7324-IF(LEFT(hour_conv,1)="1",1,0))/24)</f>
        <v/>
      </c>
      <c r="G7324" s="26">
        <f>IF(F7324="","",INT(F7324))</f>
        <v/>
      </c>
      <c r="H7324">
        <f>IF(G7324="","",IF(AND(MONTH(G7324)*100+DAY(G7324)&gt;=season_lo,MONTH(G7324)*100+DAY(G7324)&lt;=season_hi),1,0))</f>
        <v/>
      </c>
      <c r="I7324">
        <f>IF(G7324="","",G7324-first_day+1)</f>
        <v/>
      </c>
      <c r="J7324" s="27">
        <f>IF(I7324="","",INDEX(Daily!$J$2:$J$421,I7324))</f>
        <v/>
      </c>
      <c r="K7324" s="27">
        <f>IF(J7324="","",J7324+cat_offset)</f>
        <v/>
      </c>
      <c r="L7324" s="27">
        <f>IF(J7324="","",MAX(0,E7324-J7324)^2)</f>
        <v/>
      </c>
      <c r="M7324" s="27">
        <f>IF(J7324="","",MAX(0,E7324-(J7324+twcdh_off))^2)</f>
        <v/>
      </c>
      <c r="N7324" s="27">
        <f>IF(E7324="","",MAX(0,E7324-swcdh_thr)^2)</f>
        <v/>
      </c>
      <c r="O7324">
        <f>IF(K7324="","",ROUND(E7324-K7324,0))</f>
        <v/>
      </c>
      <c r="P7324">
        <f>IF(O7324="","",IF(O7324&gt;=1,O7324,0))</f>
        <v/>
      </c>
      <c r="Q7324" s="27">
        <f>IF(E7324="","",MAX(0,E7324-22))</f>
        <v/>
      </c>
      <c r="R7324" s="27">
        <f>IF(H7324=1,E7324,"")</f>
        <v/>
      </c>
      <c r="S7324" s="27">
        <f>IF(AND(H7324=1,J7324&lt;&gt;""),E7324-J7324,"")</f>
        <v/>
      </c>
      <c r="T7324">
        <f>IF(G7324="","",MONTH(G7324))</f>
        <v/>
      </c>
    </row>
    <row r="7325">
      <c r="A7325" s="24" t="n">
        <v>2020</v>
      </c>
      <c r="B7325" s="24" t="n">
        <v>11</v>
      </c>
      <c r="C7325" s="24" t="n">
        <v>1</v>
      </c>
      <c r="D7325" s="24" t="n">
        <v>4</v>
      </c>
      <c r="E7325" s="24" t="n">
        <v>8.76</v>
      </c>
      <c r="F7325" s="25">
        <f>IF($E7325="","",DATE(IF($A7325="",nominal_year,$A7325),$B7325,$C7325)+($D7325-IF(LEFT(hour_conv,1)="1",1,0))/24)</f>
        <v/>
      </c>
      <c r="G7325" s="26">
        <f>IF(F7325="","",INT(F7325))</f>
        <v/>
      </c>
      <c r="H7325">
        <f>IF(G7325="","",IF(AND(MONTH(G7325)*100+DAY(G7325)&gt;=season_lo,MONTH(G7325)*100+DAY(G7325)&lt;=season_hi),1,0))</f>
        <v/>
      </c>
      <c r="I7325">
        <f>IF(G7325="","",G7325-first_day+1)</f>
        <v/>
      </c>
      <c r="J7325" s="27">
        <f>IF(I7325="","",INDEX(Daily!$J$2:$J$421,I7325))</f>
        <v/>
      </c>
      <c r="K7325" s="27">
        <f>IF(J7325="","",J7325+cat_offset)</f>
        <v/>
      </c>
      <c r="L7325" s="27">
        <f>IF(J7325="","",MAX(0,E7325-J7325)^2)</f>
        <v/>
      </c>
      <c r="M7325" s="27">
        <f>IF(J7325="","",MAX(0,E7325-(J7325+twcdh_off))^2)</f>
        <v/>
      </c>
      <c r="N7325" s="27">
        <f>IF(E7325="","",MAX(0,E7325-swcdh_thr)^2)</f>
        <v/>
      </c>
      <c r="O7325">
        <f>IF(K7325="","",ROUND(E7325-K7325,0))</f>
        <v/>
      </c>
      <c r="P7325">
        <f>IF(O7325="","",IF(O7325&gt;=1,O7325,0))</f>
        <v/>
      </c>
      <c r="Q7325" s="27">
        <f>IF(E7325="","",MAX(0,E7325-22))</f>
        <v/>
      </c>
      <c r="R7325" s="27">
        <f>IF(H7325=1,E7325,"")</f>
        <v/>
      </c>
      <c r="S7325" s="27">
        <f>IF(AND(H7325=1,J7325&lt;&gt;""),E7325-J7325,"")</f>
        <v/>
      </c>
      <c r="T7325">
        <f>IF(G7325="","",MONTH(G7325))</f>
        <v/>
      </c>
    </row>
    <row r="7326">
      <c r="A7326" s="24" t="n">
        <v>2020</v>
      </c>
      <c r="B7326" s="24" t="n">
        <v>11</v>
      </c>
      <c r="C7326" s="24" t="n">
        <v>1</v>
      </c>
      <c r="D7326" s="24" t="n">
        <v>5</v>
      </c>
      <c r="E7326" s="24" t="n">
        <v>8.66</v>
      </c>
      <c r="F7326" s="25">
        <f>IF($E7326="","",DATE(IF($A7326="",nominal_year,$A7326),$B7326,$C7326)+($D7326-IF(LEFT(hour_conv,1)="1",1,0))/24)</f>
        <v/>
      </c>
      <c r="G7326" s="26">
        <f>IF(F7326="","",INT(F7326))</f>
        <v/>
      </c>
      <c r="H7326">
        <f>IF(G7326="","",IF(AND(MONTH(G7326)*100+DAY(G7326)&gt;=season_lo,MONTH(G7326)*100+DAY(G7326)&lt;=season_hi),1,0))</f>
        <v/>
      </c>
      <c r="I7326">
        <f>IF(G7326="","",G7326-first_day+1)</f>
        <v/>
      </c>
      <c r="J7326" s="27">
        <f>IF(I7326="","",INDEX(Daily!$J$2:$J$421,I7326))</f>
        <v/>
      </c>
      <c r="K7326" s="27">
        <f>IF(J7326="","",J7326+cat_offset)</f>
        <v/>
      </c>
      <c r="L7326" s="27">
        <f>IF(J7326="","",MAX(0,E7326-J7326)^2)</f>
        <v/>
      </c>
      <c r="M7326" s="27">
        <f>IF(J7326="","",MAX(0,E7326-(J7326+twcdh_off))^2)</f>
        <v/>
      </c>
      <c r="N7326" s="27">
        <f>IF(E7326="","",MAX(0,E7326-swcdh_thr)^2)</f>
        <v/>
      </c>
      <c r="O7326">
        <f>IF(K7326="","",ROUND(E7326-K7326,0))</f>
        <v/>
      </c>
      <c r="P7326">
        <f>IF(O7326="","",IF(O7326&gt;=1,O7326,0))</f>
        <v/>
      </c>
      <c r="Q7326" s="27">
        <f>IF(E7326="","",MAX(0,E7326-22))</f>
        <v/>
      </c>
      <c r="R7326" s="27">
        <f>IF(H7326=1,E7326,"")</f>
        <v/>
      </c>
      <c r="S7326" s="27">
        <f>IF(AND(H7326=1,J7326&lt;&gt;""),E7326-J7326,"")</f>
        <v/>
      </c>
      <c r="T7326">
        <f>IF(G7326="","",MONTH(G7326))</f>
        <v/>
      </c>
    </row>
    <row r="7327">
      <c r="A7327" s="24" t="n">
        <v>2020</v>
      </c>
      <c r="B7327" s="24" t="n">
        <v>11</v>
      </c>
      <c r="C7327" s="24" t="n">
        <v>1</v>
      </c>
      <c r="D7327" s="24" t="n">
        <v>6</v>
      </c>
      <c r="E7327" s="24" t="n">
        <v>9.74</v>
      </c>
      <c r="F7327" s="25">
        <f>IF($E7327="","",DATE(IF($A7327="",nominal_year,$A7327),$B7327,$C7327)+($D7327-IF(LEFT(hour_conv,1)="1",1,0))/24)</f>
        <v/>
      </c>
      <c r="G7327" s="26">
        <f>IF(F7327="","",INT(F7327))</f>
        <v/>
      </c>
      <c r="H7327">
        <f>IF(G7327="","",IF(AND(MONTH(G7327)*100+DAY(G7327)&gt;=season_lo,MONTH(G7327)*100+DAY(G7327)&lt;=season_hi),1,0))</f>
        <v/>
      </c>
      <c r="I7327">
        <f>IF(G7327="","",G7327-first_day+1)</f>
        <v/>
      </c>
      <c r="J7327" s="27">
        <f>IF(I7327="","",INDEX(Daily!$J$2:$J$421,I7327))</f>
        <v/>
      </c>
      <c r="K7327" s="27">
        <f>IF(J7327="","",J7327+cat_offset)</f>
        <v/>
      </c>
      <c r="L7327" s="27">
        <f>IF(J7327="","",MAX(0,E7327-J7327)^2)</f>
        <v/>
      </c>
      <c r="M7327" s="27">
        <f>IF(J7327="","",MAX(0,E7327-(J7327+twcdh_off))^2)</f>
        <v/>
      </c>
      <c r="N7327" s="27">
        <f>IF(E7327="","",MAX(0,E7327-swcdh_thr)^2)</f>
        <v/>
      </c>
      <c r="O7327">
        <f>IF(K7327="","",ROUND(E7327-K7327,0))</f>
        <v/>
      </c>
      <c r="P7327">
        <f>IF(O7327="","",IF(O7327&gt;=1,O7327,0))</f>
        <v/>
      </c>
      <c r="Q7327" s="27">
        <f>IF(E7327="","",MAX(0,E7327-22))</f>
        <v/>
      </c>
      <c r="R7327" s="27">
        <f>IF(H7327=1,E7327,"")</f>
        <v/>
      </c>
      <c r="S7327" s="27">
        <f>IF(AND(H7327=1,J7327&lt;&gt;""),E7327-J7327,"")</f>
        <v/>
      </c>
      <c r="T7327">
        <f>IF(G7327="","",MONTH(G7327))</f>
        <v/>
      </c>
    </row>
    <row r="7328">
      <c r="A7328" s="24" t="n">
        <v>2020</v>
      </c>
      <c r="B7328" s="24" t="n">
        <v>11</v>
      </c>
      <c r="C7328" s="24" t="n">
        <v>1</v>
      </c>
      <c r="D7328" s="24" t="n">
        <v>7</v>
      </c>
      <c r="E7328" s="24" t="n">
        <v>9.300000000000001</v>
      </c>
      <c r="F7328" s="25">
        <f>IF($E7328="","",DATE(IF($A7328="",nominal_year,$A7328),$B7328,$C7328)+($D7328-IF(LEFT(hour_conv,1)="1",1,0))/24)</f>
        <v/>
      </c>
      <c r="G7328" s="26">
        <f>IF(F7328="","",INT(F7328))</f>
        <v/>
      </c>
      <c r="H7328">
        <f>IF(G7328="","",IF(AND(MONTH(G7328)*100+DAY(G7328)&gt;=season_lo,MONTH(G7328)*100+DAY(G7328)&lt;=season_hi),1,0))</f>
        <v/>
      </c>
      <c r="I7328">
        <f>IF(G7328="","",G7328-first_day+1)</f>
        <v/>
      </c>
      <c r="J7328" s="27">
        <f>IF(I7328="","",INDEX(Daily!$J$2:$J$421,I7328))</f>
        <v/>
      </c>
      <c r="K7328" s="27">
        <f>IF(J7328="","",J7328+cat_offset)</f>
        <v/>
      </c>
      <c r="L7328" s="27">
        <f>IF(J7328="","",MAX(0,E7328-J7328)^2)</f>
        <v/>
      </c>
      <c r="M7328" s="27">
        <f>IF(J7328="","",MAX(0,E7328-(J7328+twcdh_off))^2)</f>
        <v/>
      </c>
      <c r="N7328" s="27">
        <f>IF(E7328="","",MAX(0,E7328-swcdh_thr)^2)</f>
        <v/>
      </c>
      <c r="O7328">
        <f>IF(K7328="","",ROUND(E7328-K7328,0))</f>
        <v/>
      </c>
      <c r="P7328">
        <f>IF(O7328="","",IF(O7328&gt;=1,O7328,0))</f>
        <v/>
      </c>
      <c r="Q7328" s="27">
        <f>IF(E7328="","",MAX(0,E7328-22))</f>
        <v/>
      </c>
      <c r="R7328" s="27">
        <f>IF(H7328=1,E7328,"")</f>
        <v/>
      </c>
      <c r="S7328" s="27">
        <f>IF(AND(H7328=1,J7328&lt;&gt;""),E7328-J7328,"")</f>
        <v/>
      </c>
      <c r="T7328">
        <f>IF(G7328="","",MONTH(G7328))</f>
        <v/>
      </c>
    </row>
    <row r="7329">
      <c r="A7329" s="24" t="n">
        <v>2020</v>
      </c>
      <c r="B7329" s="24" t="n">
        <v>11</v>
      </c>
      <c r="C7329" s="24" t="n">
        <v>1</v>
      </c>
      <c r="D7329" s="24" t="n">
        <v>8</v>
      </c>
      <c r="E7329" s="24" t="n">
        <v>9.779999999999999</v>
      </c>
      <c r="F7329" s="25">
        <f>IF($E7329="","",DATE(IF($A7329="",nominal_year,$A7329),$B7329,$C7329)+($D7329-IF(LEFT(hour_conv,1)="1",1,0))/24)</f>
        <v/>
      </c>
      <c r="G7329" s="26">
        <f>IF(F7329="","",INT(F7329))</f>
        <v/>
      </c>
      <c r="H7329">
        <f>IF(G7329="","",IF(AND(MONTH(G7329)*100+DAY(G7329)&gt;=season_lo,MONTH(G7329)*100+DAY(G7329)&lt;=season_hi),1,0))</f>
        <v/>
      </c>
      <c r="I7329">
        <f>IF(G7329="","",G7329-first_day+1)</f>
        <v/>
      </c>
      <c r="J7329" s="27">
        <f>IF(I7329="","",INDEX(Daily!$J$2:$J$421,I7329))</f>
        <v/>
      </c>
      <c r="K7329" s="27">
        <f>IF(J7329="","",J7329+cat_offset)</f>
        <v/>
      </c>
      <c r="L7329" s="27">
        <f>IF(J7329="","",MAX(0,E7329-J7329)^2)</f>
        <v/>
      </c>
      <c r="M7329" s="27">
        <f>IF(J7329="","",MAX(0,E7329-(J7329+twcdh_off))^2)</f>
        <v/>
      </c>
      <c r="N7329" s="27">
        <f>IF(E7329="","",MAX(0,E7329-swcdh_thr)^2)</f>
        <v/>
      </c>
      <c r="O7329">
        <f>IF(K7329="","",ROUND(E7329-K7329,0))</f>
        <v/>
      </c>
      <c r="P7329">
        <f>IF(O7329="","",IF(O7329&gt;=1,O7329,0))</f>
        <v/>
      </c>
      <c r="Q7329" s="27">
        <f>IF(E7329="","",MAX(0,E7329-22))</f>
        <v/>
      </c>
      <c r="R7329" s="27">
        <f>IF(H7329=1,E7329,"")</f>
        <v/>
      </c>
      <c r="S7329" s="27">
        <f>IF(AND(H7329=1,J7329&lt;&gt;""),E7329-J7329,"")</f>
        <v/>
      </c>
      <c r="T7329">
        <f>IF(G7329="","",MONTH(G7329))</f>
        <v/>
      </c>
    </row>
    <row r="7330">
      <c r="A7330" s="24" t="n">
        <v>2020</v>
      </c>
      <c r="B7330" s="24" t="n">
        <v>11</v>
      </c>
      <c r="C7330" s="24" t="n">
        <v>1</v>
      </c>
      <c r="D7330" s="24" t="n">
        <v>9</v>
      </c>
      <c r="E7330" s="24" t="n">
        <v>10.37</v>
      </c>
      <c r="F7330" s="25">
        <f>IF($E7330="","",DATE(IF($A7330="",nominal_year,$A7330),$B7330,$C7330)+($D7330-IF(LEFT(hour_conv,1)="1",1,0))/24)</f>
        <v/>
      </c>
      <c r="G7330" s="26">
        <f>IF(F7330="","",INT(F7330))</f>
        <v/>
      </c>
      <c r="H7330">
        <f>IF(G7330="","",IF(AND(MONTH(G7330)*100+DAY(G7330)&gt;=season_lo,MONTH(G7330)*100+DAY(G7330)&lt;=season_hi),1,0))</f>
        <v/>
      </c>
      <c r="I7330">
        <f>IF(G7330="","",G7330-first_day+1)</f>
        <v/>
      </c>
      <c r="J7330" s="27">
        <f>IF(I7330="","",INDEX(Daily!$J$2:$J$421,I7330))</f>
        <v/>
      </c>
      <c r="K7330" s="27">
        <f>IF(J7330="","",J7330+cat_offset)</f>
        <v/>
      </c>
      <c r="L7330" s="27">
        <f>IF(J7330="","",MAX(0,E7330-J7330)^2)</f>
        <v/>
      </c>
      <c r="M7330" s="27">
        <f>IF(J7330="","",MAX(0,E7330-(J7330+twcdh_off))^2)</f>
        <v/>
      </c>
      <c r="N7330" s="27">
        <f>IF(E7330="","",MAX(0,E7330-swcdh_thr)^2)</f>
        <v/>
      </c>
      <c r="O7330">
        <f>IF(K7330="","",ROUND(E7330-K7330,0))</f>
        <v/>
      </c>
      <c r="P7330">
        <f>IF(O7330="","",IF(O7330&gt;=1,O7330,0))</f>
        <v/>
      </c>
      <c r="Q7330" s="27">
        <f>IF(E7330="","",MAX(0,E7330-22))</f>
        <v/>
      </c>
      <c r="R7330" s="27">
        <f>IF(H7330=1,E7330,"")</f>
        <v/>
      </c>
      <c r="S7330" s="27">
        <f>IF(AND(H7330=1,J7330&lt;&gt;""),E7330-J7330,"")</f>
        <v/>
      </c>
      <c r="T7330">
        <f>IF(G7330="","",MONTH(G7330))</f>
        <v/>
      </c>
    </row>
    <row r="7331">
      <c r="A7331" s="24" t="n">
        <v>2020</v>
      </c>
      <c r="B7331" s="24" t="n">
        <v>11</v>
      </c>
      <c r="C7331" s="24" t="n">
        <v>1</v>
      </c>
      <c r="D7331" s="24" t="n">
        <v>10</v>
      </c>
      <c r="E7331" s="24" t="n">
        <v>11.71</v>
      </c>
      <c r="F7331" s="25">
        <f>IF($E7331="","",DATE(IF($A7331="",nominal_year,$A7331),$B7331,$C7331)+($D7331-IF(LEFT(hour_conv,1)="1",1,0))/24)</f>
        <v/>
      </c>
      <c r="G7331" s="26">
        <f>IF(F7331="","",INT(F7331))</f>
        <v/>
      </c>
      <c r="H7331">
        <f>IF(G7331="","",IF(AND(MONTH(G7331)*100+DAY(G7331)&gt;=season_lo,MONTH(G7331)*100+DAY(G7331)&lt;=season_hi),1,0))</f>
        <v/>
      </c>
      <c r="I7331">
        <f>IF(G7331="","",G7331-first_day+1)</f>
        <v/>
      </c>
      <c r="J7331" s="27">
        <f>IF(I7331="","",INDEX(Daily!$J$2:$J$421,I7331))</f>
        <v/>
      </c>
      <c r="K7331" s="27">
        <f>IF(J7331="","",J7331+cat_offset)</f>
        <v/>
      </c>
      <c r="L7331" s="27">
        <f>IF(J7331="","",MAX(0,E7331-J7331)^2)</f>
        <v/>
      </c>
      <c r="M7331" s="27">
        <f>IF(J7331="","",MAX(0,E7331-(J7331+twcdh_off))^2)</f>
        <v/>
      </c>
      <c r="N7331" s="27">
        <f>IF(E7331="","",MAX(0,E7331-swcdh_thr)^2)</f>
        <v/>
      </c>
      <c r="O7331">
        <f>IF(K7331="","",ROUND(E7331-K7331,0))</f>
        <v/>
      </c>
      <c r="P7331">
        <f>IF(O7331="","",IF(O7331&gt;=1,O7331,0))</f>
        <v/>
      </c>
      <c r="Q7331" s="27">
        <f>IF(E7331="","",MAX(0,E7331-22))</f>
        <v/>
      </c>
      <c r="R7331" s="27">
        <f>IF(H7331=1,E7331,"")</f>
        <v/>
      </c>
      <c r="S7331" s="27">
        <f>IF(AND(H7331=1,J7331&lt;&gt;""),E7331-J7331,"")</f>
        <v/>
      </c>
      <c r="T7331">
        <f>IF(G7331="","",MONTH(G7331))</f>
        <v/>
      </c>
    </row>
    <row r="7332">
      <c r="A7332" s="24" t="n">
        <v>2020</v>
      </c>
      <c r="B7332" s="24" t="n">
        <v>11</v>
      </c>
      <c r="C7332" s="24" t="n">
        <v>1</v>
      </c>
      <c r="D7332" s="24" t="n">
        <v>11</v>
      </c>
      <c r="E7332" s="24" t="n">
        <v>11.51</v>
      </c>
      <c r="F7332" s="25">
        <f>IF($E7332="","",DATE(IF($A7332="",nominal_year,$A7332),$B7332,$C7332)+($D7332-IF(LEFT(hour_conv,1)="1",1,0))/24)</f>
        <v/>
      </c>
      <c r="G7332" s="26">
        <f>IF(F7332="","",INT(F7332))</f>
        <v/>
      </c>
      <c r="H7332">
        <f>IF(G7332="","",IF(AND(MONTH(G7332)*100+DAY(G7332)&gt;=season_lo,MONTH(G7332)*100+DAY(G7332)&lt;=season_hi),1,0))</f>
        <v/>
      </c>
      <c r="I7332">
        <f>IF(G7332="","",G7332-first_day+1)</f>
        <v/>
      </c>
      <c r="J7332" s="27">
        <f>IF(I7332="","",INDEX(Daily!$J$2:$J$421,I7332))</f>
        <v/>
      </c>
      <c r="K7332" s="27">
        <f>IF(J7332="","",J7332+cat_offset)</f>
        <v/>
      </c>
      <c r="L7332" s="27">
        <f>IF(J7332="","",MAX(0,E7332-J7332)^2)</f>
        <v/>
      </c>
      <c r="M7332" s="27">
        <f>IF(J7332="","",MAX(0,E7332-(J7332+twcdh_off))^2)</f>
        <v/>
      </c>
      <c r="N7332" s="27">
        <f>IF(E7332="","",MAX(0,E7332-swcdh_thr)^2)</f>
        <v/>
      </c>
      <c r="O7332">
        <f>IF(K7332="","",ROUND(E7332-K7332,0))</f>
        <v/>
      </c>
      <c r="P7332">
        <f>IF(O7332="","",IF(O7332&gt;=1,O7332,0))</f>
        <v/>
      </c>
      <c r="Q7332" s="27">
        <f>IF(E7332="","",MAX(0,E7332-22))</f>
        <v/>
      </c>
      <c r="R7332" s="27">
        <f>IF(H7332=1,E7332,"")</f>
        <v/>
      </c>
      <c r="S7332" s="27">
        <f>IF(AND(H7332=1,J7332&lt;&gt;""),E7332-J7332,"")</f>
        <v/>
      </c>
      <c r="T7332">
        <f>IF(G7332="","",MONTH(G7332))</f>
        <v/>
      </c>
    </row>
    <row r="7333">
      <c r="A7333" s="24" t="n">
        <v>2020</v>
      </c>
      <c r="B7333" s="24" t="n">
        <v>11</v>
      </c>
      <c r="C7333" s="24" t="n">
        <v>1</v>
      </c>
      <c r="D7333" s="24" t="n">
        <v>12</v>
      </c>
      <c r="E7333" s="24" t="n">
        <v>13.11</v>
      </c>
      <c r="F7333" s="25">
        <f>IF($E7333="","",DATE(IF($A7333="",nominal_year,$A7333),$B7333,$C7333)+($D7333-IF(LEFT(hour_conv,1)="1",1,0))/24)</f>
        <v/>
      </c>
      <c r="G7333" s="26">
        <f>IF(F7333="","",INT(F7333))</f>
        <v/>
      </c>
      <c r="H7333">
        <f>IF(G7333="","",IF(AND(MONTH(G7333)*100+DAY(G7333)&gt;=season_lo,MONTH(G7333)*100+DAY(G7333)&lt;=season_hi),1,0))</f>
        <v/>
      </c>
      <c r="I7333">
        <f>IF(G7333="","",G7333-first_day+1)</f>
        <v/>
      </c>
      <c r="J7333" s="27">
        <f>IF(I7333="","",INDEX(Daily!$J$2:$J$421,I7333))</f>
        <v/>
      </c>
      <c r="K7333" s="27">
        <f>IF(J7333="","",J7333+cat_offset)</f>
        <v/>
      </c>
      <c r="L7333" s="27">
        <f>IF(J7333="","",MAX(0,E7333-J7333)^2)</f>
        <v/>
      </c>
      <c r="M7333" s="27">
        <f>IF(J7333="","",MAX(0,E7333-(J7333+twcdh_off))^2)</f>
        <v/>
      </c>
      <c r="N7333" s="27">
        <f>IF(E7333="","",MAX(0,E7333-swcdh_thr)^2)</f>
        <v/>
      </c>
      <c r="O7333">
        <f>IF(K7333="","",ROUND(E7333-K7333,0))</f>
        <v/>
      </c>
      <c r="P7333">
        <f>IF(O7333="","",IF(O7333&gt;=1,O7333,0))</f>
        <v/>
      </c>
      <c r="Q7333" s="27">
        <f>IF(E7333="","",MAX(0,E7333-22))</f>
        <v/>
      </c>
      <c r="R7333" s="27">
        <f>IF(H7333=1,E7333,"")</f>
        <v/>
      </c>
      <c r="S7333" s="27">
        <f>IF(AND(H7333=1,J7333&lt;&gt;""),E7333-J7333,"")</f>
        <v/>
      </c>
      <c r="T7333">
        <f>IF(G7333="","",MONTH(G7333))</f>
        <v/>
      </c>
    </row>
    <row r="7334">
      <c r="A7334" s="24" t="n">
        <v>2020</v>
      </c>
      <c r="B7334" s="24" t="n">
        <v>11</v>
      </c>
      <c r="C7334" s="24" t="n">
        <v>1</v>
      </c>
      <c r="D7334" s="24" t="n">
        <v>13</v>
      </c>
      <c r="E7334" s="24" t="n">
        <v>13.51</v>
      </c>
      <c r="F7334" s="25">
        <f>IF($E7334="","",DATE(IF($A7334="",nominal_year,$A7334),$B7334,$C7334)+($D7334-IF(LEFT(hour_conv,1)="1",1,0))/24)</f>
        <v/>
      </c>
      <c r="G7334" s="26">
        <f>IF(F7334="","",INT(F7334))</f>
        <v/>
      </c>
      <c r="H7334">
        <f>IF(G7334="","",IF(AND(MONTH(G7334)*100+DAY(G7334)&gt;=season_lo,MONTH(G7334)*100+DAY(G7334)&lt;=season_hi),1,0))</f>
        <v/>
      </c>
      <c r="I7334">
        <f>IF(G7334="","",G7334-first_day+1)</f>
        <v/>
      </c>
      <c r="J7334" s="27">
        <f>IF(I7334="","",INDEX(Daily!$J$2:$J$421,I7334))</f>
        <v/>
      </c>
      <c r="K7334" s="27">
        <f>IF(J7334="","",J7334+cat_offset)</f>
        <v/>
      </c>
      <c r="L7334" s="27">
        <f>IF(J7334="","",MAX(0,E7334-J7334)^2)</f>
        <v/>
      </c>
      <c r="M7334" s="27">
        <f>IF(J7334="","",MAX(0,E7334-(J7334+twcdh_off))^2)</f>
        <v/>
      </c>
      <c r="N7334" s="27">
        <f>IF(E7334="","",MAX(0,E7334-swcdh_thr)^2)</f>
        <v/>
      </c>
      <c r="O7334">
        <f>IF(K7334="","",ROUND(E7334-K7334,0))</f>
        <v/>
      </c>
      <c r="P7334">
        <f>IF(O7334="","",IF(O7334&gt;=1,O7334,0))</f>
        <v/>
      </c>
      <c r="Q7334" s="27">
        <f>IF(E7334="","",MAX(0,E7334-22))</f>
        <v/>
      </c>
      <c r="R7334" s="27">
        <f>IF(H7334=1,E7334,"")</f>
        <v/>
      </c>
      <c r="S7334" s="27">
        <f>IF(AND(H7334=1,J7334&lt;&gt;""),E7334-J7334,"")</f>
        <v/>
      </c>
      <c r="T7334">
        <f>IF(G7334="","",MONTH(G7334))</f>
        <v/>
      </c>
    </row>
    <row r="7335">
      <c r="A7335" s="24" t="n">
        <v>2020</v>
      </c>
      <c r="B7335" s="24" t="n">
        <v>11</v>
      </c>
      <c r="C7335" s="24" t="n">
        <v>1</v>
      </c>
      <c r="D7335" s="24" t="n">
        <v>14</v>
      </c>
      <c r="E7335" s="24" t="n">
        <v>13.68</v>
      </c>
      <c r="F7335" s="25">
        <f>IF($E7335="","",DATE(IF($A7335="",nominal_year,$A7335),$B7335,$C7335)+($D7335-IF(LEFT(hour_conv,1)="1",1,0))/24)</f>
        <v/>
      </c>
      <c r="G7335" s="26">
        <f>IF(F7335="","",INT(F7335))</f>
        <v/>
      </c>
      <c r="H7335">
        <f>IF(G7335="","",IF(AND(MONTH(G7335)*100+DAY(G7335)&gt;=season_lo,MONTH(G7335)*100+DAY(G7335)&lt;=season_hi),1,0))</f>
        <v/>
      </c>
      <c r="I7335">
        <f>IF(G7335="","",G7335-first_day+1)</f>
        <v/>
      </c>
      <c r="J7335" s="27">
        <f>IF(I7335="","",INDEX(Daily!$J$2:$J$421,I7335))</f>
        <v/>
      </c>
      <c r="K7335" s="27">
        <f>IF(J7335="","",J7335+cat_offset)</f>
        <v/>
      </c>
      <c r="L7335" s="27">
        <f>IF(J7335="","",MAX(0,E7335-J7335)^2)</f>
        <v/>
      </c>
      <c r="M7335" s="27">
        <f>IF(J7335="","",MAX(0,E7335-(J7335+twcdh_off))^2)</f>
        <v/>
      </c>
      <c r="N7335" s="27">
        <f>IF(E7335="","",MAX(0,E7335-swcdh_thr)^2)</f>
        <v/>
      </c>
      <c r="O7335">
        <f>IF(K7335="","",ROUND(E7335-K7335,0))</f>
        <v/>
      </c>
      <c r="P7335">
        <f>IF(O7335="","",IF(O7335&gt;=1,O7335,0))</f>
        <v/>
      </c>
      <c r="Q7335" s="27">
        <f>IF(E7335="","",MAX(0,E7335-22))</f>
        <v/>
      </c>
      <c r="R7335" s="27">
        <f>IF(H7335=1,E7335,"")</f>
        <v/>
      </c>
      <c r="S7335" s="27">
        <f>IF(AND(H7335=1,J7335&lt;&gt;""),E7335-J7335,"")</f>
        <v/>
      </c>
      <c r="T7335">
        <f>IF(G7335="","",MONTH(G7335))</f>
        <v/>
      </c>
    </row>
    <row r="7336">
      <c r="A7336" s="24" t="n">
        <v>2020</v>
      </c>
      <c r="B7336" s="24" t="n">
        <v>11</v>
      </c>
      <c r="C7336" s="24" t="n">
        <v>1</v>
      </c>
      <c r="D7336" s="24" t="n">
        <v>15</v>
      </c>
      <c r="E7336" s="24" t="n">
        <v>13.82</v>
      </c>
      <c r="F7336" s="25">
        <f>IF($E7336="","",DATE(IF($A7336="",nominal_year,$A7336),$B7336,$C7336)+($D7336-IF(LEFT(hour_conv,1)="1",1,0))/24)</f>
        <v/>
      </c>
      <c r="G7336" s="26">
        <f>IF(F7336="","",INT(F7336))</f>
        <v/>
      </c>
      <c r="H7336">
        <f>IF(G7336="","",IF(AND(MONTH(G7336)*100+DAY(G7336)&gt;=season_lo,MONTH(G7336)*100+DAY(G7336)&lt;=season_hi),1,0))</f>
        <v/>
      </c>
      <c r="I7336">
        <f>IF(G7336="","",G7336-first_day+1)</f>
        <v/>
      </c>
      <c r="J7336" s="27">
        <f>IF(I7336="","",INDEX(Daily!$J$2:$J$421,I7336))</f>
        <v/>
      </c>
      <c r="K7336" s="27">
        <f>IF(J7336="","",J7336+cat_offset)</f>
        <v/>
      </c>
      <c r="L7336" s="27">
        <f>IF(J7336="","",MAX(0,E7336-J7336)^2)</f>
        <v/>
      </c>
      <c r="M7336" s="27">
        <f>IF(J7336="","",MAX(0,E7336-(J7336+twcdh_off))^2)</f>
        <v/>
      </c>
      <c r="N7336" s="27">
        <f>IF(E7336="","",MAX(0,E7336-swcdh_thr)^2)</f>
        <v/>
      </c>
      <c r="O7336">
        <f>IF(K7336="","",ROUND(E7336-K7336,0))</f>
        <v/>
      </c>
      <c r="P7336">
        <f>IF(O7336="","",IF(O7336&gt;=1,O7336,0))</f>
        <v/>
      </c>
      <c r="Q7336" s="27">
        <f>IF(E7336="","",MAX(0,E7336-22))</f>
        <v/>
      </c>
      <c r="R7336" s="27">
        <f>IF(H7336=1,E7336,"")</f>
        <v/>
      </c>
      <c r="S7336" s="27">
        <f>IF(AND(H7336=1,J7336&lt;&gt;""),E7336-J7336,"")</f>
        <v/>
      </c>
      <c r="T7336">
        <f>IF(G7336="","",MONTH(G7336))</f>
        <v/>
      </c>
    </row>
    <row r="7337">
      <c r="A7337" s="24" t="n">
        <v>2020</v>
      </c>
      <c r="B7337" s="24" t="n">
        <v>11</v>
      </c>
      <c r="C7337" s="24" t="n">
        <v>1</v>
      </c>
      <c r="D7337" s="24" t="n">
        <v>16</v>
      </c>
      <c r="E7337" s="24" t="n">
        <v>14.65</v>
      </c>
      <c r="F7337" s="25">
        <f>IF($E7337="","",DATE(IF($A7337="",nominal_year,$A7337),$B7337,$C7337)+($D7337-IF(LEFT(hour_conv,1)="1",1,0))/24)</f>
        <v/>
      </c>
      <c r="G7337" s="26">
        <f>IF(F7337="","",INT(F7337))</f>
        <v/>
      </c>
      <c r="H7337">
        <f>IF(G7337="","",IF(AND(MONTH(G7337)*100+DAY(G7337)&gt;=season_lo,MONTH(G7337)*100+DAY(G7337)&lt;=season_hi),1,0))</f>
        <v/>
      </c>
      <c r="I7337">
        <f>IF(G7337="","",G7337-first_day+1)</f>
        <v/>
      </c>
      <c r="J7337" s="27">
        <f>IF(I7337="","",INDEX(Daily!$J$2:$J$421,I7337))</f>
        <v/>
      </c>
      <c r="K7337" s="27">
        <f>IF(J7337="","",J7337+cat_offset)</f>
        <v/>
      </c>
      <c r="L7337" s="27">
        <f>IF(J7337="","",MAX(0,E7337-J7337)^2)</f>
        <v/>
      </c>
      <c r="M7337" s="27">
        <f>IF(J7337="","",MAX(0,E7337-(J7337+twcdh_off))^2)</f>
        <v/>
      </c>
      <c r="N7337" s="27">
        <f>IF(E7337="","",MAX(0,E7337-swcdh_thr)^2)</f>
        <v/>
      </c>
      <c r="O7337">
        <f>IF(K7337="","",ROUND(E7337-K7337,0))</f>
        <v/>
      </c>
      <c r="P7337">
        <f>IF(O7337="","",IF(O7337&gt;=1,O7337,0))</f>
        <v/>
      </c>
      <c r="Q7337" s="27">
        <f>IF(E7337="","",MAX(0,E7337-22))</f>
        <v/>
      </c>
      <c r="R7337" s="27">
        <f>IF(H7337=1,E7337,"")</f>
        <v/>
      </c>
      <c r="S7337" s="27">
        <f>IF(AND(H7337=1,J7337&lt;&gt;""),E7337-J7337,"")</f>
        <v/>
      </c>
      <c r="T7337">
        <f>IF(G7337="","",MONTH(G7337))</f>
        <v/>
      </c>
    </row>
    <row r="7338">
      <c r="A7338" s="24" t="n">
        <v>2020</v>
      </c>
      <c r="B7338" s="24" t="n">
        <v>11</v>
      </c>
      <c r="C7338" s="24" t="n">
        <v>1</v>
      </c>
      <c r="D7338" s="24" t="n">
        <v>17</v>
      </c>
      <c r="E7338" s="24" t="n">
        <v>14.85</v>
      </c>
      <c r="F7338" s="25">
        <f>IF($E7338="","",DATE(IF($A7338="",nominal_year,$A7338),$B7338,$C7338)+($D7338-IF(LEFT(hour_conv,1)="1",1,0))/24)</f>
        <v/>
      </c>
      <c r="G7338" s="26">
        <f>IF(F7338="","",INT(F7338))</f>
        <v/>
      </c>
      <c r="H7338">
        <f>IF(G7338="","",IF(AND(MONTH(G7338)*100+DAY(G7338)&gt;=season_lo,MONTH(G7338)*100+DAY(G7338)&lt;=season_hi),1,0))</f>
        <v/>
      </c>
      <c r="I7338">
        <f>IF(G7338="","",G7338-first_day+1)</f>
        <v/>
      </c>
      <c r="J7338" s="27">
        <f>IF(I7338="","",INDEX(Daily!$J$2:$J$421,I7338))</f>
        <v/>
      </c>
      <c r="K7338" s="27">
        <f>IF(J7338="","",J7338+cat_offset)</f>
        <v/>
      </c>
      <c r="L7338" s="27">
        <f>IF(J7338="","",MAX(0,E7338-J7338)^2)</f>
        <v/>
      </c>
      <c r="M7338" s="27">
        <f>IF(J7338="","",MAX(0,E7338-(J7338+twcdh_off))^2)</f>
        <v/>
      </c>
      <c r="N7338" s="27">
        <f>IF(E7338="","",MAX(0,E7338-swcdh_thr)^2)</f>
        <v/>
      </c>
      <c r="O7338">
        <f>IF(K7338="","",ROUND(E7338-K7338,0))</f>
        <v/>
      </c>
      <c r="P7338">
        <f>IF(O7338="","",IF(O7338&gt;=1,O7338,0))</f>
        <v/>
      </c>
      <c r="Q7338" s="27">
        <f>IF(E7338="","",MAX(0,E7338-22))</f>
        <v/>
      </c>
      <c r="R7338" s="27">
        <f>IF(H7338=1,E7338,"")</f>
        <v/>
      </c>
      <c r="S7338" s="27">
        <f>IF(AND(H7338=1,J7338&lt;&gt;""),E7338-J7338,"")</f>
        <v/>
      </c>
      <c r="T7338">
        <f>IF(G7338="","",MONTH(G7338))</f>
        <v/>
      </c>
    </row>
    <row r="7339">
      <c r="A7339" s="24" t="n">
        <v>2020</v>
      </c>
      <c r="B7339" s="24" t="n">
        <v>11</v>
      </c>
      <c r="C7339" s="24" t="n">
        <v>1</v>
      </c>
      <c r="D7339" s="24" t="n">
        <v>18</v>
      </c>
      <c r="E7339" s="24" t="n">
        <v>13.68</v>
      </c>
      <c r="F7339" s="25">
        <f>IF($E7339="","",DATE(IF($A7339="",nominal_year,$A7339),$B7339,$C7339)+($D7339-IF(LEFT(hour_conv,1)="1",1,0))/24)</f>
        <v/>
      </c>
      <c r="G7339" s="26">
        <f>IF(F7339="","",INT(F7339))</f>
        <v/>
      </c>
      <c r="H7339">
        <f>IF(G7339="","",IF(AND(MONTH(G7339)*100+DAY(G7339)&gt;=season_lo,MONTH(G7339)*100+DAY(G7339)&lt;=season_hi),1,0))</f>
        <v/>
      </c>
      <c r="I7339">
        <f>IF(G7339="","",G7339-first_day+1)</f>
        <v/>
      </c>
      <c r="J7339" s="27">
        <f>IF(I7339="","",INDEX(Daily!$J$2:$J$421,I7339))</f>
        <v/>
      </c>
      <c r="K7339" s="27">
        <f>IF(J7339="","",J7339+cat_offset)</f>
        <v/>
      </c>
      <c r="L7339" s="27">
        <f>IF(J7339="","",MAX(0,E7339-J7339)^2)</f>
        <v/>
      </c>
      <c r="M7339" s="27">
        <f>IF(J7339="","",MAX(0,E7339-(J7339+twcdh_off))^2)</f>
        <v/>
      </c>
      <c r="N7339" s="27">
        <f>IF(E7339="","",MAX(0,E7339-swcdh_thr)^2)</f>
        <v/>
      </c>
      <c r="O7339">
        <f>IF(K7339="","",ROUND(E7339-K7339,0))</f>
        <v/>
      </c>
      <c r="P7339">
        <f>IF(O7339="","",IF(O7339&gt;=1,O7339,0))</f>
        <v/>
      </c>
      <c r="Q7339" s="27">
        <f>IF(E7339="","",MAX(0,E7339-22))</f>
        <v/>
      </c>
      <c r="R7339" s="27">
        <f>IF(H7339=1,E7339,"")</f>
        <v/>
      </c>
      <c r="S7339" s="27">
        <f>IF(AND(H7339=1,J7339&lt;&gt;""),E7339-J7339,"")</f>
        <v/>
      </c>
      <c r="T7339">
        <f>IF(G7339="","",MONTH(G7339))</f>
        <v/>
      </c>
    </row>
    <row r="7340">
      <c r="A7340" s="24" t="n">
        <v>2020</v>
      </c>
      <c r="B7340" s="24" t="n">
        <v>11</v>
      </c>
      <c r="C7340" s="24" t="n">
        <v>1</v>
      </c>
      <c r="D7340" s="24" t="n">
        <v>19</v>
      </c>
      <c r="E7340" s="24" t="n">
        <v>13.59</v>
      </c>
      <c r="F7340" s="25">
        <f>IF($E7340="","",DATE(IF($A7340="",nominal_year,$A7340),$B7340,$C7340)+($D7340-IF(LEFT(hour_conv,1)="1",1,0))/24)</f>
        <v/>
      </c>
      <c r="G7340" s="26">
        <f>IF(F7340="","",INT(F7340))</f>
        <v/>
      </c>
      <c r="H7340">
        <f>IF(G7340="","",IF(AND(MONTH(G7340)*100+DAY(G7340)&gt;=season_lo,MONTH(G7340)*100+DAY(G7340)&lt;=season_hi),1,0))</f>
        <v/>
      </c>
      <c r="I7340">
        <f>IF(G7340="","",G7340-first_day+1)</f>
        <v/>
      </c>
      <c r="J7340" s="27">
        <f>IF(I7340="","",INDEX(Daily!$J$2:$J$421,I7340))</f>
        <v/>
      </c>
      <c r="K7340" s="27">
        <f>IF(J7340="","",J7340+cat_offset)</f>
        <v/>
      </c>
      <c r="L7340" s="27">
        <f>IF(J7340="","",MAX(0,E7340-J7340)^2)</f>
        <v/>
      </c>
      <c r="M7340" s="27">
        <f>IF(J7340="","",MAX(0,E7340-(J7340+twcdh_off))^2)</f>
        <v/>
      </c>
      <c r="N7340" s="27">
        <f>IF(E7340="","",MAX(0,E7340-swcdh_thr)^2)</f>
        <v/>
      </c>
      <c r="O7340">
        <f>IF(K7340="","",ROUND(E7340-K7340,0))</f>
        <v/>
      </c>
      <c r="P7340">
        <f>IF(O7340="","",IF(O7340&gt;=1,O7340,0))</f>
        <v/>
      </c>
      <c r="Q7340" s="27">
        <f>IF(E7340="","",MAX(0,E7340-22))</f>
        <v/>
      </c>
      <c r="R7340" s="27">
        <f>IF(H7340=1,E7340,"")</f>
        <v/>
      </c>
      <c r="S7340" s="27">
        <f>IF(AND(H7340=1,J7340&lt;&gt;""),E7340-J7340,"")</f>
        <v/>
      </c>
      <c r="T7340">
        <f>IF(G7340="","",MONTH(G7340))</f>
        <v/>
      </c>
    </row>
    <row r="7341">
      <c r="A7341" s="24" t="n">
        <v>2020</v>
      </c>
      <c r="B7341" s="24" t="n">
        <v>11</v>
      </c>
      <c r="C7341" s="24" t="n">
        <v>1</v>
      </c>
      <c r="D7341" s="24" t="n">
        <v>20</v>
      </c>
      <c r="E7341" s="24" t="n">
        <v>13.44</v>
      </c>
      <c r="F7341" s="25">
        <f>IF($E7341="","",DATE(IF($A7341="",nominal_year,$A7341),$B7341,$C7341)+($D7341-IF(LEFT(hour_conv,1)="1",1,0))/24)</f>
        <v/>
      </c>
      <c r="G7341" s="26">
        <f>IF(F7341="","",INT(F7341))</f>
        <v/>
      </c>
      <c r="H7341">
        <f>IF(G7341="","",IF(AND(MONTH(G7341)*100+DAY(G7341)&gt;=season_lo,MONTH(G7341)*100+DAY(G7341)&lt;=season_hi),1,0))</f>
        <v/>
      </c>
      <c r="I7341">
        <f>IF(G7341="","",G7341-first_day+1)</f>
        <v/>
      </c>
      <c r="J7341" s="27">
        <f>IF(I7341="","",INDEX(Daily!$J$2:$J$421,I7341))</f>
        <v/>
      </c>
      <c r="K7341" s="27">
        <f>IF(J7341="","",J7341+cat_offset)</f>
        <v/>
      </c>
      <c r="L7341" s="27">
        <f>IF(J7341="","",MAX(0,E7341-J7341)^2)</f>
        <v/>
      </c>
      <c r="M7341" s="27">
        <f>IF(J7341="","",MAX(0,E7341-(J7341+twcdh_off))^2)</f>
        <v/>
      </c>
      <c r="N7341" s="27">
        <f>IF(E7341="","",MAX(0,E7341-swcdh_thr)^2)</f>
        <v/>
      </c>
      <c r="O7341">
        <f>IF(K7341="","",ROUND(E7341-K7341,0))</f>
        <v/>
      </c>
      <c r="P7341">
        <f>IF(O7341="","",IF(O7341&gt;=1,O7341,0))</f>
        <v/>
      </c>
      <c r="Q7341" s="27">
        <f>IF(E7341="","",MAX(0,E7341-22))</f>
        <v/>
      </c>
      <c r="R7341" s="27">
        <f>IF(H7341=1,E7341,"")</f>
        <v/>
      </c>
      <c r="S7341" s="27">
        <f>IF(AND(H7341=1,J7341&lt;&gt;""),E7341-J7341,"")</f>
        <v/>
      </c>
      <c r="T7341">
        <f>IF(G7341="","",MONTH(G7341))</f>
        <v/>
      </c>
    </row>
    <row r="7342">
      <c r="A7342" s="24" t="n">
        <v>2020</v>
      </c>
      <c r="B7342" s="24" t="n">
        <v>11</v>
      </c>
      <c r="C7342" s="24" t="n">
        <v>1</v>
      </c>
      <c r="D7342" s="24" t="n">
        <v>21</v>
      </c>
      <c r="E7342" s="24" t="n">
        <v>11.84</v>
      </c>
      <c r="F7342" s="25">
        <f>IF($E7342="","",DATE(IF($A7342="",nominal_year,$A7342),$B7342,$C7342)+($D7342-IF(LEFT(hour_conv,1)="1",1,0))/24)</f>
        <v/>
      </c>
      <c r="G7342" s="26">
        <f>IF(F7342="","",INT(F7342))</f>
        <v/>
      </c>
      <c r="H7342">
        <f>IF(G7342="","",IF(AND(MONTH(G7342)*100+DAY(G7342)&gt;=season_lo,MONTH(G7342)*100+DAY(G7342)&lt;=season_hi),1,0))</f>
        <v/>
      </c>
      <c r="I7342">
        <f>IF(G7342="","",G7342-first_day+1)</f>
        <v/>
      </c>
      <c r="J7342" s="27">
        <f>IF(I7342="","",INDEX(Daily!$J$2:$J$421,I7342))</f>
        <v/>
      </c>
      <c r="K7342" s="27">
        <f>IF(J7342="","",J7342+cat_offset)</f>
        <v/>
      </c>
      <c r="L7342" s="27">
        <f>IF(J7342="","",MAX(0,E7342-J7342)^2)</f>
        <v/>
      </c>
      <c r="M7342" s="27">
        <f>IF(J7342="","",MAX(0,E7342-(J7342+twcdh_off))^2)</f>
        <v/>
      </c>
      <c r="N7342" s="27">
        <f>IF(E7342="","",MAX(0,E7342-swcdh_thr)^2)</f>
        <v/>
      </c>
      <c r="O7342">
        <f>IF(K7342="","",ROUND(E7342-K7342,0))</f>
        <v/>
      </c>
      <c r="P7342">
        <f>IF(O7342="","",IF(O7342&gt;=1,O7342,0))</f>
        <v/>
      </c>
      <c r="Q7342" s="27">
        <f>IF(E7342="","",MAX(0,E7342-22))</f>
        <v/>
      </c>
      <c r="R7342" s="27">
        <f>IF(H7342=1,E7342,"")</f>
        <v/>
      </c>
      <c r="S7342" s="27">
        <f>IF(AND(H7342=1,J7342&lt;&gt;""),E7342-J7342,"")</f>
        <v/>
      </c>
      <c r="T7342">
        <f>IF(G7342="","",MONTH(G7342))</f>
        <v/>
      </c>
    </row>
    <row r="7343">
      <c r="A7343" s="24" t="n">
        <v>2020</v>
      </c>
      <c r="B7343" s="24" t="n">
        <v>11</v>
      </c>
      <c r="C7343" s="24" t="n">
        <v>1</v>
      </c>
      <c r="D7343" s="24" t="n">
        <v>22</v>
      </c>
      <c r="E7343" s="24" t="n">
        <v>11.23</v>
      </c>
      <c r="F7343" s="25">
        <f>IF($E7343="","",DATE(IF($A7343="",nominal_year,$A7343),$B7343,$C7343)+($D7343-IF(LEFT(hour_conv,1)="1",1,0))/24)</f>
        <v/>
      </c>
      <c r="G7343" s="26">
        <f>IF(F7343="","",INT(F7343))</f>
        <v/>
      </c>
      <c r="H7343">
        <f>IF(G7343="","",IF(AND(MONTH(G7343)*100+DAY(G7343)&gt;=season_lo,MONTH(G7343)*100+DAY(G7343)&lt;=season_hi),1,0))</f>
        <v/>
      </c>
      <c r="I7343">
        <f>IF(G7343="","",G7343-first_day+1)</f>
        <v/>
      </c>
      <c r="J7343" s="27">
        <f>IF(I7343="","",INDEX(Daily!$J$2:$J$421,I7343))</f>
        <v/>
      </c>
      <c r="K7343" s="27">
        <f>IF(J7343="","",J7343+cat_offset)</f>
        <v/>
      </c>
      <c r="L7343" s="27">
        <f>IF(J7343="","",MAX(0,E7343-J7343)^2)</f>
        <v/>
      </c>
      <c r="M7343" s="27">
        <f>IF(J7343="","",MAX(0,E7343-(J7343+twcdh_off))^2)</f>
        <v/>
      </c>
      <c r="N7343" s="27">
        <f>IF(E7343="","",MAX(0,E7343-swcdh_thr)^2)</f>
        <v/>
      </c>
      <c r="O7343">
        <f>IF(K7343="","",ROUND(E7343-K7343,0))</f>
        <v/>
      </c>
      <c r="P7343">
        <f>IF(O7343="","",IF(O7343&gt;=1,O7343,0))</f>
        <v/>
      </c>
      <c r="Q7343" s="27">
        <f>IF(E7343="","",MAX(0,E7343-22))</f>
        <v/>
      </c>
      <c r="R7343" s="27">
        <f>IF(H7343=1,E7343,"")</f>
        <v/>
      </c>
      <c r="S7343" s="27">
        <f>IF(AND(H7343=1,J7343&lt;&gt;""),E7343-J7343,"")</f>
        <v/>
      </c>
      <c r="T7343">
        <f>IF(G7343="","",MONTH(G7343))</f>
        <v/>
      </c>
    </row>
    <row r="7344">
      <c r="A7344" s="24" t="n">
        <v>2020</v>
      </c>
      <c r="B7344" s="24" t="n">
        <v>11</v>
      </c>
      <c r="C7344" s="24" t="n">
        <v>1</v>
      </c>
      <c r="D7344" s="24" t="n">
        <v>23</v>
      </c>
      <c r="E7344" s="24" t="n">
        <v>10.11</v>
      </c>
      <c r="F7344" s="25">
        <f>IF($E7344="","",DATE(IF($A7344="",nominal_year,$A7344),$B7344,$C7344)+($D7344-IF(LEFT(hour_conv,1)="1",1,0))/24)</f>
        <v/>
      </c>
      <c r="G7344" s="26">
        <f>IF(F7344="","",INT(F7344))</f>
        <v/>
      </c>
      <c r="H7344">
        <f>IF(G7344="","",IF(AND(MONTH(G7344)*100+DAY(G7344)&gt;=season_lo,MONTH(G7344)*100+DAY(G7344)&lt;=season_hi),1,0))</f>
        <v/>
      </c>
      <c r="I7344">
        <f>IF(G7344="","",G7344-first_day+1)</f>
        <v/>
      </c>
      <c r="J7344" s="27">
        <f>IF(I7344="","",INDEX(Daily!$J$2:$J$421,I7344))</f>
        <v/>
      </c>
      <c r="K7344" s="27">
        <f>IF(J7344="","",J7344+cat_offset)</f>
        <v/>
      </c>
      <c r="L7344" s="27">
        <f>IF(J7344="","",MAX(0,E7344-J7344)^2)</f>
        <v/>
      </c>
      <c r="M7344" s="27">
        <f>IF(J7344="","",MAX(0,E7344-(J7344+twcdh_off))^2)</f>
        <v/>
      </c>
      <c r="N7344" s="27">
        <f>IF(E7344="","",MAX(0,E7344-swcdh_thr)^2)</f>
        <v/>
      </c>
      <c r="O7344">
        <f>IF(K7344="","",ROUND(E7344-K7344,0))</f>
        <v/>
      </c>
      <c r="P7344">
        <f>IF(O7344="","",IF(O7344&gt;=1,O7344,0))</f>
        <v/>
      </c>
      <c r="Q7344" s="27">
        <f>IF(E7344="","",MAX(0,E7344-22))</f>
        <v/>
      </c>
      <c r="R7344" s="27">
        <f>IF(H7344=1,E7344,"")</f>
        <v/>
      </c>
      <c r="S7344" s="27">
        <f>IF(AND(H7344=1,J7344&lt;&gt;""),E7344-J7344,"")</f>
        <v/>
      </c>
      <c r="T7344">
        <f>IF(G7344="","",MONTH(G7344))</f>
        <v/>
      </c>
    </row>
    <row r="7345">
      <c r="A7345" s="24" t="n">
        <v>2020</v>
      </c>
      <c r="B7345" s="24" t="n">
        <v>11</v>
      </c>
      <c r="C7345" s="24" t="n">
        <v>1</v>
      </c>
      <c r="D7345" s="24" t="n">
        <v>24</v>
      </c>
      <c r="E7345" s="24" t="n">
        <v>9.81</v>
      </c>
      <c r="F7345" s="25">
        <f>IF($E7345="","",DATE(IF($A7345="",nominal_year,$A7345),$B7345,$C7345)+($D7345-IF(LEFT(hour_conv,1)="1",1,0))/24)</f>
        <v/>
      </c>
      <c r="G7345" s="26">
        <f>IF(F7345="","",INT(F7345))</f>
        <v/>
      </c>
      <c r="H7345">
        <f>IF(G7345="","",IF(AND(MONTH(G7345)*100+DAY(G7345)&gt;=season_lo,MONTH(G7345)*100+DAY(G7345)&lt;=season_hi),1,0))</f>
        <v/>
      </c>
      <c r="I7345">
        <f>IF(G7345="","",G7345-first_day+1)</f>
        <v/>
      </c>
      <c r="J7345" s="27">
        <f>IF(I7345="","",INDEX(Daily!$J$2:$J$421,I7345))</f>
        <v/>
      </c>
      <c r="K7345" s="27">
        <f>IF(J7345="","",J7345+cat_offset)</f>
        <v/>
      </c>
      <c r="L7345" s="27">
        <f>IF(J7345="","",MAX(0,E7345-J7345)^2)</f>
        <v/>
      </c>
      <c r="M7345" s="27">
        <f>IF(J7345="","",MAX(0,E7345-(J7345+twcdh_off))^2)</f>
        <v/>
      </c>
      <c r="N7345" s="27">
        <f>IF(E7345="","",MAX(0,E7345-swcdh_thr)^2)</f>
        <v/>
      </c>
      <c r="O7345">
        <f>IF(K7345="","",ROUND(E7345-K7345,0))</f>
        <v/>
      </c>
      <c r="P7345">
        <f>IF(O7345="","",IF(O7345&gt;=1,O7345,0))</f>
        <v/>
      </c>
      <c r="Q7345" s="27">
        <f>IF(E7345="","",MAX(0,E7345-22))</f>
        <v/>
      </c>
      <c r="R7345" s="27">
        <f>IF(H7345=1,E7345,"")</f>
        <v/>
      </c>
      <c r="S7345" s="27">
        <f>IF(AND(H7345=1,J7345&lt;&gt;""),E7345-J7345,"")</f>
        <v/>
      </c>
      <c r="T7345">
        <f>IF(G7345="","",MONTH(G7345))</f>
        <v/>
      </c>
    </row>
    <row r="7346">
      <c r="A7346" s="24" t="n">
        <v>2020</v>
      </c>
      <c r="B7346" s="24" t="n">
        <v>11</v>
      </c>
      <c r="C7346" s="24" t="n">
        <v>2</v>
      </c>
      <c r="D7346" s="24" t="n">
        <v>1</v>
      </c>
      <c r="E7346" s="24" t="n">
        <v>9.59</v>
      </c>
      <c r="F7346" s="25">
        <f>IF($E7346="","",DATE(IF($A7346="",nominal_year,$A7346),$B7346,$C7346)+($D7346-IF(LEFT(hour_conv,1)="1",1,0))/24)</f>
        <v/>
      </c>
      <c r="G7346" s="26">
        <f>IF(F7346="","",INT(F7346))</f>
        <v/>
      </c>
      <c r="H7346">
        <f>IF(G7346="","",IF(AND(MONTH(G7346)*100+DAY(G7346)&gt;=season_lo,MONTH(G7346)*100+DAY(G7346)&lt;=season_hi),1,0))</f>
        <v/>
      </c>
      <c r="I7346">
        <f>IF(G7346="","",G7346-first_day+1)</f>
        <v/>
      </c>
      <c r="J7346" s="27">
        <f>IF(I7346="","",INDEX(Daily!$J$2:$J$421,I7346))</f>
        <v/>
      </c>
      <c r="K7346" s="27">
        <f>IF(J7346="","",J7346+cat_offset)</f>
        <v/>
      </c>
      <c r="L7346" s="27">
        <f>IF(J7346="","",MAX(0,E7346-J7346)^2)</f>
        <v/>
      </c>
      <c r="M7346" s="27">
        <f>IF(J7346="","",MAX(0,E7346-(J7346+twcdh_off))^2)</f>
        <v/>
      </c>
      <c r="N7346" s="27">
        <f>IF(E7346="","",MAX(0,E7346-swcdh_thr)^2)</f>
        <v/>
      </c>
      <c r="O7346">
        <f>IF(K7346="","",ROUND(E7346-K7346,0))</f>
        <v/>
      </c>
      <c r="P7346">
        <f>IF(O7346="","",IF(O7346&gt;=1,O7346,0))</f>
        <v/>
      </c>
      <c r="Q7346" s="27">
        <f>IF(E7346="","",MAX(0,E7346-22))</f>
        <v/>
      </c>
      <c r="R7346" s="27">
        <f>IF(H7346=1,E7346,"")</f>
        <v/>
      </c>
      <c r="S7346" s="27">
        <f>IF(AND(H7346=1,J7346&lt;&gt;""),E7346-J7346,"")</f>
        <v/>
      </c>
      <c r="T7346">
        <f>IF(G7346="","",MONTH(G7346))</f>
        <v/>
      </c>
    </row>
    <row r="7347">
      <c r="A7347" s="24" t="n">
        <v>2020</v>
      </c>
      <c r="B7347" s="24" t="n">
        <v>11</v>
      </c>
      <c r="C7347" s="24" t="n">
        <v>2</v>
      </c>
      <c r="D7347" s="24" t="n">
        <v>2</v>
      </c>
      <c r="E7347" s="24" t="n">
        <v>9</v>
      </c>
      <c r="F7347" s="25">
        <f>IF($E7347="","",DATE(IF($A7347="",nominal_year,$A7347),$B7347,$C7347)+($D7347-IF(LEFT(hour_conv,1)="1",1,0))/24)</f>
        <v/>
      </c>
      <c r="G7347" s="26">
        <f>IF(F7347="","",INT(F7347))</f>
        <v/>
      </c>
      <c r="H7347">
        <f>IF(G7347="","",IF(AND(MONTH(G7347)*100+DAY(G7347)&gt;=season_lo,MONTH(G7347)*100+DAY(G7347)&lt;=season_hi),1,0))</f>
        <v/>
      </c>
      <c r="I7347">
        <f>IF(G7347="","",G7347-first_day+1)</f>
        <v/>
      </c>
      <c r="J7347" s="27">
        <f>IF(I7347="","",INDEX(Daily!$J$2:$J$421,I7347))</f>
        <v/>
      </c>
      <c r="K7347" s="27">
        <f>IF(J7347="","",J7347+cat_offset)</f>
        <v/>
      </c>
      <c r="L7347" s="27">
        <f>IF(J7347="","",MAX(0,E7347-J7347)^2)</f>
        <v/>
      </c>
      <c r="M7347" s="27">
        <f>IF(J7347="","",MAX(0,E7347-(J7347+twcdh_off))^2)</f>
        <v/>
      </c>
      <c r="N7347" s="27">
        <f>IF(E7347="","",MAX(0,E7347-swcdh_thr)^2)</f>
        <v/>
      </c>
      <c r="O7347">
        <f>IF(K7347="","",ROUND(E7347-K7347,0))</f>
        <v/>
      </c>
      <c r="P7347">
        <f>IF(O7347="","",IF(O7347&gt;=1,O7347,0))</f>
        <v/>
      </c>
      <c r="Q7347" s="27">
        <f>IF(E7347="","",MAX(0,E7347-22))</f>
        <v/>
      </c>
      <c r="R7347" s="27">
        <f>IF(H7347=1,E7347,"")</f>
        <v/>
      </c>
      <c r="S7347" s="27">
        <f>IF(AND(H7347=1,J7347&lt;&gt;""),E7347-J7347,"")</f>
        <v/>
      </c>
      <c r="T7347">
        <f>IF(G7347="","",MONTH(G7347))</f>
        <v/>
      </c>
    </row>
    <row r="7348">
      <c r="A7348" s="24" t="n">
        <v>2020</v>
      </c>
      <c r="B7348" s="24" t="n">
        <v>11</v>
      </c>
      <c r="C7348" s="24" t="n">
        <v>2</v>
      </c>
      <c r="D7348" s="24" t="n">
        <v>3</v>
      </c>
      <c r="E7348" s="24" t="n">
        <v>8.58</v>
      </c>
      <c r="F7348" s="25">
        <f>IF($E7348="","",DATE(IF($A7348="",nominal_year,$A7348),$B7348,$C7348)+($D7348-IF(LEFT(hour_conv,1)="1",1,0))/24)</f>
        <v/>
      </c>
      <c r="G7348" s="26">
        <f>IF(F7348="","",INT(F7348))</f>
        <v/>
      </c>
      <c r="H7348">
        <f>IF(G7348="","",IF(AND(MONTH(G7348)*100+DAY(G7348)&gt;=season_lo,MONTH(G7348)*100+DAY(G7348)&lt;=season_hi),1,0))</f>
        <v/>
      </c>
      <c r="I7348">
        <f>IF(G7348="","",G7348-first_day+1)</f>
        <v/>
      </c>
      <c r="J7348" s="27">
        <f>IF(I7348="","",INDEX(Daily!$J$2:$J$421,I7348))</f>
        <v/>
      </c>
      <c r="K7348" s="27">
        <f>IF(J7348="","",J7348+cat_offset)</f>
        <v/>
      </c>
      <c r="L7348" s="27">
        <f>IF(J7348="","",MAX(0,E7348-J7348)^2)</f>
        <v/>
      </c>
      <c r="M7348" s="27">
        <f>IF(J7348="","",MAX(0,E7348-(J7348+twcdh_off))^2)</f>
        <v/>
      </c>
      <c r="N7348" s="27">
        <f>IF(E7348="","",MAX(0,E7348-swcdh_thr)^2)</f>
        <v/>
      </c>
      <c r="O7348">
        <f>IF(K7348="","",ROUND(E7348-K7348,0))</f>
        <v/>
      </c>
      <c r="P7348">
        <f>IF(O7348="","",IF(O7348&gt;=1,O7348,0))</f>
        <v/>
      </c>
      <c r="Q7348" s="27">
        <f>IF(E7348="","",MAX(0,E7348-22))</f>
        <v/>
      </c>
      <c r="R7348" s="27">
        <f>IF(H7348=1,E7348,"")</f>
        <v/>
      </c>
      <c r="S7348" s="27">
        <f>IF(AND(H7348=1,J7348&lt;&gt;""),E7348-J7348,"")</f>
        <v/>
      </c>
      <c r="T7348">
        <f>IF(G7348="","",MONTH(G7348))</f>
        <v/>
      </c>
    </row>
    <row r="7349">
      <c r="A7349" s="24" t="n">
        <v>2020</v>
      </c>
      <c r="B7349" s="24" t="n">
        <v>11</v>
      </c>
      <c r="C7349" s="24" t="n">
        <v>2</v>
      </c>
      <c r="D7349" s="24" t="n">
        <v>4</v>
      </c>
      <c r="E7349" s="24" t="n">
        <v>8.16</v>
      </c>
      <c r="F7349" s="25">
        <f>IF($E7349="","",DATE(IF($A7349="",nominal_year,$A7349),$B7349,$C7349)+($D7349-IF(LEFT(hour_conv,1)="1",1,0))/24)</f>
        <v/>
      </c>
      <c r="G7349" s="26">
        <f>IF(F7349="","",INT(F7349))</f>
        <v/>
      </c>
      <c r="H7349">
        <f>IF(G7349="","",IF(AND(MONTH(G7349)*100+DAY(G7349)&gt;=season_lo,MONTH(G7349)*100+DAY(G7349)&lt;=season_hi),1,0))</f>
        <v/>
      </c>
      <c r="I7349">
        <f>IF(G7349="","",G7349-first_day+1)</f>
        <v/>
      </c>
      <c r="J7349" s="27">
        <f>IF(I7349="","",INDEX(Daily!$J$2:$J$421,I7349))</f>
        <v/>
      </c>
      <c r="K7349" s="27">
        <f>IF(J7349="","",J7349+cat_offset)</f>
        <v/>
      </c>
      <c r="L7349" s="27">
        <f>IF(J7349="","",MAX(0,E7349-J7349)^2)</f>
        <v/>
      </c>
      <c r="M7349" s="27">
        <f>IF(J7349="","",MAX(0,E7349-(J7349+twcdh_off))^2)</f>
        <v/>
      </c>
      <c r="N7349" s="27">
        <f>IF(E7349="","",MAX(0,E7349-swcdh_thr)^2)</f>
        <v/>
      </c>
      <c r="O7349">
        <f>IF(K7349="","",ROUND(E7349-K7349,0))</f>
        <v/>
      </c>
      <c r="P7349">
        <f>IF(O7349="","",IF(O7349&gt;=1,O7349,0))</f>
        <v/>
      </c>
      <c r="Q7349" s="27">
        <f>IF(E7349="","",MAX(0,E7349-22))</f>
        <v/>
      </c>
      <c r="R7349" s="27">
        <f>IF(H7349=1,E7349,"")</f>
        <v/>
      </c>
      <c r="S7349" s="27">
        <f>IF(AND(H7349=1,J7349&lt;&gt;""),E7349-J7349,"")</f>
        <v/>
      </c>
      <c r="T7349">
        <f>IF(G7349="","",MONTH(G7349))</f>
        <v/>
      </c>
    </row>
    <row r="7350">
      <c r="A7350" s="24" t="n">
        <v>2020</v>
      </c>
      <c r="B7350" s="24" t="n">
        <v>11</v>
      </c>
      <c r="C7350" s="24" t="n">
        <v>2</v>
      </c>
      <c r="D7350" s="24" t="n">
        <v>5</v>
      </c>
      <c r="E7350" s="24" t="n">
        <v>8.35</v>
      </c>
      <c r="F7350" s="25">
        <f>IF($E7350="","",DATE(IF($A7350="",nominal_year,$A7350),$B7350,$C7350)+($D7350-IF(LEFT(hour_conv,1)="1",1,0))/24)</f>
        <v/>
      </c>
      <c r="G7350" s="26">
        <f>IF(F7350="","",INT(F7350))</f>
        <v/>
      </c>
      <c r="H7350">
        <f>IF(G7350="","",IF(AND(MONTH(G7350)*100+DAY(G7350)&gt;=season_lo,MONTH(G7350)*100+DAY(G7350)&lt;=season_hi),1,0))</f>
        <v/>
      </c>
      <c r="I7350">
        <f>IF(G7350="","",G7350-first_day+1)</f>
        <v/>
      </c>
      <c r="J7350" s="27">
        <f>IF(I7350="","",INDEX(Daily!$J$2:$J$421,I7350))</f>
        <v/>
      </c>
      <c r="K7350" s="27">
        <f>IF(J7350="","",J7350+cat_offset)</f>
        <v/>
      </c>
      <c r="L7350" s="27">
        <f>IF(J7350="","",MAX(0,E7350-J7350)^2)</f>
        <v/>
      </c>
      <c r="M7350" s="27">
        <f>IF(J7350="","",MAX(0,E7350-(J7350+twcdh_off))^2)</f>
        <v/>
      </c>
      <c r="N7350" s="27">
        <f>IF(E7350="","",MAX(0,E7350-swcdh_thr)^2)</f>
        <v/>
      </c>
      <c r="O7350">
        <f>IF(K7350="","",ROUND(E7350-K7350,0))</f>
        <v/>
      </c>
      <c r="P7350">
        <f>IF(O7350="","",IF(O7350&gt;=1,O7350,0))</f>
        <v/>
      </c>
      <c r="Q7350" s="27">
        <f>IF(E7350="","",MAX(0,E7350-22))</f>
        <v/>
      </c>
      <c r="R7350" s="27">
        <f>IF(H7350=1,E7350,"")</f>
        <v/>
      </c>
      <c r="S7350" s="27">
        <f>IF(AND(H7350=1,J7350&lt;&gt;""),E7350-J7350,"")</f>
        <v/>
      </c>
      <c r="T7350">
        <f>IF(G7350="","",MONTH(G7350))</f>
        <v/>
      </c>
    </row>
    <row r="7351">
      <c r="A7351" s="24" t="n">
        <v>2020</v>
      </c>
      <c r="B7351" s="24" t="n">
        <v>11</v>
      </c>
      <c r="C7351" s="24" t="n">
        <v>2</v>
      </c>
      <c r="D7351" s="24" t="n">
        <v>6</v>
      </c>
      <c r="E7351" s="24" t="n">
        <v>8.77</v>
      </c>
      <c r="F7351" s="25">
        <f>IF($E7351="","",DATE(IF($A7351="",nominal_year,$A7351),$B7351,$C7351)+($D7351-IF(LEFT(hour_conv,1)="1",1,0))/24)</f>
        <v/>
      </c>
      <c r="G7351" s="26">
        <f>IF(F7351="","",INT(F7351))</f>
        <v/>
      </c>
      <c r="H7351">
        <f>IF(G7351="","",IF(AND(MONTH(G7351)*100+DAY(G7351)&gt;=season_lo,MONTH(G7351)*100+DAY(G7351)&lt;=season_hi),1,0))</f>
        <v/>
      </c>
      <c r="I7351">
        <f>IF(G7351="","",G7351-first_day+1)</f>
        <v/>
      </c>
      <c r="J7351" s="27">
        <f>IF(I7351="","",INDEX(Daily!$J$2:$J$421,I7351))</f>
        <v/>
      </c>
      <c r="K7351" s="27">
        <f>IF(J7351="","",J7351+cat_offset)</f>
        <v/>
      </c>
      <c r="L7351" s="27">
        <f>IF(J7351="","",MAX(0,E7351-J7351)^2)</f>
        <v/>
      </c>
      <c r="M7351" s="27">
        <f>IF(J7351="","",MAX(0,E7351-(J7351+twcdh_off))^2)</f>
        <v/>
      </c>
      <c r="N7351" s="27">
        <f>IF(E7351="","",MAX(0,E7351-swcdh_thr)^2)</f>
        <v/>
      </c>
      <c r="O7351">
        <f>IF(K7351="","",ROUND(E7351-K7351,0))</f>
        <v/>
      </c>
      <c r="P7351">
        <f>IF(O7351="","",IF(O7351&gt;=1,O7351,0))</f>
        <v/>
      </c>
      <c r="Q7351" s="27">
        <f>IF(E7351="","",MAX(0,E7351-22))</f>
        <v/>
      </c>
      <c r="R7351" s="27">
        <f>IF(H7351=1,E7351,"")</f>
        <v/>
      </c>
      <c r="S7351" s="27">
        <f>IF(AND(H7351=1,J7351&lt;&gt;""),E7351-J7351,"")</f>
        <v/>
      </c>
      <c r="T7351">
        <f>IF(G7351="","",MONTH(G7351))</f>
        <v/>
      </c>
    </row>
    <row r="7352">
      <c r="A7352" s="24" t="n">
        <v>2020</v>
      </c>
      <c r="B7352" s="24" t="n">
        <v>11</v>
      </c>
      <c r="C7352" s="24" t="n">
        <v>2</v>
      </c>
      <c r="D7352" s="24" t="n">
        <v>7</v>
      </c>
      <c r="E7352" s="24" t="n">
        <v>9.84</v>
      </c>
      <c r="F7352" s="25">
        <f>IF($E7352="","",DATE(IF($A7352="",nominal_year,$A7352),$B7352,$C7352)+($D7352-IF(LEFT(hour_conv,1)="1",1,0))/24)</f>
        <v/>
      </c>
      <c r="G7352" s="26">
        <f>IF(F7352="","",INT(F7352))</f>
        <v/>
      </c>
      <c r="H7352">
        <f>IF(G7352="","",IF(AND(MONTH(G7352)*100+DAY(G7352)&gt;=season_lo,MONTH(G7352)*100+DAY(G7352)&lt;=season_hi),1,0))</f>
        <v/>
      </c>
      <c r="I7352">
        <f>IF(G7352="","",G7352-first_day+1)</f>
        <v/>
      </c>
      <c r="J7352" s="27">
        <f>IF(I7352="","",INDEX(Daily!$J$2:$J$421,I7352))</f>
        <v/>
      </c>
      <c r="K7352" s="27">
        <f>IF(J7352="","",J7352+cat_offset)</f>
        <v/>
      </c>
      <c r="L7352" s="27">
        <f>IF(J7352="","",MAX(0,E7352-J7352)^2)</f>
        <v/>
      </c>
      <c r="M7352" s="27">
        <f>IF(J7352="","",MAX(0,E7352-(J7352+twcdh_off))^2)</f>
        <v/>
      </c>
      <c r="N7352" s="27">
        <f>IF(E7352="","",MAX(0,E7352-swcdh_thr)^2)</f>
        <v/>
      </c>
      <c r="O7352">
        <f>IF(K7352="","",ROUND(E7352-K7352,0))</f>
        <v/>
      </c>
      <c r="P7352">
        <f>IF(O7352="","",IF(O7352&gt;=1,O7352,0))</f>
        <v/>
      </c>
      <c r="Q7352" s="27">
        <f>IF(E7352="","",MAX(0,E7352-22))</f>
        <v/>
      </c>
      <c r="R7352" s="27">
        <f>IF(H7352=1,E7352,"")</f>
        <v/>
      </c>
      <c r="S7352" s="27">
        <f>IF(AND(H7352=1,J7352&lt;&gt;""),E7352-J7352,"")</f>
        <v/>
      </c>
      <c r="T7352">
        <f>IF(G7352="","",MONTH(G7352))</f>
        <v/>
      </c>
    </row>
    <row r="7353">
      <c r="A7353" s="24" t="n">
        <v>2020</v>
      </c>
      <c r="B7353" s="24" t="n">
        <v>11</v>
      </c>
      <c r="C7353" s="24" t="n">
        <v>2</v>
      </c>
      <c r="D7353" s="24" t="n">
        <v>8</v>
      </c>
      <c r="E7353" s="24" t="n">
        <v>10</v>
      </c>
      <c r="F7353" s="25">
        <f>IF($E7353="","",DATE(IF($A7353="",nominal_year,$A7353),$B7353,$C7353)+($D7353-IF(LEFT(hour_conv,1)="1",1,0))/24)</f>
        <v/>
      </c>
      <c r="G7353" s="26">
        <f>IF(F7353="","",INT(F7353))</f>
        <v/>
      </c>
      <c r="H7353">
        <f>IF(G7353="","",IF(AND(MONTH(G7353)*100+DAY(G7353)&gt;=season_lo,MONTH(G7353)*100+DAY(G7353)&lt;=season_hi),1,0))</f>
        <v/>
      </c>
      <c r="I7353">
        <f>IF(G7353="","",G7353-first_day+1)</f>
        <v/>
      </c>
      <c r="J7353" s="27">
        <f>IF(I7353="","",INDEX(Daily!$J$2:$J$421,I7353))</f>
        <v/>
      </c>
      <c r="K7353" s="27">
        <f>IF(J7353="","",J7353+cat_offset)</f>
        <v/>
      </c>
      <c r="L7353" s="27">
        <f>IF(J7353="","",MAX(0,E7353-J7353)^2)</f>
        <v/>
      </c>
      <c r="M7353" s="27">
        <f>IF(J7353="","",MAX(0,E7353-(J7353+twcdh_off))^2)</f>
        <v/>
      </c>
      <c r="N7353" s="27">
        <f>IF(E7353="","",MAX(0,E7353-swcdh_thr)^2)</f>
        <v/>
      </c>
      <c r="O7353">
        <f>IF(K7353="","",ROUND(E7353-K7353,0))</f>
        <v/>
      </c>
      <c r="P7353">
        <f>IF(O7353="","",IF(O7353&gt;=1,O7353,0))</f>
        <v/>
      </c>
      <c r="Q7353" s="27">
        <f>IF(E7353="","",MAX(0,E7353-22))</f>
        <v/>
      </c>
      <c r="R7353" s="27">
        <f>IF(H7353=1,E7353,"")</f>
        <v/>
      </c>
      <c r="S7353" s="27">
        <f>IF(AND(H7353=1,J7353&lt;&gt;""),E7353-J7353,"")</f>
        <v/>
      </c>
      <c r="T7353">
        <f>IF(G7353="","",MONTH(G7353))</f>
        <v/>
      </c>
    </row>
    <row r="7354">
      <c r="A7354" s="24" t="n">
        <v>2020</v>
      </c>
      <c r="B7354" s="24" t="n">
        <v>11</v>
      </c>
      <c r="C7354" s="24" t="n">
        <v>2</v>
      </c>
      <c r="D7354" s="24" t="n">
        <v>9</v>
      </c>
      <c r="E7354" s="24" t="n">
        <v>10.56</v>
      </c>
      <c r="F7354" s="25">
        <f>IF($E7354="","",DATE(IF($A7354="",nominal_year,$A7354),$B7354,$C7354)+($D7354-IF(LEFT(hour_conv,1)="1",1,0))/24)</f>
        <v/>
      </c>
      <c r="G7354" s="26">
        <f>IF(F7354="","",INT(F7354))</f>
        <v/>
      </c>
      <c r="H7354">
        <f>IF(G7354="","",IF(AND(MONTH(G7354)*100+DAY(G7354)&gt;=season_lo,MONTH(G7354)*100+DAY(G7354)&lt;=season_hi),1,0))</f>
        <v/>
      </c>
      <c r="I7354">
        <f>IF(G7354="","",G7354-first_day+1)</f>
        <v/>
      </c>
      <c r="J7354" s="27">
        <f>IF(I7354="","",INDEX(Daily!$J$2:$J$421,I7354))</f>
        <v/>
      </c>
      <c r="K7354" s="27">
        <f>IF(J7354="","",J7354+cat_offset)</f>
        <v/>
      </c>
      <c r="L7354" s="27">
        <f>IF(J7354="","",MAX(0,E7354-J7354)^2)</f>
        <v/>
      </c>
      <c r="M7354" s="27">
        <f>IF(J7354="","",MAX(0,E7354-(J7354+twcdh_off))^2)</f>
        <v/>
      </c>
      <c r="N7354" s="27">
        <f>IF(E7354="","",MAX(0,E7354-swcdh_thr)^2)</f>
        <v/>
      </c>
      <c r="O7354">
        <f>IF(K7354="","",ROUND(E7354-K7354,0))</f>
        <v/>
      </c>
      <c r="P7354">
        <f>IF(O7354="","",IF(O7354&gt;=1,O7354,0))</f>
        <v/>
      </c>
      <c r="Q7354" s="27">
        <f>IF(E7354="","",MAX(0,E7354-22))</f>
        <v/>
      </c>
      <c r="R7354" s="27">
        <f>IF(H7354=1,E7354,"")</f>
        <v/>
      </c>
      <c r="S7354" s="27">
        <f>IF(AND(H7354=1,J7354&lt;&gt;""),E7354-J7354,"")</f>
        <v/>
      </c>
      <c r="T7354">
        <f>IF(G7354="","",MONTH(G7354))</f>
        <v/>
      </c>
    </row>
    <row r="7355">
      <c r="A7355" s="24" t="n">
        <v>2020</v>
      </c>
      <c r="B7355" s="24" t="n">
        <v>11</v>
      </c>
      <c r="C7355" s="24" t="n">
        <v>2</v>
      </c>
      <c r="D7355" s="24" t="n">
        <v>10</v>
      </c>
      <c r="E7355" s="24" t="n">
        <v>11.87</v>
      </c>
      <c r="F7355" s="25">
        <f>IF($E7355="","",DATE(IF($A7355="",nominal_year,$A7355),$B7355,$C7355)+($D7355-IF(LEFT(hour_conv,1)="1",1,0))/24)</f>
        <v/>
      </c>
      <c r="G7355" s="26">
        <f>IF(F7355="","",INT(F7355))</f>
        <v/>
      </c>
      <c r="H7355">
        <f>IF(G7355="","",IF(AND(MONTH(G7355)*100+DAY(G7355)&gt;=season_lo,MONTH(G7355)*100+DAY(G7355)&lt;=season_hi),1,0))</f>
        <v/>
      </c>
      <c r="I7355">
        <f>IF(G7355="","",G7355-first_day+1)</f>
        <v/>
      </c>
      <c r="J7355" s="27">
        <f>IF(I7355="","",INDEX(Daily!$J$2:$J$421,I7355))</f>
        <v/>
      </c>
      <c r="K7355" s="27">
        <f>IF(J7355="","",J7355+cat_offset)</f>
        <v/>
      </c>
      <c r="L7355" s="27">
        <f>IF(J7355="","",MAX(0,E7355-J7355)^2)</f>
        <v/>
      </c>
      <c r="M7355" s="27">
        <f>IF(J7355="","",MAX(0,E7355-(J7355+twcdh_off))^2)</f>
        <v/>
      </c>
      <c r="N7355" s="27">
        <f>IF(E7355="","",MAX(0,E7355-swcdh_thr)^2)</f>
        <v/>
      </c>
      <c r="O7355">
        <f>IF(K7355="","",ROUND(E7355-K7355,0))</f>
        <v/>
      </c>
      <c r="P7355">
        <f>IF(O7355="","",IF(O7355&gt;=1,O7355,0))</f>
        <v/>
      </c>
      <c r="Q7355" s="27">
        <f>IF(E7355="","",MAX(0,E7355-22))</f>
        <v/>
      </c>
      <c r="R7355" s="27">
        <f>IF(H7355=1,E7355,"")</f>
        <v/>
      </c>
      <c r="S7355" s="27">
        <f>IF(AND(H7355=1,J7355&lt;&gt;""),E7355-J7355,"")</f>
        <v/>
      </c>
      <c r="T7355">
        <f>IF(G7355="","",MONTH(G7355))</f>
        <v/>
      </c>
    </row>
    <row r="7356">
      <c r="A7356" s="24" t="n">
        <v>2020</v>
      </c>
      <c r="B7356" s="24" t="n">
        <v>11</v>
      </c>
      <c r="C7356" s="24" t="n">
        <v>2</v>
      </c>
      <c r="D7356" s="24" t="n">
        <v>11</v>
      </c>
      <c r="E7356" s="24" t="n">
        <v>12.58</v>
      </c>
      <c r="F7356" s="25">
        <f>IF($E7356="","",DATE(IF($A7356="",nominal_year,$A7356),$B7356,$C7356)+($D7356-IF(LEFT(hour_conv,1)="1",1,0))/24)</f>
        <v/>
      </c>
      <c r="G7356" s="26">
        <f>IF(F7356="","",INT(F7356))</f>
        <v/>
      </c>
      <c r="H7356">
        <f>IF(G7356="","",IF(AND(MONTH(G7356)*100+DAY(G7356)&gt;=season_lo,MONTH(G7356)*100+DAY(G7356)&lt;=season_hi),1,0))</f>
        <v/>
      </c>
      <c r="I7356">
        <f>IF(G7356="","",G7356-first_day+1)</f>
        <v/>
      </c>
      <c r="J7356" s="27">
        <f>IF(I7356="","",INDEX(Daily!$J$2:$J$421,I7356))</f>
        <v/>
      </c>
      <c r="K7356" s="27">
        <f>IF(J7356="","",J7356+cat_offset)</f>
        <v/>
      </c>
      <c r="L7356" s="27">
        <f>IF(J7356="","",MAX(0,E7356-J7356)^2)</f>
        <v/>
      </c>
      <c r="M7356" s="27">
        <f>IF(J7356="","",MAX(0,E7356-(J7356+twcdh_off))^2)</f>
        <v/>
      </c>
      <c r="N7356" s="27">
        <f>IF(E7356="","",MAX(0,E7356-swcdh_thr)^2)</f>
        <v/>
      </c>
      <c r="O7356">
        <f>IF(K7356="","",ROUND(E7356-K7356,0))</f>
        <v/>
      </c>
      <c r="P7356">
        <f>IF(O7356="","",IF(O7356&gt;=1,O7356,0))</f>
        <v/>
      </c>
      <c r="Q7356" s="27">
        <f>IF(E7356="","",MAX(0,E7356-22))</f>
        <v/>
      </c>
      <c r="R7356" s="27">
        <f>IF(H7356=1,E7356,"")</f>
        <v/>
      </c>
      <c r="S7356" s="27">
        <f>IF(AND(H7356=1,J7356&lt;&gt;""),E7356-J7356,"")</f>
        <v/>
      </c>
      <c r="T7356">
        <f>IF(G7356="","",MONTH(G7356))</f>
        <v/>
      </c>
    </row>
    <row r="7357">
      <c r="A7357" s="24" t="n">
        <v>2020</v>
      </c>
      <c r="B7357" s="24" t="n">
        <v>11</v>
      </c>
      <c r="C7357" s="24" t="n">
        <v>2</v>
      </c>
      <c r="D7357" s="24" t="n">
        <v>12</v>
      </c>
      <c r="E7357" s="24" t="n">
        <v>12.77</v>
      </c>
      <c r="F7357" s="25">
        <f>IF($E7357="","",DATE(IF($A7357="",nominal_year,$A7357),$B7357,$C7357)+($D7357-IF(LEFT(hour_conv,1)="1",1,0))/24)</f>
        <v/>
      </c>
      <c r="G7357" s="26">
        <f>IF(F7357="","",INT(F7357))</f>
        <v/>
      </c>
      <c r="H7357">
        <f>IF(G7357="","",IF(AND(MONTH(G7357)*100+DAY(G7357)&gt;=season_lo,MONTH(G7357)*100+DAY(G7357)&lt;=season_hi),1,0))</f>
        <v/>
      </c>
      <c r="I7357">
        <f>IF(G7357="","",G7357-first_day+1)</f>
        <v/>
      </c>
      <c r="J7357" s="27">
        <f>IF(I7357="","",INDEX(Daily!$J$2:$J$421,I7357))</f>
        <v/>
      </c>
      <c r="K7357" s="27">
        <f>IF(J7357="","",J7357+cat_offset)</f>
        <v/>
      </c>
      <c r="L7357" s="27">
        <f>IF(J7357="","",MAX(0,E7357-J7357)^2)</f>
        <v/>
      </c>
      <c r="M7357" s="27">
        <f>IF(J7357="","",MAX(0,E7357-(J7357+twcdh_off))^2)</f>
        <v/>
      </c>
      <c r="N7357" s="27">
        <f>IF(E7357="","",MAX(0,E7357-swcdh_thr)^2)</f>
        <v/>
      </c>
      <c r="O7357">
        <f>IF(K7357="","",ROUND(E7357-K7357,0))</f>
        <v/>
      </c>
      <c r="P7357">
        <f>IF(O7357="","",IF(O7357&gt;=1,O7357,0))</f>
        <v/>
      </c>
      <c r="Q7357" s="27">
        <f>IF(E7357="","",MAX(0,E7357-22))</f>
        <v/>
      </c>
      <c r="R7357" s="27">
        <f>IF(H7357=1,E7357,"")</f>
        <v/>
      </c>
      <c r="S7357" s="27">
        <f>IF(AND(H7357=1,J7357&lt;&gt;""),E7357-J7357,"")</f>
        <v/>
      </c>
      <c r="T7357">
        <f>IF(G7357="","",MONTH(G7357))</f>
        <v/>
      </c>
    </row>
    <row r="7358">
      <c r="A7358" s="24" t="n">
        <v>2020</v>
      </c>
      <c r="B7358" s="24" t="n">
        <v>11</v>
      </c>
      <c r="C7358" s="24" t="n">
        <v>2</v>
      </c>
      <c r="D7358" s="24" t="n">
        <v>13</v>
      </c>
      <c r="E7358" s="24" t="n">
        <v>13.41</v>
      </c>
      <c r="F7358" s="25">
        <f>IF($E7358="","",DATE(IF($A7358="",nominal_year,$A7358),$B7358,$C7358)+($D7358-IF(LEFT(hour_conv,1)="1",1,0))/24)</f>
        <v/>
      </c>
      <c r="G7358" s="26">
        <f>IF(F7358="","",INT(F7358))</f>
        <v/>
      </c>
      <c r="H7358">
        <f>IF(G7358="","",IF(AND(MONTH(G7358)*100+DAY(G7358)&gt;=season_lo,MONTH(G7358)*100+DAY(G7358)&lt;=season_hi),1,0))</f>
        <v/>
      </c>
      <c r="I7358">
        <f>IF(G7358="","",G7358-first_day+1)</f>
        <v/>
      </c>
      <c r="J7358" s="27">
        <f>IF(I7358="","",INDEX(Daily!$J$2:$J$421,I7358))</f>
        <v/>
      </c>
      <c r="K7358" s="27">
        <f>IF(J7358="","",J7358+cat_offset)</f>
        <v/>
      </c>
      <c r="L7358" s="27">
        <f>IF(J7358="","",MAX(0,E7358-J7358)^2)</f>
        <v/>
      </c>
      <c r="M7358" s="27">
        <f>IF(J7358="","",MAX(0,E7358-(J7358+twcdh_off))^2)</f>
        <v/>
      </c>
      <c r="N7358" s="27">
        <f>IF(E7358="","",MAX(0,E7358-swcdh_thr)^2)</f>
        <v/>
      </c>
      <c r="O7358">
        <f>IF(K7358="","",ROUND(E7358-K7358,0))</f>
        <v/>
      </c>
      <c r="P7358">
        <f>IF(O7358="","",IF(O7358&gt;=1,O7358,0))</f>
        <v/>
      </c>
      <c r="Q7358" s="27">
        <f>IF(E7358="","",MAX(0,E7358-22))</f>
        <v/>
      </c>
      <c r="R7358" s="27">
        <f>IF(H7358=1,E7358,"")</f>
        <v/>
      </c>
      <c r="S7358" s="27">
        <f>IF(AND(H7358=1,J7358&lt;&gt;""),E7358-J7358,"")</f>
        <v/>
      </c>
      <c r="T7358">
        <f>IF(G7358="","",MONTH(G7358))</f>
        <v/>
      </c>
    </row>
    <row r="7359">
      <c r="A7359" s="24" t="n">
        <v>2020</v>
      </c>
      <c r="B7359" s="24" t="n">
        <v>11</v>
      </c>
      <c r="C7359" s="24" t="n">
        <v>2</v>
      </c>
      <c r="D7359" s="24" t="n">
        <v>14</v>
      </c>
      <c r="E7359" s="24" t="n">
        <v>14.35</v>
      </c>
      <c r="F7359" s="25">
        <f>IF($E7359="","",DATE(IF($A7359="",nominal_year,$A7359),$B7359,$C7359)+($D7359-IF(LEFT(hour_conv,1)="1",1,0))/24)</f>
        <v/>
      </c>
      <c r="G7359" s="26">
        <f>IF(F7359="","",INT(F7359))</f>
        <v/>
      </c>
      <c r="H7359">
        <f>IF(G7359="","",IF(AND(MONTH(G7359)*100+DAY(G7359)&gt;=season_lo,MONTH(G7359)*100+DAY(G7359)&lt;=season_hi),1,0))</f>
        <v/>
      </c>
      <c r="I7359">
        <f>IF(G7359="","",G7359-first_day+1)</f>
        <v/>
      </c>
      <c r="J7359" s="27">
        <f>IF(I7359="","",INDEX(Daily!$J$2:$J$421,I7359))</f>
        <v/>
      </c>
      <c r="K7359" s="27">
        <f>IF(J7359="","",J7359+cat_offset)</f>
        <v/>
      </c>
      <c r="L7359" s="27">
        <f>IF(J7359="","",MAX(0,E7359-J7359)^2)</f>
        <v/>
      </c>
      <c r="M7359" s="27">
        <f>IF(J7359="","",MAX(0,E7359-(J7359+twcdh_off))^2)</f>
        <v/>
      </c>
      <c r="N7359" s="27">
        <f>IF(E7359="","",MAX(0,E7359-swcdh_thr)^2)</f>
        <v/>
      </c>
      <c r="O7359">
        <f>IF(K7359="","",ROUND(E7359-K7359,0))</f>
        <v/>
      </c>
      <c r="P7359">
        <f>IF(O7359="","",IF(O7359&gt;=1,O7359,0))</f>
        <v/>
      </c>
      <c r="Q7359" s="27">
        <f>IF(E7359="","",MAX(0,E7359-22))</f>
        <v/>
      </c>
      <c r="R7359" s="27">
        <f>IF(H7359=1,E7359,"")</f>
        <v/>
      </c>
      <c r="S7359" s="27">
        <f>IF(AND(H7359=1,J7359&lt;&gt;""),E7359-J7359,"")</f>
        <v/>
      </c>
      <c r="T7359">
        <f>IF(G7359="","",MONTH(G7359))</f>
        <v/>
      </c>
    </row>
    <row r="7360">
      <c r="A7360" s="24" t="n">
        <v>2020</v>
      </c>
      <c r="B7360" s="24" t="n">
        <v>11</v>
      </c>
      <c r="C7360" s="24" t="n">
        <v>2</v>
      </c>
      <c r="D7360" s="24" t="n">
        <v>15</v>
      </c>
      <c r="E7360" s="24" t="n">
        <v>14.52</v>
      </c>
      <c r="F7360" s="25">
        <f>IF($E7360="","",DATE(IF($A7360="",nominal_year,$A7360),$B7360,$C7360)+($D7360-IF(LEFT(hour_conv,1)="1",1,0))/24)</f>
        <v/>
      </c>
      <c r="G7360" s="26">
        <f>IF(F7360="","",INT(F7360))</f>
        <v/>
      </c>
      <c r="H7360">
        <f>IF(G7360="","",IF(AND(MONTH(G7360)*100+DAY(G7360)&gt;=season_lo,MONTH(G7360)*100+DAY(G7360)&lt;=season_hi),1,0))</f>
        <v/>
      </c>
      <c r="I7360">
        <f>IF(G7360="","",G7360-first_day+1)</f>
        <v/>
      </c>
      <c r="J7360" s="27">
        <f>IF(I7360="","",INDEX(Daily!$J$2:$J$421,I7360))</f>
        <v/>
      </c>
      <c r="K7360" s="27">
        <f>IF(J7360="","",J7360+cat_offset)</f>
        <v/>
      </c>
      <c r="L7360" s="27">
        <f>IF(J7360="","",MAX(0,E7360-J7360)^2)</f>
        <v/>
      </c>
      <c r="M7360" s="27">
        <f>IF(J7360="","",MAX(0,E7360-(J7360+twcdh_off))^2)</f>
        <v/>
      </c>
      <c r="N7360" s="27">
        <f>IF(E7360="","",MAX(0,E7360-swcdh_thr)^2)</f>
        <v/>
      </c>
      <c r="O7360">
        <f>IF(K7360="","",ROUND(E7360-K7360,0))</f>
        <v/>
      </c>
      <c r="P7360">
        <f>IF(O7360="","",IF(O7360&gt;=1,O7360,0))</f>
        <v/>
      </c>
      <c r="Q7360" s="27">
        <f>IF(E7360="","",MAX(0,E7360-22))</f>
        <v/>
      </c>
      <c r="R7360" s="27">
        <f>IF(H7360=1,E7360,"")</f>
        <v/>
      </c>
      <c r="S7360" s="27">
        <f>IF(AND(H7360=1,J7360&lt;&gt;""),E7360-J7360,"")</f>
        <v/>
      </c>
      <c r="T7360">
        <f>IF(G7360="","",MONTH(G7360))</f>
        <v/>
      </c>
    </row>
    <row r="7361">
      <c r="A7361" s="24" t="n">
        <v>2020</v>
      </c>
      <c r="B7361" s="24" t="n">
        <v>11</v>
      </c>
      <c r="C7361" s="24" t="n">
        <v>2</v>
      </c>
      <c r="D7361" s="24" t="n">
        <v>16</v>
      </c>
      <c r="E7361" s="24" t="n">
        <v>14.15</v>
      </c>
      <c r="F7361" s="25">
        <f>IF($E7361="","",DATE(IF($A7361="",nominal_year,$A7361),$B7361,$C7361)+($D7361-IF(LEFT(hour_conv,1)="1",1,0))/24)</f>
        <v/>
      </c>
      <c r="G7361" s="26">
        <f>IF(F7361="","",INT(F7361))</f>
        <v/>
      </c>
      <c r="H7361">
        <f>IF(G7361="","",IF(AND(MONTH(G7361)*100+DAY(G7361)&gt;=season_lo,MONTH(G7361)*100+DAY(G7361)&lt;=season_hi),1,0))</f>
        <v/>
      </c>
      <c r="I7361">
        <f>IF(G7361="","",G7361-first_day+1)</f>
        <v/>
      </c>
      <c r="J7361" s="27">
        <f>IF(I7361="","",INDEX(Daily!$J$2:$J$421,I7361))</f>
        <v/>
      </c>
      <c r="K7361" s="27">
        <f>IF(J7361="","",J7361+cat_offset)</f>
        <v/>
      </c>
      <c r="L7361" s="27">
        <f>IF(J7361="","",MAX(0,E7361-J7361)^2)</f>
        <v/>
      </c>
      <c r="M7361" s="27">
        <f>IF(J7361="","",MAX(0,E7361-(J7361+twcdh_off))^2)</f>
        <v/>
      </c>
      <c r="N7361" s="27">
        <f>IF(E7361="","",MAX(0,E7361-swcdh_thr)^2)</f>
        <v/>
      </c>
      <c r="O7361">
        <f>IF(K7361="","",ROUND(E7361-K7361,0))</f>
        <v/>
      </c>
      <c r="P7361">
        <f>IF(O7361="","",IF(O7361&gt;=1,O7361,0))</f>
        <v/>
      </c>
      <c r="Q7361" s="27">
        <f>IF(E7361="","",MAX(0,E7361-22))</f>
        <v/>
      </c>
      <c r="R7361" s="27">
        <f>IF(H7361=1,E7361,"")</f>
        <v/>
      </c>
      <c r="S7361" s="27">
        <f>IF(AND(H7361=1,J7361&lt;&gt;""),E7361-J7361,"")</f>
        <v/>
      </c>
      <c r="T7361">
        <f>IF(G7361="","",MONTH(G7361))</f>
        <v/>
      </c>
    </row>
    <row r="7362">
      <c r="A7362" s="24" t="n">
        <v>2020</v>
      </c>
      <c r="B7362" s="24" t="n">
        <v>11</v>
      </c>
      <c r="C7362" s="24" t="n">
        <v>2</v>
      </c>
      <c r="D7362" s="24" t="n">
        <v>17</v>
      </c>
      <c r="E7362" s="24" t="n">
        <v>14.46</v>
      </c>
      <c r="F7362" s="25">
        <f>IF($E7362="","",DATE(IF($A7362="",nominal_year,$A7362),$B7362,$C7362)+($D7362-IF(LEFT(hour_conv,1)="1",1,0))/24)</f>
        <v/>
      </c>
      <c r="G7362" s="26">
        <f>IF(F7362="","",INT(F7362))</f>
        <v/>
      </c>
      <c r="H7362">
        <f>IF(G7362="","",IF(AND(MONTH(G7362)*100+DAY(G7362)&gt;=season_lo,MONTH(G7362)*100+DAY(G7362)&lt;=season_hi),1,0))</f>
        <v/>
      </c>
      <c r="I7362">
        <f>IF(G7362="","",G7362-first_day+1)</f>
        <v/>
      </c>
      <c r="J7362" s="27">
        <f>IF(I7362="","",INDEX(Daily!$J$2:$J$421,I7362))</f>
        <v/>
      </c>
      <c r="K7362" s="27">
        <f>IF(J7362="","",J7362+cat_offset)</f>
        <v/>
      </c>
      <c r="L7362" s="27">
        <f>IF(J7362="","",MAX(0,E7362-J7362)^2)</f>
        <v/>
      </c>
      <c r="M7362" s="27">
        <f>IF(J7362="","",MAX(0,E7362-(J7362+twcdh_off))^2)</f>
        <v/>
      </c>
      <c r="N7362" s="27">
        <f>IF(E7362="","",MAX(0,E7362-swcdh_thr)^2)</f>
        <v/>
      </c>
      <c r="O7362">
        <f>IF(K7362="","",ROUND(E7362-K7362,0))</f>
        <v/>
      </c>
      <c r="P7362">
        <f>IF(O7362="","",IF(O7362&gt;=1,O7362,0))</f>
        <v/>
      </c>
      <c r="Q7362" s="27">
        <f>IF(E7362="","",MAX(0,E7362-22))</f>
        <v/>
      </c>
      <c r="R7362" s="27">
        <f>IF(H7362=1,E7362,"")</f>
        <v/>
      </c>
      <c r="S7362" s="27">
        <f>IF(AND(H7362=1,J7362&lt;&gt;""),E7362-J7362,"")</f>
        <v/>
      </c>
      <c r="T7362">
        <f>IF(G7362="","",MONTH(G7362))</f>
        <v/>
      </c>
    </row>
    <row r="7363">
      <c r="A7363" s="24" t="n">
        <v>2020</v>
      </c>
      <c r="B7363" s="24" t="n">
        <v>11</v>
      </c>
      <c r="C7363" s="24" t="n">
        <v>2</v>
      </c>
      <c r="D7363" s="24" t="n">
        <v>18</v>
      </c>
      <c r="E7363" s="24" t="n">
        <v>14.06</v>
      </c>
      <c r="F7363" s="25">
        <f>IF($E7363="","",DATE(IF($A7363="",nominal_year,$A7363),$B7363,$C7363)+($D7363-IF(LEFT(hour_conv,1)="1",1,0))/24)</f>
        <v/>
      </c>
      <c r="G7363" s="26">
        <f>IF(F7363="","",INT(F7363))</f>
        <v/>
      </c>
      <c r="H7363">
        <f>IF(G7363="","",IF(AND(MONTH(G7363)*100+DAY(G7363)&gt;=season_lo,MONTH(G7363)*100+DAY(G7363)&lt;=season_hi),1,0))</f>
        <v/>
      </c>
      <c r="I7363">
        <f>IF(G7363="","",G7363-first_day+1)</f>
        <v/>
      </c>
      <c r="J7363" s="27">
        <f>IF(I7363="","",INDEX(Daily!$J$2:$J$421,I7363))</f>
        <v/>
      </c>
      <c r="K7363" s="27">
        <f>IF(J7363="","",J7363+cat_offset)</f>
        <v/>
      </c>
      <c r="L7363" s="27">
        <f>IF(J7363="","",MAX(0,E7363-J7363)^2)</f>
        <v/>
      </c>
      <c r="M7363" s="27">
        <f>IF(J7363="","",MAX(0,E7363-(J7363+twcdh_off))^2)</f>
        <v/>
      </c>
      <c r="N7363" s="27">
        <f>IF(E7363="","",MAX(0,E7363-swcdh_thr)^2)</f>
        <v/>
      </c>
      <c r="O7363">
        <f>IF(K7363="","",ROUND(E7363-K7363,0))</f>
        <v/>
      </c>
      <c r="P7363">
        <f>IF(O7363="","",IF(O7363&gt;=1,O7363,0))</f>
        <v/>
      </c>
      <c r="Q7363" s="27">
        <f>IF(E7363="","",MAX(0,E7363-22))</f>
        <v/>
      </c>
      <c r="R7363" s="27">
        <f>IF(H7363=1,E7363,"")</f>
        <v/>
      </c>
      <c r="S7363" s="27">
        <f>IF(AND(H7363=1,J7363&lt;&gt;""),E7363-J7363,"")</f>
        <v/>
      </c>
      <c r="T7363">
        <f>IF(G7363="","",MONTH(G7363))</f>
        <v/>
      </c>
    </row>
    <row r="7364">
      <c r="A7364" s="24" t="n">
        <v>2020</v>
      </c>
      <c r="B7364" s="24" t="n">
        <v>11</v>
      </c>
      <c r="C7364" s="24" t="n">
        <v>2</v>
      </c>
      <c r="D7364" s="24" t="n">
        <v>19</v>
      </c>
      <c r="E7364" s="24" t="n">
        <v>14.03</v>
      </c>
      <c r="F7364" s="25">
        <f>IF($E7364="","",DATE(IF($A7364="",nominal_year,$A7364),$B7364,$C7364)+($D7364-IF(LEFT(hour_conv,1)="1",1,0))/24)</f>
        <v/>
      </c>
      <c r="G7364" s="26">
        <f>IF(F7364="","",INT(F7364))</f>
        <v/>
      </c>
      <c r="H7364">
        <f>IF(G7364="","",IF(AND(MONTH(G7364)*100+DAY(G7364)&gt;=season_lo,MONTH(G7364)*100+DAY(G7364)&lt;=season_hi),1,0))</f>
        <v/>
      </c>
      <c r="I7364">
        <f>IF(G7364="","",G7364-first_day+1)</f>
        <v/>
      </c>
      <c r="J7364" s="27">
        <f>IF(I7364="","",INDEX(Daily!$J$2:$J$421,I7364))</f>
        <v/>
      </c>
      <c r="K7364" s="27">
        <f>IF(J7364="","",J7364+cat_offset)</f>
        <v/>
      </c>
      <c r="L7364" s="27">
        <f>IF(J7364="","",MAX(0,E7364-J7364)^2)</f>
        <v/>
      </c>
      <c r="M7364" s="27">
        <f>IF(J7364="","",MAX(0,E7364-(J7364+twcdh_off))^2)</f>
        <v/>
      </c>
      <c r="N7364" s="27">
        <f>IF(E7364="","",MAX(0,E7364-swcdh_thr)^2)</f>
        <v/>
      </c>
      <c r="O7364">
        <f>IF(K7364="","",ROUND(E7364-K7364,0))</f>
        <v/>
      </c>
      <c r="P7364">
        <f>IF(O7364="","",IF(O7364&gt;=1,O7364,0))</f>
        <v/>
      </c>
      <c r="Q7364" s="27">
        <f>IF(E7364="","",MAX(0,E7364-22))</f>
        <v/>
      </c>
      <c r="R7364" s="27">
        <f>IF(H7364=1,E7364,"")</f>
        <v/>
      </c>
      <c r="S7364" s="27">
        <f>IF(AND(H7364=1,J7364&lt;&gt;""),E7364-J7364,"")</f>
        <v/>
      </c>
      <c r="T7364">
        <f>IF(G7364="","",MONTH(G7364))</f>
        <v/>
      </c>
    </row>
    <row r="7365">
      <c r="A7365" s="24" t="n">
        <v>2020</v>
      </c>
      <c r="B7365" s="24" t="n">
        <v>11</v>
      </c>
      <c r="C7365" s="24" t="n">
        <v>2</v>
      </c>
      <c r="D7365" s="24" t="n">
        <v>20</v>
      </c>
      <c r="E7365" s="24" t="n">
        <v>12.68</v>
      </c>
      <c r="F7365" s="25">
        <f>IF($E7365="","",DATE(IF($A7365="",nominal_year,$A7365),$B7365,$C7365)+($D7365-IF(LEFT(hour_conv,1)="1",1,0))/24)</f>
        <v/>
      </c>
      <c r="G7365" s="26">
        <f>IF(F7365="","",INT(F7365))</f>
        <v/>
      </c>
      <c r="H7365">
        <f>IF(G7365="","",IF(AND(MONTH(G7365)*100+DAY(G7365)&gt;=season_lo,MONTH(G7365)*100+DAY(G7365)&lt;=season_hi),1,0))</f>
        <v/>
      </c>
      <c r="I7365">
        <f>IF(G7365="","",G7365-first_day+1)</f>
        <v/>
      </c>
      <c r="J7365" s="27">
        <f>IF(I7365="","",INDEX(Daily!$J$2:$J$421,I7365))</f>
        <v/>
      </c>
      <c r="K7365" s="27">
        <f>IF(J7365="","",J7365+cat_offset)</f>
        <v/>
      </c>
      <c r="L7365" s="27">
        <f>IF(J7365="","",MAX(0,E7365-J7365)^2)</f>
        <v/>
      </c>
      <c r="M7365" s="27">
        <f>IF(J7365="","",MAX(0,E7365-(J7365+twcdh_off))^2)</f>
        <v/>
      </c>
      <c r="N7365" s="27">
        <f>IF(E7365="","",MAX(0,E7365-swcdh_thr)^2)</f>
        <v/>
      </c>
      <c r="O7365">
        <f>IF(K7365="","",ROUND(E7365-K7365,0))</f>
        <v/>
      </c>
      <c r="P7365">
        <f>IF(O7365="","",IF(O7365&gt;=1,O7365,0))</f>
        <v/>
      </c>
      <c r="Q7365" s="27">
        <f>IF(E7365="","",MAX(0,E7365-22))</f>
        <v/>
      </c>
      <c r="R7365" s="27">
        <f>IF(H7365=1,E7365,"")</f>
        <v/>
      </c>
      <c r="S7365" s="27">
        <f>IF(AND(H7365=1,J7365&lt;&gt;""),E7365-J7365,"")</f>
        <v/>
      </c>
      <c r="T7365">
        <f>IF(G7365="","",MONTH(G7365))</f>
        <v/>
      </c>
    </row>
    <row r="7366">
      <c r="A7366" s="24" t="n">
        <v>2020</v>
      </c>
      <c r="B7366" s="24" t="n">
        <v>11</v>
      </c>
      <c r="C7366" s="24" t="n">
        <v>2</v>
      </c>
      <c r="D7366" s="24" t="n">
        <v>21</v>
      </c>
      <c r="E7366" s="24" t="n">
        <v>12.65</v>
      </c>
      <c r="F7366" s="25">
        <f>IF($E7366="","",DATE(IF($A7366="",nominal_year,$A7366),$B7366,$C7366)+($D7366-IF(LEFT(hour_conv,1)="1",1,0))/24)</f>
        <v/>
      </c>
      <c r="G7366" s="26">
        <f>IF(F7366="","",INT(F7366))</f>
        <v/>
      </c>
      <c r="H7366">
        <f>IF(G7366="","",IF(AND(MONTH(G7366)*100+DAY(G7366)&gt;=season_lo,MONTH(G7366)*100+DAY(G7366)&lt;=season_hi),1,0))</f>
        <v/>
      </c>
      <c r="I7366">
        <f>IF(G7366="","",G7366-first_day+1)</f>
        <v/>
      </c>
      <c r="J7366" s="27">
        <f>IF(I7366="","",INDEX(Daily!$J$2:$J$421,I7366))</f>
        <v/>
      </c>
      <c r="K7366" s="27">
        <f>IF(J7366="","",J7366+cat_offset)</f>
        <v/>
      </c>
      <c r="L7366" s="27">
        <f>IF(J7366="","",MAX(0,E7366-J7366)^2)</f>
        <v/>
      </c>
      <c r="M7366" s="27">
        <f>IF(J7366="","",MAX(0,E7366-(J7366+twcdh_off))^2)</f>
        <v/>
      </c>
      <c r="N7366" s="27">
        <f>IF(E7366="","",MAX(0,E7366-swcdh_thr)^2)</f>
        <v/>
      </c>
      <c r="O7366">
        <f>IF(K7366="","",ROUND(E7366-K7366,0))</f>
        <v/>
      </c>
      <c r="P7366">
        <f>IF(O7366="","",IF(O7366&gt;=1,O7366,0))</f>
        <v/>
      </c>
      <c r="Q7366" s="27">
        <f>IF(E7366="","",MAX(0,E7366-22))</f>
        <v/>
      </c>
      <c r="R7366" s="27">
        <f>IF(H7366=1,E7366,"")</f>
        <v/>
      </c>
      <c r="S7366" s="27">
        <f>IF(AND(H7366=1,J7366&lt;&gt;""),E7366-J7366,"")</f>
        <v/>
      </c>
      <c r="T7366">
        <f>IF(G7366="","",MONTH(G7366))</f>
        <v/>
      </c>
    </row>
    <row r="7367">
      <c r="A7367" s="24" t="n">
        <v>2020</v>
      </c>
      <c r="B7367" s="24" t="n">
        <v>11</v>
      </c>
      <c r="C7367" s="24" t="n">
        <v>2</v>
      </c>
      <c r="D7367" s="24" t="n">
        <v>22</v>
      </c>
      <c r="E7367" s="24" t="n">
        <v>11.73</v>
      </c>
      <c r="F7367" s="25">
        <f>IF($E7367="","",DATE(IF($A7367="",nominal_year,$A7367),$B7367,$C7367)+($D7367-IF(LEFT(hour_conv,1)="1",1,0))/24)</f>
        <v/>
      </c>
      <c r="G7367" s="26">
        <f>IF(F7367="","",INT(F7367))</f>
        <v/>
      </c>
      <c r="H7367">
        <f>IF(G7367="","",IF(AND(MONTH(G7367)*100+DAY(G7367)&gt;=season_lo,MONTH(G7367)*100+DAY(G7367)&lt;=season_hi),1,0))</f>
        <v/>
      </c>
      <c r="I7367">
        <f>IF(G7367="","",G7367-first_day+1)</f>
        <v/>
      </c>
      <c r="J7367" s="27">
        <f>IF(I7367="","",INDEX(Daily!$J$2:$J$421,I7367))</f>
        <v/>
      </c>
      <c r="K7367" s="27">
        <f>IF(J7367="","",J7367+cat_offset)</f>
        <v/>
      </c>
      <c r="L7367" s="27">
        <f>IF(J7367="","",MAX(0,E7367-J7367)^2)</f>
        <v/>
      </c>
      <c r="M7367" s="27">
        <f>IF(J7367="","",MAX(0,E7367-(J7367+twcdh_off))^2)</f>
        <v/>
      </c>
      <c r="N7367" s="27">
        <f>IF(E7367="","",MAX(0,E7367-swcdh_thr)^2)</f>
        <v/>
      </c>
      <c r="O7367">
        <f>IF(K7367="","",ROUND(E7367-K7367,0))</f>
        <v/>
      </c>
      <c r="P7367">
        <f>IF(O7367="","",IF(O7367&gt;=1,O7367,0))</f>
        <v/>
      </c>
      <c r="Q7367" s="27">
        <f>IF(E7367="","",MAX(0,E7367-22))</f>
        <v/>
      </c>
      <c r="R7367" s="27">
        <f>IF(H7367=1,E7367,"")</f>
        <v/>
      </c>
      <c r="S7367" s="27">
        <f>IF(AND(H7367=1,J7367&lt;&gt;""),E7367-J7367,"")</f>
        <v/>
      </c>
      <c r="T7367">
        <f>IF(G7367="","",MONTH(G7367))</f>
        <v/>
      </c>
    </row>
    <row r="7368">
      <c r="A7368" s="24" t="n">
        <v>2020</v>
      </c>
      <c r="B7368" s="24" t="n">
        <v>11</v>
      </c>
      <c r="C7368" s="24" t="n">
        <v>2</v>
      </c>
      <c r="D7368" s="24" t="n">
        <v>23</v>
      </c>
      <c r="E7368" s="24" t="n">
        <v>10.43</v>
      </c>
      <c r="F7368" s="25">
        <f>IF($E7368="","",DATE(IF($A7368="",nominal_year,$A7368),$B7368,$C7368)+($D7368-IF(LEFT(hour_conv,1)="1",1,0))/24)</f>
        <v/>
      </c>
      <c r="G7368" s="26">
        <f>IF(F7368="","",INT(F7368))</f>
        <v/>
      </c>
      <c r="H7368">
        <f>IF(G7368="","",IF(AND(MONTH(G7368)*100+DAY(G7368)&gt;=season_lo,MONTH(G7368)*100+DAY(G7368)&lt;=season_hi),1,0))</f>
        <v/>
      </c>
      <c r="I7368">
        <f>IF(G7368="","",G7368-first_day+1)</f>
        <v/>
      </c>
      <c r="J7368" s="27">
        <f>IF(I7368="","",INDEX(Daily!$J$2:$J$421,I7368))</f>
        <v/>
      </c>
      <c r="K7368" s="27">
        <f>IF(J7368="","",J7368+cat_offset)</f>
        <v/>
      </c>
      <c r="L7368" s="27">
        <f>IF(J7368="","",MAX(0,E7368-J7368)^2)</f>
        <v/>
      </c>
      <c r="M7368" s="27">
        <f>IF(J7368="","",MAX(0,E7368-(J7368+twcdh_off))^2)</f>
        <v/>
      </c>
      <c r="N7368" s="27">
        <f>IF(E7368="","",MAX(0,E7368-swcdh_thr)^2)</f>
        <v/>
      </c>
      <c r="O7368">
        <f>IF(K7368="","",ROUND(E7368-K7368,0))</f>
        <v/>
      </c>
      <c r="P7368">
        <f>IF(O7368="","",IF(O7368&gt;=1,O7368,0))</f>
        <v/>
      </c>
      <c r="Q7368" s="27">
        <f>IF(E7368="","",MAX(0,E7368-22))</f>
        <v/>
      </c>
      <c r="R7368" s="27">
        <f>IF(H7368=1,E7368,"")</f>
        <v/>
      </c>
      <c r="S7368" s="27">
        <f>IF(AND(H7368=1,J7368&lt;&gt;""),E7368-J7368,"")</f>
        <v/>
      </c>
      <c r="T7368">
        <f>IF(G7368="","",MONTH(G7368))</f>
        <v/>
      </c>
    </row>
    <row r="7369">
      <c r="A7369" s="24" t="n">
        <v>2020</v>
      </c>
      <c r="B7369" s="24" t="n">
        <v>11</v>
      </c>
      <c r="C7369" s="24" t="n">
        <v>2</v>
      </c>
      <c r="D7369" s="24" t="n">
        <v>24</v>
      </c>
      <c r="E7369" s="24" t="n">
        <v>10.52</v>
      </c>
      <c r="F7369" s="25">
        <f>IF($E7369="","",DATE(IF($A7369="",nominal_year,$A7369),$B7369,$C7369)+($D7369-IF(LEFT(hour_conv,1)="1",1,0))/24)</f>
        <v/>
      </c>
      <c r="G7369" s="26">
        <f>IF(F7369="","",INT(F7369))</f>
        <v/>
      </c>
      <c r="H7369">
        <f>IF(G7369="","",IF(AND(MONTH(G7369)*100+DAY(G7369)&gt;=season_lo,MONTH(G7369)*100+DAY(G7369)&lt;=season_hi),1,0))</f>
        <v/>
      </c>
      <c r="I7369">
        <f>IF(G7369="","",G7369-first_day+1)</f>
        <v/>
      </c>
      <c r="J7369" s="27">
        <f>IF(I7369="","",INDEX(Daily!$J$2:$J$421,I7369))</f>
        <v/>
      </c>
      <c r="K7369" s="27">
        <f>IF(J7369="","",J7369+cat_offset)</f>
        <v/>
      </c>
      <c r="L7369" s="27">
        <f>IF(J7369="","",MAX(0,E7369-J7369)^2)</f>
        <v/>
      </c>
      <c r="M7369" s="27">
        <f>IF(J7369="","",MAX(0,E7369-(J7369+twcdh_off))^2)</f>
        <v/>
      </c>
      <c r="N7369" s="27">
        <f>IF(E7369="","",MAX(0,E7369-swcdh_thr)^2)</f>
        <v/>
      </c>
      <c r="O7369">
        <f>IF(K7369="","",ROUND(E7369-K7369,0))</f>
        <v/>
      </c>
      <c r="P7369">
        <f>IF(O7369="","",IF(O7369&gt;=1,O7369,0))</f>
        <v/>
      </c>
      <c r="Q7369" s="27">
        <f>IF(E7369="","",MAX(0,E7369-22))</f>
        <v/>
      </c>
      <c r="R7369" s="27">
        <f>IF(H7369=1,E7369,"")</f>
        <v/>
      </c>
      <c r="S7369" s="27">
        <f>IF(AND(H7369=1,J7369&lt;&gt;""),E7369-J7369,"")</f>
        <v/>
      </c>
      <c r="T7369">
        <f>IF(G7369="","",MONTH(G7369))</f>
        <v/>
      </c>
    </row>
    <row r="7370">
      <c r="A7370" s="24" t="n">
        <v>2020</v>
      </c>
      <c r="B7370" s="24" t="n">
        <v>11</v>
      </c>
      <c r="C7370" s="24" t="n">
        <v>3</v>
      </c>
      <c r="D7370" s="24" t="n">
        <v>1</v>
      </c>
      <c r="E7370" s="24" t="n">
        <v>10.02</v>
      </c>
      <c r="F7370" s="25">
        <f>IF($E7370="","",DATE(IF($A7370="",nominal_year,$A7370),$B7370,$C7370)+($D7370-IF(LEFT(hour_conv,1)="1",1,0))/24)</f>
        <v/>
      </c>
      <c r="G7370" s="26">
        <f>IF(F7370="","",INT(F7370))</f>
        <v/>
      </c>
      <c r="H7370">
        <f>IF(G7370="","",IF(AND(MONTH(G7370)*100+DAY(G7370)&gt;=season_lo,MONTH(G7370)*100+DAY(G7370)&lt;=season_hi),1,0))</f>
        <v/>
      </c>
      <c r="I7370">
        <f>IF(G7370="","",G7370-first_day+1)</f>
        <v/>
      </c>
      <c r="J7370" s="27">
        <f>IF(I7370="","",INDEX(Daily!$J$2:$J$421,I7370))</f>
        <v/>
      </c>
      <c r="K7370" s="27">
        <f>IF(J7370="","",J7370+cat_offset)</f>
        <v/>
      </c>
      <c r="L7370" s="27">
        <f>IF(J7370="","",MAX(0,E7370-J7370)^2)</f>
        <v/>
      </c>
      <c r="M7370" s="27">
        <f>IF(J7370="","",MAX(0,E7370-(J7370+twcdh_off))^2)</f>
        <v/>
      </c>
      <c r="N7370" s="27">
        <f>IF(E7370="","",MAX(0,E7370-swcdh_thr)^2)</f>
        <v/>
      </c>
      <c r="O7370">
        <f>IF(K7370="","",ROUND(E7370-K7370,0))</f>
        <v/>
      </c>
      <c r="P7370">
        <f>IF(O7370="","",IF(O7370&gt;=1,O7370,0))</f>
        <v/>
      </c>
      <c r="Q7370" s="27">
        <f>IF(E7370="","",MAX(0,E7370-22))</f>
        <v/>
      </c>
      <c r="R7370" s="27">
        <f>IF(H7370=1,E7370,"")</f>
        <v/>
      </c>
      <c r="S7370" s="27">
        <f>IF(AND(H7370=1,J7370&lt;&gt;""),E7370-J7370,"")</f>
        <v/>
      </c>
      <c r="T7370">
        <f>IF(G7370="","",MONTH(G7370))</f>
        <v/>
      </c>
    </row>
    <row r="7371">
      <c r="A7371" s="24" t="n">
        <v>2020</v>
      </c>
      <c r="B7371" s="24" t="n">
        <v>11</v>
      </c>
      <c r="C7371" s="24" t="n">
        <v>3</v>
      </c>
      <c r="D7371" s="24" t="n">
        <v>2</v>
      </c>
      <c r="E7371" s="24" t="n">
        <v>8.710000000000001</v>
      </c>
      <c r="F7371" s="25">
        <f>IF($E7371="","",DATE(IF($A7371="",nominal_year,$A7371),$B7371,$C7371)+($D7371-IF(LEFT(hour_conv,1)="1",1,0))/24)</f>
        <v/>
      </c>
      <c r="G7371" s="26">
        <f>IF(F7371="","",INT(F7371))</f>
        <v/>
      </c>
      <c r="H7371">
        <f>IF(G7371="","",IF(AND(MONTH(G7371)*100+DAY(G7371)&gt;=season_lo,MONTH(G7371)*100+DAY(G7371)&lt;=season_hi),1,0))</f>
        <v/>
      </c>
      <c r="I7371">
        <f>IF(G7371="","",G7371-first_day+1)</f>
        <v/>
      </c>
      <c r="J7371" s="27">
        <f>IF(I7371="","",INDEX(Daily!$J$2:$J$421,I7371))</f>
        <v/>
      </c>
      <c r="K7371" s="27">
        <f>IF(J7371="","",J7371+cat_offset)</f>
        <v/>
      </c>
      <c r="L7371" s="27">
        <f>IF(J7371="","",MAX(0,E7371-J7371)^2)</f>
        <v/>
      </c>
      <c r="M7371" s="27">
        <f>IF(J7371="","",MAX(0,E7371-(J7371+twcdh_off))^2)</f>
        <v/>
      </c>
      <c r="N7371" s="27">
        <f>IF(E7371="","",MAX(0,E7371-swcdh_thr)^2)</f>
        <v/>
      </c>
      <c r="O7371">
        <f>IF(K7371="","",ROUND(E7371-K7371,0))</f>
        <v/>
      </c>
      <c r="P7371">
        <f>IF(O7371="","",IF(O7371&gt;=1,O7371,0))</f>
        <v/>
      </c>
      <c r="Q7371" s="27">
        <f>IF(E7371="","",MAX(0,E7371-22))</f>
        <v/>
      </c>
      <c r="R7371" s="27">
        <f>IF(H7371=1,E7371,"")</f>
        <v/>
      </c>
      <c r="S7371" s="27">
        <f>IF(AND(H7371=1,J7371&lt;&gt;""),E7371-J7371,"")</f>
        <v/>
      </c>
      <c r="T7371">
        <f>IF(G7371="","",MONTH(G7371))</f>
        <v/>
      </c>
    </row>
    <row r="7372">
      <c r="A7372" s="24" t="n">
        <v>2020</v>
      </c>
      <c r="B7372" s="24" t="n">
        <v>11</v>
      </c>
      <c r="C7372" s="24" t="n">
        <v>3</v>
      </c>
      <c r="D7372" s="24" t="n">
        <v>3</v>
      </c>
      <c r="E7372" s="24" t="n">
        <v>9.68</v>
      </c>
      <c r="F7372" s="25">
        <f>IF($E7372="","",DATE(IF($A7372="",nominal_year,$A7372),$B7372,$C7372)+($D7372-IF(LEFT(hour_conv,1)="1",1,0))/24)</f>
        <v/>
      </c>
      <c r="G7372" s="26">
        <f>IF(F7372="","",INT(F7372))</f>
        <v/>
      </c>
      <c r="H7372">
        <f>IF(G7372="","",IF(AND(MONTH(G7372)*100+DAY(G7372)&gt;=season_lo,MONTH(G7372)*100+DAY(G7372)&lt;=season_hi),1,0))</f>
        <v/>
      </c>
      <c r="I7372">
        <f>IF(G7372="","",G7372-first_day+1)</f>
        <v/>
      </c>
      <c r="J7372" s="27">
        <f>IF(I7372="","",INDEX(Daily!$J$2:$J$421,I7372))</f>
        <v/>
      </c>
      <c r="K7372" s="27">
        <f>IF(J7372="","",J7372+cat_offset)</f>
        <v/>
      </c>
      <c r="L7372" s="27">
        <f>IF(J7372="","",MAX(0,E7372-J7372)^2)</f>
        <v/>
      </c>
      <c r="M7372" s="27">
        <f>IF(J7372="","",MAX(0,E7372-(J7372+twcdh_off))^2)</f>
        <v/>
      </c>
      <c r="N7372" s="27">
        <f>IF(E7372="","",MAX(0,E7372-swcdh_thr)^2)</f>
        <v/>
      </c>
      <c r="O7372">
        <f>IF(K7372="","",ROUND(E7372-K7372,0))</f>
        <v/>
      </c>
      <c r="P7372">
        <f>IF(O7372="","",IF(O7372&gt;=1,O7372,0))</f>
        <v/>
      </c>
      <c r="Q7372" s="27">
        <f>IF(E7372="","",MAX(0,E7372-22))</f>
        <v/>
      </c>
      <c r="R7372" s="27">
        <f>IF(H7372=1,E7372,"")</f>
        <v/>
      </c>
      <c r="S7372" s="27">
        <f>IF(AND(H7372=1,J7372&lt;&gt;""),E7372-J7372,"")</f>
        <v/>
      </c>
      <c r="T7372">
        <f>IF(G7372="","",MONTH(G7372))</f>
        <v/>
      </c>
    </row>
    <row r="7373">
      <c r="A7373" s="24" t="n">
        <v>2020</v>
      </c>
      <c r="B7373" s="24" t="n">
        <v>11</v>
      </c>
      <c r="C7373" s="24" t="n">
        <v>3</v>
      </c>
      <c r="D7373" s="24" t="n">
        <v>4</v>
      </c>
      <c r="E7373" s="24" t="n">
        <v>8.390000000000001</v>
      </c>
      <c r="F7373" s="25">
        <f>IF($E7373="","",DATE(IF($A7373="",nominal_year,$A7373),$B7373,$C7373)+($D7373-IF(LEFT(hour_conv,1)="1",1,0))/24)</f>
        <v/>
      </c>
      <c r="G7373" s="26">
        <f>IF(F7373="","",INT(F7373))</f>
        <v/>
      </c>
      <c r="H7373">
        <f>IF(G7373="","",IF(AND(MONTH(G7373)*100+DAY(G7373)&gt;=season_lo,MONTH(G7373)*100+DAY(G7373)&lt;=season_hi),1,0))</f>
        <v/>
      </c>
      <c r="I7373">
        <f>IF(G7373="","",G7373-first_day+1)</f>
        <v/>
      </c>
      <c r="J7373" s="27">
        <f>IF(I7373="","",INDEX(Daily!$J$2:$J$421,I7373))</f>
        <v/>
      </c>
      <c r="K7373" s="27">
        <f>IF(J7373="","",J7373+cat_offset)</f>
        <v/>
      </c>
      <c r="L7373" s="27">
        <f>IF(J7373="","",MAX(0,E7373-J7373)^2)</f>
        <v/>
      </c>
      <c r="M7373" s="27">
        <f>IF(J7373="","",MAX(0,E7373-(J7373+twcdh_off))^2)</f>
        <v/>
      </c>
      <c r="N7373" s="27">
        <f>IF(E7373="","",MAX(0,E7373-swcdh_thr)^2)</f>
        <v/>
      </c>
      <c r="O7373">
        <f>IF(K7373="","",ROUND(E7373-K7373,0))</f>
        <v/>
      </c>
      <c r="P7373">
        <f>IF(O7373="","",IF(O7373&gt;=1,O7373,0))</f>
        <v/>
      </c>
      <c r="Q7373" s="27">
        <f>IF(E7373="","",MAX(0,E7373-22))</f>
        <v/>
      </c>
      <c r="R7373" s="27">
        <f>IF(H7373=1,E7373,"")</f>
        <v/>
      </c>
      <c r="S7373" s="27">
        <f>IF(AND(H7373=1,J7373&lt;&gt;""),E7373-J7373,"")</f>
        <v/>
      </c>
      <c r="T7373">
        <f>IF(G7373="","",MONTH(G7373))</f>
        <v/>
      </c>
    </row>
    <row r="7374">
      <c r="A7374" s="24" t="n">
        <v>2020</v>
      </c>
      <c r="B7374" s="24" t="n">
        <v>11</v>
      </c>
      <c r="C7374" s="24" t="n">
        <v>3</v>
      </c>
      <c r="D7374" s="24" t="n">
        <v>5</v>
      </c>
      <c r="E7374" s="24" t="n">
        <v>8.57</v>
      </c>
      <c r="F7374" s="25">
        <f>IF($E7374="","",DATE(IF($A7374="",nominal_year,$A7374),$B7374,$C7374)+($D7374-IF(LEFT(hour_conv,1)="1",1,0))/24)</f>
        <v/>
      </c>
      <c r="G7374" s="26">
        <f>IF(F7374="","",INT(F7374))</f>
        <v/>
      </c>
      <c r="H7374">
        <f>IF(G7374="","",IF(AND(MONTH(G7374)*100+DAY(G7374)&gt;=season_lo,MONTH(G7374)*100+DAY(G7374)&lt;=season_hi),1,0))</f>
        <v/>
      </c>
      <c r="I7374">
        <f>IF(G7374="","",G7374-first_day+1)</f>
        <v/>
      </c>
      <c r="J7374" s="27">
        <f>IF(I7374="","",INDEX(Daily!$J$2:$J$421,I7374))</f>
        <v/>
      </c>
      <c r="K7374" s="27">
        <f>IF(J7374="","",J7374+cat_offset)</f>
        <v/>
      </c>
      <c r="L7374" s="27">
        <f>IF(J7374="","",MAX(0,E7374-J7374)^2)</f>
        <v/>
      </c>
      <c r="M7374" s="27">
        <f>IF(J7374="","",MAX(0,E7374-(J7374+twcdh_off))^2)</f>
        <v/>
      </c>
      <c r="N7374" s="27">
        <f>IF(E7374="","",MAX(0,E7374-swcdh_thr)^2)</f>
        <v/>
      </c>
      <c r="O7374">
        <f>IF(K7374="","",ROUND(E7374-K7374,0))</f>
        <v/>
      </c>
      <c r="P7374">
        <f>IF(O7374="","",IF(O7374&gt;=1,O7374,0))</f>
        <v/>
      </c>
      <c r="Q7374" s="27">
        <f>IF(E7374="","",MAX(0,E7374-22))</f>
        <v/>
      </c>
      <c r="R7374" s="27">
        <f>IF(H7374=1,E7374,"")</f>
        <v/>
      </c>
      <c r="S7374" s="27">
        <f>IF(AND(H7374=1,J7374&lt;&gt;""),E7374-J7374,"")</f>
        <v/>
      </c>
      <c r="T7374">
        <f>IF(G7374="","",MONTH(G7374))</f>
        <v/>
      </c>
    </row>
    <row r="7375">
      <c r="A7375" s="24" t="n">
        <v>2020</v>
      </c>
      <c r="B7375" s="24" t="n">
        <v>11</v>
      </c>
      <c r="C7375" s="24" t="n">
        <v>3</v>
      </c>
      <c r="D7375" s="24" t="n">
        <v>6</v>
      </c>
      <c r="E7375" s="24" t="n">
        <v>9.08</v>
      </c>
      <c r="F7375" s="25">
        <f>IF($E7375="","",DATE(IF($A7375="",nominal_year,$A7375),$B7375,$C7375)+($D7375-IF(LEFT(hour_conv,1)="1",1,0))/24)</f>
        <v/>
      </c>
      <c r="G7375" s="26">
        <f>IF(F7375="","",INT(F7375))</f>
        <v/>
      </c>
      <c r="H7375">
        <f>IF(G7375="","",IF(AND(MONTH(G7375)*100+DAY(G7375)&gt;=season_lo,MONTH(G7375)*100+DAY(G7375)&lt;=season_hi),1,0))</f>
        <v/>
      </c>
      <c r="I7375">
        <f>IF(G7375="","",G7375-first_day+1)</f>
        <v/>
      </c>
      <c r="J7375" s="27">
        <f>IF(I7375="","",INDEX(Daily!$J$2:$J$421,I7375))</f>
        <v/>
      </c>
      <c r="K7375" s="27">
        <f>IF(J7375="","",J7375+cat_offset)</f>
        <v/>
      </c>
      <c r="L7375" s="27">
        <f>IF(J7375="","",MAX(0,E7375-J7375)^2)</f>
        <v/>
      </c>
      <c r="M7375" s="27">
        <f>IF(J7375="","",MAX(0,E7375-(J7375+twcdh_off))^2)</f>
        <v/>
      </c>
      <c r="N7375" s="27">
        <f>IF(E7375="","",MAX(0,E7375-swcdh_thr)^2)</f>
        <v/>
      </c>
      <c r="O7375">
        <f>IF(K7375="","",ROUND(E7375-K7375,0))</f>
        <v/>
      </c>
      <c r="P7375">
        <f>IF(O7375="","",IF(O7375&gt;=1,O7375,0))</f>
        <v/>
      </c>
      <c r="Q7375" s="27">
        <f>IF(E7375="","",MAX(0,E7375-22))</f>
        <v/>
      </c>
      <c r="R7375" s="27">
        <f>IF(H7375=1,E7375,"")</f>
        <v/>
      </c>
      <c r="S7375" s="27">
        <f>IF(AND(H7375=1,J7375&lt;&gt;""),E7375-J7375,"")</f>
        <v/>
      </c>
      <c r="T7375">
        <f>IF(G7375="","",MONTH(G7375))</f>
        <v/>
      </c>
    </row>
    <row r="7376">
      <c r="A7376" s="24" t="n">
        <v>2020</v>
      </c>
      <c r="B7376" s="24" t="n">
        <v>11</v>
      </c>
      <c r="C7376" s="24" t="n">
        <v>3</v>
      </c>
      <c r="D7376" s="24" t="n">
        <v>7</v>
      </c>
      <c r="E7376" s="24" t="n">
        <v>9.94</v>
      </c>
      <c r="F7376" s="25">
        <f>IF($E7376="","",DATE(IF($A7376="",nominal_year,$A7376),$B7376,$C7376)+($D7376-IF(LEFT(hour_conv,1)="1",1,0))/24)</f>
        <v/>
      </c>
      <c r="G7376" s="26">
        <f>IF(F7376="","",INT(F7376))</f>
        <v/>
      </c>
      <c r="H7376">
        <f>IF(G7376="","",IF(AND(MONTH(G7376)*100+DAY(G7376)&gt;=season_lo,MONTH(G7376)*100+DAY(G7376)&lt;=season_hi),1,0))</f>
        <v/>
      </c>
      <c r="I7376">
        <f>IF(G7376="","",G7376-first_day+1)</f>
        <v/>
      </c>
      <c r="J7376" s="27">
        <f>IF(I7376="","",INDEX(Daily!$J$2:$J$421,I7376))</f>
        <v/>
      </c>
      <c r="K7376" s="27">
        <f>IF(J7376="","",J7376+cat_offset)</f>
        <v/>
      </c>
      <c r="L7376" s="27">
        <f>IF(J7376="","",MAX(0,E7376-J7376)^2)</f>
        <v/>
      </c>
      <c r="M7376" s="27">
        <f>IF(J7376="","",MAX(0,E7376-(J7376+twcdh_off))^2)</f>
        <v/>
      </c>
      <c r="N7376" s="27">
        <f>IF(E7376="","",MAX(0,E7376-swcdh_thr)^2)</f>
        <v/>
      </c>
      <c r="O7376">
        <f>IF(K7376="","",ROUND(E7376-K7376,0))</f>
        <v/>
      </c>
      <c r="P7376">
        <f>IF(O7376="","",IF(O7376&gt;=1,O7376,0))</f>
        <v/>
      </c>
      <c r="Q7376" s="27">
        <f>IF(E7376="","",MAX(0,E7376-22))</f>
        <v/>
      </c>
      <c r="R7376" s="27">
        <f>IF(H7376=1,E7376,"")</f>
        <v/>
      </c>
      <c r="S7376" s="27">
        <f>IF(AND(H7376=1,J7376&lt;&gt;""),E7376-J7376,"")</f>
        <v/>
      </c>
      <c r="T7376">
        <f>IF(G7376="","",MONTH(G7376))</f>
        <v/>
      </c>
    </row>
    <row r="7377">
      <c r="A7377" s="24" t="n">
        <v>2020</v>
      </c>
      <c r="B7377" s="24" t="n">
        <v>11</v>
      </c>
      <c r="C7377" s="24" t="n">
        <v>3</v>
      </c>
      <c r="D7377" s="24" t="n">
        <v>8</v>
      </c>
      <c r="E7377" s="24" t="n">
        <v>10.46</v>
      </c>
      <c r="F7377" s="25">
        <f>IF($E7377="","",DATE(IF($A7377="",nominal_year,$A7377),$B7377,$C7377)+($D7377-IF(LEFT(hour_conv,1)="1",1,0))/24)</f>
        <v/>
      </c>
      <c r="G7377" s="26">
        <f>IF(F7377="","",INT(F7377))</f>
        <v/>
      </c>
      <c r="H7377">
        <f>IF(G7377="","",IF(AND(MONTH(G7377)*100+DAY(G7377)&gt;=season_lo,MONTH(G7377)*100+DAY(G7377)&lt;=season_hi),1,0))</f>
        <v/>
      </c>
      <c r="I7377">
        <f>IF(G7377="","",G7377-first_day+1)</f>
        <v/>
      </c>
      <c r="J7377" s="27">
        <f>IF(I7377="","",INDEX(Daily!$J$2:$J$421,I7377))</f>
        <v/>
      </c>
      <c r="K7377" s="27">
        <f>IF(J7377="","",J7377+cat_offset)</f>
        <v/>
      </c>
      <c r="L7377" s="27">
        <f>IF(J7377="","",MAX(0,E7377-J7377)^2)</f>
        <v/>
      </c>
      <c r="M7377" s="27">
        <f>IF(J7377="","",MAX(0,E7377-(J7377+twcdh_off))^2)</f>
        <v/>
      </c>
      <c r="N7377" s="27">
        <f>IF(E7377="","",MAX(0,E7377-swcdh_thr)^2)</f>
        <v/>
      </c>
      <c r="O7377">
        <f>IF(K7377="","",ROUND(E7377-K7377,0))</f>
        <v/>
      </c>
      <c r="P7377">
        <f>IF(O7377="","",IF(O7377&gt;=1,O7377,0))</f>
        <v/>
      </c>
      <c r="Q7377" s="27">
        <f>IF(E7377="","",MAX(0,E7377-22))</f>
        <v/>
      </c>
      <c r="R7377" s="27">
        <f>IF(H7377=1,E7377,"")</f>
        <v/>
      </c>
      <c r="S7377" s="27">
        <f>IF(AND(H7377=1,J7377&lt;&gt;""),E7377-J7377,"")</f>
        <v/>
      </c>
      <c r="T7377">
        <f>IF(G7377="","",MONTH(G7377))</f>
        <v/>
      </c>
    </row>
    <row r="7378">
      <c r="A7378" s="24" t="n">
        <v>2020</v>
      </c>
      <c r="B7378" s="24" t="n">
        <v>11</v>
      </c>
      <c r="C7378" s="24" t="n">
        <v>3</v>
      </c>
      <c r="D7378" s="24" t="n">
        <v>9</v>
      </c>
      <c r="E7378" s="24" t="n">
        <v>10.89</v>
      </c>
      <c r="F7378" s="25">
        <f>IF($E7378="","",DATE(IF($A7378="",nominal_year,$A7378),$B7378,$C7378)+($D7378-IF(LEFT(hour_conv,1)="1",1,0))/24)</f>
        <v/>
      </c>
      <c r="G7378" s="26">
        <f>IF(F7378="","",INT(F7378))</f>
        <v/>
      </c>
      <c r="H7378">
        <f>IF(G7378="","",IF(AND(MONTH(G7378)*100+DAY(G7378)&gt;=season_lo,MONTH(G7378)*100+DAY(G7378)&lt;=season_hi),1,0))</f>
        <v/>
      </c>
      <c r="I7378">
        <f>IF(G7378="","",G7378-first_day+1)</f>
        <v/>
      </c>
      <c r="J7378" s="27">
        <f>IF(I7378="","",INDEX(Daily!$J$2:$J$421,I7378))</f>
        <v/>
      </c>
      <c r="K7378" s="27">
        <f>IF(J7378="","",J7378+cat_offset)</f>
        <v/>
      </c>
      <c r="L7378" s="27">
        <f>IF(J7378="","",MAX(0,E7378-J7378)^2)</f>
        <v/>
      </c>
      <c r="M7378" s="27">
        <f>IF(J7378="","",MAX(0,E7378-(J7378+twcdh_off))^2)</f>
        <v/>
      </c>
      <c r="N7378" s="27">
        <f>IF(E7378="","",MAX(0,E7378-swcdh_thr)^2)</f>
        <v/>
      </c>
      <c r="O7378">
        <f>IF(K7378="","",ROUND(E7378-K7378,0))</f>
        <v/>
      </c>
      <c r="P7378">
        <f>IF(O7378="","",IF(O7378&gt;=1,O7378,0))</f>
        <v/>
      </c>
      <c r="Q7378" s="27">
        <f>IF(E7378="","",MAX(0,E7378-22))</f>
        <v/>
      </c>
      <c r="R7378" s="27">
        <f>IF(H7378=1,E7378,"")</f>
        <v/>
      </c>
      <c r="S7378" s="27">
        <f>IF(AND(H7378=1,J7378&lt;&gt;""),E7378-J7378,"")</f>
        <v/>
      </c>
      <c r="T7378">
        <f>IF(G7378="","",MONTH(G7378))</f>
        <v/>
      </c>
    </row>
    <row r="7379">
      <c r="A7379" s="24" t="n">
        <v>2020</v>
      </c>
      <c r="B7379" s="24" t="n">
        <v>11</v>
      </c>
      <c r="C7379" s="24" t="n">
        <v>3</v>
      </c>
      <c r="D7379" s="24" t="n">
        <v>10</v>
      </c>
      <c r="E7379" s="24" t="n">
        <v>12.18</v>
      </c>
      <c r="F7379" s="25">
        <f>IF($E7379="","",DATE(IF($A7379="",nominal_year,$A7379),$B7379,$C7379)+($D7379-IF(LEFT(hour_conv,1)="1",1,0))/24)</f>
        <v/>
      </c>
      <c r="G7379" s="26">
        <f>IF(F7379="","",INT(F7379))</f>
        <v/>
      </c>
      <c r="H7379">
        <f>IF(G7379="","",IF(AND(MONTH(G7379)*100+DAY(G7379)&gt;=season_lo,MONTH(G7379)*100+DAY(G7379)&lt;=season_hi),1,0))</f>
        <v/>
      </c>
      <c r="I7379">
        <f>IF(G7379="","",G7379-first_day+1)</f>
        <v/>
      </c>
      <c r="J7379" s="27">
        <f>IF(I7379="","",INDEX(Daily!$J$2:$J$421,I7379))</f>
        <v/>
      </c>
      <c r="K7379" s="27">
        <f>IF(J7379="","",J7379+cat_offset)</f>
        <v/>
      </c>
      <c r="L7379" s="27">
        <f>IF(J7379="","",MAX(0,E7379-J7379)^2)</f>
        <v/>
      </c>
      <c r="M7379" s="27">
        <f>IF(J7379="","",MAX(0,E7379-(J7379+twcdh_off))^2)</f>
        <v/>
      </c>
      <c r="N7379" s="27">
        <f>IF(E7379="","",MAX(0,E7379-swcdh_thr)^2)</f>
        <v/>
      </c>
      <c r="O7379">
        <f>IF(K7379="","",ROUND(E7379-K7379,0))</f>
        <v/>
      </c>
      <c r="P7379">
        <f>IF(O7379="","",IF(O7379&gt;=1,O7379,0))</f>
        <v/>
      </c>
      <c r="Q7379" s="27">
        <f>IF(E7379="","",MAX(0,E7379-22))</f>
        <v/>
      </c>
      <c r="R7379" s="27">
        <f>IF(H7379=1,E7379,"")</f>
        <v/>
      </c>
      <c r="S7379" s="27">
        <f>IF(AND(H7379=1,J7379&lt;&gt;""),E7379-J7379,"")</f>
        <v/>
      </c>
      <c r="T7379">
        <f>IF(G7379="","",MONTH(G7379))</f>
        <v/>
      </c>
    </row>
    <row r="7380">
      <c r="A7380" s="24" t="n">
        <v>2020</v>
      </c>
      <c r="B7380" s="24" t="n">
        <v>11</v>
      </c>
      <c r="C7380" s="24" t="n">
        <v>3</v>
      </c>
      <c r="D7380" s="24" t="n">
        <v>11</v>
      </c>
      <c r="E7380" s="24" t="n">
        <v>12.55</v>
      </c>
      <c r="F7380" s="25">
        <f>IF($E7380="","",DATE(IF($A7380="",nominal_year,$A7380),$B7380,$C7380)+($D7380-IF(LEFT(hour_conv,1)="1",1,0))/24)</f>
        <v/>
      </c>
      <c r="G7380" s="26">
        <f>IF(F7380="","",INT(F7380))</f>
        <v/>
      </c>
      <c r="H7380">
        <f>IF(G7380="","",IF(AND(MONTH(G7380)*100+DAY(G7380)&gt;=season_lo,MONTH(G7380)*100+DAY(G7380)&lt;=season_hi),1,0))</f>
        <v/>
      </c>
      <c r="I7380">
        <f>IF(G7380="","",G7380-first_day+1)</f>
        <v/>
      </c>
      <c r="J7380" s="27">
        <f>IF(I7380="","",INDEX(Daily!$J$2:$J$421,I7380))</f>
        <v/>
      </c>
      <c r="K7380" s="27">
        <f>IF(J7380="","",J7380+cat_offset)</f>
        <v/>
      </c>
      <c r="L7380" s="27">
        <f>IF(J7380="","",MAX(0,E7380-J7380)^2)</f>
        <v/>
      </c>
      <c r="M7380" s="27">
        <f>IF(J7380="","",MAX(0,E7380-(J7380+twcdh_off))^2)</f>
        <v/>
      </c>
      <c r="N7380" s="27">
        <f>IF(E7380="","",MAX(0,E7380-swcdh_thr)^2)</f>
        <v/>
      </c>
      <c r="O7380">
        <f>IF(K7380="","",ROUND(E7380-K7380,0))</f>
        <v/>
      </c>
      <c r="P7380">
        <f>IF(O7380="","",IF(O7380&gt;=1,O7380,0))</f>
        <v/>
      </c>
      <c r="Q7380" s="27">
        <f>IF(E7380="","",MAX(0,E7380-22))</f>
        <v/>
      </c>
      <c r="R7380" s="27">
        <f>IF(H7380=1,E7380,"")</f>
        <v/>
      </c>
      <c r="S7380" s="27">
        <f>IF(AND(H7380=1,J7380&lt;&gt;""),E7380-J7380,"")</f>
        <v/>
      </c>
      <c r="T7380">
        <f>IF(G7380="","",MONTH(G7380))</f>
        <v/>
      </c>
    </row>
    <row r="7381">
      <c r="A7381" s="24" t="n">
        <v>2020</v>
      </c>
      <c r="B7381" s="24" t="n">
        <v>11</v>
      </c>
      <c r="C7381" s="24" t="n">
        <v>3</v>
      </c>
      <c r="D7381" s="24" t="n">
        <v>12</v>
      </c>
      <c r="E7381" s="24" t="n">
        <v>13.62</v>
      </c>
      <c r="F7381" s="25">
        <f>IF($E7381="","",DATE(IF($A7381="",nominal_year,$A7381),$B7381,$C7381)+($D7381-IF(LEFT(hour_conv,1)="1",1,0))/24)</f>
        <v/>
      </c>
      <c r="G7381" s="26">
        <f>IF(F7381="","",INT(F7381))</f>
        <v/>
      </c>
      <c r="H7381">
        <f>IF(G7381="","",IF(AND(MONTH(G7381)*100+DAY(G7381)&gt;=season_lo,MONTH(G7381)*100+DAY(G7381)&lt;=season_hi),1,0))</f>
        <v/>
      </c>
      <c r="I7381">
        <f>IF(G7381="","",G7381-first_day+1)</f>
        <v/>
      </c>
      <c r="J7381" s="27">
        <f>IF(I7381="","",INDEX(Daily!$J$2:$J$421,I7381))</f>
        <v/>
      </c>
      <c r="K7381" s="27">
        <f>IF(J7381="","",J7381+cat_offset)</f>
        <v/>
      </c>
      <c r="L7381" s="27">
        <f>IF(J7381="","",MAX(0,E7381-J7381)^2)</f>
        <v/>
      </c>
      <c r="M7381" s="27">
        <f>IF(J7381="","",MAX(0,E7381-(J7381+twcdh_off))^2)</f>
        <v/>
      </c>
      <c r="N7381" s="27">
        <f>IF(E7381="","",MAX(0,E7381-swcdh_thr)^2)</f>
        <v/>
      </c>
      <c r="O7381">
        <f>IF(K7381="","",ROUND(E7381-K7381,0))</f>
        <v/>
      </c>
      <c r="P7381">
        <f>IF(O7381="","",IF(O7381&gt;=1,O7381,0))</f>
        <v/>
      </c>
      <c r="Q7381" s="27">
        <f>IF(E7381="","",MAX(0,E7381-22))</f>
        <v/>
      </c>
      <c r="R7381" s="27">
        <f>IF(H7381=1,E7381,"")</f>
        <v/>
      </c>
      <c r="S7381" s="27">
        <f>IF(AND(H7381=1,J7381&lt;&gt;""),E7381-J7381,"")</f>
        <v/>
      </c>
      <c r="T7381">
        <f>IF(G7381="","",MONTH(G7381))</f>
        <v/>
      </c>
    </row>
    <row r="7382">
      <c r="A7382" s="24" t="n">
        <v>2020</v>
      </c>
      <c r="B7382" s="24" t="n">
        <v>11</v>
      </c>
      <c r="C7382" s="24" t="n">
        <v>3</v>
      </c>
      <c r="D7382" s="24" t="n">
        <v>13</v>
      </c>
      <c r="E7382" s="24" t="n">
        <v>14.75</v>
      </c>
      <c r="F7382" s="25">
        <f>IF($E7382="","",DATE(IF($A7382="",nominal_year,$A7382),$B7382,$C7382)+($D7382-IF(LEFT(hour_conv,1)="1",1,0))/24)</f>
        <v/>
      </c>
      <c r="G7382" s="26">
        <f>IF(F7382="","",INT(F7382))</f>
        <v/>
      </c>
      <c r="H7382">
        <f>IF(G7382="","",IF(AND(MONTH(G7382)*100+DAY(G7382)&gt;=season_lo,MONTH(G7382)*100+DAY(G7382)&lt;=season_hi),1,0))</f>
        <v/>
      </c>
      <c r="I7382">
        <f>IF(G7382="","",G7382-first_day+1)</f>
        <v/>
      </c>
      <c r="J7382" s="27">
        <f>IF(I7382="","",INDEX(Daily!$J$2:$J$421,I7382))</f>
        <v/>
      </c>
      <c r="K7382" s="27">
        <f>IF(J7382="","",J7382+cat_offset)</f>
        <v/>
      </c>
      <c r="L7382" s="27">
        <f>IF(J7382="","",MAX(0,E7382-J7382)^2)</f>
        <v/>
      </c>
      <c r="M7382" s="27">
        <f>IF(J7382="","",MAX(0,E7382-(J7382+twcdh_off))^2)</f>
        <v/>
      </c>
      <c r="N7382" s="27">
        <f>IF(E7382="","",MAX(0,E7382-swcdh_thr)^2)</f>
        <v/>
      </c>
      <c r="O7382">
        <f>IF(K7382="","",ROUND(E7382-K7382,0))</f>
        <v/>
      </c>
      <c r="P7382">
        <f>IF(O7382="","",IF(O7382&gt;=1,O7382,0))</f>
        <v/>
      </c>
      <c r="Q7382" s="27">
        <f>IF(E7382="","",MAX(0,E7382-22))</f>
        <v/>
      </c>
      <c r="R7382" s="27">
        <f>IF(H7382=1,E7382,"")</f>
        <v/>
      </c>
      <c r="S7382" s="27">
        <f>IF(AND(H7382=1,J7382&lt;&gt;""),E7382-J7382,"")</f>
        <v/>
      </c>
      <c r="T7382">
        <f>IF(G7382="","",MONTH(G7382))</f>
        <v/>
      </c>
    </row>
    <row r="7383">
      <c r="A7383" s="24" t="n">
        <v>2020</v>
      </c>
      <c r="B7383" s="24" t="n">
        <v>11</v>
      </c>
      <c r="C7383" s="24" t="n">
        <v>3</v>
      </c>
      <c r="D7383" s="24" t="n">
        <v>14</v>
      </c>
      <c r="E7383" s="24" t="n">
        <v>14.2</v>
      </c>
      <c r="F7383" s="25">
        <f>IF($E7383="","",DATE(IF($A7383="",nominal_year,$A7383),$B7383,$C7383)+($D7383-IF(LEFT(hour_conv,1)="1",1,0))/24)</f>
        <v/>
      </c>
      <c r="G7383" s="26">
        <f>IF(F7383="","",INT(F7383))</f>
        <v/>
      </c>
      <c r="H7383">
        <f>IF(G7383="","",IF(AND(MONTH(G7383)*100+DAY(G7383)&gt;=season_lo,MONTH(G7383)*100+DAY(G7383)&lt;=season_hi),1,0))</f>
        <v/>
      </c>
      <c r="I7383">
        <f>IF(G7383="","",G7383-first_day+1)</f>
        <v/>
      </c>
      <c r="J7383" s="27">
        <f>IF(I7383="","",INDEX(Daily!$J$2:$J$421,I7383))</f>
        <v/>
      </c>
      <c r="K7383" s="27">
        <f>IF(J7383="","",J7383+cat_offset)</f>
        <v/>
      </c>
      <c r="L7383" s="27">
        <f>IF(J7383="","",MAX(0,E7383-J7383)^2)</f>
        <v/>
      </c>
      <c r="M7383" s="27">
        <f>IF(J7383="","",MAX(0,E7383-(J7383+twcdh_off))^2)</f>
        <v/>
      </c>
      <c r="N7383" s="27">
        <f>IF(E7383="","",MAX(0,E7383-swcdh_thr)^2)</f>
        <v/>
      </c>
      <c r="O7383">
        <f>IF(K7383="","",ROUND(E7383-K7383,0))</f>
        <v/>
      </c>
      <c r="P7383">
        <f>IF(O7383="","",IF(O7383&gt;=1,O7383,0))</f>
        <v/>
      </c>
      <c r="Q7383" s="27">
        <f>IF(E7383="","",MAX(0,E7383-22))</f>
        <v/>
      </c>
      <c r="R7383" s="27">
        <f>IF(H7383=1,E7383,"")</f>
        <v/>
      </c>
      <c r="S7383" s="27">
        <f>IF(AND(H7383=1,J7383&lt;&gt;""),E7383-J7383,"")</f>
        <v/>
      </c>
      <c r="T7383">
        <f>IF(G7383="","",MONTH(G7383))</f>
        <v/>
      </c>
    </row>
    <row r="7384">
      <c r="A7384" s="24" t="n">
        <v>2020</v>
      </c>
      <c r="B7384" s="24" t="n">
        <v>11</v>
      </c>
      <c r="C7384" s="24" t="n">
        <v>3</v>
      </c>
      <c r="D7384" s="24" t="n">
        <v>15</v>
      </c>
      <c r="E7384" s="24" t="n">
        <v>13.42</v>
      </c>
      <c r="F7384" s="25">
        <f>IF($E7384="","",DATE(IF($A7384="",nominal_year,$A7384),$B7384,$C7384)+($D7384-IF(LEFT(hour_conv,1)="1",1,0))/24)</f>
        <v/>
      </c>
      <c r="G7384" s="26">
        <f>IF(F7384="","",INT(F7384))</f>
        <v/>
      </c>
      <c r="H7384">
        <f>IF(G7384="","",IF(AND(MONTH(G7384)*100+DAY(G7384)&gt;=season_lo,MONTH(G7384)*100+DAY(G7384)&lt;=season_hi),1,0))</f>
        <v/>
      </c>
      <c r="I7384">
        <f>IF(G7384="","",G7384-first_day+1)</f>
        <v/>
      </c>
      <c r="J7384" s="27">
        <f>IF(I7384="","",INDEX(Daily!$J$2:$J$421,I7384))</f>
        <v/>
      </c>
      <c r="K7384" s="27">
        <f>IF(J7384="","",J7384+cat_offset)</f>
        <v/>
      </c>
      <c r="L7384" s="27">
        <f>IF(J7384="","",MAX(0,E7384-J7384)^2)</f>
        <v/>
      </c>
      <c r="M7384" s="27">
        <f>IF(J7384="","",MAX(0,E7384-(J7384+twcdh_off))^2)</f>
        <v/>
      </c>
      <c r="N7384" s="27">
        <f>IF(E7384="","",MAX(0,E7384-swcdh_thr)^2)</f>
        <v/>
      </c>
      <c r="O7384">
        <f>IF(K7384="","",ROUND(E7384-K7384,0))</f>
        <v/>
      </c>
      <c r="P7384">
        <f>IF(O7384="","",IF(O7384&gt;=1,O7384,0))</f>
        <v/>
      </c>
      <c r="Q7384" s="27">
        <f>IF(E7384="","",MAX(0,E7384-22))</f>
        <v/>
      </c>
      <c r="R7384" s="27">
        <f>IF(H7384=1,E7384,"")</f>
        <v/>
      </c>
      <c r="S7384" s="27">
        <f>IF(AND(H7384=1,J7384&lt;&gt;""),E7384-J7384,"")</f>
        <v/>
      </c>
      <c r="T7384">
        <f>IF(G7384="","",MONTH(G7384))</f>
        <v/>
      </c>
    </row>
    <row r="7385">
      <c r="A7385" s="24" t="n">
        <v>2020</v>
      </c>
      <c r="B7385" s="24" t="n">
        <v>11</v>
      </c>
      <c r="C7385" s="24" t="n">
        <v>3</v>
      </c>
      <c r="D7385" s="24" t="n">
        <v>16</v>
      </c>
      <c r="E7385" s="24" t="n">
        <v>14.32</v>
      </c>
      <c r="F7385" s="25">
        <f>IF($E7385="","",DATE(IF($A7385="",nominal_year,$A7385),$B7385,$C7385)+($D7385-IF(LEFT(hour_conv,1)="1",1,0))/24)</f>
        <v/>
      </c>
      <c r="G7385" s="26">
        <f>IF(F7385="","",INT(F7385))</f>
        <v/>
      </c>
      <c r="H7385">
        <f>IF(G7385="","",IF(AND(MONTH(G7385)*100+DAY(G7385)&gt;=season_lo,MONTH(G7385)*100+DAY(G7385)&lt;=season_hi),1,0))</f>
        <v/>
      </c>
      <c r="I7385">
        <f>IF(G7385="","",G7385-first_day+1)</f>
        <v/>
      </c>
      <c r="J7385" s="27">
        <f>IF(I7385="","",INDEX(Daily!$J$2:$J$421,I7385))</f>
        <v/>
      </c>
      <c r="K7385" s="27">
        <f>IF(J7385="","",J7385+cat_offset)</f>
        <v/>
      </c>
      <c r="L7385" s="27">
        <f>IF(J7385="","",MAX(0,E7385-J7385)^2)</f>
        <v/>
      </c>
      <c r="M7385" s="27">
        <f>IF(J7385="","",MAX(0,E7385-(J7385+twcdh_off))^2)</f>
        <v/>
      </c>
      <c r="N7385" s="27">
        <f>IF(E7385="","",MAX(0,E7385-swcdh_thr)^2)</f>
        <v/>
      </c>
      <c r="O7385">
        <f>IF(K7385="","",ROUND(E7385-K7385,0))</f>
        <v/>
      </c>
      <c r="P7385">
        <f>IF(O7385="","",IF(O7385&gt;=1,O7385,0))</f>
        <v/>
      </c>
      <c r="Q7385" s="27">
        <f>IF(E7385="","",MAX(0,E7385-22))</f>
        <v/>
      </c>
      <c r="R7385" s="27">
        <f>IF(H7385=1,E7385,"")</f>
        <v/>
      </c>
      <c r="S7385" s="27">
        <f>IF(AND(H7385=1,J7385&lt;&gt;""),E7385-J7385,"")</f>
        <v/>
      </c>
      <c r="T7385">
        <f>IF(G7385="","",MONTH(G7385))</f>
        <v/>
      </c>
    </row>
    <row r="7386">
      <c r="A7386" s="24" t="n">
        <v>2020</v>
      </c>
      <c r="B7386" s="24" t="n">
        <v>11</v>
      </c>
      <c r="C7386" s="24" t="n">
        <v>3</v>
      </c>
      <c r="D7386" s="24" t="n">
        <v>17</v>
      </c>
      <c r="E7386" s="24" t="n">
        <v>13.98</v>
      </c>
      <c r="F7386" s="25">
        <f>IF($E7386="","",DATE(IF($A7386="",nominal_year,$A7386),$B7386,$C7386)+($D7386-IF(LEFT(hour_conv,1)="1",1,0))/24)</f>
        <v/>
      </c>
      <c r="G7386" s="26">
        <f>IF(F7386="","",INT(F7386))</f>
        <v/>
      </c>
      <c r="H7386">
        <f>IF(G7386="","",IF(AND(MONTH(G7386)*100+DAY(G7386)&gt;=season_lo,MONTH(G7386)*100+DAY(G7386)&lt;=season_hi),1,0))</f>
        <v/>
      </c>
      <c r="I7386">
        <f>IF(G7386="","",G7386-first_day+1)</f>
        <v/>
      </c>
      <c r="J7386" s="27">
        <f>IF(I7386="","",INDEX(Daily!$J$2:$J$421,I7386))</f>
        <v/>
      </c>
      <c r="K7386" s="27">
        <f>IF(J7386="","",J7386+cat_offset)</f>
        <v/>
      </c>
      <c r="L7386" s="27">
        <f>IF(J7386="","",MAX(0,E7386-J7386)^2)</f>
        <v/>
      </c>
      <c r="M7386" s="27">
        <f>IF(J7386="","",MAX(0,E7386-(J7386+twcdh_off))^2)</f>
        <v/>
      </c>
      <c r="N7386" s="27">
        <f>IF(E7386="","",MAX(0,E7386-swcdh_thr)^2)</f>
        <v/>
      </c>
      <c r="O7386">
        <f>IF(K7386="","",ROUND(E7386-K7386,0))</f>
        <v/>
      </c>
      <c r="P7386">
        <f>IF(O7386="","",IF(O7386&gt;=1,O7386,0))</f>
        <v/>
      </c>
      <c r="Q7386" s="27">
        <f>IF(E7386="","",MAX(0,E7386-22))</f>
        <v/>
      </c>
      <c r="R7386" s="27">
        <f>IF(H7386=1,E7386,"")</f>
        <v/>
      </c>
      <c r="S7386" s="27">
        <f>IF(AND(H7386=1,J7386&lt;&gt;""),E7386-J7386,"")</f>
        <v/>
      </c>
      <c r="T7386">
        <f>IF(G7386="","",MONTH(G7386))</f>
        <v/>
      </c>
    </row>
    <row r="7387">
      <c r="A7387" s="24" t="n">
        <v>2020</v>
      </c>
      <c r="B7387" s="24" t="n">
        <v>11</v>
      </c>
      <c r="C7387" s="24" t="n">
        <v>3</v>
      </c>
      <c r="D7387" s="24" t="n">
        <v>18</v>
      </c>
      <c r="E7387" s="24" t="n">
        <v>14.13</v>
      </c>
      <c r="F7387" s="25">
        <f>IF($E7387="","",DATE(IF($A7387="",nominal_year,$A7387),$B7387,$C7387)+($D7387-IF(LEFT(hour_conv,1)="1",1,0))/24)</f>
        <v/>
      </c>
      <c r="G7387" s="26">
        <f>IF(F7387="","",INT(F7387))</f>
        <v/>
      </c>
      <c r="H7387">
        <f>IF(G7387="","",IF(AND(MONTH(G7387)*100+DAY(G7387)&gt;=season_lo,MONTH(G7387)*100+DAY(G7387)&lt;=season_hi),1,0))</f>
        <v/>
      </c>
      <c r="I7387">
        <f>IF(G7387="","",G7387-first_day+1)</f>
        <v/>
      </c>
      <c r="J7387" s="27">
        <f>IF(I7387="","",INDEX(Daily!$J$2:$J$421,I7387))</f>
        <v/>
      </c>
      <c r="K7387" s="27">
        <f>IF(J7387="","",J7387+cat_offset)</f>
        <v/>
      </c>
      <c r="L7387" s="27">
        <f>IF(J7387="","",MAX(0,E7387-J7387)^2)</f>
        <v/>
      </c>
      <c r="M7387" s="27">
        <f>IF(J7387="","",MAX(0,E7387-(J7387+twcdh_off))^2)</f>
        <v/>
      </c>
      <c r="N7387" s="27">
        <f>IF(E7387="","",MAX(0,E7387-swcdh_thr)^2)</f>
        <v/>
      </c>
      <c r="O7387">
        <f>IF(K7387="","",ROUND(E7387-K7387,0))</f>
        <v/>
      </c>
      <c r="P7387">
        <f>IF(O7387="","",IF(O7387&gt;=1,O7387,0))</f>
        <v/>
      </c>
      <c r="Q7387" s="27">
        <f>IF(E7387="","",MAX(0,E7387-22))</f>
        <v/>
      </c>
      <c r="R7387" s="27">
        <f>IF(H7387=1,E7387,"")</f>
        <v/>
      </c>
      <c r="S7387" s="27">
        <f>IF(AND(H7387=1,J7387&lt;&gt;""),E7387-J7387,"")</f>
        <v/>
      </c>
      <c r="T7387">
        <f>IF(G7387="","",MONTH(G7387))</f>
        <v/>
      </c>
    </row>
    <row r="7388">
      <c r="A7388" s="24" t="n">
        <v>2020</v>
      </c>
      <c r="B7388" s="24" t="n">
        <v>11</v>
      </c>
      <c r="C7388" s="24" t="n">
        <v>3</v>
      </c>
      <c r="D7388" s="24" t="n">
        <v>19</v>
      </c>
      <c r="E7388" s="24" t="n">
        <v>13.68</v>
      </c>
      <c r="F7388" s="25">
        <f>IF($E7388="","",DATE(IF($A7388="",nominal_year,$A7388),$B7388,$C7388)+($D7388-IF(LEFT(hour_conv,1)="1",1,0))/24)</f>
        <v/>
      </c>
      <c r="G7388" s="26">
        <f>IF(F7388="","",INT(F7388))</f>
        <v/>
      </c>
      <c r="H7388">
        <f>IF(G7388="","",IF(AND(MONTH(G7388)*100+DAY(G7388)&gt;=season_lo,MONTH(G7388)*100+DAY(G7388)&lt;=season_hi),1,0))</f>
        <v/>
      </c>
      <c r="I7388">
        <f>IF(G7388="","",G7388-first_day+1)</f>
        <v/>
      </c>
      <c r="J7388" s="27">
        <f>IF(I7388="","",INDEX(Daily!$J$2:$J$421,I7388))</f>
        <v/>
      </c>
      <c r="K7388" s="27">
        <f>IF(J7388="","",J7388+cat_offset)</f>
        <v/>
      </c>
      <c r="L7388" s="27">
        <f>IF(J7388="","",MAX(0,E7388-J7388)^2)</f>
        <v/>
      </c>
      <c r="M7388" s="27">
        <f>IF(J7388="","",MAX(0,E7388-(J7388+twcdh_off))^2)</f>
        <v/>
      </c>
      <c r="N7388" s="27">
        <f>IF(E7388="","",MAX(0,E7388-swcdh_thr)^2)</f>
        <v/>
      </c>
      <c r="O7388">
        <f>IF(K7388="","",ROUND(E7388-K7388,0))</f>
        <v/>
      </c>
      <c r="P7388">
        <f>IF(O7388="","",IF(O7388&gt;=1,O7388,0))</f>
        <v/>
      </c>
      <c r="Q7388" s="27">
        <f>IF(E7388="","",MAX(0,E7388-22))</f>
        <v/>
      </c>
      <c r="R7388" s="27">
        <f>IF(H7388=1,E7388,"")</f>
        <v/>
      </c>
      <c r="S7388" s="27">
        <f>IF(AND(H7388=1,J7388&lt;&gt;""),E7388-J7388,"")</f>
        <v/>
      </c>
      <c r="T7388">
        <f>IF(G7388="","",MONTH(G7388))</f>
        <v/>
      </c>
    </row>
    <row r="7389">
      <c r="A7389" s="24" t="n">
        <v>2020</v>
      </c>
      <c r="B7389" s="24" t="n">
        <v>11</v>
      </c>
      <c r="C7389" s="24" t="n">
        <v>3</v>
      </c>
      <c r="D7389" s="24" t="n">
        <v>20</v>
      </c>
      <c r="E7389" s="24" t="n">
        <v>12.57</v>
      </c>
      <c r="F7389" s="25">
        <f>IF($E7389="","",DATE(IF($A7389="",nominal_year,$A7389),$B7389,$C7389)+($D7389-IF(LEFT(hour_conv,1)="1",1,0))/24)</f>
        <v/>
      </c>
      <c r="G7389" s="26">
        <f>IF(F7389="","",INT(F7389))</f>
        <v/>
      </c>
      <c r="H7389">
        <f>IF(G7389="","",IF(AND(MONTH(G7389)*100+DAY(G7389)&gt;=season_lo,MONTH(G7389)*100+DAY(G7389)&lt;=season_hi),1,0))</f>
        <v/>
      </c>
      <c r="I7389">
        <f>IF(G7389="","",G7389-first_day+1)</f>
        <v/>
      </c>
      <c r="J7389" s="27">
        <f>IF(I7389="","",INDEX(Daily!$J$2:$J$421,I7389))</f>
        <v/>
      </c>
      <c r="K7389" s="27">
        <f>IF(J7389="","",J7389+cat_offset)</f>
        <v/>
      </c>
      <c r="L7389" s="27">
        <f>IF(J7389="","",MAX(0,E7389-J7389)^2)</f>
        <v/>
      </c>
      <c r="M7389" s="27">
        <f>IF(J7389="","",MAX(0,E7389-(J7389+twcdh_off))^2)</f>
        <v/>
      </c>
      <c r="N7389" s="27">
        <f>IF(E7389="","",MAX(0,E7389-swcdh_thr)^2)</f>
        <v/>
      </c>
      <c r="O7389">
        <f>IF(K7389="","",ROUND(E7389-K7389,0))</f>
        <v/>
      </c>
      <c r="P7389">
        <f>IF(O7389="","",IF(O7389&gt;=1,O7389,0))</f>
        <v/>
      </c>
      <c r="Q7389" s="27">
        <f>IF(E7389="","",MAX(0,E7389-22))</f>
        <v/>
      </c>
      <c r="R7389" s="27">
        <f>IF(H7389=1,E7389,"")</f>
        <v/>
      </c>
      <c r="S7389" s="27">
        <f>IF(AND(H7389=1,J7389&lt;&gt;""),E7389-J7389,"")</f>
        <v/>
      </c>
      <c r="T7389">
        <f>IF(G7389="","",MONTH(G7389))</f>
        <v/>
      </c>
    </row>
    <row r="7390">
      <c r="A7390" s="24" t="n">
        <v>2020</v>
      </c>
      <c r="B7390" s="24" t="n">
        <v>11</v>
      </c>
      <c r="C7390" s="24" t="n">
        <v>3</v>
      </c>
      <c r="D7390" s="24" t="n">
        <v>21</v>
      </c>
      <c r="E7390" s="24" t="n">
        <v>11.91</v>
      </c>
      <c r="F7390" s="25">
        <f>IF($E7390="","",DATE(IF($A7390="",nominal_year,$A7390),$B7390,$C7390)+($D7390-IF(LEFT(hour_conv,1)="1",1,0))/24)</f>
        <v/>
      </c>
      <c r="G7390" s="26">
        <f>IF(F7390="","",INT(F7390))</f>
        <v/>
      </c>
      <c r="H7390">
        <f>IF(G7390="","",IF(AND(MONTH(G7390)*100+DAY(G7390)&gt;=season_lo,MONTH(G7390)*100+DAY(G7390)&lt;=season_hi),1,0))</f>
        <v/>
      </c>
      <c r="I7390">
        <f>IF(G7390="","",G7390-first_day+1)</f>
        <v/>
      </c>
      <c r="J7390" s="27">
        <f>IF(I7390="","",INDEX(Daily!$J$2:$J$421,I7390))</f>
        <v/>
      </c>
      <c r="K7390" s="27">
        <f>IF(J7390="","",J7390+cat_offset)</f>
        <v/>
      </c>
      <c r="L7390" s="27">
        <f>IF(J7390="","",MAX(0,E7390-J7390)^2)</f>
        <v/>
      </c>
      <c r="M7390" s="27">
        <f>IF(J7390="","",MAX(0,E7390-(J7390+twcdh_off))^2)</f>
        <v/>
      </c>
      <c r="N7390" s="27">
        <f>IF(E7390="","",MAX(0,E7390-swcdh_thr)^2)</f>
        <v/>
      </c>
      <c r="O7390">
        <f>IF(K7390="","",ROUND(E7390-K7390,0))</f>
        <v/>
      </c>
      <c r="P7390">
        <f>IF(O7390="","",IF(O7390&gt;=1,O7390,0))</f>
        <v/>
      </c>
      <c r="Q7390" s="27">
        <f>IF(E7390="","",MAX(0,E7390-22))</f>
        <v/>
      </c>
      <c r="R7390" s="27">
        <f>IF(H7390=1,E7390,"")</f>
        <v/>
      </c>
      <c r="S7390" s="27">
        <f>IF(AND(H7390=1,J7390&lt;&gt;""),E7390-J7390,"")</f>
        <v/>
      </c>
      <c r="T7390">
        <f>IF(G7390="","",MONTH(G7390))</f>
        <v/>
      </c>
    </row>
    <row r="7391">
      <c r="A7391" s="24" t="n">
        <v>2020</v>
      </c>
      <c r="B7391" s="24" t="n">
        <v>11</v>
      </c>
      <c r="C7391" s="24" t="n">
        <v>3</v>
      </c>
      <c r="D7391" s="24" t="n">
        <v>22</v>
      </c>
      <c r="E7391" s="24" t="n">
        <v>11.5</v>
      </c>
      <c r="F7391" s="25">
        <f>IF($E7391="","",DATE(IF($A7391="",nominal_year,$A7391),$B7391,$C7391)+($D7391-IF(LEFT(hour_conv,1)="1",1,0))/24)</f>
        <v/>
      </c>
      <c r="G7391" s="26">
        <f>IF(F7391="","",INT(F7391))</f>
        <v/>
      </c>
      <c r="H7391">
        <f>IF(G7391="","",IF(AND(MONTH(G7391)*100+DAY(G7391)&gt;=season_lo,MONTH(G7391)*100+DAY(G7391)&lt;=season_hi),1,0))</f>
        <v/>
      </c>
      <c r="I7391">
        <f>IF(G7391="","",G7391-first_day+1)</f>
        <v/>
      </c>
      <c r="J7391" s="27">
        <f>IF(I7391="","",INDEX(Daily!$J$2:$J$421,I7391))</f>
        <v/>
      </c>
      <c r="K7391" s="27">
        <f>IF(J7391="","",J7391+cat_offset)</f>
        <v/>
      </c>
      <c r="L7391" s="27">
        <f>IF(J7391="","",MAX(0,E7391-J7391)^2)</f>
        <v/>
      </c>
      <c r="M7391" s="27">
        <f>IF(J7391="","",MAX(0,E7391-(J7391+twcdh_off))^2)</f>
        <v/>
      </c>
      <c r="N7391" s="27">
        <f>IF(E7391="","",MAX(0,E7391-swcdh_thr)^2)</f>
        <v/>
      </c>
      <c r="O7391">
        <f>IF(K7391="","",ROUND(E7391-K7391,0))</f>
        <v/>
      </c>
      <c r="P7391">
        <f>IF(O7391="","",IF(O7391&gt;=1,O7391,0))</f>
        <v/>
      </c>
      <c r="Q7391" s="27">
        <f>IF(E7391="","",MAX(0,E7391-22))</f>
        <v/>
      </c>
      <c r="R7391" s="27">
        <f>IF(H7391=1,E7391,"")</f>
        <v/>
      </c>
      <c r="S7391" s="27">
        <f>IF(AND(H7391=1,J7391&lt;&gt;""),E7391-J7391,"")</f>
        <v/>
      </c>
      <c r="T7391">
        <f>IF(G7391="","",MONTH(G7391))</f>
        <v/>
      </c>
    </row>
    <row r="7392">
      <c r="A7392" s="24" t="n">
        <v>2020</v>
      </c>
      <c r="B7392" s="24" t="n">
        <v>11</v>
      </c>
      <c r="C7392" s="24" t="n">
        <v>3</v>
      </c>
      <c r="D7392" s="24" t="n">
        <v>23</v>
      </c>
      <c r="E7392" s="24" t="n">
        <v>10.79</v>
      </c>
      <c r="F7392" s="25">
        <f>IF($E7392="","",DATE(IF($A7392="",nominal_year,$A7392),$B7392,$C7392)+($D7392-IF(LEFT(hour_conv,1)="1",1,0))/24)</f>
        <v/>
      </c>
      <c r="G7392" s="26">
        <f>IF(F7392="","",INT(F7392))</f>
        <v/>
      </c>
      <c r="H7392">
        <f>IF(G7392="","",IF(AND(MONTH(G7392)*100+DAY(G7392)&gt;=season_lo,MONTH(G7392)*100+DAY(G7392)&lt;=season_hi),1,0))</f>
        <v/>
      </c>
      <c r="I7392">
        <f>IF(G7392="","",G7392-first_day+1)</f>
        <v/>
      </c>
      <c r="J7392" s="27">
        <f>IF(I7392="","",INDEX(Daily!$J$2:$J$421,I7392))</f>
        <v/>
      </c>
      <c r="K7392" s="27">
        <f>IF(J7392="","",J7392+cat_offset)</f>
        <v/>
      </c>
      <c r="L7392" s="27">
        <f>IF(J7392="","",MAX(0,E7392-J7392)^2)</f>
        <v/>
      </c>
      <c r="M7392" s="27">
        <f>IF(J7392="","",MAX(0,E7392-(J7392+twcdh_off))^2)</f>
        <v/>
      </c>
      <c r="N7392" s="27">
        <f>IF(E7392="","",MAX(0,E7392-swcdh_thr)^2)</f>
        <v/>
      </c>
      <c r="O7392">
        <f>IF(K7392="","",ROUND(E7392-K7392,0))</f>
        <v/>
      </c>
      <c r="P7392">
        <f>IF(O7392="","",IF(O7392&gt;=1,O7392,0))</f>
        <v/>
      </c>
      <c r="Q7392" s="27">
        <f>IF(E7392="","",MAX(0,E7392-22))</f>
        <v/>
      </c>
      <c r="R7392" s="27">
        <f>IF(H7392=1,E7392,"")</f>
        <v/>
      </c>
      <c r="S7392" s="27">
        <f>IF(AND(H7392=1,J7392&lt;&gt;""),E7392-J7392,"")</f>
        <v/>
      </c>
      <c r="T7392">
        <f>IF(G7392="","",MONTH(G7392))</f>
        <v/>
      </c>
    </row>
    <row r="7393">
      <c r="A7393" s="24" t="n">
        <v>2020</v>
      </c>
      <c r="B7393" s="24" t="n">
        <v>11</v>
      </c>
      <c r="C7393" s="24" t="n">
        <v>3</v>
      </c>
      <c r="D7393" s="24" t="n">
        <v>24</v>
      </c>
      <c r="E7393" s="24" t="n">
        <v>9.17</v>
      </c>
      <c r="F7393" s="25">
        <f>IF($E7393="","",DATE(IF($A7393="",nominal_year,$A7393),$B7393,$C7393)+($D7393-IF(LEFT(hour_conv,1)="1",1,0))/24)</f>
        <v/>
      </c>
      <c r="G7393" s="26">
        <f>IF(F7393="","",INT(F7393))</f>
        <v/>
      </c>
      <c r="H7393">
        <f>IF(G7393="","",IF(AND(MONTH(G7393)*100+DAY(G7393)&gt;=season_lo,MONTH(G7393)*100+DAY(G7393)&lt;=season_hi),1,0))</f>
        <v/>
      </c>
      <c r="I7393">
        <f>IF(G7393="","",G7393-first_day+1)</f>
        <v/>
      </c>
      <c r="J7393" s="27">
        <f>IF(I7393="","",INDEX(Daily!$J$2:$J$421,I7393))</f>
        <v/>
      </c>
      <c r="K7393" s="27">
        <f>IF(J7393="","",J7393+cat_offset)</f>
        <v/>
      </c>
      <c r="L7393" s="27">
        <f>IF(J7393="","",MAX(0,E7393-J7393)^2)</f>
        <v/>
      </c>
      <c r="M7393" s="27">
        <f>IF(J7393="","",MAX(0,E7393-(J7393+twcdh_off))^2)</f>
        <v/>
      </c>
      <c r="N7393" s="27">
        <f>IF(E7393="","",MAX(0,E7393-swcdh_thr)^2)</f>
        <v/>
      </c>
      <c r="O7393">
        <f>IF(K7393="","",ROUND(E7393-K7393,0))</f>
        <v/>
      </c>
      <c r="P7393">
        <f>IF(O7393="","",IF(O7393&gt;=1,O7393,0))</f>
        <v/>
      </c>
      <c r="Q7393" s="27">
        <f>IF(E7393="","",MAX(0,E7393-22))</f>
        <v/>
      </c>
      <c r="R7393" s="27">
        <f>IF(H7393=1,E7393,"")</f>
        <v/>
      </c>
      <c r="S7393" s="27">
        <f>IF(AND(H7393=1,J7393&lt;&gt;""),E7393-J7393,"")</f>
        <v/>
      </c>
      <c r="T7393">
        <f>IF(G7393="","",MONTH(G7393))</f>
        <v/>
      </c>
    </row>
    <row r="7394">
      <c r="A7394" s="24" t="n">
        <v>2020</v>
      </c>
      <c r="B7394" s="24" t="n">
        <v>11</v>
      </c>
      <c r="C7394" s="24" t="n">
        <v>4</v>
      </c>
      <c r="D7394" s="24" t="n">
        <v>1</v>
      </c>
      <c r="E7394" s="24" t="n">
        <v>8.460000000000001</v>
      </c>
      <c r="F7394" s="25">
        <f>IF($E7394="","",DATE(IF($A7394="",nominal_year,$A7394),$B7394,$C7394)+($D7394-IF(LEFT(hour_conv,1)="1",1,0))/24)</f>
        <v/>
      </c>
      <c r="G7394" s="26">
        <f>IF(F7394="","",INT(F7394))</f>
        <v/>
      </c>
      <c r="H7394">
        <f>IF(G7394="","",IF(AND(MONTH(G7394)*100+DAY(G7394)&gt;=season_lo,MONTH(G7394)*100+DAY(G7394)&lt;=season_hi),1,0))</f>
        <v/>
      </c>
      <c r="I7394">
        <f>IF(G7394="","",G7394-first_day+1)</f>
        <v/>
      </c>
      <c r="J7394" s="27">
        <f>IF(I7394="","",INDEX(Daily!$J$2:$J$421,I7394))</f>
        <v/>
      </c>
      <c r="K7394" s="27">
        <f>IF(J7394="","",J7394+cat_offset)</f>
        <v/>
      </c>
      <c r="L7394" s="27">
        <f>IF(J7394="","",MAX(0,E7394-J7394)^2)</f>
        <v/>
      </c>
      <c r="M7394" s="27">
        <f>IF(J7394="","",MAX(0,E7394-(J7394+twcdh_off))^2)</f>
        <v/>
      </c>
      <c r="N7394" s="27">
        <f>IF(E7394="","",MAX(0,E7394-swcdh_thr)^2)</f>
        <v/>
      </c>
      <c r="O7394">
        <f>IF(K7394="","",ROUND(E7394-K7394,0))</f>
        <v/>
      </c>
      <c r="P7394">
        <f>IF(O7394="","",IF(O7394&gt;=1,O7394,0))</f>
        <v/>
      </c>
      <c r="Q7394" s="27">
        <f>IF(E7394="","",MAX(0,E7394-22))</f>
        <v/>
      </c>
      <c r="R7394" s="27">
        <f>IF(H7394=1,E7394,"")</f>
        <v/>
      </c>
      <c r="S7394" s="27">
        <f>IF(AND(H7394=1,J7394&lt;&gt;""),E7394-J7394,"")</f>
        <v/>
      </c>
      <c r="T7394">
        <f>IF(G7394="","",MONTH(G7394))</f>
        <v/>
      </c>
    </row>
    <row r="7395">
      <c r="A7395" s="24" t="n">
        <v>2020</v>
      </c>
      <c r="B7395" s="24" t="n">
        <v>11</v>
      </c>
      <c r="C7395" s="24" t="n">
        <v>4</v>
      </c>
      <c r="D7395" s="24" t="n">
        <v>2</v>
      </c>
      <c r="E7395" s="24" t="n">
        <v>7.64</v>
      </c>
      <c r="F7395" s="25">
        <f>IF($E7395="","",DATE(IF($A7395="",nominal_year,$A7395),$B7395,$C7395)+($D7395-IF(LEFT(hour_conv,1)="1",1,0))/24)</f>
        <v/>
      </c>
      <c r="G7395" s="26">
        <f>IF(F7395="","",INT(F7395))</f>
        <v/>
      </c>
      <c r="H7395">
        <f>IF(G7395="","",IF(AND(MONTH(G7395)*100+DAY(G7395)&gt;=season_lo,MONTH(G7395)*100+DAY(G7395)&lt;=season_hi),1,0))</f>
        <v/>
      </c>
      <c r="I7395">
        <f>IF(G7395="","",G7395-first_day+1)</f>
        <v/>
      </c>
      <c r="J7395" s="27">
        <f>IF(I7395="","",INDEX(Daily!$J$2:$J$421,I7395))</f>
        <v/>
      </c>
      <c r="K7395" s="27">
        <f>IF(J7395="","",J7395+cat_offset)</f>
        <v/>
      </c>
      <c r="L7395" s="27">
        <f>IF(J7395="","",MAX(0,E7395-J7395)^2)</f>
        <v/>
      </c>
      <c r="M7395" s="27">
        <f>IF(J7395="","",MAX(0,E7395-(J7395+twcdh_off))^2)</f>
        <v/>
      </c>
      <c r="N7395" s="27">
        <f>IF(E7395="","",MAX(0,E7395-swcdh_thr)^2)</f>
        <v/>
      </c>
      <c r="O7395">
        <f>IF(K7395="","",ROUND(E7395-K7395,0))</f>
        <v/>
      </c>
      <c r="P7395">
        <f>IF(O7395="","",IF(O7395&gt;=1,O7395,0))</f>
        <v/>
      </c>
      <c r="Q7395" s="27">
        <f>IF(E7395="","",MAX(0,E7395-22))</f>
        <v/>
      </c>
      <c r="R7395" s="27">
        <f>IF(H7395=1,E7395,"")</f>
        <v/>
      </c>
      <c r="S7395" s="27">
        <f>IF(AND(H7395=1,J7395&lt;&gt;""),E7395-J7395,"")</f>
        <v/>
      </c>
      <c r="T7395">
        <f>IF(G7395="","",MONTH(G7395))</f>
        <v/>
      </c>
    </row>
    <row r="7396">
      <c r="A7396" s="24" t="n">
        <v>2020</v>
      </c>
      <c r="B7396" s="24" t="n">
        <v>11</v>
      </c>
      <c r="C7396" s="24" t="n">
        <v>4</v>
      </c>
      <c r="D7396" s="24" t="n">
        <v>3</v>
      </c>
      <c r="E7396" s="24" t="n">
        <v>7.33</v>
      </c>
      <c r="F7396" s="25">
        <f>IF($E7396="","",DATE(IF($A7396="",nominal_year,$A7396),$B7396,$C7396)+($D7396-IF(LEFT(hour_conv,1)="1",1,0))/24)</f>
        <v/>
      </c>
      <c r="G7396" s="26">
        <f>IF(F7396="","",INT(F7396))</f>
        <v/>
      </c>
      <c r="H7396">
        <f>IF(G7396="","",IF(AND(MONTH(G7396)*100+DAY(G7396)&gt;=season_lo,MONTH(G7396)*100+DAY(G7396)&lt;=season_hi),1,0))</f>
        <v/>
      </c>
      <c r="I7396">
        <f>IF(G7396="","",G7396-first_day+1)</f>
        <v/>
      </c>
      <c r="J7396" s="27">
        <f>IF(I7396="","",INDEX(Daily!$J$2:$J$421,I7396))</f>
        <v/>
      </c>
      <c r="K7396" s="27">
        <f>IF(J7396="","",J7396+cat_offset)</f>
        <v/>
      </c>
      <c r="L7396" s="27">
        <f>IF(J7396="","",MAX(0,E7396-J7396)^2)</f>
        <v/>
      </c>
      <c r="M7396" s="27">
        <f>IF(J7396="","",MAX(0,E7396-(J7396+twcdh_off))^2)</f>
        <v/>
      </c>
      <c r="N7396" s="27">
        <f>IF(E7396="","",MAX(0,E7396-swcdh_thr)^2)</f>
        <v/>
      </c>
      <c r="O7396">
        <f>IF(K7396="","",ROUND(E7396-K7396,0))</f>
        <v/>
      </c>
      <c r="P7396">
        <f>IF(O7396="","",IF(O7396&gt;=1,O7396,0))</f>
        <v/>
      </c>
      <c r="Q7396" s="27">
        <f>IF(E7396="","",MAX(0,E7396-22))</f>
        <v/>
      </c>
      <c r="R7396" s="27">
        <f>IF(H7396=1,E7396,"")</f>
        <v/>
      </c>
      <c r="S7396" s="27">
        <f>IF(AND(H7396=1,J7396&lt;&gt;""),E7396-J7396,"")</f>
        <v/>
      </c>
      <c r="T7396">
        <f>IF(G7396="","",MONTH(G7396))</f>
        <v/>
      </c>
    </row>
    <row r="7397">
      <c r="A7397" s="24" t="n">
        <v>2020</v>
      </c>
      <c r="B7397" s="24" t="n">
        <v>11</v>
      </c>
      <c r="C7397" s="24" t="n">
        <v>4</v>
      </c>
      <c r="D7397" s="24" t="n">
        <v>4</v>
      </c>
      <c r="E7397" s="24" t="n">
        <v>7.35</v>
      </c>
      <c r="F7397" s="25">
        <f>IF($E7397="","",DATE(IF($A7397="",nominal_year,$A7397),$B7397,$C7397)+($D7397-IF(LEFT(hour_conv,1)="1",1,0))/24)</f>
        <v/>
      </c>
      <c r="G7397" s="26">
        <f>IF(F7397="","",INT(F7397))</f>
        <v/>
      </c>
      <c r="H7397">
        <f>IF(G7397="","",IF(AND(MONTH(G7397)*100+DAY(G7397)&gt;=season_lo,MONTH(G7397)*100+DAY(G7397)&lt;=season_hi),1,0))</f>
        <v/>
      </c>
      <c r="I7397">
        <f>IF(G7397="","",G7397-first_day+1)</f>
        <v/>
      </c>
      <c r="J7397" s="27">
        <f>IF(I7397="","",INDEX(Daily!$J$2:$J$421,I7397))</f>
        <v/>
      </c>
      <c r="K7397" s="27">
        <f>IF(J7397="","",J7397+cat_offset)</f>
        <v/>
      </c>
      <c r="L7397" s="27">
        <f>IF(J7397="","",MAX(0,E7397-J7397)^2)</f>
        <v/>
      </c>
      <c r="M7397" s="27">
        <f>IF(J7397="","",MAX(0,E7397-(J7397+twcdh_off))^2)</f>
        <v/>
      </c>
      <c r="N7397" s="27">
        <f>IF(E7397="","",MAX(0,E7397-swcdh_thr)^2)</f>
        <v/>
      </c>
      <c r="O7397">
        <f>IF(K7397="","",ROUND(E7397-K7397,0))</f>
        <v/>
      </c>
      <c r="P7397">
        <f>IF(O7397="","",IF(O7397&gt;=1,O7397,0))</f>
        <v/>
      </c>
      <c r="Q7397" s="27">
        <f>IF(E7397="","",MAX(0,E7397-22))</f>
        <v/>
      </c>
      <c r="R7397" s="27">
        <f>IF(H7397=1,E7397,"")</f>
        <v/>
      </c>
      <c r="S7397" s="27">
        <f>IF(AND(H7397=1,J7397&lt;&gt;""),E7397-J7397,"")</f>
        <v/>
      </c>
      <c r="T7397">
        <f>IF(G7397="","",MONTH(G7397))</f>
        <v/>
      </c>
    </row>
    <row r="7398">
      <c r="A7398" s="24" t="n">
        <v>2020</v>
      </c>
      <c r="B7398" s="24" t="n">
        <v>11</v>
      </c>
      <c r="C7398" s="24" t="n">
        <v>4</v>
      </c>
      <c r="D7398" s="24" t="n">
        <v>5</v>
      </c>
      <c r="E7398" s="24" t="n">
        <v>6.93</v>
      </c>
      <c r="F7398" s="25">
        <f>IF($E7398="","",DATE(IF($A7398="",nominal_year,$A7398),$B7398,$C7398)+($D7398-IF(LEFT(hour_conv,1)="1",1,0))/24)</f>
        <v/>
      </c>
      <c r="G7398" s="26">
        <f>IF(F7398="","",INT(F7398))</f>
        <v/>
      </c>
      <c r="H7398">
        <f>IF(G7398="","",IF(AND(MONTH(G7398)*100+DAY(G7398)&gt;=season_lo,MONTH(G7398)*100+DAY(G7398)&lt;=season_hi),1,0))</f>
        <v/>
      </c>
      <c r="I7398">
        <f>IF(G7398="","",G7398-first_day+1)</f>
        <v/>
      </c>
      <c r="J7398" s="27">
        <f>IF(I7398="","",INDEX(Daily!$J$2:$J$421,I7398))</f>
        <v/>
      </c>
      <c r="K7398" s="27">
        <f>IF(J7398="","",J7398+cat_offset)</f>
        <v/>
      </c>
      <c r="L7398" s="27">
        <f>IF(J7398="","",MAX(0,E7398-J7398)^2)</f>
        <v/>
      </c>
      <c r="M7398" s="27">
        <f>IF(J7398="","",MAX(0,E7398-(J7398+twcdh_off))^2)</f>
        <v/>
      </c>
      <c r="N7398" s="27">
        <f>IF(E7398="","",MAX(0,E7398-swcdh_thr)^2)</f>
        <v/>
      </c>
      <c r="O7398">
        <f>IF(K7398="","",ROUND(E7398-K7398,0))</f>
        <v/>
      </c>
      <c r="P7398">
        <f>IF(O7398="","",IF(O7398&gt;=1,O7398,0))</f>
        <v/>
      </c>
      <c r="Q7398" s="27">
        <f>IF(E7398="","",MAX(0,E7398-22))</f>
        <v/>
      </c>
      <c r="R7398" s="27">
        <f>IF(H7398=1,E7398,"")</f>
        <v/>
      </c>
      <c r="S7398" s="27">
        <f>IF(AND(H7398=1,J7398&lt;&gt;""),E7398-J7398,"")</f>
        <v/>
      </c>
      <c r="T7398">
        <f>IF(G7398="","",MONTH(G7398))</f>
        <v/>
      </c>
    </row>
    <row r="7399">
      <c r="A7399" s="24" t="n">
        <v>2020</v>
      </c>
      <c r="B7399" s="24" t="n">
        <v>11</v>
      </c>
      <c r="C7399" s="24" t="n">
        <v>4</v>
      </c>
      <c r="D7399" s="24" t="n">
        <v>6</v>
      </c>
      <c r="E7399" s="24" t="n">
        <v>7.59</v>
      </c>
      <c r="F7399" s="25">
        <f>IF($E7399="","",DATE(IF($A7399="",nominal_year,$A7399),$B7399,$C7399)+($D7399-IF(LEFT(hour_conv,1)="1",1,0))/24)</f>
        <v/>
      </c>
      <c r="G7399" s="26">
        <f>IF(F7399="","",INT(F7399))</f>
        <v/>
      </c>
      <c r="H7399">
        <f>IF(G7399="","",IF(AND(MONTH(G7399)*100+DAY(G7399)&gt;=season_lo,MONTH(G7399)*100+DAY(G7399)&lt;=season_hi),1,0))</f>
        <v/>
      </c>
      <c r="I7399">
        <f>IF(G7399="","",G7399-first_day+1)</f>
        <v/>
      </c>
      <c r="J7399" s="27">
        <f>IF(I7399="","",INDEX(Daily!$J$2:$J$421,I7399))</f>
        <v/>
      </c>
      <c r="K7399" s="27">
        <f>IF(J7399="","",J7399+cat_offset)</f>
        <v/>
      </c>
      <c r="L7399" s="27">
        <f>IF(J7399="","",MAX(0,E7399-J7399)^2)</f>
        <v/>
      </c>
      <c r="M7399" s="27">
        <f>IF(J7399="","",MAX(0,E7399-(J7399+twcdh_off))^2)</f>
        <v/>
      </c>
      <c r="N7399" s="27">
        <f>IF(E7399="","",MAX(0,E7399-swcdh_thr)^2)</f>
        <v/>
      </c>
      <c r="O7399">
        <f>IF(K7399="","",ROUND(E7399-K7399,0))</f>
        <v/>
      </c>
      <c r="P7399">
        <f>IF(O7399="","",IF(O7399&gt;=1,O7399,0))</f>
        <v/>
      </c>
      <c r="Q7399" s="27">
        <f>IF(E7399="","",MAX(0,E7399-22))</f>
        <v/>
      </c>
      <c r="R7399" s="27">
        <f>IF(H7399=1,E7399,"")</f>
        <v/>
      </c>
      <c r="S7399" s="27">
        <f>IF(AND(H7399=1,J7399&lt;&gt;""),E7399-J7399,"")</f>
        <v/>
      </c>
      <c r="T7399">
        <f>IF(G7399="","",MONTH(G7399))</f>
        <v/>
      </c>
    </row>
    <row r="7400">
      <c r="A7400" s="24" t="n">
        <v>2020</v>
      </c>
      <c r="B7400" s="24" t="n">
        <v>11</v>
      </c>
      <c r="C7400" s="24" t="n">
        <v>4</v>
      </c>
      <c r="D7400" s="24" t="n">
        <v>7</v>
      </c>
      <c r="E7400" s="24" t="n">
        <v>8.460000000000001</v>
      </c>
      <c r="F7400" s="25">
        <f>IF($E7400="","",DATE(IF($A7400="",nominal_year,$A7400),$B7400,$C7400)+($D7400-IF(LEFT(hour_conv,1)="1",1,0))/24)</f>
        <v/>
      </c>
      <c r="G7400" s="26">
        <f>IF(F7400="","",INT(F7400))</f>
        <v/>
      </c>
      <c r="H7400">
        <f>IF(G7400="","",IF(AND(MONTH(G7400)*100+DAY(G7400)&gt;=season_lo,MONTH(G7400)*100+DAY(G7400)&lt;=season_hi),1,0))</f>
        <v/>
      </c>
      <c r="I7400">
        <f>IF(G7400="","",G7400-first_day+1)</f>
        <v/>
      </c>
      <c r="J7400" s="27">
        <f>IF(I7400="","",INDEX(Daily!$J$2:$J$421,I7400))</f>
        <v/>
      </c>
      <c r="K7400" s="27">
        <f>IF(J7400="","",J7400+cat_offset)</f>
        <v/>
      </c>
      <c r="L7400" s="27">
        <f>IF(J7400="","",MAX(0,E7400-J7400)^2)</f>
        <v/>
      </c>
      <c r="M7400" s="27">
        <f>IF(J7400="","",MAX(0,E7400-(J7400+twcdh_off))^2)</f>
        <v/>
      </c>
      <c r="N7400" s="27">
        <f>IF(E7400="","",MAX(0,E7400-swcdh_thr)^2)</f>
        <v/>
      </c>
      <c r="O7400">
        <f>IF(K7400="","",ROUND(E7400-K7400,0))</f>
        <v/>
      </c>
      <c r="P7400">
        <f>IF(O7400="","",IF(O7400&gt;=1,O7400,0))</f>
        <v/>
      </c>
      <c r="Q7400" s="27">
        <f>IF(E7400="","",MAX(0,E7400-22))</f>
        <v/>
      </c>
      <c r="R7400" s="27">
        <f>IF(H7400=1,E7400,"")</f>
        <v/>
      </c>
      <c r="S7400" s="27">
        <f>IF(AND(H7400=1,J7400&lt;&gt;""),E7400-J7400,"")</f>
        <v/>
      </c>
      <c r="T7400">
        <f>IF(G7400="","",MONTH(G7400))</f>
        <v/>
      </c>
    </row>
    <row r="7401">
      <c r="A7401" s="24" t="n">
        <v>2020</v>
      </c>
      <c r="B7401" s="24" t="n">
        <v>11</v>
      </c>
      <c r="C7401" s="24" t="n">
        <v>4</v>
      </c>
      <c r="D7401" s="24" t="n">
        <v>8</v>
      </c>
      <c r="E7401" s="24" t="n">
        <v>9.06</v>
      </c>
      <c r="F7401" s="25">
        <f>IF($E7401="","",DATE(IF($A7401="",nominal_year,$A7401),$B7401,$C7401)+($D7401-IF(LEFT(hour_conv,1)="1",1,0))/24)</f>
        <v/>
      </c>
      <c r="G7401" s="26">
        <f>IF(F7401="","",INT(F7401))</f>
        <v/>
      </c>
      <c r="H7401">
        <f>IF(G7401="","",IF(AND(MONTH(G7401)*100+DAY(G7401)&gt;=season_lo,MONTH(G7401)*100+DAY(G7401)&lt;=season_hi),1,0))</f>
        <v/>
      </c>
      <c r="I7401">
        <f>IF(G7401="","",G7401-first_day+1)</f>
        <v/>
      </c>
      <c r="J7401" s="27">
        <f>IF(I7401="","",INDEX(Daily!$J$2:$J$421,I7401))</f>
        <v/>
      </c>
      <c r="K7401" s="27">
        <f>IF(J7401="","",J7401+cat_offset)</f>
        <v/>
      </c>
      <c r="L7401" s="27">
        <f>IF(J7401="","",MAX(0,E7401-J7401)^2)</f>
        <v/>
      </c>
      <c r="M7401" s="27">
        <f>IF(J7401="","",MAX(0,E7401-(J7401+twcdh_off))^2)</f>
        <v/>
      </c>
      <c r="N7401" s="27">
        <f>IF(E7401="","",MAX(0,E7401-swcdh_thr)^2)</f>
        <v/>
      </c>
      <c r="O7401">
        <f>IF(K7401="","",ROUND(E7401-K7401,0))</f>
        <v/>
      </c>
      <c r="P7401">
        <f>IF(O7401="","",IF(O7401&gt;=1,O7401,0))</f>
        <v/>
      </c>
      <c r="Q7401" s="27">
        <f>IF(E7401="","",MAX(0,E7401-22))</f>
        <v/>
      </c>
      <c r="R7401" s="27">
        <f>IF(H7401=1,E7401,"")</f>
        <v/>
      </c>
      <c r="S7401" s="27">
        <f>IF(AND(H7401=1,J7401&lt;&gt;""),E7401-J7401,"")</f>
        <v/>
      </c>
      <c r="T7401">
        <f>IF(G7401="","",MONTH(G7401))</f>
        <v/>
      </c>
    </row>
    <row r="7402">
      <c r="A7402" s="24" t="n">
        <v>2020</v>
      </c>
      <c r="B7402" s="24" t="n">
        <v>11</v>
      </c>
      <c r="C7402" s="24" t="n">
        <v>4</v>
      </c>
      <c r="D7402" s="24" t="n">
        <v>9</v>
      </c>
      <c r="E7402" s="24" t="n">
        <v>9.5</v>
      </c>
      <c r="F7402" s="25">
        <f>IF($E7402="","",DATE(IF($A7402="",nominal_year,$A7402),$B7402,$C7402)+($D7402-IF(LEFT(hour_conv,1)="1",1,0))/24)</f>
        <v/>
      </c>
      <c r="G7402" s="26">
        <f>IF(F7402="","",INT(F7402))</f>
        <v/>
      </c>
      <c r="H7402">
        <f>IF(G7402="","",IF(AND(MONTH(G7402)*100+DAY(G7402)&gt;=season_lo,MONTH(G7402)*100+DAY(G7402)&lt;=season_hi),1,0))</f>
        <v/>
      </c>
      <c r="I7402">
        <f>IF(G7402="","",G7402-first_day+1)</f>
        <v/>
      </c>
      <c r="J7402" s="27">
        <f>IF(I7402="","",INDEX(Daily!$J$2:$J$421,I7402))</f>
        <v/>
      </c>
      <c r="K7402" s="27">
        <f>IF(J7402="","",J7402+cat_offset)</f>
        <v/>
      </c>
      <c r="L7402" s="27">
        <f>IF(J7402="","",MAX(0,E7402-J7402)^2)</f>
        <v/>
      </c>
      <c r="M7402" s="27">
        <f>IF(J7402="","",MAX(0,E7402-(J7402+twcdh_off))^2)</f>
        <v/>
      </c>
      <c r="N7402" s="27">
        <f>IF(E7402="","",MAX(0,E7402-swcdh_thr)^2)</f>
        <v/>
      </c>
      <c r="O7402">
        <f>IF(K7402="","",ROUND(E7402-K7402,0))</f>
        <v/>
      </c>
      <c r="P7402">
        <f>IF(O7402="","",IF(O7402&gt;=1,O7402,0))</f>
        <v/>
      </c>
      <c r="Q7402" s="27">
        <f>IF(E7402="","",MAX(0,E7402-22))</f>
        <v/>
      </c>
      <c r="R7402" s="27">
        <f>IF(H7402=1,E7402,"")</f>
        <v/>
      </c>
      <c r="S7402" s="27">
        <f>IF(AND(H7402=1,J7402&lt;&gt;""),E7402-J7402,"")</f>
        <v/>
      </c>
      <c r="T7402">
        <f>IF(G7402="","",MONTH(G7402))</f>
        <v/>
      </c>
    </row>
    <row r="7403">
      <c r="A7403" s="24" t="n">
        <v>2020</v>
      </c>
      <c r="B7403" s="24" t="n">
        <v>11</v>
      </c>
      <c r="C7403" s="24" t="n">
        <v>4</v>
      </c>
      <c r="D7403" s="24" t="n">
        <v>10</v>
      </c>
      <c r="E7403" s="24" t="n">
        <v>9.949999999999999</v>
      </c>
      <c r="F7403" s="25">
        <f>IF($E7403="","",DATE(IF($A7403="",nominal_year,$A7403),$B7403,$C7403)+($D7403-IF(LEFT(hour_conv,1)="1",1,0))/24)</f>
        <v/>
      </c>
      <c r="G7403" s="26">
        <f>IF(F7403="","",INT(F7403))</f>
        <v/>
      </c>
      <c r="H7403">
        <f>IF(G7403="","",IF(AND(MONTH(G7403)*100+DAY(G7403)&gt;=season_lo,MONTH(G7403)*100+DAY(G7403)&lt;=season_hi),1,0))</f>
        <v/>
      </c>
      <c r="I7403">
        <f>IF(G7403="","",G7403-first_day+1)</f>
        <v/>
      </c>
      <c r="J7403" s="27">
        <f>IF(I7403="","",INDEX(Daily!$J$2:$J$421,I7403))</f>
        <v/>
      </c>
      <c r="K7403" s="27">
        <f>IF(J7403="","",J7403+cat_offset)</f>
        <v/>
      </c>
      <c r="L7403" s="27">
        <f>IF(J7403="","",MAX(0,E7403-J7403)^2)</f>
        <v/>
      </c>
      <c r="M7403" s="27">
        <f>IF(J7403="","",MAX(0,E7403-(J7403+twcdh_off))^2)</f>
        <v/>
      </c>
      <c r="N7403" s="27">
        <f>IF(E7403="","",MAX(0,E7403-swcdh_thr)^2)</f>
        <v/>
      </c>
      <c r="O7403">
        <f>IF(K7403="","",ROUND(E7403-K7403,0))</f>
        <v/>
      </c>
      <c r="P7403">
        <f>IF(O7403="","",IF(O7403&gt;=1,O7403,0))</f>
        <v/>
      </c>
      <c r="Q7403" s="27">
        <f>IF(E7403="","",MAX(0,E7403-22))</f>
        <v/>
      </c>
      <c r="R7403" s="27">
        <f>IF(H7403=1,E7403,"")</f>
        <v/>
      </c>
      <c r="S7403" s="27">
        <f>IF(AND(H7403=1,J7403&lt;&gt;""),E7403-J7403,"")</f>
        <v/>
      </c>
      <c r="T7403">
        <f>IF(G7403="","",MONTH(G7403))</f>
        <v/>
      </c>
    </row>
    <row r="7404">
      <c r="A7404" s="24" t="n">
        <v>2020</v>
      </c>
      <c r="B7404" s="24" t="n">
        <v>11</v>
      </c>
      <c r="C7404" s="24" t="n">
        <v>4</v>
      </c>
      <c r="D7404" s="24" t="n">
        <v>11</v>
      </c>
      <c r="E7404" s="24" t="n">
        <v>10.47</v>
      </c>
      <c r="F7404" s="25">
        <f>IF($E7404="","",DATE(IF($A7404="",nominal_year,$A7404),$B7404,$C7404)+($D7404-IF(LEFT(hour_conv,1)="1",1,0))/24)</f>
        <v/>
      </c>
      <c r="G7404" s="26">
        <f>IF(F7404="","",INT(F7404))</f>
        <v/>
      </c>
      <c r="H7404">
        <f>IF(G7404="","",IF(AND(MONTH(G7404)*100+DAY(G7404)&gt;=season_lo,MONTH(G7404)*100+DAY(G7404)&lt;=season_hi),1,0))</f>
        <v/>
      </c>
      <c r="I7404">
        <f>IF(G7404="","",G7404-first_day+1)</f>
        <v/>
      </c>
      <c r="J7404" s="27">
        <f>IF(I7404="","",INDEX(Daily!$J$2:$J$421,I7404))</f>
        <v/>
      </c>
      <c r="K7404" s="27">
        <f>IF(J7404="","",J7404+cat_offset)</f>
        <v/>
      </c>
      <c r="L7404" s="27">
        <f>IF(J7404="","",MAX(0,E7404-J7404)^2)</f>
        <v/>
      </c>
      <c r="M7404" s="27">
        <f>IF(J7404="","",MAX(0,E7404-(J7404+twcdh_off))^2)</f>
        <v/>
      </c>
      <c r="N7404" s="27">
        <f>IF(E7404="","",MAX(0,E7404-swcdh_thr)^2)</f>
        <v/>
      </c>
      <c r="O7404">
        <f>IF(K7404="","",ROUND(E7404-K7404,0))</f>
        <v/>
      </c>
      <c r="P7404">
        <f>IF(O7404="","",IF(O7404&gt;=1,O7404,0))</f>
        <v/>
      </c>
      <c r="Q7404" s="27">
        <f>IF(E7404="","",MAX(0,E7404-22))</f>
        <v/>
      </c>
      <c r="R7404" s="27">
        <f>IF(H7404=1,E7404,"")</f>
        <v/>
      </c>
      <c r="S7404" s="27">
        <f>IF(AND(H7404=1,J7404&lt;&gt;""),E7404-J7404,"")</f>
        <v/>
      </c>
      <c r="T7404">
        <f>IF(G7404="","",MONTH(G7404))</f>
        <v/>
      </c>
    </row>
    <row r="7405">
      <c r="A7405" s="24" t="n">
        <v>2020</v>
      </c>
      <c r="B7405" s="24" t="n">
        <v>11</v>
      </c>
      <c r="C7405" s="24" t="n">
        <v>4</v>
      </c>
      <c r="D7405" s="24" t="n">
        <v>12</v>
      </c>
      <c r="E7405" s="24" t="n">
        <v>11.98</v>
      </c>
      <c r="F7405" s="25">
        <f>IF($E7405="","",DATE(IF($A7405="",nominal_year,$A7405),$B7405,$C7405)+($D7405-IF(LEFT(hour_conv,1)="1",1,0))/24)</f>
        <v/>
      </c>
      <c r="G7405" s="26">
        <f>IF(F7405="","",INT(F7405))</f>
        <v/>
      </c>
      <c r="H7405">
        <f>IF(G7405="","",IF(AND(MONTH(G7405)*100+DAY(G7405)&gt;=season_lo,MONTH(G7405)*100+DAY(G7405)&lt;=season_hi),1,0))</f>
        <v/>
      </c>
      <c r="I7405">
        <f>IF(G7405="","",G7405-first_day+1)</f>
        <v/>
      </c>
      <c r="J7405" s="27">
        <f>IF(I7405="","",INDEX(Daily!$J$2:$J$421,I7405))</f>
        <v/>
      </c>
      <c r="K7405" s="27">
        <f>IF(J7405="","",J7405+cat_offset)</f>
        <v/>
      </c>
      <c r="L7405" s="27">
        <f>IF(J7405="","",MAX(0,E7405-J7405)^2)</f>
        <v/>
      </c>
      <c r="M7405" s="27">
        <f>IF(J7405="","",MAX(0,E7405-(J7405+twcdh_off))^2)</f>
        <v/>
      </c>
      <c r="N7405" s="27">
        <f>IF(E7405="","",MAX(0,E7405-swcdh_thr)^2)</f>
        <v/>
      </c>
      <c r="O7405">
        <f>IF(K7405="","",ROUND(E7405-K7405,0))</f>
        <v/>
      </c>
      <c r="P7405">
        <f>IF(O7405="","",IF(O7405&gt;=1,O7405,0))</f>
        <v/>
      </c>
      <c r="Q7405" s="27">
        <f>IF(E7405="","",MAX(0,E7405-22))</f>
        <v/>
      </c>
      <c r="R7405" s="27">
        <f>IF(H7405=1,E7405,"")</f>
        <v/>
      </c>
      <c r="S7405" s="27">
        <f>IF(AND(H7405=1,J7405&lt;&gt;""),E7405-J7405,"")</f>
        <v/>
      </c>
      <c r="T7405">
        <f>IF(G7405="","",MONTH(G7405))</f>
        <v/>
      </c>
    </row>
    <row r="7406">
      <c r="A7406" s="24" t="n">
        <v>2020</v>
      </c>
      <c r="B7406" s="24" t="n">
        <v>11</v>
      </c>
      <c r="C7406" s="24" t="n">
        <v>4</v>
      </c>
      <c r="D7406" s="24" t="n">
        <v>13</v>
      </c>
      <c r="E7406" s="24" t="n">
        <v>12.25</v>
      </c>
      <c r="F7406" s="25">
        <f>IF($E7406="","",DATE(IF($A7406="",nominal_year,$A7406),$B7406,$C7406)+($D7406-IF(LEFT(hour_conv,1)="1",1,0))/24)</f>
        <v/>
      </c>
      <c r="G7406" s="26">
        <f>IF(F7406="","",INT(F7406))</f>
        <v/>
      </c>
      <c r="H7406">
        <f>IF(G7406="","",IF(AND(MONTH(G7406)*100+DAY(G7406)&gt;=season_lo,MONTH(G7406)*100+DAY(G7406)&lt;=season_hi),1,0))</f>
        <v/>
      </c>
      <c r="I7406">
        <f>IF(G7406="","",G7406-first_day+1)</f>
        <v/>
      </c>
      <c r="J7406" s="27">
        <f>IF(I7406="","",INDEX(Daily!$J$2:$J$421,I7406))</f>
        <v/>
      </c>
      <c r="K7406" s="27">
        <f>IF(J7406="","",J7406+cat_offset)</f>
        <v/>
      </c>
      <c r="L7406" s="27">
        <f>IF(J7406="","",MAX(0,E7406-J7406)^2)</f>
        <v/>
      </c>
      <c r="M7406" s="27">
        <f>IF(J7406="","",MAX(0,E7406-(J7406+twcdh_off))^2)</f>
        <v/>
      </c>
      <c r="N7406" s="27">
        <f>IF(E7406="","",MAX(0,E7406-swcdh_thr)^2)</f>
        <v/>
      </c>
      <c r="O7406">
        <f>IF(K7406="","",ROUND(E7406-K7406,0))</f>
        <v/>
      </c>
      <c r="P7406">
        <f>IF(O7406="","",IF(O7406&gt;=1,O7406,0))</f>
        <v/>
      </c>
      <c r="Q7406" s="27">
        <f>IF(E7406="","",MAX(0,E7406-22))</f>
        <v/>
      </c>
      <c r="R7406" s="27">
        <f>IF(H7406=1,E7406,"")</f>
        <v/>
      </c>
      <c r="S7406" s="27">
        <f>IF(AND(H7406=1,J7406&lt;&gt;""),E7406-J7406,"")</f>
        <v/>
      </c>
      <c r="T7406">
        <f>IF(G7406="","",MONTH(G7406))</f>
        <v/>
      </c>
    </row>
    <row r="7407">
      <c r="A7407" s="24" t="n">
        <v>2020</v>
      </c>
      <c r="B7407" s="24" t="n">
        <v>11</v>
      </c>
      <c r="C7407" s="24" t="n">
        <v>4</v>
      </c>
      <c r="D7407" s="24" t="n">
        <v>14</v>
      </c>
      <c r="E7407" s="24" t="n">
        <v>12.33</v>
      </c>
      <c r="F7407" s="25">
        <f>IF($E7407="","",DATE(IF($A7407="",nominal_year,$A7407),$B7407,$C7407)+($D7407-IF(LEFT(hour_conv,1)="1",1,0))/24)</f>
        <v/>
      </c>
      <c r="G7407" s="26">
        <f>IF(F7407="","",INT(F7407))</f>
        <v/>
      </c>
      <c r="H7407">
        <f>IF(G7407="","",IF(AND(MONTH(G7407)*100+DAY(G7407)&gt;=season_lo,MONTH(G7407)*100+DAY(G7407)&lt;=season_hi),1,0))</f>
        <v/>
      </c>
      <c r="I7407">
        <f>IF(G7407="","",G7407-first_day+1)</f>
        <v/>
      </c>
      <c r="J7407" s="27">
        <f>IF(I7407="","",INDEX(Daily!$J$2:$J$421,I7407))</f>
        <v/>
      </c>
      <c r="K7407" s="27">
        <f>IF(J7407="","",J7407+cat_offset)</f>
        <v/>
      </c>
      <c r="L7407" s="27">
        <f>IF(J7407="","",MAX(0,E7407-J7407)^2)</f>
        <v/>
      </c>
      <c r="M7407" s="27">
        <f>IF(J7407="","",MAX(0,E7407-(J7407+twcdh_off))^2)</f>
        <v/>
      </c>
      <c r="N7407" s="27">
        <f>IF(E7407="","",MAX(0,E7407-swcdh_thr)^2)</f>
        <v/>
      </c>
      <c r="O7407">
        <f>IF(K7407="","",ROUND(E7407-K7407,0))</f>
        <v/>
      </c>
      <c r="P7407">
        <f>IF(O7407="","",IF(O7407&gt;=1,O7407,0))</f>
        <v/>
      </c>
      <c r="Q7407" s="27">
        <f>IF(E7407="","",MAX(0,E7407-22))</f>
        <v/>
      </c>
      <c r="R7407" s="27">
        <f>IF(H7407=1,E7407,"")</f>
        <v/>
      </c>
      <c r="S7407" s="27">
        <f>IF(AND(H7407=1,J7407&lt;&gt;""),E7407-J7407,"")</f>
        <v/>
      </c>
      <c r="T7407">
        <f>IF(G7407="","",MONTH(G7407))</f>
        <v/>
      </c>
    </row>
    <row r="7408">
      <c r="A7408" s="24" t="n">
        <v>2020</v>
      </c>
      <c r="B7408" s="24" t="n">
        <v>11</v>
      </c>
      <c r="C7408" s="24" t="n">
        <v>4</v>
      </c>
      <c r="D7408" s="24" t="n">
        <v>15</v>
      </c>
      <c r="E7408" s="24" t="n">
        <v>11.93</v>
      </c>
      <c r="F7408" s="25">
        <f>IF($E7408="","",DATE(IF($A7408="",nominal_year,$A7408),$B7408,$C7408)+($D7408-IF(LEFT(hour_conv,1)="1",1,0))/24)</f>
        <v/>
      </c>
      <c r="G7408" s="26">
        <f>IF(F7408="","",INT(F7408))</f>
        <v/>
      </c>
      <c r="H7408">
        <f>IF(G7408="","",IF(AND(MONTH(G7408)*100+DAY(G7408)&gt;=season_lo,MONTH(G7408)*100+DAY(G7408)&lt;=season_hi),1,0))</f>
        <v/>
      </c>
      <c r="I7408">
        <f>IF(G7408="","",G7408-first_day+1)</f>
        <v/>
      </c>
      <c r="J7408" s="27">
        <f>IF(I7408="","",INDEX(Daily!$J$2:$J$421,I7408))</f>
        <v/>
      </c>
      <c r="K7408" s="27">
        <f>IF(J7408="","",J7408+cat_offset)</f>
        <v/>
      </c>
      <c r="L7408" s="27">
        <f>IF(J7408="","",MAX(0,E7408-J7408)^2)</f>
        <v/>
      </c>
      <c r="M7408" s="27">
        <f>IF(J7408="","",MAX(0,E7408-(J7408+twcdh_off))^2)</f>
        <v/>
      </c>
      <c r="N7408" s="27">
        <f>IF(E7408="","",MAX(0,E7408-swcdh_thr)^2)</f>
        <v/>
      </c>
      <c r="O7408">
        <f>IF(K7408="","",ROUND(E7408-K7408,0))</f>
        <v/>
      </c>
      <c r="P7408">
        <f>IF(O7408="","",IF(O7408&gt;=1,O7408,0))</f>
        <v/>
      </c>
      <c r="Q7408" s="27">
        <f>IF(E7408="","",MAX(0,E7408-22))</f>
        <v/>
      </c>
      <c r="R7408" s="27">
        <f>IF(H7408=1,E7408,"")</f>
        <v/>
      </c>
      <c r="S7408" s="27">
        <f>IF(AND(H7408=1,J7408&lt;&gt;""),E7408-J7408,"")</f>
        <v/>
      </c>
      <c r="T7408">
        <f>IF(G7408="","",MONTH(G7408))</f>
        <v/>
      </c>
    </row>
    <row r="7409">
      <c r="A7409" s="24" t="n">
        <v>2020</v>
      </c>
      <c r="B7409" s="24" t="n">
        <v>11</v>
      </c>
      <c r="C7409" s="24" t="n">
        <v>4</v>
      </c>
      <c r="D7409" s="24" t="n">
        <v>16</v>
      </c>
      <c r="E7409" s="24" t="n">
        <v>12.53</v>
      </c>
      <c r="F7409" s="25">
        <f>IF($E7409="","",DATE(IF($A7409="",nominal_year,$A7409),$B7409,$C7409)+($D7409-IF(LEFT(hour_conv,1)="1",1,0))/24)</f>
        <v/>
      </c>
      <c r="G7409" s="26">
        <f>IF(F7409="","",INT(F7409))</f>
        <v/>
      </c>
      <c r="H7409">
        <f>IF(G7409="","",IF(AND(MONTH(G7409)*100+DAY(G7409)&gt;=season_lo,MONTH(G7409)*100+DAY(G7409)&lt;=season_hi),1,0))</f>
        <v/>
      </c>
      <c r="I7409">
        <f>IF(G7409="","",G7409-first_day+1)</f>
        <v/>
      </c>
      <c r="J7409" s="27">
        <f>IF(I7409="","",INDEX(Daily!$J$2:$J$421,I7409))</f>
        <v/>
      </c>
      <c r="K7409" s="27">
        <f>IF(J7409="","",J7409+cat_offset)</f>
        <v/>
      </c>
      <c r="L7409" s="27">
        <f>IF(J7409="","",MAX(0,E7409-J7409)^2)</f>
        <v/>
      </c>
      <c r="M7409" s="27">
        <f>IF(J7409="","",MAX(0,E7409-(J7409+twcdh_off))^2)</f>
        <v/>
      </c>
      <c r="N7409" s="27">
        <f>IF(E7409="","",MAX(0,E7409-swcdh_thr)^2)</f>
        <v/>
      </c>
      <c r="O7409">
        <f>IF(K7409="","",ROUND(E7409-K7409,0))</f>
        <v/>
      </c>
      <c r="P7409">
        <f>IF(O7409="","",IF(O7409&gt;=1,O7409,0))</f>
        <v/>
      </c>
      <c r="Q7409" s="27">
        <f>IF(E7409="","",MAX(0,E7409-22))</f>
        <v/>
      </c>
      <c r="R7409" s="27">
        <f>IF(H7409=1,E7409,"")</f>
        <v/>
      </c>
      <c r="S7409" s="27">
        <f>IF(AND(H7409=1,J7409&lt;&gt;""),E7409-J7409,"")</f>
        <v/>
      </c>
      <c r="T7409">
        <f>IF(G7409="","",MONTH(G7409))</f>
        <v/>
      </c>
    </row>
    <row r="7410">
      <c r="A7410" s="24" t="n">
        <v>2020</v>
      </c>
      <c r="B7410" s="24" t="n">
        <v>11</v>
      </c>
      <c r="C7410" s="24" t="n">
        <v>4</v>
      </c>
      <c r="D7410" s="24" t="n">
        <v>17</v>
      </c>
      <c r="E7410" s="24" t="n">
        <v>12.02</v>
      </c>
      <c r="F7410" s="25">
        <f>IF($E7410="","",DATE(IF($A7410="",nominal_year,$A7410),$B7410,$C7410)+($D7410-IF(LEFT(hour_conv,1)="1",1,0))/24)</f>
        <v/>
      </c>
      <c r="G7410" s="26">
        <f>IF(F7410="","",INT(F7410))</f>
        <v/>
      </c>
      <c r="H7410">
        <f>IF(G7410="","",IF(AND(MONTH(G7410)*100+DAY(G7410)&gt;=season_lo,MONTH(G7410)*100+DAY(G7410)&lt;=season_hi),1,0))</f>
        <v/>
      </c>
      <c r="I7410">
        <f>IF(G7410="","",G7410-first_day+1)</f>
        <v/>
      </c>
      <c r="J7410" s="27">
        <f>IF(I7410="","",INDEX(Daily!$J$2:$J$421,I7410))</f>
        <v/>
      </c>
      <c r="K7410" s="27">
        <f>IF(J7410="","",J7410+cat_offset)</f>
        <v/>
      </c>
      <c r="L7410" s="27">
        <f>IF(J7410="","",MAX(0,E7410-J7410)^2)</f>
        <v/>
      </c>
      <c r="M7410" s="27">
        <f>IF(J7410="","",MAX(0,E7410-(J7410+twcdh_off))^2)</f>
        <v/>
      </c>
      <c r="N7410" s="27">
        <f>IF(E7410="","",MAX(0,E7410-swcdh_thr)^2)</f>
        <v/>
      </c>
      <c r="O7410">
        <f>IF(K7410="","",ROUND(E7410-K7410,0))</f>
        <v/>
      </c>
      <c r="P7410">
        <f>IF(O7410="","",IF(O7410&gt;=1,O7410,0))</f>
        <v/>
      </c>
      <c r="Q7410" s="27">
        <f>IF(E7410="","",MAX(0,E7410-22))</f>
        <v/>
      </c>
      <c r="R7410" s="27">
        <f>IF(H7410=1,E7410,"")</f>
        <v/>
      </c>
      <c r="S7410" s="27">
        <f>IF(AND(H7410=1,J7410&lt;&gt;""),E7410-J7410,"")</f>
        <v/>
      </c>
      <c r="T7410">
        <f>IF(G7410="","",MONTH(G7410))</f>
        <v/>
      </c>
    </row>
    <row r="7411">
      <c r="A7411" s="24" t="n">
        <v>2020</v>
      </c>
      <c r="B7411" s="24" t="n">
        <v>11</v>
      </c>
      <c r="C7411" s="24" t="n">
        <v>4</v>
      </c>
      <c r="D7411" s="24" t="n">
        <v>18</v>
      </c>
      <c r="E7411" s="24" t="n">
        <v>12.96</v>
      </c>
      <c r="F7411" s="25">
        <f>IF($E7411="","",DATE(IF($A7411="",nominal_year,$A7411),$B7411,$C7411)+($D7411-IF(LEFT(hour_conv,1)="1",1,0))/24)</f>
        <v/>
      </c>
      <c r="G7411" s="26">
        <f>IF(F7411="","",INT(F7411))</f>
        <v/>
      </c>
      <c r="H7411">
        <f>IF(G7411="","",IF(AND(MONTH(G7411)*100+DAY(G7411)&gt;=season_lo,MONTH(G7411)*100+DAY(G7411)&lt;=season_hi),1,0))</f>
        <v/>
      </c>
      <c r="I7411">
        <f>IF(G7411="","",G7411-first_day+1)</f>
        <v/>
      </c>
      <c r="J7411" s="27">
        <f>IF(I7411="","",INDEX(Daily!$J$2:$J$421,I7411))</f>
        <v/>
      </c>
      <c r="K7411" s="27">
        <f>IF(J7411="","",J7411+cat_offset)</f>
        <v/>
      </c>
      <c r="L7411" s="27">
        <f>IF(J7411="","",MAX(0,E7411-J7411)^2)</f>
        <v/>
      </c>
      <c r="M7411" s="27">
        <f>IF(J7411="","",MAX(0,E7411-(J7411+twcdh_off))^2)</f>
        <v/>
      </c>
      <c r="N7411" s="27">
        <f>IF(E7411="","",MAX(0,E7411-swcdh_thr)^2)</f>
        <v/>
      </c>
      <c r="O7411">
        <f>IF(K7411="","",ROUND(E7411-K7411,0))</f>
        <v/>
      </c>
      <c r="P7411">
        <f>IF(O7411="","",IF(O7411&gt;=1,O7411,0))</f>
        <v/>
      </c>
      <c r="Q7411" s="27">
        <f>IF(E7411="","",MAX(0,E7411-22))</f>
        <v/>
      </c>
      <c r="R7411" s="27">
        <f>IF(H7411=1,E7411,"")</f>
        <v/>
      </c>
      <c r="S7411" s="27">
        <f>IF(AND(H7411=1,J7411&lt;&gt;""),E7411-J7411,"")</f>
        <v/>
      </c>
      <c r="T7411">
        <f>IF(G7411="","",MONTH(G7411))</f>
        <v/>
      </c>
    </row>
    <row r="7412">
      <c r="A7412" s="24" t="n">
        <v>2020</v>
      </c>
      <c r="B7412" s="24" t="n">
        <v>11</v>
      </c>
      <c r="C7412" s="24" t="n">
        <v>4</v>
      </c>
      <c r="D7412" s="24" t="n">
        <v>19</v>
      </c>
      <c r="E7412" s="24" t="n">
        <v>12.09</v>
      </c>
      <c r="F7412" s="25">
        <f>IF($E7412="","",DATE(IF($A7412="",nominal_year,$A7412),$B7412,$C7412)+($D7412-IF(LEFT(hour_conv,1)="1",1,0))/24)</f>
        <v/>
      </c>
      <c r="G7412" s="26">
        <f>IF(F7412="","",INT(F7412))</f>
        <v/>
      </c>
      <c r="H7412">
        <f>IF(G7412="","",IF(AND(MONTH(G7412)*100+DAY(G7412)&gt;=season_lo,MONTH(G7412)*100+DAY(G7412)&lt;=season_hi),1,0))</f>
        <v/>
      </c>
      <c r="I7412">
        <f>IF(G7412="","",G7412-first_day+1)</f>
        <v/>
      </c>
      <c r="J7412" s="27">
        <f>IF(I7412="","",INDEX(Daily!$J$2:$J$421,I7412))</f>
        <v/>
      </c>
      <c r="K7412" s="27">
        <f>IF(J7412="","",J7412+cat_offset)</f>
        <v/>
      </c>
      <c r="L7412" s="27">
        <f>IF(J7412="","",MAX(0,E7412-J7412)^2)</f>
        <v/>
      </c>
      <c r="M7412" s="27">
        <f>IF(J7412="","",MAX(0,E7412-(J7412+twcdh_off))^2)</f>
        <v/>
      </c>
      <c r="N7412" s="27">
        <f>IF(E7412="","",MAX(0,E7412-swcdh_thr)^2)</f>
        <v/>
      </c>
      <c r="O7412">
        <f>IF(K7412="","",ROUND(E7412-K7412,0))</f>
        <v/>
      </c>
      <c r="P7412">
        <f>IF(O7412="","",IF(O7412&gt;=1,O7412,0))</f>
        <v/>
      </c>
      <c r="Q7412" s="27">
        <f>IF(E7412="","",MAX(0,E7412-22))</f>
        <v/>
      </c>
      <c r="R7412" s="27">
        <f>IF(H7412=1,E7412,"")</f>
        <v/>
      </c>
      <c r="S7412" s="27">
        <f>IF(AND(H7412=1,J7412&lt;&gt;""),E7412-J7412,"")</f>
        <v/>
      </c>
      <c r="T7412">
        <f>IF(G7412="","",MONTH(G7412))</f>
        <v/>
      </c>
    </row>
    <row r="7413">
      <c r="A7413" s="24" t="n">
        <v>2020</v>
      </c>
      <c r="B7413" s="24" t="n">
        <v>11</v>
      </c>
      <c r="C7413" s="24" t="n">
        <v>4</v>
      </c>
      <c r="D7413" s="24" t="n">
        <v>20</v>
      </c>
      <c r="E7413" s="24" t="n">
        <v>11.14</v>
      </c>
      <c r="F7413" s="25">
        <f>IF($E7413="","",DATE(IF($A7413="",nominal_year,$A7413),$B7413,$C7413)+($D7413-IF(LEFT(hour_conv,1)="1",1,0))/24)</f>
        <v/>
      </c>
      <c r="G7413" s="26">
        <f>IF(F7413="","",INT(F7413))</f>
        <v/>
      </c>
      <c r="H7413">
        <f>IF(G7413="","",IF(AND(MONTH(G7413)*100+DAY(G7413)&gt;=season_lo,MONTH(G7413)*100+DAY(G7413)&lt;=season_hi),1,0))</f>
        <v/>
      </c>
      <c r="I7413">
        <f>IF(G7413="","",G7413-first_day+1)</f>
        <v/>
      </c>
      <c r="J7413" s="27">
        <f>IF(I7413="","",INDEX(Daily!$J$2:$J$421,I7413))</f>
        <v/>
      </c>
      <c r="K7413" s="27">
        <f>IF(J7413="","",J7413+cat_offset)</f>
        <v/>
      </c>
      <c r="L7413" s="27">
        <f>IF(J7413="","",MAX(0,E7413-J7413)^2)</f>
        <v/>
      </c>
      <c r="M7413" s="27">
        <f>IF(J7413="","",MAX(0,E7413-(J7413+twcdh_off))^2)</f>
        <v/>
      </c>
      <c r="N7413" s="27">
        <f>IF(E7413="","",MAX(0,E7413-swcdh_thr)^2)</f>
        <v/>
      </c>
      <c r="O7413">
        <f>IF(K7413="","",ROUND(E7413-K7413,0))</f>
        <v/>
      </c>
      <c r="P7413">
        <f>IF(O7413="","",IF(O7413&gt;=1,O7413,0))</f>
        <v/>
      </c>
      <c r="Q7413" s="27">
        <f>IF(E7413="","",MAX(0,E7413-22))</f>
        <v/>
      </c>
      <c r="R7413" s="27">
        <f>IF(H7413=1,E7413,"")</f>
        <v/>
      </c>
      <c r="S7413" s="27">
        <f>IF(AND(H7413=1,J7413&lt;&gt;""),E7413-J7413,"")</f>
        <v/>
      </c>
      <c r="T7413">
        <f>IF(G7413="","",MONTH(G7413))</f>
        <v/>
      </c>
    </row>
    <row r="7414">
      <c r="A7414" s="24" t="n">
        <v>2020</v>
      </c>
      <c r="B7414" s="24" t="n">
        <v>11</v>
      </c>
      <c r="C7414" s="24" t="n">
        <v>4</v>
      </c>
      <c r="D7414" s="24" t="n">
        <v>21</v>
      </c>
      <c r="E7414" s="24" t="n">
        <v>10.63</v>
      </c>
      <c r="F7414" s="25">
        <f>IF($E7414="","",DATE(IF($A7414="",nominal_year,$A7414),$B7414,$C7414)+($D7414-IF(LEFT(hour_conv,1)="1",1,0))/24)</f>
        <v/>
      </c>
      <c r="G7414" s="26">
        <f>IF(F7414="","",INT(F7414))</f>
        <v/>
      </c>
      <c r="H7414">
        <f>IF(G7414="","",IF(AND(MONTH(G7414)*100+DAY(G7414)&gt;=season_lo,MONTH(G7414)*100+DAY(G7414)&lt;=season_hi),1,0))</f>
        <v/>
      </c>
      <c r="I7414">
        <f>IF(G7414="","",G7414-first_day+1)</f>
        <v/>
      </c>
      <c r="J7414" s="27">
        <f>IF(I7414="","",INDEX(Daily!$J$2:$J$421,I7414))</f>
        <v/>
      </c>
      <c r="K7414" s="27">
        <f>IF(J7414="","",J7414+cat_offset)</f>
        <v/>
      </c>
      <c r="L7414" s="27">
        <f>IF(J7414="","",MAX(0,E7414-J7414)^2)</f>
        <v/>
      </c>
      <c r="M7414" s="27">
        <f>IF(J7414="","",MAX(0,E7414-(J7414+twcdh_off))^2)</f>
        <v/>
      </c>
      <c r="N7414" s="27">
        <f>IF(E7414="","",MAX(0,E7414-swcdh_thr)^2)</f>
        <v/>
      </c>
      <c r="O7414">
        <f>IF(K7414="","",ROUND(E7414-K7414,0))</f>
        <v/>
      </c>
      <c r="P7414">
        <f>IF(O7414="","",IF(O7414&gt;=1,O7414,0))</f>
        <v/>
      </c>
      <c r="Q7414" s="27">
        <f>IF(E7414="","",MAX(0,E7414-22))</f>
        <v/>
      </c>
      <c r="R7414" s="27">
        <f>IF(H7414=1,E7414,"")</f>
        <v/>
      </c>
      <c r="S7414" s="27">
        <f>IF(AND(H7414=1,J7414&lt;&gt;""),E7414-J7414,"")</f>
        <v/>
      </c>
      <c r="T7414">
        <f>IF(G7414="","",MONTH(G7414))</f>
        <v/>
      </c>
    </row>
    <row r="7415">
      <c r="A7415" s="24" t="n">
        <v>2020</v>
      </c>
      <c r="B7415" s="24" t="n">
        <v>11</v>
      </c>
      <c r="C7415" s="24" t="n">
        <v>4</v>
      </c>
      <c r="D7415" s="24" t="n">
        <v>22</v>
      </c>
      <c r="E7415" s="24" t="n">
        <v>11.01</v>
      </c>
      <c r="F7415" s="25">
        <f>IF($E7415="","",DATE(IF($A7415="",nominal_year,$A7415),$B7415,$C7415)+($D7415-IF(LEFT(hour_conv,1)="1",1,0))/24)</f>
        <v/>
      </c>
      <c r="G7415" s="26">
        <f>IF(F7415="","",INT(F7415))</f>
        <v/>
      </c>
      <c r="H7415">
        <f>IF(G7415="","",IF(AND(MONTH(G7415)*100+DAY(G7415)&gt;=season_lo,MONTH(G7415)*100+DAY(G7415)&lt;=season_hi),1,0))</f>
        <v/>
      </c>
      <c r="I7415">
        <f>IF(G7415="","",G7415-first_day+1)</f>
        <v/>
      </c>
      <c r="J7415" s="27">
        <f>IF(I7415="","",INDEX(Daily!$J$2:$J$421,I7415))</f>
        <v/>
      </c>
      <c r="K7415" s="27">
        <f>IF(J7415="","",J7415+cat_offset)</f>
        <v/>
      </c>
      <c r="L7415" s="27">
        <f>IF(J7415="","",MAX(0,E7415-J7415)^2)</f>
        <v/>
      </c>
      <c r="M7415" s="27">
        <f>IF(J7415="","",MAX(0,E7415-(J7415+twcdh_off))^2)</f>
        <v/>
      </c>
      <c r="N7415" s="27">
        <f>IF(E7415="","",MAX(0,E7415-swcdh_thr)^2)</f>
        <v/>
      </c>
      <c r="O7415">
        <f>IF(K7415="","",ROUND(E7415-K7415,0))</f>
        <v/>
      </c>
      <c r="P7415">
        <f>IF(O7415="","",IF(O7415&gt;=1,O7415,0))</f>
        <v/>
      </c>
      <c r="Q7415" s="27">
        <f>IF(E7415="","",MAX(0,E7415-22))</f>
        <v/>
      </c>
      <c r="R7415" s="27">
        <f>IF(H7415=1,E7415,"")</f>
        <v/>
      </c>
      <c r="S7415" s="27">
        <f>IF(AND(H7415=1,J7415&lt;&gt;""),E7415-J7415,"")</f>
        <v/>
      </c>
      <c r="T7415">
        <f>IF(G7415="","",MONTH(G7415))</f>
        <v/>
      </c>
    </row>
    <row r="7416">
      <c r="A7416" s="24" t="n">
        <v>2020</v>
      </c>
      <c r="B7416" s="24" t="n">
        <v>11</v>
      </c>
      <c r="C7416" s="24" t="n">
        <v>4</v>
      </c>
      <c r="D7416" s="24" t="n">
        <v>23</v>
      </c>
      <c r="E7416" s="24" t="n">
        <v>9.73</v>
      </c>
      <c r="F7416" s="25">
        <f>IF($E7416="","",DATE(IF($A7416="",nominal_year,$A7416),$B7416,$C7416)+($D7416-IF(LEFT(hour_conv,1)="1",1,0))/24)</f>
        <v/>
      </c>
      <c r="G7416" s="26">
        <f>IF(F7416="","",INT(F7416))</f>
        <v/>
      </c>
      <c r="H7416">
        <f>IF(G7416="","",IF(AND(MONTH(G7416)*100+DAY(G7416)&gt;=season_lo,MONTH(G7416)*100+DAY(G7416)&lt;=season_hi),1,0))</f>
        <v/>
      </c>
      <c r="I7416">
        <f>IF(G7416="","",G7416-first_day+1)</f>
        <v/>
      </c>
      <c r="J7416" s="27">
        <f>IF(I7416="","",INDEX(Daily!$J$2:$J$421,I7416))</f>
        <v/>
      </c>
      <c r="K7416" s="27">
        <f>IF(J7416="","",J7416+cat_offset)</f>
        <v/>
      </c>
      <c r="L7416" s="27">
        <f>IF(J7416="","",MAX(0,E7416-J7416)^2)</f>
        <v/>
      </c>
      <c r="M7416" s="27">
        <f>IF(J7416="","",MAX(0,E7416-(J7416+twcdh_off))^2)</f>
        <v/>
      </c>
      <c r="N7416" s="27">
        <f>IF(E7416="","",MAX(0,E7416-swcdh_thr)^2)</f>
        <v/>
      </c>
      <c r="O7416">
        <f>IF(K7416="","",ROUND(E7416-K7416,0))</f>
        <v/>
      </c>
      <c r="P7416">
        <f>IF(O7416="","",IF(O7416&gt;=1,O7416,0))</f>
        <v/>
      </c>
      <c r="Q7416" s="27">
        <f>IF(E7416="","",MAX(0,E7416-22))</f>
        <v/>
      </c>
      <c r="R7416" s="27">
        <f>IF(H7416=1,E7416,"")</f>
        <v/>
      </c>
      <c r="S7416" s="27">
        <f>IF(AND(H7416=1,J7416&lt;&gt;""),E7416-J7416,"")</f>
        <v/>
      </c>
      <c r="T7416">
        <f>IF(G7416="","",MONTH(G7416))</f>
        <v/>
      </c>
    </row>
    <row r="7417">
      <c r="A7417" s="24" t="n">
        <v>2020</v>
      </c>
      <c r="B7417" s="24" t="n">
        <v>11</v>
      </c>
      <c r="C7417" s="24" t="n">
        <v>4</v>
      </c>
      <c r="D7417" s="24" t="n">
        <v>24</v>
      </c>
      <c r="E7417" s="24" t="n">
        <v>8.050000000000001</v>
      </c>
      <c r="F7417" s="25">
        <f>IF($E7417="","",DATE(IF($A7417="",nominal_year,$A7417),$B7417,$C7417)+($D7417-IF(LEFT(hour_conv,1)="1",1,0))/24)</f>
        <v/>
      </c>
      <c r="G7417" s="26">
        <f>IF(F7417="","",INT(F7417))</f>
        <v/>
      </c>
      <c r="H7417">
        <f>IF(G7417="","",IF(AND(MONTH(G7417)*100+DAY(G7417)&gt;=season_lo,MONTH(G7417)*100+DAY(G7417)&lt;=season_hi),1,0))</f>
        <v/>
      </c>
      <c r="I7417">
        <f>IF(G7417="","",G7417-first_day+1)</f>
        <v/>
      </c>
      <c r="J7417" s="27">
        <f>IF(I7417="","",INDEX(Daily!$J$2:$J$421,I7417))</f>
        <v/>
      </c>
      <c r="K7417" s="27">
        <f>IF(J7417="","",J7417+cat_offset)</f>
        <v/>
      </c>
      <c r="L7417" s="27">
        <f>IF(J7417="","",MAX(0,E7417-J7417)^2)</f>
        <v/>
      </c>
      <c r="M7417" s="27">
        <f>IF(J7417="","",MAX(0,E7417-(J7417+twcdh_off))^2)</f>
        <v/>
      </c>
      <c r="N7417" s="27">
        <f>IF(E7417="","",MAX(0,E7417-swcdh_thr)^2)</f>
        <v/>
      </c>
      <c r="O7417">
        <f>IF(K7417="","",ROUND(E7417-K7417,0))</f>
        <v/>
      </c>
      <c r="P7417">
        <f>IF(O7417="","",IF(O7417&gt;=1,O7417,0))</f>
        <v/>
      </c>
      <c r="Q7417" s="27">
        <f>IF(E7417="","",MAX(0,E7417-22))</f>
        <v/>
      </c>
      <c r="R7417" s="27">
        <f>IF(H7417=1,E7417,"")</f>
        <v/>
      </c>
      <c r="S7417" s="27">
        <f>IF(AND(H7417=1,J7417&lt;&gt;""),E7417-J7417,"")</f>
        <v/>
      </c>
      <c r="T7417">
        <f>IF(G7417="","",MONTH(G7417))</f>
        <v/>
      </c>
    </row>
    <row r="7418">
      <c r="A7418" s="24" t="n">
        <v>2020</v>
      </c>
      <c r="B7418" s="24" t="n">
        <v>11</v>
      </c>
      <c r="C7418" s="24" t="n">
        <v>5</v>
      </c>
      <c r="D7418" s="24" t="n">
        <v>1</v>
      </c>
      <c r="E7418" s="24" t="n">
        <v>7.61</v>
      </c>
      <c r="F7418" s="25">
        <f>IF($E7418="","",DATE(IF($A7418="",nominal_year,$A7418),$B7418,$C7418)+($D7418-IF(LEFT(hour_conv,1)="1",1,0))/24)</f>
        <v/>
      </c>
      <c r="G7418" s="26">
        <f>IF(F7418="","",INT(F7418))</f>
        <v/>
      </c>
      <c r="H7418">
        <f>IF(G7418="","",IF(AND(MONTH(G7418)*100+DAY(G7418)&gt;=season_lo,MONTH(G7418)*100+DAY(G7418)&lt;=season_hi),1,0))</f>
        <v/>
      </c>
      <c r="I7418">
        <f>IF(G7418="","",G7418-first_day+1)</f>
        <v/>
      </c>
      <c r="J7418" s="27">
        <f>IF(I7418="","",INDEX(Daily!$J$2:$J$421,I7418))</f>
        <v/>
      </c>
      <c r="K7418" s="27">
        <f>IF(J7418="","",J7418+cat_offset)</f>
        <v/>
      </c>
      <c r="L7418" s="27">
        <f>IF(J7418="","",MAX(0,E7418-J7418)^2)</f>
        <v/>
      </c>
      <c r="M7418" s="27">
        <f>IF(J7418="","",MAX(0,E7418-(J7418+twcdh_off))^2)</f>
        <v/>
      </c>
      <c r="N7418" s="27">
        <f>IF(E7418="","",MAX(0,E7418-swcdh_thr)^2)</f>
        <v/>
      </c>
      <c r="O7418">
        <f>IF(K7418="","",ROUND(E7418-K7418,0))</f>
        <v/>
      </c>
      <c r="P7418">
        <f>IF(O7418="","",IF(O7418&gt;=1,O7418,0))</f>
        <v/>
      </c>
      <c r="Q7418" s="27">
        <f>IF(E7418="","",MAX(0,E7418-22))</f>
        <v/>
      </c>
      <c r="R7418" s="27">
        <f>IF(H7418=1,E7418,"")</f>
        <v/>
      </c>
      <c r="S7418" s="27">
        <f>IF(AND(H7418=1,J7418&lt;&gt;""),E7418-J7418,"")</f>
        <v/>
      </c>
      <c r="T7418">
        <f>IF(G7418="","",MONTH(G7418))</f>
        <v/>
      </c>
    </row>
    <row r="7419">
      <c r="A7419" s="24" t="n">
        <v>2020</v>
      </c>
      <c r="B7419" s="24" t="n">
        <v>11</v>
      </c>
      <c r="C7419" s="24" t="n">
        <v>5</v>
      </c>
      <c r="D7419" s="24" t="n">
        <v>2</v>
      </c>
      <c r="E7419" s="24" t="n">
        <v>6.73</v>
      </c>
      <c r="F7419" s="25">
        <f>IF($E7419="","",DATE(IF($A7419="",nominal_year,$A7419),$B7419,$C7419)+($D7419-IF(LEFT(hour_conv,1)="1",1,0))/24)</f>
        <v/>
      </c>
      <c r="G7419" s="26">
        <f>IF(F7419="","",INT(F7419))</f>
        <v/>
      </c>
      <c r="H7419">
        <f>IF(G7419="","",IF(AND(MONTH(G7419)*100+DAY(G7419)&gt;=season_lo,MONTH(G7419)*100+DAY(G7419)&lt;=season_hi),1,0))</f>
        <v/>
      </c>
      <c r="I7419">
        <f>IF(G7419="","",G7419-first_day+1)</f>
        <v/>
      </c>
      <c r="J7419" s="27">
        <f>IF(I7419="","",INDEX(Daily!$J$2:$J$421,I7419))</f>
        <v/>
      </c>
      <c r="K7419" s="27">
        <f>IF(J7419="","",J7419+cat_offset)</f>
        <v/>
      </c>
      <c r="L7419" s="27">
        <f>IF(J7419="","",MAX(0,E7419-J7419)^2)</f>
        <v/>
      </c>
      <c r="M7419" s="27">
        <f>IF(J7419="","",MAX(0,E7419-(J7419+twcdh_off))^2)</f>
        <v/>
      </c>
      <c r="N7419" s="27">
        <f>IF(E7419="","",MAX(0,E7419-swcdh_thr)^2)</f>
        <v/>
      </c>
      <c r="O7419">
        <f>IF(K7419="","",ROUND(E7419-K7419,0))</f>
        <v/>
      </c>
      <c r="P7419">
        <f>IF(O7419="","",IF(O7419&gt;=1,O7419,0))</f>
        <v/>
      </c>
      <c r="Q7419" s="27">
        <f>IF(E7419="","",MAX(0,E7419-22))</f>
        <v/>
      </c>
      <c r="R7419" s="27">
        <f>IF(H7419=1,E7419,"")</f>
        <v/>
      </c>
      <c r="S7419" s="27">
        <f>IF(AND(H7419=1,J7419&lt;&gt;""),E7419-J7419,"")</f>
        <v/>
      </c>
      <c r="T7419">
        <f>IF(G7419="","",MONTH(G7419))</f>
        <v/>
      </c>
    </row>
    <row r="7420">
      <c r="A7420" s="24" t="n">
        <v>2020</v>
      </c>
      <c r="B7420" s="24" t="n">
        <v>11</v>
      </c>
      <c r="C7420" s="24" t="n">
        <v>5</v>
      </c>
      <c r="D7420" s="24" t="n">
        <v>3</v>
      </c>
      <c r="E7420" s="24" t="n">
        <v>6.25</v>
      </c>
      <c r="F7420" s="25">
        <f>IF($E7420="","",DATE(IF($A7420="",nominal_year,$A7420),$B7420,$C7420)+($D7420-IF(LEFT(hour_conv,1)="1",1,0))/24)</f>
        <v/>
      </c>
      <c r="G7420" s="26">
        <f>IF(F7420="","",INT(F7420))</f>
        <v/>
      </c>
      <c r="H7420">
        <f>IF(G7420="","",IF(AND(MONTH(G7420)*100+DAY(G7420)&gt;=season_lo,MONTH(G7420)*100+DAY(G7420)&lt;=season_hi),1,0))</f>
        <v/>
      </c>
      <c r="I7420">
        <f>IF(G7420="","",G7420-first_day+1)</f>
        <v/>
      </c>
      <c r="J7420" s="27">
        <f>IF(I7420="","",INDEX(Daily!$J$2:$J$421,I7420))</f>
        <v/>
      </c>
      <c r="K7420" s="27">
        <f>IF(J7420="","",J7420+cat_offset)</f>
        <v/>
      </c>
      <c r="L7420" s="27">
        <f>IF(J7420="","",MAX(0,E7420-J7420)^2)</f>
        <v/>
      </c>
      <c r="M7420" s="27">
        <f>IF(J7420="","",MAX(0,E7420-(J7420+twcdh_off))^2)</f>
        <v/>
      </c>
      <c r="N7420" s="27">
        <f>IF(E7420="","",MAX(0,E7420-swcdh_thr)^2)</f>
        <v/>
      </c>
      <c r="O7420">
        <f>IF(K7420="","",ROUND(E7420-K7420,0))</f>
        <v/>
      </c>
      <c r="P7420">
        <f>IF(O7420="","",IF(O7420&gt;=1,O7420,0))</f>
        <v/>
      </c>
      <c r="Q7420" s="27">
        <f>IF(E7420="","",MAX(0,E7420-22))</f>
        <v/>
      </c>
      <c r="R7420" s="27">
        <f>IF(H7420=1,E7420,"")</f>
        <v/>
      </c>
      <c r="S7420" s="27">
        <f>IF(AND(H7420=1,J7420&lt;&gt;""),E7420-J7420,"")</f>
        <v/>
      </c>
      <c r="T7420">
        <f>IF(G7420="","",MONTH(G7420))</f>
        <v/>
      </c>
    </row>
    <row r="7421">
      <c r="A7421" s="24" t="n">
        <v>2020</v>
      </c>
      <c r="B7421" s="24" t="n">
        <v>11</v>
      </c>
      <c r="C7421" s="24" t="n">
        <v>5</v>
      </c>
      <c r="D7421" s="24" t="n">
        <v>4</v>
      </c>
      <c r="E7421" s="24" t="n">
        <v>6.89</v>
      </c>
      <c r="F7421" s="25">
        <f>IF($E7421="","",DATE(IF($A7421="",nominal_year,$A7421),$B7421,$C7421)+($D7421-IF(LEFT(hour_conv,1)="1",1,0))/24)</f>
        <v/>
      </c>
      <c r="G7421" s="26">
        <f>IF(F7421="","",INT(F7421))</f>
        <v/>
      </c>
      <c r="H7421">
        <f>IF(G7421="","",IF(AND(MONTH(G7421)*100+DAY(G7421)&gt;=season_lo,MONTH(G7421)*100+DAY(G7421)&lt;=season_hi),1,0))</f>
        <v/>
      </c>
      <c r="I7421">
        <f>IF(G7421="","",G7421-first_day+1)</f>
        <v/>
      </c>
      <c r="J7421" s="27">
        <f>IF(I7421="","",INDEX(Daily!$J$2:$J$421,I7421))</f>
        <v/>
      </c>
      <c r="K7421" s="27">
        <f>IF(J7421="","",J7421+cat_offset)</f>
        <v/>
      </c>
      <c r="L7421" s="27">
        <f>IF(J7421="","",MAX(0,E7421-J7421)^2)</f>
        <v/>
      </c>
      <c r="M7421" s="27">
        <f>IF(J7421="","",MAX(0,E7421-(J7421+twcdh_off))^2)</f>
        <v/>
      </c>
      <c r="N7421" s="27">
        <f>IF(E7421="","",MAX(0,E7421-swcdh_thr)^2)</f>
        <v/>
      </c>
      <c r="O7421">
        <f>IF(K7421="","",ROUND(E7421-K7421,0))</f>
        <v/>
      </c>
      <c r="P7421">
        <f>IF(O7421="","",IF(O7421&gt;=1,O7421,0))</f>
        <v/>
      </c>
      <c r="Q7421" s="27">
        <f>IF(E7421="","",MAX(0,E7421-22))</f>
        <v/>
      </c>
      <c r="R7421" s="27">
        <f>IF(H7421=1,E7421,"")</f>
        <v/>
      </c>
      <c r="S7421" s="27">
        <f>IF(AND(H7421=1,J7421&lt;&gt;""),E7421-J7421,"")</f>
        <v/>
      </c>
      <c r="T7421">
        <f>IF(G7421="","",MONTH(G7421))</f>
        <v/>
      </c>
    </row>
    <row r="7422">
      <c r="A7422" s="24" t="n">
        <v>2020</v>
      </c>
      <c r="B7422" s="24" t="n">
        <v>11</v>
      </c>
      <c r="C7422" s="24" t="n">
        <v>5</v>
      </c>
      <c r="D7422" s="24" t="n">
        <v>5</v>
      </c>
      <c r="E7422" s="24" t="n">
        <v>7.86</v>
      </c>
      <c r="F7422" s="25">
        <f>IF($E7422="","",DATE(IF($A7422="",nominal_year,$A7422),$B7422,$C7422)+($D7422-IF(LEFT(hour_conv,1)="1",1,0))/24)</f>
        <v/>
      </c>
      <c r="G7422" s="26">
        <f>IF(F7422="","",INT(F7422))</f>
        <v/>
      </c>
      <c r="H7422">
        <f>IF(G7422="","",IF(AND(MONTH(G7422)*100+DAY(G7422)&gt;=season_lo,MONTH(G7422)*100+DAY(G7422)&lt;=season_hi),1,0))</f>
        <v/>
      </c>
      <c r="I7422">
        <f>IF(G7422="","",G7422-first_day+1)</f>
        <v/>
      </c>
      <c r="J7422" s="27">
        <f>IF(I7422="","",INDEX(Daily!$J$2:$J$421,I7422))</f>
        <v/>
      </c>
      <c r="K7422" s="27">
        <f>IF(J7422="","",J7422+cat_offset)</f>
        <v/>
      </c>
      <c r="L7422" s="27">
        <f>IF(J7422="","",MAX(0,E7422-J7422)^2)</f>
        <v/>
      </c>
      <c r="M7422" s="27">
        <f>IF(J7422="","",MAX(0,E7422-(J7422+twcdh_off))^2)</f>
        <v/>
      </c>
      <c r="N7422" s="27">
        <f>IF(E7422="","",MAX(0,E7422-swcdh_thr)^2)</f>
        <v/>
      </c>
      <c r="O7422">
        <f>IF(K7422="","",ROUND(E7422-K7422,0))</f>
        <v/>
      </c>
      <c r="P7422">
        <f>IF(O7422="","",IF(O7422&gt;=1,O7422,0))</f>
        <v/>
      </c>
      <c r="Q7422" s="27">
        <f>IF(E7422="","",MAX(0,E7422-22))</f>
        <v/>
      </c>
      <c r="R7422" s="27">
        <f>IF(H7422=1,E7422,"")</f>
        <v/>
      </c>
      <c r="S7422" s="27">
        <f>IF(AND(H7422=1,J7422&lt;&gt;""),E7422-J7422,"")</f>
        <v/>
      </c>
      <c r="T7422">
        <f>IF(G7422="","",MONTH(G7422))</f>
        <v/>
      </c>
    </row>
    <row r="7423">
      <c r="A7423" s="24" t="n">
        <v>2020</v>
      </c>
      <c r="B7423" s="24" t="n">
        <v>11</v>
      </c>
      <c r="C7423" s="24" t="n">
        <v>5</v>
      </c>
      <c r="D7423" s="24" t="n">
        <v>6</v>
      </c>
      <c r="E7423" s="24" t="n">
        <v>7.8</v>
      </c>
      <c r="F7423" s="25">
        <f>IF($E7423="","",DATE(IF($A7423="",nominal_year,$A7423),$B7423,$C7423)+($D7423-IF(LEFT(hour_conv,1)="1",1,0))/24)</f>
        <v/>
      </c>
      <c r="G7423" s="26">
        <f>IF(F7423="","",INT(F7423))</f>
        <v/>
      </c>
      <c r="H7423">
        <f>IF(G7423="","",IF(AND(MONTH(G7423)*100+DAY(G7423)&gt;=season_lo,MONTH(G7423)*100+DAY(G7423)&lt;=season_hi),1,0))</f>
        <v/>
      </c>
      <c r="I7423">
        <f>IF(G7423="","",G7423-first_day+1)</f>
        <v/>
      </c>
      <c r="J7423" s="27">
        <f>IF(I7423="","",INDEX(Daily!$J$2:$J$421,I7423))</f>
        <v/>
      </c>
      <c r="K7423" s="27">
        <f>IF(J7423="","",J7423+cat_offset)</f>
        <v/>
      </c>
      <c r="L7423" s="27">
        <f>IF(J7423="","",MAX(0,E7423-J7423)^2)</f>
        <v/>
      </c>
      <c r="M7423" s="27">
        <f>IF(J7423="","",MAX(0,E7423-(J7423+twcdh_off))^2)</f>
        <v/>
      </c>
      <c r="N7423" s="27">
        <f>IF(E7423="","",MAX(0,E7423-swcdh_thr)^2)</f>
        <v/>
      </c>
      <c r="O7423">
        <f>IF(K7423="","",ROUND(E7423-K7423,0))</f>
        <v/>
      </c>
      <c r="P7423">
        <f>IF(O7423="","",IF(O7423&gt;=1,O7423,0))</f>
        <v/>
      </c>
      <c r="Q7423" s="27">
        <f>IF(E7423="","",MAX(0,E7423-22))</f>
        <v/>
      </c>
      <c r="R7423" s="27">
        <f>IF(H7423=1,E7423,"")</f>
        <v/>
      </c>
      <c r="S7423" s="27">
        <f>IF(AND(H7423=1,J7423&lt;&gt;""),E7423-J7423,"")</f>
        <v/>
      </c>
      <c r="T7423">
        <f>IF(G7423="","",MONTH(G7423))</f>
        <v/>
      </c>
    </row>
    <row r="7424">
      <c r="A7424" s="24" t="n">
        <v>2020</v>
      </c>
      <c r="B7424" s="24" t="n">
        <v>11</v>
      </c>
      <c r="C7424" s="24" t="n">
        <v>5</v>
      </c>
      <c r="D7424" s="24" t="n">
        <v>7</v>
      </c>
      <c r="E7424" s="24" t="n">
        <v>7.66</v>
      </c>
      <c r="F7424" s="25">
        <f>IF($E7424="","",DATE(IF($A7424="",nominal_year,$A7424),$B7424,$C7424)+($D7424-IF(LEFT(hour_conv,1)="1",1,0))/24)</f>
        <v/>
      </c>
      <c r="G7424" s="26">
        <f>IF(F7424="","",INT(F7424))</f>
        <v/>
      </c>
      <c r="H7424">
        <f>IF(G7424="","",IF(AND(MONTH(G7424)*100+DAY(G7424)&gt;=season_lo,MONTH(G7424)*100+DAY(G7424)&lt;=season_hi),1,0))</f>
        <v/>
      </c>
      <c r="I7424">
        <f>IF(G7424="","",G7424-first_day+1)</f>
        <v/>
      </c>
      <c r="J7424" s="27">
        <f>IF(I7424="","",INDEX(Daily!$J$2:$J$421,I7424))</f>
        <v/>
      </c>
      <c r="K7424" s="27">
        <f>IF(J7424="","",J7424+cat_offset)</f>
        <v/>
      </c>
      <c r="L7424" s="27">
        <f>IF(J7424="","",MAX(0,E7424-J7424)^2)</f>
        <v/>
      </c>
      <c r="M7424" s="27">
        <f>IF(J7424="","",MAX(0,E7424-(J7424+twcdh_off))^2)</f>
        <v/>
      </c>
      <c r="N7424" s="27">
        <f>IF(E7424="","",MAX(0,E7424-swcdh_thr)^2)</f>
        <v/>
      </c>
      <c r="O7424">
        <f>IF(K7424="","",ROUND(E7424-K7424,0))</f>
        <v/>
      </c>
      <c r="P7424">
        <f>IF(O7424="","",IF(O7424&gt;=1,O7424,0))</f>
        <v/>
      </c>
      <c r="Q7424" s="27">
        <f>IF(E7424="","",MAX(0,E7424-22))</f>
        <v/>
      </c>
      <c r="R7424" s="27">
        <f>IF(H7424=1,E7424,"")</f>
        <v/>
      </c>
      <c r="S7424" s="27">
        <f>IF(AND(H7424=1,J7424&lt;&gt;""),E7424-J7424,"")</f>
        <v/>
      </c>
      <c r="T7424">
        <f>IF(G7424="","",MONTH(G7424))</f>
        <v/>
      </c>
    </row>
    <row r="7425">
      <c r="A7425" s="24" t="n">
        <v>2020</v>
      </c>
      <c r="B7425" s="24" t="n">
        <v>11</v>
      </c>
      <c r="C7425" s="24" t="n">
        <v>5</v>
      </c>
      <c r="D7425" s="24" t="n">
        <v>8</v>
      </c>
      <c r="E7425" s="24" t="n">
        <v>8.07</v>
      </c>
      <c r="F7425" s="25">
        <f>IF($E7425="","",DATE(IF($A7425="",nominal_year,$A7425),$B7425,$C7425)+($D7425-IF(LEFT(hour_conv,1)="1",1,0))/24)</f>
        <v/>
      </c>
      <c r="G7425" s="26">
        <f>IF(F7425="","",INT(F7425))</f>
        <v/>
      </c>
      <c r="H7425">
        <f>IF(G7425="","",IF(AND(MONTH(G7425)*100+DAY(G7425)&gt;=season_lo,MONTH(G7425)*100+DAY(G7425)&lt;=season_hi),1,0))</f>
        <v/>
      </c>
      <c r="I7425">
        <f>IF(G7425="","",G7425-first_day+1)</f>
        <v/>
      </c>
      <c r="J7425" s="27">
        <f>IF(I7425="","",INDEX(Daily!$J$2:$J$421,I7425))</f>
        <v/>
      </c>
      <c r="K7425" s="27">
        <f>IF(J7425="","",J7425+cat_offset)</f>
        <v/>
      </c>
      <c r="L7425" s="27">
        <f>IF(J7425="","",MAX(0,E7425-J7425)^2)</f>
        <v/>
      </c>
      <c r="M7425" s="27">
        <f>IF(J7425="","",MAX(0,E7425-(J7425+twcdh_off))^2)</f>
        <v/>
      </c>
      <c r="N7425" s="27">
        <f>IF(E7425="","",MAX(0,E7425-swcdh_thr)^2)</f>
        <v/>
      </c>
      <c r="O7425">
        <f>IF(K7425="","",ROUND(E7425-K7425,0))</f>
        <v/>
      </c>
      <c r="P7425">
        <f>IF(O7425="","",IF(O7425&gt;=1,O7425,0))</f>
        <v/>
      </c>
      <c r="Q7425" s="27">
        <f>IF(E7425="","",MAX(0,E7425-22))</f>
        <v/>
      </c>
      <c r="R7425" s="27">
        <f>IF(H7425=1,E7425,"")</f>
        <v/>
      </c>
      <c r="S7425" s="27">
        <f>IF(AND(H7425=1,J7425&lt;&gt;""),E7425-J7425,"")</f>
        <v/>
      </c>
      <c r="T7425">
        <f>IF(G7425="","",MONTH(G7425))</f>
        <v/>
      </c>
    </row>
    <row r="7426">
      <c r="A7426" s="24" t="n">
        <v>2020</v>
      </c>
      <c r="B7426" s="24" t="n">
        <v>11</v>
      </c>
      <c r="C7426" s="24" t="n">
        <v>5</v>
      </c>
      <c r="D7426" s="24" t="n">
        <v>9</v>
      </c>
      <c r="E7426" s="24" t="n">
        <v>8.98</v>
      </c>
      <c r="F7426" s="25">
        <f>IF($E7426="","",DATE(IF($A7426="",nominal_year,$A7426),$B7426,$C7426)+($D7426-IF(LEFT(hour_conv,1)="1",1,0))/24)</f>
        <v/>
      </c>
      <c r="G7426" s="26">
        <f>IF(F7426="","",INT(F7426))</f>
        <v/>
      </c>
      <c r="H7426">
        <f>IF(G7426="","",IF(AND(MONTH(G7426)*100+DAY(G7426)&gt;=season_lo,MONTH(G7426)*100+DAY(G7426)&lt;=season_hi),1,0))</f>
        <v/>
      </c>
      <c r="I7426">
        <f>IF(G7426="","",G7426-first_day+1)</f>
        <v/>
      </c>
      <c r="J7426" s="27">
        <f>IF(I7426="","",INDEX(Daily!$J$2:$J$421,I7426))</f>
        <v/>
      </c>
      <c r="K7426" s="27">
        <f>IF(J7426="","",J7426+cat_offset)</f>
        <v/>
      </c>
      <c r="L7426" s="27">
        <f>IF(J7426="","",MAX(0,E7426-J7426)^2)</f>
        <v/>
      </c>
      <c r="M7426" s="27">
        <f>IF(J7426="","",MAX(0,E7426-(J7426+twcdh_off))^2)</f>
        <v/>
      </c>
      <c r="N7426" s="27">
        <f>IF(E7426="","",MAX(0,E7426-swcdh_thr)^2)</f>
        <v/>
      </c>
      <c r="O7426">
        <f>IF(K7426="","",ROUND(E7426-K7426,0))</f>
        <v/>
      </c>
      <c r="P7426">
        <f>IF(O7426="","",IF(O7426&gt;=1,O7426,0))</f>
        <v/>
      </c>
      <c r="Q7426" s="27">
        <f>IF(E7426="","",MAX(0,E7426-22))</f>
        <v/>
      </c>
      <c r="R7426" s="27">
        <f>IF(H7426=1,E7426,"")</f>
        <v/>
      </c>
      <c r="S7426" s="27">
        <f>IF(AND(H7426=1,J7426&lt;&gt;""),E7426-J7426,"")</f>
        <v/>
      </c>
      <c r="T7426">
        <f>IF(G7426="","",MONTH(G7426))</f>
        <v/>
      </c>
    </row>
    <row r="7427">
      <c r="A7427" s="24" t="n">
        <v>2020</v>
      </c>
      <c r="B7427" s="24" t="n">
        <v>11</v>
      </c>
      <c r="C7427" s="24" t="n">
        <v>5</v>
      </c>
      <c r="D7427" s="24" t="n">
        <v>10</v>
      </c>
      <c r="E7427" s="24" t="n">
        <v>10.03</v>
      </c>
      <c r="F7427" s="25">
        <f>IF($E7427="","",DATE(IF($A7427="",nominal_year,$A7427),$B7427,$C7427)+($D7427-IF(LEFT(hour_conv,1)="1",1,0))/24)</f>
        <v/>
      </c>
      <c r="G7427" s="26">
        <f>IF(F7427="","",INT(F7427))</f>
        <v/>
      </c>
      <c r="H7427">
        <f>IF(G7427="","",IF(AND(MONTH(G7427)*100+DAY(G7427)&gt;=season_lo,MONTH(G7427)*100+DAY(G7427)&lt;=season_hi),1,0))</f>
        <v/>
      </c>
      <c r="I7427">
        <f>IF(G7427="","",G7427-first_day+1)</f>
        <v/>
      </c>
      <c r="J7427" s="27">
        <f>IF(I7427="","",INDEX(Daily!$J$2:$J$421,I7427))</f>
        <v/>
      </c>
      <c r="K7427" s="27">
        <f>IF(J7427="","",J7427+cat_offset)</f>
        <v/>
      </c>
      <c r="L7427" s="27">
        <f>IF(J7427="","",MAX(0,E7427-J7427)^2)</f>
        <v/>
      </c>
      <c r="M7427" s="27">
        <f>IF(J7427="","",MAX(0,E7427-(J7427+twcdh_off))^2)</f>
        <v/>
      </c>
      <c r="N7427" s="27">
        <f>IF(E7427="","",MAX(0,E7427-swcdh_thr)^2)</f>
        <v/>
      </c>
      <c r="O7427">
        <f>IF(K7427="","",ROUND(E7427-K7427,0))</f>
        <v/>
      </c>
      <c r="P7427">
        <f>IF(O7427="","",IF(O7427&gt;=1,O7427,0))</f>
        <v/>
      </c>
      <c r="Q7427" s="27">
        <f>IF(E7427="","",MAX(0,E7427-22))</f>
        <v/>
      </c>
      <c r="R7427" s="27">
        <f>IF(H7427=1,E7427,"")</f>
        <v/>
      </c>
      <c r="S7427" s="27">
        <f>IF(AND(H7427=1,J7427&lt;&gt;""),E7427-J7427,"")</f>
        <v/>
      </c>
      <c r="T7427">
        <f>IF(G7427="","",MONTH(G7427))</f>
        <v/>
      </c>
    </row>
    <row r="7428">
      <c r="A7428" s="24" t="n">
        <v>2020</v>
      </c>
      <c r="B7428" s="24" t="n">
        <v>11</v>
      </c>
      <c r="C7428" s="24" t="n">
        <v>5</v>
      </c>
      <c r="D7428" s="24" t="n">
        <v>11</v>
      </c>
      <c r="E7428" s="24" t="n">
        <v>9.779999999999999</v>
      </c>
      <c r="F7428" s="25">
        <f>IF($E7428="","",DATE(IF($A7428="",nominal_year,$A7428),$B7428,$C7428)+($D7428-IF(LEFT(hour_conv,1)="1",1,0))/24)</f>
        <v/>
      </c>
      <c r="G7428" s="26">
        <f>IF(F7428="","",INT(F7428))</f>
        <v/>
      </c>
      <c r="H7428">
        <f>IF(G7428="","",IF(AND(MONTH(G7428)*100+DAY(G7428)&gt;=season_lo,MONTH(G7428)*100+DAY(G7428)&lt;=season_hi),1,0))</f>
        <v/>
      </c>
      <c r="I7428">
        <f>IF(G7428="","",G7428-first_day+1)</f>
        <v/>
      </c>
      <c r="J7428" s="27">
        <f>IF(I7428="","",INDEX(Daily!$J$2:$J$421,I7428))</f>
        <v/>
      </c>
      <c r="K7428" s="27">
        <f>IF(J7428="","",J7428+cat_offset)</f>
        <v/>
      </c>
      <c r="L7428" s="27">
        <f>IF(J7428="","",MAX(0,E7428-J7428)^2)</f>
        <v/>
      </c>
      <c r="M7428" s="27">
        <f>IF(J7428="","",MAX(0,E7428-(J7428+twcdh_off))^2)</f>
        <v/>
      </c>
      <c r="N7428" s="27">
        <f>IF(E7428="","",MAX(0,E7428-swcdh_thr)^2)</f>
        <v/>
      </c>
      <c r="O7428">
        <f>IF(K7428="","",ROUND(E7428-K7428,0))</f>
        <v/>
      </c>
      <c r="P7428">
        <f>IF(O7428="","",IF(O7428&gt;=1,O7428,0))</f>
        <v/>
      </c>
      <c r="Q7428" s="27">
        <f>IF(E7428="","",MAX(0,E7428-22))</f>
        <v/>
      </c>
      <c r="R7428" s="27">
        <f>IF(H7428=1,E7428,"")</f>
        <v/>
      </c>
      <c r="S7428" s="27">
        <f>IF(AND(H7428=1,J7428&lt;&gt;""),E7428-J7428,"")</f>
        <v/>
      </c>
      <c r="T7428">
        <f>IF(G7428="","",MONTH(G7428))</f>
        <v/>
      </c>
    </row>
    <row r="7429">
      <c r="A7429" s="24" t="n">
        <v>2020</v>
      </c>
      <c r="B7429" s="24" t="n">
        <v>11</v>
      </c>
      <c r="C7429" s="24" t="n">
        <v>5</v>
      </c>
      <c r="D7429" s="24" t="n">
        <v>12</v>
      </c>
      <c r="E7429" s="24" t="n">
        <v>10.29</v>
      </c>
      <c r="F7429" s="25">
        <f>IF($E7429="","",DATE(IF($A7429="",nominal_year,$A7429),$B7429,$C7429)+($D7429-IF(LEFT(hour_conv,1)="1",1,0))/24)</f>
        <v/>
      </c>
      <c r="G7429" s="26">
        <f>IF(F7429="","",INT(F7429))</f>
        <v/>
      </c>
      <c r="H7429">
        <f>IF(G7429="","",IF(AND(MONTH(G7429)*100+DAY(G7429)&gt;=season_lo,MONTH(G7429)*100+DAY(G7429)&lt;=season_hi),1,0))</f>
        <v/>
      </c>
      <c r="I7429">
        <f>IF(G7429="","",G7429-first_day+1)</f>
        <v/>
      </c>
      <c r="J7429" s="27">
        <f>IF(I7429="","",INDEX(Daily!$J$2:$J$421,I7429))</f>
        <v/>
      </c>
      <c r="K7429" s="27">
        <f>IF(J7429="","",J7429+cat_offset)</f>
        <v/>
      </c>
      <c r="L7429" s="27">
        <f>IF(J7429="","",MAX(0,E7429-J7429)^2)</f>
        <v/>
      </c>
      <c r="M7429" s="27">
        <f>IF(J7429="","",MAX(0,E7429-(J7429+twcdh_off))^2)</f>
        <v/>
      </c>
      <c r="N7429" s="27">
        <f>IF(E7429="","",MAX(0,E7429-swcdh_thr)^2)</f>
        <v/>
      </c>
      <c r="O7429">
        <f>IF(K7429="","",ROUND(E7429-K7429,0))</f>
        <v/>
      </c>
      <c r="P7429">
        <f>IF(O7429="","",IF(O7429&gt;=1,O7429,0))</f>
        <v/>
      </c>
      <c r="Q7429" s="27">
        <f>IF(E7429="","",MAX(0,E7429-22))</f>
        <v/>
      </c>
      <c r="R7429" s="27">
        <f>IF(H7429=1,E7429,"")</f>
        <v/>
      </c>
      <c r="S7429" s="27">
        <f>IF(AND(H7429=1,J7429&lt;&gt;""),E7429-J7429,"")</f>
        <v/>
      </c>
      <c r="T7429">
        <f>IF(G7429="","",MONTH(G7429))</f>
        <v/>
      </c>
    </row>
    <row r="7430">
      <c r="A7430" s="24" t="n">
        <v>2020</v>
      </c>
      <c r="B7430" s="24" t="n">
        <v>11</v>
      </c>
      <c r="C7430" s="24" t="n">
        <v>5</v>
      </c>
      <c r="D7430" s="24" t="n">
        <v>13</v>
      </c>
      <c r="E7430" s="24" t="n">
        <v>12.34</v>
      </c>
      <c r="F7430" s="25">
        <f>IF($E7430="","",DATE(IF($A7430="",nominal_year,$A7430),$B7430,$C7430)+($D7430-IF(LEFT(hour_conv,1)="1",1,0))/24)</f>
        <v/>
      </c>
      <c r="G7430" s="26">
        <f>IF(F7430="","",INT(F7430))</f>
        <v/>
      </c>
      <c r="H7430">
        <f>IF(G7430="","",IF(AND(MONTH(G7430)*100+DAY(G7430)&gt;=season_lo,MONTH(G7430)*100+DAY(G7430)&lt;=season_hi),1,0))</f>
        <v/>
      </c>
      <c r="I7430">
        <f>IF(G7430="","",G7430-first_day+1)</f>
        <v/>
      </c>
      <c r="J7430" s="27">
        <f>IF(I7430="","",INDEX(Daily!$J$2:$J$421,I7430))</f>
        <v/>
      </c>
      <c r="K7430" s="27">
        <f>IF(J7430="","",J7430+cat_offset)</f>
        <v/>
      </c>
      <c r="L7430" s="27">
        <f>IF(J7430="","",MAX(0,E7430-J7430)^2)</f>
        <v/>
      </c>
      <c r="M7430" s="27">
        <f>IF(J7430="","",MAX(0,E7430-(J7430+twcdh_off))^2)</f>
        <v/>
      </c>
      <c r="N7430" s="27">
        <f>IF(E7430="","",MAX(0,E7430-swcdh_thr)^2)</f>
        <v/>
      </c>
      <c r="O7430">
        <f>IF(K7430="","",ROUND(E7430-K7430,0))</f>
        <v/>
      </c>
      <c r="P7430">
        <f>IF(O7430="","",IF(O7430&gt;=1,O7430,0))</f>
        <v/>
      </c>
      <c r="Q7430" s="27">
        <f>IF(E7430="","",MAX(0,E7430-22))</f>
        <v/>
      </c>
      <c r="R7430" s="27">
        <f>IF(H7430=1,E7430,"")</f>
        <v/>
      </c>
      <c r="S7430" s="27">
        <f>IF(AND(H7430=1,J7430&lt;&gt;""),E7430-J7430,"")</f>
        <v/>
      </c>
      <c r="T7430">
        <f>IF(G7430="","",MONTH(G7430))</f>
        <v/>
      </c>
    </row>
    <row r="7431">
      <c r="A7431" s="24" t="n">
        <v>2020</v>
      </c>
      <c r="B7431" s="24" t="n">
        <v>11</v>
      </c>
      <c r="C7431" s="24" t="n">
        <v>5</v>
      </c>
      <c r="D7431" s="24" t="n">
        <v>14</v>
      </c>
      <c r="E7431" s="24" t="n">
        <v>12.16</v>
      </c>
      <c r="F7431" s="25">
        <f>IF($E7431="","",DATE(IF($A7431="",nominal_year,$A7431),$B7431,$C7431)+($D7431-IF(LEFT(hour_conv,1)="1",1,0))/24)</f>
        <v/>
      </c>
      <c r="G7431" s="26">
        <f>IF(F7431="","",INT(F7431))</f>
        <v/>
      </c>
      <c r="H7431">
        <f>IF(G7431="","",IF(AND(MONTH(G7431)*100+DAY(G7431)&gt;=season_lo,MONTH(G7431)*100+DAY(G7431)&lt;=season_hi),1,0))</f>
        <v/>
      </c>
      <c r="I7431">
        <f>IF(G7431="","",G7431-first_day+1)</f>
        <v/>
      </c>
      <c r="J7431" s="27">
        <f>IF(I7431="","",INDEX(Daily!$J$2:$J$421,I7431))</f>
        <v/>
      </c>
      <c r="K7431" s="27">
        <f>IF(J7431="","",J7431+cat_offset)</f>
        <v/>
      </c>
      <c r="L7431" s="27">
        <f>IF(J7431="","",MAX(0,E7431-J7431)^2)</f>
        <v/>
      </c>
      <c r="M7431" s="27">
        <f>IF(J7431="","",MAX(0,E7431-(J7431+twcdh_off))^2)</f>
        <v/>
      </c>
      <c r="N7431" s="27">
        <f>IF(E7431="","",MAX(0,E7431-swcdh_thr)^2)</f>
        <v/>
      </c>
      <c r="O7431">
        <f>IF(K7431="","",ROUND(E7431-K7431,0))</f>
        <v/>
      </c>
      <c r="P7431">
        <f>IF(O7431="","",IF(O7431&gt;=1,O7431,0))</f>
        <v/>
      </c>
      <c r="Q7431" s="27">
        <f>IF(E7431="","",MAX(0,E7431-22))</f>
        <v/>
      </c>
      <c r="R7431" s="27">
        <f>IF(H7431=1,E7431,"")</f>
        <v/>
      </c>
      <c r="S7431" s="27">
        <f>IF(AND(H7431=1,J7431&lt;&gt;""),E7431-J7431,"")</f>
        <v/>
      </c>
      <c r="T7431">
        <f>IF(G7431="","",MONTH(G7431))</f>
        <v/>
      </c>
    </row>
    <row r="7432">
      <c r="A7432" s="24" t="n">
        <v>2020</v>
      </c>
      <c r="B7432" s="24" t="n">
        <v>11</v>
      </c>
      <c r="C7432" s="24" t="n">
        <v>5</v>
      </c>
      <c r="D7432" s="24" t="n">
        <v>15</v>
      </c>
      <c r="E7432" s="24" t="n">
        <v>12.96</v>
      </c>
      <c r="F7432" s="25">
        <f>IF($E7432="","",DATE(IF($A7432="",nominal_year,$A7432),$B7432,$C7432)+($D7432-IF(LEFT(hour_conv,1)="1",1,0))/24)</f>
        <v/>
      </c>
      <c r="G7432" s="26">
        <f>IF(F7432="","",INT(F7432))</f>
        <v/>
      </c>
      <c r="H7432">
        <f>IF(G7432="","",IF(AND(MONTH(G7432)*100+DAY(G7432)&gt;=season_lo,MONTH(G7432)*100+DAY(G7432)&lt;=season_hi),1,0))</f>
        <v/>
      </c>
      <c r="I7432">
        <f>IF(G7432="","",G7432-first_day+1)</f>
        <v/>
      </c>
      <c r="J7432" s="27">
        <f>IF(I7432="","",INDEX(Daily!$J$2:$J$421,I7432))</f>
        <v/>
      </c>
      <c r="K7432" s="27">
        <f>IF(J7432="","",J7432+cat_offset)</f>
        <v/>
      </c>
      <c r="L7432" s="27">
        <f>IF(J7432="","",MAX(0,E7432-J7432)^2)</f>
        <v/>
      </c>
      <c r="M7432" s="27">
        <f>IF(J7432="","",MAX(0,E7432-(J7432+twcdh_off))^2)</f>
        <v/>
      </c>
      <c r="N7432" s="27">
        <f>IF(E7432="","",MAX(0,E7432-swcdh_thr)^2)</f>
        <v/>
      </c>
      <c r="O7432">
        <f>IF(K7432="","",ROUND(E7432-K7432,0))</f>
        <v/>
      </c>
      <c r="P7432">
        <f>IF(O7432="","",IF(O7432&gt;=1,O7432,0))</f>
        <v/>
      </c>
      <c r="Q7432" s="27">
        <f>IF(E7432="","",MAX(0,E7432-22))</f>
        <v/>
      </c>
      <c r="R7432" s="27">
        <f>IF(H7432=1,E7432,"")</f>
        <v/>
      </c>
      <c r="S7432" s="27">
        <f>IF(AND(H7432=1,J7432&lt;&gt;""),E7432-J7432,"")</f>
        <v/>
      </c>
      <c r="T7432">
        <f>IF(G7432="","",MONTH(G7432))</f>
        <v/>
      </c>
    </row>
    <row r="7433">
      <c r="A7433" s="24" t="n">
        <v>2020</v>
      </c>
      <c r="B7433" s="24" t="n">
        <v>11</v>
      </c>
      <c r="C7433" s="24" t="n">
        <v>5</v>
      </c>
      <c r="D7433" s="24" t="n">
        <v>16</v>
      </c>
      <c r="E7433" s="24" t="n">
        <v>12.51</v>
      </c>
      <c r="F7433" s="25">
        <f>IF($E7433="","",DATE(IF($A7433="",nominal_year,$A7433),$B7433,$C7433)+($D7433-IF(LEFT(hour_conv,1)="1",1,0))/24)</f>
        <v/>
      </c>
      <c r="G7433" s="26">
        <f>IF(F7433="","",INT(F7433))</f>
        <v/>
      </c>
      <c r="H7433">
        <f>IF(G7433="","",IF(AND(MONTH(G7433)*100+DAY(G7433)&gt;=season_lo,MONTH(G7433)*100+DAY(G7433)&lt;=season_hi),1,0))</f>
        <v/>
      </c>
      <c r="I7433">
        <f>IF(G7433="","",G7433-first_day+1)</f>
        <v/>
      </c>
      <c r="J7433" s="27">
        <f>IF(I7433="","",INDEX(Daily!$J$2:$J$421,I7433))</f>
        <v/>
      </c>
      <c r="K7433" s="27">
        <f>IF(J7433="","",J7433+cat_offset)</f>
        <v/>
      </c>
      <c r="L7433" s="27">
        <f>IF(J7433="","",MAX(0,E7433-J7433)^2)</f>
        <v/>
      </c>
      <c r="M7433" s="27">
        <f>IF(J7433="","",MAX(0,E7433-(J7433+twcdh_off))^2)</f>
        <v/>
      </c>
      <c r="N7433" s="27">
        <f>IF(E7433="","",MAX(0,E7433-swcdh_thr)^2)</f>
        <v/>
      </c>
      <c r="O7433">
        <f>IF(K7433="","",ROUND(E7433-K7433,0))</f>
        <v/>
      </c>
      <c r="P7433">
        <f>IF(O7433="","",IF(O7433&gt;=1,O7433,0))</f>
        <v/>
      </c>
      <c r="Q7433" s="27">
        <f>IF(E7433="","",MAX(0,E7433-22))</f>
        <v/>
      </c>
      <c r="R7433" s="27">
        <f>IF(H7433=1,E7433,"")</f>
        <v/>
      </c>
      <c r="S7433" s="27">
        <f>IF(AND(H7433=1,J7433&lt;&gt;""),E7433-J7433,"")</f>
        <v/>
      </c>
      <c r="T7433">
        <f>IF(G7433="","",MONTH(G7433))</f>
        <v/>
      </c>
    </row>
    <row r="7434">
      <c r="A7434" s="24" t="n">
        <v>2020</v>
      </c>
      <c r="B7434" s="24" t="n">
        <v>11</v>
      </c>
      <c r="C7434" s="24" t="n">
        <v>5</v>
      </c>
      <c r="D7434" s="24" t="n">
        <v>17</v>
      </c>
      <c r="E7434" s="24" t="n">
        <v>12.89</v>
      </c>
      <c r="F7434" s="25">
        <f>IF($E7434="","",DATE(IF($A7434="",nominal_year,$A7434),$B7434,$C7434)+($D7434-IF(LEFT(hour_conv,1)="1",1,0))/24)</f>
        <v/>
      </c>
      <c r="G7434" s="26">
        <f>IF(F7434="","",INT(F7434))</f>
        <v/>
      </c>
      <c r="H7434">
        <f>IF(G7434="","",IF(AND(MONTH(G7434)*100+DAY(G7434)&gt;=season_lo,MONTH(G7434)*100+DAY(G7434)&lt;=season_hi),1,0))</f>
        <v/>
      </c>
      <c r="I7434">
        <f>IF(G7434="","",G7434-first_day+1)</f>
        <v/>
      </c>
      <c r="J7434" s="27">
        <f>IF(I7434="","",INDEX(Daily!$J$2:$J$421,I7434))</f>
        <v/>
      </c>
      <c r="K7434" s="27">
        <f>IF(J7434="","",J7434+cat_offset)</f>
        <v/>
      </c>
      <c r="L7434" s="27">
        <f>IF(J7434="","",MAX(0,E7434-J7434)^2)</f>
        <v/>
      </c>
      <c r="M7434" s="27">
        <f>IF(J7434="","",MAX(0,E7434-(J7434+twcdh_off))^2)</f>
        <v/>
      </c>
      <c r="N7434" s="27">
        <f>IF(E7434="","",MAX(0,E7434-swcdh_thr)^2)</f>
        <v/>
      </c>
      <c r="O7434">
        <f>IF(K7434="","",ROUND(E7434-K7434,0))</f>
        <v/>
      </c>
      <c r="P7434">
        <f>IF(O7434="","",IF(O7434&gt;=1,O7434,0))</f>
        <v/>
      </c>
      <c r="Q7434" s="27">
        <f>IF(E7434="","",MAX(0,E7434-22))</f>
        <v/>
      </c>
      <c r="R7434" s="27">
        <f>IF(H7434=1,E7434,"")</f>
        <v/>
      </c>
      <c r="S7434" s="27">
        <f>IF(AND(H7434=1,J7434&lt;&gt;""),E7434-J7434,"")</f>
        <v/>
      </c>
      <c r="T7434">
        <f>IF(G7434="","",MONTH(G7434))</f>
        <v/>
      </c>
    </row>
    <row r="7435">
      <c r="A7435" s="24" t="n">
        <v>2020</v>
      </c>
      <c r="B7435" s="24" t="n">
        <v>11</v>
      </c>
      <c r="C7435" s="24" t="n">
        <v>5</v>
      </c>
      <c r="D7435" s="24" t="n">
        <v>18</v>
      </c>
      <c r="E7435" s="24" t="n">
        <v>11.79</v>
      </c>
      <c r="F7435" s="25">
        <f>IF($E7435="","",DATE(IF($A7435="",nominal_year,$A7435),$B7435,$C7435)+($D7435-IF(LEFT(hour_conv,1)="1",1,0))/24)</f>
        <v/>
      </c>
      <c r="G7435" s="26">
        <f>IF(F7435="","",INT(F7435))</f>
        <v/>
      </c>
      <c r="H7435">
        <f>IF(G7435="","",IF(AND(MONTH(G7435)*100+DAY(G7435)&gt;=season_lo,MONTH(G7435)*100+DAY(G7435)&lt;=season_hi),1,0))</f>
        <v/>
      </c>
      <c r="I7435">
        <f>IF(G7435="","",G7435-first_day+1)</f>
        <v/>
      </c>
      <c r="J7435" s="27">
        <f>IF(I7435="","",INDEX(Daily!$J$2:$J$421,I7435))</f>
        <v/>
      </c>
      <c r="K7435" s="27">
        <f>IF(J7435="","",J7435+cat_offset)</f>
        <v/>
      </c>
      <c r="L7435" s="27">
        <f>IF(J7435="","",MAX(0,E7435-J7435)^2)</f>
        <v/>
      </c>
      <c r="M7435" s="27">
        <f>IF(J7435="","",MAX(0,E7435-(J7435+twcdh_off))^2)</f>
        <v/>
      </c>
      <c r="N7435" s="27">
        <f>IF(E7435="","",MAX(0,E7435-swcdh_thr)^2)</f>
        <v/>
      </c>
      <c r="O7435">
        <f>IF(K7435="","",ROUND(E7435-K7435,0))</f>
        <v/>
      </c>
      <c r="P7435">
        <f>IF(O7435="","",IF(O7435&gt;=1,O7435,0))</f>
        <v/>
      </c>
      <c r="Q7435" s="27">
        <f>IF(E7435="","",MAX(0,E7435-22))</f>
        <v/>
      </c>
      <c r="R7435" s="27">
        <f>IF(H7435=1,E7435,"")</f>
        <v/>
      </c>
      <c r="S7435" s="27">
        <f>IF(AND(H7435=1,J7435&lt;&gt;""),E7435-J7435,"")</f>
        <v/>
      </c>
      <c r="T7435">
        <f>IF(G7435="","",MONTH(G7435))</f>
        <v/>
      </c>
    </row>
    <row r="7436">
      <c r="A7436" s="24" t="n">
        <v>2020</v>
      </c>
      <c r="B7436" s="24" t="n">
        <v>11</v>
      </c>
      <c r="C7436" s="24" t="n">
        <v>5</v>
      </c>
      <c r="D7436" s="24" t="n">
        <v>19</v>
      </c>
      <c r="E7436" s="24" t="n">
        <v>11.77</v>
      </c>
      <c r="F7436" s="25">
        <f>IF($E7436="","",DATE(IF($A7436="",nominal_year,$A7436),$B7436,$C7436)+($D7436-IF(LEFT(hour_conv,1)="1",1,0))/24)</f>
        <v/>
      </c>
      <c r="G7436" s="26">
        <f>IF(F7436="","",INT(F7436))</f>
        <v/>
      </c>
      <c r="H7436">
        <f>IF(G7436="","",IF(AND(MONTH(G7436)*100+DAY(G7436)&gt;=season_lo,MONTH(G7436)*100+DAY(G7436)&lt;=season_hi),1,0))</f>
        <v/>
      </c>
      <c r="I7436">
        <f>IF(G7436="","",G7436-first_day+1)</f>
        <v/>
      </c>
      <c r="J7436" s="27">
        <f>IF(I7436="","",INDEX(Daily!$J$2:$J$421,I7436))</f>
        <v/>
      </c>
      <c r="K7436" s="27">
        <f>IF(J7436="","",J7436+cat_offset)</f>
        <v/>
      </c>
      <c r="L7436" s="27">
        <f>IF(J7436="","",MAX(0,E7436-J7436)^2)</f>
        <v/>
      </c>
      <c r="M7436" s="27">
        <f>IF(J7436="","",MAX(0,E7436-(J7436+twcdh_off))^2)</f>
        <v/>
      </c>
      <c r="N7436" s="27">
        <f>IF(E7436="","",MAX(0,E7436-swcdh_thr)^2)</f>
        <v/>
      </c>
      <c r="O7436">
        <f>IF(K7436="","",ROUND(E7436-K7436,0))</f>
        <v/>
      </c>
      <c r="P7436">
        <f>IF(O7436="","",IF(O7436&gt;=1,O7436,0))</f>
        <v/>
      </c>
      <c r="Q7436" s="27">
        <f>IF(E7436="","",MAX(0,E7436-22))</f>
        <v/>
      </c>
      <c r="R7436" s="27">
        <f>IF(H7436=1,E7436,"")</f>
        <v/>
      </c>
      <c r="S7436" s="27">
        <f>IF(AND(H7436=1,J7436&lt;&gt;""),E7436-J7436,"")</f>
        <v/>
      </c>
      <c r="T7436">
        <f>IF(G7436="","",MONTH(G7436))</f>
        <v/>
      </c>
    </row>
    <row r="7437">
      <c r="A7437" s="24" t="n">
        <v>2020</v>
      </c>
      <c r="B7437" s="24" t="n">
        <v>11</v>
      </c>
      <c r="C7437" s="24" t="n">
        <v>5</v>
      </c>
      <c r="D7437" s="24" t="n">
        <v>20</v>
      </c>
      <c r="E7437" s="24" t="n">
        <v>11.6</v>
      </c>
      <c r="F7437" s="25">
        <f>IF($E7437="","",DATE(IF($A7437="",nominal_year,$A7437),$B7437,$C7437)+($D7437-IF(LEFT(hour_conv,1)="1",1,0))/24)</f>
        <v/>
      </c>
      <c r="G7437" s="26">
        <f>IF(F7437="","",INT(F7437))</f>
        <v/>
      </c>
      <c r="H7437">
        <f>IF(G7437="","",IF(AND(MONTH(G7437)*100+DAY(G7437)&gt;=season_lo,MONTH(G7437)*100+DAY(G7437)&lt;=season_hi),1,0))</f>
        <v/>
      </c>
      <c r="I7437">
        <f>IF(G7437="","",G7437-first_day+1)</f>
        <v/>
      </c>
      <c r="J7437" s="27">
        <f>IF(I7437="","",INDEX(Daily!$J$2:$J$421,I7437))</f>
        <v/>
      </c>
      <c r="K7437" s="27">
        <f>IF(J7437="","",J7437+cat_offset)</f>
        <v/>
      </c>
      <c r="L7437" s="27">
        <f>IF(J7437="","",MAX(0,E7437-J7437)^2)</f>
        <v/>
      </c>
      <c r="M7437" s="27">
        <f>IF(J7437="","",MAX(0,E7437-(J7437+twcdh_off))^2)</f>
        <v/>
      </c>
      <c r="N7437" s="27">
        <f>IF(E7437="","",MAX(0,E7437-swcdh_thr)^2)</f>
        <v/>
      </c>
      <c r="O7437">
        <f>IF(K7437="","",ROUND(E7437-K7437,0))</f>
        <v/>
      </c>
      <c r="P7437">
        <f>IF(O7437="","",IF(O7437&gt;=1,O7437,0))</f>
        <v/>
      </c>
      <c r="Q7437" s="27">
        <f>IF(E7437="","",MAX(0,E7437-22))</f>
        <v/>
      </c>
      <c r="R7437" s="27">
        <f>IF(H7437=1,E7437,"")</f>
        <v/>
      </c>
      <c r="S7437" s="27">
        <f>IF(AND(H7437=1,J7437&lt;&gt;""),E7437-J7437,"")</f>
        <v/>
      </c>
      <c r="T7437">
        <f>IF(G7437="","",MONTH(G7437))</f>
        <v/>
      </c>
    </row>
    <row r="7438">
      <c r="A7438" s="24" t="n">
        <v>2020</v>
      </c>
      <c r="B7438" s="24" t="n">
        <v>11</v>
      </c>
      <c r="C7438" s="24" t="n">
        <v>5</v>
      </c>
      <c r="D7438" s="24" t="n">
        <v>21</v>
      </c>
      <c r="E7438" s="24" t="n">
        <v>10.7</v>
      </c>
      <c r="F7438" s="25">
        <f>IF($E7438="","",DATE(IF($A7438="",nominal_year,$A7438),$B7438,$C7438)+($D7438-IF(LEFT(hour_conv,1)="1",1,0))/24)</f>
        <v/>
      </c>
      <c r="G7438" s="26">
        <f>IF(F7438="","",INT(F7438))</f>
        <v/>
      </c>
      <c r="H7438">
        <f>IF(G7438="","",IF(AND(MONTH(G7438)*100+DAY(G7438)&gt;=season_lo,MONTH(G7438)*100+DAY(G7438)&lt;=season_hi),1,0))</f>
        <v/>
      </c>
      <c r="I7438">
        <f>IF(G7438="","",G7438-first_day+1)</f>
        <v/>
      </c>
      <c r="J7438" s="27">
        <f>IF(I7438="","",INDEX(Daily!$J$2:$J$421,I7438))</f>
        <v/>
      </c>
      <c r="K7438" s="27">
        <f>IF(J7438="","",J7438+cat_offset)</f>
        <v/>
      </c>
      <c r="L7438" s="27">
        <f>IF(J7438="","",MAX(0,E7438-J7438)^2)</f>
        <v/>
      </c>
      <c r="M7438" s="27">
        <f>IF(J7438="","",MAX(0,E7438-(J7438+twcdh_off))^2)</f>
        <v/>
      </c>
      <c r="N7438" s="27">
        <f>IF(E7438="","",MAX(0,E7438-swcdh_thr)^2)</f>
        <v/>
      </c>
      <c r="O7438">
        <f>IF(K7438="","",ROUND(E7438-K7438,0))</f>
        <v/>
      </c>
      <c r="P7438">
        <f>IF(O7438="","",IF(O7438&gt;=1,O7438,0))</f>
        <v/>
      </c>
      <c r="Q7438" s="27">
        <f>IF(E7438="","",MAX(0,E7438-22))</f>
        <v/>
      </c>
      <c r="R7438" s="27">
        <f>IF(H7438=1,E7438,"")</f>
        <v/>
      </c>
      <c r="S7438" s="27">
        <f>IF(AND(H7438=1,J7438&lt;&gt;""),E7438-J7438,"")</f>
        <v/>
      </c>
      <c r="T7438">
        <f>IF(G7438="","",MONTH(G7438))</f>
        <v/>
      </c>
    </row>
    <row r="7439">
      <c r="A7439" s="24" t="n">
        <v>2020</v>
      </c>
      <c r="B7439" s="24" t="n">
        <v>11</v>
      </c>
      <c r="C7439" s="24" t="n">
        <v>5</v>
      </c>
      <c r="D7439" s="24" t="n">
        <v>22</v>
      </c>
      <c r="E7439" s="24" t="n">
        <v>9.380000000000001</v>
      </c>
      <c r="F7439" s="25">
        <f>IF($E7439="","",DATE(IF($A7439="",nominal_year,$A7439),$B7439,$C7439)+($D7439-IF(LEFT(hour_conv,1)="1",1,0))/24)</f>
        <v/>
      </c>
      <c r="G7439" s="26">
        <f>IF(F7439="","",INT(F7439))</f>
        <v/>
      </c>
      <c r="H7439">
        <f>IF(G7439="","",IF(AND(MONTH(G7439)*100+DAY(G7439)&gt;=season_lo,MONTH(G7439)*100+DAY(G7439)&lt;=season_hi),1,0))</f>
        <v/>
      </c>
      <c r="I7439">
        <f>IF(G7439="","",G7439-first_day+1)</f>
        <v/>
      </c>
      <c r="J7439" s="27">
        <f>IF(I7439="","",INDEX(Daily!$J$2:$J$421,I7439))</f>
        <v/>
      </c>
      <c r="K7439" s="27">
        <f>IF(J7439="","",J7439+cat_offset)</f>
        <v/>
      </c>
      <c r="L7439" s="27">
        <f>IF(J7439="","",MAX(0,E7439-J7439)^2)</f>
        <v/>
      </c>
      <c r="M7439" s="27">
        <f>IF(J7439="","",MAX(0,E7439-(J7439+twcdh_off))^2)</f>
        <v/>
      </c>
      <c r="N7439" s="27">
        <f>IF(E7439="","",MAX(0,E7439-swcdh_thr)^2)</f>
        <v/>
      </c>
      <c r="O7439">
        <f>IF(K7439="","",ROUND(E7439-K7439,0))</f>
        <v/>
      </c>
      <c r="P7439">
        <f>IF(O7439="","",IF(O7439&gt;=1,O7439,0))</f>
        <v/>
      </c>
      <c r="Q7439" s="27">
        <f>IF(E7439="","",MAX(0,E7439-22))</f>
        <v/>
      </c>
      <c r="R7439" s="27">
        <f>IF(H7439=1,E7439,"")</f>
        <v/>
      </c>
      <c r="S7439" s="27">
        <f>IF(AND(H7439=1,J7439&lt;&gt;""),E7439-J7439,"")</f>
        <v/>
      </c>
      <c r="T7439">
        <f>IF(G7439="","",MONTH(G7439))</f>
        <v/>
      </c>
    </row>
    <row r="7440">
      <c r="A7440" s="24" t="n">
        <v>2020</v>
      </c>
      <c r="B7440" s="24" t="n">
        <v>11</v>
      </c>
      <c r="C7440" s="24" t="n">
        <v>5</v>
      </c>
      <c r="D7440" s="24" t="n">
        <v>23</v>
      </c>
      <c r="E7440" s="24" t="n">
        <v>9.19</v>
      </c>
      <c r="F7440" s="25">
        <f>IF($E7440="","",DATE(IF($A7440="",nominal_year,$A7440),$B7440,$C7440)+($D7440-IF(LEFT(hour_conv,1)="1",1,0))/24)</f>
        <v/>
      </c>
      <c r="G7440" s="26">
        <f>IF(F7440="","",INT(F7440))</f>
        <v/>
      </c>
      <c r="H7440">
        <f>IF(G7440="","",IF(AND(MONTH(G7440)*100+DAY(G7440)&gt;=season_lo,MONTH(G7440)*100+DAY(G7440)&lt;=season_hi),1,0))</f>
        <v/>
      </c>
      <c r="I7440">
        <f>IF(G7440="","",G7440-first_day+1)</f>
        <v/>
      </c>
      <c r="J7440" s="27">
        <f>IF(I7440="","",INDEX(Daily!$J$2:$J$421,I7440))</f>
        <v/>
      </c>
      <c r="K7440" s="27">
        <f>IF(J7440="","",J7440+cat_offset)</f>
        <v/>
      </c>
      <c r="L7440" s="27">
        <f>IF(J7440="","",MAX(0,E7440-J7440)^2)</f>
        <v/>
      </c>
      <c r="M7440" s="27">
        <f>IF(J7440="","",MAX(0,E7440-(J7440+twcdh_off))^2)</f>
        <v/>
      </c>
      <c r="N7440" s="27">
        <f>IF(E7440="","",MAX(0,E7440-swcdh_thr)^2)</f>
        <v/>
      </c>
      <c r="O7440">
        <f>IF(K7440="","",ROUND(E7440-K7440,0))</f>
        <v/>
      </c>
      <c r="P7440">
        <f>IF(O7440="","",IF(O7440&gt;=1,O7440,0))</f>
        <v/>
      </c>
      <c r="Q7440" s="27">
        <f>IF(E7440="","",MAX(0,E7440-22))</f>
        <v/>
      </c>
      <c r="R7440" s="27">
        <f>IF(H7440=1,E7440,"")</f>
        <v/>
      </c>
      <c r="S7440" s="27">
        <f>IF(AND(H7440=1,J7440&lt;&gt;""),E7440-J7440,"")</f>
        <v/>
      </c>
      <c r="T7440">
        <f>IF(G7440="","",MONTH(G7440))</f>
        <v/>
      </c>
    </row>
    <row r="7441">
      <c r="A7441" s="24" t="n">
        <v>2020</v>
      </c>
      <c r="B7441" s="24" t="n">
        <v>11</v>
      </c>
      <c r="C7441" s="24" t="n">
        <v>5</v>
      </c>
      <c r="D7441" s="24" t="n">
        <v>24</v>
      </c>
      <c r="E7441" s="24" t="n">
        <v>7.89</v>
      </c>
      <c r="F7441" s="25">
        <f>IF($E7441="","",DATE(IF($A7441="",nominal_year,$A7441),$B7441,$C7441)+($D7441-IF(LEFT(hour_conv,1)="1",1,0))/24)</f>
        <v/>
      </c>
      <c r="G7441" s="26">
        <f>IF(F7441="","",INT(F7441))</f>
        <v/>
      </c>
      <c r="H7441">
        <f>IF(G7441="","",IF(AND(MONTH(G7441)*100+DAY(G7441)&gt;=season_lo,MONTH(G7441)*100+DAY(G7441)&lt;=season_hi),1,0))</f>
        <v/>
      </c>
      <c r="I7441">
        <f>IF(G7441="","",G7441-first_day+1)</f>
        <v/>
      </c>
      <c r="J7441" s="27">
        <f>IF(I7441="","",INDEX(Daily!$J$2:$J$421,I7441))</f>
        <v/>
      </c>
      <c r="K7441" s="27">
        <f>IF(J7441="","",J7441+cat_offset)</f>
        <v/>
      </c>
      <c r="L7441" s="27">
        <f>IF(J7441="","",MAX(0,E7441-J7441)^2)</f>
        <v/>
      </c>
      <c r="M7441" s="27">
        <f>IF(J7441="","",MAX(0,E7441-(J7441+twcdh_off))^2)</f>
        <v/>
      </c>
      <c r="N7441" s="27">
        <f>IF(E7441="","",MAX(0,E7441-swcdh_thr)^2)</f>
        <v/>
      </c>
      <c r="O7441">
        <f>IF(K7441="","",ROUND(E7441-K7441,0))</f>
        <v/>
      </c>
      <c r="P7441">
        <f>IF(O7441="","",IF(O7441&gt;=1,O7441,0))</f>
        <v/>
      </c>
      <c r="Q7441" s="27">
        <f>IF(E7441="","",MAX(0,E7441-22))</f>
        <v/>
      </c>
      <c r="R7441" s="27">
        <f>IF(H7441=1,E7441,"")</f>
        <v/>
      </c>
      <c r="S7441" s="27">
        <f>IF(AND(H7441=1,J7441&lt;&gt;""),E7441-J7441,"")</f>
        <v/>
      </c>
      <c r="T7441">
        <f>IF(G7441="","",MONTH(G7441))</f>
        <v/>
      </c>
    </row>
    <row r="7442">
      <c r="A7442" s="24" t="n">
        <v>2020</v>
      </c>
      <c r="B7442" s="24" t="n">
        <v>11</v>
      </c>
      <c r="C7442" s="24" t="n">
        <v>6</v>
      </c>
      <c r="D7442" s="24" t="n">
        <v>1</v>
      </c>
      <c r="E7442" s="24" t="n">
        <v>7.44</v>
      </c>
      <c r="F7442" s="25">
        <f>IF($E7442="","",DATE(IF($A7442="",nominal_year,$A7442),$B7442,$C7442)+($D7442-IF(LEFT(hour_conv,1)="1",1,0))/24)</f>
        <v/>
      </c>
      <c r="G7442" s="26">
        <f>IF(F7442="","",INT(F7442))</f>
        <v/>
      </c>
      <c r="H7442">
        <f>IF(G7442="","",IF(AND(MONTH(G7442)*100+DAY(G7442)&gt;=season_lo,MONTH(G7442)*100+DAY(G7442)&lt;=season_hi),1,0))</f>
        <v/>
      </c>
      <c r="I7442">
        <f>IF(G7442="","",G7442-first_day+1)</f>
        <v/>
      </c>
      <c r="J7442" s="27">
        <f>IF(I7442="","",INDEX(Daily!$J$2:$J$421,I7442))</f>
        <v/>
      </c>
      <c r="K7442" s="27">
        <f>IF(J7442="","",J7442+cat_offset)</f>
        <v/>
      </c>
      <c r="L7442" s="27">
        <f>IF(J7442="","",MAX(0,E7442-J7442)^2)</f>
        <v/>
      </c>
      <c r="M7442" s="27">
        <f>IF(J7442="","",MAX(0,E7442-(J7442+twcdh_off))^2)</f>
        <v/>
      </c>
      <c r="N7442" s="27">
        <f>IF(E7442="","",MAX(0,E7442-swcdh_thr)^2)</f>
        <v/>
      </c>
      <c r="O7442">
        <f>IF(K7442="","",ROUND(E7442-K7442,0))</f>
        <v/>
      </c>
      <c r="P7442">
        <f>IF(O7442="","",IF(O7442&gt;=1,O7442,0))</f>
        <v/>
      </c>
      <c r="Q7442" s="27">
        <f>IF(E7442="","",MAX(0,E7442-22))</f>
        <v/>
      </c>
      <c r="R7442" s="27">
        <f>IF(H7442=1,E7442,"")</f>
        <v/>
      </c>
      <c r="S7442" s="27">
        <f>IF(AND(H7442=1,J7442&lt;&gt;""),E7442-J7442,"")</f>
        <v/>
      </c>
      <c r="T7442">
        <f>IF(G7442="","",MONTH(G7442))</f>
        <v/>
      </c>
    </row>
    <row r="7443">
      <c r="A7443" s="24" t="n">
        <v>2020</v>
      </c>
      <c r="B7443" s="24" t="n">
        <v>11</v>
      </c>
      <c r="C7443" s="24" t="n">
        <v>6</v>
      </c>
      <c r="D7443" s="24" t="n">
        <v>2</v>
      </c>
      <c r="E7443" s="24" t="n">
        <v>7.76</v>
      </c>
      <c r="F7443" s="25">
        <f>IF($E7443="","",DATE(IF($A7443="",nominal_year,$A7443),$B7443,$C7443)+($D7443-IF(LEFT(hour_conv,1)="1",1,0))/24)</f>
        <v/>
      </c>
      <c r="G7443" s="26">
        <f>IF(F7443="","",INT(F7443))</f>
        <v/>
      </c>
      <c r="H7443">
        <f>IF(G7443="","",IF(AND(MONTH(G7443)*100+DAY(G7443)&gt;=season_lo,MONTH(G7443)*100+DAY(G7443)&lt;=season_hi),1,0))</f>
        <v/>
      </c>
      <c r="I7443">
        <f>IF(G7443="","",G7443-first_day+1)</f>
        <v/>
      </c>
      <c r="J7443" s="27">
        <f>IF(I7443="","",INDEX(Daily!$J$2:$J$421,I7443))</f>
        <v/>
      </c>
      <c r="K7443" s="27">
        <f>IF(J7443="","",J7443+cat_offset)</f>
        <v/>
      </c>
      <c r="L7443" s="27">
        <f>IF(J7443="","",MAX(0,E7443-J7443)^2)</f>
        <v/>
      </c>
      <c r="M7443" s="27">
        <f>IF(J7443="","",MAX(0,E7443-(J7443+twcdh_off))^2)</f>
        <v/>
      </c>
      <c r="N7443" s="27">
        <f>IF(E7443="","",MAX(0,E7443-swcdh_thr)^2)</f>
        <v/>
      </c>
      <c r="O7443">
        <f>IF(K7443="","",ROUND(E7443-K7443,0))</f>
        <v/>
      </c>
      <c r="P7443">
        <f>IF(O7443="","",IF(O7443&gt;=1,O7443,0))</f>
        <v/>
      </c>
      <c r="Q7443" s="27">
        <f>IF(E7443="","",MAX(0,E7443-22))</f>
        <v/>
      </c>
      <c r="R7443" s="27">
        <f>IF(H7443=1,E7443,"")</f>
        <v/>
      </c>
      <c r="S7443" s="27">
        <f>IF(AND(H7443=1,J7443&lt;&gt;""),E7443-J7443,"")</f>
        <v/>
      </c>
      <c r="T7443">
        <f>IF(G7443="","",MONTH(G7443))</f>
        <v/>
      </c>
    </row>
    <row r="7444">
      <c r="A7444" s="24" t="n">
        <v>2020</v>
      </c>
      <c r="B7444" s="24" t="n">
        <v>11</v>
      </c>
      <c r="C7444" s="24" t="n">
        <v>6</v>
      </c>
      <c r="D7444" s="24" t="n">
        <v>3</v>
      </c>
      <c r="E7444" s="24" t="n">
        <v>7.82</v>
      </c>
      <c r="F7444" s="25">
        <f>IF($E7444="","",DATE(IF($A7444="",nominal_year,$A7444),$B7444,$C7444)+($D7444-IF(LEFT(hour_conv,1)="1",1,0))/24)</f>
        <v/>
      </c>
      <c r="G7444" s="26">
        <f>IF(F7444="","",INT(F7444))</f>
        <v/>
      </c>
      <c r="H7444">
        <f>IF(G7444="","",IF(AND(MONTH(G7444)*100+DAY(G7444)&gt;=season_lo,MONTH(G7444)*100+DAY(G7444)&lt;=season_hi),1,0))</f>
        <v/>
      </c>
      <c r="I7444">
        <f>IF(G7444="","",G7444-first_day+1)</f>
        <v/>
      </c>
      <c r="J7444" s="27">
        <f>IF(I7444="","",INDEX(Daily!$J$2:$J$421,I7444))</f>
        <v/>
      </c>
      <c r="K7444" s="27">
        <f>IF(J7444="","",J7444+cat_offset)</f>
        <v/>
      </c>
      <c r="L7444" s="27">
        <f>IF(J7444="","",MAX(0,E7444-J7444)^2)</f>
        <v/>
      </c>
      <c r="M7444" s="27">
        <f>IF(J7444="","",MAX(0,E7444-(J7444+twcdh_off))^2)</f>
        <v/>
      </c>
      <c r="N7444" s="27">
        <f>IF(E7444="","",MAX(0,E7444-swcdh_thr)^2)</f>
        <v/>
      </c>
      <c r="O7444">
        <f>IF(K7444="","",ROUND(E7444-K7444,0))</f>
        <v/>
      </c>
      <c r="P7444">
        <f>IF(O7444="","",IF(O7444&gt;=1,O7444,0))</f>
        <v/>
      </c>
      <c r="Q7444" s="27">
        <f>IF(E7444="","",MAX(0,E7444-22))</f>
        <v/>
      </c>
      <c r="R7444" s="27">
        <f>IF(H7444=1,E7444,"")</f>
        <v/>
      </c>
      <c r="S7444" s="27">
        <f>IF(AND(H7444=1,J7444&lt;&gt;""),E7444-J7444,"")</f>
        <v/>
      </c>
      <c r="T7444">
        <f>IF(G7444="","",MONTH(G7444))</f>
        <v/>
      </c>
    </row>
    <row r="7445">
      <c r="A7445" s="24" t="n">
        <v>2020</v>
      </c>
      <c r="B7445" s="24" t="n">
        <v>11</v>
      </c>
      <c r="C7445" s="24" t="n">
        <v>6</v>
      </c>
      <c r="D7445" s="24" t="n">
        <v>4</v>
      </c>
      <c r="E7445" s="24" t="n">
        <v>7.5</v>
      </c>
      <c r="F7445" s="25">
        <f>IF($E7445="","",DATE(IF($A7445="",nominal_year,$A7445),$B7445,$C7445)+($D7445-IF(LEFT(hour_conv,1)="1",1,0))/24)</f>
        <v/>
      </c>
      <c r="G7445" s="26">
        <f>IF(F7445="","",INT(F7445))</f>
        <v/>
      </c>
      <c r="H7445">
        <f>IF(G7445="","",IF(AND(MONTH(G7445)*100+DAY(G7445)&gt;=season_lo,MONTH(G7445)*100+DAY(G7445)&lt;=season_hi),1,0))</f>
        <v/>
      </c>
      <c r="I7445">
        <f>IF(G7445="","",G7445-first_day+1)</f>
        <v/>
      </c>
      <c r="J7445" s="27">
        <f>IF(I7445="","",INDEX(Daily!$J$2:$J$421,I7445))</f>
        <v/>
      </c>
      <c r="K7445" s="27">
        <f>IF(J7445="","",J7445+cat_offset)</f>
        <v/>
      </c>
      <c r="L7445" s="27">
        <f>IF(J7445="","",MAX(0,E7445-J7445)^2)</f>
        <v/>
      </c>
      <c r="M7445" s="27">
        <f>IF(J7445="","",MAX(0,E7445-(J7445+twcdh_off))^2)</f>
        <v/>
      </c>
      <c r="N7445" s="27">
        <f>IF(E7445="","",MAX(0,E7445-swcdh_thr)^2)</f>
        <v/>
      </c>
      <c r="O7445">
        <f>IF(K7445="","",ROUND(E7445-K7445,0))</f>
        <v/>
      </c>
      <c r="P7445">
        <f>IF(O7445="","",IF(O7445&gt;=1,O7445,0))</f>
        <v/>
      </c>
      <c r="Q7445" s="27">
        <f>IF(E7445="","",MAX(0,E7445-22))</f>
        <v/>
      </c>
      <c r="R7445" s="27">
        <f>IF(H7445=1,E7445,"")</f>
        <v/>
      </c>
      <c r="S7445" s="27">
        <f>IF(AND(H7445=1,J7445&lt;&gt;""),E7445-J7445,"")</f>
        <v/>
      </c>
      <c r="T7445">
        <f>IF(G7445="","",MONTH(G7445))</f>
        <v/>
      </c>
    </row>
    <row r="7446">
      <c r="A7446" s="24" t="n">
        <v>2020</v>
      </c>
      <c r="B7446" s="24" t="n">
        <v>11</v>
      </c>
      <c r="C7446" s="24" t="n">
        <v>6</v>
      </c>
      <c r="D7446" s="24" t="n">
        <v>5</v>
      </c>
      <c r="E7446" s="24" t="n">
        <v>6.76</v>
      </c>
      <c r="F7446" s="25">
        <f>IF($E7446="","",DATE(IF($A7446="",nominal_year,$A7446),$B7446,$C7446)+($D7446-IF(LEFT(hour_conv,1)="1",1,0))/24)</f>
        <v/>
      </c>
      <c r="G7446" s="26">
        <f>IF(F7446="","",INT(F7446))</f>
        <v/>
      </c>
      <c r="H7446">
        <f>IF(G7446="","",IF(AND(MONTH(G7446)*100+DAY(G7446)&gt;=season_lo,MONTH(G7446)*100+DAY(G7446)&lt;=season_hi),1,0))</f>
        <v/>
      </c>
      <c r="I7446">
        <f>IF(G7446="","",G7446-first_day+1)</f>
        <v/>
      </c>
      <c r="J7446" s="27">
        <f>IF(I7446="","",INDEX(Daily!$J$2:$J$421,I7446))</f>
        <v/>
      </c>
      <c r="K7446" s="27">
        <f>IF(J7446="","",J7446+cat_offset)</f>
        <v/>
      </c>
      <c r="L7446" s="27">
        <f>IF(J7446="","",MAX(0,E7446-J7446)^2)</f>
        <v/>
      </c>
      <c r="M7446" s="27">
        <f>IF(J7446="","",MAX(0,E7446-(J7446+twcdh_off))^2)</f>
        <v/>
      </c>
      <c r="N7446" s="27">
        <f>IF(E7446="","",MAX(0,E7446-swcdh_thr)^2)</f>
        <v/>
      </c>
      <c r="O7446">
        <f>IF(K7446="","",ROUND(E7446-K7446,0))</f>
        <v/>
      </c>
      <c r="P7446">
        <f>IF(O7446="","",IF(O7446&gt;=1,O7446,0))</f>
        <v/>
      </c>
      <c r="Q7446" s="27">
        <f>IF(E7446="","",MAX(0,E7446-22))</f>
        <v/>
      </c>
      <c r="R7446" s="27">
        <f>IF(H7446=1,E7446,"")</f>
        <v/>
      </c>
      <c r="S7446" s="27">
        <f>IF(AND(H7446=1,J7446&lt;&gt;""),E7446-J7446,"")</f>
        <v/>
      </c>
      <c r="T7446">
        <f>IF(G7446="","",MONTH(G7446))</f>
        <v/>
      </c>
    </row>
    <row r="7447">
      <c r="A7447" s="24" t="n">
        <v>2020</v>
      </c>
      <c r="B7447" s="24" t="n">
        <v>11</v>
      </c>
      <c r="C7447" s="24" t="n">
        <v>6</v>
      </c>
      <c r="D7447" s="24" t="n">
        <v>6</v>
      </c>
      <c r="E7447" s="24" t="n">
        <v>7.88</v>
      </c>
      <c r="F7447" s="25">
        <f>IF($E7447="","",DATE(IF($A7447="",nominal_year,$A7447),$B7447,$C7447)+($D7447-IF(LEFT(hour_conv,1)="1",1,0))/24)</f>
        <v/>
      </c>
      <c r="G7447" s="26">
        <f>IF(F7447="","",INT(F7447))</f>
        <v/>
      </c>
      <c r="H7447">
        <f>IF(G7447="","",IF(AND(MONTH(G7447)*100+DAY(G7447)&gt;=season_lo,MONTH(G7447)*100+DAY(G7447)&lt;=season_hi),1,0))</f>
        <v/>
      </c>
      <c r="I7447">
        <f>IF(G7447="","",G7447-first_day+1)</f>
        <v/>
      </c>
      <c r="J7447" s="27">
        <f>IF(I7447="","",INDEX(Daily!$J$2:$J$421,I7447))</f>
        <v/>
      </c>
      <c r="K7447" s="27">
        <f>IF(J7447="","",J7447+cat_offset)</f>
        <v/>
      </c>
      <c r="L7447" s="27">
        <f>IF(J7447="","",MAX(0,E7447-J7447)^2)</f>
        <v/>
      </c>
      <c r="M7447" s="27">
        <f>IF(J7447="","",MAX(0,E7447-(J7447+twcdh_off))^2)</f>
        <v/>
      </c>
      <c r="N7447" s="27">
        <f>IF(E7447="","",MAX(0,E7447-swcdh_thr)^2)</f>
        <v/>
      </c>
      <c r="O7447">
        <f>IF(K7447="","",ROUND(E7447-K7447,0))</f>
        <v/>
      </c>
      <c r="P7447">
        <f>IF(O7447="","",IF(O7447&gt;=1,O7447,0))</f>
        <v/>
      </c>
      <c r="Q7447" s="27">
        <f>IF(E7447="","",MAX(0,E7447-22))</f>
        <v/>
      </c>
      <c r="R7447" s="27">
        <f>IF(H7447=1,E7447,"")</f>
        <v/>
      </c>
      <c r="S7447" s="27">
        <f>IF(AND(H7447=1,J7447&lt;&gt;""),E7447-J7447,"")</f>
        <v/>
      </c>
      <c r="T7447">
        <f>IF(G7447="","",MONTH(G7447))</f>
        <v/>
      </c>
    </row>
    <row r="7448">
      <c r="A7448" s="24" t="n">
        <v>2020</v>
      </c>
      <c r="B7448" s="24" t="n">
        <v>11</v>
      </c>
      <c r="C7448" s="24" t="n">
        <v>6</v>
      </c>
      <c r="D7448" s="24" t="n">
        <v>7</v>
      </c>
      <c r="E7448" s="24" t="n">
        <v>8.25</v>
      </c>
      <c r="F7448" s="25">
        <f>IF($E7448="","",DATE(IF($A7448="",nominal_year,$A7448),$B7448,$C7448)+($D7448-IF(LEFT(hour_conv,1)="1",1,0))/24)</f>
        <v/>
      </c>
      <c r="G7448" s="26">
        <f>IF(F7448="","",INT(F7448))</f>
        <v/>
      </c>
      <c r="H7448">
        <f>IF(G7448="","",IF(AND(MONTH(G7448)*100+DAY(G7448)&gt;=season_lo,MONTH(G7448)*100+DAY(G7448)&lt;=season_hi),1,0))</f>
        <v/>
      </c>
      <c r="I7448">
        <f>IF(G7448="","",G7448-first_day+1)</f>
        <v/>
      </c>
      <c r="J7448" s="27">
        <f>IF(I7448="","",INDEX(Daily!$J$2:$J$421,I7448))</f>
        <v/>
      </c>
      <c r="K7448" s="27">
        <f>IF(J7448="","",J7448+cat_offset)</f>
        <v/>
      </c>
      <c r="L7448" s="27">
        <f>IF(J7448="","",MAX(0,E7448-J7448)^2)</f>
        <v/>
      </c>
      <c r="M7448" s="27">
        <f>IF(J7448="","",MAX(0,E7448-(J7448+twcdh_off))^2)</f>
        <v/>
      </c>
      <c r="N7448" s="27">
        <f>IF(E7448="","",MAX(0,E7448-swcdh_thr)^2)</f>
        <v/>
      </c>
      <c r="O7448">
        <f>IF(K7448="","",ROUND(E7448-K7448,0))</f>
        <v/>
      </c>
      <c r="P7448">
        <f>IF(O7448="","",IF(O7448&gt;=1,O7448,0))</f>
        <v/>
      </c>
      <c r="Q7448" s="27">
        <f>IF(E7448="","",MAX(0,E7448-22))</f>
        <v/>
      </c>
      <c r="R7448" s="27">
        <f>IF(H7448=1,E7448,"")</f>
        <v/>
      </c>
      <c r="S7448" s="27">
        <f>IF(AND(H7448=1,J7448&lt;&gt;""),E7448-J7448,"")</f>
        <v/>
      </c>
      <c r="T7448">
        <f>IF(G7448="","",MONTH(G7448))</f>
        <v/>
      </c>
    </row>
    <row r="7449">
      <c r="A7449" s="24" t="n">
        <v>2020</v>
      </c>
      <c r="B7449" s="24" t="n">
        <v>11</v>
      </c>
      <c r="C7449" s="24" t="n">
        <v>6</v>
      </c>
      <c r="D7449" s="24" t="n">
        <v>8</v>
      </c>
      <c r="E7449" s="24" t="n">
        <v>8.380000000000001</v>
      </c>
      <c r="F7449" s="25">
        <f>IF($E7449="","",DATE(IF($A7449="",nominal_year,$A7449),$B7449,$C7449)+($D7449-IF(LEFT(hour_conv,1)="1",1,0))/24)</f>
        <v/>
      </c>
      <c r="G7449" s="26">
        <f>IF(F7449="","",INT(F7449))</f>
        <v/>
      </c>
      <c r="H7449">
        <f>IF(G7449="","",IF(AND(MONTH(G7449)*100+DAY(G7449)&gt;=season_lo,MONTH(G7449)*100+DAY(G7449)&lt;=season_hi),1,0))</f>
        <v/>
      </c>
      <c r="I7449">
        <f>IF(G7449="","",G7449-first_day+1)</f>
        <v/>
      </c>
      <c r="J7449" s="27">
        <f>IF(I7449="","",INDEX(Daily!$J$2:$J$421,I7449))</f>
        <v/>
      </c>
      <c r="K7449" s="27">
        <f>IF(J7449="","",J7449+cat_offset)</f>
        <v/>
      </c>
      <c r="L7449" s="27">
        <f>IF(J7449="","",MAX(0,E7449-J7449)^2)</f>
        <v/>
      </c>
      <c r="M7449" s="27">
        <f>IF(J7449="","",MAX(0,E7449-(J7449+twcdh_off))^2)</f>
        <v/>
      </c>
      <c r="N7449" s="27">
        <f>IF(E7449="","",MAX(0,E7449-swcdh_thr)^2)</f>
        <v/>
      </c>
      <c r="O7449">
        <f>IF(K7449="","",ROUND(E7449-K7449,0))</f>
        <v/>
      </c>
      <c r="P7449">
        <f>IF(O7449="","",IF(O7449&gt;=1,O7449,0))</f>
        <v/>
      </c>
      <c r="Q7449" s="27">
        <f>IF(E7449="","",MAX(0,E7449-22))</f>
        <v/>
      </c>
      <c r="R7449" s="27">
        <f>IF(H7449=1,E7449,"")</f>
        <v/>
      </c>
      <c r="S7449" s="27">
        <f>IF(AND(H7449=1,J7449&lt;&gt;""),E7449-J7449,"")</f>
        <v/>
      </c>
      <c r="T7449">
        <f>IF(G7449="","",MONTH(G7449))</f>
        <v/>
      </c>
    </row>
    <row r="7450">
      <c r="A7450" s="24" t="n">
        <v>2020</v>
      </c>
      <c r="B7450" s="24" t="n">
        <v>11</v>
      </c>
      <c r="C7450" s="24" t="n">
        <v>6</v>
      </c>
      <c r="D7450" s="24" t="n">
        <v>9</v>
      </c>
      <c r="E7450" s="24" t="n">
        <v>8.25</v>
      </c>
      <c r="F7450" s="25">
        <f>IF($E7450="","",DATE(IF($A7450="",nominal_year,$A7450),$B7450,$C7450)+($D7450-IF(LEFT(hour_conv,1)="1",1,0))/24)</f>
        <v/>
      </c>
      <c r="G7450" s="26">
        <f>IF(F7450="","",INT(F7450))</f>
        <v/>
      </c>
      <c r="H7450">
        <f>IF(G7450="","",IF(AND(MONTH(G7450)*100+DAY(G7450)&gt;=season_lo,MONTH(G7450)*100+DAY(G7450)&lt;=season_hi),1,0))</f>
        <v/>
      </c>
      <c r="I7450">
        <f>IF(G7450="","",G7450-first_day+1)</f>
        <v/>
      </c>
      <c r="J7450" s="27">
        <f>IF(I7450="","",INDEX(Daily!$J$2:$J$421,I7450))</f>
        <v/>
      </c>
      <c r="K7450" s="27">
        <f>IF(J7450="","",J7450+cat_offset)</f>
        <v/>
      </c>
      <c r="L7450" s="27">
        <f>IF(J7450="","",MAX(0,E7450-J7450)^2)</f>
        <v/>
      </c>
      <c r="M7450" s="27">
        <f>IF(J7450="","",MAX(0,E7450-(J7450+twcdh_off))^2)</f>
        <v/>
      </c>
      <c r="N7450" s="27">
        <f>IF(E7450="","",MAX(0,E7450-swcdh_thr)^2)</f>
        <v/>
      </c>
      <c r="O7450">
        <f>IF(K7450="","",ROUND(E7450-K7450,0))</f>
        <v/>
      </c>
      <c r="P7450">
        <f>IF(O7450="","",IF(O7450&gt;=1,O7450,0))</f>
        <v/>
      </c>
      <c r="Q7450" s="27">
        <f>IF(E7450="","",MAX(0,E7450-22))</f>
        <v/>
      </c>
      <c r="R7450" s="27">
        <f>IF(H7450=1,E7450,"")</f>
        <v/>
      </c>
      <c r="S7450" s="27">
        <f>IF(AND(H7450=1,J7450&lt;&gt;""),E7450-J7450,"")</f>
        <v/>
      </c>
      <c r="T7450">
        <f>IF(G7450="","",MONTH(G7450))</f>
        <v/>
      </c>
    </row>
    <row r="7451">
      <c r="A7451" s="24" t="n">
        <v>2020</v>
      </c>
      <c r="B7451" s="24" t="n">
        <v>11</v>
      </c>
      <c r="C7451" s="24" t="n">
        <v>6</v>
      </c>
      <c r="D7451" s="24" t="n">
        <v>10</v>
      </c>
      <c r="E7451" s="24" t="n">
        <v>10.35</v>
      </c>
      <c r="F7451" s="25">
        <f>IF($E7451="","",DATE(IF($A7451="",nominal_year,$A7451),$B7451,$C7451)+($D7451-IF(LEFT(hour_conv,1)="1",1,0))/24)</f>
        <v/>
      </c>
      <c r="G7451" s="26">
        <f>IF(F7451="","",INT(F7451))</f>
        <v/>
      </c>
      <c r="H7451">
        <f>IF(G7451="","",IF(AND(MONTH(G7451)*100+DAY(G7451)&gt;=season_lo,MONTH(G7451)*100+DAY(G7451)&lt;=season_hi),1,0))</f>
        <v/>
      </c>
      <c r="I7451">
        <f>IF(G7451="","",G7451-first_day+1)</f>
        <v/>
      </c>
      <c r="J7451" s="27">
        <f>IF(I7451="","",INDEX(Daily!$J$2:$J$421,I7451))</f>
        <v/>
      </c>
      <c r="K7451" s="27">
        <f>IF(J7451="","",J7451+cat_offset)</f>
        <v/>
      </c>
      <c r="L7451" s="27">
        <f>IF(J7451="","",MAX(0,E7451-J7451)^2)</f>
        <v/>
      </c>
      <c r="M7451" s="27">
        <f>IF(J7451="","",MAX(0,E7451-(J7451+twcdh_off))^2)</f>
        <v/>
      </c>
      <c r="N7451" s="27">
        <f>IF(E7451="","",MAX(0,E7451-swcdh_thr)^2)</f>
        <v/>
      </c>
      <c r="O7451">
        <f>IF(K7451="","",ROUND(E7451-K7451,0))</f>
        <v/>
      </c>
      <c r="P7451">
        <f>IF(O7451="","",IF(O7451&gt;=1,O7451,0))</f>
        <v/>
      </c>
      <c r="Q7451" s="27">
        <f>IF(E7451="","",MAX(0,E7451-22))</f>
        <v/>
      </c>
      <c r="R7451" s="27">
        <f>IF(H7451=1,E7451,"")</f>
        <v/>
      </c>
      <c r="S7451" s="27">
        <f>IF(AND(H7451=1,J7451&lt;&gt;""),E7451-J7451,"")</f>
        <v/>
      </c>
      <c r="T7451">
        <f>IF(G7451="","",MONTH(G7451))</f>
        <v/>
      </c>
    </row>
    <row r="7452">
      <c r="A7452" s="24" t="n">
        <v>2020</v>
      </c>
      <c r="B7452" s="24" t="n">
        <v>11</v>
      </c>
      <c r="C7452" s="24" t="n">
        <v>6</v>
      </c>
      <c r="D7452" s="24" t="n">
        <v>11</v>
      </c>
      <c r="E7452" s="24" t="n">
        <v>11.02</v>
      </c>
      <c r="F7452" s="25">
        <f>IF($E7452="","",DATE(IF($A7452="",nominal_year,$A7452),$B7452,$C7452)+($D7452-IF(LEFT(hour_conv,1)="1",1,0))/24)</f>
        <v/>
      </c>
      <c r="G7452" s="26">
        <f>IF(F7452="","",INT(F7452))</f>
        <v/>
      </c>
      <c r="H7452">
        <f>IF(G7452="","",IF(AND(MONTH(G7452)*100+DAY(G7452)&gt;=season_lo,MONTH(G7452)*100+DAY(G7452)&lt;=season_hi),1,0))</f>
        <v/>
      </c>
      <c r="I7452">
        <f>IF(G7452="","",G7452-first_day+1)</f>
        <v/>
      </c>
      <c r="J7452" s="27">
        <f>IF(I7452="","",INDEX(Daily!$J$2:$J$421,I7452))</f>
        <v/>
      </c>
      <c r="K7452" s="27">
        <f>IF(J7452="","",J7452+cat_offset)</f>
        <v/>
      </c>
      <c r="L7452" s="27">
        <f>IF(J7452="","",MAX(0,E7452-J7452)^2)</f>
        <v/>
      </c>
      <c r="M7452" s="27">
        <f>IF(J7452="","",MAX(0,E7452-(J7452+twcdh_off))^2)</f>
        <v/>
      </c>
      <c r="N7452" s="27">
        <f>IF(E7452="","",MAX(0,E7452-swcdh_thr)^2)</f>
        <v/>
      </c>
      <c r="O7452">
        <f>IF(K7452="","",ROUND(E7452-K7452,0))</f>
        <v/>
      </c>
      <c r="P7452">
        <f>IF(O7452="","",IF(O7452&gt;=1,O7452,0))</f>
        <v/>
      </c>
      <c r="Q7452" s="27">
        <f>IF(E7452="","",MAX(0,E7452-22))</f>
        <v/>
      </c>
      <c r="R7452" s="27">
        <f>IF(H7452=1,E7452,"")</f>
        <v/>
      </c>
      <c r="S7452" s="27">
        <f>IF(AND(H7452=1,J7452&lt;&gt;""),E7452-J7452,"")</f>
        <v/>
      </c>
      <c r="T7452">
        <f>IF(G7452="","",MONTH(G7452))</f>
        <v/>
      </c>
    </row>
    <row r="7453">
      <c r="A7453" s="24" t="n">
        <v>2020</v>
      </c>
      <c r="B7453" s="24" t="n">
        <v>11</v>
      </c>
      <c r="C7453" s="24" t="n">
        <v>6</v>
      </c>
      <c r="D7453" s="24" t="n">
        <v>12</v>
      </c>
      <c r="E7453" s="24" t="n">
        <v>11.54</v>
      </c>
      <c r="F7453" s="25">
        <f>IF($E7453="","",DATE(IF($A7453="",nominal_year,$A7453),$B7453,$C7453)+($D7453-IF(LEFT(hour_conv,1)="1",1,0))/24)</f>
        <v/>
      </c>
      <c r="G7453" s="26">
        <f>IF(F7453="","",INT(F7453))</f>
        <v/>
      </c>
      <c r="H7453">
        <f>IF(G7453="","",IF(AND(MONTH(G7453)*100+DAY(G7453)&gt;=season_lo,MONTH(G7453)*100+DAY(G7453)&lt;=season_hi),1,0))</f>
        <v/>
      </c>
      <c r="I7453">
        <f>IF(G7453="","",G7453-first_day+1)</f>
        <v/>
      </c>
      <c r="J7453" s="27">
        <f>IF(I7453="","",INDEX(Daily!$J$2:$J$421,I7453))</f>
        <v/>
      </c>
      <c r="K7453" s="27">
        <f>IF(J7453="","",J7453+cat_offset)</f>
        <v/>
      </c>
      <c r="L7453" s="27">
        <f>IF(J7453="","",MAX(0,E7453-J7453)^2)</f>
        <v/>
      </c>
      <c r="M7453" s="27">
        <f>IF(J7453="","",MAX(0,E7453-(J7453+twcdh_off))^2)</f>
        <v/>
      </c>
      <c r="N7453" s="27">
        <f>IF(E7453="","",MAX(0,E7453-swcdh_thr)^2)</f>
        <v/>
      </c>
      <c r="O7453">
        <f>IF(K7453="","",ROUND(E7453-K7453,0))</f>
        <v/>
      </c>
      <c r="P7453">
        <f>IF(O7453="","",IF(O7453&gt;=1,O7453,0))</f>
        <v/>
      </c>
      <c r="Q7453" s="27">
        <f>IF(E7453="","",MAX(0,E7453-22))</f>
        <v/>
      </c>
      <c r="R7453" s="27">
        <f>IF(H7453=1,E7453,"")</f>
        <v/>
      </c>
      <c r="S7453" s="27">
        <f>IF(AND(H7453=1,J7453&lt;&gt;""),E7453-J7453,"")</f>
        <v/>
      </c>
      <c r="T7453">
        <f>IF(G7453="","",MONTH(G7453))</f>
        <v/>
      </c>
    </row>
    <row r="7454">
      <c r="A7454" s="24" t="n">
        <v>2020</v>
      </c>
      <c r="B7454" s="24" t="n">
        <v>11</v>
      </c>
      <c r="C7454" s="24" t="n">
        <v>6</v>
      </c>
      <c r="D7454" s="24" t="n">
        <v>13</v>
      </c>
      <c r="E7454" s="24" t="n">
        <v>11.24</v>
      </c>
      <c r="F7454" s="25">
        <f>IF($E7454="","",DATE(IF($A7454="",nominal_year,$A7454),$B7454,$C7454)+($D7454-IF(LEFT(hour_conv,1)="1",1,0))/24)</f>
        <v/>
      </c>
      <c r="G7454" s="26">
        <f>IF(F7454="","",INT(F7454))</f>
        <v/>
      </c>
      <c r="H7454">
        <f>IF(G7454="","",IF(AND(MONTH(G7454)*100+DAY(G7454)&gt;=season_lo,MONTH(G7454)*100+DAY(G7454)&lt;=season_hi),1,0))</f>
        <v/>
      </c>
      <c r="I7454">
        <f>IF(G7454="","",G7454-first_day+1)</f>
        <v/>
      </c>
      <c r="J7454" s="27">
        <f>IF(I7454="","",INDEX(Daily!$J$2:$J$421,I7454))</f>
        <v/>
      </c>
      <c r="K7454" s="27">
        <f>IF(J7454="","",J7454+cat_offset)</f>
        <v/>
      </c>
      <c r="L7454" s="27">
        <f>IF(J7454="","",MAX(0,E7454-J7454)^2)</f>
        <v/>
      </c>
      <c r="M7454" s="27">
        <f>IF(J7454="","",MAX(0,E7454-(J7454+twcdh_off))^2)</f>
        <v/>
      </c>
      <c r="N7454" s="27">
        <f>IF(E7454="","",MAX(0,E7454-swcdh_thr)^2)</f>
        <v/>
      </c>
      <c r="O7454">
        <f>IF(K7454="","",ROUND(E7454-K7454,0))</f>
        <v/>
      </c>
      <c r="P7454">
        <f>IF(O7454="","",IF(O7454&gt;=1,O7454,0))</f>
        <v/>
      </c>
      <c r="Q7454" s="27">
        <f>IF(E7454="","",MAX(0,E7454-22))</f>
        <v/>
      </c>
      <c r="R7454" s="27">
        <f>IF(H7454=1,E7454,"")</f>
        <v/>
      </c>
      <c r="S7454" s="27">
        <f>IF(AND(H7454=1,J7454&lt;&gt;""),E7454-J7454,"")</f>
        <v/>
      </c>
      <c r="T7454">
        <f>IF(G7454="","",MONTH(G7454))</f>
        <v/>
      </c>
    </row>
    <row r="7455">
      <c r="A7455" s="24" t="n">
        <v>2020</v>
      </c>
      <c r="B7455" s="24" t="n">
        <v>11</v>
      </c>
      <c r="C7455" s="24" t="n">
        <v>6</v>
      </c>
      <c r="D7455" s="24" t="n">
        <v>14</v>
      </c>
      <c r="E7455" s="24" t="n">
        <v>11.77</v>
      </c>
      <c r="F7455" s="25">
        <f>IF($E7455="","",DATE(IF($A7455="",nominal_year,$A7455),$B7455,$C7455)+($D7455-IF(LEFT(hour_conv,1)="1",1,0))/24)</f>
        <v/>
      </c>
      <c r="G7455" s="26">
        <f>IF(F7455="","",INT(F7455))</f>
        <v/>
      </c>
      <c r="H7455">
        <f>IF(G7455="","",IF(AND(MONTH(G7455)*100+DAY(G7455)&gt;=season_lo,MONTH(G7455)*100+DAY(G7455)&lt;=season_hi),1,0))</f>
        <v/>
      </c>
      <c r="I7455">
        <f>IF(G7455="","",G7455-first_day+1)</f>
        <v/>
      </c>
      <c r="J7455" s="27">
        <f>IF(I7455="","",INDEX(Daily!$J$2:$J$421,I7455))</f>
        <v/>
      </c>
      <c r="K7455" s="27">
        <f>IF(J7455="","",J7455+cat_offset)</f>
        <v/>
      </c>
      <c r="L7455" s="27">
        <f>IF(J7455="","",MAX(0,E7455-J7455)^2)</f>
        <v/>
      </c>
      <c r="M7455" s="27">
        <f>IF(J7455="","",MAX(0,E7455-(J7455+twcdh_off))^2)</f>
        <v/>
      </c>
      <c r="N7455" s="27">
        <f>IF(E7455="","",MAX(0,E7455-swcdh_thr)^2)</f>
        <v/>
      </c>
      <c r="O7455">
        <f>IF(K7455="","",ROUND(E7455-K7455,0))</f>
        <v/>
      </c>
      <c r="P7455">
        <f>IF(O7455="","",IF(O7455&gt;=1,O7455,0))</f>
        <v/>
      </c>
      <c r="Q7455" s="27">
        <f>IF(E7455="","",MAX(0,E7455-22))</f>
        <v/>
      </c>
      <c r="R7455" s="27">
        <f>IF(H7455=1,E7455,"")</f>
        <v/>
      </c>
      <c r="S7455" s="27">
        <f>IF(AND(H7455=1,J7455&lt;&gt;""),E7455-J7455,"")</f>
        <v/>
      </c>
      <c r="T7455">
        <f>IF(G7455="","",MONTH(G7455))</f>
        <v/>
      </c>
    </row>
    <row r="7456">
      <c r="A7456" s="24" t="n">
        <v>2020</v>
      </c>
      <c r="B7456" s="24" t="n">
        <v>11</v>
      </c>
      <c r="C7456" s="24" t="n">
        <v>6</v>
      </c>
      <c r="D7456" s="24" t="n">
        <v>15</v>
      </c>
      <c r="E7456" s="24" t="n">
        <v>13.04</v>
      </c>
      <c r="F7456" s="25">
        <f>IF($E7456="","",DATE(IF($A7456="",nominal_year,$A7456),$B7456,$C7456)+($D7456-IF(LEFT(hour_conv,1)="1",1,0))/24)</f>
        <v/>
      </c>
      <c r="G7456" s="26">
        <f>IF(F7456="","",INT(F7456))</f>
        <v/>
      </c>
      <c r="H7456">
        <f>IF(G7456="","",IF(AND(MONTH(G7456)*100+DAY(G7456)&gt;=season_lo,MONTH(G7456)*100+DAY(G7456)&lt;=season_hi),1,0))</f>
        <v/>
      </c>
      <c r="I7456">
        <f>IF(G7456="","",G7456-first_day+1)</f>
        <v/>
      </c>
      <c r="J7456" s="27">
        <f>IF(I7456="","",INDEX(Daily!$J$2:$J$421,I7456))</f>
        <v/>
      </c>
      <c r="K7456" s="27">
        <f>IF(J7456="","",J7456+cat_offset)</f>
        <v/>
      </c>
      <c r="L7456" s="27">
        <f>IF(J7456="","",MAX(0,E7456-J7456)^2)</f>
        <v/>
      </c>
      <c r="M7456" s="27">
        <f>IF(J7456="","",MAX(0,E7456-(J7456+twcdh_off))^2)</f>
        <v/>
      </c>
      <c r="N7456" s="27">
        <f>IF(E7456="","",MAX(0,E7456-swcdh_thr)^2)</f>
        <v/>
      </c>
      <c r="O7456">
        <f>IF(K7456="","",ROUND(E7456-K7456,0))</f>
        <v/>
      </c>
      <c r="P7456">
        <f>IF(O7456="","",IF(O7456&gt;=1,O7456,0))</f>
        <v/>
      </c>
      <c r="Q7456" s="27">
        <f>IF(E7456="","",MAX(0,E7456-22))</f>
        <v/>
      </c>
      <c r="R7456" s="27">
        <f>IF(H7456=1,E7456,"")</f>
        <v/>
      </c>
      <c r="S7456" s="27">
        <f>IF(AND(H7456=1,J7456&lt;&gt;""),E7456-J7456,"")</f>
        <v/>
      </c>
      <c r="T7456">
        <f>IF(G7456="","",MONTH(G7456))</f>
        <v/>
      </c>
    </row>
    <row r="7457">
      <c r="A7457" s="24" t="n">
        <v>2020</v>
      </c>
      <c r="B7457" s="24" t="n">
        <v>11</v>
      </c>
      <c r="C7457" s="24" t="n">
        <v>6</v>
      </c>
      <c r="D7457" s="24" t="n">
        <v>16</v>
      </c>
      <c r="E7457" s="24" t="n">
        <v>13.04</v>
      </c>
      <c r="F7457" s="25">
        <f>IF($E7457="","",DATE(IF($A7457="",nominal_year,$A7457),$B7457,$C7457)+($D7457-IF(LEFT(hour_conv,1)="1",1,0))/24)</f>
        <v/>
      </c>
      <c r="G7457" s="26">
        <f>IF(F7457="","",INT(F7457))</f>
        <v/>
      </c>
      <c r="H7457">
        <f>IF(G7457="","",IF(AND(MONTH(G7457)*100+DAY(G7457)&gt;=season_lo,MONTH(G7457)*100+DAY(G7457)&lt;=season_hi),1,0))</f>
        <v/>
      </c>
      <c r="I7457">
        <f>IF(G7457="","",G7457-first_day+1)</f>
        <v/>
      </c>
      <c r="J7457" s="27">
        <f>IF(I7457="","",INDEX(Daily!$J$2:$J$421,I7457))</f>
        <v/>
      </c>
      <c r="K7457" s="27">
        <f>IF(J7457="","",J7457+cat_offset)</f>
        <v/>
      </c>
      <c r="L7457" s="27">
        <f>IF(J7457="","",MAX(0,E7457-J7457)^2)</f>
        <v/>
      </c>
      <c r="M7457" s="27">
        <f>IF(J7457="","",MAX(0,E7457-(J7457+twcdh_off))^2)</f>
        <v/>
      </c>
      <c r="N7457" s="27">
        <f>IF(E7457="","",MAX(0,E7457-swcdh_thr)^2)</f>
        <v/>
      </c>
      <c r="O7457">
        <f>IF(K7457="","",ROUND(E7457-K7457,0))</f>
        <v/>
      </c>
      <c r="P7457">
        <f>IF(O7457="","",IF(O7457&gt;=1,O7457,0))</f>
        <v/>
      </c>
      <c r="Q7457" s="27">
        <f>IF(E7457="","",MAX(0,E7457-22))</f>
        <v/>
      </c>
      <c r="R7457" s="27">
        <f>IF(H7457=1,E7457,"")</f>
        <v/>
      </c>
      <c r="S7457" s="27">
        <f>IF(AND(H7457=1,J7457&lt;&gt;""),E7457-J7457,"")</f>
        <v/>
      </c>
      <c r="T7457">
        <f>IF(G7457="","",MONTH(G7457))</f>
        <v/>
      </c>
    </row>
    <row r="7458">
      <c r="A7458" s="24" t="n">
        <v>2020</v>
      </c>
      <c r="B7458" s="24" t="n">
        <v>11</v>
      </c>
      <c r="C7458" s="24" t="n">
        <v>6</v>
      </c>
      <c r="D7458" s="24" t="n">
        <v>17</v>
      </c>
      <c r="E7458" s="24" t="n">
        <v>12.82</v>
      </c>
      <c r="F7458" s="25">
        <f>IF($E7458="","",DATE(IF($A7458="",nominal_year,$A7458),$B7458,$C7458)+($D7458-IF(LEFT(hour_conv,1)="1",1,0))/24)</f>
        <v/>
      </c>
      <c r="G7458" s="26">
        <f>IF(F7458="","",INT(F7458))</f>
        <v/>
      </c>
      <c r="H7458">
        <f>IF(G7458="","",IF(AND(MONTH(G7458)*100+DAY(G7458)&gt;=season_lo,MONTH(G7458)*100+DAY(G7458)&lt;=season_hi),1,0))</f>
        <v/>
      </c>
      <c r="I7458">
        <f>IF(G7458="","",G7458-first_day+1)</f>
        <v/>
      </c>
      <c r="J7458" s="27">
        <f>IF(I7458="","",INDEX(Daily!$J$2:$J$421,I7458))</f>
        <v/>
      </c>
      <c r="K7458" s="27">
        <f>IF(J7458="","",J7458+cat_offset)</f>
        <v/>
      </c>
      <c r="L7458" s="27">
        <f>IF(J7458="","",MAX(0,E7458-J7458)^2)</f>
        <v/>
      </c>
      <c r="M7458" s="27">
        <f>IF(J7458="","",MAX(0,E7458-(J7458+twcdh_off))^2)</f>
        <v/>
      </c>
      <c r="N7458" s="27">
        <f>IF(E7458="","",MAX(0,E7458-swcdh_thr)^2)</f>
        <v/>
      </c>
      <c r="O7458">
        <f>IF(K7458="","",ROUND(E7458-K7458,0))</f>
        <v/>
      </c>
      <c r="P7458">
        <f>IF(O7458="","",IF(O7458&gt;=1,O7458,0))</f>
        <v/>
      </c>
      <c r="Q7458" s="27">
        <f>IF(E7458="","",MAX(0,E7458-22))</f>
        <v/>
      </c>
      <c r="R7458" s="27">
        <f>IF(H7458=1,E7458,"")</f>
        <v/>
      </c>
      <c r="S7458" s="27">
        <f>IF(AND(H7458=1,J7458&lt;&gt;""),E7458-J7458,"")</f>
        <v/>
      </c>
      <c r="T7458">
        <f>IF(G7458="","",MONTH(G7458))</f>
        <v/>
      </c>
    </row>
    <row r="7459">
      <c r="A7459" s="24" t="n">
        <v>2020</v>
      </c>
      <c r="B7459" s="24" t="n">
        <v>11</v>
      </c>
      <c r="C7459" s="24" t="n">
        <v>6</v>
      </c>
      <c r="D7459" s="24" t="n">
        <v>18</v>
      </c>
      <c r="E7459" s="24" t="n">
        <v>12.24</v>
      </c>
      <c r="F7459" s="25">
        <f>IF($E7459="","",DATE(IF($A7459="",nominal_year,$A7459),$B7459,$C7459)+($D7459-IF(LEFT(hour_conv,1)="1",1,0))/24)</f>
        <v/>
      </c>
      <c r="G7459" s="26">
        <f>IF(F7459="","",INT(F7459))</f>
        <v/>
      </c>
      <c r="H7459">
        <f>IF(G7459="","",IF(AND(MONTH(G7459)*100+DAY(G7459)&gt;=season_lo,MONTH(G7459)*100+DAY(G7459)&lt;=season_hi),1,0))</f>
        <v/>
      </c>
      <c r="I7459">
        <f>IF(G7459="","",G7459-first_day+1)</f>
        <v/>
      </c>
      <c r="J7459" s="27">
        <f>IF(I7459="","",INDEX(Daily!$J$2:$J$421,I7459))</f>
        <v/>
      </c>
      <c r="K7459" s="27">
        <f>IF(J7459="","",J7459+cat_offset)</f>
        <v/>
      </c>
      <c r="L7459" s="27">
        <f>IF(J7459="","",MAX(0,E7459-J7459)^2)</f>
        <v/>
      </c>
      <c r="M7459" s="27">
        <f>IF(J7459="","",MAX(0,E7459-(J7459+twcdh_off))^2)</f>
        <v/>
      </c>
      <c r="N7459" s="27">
        <f>IF(E7459="","",MAX(0,E7459-swcdh_thr)^2)</f>
        <v/>
      </c>
      <c r="O7459">
        <f>IF(K7459="","",ROUND(E7459-K7459,0))</f>
        <v/>
      </c>
      <c r="P7459">
        <f>IF(O7459="","",IF(O7459&gt;=1,O7459,0))</f>
        <v/>
      </c>
      <c r="Q7459" s="27">
        <f>IF(E7459="","",MAX(0,E7459-22))</f>
        <v/>
      </c>
      <c r="R7459" s="27">
        <f>IF(H7459=1,E7459,"")</f>
        <v/>
      </c>
      <c r="S7459" s="27">
        <f>IF(AND(H7459=1,J7459&lt;&gt;""),E7459-J7459,"")</f>
        <v/>
      </c>
      <c r="T7459">
        <f>IF(G7459="","",MONTH(G7459))</f>
        <v/>
      </c>
    </row>
    <row r="7460">
      <c r="A7460" s="24" t="n">
        <v>2020</v>
      </c>
      <c r="B7460" s="24" t="n">
        <v>11</v>
      </c>
      <c r="C7460" s="24" t="n">
        <v>6</v>
      </c>
      <c r="D7460" s="24" t="n">
        <v>19</v>
      </c>
      <c r="E7460" s="24" t="n">
        <v>12.05</v>
      </c>
      <c r="F7460" s="25">
        <f>IF($E7460="","",DATE(IF($A7460="",nominal_year,$A7460),$B7460,$C7460)+($D7460-IF(LEFT(hour_conv,1)="1",1,0))/24)</f>
        <v/>
      </c>
      <c r="G7460" s="26">
        <f>IF(F7460="","",INT(F7460))</f>
        <v/>
      </c>
      <c r="H7460">
        <f>IF(G7460="","",IF(AND(MONTH(G7460)*100+DAY(G7460)&gt;=season_lo,MONTH(G7460)*100+DAY(G7460)&lt;=season_hi),1,0))</f>
        <v/>
      </c>
      <c r="I7460">
        <f>IF(G7460="","",G7460-first_day+1)</f>
        <v/>
      </c>
      <c r="J7460" s="27">
        <f>IF(I7460="","",INDEX(Daily!$J$2:$J$421,I7460))</f>
        <v/>
      </c>
      <c r="K7460" s="27">
        <f>IF(J7460="","",J7460+cat_offset)</f>
        <v/>
      </c>
      <c r="L7460" s="27">
        <f>IF(J7460="","",MAX(0,E7460-J7460)^2)</f>
        <v/>
      </c>
      <c r="M7460" s="27">
        <f>IF(J7460="","",MAX(0,E7460-(J7460+twcdh_off))^2)</f>
        <v/>
      </c>
      <c r="N7460" s="27">
        <f>IF(E7460="","",MAX(0,E7460-swcdh_thr)^2)</f>
        <v/>
      </c>
      <c r="O7460">
        <f>IF(K7460="","",ROUND(E7460-K7460,0))</f>
        <v/>
      </c>
      <c r="P7460">
        <f>IF(O7460="","",IF(O7460&gt;=1,O7460,0))</f>
        <v/>
      </c>
      <c r="Q7460" s="27">
        <f>IF(E7460="","",MAX(0,E7460-22))</f>
        <v/>
      </c>
      <c r="R7460" s="27">
        <f>IF(H7460=1,E7460,"")</f>
        <v/>
      </c>
      <c r="S7460" s="27">
        <f>IF(AND(H7460=1,J7460&lt;&gt;""),E7460-J7460,"")</f>
        <v/>
      </c>
      <c r="T7460">
        <f>IF(G7460="","",MONTH(G7460))</f>
        <v/>
      </c>
    </row>
    <row r="7461">
      <c r="A7461" s="24" t="n">
        <v>2020</v>
      </c>
      <c r="B7461" s="24" t="n">
        <v>11</v>
      </c>
      <c r="C7461" s="24" t="n">
        <v>6</v>
      </c>
      <c r="D7461" s="24" t="n">
        <v>20</v>
      </c>
      <c r="E7461" s="24" t="n">
        <v>11.09</v>
      </c>
      <c r="F7461" s="25">
        <f>IF($E7461="","",DATE(IF($A7461="",nominal_year,$A7461),$B7461,$C7461)+($D7461-IF(LEFT(hour_conv,1)="1",1,0))/24)</f>
        <v/>
      </c>
      <c r="G7461" s="26">
        <f>IF(F7461="","",INT(F7461))</f>
        <v/>
      </c>
      <c r="H7461">
        <f>IF(G7461="","",IF(AND(MONTH(G7461)*100+DAY(G7461)&gt;=season_lo,MONTH(G7461)*100+DAY(G7461)&lt;=season_hi),1,0))</f>
        <v/>
      </c>
      <c r="I7461">
        <f>IF(G7461="","",G7461-first_day+1)</f>
        <v/>
      </c>
      <c r="J7461" s="27">
        <f>IF(I7461="","",INDEX(Daily!$J$2:$J$421,I7461))</f>
        <v/>
      </c>
      <c r="K7461" s="27">
        <f>IF(J7461="","",J7461+cat_offset)</f>
        <v/>
      </c>
      <c r="L7461" s="27">
        <f>IF(J7461="","",MAX(0,E7461-J7461)^2)</f>
        <v/>
      </c>
      <c r="M7461" s="27">
        <f>IF(J7461="","",MAX(0,E7461-(J7461+twcdh_off))^2)</f>
        <v/>
      </c>
      <c r="N7461" s="27">
        <f>IF(E7461="","",MAX(0,E7461-swcdh_thr)^2)</f>
        <v/>
      </c>
      <c r="O7461">
        <f>IF(K7461="","",ROUND(E7461-K7461,0))</f>
        <v/>
      </c>
      <c r="P7461">
        <f>IF(O7461="","",IF(O7461&gt;=1,O7461,0))</f>
        <v/>
      </c>
      <c r="Q7461" s="27">
        <f>IF(E7461="","",MAX(0,E7461-22))</f>
        <v/>
      </c>
      <c r="R7461" s="27">
        <f>IF(H7461=1,E7461,"")</f>
        <v/>
      </c>
      <c r="S7461" s="27">
        <f>IF(AND(H7461=1,J7461&lt;&gt;""),E7461-J7461,"")</f>
        <v/>
      </c>
      <c r="T7461">
        <f>IF(G7461="","",MONTH(G7461))</f>
        <v/>
      </c>
    </row>
    <row r="7462">
      <c r="A7462" s="24" t="n">
        <v>2020</v>
      </c>
      <c r="B7462" s="24" t="n">
        <v>11</v>
      </c>
      <c r="C7462" s="24" t="n">
        <v>6</v>
      </c>
      <c r="D7462" s="24" t="n">
        <v>21</v>
      </c>
      <c r="E7462" s="24" t="n">
        <v>10.5</v>
      </c>
      <c r="F7462" s="25">
        <f>IF($E7462="","",DATE(IF($A7462="",nominal_year,$A7462),$B7462,$C7462)+($D7462-IF(LEFT(hour_conv,1)="1",1,0))/24)</f>
        <v/>
      </c>
      <c r="G7462" s="26">
        <f>IF(F7462="","",INT(F7462))</f>
        <v/>
      </c>
      <c r="H7462">
        <f>IF(G7462="","",IF(AND(MONTH(G7462)*100+DAY(G7462)&gt;=season_lo,MONTH(G7462)*100+DAY(G7462)&lt;=season_hi),1,0))</f>
        <v/>
      </c>
      <c r="I7462">
        <f>IF(G7462="","",G7462-first_day+1)</f>
        <v/>
      </c>
      <c r="J7462" s="27">
        <f>IF(I7462="","",INDEX(Daily!$J$2:$J$421,I7462))</f>
        <v/>
      </c>
      <c r="K7462" s="27">
        <f>IF(J7462="","",J7462+cat_offset)</f>
        <v/>
      </c>
      <c r="L7462" s="27">
        <f>IF(J7462="","",MAX(0,E7462-J7462)^2)</f>
        <v/>
      </c>
      <c r="M7462" s="27">
        <f>IF(J7462="","",MAX(0,E7462-(J7462+twcdh_off))^2)</f>
        <v/>
      </c>
      <c r="N7462" s="27">
        <f>IF(E7462="","",MAX(0,E7462-swcdh_thr)^2)</f>
        <v/>
      </c>
      <c r="O7462">
        <f>IF(K7462="","",ROUND(E7462-K7462,0))</f>
        <v/>
      </c>
      <c r="P7462">
        <f>IF(O7462="","",IF(O7462&gt;=1,O7462,0))</f>
        <v/>
      </c>
      <c r="Q7462" s="27">
        <f>IF(E7462="","",MAX(0,E7462-22))</f>
        <v/>
      </c>
      <c r="R7462" s="27">
        <f>IF(H7462=1,E7462,"")</f>
        <v/>
      </c>
      <c r="S7462" s="27">
        <f>IF(AND(H7462=1,J7462&lt;&gt;""),E7462-J7462,"")</f>
        <v/>
      </c>
      <c r="T7462">
        <f>IF(G7462="","",MONTH(G7462))</f>
        <v/>
      </c>
    </row>
    <row r="7463">
      <c r="A7463" s="24" t="n">
        <v>2020</v>
      </c>
      <c r="B7463" s="24" t="n">
        <v>11</v>
      </c>
      <c r="C7463" s="24" t="n">
        <v>6</v>
      </c>
      <c r="D7463" s="24" t="n">
        <v>22</v>
      </c>
      <c r="E7463" s="24" t="n">
        <v>9.550000000000001</v>
      </c>
      <c r="F7463" s="25">
        <f>IF($E7463="","",DATE(IF($A7463="",nominal_year,$A7463),$B7463,$C7463)+($D7463-IF(LEFT(hour_conv,1)="1",1,0))/24)</f>
        <v/>
      </c>
      <c r="G7463" s="26">
        <f>IF(F7463="","",INT(F7463))</f>
        <v/>
      </c>
      <c r="H7463">
        <f>IF(G7463="","",IF(AND(MONTH(G7463)*100+DAY(G7463)&gt;=season_lo,MONTH(G7463)*100+DAY(G7463)&lt;=season_hi),1,0))</f>
        <v/>
      </c>
      <c r="I7463">
        <f>IF(G7463="","",G7463-first_day+1)</f>
        <v/>
      </c>
      <c r="J7463" s="27">
        <f>IF(I7463="","",INDEX(Daily!$J$2:$J$421,I7463))</f>
        <v/>
      </c>
      <c r="K7463" s="27">
        <f>IF(J7463="","",J7463+cat_offset)</f>
        <v/>
      </c>
      <c r="L7463" s="27">
        <f>IF(J7463="","",MAX(0,E7463-J7463)^2)</f>
        <v/>
      </c>
      <c r="M7463" s="27">
        <f>IF(J7463="","",MAX(0,E7463-(J7463+twcdh_off))^2)</f>
        <v/>
      </c>
      <c r="N7463" s="27">
        <f>IF(E7463="","",MAX(0,E7463-swcdh_thr)^2)</f>
        <v/>
      </c>
      <c r="O7463">
        <f>IF(K7463="","",ROUND(E7463-K7463,0))</f>
        <v/>
      </c>
      <c r="P7463">
        <f>IF(O7463="","",IF(O7463&gt;=1,O7463,0))</f>
        <v/>
      </c>
      <c r="Q7463" s="27">
        <f>IF(E7463="","",MAX(0,E7463-22))</f>
        <v/>
      </c>
      <c r="R7463" s="27">
        <f>IF(H7463=1,E7463,"")</f>
        <v/>
      </c>
      <c r="S7463" s="27">
        <f>IF(AND(H7463=1,J7463&lt;&gt;""),E7463-J7463,"")</f>
        <v/>
      </c>
      <c r="T7463">
        <f>IF(G7463="","",MONTH(G7463))</f>
        <v/>
      </c>
    </row>
    <row r="7464">
      <c r="A7464" s="24" t="n">
        <v>2020</v>
      </c>
      <c r="B7464" s="24" t="n">
        <v>11</v>
      </c>
      <c r="C7464" s="24" t="n">
        <v>6</v>
      </c>
      <c r="D7464" s="24" t="n">
        <v>23</v>
      </c>
      <c r="E7464" s="24" t="n">
        <v>9.27</v>
      </c>
      <c r="F7464" s="25">
        <f>IF($E7464="","",DATE(IF($A7464="",nominal_year,$A7464),$B7464,$C7464)+($D7464-IF(LEFT(hour_conv,1)="1",1,0))/24)</f>
        <v/>
      </c>
      <c r="G7464" s="26">
        <f>IF(F7464="","",INT(F7464))</f>
        <v/>
      </c>
      <c r="H7464">
        <f>IF(G7464="","",IF(AND(MONTH(G7464)*100+DAY(G7464)&gt;=season_lo,MONTH(G7464)*100+DAY(G7464)&lt;=season_hi),1,0))</f>
        <v/>
      </c>
      <c r="I7464">
        <f>IF(G7464="","",G7464-first_day+1)</f>
        <v/>
      </c>
      <c r="J7464" s="27">
        <f>IF(I7464="","",INDEX(Daily!$J$2:$J$421,I7464))</f>
        <v/>
      </c>
      <c r="K7464" s="27">
        <f>IF(J7464="","",J7464+cat_offset)</f>
        <v/>
      </c>
      <c r="L7464" s="27">
        <f>IF(J7464="","",MAX(0,E7464-J7464)^2)</f>
        <v/>
      </c>
      <c r="M7464" s="27">
        <f>IF(J7464="","",MAX(0,E7464-(J7464+twcdh_off))^2)</f>
        <v/>
      </c>
      <c r="N7464" s="27">
        <f>IF(E7464="","",MAX(0,E7464-swcdh_thr)^2)</f>
        <v/>
      </c>
      <c r="O7464">
        <f>IF(K7464="","",ROUND(E7464-K7464,0))</f>
        <v/>
      </c>
      <c r="P7464">
        <f>IF(O7464="","",IF(O7464&gt;=1,O7464,0))</f>
        <v/>
      </c>
      <c r="Q7464" s="27">
        <f>IF(E7464="","",MAX(0,E7464-22))</f>
        <v/>
      </c>
      <c r="R7464" s="27">
        <f>IF(H7464=1,E7464,"")</f>
        <v/>
      </c>
      <c r="S7464" s="27">
        <f>IF(AND(H7464=1,J7464&lt;&gt;""),E7464-J7464,"")</f>
        <v/>
      </c>
      <c r="T7464">
        <f>IF(G7464="","",MONTH(G7464))</f>
        <v/>
      </c>
    </row>
    <row r="7465">
      <c r="A7465" s="24" t="n">
        <v>2020</v>
      </c>
      <c r="B7465" s="24" t="n">
        <v>11</v>
      </c>
      <c r="C7465" s="24" t="n">
        <v>6</v>
      </c>
      <c r="D7465" s="24" t="n">
        <v>24</v>
      </c>
      <c r="E7465" s="24" t="n">
        <v>8.32</v>
      </c>
      <c r="F7465" s="25">
        <f>IF($E7465="","",DATE(IF($A7465="",nominal_year,$A7465),$B7465,$C7465)+($D7465-IF(LEFT(hour_conv,1)="1",1,0))/24)</f>
        <v/>
      </c>
      <c r="G7465" s="26">
        <f>IF(F7465="","",INT(F7465))</f>
        <v/>
      </c>
      <c r="H7465">
        <f>IF(G7465="","",IF(AND(MONTH(G7465)*100+DAY(G7465)&gt;=season_lo,MONTH(G7465)*100+DAY(G7465)&lt;=season_hi),1,0))</f>
        <v/>
      </c>
      <c r="I7465">
        <f>IF(G7465="","",G7465-first_day+1)</f>
        <v/>
      </c>
      <c r="J7465" s="27">
        <f>IF(I7465="","",INDEX(Daily!$J$2:$J$421,I7465))</f>
        <v/>
      </c>
      <c r="K7465" s="27">
        <f>IF(J7465="","",J7465+cat_offset)</f>
        <v/>
      </c>
      <c r="L7465" s="27">
        <f>IF(J7465="","",MAX(0,E7465-J7465)^2)</f>
        <v/>
      </c>
      <c r="M7465" s="27">
        <f>IF(J7465="","",MAX(0,E7465-(J7465+twcdh_off))^2)</f>
        <v/>
      </c>
      <c r="N7465" s="27">
        <f>IF(E7465="","",MAX(0,E7465-swcdh_thr)^2)</f>
        <v/>
      </c>
      <c r="O7465">
        <f>IF(K7465="","",ROUND(E7465-K7465,0))</f>
        <v/>
      </c>
      <c r="P7465">
        <f>IF(O7465="","",IF(O7465&gt;=1,O7465,0))</f>
        <v/>
      </c>
      <c r="Q7465" s="27">
        <f>IF(E7465="","",MAX(0,E7465-22))</f>
        <v/>
      </c>
      <c r="R7465" s="27">
        <f>IF(H7465=1,E7465,"")</f>
        <v/>
      </c>
      <c r="S7465" s="27">
        <f>IF(AND(H7465=1,J7465&lt;&gt;""),E7465-J7465,"")</f>
        <v/>
      </c>
      <c r="T7465">
        <f>IF(G7465="","",MONTH(G7465))</f>
        <v/>
      </c>
    </row>
    <row r="7466">
      <c r="A7466" s="24" t="n">
        <v>2020</v>
      </c>
      <c r="B7466" s="24" t="n">
        <v>11</v>
      </c>
      <c r="C7466" s="24" t="n">
        <v>7</v>
      </c>
      <c r="D7466" s="24" t="n">
        <v>1</v>
      </c>
      <c r="E7466" s="24" t="n">
        <v>8.26</v>
      </c>
      <c r="F7466" s="25">
        <f>IF($E7466="","",DATE(IF($A7466="",nominal_year,$A7466),$B7466,$C7466)+($D7466-IF(LEFT(hour_conv,1)="1",1,0))/24)</f>
        <v/>
      </c>
      <c r="G7466" s="26">
        <f>IF(F7466="","",INT(F7466))</f>
        <v/>
      </c>
      <c r="H7466">
        <f>IF(G7466="","",IF(AND(MONTH(G7466)*100+DAY(G7466)&gt;=season_lo,MONTH(G7466)*100+DAY(G7466)&lt;=season_hi),1,0))</f>
        <v/>
      </c>
      <c r="I7466">
        <f>IF(G7466="","",G7466-first_day+1)</f>
        <v/>
      </c>
      <c r="J7466" s="27">
        <f>IF(I7466="","",INDEX(Daily!$J$2:$J$421,I7466))</f>
        <v/>
      </c>
      <c r="K7466" s="27">
        <f>IF(J7466="","",J7466+cat_offset)</f>
        <v/>
      </c>
      <c r="L7466" s="27">
        <f>IF(J7466="","",MAX(0,E7466-J7466)^2)</f>
        <v/>
      </c>
      <c r="M7466" s="27">
        <f>IF(J7466="","",MAX(0,E7466-(J7466+twcdh_off))^2)</f>
        <v/>
      </c>
      <c r="N7466" s="27">
        <f>IF(E7466="","",MAX(0,E7466-swcdh_thr)^2)</f>
        <v/>
      </c>
      <c r="O7466">
        <f>IF(K7466="","",ROUND(E7466-K7466,0))</f>
        <v/>
      </c>
      <c r="P7466">
        <f>IF(O7466="","",IF(O7466&gt;=1,O7466,0))</f>
        <v/>
      </c>
      <c r="Q7466" s="27">
        <f>IF(E7466="","",MAX(0,E7466-22))</f>
        <v/>
      </c>
      <c r="R7466" s="27">
        <f>IF(H7466=1,E7466,"")</f>
        <v/>
      </c>
      <c r="S7466" s="27">
        <f>IF(AND(H7466=1,J7466&lt;&gt;""),E7466-J7466,"")</f>
        <v/>
      </c>
      <c r="T7466">
        <f>IF(G7466="","",MONTH(G7466))</f>
        <v/>
      </c>
    </row>
    <row r="7467">
      <c r="A7467" s="24" t="n">
        <v>2020</v>
      </c>
      <c r="B7467" s="24" t="n">
        <v>11</v>
      </c>
      <c r="C7467" s="24" t="n">
        <v>7</v>
      </c>
      <c r="D7467" s="24" t="n">
        <v>2</v>
      </c>
      <c r="E7467" s="24" t="n">
        <v>7.72</v>
      </c>
      <c r="F7467" s="25">
        <f>IF($E7467="","",DATE(IF($A7467="",nominal_year,$A7467),$B7467,$C7467)+($D7467-IF(LEFT(hour_conv,1)="1",1,0))/24)</f>
        <v/>
      </c>
      <c r="G7467" s="26">
        <f>IF(F7467="","",INT(F7467))</f>
        <v/>
      </c>
      <c r="H7467">
        <f>IF(G7467="","",IF(AND(MONTH(G7467)*100+DAY(G7467)&gt;=season_lo,MONTH(G7467)*100+DAY(G7467)&lt;=season_hi),1,0))</f>
        <v/>
      </c>
      <c r="I7467">
        <f>IF(G7467="","",G7467-first_day+1)</f>
        <v/>
      </c>
      <c r="J7467" s="27">
        <f>IF(I7467="","",INDEX(Daily!$J$2:$J$421,I7467))</f>
        <v/>
      </c>
      <c r="K7467" s="27">
        <f>IF(J7467="","",J7467+cat_offset)</f>
        <v/>
      </c>
      <c r="L7467" s="27">
        <f>IF(J7467="","",MAX(0,E7467-J7467)^2)</f>
        <v/>
      </c>
      <c r="M7467" s="27">
        <f>IF(J7467="","",MAX(0,E7467-(J7467+twcdh_off))^2)</f>
        <v/>
      </c>
      <c r="N7467" s="27">
        <f>IF(E7467="","",MAX(0,E7467-swcdh_thr)^2)</f>
        <v/>
      </c>
      <c r="O7467">
        <f>IF(K7467="","",ROUND(E7467-K7467,0))</f>
        <v/>
      </c>
      <c r="P7467">
        <f>IF(O7467="","",IF(O7467&gt;=1,O7467,0))</f>
        <v/>
      </c>
      <c r="Q7467" s="27">
        <f>IF(E7467="","",MAX(0,E7467-22))</f>
        <v/>
      </c>
      <c r="R7467" s="27">
        <f>IF(H7467=1,E7467,"")</f>
        <v/>
      </c>
      <c r="S7467" s="27">
        <f>IF(AND(H7467=1,J7467&lt;&gt;""),E7467-J7467,"")</f>
        <v/>
      </c>
      <c r="T7467">
        <f>IF(G7467="","",MONTH(G7467))</f>
        <v/>
      </c>
    </row>
    <row r="7468">
      <c r="A7468" s="24" t="n">
        <v>2020</v>
      </c>
      <c r="B7468" s="24" t="n">
        <v>11</v>
      </c>
      <c r="C7468" s="24" t="n">
        <v>7</v>
      </c>
      <c r="D7468" s="24" t="n">
        <v>3</v>
      </c>
      <c r="E7468" s="24" t="n">
        <v>6.82</v>
      </c>
      <c r="F7468" s="25">
        <f>IF($E7468="","",DATE(IF($A7468="",nominal_year,$A7468),$B7468,$C7468)+($D7468-IF(LEFT(hour_conv,1)="1",1,0))/24)</f>
        <v/>
      </c>
      <c r="G7468" s="26">
        <f>IF(F7468="","",INT(F7468))</f>
        <v/>
      </c>
      <c r="H7468">
        <f>IF(G7468="","",IF(AND(MONTH(G7468)*100+DAY(G7468)&gt;=season_lo,MONTH(G7468)*100+DAY(G7468)&lt;=season_hi),1,0))</f>
        <v/>
      </c>
      <c r="I7468">
        <f>IF(G7468="","",G7468-first_day+1)</f>
        <v/>
      </c>
      <c r="J7468" s="27">
        <f>IF(I7468="","",INDEX(Daily!$J$2:$J$421,I7468))</f>
        <v/>
      </c>
      <c r="K7468" s="27">
        <f>IF(J7468="","",J7468+cat_offset)</f>
        <v/>
      </c>
      <c r="L7468" s="27">
        <f>IF(J7468="","",MAX(0,E7468-J7468)^2)</f>
        <v/>
      </c>
      <c r="M7468" s="27">
        <f>IF(J7468="","",MAX(0,E7468-(J7468+twcdh_off))^2)</f>
        <v/>
      </c>
      <c r="N7468" s="27">
        <f>IF(E7468="","",MAX(0,E7468-swcdh_thr)^2)</f>
        <v/>
      </c>
      <c r="O7468">
        <f>IF(K7468="","",ROUND(E7468-K7468,0))</f>
        <v/>
      </c>
      <c r="P7468">
        <f>IF(O7468="","",IF(O7468&gt;=1,O7468,0))</f>
        <v/>
      </c>
      <c r="Q7468" s="27">
        <f>IF(E7468="","",MAX(0,E7468-22))</f>
        <v/>
      </c>
      <c r="R7468" s="27">
        <f>IF(H7468=1,E7468,"")</f>
        <v/>
      </c>
      <c r="S7468" s="27">
        <f>IF(AND(H7468=1,J7468&lt;&gt;""),E7468-J7468,"")</f>
        <v/>
      </c>
      <c r="T7468">
        <f>IF(G7468="","",MONTH(G7468))</f>
        <v/>
      </c>
    </row>
    <row r="7469">
      <c r="A7469" s="24" t="n">
        <v>2020</v>
      </c>
      <c r="B7469" s="24" t="n">
        <v>11</v>
      </c>
      <c r="C7469" s="24" t="n">
        <v>7</v>
      </c>
      <c r="D7469" s="24" t="n">
        <v>4</v>
      </c>
      <c r="E7469" s="24" t="n">
        <v>7.78</v>
      </c>
      <c r="F7469" s="25">
        <f>IF($E7469="","",DATE(IF($A7469="",nominal_year,$A7469),$B7469,$C7469)+($D7469-IF(LEFT(hour_conv,1)="1",1,0))/24)</f>
        <v/>
      </c>
      <c r="G7469" s="26">
        <f>IF(F7469="","",INT(F7469))</f>
        <v/>
      </c>
      <c r="H7469">
        <f>IF(G7469="","",IF(AND(MONTH(G7469)*100+DAY(G7469)&gt;=season_lo,MONTH(G7469)*100+DAY(G7469)&lt;=season_hi),1,0))</f>
        <v/>
      </c>
      <c r="I7469">
        <f>IF(G7469="","",G7469-first_day+1)</f>
        <v/>
      </c>
      <c r="J7469" s="27">
        <f>IF(I7469="","",INDEX(Daily!$J$2:$J$421,I7469))</f>
        <v/>
      </c>
      <c r="K7469" s="27">
        <f>IF(J7469="","",J7469+cat_offset)</f>
        <v/>
      </c>
      <c r="L7469" s="27">
        <f>IF(J7469="","",MAX(0,E7469-J7469)^2)</f>
        <v/>
      </c>
      <c r="M7469" s="27">
        <f>IF(J7469="","",MAX(0,E7469-(J7469+twcdh_off))^2)</f>
        <v/>
      </c>
      <c r="N7469" s="27">
        <f>IF(E7469="","",MAX(0,E7469-swcdh_thr)^2)</f>
        <v/>
      </c>
      <c r="O7469">
        <f>IF(K7469="","",ROUND(E7469-K7469,0))</f>
        <v/>
      </c>
      <c r="P7469">
        <f>IF(O7469="","",IF(O7469&gt;=1,O7469,0))</f>
        <v/>
      </c>
      <c r="Q7469" s="27">
        <f>IF(E7469="","",MAX(0,E7469-22))</f>
        <v/>
      </c>
      <c r="R7469" s="27">
        <f>IF(H7469=1,E7469,"")</f>
        <v/>
      </c>
      <c r="S7469" s="27">
        <f>IF(AND(H7469=1,J7469&lt;&gt;""),E7469-J7469,"")</f>
        <v/>
      </c>
      <c r="T7469">
        <f>IF(G7469="","",MONTH(G7469))</f>
        <v/>
      </c>
    </row>
    <row r="7470">
      <c r="A7470" s="24" t="n">
        <v>2020</v>
      </c>
      <c r="B7470" s="24" t="n">
        <v>11</v>
      </c>
      <c r="C7470" s="24" t="n">
        <v>7</v>
      </c>
      <c r="D7470" s="24" t="n">
        <v>5</v>
      </c>
      <c r="E7470" s="24" t="n">
        <v>6.69</v>
      </c>
      <c r="F7470" s="25">
        <f>IF($E7470="","",DATE(IF($A7470="",nominal_year,$A7470),$B7470,$C7470)+($D7470-IF(LEFT(hour_conv,1)="1",1,0))/24)</f>
        <v/>
      </c>
      <c r="G7470" s="26">
        <f>IF(F7470="","",INT(F7470))</f>
        <v/>
      </c>
      <c r="H7470">
        <f>IF(G7470="","",IF(AND(MONTH(G7470)*100+DAY(G7470)&gt;=season_lo,MONTH(G7470)*100+DAY(G7470)&lt;=season_hi),1,0))</f>
        <v/>
      </c>
      <c r="I7470">
        <f>IF(G7470="","",G7470-first_day+1)</f>
        <v/>
      </c>
      <c r="J7470" s="27">
        <f>IF(I7470="","",INDEX(Daily!$J$2:$J$421,I7470))</f>
        <v/>
      </c>
      <c r="K7470" s="27">
        <f>IF(J7470="","",J7470+cat_offset)</f>
        <v/>
      </c>
      <c r="L7470" s="27">
        <f>IF(J7470="","",MAX(0,E7470-J7470)^2)</f>
        <v/>
      </c>
      <c r="M7470" s="27">
        <f>IF(J7470="","",MAX(0,E7470-(J7470+twcdh_off))^2)</f>
        <v/>
      </c>
      <c r="N7470" s="27">
        <f>IF(E7470="","",MAX(0,E7470-swcdh_thr)^2)</f>
        <v/>
      </c>
      <c r="O7470">
        <f>IF(K7470="","",ROUND(E7470-K7470,0))</f>
        <v/>
      </c>
      <c r="P7470">
        <f>IF(O7470="","",IF(O7470&gt;=1,O7470,0))</f>
        <v/>
      </c>
      <c r="Q7470" s="27">
        <f>IF(E7470="","",MAX(0,E7470-22))</f>
        <v/>
      </c>
      <c r="R7470" s="27">
        <f>IF(H7470=1,E7470,"")</f>
        <v/>
      </c>
      <c r="S7470" s="27">
        <f>IF(AND(H7470=1,J7470&lt;&gt;""),E7470-J7470,"")</f>
        <v/>
      </c>
      <c r="T7470">
        <f>IF(G7470="","",MONTH(G7470))</f>
        <v/>
      </c>
    </row>
    <row r="7471">
      <c r="A7471" s="24" t="n">
        <v>2020</v>
      </c>
      <c r="B7471" s="24" t="n">
        <v>11</v>
      </c>
      <c r="C7471" s="24" t="n">
        <v>7</v>
      </c>
      <c r="D7471" s="24" t="n">
        <v>6</v>
      </c>
      <c r="E7471" s="24" t="n">
        <v>7.59</v>
      </c>
      <c r="F7471" s="25">
        <f>IF($E7471="","",DATE(IF($A7471="",nominal_year,$A7471),$B7471,$C7471)+($D7471-IF(LEFT(hour_conv,1)="1",1,0))/24)</f>
        <v/>
      </c>
      <c r="G7471" s="26">
        <f>IF(F7471="","",INT(F7471))</f>
        <v/>
      </c>
      <c r="H7471">
        <f>IF(G7471="","",IF(AND(MONTH(G7471)*100+DAY(G7471)&gt;=season_lo,MONTH(G7471)*100+DAY(G7471)&lt;=season_hi),1,0))</f>
        <v/>
      </c>
      <c r="I7471">
        <f>IF(G7471="","",G7471-first_day+1)</f>
        <v/>
      </c>
      <c r="J7471" s="27">
        <f>IF(I7471="","",INDEX(Daily!$J$2:$J$421,I7471))</f>
        <v/>
      </c>
      <c r="K7471" s="27">
        <f>IF(J7471="","",J7471+cat_offset)</f>
        <v/>
      </c>
      <c r="L7471" s="27">
        <f>IF(J7471="","",MAX(0,E7471-J7471)^2)</f>
        <v/>
      </c>
      <c r="M7471" s="27">
        <f>IF(J7471="","",MAX(0,E7471-(J7471+twcdh_off))^2)</f>
        <v/>
      </c>
      <c r="N7471" s="27">
        <f>IF(E7471="","",MAX(0,E7471-swcdh_thr)^2)</f>
        <v/>
      </c>
      <c r="O7471">
        <f>IF(K7471="","",ROUND(E7471-K7471,0))</f>
        <v/>
      </c>
      <c r="P7471">
        <f>IF(O7471="","",IF(O7471&gt;=1,O7471,0))</f>
        <v/>
      </c>
      <c r="Q7471" s="27">
        <f>IF(E7471="","",MAX(0,E7471-22))</f>
        <v/>
      </c>
      <c r="R7471" s="27">
        <f>IF(H7471=1,E7471,"")</f>
        <v/>
      </c>
      <c r="S7471" s="27">
        <f>IF(AND(H7471=1,J7471&lt;&gt;""),E7471-J7471,"")</f>
        <v/>
      </c>
      <c r="T7471">
        <f>IF(G7471="","",MONTH(G7471))</f>
        <v/>
      </c>
    </row>
    <row r="7472">
      <c r="A7472" s="24" t="n">
        <v>2020</v>
      </c>
      <c r="B7472" s="24" t="n">
        <v>11</v>
      </c>
      <c r="C7472" s="24" t="n">
        <v>7</v>
      </c>
      <c r="D7472" s="24" t="n">
        <v>7</v>
      </c>
      <c r="E7472" s="24" t="n">
        <v>8.279999999999999</v>
      </c>
      <c r="F7472" s="25">
        <f>IF($E7472="","",DATE(IF($A7472="",nominal_year,$A7472),$B7472,$C7472)+($D7472-IF(LEFT(hour_conv,1)="1",1,0))/24)</f>
        <v/>
      </c>
      <c r="G7472" s="26">
        <f>IF(F7472="","",INT(F7472))</f>
        <v/>
      </c>
      <c r="H7472">
        <f>IF(G7472="","",IF(AND(MONTH(G7472)*100+DAY(G7472)&gt;=season_lo,MONTH(G7472)*100+DAY(G7472)&lt;=season_hi),1,0))</f>
        <v/>
      </c>
      <c r="I7472">
        <f>IF(G7472="","",G7472-first_day+1)</f>
        <v/>
      </c>
      <c r="J7472" s="27">
        <f>IF(I7472="","",INDEX(Daily!$J$2:$J$421,I7472))</f>
        <v/>
      </c>
      <c r="K7472" s="27">
        <f>IF(J7472="","",J7472+cat_offset)</f>
        <v/>
      </c>
      <c r="L7472" s="27">
        <f>IF(J7472="","",MAX(0,E7472-J7472)^2)</f>
        <v/>
      </c>
      <c r="M7472" s="27">
        <f>IF(J7472="","",MAX(0,E7472-(J7472+twcdh_off))^2)</f>
        <v/>
      </c>
      <c r="N7472" s="27">
        <f>IF(E7472="","",MAX(0,E7472-swcdh_thr)^2)</f>
        <v/>
      </c>
      <c r="O7472">
        <f>IF(K7472="","",ROUND(E7472-K7472,0))</f>
        <v/>
      </c>
      <c r="P7472">
        <f>IF(O7472="","",IF(O7472&gt;=1,O7472,0))</f>
        <v/>
      </c>
      <c r="Q7472" s="27">
        <f>IF(E7472="","",MAX(0,E7472-22))</f>
        <v/>
      </c>
      <c r="R7472" s="27">
        <f>IF(H7472=1,E7472,"")</f>
        <v/>
      </c>
      <c r="S7472" s="27">
        <f>IF(AND(H7472=1,J7472&lt;&gt;""),E7472-J7472,"")</f>
        <v/>
      </c>
      <c r="T7472">
        <f>IF(G7472="","",MONTH(G7472))</f>
        <v/>
      </c>
    </row>
    <row r="7473">
      <c r="A7473" s="24" t="n">
        <v>2020</v>
      </c>
      <c r="B7473" s="24" t="n">
        <v>11</v>
      </c>
      <c r="C7473" s="24" t="n">
        <v>7</v>
      </c>
      <c r="D7473" s="24" t="n">
        <v>8</v>
      </c>
      <c r="E7473" s="24" t="n">
        <v>8.94</v>
      </c>
      <c r="F7473" s="25">
        <f>IF($E7473="","",DATE(IF($A7473="",nominal_year,$A7473),$B7473,$C7473)+($D7473-IF(LEFT(hour_conv,1)="1",1,0))/24)</f>
        <v/>
      </c>
      <c r="G7473" s="26">
        <f>IF(F7473="","",INT(F7473))</f>
        <v/>
      </c>
      <c r="H7473">
        <f>IF(G7473="","",IF(AND(MONTH(G7473)*100+DAY(G7473)&gt;=season_lo,MONTH(G7473)*100+DAY(G7473)&lt;=season_hi),1,0))</f>
        <v/>
      </c>
      <c r="I7473">
        <f>IF(G7473="","",G7473-first_day+1)</f>
        <v/>
      </c>
      <c r="J7473" s="27">
        <f>IF(I7473="","",INDEX(Daily!$J$2:$J$421,I7473))</f>
        <v/>
      </c>
      <c r="K7473" s="27">
        <f>IF(J7473="","",J7473+cat_offset)</f>
        <v/>
      </c>
      <c r="L7473" s="27">
        <f>IF(J7473="","",MAX(0,E7473-J7473)^2)</f>
        <v/>
      </c>
      <c r="M7473" s="27">
        <f>IF(J7473="","",MAX(0,E7473-(J7473+twcdh_off))^2)</f>
        <v/>
      </c>
      <c r="N7473" s="27">
        <f>IF(E7473="","",MAX(0,E7473-swcdh_thr)^2)</f>
        <v/>
      </c>
      <c r="O7473">
        <f>IF(K7473="","",ROUND(E7473-K7473,0))</f>
        <v/>
      </c>
      <c r="P7473">
        <f>IF(O7473="","",IF(O7473&gt;=1,O7473,0))</f>
        <v/>
      </c>
      <c r="Q7473" s="27">
        <f>IF(E7473="","",MAX(0,E7473-22))</f>
        <v/>
      </c>
      <c r="R7473" s="27">
        <f>IF(H7473=1,E7473,"")</f>
        <v/>
      </c>
      <c r="S7473" s="27">
        <f>IF(AND(H7473=1,J7473&lt;&gt;""),E7473-J7473,"")</f>
        <v/>
      </c>
      <c r="T7473">
        <f>IF(G7473="","",MONTH(G7473))</f>
        <v/>
      </c>
    </row>
    <row r="7474">
      <c r="A7474" s="24" t="n">
        <v>2020</v>
      </c>
      <c r="B7474" s="24" t="n">
        <v>11</v>
      </c>
      <c r="C7474" s="24" t="n">
        <v>7</v>
      </c>
      <c r="D7474" s="24" t="n">
        <v>9</v>
      </c>
      <c r="E7474" s="24" t="n">
        <v>8.220000000000001</v>
      </c>
      <c r="F7474" s="25">
        <f>IF($E7474="","",DATE(IF($A7474="",nominal_year,$A7474),$B7474,$C7474)+($D7474-IF(LEFT(hour_conv,1)="1",1,0))/24)</f>
        <v/>
      </c>
      <c r="G7474" s="26">
        <f>IF(F7474="","",INT(F7474))</f>
        <v/>
      </c>
      <c r="H7474">
        <f>IF(G7474="","",IF(AND(MONTH(G7474)*100+DAY(G7474)&gt;=season_lo,MONTH(G7474)*100+DAY(G7474)&lt;=season_hi),1,0))</f>
        <v/>
      </c>
      <c r="I7474">
        <f>IF(G7474="","",G7474-first_day+1)</f>
        <v/>
      </c>
      <c r="J7474" s="27">
        <f>IF(I7474="","",INDEX(Daily!$J$2:$J$421,I7474))</f>
        <v/>
      </c>
      <c r="K7474" s="27">
        <f>IF(J7474="","",J7474+cat_offset)</f>
        <v/>
      </c>
      <c r="L7474" s="27">
        <f>IF(J7474="","",MAX(0,E7474-J7474)^2)</f>
        <v/>
      </c>
      <c r="M7474" s="27">
        <f>IF(J7474="","",MAX(0,E7474-(J7474+twcdh_off))^2)</f>
        <v/>
      </c>
      <c r="N7474" s="27">
        <f>IF(E7474="","",MAX(0,E7474-swcdh_thr)^2)</f>
        <v/>
      </c>
      <c r="O7474">
        <f>IF(K7474="","",ROUND(E7474-K7474,0))</f>
        <v/>
      </c>
      <c r="P7474">
        <f>IF(O7474="","",IF(O7474&gt;=1,O7474,0))</f>
        <v/>
      </c>
      <c r="Q7474" s="27">
        <f>IF(E7474="","",MAX(0,E7474-22))</f>
        <v/>
      </c>
      <c r="R7474" s="27">
        <f>IF(H7474=1,E7474,"")</f>
        <v/>
      </c>
      <c r="S7474" s="27">
        <f>IF(AND(H7474=1,J7474&lt;&gt;""),E7474-J7474,"")</f>
        <v/>
      </c>
      <c r="T7474">
        <f>IF(G7474="","",MONTH(G7474))</f>
        <v/>
      </c>
    </row>
    <row r="7475">
      <c r="A7475" s="24" t="n">
        <v>2020</v>
      </c>
      <c r="B7475" s="24" t="n">
        <v>11</v>
      </c>
      <c r="C7475" s="24" t="n">
        <v>7</v>
      </c>
      <c r="D7475" s="24" t="n">
        <v>10</v>
      </c>
      <c r="E7475" s="24" t="n">
        <v>10.21</v>
      </c>
      <c r="F7475" s="25">
        <f>IF($E7475="","",DATE(IF($A7475="",nominal_year,$A7475),$B7475,$C7475)+($D7475-IF(LEFT(hour_conv,1)="1",1,0))/24)</f>
        <v/>
      </c>
      <c r="G7475" s="26">
        <f>IF(F7475="","",INT(F7475))</f>
        <v/>
      </c>
      <c r="H7475">
        <f>IF(G7475="","",IF(AND(MONTH(G7475)*100+DAY(G7475)&gt;=season_lo,MONTH(G7475)*100+DAY(G7475)&lt;=season_hi),1,0))</f>
        <v/>
      </c>
      <c r="I7475">
        <f>IF(G7475="","",G7475-first_day+1)</f>
        <v/>
      </c>
      <c r="J7475" s="27">
        <f>IF(I7475="","",INDEX(Daily!$J$2:$J$421,I7475))</f>
        <v/>
      </c>
      <c r="K7475" s="27">
        <f>IF(J7475="","",J7475+cat_offset)</f>
        <v/>
      </c>
      <c r="L7475" s="27">
        <f>IF(J7475="","",MAX(0,E7475-J7475)^2)</f>
        <v/>
      </c>
      <c r="M7475" s="27">
        <f>IF(J7475="","",MAX(0,E7475-(J7475+twcdh_off))^2)</f>
        <v/>
      </c>
      <c r="N7475" s="27">
        <f>IF(E7475="","",MAX(0,E7475-swcdh_thr)^2)</f>
        <v/>
      </c>
      <c r="O7475">
        <f>IF(K7475="","",ROUND(E7475-K7475,0))</f>
        <v/>
      </c>
      <c r="P7475">
        <f>IF(O7475="","",IF(O7475&gt;=1,O7475,0))</f>
        <v/>
      </c>
      <c r="Q7475" s="27">
        <f>IF(E7475="","",MAX(0,E7475-22))</f>
        <v/>
      </c>
      <c r="R7475" s="27">
        <f>IF(H7475=1,E7475,"")</f>
        <v/>
      </c>
      <c r="S7475" s="27">
        <f>IF(AND(H7475=1,J7475&lt;&gt;""),E7475-J7475,"")</f>
        <v/>
      </c>
      <c r="T7475">
        <f>IF(G7475="","",MONTH(G7475))</f>
        <v/>
      </c>
    </row>
    <row r="7476">
      <c r="A7476" s="24" t="n">
        <v>2020</v>
      </c>
      <c r="B7476" s="24" t="n">
        <v>11</v>
      </c>
      <c r="C7476" s="24" t="n">
        <v>7</v>
      </c>
      <c r="D7476" s="24" t="n">
        <v>11</v>
      </c>
      <c r="E7476" s="24" t="n">
        <v>11.01</v>
      </c>
      <c r="F7476" s="25">
        <f>IF($E7476="","",DATE(IF($A7476="",nominal_year,$A7476),$B7476,$C7476)+($D7476-IF(LEFT(hour_conv,1)="1",1,0))/24)</f>
        <v/>
      </c>
      <c r="G7476" s="26">
        <f>IF(F7476="","",INT(F7476))</f>
        <v/>
      </c>
      <c r="H7476">
        <f>IF(G7476="","",IF(AND(MONTH(G7476)*100+DAY(G7476)&gt;=season_lo,MONTH(G7476)*100+DAY(G7476)&lt;=season_hi),1,0))</f>
        <v/>
      </c>
      <c r="I7476">
        <f>IF(G7476="","",G7476-first_day+1)</f>
        <v/>
      </c>
      <c r="J7476" s="27">
        <f>IF(I7476="","",INDEX(Daily!$J$2:$J$421,I7476))</f>
        <v/>
      </c>
      <c r="K7476" s="27">
        <f>IF(J7476="","",J7476+cat_offset)</f>
        <v/>
      </c>
      <c r="L7476" s="27">
        <f>IF(J7476="","",MAX(0,E7476-J7476)^2)</f>
        <v/>
      </c>
      <c r="M7476" s="27">
        <f>IF(J7476="","",MAX(0,E7476-(J7476+twcdh_off))^2)</f>
        <v/>
      </c>
      <c r="N7476" s="27">
        <f>IF(E7476="","",MAX(0,E7476-swcdh_thr)^2)</f>
        <v/>
      </c>
      <c r="O7476">
        <f>IF(K7476="","",ROUND(E7476-K7476,0))</f>
        <v/>
      </c>
      <c r="P7476">
        <f>IF(O7476="","",IF(O7476&gt;=1,O7476,0))</f>
        <v/>
      </c>
      <c r="Q7476" s="27">
        <f>IF(E7476="","",MAX(0,E7476-22))</f>
        <v/>
      </c>
      <c r="R7476" s="27">
        <f>IF(H7476=1,E7476,"")</f>
        <v/>
      </c>
      <c r="S7476" s="27">
        <f>IF(AND(H7476=1,J7476&lt;&gt;""),E7476-J7476,"")</f>
        <v/>
      </c>
      <c r="T7476">
        <f>IF(G7476="","",MONTH(G7476))</f>
        <v/>
      </c>
    </row>
    <row r="7477">
      <c r="A7477" s="24" t="n">
        <v>2020</v>
      </c>
      <c r="B7477" s="24" t="n">
        <v>11</v>
      </c>
      <c r="C7477" s="24" t="n">
        <v>7</v>
      </c>
      <c r="D7477" s="24" t="n">
        <v>12</v>
      </c>
      <c r="E7477" s="24" t="n">
        <v>11.77</v>
      </c>
      <c r="F7477" s="25">
        <f>IF($E7477="","",DATE(IF($A7477="",nominal_year,$A7477),$B7477,$C7477)+($D7477-IF(LEFT(hour_conv,1)="1",1,0))/24)</f>
        <v/>
      </c>
      <c r="G7477" s="26">
        <f>IF(F7477="","",INT(F7477))</f>
        <v/>
      </c>
      <c r="H7477">
        <f>IF(G7477="","",IF(AND(MONTH(G7477)*100+DAY(G7477)&gt;=season_lo,MONTH(G7477)*100+DAY(G7477)&lt;=season_hi),1,0))</f>
        <v/>
      </c>
      <c r="I7477">
        <f>IF(G7477="","",G7477-first_day+1)</f>
        <v/>
      </c>
      <c r="J7477" s="27">
        <f>IF(I7477="","",INDEX(Daily!$J$2:$J$421,I7477))</f>
        <v/>
      </c>
      <c r="K7477" s="27">
        <f>IF(J7477="","",J7477+cat_offset)</f>
        <v/>
      </c>
      <c r="L7477" s="27">
        <f>IF(J7477="","",MAX(0,E7477-J7477)^2)</f>
        <v/>
      </c>
      <c r="M7477" s="27">
        <f>IF(J7477="","",MAX(0,E7477-(J7477+twcdh_off))^2)</f>
        <v/>
      </c>
      <c r="N7477" s="27">
        <f>IF(E7477="","",MAX(0,E7477-swcdh_thr)^2)</f>
        <v/>
      </c>
      <c r="O7477">
        <f>IF(K7477="","",ROUND(E7477-K7477,0))</f>
        <v/>
      </c>
      <c r="P7477">
        <f>IF(O7477="","",IF(O7477&gt;=1,O7477,0))</f>
        <v/>
      </c>
      <c r="Q7477" s="27">
        <f>IF(E7477="","",MAX(0,E7477-22))</f>
        <v/>
      </c>
      <c r="R7477" s="27">
        <f>IF(H7477=1,E7477,"")</f>
        <v/>
      </c>
      <c r="S7477" s="27">
        <f>IF(AND(H7477=1,J7477&lt;&gt;""),E7477-J7477,"")</f>
        <v/>
      </c>
      <c r="T7477">
        <f>IF(G7477="","",MONTH(G7477))</f>
        <v/>
      </c>
    </row>
    <row r="7478">
      <c r="A7478" s="24" t="n">
        <v>2020</v>
      </c>
      <c r="B7478" s="24" t="n">
        <v>11</v>
      </c>
      <c r="C7478" s="24" t="n">
        <v>7</v>
      </c>
      <c r="D7478" s="24" t="n">
        <v>13</v>
      </c>
      <c r="E7478" s="24" t="n">
        <v>10.88</v>
      </c>
      <c r="F7478" s="25">
        <f>IF($E7478="","",DATE(IF($A7478="",nominal_year,$A7478),$B7478,$C7478)+($D7478-IF(LEFT(hour_conv,1)="1",1,0))/24)</f>
        <v/>
      </c>
      <c r="G7478" s="26">
        <f>IF(F7478="","",INT(F7478))</f>
        <v/>
      </c>
      <c r="H7478">
        <f>IF(G7478="","",IF(AND(MONTH(G7478)*100+DAY(G7478)&gt;=season_lo,MONTH(G7478)*100+DAY(G7478)&lt;=season_hi),1,0))</f>
        <v/>
      </c>
      <c r="I7478">
        <f>IF(G7478="","",G7478-first_day+1)</f>
        <v/>
      </c>
      <c r="J7478" s="27">
        <f>IF(I7478="","",INDEX(Daily!$J$2:$J$421,I7478))</f>
        <v/>
      </c>
      <c r="K7478" s="27">
        <f>IF(J7478="","",J7478+cat_offset)</f>
        <v/>
      </c>
      <c r="L7478" s="27">
        <f>IF(J7478="","",MAX(0,E7478-J7478)^2)</f>
        <v/>
      </c>
      <c r="M7478" s="27">
        <f>IF(J7478="","",MAX(0,E7478-(J7478+twcdh_off))^2)</f>
        <v/>
      </c>
      <c r="N7478" s="27">
        <f>IF(E7478="","",MAX(0,E7478-swcdh_thr)^2)</f>
        <v/>
      </c>
      <c r="O7478">
        <f>IF(K7478="","",ROUND(E7478-K7478,0))</f>
        <v/>
      </c>
      <c r="P7478">
        <f>IF(O7478="","",IF(O7478&gt;=1,O7478,0))</f>
        <v/>
      </c>
      <c r="Q7478" s="27">
        <f>IF(E7478="","",MAX(0,E7478-22))</f>
        <v/>
      </c>
      <c r="R7478" s="27">
        <f>IF(H7478=1,E7478,"")</f>
        <v/>
      </c>
      <c r="S7478" s="27">
        <f>IF(AND(H7478=1,J7478&lt;&gt;""),E7478-J7478,"")</f>
        <v/>
      </c>
      <c r="T7478">
        <f>IF(G7478="","",MONTH(G7478))</f>
        <v/>
      </c>
    </row>
    <row r="7479">
      <c r="A7479" s="24" t="n">
        <v>2020</v>
      </c>
      <c r="B7479" s="24" t="n">
        <v>11</v>
      </c>
      <c r="C7479" s="24" t="n">
        <v>7</v>
      </c>
      <c r="D7479" s="24" t="n">
        <v>14</v>
      </c>
      <c r="E7479" s="24" t="n">
        <v>11.94</v>
      </c>
      <c r="F7479" s="25">
        <f>IF($E7479="","",DATE(IF($A7479="",nominal_year,$A7479),$B7479,$C7479)+($D7479-IF(LEFT(hour_conv,1)="1",1,0))/24)</f>
        <v/>
      </c>
      <c r="G7479" s="26">
        <f>IF(F7479="","",INT(F7479))</f>
        <v/>
      </c>
      <c r="H7479">
        <f>IF(G7479="","",IF(AND(MONTH(G7479)*100+DAY(G7479)&gt;=season_lo,MONTH(G7479)*100+DAY(G7479)&lt;=season_hi),1,0))</f>
        <v/>
      </c>
      <c r="I7479">
        <f>IF(G7479="","",G7479-first_day+1)</f>
        <v/>
      </c>
      <c r="J7479" s="27">
        <f>IF(I7479="","",INDEX(Daily!$J$2:$J$421,I7479))</f>
        <v/>
      </c>
      <c r="K7479" s="27">
        <f>IF(J7479="","",J7479+cat_offset)</f>
        <v/>
      </c>
      <c r="L7479" s="27">
        <f>IF(J7479="","",MAX(0,E7479-J7479)^2)</f>
        <v/>
      </c>
      <c r="M7479" s="27">
        <f>IF(J7479="","",MAX(0,E7479-(J7479+twcdh_off))^2)</f>
        <v/>
      </c>
      <c r="N7479" s="27">
        <f>IF(E7479="","",MAX(0,E7479-swcdh_thr)^2)</f>
        <v/>
      </c>
      <c r="O7479">
        <f>IF(K7479="","",ROUND(E7479-K7479,0))</f>
        <v/>
      </c>
      <c r="P7479">
        <f>IF(O7479="","",IF(O7479&gt;=1,O7479,0))</f>
        <v/>
      </c>
      <c r="Q7479" s="27">
        <f>IF(E7479="","",MAX(0,E7479-22))</f>
        <v/>
      </c>
      <c r="R7479" s="27">
        <f>IF(H7479=1,E7479,"")</f>
        <v/>
      </c>
      <c r="S7479" s="27">
        <f>IF(AND(H7479=1,J7479&lt;&gt;""),E7479-J7479,"")</f>
        <v/>
      </c>
      <c r="T7479">
        <f>IF(G7479="","",MONTH(G7479))</f>
        <v/>
      </c>
    </row>
    <row r="7480">
      <c r="A7480" s="24" t="n">
        <v>2020</v>
      </c>
      <c r="B7480" s="24" t="n">
        <v>11</v>
      </c>
      <c r="C7480" s="24" t="n">
        <v>7</v>
      </c>
      <c r="D7480" s="24" t="n">
        <v>15</v>
      </c>
      <c r="E7480" s="24" t="n">
        <v>12.44</v>
      </c>
      <c r="F7480" s="25">
        <f>IF($E7480="","",DATE(IF($A7480="",nominal_year,$A7480),$B7480,$C7480)+($D7480-IF(LEFT(hour_conv,1)="1",1,0))/24)</f>
        <v/>
      </c>
      <c r="G7480" s="26">
        <f>IF(F7480="","",INT(F7480))</f>
        <v/>
      </c>
      <c r="H7480">
        <f>IF(G7480="","",IF(AND(MONTH(G7480)*100+DAY(G7480)&gt;=season_lo,MONTH(G7480)*100+DAY(G7480)&lt;=season_hi),1,0))</f>
        <v/>
      </c>
      <c r="I7480">
        <f>IF(G7480="","",G7480-first_day+1)</f>
        <v/>
      </c>
      <c r="J7480" s="27">
        <f>IF(I7480="","",INDEX(Daily!$J$2:$J$421,I7480))</f>
        <v/>
      </c>
      <c r="K7480" s="27">
        <f>IF(J7480="","",J7480+cat_offset)</f>
        <v/>
      </c>
      <c r="L7480" s="27">
        <f>IF(J7480="","",MAX(0,E7480-J7480)^2)</f>
        <v/>
      </c>
      <c r="M7480" s="27">
        <f>IF(J7480="","",MAX(0,E7480-(J7480+twcdh_off))^2)</f>
        <v/>
      </c>
      <c r="N7480" s="27">
        <f>IF(E7480="","",MAX(0,E7480-swcdh_thr)^2)</f>
        <v/>
      </c>
      <c r="O7480">
        <f>IF(K7480="","",ROUND(E7480-K7480,0))</f>
        <v/>
      </c>
      <c r="P7480">
        <f>IF(O7480="","",IF(O7480&gt;=1,O7480,0))</f>
        <v/>
      </c>
      <c r="Q7480" s="27">
        <f>IF(E7480="","",MAX(0,E7480-22))</f>
        <v/>
      </c>
      <c r="R7480" s="27">
        <f>IF(H7480=1,E7480,"")</f>
        <v/>
      </c>
      <c r="S7480" s="27">
        <f>IF(AND(H7480=1,J7480&lt;&gt;""),E7480-J7480,"")</f>
        <v/>
      </c>
      <c r="T7480">
        <f>IF(G7480="","",MONTH(G7480))</f>
        <v/>
      </c>
    </row>
    <row r="7481">
      <c r="A7481" s="24" t="n">
        <v>2020</v>
      </c>
      <c r="B7481" s="24" t="n">
        <v>11</v>
      </c>
      <c r="C7481" s="24" t="n">
        <v>7</v>
      </c>
      <c r="D7481" s="24" t="n">
        <v>16</v>
      </c>
      <c r="E7481" s="24" t="n">
        <v>12.39</v>
      </c>
      <c r="F7481" s="25">
        <f>IF($E7481="","",DATE(IF($A7481="",nominal_year,$A7481),$B7481,$C7481)+($D7481-IF(LEFT(hour_conv,1)="1",1,0))/24)</f>
        <v/>
      </c>
      <c r="G7481" s="26">
        <f>IF(F7481="","",INT(F7481))</f>
        <v/>
      </c>
      <c r="H7481">
        <f>IF(G7481="","",IF(AND(MONTH(G7481)*100+DAY(G7481)&gt;=season_lo,MONTH(G7481)*100+DAY(G7481)&lt;=season_hi),1,0))</f>
        <v/>
      </c>
      <c r="I7481">
        <f>IF(G7481="","",G7481-first_day+1)</f>
        <v/>
      </c>
      <c r="J7481" s="27">
        <f>IF(I7481="","",INDEX(Daily!$J$2:$J$421,I7481))</f>
        <v/>
      </c>
      <c r="K7481" s="27">
        <f>IF(J7481="","",J7481+cat_offset)</f>
        <v/>
      </c>
      <c r="L7481" s="27">
        <f>IF(J7481="","",MAX(0,E7481-J7481)^2)</f>
        <v/>
      </c>
      <c r="M7481" s="27">
        <f>IF(J7481="","",MAX(0,E7481-(J7481+twcdh_off))^2)</f>
        <v/>
      </c>
      <c r="N7481" s="27">
        <f>IF(E7481="","",MAX(0,E7481-swcdh_thr)^2)</f>
        <v/>
      </c>
      <c r="O7481">
        <f>IF(K7481="","",ROUND(E7481-K7481,0))</f>
        <v/>
      </c>
      <c r="P7481">
        <f>IF(O7481="","",IF(O7481&gt;=1,O7481,0))</f>
        <v/>
      </c>
      <c r="Q7481" s="27">
        <f>IF(E7481="","",MAX(0,E7481-22))</f>
        <v/>
      </c>
      <c r="R7481" s="27">
        <f>IF(H7481=1,E7481,"")</f>
        <v/>
      </c>
      <c r="S7481" s="27">
        <f>IF(AND(H7481=1,J7481&lt;&gt;""),E7481-J7481,"")</f>
        <v/>
      </c>
      <c r="T7481">
        <f>IF(G7481="","",MONTH(G7481))</f>
        <v/>
      </c>
    </row>
    <row r="7482">
      <c r="A7482" s="24" t="n">
        <v>2020</v>
      </c>
      <c r="B7482" s="24" t="n">
        <v>11</v>
      </c>
      <c r="C7482" s="24" t="n">
        <v>7</v>
      </c>
      <c r="D7482" s="24" t="n">
        <v>17</v>
      </c>
      <c r="E7482" s="24" t="n">
        <v>13</v>
      </c>
      <c r="F7482" s="25">
        <f>IF($E7482="","",DATE(IF($A7482="",nominal_year,$A7482),$B7482,$C7482)+($D7482-IF(LEFT(hour_conv,1)="1",1,0))/24)</f>
        <v/>
      </c>
      <c r="G7482" s="26">
        <f>IF(F7482="","",INT(F7482))</f>
        <v/>
      </c>
      <c r="H7482">
        <f>IF(G7482="","",IF(AND(MONTH(G7482)*100+DAY(G7482)&gt;=season_lo,MONTH(G7482)*100+DAY(G7482)&lt;=season_hi),1,0))</f>
        <v/>
      </c>
      <c r="I7482">
        <f>IF(G7482="","",G7482-first_day+1)</f>
        <v/>
      </c>
      <c r="J7482" s="27">
        <f>IF(I7482="","",INDEX(Daily!$J$2:$J$421,I7482))</f>
        <v/>
      </c>
      <c r="K7482" s="27">
        <f>IF(J7482="","",J7482+cat_offset)</f>
        <v/>
      </c>
      <c r="L7482" s="27">
        <f>IF(J7482="","",MAX(0,E7482-J7482)^2)</f>
        <v/>
      </c>
      <c r="M7482" s="27">
        <f>IF(J7482="","",MAX(0,E7482-(J7482+twcdh_off))^2)</f>
        <v/>
      </c>
      <c r="N7482" s="27">
        <f>IF(E7482="","",MAX(0,E7482-swcdh_thr)^2)</f>
        <v/>
      </c>
      <c r="O7482">
        <f>IF(K7482="","",ROUND(E7482-K7482,0))</f>
        <v/>
      </c>
      <c r="P7482">
        <f>IF(O7482="","",IF(O7482&gt;=1,O7482,0))</f>
        <v/>
      </c>
      <c r="Q7482" s="27">
        <f>IF(E7482="","",MAX(0,E7482-22))</f>
        <v/>
      </c>
      <c r="R7482" s="27">
        <f>IF(H7482=1,E7482,"")</f>
        <v/>
      </c>
      <c r="S7482" s="27">
        <f>IF(AND(H7482=1,J7482&lt;&gt;""),E7482-J7482,"")</f>
        <v/>
      </c>
      <c r="T7482">
        <f>IF(G7482="","",MONTH(G7482))</f>
        <v/>
      </c>
    </row>
    <row r="7483">
      <c r="A7483" s="24" t="n">
        <v>2020</v>
      </c>
      <c r="B7483" s="24" t="n">
        <v>11</v>
      </c>
      <c r="C7483" s="24" t="n">
        <v>7</v>
      </c>
      <c r="D7483" s="24" t="n">
        <v>18</v>
      </c>
      <c r="E7483" s="24" t="n">
        <v>11.91</v>
      </c>
      <c r="F7483" s="25">
        <f>IF($E7483="","",DATE(IF($A7483="",nominal_year,$A7483),$B7483,$C7483)+($D7483-IF(LEFT(hour_conv,1)="1",1,0))/24)</f>
        <v/>
      </c>
      <c r="G7483" s="26">
        <f>IF(F7483="","",INT(F7483))</f>
        <v/>
      </c>
      <c r="H7483">
        <f>IF(G7483="","",IF(AND(MONTH(G7483)*100+DAY(G7483)&gt;=season_lo,MONTH(G7483)*100+DAY(G7483)&lt;=season_hi),1,0))</f>
        <v/>
      </c>
      <c r="I7483">
        <f>IF(G7483="","",G7483-first_day+1)</f>
        <v/>
      </c>
      <c r="J7483" s="27">
        <f>IF(I7483="","",INDEX(Daily!$J$2:$J$421,I7483))</f>
        <v/>
      </c>
      <c r="K7483" s="27">
        <f>IF(J7483="","",J7483+cat_offset)</f>
        <v/>
      </c>
      <c r="L7483" s="27">
        <f>IF(J7483="","",MAX(0,E7483-J7483)^2)</f>
        <v/>
      </c>
      <c r="M7483" s="27">
        <f>IF(J7483="","",MAX(0,E7483-(J7483+twcdh_off))^2)</f>
        <v/>
      </c>
      <c r="N7483" s="27">
        <f>IF(E7483="","",MAX(0,E7483-swcdh_thr)^2)</f>
        <v/>
      </c>
      <c r="O7483">
        <f>IF(K7483="","",ROUND(E7483-K7483,0))</f>
        <v/>
      </c>
      <c r="P7483">
        <f>IF(O7483="","",IF(O7483&gt;=1,O7483,0))</f>
        <v/>
      </c>
      <c r="Q7483" s="27">
        <f>IF(E7483="","",MAX(0,E7483-22))</f>
        <v/>
      </c>
      <c r="R7483" s="27">
        <f>IF(H7483=1,E7483,"")</f>
        <v/>
      </c>
      <c r="S7483" s="27">
        <f>IF(AND(H7483=1,J7483&lt;&gt;""),E7483-J7483,"")</f>
        <v/>
      </c>
      <c r="T7483">
        <f>IF(G7483="","",MONTH(G7483))</f>
        <v/>
      </c>
    </row>
    <row r="7484">
      <c r="A7484" s="24" t="n">
        <v>2020</v>
      </c>
      <c r="B7484" s="24" t="n">
        <v>11</v>
      </c>
      <c r="C7484" s="24" t="n">
        <v>7</v>
      </c>
      <c r="D7484" s="24" t="n">
        <v>19</v>
      </c>
      <c r="E7484" s="24" t="n">
        <v>12.23</v>
      </c>
      <c r="F7484" s="25">
        <f>IF($E7484="","",DATE(IF($A7484="",nominal_year,$A7484),$B7484,$C7484)+($D7484-IF(LEFT(hour_conv,1)="1",1,0))/24)</f>
        <v/>
      </c>
      <c r="G7484" s="26">
        <f>IF(F7484="","",INT(F7484))</f>
        <v/>
      </c>
      <c r="H7484">
        <f>IF(G7484="","",IF(AND(MONTH(G7484)*100+DAY(G7484)&gt;=season_lo,MONTH(G7484)*100+DAY(G7484)&lt;=season_hi),1,0))</f>
        <v/>
      </c>
      <c r="I7484">
        <f>IF(G7484="","",G7484-first_day+1)</f>
        <v/>
      </c>
      <c r="J7484" s="27">
        <f>IF(I7484="","",INDEX(Daily!$J$2:$J$421,I7484))</f>
        <v/>
      </c>
      <c r="K7484" s="27">
        <f>IF(J7484="","",J7484+cat_offset)</f>
        <v/>
      </c>
      <c r="L7484" s="27">
        <f>IF(J7484="","",MAX(0,E7484-J7484)^2)</f>
        <v/>
      </c>
      <c r="M7484" s="27">
        <f>IF(J7484="","",MAX(0,E7484-(J7484+twcdh_off))^2)</f>
        <v/>
      </c>
      <c r="N7484" s="27">
        <f>IF(E7484="","",MAX(0,E7484-swcdh_thr)^2)</f>
        <v/>
      </c>
      <c r="O7484">
        <f>IF(K7484="","",ROUND(E7484-K7484,0))</f>
        <v/>
      </c>
      <c r="P7484">
        <f>IF(O7484="","",IF(O7484&gt;=1,O7484,0))</f>
        <v/>
      </c>
      <c r="Q7484" s="27">
        <f>IF(E7484="","",MAX(0,E7484-22))</f>
        <v/>
      </c>
      <c r="R7484" s="27">
        <f>IF(H7484=1,E7484,"")</f>
        <v/>
      </c>
      <c r="S7484" s="27">
        <f>IF(AND(H7484=1,J7484&lt;&gt;""),E7484-J7484,"")</f>
        <v/>
      </c>
      <c r="T7484">
        <f>IF(G7484="","",MONTH(G7484))</f>
        <v/>
      </c>
    </row>
    <row r="7485">
      <c r="A7485" s="24" t="n">
        <v>2020</v>
      </c>
      <c r="B7485" s="24" t="n">
        <v>11</v>
      </c>
      <c r="C7485" s="24" t="n">
        <v>7</v>
      </c>
      <c r="D7485" s="24" t="n">
        <v>20</v>
      </c>
      <c r="E7485" s="24" t="n">
        <v>11.38</v>
      </c>
      <c r="F7485" s="25">
        <f>IF($E7485="","",DATE(IF($A7485="",nominal_year,$A7485),$B7485,$C7485)+($D7485-IF(LEFT(hour_conv,1)="1",1,0))/24)</f>
        <v/>
      </c>
      <c r="G7485" s="26">
        <f>IF(F7485="","",INT(F7485))</f>
        <v/>
      </c>
      <c r="H7485">
        <f>IF(G7485="","",IF(AND(MONTH(G7485)*100+DAY(G7485)&gt;=season_lo,MONTH(G7485)*100+DAY(G7485)&lt;=season_hi),1,0))</f>
        <v/>
      </c>
      <c r="I7485">
        <f>IF(G7485="","",G7485-first_day+1)</f>
        <v/>
      </c>
      <c r="J7485" s="27">
        <f>IF(I7485="","",INDEX(Daily!$J$2:$J$421,I7485))</f>
        <v/>
      </c>
      <c r="K7485" s="27">
        <f>IF(J7485="","",J7485+cat_offset)</f>
        <v/>
      </c>
      <c r="L7485" s="27">
        <f>IF(J7485="","",MAX(0,E7485-J7485)^2)</f>
        <v/>
      </c>
      <c r="M7485" s="27">
        <f>IF(J7485="","",MAX(0,E7485-(J7485+twcdh_off))^2)</f>
        <v/>
      </c>
      <c r="N7485" s="27">
        <f>IF(E7485="","",MAX(0,E7485-swcdh_thr)^2)</f>
        <v/>
      </c>
      <c r="O7485">
        <f>IF(K7485="","",ROUND(E7485-K7485,0))</f>
        <v/>
      </c>
      <c r="P7485">
        <f>IF(O7485="","",IF(O7485&gt;=1,O7485,0))</f>
        <v/>
      </c>
      <c r="Q7485" s="27">
        <f>IF(E7485="","",MAX(0,E7485-22))</f>
        <v/>
      </c>
      <c r="R7485" s="27">
        <f>IF(H7485=1,E7485,"")</f>
        <v/>
      </c>
      <c r="S7485" s="27">
        <f>IF(AND(H7485=1,J7485&lt;&gt;""),E7485-J7485,"")</f>
        <v/>
      </c>
      <c r="T7485">
        <f>IF(G7485="","",MONTH(G7485))</f>
        <v/>
      </c>
    </row>
    <row r="7486">
      <c r="A7486" s="24" t="n">
        <v>2020</v>
      </c>
      <c r="B7486" s="24" t="n">
        <v>11</v>
      </c>
      <c r="C7486" s="24" t="n">
        <v>7</v>
      </c>
      <c r="D7486" s="24" t="n">
        <v>21</v>
      </c>
      <c r="E7486" s="24" t="n">
        <v>9.9</v>
      </c>
      <c r="F7486" s="25">
        <f>IF($E7486="","",DATE(IF($A7486="",nominal_year,$A7486),$B7486,$C7486)+($D7486-IF(LEFT(hour_conv,1)="1",1,0))/24)</f>
        <v/>
      </c>
      <c r="G7486" s="26">
        <f>IF(F7486="","",INT(F7486))</f>
        <v/>
      </c>
      <c r="H7486">
        <f>IF(G7486="","",IF(AND(MONTH(G7486)*100+DAY(G7486)&gt;=season_lo,MONTH(G7486)*100+DAY(G7486)&lt;=season_hi),1,0))</f>
        <v/>
      </c>
      <c r="I7486">
        <f>IF(G7486="","",G7486-first_day+1)</f>
        <v/>
      </c>
      <c r="J7486" s="27">
        <f>IF(I7486="","",INDEX(Daily!$J$2:$J$421,I7486))</f>
        <v/>
      </c>
      <c r="K7486" s="27">
        <f>IF(J7486="","",J7486+cat_offset)</f>
        <v/>
      </c>
      <c r="L7486" s="27">
        <f>IF(J7486="","",MAX(0,E7486-J7486)^2)</f>
        <v/>
      </c>
      <c r="M7486" s="27">
        <f>IF(J7486="","",MAX(0,E7486-(J7486+twcdh_off))^2)</f>
        <v/>
      </c>
      <c r="N7486" s="27">
        <f>IF(E7486="","",MAX(0,E7486-swcdh_thr)^2)</f>
        <v/>
      </c>
      <c r="O7486">
        <f>IF(K7486="","",ROUND(E7486-K7486,0))</f>
        <v/>
      </c>
      <c r="P7486">
        <f>IF(O7486="","",IF(O7486&gt;=1,O7486,0))</f>
        <v/>
      </c>
      <c r="Q7486" s="27">
        <f>IF(E7486="","",MAX(0,E7486-22))</f>
        <v/>
      </c>
      <c r="R7486" s="27">
        <f>IF(H7486=1,E7486,"")</f>
        <v/>
      </c>
      <c r="S7486" s="27">
        <f>IF(AND(H7486=1,J7486&lt;&gt;""),E7486-J7486,"")</f>
        <v/>
      </c>
      <c r="T7486">
        <f>IF(G7486="","",MONTH(G7486))</f>
        <v/>
      </c>
    </row>
    <row r="7487">
      <c r="A7487" s="24" t="n">
        <v>2020</v>
      </c>
      <c r="B7487" s="24" t="n">
        <v>11</v>
      </c>
      <c r="C7487" s="24" t="n">
        <v>7</v>
      </c>
      <c r="D7487" s="24" t="n">
        <v>22</v>
      </c>
      <c r="E7487" s="24" t="n">
        <v>9.359999999999999</v>
      </c>
      <c r="F7487" s="25">
        <f>IF($E7487="","",DATE(IF($A7487="",nominal_year,$A7487),$B7487,$C7487)+($D7487-IF(LEFT(hour_conv,1)="1",1,0))/24)</f>
        <v/>
      </c>
      <c r="G7487" s="26">
        <f>IF(F7487="","",INT(F7487))</f>
        <v/>
      </c>
      <c r="H7487">
        <f>IF(G7487="","",IF(AND(MONTH(G7487)*100+DAY(G7487)&gt;=season_lo,MONTH(G7487)*100+DAY(G7487)&lt;=season_hi),1,0))</f>
        <v/>
      </c>
      <c r="I7487">
        <f>IF(G7487="","",G7487-first_day+1)</f>
        <v/>
      </c>
      <c r="J7487" s="27">
        <f>IF(I7487="","",INDEX(Daily!$J$2:$J$421,I7487))</f>
        <v/>
      </c>
      <c r="K7487" s="27">
        <f>IF(J7487="","",J7487+cat_offset)</f>
        <v/>
      </c>
      <c r="L7487" s="27">
        <f>IF(J7487="","",MAX(0,E7487-J7487)^2)</f>
        <v/>
      </c>
      <c r="M7487" s="27">
        <f>IF(J7487="","",MAX(0,E7487-(J7487+twcdh_off))^2)</f>
        <v/>
      </c>
      <c r="N7487" s="27">
        <f>IF(E7487="","",MAX(0,E7487-swcdh_thr)^2)</f>
        <v/>
      </c>
      <c r="O7487">
        <f>IF(K7487="","",ROUND(E7487-K7487,0))</f>
        <v/>
      </c>
      <c r="P7487">
        <f>IF(O7487="","",IF(O7487&gt;=1,O7487,0))</f>
        <v/>
      </c>
      <c r="Q7487" s="27">
        <f>IF(E7487="","",MAX(0,E7487-22))</f>
        <v/>
      </c>
      <c r="R7487" s="27">
        <f>IF(H7487=1,E7487,"")</f>
        <v/>
      </c>
      <c r="S7487" s="27">
        <f>IF(AND(H7487=1,J7487&lt;&gt;""),E7487-J7487,"")</f>
        <v/>
      </c>
      <c r="T7487">
        <f>IF(G7487="","",MONTH(G7487))</f>
        <v/>
      </c>
    </row>
    <row r="7488">
      <c r="A7488" s="24" t="n">
        <v>2020</v>
      </c>
      <c r="B7488" s="24" t="n">
        <v>11</v>
      </c>
      <c r="C7488" s="24" t="n">
        <v>7</v>
      </c>
      <c r="D7488" s="24" t="n">
        <v>23</v>
      </c>
      <c r="E7488" s="24" t="n">
        <v>8.84</v>
      </c>
      <c r="F7488" s="25">
        <f>IF($E7488="","",DATE(IF($A7488="",nominal_year,$A7488),$B7488,$C7488)+($D7488-IF(LEFT(hour_conv,1)="1",1,0))/24)</f>
        <v/>
      </c>
      <c r="G7488" s="26">
        <f>IF(F7488="","",INT(F7488))</f>
        <v/>
      </c>
      <c r="H7488">
        <f>IF(G7488="","",IF(AND(MONTH(G7488)*100+DAY(G7488)&gt;=season_lo,MONTH(G7488)*100+DAY(G7488)&lt;=season_hi),1,0))</f>
        <v/>
      </c>
      <c r="I7488">
        <f>IF(G7488="","",G7488-first_day+1)</f>
        <v/>
      </c>
      <c r="J7488" s="27">
        <f>IF(I7488="","",INDEX(Daily!$J$2:$J$421,I7488))</f>
        <v/>
      </c>
      <c r="K7488" s="27">
        <f>IF(J7488="","",J7488+cat_offset)</f>
        <v/>
      </c>
      <c r="L7488" s="27">
        <f>IF(J7488="","",MAX(0,E7488-J7488)^2)</f>
        <v/>
      </c>
      <c r="M7488" s="27">
        <f>IF(J7488="","",MAX(0,E7488-(J7488+twcdh_off))^2)</f>
        <v/>
      </c>
      <c r="N7488" s="27">
        <f>IF(E7488="","",MAX(0,E7488-swcdh_thr)^2)</f>
        <v/>
      </c>
      <c r="O7488">
        <f>IF(K7488="","",ROUND(E7488-K7488,0))</f>
        <v/>
      </c>
      <c r="P7488">
        <f>IF(O7488="","",IF(O7488&gt;=1,O7488,0))</f>
        <v/>
      </c>
      <c r="Q7488" s="27">
        <f>IF(E7488="","",MAX(0,E7488-22))</f>
        <v/>
      </c>
      <c r="R7488" s="27">
        <f>IF(H7488=1,E7488,"")</f>
        <v/>
      </c>
      <c r="S7488" s="27">
        <f>IF(AND(H7488=1,J7488&lt;&gt;""),E7488-J7488,"")</f>
        <v/>
      </c>
      <c r="T7488">
        <f>IF(G7488="","",MONTH(G7488))</f>
        <v/>
      </c>
    </row>
    <row r="7489">
      <c r="A7489" s="24" t="n">
        <v>2020</v>
      </c>
      <c r="B7489" s="24" t="n">
        <v>11</v>
      </c>
      <c r="C7489" s="24" t="n">
        <v>7</v>
      </c>
      <c r="D7489" s="24" t="n">
        <v>24</v>
      </c>
      <c r="E7489" s="24" t="n">
        <v>8.390000000000001</v>
      </c>
      <c r="F7489" s="25">
        <f>IF($E7489="","",DATE(IF($A7489="",nominal_year,$A7489),$B7489,$C7489)+($D7489-IF(LEFT(hour_conv,1)="1",1,0))/24)</f>
        <v/>
      </c>
      <c r="G7489" s="26">
        <f>IF(F7489="","",INT(F7489))</f>
        <v/>
      </c>
      <c r="H7489">
        <f>IF(G7489="","",IF(AND(MONTH(G7489)*100+DAY(G7489)&gt;=season_lo,MONTH(G7489)*100+DAY(G7489)&lt;=season_hi),1,0))</f>
        <v/>
      </c>
      <c r="I7489">
        <f>IF(G7489="","",G7489-first_day+1)</f>
        <v/>
      </c>
      <c r="J7489" s="27">
        <f>IF(I7489="","",INDEX(Daily!$J$2:$J$421,I7489))</f>
        <v/>
      </c>
      <c r="K7489" s="27">
        <f>IF(J7489="","",J7489+cat_offset)</f>
        <v/>
      </c>
      <c r="L7489" s="27">
        <f>IF(J7489="","",MAX(0,E7489-J7489)^2)</f>
        <v/>
      </c>
      <c r="M7489" s="27">
        <f>IF(J7489="","",MAX(0,E7489-(J7489+twcdh_off))^2)</f>
        <v/>
      </c>
      <c r="N7489" s="27">
        <f>IF(E7489="","",MAX(0,E7489-swcdh_thr)^2)</f>
        <v/>
      </c>
      <c r="O7489">
        <f>IF(K7489="","",ROUND(E7489-K7489,0))</f>
        <v/>
      </c>
      <c r="P7489">
        <f>IF(O7489="","",IF(O7489&gt;=1,O7489,0))</f>
        <v/>
      </c>
      <c r="Q7489" s="27">
        <f>IF(E7489="","",MAX(0,E7489-22))</f>
        <v/>
      </c>
      <c r="R7489" s="27">
        <f>IF(H7489=1,E7489,"")</f>
        <v/>
      </c>
      <c r="S7489" s="27">
        <f>IF(AND(H7489=1,J7489&lt;&gt;""),E7489-J7489,"")</f>
        <v/>
      </c>
      <c r="T7489">
        <f>IF(G7489="","",MONTH(G7489))</f>
        <v/>
      </c>
    </row>
    <row r="7490">
      <c r="A7490" s="24" t="n">
        <v>2020</v>
      </c>
      <c r="B7490" s="24" t="n">
        <v>11</v>
      </c>
      <c r="C7490" s="24" t="n">
        <v>8</v>
      </c>
      <c r="D7490" s="24" t="n">
        <v>1</v>
      </c>
      <c r="E7490" s="24" t="n">
        <v>8.66</v>
      </c>
      <c r="F7490" s="25">
        <f>IF($E7490="","",DATE(IF($A7490="",nominal_year,$A7490),$B7490,$C7490)+($D7490-IF(LEFT(hour_conv,1)="1",1,0))/24)</f>
        <v/>
      </c>
      <c r="G7490" s="26">
        <f>IF(F7490="","",INT(F7490))</f>
        <v/>
      </c>
      <c r="H7490">
        <f>IF(G7490="","",IF(AND(MONTH(G7490)*100+DAY(G7490)&gt;=season_lo,MONTH(G7490)*100+DAY(G7490)&lt;=season_hi),1,0))</f>
        <v/>
      </c>
      <c r="I7490">
        <f>IF(G7490="","",G7490-first_day+1)</f>
        <v/>
      </c>
      <c r="J7490" s="27">
        <f>IF(I7490="","",INDEX(Daily!$J$2:$J$421,I7490))</f>
        <v/>
      </c>
      <c r="K7490" s="27">
        <f>IF(J7490="","",J7490+cat_offset)</f>
        <v/>
      </c>
      <c r="L7490" s="27">
        <f>IF(J7490="","",MAX(0,E7490-J7490)^2)</f>
        <v/>
      </c>
      <c r="M7490" s="27">
        <f>IF(J7490="","",MAX(0,E7490-(J7490+twcdh_off))^2)</f>
        <v/>
      </c>
      <c r="N7490" s="27">
        <f>IF(E7490="","",MAX(0,E7490-swcdh_thr)^2)</f>
        <v/>
      </c>
      <c r="O7490">
        <f>IF(K7490="","",ROUND(E7490-K7490,0))</f>
        <v/>
      </c>
      <c r="P7490">
        <f>IF(O7490="","",IF(O7490&gt;=1,O7490,0))</f>
        <v/>
      </c>
      <c r="Q7490" s="27">
        <f>IF(E7490="","",MAX(0,E7490-22))</f>
        <v/>
      </c>
      <c r="R7490" s="27">
        <f>IF(H7490=1,E7490,"")</f>
        <v/>
      </c>
      <c r="S7490" s="27">
        <f>IF(AND(H7490=1,J7490&lt;&gt;""),E7490-J7490,"")</f>
        <v/>
      </c>
      <c r="T7490">
        <f>IF(G7490="","",MONTH(G7490))</f>
        <v/>
      </c>
    </row>
    <row r="7491">
      <c r="A7491" s="24" t="n">
        <v>2020</v>
      </c>
      <c r="B7491" s="24" t="n">
        <v>11</v>
      </c>
      <c r="C7491" s="24" t="n">
        <v>8</v>
      </c>
      <c r="D7491" s="24" t="n">
        <v>2</v>
      </c>
      <c r="E7491" s="24" t="n">
        <v>7.74</v>
      </c>
      <c r="F7491" s="25">
        <f>IF($E7491="","",DATE(IF($A7491="",nominal_year,$A7491),$B7491,$C7491)+($D7491-IF(LEFT(hour_conv,1)="1",1,0))/24)</f>
        <v/>
      </c>
      <c r="G7491" s="26">
        <f>IF(F7491="","",INT(F7491))</f>
        <v/>
      </c>
      <c r="H7491">
        <f>IF(G7491="","",IF(AND(MONTH(G7491)*100+DAY(G7491)&gt;=season_lo,MONTH(G7491)*100+DAY(G7491)&lt;=season_hi),1,0))</f>
        <v/>
      </c>
      <c r="I7491">
        <f>IF(G7491="","",G7491-first_day+1)</f>
        <v/>
      </c>
      <c r="J7491" s="27">
        <f>IF(I7491="","",INDEX(Daily!$J$2:$J$421,I7491))</f>
        <v/>
      </c>
      <c r="K7491" s="27">
        <f>IF(J7491="","",J7491+cat_offset)</f>
        <v/>
      </c>
      <c r="L7491" s="27">
        <f>IF(J7491="","",MAX(0,E7491-J7491)^2)</f>
        <v/>
      </c>
      <c r="M7491" s="27">
        <f>IF(J7491="","",MAX(0,E7491-(J7491+twcdh_off))^2)</f>
        <v/>
      </c>
      <c r="N7491" s="27">
        <f>IF(E7491="","",MAX(0,E7491-swcdh_thr)^2)</f>
        <v/>
      </c>
      <c r="O7491">
        <f>IF(K7491="","",ROUND(E7491-K7491,0))</f>
        <v/>
      </c>
      <c r="P7491">
        <f>IF(O7491="","",IF(O7491&gt;=1,O7491,0))</f>
        <v/>
      </c>
      <c r="Q7491" s="27">
        <f>IF(E7491="","",MAX(0,E7491-22))</f>
        <v/>
      </c>
      <c r="R7491" s="27">
        <f>IF(H7491=1,E7491,"")</f>
        <v/>
      </c>
      <c r="S7491" s="27">
        <f>IF(AND(H7491=1,J7491&lt;&gt;""),E7491-J7491,"")</f>
        <v/>
      </c>
      <c r="T7491">
        <f>IF(G7491="","",MONTH(G7491))</f>
        <v/>
      </c>
    </row>
    <row r="7492">
      <c r="A7492" s="24" t="n">
        <v>2020</v>
      </c>
      <c r="B7492" s="24" t="n">
        <v>11</v>
      </c>
      <c r="C7492" s="24" t="n">
        <v>8</v>
      </c>
      <c r="D7492" s="24" t="n">
        <v>3</v>
      </c>
      <c r="E7492" s="24" t="n">
        <v>7.9</v>
      </c>
      <c r="F7492" s="25">
        <f>IF($E7492="","",DATE(IF($A7492="",nominal_year,$A7492),$B7492,$C7492)+($D7492-IF(LEFT(hour_conv,1)="1",1,0))/24)</f>
        <v/>
      </c>
      <c r="G7492" s="26">
        <f>IF(F7492="","",INT(F7492))</f>
        <v/>
      </c>
      <c r="H7492">
        <f>IF(G7492="","",IF(AND(MONTH(G7492)*100+DAY(G7492)&gt;=season_lo,MONTH(G7492)*100+DAY(G7492)&lt;=season_hi),1,0))</f>
        <v/>
      </c>
      <c r="I7492">
        <f>IF(G7492="","",G7492-first_day+1)</f>
        <v/>
      </c>
      <c r="J7492" s="27">
        <f>IF(I7492="","",INDEX(Daily!$J$2:$J$421,I7492))</f>
        <v/>
      </c>
      <c r="K7492" s="27">
        <f>IF(J7492="","",J7492+cat_offset)</f>
        <v/>
      </c>
      <c r="L7492" s="27">
        <f>IF(J7492="","",MAX(0,E7492-J7492)^2)</f>
        <v/>
      </c>
      <c r="M7492" s="27">
        <f>IF(J7492="","",MAX(0,E7492-(J7492+twcdh_off))^2)</f>
        <v/>
      </c>
      <c r="N7492" s="27">
        <f>IF(E7492="","",MAX(0,E7492-swcdh_thr)^2)</f>
        <v/>
      </c>
      <c r="O7492">
        <f>IF(K7492="","",ROUND(E7492-K7492,0))</f>
        <v/>
      </c>
      <c r="P7492">
        <f>IF(O7492="","",IF(O7492&gt;=1,O7492,0))</f>
        <v/>
      </c>
      <c r="Q7492" s="27">
        <f>IF(E7492="","",MAX(0,E7492-22))</f>
        <v/>
      </c>
      <c r="R7492" s="27">
        <f>IF(H7492=1,E7492,"")</f>
        <v/>
      </c>
      <c r="S7492" s="27">
        <f>IF(AND(H7492=1,J7492&lt;&gt;""),E7492-J7492,"")</f>
        <v/>
      </c>
      <c r="T7492">
        <f>IF(G7492="","",MONTH(G7492))</f>
        <v/>
      </c>
    </row>
    <row r="7493">
      <c r="A7493" s="24" t="n">
        <v>2020</v>
      </c>
      <c r="B7493" s="24" t="n">
        <v>11</v>
      </c>
      <c r="C7493" s="24" t="n">
        <v>8</v>
      </c>
      <c r="D7493" s="24" t="n">
        <v>4</v>
      </c>
      <c r="E7493" s="24" t="n">
        <v>6.81</v>
      </c>
      <c r="F7493" s="25">
        <f>IF($E7493="","",DATE(IF($A7493="",nominal_year,$A7493),$B7493,$C7493)+($D7493-IF(LEFT(hour_conv,1)="1",1,0))/24)</f>
        <v/>
      </c>
      <c r="G7493" s="26">
        <f>IF(F7493="","",INT(F7493))</f>
        <v/>
      </c>
      <c r="H7493">
        <f>IF(G7493="","",IF(AND(MONTH(G7493)*100+DAY(G7493)&gt;=season_lo,MONTH(G7493)*100+DAY(G7493)&lt;=season_hi),1,0))</f>
        <v/>
      </c>
      <c r="I7493">
        <f>IF(G7493="","",G7493-first_day+1)</f>
        <v/>
      </c>
      <c r="J7493" s="27">
        <f>IF(I7493="","",INDEX(Daily!$J$2:$J$421,I7493))</f>
        <v/>
      </c>
      <c r="K7493" s="27">
        <f>IF(J7493="","",J7493+cat_offset)</f>
        <v/>
      </c>
      <c r="L7493" s="27">
        <f>IF(J7493="","",MAX(0,E7493-J7493)^2)</f>
        <v/>
      </c>
      <c r="M7493" s="27">
        <f>IF(J7493="","",MAX(0,E7493-(J7493+twcdh_off))^2)</f>
        <v/>
      </c>
      <c r="N7493" s="27">
        <f>IF(E7493="","",MAX(0,E7493-swcdh_thr)^2)</f>
        <v/>
      </c>
      <c r="O7493">
        <f>IF(K7493="","",ROUND(E7493-K7493,0))</f>
        <v/>
      </c>
      <c r="P7493">
        <f>IF(O7493="","",IF(O7493&gt;=1,O7493,0))</f>
        <v/>
      </c>
      <c r="Q7493" s="27">
        <f>IF(E7493="","",MAX(0,E7493-22))</f>
        <v/>
      </c>
      <c r="R7493" s="27">
        <f>IF(H7493=1,E7493,"")</f>
        <v/>
      </c>
      <c r="S7493" s="27">
        <f>IF(AND(H7493=1,J7493&lt;&gt;""),E7493-J7493,"")</f>
        <v/>
      </c>
      <c r="T7493">
        <f>IF(G7493="","",MONTH(G7493))</f>
        <v/>
      </c>
    </row>
    <row r="7494">
      <c r="A7494" s="24" t="n">
        <v>2020</v>
      </c>
      <c r="B7494" s="24" t="n">
        <v>11</v>
      </c>
      <c r="C7494" s="24" t="n">
        <v>8</v>
      </c>
      <c r="D7494" s="24" t="n">
        <v>5</v>
      </c>
      <c r="E7494" s="24" t="n">
        <v>6.31</v>
      </c>
      <c r="F7494" s="25">
        <f>IF($E7494="","",DATE(IF($A7494="",nominal_year,$A7494),$B7494,$C7494)+($D7494-IF(LEFT(hour_conv,1)="1",1,0))/24)</f>
        <v/>
      </c>
      <c r="G7494" s="26">
        <f>IF(F7494="","",INT(F7494))</f>
        <v/>
      </c>
      <c r="H7494">
        <f>IF(G7494="","",IF(AND(MONTH(G7494)*100+DAY(G7494)&gt;=season_lo,MONTH(G7494)*100+DAY(G7494)&lt;=season_hi),1,0))</f>
        <v/>
      </c>
      <c r="I7494">
        <f>IF(G7494="","",G7494-first_day+1)</f>
        <v/>
      </c>
      <c r="J7494" s="27">
        <f>IF(I7494="","",INDEX(Daily!$J$2:$J$421,I7494))</f>
        <v/>
      </c>
      <c r="K7494" s="27">
        <f>IF(J7494="","",J7494+cat_offset)</f>
        <v/>
      </c>
      <c r="L7494" s="27">
        <f>IF(J7494="","",MAX(0,E7494-J7494)^2)</f>
        <v/>
      </c>
      <c r="M7494" s="27">
        <f>IF(J7494="","",MAX(0,E7494-(J7494+twcdh_off))^2)</f>
        <v/>
      </c>
      <c r="N7494" s="27">
        <f>IF(E7494="","",MAX(0,E7494-swcdh_thr)^2)</f>
        <v/>
      </c>
      <c r="O7494">
        <f>IF(K7494="","",ROUND(E7494-K7494,0))</f>
        <v/>
      </c>
      <c r="P7494">
        <f>IF(O7494="","",IF(O7494&gt;=1,O7494,0))</f>
        <v/>
      </c>
      <c r="Q7494" s="27">
        <f>IF(E7494="","",MAX(0,E7494-22))</f>
        <v/>
      </c>
      <c r="R7494" s="27">
        <f>IF(H7494=1,E7494,"")</f>
        <v/>
      </c>
      <c r="S7494" s="27">
        <f>IF(AND(H7494=1,J7494&lt;&gt;""),E7494-J7494,"")</f>
        <v/>
      </c>
      <c r="T7494">
        <f>IF(G7494="","",MONTH(G7494))</f>
        <v/>
      </c>
    </row>
    <row r="7495">
      <c r="A7495" s="24" t="n">
        <v>2020</v>
      </c>
      <c r="B7495" s="24" t="n">
        <v>11</v>
      </c>
      <c r="C7495" s="24" t="n">
        <v>8</v>
      </c>
      <c r="D7495" s="24" t="n">
        <v>6</v>
      </c>
      <c r="E7495" s="24" t="n">
        <v>7.66</v>
      </c>
      <c r="F7495" s="25">
        <f>IF($E7495="","",DATE(IF($A7495="",nominal_year,$A7495),$B7495,$C7495)+($D7495-IF(LEFT(hour_conv,1)="1",1,0))/24)</f>
        <v/>
      </c>
      <c r="G7495" s="26">
        <f>IF(F7495="","",INT(F7495))</f>
        <v/>
      </c>
      <c r="H7495">
        <f>IF(G7495="","",IF(AND(MONTH(G7495)*100+DAY(G7495)&gt;=season_lo,MONTH(G7495)*100+DAY(G7495)&lt;=season_hi),1,0))</f>
        <v/>
      </c>
      <c r="I7495">
        <f>IF(G7495="","",G7495-first_day+1)</f>
        <v/>
      </c>
      <c r="J7495" s="27">
        <f>IF(I7495="","",INDEX(Daily!$J$2:$J$421,I7495))</f>
        <v/>
      </c>
      <c r="K7495" s="27">
        <f>IF(J7495="","",J7495+cat_offset)</f>
        <v/>
      </c>
      <c r="L7495" s="27">
        <f>IF(J7495="","",MAX(0,E7495-J7495)^2)</f>
        <v/>
      </c>
      <c r="M7495" s="27">
        <f>IF(J7495="","",MAX(0,E7495-(J7495+twcdh_off))^2)</f>
        <v/>
      </c>
      <c r="N7495" s="27">
        <f>IF(E7495="","",MAX(0,E7495-swcdh_thr)^2)</f>
        <v/>
      </c>
      <c r="O7495">
        <f>IF(K7495="","",ROUND(E7495-K7495,0))</f>
        <v/>
      </c>
      <c r="P7495">
        <f>IF(O7495="","",IF(O7495&gt;=1,O7495,0))</f>
        <v/>
      </c>
      <c r="Q7495" s="27">
        <f>IF(E7495="","",MAX(0,E7495-22))</f>
        <v/>
      </c>
      <c r="R7495" s="27">
        <f>IF(H7495=1,E7495,"")</f>
        <v/>
      </c>
      <c r="S7495" s="27">
        <f>IF(AND(H7495=1,J7495&lt;&gt;""),E7495-J7495,"")</f>
        <v/>
      </c>
      <c r="T7495">
        <f>IF(G7495="","",MONTH(G7495))</f>
        <v/>
      </c>
    </row>
    <row r="7496">
      <c r="A7496" s="24" t="n">
        <v>2020</v>
      </c>
      <c r="B7496" s="24" t="n">
        <v>11</v>
      </c>
      <c r="C7496" s="24" t="n">
        <v>8</v>
      </c>
      <c r="D7496" s="24" t="n">
        <v>7</v>
      </c>
      <c r="E7496" s="24" t="n">
        <v>8.42</v>
      </c>
      <c r="F7496" s="25">
        <f>IF($E7496="","",DATE(IF($A7496="",nominal_year,$A7496),$B7496,$C7496)+($D7496-IF(LEFT(hour_conv,1)="1",1,0))/24)</f>
        <v/>
      </c>
      <c r="G7496" s="26">
        <f>IF(F7496="","",INT(F7496))</f>
        <v/>
      </c>
      <c r="H7496">
        <f>IF(G7496="","",IF(AND(MONTH(G7496)*100+DAY(G7496)&gt;=season_lo,MONTH(G7496)*100+DAY(G7496)&lt;=season_hi),1,0))</f>
        <v/>
      </c>
      <c r="I7496">
        <f>IF(G7496="","",G7496-first_day+1)</f>
        <v/>
      </c>
      <c r="J7496" s="27">
        <f>IF(I7496="","",INDEX(Daily!$J$2:$J$421,I7496))</f>
        <v/>
      </c>
      <c r="K7496" s="27">
        <f>IF(J7496="","",J7496+cat_offset)</f>
        <v/>
      </c>
      <c r="L7496" s="27">
        <f>IF(J7496="","",MAX(0,E7496-J7496)^2)</f>
        <v/>
      </c>
      <c r="M7496" s="27">
        <f>IF(J7496="","",MAX(0,E7496-(J7496+twcdh_off))^2)</f>
        <v/>
      </c>
      <c r="N7496" s="27">
        <f>IF(E7496="","",MAX(0,E7496-swcdh_thr)^2)</f>
        <v/>
      </c>
      <c r="O7496">
        <f>IF(K7496="","",ROUND(E7496-K7496,0))</f>
        <v/>
      </c>
      <c r="P7496">
        <f>IF(O7496="","",IF(O7496&gt;=1,O7496,0))</f>
        <v/>
      </c>
      <c r="Q7496" s="27">
        <f>IF(E7496="","",MAX(0,E7496-22))</f>
        <v/>
      </c>
      <c r="R7496" s="27">
        <f>IF(H7496=1,E7496,"")</f>
        <v/>
      </c>
      <c r="S7496" s="27">
        <f>IF(AND(H7496=1,J7496&lt;&gt;""),E7496-J7496,"")</f>
        <v/>
      </c>
      <c r="T7496">
        <f>IF(G7496="","",MONTH(G7496))</f>
        <v/>
      </c>
    </row>
    <row r="7497">
      <c r="A7497" s="24" t="n">
        <v>2020</v>
      </c>
      <c r="B7497" s="24" t="n">
        <v>11</v>
      </c>
      <c r="C7497" s="24" t="n">
        <v>8</v>
      </c>
      <c r="D7497" s="24" t="n">
        <v>8</v>
      </c>
      <c r="E7497" s="24" t="n">
        <v>8.66</v>
      </c>
      <c r="F7497" s="25">
        <f>IF($E7497="","",DATE(IF($A7497="",nominal_year,$A7497),$B7497,$C7497)+($D7497-IF(LEFT(hour_conv,1)="1",1,0))/24)</f>
        <v/>
      </c>
      <c r="G7497" s="26">
        <f>IF(F7497="","",INT(F7497))</f>
        <v/>
      </c>
      <c r="H7497">
        <f>IF(G7497="","",IF(AND(MONTH(G7497)*100+DAY(G7497)&gt;=season_lo,MONTH(G7497)*100+DAY(G7497)&lt;=season_hi),1,0))</f>
        <v/>
      </c>
      <c r="I7497">
        <f>IF(G7497="","",G7497-first_day+1)</f>
        <v/>
      </c>
      <c r="J7497" s="27">
        <f>IF(I7497="","",INDEX(Daily!$J$2:$J$421,I7497))</f>
        <v/>
      </c>
      <c r="K7497" s="27">
        <f>IF(J7497="","",J7497+cat_offset)</f>
        <v/>
      </c>
      <c r="L7497" s="27">
        <f>IF(J7497="","",MAX(0,E7497-J7497)^2)</f>
        <v/>
      </c>
      <c r="M7497" s="27">
        <f>IF(J7497="","",MAX(0,E7497-(J7497+twcdh_off))^2)</f>
        <v/>
      </c>
      <c r="N7497" s="27">
        <f>IF(E7497="","",MAX(0,E7497-swcdh_thr)^2)</f>
        <v/>
      </c>
      <c r="O7497">
        <f>IF(K7497="","",ROUND(E7497-K7497,0))</f>
        <v/>
      </c>
      <c r="P7497">
        <f>IF(O7497="","",IF(O7497&gt;=1,O7497,0))</f>
        <v/>
      </c>
      <c r="Q7497" s="27">
        <f>IF(E7497="","",MAX(0,E7497-22))</f>
        <v/>
      </c>
      <c r="R7497" s="27">
        <f>IF(H7497=1,E7497,"")</f>
        <v/>
      </c>
      <c r="S7497" s="27">
        <f>IF(AND(H7497=1,J7497&lt;&gt;""),E7497-J7497,"")</f>
        <v/>
      </c>
      <c r="T7497">
        <f>IF(G7497="","",MONTH(G7497))</f>
        <v/>
      </c>
    </row>
    <row r="7498">
      <c r="A7498" s="24" t="n">
        <v>2020</v>
      </c>
      <c r="B7498" s="24" t="n">
        <v>11</v>
      </c>
      <c r="C7498" s="24" t="n">
        <v>8</v>
      </c>
      <c r="D7498" s="24" t="n">
        <v>9</v>
      </c>
      <c r="E7498" s="24" t="n">
        <v>9.07</v>
      </c>
      <c r="F7498" s="25">
        <f>IF($E7498="","",DATE(IF($A7498="",nominal_year,$A7498),$B7498,$C7498)+($D7498-IF(LEFT(hour_conv,1)="1",1,0))/24)</f>
        <v/>
      </c>
      <c r="G7498" s="26">
        <f>IF(F7498="","",INT(F7498))</f>
        <v/>
      </c>
      <c r="H7498">
        <f>IF(G7498="","",IF(AND(MONTH(G7498)*100+DAY(G7498)&gt;=season_lo,MONTH(G7498)*100+DAY(G7498)&lt;=season_hi),1,0))</f>
        <v/>
      </c>
      <c r="I7498">
        <f>IF(G7498="","",G7498-first_day+1)</f>
        <v/>
      </c>
      <c r="J7498" s="27">
        <f>IF(I7498="","",INDEX(Daily!$J$2:$J$421,I7498))</f>
        <v/>
      </c>
      <c r="K7498" s="27">
        <f>IF(J7498="","",J7498+cat_offset)</f>
        <v/>
      </c>
      <c r="L7498" s="27">
        <f>IF(J7498="","",MAX(0,E7498-J7498)^2)</f>
        <v/>
      </c>
      <c r="M7498" s="27">
        <f>IF(J7498="","",MAX(0,E7498-(J7498+twcdh_off))^2)</f>
        <v/>
      </c>
      <c r="N7498" s="27">
        <f>IF(E7498="","",MAX(0,E7498-swcdh_thr)^2)</f>
        <v/>
      </c>
      <c r="O7498">
        <f>IF(K7498="","",ROUND(E7498-K7498,0))</f>
        <v/>
      </c>
      <c r="P7498">
        <f>IF(O7498="","",IF(O7498&gt;=1,O7498,0))</f>
        <v/>
      </c>
      <c r="Q7498" s="27">
        <f>IF(E7498="","",MAX(0,E7498-22))</f>
        <v/>
      </c>
      <c r="R7498" s="27">
        <f>IF(H7498=1,E7498,"")</f>
        <v/>
      </c>
      <c r="S7498" s="27">
        <f>IF(AND(H7498=1,J7498&lt;&gt;""),E7498-J7498,"")</f>
        <v/>
      </c>
      <c r="T7498">
        <f>IF(G7498="","",MONTH(G7498))</f>
        <v/>
      </c>
    </row>
    <row r="7499">
      <c r="A7499" s="24" t="n">
        <v>2020</v>
      </c>
      <c r="B7499" s="24" t="n">
        <v>11</v>
      </c>
      <c r="C7499" s="24" t="n">
        <v>8</v>
      </c>
      <c r="D7499" s="24" t="n">
        <v>10</v>
      </c>
      <c r="E7499" s="24" t="n">
        <v>10.35</v>
      </c>
      <c r="F7499" s="25">
        <f>IF($E7499="","",DATE(IF($A7499="",nominal_year,$A7499),$B7499,$C7499)+($D7499-IF(LEFT(hour_conv,1)="1",1,0))/24)</f>
        <v/>
      </c>
      <c r="G7499" s="26">
        <f>IF(F7499="","",INT(F7499))</f>
        <v/>
      </c>
      <c r="H7499">
        <f>IF(G7499="","",IF(AND(MONTH(G7499)*100+DAY(G7499)&gt;=season_lo,MONTH(G7499)*100+DAY(G7499)&lt;=season_hi),1,0))</f>
        <v/>
      </c>
      <c r="I7499">
        <f>IF(G7499="","",G7499-first_day+1)</f>
        <v/>
      </c>
      <c r="J7499" s="27">
        <f>IF(I7499="","",INDEX(Daily!$J$2:$J$421,I7499))</f>
        <v/>
      </c>
      <c r="K7499" s="27">
        <f>IF(J7499="","",J7499+cat_offset)</f>
        <v/>
      </c>
      <c r="L7499" s="27">
        <f>IF(J7499="","",MAX(0,E7499-J7499)^2)</f>
        <v/>
      </c>
      <c r="M7499" s="27">
        <f>IF(J7499="","",MAX(0,E7499-(J7499+twcdh_off))^2)</f>
        <v/>
      </c>
      <c r="N7499" s="27">
        <f>IF(E7499="","",MAX(0,E7499-swcdh_thr)^2)</f>
        <v/>
      </c>
      <c r="O7499">
        <f>IF(K7499="","",ROUND(E7499-K7499,0))</f>
        <v/>
      </c>
      <c r="P7499">
        <f>IF(O7499="","",IF(O7499&gt;=1,O7499,0))</f>
        <v/>
      </c>
      <c r="Q7499" s="27">
        <f>IF(E7499="","",MAX(0,E7499-22))</f>
        <v/>
      </c>
      <c r="R7499" s="27">
        <f>IF(H7499=1,E7499,"")</f>
        <v/>
      </c>
      <c r="S7499" s="27">
        <f>IF(AND(H7499=1,J7499&lt;&gt;""),E7499-J7499,"")</f>
        <v/>
      </c>
      <c r="T7499">
        <f>IF(G7499="","",MONTH(G7499))</f>
        <v/>
      </c>
    </row>
    <row r="7500">
      <c r="A7500" s="24" t="n">
        <v>2020</v>
      </c>
      <c r="B7500" s="24" t="n">
        <v>11</v>
      </c>
      <c r="C7500" s="24" t="n">
        <v>8</v>
      </c>
      <c r="D7500" s="24" t="n">
        <v>11</v>
      </c>
      <c r="E7500" s="24" t="n">
        <v>11.67</v>
      </c>
      <c r="F7500" s="25">
        <f>IF($E7500="","",DATE(IF($A7500="",nominal_year,$A7500),$B7500,$C7500)+($D7500-IF(LEFT(hour_conv,1)="1",1,0))/24)</f>
        <v/>
      </c>
      <c r="G7500" s="26">
        <f>IF(F7500="","",INT(F7500))</f>
        <v/>
      </c>
      <c r="H7500">
        <f>IF(G7500="","",IF(AND(MONTH(G7500)*100+DAY(G7500)&gt;=season_lo,MONTH(G7500)*100+DAY(G7500)&lt;=season_hi),1,0))</f>
        <v/>
      </c>
      <c r="I7500">
        <f>IF(G7500="","",G7500-first_day+1)</f>
        <v/>
      </c>
      <c r="J7500" s="27">
        <f>IF(I7500="","",INDEX(Daily!$J$2:$J$421,I7500))</f>
        <v/>
      </c>
      <c r="K7500" s="27">
        <f>IF(J7500="","",J7500+cat_offset)</f>
        <v/>
      </c>
      <c r="L7500" s="27">
        <f>IF(J7500="","",MAX(0,E7500-J7500)^2)</f>
        <v/>
      </c>
      <c r="M7500" s="27">
        <f>IF(J7500="","",MAX(0,E7500-(J7500+twcdh_off))^2)</f>
        <v/>
      </c>
      <c r="N7500" s="27">
        <f>IF(E7500="","",MAX(0,E7500-swcdh_thr)^2)</f>
        <v/>
      </c>
      <c r="O7500">
        <f>IF(K7500="","",ROUND(E7500-K7500,0))</f>
        <v/>
      </c>
      <c r="P7500">
        <f>IF(O7500="","",IF(O7500&gt;=1,O7500,0))</f>
        <v/>
      </c>
      <c r="Q7500" s="27">
        <f>IF(E7500="","",MAX(0,E7500-22))</f>
        <v/>
      </c>
      <c r="R7500" s="27">
        <f>IF(H7500=1,E7500,"")</f>
        <v/>
      </c>
      <c r="S7500" s="27">
        <f>IF(AND(H7500=1,J7500&lt;&gt;""),E7500-J7500,"")</f>
        <v/>
      </c>
      <c r="T7500">
        <f>IF(G7500="","",MONTH(G7500))</f>
        <v/>
      </c>
    </row>
    <row r="7501">
      <c r="A7501" s="24" t="n">
        <v>2020</v>
      </c>
      <c r="B7501" s="24" t="n">
        <v>11</v>
      </c>
      <c r="C7501" s="24" t="n">
        <v>8</v>
      </c>
      <c r="D7501" s="24" t="n">
        <v>12</v>
      </c>
      <c r="E7501" s="24" t="n">
        <v>11.52</v>
      </c>
      <c r="F7501" s="25">
        <f>IF($E7501="","",DATE(IF($A7501="",nominal_year,$A7501),$B7501,$C7501)+($D7501-IF(LEFT(hour_conv,1)="1",1,0))/24)</f>
        <v/>
      </c>
      <c r="G7501" s="26">
        <f>IF(F7501="","",INT(F7501))</f>
        <v/>
      </c>
      <c r="H7501">
        <f>IF(G7501="","",IF(AND(MONTH(G7501)*100+DAY(G7501)&gt;=season_lo,MONTH(G7501)*100+DAY(G7501)&lt;=season_hi),1,0))</f>
        <v/>
      </c>
      <c r="I7501">
        <f>IF(G7501="","",G7501-first_day+1)</f>
        <v/>
      </c>
      <c r="J7501" s="27">
        <f>IF(I7501="","",INDEX(Daily!$J$2:$J$421,I7501))</f>
        <v/>
      </c>
      <c r="K7501" s="27">
        <f>IF(J7501="","",J7501+cat_offset)</f>
        <v/>
      </c>
      <c r="L7501" s="27">
        <f>IF(J7501="","",MAX(0,E7501-J7501)^2)</f>
        <v/>
      </c>
      <c r="M7501" s="27">
        <f>IF(J7501="","",MAX(0,E7501-(J7501+twcdh_off))^2)</f>
        <v/>
      </c>
      <c r="N7501" s="27">
        <f>IF(E7501="","",MAX(0,E7501-swcdh_thr)^2)</f>
        <v/>
      </c>
      <c r="O7501">
        <f>IF(K7501="","",ROUND(E7501-K7501,0))</f>
        <v/>
      </c>
      <c r="P7501">
        <f>IF(O7501="","",IF(O7501&gt;=1,O7501,0))</f>
        <v/>
      </c>
      <c r="Q7501" s="27">
        <f>IF(E7501="","",MAX(0,E7501-22))</f>
        <v/>
      </c>
      <c r="R7501" s="27">
        <f>IF(H7501=1,E7501,"")</f>
        <v/>
      </c>
      <c r="S7501" s="27">
        <f>IF(AND(H7501=1,J7501&lt;&gt;""),E7501-J7501,"")</f>
        <v/>
      </c>
      <c r="T7501">
        <f>IF(G7501="","",MONTH(G7501))</f>
        <v/>
      </c>
    </row>
    <row r="7502">
      <c r="A7502" s="24" t="n">
        <v>2020</v>
      </c>
      <c r="B7502" s="24" t="n">
        <v>11</v>
      </c>
      <c r="C7502" s="24" t="n">
        <v>8</v>
      </c>
      <c r="D7502" s="24" t="n">
        <v>13</v>
      </c>
      <c r="E7502" s="24" t="n">
        <v>11.84</v>
      </c>
      <c r="F7502" s="25">
        <f>IF($E7502="","",DATE(IF($A7502="",nominal_year,$A7502),$B7502,$C7502)+($D7502-IF(LEFT(hour_conv,1)="1",1,0))/24)</f>
        <v/>
      </c>
      <c r="G7502" s="26">
        <f>IF(F7502="","",INT(F7502))</f>
        <v/>
      </c>
      <c r="H7502">
        <f>IF(G7502="","",IF(AND(MONTH(G7502)*100+DAY(G7502)&gt;=season_lo,MONTH(G7502)*100+DAY(G7502)&lt;=season_hi),1,0))</f>
        <v/>
      </c>
      <c r="I7502">
        <f>IF(G7502="","",G7502-first_day+1)</f>
        <v/>
      </c>
      <c r="J7502" s="27">
        <f>IF(I7502="","",INDEX(Daily!$J$2:$J$421,I7502))</f>
        <v/>
      </c>
      <c r="K7502" s="27">
        <f>IF(J7502="","",J7502+cat_offset)</f>
        <v/>
      </c>
      <c r="L7502" s="27">
        <f>IF(J7502="","",MAX(0,E7502-J7502)^2)</f>
        <v/>
      </c>
      <c r="M7502" s="27">
        <f>IF(J7502="","",MAX(0,E7502-(J7502+twcdh_off))^2)</f>
        <v/>
      </c>
      <c r="N7502" s="27">
        <f>IF(E7502="","",MAX(0,E7502-swcdh_thr)^2)</f>
        <v/>
      </c>
      <c r="O7502">
        <f>IF(K7502="","",ROUND(E7502-K7502,0))</f>
        <v/>
      </c>
      <c r="P7502">
        <f>IF(O7502="","",IF(O7502&gt;=1,O7502,0))</f>
        <v/>
      </c>
      <c r="Q7502" s="27">
        <f>IF(E7502="","",MAX(0,E7502-22))</f>
        <v/>
      </c>
      <c r="R7502" s="27">
        <f>IF(H7502=1,E7502,"")</f>
        <v/>
      </c>
      <c r="S7502" s="27">
        <f>IF(AND(H7502=1,J7502&lt;&gt;""),E7502-J7502,"")</f>
        <v/>
      </c>
      <c r="T7502">
        <f>IF(G7502="","",MONTH(G7502))</f>
        <v/>
      </c>
    </row>
    <row r="7503">
      <c r="A7503" s="24" t="n">
        <v>2020</v>
      </c>
      <c r="B7503" s="24" t="n">
        <v>11</v>
      </c>
      <c r="C7503" s="24" t="n">
        <v>8</v>
      </c>
      <c r="D7503" s="24" t="n">
        <v>14</v>
      </c>
      <c r="E7503" s="24" t="n">
        <v>12.22</v>
      </c>
      <c r="F7503" s="25">
        <f>IF($E7503="","",DATE(IF($A7503="",nominal_year,$A7503),$B7503,$C7503)+($D7503-IF(LEFT(hour_conv,1)="1",1,0))/24)</f>
        <v/>
      </c>
      <c r="G7503" s="26">
        <f>IF(F7503="","",INT(F7503))</f>
        <v/>
      </c>
      <c r="H7503">
        <f>IF(G7503="","",IF(AND(MONTH(G7503)*100+DAY(G7503)&gt;=season_lo,MONTH(G7503)*100+DAY(G7503)&lt;=season_hi),1,0))</f>
        <v/>
      </c>
      <c r="I7503">
        <f>IF(G7503="","",G7503-first_day+1)</f>
        <v/>
      </c>
      <c r="J7503" s="27">
        <f>IF(I7503="","",INDEX(Daily!$J$2:$J$421,I7503))</f>
        <v/>
      </c>
      <c r="K7503" s="27">
        <f>IF(J7503="","",J7503+cat_offset)</f>
        <v/>
      </c>
      <c r="L7503" s="27">
        <f>IF(J7503="","",MAX(0,E7503-J7503)^2)</f>
        <v/>
      </c>
      <c r="M7503" s="27">
        <f>IF(J7503="","",MAX(0,E7503-(J7503+twcdh_off))^2)</f>
        <v/>
      </c>
      <c r="N7503" s="27">
        <f>IF(E7503="","",MAX(0,E7503-swcdh_thr)^2)</f>
        <v/>
      </c>
      <c r="O7503">
        <f>IF(K7503="","",ROUND(E7503-K7503,0))</f>
        <v/>
      </c>
      <c r="P7503">
        <f>IF(O7503="","",IF(O7503&gt;=1,O7503,0))</f>
        <v/>
      </c>
      <c r="Q7503" s="27">
        <f>IF(E7503="","",MAX(0,E7503-22))</f>
        <v/>
      </c>
      <c r="R7503" s="27">
        <f>IF(H7503=1,E7503,"")</f>
        <v/>
      </c>
      <c r="S7503" s="27">
        <f>IF(AND(H7503=1,J7503&lt;&gt;""),E7503-J7503,"")</f>
        <v/>
      </c>
      <c r="T7503">
        <f>IF(G7503="","",MONTH(G7503))</f>
        <v/>
      </c>
    </row>
    <row r="7504">
      <c r="A7504" s="24" t="n">
        <v>2020</v>
      </c>
      <c r="B7504" s="24" t="n">
        <v>11</v>
      </c>
      <c r="C7504" s="24" t="n">
        <v>8</v>
      </c>
      <c r="D7504" s="24" t="n">
        <v>15</v>
      </c>
      <c r="E7504" s="24" t="n">
        <v>13.62</v>
      </c>
      <c r="F7504" s="25">
        <f>IF($E7504="","",DATE(IF($A7504="",nominal_year,$A7504),$B7504,$C7504)+($D7504-IF(LEFT(hour_conv,1)="1",1,0))/24)</f>
        <v/>
      </c>
      <c r="G7504" s="26">
        <f>IF(F7504="","",INT(F7504))</f>
        <v/>
      </c>
      <c r="H7504">
        <f>IF(G7504="","",IF(AND(MONTH(G7504)*100+DAY(G7504)&gt;=season_lo,MONTH(G7504)*100+DAY(G7504)&lt;=season_hi),1,0))</f>
        <v/>
      </c>
      <c r="I7504">
        <f>IF(G7504="","",G7504-first_day+1)</f>
        <v/>
      </c>
      <c r="J7504" s="27">
        <f>IF(I7504="","",INDEX(Daily!$J$2:$J$421,I7504))</f>
        <v/>
      </c>
      <c r="K7504" s="27">
        <f>IF(J7504="","",J7504+cat_offset)</f>
        <v/>
      </c>
      <c r="L7504" s="27">
        <f>IF(J7504="","",MAX(0,E7504-J7504)^2)</f>
        <v/>
      </c>
      <c r="M7504" s="27">
        <f>IF(J7504="","",MAX(0,E7504-(J7504+twcdh_off))^2)</f>
        <v/>
      </c>
      <c r="N7504" s="27">
        <f>IF(E7504="","",MAX(0,E7504-swcdh_thr)^2)</f>
        <v/>
      </c>
      <c r="O7504">
        <f>IF(K7504="","",ROUND(E7504-K7504,0))</f>
        <v/>
      </c>
      <c r="P7504">
        <f>IF(O7504="","",IF(O7504&gt;=1,O7504,0))</f>
        <v/>
      </c>
      <c r="Q7504" s="27">
        <f>IF(E7504="","",MAX(0,E7504-22))</f>
        <v/>
      </c>
      <c r="R7504" s="27">
        <f>IF(H7504=1,E7504,"")</f>
        <v/>
      </c>
      <c r="S7504" s="27">
        <f>IF(AND(H7504=1,J7504&lt;&gt;""),E7504-J7504,"")</f>
        <v/>
      </c>
      <c r="T7504">
        <f>IF(G7504="","",MONTH(G7504))</f>
        <v/>
      </c>
    </row>
    <row r="7505">
      <c r="A7505" s="24" t="n">
        <v>2020</v>
      </c>
      <c r="B7505" s="24" t="n">
        <v>11</v>
      </c>
      <c r="C7505" s="24" t="n">
        <v>8</v>
      </c>
      <c r="D7505" s="24" t="n">
        <v>16</v>
      </c>
      <c r="E7505" s="24" t="n">
        <v>12.9</v>
      </c>
      <c r="F7505" s="25">
        <f>IF($E7505="","",DATE(IF($A7505="",nominal_year,$A7505),$B7505,$C7505)+($D7505-IF(LEFT(hour_conv,1)="1",1,0))/24)</f>
        <v/>
      </c>
      <c r="G7505" s="26">
        <f>IF(F7505="","",INT(F7505))</f>
        <v/>
      </c>
      <c r="H7505">
        <f>IF(G7505="","",IF(AND(MONTH(G7505)*100+DAY(G7505)&gt;=season_lo,MONTH(G7505)*100+DAY(G7505)&lt;=season_hi),1,0))</f>
        <v/>
      </c>
      <c r="I7505">
        <f>IF(G7505="","",G7505-first_day+1)</f>
        <v/>
      </c>
      <c r="J7505" s="27">
        <f>IF(I7505="","",INDEX(Daily!$J$2:$J$421,I7505))</f>
        <v/>
      </c>
      <c r="K7505" s="27">
        <f>IF(J7505="","",J7505+cat_offset)</f>
        <v/>
      </c>
      <c r="L7505" s="27">
        <f>IF(J7505="","",MAX(0,E7505-J7505)^2)</f>
        <v/>
      </c>
      <c r="M7505" s="27">
        <f>IF(J7505="","",MAX(0,E7505-(J7505+twcdh_off))^2)</f>
        <v/>
      </c>
      <c r="N7505" s="27">
        <f>IF(E7505="","",MAX(0,E7505-swcdh_thr)^2)</f>
        <v/>
      </c>
      <c r="O7505">
        <f>IF(K7505="","",ROUND(E7505-K7505,0))</f>
        <v/>
      </c>
      <c r="P7505">
        <f>IF(O7505="","",IF(O7505&gt;=1,O7505,0))</f>
        <v/>
      </c>
      <c r="Q7505" s="27">
        <f>IF(E7505="","",MAX(0,E7505-22))</f>
        <v/>
      </c>
      <c r="R7505" s="27">
        <f>IF(H7505=1,E7505,"")</f>
        <v/>
      </c>
      <c r="S7505" s="27">
        <f>IF(AND(H7505=1,J7505&lt;&gt;""),E7505-J7505,"")</f>
        <v/>
      </c>
      <c r="T7505">
        <f>IF(G7505="","",MONTH(G7505))</f>
        <v/>
      </c>
    </row>
    <row r="7506">
      <c r="A7506" s="24" t="n">
        <v>2020</v>
      </c>
      <c r="B7506" s="24" t="n">
        <v>11</v>
      </c>
      <c r="C7506" s="24" t="n">
        <v>8</v>
      </c>
      <c r="D7506" s="24" t="n">
        <v>17</v>
      </c>
      <c r="E7506" s="24" t="n">
        <v>13.07</v>
      </c>
      <c r="F7506" s="25">
        <f>IF($E7506="","",DATE(IF($A7506="",nominal_year,$A7506),$B7506,$C7506)+($D7506-IF(LEFT(hour_conv,1)="1",1,0))/24)</f>
        <v/>
      </c>
      <c r="G7506" s="26">
        <f>IF(F7506="","",INT(F7506))</f>
        <v/>
      </c>
      <c r="H7506">
        <f>IF(G7506="","",IF(AND(MONTH(G7506)*100+DAY(G7506)&gt;=season_lo,MONTH(G7506)*100+DAY(G7506)&lt;=season_hi),1,0))</f>
        <v/>
      </c>
      <c r="I7506">
        <f>IF(G7506="","",G7506-first_day+1)</f>
        <v/>
      </c>
      <c r="J7506" s="27">
        <f>IF(I7506="","",INDEX(Daily!$J$2:$J$421,I7506))</f>
        <v/>
      </c>
      <c r="K7506" s="27">
        <f>IF(J7506="","",J7506+cat_offset)</f>
        <v/>
      </c>
      <c r="L7506" s="27">
        <f>IF(J7506="","",MAX(0,E7506-J7506)^2)</f>
        <v/>
      </c>
      <c r="M7506" s="27">
        <f>IF(J7506="","",MAX(0,E7506-(J7506+twcdh_off))^2)</f>
        <v/>
      </c>
      <c r="N7506" s="27">
        <f>IF(E7506="","",MAX(0,E7506-swcdh_thr)^2)</f>
        <v/>
      </c>
      <c r="O7506">
        <f>IF(K7506="","",ROUND(E7506-K7506,0))</f>
        <v/>
      </c>
      <c r="P7506">
        <f>IF(O7506="","",IF(O7506&gt;=1,O7506,0))</f>
        <v/>
      </c>
      <c r="Q7506" s="27">
        <f>IF(E7506="","",MAX(0,E7506-22))</f>
        <v/>
      </c>
      <c r="R7506" s="27">
        <f>IF(H7506=1,E7506,"")</f>
        <v/>
      </c>
      <c r="S7506" s="27">
        <f>IF(AND(H7506=1,J7506&lt;&gt;""),E7506-J7506,"")</f>
        <v/>
      </c>
      <c r="T7506">
        <f>IF(G7506="","",MONTH(G7506))</f>
        <v/>
      </c>
    </row>
    <row r="7507">
      <c r="A7507" s="24" t="n">
        <v>2020</v>
      </c>
      <c r="B7507" s="24" t="n">
        <v>11</v>
      </c>
      <c r="C7507" s="24" t="n">
        <v>8</v>
      </c>
      <c r="D7507" s="24" t="n">
        <v>18</v>
      </c>
      <c r="E7507" s="24" t="n">
        <v>13.03</v>
      </c>
      <c r="F7507" s="25">
        <f>IF($E7507="","",DATE(IF($A7507="",nominal_year,$A7507),$B7507,$C7507)+($D7507-IF(LEFT(hour_conv,1)="1",1,0))/24)</f>
        <v/>
      </c>
      <c r="G7507" s="26">
        <f>IF(F7507="","",INT(F7507))</f>
        <v/>
      </c>
      <c r="H7507">
        <f>IF(G7507="","",IF(AND(MONTH(G7507)*100+DAY(G7507)&gt;=season_lo,MONTH(G7507)*100+DAY(G7507)&lt;=season_hi),1,0))</f>
        <v/>
      </c>
      <c r="I7507">
        <f>IF(G7507="","",G7507-first_day+1)</f>
        <v/>
      </c>
      <c r="J7507" s="27">
        <f>IF(I7507="","",INDEX(Daily!$J$2:$J$421,I7507))</f>
        <v/>
      </c>
      <c r="K7507" s="27">
        <f>IF(J7507="","",J7507+cat_offset)</f>
        <v/>
      </c>
      <c r="L7507" s="27">
        <f>IF(J7507="","",MAX(0,E7507-J7507)^2)</f>
        <v/>
      </c>
      <c r="M7507" s="27">
        <f>IF(J7507="","",MAX(0,E7507-(J7507+twcdh_off))^2)</f>
        <v/>
      </c>
      <c r="N7507" s="27">
        <f>IF(E7507="","",MAX(0,E7507-swcdh_thr)^2)</f>
        <v/>
      </c>
      <c r="O7507">
        <f>IF(K7507="","",ROUND(E7507-K7507,0))</f>
        <v/>
      </c>
      <c r="P7507">
        <f>IF(O7507="","",IF(O7507&gt;=1,O7507,0))</f>
        <v/>
      </c>
      <c r="Q7507" s="27">
        <f>IF(E7507="","",MAX(0,E7507-22))</f>
        <v/>
      </c>
      <c r="R7507" s="27">
        <f>IF(H7507=1,E7507,"")</f>
        <v/>
      </c>
      <c r="S7507" s="27">
        <f>IF(AND(H7507=1,J7507&lt;&gt;""),E7507-J7507,"")</f>
        <v/>
      </c>
      <c r="T7507">
        <f>IF(G7507="","",MONTH(G7507))</f>
        <v/>
      </c>
    </row>
    <row r="7508">
      <c r="A7508" s="24" t="n">
        <v>2020</v>
      </c>
      <c r="B7508" s="24" t="n">
        <v>11</v>
      </c>
      <c r="C7508" s="24" t="n">
        <v>8</v>
      </c>
      <c r="D7508" s="24" t="n">
        <v>19</v>
      </c>
      <c r="E7508" s="24" t="n">
        <v>12.53</v>
      </c>
      <c r="F7508" s="25">
        <f>IF($E7508="","",DATE(IF($A7508="",nominal_year,$A7508),$B7508,$C7508)+($D7508-IF(LEFT(hour_conv,1)="1",1,0))/24)</f>
        <v/>
      </c>
      <c r="G7508" s="26">
        <f>IF(F7508="","",INT(F7508))</f>
        <v/>
      </c>
      <c r="H7508">
        <f>IF(G7508="","",IF(AND(MONTH(G7508)*100+DAY(G7508)&gt;=season_lo,MONTH(G7508)*100+DAY(G7508)&lt;=season_hi),1,0))</f>
        <v/>
      </c>
      <c r="I7508">
        <f>IF(G7508="","",G7508-first_day+1)</f>
        <v/>
      </c>
      <c r="J7508" s="27">
        <f>IF(I7508="","",INDEX(Daily!$J$2:$J$421,I7508))</f>
        <v/>
      </c>
      <c r="K7508" s="27">
        <f>IF(J7508="","",J7508+cat_offset)</f>
        <v/>
      </c>
      <c r="L7508" s="27">
        <f>IF(J7508="","",MAX(0,E7508-J7508)^2)</f>
        <v/>
      </c>
      <c r="M7508" s="27">
        <f>IF(J7508="","",MAX(0,E7508-(J7508+twcdh_off))^2)</f>
        <v/>
      </c>
      <c r="N7508" s="27">
        <f>IF(E7508="","",MAX(0,E7508-swcdh_thr)^2)</f>
        <v/>
      </c>
      <c r="O7508">
        <f>IF(K7508="","",ROUND(E7508-K7508,0))</f>
        <v/>
      </c>
      <c r="P7508">
        <f>IF(O7508="","",IF(O7508&gt;=1,O7508,0))</f>
        <v/>
      </c>
      <c r="Q7508" s="27">
        <f>IF(E7508="","",MAX(0,E7508-22))</f>
        <v/>
      </c>
      <c r="R7508" s="27">
        <f>IF(H7508=1,E7508,"")</f>
        <v/>
      </c>
      <c r="S7508" s="27">
        <f>IF(AND(H7508=1,J7508&lt;&gt;""),E7508-J7508,"")</f>
        <v/>
      </c>
      <c r="T7508">
        <f>IF(G7508="","",MONTH(G7508))</f>
        <v/>
      </c>
    </row>
    <row r="7509">
      <c r="A7509" s="24" t="n">
        <v>2020</v>
      </c>
      <c r="B7509" s="24" t="n">
        <v>11</v>
      </c>
      <c r="C7509" s="24" t="n">
        <v>8</v>
      </c>
      <c r="D7509" s="24" t="n">
        <v>20</v>
      </c>
      <c r="E7509" s="24" t="n">
        <v>11.15</v>
      </c>
      <c r="F7509" s="25">
        <f>IF($E7509="","",DATE(IF($A7509="",nominal_year,$A7509),$B7509,$C7509)+($D7509-IF(LEFT(hour_conv,1)="1",1,0))/24)</f>
        <v/>
      </c>
      <c r="G7509" s="26">
        <f>IF(F7509="","",INT(F7509))</f>
        <v/>
      </c>
      <c r="H7509">
        <f>IF(G7509="","",IF(AND(MONTH(G7509)*100+DAY(G7509)&gt;=season_lo,MONTH(G7509)*100+DAY(G7509)&lt;=season_hi),1,0))</f>
        <v/>
      </c>
      <c r="I7509">
        <f>IF(G7509="","",G7509-first_day+1)</f>
        <v/>
      </c>
      <c r="J7509" s="27">
        <f>IF(I7509="","",INDEX(Daily!$J$2:$J$421,I7509))</f>
        <v/>
      </c>
      <c r="K7509" s="27">
        <f>IF(J7509="","",J7509+cat_offset)</f>
        <v/>
      </c>
      <c r="L7509" s="27">
        <f>IF(J7509="","",MAX(0,E7509-J7509)^2)</f>
        <v/>
      </c>
      <c r="M7509" s="27">
        <f>IF(J7509="","",MAX(0,E7509-(J7509+twcdh_off))^2)</f>
        <v/>
      </c>
      <c r="N7509" s="27">
        <f>IF(E7509="","",MAX(0,E7509-swcdh_thr)^2)</f>
        <v/>
      </c>
      <c r="O7509">
        <f>IF(K7509="","",ROUND(E7509-K7509,0))</f>
        <v/>
      </c>
      <c r="P7509">
        <f>IF(O7509="","",IF(O7509&gt;=1,O7509,0))</f>
        <v/>
      </c>
      <c r="Q7509" s="27">
        <f>IF(E7509="","",MAX(0,E7509-22))</f>
        <v/>
      </c>
      <c r="R7509" s="27">
        <f>IF(H7509=1,E7509,"")</f>
        <v/>
      </c>
      <c r="S7509" s="27">
        <f>IF(AND(H7509=1,J7509&lt;&gt;""),E7509-J7509,"")</f>
        <v/>
      </c>
      <c r="T7509">
        <f>IF(G7509="","",MONTH(G7509))</f>
        <v/>
      </c>
    </row>
    <row r="7510">
      <c r="A7510" s="24" t="n">
        <v>2020</v>
      </c>
      <c r="B7510" s="24" t="n">
        <v>11</v>
      </c>
      <c r="C7510" s="24" t="n">
        <v>8</v>
      </c>
      <c r="D7510" s="24" t="n">
        <v>21</v>
      </c>
      <c r="E7510" s="24" t="n">
        <v>11.23</v>
      </c>
      <c r="F7510" s="25">
        <f>IF($E7510="","",DATE(IF($A7510="",nominal_year,$A7510),$B7510,$C7510)+($D7510-IF(LEFT(hour_conv,1)="1",1,0))/24)</f>
        <v/>
      </c>
      <c r="G7510" s="26">
        <f>IF(F7510="","",INT(F7510))</f>
        <v/>
      </c>
      <c r="H7510">
        <f>IF(G7510="","",IF(AND(MONTH(G7510)*100+DAY(G7510)&gt;=season_lo,MONTH(G7510)*100+DAY(G7510)&lt;=season_hi),1,0))</f>
        <v/>
      </c>
      <c r="I7510">
        <f>IF(G7510="","",G7510-first_day+1)</f>
        <v/>
      </c>
      <c r="J7510" s="27">
        <f>IF(I7510="","",INDEX(Daily!$J$2:$J$421,I7510))</f>
        <v/>
      </c>
      <c r="K7510" s="27">
        <f>IF(J7510="","",J7510+cat_offset)</f>
        <v/>
      </c>
      <c r="L7510" s="27">
        <f>IF(J7510="","",MAX(0,E7510-J7510)^2)</f>
        <v/>
      </c>
      <c r="M7510" s="27">
        <f>IF(J7510="","",MAX(0,E7510-(J7510+twcdh_off))^2)</f>
        <v/>
      </c>
      <c r="N7510" s="27">
        <f>IF(E7510="","",MAX(0,E7510-swcdh_thr)^2)</f>
        <v/>
      </c>
      <c r="O7510">
        <f>IF(K7510="","",ROUND(E7510-K7510,0))</f>
        <v/>
      </c>
      <c r="P7510">
        <f>IF(O7510="","",IF(O7510&gt;=1,O7510,0))</f>
        <v/>
      </c>
      <c r="Q7510" s="27">
        <f>IF(E7510="","",MAX(0,E7510-22))</f>
        <v/>
      </c>
      <c r="R7510" s="27">
        <f>IF(H7510=1,E7510,"")</f>
        <v/>
      </c>
      <c r="S7510" s="27">
        <f>IF(AND(H7510=1,J7510&lt;&gt;""),E7510-J7510,"")</f>
        <v/>
      </c>
      <c r="T7510">
        <f>IF(G7510="","",MONTH(G7510))</f>
        <v/>
      </c>
    </row>
    <row r="7511">
      <c r="A7511" s="24" t="n">
        <v>2020</v>
      </c>
      <c r="B7511" s="24" t="n">
        <v>11</v>
      </c>
      <c r="C7511" s="24" t="n">
        <v>8</v>
      </c>
      <c r="D7511" s="24" t="n">
        <v>22</v>
      </c>
      <c r="E7511" s="24" t="n">
        <v>10.46</v>
      </c>
      <c r="F7511" s="25">
        <f>IF($E7511="","",DATE(IF($A7511="",nominal_year,$A7511),$B7511,$C7511)+($D7511-IF(LEFT(hour_conv,1)="1",1,0))/24)</f>
        <v/>
      </c>
      <c r="G7511" s="26">
        <f>IF(F7511="","",INT(F7511))</f>
        <v/>
      </c>
      <c r="H7511">
        <f>IF(G7511="","",IF(AND(MONTH(G7511)*100+DAY(G7511)&gt;=season_lo,MONTH(G7511)*100+DAY(G7511)&lt;=season_hi),1,0))</f>
        <v/>
      </c>
      <c r="I7511">
        <f>IF(G7511="","",G7511-first_day+1)</f>
        <v/>
      </c>
      <c r="J7511" s="27">
        <f>IF(I7511="","",INDEX(Daily!$J$2:$J$421,I7511))</f>
        <v/>
      </c>
      <c r="K7511" s="27">
        <f>IF(J7511="","",J7511+cat_offset)</f>
        <v/>
      </c>
      <c r="L7511" s="27">
        <f>IF(J7511="","",MAX(0,E7511-J7511)^2)</f>
        <v/>
      </c>
      <c r="M7511" s="27">
        <f>IF(J7511="","",MAX(0,E7511-(J7511+twcdh_off))^2)</f>
        <v/>
      </c>
      <c r="N7511" s="27">
        <f>IF(E7511="","",MAX(0,E7511-swcdh_thr)^2)</f>
        <v/>
      </c>
      <c r="O7511">
        <f>IF(K7511="","",ROUND(E7511-K7511,0))</f>
        <v/>
      </c>
      <c r="P7511">
        <f>IF(O7511="","",IF(O7511&gt;=1,O7511,0))</f>
        <v/>
      </c>
      <c r="Q7511" s="27">
        <f>IF(E7511="","",MAX(0,E7511-22))</f>
        <v/>
      </c>
      <c r="R7511" s="27">
        <f>IF(H7511=1,E7511,"")</f>
        <v/>
      </c>
      <c r="S7511" s="27">
        <f>IF(AND(H7511=1,J7511&lt;&gt;""),E7511-J7511,"")</f>
        <v/>
      </c>
      <c r="T7511">
        <f>IF(G7511="","",MONTH(G7511))</f>
        <v/>
      </c>
    </row>
    <row r="7512">
      <c r="A7512" s="24" t="n">
        <v>2020</v>
      </c>
      <c r="B7512" s="24" t="n">
        <v>11</v>
      </c>
      <c r="C7512" s="24" t="n">
        <v>8</v>
      </c>
      <c r="D7512" s="24" t="n">
        <v>23</v>
      </c>
      <c r="E7512" s="24" t="n">
        <v>9.6</v>
      </c>
      <c r="F7512" s="25">
        <f>IF($E7512="","",DATE(IF($A7512="",nominal_year,$A7512),$B7512,$C7512)+($D7512-IF(LEFT(hour_conv,1)="1",1,0))/24)</f>
        <v/>
      </c>
      <c r="G7512" s="26">
        <f>IF(F7512="","",INT(F7512))</f>
        <v/>
      </c>
      <c r="H7512">
        <f>IF(G7512="","",IF(AND(MONTH(G7512)*100+DAY(G7512)&gt;=season_lo,MONTH(G7512)*100+DAY(G7512)&lt;=season_hi),1,0))</f>
        <v/>
      </c>
      <c r="I7512">
        <f>IF(G7512="","",G7512-first_day+1)</f>
        <v/>
      </c>
      <c r="J7512" s="27">
        <f>IF(I7512="","",INDEX(Daily!$J$2:$J$421,I7512))</f>
        <v/>
      </c>
      <c r="K7512" s="27">
        <f>IF(J7512="","",J7512+cat_offset)</f>
        <v/>
      </c>
      <c r="L7512" s="27">
        <f>IF(J7512="","",MAX(0,E7512-J7512)^2)</f>
        <v/>
      </c>
      <c r="M7512" s="27">
        <f>IF(J7512="","",MAX(0,E7512-(J7512+twcdh_off))^2)</f>
        <v/>
      </c>
      <c r="N7512" s="27">
        <f>IF(E7512="","",MAX(0,E7512-swcdh_thr)^2)</f>
        <v/>
      </c>
      <c r="O7512">
        <f>IF(K7512="","",ROUND(E7512-K7512,0))</f>
        <v/>
      </c>
      <c r="P7512">
        <f>IF(O7512="","",IF(O7512&gt;=1,O7512,0))</f>
        <v/>
      </c>
      <c r="Q7512" s="27">
        <f>IF(E7512="","",MAX(0,E7512-22))</f>
        <v/>
      </c>
      <c r="R7512" s="27">
        <f>IF(H7512=1,E7512,"")</f>
        <v/>
      </c>
      <c r="S7512" s="27">
        <f>IF(AND(H7512=1,J7512&lt;&gt;""),E7512-J7512,"")</f>
        <v/>
      </c>
      <c r="T7512">
        <f>IF(G7512="","",MONTH(G7512))</f>
        <v/>
      </c>
    </row>
    <row r="7513">
      <c r="A7513" s="24" t="n">
        <v>2020</v>
      </c>
      <c r="B7513" s="24" t="n">
        <v>11</v>
      </c>
      <c r="C7513" s="24" t="n">
        <v>8</v>
      </c>
      <c r="D7513" s="24" t="n">
        <v>24</v>
      </c>
      <c r="E7513" s="24" t="n">
        <v>9.140000000000001</v>
      </c>
      <c r="F7513" s="25">
        <f>IF($E7513="","",DATE(IF($A7513="",nominal_year,$A7513),$B7513,$C7513)+($D7513-IF(LEFT(hour_conv,1)="1",1,0))/24)</f>
        <v/>
      </c>
      <c r="G7513" s="26">
        <f>IF(F7513="","",INT(F7513))</f>
        <v/>
      </c>
      <c r="H7513">
        <f>IF(G7513="","",IF(AND(MONTH(G7513)*100+DAY(G7513)&gt;=season_lo,MONTH(G7513)*100+DAY(G7513)&lt;=season_hi),1,0))</f>
        <v/>
      </c>
      <c r="I7513">
        <f>IF(G7513="","",G7513-first_day+1)</f>
        <v/>
      </c>
      <c r="J7513" s="27">
        <f>IF(I7513="","",INDEX(Daily!$J$2:$J$421,I7513))</f>
        <v/>
      </c>
      <c r="K7513" s="27">
        <f>IF(J7513="","",J7513+cat_offset)</f>
        <v/>
      </c>
      <c r="L7513" s="27">
        <f>IF(J7513="","",MAX(0,E7513-J7513)^2)</f>
        <v/>
      </c>
      <c r="M7513" s="27">
        <f>IF(J7513="","",MAX(0,E7513-(J7513+twcdh_off))^2)</f>
        <v/>
      </c>
      <c r="N7513" s="27">
        <f>IF(E7513="","",MAX(0,E7513-swcdh_thr)^2)</f>
        <v/>
      </c>
      <c r="O7513">
        <f>IF(K7513="","",ROUND(E7513-K7513,0))</f>
        <v/>
      </c>
      <c r="P7513">
        <f>IF(O7513="","",IF(O7513&gt;=1,O7513,0))</f>
        <v/>
      </c>
      <c r="Q7513" s="27">
        <f>IF(E7513="","",MAX(0,E7513-22))</f>
        <v/>
      </c>
      <c r="R7513" s="27">
        <f>IF(H7513=1,E7513,"")</f>
        <v/>
      </c>
      <c r="S7513" s="27">
        <f>IF(AND(H7513=1,J7513&lt;&gt;""),E7513-J7513,"")</f>
        <v/>
      </c>
      <c r="T7513">
        <f>IF(G7513="","",MONTH(G7513))</f>
        <v/>
      </c>
    </row>
    <row r="7514">
      <c r="A7514" s="24" t="n">
        <v>2020</v>
      </c>
      <c r="B7514" s="24" t="n">
        <v>11</v>
      </c>
      <c r="C7514" s="24" t="n">
        <v>9</v>
      </c>
      <c r="D7514" s="24" t="n">
        <v>1</v>
      </c>
      <c r="E7514" s="24" t="n">
        <v>7.85</v>
      </c>
      <c r="F7514" s="25">
        <f>IF($E7514="","",DATE(IF($A7514="",nominal_year,$A7514),$B7514,$C7514)+($D7514-IF(LEFT(hour_conv,1)="1",1,0))/24)</f>
        <v/>
      </c>
      <c r="G7514" s="26">
        <f>IF(F7514="","",INT(F7514))</f>
        <v/>
      </c>
      <c r="H7514">
        <f>IF(G7514="","",IF(AND(MONTH(G7514)*100+DAY(G7514)&gt;=season_lo,MONTH(G7514)*100+DAY(G7514)&lt;=season_hi),1,0))</f>
        <v/>
      </c>
      <c r="I7514">
        <f>IF(G7514="","",G7514-first_day+1)</f>
        <v/>
      </c>
      <c r="J7514" s="27">
        <f>IF(I7514="","",INDEX(Daily!$J$2:$J$421,I7514))</f>
        <v/>
      </c>
      <c r="K7514" s="27">
        <f>IF(J7514="","",J7514+cat_offset)</f>
        <v/>
      </c>
      <c r="L7514" s="27">
        <f>IF(J7514="","",MAX(0,E7514-J7514)^2)</f>
        <v/>
      </c>
      <c r="M7514" s="27">
        <f>IF(J7514="","",MAX(0,E7514-(J7514+twcdh_off))^2)</f>
        <v/>
      </c>
      <c r="N7514" s="27">
        <f>IF(E7514="","",MAX(0,E7514-swcdh_thr)^2)</f>
        <v/>
      </c>
      <c r="O7514">
        <f>IF(K7514="","",ROUND(E7514-K7514,0))</f>
        <v/>
      </c>
      <c r="P7514">
        <f>IF(O7514="","",IF(O7514&gt;=1,O7514,0))</f>
        <v/>
      </c>
      <c r="Q7514" s="27">
        <f>IF(E7514="","",MAX(0,E7514-22))</f>
        <v/>
      </c>
      <c r="R7514" s="27">
        <f>IF(H7514=1,E7514,"")</f>
        <v/>
      </c>
      <c r="S7514" s="27">
        <f>IF(AND(H7514=1,J7514&lt;&gt;""),E7514-J7514,"")</f>
        <v/>
      </c>
      <c r="T7514">
        <f>IF(G7514="","",MONTH(G7514))</f>
        <v/>
      </c>
    </row>
    <row r="7515">
      <c r="A7515" s="24" t="n">
        <v>2020</v>
      </c>
      <c r="B7515" s="24" t="n">
        <v>11</v>
      </c>
      <c r="C7515" s="24" t="n">
        <v>9</v>
      </c>
      <c r="D7515" s="24" t="n">
        <v>2</v>
      </c>
      <c r="E7515" s="24" t="n">
        <v>7.6</v>
      </c>
      <c r="F7515" s="25">
        <f>IF($E7515="","",DATE(IF($A7515="",nominal_year,$A7515),$B7515,$C7515)+($D7515-IF(LEFT(hour_conv,1)="1",1,0))/24)</f>
        <v/>
      </c>
      <c r="G7515" s="26">
        <f>IF(F7515="","",INT(F7515))</f>
        <v/>
      </c>
      <c r="H7515">
        <f>IF(G7515="","",IF(AND(MONTH(G7515)*100+DAY(G7515)&gt;=season_lo,MONTH(G7515)*100+DAY(G7515)&lt;=season_hi),1,0))</f>
        <v/>
      </c>
      <c r="I7515">
        <f>IF(G7515="","",G7515-first_day+1)</f>
        <v/>
      </c>
      <c r="J7515" s="27">
        <f>IF(I7515="","",INDEX(Daily!$J$2:$J$421,I7515))</f>
        <v/>
      </c>
      <c r="K7515" s="27">
        <f>IF(J7515="","",J7515+cat_offset)</f>
        <v/>
      </c>
      <c r="L7515" s="27">
        <f>IF(J7515="","",MAX(0,E7515-J7515)^2)</f>
        <v/>
      </c>
      <c r="M7515" s="27">
        <f>IF(J7515="","",MAX(0,E7515-(J7515+twcdh_off))^2)</f>
        <v/>
      </c>
      <c r="N7515" s="27">
        <f>IF(E7515="","",MAX(0,E7515-swcdh_thr)^2)</f>
        <v/>
      </c>
      <c r="O7515">
        <f>IF(K7515="","",ROUND(E7515-K7515,0))</f>
        <v/>
      </c>
      <c r="P7515">
        <f>IF(O7515="","",IF(O7515&gt;=1,O7515,0))</f>
        <v/>
      </c>
      <c r="Q7515" s="27">
        <f>IF(E7515="","",MAX(0,E7515-22))</f>
        <v/>
      </c>
      <c r="R7515" s="27">
        <f>IF(H7515=1,E7515,"")</f>
        <v/>
      </c>
      <c r="S7515" s="27">
        <f>IF(AND(H7515=1,J7515&lt;&gt;""),E7515-J7515,"")</f>
        <v/>
      </c>
      <c r="T7515">
        <f>IF(G7515="","",MONTH(G7515))</f>
        <v/>
      </c>
    </row>
    <row r="7516">
      <c r="A7516" s="24" t="n">
        <v>2020</v>
      </c>
      <c r="B7516" s="24" t="n">
        <v>11</v>
      </c>
      <c r="C7516" s="24" t="n">
        <v>9</v>
      </c>
      <c r="D7516" s="24" t="n">
        <v>3</v>
      </c>
      <c r="E7516" s="24" t="n">
        <v>7.14</v>
      </c>
      <c r="F7516" s="25">
        <f>IF($E7516="","",DATE(IF($A7516="",nominal_year,$A7516),$B7516,$C7516)+($D7516-IF(LEFT(hour_conv,1)="1",1,0))/24)</f>
        <v/>
      </c>
      <c r="G7516" s="26">
        <f>IF(F7516="","",INT(F7516))</f>
        <v/>
      </c>
      <c r="H7516">
        <f>IF(G7516="","",IF(AND(MONTH(G7516)*100+DAY(G7516)&gt;=season_lo,MONTH(G7516)*100+DAY(G7516)&lt;=season_hi),1,0))</f>
        <v/>
      </c>
      <c r="I7516">
        <f>IF(G7516="","",G7516-first_day+1)</f>
        <v/>
      </c>
      <c r="J7516" s="27">
        <f>IF(I7516="","",INDEX(Daily!$J$2:$J$421,I7516))</f>
        <v/>
      </c>
      <c r="K7516" s="27">
        <f>IF(J7516="","",J7516+cat_offset)</f>
        <v/>
      </c>
      <c r="L7516" s="27">
        <f>IF(J7516="","",MAX(0,E7516-J7516)^2)</f>
        <v/>
      </c>
      <c r="M7516" s="27">
        <f>IF(J7516="","",MAX(0,E7516-(J7516+twcdh_off))^2)</f>
        <v/>
      </c>
      <c r="N7516" s="27">
        <f>IF(E7516="","",MAX(0,E7516-swcdh_thr)^2)</f>
        <v/>
      </c>
      <c r="O7516">
        <f>IF(K7516="","",ROUND(E7516-K7516,0))</f>
        <v/>
      </c>
      <c r="P7516">
        <f>IF(O7516="","",IF(O7516&gt;=1,O7516,0))</f>
        <v/>
      </c>
      <c r="Q7516" s="27">
        <f>IF(E7516="","",MAX(0,E7516-22))</f>
        <v/>
      </c>
      <c r="R7516" s="27">
        <f>IF(H7516=1,E7516,"")</f>
        <v/>
      </c>
      <c r="S7516" s="27">
        <f>IF(AND(H7516=1,J7516&lt;&gt;""),E7516-J7516,"")</f>
        <v/>
      </c>
      <c r="T7516">
        <f>IF(G7516="","",MONTH(G7516))</f>
        <v/>
      </c>
    </row>
    <row r="7517">
      <c r="A7517" s="24" t="n">
        <v>2020</v>
      </c>
      <c r="B7517" s="24" t="n">
        <v>11</v>
      </c>
      <c r="C7517" s="24" t="n">
        <v>9</v>
      </c>
      <c r="D7517" s="24" t="n">
        <v>4</v>
      </c>
      <c r="E7517" s="24" t="n">
        <v>7.56</v>
      </c>
      <c r="F7517" s="25">
        <f>IF($E7517="","",DATE(IF($A7517="",nominal_year,$A7517),$B7517,$C7517)+($D7517-IF(LEFT(hour_conv,1)="1",1,0))/24)</f>
        <v/>
      </c>
      <c r="G7517" s="26">
        <f>IF(F7517="","",INT(F7517))</f>
        <v/>
      </c>
      <c r="H7517">
        <f>IF(G7517="","",IF(AND(MONTH(G7517)*100+DAY(G7517)&gt;=season_lo,MONTH(G7517)*100+DAY(G7517)&lt;=season_hi),1,0))</f>
        <v/>
      </c>
      <c r="I7517">
        <f>IF(G7517="","",G7517-first_day+1)</f>
        <v/>
      </c>
      <c r="J7517" s="27">
        <f>IF(I7517="","",INDEX(Daily!$J$2:$J$421,I7517))</f>
        <v/>
      </c>
      <c r="K7517" s="27">
        <f>IF(J7517="","",J7517+cat_offset)</f>
        <v/>
      </c>
      <c r="L7517" s="27">
        <f>IF(J7517="","",MAX(0,E7517-J7517)^2)</f>
        <v/>
      </c>
      <c r="M7517" s="27">
        <f>IF(J7517="","",MAX(0,E7517-(J7517+twcdh_off))^2)</f>
        <v/>
      </c>
      <c r="N7517" s="27">
        <f>IF(E7517="","",MAX(0,E7517-swcdh_thr)^2)</f>
        <v/>
      </c>
      <c r="O7517">
        <f>IF(K7517="","",ROUND(E7517-K7517,0))</f>
        <v/>
      </c>
      <c r="P7517">
        <f>IF(O7517="","",IF(O7517&gt;=1,O7517,0))</f>
        <v/>
      </c>
      <c r="Q7517" s="27">
        <f>IF(E7517="","",MAX(0,E7517-22))</f>
        <v/>
      </c>
      <c r="R7517" s="27">
        <f>IF(H7517=1,E7517,"")</f>
        <v/>
      </c>
      <c r="S7517" s="27">
        <f>IF(AND(H7517=1,J7517&lt;&gt;""),E7517-J7517,"")</f>
        <v/>
      </c>
      <c r="T7517">
        <f>IF(G7517="","",MONTH(G7517))</f>
        <v/>
      </c>
    </row>
    <row r="7518">
      <c r="A7518" s="24" t="n">
        <v>2020</v>
      </c>
      <c r="B7518" s="24" t="n">
        <v>11</v>
      </c>
      <c r="C7518" s="24" t="n">
        <v>9</v>
      </c>
      <c r="D7518" s="24" t="n">
        <v>5</v>
      </c>
      <c r="E7518" s="24" t="n">
        <v>7.08</v>
      </c>
      <c r="F7518" s="25">
        <f>IF($E7518="","",DATE(IF($A7518="",nominal_year,$A7518),$B7518,$C7518)+($D7518-IF(LEFT(hour_conv,1)="1",1,0))/24)</f>
        <v/>
      </c>
      <c r="G7518" s="26">
        <f>IF(F7518="","",INT(F7518))</f>
        <v/>
      </c>
      <c r="H7518">
        <f>IF(G7518="","",IF(AND(MONTH(G7518)*100+DAY(G7518)&gt;=season_lo,MONTH(G7518)*100+DAY(G7518)&lt;=season_hi),1,0))</f>
        <v/>
      </c>
      <c r="I7518">
        <f>IF(G7518="","",G7518-first_day+1)</f>
        <v/>
      </c>
      <c r="J7518" s="27">
        <f>IF(I7518="","",INDEX(Daily!$J$2:$J$421,I7518))</f>
        <v/>
      </c>
      <c r="K7518" s="27">
        <f>IF(J7518="","",J7518+cat_offset)</f>
        <v/>
      </c>
      <c r="L7518" s="27">
        <f>IF(J7518="","",MAX(0,E7518-J7518)^2)</f>
        <v/>
      </c>
      <c r="M7518" s="27">
        <f>IF(J7518="","",MAX(0,E7518-(J7518+twcdh_off))^2)</f>
        <v/>
      </c>
      <c r="N7518" s="27">
        <f>IF(E7518="","",MAX(0,E7518-swcdh_thr)^2)</f>
        <v/>
      </c>
      <c r="O7518">
        <f>IF(K7518="","",ROUND(E7518-K7518,0))</f>
        <v/>
      </c>
      <c r="P7518">
        <f>IF(O7518="","",IF(O7518&gt;=1,O7518,0))</f>
        <v/>
      </c>
      <c r="Q7518" s="27">
        <f>IF(E7518="","",MAX(0,E7518-22))</f>
        <v/>
      </c>
      <c r="R7518" s="27">
        <f>IF(H7518=1,E7518,"")</f>
        <v/>
      </c>
      <c r="S7518" s="27">
        <f>IF(AND(H7518=1,J7518&lt;&gt;""),E7518-J7518,"")</f>
        <v/>
      </c>
      <c r="T7518">
        <f>IF(G7518="","",MONTH(G7518))</f>
        <v/>
      </c>
    </row>
    <row r="7519">
      <c r="A7519" s="24" t="n">
        <v>2020</v>
      </c>
      <c r="B7519" s="24" t="n">
        <v>11</v>
      </c>
      <c r="C7519" s="24" t="n">
        <v>9</v>
      </c>
      <c r="D7519" s="24" t="n">
        <v>6</v>
      </c>
      <c r="E7519" s="24" t="n">
        <v>7.77</v>
      </c>
      <c r="F7519" s="25">
        <f>IF($E7519="","",DATE(IF($A7519="",nominal_year,$A7519),$B7519,$C7519)+($D7519-IF(LEFT(hour_conv,1)="1",1,0))/24)</f>
        <v/>
      </c>
      <c r="G7519" s="26">
        <f>IF(F7519="","",INT(F7519))</f>
        <v/>
      </c>
      <c r="H7519">
        <f>IF(G7519="","",IF(AND(MONTH(G7519)*100+DAY(G7519)&gt;=season_lo,MONTH(G7519)*100+DAY(G7519)&lt;=season_hi),1,0))</f>
        <v/>
      </c>
      <c r="I7519">
        <f>IF(G7519="","",G7519-first_day+1)</f>
        <v/>
      </c>
      <c r="J7519" s="27">
        <f>IF(I7519="","",INDEX(Daily!$J$2:$J$421,I7519))</f>
        <v/>
      </c>
      <c r="K7519" s="27">
        <f>IF(J7519="","",J7519+cat_offset)</f>
        <v/>
      </c>
      <c r="L7519" s="27">
        <f>IF(J7519="","",MAX(0,E7519-J7519)^2)</f>
        <v/>
      </c>
      <c r="M7519" s="27">
        <f>IF(J7519="","",MAX(0,E7519-(J7519+twcdh_off))^2)</f>
        <v/>
      </c>
      <c r="N7519" s="27">
        <f>IF(E7519="","",MAX(0,E7519-swcdh_thr)^2)</f>
        <v/>
      </c>
      <c r="O7519">
        <f>IF(K7519="","",ROUND(E7519-K7519,0))</f>
        <v/>
      </c>
      <c r="P7519">
        <f>IF(O7519="","",IF(O7519&gt;=1,O7519,0))</f>
        <v/>
      </c>
      <c r="Q7519" s="27">
        <f>IF(E7519="","",MAX(0,E7519-22))</f>
        <v/>
      </c>
      <c r="R7519" s="27">
        <f>IF(H7519=1,E7519,"")</f>
        <v/>
      </c>
      <c r="S7519" s="27">
        <f>IF(AND(H7519=1,J7519&lt;&gt;""),E7519-J7519,"")</f>
        <v/>
      </c>
      <c r="T7519">
        <f>IF(G7519="","",MONTH(G7519))</f>
        <v/>
      </c>
    </row>
    <row r="7520">
      <c r="A7520" s="24" t="n">
        <v>2020</v>
      </c>
      <c r="B7520" s="24" t="n">
        <v>11</v>
      </c>
      <c r="C7520" s="24" t="n">
        <v>9</v>
      </c>
      <c r="D7520" s="24" t="n">
        <v>7</v>
      </c>
      <c r="E7520" s="24" t="n">
        <v>7.61</v>
      </c>
      <c r="F7520" s="25">
        <f>IF($E7520="","",DATE(IF($A7520="",nominal_year,$A7520),$B7520,$C7520)+($D7520-IF(LEFT(hour_conv,1)="1",1,0))/24)</f>
        <v/>
      </c>
      <c r="G7520" s="26">
        <f>IF(F7520="","",INT(F7520))</f>
        <v/>
      </c>
      <c r="H7520">
        <f>IF(G7520="","",IF(AND(MONTH(G7520)*100+DAY(G7520)&gt;=season_lo,MONTH(G7520)*100+DAY(G7520)&lt;=season_hi),1,0))</f>
        <v/>
      </c>
      <c r="I7520">
        <f>IF(G7520="","",G7520-first_day+1)</f>
        <v/>
      </c>
      <c r="J7520" s="27">
        <f>IF(I7520="","",INDEX(Daily!$J$2:$J$421,I7520))</f>
        <v/>
      </c>
      <c r="K7520" s="27">
        <f>IF(J7520="","",J7520+cat_offset)</f>
        <v/>
      </c>
      <c r="L7520" s="27">
        <f>IF(J7520="","",MAX(0,E7520-J7520)^2)</f>
        <v/>
      </c>
      <c r="M7520" s="27">
        <f>IF(J7520="","",MAX(0,E7520-(J7520+twcdh_off))^2)</f>
        <v/>
      </c>
      <c r="N7520" s="27">
        <f>IF(E7520="","",MAX(0,E7520-swcdh_thr)^2)</f>
        <v/>
      </c>
      <c r="O7520">
        <f>IF(K7520="","",ROUND(E7520-K7520,0))</f>
        <v/>
      </c>
      <c r="P7520">
        <f>IF(O7520="","",IF(O7520&gt;=1,O7520,0))</f>
        <v/>
      </c>
      <c r="Q7520" s="27">
        <f>IF(E7520="","",MAX(0,E7520-22))</f>
        <v/>
      </c>
      <c r="R7520" s="27">
        <f>IF(H7520=1,E7520,"")</f>
        <v/>
      </c>
      <c r="S7520" s="27">
        <f>IF(AND(H7520=1,J7520&lt;&gt;""),E7520-J7520,"")</f>
        <v/>
      </c>
      <c r="T7520">
        <f>IF(G7520="","",MONTH(G7520))</f>
        <v/>
      </c>
    </row>
    <row r="7521">
      <c r="A7521" s="24" t="n">
        <v>2020</v>
      </c>
      <c r="B7521" s="24" t="n">
        <v>11</v>
      </c>
      <c r="C7521" s="24" t="n">
        <v>9</v>
      </c>
      <c r="D7521" s="24" t="n">
        <v>8</v>
      </c>
      <c r="E7521" s="24" t="n">
        <v>8.57</v>
      </c>
      <c r="F7521" s="25">
        <f>IF($E7521="","",DATE(IF($A7521="",nominal_year,$A7521),$B7521,$C7521)+($D7521-IF(LEFT(hour_conv,1)="1",1,0))/24)</f>
        <v/>
      </c>
      <c r="G7521" s="26">
        <f>IF(F7521="","",INT(F7521))</f>
        <v/>
      </c>
      <c r="H7521">
        <f>IF(G7521="","",IF(AND(MONTH(G7521)*100+DAY(G7521)&gt;=season_lo,MONTH(G7521)*100+DAY(G7521)&lt;=season_hi),1,0))</f>
        <v/>
      </c>
      <c r="I7521">
        <f>IF(G7521="","",G7521-first_day+1)</f>
        <v/>
      </c>
      <c r="J7521" s="27">
        <f>IF(I7521="","",INDEX(Daily!$J$2:$J$421,I7521))</f>
        <v/>
      </c>
      <c r="K7521" s="27">
        <f>IF(J7521="","",J7521+cat_offset)</f>
        <v/>
      </c>
      <c r="L7521" s="27">
        <f>IF(J7521="","",MAX(0,E7521-J7521)^2)</f>
        <v/>
      </c>
      <c r="M7521" s="27">
        <f>IF(J7521="","",MAX(0,E7521-(J7521+twcdh_off))^2)</f>
        <v/>
      </c>
      <c r="N7521" s="27">
        <f>IF(E7521="","",MAX(0,E7521-swcdh_thr)^2)</f>
        <v/>
      </c>
      <c r="O7521">
        <f>IF(K7521="","",ROUND(E7521-K7521,0))</f>
        <v/>
      </c>
      <c r="P7521">
        <f>IF(O7521="","",IF(O7521&gt;=1,O7521,0))</f>
        <v/>
      </c>
      <c r="Q7521" s="27">
        <f>IF(E7521="","",MAX(0,E7521-22))</f>
        <v/>
      </c>
      <c r="R7521" s="27">
        <f>IF(H7521=1,E7521,"")</f>
        <v/>
      </c>
      <c r="S7521" s="27">
        <f>IF(AND(H7521=1,J7521&lt;&gt;""),E7521-J7521,"")</f>
        <v/>
      </c>
      <c r="T7521">
        <f>IF(G7521="","",MONTH(G7521))</f>
        <v/>
      </c>
    </row>
    <row r="7522">
      <c r="A7522" s="24" t="n">
        <v>2020</v>
      </c>
      <c r="B7522" s="24" t="n">
        <v>11</v>
      </c>
      <c r="C7522" s="24" t="n">
        <v>9</v>
      </c>
      <c r="D7522" s="24" t="n">
        <v>9</v>
      </c>
      <c r="E7522" s="24" t="n">
        <v>9.130000000000001</v>
      </c>
      <c r="F7522" s="25">
        <f>IF($E7522="","",DATE(IF($A7522="",nominal_year,$A7522),$B7522,$C7522)+($D7522-IF(LEFT(hour_conv,1)="1",1,0))/24)</f>
        <v/>
      </c>
      <c r="G7522" s="26">
        <f>IF(F7522="","",INT(F7522))</f>
        <v/>
      </c>
      <c r="H7522">
        <f>IF(G7522="","",IF(AND(MONTH(G7522)*100+DAY(G7522)&gt;=season_lo,MONTH(G7522)*100+DAY(G7522)&lt;=season_hi),1,0))</f>
        <v/>
      </c>
      <c r="I7522">
        <f>IF(G7522="","",G7522-first_day+1)</f>
        <v/>
      </c>
      <c r="J7522" s="27">
        <f>IF(I7522="","",INDEX(Daily!$J$2:$J$421,I7522))</f>
        <v/>
      </c>
      <c r="K7522" s="27">
        <f>IF(J7522="","",J7522+cat_offset)</f>
        <v/>
      </c>
      <c r="L7522" s="27">
        <f>IF(J7522="","",MAX(0,E7522-J7522)^2)</f>
        <v/>
      </c>
      <c r="M7522" s="27">
        <f>IF(J7522="","",MAX(0,E7522-(J7522+twcdh_off))^2)</f>
        <v/>
      </c>
      <c r="N7522" s="27">
        <f>IF(E7522="","",MAX(0,E7522-swcdh_thr)^2)</f>
        <v/>
      </c>
      <c r="O7522">
        <f>IF(K7522="","",ROUND(E7522-K7522,0))</f>
        <v/>
      </c>
      <c r="P7522">
        <f>IF(O7522="","",IF(O7522&gt;=1,O7522,0))</f>
        <v/>
      </c>
      <c r="Q7522" s="27">
        <f>IF(E7522="","",MAX(0,E7522-22))</f>
        <v/>
      </c>
      <c r="R7522" s="27">
        <f>IF(H7522=1,E7522,"")</f>
        <v/>
      </c>
      <c r="S7522" s="27">
        <f>IF(AND(H7522=1,J7522&lt;&gt;""),E7522-J7522,"")</f>
        <v/>
      </c>
      <c r="T7522">
        <f>IF(G7522="","",MONTH(G7522))</f>
        <v/>
      </c>
    </row>
    <row r="7523">
      <c r="A7523" s="24" t="n">
        <v>2020</v>
      </c>
      <c r="B7523" s="24" t="n">
        <v>11</v>
      </c>
      <c r="C7523" s="24" t="n">
        <v>9</v>
      </c>
      <c r="D7523" s="24" t="n">
        <v>10</v>
      </c>
      <c r="E7523" s="24" t="n">
        <v>9.94</v>
      </c>
      <c r="F7523" s="25">
        <f>IF($E7523="","",DATE(IF($A7523="",nominal_year,$A7523),$B7523,$C7523)+($D7523-IF(LEFT(hour_conv,1)="1",1,0))/24)</f>
        <v/>
      </c>
      <c r="G7523" s="26">
        <f>IF(F7523="","",INT(F7523))</f>
        <v/>
      </c>
      <c r="H7523">
        <f>IF(G7523="","",IF(AND(MONTH(G7523)*100+DAY(G7523)&gt;=season_lo,MONTH(G7523)*100+DAY(G7523)&lt;=season_hi),1,0))</f>
        <v/>
      </c>
      <c r="I7523">
        <f>IF(G7523="","",G7523-first_day+1)</f>
        <v/>
      </c>
      <c r="J7523" s="27">
        <f>IF(I7523="","",INDEX(Daily!$J$2:$J$421,I7523))</f>
        <v/>
      </c>
      <c r="K7523" s="27">
        <f>IF(J7523="","",J7523+cat_offset)</f>
        <v/>
      </c>
      <c r="L7523" s="27">
        <f>IF(J7523="","",MAX(0,E7523-J7523)^2)</f>
        <v/>
      </c>
      <c r="M7523" s="27">
        <f>IF(J7523="","",MAX(0,E7523-(J7523+twcdh_off))^2)</f>
        <v/>
      </c>
      <c r="N7523" s="27">
        <f>IF(E7523="","",MAX(0,E7523-swcdh_thr)^2)</f>
        <v/>
      </c>
      <c r="O7523">
        <f>IF(K7523="","",ROUND(E7523-K7523,0))</f>
        <v/>
      </c>
      <c r="P7523">
        <f>IF(O7523="","",IF(O7523&gt;=1,O7523,0))</f>
        <v/>
      </c>
      <c r="Q7523" s="27">
        <f>IF(E7523="","",MAX(0,E7523-22))</f>
        <v/>
      </c>
      <c r="R7523" s="27">
        <f>IF(H7523=1,E7523,"")</f>
        <v/>
      </c>
      <c r="S7523" s="27">
        <f>IF(AND(H7523=1,J7523&lt;&gt;""),E7523-J7523,"")</f>
        <v/>
      </c>
      <c r="T7523">
        <f>IF(G7523="","",MONTH(G7523))</f>
        <v/>
      </c>
    </row>
    <row r="7524">
      <c r="A7524" s="24" t="n">
        <v>2020</v>
      </c>
      <c r="B7524" s="24" t="n">
        <v>11</v>
      </c>
      <c r="C7524" s="24" t="n">
        <v>9</v>
      </c>
      <c r="D7524" s="24" t="n">
        <v>11</v>
      </c>
      <c r="E7524" s="24" t="n">
        <v>10.75</v>
      </c>
      <c r="F7524" s="25">
        <f>IF($E7524="","",DATE(IF($A7524="",nominal_year,$A7524),$B7524,$C7524)+($D7524-IF(LEFT(hour_conv,1)="1",1,0))/24)</f>
        <v/>
      </c>
      <c r="G7524" s="26">
        <f>IF(F7524="","",INT(F7524))</f>
        <v/>
      </c>
      <c r="H7524">
        <f>IF(G7524="","",IF(AND(MONTH(G7524)*100+DAY(G7524)&gt;=season_lo,MONTH(G7524)*100+DAY(G7524)&lt;=season_hi),1,0))</f>
        <v/>
      </c>
      <c r="I7524">
        <f>IF(G7524="","",G7524-first_day+1)</f>
        <v/>
      </c>
      <c r="J7524" s="27">
        <f>IF(I7524="","",INDEX(Daily!$J$2:$J$421,I7524))</f>
        <v/>
      </c>
      <c r="K7524" s="27">
        <f>IF(J7524="","",J7524+cat_offset)</f>
        <v/>
      </c>
      <c r="L7524" s="27">
        <f>IF(J7524="","",MAX(0,E7524-J7524)^2)</f>
        <v/>
      </c>
      <c r="M7524" s="27">
        <f>IF(J7524="","",MAX(0,E7524-(J7524+twcdh_off))^2)</f>
        <v/>
      </c>
      <c r="N7524" s="27">
        <f>IF(E7524="","",MAX(0,E7524-swcdh_thr)^2)</f>
        <v/>
      </c>
      <c r="O7524">
        <f>IF(K7524="","",ROUND(E7524-K7524,0))</f>
        <v/>
      </c>
      <c r="P7524">
        <f>IF(O7524="","",IF(O7524&gt;=1,O7524,0))</f>
        <v/>
      </c>
      <c r="Q7524" s="27">
        <f>IF(E7524="","",MAX(0,E7524-22))</f>
        <v/>
      </c>
      <c r="R7524" s="27">
        <f>IF(H7524=1,E7524,"")</f>
        <v/>
      </c>
      <c r="S7524" s="27">
        <f>IF(AND(H7524=1,J7524&lt;&gt;""),E7524-J7524,"")</f>
        <v/>
      </c>
      <c r="T7524">
        <f>IF(G7524="","",MONTH(G7524))</f>
        <v/>
      </c>
    </row>
    <row r="7525">
      <c r="A7525" s="24" t="n">
        <v>2020</v>
      </c>
      <c r="B7525" s="24" t="n">
        <v>11</v>
      </c>
      <c r="C7525" s="24" t="n">
        <v>9</v>
      </c>
      <c r="D7525" s="24" t="n">
        <v>12</v>
      </c>
      <c r="E7525" s="24" t="n">
        <v>11.28</v>
      </c>
      <c r="F7525" s="25">
        <f>IF($E7525="","",DATE(IF($A7525="",nominal_year,$A7525),$B7525,$C7525)+($D7525-IF(LEFT(hour_conv,1)="1",1,0))/24)</f>
        <v/>
      </c>
      <c r="G7525" s="26">
        <f>IF(F7525="","",INT(F7525))</f>
        <v/>
      </c>
      <c r="H7525">
        <f>IF(G7525="","",IF(AND(MONTH(G7525)*100+DAY(G7525)&gt;=season_lo,MONTH(G7525)*100+DAY(G7525)&lt;=season_hi),1,0))</f>
        <v/>
      </c>
      <c r="I7525">
        <f>IF(G7525="","",G7525-first_day+1)</f>
        <v/>
      </c>
      <c r="J7525" s="27">
        <f>IF(I7525="","",INDEX(Daily!$J$2:$J$421,I7525))</f>
        <v/>
      </c>
      <c r="K7525" s="27">
        <f>IF(J7525="","",J7525+cat_offset)</f>
        <v/>
      </c>
      <c r="L7525" s="27">
        <f>IF(J7525="","",MAX(0,E7525-J7525)^2)</f>
        <v/>
      </c>
      <c r="M7525" s="27">
        <f>IF(J7525="","",MAX(0,E7525-(J7525+twcdh_off))^2)</f>
        <v/>
      </c>
      <c r="N7525" s="27">
        <f>IF(E7525="","",MAX(0,E7525-swcdh_thr)^2)</f>
        <v/>
      </c>
      <c r="O7525">
        <f>IF(K7525="","",ROUND(E7525-K7525,0))</f>
        <v/>
      </c>
      <c r="P7525">
        <f>IF(O7525="","",IF(O7525&gt;=1,O7525,0))</f>
        <v/>
      </c>
      <c r="Q7525" s="27">
        <f>IF(E7525="","",MAX(0,E7525-22))</f>
        <v/>
      </c>
      <c r="R7525" s="27">
        <f>IF(H7525=1,E7525,"")</f>
        <v/>
      </c>
      <c r="S7525" s="27">
        <f>IF(AND(H7525=1,J7525&lt;&gt;""),E7525-J7525,"")</f>
        <v/>
      </c>
      <c r="T7525">
        <f>IF(G7525="","",MONTH(G7525))</f>
        <v/>
      </c>
    </row>
    <row r="7526">
      <c r="A7526" s="24" t="n">
        <v>2020</v>
      </c>
      <c r="B7526" s="24" t="n">
        <v>11</v>
      </c>
      <c r="C7526" s="24" t="n">
        <v>9</v>
      </c>
      <c r="D7526" s="24" t="n">
        <v>13</v>
      </c>
      <c r="E7526" s="24" t="n">
        <v>11.83</v>
      </c>
      <c r="F7526" s="25">
        <f>IF($E7526="","",DATE(IF($A7526="",nominal_year,$A7526),$B7526,$C7526)+($D7526-IF(LEFT(hour_conv,1)="1",1,0))/24)</f>
        <v/>
      </c>
      <c r="G7526" s="26">
        <f>IF(F7526="","",INT(F7526))</f>
        <v/>
      </c>
      <c r="H7526">
        <f>IF(G7526="","",IF(AND(MONTH(G7526)*100+DAY(G7526)&gt;=season_lo,MONTH(G7526)*100+DAY(G7526)&lt;=season_hi),1,0))</f>
        <v/>
      </c>
      <c r="I7526">
        <f>IF(G7526="","",G7526-first_day+1)</f>
        <v/>
      </c>
      <c r="J7526" s="27">
        <f>IF(I7526="","",INDEX(Daily!$J$2:$J$421,I7526))</f>
        <v/>
      </c>
      <c r="K7526" s="27">
        <f>IF(J7526="","",J7526+cat_offset)</f>
        <v/>
      </c>
      <c r="L7526" s="27">
        <f>IF(J7526="","",MAX(0,E7526-J7526)^2)</f>
        <v/>
      </c>
      <c r="M7526" s="27">
        <f>IF(J7526="","",MAX(0,E7526-(J7526+twcdh_off))^2)</f>
        <v/>
      </c>
      <c r="N7526" s="27">
        <f>IF(E7526="","",MAX(0,E7526-swcdh_thr)^2)</f>
        <v/>
      </c>
      <c r="O7526">
        <f>IF(K7526="","",ROUND(E7526-K7526,0))</f>
        <v/>
      </c>
      <c r="P7526">
        <f>IF(O7526="","",IF(O7526&gt;=1,O7526,0))</f>
        <v/>
      </c>
      <c r="Q7526" s="27">
        <f>IF(E7526="","",MAX(0,E7526-22))</f>
        <v/>
      </c>
      <c r="R7526" s="27">
        <f>IF(H7526=1,E7526,"")</f>
        <v/>
      </c>
      <c r="S7526" s="27">
        <f>IF(AND(H7526=1,J7526&lt;&gt;""),E7526-J7526,"")</f>
        <v/>
      </c>
      <c r="T7526">
        <f>IF(G7526="","",MONTH(G7526))</f>
        <v/>
      </c>
    </row>
    <row r="7527">
      <c r="A7527" s="24" t="n">
        <v>2020</v>
      </c>
      <c r="B7527" s="24" t="n">
        <v>11</v>
      </c>
      <c r="C7527" s="24" t="n">
        <v>9</v>
      </c>
      <c r="D7527" s="24" t="n">
        <v>14</v>
      </c>
      <c r="E7527" s="24" t="n">
        <v>11.52</v>
      </c>
      <c r="F7527" s="25">
        <f>IF($E7527="","",DATE(IF($A7527="",nominal_year,$A7527),$B7527,$C7527)+($D7527-IF(LEFT(hour_conv,1)="1",1,0))/24)</f>
        <v/>
      </c>
      <c r="G7527" s="26">
        <f>IF(F7527="","",INT(F7527))</f>
        <v/>
      </c>
      <c r="H7527">
        <f>IF(G7527="","",IF(AND(MONTH(G7527)*100+DAY(G7527)&gt;=season_lo,MONTH(G7527)*100+DAY(G7527)&lt;=season_hi),1,0))</f>
        <v/>
      </c>
      <c r="I7527">
        <f>IF(G7527="","",G7527-first_day+1)</f>
        <v/>
      </c>
      <c r="J7527" s="27">
        <f>IF(I7527="","",INDEX(Daily!$J$2:$J$421,I7527))</f>
        <v/>
      </c>
      <c r="K7527" s="27">
        <f>IF(J7527="","",J7527+cat_offset)</f>
        <v/>
      </c>
      <c r="L7527" s="27">
        <f>IF(J7527="","",MAX(0,E7527-J7527)^2)</f>
        <v/>
      </c>
      <c r="M7527" s="27">
        <f>IF(J7527="","",MAX(0,E7527-(J7527+twcdh_off))^2)</f>
        <v/>
      </c>
      <c r="N7527" s="27">
        <f>IF(E7527="","",MAX(0,E7527-swcdh_thr)^2)</f>
        <v/>
      </c>
      <c r="O7527">
        <f>IF(K7527="","",ROUND(E7527-K7527,0))</f>
        <v/>
      </c>
      <c r="P7527">
        <f>IF(O7527="","",IF(O7527&gt;=1,O7527,0))</f>
        <v/>
      </c>
      <c r="Q7527" s="27">
        <f>IF(E7527="","",MAX(0,E7527-22))</f>
        <v/>
      </c>
      <c r="R7527" s="27">
        <f>IF(H7527=1,E7527,"")</f>
        <v/>
      </c>
      <c r="S7527" s="27">
        <f>IF(AND(H7527=1,J7527&lt;&gt;""),E7527-J7527,"")</f>
        <v/>
      </c>
      <c r="T7527">
        <f>IF(G7527="","",MONTH(G7527))</f>
        <v/>
      </c>
    </row>
    <row r="7528">
      <c r="A7528" s="24" t="n">
        <v>2020</v>
      </c>
      <c r="B7528" s="24" t="n">
        <v>11</v>
      </c>
      <c r="C7528" s="24" t="n">
        <v>9</v>
      </c>
      <c r="D7528" s="24" t="n">
        <v>15</v>
      </c>
      <c r="E7528" s="24" t="n">
        <v>13.06</v>
      </c>
      <c r="F7528" s="25">
        <f>IF($E7528="","",DATE(IF($A7528="",nominal_year,$A7528),$B7528,$C7528)+($D7528-IF(LEFT(hour_conv,1)="1",1,0))/24)</f>
        <v/>
      </c>
      <c r="G7528" s="26">
        <f>IF(F7528="","",INT(F7528))</f>
        <v/>
      </c>
      <c r="H7528">
        <f>IF(G7528="","",IF(AND(MONTH(G7528)*100+DAY(G7528)&gt;=season_lo,MONTH(G7528)*100+DAY(G7528)&lt;=season_hi),1,0))</f>
        <v/>
      </c>
      <c r="I7528">
        <f>IF(G7528="","",G7528-first_day+1)</f>
        <v/>
      </c>
      <c r="J7528" s="27">
        <f>IF(I7528="","",INDEX(Daily!$J$2:$J$421,I7528))</f>
        <v/>
      </c>
      <c r="K7528" s="27">
        <f>IF(J7528="","",J7528+cat_offset)</f>
        <v/>
      </c>
      <c r="L7528" s="27">
        <f>IF(J7528="","",MAX(0,E7528-J7528)^2)</f>
        <v/>
      </c>
      <c r="M7528" s="27">
        <f>IF(J7528="","",MAX(0,E7528-(J7528+twcdh_off))^2)</f>
        <v/>
      </c>
      <c r="N7528" s="27">
        <f>IF(E7528="","",MAX(0,E7528-swcdh_thr)^2)</f>
        <v/>
      </c>
      <c r="O7528">
        <f>IF(K7528="","",ROUND(E7528-K7528,0))</f>
        <v/>
      </c>
      <c r="P7528">
        <f>IF(O7528="","",IF(O7528&gt;=1,O7528,0))</f>
        <v/>
      </c>
      <c r="Q7528" s="27">
        <f>IF(E7528="","",MAX(0,E7528-22))</f>
        <v/>
      </c>
      <c r="R7528" s="27">
        <f>IF(H7528=1,E7528,"")</f>
        <v/>
      </c>
      <c r="S7528" s="27">
        <f>IF(AND(H7528=1,J7528&lt;&gt;""),E7528-J7528,"")</f>
        <v/>
      </c>
      <c r="T7528">
        <f>IF(G7528="","",MONTH(G7528))</f>
        <v/>
      </c>
    </row>
    <row r="7529">
      <c r="A7529" s="24" t="n">
        <v>2020</v>
      </c>
      <c r="B7529" s="24" t="n">
        <v>11</v>
      </c>
      <c r="C7529" s="24" t="n">
        <v>9</v>
      </c>
      <c r="D7529" s="24" t="n">
        <v>16</v>
      </c>
      <c r="E7529" s="24" t="n">
        <v>12.46</v>
      </c>
      <c r="F7529" s="25">
        <f>IF($E7529="","",DATE(IF($A7529="",nominal_year,$A7529),$B7529,$C7529)+($D7529-IF(LEFT(hour_conv,1)="1",1,0))/24)</f>
        <v/>
      </c>
      <c r="G7529" s="26">
        <f>IF(F7529="","",INT(F7529))</f>
        <v/>
      </c>
      <c r="H7529">
        <f>IF(G7529="","",IF(AND(MONTH(G7529)*100+DAY(G7529)&gt;=season_lo,MONTH(G7529)*100+DAY(G7529)&lt;=season_hi),1,0))</f>
        <v/>
      </c>
      <c r="I7529">
        <f>IF(G7529="","",G7529-first_day+1)</f>
        <v/>
      </c>
      <c r="J7529" s="27">
        <f>IF(I7529="","",INDEX(Daily!$J$2:$J$421,I7529))</f>
        <v/>
      </c>
      <c r="K7529" s="27">
        <f>IF(J7529="","",J7529+cat_offset)</f>
        <v/>
      </c>
      <c r="L7529" s="27">
        <f>IF(J7529="","",MAX(0,E7529-J7529)^2)</f>
        <v/>
      </c>
      <c r="M7529" s="27">
        <f>IF(J7529="","",MAX(0,E7529-(J7529+twcdh_off))^2)</f>
        <v/>
      </c>
      <c r="N7529" s="27">
        <f>IF(E7529="","",MAX(0,E7529-swcdh_thr)^2)</f>
        <v/>
      </c>
      <c r="O7529">
        <f>IF(K7529="","",ROUND(E7529-K7529,0))</f>
        <v/>
      </c>
      <c r="P7529">
        <f>IF(O7529="","",IF(O7529&gt;=1,O7529,0))</f>
        <v/>
      </c>
      <c r="Q7529" s="27">
        <f>IF(E7529="","",MAX(0,E7529-22))</f>
        <v/>
      </c>
      <c r="R7529" s="27">
        <f>IF(H7529=1,E7529,"")</f>
        <v/>
      </c>
      <c r="S7529" s="27">
        <f>IF(AND(H7529=1,J7529&lt;&gt;""),E7529-J7529,"")</f>
        <v/>
      </c>
      <c r="T7529">
        <f>IF(G7529="","",MONTH(G7529))</f>
        <v/>
      </c>
    </row>
    <row r="7530">
      <c r="A7530" s="24" t="n">
        <v>2020</v>
      </c>
      <c r="B7530" s="24" t="n">
        <v>11</v>
      </c>
      <c r="C7530" s="24" t="n">
        <v>9</v>
      </c>
      <c r="D7530" s="24" t="n">
        <v>17</v>
      </c>
      <c r="E7530" s="24" t="n">
        <v>12.51</v>
      </c>
      <c r="F7530" s="25">
        <f>IF($E7530="","",DATE(IF($A7530="",nominal_year,$A7530),$B7530,$C7530)+($D7530-IF(LEFT(hour_conv,1)="1",1,0))/24)</f>
        <v/>
      </c>
      <c r="G7530" s="26">
        <f>IF(F7530="","",INT(F7530))</f>
        <v/>
      </c>
      <c r="H7530">
        <f>IF(G7530="","",IF(AND(MONTH(G7530)*100+DAY(G7530)&gt;=season_lo,MONTH(G7530)*100+DAY(G7530)&lt;=season_hi),1,0))</f>
        <v/>
      </c>
      <c r="I7530">
        <f>IF(G7530="","",G7530-first_day+1)</f>
        <v/>
      </c>
      <c r="J7530" s="27">
        <f>IF(I7530="","",INDEX(Daily!$J$2:$J$421,I7530))</f>
        <v/>
      </c>
      <c r="K7530" s="27">
        <f>IF(J7530="","",J7530+cat_offset)</f>
        <v/>
      </c>
      <c r="L7530" s="27">
        <f>IF(J7530="","",MAX(0,E7530-J7530)^2)</f>
        <v/>
      </c>
      <c r="M7530" s="27">
        <f>IF(J7530="","",MAX(0,E7530-(J7530+twcdh_off))^2)</f>
        <v/>
      </c>
      <c r="N7530" s="27">
        <f>IF(E7530="","",MAX(0,E7530-swcdh_thr)^2)</f>
        <v/>
      </c>
      <c r="O7530">
        <f>IF(K7530="","",ROUND(E7530-K7530,0))</f>
        <v/>
      </c>
      <c r="P7530">
        <f>IF(O7530="","",IF(O7530&gt;=1,O7530,0))</f>
        <v/>
      </c>
      <c r="Q7530" s="27">
        <f>IF(E7530="","",MAX(0,E7530-22))</f>
        <v/>
      </c>
      <c r="R7530" s="27">
        <f>IF(H7530=1,E7530,"")</f>
        <v/>
      </c>
      <c r="S7530" s="27">
        <f>IF(AND(H7530=1,J7530&lt;&gt;""),E7530-J7530,"")</f>
        <v/>
      </c>
      <c r="T7530">
        <f>IF(G7530="","",MONTH(G7530))</f>
        <v/>
      </c>
    </row>
    <row r="7531">
      <c r="A7531" s="24" t="n">
        <v>2020</v>
      </c>
      <c r="B7531" s="24" t="n">
        <v>11</v>
      </c>
      <c r="C7531" s="24" t="n">
        <v>9</v>
      </c>
      <c r="D7531" s="24" t="n">
        <v>18</v>
      </c>
      <c r="E7531" s="24" t="n">
        <v>12</v>
      </c>
      <c r="F7531" s="25">
        <f>IF($E7531="","",DATE(IF($A7531="",nominal_year,$A7531),$B7531,$C7531)+($D7531-IF(LEFT(hour_conv,1)="1",1,0))/24)</f>
        <v/>
      </c>
      <c r="G7531" s="26">
        <f>IF(F7531="","",INT(F7531))</f>
        <v/>
      </c>
      <c r="H7531">
        <f>IF(G7531="","",IF(AND(MONTH(G7531)*100+DAY(G7531)&gt;=season_lo,MONTH(G7531)*100+DAY(G7531)&lt;=season_hi),1,0))</f>
        <v/>
      </c>
      <c r="I7531">
        <f>IF(G7531="","",G7531-first_day+1)</f>
        <v/>
      </c>
      <c r="J7531" s="27">
        <f>IF(I7531="","",INDEX(Daily!$J$2:$J$421,I7531))</f>
        <v/>
      </c>
      <c r="K7531" s="27">
        <f>IF(J7531="","",J7531+cat_offset)</f>
        <v/>
      </c>
      <c r="L7531" s="27">
        <f>IF(J7531="","",MAX(0,E7531-J7531)^2)</f>
        <v/>
      </c>
      <c r="M7531" s="27">
        <f>IF(J7531="","",MAX(0,E7531-(J7531+twcdh_off))^2)</f>
        <v/>
      </c>
      <c r="N7531" s="27">
        <f>IF(E7531="","",MAX(0,E7531-swcdh_thr)^2)</f>
        <v/>
      </c>
      <c r="O7531">
        <f>IF(K7531="","",ROUND(E7531-K7531,0))</f>
        <v/>
      </c>
      <c r="P7531">
        <f>IF(O7531="","",IF(O7531&gt;=1,O7531,0))</f>
        <v/>
      </c>
      <c r="Q7531" s="27">
        <f>IF(E7531="","",MAX(0,E7531-22))</f>
        <v/>
      </c>
      <c r="R7531" s="27">
        <f>IF(H7531=1,E7531,"")</f>
        <v/>
      </c>
      <c r="S7531" s="27">
        <f>IF(AND(H7531=1,J7531&lt;&gt;""),E7531-J7531,"")</f>
        <v/>
      </c>
      <c r="T7531">
        <f>IF(G7531="","",MONTH(G7531))</f>
        <v/>
      </c>
    </row>
    <row r="7532">
      <c r="A7532" s="24" t="n">
        <v>2020</v>
      </c>
      <c r="B7532" s="24" t="n">
        <v>11</v>
      </c>
      <c r="C7532" s="24" t="n">
        <v>9</v>
      </c>
      <c r="D7532" s="24" t="n">
        <v>19</v>
      </c>
      <c r="E7532" s="24" t="n">
        <v>12.28</v>
      </c>
      <c r="F7532" s="25">
        <f>IF($E7532="","",DATE(IF($A7532="",nominal_year,$A7532),$B7532,$C7532)+($D7532-IF(LEFT(hour_conv,1)="1",1,0))/24)</f>
        <v/>
      </c>
      <c r="G7532" s="26">
        <f>IF(F7532="","",INT(F7532))</f>
        <v/>
      </c>
      <c r="H7532">
        <f>IF(G7532="","",IF(AND(MONTH(G7532)*100+DAY(G7532)&gt;=season_lo,MONTH(G7532)*100+DAY(G7532)&lt;=season_hi),1,0))</f>
        <v/>
      </c>
      <c r="I7532">
        <f>IF(G7532="","",G7532-first_day+1)</f>
        <v/>
      </c>
      <c r="J7532" s="27">
        <f>IF(I7532="","",INDEX(Daily!$J$2:$J$421,I7532))</f>
        <v/>
      </c>
      <c r="K7532" s="27">
        <f>IF(J7532="","",J7532+cat_offset)</f>
        <v/>
      </c>
      <c r="L7532" s="27">
        <f>IF(J7532="","",MAX(0,E7532-J7532)^2)</f>
        <v/>
      </c>
      <c r="M7532" s="27">
        <f>IF(J7532="","",MAX(0,E7532-(J7532+twcdh_off))^2)</f>
        <v/>
      </c>
      <c r="N7532" s="27">
        <f>IF(E7532="","",MAX(0,E7532-swcdh_thr)^2)</f>
        <v/>
      </c>
      <c r="O7532">
        <f>IF(K7532="","",ROUND(E7532-K7532,0))</f>
        <v/>
      </c>
      <c r="P7532">
        <f>IF(O7532="","",IF(O7532&gt;=1,O7532,0))</f>
        <v/>
      </c>
      <c r="Q7532" s="27">
        <f>IF(E7532="","",MAX(0,E7532-22))</f>
        <v/>
      </c>
      <c r="R7532" s="27">
        <f>IF(H7532=1,E7532,"")</f>
        <v/>
      </c>
      <c r="S7532" s="27">
        <f>IF(AND(H7532=1,J7532&lt;&gt;""),E7532-J7532,"")</f>
        <v/>
      </c>
      <c r="T7532">
        <f>IF(G7532="","",MONTH(G7532))</f>
        <v/>
      </c>
    </row>
    <row r="7533">
      <c r="A7533" s="24" t="n">
        <v>2020</v>
      </c>
      <c r="B7533" s="24" t="n">
        <v>11</v>
      </c>
      <c r="C7533" s="24" t="n">
        <v>9</v>
      </c>
      <c r="D7533" s="24" t="n">
        <v>20</v>
      </c>
      <c r="E7533" s="24" t="n">
        <v>10.95</v>
      </c>
      <c r="F7533" s="25">
        <f>IF($E7533="","",DATE(IF($A7533="",nominal_year,$A7533),$B7533,$C7533)+($D7533-IF(LEFT(hour_conv,1)="1",1,0))/24)</f>
        <v/>
      </c>
      <c r="G7533" s="26">
        <f>IF(F7533="","",INT(F7533))</f>
        <v/>
      </c>
      <c r="H7533">
        <f>IF(G7533="","",IF(AND(MONTH(G7533)*100+DAY(G7533)&gt;=season_lo,MONTH(G7533)*100+DAY(G7533)&lt;=season_hi),1,0))</f>
        <v/>
      </c>
      <c r="I7533">
        <f>IF(G7533="","",G7533-first_day+1)</f>
        <v/>
      </c>
      <c r="J7533" s="27">
        <f>IF(I7533="","",INDEX(Daily!$J$2:$J$421,I7533))</f>
        <v/>
      </c>
      <c r="K7533" s="27">
        <f>IF(J7533="","",J7533+cat_offset)</f>
        <v/>
      </c>
      <c r="L7533" s="27">
        <f>IF(J7533="","",MAX(0,E7533-J7533)^2)</f>
        <v/>
      </c>
      <c r="M7533" s="27">
        <f>IF(J7533="","",MAX(0,E7533-(J7533+twcdh_off))^2)</f>
        <v/>
      </c>
      <c r="N7533" s="27">
        <f>IF(E7533="","",MAX(0,E7533-swcdh_thr)^2)</f>
        <v/>
      </c>
      <c r="O7533">
        <f>IF(K7533="","",ROUND(E7533-K7533,0))</f>
        <v/>
      </c>
      <c r="P7533">
        <f>IF(O7533="","",IF(O7533&gt;=1,O7533,0))</f>
        <v/>
      </c>
      <c r="Q7533" s="27">
        <f>IF(E7533="","",MAX(0,E7533-22))</f>
        <v/>
      </c>
      <c r="R7533" s="27">
        <f>IF(H7533=1,E7533,"")</f>
        <v/>
      </c>
      <c r="S7533" s="27">
        <f>IF(AND(H7533=1,J7533&lt;&gt;""),E7533-J7533,"")</f>
        <v/>
      </c>
      <c r="T7533">
        <f>IF(G7533="","",MONTH(G7533))</f>
        <v/>
      </c>
    </row>
    <row r="7534">
      <c r="A7534" s="24" t="n">
        <v>2020</v>
      </c>
      <c r="B7534" s="24" t="n">
        <v>11</v>
      </c>
      <c r="C7534" s="24" t="n">
        <v>9</v>
      </c>
      <c r="D7534" s="24" t="n">
        <v>21</v>
      </c>
      <c r="E7534" s="24" t="n">
        <v>10.85</v>
      </c>
      <c r="F7534" s="25">
        <f>IF($E7534="","",DATE(IF($A7534="",nominal_year,$A7534),$B7534,$C7534)+($D7534-IF(LEFT(hour_conv,1)="1",1,0))/24)</f>
        <v/>
      </c>
      <c r="G7534" s="26">
        <f>IF(F7534="","",INT(F7534))</f>
        <v/>
      </c>
      <c r="H7534">
        <f>IF(G7534="","",IF(AND(MONTH(G7534)*100+DAY(G7534)&gt;=season_lo,MONTH(G7534)*100+DAY(G7534)&lt;=season_hi),1,0))</f>
        <v/>
      </c>
      <c r="I7534">
        <f>IF(G7534="","",G7534-first_day+1)</f>
        <v/>
      </c>
      <c r="J7534" s="27">
        <f>IF(I7534="","",INDEX(Daily!$J$2:$J$421,I7534))</f>
        <v/>
      </c>
      <c r="K7534" s="27">
        <f>IF(J7534="","",J7534+cat_offset)</f>
        <v/>
      </c>
      <c r="L7534" s="27">
        <f>IF(J7534="","",MAX(0,E7534-J7534)^2)</f>
        <v/>
      </c>
      <c r="M7534" s="27">
        <f>IF(J7534="","",MAX(0,E7534-(J7534+twcdh_off))^2)</f>
        <v/>
      </c>
      <c r="N7534" s="27">
        <f>IF(E7534="","",MAX(0,E7534-swcdh_thr)^2)</f>
        <v/>
      </c>
      <c r="O7534">
        <f>IF(K7534="","",ROUND(E7534-K7534,0))</f>
        <v/>
      </c>
      <c r="P7534">
        <f>IF(O7534="","",IF(O7534&gt;=1,O7534,0))</f>
        <v/>
      </c>
      <c r="Q7534" s="27">
        <f>IF(E7534="","",MAX(0,E7534-22))</f>
        <v/>
      </c>
      <c r="R7534" s="27">
        <f>IF(H7534=1,E7534,"")</f>
        <v/>
      </c>
      <c r="S7534" s="27">
        <f>IF(AND(H7534=1,J7534&lt;&gt;""),E7534-J7534,"")</f>
        <v/>
      </c>
      <c r="T7534">
        <f>IF(G7534="","",MONTH(G7534))</f>
        <v/>
      </c>
    </row>
    <row r="7535">
      <c r="A7535" s="24" t="n">
        <v>2020</v>
      </c>
      <c r="B7535" s="24" t="n">
        <v>11</v>
      </c>
      <c r="C7535" s="24" t="n">
        <v>9</v>
      </c>
      <c r="D7535" s="24" t="n">
        <v>22</v>
      </c>
      <c r="E7535" s="24" t="n">
        <v>10.4</v>
      </c>
      <c r="F7535" s="25">
        <f>IF($E7535="","",DATE(IF($A7535="",nominal_year,$A7535),$B7535,$C7535)+($D7535-IF(LEFT(hour_conv,1)="1",1,0))/24)</f>
        <v/>
      </c>
      <c r="G7535" s="26">
        <f>IF(F7535="","",INT(F7535))</f>
        <v/>
      </c>
      <c r="H7535">
        <f>IF(G7535="","",IF(AND(MONTH(G7535)*100+DAY(G7535)&gt;=season_lo,MONTH(G7535)*100+DAY(G7535)&lt;=season_hi),1,0))</f>
        <v/>
      </c>
      <c r="I7535">
        <f>IF(G7535="","",G7535-first_day+1)</f>
        <v/>
      </c>
      <c r="J7535" s="27">
        <f>IF(I7535="","",INDEX(Daily!$J$2:$J$421,I7535))</f>
        <v/>
      </c>
      <c r="K7535" s="27">
        <f>IF(J7535="","",J7535+cat_offset)</f>
        <v/>
      </c>
      <c r="L7535" s="27">
        <f>IF(J7535="","",MAX(0,E7535-J7535)^2)</f>
        <v/>
      </c>
      <c r="M7535" s="27">
        <f>IF(J7535="","",MAX(0,E7535-(J7535+twcdh_off))^2)</f>
        <v/>
      </c>
      <c r="N7535" s="27">
        <f>IF(E7535="","",MAX(0,E7535-swcdh_thr)^2)</f>
        <v/>
      </c>
      <c r="O7535">
        <f>IF(K7535="","",ROUND(E7535-K7535,0))</f>
        <v/>
      </c>
      <c r="P7535">
        <f>IF(O7535="","",IF(O7535&gt;=1,O7535,0))</f>
        <v/>
      </c>
      <c r="Q7535" s="27">
        <f>IF(E7535="","",MAX(0,E7535-22))</f>
        <v/>
      </c>
      <c r="R7535" s="27">
        <f>IF(H7535=1,E7535,"")</f>
        <v/>
      </c>
      <c r="S7535" s="27">
        <f>IF(AND(H7535=1,J7535&lt;&gt;""),E7535-J7535,"")</f>
        <v/>
      </c>
      <c r="T7535">
        <f>IF(G7535="","",MONTH(G7535))</f>
        <v/>
      </c>
    </row>
    <row r="7536">
      <c r="A7536" s="24" t="n">
        <v>2020</v>
      </c>
      <c r="B7536" s="24" t="n">
        <v>11</v>
      </c>
      <c r="C7536" s="24" t="n">
        <v>9</v>
      </c>
      <c r="D7536" s="24" t="n">
        <v>23</v>
      </c>
      <c r="E7536" s="24" t="n">
        <v>9.869999999999999</v>
      </c>
      <c r="F7536" s="25">
        <f>IF($E7536="","",DATE(IF($A7536="",nominal_year,$A7536),$B7536,$C7536)+($D7536-IF(LEFT(hour_conv,1)="1",1,0))/24)</f>
        <v/>
      </c>
      <c r="G7536" s="26">
        <f>IF(F7536="","",INT(F7536))</f>
        <v/>
      </c>
      <c r="H7536">
        <f>IF(G7536="","",IF(AND(MONTH(G7536)*100+DAY(G7536)&gt;=season_lo,MONTH(G7536)*100+DAY(G7536)&lt;=season_hi),1,0))</f>
        <v/>
      </c>
      <c r="I7536">
        <f>IF(G7536="","",G7536-first_day+1)</f>
        <v/>
      </c>
      <c r="J7536" s="27">
        <f>IF(I7536="","",INDEX(Daily!$J$2:$J$421,I7536))</f>
        <v/>
      </c>
      <c r="K7536" s="27">
        <f>IF(J7536="","",J7536+cat_offset)</f>
        <v/>
      </c>
      <c r="L7536" s="27">
        <f>IF(J7536="","",MAX(0,E7536-J7536)^2)</f>
        <v/>
      </c>
      <c r="M7536" s="27">
        <f>IF(J7536="","",MAX(0,E7536-(J7536+twcdh_off))^2)</f>
        <v/>
      </c>
      <c r="N7536" s="27">
        <f>IF(E7536="","",MAX(0,E7536-swcdh_thr)^2)</f>
        <v/>
      </c>
      <c r="O7536">
        <f>IF(K7536="","",ROUND(E7536-K7536,0))</f>
        <v/>
      </c>
      <c r="P7536">
        <f>IF(O7536="","",IF(O7536&gt;=1,O7536,0))</f>
        <v/>
      </c>
      <c r="Q7536" s="27">
        <f>IF(E7536="","",MAX(0,E7536-22))</f>
        <v/>
      </c>
      <c r="R7536" s="27">
        <f>IF(H7536=1,E7536,"")</f>
        <v/>
      </c>
      <c r="S7536" s="27">
        <f>IF(AND(H7536=1,J7536&lt;&gt;""),E7536-J7536,"")</f>
        <v/>
      </c>
      <c r="T7536">
        <f>IF(G7536="","",MONTH(G7536))</f>
        <v/>
      </c>
    </row>
    <row r="7537">
      <c r="A7537" s="24" t="n">
        <v>2020</v>
      </c>
      <c r="B7537" s="24" t="n">
        <v>11</v>
      </c>
      <c r="C7537" s="24" t="n">
        <v>9</v>
      </c>
      <c r="D7537" s="24" t="n">
        <v>24</v>
      </c>
      <c r="E7537" s="24" t="n">
        <v>9.02</v>
      </c>
      <c r="F7537" s="25">
        <f>IF($E7537="","",DATE(IF($A7537="",nominal_year,$A7537),$B7537,$C7537)+($D7537-IF(LEFT(hour_conv,1)="1",1,0))/24)</f>
        <v/>
      </c>
      <c r="G7537" s="26">
        <f>IF(F7537="","",INT(F7537))</f>
        <v/>
      </c>
      <c r="H7537">
        <f>IF(G7537="","",IF(AND(MONTH(G7537)*100+DAY(G7537)&gt;=season_lo,MONTH(G7537)*100+DAY(G7537)&lt;=season_hi),1,0))</f>
        <v/>
      </c>
      <c r="I7537">
        <f>IF(G7537="","",G7537-first_day+1)</f>
        <v/>
      </c>
      <c r="J7537" s="27">
        <f>IF(I7537="","",INDEX(Daily!$J$2:$J$421,I7537))</f>
        <v/>
      </c>
      <c r="K7537" s="27">
        <f>IF(J7537="","",J7537+cat_offset)</f>
        <v/>
      </c>
      <c r="L7537" s="27">
        <f>IF(J7537="","",MAX(0,E7537-J7537)^2)</f>
        <v/>
      </c>
      <c r="M7537" s="27">
        <f>IF(J7537="","",MAX(0,E7537-(J7537+twcdh_off))^2)</f>
        <v/>
      </c>
      <c r="N7537" s="27">
        <f>IF(E7537="","",MAX(0,E7537-swcdh_thr)^2)</f>
        <v/>
      </c>
      <c r="O7537">
        <f>IF(K7537="","",ROUND(E7537-K7537,0))</f>
        <v/>
      </c>
      <c r="P7537">
        <f>IF(O7537="","",IF(O7537&gt;=1,O7537,0))</f>
        <v/>
      </c>
      <c r="Q7537" s="27">
        <f>IF(E7537="","",MAX(0,E7537-22))</f>
        <v/>
      </c>
      <c r="R7537" s="27">
        <f>IF(H7537=1,E7537,"")</f>
        <v/>
      </c>
      <c r="S7537" s="27">
        <f>IF(AND(H7537=1,J7537&lt;&gt;""),E7537-J7537,"")</f>
        <v/>
      </c>
      <c r="T7537">
        <f>IF(G7537="","",MONTH(G7537))</f>
        <v/>
      </c>
    </row>
    <row r="7538">
      <c r="A7538" s="24" t="n">
        <v>2020</v>
      </c>
      <c r="B7538" s="24" t="n">
        <v>11</v>
      </c>
      <c r="C7538" s="24" t="n">
        <v>10</v>
      </c>
      <c r="D7538" s="24" t="n">
        <v>1</v>
      </c>
      <c r="E7538" s="24" t="n">
        <v>7.8</v>
      </c>
      <c r="F7538" s="25">
        <f>IF($E7538="","",DATE(IF($A7538="",nominal_year,$A7538),$B7538,$C7538)+($D7538-IF(LEFT(hour_conv,1)="1",1,0))/24)</f>
        <v/>
      </c>
      <c r="G7538" s="26">
        <f>IF(F7538="","",INT(F7538))</f>
        <v/>
      </c>
      <c r="H7538">
        <f>IF(G7538="","",IF(AND(MONTH(G7538)*100+DAY(G7538)&gt;=season_lo,MONTH(G7538)*100+DAY(G7538)&lt;=season_hi),1,0))</f>
        <v/>
      </c>
      <c r="I7538">
        <f>IF(G7538="","",G7538-first_day+1)</f>
        <v/>
      </c>
      <c r="J7538" s="27">
        <f>IF(I7538="","",INDEX(Daily!$J$2:$J$421,I7538))</f>
        <v/>
      </c>
      <c r="K7538" s="27">
        <f>IF(J7538="","",J7538+cat_offset)</f>
        <v/>
      </c>
      <c r="L7538" s="27">
        <f>IF(J7538="","",MAX(0,E7538-J7538)^2)</f>
        <v/>
      </c>
      <c r="M7538" s="27">
        <f>IF(J7538="","",MAX(0,E7538-(J7538+twcdh_off))^2)</f>
        <v/>
      </c>
      <c r="N7538" s="27">
        <f>IF(E7538="","",MAX(0,E7538-swcdh_thr)^2)</f>
        <v/>
      </c>
      <c r="O7538">
        <f>IF(K7538="","",ROUND(E7538-K7538,0))</f>
        <v/>
      </c>
      <c r="P7538">
        <f>IF(O7538="","",IF(O7538&gt;=1,O7538,0))</f>
        <v/>
      </c>
      <c r="Q7538" s="27">
        <f>IF(E7538="","",MAX(0,E7538-22))</f>
        <v/>
      </c>
      <c r="R7538" s="27">
        <f>IF(H7538=1,E7538,"")</f>
        <v/>
      </c>
      <c r="S7538" s="27">
        <f>IF(AND(H7538=1,J7538&lt;&gt;""),E7538-J7538,"")</f>
        <v/>
      </c>
      <c r="T7538">
        <f>IF(G7538="","",MONTH(G7538))</f>
        <v/>
      </c>
    </row>
    <row r="7539">
      <c r="A7539" s="24" t="n">
        <v>2020</v>
      </c>
      <c r="B7539" s="24" t="n">
        <v>11</v>
      </c>
      <c r="C7539" s="24" t="n">
        <v>10</v>
      </c>
      <c r="D7539" s="24" t="n">
        <v>2</v>
      </c>
      <c r="E7539" s="24" t="n">
        <v>6.64</v>
      </c>
      <c r="F7539" s="25">
        <f>IF($E7539="","",DATE(IF($A7539="",nominal_year,$A7539),$B7539,$C7539)+($D7539-IF(LEFT(hour_conv,1)="1",1,0))/24)</f>
        <v/>
      </c>
      <c r="G7539" s="26">
        <f>IF(F7539="","",INT(F7539))</f>
        <v/>
      </c>
      <c r="H7539">
        <f>IF(G7539="","",IF(AND(MONTH(G7539)*100+DAY(G7539)&gt;=season_lo,MONTH(G7539)*100+DAY(G7539)&lt;=season_hi),1,0))</f>
        <v/>
      </c>
      <c r="I7539">
        <f>IF(G7539="","",G7539-first_day+1)</f>
        <v/>
      </c>
      <c r="J7539" s="27">
        <f>IF(I7539="","",INDEX(Daily!$J$2:$J$421,I7539))</f>
        <v/>
      </c>
      <c r="K7539" s="27">
        <f>IF(J7539="","",J7539+cat_offset)</f>
        <v/>
      </c>
      <c r="L7539" s="27">
        <f>IF(J7539="","",MAX(0,E7539-J7539)^2)</f>
        <v/>
      </c>
      <c r="M7539" s="27">
        <f>IF(J7539="","",MAX(0,E7539-(J7539+twcdh_off))^2)</f>
        <v/>
      </c>
      <c r="N7539" s="27">
        <f>IF(E7539="","",MAX(0,E7539-swcdh_thr)^2)</f>
        <v/>
      </c>
      <c r="O7539">
        <f>IF(K7539="","",ROUND(E7539-K7539,0))</f>
        <v/>
      </c>
      <c r="P7539">
        <f>IF(O7539="","",IF(O7539&gt;=1,O7539,0))</f>
        <v/>
      </c>
      <c r="Q7539" s="27">
        <f>IF(E7539="","",MAX(0,E7539-22))</f>
        <v/>
      </c>
      <c r="R7539" s="27">
        <f>IF(H7539=1,E7539,"")</f>
        <v/>
      </c>
      <c r="S7539" s="27">
        <f>IF(AND(H7539=1,J7539&lt;&gt;""),E7539-J7539,"")</f>
        <v/>
      </c>
      <c r="T7539">
        <f>IF(G7539="","",MONTH(G7539))</f>
        <v/>
      </c>
    </row>
    <row r="7540">
      <c r="A7540" s="24" t="n">
        <v>2020</v>
      </c>
      <c r="B7540" s="24" t="n">
        <v>11</v>
      </c>
      <c r="C7540" s="24" t="n">
        <v>10</v>
      </c>
      <c r="D7540" s="24" t="n">
        <v>3</v>
      </c>
      <c r="E7540" s="24" t="n">
        <v>7.35</v>
      </c>
      <c r="F7540" s="25">
        <f>IF($E7540="","",DATE(IF($A7540="",nominal_year,$A7540),$B7540,$C7540)+($D7540-IF(LEFT(hour_conv,1)="1",1,0))/24)</f>
        <v/>
      </c>
      <c r="G7540" s="26">
        <f>IF(F7540="","",INT(F7540))</f>
        <v/>
      </c>
      <c r="H7540">
        <f>IF(G7540="","",IF(AND(MONTH(G7540)*100+DAY(G7540)&gt;=season_lo,MONTH(G7540)*100+DAY(G7540)&lt;=season_hi),1,0))</f>
        <v/>
      </c>
      <c r="I7540">
        <f>IF(G7540="","",G7540-first_day+1)</f>
        <v/>
      </c>
      <c r="J7540" s="27">
        <f>IF(I7540="","",INDEX(Daily!$J$2:$J$421,I7540))</f>
        <v/>
      </c>
      <c r="K7540" s="27">
        <f>IF(J7540="","",J7540+cat_offset)</f>
        <v/>
      </c>
      <c r="L7540" s="27">
        <f>IF(J7540="","",MAX(0,E7540-J7540)^2)</f>
        <v/>
      </c>
      <c r="M7540" s="27">
        <f>IF(J7540="","",MAX(0,E7540-(J7540+twcdh_off))^2)</f>
        <v/>
      </c>
      <c r="N7540" s="27">
        <f>IF(E7540="","",MAX(0,E7540-swcdh_thr)^2)</f>
        <v/>
      </c>
      <c r="O7540">
        <f>IF(K7540="","",ROUND(E7540-K7540,0))</f>
        <v/>
      </c>
      <c r="P7540">
        <f>IF(O7540="","",IF(O7540&gt;=1,O7540,0))</f>
        <v/>
      </c>
      <c r="Q7540" s="27">
        <f>IF(E7540="","",MAX(0,E7540-22))</f>
        <v/>
      </c>
      <c r="R7540" s="27">
        <f>IF(H7540=1,E7540,"")</f>
        <v/>
      </c>
      <c r="S7540" s="27">
        <f>IF(AND(H7540=1,J7540&lt;&gt;""),E7540-J7540,"")</f>
        <v/>
      </c>
      <c r="T7540">
        <f>IF(G7540="","",MONTH(G7540))</f>
        <v/>
      </c>
    </row>
    <row r="7541">
      <c r="A7541" s="24" t="n">
        <v>2020</v>
      </c>
      <c r="B7541" s="24" t="n">
        <v>11</v>
      </c>
      <c r="C7541" s="24" t="n">
        <v>10</v>
      </c>
      <c r="D7541" s="24" t="n">
        <v>4</v>
      </c>
      <c r="E7541" s="24" t="n">
        <v>7.21</v>
      </c>
      <c r="F7541" s="25">
        <f>IF($E7541="","",DATE(IF($A7541="",nominal_year,$A7541),$B7541,$C7541)+($D7541-IF(LEFT(hour_conv,1)="1",1,0))/24)</f>
        <v/>
      </c>
      <c r="G7541" s="26">
        <f>IF(F7541="","",INT(F7541))</f>
        <v/>
      </c>
      <c r="H7541">
        <f>IF(G7541="","",IF(AND(MONTH(G7541)*100+DAY(G7541)&gt;=season_lo,MONTH(G7541)*100+DAY(G7541)&lt;=season_hi),1,0))</f>
        <v/>
      </c>
      <c r="I7541">
        <f>IF(G7541="","",G7541-first_day+1)</f>
        <v/>
      </c>
      <c r="J7541" s="27">
        <f>IF(I7541="","",INDEX(Daily!$J$2:$J$421,I7541))</f>
        <v/>
      </c>
      <c r="K7541" s="27">
        <f>IF(J7541="","",J7541+cat_offset)</f>
        <v/>
      </c>
      <c r="L7541" s="27">
        <f>IF(J7541="","",MAX(0,E7541-J7541)^2)</f>
        <v/>
      </c>
      <c r="M7541" s="27">
        <f>IF(J7541="","",MAX(0,E7541-(J7541+twcdh_off))^2)</f>
        <v/>
      </c>
      <c r="N7541" s="27">
        <f>IF(E7541="","",MAX(0,E7541-swcdh_thr)^2)</f>
        <v/>
      </c>
      <c r="O7541">
        <f>IF(K7541="","",ROUND(E7541-K7541,0))</f>
        <v/>
      </c>
      <c r="P7541">
        <f>IF(O7541="","",IF(O7541&gt;=1,O7541,0))</f>
        <v/>
      </c>
      <c r="Q7541" s="27">
        <f>IF(E7541="","",MAX(0,E7541-22))</f>
        <v/>
      </c>
      <c r="R7541" s="27">
        <f>IF(H7541=1,E7541,"")</f>
        <v/>
      </c>
      <c r="S7541" s="27">
        <f>IF(AND(H7541=1,J7541&lt;&gt;""),E7541-J7541,"")</f>
        <v/>
      </c>
      <c r="T7541">
        <f>IF(G7541="","",MONTH(G7541))</f>
        <v/>
      </c>
    </row>
    <row r="7542">
      <c r="A7542" s="24" t="n">
        <v>2020</v>
      </c>
      <c r="B7542" s="24" t="n">
        <v>11</v>
      </c>
      <c r="C7542" s="24" t="n">
        <v>10</v>
      </c>
      <c r="D7542" s="24" t="n">
        <v>5</v>
      </c>
      <c r="E7542" s="24" t="n">
        <v>7.16</v>
      </c>
      <c r="F7542" s="25">
        <f>IF($E7542="","",DATE(IF($A7542="",nominal_year,$A7542),$B7542,$C7542)+($D7542-IF(LEFT(hour_conv,1)="1",1,0))/24)</f>
        <v/>
      </c>
      <c r="G7542" s="26">
        <f>IF(F7542="","",INT(F7542))</f>
        <v/>
      </c>
      <c r="H7542">
        <f>IF(G7542="","",IF(AND(MONTH(G7542)*100+DAY(G7542)&gt;=season_lo,MONTH(G7542)*100+DAY(G7542)&lt;=season_hi),1,0))</f>
        <v/>
      </c>
      <c r="I7542">
        <f>IF(G7542="","",G7542-first_day+1)</f>
        <v/>
      </c>
      <c r="J7542" s="27">
        <f>IF(I7542="","",INDEX(Daily!$J$2:$J$421,I7542))</f>
        <v/>
      </c>
      <c r="K7542" s="27">
        <f>IF(J7542="","",J7542+cat_offset)</f>
        <v/>
      </c>
      <c r="L7542" s="27">
        <f>IF(J7542="","",MAX(0,E7542-J7542)^2)</f>
        <v/>
      </c>
      <c r="M7542" s="27">
        <f>IF(J7542="","",MAX(0,E7542-(J7542+twcdh_off))^2)</f>
        <v/>
      </c>
      <c r="N7542" s="27">
        <f>IF(E7542="","",MAX(0,E7542-swcdh_thr)^2)</f>
        <v/>
      </c>
      <c r="O7542">
        <f>IF(K7542="","",ROUND(E7542-K7542,0))</f>
        <v/>
      </c>
      <c r="P7542">
        <f>IF(O7542="","",IF(O7542&gt;=1,O7542,0))</f>
        <v/>
      </c>
      <c r="Q7542" s="27">
        <f>IF(E7542="","",MAX(0,E7542-22))</f>
        <v/>
      </c>
      <c r="R7542" s="27">
        <f>IF(H7542=1,E7542,"")</f>
        <v/>
      </c>
      <c r="S7542" s="27">
        <f>IF(AND(H7542=1,J7542&lt;&gt;""),E7542-J7542,"")</f>
        <v/>
      </c>
      <c r="T7542">
        <f>IF(G7542="","",MONTH(G7542))</f>
        <v/>
      </c>
    </row>
    <row r="7543">
      <c r="A7543" s="24" t="n">
        <v>2020</v>
      </c>
      <c r="B7543" s="24" t="n">
        <v>11</v>
      </c>
      <c r="C7543" s="24" t="n">
        <v>10</v>
      </c>
      <c r="D7543" s="24" t="n">
        <v>6</v>
      </c>
      <c r="E7543" s="24" t="n">
        <v>7.42</v>
      </c>
      <c r="F7543" s="25">
        <f>IF($E7543="","",DATE(IF($A7543="",nominal_year,$A7543),$B7543,$C7543)+($D7543-IF(LEFT(hour_conv,1)="1",1,0))/24)</f>
        <v/>
      </c>
      <c r="G7543" s="26">
        <f>IF(F7543="","",INT(F7543))</f>
        <v/>
      </c>
      <c r="H7543">
        <f>IF(G7543="","",IF(AND(MONTH(G7543)*100+DAY(G7543)&gt;=season_lo,MONTH(G7543)*100+DAY(G7543)&lt;=season_hi),1,0))</f>
        <v/>
      </c>
      <c r="I7543">
        <f>IF(G7543="","",G7543-first_day+1)</f>
        <v/>
      </c>
      <c r="J7543" s="27">
        <f>IF(I7543="","",INDEX(Daily!$J$2:$J$421,I7543))</f>
        <v/>
      </c>
      <c r="K7543" s="27">
        <f>IF(J7543="","",J7543+cat_offset)</f>
        <v/>
      </c>
      <c r="L7543" s="27">
        <f>IF(J7543="","",MAX(0,E7543-J7543)^2)</f>
        <v/>
      </c>
      <c r="M7543" s="27">
        <f>IF(J7543="","",MAX(0,E7543-(J7543+twcdh_off))^2)</f>
        <v/>
      </c>
      <c r="N7543" s="27">
        <f>IF(E7543="","",MAX(0,E7543-swcdh_thr)^2)</f>
        <v/>
      </c>
      <c r="O7543">
        <f>IF(K7543="","",ROUND(E7543-K7543,0))</f>
        <v/>
      </c>
      <c r="P7543">
        <f>IF(O7543="","",IF(O7543&gt;=1,O7543,0))</f>
        <v/>
      </c>
      <c r="Q7543" s="27">
        <f>IF(E7543="","",MAX(0,E7543-22))</f>
        <v/>
      </c>
      <c r="R7543" s="27">
        <f>IF(H7543=1,E7543,"")</f>
        <v/>
      </c>
      <c r="S7543" s="27">
        <f>IF(AND(H7543=1,J7543&lt;&gt;""),E7543-J7543,"")</f>
        <v/>
      </c>
      <c r="T7543">
        <f>IF(G7543="","",MONTH(G7543))</f>
        <v/>
      </c>
    </row>
    <row r="7544">
      <c r="A7544" s="24" t="n">
        <v>2020</v>
      </c>
      <c r="B7544" s="24" t="n">
        <v>11</v>
      </c>
      <c r="C7544" s="24" t="n">
        <v>10</v>
      </c>
      <c r="D7544" s="24" t="n">
        <v>7</v>
      </c>
      <c r="E7544" s="24" t="n">
        <v>7.56</v>
      </c>
      <c r="F7544" s="25">
        <f>IF($E7544="","",DATE(IF($A7544="",nominal_year,$A7544),$B7544,$C7544)+($D7544-IF(LEFT(hour_conv,1)="1",1,0))/24)</f>
        <v/>
      </c>
      <c r="G7544" s="26">
        <f>IF(F7544="","",INT(F7544))</f>
        <v/>
      </c>
      <c r="H7544">
        <f>IF(G7544="","",IF(AND(MONTH(G7544)*100+DAY(G7544)&gt;=season_lo,MONTH(G7544)*100+DAY(G7544)&lt;=season_hi),1,0))</f>
        <v/>
      </c>
      <c r="I7544">
        <f>IF(G7544="","",G7544-first_day+1)</f>
        <v/>
      </c>
      <c r="J7544" s="27">
        <f>IF(I7544="","",INDEX(Daily!$J$2:$J$421,I7544))</f>
        <v/>
      </c>
      <c r="K7544" s="27">
        <f>IF(J7544="","",J7544+cat_offset)</f>
        <v/>
      </c>
      <c r="L7544" s="27">
        <f>IF(J7544="","",MAX(0,E7544-J7544)^2)</f>
        <v/>
      </c>
      <c r="M7544" s="27">
        <f>IF(J7544="","",MAX(0,E7544-(J7544+twcdh_off))^2)</f>
        <v/>
      </c>
      <c r="N7544" s="27">
        <f>IF(E7544="","",MAX(0,E7544-swcdh_thr)^2)</f>
        <v/>
      </c>
      <c r="O7544">
        <f>IF(K7544="","",ROUND(E7544-K7544,0))</f>
        <v/>
      </c>
      <c r="P7544">
        <f>IF(O7544="","",IF(O7544&gt;=1,O7544,0))</f>
        <v/>
      </c>
      <c r="Q7544" s="27">
        <f>IF(E7544="","",MAX(0,E7544-22))</f>
        <v/>
      </c>
      <c r="R7544" s="27">
        <f>IF(H7544=1,E7544,"")</f>
        <v/>
      </c>
      <c r="S7544" s="27">
        <f>IF(AND(H7544=1,J7544&lt;&gt;""),E7544-J7544,"")</f>
        <v/>
      </c>
      <c r="T7544">
        <f>IF(G7544="","",MONTH(G7544))</f>
        <v/>
      </c>
    </row>
    <row r="7545">
      <c r="A7545" s="24" t="n">
        <v>2020</v>
      </c>
      <c r="B7545" s="24" t="n">
        <v>11</v>
      </c>
      <c r="C7545" s="24" t="n">
        <v>10</v>
      </c>
      <c r="D7545" s="24" t="n">
        <v>8</v>
      </c>
      <c r="E7545" s="24" t="n">
        <v>7.89</v>
      </c>
      <c r="F7545" s="25">
        <f>IF($E7545="","",DATE(IF($A7545="",nominal_year,$A7545),$B7545,$C7545)+($D7545-IF(LEFT(hour_conv,1)="1",1,0))/24)</f>
        <v/>
      </c>
      <c r="G7545" s="26">
        <f>IF(F7545="","",INT(F7545))</f>
        <v/>
      </c>
      <c r="H7545">
        <f>IF(G7545="","",IF(AND(MONTH(G7545)*100+DAY(G7545)&gt;=season_lo,MONTH(G7545)*100+DAY(G7545)&lt;=season_hi),1,0))</f>
        <v/>
      </c>
      <c r="I7545">
        <f>IF(G7545="","",G7545-first_day+1)</f>
        <v/>
      </c>
      <c r="J7545" s="27">
        <f>IF(I7545="","",INDEX(Daily!$J$2:$J$421,I7545))</f>
        <v/>
      </c>
      <c r="K7545" s="27">
        <f>IF(J7545="","",J7545+cat_offset)</f>
        <v/>
      </c>
      <c r="L7545" s="27">
        <f>IF(J7545="","",MAX(0,E7545-J7545)^2)</f>
        <v/>
      </c>
      <c r="M7545" s="27">
        <f>IF(J7545="","",MAX(0,E7545-(J7545+twcdh_off))^2)</f>
        <v/>
      </c>
      <c r="N7545" s="27">
        <f>IF(E7545="","",MAX(0,E7545-swcdh_thr)^2)</f>
        <v/>
      </c>
      <c r="O7545">
        <f>IF(K7545="","",ROUND(E7545-K7545,0))</f>
        <v/>
      </c>
      <c r="P7545">
        <f>IF(O7545="","",IF(O7545&gt;=1,O7545,0))</f>
        <v/>
      </c>
      <c r="Q7545" s="27">
        <f>IF(E7545="","",MAX(0,E7545-22))</f>
        <v/>
      </c>
      <c r="R7545" s="27">
        <f>IF(H7545=1,E7545,"")</f>
        <v/>
      </c>
      <c r="S7545" s="27">
        <f>IF(AND(H7545=1,J7545&lt;&gt;""),E7545-J7545,"")</f>
        <v/>
      </c>
      <c r="T7545">
        <f>IF(G7545="","",MONTH(G7545))</f>
        <v/>
      </c>
    </row>
    <row r="7546">
      <c r="A7546" s="24" t="n">
        <v>2020</v>
      </c>
      <c r="B7546" s="24" t="n">
        <v>11</v>
      </c>
      <c r="C7546" s="24" t="n">
        <v>10</v>
      </c>
      <c r="D7546" s="24" t="n">
        <v>9</v>
      </c>
      <c r="E7546" s="24" t="n">
        <v>9.18</v>
      </c>
      <c r="F7546" s="25">
        <f>IF($E7546="","",DATE(IF($A7546="",nominal_year,$A7546),$B7546,$C7546)+($D7546-IF(LEFT(hour_conv,1)="1",1,0))/24)</f>
        <v/>
      </c>
      <c r="G7546" s="26">
        <f>IF(F7546="","",INT(F7546))</f>
        <v/>
      </c>
      <c r="H7546">
        <f>IF(G7546="","",IF(AND(MONTH(G7546)*100+DAY(G7546)&gt;=season_lo,MONTH(G7546)*100+DAY(G7546)&lt;=season_hi),1,0))</f>
        <v/>
      </c>
      <c r="I7546">
        <f>IF(G7546="","",G7546-first_day+1)</f>
        <v/>
      </c>
      <c r="J7546" s="27">
        <f>IF(I7546="","",INDEX(Daily!$J$2:$J$421,I7546))</f>
        <v/>
      </c>
      <c r="K7546" s="27">
        <f>IF(J7546="","",J7546+cat_offset)</f>
        <v/>
      </c>
      <c r="L7546" s="27">
        <f>IF(J7546="","",MAX(0,E7546-J7546)^2)</f>
        <v/>
      </c>
      <c r="M7546" s="27">
        <f>IF(J7546="","",MAX(0,E7546-(J7546+twcdh_off))^2)</f>
        <v/>
      </c>
      <c r="N7546" s="27">
        <f>IF(E7546="","",MAX(0,E7546-swcdh_thr)^2)</f>
        <v/>
      </c>
      <c r="O7546">
        <f>IF(K7546="","",ROUND(E7546-K7546,0))</f>
        <v/>
      </c>
      <c r="P7546">
        <f>IF(O7546="","",IF(O7546&gt;=1,O7546,0))</f>
        <v/>
      </c>
      <c r="Q7546" s="27">
        <f>IF(E7546="","",MAX(0,E7546-22))</f>
        <v/>
      </c>
      <c r="R7546" s="27">
        <f>IF(H7546=1,E7546,"")</f>
        <v/>
      </c>
      <c r="S7546" s="27">
        <f>IF(AND(H7546=1,J7546&lt;&gt;""),E7546-J7546,"")</f>
        <v/>
      </c>
      <c r="T7546">
        <f>IF(G7546="","",MONTH(G7546))</f>
        <v/>
      </c>
    </row>
    <row r="7547">
      <c r="A7547" s="24" t="n">
        <v>2020</v>
      </c>
      <c r="B7547" s="24" t="n">
        <v>11</v>
      </c>
      <c r="C7547" s="24" t="n">
        <v>10</v>
      </c>
      <c r="D7547" s="24" t="n">
        <v>10</v>
      </c>
      <c r="E7547" s="24" t="n">
        <v>9.960000000000001</v>
      </c>
      <c r="F7547" s="25">
        <f>IF($E7547="","",DATE(IF($A7547="",nominal_year,$A7547),$B7547,$C7547)+($D7547-IF(LEFT(hour_conv,1)="1",1,0))/24)</f>
        <v/>
      </c>
      <c r="G7547" s="26">
        <f>IF(F7547="","",INT(F7547))</f>
        <v/>
      </c>
      <c r="H7547">
        <f>IF(G7547="","",IF(AND(MONTH(G7547)*100+DAY(G7547)&gt;=season_lo,MONTH(G7547)*100+DAY(G7547)&lt;=season_hi),1,0))</f>
        <v/>
      </c>
      <c r="I7547">
        <f>IF(G7547="","",G7547-first_day+1)</f>
        <v/>
      </c>
      <c r="J7547" s="27">
        <f>IF(I7547="","",INDEX(Daily!$J$2:$J$421,I7547))</f>
        <v/>
      </c>
      <c r="K7547" s="27">
        <f>IF(J7547="","",J7547+cat_offset)</f>
        <v/>
      </c>
      <c r="L7547" s="27">
        <f>IF(J7547="","",MAX(0,E7547-J7547)^2)</f>
        <v/>
      </c>
      <c r="M7547" s="27">
        <f>IF(J7547="","",MAX(0,E7547-(J7547+twcdh_off))^2)</f>
        <v/>
      </c>
      <c r="N7547" s="27">
        <f>IF(E7547="","",MAX(0,E7547-swcdh_thr)^2)</f>
        <v/>
      </c>
      <c r="O7547">
        <f>IF(K7547="","",ROUND(E7547-K7547,0))</f>
        <v/>
      </c>
      <c r="P7547">
        <f>IF(O7547="","",IF(O7547&gt;=1,O7547,0))</f>
        <v/>
      </c>
      <c r="Q7547" s="27">
        <f>IF(E7547="","",MAX(0,E7547-22))</f>
        <v/>
      </c>
      <c r="R7547" s="27">
        <f>IF(H7547=1,E7547,"")</f>
        <v/>
      </c>
      <c r="S7547" s="27">
        <f>IF(AND(H7547=1,J7547&lt;&gt;""),E7547-J7547,"")</f>
        <v/>
      </c>
      <c r="T7547">
        <f>IF(G7547="","",MONTH(G7547))</f>
        <v/>
      </c>
    </row>
    <row r="7548">
      <c r="A7548" s="24" t="n">
        <v>2020</v>
      </c>
      <c r="B7548" s="24" t="n">
        <v>11</v>
      </c>
      <c r="C7548" s="24" t="n">
        <v>10</v>
      </c>
      <c r="D7548" s="24" t="n">
        <v>11</v>
      </c>
      <c r="E7548" s="24" t="n">
        <v>9.74</v>
      </c>
      <c r="F7548" s="25">
        <f>IF($E7548="","",DATE(IF($A7548="",nominal_year,$A7548),$B7548,$C7548)+($D7548-IF(LEFT(hour_conv,1)="1",1,0))/24)</f>
        <v/>
      </c>
      <c r="G7548" s="26">
        <f>IF(F7548="","",INT(F7548))</f>
        <v/>
      </c>
      <c r="H7548">
        <f>IF(G7548="","",IF(AND(MONTH(G7548)*100+DAY(G7548)&gt;=season_lo,MONTH(G7548)*100+DAY(G7548)&lt;=season_hi),1,0))</f>
        <v/>
      </c>
      <c r="I7548">
        <f>IF(G7548="","",G7548-first_day+1)</f>
        <v/>
      </c>
      <c r="J7548" s="27">
        <f>IF(I7548="","",INDEX(Daily!$J$2:$J$421,I7548))</f>
        <v/>
      </c>
      <c r="K7548" s="27">
        <f>IF(J7548="","",J7548+cat_offset)</f>
        <v/>
      </c>
      <c r="L7548" s="27">
        <f>IF(J7548="","",MAX(0,E7548-J7548)^2)</f>
        <v/>
      </c>
      <c r="M7548" s="27">
        <f>IF(J7548="","",MAX(0,E7548-(J7548+twcdh_off))^2)</f>
        <v/>
      </c>
      <c r="N7548" s="27">
        <f>IF(E7548="","",MAX(0,E7548-swcdh_thr)^2)</f>
        <v/>
      </c>
      <c r="O7548">
        <f>IF(K7548="","",ROUND(E7548-K7548,0))</f>
        <v/>
      </c>
      <c r="P7548">
        <f>IF(O7548="","",IF(O7548&gt;=1,O7548,0))</f>
        <v/>
      </c>
      <c r="Q7548" s="27">
        <f>IF(E7548="","",MAX(0,E7548-22))</f>
        <v/>
      </c>
      <c r="R7548" s="27">
        <f>IF(H7548=1,E7548,"")</f>
        <v/>
      </c>
      <c r="S7548" s="27">
        <f>IF(AND(H7548=1,J7548&lt;&gt;""),E7548-J7548,"")</f>
        <v/>
      </c>
      <c r="T7548">
        <f>IF(G7548="","",MONTH(G7548))</f>
        <v/>
      </c>
    </row>
    <row r="7549">
      <c r="A7549" s="24" t="n">
        <v>2020</v>
      </c>
      <c r="B7549" s="24" t="n">
        <v>11</v>
      </c>
      <c r="C7549" s="24" t="n">
        <v>10</v>
      </c>
      <c r="D7549" s="24" t="n">
        <v>12</v>
      </c>
      <c r="E7549" s="24" t="n">
        <v>11.18</v>
      </c>
      <c r="F7549" s="25">
        <f>IF($E7549="","",DATE(IF($A7549="",nominal_year,$A7549),$B7549,$C7549)+($D7549-IF(LEFT(hour_conv,1)="1",1,0))/24)</f>
        <v/>
      </c>
      <c r="G7549" s="26">
        <f>IF(F7549="","",INT(F7549))</f>
        <v/>
      </c>
      <c r="H7549">
        <f>IF(G7549="","",IF(AND(MONTH(G7549)*100+DAY(G7549)&gt;=season_lo,MONTH(G7549)*100+DAY(G7549)&lt;=season_hi),1,0))</f>
        <v/>
      </c>
      <c r="I7549">
        <f>IF(G7549="","",G7549-first_day+1)</f>
        <v/>
      </c>
      <c r="J7549" s="27">
        <f>IF(I7549="","",INDEX(Daily!$J$2:$J$421,I7549))</f>
        <v/>
      </c>
      <c r="K7549" s="27">
        <f>IF(J7549="","",J7549+cat_offset)</f>
        <v/>
      </c>
      <c r="L7549" s="27">
        <f>IF(J7549="","",MAX(0,E7549-J7549)^2)</f>
        <v/>
      </c>
      <c r="M7549" s="27">
        <f>IF(J7549="","",MAX(0,E7549-(J7549+twcdh_off))^2)</f>
        <v/>
      </c>
      <c r="N7549" s="27">
        <f>IF(E7549="","",MAX(0,E7549-swcdh_thr)^2)</f>
        <v/>
      </c>
      <c r="O7549">
        <f>IF(K7549="","",ROUND(E7549-K7549,0))</f>
        <v/>
      </c>
      <c r="P7549">
        <f>IF(O7549="","",IF(O7549&gt;=1,O7549,0))</f>
        <v/>
      </c>
      <c r="Q7549" s="27">
        <f>IF(E7549="","",MAX(0,E7549-22))</f>
        <v/>
      </c>
      <c r="R7549" s="27">
        <f>IF(H7549=1,E7549,"")</f>
        <v/>
      </c>
      <c r="S7549" s="27">
        <f>IF(AND(H7549=1,J7549&lt;&gt;""),E7549-J7549,"")</f>
        <v/>
      </c>
      <c r="T7549">
        <f>IF(G7549="","",MONTH(G7549))</f>
        <v/>
      </c>
    </row>
    <row r="7550">
      <c r="A7550" s="24" t="n">
        <v>2020</v>
      </c>
      <c r="B7550" s="24" t="n">
        <v>11</v>
      </c>
      <c r="C7550" s="24" t="n">
        <v>10</v>
      </c>
      <c r="D7550" s="24" t="n">
        <v>13</v>
      </c>
      <c r="E7550" s="24" t="n">
        <v>11.47</v>
      </c>
      <c r="F7550" s="25">
        <f>IF($E7550="","",DATE(IF($A7550="",nominal_year,$A7550),$B7550,$C7550)+($D7550-IF(LEFT(hour_conv,1)="1",1,0))/24)</f>
        <v/>
      </c>
      <c r="G7550" s="26">
        <f>IF(F7550="","",INT(F7550))</f>
        <v/>
      </c>
      <c r="H7550">
        <f>IF(G7550="","",IF(AND(MONTH(G7550)*100+DAY(G7550)&gt;=season_lo,MONTH(G7550)*100+DAY(G7550)&lt;=season_hi),1,0))</f>
        <v/>
      </c>
      <c r="I7550">
        <f>IF(G7550="","",G7550-first_day+1)</f>
        <v/>
      </c>
      <c r="J7550" s="27">
        <f>IF(I7550="","",INDEX(Daily!$J$2:$J$421,I7550))</f>
        <v/>
      </c>
      <c r="K7550" s="27">
        <f>IF(J7550="","",J7550+cat_offset)</f>
        <v/>
      </c>
      <c r="L7550" s="27">
        <f>IF(J7550="","",MAX(0,E7550-J7550)^2)</f>
        <v/>
      </c>
      <c r="M7550" s="27">
        <f>IF(J7550="","",MAX(0,E7550-(J7550+twcdh_off))^2)</f>
        <v/>
      </c>
      <c r="N7550" s="27">
        <f>IF(E7550="","",MAX(0,E7550-swcdh_thr)^2)</f>
        <v/>
      </c>
      <c r="O7550">
        <f>IF(K7550="","",ROUND(E7550-K7550,0))</f>
        <v/>
      </c>
      <c r="P7550">
        <f>IF(O7550="","",IF(O7550&gt;=1,O7550,0))</f>
        <v/>
      </c>
      <c r="Q7550" s="27">
        <f>IF(E7550="","",MAX(0,E7550-22))</f>
        <v/>
      </c>
      <c r="R7550" s="27">
        <f>IF(H7550=1,E7550,"")</f>
        <v/>
      </c>
      <c r="S7550" s="27">
        <f>IF(AND(H7550=1,J7550&lt;&gt;""),E7550-J7550,"")</f>
        <v/>
      </c>
      <c r="T7550">
        <f>IF(G7550="","",MONTH(G7550))</f>
        <v/>
      </c>
    </row>
    <row r="7551">
      <c r="A7551" s="24" t="n">
        <v>2020</v>
      </c>
      <c r="B7551" s="24" t="n">
        <v>11</v>
      </c>
      <c r="C7551" s="24" t="n">
        <v>10</v>
      </c>
      <c r="D7551" s="24" t="n">
        <v>14</v>
      </c>
      <c r="E7551" s="24" t="n">
        <v>12.16</v>
      </c>
      <c r="F7551" s="25">
        <f>IF($E7551="","",DATE(IF($A7551="",nominal_year,$A7551),$B7551,$C7551)+($D7551-IF(LEFT(hour_conv,1)="1",1,0))/24)</f>
        <v/>
      </c>
      <c r="G7551" s="26">
        <f>IF(F7551="","",INT(F7551))</f>
        <v/>
      </c>
      <c r="H7551">
        <f>IF(G7551="","",IF(AND(MONTH(G7551)*100+DAY(G7551)&gt;=season_lo,MONTH(G7551)*100+DAY(G7551)&lt;=season_hi),1,0))</f>
        <v/>
      </c>
      <c r="I7551">
        <f>IF(G7551="","",G7551-first_day+1)</f>
        <v/>
      </c>
      <c r="J7551" s="27">
        <f>IF(I7551="","",INDEX(Daily!$J$2:$J$421,I7551))</f>
        <v/>
      </c>
      <c r="K7551" s="27">
        <f>IF(J7551="","",J7551+cat_offset)</f>
        <v/>
      </c>
      <c r="L7551" s="27">
        <f>IF(J7551="","",MAX(0,E7551-J7551)^2)</f>
        <v/>
      </c>
      <c r="M7551" s="27">
        <f>IF(J7551="","",MAX(0,E7551-(J7551+twcdh_off))^2)</f>
        <v/>
      </c>
      <c r="N7551" s="27">
        <f>IF(E7551="","",MAX(0,E7551-swcdh_thr)^2)</f>
        <v/>
      </c>
      <c r="O7551">
        <f>IF(K7551="","",ROUND(E7551-K7551,0))</f>
        <v/>
      </c>
      <c r="P7551">
        <f>IF(O7551="","",IF(O7551&gt;=1,O7551,0))</f>
        <v/>
      </c>
      <c r="Q7551" s="27">
        <f>IF(E7551="","",MAX(0,E7551-22))</f>
        <v/>
      </c>
      <c r="R7551" s="27">
        <f>IF(H7551=1,E7551,"")</f>
        <v/>
      </c>
      <c r="S7551" s="27">
        <f>IF(AND(H7551=1,J7551&lt;&gt;""),E7551-J7551,"")</f>
        <v/>
      </c>
      <c r="T7551">
        <f>IF(G7551="","",MONTH(G7551))</f>
        <v/>
      </c>
    </row>
    <row r="7552">
      <c r="A7552" s="24" t="n">
        <v>2020</v>
      </c>
      <c r="B7552" s="24" t="n">
        <v>11</v>
      </c>
      <c r="C7552" s="24" t="n">
        <v>10</v>
      </c>
      <c r="D7552" s="24" t="n">
        <v>15</v>
      </c>
      <c r="E7552" s="24" t="n">
        <v>12.18</v>
      </c>
      <c r="F7552" s="25">
        <f>IF($E7552="","",DATE(IF($A7552="",nominal_year,$A7552),$B7552,$C7552)+($D7552-IF(LEFT(hour_conv,1)="1",1,0))/24)</f>
        <v/>
      </c>
      <c r="G7552" s="26">
        <f>IF(F7552="","",INT(F7552))</f>
        <v/>
      </c>
      <c r="H7552">
        <f>IF(G7552="","",IF(AND(MONTH(G7552)*100+DAY(G7552)&gt;=season_lo,MONTH(G7552)*100+DAY(G7552)&lt;=season_hi),1,0))</f>
        <v/>
      </c>
      <c r="I7552">
        <f>IF(G7552="","",G7552-first_day+1)</f>
        <v/>
      </c>
      <c r="J7552" s="27">
        <f>IF(I7552="","",INDEX(Daily!$J$2:$J$421,I7552))</f>
        <v/>
      </c>
      <c r="K7552" s="27">
        <f>IF(J7552="","",J7552+cat_offset)</f>
        <v/>
      </c>
      <c r="L7552" s="27">
        <f>IF(J7552="","",MAX(0,E7552-J7552)^2)</f>
        <v/>
      </c>
      <c r="M7552" s="27">
        <f>IF(J7552="","",MAX(0,E7552-(J7552+twcdh_off))^2)</f>
        <v/>
      </c>
      <c r="N7552" s="27">
        <f>IF(E7552="","",MAX(0,E7552-swcdh_thr)^2)</f>
        <v/>
      </c>
      <c r="O7552">
        <f>IF(K7552="","",ROUND(E7552-K7552,0))</f>
        <v/>
      </c>
      <c r="P7552">
        <f>IF(O7552="","",IF(O7552&gt;=1,O7552,0))</f>
        <v/>
      </c>
      <c r="Q7552" s="27">
        <f>IF(E7552="","",MAX(0,E7552-22))</f>
        <v/>
      </c>
      <c r="R7552" s="27">
        <f>IF(H7552=1,E7552,"")</f>
        <v/>
      </c>
      <c r="S7552" s="27">
        <f>IF(AND(H7552=1,J7552&lt;&gt;""),E7552-J7552,"")</f>
        <v/>
      </c>
      <c r="T7552">
        <f>IF(G7552="","",MONTH(G7552))</f>
        <v/>
      </c>
    </row>
    <row r="7553">
      <c r="A7553" s="24" t="n">
        <v>2020</v>
      </c>
      <c r="B7553" s="24" t="n">
        <v>11</v>
      </c>
      <c r="C7553" s="24" t="n">
        <v>10</v>
      </c>
      <c r="D7553" s="24" t="n">
        <v>16</v>
      </c>
      <c r="E7553" s="24" t="n">
        <v>12.6</v>
      </c>
      <c r="F7553" s="25">
        <f>IF($E7553="","",DATE(IF($A7553="",nominal_year,$A7553),$B7553,$C7553)+($D7553-IF(LEFT(hour_conv,1)="1",1,0))/24)</f>
        <v/>
      </c>
      <c r="G7553" s="26">
        <f>IF(F7553="","",INT(F7553))</f>
        <v/>
      </c>
      <c r="H7553">
        <f>IF(G7553="","",IF(AND(MONTH(G7553)*100+DAY(G7553)&gt;=season_lo,MONTH(G7553)*100+DAY(G7553)&lt;=season_hi),1,0))</f>
        <v/>
      </c>
      <c r="I7553">
        <f>IF(G7553="","",G7553-first_day+1)</f>
        <v/>
      </c>
      <c r="J7553" s="27">
        <f>IF(I7553="","",INDEX(Daily!$J$2:$J$421,I7553))</f>
        <v/>
      </c>
      <c r="K7553" s="27">
        <f>IF(J7553="","",J7553+cat_offset)</f>
        <v/>
      </c>
      <c r="L7553" s="27">
        <f>IF(J7553="","",MAX(0,E7553-J7553)^2)</f>
        <v/>
      </c>
      <c r="M7553" s="27">
        <f>IF(J7553="","",MAX(0,E7553-(J7553+twcdh_off))^2)</f>
        <v/>
      </c>
      <c r="N7553" s="27">
        <f>IF(E7553="","",MAX(0,E7553-swcdh_thr)^2)</f>
        <v/>
      </c>
      <c r="O7553">
        <f>IF(K7553="","",ROUND(E7553-K7553,0))</f>
        <v/>
      </c>
      <c r="P7553">
        <f>IF(O7553="","",IF(O7553&gt;=1,O7553,0))</f>
        <v/>
      </c>
      <c r="Q7553" s="27">
        <f>IF(E7553="","",MAX(0,E7553-22))</f>
        <v/>
      </c>
      <c r="R7553" s="27">
        <f>IF(H7553=1,E7553,"")</f>
        <v/>
      </c>
      <c r="S7553" s="27">
        <f>IF(AND(H7553=1,J7553&lt;&gt;""),E7553-J7553,"")</f>
        <v/>
      </c>
      <c r="T7553">
        <f>IF(G7553="","",MONTH(G7553))</f>
        <v/>
      </c>
    </row>
    <row r="7554">
      <c r="A7554" s="24" t="n">
        <v>2020</v>
      </c>
      <c r="B7554" s="24" t="n">
        <v>11</v>
      </c>
      <c r="C7554" s="24" t="n">
        <v>10</v>
      </c>
      <c r="D7554" s="24" t="n">
        <v>17</v>
      </c>
      <c r="E7554" s="24" t="n">
        <v>12.47</v>
      </c>
      <c r="F7554" s="25">
        <f>IF($E7554="","",DATE(IF($A7554="",nominal_year,$A7554),$B7554,$C7554)+($D7554-IF(LEFT(hour_conv,1)="1",1,0))/24)</f>
        <v/>
      </c>
      <c r="G7554" s="26">
        <f>IF(F7554="","",INT(F7554))</f>
        <v/>
      </c>
      <c r="H7554">
        <f>IF(G7554="","",IF(AND(MONTH(G7554)*100+DAY(G7554)&gt;=season_lo,MONTH(G7554)*100+DAY(G7554)&lt;=season_hi),1,0))</f>
        <v/>
      </c>
      <c r="I7554">
        <f>IF(G7554="","",G7554-first_day+1)</f>
        <v/>
      </c>
      <c r="J7554" s="27">
        <f>IF(I7554="","",INDEX(Daily!$J$2:$J$421,I7554))</f>
        <v/>
      </c>
      <c r="K7554" s="27">
        <f>IF(J7554="","",J7554+cat_offset)</f>
        <v/>
      </c>
      <c r="L7554" s="27">
        <f>IF(J7554="","",MAX(0,E7554-J7554)^2)</f>
        <v/>
      </c>
      <c r="M7554" s="27">
        <f>IF(J7554="","",MAX(0,E7554-(J7554+twcdh_off))^2)</f>
        <v/>
      </c>
      <c r="N7554" s="27">
        <f>IF(E7554="","",MAX(0,E7554-swcdh_thr)^2)</f>
        <v/>
      </c>
      <c r="O7554">
        <f>IF(K7554="","",ROUND(E7554-K7554,0))</f>
        <v/>
      </c>
      <c r="P7554">
        <f>IF(O7554="","",IF(O7554&gt;=1,O7554,0))</f>
        <v/>
      </c>
      <c r="Q7554" s="27">
        <f>IF(E7554="","",MAX(0,E7554-22))</f>
        <v/>
      </c>
      <c r="R7554" s="27">
        <f>IF(H7554=1,E7554,"")</f>
        <v/>
      </c>
      <c r="S7554" s="27">
        <f>IF(AND(H7554=1,J7554&lt;&gt;""),E7554-J7554,"")</f>
        <v/>
      </c>
      <c r="T7554">
        <f>IF(G7554="","",MONTH(G7554))</f>
        <v/>
      </c>
    </row>
    <row r="7555">
      <c r="A7555" s="24" t="n">
        <v>2020</v>
      </c>
      <c r="B7555" s="24" t="n">
        <v>11</v>
      </c>
      <c r="C7555" s="24" t="n">
        <v>10</v>
      </c>
      <c r="D7555" s="24" t="n">
        <v>18</v>
      </c>
      <c r="E7555" s="24" t="n">
        <v>12.14</v>
      </c>
      <c r="F7555" s="25">
        <f>IF($E7555="","",DATE(IF($A7555="",nominal_year,$A7555),$B7555,$C7555)+($D7555-IF(LEFT(hour_conv,1)="1",1,0))/24)</f>
        <v/>
      </c>
      <c r="G7555" s="26">
        <f>IF(F7555="","",INT(F7555))</f>
        <v/>
      </c>
      <c r="H7555">
        <f>IF(G7555="","",IF(AND(MONTH(G7555)*100+DAY(G7555)&gt;=season_lo,MONTH(G7555)*100+DAY(G7555)&lt;=season_hi),1,0))</f>
        <v/>
      </c>
      <c r="I7555">
        <f>IF(G7555="","",G7555-first_day+1)</f>
        <v/>
      </c>
      <c r="J7555" s="27">
        <f>IF(I7555="","",INDEX(Daily!$J$2:$J$421,I7555))</f>
        <v/>
      </c>
      <c r="K7555" s="27">
        <f>IF(J7555="","",J7555+cat_offset)</f>
        <v/>
      </c>
      <c r="L7555" s="27">
        <f>IF(J7555="","",MAX(0,E7555-J7555)^2)</f>
        <v/>
      </c>
      <c r="M7555" s="27">
        <f>IF(J7555="","",MAX(0,E7555-(J7555+twcdh_off))^2)</f>
        <v/>
      </c>
      <c r="N7555" s="27">
        <f>IF(E7555="","",MAX(0,E7555-swcdh_thr)^2)</f>
        <v/>
      </c>
      <c r="O7555">
        <f>IF(K7555="","",ROUND(E7555-K7555,0))</f>
        <v/>
      </c>
      <c r="P7555">
        <f>IF(O7555="","",IF(O7555&gt;=1,O7555,0))</f>
        <v/>
      </c>
      <c r="Q7555" s="27">
        <f>IF(E7555="","",MAX(0,E7555-22))</f>
        <v/>
      </c>
      <c r="R7555" s="27">
        <f>IF(H7555=1,E7555,"")</f>
        <v/>
      </c>
      <c r="S7555" s="27">
        <f>IF(AND(H7555=1,J7555&lt;&gt;""),E7555-J7555,"")</f>
        <v/>
      </c>
      <c r="T7555">
        <f>IF(G7555="","",MONTH(G7555))</f>
        <v/>
      </c>
    </row>
    <row r="7556">
      <c r="A7556" s="24" t="n">
        <v>2020</v>
      </c>
      <c r="B7556" s="24" t="n">
        <v>11</v>
      </c>
      <c r="C7556" s="24" t="n">
        <v>10</v>
      </c>
      <c r="D7556" s="24" t="n">
        <v>19</v>
      </c>
      <c r="E7556" s="24" t="n">
        <v>10.79</v>
      </c>
      <c r="F7556" s="25">
        <f>IF($E7556="","",DATE(IF($A7556="",nominal_year,$A7556),$B7556,$C7556)+($D7556-IF(LEFT(hour_conv,1)="1",1,0))/24)</f>
        <v/>
      </c>
      <c r="G7556" s="26">
        <f>IF(F7556="","",INT(F7556))</f>
        <v/>
      </c>
      <c r="H7556">
        <f>IF(G7556="","",IF(AND(MONTH(G7556)*100+DAY(G7556)&gt;=season_lo,MONTH(G7556)*100+DAY(G7556)&lt;=season_hi),1,0))</f>
        <v/>
      </c>
      <c r="I7556">
        <f>IF(G7556="","",G7556-first_day+1)</f>
        <v/>
      </c>
      <c r="J7556" s="27">
        <f>IF(I7556="","",INDEX(Daily!$J$2:$J$421,I7556))</f>
        <v/>
      </c>
      <c r="K7556" s="27">
        <f>IF(J7556="","",J7556+cat_offset)</f>
        <v/>
      </c>
      <c r="L7556" s="27">
        <f>IF(J7556="","",MAX(0,E7556-J7556)^2)</f>
        <v/>
      </c>
      <c r="M7556" s="27">
        <f>IF(J7556="","",MAX(0,E7556-(J7556+twcdh_off))^2)</f>
        <v/>
      </c>
      <c r="N7556" s="27">
        <f>IF(E7556="","",MAX(0,E7556-swcdh_thr)^2)</f>
        <v/>
      </c>
      <c r="O7556">
        <f>IF(K7556="","",ROUND(E7556-K7556,0))</f>
        <v/>
      </c>
      <c r="P7556">
        <f>IF(O7556="","",IF(O7556&gt;=1,O7556,0))</f>
        <v/>
      </c>
      <c r="Q7556" s="27">
        <f>IF(E7556="","",MAX(0,E7556-22))</f>
        <v/>
      </c>
      <c r="R7556" s="27">
        <f>IF(H7556=1,E7556,"")</f>
        <v/>
      </c>
      <c r="S7556" s="27">
        <f>IF(AND(H7556=1,J7556&lt;&gt;""),E7556-J7556,"")</f>
        <v/>
      </c>
      <c r="T7556">
        <f>IF(G7556="","",MONTH(G7556))</f>
        <v/>
      </c>
    </row>
    <row r="7557">
      <c r="A7557" s="24" t="n">
        <v>2020</v>
      </c>
      <c r="B7557" s="24" t="n">
        <v>11</v>
      </c>
      <c r="C7557" s="24" t="n">
        <v>10</v>
      </c>
      <c r="D7557" s="24" t="n">
        <v>20</v>
      </c>
      <c r="E7557" s="24" t="n">
        <v>11.1</v>
      </c>
      <c r="F7557" s="25">
        <f>IF($E7557="","",DATE(IF($A7557="",nominal_year,$A7557),$B7557,$C7557)+($D7557-IF(LEFT(hour_conv,1)="1",1,0))/24)</f>
        <v/>
      </c>
      <c r="G7557" s="26">
        <f>IF(F7557="","",INT(F7557))</f>
        <v/>
      </c>
      <c r="H7557">
        <f>IF(G7557="","",IF(AND(MONTH(G7557)*100+DAY(G7557)&gt;=season_lo,MONTH(G7557)*100+DAY(G7557)&lt;=season_hi),1,0))</f>
        <v/>
      </c>
      <c r="I7557">
        <f>IF(G7557="","",G7557-first_day+1)</f>
        <v/>
      </c>
      <c r="J7557" s="27">
        <f>IF(I7557="","",INDEX(Daily!$J$2:$J$421,I7557))</f>
        <v/>
      </c>
      <c r="K7557" s="27">
        <f>IF(J7557="","",J7557+cat_offset)</f>
        <v/>
      </c>
      <c r="L7557" s="27">
        <f>IF(J7557="","",MAX(0,E7557-J7557)^2)</f>
        <v/>
      </c>
      <c r="M7557" s="27">
        <f>IF(J7557="","",MAX(0,E7557-(J7557+twcdh_off))^2)</f>
        <v/>
      </c>
      <c r="N7557" s="27">
        <f>IF(E7557="","",MAX(0,E7557-swcdh_thr)^2)</f>
        <v/>
      </c>
      <c r="O7557">
        <f>IF(K7557="","",ROUND(E7557-K7557,0))</f>
        <v/>
      </c>
      <c r="P7557">
        <f>IF(O7557="","",IF(O7557&gt;=1,O7557,0))</f>
        <v/>
      </c>
      <c r="Q7557" s="27">
        <f>IF(E7557="","",MAX(0,E7557-22))</f>
        <v/>
      </c>
      <c r="R7557" s="27">
        <f>IF(H7557=1,E7557,"")</f>
        <v/>
      </c>
      <c r="S7557" s="27">
        <f>IF(AND(H7557=1,J7557&lt;&gt;""),E7557-J7557,"")</f>
        <v/>
      </c>
      <c r="T7557">
        <f>IF(G7557="","",MONTH(G7557))</f>
        <v/>
      </c>
    </row>
    <row r="7558">
      <c r="A7558" s="24" t="n">
        <v>2020</v>
      </c>
      <c r="B7558" s="24" t="n">
        <v>11</v>
      </c>
      <c r="C7558" s="24" t="n">
        <v>10</v>
      </c>
      <c r="D7558" s="24" t="n">
        <v>21</v>
      </c>
      <c r="E7558" s="24" t="n">
        <v>10.13</v>
      </c>
      <c r="F7558" s="25">
        <f>IF($E7558="","",DATE(IF($A7558="",nominal_year,$A7558),$B7558,$C7558)+($D7558-IF(LEFT(hour_conv,1)="1",1,0))/24)</f>
        <v/>
      </c>
      <c r="G7558" s="26">
        <f>IF(F7558="","",INT(F7558))</f>
        <v/>
      </c>
      <c r="H7558">
        <f>IF(G7558="","",IF(AND(MONTH(G7558)*100+DAY(G7558)&gt;=season_lo,MONTH(G7558)*100+DAY(G7558)&lt;=season_hi),1,0))</f>
        <v/>
      </c>
      <c r="I7558">
        <f>IF(G7558="","",G7558-first_day+1)</f>
        <v/>
      </c>
      <c r="J7558" s="27">
        <f>IF(I7558="","",INDEX(Daily!$J$2:$J$421,I7558))</f>
        <v/>
      </c>
      <c r="K7558" s="27">
        <f>IF(J7558="","",J7558+cat_offset)</f>
        <v/>
      </c>
      <c r="L7558" s="27">
        <f>IF(J7558="","",MAX(0,E7558-J7558)^2)</f>
        <v/>
      </c>
      <c r="M7558" s="27">
        <f>IF(J7558="","",MAX(0,E7558-(J7558+twcdh_off))^2)</f>
        <v/>
      </c>
      <c r="N7558" s="27">
        <f>IF(E7558="","",MAX(0,E7558-swcdh_thr)^2)</f>
        <v/>
      </c>
      <c r="O7558">
        <f>IF(K7558="","",ROUND(E7558-K7558,0))</f>
        <v/>
      </c>
      <c r="P7558">
        <f>IF(O7558="","",IF(O7558&gt;=1,O7558,0))</f>
        <v/>
      </c>
      <c r="Q7558" s="27">
        <f>IF(E7558="","",MAX(0,E7558-22))</f>
        <v/>
      </c>
      <c r="R7558" s="27">
        <f>IF(H7558=1,E7558,"")</f>
        <v/>
      </c>
      <c r="S7558" s="27">
        <f>IF(AND(H7558=1,J7558&lt;&gt;""),E7558-J7558,"")</f>
        <v/>
      </c>
      <c r="T7558">
        <f>IF(G7558="","",MONTH(G7558))</f>
        <v/>
      </c>
    </row>
    <row r="7559">
      <c r="A7559" s="24" t="n">
        <v>2020</v>
      </c>
      <c r="B7559" s="24" t="n">
        <v>11</v>
      </c>
      <c r="C7559" s="24" t="n">
        <v>10</v>
      </c>
      <c r="D7559" s="24" t="n">
        <v>22</v>
      </c>
      <c r="E7559" s="24" t="n">
        <v>8.949999999999999</v>
      </c>
      <c r="F7559" s="25">
        <f>IF($E7559="","",DATE(IF($A7559="",nominal_year,$A7559),$B7559,$C7559)+($D7559-IF(LEFT(hour_conv,1)="1",1,0))/24)</f>
        <v/>
      </c>
      <c r="G7559" s="26">
        <f>IF(F7559="","",INT(F7559))</f>
        <v/>
      </c>
      <c r="H7559">
        <f>IF(G7559="","",IF(AND(MONTH(G7559)*100+DAY(G7559)&gt;=season_lo,MONTH(G7559)*100+DAY(G7559)&lt;=season_hi),1,0))</f>
        <v/>
      </c>
      <c r="I7559">
        <f>IF(G7559="","",G7559-first_day+1)</f>
        <v/>
      </c>
      <c r="J7559" s="27">
        <f>IF(I7559="","",INDEX(Daily!$J$2:$J$421,I7559))</f>
        <v/>
      </c>
      <c r="K7559" s="27">
        <f>IF(J7559="","",J7559+cat_offset)</f>
        <v/>
      </c>
      <c r="L7559" s="27">
        <f>IF(J7559="","",MAX(0,E7559-J7559)^2)</f>
        <v/>
      </c>
      <c r="M7559" s="27">
        <f>IF(J7559="","",MAX(0,E7559-(J7559+twcdh_off))^2)</f>
        <v/>
      </c>
      <c r="N7559" s="27">
        <f>IF(E7559="","",MAX(0,E7559-swcdh_thr)^2)</f>
        <v/>
      </c>
      <c r="O7559">
        <f>IF(K7559="","",ROUND(E7559-K7559,0))</f>
        <v/>
      </c>
      <c r="P7559">
        <f>IF(O7559="","",IF(O7559&gt;=1,O7559,0))</f>
        <v/>
      </c>
      <c r="Q7559" s="27">
        <f>IF(E7559="","",MAX(0,E7559-22))</f>
        <v/>
      </c>
      <c r="R7559" s="27">
        <f>IF(H7559=1,E7559,"")</f>
        <v/>
      </c>
      <c r="S7559" s="27">
        <f>IF(AND(H7559=1,J7559&lt;&gt;""),E7559-J7559,"")</f>
        <v/>
      </c>
      <c r="T7559">
        <f>IF(G7559="","",MONTH(G7559))</f>
        <v/>
      </c>
    </row>
    <row r="7560">
      <c r="A7560" s="24" t="n">
        <v>2020</v>
      </c>
      <c r="B7560" s="24" t="n">
        <v>11</v>
      </c>
      <c r="C7560" s="24" t="n">
        <v>10</v>
      </c>
      <c r="D7560" s="24" t="n">
        <v>23</v>
      </c>
      <c r="E7560" s="24" t="n">
        <v>8.970000000000001</v>
      </c>
      <c r="F7560" s="25">
        <f>IF($E7560="","",DATE(IF($A7560="",nominal_year,$A7560),$B7560,$C7560)+($D7560-IF(LEFT(hour_conv,1)="1",1,0))/24)</f>
        <v/>
      </c>
      <c r="G7560" s="26">
        <f>IF(F7560="","",INT(F7560))</f>
        <v/>
      </c>
      <c r="H7560">
        <f>IF(G7560="","",IF(AND(MONTH(G7560)*100+DAY(G7560)&gt;=season_lo,MONTH(G7560)*100+DAY(G7560)&lt;=season_hi),1,0))</f>
        <v/>
      </c>
      <c r="I7560">
        <f>IF(G7560="","",G7560-first_day+1)</f>
        <v/>
      </c>
      <c r="J7560" s="27">
        <f>IF(I7560="","",INDEX(Daily!$J$2:$J$421,I7560))</f>
        <v/>
      </c>
      <c r="K7560" s="27">
        <f>IF(J7560="","",J7560+cat_offset)</f>
        <v/>
      </c>
      <c r="L7560" s="27">
        <f>IF(J7560="","",MAX(0,E7560-J7560)^2)</f>
        <v/>
      </c>
      <c r="M7560" s="27">
        <f>IF(J7560="","",MAX(0,E7560-(J7560+twcdh_off))^2)</f>
        <v/>
      </c>
      <c r="N7560" s="27">
        <f>IF(E7560="","",MAX(0,E7560-swcdh_thr)^2)</f>
        <v/>
      </c>
      <c r="O7560">
        <f>IF(K7560="","",ROUND(E7560-K7560,0))</f>
        <v/>
      </c>
      <c r="P7560">
        <f>IF(O7560="","",IF(O7560&gt;=1,O7560,0))</f>
        <v/>
      </c>
      <c r="Q7560" s="27">
        <f>IF(E7560="","",MAX(0,E7560-22))</f>
        <v/>
      </c>
      <c r="R7560" s="27">
        <f>IF(H7560=1,E7560,"")</f>
        <v/>
      </c>
      <c r="S7560" s="27">
        <f>IF(AND(H7560=1,J7560&lt;&gt;""),E7560-J7560,"")</f>
        <v/>
      </c>
      <c r="T7560">
        <f>IF(G7560="","",MONTH(G7560))</f>
        <v/>
      </c>
    </row>
    <row r="7561">
      <c r="A7561" s="24" t="n">
        <v>2020</v>
      </c>
      <c r="B7561" s="24" t="n">
        <v>11</v>
      </c>
      <c r="C7561" s="24" t="n">
        <v>10</v>
      </c>
      <c r="D7561" s="24" t="n">
        <v>24</v>
      </c>
      <c r="E7561" s="24" t="n">
        <v>7.48</v>
      </c>
      <c r="F7561" s="25">
        <f>IF($E7561="","",DATE(IF($A7561="",nominal_year,$A7561),$B7561,$C7561)+($D7561-IF(LEFT(hour_conv,1)="1",1,0))/24)</f>
        <v/>
      </c>
      <c r="G7561" s="26">
        <f>IF(F7561="","",INT(F7561))</f>
        <v/>
      </c>
      <c r="H7561">
        <f>IF(G7561="","",IF(AND(MONTH(G7561)*100+DAY(G7561)&gt;=season_lo,MONTH(G7561)*100+DAY(G7561)&lt;=season_hi),1,0))</f>
        <v/>
      </c>
      <c r="I7561">
        <f>IF(G7561="","",G7561-first_day+1)</f>
        <v/>
      </c>
      <c r="J7561" s="27">
        <f>IF(I7561="","",INDEX(Daily!$J$2:$J$421,I7561))</f>
        <v/>
      </c>
      <c r="K7561" s="27">
        <f>IF(J7561="","",J7561+cat_offset)</f>
        <v/>
      </c>
      <c r="L7561" s="27">
        <f>IF(J7561="","",MAX(0,E7561-J7561)^2)</f>
        <v/>
      </c>
      <c r="M7561" s="27">
        <f>IF(J7561="","",MAX(0,E7561-(J7561+twcdh_off))^2)</f>
        <v/>
      </c>
      <c r="N7561" s="27">
        <f>IF(E7561="","",MAX(0,E7561-swcdh_thr)^2)</f>
        <v/>
      </c>
      <c r="O7561">
        <f>IF(K7561="","",ROUND(E7561-K7561,0))</f>
        <v/>
      </c>
      <c r="P7561">
        <f>IF(O7561="","",IF(O7561&gt;=1,O7561,0))</f>
        <v/>
      </c>
      <c r="Q7561" s="27">
        <f>IF(E7561="","",MAX(0,E7561-22))</f>
        <v/>
      </c>
      <c r="R7561" s="27">
        <f>IF(H7561=1,E7561,"")</f>
        <v/>
      </c>
      <c r="S7561" s="27">
        <f>IF(AND(H7561=1,J7561&lt;&gt;""),E7561-J7561,"")</f>
        <v/>
      </c>
      <c r="T7561">
        <f>IF(G7561="","",MONTH(G7561))</f>
        <v/>
      </c>
    </row>
    <row r="7562">
      <c r="A7562" s="24" t="n">
        <v>2020</v>
      </c>
      <c r="B7562" s="24" t="n">
        <v>11</v>
      </c>
      <c r="C7562" s="24" t="n">
        <v>11</v>
      </c>
      <c r="D7562" s="24" t="n">
        <v>1</v>
      </c>
      <c r="E7562" s="24" t="n">
        <v>7.16</v>
      </c>
      <c r="F7562" s="25">
        <f>IF($E7562="","",DATE(IF($A7562="",nominal_year,$A7562),$B7562,$C7562)+($D7562-IF(LEFT(hour_conv,1)="1",1,0))/24)</f>
        <v/>
      </c>
      <c r="G7562" s="26">
        <f>IF(F7562="","",INT(F7562))</f>
        <v/>
      </c>
      <c r="H7562">
        <f>IF(G7562="","",IF(AND(MONTH(G7562)*100+DAY(G7562)&gt;=season_lo,MONTH(G7562)*100+DAY(G7562)&lt;=season_hi),1,0))</f>
        <v/>
      </c>
      <c r="I7562">
        <f>IF(G7562="","",G7562-first_day+1)</f>
        <v/>
      </c>
      <c r="J7562" s="27">
        <f>IF(I7562="","",INDEX(Daily!$J$2:$J$421,I7562))</f>
        <v/>
      </c>
      <c r="K7562" s="27">
        <f>IF(J7562="","",J7562+cat_offset)</f>
        <v/>
      </c>
      <c r="L7562" s="27">
        <f>IF(J7562="","",MAX(0,E7562-J7562)^2)</f>
        <v/>
      </c>
      <c r="M7562" s="27">
        <f>IF(J7562="","",MAX(0,E7562-(J7562+twcdh_off))^2)</f>
        <v/>
      </c>
      <c r="N7562" s="27">
        <f>IF(E7562="","",MAX(0,E7562-swcdh_thr)^2)</f>
        <v/>
      </c>
      <c r="O7562">
        <f>IF(K7562="","",ROUND(E7562-K7562,0))</f>
        <v/>
      </c>
      <c r="P7562">
        <f>IF(O7562="","",IF(O7562&gt;=1,O7562,0))</f>
        <v/>
      </c>
      <c r="Q7562" s="27">
        <f>IF(E7562="","",MAX(0,E7562-22))</f>
        <v/>
      </c>
      <c r="R7562" s="27">
        <f>IF(H7562=1,E7562,"")</f>
        <v/>
      </c>
      <c r="S7562" s="27">
        <f>IF(AND(H7562=1,J7562&lt;&gt;""),E7562-J7562,"")</f>
        <v/>
      </c>
      <c r="T7562">
        <f>IF(G7562="","",MONTH(G7562))</f>
        <v/>
      </c>
    </row>
    <row r="7563">
      <c r="A7563" s="24" t="n">
        <v>2020</v>
      </c>
      <c r="B7563" s="24" t="n">
        <v>11</v>
      </c>
      <c r="C7563" s="24" t="n">
        <v>11</v>
      </c>
      <c r="D7563" s="24" t="n">
        <v>2</v>
      </c>
      <c r="E7563" s="24" t="n">
        <v>7.04</v>
      </c>
      <c r="F7563" s="25">
        <f>IF($E7563="","",DATE(IF($A7563="",nominal_year,$A7563),$B7563,$C7563)+($D7563-IF(LEFT(hour_conv,1)="1",1,0))/24)</f>
        <v/>
      </c>
      <c r="G7563" s="26">
        <f>IF(F7563="","",INT(F7563))</f>
        <v/>
      </c>
      <c r="H7563">
        <f>IF(G7563="","",IF(AND(MONTH(G7563)*100+DAY(G7563)&gt;=season_lo,MONTH(G7563)*100+DAY(G7563)&lt;=season_hi),1,0))</f>
        <v/>
      </c>
      <c r="I7563">
        <f>IF(G7563="","",G7563-first_day+1)</f>
        <v/>
      </c>
      <c r="J7563" s="27">
        <f>IF(I7563="","",INDEX(Daily!$J$2:$J$421,I7563))</f>
        <v/>
      </c>
      <c r="K7563" s="27">
        <f>IF(J7563="","",J7563+cat_offset)</f>
        <v/>
      </c>
      <c r="L7563" s="27">
        <f>IF(J7563="","",MAX(0,E7563-J7563)^2)</f>
        <v/>
      </c>
      <c r="M7563" s="27">
        <f>IF(J7563="","",MAX(0,E7563-(J7563+twcdh_off))^2)</f>
        <v/>
      </c>
      <c r="N7563" s="27">
        <f>IF(E7563="","",MAX(0,E7563-swcdh_thr)^2)</f>
        <v/>
      </c>
      <c r="O7563">
        <f>IF(K7563="","",ROUND(E7563-K7563,0))</f>
        <v/>
      </c>
      <c r="P7563">
        <f>IF(O7563="","",IF(O7563&gt;=1,O7563,0))</f>
        <v/>
      </c>
      <c r="Q7563" s="27">
        <f>IF(E7563="","",MAX(0,E7563-22))</f>
        <v/>
      </c>
      <c r="R7563" s="27">
        <f>IF(H7563=1,E7563,"")</f>
        <v/>
      </c>
      <c r="S7563" s="27">
        <f>IF(AND(H7563=1,J7563&lt;&gt;""),E7563-J7563,"")</f>
        <v/>
      </c>
      <c r="T7563">
        <f>IF(G7563="","",MONTH(G7563))</f>
        <v/>
      </c>
    </row>
    <row r="7564">
      <c r="A7564" s="24" t="n">
        <v>2020</v>
      </c>
      <c r="B7564" s="24" t="n">
        <v>11</v>
      </c>
      <c r="C7564" s="24" t="n">
        <v>11</v>
      </c>
      <c r="D7564" s="24" t="n">
        <v>3</v>
      </c>
      <c r="E7564" s="24" t="n">
        <v>5.89</v>
      </c>
      <c r="F7564" s="25">
        <f>IF($E7564="","",DATE(IF($A7564="",nominal_year,$A7564),$B7564,$C7564)+($D7564-IF(LEFT(hour_conv,1)="1",1,0))/24)</f>
        <v/>
      </c>
      <c r="G7564" s="26">
        <f>IF(F7564="","",INT(F7564))</f>
        <v/>
      </c>
      <c r="H7564">
        <f>IF(G7564="","",IF(AND(MONTH(G7564)*100+DAY(G7564)&gt;=season_lo,MONTH(G7564)*100+DAY(G7564)&lt;=season_hi),1,0))</f>
        <v/>
      </c>
      <c r="I7564">
        <f>IF(G7564="","",G7564-first_day+1)</f>
        <v/>
      </c>
      <c r="J7564" s="27">
        <f>IF(I7564="","",INDEX(Daily!$J$2:$J$421,I7564))</f>
        <v/>
      </c>
      <c r="K7564" s="27">
        <f>IF(J7564="","",J7564+cat_offset)</f>
        <v/>
      </c>
      <c r="L7564" s="27">
        <f>IF(J7564="","",MAX(0,E7564-J7564)^2)</f>
        <v/>
      </c>
      <c r="M7564" s="27">
        <f>IF(J7564="","",MAX(0,E7564-(J7564+twcdh_off))^2)</f>
        <v/>
      </c>
      <c r="N7564" s="27">
        <f>IF(E7564="","",MAX(0,E7564-swcdh_thr)^2)</f>
        <v/>
      </c>
      <c r="O7564">
        <f>IF(K7564="","",ROUND(E7564-K7564,0))</f>
        <v/>
      </c>
      <c r="P7564">
        <f>IF(O7564="","",IF(O7564&gt;=1,O7564,0))</f>
        <v/>
      </c>
      <c r="Q7564" s="27">
        <f>IF(E7564="","",MAX(0,E7564-22))</f>
        <v/>
      </c>
      <c r="R7564" s="27">
        <f>IF(H7564=1,E7564,"")</f>
        <v/>
      </c>
      <c r="S7564" s="27">
        <f>IF(AND(H7564=1,J7564&lt;&gt;""),E7564-J7564,"")</f>
        <v/>
      </c>
      <c r="T7564">
        <f>IF(G7564="","",MONTH(G7564))</f>
        <v/>
      </c>
    </row>
    <row r="7565">
      <c r="A7565" s="24" t="n">
        <v>2020</v>
      </c>
      <c r="B7565" s="24" t="n">
        <v>11</v>
      </c>
      <c r="C7565" s="24" t="n">
        <v>11</v>
      </c>
      <c r="D7565" s="24" t="n">
        <v>4</v>
      </c>
      <c r="E7565" s="24" t="n">
        <v>6.36</v>
      </c>
      <c r="F7565" s="25">
        <f>IF($E7565="","",DATE(IF($A7565="",nominal_year,$A7565),$B7565,$C7565)+($D7565-IF(LEFT(hour_conv,1)="1",1,0))/24)</f>
        <v/>
      </c>
      <c r="G7565" s="26">
        <f>IF(F7565="","",INT(F7565))</f>
        <v/>
      </c>
      <c r="H7565">
        <f>IF(G7565="","",IF(AND(MONTH(G7565)*100+DAY(G7565)&gt;=season_lo,MONTH(G7565)*100+DAY(G7565)&lt;=season_hi),1,0))</f>
        <v/>
      </c>
      <c r="I7565">
        <f>IF(G7565="","",G7565-first_day+1)</f>
        <v/>
      </c>
      <c r="J7565" s="27">
        <f>IF(I7565="","",INDEX(Daily!$J$2:$J$421,I7565))</f>
        <v/>
      </c>
      <c r="K7565" s="27">
        <f>IF(J7565="","",J7565+cat_offset)</f>
        <v/>
      </c>
      <c r="L7565" s="27">
        <f>IF(J7565="","",MAX(0,E7565-J7565)^2)</f>
        <v/>
      </c>
      <c r="M7565" s="27">
        <f>IF(J7565="","",MAX(0,E7565-(J7565+twcdh_off))^2)</f>
        <v/>
      </c>
      <c r="N7565" s="27">
        <f>IF(E7565="","",MAX(0,E7565-swcdh_thr)^2)</f>
        <v/>
      </c>
      <c r="O7565">
        <f>IF(K7565="","",ROUND(E7565-K7565,0))</f>
        <v/>
      </c>
      <c r="P7565">
        <f>IF(O7565="","",IF(O7565&gt;=1,O7565,0))</f>
        <v/>
      </c>
      <c r="Q7565" s="27">
        <f>IF(E7565="","",MAX(0,E7565-22))</f>
        <v/>
      </c>
      <c r="R7565" s="27">
        <f>IF(H7565=1,E7565,"")</f>
        <v/>
      </c>
      <c r="S7565" s="27">
        <f>IF(AND(H7565=1,J7565&lt;&gt;""),E7565-J7565,"")</f>
        <v/>
      </c>
      <c r="T7565">
        <f>IF(G7565="","",MONTH(G7565))</f>
        <v/>
      </c>
    </row>
    <row r="7566">
      <c r="A7566" s="24" t="n">
        <v>2020</v>
      </c>
      <c r="B7566" s="24" t="n">
        <v>11</v>
      </c>
      <c r="C7566" s="24" t="n">
        <v>11</v>
      </c>
      <c r="D7566" s="24" t="n">
        <v>5</v>
      </c>
      <c r="E7566" s="24" t="n">
        <v>6.26</v>
      </c>
      <c r="F7566" s="25">
        <f>IF($E7566="","",DATE(IF($A7566="",nominal_year,$A7566),$B7566,$C7566)+($D7566-IF(LEFT(hour_conv,1)="1",1,0))/24)</f>
        <v/>
      </c>
      <c r="G7566" s="26">
        <f>IF(F7566="","",INT(F7566))</f>
        <v/>
      </c>
      <c r="H7566">
        <f>IF(G7566="","",IF(AND(MONTH(G7566)*100+DAY(G7566)&gt;=season_lo,MONTH(G7566)*100+DAY(G7566)&lt;=season_hi),1,0))</f>
        <v/>
      </c>
      <c r="I7566">
        <f>IF(G7566="","",G7566-first_day+1)</f>
        <v/>
      </c>
      <c r="J7566" s="27">
        <f>IF(I7566="","",INDEX(Daily!$J$2:$J$421,I7566))</f>
        <v/>
      </c>
      <c r="K7566" s="27">
        <f>IF(J7566="","",J7566+cat_offset)</f>
        <v/>
      </c>
      <c r="L7566" s="27">
        <f>IF(J7566="","",MAX(0,E7566-J7566)^2)</f>
        <v/>
      </c>
      <c r="M7566" s="27">
        <f>IF(J7566="","",MAX(0,E7566-(J7566+twcdh_off))^2)</f>
        <v/>
      </c>
      <c r="N7566" s="27">
        <f>IF(E7566="","",MAX(0,E7566-swcdh_thr)^2)</f>
        <v/>
      </c>
      <c r="O7566">
        <f>IF(K7566="","",ROUND(E7566-K7566,0))</f>
        <v/>
      </c>
      <c r="P7566">
        <f>IF(O7566="","",IF(O7566&gt;=1,O7566,0))</f>
        <v/>
      </c>
      <c r="Q7566" s="27">
        <f>IF(E7566="","",MAX(0,E7566-22))</f>
        <v/>
      </c>
      <c r="R7566" s="27">
        <f>IF(H7566=1,E7566,"")</f>
        <v/>
      </c>
      <c r="S7566" s="27">
        <f>IF(AND(H7566=1,J7566&lt;&gt;""),E7566-J7566,"")</f>
        <v/>
      </c>
      <c r="T7566">
        <f>IF(G7566="","",MONTH(G7566))</f>
        <v/>
      </c>
    </row>
    <row r="7567">
      <c r="A7567" s="24" t="n">
        <v>2020</v>
      </c>
      <c r="B7567" s="24" t="n">
        <v>11</v>
      </c>
      <c r="C7567" s="24" t="n">
        <v>11</v>
      </c>
      <c r="D7567" s="24" t="n">
        <v>6</v>
      </c>
      <c r="E7567" s="24" t="n">
        <v>6.61</v>
      </c>
      <c r="F7567" s="25">
        <f>IF($E7567="","",DATE(IF($A7567="",nominal_year,$A7567),$B7567,$C7567)+($D7567-IF(LEFT(hour_conv,1)="1",1,0))/24)</f>
        <v/>
      </c>
      <c r="G7567" s="26">
        <f>IF(F7567="","",INT(F7567))</f>
        <v/>
      </c>
      <c r="H7567">
        <f>IF(G7567="","",IF(AND(MONTH(G7567)*100+DAY(G7567)&gt;=season_lo,MONTH(G7567)*100+DAY(G7567)&lt;=season_hi),1,0))</f>
        <v/>
      </c>
      <c r="I7567">
        <f>IF(G7567="","",G7567-first_day+1)</f>
        <v/>
      </c>
      <c r="J7567" s="27">
        <f>IF(I7567="","",INDEX(Daily!$J$2:$J$421,I7567))</f>
        <v/>
      </c>
      <c r="K7567" s="27">
        <f>IF(J7567="","",J7567+cat_offset)</f>
        <v/>
      </c>
      <c r="L7567" s="27">
        <f>IF(J7567="","",MAX(0,E7567-J7567)^2)</f>
        <v/>
      </c>
      <c r="M7567" s="27">
        <f>IF(J7567="","",MAX(0,E7567-(J7567+twcdh_off))^2)</f>
        <v/>
      </c>
      <c r="N7567" s="27">
        <f>IF(E7567="","",MAX(0,E7567-swcdh_thr)^2)</f>
        <v/>
      </c>
      <c r="O7567">
        <f>IF(K7567="","",ROUND(E7567-K7567,0))</f>
        <v/>
      </c>
      <c r="P7567">
        <f>IF(O7567="","",IF(O7567&gt;=1,O7567,0))</f>
        <v/>
      </c>
      <c r="Q7567" s="27">
        <f>IF(E7567="","",MAX(0,E7567-22))</f>
        <v/>
      </c>
      <c r="R7567" s="27">
        <f>IF(H7567=1,E7567,"")</f>
        <v/>
      </c>
      <c r="S7567" s="27">
        <f>IF(AND(H7567=1,J7567&lt;&gt;""),E7567-J7567,"")</f>
        <v/>
      </c>
      <c r="T7567">
        <f>IF(G7567="","",MONTH(G7567))</f>
        <v/>
      </c>
    </row>
    <row r="7568">
      <c r="A7568" s="24" t="n">
        <v>2020</v>
      </c>
      <c r="B7568" s="24" t="n">
        <v>11</v>
      </c>
      <c r="C7568" s="24" t="n">
        <v>11</v>
      </c>
      <c r="D7568" s="24" t="n">
        <v>7</v>
      </c>
      <c r="E7568" s="24" t="n">
        <v>6.24</v>
      </c>
      <c r="F7568" s="25">
        <f>IF($E7568="","",DATE(IF($A7568="",nominal_year,$A7568),$B7568,$C7568)+($D7568-IF(LEFT(hour_conv,1)="1",1,0))/24)</f>
        <v/>
      </c>
      <c r="G7568" s="26">
        <f>IF(F7568="","",INT(F7568))</f>
        <v/>
      </c>
      <c r="H7568">
        <f>IF(G7568="","",IF(AND(MONTH(G7568)*100+DAY(G7568)&gt;=season_lo,MONTH(G7568)*100+DAY(G7568)&lt;=season_hi),1,0))</f>
        <v/>
      </c>
      <c r="I7568">
        <f>IF(G7568="","",G7568-first_day+1)</f>
        <v/>
      </c>
      <c r="J7568" s="27">
        <f>IF(I7568="","",INDEX(Daily!$J$2:$J$421,I7568))</f>
        <v/>
      </c>
      <c r="K7568" s="27">
        <f>IF(J7568="","",J7568+cat_offset)</f>
        <v/>
      </c>
      <c r="L7568" s="27">
        <f>IF(J7568="","",MAX(0,E7568-J7568)^2)</f>
        <v/>
      </c>
      <c r="M7568" s="27">
        <f>IF(J7568="","",MAX(0,E7568-(J7568+twcdh_off))^2)</f>
        <v/>
      </c>
      <c r="N7568" s="27">
        <f>IF(E7568="","",MAX(0,E7568-swcdh_thr)^2)</f>
        <v/>
      </c>
      <c r="O7568">
        <f>IF(K7568="","",ROUND(E7568-K7568,0))</f>
        <v/>
      </c>
      <c r="P7568">
        <f>IF(O7568="","",IF(O7568&gt;=1,O7568,0))</f>
        <v/>
      </c>
      <c r="Q7568" s="27">
        <f>IF(E7568="","",MAX(0,E7568-22))</f>
        <v/>
      </c>
      <c r="R7568" s="27">
        <f>IF(H7568=1,E7568,"")</f>
        <v/>
      </c>
      <c r="S7568" s="27">
        <f>IF(AND(H7568=1,J7568&lt;&gt;""),E7568-J7568,"")</f>
        <v/>
      </c>
      <c r="T7568">
        <f>IF(G7568="","",MONTH(G7568))</f>
        <v/>
      </c>
    </row>
    <row r="7569">
      <c r="A7569" s="24" t="n">
        <v>2020</v>
      </c>
      <c r="B7569" s="24" t="n">
        <v>11</v>
      </c>
      <c r="C7569" s="24" t="n">
        <v>11</v>
      </c>
      <c r="D7569" s="24" t="n">
        <v>8</v>
      </c>
      <c r="E7569" s="24" t="n">
        <v>7.58</v>
      </c>
      <c r="F7569" s="25">
        <f>IF($E7569="","",DATE(IF($A7569="",nominal_year,$A7569),$B7569,$C7569)+($D7569-IF(LEFT(hour_conv,1)="1",1,0))/24)</f>
        <v/>
      </c>
      <c r="G7569" s="26">
        <f>IF(F7569="","",INT(F7569))</f>
        <v/>
      </c>
      <c r="H7569">
        <f>IF(G7569="","",IF(AND(MONTH(G7569)*100+DAY(G7569)&gt;=season_lo,MONTH(G7569)*100+DAY(G7569)&lt;=season_hi),1,0))</f>
        <v/>
      </c>
      <c r="I7569">
        <f>IF(G7569="","",G7569-first_day+1)</f>
        <v/>
      </c>
      <c r="J7569" s="27">
        <f>IF(I7569="","",INDEX(Daily!$J$2:$J$421,I7569))</f>
        <v/>
      </c>
      <c r="K7569" s="27">
        <f>IF(J7569="","",J7569+cat_offset)</f>
        <v/>
      </c>
      <c r="L7569" s="27">
        <f>IF(J7569="","",MAX(0,E7569-J7569)^2)</f>
        <v/>
      </c>
      <c r="M7569" s="27">
        <f>IF(J7569="","",MAX(0,E7569-(J7569+twcdh_off))^2)</f>
        <v/>
      </c>
      <c r="N7569" s="27">
        <f>IF(E7569="","",MAX(0,E7569-swcdh_thr)^2)</f>
        <v/>
      </c>
      <c r="O7569">
        <f>IF(K7569="","",ROUND(E7569-K7569,0))</f>
        <v/>
      </c>
      <c r="P7569">
        <f>IF(O7569="","",IF(O7569&gt;=1,O7569,0))</f>
        <v/>
      </c>
      <c r="Q7569" s="27">
        <f>IF(E7569="","",MAX(0,E7569-22))</f>
        <v/>
      </c>
      <c r="R7569" s="27">
        <f>IF(H7569=1,E7569,"")</f>
        <v/>
      </c>
      <c r="S7569" s="27">
        <f>IF(AND(H7569=1,J7569&lt;&gt;""),E7569-J7569,"")</f>
        <v/>
      </c>
      <c r="T7569">
        <f>IF(G7569="","",MONTH(G7569))</f>
        <v/>
      </c>
    </row>
    <row r="7570">
      <c r="A7570" s="24" t="n">
        <v>2020</v>
      </c>
      <c r="B7570" s="24" t="n">
        <v>11</v>
      </c>
      <c r="C7570" s="24" t="n">
        <v>11</v>
      </c>
      <c r="D7570" s="24" t="n">
        <v>9</v>
      </c>
      <c r="E7570" s="24" t="n">
        <v>8.039999999999999</v>
      </c>
      <c r="F7570" s="25">
        <f>IF($E7570="","",DATE(IF($A7570="",nominal_year,$A7570),$B7570,$C7570)+($D7570-IF(LEFT(hour_conv,1)="1",1,0))/24)</f>
        <v/>
      </c>
      <c r="G7570" s="26">
        <f>IF(F7570="","",INT(F7570))</f>
        <v/>
      </c>
      <c r="H7570">
        <f>IF(G7570="","",IF(AND(MONTH(G7570)*100+DAY(G7570)&gt;=season_lo,MONTH(G7570)*100+DAY(G7570)&lt;=season_hi),1,0))</f>
        <v/>
      </c>
      <c r="I7570">
        <f>IF(G7570="","",G7570-first_day+1)</f>
        <v/>
      </c>
      <c r="J7570" s="27">
        <f>IF(I7570="","",INDEX(Daily!$J$2:$J$421,I7570))</f>
        <v/>
      </c>
      <c r="K7570" s="27">
        <f>IF(J7570="","",J7570+cat_offset)</f>
        <v/>
      </c>
      <c r="L7570" s="27">
        <f>IF(J7570="","",MAX(0,E7570-J7570)^2)</f>
        <v/>
      </c>
      <c r="M7570" s="27">
        <f>IF(J7570="","",MAX(0,E7570-(J7570+twcdh_off))^2)</f>
        <v/>
      </c>
      <c r="N7570" s="27">
        <f>IF(E7570="","",MAX(0,E7570-swcdh_thr)^2)</f>
        <v/>
      </c>
      <c r="O7570">
        <f>IF(K7570="","",ROUND(E7570-K7570,0))</f>
        <v/>
      </c>
      <c r="P7570">
        <f>IF(O7570="","",IF(O7570&gt;=1,O7570,0))</f>
        <v/>
      </c>
      <c r="Q7570" s="27">
        <f>IF(E7570="","",MAX(0,E7570-22))</f>
        <v/>
      </c>
      <c r="R7570" s="27">
        <f>IF(H7570=1,E7570,"")</f>
        <v/>
      </c>
      <c r="S7570" s="27">
        <f>IF(AND(H7570=1,J7570&lt;&gt;""),E7570-J7570,"")</f>
        <v/>
      </c>
      <c r="T7570">
        <f>IF(G7570="","",MONTH(G7570))</f>
        <v/>
      </c>
    </row>
    <row r="7571">
      <c r="A7571" s="24" t="n">
        <v>2020</v>
      </c>
      <c r="B7571" s="24" t="n">
        <v>11</v>
      </c>
      <c r="C7571" s="24" t="n">
        <v>11</v>
      </c>
      <c r="D7571" s="24" t="n">
        <v>10</v>
      </c>
      <c r="E7571" s="24" t="n">
        <v>8.98</v>
      </c>
      <c r="F7571" s="25">
        <f>IF($E7571="","",DATE(IF($A7571="",nominal_year,$A7571),$B7571,$C7571)+($D7571-IF(LEFT(hour_conv,1)="1",1,0))/24)</f>
        <v/>
      </c>
      <c r="G7571" s="26">
        <f>IF(F7571="","",INT(F7571))</f>
        <v/>
      </c>
      <c r="H7571">
        <f>IF(G7571="","",IF(AND(MONTH(G7571)*100+DAY(G7571)&gt;=season_lo,MONTH(G7571)*100+DAY(G7571)&lt;=season_hi),1,0))</f>
        <v/>
      </c>
      <c r="I7571">
        <f>IF(G7571="","",G7571-first_day+1)</f>
        <v/>
      </c>
      <c r="J7571" s="27">
        <f>IF(I7571="","",INDEX(Daily!$J$2:$J$421,I7571))</f>
        <v/>
      </c>
      <c r="K7571" s="27">
        <f>IF(J7571="","",J7571+cat_offset)</f>
        <v/>
      </c>
      <c r="L7571" s="27">
        <f>IF(J7571="","",MAX(0,E7571-J7571)^2)</f>
        <v/>
      </c>
      <c r="M7571" s="27">
        <f>IF(J7571="","",MAX(0,E7571-(J7571+twcdh_off))^2)</f>
        <v/>
      </c>
      <c r="N7571" s="27">
        <f>IF(E7571="","",MAX(0,E7571-swcdh_thr)^2)</f>
        <v/>
      </c>
      <c r="O7571">
        <f>IF(K7571="","",ROUND(E7571-K7571,0))</f>
        <v/>
      </c>
      <c r="P7571">
        <f>IF(O7571="","",IF(O7571&gt;=1,O7571,0))</f>
        <v/>
      </c>
      <c r="Q7571" s="27">
        <f>IF(E7571="","",MAX(0,E7571-22))</f>
        <v/>
      </c>
      <c r="R7571" s="27">
        <f>IF(H7571=1,E7571,"")</f>
        <v/>
      </c>
      <c r="S7571" s="27">
        <f>IF(AND(H7571=1,J7571&lt;&gt;""),E7571-J7571,"")</f>
        <v/>
      </c>
      <c r="T7571">
        <f>IF(G7571="","",MONTH(G7571))</f>
        <v/>
      </c>
    </row>
    <row r="7572">
      <c r="A7572" s="24" t="n">
        <v>2020</v>
      </c>
      <c r="B7572" s="24" t="n">
        <v>11</v>
      </c>
      <c r="C7572" s="24" t="n">
        <v>11</v>
      </c>
      <c r="D7572" s="24" t="n">
        <v>11</v>
      </c>
      <c r="E7572" s="24" t="n">
        <v>9.390000000000001</v>
      </c>
      <c r="F7572" s="25">
        <f>IF($E7572="","",DATE(IF($A7572="",nominal_year,$A7572),$B7572,$C7572)+($D7572-IF(LEFT(hour_conv,1)="1",1,0))/24)</f>
        <v/>
      </c>
      <c r="G7572" s="26">
        <f>IF(F7572="","",INT(F7572))</f>
        <v/>
      </c>
      <c r="H7572">
        <f>IF(G7572="","",IF(AND(MONTH(G7572)*100+DAY(G7572)&gt;=season_lo,MONTH(G7572)*100+DAY(G7572)&lt;=season_hi),1,0))</f>
        <v/>
      </c>
      <c r="I7572">
        <f>IF(G7572="","",G7572-first_day+1)</f>
        <v/>
      </c>
      <c r="J7572" s="27">
        <f>IF(I7572="","",INDEX(Daily!$J$2:$J$421,I7572))</f>
        <v/>
      </c>
      <c r="K7572" s="27">
        <f>IF(J7572="","",J7572+cat_offset)</f>
        <v/>
      </c>
      <c r="L7572" s="27">
        <f>IF(J7572="","",MAX(0,E7572-J7572)^2)</f>
        <v/>
      </c>
      <c r="M7572" s="27">
        <f>IF(J7572="","",MAX(0,E7572-(J7572+twcdh_off))^2)</f>
        <v/>
      </c>
      <c r="N7572" s="27">
        <f>IF(E7572="","",MAX(0,E7572-swcdh_thr)^2)</f>
        <v/>
      </c>
      <c r="O7572">
        <f>IF(K7572="","",ROUND(E7572-K7572,0))</f>
        <v/>
      </c>
      <c r="P7572">
        <f>IF(O7572="","",IF(O7572&gt;=1,O7572,0))</f>
        <v/>
      </c>
      <c r="Q7572" s="27">
        <f>IF(E7572="","",MAX(0,E7572-22))</f>
        <v/>
      </c>
      <c r="R7572" s="27">
        <f>IF(H7572=1,E7572,"")</f>
        <v/>
      </c>
      <c r="S7572" s="27">
        <f>IF(AND(H7572=1,J7572&lt;&gt;""),E7572-J7572,"")</f>
        <v/>
      </c>
      <c r="T7572">
        <f>IF(G7572="","",MONTH(G7572))</f>
        <v/>
      </c>
    </row>
    <row r="7573">
      <c r="A7573" s="24" t="n">
        <v>2020</v>
      </c>
      <c r="B7573" s="24" t="n">
        <v>11</v>
      </c>
      <c r="C7573" s="24" t="n">
        <v>11</v>
      </c>
      <c r="D7573" s="24" t="n">
        <v>12</v>
      </c>
      <c r="E7573" s="24" t="n">
        <v>10.47</v>
      </c>
      <c r="F7573" s="25">
        <f>IF($E7573="","",DATE(IF($A7573="",nominal_year,$A7573),$B7573,$C7573)+($D7573-IF(LEFT(hour_conv,1)="1",1,0))/24)</f>
        <v/>
      </c>
      <c r="G7573" s="26">
        <f>IF(F7573="","",INT(F7573))</f>
        <v/>
      </c>
      <c r="H7573">
        <f>IF(G7573="","",IF(AND(MONTH(G7573)*100+DAY(G7573)&gt;=season_lo,MONTH(G7573)*100+DAY(G7573)&lt;=season_hi),1,0))</f>
        <v/>
      </c>
      <c r="I7573">
        <f>IF(G7573="","",G7573-first_day+1)</f>
        <v/>
      </c>
      <c r="J7573" s="27">
        <f>IF(I7573="","",INDEX(Daily!$J$2:$J$421,I7573))</f>
        <v/>
      </c>
      <c r="K7573" s="27">
        <f>IF(J7573="","",J7573+cat_offset)</f>
        <v/>
      </c>
      <c r="L7573" s="27">
        <f>IF(J7573="","",MAX(0,E7573-J7573)^2)</f>
        <v/>
      </c>
      <c r="M7573" s="27">
        <f>IF(J7573="","",MAX(0,E7573-(J7573+twcdh_off))^2)</f>
        <v/>
      </c>
      <c r="N7573" s="27">
        <f>IF(E7573="","",MAX(0,E7573-swcdh_thr)^2)</f>
        <v/>
      </c>
      <c r="O7573">
        <f>IF(K7573="","",ROUND(E7573-K7573,0))</f>
        <v/>
      </c>
      <c r="P7573">
        <f>IF(O7573="","",IF(O7573&gt;=1,O7573,0))</f>
        <v/>
      </c>
      <c r="Q7573" s="27">
        <f>IF(E7573="","",MAX(0,E7573-22))</f>
        <v/>
      </c>
      <c r="R7573" s="27">
        <f>IF(H7573=1,E7573,"")</f>
        <v/>
      </c>
      <c r="S7573" s="27">
        <f>IF(AND(H7573=1,J7573&lt;&gt;""),E7573-J7573,"")</f>
        <v/>
      </c>
      <c r="T7573">
        <f>IF(G7573="","",MONTH(G7573))</f>
        <v/>
      </c>
    </row>
    <row r="7574">
      <c r="A7574" s="24" t="n">
        <v>2020</v>
      </c>
      <c r="B7574" s="24" t="n">
        <v>11</v>
      </c>
      <c r="C7574" s="24" t="n">
        <v>11</v>
      </c>
      <c r="D7574" s="24" t="n">
        <v>13</v>
      </c>
      <c r="E7574" s="24" t="n">
        <v>10.71</v>
      </c>
      <c r="F7574" s="25">
        <f>IF($E7574="","",DATE(IF($A7574="",nominal_year,$A7574),$B7574,$C7574)+($D7574-IF(LEFT(hour_conv,1)="1",1,0))/24)</f>
        <v/>
      </c>
      <c r="G7574" s="26">
        <f>IF(F7574="","",INT(F7574))</f>
        <v/>
      </c>
      <c r="H7574">
        <f>IF(G7574="","",IF(AND(MONTH(G7574)*100+DAY(G7574)&gt;=season_lo,MONTH(G7574)*100+DAY(G7574)&lt;=season_hi),1,0))</f>
        <v/>
      </c>
      <c r="I7574">
        <f>IF(G7574="","",G7574-first_day+1)</f>
        <v/>
      </c>
      <c r="J7574" s="27">
        <f>IF(I7574="","",INDEX(Daily!$J$2:$J$421,I7574))</f>
        <v/>
      </c>
      <c r="K7574" s="27">
        <f>IF(J7574="","",J7574+cat_offset)</f>
        <v/>
      </c>
      <c r="L7574" s="27">
        <f>IF(J7574="","",MAX(0,E7574-J7574)^2)</f>
        <v/>
      </c>
      <c r="M7574" s="27">
        <f>IF(J7574="","",MAX(0,E7574-(J7574+twcdh_off))^2)</f>
        <v/>
      </c>
      <c r="N7574" s="27">
        <f>IF(E7574="","",MAX(0,E7574-swcdh_thr)^2)</f>
        <v/>
      </c>
      <c r="O7574">
        <f>IF(K7574="","",ROUND(E7574-K7574,0))</f>
        <v/>
      </c>
      <c r="P7574">
        <f>IF(O7574="","",IF(O7574&gt;=1,O7574,0))</f>
        <v/>
      </c>
      <c r="Q7574" s="27">
        <f>IF(E7574="","",MAX(0,E7574-22))</f>
        <v/>
      </c>
      <c r="R7574" s="27">
        <f>IF(H7574=1,E7574,"")</f>
        <v/>
      </c>
      <c r="S7574" s="27">
        <f>IF(AND(H7574=1,J7574&lt;&gt;""),E7574-J7574,"")</f>
        <v/>
      </c>
      <c r="T7574">
        <f>IF(G7574="","",MONTH(G7574))</f>
        <v/>
      </c>
    </row>
    <row r="7575">
      <c r="A7575" s="24" t="n">
        <v>2020</v>
      </c>
      <c r="B7575" s="24" t="n">
        <v>11</v>
      </c>
      <c r="C7575" s="24" t="n">
        <v>11</v>
      </c>
      <c r="D7575" s="24" t="n">
        <v>14</v>
      </c>
      <c r="E7575" s="24" t="n">
        <v>11.29</v>
      </c>
      <c r="F7575" s="25">
        <f>IF($E7575="","",DATE(IF($A7575="",nominal_year,$A7575),$B7575,$C7575)+($D7575-IF(LEFT(hour_conv,1)="1",1,0))/24)</f>
        <v/>
      </c>
      <c r="G7575" s="26">
        <f>IF(F7575="","",INT(F7575))</f>
        <v/>
      </c>
      <c r="H7575">
        <f>IF(G7575="","",IF(AND(MONTH(G7575)*100+DAY(G7575)&gt;=season_lo,MONTH(G7575)*100+DAY(G7575)&lt;=season_hi),1,0))</f>
        <v/>
      </c>
      <c r="I7575">
        <f>IF(G7575="","",G7575-first_day+1)</f>
        <v/>
      </c>
      <c r="J7575" s="27">
        <f>IF(I7575="","",INDEX(Daily!$J$2:$J$421,I7575))</f>
        <v/>
      </c>
      <c r="K7575" s="27">
        <f>IF(J7575="","",J7575+cat_offset)</f>
        <v/>
      </c>
      <c r="L7575" s="27">
        <f>IF(J7575="","",MAX(0,E7575-J7575)^2)</f>
        <v/>
      </c>
      <c r="M7575" s="27">
        <f>IF(J7575="","",MAX(0,E7575-(J7575+twcdh_off))^2)</f>
        <v/>
      </c>
      <c r="N7575" s="27">
        <f>IF(E7575="","",MAX(0,E7575-swcdh_thr)^2)</f>
        <v/>
      </c>
      <c r="O7575">
        <f>IF(K7575="","",ROUND(E7575-K7575,0))</f>
        <v/>
      </c>
      <c r="P7575">
        <f>IF(O7575="","",IF(O7575&gt;=1,O7575,0))</f>
        <v/>
      </c>
      <c r="Q7575" s="27">
        <f>IF(E7575="","",MAX(0,E7575-22))</f>
        <v/>
      </c>
      <c r="R7575" s="27">
        <f>IF(H7575=1,E7575,"")</f>
        <v/>
      </c>
      <c r="S7575" s="27">
        <f>IF(AND(H7575=1,J7575&lt;&gt;""),E7575-J7575,"")</f>
        <v/>
      </c>
      <c r="T7575">
        <f>IF(G7575="","",MONTH(G7575))</f>
        <v/>
      </c>
    </row>
    <row r="7576">
      <c r="A7576" s="24" t="n">
        <v>2020</v>
      </c>
      <c r="B7576" s="24" t="n">
        <v>11</v>
      </c>
      <c r="C7576" s="24" t="n">
        <v>11</v>
      </c>
      <c r="D7576" s="24" t="n">
        <v>15</v>
      </c>
      <c r="E7576" s="24" t="n">
        <v>11.83</v>
      </c>
      <c r="F7576" s="25">
        <f>IF($E7576="","",DATE(IF($A7576="",nominal_year,$A7576),$B7576,$C7576)+($D7576-IF(LEFT(hour_conv,1)="1",1,0))/24)</f>
        <v/>
      </c>
      <c r="G7576" s="26">
        <f>IF(F7576="","",INT(F7576))</f>
        <v/>
      </c>
      <c r="H7576">
        <f>IF(G7576="","",IF(AND(MONTH(G7576)*100+DAY(G7576)&gt;=season_lo,MONTH(G7576)*100+DAY(G7576)&lt;=season_hi),1,0))</f>
        <v/>
      </c>
      <c r="I7576">
        <f>IF(G7576="","",G7576-first_day+1)</f>
        <v/>
      </c>
      <c r="J7576" s="27">
        <f>IF(I7576="","",INDEX(Daily!$J$2:$J$421,I7576))</f>
        <v/>
      </c>
      <c r="K7576" s="27">
        <f>IF(J7576="","",J7576+cat_offset)</f>
        <v/>
      </c>
      <c r="L7576" s="27">
        <f>IF(J7576="","",MAX(0,E7576-J7576)^2)</f>
        <v/>
      </c>
      <c r="M7576" s="27">
        <f>IF(J7576="","",MAX(0,E7576-(J7576+twcdh_off))^2)</f>
        <v/>
      </c>
      <c r="N7576" s="27">
        <f>IF(E7576="","",MAX(0,E7576-swcdh_thr)^2)</f>
        <v/>
      </c>
      <c r="O7576">
        <f>IF(K7576="","",ROUND(E7576-K7576,0))</f>
        <v/>
      </c>
      <c r="P7576">
        <f>IF(O7576="","",IF(O7576&gt;=1,O7576,0))</f>
        <v/>
      </c>
      <c r="Q7576" s="27">
        <f>IF(E7576="","",MAX(0,E7576-22))</f>
        <v/>
      </c>
      <c r="R7576" s="27">
        <f>IF(H7576=1,E7576,"")</f>
        <v/>
      </c>
      <c r="S7576" s="27">
        <f>IF(AND(H7576=1,J7576&lt;&gt;""),E7576-J7576,"")</f>
        <v/>
      </c>
      <c r="T7576">
        <f>IF(G7576="","",MONTH(G7576))</f>
        <v/>
      </c>
    </row>
    <row r="7577">
      <c r="A7577" s="24" t="n">
        <v>2020</v>
      </c>
      <c r="B7577" s="24" t="n">
        <v>11</v>
      </c>
      <c r="C7577" s="24" t="n">
        <v>11</v>
      </c>
      <c r="D7577" s="24" t="n">
        <v>16</v>
      </c>
      <c r="E7577" s="24" t="n">
        <v>11.45</v>
      </c>
      <c r="F7577" s="25">
        <f>IF($E7577="","",DATE(IF($A7577="",nominal_year,$A7577),$B7577,$C7577)+($D7577-IF(LEFT(hour_conv,1)="1",1,0))/24)</f>
        <v/>
      </c>
      <c r="G7577" s="26">
        <f>IF(F7577="","",INT(F7577))</f>
        <v/>
      </c>
      <c r="H7577">
        <f>IF(G7577="","",IF(AND(MONTH(G7577)*100+DAY(G7577)&gt;=season_lo,MONTH(G7577)*100+DAY(G7577)&lt;=season_hi),1,0))</f>
        <v/>
      </c>
      <c r="I7577">
        <f>IF(G7577="","",G7577-first_day+1)</f>
        <v/>
      </c>
      <c r="J7577" s="27">
        <f>IF(I7577="","",INDEX(Daily!$J$2:$J$421,I7577))</f>
        <v/>
      </c>
      <c r="K7577" s="27">
        <f>IF(J7577="","",J7577+cat_offset)</f>
        <v/>
      </c>
      <c r="L7577" s="27">
        <f>IF(J7577="","",MAX(0,E7577-J7577)^2)</f>
        <v/>
      </c>
      <c r="M7577" s="27">
        <f>IF(J7577="","",MAX(0,E7577-(J7577+twcdh_off))^2)</f>
        <v/>
      </c>
      <c r="N7577" s="27">
        <f>IF(E7577="","",MAX(0,E7577-swcdh_thr)^2)</f>
        <v/>
      </c>
      <c r="O7577">
        <f>IF(K7577="","",ROUND(E7577-K7577,0))</f>
        <v/>
      </c>
      <c r="P7577">
        <f>IF(O7577="","",IF(O7577&gt;=1,O7577,0))</f>
        <v/>
      </c>
      <c r="Q7577" s="27">
        <f>IF(E7577="","",MAX(0,E7577-22))</f>
        <v/>
      </c>
      <c r="R7577" s="27">
        <f>IF(H7577=1,E7577,"")</f>
        <v/>
      </c>
      <c r="S7577" s="27">
        <f>IF(AND(H7577=1,J7577&lt;&gt;""),E7577-J7577,"")</f>
        <v/>
      </c>
      <c r="T7577">
        <f>IF(G7577="","",MONTH(G7577))</f>
        <v/>
      </c>
    </row>
    <row r="7578">
      <c r="A7578" s="24" t="n">
        <v>2020</v>
      </c>
      <c r="B7578" s="24" t="n">
        <v>11</v>
      </c>
      <c r="C7578" s="24" t="n">
        <v>11</v>
      </c>
      <c r="D7578" s="24" t="n">
        <v>17</v>
      </c>
      <c r="E7578" s="24" t="n">
        <v>11.67</v>
      </c>
      <c r="F7578" s="25">
        <f>IF($E7578="","",DATE(IF($A7578="",nominal_year,$A7578),$B7578,$C7578)+($D7578-IF(LEFT(hour_conv,1)="1",1,0))/24)</f>
        <v/>
      </c>
      <c r="G7578" s="26">
        <f>IF(F7578="","",INT(F7578))</f>
        <v/>
      </c>
      <c r="H7578">
        <f>IF(G7578="","",IF(AND(MONTH(G7578)*100+DAY(G7578)&gt;=season_lo,MONTH(G7578)*100+DAY(G7578)&lt;=season_hi),1,0))</f>
        <v/>
      </c>
      <c r="I7578">
        <f>IF(G7578="","",G7578-first_day+1)</f>
        <v/>
      </c>
      <c r="J7578" s="27">
        <f>IF(I7578="","",INDEX(Daily!$J$2:$J$421,I7578))</f>
        <v/>
      </c>
      <c r="K7578" s="27">
        <f>IF(J7578="","",J7578+cat_offset)</f>
        <v/>
      </c>
      <c r="L7578" s="27">
        <f>IF(J7578="","",MAX(0,E7578-J7578)^2)</f>
        <v/>
      </c>
      <c r="M7578" s="27">
        <f>IF(J7578="","",MAX(0,E7578-(J7578+twcdh_off))^2)</f>
        <v/>
      </c>
      <c r="N7578" s="27">
        <f>IF(E7578="","",MAX(0,E7578-swcdh_thr)^2)</f>
        <v/>
      </c>
      <c r="O7578">
        <f>IF(K7578="","",ROUND(E7578-K7578,0))</f>
        <v/>
      </c>
      <c r="P7578">
        <f>IF(O7578="","",IF(O7578&gt;=1,O7578,0))</f>
        <v/>
      </c>
      <c r="Q7578" s="27">
        <f>IF(E7578="","",MAX(0,E7578-22))</f>
        <v/>
      </c>
      <c r="R7578" s="27">
        <f>IF(H7578=1,E7578,"")</f>
        <v/>
      </c>
      <c r="S7578" s="27">
        <f>IF(AND(H7578=1,J7578&lt;&gt;""),E7578-J7578,"")</f>
        <v/>
      </c>
      <c r="T7578">
        <f>IF(G7578="","",MONTH(G7578))</f>
        <v/>
      </c>
    </row>
    <row r="7579">
      <c r="A7579" s="24" t="n">
        <v>2020</v>
      </c>
      <c r="B7579" s="24" t="n">
        <v>11</v>
      </c>
      <c r="C7579" s="24" t="n">
        <v>11</v>
      </c>
      <c r="D7579" s="24" t="n">
        <v>18</v>
      </c>
      <c r="E7579" s="24" t="n">
        <v>11.09</v>
      </c>
      <c r="F7579" s="25">
        <f>IF($E7579="","",DATE(IF($A7579="",nominal_year,$A7579),$B7579,$C7579)+($D7579-IF(LEFT(hour_conv,1)="1",1,0))/24)</f>
        <v/>
      </c>
      <c r="G7579" s="26">
        <f>IF(F7579="","",INT(F7579))</f>
        <v/>
      </c>
      <c r="H7579">
        <f>IF(G7579="","",IF(AND(MONTH(G7579)*100+DAY(G7579)&gt;=season_lo,MONTH(G7579)*100+DAY(G7579)&lt;=season_hi),1,0))</f>
        <v/>
      </c>
      <c r="I7579">
        <f>IF(G7579="","",G7579-first_day+1)</f>
        <v/>
      </c>
      <c r="J7579" s="27">
        <f>IF(I7579="","",INDEX(Daily!$J$2:$J$421,I7579))</f>
        <v/>
      </c>
      <c r="K7579" s="27">
        <f>IF(J7579="","",J7579+cat_offset)</f>
        <v/>
      </c>
      <c r="L7579" s="27">
        <f>IF(J7579="","",MAX(0,E7579-J7579)^2)</f>
        <v/>
      </c>
      <c r="M7579" s="27">
        <f>IF(J7579="","",MAX(0,E7579-(J7579+twcdh_off))^2)</f>
        <v/>
      </c>
      <c r="N7579" s="27">
        <f>IF(E7579="","",MAX(0,E7579-swcdh_thr)^2)</f>
        <v/>
      </c>
      <c r="O7579">
        <f>IF(K7579="","",ROUND(E7579-K7579,0))</f>
        <v/>
      </c>
      <c r="P7579">
        <f>IF(O7579="","",IF(O7579&gt;=1,O7579,0))</f>
        <v/>
      </c>
      <c r="Q7579" s="27">
        <f>IF(E7579="","",MAX(0,E7579-22))</f>
        <v/>
      </c>
      <c r="R7579" s="27">
        <f>IF(H7579=1,E7579,"")</f>
        <v/>
      </c>
      <c r="S7579" s="27">
        <f>IF(AND(H7579=1,J7579&lt;&gt;""),E7579-J7579,"")</f>
        <v/>
      </c>
      <c r="T7579">
        <f>IF(G7579="","",MONTH(G7579))</f>
        <v/>
      </c>
    </row>
    <row r="7580">
      <c r="A7580" s="24" t="n">
        <v>2020</v>
      </c>
      <c r="B7580" s="24" t="n">
        <v>11</v>
      </c>
      <c r="C7580" s="24" t="n">
        <v>11</v>
      </c>
      <c r="D7580" s="24" t="n">
        <v>19</v>
      </c>
      <c r="E7580" s="24" t="n">
        <v>10.77</v>
      </c>
      <c r="F7580" s="25">
        <f>IF($E7580="","",DATE(IF($A7580="",nominal_year,$A7580),$B7580,$C7580)+($D7580-IF(LEFT(hour_conv,1)="1",1,0))/24)</f>
        <v/>
      </c>
      <c r="G7580" s="26">
        <f>IF(F7580="","",INT(F7580))</f>
        <v/>
      </c>
      <c r="H7580">
        <f>IF(G7580="","",IF(AND(MONTH(G7580)*100+DAY(G7580)&gt;=season_lo,MONTH(G7580)*100+DAY(G7580)&lt;=season_hi),1,0))</f>
        <v/>
      </c>
      <c r="I7580">
        <f>IF(G7580="","",G7580-first_day+1)</f>
        <v/>
      </c>
      <c r="J7580" s="27">
        <f>IF(I7580="","",INDEX(Daily!$J$2:$J$421,I7580))</f>
        <v/>
      </c>
      <c r="K7580" s="27">
        <f>IF(J7580="","",J7580+cat_offset)</f>
        <v/>
      </c>
      <c r="L7580" s="27">
        <f>IF(J7580="","",MAX(0,E7580-J7580)^2)</f>
        <v/>
      </c>
      <c r="M7580" s="27">
        <f>IF(J7580="","",MAX(0,E7580-(J7580+twcdh_off))^2)</f>
        <v/>
      </c>
      <c r="N7580" s="27">
        <f>IF(E7580="","",MAX(0,E7580-swcdh_thr)^2)</f>
        <v/>
      </c>
      <c r="O7580">
        <f>IF(K7580="","",ROUND(E7580-K7580,0))</f>
        <v/>
      </c>
      <c r="P7580">
        <f>IF(O7580="","",IF(O7580&gt;=1,O7580,0))</f>
        <v/>
      </c>
      <c r="Q7580" s="27">
        <f>IF(E7580="","",MAX(0,E7580-22))</f>
        <v/>
      </c>
      <c r="R7580" s="27">
        <f>IF(H7580=1,E7580,"")</f>
        <v/>
      </c>
      <c r="S7580" s="27">
        <f>IF(AND(H7580=1,J7580&lt;&gt;""),E7580-J7580,"")</f>
        <v/>
      </c>
      <c r="T7580">
        <f>IF(G7580="","",MONTH(G7580))</f>
        <v/>
      </c>
    </row>
    <row r="7581">
      <c r="A7581" s="24" t="n">
        <v>2020</v>
      </c>
      <c r="B7581" s="24" t="n">
        <v>11</v>
      </c>
      <c r="C7581" s="24" t="n">
        <v>11</v>
      </c>
      <c r="D7581" s="24" t="n">
        <v>20</v>
      </c>
      <c r="E7581" s="24" t="n">
        <v>9.789999999999999</v>
      </c>
      <c r="F7581" s="25">
        <f>IF($E7581="","",DATE(IF($A7581="",nominal_year,$A7581),$B7581,$C7581)+($D7581-IF(LEFT(hour_conv,1)="1",1,0))/24)</f>
        <v/>
      </c>
      <c r="G7581" s="26">
        <f>IF(F7581="","",INT(F7581))</f>
        <v/>
      </c>
      <c r="H7581">
        <f>IF(G7581="","",IF(AND(MONTH(G7581)*100+DAY(G7581)&gt;=season_lo,MONTH(G7581)*100+DAY(G7581)&lt;=season_hi),1,0))</f>
        <v/>
      </c>
      <c r="I7581">
        <f>IF(G7581="","",G7581-first_day+1)</f>
        <v/>
      </c>
      <c r="J7581" s="27">
        <f>IF(I7581="","",INDEX(Daily!$J$2:$J$421,I7581))</f>
        <v/>
      </c>
      <c r="K7581" s="27">
        <f>IF(J7581="","",J7581+cat_offset)</f>
        <v/>
      </c>
      <c r="L7581" s="27">
        <f>IF(J7581="","",MAX(0,E7581-J7581)^2)</f>
        <v/>
      </c>
      <c r="M7581" s="27">
        <f>IF(J7581="","",MAX(0,E7581-(J7581+twcdh_off))^2)</f>
        <v/>
      </c>
      <c r="N7581" s="27">
        <f>IF(E7581="","",MAX(0,E7581-swcdh_thr)^2)</f>
        <v/>
      </c>
      <c r="O7581">
        <f>IF(K7581="","",ROUND(E7581-K7581,0))</f>
        <v/>
      </c>
      <c r="P7581">
        <f>IF(O7581="","",IF(O7581&gt;=1,O7581,0))</f>
        <v/>
      </c>
      <c r="Q7581" s="27">
        <f>IF(E7581="","",MAX(0,E7581-22))</f>
        <v/>
      </c>
      <c r="R7581" s="27">
        <f>IF(H7581=1,E7581,"")</f>
        <v/>
      </c>
      <c r="S7581" s="27">
        <f>IF(AND(H7581=1,J7581&lt;&gt;""),E7581-J7581,"")</f>
        <v/>
      </c>
      <c r="T7581">
        <f>IF(G7581="","",MONTH(G7581))</f>
        <v/>
      </c>
    </row>
    <row r="7582">
      <c r="A7582" s="24" t="n">
        <v>2020</v>
      </c>
      <c r="B7582" s="24" t="n">
        <v>11</v>
      </c>
      <c r="C7582" s="24" t="n">
        <v>11</v>
      </c>
      <c r="D7582" s="24" t="n">
        <v>21</v>
      </c>
      <c r="E7582" s="24" t="n">
        <v>9.65</v>
      </c>
      <c r="F7582" s="25">
        <f>IF($E7582="","",DATE(IF($A7582="",nominal_year,$A7582),$B7582,$C7582)+($D7582-IF(LEFT(hour_conv,1)="1",1,0))/24)</f>
        <v/>
      </c>
      <c r="G7582" s="26">
        <f>IF(F7582="","",INT(F7582))</f>
        <v/>
      </c>
      <c r="H7582">
        <f>IF(G7582="","",IF(AND(MONTH(G7582)*100+DAY(G7582)&gt;=season_lo,MONTH(G7582)*100+DAY(G7582)&lt;=season_hi),1,0))</f>
        <v/>
      </c>
      <c r="I7582">
        <f>IF(G7582="","",G7582-first_day+1)</f>
        <v/>
      </c>
      <c r="J7582" s="27">
        <f>IF(I7582="","",INDEX(Daily!$J$2:$J$421,I7582))</f>
        <v/>
      </c>
      <c r="K7582" s="27">
        <f>IF(J7582="","",J7582+cat_offset)</f>
        <v/>
      </c>
      <c r="L7582" s="27">
        <f>IF(J7582="","",MAX(0,E7582-J7582)^2)</f>
        <v/>
      </c>
      <c r="M7582" s="27">
        <f>IF(J7582="","",MAX(0,E7582-(J7582+twcdh_off))^2)</f>
        <v/>
      </c>
      <c r="N7582" s="27">
        <f>IF(E7582="","",MAX(0,E7582-swcdh_thr)^2)</f>
        <v/>
      </c>
      <c r="O7582">
        <f>IF(K7582="","",ROUND(E7582-K7582,0))</f>
        <v/>
      </c>
      <c r="P7582">
        <f>IF(O7582="","",IF(O7582&gt;=1,O7582,0))</f>
        <v/>
      </c>
      <c r="Q7582" s="27">
        <f>IF(E7582="","",MAX(0,E7582-22))</f>
        <v/>
      </c>
      <c r="R7582" s="27">
        <f>IF(H7582=1,E7582,"")</f>
        <v/>
      </c>
      <c r="S7582" s="27">
        <f>IF(AND(H7582=1,J7582&lt;&gt;""),E7582-J7582,"")</f>
        <v/>
      </c>
      <c r="T7582">
        <f>IF(G7582="","",MONTH(G7582))</f>
        <v/>
      </c>
    </row>
    <row r="7583">
      <c r="A7583" s="24" t="n">
        <v>2020</v>
      </c>
      <c r="B7583" s="24" t="n">
        <v>11</v>
      </c>
      <c r="C7583" s="24" t="n">
        <v>11</v>
      </c>
      <c r="D7583" s="24" t="n">
        <v>22</v>
      </c>
      <c r="E7583" s="24" t="n">
        <v>9.119999999999999</v>
      </c>
      <c r="F7583" s="25">
        <f>IF($E7583="","",DATE(IF($A7583="",nominal_year,$A7583),$B7583,$C7583)+($D7583-IF(LEFT(hour_conv,1)="1",1,0))/24)</f>
        <v/>
      </c>
      <c r="G7583" s="26">
        <f>IF(F7583="","",INT(F7583))</f>
        <v/>
      </c>
      <c r="H7583">
        <f>IF(G7583="","",IF(AND(MONTH(G7583)*100+DAY(G7583)&gt;=season_lo,MONTH(G7583)*100+DAY(G7583)&lt;=season_hi),1,0))</f>
        <v/>
      </c>
      <c r="I7583">
        <f>IF(G7583="","",G7583-first_day+1)</f>
        <v/>
      </c>
      <c r="J7583" s="27">
        <f>IF(I7583="","",INDEX(Daily!$J$2:$J$421,I7583))</f>
        <v/>
      </c>
      <c r="K7583" s="27">
        <f>IF(J7583="","",J7583+cat_offset)</f>
        <v/>
      </c>
      <c r="L7583" s="27">
        <f>IF(J7583="","",MAX(0,E7583-J7583)^2)</f>
        <v/>
      </c>
      <c r="M7583" s="27">
        <f>IF(J7583="","",MAX(0,E7583-(J7583+twcdh_off))^2)</f>
        <v/>
      </c>
      <c r="N7583" s="27">
        <f>IF(E7583="","",MAX(0,E7583-swcdh_thr)^2)</f>
        <v/>
      </c>
      <c r="O7583">
        <f>IF(K7583="","",ROUND(E7583-K7583,0))</f>
        <v/>
      </c>
      <c r="P7583">
        <f>IF(O7583="","",IF(O7583&gt;=1,O7583,0))</f>
        <v/>
      </c>
      <c r="Q7583" s="27">
        <f>IF(E7583="","",MAX(0,E7583-22))</f>
        <v/>
      </c>
      <c r="R7583" s="27">
        <f>IF(H7583=1,E7583,"")</f>
        <v/>
      </c>
      <c r="S7583" s="27">
        <f>IF(AND(H7583=1,J7583&lt;&gt;""),E7583-J7583,"")</f>
        <v/>
      </c>
      <c r="T7583">
        <f>IF(G7583="","",MONTH(G7583))</f>
        <v/>
      </c>
    </row>
    <row r="7584">
      <c r="A7584" s="24" t="n">
        <v>2020</v>
      </c>
      <c r="B7584" s="24" t="n">
        <v>11</v>
      </c>
      <c r="C7584" s="24" t="n">
        <v>11</v>
      </c>
      <c r="D7584" s="24" t="n">
        <v>23</v>
      </c>
      <c r="E7584" s="24" t="n">
        <v>7.9</v>
      </c>
      <c r="F7584" s="25">
        <f>IF($E7584="","",DATE(IF($A7584="",nominal_year,$A7584),$B7584,$C7584)+($D7584-IF(LEFT(hour_conv,1)="1",1,0))/24)</f>
        <v/>
      </c>
      <c r="G7584" s="26">
        <f>IF(F7584="","",INT(F7584))</f>
        <v/>
      </c>
      <c r="H7584">
        <f>IF(G7584="","",IF(AND(MONTH(G7584)*100+DAY(G7584)&gt;=season_lo,MONTH(G7584)*100+DAY(G7584)&lt;=season_hi),1,0))</f>
        <v/>
      </c>
      <c r="I7584">
        <f>IF(G7584="","",G7584-first_day+1)</f>
        <v/>
      </c>
      <c r="J7584" s="27">
        <f>IF(I7584="","",INDEX(Daily!$J$2:$J$421,I7584))</f>
        <v/>
      </c>
      <c r="K7584" s="27">
        <f>IF(J7584="","",J7584+cat_offset)</f>
        <v/>
      </c>
      <c r="L7584" s="27">
        <f>IF(J7584="","",MAX(0,E7584-J7584)^2)</f>
        <v/>
      </c>
      <c r="M7584" s="27">
        <f>IF(J7584="","",MAX(0,E7584-(J7584+twcdh_off))^2)</f>
        <v/>
      </c>
      <c r="N7584" s="27">
        <f>IF(E7584="","",MAX(0,E7584-swcdh_thr)^2)</f>
        <v/>
      </c>
      <c r="O7584">
        <f>IF(K7584="","",ROUND(E7584-K7584,0))</f>
        <v/>
      </c>
      <c r="P7584">
        <f>IF(O7584="","",IF(O7584&gt;=1,O7584,0))</f>
        <v/>
      </c>
      <c r="Q7584" s="27">
        <f>IF(E7584="","",MAX(0,E7584-22))</f>
        <v/>
      </c>
      <c r="R7584" s="27">
        <f>IF(H7584=1,E7584,"")</f>
        <v/>
      </c>
      <c r="S7584" s="27">
        <f>IF(AND(H7584=1,J7584&lt;&gt;""),E7584-J7584,"")</f>
        <v/>
      </c>
      <c r="T7584">
        <f>IF(G7584="","",MONTH(G7584))</f>
        <v/>
      </c>
    </row>
    <row r="7585">
      <c r="A7585" s="24" t="n">
        <v>2020</v>
      </c>
      <c r="B7585" s="24" t="n">
        <v>11</v>
      </c>
      <c r="C7585" s="24" t="n">
        <v>11</v>
      </c>
      <c r="D7585" s="24" t="n">
        <v>24</v>
      </c>
      <c r="E7585" s="24" t="n">
        <v>7.59</v>
      </c>
      <c r="F7585" s="25">
        <f>IF($E7585="","",DATE(IF($A7585="",nominal_year,$A7585),$B7585,$C7585)+($D7585-IF(LEFT(hour_conv,1)="1",1,0))/24)</f>
        <v/>
      </c>
      <c r="G7585" s="26">
        <f>IF(F7585="","",INT(F7585))</f>
        <v/>
      </c>
      <c r="H7585">
        <f>IF(G7585="","",IF(AND(MONTH(G7585)*100+DAY(G7585)&gt;=season_lo,MONTH(G7585)*100+DAY(G7585)&lt;=season_hi),1,0))</f>
        <v/>
      </c>
      <c r="I7585">
        <f>IF(G7585="","",G7585-first_day+1)</f>
        <v/>
      </c>
      <c r="J7585" s="27">
        <f>IF(I7585="","",INDEX(Daily!$J$2:$J$421,I7585))</f>
        <v/>
      </c>
      <c r="K7585" s="27">
        <f>IF(J7585="","",J7585+cat_offset)</f>
        <v/>
      </c>
      <c r="L7585" s="27">
        <f>IF(J7585="","",MAX(0,E7585-J7585)^2)</f>
        <v/>
      </c>
      <c r="M7585" s="27">
        <f>IF(J7585="","",MAX(0,E7585-(J7585+twcdh_off))^2)</f>
        <v/>
      </c>
      <c r="N7585" s="27">
        <f>IF(E7585="","",MAX(0,E7585-swcdh_thr)^2)</f>
        <v/>
      </c>
      <c r="O7585">
        <f>IF(K7585="","",ROUND(E7585-K7585,0))</f>
        <v/>
      </c>
      <c r="P7585">
        <f>IF(O7585="","",IF(O7585&gt;=1,O7585,0))</f>
        <v/>
      </c>
      <c r="Q7585" s="27">
        <f>IF(E7585="","",MAX(0,E7585-22))</f>
        <v/>
      </c>
      <c r="R7585" s="27">
        <f>IF(H7585=1,E7585,"")</f>
        <v/>
      </c>
      <c r="S7585" s="27">
        <f>IF(AND(H7585=1,J7585&lt;&gt;""),E7585-J7585,"")</f>
        <v/>
      </c>
      <c r="T7585">
        <f>IF(G7585="","",MONTH(G7585))</f>
        <v/>
      </c>
    </row>
    <row r="7586">
      <c r="A7586" s="24" t="n">
        <v>2020</v>
      </c>
      <c r="B7586" s="24" t="n">
        <v>11</v>
      </c>
      <c r="C7586" s="24" t="n">
        <v>12</v>
      </c>
      <c r="D7586" s="24" t="n">
        <v>1</v>
      </c>
      <c r="E7586" s="24" t="n">
        <v>6.87</v>
      </c>
      <c r="F7586" s="25">
        <f>IF($E7586="","",DATE(IF($A7586="",nominal_year,$A7586),$B7586,$C7586)+($D7586-IF(LEFT(hour_conv,1)="1",1,0))/24)</f>
        <v/>
      </c>
      <c r="G7586" s="26">
        <f>IF(F7586="","",INT(F7586))</f>
        <v/>
      </c>
      <c r="H7586">
        <f>IF(G7586="","",IF(AND(MONTH(G7586)*100+DAY(G7586)&gt;=season_lo,MONTH(G7586)*100+DAY(G7586)&lt;=season_hi),1,0))</f>
        <v/>
      </c>
      <c r="I7586">
        <f>IF(G7586="","",G7586-first_day+1)</f>
        <v/>
      </c>
      <c r="J7586" s="27">
        <f>IF(I7586="","",INDEX(Daily!$J$2:$J$421,I7586))</f>
        <v/>
      </c>
      <c r="K7586" s="27">
        <f>IF(J7586="","",J7586+cat_offset)</f>
        <v/>
      </c>
      <c r="L7586" s="27">
        <f>IF(J7586="","",MAX(0,E7586-J7586)^2)</f>
        <v/>
      </c>
      <c r="M7586" s="27">
        <f>IF(J7586="","",MAX(0,E7586-(J7586+twcdh_off))^2)</f>
        <v/>
      </c>
      <c r="N7586" s="27">
        <f>IF(E7586="","",MAX(0,E7586-swcdh_thr)^2)</f>
        <v/>
      </c>
      <c r="O7586">
        <f>IF(K7586="","",ROUND(E7586-K7586,0))</f>
        <v/>
      </c>
      <c r="P7586">
        <f>IF(O7586="","",IF(O7586&gt;=1,O7586,0))</f>
        <v/>
      </c>
      <c r="Q7586" s="27">
        <f>IF(E7586="","",MAX(0,E7586-22))</f>
        <v/>
      </c>
      <c r="R7586" s="27">
        <f>IF(H7586=1,E7586,"")</f>
        <v/>
      </c>
      <c r="S7586" s="27">
        <f>IF(AND(H7586=1,J7586&lt;&gt;""),E7586-J7586,"")</f>
        <v/>
      </c>
      <c r="T7586">
        <f>IF(G7586="","",MONTH(G7586))</f>
        <v/>
      </c>
    </row>
    <row r="7587">
      <c r="A7587" s="24" t="n">
        <v>2020</v>
      </c>
      <c r="B7587" s="24" t="n">
        <v>11</v>
      </c>
      <c r="C7587" s="24" t="n">
        <v>12</v>
      </c>
      <c r="D7587" s="24" t="n">
        <v>2</v>
      </c>
      <c r="E7587" s="24" t="n">
        <v>5.83</v>
      </c>
      <c r="F7587" s="25">
        <f>IF($E7587="","",DATE(IF($A7587="",nominal_year,$A7587),$B7587,$C7587)+($D7587-IF(LEFT(hour_conv,1)="1",1,0))/24)</f>
        <v/>
      </c>
      <c r="G7587" s="26">
        <f>IF(F7587="","",INT(F7587))</f>
        <v/>
      </c>
      <c r="H7587">
        <f>IF(G7587="","",IF(AND(MONTH(G7587)*100+DAY(G7587)&gt;=season_lo,MONTH(G7587)*100+DAY(G7587)&lt;=season_hi),1,0))</f>
        <v/>
      </c>
      <c r="I7587">
        <f>IF(G7587="","",G7587-first_day+1)</f>
        <v/>
      </c>
      <c r="J7587" s="27">
        <f>IF(I7587="","",INDEX(Daily!$J$2:$J$421,I7587))</f>
        <v/>
      </c>
      <c r="K7587" s="27">
        <f>IF(J7587="","",J7587+cat_offset)</f>
        <v/>
      </c>
      <c r="L7587" s="27">
        <f>IF(J7587="","",MAX(0,E7587-J7587)^2)</f>
        <v/>
      </c>
      <c r="M7587" s="27">
        <f>IF(J7587="","",MAX(0,E7587-(J7587+twcdh_off))^2)</f>
        <v/>
      </c>
      <c r="N7587" s="27">
        <f>IF(E7587="","",MAX(0,E7587-swcdh_thr)^2)</f>
        <v/>
      </c>
      <c r="O7587">
        <f>IF(K7587="","",ROUND(E7587-K7587,0))</f>
        <v/>
      </c>
      <c r="P7587">
        <f>IF(O7587="","",IF(O7587&gt;=1,O7587,0))</f>
        <v/>
      </c>
      <c r="Q7587" s="27">
        <f>IF(E7587="","",MAX(0,E7587-22))</f>
        <v/>
      </c>
      <c r="R7587" s="27">
        <f>IF(H7587=1,E7587,"")</f>
        <v/>
      </c>
      <c r="S7587" s="27">
        <f>IF(AND(H7587=1,J7587&lt;&gt;""),E7587-J7587,"")</f>
        <v/>
      </c>
      <c r="T7587">
        <f>IF(G7587="","",MONTH(G7587))</f>
        <v/>
      </c>
    </row>
    <row r="7588">
      <c r="A7588" s="24" t="n">
        <v>2020</v>
      </c>
      <c r="B7588" s="24" t="n">
        <v>11</v>
      </c>
      <c r="C7588" s="24" t="n">
        <v>12</v>
      </c>
      <c r="D7588" s="24" t="n">
        <v>3</v>
      </c>
      <c r="E7588" s="24" t="n">
        <v>6.13</v>
      </c>
      <c r="F7588" s="25">
        <f>IF($E7588="","",DATE(IF($A7588="",nominal_year,$A7588),$B7588,$C7588)+($D7588-IF(LEFT(hour_conv,1)="1",1,0))/24)</f>
        <v/>
      </c>
      <c r="G7588" s="26">
        <f>IF(F7588="","",INT(F7588))</f>
        <v/>
      </c>
      <c r="H7588">
        <f>IF(G7588="","",IF(AND(MONTH(G7588)*100+DAY(G7588)&gt;=season_lo,MONTH(G7588)*100+DAY(G7588)&lt;=season_hi),1,0))</f>
        <v/>
      </c>
      <c r="I7588">
        <f>IF(G7588="","",G7588-first_day+1)</f>
        <v/>
      </c>
      <c r="J7588" s="27">
        <f>IF(I7588="","",INDEX(Daily!$J$2:$J$421,I7588))</f>
        <v/>
      </c>
      <c r="K7588" s="27">
        <f>IF(J7588="","",J7588+cat_offset)</f>
        <v/>
      </c>
      <c r="L7588" s="27">
        <f>IF(J7588="","",MAX(0,E7588-J7588)^2)</f>
        <v/>
      </c>
      <c r="M7588" s="27">
        <f>IF(J7588="","",MAX(0,E7588-(J7588+twcdh_off))^2)</f>
        <v/>
      </c>
      <c r="N7588" s="27">
        <f>IF(E7588="","",MAX(0,E7588-swcdh_thr)^2)</f>
        <v/>
      </c>
      <c r="O7588">
        <f>IF(K7588="","",ROUND(E7588-K7588,0))</f>
        <v/>
      </c>
      <c r="P7588">
        <f>IF(O7588="","",IF(O7588&gt;=1,O7588,0))</f>
        <v/>
      </c>
      <c r="Q7588" s="27">
        <f>IF(E7588="","",MAX(0,E7588-22))</f>
        <v/>
      </c>
      <c r="R7588" s="27">
        <f>IF(H7588=1,E7588,"")</f>
        <v/>
      </c>
      <c r="S7588" s="27">
        <f>IF(AND(H7588=1,J7588&lt;&gt;""),E7588-J7588,"")</f>
        <v/>
      </c>
      <c r="T7588">
        <f>IF(G7588="","",MONTH(G7588))</f>
        <v/>
      </c>
    </row>
    <row r="7589">
      <c r="A7589" s="24" t="n">
        <v>2020</v>
      </c>
      <c r="B7589" s="24" t="n">
        <v>11</v>
      </c>
      <c r="C7589" s="24" t="n">
        <v>12</v>
      </c>
      <c r="D7589" s="24" t="n">
        <v>4</v>
      </c>
      <c r="E7589" s="24" t="n">
        <v>6.42</v>
      </c>
      <c r="F7589" s="25">
        <f>IF($E7589="","",DATE(IF($A7589="",nominal_year,$A7589),$B7589,$C7589)+($D7589-IF(LEFT(hour_conv,1)="1",1,0))/24)</f>
        <v/>
      </c>
      <c r="G7589" s="26">
        <f>IF(F7589="","",INT(F7589))</f>
        <v/>
      </c>
      <c r="H7589">
        <f>IF(G7589="","",IF(AND(MONTH(G7589)*100+DAY(G7589)&gt;=season_lo,MONTH(G7589)*100+DAY(G7589)&lt;=season_hi),1,0))</f>
        <v/>
      </c>
      <c r="I7589">
        <f>IF(G7589="","",G7589-first_day+1)</f>
        <v/>
      </c>
      <c r="J7589" s="27">
        <f>IF(I7589="","",INDEX(Daily!$J$2:$J$421,I7589))</f>
        <v/>
      </c>
      <c r="K7589" s="27">
        <f>IF(J7589="","",J7589+cat_offset)</f>
        <v/>
      </c>
      <c r="L7589" s="27">
        <f>IF(J7589="","",MAX(0,E7589-J7589)^2)</f>
        <v/>
      </c>
      <c r="M7589" s="27">
        <f>IF(J7589="","",MAX(0,E7589-(J7589+twcdh_off))^2)</f>
        <v/>
      </c>
      <c r="N7589" s="27">
        <f>IF(E7589="","",MAX(0,E7589-swcdh_thr)^2)</f>
        <v/>
      </c>
      <c r="O7589">
        <f>IF(K7589="","",ROUND(E7589-K7589,0))</f>
        <v/>
      </c>
      <c r="P7589">
        <f>IF(O7589="","",IF(O7589&gt;=1,O7589,0))</f>
        <v/>
      </c>
      <c r="Q7589" s="27">
        <f>IF(E7589="","",MAX(0,E7589-22))</f>
        <v/>
      </c>
      <c r="R7589" s="27">
        <f>IF(H7589=1,E7589,"")</f>
        <v/>
      </c>
      <c r="S7589" s="27">
        <f>IF(AND(H7589=1,J7589&lt;&gt;""),E7589-J7589,"")</f>
        <v/>
      </c>
      <c r="T7589">
        <f>IF(G7589="","",MONTH(G7589))</f>
        <v/>
      </c>
    </row>
    <row r="7590">
      <c r="A7590" s="24" t="n">
        <v>2020</v>
      </c>
      <c r="B7590" s="24" t="n">
        <v>11</v>
      </c>
      <c r="C7590" s="24" t="n">
        <v>12</v>
      </c>
      <c r="D7590" s="24" t="n">
        <v>5</v>
      </c>
      <c r="E7590" s="24" t="n">
        <v>5.79</v>
      </c>
      <c r="F7590" s="25">
        <f>IF($E7590="","",DATE(IF($A7590="",nominal_year,$A7590),$B7590,$C7590)+($D7590-IF(LEFT(hour_conv,1)="1",1,0))/24)</f>
        <v/>
      </c>
      <c r="G7590" s="26">
        <f>IF(F7590="","",INT(F7590))</f>
        <v/>
      </c>
      <c r="H7590">
        <f>IF(G7590="","",IF(AND(MONTH(G7590)*100+DAY(G7590)&gt;=season_lo,MONTH(G7590)*100+DAY(G7590)&lt;=season_hi),1,0))</f>
        <v/>
      </c>
      <c r="I7590">
        <f>IF(G7590="","",G7590-first_day+1)</f>
        <v/>
      </c>
      <c r="J7590" s="27">
        <f>IF(I7590="","",INDEX(Daily!$J$2:$J$421,I7590))</f>
        <v/>
      </c>
      <c r="K7590" s="27">
        <f>IF(J7590="","",J7590+cat_offset)</f>
        <v/>
      </c>
      <c r="L7590" s="27">
        <f>IF(J7590="","",MAX(0,E7590-J7590)^2)</f>
        <v/>
      </c>
      <c r="M7590" s="27">
        <f>IF(J7590="","",MAX(0,E7590-(J7590+twcdh_off))^2)</f>
        <v/>
      </c>
      <c r="N7590" s="27">
        <f>IF(E7590="","",MAX(0,E7590-swcdh_thr)^2)</f>
        <v/>
      </c>
      <c r="O7590">
        <f>IF(K7590="","",ROUND(E7590-K7590,0))</f>
        <v/>
      </c>
      <c r="P7590">
        <f>IF(O7590="","",IF(O7590&gt;=1,O7590,0))</f>
        <v/>
      </c>
      <c r="Q7590" s="27">
        <f>IF(E7590="","",MAX(0,E7590-22))</f>
        <v/>
      </c>
      <c r="R7590" s="27">
        <f>IF(H7590=1,E7590,"")</f>
        <v/>
      </c>
      <c r="S7590" s="27">
        <f>IF(AND(H7590=1,J7590&lt;&gt;""),E7590-J7590,"")</f>
        <v/>
      </c>
      <c r="T7590">
        <f>IF(G7590="","",MONTH(G7590))</f>
        <v/>
      </c>
    </row>
    <row r="7591">
      <c r="A7591" s="24" t="n">
        <v>2020</v>
      </c>
      <c r="B7591" s="24" t="n">
        <v>11</v>
      </c>
      <c r="C7591" s="24" t="n">
        <v>12</v>
      </c>
      <c r="D7591" s="24" t="n">
        <v>6</v>
      </c>
      <c r="E7591" s="24" t="n">
        <v>5.55</v>
      </c>
      <c r="F7591" s="25">
        <f>IF($E7591="","",DATE(IF($A7591="",nominal_year,$A7591),$B7591,$C7591)+($D7591-IF(LEFT(hour_conv,1)="1",1,0))/24)</f>
        <v/>
      </c>
      <c r="G7591" s="26">
        <f>IF(F7591="","",INT(F7591))</f>
        <v/>
      </c>
      <c r="H7591">
        <f>IF(G7591="","",IF(AND(MONTH(G7591)*100+DAY(G7591)&gt;=season_lo,MONTH(G7591)*100+DAY(G7591)&lt;=season_hi),1,0))</f>
        <v/>
      </c>
      <c r="I7591">
        <f>IF(G7591="","",G7591-first_day+1)</f>
        <v/>
      </c>
      <c r="J7591" s="27">
        <f>IF(I7591="","",INDEX(Daily!$J$2:$J$421,I7591))</f>
        <v/>
      </c>
      <c r="K7591" s="27">
        <f>IF(J7591="","",J7591+cat_offset)</f>
        <v/>
      </c>
      <c r="L7591" s="27">
        <f>IF(J7591="","",MAX(0,E7591-J7591)^2)</f>
        <v/>
      </c>
      <c r="M7591" s="27">
        <f>IF(J7591="","",MAX(0,E7591-(J7591+twcdh_off))^2)</f>
        <v/>
      </c>
      <c r="N7591" s="27">
        <f>IF(E7591="","",MAX(0,E7591-swcdh_thr)^2)</f>
        <v/>
      </c>
      <c r="O7591">
        <f>IF(K7591="","",ROUND(E7591-K7591,0))</f>
        <v/>
      </c>
      <c r="P7591">
        <f>IF(O7591="","",IF(O7591&gt;=1,O7591,0))</f>
        <v/>
      </c>
      <c r="Q7591" s="27">
        <f>IF(E7591="","",MAX(0,E7591-22))</f>
        <v/>
      </c>
      <c r="R7591" s="27">
        <f>IF(H7591=1,E7591,"")</f>
        <v/>
      </c>
      <c r="S7591" s="27">
        <f>IF(AND(H7591=1,J7591&lt;&gt;""),E7591-J7591,"")</f>
        <v/>
      </c>
      <c r="T7591">
        <f>IF(G7591="","",MONTH(G7591))</f>
        <v/>
      </c>
    </row>
    <row r="7592">
      <c r="A7592" s="24" t="n">
        <v>2020</v>
      </c>
      <c r="B7592" s="24" t="n">
        <v>11</v>
      </c>
      <c r="C7592" s="24" t="n">
        <v>12</v>
      </c>
      <c r="D7592" s="24" t="n">
        <v>7</v>
      </c>
      <c r="E7592" s="24" t="n">
        <v>6.76</v>
      </c>
      <c r="F7592" s="25">
        <f>IF($E7592="","",DATE(IF($A7592="",nominal_year,$A7592),$B7592,$C7592)+($D7592-IF(LEFT(hour_conv,1)="1",1,0))/24)</f>
        <v/>
      </c>
      <c r="G7592" s="26">
        <f>IF(F7592="","",INT(F7592))</f>
        <v/>
      </c>
      <c r="H7592">
        <f>IF(G7592="","",IF(AND(MONTH(G7592)*100+DAY(G7592)&gt;=season_lo,MONTH(G7592)*100+DAY(G7592)&lt;=season_hi),1,0))</f>
        <v/>
      </c>
      <c r="I7592">
        <f>IF(G7592="","",G7592-first_day+1)</f>
        <v/>
      </c>
      <c r="J7592" s="27">
        <f>IF(I7592="","",INDEX(Daily!$J$2:$J$421,I7592))</f>
        <v/>
      </c>
      <c r="K7592" s="27">
        <f>IF(J7592="","",J7592+cat_offset)</f>
        <v/>
      </c>
      <c r="L7592" s="27">
        <f>IF(J7592="","",MAX(0,E7592-J7592)^2)</f>
        <v/>
      </c>
      <c r="M7592" s="27">
        <f>IF(J7592="","",MAX(0,E7592-(J7592+twcdh_off))^2)</f>
        <v/>
      </c>
      <c r="N7592" s="27">
        <f>IF(E7592="","",MAX(0,E7592-swcdh_thr)^2)</f>
        <v/>
      </c>
      <c r="O7592">
        <f>IF(K7592="","",ROUND(E7592-K7592,0))</f>
        <v/>
      </c>
      <c r="P7592">
        <f>IF(O7592="","",IF(O7592&gt;=1,O7592,0))</f>
        <v/>
      </c>
      <c r="Q7592" s="27">
        <f>IF(E7592="","",MAX(0,E7592-22))</f>
        <v/>
      </c>
      <c r="R7592" s="27">
        <f>IF(H7592=1,E7592,"")</f>
        <v/>
      </c>
      <c r="S7592" s="27">
        <f>IF(AND(H7592=1,J7592&lt;&gt;""),E7592-J7592,"")</f>
        <v/>
      </c>
      <c r="T7592">
        <f>IF(G7592="","",MONTH(G7592))</f>
        <v/>
      </c>
    </row>
    <row r="7593">
      <c r="A7593" s="24" t="n">
        <v>2020</v>
      </c>
      <c r="B7593" s="24" t="n">
        <v>11</v>
      </c>
      <c r="C7593" s="24" t="n">
        <v>12</v>
      </c>
      <c r="D7593" s="24" t="n">
        <v>8</v>
      </c>
      <c r="E7593" s="24" t="n">
        <v>6.98</v>
      </c>
      <c r="F7593" s="25">
        <f>IF($E7593="","",DATE(IF($A7593="",nominal_year,$A7593),$B7593,$C7593)+($D7593-IF(LEFT(hour_conv,1)="1",1,0))/24)</f>
        <v/>
      </c>
      <c r="G7593" s="26">
        <f>IF(F7593="","",INT(F7593))</f>
        <v/>
      </c>
      <c r="H7593">
        <f>IF(G7593="","",IF(AND(MONTH(G7593)*100+DAY(G7593)&gt;=season_lo,MONTH(G7593)*100+DAY(G7593)&lt;=season_hi),1,0))</f>
        <v/>
      </c>
      <c r="I7593">
        <f>IF(G7593="","",G7593-first_day+1)</f>
        <v/>
      </c>
      <c r="J7593" s="27">
        <f>IF(I7593="","",INDEX(Daily!$J$2:$J$421,I7593))</f>
        <v/>
      </c>
      <c r="K7593" s="27">
        <f>IF(J7593="","",J7593+cat_offset)</f>
        <v/>
      </c>
      <c r="L7593" s="27">
        <f>IF(J7593="","",MAX(0,E7593-J7593)^2)</f>
        <v/>
      </c>
      <c r="M7593" s="27">
        <f>IF(J7593="","",MAX(0,E7593-(J7593+twcdh_off))^2)</f>
        <v/>
      </c>
      <c r="N7593" s="27">
        <f>IF(E7593="","",MAX(0,E7593-swcdh_thr)^2)</f>
        <v/>
      </c>
      <c r="O7593">
        <f>IF(K7593="","",ROUND(E7593-K7593,0))</f>
        <v/>
      </c>
      <c r="P7593">
        <f>IF(O7593="","",IF(O7593&gt;=1,O7593,0))</f>
        <v/>
      </c>
      <c r="Q7593" s="27">
        <f>IF(E7593="","",MAX(0,E7593-22))</f>
        <v/>
      </c>
      <c r="R7593" s="27">
        <f>IF(H7593=1,E7593,"")</f>
        <v/>
      </c>
      <c r="S7593" s="27">
        <f>IF(AND(H7593=1,J7593&lt;&gt;""),E7593-J7593,"")</f>
        <v/>
      </c>
      <c r="T7593">
        <f>IF(G7593="","",MONTH(G7593))</f>
        <v/>
      </c>
    </row>
    <row r="7594">
      <c r="A7594" s="24" t="n">
        <v>2020</v>
      </c>
      <c r="B7594" s="24" t="n">
        <v>11</v>
      </c>
      <c r="C7594" s="24" t="n">
        <v>12</v>
      </c>
      <c r="D7594" s="24" t="n">
        <v>9</v>
      </c>
      <c r="E7594" s="24" t="n">
        <v>8.630000000000001</v>
      </c>
      <c r="F7594" s="25">
        <f>IF($E7594="","",DATE(IF($A7594="",nominal_year,$A7594),$B7594,$C7594)+($D7594-IF(LEFT(hour_conv,1)="1",1,0))/24)</f>
        <v/>
      </c>
      <c r="G7594" s="26">
        <f>IF(F7594="","",INT(F7594))</f>
        <v/>
      </c>
      <c r="H7594">
        <f>IF(G7594="","",IF(AND(MONTH(G7594)*100+DAY(G7594)&gt;=season_lo,MONTH(G7594)*100+DAY(G7594)&lt;=season_hi),1,0))</f>
        <v/>
      </c>
      <c r="I7594">
        <f>IF(G7594="","",G7594-first_day+1)</f>
        <v/>
      </c>
      <c r="J7594" s="27">
        <f>IF(I7594="","",INDEX(Daily!$J$2:$J$421,I7594))</f>
        <v/>
      </c>
      <c r="K7594" s="27">
        <f>IF(J7594="","",J7594+cat_offset)</f>
        <v/>
      </c>
      <c r="L7594" s="27">
        <f>IF(J7594="","",MAX(0,E7594-J7594)^2)</f>
        <v/>
      </c>
      <c r="M7594" s="27">
        <f>IF(J7594="","",MAX(0,E7594-(J7594+twcdh_off))^2)</f>
        <v/>
      </c>
      <c r="N7594" s="27">
        <f>IF(E7594="","",MAX(0,E7594-swcdh_thr)^2)</f>
        <v/>
      </c>
      <c r="O7594">
        <f>IF(K7594="","",ROUND(E7594-K7594,0))</f>
        <v/>
      </c>
      <c r="P7594">
        <f>IF(O7594="","",IF(O7594&gt;=1,O7594,0))</f>
        <v/>
      </c>
      <c r="Q7594" s="27">
        <f>IF(E7594="","",MAX(0,E7594-22))</f>
        <v/>
      </c>
      <c r="R7594" s="27">
        <f>IF(H7594=1,E7594,"")</f>
        <v/>
      </c>
      <c r="S7594" s="27">
        <f>IF(AND(H7594=1,J7594&lt;&gt;""),E7594-J7594,"")</f>
        <v/>
      </c>
      <c r="T7594">
        <f>IF(G7594="","",MONTH(G7594))</f>
        <v/>
      </c>
    </row>
    <row r="7595">
      <c r="A7595" s="24" t="n">
        <v>2020</v>
      </c>
      <c r="B7595" s="24" t="n">
        <v>11</v>
      </c>
      <c r="C7595" s="24" t="n">
        <v>12</v>
      </c>
      <c r="D7595" s="24" t="n">
        <v>10</v>
      </c>
      <c r="E7595" s="24" t="n">
        <v>8.56</v>
      </c>
      <c r="F7595" s="25">
        <f>IF($E7595="","",DATE(IF($A7595="",nominal_year,$A7595),$B7595,$C7595)+($D7595-IF(LEFT(hour_conv,1)="1",1,0))/24)</f>
        <v/>
      </c>
      <c r="G7595" s="26">
        <f>IF(F7595="","",INT(F7595))</f>
        <v/>
      </c>
      <c r="H7595">
        <f>IF(G7595="","",IF(AND(MONTH(G7595)*100+DAY(G7595)&gt;=season_lo,MONTH(G7595)*100+DAY(G7595)&lt;=season_hi),1,0))</f>
        <v/>
      </c>
      <c r="I7595">
        <f>IF(G7595="","",G7595-first_day+1)</f>
        <v/>
      </c>
      <c r="J7595" s="27">
        <f>IF(I7595="","",INDEX(Daily!$J$2:$J$421,I7595))</f>
        <v/>
      </c>
      <c r="K7595" s="27">
        <f>IF(J7595="","",J7595+cat_offset)</f>
        <v/>
      </c>
      <c r="L7595" s="27">
        <f>IF(J7595="","",MAX(0,E7595-J7595)^2)</f>
        <v/>
      </c>
      <c r="M7595" s="27">
        <f>IF(J7595="","",MAX(0,E7595-(J7595+twcdh_off))^2)</f>
        <v/>
      </c>
      <c r="N7595" s="27">
        <f>IF(E7595="","",MAX(0,E7595-swcdh_thr)^2)</f>
        <v/>
      </c>
      <c r="O7595">
        <f>IF(K7595="","",ROUND(E7595-K7595,0))</f>
        <v/>
      </c>
      <c r="P7595">
        <f>IF(O7595="","",IF(O7595&gt;=1,O7595,0))</f>
        <v/>
      </c>
      <c r="Q7595" s="27">
        <f>IF(E7595="","",MAX(0,E7595-22))</f>
        <v/>
      </c>
      <c r="R7595" s="27">
        <f>IF(H7595=1,E7595,"")</f>
        <v/>
      </c>
      <c r="S7595" s="27">
        <f>IF(AND(H7595=1,J7595&lt;&gt;""),E7595-J7595,"")</f>
        <v/>
      </c>
      <c r="T7595">
        <f>IF(G7595="","",MONTH(G7595))</f>
        <v/>
      </c>
    </row>
    <row r="7596">
      <c r="A7596" s="24" t="n">
        <v>2020</v>
      </c>
      <c r="B7596" s="24" t="n">
        <v>11</v>
      </c>
      <c r="C7596" s="24" t="n">
        <v>12</v>
      </c>
      <c r="D7596" s="24" t="n">
        <v>11</v>
      </c>
      <c r="E7596" s="24" t="n">
        <v>9.27</v>
      </c>
      <c r="F7596" s="25">
        <f>IF($E7596="","",DATE(IF($A7596="",nominal_year,$A7596),$B7596,$C7596)+($D7596-IF(LEFT(hour_conv,1)="1",1,0))/24)</f>
        <v/>
      </c>
      <c r="G7596" s="26">
        <f>IF(F7596="","",INT(F7596))</f>
        <v/>
      </c>
      <c r="H7596">
        <f>IF(G7596="","",IF(AND(MONTH(G7596)*100+DAY(G7596)&gt;=season_lo,MONTH(G7596)*100+DAY(G7596)&lt;=season_hi),1,0))</f>
        <v/>
      </c>
      <c r="I7596">
        <f>IF(G7596="","",G7596-first_day+1)</f>
        <v/>
      </c>
      <c r="J7596" s="27">
        <f>IF(I7596="","",INDEX(Daily!$J$2:$J$421,I7596))</f>
        <v/>
      </c>
      <c r="K7596" s="27">
        <f>IF(J7596="","",J7596+cat_offset)</f>
        <v/>
      </c>
      <c r="L7596" s="27">
        <f>IF(J7596="","",MAX(0,E7596-J7596)^2)</f>
        <v/>
      </c>
      <c r="M7596" s="27">
        <f>IF(J7596="","",MAX(0,E7596-(J7596+twcdh_off))^2)</f>
        <v/>
      </c>
      <c r="N7596" s="27">
        <f>IF(E7596="","",MAX(0,E7596-swcdh_thr)^2)</f>
        <v/>
      </c>
      <c r="O7596">
        <f>IF(K7596="","",ROUND(E7596-K7596,0))</f>
        <v/>
      </c>
      <c r="P7596">
        <f>IF(O7596="","",IF(O7596&gt;=1,O7596,0))</f>
        <v/>
      </c>
      <c r="Q7596" s="27">
        <f>IF(E7596="","",MAX(0,E7596-22))</f>
        <v/>
      </c>
      <c r="R7596" s="27">
        <f>IF(H7596=1,E7596,"")</f>
        <v/>
      </c>
      <c r="S7596" s="27">
        <f>IF(AND(H7596=1,J7596&lt;&gt;""),E7596-J7596,"")</f>
        <v/>
      </c>
      <c r="T7596">
        <f>IF(G7596="","",MONTH(G7596))</f>
        <v/>
      </c>
    </row>
    <row r="7597">
      <c r="A7597" s="24" t="n">
        <v>2020</v>
      </c>
      <c r="B7597" s="24" t="n">
        <v>11</v>
      </c>
      <c r="C7597" s="24" t="n">
        <v>12</v>
      </c>
      <c r="D7597" s="24" t="n">
        <v>12</v>
      </c>
      <c r="E7597" s="24" t="n">
        <v>9.67</v>
      </c>
      <c r="F7597" s="25">
        <f>IF($E7597="","",DATE(IF($A7597="",nominal_year,$A7597),$B7597,$C7597)+($D7597-IF(LEFT(hour_conv,1)="1",1,0))/24)</f>
        <v/>
      </c>
      <c r="G7597" s="26">
        <f>IF(F7597="","",INT(F7597))</f>
        <v/>
      </c>
      <c r="H7597">
        <f>IF(G7597="","",IF(AND(MONTH(G7597)*100+DAY(G7597)&gt;=season_lo,MONTH(G7597)*100+DAY(G7597)&lt;=season_hi),1,0))</f>
        <v/>
      </c>
      <c r="I7597">
        <f>IF(G7597="","",G7597-first_day+1)</f>
        <v/>
      </c>
      <c r="J7597" s="27">
        <f>IF(I7597="","",INDEX(Daily!$J$2:$J$421,I7597))</f>
        <v/>
      </c>
      <c r="K7597" s="27">
        <f>IF(J7597="","",J7597+cat_offset)</f>
        <v/>
      </c>
      <c r="L7597" s="27">
        <f>IF(J7597="","",MAX(0,E7597-J7597)^2)</f>
        <v/>
      </c>
      <c r="M7597" s="27">
        <f>IF(J7597="","",MAX(0,E7597-(J7597+twcdh_off))^2)</f>
        <v/>
      </c>
      <c r="N7597" s="27">
        <f>IF(E7597="","",MAX(0,E7597-swcdh_thr)^2)</f>
        <v/>
      </c>
      <c r="O7597">
        <f>IF(K7597="","",ROUND(E7597-K7597,0))</f>
        <v/>
      </c>
      <c r="P7597">
        <f>IF(O7597="","",IF(O7597&gt;=1,O7597,0))</f>
        <v/>
      </c>
      <c r="Q7597" s="27">
        <f>IF(E7597="","",MAX(0,E7597-22))</f>
        <v/>
      </c>
      <c r="R7597" s="27">
        <f>IF(H7597=1,E7597,"")</f>
        <v/>
      </c>
      <c r="S7597" s="27">
        <f>IF(AND(H7597=1,J7597&lt;&gt;""),E7597-J7597,"")</f>
        <v/>
      </c>
      <c r="T7597">
        <f>IF(G7597="","",MONTH(G7597))</f>
        <v/>
      </c>
    </row>
    <row r="7598">
      <c r="A7598" s="24" t="n">
        <v>2020</v>
      </c>
      <c r="B7598" s="24" t="n">
        <v>11</v>
      </c>
      <c r="C7598" s="24" t="n">
        <v>12</v>
      </c>
      <c r="D7598" s="24" t="n">
        <v>13</v>
      </c>
      <c r="E7598" s="24" t="n">
        <v>10.57</v>
      </c>
      <c r="F7598" s="25">
        <f>IF($E7598="","",DATE(IF($A7598="",nominal_year,$A7598),$B7598,$C7598)+($D7598-IF(LEFT(hour_conv,1)="1",1,0))/24)</f>
        <v/>
      </c>
      <c r="G7598" s="26">
        <f>IF(F7598="","",INT(F7598))</f>
        <v/>
      </c>
      <c r="H7598">
        <f>IF(G7598="","",IF(AND(MONTH(G7598)*100+DAY(G7598)&gt;=season_lo,MONTH(G7598)*100+DAY(G7598)&lt;=season_hi),1,0))</f>
        <v/>
      </c>
      <c r="I7598">
        <f>IF(G7598="","",G7598-first_day+1)</f>
        <v/>
      </c>
      <c r="J7598" s="27">
        <f>IF(I7598="","",INDEX(Daily!$J$2:$J$421,I7598))</f>
        <v/>
      </c>
      <c r="K7598" s="27">
        <f>IF(J7598="","",J7598+cat_offset)</f>
        <v/>
      </c>
      <c r="L7598" s="27">
        <f>IF(J7598="","",MAX(0,E7598-J7598)^2)</f>
        <v/>
      </c>
      <c r="M7598" s="27">
        <f>IF(J7598="","",MAX(0,E7598-(J7598+twcdh_off))^2)</f>
        <v/>
      </c>
      <c r="N7598" s="27">
        <f>IF(E7598="","",MAX(0,E7598-swcdh_thr)^2)</f>
        <v/>
      </c>
      <c r="O7598">
        <f>IF(K7598="","",ROUND(E7598-K7598,0))</f>
        <v/>
      </c>
      <c r="P7598">
        <f>IF(O7598="","",IF(O7598&gt;=1,O7598,0))</f>
        <v/>
      </c>
      <c r="Q7598" s="27">
        <f>IF(E7598="","",MAX(0,E7598-22))</f>
        <v/>
      </c>
      <c r="R7598" s="27">
        <f>IF(H7598=1,E7598,"")</f>
        <v/>
      </c>
      <c r="S7598" s="27">
        <f>IF(AND(H7598=1,J7598&lt;&gt;""),E7598-J7598,"")</f>
        <v/>
      </c>
      <c r="T7598">
        <f>IF(G7598="","",MONTH(G7598))</f>
        <v/>
      </c>
    </row>
    <row r="7599">
      <c r="A7599" s="24" t="n">
        <v>2020</v>
      </c>
      <c r="B7599" s="24" t="n">
        <v>11</v>
      </c>
      <c r="C7599" s="24" t="n">
        <v>12</v>
      </c>
      <c r="D7599" s="24" t="n">
        <v>14</v>
      </c>
      <c r="E7599" s="24" t="n">
        <v>10.68</v>
      </c>
      <c r="F7599" s="25">
        <f>IF($E7599="","",DATE(IF($A7599="",nominal_year,$A7599),$B7599,$C7599)+($D7599-IF(LEFT(hour_conv,1)="1",1,0))/24)</f>
        <v/>
      </c>
      <c r="G7599" s="26">
        <f>IF(F7599="","",INT(F7599))</f>
        <v/>
      </c>
      <c r="H7599">
        <f>IF(G7599="","",IF(AND(MONTH(G7599)*100+DAY(G7599)&gt;=season_lo,MONTH(G7599)*100+DAY(G7599)&lt;=season_hi),1,0))</f>
        <v/>
      </c>
      <c r="I7599">
        <f>IF(G7599="","",G7599-first_day+1)</f>
        <v/>
      </c>
      <c r="J7599" s="27">
        <f>IF(I7599="","",INDEX(Daily!$J$2:$J$421,I7599))</f>
        <v/>
      </c>
      <c r="K7599" s="27">
        <f>IF(J7599="","",J7599+cat_offset)</f>
        <v/>
      </c>
      <c r="L7599" s="27">
        <f>IF(J7599="","",MAX(0,E7599-J7599)^2)</f>
        <v/>
      </c>
      <c r="M7599" s="27">
        <f>IF(J7599="","",MAX(0,E7599-(J7599+twcdh_off))^2)</f>
        <v/>
      </c>
      <c r="N7599" s="27">
        <f>IF(E7599="","",MAX(0,E7599-swcdh_thr)^2)</f>
        <v/>
      </c>
      <c r="O7599">
        <f>IF(K7599="","",ROUND(E7599-K7599,0))</f>
        <v/>
      </c>
      <c r="P7599">
        <f>IF(O7599="","",IF(O7599&gt;=1,O7599,0))</f>
        <v/>
      </c>
      <c r="Q7599" s="27">
        <f>IF(E7599="","",MAX(0,E7599-22))</f>
        <v/>
      </c>
      <c r="R7599" s="27">
        <f>IF(H7599=1,E7599,"")</f>
        <v/>
      </c>
      <c r="S7599" s="27">
        <f>IF(AND(H7599=1,J7599&lt;&gt;""),E7599-J7599,"")</f>
        <v/>
      </c>
      <c r="T7599">
        <f>IF(G7599="","",MONTH(G7599))</f>
        <v/>
      </c>
    </row>
    <row r="7600">
      <c r="A7600" s="24" t="n">
        <v>2020</v>
      </c>
      <c r="B7600" s="24" t="n">
        <v>11</v>
      </c>
      <c r="C7600" s="24" t="n">
        <v>12</v>
      </c>
      <c r="D7600" s="24" t="n">
        <v>15</v>
      </c>
      <c r="E7600" s="24" t="n">
        <v>10.81</v>
      </c>
      <c r="F7600" s="25">
        <f>IF($E7600="","",DATE(IF($A7600="",nominal_year,$A7600),$B7600,$C7600)+($D7600-IF(LEFT(hour_conv,1)="1",1,0))/24)</f>
        <v/>
      </c>
      <c r="G7600" s="26">
        <f>IF(F7600="","",INT(F7600))</f>
        <v/>
      </c>
      <c r="H7600">
        <f>IF(G7600="","",IF(AND(MONTH(G7600)*100+DAY(G7600)&gt;=season_lo,MONTH(G7600)*100+DAY(G7600)&lt;=season_hi),1,0))</f>
        <v/>
      </c>
      <c r="I7600">
        <f>IF(G7600="","",G7600-first_day+1)</f>
        <v/>
      </c>
      <c r="J7600" s="27">
        <f>IF(I7600="","",INDEX(Daily!$J$2:$J$421,I7600))</f>
        <v/>
      </c>
      <c r="K7600" s="27">
        <f>IF(J7600="","",J7600+cat_offset)</f>
        <v/>
      </c>
      <c r="L7600" s="27">
        <f>IF(J7600="","",MAX(0,E7600-J7600)^2)</f>
        <v/>
      </c>
      <c r="M7600" s="27">
        <f>IF(J7600="","",MAX(0,E7600-(J7600+twcdh_off))^2)</f>
        <v/>
      </c>
      <c r="N7600" s="27">
        <f>IF(E7600="","",MAX(0,E7600-swcdh_thr)^2)</f>
        <v/>
      </c>
      <c r="O7600">
        <f>IF(K7600="","",ROUND(E7600-K7600,0))</f>
        <v/>
      </c>
      <c r="P7600">
        <f>IF(O7600="","",IF(O7600&gt;=1,O7600,0))</f>
        <v/>
      </c>
      <c r="Q7600" s="27">
        <f>IF(E7600="","",MAX(0,E7600-22))</f>
        <v/>
      </c>
      <c r="R7600" s="27">
        <f>IF(H7600=1,E7600,"")</f>
        <v/>
      </c>
      <c r="S7600" s="27">
        <f>IF(AND(H7600=1,J7600&lt;&gt;""),E7600-J7600,"")</f>
        <v/>
      </c>
      <c r="T7600">
        <f>IF(G7600="","",MONTH(G7600))</f>
        <v/>
      </c>
    </row>
    <row r="7601">
      <c r="A7601" s="24" t="n">
        <v>2020</v>
      </c>
      <c r="B7601" s="24" t="n">
        <v>11</v>
      </c>
      <c r="C7601" s="24" t="n">
        <v>12</v>
      </c>
      <c r="D7601" s="24" t="n">
        <v>16</v>
      </c>
      <c r="E7601" s="24" t="n">
        <v>11.22</v>
      </c>
      <c r="F7601" s="25">
        <f>IF($E7601="","",DATE(IF($A7601="",nominal_year,$A7601),$B7601,$C7601)+($D7601-IF(LEFT(hour_conv,1)="1",1,0))/24)</f>
        <v/>
      </c>
      <c r="G7601" s="26">
        <f>IF(F7601="","",INT(F7601))</f>
        <v/>
      </c>
      <c r="H7601">
        <f>IF(G7601="","",IF(AND(MONTH(G7601)*100+DAY(G7601)&gt;=season_lo,MONTH(G7601)*100+DAY(G7601)&lt;=season_hi),1,0))</f>
        <v/>
      </c>
      <c r="I7601">
        <f>IF(G7601="","",G7601-first_day+1)</f>
        <v/>
      </c>
      <c r="J7601" s="27">
        <f>IF(I7601="","",INDEX(Daily!$J$2:$J$421,I7601))</f>
        <v/>
      </c>
      <c r="K7601" s="27">
        <f>IF(J7601="","",J7601+cat_offset)</f>
        <v/>
      </c>
      <c r="L7601" s="27">
        <f>IF(J7601="","",MAX(0,E7601-J7601)^2)</f>
        <v/>
      </c>
      <c r="M7601" s="27">
        <f>IF(J7601="","",MAX(0,E7601-(J7601+twcdh_off))^2)</f>
        <v/>
      </c>
      <c r="N7601" s="27">
        <f>IF(E7601="","",MAX(0,E7601-swcdh_thr)^2)</f>
        <v/>
      </c>
      <c r="O7601">
        <f>IF(K7601="","",ROUND(E7601-K7601,0))</f>
        <v/>
      </c>
      <c r="P7601">
        <f>IF(O7601="","",IF(O7601&gt;=1,O7601,0))</f>
        <v/>
      </c>
      <c r="Q7601" s="27">
        <f>IF(E7601="","",MAX(0,E7601-22))</f>
        <v/>
      </c>
      <c r="R7601" s="27">
        <f>IF(H7601=1,E7601,"")</f>
        <v/>
      </c>
      <c r="S7601" s="27">
        <f>IF(AND(H7601=1,J7601&lt;&gt;""),E7601-J7601,"")</f>
        <v/>
      </c>
      <c r="T7601">
        <f>IF(G7601="","",MONTH(G7601))</f>
        <v/>
      </c>
    </row>
    <row r="7602">
      <c r="A7602" s="24" t="n">
        <v>2020</v>
      </c>
      <c r="B7602" s="24" t="n">
        <v>11</v>
      </c>
      <c r="C7602" s="24" t="n">
        <v>12</v>
      </c>
      <c r="D7602" s="24" t="n">
        <v>17</v>
      </c>
      <c r="E7602" s="24" t="n">
        <v>10.83</v>
      </c>
      <c r="F7602" s="25">
        <f>IF($E7602="","",DATE(IF($A7602="",nominal_year,$A7602),$B7602,$C7602)+($D7602-IF(LEFT(hour_conv,1)="1",1,0))/24)</f>
        <v/>
      </c>
      <c r="G7602" s="26">
        <f>IF(F7602="","",INT(F7602))</f>
        <v/>
      </c>
      <c r="H7602">
        <f>IF(G7602="","",IF(AND(MONTH(G7602)*100+DAY(G7602)&gt;=season_lo,MONTH(G7602)*100+DAY(G7602)&lt;=season_hi),1,0))</f>
        <v/>
      </c>
      <c r="I7602">
        <f>IF(G7602="","",G7602-first_day+1)</f>
        <v/>
      </c>
      <c r="J7602" s="27">
        <f>IF(I7602="","",INDEX(Daily!$J$2:$J$421,I7602))</f>
        <v/>
      </c>
      <c r="K7602" s="27">
        <f>IF(J7602="","",J7602+cat_offset)</f>
        <v/>
      </c>
      <c r="L7602" s="27">
        <f>IF(J7602="","",MAX(0,E7602-J7602)^2)</f>
        <v/>
      </c>
      <c r="M7602" s="27">
        <f>IF(J7602="","",MAX(0,E7602-(J7602+twcdh_off))^2)</f>
        <v/>
      </c>
      <c r="N7602" s="27">
        <f>IF(E7602="","",MAX(0,E7602-swcdh_thr)^2)</f>
        <v/>
      </c>
      <c r="O7602">
        <f>IF(K7602="","",ROUND(E7602-K7602,0))</f>
        <v/>
      </c>
      <c r="P7602">
        <f>IF(O7602="","",IF(O7602&gt;=1,O7602,0))</f>
        <v/>
      </c>
      <c r="Q7602" s="27">
        <f>IF(E7602="","",MAX(0,E7602-22))</f>
        <v/>
      </c>
      <c r="R7602" s="27">
        <f>IF(H7602=1,E7602,"")</f>
        <v/>
      </c>
      <c r="S7602" s="27">
        <f>IF(AND(H7602=1,J7602&lt;&gt;""),E7602-J7602,"")</f>
        <v/>
      </c>
      <c r="T7602">
        <f>IF(G7602="","",MONTH(G7602))</f>
        <v/>
      </c>
    </row>
    <row r="7603">
      <c r="A7603" s="24" t="n">
        <v>2020</v>
      </c>
      <c r="B7603" s="24" t="n">
        <v>11</v>
      </c>
      <c r="C7603" s="24" t="n">
        <v>12</v>
      </c>
      <c r="D7603" s="24" t="n">
        <v>18</v>
      </c>
      <c r="E7603" s="24" t="n">
        <v>11.4</v>
      </c>
      <c r="F7603" s="25">
        <f>IF($E7603="","",DATE(IF($A7603="",nominal_year,$A7603),$B7603,$C7603)+($D7603-IF(LEFT(hour_conv,1)="1",1,0))/24)</f>
        <v/>
      </c>
      <c r="G7603" s="26">
        <f>IF(F7603="","",INT(F7603))</f>
        <v/>
      </c>
      <c r="H7603">
        <f>IF(G7603="","",IF(AND(MONTH(G7603)*100+DAY(G7603)&gt;=season_lo,MONTH(G7603)*100+DAY(G7603)&lt;=season_hi),1,0))</f>
        <v/>
      </c>
      <c r="I7603">
        <f>IF(G7603="","",G7603-first_day+1)</f>
        <v/>
      </c>
      <c r="J7603" s="27">
        <f>IF(I7603="","",INDEX(Daily!$J$2:$J$421,I7603))</f>
        <v/>
      </c>
      <c r="K7603" s="27">
        <f>IF(J7603="","",J7603+cat_offset)</f>
        <v/>
      </c>
      <c r="L7603" s="27">
        <f>IF(J7603="","",MAX(0,E7603-J7603)^2)</f>
        <v/>
      </c>
      <c r="M7603" s="27">
        <f>IF(J7603="","",MAX(0,E7603-(J7603+twcdh_off))^2)</f>
        <v/>
      </c>
      <c r="N7603" s="27">
        <f>IF(E7603="","",MAX(0,E7603-swcdh_thr)^2)</f>
        <v/>
      </c>
      <c r="O7603">
        <f>IF(K7603="","",ROUND(E7603-K7603,0))</f>
        <v/>
      </c>
      <c r="P7603">
        <f>IF(O7603="","",IF(O7603&gt;=1,O7603,0))</f>
        <v/>
      </c>
      <c r="Q7603" s="27">
        <f>IF(E7603="","",MAX(0,E7603-22))</f>
        <v/>
      </c>
      <c r="R7603" s="27">
        <f>IF(H7603=1,E7603,"")</f>
        <v/>
      </c>
      <c r="S7603" s="27">
        <f>IF(AND(H7603=1,J7603&lt;&gt;""),E7603-J7603,"")</f>
        <v/>
      </c>
      <c r="T7603">
        <f>IF(G7603="","",MONTH(G7603))</f>
        <v/>
      </c>
    </row>
    <row r="7604">
      <c r="A7604" s="24" t="n">
        <v>2020</v>
      </c>
      <c r="B7604" s="24" t="n">
        <v>11</v>
      </c>
      <c r="C7604" s="24" t="n">
        <v>12</v>
      </c>
      <c r="D7604" s="24" t="n">
        <v>19</v>
      </c>
      <c r="E7604" s="24" t="n">
        <v>9.98</v>
      </c>
      <c r="F7604" s="25">
        <f>IF($E7604="","",DATE(IF($A7604="",nominal_year,$A7604),$B7604,$C7604)+($D7604-IF(LEFT(hour_conv,1)="1",1,0))/24)</f>
        <v/>
      </c>
      <c r="G7604" s="26">
        <f>IF(F7604="","",INT(F7604))</f>
        <v/>
      </c>
      <c r="H7604">
        <f>IF(G7604="","",IF(AND(MONTH(G7604)*100+DAY(G7604)&gt;=season_lo,MONTH(G7604)*100+DAY(G7604)&lt;=season_hi),1,0))</f>
        <v/>
      </c>
      <c r="I7604">
        <f>IF(G7604="","",G7604-first_day+1)</f>
        <v/>
      </c>
      <c r="J7604" s="27">
        <f>IF(I7604="","",INDEX(Daily!$J$2:$J$421,I7604))</f>
        <v/>
      </c>
      <c r="K7604" s="27">
        <f>IF(J7604="","",J7604+cat_offset)</f>
        <v/>
      </c>
      <c r="L7604" s="27">
        <f>IF(J7604="","",MAX(0,E7604-J7604)^2)</f>
        <v/>
      </c>
      <c r="M7604" s="27">
        <f>IF(J7604="","",MAX(0,E7604-(J7604+twcdh_off))^2)</f>
        <v/>
      </c>
      <c r="N7604" s="27">
        <f>IF(E7604="","",MAX(0,E7604-swcdh_thr)^2)</f>
        <v/>
      </c>
      <c r="O7604">
        <f>IF(K7604="","",ROUND(E7604-K7604,0))</f>
        <v/>
      </c>
      <c r="P7604">
        <f>IF(O7604="","",IF(O7604&gt;=1,O7604,0))</f>
        <v/>
      </c>
      <c r="Q7604" s="27">
        <f>IF(E7604="","",MAX(0,E7604-22))</f>
        <v/>
      </c>
      <c r="R7604" s="27">
        <f>IF(H7604=1,E7604,"")</f>
        <v/>
      </c>
      <c r="S7604" s="27">
        <f>IF(AND(H7604=1,J7604&lt;&gt;""),E7604-J7604,"")</f>
        <v/>
      </c>
      <c r="T7604">
        <f>IF(G7604="","",MONTH(G7604))</f>
        <v/>
      </c>
    </row>
    <row r="7605">
      <c r="A7605" s="24" t="n">
        <v>2020</v>
      </c>
      <c r="B7605" s="24" t="n">
        <v>11</v>
      </c>
      <c r="C7605" s="24" t="n">
        <v>12</v>
      </c>
      <c r="D7605" s="24" t="n">
        <v>20</v>
      </c>
      <c r="E7605" s="24" t="n">
        <v>9.85</v>
      </c>
      <c r="F7605" s="25">
        <f>IF($E7605="","",DATE(IF($A7605="",nominal_year,$A7605),$B7605,$C7605)+($D7605-IF(LEFT(hour_conv,1)="1",1,0))/24)</f>
        <v/>
      </c>
      <c r="G7605" s="26">
        <f>IF(F7605="","",INT(F7605))</f>
        <v/>
      </c>
      <c r="H7605">
        <f>IF(G7605="","",IF(AND(MONTH(G7605)*100+DAY(G7605)&gt;=season_lo,MONTH(G7605)*100+DAY(G7605)&lt;=season_hi),1,0))</f>
        <v/>
      </c>
      <c r="I7605">
        <f>IF(G7605="","",G7605-first_day+1)</f>
        <v/>
      </c>
      <c r="J7605" s="27">
        <f>IF(I7605="","",INDEX(Daily!$J$2:$J$421,I7605))</f>
        <v/>
      </c>
      <c r="K7605" s="27">
        <f>IF(J7605="","",J7605+cat_offset)</f>
        <v/>
      </c>
      <c r="L7605" s="27">
        <f>IF(J7605="","",MAX(0,E7605-J7605)^2)</f>
        <v/>
      </c>
      <c r="M7605" s="27">
        <f>IF(J7605="","",MAX(0,E7605-(J7605+twcdh_off))^2)</f>
        <v/>
      </c>
      <c r="N7605" s="27">
        <f>IF(E7605="","",MAX(0,E7605-swcdh_thr)^2)</f>
        <v/>
      </c>
      <c r="O7605">
        <f>IF(K7605="","",ROUND(E7605-K7605,0))</f>
        <v/>
      </c>
      <c r="P7605">
        <f>IF(O7605="","",IF(O7605&gt;=1,O7605,0))</f>
        <v/>
      </c>
      <c r="Q7605" s="27">
        <f>IF(E7605="","",MAX(0,E7605-22))</f>
        <v/>
      </c>
      <c r="R7605" s="27">
        <f>IF(H7605=1,E7605,"")</f>
        <v/>
      </c>
      <c r="S7605" s="27">
        <f>IF(AND(H7605=1,J7605&lt;&gt;""),E7605-J7605,"")</f>
        <v/>
      </c>
      <c r="T7605">
        <f>IF(G7605="","",MONTH(G7605))</f>
        <v/>
      </c>
    </row>
    <row r="7606">
      <c r="A7606" s="24" t="n">
        <v>2020</v>
      </c>
      <c r="B7606" s="24" t="n">
        <v>11</v>
      </c>
      <c r="C7606" s="24" t="n">
        <v>12</v>
      </c>
      <c r="D7606" s="24" t="n">
        <v>21</v>
      </c>
      <c r="E7606" s="24" t="n">
        <v>8.949999999999999</v>
      </c>
      <c r="F7606" s="25">
        <f>IF($E7606="","",DATE(IF($A7606="",nominal_year,$A7606),$B7606,$C7606)+($D7606-IF(LEFT(hour_conv,1)="1",1,0))/24)</f>
        <v/>
      </c>
      <c r="G7606" s="26">
        <f>IF(F7606="","",INT(F7606))</f>
        <v/>
      </c>
      <c r="H7606">
        <f>IF(G7606="","",IF(AND(MONTH(G7606)*100+DAY(G7606)&gt;=season_lo,MONTH(G7606)*100+DAY(G7606)&lt;=season_hi),1,0))</f>
        <v/>
      </c>
      <c r="I7606">
        <f>IF(G7606="","",G7606-first_day+1)</f>
        <v/>
      </c>
      <c r="J7606" s="27">
        <f>IF(I7606="","",INDEX(Daily!$J$2:$J$421,I7606))</f>
        <v/>
      </c>
      <c r="K7606" s="27">
        <f>IF(J7606="","",J7606+cat_offset)</f>
        <v/>
      </c>
      <c r="L7606" s="27">
        <f>IF(J7606="","",MAX(0,E7606-J7606)^2)</f>
        <v/>
      </c>
      <c r="M7606" s="27">
        <f>IF(J7606="","",MAX(0,E7606-(J7606+twcdh_off))^2)</f>
        <v/>
      </c>
      <c r="N7606" s="27">
        <f>IF(E7606="","",MAX(0,E7606-swcdh_thr)^2)</f>
        <v/>
      </c>
      <c r="O7606">
        <f>IF(K7606="","",ROUND(E7606-K7606,0))</f>
        <v/>
      </c>
      <c r="P7606">
        <f>IF(O7606="","",IF(O7606&gt;=1,O7606,0))</f>
        <v/>
      </c>
      <c r="Q7606" s="27">
        <f>IF(E7606="","",MAX(0,E7606-22))</f>
        <v/>
      </c>
      <c r="R7606" s="27">
        <f>IF(H7606=1,E7606,"")</f>
        <v/>
      </c>
      <c r="S7606" s="27">
        <f>IF(AND(H7606=1,J7606&lt;&gt;""),E7606-J7606,"")</f>
        <v/>
      </c>
      <c r="T7606">
        <f>IF(G7606="","",MONTH(G7606))</f>
        <v/>
      </c>
    </row>
    <row r="7607">
      <c r="A7607" s="24" t="n">
        <v>2020</v>
      </c>
      <c r="B7607" s="24" t="n">
        <v>11</v>
      </c>
      <c r="C7607" s="24" t="n">
        <v>12</v>
      </c>
      <c r="D7607" s="24" t="n">
        <v>22</v>
      </c>
      <c r="E7607" s="24" t="n">
        <v>7.98</v>
      </c>
      <c r="F7607" s="25">
        <f>IF($E7607="","",DATE(IF($A7607="",nominal_year,$A7607),$B7607,$C7607)+($D7607-IF(LEFT(hour_conv,1)="1",1,0))/24)</f>
        <v/>
      </c>
      <c r="G7607" s="26">
        <f>IF(F7607="","",INT(F7607))</f>
        <v/>
      </c>
      <c r="H7607">
        <f>IF(G7607="","",IF(AND(MONTH(G7607)*100+DAY(G7607)&gt;=season_lo,MONTH(G7607)*100+DAY(G7607)&lt;=season_hi),1,0))</f>
        <v/>
      </c>
      <c r="I7607">
        <f>IF(G7607="","",G7607-first_day+1)</f>
        <v/>
      </c>
      <c r="J7607" s="27">
        <f>IF(I7607="","",INDEX(Daily!$J$2:$J$421,I7607))</f>
        <v/>
      </c>
      <c r="K7607" s="27">
        <f>IF(J7607="","",J7607+cat_offset)</f>
        <v/>
      </c>
      <c r="L7607" s="27">
        <f>IF(J7607="","",MAX(0,E7607-J7607)^2)</f>
        <v/>
      </c>
      <c r="M7607" s="27">
        <f>IF(J7607="","",MAX(0,E7607-(J7607+twcdh_off))^2)</f>
        <v/>
      </c>
      <c r="N7607" s="27">
        <f>IF(E7607="","",MAX(0,E7607-swcdh_thr)^2)</f>
        <v/>
      </c>
      <c r="O7607">
        <f>IF(K7607="","",ROUND(E7607-K7607,0))</f>
        <v/>
      </c>
      <c r="P7607">
        <f>IF(O7607="","",IF(O7607&gt;=1,O7607,0))</f>
        <v/>
      </c>
      <c r="Q7607" s="27">
        <f>IF(E7607="","",MAX(0,E7607-22))</f>
        <v/>
      </c>
      <c r="R7607" s="27">
        <f>IF(H7607=1,E7607,"")</f>
        <v/>
      </c>
      <c r="S7607" s="27">
        <f>IF(AND(H7607=1,J7607&lt;&gt;""),E7607-J7607,"")</f>
        <v/>
      </c>
      <c r="T7607">
        <f>IF(G7607="","",MONTH(G7607))</f>
        <v/>
      </c>
    </row>
    <row r="7608">
      <c r="A7608" s="24" t="n">
        <v>2020</v>
      </c>
      <c r="B7608" s="24" t="n">
        <v>11</v>
      </c>
      <c r="C7608" s="24" t="n">
        <v>12</v>
      </c>
      <c r="D7608" s="24" t="n">
        <v>23</v>
      </c>
      <c r="E7608" s="24" t="n">
        <v>8.470000000000001</v>
      </c>
      <c r="F7608" s="25">
        <f>IF($E7608="","",DATE(IF($A7608="",nominal_year,$A7608),$B7608,$C7608)+($D7608-IF(LEFT(hour_conv,1)="1",1,0))/24)</f>
        <v/>
      </c>
      <c r="G7608" s="26">
        <f>IF(F7608="","",INT(F7608))</f>
        <v/>
      </c>
      <c r="H7608">
        <f>IF(G7608="","",IF(AND(MONTH(G7608)*100+DAY(G7608)&gt;=season_lo,MONTH(G7608)*100+DAY(G7608)&lt;=season_hi),1,0))</f>
        <v/>
      </c>
      <c r="I7608">
        <f>IF(G7608="","",G7608-first_day+1)</f>
        <v/>
      </c>
      <c r="J7608" s="27">
        <f>IF(I7608="","",INDEX(Daily!$J$2:$J$421,I7608))</f>
        <v/>
      </c>
      <c r="K7608" s="27">
        <f>IF(J7608="","",J7608+cat_offset)</f>
        <v/>
      </c>
      <c r="L7608" s="27">
        <f>IF(J7608="","",MAX(0,E7608-J7608)^2)</f>
        <v/>
      </c>
      <c r="M7608" s="27">
        <f>IF(J7608="","",MAX(0,E7608-(J7608+twcdh_off))^2)</f>
        <v/>
      </c>
      <c r="N7608" s="27">
        <f>IF(E7608="","",MAX(0,E7608-swcdh_thr)^2)</f>
        <v/>
      </c>
      <c r="O7608">
        <f>IF(K7608="","",ROUND(E7608-K7608,0))</f>
        <v/>
      </c>
      <c r="P7608">
        <f>IF(O7608="","",IF(O7608&gt;=1,O7608,0))</f>
        <v/>
      </c>
      <c r="Q7608" s="27">
        <f>IF(E7608="","",MAX(0,E7608-22))</f>
        <v/>
      </c>
      <c r="R7608" s="27">
        <f>IF(H7608=1,E7608,"")</f>
        <v/>
      </c>
      <c r="S7608" s="27">
        <f>IF(AND(H7608=1,J7608&lt;&gt;""),E7608-J7608,"")</f>
        <v/>
      </c>
      <c r="T7608">
        <f>IF(G7608="","",MONTH(G7608))</f>
        <v/>
      </c>
    </row>
    <row r="7609">
      <c r="A7609" s="24" t="n">
        <v>2020</v>
      </c>
      <c r="B7609" s="24" t="n">
        <v>11</v>
      </c>
      <c r="C7609" s="24" t="n">
        <v>12</v>
      </c>
      <c r="D7609" s="24" t="n">
        <v>24</v>
      </c>
      <c r="E7609" s="24" t="n">
        <v>6.34</v>
      </c>
      <c r="F7609" s="25">
        <f>IF($E7609="","",DATE(IF($A7609="",nominal_year,$A7609),$B7609,$C7609)+($D7609-IF(LEFT(hour_conv,1)="1",1,0))/24)</f>
        <v/>
      </c>
      <c r="G7609" s="26">
        <f>IF(F7609="","",INT(F7609))</f>
        <v/>
      </c>
      <c r="H7609">
        <f>IF(G7609="","",IF(AND(MONTH(G7609)*100+DAY(G7609)&gt;=season_lo,MONTH(G7609)*100+DAY(G7609)&lt;=season_hi),1,0))</f>
        <v/>
      </c>
      <c r="I7609">
        <f>IF(G7609="","",G7609-first_day+1)</f>
        <v/>
      </c>
      <c r="J7609" s="27">
        <f>IF(I7609="","",INDEX(Daily!$J$2:$J$421,I7609))</f>
        <v/>
      </c>
      <c r="K7609" s="27">
        <f>IF(J7609="","",J7609+cat_offset)</f>
        <v/>
      </c>
      <c r="L7609" s="27">
        <f>IF(J7609="","",MAX(0,E7609-J7609)^2)</f>
        <v/>
      </c>
      <c r="M7609" s="27">
        <f>IF(J7609="","",MAX(0,E7609-(J7609+twcdh_off))^2)</f>
        <v/>
      </c>
      <c r="N7609" s="27">
        <f>IF(E7609="","",MAX(0,E7609-swcdh_thr)^2)</f>
        <v/>
      </c>
      <c r="O7609">
        <f>IF(K7609="","",ROUND(E7609-K7609,0))</f>
        <v/>
      </c>
      <c r="P7609">
        <f>IF(O7609="","",IF(O7609&gt;=1,O7609,0))</f>
        <v/>
      </c>
      <c r="Q7609" s="27">
        <f>IF(E7609="","",MAX(0,E7609-22))</f>
        <v/>
      </c>
      <c r="R7609" s="27">
        <f>IF(H7609=1,E7609,"")</f>
        <v/>
      </c>
      <c r="S7609" s="27">
        <f>IF(AND(H7609=1,J7609&lt;&gt;""),E7609-J7609,"")</f>
        <v/>
      </c>
      <c r="T7609">
        <f>IF(G7609="","",MONTH(G7609))</f>
        <v/>
      </c>
    </row>
    <row r="7610">
      <c r="A7610" s="24" t="n">
        <v>2020</v>
      </c>
      <c r="B7610" s="24" t="n">
        <v>11</v>
      </c>
      <c r="C7610" s="24" t="n">
        <v>13</v>
      </c>
      <c r="D7610" s="24" t="n">
        <v>1</v>
      </c>
      <c r="E7610" s="24" t="n">
        <v>6.83</v>
      </c>
      <c r="F7610" s="25">
        <f>IF($E7610="","",DATE(IF($A7610="",nominal_year,$A7610),$B7610,$C7610)+($D7610-IF(LEFT(hour_conv,1)="1",1,0))/24)</f>
        <v/>
      </c>
      <c r="G7610" s="26">
        <f>IF(F7610="","",INT(F7610))</f>
        <v/>
      </c>
      <c r="H7610">
        <f>IF(G7610="","",IF(AND(MONTH(G7610)*100+DAY(G7610)&gt;=season_lo,MONTH(G7610)*100+DAY(G7610)&lt;=season_hi),1,0))</f>
        <v/>
      </c>
      <c r="I7610">
        <f>IF(G7610="","",G7610-first_day+1)</f>
        <v/>
      </c>
      <c r="J7610" s="27">
        <f>IF(I7610="","",INDEX(Daily!$J$2:$J$421,I7610))</f>
        <v/>
      </c>
      <c r="K7610" s="27">
        <f>IF(J7610="","",J7610+cat_offset)</f>
        <v/>
      </c>
      <c r="L7610" s="27">
        <f>IF(J7610="","",MAX(0,E7610-J7610)^2)</f>
        <v/>
      </c>
      <c r="M7610" s="27">
        <f>IF(J7610="","",MAX(0,E7610-(J7610+twcdh_off))^2)</f>
        <v/>
      </c>
      <c r="N7610" s="27">
        <f>IF(E7610="","",MAX(0,E7610-swcdh_thr)^2)</f>
        <v/>
      </c>
      <c r="O7610">
        <f>IF(K7610="","",ROUND(E7610-K7610,0))</f>
        <v/>
      </c>
      <c r="P7610">
        <f>IF(O7610="","",IF(O7610&gt;=1,O7610,0))</f>
        <v/>
      </c>
      <c r="Q7610" s="27">
        <f>IF(E7610="","",MAX(0,E7610-22))</f>
        <v/>
      </c>
      <c r="R7610" s="27">
        <f>IF(H7610=1,E7610,"")</f>
        <v/>
      </c>
      <c r="S7610" s="27">
        <f>IF(AND(H7610=1,J7610&lt;&gt;""),E7610-J7610,"")</f>
        <v/>
      </c>
      <c r="T7610">
        <f>IF(G7610="","",MONTH(G7610))</f>
        <v/>
      </c>
    </row>
    <row r="7611">
      <c r="A7611" s="24" t="n">
        <v>2020</v>
      </c>
      <c r="B7611" s="24" t="n">
        <v>11</v>
      </c>
      <c r="C7611" s="24" t="n">
        <v>13</v>
      </c>
      <c r="D7611" s="24" t="n">
        <v>2</v>
      </c>
      <c r="E7611" s="24" t="n">
        <v>5.27</v>
      </c>
      <c r="F7611" s="25">
        <f>IF($E7611="","",DATE(IF($A7611="",nominal_year,$A7611),$B7611,$C7611)+($D7611-IF(LEFT(hour_conv,1)="1",1,0))/24)</f>
        <v/>
      </c>
      <c r="G7611" s="26">
        <f>IF(F7611="","",INT(F7611))</f>
        <v/>
      </c>
      <c r="H7611">
        <f>IF(G7611="","",IF(AND(MONTH(G7611)*100+DAY(G7611)&gt;=season_lo,MONTH(G7611)*100+DAY(G7611)&lt;=season_hi),1,0))</f>
        <v/>
      </c>
      <c r="I7611">
        <f>IF(G7611="","",G7611-first_day+1)</f>
        <v/>
      </c>
      <c r="J7611" s="27">
        <f>IF(I7611="","",INDEX(Daily!$J$2:$J$421,I7611))</f>
        <v/>
      </c>
      <c r="K7611" s="27">
        <f>IF(J7611="","",J7611+cat_offset)</f>
        <v/>
      </c>
      <c r="L7611" s="27">
        <f>IF(J7611="","",MAX(0,E7611-J7611)^2)</f>
        <v/>
      </c>
      <c r="M7611" s="27">
        <f>IF(J7611="","",MAX(0,E7611-(J7611+twcdh_off))^2)</f>
        <v/>
      </c>
      <c r="N7611" s="27">
        <f>IF(E7611="","",MAX(0,E7611-swcdh_thr)^2)</f>
        <v/>
      </c>
      <c r="O7611">
        <f>IF(K7611="","",ROUND(E7611-K7611,0))</f>
        <v/>
      </c>
      <c r="P7611">
        <f>IF(O7611="","",IF(O7611&gt;=1,O7611,0))</f>
        <v/>
      </c>
      <c r="Q7611" s="27">
        <f>IF(E7611="","",MAX(0,E7611-22))</f>
        <v/>
      </c>
      <c r="R7611" s="27">
        <f>IF(H7611=1,E7611,"")</f>
        <v/>
      </c>
      <c r="S7611" s="27">
        <f>IF(AND(H7611=1,J7611&lt;&gt;""),E7611-J7611,"")</f>
        <v/>
      </c>
      <c r="T7611">
        <f>IF(G7611="","",MONTH(G7611))</f>
        <v/>
      </c>
    </row>
    <row r="7612">
      <c r="A7612" s="24" t="n">
        <v>2020</v>
      </c>
      <c r="B7612" s="24" t="n">
        <v>11</v>
      </c>
      <c r="C7612" s="24" t="n">
        <v>13</v>
      </c>
      <c r="D7612" s="24" t="n">
        <v>3</v>
      </c>
      <c r="E7612" s="24" t="n">
        <v>5.59</v>
      </c>
      <c r="F7612" s="25">
        <f>IF($E7612="","",DATE(IF($A7612="",nominal_year,$A7612),$B7612,$C7612)+($D7612-IF(LEFT(hour_conv,1)="1",1,0))/24)</f>
        <v/>
      </c>
      <c r="G7612" s="26">
        <f>IF(F7612="","",INT(F7612))</f>
        <v/>
      </c>
      <c r="H7612">
        <f>IF(G7612="","",IF(AND(MONTH(G7612)*100+DAY(G7612)&gt;=season_lo,MONTH(G7612)*100+DAY(G7612)&lt;=season_hi),1,0))</f>
        <v/>
      </c>
      <c r="I7612">
        <f>IF(G7612="","",G7612-first_day+1)</f>
        <v/>
      </c>
      <c r="J7612" s="27">
        <f>IF(I7612="","",INDEX(Daily!$J$2:$J$421,I7612))</f>
        <v/>
      </c>
      <c r="K7612" s="27">
        <f>IF(J7612="","",J7612+cat_offset)</f>
        <v/>
      </c>
      <c r="L7612" s="27">
        <f>IF(J7612="","",MAX(0,E7612-J7612)^2)</f>
        <v/>
      </c>
      <c r="M7612" s="27">
        <f>IF(J7612="","",MAX(0,E7612-(J7612+twcdh_off))^2)</f>
        <v/>
      </c>
      <c r="N7612" s="27">
        <f>IF(E7612="","",MAX(0,E7612-swcdh_thr)^2)</f>
        <v/>
      </c>
      <c r="O7612">
        <f>IF(K7612="","",ROUND(E7612-K7612,0))</f>
        <v/>
      </c>
      <c r="P7612">
        <f>IF(O7612="","",IF(O7612&gt;=1,O7612,0))</f>
        <v/>
      </c>
      <c r="Q7612" s="27">
        <f>IF(E7612="","",MAX(0,E7612-22))</f>
        <v/>
      </c>
      <c r="R7612" s="27">
        <f>IF(H7612=1,E7612,"")</f>
        <v/>
      </c>
      <c r="S7612" s="27">
        <f>IF(AND(H7612=1,J7612&lt;&gt;""),E7612-J7612,"")</f>
        <v/>
      </c>
      <c r="T7612">
        <f>IF(G7612="","",MONTH(G7612))</f>
        <v/>
      </c>
    </row>
    <row r="7613">
      <c r="A7613" s="24" t="n">
        <v>2020</v>
      </c>
      <c r="B7613" s="24" t="n">
        <v>11</v>
      </c>
      <c r="C7613" s="24" t="n">
        <v>13</v>
      </c>
      <c r="D7613" s="24" t="n">
        <v>4</v>
      </c>
      <c r="E7613" s="24" t="n">
        <v>6.34</v>
      </c>
      <c r="F7613" s="25">
        <f>IF($E7613="","",DATE(IF($A7613="",nominal_year,$A7613),$B7613,$C7613)+($D7613-IF(LEFT(hour_conv,1)="1",1,0))/24)</f>
        <v/>
      </c>
      <c r="G7613" s="26">
        <f>IF(F7613="","",INT(F7613))</f>
        <v/>
      </c>
      <c r="H7613">
        <f>IF(G7613="","",IF(AND(MONTH(G7613)*100+DAY(G7613)&gt;=season_lo,MONTH(G7613)*100+DAY(G7613)&lt;=season_hi),1,0))</f>
        <v/>
      </c>
      <c r="I7613">
        <f>IF(G7613="","",G7613-first_day+1)</f>
        <v/>
      </c>
      <c r="J7613" s="27">
        <f>IF(I7613="","",INDEX(Daily!$J$2:$J$421,I7613))</f>
        <v/>
      </c>
      <c r="K7613" s="27">
        <f>IF(J7613="","",J7613+cat_offset)</f>
        <v/>
      </c>
      <c r="L7613" s="27">
        <f>IF(J7613="","",MAX(0,E7613-J7613)^2)</f>
        <v/>
      </c>
      <c r="M7613" s="27">
        <f>IF(J7613="","",MAX(0,E7613-(J7613+twcdh_off))^2)</f>
        <v/>
      </c>
      <c r="N7613" s="27">
        <f>IF(E7613="","",MAX(0,E7613-swcdh_thr)^2)</f>
        <v/>
      </c>
      <c r="O7613">
        <f>IF(K7613="","",ROUND(E7613-K7613,0))</f>
        <v/>
      </c>
      <c r="P7613">
        <f>IF(O7613="","",IF(O7613&gt;=1,O7613,0))</f>
        <v/>
      </c>
      <c r="Q7613" s="27">
        <f>IF(E7613="","",MAX(0,E7613-22))</f>
        <v/>
      </c>
      <c r="R7613" s="27">
        <f>IF(H7613=1,E7613,"")</f>
        <v/>
      </c>
      <c r="S7613" s="27">
        <f>IF(AND(H7613=1,J7613&lt;&gt;""),E7613-J7613,"")</f>
        <v/>
      </c>
      <c r="T7613">
        <f>IF(G7613="","",MONTH(G7613))</f>
        <v/>
      </c>
    </row>
    <row r="7614">
      <c r="A7614" s="24" t="n">
        <v>2020</v>
      </c>
      <c r="B7614" s="24" t="n">
        <v>11</v>
      </c>
      <c r="C7614" s="24" t="n">
        <v>13</v>
      </c>
      <c r="D7614" s="24" t="n">
        <v>5</v>
      </c>
      <c r="E7614" s="24" t="n">
        <v>4.71</v>
      </c>
      <c r="F7614" s="25">
        <f>IF($E7614="","",DATE(IF($A7614="",nominal_year,$A7614),$B7614,$C7614)+($D7614-IF(LEFT(hour_conv,1)="1",1,0))/24)</f>
        <v/>
      </c>
      <c r="G7614" s="26">
        <f>IF(F7614="","",INT(F7614))</f>
        <v/>
      </c>
      <c r="H7614">
        <f>IF(G7614="","",IF(AND(MONTH(G7614)*100+DAY(G7614)&gt;=season_lo,MONTH(G7614)*100+DAY(G7614)&lt;=season_hi),1,0))</f>
        <v/>
      </c>
      <c r="I7614">
        <f>IF(G7614="","",G7614-first_day+1)</f>
        <v/>
      </c>
      <c r="J7614" s="27">
        <f>IF(I7614="","",INDEX(Daily!$J$2:$J$421,I7614))</f>
        <v/>
      </c>
      <c r="K7614" s="27">
        <f>IF(J7614="","",J7614+cat_offset)</f>
        <v/>
      </c>
      <c r="L7614" s="27">
        <f>IF(J7614="","",MAX(0,E7614-J7614)^2)</f>
        <v/>
      </c>
      <c r="M7614" s="27">
        <f>IF(J7614="","",MAX(0,E7614-(J7614+twcdh_off))^2)</f>
        <v/>
      </c>
      <c r="N7614" s="27">
        <f>IF(E7614="","",MAX(0,E7614-swcdh_thr)^2)</f>
        <v/>
      </c>
      <c r="O7614">
        <f>IF(K7614="","",ROUND(E7614-K7614,0))</f>
        <v/>
      </c>
      <c r="P7614">
        <f>IF(O7614="","",IF(O7614&gt;=1,O7614,0))</f>
        <v/>
      </c>
      <c r="Q7614" s="27">
        <f>IF(E7614="","",MAX(0,E7614-22))</f>
        <v/>
      </c>
      <c r="R7614" s="27">
        <f>IF(H7614=1,E7614,"")</f>
        <v/>
      </c>
      <c r="S7614" s="27">
        <f>IF(AND(H7614=1,J7614&lt;&gt;""),E7614-J7614,"")</f>
        <v/>
      </c>
      <c r="T7614">
        <f>IF(G7614="","",MONTH(G7614))</f>
        <v/>
      </c>
    </row>
    <row r="7615">
      <c r="A7615" s="24" t="n">
        <v>2020</v>
      </c>
      <c r="B7615" s="24" t="n">
        <v>11</v>
      </c>
      <c r="C7615" s="24" t="n">
        <v>13</v>
      </c>
      <c r="D7615" s="24" t="n">
        <v>6</v>
      </c>
      <c r="E7615" s="24" t="n">
        <v>5.27</v>
      </c>
      <c r="F7615" s="25">
        <f>IF($E7615="","",DATE(IF($A7615="",nominal_year,$A7615),$B7615,$C7615)+($D7615-IF(LEFT(hour_conv,1)="1",1,0))/24)</f>
        <v/>
      </c>
      <c r="G7615" s="26">
        <f>IF(F7615="","",INT(F7615))</f>
        <v/>
      </c>
      <c r="H7615">
        <f>IF(G7615="","",IF(AND(MONTH(G7615)*100+DAY(G7615)&gt;=season_lo,MONTH(G7615)*100+DAY(G7615)&lt;=season_hi),1,0))</f>
        <v/>
      </c>
      <c r="I7615">
        <f>IF(G7615="","",G7615-first_day+1)</f>
        <v/>
      </c>
      <c r="J7615" s="27">
        <f>IF(I7615="","",INDEX(Daily!$J$2:$J$421,I7615))</f>
        <v/>
      </c>
      <c r="K7615" s="27">
        <f>IF(J7615="","",J7615+cat_offset)</f>
        <v/>
      </c>
      <c r="L7615" s="27">
        <f>IF(J7615="","",MAX(0,E7615-J7615)^2)</f>
        <v/>
      </c>
      <c r="M7615" s="27">
        <f>IF(J7615="","",MAX(0,E7615-(J7615+twcdh_off))^2)</f>
        <v/>
      </c>
      <c r="N7615" s="27">
        <f>IF(E7615="","",MAX(0,E7615-swcdh_thr)^2)</f>
        <v/>
      </c>
      <c r="O7615">
        <f>IF(K7615="","",ROUND(E7615-K7615,0))</f>
        <v/>
      </c>
      <c r="P7615">
        <f>IF(O7615="","",IF(O7615&gt;=1,O7615,0))</f>
        <v/>
      </c>
      <c r="Q7615" s="27">
        <f>IF(E7615="","",MAX(0,E7615-22))</f>
        <v/>
      </c>
      <c r="R7615" s="27">
        <f>IF(H7615=1,E7615,"")</f>
        <v/>
      </c>
      <c r="S7615" s="27">
        <f>IF(AND(H7615=1,J7615&lt;&gt;""),E7615-J7615,"")</f>
        <v/>
      </c>
      <c r="T7615">
        <f>IF(G7615="","",MONTH(G7615))</f>
        <v/>
      </c>
    </row>
    <row r="7616">
      <c r="A7616" s="24" t="n">
        <v>2020</v>
      </c>
      <c r="B7616" s="24" t="n">
        <v>11</v>
      </c>
      <c r="C7616" s="24" t="n">
        <v>13</v>
      </c>
      <c r="D7616" s="24" t="n">
        <v>7</v>
      </c>
      <c r="E7616" s="24" t="n">
        <v>6.75</v>
      </c>
      <c r="F7616" s="25">
        <f>IF($E7616="","",DATE(IF($A7616="",nominal_year,$A7616),$B7616,$C7616)+($D7616-IF(LEFT(hour_conv,1)="1",1,0))/24)</f>
        <v/>
      </c>
      <c r="G7616" s="26">
        <f>IF(F7616="","",INT(F7616))</f>
        <v/>
      </c>
      <c r="H7616">
        <f>IF(G7616="","",IF(AND(MONTH(G7616)*100+DAY(G7616)&gt;=season_lo,MONTH(G7616)*100+DAY(G7616)&lt;=season_hi),1,0))</f>
        <v/>
      </c>
      <c r="I7616">
        <f>IF(G7616="","",G7616-first_day+1)</f>
        <v/>
      </c>
      <c r="J7616" s="27">
        <f>IF(I7616="","",INDEX(Daily!$J$2:$J$421,I7616))</f>
        <v/>
      </c>
      <c r="K7616" s="27">
        <f>IF(J7616="","",J7616+cat_offset)</f>
        <v/>
      </c>
      <c r="L7616" s="27">
        <f>IF(J7616="","",MAX(0,E7616-J7616)^2)</f>
        <v/>
      </c>
      <c r="M7616" s="27">
        <f>IF(J7616="","",MAX(0,E7616-(J7616+twcdh_off))^2)</f>
        <v/>
      </c>
      <c r="N7616" s="27">
        <f>IF(E7616="","",MAX(0,E7616-swcdh_thr)^2)</f>
        <v/>
      </c>
      <c r="O7616">
        <f>IF(K7616="","",ROUND(E7616-K7616,0))</f>
        <v/>
      </c>
      <c r="P7616">
        <f>IF(O7616="","",IF(O7616&gt;=1,O7616,0))</f>
        <v/>
      </c>
      <c r="Q7616" s="27">
        <f>IF(E7616="","",MAX(0,E7616-22))</f>
        <v/>
      </c>
      <c r="R7616" s="27">
        <f>IF(H7616=1,E7616,"")</f>
        <v/>
      </c>
      <c r="S7616" s="27">
        <f>IF(AND(H7616=1,J7616&lt;&gt;""),E7616-J7616,"")</f>
        <v/>
      </c>
      <c r="T7616">
        <f>IF(G7616="","",MONTH(G7616))</f>
        <v/>
      </c>
    </row>
    <row r="7617">
      <c r="A7617" s="24" t="n">
        <v>2020</v>
      </c>
      <c r="B7617" s="24" t="n">
        <v>11</v>
      </c>
      <c r="C7617" s="24" t="n">
        <v>13</v>
      </c>
      <c r="D7617" s="24" t="n">
        <v>8</v>
      </c>
      <c r="E7617" s="24" t="n">
        <v>6.85</v>
      </c>
      <c r="F7617" s="25">
        <f>IF($E7617="","",DATE(IF($A7617="",nominal_year,$A7617),$B7617,$C7617)+($D7617-IF(LEFT(hour_conv,1)="1",1,0))/24)</f>
        <v/>
      </c>
      <c r="G7617" s="26">
        <f>IF(F7617="","",INT(F7617))</f>
        <v/>
      </c>
      <c r="H7617">
        <f>IF(G7617="","",IF(AND(MONTH(G7617)*100+DAY(G7617)&gt;=season_lo,MONTH(G7617)*100+DAY(G7617)&lt;=season_hi),1,0))</f>
        <v/>
      </c>
      <c r="I7617">
        <f>IF(G7617="","",G7617-first_day+1)</f>
        <v/>
      </c>
      <c r="J7617" s="27">
        <f>IF(I7617="","",INDEX(Daily!$J$2:$J$421,I7617))</f>
        <v/>
      </c>
      <c r="K7617" s="27">
        <f>IF(J7617="","",J7617+cat_offset)</f>
        <v/>
      </c>
      <c r="L7617" s="27">
        <f>IF(J7617="","",MAX(0,E7617-J7617)^2)</f>
        <v/>
      </c>
      <c r="M7617" s="27">
        <f>IF(J7617="","",MAX(0,E7617-(J7617+twcdh_off))^2)</f>
        <v/>
      </c>
      <c r="N7617" s="27">
        <f>IF(E7617="","",MAX(0,E7617-swcdh_thr)^2)</f>
        <v/>
      </c>
      <c r="O7617">
        <f>IF(K7617="","",ROUND(E7617-K7617,0))</f>
        <v/>
      </c>
      <c r="P7617">
        <f>IF(O7617="","",IF(O7617&gt;=1,O7617,0))</f>
        <v/>
      </c>
      <c r="Q7617" s="27">
        <f>IF(E7617="","",MAX(0,E7617-22))</f>
        <v/>
      </c>
      <c r="R7617" s="27">
        <f>IF(H7617=1,E7617,"")</f>
        <v/>
      </c>
      <c r="S7617" s="27">
        <f>IF(AND(H7617=1,J7617&lt;&gt;""),E7617-J7617,"")</f>
        <v/>
      </c>
      <c r="T7617">
        <f>IF(G7617="","",MONTH(G7617))</f>
        <v/>
      </c>
    </row>
    <row r="7618">
      <c r="A7618" s="24" t="n">
        <v>2020</v>
      </c>
      <c r="B7618" s="24" t="n">
        <v>11</v>
      </c>
      <c r="C7618" s="24" t="n">
        <v>13</v>
      </c>
      <c r="D7618" s="24" t="n">
        <v>9</v>
      </c>
      <c r="E7618" s="24" t="n">
        <v>7.21</v>
      </c>
      <c r="F7618" s="25">
        <f>IF($E7618="","",DATE(IF($A7618="",nominal_year,$A7618),$B7618,$C7618)+($D7618-IF(LEFT(hour_conv,1)="1",1,0))/24)</f>
        <v/>
      </c>
      <c r="G7618" s="26">
        <f>IF(F7618="","",INT(F7618))</f>
        <v/>
      </c>
      <c r="H7618">
        <f>IF(G7618="","",IF(AND(MONTH(G7618)*100+DAY(G7618)&gt;=season_lo,MONTH(G7618)*100+DAY(G7618)&lt;=season_hi),1,0))</f>
        <v/>
      </c>
      <c r="I7618">
        <f>IF(G7618="","",G7618-first_day+1)</f>
        <v/>
      </c>
      <c r="J7618" s="27">
        <f>IF(I7618="","",INDEX(Daily!$J$2:$J$421,I7618))</f>
        <v/>
      </c>
      <c r="K7618" s="27">
        <f>IF(J7618="","",J7618+cat_offset)</f>
        <v/>
      </c>
      <c r="L7618" s="27">
        <f>IF(J7618="","",MAX(0,E7618-J7618)^2)</f>
        <v/>
      </c>
      <c r="M7618" s="27">
        <f>IF(J7618="","",MAX(0,E7618-(J7618+twcdh_off))^2)</f>
        <v/>
      </c>
      <c r="N7618" s="27">
        <f>IF(E7618="","",MAX(0,E7618-swcdh_thr)^2)</f>
        <v/>
      </c>
      <c r="O7618">
        <f>IF(K7618="","",ROUND(E7618-K7618,0))</f>
        <v/>
      </c>
      <c r="P7618">
        <f>IF(O7618="","",IF(O7618&gt;=1,O7618,0))</f>
        <v/>
      </c>
      <c r="Q7618" s="27">
        <f>IF(E7618="","",MAX(0,E7618-22))</f>
        <v/>
      </c>
      <c r="R7618" s="27">
        <f>IF(H7618=1,E7618,"")</f>
        <v/>
      </c>
      <c r="S7618" s="27">
        <f>IF(AND(H7618=1,J7618&lt;&gt;""),E7618-J7618,"")</f>
        <v/>
      </c>
      <c r="T7618">
        <f>IF(G7618="","",MONTH(G7618))</f>
        <v/>
      </c>
    </row>
    <row r="7619">
      <c r="A7619" s="24" t="n">
        <v>2020</v>
      </c>
      <c r="B7619" s="24" t="n">
        <v>11</v>
      </c>
      <c r="C7619" s="24" t="n">
        <v>13</v>
      </c>
      <c r="D7619" s="24" t="n">
        <v>10</v>
      </c>
      <c r="E7619" s="24" t="n">
        <v>8.109999999999999</v>
      </c>
      <c r="F7619" s="25">
        <f>IF($E7619="","",DATE(IF($A7619="",nominal_year,$A7619),$B7619,$C7619)+($D7619-IF(LEFT(hour_conv,1)="1",1,0))/24)</f>
        <v/>
      </c>
      <c r="G7619" s="26">
        <f>IF(F7619="","",INT(F7619))</f>
        <v/>
      </c>
      <c r="H7619">
        <f>IF(G7619="","",IF(AND(MONTH(G7619)*100+DAY(G7619)&gt;=season_lo,MONTH(G7619)*100+DAY(G7619)&lt;=season_hi),1,0))</f>
        <v/>
      </c>
      <c r="I7619">
        <f>IF(G7619="","",G7619-first_day+1)</f>
        <v/>
      </c>
      <c r="J7619" s="27">
        <f>IF(I7619="","",INDEX(Daily!$J$2:$J$421,I7619))</f>
        <v/>
      </c>
      <c r="K7619" s="27">
        <f>IF(J7619="","",J7619+cat_offset)</f>
        <v/>
      </c>
      <c r="L7619" s="27">
        <f>IF(J7619="","",MAX(0,E7619-J7619)^2)</f>
        <v/>
      </c>
      <c r="M7619" s="27">
        <f>IF(J7619="","",MAX(0,E7619-(J7619+twcdh_off))^2)</f>
        <v/>
      </c>
      <c r="N7619" s="27">
        <f>IF(E7619="","",MAX(0,E7619-swcdh_thr)^2)</f>
        <v/>
      </c>
      <c r="O7619">
        <f>IF(K7619="","",ROUND(E7619-K7619,0))</f>
        <v/>
      </c>
      <c r="P7619">
        <f>IF(O7619="","",IF(O7619&gt;=1,O7619,0))</f>
        <v/>
      </c>
      <c r="Q7619" s="27">
        <f>IF(E7619="","",MAX(0,E7619-22))</f>
        <v/>
      </c>
      <c r="R7619" s="27">
        <f>IF(H7619=1,E7619,"")</f>
        <v/>
      </c>
      <c r="S7619" s="27">
        <f>IF(AND(H7619=1,J7619&lt;&gt;""),E7619-J7619,"")</f>
        <v/>
      </c>
      <c r="T7619">
        <f>IF(G7619="","",MONTH(G7619))</f>
        <v/>
      </c>
    </row>
    <row r="7620">
      <c r="A7620" s="24" t="n">
        <v>2020</v>
      </c>
      <c r="B7620" s="24" t="n">
        <v>11</v>
      </c>
      <c r="C7620" s="24" t="n">
        <v>13</v>
      </c>
      <c r="D7620" s="24" t="n">
        <v>11</v>
      </c>
      <c r="E7620" s="24" t="n">
        <v>8.43</v>
      </c>
      <c r="F7620" s="25">
        <f>IF($E7620="","",DATE(IF($A7620="",nominal_year,$A7620),$B7620,$C7620)+($D7620-IF(LEFT(hour_conv,1)="1",1,0))/24)</f>
        <v/>
      </c>
      <c r="G7620" s="26">
        <f>IF(F7620="","",INT(F7620))</f>
        <v/>
      </c>
      <c r="H7620">
        <f>IF(G7620="","",IF(AND(MONTH(G7620)*100+DAY(G7620)&gt;=season_lo,MONTH(G7620)*100+DAY(G7620)&lt;=season_hi),1,0))</f>
        <v/>
      </c>
      <c r="I7620">
        <f>IF(G7620="","",G7620-first_day+1)</f>
        <v/>
      </c>
      <c r="J7620" s="27">
        <f>IF(I7620="","",INDEX(Daily!$J$2:$J$421,I7620))</f>
        <v/>
      </c>
      <c r="K7620" s="27">
        <f>IF(J7620="","",J7620+cat_offset)</f>
        <v/>
      </c>
      <c r="L7620" s="27">
        <f>IF(J7620="","",MAX(0,E7620-J7620)^2)</f>
        <v/>
      </c>
      <c r="M7620" s="27">
        <f>IF(J7620="","",MAX(0,E7620-(J7620+twcdh_off))^2)</f>
        <v/>
      </c>
      <c r="N7620" s="27">
        <f>IF(E7620="","",MAX(0,E7620-swcdh_thr)^2)</f>
        <v/>
      </c>
      <c r="O7620">
        <f>IF(K7620="","",ROUND(E7620-K7620,0))</f>
        <v/>
      </c>
      <c r="P7620">
        <f>IF(O7620="","",IF(O7620&gt;=1,O7620,0))</f>
        <v/>
      </c>
      <c r="Q7620" s="27">
        <f>IF(E7620="","",MAX(0,E7620-22))</f>
        <v/>
      </c>
      <c r="R7620" s="27">
        <f>IF(H7620=1,E7620,"")</f>
        <v/>
      </c>
      <c r="S7620" s="27">
        <f>IF(AND(H7620=1,J7620&lt;&gt;""),E7620-J7620,"")</f>
        <v/>
      </c>
      <c r="T7620">
        <f>IF(G7620="","",MONTH(G7620))</f>
        <v/>
      </c>
    </row>
    <row r="7621">
      <c r="A7621" s="24" t="n">
        <v>2020</v>
      </c>
      <c r="B7621" s="24" t="n">
        <v>11</v>
      </c>
      <c r="C7621" s="24" t="n">
        <v>13</v>
      </c>
      <c r="D7621" s="24" t="n">
        <v>12</v>
      </c>
      <c r="E7621" s="24" t="n">
        <v>9.5</v>
      </c>
      <c r="F7621" s="25">
        <f>IF($E7621="","",DATE(IF($A7621="",nominal_year,$A7621),$B7621,$C7621)+($D7621-IF(LEFT(hour_conv,1)="1",1,0))/24)</f>
        <v/>
      </c>
      <c r="G7621" s="26">
        <f>IF(F7621="","",INT(F7621))</f>
        <v/>
      </c>
      <c r="H7621">
        <f>IF(G7621="","",IF(AND(MONTH(G7621)*100+DAY(G7621)&gt;=season_lo,MONTH(G7621)*100+DAY(G7621)&lt;=season_hi),1,0))</f>
        <v/>
      </c>
      <c r="I7621">
        <f>IF(G7621="","",G7621-first_day+1)</f>
        <v/>
      </c>
      <c r="J7621" s="27">
        <f>IF(I7621="","",INDEX(Daily!$J$2:$J$421,I7621))</f>
        <v/>
      </c>
      <c r="K7621" s="27">
        <f>IF(J7621="","",J7621+cat_offset)</f>
        <v/>
      </c>
      <c r="L7621" s="27">
        <f>IF(J7621="","",MAX(0,E7621-J7621)^2)</f>
        <v/>
      </c>
      <c r="M7621" s="27">
        <f>IF(J7621="","",MAX(0,E7621-(J7621+twcdh_off))^2)</f>
        <v/>
      </c>
      <c r="N7621" s="27">
        <f>IF(E7621="","",MAX(0,E7621-swcdh_thr)^2)</f>
        <v/>
      </c>
      <c r="O7621">
        <f>IF(K7621="","",ROUND(E7621-K7621,0))</f>
        <v/>
      </c>
      <c r="P7621">
        <f>IF(O7621="","",IF(O7621&gt;=1,O7621,0))</f>
        <v/>
      </c>
      <c r="Q7621" s="27">
        <f>IF(E7621="","",MAX(0,E7621-22))</f>
        <v/>
      </c>
      <c r="R7621" s="27">
        <f>IF(H7621=1,E7621,"")</f>
        <v/>
      </c>
      <c r="S7621" s="27">
        <f>IF(AND(H7621=1,J7621&lt;&gt;""),E7621-J7621,"")</f>
        <v/>
      </c>
      <c r="T7621">
        <f>IF(G7621="","",MONTH(G7621))</f>
        <v/>
      </c>
    </row>
    <row r="7622">
      <c r="A7622" s="24" t="n">
        <v>2020</v>
      </c>
      <c r="B7622" s="24" t="n">
        <v>11</v>
      </c>
      <c r="C7622" s="24" t="n">
        <v>13</v>
      </c>
      <c r="D7622" s="24" t="n">
        <v>13</v>
      </c>
      <c r="E7622" s="24" t="n">
        <v>10.59</v>
      </c>
      <c r="F7622" s="25">
        <f>IF($E7622="","",DATE(IF($A7622="",nominal_year,$A7622),$B7622,$C7622)+($D7622-IF(LEFT(hour_conv,1)="1",1,0))/24)</f>
        <v/>
      </c>
      <c r="G7622" s="26">
        <f>IF(F7622="","",INT(F7622))</f>
        <v/>
      </c>
      <c r="H7622">
        <f>IF(G7622="","",IF(AND(MONTH(G7622)*100+DAY(G7622)&gt;=season_lo,MONTH(G7622)*100+DAY(G7622)&lt;=season_hi),1,0))</f>
        <v/>
      </c>
      <c r="I7622">
        <f>IF(G7622="","",G7622-first_day+1)</f>
        <v/>
      </c>
      <c r="J7622" s="27">
        <f>IF(I7622="","",INDEX(Daily!$J$2:$J$421,I7622))</f>
        <v/>
      </c>
      <c r="K7622" s="27">
        <f>IF(J7622="","",J7622+cat_offset)</f>
        <v/>
      </c>
      <c r="L7622" s="27">
        <f>IF(J7622="","",MAX(0,E7622-J7622)^2)</f>
        <v/>
      </c>
      <c r="M7622" s="27">
        <f>IF(J7622="","",MAX(0,E7622-(J7622+twcdh_off))^2)</f>
        <v/>
      </c>
      <c r="N7622" s="27">
        <f>IF(E7622="","",MAX(0,E7622-swcdh_thr)^2)</f>
        <v/>
      </c>
      <c r="O7622">
        <f>IF(K7622="","",ROUND(E7622-K7622,0))</f>
        <v/>
      </c>
      <c r="P7622">
        <f>IF(O7622="","",IF(O7622&gt;=1,O7622,0))</f>
        <v/>
      </c>
      <c r="Q7622" s="27">
        <f>IF(E7622="","",MAX(0,E7622-22))</f>
        <v/>
      </c>
      <c r="R7622" s="27">
        <f>IF(H7622=1,E7622,"")</f>
        <v/>
      </c>
      <c r="S7622" s="27">
        <f>IF(AND(H7622=1,J7622&lt;&gt;""),E7622-J7622,"")</f>
        <v/>
      </c>
      <c r="T7622">
        <f>IF(G7622="","",MONTH(G7622))</f>
        <v/>
      </c>
    </row>
    <row r="7623">
      <c r="A7623" s="24" t="n">
        <v>2020</v>
      </c>
      <c r="B7623" s="24" t="n">
        <v>11</v>
      </c>
      <c r="C7623" s="24" t="n">
        <v>13</v>
      </c>
      <c r="D7623" s="24" t="n">
        <v>14</v>
      </c>
      <c r="E7623" s="24" t="n">
        <v>10.28</v>
      </c>
      <c r="F7623" s="25">
        <f>IF($E7623="","",DATE(IF($A7623="",nominal_year,$A7623),$B7623,$C7623)+($D7623-IF(LEFT(hour_conv,1)="1",1,0))/24)</f>
        <v/>
      </c>
      <c r="G7623" s="26">
        <f>IF(F7623="","",INT(F7623))</f>
        <v/>
      </c>
      <c r="H7623">
        <f>IF(G7623="","",IF(AND(MONTH(G7623)*100+DAY(G7623)&gt;=season_lo,MONTH(G7623)*100+DAY(G7623)&lt;=season_hi),1,0))</f>
        <v/>
      </c>
      <c r="I7623">
        <f>IF(G7623="","",G7623-first_day+1)</f>
        <v/>
      </c>
      <c r="J7623" s="27">
        <f>IF(I7623="","",INDEX(Daily!$J$2:$J$421,I7623))</f>
        <v/>
      </c>
      <c r="K7623" s="27">
        <f>IF(J7623="","",J7623+cat_offset)</f>
        <v/>
      </c>
      <c r="L7623" s="27">
        <f>IF(J7623="","",MAX(0,E7623-J7623)^2)</f>
        <v/>
      </c>
      <c r="M7623" s="27">
        <f>IF(J7623="","",MAX(0,E7623-(J7623+twcdh_off))^2)</f>
        <v/>
      </c>
      <c r="N7623" s="27">
        <f>IF(E7623="","",MAX(0,E7623-swcdh_thr)^2)</f>
        <v/>
      </c>
      <c r="O7623">
        <f>IF(K7623="","",ROUND(E7623-K7623,0))</f>
        <v/>
      </c>
      <c r="P7623">
        <f>IF(O7623="","",IF(O7623&gt;=1,O7623,0))</f>
        <v/>
      </c>
      <c r="Q7623" s="27">
        <f>IF(E7623="","",MAX(0,E7623-22))</f>
        <v/>
      </c>
      <c r="R7623" s="27">
        <f>IF(H7623=1,E7623,"")</f>
        <v/>
      </c>
      <c r="S7623" s="27">
        <f>IF(AND(H7623=1,J7623&lt;&gt;""),E7623-J7623,"")</f>
        <v/>
      </c>
      <c r="T7623">
        <f>IF(G7623="","",MONTH(G7623))</f>
        <v/>
      </c>
    </row>
    <row r="7624">
      <c r="A7624" s="24" t="n">
        <v>2020</v>
      </c>
      <c r="B7624" s="24" t="n">
        <v>11</v>
      </c>
      <c r="C7624" s="24" t="n">
        <v>13</v>
      </c>
      <c r="D7624" s="24" t="n">
        <v>15</v>
      </c>
      <c r="E7624" s="24" t="n">
        <v>10.74</v>
      </c>
      <c r="F7624" s="25">
        <f>IF($E7624="","",DATE(IF($A7624="",nominal_year,$A7624),$B7624,$C7624)+($D7624-IF(LEFT(hour_conv,1)="1",1,0))/24)</f>
        <v/>
      </c>
      <c r="G7624" s="26">
        <f>IF(F7624="","",INT(F7624))</f>
        <v/>
      </c>
      <c r="H7624">
        <f>IF(G7624="","",IF(AND(MONTH(G7624)*100+DAY(G7624)&gt;=season_lo,MONTH(G7624)*100+DAY(G7624)&lt;=season_hi),1,0))</f>
        <v/>
      </c>
      <c r="I7624">
        <f>IF(G7624="","",G7624-first_day+1)</f>
        <v/>
      </c>
      <c r="J7624" s="27">
        <f>IF(I7624="","",INDEX(Daily!$J$2:$J$421,I7624))</f>
        <v/>
      </c>
      <c r="K7624" s="27">
        <f>IF(J7624="","",J7624+cat_offset)</f>
        <v/>
      </c>
      <c r="L7624" s="27">
        <f>IF(J7624="","",MAX(0,E7624-J7624)^2)</f>
        <v/>
      </c>
      <c r="M7624" s="27">
        <f>IF(J7624="","",MAX(0,E7624-(J7624+twcdh_off))^2)</f>
        <v/>
      </c>
      <c r="N7624" s="27">
        <f>IF(E7624="","",MAX(0,E7624-swcdh_thr)^2)</f>
        <v/>
      </c>
      <c r="O7624">
        <f>IF(K7624="","",ROUND(E7624-K7624,0))</f>
        <v/>
      </c>
      <c r="P7624">
        <f>IF(O7624="","",IF(O7624&gt;=1,O7624,0))</f>
        <v/>
      </c>
      <c r="Q7624" s="27">
        <f>IF(E7624="","",MAX(0,E7624-22))</f>
        <v/>
      </c>
      <c r="R7624" s="27">
        <f>IF(H7624=1,E7624,"")</f>
        <v/>
      </c>
      <c r="S7624" s="27">
        <f>IF(AND(H7624=1,J7624&lt;&gt;""),E7624-J7624,"")</f>
        <v/>
      </c>
      <c r="T7624">
        <f>IF(G7624="","",MONTH(G7624))</f>
        <v/>
      </c>
    </row>
    <row r="7625">
      <c r="A7625" s="24" t="n">
        <v>2020</v>
      </c>
      <c r="B7625" s="24" t="n">
        <v>11</v>
      </c>
      <c r="C7625" s="24" t="n">
        <v>13</v>
      </c>
      <c r="D7625" s="24" t="n">
        <v>16</v>
      </c>
      <c r="E7625" s="24" t="n">
        <v>11.25</v>
      </c>
      <c r="F7625" s="25">
        <f>IF($E7625="","",DATE(IF($A7625="",nominal_year,$A7625),$B7625,$C7625)+($D7625-IF(LEFT(hour_conv,1)="1",1,0))/24)</f>
        <v/>
      </c>
      <c r="G7625" s="26">
        <f>IF(F7625="","",INT(F7625))</f>
        <v/>
      </c>
      <c r="H7625">
        <f>IF(G7625="","",IF(AND(MONTH(G7625)*100+DAY(G7625)&gt;=season_lo,MONTH(G7625)*100+DAY(G7625)&lt;=season_hi),1,0))</f>
        <v/>
      </c>
      <c r="I7625">
        <f>IF(G7625="","",G7625-first_day+1)</f>
        <v/>
      </c>
      <c r="J7625" s="27">
        <f>IF(I7625="","",INDEX(Daily!$J$2:$J$421,I7625))</f>
        <v/>
      </c>
      <c r="K7625" s="27">
        <f>IF(J7625="","",J7625+cat_offset)</f>
        <v/>
      </c>
      <c r="L7625" s="27">
        <f>IF(J7625="","",MAX(0,E7625-J7625)^2)</f>
        <v/>
      </c>
      <c r="M7625" s="27">
        <f>IF(J7625="","",MAX(0,E7625-(J7625+twcdh_off))^2)</f>
        <v/>
      </c>
      <c r="N7625" s="27">
        <f>IF(E7625="","",MAX(0,E7625-swcdh_thr)^2)</f>
        <v/>
      </c>
      <c r="O7625">
        <f>IF(K7625="","",ROUND(E7625-K7625,0))</f>
        <v/>
      </c>
      <c r="P7625">
        <f>IF(O7625="","",IF(O7625&gt;=1,O7625,0))</f>
        <v/>
      </c>
      <c r="Q7625" s="27">
        <f>IF(E7625="","",MAX(0,E7625-22))</f>
        <v/>
      </c>
      <c r="R7625" s="27">
        <f>IF(H7625=1,E7625,"")</f>
        <v/>
      </c>
      <c r="S7625" s="27">
        <f>IF(AND(H7625=1,J7625&lt;&gt;""),E7625-J7625,"")</f>
        <v/>
      </c>
      <c r="T7625">
        <f>IF(G7625="","",MONTH(G7625))</f>
        <v/>
      </c>
    </row>
    <row r="7626">
      <c r="A7626" s="24" t="n">
        <v>2020</v>
      </c>
      <c r="B7626" s="24" t="n">
        <v>11</v>
      </c>
      <c r="C7626" s="24" t="n">
        <v>13</v>
      </c>
      <c r="D7626" s="24" t="n">
        <v>17</v>
      </c>
      <c r="E7626" s="24" t="n">
        <v>11.46</v>
      </c>
      <c r="F7626" s="25">
        <f>IF($E7626="","",DATE(IF($A7626="",nominal_year,$A7626),$B7626,$C7626)+($D7626-IF(LEFT(hour_conv,1)="1",1,0))/24)</f>
        <v/>
      </c>
      <c r="G7626" s="26">
        <f>IF(F7626="","",INT(F7626))</f>
        <v/>
      </c>
      <c r="H7626">
        <f>IF(G7626="","",IF(AND(MONTH(G7626)*100+DAY(G7626)&gt;=season_lo,MONTH(G7626)*100+DAY(G7626)&lt;=season_hi),1,0))</f>
        <v/>
      </c>
      <c r="I7626">
        <f>IF(G7626="","",G7626-first_day+1)</f>
        <v/>
      </c>
      <c r="J7626" s="27">
        <f>IF(I7626="","",INDEX(Daily!$J$2:$J$421,I7626))</f>
        <v/>
      </c>
      <c r="K7626" s="27">
        <f>IF(J7626="","",J7626+cat_offset)</f>
        <v/>
      </c>
      <c r="L7626" s="27">
        <f>IF(J7626="","",MAX(0,E7626-J7626)^2)</f>
        <v/>
      </c>
      <c r="M7626" s="27">
        <f>IF(J7626="","",MAX(0,E7626-(J7626+twcdh_off))^2)</f>
        <v/>
      </c>
      <c r="N7626" s="27">
        <f>IF(E7626="","",MAX(0,E7626-swcdh_thr)^2)</f>
        <v/>
      </c>
      <c r="O7626">
        <f>IF(K7626="","",ROUND(E7626-K7626,0))</f>
        <v/>
      </c>
      <c r="P7626">
        <f>IF(O7626="","",IF(O7626&gt;=1,O7626,0))</f>
        <v/>
      </c>
      <c r="Q7626" s="27">
        <f>IF(E7626="","",MAX(0,E7626-22))</f>
        <v/>
      </c>
      <c r="R7626" s="27">
        <f>IF(H7626=1,E7626,"")</f>
        <v/>
      </c>
      <c r="S7626" s="27">
        <f>IF(AND(H7626=1,J7626&lt;&gt;""),E7626-J7626,"")</f>
        <v/>
      </c>
      <c r="T7626">
        <f>IF(G7626="","",MONTH(G7626))</f>
        <v/>
      </c>
    </row>
    <row r="7627">
      <c r="A7627" s="24" t="n">
        <v>2020</v>
      </c>
      <c r="B7627" s="24" t="n">
        <v>11</v>
      </c>
      <c r="C7627" s="24" t="n">
        <v>13</v>
      </c>
      <c r="D7627" s="24" t="n">
        <v>18</v>
      </c>
      <c r="E7627" s="24" t="n">
        <v>10.18</v>
      </c>
      <c r="F7627" s="25">
        <f>IF($E7627="","",DATE(IF($A7627="",nominal_year,$A7627),$B7627,$C7627)+($D7627-IF(LEFT(hour_conv,1)="1",1,0))/24)</f>
        <v/>
      </c>
      <c r="G7627" s="26">
        <f>IF(F7627="","",INT(F7627))</f>
        <v/>
      </c>
      <c r="H7627">
        <f>IF(G7627="","",IF(AND(MONTH(G7627)*100+DAY(G7627)&gt;=season_lo,MONTH(G7627)*100+DAY(G7627)&lt;=season_hi),1,0))</f>
        <v/>
      </c>
      <c r="I7627">
        <f>IF(G7627="","",G7627-first_day+1)</f>
        <v/>
      </c>
      <c r="J7627" s="27">
        <f>IF(I7627="","",INDEX(Daily!$J$2:$J$421,I7627))</f>
        <v/>
      </c>
      <c r="K7627" s="27">
        <f>IF(J7627="","",J7627+cat_offset)</f>
        <v/>
      </c>
      <c r="L7627" s="27">
        <f>IF(J7627="","",MAX(0,E7627-J7627)^2)</f>
        <v/>
      </c>
      <c r="M7627" s="27">
        <f>IF(J7627="","",MAX(0,E7627-(J7627+twcdh_off))^2)</f>
        <v/>
      </c>
      <c r="N7627" s="27">
        <f>IF(E7627="","",MAX(0,E7627-swcdh_thr)^2)</f>
        <v/>
      </c>
      <c r="O7627">
        <f>IF(K7627="","",ROUND(E7627-K7627,0))</f>
        <v/>
      </c>
      <c r="P7627">
        <f>IF(O7627="","",IF(O7627&gt;=1,O7627,0))</f>
        <v/>
      </c>
      <c r="Q7627" s="27">
        <f>IF(E7627="","",MAX(0,E7627-22))</f>
        <v/>
      </c>
      <c r="R7627" s="27">
        <f>IF(H7627=1,E7627,"")</f>
        <v/>
      </c>
      <c r="S7627" s="27">
        <f>IF(AND(H7627=1,J7627&lt;&gt;""),E7627-J7627,"")</f>
        <v/>
      </c>
      <c r="T7627">
        <f>IF(G7627="","",MONTH(G7627))</f>
        <v/>
      </c>
    </row>
    <row r="7628">
      <c r="A7628" s="24" t="n">
        <v>2020</v>
      </c>
      <c r="B7628" s="24" t="n">
        <v>11</v>
      </c>
      <c r="C7628" s="24" t="n">
        <v>13</v>
      </c>
      <c r="D7628" s="24" t="n">
        <v>19</v>
      </c>
      <c r="E7628" s="24" t="n">
        <v>10.09</v>
      </c>
      <c r="F7628" s="25">
        <f>IF($E7628="","",DATE(IF($A7628="",nominal_year,$A7628),$B7628,$C7628)+($D7628-IF(LEFT(hour_conv,1)="1",1,0))/24)</f>
        <v/>
      </c>
      <c r="G7628" s="26">
        <f>IF(F7628="","",INT(F7628))</f>
        <v/>
      </c>
      <c r="H7628">
        <f>IF(G7628="","",IF(AND(MONTH(G7628)*100+DAY(G7628)&gt;=season_lo,MONTH(G7628)*100+DAY(G7628)&lt;=season_hi),1,0))</f>
        <v/>
      </c>
      <c r="I7628">
        <f>IF(G7628="","",G7628-first_day+1)</f>
        <v/>
      </c>
      <c r="J7628" s="27">
        <f>IF(I7628="","",INDEX(Daily!$J$2:$J$421,I7628))</f>
        <v/>
      </c>
      <c r="K7628" s="27">
        <f>IF(J7628="","",J7628+cat_offset)</f>
        <v/>
      </c>
      <c r="L7628" s="27">
        <f>IF(J7628="","",MAX(0,E7628-J7628)^2)</f>
        <v/>
      </c>
      <c r="M7628" s="27">
        <f>IF(J7628="","",MAX(0,E7628-(J7628+twcdh_off))^2)</f>
        <v/>
      </c>
      <c r="N7628" s="27">
        <f>IF(E7628="","",MAX(0,E7628-swcdh_thr)^2)</f>
        <v/>
      </c>
      <c r="O7628">
        <f>IF(K7628="","",ROUND(E7628-K7628,0))</f>
        <v/>
      </c>
      <c r="P7628">
        <f>IF(O7628="","",IF(O7628&gt;=1,O7628,0))</f>
        <v/>
      </c>
      <c r="Q7628" s="27">
        <f>IF(E7628="","",MAX(0,E7628-22))</f>
        <v/>
      </c>
      <c r="R7628" s="27">
        <f>IF(H7628=1,E7628,"")</f>
        <v/>
      </c>
      <c r="S7628" s="27">
        <f>IF(AND(H7628=1,J7628&lt;&gt;""),E7628-J7628,"")</f>
        <v/>
      </c>
      <c r="T7628">
        <f>IF(G7628="","",MONTH(G7628))</f>
        <v/>
      </c>
    </row>
    <row r="7629">
      <c r="A7629" s="24" t="n">
        <v>2020</v>
      </c>
      <c r="B7629" s="24" t="n">
        <v>11</v>
      </c>
      <c r="C7629" s="24" t="n">
        <v>13</v>
      </c>
      <c r="D7629" s="24" t="n">
        <v>20</v>
      </c>
      <c r="E7629" s="24" t="n">
        <v>9.19</v>
      </c>
      <c r="F7629" s="25">
        <f>IF($E7629="","",DATE(IF($A7629="",nominal_year,$A7629),$B7629,$C7629)+($D7629-IF(LEFT(hour_conv,1)="1",1,0))/24)</f>
        <v/>
      </c>
      <c r="G7629" s="26">
        <f>IF(F7629="","",INT(F7629))</f>
        <v/>
      </c>
      <c r="H7629">
        <f>IF(G7629="","",IF(AND(MONTH(G7629)*100+DAY(G7629)&gt;=season_lo,MONTH(G7629)*100+DAY(G7629)&lt;=season_hi),1,0))</f>
        <v/>
      </c>
      <c r="I7629">
        <f>IF(G7629="","",G7629-first_day+1)</f>
        <v/>
      </c>
      <c r="J7629" s="27">
        <f>IF(I7629="","",INDEX(Daily!$J$2:$J$421,I7629))</f>
        <v/>
      </c>
      <c r="K7629" s="27">
        <f>IF(J7629="","",J7629+cat_offset)</f>
        <v/>
      </c>
      <c r="L7629" s="27">
        <f>IF(J7629="","",MAX(0,E7629-J7629)^2)</f>
        <v/>
      </c>
      <c r="M7629" s="27">
        <f>IF(J7629="","",MAX(0,E7629-(J7629+twcdh_off))^2)</f>
        <v/>
      </c>
      <c r="N7629" s="27">
        <f>IF(E7629="","",MAX(0,E7629-swcdh_thr)^2)</f>
        <v/>
      </c>
      <c r="O7629">
        <f>IF(K7629="","",ROUND(E7629-K7629,0))</f>
        <v/>
      </c>
      <c r="P7629">
        <f>IF(O7629="","",IF(O7629&gt;=1,O7629,0))</f>
        <v/>
      </c>
      <c r="Q7629" s="27">
        <f>IF(E7629="","",MAX(0,E7629-22))</f>
        <v/>
      </c>
      <c r="R7629" s="27">
        <f>IF(H7629=1,E7629,"")</f>
        <v/>
      </c>
      <c r="S7629" s="27">
        <f>IF(AND(H7629=1,J7629&lt;&gt;""),E7629-J7629,"")</f>
        <v/>
      </c>
      <c r="T7629">
        <f>IF(G7629="","",MONTH(G7629))</f>
        <v/>
      </c>
    </row>
    <row r="7630">
      <c r="A7630" s="24" t="n">
        <v>2020</v>
      </c>
      <c r="B7630" s="24" t="n">
        <v>11</v>
      </c>
      <c r="C7630" s="24" t="n">
        <v>13</v>
      </c>
      <c r="D7630" s="24" t="n">
        <v>21</v>
      </c>
      <c r="E7630" s="24" t="n">
        <v>8.51</v>
      </c>
      <c r="F7630" s="25">
        <f>IF($E7630="","",DATE(IF($A7630="",nominal_year,$A7630),$B7630,$C7630)+($D7630-IF(LEFT(hour_conv,1)="1",1,0))/24)</f>
        <v/>
      </c>
      <c r="G7630" s="26">
        <f>IF(F7630="","",INT(F7630))</f>
        <v/>
      </c>
      <c r="H7630">
        <f>IF(G7630="","",IF(AND(MONTH(G7630)*100+DAY(G7630)&gt;=season_lo,MONTH(G7630)*100+DAY(G7630)&lt;=season_hi),1,0))</f>
        <v/>
      </c>
      <c r="I7630">
        <f>IF(G7630="","",G7630-first_day+1)</f>
        <v/>
      </c>
      <c r="J7630" s="27">
        <f>IF(I7630="","",INDEX(Daily!$J$2:$J$421,I7630))</f>
        <v/>
      </c>
      <c r="K7630" s="27">
        <f>IF(J7630="","",J7630+cat_offset)</f>
        <v/>
      </c>
      <c r="L7630" s="27">
        <f>IF(J7630="","",MAX(0,E7630-J7630)^2)</f>
        <v/>
      </c>
      <c r="M7630" s="27">
        <f>IF(J7630="","",MAX(0,E7630-(J7630+twcdh_off))^2)</f>
        <v/>
      </c>
      <c r="N7630" s="27">
        <f>IF(E7630="","",MAX(0,E7630-swcdh_thr)^2)</f>
        <v/>
      </c>
      <c r="O7630">
        <f>IF(K7630="","",ROUND(E7630-K7630,0))</f>
        <v/>
      </c>
      <c r="P7630">
        <f>IF(O7630="","",IF(O7630&gt;=1,O7630,0))</f>
        <v/>
      </c>
      <c r="Q7630" s="27">
        <f>IF(E7630="","",MAX(0,E7630-22))</f>
        <v/>
      </c>
      <c r="R7630" s="27">
        <f>IF(H7630=1,E7630,"")</f>
        <v/>
      </c>
      <c r="S7630" s="27">
        <f>IF(AND(H7630=1,J7630&lt;&gt;""),E7630-J7630,"")</f>
        <v/>
      </c>
      <c r="T7630">
        <f>IF(G7630="","",MONTH(G7630))</f>
        <v/>
      </c>
    </row>
    <row r="7631">
      <c r="A7631" s="24" t="n">
        <v>2020</v>
      </c>
      <c r="B7631" s="24" t="n">
        <v>11</v>
      </c>
      <c r="C7631" s="24" t="n">
        <v>13</v>
      </c>
      <c r="D7631" s="24" t="n">
        <v>22</v>
      </c>
      <c r="E7631" s="24" t="n">
        <v>7.91</v>
      </c>
      <c r="F7631" s="25">
        <f>IF($E7631="","",DATE(IF($A7631="",nominal_year,$A7631),$B7631,$C7631)+($D7631-IF(LEFT(hour_conv,1)="1",1,0))/24)</f>
        <v/>
      </c>
      <c r="G7631" s="26">
        <f>IF(F7631="","",INT(F7631))</f>
        <v/>
      </c>
      <c r="H7631">
        <f>IF(G7631="","",IF(AND(MONTH(G7631)*100+DAY(G7631)&gt;=season_lo,MONTH(G7631)*100+DAY(G7631)&lt;=season_hi),1,0))</f>
        <v/>
      </c>
      <c r="I7631">
        <f>IF(G7631="","",G7631-first_day+1)</f>
        <v/>
      </c>
      <c r="J7631" s="27">
        <f>IF(I7631="","",INDEX(Daily!$J$2:$J$421,I7631))</f>
        <v/>
      </c>
      <c r="K7631" s="27">
        <f>IF(J7631="","",J7631+cat_offset)</f>
        <v/>
      </c>
      <c r="L7631" s="27">
        <f>IF(J7631="","",MAX(0,E7631-J7631)^2)</f>
        <v/>
      </c>
      <c r="M7631" s="27">
        <f>IF(J7631="","",MAX(0,E7631-(J7631+twcdh_off))^2)</f>
        <v/>
      </c>
      <c r="N7631" s="27">
        <f>IF(E7631="","",MAX(0,E7631-swcdh_thr)^2)</f>
        <v/>
      </c>
      <c r="O7631">
        <f>IF(K7631="","",ROUND(E7631-K7631,0))</f>
        <v/>
      </c>
      <c r="P7631">
        <f>IF(O7631="","",IF(O7631&gt;=1,O7631,0))</f>
        <v/>
      </c>
      <c r="Q7631" s="27">
        <f>IF(E7631="","",MAX(0,E7631-22))</f>
        <v/>
      </c>
      <c r="R7631" s="27">
        <f>IF(H7631=1,E7631,"")</f>
        <v/>
      </c>
      <c r="S7631" s="27">
        <f>IF(AND(H7631=1,J7631&lt;&gt;""),E7631-J7631,"")</f>
        <v/>
      </c>
      <c r="T7631">
        <f>IF(G7631="","",MONTH(G7631))</f>
        <v/>
      </c>
    </row>
    <row r="7632">
      <c r="A7632" s="24" t="n">
        <v>2020</v>
      </c>
      <c r="B7632" s="24" t="n">
        <v>11</v>
      </c>
      <c r="C7632" s="24" t="n">
        <v>13</v>
      </c>
      <c r="D7632" s="24" t="n">
        <v>23</v>
      </c>
      <c r="E7632" s="24" t="n">
        <v>7.12</v>
      </c>
      <c r="F7632" s="25">
        <f>IF($E7632="","",DATE(IF($A7632="",nominal_year,$A7632),$B7632,$C7632)+($D7632-IF(LEFT(hour_conv,1)="1",1,0))/24)</f>
        <v/>
      </c>
      <c r="G7632" s="26">
        <f>IF(F7632="","",INT(F7632))</f>
        <v/>
      </c>
      <c r="H7632">
        <f>IF(G7632="","",IF(AND(MONTH(G7632)*100+DAY(G7632)&gt;=season_lo,MONTH(G7632)*100+DAY(G7632)&lt;=season_hi),1,0))</f>
        <v/>
      </c>
      <c r="I7632">
        <f>IF(G7632="","",G7632-first_day+1)</f>
        <v/>
      </c>
      <c r="J7632" s="27">
        <f>IF(I7632="","",INDEX(Daily!$J$2:$J$421,I7632))</f>
        <v/>
      </c>
      <c r="K7632" s="27">
        <f>IF(J7632="","",J7632+cat_offset)</f>
        <v/>
      </c>
      <c r="L7632" s="27">
        <f>IF(J7632="","",MAX(0,E7632-J7632)^2)</f>
        <v/>
      </c>
      <c r="M7632" s="27">
        <f>IF(J7632="","",MAX(0,E7632-(J7632+twcdh_off))^2)</f>
        <v/>
      </c>
      <c r="N7632" s="27">
        <f>IF(E7632="","",MAX(0,E7632-swcdh_thr)^2)</f>
        <v/>
      </c>
      <c r="O7632">
        <f>IF(K7632="","",ROUND(E7632-K7632,0))</f>
        <v/>
      </c>
      <c r="P7632">
        <f>IF(O7632="","",IF(O7632&gt;=1,O7632,0))</f>
        <v/>
      </c>
      <c r="Q7632" s="27">
        <f>IF(E7632="","",MAX(0,E7632-22))</f>
        <v/>
      </c>
      <c r="R7632" s="27">
        <f>IF(H7632=1,E7632,"")</f>
        <v/>
      </c>
      <c r="S7632" s="27">
        <f>IF(AND(H7632=1,J7632&lt;&gt;""),E7632-J7632,"")</f>
        <v/>
      </c>
      <c r="T7632">
        <f>IF(G7632="","",MONTH(G7632))</f>
        <v/>
      </c>
    </row>
    <row r="7633">
      <c r="A7633" s="24" t="n">
        <v>2020</v>
      </c>
      <c r="B7633" s="24" t="n">
        <v>11</v>
      </c>
      <c r="C7633" s="24" t="n">
        <v>13</v>
      </c>
      <c r="D7633" s="24" t="n">
        <v>24</v>
      </c>
      <c r="E7633" s="24" t="n">
        <v>6.04</v>
      </c>
      <c r="F7633" s="25">
        <f>IF($E7633="","",DATE(IF($A7633="",nominal_year,$A7633),$B7633,$C7633)+($D7633-IF(LEFT(hour_conv,1)="1",1,0))/24)</f>
        <v/>
      </c>
      <c r="G7633" s="26">
        <f>IF(F7633="","",INT(F7633))</f>
        <v/>
      </c>
      <c r="H7633">
        <f>IF(G7633="","",IF(AND(MONTH(G7633)*100+DAY(G7633)&gt;=season_lo,MONTH(G7633)*100+DAY(G7633)&lt;=season_hi),1,0))</f>
        <v/>
      </c>
      <c r="I7633">
        <f>IF(G7633="","",G7633-first_day+1)</f>
        <v/>
      </c>
      <c r="J7633" s="27">
        <f>IF(I7633="","",INDEX(Daily!$J$2:$J$421,I7633))</f>
        <v/>
      </c>
      <c r="K7633" s="27">
        <f>IF(J7633="","",J7633+cat_offset)</f>
        <v/>
      </c>
      <c r="L7633" s="27">
        <f>IF(J7633="","",MAX(0,E7633-J7633)^2)</f>
        <v/>
      </c>
      <c r="M7633" s="27">
        <f>IF(J7633="","",MAX(0,E7633-(J7633+twcdh_off))^2)</f>
        <v/>
      </c>
      <c r="N7633" s="27">
        <f>IF(E7633="","",MAX(0,E7633-swcdh_thr)^2)</f>
        <v/>
      </c>
      <c r="O7633">
        <f>IF(K7633="","",ROUND(E7633-K7633,0))</f>
        <v/>
      </c>
      <c r="P7633">
        <f>IF(O7633="","",IF(O7633&gt;=1,O7633,0))</f>
        <v/>
      </c>
      <c r="Q7633" s="27">
        <f>IF(E7633="","",MAX(0,E7633-22))</f>
        <v/>
      </c>
      <c r="R7633" s="27">
        <f>IF(H7633=1,E7633,"")</f>
        <v/>
      </c>
      <c r="S7633" s="27">
        <f>IF(AND(H7633=1,J7633&lt;&gt;""),E7633-J7633,"")</f>
        <v/>
      </c>
      <c r="T7633">
        <f>IF(G7633="","",MONTH(G7633))</f>
        <v/>
      </c>
    </row>
    <row r="7634">
      <c r="A7634" s="24" t="n">
        <v>2020</v>
      </c>
      <c r="B7634" s="24" t="n">
        <v>11</v>
      </c>
      <c r="C7634" s="24" t="n">
        <v>14</v>
      </c>
      <c r="D7634" s="24" t="n">
        <v>1</v>
      </c>
      <c r="E7634" s="24" t="n">
        <v>5.8</v>
      </c>
      <c r="F7634" s="25">
        <f>IF($E7634="","",DATE(IF($A7634="",nominal_year,$A7634),$B7634,$C7634)+($D7634-IF(LEFT(hour_conv,1)="1",1,0))/24)</f>
        <v/>
      </c>
      <c r="G7634" s="26">
        <f>IF(F7634="","",INT(F7634))</f>
        <v/>
      </c>
      <c r="H7634">
        <f>IF(G7634="","",IF(AND(MONTH(G7634)*100+DAY(G7634)&gt;=season_lo,MONTH(G7634)*100+DAY(G7634)&lt;=season_hi),1,0))</f>
        <v/>
      </c>
      <c r="I7634">
        <f>IF(G7634="","",G7634-first_day+1)</f>
        <v/>
      </c>
      <c r="J7634" s="27">
        <f>IF(I7634="","",INDEX(Daily!$J$2:$J$421,I7634))</f>
        <v/>
      </c>
      <c r="K7634" s="27">
        <f>IF(J7634="","",J7634+cat_offset)</f>
        <v/>
      </c>
      <c r="L7634" s="27">
        <f>IF(J7634="","",MAX(0,E7634-J7634)^2)</f>
        <v/>
      </c>
      <c r="M7634" s="27">
        <f>IF(J7634="","",MAX(0,E7634-(J7634+twcdh_off))^2)</f>
        <v/>
      </c>
      <c r="N7634" s="27">
        <f>IF(E7634="","",MAX(0,E7634-swcdh_thr)^2)</f>
        <v/>
      </c>
      <c r="O7634">
        <f>IF(K7634="","",ROUND(E7634-K7634,0))</f>
        <v/>
      </c>
      <c r="P7634">
        <f>IF(O7634="","",IF(O7634&gt;=1,O7634,0))</f>
        <v/>
      </c>
      <c r="Q7634" s="27">
        <f>IF(E7634="","",MAX(0,E7634-22))</f>
        <v/>
      </c>
      <c r="R7634" s="27">
        <f>IF(H7634=1,E7634,"")</f>
        <v/>
      </c>
      <c r="S7634" s="27">
        <f>IF(AND(H7634=1,J7634&lt;&gt;""),E7634-J7634,"")</f>
        <v/>
      </c>
      <c r="T7634">
        <f>IF(G7634="","",MONTH(G7634))</f>
        <v/>
      </c>
    </row>
    <row r="7635">
      <c r="A7635" s="24" t="n">
        <v>2020</v>
      </c>
      <c r="B7635" s="24" t="n">
        <v>11</v>
      </c>
      <c r="C7635" s="24" t="n">
        <v>14</v>
      </c>
      <c r="D7635" s="24" t="n">
        <v>2</v>
      </c>
      <c r="E7635" s="24" t="n">
        <v>5.87</v>
      </c>
      <c r="F7635" s="25">
        <f>IF($E7635="","",DATE(IF($A7635="",nominal_year,$A7635),$B7635,$C7635)+($D7635-IF(LEFT(hour_conv,1)="1",1,0))/24)</f>
        <v/>
      </c>
      <c r="G7635" s="26">
        <f>IF(F7635="","",INT(F7635))</f>
        <v/>
      </c>
      <c r="H7635">
        <f>IF(G7635="","",IF(AND(MONTH(G7635)*100+DAY(G7635)&gt;=season_lo,MONTH(G7635)*100+DAY(G7635)&lt;=season_hi),1,0))</f>
        <v/>
      </c>
      <c r="I7635">
        <f>IF(G7635="","",G7635-first_day+1)</f>
        <v/>
      </c>
      <c r="J7635" s="27">
        <f>IF(I7635="","",INDEX(Daily!$J$2:$J$421,I7635))</f>
        <v/>
      </c>
      <c r="K7635" s="27">
        <f>IF(J7635="","",J7635+cat_offset)</f>
        <v/>
      </c>
      <c r="L7635" s="27">
        <f>IF(J7635="","",MAX(0,E7635-J7635)^2)</f>
        <v/>
      </c>
      <c r="M7635" s="27">
        <f>IF(J7635="","",MAX(0,E7635-(J7635+twcdh_off))^2)</f>
        <v/>
      </c>
      <c r="N7635" s="27">
        <f>IF(E7635="","",MAX(0,E7635-swcdh_thr)^2)</f>
        <v/>
      </c>
      <c r="O7635">
        <f>IF(K7635="","",ROUND(E7635-K7635,0))</f>
        <v/>
      </c>
      <c r="P7635">
        <f>IF(O7635="","",IF(O7635&gt;=1,O7635,0))</f>
        <v/>
      </c>
      <c r="Q7635" s="27">
        <f>IF(E7635="","",MAX(0,E7635-22))</f>
        <v/>
      </c>
      <c r="R7635" s="27">
        <f>IF(H7635=1,E7635,"")</f>
        <v/>
      </c>
      <c r="S7635" s="27">
        <f>IF(AND(H7635=1,J7635&lt;&gt;""),E7635-J7635,"")</f>
        <v/>
      </c>
      <c r="T7635">
        <f>IF(G7635="","",MONTH(G7635))</f>
        <v/>
      </c>
    </row>
    <row r="7636">
      <c r="A7636" s="24" t="n">
        <v>2020</v>
      </c>
      <c r="B7636" s="24" t="n">
        <v>11</v>
      </c>
      <c r="C7636" s="24" t="n">
        <v>14</v>
      </c>
      <c r="D7636" s="24" t="n">
        <v>3</v>
      </c>
      <c r="E7636" s="24" t="n">
        <v>5.93</v>
      </c>
      <c r="F7636" s="25">
        <f>IF($E7636="","",DATE(IF($A7636="",nominal_year,$A7636),$B7636,$C7636)+($D7636-IF(LEFT(hour_conv,1)="1",1,0))/24)</f>
        <v/>
      </c>
      <c r="G7636" s="26">
        <f>IF(F7636="","",INT(F7636))</f>
        <v/>
      </c>
      <c r="H7636">
        <f>IF(G7636="","",IF(AND(MONTH(G7636)*100+DAY(G7636)&gt;=season_lo,MONTH(G7636)*100+DAY(G7636)&lt;=season_hi),1,0))</f>
        <v/>
      </c>
      <c r="I7636">
        <f>IF(G7636="","",G7636-first_day+1)</f>
        <v/>
      </c>
      <c r="J7636" s="27">
        <f>IF(I7636="","",INDEX(Daily!$J$2:$J$421,I7636))</f>
        <v/>
      </c>
      <c r="K7636" s="27">
        <f>IF(J7636="","",J7636+cat_offset)</f>
        <v/>
      </c>
      <c r="L7636" s="27">
        <f>IF(J7636="","",MAX(0,E7636-J7636)^2)</f>
        <v/>
      </c>
      <c r="M7636" s="27">
        <f>IF(J7636="","",MAX(0,E7636-(J7636+twcdh_off))^2)</f>
        <v/>
      </c>
      <c r="N7636" s="27">
        <f>IF(E7636="","",MAX(0,E7636-swcdh_thr)^2)</f>
        <v/>
      </c>
      <c r="O7636">
        <f>IF(K7636="","",ROUND(E7636-K7636,0))</f>
        <v/>
      </c>
      <c r="P7636">
        <f>IF(O7636="","",IF(O7636&gt;=1,O7636,0))</f>
        <v/>
      </c>
      <c r="Q7636" s="27">
        <f>IF(E7636="","",MAX(0,E7636-22))</f>
        <v/>
      </c>
      <c r="R7636" s="27">
        <f>IF(H7636=1,E7636,"")</f>
        <v/>
      </c>
      <c r="S7636" s="27">
        <f>IF(AND(H7636=1,J7636&lt;&gt;""),E7636-J7636,"")</f>
        <v/>
      </c>
      <c r="T7636">
        <f>IF(G7636="","",MONTH(G7636))</f>
        <v/>
      </c>
    </row>
    <row r="7637">
      <c r="A7637" s="24" t="n">
        <v>2020</v>
      </c>
      <c r="B7637" s="24" t="n">
        <v>11</v>
      </c>
      <c r="C7637" s="24" t="n">
        <v>14</v>
      </c>
      <c r="D7637" s="24" t="n">
        <v>4</v>
      </c>
      <c r="E7637" s="24" t="n">
        <v>6.26</v>
      </c>
      <c r="F7637" s="25">
        <f>IF($E7637="","",DATE(IF($A7637="",nominal_year,$A7637),$B7637,$C7637)+($D7637-IF(LEFT(hour_conv,1)="1",1,0))/24)</f>
        <v/>
      </c>
      <c r="G7637" s="26">
        <f>IF(F7637="","",INT(F7637))</f>
        <v/>
      </c>
      <c r="H7637">
        <f>IF(G7637="","",IF(AND(MONTH(G7637)*100+DAY(G7637)&gt;=season_lo,MONTH(G7637)*100+DAY(G7637)&lt;=season_hi),1,0))</f>
        <v/>
      </c>
      <c r="I7637">
        <f>IF(G7637="","",G7637-first_day+1)</f>
        <v/>
      </c>
      <c r="J7637" s="27">
        <f>IF(I7637="","",INDEX(Daily!$J$2:$J$421,I7637))</f>
        <v/>
      </c>
      <c r="K7637" s="27">
        <f>IF(J7637="","",J7637+cat_offset)</f>
        <v/>
      </c>
      <c r="L7637" s="27">
        <f>IF(J7637="","",MAX(0,E7637-J7637)^2)</f>
        <v/>
      </c>
      <c r="M7637" s="27">
        <f>IF(J7637="","",MAX(0,E7637-(J7637+twcdh_off))^2)</f>
        <v/>
      </c>
      <c r="N7637" s="27">
        <f>IF(E7637="","",MAX(0,E7637-swcdh_thr)^2)</f>
        <v/>
      </c>
      <c r="O7637">
        <f>IF(K7637="","",ROUND(E7637-K7637,0))</f>
        <v/>
      </c>
      <c r="P7637">
        <f>IF(O7637="","",IF(O7637&gt;=1,O7637,0))</f>
        <v/>
      </c>
      <c r="Q7637" s="27">
        <f>IF(E7637="","",MAX(0,E7637-22))</f>
        <v/>
      </c>
      <c r="R7637" s="27">
        <f>IF(H7637=1,E7637,"")</f>
        <v/>
      </c>
      <c r="S7637" s="27">
        <f>IF(AND(H7637=1,J7637&lt;&gt;""),E7637-J7637,"")</f>
        <v/>
      </c>
      <c r="T7637">
        <f>IF(G7637="","",MONTH(G7637))</f>
        <v/>
      </c>
    </row>
    <row r="7638">
      <c r="A7638" s="24" t="n">
        <v>2020</v>
      </c>
      <c r="B7638" s="24" t="n">
        <v>11</v>
      </c>
      <c r="C7638" s="24" t="n">
        <v>14</v>
      </c>
      <c r="D7638" s="24" t="n">
        <v>5</v>
      </c>
      <c r="E7638" s="24" t="n">
        <v>5.67</v>
      </c>
      <c r="F7638" s="25">
        <f>IF($E7638="","",DATE(IF($A7638="",nominal_year,$A7638),$B7638,$C7638)+($D7638-IF(LEFT(hour_conv,1)="1",1,0))/24)</f>
        <v/>
      </c>
      <c r="G7638" s="26">
        <f>IF(F7638="","",INT(F7638))</f>
        <v/>
      </c>
      <c r="H7638">
        <f>IF(G7638="","",IF(AND(MONTH(G7638)*100+DAY(G7638)&gt;=season_lo,MONTH(G7638)*100+DAY(G7638)&lt;=season_hi),1,0))</f>
        <v/>
      </c>
      <c r="I7638">
        <f>IF(G7638="","",G7638-first_day+1)</f>
        <v/>
      </c>
      <c r="J7638" s="27">
        <f>IF(I7638="","",INDEX(Daily!$J$2:$J$421,I7638))</f>
        <v/>
      </c>
      <c r="K7638" s="27">
        <f>IF(J7638="","",J7638+cat_offset)</f>
        <v/>
      </c>
      <c r="L7638" s="27">
        <f>IF(J7638="","",MAX(0,E7638-J7638)^2)</f>
        <v/>
      </c>
      <c r="M7638" s="27">
        <f>IF(J7638="","",MAX(0,E7638-(J7638+twcdh_off))^2)</f>
        <v/>
      </c>
      <c r="N7638" s="27">
        <f>IF(E7638="","",MAX(0,E7638-swcdh_thr)^2)</f>
        <v/>
      </c>
      <c r="O7638">
        <f>IF(K7638="","",ROUND(E7638-K7638,0))</f>
        <v/>
      </c>
      <c r="P7638">
        <f>IF(O7638="","",IF(O7638&gt;=1,O7638,0))</f>
        <v/>
      </c>
      <c r="Q7638" s="27">
        <f>IF(E7638="","",MAX(0,E7638-22))</f>
        <v/>
      </c>
      <c r="R7638" s="27">
        <f>IF(H7638=1,E7638,"")</f>
        <v/>
      </c>
      <c r="S7638" s="27">
        <f>IF(AND(H7638=1,J7638&lt;&gt;""),E7638-J7638,"")</f>
        <v/>
      </c>
      <c r="T7638">
        <f>IF(G7638="","",MONTH(G7638))</f>
        <v/>
      </c>
    </row>
    <row r="7639">
      <c r="A7639" s="24" t="n">
        <v>2020</v>
      </c>
      <c r="B7639" s="24" t="n">
        <v>11</v>
      </c>
      <c r="C7639" s="24" t="n">
        <v>14</v>
      </c>
      <c r="D7639" s="24" t="n">
        <v>6</v>
      </c>
      <c r="E7639" s="24" t="n">
        <v>6.07</v>
      </c>
      <c r="F7639" s="25">
        <f>IF($E7639="","",DATE(IF($A7639="",nominal_year,$A7639),$B7639,$C7639)+($D7639-IF(LEFT(hour_conv,1)="1",1,0))/24)</f>
        <v/>
      </c>
      <c r="G7639" s="26">
        <f>IF(F7639="","",INT(F7639))</f>
        <v/>
      </c>
      <c r="H7639">
        <f>IF(G7639="","",IF(AND(MONTH(G7639)*100+DAY(G7639)&gt;=season_lo,MONTH(G7639)*100+DAY(G7639)&lt;=season_hi),1,0))</f>
        <v/>
      </c>
      <c r="I7639">
        <f>IF(G7639="","",G7639-first_day+1)</f>
        <v/>
      </c>
      <c r="J7639" s="27">
        <f>IF(I7639="","",INDEX(Daily!$J$2:$J$421,I7639))</f>
        <v/>
      </c>
      <c r="K7639" s="27">
        <f>IF(J7639="","",J7639+cat_offset)</f>
        <v/>
      </c>
      <c r="L7639" s="27">
        <f>IF(J7639="","",MAX(0,E7639-J7639)^2)</f>
        <v/>
      </c>
      <c r="M7639" s="27">
        <f>IF(J7639="","",MAX(0,E7639-(J7639+twcdh_off))^2)</f>
        <v/>
      </c>
      <c r="N7639" s="27">
        <f>IF(E7639="","",MAX(0,E7639-swcdh_thr)^2)</f>
        <v/>
      </c>
      <c r="O7639">
        <f>IF(K7639="","",ROUND(E7639-K7639,0))</f>
        <v/>
      </c>
      <c r="P7639">
        <f>IF(O7639="","",IF(O7639&gt;=1,O7639,0))</f>
        <v/>
      </c>
      <c r="Q7639" s="27">
        <f>IF(E7639="","",MAX(0,E7639-22))</f>
        <v/>
      </c>
      <c r="R7639" s="27">
        <f>IF(H7639=1,E7639,"")</f>
        <v/>
      </c>
      <c r="S7639" s="27">
        <f>IF(AND(H7639=1,J7639&lt;&gt;""),E7639-J7639,"")</f>
        <v/>
      </c>
      <c r="T7639">
        <f>IF(G7639="","",MONTH(G7639))</f>
        <v/>
      </c>
    </row>
    <row r="7640">
      <c r="A7640" s="24" t="n">
        <v>2020</v>
      </c>
      <c r="B7640" s="24" t="n">
        <v>11</v>
      </c>
      <c r="C7640" s="24" t="n">
        <v>14</v>
      </c>
      <c r="D7640" s="24" t="n">
        <v>7</v>
      </c>
      <c r="E7640" s="24" t="n">
        <v>6.82</v>
      </c>
      <c r="F7640" s="25">
        <f>IF($E7640="","",DATE(IF($A7640="",nominal_year,$A7640),$B7640,$C7640)+($D7640-IF(LEFT(hour_conv,1)="1",1,0))/24)</f>
        <v/>
      </c>
      <c r="G7640" s="26">
        <f>IF(F7640="","",INT(F7640))</f>
        <v/>
      </c>
      <c r="H7640">
        <f>IF(G7640="","",IF(AND(MONTH(G7640)*100+DAY(G7640)&gt;=season_lo,MONTH(G7640)*100+DAY(G7640)&lt;=season_hi),1,0))</f>
        <v/>
      </c>
      <c r="I7640">
        <f>IF(G7640="","",G7640-first_day+1)</f>
        <v/>
      </c>
      <c r="J7640" s="27">
        <f>IF(I7640="","",INDEX(Daily!$J$2:$J$421,I7640))</f>
        <v/>
      </c>
      <c r="K7640" s="27">
        <f>IF(J7640="","",J7640+cat_offset)</f>
        <v/>
      </c>
      <c r="L7640" s="27">
        <f>IF(J7640="","",MAX(0,E7640-J7640)^2)</f>
        <v/>
      </c>
      <c r="M7640" s="27">
        <f>IF(J7640="","",MAX(0,E7640-(J7640+twcdh_off))^2)</f>
        <v/>
      </c>
      <c r="N7640" s="27">
        <f>IF(E7640="","",MAX(0,E7640-swcdh_thr)^2)</f>
        <v/>
      </c>
      <c r="O7640">
        <f>IF(K7640="","",ROUND(E7640-K7640,0))</f>
        <v/>
      </c>
      <c r="P7640">
        <f>IF(O7640="","",IF(O7640&gt;=1,O7640,0))</f>
        <v/>
      </c>
      <c r="Q7640" s="27">
        <f>IF(E7640="","",MAX(0,E7640-22))</f>
        <v/>
      </c>
      <c r="R7640" s="27">
        <f>IF(H7640=1,E7640,"")</f>
        <v/>
      </c>
      <c r="S7640" s="27">
        <f>IF(AND(H7640=1,J7640&lt;&gt;""),E7640-J7640,"")</f>
        <v/>
      </c>
      <c r="T7640">
        <f>IF(G7640="","",MONTH(G7640))</f>
        <v/>
      </c>
    </row>
    <row r="7641">
      <c r="A7641" s="24" t="n">
        <v>2020</v>
      </c>
      <c r="B7641" s="24" t="n">
        <v>11</v>
      </c>
      <c r="C7641" s="24" t="n">
        <v>14</v>
      </c>
      <c r="D7641" s="24" t="n">
        <v>8</v>
      </c>
      <c r="E7641" s="24" t="n">
        <v>7.4</v>
      </c>
      <c r="F7641" s="25">
        <f>IF($E7641="","",DATE(IF($A7641="",nominal_year,$A7641),$B7641,$C7641)+($D7641-IF(LEFT(hour_conv,1)="1",1,0))/24)</f>
        <v/>
      </c>
      <c r="G7641" s="26">
        <f>IF(F7641="","",INT(F7641))</f>
        <v/>
      </c>
      <c r="H7641">
        <f>IF(G7641="","",IF(AND(MONTH(G7641)*100+DAY(G7641)&gt;=season_lo,MONTH(G7641)*100+DAY(G7641)&lt;=season_hi),1,0))</f>
        <v/>
      </c>
      <c r="I7641">
        <f>IF(G7641="","",G7641-first_day+1)</f>
        <v/>
      </c>
      <c r="J7641" s="27">
        <f>IF(I7641="","",INDEX(Daily!$J$2:$J$421,I7641))</f>
        <v/>
      </c>
      <c r="K7641" s="27">
        <f>IF(J7641="","",J7641+cat_offset)</f>
        <v/>
      </c>
      <c r="L7641" s="27">
        <f>IF(J7641="","",MAX(0,E7641-J7641)^2)</f>
        <v/>
      </c>
      <c r="M7641" s="27">
        <f>IF(J7641="","",MAX(0,E7641-(J7641+twcdh_off))^2)</f>
        <v/>
      </c>
      <c r="N7641" s="27">
        <f>IF(E7641="","",MAX(0,E7641-swcdh_thr)^2)</f>
        <v/>
      </c>
      <c r="O7641">
        <f>IF(K7641="","",ROUND(E7641-K7641,0))</f>
        <v/>
      </c>
      <c r="P7641">
        <f>IF(O7641="","",IF(O7641&gt;=1,O7641,0))</f>
        <v/>
      </c>
      <c r="Q7641" s="27">
        <f>IF(E7641="","",MAX(0,E7641-22))</f>
        <v/>
      </c>
      <c r="R7641" s="27">
        <f>IF(H7641=1,E7641,"")</f>
        <v/>
      </c>
      <c r="S7641" s="27">
        <f>IF(AND(H7641=1,J7641&lt;&gt;""),E7641-J7641,"")</f>
        <v/>
      </c>
      <c r="T7641">
        <f>IF(G7641="","",MONTH(G7641))</f>
        <v/>
      </c>
    </row>
    <row r="7642">
      <c r="A7642" s="24" t="n">
        <v>2020</v>
      </c>
      <c r="B7642" s="24" t="n">
        <v>11</v>
      </c>
      <c r="C7642" s="24" t="n">
        <v>14</v>
      </c>
      <c r="D7642" s="24" t="n">
        <v>9</v>
      </c>
      <c r="E7642" s="24" t="n">
        <v>7.7</v>
      </c>
      <c r="F7642" s="25">
        <f>IF($E7642="","",DATE(IF($A7642="",nominal_year,$A7642),$B7642,$C7642)+($D7642-IF(LEFT(hour_conv,1)="1",1,0))/24)</f>
        <v/>
      </c>
      <c r="G7642" s="26">
        <f>IF(F7642="","",INT(F7642))</f>
        <v/>
      </c>
      <c r="H7642">
        <f>IF(G7642="","",IF(AND(MONTH(G7642)*100+DAY(G7642)&gt;=season_lo,MONTH(G7642)*100+DAY(G7642)&lt;=season_hi),1,0))</f>
        <v/>
      </c>
      <c r="I7642">
        <f>IF(G7642="","",G7642-first_day+1)</f>
        <v/>
      </c>
      <c r="J7642" s="27">
        <f>IF(I7642="","",INDEX(Daily!$J$2:$J$421,I7642))</f>
        <v/>
      </c>
      <c r="K7642" s="27">
        <f>IF(J7642="","",J7642+cat_offset)</f>
        <v/>
      </c>
      <c r="L7642" s="27">
        <f>IF(J7642="","",MAX(0,E7642-J7642)^2)</f>
        <v/>
      </c>
      <c r="M7642" s="27">
        <f>IF(J7642="","",MAX(0,E7642-(J7642+twcdh_off))^2)</f>
        <v/>
      </c>
      <c r="N7642" s="27">
        <f>IF(E7642="","",MAX(0,E7642-swcdh_thr)^2)</f>
        <v/>
      </c>
      <c r="O7642">
        <f>IF(K7642="","",ROUND(E7642-K7642,0))</f>
        <v/>
      </c>
      <c r="P7642">
        <f>IF(O7642="","",IF(O7642&gt;=1,O7642,0))</f>
        <v/>
      </c>
      <c r="Q7642" s="27">
        <f>IF(E7642="","",MAX(0,E7642-22))</f>
        <v/>
      </c>
      <c r="R7642" s="27">
        <f>IF(H7642=1,E7642,"")</f>
        <v/>
      </c>
      <c r="S7642" s="27">
        <f>IF(AND(H7642=1,J7642&lt;&gt;""),E7642-J7642,"")</f>
        <v/>
      </c>
      <c r="T7642">
        <f>IF(G7642="","",MONTH(G7642))</f>
        <v/>
      </c>
    </row>
    <row r="7643">
      <c r="A7643" s="24" t="n">
        <v>2020</v>
      </c>
      <c r="B7643" s="24" t="n">
        <v>11</v>
      </c>
      <c r="C7643" s="24" t="n">
        <v>14</v>
      </c>
      <c r="D7643" s="24" t="n">
        <v>10</v>
      </c>
      <c r="E7643" s="24" t="n">
        <v>8.42</v>
      </c>
      <c r="F7643" s="25">
        <f>IF($E7643="","",DATE(IF($A7643="",nominal_year,$A7643),$B7643,$C7643)+($D7643-IF(LEFT(hour_conv,1)="1",1,0))/24)</f>
        <v/>
      </c>
      <c r="G7643" s="26">
        <f>IF(F7643="","",INT(F7643))</f>
        <v/>
      </c>
      <c r="H7643">
        <f>IF(G7643="","",IF(AND(MONTH(G7643)*100+DAY(G7643)&gt;=season_lo,MONTH(G7643)*100+DAY(G7643)&lt;=season_hi),1,0))</f>
        <v/>
      </c>
      <c r="I7643">
        <f>IF(G7643="","",G7643-first_day+1)</f>
        <v/>
      </c>
      <c r="J7643" s="27">
        <f>IF(I7643="","",INDEX(Daily!$J$2:$J$421,I7643))</f>
        <v/>
      </c>
      <c r="K7643" s="27">
        <f>IF(J7643="","",J7643+cat_offset)</f>
        <v/>
      </c>
      <c r="L7643" s="27">
        <f>IF(J7643="","",MAX(0,E7643-J7643)^2)</f>
        <v/>
      </c>
      <c r="M7643" s="27">
        <f>IF(J7643="","",MAX(0,E7643-(J7643+twcdh_off))^2)</f>
        <v/>
      </c>
      <c r="N7643" s="27">
        <f>IF(E7643="","",MAX(0,E7643-swcdh_thr)^2)</f>
        <v/>
      </c>
      <c r="O7643">
        <f>IF(K7643="","",ROUND(E7643-K7643,0))</f>
        <v/>
      </c>
      <c r="P7643">
        <f>IF(O7643="","",IF(O7643&gt;=1,O7643,0))</f>
        <v/>
      </c>
      <c r="Q7643" s="27">
        <f>IF(E7643="","",MAX(0,E7643-22))</f>
        <v/>
      </c>
      <c r="R7643" s="27">
        <f>IF(H7643=1,E7643,"")</f>
        <v/>
      </c>
      <c r="S7643" s="27">
        <f>IF(AND(H7643=1,J7643&lt;&gt;""),E7643-J7643,"")</f>
        <v/>
      </c>
      <c r="T7643">
        <f>IF(G7643="","",MONTH(G7643))</f>
        <v/>
      </c>
    </row>
    <row r="7644">
      <c r="A7644" s="24" t="n">
        <v>2020</v>
      </c>
      <c r="B7644" s="24" t="n">
        <v>11</v>
      </c>
      <c r="C7644" s="24" t="n">
        <v>14</v>
      </c>
      <c r="D7644" s="24" t="n">
        <v>11</v>
      </c>
      <c r="E7644" s="24" t="n">
        <v>9.859999999999999</v>
      </c>
      <c r="F7644" s="25">
        <f>IF($E7644="","",DATE(IF($A7644="",nominal_year,$A7644),$B7644,$C7644)+($D7644-IF(LEFT(hour_conv,1)="1",1,0))/24)</f>
        <v/>
      </c>
      <c r="G7644" s="26">
        <f>IF(F7644="","",INT(F7644))</f>
        <v/>
      </c>
      <c r="H7644">
        <f>IF(G7644="","",IF(AND(MONTH(G7644)*100+DAY(G7644)&gt;=season_lo,MONTH(G7644)*100+DAY(G7644)&lt;=season_hi),1,0))</f>
        <v/>
      </c>
      <c r="I7644">
        <f>IF(G7644="","",G7644-first_day+1)</f>
        <v/>
      </c>
      <c r="J7644" s="27">
        <f>IF(I7644="","",INDEX(Daily!$J$2:$J$421,I7644))</f>
        <v/>
      </c>
      <c r="K7644" s="27">
        <f>IF(J7644="","",J7644+cat_offset)</f>
        <v/>
      </c>
      <c r="L7644" s="27">
        <f>IF(J7644="","",MAX(0,E7644-J7644)^2)</f>
        <v/>
      </c>
      <c r="M7644" s="27">
        <f>IF(J7644="","",MAX(0,E7644-(J7644+twcdh_off))^2)</f>
        <v/>
      </c>
      <c r="N7644" s="27">
        <f>IF(E7644="","",MAX(0,E7644-swcdh_thr)^2)</f>
        <v/>
      </c>
      <c r="O7644">
        <f>IF(K7644="","",ROUND(E7644-K7644,0))</f>
        <v/>
      </c>
      <c r="P7644">
        <f>IF(O7644="","",IF(O7644&gt;=1,O7644,0))</f>
        <v/>
      </c>
      <c r="Q7644" s="27">
        <f>IF(E7644="","",MAX(0,E7644-22))</f>
        <v/>
      </c>
      <c r="R7644" s="27">
        <f>IF(H7644=1,E7644,"")</f>
        <v/>
      </c>
      <c r="S7644" s="27">
        <f>IF(AND(H7644=1,J7644&lt;&gt;""),E7644-J7644,"")</f>
        <v/>
      </c>
      <c r="T7644">
        <f>IF(G7644="","",MONTH(G7644))</f>
        <v/>
      </c>
    </row>
    <row r="7645">
      <c r="A7645" s="24" t="n">
        <v>2020</v>
      </c>
      <c r="B7645" s="24" t="n">
        <v>11</v>
      </c>
      <c r="C7645" s="24" t="n">
        <v>14</v>
      </c>
      <c r="D7645" s="24" t="n">
        <v>12</v>
      </c>
      <c r="E7645" s="24" t="n">
        <v>9.630000000000001</v>
      </c>
      <c r="F7645" s="25">
        <f>IF($E7645="","",DATE(IF($A7645="",nominal_year,$A7645),$B7645,$C7645)+($D7645-IF(LEFT(hour_conv,1)="1",1,0))/24)</f>
        <v/>
      </c>
      <c r="G7645" s="26">
        <f>IF(F7645="","",INT(F7645))</f>
        <v/>
      </c>
      <c r="H7645">
        <f>IF(G7645="","",IF(AND(MONTH(G7645)*100+DAY(G7645)&gt;=season_lo,MONTH(G7645)*100+DAY(G7645)&lt;=season_hi),1,0))</f>
        <v/>
      </c>
      <c r="I7645">
        <f>IF(G7645="","",G7645-first_day+1)</f>
        <v/>
      </c>
      <c r="J7645" s="27">
        <f>IF(I7645="","",INDEX(Daily!$J$2:$J$421,I7645))</f>
        <v/>
      </c>
      <c r="K7645" s="27">
        <f>IF(J7645="","",J7645+cat_offset)</f>
        <v/>
      </c>
      <c r="L7645" s="27">
        <f>IF(J7645="","",MAX(0,E7645-J7645)^2)</f>
        <v/>
      </c>
      <c r="M7645" s="27">
        <f>IF(J7645="","",MAX(0,E7645-(J7645+twcdh_off))^2)</f>
        <v/>
      </c>
      <c r="N7645" s="27">
        <f>IF(E7645="","",MAX(0,E7645-swcdh_thr)^2)</f>
        <v/>
      </c>
      <c r="O7645">
        <f>IF(K7645="","",ROUND(E7645-K7645,0))</f>
        <v/>
      </c>
      <c r="P7645">
        <f>IF(O7645="","",IF(O7645&gt;=1,O7645,0))</f>
        <v/>
      </c>
      <c r="Q7645" s="27">
        <f>IF(E7645="","",MAX(0,E7645-22))</f>
        <v/>
      </c>
      <c r="R7645" s="27">
        <f>IF(H7645=1,E7645,"")</f>
        <v/>
      </c>
      <c r="S7645" s="27">
        <f>IF(AND(H7645=1,J7645&lt;&gt;""),E7645-J7645,"")</f>
        <v/>
      </c>
      <c r="T7645">
        <f>IF(G7645="","",MONTH(G7645))</f>
        <v/>
      </c>
    </row>
    <row r="7646">
      <c r="A7646" s="24" t="n">
        <v>2020</v>
      </c>
      <c r="B7646" s="24" t="n">
        <v>11</v>
      </c>
      <c r="C7646" s="24" t="n">
        <v>14</v>
      </c>
      <c r="D7646" s="24" t="n">
        <v>13</v>
      </c>
      <c r="E7646" s="24" t="n">
        <v>10.12</v>
      </c>
      <c r="F7646" s="25">
        <f>IF($E7646="","",DATE(IF($A7646="",nominal_year,$A7646),$B7646,$C7646)+($D7646-IF(LEFT(hour_conv,1)="1",1,0))/24)</f>
        <v/>
      </c>
      <c r="G7646" s="26">
        <f>IF(F7646="","",INT(F7646))</f>
        <v/>
      </c>
      <c r="H7646">
        <f>IF(G7646="","",IF(AND(MONTH(G7646)*100+DAY(G7646)&gt;=season_lo,MONTH(G7646)*100+DAY(G7646)&lt;=season_hi),1,0))</f>
        <v/>
      </c>
      <c r="I7646">
        <f>IF(G7646="","",G7646-first_day+1)</f>
        <v/>
      </c>
      <c r="J7646" s="27">
        <f>IF(I7646="","",INDEX(Daily!$J$2:$J$421,I7646))</f>
        <v/>
      </c>
      <c r="K7646" s="27">
        <f>IF(J7646="","",J7646+cat_offset)</f>
        <v/>
      </c>
      <c r="L7646" s="27">
        <f>IF(J7646="","",MAX(0,E7646-J7646)^2)</f>
        <v/>
      </c>
      <c r="M7646" s="27">
        <f>IF(J7646="","",MAX(0,E7646-(J7646+twcdh_off))^2)</f>
        <v/>
      </c>
      <c r="N7646" s="27">
        <f>IF(E7646="","",MAX(0,E7646-swcdh_thr)^2)</f>
        <v/>
      </c>
      <c r="O7646">
        <f>IF(K7646="","",ROUND(E7646-K7646,0))</f>
        <v/>
      </c>
      <c r="P7646">
        <f>IF(O7646="","",IF(O7646&gt;=1,O7646,0))</f>
        <v/>
      </c>
      <c r="Q7646" s="27">
        <f>IF(E7646="","",MAX(0,E7646-22))</f>
        <v/>
      </c>
      <c r="R7646" s="27">
        <f>IF(H7646=1,E7646,"")</f>
        <v/>
      </c>
      <c r="S7646" s="27">
        <f>IF(AND(H7646=1,J7646&lt;&gt;""),E7646-J7646,"")</f>
        <v/>
      </c>
      <c r="T7646">
        <f>IF(G7646="","",MONTH(G7646))</f>
        <v/>
      </c>
    </row>
    <row r="7647">
      <c r="A7647" s="24" t="n">
        <v>2020</v>
      </c>
      <c r="B7647" s="24" t="n">
        <v>11</v>
      </c>
      <c r="C7647" s="24" t="n">
        <v>14</v>
      </c>
      <c r="D7647" s="24" t="n">
        <v>14</v>
      </c>
      <c r="E7647" s="24" t="n">
        <v>10.09</v>
      </c>
      <c r="F7647" s="25">
        <f>IF($E7647="","",DATE(IF($A7647="",nominal_year,$A7647),$B7647,$C7647)+($D7647-IF(LEFT(hour_conv,1)="1",1,0))/24)</f>
        <v/>
      </c>
      <c r="G7647" s="26">
        <f>IF(F7647="","",INT(F7647))</f>
        <v/>
      </c>
      <c r="H7647">
        <f>IF(G7647="","",IF(AND(MONTH(G7647)*100+DAY(G7647)&gt;=season_lo,MONTH(G7647)*100+DAY(G7647)&lt;=season_hi),1,0))</f>
        <v/>
      </c>
      <c r="I7647">
        <f>IF(G7647="","",G7647-first_day+1)</f>
        <v/>
      </c>
      <c r="J7647" s="27">
        <f>IF(I7647="","",INDEX(Daily!$J$2:$J$421,I7647))</f>
        <v/>
      </c>
      <c r="K7647" s="27">
        <f>IF(J7647="","",J7647+cat_offset)</f>
        <v/>
      </c>
      <c r="L7647" s="27">
        <f>IF(J7647="","",MAX(0,E7647-J7647)^2)</f>
        <v/>
      </c>
      <c r="M7647" s="27">
        <f>IF(J7647="","",MAX(0,E7647-(J7647+twcdh_off))^2)</f>
        <v/>
      </c>
      <c r="N7647" s="27">
        <f>IF(E7647="","",MAX(0,E7647-swcdh_thr)^2)</f>
        <v/>
      </c>
      <c r="O7647">
        <f>IF(K7647="","",ROUND(E7647-K7647,0))</f>
        <v/>
      </c>
      <c r="P7647">
        <f>IF(O7647="","",IF(O7647&gt;=1,O7647,0))</f>
        <v/>
      </c>
      <c r="Q7647" s="27">
        <f>IF(E7647="","",MAX(0,E7647-22))</f>
        <v/>
      </c>
      <c r="R7647" s="27">
        <f>IF(H7647=1,E7647,"")</f>
        <v/>
      </c>
      <c r="S7647" s="27">
        <f>IF(AND(H7647=1,J7647&lt;&gt;""),E7647-J7647,"")</f>
        <v/>
      </c>
      <c r="T7647">
        <f>IF(G7647="","",MONTH(G7647))</f>
        <v/>
      </c>
    </row>
    <row r="7648">
      <c r="A7648" s="24" t="n">
        <v>2020</v>
      </c>
      <c r="B7648" s="24" t="n">
        <v>11</v>
      </c>
      <c r="C7648" s="24" t="n">
        <v>14</v>
      </c>
      <c r="D7648" s="24" t="n">
        <v>15</v>
      </c>
      <c r="E7648" s="24" t="n">
        <v>11.16</v>
      </c>
      <c r="F7648" s="25">
        <f>IF($E7648="","",DATE(IF($A7648="",nominal_year,$A7648),$B7648,$C7648)+($D7648-IF(LEFT(hour_conv,1)="1",1,0))/24)</f>
        <v/>
      </c>
      <c r="G7648" s="26">
        <f>IF(F7648="","",INT(F7648))</f>
        <v/>
      </c>
      <c r="H7648">
        <f>IF(G7648="","",IF(AND(MONTH(G7648)*100+DAY(G7648)&gt;=season_lo,MONTH(G7648)*100+DAY(G7648)&lt;=season_hi),1,0))</f>
        <v/>
      </c>
      <c r="I7648">
        <f>IF(G7648="","",G7648-first_day+1)</f>
        <v/>
      </c>
      <c r="J7648" s="27">
        <f>IF(I7648="","",INDEX(Daily!$J$2:$J$421,I7648))</f>
        <v/>
      </c>
      <c r="K7648" s="27">
        <f>IF(J7648="","",J7648+cat_offset)</f>
        <v/>
      </c>
      <c r="L7648" s="27">
        <f>IF(J7648="","",MAX(0,E7648-J7648)^2)</f>
        <v/>
      </c>
      <c r="M7648" s="27">
        <f>IF(J7648="","",MAX(0,E7648-(J7648+twcdh_off))^2)</f>
        <v/>
      </c>
      <c r="N7648" s="27">
        <f>IF(E7648="","",MAX(0,E7648-swcdh_thr)^2)</f>
        <v/>
      </c>
      <c r="O7648">
        <f>IF(K7648="","",ROUND(E7648-K7648,0))</f>
        <v/>
      </c>
      <c r="P7648">
        <f>IF(O7648="","",IF(O7648&gt;=1,O7648,0))</f>
        <v/>
      </c>
      <c r="Q7648" s="27">
        <f>IF(E7648="","",MAX(0,E7648-22))</f>
        <v/>
      </c>
      <c r="R7648" s="27">
        <f>IF(H7648=1,E7648,"")</f>
        <v/>
      </c>
      <c r="S7648" s="27">
        <f>IF(AND(H7648=1,J7648&lt;&gt;""),E7648-J7648,"")</f>
        <v/>
      </c>
      <c r="T7648">
        <f>IF(G7648="","",MONTH(G7648))</f>
        <v/>
      </c>
    </row>
    <row r="7649">
      <c r="A7649" s="24" t="n">
        <v>2020</v>
      </c>
      <c r="B7649" s="24" t="n">
        <v>11</v>
      </c>
      <c r="C7649" s="24" t="n">
        <v>14</v>
      </c>
      <c r="D7649" s="24" t="n">
        <v>16</v>
      </c>
      <c r="E7649" s="24" t="n">
        <v>10.97</v>
      </c>
      <c r="F7649" s="25">
        <f>IF($E7649="","",DATE(IF($A7649="",nominal_year,$A7649),$B7649,$C7649)+($D7649-IF(LEFT(hour_conv,1)="1",1,0))/24)</f>
        <v/>
      </c>
      <c r="G7649" s="26">
        <f>IF(F7649="","",INT(F7649))</f>
        <v/>
      </c>
      <c r="H7649">
        <f>IF(G7649="","",IF(AND(MONTH(G7649)*100+DAY(G7649)&gt;=season_lo,MONTH(G7649)*100+DAY(G7649)&lt;=season_hi),1,0))</f>
        <v/>
      </c>
      <c r="I7649">
        <f>IF(G7649="","",G7649-first_day+1)</f>
        <v/>
      </c>
      <c r="J7649" s="27">
        <f>IF(I7649="","",INDEX(Daily!$J$2:$J$421,I7649))</f>
        <v/>
      </c>
      <c r="K7649" s="27">
        <f>IF(J7649="","",J7649+cat_offset)</f>
        <v/>
      </c>
      <c r="L7649" s="27">
        <f>IF(J7649="","",MAX(0,E7649-J7649)^2)</f>
        <v/>
      </c>
      <c r="M7649" s="27">
        <f>IF(J7649="","",MAX(0,E7649-(J7649+twcdh_off))^2)</f>
        <v/>
      </c>
      <c r="N7649" s="27">
        <f>IF(E7649="","",MAX(0,E7649-swcdh_thr)^2)</f>
        <v/>
      </c>
      <c r="O7649">
        <f>IF(K7649="","",ROUND(E7649-K7649,0))</f>
        <v/>
      </c>
      <c r="P7649">
        <f>IF(O7649="","",IF(O7649&gt;=1,O7649,0))</f>
        <v/>
      </c>
      <c r="Q7649" s="27">
        <f>IF(E7649="","",MAX(0,E7649-22))</f>
        <v/>
      </c>
      <c r="R7649" s="27">
        <f>IF(H7649=1,E7649,"")</f>
        <v/>
      </c>
      <c r="S7649" s="27">
        <f>IF(AND(H7649=1,J7649&lt;&gt;""),E7649-J7649,"")</f>
        <v/>
      </c>
      <c r="T7649">
        <f>IF(G7649="","",MONTH(G7649))</f>
        <v/>
      </c>
    </row>
    <row r="7650">
      <c r="A7650" s="24" t="n">
        <v>2020</v>
      </c>
      <c r="B7650" s="24" t="n">
        <v>11</v>
      </c>
      <c r="C7650" s="24" t="n">
        <v>14</v>
      </c>
      <c r="D7650" s="24" t="n">
        <v>17</v>
      </c>
      <c r="E7650" s="24" t="n">
        <v>11.73</v>
      </c>
      <c r="F7650" s="25">
        <f>IF($E7650="","",DATE(IF($A7650="",nominal_year,$A7650),$B7650,$C7650)+($D7650-IF(LEFT(hour_conv,1)="1",1,0))/24)</f>
        <v/>
      </c>
      <c r="G7650" s="26">
        <f>IF(F7650="","",INT(F7650))</f>
        <v/>
      </c>
      <c r="H7650">
        <f>IF(G7650="","",IF(AND(MONTH(G7650)*100+DAY(G7650)&gt;=season_lo,MONTH(G7650)*100+DAY(G7650)&lt;=season_hi),1,0))</f>
        <v/>
      </c>
      <c r="I7650">
        <f>IF(G7650="","",G7650-first_day+1)</f>
        <v/>
      </c>
      <c r="J7650" s="27">
        <f>IF(I7650="","",INDEX(Daily!$J$2:$J$421,I7650))</f>
        <v/>
      </c>
      <c r="K7650" s="27">
        <f>IF(J7650="","",J7650+cat_offset)</f>
        <v/>
      </c>
      <c r="L7650" s="27">
        <f>IF(J7650="","",MAX(0,E7650-J7650)^2)</f>
        <v/>
      </c>
      <c r="M7650" s="27">
        <f>IF(J7650="","",MAX(0,E7650-(J7650+twcdh_off))^2)</f>
        <v/>
      </c>
      <c r="N7650" s="27">
        <f>IF(E7650="","",MAX(0,E7650-swcdh_thr)^2)</f>
        <v/>
      </c>
      <c r="O7650">
        <f>IF(K7650="","",ROUND(E7650-K7650,0))</f>
        <v/>
      </c>
      <c r="P7650">
        <f>IF(O7650="","",IF(O7650&gt;=1,O7650,0))</f>
        <v/>
      </c>
      <c r="Q7650" s="27">
        <f>IF(E7650="","",MAX(0,E7650-22))</f>
        <v/>
      </c>
      <c r="R7650" s="27">
        <f>IF(H7650=1,E7650,"")</f>
        <v/>
      </c>
      <c r="S7650" s="27">
        <f>IF(AND(H7650=1,J7650&lt;&gt;""),E7650-J7650,"")</f>
        <v/>
      </c>
      <c r="T7650">
        <f>IF(G7650="","",MONTH(G7650))</f>
        <v/>
      </c>
    </row>
    <row r="7651">
      <c r="A7651" s="24" t="n">
        <v>2020</v>
      </c>
      <c r="B7651" s="24" t="n">
        <v>11</v>
      </c>
      <c r="C7651" s="24" t="n">
        <v>14</v>
      </c>
      <c r="D7651" s="24" t="n">
        <v>18</v>
      </c>
      <c r="E7651" s="24" t="n">
        <v>10.58</v>
      </c>
      <c r="F7651" s="25">
        <f>IF($E7651="","",DATE(IF($A7651="",nominal_year,$A7651),$B7651,$C7651)+($D7651-IF(LEFT(hour_conv,1)="1",1,0))/24)</f>
        <v/>
      </c>
      <c r="G7651" s="26">
        <f>IF(F7651="","",INT(F7651))</f>
        <v/>
      </c>
      <c r="H7651">
        <f>IF(G7651="","",IF(AND(MONTH(G7651)*100+DAY(G7651)&gt;=season_lo,MONTH(G7651)*100+DAY(G7651)&lt;=season_hi),1,0))</f>
        <v/>
      </c>
      <c r="I7651">
        <f>IF(G7651="","",G7651-first_day+1)</f>
        <v/>
      </c>
      <c r="J7651" s="27">
        <f>IF(I7651="","",INDEX(Daily!$J$2:$J$421,I7651))</f>
        <v/>
      </c>
      <c r="K7651" s="27">
        <f>IF(J7651="","",J7651+cat_offset)</f>
        <v/>
      </c>
      <c r="L7651" s="27">
        <f>IF(J7651="","",MAX(0,E7651-J7651)^2)</f>
        <v/>
      </c>
      <c r="M7651" s="27">
        <f>IF(J7651="","",MAX(0,E7651-(J7651+twcdh_off))^2)</f>
        <v/>
      </c>
      <c r="N7651" s="27">
        <f>IF(E7651="","",MAX(0,E7651-swcdh_thr)^2)</f>
        <v/>
      </c>
      <c r="O7651">
        <f>IF(K7651="","",ROUND(E7651-K7651,0))</f>
        <v/>
      </c>
      <c r="P7651">
        <f>IF(O7651="","",IF(O7651&gt;=1,O7651,0))</f>
        <v/>
      </c>
      <c r="Q7651" s="27">
        <f>IF(E7651="","",MAX(0,E7651-22))</f>
        <v/>
      </c>
      <c r="R7651" s="27">
        <f>IF(H7651=1,E7651,"")</f>
        <v/>
      </c>
      <c r="S7651" s="27">
        <f>IF(AND(H7651=1,J7651&lt;&gt;""),E7651-J7651,"")</f>
        <v/>
      </c>
      <c r="T7651">
        <f>IF(G7651="","",MONTH(G7651))</f>
        <v/>
      </c>
    </row>
    <row r="7652">
      <c r="A7652" s="24" t="n">
        <v>2020</v>
      </c>
      <c r="B7652" s="24" t="n">
        <v>11</v>
      </c>
      <c r="C7652" s="24" t="n">
        <v>14</v>
      </c>
      <c r="D7652" s="24" t="n">
        <v>19</v>
      </c>
      <c r="E7652" s="24" t="n">
        <v>10.6</v>
      </c>
      <c r="F7652" s="25">
        <f>IF($E7652="","",DATE(IF($A7652="",nominal_year,$A7652),$B7652,$C7652)+($D7652-IF(LEFT(hour_conv,1)="1",1,0))/24)</f>
        <v/>
      </c>
      <c r="G7652" s="26">
        <f>IF(F7652="","",INT(F7652))</f>
        <v/>
      </c>
      <c r="H7652">
        <f>IF(G7652="","",IF(AND(MONTH(G7652)*100+DAY(G7652)&gt;=season_lo,MONTH(G7652)*100+DAY(G7652)&lt;=season_hi),1,0))</f>
        <v/>
      </c>
      <c r="I7652">
        <f>IF(G7652="","",G7652-first_day+1)</f>
        <v/>
      </c>
      <c r="J7652" s="27">
        <f>IF(I7652="","",INDEX(Daily!$J$2:$J$421,I7652))</f>
        <v/>
      </c>
      <c r="K7652" s="27">
        <f>IF(J7652="","",J7652+cat_offset)</f>
        <v/>
      </c>
      <c r="L7652" s="27">
        <f>IF(J7652="","",MAX(0,E7652-J7652)^2)</f>
        <v/>
      </c>
      <c r="M7652" s="27">
        <f>IF(J7652="","",MAX(0,E7652-(J7652+twcdh_off))^2)</f>
        <v/>
      </c>
      <c r="N7652" s="27">
        <f>IF(E7652="","",MAX(0,E7652-swcdh_thr)^2)</f>
        <v/>
      </c>
      <c r="O7652">
        <f>IF(K7652="","",ROUND(E7652-K7652,0))</f>
        <v/>
      </c>
      <c r="P7652">
        <f>IF(O7652="","",IF(O7652&gt;=1,O7652,0))</f>
        <v/>
      </c>
      <c r="Q7652" s="27">
        <f>IF(E7652="","",MAX(0,E7652-22))</f>
        <v/>
      </c>
      <c r="R7652" s="27">
        <f>IF(H7652=1,E7652,"")</f>
        <v/>
      </c>
      <c r="S7652" s="27">
        <f>IF(AND(H7652=1,J7652&lt;&gt;""),E7652-J7652,"")</f>
        <v/>
      </c>
      <c r="T7652">
        <f>IF(G7652="","",MONTH(G7652))</f>
        <v/>
      </c>
    </row>
    <row r="7653">
      <c r="A7653" s="24" t="n">
        <v>2020</v>
      </c>
      <c r="B7653" s="24" t="n">
        <v>11</v>
      </c>
      <c r="C7653" s="24" t="n">
        <v>14</v>
      </c>
      <c r="D7653" s="24" t="n">
        <v>20</v>
      </c>
      <c r="E7653" s="24" t="n">
        <v>10.09</v>
      </c>
      <c r="F7653" s="25">
        <f>IF($E7653="","",DATE(IF($A7653="",nominal_year,$A7653),$B7653,$C7653)+($D7653-IF(LEFT(hour_conv,1)="1",1,0))/24)</f>
        <v/>
      </c>
      <c r="G7653" s="26">
        <f>IF(F7653="","",INT(F7653))</f>
        <v/>
      </c>
      <c r="H7653">
        <f>IF(G7653="","",IF(AND(MONTH(G7653)*100+DAY(G7653)&gt;=season_lo,MONTH(G7653)*100+DAY(G7653)&lt;=season_hi),1,0))</f>
        <v/>
      </c>
      <c r="I7653">
        <f>IF(G7653="","",G7653-first_day+1)</f>
        <v/>
      </c>
      <c r="J7653" s="27">
        <f>IF(I7653="","",INDEX(Daily!$J$2:$J$421,I7653))</f>
        <v/>
      </c>
      <c r="K7653" s="27">
        <f>IF(J7653="","",J7653+cat_offset)</f>
        <v/>
      </c>
      <c r="L7653" s="27">
        <f>IF(J7653="","",MAX(0,E7653-J7653)^2)</f>
        <v/>
      </c>
      <c r="M7653" s="27">
        <f>IF(J7653="","",MAX(0,E7653-(J7653+twcdh_off))^2)</f>
        <v/>
      </c>
      <c r="N7653" s="27">
        <f>IF(E7653="","",MAX(0,E7653-swcdh_thr)^2)</f>
        <v/>
      </c>
      <c r="O7653">
        <f>IF(K7653="","",ROUND(E7653-K7653,0))</f>
        <v/>
      </c>
      <c r="P7653">
        <f>IF(O7653="","",IF(O7653&gt;=1,O7653,0))</f>
        <v/>
      </c>
      <c r="Q7653" s="27">
        <f>IF(E7653="","",MAX(0,E7653-22))</f>
        <v/>
      </c>
      <c r="R7653" s="27">
        <f>IF(H7653=1,E7653,"")</f>
        <v/>
      </c>
      <c r="S7653" s="27">
        <f>IF(AND(H7653=1,J7653&lt;&gt;""),E7653-J7653,"")</f>
        <v/>
      </c>
      <c r="T7653">
        <f>IF(G7653="","",MONTH(G7653))</f>
        <v/>
      </c>
    </row>
    <row r="7654">
      <c r="A7654" s="24" t="n">
        <v>2020</v>
      </c>
      <c r="B7654" s="24" t="n">
        <v>11</v>
      </c>
      <c r="C7654" s="24" t="n">
        <v>14</v>
      </c>
      <c r="D7654" s="24" t="n">
        <v>21</v>
      </c>
      <c r="E7654" s="24" t="n">
        <v>9.720000000000001</v>
      </c>
      <c r="F7654" s="25">
        <f>IF($E7654="","",DATE(IF($A7654="",nominal_year,$A7654),$B7654,$C7654)+($D7654-IF(LEFT(hour_conv,1)="1",1,0))/24)</f>
        <v/>
      </c>
      <c r="G7654" s="26">
        <f>IF(F7654="","",INT(F7654))</f>
        <v/>
      </c>
      <c r="H7654">
        <f>IF(G7654="","",IF(AND(MONTH(G7654)*100+DAY(G7654)&gt;=season_lo,MONTH(G7654)*100+DAY(G7654)&lt;=season_hi),1,0))</f>
        <v/>
      </c>
      <c r="I7654">
        <f>IF(G7654="","",G7654-first_day+1)</f>
        <v/>
      </c>
      <c r="J7654" s="27">
        <f>IF(I7654="","",INDEX(Daily!$J$2:$J$421,I7654))</f>
        <v/>
      </c>
      <c r="K7654" s="27">
        <f>IF(J7654="","",J7654+cat_offset)</f>
        <v/>
      </c>
      <c r="L7654" s="27">
        <f>IF(J7654="","",MAX(0,E7654-J7654)^2)</f>
        <v/>
      </c>
      <c r="M7654" s="27">
        <f>IF(J7654="","",MAX(0,E7654-(J7654+twcdh_off))^2)</f>
        <v/>
      </c>
      <c r="N7654" s="27">
        <f>IF(E7654="","",MAX(0,E7654-swcdh_thr)^2)</f>
        <v/>
      </c>
      <c r="O7654">
        <f>IF(K7654="","",ROUND(E7654-K7654,0))</f>
        <v/>
      </c>
      <c r="P7654">
        <f>IF(O7654="","",IF(O7654&gt;=1,O7654,0))</f>
        <v/>
      </c>
      <c r="Q7654" s="27">
        <f>IF(E7654="","",MAX(0,E7654-22))</f>
        <v/>
      </c>
      <c r="R7654" s="27">
        <f>IF(H7654=1,E7654,"")</f>
        <v/>
      </c>
      <c r="S7654" s="27">
        <f>IF(AND(H7654=1,J7654&lt;&gt;""),E7654-J7654,"")</f>
        <v/>
      </c>
      <c r="T7654">
        <f>IF(G7654="","",MONTH(G7654))</f>
        <v/>
      </c>
    </row>
    <row r="7655">
      <c r="A7655" s="24" t="n">
        <v>2020</v>
      </c>
      <c r="B7655" s="24" t="n">
        <v>11</v>
      </c>
      <c r="C7655" s="24" t="n">
        <v>14</v>
      </c>
      <c r="D7655" s="24" t="n">
        <v>22</v>
      </c>
      <c r="E7655" s="24" t="n">
        <v>7.87</v>
      </c>
      <c r="F7655" s="25">
        <f>IF($E7655="","",DATE(IF($A7655="",nominal_year,$A7655),$B7655,$C7655)+($D7655-IF(LEFT(hour_conv,1)="1",1,0))/24)</f>
        <v/>
      </c>
      <c r="G7655" s="26">
        <f>IF(F7655="","",INT(F7655))</f>
        <v/>
      </c>
      <c r="H7655">
        <f>IF(G7655="","",IF(AND(MONTH(G7655)*100+DAY(G7655)&gt;=season_lo,MONTH(G7655)*100+DAY(G7655)&lt;=season_hi),1,0))</f>
        <v/>
      </c>
      <c r="I7655">
        <f>IF(G7655="","",G7655-first_day+1)</f>
        <v/>
      </c>
      <c r="J7655" s="27">
        <f>IF(I7655="","",INDEX(Daily!$J$2:$J$421,I7655))</f>
        <v/>
      </c>
      <c r="K7655" s="27">
        <f>IF(J7655="","",J7655+cat_offset)</f>
        <v/>
      </c>
      <c r="L7655" s="27">
        <f>IF(J7655="","",MAX(0,E7655-J7655)^2)</f>
        <v/>
      </c>
      <c r="M7655" s="27">
        <f>IF(J7655="","",MAX(0,E7655-(J7655+twcdh_off))^2)</f>
        <v/>
      </c>
      <c r="N7655" s="27">
        <f>IF(E7655="","",MAX(0,E7655-swcdh_thr)^2)</f>
        <v/>
      </c>
      <c r="O7655">
        <f>IF(K7655="","",ROUND(E7655-K7655,0))</f>
        <v/>
      </c>
      <c r="P7655">
        <f>IF(O7655="","",IF(O7655&gt;=1,O7655,0))</f>
        <v/>
      </c>
      <c r="Q7655" s="27">
        <f>IF(E7655="","",MAX(0,E7655-22))</f>
        <v/>
      </c>
      <c r="R7655" s="27">
        <f>IF(H7655=1,E7655,"")</f>
        <v/>
      </c>
      <c r="S7655" s="27">
        <f>IF(AND(H7655=1,J7655&lt;&gt;""),E7655-J7655,"")</f>
        <v/>
      </c>
      <c r="T7655">
        <f>IF(G7655="","",MONTH(G7655))</f>
        <v/>
      </c>
    </row>
    <row r="7656">
      <c r="A7656" s="24" t="n">
        <v>2020</v>
      </c>
      <c r="B7656" s="24" t="n">
        <v>11</v>
      </c>
      <c r="C7656" s="24" t="n">
        <v>14</v>
      </c>
      <c r="D7656" s="24" t="n">
        <v>23</v>
      </c>
      <c r="E7656" s="24" t="n">
        <v>8.300000000000001</v>
      </c>
      <c r="F7656" s="25">
        <f>IF($E7656="","",DATE(IF($A7656="",nominal_year,$A7656),$B7656,$C7656)+($D7656-IF(LEFT(hour_conv,1)="1",1,0))/24)</f>
        <v/>
      </c>
      <c r="G7656" s="26">
        <f>IF(F7656="","",INT(F7656))</f>
        <v/>
      </c>
      <c r="H7656">
        <f>IF(G7656="","",IF(AND(MONTH(G7656)*100+DAY(G7656)&gt;=season_lo,MONTH(G7656)*100+DAY(G7656)&lt;=season_hi),1,0))</f>
        <v/>
      </c>
      <c r="I7656">
        <f>IF(G7656="","",G7656-first_day+1)</f>
        <v/>
      </c>
      <c r="J7656" s="27">
        <f>IF(I7656="","",INDEX(Daily!$J$2:$J$421,I7656))</f>
        <v/>
      </c>
      <c r="K7656" s="27">
        <f>IF(J7656="","",J7656+cat_offset)</f>
        <v/>
      </c>
      <c r="L7656" s="27">
        <f>IF(J7656="","",MAX(0,E7656-J7656)^2)</f>
        <v/>
      </c>
      <c r="M7656" s="27">
        <f>IF(J7656="","",MAX(0,E7656-(J7656+twcdh_off))^2)</f>
        <v/>
      </c>
      <c r="N7656" s="27">
        <f>IF(E7656="","",MAX(0,E7656-swcdh_thr)^2)</f>
        <v/>
      </c>
      <c r="O7656">
        <f>IF(K7656="","",ROUND(E7656-K7656,0))</f>
        <v/>
      </c>
      <c r="P7656">
        <f>IF(O7656="","",IF(O7656&gt;=1,O7656,0))</f>
        <v/>
      </c>
      <c r="Q7656" s="27">
        <f>IF(E7656="","",MAX(0,E7656-22))</f>
        <v/>
      </c>
      <c r="R7656" s="27">
        <f>IF(H7656=1,E7656,"")</f>
        <v/>
      </c>
      <c r="S7656" s="27">
        <f>IF(AND(H7656=1,J7656&lt;&gt;""),E7656-J7656,"")</f>
        <v/>
      </c>
      <c r="T7656">
        <f>IF(G7656="","",MONTH(G7656))</f>
        <v/>
      </c>
    </row>
    <row r="7657">
      <c r="A7657" s="24" t="n">
        <v>2020</v>
      </c>
      <c r="B7657" s="24" t="n">
        <v>11</v>
      </c>
      <c r="C7657" s="24" t="n">
        <v>14</v>
      </c>
      <c r="D7657" s="24" t="n">
        <v>24</v>
      </c>
      <c r="E7657" s="24" t="n">
        <v>7.05</v>
      </c>
      <c r="F7657" s="25">
        <f>IF($E7657="","",DATE(IF($A7657="",nominal_year,$A7657),$B7657,$C7657)+($D7657-IF(LEFT(hour_conv,1)="1",1,0))/24)</f>
        <v/>
      </c>
      <c r="G7657" s="26">
        <f>IF(F7657="","",INT(F7657))</f>
        <v/>
      </c>
      <c r="H7657">
        <f>IF(G7657="","",IF(AND(MONTH(G7657)*100+DAY(G7657)&gt;=season_lo,MONTH(G7657)*100+DAY(G7657)&lt;=season_hi),1,0))</f>
        <v/>
      </c>
      <c r="I7657">
        <f>IF(G7657="","",G7657-first_day+1)</f>
        <v/>
      </c>
      <c r="J7657" s="27">
        <f>IF(I7657="","",INDEX(Daily!$J$2:$J$421,I7657))</f>
        <v/>
      </c>
      <c r="K7657" s="27">
        <f>IF(J7657="","",J7657+cat_offset)</f>
        <v/>
      </c>
      <c r="L7657" s="27">
        <f>IF(J7657="","",MAX(0,E7657-J7657)^2)</f>
        <v/>
      </c>
      <c r="M7657" s="27">
        <f>IF(J7657="","",MAX(0,E7657-(J7657+twcdh_off))^2)</f>
        <v/>
      </c>
      <c r="N7657" s="27">
        <f>IF(E7657="","",MAX(0,E7657-swcdh_thr)^2)</f>
        <v/>
      </c>
      <c r="O7657">
        <f>IF(K7657="","",ROUND(E7657-K7657,0))</f>
        <v/>
      </c>
      <c r="P7657">
        <f>IF(O7657="","",IF(O7657&gt;=1,O7657,0))</f>
        <v/>
      </c>
      <c r="Q7657" s="27">
        <f>IF(E7657="","",MAX(0,E7657-22))</f>
        <v/>
      </c>
      <c r="R7657" s="27">
        <f>IF(H7657=1,E7657,"")</f>
        <v/>
      </c>
      <c r="S7657" s="27">
        <f>IF(AND(H7657=1,J7657&lt;&gt;""),E7657-J7657,"")</f>
        <v/>
      </c>
      <c r="T7657">
        <f>IF(G7657="","",MONTH(G7657))</f>
        <v/>
      </c>
    </row>
    <row r="7658">
      <c r="A7658" s="24" t="n">
        <v>2020</v>
      </c>
      <c r="B7658" s="24" t="n">
        <v>11</v>
      </c>
      <c r="C7658" s="24" t="n">
        <v>15</v>
      </c>
      <c r="D7658" s="24" t="n">
        <v>1</v>
      </c>
      <c r="E7658" s="24" t="n">
        <v>6.9</v>
      </c>
      <c r="F7658" s="25">
        <f>IF($E7658="","",DATE(IF($A7658="",nominal_year,$A7658),$B7658,$C7658)+($D7658-IF(LEFT(hour_conv,1)="1",1,0))/24)</f>
        <v/>
      </c>
      <c r="G7658" s="26">
        <f>IF(F7658="","",INT(F7658))</f>
        <v/>
      </c>
      <c r="H7658">
        <f>IF(G7658="","",IF(AND(MONTH(G7658)*100+DAY(G7658)&gt;=season_lo,MONTH(G7658)*100+DAY(G7658)&lt;=season_hi),1,0))</f>
        <v/>
      </c>
      <c r="I7658">
        <f>IF(G7658="","",G7658-first_day+1)</f>
        <v/>
      </c>
      <c r="J7658" s="27">
        <f>IF(I7658="","",INDEX(Daily!$J$2:$J$421,I7658))</f>
        <v/>
      </c>
      <c r="K7658" s="27">
        <f>IF(J7658="","",J7658+cat_offset)</f>
        <v/>
      </c>
      <c r="L7658" s="27">
        <f>IF(J7658="","",MAX(0,E7658-J7658)^2)</f>
        <v/>
      </c>
      <c r="M7658" s="27">
        <f>IF(J7658="","",MAX(0,E7658-(J7658+twcdh_off))^2)</f>
        <v/>
      </c>
      <c r="N7658" s="27">
        <f>IF(E7658="","",MAX(0,E7658-swcdh_thr)^2)</f>
        <v/>
      </c>
      <c r="O7658">
        <f>IF(K7658="","",ROUND(E7658-K7658,0))</f>
        <v/>
      </c>
      <c r="P7658">
        <f>IF(O7658="","",IF(O7658&gt;=1,O7658,0))</f>
        <v/>
      </c>
      <c r="Q7658" s="27">
        <f>IF(E7658="","",MAX(0,E7658-22))</f>
        <v/>
      </c>
      <c r="R7658" s="27">
        <f>IF(H7658=1,E7658,"")</f>
        <v/>
      </c>
      <c r="S7658" s="27">
        <f>IF(AND(H7658=1,J7658&lt;&gt;""),E7658-J7658,"")</f>
        <v/>
      </c>
      <c r="T7658">
        <f>IF(G7658="","",MONTH(G7658))</f>
        <v/>
      </c>
    </row>
    <row r="7659">
      <c r="A7659" s="24" t="n">
        <v>2020</v>
      </c>
      <c r="B7659" s="24" t="n">
        <v>11</v>
      </c>
      <c r="C7659" s="24" t="n">
        <v>15</v>
      </c>
      <c r="D7659" s="24" t="n">
        <v>2</v>
      </c>
      <c r="E7659" s="24" t="n">
        <v>6.39</v>
      </c>
      <c r="F7659" s="25">
        <f>IF($E7659="","",DATE(IF($A7659="",nominal_year,$A7659),$B7659,$C7659)+($D7659-IF(LEFT(hour_conv,1)="1",1,0))/24)</f>
        <v/>
      </c>
      <c r="G7659" s="26">
        <f>IF(F7659="","",INT(F7659))</f>
        <v/>
      </c>
      <c r="H7659">
        <f>IF(G7659="","",IF(AND(MONTH(G7659)*100+DAY(G7659)&gt;=season_lo,MONTH(G7659)*100+DAY(G7659)&lt;=season_hi),1,0))</f>
        <v/>
      </c>
      <c r="I7659">
        <f>IF(G7659="","",G7659-first_day+1)</f>
        <v/>
      </c>
      <c r="J7659" s="27">
        <f>IF(I7659="","",INDEX(Daily!$J$2:$J$421,I7659))</f>
        <v/>
      </c>
      <c r="K7659" s="27">
        <f>IF(J7659="","",J7659+cat_offset)</f>
        <v/>
      </c>
      <c r="L7659" s="27">
        <f>IF(J7659="","",MAX(0,E7659-J7659)^2)</f>
        <v/>
      </c>
      <c r="M7659" s="27">
        <f>IF(J7659="","",MAX(0,E7659-(J7659+twcdh_off))^2)</f>
        <v/>
      </c>
      <c r="N7659" s="27">
        <f>IF(E7659="","",MAX(0,E7659-swcdh_thr)^2)</f>
        <v/>
      </c>
      <c r="O7659">
        <f>IF(K7659="","",ROUND(E7659-K7659,0))</f>
        <v/>
      </c>
      <c r="P7659">
        <f>IF(O7659="","",IF(O7659&gt;=1,O7659,0))</f>
        <v/>
      </c>
      <c r="Q7659" s="27">
        <f>IF(E7659="","",MAX(0,E7659-22))</f>
        <v/>
      </c>
      <c r="R7659" s="27">
        <f>IF(H7659=1,E7659,"")</f>
        <v/>
      </c>
      <c r="S7659" s="27">
        <f>IF(AND(H7659=1,J7659&lt;&gt;""),E7659-J7659,"")</f>
        <v/>
      </c>
      <c r="T7659">
        <f>IF(G7659="","",MONTH(G7659))</f>
        <v/>
      </c>
    </row>
    <row r="7660">
      <c r="A7660" s="24" t="n">
        <v>2020</v>
      </c>
      <c r="B7660" s="24" t="n">
        <v>11</v>
      </c>
      <c r="C7660" s="24" t="n">
        <v>15</v>
      </c>
      <c r="D7660" s="24" t="n">
        <v>3</v>
      </c>
      <c r="E7660" s="24" t="n">
        <v>6.09</v>
      </c>
      <c r="F7660" s="25">
        <f>IF($E7660="","",DATE(IF($A7660="",nominal_year,$A7660),$B7660,$C7660)+($D7660-IF(LEFT(hour_conv,1)="1",1,0))/24)</f>
        <v/>
      </c>
      <c r="G7660" s="26">
        <f>IF(F7660="","",INT(F7660))</f>
        <v/>
      </c>
      <c r="H7660">
        <f>IF(G7660="","",IF(AND(MONTH(G7660)*100+DAY(G7660)&gt;=season_lo,MONTH(G7660)*100+DAY(G7660)&lt;=season_hi),1,0))</f>
        <v/>
      </c>
      <c r="I7660">
        <f>IF(G7660="","",G7660-first_day+1)</f>
        <v/>
      </c>
      <c r="J7660" s="27">
        <f>IF(I7660="","",INDEX(Daily!$J$2:$J$421,I7660))</f>
        <v/>
      </c>
      <c r="K7660" s="27">
        <f>IF(J7660="","",J7660+cat_offset)</f>
        <v/>
      </c>
      <c r="L7660" s="27">
        <f>IF(J7660="","",MAX(0,E7660-J7660)^2)</f>
        <v/>
      </c>
      <c r="M7660" s="27">
        <f>IF(J7660="","",MAX(0,E7660-(J7660+twcdh_off))^2)</f>
        <v/>
      </c>
      <c r="N7660" s="27">
        <f>IF(E7660="","",MAX(0,E7660-swcdh_thr)^2)</f>
        <v/>
      </c>
      <c r="O7660">
        <f>IF(K7660="","",ROUND(E7660-K7660,0))</f>
        <v/>
      </c>
      <c r="P7660">
        <f>IF(O7660="","",IF(O7660&gt;=1,O7660,0))</f>
        <v/>
      </c>
      <c r="Q7660" s="27">
        <f>IF(E7660="","",MAX(0,E7660-22))</f>
        <v/>
      </c>
      <c r="R7660" s="27">
        <f>IF(H7660=1,E7660,"")</f>
        <v/>
      </c>
      <c r="S7660" s="27">
        <f>IF(AND(H7660=1,J7660&lt;&gt;""),E7660-J7660,"")</f>
        <v/>
      </c>
      <c r="T7660">
        <f>IF(G7660="","",MONTH(G7660))</f>
        <v/>
      </c>
    </row>
    <row r="7661">
      <c r="A7661" s="24" t="n">
        <v>2020</v>
      </c>
      <c r="B7661" s="24" t="n">
        <v>11</v>
      </c>
      <c r="C7661" s="24" t="n">
        <v>15</v>
      </c>
      <c r="D7661" s="24" t="n">
        <v>4</v>
      </c>
      <c r="E7661" s="24" t="n">
        <v>6.01</v>
      </c>
      <c r="F7661" s="25">
        <f>IF($E7661="","",DATE(IF($A7661="",nominal_year,$A7661),$B7661,$C7661)+($D7661-IF(LEFT(hour_conv,1)="1",1,0))/24)</f>
        <v/>
      </c>
      <c r="G7661" s="26">
        <f>IF(F7661="","",INT(F7661))</f>
        <v/>
      </c>
      <c r="H7661">
        <f>IF(G7661="","",IF(AND(MONTH(G7661)*100+DAY(G7661)&gt;=season_lo,MONTH(G7661)*100+DAY(G7661)&lt;=season_hi),1,0))</f>
        <v/>
      </c>
      <c r="I7661">
        <f>IF(G7661="","",G7661-first_day+1)</f>
        <v/>
      </c>
      <c r="J7661" s="27">
        <f>IF(I7661="","",INDEX(Daily!$J$2:$J$421,I7661))</f>
        <v/>
      </c>
      <c r="K7661" s="27">
        <f>IF(J7661="","",J7661+cat_offset)</f>
        <v/>
      </c>
      <c r="L7661" s="27">
        <f>IF(J7661="","",MAX(0,E7661-J7661)^2)</f>
        <v/>
      </c>
      <c r="M7661" s="27">
        <f>IF(J7661="","",MAX(0,E7661-(J7661+twcdh_off))^2)</f>
        <v/>
      </c>
      <c r="N7661" s="27">
        <f>IF(E7661="","",MAX(0,E7661-swcdh_thr)^2)</f>
        <v/>
      </c>
      <c r="O7661">
        <f>IF(K7661="","",ROUND(E7661-K7661,0))</f>
        <v/>
      </c>
      <c r="P7661">
        <f>IF(O7661="","",IF(O7661&gt;=1,O7661,0))</f>
        <v/>
      </c>
      <c r="Q7661" s="27">
        <f>IF(E7661="","",MAX(0,E7661-22))</f>
        <v/>
      </c>
      <c r="R7661" s="27">
        <f>IF(H7661=1,E7661,"")</f>
        <v/>
      </c>
      <c r="S7661" s="27">
        <f>IF(AND(H7661=1,J7661&lt;&gt;""),E7661-J7661,"")</f>
        <v/>
      </c>
      <c r="T7661">
        <f>IF(G7661="","",MONTH(G7661))</f>
        <v/>
      </c>
    </row>
    <row r="7662">
      <c r="A7662" s="24" t="n">
        <v>2020</v>
      </c>
      <c r="B7662" s="24" t="n">
        <v>11</v>
      </c>
      <c r="C7662" s="24" t="n">
        <v>15</v>
      </c>
      <c r="D7662" s="24" t="n">
        <v>5</v>
      </c>
      <c r="E7662" s="24" t="n">
        <v>5.32</v>
      </c>
      <c r="F7662" s="25">
        <f>IF($E7662="","",DATE(IF($A7662="",nominal_year,$A7662),$B7662,$C7662)+($D7662-IF(LEFT(hour_conv,1)="1",1,0))/24)</f>
        <v/>
      </c>
      <c r="G7662" s="26">
        <f>IF(F7662="","",INT(F7662))</f>
        <v/>
      </c>
      <c r="H7662">
        <f>IF(G7662="","",IF(AND(MONTH(G7662)*100+DAY(G7662)&gt;=season_lo,MONTH(G7662)*100+DAY(G7662)&lt;=season_hi),1,0))</f>
        <v/>
      </c>
      <c r="I7662">
        <f>IF(G7662="","",G7662-first_day+1)</f>
        <v/>
      </c>
      <c r="J7662" s="27">
        <f>IF(I7662="","",INDEX(Daily!$J$2:$J$421,I7662))</f>
        <v/>
      </c>
      <c r="K7662" s="27">
        <f>IF(J7662="","",J7662+cat_offset)</f>
        <v/>
      </c>
      <c r="L7662" s="27">
        <f>IF(J7662="","",MAX(0,E7662-J7662)^2)</f>
        <v/>
      </c>
      <c r="M7662" s="27">
        <f>IF(J7662="","",MAX(0,E7662-(J7662+twcdh_off))^2)</f>
        <v/>
      </c>
      <c r="N7662" s="27">
        <f>IF(E7662="","",MAX(0,E7662-swcdh_thr)^2)</f>
        <v/>
      </c>
      <c r="O7662">
        <f>IF(K7662="","",ROUND(E7662-K7662,0))</f>
        <v/>
      </c>
      <c r="P7662">
        <f>IF(O7662="","",IF(O7662&gt;=1,O7662,0))</f>
        <v/>
      </c>
      <c r="Q7662" s="27">
        <f>IF(E7662="","",MAX(0,E7662-22))</f>
        <v/>
      </c>
      <c r="R7662" s="27">
        <f>IF(H7662=1,E7662,"")</f>
        <v/>
      </c>
      <c r="S7662" s="27">
        <f>IF(AND(H7662=1,J7662&lt;&gt;""),E7662-J7662,"")</f>
        <v/>
      </c>
      <c r="T7662">
        <f>IF(G7662="","",MONTH(G7662))</f>
        <v/>
      </c>
    </row>
    <row r="7663">
      <c r="A7663" s="24" t="n">
        <v>2020</v>
      </c>
      <c r="B7663" s="24" t="n">
        <v>11</v>
      </c>
      <c r="C7663" s="24" t="n">
        <v>15</v>
      </c>
      <c r="D7663" s="24" t="n">
        <v>6</v>
      </c>
      <c r="E7663" s="24" t="n">
        <v>6.69</v>
      </c>
      <c r="F7663" s="25">
        <f>IF($E7663="","",DATE(IF($A7663="",nominal_year,$A7663),$B7663,$C7663)+($D7663-IF(LEFT(hour_conv,1)="1",1,0))/24)</f>
        <v/>
      </c>
      <c r="G7663" s="26">
        <f>IF(F7663="","",INT(F7663))</f>
        <v/>
      </c>
      <c r="H7663">
        <f>IF(G7663="","",IF(AND(MONTH(G7663)*100+DAY(G7663)&gt;=season_lo,MONTH(G7663)*100+DAY(G7663)&lt;=season_hi),1,0))</f>
        <v/>
      </c>
      <c r="I7663">
        <f>IF(G7663="","",G7663-first_day+1)</f>
        <v/>
      </c>
      <c r="J7663" s="27">
        <f>IF(I7663="","",INDEX(Daily!$J$2:$J$421,I7663))</f>
        <v/>
      </c>
      <c r="K7663" s="27">
        <f>IF(J7663="","",J7663+cat_offset)</f>
        <v/>
      </c>
      <c r="L7663" s="27">
        <f>IF(J7663="","",MAX(0,E7663-J7663)^2)</f>
        <v/>
      </c>
      <c r="M7663" s="27">
        <f>IF(J7663="","",MAX(0,E7663-(J7663+twcdh_off))^2)</f>
        <v/>
      </c>
      <c r="N7663" s="27">
        <f>IF(E7663="","",MAX(0,E7663-swcdh_thr)^2)</f>
        <v/>
      </c>
      <c r="O7663">
        <f>IF(K7663="","",ROUND(E7663-K7663,0))</f>
        <v/>
      </c>
      <c r="P7663">
        <f>IF(O7663="","",IF(O7663&gt;=1,O7663,0))</f>
        <v/>
      </c>
      <c r="Q7663" s="27">
        <f>IF(E7663="","",MAX(0,E7663-22))</f>
        <v/>
      </c>
      <c r="R7663" s="27">
        <f>IF(H7663=1,E7663,"")</f>
        <v/>
      </c>
      <c r="S7663" s="27">
        <f>IF(AND(H7663=1,J7663&lt;&gt;""),E7663-J7663,"")</f>
        <v/>
      </c>
      <c r="T7663">
        <f>IF(G7663="","",MONTH(G7663))</f>
        <v/>
      </c>
    </row>
    <row r="7664">
      <c r="A7664" s="24" t="n">
        <v>2020</v>
      </c>
      <c r="B7664" s="24" t="n">
        <v>11</v>
      </c>
      <c r="C7664" s="24" t="n">
        <v>15</v>
      </c>
      <c r="D7664" s="24" t="n">
        <v>7</v>
      </c>
      <c r="E7664" s="24" t="n">
        <v>6.94</v>
      </c>
      <c r="F7664" s="25">
        <f>IF($E7664="","",DATE(IF($A7664="",nominal_year,$A7664),$B7664,$C7664)+($D7664-IF(LEFT(hour_conv,1)="1",1,0))/24)</f>
        <v/>
      </c>
      <c r="G7664" s="26">
        <f>IF(F7664="","",INT(F7664))</f>
        <v/>
      </c>
      <c r="H7664">
        <f>IF(G7664="","",IF(AND(MONTH(G7664)*100+DAY(G7664)&gt;=season_lo,MONTH(G7664)*100+DAY(G7664)&lt;=season_hi),1,0))</f>
        <v/>
      </c>
      <c r="I7664">
        <f>IF(G7664="","",G7664-first_day+1)</f>
        <v/>
      </c>
      <c r="J7664" s="27">
        <f>IF(I7664="","",INDEX(Daily!$J$2:$J$421,I7664))</f>
        <v/>
      </c>
      <c r="K7664" s="27">
        <f>IF(J7664="","",J7664+cat_offset)</f>
        <v/>
      </c>
      <c r="L7664" s="27">
        <f>IF(J7664="","",MAX(0,E7664-J7664)^2)</f>
        <v/>
      </c>
      <c r="M7664" s="27">
        <f>IF(J7664="","",MAX(0,E7664-(J7664+twcdh_off))^2)</f>
        <v/>
      </c>
      <c r="N7664" s="27">
        <f>IF(E7664="","",MAX(0,E7664-swcdh_thr)^2)</f>
        <v/>
      </c>
      <c r="O7664">
        <f>IF(K7664="","",ROUND(E7664-K7664,0))</f>
        <v/>
      </c>
      <c r="P7664">
        <f>IF(O7664="","",IF(O7664&gt;=1,O7664,0))</f>
        <v/>
      </c>
      <c r="Q7664" s="27">
        <f>IF(E7664="","",MAX(0,E7664-22))</f>
        <v/>
      </c>
      <c r="R7664" s="27">
        <f>IF(H7664=1,E7664,"")</f>
        <v/>
      </c>
      <c r="S7664" s="27">
        <f>IF(AND(H7664=1,J7664&lt;&gt;""),E7664-J7664,"")</f>
        <v/>
      </c>
      <c r="T7664">
        <f>IF(G7664="","",MONTH(G7664))</f>
        <v/>
      </c>
    </row>
    <row r="7665">
      <c r="A7665" s="24" t="n">
        <v>2020</v>
      </c>
      <c r="B7665" s="24" t="n">
        <v>11</v>
      </c>
      <c r="C7665" s="24" t="n">
        <v>15</v>
      </c>
      <c r="D7665" s="24" t="n">
        <v>8</v>
      </c>
      <c r="E7665" s="24" t="n">
        <v>7.09</v>
      </c>
      <c r="F7665" s="25">
        <f>IF($E7665="","",DATE(IF($A7665="",nominal_year,$A7665),$B7665,$C7665)+($D7665-IF(LEFT(hour_conv,1)="1",1,0))/24)</f>
        <v/>
      </c>
      <c r="G7665" s="26">
        <f>IF(F7665="","",INT(F7665))</f>
        <v/>
      </c>
      <c r="H7665">
        <f>IF(G7665="","",IF(AND(MONTH(G7665)*100+DAY(G7665)&gt;=season_lo,MONTH(G7665)*100+DAY(G7665)&lt;=season_hi),1,0))</f>
        <v/>
      </c>
      <c r="I7665">
        <f>IF(G7665="","",G7665-first_day+1)</f>
        <v/>
      </c>
      <c r="J7665" s="27">
        <f>IF(I7665="","",INDEX(Daily!$J$2:$J$421,I7665))</f>
        <v/>
      </c>
      <c r="K7665" s="27">
        <f>IF(J7665="","",J7665+cat_offset)</f>
        <v/>
      </c>
      <c r="L7665" s="27">
        <f>IF(J7665="","",MAX(0,E7665-J7665)^2)</f>
        <v/>
      </c>
      <c r="M7665" s="27">
        <f>IF(J7665="","",MAX(0,E7665-(J7665+twcdh_off))^2)</f>
        <v/>
      </c>
      <c r="N7665" s="27">
        <f>IF(E7665="","",MAX(0,E7665-swcdh_thr)^2)</f>
        <v/>
      </c>
      <c r="O7665">
        <f>IF(K7665="","",ROUND(E7665-K7665,0))</f>
        <v/>
      </c>
      <c r="P7665">
        <f>IF(O7665="","",IF(O7665&gt;=1,O7665,0))</f>
        <v/>
      </c>
      <c r="Q7665" s="27">
        <f>IF(E7665="","",MAX(0,E7665-22))</f>
        <v/>
      </c>
      <c r="R7665" s="27">
        <f>IF(H7665=1,E7665,"")</f>
        <v/>
      </c>
      <c r="S7665" s="27">
        <f>IF(AND(H7665=1,J7665&lt;&gt;""),E7665-J7665,"")</f>
        <v/>
      </c>
      <c r="T7665">
        <f>IF(G7665="","",MONTH(G7665))</f>
        <v/>
      </c>
    </row>
    <row r="7666">
      <c r="A7666" s="24" t="n">
        <v>2020</v>
      </c>
      <c r="B7666" s="24" t="n">
        <v>11</v>
      </c>
      <c r="C7666" s="24" t="n">
        <v>15</v>
      </c>
      <c r="D7666" s="24" t="n">
        <v>9</v>
      </c>
      <c r="E7666" s="24" t="n">
        <v>8.07</v>
      </c>
      <c r="F7666" s="25">
        <f>IF($E7666="","",DATE(IF($A7666="",nominal_year,$A7666),$B7666,$C7666)+($D7666-IF(LEFT(hour_conv,1)="1",1,0))/24)</f>
        <v/>
      </c>
      <c r="G7666" s="26">
        <f>IF(F7666="","",INT(F7666))</f>
        <v/>
      </c>
      <c r="H7666">
        <f>IF(G7666="","",IF(AND(MONTH(G7666)*100+DAY(G7666)&gt;=season_lo,MONTH(G7666)*100+DAY(G7666)&lt;=season_hi),1,0))</f>
        <v/>
      </c>
      <c r="I7666">
        <f>IF(G7666="","",G7666-first_day+1)</f>
        <v/>
      </c>
      <c r="J7666" s="27">
        <f>IF(I7666="","",INDEX(Daily!$J$2:$J$421,I7666))</f>
        <v/>
      </c>
      <c r="K7666" s="27">
        <f>IF(J7666="","",J7666+cat_offset)</f>
        <v/>
      </c>
      <c r="L7666" s="27">
        <f>IF(J7666="","",MAX(0,E7666-J7666)^2)</f>
        <v/>
      </c>
      <c r="M7666" s="27">
        <f>IF(J7666="","",MAX(0,E7666-(J7666+twcdh_off))^2)</f>
        <v/>
      </c>
      <c r="N7666" s="27">
        <f>IF(E7666="","",MAX(0,E7666-swcdh_thr)^2)</f>
        <v/>
      </c>
      <c r="O7666">
        <f>IF(K7666="","",ROUND(E7666-K7666,0))</f>
        <v/>
      </c>
      <c r="P7666">
        <f>IF(O7666="","",IF(O7666&gt;=1,O7666,0))</f>
        <v/>
      </c>
      <c r="Q7666" s="27">
        <f>IF(E7666="","",MAX(0,E7666-22))</f>
        <v/>
      </c>
      <c r="R7666" s="27">
        <f>IF(H7666=1,E7666,"")</f>
        <v/>
      </c>
      <c r="S7666" s="27">
        <f>IF(AND(H7666=1,J7666&lt;&gt;""),E7666-J7666,"")</f>
        <v/>
      </c>
      <c r="T7666">
        <f>IF(G7666="","",MONTH(G7666))</f>
        <v/>
      </c>
    </row>
    <row r="7667">
      <c r="A7667" s="24" t="n">
        <v>2020</v>
      </c>
      <c r="B7667" s="24" t="n">
        <v>11</v>
      </c>
      <c r="C7667" s="24" t="n">
        <v>15</v>
      </c>
      <c r="D7667" s="24" t="n">
        <v>10</v>
      </c>
      <c r="E7667" s="24" t="n">
        <v>9.68</v>
      </c>
      <c r="F7667" s="25">
        <f>IF($E7667="","",DATE(IF($A7667="",nominal_year,$A7667),$B7667,$C7667)+($D7667-IF(LEFT(hour_conv,1)="1",1,0))/24)</f>
        <v/>
      </c>
      <c r="G7667" s="26">
        <f>IF(F7667="","",INT(F7667))</f>
        <v/>
      </c>
      <c r="H7667">
        <f>IF(G7667="","",IF(AND(MONTH(G7667)*100+DAY(G7667)&gt;=season_lo,MONTH(G7667)*100+DAY(G7667)&lt;=season_hi),1,0))</f>
        <v/>
      </c>
      <c r="I7667">
        <f>IF(G7667="","",G7667-first_day+1)</f>
        <v/>
      </c>
      <c r="J7667" s="27">
        <f>IF(I7667="","",INDEX(Daily!$J$2:$J$421,I7667))</f>
        <v/>
      </c>
      <c r="K7667" s="27">
        <f>IF(J7667="","",J7667+cat_offset)</f>
        <v/>
      </c>
      <c r="L7667" s="27">
        <f>IF(J7667="","",MAX(0,E7667-J7667)^2)</f>
        <v/>
      </c>
      <c r="M7667" s="27">
        <f>IF(J7667="","",MAX(0,E7667-(J7667+twcdh_off))^2)</f>
        <v/>
      </c>
      <c r="N7667" s="27">
        <f>IF(E7667="","",MAX(0,E7667-swcdh_thr)^2)</f>
        <v/>
      </c>
      <c r="O7667">
        <f>IF(K7667="","",ROUND(E7667-K7667,0))</f>
        <v/>
      </c>
      <c r="P7667">
        <f>IF(O7667="","",IF(O7667&gt;=1,O7667,0))</f>
        <v/>
      </c>
      <c r="Q7667" s="27">
        <f>IF(E7667="","",MAX(0,E7667-22))</f>
        <v/>
      </c>
      <c r="R7667" s="27">
        <f>IF(H7667=1,E7667,"")</f>
        <v/>
      </c>
      <c r="S7667" s="27">
        <f>IF(AND(H7667=1,J7667&lt;&gt;""),E7667-J7667,"")</f>
        <v/>
      </c>
      <c r="T7667">
        <f>IF(G7667="","",MONTH(G7667))</f>
        <v/>
      </c>
    </row>
    <row r="7668">
      <c r="A7668" s="24" t="n">
        <v>2020</v>
      </c>
      <c r="B7668" s="24" t="n">
        <v>11</v>
      </c>
      <c r="C7668" s="24" t="n">
        <v>15</v>
      </c>
      <c r="D7668" s="24" t="n">
        <v>11</v>
      </c>
      <c r="E7668" s="24" t="n">
        <v>9.609999999999999</v>
      </c>
      <c r="F7668" s="25">
        <f>IF($E7668="","",DATE(IF($A7668="",nominal_year,$A7668),$B7668,$C7668)+($D7668-IF(LEFT(hour_conv,1)="1",1,0))/24)</f>
        <v/>
      </c>
      <c r="G7668" s="26">
        <f>IF(F7668="","",INT(F7668))</f>
        <v/>
      </c>
      <c r="H7668">
        <f>IF(G7668="","",IF(AND(MONTH(G7668)*100+DAY(G7668)&gt;=season_lo,MONTH(G7668)*100+DAY(G7668)&lt;=season_hi),1,0))</f>
        <v/>
      </c>
      <c r="I7668">
        <f>IF(G7668="","",G7668-first_day+1)</f>
        <v/>
      </c>
      <c r="J7668" s="27">
        <f>IF(I7668="","",INDEX(Daily!$J$2:$J$421,I7668))</f>
        <v/>
      </c>
      <c r="K7668" s="27">
        <f>IF(J7668="","",J7668+cat_offset)</f>
        <v/>
      </c>
      <c r="L7668" s="27">
        <f>IF(J7668="","",MAX(0,E7668-J7668)^2)</f>
        <v/>
      </c>
      <c r="M7668" s="27">
        <f>IF(J7668="","",MAX(0,E7668-(J7668+twcdh_off))^2)</f>
        <v/>
      </c>
      <c r="N7668" s="27">
        <f>IF(E7668="","",MAX(0,E7668-swcdh_thr)^2)</f>
        <v/>
      </c>
      <c r="O7668">
        <f>IF(K7668="","",ROUND(E7668-K7668,0))</f>
        <v/>
      </c>
      <c r="P7668">
        <f>IF(O7668="","",IF(O7668&gt;=1,O7668,0))</f>
        <v/>
      </c>
      <c r="Q7668" s="27">
        <f>IF(E7668="","",MAX(0,E7668-22))</f>
        <v/>
      </c>
      <c r="R7668" s="27">
        <f>IF(H7668=1,E7668,"")</f>
        <v/>
      </c>
      <c r="S7668" s="27">
        <f>IF(AND(H7668=1,J7668&lt;&gt;""),E7668-J7668,"")</f>
        <v/>
      </c>
      <c r="T7668">
        <f>IF(G7668="","",MONTH(G7668))</f>
        <v/>
      </c>
    </row>
    <row r="7669">
      <c r="A7669" s="24" t="n">
        <v>2020</v>
      </c>
      <c r="B7669" s="24" t="n">
        <v>11</v>
      </c>
      <c r="C7669" s="24" t="n">
        <v>15</v>
      </c>
      <c r="D7669" s="24" t="n">
        <v>12</v>
      </c>
      <c r="E7669" s="24" t="n">
        <v>9.949999999999999</v>
      </c>
      <c r="F7669" s="25">
        <f>IF($E7669="","",DATE(IF($A7669="",nominal_year,$A7669),$B7669,$C7669)+($D7669-IF(LEFT(hour_conv,1)="1",1,0))/24)</f>
        <v/>
      </c>
      <c r="G7669" s="26">
        <f>IF(F7669="","",INT(F7669))</f>
        <v/>
      </c>
      <c r="H7669">
        <f>IF(G7669="","",IF(AND(MONTH(G7669)*100+DAY(G7669)&gt;=season_lo,MONTH(G7669)*100+DAY(G7669)&lt;=season_hi),1,0))</f>
        <v/>
      </c>
      <c r="I7669">
        <f>IF(G7669="","",G7669-first_day+1)</f>
        <v/>
      </c>
      <c r="J7669" s="27">
        <f>IF(I7669="","",INDEX(Daily!$J$2:$J$421,I7669))</f>
        <v/>
      </c>
      <c r="K7669" s="27">
        <f>IF(J7669="","",J7669+cat_offset)</f>
        <v/>
      </c>
      <c r="L7669" s="27">
        <f>IF(J7669="","",MAX(0,E7669-J7669)^2)</f>
        <v/>
      </c>
      <c r="M7669" s="27">
        <f>IF(J7669="","",MAX(0,E7669-(J7669+twcdh_off))^2)</f>
        <v/>
      </c>
      <c r="N7669" s="27">
        <f>IF(E7669="","",MAX(0,E7669-swcdh_thr)^2)</f>
        <v/>
      </c>
      <c r="O7669">
        <f>IF(K7669="","",ROUND(E7669-K7669,0))</f>
        <v/>
      </c>
      <c r="P7669">
        <f>IF(O7669="","",IF(O7669&gt;=1,O7669,0))</f>
        <v/>
      </c>
      <c r="Q7669" s="27">
        <f>IF(E7669="","",MAX(0,E7669-22))</f>
        <v/>
      </c>
      <c r="R7669" s="27">
        <f>IF(H7669=1,E7669,"")</f>
        <v/>
      </c>
      <c r="S7669" s="27">
        <f>IF(AND(H7669=1,J7669&lt;&gt;""),E7669-J7669,"")</f>
        <v/>
      </c>
      <c r="T7669">
        <f>IF(G7669="","",MONTH(G7669))</f>
        <v/>
      </c>
    </row>
    <row r="7670">
      <c r="A7670" s="24" t="n">
        <v>2020</v>
      </c>
      <c r="B7670" s="24" t="n">
        <v>11</v>
      </c>
      <c r="C7670" s="24" t="n">
        <v>15</v>
      </c>
      <c r="D7670" s="24" t="n">
        <v>13</v>
      </c>
      <c r="E7670" s="24" t="n">
        <v>11.31</v>
      </c>
      <c r="F7670" s="25">
        <f>IF($E7670="","",DATE(IF($A7670="",nominal_year,$A7670),$B7670,$C7670)+($D7670-IF(LEFT(hour_conv,1)="1",1,0))/24)</f>
        <v/>
      </c>
      <c r="G7670" s="26">
        <f>IF(F7670="","",INT(F7670))</f>
        <v/>
      </c>
      <c r="H7670">
        <f>IF(G7670="","",IF(AND(MONTH(G7670)*100+DAY(G7670)&gt;=season_lo,MONTH(G7670)*100+DAY(G7670)&lt;=season_hi),1,0))</f>
        <v/>
      </c>
      <c r="I7670">
        <f>IF(G7670="","",G7670-first_day+1)</f>
        <v/>
      </c>
      <c r="J7670" s="27">
        <f>IF(I7670="","",INDEX(Daily!$J$2:$J$421,I7670))</f>
        <v/>
      </c>
      <c r="K7670" s="27">
        <f>IF(J7670="","",J7670+cat_offset)</f>
        <v/>
      </c>
      <c r="L7670" s="27">
        <f>IF(J7670="","",MAX(0,E7670-J7670)^2)</f>
        <v/>
      </c>
      <c r="M7670" s="27">
        <f>IF(J7670="","",MAX(0,E7670-(J7670+twcdh_off))^2)</f>
        <v/>
      </c>
      <c r="N7670" s="27">
        <f>IF(E7670="","",MAX(0,E7670-swcdh_thr)^2)</f>
        <v/>
      </c>
      <c r="O7670">
        <f>IF(K7670="","",ROUND(E7670-K7670,0))</f>
        <v/>
      </c>
      <c r="P7670">
        <f>IF(O7670="","",IF(O7670&gt;=1,O7670,0))</f>
        <v/>
      </c>
      <c r="Q7670" s="27">
        <f>IF(E7670="","",MAX(0,E7670-22))</f>
        <v/>
      </c>
      <c r="R7670" s="27">
        <f>IF(H7670=1,E7670,"")</f>
        <v/>
      </c>
      <c r="S7670" s="27">
        <f>IF(AND(H7670=1,J7670&lt;&gt;""),E7670-J7670,"")</f>
        <v/>
      </c>
      <c r="T7670">
        <f>IF(G7670="","",MONTH(G7670))</f>
        <v/>
      </c>
    </row>
    <row r="7671">
      <c r="A7671" s="24" t="n">
        <v>2020</v>
      </c>
      <c r="B7671" s="24" t="n">
        <v>11</v>
      </c>
      <c r="C7671" s="24" t="n">
        <v>15</v>
      </c>
      <c r="D7671" s="24" t="n">
        <v>14</v>
      </c>
      <c r="E7671" s="24" t="n">
        <v>10.75</v>
      </c>
      <c r="F7671" s="25">
        <f>IF($E7671="","",DATE(IF($A7671="",nominal_year,$A7671),$B7671,$C7671)+($D7671-IF(LEFT(hour_conv,1)="1",1,0))/24)</f>
        <v/>
      </c>
      <c r="G7671" s="26">
        <f>IF(F7671="","",INT(F7671))</f>
        <v/>
      </c>
      <c r="H7671">
        <f>IF(G7671="","",IF(AND(MONTH(G7671)*100+DAY(G7671)&gt;=season_lo,MONTH(G7671)*100+DAY(G7671)&lt;=season_hi),1,0))</f>
        <v/>
      </c>
      <c r="I7671">
        <f>IF(G7671="","",G7671-first_day+1)</f>
        <v/>
      </c>
      <c r="J7671" s="27">
        <f>IF(I7671="","",INDEX(Daily!$J$2:$J$421,I7671))</f>
        <v/>
      </c>
      <c r="K7671" s="27">
        <f>IF(J7671="","",J7671+cat_offset)</f>
        <v/>
      </c>
      <c r="L7671" s="27">
        <f>IF(J7671="","",MAX(0,E7671-J7671)^2)</f>
        <v/>
      </c>
      <c r="M7671" s="27">
        <f>IF(J7671="","",MAX(0,E7671-(J7671+twcdh_off))^2)</f>
        <v/>
      </c>
      <c r="N7671" s="27">
        <f>IF(E7671="","",MAX(0,E7671-swcdh_thr)^2)</f>
        <v/>
      </c>
      <c r="O7671">
        <f>IF(K7671="","",ROUND(E7671-K7671,0))</f>
        <v/>
      </c>
      <c r="P7671">
        <f>IF(O7671="","",IF(O7671&gt;=1,O7671,0))</f>
        <v/>
      </c>
      <c r="Q7671" s="27">
        <f>IF(E7671="","",MAX(0,E7671-22))</f>
        <v/>
      </c>
      <c r="R7671" s="27">
        <f>IF(H7671=1,E7671,"")</f>
        <v/>
      </c>
      <c r="S7671" s="27">
        <f>IF(AND(H7671=1,J7671&lt;&gt;""),E7671-J7671,"")</f>
        <v/>
      </c>
      <c r="T7671">
        <f>IF(G7671="","",MONTH(G7671))</f>
        <v/>
      </c>
    </row>
    <row r="7672">
      <c r="A7672" s="24" t="n">
        <v>2020</v>
      </c>
      <c r="B7672" s="24" t="n">
        <v>11</v>
      </c>
      <c r="C7672" s="24" t="n">
        <v>15</v>
      </c>
      <c r="D7672" s="24" t="n">
        <v>15</v>
      </c>
      <c r="E7672" s="24" t="n">
        <v>11.26</v>
      </c>
      <c r="F7672" s="25">
        <f>IF($E7672="","",DATE(IF($A7672="",nominal_year,$A7672),$B7672,$C7672)+($D7672-IF(LEFT(hour_conv,1)="1",1,0))/24)</f>
        <v/>
      </c>
      <c r="G7672" s="26">
        <f>IF(F7672="","",INT(F7672))</f>
        <v/>
      </c>
      <c r="H7672">
        <f>IF(G7672="","",IF(AND(MONTH(G7672)*100+DAY(G7672)&gt;=season_lo,MONTH(G7672)*100+DAY(G7672)&lt;=season_hi),1,0))</f>
        <v/>
      </c>
      <c r="I7672">
        <f>IF(G7672="","",G7672-first_day+1)</f>
        <v/>
      </c>
      <c r="J7672" s="27">
        <f>IF(I7672="","",INDEX(Daily!$J$2:$J$421,I7672))</f>
        <v/>
      </c>
      <c r="K7672" s="27">
        <f>IF(J7672="","",J7672+cat_offset)</f>
        <v/>
      </c>
      <c r="L7672" s="27">
        <f>IF(J7672="","",MAX(0,E7672-J7672)^2)</f>
        <v/>
      </c>
      <c r="M7672" s="27">
        <f>IF(J7672="","",MAX(0,E7672-(J7672+twcdh_off))^2)</f>
        <v/>
      </c>
      <c r="N7672" s="27">
        <f>IF(E7672="","",MAX(0,E7672-swcdh_thr)^2)</f>
        <v/>
      </c>
      <c r="O7672">
        <f>IF(K7672="","",ROUND(E7672-K7672,0))</f>
        <v/>
      </c>
      <c r="P7672">
        <f>IF(O7672="","",IF(O7672&gt;=1,O7672,0))</f>
        <v/>
      </c>
      <c r="Q7672" s="27">
        <f>IF(E7672="","",MAX(0,E7672-22))</f>
        <v/>
      </c>
      <c r="R7672" s="27">
        <f>IF(H7672=1,E7672,"")</f>
        <v/>
      </c>
      <c r="S7672" s="27">
        <f>IF(AND(H7672=1,J7672&lt;&gt;""),E7672-J7672,"")</f>
        <v/>
      </c>
      <c r="T7672">
        <f>IF(G7672="","",MONTH(G7672))</f>
        <v/>
      </c>
    </row>
    <row r="7673">
      <c r="A7673" s="24" t="n">
        <v>2020</v>
      </c>
      <c r="B7673" s="24" t="n">
        <v>11</v>
      </c>
      <c r="C7673" s="24" t="n">
        <v>15</v>
      </c>
      <c r="D7673" s="24" t="n">
        <v>16</v>
      </c>
      <c r="E7673" s="24" t="n">
        <v>11.19</v>
      </c>
      <c r="F7673" s="25">
        <f>IF($E7673="","",DATE(IF($A7673="",nominal_year,$A7673),$B7673,$C7673)+($D7673-IF(LEFT(hour_conv,1)="1",1,0))/24)</f>
        <v/>
      </c>
      <c r="G7673" s="26">
        <f>IF(F7673="","",INT(F7673))</f>
        <v/>
      </c>
      <c r="H7673">
        <f>IF(G7673="","",IF(AND(MONTH(G7673)*100+DAY(G7673)&gt;=season_lo,MONTH(G7673)*100+DAY(G7673)&lt;=season_hi),1,0))</f>
        <v/>
      </c>
      <c r="I7673">
        <f>IF(G7673="","",G7673-first_day+1)</f>
        <v/>
      </c>
      <c r="J7673" s="27">
        <f>IF(I7673="","",INDEX(Daily!$J$2:$J$421,I7673))</f>
        <v/>
      </c>
      <c r="K7673" s="27">
        <f>IF(J7673="","",J7673+cat_offset)</f>
        <v/>
      </c>
      <c r="L7673" s="27">
        <f>IF(J7673="","",MAX(0,E7673-J7673)^2)</f>
        <v/>
      </c>
      <c r="M7673" s="27">
        <f>IF(J7673="","",MAX(0,E7673-(J7673+twcdh_off))^2)</f>
        <v/>
      </c>
      <c r="N7673" s="27">
        <f>IF(E7673="","",MAX(0,E7673-swcdh_thr)^2)</f>
        <v/>
      </c>
      <c r="O7673">
        <f>IF(K7673="","",ROUND(E7673-K7673,0))</f>
        <v/>
      </c>
      <c r="P7673">
        <f>IF(O7673="","",IF(O7673&gt;=1,O7673,0))</f>
        <v/>
      </c>
      <c r="Q7673" s="27">
        <f>IF(E7673="","",MAX(0,E7673-22))</f>
        <v/>
      </c>
      <c r="R7673" s="27">
        <f>IF(H7673=1,E7673,"")</f>
        <v/>
      </c>
      <c r="S7673" s="27">
        <f>IF(AND(H7673=1,J7673&lt;&gt;""),E7673-J7673,"")</f>
        <v/>
      </c>
      <c r="T7673">
        <f>IF(G7673="","",MONTH(G7673))</f>
        <v/>
      </c>
    </row>
    <row r="7674">
      <c r="A7674" s="24" t="n">
        <v>2020</v>
      </c>
      <c r="B7674" s="24" t="n">
        <v>11</v>
      </c>
      <c r="C7674" s="24" t="n">
        <v>15</v>
      </c>
      <c r="D7674" s="24" t="n">
        <v>17</v>
      </c>
      <c r="E7674" s="24" t="n">
        <v>11.22</v>
      </c>
      <c r="F7674" s="25">
        <f>IF($E7674="","",DATE(IF($A7674="",nominal_year,$A7674),$B7674,$C7674)+($D7674-IF(LEFT(hour_conv,1)="1",1,0))/24)</f>
        <v/>
      </c>
      <c r="G7674" s="26">
        <f>IF(F7674="","",INT(F7674))</f>
        <v/>
      </c>
      <c r="H7674">
        <f>IF(G7674="","",IF(AND(MONTH(G7674)*100+DAY(G7674)&gt;=season_lo,MONTH(G7674)*100+DAY(G7674)&lt;=season_hi),1,0))</f>
        <v/>
      </c>
      <c r="I7674">
        <f>IF(G7674="","",G7674-first_day+1)</f>
        <v/>
      </c>
      <c r="J7674" s="27">
        <f>IF(I7674="","",INDEX(Daily!$J$2:$J$421,I7674))</f>
        <v/>
      </c>
      <c r="K7674" s="27">
        <f>IF(J7674="","",J7674+cat_offset)</f>
        <v/>
      </c>
      <c r="L7674" s="27">
        <f>IF(J7674="","",MAX(0,E7674-J7674)^2)</f>
        <v/>
      </c>
      <c r="M7674" s="27">
        <f>IF(J7674="","",MAX(0,E7674-(J7674+twcdh_off))^2)</f>
        <v/>
      </c>
      <c r="N7674" s="27">
        <f>IF(E7674="","",MAX(0,E7674-swcdh_thr)^2)</f>
        <v/>
      </c>
      <c r="O7674">
        <f>IF(K7674="","",ROUND(E7674-K7674,0))</f>
        <v/>
      </c>
      <c r="P7674">
        <f>IF(O7674="","",IF(O7674&gt;=1,O7674,0))</f>
        <v/>
      </c>
      <c r="Q7674" s="27">
        <f>IF(E7674="","",MAX(0,E7674-22))</f>
        <v/>
      </c>
      <c r="R7674" s="27">
        <f>IF(H7674=1,E7674,"")</f>
        <v/>
      </c>
      <c r="S7674" s="27">
        <f>IF(AND(H7674=1,J7674&lt;&gt;""),E7674-J7674,"")</f>
        <v/>
      </c>
      <c r="T7674">
        <f>IF(G7674="","",MONTH(G7674))</f>
        <v/>
      </c>
    </row>
    <row r="7675">
      <c r="A7675" s="24" t="n">
        <v>2020</v>
      </c>
      <c r="B7675" s="24" t="n">
        <v>11</v>
      </c>
      <c r="C7675" s="24" t="n">
        <v>15</v>
      </c>
      <c r="D7675" s="24" t="n">
        <v>18</v>
      </c>
      <c r="E7675" s="24" t="n">
        <v>11.33</v>
      </c>
      <c r="F7675" s="25">
        <f>IF($E7675="","",DATE(IF($A7675="",nominal_year,$A7675),$B7675,$C7675)+($D7675-IF(LEFT(hour_conv,1)="1",1,0))/24)</f>
        <v/>
      </c>
      <c r="G7675" s="26">
        <f>IF(F7675="","",INT(F7675))</f>
        <v/>
      </c>
      <c r="H7675">
        <f>IF(G7675="","",IF(AND(MONTH(G7675)*100+DAY(G7675)&gt;=season_lo,MONTH(G7675)*100+DAY(G7675)&lt;=season_hi),1,0))</f>
        <v/>
      </c>
      <c r="I7675">
        <f>IF(G7675="","",G7675-first_day+1)</f>
        <v/>
      </c>
      <c r="J7675" s="27">
        <f>IF(I7675="","",INDEX(Daily!$J$2:$J$421,I7675))</f>
        <v/>
      </c>
      <c r="K7675" s="27">
        <f>IF(J7675="","",J7675+cat_offset)</f>
        <v/>
      </c>
      <c r="L7675" s="27">
        <f>IF(J7675="","",MAX(0,E7675-J7675)^2)</f>
        <v/>
      </c>
      <c r="M7675" s="27">
        <f>IF(J7675="","",MAX(0,E7675-(J7675+twcdh_off))^2)</f>
        <v/>
      </c>
      <c r="N7675" s="27">
        <f>IF(E7675="","",MAX(0,E7675-swcdh_thr)^2)</f>
        <v/>
      </c>
      <c r="O7675">
        <f>IF(K7675="","",ROUND(E7675-K7675,0))</f>
        <v/>
      </c>
      <c r="P7675">
        <f>IF(O7675="","",IF(O7675&gt;=1,O7675,0))</f>
        <v/>
      </c>
      <c r="Q7675" s="27">
        <f>IF(E7675="","",MAX(0,E7675-22))</f>
        <v/>
      </c>
      <c r="R7675" s="27">
        <f>IF(H7675=1,E7675,"")</f>
        <v/>
      </c>
      <c r="S7675" s="27">
        <f>IF(AND(H7675=1,J7675&lt;&gt;""),E7675-J7675,"")</f>
        <v/>
      </c>
      <c r="T7675">
        <f>IF(G7675="","",MONTH(G7675))</f>
        <v/>
      </c>
    </row>
    <row r="7676">
      <c r="A7676" s="24" t="n">
        <v>2020</v>
      </c>
      <c r="B7676" s="24" t="n">
        <v>11</v>
      </c>
      <c r="C7676" s="24" t="n">
        <v>15</v>
      </c>
      <c r="D7676" s="24" t="n">
        <v>19</v>
      </c>
      <c r="E7676" s="24" t="n">
        <v>10.84</v>
      </c>
      <c r="F7676" s="25">
        <f>IF($E7676="","",DATE(IF($A7676="",nominal_year,$A7676),$B7676,$C7676)+($D7676-IF(LEFT(hour_conv,1)="1",1,0))/24)</f>
        <v/>
      </c>
      <c r="G7676" s="26">
        <f>IF(F7676="","",INT(F7676))</f>
        <v/>
      </c>
      <c r="H7676">
        <f>IF(G7676="","",IF(AND(MONTH(G7676)*100+DAY(G7676)&gt;=season_lo,MONTH(G7676)*100+DAY(G7676)&lt;=season_hi),1,0))</f>
        <v/>
      </c>
      <c r="I7676">
        <f>IF(G7676="","",G7676-first_day+1)</f>
        <v/>
      </c>
      <c r="J7676" s="27">
        <f>IF(I7676="","",INDEX(Daily!$J$2:$J$421,I7676))</f>
        <v/>
      </c>
      <c r="K7676" s="27">
        <f>IF(J7676="","",J7676+cat_offset)</f>
        <v/>
      </c>
      <c r="L7676" s="27">
        <f>IF(J7676="","",MAX(0,E7676-J7676)^2)</f>
        <v/>
      </c>
      <c r="M7676" s="27">
        <f>IF(J7676="","",MAX(0,E7676-(J7676+twcdh_off))^2)</f>
        <v/>
      </c>
      <c r="N7676" s="27">
        <f>IF(E7676="","",MAX(0,E7676-swcdh_thr)^2)</f>
        <v/>
      </c>
      <c r="O7676">
        <f>IF(K7676="","",ROUND(E7676-K7676,0))</f>
        <v/>
      </c>
      <c r="P7676">
        <f>IF(O7676="","",IF(O7676&gt;=1,O7676,0))</f>
        <v/>
      </c>
      <c r="Q7676" s="27">
        <f>IF(E7676="","",MAX(0,E7676-22))</f>
        <v/>
      </c>
      <c r="R7676" s="27">
        <f>IF(H7676=1,E7676,"")</f>
        <v/>
      </c>
      <c r="S7676" s="27">
        <f>IF(AND(H7676=1,J7676&lt;&gt;""),E7676-J7676,"")</f>
        <v/>
      </c>
      <c r="T7676">
        <f>IF(G7676="","",MONTH(G7676))</f>
        <v/>
      </c>
    </row>
    <row r="7677">
      <c r="A7677" s="24" t="n">
        <v>2020</v>
      </c>
      <c r="B7677" s="24" t="n">
        <v>11</v>
      </c>
      <c r="C7677" s="24" t="n">
        <v>15</v>
      </c>
      <c r="D7677" s="24" t="n">
        <v>20</v>
      </c>
      <c r="E7677" s="24" t="n">
        <v>9.77</v>
      </c>
      <c r="F7677" s="25">
        <f>IF($E7677="","",DATE(IF($A7677="",nominal_year,$A7677),$B7677,$C7677)+($D7677-IF(LEFT(hour_conv,1)="1",1,0))/24)</f>
        <v/>
      </c>
      <c r="G7677" s="26">
        <f>IF(F7677="","",INT(F7677))</f>
        <v/>
      </c>
      <c r="H7677">
        <f>IF(G7677="","",IF(AND(MONTH(G7677)*100+DAY(G7677)&gt;=season_lo,MONTH(G7677)*100+DAY(G7677)&lt;=season_hi),1,0))</f>
        <v/>
      </c>
      <c r="I7677">
        <f>IF(G7677="","",G7677-first_day+1)</f>
        <v/>
      </c>
      <c r="J7677" s="27">
        <f>IF(I7677="","",INDEX(Daily!$J$2:$J$421,I7677))</f>
        <v/>
      </c>
      <c r="K7677" s="27">
        <f>IF(J7677="","",J7677+cat_offset)</f>
        <v/>
      </c>
      <c r="L7677" s="27">
        <f>IF(J7677="","",MAX(0,E7677-J7677)^2)</f>
        <v/>
      </c>
      <c r="M7677" s="27">
        <f>IF(J7677="","",MAX(0,E7677-(J7677+twcdh_off))^2)</f>
        <v/>
      </c>
      <c r="N7677" s="27">
        <f>IF(E7677="","",MAX(0,E7677-swcdh_thr)^2)</f>
        <v/>
      </c>
      <c r="O7677">
        <f>IF(K7677="","",ROUND(E7677-K7677,0))</f>
        <v/>
      </c>
      <c r="P7677">
        <f>IF(O7677="","",IF(O7677&gt;=1,O7677,0))</f>
        <v/>
      </c>
      <c r="Q7677" s="27">
        <f>IF(E7677="","",MAX(0,E7677-22))</f>
        <v/>
      </c>
      <c r="R7677" s="27">
        <f>IF(H7677=1,E7677,"")</f>
        <v/>
      </c>
      <c r="S7677" s="27">
        <f>IF(AND(H7677=1,J7677&lt;&gt;""),E7677-J7677,"")</f>
        <v/>
      </c>
      <c r="T7677">
        <f>IF(G7677="","",MONTH(G7677))</f>
        <v/>
      </c>
    </row>
    <row r="7678">
      <c r="A7678" s="24" t="n">
        <v>2020</v>
      </c>
      <c r="B7678" s="24" t="n">
        <v>11</v>
      </c>
      <c r="C7678" s="24" t="n">
        <v>15</v>
      </c>
      <c r="D7678" s="24" t="n">
        <v>21</v>
      </c>
      <c r="E7678" s="24" t="n">
        <v>9.369999999999999</v>
      </c>
      <c r="F7678" s="25">
        <f>IF($E7678="","",DATE(IF($A7678="",nominal_year,$A7678),$B7678,$C7678)+($D7678-IF(LEFT(hour_conv,1)="1",1,0))/24)</f>
        <v/>
      </c>
      <c r="G7678" s="26">
        <f>IF(F7678="","",INT(F7678))</f>
        <v/>
      </c>
      <c r="H7678">
        <f>IF(G7678="","",IF(AND(MONTH(G7678)*100+DAY(G7678)&gt;=season_lo,MONTH(G7678)*100+DAY(G7678)&lt;=season_hi),1,0))</f>
        <v/>
      </c>
      <c r="I7678">
        <f>IF(G7678="","",G7678-first_day+1)</f>
        <v/>
      </c>
      <c r="J7678" s="27">
        <f>IF(I7678="","",INDEX(Daily!$J$2:$J$421,I7678))</f>
        <v/>
      </c>
      <c r="K7678" s="27">
        <f>IF(J7678="","",J7678+cat_offset)</f>
        <v/>
      </c>
      <c r="L7678" s="27">
        <f>IF(J7678="","",MAX(0,E7678-J7678)^2)</f>
        <v/>
      </c>
      <c r="M7678" s="27">
        <f>IF(J7678="","",MAX(0,E7678-(J7678+twcdh_off))^2)</f>
        <v/>
      </c>
      <c r="N7678" s="27">
        <f>IF(E7678="","",MAX(0,E7678-swcdh_thr)^2)</f>
        <v/>
      </c>
      <c r="O7678">
        <f>IF(K7678="","",ROUND(E7678-K7678,0))</f>
        <v/>
      </c>
      <c r="P7678">
        <f>IF(O7678="","",IF(O7678&gt;=1,O7678,0))</f>
        <v/>
      </c>
      <c r="Q7678" s="27">
        <f>IF(E7678="","",MAX(0,E7678-22))</f>
        <v/>
      </c>
      <c r="R7678" s="27">
        <f>IF(H7678=1,E7678,"")</f>
        <v/>
      </c>
      <c r="S7678" s="27">
        <f>IF(AND(H7678=1,J7678&lt;&gt;""),E7678-J7678,"")</f>
        <v/>
      </c>
      <c r="T7678">
        <f>IF(G7678="","",MONTH(G7678))</f>
        <v/>
      </c>
    </row>
    <row r="7679">
      <c r="A7679" s="24" t="n">
        <v>2020</v>
      </c>
      <c r="B7679" s="24" t="n">
        <v>11</v>
      </c>
      <c r="C7679" s="24" t="n">
        <v>15</v>
      </c>
      <c r="D7679" s="24" t="n">
        <v>22</v>
      </c>
      <c r="E7679" s="24" t="n">
        <v>8.76</v>
      </c>
      <c r="F7679" s="25">
        <f>IF($E7679="","",DATE(IF($A7679="",nominal_year,$A7679),$B7679,$C7679)+($D7679-IF(LEFT(hour_conv,1)="1",1,0))/24)</f>
        <v/>
      </c>
      <c r="G7679" s="26">
        <f>IF(F7679="","",INT(F7679))</f>
        <v/>
      </c>
      <c r="H7679">
        <f>IF(G7679="","",IF(AND(MONTH(G7679)*100+DAY(G7679)&gt;=season_lo,MONTH(G7679)*100+DAY(G7679)&lt;=season_hi),1,0))</f>
        <v/>
      </c>
      <c r="I7679">
        <f>IF(G7679="","",G7679-first_day+1)</f>
        <v/>
      </c>
      <c r="J7679" s="27">
        <f>IF(I7679="","",INDEX(Daily!$J$2:$J$421,I7679))</f>
        <v/>
      </c>
      <c r="K7679" s="27">
        <f>IF(J7679="","",J7679+cat_offset)</f>
        <v/>
      </c>
      <c r="L7679" s="27">
        <f>IF(J7679="","",MAX(0,E7679-J7679)^2)</f>
        <v/>
      </c>
      <c r="M7679" s="27">
        <f>IF(J7679="","",MAX(0,E7679-(J7679+twcdh_off))^2)</f>
        <v/>
      </c>
      <c r="N7679" s="27">
        <f>IF(E7679="","",MAX(0,E7679-swcdh_thr)^2)</f>
        <v/>
      </c>
      <c r="O7679">
        <f>IF(K7679="","",ROUND(E7679-K7679,0))</f>
        <v/>
      </c>
      <c r="P7679">
        <f>IF(O7679="","",IF(O7679&gt;=1,O7679,0))</f>
        <v/>
      </c>
      <c r="Q7679" s="27">
        <f>IF(E7679="","",MAX(0,E7679-22))</f>
        <v/>
      </c>
      <c r="R7679" s="27">
        <f>IF(H7679=1,E7679,"")</f>
        <v/>
      </c>
      <c r="S7679" s="27">
        <f>IF(AND(H7679=1,J7679&lt;&gt;""),E7679-J7679,"")</f>
        <v/>
      </c>
      <c r="T7679">
        <f>IF(G7679="","",MONTH(G7679))</f>
        <v/>
      </c>
    </row>
    <row r="7680">
      <c r="A7680" s="24" t="n">
        <v>2020</v>
      </c>
      <c r="B7680" s="24" t="n">
        <v>11</v>
      </c>
      <c r="C7680" s="24" t="n">
        <v>15</v>
      </c>
      <c r="D7680" s="24" t="n">
        <v>23</v>
      </c>
      <c r="E7680" s="24" t="n">
        <v>7.88</v>
      </c>
      <c r="F7680" s="25">
        <f>IF($E7680="","",DATE(IF($A7680="",nominal_year,$A7680),$B7680,$C7680)+($D7680-IF(LEFT(hour_conv,1)="1",1,0))/24)</f>
        <v/>
      </c>
      <c r="G7680" s="26">
        <f>IF(F7680="","",INT(F7680))</f>
        <v/>
      </c>
      <c r="H7680">
        <f>IF(G7680="","",IF(AND(MONTH(G7680)*100+DAY(G7680)&gt;=season_lo,MONTH(G7680)*100+DAY(G7680)&lt;=season_hi),1,0))</f>
        <v/>
      </c>
      <c r="I7680">
        <f>IF(G7680="","",G7680-first_day+1)</f>
        <v/>
      </c>
      <c r="J7680" s="27">
        <f>IF(I7680="","",INDEX(Daily!$J$2:$J$421,I7680))</f>
        <v/>
      </c>
      <c r="K7680" s="27">
        <f>IF(J7680="","",J7680+cat_offset)</f>
        <v/>
      </c>
      <c r="L7680" s="27">
        <f>IF(J7680="","",MAX(0,E7680-J7680)^2)</f>
        <v/>
      </c>
      <c r="M7680" s="27">
        <f>IF(J7680="","",MAX(0,E7680-(J7680+twcdh_off))^2)</f>
        <v/>
      </c>
      <c r="N7680" s="27">
        <f>IF(E7680="","",MAX(0,E7680-swcdh_thr)^2)</f>
        <v/>
      </c>
      <c r="O7680">
        <f>IF(K7680="","",ROUND(E7680-K7680,0))</f>
        <v/>
      </c>
      <c r="P7680">
        <f>IF(O7680="","",IF(O7680&gt;=1,O7680,0))</f>
        <v/>
      </c>
      <c r="Q7680" s="27">
        <f>IF(E7680="","",MAX(0,E7680-22))</f>
        <v/>
      </c>
      <c r="R7680" s="27">
        <f>IF(H7680=1,E7680,"")</f>
        <v/>
      </c>
      <c r="S7680" s="27">
        <f>IF(AND(H7680=1,J7680&lt;&gt;""),E7680-J7680,"")</f>
        <v/>
      </c>
      <c r="T7680">
        <f>IF(G7680="","",MONTH(G7680))</f>
        <v/>
      </c>
    </row>
    <row r="7681">
      <c r="A7681" s="24" t="n">
        <v>2020</v>
      </c>
      <c r="B7681" s="24" t="n">
        <v>11</v>
      </c>
      <c r="C7681" s="24" t="n">
        <v>15</v>
      </c>
      <c r="D7681" s="24" t="n">
        <v>24</v>
      </c>
      <c r="E7681" s="24" t="n">
        <v>7.38</v>
      </c>
      <c r="F7681" s="25">
        <f>IF($E7681="","",DATE(IF($A7681="",nominal_year,$A7681),$B7681,$C7681)+($D7681-IF(LEFT(hour_conv,1)="1",1,0))/24)</f>
        <v/>
      </c>
      <c r="G7681" s="26">
        <f>IF(F7681="","",INT(F7681))</f>
        <v/>
      </c>
      <c r="H7681">
        <f>IF(G7681="","",IF(AND(MONTH(G7681)*100+DAY(G7681)&gt;=season_lo,MONTH(G7681)*100+DAY(G7681)&lt;=season_hi),1,0))</f>
        <v/>
      </c>
      <c r="I7681">
        <f>IF(G7681="","",G7681-first_day+1)</f>
        <v/>
      </c>
      <c r="J7681" s="27">
        <f>IF(I7681="","",INDEX(Daily!$J$2:$J$421,I7681))</f>
        <v/>
      </c>
      <c r="K7681" s="27">
        <f>IF(J7681="","",J7681+cat_offset)</f>
        <v/>
      </c>
      <c r="L7681" s="27">
        <f>IF(J7681="","",MAX(0,E7681-J7681)^2)</f>
        <v/>
      </c>
      <c r="M7681" s="27">
        <f>IF(J7681="","",MAX(0,E7681-(J7681+twcdh_off))^2)</f>
        <v/>
      </c>
      <c r="N7681" s="27">
        <f>IF(E7681="","",MAX(0,E7681-swcdh_thr)^2)</f>
        <v/>
      </c>
      <c r="O7681">
        <f>IF(K7681="","",ROUND(E7681-K7681,0))</f>
        <v/>
      </c>
      <c r="P7681">
        <f>IF(O7681="","",IF(O7681&gt;=1,O7681,0))</f>
        <v/>
      </c>
      <c r="Q7681" s="27">
        <f>IF(E7681="","",MAX(0,E7681-22))</f>
        <v/>
      </c>
      <c r="R7681" s="27">
        <f>IF(H7681=1,E7681,"")</f>
        <v/>
      </c>
      <c r="S7681" s="27">
        <f>IF(AND(H7681=1,J7681&lt;&gt;""),E7681-J7681,"")</f>
        <v/>
      </c>
      <c r="T7681">
        <f>IF(G7681="","",MONTH(G7681))</f>
        <v/>
      </c>
    </row>
    <row r="7682">
      <c r="A7682" s="24" t="n">
        <v>2020</v>
      </c>
      <c r="B7682" s="24" t="n">
        <v>11</v>
      </c>
      <c r="C7682" s="24" t="n">
        <v>16</v>
      </c>
      <c r="D7682" s="24" t="n">
        <v>1</v>
      </c>
      <c r="E7682" s="24" t="n">
        <v>7.01</v>
      </c>
      <c r="F7682" s="25">
        <f>IF($E7682="","",DATE(IF($A7682="",nominal_year,$A7682),$B7682,$C7682)+($D7682-IF(LEFT(hour_conv,1)="1",1,0))/24)</f>
        <v/>
      </c>
      <c r="G7682" s="26">
        <f>IF(F7682="","",INT(F7682))</f>
        <v/>
      </c>
      <c r="H7682">
        <f>IF(G7682="","",IF(AND(MONTH(G7682)*100+DAY(G7682)&gt;=season_lo,MONTH(G7682)*100+DAY(G7682)&lt;=season_hi),1,0))</f>
        <v/>
      </c>
      <c r="I7682">
        <f>IF(G7682="","",G7682-first_day+1)</f>
        <v/>
      </c>
      <c r="J7682" s="27">
        <f>IF(I7682="","",INDEX(Daily!$J$2:$J$421,I7682))</f>
        <v/>
      </c>
      <c r="K7682" s="27">
        <f>IF(J7682="","",J7682+cat_offset)</f>
        <v/>
      </c>
      <c r="L7682" s="27">
        <f>IF(J7682="","",MAX(0,E7682-J7682)^2)</f>
        <v/>
      </c>
      <c r="M7682" s="27">
        <f>IF(J7682="","",MAX(0,E7682-(J7682+twcdh_off))^2)</f>
        <v/>
      </c>
      <c r="N7682" s="27">
        <f>IF(E7682="","",MAX(0,E7682-swcdh_thr)^2)</f>
        <v/>
      </c>
      <c r="O7682">
        <f>IF(K7682="","",ROUND(E7682-K7682,0))</f>
        <v/>
      </c>
      <c r="P7682">
        <f>IF(O7682="","",IF(O7682&gt;=1,O7682,0))</f>
        <v/>
      </c>
      <c r="Q7682" s="27">
        <f>IF(E7682="","",MAX(0,E7682-22))</f>
        <v/>
      </c>
      <c r="R7682" s="27">
        <f>IF(H7682=1,E7682,"")</f>
        <v/>
      </c>
      <c r="S7682" s="27">
        <f>IF(AND(H7682=1,J7682&lt;&gt;""),E7682-J7682,"")</f>
        <v/>
      </c>
      <c r="T7682">
        <f>IF(G7682="","",MONTH(G7682))</f>
        <v/>
      </c>
    </row>
    <row r="7683">
      <c r="A7683" s="24" t="n">
        <v>2020</v>
      </c>
      <c r="B7683" s="24" t="n">
        <v>11</v>
      </c>
      <c r="C7683" s="24" t="n">
        <v>16</v>
      </c>
      <c r="D7683" s="24" t="n">
        <v>2</v>
      </c>
      <c r="E7683" s="24" t="n">
        <v>6.58</v>
      </c>
      <c r="F7683" s="25">
        <f>IF($E7683="","",DATE(IF($A7683="",nominal_year,$A7683),$B7683,$C7683)+($D7683-IF(LEFT(hour_conv,1)="1",1,0))/24)</f>
        <v/>
      </c>
      <c r="G7683" s="26">
        <f>IF(F7683="","",INT(F7683))</f>
        <v/>
      </c>
      <c r="H7683">
        <f>IF(G7683="","",IF(AND(MONTH(G7683)*100+DAY(G7683)&gt;=season_lo,MONTH(G7683)*100+DAY(G7683)&lt;=season_hi),1,0))</f>
        <v/>
      </c>
      <c r="I7683">
        <f>IF(G7683="","",G7683-first_day+1)</f>
        <v/>
      </c>
      <c r="J7683" s="27">
        <f>IF(I7683="","",INDEX(Daily!$J$2:$J$421,I7683))</f>
        <v/>
      </c>
      <c r="K7683" s="27">
        <f>IF(J7683="","",J7683+cat_offset)</f>
        <v/>
      </c>
      <c r="L7683" s="27">
        <f>IF(J7683="","",MAX(0,E7683-J7683)^2)</f>
        <v/>
      </c>
      <c r="M7683" s="27">
        <f>IF(J7683="","",MAX(0,E7683-(J7683+twcdh_off))^2)</f>
        <v/>
      </c>
      <c r="N7683" s="27">
        <f>IF(E7683="","",MAX(0,E7683-swcdh_thr)^2)</f>
        <v/>
      </c>
      <c r="O7683">
        <f>IF(K7683="","",ROUND(E7683-K7683,0))</f>
        <v/>
      </c>
      <c r="P7683">
        <f>IF(O7683="","",IF(O7683&gt;=1,O7683,0))</f>
        <v/>
      </c>
      <c r="Q7683" s="27">
        <f>IF(E7683="","",MAX(0,E7683-22))</f>
        <v/>
      </c>
      <c r="R7683" s="27">
        <f>IF(H7683=1,E7683,"")</f>
        <v/>
      </c>
      <c r="S7683" s="27">
        <f>IF(AND(H7683=1,J7683&lt;&gt;""),E7683-J7683,"")</f>
        <v/>
      </c>
      <c r="T7683">
        <f>IF(G7683="","",MONTH(G7683))</f>
        <v/>
      </c>
    </row>
    <row r="7684">
      <c r="A7684" s="24" t="n">
        <v>2020</v>
      </c>
      <c r="B7684" s="24" t="n">
        <v>11</v>
      </c>
      <c r="C7684" s="24" t="n">
        <v>16</v>
      </c>
      <c r="D7684" s="24" t="n">
        <v>3</v>
      </c>
      <c r="E7684" s="24" t="n">
        <v>6.61</v>
      </c>
      <c r="F7684" s="25">
        <f>IF($E7684="","",DATE(IF($A7684="",nominal_year,$A7684),$B7684,$C7684)+($D7684-IF(LEFT(hour_conv,1)="1",1,0))/24)</f>
        <v/>
      </c>
      <c r="G7684" s="26">
        <f>IF(F7684="","",INT(F7684))</f>
        <v/>
      </c>
      <c r="H7684">
        <f>IF(G7684="","",IF(AND(MONTH(G7684)*100+DAY(G7684)&gt;=season_lo,MONTH(G7684)*100+DAY(G7684)&lt;=season_hi),1,0))</f>
        <v/>
      </c>
      <c r="I7684">
        <f>IF(G7684="","",G7684-first_day+1)</f>
        <v/>
      </c>
      <c r="J7684" s="27">
        <f>IF(I7684="","",INDEX(Daily!$J$2:$J$421,I7684))</f>
        <v/>
      </c>
      <c r="K7684" s="27">
        <f>IF(J7684="","",J7684+cat_offset)</f>
        <v/>
      </c>
      <c r="L7684" s="27">
        <f>IF(J7684="","",MAX(0,E7684-J7684)^2)</f>
        <v/>
      </c>
      <c r="M7684" s="27">
        <f>IF(J7684="","",MAX(0,E7684-(J7684+twcdh_off))^2)</f>
        <v/>
      </c>
      <c r="N7684" s="27">
        <f>IF(E7684="","",MAX(0,E7684-swcdh_thr)^2)</f>
        <v/>
      </c>
      <c r="O7684">
        <f>IF(K7684="","",ROUND(E7684-K7684,0))</f>
        <v/>
      </c>
      <c r="P7684">
        <f>IF(O7684="","",IF(O7684&gt;=1,O7684,0))</f>
        <v/>
      </c>
      <c r="Q7684" s="27">
        <f>IF(E7684="","",MAX(0,E7684-22))</f>
        <v/>
      </c>
      <c r="R7684" s="27">
        <f>IF(H7684=1,E7684,"")</f>
        <v/>
      </c>
      <c r="S7684" s="27">
        <f>IF(AND(H7684=1,J7684&lt;&gt;""),E7684-J7684,"")</f>
        <v/>
      </c>
      <c r="T7684">
        <f>IF(G7684="","",MONTH(G7684))</f>
        <v/>
      </c>
    </row>
    <row r="7685">
      <c r="A7685" s="24" t="n">
        <v>2020</v>
      </c>
      <c r="B7685" s="24" t="n">
        <v>11</v>
      </c>
      <c r="C7685" s="24" t="n">
        <v>16</v>
      </c>
      <c r="D7685" s="24" t="n">
        <v>4</v>
      </c>
      <c r="E7685" s="24" t="n">
        <v>6.1</v>
      </c>
      <c r="F7685" s="25">
        <f>IF($E7685="","",DATE(IF($A7685="",nominal_year,$A7685),$B7685,$C7685)+($D7685-IF(LEFT(hour_conv,1)="1",1,0))/24)</f>
        <v/>
      </c>
      <c r="G7685" s="26">
        <f>IF(F7685="","",INT(F7685))</f>
        <v/>
      </c>
      <c r="H7685">
        <f>IF(G7685="","",IF(AND(MONTH(G7685)*100+DAY(G7685)&gt;=season_lo,MONTH(G7685)*100+DAY(G7685)&lt;=season_hi),1,0))</f>
        <v/>
      </c>
      <c r="I7685">
        <f>IF(G7685="","",G7685-first_day+1)</f>
        <v/>
      </c>
      <c r="J7685" s="27">
        <f>IF(I7685="","",INDEX(Daily!$J$2:$J$421,I7685))</f>
        <v/>
      </c>
      <c r="K7685" s="27">
        <f>IF(J7685="","",J7685+cat_offset)</f>
        <v/>
      </c>
      <c r="L7685" s="27">
        <f>IF(J7685="","",MAX(0,E7685-J7685)^2)</f>
        <v/>
      </c>
      <c r="M7685" s="27">
        <f>IF(J7685="","",MAX(0,E7685-(J7685+twcdh_off))^2)</f>
        <v/>
      </c>
      <c r="N7685" s="27">
        <f>IF(E7685="","",MAX(0,E7685-swcdh_thr)^2)</f>
        <v/>
      </c>
      <c r="O7685">
        <f>IF(K7685="","",ROUND(E7685-K7685,0))</f>
        <v/>
      </c>
      <c r="P7685">
        <f>IF(O7685="","",IF(O7685&gt;=1,O7685,0))</f>
        <v/>
      </c>
      <c r="Q7685" s="27">
        <f>IF(E7685="","",MAX(0,E7685-22))</f>
        <v/>
      </c>
      <c r="R7685" s="27">
        <f>IF(H7685=1,E7685,"")</f>
        <v/>
      </c>
      <c r="S7685" s="27">
        <f>IF(AND(H7685=1,J7685&lt;&gt;""),E7685-J7685,"")</f>
        <v/>
      </c>
      <c r="T7685">
        <f>IF(G7685="","",MONTH(G7685))</f>
        <v/>
      </c>
    </row>
    <row r="7686">
      <c r="A7686" s="24" t="n">
        <v>2020</v>
      </c>
      <c r="B7686" s="24" t="n">
        <v>11</v>
      </c>
      <c r="C7686" s="24" t="n">
        <v>16</v>
      </c>
      <c r="D7686" s="24" t="n">
        <v>5</v>
      </c>
      <c r="E7686" s="24" t="n">
        <v>6.75</v>
      </c>
      <c r="F7686" s="25">
        <f>IF($E7686="","",DATE(IF($A7686="",nominal_year,$A7686),$B7686,$C7686)+($D7686-IF(LEFT(hour_conv,1)="1",1,0))/24)</f>
        <v/>
      </c>
      <c r="G7686" s="26">
        <f>IF(F7686="","",INT(F7686))</f>
        <v/>
      </c>
      <c r="H7686">
        <f>IF(G7686="","",IF(AND(MONTH(G7686)*100+DAY(G7686)&gt;=season_lo,MONTH(G7686)*100+DAY(G7686)&lt;=season_hi),1,0))</f>
        <v/>
      </c>
      <c r="I7686">
        <f>IF(G7686="","",G7686-first_day+1)</f>
        <v/>
      </c>
      <c r="J7686" s="27">
        <f>IF(I7686="","",INDEX(Daily!$J$2:$J$421,I7686))</f>
        <v/>
      </c>
      <c r="K7686" s="27">
        <f>IF(J7686="","",J7686+cat_offset)</f>
        <v/>
      </c>
      <c r="L7686" s="27">
        <f>IF(J7686="","",MAX(0,E7686-J7686)^2)</f>
        <v/>
      </c>
      <c r="M7686" s="27">
        <f>IF(J7686="","",MAX(0,E7686-(J7686+twcdh_off))^2)</f>
        <v/>
      </c>
      <c r="N7686" s="27">
        <f>IF(E7686="","",MAX(0,E7686-swcdh_thr)^2)</f>
        <v/>
      </c>
      <c r="O7686">
        <f>IF(K7686="","",ROUND(E7686-K7686,0))</f>
        <v/>
      </c>
      <c r="P7686">
        <f>IF(O7686="","",IF(O7686&gt;=1,O7686,0))</f>
        <v/>
      </c>
      <c r="Q7686" s="27">
        <f>IF(E7686="","",MAX(0,E7686-22))</f>
        <v/>
      </c>
      <c r="R7686" s="27">
        <f>IF(H7686=1,E7686,"")</f>
        <v/>
      </c>
      <c r="S7686" s="27">
        <f>IF(AND(H7686=1,J7686&lt;&gt;""),E7686-J7686,"")</f>
        <v/>
      </c>
      <c r="T7686">
        <f>IF(G7686="","",MONTH(G7686))</f>
        <v/>
      </c>
    </row>
    <row r="7687">
      <c r="A7687" s="24" t="n">
        <v>2020</v>
      </c>
      <c r="B7687" s="24" t="n">
        <v>11</v>
      </c>
      <c r="C7687" s="24" t="n">
        <v>16</v>
      </c>
      <c r="D7687" s="24" t="n">
        <v>6</v>
      </c>
      <c r="E7687" s="24" t="n">
        <v>6.77</v>
      </c>
      <c r="F7687" s="25">
        <f>IF($E7687="","",DATE(IF($A7687="",nominal_year,$A7687),$B7687,$C7687)+($D7687-IF(LEFT(hour_conv,1)="1",1,0))/24)</f>
        <v/>
      </c>
      <c r="G7687" s="26">
        <f>IF(F7687="","",INT(F7687))</f>
        <v/>
      </c>
      <c r="H7687">
        <f>IF(G7687="","",IF(AND(MONTH(G7687)*100+DAY(G7687)&gt;=season_lo,MONTH(G7687)*100+DAY(G7687)&lt;=season_hi),1,0))</f>
        <v/>
      </c>
      <c r="I7687">
        <f>IF(G7687="","",G7687-first_day+1)</f>
        <v/>
      </c>
      <c r="J7687" s="27">
        <f>IF(I7687="","",INDEX(Daily!$J$2:$J$421,I7687))</f>
        <v/>
      </c>
      <c r="K7687" s="27">
        <f>IF(J7687="","",J7687+cat_offset)</f>
        <v/>
      </c>
      <c r="L7687" s="27">
        <f>IF(J7687="","",MAX(0,E7687-J7687)^2)</f>
        <v/>
      </c>
      <c r="M7687" s="27">
        <f>IF(J7687="","",MAX(0,E7687-(J7687+twcdh_off))^2)</f>
        <v/>
      </c>
      <c r="N7687" s="27">
        <f>IF(E7687="","",MAX(0,E7687-swcdh_thr)^2)</f>
        <v/>
      </c>
      <c r="O7687">
        <f>IF(K7687="","",ROUND(E7687-K7687,0))</f>
        <v/>
      </c>
      <c r="P7687">
        <f>IF(O7687="","",IF(O7687&gt;=1,O7687,0))</f>
        <v/>
      </c>
      <c r="Q7687" s="27">
        <f>IF(E7687="","",MAX(0,E7687-22))</f>
        <v/>
      </c>
      <c r="R7687" s="27">
        <f>IF(H7687=1,E7687,"")</f>
        <v/>
      </c>
      <c r="S7687" s="27">
        <f>IF(AND(H7687=1,J7687&lt;&gt;""),E7687-J7687,"")</f>
        <v/>
      </c>
      <c r="T7687">
        <f>IF(G7687="","",MONTH(G7687))</f>
        <v/>
      </c>
    </row>
    <row r="7688">
      <c r="A7688" s="24" t="n">
        <v>2020</v>
      </c>
      <c r="B7688" s="24" t="n">
        <v>11</v>
      </c>
      <c r="C7688" s="24" t="n">
        <v>16</v>
      </c>
      <c r="D7688" s="24" t="n">
        <v>7</v>
      </c>
      <c r="E7688" s="24" t="n">
        <v>6.9</v>
      </c>
      <c r="F7688" s="25">
        <f>IF($E7688="","",DATE(IF($A7688="",nominal_year,$A7688),$B7688,$C7688)+($D7688-IF(LEFT(hour_conv,1)="1",1,0))/24)</f>
        <v/>
      </c>
      <c r="G7688" s="26">
        <f>IF(F7688="","",INT(F7688))</f>
        <v/>
      </c>
      <c r="H7688">
        <f>IF(G7688="","",IF(AND(MONTH(G7688)*100+DAY(G7688)&gt;=season_lo,MONTH(G7688)*100+DAY(G7688)&lt;=season_hi),1,0))</f>
        <v/>
      </c>
      <c r="I7688">
        <f>IF(G7688="","",G7688-first_day+1)</f>
        <v/>
      </c>
      <c r="J7688" s="27">
        <f>IF(I7688="","",INDEX(Daily!$J$2:$J$421,I7688))</f>
        <v/>
      </c>
      <c r="K7688" s="27">
        <f>IF(J7688="","",J7688+cat_offset)</f>
        <v/>
      </c>
      <c r="L7688" s="27">
        <f>IF(J7688="","",MAX(0,E7688-J7688)^2)</f>
        <v/>
      </c>
      <c r="M7688" s="27">
        <f>IF(J7688="","",MAX(0,E7688-(J7688+twcdh_off))^2)</f>
        <v/>
      </c>
      <c r="N7688" s="27">
        <f>IF(E7688="","",MAX(0,E7688-swcdh_thr)^2)</f>
        <v/>
      </c>
      <c r="O7688">
        <f>IF(K7688="","",ROUND(E7688-K7688,0))</f>
        <v/>
      </c>
      <c r="P7688">
        <f>IF(O7688="","",IF(O7688&gt;=1,O7688,0))</f>
        <v/>
      </c>
      <c r="Q7688" s="27">
        <f>IF(E7688="","",MAX(0,E7688-22))</f>
        <v/>
      </c>
      <c r="R7688" s="27">
        <f>IF(H7688=1,E7688,"")</f>
        <v/>
      </c>
      <c r="S7688" s="27">
        <f>IF(AND(H7688=1,J7688&lt;&gt;""),E7688-J7688,"")</f>
        <v/>
      </c>
      <c r="T7688">
        <f>IF(G7688="","",MONTH(G7688))</f>
        <v/>
      </c>
    </row>
    <row r="7689">
      <c r="A7689" s="24" t="n">
        <v>2020</v>
      </c>
      <c r="B7689" s="24" t="n">
        <v>11</v>
      </c>
      <c r="C7689" s="24" t="n">
        <v>16</v>
      </c>
      <c r="D7689" s="24" t="n">
        <v>8</v>
      </c>
      <c r="E7689" s="24" t="n">
        <v>7.57</v>
      </c>
      <c r="F7689" s="25">
        <f>IF($E7689="","",DATE(IF($A7689="",nominal_year,$A7689),$B7689,$C7689)+($D7689-IF(LEFT(hour_conv,1)="1",1,0))/24)</f>
        <v/>
      </c>
      <c r="G7689" s="26">
        <f>IF(F7689="","",INT(F7689))</f>
        <v/>
      </c>
      <c r="H7689">
        <f>IF(G7689="","",IF(AND(MONTH(G7689)*100+DAY(G7689)&gt;=season_lo,MONTH(G7689)*100+DAY(G7689)&lt;=season_hi),1,0))</f>
        <v/>
      </c>
      <c r="I7689">
        <f>IF(G7689="","",G7689-first_day+1)</f>
        <v/>
      </c>
      <c r="J7689" s="27">
        <f>IF(I7689="","",INDEX(Daily!$J$2:$J$421,I7689))</f>
        <v/>
      </c>
      <c r="K7689" s="27">
        <f>IF(J7689="","",J7689+cat_offset)</f>
        <v/>
      </c>
      <c r="L7689" s="27">
        <f>IF(J7689="","",MAX(0,E7689-J7689)^2)</f>
        <v/>
      </c>
      <c r="M7689" s="27">
        <f>IF(J7689="","",MAX(0,E7689-(J7689+twcdh_off))^2)</f>
        <v/>
      </c>
      <c r="N7689" s="27">
        <f>IF(E7689="","",MAX(0,E7689-swcdh_thr)^2)</f>
        <v/>
      </c>
      <c r="O7689">
        <f>IF(K7689="","",ROUND(E7689-K7689,0))</f>
        <v/>
      </c>
      <c r="P7689">
        <f>IF(O7689="","",IF(O7689&gt;=1,O7689,0))</f>
        <v/>
      </c>
      <c r="Q7689" s="27">
        <f>IF(E7689="","",MAX(0,E7689-22))</f>
        <v/>
      </c>
      <c r="R7689" s="27">
        <f>IF(H7689=1,E7689,"")</f>
        <v/>
      </c>
      <c r="S7689" s="27">
        <f>IF(AND(H7689=1,J7689&lt;&gt;""),E7689-J7689,"")</f>
        <v/>
      </c>
      <c r="T7689">
        <f>IF(G7689="","",MONTH(G7689))</f>
        <v/>
      </c>
    </row>
    <row r="7690">
      <c r="A7690" s="24" t="n">
        <v>2020</v>
      </c>
      <c r="B7690" s="24" t="n">
        <v>11</v>
      </c>
      <c r="C7690" s="24" t="n">
        <v>16</v>
      </c>
      <c r="D7690" s="24" t="n">
        <v>9</v>
      </c>
      <c r="E7690" s="24" t="n">
        <v>8.25</v>
      </c>
      <c r="F7690" s="25">
        <f>IF($E7690="","",DATE(IF($A7690="",nominal_year,$A7690),$B7690,$C7690)+($D7690-IF(LEFT(hour_conv,1)="1",1,0))/24)</f>
        <v/>
      </c>
      <c r="G7690" s="26">
        <f>IF(F7690="","",INT(F7690))</f>
        <v/>
      </c>
      <c r="H7690">
        <f>IF(G7690="","",IF(AND(MONTH(G7690)*100+DAY(G7690)&gt;=season_lo,MONTH(G7690)*100+DAY(G7690)&lt;=season_hi),1,0))</f>
        <v/>
      </c>
      <c r="I7690">
        <f>IF(G7690="","",G7690-first_day+1)</f>
        <v/>
      </c>
      <c r="J7690" s="27">
        <f>IF(I7690="","",INDEX(Daily!$J$2:$J$421,I7690))</f>
        <v/>
      </c>
      <c r="K7690" s="27">
        <f>IF(J7690="","",J7690+cat_offset)</f>
        <v/>
      </c>
      <c r="L7690" s="27">
        <f>IF(J7690="","",MAX(0,E7690-J7690)^2)</f>
        <v/>
      </c>
      <c r="M7690" s="27">
        <f>IF(J7690="","",MAX(0,E7690-(J7690+twcdh_off))^2)</f>
        <v/>
      </c>
      <c r="N7690" s="27">
        <f>IF(E7690="","",MAX(0,E7690-swcdh_thr)^2)</f>
        <v/>
      </c>
      <c r="O7690">
        <f>IF(K7690="","",ROUND(E7690-K7690,0))</f>
        <v/>
      </c>
      <c r="P7690">
        <f>IF(O7690="","",IF(O7690&gt;=1,O7690,0))</f>
        <v/>
      </c>
      <c r="Q7690" s="27">
        <f>IF(E7690="","",MAX(0,E7690-22))</f>
        <v/>
      </c>
      <c r="R7690" s="27">
        <f>IF(H7690=1,E7690,"")</f>
        <v/>
      </c>
      <c r="S7690" s="27">
        <f>IF(AND(H7690=1,J7690&lt;&gt;""),E7690-J7690,"")</f>
        <v/>
      </c>
      <c r="T7690">
        <f>IF(G7690="","",MONTH(G7690))</f>
        <v/>
      </c>
    </row>
    <row r="7691">
      <c r="A7691" s="24" t="n">
        <v>2020</v>
      </c>
      <c r="B7691" s="24" t="n">
        <v>11</v>
      </c>
      <c r="C7691" s="24" t="n">
        <v>16</v>
      </c>
      <c r="D7691" s="24" t="n">
        <v>10</v>
      </c>
      <c r="E7691" s="24" t="n">
        <v>9.06</v>
      </c>
      <c r="F7691" s="25">
        <f>IF($E7691="","",DATE(IF($A7691="",nominal_year,$A7691),$B7691,$C7691)+($D7691-IF(LEFT(hour_conv,1)="1",1,0))/24)</f>
        <v/>
      </c>
      <c r="G7691" s="26">
        <f>IF(F7691="","",INT(F7691))</f>
        <v/>
      </c>
      <c r="H7691">
        <f>IF(G7691="","",IF(AND(MONTH(G7691)*100+DAY(G7691)&gt;=season_lo,MONTH(G7691)*100+DAY(G7691)&lt;=season_hi),1,0))</f>
        <v/>
      </c>
      <c r="I7691">
        <f>IF(G7691="","",G7691-first_day+1)</f>
        <v/>
      </c>
      <c r="J7691" s="27">
        <f>IF(I7691="","",INDEX(Daily!$J$2:$J$421,I7691))</f>
        <v/>
      </c>
      <c r="K7691" s="27">
        <f>IF(J7691="","",J7691+cat_offset)</f>
        <v/>
      </c>
      <c r="L7691" s="27">
        <f>IF(J7691="","",MAX(0,E7691-J7691)^2)</f>
        <v/>
      </c>
      <c r="M7691" s="27">
        <f>IF(J7691="","",MAX(0,E7691-(J7691+twcdh_off))^2)</f>
        <v/>
      </c>
      <c r="N7691" s="27">
        <f>IF(E7691="","",MAX(0,E7691-swcdh_thr)^2)</f>
        <v/>
      </c>
      <c r="O7691">
        <f>IF(K7691="","",ROUND(E7691-K7691,0))</f>
        <v/>
      </c>
      <c r="P7691">
        <f>IF(O7691="","",IF(O7691&gt;=1,O7691,0))</f>
        <v/>
      </c>
      <c r="Q7691" s="27">
        <f>IF(E7691="","",MAX(0,E7691-22))</f>
        <v/>
      </c>
      <c r="R7691" s="27">
        <f>IF(H7691=1,E7691,"")</f>
        <v/>
      </c>
      <c r="S7691" s="27">
        <f>IF(AND(H7691=1,J7691&lt;&gt;""),E7691-J7691,"")</f>
        <v/>
      </c>
      <c r="T7691">
        <f>IF(G7691="","",MONTH(G7691))</f>
        <v/>
      </c>
    </row>
    <row r="7692">
      <c r="A7692" s="24" t="n">
        <v>2020</v>
      </c>
      <c r="B7692" s="24" t="n">
        <v>11</v>
      </c>
      <c r="C7692" s="24" t="n">
        <v>16</v>
      </c>
      <c r="D7692" s="24" t="n">
        <v>11</v>
      </c>
      <c r="E7692" s="24" t="n">
        <v>9.84</v>
      </c>
      <c r="F7692" s="25">
        <f>IF($E7692="","",DATE(IF($A7692="",nominal_year,$A7692),$B7692,$C7692)+($D7692-IF(LEFT(hour_conv,1)="1",1,0))/24)</f>
        <v/>
      </c>
      <c r="G7692" s="26">
        <f>IF(F7692="","",INT(F7692))</f>
        <v/>
      </c>
      <c r="H7692">
        <f>IF(G7692="","",IF(AND(MONTH(G7692)*100+DAY(G7692)&gt;=season_lo,MONTH(G7692)*100+DAY(G7692)&lt;=season_hi),1,0))</f>
        <v/>
      </c>
      <c r="I7692">
        <f>IF(G7692="","",G7692-first_day+1)</f>
        <v/>
      </c>
      <c r="J7692" s="27">
        <f>IF(I7692="","",INDEX(Daily!$J$2:$J$421,I7692))</f>
        <v/>
      </c>
      <c r="K7692" s="27">
        <f>IF(J7692="","",J7692+cat_offset)</f>
        <v/>
      </c>
      <c r="L7692" s="27">
        <f>IF(J7692="","",MAX(0,E7692-J7692)^2)</f>
        <v/>
      </c>
      <c r="M7692" s="27">
        <f>IF(J7692="","",MAX(0,E7692-(J7692+twcdh_off))^2)</f>
        <v/>
      </c>
      <c r="N7692" s="27">
        <f>IF(E7692="","",MAX(0,E7692-swcdh_thr)^2)</f>
        <v/>
      </c>
      <c r="O7692">
        <f>IF(K7692="","",ROUND(E7692-K7692,0))</f>
        <v/>
      </c>
      <c r="P7692">
        <f>IF(O7692="","",IF(O7692&gt;=1,O7692,0))</f>
        <v/>
      </c>
      <c r="Q7692" s="27">
        <f>IF(E7692="","",MAX(0,E7692-22))</f>
        <v/>
      </c>
      <c r="R7692" s="27">
        <f>IF(H7692=1,E7692,"")</f>
        <v/>
      </c>
      <c r="S7692" s="27">
        <f>IF(AND(H7692=1,J7692&lt;&gt;""),E7692-J7692,"")</f>
        <v/>
      </c>
      <c r="T7692">
        <f>IF(G7692="","",MONTH(G7692))</f>
        <v/>
      </c>
    </row>
    <row r="7693">
      <c r="A7693" s="24" t="n">
        <v>2020</v>
      </c>
      <c r="B7693" s="24" t="n">
        <v>11</v>
      </c>
      <c r="C7693" s="24" t="n">
        <v>16</v>
      </c>
      <c r="D7693" s="24" t="n">
        <v>12</v>
      </c>
      <c r="E7693" s="24" t="n">
        <v>10.35</v>
      </c>
      <c r="F7693" s="25">
        <f>IF($E7693="","",DATE(IF($A7693="",nominal_year,$A7693),$B7693,$C7693)+($D7693-IF(LEFT(hour_conv,1)="1",1,0))/24)</f>
        <v/>
      </c>
      <c r="G7693" s="26">
        <f>IF(F7693="","",INT(F7693))</f>
        <v/>
      </c>
      <c r="H7693">
        <f>IF(G7693="","",IF(AND(MONTH(G7693)*100+DAY(G7693)&gt;=season_lo,MONTH(G7693)*100+DAY(G7693)&lt;=season_hi),1,0))</f>
        <v/>
      </c>
      <c r="I7693">
        <f>IF(G7693="","",G7693-first_day+1)</f>
        <v/>
      </c>
      <c r="J7693" s="27">
        <f>IF(I7693="","",INDEX(Daily!$J$2:$J$421,I7693))</f>
        <v/>
      </c>
      <c r="K7693" s="27">
        <f>IF(J7693="","",J7693+cat_offset)</f>
        <v/>
      </c>
      <c r="L7693" s="27">
        <f>IF(J7693="","",MAX(0,E7693-J7693)^2)</f>
        <v/>
      </c>
      <c r="M7693" s="27">
        <f>IF(J7693="","",MAX(0,E7693-(J7693+twcdh_off))^2)</f>
        <v/>
      </c>
      <c r="N7693" s="27">
        <f>IF(E7693="","",MAX(0,E7693-swcdh_thr)^2)</f>
        <v/>
      </c>
      <c r="O7693">
        <f>IF(K7693="","",ROUND(E7693-K7693,0))</f>
        <v/>
      </c>
      <c r="P7693">
        <f>IF(O7693="","",IF(O7693&gt;=1,O7693,0))</f>
        <v/>
      </c>
      <c r="Q7693" s="27">
        <f>IF(E7693="","",MAX(0,E7693-22))</f>
        <v/>
      </c>
      <c r="R7693" s="27">
        <f>IF(H7693=1,E7693,"")</f>
        <v/>
      </c>
      <c r="S7693" s="27">
        <f>IF(AND(H7693=1,J7693&lt;&gt;""),E7693-J7693,"")</f>
        <v/>
      </c>
      <c r="T7693">
        <f>IF(G7693="","",MONTH(G7693))</f>
        <v/>
      </c>
    </row>
    <row r="7694">
      <c r="A7694" s="24" t="n">
        <v>2020</v>
      </c>
      <c r="B7694" s="24" t="n">
        <v>11</v>
      </c>
      <c r="C7694" s="24" t="n">
        <v>16</v>
      </c>
      <c r="D7694" s="24" t="n">
        <v>13</v>
      </c>
      <c r="E7694" s="24" t="n">
        <v>10.63</v>
      </c>
      <c r="F7694" s="25">
        <f>IF($E7694="","",DATE(IF($A7694="",nominal_year,$A7694),$B7694,$C7694)+($D7694-IF(LEFT(hour_conv,1)="1",1,0))/24)</f>
        <v/>
      </c>
      <c r="G7694" s="26">
        <f>IF(F7694="","",INT(F7694))</f>
        <v/>
      </c>
      <c r="H7694">
        <f>IF(G7694="","",IF(AND(MONTH(G7694)*100+DAY(G7694)&gt;=season_lo,MONTH(G7694)*100+DAY(G7694)&lt;=season_hi),1,0))</f>
        <v/>
      </c>
      <c r="I7694">
        <f>IF(G7694="","",G7694-first_day+1)</f>
        <v/>
      </c>
      <c r="J7694" s="27">
        <f>IF(I7694="","",INDEX(Daily!$J$2:$J$421,I7694))</f>
        <v/>
      </c>
      <c r="K7694" s="27">
        <f>IF(J7694="","",J7694+cat_offset)</f>
        <v/>
      </c>
      <c r="L7694" s="27">
        <f>IF(J7694="","",MAX(0,E7694-J7694)^2)</f>
        <v/>
      </c>
      <c r="M7694" s="27">
        <f>IF(J7694="","",MAX(0,E7694-(J7694+twcdh_off))^2)</f>
        <v/>
      </c>
      <c r="N7694" s="27">
        <f>IF(E7694="","",MAX(0,E7694-swcdh_thr)^2)</f>
        <v/>
      </c>
      <c r="O7694">
        <f>IF(K7694="","",ROUND(E7694-K7694,0))</f>
        <v/>
      </c>
      <c r="P7694">
        <f>IF(O7694="","",IF(O7694&gt;=1,O7694,0))</f>
        <v/>
      </c>
      <c r="Q7694" s="27">
        <f>IF(E7694="","",MAX(0,E7694-22))</f>
        <v/>
      </c>
      <c r="R7694" s="27">
        <f>IF(H7694=1,E7694,"")</f>
        <v/>
      </c>
      <c r="S7694" s="27">
        <f>IF(AND(H7694=1,J7694&lt;&gt;""),E7694-J7694,"")</f>
        <v/>
      </c>
      <c r="T7694">
        <f>IF(G7694="","",MONTH(G7694))</f>
        <v/>
      </c>
    </row>
    <row r="7695">
      <c r="A7695" s="24" t="n">
        <v>2020</v>
      </c>
      <c r="B7695" s="24" t="n">
        <v>11</v>
      </c>
      <c r="C7695" s="24" t="n">
        <v>16</v>
      </c>
      <c r="D7695" s="24" t="n">
        <v>14</v>
      </c>
      <c r="E7695" s="24" t="n">
        <v>11.94</v>
      </c>
      <c r="F7695" s="25">
        <f>IF($E7695="","",DATE(IF($A7695="",nominal_year,$A7695),$B7695,$C7695)+($D7695-IF(LEFT(hour_conv,1)="1",1,0))/24)</f>
        <v/>
      </c>
      <c r="G7695" s="26">
        <f>IF(F7695="","",INT(F7695))</f>
        <v/>
      </c>
      <c r="H7695">
        <f>IF(G7695="","",IF(AND(MONTH(G7695)*100+DAY(G7695)&gt;=season_lo,MONTH(G7695)*100+DAY(G7695)&lt;=season_hi),1,0))</f>
        <v/>
      </c>
      <c r="I7695">
        <f>IF(G7695="","",G7695-first_day+1)</f>
        <v/>
      </c>
      <c r="J7695" s="27">
        <f>IF(I7695="","",INDEX(Daily!$J$2:$J$421,I7695))</f>
        <v/>
      </c>
      <c r="K7695" s="27">
        <f>IF(J7695="","",J7695+cat_offset)</f>
        <v/>
      </c>
      <c r="L7695" s="27">
        <f>IF(J7695="","",MAX(0,E7695-J7695)^2)</f>
        <v/>
      </c>
      <c r="M7695" s="27">
        <f>IF(J7695="","",MAX(0,E7695-(J7695+twcdh_off))^2)</f>
        <v/>
      </c>
      <c r="N7695" s="27">
        <f>IF(E7695="","",MAX(0,E7695-swcdh_thr)^2)</f>
        <v/>
      </c>
      <c r="O7695">
        <f>IF(K7695="","",ROUND(E7695-K7695,0))</f>
        <v/>
      </c>
      <c r="P7695">
        <f>IF(O7695="","",IF(O7695&gt;=1,O7695,0))</f>
        <v/>
      </c>
      <c r="Q7695" s="27">
        <f>IF(E7695="","",MAX(0,E7695-22))</f>
        <v/>
      </c>
      <c r="R7695" s="27">
        <f>IF(H7695=1,E7695,"")</f>
        <v/>
      </c>
      <c r="S7695" s="27">
        <f>IF(AND(H7695=1,J7695&lt;&gt;""),E7695-J7695,"")</f>
        <v/>
      </c>
      <c r="T7695">
        <f>IF(G7695="","",MONTH(G7695))</f>
        <v/>
      </c>
    </row>
    <row r="7696">
      <c r="A7696" s="24" t="n">
        <v>2020</v>
      </c>
      <c r="B7696" s="24" t="n">
        <v>11</v>
      </c>
      <c r="C7696" s="24" t="n">
        <v>16</v>
      </c>
      <c r="D7696" s="24" t="n">
        <v>15</v>
      </c>
      <c r="E7696" s="24" t="n">
        <v>12</v>
      </c>
      <c r="F7696" s="25">
        <f>IF($E7696="","",DATE(IF($A7696="",nominal_year,$A7696),$B7696,$C7696)+($D7696-IF(LEFT(hour_conv,1)="1",1,0))/24)</f>
        <v/>
      </c>
      <c r="G7696" s="26">
        <f>IF(F7696="","",INT(F7696))</f>
        <v/>
      </c>
      <c r="H7696">
        <f>IF(G7696="","",IF(AND(MONTH(G7696)*100+DAY(G7696)&gt;=season_lo,MONTH(G7696)*100+DAY(G7696)&lt;=season_hi),1,0))</f>
        <v/>
      </c>
      <c r="I7696">
        <f>IF(G7696="","",G7696-first_day+1)</f>
        <v/>
      </c>
      <c r="J7696" s="27">
        <f>IF(I7696="","",INDEX(Daily!$J$2:$J$421,I7696))</f>
        <v/>
      </c>
      <c r="K7696" s="27">
        <f>IF(J7696="","",J7696+cat_offset)</f>
        <v/>
      </c>
      <c r="L7696" s="27">
        <f>IF(J7696="","",MAX(0,E7696-J7696)^2)</f>
        <v/>
      </c>
      <c r="M7696" s="27">
        <f>IF(J7696="","",MAX(0,E7696-(J7696+twcdh_off))^2)</f>
        <v/>
      </c>
      <c r="N7696" s="27">
        <f>IF(E7696="","",MAX(0,E7696-swcdh_thr)^2)</f>
        <v/>
      </c>
      <c r="O7696">
        <f>IF(K7696="","",ROUND(E7696-K7696,0))</f>
        <v/>
      </c>
      <c r="P7696">
        <f>IF(O7696="","",IF(O7696&gt;=1,O7696,0))</f>
        <v/>
      </c>
      <c r="Q7696" s="27">
        <f>IF(E7696="","",MAX(0,E7696-22))</f>
        <v/>
      </c>
      <c r="R7696" s="27">
        <f>IF(H7696=1,E7696,"")</f>
        <v/>
      </c>
      <c r="S7696" s="27">
        <f>IF(AND(H7696=1,J7696&lt;&gt;""),E7696-J7696,"")</f>
        <v/>
      </c>
      <c r="T7696">
        <f>IF(G7696="","",MONTH(G7696))</f>
        <v/>
      </c>
    </row>
    <row r="7697">
      <c r="A7697" s="24" t="n">
        <v>2020</v>
      </c>
      <c r="B7697" s="24" t="n">
        <v>11</v>
      </c>
      <c r="C7697" s="24" t="n">
        <v>16</v>
      </c>
      <c r="D7697" s="24" t="n">
        <v>16</v>
      </c>
      <c r="E7697" s="24" t="n">
        <v>11.77</v>
      </c>
      <c r="F7697" s="25">
        <f>IF($E7697="","",DATE(IF($A7697="",nominal_year,$A7697),$B7697,$C7697)+($D7697-IF(LEFT(hour_conv,1)="1",1,0))/24)</f>
        <v/>
      </c>
      <c r="G7697" s="26">
        <f>IF(F7697="","",INT(F7697))</f>
        <v/>
      </c>
      <c r="H7697">
        <f>IF(G7697="","",IF(AND(MONTH(G7697)*100+DAY(G7697)&gt;=season_lo,MONTH(G7697)*100+DAY(G7697)&lt;=season_hi),1,0))</f>
        <v/>
      </c>
      <c r="I7697">
        <f>IF(G7697="","",G7697-first_day+1)</f>
        <v/>
      </c>
      <c r="J7697" s="27">
        <f>IF(I7697="","",INDEX(Daily!$J$2:$J$421,I7697))</f>
        <v/>
      </c>
      <c r="K7697" s="27">
        <f>IF(J7697="","",J7697+cat_offset)</f>
        <v/>
      </c>
      <c r="L7697" s="27">
        <f>IF(J7697="","",MAX(0,E7697-J7697)^2)</f>
        <v/>
      </c>
      <c r="M7697" s="27">
        <f>IF(J7697="","",MAX(0,E7697-(J7697+twcdh_off))^2)</f>
        <v/>
      </c>
      <c r="N7697" s="27">
        <f>IF(E7697="","",MAX(0,E7697-swcdh_thr)^2)</f>
        <v/>
      </c>
      <c r="O7697">
        <f>IF(K7697="","",ROUND(E7697-K7697,0))</f>
        <v/>
      </c>
      <c r="P7697">
        <f>IF(O7697="","",IF(O7697&gt;=1,O7697,0))</f>
        <v/>
      </c>
      <c r="Q7697" s="27">
        <f>IF(E7697="","",MAX(0,E7697-22))</f>
        <v/>
      </c>
      <c r="R7697" s="27">
        <f>IF(H7697=1,E7697,"")</f>
        <v/>
      </c>
      <c r="S7697" s="27">
        <f>IF(AND(H7697=1,J7697&lt;&gt;""),E7697-J7697,"")</f>
        <v/>
      </c>
      <c r="T7697">
        <f>IF(G7697="","",MONTH(G7697))</f>
        <v/>
      </c>
    </row>
    <row r="7698">
      <c r="A7698" s="24" t="n">
        <v>2020</v>
      </c>
      <c r="B7698" s="24" t="n">
        <v>11</v>
      </c>
      <c r="C7698" s="24" t="n">
        <v>16</v>
      </c>
      <c r="D7698" s="24" t="n">
        <v>17</v>
      </c>
      <c r="E7698" s="24" t="n">
        <v>12</v>
      </c>
      <c r="F7698" s="25">
        <f>IF($E7698="","",DATE(IF($A7698="",nominal_year,$A7698),$B7698,$C7698)+($D7698-IF(LEFT(hour_conv,1)="1",1,0))/24)</f>
        <v/>
      </c>
      <c r="G7698" s="26">
        <f>IF(F7698="","",INT(F7698))</f>
        <v/>
      </c>
      <c r="H7698">
        <f>IF(G7698="","",IF(AND(MONTH(G7698)*100+DAY(G7698)&gt;=season_lo,MONTH(G7698)*100+DAY(G7698)&lt;=season_hi),1,0))</f>
        <v/>
      </c>
      <c r="I7698">
        <f>IF(G7698="","",G7698-first_day+1)</f>
        <v/>
      </c>
      <c r="J7698" s="27">
        <f>IF(I7698="","",INDEX(Daily!$J$2:$J$421,I7698))</f>
        <v/>
      </c>
      <c r="K7698" s="27">
        <f>IF(J7698="","",J7698+cat_offset)</f>
        <v/>
      </c>
      <c r="L7698" s="27">
        <f>IF(J7698="","",MAX(0,E7698-J7698)^2)</f>
        <v/>
      </c>
      <c r="M7698" s="27">
        <f>IF(J7698="","",MAX(0,E7698-(J7698+twcdh_off))^2)</f>
        <v/>
      </c>
      <c r="N7698" s="27">
        <f>IF(E7698="","",MAX(0,E7698-swcdh_thr)^2)</f>
        <v/>
      </c>
      <c r="O7698">
        <f>IF(K7698="","",ROUND(E7698-K7698,0))</f>
        <v/>
      </c>
      <c r="P7698">
        <f>IF(O7698="","",IF(O7698&gt;=1,O7698,0))</f>
        <v/>
      </c>
      <c r="Q7698" s="27">
        <f>IF(E7698="","",MAX(0,E7698-22))</f>
        <v/>
      </c>
      <c r="R7698" s="27">
        <f>IF(H7698=1,E7698,"")</f>
        <v/>
      </c>
      <c r="S7698" s="27">
        <f>IF(AND(H7698=1,J7698&lt;&gt;""),E7698-J7698,"")</f>
        <v/>
      </c>
      <c r="T7698">
        <f>IF(G7698="","",MONTH(G7698))</f>
        <v/>
      </c>
    </row>
    <row r="7699">
      <c r="A7699" s="24" t="n">
        <v>2020</v>
      </c>
      <c r="B7699" s="24" t="n">
        <v>11</v>
      </c>
      <c r="C7699" s="24" t="n">
        <v>16</v>
      </c>
      <c r="D7699" s="24" t="n">
        <v>18</v>
      </c>
      <c r="E7699" s="24" t="n">
        <v>11.49</v>
      </c>
      <c r="F7699" s="25">
        <f>IF($E7699="","",DATE(IF($A7699="",nominal_year,$A7699),$B7699,$C7699)+($D7699-IF(LEFT(hour_conv,1)="1",1,0))/24)</f>
        <v/>
      </c>
      <c r="G7699" s="26">
        <f>IF(F7699="","",INT(F7699))</f>
        <v/>
      </c>
      <c r="H7699">
        <f>IF(G7699="","",IF(AND(MONTH(G7699)*100+DAY(G7699)&gt;=season_lo,MONTH(G7699)*100+DAY(G7699)&lt;=season_hi),1,0))</f>
        <v/>
      </c>
      <c r="I7699">
        <f>IF(G7699="","",G7699-first_day+1)</f>
        <v/>
      </c>
      <c r="J7699" s="27">
        <f>IF(I7699="","",INDEX(Daily!$J$2:$J$421,I7699))</f>
        <v/>
      </c>
      <c r="K7699" s="27">
        <f>IF(J7699="","",J7699+cat_offset)</f>
        <v/>
      </c>
      <c r="L7699" s="27">
        <f>IF(J7699="","",MAX(0,E7699-J7699)^2)</f>
        <v/>
      </c>
      <c r="M7699" s="27">
        <f>IF(J7699="","",MAX(0,E7699-(J7699+twcdh_off))^2)</f>
        <v/>
      </c>
      <c r="N7699" s="27">
        <f>IF(E7699="","",MAX(0,E7699-swcdh_thr)^2)</f>
        <v/>
      </c>
      <c r="O7699">
        <f>IF(K7699="","",ROUND(E7699-K7699,0))</f>
        <v/>
      </c>
      <c r="P7699">
        <f>IF(O7699="","",IF(O7699&gt;=1,O7699,0))</f>
        <v/>
      </c>
      <c r="Q7699" s="27">
        <f>IF(E7699="","",MAX(0,E7699-22))</f>
        <v/>
      </c>
      <c r="R7699" s="27">
        <f>IF(H7699=1,E7699,"")</f>
        <v/>
      </c>
      <c r="S7699" s="27">
        <f>IF(AND(H7699=1,J7699&lt;&gt;""),E7699-J7699,"")</f>
        <v/>
      </c>
      <c r="T7699">
        <f>IF(G7699="","",MONTH(G7699))</f>
        <v/>
      </c>
    </row>
    <row r="7700">
      <c r="A7700" s="24" t="n">
        <v>2020</v>
      </c>
      <c r="B7700" s="24" t="n">
        <v>11</v>
      </c>
      <c r="C7700" s="24" t="n">
        <v>16</v>
      </c>
      <c r="D7700" s="24" t="n">
        <v>19</v>
      </c>
      <c r="E7700" s="24" t="n">
        <v>10.84</v>
      </c>
      <c r="F7700" s="25">
        <f>IF($E7700="","",DATE(IF($A7700="",nominal_year,$A7700),$B7700,$C7700)+($D7700-IF(LEFT(hour_conv,1)="1",1,0))/24)</f>
        <v/>
      </c>
      <c r="G7700" s="26">
        <f>IF(F7700="","",INT(F7700))</f>
        <v/>
      </c>
      <c r="H7700">
        <f>IF(G7700="","",IF(AND(MONTH(G7700)*100+DAY(G7700)&gt;=season_lo,MONTH(G7700)*100+DAY(G7700)&lt;=season_hi),1,0))</f>
        <v/>
      </c>
      <c r="I7700">
        <f>IF(G7700="","",G7700-first_day+1)</f>
        <v/>
      </c>
      <c r="J7700" s="27">
        <f>IF(I7700="","",INDEX(Daily!$J$2:$J$421,I7700))</f>
        <v/>
      </c>
      <c r="K7700" s="27">
        <f>IF(J7700="","",J7700+cat_offset)</f>
        <v/>
      </c>
      <c r="L7700" s="27">
        <f>IF(J7700="","",MAX(0,E7700-J7700)^2)</f>
        <v/>
      </c>
      <c r="M7700" s="27">
        <f>IF(J7700="","",MAX(0,E7700-(J7700+twcdh_off))^2)</f>
        <v/>
      </c>
      <c r="N7700" s="27">
        <f>IF(E7700="","",MAX(0,E7700-swcdh_thr)^2)</f>
        <v/>
      </c>
      <c r="O7700">
        <f>IF(K7700="","",ROUND(E7700-K7700,0))</f>
        <v/>
      </c>
      <c r="P7700">
        <f>IF(O7700="","",IF(O7700&gt;=1,O7700,0))</f>
        <v/>
      </c>
      <c r="Q7700" s="27">
        <f>IF(E7700="","",MAX(0,E7700-22))</f>
        <v/>
      </c>
      <c r="R7700" s="27">
        <f>IF(H7700=1,E7700,"")</f>
        <v/>
      </c>
      <c r="S7700" s="27">
        <f>IF(AND(H7700=1,J7700&lt;&gt;""),E7700-J7700,"")</f>
        <v/>
      </c>
      <c r="T7700">
        <f>IF(G7700="","",MONTH(G7700))</f>
        <v/>
      </c>
    </row>
    <row r="7701">
      <c r="A7701" s="24" t="n">
        <v>2020</v>
      </c>
      <c r="B7701" s="24" t="n">
        <v>11</v>
      </c>
      <c r="C7701" s="24" t="n">
        <v>16</v>
      </c>
      <c r="D7701" s="24" t="n">
        <v>20</v>
      </c>
      <c r="E7701" s="24" t="n">
        <v>10.42</v>
      </c>
      <c r="F7701" s="25">
        <f>IF($E7701="","",DATE(IF($A7701="",nominal_year,$A7701),$B7701,$C7701)+($D7701-IF(LEFT(hour_conv,1)="1",1,0))/24)</f>
        <v/>
      </c>
      <c r="G7701" s="26">
        <f>IF(F7701="","",INT(F7701))</f>
        <v/>
      </c>
      <c r="H7701">
        <f>IF(G7701="","",IF(AND(MONTH(G7701)*100+DAY(G7701)&gt;=season_lo,MONTH(G7701)*100+DAY(G7701)&lt;=season_hi),1,0))</f>
        <v/>
      </c>
      <c r="I7701">
        <f>IF(G7701="","",G7701-first_day+1)</f>
        <v/>
      </c>
      <c r="J7701" s="27">
        <f>IF(I7701="","",INDEX(Daily!$J$2:$J$421,I7701))</f>
        <v/>
      </c>
      <c r="K7701" s="27">
        <f>IF(J7701="","",J7701+cat_offset)</f>
        <v/>
      </c>
      <c r="L7701" s="27">
        <f>IF(J7701="","",MAX(0,E7701-J7701)^2)</f>
        <v/>
      </c>
      <c r="M7701" s="27">
        <f>IF(J7701="","",MAX(0,E7701-(J7701+twcdh_off))^2)</f>
        <v/>
      </c>
      <c r="N7701" s="27">
        <f>IF(E7701="","",MAX(0,E7701-swcdh_thr)^2)</f>
        <v/>
      </c>
      <c r="O7701">
        <f>IF(K7701="","",ROUND(E7701-K7701,0))</f>
        <v/>
      </c>
      <c r="P7701">
        <f>IF(O7701="","",IF(O7701&gt;=1,O7701,0))</f>
        <v/>
      </c>
      <c r="Q7701" s="27">
        <f>IF(E7701="","",MAX(0,E7701-22))</f>
        <v/>
      </c>
      <c r="R7701" s="27">
        <f>IF(H7701=1,E7701,"")</f>
        <v/>
      </c>
      <c r="S7701" s="27">
        <f>IF(AND(H7701=1,J7701&lt;&gt;""),E7701-J7701,"")</f>
        <v/>
      </c>
      <c r="T7701">
        <f>IF(G7701="","",MONTH(G7701))</f>
        <v/>
      </c>
    </row>
    <row r="7702">
      <c r="A7702" s="24" t="n">
        <v>2020</v>
      </c>
      <c r="B7702" s="24" t="n">
        <v>11</v>
      </c>
      <c r="C7702" s="24" t="n">
        <v>16</v>
      </c>
      <c r="D7702" s="24" t="n">
        <v>21</v>
      </c>
      <c r="E7702" s="24" t="n">
        <v>10.79</v>
      </c>
      <c r="F7702" s="25">
        <f>IF($E7702="","",DATE(IF($A7702="",nominal_year,$A7702),$B7702,$C7702)+($D7702-IF(LEFT(hour_conv,1)="1",1,0))/24)</f>
        <v/>
      </c>
      <c r="G7702" s="26">
        <f>IF(F7702="","",INT(F7702))</f>
        <v/>
      </c>
      <c r="H7702">
        <f>IF(G7702="","",IF(AND(MONTH(G7702)*100+DAY(G7702)&gt;=season_lo,MONTH(G7702)*100+DAY(G7702)&lt;=season_hi),1,0))</f>
        <v/>
      </c>
      <c r="I7702">
        <f>IF(G7702="","",G7702-first_day+1)</f>
        <v/>
      </c>
      <c r="J7702" s="27">
        <f>IF(I7702="","",INDEX(Daily!$J$2:$J$421,I7702))</f>
        <v/>
      </c>
      <c r="K7702" s="27">
        <f>IF(J7702="","",J7702+cat_offset)</f>
        <v/>
      </c>
      <c r="L7702" s="27">
        <f>IF(J7702="","",MAX(0,E7702-J7702)^2)</f>
        <v/>
      </c>
      <c r="M7702" s="27">
        <f>IF(J7702="","",MAX(0,E7702-(J7702+twcdh_off))^2)</f>
        <v/>
      </c>
      <c r="N7702" s="27">
        <f>IF(E7702="","",MAX(0,E7702-swcdh_thr)^2)</f>
        <v/>
      </c>
      <c r="O7702">
        <f>IF(K7702="","",ROUND(E7702-K7702,0))</f>
        <v/>
      </c>
      <c r="P7702">
        <f>IF(O7702="","",IF(O7702&gt;=1,O7702,0))</f>
        <v/>
      </c>
      <c r="Q7702" s="27">
        <f>IF(E7702="","",MAX(0,E7702-22))</f>
        <v/>
      </c>
      <c r="R7702" s="27">
        <f>IF(H7702=1,E7702,"")</f>
        <v/>
      </c>
      <c r="S7702" s="27">
        <f>IF(AND(H7702=1,J7702&lt;&gt;""),E7702-J7702,"")</f>
        <v/>
      </c>
      <c r="T7702">
        <f>IF(G7702="","",MONTH(G7702))</f>
        <v/>
      </c>
    </row>
    <row r="7703">
      <c r="A7703" s="24" t="n">
        <v>2020</v>
      </c>
      <c r="B7703" s="24" t="n">
        <v>11</v>
      </c>
      <c r="C7703" s="24" t="n">
        <v>16</v>
      </c>
      <c r="D7703" s="24" t="n">
        <v>22</v>
      </c>
      <c r="E7703" s="24" t="n">
        <v>9.449999999999999</v>
      </c>
      <c r="F7703" s="25">
        <f>IF($E7703="","",DATE(IF($A7703="",nominal_year,$A7703),$B7703,$C7703)+($D7703-IF(LEFT(hour_conv,1)="1",1,0))/24)</f>
        <v/>
      </c>
      <c r="G7703" s="26">
        <f>IF(F7703="","",INT(F7703))</f>
        <v/>
      </c>
      <c r="H7703">
        <f>IF(G7703="","",IF(AND(MONTH(G7703)*100+DAY(G7703)&gt;=season_lo,MONTH(G7703)*100+DAY(G7703)&lt;=season_hi),1,0))</f>
        <v/>
      </c>
      <c r="I7703">
        <f>IF(G7703="","",G7703-first_day+1)</f>
        <v/>
      </c>
      <c r="J7703" s="27">
        <f>IF(I7703="","",INDEX(Daily!$J$2:$J$421,I7703))</f>
        <v/>
      </c>
      <c r="K7703" s="27">
        <f>IF(J7703="","",J7703+cat_offset)</f>
        <v/>
      </c>
      <c r="L7703" s="27">
        <f>IF(J7703="","",MAX(0,E7703-J7703)^2)</f>
        <v/>
      </c>
      <c r="M7703" s="27">
        <f>IF(J7703="","",MAX(0,E7703-(J7703+twcdh_off))^2)</f>
        <v/>
      </c>
      <c r="N7703" s="27">
        <f>IF(E7703="","",MAX(0,E7703-swcdh_thr)^2)</f>
        <v/>
      </c>
      <c r="O7703">
        <f>IF(K7703="","",ROUND(E7703-K7703,0))</f>
        <v/>
      </c>
      <c r="P7703">
        <f>IF(O7703="","",IF(O7703&gt;=1,O7703,0))</f>
        <v/>
      </c>
      <c r="Q7703" s="27">
        <f>IF(E7703="","",MAX(0,E7703-22))</f>
        <v/>
      </c>
      <c r="R7703" s="27">
        <f>IF(H7703=1,E7703,"")</f>
        <v/>
      </c>
      <c r="S7703" s="27">
        <f>IF(AND(H7703=1,J7703&lt;&gt;""),E7703-J7703,"")</f>
        <v/>
      </c>
      <c r="T7703">
        <f>IF(G7703="","",MONTH(G7703))</f>
        <v/>
      </c>
    </row>
    <row r="7704">
      <c r="A7704" s="24" t="n">
        <v>2020</v>
      </c>
      <c r="B7704" s="24" t="n">
        <v>11</v>
      </c>
      <c r="C7704" s="24" t="n">
        <v>16</v>
      </c>
      <c r="D7704" s="24" t="n">
        <v>23</v>
      </c>
      <c r="E7704" s="24" t="n">
        <v>8.779999999999999</v>
      </c>
      <c r="F7704" s="25">
        <f>IF($E7704="","",DATE(IF($A7704="",nominal_year,$A7704),$B7704,$C7704)+($D7704-IF(LEFT(hour_conv,1)="1",1,0))/24)</f>
        <v/>
      </c>
      <c r="G7704" s="26">
        <f>IF(F7704="","",INT(F7704))</f>
        <v/>
      </c>
      <c r="H7704">
        <f>IF(G7704="","",IF(AND(MONTH(G7704)*100+DAY(G7704)&gt;=season_lo,MONTH(G7704)*100+DAY(G7704)&lt;=season_hi),1,0))</f>
        <v/>
      </c>
      <c r="I7704">
        <f>IF(G7704="","",G7704-first_day+1)</f>
        <v/>
      </c>
      <c r="J7704" s="27">
        <f>IF(I7704="","",INDEX(Daily!$J$2:$J$421,I7704))</f>
        <v/>
      </c>
      <c r="K7704" s="27">
        <f>IF(J7704="","",J7704+cat_offset)</f>
        <v/>
      </c>
      <c r="L7704" s="27">
        <f>IF(J7704="","",MAX(0,E7704-J7704)^2)</f>
        <v/>
      </c>
      <c r="M7704" s="27">
        <f>IF(J7704="","",MAX(0,E7704-(J7704+twcdh_off))^2)</f>
        <v/>
      </c>
      <c r="N7704" s="27">
        <f>IF(E7704="","",MAX(0,E7704-swcdh_thr)^2)</f>
        <v/>
      </c>
      <c r="O7704">
        <f>IF(K7704="","",ROUND(E7704-K7704,0))</f>
        <v/>
      </c>
      <c r="P7704">
        <f>IF(O7704="","",IF(O7704&gt;=1,O7704,0))</f>
        <v/>
      </c>
      <c r="Q7704" s="27">
        <f>IF(E7704="","",MAX(0,E7704-22))</f>
        <v/>
      </c>
      <c r="R7704" s="27">
        <f>IF(H7704=1,E7704,"")</f>
        <v/>
      </c>
      <c r="S7704" s="27">
        <f>IF(AND(H7704=1,J7704&lt;&gt;""),E7704-J7704,"")</f>
        <v/>
      </c>
      <c r="T7704">
        <f>IF(G7704="","",MONTH(G7704))</f>
        <v/>
      </c>
    </row>
    <row r="7705">
      <c r="A7705" s="24" t="n">
        <v>2020</v>
      </c>
      <c r="B7705" s="24" t="n">
        <v>11</v>
      </c>
      <c r="C7705" s="24" t="n">
        <v>16</v>
      </c>
      <c r="D7705" s="24" t="n">
        <v>24</v>
      </c>
      <c r="E7705" s="24" t="n">
        <v>7.59</v>
      </c>
      <c r="F7705" s="25">
        <f>IF($E7705="","",DATE(IF($A7705="",nominal_year,$A7705),$B7705,$C7705)+($D7705-IF(LEFT(hour_conv,1)="1",1,0))/24)</f>
        <v/>
      </c>
      <c r="G7705" s="26">
        <f>IF(F7705="","",INT(F7705))</f>
        <v/>
      </c>
      <c r="H7705">
        <f>IF(G7705="","",IF(AND(MONTH(G7705)*100+DAY(G7705)&gt;=season_lo,MONTH(G7705)*100+DAY(G7705)&lt;=season_hi),1,0))</f>
        <v/>
      </c>
      <c r="I7705">
        <f>IF(G7705="","",G7705-first_day+1)</f>
        <v/>
      </c>
      <c r="J7705" s="27">
        <f>IF(I7705="","",INDEX(Daily!$J$2:$J$421,I7705))</f>
        <v/>
      </c>
      <c r="K7705" s="27">
        <f>IF(J7705="","",J7705+cat_offset)</f>
        <v/>
      </c>
      <c r="L7705" s="27">
        <f>IF(J7705="","",MAX(0,E7705-J7705)^2)</f>
        <v/>
      </c>
      <c r="M7705" s="27">
        <f>IF(J7705="","",MAX(0,E7705-(J7705+twcdh_off))^2)</f>
        <v/>
      </c>
      <c r="N7705" s="27">
        <f>IF(E7705="","",MAX(0,E7705-swcdh_thr)^2)</f>
        <v/>
      </c>
      <c r="O7705">
        <f>IF(K7705="","",ROUND(E7705-K7705,0))</f>
        <v/>
      </c>
      <c r="P7705">
        <f>IF(O7705="","",IF(O7705&gt;=1,O7705,0))</f>
        <v/>
      </c>
      <c r="Q7705" s="27">
        <f>IF(E7705="","",MAX(0,E7705-22))</f>
        <v/>
      </c>
      <c r="R7705" s="27">
        <f>IF(H7705=1,E7705,"")</f>
        <v/>
      </c>
      <c r="S7705" s="27">
        <f>IF(AND(H7705=1,J7705&lt;&gt;""),E7705-J7705,"")</f>
        <v/>
      </c>
      <c r="T7705">
        <f>IF(G7705="","",MONTH(G7705))</f>
        <v/>
      </c>
    </row>
    <row r="7706">
      <c r="A7706" s="24" t="n">
        <v>2020</v>
      </c>
      <c r="B7706" s="24" t="n">
        <v>11</v>
      </c>
      <c r="C7706" s="24" t="n">
        <v>17</v>
      </c>
      <c r="D7706" s="24" t="n">
        <v>1</v>
      </c>
      <c r="E7706" s="24" t="n">
        <v>8.73</v>
      </c>
      <c r="F7706" s="25">
        <f>IF($E7706="","",DATE(IF($A7706="",nominal_year,$A7706),$B7706,$C7706)+($D7706-IF(LEFT(hour_conv,1)="1",1,0))/24)</f>
        <v/>
      </c>
      <c r="G7706" s="26">
        <f>IF(F7706="","",INT(F7706))</f>
        <v/>
      </c>
      <c r="H7706">
        <f>IF(G7706="","",IF(AND(MONTH(G7706)*100+DAY(G7706)&gt;=season_lo,MONTH(G7706)*100+DAY(G7706)&lt;=season_hi),1,0))</f>
        <v/>
      </c>
      <c r="I7706">
        <f>IF(G7706="","",G7706-first_day+1)</f>
        <v/>
      </c>
      <c r="J7706" s="27">
        <f>IF(I7706="","",INDEX(Daily!$J$2:$J$421,I7706))</f>
        <v/>
      </c>
      <c r="K7706" s="27">
        <f>IF(J7706="","",J7706+cat_offset)</f>
        <v/>
      </c>
      <c r="L7706" s="27">
        <f>IF(J7706="","",MAX(0,E7706-J7706)^2)</f>
        <v/>
      </c>
      <c r="M7706" s="27">
        <f>IF(J7706="","",MAX(0,E7706-(J7706+twcdh_off))^2)</f>
        <v/>
      </c>
      <c r="N7706" s="27">
        <f>IF(E7706="","",MAX(0,E7706-swcdh_thr)^2)</f>
        <v/>
      </c>
      <c r="O7706">
        <f>IF(K7706="","",ROUND(E7706-K7706,0))</f>
        <v/>
      </c>
      <c r="P7706">
        <f>IF(O7706="","",IF(O7706&gt;=1,O7706,0))</f>
        <v/>
      </c>
      <c r="Q7706" s="27">
        <f>IF(E7706="","",MAX(0,E7706-22))</f>
        <v/>
      </c>
      <c r="R7706" s="27">
        <f>IF(H7706=1,E7706,"")</f>
        <v/>
      </c>
      <c r="S7706" s="27">
        <f>IF(AND(H7706=1,J7706&lt;&gt;""),E7706-J7706,"")</f>
        <v/>
      </c>
      <c r="T7706">
        <f>IF(G7706="","",MONTH(G7706))</f>
        <v/>
      </c>
    </row>
    <row r="7707">
      <c r="A7707" s="24" t="n">
        <v>2020</v>
      </c>
      <c r="B7707" s="24" t="n">
        <v>11</v>
      </c>
      <c r="C7707" s="24" t="n">
        <v>17</v>
      </c>
      <c r="D7707" s="24" t="n">
        <v>2</v>
      </c>
      <c r="E7707" s="24" t="n">
        <v>8.949999999999999</v>
      </c>
      <c r="F7707" s="25">
        <f>IF($E7707="","",DATE(IF($A7707="",nominal_year,$A7707),$B7707,$C7707)+($D7707-IF(LEFT(hour_conv,1)="1",1,0))/24)</f>
        <v/>
      </c>
      <c r="G7707" s="26">
        <f>IF(F7707="","",INT(F7707))</f>
        <v/>
      </c>
      <c r="H7707">
        <f>IF(G7707="","",IF(AND(MONTH(G7707)*100+DAY(G7707)&gt;=season_lo,MONTH(G7707)*100+DAY(G7707)&lt;=season_hi),1,0))</f>
        <v/>
      </c>
      <c r="I7707">
        <f>IF(G7707="","",G7707-first_day+1)</f>
        <v/>
      </c>
      <c r="J7707" s="27">
        <f>IF(I7707="","",INDEX(Daily!$J$2:$J$421,I7707))</f>
        <v/>
      </c>
      <c r="K7707" s="27">
        <f>IF(J7707="","",J7707+cat_offset)</f>
        <v/>
      </c>
      <c r="L7707" s="27">
        <f>IF(J7707="","",MAX(0,E7707-J7707)^2)</f>
        <v/>
      </c>
      <c r="M7707" s="27">
        <f>IF(J7707="","",MAX(0,E7707-(J7707+twcdh_off))^2)</f>
        <v/>
      </c>
      <c r="N7707" s="27">
        <f>IF(E7707="","",MAX(0,E7707-swcdh_thr)^2)</f>
        <v/>
      </c>
      <c r="O7707">
        <f>IF(K7707="","",ROUND(E7707-K7707,0))</f>
        <v/>
      </c>
      <c r="P7707">
        <f>IF(O7707="","",IF(O7707&gt;=1,O7707,0))</f>
        <v/>
      </c>
      <c r="Q7707" s="27">
        <f>IF(E7707="","",MAX(0,E7707-22))</f>
        <v/>
      </c>
      <c r="R7707" s="27">
        <f>IF(H7707=1,E7707,"")</f>
        <v/>
      </c>
      <c r="S7707" s="27">
        <f>IF(AND(H7707=1,J7707&lt;&gt;""),E7707-J7707,"")</f>
        <v/>
      </c>
      <c r="T7707">
        <f>IF(G7707="","",MONTH(G7707))</f>
        <v/>
      </c>
    </row>
    <row r="7708">
      <c r="A7708" s="24" t="n">
        <v>2020</v>
      </c>
      <c r="B7708" s="24" t="n">
        <v>11</v>
      </c>
      <c r="C7708" s="24" t="n">
        <v>17</v>
      </c>
      <c r="D7708" s="24" t="n">
        <v>3</v>
      </c>
      <c r="E7708" s="24" t="n">
        <v>7.97</v>
      </c>
      <c r="F7708" s="25">
        <f>IF($E7708="","",DATE(IF($A7708="",nominal_year,$A7708),$B7708,$C7708)+($D7708-IF(LEFT(hour_conv,1)="1",1,0))/24)</f>
        <v/>
      </c>
      <c r="G7708" s="26">
        <f>IF(F7708="","",INT(F7708))</f>
        <v/>
      </c>
      <c r="H7708">
        <f>IF(G7708="","",IF(AND(MONTH(G7708)*100+DAY(G7708)&gt;=season_lo,MONTH(G7708)*100+DAY(G7708)&lt;=season_hi),1,0))</f>
        <v/>
      </c>
      <c r="I7708">
        <f>IF(G7708="","",G7708-first_day+1)</f>
        <v/>
      </c>
      <c r="J7708" s="27">
        <f>IF(I7708="","",INDEX(Daily!$J$2:$J$421,I7708))</f>
        <v/>
      </c>
      <c r="K7708" s="27">
        <f>IF(J7708="","",J7708+cat_offset)</f>
        <v/>
      </c>
      <c r="L7708" s="27">
        <f>IF(J7708="","",MAX(0,E7708-J7708)^2)</f>
        <v/>
      </c>
      <c r="M7708" s="27">
        <f>IF(J7708="","",MAX(0,E7708-(J7708+twcdh_off))^2)</f>
        <v/>
      </c>
      <c r="N7708" s="27">
        <f>IF(E7708="","",MAX(0,E7708-swcdh_thr)^2)</f>
        <v/>
      </c>
      <c r="O7708">
        <f>IF(K7708="","",ROUND(E7708-K7708,0))</f>
        <v/>
      </c>
      <c r="P7708">
        <f>IF(O7708="","",IF(O7708&gt;=1,O7708,0))</f>
        <v/>
      </c>
      <c r="Q7708" s="27">
        <f>IF(E7708="","",MAX(0,E7708-22))</f>
        <v/>
      </c>
      <c r="R7708" s="27">
        <f>IF(H7708=1,E7708,"")</f>
        <v/>
      </c>
      <c r="S7708" s="27">
        <f>IF(AND(H7708=1,J7708&lt;&gt;""),E7708-J7708,"")</f>
        <v/>
      </c>
      <c r="T7708">
        <f>IF(G7708="","",MONTH(G7708))</f>
        <v/>
      </c>
    </row>
    <row r="7709">
      <c r="A7709" s="24" t="n">
        <v>2020</v>
      </c>
      <c r="B7709" s="24" t="n">
        <v>11</v>
      </c>
      <c r="C7709" s="24" t="n">
        <v>17</v>
      </c>
      <c r="D7709" s="24" t="n">
        <v>4</v>
      </c>
      <c r="E7709" s="24" t="n">
        <v>8.130000000000001</v>
      </c>
      <c r="F7709" s="25">
        <f>IF($E7709="","",DATE(IF($A7709="",nominal_year,$A7709),$B7709,$C7709)+($D7709-IF(LEFT(hour_conv,1)="1",1,0))/24)</f>
        <v/>
      </c>
      <c r="G7709" s="26">
        <f>IF(F7709="","",INT(F7709))</f>
        <v/>
      </c>
      <c r="H7709">
        <f>IF(G7709="","",IF(AND(MONTH(G7709)*100+DAY(G7709)&gt;=season_lo,MONTH(G7709)*100+DAY(G7709)&lt;=season_hi),1,0))</f>
        <v/>
      </c>
      <c r="I7709">
        <f>IF(G7709="","",G7709-first_day+1)</f>
        <v/>
      </c>
      <c r="J7709" s="27">
        <f>IF(I7709="","",INDEX(Daily!$J$2:$J$421,I7709))</f>
        <v/>
      </c>
      <c r="K7709" s="27">
        <f>IF(J7709="","",J7709+cat_offset)</f>
        <v/>
      </c>
      <c r="L7709" s="27">
        <f>IF(J7709="","",MAX(0,E7709-J7709)^2)</f>
        <v/>
      </c>
      <c r="M7709" s="27">
        <f>IF(J7709="","",MAX(0,E7709-(J7709+twcdh_off))^2)</f>
        <v/>
      </c>
      <c r="N7709" s="27">
        <f>IF(E7709="","",MAX(0,E7709-swcdh_thr)^2)</f>
        <v/>
      </c>
      <c r="O7709">
        <f>IF(K7709="","",ROUND(E7709-K7709,0))</f>
        <v/>
      </c>
      <c r="P7709">
        <f>IF(O7709="","",IF(O7709&gt;=1,O7709,0))</f>
        <v/>
      </c>
      <c r="Q7709" s="27">
        <f>IF(E7709="","",MAX(0,E7709-22))</f>
        <v/>
      </c>
      <c r="R7709" s="27">
        <f>IF(H7709=1,E7709,"")</f>
        <v/>
      </c>
      <c r="S7709" s="27">
        <f>IF(AND(H7709=1,J7709&lt;&gt;""),E7709-J7709,"")</f>
        <v/>
      </c>
      <c r="T7709">
        <f>IF(G7709="","",MONTH(G7709))</f>
        <v/>
      </c>
    </row>
    <row r="7710">
      <c r="A7710" s="24" t="n">
        <v>2020</v>
      </c>
      <c r="B7710" s="24" t="n">
        <v>11</v>
      </c>
      <c r="C7710" s="24" t="n">
        <v>17</v>
      </c>
      <c r="D7710" s="24" t="n">
        <v>5</v>
      </c>
      <c r="E7710" s="24" t="n">
        <v>8.289999999999999</v>
      </c>
      <c r="F7710" s="25">
        <f>IF($E7710="","",DATE(IF($A7710="",nominal_year,$A7710),$B7710,$C7710)+($D7710-IF(LEFT(hour_conv,1)="1",1,0))/24)</f>
        <v/>
      </c>
      <c r="G7710" s="26">
        <f>IF(F7710="","",INT(F7710))</f>
        <v/>
      </c>
      <c r="H7710">
        <f>IF(G7710="","",IF(AND(MONTH(G7710)*100+DAY(G7710)&gt;=season_lo,MONTH(G7710)*100+DAY(G7710)&lt;=season_hi),1,0))</f>
        <v/>
      </c>
      <c r="I7710">
        <f>IF(G7710="","",G7710-first_day+1)</f>
        <v/>
      </c>
      <c r="J7710" s="27">
        <f>IF(I7710="","",INDEX(Daily!$J$2:$J$421,I7710))</f>
        <v/>
      </c>
      <c r="K7710" s="27">
        <f>IF(J7710="","",J7710+cat_offset)</f>
        <v/>
      </c>
      <c r="L7710" s="27">
        <f>IF(J7710="","",MAX(0,E7710-J7710)^2)</f>
        <v/>
      </c>
      <c r="M7710" s="27">
        <f>IF(J7710="","",MAX(0,E7710-(J7710+twcdh_off))^2)</f>
        <v/>
      </c>
      <c r="N7710" s="27">
        <f>IF(E7710="","",MAX(0,E7710-swcdh_thr)^2)</f>
        <v/>
      </c>
      <c r="O7710">
        <f>IF(K7710="","",ROUND(E7710-K7710,0))</f>
        <v/>
      </c>
      <c r="P7710">
        <f>IF(O7710="","",IF(O7710&gt;=1,O7710,0))</f>
        <v/>
      </c>
      <c r="Q7710" s="27">
        <f>IF(E7710="","",MAX(0,E7710-22))</f>
        <v/>
      </c>
      <c r="R7710" s="27">
        <f>IF(H7710=1,E7710,"")</f>
        <v/>
      </c>
      <c r="S7710" s="27">
        <f>IF(AND(H7710=1,J7710&lt;&gt;""),E7710-J7710,"")</f>
        <v/>
      </c>
      <c r="T7710">
        <f>IF(G7710="","",MONTH(G7710))</f>
        <v/>
      </c>
    </row>
    <row r="7711">
      <c r="A7711" s="24" t="n">
        <v>2020</v>
      </c>
      <c r="B7711" s="24" t="n">
        <v>11</v>
      </c>
      <c r="C7711" s="24" t="n">
        <v>17</v>
      </c>
      <c r="D7711" s="24" t="n">
        <v>6</v>
      </c>
      <c r="E7711" s="24" t="n">
        <v>8.31</v>
      </c>
      <c r="F7711" s="25">
        <f>IF($E7711="","",DATE(IF($A7711="",nominal_year,$A7711),$B7711,$C7711)+($D7711-IF(LEFT(hour_conv,1)="1",1,0))/24)</f>
        <v/>
      </c>
      <c r="G7711" s="26">
        <f>IF(F7711="","",INT(F7711))</f>
        <v/>
      </c>
      <c r="H7711">
        <f>IF(G7711="","",IF(AND(MONTH(G7711)*100+DAY(G7711)&gt;=season_lo,MONTH(G7711)*100+DAY(G7711)&lt;=season_hi),1,0))</f>
        <v/>
      </c>
      <c r="I7711">
        <f>IF(G7711="","",G7711-first_day+1)</f>
        <v/>
      </c>
      <c r="J7711" s="27">
        <f>IF(I7711="","",INDEX(Daily!$J$2:$J$421,I7711))</f>
        <v/>
      </c>
      <c r="K7711" s="27">
        <f>IF(J7711="","",J7711+cat_offset)</f>
        <v/>
      </c>
      <c r="L7711" s="27">
        <f>IF(J7711="","",MAX(0,E7711-J7711)^2)</f>
        <v/>
      </c>
      <c r="M7711" s="27">
        <f>IF(J7711="","",MAX(0,E7711-(J7711+twcdh_off))^2)</f>
        <v/>
      </c>
      <c r="N7711" s="27">
        <f>IF(E7711="","",MAX(0,E7711-swcdh_thr)^2)</f>
        <v/>
      </c>
      <c r="O7711">
        <f>IF(K7711="","",ROUND(E7711-K7711,0))</f>
        <v/>
      </c>
      <c r="P7711">
        <f>IF(O7711="","",IF(O7711&gt;=1,O7711,0))</f>
        <v/>
      </c>
      <c r="Q7711" s="27">
        <f>IF(E7711="","",MAX(0,E7711-22))</f>
        <v/>
      </c>
      <c r="R7711" s="27">
        <f>IF(H7711=1,E7711,"")</f>
        <v/>
      </c>
      <c r="S7711" s="27">
        <f>IF(AND(H7711=1,J7711&lt;&gt;""),E7711-J7711,"")</f>
        <v/>
      </c>
      <c r="T7711">
        <f>IF(G7711="","",MONTH(G7711))</f>
        <v/>
      </c>
    </row>
    <row r="7712">
      <c r="A7712" s="24" t="n">
        <v>2020</v>
      </c>
      <c r="B7712" s="24" t="n">
        <v>11</v>
      </c>
      <c r="C7712" s="24" t="n">
        <v>17</v>
      </c>
      <c r="D7712" s="24" t="n">
        <v>7</v>
      </c>
      <c r="E7712" s="24" t="n">
        <v>9.08</v>
      </c>
      <c r="F7712" s="25">
        <f>IF($E7712="","",DATE(IF($A7712="",nominal_year,$A7712),$B7712,$C7712)+($D7712-IF(LEFT(hour_conv,1)="1",1,0))/24)</f>
        <v/>
      </c>
      <c r="G7712" s="26">
        <f>IF(F7712="","",INT(F7712))</f>
        <v/>
      </c>
      <c r="H7712">
        <f>IF(G7712="","",IF(AND(MONTH(G7712)*100+DAY(G7712)&gt;=season_lo,MONTH(G7712)*100+DAY(G7712)&lt;=season_hi),1,0))</f>
        <v/>
      </c>
      <c r="I7712">
        <f>IF(G7712="","",G7712-first_day+1)</f>
        <v/>
      </c>
      <c r="J7712" s="27">
        <f>IF(I7712="","",INDEX(Daily!$J$2:$J$421,I7712))</f>
        <v/>
      </c>
      <c r="K7712" s="27">
        <f>IF(J7712="","",J7712+cat_offset)</f>
        <v/>
      </c>
      <c r="L7712" s="27">
        <f>IF(J7712="","",MAX(0,E7712-J7712)^2)</f>
        <v/>
      </c>
      <c r="M7712" s="27">
        <f>IF(J7712="","",MAX(0,E7712-(J7712+twcdh_off))^2)</f>
        <v/>
      </c>
      <c r="N7712" s="27">
        <f>IF(E7712="","",MAX(0,E7712-swcdh_thr)^2)</f>
        <v/>
      </c>
      <c r="O7712">
        <f>IF(K7712="","",ROUND(E7712-K7712,0))</f>
        <v/>
      </c>
      <c r="P7712">
        <f>IF(O7712="","",IF(O7712&gt;=1,O7712,0))</f>
        <v/>
      </c>
      <c r="Q7712" s="27">
        <f>IF(E7712="","",MAX(0,E7712-22))</f>
        <v/>
      </c>
      <c r="R7712" s="27">
        <f>IF(H7712=1,E7712,"")</f>
        <v/>
      </c>
      <c r="S7712" s="27">
        <f>IF(AND(H7712=1,J7712&lt;&gt;""),E7712-J7712,"")</f>
        <v/>
      </c>
      <c r="T7712">
        <f>IF(G7712="","",MONTH(G7712))</f>
        <v/>
      </c>
    </row>
    <row r="7713">
      <c r="A7713" s="24" t="n">
        <v>2020</v>
      </c>
      <c r="B7713" s="24" t="n">
        <v>11</v>
      </c>
      <c r="C7713" s="24" t="n">
        <v>17</v>
      </c>
      <c r="D7713" s="24" t="n">
        <v>8</v>
      </c>
      <c r="E7713" s="24" t="n">
        <v>9.1</v>
      </c>
      <c r="F7713" s="25">
        <f>IF($E7713="","",DATE(IF($A7713="",nominal_year,$A7713),$B7713,$C7713)+($D7713-IF(LEFT(hour_conv,1)="1",1,0))/24)</f>
        <v/>
      </c>
      <c r="G7713" s="26">
        <f>IF(F7713="","",INT(F7713))</f>
        <v/>
      </c>
      <c r="H7713">
        <f>IF(G7713="","",IF(AND(MONTH(G7713)*100+DAY(G7713)&gt;=season_lo,MONTH(G7713)*100+DAY(G7713)&lt;=season_hi),1,0))</f>
        <v/>
      </c>
      <c r="I7713">
        <f>IF(G7713="","",G7713-first_day+1)</f>
        <v/>
      </c>
      <c r="J7713" s="27">
        <f>IF(I7713="","",INDEX(Daily!$J$2:$J$421,I7713))</f>
        <v/>
      </c>
      <c r="K7713" s="27">
        <f>IF(J7713="","",J7713+cat_offset)</f>
        <v/>
      </c>
      <c r="L7713" s="27">
        <f>IF(J7713="","",MAX(0,E7713-J7713)^2)</f>
        <v/>
      </c>
      <c r="M7713" s="27">
        <f>IF(J7713="","",MAX(0,E7713-(J7713+twcdh_off))^2)</f>
        <v/>
      </c>
      <c r="N7713" s="27">
        <f>IF(E7713="","",MAX(0,E7713-swcdh_thr)^2)</f>
        <v/>
      </c>
      <c r="O7713">
        <f>IF(K7713="","",ROUND(E7713-K7713,0))</f>
        <v/>
      </c>
      <c r="P7713">
        <f>IF(O7713="","",IF(O7713&gt;=1,O7713,0))</f>
        <v/>
      </c>
      <c r="Q7713" s="27">
        <f>IF(E7713="","",MAX(0,E7713-22))</f>
        <v/>
      </c>
      <c r="R7713" s="27">
        <f>IF(H7713=1,E7713,"")</f>
        <v/>
      </c>
      <c r="S7713" s="27">
        <f>IF(AND(H7713=1,J7713&lt;&gt;""),E7713-J7713,"")</f>
        <v/>
      </c>
      <c r="T7713">
        <f>IF(G7713="","",MONTH(G7713))</f>
        <v/>
      </c>
    </row>
    <row r="7714">
      <c r="A7714" s="24" t="n">
        <v>2020</v>
      </c>
      <c r="B7714" s="24" t="n">
        <v>11</v>
      </c>
      <c r="C7714" s="24" t="n">
        <v>17</v>
      </c>
      <c r="D7714" s="24" t="n">
        <v>9</v>
      </c>
      <c r="E7714" s="24" t="n">
        <v>9.84</v>
      </c>
      <c r="F7714" s="25">
        <f>IF($E7714="","",DATE(IF($A7714="",nominal_year,$A7714),$B7714,$C7714)+($D7714-IF(LEFT(hour_conv,1)="1",1,0))/24)</f>
        <v/>
      </c>
      <c r="G7714" s="26">
        <f>IF(F7714="","",INT(F7714))</f>
        <v/>
      </c>
      <c r="H7714">
        <f>IF(G7714="","",IF(AND(MONTH(G7714)*100+DAY(G7714)&gt;=season_lo,MONTH(G7714)*100+DAY(G7714)&lt;=season_hi),1,0))</f>
        <v/>
      </c>
      <c r="I7714">
        <f>IF(G7714="","",G7714-first_day+1)</f>
        <v/>
      </c>
      <c r="J7714" s="27">
        <f>IF(I7714="","",INDEX(Daily!$J$2:$J$421,I7714))</f>
        <v/>
      </c>
      <c r="K7714" s="27">
        <f>IF(J7714="","",J7714+cat_offset)</f>
        <v/>
      </c>
      <c r="L7714" s="27">
        <f>IF(J7714="","",MAX(0,E7714-J7714)^2)</f>
        <v/>
      </c>
      <c r="M7714" s="27">
        <f>IF(J7714="","",MAX(0,E7714-(J7714+twcdh_off))^2)</f>
        <v/>
      </c>
      <c r="N7714" s="27">
        <f>IF(E7714="","",MAX(0,E7714-swcdh_thr)^2)</f>
        <v/>
      </c>
      <c r="O7714">
        <f>IF(K7714="","",ROUND(E7714-K7714,0))</f>
        <v/>
      </c>
      <c r="P7714">
        <f>IF(O7714="","",IF(O7714&gt;=1,O7714,0))</f>
        <v/>
      </c>
      <c r="Q7714" s="27">
        <f>IF(E7714="","",MAX(0,E7714-22))</f>
        <v/>
      </c>
      <c r="R7714" s="27">
        <f>IF(H7714=1,E7714,"")</f>
        <v/>
      </c>
      <c r="S7714" s="27">
        <f>IF(AND(H7714=1,J7714&lt;&gt;""),E7714-J7714,"")</f>
        <v/>
      </c>
      <c r="T7714">
        <f>IF(G7714="","",MONTH(G7714))</f>
        <v/>
      </c>
    </row>
    <row r="7715">
      <c r="A7715" s="24" t="n">
        <v>2020</v>
      </c>
      <c r="B7715" s="24" t="n">
        <v>11</v>
      </c>
      <c r="C7715" s="24" t="n">
        <v>17</v>
      </c>
      <c r="D7715" s="24" t="n">
        <v>10</v>
      </c>
      <c r="E7715" s="24" t="n">
        <v>10.08</v>
      </c>
      <c r="F7715" s="25">
        <f>IF($E7715="","",DATE(IF($A7715="",nominal_year,$A7715),$B7715,$C7715)+($D7715-IF(LEFT(hour_conv,1)="1",1,0))/24)</f>
        <v/>
      </c>
      <c r="G7715" s="26">
        <f>IF(F7715="","",INT(F7715))</f>
        <v/>
      </c>
      <c r="H7715">
        <f>IF(G7715="","",IF(AND(MONTH(G7715)*100+DAY(G7715)&gt;=season_lo,MONTH(G7715)*100+DAY(G7715)&lt;=season_hi),1,0))</f>
        <v/>
      </c>
      <c r="I7715">
        <f>IF(G7715="","",G7715-first_day+1)</f>
        <v/>
      </c>
      <c r="J7715" s="27">
        <f>IF(I7715="","",INDEX(Daily!$J$2:$J$421,I7715))</f>
        <v/>
      </c>
      <c r="K7715" s="27">
        <f>IF(J7715="","",J7715+cat_offset)</f>
        <v/>
      </c>
      <c r="L7715" s="27">
        <f>IF(J7715="","",MAX(0,E7715-J7715)^2)</f>
        <v/>
      </c>
      <c r="M7715" s="27">
        <f>IF(J7715="","",MAX(0,E7715-(J7715+twcdh_off))^2)</f>
        <v/>
      </c>
      <c r="N7715" s="27">
        <f>IF(E7715="","",MAX(0,E7715-swcdh_thr)^2)</f>
        <v/>
      </c>
      <c r="O7715">
        <f>IF(K7715="","",ROUND(E7715-K7715,0))</f>
        <v/>
      </c>
      <c r="P7715">
        <f>IF(O7715="","",IF(O7715&gt;=1,O7715,0))</f>
        <v/>
      </c>
      <c r="Q7715" s="27">
        <f>IF(E7715="","",MAX(0,E7715-22))</f>
        <v/>
      </c>
      <c r="R7715" s="27">
        <f>IF(H7715=1,E7715,"")</f>
        <v/>
      </c>
      <c r="S7715" s="27">
        <f>IF(AND(H7715=1,J7715&lt;&gt;""),E7715-J7715,"")</f>
        <v/>
      </c>
      <c r="T7715">
        <f>IF(G7715="","",MONTH(G7715))</f>
        <v/>
      </c>
    </row>
    <row r="7716">
      <c r="A7716" s="24" t="n">
        <v>2020</v>
      </c>
      <c r="B7716" s="24" t="n">
        <v>11</v>
      </c>
      <c r="C7716" s="24" t="n">
        <v>17</v>
      </c>
      <c r="D7716" s="24" t="n">
        <v>11</v>
      </c>
      <c r="E7716" s="24" t="n">
        <v>12.02</v>
      </c>
      <c r="F7716" s="25">
        <f>IF($E7716="","",DATE(IF($A7716="",nominal_year,$A7716),$B7716,$C7716)+($D7716-IF(LEFT(hour_conv,1)="1",1,0))/24)</f>
        <v/>
      </c>
      <c r="G7716" s="26">
        <f>IF(F7716="","",INT(F7716))</f>
        <v/>
      </c>
      <c r="H7716">
        <f>IF(G7716="","",IF(AND(MONTH(G7716)*100+DAY(G7716)&gt;=season_lo,MONTH(G7716)*100+DAY(G7716)&lt;=season_hi),1,0))</f>
        <v/>
      </c>
      <c r="I7716">
        <f>IF(G7716="","",G7716-first_day+1)</f>
        <v/>
      </c>
      <c r="J7716" s="27">
        <f>IF(I7716="","",INDEX(Daily!$J$2:$J$421,I7716))</f>
        <v/>
      </c>
      <c r="K7716" s="27">
        <f>IF(J7716="","",J7716+cat_offset)</f>
        <v/>
      </c>
      <c r="L7716" s="27">
        <f>IF(J7716="","",MAX(0,E7716-J7716)^2)</f>
        <v/>
      </c>
      <c r="M7716" s="27">
        <f>IF(J7716="","",MAX(0,E7716-(J7716+twcdh_off))^2)</f>
        <v/>
      </c>
      <c r="N7716" s="27">
        <f>IF(E7716="","",MAX(0,E7716-swcdh_thr)^2)</f>
        <v/>
      </c>
      <c r="O7716">
        <f>IF(K7716="","",ROUND(E7716-K7716,0))</f>
        <v/>
      </c>
      <c r="P7716">
        <f>IF(O7716="","",IF(O7716&gt;=1,O7716,0))</f>
        <v/>
      </c>
      <c r="Q7716" s="27">
        <f>IF(E7716="","",MAX(0,E7716-22))</f>
        <v/>
      </c>
      <c r="R7716" s="27">
        <f>IF(H7716=1,E7716,"")</f>
        <v/>
      </c>
      <c r="S7716" s="27">
        <f>IF(AND(H7716=1,J7716&lt;&gt;""),E7716-J7716,"")</f>
        <v/>
      </c>
      <c r="T7716">
        <f>IF(G7716="","",MONTH(G7716))</f>
        <v/>
      </c>
    </row>
    <row r="7717">
      <c r="A7717" s="24" t="n">
        <v>2020</v>
      </c>
      <c r="B7717" s="24" t="n">
        <v>11</v>
      </c>
      <c r="C7717" s="24" t="n">
        <v>17</v>
      </c>
      <c r="D7717" s="24" t="n">
        <v>12</v>
      </c>
      <c r="E7717" s="24" t="n">
        <v>11.74</v>
      </c>
      <c r="F7717" s="25">
        <f>IF($E7717="","",DATE(IF($A7717="",nominal_year,$A7717),$B7717,$C7717)+($D7717-IF(LEFT(hour_conv,1)="1",1,0))/24)</f>
        <v/>
      </c>
      <c r="G7717" s="26">
        <f>IF(F7717="","",INT(F7717))</f>
        <v/>
      </c>
      <c r="H7717">
        <f>IF(G7717="","",IF(AND(MONTH(G7717)*100+DAY(G7717)&gt;=season_lo,MONTH(G7717)*100+DAY(G7717)&lt;=season_hi),1,0))</f>
        <v/>
      </c>
      <c r="I7717">
        <f>IF(G7717="","",G7717-first_day+1)</f>
        <v/>
      </c>
      <c r="J7717" s="27">
        <f>IF(I7717="","",INDEX(Daily!$J$2:$J$421,I7717))</f>
        <v/>
      </c>
      <c r="K7717" s="27">
        <f>IF(J7717="","",J7717+cat_offset)</f>
        <v/>
      </c>
      <c r="L7717" s="27">
        <f>IF(J7717="","",MAX(0,E7717-J7717)^2)</f>
        <v/>
      </c>
      <c r="M7717" s="27">
        <f>IF(J7717="","",MAX(0,E7717-(J7717+twcdh_off))^2)</f>
        <v/>
      </c>
      <c r="N7717" s="27">
        <f>IF(E7717="","",MAX(0,E7717-swcdh_thr)^2)</f>
        <v/>
      </c>
      <c r="O7717">
        <f>IF(K7717="","",ROUND(E7717-K7717,0))</f>
        <v/>
      </c>
      <c r="P7717">
        <f>IF(O7717="","",IF(O7717&gt;=1,O7717,0))</f>
        <v/>
      </c>
      <c r="Q7717" s="27">
        <f>IF(E7717="","",MAX(0,E7717-22))</f>
        <v/>
      </c>
      <c r="R7717" s="27">
        <f>IF(H7717=1,E7717,"")</f>
        <v/>
      </c>
      <c r="S7717" s="27">
        <f>IF(AND(H7717=1,J7717&lt;&gt;""),E7717-J7717,"")</f>
        <v/>
      </c>
      <c r="T7717">
        <f>IF(G7717="","",MONTH(G7717))</f>
        <v/>
      </c>
    </row>
    <row r="7718">
      <c r="A7718" s="24" t="n">
        <v>2020</v>
      </c>
      <c r="B7718" s="24" t="n">
        <v>11</v>
      </c>
      <c r="C7718" s="24" t="n">
        <v>17</v>
      </c>
      <c r="D7718" s="24" t="n">
        <v>13</v>
      </c>
      <c r="E7718" s="24" t="n">
        <v>12.21</v>
      </c>
      <c r="F7718" s="25">
        <f>IF($E7718="","",DATE(IF($A7718="",nominal_year,$A7718),$B7718,$C7718)+($D7718-IF(LEFT(hour_conv,1)="1",1,0))/24)</f>
        <v/>
      </c>
      <c r="G7718" s="26">
        <f>IF(F7718="","",INT(F7718))</f>
        <v/>
      </c>
      <c r="H7718">
        <f>IF(G7718="","",IF(AND(MONTH(G7718)*100+DAY(G7718)&gt;=season_lo,MONTH(G7718)*100+DAY(G7718)&lt;=season_hi),1,0))</f>
        <v/>
      </c>
      <c r="I7718">
        <f>IF(G7718="","",G7718-first_day+1)</f>
        <v/>
      </c>
      <c r="J7718" s="27">
        <f>IF(I7718="","",INDEX(Daily!$J$2:$J$421,I7718))</f>
        <v/>
      </c>
      <c r="K7718" s="27">
        <f>IF(J7718="","",J7718+cat_offset)</f>
        <v/>
      </c>
      <c r="L7718" s="27">
        <f>IF(J7718="","",MAX(0,E7718-J7718)^2)</f>
        <v/>
      </c>
      <c r="M7718" s="27">
        <f>IF(J7718="","",MAX(0,E7718-(J7718+twcdh_off))^2)</f>
        <v/>
      </c>
      <c r="N7718" s="27">
        <f>IF(E7718="","",MAX(0,E7718-swcdh_thr)^2)</f>
        <v/>
      </c>
      <c r="O7718">
        <f>IF(K7718="","",ROUND(E7718-K7718,0))</f>
        <v/>
      </c>
      <c r="P7718">
        <f>IF(O7718="","",IF(O7718&gt;=1,O7718,0))</f>
        <v/>
      </c>
      <c r="Q7718" s="27">
        <f>IF(E7718="","",MAX(0,E7718-22))</f>
        <v/>
      </c>
      <c r="R7718" s="27">
        <f>IF(H7718=1,E7718,"")</f>
        <v/>
      </c>
      <c r="S7718" s="27">
        <f>IF(AND(H7718=1,J7718&lt;&gt;""),E7718-J7718,"")</f>
        <v/>
      </c>
      <c r="T7718">
        <f>IF(G7718="","",MONTH(G7718))</f>
        <v/>
      </c>
    </row>
    <row r="7719">
      <c r="A7719" s="24" t="n">
        <v>2020</v>
      </c>
      <c r="B7719" s="24" t="n">
        <v>11</v>
      </c>
      <c r="C7719" s="24" t="n">
        <v>17</v>
      </c>
      <c r="D7719" s="24" t="n">
        <v>14</v>
      </c>
      <c r="E7719" s="24" t="n">
        <v>13.11</v>
      </c>
      <c r="F7719" s="25">
        <f>IF($E7719="","",DATE(IF($A7719="",nominal_year,$A7719),$B7719,$C7719)+($D7719-IF(LEFT(hour_conv,1)="1",1,0))/24)</f>
        <v/>
      </c>
      <c r="G7719" s="26">
        <f>IF(F7719="","",INT(F7719))</f>
        <v/>
      </c>
      <c r="H7719">
        <f>IF(G7719="","",IF(AND(MONTH(G7719)*100+DAY(G7719)&gt;=season_lo,MONTH(G7719)*100+DAY(G7719)&lt;=season_hi),1,0))</f>
        <v/>
      </c>
      <c r="I7719">
        <f>IF(G7719="","",G7719-first_day+1)</f>
        <v/>
      </c>
      <c r="J7719" s="27">
        <f>IF(I7719="","",INDEX(Daily!$J$2:$J$421,I7719))</f>
        <v/>
      </c>
      <c r="K7719" s="27">
        <f>IF(J7719="","",J7719+cat_offset)</f>
        <v/>
      </c>
      <c r="L7719" s="27">
        <f>IF(J7719="","",MAX(0,E7719-J7719)^2)</f>
        <v/>
      </c>
      <c r="M7719" s="27">
        <f>IF(J7719="","",MAX(0,E7719-(J7719+twcdh_off))^2)</f>
        <v/>
      </c>
      <c r="N7719" s="27">
        <f>IF(E7719="","",MAX(0,E7719-swcdh_thr)^2)</f>
        <v/>
      </c>
      <c r="O7719">
        <f>IF(K7719="","",ROUND(E7719-K7719,0))</f>
        <v/>
      </c>
      <c r="P7719">
        <f>IF(O7719="","",IF(O7719&gt;=1,O7719,0))</f>
        <v/>
      </c>
      <c r="Q7719" s="27">
        <f>IF(E7719="","",MAX(0,E7719-22))</f>
        <v/>
      </c>
      <c r="R7719" s="27">
        <f>IF(H7719=1,E7719,"")</f>
        <v/>
      </c>
      <c r="S7719" s="27">
        <f>IF(AND(H7719=1,J7719&lt;&gt;""),E7719-J7719,"")</f>
        <v/>
      </c>
      <c r="T7719">
        <f>IF(G7719="","",MONTH(G7719))</f>
        <v/>
      </c>
    </row>
    <row r="7720">
      <c r="A7720" s="24" t="n">
        <v>2020</v>
      </c>
      <c r="B7720" s="24" t="n">
        <v>11</v>
      </c>
      <c r="C7720" s="24" t="n">
        <v>17</v>
      </c>
      <c r="D7720" s="24" t="n">
        <v>15</v>
      </c>
      <c r="E7720" s="24" t="n">
        <v>12.64</v>
      </c>
      <c r="F7720" s="25">
        <f>IF($E7720="","",DATE(IF($A7720="",nominal_year,$A7720),$B7720,$C7720)+($D7720-IF(LEFT(hour_conv,1)="1",1,0))/24)</f>
        <v/>
      </c>
      <c r="G7720" s="26">
        <f>IF(F7720="","",INT(F7720))</f>
        <v/>
      </c>
      <c r="H7720">
        <f>IF(G7720="","",IF(AND(MONTH(G7720)*100+DAY(G7720)&gt;=season_lo,MONTH(G7720)*100+DAY(G7720)&lt;=season_hi),1,0))</f>
        <v/>
      </c>
      <c r="I7720">
        <f>IF(G7720="","",G7720-first_day+1)</f>
        <v/>
      </c>
      <c r="J7720" s="27">
        <f>IF(I7720="","",INDEX(Daily!$J$2:$J$421,I7720))</f>
        <v/>
      </c>
      <c r="K7720" s="27">
        <f>IF(J7720="","",J7720+cat_offset)</f>
        <v/>
      </c>
      <c r="L7720" s="27">
        <f>IF(J7720="","",MAX(0,E7720-J7720)^2)</f>
        <v/>
      </c>
      <c r="M7720" s="27">
        <f>IF(J7720="","",MAX(0,E7720-(J7720+twcdh_off))^2)</f>
        <v/>
      </c>
      <c r="N7720" s="27">
        <f>IF(E7720="","",MAX(0,E7720-swcdh_thr)^2)</f>
        <v/>
      </c>
      <c r="O7720">
        <f>IF(K7720="","",ROUND(E7720-K7720,0))</f>
        <v/>
      </c>
      <c r="P7720">
        <f>IF(O7720="","",IF(O7720&gt;=1,O7720,0))</f>
        <v/>
      </c>
      <c r="Q7720" s="27">
        <f>IF(E7720="","",MAX(0,E7720-22))</f>
        <v/>
      </c>
      <c r="R7720" s="27">
        <f>IF(H7720=1,E7720,"")</f>
        <v/>
      </c>
      <c r="S7720" s="27">
        <f>IF(AND(H7720=1,J7720&lt;&gt;""),E7720-J7720,"")</f>
        <v/>
      </c>
      <c r="T7720">
        <f>IF(G7720="","",MONTH(G7720))</f>
        <v/>
      </c>
    </row>
    <row r="7721">
      <c r="A7721" s="24" t="n">
        <v>2020</v>
      </c>
      <c r="B7721" s="24" t="n">
        <v>11</v>
      </c>
      <c r="C7721" s="24" t="n">
        <v>17</v>
      </c>
      <c r="D7721" s="24" t="n">
        <v>16</v>
      </c>
      <c r="E7721" s="24" t="n">
        <v>12.91</v>
      </c>
      <c r="F7721" s="25">
        <f>IF($E7721="","",DATE(IF($A7721="",nominal_year,$A7721),$B7721,$C7721)+($D7721-IF(LEFT(hour_conv,1)="1",1,0))/24)</f>
        <v/>
      </c>
      <c r="G7721" s="26">
        <f>IF(F7721="","",INT(F7721))</f>
        <v/>
      </c>
      <c r="H7721">
        <f>IF(G7721="","",IF(AND(MONTH(G7721)*100+DAY(G7721)&gt;=season_lo,MONTH(G7721)*100+DAY(G7721)&lt;=season_hi),1,0))</f>
        <v/>
      </c>
      <c r="I7721">
        <f>IF(G7721="","",G7721-first_day+1)</f>
        <v/>
      </c>
      <c r="J7721" s="27">
        <f>IF(I7721="","",INDEX(Daily!$J$2:$J$421,I7721))</f>
        <v/>
      </c>
      <c r="K7721" s="27">
        <f>IF(J7721="","",J7721+cat_offset)</f>
        <v/>
      </c>
      <c r="L7721" s="27">
        <f>IF(J7721="","",MAX(0,E7721-J7721)^2)</f>
        <v/>
      </c>
      <c r="M7721" s="27">
        <f>IF(J7721="","",MAX(0,E7721-(J7721+twcdh_off))^2)</f>
        <v/>
      </c>
      <c r="N7721" s="27">
        <f>IF(E7721="","",MAX(0,E7721-swcdh_thr)^2)</f>
        <v/>
      </c>
      <c r="O7721">
        <f>IF(K7721="","",ROUND(E7721-K7721,0))</f>
        <v/>
      </c>
      <c r="P7721">
        <f>IF(O7721="","",IF(O7721&gt;=1,O7721,0))</f>
        <v/>
      </c>
      <c r="Q7721" s="27">
        <f>IF(E7721="","",MAX(0,E7721-22))</f>
        <v/>
      </c>
      <c r="R7721" s="27">
        <f>IF(H7721=1,E7721,"")</f>
        <v/>
      </c>
      <c r="S7721" s="27">
        <f>IF(AND(H7721=1,J7721&lt;&gt;""),E7721-J7721,"")</f>
        <v/>
      </c>
      <c r="T7721">
        <f>IF(G7721="","",MONTH(G7721))</f>
        <v/>
      </c>
    </row>
    <row r="7722">
      <c r="A7722" s="24" t="n">
        <v>2020</v>
      </c>
      <c r="B7722" s="24" t="n">
        <v>11</v>
      </c>
      <c r="C7722" s="24" t="n">
        <v>17</v>
      </c>
      <c r="D7722" s="24" t="n">
        <v>17</v>
      </c>
      <c r="E7722" s="24" t="n">
        <v>12.52</v>
      </c>
      <c r="F7722" s="25">
        <f>IF($E7722="","",DATE(IF($A7722="",nominal_year,$A7722),$B7722,$C7722)+($D7722-IF(LEFT(hour_conv,1)="1",1,0))/24)</f>
        <v/>
      </c>
      <c r="G7722" s="26">
        <f>IF(F7722="","",INT(F7722))</f>
        <v/>
      </c>
      <c r="H7722">
        <f>IF(G7722="","",IF(AND(MONTH(G7722)*100+DAY(G7722)&gt;=season_lo,MONTH(G7722)*100+DAY(G7722)&lt;=season_hi),1,0))</f>
        <v/>
      </c>
      <c r="I7722">
        <f>IF(G7722="","",G7722-first_day+1)</f>
        <v/>
      </c>
      <c r="J7722" s="27">
        <f>IF(I7722="","",INDEX(Daily!$J$2:$J$421,I7722))</f>
        <v/>
      </c>
      <c r="K7722" s="27">
        <f>IF(J7722="","",J7722+cat_offset)</f>
        <v/>
      </c>
      <c r="L7722" s="27">
        <f>IF(J7722="","",MAX(0,E7722-J7722)^2)</f>
        <v/>
      </c>
      <c r="M7722" s="27">
        <f>IF(J7722="","",MAX(0,E7722-(J7722+twcdh_off))^2)</f>
        <v/>
      </c>
      <c r="N7722" s="27">
        <f>IF(E7722="","",MAX(0,E7722-swcdh_thr)^2)</f>
        <v/>
      </c>
      <c r="O7722">
        <f>IF(K7722="","",ROUND(E7722-K7722,0))</f>
        <v/>
      </c>
      <c r="P7722">
        <f>IF(O7722="","",IF(O7722&gt;=1,O7722,0))</f>
        <v/>
      </c>
      <c r="Q7722" s="27">
        <f>IF(E7722="","",MAX(0,E7722-22))</f>
        <v/>
      </c>
      <c r="R7722" s="27">
        <f>IF(H7722=1,E7722,"")</f>
        <v/>
      </c>
      <c r="S7722" s="27">
        <f>IF(AND(H7722=1,J7722&lt;&gt;""),E7722-J7722,"")</f>
        <v/>
      </c>
      <c r="T7722">
        <f>IF(G7722="","",MONTH(G7722))</f>
        <v/>
      </c>
    </row>
    <row r="7723">
      <c r="A7723" s="24" t="n">
        <v>2020</v>
      </c>
      <c r="B7723" s="24" t="n">
        <v>11</v>
      </c>
      <c r="C7723" s="24" t="n">
        <v>17</v>
      </c>
      <c r="D7723" s="24" t="n">
        <v>18</v>
      </c>
      <c r="E7723" s="24" t="n">
        <v>12.56</v>
      </c>
      <c r="F7723" s="25">
        <f>IF($E7723="","",DATE(IF($A7723="",nominal_year,$A7723),$B7723,$C7723)+($D7723-IF(LEFT(hour_conv,1)="1",1,0))/24)</f>
        <v/>
      </c>
      <c r="G7723" s="26">
        <f>IF(F7723="","",INT(F7723))</f>
        <v/>
      </c>
      <c r="H7723">
        <f>IF(G7723="","",IF(AND(MONTH(G7723)*100+DAY(G7723)&gt;=season_lo,MONTH(G7723)*100+DAY(G7723)&lt;=season_hi),1,0))</f>
        <v/>
      </c>
      <c r="I7723">
        <f>IF(G7723="","",G7723-first_day+1)</f>
        <v/>
      </c>
      <c r="J7723" s="27">
        <f>IF(I7723="","",INDEX(Daily!$J$2:$J$421,I7723))</f>
        <v/>
      </c>
      <c r="K7723" s="27">
        <f>IF(J7723="","",J7723+cat_offset)</f>
        <v/>
      </c>
      <c r="L7723" s="27">
        <f>IF(J7723="","",MAX(0,E7723-J7723)^2)</f>
        <v/>
      </c>
      <c r="M7723" s="27">
        <f>IF(J7723="","",MAX(0,E7723-(J7723+twcdh_off))^2)</f>
        <v/>
      </c>
      <c r="N7723" s="27">
        <f>IF(E7723="","",MAX(0,E7723-swcdh_thr)^2)</f>
        <v/>
      </c>
      <c r="O7723">
        <f>IF(K7723="","",ROUND(E7723-K7723,0))</f>
        <v/>
      </c>
      <c r="P7723">
        <f>IF(O7723="","",IF(O7723&gt;=1,O7723,0))</f>
        <v/>
      </c>
      <c r="Q7723" s="27">
        <f>IF(E7723="","",MAX(0,E7723-22))</f>
        <v/>
      </c>
      <c r="R7723" s="27">
        <f>IF(H7723=1,E7723,"")</f>
        <v/>
      </c>
      <c r="S7723" s="27">
        <f>IF(AND(H7723=1,J7723&lt;&gt;""),E7723-J7723,"")</f>
        <v/>
      </c>
      <c r="T7723">
        <f>IF(G7723="","",MONTH(G7723))</f>
        <v/>
      </c>
    </row>
    <row r="7724">
      <c r="A7724" s="24" t="n">
        <v>2020</v>
      </c>
      <c r="B7724" s="24" t="n">
        <v>11</v>
      </c>
      <c r="C7724" s="24" t="n">
        <v>17</v>
      </c>
      <c r="D7724" s="24" t="n">
        <v>19</v>
      </c>
      <c r="E7724" s="24" t="n">
        <v>11.98</v>
      </c>
      <c r="F7724" s="25">
        <f>IF($E7724="","",DATE(IF($A7724="",nominal_year,$A7724),$B7724,$C7724)+($D7724-IF(LEFT(hour_conv,1)="1",1,0))/24)</f>
        <v/>
      </c>
      <c r="G7724" s="26">
        <f>IF(F7724="","",INT(F7724))</f>
        <v/>
      </c>
      <c r="H7724">
        <f>IF(G7724="","",IF(AND(MONTH(G7724)*100+DAY(G7724)&gt;=season_lo,MONTH(G7724)*100+DAY(G7724)&lt;=season_hi),1,0))</f>
        <v/>
      </c>
      <c r="I7724">
        <f>IF(G7724="","",G7724-first_day+1)</f>
        <v/>
      </c>
      <c r="J7724" s="27">
        <f>IF(I7724="","",INDEX(Daily!$J$2:$J$421,I7724))</f>
        <v/>
      </c>
      <c r="K7724" s="27">
        <f>IF(J7724="","",J7724+cat_offset)</f>
        <v/>
      </c>
      <c r="L7724" s="27">
        <f>IF(J7724="","",MAX(0,E7724-J7724)^2)</f>
        <v/>
      </c>
      <c r="M7724" s="27">
        <f>IF(J7724="","",MAX(0,E7724-(J7724+twcdh_off))^2)</f>
        <v/>
      </c>
      <c r="N7724" s="27">
        <f>IF(E7724="","",MAX(0,E7724-swcdh_thr)^2)</f>
        <v/>
      </c>
      <c r="O7724">
        <f>IF(K7724="","",ROUND(E7724-K7724,0))</f>
        <v/>
      </c>
      <c r="P7724">
        <f>IF(O7724="","",IF(O7724&gt;=1,O7724,0))</f>
        <v/>
      </c>
      <c r="Q7724" s="27">
        <f>IF(E7724="","",MAX(0,E7724-22))</f>
        <v/>
      </c>
      <c r="R7724" s="27">
        <f>IF(H7724=1,E7724,"")</f>
        <v/>
      </c>
      <c r="S7724" s="27">
        <f>IF(AND(H7724=1,J7724&lt;&gt;""),E7724-J7724,"")</f>
        <v/>
      </c>
      <c r="T7724">
        <f>IF(G7724="","",MONTH(G7724))</f>
        <v/>
      </c>
    </row>
    <row r="7725">
      <c r="A7725" s="24" t="n">
        <v>2020</v>
      </c>
      <c r="B7725" s="24" t="n">
        <v>11</v>
      </c>
      <c r="C7725" s="24" t="n">
        <v>17</v>
      </c>
      <c r="D7725" s="24" t="n">
        <v>20</v>
      </c>
      <c r="E7725" s="24" t="n">
        <v>11.8</v>
      </c>
      <c r="F7725" s="25">
        <f>IF($E7725="","",DATE(IF($A7725="",nominal_year,$A7725),$B7725,$C7725)+($D7725-IF(LEFT(hour_conv,1)="1",1,0))/24)</f>
        <v/>
      </c>
      <c r="G7725" s="26">
        <f>IF(F7725="","",INT(F7725))</f>
        <v/>
      </c>
      <c r="H7725">
        <f>IF(G7725="","",IF(AND(MONTH(G7725)*100+DAY(G7725)&gt;=season_lo,MONTH(G7725)*100+DAY(G7725)&lt;=season_hi),1,0))</f>
        <v/>
      </c>
      <c r="I7725">
        <f>IF(G7725="","",G7725-first_day+1)</f>
        <v/>
      </c>
      <c r="J7725" s="27">
        <f>IF(I7725="","",INDEX(Daily!$J$2:$J$421,I7725))</f>
        <v/>
      </c>
      <c r="K7725" s="27">
        <f>IF(J7725="","",J7725+cat_offset)</f>
        <v/>
      </c>
      <c r="L7725" s="27">
        <f>IF(J7725="","",MAX(0,E7725-J7725)^2)</f>
        <v/>
      </c>
      <c r="M7725" s="27">
        <f>IF(J7725="","",MAX(0,E7725-(J7725+twcdh_off))^2)</f>
        <v/>
      </c>
      <c r="N7725" s="27">
        <f>IF(E7725="","",MAX(0,E7725-swcdh_thr)^2)</f>
        <v/>
      </c>
      <c r="O7725">
        <f>IF(K7725="","",ROUND(E7725-K7725,0))</f>
        <v/>
      </c>
      <c r="P7725">
        <f>IF(O7725="","",IF(O7725&gt;=1,O7725,0))</f>
        <v/>
      </c>
      <c r="Q7725" s="27">
        <f>IF(E7725="","",MAX(0,E7725-22))</f>
        <v/>
      </c>
      <c r="R7725" s="27">
        <f>IF(H7725=1,E7725,"")</f>
        <v/>
      </c>
      <c r="S7725" s="27">
        <f>IF(AND(H7725=1,J7725&lt;&gt;""),E7725-J7725,"")</f>
        <v/>
      </c>
      <c r="T7725">
        <f>IF(G7725="","",MONTH(G7725))</f>
        <v/>
      </c>
    </row>
    <row r="7726">
      <c r="A7726" s="24" t="n">
        <v>2020</v>
      </c>
      <c r="B7726" s="24" t="n">
        <v>11</v>
      </c>
      <c r="C7726" s="24" t="n">
        <v>17</v>
      </c>
      <c r="D7726" s="24" t="n">
        <v>21</v>
      </c>
      <c r="E7726" s="24" t="n">
        <v>10.9</v>
      </c>
      <c r="F7726" s="25">
        <f>IF($E7726="","",DATE(IF($A7726="",nominal_year,$A7726),$B7726,$C7726)+($D7726-IF(LEFT(hour_conv,1)="1",1,0))/24)</f>
        <v/>
      </c>
      <c r="G7726" s="26">
        <f>IF(F7726="","",INT(F7726))</f>
        <v/>
      </c>
      <c r="H7726">
        <f>IF(G7726="","",IF(AND(MONTH(G7726)*100+DAY(G7726)&gt;=season_lo,MONTH(G7726)*100+DAY(G7726)&lt;=season_hi),1,0))</f>
        <v/>
      </c>
      <c r="I7726">
        <f>IF(G7726="","",G7726-first_day+1)</f>
        <v/>
      </c>
      <c r="J7726" s="27">
        <f>IF(I7726="","",INDEX(Daily!$J$2:$J$421,I7726))</f>
        <v/>
      </c>
      <c r="K7726" s="27">
        <f>IF(J7726="","",J7726+cat_offset)</f>
        <v/>
      </c>
      <c r="L7726" s="27">
        <f>IF(J7726="","",MAX(0,E7726-J7726)^2)</f>
        <v/>
      </c>
      <c r="M7726" s="27">
        <f>IF(J7726="","",MAX(0,E7726-(J7726+twcdh_off))^2)</f>
        <v/>
      </c>
      <c r="N7726" s="27">
        <f>IF(E7726="","",MAX(0,E7726-swcdh_thr)^2)</f>
        <v/>
      </c>
      <c r="O7726">
        <f>IF(K7726="","",ROUND(E7726-K7726,0))</f>
        <v/>
      </c>
      <c r="P7726">
        <f>IF(O7726="","",IF(O7726&gt;=1,O7726,0))</f>
        <v/>
      </c>
      <c r="Q7726" s="27">
        <f>IF(E7726="","",MAX(0,E7726-22))</f>
        <v/>
      </c>
      <c r="R7726" s="27">
        <f>IF(H7726=1,E7726,"")</f>
        <v/>
      </c>
      <c r="S7726" s="27">
        <f>IF(AND(H7726=1,J7726&lt;&gt;""),E7726-J7726,"")</f>
        <v/>
      </c>
      <c r="T7726">
        <f>IF(G7726="","",MONTH(G7726))</f>
        <v/>
      </c>
    </row>
    <row r="7727">
      <c r="A7727" s="24" t="n">
        <v>2020</v>
      </c>
      <c r="B7727" s="24" t="n">
        <v>11</v>
      </c>
      <c r="C7727" s="24" t="n">
        <v>17</v>
      </c>
      <c r="D7727" s="24" t="n">
        <v>22</v>
      </c>
      <c r="E7727" s="24" t="n">
        <v>10.03</v>
      </c>
      <c r="F7727" s="25">
        <f>IF($E7727="","",DATE(IF($A7727="",nominal_year,$A7727),$B7727,$C7727)+($D7727-IF(LEFT(hour_conv,1)="1",1,0))/24)</f>
        <v/>
      </c>
      <c r="G7727" s="26">
        <f>IF(F7727="","",INT(F7727))</f>
        <v/>
      </c>
      <c r="H7727">
        <f>IF(G7727="","",IF(AND(MONTH(G7727)*100+DAY(G7727)&gt;=season_lo,MONTH(G7727)*100+DAY(G7727)&lt;=season_hi),1,0))</f>
        <v/>
      </c>
      <c r="I7727">
        <f>IF(G7727="","",G7727-first_day+1)</f>
        <v/>
      </c>
      <c r="J7727" s="27">
        <f>IF(I7727="","",INDEX(Daily!$J$2:$J$421,I7727))</f>
        <v/>
      </c>
      <c r="K7727" s="27">
        <f>IF(J7727="","",J7727+cat_offset)</f>
        <v/>
      </c>
      <c r="L7727" s="27">
        <f>IF(J7727="","",MAX(0,E7727-J7727)^2)</f>
        <v/>
      </c>
      <c r="M7727" s="27">
        <f>IF(J7727="","",MAX(0,E7727-(J7727+twcdh_off))^2)</f>
        <v/>
      </c>
      <c r="N7727" s="27">
        <f>IF(E7727="","",MAX(0,E7727-swcdh_thr)^2)</f>
        <v/>
      </c>
      <c r="O7727">
        <f>IF(K7727="","",ROUND(E7727-K7727,0))</f>
        <v/>
      </c>
      <c r="P7727">
        <f>IF(O7727="","",IF(O7727&gt;=1,O7727,0))</f>
        <v/>
      </c>
      <c r="Q7727" s="27">
        <f>IF(E7727="","",MAX(0,E7727-22))</f>
        <v/>
      </c>
      <c r="R7727" s="27">
        <f>IF(H7727=1,E7727,"")</f>
        <v/>
      </c>
      <c r="S7727" s="27">
        <f>IF(AND(H7727=1,J7727&lt;&gt;""),E7727-J7727,"")</f>
        <v/>
      </c>
      <c r="T7727">
        <f>IF(G7727="","",MONTH(G7727))</f>
        <v/>
      </c>
    </row>
    <row r="7728">
      <c r="A7728" s="24" t="n">
        <v>2020</v>
      </c>
      <c r="B7728" s="24" t="n">
        <v>11</v>
      </c>
      <c r="C7728" s="24" t="n">
        <v>17</v>
      </c>
      <c r="D7728" s="24" t="n">
        <v>23</v>
      </c>
      <c r="E7728" s="24" t="n">
        <v>9.470000000000001</v>
      </c>
      <c r="F7728" s="25">
        <f>IF($E7728="","",DATE(IF($A7728="",nominal_year,$A7728),$B7728,$C7728)+($D7728-IF(LEFT(hour_conv,1)="1",1,0))/24)</f>
        <v/>
      </c>
      <c r="G7728" s="26">
        <f>IF(F7728="","",INT(F7728))</f>
        <v/>
      </c>
      <c r="H7728">
        <f>IF(G7728="","",IF(AND(MONTH(G7728)*100+DAY(G7728)&gt;=season_lo,MONTH(G7728)*100+DAY(G7728)&lt;=season_hi),1,0))</f>
        <v/>
      </c>
      <c r="I7728">
        <f>IF(G7728="","",G7728-first_day+1)</f>
        <v/>
      </c>
      <c r="J7728" s="27">
        <f>IF(I7728="","",INDEX(Daily!$J$2:$J$421,I7728))</f>
        <v/>
      </c>
      <c r="K7728" s="27">
        <f>IF(J7728="","",J7728+cat_offset)</f>
        <v/>
      </c>
      <c r="L7728" s="27">
        <f>IF(J7728="","",MAX(0,E7728-J7728)^2)</f>
        <v/>
      </c>
      <c r="M7728" s="27">
        <f>IF(J7728="","",MAX(0,E7728-(J7728+twcdh_off))^2)</f>
        <v/>
      </c>
      <c r="N7728" s="27">
        <f>IF(E7728="","",MAX(0,E7728-swcdh_thr)^2)</f>
        <v/>
      </c>
      <c r="O7728">
        <f>IF(K7728="","",ROUND(E7728-K7728,0))</f>
        <v/>
      </c>
      <c r="P7728">
        <f>IF(O7728="","",IF(O7728&gt;=1,O7728,0))</f>
        <v/>
      </c>
      <c r="Q7728" s="27">
        <f>IF(E7728="","",MAX(0,E7728-22))</f>
        <v/>
      </c>
      <c r="R7728" s="27">
        <f>IF(H7728=1,E7728,"")</f>
        <v/>
      </c>
      <c r="S7728" s="27">
        <f>IF(AND(H7728=1,J7728&lt;&gt;""),E7728-J7728,"")</f>
        <v/>
      </c>
      <c r="T7728">
        <f>IF(G7728="","",MONTH(G7728))</f>
        <v/>
      </c>
    </row>
    <row r="7729">
      <c r="A7729" s="24" t="n">
        <v>2020</v>
      </c>
      <c r="B7729" s="24" t="n">
        <v>11</v>
      </c>
      <c r="C7729" s="24" t="n">
        <v>17</v>
      </c>
      <c r="D7729" s="24" t="n">
        <v>24</v>
      </c>
      <c r="E7729" s="24" t="n">
        <v>8.9</v>
      </c>
      <c r="F7729" s="25">
        <f>IF($E7729="","",DATE(IF($A7729="",nominal_year,$A7729),$B7729,$C7729)+($D7729-IF(LEFT(hour_conv,1)="1",1,0))/24)</f>
        <v/>
      </c>
      <c r="G7729" s="26">
        <f>IF(F7729="","",INT(F7729))</f>
        <v/>
      </c>
      <c r="H7729">
        <f>IF(G7729="","",IF(AND(MONTH(G7729)*100+DAY(G7729)&gt;=season_lo,MONTH(G7729)*100+DAY(G7729)&lt;=season_hi),1,0))</f>
        <v/>
      </c>
      <c r="I7729">
        <f>IF(G7729="","",G7729-first_day+1)</f>
        <v/>
      </c>
      <c r="J7729" s="27">
        <f>IF(I7729="","",INDEX(Daily!$J$2:$J$421,I7729))</f>
        <v/>
      </c>
      <c r="K7729" s="27">
        <f>IF(J7729="","",J7729+cat_offset)</f>
        <v/>
      </c>
      <c r="L7729" s="27">
        <f>IF(J7729="","",MAX(0,E7729-J7729)^2)</f>
        <v/>
      </c>
      <c r="M7729" s="27">
        <f>IF(J7729="","",MAX(0,E7729-(J7729+twcdh_off))^2)</f>
        <v/>
      </c>
      <c r="N7729" s="27">
        <f>IF(E7729="","",MAX(0,E7729-swcdh_thr)^2)</f>
        <v/>
      </c>
      <c r="O7729">
        <f>IF(K7729="","",ROUND(E7729-K7729,0))</f>
        <v/>
      </c>
      <c r="P7729">
        <f>IF(O7729="","",IF(O7729&gt;=1,O7729,0))</f>
        <v/>
      </c>
      <c r="Q7729" s="27">
        <f>IF(E7729="","",MAX(0,E7729-22))</f>
        <v/>
      </c>
      <c r="R7729" s="27">
        <f>IF(H7729=1,E7729,"")</f>
        <v/>
      </c>
      <c r="S7729" s="27">
        <f>IF(AND(H7729=1,J7729&lt;&gt;""),E7729-J7729,"")</f>
        <v/>
      </c>
      <c r="T7729">
        <f>IF(G7729="","",MONTH(G7729))</f>
        <v/>
      </c>
    </row>
    <row r="7730">
      <c r="A7730" s="24" t="n">
        <v>2020</v>
      </c>
      <c r="B7730" s="24" t="n">
        <v>11</v>
      </c>
      <c r="C7730" s="24" t="n">
        <v>18</v>
      </c>
      <c r="D7730" s="24" t="n">
        <v>1</v>
      </c>
      <c r="E7730" s="24" t="n">
        <v>7.54</v>
      </c>
      <c r="F7730" s="25">
        <f>IF($E7730="","",DATE(IF($A7730="",nominal_year,$A7730),$B7730,$C7730)+($D7730-IF(LEFT(hour_conv,1)="1",1,0))/24)</f>
        <v/>
      </c>
      <c r="G7730" s="26">
        <f>IF(F7730="","",INT(F7730))</f>
        <v/>
      </c>
      <c r="H7730">
        <f>IF(G7730="","",IF(AND(MONTH(G7730)*100+DAY(G7730)&gt;=season_lo,MONTH(G7730)*100+DAY(G7730)&lt;=season_hi),1,0))</f>
        <v/>
      </c>
      <c r="I7730">
        <f>IF(G7730="","",G7730-first_day+1)</f>
        <v/>
      </c>
      <c r="J7730" s="27">
        <f>IF(I7730="","",INDEX(Daily!$J$2:$J$421,I7730))</f>
        <v/>
      </c>
      <c r="K7730" s="27">
        <f>IF(J7730="","",J7730+cat_offset)</f>
        <v/>
      </c>
      <c r="L7730" s="27">
        <f>IF(J7730="","",MAX(0,E7730-J7730)^2)</f>
        <v/>
      </c>
      <c r="M7730" s="27">
        <f>IF(J7730="","",MAX(0,E7730-(J7730+twcdh_off))^2)</f>
        <v/>
      </c>
      <c r="N7730" s="27">
        <f>IF(E7730="","",MAX(0,E7730-swcdh_thr)^2)</f>
        <v/>
      </c>
      <c r="O7730">
        <f>IF(K7730="","",ROUND(E7730-K7730,0))</f>
        <v/>
      </c>
      <c r="P7730">
        <f>IF(O7730="","",IF(O7730&gt;=1,O7730,0))</f>
        <v/>
      </c>
      <c r="Q7730" s="27">
        <f>IF(E7730="","",MAX(0,E7730-22))</f>
        <v/>
      </c>
      <c r="R7730" s="27">
        <f>IF(H7730=1,E7730,"")</f>
        <v/>
      </c>
      <c r="S7730" s="27">
        <f>IF(AND(H7730=1,J7730&lt;&gt;""),E7730-J7730,"")</f>
        <v/>
      </c>
      <c r="T7730">
        <f>IF(G7730="","",MONTH(G7730))</f>
        <v/>
      </c>
    </row>
    <row r="7731">
      <c r="A7731" s="24" t="n">
        <v>2020</v>
      </c>
      <c r="B7731" s="24" t="n">
        <v>11</v>
      </c>
      <c r="C7731" s="24" t="n">
        <v>18</v>
      </c>
      <c r="D7731" s="24" t="n">
        <v>2</v>
      </c>
      <c r="E7731" s="24" t="n">
        <v>7.68</v>
      </c>
      <c r="F7731" s="25">
        <f>IF($E7731="","",DATE(IF($A7731="",nominal_year,$A7731),$B7731,$C7731)+($D7731-IF(LEFT(hour_conv,1)="1",1,0))/24)</f>
        <v/>
      </c>
      <c r="G7731" s="26">
        <f>IF(F7731="","",INT(F7731))</f>
        <v/>
      </c>
      <c r="H7731">
        <f>IF(G7731="","",IF(AND(MONTH(G7731)*100+DAY(G7731)&gt;=season_lo,MONTH(G7731)*100+DAY(G7731)&lt;=season_hi),1,0))</f>
        <v/>
      </c>
      <c r="I7731">
        <f>IF(G7731="","",G7731-first_day+1)</f>
        <v/>
      </c>
      <c r="J7731" s="27">
        <f>IF(I7731="","",INDEX(Daily!$J$2:$J$421,I7731))</f>
        <v/>
      </c>
      <c r="K7731" s="27">
        <f>IF(J7731="","",J7731+cat_offset)</f>
        <v/>
      </c>
      <c r="L7731" s="27">
        <f>IF(J7731="","",MAX(0,E7731-J7731)^2)</f>
        <v/>
      </c>
      <c r="M7731" s="27">
        <f>IF(J7731="","",MAX(0,E7731-(J7731+twcdh_off))^2)</f>
        <v/>
      </c>
      <c r="N7731" s="27">
        <f>IF(E7731="","",MAX(0,E7731-swcdh_thr)^2)</f>
        <v/>
      </c>
      <c r="O7731">
        <f>IF(K7731="","",ROUND(E7731-K7731,0))</f>
        <v/>
      </c>
      <c r="P7731">
        <f>IF(O7731="","",IF(O7731&gt;=1,O7731,0))</f>
        <v/>
      </c>
      <c r="Q7731" s="27">
        <f>IF(E7731="","",MAX(0,E7731-22))</f>
        <v/>
      </c>
      <c r="R7731" s="27">
        <f>IF(H7731=1,E7731,"")</f>
        <v/>
      </c>
      <c r="S7731" s="27">
        <f>IF(AND(H7731=1,J7731&lt;&gt;""),E7731-J7731,"")</f>
        <v/>
      </c>
      <c r="T7731">
        <f>IF(G7731="","",MONTH(G7731))</f>
        <v/>
      </c>
    </row>
    <row r="7732">
      <c r="A7732" s="24" t="n">
        <v>2020</v>
      </c>
      <c r="B7732" s="24" t="n">
        <v>11</v>
      </c>
      <c r="C7732" s="24" t="n">
        <v>18</v>
      </c>
      <c r="D7732" s="24" t="n">
        <v>3</v>
      </c>
      <c r="E7732" s="24" t="n">
        <v>7.32</v>
      </c>
      <c r="F7732" s="25">
        <f>IF($E7732="","",DATE(IF($A7732="",nominal_year,$A7732),$B7732,$C7732)+($D7732-IF(LEFT(hour_conv,1)="1",1,0))/24)</f>
        <v/>
      </c>
      <c r="G7732" s="26">
        <f>IF(F7732="","",INT(F7732))</f>
        <v/>
      </c>
      <c r="H7732">
        <f>IF(G7732="","",IF(AND(MONTH(G7732)*100+DAY(G7732)&gt;=season_lo,MONTH(G7732)*100+DAY(G7732)&lt;=season_hi),1,0))</f>
        <v/>
      </c>
      <c r="I7732">
        <f>IF(G7732="","",G7732-first_day+1)</f>
        <v/>
      </c>
      <c r="J7732" s="27">
        <f>IF(I7732="","",INDEX(Daily!$J$2:$J$421,I7732))</f>
        <v/>
      </c>
      <c r="K7732" s="27">
        <f>IF(J7732="","",J7732+cat_offset)</f>
        <v/>
      </c>
      <c r="L7732" s="27">
        <f>IF(J7732="","",MAX(0,E7732-J7732)^2)</f>
        <v/>
      </c>
      <c r="M7732" s="27">
        <f>IF(J7732="","",MAX(0,E7732-(J7732+twcdh_off))^2)</f>
        <v/>
      </c>
      <c r="N7732" s="27">
        <f>IF(E7732="","",MAX(0,E7732-swcdh_thr)^2)</f>
        <v/>
      </c>
      <c r="O7732">
        <f>IF(K7732="","",ROUND(E7732-K7732,0))</f>
        <v/>
      </c>
      <c r="P7732">
        <f>IF(O7732="","",IF(O7732&gt;=1,O7732,0))</f>
        <v/>
      </c>
      <c r="Q7732" s="27">
        <f>IF(E7732="","",MAX(0,E7732-22))</f>
        <v/>
      </c>
      <c r="R7732" s="27">
        <f>IF(H7732=1,E7732,"")</f>
        <v/>
      </c>
      <c r="S7732" s="27">
        <f>IF(AND(H7732=1,J7732&lt;&gt;""),E7732-J7732,"")</f>
        <v/>
      </c>
      <c r="T7732">
        <f>IF(G7732="","",MONTH(G7732))</f>
        <v/>
      </c>
    </row>
    <row r="7733">
      <c r="A7733" s="24" t="n">
        <v>2020</v>
      </c>
      <c r="B7733" s="24" t="n">
        <v>11</v>
      </c>
      <c r="C7733" s="24" t="n">
        <v>18</v>
      </c>
      <c r="D7733" s="24" t="n">
        <v>4</v>
      </c>
      <c r="E7733" s="24" t="n">
        <v>7.02</v>
      </c>
      <c r="F7733" s="25">
        <f>IF($E7733="","",DATE(IF($A7733="",nominal_year,$A7733),$B7733,$C7733)+($D7733-IF(LEFT(hour_conv,1)="1",1,0))/24)</f>
        <v/>
      </c>
      <c r="G7733" s="26">
        <f>IF(F7733="","",INT(F7733))</f>
        <v/>
      </c>
      <c r="H7733">
        <f>IF(G7733="","",IF(AND(MONTH(G7733)*100+DAY(G7733)&gt;=season_lo,MONTH(G7733)*100+DAY(G7733)&lt;=season_hi),1,0))</f>
        <v/>
      </c>
      <c r="I7733">
        <f>IF(G7733="","",G7733-first_day+1)</f>
        <v/>
      </c>
      <c r="J7733" s="27">
        <f>IF(I7733="","",INDEX(Daily!$J$2:$J$421,I7733))</f>
        <v/>
      </c>
      <c r="K7733" s="27">
        <f>IF(J7733="","",J7733+cat_offset)</f>
        <v/>
      </c>
      <c r="L7733" s="27">
        <f>IF(J7733="","",MAX(0,E7733-J7733)^2)</f>
        <v/>
      </c>
      <c r="M7733" s="27">
        <f>IF(J7733="","",MAX(0,E7733-(J7733+twcdh_off))^2)</f>
        <v/>
      </c>
      <c r="N7733" s="27">
        <f>IF(E7733="","",MAX(0,E7733-swcdh_thr)^2)</f>
        <v/>
      </c>
      <c r="O7733">
        <f>IF(K7733="","",ROUND(E7733-K7733,0))</f>
        <v/>
      </c>
      <c r="P7733">
        <f>IF(O7733="","",IF(O7733&gt;=1,O7733,0))</f>
        <v/>
      </c>
      <c r="Q7733" s="27">
        <f>IF(E7733="","",MAX(0,E7733-22))</f>
        <v/>
      </c>
      <c r="R7733" s="27">
        <f>IF(H7733=1,E7733,"")</f>
        <v/>
      </c>
      <c r="S7733" s="27">
        <f>IF(AND(H7733=1,J7733&lt;&gt;""),E7733-J7733,"")</f>
        <v/>
      </c>
      <c r="T7733">
        <f>IF(G7733="","",MONTH(G7733))</f>
        <v/>
      </c>
    </row>
    <row r="7734">
      <c r="A7734" s="24" t="n">
        <v>2020</v>
      </c>
      <c r="B7734" s="24" t="n">
        <v>11</v>
      </c>
      <c r="C7734" s="24" t="n">
        <v>18</v>
      </c>
      <c r="D7734" s="24" t="n">
        <v>5</v>
      </c>
      <c r="E7734" s="24" t="n">
        <v>6.59</v>
      </c>
      <c r="F7734" s="25">
        <f>IF($E7734="","",DATE(IF($A7734="",nominal_year,$A7734),$B7734,$C7734)+($D7734-IF(LEFT(hour_conv,1)="1",1,0))/24)</f>
        <v/>
      </c>
      <c r="G7734" s="26">
        <f>IF(F7734="","",INT(F7734))</f>
        <v/>
      </c>
      <c r="H7734">
        <f>IF(G7734="","",IF(AND(MONTH(G7734)*100+DAY(G7734)&gt;=season_lo,MONTH(G7734)*100+DAY(G7734)&lt;=season_hi),1,0))</f>
        <v/>
      </c>
      <c r="I7734">
        <f>IF(G7734="","",G7734-first_day+1)</f>
        <v/>
      </c>
      <c r="J7734" s="27">
        <f>IF(I7734="","",INDEX(Daily!$J$2:$J$421,I7734))</f>
        <v/>
      </c>
      <c r="K7734" s="27">
        <f>IF(J7734="","",J7734+cat_offset)</f>
        <v/>
      </c>
      <c r="L7734" s="27">
        <f>IF(J7734="","",MAX(0,E7734-J7734)^2)</f>
        <v/>
      </c>
      <c r="M7734" s="27">
        <f>IF(J7734="","",MAX(0,E7734-(J7734+twcdh_off))^2)</f>
        <v/>
      </c>
      <c r="N7734" s="27">
        <f>IF(E7734="","",MAX(0,E7734-swcdh_thr)^2)</f>
        <v/>
      </c>
      <c r="O7734">
        <f>IF(K7734="","",ROUND(E7734-K7734,0))</f>
        <v/>
      </c>
      <c r="P7734">
        <f>IF(O7734="","",IF(O7734&gt;=1,O7734,0))</f>
        <v/>
      </c>
      <c r="Q7734" s="27">
        <f>IF(E7734="","",MAX(0,E7734-22))</f>
        <v/>
      </c>
      <c r="R7734" s="27">
        <f>IF(H7734=1,E7734,"")</f>
        <v/>
      </c>
      <c r="S7734" s="27">
        <f>IF(AND(H7734=1,J7734&lt;&gt;""),E7734-J7734,"")</f>
        <v/>
      </c>
      <c r="T7734">
        <f>IF(G7734="","",MONTH(G7734))</f>
        <v/>
      </c>
    </row>
    <row r="7735">
      <c r="A7735" s="24" t="n">
        <v>2020</v>
      </c>
      <c r="B7735" s="24" t="n">
        <v>11</v>
      </c>
      <c r="C7735" s="24" t="n">
        <v>18</v>
      </c>
      <c r="D7735" s="24" t="n">
        <v>6</v>
      </c>
      <c r="E7735" s="24" t="n">
        <v>7.51</v>
      </c>
      <c r="F7735" s="25">
        <f>IF($E7735="","",DATE(IF($A7735="",nominal_year,$A7735),$B7735,$C7735)+($D7735-IF(LEFT(hour_conv,1)="1",1,0))/24)</f>
        <v/>
      </c>
      <c r="G7735" s="26">
        <f>IF(F7735="","",INT(F7735))</f>
        <v/>
      </c>
      <c r="H7735">
        <f>IF(G7735="","",IF(AND(MONTH(G7735)*100+DAY(G7735)&gt;=season_lo,MONTH(G7735)*100+DAY(G7735)&lt;=season_hi),1,0))</f>
        <v/>
      </c>
      <c r="I7735">
        <f>IF(G7735="","",G7735-first_day+1)</f>
        <v/>
      </c>
      <c r="J7735" s="27">
        <f>IF(I7735="","",INDEX(Daily!$J$2:$J$421,I7735))</f>
        <v/>
      </c>
      <c r="K7735" s="27">
        <f>IF(J7735="","",J7735+cat_offset)</f>
        <v/>
      </c>
      <c r="L7735" s="27">
        <f>IF(J7735="","",MAX(0,E7735-J7735)^2)</f>
        <v/>
      </c>
      <c r="M7735" s="27">
        <f>IF(J7735="","",MAX(0,E7735-(J7735+twcdh_off))^2)</f>
        <v/>
      </c>
      <c r="N7735" s="27">
        <f>IF(E7735="","",MAX(0,E7735-swcdh_thr)^2)</f>
        <v/>
      </c>
      <c r="O7735">
        <f>IF(K7735="","",ROUND(E7735-K7735,0))</f>
        <v/>
      </c>
      <c r="P7735">
        <f>IF(O7735="","",IF(O7735&gt;=1,O7735,0))</f>
        <v/>
      </c>
      <c r="Q7735" s="27">
        <f>IF(E7735="","",MAX(0,E7735-22))</f>
        <v/>
      </c>
      <c r="R7735" s="27">
        <f>IF(H7735=1,E7735,"")</f>
        <v/>
      </c>
      <c r="S7735" s="27">
        <f>IF(AND(H7735=1,J7735&lt;&gt;""),E7735-J7735,"")</f>
        <v/>
      </c>
      <c r="T7735">
        <f>IF(G7735="","",MONTH(G7735))</f>
        <v/>
      </c>
    </row>
    <row r="7736">
      <c r="A7736" s="24" t="n">
        <v>2020</v>
      </c>
      <c r="B7736" s="24" t="n">
        <v>11</v>
      </c>
      <c r="C7736" s="24" t="n">
        <v>18</v>
      </c>
      <c r="D7736" s="24" t="n">
        <v>7</v>
      </c>
      <c r="E7736" s="24" t="n">
        <v>7.22</v>
      </c>
      <c r="F7736" s="25">
        <f>IF($E7736="","",DATE(IF($A7736="",nominal_year,$A7736),$B7736,$C7736)+($D7736-IF(LEFT(hour_conv,1)="1",1,0))/24)</f>
        <v/>
      </c>
      <c r="G7736" s="26">
        <f>IF(F7736="","",INT(F7736))</f>
        <v/>
      </c>
      <c r="H7736">
        <f>IF(G7736="","",IF(AND(MONTH(G7736)*100+DAY(G7736)&gt;=season_lo,MONTH(G7736)*100+DAY(G7736)&lt;=season_hi),1,0))</f>
        <v/>
      </c>
      <c r="I7736">
        <f>IF(G7736="","",G7736-first_day+1)</f>
        <v/>
      </c>
      <c r="J7736" s="27">
        <f>IF(I7736="","",INDEX(Daily!$J$2:$J$421,I7736))</f>
        <v/>
      </c>
      <c r="K7736" s="27">
        <f>IF(J7736="","",J7736+cat_offset)</f>
        <v/>
      </c>
      <c r="L7736" s="27">
        <f>IF(J7736="","",MAX(0,E7736-J7736)^2)</f>
        <v/>
      </c>
      <c r="M7736" s="27">
        <f>IF(J7736="","",MAX(0,E7736-(J7736+twcdh_off))^2)</f>
        <v/>
      </c>
      <c r="N7736" s="27">
        <f>IF(E7736="","",MAX(0,E7736-swcdh_thr)^2)</f>
        <v/>
      </c>
      <c r="O7736">
        <f>IF(K7736="","",ROUND(E7736-K7736,0))</f>
        <v/>
      </c>
      <c r="P7736">
        <f>IF(O7736="","",IF(O7736&gt;=1,O7736,0))</f>
        <v/>
      </c>
      <c r="Q7736" s="27">
        <f>IF(E7736="","",MAX(0,E7736-22))</f>
        <v/>
      </c>
      <c r="R7736" s="27">
        <f>IF(H7736=1,E7736,"")</f>
        <v/>
      </c>
      <c r="S7736" s="27">
        <f>IF(AND(H7736=1,J7736&lt;&gt;""),E7736-J7736,"")</f>
        <v/>
      </c>
      <c r="T7736">
        <f>IF(G7736="","",MONTH(G7736))</f>
        <v/>
      </c>
    </row>
    <row r="7737">
      <c r="A7737" s="24" t="n">
        <v>2020</v>
      </c>
      <c r="B7737" s="24" t="n">
        <v>11</v>
      </c>
      <c r="C7737" s="24" t="n">
        <v>18</v>
      </c>
      <c r="D7737" s="24" t="n">
        <v>8</v>
      </c>
      <c r="E7737" s="24" t="n">
        <v>8.33</v>
      </c>
      <c r="F7737" s="25">
        <f>IF($E7737="","",DATE(IF($A7737="",nominal_year,$A7737),$B7737,$C7737)+($D7737-IF(LEFT(hour_conv,1)="1",1,0))/24)</f>
        <v/>
      </c>
      <c r="G7737" s="26">
        <f>IF(F7737="","",INT(F7737))</f>
        <v/>
      </c>
      <c r="H7737">
        <f>IF(G7737="","",IF(AND(MONTH(G7737)*100+DAY(G7737)&gt;=season_lo,MONTH(G7737)*100+DAY(G7737)&lt;=season_hi),1,0))</f>
        <v/>
      </c>
      <c r="I7737">
        <f>IF(G7737="","",G7737-first_day+1)</f>
        <v/>
      </c>
      <c r="J7737" s="27">
        <f>IF(I7737="","",INDEX(Daily!$J$2:$J$421,I7737))</f>
        <v/>
      </c>
      <c r="K7737" s="27">
        <f>IF(J7737="","",J7737+cat_offset)</f>
        <v/>
      </c>
      <c r="L7737" s="27">
        <f>IF(J7737="","",MAX(0,E7737-J7737)^2)</f>
        <v/>
      </c>
      <c r="M7737" s="27">
        <f>IF(J7737="","",MAX(0,E7737-(J7737+twcdh_off))^2)</f>
        <v/>
      </c>
      <c r="N7737" s="27">
        <f>IF(E7737="","",MAX(0,E7737-swcdh_thr)^2)</f>
        <v/>
      </c>
      <c r="O7737">
        <f>IF(K7737="","",ROUND(E7737-K7737,0))</f>
        <v/>
      </c>
      <c r="P7737">
        <f>IF(O7737="","",IF(O7737&gt;=1,O7737,0))</f>
        <v/>
      </c>
      <c r="Q7737" s="27">
        <f>IF(E7737="","",MAX(0,E7737-22))</f>
        <v/>
      </c>
      <c r="R7737" s="27">
        <f>IF(H7737=1,E7737,"")</f>
        <v/>
      </c>
      <c r="S7737" s="27">
        <f>IF(AND(H7737=1,J7737&lt;&gt;""),E7737-J7737,"")</f>
        <v/>
      </c>
      <c r="T7737">
        <f>IF(G7737="","",MONTH(G7737))</f>
        <v/>
      </c>
    </row>
    <row r="7738">
      <c r="A7738" s="24" t="n">
        <v>2020</v>
      </c>
      <c r="B7738" s="24" t="n">
        <v>11</v>
      </c>
      <c r="C7738" s="24" t="n">
        <v>18</v>
      </c>
      <c r="D7738" s="24" t="n">
        <v>9</v>
      </c>
      <c r="E7738" s="24" t="n">
        <v>8.9</v>
      </c>
      <c r="F7738" s="25">
        <f>IF($E7738="","",DATE(IF($A7738="",nominal_year,$A7738),$B7738,$C7738)+($D7738-IF(LEFT(hour_conv,1)="1",1,0))/24)</f>
        <v/>
      </c>
      <c r="G7738" s="26">
        <f>IF(F7738="","",INT(F7738))</f>
        <v/>
      </c>
      <c r="H7738">
        <f>IF(G7738="","",IF(AND(MONTH(G7738)*100+DAY(G7738)&gt;=season_lo,MONTH(G7738)*100+DAY(G7738)&lt;=season_hi),1,0))</f>
        <v/>
      </c>
      <c r="I7738">
        <f>IF(G7738="","",G7738-first_day+1)</f>
        <v/>
      </c>
      <c r="J7738" s="27">
        <f>IF(I7738="","",INDEX(Daily!$J$2:$J$421,I7738))</f>
        <v/>
      </c>
      <c r="K7738" s="27">
        <f>IF(J7738="","",J7738+cat_offset)</f>
        <v/>
      </c>
      <c r="L7738" s="27">
        <f>IF(J7738="","",MAX(0,E7738-J7738)^2)</f>
        <v/>
      </c>
      <c r="M7738" s="27">
        <f>IF(J7738="","",MAX(0,E7738-(J7738+twcdh_off))^2)</f>
        <v/>
      </c>
      <c r="N7738" s="27">
        <f>IF(E7738="","",MAX(0,E7738-swcdh_thr)^2)</f>
        <v/>
      </c>
      <c r="O7738">
        <f>IF(K7738="","",ROUND(E7738-K7738,0))</f>
        <v/>
      </c>
      <c r="P7738">
        <f>IF(O7738="","",IF(O7738&gt;=1,O7738,0))</f>
        <v/>
      </c>
      <c r="Q7738" s="27">
        <f>IF(E7738="","",MAX(0,E7738-22))</f>
        <v/>
      </c>
      <c r="R7738" s="27">
        <f>IF(H7738=1,E7738,"")</f>
        <v/>
      </c>
      <c r="S7738" s="27">
        <f>IF(AND(H7738=1,J7738&lt;&gt;""),E7738-J7738,"")</f>
        <v/>
      </c>
      <c r="T7738">
        <f>IF(G7738="","",MONTH(G7738))</f>
        <v/>
      </c>
    </row>
    <row r="7739">
      <c r="A7739" s="24" t="n">
        <v>2020</v>
      </c>
      <c r="B7739" s="24" t="n">
        <v>11</v>
      </c>
      <c r="C7739" s="24" t="n">
        <v>18</v>
      </c>
      <c r="D7739" s="24" t="n">
        <v>10</v>
      </c>
      <c r="E7739" s="24" t="n">
        <v>9.33</v>
      </c>
      <c r="F7739" s="25">
        <f>IF($E7739="","",DATE(IF($A7739="",nominal_year,$A7739),$B7739,$C7739)+($D7739-IF(LEFT(hour_conv,1)="1",1,0))/24)</f>
        <v/>
      </c>
      <c r="G7739" s="26">
        <f>IF(F7739="","",INT(F7739))</f>
        <v/>
      </c>
      <c r="H7739">
        <f>IF(G7739="","",IF(AND(MONTH(G7739)*100+DAY(G7739)&gt;=season_lo,MONTH(G7739)*100+DAY(G7739)&lt;=season_hi),1,0))</f>
        <v/>
      </c>
      <c r="I7739">
        <f>IF(G7739="","",G7739-first_day+1)</f>
        <v/>
      </c>
      <c r="J7739" s="27">
        <f>IF(I7739="","",INDEX(Daily!$J$2:$J$421,I7739))</f>
        <v/>
      </c>
      <c r="K7739" s="27">
        <f>IF(J7739="","",J7739+cat_offset)</f>
        <v/>
      </c>
      <c r="L7739" s="27">
        <f>IF(J7739="","",MAX(0,E7739-J7739)^2)</f>
        <v/>
      </c>
      <c r="M7739" s="27">
        <f>IF(J7739="","",MAX(0,E7739-(J7739+twcdh_off))^2)</f>
        <v/>
      </c>
      <c r="N7739" s="27">
        <f>IF(E7739="","",MAX(0,E7739-swcdh_thr)^2)</f>
        <v/>
      </c>
      <c r="O7739">
        <f>IF(K7739="","",ROUND(E7739-K7739,0))</f>
        <v/>
      </c>
      <c r="P7739">
        <f>IF(O7739="","",IF(O7739&gt;=1,O7739,0))</f>
        <v/>
      </c>
      <c r="Q7739" s="27">
        <f>IF(E7739="","",MAX(0,E7739-22))</f>
        <v/>
      </c>
      <c r="R7739" s="27">
        <f>IF(H7739=1,E7739,"")</f>
        <v/>
      </c>
      <c r="S7739" s="27">
        <f>IF(AND(H7739=1,J7739&lt;&gt;""),E7739-J7739,"")</f>
        <v/>
      </c>
      <c r="T7739">
        <f>IF(G7739="","",MONTH(G7739))</f>
        <v/>
      </c>
    </row>
    <row r="7740">
      <c r="A7740" s="24" t="n">
        <v>2020</v>
      </c>
      <c r="B7740" s="24" t="n">
        <v>11</v>
      </c>
      <c r="C7740" s="24" t="n">
        <v>18</v>
      </c>
      <c r="D7740" s="24" t="n">
        <v>11</v>
      </c>
      <c r="E7740" s="24" t="n">
        <v>9.9</v>
      </c>
      <c r="F7740" s="25">
        <f>IF($E7740="","",DATE(IF($A7740="",nominal_year,$A7740),$B7740,$C7740)+($D7740-IF(LEFT(hour_conv,1)="1",1,0))/24)</f>
        <v/>
      </c>
      <c r="G7740" s="26">
        <f>IF(F7740="","",INT(F7740))</f>
        <v/>
      </c>
      <c r="H7740">
        <f>IF(G7740="","",IF(AND(MONTH(G7740)*100+DAY(G7740)&gt;=season_lo,MONTH(G7740)*100+DAY(G7740)&lt;=season_hi),1,0))</f>
        <v/>
      </c>
      <c r="I7740">
        <f>IF(G7740="","",G7740-first_day+1)</f>
        <v/>
      </c>
      <c r="J7740" s="27">
        <f>IF(I7740="","",INDEX(Daily!$J$2:$J$421,I7740))</f>
        <v/>
      </c>
      <c r="K7740" s="27">
        <f>IF(J7740="","",J7740+cat_offset)</f>
        <v/>
      </c>
      <c r="L7740" s="27">
        <f>IF(J7740="","",MAX(0,E7740-J7740)^2)</f>
        <v/>
      </c>
      <c r="M7740" s="27">
        <f>IF(J7740="","",MAX(0,E7740-(J7740+twcdh_off))^2)</f>
        <v/>
      </c>
      <c r="N7740" s="27">
        <f>IF(E7740="","",MAX(0,E7740-swcdh_thr)^2)</f>
        <v/>
      </c>
      <c r="O7740">
        <f>IF(K7740="","",ROUND(E7740-K7740,0))</f>
        <v/>
      </c>
      <c r="P7740">
        <f>IF(O7740="","",IF(O7740&gt;=1,O7740,0))</f>
        <v/>
      </c>
      <c r="Q7740" s="27">
        <f>IF(E7740="","",MAX(0,E7740-22))</f>
        <v/>
      </c>
      <c r="R7740" s="27">
        <f>IF(H7740=1,E7740,"")</f>
        <v/>
      </c>
      <c r="S7740" s="27">
        <f>IF(AND(H7740=1,J7740&lt;&gt;""),E7740-J7740,"")</f>
        <v/>
      </c>
      <c r="T7740">
        <f>IF(G7740="","",MONTH(G7740))</f>
        <v/>
      </c>
    </row>
    <row r="7741">
      <c r="A7741" s="24" t="n">
        <v>2020</v>
      </c>
      <c r="B7741" s="24" t="n">
        <v>11</v>
      </c>
      <c r="C7741" s="24" t="n">
        <v>18</v>
      </c>
      <c r="D7741" s="24" t="n">
        <v>12</v>
      </c>
      <c r="E7741" s="24" t="n">
        <v>10.58</v>
      </c>
      <c r="F7741" s="25">
        <f>IF($E7741="","",DATE(IF($A7741="",nominal_year,$A7741),$B7741,$C7741)+($D7741-IF(LEFT(hour_conv,1)="1",1,0))/24)</f>
        <v/>
      </c>
      <c r="G7741" s="26">
        <f>IF(F7741="","",INT(F7741))</f>
        <v/>
      </c>
      <c r="H7741">
        <f>IF(G7741="","",IF(AND(MONTH(G7741)*100+DAY(G7741)&gt;=season_lo,MONTH(G7741)*100+DAY(G7741)&lt;=season_hi),1,0))</f>
        <v/>
      </c>
      <c r="I7741">
        <f>IF(G7741="","",G7741-first_day+1)</f>
        <v/>
      </c>
      <c r="J7741" s="27">
        <f>IF(I7741="","",INDEX(Daily!$J$2:$J$421,I7741))</f>
        <v/>
      </c>
      <c r="K7741" s="27">
        <f>IF(J7741="","",J7741+cat_offset)</f>
        <v/>
      </c>
      <c r="L7741" s="27">
        <f>IF(J7741="","",MAX(0,E7741-J7741)^2)</f>
        <v/>
      </c>
      <c r="M7741" s="27">
        <f>IF(J7741="","",MAX(0,E7741-(J7741+twcdh_off))^2)</f>
        <v/>
      </c>
      <c r="N7741" s="27">
        <f>IF(E7741="","",MAX(0,E7741-swcdh_thr)^2)</f>
        <v/>
      </c>
      <c r="O7741">
        <f>IF(K7741="","",ROUND(E7741-K7741,0))</f>
        <v/>
      </c>
      <c r="P7741">
        <f>IF(O7741="","",IF(O7741&gt;=1,O7741,0))</f>
        <v/>
      </c>
      <c r="Q7741" s="27">
        <f>IF(E7741="","",MAX(0,E7741-22))</f>
        <v/>
      </c>
      <c r="R7741" s="27">
        <f>IF(H7741=1,E7741,"")</f>
        <v/>
      </c>
      <c r="S7741" s="27">
        <f>IF(AND(H7741=1,J7741&lt;&gt;""),E7741-J7741,"")</f>
        <v/>
      </c>
      <c r="T7741">
        <f>IF(G7741="","",MONTH(G7741))</f>
        <v/>
      </c>
    </row>
    <row r="7742">
      <c r="A7742" s="24" t="n">
        <v>2020</v>
      </c>
      <c r="B7742" s="24" t="n">
        <v>11</v>
      </c>
      <c r="C7742" s="24" t="n">
        <v>18</v>
      </c>
      <c r="D7742" s="24" t="n">
        <v>13</v>
      </c>
      <c r="E7742" s="24" t="n">
        <v>12.18</v>
      </c>
      <c r="F7742" s="25">
        <f>IF($E7742="","",DATE(IF($A7742="",nominal_year,$A7742),$B7742,$C7742)+($D7742-IF(LEFT(hour_conv,1)="1",1,0))/24)</f>
        <v/>
      </c>
      <c r="G7742" s="26">
        <f>IF(F7742="","",INT(F7742))</f>
        <v/>
      </c>
      <c r="H7742">
        <f>IF(G7742="","",IF(AND(MONTH(G7742)*100+DAY(G7742)&gt;=season_lo,MONTH(G7742)*100+DAY(G7742)&lt;=season_hi),1,0))</f>
        <v/>
      </c>
      <c r="I7742">
        <f>IF(G7742="","",G7742-first_day+1)</f>
        <v/>
      </c>
      <c r="J7742" s="27">
        <f>IF(I7742="","",INDEX(Daily!$J$2:$J$421,I7742))</f>
        <v/>
      </c>
      <c r="K7742" s="27">
        <f>IF(J7742="","",J7742+cat_offset)</f>
        <v/>
      </c>
      <c r="L7742" s="27">
        <f>IF(J7742="","",MAX(0,E7742-J7742)^2)</f>
        <v/>
      </c>
      <c r="M7742" s="27">
        <f>IF(J7742="","",MAX(0,E7742-(J7742+twcdh_off))^2)</f>
        <v/>
      </c>
      <c r="N7742" s="27">
        <f>IF(E7742="","",MAX(0,E7742-swcdh_thr)^2)</f>
        <v/>
      </c>
      <c r="O7742">
        <f>IF(K7742="","",ROUND(E7742-K7742,0))</f>
        <v/>
      </c>
      <c r="P7742">
        <f>IF(O7742="","",IF(O7742&gt;=1,O7742,0))</f>
        <v/>
      </c>
      <c r="Q7742" s="27">
        <f>IF(E7742="","",MAX(0,E7742-22))</f>
        <v/>
      </c>
      <c r="R7742" s="27">
        <f>IF(H7742=1,E7742,"")</f>
        <v/>
      </c>
      <c r="S7742" s="27">
        <f>IF(AND(H7742=1,J7742&lt;&gt;""),E7742-J7742,"")</f>
        <v/>
      </c>
      <c r="T7742">
        <f>IF(G7742="","",MONTH(G7742))</f>
        <v/>
      </c>
    </row>
    <row r="7743">
      <c r="A7743" s="24" t="n">
        <v>2020</v>
      </c>
      <c r="B7743" s="24" t="n">
        <v>11</v>
      </c>
      <c r="C7743" s="24" t="n">
        <v>18</v>
      </c>
      <c r="D7743" s="24" t="n">
        <v>14</v>
      </c>
      <c r="E7743" s="24" t="n">
        <v>11.69</v>
      </c>
      <c r="F7743" s="25">
        <f>IF($E7743="","",DATE(IF($A7743="",nominal_year,$A7743),$B7743,$C7743)+($D7743-IF(LEFT(hour_conv,1)="1",1,0))/24)</f>
        <v/>
      </c>
      <c r="G7743" s="26">
        <f>IF(F7743="","",INT(F7743))</f>
        <v/>
      </c>
      <c r="H7743">
        <f>IF(G7743="","",IF(AND(MONTH(G7743)*100+DAY(G7743)&gt;=season_lo,MONTH(G7743)*100+DAY(G7743)&lt;=season_hi),1,0))</f>
        <v/>
      </c>
      <c r="I7743">
        <f>IF(G7743="","",G7743-first_day+1)</f>
        <v/>
      </c>
      <c r="J7743" s="27">
        <f>IF(I7743="","",INDEX(Daily!$J$2:$J$421,I7743))</f>
        <v/>
      </c>
      <c r="K7743" s="27">
        <f>IF(J7743="","",J7743+cat_offset)</f>
        <v/>
      </c>
      <c r="L7743" s="27">
        <f>IF(J7743="","",MAX(0,E7743-J7743)^2)</f>
        <v/>
      </c>
      <c r="M7743" s="27">
        <f>IF(J7743="","",MAX(0,E7743-(J7743+twcdh_off))^2)</f>
        <v/>
      </c>
      <c r="N7743" s="27">
        <f>IF(E7743="","",MAX(0,E7743-swcdh_thr)^2)</f>
        <v/>
      </c>
      <c r="O7743">
        <f>IF(K7743="","",ROUND(E7743-K7743,0))</f>
        <v/>
      </c>
      <c r="P7743">
        <f>IF(O7743="","",IF(O7743&gt;=1,O7743,0))</f>
        <v/>
      </c>
      <c r="Q7743" s="27">
        <f>IF(E7743="","",MAX(0,E7743-22))</f>
        <v/>
      </c>
      <c r="R7743" s="27">
        <f>IF(H7743=1,E7743,"")</f>
        <v/>
      </c>
      <c r="S7743" s="27">
        <f>IF(AND(H7743=1,J7743&lt;&gt;""),E7743-J7743,"")</f>
        <v/>
      </c>
      <c r="T7743">
        <f>IF(G7743="","",MONTH(G7743))</f>
        <v/>
      </c>
    </row>
    <row r="7744">
      <c r="A7744" s="24" t="n">
        <v>2020</v>
      </c>
      <c r="B7744" s="24" t="n">
        <v>11</v>
      </c>
      <c r="C7744" s="24" t="n">
        <v>18</v>
      </c>
      <c r="D7744" s="24" t="n">
        <v>15</v>
      </c>
      <c r="E7744" s="24" t="n">
        <v>11.97</v>
      </c>
      <c r="F7744" s="25">
        <f>IF($E7744="","",DATE(IF($A7744="",nominal_year,$A7744),$B7744,$C7744)+($D7744-IF(LEFT(hour_conv,1)="1",1,0))/24)</f>
        <v/>
      </c>
      <c r="G7744" s="26">
        <f>IF(F7744="","",INT(F7744))</f>
        <v/>
      </c>
      <c r="H7744">
        <f>IF(G7744="","",IF(AND(MONTH(G7744)*100+DAY(G7744)&gt;=season_lo,MONTH(G7744)*100+DAY(G7744)&lt;=season_hi),1,0))</f>
        <v/>
      </c>
      <c r="I7744">
        <f>IF(G7744="","",G7744-first_day+1)</f>
        <v/>
      </c>
      <c r="J7744" s="27">
        <f>IF(I7744="","",INDEX(Daily!$J$2:$J$421,I7744))</f>
        <v/>
      </c>
      <c r="K7744" s="27">
        <f>IF(J7744="","",J7744+cat_offset)</f>
        <v/>
      </c>
      <c r="L7744" s="27">
        <f>IF(J7744="","",MAX(0,E7744-J7744)^2)</f>
        <v/>
      </c>
      <c r="M7744" s="27">
        <f>IF(J7744="","",MAX(0,E7744-(J7744+twcdh_off))^2)</f>
        <v/>
      </c>
      <c r="N7744" s="27">
        <f>IF(E7744="","",MAX(0,E7744-swcdh_thr)^2)</f>
        <v/>
      </c>
      <c r="O7744">
        <f>IF(K7744="","",ROUND(E7744-K7744,0))</f>
        <v/>
      </c>
      <c r="P7744">
        <f>IF(O7744="","",IF(O7744&gt;=1,O7744,0))</f>
        <v/>
      </c>
      <c r="Q7744" s="27">
        <f>IF(E7744="","",MAX(0,E7744-22))</f>
        <v/>
      </c>
      <c r="R7744" s="27">
        <f>IF(H7744=1,E7744,"")</f>
        <v/>
      </c>
      <c r="S7744" s="27">
        <f>IF(AND(H7744=1,J7744&lt;&gt;""),E7744-J7744,"")</f>
        <v/>
      </c>
      <c r="T7744">
        <f>IF(G7744="","",MONTH(G7744))</f>
        <v/>
      </c>
    </row>
    <row r="7745">
      <c r="A7745" s="24" t="n">
        <v>2020</v>
      </c>
      <c r="B7745" s="24" t="n">
        <v>11</v>
      </c>
      <c r="C7745" s="24" t="n">
        <v>18</v>
      </c>
      <c r="D7745" s="24" t="n">
        <v>16</v>
      </c>
      <c r="E7745" s="24" t="n">
        <v>12.51</v>
      </c>
      <c r="F7745" s="25">
        <f>IF($E7745="","",DATE(IF($A7745="",nominal_year,$A7745),$B7745,$C7745)+($D7745-IF(LEFT(hour_conv,1)="1",1,0))/24)</f>
        <v/>
      </c>
      <c r="G7745" s="26">
        <f>IF(F7745="","",INT(F7745))</f>
        <v/>
      </c>
      <c r="H7745">
        <f>IF(G7745="","",IF(AND(MONTH(G7745)*100+DAY(G7745)&gt;=season_lo,MONTH(G7745)*100+DAY(G7745)&lt;=season_hi),1,0))</f>
        <v/>
      </c>
      <c r="I7745">
        <f>IF(G7745="","",G7745-first_day+1)</f>
        <v/>
      </c>
      <c r="J7745" s="27">
        <f>IF(I7745="","",INDEX(Daily!$J$2:$J$421,I7745))</f>
        <v/>
      </c>
      <c r="K7745" s="27">
        <f>IF(J7745="","",J7745+cat_offset)</f>
        <v/>
      </c>
      <c r="L7745" s="27">
        <f>IF(J7745="","",MAX(0,E7745-J7745)^2)</f>
        <v/>
      </c>
      <c r="M7745" s="27">
        <f>IF(J7745="","",MAX(0,E7745-(J7745+twcdh_off))^2)</f>
        <v/>
      </c>
      <c r="N7745" s="27">
        <f>IF(E7745="","",MAX(0,E7745-swcdh_thr)^2)</f>
        <v/>
      </c>
      <c r="O7745">
        <f>IF(K7745="","",ROUND(E7745-K7745,0))</f>
        <v/>
      </c>
      <c r="P7745">
        <f>IF(O7745="","",IF(O7745&gt;=1,O7745,0))</f>
        <v/>
      </c>
      <c r="Q7745" s="27">
        <f>IF(E7745="","",MAX(0,E7745-22))</f>
        <v/>
      </c>
      <c r="R7745" s="27">
        <f>IF(H7745=1,E7745,"")</f>
        <v/>
      </c>
      <c r="S7745" s="27">
        <f>IF(AND(H7745=1,J7745&lt;&gt;""),E7745-J7745,"")</f>
        <v/>
      </c>
      <c r="T7745">
        <f>IF(G7745="","",MONTH(G7745))</f>
        <v/>
      </c>
    </row>
    <row r="7746">
      <c r="A7746" s="24" t="n">
        <v>2020</v>
      </c>
      <c r="B7746" s="24" t="n">
        <v>11</v>
      </c>
      <c r="C7746" s="24" t="n">
        <v>18</v>
      </c>
      <c r="D7746" s="24" t="n">
        <v>17</v>
      </c>
      <c r="E7746" s="24" t="n">
        <v>12.21</v>
      </c>
      <c r="F7746" s="25">
        <f>IF($E7746="","",DATE(IF($A7746="",nominal_year,$A7746),$B7746,$C7746)+($D7746-IF(LEFT(hour_conv,1)="1",1,0))/24)</f>
        <v/>
      </c>
      <c r="G7746" s="26">
        <f>IF(F7746="","",INT(F7746))</f>
        <v/>
      </c>
      <c r="H7746">
        <f>IF(G7746="","",IF(AND(MONTH(G7746)*100+DAY(G7746)&gt;=season_lo,MONTH(G7746)*100+DAY(G7746)&lt;=season_hi),1,0))</f>
        <v/>
      </c>
      <c r="I7746">
        <f>IF(G7746="","",G7746-first_day+1)</f>
        <v/>
      </c>
      <c r="J7746" s="27">
        <f>IF(I7746="","",INDEX(Daily!$J$2:$J$421,I7746))</f>
        <v/>
      </c>
      <c r="K7746" s="27">
        <f>IF(J7746="","",J7746+cat_offset)</f>
        <v/>
      </c>
      <c r="L7746" s="27">
        <f>IF(J7746="","",MAX(0,E7746-J7746)^2)</f>
        <v/>
      </c>
      <c r="M7746" s="27">
        <f>IF(J7746="","",MAX(0,E7746-(J7746+twcdh_off))^2)</f>
        <v/>
      </c>
      <c r="N7746" s="27">
        <f>IF(E7746="","",MAX(0,E7746-swcdh_thr)^2)</f>
        <v/>
      </c>
      <c r="O7746">
        <f>IF(K7746="","",ROUND(E7746-K7746,0))</f>
        <v/>
      </c>
      <c r="P7746">
        <f>IF(O7746="","",IF(O7746&gt;=1,O7746,0))</f>
        <v/>
      </c>
      <c r="Q7746" s="27">
        <f>IF(E7746="","",MAX(0,E7746-22))</f>
        <v/>
      </c>
      <c r="R7746" s="27">
        <f>IF(H7746=1,E7746,"")</f>
        <v/>
      </c>
      <c r="S7746" s="27">
        <f>IF(AND(H7746=1,J7746&lt;&gt;""),E7746-J7746,"")</f>
        <v/>
      </c>
      <c r="T7746">
        <f>IF(G7746="","",MONTH(G7746))</f>
        <v/>
      </c>
    </row>
    <row r="7747">
      <c r="A7747" s="24" t="n">
        <v>2020</v>
      </c>
      <c r="B7747" s="24" t="n">
        <v>11</v>
      </c>
      <c r="C7747" s="24" t="n">
        <v>18</v>
      </c>
      <c r="D7747" s="24" t="n">
        <v>18</v>
      </c>
      <c r="E7747" s="24" t="n">
        <v>12.19</v>
      </c>
      <c r="F7747" s="25">
        <f>IF($E7747="","",DATE(IF($A7747="",nominal_year,$A7747),$B7747,$C7747)+($D7747-IF(LEFT(hour_conv,1)="1",1,0))/24)</f>
        <v/>
      </c>
      <c r="G7747" s="26">
        <f>IF(F7747="","",INT(F7747))</f>
        <v/>
      </c>
      <c r="H7747">
        <f>IF(G7747="","",IF(AND(MONTH(G7747)*100+DAY(G7747)&gt;=season_lo,MONTH(G7747)*100+DAY(G7747)&lt;=season_hi),1,0))</f>
        <v/>
      </c>
      <c r="I7747">
        <f>IF(G7747="","",G7747-first_day+1)</f>
        <v/>
      </c>
      <c r="J7747" s="27">
        <f>IF(I7747="","",INDEX(Daily!$J$2:$J$421,I7747))</f>
        <v/>
      </c>
      <c r="K7747" s="27">
        <f>IF(J7747="","",J7747+cat_offset)</f>
        <v/>
      </c>
      <c r="L7747" s="27">
        <f>IF(J7747="","",MAX(0,E7747-J7747)^2)</f>
        <v/>
      </c>
      <c r="M7747" s="27">
        <f>IF(J7747="","",MAX(0,E7747-(J7747+twcdh_off))^2)</f>
        <v/>
      </c>
      <c r="N7747" s="27">
        <f>IF(E7747="","",MAX(0,E7747-swcdh_thr)^2)</f>
        <v/>
      </c>
      <c r="O7747">
        <f>IF(K7747="","",ROUND(E7747-K7747,0))</f>
        <v/>
      </c>
      <c r="P7747">
        <f>IF(O7747="","",IF(O7747&gt;=1,O7747,0))</f>
        <v/>
      </c>
      <c r="Q7747" s="27">
        <f>IF(E7747="","",MAX(0,E7747-22))</f>
        <v/>
      </c>
      <c r="R7747" s="27">
        <f>IF(H7747=1,E7747,"")</f>
        <v/>
      </c>
      <c r="S7747" s="27">
        <f>IF(AND(H7747=1,J7747&lt;&gt;""),E7747-J7747,"")</f>
        <v/>
      </c>
      <c r="T7747">
        <f>IF(G7747="","",MONTH(G7747))</f>
        <v/>
      </c>
    </row>
    <row r="7748">
      <c r="A7748" s="24" t="n">
        <v>2020</v>
      </c>
      <c r="B7748" s="24" t="n">
        <v>11</v>
      </c>
      <c r="C7748" s="24" t="n">
        <v>18</v>
      </c>
      <c r="D7748" s="24" t="n">
        <v>19</v>
      </c>
      <c r="E7748" s="24" t="n">
        <v>10.88</v>
      </c>
      <c r="F7748" s="25">
        <f>IF($E7748="","",DATE(IF($A7748="",nominal_year,$A7748),$B7748,$C7748)+($D7748-IF(LEFT(hour_conv,1)="1",1,0))/24)</f>
        <v/>
      </c>
      <c r="G7748" s="26">
        <f>IF(F7748="","",INT(F7748))</f>
        <v/>
      </c>
      <c r="H7748">
        <f>IF(G7748="","",IF(AND(MONTH(G7748)*100+DAY(G7748)&gt;=season_lo,MONTH(G7748)*100+DAY(G7748)&lt;=season_hi),1,0))</f>
        <v/>
      </c>
      <c r="I7748">
        <f>IF(G7748="","",G7748-first_day+1)</f>
        <v/>
      </c>
      <c r="J7748" s="27">
        <f>IF(I7748="","",INDEX(Daily!$J$2:$J$421,I7748))</f>
        <v/>
      </c>
      <c r="K7748" s="27">
        <f>IF(J7748="","",J7748+cat_offset)</f>
        <v/>
      </c>
      <c r="L7748" s="27">
        <f>IF(J7748="","",MAX(0,E7748-J7748)^2)</f>
        <v/>
      </c>
      <c r="M7748" s="27">
        <f>IF(J7748="","",MAX(0,E7748-(J7748+twcdh_off))^2)</f>
        <v/>
      </c>
      <c r="N7748" s="27">
        <f>IF(E7748="","",MAX(0,E7748-swcdh_thr)^2)</f>
        <v/>
      </c>
      <c r="O7748">
        <f>IF(K7748="","",ROUND(E7748-K7748,0))</f>
        <v/>
      </c>
      <c r="P7748">
        <f>IF(O7748="","",IF(O7748&gt;=1,O7748,0))</f>
        <v/>
      </c>
      <c r="Q7748" s="27">
        <f>IF(E7748="","",MAX(0,E7748-22))</f>
        <v/>
      </c>
      <c r="R7748" s="27">
        <f>IF(H7748=1,E7748,"")</f>
        <v/>
      </c>
      <c r="S7748" s="27">
        <f>IF(AND(H7748=1,J7748&lt;&gt;""),E7748-J7748,"")</f>
        <v/>
      </c>
      <c r="T7748">
        <f>IF(G7748="","",MONTH(G7748))</f>
        <v/>
      </c>
    </row>
    <row r="7749">
      <c r="A7749" s="24" t="n">
        <v>2020</v>
      </c>
      <c r="B7749" s="24" t="n">
        <v>11</v>
      </c>
      <c r="C7749" s="24" t="n">
        <v>18</v>
      </c>
      <c r="D7749" s="24" t="n">
        <v>20</v>
      </c>
      <c r="E7749" s="24" t="n">
        <v>10.39</v>
      </c>
      <c r="F7749" s="25">
        <f>IF($E7749="","",DATE(IF($A7749="",nominal_year,$A7749),$B7749,$C7749)+($D7749-IF(LEFT(hour_conv,1)="1",1,0))/24)</f>
        <v/>
      </c>
      <c r="G7749" s="26">
        <f>IF(F7749="","",INT(F7749))</f>
        <v/>
      </c>
      <c r="H7749">
        <f>IF(G7749="","",IF(AND(MONTH(G7749)*100+DAY(G7749)&gt;=season_lo,MONTH(G7749)*100+DAY(G7749)&lt;=season_hi),1,0))</f>
        <v/>
      </c>
      <c r="I7749">
        <f>IF(G7749="","",G7749-first_day+1)</f>
        <v/>
      </c>
      <c r="J7749" s="27">
        <f>IF(I7749="","",INDEX(Daily!$J$2:$J$421,I7749))</f>
        <v/>
      </c>
      <c r="K7749" s="27">
        <f>IF(J7749="","",J7749+cat_offset)</f>
        <v/>
      </c>
      <c r="L7749" s="27">
        <f>IF(J7749="","",MAX(0,E7749-J7749)^2)</f>
        <v/>
      </c>
      <c r="M7749" s="27">
        <f>IF(J7749="","",MAX(0,E7749-(J7749+twcdh_off))^2)</f>
        <v/>
      </c>
      <c r="N7749" s="27">
        <f>IF(E7749="","",MAX(0,E7749-swcdh_thr)^2)</f>
        <v/>
      </c>
      <c r="O7749">
        <f>IF(K7749="","",ROUND(E7749-K7749,0))</f>
        <v/>
      </c>
      <c r="P7749">
        <f>IF(O7749="","",IF(O7749&gt;=1,O7749,0))</f>
        <v/>
      </c>
      <c r="Q7749" s="27">
        <f>IF(E7749="","",MAX(0,E7749-22))</f>
        <v/>
      </c>
      <c r="R7749" s="27">
        <f>IF(H7749=1,E7749,"")</f>
        <v/>
      </c>
      <c r="S7749" s="27">
        <f>IF(AND(H7749=1,J7749&lt;&gt;""),E7749-J7749,"")</f>
        <v/>
      </c>
      <c r="T7749">
        <f>IF(G7749="","",MONTH(G7749))</f>
        <v/>
      </c>
    </row>
    <row r="7750">
      <c r="A7750" s="24" t="n">
        <v>2020</v>
      </c>
      <c r="B7750" s="24" t="n">
        <v>11</v>
      </c>
      <c r="C7750" s="24" t="n">
        <v>18</v>
      </c>
      <c r="D7750" s="24" t="n">
        <v>21</v>
      </c>
      <c r="E7750" s="24" t="n">
        <v>11.47</v>
      </c>
      <c r="F7750" s="25">
        <f>IF($E7750="","",DATE(IF($A7750="",nominal_year,$A7750),$B7750,$C7750)+($D7750-IF(LEFT(hour_conv,1)="1",1,0))/24)</f>
        <v/>
      </c>
      <c r="G7750" s="26">
        <f>IF(F7750="","",INT(F7750))</f>
        <v/>
      </c>
      <c r="H7750">
        <f>IF(G7750="","",IF(AND(MONTH(G7750)*100+DAY(G7750)&gt;=season_lo,MONTH(G7750)*100+DAY(G7750)&lt;=season_hi),1,0))</f>
        <v/>
      </c>
      <c r="I7750">
        <f>IF(G7750="","",G7750-first_day+1)</f>
        <v/>
      </c>
      <c r="J7750" s="27">
        <f>IF(I7750="","",INDEX(Daily!$J$2:$J$421,I7750))</f>
        <v/>
      </c>
      <c r="K7750" s="27">
        <f>IF(J7750="","",J7750+cat_offset)</f>
        <v/>
      </c>
      <c r="L7750" s="27">
        <f>IF(J7750="","",MAX(0,E7750-J7750)^2)</f>
        <v/>
      </c>
      <c r="M7750" s="27">
        <f>IF(J7750="","",MAX(0,E7750-(J7750+twcdh_off))^2)</f>
        <v/>
      </c>
      <c r="N7750" s="27">
        <f>IF(E7750="","",MAX(0,E7750-swcdh_thr)^2)</f>
        <v/>
      </c>
      <c r="O7750">
        <f>IF(K7750="","",ROUND(E7750-K7750,0))</f>
        <v/>
      </c>
      <c r="P7750">
        <f>IF(O7750="","",IF(O7750&gt;=1,O7750,0))</f>
        <v/>
      </c>
      <c r="Q7750" s="27">
        <f>IF(E7750="","",MAX(0,E7750-22))</f>
        <v/>
      </c>
      <c r="R7750" s="27">
        <f>IF(H7750=1,E7750,"")</f>
        <v/>
      </c>
      <c r="S7750" s="27">
        <f>IF(AND(H7750=1,J7750&lt;&gt;""),E7750-J7750,"")</f>
        <v/>
      </c>
      <c r="T7750">
        <f>IF(G7750="","",MONTH(G7750))</f>
        <v/>
      </c>
    </row>
    <row r="7751">
      <c r="A7751" s="24" t="n">
        <v>2020</v>
      </c>
      <c r="B7751" s="24" t="n">
        <v>11</v>
      </c>
      <c r="C7751" s="24" t="n">
        <v>18</v>
      </c>
      <c r="D7751" s="24" t="n">
        <v>22</v>
      </c>
      <c r="E7751" s="24" t="n">
        <v>9.48</v>
      </c>
      <c r="F7751" s="25">
        <f>IF($E7751="","",DATE(IF($A7751="",nominal_year,$A7751),$B7751,$C7751)+($D7751-IF(LEFT(hour_conv,1)="1",1,0))/24)</f>
        <v/>
      </c>
      <c r="G7751" s="26">
        <f>IF(F7751="","",INT(F7751))</f>
        <v/>
      </c>
      <c r="H7751">
        <f>IF(G7751="","",IF(AND(MONTH(G7751)*100+DAY(G7751)&gt;=season_lo,MONTH(G7751)*100+DAY(G7751)&lt;=season_hi),1,0))</f>
        <v/>
      </c>
      <c r="I7751">
        <f>IF(G7751="","",G7751-first_day+1)</f>
        <v/>
      </c>
      <c r="J7751" s="27">
        <f>IF(I7751="","",INDEX(Daily!$J$2:$J$421,I7751))</f>
        <v/>
      </c>
      <c r="K7751" s="27">
        <f>IF(J7751="","",J7751+cat_offset)</f>
        <v/>
      </c>
      <c r="L7751" s="27">
        <f>IF(J7751="","",MAX(0,E7751-J7751)^2)</f>
        <v/>
      </c>
      <c r="M7751" s="27">
        <f>IF(J7751="","",MAX(0,E7751-(J7751+twcdh_off))^2)</f>
        <v/>
      </c>
      <c r="N7751" s="27">
        <f>IF(E7751="","",MAX(0,E7751-swcdh_thr)^2)</f>
        <v/>
      </c>
      <c r="O7751">
        <f>IF(K7751="","",ROUND(E7751-K7751,0))</f>
        <v/>
      </c>
      <c r="P7751">
        <f>IF(O7751="","",IF(O7751&gt;=1,O7751,0))</f>
        <v/>
      </c>
      <c r="Q7751" s="27">
        <f>IF(E7751="","",MAX(0,E7751-22))</f>
        <v/>
      </c>
      <c r="R7751" s="27">
        <f>IF(H7751=1,E7751,"")</f>
        <v/>
      </c>
      <c r="S7751" s="27">
        <f>IF(AND(H7751=1,J7751&lt;&gt;""),E7751-J7751,"")</f>
        <v/>
      </c>
      <c r="T7751">
        <f>IF(G7751="","",MONTH(G7751))</f>
        <v/>
      </c>
    </row>
    <row r="7752">
      <c r="A7752" s="24" t="n">
        <v>2020</v>
      </c>
      <c r="B7752" s="24" t="n">
        <v>11</v>
      </c>
      <c r="C7752" s="24" t="n">
        <v>18</v>
      </c>
      <c r="D7752" s="24" t="n">
        <v>23</v>
      </c>
      <c r="E7752" s="24" t="n">
        <v>8.710000000000001</v>
      </c>
      <c r="F7752" s="25">
        <f>IF($E7752="","",DATE(IF($A7752="",nominal_year,$A7752),$B7752,$C7752)+($D7752-IF(LEFT(hour_conv,1)="1",1,0))/24)</f>
        <v/>
      </c>
      <c r="G7752" s="26">
        <f>IF(F7752="","",INT(F7752))</f>
        <v/>
      </c>
      <c r="H7752">
        <f>IF(G7752="","",IF(AND(MONTH(G7752)*100+DAY(G7752)&gt;=season_lo,MONTH(G7752)*100+DAY(G7752)&lt;=season_hi),1,0))</f>
        <v/>
      </c>
      <c r="I7752">
        <f>IF(G7752="","",G7752-first_day+1)</f>
        <v/>
      </c>
      <c r="J7752" s="27">
        <f>IF(I7752="","",INDEX(Daily!$J$2:$J$421,I7752))</f>
        <v/>
      </c>
      <c r="K7752" s="27">
        <f>IF(J7752="","",J7752+cat_offset)</f>
        <v/>
      </c>
      <c r="L7752" s="27">
        <f>IF(J7752="","",MAX(0,E7752-J7752)^2)</f>
        <v/>
      </c>
      <c r="M7752" s="27">
        <f>IF(J7752="","",MAX(0,E7752-(J7752+twcdh_off))^2)</f>
        <v/>
      </c>
      <c r="N7752" s="27">
        <f>IF(E7752="","",MAX(0,E7752-swcdh_thr)^2)</f>
        <v/>
      </c>
      <c r="O7752">
        <f>IF(K7752="","",ROUND(E7752-K7752,0))</f>
        <v/>
      </c>
      <c r="P7752">
        <f>IF(O7752="","",IF(O7752&gt;=1,O7752,0))</f>
        <v/>
      </c>
      <c r="Q7752" s="27">
        <f>IF(E7752="","",MAX(0,E7752-22))</f>
        <v/>
      </c>
      <c r="R7752" s="27">
        <f>IF(H7752=1,E7752,"")</f>
        <v/>
      </c>
      <c r="S7752" s="27">
        <f>IF(AND(H7752=1,J7752&lt;&gt;""),E7752-J7752,"")</f>
        <v/>
      </c>
      <c r="T7752">
        <f>IF(G7752="","",MONTH(G7752))</f>
        <v/>
      </c>
    </row>
    <row r="7753">
      <c r="A7753" s="24" t="n">
        <v>2020</v>
      </c>
      <c r="B7753" s="24" t="n">
        <v>11</v>
      </c>
      <c r="C7753" s="24" t="n">
        <v>18</v>
      </c>
      <c r="D7753" s="24" t="n">
        <v>24</v>
      </c>
      <c r="E7753" s="24" t="n">
        <v>8.25</v>
      </c>
      <c r="F7753" s="25">
        <f>IF($E7753="","",DATE(IF($A7753="",nominal_year,$A7753),$B7753,$C7753)+($D7753-IF(LEFT(hour_conv,1)="1",1,0))/24)</f>
        <v/>
      </c>
      <c r="G7753" s="26">
        <f>IF(F7753="","",INT(F7753))</f>
        <v/>
      </c>
      <c r="H7753">
        <f>IF(G7753="","",IF(AND(MONTH(G7753)*100+DAY(G7753)&gt;=season_lo,MONTH(G7753)*100+DAY(G7753)&lt;=season_hi),1,0))</f>
        <v/>
      </c>
      <c r="I7753">
        <f>IF(G7753="","",G7753-first_day+1)</f>
        <v/>
      </c>
      <c r="J7753" s="27">
        <f>IF(I7753="","",INDEX(Daily!$J$2:$J$421,I7753))</f>
        <v/>
      </c>
      <c r="K7753" s="27">
        <f>IF(J7753="","",J7753+cat_offset)</f>
        <v/>
      </c>
      <c r="L7753" s="27">
        <f>IF(J7753="","",MAX(0,E7753-J7753)^2)</f>
        <v/>
      </c>
      <c r="M7753" s="27">
        <f>IF(J7753="","",MAX(0,E7753-(J7753+twcdh_off))^2)</f>
        <v/>
      </c>
      <c r="N7753" s="27">
        <f>IF(E7753="","",MAX(0,E7753-swcdh_thr)^2)</f>
        <v/>
      </c>
      <c r="O7753">
        <f>IF(K7753="","",ROUND(E7753-K7753,0))</f>
        <v/>
      </c>
      <c r="P7753">
        <f>IF(O7753="","",IF(O7753&gt;=1,O7753,0))</f>
        <v/>
      </c>
      <c r="Q7753" s="27">
        <f>IF(E7753="","",MAX(0,E7753-22))</f>
        <v/>
      </c>
      <c r="R7753" s="27">
        <f>IF(H7753=1,E7753,"")</f>
        <v/>
      </c>
      <c r="S7753" s="27">
        <f>IF(AND(H7753=1,J7753&lt;&gt;""),E7753-J7753,"")</f>
        <v/>
      </c>
      <c r="T7753">
        <f>IF(G7753="","",MONTH(G7753))</f>
        <v/>
      </c>
    </row>
    <row r="7754">
      <c r="A7754" s="24" t="n">
        <v>2020</v>
      </c>
      <c r="B7754" s="24" t="n">
        <v>11</v>
      </c>
      <c r="C7754" s="24" t="n">
        <v>19</v>
      </c>
      <c r="D7754" s="24" t="n">
        <v>1</v>
      </c>
      <c r="E7754" s="24" t="n">
        <v>8.119999999999999</v>
      </c>
      <c r="F7754" s="25">
        <f>IF($E7754="","",DATE(IF($A7754="",nominal_year,$A7754),$B7754,$C7754)+($D7754-IF(LEFT(hour_conv,1)="1",1,0))/24)</f>
        <v/>
      </c>
      <c r="G7754" s="26">
        <f>IF(F7754="","",INT(F7754))</f>
        <v/>
      </c>
      <c r="H7754">
        <f>IF(G7754="","",IF(AND(MONTH(G7754)*100+DAY(G7754)&gt;=season_lo,MONTH(G7754)*100+DAY(G7754)&lt;=season_hi),1,0))</f>
        <v/>
      </c>
      <c r="I7754">
        <f>IF(G7754="","",G7754-first_day+1)</f>
        <v/>
      </c>
      <c r="J7754" s="27">
        <f>IF(I7754="","",INDEX(Daily!$J$2:$J$421,I7754))</f>
        <v/>
      </c>
      <c r="K7754" s="27">
        <f>IF(J7754="","",J7754+cat_offset)</f>
        <v/>
      </c>
      <c r="L7754" s="27">
        <f>IF(J7754="","",MAX(0,E7754-J7754)^2)</f>
        <v/>
      </c>
      <c r="M7754" s="27">
        <f>IF(J7754="","",MAX(0,E7754-(J7754+twcdh_off))^2)</f>
        <v/>
      </c>
      <c r="N7754" s="27">
        <f>IF(E7754="","",MAX(0,E7754-swcdh_thr)^2)</f>
        <v/>
      </c>
      <c r="O7754">
        <f>IF(K7754="","",ROUND(E7754-K7754,0))</f>
        <v/>
      </c>
      <c r="P7754">
        <f>IF(O7754="","",IF(O7754&gt;=1,O7754,0))</f>
        <v/>
      </c>
      <c r="Q7754" s="27">
        <f>IF(E7754="","",MAX(0,E7754-22))</f>
        <v/>
      </c>
      <c r="R7754" s="27">
        <f>IF(H7754=1,E7754,"")</f>
        <v/>
      </c>
      <c r="S7754" s="27">
        <f>IF(AND(H7754=1,J7754&lt;&gt;""),E7754-J7754,"")</f>
        <v/>
      </c>
      <c r="T7754">
        <f>IF(G7754="","",MONTH(G7754))</f>
        <v/>
      </c>
    </row>
    <row r="7755">
      <c r="A7755" s="24" t="n">
        <v>2020</v>
      </c>
      <c r="B7755" s="24" t="n">
        <v>11</v>
      </c>
      <c r="C7755" s="24" t="n">
        <v>19</v>
      </c>
      <c r="D7755" s="24" t="n">
        <v>2</v>
      </c>
      <c r="E7755" s="24" t="n">
        <v>6.86</v>
      </c>
      <c r="F7755" s="25">
        <f>IF($E7755="","",DATE(IF($A7755="",nominal_year,$A7755),$B7755,$C7755)+($D7755-IF(LEFT(hour_conv,1)="1",1,0))/24)</f>
        <v/>
      </c>
      <c r="G7755" s="26">
        <f>IF(F7755="","",INT(F7755))</f>
        <v/>
      </c>
      <c r="H7755">
        <f>IF(G7755="","",IF(AND(MONTH(G7755)*100+DAY(G7755)&gt;=season_lo,MONTH(G7755)*100+DAY(G7755)&lt;=season_hi),1,0))</f>
        <v/>
      </c>
      <c r="I7755">
        <f>IF(G7755="","",G7755-first_day+1)</f>
        <v/>
      </c>
      <c r="J7755" s="27">
        <f>IF(I7755="","",INDEX(Daily!$J$2:$J$421,I7755))</f>
        <v/>
      </c>
      <c r="K7755" s="27">
        <f>IF(J7755="","",J7755+cat_offset)</f>
        <v/>
      </c>
      <c r="L7755" s="27">
        <f>IF(J7755="","",MAX(0,E7755-J7755)^2)</f>
        <v/>
      </c>
      <c r="M7755" s="27">
        <f>IF(J7755="","",MAX(0,E7755-(J7755+twcdh_off))^2)</f>
        <v/>
      </c>
      <c r="N7755" s="27">
        <f>IF(E7755="","",MAX(0,E7755-swcdh_thr)^2)</f>
        <v/>
      </c>
      <c r="O7755">
        <f>IF(K7755="","",ROUND(E7755-K7755,0))</f>
        <v/>
      </c>
      <c r="P7755">
        <f>IF(O7755="","",IF(O7755&gt;=1,O7755,0))</f>
        <v/>
      </c>
      <c r="Q7755" s="27">
        <f>IF(E7755="","",MAX(0,E7755-22))</f>
        <v/>
      </c>
      <c r="R7755" s="27">
        <f>IF(H7755=1,E7755,"")</f>
        <v/>
      </c>
      <c r="S7755" s="27">
        <f>IF(AND(H7755=1,J7755&lt;&gt;""),E7755-J7755,"")</f>
        <v/>
      </c>
      <c r="T7755">
        <f>IF(G7755="","",MONTH(G7755))</f>
        <v/>
      </c>
    </row>
    <row r="7756">
      <c r="A7756" s="24" t="n">
        <v>2020</v>
      </c>
      <c r="B7756" s="24" t="n">
        <v>11</v>
      </c>
      <c r="C7756" s="24" t="n">
        <v>19</v>
      </c>
      <c r="D7756" s="24" t="n">
        <v>3</v>
      </c>
      <c r="E7756" s="24" t="n">
        <v>7.17</v>
      </c>
      <c r="F7756" s="25">
        <f>IF($E7756="","",DATE(IF($A7756="",nominal_year,$A7756),$B7756,$C7756)+($D7756-IF(LEFT(hour_conv,1)="1",1,0))/24)</f>
        <v/>
      </c>
      <c r="G7756" s="26">
        <f>IF(F7756="","",INT(F7756))</f>
        <v/>
      </c>
      <c r="H7756">
        <f>IF(G7756="","",IF(AND(MONTH(G7756)*100+DAY(G7756)&gt;=season_lo,MONTH(G7756)*100+DAY(G7756)&lt;=season_hi),1,0))</f>
        <v/>
      </c>
      <c r="I7756">
        <f>IF(G7756="","",G7756-first_day+1)</f>
        <v/>
      </c>
      <c r="J7756" s="27">
        <f>IF(I7756="","",INDEX(Daily!$J$2:$J$421,I7756))</f>
        <v/>
      </c>
      <c r="K7756" s="27">
        <f>IF(J7756="","",J7756+cat_offset)</f>
        <v/>
      </c>
      <c r="L7756" s="27">
        <f>IF(J7756="","",MAX(0,E7756-J7756)^2)</f>
        <v/>
      </c>
      <c r="M7756" s="27">
        <f>IF(J7756="","",MAX(0,E7756-(J7756+twcdh_off))^2)</f>
        <v/>
      </c>
      <c r="N7756" s="27">
        <f>IF(E7756="","",MAX(0,E7756-swcdh_thr)^2)</f>
        <v/>
      </c>
      <c r="O7756">
        <f>IF(K7756="","",ROUND(E7756-K7756,0))</f>
        <v/>
      </c>
      <c r="P7756">
        <f>IF(O7756="","",IF(O7756&gt;=1,O7756,0))</f>
        <v/>
      </c>
      <c r="Q7756" s="27">
        <f>IF(E7756="","",MAX(0,E7756-22))</f>
        <v/>
      </c>
      <c r="R7756" s="27">
        <f>IF(H7756=1,E7756,"")</f>
        <v/>
      </c>
      <c r="S7756" s="27">
        <f>IF(AND(H7756=1,J7756&lt;&gt;""),E7756-J7756,"")</f>
        <v/>
      </c>
      <c r="T7756">
        <f>IF(G7756="","",MONTH(G7756))</f>
        <v/>
      </c>
    </row>
    <row r="7757">
      <c r="A7757" s="24" t="n">
        <v>2020</v>
      </c>
      <c r="B7757" s="24" t="n">
        <v>11</v>
      </c>
      <c r="C7757" s="24" t="n">
        <v>19</v>
      </c>
      <c r="D7757" s="24" t="n">
        <v>4</v>
      </c>
      <c r="E7757" s="24" t="n">
        <v>6.95</v>
      </c>
      <c r="F7757" s="25">
        <f>IF($E7757="","",DATE(IF($A7757="",nominal_year,$A7757),$B7757,$C7757)+($D7757-IF(LEFT(hour_conv,1)="1",1,0))/24)</f>
        <v/>
      </c>
      <c r="G7757" s="26">
        <f>IF(F7757="","",INT(F7757))</f>
        <v/>
      </c>
      <c r="H7757">
        <f>IF(G7757="","",IF(AND(MONTH(G7757)*100+DAY(G7757)&gt;=season_lo,MONTH(G7757)*100+DAY(G7757)&lt;=season_hi),1,0))</f>
        <v/>
      </c>
      <c r="I7757">
        <f>IF(G7757="","",G7757-first_day+1)</f>
        <v/>
      </c>
      <c r="J7757" s="27">
        <f>IF(I7757="","",INDEX(Daily!$J$2:$J$421,I7757))</f>
        <v/>
      </c>
      <c r="K7757" s="27">
        <f>IF(J7757="","",J7757+cat_offset)</f>
        <v/>
      </c>
      <c r="L7757" s="27">
        <f>IF(J7757="","",MAX(0,E7757-J7757)^2)</f>
        <v/>
      </c>
      <c r="M7757" s="27">
        <f>IF(J7757="","",MAX(0,E7757-(J7757+twcdh_off))^2)</f>
        <v/>
      </c>
      <c r="N7757" s="27">
        <f>IF(E7757="","",MAX(0,E7757-swcdh_thr)^2)</f>
        <v/>
      </c>
      <c r="O7757">
        <f>IF(K7757="","",ROUND(E7757-K7757,0))</f>
        <v/>
      </c>
      <c r="P7757">
        <f>IF(O7757="","",IF(O7757&gt;=1,O7757,0))</f>
        <v/>
      </c>
      <c r="Q7757" s="27">
        <f>IF(E7757="","",MAX(0,E7757-22))</f>
        <v/>
      </c>
      <c r="R7757" s="27">
        <f>IF(H7757=1,E7757,"")</f>
        <v/>
      </c>
      <c r="S7757" s="27">
        <f>IF(AND(H7757=1,J7757&lt;&gt;""),E7757-J7757,"")</f>
        <v/>
      </c>
      <c r="T7757">
        <f>IF(G7757="","",MONTH(G7757))</f>
        <v/>
      </c>
    </row>
    <row r="7758">
      <c r="A7758" s="24" t="n">
        <v>2020</v>
      </c>
      <c r="B7758" s="24" t="n">
        <v>11</v>
      </c>
      <c r="C7758" s="24" t="n">
        <v>19</v>
      </c>
      <c r="D7758" s="24" t="n">
        <v>5</v>
      </c>
      <c r="E7758" s="24" t="n">
        <v>7.31</v>
      </c>
      <c r="F7758" s="25">
        <f>IF($E7758="","",DATE(IF($A7758="",nominal_year,$A7758),$B7758,$C7758)+($D7758-IF(LEFT(hour_conv,1)="1",1,0))/24)</f>
        <v/>
      </c>
      <c r="G7758" s="26">
        <f>IF(F7758="","",INT(F7758))</f>
        <v/>
      </c>
      <c r="H7758">
        <f>IF(G7758="","",IF(AND(MONTH(G7758)*100+DAY(G7758)&gt;=season_lo,MONTH(G7758)*100+DAY(G7758)&lt;=season_hi),1,0))</f>
        <v/>
      </c>
      <c r="I7758">
        <f>IF(G7758="","",G7758-first_day+1)</f>
        <v/>
      </c>
      <c r="J7758" s="27">
        <f>IF(I7758="","",INDEX(Daily!$J$2:$J$421,I7758))</f>
        <v/>
      </c>
      <c r="K7758" s="27">
        <f>IF(J7758="","",J7758+cat_offset)</f>
        <v/>
      </c>
      <c r="L7758" s="27">
        <f>IF(J7758="","",MAX(0,E7758-J7758)^2)</f>
        <v/>
      </c>
      <c r="M7758" s="27">
        <f>IF(J7758="","",MAX(0,E7758-(J7758+twcdh_off))^2)</f>
        <v/>
      </c>
      <c r="N7758" s="27">
        <f>IF(E7758="","",MAX(0,E7758-swcdh_thr)^2)</f>
        <v/>
      </c>
      <c r="O7758">
        <f>IF(K7758="","",ROUND(E7758-K7758,0))</f>
        <v/>
      </c>
      <c r="P7758">
        <f>IF(O7758="","",IF(O7758&gt;=1,O7758,0))</f>
        <v/>
      </c>
      <c r="Q7758" s="27">
        <f>IF(E7758="","",MAX(0,E7758-22))</f>
        <v/>
      </c>
      <c r="R7758" s="27">
        <f>IF(H7758=1,E7758,"")</f>
        <v/>
      </c>
      <c r="S7758" s="27">
        <f>IF(AND(H7758=1,J7758&lt;&gt;""),E7758-J7758,"")</f>
        <v/>
      </c>
      <c r="T7758">
        <f>IF(G7758="","",MONTH(G7758))</f>
        <v/>
      </c>
    </row>
    <row r="7759">
      <c r="A7759" s="24" t="n">
        <v>2020</v>
      </c>
      <c r="B7759" s="24" t="n">
        <v>11</v>
      </c>
      <c r="C7759" s="24" t="n">
        <v>19</v>
      </c>
      <c r="D7759" s="24" t="n">
        <v>6</v>
      </c>
      <c r="E7759" s="24" t="n">
        <v>7.37</v>
      </c>
      <c r="F7759" s="25">
        <f>IF($E7759="","",DATE(IF($A7759="",nominal_year,$A7759),$B7759,$C7759)+($D7759-IF(LEFT(hour_conv,1)="1",1,0))/24)</f>
        <v/>
      </c>
      <c r="G7759" s="26">
        <f>IF(F7759="","",INT(F7759))</f>
        <v/>
      </c>
      <c r="H7759">
        <f>IF(G7759="","",IF(AND(MONTH(G7759)*100+DAY(G7759)&gt;=season_lo,MONTH(G7759)*100+DAY(G7759)&lt;=season_hi),1,0))</f>
        <v/>
      </c>
      <c r="I7759">
        <f>IF(G7759="","",G7759-first_day+1)</f>
        <v/>
      </c>
      <c r="J7759" s="27">
        <f>IF(I7759="","",INDEX(Daily!$J$2:$J$421,I7759))</f>
        <v/>
      </c>
      <c r="K7759" s="27">
        <f>IF(J7759="","",J7759+cat_offset)</f>
        <v/>
      </c>
      <c r="L7759" s="27">
        <f>IF(J7759="","",MAX(0,E7759-J7759)^2)</f>
        <v/>
      </c>
      <c r="M7759" s="27">
        <f>IF(J7759="","",MAX(0,E7759-(J7759+twcdh_off))^2)</f>
        <v/>
      </c>
      <c r="N7759" s="27">
        <f>IF(E7759="","",MAX(0,E7759-swcdh_thr)^2)</f>
        <v/>
      </c>
      <c r="O7759">
        <f>IF(K7759="","",ROUND(E7759-K7759,0))</f>
        <v/>
      </c>
      <c r="P7759">
        <f>IF(O7759="","",IF(O7759&gt;=1,O7759,0))</f>
        <v/>
      </c>
      <c r="Q7759" s="27">
        <f>IF(E7759="","",MAX(0,E7759-22))</f>
        <v/>
      </c>
      <c r="R7759" s="27">
        <f>IF(H7759=1,E7759,"")</f>
        <v/>
      </c>
      <c r="S7759" s="27">
        <f>IF(AND(H7759=1,J7759&lt;&gt;""),E7759-J7759,"")</f>
        <v/>
      </c>
      <c r="T7759">
        <f>IF(G7759="","",MONTH(G7759))</f>
        <v/>
      </c>
    </row>
    <row r="7760">
      <c r="A7760" s="24" t="n">
        <v>2020</v>
      </c>
      <c r="B7760" s="24" t="n">
        <v>11</v>
      </c>
      <c r="C7760" s="24" t="n">
        <v>19</v>
      </c>
      <c r="D7760" s="24" t="n">
        <v>7</v>
      </c>
      <c r="E7760" s="24" t="n">
        <v>7.51</v>
      </c>
      <c r="F7760" s="25">
        <f>IF($E7760="","",DATE(IF($A7760="",nominal_year,$A7760),$B7760,$C7760)+($D7760-IF(LEFT(hour_conv,1)="1",1,0))/24)</f>
        <v/>
      </c>
      <c r="G7760" s="26">
        <f>IF(F7760="","",INT(F7760))</f>
        <v/>
      </c>
      <c r="H7760">
        <f>IF(G7760="","",IF(AND(MONTH(G7760)*100+DAY(G7760)&gt;=season_lo,MONTH(G7760)*100+DAY(G7760)&lt;=season_hi),1,0))</f>
        <v/>
      </c>
      <c r="I7760">
        <f>IF(G7760="","",G7760-first_day+1)</f>
        <v/>
      </c>
      <c r="J7760" s="27">
        <f>IF(I7760="","",INDEX(Daily!$J$2:$J$421,I7760))</f>
        <v/>
      </c>
      <c r="K7760" s="27">
        <f>IF(J7760="","",J7760+cat_offset)</f>
        <v/>
      </c>
      <c r="L7760" s="27">
        <f>IF(J7760="","",MAX(0,E7760-J7760)^2)</f>
        <v/>
      </c>
      <c r="M7760" s="27">
        <f>IF(J7760="","",MAX(0,E7760-(J7760+twcdh_off))^2)</f>
        <v/>
      </c>
      <c r="N7760" s="27">
        <f>IF(E7760="","",MAX(0,E7760-swcdh_thr)^2)</f>
        <v/>
      </c>
      <c r="O7760">
        <f>IF(K7760="","",ROUND(E7760-K7760,0))</f>
        <v/>
      </c>
      <c r="P7760">
        <f>IF(O7760="","",IF(O7760&gt;=1,O7760,0))</f>
        <v/>
      </c>
      <c r="Q7760" s="27">
        <f>IF(E7760="","",MAX(0,E7760-22))</f>
        <v/>
      </c>
      <c r="R7760" s="27">
        <f>IF(H7760=1,E7760,"")</f>
        <v/>
      </c>
      <c r="S7760" s="27">
        <f>IF(AND(H7760=1,J7760&lt;&gt;""),E7760-J7760,"")</f>
        <v/>
      </c>
      <c r="T7760">
        <f>IF(G7760="","",MONTH(G7760))</f>
        <v/>
      </c>
    </row>
    <row r="7761">
      <c r="A7761" s="24" t="n">
        <v>2020</v>
      </c>
      <c r="B7761" s="24" t="n">
        <v>11</v>
      </c>
      <c r="C7761" s="24" t="n">
        <v>19</v>
      </c>
      <c r="D7761" s="24" t="n">
        <v>8</v>
      </c>
      <c r="E7761" s="24" t="n">
        <v>7.92</v>
      </c>
      <c r="F7761" s="25">
        <f>IF($E7761="","",DATE(IF($A7761="",nominal_year,$A7761),$B7761,$C7761)+($D7761-IF(LEFT(hour_conv,1)="1",1,0))/24)</f>
        <v/>
      </c>
      <c r="G7761" s="26">
        <f>IF(F7761="","",INT(F7761))</f>
        <v/>
      </c>
      <c r="H7761">
        <f>IF(G7761="","",IF(AND(MONTH(G7761)*100+DAY(G7761)&gt;=season_lo,MONTH(G7761)*100+DAY(G7761)&lt;=season_hi),1,0))</f>
        <v/>
      </c>
      <c r="I7761">
        <f>IF(G7761="","",G7761-first_day+1)</f>
        <v/>
      </c>
      <c r="J7761" s="27">
        <f>IF(I7761="","",INDEX(Daily!$J$2:$J$421,I7761))</f>
        <v/>
      </c>
      <c r="K7761" s="27">
        <f>IF(J7761="","",J7761+cat_offset)</f>
        <v/>
      </c>
      <c r="L7761" s="27">
        <f>IF(J7761="","",MAX(0,E7761-J7761)^2)</f>
        <v/>
      </c>
      <c r="M7761" s="27">
        <f>IF(J7761="","",MAX(0,E7761-(J7761+twcdh_off))^2)</f>
        <v/>
      </c>
      <c r="N7761" s="27">
        <f>IF(E7761="","",MAX(0,E7761-swcdh_thr)^2)</f>
        <v/>
      </c>
      <c r="O7761">
        <f>IF(K7761="","",ROUND(E7761-K7761,0))</f>
        <v/>
      </c>
      <c r="P7761">
        <f>IF(O7761="","",IF(O7761&gt;=1,O7761,0))</f>
        <v/>
      </c>
      <c r="Q7761" s="27">
        <f>IF(E7761="","",MAX(0,E7761-22))</f>
        <v/>
      </c>
      <c r="R7761" s="27">
        <f>IF(H7761=1,E7761,"")</f>
        <v/>
      </c>
      <c r="S7761" s="27">
        <f>IF(AND(H7761=1,J7761&lt;&gt;""),E7761-J7761,"")</f>
        <v/>
      </c>
      <c r="T7761">
        <f>IF(G7761="","",MONTH(G7761))</f>
        <v/>
      </c>
    </row>
    <row r="7762">
      <c r="A7762" s="24" t="n">
        <v>2020</v>
      </c>
      <c r="B7762" s="24" t="n">
        <v>11</v>
      </c>
      <c r="C7762" s="24" t="n">
        <v>19</v>
      </c>
      <c r="D7762" s="24" t="n">
        <v>9</v>
      </c>
      <c r="E7762" s="24" t="n">
        <v>7.93</v>
      </c>
      <c r="F7762" s="25">
        <f>IF($E7762="","",DATE(IF($A7762="",nominal_year,$A7762),$B7762,$C7762)+($D7762-IF(LEFT(hour_conv,1)="1",1,0))/24)</f>
        <v/>
      </c>
      <c r="G7762" s="26">
        <f>IF(F7762="","",INT(F7762))</f>
        <v/>
      </c>
      <c r="H7762">
        <f>IF(G7762="","",IF(AND(MONTH(G7762)*100+DAY(G7762)&gt;=season_lo,MONTH(G7762)*100+DAY(G7762)&lt;=season_hi),1,0))</f>
        <v/>
      </c>
      <c r="I7762">
        <f>IF(G7762="","",G7762-first_day+1)</f>
        <v/>
      </c>
      <c r="J7762" s="27">
        <f>IF(I7762="","",INDEX(Daily!$J$2:$J$421,I7762))</f>
        <v/>
      </c>
      <c r="K7762" s="27">
        <f>IF(J7762="","",J7762+cat_offset)</f>
        <v/>
      </c>
      <c r="L7762" s="27">
        <f>IF(J7762="","",MAX(0,E7762-J7762)^2)</f>
        <v/>
      </c>
      <c r="M7762" s="27">
        <f>IF(J7762="","",MAX(0,E7762-(J7762+twcdh_off))^2)</f>
        <v/>
      </c>
      <c r="N7762" s="27">
        <f>IF(E7762="","",MAX(0,E7762-swcdh_thr)^2)</f>
        <v/>
      </c>
      <c r="O7762">
        <f>IF(K7762="","",ROUND(E7762-K7762,0))</f>
        <v/>
      </c>
      <c r="P7762">
        <f>IF(O7762="","",IF(O7762&gt;=1,O7762,0))</f>
        <v/>
      </c>
      <c r="Q7762" s="27">
        <f>IF(E7762="","",MAX(0,E7762-22))</f>
        <v/>
      </c>
      <c r="R7762" s="27">
        <f>IF(H7762=1,E7762,"")</f>
        <v/>
      </c>
      <c r="S7762" s="27">
        <f>IF(AND(H7762=1,J7762&lt;&gt;""),E7762-J7762,"")</f>
        <v/>
      </c>
      <c r="T7762">
        <f>IF(G7762="","",MONTH(G7762))</f>
        <v/>
      </c>
    </row>
    <row r="7763">
      <c r="A7763" s="24" t="n">
        <v>2020</v>
      </c>
      <c r="B7763" s="24" t="n">
        <v>11</v>
      </c>
      <c r="C7763" s="24" t="n">
        <v>19</v>
      </c>
      <c r="D7763" s="24" t="n">
        <v>10</v>
      </c>
      <c r="E7763" s="24" t="n">
        <v>9.92</v>
      </c>
      <c r="F7763" s="25">
        <f>IF($E7763="","",DATE(IF($A7763="",nominal_year,$A7763),$B7763,$C7763)+($D7763-IF(LEFT(hour_conv,1)="1",1,0))/24)</f>
        <v/>
      </c>
      <c r="G7763" s="26">
        <f>IF(F7763="","",INT(F7763))</f>
        <v/>
      </c>
      <c r="H7763">
        <f>IF(G7763="","",IF(AND(MONTH(G7763)*100+DAY(G7763)&gt;=season_lo,MONTH(G7763)*100+DAY(G7763)&lt;=season_hi),1,0))</f>
        <v/>
      </c>
      <c r="I7763">
        <f>IF(G7763="","",G7763-first_day+1)</f>
        <v/>
      </c>
      <c r="J7763" s="27">
        <f>IF(I7763="","",INDEX(Daily!$J$2:$J$421,I7763))</f>
        <v/>
      </c>
      <c r="K7763" s="27">
        <f>IF(J7763="","",J7763+cat_offset)</f>
        <v/>
      </c>
      <c r="L7763" s="27">
        <f>IF(J7763="","",MAX(0,E7763-J7763)^2)</f>
        <v/>
      </c>
      <c r="M7763" s="27">
        <f>IF(J7763="","",MAX(0,E7763-(J7763+twcdh_off))^2)</f>
        <v/>
      </c>
      <c r="N7763" s="27">
        <f>IF(E7763="","",MAX(0,E7763-swcdh_thr)^2)</f>
        <v/>
      </c>
      <c r="O7763">
        <f>IF(K7763="","",ROUND(E7763-K7763,0))</f>
        <v/>
      </c>
      <c r="P7763">
        <f>IF(O7763="","",IF(O7763&gt;=1,O7763,0))</f>
        <v/>
      </c>
      <c r="Q7763" s="27">
        <f>IF(E7763="","",MAX(0,E7763-22))</f>
        <v/>
      </c>
      <c r="R7763" s="27">
        <f>IF(H7763=1,E7763,"")</f>
        <v/>
      </c>
      <c r="S7763" s="27">
        <f>IF(AND(H7763=1,J7763&lt;&gt;""),E7763-J7763,"")</f>
        <v/>
      </c>
      <c r="T7763">
        <f>IF(G7763="","",MONTH(G7763))</f>
        <v/>
      </c>
    </row>
    <row r="7764">
      <c r="A7764" s="24" t="n">
        <v>2020</v>
      </c>
      <c r="B7764" s="24" t="n">
        <v>11</v>
      </c>
      <c r="C7764" s="24" t="n">
        <v>19</v>
      </c>
      <c r="D7764" s="24" t="n">
        <v>11</v>
      </c>
      <c r="E7764" s="24" t="n">
        <v>9.640000000000001</v>
      </c>
      <c r="F7764" s="25">
        <f>IF($E7764="","",DATE(IF($A7764="",nominal_year,$A7764),$B7764,$C7764)+($D7764-IF(LEFT(hour_conv,1)="1",1,0))/24)</f>
        <v/>
      </c>
      <c r="G7764" s="26">
        <f>IF(F7764="","",INT(F7764))</f>
        <v/>
      </c>
      <c r="H7764">
        <f>IF(G7764="","",IF(AND(MONTH(G7764)*100+DAY(G7764)&gt;=season_lo,MONTH(G7764)*100+DAY(G7764)&lt;=season_hi),1,0))</f>
        <v/>
      </c>
      <c r="I7764">
        <f>IF(G7764="","",G7764-first_day+1)</f>
        <v/>
      </c>
      <c r="J7764" s="27">
        <f>IF(I7764="","",INDEX(Daily!$J$2:$J$421,I7764))</f>
        <v/>
      </c>
      <c r="K7764" s="27">
        <f>IF(J7764="","",J7764+cat_offset)</f>
        <v/>
      </c>
      <c r="L7764" s="27">
        <f>IF(J7764="","",MAX(0,E7764-J7764)^2)</f>
        <v/>
      </c>
      <c r="M7764" s="27">
        <f>IF(J7764="","",MAX(0,E7764-(J7764+twcdh_off))^2)</f>
        <v/>
      </c>
      <c r="N7764" s="27">
        <f>IF(E7764="","",MAX(0,E7764-swcdh_thr)^2)</f>
        <v/>
      </c>
      <c r="O7764">
        <f>IF(K7764="","",ROUND(E7764-K7764,0))</f>
        <v/>
      </c>
      <c r="P7764">
        <f>IF(O7764="","",IF(O7764&gt;=1,O7764,0))</f>
        <v/>
      </c>
      <c r="Q7764" s="27">
        <f>IF(E7764="","",MAX(0,E7764-22))</f>
        <v/>
      </c>
      <c r="R7764" s="27">
        <f>IF(H7764=1,E7764,"")</f>
        <v/>
      </c>
      <c r="S7764" s="27">
        <f>IF(AND(H7764=1,J7764&lt;&gt;""),E7764-J7764,"")</f>
        <v/>
      </c>
      <c r="T7764">
        <f>IF(G7764="","",MONTH(G7764))</f>
        <v/>
      </c>
    </row>
    <row r="7765">
      <c r="A7765" s="24" t="n">
        <v>2020</v>
      </c>
      <c r="B7765" s="24" t="n">
        <v>11</v>
      </c>
      <c r="C7765" s="24" t="n">
        <v>19</v>
      </c>
      <c r="D7765" s="24" t="n">
        <v>12</v>
      </c>
      <c r="E7765" s="24" t="n">
        <v>10.68</v>
      </c>
      <c r="F7765" s="25">
        <f>IF($E7765="","",DATE(IF($A7765="",nominal_year,$A7765),$B7765,$C7765)+($D7765-IF(LEFT(hour_conv,1)="1",1,0))/24)</f>
        <v/>
      </c>
      <c r="G7765" s="26">
        <f>IF(F7765="","",INT(F7765))</f>
        <v/>
      </c>
      <c r="H7765">
        <f>IF(G7765="","",IF(AND(MONTH(G7765)*100+DAY(G7765)&gt;=season_lo,MONTH(G7765)*100+DAY(G7765)&lt;=season_hi),1,0))</f>
        <v/>
      </c>
      <c r="I7765">
        <f>IF(G7765="","",G7765-first_day+1)</f>
        <v/>
      </c>
      <c r="J7765" s="27">
        <f>IF(I7765="","",INDEX(Daily!$J$2:$J$421,I7765))</f>
        <v/>
      </c>
      <c r="K7765" s="27">
        <f>IF(J7765="","",J7765+cat_offset)</f>
        <v/>
      </c>
      <c r="L7765" s="27">
        <f>IF(J7765="","",MAX(0,E7765-J7765)^2)</f>
        <v/>
      </c>
      <c r="M7765" s="27">
        <f>IF(J7765="","",MAX(0,E7765-(J7765+twcdh_off))^2)</f>
        <v/>
      </c>
      <c r="N7765" s="27">
        <f>IF(E7765="","",MAX(0,E7765-swcdh_thr)^2)</f>
        <v/>
      </c>
      <c r="O7765">
        <f>IF(K7765="","",ROUND(E7765-K7765,0))</f>
        <v/>
      </c>
      <c r="P7765">
        <f>IF(O7765="","",IF(O7765&gt;=1,O7765,0))</f>
        <v/>
      </c>
      <c r="Q7765" s="27">
        <f>IF(E7765="","",MAX(0,E7765-22))</f>
        <v/>
      </c>
      <c r="R7765" s="27">
        <f>IF(H7765=1,E7765,"")</f>
        <v/>
      </c>
      <c r="S7765" s="27">
        <f>IF(AND(H7765=1,J7765&lt;&gt;""),E7765-J7765,"")</f>
        <v/>
      </c>
      <c r="T7765">
        <f>IF(G7765="","",MONTH(G7765))</f>
        <v/>
      </c>
    </row>
    <row r="7766">
      <c r="A7766" s="24" t="n">
        <v>2020</v>
      </c>
      <c r="B7766" s="24" t="n">
        <v>11</v>
      </c>
      <c r="C7766" s="24" t="n">
        <v>19</v>
      </c>
      <c r="D7766" s="24" t="n">
        <v>13</v>
      </c>
      <c r="E7766" s="24" t="n">
        <v>12.01</v>
      </c>
      <c r="F7766" s="25">
        <f>IF($E7766="","",DATE(IF($A7766="",nominal_year,$A7766),$B7766,$C7766)+($D7766-IF(LEFT(hour_conv,1)="1",1,0))/24)</f>
        <v/>
      </c>
      <c r="G7766" s="26">
        <f>IF(F7766="","",INT(F7766))</f>
        <v/>
      </c>
      <c r="H7766">
        <f>IF(G7766="","",IF(AND(MONTH(G7766)*100+DAY(G7766)&gt;=season_lo,MONTH(G7766)*100+DAY(G7766)&lt;=season_hi),1,0))</f>
        <v/>
      </c>
      <c r="I7766">
        <f>IF(G7766="","",G7766-first_day+1)</f>
        <v/>
      </c>
      <c r="J7766" s="27">
        <f>IF(I7766="","",INDEX(Daily!$J$2:$J$421,I7766))</f>
        <v/>
      </c>
      <c r="K7766" s="27">
        <f>IF(J7766="","",J7766+cat_offset)</f>
        <v/>
      </c>
      <c r="L7766" s="27">
        <f>IF(J7766="","",MAX(0,E7766-J7766)^2)</f>
        <v/>
      </c>
      <c r="M7766" s="27">
        <f>IF(J7766="","",MAX(0,E7766-(J7766+twcdh_off))^2)</f>
        <v/>
      </c>
      <c r="N7766" s="27">
        <f>IF(E7766="","",MAX(0,E7766-swcdh_thr)^2)</f>
        <v/>
      </c>
      <c r="O7766">
        <f>IF(K7766="","",ROUND(E7766-K7766,0))</f>
        <v/>
      </c>
      <c r="P7766">
        <f>IF(O7766="","",IF(O7766&gt;=1,O7766,0))</f>
        <v/>
      </c>
      <c r="Q7766" s="27">
        <f>IF(E7766="","",MAX(0,E7766-22))</f>
        <v/>
      </c>
      <c r="R7766" s="27">
        <f>IF(H7766=1,E7766,"")</f>
        <v/>
      </c>
      <c r="S7766" s="27">
        <f>IF(AND(H7766=1,J7766&lt;&gt;""),E7766-J7766,"")</f>
        <v/>
      </c>
      <c r="T7766">
        <f>IF(G7766="","",MONTH(G7766))</f>
        <v/>
      </c>
    </row>
    <row r="7767">
      <c r="A7767" s="24" t="n">
        <v>2020</v>
      </c>
      <c r="B7767" s="24" t="n">
        <v>11</v>
      </c>
      <c r="C7767" s="24" t="n">
        <v>19</v>
      </c>
      <c r="D7767" s="24" t="n">
        <v>14</v>
      </c>
      <c r="E7767" s="24" t="n">
        <v>11.61</v>
      </c>
      <c r="F7767" s="25">
        <f>IF($E7767="","",DATE(IF($A7767="",nominal_year,$A7767),$B7767,$C7767)+($D7767-IF(LEFT(hour_conv,1)="1",1,0))/24)</f>
        <v/>
      </c>
      <c r="G7767" s="26">
        <f>IF(F7767="","",INT(F7767))</f>
        <v/>
      </c>
      <c r="H7767">
        <f>IF(G7767="","",IF(AND(MONTH(G7767)*100+DAY(G7767)&gt;=season_lo,MONTH(G7767)*100+DAY(G7767)&lt;=season_hi),1,0))</f>
        <v/>
      </c>
      <c r="I7767">
        <f>IF(G7767="","",G7767-first_day+1)</f>
        <v/>
      </c>
      <c r="J7767" s="27">
        <f>IF(I7767="","",INDEX(Daily!$J$2:$J$421,I7767))</f>
        <v/>
      </c>
      <c r="K7767" s="27">
        <f>IF(J7767="","",J7767+cat_offset)</f>
        <v/>
      </c>
      <c r="L7767" s="27">
        <f>IF(J7767="","",MAX(0,E7767-J7767)^2)</f>
        <v/>
      </c>
      <c r="M7767" s="27">
        <f>IF(J7767="","",MAX(0,E7767-(J7767+twcdh_off))^2)</f>
        <v/>
      </c>
      <c r="N7767" s="27">
        <f>IF(E7767="","",MAX(0,E7767-swcdh_thr)^2)</f>
        <v/>
      </c>
      <c r="O7767">
        <f>IF(K7767="","",ROUND(E7767-K7767,0))</f>
        <v/>
      </c>
      <c r="P7767">
        <f>IF(O7767="","",IF(O7767&gt;=1,O7767,0))</f>
        <v/>
      </c>
      <c r="Q7767" s="27">
        <f>IF(E7767="","",MAX(0,E7767-22))</f>
        <v/>
      </c>
      <c r="R7767" s="27">
        <f>IF(H7767=1,E7767,"")</f>
        <v/>
      </c>
      <c r="S7767" s="27">
        <f>IF(AND(H7767=1,J7767&lt;&gt;""),E7767-J7767,"")</f>
        <v/>
      </c>
      <c r="T7767">
        <f>IF(G7767="","",MONTH(G7767))</f>
        <v/>
      </c>
    </row>
    <row r="7768">
      <c r="A7768" s="24" t="n">
        <v>2020</v>
      </c>
      <c r="B7768" s="24" t="n">
        <v>11</v>
      </c>
      <c r="C7768" s="24" t="n">
        <v>19</v>
      </c>
      <c r="D7768" s="24" t="n">
        <v>15</v>
      </c>
      <c r="E7768" s="24" t="n">
        <v>12.26</v>
      </c>
      <c r="F7768" s="25">
        <f>IF($E7768="","",DATE(IF($A7768="",nominal_year,$A7768),$B7768,$C7768)+($D7768-IF(LEFT(hour_conv,1)="1",1,0))/24)</f>
        <v/>
      </c>
      <c r="G7768" s="26">
        <f>IF(F7768="","",INT(F7768))</f>
        <v/>
      </c>
      <c r="H7768">
        <f>IF(G7768="","",IF(AND(MONTH(G7768)*100+DAY(G7768)&gt;=season_lo,MONTH(G7768)*100+DAY(G7768)&lt;=season_hi),1,0))</f>
        <v/>
      </c>
      <c r="I7768">
        <f>IF(G7768="","",G7768-first_day+1)</f>
        <v/>
      </c>
      <c r="J7768" s="27">
        <f>IF(I7768="","",INDEX(Daily!$J$2:$J$421,I7768))</f>
        <v/>
      </c>
      <c r="K7768" s="27">
        <f>IF(J7768="","",J7768+cat_offset)</f>
        <v/>
      </c>
      <c r="L7768" s="27">
        <f>IF(J7768="","",MAX(0,E7768-J7768)^2)</f>
        <v/>
      </c>
      <c r="M7768" s="27">
        <f>IF(J7768="","",MAX(0,E7768-(J7768+twcdh_off))^2)</f>
        <v/>
      </c>
      <c r="N7768" s="27">
        <f>IF(E7768="","",MAX(0,E7768-swcdh_thr)^2)</f>
        <v/>
      </c>
      <c r="O7768">
        <f>IF(K7768="","",ROUND(E7768-K7768,0))</f>
        <v/>
      </c>
      <c r="P7768">
        <f>IF(O7768="","",IF(O7768&gt;=1,O7768,0))</f>
        <v/>
      </c>
      <c r="Q7768" s="27">
        <f>IF(E7768="","",MAX(0,E7768-22))</f>
        <v/>
      </c>
      <c r="R7768" s="27">
        <f>IF(H7768=1,E7768,"")</f>
        <v/>
      </c>
      <c r="S7768" s="27">
        <f>IF(AND(H7768=1,J7768&lt;&gt;""),E7768-J7768,"")</f>
        <v/>
      </c>
      <c r="T7768">
        <f>IF(G7768="","",MONTH(G7768))</f>
        <v/>
      </c>
    </row>
    <row r="7769">
      <c r="A7769" s="24" t="n">
        <v>2020</v>
      </c>
      <c r="B7769" s="24" t="n">
        <v>11</v>
      </c>
      <c r="C7769" s="24" t="n">
        <v>19</v>
      </c>
      <c r="D7769" s="24" t="n">
        <v>16</v>
      </c>
      <c r="E7769" s="24" t="n">
        <v>12.03</v>
      </c>
      <c r="F7769" s="25">
        <f>IF($E7769="","",DATE(IF($A7769="",nominal_year,$A7769),$B7769,$C7769)+($D7769-IF(LEFT(hour_conv,1)="1",1,0))/24)</f>
        <v/>
      </c>
      <c r="G7769" s="26">
        <f>IF(F7769="","",INT(F7769))</f>
        <v/>
      </c>
      <c r="H7769">
        <f>IF(G7769="","",IF(AND(MONTH(G7769)*100+DAY(G7769)&gt;=season_lo,MONTH(G7769)*100+DAY(G7769)&lt;=season_hi),1,0))</f>
        <v/>
      </c>
      <c r="I7769">
        <f>IF(G7769="","",G7769-first_day+1)</f>
        <v/>
      </c>
      <c r="J7769" s="27">
        <f>IF(I7769="","",INDEX(Daily!$J$2:$J$421,I7769))</f>
        <v/>
      </c>
      <c r="K7769" s="27">
        <f>IF(J7769="","",J7769+cat_offset)</f>
        <v/>
      </c>
      <c r="L7769" s="27">
        <f>IF(J7769="","",MAX(0,E7769-J7769)^2)</f>
        <v/>
      </c>
      <c r="M7769" s="27">
        <f>IF(J7769="","",MAX(0,E7769-(J7769+twcdh_off))^2)</f>
        <v/>
      </c>
      <c r="N7769" s="27">
        <f>IF(E7769="","",MAX(0,E7769-swcdh_thr)^2)</f>
        <v/>
      </c>
      <c r="O7769">
        <f>IF(K7769="","",ROUND(E7769-K7769,0))</f>
        <v/>
      </c>
      <c r="P7769">
        <f>IF(O7769="","",IF(O7769&gt;=1,O7769,0))</f>
        <v/>
      </c>
      <c r="Q7769" s="27">
        <f>IF(E7769="","",MAX(0,E7769-22))</f>
        <v/>
      </c>
      <c r="R7769" s="27">
        <f>IF(H7769=1,E7769,"")</f>
        <v/>
      </c>
      <c r="S7769" s="27">
        <f>IF(AND(H7769=1,J7769&lt;&gt;""),E7769-J7769,"")</f>
        <v/>
      </c>
      <c r="T7769">
        <f>IF(G7769="","",MONTH(G7769))</f>
        <v/>
      </c>
    </row>
    <row r="7770">
      <c r="A7770" s="24" t="n">
        <v>2020</v>
      </c>
      <c r="B7770" s="24" t="n">
        <v>11</v>
      </c>
      <c r="C7770" s="24" t="n">
        <v>19</v>
      </c>
      <c r="D7770" s="24" t="n">
        <v>17</v>
      </c>
      <c r="E7770" s="24" t="n">
        <v>12.29</v>
      </c>
      <c r="F7770" s="25">
        <f>IF($E7770="","",DATE(IF($A7770="",nominal_year,$A7770),$B7770,$C7770)+($D7770-IF(LEFT(hour_conv,1)="1",1,0))/24)</f>
        <v/>
      </c>
      <c r="G7770" s="26">
        <f>IF(F7770="","",INT(F7770))</f>
        <v/>
      </c>
      <c r="H7770">
        <f>IF(G7770="","",IF(AND(MONTH(G7770)*100+DAY(G7770)&gt;=season_lo,MONTH(G7770)*100+DAY(G7770)&lt;=season_hi),1,0))</f>
        <v/>
      </c>
      <c r="I7770">
        <f>IF(G7770="","",G7770-first_day+1)</f>
        <v/>
      </c>
      <c r="J7770" s="27">
        <f>IF(I7770="","",INDEX(Daily!$J$2:$J$421,I7770))</f>
        <v/>
      </c>
      <c r="K7770" s="27">
        <f>IF(J7770="","",J7770+cat_offset)</f>
        <v/>
      </c>
      <c r="L7770" s="27">
        <f>IF(J7770="","",MAX(0,E7770-J7770)^2)</f>
        <v/>
      </c>
      <c r="M7770" s="27">
        <f>IF(J7770="","",MAX(0,E7770-(J7770+twcdh_off))^2)</f>
        <v/>
      </c>
      <c r="N7770" s="27">
        <f>IF(E7770="","",MAX(0,E7770-swcdh_thr)^2)</f>
        <v/>
      </c>
      <c r="O7770">
        <f>IF(K7770="","",ROUND(E7770-K7770,0))</f>
        <v/>
      </c>
      <c r="P7770">
        <f>IF(O7770="","",IF(O7770&gt;=1,O7770,0))</f>
        <v/>
      </c>
      <c r="Q7770" s="27">
        <f>IF(E7770="","",MAX(0,E7770-22))</f>
        <v/>
      </c>
      <c r="R7770" s="27">
        <f>IF(H7770=1,E7770,"")</f>
        <v/>
      </c>
      <c r="S7770" s="27">
        <f>IF(AND(H7770=1,J7770&lt;&gt;""),E7770-J7770,"")</f>
        <v/>
      </c>
      <c r="T7770">
        <f>IF(G7770="","",MONTH(G7770))</f>
        <v/>
      </c>
    </row>
    <row r="7771">
      <c r="A7771" s="24" t="n">
        <v>2020</v>
      </c>
      <c r="B7771" s="24" t="n">
        <v>11</v>
      </c>
      <c r="C7771" s="24" t="n">
        <v>19</v>
      </c>
      <c r="D7771" s="24" t="n">
        <v>18</v>
      </c>
      <c r="E7771" s="24" t="n">
        <v>11.77</v>
      </c>
      <c r="F7771" s="25">
        <f>IF($E7771="","",DATE(IF($A7771="",nominal_year,$A7771),$B7771,$C7771)+($D7771-IF(LEFT(hour_conv,1)="1",1,0))/24)</f>
        <v/>
      </c>
      <c r="G7771" s="26">
        <f>IF(F7771="","",INT(F7771))</f>
        <v/>
      </c>
      <c r="H7771">
        <f>IF(G7771="","",IF(AND(MONTH(G7771)*100+DAY(G7771)&gt;=season_lo,MONTH(G7771)*100+DAY(G7771)&lt;=season_hi),1,0))</f>
        <v/>
      </c>
      <c r="I7771">
        <f>IF(G7771="","",G7771-first_day+1)</f>
        <v/>
      </c>
      <c r="J7771" s="27">
        <f>IF(I7771="","",INDEX(Daily!$J$2:$J$421,I7771))</f>
        <v/>
      </c>
      <c r="K7771" s="27">
        <f>IF(J7771="","",J7771+cat_offset)</f>
        <v/>
      </c>
      <c r="L7771" s="27">
        <f>IF(J7771="","",MAX(0,E7771-J7771)^2)</f>
        <v/>
      </c>
      <c r="M7771" s="27">
        <f>IF(J7771="","",MAX(0,E7771-(J7771+twcdh_off))^2)</f>
        <v/>
      </c>
      <c r="N7771" s="27">
        <f>IF(E7771="","",MAX(0,E7771-swcdh_thr)^2)</f>
        <v/>
      </c>
      <c r="O7771">
        <f>IF(K7771="","",ROUND(E7771-K7771,0))</f>
        <v/>
      </c>
      <c r="P7771">
        <f>IF(O7771="","",IF(O7771&gt;=1,O7771,0))</f>
        <v/>
      </c>
      <c r="Q7771" s="27">
        <f>IF(E7771="","",MAX(0,E7771-22))</f>
        <v/>
      </c>
      <c r="R7771" s="27">
        <f>IF(H7771=1,E7771,"")</f>
        <v/>
      </c>
      <c r="S7771" s="27">
        <f>IF(AND(H7771=1,J7771&lt;&gt;""),E7771-J7771,"")</f>
        <v/>
      </c>
      <c r="T7771">
        <f>IF(G7771="","",MONTH(G7771))</f>
        <v/>
      </c>
    </row>
    <row r="7772">
      <c r="A7772" s="24" t="n">
        <v>2020</v>
      </c>
      <c r="B7772" s="24" t="n">
        <v>11</v>
      </c>
      <c r="C7772" s="24" t="n">
        <v>19</v>
      </c>
      <c r="D7772" s="24" t="n">
        <v>19</v>
      </c>
      <c r="E7772" s="24" t="n">
        <v>11.14</v>
      </c>
      <c r="F7772" s="25">
        <f>IF($E7772="","",DATE(IF($A7772="",nominal_year,$A7772),$B7772,$C7772)+($D7772-IF(LEFT(hour_conv,1)="1",1,0))/24)</f>
        <v/>
      </c>
      <c r="G7772" s="26">
        <f>IF(F7772="","",INT(F7772))</f>
        <v/>
      </c>
      <c r="H7772">
        <f>IF(G7772="","",IF(AND(MONTH(G7772)*100+DAY(G7772)&gt;=season_lo,MONTH(G7772)*100+DAY(G7772)&lt;=season_hi),1,0))</f>
        <v/>
      </c>
      <c r="I7772">
        <f>IF(G7772="","",G7772-first_day+1)</f>
        <v/>
      </c>
      <c r="J7772" s="27">
        <f>IF(I7772="","",INDEX(Daily!$J$2:$J$421,I7772))</f>
        <v/>
      </c>
      <c r="K7772" s="27">
        <f>IF(J7772="","",J7772+cat_offset)</f>
        <v/>
      </c>
      <c r="L7772" s="27">
        <f>IF(J7772="","",MAX(0,E7772-J7772)^2)</f>
        <v/>
      </c>
      <c r="M7772" s="27">
        <f>IF(J7772="","",MAX(0,E7772-(J7772+twcdh_off))^2)</f>
        <v/>
      </c>
      <c r="N7772" s="27">
        <f>IF(E7772="","",MAX(0,E7772-swcdh_thr)^2)</f>
        <v/>
      </c>
      <c r="O7772">
        <f>IF(K7772="","",ROUND(E7772-K7772,0))</f>
        <v/>
      </c>
      <c r="P7772">
        <f>IF(O7772="","",IF(O7772&gt;=1,O7772,0))</f>
        <v/>
      </c>
      <c r="Q7772" s="27">
        <f>IF(E7772="","",MAX(0,E7772-22))</f>
        <v/>
      </c>
      <c r="R7772" s="27">
        <f>IF(H7772=1,E7772,"")</f>
        <v/>
      </c>
      <c r="S7772" s="27">
        <f>IF(AND(H7772=1,J7772&lt;&gt;""),E7772-J7772,"")</f>
        <v/>
      </c>
      <c r="T7772">
        <f>IF(G7772="","",MONTH(G7772))</f>
        <v/>
      </c>
    </row>
    <row r="7773">
      <c r="A7773" s="24" t="n">
        <v>2020</v>
      </c>
      <c r="B7773" s="24" t="n">
        <v>11</v>
      </c>
      <c r="C7773" s="24" t="n">
        <v>19</v>
      </c>
      <c r="D7773" s="24" t="n">
        <v>20</v>
      </c>
      <c r="E7773" s="24" t="n">
        <v>11.32</v>
      </c>
      <c r="F7773" s="25">
        <f>IF($E7773="","",DATE(IF($A7773="",nominal_year,$A7773),$B7773,$C7773)+($D7773-IF(LEFT(hour_conv,1)="1",1,0))/24)</f>
        <v/>
      </c>
      <c r="G7773" s="26">
        <f>IF(F7773="","",INT(F7773))</f>
        <v/>
      </c>
      <c r="H7773">
        <f>IF(G7773="","",IF(AND(MONTH(G7773)*100+DAY(G7773)&gt;=season_lo,MONTH(G7773)*100+DAY(G7773)&lt;=season_hi),1,0))</f>
        <v/>
      </c>
      <c r="I7773">
        <f>IF(G7773="","",G7773-first_day+1)</f>
        <v/>
      </c>
      <c r="J7773" s="27">
        <f>IF(I7773="","",INDEX(Daily!$J$2:$J$421,I7773))</f>
        <v/>
      </c>
      <c r="K7773" s="27">
        <f>IF(J7773="","",J7773+cat_offset)</f>
        <v/>
      </c>
      <c r="L7773" s="27">
        <f>IF(J7773="","",MAX(0,E7773-J7773)^2)</f>
        <v/>
      </c>
      <c r="M7773" s="27">
        <f>IF(J7773="","",MAX(0,E7773-(J7773+twcdh_off))^2)</f>
        <v/>
      </c>
      <c r="N7773" s="27">
        <f>IF(E7773="","",MAX(0,E7773-swcdh_thr)^2)</f>
        <v/>
      </c>
      <c r="O7773">
        <f>IF(K7773="","",ROUND(E7773-K7773,0))</f>
        <v/>
      </c>
      <c r="P7773">
        <f>IF(O7773="","",IF(O7773&gt;=1,O7773,0))</f>
        <v/>
      </c>
      <c r="Q7773" s="27">
        <f>IF(E7773="","",MAX(0,E7773-22))</f>
        <v/>
      </c>
      <c r="R7773" s="27">
        <f>IF(H7773=1,E7773,"")</f>
        <v/>
      </c>
      <c r="S7773" s="27">
        <f>IF(AND(H7773=1,J7773&lt;&gt;""),E7773-J7773,"")</f>
        <v/>
      </c>
      <c r="T7773">
        <f>IF(G7773="","",MONTH(G7773))</f>
        <v/>
      </c>
    </row>
    <row r="7774">
      <c r="A7774" s="24" t="n">
        <v>2020</v>
      </c>
      <c r="B7774" s="24" t="n">
        <v>11</v>
      </c>
      <c r="C7774" s="24" t="n">
        <v>19</v>
      </c>
      <c r="D7774" s="24" t="n">
        <v>21</v>
      </c>
      <c r="E7774" s="24" t="n">
        <v>10.06</v>
      </c>
      <c r="F7774" s="25">
        <f>IF($E7774="","",DATE(IF($A7774="",nominal_year,$A7774),$B7774,$C7774)+($D7774-IF(LEFT(hour_conv,1)="1",1,0))/24)</f>
        <v/>
      </c>
      <c r="G7774" s="26">
        <f>IF(F7774="","",INT(F7774))</f>
        <v/>
      </c>
      <c r="H7774">
        <f>IF(G7774="","",IF(AND(MONTH(G7774)*100+DAY(G7774)&gt;=season_lo,MONTH(G7774)*100+DAY(G7774)&lt;=season_hi),1,0))</f>
        <v/>
      </c>
      <c r="I7774">
        <f>IF(G7774="","",G7774-first_day+1)</f>
        <v/>
      </c>
      <c r="J7774" s="27">
        <f>IF(I7774="","",INDEX(Daily!$J$2:$J$421,I7774))</f>
        <v/>
      </c>
      <c r="K7774" s="27">
        <f>IF(J7774="","",J7774+cat_offset)</f>
        <v/>
      </c>
      <c r="L7774" s="27">
        <f>IF(J7774="","",MAX(0,E7774-J7774)^2)</f>
        <v/>
      </c>
      <c r="M7774" s="27">
        <f>IF(J7774="","",MAX(0,E7774-(J7774+twcdh_off))^2)</f>
        <v/>
      </c>
      <c r="N7774" s="27">
        <f>IF(E7774="","",MAX(0,E7774-swcdh_thr)^2)</f>
        <v/>
      </c>
      <c r="O7774">
        <f>IF(K7774="","",ROUND(E7774-K7774,0))</f>
        <v/>
      </c>
      <c r="P7774">
        <f>IF(O7774="","",IF(O7774&gt;=1,O7774,0))</f>
        <v/>
      </c>
      <c r="Q7774" s="27">
        <f>IF(E7774="","",MAX(0,E7774-22))</f>
        <v/>
      </c>
      <c r="R7774" s="27">
        <f>IF(H7774=1,E7774,"")</f>
        <v/>
      </c>
      <c r="S7774" s="27">
        <f>IF(AND(H7774=1,J7774&lt;&gt;""),E7774-J7774,"")</f>
        <v/>
      </c>
      <c r="T7774">
        <f>IF(G7774="","",MONTH(G7774))</f>
        <v/>
      </c>
    </row>
    <row r="7775">
      <c r="A7775" s="24" t="n">
        <v>2020</v>
      </c>
      <c r="B7775" s="24" t="n">
        <v>11</v>
      </c>
      <c r="C7775" s="24" t="n">
        <v>19</v>
      </c>
      <c r="D7775" s="24" t="n">
        <v>22</v>
      </c>
      <c r="E7775" s="24" t="n">
        <v>8.970000000000001</v>
      </c>
      <c r="F7775" s="25">
        <f>IF($E7775="","",DATE(IF($A7775="",nominal_year,$A7775),$B7775,$C7775)+($D7775-IF(LEFT(hour_conv,1)="1",1,0))/24)</f>
        <v/>
      </c>
      <c r="G7775" s="26">
        <f>IF(F7775="","",INT(F7775))</f>
        <v/>
      </c>
      <c r="H7775">
        <f>IF(G7775="","",IF(AND(MONTH(G7775)*100+DAY(G7775)&gt;=season_lo,MONTH(G7775)*100+DAY(G7775)&lt;=season_hi),1,0))</f>
        <v/>
      </c>
      <c r="I7775">
        <f>IF(G7775="","",G7775-first_day+1)</f>
        <v/>
      </c>
      <c r="J7775" s="27">
        <f>IF(I7775="","",INDEX(Daily!$J$2:$J$421,I7775))</f>
        <v/>
      </c>
      <c r="K7775" s="27">
        <f>IF(J7775="","",J7775+cat_offset)</f>
        <v/>
      </c>
      <c r="L7775" s="27">
        <f>IF(J7775="","",MAX(0,E7775-J7775)^2)</f>
        <v/>
      </c>
      <c r="M7775" s="27">
        <f>IF(J7775="","",MAX(0,E7775-(J7775+twcdh_off))^2)</f>
        <v/>
      </c>
      <c r="N7775" s="27">
        <f>IF(E7775="","",MAX(0,E7775-swcdh_thr)^2)</f>
        <v/>
      </c>
      <c r="O7775">
        <f>IF(K7775="","",ROUND(E7775-K7775,0))</f>
        <v/>
      </c>
      <c r="P7775">
        <f>IF(O7775="","",IF(O7775&gt;=1,O7775,0))</f>
        <v/>
      </c>
      <c r="Q7775" s="27">
        <f>IF(E7775="","",MAX(0,E7775-22))</f>
        <v/>
      </c>
      <c r="R7775" s="27">
        <f>IF(H7775=1,E7775,"")</f>
        <v/>
      </c>
      <c r="S7775" s="27">
        <f>IF(AND(H7775=1,J7775&lt;&gt;""),E7775-J7775,"")</f>
        <v/>
      </c>
      <c r="T7775">
        <f>IF(G7775="","",MONTH(G7775))</f>
        <v/>
      </c>
    </row>
    <row r="7776">
      <c r="A7776" s="24" t="n">
        <v>2020</v>
      </c>
      <c r="B7776" s="24" t="n">
        <v>11</v>
      </c>
      <c r="C7776" s="24" t="n">
        <v>19</v>
      </c>
      <c r="D7776" s="24" t="n">
        <v>23</v>
      </c>
      <c r="E7776" s="24" t="n">
        <v>8.69</v>
      </c>
      <c r="F7776" s="25">
        <f>IF($E7776="","",DATE(IF($A7776="",nominal_year,$A7776),$B7776,$C7776)+($D7776-IF(LEFT(hour_conv,1)="1",1,0))/24)</f>
        <v/>
      </c>
      <c r="G7776" s="26">
        <f>IF(F7776="","",INT(F7776))</f>
        <v/>
      </c>
      <c r="H7776">
        <f>IF(G7776="","",IF(AND(MONTH(G7776)*100+DAY(G7776)&gt;=season_lo,MONTH(G7776)*100+DAY(G7776)&lt;=season_hi),1,0))</f>
        <v/>
      </c>
      <c r="I7776">
        <f>IF(G7776="","",G7776-first_day+1)</f>
        <v/>
      </c>
      <c r="J7776" s="27">
        <f>IF(I7776="","",INDEX(Daily!$J$2:$J$421,I7776))</f>
        <v/>
      </c>
      <c r="K7776" s="27">
        <f>IF(J7776="","",J7776+cat_offset)</f>
        <v/>
      </c>
      <c r="L7776" s="27">
        <f>IF(J7776="","",MAX(0,E7776-J7776)^2)</f>
        <v/>
      </c>
      <c r="M7776" s="27">
        <f>IF(J7776="","",MAX(0,E7776-(J7776+twcdh_off))^2)</f>
        <v/>
      </c>
      <c r="N7776" s="27">
        <f>IF(E7776="","",MAX(0,E7776-swcdh_thr)^2)</f>
        <v/>
      </c>
      <c r="O7776">
        <f>IF(K7776="","",ROUND(E7776-K7776,0))</f>
        <v/>
      </c>
      <c r="P7776">
        <f>IF(O7776="","",IF(O7776&gt;=1,O7776,0))</f>
        <v/>
      </c>
      <c r="Q7776" s="27">
        <f>IF(E7776="","",MAX(0,E7776-22))</f>
        <v/>
      </c>
      <c r="R7776" s="27">
        <f>IF(H7776=1,E7776,"")</f>
        <v/>
      </c>
      <c r="S7776" s="27">
        <f>IF(AND(H7776=1,J7776&lt;&gt;""),E7776-J7776,"")</f>
        <v/>
      </c>
      <c r="T7776">
        <f>IF(G7776="","",MONTH(G7776))</f>
        <v/>
      </c>
    </row>
    <row r="7777">
      <c r="A7777" s="24" t="n">
        <v>2020</v>
      </c>
      <c r="B7777" s="24" t="n">
        <v>11</v>
      </c>
      <c r="C7777" s="24" t="n">
        <v>19</v>
      </c>
      <c r="D7777" s="24" t="n">
        <v>24</v>
      </c>
      <c r="E7777" s="24" t="n">
        <v>8.390000000000001</v>
      </c>
      <c r="F7777" s="25">
        <f>IF($E7777="","",DATE(IF($A7777="",nominal_year,$A7777),$B7777,$C7777)+($D7777-IF(LEFT(hour_conv,1)="1",1,0))/24)</f>
        <v/>
      </c>
      <c r="G7777" s="26">
        <f>IF(F7777="","",INT(F7777))</f>
        <v/>
      </c>
      <c r="H7777">
        <f>IF(G7777="","",IF(AND(MONTH(G7777)*100+DAY(G7777)&gt;=season_lo,MONTH(G7777)*100+DAY(G7777)&lt;=season_hi),1,0))</f>
        <v/>
      </c>
      <c r="I7777">
        <f>IF(G7777="","",G7777-first_day+1)</f>
        <v/>
      </c>
      <c r="J7777" s="27">
        <f>IF(I7777="","",INDEX(Daily!$J$2:$J$421,I7777))</f>
        <v/>
      </c>
      <c r="K7777" s="27">
        <f>IF(J7777="","",J7777+cat_offset)</f>
        <v/>
      </c>
      <c r="L7777" s="27">
        <f>IF(J7777="","",MAX(0,E7777-J7777)^2)</f>
        <v/>
      </c>
      <c r="M7777" s="27">
        <f>IF(J7777="","",MAX(0,E7777-(J7777+twcdh_off))^2)</f>
        <v/>
      </c>
      <c r="N7777" s="27">
        <f>IF(E7777="","",MAX(0,E7777-swcdh_thr)^2)</f>
        <v/>
      </c>
      <c r="O7777">
        <f>IF(K7777="","",ROUND(E7777-K7777,0))</f>
        <v/>
      </c>
      <c r="P7777">
        <f>IF(O7777="","",IF(O7777&gt;=1,O7777,0))</f>
        <v/>
      </c>
      <c r="Q7777" s="27">
        <f>IF(E7777="","",MAX(0,E7777-22))</f>
        <v/>
      </c>
      <c r="R7777" s="27">
        <f>IF(H7777=1,E7777,"")</f>
        <v/>
      </c>
      <c r="S7777" s="27">
        <f>IF(AND(H7777=1,J7777&lt;&gt;""),E7777-J7777,"")</f>
        <v/>
      </c>
      <c r="T7777">
        <f>IF(G7777="","",MONTH(G7777))</f>
        <v/>
      </c>
    </row>
    <row r="7778">
      <c r="A7778" s="24" t="n">
        <v>2020</v>
      </c>
      <c r="B7778" s="24" t="n">
        <v>11</v>
      </c>
      <c r="C7778" s="24" t="n">
        <v>20</v>
      </c>
      <c r="D7778" s="24" t="n">
        <v>1</v>
      </c>
      <c r="E7778" s="24" t="n">
        <v>7</v>
      </c>
      <c r="F7778" s="25">
        <f>IF($E7778="","",DATE(IF($A7778="",nominal_year,$A7778),$B7778,$C7778)+($D7778-IF(LEFT(hour_conv,1)="1",1,0))/24)</f>
        <v/>
      </c>
      <c r="G7778" s="26">
        <f>IF(F7778="","",INT(F7778))</f>
        <v/>
      </c>
      <c r="H7778">
        <f>IF(G7778="","",IF(AND(MONTH(G7778)*100+DAY(G7778)&gt;=season_lo,MONTH(G7778)*100+DAY(G7778)&lt;=season_hi),1,0))</f>
        <v/>
      </c>
      <c r="I7778">
        <f>IF(G7778="","",G7778-first_day+1)</f>
        <v/>
      </c>
      <c r="J7778" s="27">
        <f>IF(I7778="","",INDEX(Daily!$J$2:$J$421,I7778))</f>
        <v/>
      </c>
      <c r="K7778" s="27">
        <f>IF(J7778="","",J7778+cat_offset)</f>
        <v/>
      </c>
      <c r="L7778" s="27">
        <f>IF(J7778="","",MAX(0,E7778-J7778)^2)</f>
        <v/>
      </c>
      <c r="M7778" s="27">
        <f>IF(J7778="","",MAX(0,E7778-(J7778+twcdh_off))^2)</f>
        <v/>
      </c>
      <c r="N7778" s="27">
        <f>IF(E7778="","",MAX(0,E7778-swcdh_thr)^2)</f>
        <v/>
      </c>
      <c r="O7778">
        <f>IF(K7778="","",ROUND(E7778-K7778,0))</f>
        <v/>
      </c>
      <c r="P7778">
        <f>IF(O7778="","",IF(O7778&gt;=1,O7778,0))</f>
        <v/>
      </c>
      <c r="Q7778" s="27">
        <f>IF(E7778="","",MAX(0,E7778-22))</f>
        <v/>
      </c>
      <c r="R7778" s="27">
        <f>IF(H7778=1,E7778,"")</f>
        <v/>
      </c>
      <c r="S7778" s="27">
        <f>IF(AND(H7778=1,J7778&lt;&gt;""),E7778-J7778,"")</f>
        <v/>
      </c>
      <c r="T7778">
        <f>IF(G7778="","",MONTH(G7778))</f>
        <v/>
      </c>
    </row>
    <row r="7779">
      <c r="A7779" s="24" t="n">
        <v>2020</v>
      </c>
      <c r="B7779" s="24" t="n">
        <v>11</v>
      </c>
      <c r="C7779" s="24" t="n">
        <v>20</v>
      </c>
      <c r="D7779" s="24" t="n">
        <v>2</v>
      </c>
      <c r="E7779" s="24" t="n">
        <v>7.32</v>
      </c>
      <c r="F7779" s="25">
        <f>IF($E7779="","",DATE(IF($A7779="",nominal_year,$A7779),$B7779,$C7779)+($D7779-IF(LEFT(hour_conv,1)="1",1,0))/24)</f>
        <v/>
      </c>
      <c r="G7779" s="26">
        <f>IF(F7779="","",INT(F7779))</f>
        <v/>
      </c>
      <c r="H7779">
        <f>IF(G7779="","",IF(AND(MONTH(G7779)*100+DAY(G7779)&gt;=season_lo,MONTH(G7779)*100+DAY(G7779)&lt;=season_hi),1,0))</f>
        <v/>
      </c>
      <c r="I7779">
        <f>IF(G7779="","",G7779-first_day+1)</f>
        <v/>
      </c>
      <c r="J7779" s="27">
        <f>IF(I7779="","",INDEX(Daily!$J$2:$J$421,I7779))</f>
        <v/>
      </c>
      <c r="K7779" s="27">
        <f>IF(J7779="","",J7779+cat_offset)</f>
        <v/>
      </c>
      <c r="L7779" s="27">
        <f>IF(J7779="","",MAX(0,E7779-J7779)^2)</f>
        <v/>
      </c>
      <c r="M7779" s="27">
        <f>IF(J7779="","",MAX(0,E7779-(J7779+twcdh_off))^2)</f>
        <v/>
      </c>
      <c r="N7779" s="27">
        <f>IF(E7779="","",MAX(0,E7779-swcdh_thr)^2)</f>
        <v/>
      </c>
      <c r="O7779">
        <f>IF(K7779="","",ROUND(E7779-K7779,0))</f>
        <v/>
      </c>
      <c r="P7779">
        <f>IF(O7779="","",IF(O7779&gt;=1,O7779,0))</f>
        <v/>
      </c>
      <c r="Q7779" s="27">
        <f>IF(E7779="","",MAX(0,E7779-22))</f>
        <v/>
      </c>
      <c r="R7779" s="27">
        <f>IF(H7779=1,E7779,"")</f>
        <v/>
      </c>
      <c r="S7779" s="27">
        <f>IF(AND(H7779=1,J7779&lt;&gt;""),E7779-J7779,"")</f>
        <v/>
      </c>
      <c r="T7779">
        <f>IF(G7779="","",MONTH(G7779))</f>
        <v/>
      </c>
    </row>
    <row r="7780">
      <c r="A7780" s="24" t="n">
        <v>2020</v>
      </c>
      <c r="B7780" s="24" t="n">
        <v>11</v>
      </c>
      <c r="C7780" s="24" t="n">
        <v>20</v>
      </c>
      <c r="D7780" s="24" t="n">
        <v>3</v>
      </c>
      <c r="E7780" s="24" t="n">
        <v>7.05</v>
      </c>
      <c r="F7780" s="25">
        <f>IF($E7780="","",DATE(IF($A7780="",nominal_year,$A7780),$B7780,$C7780)+($D7780-IF(LEFT(hour_conv,1)="1",1,0))/24)</f>
        <v/>
      </c>
      <c r="G7780" s="26">
        <f>IF(F7780="","",INT(F7780))</f>
        <v/>
      </c>
      <c r="H7780">
        <f>IF(G7780="","",IF(AND(MONTH(G7780)*100+DAY(G7780)&gt;=season_lo,MONTH(G7780)*100+DAY(G7780)&lt;=season_hi),1,0))</f>
        <v/>
      </c>
      <c r="I7780">
        <f>IF(G7780="","",G7780-first_day+1)</f>
        <v/>
      </c>
      <c r="J7780" s="27">
        <f>IF(I7780="","",INDEX(Daily!$J$2:$J$421,I7780))</f>
        <v/>
      </c>
      <c r="K7780" s="27">
        <f>IF(J7780="","",J7780+cat_offset)</f>
        <v/>
      </c>
      <c r="L7780" s="27">
        <f>IF(J7780="","",MAX(0,E7780-J7780)^2)</f>
        <v/>
      </c>
      <c r="M7780" s="27">
        <f>IF(J7780="","",MAX(0,E7780-(J7780+twcdh_off))^2)</f>
        <v/>
      </c>
      <c r="N7780" s="27">
        <f>IF(E7780="","",MAX(0,E7780-swcdh_thr)^2)</f>
        <v/>
      </c>
      <c r="O7780">
        <f>IF(K7780="","",ROUND(E7780-K7780,0))</f>
        <v/>
      </c>
      <c r="P7780">
        <f>IF(O7780="","",IF(O7780&gt;=1,O7780,0))</f>
        <v/>
      </c>
      <c r="Q7780" s="27">
        <f>IF(E7780="","",MAX(0,E7780-22))</f>
        <v/>
      </c>
      <c r="R7780" s="27">
        <f>IF(H7780=1,E7780,"")</f>
        <v/>
      </c>
      <c r="S7780" s="27">
        <f>IF(AND(H7780=1,J7780&lt;&gt;""),E7780-J7780,"")</f>
        <v/>
      </c>
      <c r="T7780">
        <f>IF(G7780="","",MONTH(G7780))</f>
        <v/>
      </c>
    </row>
    <row r="7781">
      <c r="A7781" s="24" t="n">
        <v>2020</v>
      </c>
      <c r="B7781" s="24" t="n">
        <v>11</v>
      </c>
      <c r="C7781" s="24" t="n">
        <v>20</v>
      </c>
      <c r="D7781" s="24" t="n">
        <v>4</v>
      </c>
      <c r="E7781" s="24" t="n">
        <v>7.48</v>
      </c>
      <c r="F7781" s="25">
        <f>IF($E7781="","",DATE(IF($A7781="",nominal_year,$A7781),$B7781,$C7781)+($D7781-IF(LEFT(hour_conv,1)="1",1,0))/24)</f>
        <v/>
      </c>
      <c r="G7781" s="26">
        <f>IF(F7781="","",INT(F7781))</f>
        <v/>
      </c>
      <c r="H7781">
        <f>IF(G7781="","",IF(AND(MONTH(G7781)*100+DAY(G7781)&gt;=season_lo,MONTH(G7781)*100+DAY(G7781)&lt;=season_hi),1,0))</f>
        <v/>
      </c>
      <c r="I7781">
        <f>IF(G7781="","",G7781-first_day+1)</f>
        <v/>
      </c>
      <c r="J7781" s="27">
        <f>IF(I7781="","",INDEX(Daily!$J$2:$J$421,I7781))</f>
        <v/>
      </c>
      <c r="K7781" s="27">
        <f>IF(J7781="","",J7781+cat_offset)</f>
        <v/>
      </c>
      <c r="L7781" s="27">
        <f>IF(J7781="","",MAX(0,E7781-J7781)^2)</f>
        <v/>
      </c>
      <c r="M7781" s="27">
        <f>IF(J7781="","",MAX(0,E7781-(J7781+twcdh_off))^2)</f>
        <v/>
      </c>
      <c r="N7781" s="27">
        <f>IF(E7781="","",MAX(0,E7781-swcdh_thr)^2)</f>
        <v/>
      </c>
      <c r="O7781">
        <f>IF(K7781="","",ROUND(E7781-K7781,0))</f>
        <v/>
      </c>
      <c r="P7781">
        <f>IF(O7781="","",IF(O7781&gt;=1,O7781,0))</f>
        <v/>
      </c>
      <c r="Q7781" s="27">
        <f>IF(E7781="","",MAX(0,E7781-22))</f>
        <v/>
      </c>
      <c r="R7781" s="27">
        <f>IF(H7781=1,E7781,"")</f>
        <v/>
      </c>
      <c r="S7781" s="27">
        <f>IF(AND(H7781=1,J7781&lt;&gt;""),E7781-J7781,"")</f>
        <v/>
      </c>
      <c r="T7781">
        <f>IF(G7781="","",MONTH(G7781))</f>
        <v/>
      </c>
    </row>
    <row r="7782">
      <c r="A7782" s="24" t="n">
        <v>2020</v>
      </c>
      <c r="B7782" s="24" t="n">
        <v>11</v>
      </c>
      <c r="C7782" s="24" t="n">
        <v>20</v>
      </c>
      <c r="D7782" s="24" t="n">
        <v>5</v>
      </c>
      <c r="E7782" s="24" t="n">
        <v>6.5</v>
      </c>
      <c r="F7782" s="25">
        <f>IF($E7782="","",DATE(IF($A7782="",nominal_year,$A7782),$B7782,$C7782)+($D7782-IF(LEFT(hour_conv,1)="1",1,0))/24)</f>
        <v/>
      </c>
      <c r="G7782" s="26">
        <f>IF(F7782="","",INT(F7782))</f>
        <v/>
      </c>
      <c r="H7782">
        <f>IF(G7782="","",IF(AND(MONTH(G7782)*100+DAY(G7782)&gt;=season_lo,MONTH(G7782)*100+DAY(G7782)&lt;=season_hi),1,0))</f>
        <v/>
      </c>
      <c r="I7782">
        <f>IF(G7782="","",G7782-first_day+1)</f>
        <v/>
      </c>
      <c r="J7782" s="27">
        <f>IF(I7782="","",INDEX(Daily!$J$2:$J$421,I7782))</f>
        <v/>
      </c>
      <c r="K7782" s="27">
        <f>IF(J7782="","",J7782+cat_offset)</f>
        <v/>
      </c>
      <c r="L7782" s="27">
        <f>IF(J7782="","",MAX(0,E7782-J7782)^2)</f>
        <v/>
      </c>
      <c r="M7782" s="27">
        <f>IF(J7782="","",MAX(0,E7782-(J7782+twcdh_off))^2)</f>
        <v/>
      </c>
      <c r="N7782" s="27">
        <f>IF(E7782="","",MAX(0,E7782-swcdh_thr)^2)</f>
        <v/>
      </c>
      <c r="O7782">
        <f>IF(K7782="","",ROUND(E7782-K7782,0))</f>
        <v/>
      </c>
      <c r="P7782">
        <f>IF(O7782="","",IF(O7782&gt;=1,O7782,0))</f>
        <v/>
      </c>
      <c r="Q7782" s="27">
        <f>IF(E7782="","",MAX(0,E7782-22))</f>
        <v/>
      </c>
      <c r="R7782" s="27">
        <f>IF(H7782=1,E7782,"")</f>
        <v/>
      </c>
      <c r="S7782" s="27">
        <f>IF(AND(H7782=1,J7782&lt;&gt;""),E7782-J7782,"")</f>
        <v/>
      </c>
      <c r="T7782">
        <f>IF(G7782="","",MONTH(G7782))</f>
        <v/>
      </c>
    </row>
    <row r="7783">
      <c r="A7783" s="24" t="n">
        <v>2020</v>
      </c>
      <c r="B7783" s="24" t="n">
        <v>11</v>
      </c>
      <c r="C7783" s="24" t="n">
        <v>20</v>
      </c>
      <c r="D7783" s="24" t="n">
        <v>6</v>
      </c>
      <c r="E7783" s="24" t="n">
        <v>7.25</v>
      </c>
      <c r="F7783" s="25">
        <f>IF($E7783="","",DATE(IF($A7783="",nominal_year,$A7783),$B7783,$C7783)+($D7783-IF(LEFT(hour_conv,1)="1",1,0))/24)</f>
        <v/>
      </c>
      <c r="G7783" s="26">
        <f>IF(F7783="","",INT(F7783))</f>
        <v/>
      </c>
      <c r="H7783">
        <f>IF(G7783="","",IF(AND(MONTH(G7783)*100+DAY(G7783)&gt;=season_lo,MONTH(G7783)*100+DAY(G7783)&lt;=season_hi),1,0))</f>
        <v/>
      </c>
      <c r="I7783">
        <f>IF(G7783="","",G7783-first_day+1)</f>
        <v/>
      </c>
      <c r="J7783" s="27">
        <f>IF(I7783="","",INDEX(Daily!$J$2:$J$421,I7783))</f>
        <v/>
      </c>
      <c r="K7783" s="27">
        <f>IF(J7783="","",J7783+cat_offset)</f>
        <v/>
      </c>
      <c r="L7783" s="27">
        <f>IF(J7783="","",MAX(0,E7783-J7783)^2)</f>
        <v/>
      </c>
      <c r="M7783" s="27">
        <f>IF(J7783="","",MAX(0,E7783-(J7783+twcdh_off))^2)</f>
        <v/>
      </c>
      <c r="N7783" s="27">
        <f>IF(E7783="","",MAX(0,E7783-swcdh_thr)^2)</f>
        <v/>
      </c>
      <c r="O7783">
        <f>IF(K7783="","",ROUND(E7783-K7783,0))</f>
        <v/>
      </c>
      <c r="P7783">
        <f>IF(O7783="","",IF(O7783&gt;=1,O7783,0))</f>
        <v/>
      </c>
      <c r="Q7783" s="27">
        <f>IF(E7783="","",MAX(0,E7783-22))</f>
        <v/>
      </c>
      <c r="R7783" s="27">
        <f>IF(H7783=1,E7783,"")</f>
        <v/>
      </c>
      <c r="S7783" s="27">
        <f>IF(AND(H7783=1,J7783&lt;&gt;""),E7783-J7783,"")</f>
        <v/>
      </c>
      <c r="T7783">
        <f>IF(G7783="","",MONTH(G7783))</f>
        <v/>
      </c>
    </row>
    <row r="7784">
      <c r="A7784" s="24" t="n">
        <v>2020</v>
      </c>
      <c r="B7784" s="24" t="n">
        <v>11</v>
      </c>
      <c r="C7784" s="24" t="n">
        <v>20</v>
      </c>
      <c r="D7784" s="24" t="n">
        <v>7</v>
      </c>
      <c r="E7784" s="24" t="n">
        <v>6.77</v>
      </c>
      <c r="F7784" s="25">
        <f>IF($E7784="","",DATE(IF($A7784="",nominal_year,$A7784),$B7784,$C7784)+($D7784-IF(LEFT(hour_conv,1)="1",1,0))/24)</f>
        <v/>
      </c>
      <c r="G7784" s="26">
        <f>IF(F7784="","",INT(F7784))</f>
        <v/>
      </c>
      <c r="H7784">
        <f>IF(G7784="","",IF(AND(MONTH(G7784)*100+DAY(G7784)&gt;=season_lo,MONTH(G7784)*100+DAY(G7784)&lt;=season_hi),1,0))</f>
        <v/>
      </c>
      <c r="I7784">
        <f>IF(G7784="","",G7784-first_day+1)</f>
        <v/>
      </c>
      <c r="J7784" s="27">
        <f>IF(I7784="","",INDEX(Daily!$J$2:$J$421,I7784))</f>
        <v/>
      </c>
      <c r="K7784" s="27">
        <f>IF(J7784="","",J7784+cat_offset)</f>
        <v/>
      </c>
      <c r="L7784" s="27">
        <f>IF(J7784="","",MAX(0,E7784-J7784)^2)</f>
        <v/>
      </c>
      <c r="M7784" s="27">
        <f>IF(J7784="","",MAX(0,E7784-(J7784+twcdh_off))^2)</f>
        <v/>
      </c>
      <c r="N7784" s="27">
        <f>IF(E7784="","",MAX(0,E7784-swcdh_thr)^2)</f>
        <v/>
      </c>
      <c r="O7784">
        <f>IF(K7784="","",ROUND(E7784-K7784,0))</f>
        <v/>
      </c>
      <c r="P7784">
        <f>IF(O7784="","",IF(O7784&gt;=1,O7784,0))</f>
        <v/>
      </c>
      <c r="Q7784" s="27">
        <f>IF(E7784="","",MAX(0,E7784-22))</f>
        <v/>
      </c>
      <c r="R7784" s="27">
        <f>IF(H7784=1,E7784,"")</f>
        <v/>
      </c>
      <c r="S7784" s="27">
        <f>IF(AND(H7784=1,J7784&lt;&gt;""),E7784-J7784,"")</f>
        <v/>
      </c>
      <c r="T7784">
        <f>IF(G7784="","",MONTH(G7784))</f>
        <v/>
      </c>
    </row>
    <row r="7785">
      <c r="A7785" s="24" t="n">
        <v>2020</v>
      </c>
      <c r="B7785" s="24" t="n">
        <v>11</v>
      </c>
      <c r="C7785" s="24" t="n">
        <v>20</v>
      </c>
      <c r="D7785" s="24" t="n">
        <v>8</v>
      </c>
      <c r="E7785" s="24" t="n">
        <v>7.78</v>
      </c>
      <c r="F7785" s="25">
        <f>IF($E7785="","",DATE(IF($A7785="",nominal_year,$A7785),$B7785,$C7785)+($D7785-IF(LEFT(hour_conv,1)="1",1,0))/24)</f>
        <v/>
      </c>
      <c r="G7785" s="26">
        <f>IF(F7785="","",INT(F7785))</f>
        <v/>
      </c>
      <c r="H7785">
        <f>IF(G7785="","",IF(AND(MONTH(G7785)*100+DAY(G7785)&gt;=season_lo,MONTH(G7785)*100+DAY(G7785)&lt;=season_hi),1,0))</f>
        <v/>
      </c>
      <c r="I7785">
        <f>IF(G7785="","",G7785-first_day+1)</f>
        <v/>
      </c>
      <c r="J7785" s="27">
        <f>IF(I7785="","",INDEX(Daily!$J$2:$J$421,I7785))</f>
        <v/>
      </c>
      <c r="K7785" s="27">
        <f>IF(J7785="","",J7785+cat_offset)</f>
        <v/>
      </c>
      <c r="L7785" s="27">
        <f>IF(J7785="","",MAX(0,E7785-J7785)^2)</f>
        <v/>
      </c>
      <c r="M7785" s="27">
        <f>IF(J7785="","",MAX(0,E7785-(J7785+twcdh_off))^2)</f>
        <v/>
      </c>
      <c r="N7785" s="27">
        <f>IF(E7785="","",MAX(0,E7785-swcdh_thr)^2)</f>
        <v/>
      </c>
      <c r="O7785">
        <f>IF(K7785="","",ROUND(E7785-K7785,0))</f>
        <v/>
      </c>
      <c r="P7785">
        <f>IF(O7785="","",IF(O7785&gt;=1,O7785,0))</f>
        <v/>
      </c>
      <c r="Q7785" s="27">
        <f>IF(E7785="","",MAX(0,E7785-22))</f>
        <v/>
      </c>
      <c r="R7785" s="27">
        <f>IF(H7785=1,E7785,"")</f>
        <v/>
      </c>
      <c r="S7785" s="27">
        <f>IF(AND(H7785=1,J7785&lt;&gt;""),E7785-J7785,"")</f>
        <v/>
      </c>
      <c r="T7785">
        <f>IF(G7785="","",MONTH(G7785))</f>
        <v/>
      </c>
    </row>
    <row r="7786">
      <c r="A7786" s="24" t="n">
        <v>2020</v>
      </c>
      <c r="B7786" s="24" t="n">
        <v>11</v>
      </c>
      <c r="C7786" s="24" t="n">
        <v>20</v>
      </c>
      <c r="D7786" s="24" t="n">
        <v>9</v>
      </c>
      <c r="E7786" s="24" t="n">
        <v>8.6</v>
      </c>
      <c r="F7786" s="25">
        <f>IF($E7786="","",DATE(IF($A7786="",nominal_year,$A7786),$B7786,$C7786)+($D7786-IF(LEFT(hour_conv,1)="1",1,0))/24)</f>
        <v/>
      </c>
      <c r="G7786" s="26">
        <f>IF(F7786="","",INT(F7786))</f>
        <v/>
      </c>
      <c r="H7786">
        <f>IF(G7786="","",IF(AND(MONTH(G7786)*100+DAY(G7786)&gt;=season_lo,MONTH(G7786)*100+DAY(G7786)&lt;=season_hi),1,0))</f>
        <v/>
      </c>
      <c r="I7786">
        <f>IF(G7786="","",G7786-first_day+1)</f>
        <v/>
      </c>
      <c r="J7786" s="27">
        <f>IF(I7786="","",INDEX(Daily!$J$2:$J$421,I7786))</f>
        <v/>
      </c>
      <c r="K7786" s="27">
        <f>IF(J7786="","",J7786+cat_offset)</f>
        <v/>
      </c>
      <c r="L7786" s="27">
        <f>IF(J7786="","",MAX(0,E7786-J7786)^2)</f>
        <v/>
      </c>
      <c r="M7786" s="27">
        <f>IF(J7786="","",MAX(0,E7786-(J7786+twcdh_off))^2)</f>
        <v/>
      </c>
      <c r="N7786" s="27">
        <f>IF(E7786="","",MAX(0,E7786-swcdh_thr)^2)</f>
        <v/>
      </c>
      <c r="O7786">
        <f>IF(K7786="","",ROUND(E7786-K7786,0))</f>
        <v/>
      </c>
      <c r="P7786">
        <f>IF(O7786="","",IF(O7786&gt;=1,O7786,0))</f>
        <v/>
      </c>
      <c r="Q7786" s="27">
        <f>IF(E7786="","",MAX(0,E7786-22))</f>
        <v/>
      </c>
      <c r="R7786" s="27">
        <f>IF(H7786=1,E7786,"")</f>
        <v/>
      </c>
      <c r="S7786" s="27">
        <f>IF(AND(H7786=1,J7786&lt;&gt;""),E7786-J7786,"")</f>
        <v/>
      </c>
      <c r="T7786">
        <f>IF(G7786="","",MONTH(G7786))</f>
        <v/>
      </c>
    </row>
    <row r="7787">
      <c r="A7787" s="24" t="n">
        <v>2020</v>
      </c>
      <c r="B7787" s="24" t="n">
        <v>11</v>
      </c>
      <c r="C7787" s="24" t="n">
        <v>20</v>
      </c>
      <c r="D7787" s="24" t="n">
        <v>10</v>
      </c>
      <c r="E7787" s="24" t="n">
        <v>9.380000000000001</v>
      </c>
      <c r="F7787" s="25">
        <f>IF($E7787="","",DATE(IF($A7787="",nominal_year,$A7787),$B7787,$C7787)+($D7787-IF(LEFT(hour_conv,1)="1",1,0))/24)</f>
        <v/>
      </c>
      <c r="G7787" s="26">
        <f>IF(F7787="","",INT(F7787))</f>
        <v/>
      </c>
      <c r="H7787">
        <f>IF(G7787="","",IF(AND(MONTH(G7787)*100+DAY(G7787)&gt;=season_lo,MONTH(G7787)*100+DAY(G7787)&lt;=season_hi),1,0))</f>
        <v/>
      </c>
      <c r="I7787">
        <f>IF(G7787="","",G7787-first_day+1)</f>
        <v/>
      </c>
      <c r="J7787" s="27">
        <f>IF(I7787="","",INDEX(Daily!$J$2:$J$421,I7787))</f>
        <v/>
      </c>
      <c r="K7787" s="27">
        <f>IF(J7787="","",J7787+cat_offset)</f>
        <v/>
      </c>
      <c r="L7787" s="27">
        <f>IF(J7787="","",MAX(0,E7787-J7787)^2)</f>
        <v/>
      </c>
      <c r="M7787" s="27">
        <f>IF(J7787="","",MAX(0,E7787-(J7787+twcdh_off))^2)</f>
        <v/>
      </c>
      <c r="N7787" s="27">
        <f>IF(E7787="","",MAX(0,E7787-swcdh_thr)^2)</f>
        <v/>
      </c>
      <c r="O7787">
        <f>IF(K7787="","",ROUND(E7787-K7787,0))</f>
        <v/>
      </c>
      <c r="P7787">
        <f>IF(O7787="","",IF(O7787&gt;=1,O7787,0))</f>
        <v/>
      </c>
      <c r="Q7787" s="27">
        <f>IF(E7787="","",MAX(0,E7787-22))</f>
        <v/>
      </c>
      <c r="R7787" s="27">
        <f>IF(H7787=1,E7787,"")</f>
        <v/>
      </c>
      <c r="S7787" s="27">
        <f>IF(AND(H7787=1,J7787&lt;&gt;""),E7787-J7787,"")</f>
        <v/>
      </c>
      <c r="T7787">
        <f>IF(G7787="","",MONTH(G7787))</f>
        <v/>
      </c>
    </row>
    <row r="7788">
      <c r="A7788" s="24" t="n">
        <v>2020</v>
      </c>
      <c r="B7788" s="24" t="n">
        <v>11</v>
      </c>
      <c r="C7788" s="24" t="n">
        <v>20</v>
      </c>
      <c r="D7788" s="24" t="n">
        <v>11</v>
      </c>
      <c r="E7788" s="24" t="n">
        <v>9.869999999999999</v>
      </c>
      <c r="F7788" s="25">
        <f>IF($E7788="","",DATE(IF($A7788="",nominal_year,$A7788),$B7788,$C7788)+($D7788-IF(LEFT(hour_conv,1)="1",1,0))/24)</f>
        <v/>
      </c>
      <c r="G7788" s="26">
        <f>IF(F7788="","",INT(F7788))</f>
        <v/>
      </c>
      <c r="H7788">
        <f>IF(G7788="","",IF(AND(MONTH(G7788)*100+DAY(G7788)&gt;=season_lo,MONTH(G7788)*100+DAY(G7788)&lt;=season_hi),1,0))</f>
        <v/>
      </c>
      <c r="I7788">
        <f>IF(G7788="","",G7788-first_day+1)</f>
        <v/>
      </c>
      <c r="J7788" s="27">
        <f>IF(I7788="","",INDEX(Daily!$J$2:$J$421,I7788))</f>
        <v/>
      </c>
      <c r="K7788" s="27">
        <f>IF(J7788="","",J7788+cat_offset)</f>
        <v/>
      </c>
      <c r="L7788" s="27">
        <f>IF(J7788="","",MAX(0,E7788-J7788)^2)</f>
        <v/>
      </c>
      <c r="M7788" s="27">
        <f>IF(J7788="","",MAX(0,E7788-(J7788+twcdh_off))^2)</f>
        <v/>
      </c>
      <c r="N7788" s="27">
        <f>IF(E7788="","",MAX(0,E7788-swcdh_thr)^2)</f>
        <v/>
      </c>
      <c r="O7788">
        <f>IF(K7788="","",ROUND(E7788-K7788,0))</f>
        <v/>
      </c>
      <c r="P7788">
        <f>IF(O7788="","",IF(O7788&gt;=1,O7788,0))</f>
        <v/>
      </c>
      <c r="Q7788" s="27">
        <f>IF(E7788="","",MAX(0,E7788-22))</f>
        <v/>
      </c>
      <c r="R7788" s="27">
        <f>IF(H7788=1,E7788,"")</f>
        <v/>
      </c>
      <c r="S7788" s="27">
        <f>IF(AND(H7788=1,J7788&lt;&gt;""),E7788-J7788,"")</f>
        <v/>
      </c>
      <c r="T7788">
        <f>IF(G7788="","",MONTH(G7788))</f>
        <v/>
      </c>
    </row>
    <row r="7789">
      <c r="A7789" s="24" t="n">
        <v>2020</v>
      </c>
      <c r="B7789" s="24" t="n">
        <v>11</v>
      </c>
      <c r="C7789" s="24" t="n">
        <v>20</v>
      </c>
      <c r="D7789" s="24" t="n">
        <v>12</v>
      </c>
      <c r="E7789" s="24" t="n">
        <v>10.47</v>
      </c>
      <c r="F7789" s="25">
        <f>IF($E7789="","",DATE(IF($A7789="",nominal_year,$A7789),$B7789,$C7789)+($D7789-IF(LEFT(hour_conv,1)="1",1,0))/24)</f>
        <v/>
      </c>
      <c r="G7789" s="26">
        <f>IF(F7789="","",INT(F7789))</f>
        <v/>
      </c>
      <c r="H7789">
        <f>IF(G7789="","",IF(AND(MONTH(G7789)*100+DAY(G7789)&gt;=season_lo,MONTH(G7789)*100+DAY(G7789)&lt;=season_hi),1,0))</f>
        <v/>
      </c>
      <c r="I7789">
        <f>IF(G7789="","",G7789-first_day+1)</f>
        <v/>
      </c>
      <c r="J7789" s="27">
        <f>IF(I7789="","",INDEX(Daily!$J$2:$J$421,I7789))</f>
        <v/>
      </c>
      <c r="K7789" s="27">
        <f>IF(J7789="","",J7789+cat_offset)</f>
        <v/>
      </c>
      <c r="L7789" s="27">
        <f>IF(J7789="","",MAX(0,E7789-J7789)^2)</f>
        <v/>
      </c>
      <c r="M7789" s="27">
        <f>IF(J7789="","",MAX(0,E7789-(J7789+twcdh_off))^2)</f>
        <v/>
      </c>
      <c r="N7789" s="27">
        <f>IF(E7789="","",MAX(0,E7789-swcdh_thr)^2)</f>
        <v/>
      </c>
      <c r="O7789">
        <f>IF(K7789="","",ROUND(E7789-K7789,0))</f>
        <v/>
      </c>
      <c r="P7789">
        <f>IF(O7789="","",IF(O7789&gt;=1,O7789,0))</f>
        <v/>
      </c>
      <c r="Q7789" s="27">
        <f>IF(E7789="","",MAX(0,E7789-22))</f>
        <v/>
      </c>
      <c r="R7789" s="27">
        <f>IF(H7789=1,E7789,"")</f>
        <v/>
      </c>
      <c r="S7789" s="27">
        <f>IF(AND(H7789=1,J7789&lt;&gt;""),E7789-J7789,"")</f>
        <v/>
      </c>
      <c r="T7789">
        <f>IF(G7789="","",MONTH(G7789))</f>
        <v/>
      </c>
    </row>
    <row r="7790">
      <c r="A7790" s="24" t="n">
        <v>2020</v>
      </c>
      <c r="B7790" s="24" t="n">
        <v>11</v>
      </c>
      <c r="C7790" s="24" t="n">
        <v>20</v>
      </c>
      <c r="D7790" s="24" t="n">
        <v>13</v>
      </c>
      <c r="E7790" s="24" t="n">
        <v>10.81</v>
      </c>
      <c r="F7790" s="25">
        <f>IF($E7790="","",DATE(IF($A7790="",nominal_year,$A7790),$B7790,$C7790)+($D7790-IF(LEFT(hour_conv,1)="1",1,0))/24)</f>
        <v/>
      </c>
      <c r="G7790" s="26">
        <f>IF(F7790="","",INT(F7790))</f>
        <v/>
      </c>
      <c r="H7790">
        <f>IF(G7790="","",IF(AND(MONTH(G7790)*100+DAY(G7790)&gt;=season_lo,MONTH(G7790)*100+DAY(G7790)&lt;=season_hi),1,0))</f>
        <v/>
      </c>
      <c r="I7790">
        <f>IF(G7790="","",G7790-first_day+1)</f>
        <v/>
      </c>
      <c r="J7790" s="27">
        <f>IF(I7790="","",INDEX(Daily!$J$2:$J$421,I7790))</f>
        <v/>
      </c>
      <c r="K7790" s="27">
        <f>IF(J7790="","",J7790+cat_offset)</f>
        <v/>
      </c>
      <c r="L7790" s="27">
        <f>IF(J7790="","",MAX(0,E7790-J7790)^2)</f>
        <v/>
      </c>
      <c r="M7790" s="27">
        <f>IF(J7790="","",MAX(0,E7790-(J7790+twcdh_off))^2)</f>
        <v/>
      </c>
      <c r="N7790" s="27">
        <f>IF(E7790="","",MAX(0,E7790-swcdh_thr)^2)</f>
        <v/>
      </c>
      <c r="O7790">
        <f>IF(K7790="","",ROUND(E7790-K7790,0))</f>
        <v/>
      </c>
      <c r="P7790">
        <f>IF(O7790="","",IF(O7790&gt;=1,O7790,0))</f>
        <v/>
      </c>
      <c r="Q7790" s="27">
        <f>IF(E7790="","",MAX(0,E7790-22))</f>
        <v/>
      </c>
      <c r="R7790" s="27">
        <f>IF(H7790=1,E7790,"")</f>
        <v/>
      </c>
      <c r="S7790" s="27">
        <f>IF(AND(H7790=1,J7790&lt;&gt;""),E7790-J7790,"")</f>
        <v/>
      </c>
      <c r="T7790">
        <f>IF(G7790="","",MONTH(G7790))</f>
        <v/>
      </c>
    </row>
    <row r="7791">
      <c r="A7791" s="24" t="n">
        <v>2020</v>
      </c>
      <c r="B7791" s="24" t="n">
        <v>11</v>
      </c>
      <c r="C7791" s="24" t="n">
        <v>20</v>
      </c>
      <c r="D7791" s="24" t="n">
        <v>14</v>
      </c>
      <c r="E7791" s="24" t="n">
        <v>11.28</v>
      </c>
      <c r="F7791" s="25">
        <f>IF($E7791="","",DATE(IF($A7791="",nominal_year,$A7791),$B7791,$C7791)+($D7791-IF(LEFT(hour_conv,1)="1",1,0))/24)</f>
        <v/>
      </c>
      <c r="G7791" s="26">
        <f>IF(F7791="","",INT(F7791))</f>
        <v/>
      </c>
      <c r="H7791">
        <f>IF(G7791="","",IF(AND(MONTH(G7791)*100+DAY(G7791)&gt;=season_lo,MONTH(G7791)*100+DAY(G7791)&lt;=season_hi),1,0))</f>
        <v/>
      </c>
      <c r="I7791">
        <f>IF(G7791="","",G7791-first_day+1)</f>
        <v/>
      </c>
      <c r="J7791" s="27">
        <f>IF(I7791="","",INDEX(Daily!$J$2:$J$421,I7791))</f>
        <v/>
      </c>
      <c r="K7791" s="27">
        <f>IF(J7791="","",J7791+cat_offset)</f>
        <v/>
      </c>
      <c r="L7791" s="27">
        <f>IF(J7791="","",MAX(0,E7791-J7791)^2)</f>
        <v/>
      </c>
      <c r="M7791" s="27">
        <f>IF(J7791="","",MAX(0,E7791-(J7791+twcdh_off))^2)</f>
        <v/>
      </c>
      <c r="N7791" s="27">
        <f>IF(E7791="","",MAX(0,E7791-swcdh_thr)^2)</f>
        <v/>
      </c>
      <c r="O7791">
        <f>IF(K7791="","",ROUND(E7791-K7791,0))</f>
        <v/>
      </c>
      <c r="P7791">
        <f>IF(O7791="","",IF(O7791&gt;=1,O7791,0))</f>
        <v/>
      </c>
      <c r="Q7791" s="27">
        <f>IF(E7791="","",MAX(0,E7791-22))</f>
        <v/>
      </c>
      <c r="R7791" s="27">
        <f>IF(H7791=1,E7791,"")</f>
        <v/>
      </c>
      <c r="S7791" s="27">
        <f>IF(AND(H7791=1,J7791&lt;&gt;""),E7791-J7791,"")</f>
        <v/>
      </c>
      <c r="T7791">
        <f>IF(G7791="","",MONTH(G7791))</f>
        <v/>
      </c>
    </row>
    <row r="7792">
      <c r="A7792" s="24" t="n">
        <v>2020</v>
      </c>
      <c r="B7792" s="24" t="n">
        <v>11</v>
      </c>
      <c r="C7792" s="24" t="n">
        <v>20</v>
      </c>
      <c r="D7792" s="24" t="n">
        <v>15</v>
      </c>
      <c r="E7792" s="24" t="n">
        <v>11.82</v>
      </c>
      <c r="F7792" s="25">
        <f>IF($E7792="","",DATE(IF($A7792="",nominal_year,$A7792),$B7792,$C7792)+($D7792-IF(LEFT(hour_conv,1)="1",1,0))/24)</f>
        <v/>
      </c>
      <c r="G7792" s="26">
        <f>IF(F7792="","",INT(F7792))</f>
        <v/>
      </c>
      <c r="H7792">
        <f>IF(G7792="","",IF(AND(MONTH(G7792)*100+DAY(G7792)&gt;=season_lo,MONTH(G7792)*100+DAY(G7792)&lt;=season_hi),1,0))</f>
        <v/>
      </c>
      <c r="I7792">
        <f>IF(G7792="","",G7792-first_day+1)</f>
        <v/>
      </c>
      <c r="J7792" s="27">
        <f>IF(I7792="","",INDEX(Daily!$J$2:$J$421,I7792))</f>
        <v/>
      </c>
      <c r="K7792" s="27">
        <f>IF(J7792="","",J7792+cat_offset)</f>
        <v/>
      </c>
      <c r="L7792" s="27">
        <f>IF(J7792="","",MAX(0,E7792-J7792)^2)</f>
        <v/>
      </c>
      <c r="M7792" s="27">
        <f>IF(J7792="","",MAX(0,E7792-(J7792+twcdh_off))^2)</f>
        <v/>
      </c>
      <c r="N7792" s="27">
        <f>IF(E7792="","",MAX(0,E7792-swcdh_thr)^2)</f>
        <v/>
      </c>
      <c r="O7792">
        <f>IF(K7792="","",ROUND(E7792-K7792,0))</f>
        <v/>
      </c>
      <c r="P7792">
        <f>IF(O7792="","",IF(O7792&gt;=1,O7792,0))</f>
        <v/>
      </c>
      <c r="Q7792" s="27">
        <f>IF(E7792="","",MAX(0,E7792-22))</f>
        <v/>
      </c>
      <c r="R7792" s="27">
        <f>IF(H7792=1,E7792,"")</f>
        <v/>
      </c>
      <c r="S7792" s="27">
        <f>IF(AND(H7792=1,J7792&lt;&gt;""),E7792-J7792,"")</f>
        <v/>
      </c>
      <c r="T7792">
        <f>IF(G7792="","",MONTH(G7792))</f>
        <v/>
      </c>
    </row>
    <row r="7793">
      <c r="A7793" s="24" t="n">
        <v>2020</v>
      </c>
      <c r="B7793" s="24" t="n">
        <v>11</v>
      </c>
      <c r="C7793" s="24" t="n">
        <v>20</v>
      </c>
      <c r="D7793" s="24" t="n">
        <v>16</v>
      </c>
      <c r="E7793" s="24" t="n">
        <v>12</v>
      </c>
      <c r="F7793" s="25">
        <f>IF($E7793="","",DATE(IF($A7793="",nominal_year,$A7793),$B7793,$C7793)+($D7793-IF(LEFT(hour_conv,1)="1",1,0))/24)</f>
        <v/>
      </c>
      <c r="G7793" s="26">
        <f>IF(F7793="","",INT(F7793))</f>
        <v/>
      </c>
      <c r="H7793">
        <f>IF(G7793="","",IF(AND(MONTH(G7793)*100+DAY(G7793)&gt;=season_lo,MONTH(G7793)*100+DAY(G7793)&lt;=season_hi),1,0))</f>
        <v/>
      </c>
      <c r="I7793">
        <f>IF(G7793="","",G7793-first_day+1)</f>
        <v/>
      </c>
      <c r="J7793" s="27">
        <f>IF(I7793="","",INDEX(Daily!$J$2:$J$421,I7793))</f>
        <v/>
      </c>
      <c r="K7793" s="27">
        <f>IF(J7793="","",J7793+cat_offset)</f>
        <v/>
      </c>
      <c r="L7793" s="27">
        <f>IF(J7793="","",MAX(0,E7793-J7793)^2)</f>
        <v/>
      </c>
      <c r="M7793" s="27">
        <f>IF(J7793="","",MAX(0,E7793-(J7793+twcdh_off))^2)</f>
        <v/>
      </c>
      <c r="N7793" s="27">
        <f>IF(E7793="","",MAX(0,E7793-swcdh_thr)^2)</f>
        <v/>
      </c>
      <c r="O7793">
        <f>IF(K7793="","",ROUND(E7793-K7793,0))</f>
        <v/>
      </c>
      <c r="P7793">
        <f>IF(O7793="","",IF(O7793&gt;=1,O7793,0))</f>
        <v/>
      </c>
      <c r="Q7793" s="27">
        <f>IF(E7793="","",MAX(0,E7793-22))</f>
        <v/>
      </c>
      <c r="R7793" s="27">
        <f>IF(H7793=1,E7793,"")</f>
        <v/>
      </c>
      <c r="S7793" s="27">
        <f>IF(AND(H7793=1,J7793&lt;&gt;""),E7793-J7793,"")</f>
        <v/>
      </c>
      <c r="T7793">
        <f>IF(G7793="","",MONTH(G7793))</f>
        <v/>
      </c>
    </row>
    <row r="7794">
      <c r="A7794" s="24" t="n">
        <v>2020</v>
      </c>
      <c r="B7794" s="24" t="n">
        <v>11</v>
      </c>
      <c r="C7794" s="24" t="n">
        <v>20</v>
      </c>
      <c r="D7794" s="24" t="n">
        <v>17</v>
      </c>
      <c r="E7794" s="24" t="n">
        <v>11.94</v>
      </c>
      <c r="F7794" s="25">
        <f>IF($E7794="","",DATE(IF($A7794="",nominal_year,$A7794),$B7794,$C7794)+($D7794-IF(LEFT(hour_conv,1)="1",1,0))/24)</f>
        <v/>
      </c>
      <c r="G7794" s="26">
        <f>IF(F7794="","",INT(F7794))</f>
        <v/>
      </c>
      <c r="H7794">
        <f>IF(G7794="","",IF(AND(MONTH(G7794)*100+DAY(G7794)&gt;=season_lo,MONTH(G7794)*100+DAY(G7794)&lt;=season_hi),1,0))</f>
        <v/>
      </c>
      <c r="I7794">
        <f>IF(G7794="","",G7794-first_day+1)</f>
        <v/>
      </c>
      <c r="J7794" s="27">
        <f>IF(I7794="","",INDEX(Daily!$J$2:$J$421,I7794))</f>
        <v/>
      </c>
      <c r="K7794" s="27">
        <f>IF(J7794="","",J7794+cat_offset)</f>
        <v/>
      </c>
      <c r="L7794" s="27">
        <f>IF(J7794="","",MAX(0,E7794-J7794)^2)</f>
        <v/>
      </c>
      <c r="M7794" s="27">
        <f>IF(J7794="","",MAX(0,E7794-(J7794+twcdh_off))^2)</f>
        <v/>
      </c>
      <c r="N7794" s="27">
        <f>IF(E7794="","",MAX(0,E7794-swcdh_thr)^2)</f>
        <v/>
      </c>
      <c r="O7794">
        <f>IF(K7794="","",ROUND(E7794-K7794,0))</f>
        <v/>
      </c>
      <c r="P7794">
        <f>IF(O7794="","",IF(O7794&gt;=1,O7794,0))</f>
        <v/>
      </c>
      <c r="Q7794" s="27">
        <f>IF(E7794="","",MAX(0,E7794-22))</f>
        <v/>
      </c>
      <c r="R7794" s="27">
        <f>IF(H7794=1,E7794,"")</f>
        <v/>
      </c>
      <c r="S7794" s="27">
        <f>IF(AND(H7794=1,J7794&lt;&gt;""),E7794-J7794,"")</f>
        <v/>
      </c>
      <c r="T7794">
        <f>IF(G7794="","",MONTH(G7794))</f>
        <v/>
      </c>
    </row>
    <row r="7795">
      <c r="A7795" s="24" t="n">
        <v>2020</v>
      </c>
      <c r="B7795" s="24" t="n">
        <v>11</v>
      </c>
      <c r="C7795" s="24" t="n">
        <v>20</v>
      </c>
      <c r="D7795" s="24" t="n">
        <v>18</v>
      </c>
      <c r="E7795" s="24" t="n">
        <v>11.81</v>
      </c>
      <c r="F7795" s="25">
        <f>IF($E7795="","",DATE(IF($A7795="",nominal_year,$A7795),$B7795,$C7795)+($D7795-IF(LEFT(hour_conv,1)="1",1,0))/24)</f>
        <v/>
      </c>
      <c r="G7795" s="26">
        <f>IF(F7795="","",INT(F7795))</f>
        <v/>
      </c>
      <c r="H7795">
        <f>IF(G7795="","",IF(AND(MONTH(G7795)*100+DAY(G7795)&gt;=season_lo,MONTH(G7795)*100+DAY(G7795)&lt;=season_hi),1,0))</f>
        <v/>
      </c>
      <c r="I7795">
        <f>IF(G7795="","",G7795-first_day+1)</f>
        <v/>
      </c>
      <c r="J7795" s="27">
        <f>IF(I7795="","",INDEX(Daily!$J$2:$J$421,I7795))</f>
        <v/>
      </c>
      <c r="K7795" s="27">
        <f>IF(J7795="","",J7795+cat_offset)</f>
        <v/>
      </c>
      <c r="L7795" s="27">
        <f>IF(J7795="","",MAX(0,E7795-J7795)^2)</f>
        <v/>
      </c>
      <c r="M7795" s="27">
        <f>IF(J7795="","",MAX(0,E7795-(J7795+twcdh_off))^2)</f>
        <v/>
      </c>
      <c r="N7795" s="27">
        <f>IF(E7795="","",MAX(0,E7795-swcdh_thr)^2)</f>
        <v/>
      </c>
      <c r="O7795">
        <f>IF(K7795="","",ROUND(E7795-K7795,0))</f>
        <v/>
      </c>
      <c r="P7795">
        <f>IF(O7795="","",IF(O7795&gt;=1,O7795,0))</f>
        <v/>
      </c>
      <c r="Q7795" s="27">
        <f>IF(E7795="","",MAX(0,E7795-22))</f>
        <v/>
      </c>
      <c r="R7795" s="27">
        <f>IF(H7795=1,E7795,"")</f>
        <v/>
      </c>
      <c r="S7795" s="27">
        <f>IF(AND(H7795=1,J7795&lt;&gt;""),E7795-J7795,"")</f>
        <v/>
      </c>
      <c r="T7795">
        <f>IF(G7795="","",MONTH(G7795))</f>
        <v/>
      </c>
    </row>
    <row r="7796">
      <c r="A7796" s="24" t="n">
        <v>2020</v>
      </c>
      <c r="B7796" s="24" t="n">
        <v>11</v>
      </c>
      <c r="C7796" s="24" t="n">
        <v>20</v>
      </c>
      <c r="D7796" s="24" t="n">
        <v>19</v>
      </c>
      <c r="E7796" s="24" t="n">
        <v>11.47</v>
      </c>
      <c r="F7796" s="25">
        <f>IF($E7796="","",DATE(IF($A7796="",nominal_year,$A7796),$B7796,$C7796)+($D7796-IF(LEFT(hour_conv,1)="1",1,0))/24)</f>
        <v/>
      </c>
      <c r="G7796" s="26">
        <f>IF(F7796="","",INT(F7796))</f>
        <v/>
      </c>
      <c r="H7796">
        <f>IF(G7796="","",IF(AND(MONTH(G7796)*100+DAY(G7796)&gt;=season_lo,MONTH(G7796)*100+DAY(G7796)&lt;=season_hi),1,0))</f>
        <v/>
      </c>
      <c r="I7796">
        <f>IF(G7796="","",G7796-first_day+1)</f>
        <v/>
      </c>
      <c r="J7796" s="27">
        <f>IF(I7796="","",INDEX(Daily!$J$2:$J$421,I7796))</f>
        <v/>
      </c>
      <c r="K7796" s="27">
        <f>IF(J7796="","",J7796+cat_offset)</f>
        <v/>
      </c>
      <c r="L7796" s="27">
        <f>IF(J7796="","",MAX(0,E7796-J7796)^2)</f>
        <v/>
      </c>
      <c r="M7796" s="27">
        <f>IF(J7796="","",MAX(0,E7796-(J7796+twcdh_off))^2)</f>
        <v/>
      </c>
      <c r="N7796" s="27">
        <f>IF(E7796="","",MAX(0,E7796-swcdh_thr)^2)</f>
        <v/>
      </c>
      <c r="O7796">
        <f>IF(K7796="","",ROUND(E7796-K7796,0))</f>
        <v/>
      </c>
      <c r="P7796">
        <f>IF(O7796="","",IF(O7796&gt;=1,O7796,0))</f>
        <v/>
      </c>
      <c r="Q7796" s="27">
        <f>IF(E7796="","",MAX(0,E7796-22))</f>
        <v/>
      </c>
      <c r="R7796" s="27">
        <f>IF(H7796=1,E7796,"")</f>
        <v/>
      </c>
      <c r="S7796" s="27">
        <f>IF(AND(H7796=1,J7796&lt;&gt;""),E7796-J7796,"")</f>
        <v/>
      </c>
      <c r="T7796">
        <f>IF(G7796="","",MONTH(G7796))</f>
        <v/>
      </c>
    </row>
    <row r="7797">
      <c r="A7797" s="24" t="n">
        <v>2020</v>
      </c>
      <c r="B7797" s="24" t="n">
        <v>11</v>
      </c>
      <c r="C7797" s="24" t="n">
        <v>20</v>
      </c>
      <c r="D7797" s="24" t="n">
        <v>20</v>
      </c>
      <c r="E7797" s="24" t="n">
        <v>9.779999999999999</v>
      </c>
      <c r="F7797" s="25">
        <f>IF($E7797="","",DATE(IF($A7797="",nominal_year,$A7797),$B7797,$C7797)+($D7797-IF(LEFT(hour_conv,1)="1",1,0))/24)</f>
        <v/>
      </c>
      <c r="G7797" s="26">
        <f>IF(F7797="","",INT(F7797))</f>
        <v/>
      </c>
      <c r="H7797">
        <f>IF(G7797="","",IF(AND(MONTH(G7797)*100+DAY(G7797)&gt;=season_lo,MONTH(G7797)*100+DAY(G7797)&lt;=season_hi),1,0))</f>
        <v/>
      </c>
      <c r="I7797">
        <f>IF(G7797="","",G7797-first_day+1)</f>
        <v/>
      </c>
      <c r="J7797" s="27">
        <f>IF(I7797="","",INDEX(Daily!$J$2:$J$421,I7797))</f>
        <v/>
      </c>
      <c r="K7797" s="27">
        <f>IF(J7797="","",J7797+cat_offset)</f>
        <v/>
      </c>
      <c r="L7797" s="27">
        <f>IF(J7797="","",MAX(0,E7797-J7797)^2)</f>
        <v/>
      </c>
      <c r="M7797" s="27">
        <f>IF(J7797="","",MAX(0,E7797-(J7797+twcdh_off))^2)</f>
        <v/>
      </c>
      <c r="N7797" s="27">
        <f>IF(E7797="","",MAX(0,E7797-swcdh_thr)^2)</f>
        <v/>
      </c>
      <c r="O7797">
        <f>IF(K7797="","",ROUND(E7797-K7797,0))</f>
        <v/>
      </c>
      <c r="P7797">
        <f>IF(O7797="","",IF(O7797&gt;=1,O7797,0))</f>
        <v/>
      </c>
      <c r="Q7797" s="27">
        <f>IF(E7797="","",MAX(0,E7797-22))</f>
        <v/>
      </c>
      <c r="R7797" s="27">
        <f>IF(H7797=1,E7797,"")</f>
        <v/>
      </c>
      <c r="S7797" s="27">
        <f>IF(AND(H7797=1,J7797&lt;&gt;""),E7797-J7797,"")</f>
        <v/>
      </c>
      <c r="T7797">
        <f>IF(G7797="","",MONTH(G7797))</f>
        <v/>
      </c>
    </row>
    <row r="7798">
      <c r="A7798" s="24" t="n">
        <v>2020</v>
      </c>
      <c r="B7798" s="24" t="n">
        <v>11</v>
      </c>
      <c r="C7798" s="24" t="n">
        <v>20</v>
      </c>
      <c r="D7798" s="24" t="n">
        <v>21</v>
      </c>
      <c r="E7798" s="24" t="n">
        <v>9.65</v>
      </c>
      <c r="F7798" s="25">
        <f>IF($E7798="","",DATE(IF($A7798="",nominal_year,$A7798),$B7798,$C7798)+($D7798-IF(LEFT(hour_conv,1)="1",1,0))/24)</f>
        <v/>
      </c>
      <c r="G7798" s="26">
        <f>IF(F7798="","",INT(F7798))</f>
        <v/>
      </c>
      <c r="H7798">
        <f>IF(G7798="","",IF(AND(MONTH(G7798)*100+DAY(G7798)&gt;=season_lo,MONTH(G7798)*100+DAY(G7798)&lt;=season_hi),1,0))</f>
        <v/>
      </c>
      <c r="I7798">
        <f>IF(G7798="","",G7798-first_day+1)</f>
        <v/>
      </c>
      <c r="J7798" s="27">
        <f>IF(I7798="","",INDEX(Daily!$J$2:$J$421,I7798))</f>
        <v/>
      </c>
      <c r="K7798" s="27">
        <f>IF(J7798="","",J7798+cat_offset)</f>
        <v/>
      </c>
      <c r="L7798" s="27">
        <f>IF(J7798="","",MAX(0,E7798-J7798)^2)</f>
        <v/>
      </c>
      <c r="M7798" s="27">
        <f>IF(J7798="","",MAX(0,E7798-(J7798+twcdh_off))^2)</f>
        <v/>
      </c>
      <c r="N7798" s="27">
        <f>IF(E7798="","",MAX(0,E7798-swcdh_thr)^2)</f>
        <v/>
      </c>
      <c r="O7798">
        <f>IF(K7798="","",ROUND(E7798-K7798,0))</f>
        <v/>
      </c>
      <c r="P7798">
        <f>IF(O7798="","",IF(O7798&gt;=1,O7798,0))</f>
        <v/>
      </c>
      <c r="Q7798" s="27">
        <f>IF(E7798="","",MAX(0,E7798-22))</f>
        <v/>
      </c>
      <c r="R7798" s="27">
        <f>IF(H7798=1,E7798,"")</f>
        <v/>
      </c>
      <c r="S7798" s="27">
        <f>IF(AND(H7798=1,J7798&lt;&gt;""),E7798-J7798,"")</f>
        <v/>
      </c>
      <c r="T7798">
        <f>IF(G7798="","",MONTH(G7798))</f>
        <v/>
      </c>
    </row>
    <row r="7799">
      <c r="A7799" s="24" t="n">
        <v>2020</v>
      </c>
      <c r="B7799" s="24" t="n">
        <v>11</v>
      </c>
      <c r="C7799" s="24" t="n">
        <v>20</v>
      </c>
      <c r="D7799" s="24" t="n">
        <v>22</v>
      </c>
      <c r="E7799" s="24" t="n">
        <v>9.109999999999999</v>
      </c>
      <c r="F7799" s="25">
        <f>IF($E7799="","",DATE(IF($A7799="",nominal_year,$A7799),$B7799,$C7799)+($D7799-IF(LEFT(hour_conv,1)="1",1,0))/24)</f>
        <v/>
      </c>
      <c r="G7799" s="26">
        <f>IF(F7799="","",INT(F7799))</f>
        <v/>
      </c>
      <c r="H7799">
        <f>IF(G7799="","",IF(AND(MONTH(G7799)*100+DAY(G7799)&gt;=season_lo,MONTH(G7799)*100+DAY(G7799)&lt;=season_hi),1,0))</f>
        <v/>
      </c>
      <c r="I7799">
        <f>IF(G7799="","",G7799-first_day+1)</f>
        <v/>
      </c>
      <c r="J7799" s="27">
        <f>IF(I7799="","",INDEX(Daily!$J$2:$J$421,I7799))</f>
        <v/>
      </c>
      <c r="K7799" s="27">
        <f>IF(J7799="","",J7799+cat_offset)</f>
        <v/>
      </c>
      <c r="L7799" s="27">
        <f>IF(J7799="","",MAX(0,E7799-J7799)^2)</f>
        <v/>
      </c>
      <c r="M7799" s="27">
        <f>IF(J7799="","",MAX(0,E7799-(J7799+twcdh_off))^2)</f>
        <v/>
      </c>
      <c r="N7799" s="27">
        <f>IF(E7799="","",MAX(0,E7799-swcdh_thr)^2)</f>
        <v/>
      </c>
      <c r="O7799">
        <f>IF(K7799="","",ROUND(E7799-K7799,0))</f>
        <v/>
      </c>
      <c r="P7799">
        <f>IF(O7799="","",IF(O7799&gt;=1,O7799,0))</f>
        <v/>
      </c>
      <c r="Q7799" s="27">
        <f>IF(E7799="","",MAX(0,E7799-22))</f>
        <v/>
      </c>
      <c r="R7799" s="27">
        <f>IF(H7799=1,E7799,"")</f>
        <v/>
      </c>
      <c r="S7799" s="27">
        <f>IF(AND(H7799=1,J7799&lt;&gt;""),E7799-J7799,"")</f>
        <v/>
      </c>
      <c r="T7799">
        <f>IF(G7799="","",MONTH(G7799))</f>
        <v/>
      </c>
    </row>
    <row r="7800">
      <c r="A7800" s="24" t="n">
        <v>2020</v>
      </c>
      <c r="B7800" s="24" t="n">
        <v>11</v>
      </c>
      <c r="C7800" s="24" t="n">
        <v>20</v>
      </c>
      <c r="D7800" s="24" t="n">
        <v>23</v>
      </c>
      <c r="E7800" s="24" t="n">
        <v>8.25</v>
      </c>
      <c r="F7800" s="25">
        <f>IF($E7800="","",DATE(IF($A7800="",nominal_year,$A7800),$B7800,$C7800)+($D7800-IF(LEFT(hour_conv,1)="1",1,0))/24)</f>
        <v/>
      </c>
      <c r="G7800" s="26">
        <f>IF(F7800="","",INT(F7800))</f>
        <v/>
      </c>
      <c r="H7800">
        <f>IF(G7800="","",IF(AND(MONTH(G7800)*100+DAY(G7800)&gt;=season_lo,MONTH(G7800)*100+DAY(G7800)&lt;=season_hi),1,0))</f>
        <v/>
      </c>
      <c r="I7800">
        <f>IF(G7800="","",G7800-first_day+1)</f>
        <v/>
      </c>
      <c r="J7800" s="27">
        <f>IF(I7800="","",INDEX(Daily!$J$2:$J$421,I7800))</f>
        <v/>
      </c>
      <c r="K7800" s="27">
        <f>IF(J7800="","",J7800+cat_offset)</f>
        <v/>
      </c>
      <c r="L7800" s="27">
        <f>IF(J7800="","",MAX(0,E7800-J7800)^2)</f>
        <v/>
      </c>
      <c r="M7800" s="27">
        <f>IF(J7800="","",MAX(0,E7800-(J7800+twcdh_off))^2)</f>
        <v/>
      </c>
      <c r="N7800" s="27">
        <f>IF(E7800="","",MAX(0,E7800-swcdh_thr)^2)</f>
        <v/>
      </c>
      <c r="O7800">
        <f>IF(K7800="","",ROUND(E7800-K7800,0))</f>
        <v/>
      </c>
      <c r="P7800">
        <f>IF(O7800="","",IF(O7800&gt;=1,O7800,0))</f>
        <v/>
      </c>
      <c r="Q7800" s="27">
        <f>IF(E7800="","",MAX(0,E7800-22))</f>
        <v/>
      </c>
      <c r="R7800" s="27">
        <f>IF(H7800=1,E7800,"")</f>
        <v/>
      </c>
      <c r="S7800" s="27">
        <f>IF(AND(H7800=1,J7800&lt;&gt;""),E7800-J7800,"")</f>
        <v/>
      </c>
      <c r="T7800">
        <f>IF(G7800="","",MONTH(G7800))</f>
        <v/>
      </c>
    </row>
    <row r="7801">
      <c r="A7801" s="24" t="n">
        <v>2020</v>
      </c>
      <c r="B7801" s="24" t="n">
        <v>11</v>
      </c>
      <c r="C7801" s="24" t="n">
        <v>20</v>
      </c>
      <c r="D7801" s="24" t="n">
        <v>24</v>
      </c>
      <c r="E7801" s="24" t="n">
        <v>8.279999999999999</v>
      </c>
      <c r="F7801" s="25">
        <f>IF($E7801="","",DATE(IF($A7801="",nominal_year,$A7801),$B7801,$C7801)+($D7801-IF(LEFT(hour_conv,1)="1",1,0))/24)</f>
        <v/>
      </c>
      <c r="G7801" s="26">
        <f>IF(F7801="","",INT(F7801))</f>
        <v/>
      </c>
      <c r="H7801">
        <f>IF(G7801="","",IF(AND(MONTH(G7801)*100+DAY(G7801)&gt;=season_lo,MONTH(G7801)*100+DAY(G7801)&lt;=season_hi),1,0))</f>
        <v/>
      </c>
      <c r="I7801">
        <f>IF(G7801="","",G7801-first_day+1)</f>
        <v/>
      </c>
      <c r="J7801" s="27">
        <f>IF(I7801="","",INDEX(Daily!$J$2:$J$421,I7801))</f>
        <v/>
      </c>
      <c r="K7801" s="27">
        <f>IF(J7801="","",J7801+cat_offset)</f>
        <v/>
      </c>
      <c r="L7801" s="27">
        <f>IF(J7801="","",MAX(0,E7801-J7801)^2)</f>
        <v/>
      </c>
      <c r="M7801" s="27">
        <f>IF(J7801="","",MAX(0,E7801-(J7801+twcdh_off))^2)</f>
        <v/>
      </c>
      <c r="N7801" s="27">
        <f>IF(E7801="","",MAX(0,E7801-swcdh_thr)^2)</f>
        <v/>
      </c>
      <c r="O7801">
        <f>IF(K7801="","",ROUND(E7801-K7801,0))</f>
        <v/>
      </c>
      <c r="P7801">
        <f>IF(O7801="","",IF(O7801&gt;=1,O7801,0))</f>
        <v/>
      </c>
      <c r="Q7801" s="27">
        <f>IF(E7801="","",MAX(0,E7801-22))</f>
        <v/>
      </c>
      <c r="R7801" s="27">
        <f>IF(H7801=1,E7801,"")</f>
        <v/>
      </c>
      <c r="S7801" s="27">
        <f>IF(AND(H7801=1,J7801&lt;&gt;""),E7801-J7801,"")</f>
        <v/>
      </c>
      <c r="T7801">
        <f>IF(G7801="","",MONTH(G7801))</f>
        <v/>
      </c>
    </row>
    <row r="7802">
      <c r="A7802" s="24" t="n">
        <v>2020</v>
      </c>
      <c r="B7802" s="24" t="n">
        <v>11</v>
      </c>
      <c r="C7802" s="24" t="n">
        <v>21</v>
      </c>
      <c r="D7802" s="24" t="n">
        <v>1</v>
      </c>
      <c r="E7802" s="24" t="n">
        <v>6.79</v>
      </c>
      <c r="F7802" s="25">
        <f>IF($E7802="","",DATE(IF($A7802="",nominal_year,$A7802),$B7802,$C7802)+($D7802-IF(LEFT(hour_conv,1)="1",1,0))/24)</f>
        <v/>
      </c>
      <c r="G7802" s="26">
        <f>IF(F7802="","",INT(F7802))</f>
        <v/>
      </c>
      <c r="H7802">
        <f>IF(G7802="","",IF(AND(MONTH(G7802)*100+DAY(G7802)&gt;=season_lo,MONTH(G7802)*100+DAY(G7802)&lt;=season_hi),1,0))</f>
        <v/>
      </c>
      <c r="I7802">
        <f>IF(G7802="","",G7802-first_day+1)</f>
        <v/>
      </c>
      <c r="J7802" s="27">
        <f>IF(I7802="","",INDEX(Daily!$J$2:$J$421,I7802))</f>
        <v/>
      </c>
      <c r="K7802" s="27">
        <f>IF(J7802="","",J7802+cat_offset)</f>
        <v/>
      </c>
      <c r="L7802" s="27">
        <f>IF(J7802="","",MAX(0,E7802-J7802)^2)</f>
        <v/>
      </c>
      <c r="M7802" s="27">
        <f>IF(J7802="","",MAX(0,E7802-(J7802+twcdh_off))^2)</f>
        <v/>
      </c>
      <c r="N7802" s="27">
        <f>IF(E7802="","",MAX(0,E7802-swcdh_thr)^2)</f>
        <v/>
      </c>
      <c r="O7802">
        <f>IF(K7802="","",ROUND(E7802-K7802,0))</f>
        <v/>
      </c>
      <c r="P7802">
        <f>IF(O7802="","",IF(O7802&gt;=1,O7802,0))</f>
        <v/>
      </c>
      <c r="Q7802" s="27">
        <f>IF(E7802="","",MAX(0,E7802-22))</f>
        <v/>
      </c>
      <c r="R7802" s="27">
        <f>IF(H7802=1,E7802,"")</f>
        <v/>
      </c>
      <c r="S7802" s="27">
        <f>IF(AND(H7802=1,J7802&lt;&gt;""),E7802-J7802,"")</f>
        <v/>
      </c>
      <c r="T7802">
        <f>IF(G7802="","",MONTH(G7802))</f>
        <v/>
      </c>
    </row>
    <row r="7803">
      <c r="A7803" s="24" t="n">
        <v>2020</v>
      </c>
      <c r="B7803" s="24" t="n">
        <v>11</v>
      </c>
      <c r="C7803" s="24" t="n">
        <v>21</v>
      </c>
      <c r="D7803" s="24" t="n">
        <v>2</v>
      </c>
      <c r="E7803" s="24" t="n">
        <v>6.04</v>
      </c>
      <c r="F7803" s="25">
        <f>IF($E7803="","",DATE(IF($A7803="",nominal_year,$A7803),$B7803,$C7803)+($D7803-IF(LEFT(hour_conv,1)="1",1,0))/24)</f>
        <v/>
      </c>
      <c r="G7803" s="26">
        <f>IF(F7803="","",INT(F7803))</f>
        <v/>
      </c>
      <c r="H7803">
        <f>IF(G7803="","",IF(AND(MONTH(G7803)*100+DAY(G7803)&gt;=season_lo,MONTH(G7803)*100+DAY(G7803)&lt;=season_hi),1,0))</f>
        <v/>
      </c>
      <c r="I7803">
        <f>IF(G7803="","",G7803-first_day+1)</f>
        <v/>
      </c>
      <c r="J7803" s="27">
        <f>IF(I7803="","",INDEX(Daily!$J$2:$J$421,I7803))</f>
        <v/>
      </c>
      <c r="K7803" s="27">
        <f>IF(J7803="","",J7803+cat_offset)</f>
        <v/>
      </c>
      <c r="L7803" s="27">
        <f>IF(J7803="","",MAX(0,E7803-J7803)^2)</f>
        <v/>
      </c>
      <c r="M7803" s="27">
        <f>IF(J7803="","",MAX(0,E7803-(J7803+twcdh_off))^2)</f>
        <v/>
      </c>
      <c r="N7803" s="27">
        <f>IF(E7803="","",MAX(0,E7803-swcdh_thr)^2)</f>
        <v/>
      </c>
      <c r="O7803">
        <f>IF(K7803="","",ROUND(E7803-K7803,0))</f>
        <v/>
      </c>
      <c r="P7803">
        <f>IF(O7803="","",IF(O7803&gt;=1,O7803,0))</f>
        <v/>
      </c>
      <c r="Q7803" s="27">
        <f>IF(E7803="","",MAX(0,E7803-22))</f>
        <v/>
      </c>
      <c r="R7803" s="27">
        <f>IF(H7803=1,E7803,"")</f>
        <v/>
      </c>
      <c r="S7803" s="27">
        <f>IF(AND(H7803=1,J7803&lt;&gt;""),E7803-J7803,"")</f>
        <v/>
      </c>
      <c r="T7803">
        <f>IF(G7803="","",MONTH(G7803))</f>
        <v/>
      </c>
    </row>
    <row r="7804">
      <c r="A7804" s="24" t="n">
        <v>2020</v>
      </c>
      <c r="B7804" s="24" t="n">
        <v>11</v>
      </c>
      <c r="C7804" s="24" t="n">
        <v>21</v>
      </c>
      <c r="D7804" s="24" t="n">
        <v>3</v>
      </c>
      <c r="E7804" s="24" t="n">
        <v>5.87</v>
      </c>
      <c r="F7804" s="25">
        <f>IF($E7804="","",DATE(IF($A7804="",nominal_year,$A7804),$B7804,$C7804)+($D7804-IF(LEFT(hour_conv,1)="1",1,0))/24)</f>
        <v/>
      </c>
      <c r="G7804" s="26">
        <f>IF(F7804="","",INT(F7804))</f>
        <v/>
      </c>
      <c r="H7804">
        <f>IF(G7804="","",IF(AND(MONTH(G7804)*100+DAY(G7804)&gt;=season_lo,MONTH(G7804)*100+DAY(G7804)&lt;=season_hi),1,0))</f>
        <v/>
      </c>
      <c r="I7804">
        <f>IF(G7804="","",G7804-first_day+1)</f>
        <v/>
      </c>
      <c r="J7804" s="27">
        <f>IF(I7804="","",INDEX(Daily!$J$2:$J$421,I7804))</f>
        <v/>
      </c>
      <c r="K7804" s="27">
        <f>IF(J7804="","",J7804+cat_offset)</f>
        <v/>
      </c>
      <c r="L7804" s="27">
        <f>IF(J7804="","",MAX(0,E7804-J7804)^2)</f>
        <v/>
      </c>
      <c r="M7804" s="27">
        <f>IF(J7804="","",MAX(0,E7804-(J7804+twcdh_off))^2)</f>
        <v/>
      </c>
      <c r="N7804" s="27">
        <f>IF(E7804="","",MAX(0,E7804-swcdh_thr)^2)</f>
        <v/>
      </c>
      <c r="O7804">
        <f>IF(K7804="","",ROUND(E7804-K7804,0))</f>
        <v/>
      </c>
      <c r="P7804">
        <f>IF(O7804="","",IF(O7804&gt;=1,O7804,0))</f>
        <v/>
      </c>
      <c r="Q7804" s="27">
        <f>IF(E7804="","",MAX(0,E7804-22))</f>
        <v/>
      </c>
      <c r="R7804" s="27">
        <f>IF(H7804=1,E7804,"")</f>
        <v/>
      </c>
      <c r="S7804" s="27">
        <f>IF(AND(H7804=1,J7804&lt;&gt;""),E7804-J7804,"")</f>
        <v/>
      </c>
      <c r="T7804">
        <f>IF(G7804="","",MONTH(G7804))</f>
        <v/>
      </c>
    </row>
    <row r="7805">
      <c r="A7805" s="24" t="n">
        <v>2020</v>
      </c>
      <c r="B7805" s="24" t="n">
        <v>11</v>
      </c>
      <c r="C7805" s="24" t="n">
        <v>21</v>
      </c>
      <c r="D7805" s="24" t="n">
        <v>4</v>
      </c>
      <c r="E7805" s="24" t="n">
        <v>6.22</v>
      </c>
      <c r="F7805" s="25">
        <f>IF($E7805="","",DATE(IF($A7805="",nominal_year,$A7805),$B7805,$C7805)+($D7805-IF(LEFT(hour_conv,1)="1",1,0))/24)</f>
        <v/>
      </c>
      <c r="G7805" s="26">
        <f>IF(F7805="","",INT(F7805))</f>
        <v/>
      </c>
      <c r="H7805">
        <f>IF(G7805="","",IF(AND(MONTH(G7805)*100+DAY(G7805)&gt;=season_lo,MONTH(G7805)*100+DAY(G7805)&lt;=season_hi),1,0))</f>
        <v/>
      </c>
      <c r="I7805">
        <f>IF(G7805="","",G7805-first_day+1)</f>
        <v/>
      </c>
      <c r="J7805" s="27">
        <f>IF(I7805="","",INDEX(Daily!$J$2:$J$421,I7805))</f>
        <v/>
      </c>
      <c r="K7805" s="27">
        <f>IF(J7805="","",J7805+cat_offset)</f>
        <v/>
      </c>
      <c r="L7805" s="27">
        <f>IF(J7805="","",MAX(0,E7805-J7805)^2)</f>
        <v/>
      </c>
      <c r="M7805" s="27">
        <f>IF(J7805="","",MAX(0,E7805-(J7805+twcdh_off))^2)</f>
        <v/>
      </c>
      <c r="N7805" s="27">
        <f>IF(E7805="","",MAX(0,E7805-swcdh_thr)^2)</f>
        <v/>
      </c>
      <c r="O7805">
        <f>IF(K7805="","",ROUND(E7805-K7805,0))</f>
        <v/>
      </c>
      <c r="P7805">
        <f>IF(O7805="","",IF(O7805&gt;=1,O7805,0))</f>
        <v/>
      </c>
      <c r="Q7805" s="27">
        <f>IF(E7805="","",MAX(0,E7805-22))</f>
        <v/>
      </c>
      <c r="R7805" s="27">
        <f>IF(H7805=1,E7805,"")</f>
        <v/>
      </c>
      <c r="S7805" s="27">
        <f>IF(AND(H7805=1,J7805&lt;&gt;""),E7805-J7805,"")</f>
        <v/>
      </c>
      <c r="T7805">
        <f>IF(G7805="","",MONTH(G7805))</f>
        <v/>
      </c>
    </row>
    <row r="7806">
      <c r="A7806" s="24" t="n">
        <v>2020</v>
      </c>
      <c r="B7806" s="24" t="n">
        <v>11</v>
      </c>
      <c r="C7806" s="24" t="n">
        <v>21</v>
      </c>
      <c r="D7806" s="24" t="n">
        <v>5</v>
      </c>
      <c r="E7806" s="24" t="n">
        <v>5.68</v>
      </c>
      <c r="F7806" s="25">
        <f>IF($E7806="","",DATE(IF($A7806="",nominal_year,$A7806),$B7806,$C7806)+($D7806-IF(LEFT(hour_conv,1)="1",1,0))/24)</f>
        <v/>
      </c>
      <c r="G7806" s="26">
        <f>IF(F7806="","",INT(F7806))</f>
        <v/>
      </c>
      <c r="H7806">
        <f>IF(G7806="","",IF(AND(MONTH(G7806)*100+DAY(G7806)&gt;=season_lo,MONTH(G7806)*100+DAY(G7806)&lt;=season_hi),1,0))</f>
        <v/>
      </c>
      <c r="I7806">
        <f>IF(G7806="","",G7806-first_day+1)</f>
        <v/>
      </c>
      <c r="J7806" s="27">
        <f>IF(I7806="","",INDEX(Daily!$J$2:$J$421,I7806))</f>
        <v/>
      </c>
      <c r="K7806" s="27">
        <f>IF(J7806="","",J7806+cat_offset)</f>
        <v/>
      </c>
      <c r="L7806" s="27">
        <f>IF(J7806="","",MAX(0,E7806-J7806)^2)</f>
        <v/>
      </c>
      <c r="M7806" s="27">
        <f>IF(J7806="","",MAX(0,E7806-(J7806+twcdh_off))^2)</f>
        <v/>
      </c>
      <c r="N7806" s="27">
        <f>IF(E7806="","",MAX(0,E7806-swcdh_thr)^2)</f>
        <v/>
      </c>
      <c r="O7806">
        <f>IF(K7806="","",ROUND(E7806-K7806,0))</f>
        <v/>
      </c>
      <c r="P7806">
        <f>IF(O7806="","",IF(O7806&gt;=1,O7806,0))</f>
        <v/>
      </c>
      <c r="Q7806" s="27">
        <f>IF(E7806="","",MAX(0,E7806-22))</f>
        <v/>
      </c>
      <c r="R7806" s="27">
        <f>IF(H7806=1,E7806,"")</f>
        <v/>
      </c>
      <c r="S7806" s="27">
        <f>IF(AND(H7806=1,J7806&lt;&gt;""),E7806-J7806,"")</f>
        <v/>
      </c>
      <c r="T7806">
        <f>IF(G7806="","",MONTH(G7806))</f>
        <v/>
      </c>
    </row>
    <row r="7807">
      <c r="A7807" s="24" t="n">
        <v>2020</v>
      </c>
      <c r="B7807" s="24" t="n">
        <v>11</v>
      </c>
      <c r="C7807" s="24" t="n">
        <v>21</v>
      </c>
      <c r="D7807" s="24" t="n">
        <v>6</v>
      </c>
      <c r="E7807" s="24" t="n">
        <v>5.95</v>
      </c>
      <c r="F7807" s="25">
        <f>IF($E7807="","",DATE(IF($A7807="",nominal_year,$A7807),$B7807,$C7807)+($D7807-IF(LEFT(hour_conv,1)="1",1,0))/24)</f>
        <v/>
      </c>
      <c r="G7807" s="26">
        <f>IF(F7807="","",INT(F7807))</f>
        <v/>
      </c>
      <c r="H7807">
        <f>IF(G7807="","",IF(AND(MONTH(G7807)*100+DAY(G7807)&gt;=season_lo,MONTH(G7807)*100+DAY(G7807)&lt;=season_hi),1,0))</f>
        <v/>
      </c>
      <c r="I7807">
        <f>IF(G7807="","",G7807-first_day+1)</f>
        <v/>
      </c>
      <c r="J7807" s="27">
        <f>IF(I7807="","",INDEX(Daily!$J$2:$J$421,I7807))</f>
        <v/>
      </c>
      <c r="K7807" s="27">
        <f>IF(J7807="","",J7807+cat_offset)</f>
        <v/>
      </c>
      <c r="L7807" s="27">
        <f>IF(J7807="","",MAX(0,E7807-J7807)^2)</f>
        <v/>
      </c>
      <c r="M7807" s="27">
        <f>IF(J7807="","",MAX(0,E7807-(J7807+twcdh_off))^2)</f>
        <v/>
      </c>
      <c r="N7807" s="27">
        <f>IF(E7807="","",MAX(0,E7807-swcdh_thr)^2)</f>
        <v/>
      </c>
      <c r="O7807">
        <f>IF(K7807="","",ROUND(E7807-K7807,0))</f>
        <v/>
      </c>
      <c r="P7807">
        <f>IF(O7807="","",IF(O7807&gt;=1,O7807,0))</f>
        <v/>
      </c>
      <c r="Q7807" s="27">
        <f>IF(E7807="","",MAX(0,E7807-22))</f>
        <v/>
      </c>
      <c r="R7807" s="27">
        <f>IF(H7807=1,E7807,"")</f>
        <v/>
      </c>
      <c r="S7807" s="27">
        <f>IF(AND(H7807=1,J7807&lt;&gt;""),E7807-J7807,"")</f>
        <v/>
      </c>
      <c r="T7807">
        <f>IF(G7807="","",MONTH(G7807))</f>
        <v/>
      </c>
    </row>
    <row r="7808">
      <c r="A7808" s="24" t="n">
        <v>2020</v>
      </c>
      <c r="B7808" s="24" t="n">
        <v>11</v>
      </c>
      <c r="C7808" s="24" t="n">
        <v>21</v>
      </c>
      <c r="D7808" s="24" t="n">
        <v>7</v>
      </c>
      <c r="E7808" s="24" t="n">
        <v>6.82</v>
      </c>
      <c r="F7808" s="25">
        <f>IF($E7808="","",DATE(IF($A7808="",nominal_year,$A7808),$B7808,$C7808)+($D7808-IF(LEFT(hour_conv,1)="1",1,0))/24)</f>
        <v/>
      </c>
      <c r="G7808" s="26">
        <f>IF(F7808="","",INT(F7808))</f>
        <v/>
      </c>
      <c r="H7808">
        <f>IF(G7808="","",IF(AND(MONTH(G7808)*100+DAY(G7808)&gt;=season_lo,MONTH(G7808)*100+DAY(G7808)&lt;=season_hi),1,0))</f>
        <v/>
      </c>
      <c r="I7808">
        <f>IF(G7808="","",G7808-first_day+1)</f>
        <v/>
      </c>
      <c r="J7808" s="27">
        <f>IF(I7808="","",INDEX(Daily!$J$2:$J$421,I7808))</f>
        <v/>
      </c>
      <c r="K7808" s="27">
        <f>IF(J7808="","",J7808+cat_offset)</f>
        <v/>
      </c>
      <c r="L7808" s="27">
        <f>IF(J7808="","",MAX(0,E7808-J7808)^2)</f>
        <v/>
      </c>
      <c r="M7808" s="27">
        <f>IF(J7808="","",MAX(0,E7808-(J7808+twcdh_off))^2)</f>
        <v/>
      </c>
      <c r="N7808" s="27">
        <f>IF(E7808="","",MAX(0,E7808-swcdh_thr)^2)</f>
        <v/>
      </c>
      <c r="O7808">
        <f>IF(K7808="","",ROUND(E7808-K7808,0))</f>
        <v/>
      </c>
      <c r="P7808">
        <f>IF(O7808="","",IF(O7808&gt;=1,O7808,0))</f>
        <v/>
      </c>
      <c r="Q7808" s="27">
        <f>IF(E7808="","",MAX(0,E7808-22))</f>
        <v/>
      </c>
      <c r="R7808" s="27">
        <f>IF(H7808=1,E7808,"")</f>
        <v/>
      </c>
      <c r="S7808" s="27">
        <f>IF(AND(H7808=1,J7808&lt;&gt;""),E7808-J7808,"")</f>
        <v/>
      </c>
      <c r="T7808">
        <f>IF(G7808="","",MONTH(G7808))</f>
        <v/>
      </c>
    </row>
    <row r="7809">
      <c r="A7809" s="24" t="n">
        <v>2020</v>
      </c>
      <c r="B7809" s="24" t="n">
        <v>11</v>
      </c>
      <c r="C7809" s="24" t="n">
        <v>21</v>
      </c>
      <c r="D7809" s="24" t="n">
        <v>8</v>
      </c>
      <c r="E7809" s="24" t="n">
        <v>7.18</v>
      </c>
      <c r="F7809" s="25">
        <f>IF($E7809="","",DATE(IF($A7809="",nominal_year,$A7809),$B7809,$C7809)+($D7809-IF(LEFT(hour_conv,1)="1",1,0))/24)</f>
        <v/>
      </c>
      <c r="G7809" s="26">
        <f>IF(F7809="","",INT(F7809))</f>
        <v/>
      </c>
      <c r="H7809">
        <f>IF(G7809="","",IF(AND(MONTH(G7809)*100+DAY(G7809)&gt;=season_lo,MONTH(G7809)*100+DAY(G7809)&lt;=season_hi),1,0))</f>
        <v/>
      </c>
      <c r="I7809">
        <f>IF(G7809="","",G7809-first_day+1)</f>
        <v/>
      </c>
      <c r="J7809" s="27">
        <f>IF(I7809="","",INDEX(Daily!$J$2:$J$421,I7809))</f>
        <v/>
      </c>
      <c r="K7809" s="27">
        <f>IF(J7809="","",J7809+cat_offset)</f>
        <v/>
      </c>
      <c r="L7809" s="27">
        <f>IF(J7809="","",MAX(0,E7809-J7809)^2)</f>
        <v/>
      </c>
      <c r="M7809" s="27">
        <f>IF(J7809="","",MAX(0,E7809-(J7809+twcdh_off))^2)</f>
        <v/>
      </c>
      <c r="N7809" s="27">
        <f>IF(E7809="","",MAX(0,E7809-swcdh_thr)^2)</f>
        <v/>
      </c>
      <c r="O7809">
        <f>IF(K7809="","",ROUND(E7809-K7809,0))</f>
        <v/>
      </c>
      <c r="P7809">
        <f>IF(O7809="","",IF(O7809&gt;=1,O7809,0))</f>
        <v/>
      </c>
      <c r="Q7809" s="27">
        <f>IF(E7809="","",MAX(0,E7809-22))</f>
        <v/>
      </c>
      <c r="R7809" s="27">
        <f>IF(H7809=1,E7809,"")</f>
        <v/>
      </c>
      <c r="S7809" s="27">
        <f>IF(AND(H7809=1,J7809&lt;&gt;""),E7809-J7809,"")</f>
        <v/>
      </c>
      <c r="T7809">
        <f>IF(G7809="","",MONTH(G7809))</f>
        <v/>
      </c>
    </row>
    <row r="7810">
      <c r="A7810" s="24" t="n">
        <v>2020</v>
      </c>
      <c r="B7810" s="24" t="n">
        <v>11</v>
      </c>
      <c r="C7810" s="24" t="n">
        <v>21</v>
      </c>
      <c r="D7810" s="24" t="n">
        <v>9</v>
      </c>
      <c r="E7810" s="24" t="n">
        <v>8.17</v>
      </c>
      <c r="F7810" s="25">
        <f>IF($E7810="","",DATE(IF($A7810="",nominal_year,$A7810),$B7810,$C7810)+($D7810-IF(LEFT(hour_conv,1)="1",1,0))/24)</f>
        <v/>
      </c>
      <c r="G7810" s="26">
        <f>IF(F7810="","",INT(F7810))</f>
        <v/>
      </c>
      <c r="H7810">
        <f>IF(G7810="","",IF(AND(MONTH(G7810)*100+DAY(G7810)&gt;=season_lo,MONTH(G7810)*100+DAY(G7810)&lt;=season_hi),1,0))</f>
        <v/>
      </c>
      <c r="I7810">
        <f>IF(G7810="","",G7810-first_day+1)</f>
        <v/>
      </c>
      <c r="J7810" s="27">
        <f>IF(I7810="","",INDEX(Daily!$J$2:$J$421,I7810))</f>
        <v/>
      </c>
      <c r="K7810" s="27">
        <f>IF(J7810="","",J7810+cat_offset)</f>
        <v/>
      </c>
      <c r="L7810" s="27">
        <f>IF(J7810="","",MAX(0,E7810-J7810)^2)</f>
        <v/>
      </c>
      <c r="M7810" s="27">
        <f>IF(J7810="","",MAX(0,E7810-(J7810+twcdh_off))^2)</f>
        <v/>
      </c>
      <c r="N7810" s="27">
        <f>IF(E7810="","",MAX(0,E7810-swcdh_thr)^2)</f>
        <v/>
      </c>
      <c r="O7810">
        <f>IF(K7810="","",ROUND(E7810-K7810,0))</f>
        <v/>
      </c>
      <c r="P7810">
        <f>IF(O7810="","",IF(O7810&gt;=1,O7810,0))</f>
        <v/>
      </c>
      <c r="Q7810" s="27">
        <f>IF(E7810="","",MAX(0,E7810-22))</f>
        <v/>
      </c>
      <c r="R7810" s="27">
        <f>IF(H7810=1,E7810,"")</f>
        <v/>
      </c>
      <c r="S7810" s="27">
        <f>IF(AND(H7810=1,J7810&lt;&gt;""),E7810-J7810,"")</f>
        <v/>
      </c>
      <c r="T7810">
        <f>IF(G7810="","",MONTH(G7810))</f>
        <v/>
      </c>
    </row>
    <row r="7811">
      <c r="A7811" s="24" t="n">
        <v>2020</v>
      </c>
      <c r="B7811" s="24" t="n">
        <v>11</v>
      </c>
      <c r="C7811" s="24" t="n">
        <v>21</v>
      </c>
      <c r="D7811" s="24" t="n">
        <v>10</v>
      </c>
      <c r="E7811" s="24" t="n">
        <v>8.43</v>
      </c>
      <c r="F7811" s="25">
        <f>IF($E7811="","",DATE(IF($A7811="",nominal_year,$A7811),$B7811,$C7811)+($D7811-IF(LEFT(hour_conv,1)="1",1,0))/24)</f>
        <v/>
      </c>
      <c r="G7811" s="26">
        <f>IF(F7811="","",INT(F7811))</f>
        <v/>
      </c>
      <c r="H7811">
        <f>IF(G7811="","",IF(AND(MONTH(G7811)*100+DAY(G7811)&gt;=season_lo,MONTH(G7811)*100+DAY(G7811)&lt;=season_hi),1,0))</f>
        <v/>
      </c>
      <c r="I7811">
        <f>IF(G7811="","",G7811-first_day+1)</f>
        <v/>
      </c>
      <c r="J7811" s="27">
        <f>IF(I7811="","",INDEX(Daily!$J$2:$J$421,I7811))</f>
        <v/>
      </c>
      <c r="K7811" s="27">
        <f>IF(J7811="","",J7811+cat_offset)</f>
        <v/>
      </c>
      <c r="L7811" s="27">
        <f>IF(J7811="","",MAX(0,E7811-J7811)^2)</f>
        <v/>
      </c>
      <c r="M7811" s="27">
        <f>IF(J7811="","",MAX(0,E7811-(J7811+twcdh_off))^2)</f>
        <v/>
      </c>
      <c r="N7811" s="27">
        <f>IF(E7811="","",MAX(0,E7811-swcdh_thr)^2)</f>
        <v/>
      </c>
      <c r="O7811">
        <f>IF(K7811="","",ROUND(E7811-K7811,0))</f>
        <v/>
      </c>
      <c r="P7811">
        <f>IF(O7811="","",IF(O7811&gt;=1,O7811,0))</f>
        <v/>
      </c>
      <c r="Q7811" s="27">
        <f>IF(E7811="","",MAX(0,E7811-22))</f>
        <v/>
      </c>
      <c r="R7811" s="27">
        <f>IF(H7811=1,E7811,"")</f>
        <v/>
      </c>
      <c r="S7811" s="27">
        <f>IF(AND(H7811=1,J7811&lt;&gt;""),E7811-J7811,"")</f>
        <v/>
      </c>
      <c r="T7811">
        <f>IF(G7811="","",MONTH(G7811))</f>
        <v/>
      </c>
    </row>
    <row r="7812">
      <c r="A7812" s="24" t="n">
        <v>2020</v>
      </c>
      <c r="B7812" s="24" t="n">
        <v>11</v>
      </c>
      <c r="C7812" s="24" t="n">
        <v>21</v>
      </c>
      <c r="D7812" s="24" t="n">
        <v>11</v>
      </c>
      <c r="E7812" s="24" t="n">
        <v>9.23</v>
      </c>
      <c r="F7812" s="25">
        <f>IF($E7812="","",DATE(IF($A7812="",nominal_year,$A7812),$B7812,$C7812)+($D7812-IF(LEFT(hour_conv,1)="1",1,0))/24)</f>
        <v/>
      </c>
      <c r="G7812" s="26">
        <f>IF(F7812="","",INT(F7812))</f>
        <v/>
      </c>
      <c r="H7812">
        <f>IF(G7812="","",IF(AND(MONTH(G7812)*100+DAY(G7812)&gt;=season_lo,MONTH(G7812)*100+DAY(G7812)&lt;=season_hi),1,0))</f>
        <v/>
      </c>
      <c r="I7812">
        <f>IF(G7812="","",G7812-first_day+1)</f>
        <v/>
      </c>
      <c r="J7812" s="27">
        <f>IF(I7812="","",INDEX(Daily!$J$2:$J$421,I7812))</f>
        <v/>
      </c>
      <c r="K7812" s="27">
        <f>IF(J7812="","",J7812+cat_offset)</f>
        <v/>
      </c>
      <c r="L7812" s="27">
        <f>IF(J7812="","",MAX(0,E7812-J7812)^2)</f>
        <v/>
      </c>
      <c r="M7812" s="27">
        <f>IF(J7812="","",MAX(0,E7812-(J7812+twcdh_off))^2)</f>
        <v/>
      </c>
      <c r="N7812" s="27">
        <f>IF(E7812="","",MAX(0,E7812-swcdh_thr)^2)</f>
        <v/>
      </c>
      <c r="O7812">
        <f>IF(K7812="","",ROUND(E7812-K7812,0))</f>
        <v/>
      </c>
      <c r="P7812">
        <f>IF(O7812="","",IF(O7812&gt;=1,O7812,0))</f>
        <v/>
      </c>
      <c r="Q7812" s="27">
        <f>IF(E7812="","",MAX(0,E7812-22))</f>
        <v/>
      </c>
      <c r="R7812" s="27">
        <f>IF(H7812=1,E7812,"")</f>
        <v/>
      </c>
      <c r="S7812" s="27">
        <f>IF(AND(H7812=1,J7812&lt;&gt;""),E7812-J7812,"")</f>
        <v/>
      </c>
      <c r="T7812">
        <f>IF(G7812="","",MONTH(G7812))</f>
        <v/>
      </c>
    </row>
    <row r="7813">
      <c r="A7813" s="24" t="n">
        <v>2020</v>
      </c>
      <c r="B7813" s="24" t="n">
        <v>11</v>
      </c>
      <c r="C7813" s="24" t="n">
        <v>21</v>
      </c>
      <c r="D7813" s="24" t="n">
        <v>12</v>
      </c>
      <c r="E7813" s="24" t="n">
        <v>9.35</v>
      </c>
      <c r="F7813" s="25">
        <f>IF($E7813="","",DATE(IF($A7813="",nominal_year,$A7813),$B7813,$C7813)+($D7813-IF(LEFT(hour_conv,1)="1",1,0))/24)</f>
        <v/>
      </c>
      <c r="G7813" s="26">
        <f>IF(F7813="","",INT(F7813))</f>
        <v/>
      </c>
      <c r="H7813">
        <f>IF(G7813="","",IF(AND(MONTH(G7813)*100+DAY(G7813)&gt;=season_lo,MONTH(G7813)*100+DAY(G7813)&lt;=season_hi),1,0))</f>
        <v/>
      </c>
      <c r="I7813">
        <f>IF(G7813="","",G7813-first_day+1)</f>
        <v/>
      </c>
      <c r="J7813" s="27">
        <f>IF(I7813="","",INDEX(Daily!$J$2:$J$421,I7813))</f>
        <v/>
      </c>
      <c r="K7813" s="27">
        <f>IF(J7813="","",J7813+cat_offset)</f>
        <v/>
      </c>
      <c r="L7813" s="27">
        <f>IF(J7813="","",MAX(0,E7813-J7813)^2)</f>
        <v/>
      </c>
      <c r="M7813" s="27">
        <f>IF(J7813="","",MAX(0,E7813-(J7813+twcdh_off))^2)</f>
        <v/>
      </c>
      <c r="N7813" s="27">
        <f>IF(E7813="","",MAX(0,E7813-swcdh_thr)^2)</f>
        <v/>
      </c>
      <c r="O7813">
        <f>IF(K7813="","",ROUND(E7813-K7813,0))</f>
        <v/>
      </c>
      <c r="P7813">
        <f>IF(O7813="","",IF(O7813&gt;=1,O7813,0))</f>
        <v/>
      </c>
      <c r="Q7813" s="27">
        <f>IF(E7813="","",MAX(0,E7813-22))</f>
        <v/>
      </c>
      <c r="R7813" s="27">
        <f>IF(H7813=1,E7813,"")</f>
        <v/>
      </c>
      <c r="S7813" s="27">
        <f>IF(AND(H7813=1,J7813&lt;&gt;""),E7813-J7813,"")</f>
        <v/>
      </c>
      <c r="T7813">
        <f>IF(G7813="","",MONTH(G7813))</f>
        <v/>
      </c>
    </row>
    <row r="7814">
      <c r="A7814" s="24" t="n">
        <v>2020</v>
      </c>
      <c r="B7814" s="24" t="n">
        <v>11</v>
      </c>
      <c r="C7814" s="24" t="n">
        <v>21</v>
      </c>
      <c r="D7814" s="24" t="n">
        <v>13</v>
      </c>
      <c r="E7814" s="24" t="n">
        <v>9.73</v>
      </c>
      <c r="F7814" s="25">
        <f>IF($E7814="","",DATE(IF($A7814="",nominal_year,$A7814),$B7814,$C7814)+($D7814-IF(LEFT(hour_conv,1)="1",1,0))/24)</f>
        <v/>
      </c>
      <c r="G7814" s="26">
        <f>IF(F7814="","",INT(F7814))</f>
        <v/>
      </c>
      <c r="H7814">
        <f>IF(G7814="","",IF(AND(MONTH(G7814)*100+DAY(G7814)&gt;=season_lo,MONTH(G7814)*100+DAY(G7814)&lt;=season_hi),1,0))</f>
        <v/>
      </c>
      <c r="I7814">
        <f>IF(G7814="","",G7814-first_day+1)</f>
        <v/>
      </c>
      <c r="J7814" s="27">
        <f>IF(I7814="","",INDEX(Daily!$J$2:$J$421,I7814))</f>
        <v/>
      </c>
      <c r="K7814" s="27">
        <f>IF(J7814="","",J7814+cat_offset)</f>
        <v/>
      </c>
      <c r="L7814" s="27">
        <f>IF(J7814="","",MAX(0,E7814-J7814)^2)</f>
        <v/>
      </c>
      <c r="M7814" s="27">
        <f>IF(J7814="","",MAX(0,E7814-(J7814+twcdh_off))^2)</f>
        <v/>
      </c>
      <c r="N7814" s="27">
        <f>IF(E7814="","",MAX(0,E7814-swcdh_thr)^2)</f>
        <v/>
      </c>
      <c r="O7814">
        <f>IF(K7814="","",ROUND(E7814-K7814,0))</f>
        <v/>
      </c>
      <c r="P7814">
        <f>IF(O7814="","",IF(O7814&gt;=1,O7814,0))</f>
        <v/>
      </c>
      <c r="Q7814" s="27">
        <f>IF(E7814="","",MAX(0,E7814-22))</f>
        <v/>
      </c>
      <c r="R7814" s="27">
        <f>IF(H7814=1,E7814,"")</f>
        <v/>
      </c>
      <c r="S7814" s="27">
        <f>IF(AND(H7814=1,J7814&lt;&gt;""),E7814-J7814,"")</f>
        <v/>
      </c>
      <c r="T7814">
        <f>IF(G7814="","",MONTH(G7814))</f>
        <v/>
      </c>
    </row>
    <row r="7815">
      <c r="A7815" s="24" t="n">
        <v>2020</v>
      </c>
      <c r="B7815" s="24" t="n">
        <v>11</v>
      </c>
      <c r="C7815" s="24" t="n">
        <v>21</v>
      </c>
      <c r="D7815" s="24" t="n">
        <v>14</v>
      </c>
      <c r="E7815" s="24" t="n">
        <v>10.49</v>
      </c>
      <c r="F7815" s="25">
        <f>IF($E7815="","",DATE(IF($A7815="",nominal_year,$A7815),$B7815,$C7815)+($D7815-IF(LEFT(hour_conv,1)="1",1,0))/24)</f>
        <v/>
      </c>
      <c r="G7815" s="26">
        <f>IF(F7815="","",INT(F7815))</f>
        <v/>
      </c>
      <c r="H7815">
        <f>IF(G7815="","",IF(AND(MONTH(G7815)*100+DAY(G7815)&gt;=season_lo,MONTH(G7815)*100+DAY(G7815)&lt;=season_hi),1,0))</f>
        <v/>
      </c>
      <c r="I7815">
        <f>IF(G7815="","",G7815-first_day+1)</f>
        <v/>
      </c>
      <c r="J7815" s="27">
        <f>IF(I7815="","",INDEX(Daily!$J$2:$J$421,I7815))</f>
        <v/>
      </c>
      <c r="K7815" s="27">
        <f>IF(J7815="","",J7815+cat_offset)</f>
        <v/>
      </c>
      <c r="L7815" s="27">
        <f>IF(J7815="","",MAX(0,E7815-J7815)^2)</f>
        <v/>
      </c>
      <c r="M7815" s="27">
        <f>IF(J7815="","",MAX(0,E7815-(J7815+twcdh_off))^2)</f>
        <v/>
      </c>
      <c r="N7815" s="27">
        <f>IF(E7815="","",MAX(0,E7815-swcdh_thr)^2)</f>
        <v/>
      </c>
      <c r="O7815">
        <f>IF(K7815="","",ROUND(E7815-K7815,0))</f>
        <v/>
      </c>
      <c r="P7815">
        <f>IF(O7815="","",IF(O7815&gt;=1,O7815,0))</f>
        <v/>
      </c>
      <c r="Q7815" s="27">
        <f>IF(E7815="","",MAX(0,E7815-22))</f>
        <v/>
      </c>
      <c r="R7815" s="27">
        <f>IF(H7815=1,E7815,"")</f>
        <v/>
      </c>
      <c r="S7815" s="27">
        <f>IF(AND(H7815=1,J7815&lt;&gt;""),E7815-J7815,"")</f>
        <v/>
      </c>
      <c r="T7815">
        <f>IF(G7815="","",MONTH(G7815))</f>
        <v/>
      </c>
    </row>
    <row r="7816">
      <c r="A7816" s="24" t="n">
        <v>2020</v>
      </c>
      <c r="B7816" s="24" t="n">
        <v>11</v>
      </c>
      <c r="C7816" s="24" t="n">
        <v>21</v>
      </c>
      <c r="D7816" s="24" t="n">
        <v>15</v>
      </c>
      <c r="E7816" s="24" t="n">
        <v>9.73</v>
      </c>
      <c r="F7816" s="25">
        <f>IF($E7816="","",DATE(IF($A7816="",nominal_year,$A7816),$B7816,$C7816)+($D7816-IF(LEFT(hour_conv,1)="1",1,0))/24)</f>
        <v/>
      </c>
      <c r="G7816" s="26">
        <f>IF(F7816="","",INT(F7816))</f>
        <v/>
      </c>
      <c r="H7816">
        <f>IF(G7816="","",IF(AND(MONTH(G7816)*100+DAY(G7816)&gt;=season_lo,MONTH(G7816)*100+DAY(G7816)&lt;=season_hi),1,0))</f>
        <v/>
      </c>
      <c r="I7816">
        <f>IF(G7816="","",G7816-first_day+1)</f>
        <v/>
      </c>
      <c r="J7816" s="27">
        <f>IF(I7816="","",INDEX(Daily!$J$2:$J$421,I7816))</f>
        <v/>
      </c>
      <c r="K7816" s="27">
        <f>IF(J7816="","",J7816+cat_offset)</f>
        <v/>
      </c>
      <c r="L7816" s="27">
        <f>IF(J7816="","",MAX(0,E7816-J7816)^2)</f>
        <v/>
      </c>
      <c r="M7816" s="27">
        <f>IF(J7816="","",MAX(0,E7816-(J7816+twcdh_off))^2)</f>
        <v/>
      </c>
      <c r="N7816" s="27">
        <f>IF(E7816="","",MAX(0,E7816-swcdh_thr)^2)</f>
        <v/>
      </c>
      <c r="O7816">
        <f>IF(K7816="","",ROUND(E7816-K7816,0))</f>
        <v/>
      </c>
      <c r="P7816">
        <f>IF(O7816="","",IF(O7816&gt;=1,O7816,0))</f>
        <v/>
      </c>
      <c r="Q7816" s="27">
        <f>IF(E7816="","",MAX(0,E7816-22))</f>
        <v/>
      </c>
      <c r="R7816" s="27">
        <f>IF(H7816=1,E7816,"")</f>
        <v/>
      </c>
      <c r="S7816" s="27">
        <f>IF(AND(H7816=1,J7816&lt;&gt;""),E7816-J7816,"")</f>
        <v/>
      </c>
      <c r="T7816">
        <f>IF(G7816="","",MONTH(G7816))</f>
        <v/>
      </c>
    </row>
    <row r="7817">
      <c r="A7817" s="24" t="n">
        <v>2020</v>
      </c>
      <c r="B7817" s="24" t="n">
        <v>11</v>
      </c>
      <c r="C7817" s="24" t="n">
        <v>21</v>
      </c>
      <c r="D7817" s="24" t="n">
        <v>16</v>
      </c>
      <c r="E7817" s="24" t="n">
        <v>10.99</v>
      </c>
      <c r="F7817" s="25">
        <f>IF($E7817="","",DATE(IF($A7817="",nominal_year,$A7817),$B7817,$C7817)+($D7817-IF(LEFT(hour_conv,1)="1",1,0))/24)</f>
        <v/>
      </c>
      <c r="G7817" s="26">
        <f>IF(F7817="","",INT(F7817))</f>
        <v/>
      </c>
      <c r="H7817">
        <f>IF(G7817="","",IF(AND(MONTH(G7817)*100+DAY(G7817)&gt;=season_lo,MONTH(G7817)*100+DAY(G7817)&lt;=season_hi),1,0))</f>
        <v/>
      </c>
      <c r="I7817">
        <f>IF(G7817="","",G7817-first_day+1)</f>
        <v/>
      </c>
      <c r="J7817" s="27">
        <f>IF(I7817="","",INDEX(Daily!$J$2:$J$421,I7817))</f>
        <v/>
      </c>
      <c r="K7817" s="27">
        <f>IF(J7817="","",J7817+cat_offset)</f>
        <v/>
      </c>
      <c r="L7817" s="27">
        <f>IF(J7817="","",MAX(0,E7817-J7817)^2)</f>
        <v/>
      </c>
      <c r="M7817" s="27">
        <f>IF(J7817="","",MAX(0,E7817-(J7817+twcdh_off))^2)</f>
        <v/>
      </c>
      <c r="N7817" s="27">
        <f>IF(E7817="","",MAX(0,E7817-swcdh_thr)^2)</f>
        <v/>
      </c>
      <c r="O7817">
        <f>IF(K7817="","",ROUND(E7817-K7817,0))</f>
        <v/>
      </c>
      <c r="P7817">
        <f>IF(O7817="","",IF(O7817&gt;=1,O7817,0))</f>
        <v/>
      </c>
      <c r="Q7817" s="27">
        <f>IF(E7817="","",MAX(0,E7817-22))</f>
        <v/>
      </c>
      <c r="R7817" s="27">
        <f>IF(H7817=1,E7817,"")</f>
        <v/>
      </c>
      <c r="S7817" s="27">
        <f>IF(AND(H7817=1,J7817&lt;&gt;""),E7817-J7817,"")</f>
        <v/>
      </c>
      <c r="T7817">
        <f>IF(G7817="","",MONTH(G7817))</f>
        <v/>
      </c>
    </row>
    <row r="7818">
      <c r="A7818" s="24" t="n">
        <v>2020</v>
      </c>
      <c r="B7818" s="24" t="n">
        <v>11</v>
      </c>
      <c r="C7818" s="24" t="n">
        <v>21</v>
      </c>
      <c r="D7818" s="24" t="n">
        <v>17</v>
      </c>
      <c r="E7818" s="24" t="n">
        <v>11.11</v>
      </c>
      <c r="F7818" s="25">
        <f>IF($E7818="","",DATE(IF($A7818="",nominal_year,$A7818),$B7818,$C7818)+($D7818-IF(LEFT(hour_conv,1)="1",1,0))/24)</f>
        <v/>
      </c>
      <c r="G7818" s="26">
        <f>IF(F7818="","",INT(F7818))</f>
        <v/>
      </c>
      <c r="H7818">
        <f>IF(G7818="","",IF(AND(MONTH(G7818)*100+DAY(G7818)&gt;=season_lo,MONTH(G7818)*100+DAY(G7818)&lt;=season_hi),1,0))</f>
        <v/>
      </c>
      <c r="I7818">
        <f>IF(G7818="","",G7818-first_day+1)</f>
        <v/>
      </c>
      <c r="J7818" s="27">
        <f>IF(I7818="","",INDEX(Daily!$J$2:$J$421,I7818))</f>
        <v/>
      </c>
      <c r="K7818" s="27">
        <f>IF(J7818="","",J7818+cat_offset)</f>
        <v/>
      </c>
      <c r="L7818" s="27">
        <f>IF(J7818="","",MAX(0,E7818-J7818)^2)</f>
        <v/>
      </c>
      <c r="M7818" s="27">
        <f>IF(J7818="","",MAX(0,E7818-(J7818+twcdh_off))^2)</f>
        <v/>
      </c>
      <c r="N7818" s="27">
        <f>IF(E7818="","",MAX(0,E7818-swcdh_thr)^2)</f>
        <v/>
      </c>
      <c r="O7818">
        <f>IF(K7818="","",ROUND(E7818-K7818,0))</f>
        <v/>
      </c>
      <c r="P7818">
        <f>IF(O7818="","",IF(O7818&gt;=1,O7818,0))</f>
        <v/>
      </c>
      <c r="Q7818" s="27">
        <f>IF(E7818="","",MAX(0,E7818-22))</f>
        <v/>
      </c>
      <c r="R7818" s="27">
        <f>IF(H7818=1,E7818,"")</f>
        <v/>
      </c>
      <c r="S7818" s="27">
        <f>IF(AND(H7818=1,J7818&lt;&gt;""),E7818-J7818,"")</f>
        <v/>
      </c>
      <c r="T7818">
        <f>IF(G7818="","",MONTH(G7818))</f>
        <v/>
      </c>
    </row>
    <row r="7819">
      <c r="A7819" s="24" t="n">
        <v>2020</v>
      </c>
      <c r="B7819" s="24" t="n">
        <v>11</v>
      </c>
      <c r="C7819" s="24" t="n">
        <v>21</v>
      </c>
      <c r="D7819" s="24" t="n">
        <v>18</v>
      </c>
      <c r="E7819" s="24" t="n">
        <v>10.5</v>
      </c>
      <c r="F7819" s="25">
        <f>IF($E7819="","",DATE(IF($A7819="",nominal_year,$A7819),$B7819,$C7819)+($D7819-IF(LEFT(hour_conv,1)="1",1,0))/24)</f>
        <v/>
      </c>
      <c r="G7819" s="26">
        <f>IF(F7819="","",INT(F7819))</f>
        <v/>
      </c>
      <c r="H7819">
        <f>IF(G7819="","",IF(AND(MONTH(G7819)*100+DAY(G7819)&gt;=season_lo,MONTH(G7819)*100+DAY(G7819)&lt;=season_hi),1,0))</f>
        <v/>
      </c>
      <c r="I7819">
        <f>IF(G7819="","",G7819-first_day+1)</f>
        <v/>
      </c>
      <c r="J7819" s="27">
        <f>IF(I7819="","",INDEX(Daily!$J$2:$J$421,I7819))</f>
        <v/>
      </c>
      <c r="K7819" s="27">
        <f>IF(J7819="","",J7819+cat_offset)</f>
        <v/>
      </c>
      <c r="L7819" s="27">
        <f>IF(J7819="","",MAX(0,E7819-J7819)^2)</f>
        <v/>
      </c>
      <c r="M7819" s="27">
        <f>IF(J7819="","",MAX(0,E7819-(J7819+twcdh_off))^2)</f>
        <v/>
      </c>
      <c r="N7819" s="27">
        <f>IF(E7819="","",MAX(0,E7819-swcdh_thr)^2)</f>
        <v/>
      </c>
      <c r="O7819">
        <f>IF(K7819="","",ROUND(E7819-K7819,0))</f>
        <v/>
      </c>
      <c r="P7819">
        <f>IF(O7819="","",IF(O7819&gt;=1,O7819,0))</f>
        <v/>
      </c>
      <c r="Q7819" s="27">
        <f>IF(E7819="","",MAX(0,E7819-22))</f>
        <v/>
      </c>
      <c r="R7819" s="27">
        <f>IF(H7819=1,E7819,"")</f>
        <v/>
      </c>
      <c r="S7819" s="27">
        <f>IF(AND(H7819=1,J7819&lt;&gt;""),E7819-J7819,"")</f>
        <v/>
      </c>
      <c r="T7819">
        <f>IF(G7819="","",MONTH(G7819))</f>
        <v/>
      </c>
    </row>
    <row r="7820">
      <c r="A7820" s="24" t="n">
        <v>2020</v>
      </c>
      <c r="B7820" s="24" t="n">
        <v>11</v>
      </c>
      <c r="C7820" s="24" t="n">
        <v>21</v>
      </c>
      <c r="D7820" s="24" t="n">
        <v>19</v>
      </c>
      <c r="E7820" s="24" t="n">
        <v>9.98</v>
      </c>
      <c r="F7820" s="25">
        <f>IF($E7820="","",DATE(IF($A7820="",nominal_year,$A7820),$B7820,$C7820)+($D7820-IF(LEFT(hour_conv,1)="1",1,0))/24)</f>
        <v/>
      </c>
      <c r="G7820" s="26">
        <f>IF(F7820="","",INT(F7820))</f>
        <v/>
      </c>
      <c r="H7820">
        <f>IF(G7820="","",IF(AND(MONTH(G7820)*100+DAY(G7820)&gt;=season_lo,MONTH(G7820)*100+DAY(G7820)&lt;=season_hi),1,0))</f>
        <v/>
      </c>
      <c r="I7820">
        <f>IF(G7820="","",G7820-first_day+1)</f>
        <v/>
      </c>
      <c r="J7820" s="27">
        <f>IF(I7820="","",INDEX(Daily!$J$2:$J$421,I7820))</f>
        <v/>
      </c>
      <c r="K7820" s="27">
        <f>IF(J7820="","",J7820+cat_offset)</f>
        <v/>
      </c>
      <c r="L7820" s="27">
        <f>IF(J7820="","",MAX(0,E7820-J7820)^2)</f>
        <v/>
      </c>
      <c r="M7820" s="27">
        <f>IF(J7820="","",MAX(0,E7820-(J7820+twcdh_off))^2)</f>
        <v/>
      </c>
      <c r="N7820" s="27">
        <f>IF(E7820="","",MAX(0,E7820-swcdh_thr)^2)</f>
        <v/>
      </c>
      <c r="O7820">
        <f>IF(K7820="","",ROUND(E7820-K7820,0))</f>
        <v/>
      </c>
      <c r="P7820">
        <f>IF(O7820="","",IF(O7820&gt;=1,O7820,0))</f>
        <v/>
      </c>
      <c r="Q7820" s="27">
        <f>IF(E7820="","",MAX(0,E7820-22))</f>
        <v/>
      </c>
      <c r="R7820" s="27">
        <f>IF(H7820=1,E7820,"")</f>
        <v/>
      </c>
      <c r="S7820" s="27">
        <f>IF(AND(H7820=1,J7820&lt;&gt;""),E7820-J7820,"")</f>
        <v/>
      </c>
      <c r="T7820">
        <f>IF(G7820="","",MONTH(G7820))</f>
        <v/>
      </c>
    </row>
    <row r="7821">
      <c r="A7821" s="24" t="n">
        <v>2020</v>
      </c>
      <c r="B7821" s="24" t="n">
        <v>11</v>
      </c>
      <c r="C7821" s="24" t="n">
        <v>21</v>
      </c>
      <c r="D7821" s="24" t="n">
        <v>20</v>
      </c>
      <c r="E7821" s="24" t="n">
        <v>9.94</v>
      </c>
      <c r="F7821" s="25">
        <f>IF($E7821="","",DATE(IF($A7821="",nominal_year,$A7821),$B7821,$C7821)+($D7821-IF(LEFT(hour_conv,1)="1",1,0))/24)</f>
        <v/>
      </c>
      <c r="G7821" s="26">
        <f>IF(F7821="","",INT(F7821))</f>
        <v/>
      </c>
      <c r="H7821">
        <f>IF(G7821="","",IF(AND(MONTH(G7821)*100+DAY(G7821)&gt;=season_lo,MONTH(G7821)*100+DAY(G7821)&lt;=season_hi),1,0))</f>
        <v/>
      </c>
      <c r="I7821">
        <f>IF(G7821="","",G7821-first_day+1)</f>
        <v/>
      </c>
      <c r="J7821" s="27">
        <f>IF(I7821="","",INDEX(Daily!$J$2:$J$421,I7821))</f>
        <v/>
      </c>
      <c r="K7821" s="27">
        <f>IF(J7821="","",J7821+cat_offset)</f>
        <v/>
      </c>
      <c r="L7821" s="27">
        <f>IF(J7821="","",MAX(0,E7821-J7821)^2)</f>
        <v/>
      </c>
      <c r="M7821" s="27">
        <f>IF(J7821="","",MAX(0,E7821-(J7821+twcdh_off))^2)</f>
        <v/>
      </c>
      <c r="N7821" s="27">
        <f>IF(E7821="","",MAX(0,E7821-swcdh_thr)^2)</f>
        <v/>
      </c>
      <c r="O7821">
        <f>IF(K7821="","",ROUND(E7821-K7821,0))</f>
        <v/>
      </c>
      <c r="P7821">
        <f>IF(O7821="","",IF(O7821&gt;=1,O7821,0))</f>
        <v/>
      </c>
      <c r="Q7821" s="27">
        <f>IF(E7821="","",MAX(0,E7821-22))</f>
        <v/>
      </c>
      <c r="R7821" s="27">
        <f>IF(H7821=1,E7821,"")</f>
        <v/>
      </c>
      <c r="S7821" s="27">
        <f>IF(AND(H7821=1,J7821&lt;&gt;""),E7821-J7821,"")</f>
        <v/>
      </c>
      <c r="T7821">
        <f>IF(G7821="","",MONTH(G7821))</f>
        <v/>
      </c>
    </row>
    <row r="7822">
      <c r="A7822" s="24" t="n">
        <v>2020</v>
      </c>
      <c r="B7822" s="24" t="n">
        <v>11</v>
      </c>
      <c r="C7822" s="24" t="n">
        <v>21</v>
      </c>
      <c r="D7822" s="24" t="n">
        <v>21</v>
      </c>
      <c r="E7822" s="24" t="n">
        <v>8.890000000000001</v>
      </c>
      <c r="F7822" s="25">
        <f>IF($E7822="","",DATE(IF($A7822="",nominal_year,$A7822),$B7822,$C7822)+($D7822-IF(LEFT(hour_conv,1)="1",1,0))/24)</f>
        <v/>
      </c>
      <c r="G7822" s="26">
        <f>IF(F7822="","",INT(F7822))</f>
        <v/>
      </c>
      <c r="H7822">
        <f>IF(G7822="","",IF(AND(MONTH(G7822)*100+DAY(G7822)&gt;=season_lo,MONTH(G7822)*100+DAY(G7822)&lt;=season_hi),1,0))</f>
        <v/>
      </c>
      <c r="I7822">
        <f>IF(G7822="","",G7822-first_day+1)</f>
        <v/>
      </c>
      <c r="J7822" s="27">
        <f>IF(I7822="","",INDEX(Daily!$J$2:$J$421,I7822))</f>
        <v/>
      </c>
      <c r="K7822" s="27">
        <f>IF(J7822="","",J7822+cat_offset)</f>
        <v/>
      </c>
      <c r="L7822" s="27">
        <f>IF(J7822="","",MAX(0,E7822-J7822)^2)</f>
        <v/>
      </c>
      <c r="M7822" s="27">
        <f>IF(J7822="","",MAX(0,E7822-(J7822+twcdh_off))^2)</f>
        <v/>
      </c>
      <c r="N7822" s="27">
        <f>IF(E7822="","",MAX(0,E7822-swcdh_thr)^2)</f>
        <v/>
      </c>
      <c r="O7822">
        <f>IF(K7822="","",ROUND(E7822-K7822,0))</f>
        <v/>
      </c>
      <c r="P7822">
        <f>IF(O7822="","",IF(O7822&gt;=1,O7822,0))</f>
        <v/>
      </c>
      <c r="Q7822" s="27">
        <f>IF(E7822="","",MAX(0,E7822-22))</f>
        <v/>
      </c>
      <c r="R7822" s="27">
        <f>IF(H7822=1,E7822,"")</f>
        <v/>
      </c>
      <c r="S7822" s="27">
        <f>IF(AND(H7822=1,J7822&lt;&gt;""),E7822-J7822,"")</f>
        <v/>
      </c>
      <c r="T7822">
        <f>IF(G7822="","",MONTH(G7822))</f>
        <v/>
      </c>
    </row>
    <row r="7823">
      <c r="A7823" s="24" t="n">
        <v>2020</v>
      </c>
      <c r="B7823" s="24" t="n">
        <v>11</v>
      </c>
      <c r="C7823" s="24" t="n">
        <v>21</v>
      </c>
      <c r="D7823" s="24" t="n">
        <v>22</v>
      </c>
      <c r="E7823" s="24" t="n">
        <v>8.609999999999999</v>
      </c>
      <c r="F7823" s="25">
        <f>IF($E7823="","",DATE(IF($A7823="",nominal_year,$A7823),$B7823,$C7823)+($D7823-IF(LEFT(hour_conv,1)="1",1,0))/24)</f>
        <v/>
      </c>
      <c r="G7823" s="26">
        <f>IF(F7823="","",INT(F7823))</f>
        <v/>
      </c>
      <c r="H7823">
        <f>IF(G7823="","",IF(AND(MONTH(G7823)*100+DAY(G7823)&gt;=season_lo,MONTH(G7823)*100+DAY(G7823)&lt;=season_hi),1,0))</f>
        <v/>
      </c>
      <c r="I7823">
        <f>IF(G7823="","",G7823-first_day+1)</f>
        <v/>
      </c>
      <c r="J7823" s="27">
        <f>IF(I7823="","",INDEX(Daily!$J$2:$J$421,I7823))</f>
        <v/>
      </c>
      <c r="K7823" s="27">
        <f>IF(J7823="","",J7823+cat_offset)</f>
        <v/>
      </c>
      <c r="L7823" s="27">
        <f>IF(J7823="","",MAX(0,E7823-J7823)^2)</f>
        <v/>
      </c>
      <c r="M7823" s="27">
        <f>IF(J7823="","",MAX(0,E7823-(J7823+twcdh_off))^2)</f>
        <v/>
      </c>
      <c r="N7823" s="27">
        <f>IF(E7823="","",MAX(0,E7823-swcdh_thr)^2)</f>
        <v/>
      </c>
      <c r="O7823">
        <f>IF(K7823="","",ROUND(E7823-K7823,0))</f>
        <v/>
      </c>
      <c r="P7823">
        <f>IF(O7823="","",IF(O7823&gt;=1,O7823,0))</f>
        <v/>
      </c>
      <c r="Q7823" s="27">
        <f>IF(E7823="","",MAX(0,E7823-22))</f>
        <v/>
      </c>
      <c r="R7823" s="27">
        <f>IF(H7823=1,E7823,"")</f>
        <v/>
      </c>
      <c r="S7823" s="27">
        <f>IF(AND(H7823=1,J7823&lt;&gt;""),E7823-J7823,"")</f>
        <v/>
      </c>
      <c r="T7823">
        <f>IF(G7823="","",MONTH(G7823))</f>
        <v/>
      </c>
    </row>
    <row r="7824">
      <c r="A7824" s="24" t="n">
        <v>2020</v>
      </c>
      <c r="B7824" s="24" t="n">
        <v>11</v>
      </c>
      <c r="C7824" s="24" t="n">
        <v>21</v>
      </c>
      <c r="D7824" s="24" t="n">
        <v>23</v>
      </c>
      <c r="E7824" s="24" t="n">
        <v>8.4</v>
      </c>
      <c r="F7824" s="25">
        <f>IF($E7824="","",DATE(IF($A7824="",nominal_year,$A7824),$B7824,$C7824)+($D7824-IF(LEFT(hour_conv,1)="1",1,0))/24)</f>
        <v/>
      </c>
      <c r="G7824" s="26">
        <f>IF(F7824="","",INT(F7824))</f>
        <v/>
      </c>
      <c r="H7824">
        <f>IF(G7824="","",IF(AND(MONTH(G7824)*100+DAY(G7824)&gt;=season_lo,MONTH(G7824)*100+DAY(G7824)&lt;=season_hi),1,0))</f>
        <v/>
      </c>
      <c r="I7824">
        <f>IF(G7824="","",G7824-first_day+1)</f>
        <v/>
      </c>
      <c r="J7824" s="27">
        <f>IF(I7824="","",INDEX(Daily!$J$2:$J$421,I7824))</f>
        <v/>
      </c>
      <c r="K7824" s="27">
        <f>IF(J7824="","",J7824+cat_offset)</f>
        <v/>
      </c>
      <c r="L7824" s="27">
        <f>IF(J7824="","",MAX(0,E7824-J7824)^2)</f>
        <v/>
      </c>
      <c r="M7824" s="27">
        <f>IF(J7824="","",MAX(0,E7824-(J7824+twcdh_off))^2)</f>
        <v/>
      </c>
      <c r="N7824" s="27">
        <f>IF(E7824="","",MAX(0,E7824-swcdh_thr)^2)</f>
        <v/>
      </c>
      <c r="O7824">
        <f>IF(K7824="","",ROUND(E7824-K7824,0))</f>
        <v/>
      </c>
      <c r="P7824">
        <f>IF(O7824="","",IF(O7824&gt;=1,O7824,0))</f>
        <v/>
      </c>
      <c r="Q7824" s="27">
        <f>IF(E7824="","",MAX(0,E7824-22))</f>
        <v/>
      </c>
      <c r="R7824" s="27">
        <f>IF(H7824=1,E7824,"")</f>
        <v/>
      </c>
      <c r="S7824" s="27">
        <f>IF(AND(H7824=1,J7824&lt;&gt;""),E7824-J7824,"")</f>
        <v/>
      </c>
      <c r="T7824">
        <f>IF(G7824="","",MONTH(G7824))</f>
        <v/>
      </c>
    </row>
    <row r="7825">
      <c r="A7825" s="24" t="n">
        <v>2020</v>
      </c>
      <c r="B7825" s="24" t="n">
        <v>11</v>
      </c>
      <c r="C7825" s="24" t="n">
        <v>21</v>
      </c>
      <c r="D7825" s="24" t="n">
        <v>24</v>
      </c>
      <c r="E7825" s="24" t="n">
        <v>7.22</v>
      </c>
      <c r="F7825" s="25">
        <f>IF($E7825="","",DATE(IF($A7825="",nominal_year,$A7825),$B7825,$C7825)+($D7825-IF(LEFT(hour_conv,1)="1",1,0))/24)</f>
        <v/>
      </c>
      <c r="G7825" s="26">
        <f>IF(F7825="","",INT(F7825))</f>
        <v/>
      </c>
      <c r="H7825">
        <f>IF(G7825="","",IF(AND(MONTH(G7825)*100+DAY(G7825)&gt;=season_lo,MONTH(G7825)*100+DAY(G7825)&lt;=season_hi),1,0))</f>
        <v/>
      </c>
      <c r="I7825">
        <f>IF(G7825="","",G7825-first_day+1)</f>
        <v/>
      </c>
      <c r="J7825" s="27">
        <f>IF(I7825="","",INDEX(Daily!$J$2:$J$421,I7825))</f>
        <v/>
      </c>
      <c r="K7825" s="27">
        <f>IF(J7825="","",J7825+cat_offset)</f>
        <v/>
      </c>
      <c r="L7825" s="27">
        <f>IF(J7825="","",MAX(0,E7825-J7825)^2)</f>
        <v/>
      </c>
      <c r="M7825" s="27">
        <f>IF(J7825="","",MAX(0,E7825-(J7825+twcdh_off))^2)</f>
        <v/>
      </c>
      <c r="N7825" s="27">
        <f>IF(E7825="","",MAX(0,E7825-swcdh_thr)^2)</f>
        <v/>
      </c>
      <c r="O7825">
        <f>IF(K7825="","",ROUND(E7825-K7825,0))</f>
        <v/>
      </c>
      <c r="P7825">
        <f>IF(O7825="","",IF(O7825&gt;=1,O7825,0))</f>
        <v/>
      </c>
      <c r="Q7825" s="27">
        <f>IF(E7825="","",MAX(0,E7825-22))</f>
        <v/>
      </c>
      <c r="R7825" s="27">
        <f>IF(H7825=1,E7825,"")</f>
        <v/>
      </c>
      <c r="S7825" s="27">
        <f>IF(AND(H7825=1,J7825&lt;&gt;""),E7825-J7825,"")</f>
        <v/>
      </c>
      <c r="T7825">
        <f>IF(G7825="","",MONTH(G7825))</f>
        <v/>
      </c>
    </row>
    <row r="7826">
      <c r="A7826" s="24" t="n">
        <v>2020</v>
      </c>
      <c r="B7826" s="24" t="n">
        <v>11</v>
      </c>
      <c r="C7826" s="24" t="n">
        <v>22</v>
      </c>
      <c r="D7826" s="24" t="n">
        <v>1</v>
      </c>
      <c r="E7826" s="24" t="n">
        <v>6.39</v>
      </c>
      <c r="F7826" s="25">
        <f>IF($E7826="","",DATE(IF($A7826="",nominal_year,$A7826),$B7826,$C7826)+($D7826-IF(LEFT(hour_conv,1)="1",1,0))/24)</f>
        <v/>
      </c>
      <c r="G7826" s="26">
        <f>IF(F7826="","",INT(F7826))</f>
        <v/>
      </c>
      <c r="H7826">
        <f>IF(G7826="","",IF(AND(MONTH(G7826)*100+DAY(G7826)&gt;=season_lo,MONTH(G7826)*100+DAY(G7826)&lt;=season_hi),1,0))</f>
        <v/>
      </c>
      <c r="I7826">
        <f>IF(G7826="","",G7826-first_day+1)</f>
        <v/>
      </c>
      <c r="J7826" s="27">
        <f>IF(I7826="","",INDEX(Daily!$J$2:$J$421,I7826))</f>
        <v/>
      </c>
      <c r="K7826" s="27">
        <f>IF(J7826="","",J7826+cat_offset)</f>
        <v/>
      </c>
      <c r="L7826" s="27">
        <f>IF(J7826="","",MAX(0,E7826-J7826)^2)</f>
        <v/>
      </c>
      <c r="M7826" s="27">
        <f>IF(J7826="","",MAX(0,E7826-(J7826+twcdh_off))^2)</f>
        <v/>
      </c>
      <c r="N7826" s="27">
        <f>IF(E7826="","",MAX(0,E7826-swcdh_thr)^2)</f>
        <v/>
      </c>
      <c r="O7826">
        <f>IF(K7826="","",ROUND(E7826-K7826,0))</f>
        <v/>
      </c>
      <c r="P7826">
        <f>IF(O7826="","",IF(O7826&gt;=1,O7826,0))</f>
        <v/>
      </c>
      <c r="Q7826" s="27">
        <f>IF(E7826="","",MAX(0,E7826-22))</f>
        <v/>
      </c>
      <c r="R7826" s="27">
        <f>IF(H7826=1,E7826,"")</f>
        <v/>
      </c>
      <c r="S7826" s="27">
        <f>IF(AND(H7826=1,J7826&lt;&gt;""),E7826-J7826,"")</f>
        <v/>
      </c>
      <c r="T7826">
        <f>IF(G7826="","",MONTH(G7826))</f>
        <v/>
      </c>
    </row>
    <row r="7827">
      <c r="A7827" s="24" t="n">
        <v>2020</v>
      </c>
      <c r="B7827" s="24" t="n">
        <v>11</v>
      </c>
      <c r="C7827" s="24" t="n">
        <v>22</v>
      </c>
      <c r="D7827" s="24" t="n">
        <v>2</v>
      </c>
      <c r="E7827" s="24" t="n">
        <v>5.81</v>
      </c>
      <c r="F7827" s="25">
        <f>IF($E7827="","",DATE(IF($A7827="",nominal_year,$A7827),$B7827,$C7827)+($D7827-IF(LEFT(hour_conv,1)="1",1,0))/24)</f>
        <v/>
      </c>
      <c r="G7827" s="26">
        <f>IF(F7827="","",INT(F7827))</f>
        <v/>
      </c>
      <c r="H7827">
        <f>IF(G7827="","",IF(AND(MONTH(G7827)*100+DAY(G7827)&gt;=season_lo,MONTH(G7827)*100+DAY(G7827)&lt;=season_hi),1,0))</f>
        <v/>
      </c>
      <c r="I7827">
        <f>IF(G7827="","",G7827-first_day+1)</f>
        <v/>
      </c>
      <c r="J7827" s="27">
        <f>IF(I7827="","",INDEX(Daily!$J$2:$J$421,I7827))</f>
        <v/>
      </c>
      <c r="K7827" s="27">
        <f>IF(J7827="","",J7827+cat_offset)</f>
        <v/>
      </c>
      <c r="L7827" s="27">
        <f>IF(J7827="","",MAX(0,E7827-J7827)^2)</f>
        <v/>
      </c>
      <c r="M7827" s="27">
        <f>IF(J7827="","",MAX(0,E7827-(J7827+twcdh_off))^2)</f>
        <v/>
      </c>
      <c r="N7827" s="27">
        <f>IF(E7827="","",MAX(0,E7827-swcdh_thr)^2)</f>
        <v/>
      </c>
      <c r="O7827">
        <f>IF(K7827="","",ROUND(E7827-K7827,0))</f>
        <v/>
      </c>
      <c r="P7827">
        <f>IF(O7827="","",IF(O7827&gt;=1,O7827,0))</f>
        <v/>
      </c>
      <c r="Q7827" s="27">
        <f>IF(E7827="","",MAX(0,E7827-22))</f>
        <v/>
      </c>
      <c r="R7827" s="27">
        <f>IF(H7827=1,E7827,"")</f>
        <v/>
      </c>
      <c r="S7827" s="27">
        <f>IF(AND(H7827=1,J7827&lt;&gt;""),E7827-J7827,"")</f>
        <v/>
      </c>
      <c r="T7827">
        <f>IF(G7827="","",MONTH(G7827))</f>
        <v/>
      </c>
    </row>
    <row r="7828">
      <c r="A7828" s="24" t="n">
        <v>2020</v>
      </c>
      <c r="B7828" s="24" t="n">
        <v>11</v>
      </c>
      <c r="C7828" s="24" t="n">
        <v>22</v>
      </c>
      <c r="D7828" s="24" t="n">
        <v>3</v>
      </c>
      <c r="E7828" s="24" t="n">
        <v>5.46</v>
      </c>
      <c r="F7828" s="25">
        <f>IF($E7828="","",DATE(IF($A7828="",nominal_year,$A7828),$B7828,$C7828)+($D7828-IF(LEFT(hour_conv,1)="1",1,0))/24)</f>
        <v/>
      </c>
      <c r="G7828" s="26">
        <f>IF(F7828="","",INT(F7828))</f>
        <v/>
      </c>
      <c r="H7828">
        <f>IF(G7828="","",IF(AND(MONTH(G7828)*100+DAY(G7828)&gt;=season_lo,MONTH(G7828)*100+DAY(G7828)&lt;=season_hi),1,0))</f>
        <v/>
      </c>
      <c r="I7828">
        <f>IF(G7828="","",G7828-first_day+1)</f>
        <v/>
      </c>
      <c r="J7828" s="27">
        <f>IF(I7828="","",INDEX(Daily!$J$2:$J$421,I7828))</f>
        <v/>
      </c>
      <c r="K7828" s="27">
        <f>IF(J7828="","",J7828+cat_offset)</f>
        <v/>
      </c>
      <c r="L7828" s="27">
        <f>IF(J7828="","",MAX(0,E7828-J7828)^2)</f>
        <v/>
      </c>
      <c r="M7828" s="27">
        <f>IF(J7828="","",MAX(0,E7828-(J7828+twcdh_off))^2)</f>
        <v/>
      </c>
      <c r="N7828" s="27">
        <f>IF(E7828="","",MAX(0,E7828-swcdh_thr)^2)</f>
        <v/>
      </c>
      <c r="O7828">
        <f>IF(K7828="","",ROUND(E7828-K7828,0))</f>
        <v/>
      </c>
      <c r="P7828">
        <f>IF(O7828="","",IF(O7828&gt;=1,O7828,0))</f>
        <v/>
      </c>
      <c r="Q7828" s="27">
        <f>IF(E7828="","",MAX(0,E7828-22))</f>
        <v/>
      </c>
      <c r="R7828" s="27">
        <f>IF(H7828=1,E7828,"")</f>
        <v/>
      </c>
      <c r="S7828" s="27">
        <f>IF(AND(H7828=1,J7828&lt;&gt;""),E7828-J7828,"")</f>
        <v/>
      </c>
      <c r="T7828">
        <f>IF(G7828="","",MONTH(G7828))</f>
        <v/>
      </c>
    </row>
    <row r="7829">
      <c r="A7829" s="24" t="n">
        <v>2020</v>
      </c>
      <c r="B7829" s="24" t="n">
        <v>11</v>
      </c>
      <c r="C7829" s="24" t="n">
        <v>22</v>
      </c>
      <c r="D7829" s="24" t="n">
        <v>4</v>
      </c>
      <c r="E7829" s="24" t="n">
        <v>5.37</v>
      </c>
      <c r="F7829" s="25">
        <f>IF($E7829="","",DATE(IF($A7829="",nominal_year,$A7829),$B7829,$C7829)+($D7829-IF(LEFT(hour_conv,1)="1",1,0))/24)</f>
        <v/>
      </c>
      <c r="G7829" s="26">
        <f>IF(F7829="","",INT(F7829))</f>
        <v/>
      </c>
      <c r="H7829">
        <f>IF(G7829="","",IF(AND(MONTH(G7829)*100+DAY(G7829)&gt;=season_lo,MONTH(G7829)*100+DAY(G7829)&lt;=season_hi),1,0))</f>
        <v/>
      </c>
      <c r="I7829">
        <f>IF(G7829="","",G7829-first_day+1)</f>
        <v/>
      </c>
      <c r="J7829" s="27">
        <f>IF(I7829="","",INDEX(Daily!$J$2:$J$421,I7829))</f>
        <v/>
      </c>
      <c r="K7829" s="27">
        <f>IF(J7829="","",J7829+cat_offset)</f>
        <v/>
      </c>
      <c r="L7829" s="27">
        <f>IF(J7829="","",MAX(0,E7829-J7829)^2)</f>
        <v/>
      </c>
      <c r="M7829" s="27">
        <f>IF(J7829="","",MAX(0,E7829-(J7829+twcdh_off))^2)</f>
        <v/>
      </c>
      <c r="N7829" s="27">
        <f>IF(E7829="","",MAX(0,E7829-swcdh_thr)^2)</f>
        <v/>
      </c>
      <c r="O7829">
        <f>IF(K7829="","",ROUND(E7829-K7829,0))</f>
        <v/>
      </c>
      <c r="P7829">
        <f>IF(O7829="","",IF(O7829&gt;=1,O7829,0))</f>
        <v/>
      </c>
      <c r="Q7829" s="27">
        <f>IF(E7829="","",MAX(0,E7829-22))</f>
        <v/>
      </c>
      <c r="R7829" s="27">
        <f>IF(H7829=1,E7829,"")</f>
        <v/>
      </c>
      <c r="S7829" s="27">
        <f>IF(AND(H7829=1,J7829&lt;&gt;""),E7829-J7829,"")</f>
        <v/>
      </c>
      <c r="T7829">
        <f>IF(G7829="","",MONTH(G7829))</f>
        <v/>
      </c>
    </row>
    <row r="7830">
      <c r="A7830" s="24" t="n">
        <v>2020</v>
      </c>
      <c r="B7830" s="24" t="n">
        <v>11</v>
      </c>
      <c r="C7830" s="24" t="n">
        <v>22</v>
      </c>
      <c r="D7830" s="24" t="n">
        <v>5</v>
      </c>
      <c r="E7830" s="24" t="n">
        <v>5.38</v>
      </c>
      <c r="F7830" s="25">
        <f>IF($E7830="","",DATE(IF($A7830="",nominal_year,$A7830),$B7830,$C7830)+($D7830-IF(LEFT(hour_conv,1)="1",1,0))/24)</f>
        <v/>
      </c>
      <c r="G7830" s="26">
        <f>IF(F7830="","",INT(F7830))</f>
        <v/>
      </c>
      <c r="H7830">
        <f>IF(G7830="","",IF(AND(MONTH(G7830)*100+DAY(G7830)&gt;=season_lo,MONTH(G7830)*100+DAY(G7830)&lt;=season_hi),1,0))</f>
        <v/>
      </c>
      <c r="I7830">
        <f>IF(G7830="","",G7830-first_day+1)</f>
        <v/>
      </c>
      <c r="J7830" s="27">
        <f>IF(I7830="","",INDEX(Daily!$J$2:$J$421,I7830))</f>
        <v/>
      </c>
      <c r="K7830" s="27">
        <f>IF(J7830="","",J7830+cat_offset)</f>
        <v/>
      </c>
      <c r="L7830" s="27">
        <f>IF(J7830="","",MAX(0,E7830-J7830)^2)</f>
        <v/>
      </c>
      <c r="M7830" s="27">
        <f>IF(J7830="","",MAX(0,E7830-(J7830+twcdh_off))^2)</f>
        <v/>
      </c>
      <c r="N7830" s="27">
        <f>IF(E7830="","",MAX(0,E7830-swcdh_thr)^2)</f>
        <v/>
      </c>
      <c r="O7830">
        <f>IF(K7830="","",ROUND(E7830-K7830,0))</f>
        <v/>
      </c>
      <c r="P7830">
        <f>IF(O7830="","",IF(O7830&gt;=1,O7830,0))</f>
        <v/>
      </c>
      <c r="Q7830" s="27">
        <f>IF(E7830="","",MAX(0,E7830-22))</f>
        <v/>
      </c>
      <c r="R7830" s="27">
        <f>IF(H7830=1,E7830,"")</f>
        <v/>
      </c>
      <c r="S7830" s="27">
        <f>IF(AND(H7830=1,J7830&lt;&gt;""),E7830-J7830,"")</f>
        <v/>
      </c>
      <c r="T7830">
        <f>IF(G7830="","",MONTH(G7830))</f>
        <v/>
      </c>
    </row>
    <row r="7831">
      <c r="A7831" s="24" t="n">
        <v>2020</v>
      </c>
      <c r="B7831" s="24" t="n">
        <v>11</v>
      </c>
      <c r="C7831" s="24" t="n">
        <v>22</v>
      </c>
      <c r="D7831" s="24" t="n">
        <v>6</v>
      </c>
      <c r="E7831" s="24" t="n">
        <v>6.02</v>
      </c>
      <c r="F7831" s="25">
        <f>IF($E7831="","",DATE(IF($A7831="",nominal_year,$A7831),$B7831,$C7831)+($D7831-IF(LEFT(hour_conv,1)="1",1,0))/24)</f>
        <v/>
      </c>
      <c r="G7831" s="26">
        <f>IF(F7831="","",INT(F7831))</f>
        <v/>
      </c>
      <c r="H7831">
        <f>IF(G7831="","",IF(AND(MONTH(G7831)*100+DAY(G7831)&gt;=season_lo,MONTH(G7831)*100+DAY(G7831)&lt;=season_hi),1,0))</f>
        <v/>
      </c>
      <c r="I7831">
        <f>IF(G7831="","",G7831-first_day+1)</f>
        <v/>
      </c>
      <c r="J7831" s="27">
        <f>IF(I7831="","",INDEX(Daily!$J$2:$J$421,I7831))</f>
        <v/>
      </c>
      <c r="K7831" s="27">
        <f>IF(J7831="","",J7831+cat_offset)</f>
        <v/>
      </c>
      <c r="L7831" s="27">
        <f>IF(J7831="","",MAX(0,E7831-J7831)^2)</f>
        <v/>
      </c>
      <c r="M7831" s="27">
        <f>IF(J7831="","",MAX(0,E7831-(J7831+twcdh_off))^2)</f>
        <v/>
      </c>
      <c r="N7831" s="27">
        <f>IF(E7831="","",MAX(0,E7831-swcdh_thr)^2)</f>
        <v/>
      </c>
      <c r="O7831">
        <f>IF(K7831="","",ROUND(E7831-K7831,0))</f>
        <v/>
      </c>
      <c r="P7831">
        <f>IF(O7831="","",IF(O7831&gt;=1,O7831,0))</f>
        <v/>
      </c>
      <c r="Q7831" s="27">
        <f>IF(E7831="","",MAX(0,E7831-22))</f>
        <v/>
      </c>
      <c r="R7831" s="27">
        <f>IF(H7831=1,E7831,"")</f>
        <v/>
      </c>
      <c r="S7831" s="27">
        <f>IF(AND(H7831=1,J7831&lt;&gt;""),E7831-J7831,"")</f>
        <v/>
      </c>
      <c r="T7831">
        <f>IF(G7831="","",MONTH(G7831))</f>
        <v/>
      </c>
    </row>
    <row r="7832">
      <c r="A7832" s="24" t="n">
        <v>2020</v>
      </c>
      <c r="B7832" s="24" t="n">
        <v>11</v>
      </c>
      <c r="C7832" s="24" t="n">
        <v>22</v>
      </c>
      <c r="D7832" s="24" t="n">
        <v>7</v>
      </c>
      <c r="E7832" s="24" t="n">
        <v>5.39</v>
      </c>
      <c r="F7832" s="25">
        <f>IF($E7832="","",DATE(IF($A7832="",nominal_year,$A7832),$B7832,$C7832)+($D7832-IF(LEFT(hour_conv,1)="1",1,0))/24)</f>
        <v/>
      </c>
      <c r="G7832" s="26">
        <f>IF(F7832="","",INT(F7832))</f>
        <v/>
      </c>
      <c r="H7832">
        <f>IF(G7832="","",IF(AND(MONTH(G7832)*100+DAY(G7832)&gt;=season_lo,MONTH(G7832)*100+DAY(G7832)&lt;=season_hi),1,0))</f>
        <v/>
      </c>
      <c r="I7832">
        <f>IF(G7832="","",G7832-first_day+1)</f>
        <v/>
      </c>
      <c r="J7832" s="27">
        <f>IF(I7832="","",INDEX(Daily!$J$2:$J$421,I7832))</f>
        <v/>
      </c>
      <c r="K7832" s="27">
        <f>IF(J7832="","",J7832+cat_offset)</f>
        <v/>
      </c>
      <c r="L7832" s="27">
        <f>IF(J7832="","",MAX(0,E7832-J7832)^2)</f>
        <v/>
      </c>
      <c r="M7832" s="27">
        <f>IF(J7832="","",MAX(0,E7832-(J7832+twcdh_off))^2)</f>
        <v/>
      </c>
      <c r="N7832" s="27">
        <f>IF(E7832="","",MAX(0,E7832-swcdh_thr)^2)</f>
        <v/>
      </c>
      <c r="O7832">
        <f>IF(K7832="","",ROUND(E7832-K7832,0))</f>
        <v/>
      </c>
      <c r="P7832">
        <f>IF(O7832="","",IF(O7832&gt;=1,O7832,0))</f>
        <v/>
      </c>
      <c r="Q7832" s="27">
        <f>IF(E7832="","",MAX(0,E7832-22))</f>
        <v/>
      </c>
      <c r="R7832" s="27">
        <f>IF(H7832=1,E7832,"")</f>
        <v/>
      </c>
      <c r="S7832" s="27">
        <f>IF(AND(H7832=1,J7832&lt;&gt;""),E7832-J7832,"")</f>
        <v/>
      </c>
      <c r="T7832">
        <f>IF(G7832="","",MONTH(G7832))</f>
        <v/>
      </c>
    </row>
    <row r="7833">
      <c r="A7833" s="24" t="n">
        <v>2020</v>
      </c>
      <c r="B7833" s="24" t="n">
        <v>11</v>
      </c>
      <c r="C7833" s="24" t="n">
        <v>22</v>
      </c>
      <c r="D7833" s="24" t="n">
        <v>8</v>
      </c>
      <c r="E7833" s="24" t="n">
        <v>6.43</v>
      </c>
      <c r="F7833" s="25">
        <f>IF($E7833="","",DATE(IF($A7833="",nominal_year,$A7833),$B7833,$C7833)+($D7833-IF(LEFT(hour_conv,1)="1",1,0))/24)</f>
        <v/>
      </c>
      <c r="G7833" s="26">
        <f>IF(F7833="","",INT(F7833))</f>
        <v/>
      </c>
      <c r="H7833">
        <f>IF(G7833="","",IF(AND(MONTH(G7833)*100+DAY(G7833)&gt;=season_lo,MONTH(G7833)*100+DAY(G7833)&lt;=season_hi),1,0))</f>
        <v/>
      </c>
      <c r="I7833">
        <f>IF(G7833="","",G7833-first_day+1)</f>
        <v/>
      </c>
      <c r="J7833" s="27">
        <f>IF(I7833="","",INDEX(Daily!$J$2:$J$421,I7833))</f>
        <v/>
      </c>
      <c r="K7833" s="27">
        <f>IF(J7833="","",J7833+cat_offset)</f>
        <v/>
      </c>
      <c r="L7833" s="27">
        <f>IF(J7833="","",MAX(0,E7833-J7833)^2)</f>
        <v/>
      </c>
      <c r="M7833" s="27">
        <f>IF(J7833="","",MAX(0,E7833-(J7833+twcdh_off))^2)</f>
        <v/>
      </c>
      <c r="N7833" s="27">
        <f>IF(E7833="","",MAX(0,E7833-swcdh_thr)^2)</f>
        <v/>
      </c>
      <c r="O7833">
        <f>IF(K7833="","",ROUND(E7833-K7833,0))</f>
        <v/>
      </c>
      <c r="P7833">
        <f>IF(O7833="","",IF(O7833&gt;=1,O7833,0))</f>
        <v/>
      </c>
      <c r="Q7833" s="27">
        <f>IF(E7833="","",MAX(0,E7833-22))</f>
        <v/>
      </c>
      <c r="R7833" s="27">
        <f>IF(H7833=1,E7833,"")</f>
        <v/>
      </c>
      <c r="S7833" s="27">
        <f>IF(AND(H7833=1,J7833&lt;&gt;""),E7833-J7833,"")</f>
        <v/>
      </c>
      <c r="T7833">
        <f>IF(G7833="","",MONTH(G7833))</f>
        <v/>
      </c>
    </row>
    <row r="7834">
      <c r="A7834" s="24" t="n">
        <v>2020</v>
      </c>
      <c r="B7834" s="24" t="n">
        <v>11</v>
      </c>
      <c r="C7834" s="24" t="n">
        <v>22</v>
      </c>
      <c r="D7834" s="24" t="n">
        <v>9</v>
      </c>
      <c r="E7834" s="24" t="n">
        <v>7.4</v>
      </c>
      <c r="F7834" s="25">
        <f>IF($E7834="","",DATE(IF($A7834="",nominal_year,$A7834),$B7834,$C7834)+($D7834-IF(LEFT(hour_conv,1)="1",1,0))/24)</f>
        <v/>
      </c>
      <c r="G7834" s="26">
        <f>IF(F7834="","",INT(F7834))</f>
        <v/>
      </c>
      <c r="H7834">
        <f>IF(G7834="","",IF(AND(MONTH(G7834)*100+DAY(G7834)&gt;=season_lo,MONTH(G7834)*100+DAY(G7834)&lt;=season_hi),1,0))</f>
        <v/>
      </c>
      <c r="I7834">
        <f>IF(G7834="","",G7834-first_day+1)</f>
        <v/>
      </c>
      <c r="J7834" s="27">
        <f>IF(I7834="","",INDEX(Daily!$J$2:$J$421,I7834))</f>
        <v/>
      </c>
      <c r="K7834" s="27">
        <f>IF(J7834="","",J7834+cat_offset)</f>
        <v/>
      </c>
      <c r="L7834" s="27">
        <f>IF(J7834="","",MAX(0,E7834-J7834)^2)</f>
        <v/>
      </c>
      <c r="M7834" s="27">
        <f>IF(J7834="","",MAX(0,E7834-(J7834+twcdh_off))^2)</f>
        <v/>
      </c>
      <c r="N7834" s="27">
        <f>IF(E7834="","",MAX(0,E7834-swcdh_thr)^2)</f>
        <v/>
      </c>
      <c r="O7834">
        <f>IF(K7834="","",ROUND(E7834-K7834,0))</f>
        <v/>
      </c>
      <c r="P7834">
        <f>IF(O7834="","",IF(O7834&gt;=1,O7834,0))</f>
        <v/>
      </c>
      <c r="Q7834" s="27">
        <f>IF(E7834="","",MAX(0,E7834-22))</f>
        <v/>
      </c>
      <c r="R7834" s="27">
        <f>IF(H7834=1,E7834,"")</f>
        <v/>
      </c>
      <c r="S7834" s="27">
        <f>IF(AND(H7834=1,J7834&lt;&gt;""),E7834-J7834,"")</f>
        <v/>
      </c>
      <c r="T7834">
        <f>IF(G7834="","",MONTH(G7834))</f>
        <v/>
      </c>
    </row>
    <row r="7835">
      <c r="A7835" s="24" t="n">
        <v>2020</v>
      </c>
      <c r="B7835" s="24" t="n">
        <v>11</v>
      </c>
      <c r="C7835" s="24" t="n">
        <v>22</v>
      </c>
      <c r="D7835" s="24" t="n">
        <v>10</v>
      </c>
      <c r="E7835" s="24" t="n">
        <v>7.49</v>
      </c>
      <c r="F7835" s="25">
        <f>IF($E7835="","",DATE(IF($A7835="",nominal_year,$A7835),$B7835,$C7835)+($D7835-IF(LEFT(hour_conv,1)="1",1,0))/24)</f>
        <v/>
      </c>
      <c r="G7835" s="26">
        <f>IF(F7835="","",INT(F7835))</f>
        <v/>
      </c>
      <c r="H7835">
        <f>IF(G7835="","",IF(AND(MONTH(G7835)*100+DAY(G7835)&gt;=season_lo,MONTH(G7835)*100+DAY(G7835)&lt;=season_hi),1,0))</f>
        <v/>
      </c>
      <c r="I7835">
        <f>IF(G7835="","",G7835-first_day+1)</f>
        <v/>
      </c>
      <c r="J7835" s="27">
        <f>IF(I7835="","",INDEX(Daily!$J$2:$J$421,I7835))</f>
        <v/>
      </c>
      <c r="K7835" s="27">
        <f>IF(J7835="","",J7835+cat_offset)</f>
        <v/>
      </c>
      <c r="L7835" s="27">
        <f>IF(J7835="","",MAX(0,E7835-J7835)^2)</f>
        <v/>
      </c>
      <c r="M7835" s="27">
        <f>IF(J7835="","",MAX(0,E7835-(J7835+twcdh_off))^2)</f>
        <v/>
      </c>
      <c r="N7835" s="27">
        <f>IF(E7835="","",MAX(0,E7835-swcdh_thr)^2)</f>
        <v/>
      </c>
      <c r="O7835">
        <f>IF(K7835="","",ROUND(E7835-K7835,0))</f>
        <v/>
      </c>
      <c r="P7835">
        <f>IF(O7835="","",IF(O7835&gt;=1,O7835,0))</f>
        <v/>
      </c>
      <c r="Q7835" s="27">
        <f>IF(E7835="","",MAX(0,E7835-22))</f>
        <v/>
      </c>
      <c r="R7835" s="27">
        <f>IF(H7835=1,E7835,"")</f>
        <v/>
      </c>
      <c r="S7835" s="27">
        <f>IF(AND(H7835=1,J7835&lt;&gt;""),E7835-J7835,"")</f>
        <v/>
      </c>
      <c r="T7835">
        <f>IF(G7835="","",MONTH(G7835))</f>
        <v/>
      </c>
    </row>
    <row r="7836">
      <c r="A7836" s="24" t="n">
        <v>2020</v>
      </c>
      <c r="B7836" s="24" t="n">
        <v>11</v>
      </c>
      <c r="C7836" s="24" t="n">
        <v>22</v>
      </c>
      <c r="D7836" s="24" t="n">
        <v>11</v>
      </c>
      <c r="E7836" s="24" t="n">
        <v>8.43</v>
      </c>
      <c r="F7836" s="25">
        <f>IF($E7836="","",DATE(IF($A7836="",nominal_year,$A7836),$B7836,$C7836)+($D7836-IF(LEFT(hour_conv,1)="1",1,0))/24)</f>
        <v/>
      </c>
      <c r="G7836" s="26">
        <f>IF(F7836="","",INT(F7836))</f>
        <v/>
      </c>
      <c r="H7836">
        <f>IF(G7836="","",IF(AND(MONTH(G7836)*100+DAY(G7836)&gt;=season_lo,MONTH(G7836)*100+DAY(G7836)&lt;=season_hi),1,0))</f>
        <v/>
      </c>
      <c r="I7836">
        <f>IF(G7836="","",G7836-first_day+1)</f>
        <v/>
      </c>
      <c r="J7836" s="27">
        <f>IF(I7836="","",INDEX(Daily!$J$2:$J$421,I7836))</f>
        <v/>
      </c>
      <c r="K7836" s="27">
        <f>IF(J7836="","",J7836+cat_offset)</f>
        <v/>
      </c>
      <c r="L7836" s="27">
        <f>IF(J7836="","",MAX(0,E7836-J7836)^2)</f>
        <v/>
      </c>
      <c r="M7836" s="27">
        <f>IF(J7836="","",MAX(0,E7836-(J7836+twcdh_off))^2)</f>
        <v/>
      </c>
      <c r="N7836" s="27">
        <f>IF(E7836="","",MAX(0,E7836-swcdh_thr)^2)</f>
        <v/>
      </c>
      <c r="O7836">
        <f>IF(K7836="","",ROUND(E7836-K7836,0))</f>
        <v/>
      </c>
      <c r="P7836">
        <f>IF(O7836="","",IF(O7836&gt;=1,O7836,0))</f>
        <v/>
      </c>
      <c r="Q7836" s="27">
        <f>IF(E7836="","",MAX(0,E7836-22))</f>
        <v/>
      </c>
      <c r="R7836" s="27">
        <f>IF(H7836=1,E7836,"")</f>
        <v/>
      </c>
      <c r="S7836" s="27">
        <f>IF(AND(H7836=1,J7836&lt;&gt;""),E7836-J7836,"")</f>
        <v/>
      </c>
      <c r="T7836">
        <f>IF(G7836="","",MONTH(G7836))</f>
        <v/>
      </c>
    </row>
    <row r="7837">
      <c r="A7837" s="24" t="n">
        <v>2020</v>
      </c>
      <c r="B7837" s="24" t="n">
        <v>11</v>
      </c>
      <c r="C7837" s="24" t="n">
        <v>22</v>
      </c>
      <c r="D7837" s="24" t="n">
        <v>12</v>
      </c>
      <c r="E7837" s="24" t="n">
        <v>8.81</v>
      </c>
      <c r="F7837" s="25">
        <f>IF($E7837="","",DATE(IF($A7837="",nominal_year,$A7837),$B7837,$C7837)+($D7837-IF(LEFT(hour_conv,1)="1",1,0))/24)</f>
        <v/>
      </c>
      <c r="G7837" s="26">
        <f>IF(F7837="","",INT(F7837))</f>
        <v/>
      </c>
      <c r="H7837">
        <f>IF(G7837="","",IF(AND(MONTH(G7837)*100+DAY(G7837)&gt;=season_lo,MONTH(G7837)*100+DAY(G7837)&lt;=season_hi),1,0))</f>
        <v/>
      </c>
      <c r="I7837">
        <f>IF(G7837="","",G7837-first_day+1)</f>
        <v/>
      </c>
      <c r="J7837" s="27">
        <f>IF(I7837="","",INDEX(Daily!$J$2:$J$421,I7837))</f>
        <v/>
      </c>
      <c r="K7837" s="27">
        <f>IF(J7837="","",J7837+cat_offset)</f>
        <v/>
      </c>
      <c r="L7837" s="27">
        <f>IF(J7837="","",MAX(0,E7837-J7837)^2)</f>
        <v/>
      </c>
      <c r="M7837" s="27">
        <f>IF(J7837="","",MAX(0,E7837-(J7837+twcdh_off))^2)</f>
        <v/>
      </c>
      <c r="N7837" s="27">
        <f>IF(E7837="","",MAX(0,E7837-swcdh_thr)^2)</f>
        <v/>
      </c>
      <c r="O7837">
        <f>IF(K7837="","",ROUND(E7837-K7837,0))</f>
        <v/>
      </c>
      <c r="P7837">
        <f>IF(O7837="","",IF(O7837&gt;=1,O7837,0))</f>
        <v/>
      </c>
      <c r="Q7837" s="27">
        <f>IF(E7837="","",MAX(0,E7837-22))</f>
        <v/>
      </c>
      <c r="R7837" s="27">
        <f>IF(H7837=1,E7837,"")</f>
        <v/>
      </c>
      <c r="S7837" s="27">
        <f>IF(AND(H7837=1,J7837&lt;&gt;""),E7837-J7837,"")</f>
        <v/>
      </c>
      <c r="T7837">
        <f>IF(G7837="","",MONTH(G7837))</f>
        <v/>
      </c>
    </row>
    <row r="7838">
      <c r="A7838" s="24" t="n">
        <v>2020</v>
      </c>
      <c r="B7838" s="24" t="n">
        <v>11</v>
      </c>
      <c r="C7838" s="24" t="n">
        <v>22</v>
      </c>
      <c r="D7838" s="24" t="n">
        <v>13</v>
      </c>
      <c r="E7838" s="24" t="n">
        <v>9.77</v>
      </c>
      <c r="F7838" s="25">
        <f>IF($E7838="","",DATE(IF($A7838="",nominal_year,$A7838),$B7838,$C7838)+($D7838-IF(LEFT(hour_conv,1)="1",1,0))/24)</f>
        <v/>
      </c>
      <c r="G7838" s="26">
        <f>IF(F7838="","",INT(F7838))</f>
        <v/>
      </c>
      <c r="H7838">
        <f>IF(G7838="","",IF(AND(MONTH(G7838)*100+DAY(G7838)&gt;=season_lo,MONTH(G7838)*100+DAY(G7838)&lt;=season_hi),1,0))</f>
        <v/>
      </c>
      <c r="I7838">
        <f>IF(G7838="","",G7838-first_day+1)</f>
        <v/>
      </c>
      <c r="J7838" s="27">
        <f>IF(I7838="","",INDEX(Daily!$J$2:$J$421,I7838))</f>
        <v/>
      </c>
      <c r="K7838" s="27">
        <f>IF(J7838="","",J7838+cat_offset)</f>
        <v/>
      </c>
      <c r="L7838" s="27">
        <f>IF(J7838="","",MAX(0,E7838-J7838)^2)</f>
        <v/>
      </c>
      <c r="M7838" s="27">
        <f>IF(J7838="","",MAX(0,E7838-(J7838+twcdh_off))^2)</f>
        <v/>
      </c>
      <c r="N7838" s="27">
        <f>IF(E7838="","",MAX(0,E7838-swcdh_thr)^2)</f>
        <v/>
      </c>
      <c r="O7838">
        <f>IF(K7838="","",ROUND(E7838-K7838,0))</f>
        <v/>
      </c>
      <c r="P7838">
        <f>IF(O7838="","",IF(O7838&gt;=1,O7838,0))</f>
        <v/>
      </c>
      <c r="Q7838" s="27">
        <f>IF(E7838="","",MAX(0,E7838-22))</f>
        <v/>
      </c>
      <c r="R7838" s="27">
        <f>IF(H7838=1,E7838,"")</f>
        <v/>
      </c>
      <c r="S7838" s="27">
        <f>IF(AND(H7838=1,J7838&lt;&gt;""),E7838-J7838,"")</f>
        <v/>
      </c>
      <c r="T7838">
        <f>IF(G7838="","",MONTH(G7838))</f>
        <v/>
      </c>
    </row>
    <row r="7839">
      <c r="A7839" s="24" t="n">
        <v>2020</v>
      </c>
      <c r="B7839" s="24" t="n">
        <v>11</v>
      </c>
      <c r="C7839" s="24" t="n">
        <v>22</v>
      </c>
      <c r="D7839" s="24" t="n">
        <v>14</v>
      </c>
      <c r="E7839" s="24" t="n">
        <v>10.34</v>
      </c>
      <c r="F7839" s="25">
        <f>IF($E7839="","",DATE(IF($A7839="",nominal_year,$A7839),$B7839,$C7839)+($D7839-IF(LEFT(hour_conv,1)="1",1,0))/24)</f>
        <v/>
      </c>
      <c r="G7839" s="26">
        <f>IF(F7839="","",INT(F7839))</f>
        <v/>
      </c>
      <c r="H7839">
        <f>IF(G7839="","",IF(AND(MONTH(G7839)*100+DAY(G7839)&gt;=season_lo,MONTH(G7839)*100+DAY(G7839)&lt;=season_hi),1,0))</f>
        <v/>
      </c>
      <c r="I7839">
        <f>IF(G7839="","",G7839-first_day+1)</f>
        <v/>
      </c>
      <c r="J7839" s="27">
        <f>IF(I7839="","",INDEX(Daily!$J$2:$J$421,I7839))</f>
        <v/>
      </c>
      <c r="K7839" s="27">
        <f>IF(J7839="","",J7839+cat_offset)</f>
        <v/>
      </c>
      <c r="L7839" s="27">
        <f>IF(J7839="","",MAX(0,E7839-J7839)^2)</f>
        <v/>
      </c>
      <c r="M7839" s="27">
        <f>IF(J7839="","",MAX(0,E7839-(J7839+twcdh_off))^2)</f>
        <v/>
      </c>
      <c r="N7839" s="27">
        <f>IF(E7839="","",MAX(0,E7839-swcdh_thr)^2)</f>
        <v/>
      </c>
      <c r="O7839">
        <f>IF(K7839="","",ROUND(E7839-K7839,0))</f>
        <v/>
      </c>
      <c r="P7839">
        <f>IF(O7839="","",IF(O7839&gt;=1,O7839,0))</f>
        <v/>
      </c>
      <c r="Q7839" s="27">
        <f>IF(E7839="","",MAX(0,E7839-22))</f>
        <v/>
      </c>
      <c r="R7839" s="27">
        <f>IF(H7839=1,E7839,"")</f>
        <v/>
      </c>
      <c r="S7839" s="27">
        <f>IF(AND(H7839=1,J7839&lt;&gt;""),E7839-J7839,"")</f>
        <v/>
      </c>
      <c r="T7839">
        <f>IF(G7839="","",MONTH(G7839))</f>
        <v/>
      </c>
    </row>
    <row r="7840">
      <c r="A7840" s="24" t="n">
        <v>2020</v>
      </c>
      <c r="B7840" s="24" t="n">
        <v>11</v>
      </c>
      <c r="C7840" s="24" t="n">
        <v>22</v>
      </c>
      <c r="D7840" s="24" t="n">
        <v>15</v>
      </c>
      <c r="E7840" s="24" t="n">
        <v>10.82</v>
      </c>
      <c r="F7840" s="25">
        <f>IF($E7840="","",DATE(IF($A7840="",nominal_year,$A7840),$B7840,$C7840)+($D7840-IF(LEFT(hour_conv,1)="1",1,0))/24)</f>
        <v/>
      </c>
      <c r="G7840" s="26">
        <f>IF(F7840="","",INT(F7840))</f>
        <v/>
      </c>
      <c r="H7840">
        <f>IF(G7840="","",IF(AND(MONTH(G7840)*100+DAY(G7840)&gt;=season_lo,MONTH(G7840)*100+DAY(G7840)&lt;=season_hi),1,0))</f>
        <v/>
      </c>
      <c r="I7840">
        <f>IF(G7840="","",G7840-first_day+1)</f>
        <v/>
      </c>
      <c r="J7840" s="27">
        <f>IF(I7840="","",INDEX(Daily!$J$2:$J$421,I7840))</f>
        <v/>
      </c>
      <c r="K7840" s="27">
        <f>IF(J7840="","",J7840+cat_offset)</f>
        <v/>
      </c>
      <c r="L7840" s="27">
        <f>IF(J7840="","",MAX(0,E7840-J7840)^2)</f>
        <v/>
      </c>
      <c r="M7840" s="27">
        <f>IF(J7840="","",MAX(0,E7840-(J7840+twcdh_off))^2)</f>
        <v/>
      </c>
      <c r="N7840" s="27">
        <f>IF(E7840="","",MAX(0,E7840-swcdh_thr)^2)</f>
        <v/>
      </c>
      <c r="O7840">
        <f>IF(K7840="","",ROUND(E7840-K7840,0))</f>
        <v/>
      </c>
      <c r="P7840">
        <f>IF(O7840="","",IF(O7840&gt;=1,O7840,0))</f>
        <v/>
      </c>
      <c r="Q7840" s="27">
        <f>IF(E7840="","",MAX(0,E7840-22))</f>
        <v/>
      </c>
      <c r="R7840" s="27">
        <f>IF(H7840=1,E7840,"")</f>
        <v/>
      </c>
      <c r="S7840" s="27">
        <f>IF(AND(H7840=1,J7840&lt;&gt;""),E7840-J7840,"")</f>
        <v/>
      </c>
      <c r="T7840">
        <f>IF(G7840="","",MONTH(G7840))</f>
        <v/>
      </c>
    </row>
    <row r="7841">
      <c r="A7841" s="24" t="n">
        <v>2020</v>
      </c>
      <c r="B7841" s="24" t="n">
        <v>11</v>
      </c>
      <c r="C7841" s="24" t="n">
        <v>22</v>
      </c>
      <c r="D7841" s="24" t="n">
        <v>16</v>
      </c>
      <c r="E7841" s="24" t="n">
        <v>10.53</v>
      </c>
      <c r="F7841" s="25">
        <f>IF($E7841="","",DATE(IF($A7841="",nominal_year,$A7841),$B7841,$C7841)+($D7841-IF(LEFT(hour_conv,1)="1",1,0))/24)</f>
        <v/>
      </c>
      <c r="G7841" s="26">
        <f>IF(F7841="","",INT(F7841))</f>
        <v/>
      </c>
      <c r="H7841">
        <f>IF(G7841="","",IF(AND(MONTH(G7841)*100+DAY(G7841)&gt;=season_lo,MONTH(G7841)*100+DAY(G7841)&lt;=season_hi),1,0))</f>
        <v/>
      </c>
      <c r="I7841">
        <f>IF(G7841="","",G7841-first_day+1)</f>
        <v/>
      </c>
      <c r="J7841" s="27">
        <f>IF(I7841="","",INDEX(Daily!$J$2:$J$421,I7841))</f>
        <v/>
      </c>
      <c r="K7841" s="27">
        <f>IF(J7841="","",J7841+cat_offset)</f>
        <v/>
      </c>
      <c r="L7841" s="27">
        <f>IF(J7841="","",MAX(0,E7841-J7841)^2)</f>
        <v/>
      </c>
      <c r="M7841" s="27">
        <f>IF(J7841="","",MAX(0,E7841-(J7841+twcdh_off))^2)</f>
        <v/>
      </c>
      <c r="N7841" s="27">
        <f>IF(E7841="","",MAX(0,E7841-swcdh_thr)^2)</f>
        <v/>
      </c>
      <c r="O7841">
        <f>IF(K7841="","",ROUND(E7841-K7841,0))</f>
        <v/>
      </c>
      <c r="P7841">
        <f>IF(O7841="","",IF(O7841&gt;=1,O7841,0))</f>
        <v/>
      </c>
      <c r="Q7841" s="27">
        <f>IF(E7841="","",MAX(0,E7841-22))</f>
        <v/>
      </c>
      <c r="R7841" s="27">
        <f>IF(H7841=1,E7841,"")</f>
        <v/>
      </c>
      <c r="S7841" s="27">
        <f>IF(AND(H7841=1,J7841&lt;&gt;""),E7841-J7841,"")</f>
        <v/>
      </c>
      <c r="T7841">
        <f>IF(G7841="","",MONTH(G7841))</f>
        <v/>
      </c>
    </row>
    <row r="7842">
      <c r="A7842" s="24" t="n">
        <v>2020</v>
      </c>
      <c r="B7842" s="24" t="n">
        <v>11</v>
      </c>
      <c r="C7842" s="24" t="n">
        <v>22</v>
      </c>
      <c r="D7842" s="24" t="n">
        <v>17</v>
      </c>
      <c r="E7842" s="24" t="n">
        <v>9.98</v>
      </c>
      <c r="F7842" s="25">
        <f>IF($E7842="","",DATE(IF($A7842="",nominal_year,$A7842),$B7842,$C7842)+($D7842-IF(LEFT(hour_conv,1)="1",1,0))/24)</f>
        <v/>
      </c>
      <c r="G7842" s="26">
        <f>IF(F7842="","",INT(F7842))</f>
        <v/>
      </c>
      <c r="H7842">
        <f>IF(G7842="","",IF(AND(MONTH(G7842)*100+DAY(G7842)&gt;=season_lo,MONTH(G7842)*100+DAY(G7842)&lt;=season_hi),1,0))</f>
        <v/>
      </c>
      <c r="I7842">
        <f>IF(G7842="","",G7842-first_day+1)</f>
        <v/>
      </c>
      <c r="J7842" s="27">
        <f>IF(I7842="","",INDEX(Daily!$J$2:$J$421,I7842))</f>
        <v/>
      </c>
      <c r="K7842" s="27">
        <f>IF(J7842="","",J7842+cat_offset)</f>
        <v/>
      </c>
      <c r="L7842" s="27">
        <f>IF(J7842="","",MAX(0,E7842-J7842)^2)</f>
        <v/>
      </c>
      <c r="M7842" s="27">
        <f>IF(J7842="","",MAX(0,E7842-(J7842+twcdh_off))^2)</f>
        <v/>
      </c>
      <c r="N7842" s="27">
        <f>IF(E7842="","",MAX(0,E7842-swcdh_thr)^2)</f>
        <v/>
      </c>
      <c r="O7842">
        <f>IF(K7842="","",ROUND(E7842-K7842,0))</f>
        <v/>
      </c>
      <c r="P7842">
        <f>IF(O7842="","",IF(O7842&gt;=1,O7842,0))</f>
        <v/>
      </c>
      <c r="Q7842" s="27">
        <f>IF(E7842="","",MAX(0,E7842-22))</f>
        <v/>
      </c>
      <c r="R7842" s="27">
        <f>IF(H7842=1,E7842,"")</f>
        <v/>
      </c>
      <c r="S7842" s="27">
        <f>IF(AND(H7842=1,J7842&lt;&gt;""),E7842-J7842,"")</f>
        <v/>
      </c>
      <c r="T7842">
        <f>IF(G7842="","",MONTH(G7842))</f>
        <v/>
      </c>
    </row>
    <row r="7843">
      <c r="A7843" s="24" t="n">
        <v>2020</v>
      </c>
      <c r="B7843" s="24" t="n">
        <v>11</v>
      </c>
      <c r="C7843" s="24" t="n">
        <v>22</v>
      </c>
      <c r="D7843" s="24" t="n">
        <v>18</v>
      </c>
      <c r="E7843" s="24" t="n">
        <v>10.09</v>
      </c>
      <c r="F7843" s="25">
        <f>IF($E7843="","",DATE(IF($A7843="",nominal_year,$A7843),$B7843,$C7843)+($D7843-IF(LEFT(hour_conv,1)="1",1,0))/24)</f>
        <v/>
      </c>
      <c r="G7843" s="26">
        <f>IF(F7843="","",INT(F7843))</f>
        <v/>
      </c>
      <c r="H7843">
        <f>IF(G7843="","",IF(AND(MONTH(G7843)*100+DAY(G7843)&gt;=season_lo,MONTH(G7843)*100+DAY(G7843)&lt;=season_hi),1,0))</f>
        <v/>
      </c>
      <c r="I7843">
        <f>IF(G7843="","",G7843-first_day+1)</f>
        <v/>
      </c>
      <c r="J7843" s="27">
        <f>IF(I7843="","",INDEX(Daily!$J$2:$J$421,I7843))</f>
        <v/>
      </c>
      <c r="K7843" s="27">
        <f>IF(J7843="","",J7843+cat_offset)</f>
        <v/>
      </c>
      <c r="L7843" s="27">
        <f>IF(J7843="","",MAX(0,E7843-J7843)^2)</f>
        <v/>
      </c>
      <c r="M7843" s="27">
        <f>IF(J7843="","",MAX(0,E7843-(J7843+twcdh_off))^2)</f>
        <v/>
      </c>
      <c r="N7843" s="27">
        <f>IF(E7843="","",MAX(0,E7843-swcdh_thr)^2)</f>
        <v/>
      </c>
      <c r="O7843">
        <f>IF(K7843="","",ROUND(E7843-K7843,0))</f>
        <v/>
      </c>
      <c r="P7843">
        <f>IF(O7843="","",IF(O7843&gt;=1,O7843,0))</f>
        <v/>
      </c>
      <c r="Q7843" s="27">
        <f>IF(E7843="","",MAX(0,E7843-22))</f>
        <v/>
      </c>
      <c r="R7843" s="27">
        <f>IF(H7843=1,E7843,"")</f>
        <v/>
      </c>
      <c r="S7843" s="27">
        <f>IF(AND(H7843=1,J7843&lt;&gt;""),E7843-J7843,"")</f>
        <v/>
      </c>
      <c r="T7843">
        <f>IF(G7843="","",MONTH(G7843))</f>
        <v/>
      </c>
    </row>
    <row r="7844">
      <c r="A7844" s="24" t="n">
        <v>2020</v>
      </c>
      <c r="B7844" s="24" t="n">
        <v>11</v>
      </c>
      <c r="C7844" s="24" t="n">
        <v>22</v>
      </c>
      <c r="D7844" s="24" t="n">
        <v>19</v>
      </c>
      <c r="E7844" s="24" t="n">
        <v>9.800000000000001</v>
      </c>
      <c r="F7844" s="25">
        <f>IF($E7844="","",DATE(IF($A7844="",nominal_year,$A7844),$B7844,$C7844)+($D7844-IF(LEFT(hour_conv,1)="1",1,0))/24)</f>
        <v/>
      </c>
      <c r="G7844" s="26">
        <f>IF(F7844="","",INT(F7844))</f>
        <v/>
      </c>
      <c r="H7844">
        <f>IF(G7844="","",IF(AND(MONTH(G7844)*100+DAY(G7844)&gt;=season_lo,MONTH(G7844)*100+DAY(G7844)&lt;=season_hi),1,0))</f>
        <v/>
      </c>
      <c r="I7844">
        <f>IF(G7844="","",G7844-first_day+1)</f>
        <v/>
      </c>
      <c r="J7844" s="27">
        <f>IF(I7844="","",INDEX(Daily!$J$2:$J$421,I7844))</f>
        <v/>
      </c>
      <c r="K7844" s="27">
        <f>IF(J7844="","",J7844+cat_offset)</f>
        <v/>
      </c>
      <c r="L7844" s="27">
        <f>IF(J7844="","",MAX(0,E7844-J7844)^2)</f>
        <v/>
      </c>
      <c r="M7844" s="27">
        <f>IF(J7844="","",MAX(0,E7844-(J7844+twcdh_off))^2)</f>
        <v/>
      </c>
      <c r="N7844" s="27">
        <f>IF(E7844="","",MAX(0,E7844-swcdh_thr)^2)</f>
        <v/>
      </c>
      <c r="O7844">
        <f>IF(K7844="","",ROUND(E7844-K7844,0))</f>
        <v/>
      </c>
      <c r="P7844">
        <f>IF(O7844="","",IF(O7844&gt;=1,O7844,0))</f>
        <v/>
      </c>
      <c r="Q7844" s="27">
        <f>IF(E7844="","",MAX(0,E7844-22))</f>
        <v/>
      </c>
      <c r="R7844" s="27">
        <f>IF(H7844=1,E7844,"")</f>
        <v/>
      </c>
      <c r="S7844" s="27">
        <f>IF(AND(H7844=1,J7844&lt;&gt;""),E7844-J7844,"")</f>
        <v/>
      </c>
      <c r="T7844">
        <f>IF(G7844="","",MONTH(G7844))</f>
        <v/>
      </c>
    </row>
    <row r="7845">
      <c r="A7845" s="24" t="n">
        <v>2020</v>
      </c>
      <c r="B7845" s="24" t="n">
        <v>11</v>
      </c>
      <c r="C7845" s="24" t="n">
        <v>22</v>
      </c>
      <c r="D7845" s="24" t="n">
        <v>20</v>
      </c>
      <c r="E7845" s="24" t="n">
        <v>9.58</v>
      </c>
      <c r="F7845" s="25">
        <f>IF($E7845="","",DATE(IF($A7845="",nominal_year,$A7845),$B7845,$C7845)+($D7845-IF(LEFT(hour_conv,1)="1",1,0))/24)</f>
        <v/>
      </c>
      <c r="G7845" s="26">
        <f>IF(F7845="","",INT(F7845))</f>
        <v/>
      </c>
      <c r="H7845">
        <f>IF(G7845="","",IF(AND(MONTH(G7845)*100+DAY(G7845)&gt;=season_lo,MONTH(G7845)*100+DAY(G7845)&lt;=season_hi),1,0))</f>
        <v/>
      </c>
      <c r="I7845">
        <f>IF(G7845="","",G7845-first_day+1)</f>
        <v/>
      </c>
      <c r="J7845" s="27">
        <f>IF(I7845="","",INDEX(Daily!$J$2:$J$421,I7845))</f>
        <v/>
      </c>
      <c r="K7845" s="27">
        <f>IF(J7845="","",J7845+cat_offset)</f>
        <v/>
      </c>
      <c r="L7845" s="27">
        <f>IF(J7845="","",MAX(0,E7845-J7845)^2)</f>
        <v/>
      </c>
      <c r="M7845" s="27">
        <f>IF(J7845="","",MAX(0,E7845-(J7845+twcdh_off))^2)</f>
        <v/>
      </c>
      <c r="N7845" s="27">
        <f>IF(E7845="","",MAX(0,E7845-swcdh_thr)^2)</f>
        <v/>
      </c>
      <c r="O7845">
        <f>IF(K7845="","",ROUND(E7845-K7845,0))</f>
        <v/>
      </c>
      <c r="P7845">
        <f>IF(O7845="","",IF(O7845&gt;=1,O7845,0))</f>
        <v/>
      </c>
      <c r="Q7845" s="27">
        <f>IF(E7845="","",MAX(0,E7845-22))</f>
        <v/>
      </c>
      <c r="R7845" s="27">
        <f>IF(H7845=1,E7845,"")</f>
        <v/>
      </c>
      <c r="S7845" s="27">
        <f>IF(AND(H7845=1,J7845&lt;&gt;""),E7845-J7845,"")</f>
        <v/>
      </c>
      <c r="T7845">
        <f>IF(G7845="","",MONTH(G7845))</f>
        <v/>
      </c>
    </row>
    <row r="7846">
      <c r="A7846" s="24" t="n">
        <v>2020</v>
      </c>
      <c r="B7846" s="24" t="n">
        <v>11</v>
      </c>
      <c r="C7846" s="24" t="n">
        <v>22</v>
      </c>
      <c r="D7846" s="24" t="n">
        <v>21</v>
      </c>
      <c r="E7846" s="24" t="n">
        <v>7.6</v>
      </c>
      <c r="F7846" s="25">
        <f>IF($E7846="","",DATE(IF($A7846="",nominal_year,$A7846),$B7846,$C7846)+($D7846-IF(LEFT(hour_conv,1)="1",1,0))/24)</f>
        <v/>
      </c>
      <c r="G7846" s="26">
        <f>IF(F7846="","",INT(F7846))</f>
        <v/>
      </c>
      <c r="H7846">
        <f>IF(G7846="","",IF(AND(MONTH(G7846)*100+DAY(G7846)&gt;=season_lo,MONTH(G7846)*100+DAY(G7846)&lt;=season_hi),1,0))</f>
        <v/>
      </c>
      <c r="I7846">
        <f>IF(G7846="","",G7846-first_day+1)</f>
        <v/>
      </c>
      <c r="J7846" s="27">
        <f>IF(I7846="","",INDEX(Daily!$J$2:$J$421,I7846))</f>
        <v/>
      </c>
      <c r="K7846" s="27">
        <f>IF(J7846="","",J7846+cat_offset)</f>
        <v/>
      </c>
      <c r="L7846" s="27">
        <f>IF(J7846="","",MAX(0,E7846-J7846)^2)</f>
        <v/>
      </c>
      <c r="M7846" s="27">
        <f>IF(J7846="","",MAX(0,E7846-(J7846+twcdh_off))^2)</f>
        <v/>
      </c>
      <c r="N7846" s="27">
        <f>IF(E7846="","",MAX(0,E7846-swcdh_thr)^2)</f>
        <v/>
      </c>
      <c r="O7846">
        <f>IF(K7846="","",ROUND(E7846-K7846,0))</f>
        <v/>
      </c>
      <c r="P7846">
        <f>IF(O7846="","",IF(O7846&gt;=1,O7846,0))</f>
        <v/>
      </c>
      <c r="Q7846" s="27">
        <f>IF(E7846="","",MAX(0,E7846-22))</f>
        <v/>
      </c>
      <c r="R7846" s="27">
        <f>IF(H7846=1,E7846,"")</f>
        <v/>
      </c>
      <c r="S7846" s="27">
        <f>IF(AND(H7846=1,J7846&lt;&gt;""),E7846-J7846,"")</f>
        <v/>
      </c>
      <c r="T7846">
        <f>IF(G7846="","",MONTH(G7846))</f>
        <v/>
      </c>
    </row>
    <row r="7847">
      <c r="A7847" s="24" t="n">
        <v>2020</v>
      </c>
      <c r="B7847" s="24" t="n">
        <v>11</v>
      </c>
      <c r="C7847" s="24" t="n">
        <v>22</v>
      </c>
      <c r="D7847" s="24" t="n">
        <v>22</v>
      </c>
      <c r="E7847" s="24" t="n">
        <v>7.9</v>
      </c>
      <c r="F7847" s="25">
        <f>IF($E7847="","",DATE(IF($A7847="",nominal_year,$A7847),$B7847,$C7847)+($D7847-IF(LEFT(hour_conv,1)="1",1,0))/24)</f>
        <v/>
      </c>
      <c r="G7847" s="26">
        <f>IF(F7847="","",INT(F7847))</f>
        <v/>
      </c>
      <c r="H7847">
        <f>IF(G7847="","",IF(AND(MONTH(G7847)*100+DAY(G7847)&gt;=season_lo,MONTH(G7847)*100+DAY(G7847)&lt;=season_hi),1,0))</f>
        <v/>
      </c>
      <c r="I7847">
        <f>IF(G7847="","",G7847-first_day+1)</f>
        <v/>
      </c>
      <c r="J7847" s="27">
        <f>IF(I7847="","",INDEX(Daily!$J$2:$J$421,I7847))</f>
        <v/>
      </c>
      <c r="K7847" s="27">
        <f>IF(J7847="","",J7847+cat_offset)</f>
        <v/>
      </c>
      <c r="L7847" s="27">
        <f>IF(J7847="","",MAX(0,E7847-J7847)^2)</f>
        <v/>
      </c>
      <c r="M7847" s="27">
        <f>IF(J7847="","",MAX(0,E7847-(J7847+twcdh_off))^2)</f>
        <v/>
      </c>
      <c r="N7847" s="27">
        <f>IF(E7847="","",MAX(0,E7847-swcdh_thr)^2)</f>
        <v/>
      </c>
      <c r="O7847">
        <f>IF(K7847="","",ROUND(E7847-K7847,0))</f>
        <v/>
      </c>
      <c r="P7847">
        <f>IF(O7847="","",IF(O7847&gt;=1,O7847,0))</f>
        <v/>
      </c>
      <c r="Q7847" s="27">
        <f>IF(E7847="","",MAX(0,E7847-22))</f>
        <v/>
      </c>
      <c r="R7847" s="27">
        <f>IF(H7847=1,E7847,"")</f>
        <v/>
      </c>
      <c r="S7847" s="27">
        <f>IF(AND(H7847=1,J7847&lt;&gt;""),E7847-J7847,"")</f>
        <v/>
      </c>
      <c r="T7847">
        <f>IF(G7847="","",MONTH(G7847))</f>
        <v/>
      </c>
    </row>
    <row r="7848">
      <c r="A7848" s="24" t="n">
        <v>2020</v>
      </c>
      <c r="B7848" s="24" t="n">
        <v>11</v>
      </c>
      <c r="C7848" s="24" t="n">
        <v>22</v>
      </c>
      <c r="D7848" s="24" t="n">
        <v>23</v>
      </c>
      <c r="E7848" s="24" t="n">
        <v>6.39</v>
      </c>
      <c r="F7848" s="25">
        <f>IF($E7848="","",DATE(IF($A7848="",nominal_year,$A7848),$B7848,$C7848)+($D7848-IF(LEFT(hour_conv,1)="1",1,0))/24)</f>
        <v/>
      </c>
      <c r="G7848" s="26">
        <f>IF(F7848="","",INT(F7848))</f>
        <v/>
      </c>
      <c r="H7848">
        <f>IF(G7848="","",IF(AND(MONTH(G7848)*100+DAY(G7848)&gt;=season_lo,MONTH(G7848)*100+DAY(G7848)&lt;=season_hi),1,0))</f>
        <v/>
      </c>
      <c r="I7848">
        <f>IF(G7848="","",G7848-first_day+1)</f>
        <v/>
      </c>
      <c r="J7848" s="27">
        <f>IF(I7848="","",INDEX(Daily!$J$2:$J$421,I7848))</f>
        <v/>
      </c>
      <c r="K7848" s="27">
        <f>IF(J7848="","",J7848+cat_offset)</f>
        <v/>
      </c>
      <c r="L7848" s="27">
        <f>IF(J7848="","",MAX(0,E7848-J7848)^2)</f>
        <v/>
      </c>
      <c r="M7848" s="27">
        <f>IF(J7848="","",MAX(0,E7848-(J7848+twcdh_off))^2)</f>
        <v/>
      </c>
      <c r="N7848" s="27">
        <f>IF(E7848="","",MAX(0,E7848-swcdh_thr)^2)</f>
        <v/>
      </c>
      <c r="O7848">
        <f>IF(K7848="","",ROUND(E7848-K7848,0))</f>
        <v/>
      </c>
      <c r="P7848">
        <f>IF(O7848="","",IF(O7848&gt;=1,O7848,0))</f>
        <v/>
      </c>
      <c r="Q7848" s="27">
        <f>IF(E7848="","",MAX(0,E7848-22))</f>
        <v/>
      </c>
      <c r="R7848" s="27">
        <f>IF(H7848=1,E7848,"")</f>
        <v/>
      </c>
      <c r="S7848" s="27">
        <f>IF(AND(H7848=1,J7848&lt;&gt;""),E7848-J7848,"")</f>
        <v/>
      </c>
      <c r="T7848">
        <f>IF(G7848="","",MONTH(G7848))</f>
        <v/>
      </c>
    </row>
    <row r="7849">
      <c r="A7849" s="24" t="n">
        <v>2020</v>
      </c>
      <c r="B7849" s="24" t="n">
        <v>11</v>
      </c>
      <c r="C7849" s="24" t="n">
        <v>22</v>
      </c>
      <c r="D7849" s="24" t="n">
        <v>24</v>
      </c>
      <c r="E7849" s="24" t="n">
        <v>6.75</v>
      </c>
      <c r="F7849" s="25">
        <f>IF($E7849="","",DATE(IF($A7849="",nominal_year,$A7849),$B7849,$C7849)+($D7849-IF(LEFT(hour_conv,1)="1",1,0))/24)</f>
        <v/>
      </c>
      <c r="G7849" s="26">
        <f>IF(F7849="","",INT(F7849))</f>
        <v/>
      </c>
      <c r="H7849">
        <f>IF(G7849="","",IF(AND(MONTH(G7849)*100+DAY(G7849)&gt;=season_lo,MONTH(G7849)*100+DAY(G7849)&lt;=season_hi),1,0))</f>
        <v/>
      </c>
      <c r="I7849">
        <f>IF(G7849="","",G7849-first_day+1)</f>
        <v/>
      </c>
      <c r="J7849" s="27">
        <f>IF(I7849="","",INDEX(Daily!$J$2:$J$421,I7849))</f>
        <v/>
      </c>
      <c r="K7849" s="27">
        <f>IF(J7849="","",J7849+cat_offset)</f>
        <v/>
      </c>
      <c r="L7849" s="27">
        <f>IF(J7849="","",MAX(0,E7849-J7849)^2)</f>
        <v/>
      </c>
      <c r="M7849" s="27">
        <f>IF(J7849="","",MAX(0,E7849-(J7849+twcdh_off))^2)</f>
        <v/>
      </c>
      <c r="N7849" s="27">
        <f>IF(E7849="","",MAX(0,E7849-swcdh_thr)^2)</f>
        <v/>
      </c>
      <c r="O7849">
        <f>IF(K7849="","",ROUND(E7849-K7849,0))</f>
        <v/>
      </c>
      <c r="P7849">
        <f>IF(O7849="","",IF(O7849&gt;=1,O7849,0))</f>
        <v/>
      </c>
      <c r="Q7849" s="27">
        <f>IF(E7849="","",MAX(0,E7849-22))</f>
        <v/>
      </c>
      <c r="R7849" s="27">
        <f>IF(H7849=1,E7849,"")</f>
        <v/>
      </c>
      <c r="S7849" s="27">
        <f>IF(AND(H7849=1,J7849&lt;&gt;""),E7849-J7849,"")</f>
        <v/>
      </c>
      <c r="T7849">
        <f>IF(G7849="","",MONTH(G7849))</f>
        <v/>
      </c>
    </row>
    <row r="7850">
      <c r="A7850" s="24" t="n">
        <v>2020</v>
      </c>
      <c r="B7850" s="24" t="n">
        <v>11</v>
      </c>
      <c r="C7850" s="24" t="n">
        <v>23</v>
      </c>
      <c r="D7850" s="24" t="n">
        <v>1</v>
      </c>
      <c r="E7850" s="24" t="n">
        <v>6.69</v>
      </c>
      <c r="F7850" s="25">
        <f>IF($E7850="","",DATE(IF($A7850="",nominal_year,$A7850),$B7850,$C7850)+($D7850-IF(LEFT(hour_conv,1)="1",1,0))/24)</f>
        <v/>
      </c>
      <c r="G7850" s="26">
        <f>IF(F7850="","",INT(F7850))</f>
        <v/>
      </c>
      <c r="H7850">
        <f>IF(G7850="","",IF(AND(MONTH(G7850)*100+DAY(G7850)&gt;=season_lo,MONTH(G7850)*100+DAY(G7850)&lt;=season_hi),1,0))</f>
        <v/>
      </c>
      <c r="I7850">
        <f>IF(G7850="","",G7850-first_day+1)</f>
        <v/>
      </c>
      <c r="J7850" s="27">
        <f>IF(I7850="","",INDEX(Daily!$J$2:$J$421,I7850))</f>
        <v/>
      </c>
      <c r="K7850" s="27">
        <f>IF(J7850="","",J7850+cat_offset)</f>
        <v/>
      </c>
      <c r="L7850" s="27">
        <f>IF(J7850="","",MAX(0,E7850-J7850)^2)</f>
        <v/>
      </c>
      <c r="M7850" s="27">
        <f>IF(J7850="","",MAX(0,E7850-(J7850+twcdh_off))^2)</f>
        <v/>
      </c>
      <c r="N7850" s="27">
        <f>IF(E7850="","",MAX(0,E7850-swcdh_thr)^2)</f>
        <v/>
      </c>
      <c r="O7850">
        <f>IF(K7850="","",ROUND(E7850-K7850,0))</f>
        <v/>
      </c>
      <c r="P7850">
        <f>IF(O7850="","",IF(O7850&gt;=1,O7850,0))</f>
        <v/>
      </c>
      <c r="Q7850" s="27">
        <f>IF(E7850="","",MAX(0,E7850-22))</f>
        <v/>
      </c>
      <c r="R7850" s="27">
        <f>IF(H7850=1,E7850,"")</f>
        <v/>
      </c>
      <c r="S7850" s="27">
        <f>IF(AND(H7850=1,J7850&lt;&gt;""),E7850-J7850,"")</f>
        <v/>
      </c>
      <c r="T7850">
        <f>IF(G7850="","",MONTH(G7850))</f>
        <v/>
      </c>
    </row>
    <row r="7851">
      <c r="A7851" s="24" t="n">
        <v>2020</v>
      </c>
      <c r="B7851" s="24" t="n">
        <v>11</v>
      </c>
      <c r="C7851" s="24" t="n">
        <v>23</v>
      </c>
      <c r="D7851" s="24" t="n">
        <v>2</v>
      </c>
      <c r="E7851" s="24" t="n">
        <v>6.3</v>
      </c>
      <c r="F7851" s="25">
        <f>IF($E7851="","",DATE(IF($A7851="",nominal_year,$A7851),$B7851,$C7851)+($D7851-IF(LEFT(hour_conv,1)="1",1,0))/24)</f>
        <v/>
      </c>
      <c r="G7851" s="26">
        <f>IF(F7851="","",INT(F7851))</f>
        <v/>
      </c>
      <c r="H7851">
        <f>IF(G7851="","",IF(AND(MONTH(G7851)*100+DAY(G7851)&gt;=season_lo,MONTH(G7851)*100+DAY(G7851)&lt;=season_hi),1,0))</f>
        <v/>
      </c>
      <c r="I7851">
        <f>IF(G7851="","",G7851-first_day+1)</f>
        <v/>
      </c>
      <c r="J7851" s="27">
        <f>IF(I7851="","",INDEX(Daily!$J$2:$J$421,I7851))</f>
        <v/>
      </c>
      <c r="K7851" s="27">
        <f>IF(J7851="","",J7851+cat_offset)</f>
        <v/>
      </c>
      <c r="L7851" s="27">
        <f>IF(J7851="","",MAX(0,E7851-J7851)^2)</f>
        <v/>
      </c>
      <c r="M7851" s="27">
        <f>IF(J7851="","",MAX(0,E7851-(J7851+twcdh_off))^2)</f>
        <v/>
      </c>
      <c r="N7851" s="27">
        <f>IF(E7851="","",MAX(0,E7851-swcdh_thr)^2)</f>
        <v/>
      </c>
      <c r="O7851">
        <f>IF(K7851="","",ROUND(E7851-K7851,0))</f>
        <v/>
      </c>
      <c r="P7851">
        <f>IF(O7851="","",IF(O7851&gt;=1,O7851,0))</f>
        <v/>
      </c>
      <c r="Q7851" s="27">
        <f>IF(E7851="","",MAX(0,E7851-22))</f>
        <v/>
      </c>
      <c r="R7851" s="27">
        <f>IF(H7851=1,E7851,"")</f>
        <v/>
      </c>
      <c r="S7851" s="27">
        <f>IF(AND(H7851=1,J7851&lt;&gt;""),E7851-J7851,"")</f>
        <v/>
      </c>
      <c r="T7851">
        <f>IF(G7851="","",MONTH(G7851))</f>
        <v/>
      </c>
    </row>
    <row r="7852">
      <c r="A7852" s="24" t="n">
        <v>2020</v>
      </c>
      <c r="B7852" s="24" t="n">
        <v>11</v>
      </c>
      <c r="C7852" s="24" t="n">
        <v>23</v>
      </c>
      <c r="D7852" s="24" t="n">
        <v>3</v>
      </c>
      <c r="E7852" s="24" t="n">
        <v>6.19</v>
      </c>
      <c r="F7852" s="25">
        <f>IF($E7852="","",DATE(IF($A7852="",nominal_year,$A7852),$B7852,$C7852)+($D7852-IF(LEFT(hour_conv,1)="1",1,0))/24)</f>
        <v/>
      </c>
      <c r="G7852" s="26">
        <f>IF(F7852="","",INT(F7852))</f>
        <v/>
      </c>
      <c r="H7852">
        <f>IF(G7852="","",IF(AND(MONTH(G7852)*100+DAY(G7852)&gt;=season_lo,MONTH(G7852)*100+DAY(G7852)&lt;=season_hi),1,0))</f>
        <v/>
      </c>
      <c r="I7852">
        <f>IF(G7852="","",G7852-first_day+1)</f>
        <v/>
      </c>
      <c r="J7852" s="27">
        <f>IF(I7852="","",INDEX(Daily!$J$2:$J$421,I7852))</f>
        <v/>
      </c>
      <c r="K7852" s="27">
        <f>IF(J7852="","",J7852+cat_offset)</f>
        <v/>
      </c>
      <c r="L7852" s="27">
        <f>IF(J7852="","",MAX(0,E7852-J7852)^2)</f>
        <v/>
      </c>
      <c r="M7852" s="27">
        <f>IF(J7852="","",MAX(0,E7852-(J7852+twcdh_off))^2)</f>
        <v/>
      </c>
      <c r="N7852" s="27">
        <f>IF(E7852="","",MAX(0,E7852-swcdh_thr)^2)</f>
        <v/>
      </c>
      <c r="O7852">
        <f>IF(K7852="","",ROUND(E7852-K7852,0))</f>
        <v/>
      </c>
      <c r="P7852">
        <f>IF(O7852="","",IF(O7852&gt;=1,O7852,0))</f>
        <v/>
      </c>
      <c r="Q7852" s="27">
        <f>IF(E7852="","",MAX(0,E7852-22))</f>
        <v/>
      </c>
      <c r="R7852" s="27">
        <f>IF(H7852=1,E7852,"")</f>
        <v/>
      </c>
      <c r="S7852" s="27">
        <f>IF(AND(H7852=1,J7852&lt;&gt;""),E7852-J7852,"")</f>
        <v/>
      </c>
      <c r="T7852">
        <f>IF(G7852="","",MONTH(G7852))</f>
        <v/>
      </c>
    </row>
    <row r="7853">
      <c r="A7853" s="24" t="n">
        <v>2020</v>
      </c>
      <c r="B7853" s="24" t="n">
        <v>11</v>
      </c>
      <c r="C7853" s="24" t="n">
        <v>23</v>
      </c>
      <c r="D7853" s="24" t="n">
        <v>4</v>
      </c>
      <c r="E7853" s="24" t="n">
        <v>5.91</v>
      </c>
      <c r="F7853" s="25">
        <f>IF($E7853="","",DATE(IF($A7853="",nominal_year,$A7853),$B7853,$C7853)+($D7853-IF(LEFT(hour_conv,1)="1",1,0))/24)</f>
        <v/>
      </c>
      <c r="G7853" s="26">
        <f>IF(F7853="","",INT(F7853))</f>
        <v/>
      </c>
      <c r="H7853">
        <f>IF(G7853="","",IF(AND(MONTH(G7853)*100+DAY(G7853)&gt;=season_lo,MONTH(G7853)*100+DAY(G7853)&lt;=season_hi),1,0))</f>
        <v/>
      </c>
      <c r="I7853">
        <f>IF(G7853="","",G7853-first_day+1)</f>
        <v/>
      </c>
      <c r="J7853" s="27">
        <f>IF(I7853="","",INDEX(Daily!$J$2:$J$421,I7853))</f>
        <v/>
      </c>
      <c r="K7853" s="27">
        <f>IF(J7853="","",J7853+cat_offset)</f>
        <v/>
      </c>
      <c r="L7853" s="27">
        <f>IF(J7853="","",MAX(0,E7853-J7853)^2)</f>
        <v/>
      </c>
      <c r="M7853" s="27">
        <f>IF(J7853="","",MAX(0,E7853-(J7853+twcdh_off))^2)</f>
        <v/>
      </c>
      <c r="N7853" s="27">
        <f>IF(E7853="","",MAX(0,E7853-swcdh_thr)^2)</f>
        <v/>
      </c>
      <c r="O7853">
        <f>IF(K7853="","",ROUND(E7853-K7853,0))</f>
        <v/>
      </c>
      <c r="P7853">
        <f>IF(O7853="","",IF(O7853&gt;=1,O7853,0))</f>
        <v/>
      </c>
      <c r="Q7853" s="27">
        <f>IF(E7853="","",MAX(0,E7853-22))</f>
        <v/>
      </c>
      <c r="R7853" s="27">
        <f>IF(H7853=1,E7853,"")</f>
        <v/>
      </c>
      <c r="S7853" s="27">
        <f>IF(AND(H7853=1,J7853&lt;&gt;""),E7853-J7853,"")</f>
        <v/>
      </c>
      <c r="T7853">
        <f>IF(G7853="","",MONTH(G7853))</f>
        <v/>
      </c>
    </row>
    <row r="7854">
      <c r="A7854" s="24" t="n">
        <v>2020</v>
      </c>
      <c r="B7854" s="24" t="n">
        <v>11</v>
      </c>
      <c r="C7854" s="24" t="n">
        <v>23</v>
      </c>
      <c r="D7854" s="24" t="n">
        <v>5</v>
      </c>
      <c r="E7854" s="24" t="n">
        <v>5.6</v>
      </c>
      <c r="F7854" s="25">
        <f>IF($E7854="","",DATE(IF($A7854="",nominal_year,$A7854),$B7854,$C7854)+($D7854-IF(LEFT(hour_conv,1)="1",1,0))/24)</f>
        <v/>
      </c>
      <c r="G7854" s="26">
        <f>IF(F7854="","",INT(F7854))</f>
        <v/>
      </c>
      <c r="H7854">
        <f>IF(G7854="","",IF(AND(MONTH(G7854)*100+DAY(G7854)&gt;=season_lo,MONTH(G7854)*100+DAY(G7854)&lt;=season_hi),1,0))</f>
        <v/>
      </c>
      <c r="I7854">
        <f>IF(G7854="","",G7854-first_day+1)</f>
        <v/>
      </c>
      <c r="J7854" s="27">
        <f>IF(I7854="","",INDEX(Daily!$J$2:$J$421,I7854))</f>
        <v/>
      </c>
      <c r="K7854" s="27">
        <f>IF(J7854="","",J7854+cat_offset)</f>
        <v/>
      </c>
      <c r="L7854" s="27">
        <f>IF(J7854="","",MAX(0,E7854-J7854)^2)</f>
        <v/>
      </c>
      <c r="M7854" s="27">
        <f>IF(J7854="","",MAX(0,E7854-(J7854+twcdh_off))^2)</f>
        <v/>
      </c>
      <c r="N7854" s="27">
        <f>IF(E7854="","",MAX(0,E7854-swcdh_thr)^2)</f>
        <v/>
      </c>
      <c r="O7854">
        <f>IF(K7854="","",ROUND(E7854-K7854,0))</f>
        <v/>
      </c>
      <c r="P7854">
        <f>IF(O7854="","",IF(O7854&gt;=1,O7854,0))</f>
        <v/>
      </c>
      <c r="Q7854" s="27">
        <f>IF(E7854="","",MAX(0,E7854-22))</f>
        <v/>
      </c>
      <c r="R7854" s="27">
        <f>IF(H7854=1,E7854,"")</f>
        <v/>
      </c>
      <c r="S7854" s="27">
        <f>IF(AND(H7854=1,J7854&lt;&gt;""),E7854-J7854,"")</f>
        <v/>
      </c>
      <c r="T7854">
        <f>IF(G7854="","",MONTH(G7854))</f>
        <v/>
      </c>
    </row>
    <row r="7855">
      <c r="A7855" s="24" t="n">
        <v>2020</v>
      </c>
      <c r="B7855" s="24" t="n">
        <v>11</v>
      </c>
      <c r="C7855" s="24" t="n">
        <v>23</v>
      </c>
      <c r="D7855" s="24" t="n">
        <v>6</v>
      </c>
      <c r="E7855" s="24" t="n">
        <v>6.23</v>
      </c>
      <c r="F7855" s="25">
        <f>IF($E7855="","",DATE(IF($A7855="",nominal_year,$A7855),$B7855,$C7855)+($D7855-IF(LEFT(hour_conv,1)="1",1,0))/24)</f>
        <v/>
      </c>
      <c r="G7855" s="26">
        <f>IF(F7855="","",INT(F7855))</f>
        <v/>
      </c>
      <c r="H7855">
        <f>IF(G7855="","",IF(AND(MONTH(G7855)*100+DAY(G7855)&gt;=season_lo,MONTH(G7855)*100+DAY(G7855)&lt;=season_hi),1,0))</f>
        <v/>
      </c>
      <c r="I7855">
        <f>IF(G7855="","",G7855-first_day+1)</f>
        <v/>
      </c>
      <c r="J7855" s="27">
        <f>IF(I7855="","",INDEX(Daily!$J$2:$J$421,I7855))</f>
        <v/>
      </c>
      <c r="K7855" s="27">
        <f>IF(J7855="","",J7855+cat_offset)</f>
        <v/>
      </c>
      <c r="L7855" s="27">
        <f>IF(J7855="","",MAX(0,E7855-J7855)^2)</f>
        <v/>
      </c>
      <c r="M7855" s="27">
        <f>IF(J7855="","",MAX(0,E7855-(J7855+twcdh_off))^2)</f>
        <v/>
      </c>
      <c r="N7855" s="27">
        <f>IF(E7855="","",MAX(0,E7855-swcdh_thr)^2)</f>
        <v/>
      </c>
      <c r="O7855">
        <f>IF(K7855="","",ROUND(E7855-K7855,0))</f>
        <v/>
      </c>
      <c r="P7855">
        <f>IF(O7855="","",IF(O7855&gt;=1,O7855,0))</f>
        <v/>
      </c>
      <c r="Q7855" s="27">
        <f>IF(E7855="","",MAX(0,E7855-22))</f>
        <v/>
      </c>
      <c r="R7855" s="27">
        <f>IF(H7855=1,E7855,"")</f>
        <v/>
      </c>
      <c r="S7855" s="27">
        <f>IF(AND(H7855=1,J7855&lt;&gt;""),E7855-J7855,"")</f>
        <v/>
      </c>
      <c r="T7855">
        <f>IF(G7855="","",MONTH(G7855))</f>
        <v/>
      </c>
    </row>
    <row r="7856">
      <c r="A7856" s="24" t="n">
        <v>2020</v>
      </c>
      <c r="B7856" s="24" t="n">
        <v>11</v>
      </c>
      <c r="C7856" s="24" t="n">
        <v>23</v>
      </c>
      <c r="D7856" s="24" t="n">
        <v>7</v>
      </c>
      <c r="E7856" s="24" t="n">
        <v>6.96</v>
      </c>
      <c r="F7856" s="25">
        <f>IF($E7856="","",DATE(IF($A7856="",nominal_year,$A7856),$B7856,$C7856)+($D7856-IF(LEFT(hour_conv,1)="1",1,0))/24)</f>
        <v/>
      </c>
      <c r="G7856" s="26">
        <f>IF(F7856="","",INT(F7856))</f>
        <v/>
      </c>
      <c r="H7856">
        <f>IF(G7856="","",IF(AND(MONTH(G7856)*100+DAY(G7856)&gt;=season_lo,MONTH(G7856)*100+DAY(G7856)&lt;=season_hi),1,0))</f>
        <v/>
      </c>
      <c r="I7856">
        <f>IF(G7856="","",G7856-first_day+1)</f>
        <v/>
      </c>
      <c r="J7856" s="27">
        <f>IF(I7856="","",INDEX(Daily!$J$2:$J$421,I7856))</f>
        <v/>
      </c>
      <c r="K7856" s="27">
        <f>IF(J7856="","",J7856+cat_offset)</f>
        <v/>
      </c>
      <c r="L7856" s="27">
        <f>IF(J7856="","",MAX(0,E7856-J7856)^2)</f>
        <v/>
      </c>
      <c r="M7856" s="27">
        <f>IF(J7856="","",MAX(0,E7856-(J7856+twcdh_off))^2)</f>
        <v/>
      </c>
      <c r="N7856" s="27">
        <f>IF(E7856="","",MAX(0,E7856-swcdh_thr)^2)</f>
        <v/>
      </c>
      <c r="O7856">
        <f>IF(K7856="","",ROUND(E7856-K7856,0))</f>
        <v/>
      </c>
      <c r="P7856">
        <f>IF(O7856="","",IF(O7856&gt;=1,O7856,0))</f>
        <v/>
      </c>
      <c r="Q7856" s="27">
        <f>IF(E7856="","",MAX(0,E7856-22))</f>
        <v/>
      </c>
      <c r="R7856" s="27">
        <f>IF(H7856=1,E7856,"")</f>
        <v/>
      </c>
      <c r="S7856" s="27">
        <f>IF(AND(H7856=1,J7856&lt;&gt;""),E7856-J7856,"")</f>
        <v/>
      </c>
      <c r="T7856">
        <f>IF(G7856="","",MONTH(G7856))</f>
        <v/>
      </c>
    </row>
    <row r="7857">
      <c r="A7857" s="24" t="n">
        <v>2020</v>
      </c>
      <c r="B7857" s="24" t="n">
        <v>11</v>
      </c>
      <c r="C7857" s="24" t="n">
        <v>23</v>
      </c>
      <c r="D7857" s="24" t="n">
        <v>8</v>
      </c>
      <c r="E7857" s="24" t="n">
        <v>6.98</v>
      </c>
      <c r="F7857" s="25">
        <f>IF($E7857="","",DATE(IF($A7857="",nominal_year,$A7857),$B7857,$C7857)+($D7857-IF(LEFT(hour_conv,1)="1",1,0))/24)</f>
        <v/>
      </c>
      <c r="G7857" s="26">
        <f>IF(F7857="","",INT(F7857))</f>
        <v/>
      </c>
      <c r="H7857">
        <f>IF(G7857="","",IF(AND(MONTH(G7857)*100+DAY(G7857)&gt;=season_lo,MONTH(G7857)*100+DAY(G7857)&lt;=season_hi),1,0))</f>
        <v/>
      </c>
      <c r="I7857">
        <f>IF(G7857="","",G7857-first_day+1)</f>
        <v/>
      </c>
      <c r="J7857" s="27">
        <f>IF(I7857="","",INDEX(Daily!$J$2:$J$421,I7857))</f>
        <v/>
      </c>
      <c r="K7857" s="27">
        <f>IF(J7857="","",J7857+cat_offset)</f>
        <v/>
      </c>
      <c r="L7857" s="27">
        <f>IF(J7857="","",MAX(0,E7857-J7857)^2)</f>
        <v/>
      </c>
      <c r="M7857" s="27">
        <f>IF(J7857="","",MAX(0,E7857-(J7857+twcdh_off))^2)</f>
        <v/>
      </c>
      <c r="N7857" s="27">
        <f>IF(E7857="","",MAX(0,E7857-swcdh_thr)^2)</f>
        <v/>
      </c>
      <c r="O7857">
        <f>IF(K7857="","",ROUND(E7857-K7857,0))</f>
        <v/>
      </c>
      <c r="P7857">
        <f>IF(O7857="","",IF(O7857&gt;=1,O7857,0))</f>
        <v/>
      </c>
      <c r="Q7857" s="27">
        <f>IF(E7857="","",MAX(0,E7857-22))</f>
        <v/>
      </c>
      <c r="R7857" s="27">
        <f>IF(H7857=1,E7857,"")</f>
        <v/>
      </c>
      <c r="S7857" s="27">
        <f>IF(AND(H7857=1,J7857&lt;&gt;""),E7857-J7857,"")</f>
        <v/>
      </c>
      <c r="T7857">
        <f>IF(G7857="","",MONTH(G7857))</f>
        <v/>
      </c>
    </row>
    <row r="7858">
      <c r="A7858" s="24" t="n">
        <v>2020</v>
      </c>
      <c r="B7858" s="24" t="n">
        <v>11</v>
      </c>
      <c r="C7858" s="24" t="n">
        <v>23</v>
      </c>
      <c r="D7858" s="24" t="n">
        <v>9</v>
      </c>
      <c r="E7858" s="24" t="n">
        <v>7.65</v>
      </c>
      <c r="F7858" s="25">
        <f>IF($E7858="","",DATE(IF($A7858="",nominal_year,$A7858),$B7858,$C7858)+($D7858-IF(LEFT(hour_conv,1)="1",1,0))/24)</f>
        <v/>
      </c>
      <c r="G7858" s="26">
        <f>IF(F7858="","",INT(F7858))</f>
        <v/>
      </c>
      <c r="H7858">
        <f>IF(G7858="","",IF(AND(MONTH(G7858)*100+DAY(G7858)&gt;=season_lo,MONTH(G7858)*100+DAY(G7858)&lt;=season_hi),1,0))</f>
        <v/>
      </c>
      <c r="I7858">
        <f>IF(G7858="","",G7858-first_day+1)</f>
        <v/>
      </c>
      <c r="J7858" s="27">
        <f>IF(I7858="","",INDEX(Daily!$J$2:$J$421,I7858))</f>
        <v/>
      </c>
      <c r="K7858" s="27">
        <f>IF(J7858="","",J7858+cat_offset)</f>
        <v/>
      </c>
      <c r="L7858" s="27">
        <f>IF(J7858="","",MAX(0,E7858-J7858)^2)</f>
        <v/>
      </c>
      <c r="M7858" s="27">
        <f>IF(J7858="","",MAX(0,E7858-(J7858+twcdh_off))^2)</f>
        <v/>
      </c>
      <c r="N7858" s="27">
        <f>IF(E7858="","",MAX(0,E7858-swcdh_thr)^2)</f>
        <v/>
      </c>
      <c r="O7858">
        <f>IF(K7858="","",ROUND(E7858-K7858,0))</f>
        <v/>
      </c>
      <c r="P7858">
        <f>IF(O7858="","",IF(O7858&gt;=1,O7858,0))</f>
        <v/>
      </c>
      <c r="Q7858" s="27">
        <f>IF(E7858="","",MAX(0,E7858-22))</f>
        <v/>
      </c>
      <c r="R7858" s="27">
        <f>IF(H7858=1,E7858,"")</f>
        <v/>
      </c>
      <c r="S7858" s="27">
        <f>IF(AND(H7858=1,J7858&lt;&gt;""),E7858-J7858,"")</f>
        <v/>
      </c>
      <c r="T7858">
        <f>IF(G7858="","",MONTH(G7858))</f>
        <v/>
      </c>
    </row>
    <row r="7859">
      <c r="A7859" s="24" t="n">
        <v>2020</v>
      </c>
      <c r="B7859" s="24" t="n">
        <v>11</v>
      </c>
      <c r="C7859" s="24" t="n">
        <v>23</v>
      </c>
      <c r="D7859" s="24" t="n">
        <v>10</v>
      </c>
      <c r="E7859" s="24" t="n">
        <v>7.83</v>
      </c>
      <c r="F7859" s="25">
        <f>IF($E7859="","",DATE(IF($A7859="",nominal_year,$A7859),$B7859,$C7859)+($D7859-IF(LEFT(hour_conv,1)="1",1,0))/24)</f>
        <v/>
      </c>
      <c r="G7859" s="26">
        <f>IF(F7859="","",INT(F7859))</f>
        <v/>
      </c>
      <c r="H7859">
        <f>IF(G7859="","",IF(AND(MONTH(G7859)*100+DAY(G7859)&gt;=season_lo,MONTH(G7859)*100+DAY(G7859)&lt;=season_hi),1,0))</f>
        <v/>
      </c>
      <c r="I7859">
        <f>IF(G7859="","",G7859-first_day+1)</f>
        <v/>
      </c>
      <c r="J7859" s="27">
        <f>IF(I7859="","",INDEX(Daily!$J$2:$J$421,I7859))</f>
        <v/>
      </c>
      <c r="K7859" s="27">
        <f>IF(J7859="","",J7859+cat_offset)</f>
        <v/>
      </c>
      <c r="L7859" s="27">
        <f>IF(J7859="","",MAX(0,E7859-J7859)^2)</f>
        <v/>
      </c>
      <c r="M7859" s="27">
        <f>IF(J7859="","",MAX(0,E7859-(J7859+twcdh_off))^2)</f>
        <v/>
      </c>
      <c r="N7859" s="27">
        <f>IF(E7859="","",MAX(0,E7859-swcdh_thr)^2)</f>
        <v/>
      </c>
      <c r="O7859">
        <f>IF(K7859="","",ROUND(E7859-K7859,0))</f>
        <v/>
      </c>
      <c r="P7859">
        <f>IF(O7859="","",IF(O7859&gt;=1,O7859,0))</f>
        <v/>
      </c>
      <c r="Q7859" s="27">
        <f>IF(E7859="","",MAX(0,E7859-22))</f>
        <v/>
      </c>
      <c r="R7859" s="27">
        <f>IF(H7859=1,E7859,"")</f>
        <v/>
      </c>
      <c r="S7859" s="27">
        <f>IF(AND(H7859=1,J7859&lt;&gt;""),E7859-J7859,"")</f>
        <v/>
      </c>
      <c r="T7859">
        <f>IF(G7859="","",MONTH(G7859))</f>
        <v/>
      </c>
    </row>
    <row r="7860">
      <c r="A7860" s="24" t="n">
        <v>2020</v>
      </c>
      <c r="B7860" s="24" t="n">
        <v>11</v>
      </c>
      <c r="C7860" s="24" t="n">
        <v>23</v>
      </c>
      <c r="D7860" s="24" t="n">
        <v>11</v>
      </c>
      <c r="E7860" s="24" t="n">
        <v>9.390000000000001</v>
      </c>
      <c r="F7860" s="25">
        <f>IF($E7860="","",DATE(IF($A7860="",nominal_year,$A7860),$B7860,$C7860)+($D7860-IF(LEFT(hour_conv,1)="1",1,0))/24)</f>
        <v/>
      </c>
      <c r="G7860" s="26">
        <f>IF(F7860="","",INT(F7860))</f>
        <v/>
      </c>
      <c r="H7860">
        <f>IF(G7860="","",IF(AND(MONTH(G7860)*100+DAY(G7860)&gt;=season_lo,MONTH(G7860)*100+DAY(G7860)&lt;=season_hi),1,0))</f>
        <v/>
      </c>
      <c r="I7860">
        <f>IF(G7860="","",G7860-first_day+1)</f>
        <v/>
      </c>
      <c r="J7860" s="27">
        <f>IF(I7860="","",INDEX(Daily!$J$2:$J$421,I7860))</f>
        <v/>
      </c>
      <c r="K7860" s="27">
        <f>IF(J7860="","",J7860+cat_offset)</f>
        <v/>
      </c>
      <c r="L7860" s="27">
        <f>IF(J7860="","",MAX(0,E7860-J7860)^2)</f>
        <v/>
      </c>
      <c r="M7860" s="27">
        <f>IF(J7860="","",MAX(0,E7860-(J7860+twcdh_off))^2)</f>
        <v/>
      </c>
      <c r="N7860" s="27">
        <f>IF(E7860="","",MAX(0,E7860-swcdh_thr)^2)</f>
        <v/>
      </c>
      <c r="O7860">
        <f>IF(K7860="","",ROUND(E7860-K7860,0))</f>
        <v/>
      </c>
      <c r="P7860">
        <f>IF(O7860="","",IF(O7860&gt;=1,O7860,0))</f>
        <v/>
      </c>
      <c r="Q7860" s="27">
        <f>IF(E7860="","",MAX(0,E7860-22))</f>
        <v/>
      </c>
      <c r="R7860" s="27">
        <f>IF(H7860=1,E7860,"")</f>
        <v/>
      </c>
      <c r="S7860" s="27">
        <f>IF(AND(H7860=1,J7860&lt;&gt;""),E7860-J7860,"")</f>
        <v/>
      </c>
      <c r="T7860">
        <f>IF(G7860="","",MONTH(G7860))</f>
        <v/>
      </c>
    </row>
    <row r="7861">
      <c r="A7861" s="24" t="n">
        <v>2020</v>
      </c>
      <c r="B7861" s="24" t="n">
        <v>11</v>
      </c>
      <c r="C7861" s="24" t="n">
        <v>23</v>
      </c>
      <c r="D7861" s="24" t="n">
        <v>12</v>
      </c>
      <c r="E7861" s="24" t="n">
        <v>9.369999999999999</v>
      </c>
      <c r="F7861" s="25">
        <f>IF($E7861="","",DATE(IF($A7861="",nominal_year,$A7861),$B7861,$C7861)+($D7861-IF(LEFT(hour_conv,1)="1",1,0))/24)</f>
        <v/>
      </c>
      <c r="G7861" s="26">
        <f>IF(F7861="","",INT(F7861))</f>
        <v/>
      </c>
      <c r="H7861">
        <f>IF(G7861="","",IF(AND(MONTH(G7861)*100+DAY(G7861)&gt;=season_lo,MONTH(G7861)*100+DAY(G7861)&lt;=season_hi),1,0))</f>
        <v/>
      </c>
      <c r="I7861">
        <f>IF(G7861="","",G7861-first_day+1)</f>
        <v/>
      </c>
      <c r="J7861" s="27">
        <f>IF(I7861="","",INDEX(Daily!$J$2:$J$421,I7861))</f>
        <v/>
      </c>
      <c r="K7861" s="27">
        <f>IF(J7861="","",J7861+cat_offset)</f>
        <v/>
      </c>
      <c r="L7861" s="27">
        <f>IF(J7861="","",MAX(0,E7861-J7861)^2)</f>
        <v/>
      </c>
      <c r="M7861" s="27">
        <f>IF(J7861="","",MAX(0,E7861-(J7861+twcdh_off))^2)</f>
        <v/>
      </c>
      <c r="N7861" s="27">
        <f>IF(E7861="","",MAX(0,E7861-swcdh_thr)^2)</f>
        <v/>
      </c>
      <c r="O7861">
        <f>IF(K7861="","",ROUND(E7861-K7861,0))</f>
        <v/>
      </c>
      <c r="P7861">
        <f>IF(O7861="","",IF(O7861&gt;=1,O7861,0))</f>
        <v/>
      </c>
      <c r="Q7861" s="27">
        <f>IF(E7861="","",MAX(0,E7861-22))</f>
        <v/>
      </c>
      <c r="R7861" s="27">
        <f>IF(H7861=1,E7861,"")</f>
        <v/>
      </c>
      <c r="S7861" s="27">
        <f>IF(AND(H7861=1,J7861&lt;&gt;""),E7861-J7861,"")</f>
        <v/>
      </c>
      <c r="T7861">
        <f>IF(G7861="","",MONTH(G7861))</f>
        <v/>
      </c>
    </row>
    <row r="7862">
      <c r="A7862" s="24" t="n">
        <v>2020</v>
      </c>
      <c r="B7862" s="24" t="n">
        <v>11</v>
      </c>
      <c r="C7862" s="24" t="n">
        <v>23</v>
      </c>
      <c r="D7862" s="24" t="n">
        <v>13</v>
      </c>
      <c r="E7862" s="24" t="n">
        <v>9.800000000000001</v>
      </c>
      <c r="F7862" s="25">
        <f>IF($E7862="","",DATE(IF($A7862="",nominal_year,$A7862),$B7862,$C7862)+($D7862-IF(LEFT(hour_conv,1)="1",1,0))/24)</f>
        <v/>
      </c>
      <c r="G7862" s="26">
        <f>IF(F7862="","",INT(F7862))</f>
        <v/>
      </c>
      <c r="H7862">
        <f>IF(G7862="","",IF(AND(MONTH(G7862)*100+DAY(G7862)&gt;=season_lo,MONTH(G7862)*100+DAY(G7862)&lt;=season_hi),1,0))</f>
        <v/>
      </c>
      <c r="I7862">
        <f>IF(G7862="","",G7862-first_day+1)</f>
        <v/>
      </c>
      <c r="J7862" s="27">
        <f>IF(I7862="","",INDEX(Daily!$J$2:$J$421,I7862))</f>
        <v/>
      </c>
      <c r="K7862" s="27">
        <f>IF(J7862="","",J7862+cat_offset)</f>
        <v/>
      </c>
      <c r="L7862" s="27">
        <f>IF(J7862="","",MAX(0,E7862-J7862)^2)</f>
        <v/>
      </c>
      <c r="M7862" s="27">
        <f>IF(J7862="","",MAX(0,E7862-(J7862+twcdh_off))^2)</f>
        <v/>
      </c>
      <c r="N7862" s="27">
        <f>IF(E7862="","",MAX(0,E7862-swcdh_thr)^2)</f>
        <v/>
      </c>
      <c r="O7862">
        <f>IF(K7862="","",ROUND(E7862-K7862,0))</f>
        <v/>
      </c>
      <c r="P7862">
        <f>IF(O7862="","",IF(O7862&gt;=1,O7862,0))</f>
        <v/>
      </c>
      <c r="Q7862" s="27">
        <f>IF(E7862="","",MAX(0,E7862-22))</f>
        <v/>
      </c>
      <c r="R7862" s="27">
        <f>IF(H7862=1,E7862,"")</f>
        <v/>
      </c>
      <c r="S7862" s="27">
        <f>IF(AND(H7862=1,J7862&lt;&gt;""),E7862-J7862,"")</f>
        <v/>
      </c>
      <c r="T7862">
        <f>IF(G7862="","",MONTH(G7862))</f>
        <v/>
      </c>
    </row>
    <row r="7863">
      <c r="A7863" s="24" t="n">
        <v>2020</v>
      </c>
      <c r="B7863" s="24" t="n">
        <v>11</v>
      </c>
      <c r="C7863" s="24" t="n">
        <v>23</v>
      </c>
      <c r="D7863" s="24" t="n">
        <v>14</v>
      </c>
      <c r="E7863" s="24" t="n">
        <v>10.31</v>
      </c>
      <c r="F7863" s="25">
        <f>IF($E7863="","",DATE(IF($A7863="",nominal_year,$A7863),$B7863,$C7863)+($D7863-IF(LEFT(hour_conv,1)="1",1,0))/24)</f>
        <v/>
      </c>
      <c r="G7863" s="26">
        <f>IF(F7863="","",INT(F7863))</f>
        <v/>
      </c>
      <c r="H7863">
        <f>IF(G7863="","",IF(AND(MONTH(G7863)*100+DAY(G7863)&gt;=season_lo,MONTH(G7863)*100+DAY(G7863)&lt;=season_hi),1,0))</f>
        <v/>
      </c>
      <c r="I7863">
        <f>IF(G7863="","",G7863-first_day+1)</f>
        <v/>
      </c>
      <c r="J7863" s="27">
        <f>IF(I7863="","",INDEX(Daily!$J$2:$J$421,I7863))</f>
        <v/>
      </c>
      <c r="K7863" s="27">
        <f>IF(J7863="","",J7863+cat_offset)</f>
        <v/>
      </c>
      <c r="L7863" s="27">
        <f>IF(J7863="","",MAX(0,E7863-J7863)^2)</f>
        <v/>
      </c>
      <c r="M7863" s="27">
        <f>IF(J7863="","",MAX(0,E7863-(J7863+twcdh_off))^2)</f>
        <v/>
      </c>
      <c r="N7863" s="27">
        <f>IF(E7863="","",MAX(0,E7863-swcdh_thr)^2)</f>
        <v/>
      </c>
      <c r="O7863">
        <f>IF(K7863="","",ROUND(E7863-K7863,0))</f>
        <v/>
      </c>
      <c r="P7863">
        <f>IF(O7863="","",IF(O7863&gt;=1,O7863,0))</f>
        <v/>
      </c>
      <c r="Q7863" s="27">
        <f>IF(E7863="","",MAX(0,E7863-22))</f>
        <v/>
      </c>
      <c r="R7863" s="27">
        <f>IF(H7863=1,E7863,"")</f>
        <v/>
      </c>
      <c r="S7863" s="27">
        <f>IF(AND(H7863=1,J7863&lt;&gt;""),E7863-J7863,"")</f>
        <v/>
      </c>
      <c r="T7863">
        <f>IF(G7863="","",MONTH(G7863))</f>
        <v/>
      </c>
    </row>
    <row r="7864">
      <c r="A7864" s="24" t="n">
        <v>2020</v>
      </c>
      <c r="B7864" s="24" t="n">
        <v>11</v>
      </c>
      <c r="C7864" s="24" t="n">
        <v>23</v>
      </c>
      <c r="D7864" s="24" t="n">
        <v>15</v>
      </c>
      <c r="E7864" s="24" t="n">
        <v>10.4</v>
      </c>
      <c r="F7864" s="25">
        <f>IF($E7864="","",DATE(IF($A7864="",nominal_year,$A7864),$B7864,$C7864)+($D7864-IF(LEFT(hour_conv,1)="1",1,0))/24)</f>
        <v/>
      </c>
      <c r="G7864" s="26">
        <f>IF(F7864="","",INT(F7864))</f>
        <v/>
      </c>
      <c r="H7864">
        <f>IF(G7864="","",IF(AND(MONTH(G7864)*100+DAY(G7864)&gt;=season_lo,MONTH(G7864)*100+DAY(G7864)&lt;=season_hi),1,0))</f>
        <v/>
      </c>
      <c r="I7864">
        <f>IF(G7864="","",G7864-first_day+1)</f>
        <v/>
      </c>
      <c r="J7864" s="27">
        <f>IF(I7864="","",INDEX(Daily!$J$2:$J$421,I7864))</f>
        <v/>
      </c>
      <c r="K7864" s="27">
        <f>IF(J7864="","",J7864+cat_offset)</f>
        <v/>
      </c>
      <c r="L7864" s="27">
        <f>IF(J7864="","",MAX(0,E7864-J7864)^2)</f>
        <v/>
      </c>
      <c r="M7864" s="27">
        <f>IF(J7864="","",MAX(0,E7864-(J7864+twcdh_off))^2)</f>
        <v/>
      </c>
      <c r="N7864" s="27">
        <f>IF(E7864="","",MAX(0,E7864-swcdh_thr)^2)</f>
        <v/>
      </c>
      <c r="O7864">
        <f>IF(K7864="","",ROUND(E7864-K7864,0))</f>
        <v/>
      </c>
      <c r="P7864">
        <f>IF(O7864="","",IF(O7864&gt;=1,O7864,0))</f>
        <v/>
      </c>
      <c r="Q7864" s="27">
        <f>IF(E7864="","",MAX(0,E7864-22))</f>
        <v/>
      </c>
      <c r="R7864" s="27">
        <f>IF(H7864=1,E7864,"")</f>
        <v/>
      </c>
      <c r="S7864" s="27">
        <f>IF(AND(H7864=1,J7864&lt;&gt;""),E7864-J7864,"")</f>
        <v/>
      </c>
      <c r="T7864">
        <f>IF(G7864="","",MONTH(G7864))</f>
        <v/>
      </c>
    </row>
    <row r="7865">
      <c r="A7865" s="24" t="n">
        <v>2020</v>
      </c>
      <c r="B7865" s="24" t="n">
        <v>11</v>
      </c>
      <c r="C7865" s="24" t="n">
        <v>23</v>
      </c>
      <c r="D7865" s="24" t="n">
        <v>16</v>
      </c>
      <c r="E7865" s="24" t="n">
        <v>10.72</v>
      </c>
      <c r="F7865" s="25">
        <f>IF($E7865="","",DATE(IF($A7865="",nominal_year,$A7865),$B7865,$C7865)+($D7865-IF(LEFT(hour_conv,1)="1",1,0))/24)</f>
        <v/>
      </c>
      <c r="G7865" s="26">
        <f>IF(F7865="","",INT(F7865))</f>
        <v/>
      </c>
      <c r="H7865">
        <f>IF(G7865="","",IF(AND(MONTH(G7865)*100+DAY(G7865)&gt;=season_lo,MONTH(G7865)*100+DAY(G7865)&lt;=season_hi),1,0))</f>
        <v/>
      </c>
      <c r="I7865">
        <f>IF(G7865="","",G7865-first_day+1)</f>
        <v/>
      </c>
      <c r="J7865" s="27">
        <f>IF(I7865="","",INDEX(Daily!$J$2:$J$421,I7865))</f>
        <v/>
      </c>
      <c r="K7865" s="27">
        <f>IF(J7865="","",J7865+cat_offset)</f>
        <v/>
      </c>
      <c r="L7865" s="27">
        <f>IF(J7865="","",MAX(0,E7865-J7865)^2)</f>
        <v/>
      </c>
      <c r="M7865" s="27">
        <f>IF(J7865="","",MAX(0,E7865-(J7865+twcdh_off))^2)</f>
        <v/>
      </c>
      <c r="N7865" s="27">
        <f>IF(E7865="","",MAX(0,E7865-swcdh_thr)^2)</f>
        <v/>
      </c>
      <c r="O7865">
        <f>IF(K7865="","",ROUND(E7865-K7865,0))</f>
        <v/>
      </c>
      <c r="P7865">
        <f>IF(O7865="","",IF(O7865&gt;=1,O7865,0))</f>
        <v/>
      </c>
      <c r="Q7865" s="27">
        <f>IF(E7865="","",MAX(0,E7865-22))</f>
        <v/>
      </c>
      <c r="R7865" s="27">
        <f>IF(H7865=1,E7865,"")</f>
        <v/>
      </c>
      <c r="S7865" s="27">
        <f>IF(AND(H7865=1,J7865&lt;&gt;""),E7865-J7865,"")</f>
        <v/>
      </c>
      <c r="T7865">
        <f>IF(G7865="","",MONTH(G7865))</f>
        <v/>
      </c>
    </row>
    <row r="7866">
      <c r="A7866" s="24" t="n">
        <v>2020</v>
      </c>
      <c r="B7866" s="24" t="n">
        <v>11</v>
      </c>
      <c r="C7866" s="24" t="n">
        <v>23</v>
      </c>
      <c r="D7866" s="24" t="n">
        <v>17</v>
      </c>
      <c r="E7866" s="24" t="n">
        <v>11.21</v>
      </c>
      <c r="F7866" s="25">
        <f>IF($E7866="","",DATE(IF($A7866="",nominal_year,$A7866),$B7866,$C7866)+($D7866-IF(LEFT(hour_conv,1)="1",1,0))/24)</f>
        <v/>
      </c>
      <c r="G7866" s="26">
        <f>IF(F7866="","",INT(F7866))</f>
        <v/>
      </c>
      <c r="H7866">
        <f>IF(G7866="","",IF(AND(MONTH(G7866)*100+DAY(G7866)&gt;=season_lo,MONTH(G7866)*100+DAY(G7866)&lt;=season_hi),1,0))</f>
        <v/>
      </c>
      <c r="I7866">
        <f>IF(G7866="","",G7866-first_day+1)</f>
        <v/>
      </c>
      <c r="J7866" s="27">
        <f>IF(I7866="","",INDEX(Daily!$J$2:$J$421,I7866))</f>
        <v/>
      </c>
      <c r="K7866" s="27">
        <f>IF(J7866="","",J7866+cat_offset)</f>
        <v/>
      </c>
      <c r="L7866" s="27">
        <f>IF(J7866="","",MAX(0,E7866-J7866)^2)</f>
        <v/>
      </c>
      <c r="M7866" s="27">
        <f>IF(J7866="","",MAX(0,E7866-(J7866+twcdh_off))^2)</f>
        <v/>
      </c>
      <c r="N7866" s="27">
        <f>IF(E7866="","",MAX(0,E7866-swcdh_thr)^2)</f>
        <v/>
      </c>
      <c r="O7866">
        <f>IF(K7866="","",ROUND(E7866-K7866,0))</f>
        <v/>
      </c>
      <c r="P7866">
        <f>IF(O7866="","",IF(O7866&gt;=1,O7866,0))</f>
        <v/>
      </c>
      <c r="Q7866" s="27">
        <f>IF(E7866="","",MAX(0,E7866-22))</f>
        <v/>
      </c>
      <c r="R7866" s="27">
        <f>IF(H7866=1,E7866,"")</f>
        <v/>
      </c>
      <c r="S7866" s="27">
        <f>IF(AND(H7866=1,J7866&lt;&gt;""),E7866-J7866,"")</f>
        <v/>
      </c>
      <c r="T7866">
        <f>IF(G7866="","",MONTH(G7866))</f>
        <v/>
      </c>
    </row>
    <row r="7867">
      <c r="A7867" s="24" t="n">
        <v>2020</v>
      </c>
      <c r="B7867" s="24" t="n">
        <v>11</v>
      </c>
      <c r="C7867" s="24" t="n">
        <v>23</v>
      </c>
      <c r="D7867" s="24" t="n">
        <v>18</v>
      </c>
      <c r="E7867" s="24" t="n">
        <v>10.77</v>
      </c>
      <c r="F7867" s="25">
        <f>IF($E7867="","",DATE(IF($A7867="",nominal_year,$A7867),$B7867,$C7867)+($D7867-IF(LEFT(hour_conv,1)="1",1,0))/24)</f>
        <v/>
      </c>
      <c r="G7867" s="26">
        <f>IF(F7867="","",INT(F7867))</f>
        <v/>
      </c>
      <c r="H7867">
        <f>IF(G7867="","",IF(AND(MONTH(G7867)*100+DAY(G7867)&gt;=season_lo,MONTH(G7867)*100+DAY(G7867)&lt;=season_hi),1,0))</f>
        <v/>
      </c>
      <c r="I7867">
        <f>IF(G7867="","",G7867-first_day+1)</f>
        <v/>
      </c>
      <c r="J7867" s="27">
        <f>IF(I7867="","",INDEX(Daily!$J$2:$J$421,I7867))</f>
        <v/>
      </c>
      <c r="K7867" s="27">
        <f>IF(J7867="","",J7867+cat_offset)</f>
        <v/>
      </c>
      <c r="L7867" s="27">
        <f>IF(J7867="","",MAX(0,E7867-J7867)^2)</f>
        <v/>
      </c>
      <c r="M7867" s="27">
        <f>IF(J7867="","",MAX(0,E7867-(J7867+twcdh_off))^2)</f>
        <v/>
      </c>
      <c r="N7867" s="27">
        <f>IF(E7867="","",MAX(0,E7867-swcdh_thr)^2)</f>
        <v/>
      </c>
      <c r="O7867">
        <f>IF(K7867="","",ROUND(E7867-K7867,0))</f>
        <v/>
      </c>
      <c r="P7867">
        <f>IF(O7867="","",IF(O7867&gt;=1,O7867,0))</f>
        <v/>
      </c>
      <c r="Q7867" s="27">
        <f>IF(E7867="","",MAX(0,E7867-22))</f>
        <v/>
      </c>
      <c r="R7867" s="27">
        <f>IF(H7867=1,E7867,"")</f>
        <v/>
      </c>
      <c r="S7867" s="27">
        <f>IF(AND(H7867=1,J7867&lt;&gt;""),E7867-J7867,"")</f>
        <v/>
      </c>
      <c r="T7867">
        <f>IF(G7867="","",MONTH(G7867))</f>
        <v/>
      </c>
    </row>
    <row r="7868">
      <c r="A7868" s="24" t="n">
        <v>2020</v>
      </c>
      <c r="B7868" s="24" t="n">
        <v>11</v>
      </c>
      <c r="C7868" s="24" t="n">
        <v>23</v>
      </c>
      <c r="D7868" s="24" t="n">
        <v>19</v>
      </c>
      <c r="E7868" s="24" t="n">
        <v>10.6</v>
      </c>
      <c r="F7868" s="25">
        <f>IF($E7868="","",DATE(IF($A7868="",nominal_year,$A7868),$B7868,$C7868)+($D7868-IF(LEFT(hour_conv,1)="1",1,0))/24)</f>
        <v/>
      </c>
      <c r="G7868" s="26">
        <f>IF(F7868="","",INT(F7868))</f>
        <v/>
      </c>
      <c r="H7868">
        <f>IF(G7868="","",IF(AND(MONTH(G7868)*100+DAY(G7868)&gt;=season_lo,MONTH(G7868)*100+DAY(G7868)&lt;=season_hi),1,0))</f>
        <v/>
      </c>
      <c r="I7868">
        <f>IF(G7868="","",G7868-first_day+1)</f>
        <v/>
      </c>
      <c r="J7868" s="27">
        <f>IF(I7868="","",INDEX(Daily!$J$2:$J$421,I7868))</f>
        <v/>
      </c>
      <c r="K7868" s="27">
        <f>IF(J7868="","",J7868+cat_offset)</f>
        <v/>
      </c>
      <c r="L7868" s="27">
        <f>IF(J7868="","",MAX(0,E7868-J7868)^2)</f>
        <v/>
      </c>
      <c r="M7868" s="27">
        <f>IF(J7868="","",MAX(0,E7868-(J7868+twcdh_off))^2)</f>
        <v/>
      </c>
      <c r="N7868" s="27">
        <f>IF(E7868="","",MAX(0,E7868-swcdh_thr)^2)</f>
        <v/>
      </c>
      <c r="O7868">
        <f>IF(K7868="","",ROUND(E7868-K7868,0))</f>
        <v/>
      </c>
      <c r="P7868">
        <f>IF(O7868="","",IF(O7868&gt;=1,O7868,0))</f>
        <v/>
      </c>
      <c r="Q7868" s="27">
        <f>IF(E7868="","",MAX(0,E7868-22))</f>
        <v/>
      </c>
      <c r="R7868" s="27">
        <f>IF(H7868=1,E7868,"")</f>
        <v/>
      </c>
      <c r="S7868" s="27">
        <f>IF(AND(H7868=1,J7868&lt;&gt;""),E7868-J7868,"")</f>
        <v/>
      </c>
      <c r="T7868">
        <f>IF(G7868="","",MONTH(G7868))</f>
        <v/>
      </c>
    </row>
    <row r="7869">
      <c r="A7869" s="24" t="n">
        <v>2020</v>
      </c>
      <c r="B7869" s="24" t="n">
        <v>11</v>
      </c>
      <c r="C7869" s="24" t="n">
        <v>23</v>
      </c>
      <c r="D7869" s="24" t="n">
        <v>20</v>
      </c>
      <c r="E7869" s="24" t="n">
        <v>10.09</v>
      </c>
      <c r="F7869" s="25">
        <f>IF($E7869="","",DATE(IF($A7869="",nominal_year,$A7869),$B7869,$C7869)+($D7869-IF(LEFT(hour_conv,1)="1",1,0))/24)</f>
        <v/>
      </c>
      <c r="G7869" s="26">
        <f>IF(F7869="","",INT(F7869))</f>
        <v/>
      </c>
      <c r="H7869">
        <f>IF(G7869="","",IF(AND(MONTH(G7869)*100+DAY(G7869)&gt;=season_lo,MONTH(G7869)*100+DAY(G7869)&lt;=season_hi),1,0))</f>
        <v/>
      </c>
      <c r="I7869">
        <f>IF(G7869="","",G7869-first_day+1)</f>
        <v/>
      </c>
      <c r="J7869" s="27">
        <f>IF(I7869="","",INDEX(Daily!$J$2:$J$421,I7869))</f>
        <v/>
      </c>
      <c r="K7869" s="27">
        <f>IF(J7869="","",J7869+cat_offset)</f>
        <v/>
      </c>
      <c r="L7869" s="27">
        <f>IF(J7869="","",MAX(0,E7869-J7869)^2)</f>
        <v/>
      </c>
      <c r="M7869" s="27">
        <f>IF(J7869="","",MAX(0,E7869-(J7869+twcdh_off))^2)</f>
        <v/>
      </c>
      <c r="N7869" s="27">
        <f>IF(E7869="","",MAX(0,E7869-swcdh_thr)^2)</f>
        <v/>
      </c>
      <c r="O7869">
        <f>IF(K7869="","",ROUND(E7869-K7869,0))</f>
        <v/>
      </c>
      <c r="P7869">
        <f>IF(O7869="","",IF(O7869&gt;=1,O7869,0))</f>
        <v/>
      </c>
      <c r="Q7869" s="27">
        <f>IF(E7869="","",MAX(0,E7869-22))</f>
        <v/>
      </c>
      <c r="R7869" s="27">
        <f>IF(H7869=1,E7869,"")</f>
        <v/>
      </c>
      <c r="S7869" s="27">
        <f>IF(AND(H7869=1,J7869&lt;&gt;""),E7869-J7869,"")</f>
        <v/>
      </c>
      <c r="T7869">
        <f>IF(G7869="","",MONTH(G7869))</f>
        <v/>
      </c>
    </row>
    <row r="7870">
      <c r="A7870" s="24" t="n">
        <v>2020</v>
      </c>
      <c r="B7870" s="24" t="n">
        <v>11</v>
      </c>
      <c r="C7870" s="24" t="n">
        <v>23</v>
      </c>
      <c r="D7870" s="24" t="n">
        <v>21</v>
      </c>
      <c r="E7870" s="24" t="n">
        <v>8.56</v>
      </c>
      <c r="F7870" s="25">
        <f>IF($E7870="","",DATE(IF($A7870="",nominal_year,$A7870),$B7870,$C7870)+($D7870-IF(LEFT(hour_conv,1)="1",1,0))/24)</f>
        <v/>
      </c>
      <c r="G7870" s="26">
        <f>IF(F7870="","",INT(F7870))</f>
        <v/>
      </c>
      <c r="H7870">
        <f>IF(G7870="","",IF(AND(MONTH(G7870)*100+DAY(G7870)&gt;=season_lo,MONTH(G7870)*100+DAY(G7870)&lt;=season_hi),1,0))</f>
        <v/>
      </c>
      <c r="I7870">
        <f>IF(G7870="","",G7870-first_day+1)</f>
        <v/>
      </c>
      <c r="J7870" s="27">
        <f>IF(I7870="","",INDEX(Daily!$J$2:$J$421,I7870))</f>
        <v/>
      </c>
      <c r="K7870" s="27">
        <f>IF(J7870="","",J7870+cat_offset)</f>
        <v/>
      </c>
      <c r="L7870" s="27">
        <f>IF(J7870="","",MAX(0,E7870-J7870)^2)</f>
        <v/>
      </c>
      <c r="M7870" s="27">
        <f>IF(J7870="","",MAX(0,E7870-(J7870+twcdh_off))^2)</f>
        <v/>
      </c>
      <c r="N7870" s="27">
        <f>IF(E7870="","",MAX(0,E7870-swcdh_thr)^2)</f>
        <v/>
      </c>
      <c r="O7870">
        <f>IF(K7870="","",ROUND(E7870-K7870,0))</f>
        <v/>
      </c>
      <c r="P7870">
        <f>IF(O7870="","",IF(O7870&gt;=1,O7870,0))</f>
        <v/>
      </c>
      <c r="Q7870" s="27">
        <f>IF(E7870="","",MAX(0,E7870-22))</f>
        <v/>
      </c>
      <c r="R7870" s="27">
        <f>IF(H7870=1,E7870,"")</f>
        <v/>
      </c>
      <c r="S7870" s="27">
        <f>IF(AND(H7870=1,J7870&lt;&gt;""),E7870-J7870,"")</f>
        <v/>
      </c>
      <c r="T7870">
        <f>IF(G7870="","",MONTH(G7870))</f>
        <v/>
      </c>
    </row>
    <row r="7871">
      <c r="A7871" s="24" t="n">
        <v>2020</v>
      </c>
      <c r="B7871" s="24" t="n">
        <v>11</v>
      </c>
      <c r="C7871" s="24" t="n">
        <v>23</v>
      </c>
      <c r="D7871" s="24" t="n">
        <v>22</v>
      </c>
      <c r="E7871" s="24" t="n">
        <v>8.43</v>
      </c>
      <c r="F7871" s="25">
        <f>IF($E7871="","",DATE(IF($A7871="",nominal_year,$A7871),$B7871,$C7871)+($D7871-IF(LEFT(hour_conv,1)="1",1,0))/24)</f>
        <v/>
      </c>
      <c r="G7871" s="26">
        <f>IF(F7871="","",INT(F7871))</f>
        <v/>
      </c>
      <c r="H7871">
        <f>IF(G7871="","",IF(AND(MONTH(G7871)*100+DAY(G7871)&gt;=season_lo,MONTH(G7871)*100+DAY(G7871)&lt;=season_hi),1,0))</f>
        <v/>
      </c>
      <c r="I7871">
        <f>IF(G7871="","",G7871-first_day+1)</f>
        <v/>
      </c>
      <c r="J7871" s="27">
        <f>IF(I7871="","",INDEX(Daily!$J$2:$J$421,I7871))</f>
        <v/>
      </c>
      <c r="K7871" s="27">
        <f>IF(J7871="","",J7871+cat_offset)</f>
        <v/>
      </c>
      <c r="L7871" s="27">
        <f>IF(J7871="","",MAX(0,E7871-J7871)^2)</f>
        <v/>
      </c>
      <c r="M7871" s="27">
        <f>IF(J7871="","",MAX(0,E7871-(J7871+twcdh_off))^2)</f>
        <v/>
      </c>
      <c r="N7871" s="27">
        <f>IF(E7871="","",MAX(0,E7871-swcdh_thr)^2)</f>
        <v/>
      </c>
      <c r="O7871">
        <f>IF(K7871="","",ROUND(E7871-K7871,0))</f>
        <v/>
      </c>
      <c r="P7871">
        <f>IF(O7871="","",IF(O7871&gt;=1,O7871,0))</f>
        <v/>
      </c>
      <c r="Q7871" s="27">
        <f>IF(E7871="","",MAX(0,E7871-22))</f>
        <v/>
      </c>
      <c r="R7871" s="27">
        <f>IF(H7871=1,E7871,"")</f>
        <v/>
      </c>
      <c r="S7871" s="27">
        <f>IF(AND(H7871=1,J7871&lt;&gt;""),E7871-J7871,"")</f>
        <v/>
      </c>
      <c r="T7871">
        <f>IF(G7871="","",MONTH(G7871))</f>
        <v/>
      </c>
    </row>
    <row r="7872">
      <c r="A7872" s="24" t="n">
        <v>2020</v>
      </c>
      <c r="B7872" s="24" t="n">
        <v>11</v>
      </c>
      <c r="C7872" s="24" t="n">
        <v>23</v>
      </c>
      <c r="D7872" s="24" t="n">
        <v>23</v>
      </c>
      <c r="E7872" s="24" t="n">
        <v>8.15</v>
      </c>
      <c r="F7872" s="25">
        <f>IF($E7872="","",DATE(IF($A7872="",nominal_year,$A7872),$B7872,$C7872)+($D7872-IF(LEFT(hour_conv,1)="1",1,0))/24)</f>
        <v/>
      </c>
      <c r="G7872" s="26">
        <f>IF(F7872="","",INT(F7872))</f>
        <v/>
      </c>
      <c r="H7872">
        <f>IF(G7872="","",IF(AND(MONTH(G7872)*100+DAY(G7872)&gt;=season_lo,MONTH(G7872)*100+DAY(G7872)&lt;=season_hi),1,0))</f>
        <v/>
      </c>
      <c r="I7872">
        <f>IF(G7872="","",G7872-first_day+1)</f>
        <v/>
      </c>
      <c r="J7872" s="27">
        <f>IF(I7872="","",INDEX(Daily!$J$2:$J$421,I7872))</f>
        <v/>
      </c>
      <c r="K7872" s="27">
        <f>IF(J7872="","",J7872+cat_offset)</f>
        <v/>
      </c>
      <c r="L7872" s="27">
        <f>IF(J7872="","",MAX(0,E7872-J7872)^2)</f>
        <v/>
      </c>
      <c r="M7872" s="27">
        <f>IF(J7872="","",MAX(0,E7872-(J7872+twcdh_off))^2)</f>
        <v/>
      </c>
      <c r="N7872" s="27">
        <f>IF(E7872="","",MAX(0,E7872-swcdh_thr)^2)</f>
        <v/>
      </c>
      <c r="O7872">
        <f>IF(K7872="","",ROUND(E7872-K7872,0))</f>
        <v/>
      </c>
      <c r="P7872">
        <f>IF(O7872="","",IF(O7872&gt;=1,O7872,0))</f>
        <v/>
      </c>
      <c r="Q7872" s="27">
        <f>IF(E7872="","",MAX(0,E7872-22))</f>
        <v/>
      </c>
      <c r="R7872" s="27">
        <f>IF(H7872=1,E7872,"")</f>
        <v/>
      </c>
      <c r="S7872" s="27">
        <f>IF(AND(H7872=1,J7872&lt;&gt;""),E7872-J7872,"")</f>
        <v/>
      </c>
      <c r="T7872">
        <f>IF(G7872="","",MONTH(G7872))</f>
        <v/>
      </c>
    </row>
    <row r="7873">
      <c r="A7873" s="24" t="n">
        <v>2020</v>
      </c>
      <c r="B7873" s="24" t="n">
        <v>11</v>
      </c>
      <c r="C7873" s="24" t="n">
        <v>23</v>
      </c>
      <c r="D7873" s="24" t="n">
        <v>24</v>
      </c>
      <c r="E7873" s="24" t="n">
        <v>7.84</v>
      </c>
      <c r="F7873" s="25">
        <f>IF($E7873="","",DATE(IF($A7873="",nominal_year,$A7873),$B7873,$C7873)+($D7873-IF(LEFT(hour_conv,1)="1",1,0))/24)</f>
        <v/>
      </c>
      <c r="G7873" s="26">
        <f>IF(F7873="","",INT(F7873))</f>
        <v/>
      </c>
      <c r="H7873">
        <f>IF(G7873="","",IF(AND(MONTH(G7873)*100+DAY(G7873)&gt;=season_lo,MONTH(G7873)*100+DAY(G7873)&lt;=season_hi),1,0))</f>
        <v/>
      </c>
      <c r="I7873">
        <f>IF(G7873="","",G7873-first_day+1)</f>
        <v/>
      </c>
      <c r="J7873" s="27">
        <f>IF(I7873="","",INDEX(Daily!$J$2:$J$421,I7873))</f>
        <v/>
      </c>
      <c r="K7873" s="27">
        <f>IF(J7873="","",J7873+cat_offset)</f>
        <v/>
      </c>
      <c r="L7873" s="27">
        <f>IF(J7873="","",MAX(0,E7873-J7873)^2)</f>
        <v/>
      </c>
      <c r="M7873" s="27">
        <f>IF(J7873="","",MAX(0,E7873-(J7873+twcdh_off))^2)</f>
        <v/>
      </c>
      <c r="N7873" s="27">
        <f>IF(E7873="","",MAX(0,E7873-swcdh_thr)^2)</f>
        <v/>
      </c>
      <c r="O7873">
        <f>IF(K7873="","",ROUND(E7873-K7873,0))</f>
        <v/>
      </c>
      <c r="P7873">
        <f>IF(O7873="","",IF(O7873&gt;=1,O7873,0))</f>
        <v/>
      </c>
      <c r="Q7873" s="27">
        <f>IF(E7873="","",MAX(0,E7873-22))</f>
        <v/>
      </c>
      <c r="R7873" s="27">
        <f>IF(H7873=1,E7873,"")</f>
        <v/>
      </c>
      <c r="S7873" s="27">
        <f>IF(AND(H7873=1,J7873&lt;&gt;""),E7873-J7873,"")</f>
        <v/>
      </c>
      <c r="T7873">
        <f>IF(G7873="","",MONTH(G7873))</f>
        <v/>
      </c>
    </row>
    <row r="7874">
      <c r="A7874" s="24" t="n">
        <v>2020</v>
      </c>
      <c r="B7874" s="24" t="n">
        <v>11</v>
      </c>
      <c r="C7874" s="24" t="n">
        <v>24</v>
      </c>
      <c r="D7874" s="24" t="n">
        <v>1</v>
      </c>
      <c r="E7874" s="24" t="n">
        <v>6.89</v>
      </c>
      <c r="F7874" s="25">
        <f>IF($E7874="","",DATE(IF($A7874="",nominal_year,$A7874),$B7874,$C7874)+($D7874-IF(LEFT(hour_conv,1)="1",1,0))/24)</f>
        <v/>
      </c>
      <c r="G7874" s="26">
        <f>IF(F7874="","",INT(F7874))</f>
        <v/>
      </c>
      <c r="H7874">
        <f>IF(G7874="","",IF(AND(MONTH(G7874)*100+DAY(G7874)&gt;=season_lo,MONTH(G7874)*100+DAY(G7874)&lt;=season_hi),1,0))</f>
        <v/>
      </c>
      <c r="I7874">
        <f>IF(G7874="","",G7874-first_day+1)</f>
        <v/>
      </c>
      <c r="J7874" s="27">
        <f>IF(I7874="","",INDEX(Daily!$J$2:$J$421,I7874))</f>
        <v/>
      </c>
      <c r="K7874" s="27">
        <f>IF(J7874="","",J7874+cat_offset)</f>
        <v/>
      </c>
      <c r="L7874" s="27">
        <f>IF(J7874="","",MAX(0,E7874-J7874)^2)</f>
        <v/>
      </c>
      <c r="M7874" s="27">
        <f>IF(J7874="","",MAX(0,E7874-(J7874+twcdh_off))^2)</f>
        <v/>
      </c>
      <c r="N7874" s="27">
        <f>IF(E7874="","",MAX(0,E7874-swcdh_thr)^2)</f>
        <v/>
      </c>
      <c r="O7874">
        <f>IF(K7874="","",ROUND(E7874-K7874,0))</f>
        <v/>
      </c>
      <c r="P7874">
        <f>IF(O7874="","",IF(O7874&gt;=1,O7874,0))</f>
        <v/>
      </c>
      <c r="Q7874" s="27">
        <f>IF(E7874="","",MAX(0,E7874-22))</f>
        <v/>
      </c>
      <c r="R7874" s="27">
        <f>IF(H7874=1,E7874,"")</f>
        <v/>
      </c>
      <c r="S7874" s="27">
        <f>IF(AND(H7874=1,J7874&lt;&gt;""),E7874-J7874,"")</f>
        <v/>
      </c>
      <c r="T7874">
        <f>IF(G7874="","",MONTH(G7874))</f>
        <v/>
      </c>
    </row>
    <row r="7875">
      <c r="A7875" s="24" t="n">
        <v>2020</v>
      </c>
      <c r="B7875" s="24" t="n">
        <v>11</v>
      </c>
      <c r="C7875" s="24" t="n">
        <v>24</v>
      </c>
      <c r="D7875" s="24" t="n">
        <v>2</v>
      </c>
      <c r="E7875" s="24" t="n">
        <v>6.48</v>
      </c>
      <c r="F7875" s="25">
        <f>IF($E7875="","",DATE(IF($A7875="",nominal_year,$A7875),$B7875,$C7875)+($D7875-IF(LEFT(hour_conv,1)="1",1,0))/24)</f>
        <v/>
      </c>
      <c r="G7875" s="26">
        <f>IF(F7875="","",INT(F7875))</f>
        <v/>
      </c>
      <c r="H7875">
        <f>IF(G7875="","",IF(AND(MONTH(G7875)*100+DAY(G7875)&gt;=season_lo,MONTH(G7875)*100+DAY(G7875)&lt;=season_hi),1,0))</f>
        <v/>
      </c>
      <c r="I7875">
        <f>IF(G7875="","",G7875-first_day+1)</f>
        <v/>
      </c>
      <c r="J7875" s="27">
        <f>IF(I7875="","",INDEX(Daily!$J$2:$J$421,I7875))</f>
        <v/>
      </c>
      <c r="K7875" s="27">
        <f>IF(J7875="","",J7875+cat_offset)</f>
        <v/>
      </c>
      <c r="L7875" s="27">
        <f>IF(J7875="","",MAX(0,E7875-J7875)^2)</f>
        <v/>
      </c>
      <c r="M7875" s="27">
        <f>IF(J7875="","",MAX(0,E7875-(J7875+twcdh_off))^2)</f>
        <v/>
      </c>
      <c r="N7875" s="27">
        <f>IF(E7875="","",MAX(0,E7875-swcdh_thr)^2)</f>
        <v/>
      </c>
      <c r="O7875">
        <f>IF(K7875="","",ROUND(E7875-K7875,0))</f>
        <v/>
      </c>
      <c r="P7875">
        <f>IF(O7875="","",IF(O7875&gt;=1,O7875,0))</f>
        <v/>
      </c>
      <c r="Q7875" s="27">
        <f>IF(E7875="","",MAX(0,E7875-22))</f>
        <v/>
      </c>
      <c r="R7875" s="27">
        <f>IF(H7875=1,E7875,"")</f>
        <v/>
      </c>
      <c r="S7875" s="27">
        <f>IF(AND(H7875=1,J7875&lt;&gt;""),E7875-J7875,"")</f>
        <v/>
      </c>
      <c r="T7875">
        <f>IF(G7875="","",MONTH(G7875))</f>
        <v/>
      </c>
    </row>
    <row r="7876">
      <c r="A7876" s="24" t="n">
        <v>2020</v>
      </c>
      <c r="B7876" s="24" t="n">
        <v>11</v>
      </c>
      <c r="C7876" s="24" t="n">
        <v>24</v>
      </c>
      <c r="D7876" s="24" t="n">
        <v>3</v>
      </c>
      <c r="E7876" s="24" t="n">
        <v>6.95</v>
      </c>
      <c r="F7876" s="25">
        <f>IF($E7876="","",DATE(IF($A7876="",nominal_year,$A7876),$B7876,$C7876)+($D7876-IF(LEFT(hour_conv,1)="1",1,0))/24)</f>
        <v/>
      </c>
      <c r="G7876" s="26">
        <f>IF(F7876="","",INT(F7876))</f>
        <v/>
      </c>
      <c r="H7876">
        <f>IF(G7876="","",IF(AND(MONTH(G7876)*100+DAY(G7876)&gt;=season_lo,MONTH(G7876)*100+DAY(G7876)&lt;=season_hi),1,0))</f>
        <v/>
      </c>
      <c r="I7876">
        <f>IF(G7876="","",G7876-first_day+1)</f>
        <v/>
      </c>
      <c r="J7876" s="27">
        <f>IF(I7876="","",INDEX(Daily!$J$2:$J$421,I7876))</f>
        <v/>
      </c>
      <c r="K7876" s="27">
        <f>IF(J7876="","",J7876+cat_offset)</f>
        <v/>
      </c>
      <c r="L7876" s="27">
        <f>IF(J7876="","",MAX(0,E7876-J7876)^2)</f>
        <v/>
      </c>
      <c r="M7876" s="27">
        <f>IF(J7876="","",MAX(0,E7876-(J7876+twcdh_off))^2)</f>
        <v/>
      </c>
      <c r="N7876" s="27">
        <f>IF(E7876="","",MAX(0,E7876-swcdh_thr)^2)</f>
        <v/>
      </c>
      <c r="O7876">
        <f>IF(K7876="","",ROUND(E7876-K7876,0))</f>
        <v/>
      </c>
      <c r="P7876">
        <f>IF(O7876="","",IF(O7876&gt;=1,O7876,0))</f>
        <v/>
      </c>
      <c r="Q7876" s="27">
        <f>IF(E7876="","",MAX(0,E7876-22))</f>
        <v/>
      </c>
      <c r="R7876" s="27">
        <f>IF(H7876=1,E7876,"")</f>
        <v/>
      </c>
      <c r="S7876" s="27">
        <f>IF(AND(H7876=1,J7876&lt;&gt;""),E7876-J7876,"")</f>
        <v/>
      </c>
      <c r="T7876">
        <f>IF(G7876="","",MONTH(G7876))</f>
        <v/>
      </c>
    </row>
    <row r="7877">
      <c r="A7877" s="24" t="n">
        <v>2020</v>
      </c>
      <c r="B7877" s="24" t="n">
        <v>11</v>
      </c>
      <c r="C7877" s="24" t="n">
        <v>24</v>
      </c>
      <c r="D7877" s="24" t="n">
        <v>4</v>
      </c>
      <c r="E7877" s="24" t="n">
        <v>6.55</v>
      </c>
      <c r="F7877" s="25">
        <f>IF($E7877="","",DATE(IF($A7877="",nominal_year,$A7877),$B7877,$C7877)+($D7877-IF(LEFT(hour_conv,1)="1",1,0))/24)</f>
        <v/>
      </c>
      <c r="G7877" s="26">
        <f>IF(F7877="","",INT(F7877))</f>
        <v/>
      </c>
      <c r="H7877">
        <f>IF(G7877="","",IF(AND(MONTH(G7877)*100+DAY(G7877)&gt;=season_lo,MONTH(G7877)*100+DAY(G7877)&lt;=season_hi),1,0))</f>
        <v/>
      </c>
      <c r="I7877">
        <f>IF(G7877="","",G7877-first_day+1)</f>
        <v/>
      </c>
      <c r="J7877" s="27">
        <f>IF(I7877="","",INDEX(Daily!$J$2:$J$421,I7877))</f>
        <v/>
      </c>
      <c r="K7877" s="27">
        <f>IF(J7877="","",J7877+cat_offset)</f>
        <v/>
      </c>
      <c r="L7877" s="27">
        <f>IF(J7877="","",MAX(0,E7877-J7877)^2)</f>
        <v/>
      </c>
      <c r="M7877" s="27">
        <f>IF(J7877="","",MAX(0,E7877-(J7877+twcdh_off))^2)</f>
        <v/>
      </c>
      <c r="N7877" s="27">
        <f>IF(E7877="","",MAX(0,E7877-swcdh_thr)^2)</f>
        <v/>
      </c>
      <c r="O7877">
        <f>IF(K7877="","",ROUND(E7877-K7877,0))</f>
        <v/>
      </c>
      <c r="P7877">
        <f>IF(O7877="","",IF(O7877&gt;=1,O7877,0))</f>
        <v/>
      </c>
      <c r="Q7877" s="27">
        <f>IF(E7877="","",MAX(0,E7877-22))</f>
        <v/>
      </c>
      <c r="R7877" s="27">
        <f>IF(H7877=1,E7877,"")</f>
        <v/>
      </c>
      <c r="S7877" s="27">
        <f>IF(AND(H7877=1,J7877&lt;&gt;""),E7877-J7877,"")</f>
        <v/>
      </c>
      <c r="T7877">
        <f>IF(G7877="","",MONTH(G7877))</f>
        <v/>
      </c>
    </row>
    <row r="7878">
      <c r="A7878" s="24" t="n">
        <v>2020</v>
      </c>
      <c r="B7878" s="24" t="n">
        <v>11</v>
      </c>
      <c r="C7878" s="24" t="n">
        <v>24</v>
      </c>
      <c r="D7878" s="24" t="n">
        <v>5</v>
      </c>
      <c r="E7878" s="24" t="n">
        <v>6.38</v>
      </c>
      <c r="F7878" s="25">
        <f>IF($E7878="","",DATE(IF($A7878="",nominal_year,$A7878),$B7878,$C7878)+($D7878-IF(LEFT(hour_conv,1)="1",1,0))/24)</f>
        <v/>
      </c>
      <c r="G7878" s="26">
        <f>IF(F7878="","",INT(F7878))</f>
        <v/>
      </c>
      <c r="H7878">
        <f>IF(G7878="","",IF(AND(MONTH(G7878)*100+DAY(G7878)&gt;=season_lo,MONTH(G7878)*100+DAY(G7878)&lt;=season_hi),1,0))</f>
        <v/>
      </c>
      <c r="I7878">
        <f>IF(G7878="","",G7878-first_day+1)</f>
        <v/>
      </c>
      <c r="J7878" s="27">
        <f>IF(I7878="","",INDEX(Daily!$J$2:$J$421,I7878))</f>
        <v/>
      </c>
      <c r="K7878" s="27">
        <f>IF(J7878="","",J7878+cat_offset)</f>
        <v/>
      </c>
      <c r="L7878" s="27">
        <f>IF(J7878="","",MAX(0,E7878-J7878)^2)</f>
        <v/>
      </c>
      <c r="M7878" s="27">
        <f>IF(J7878="","",MAX(0,E7878-(J7878+twcdh_off))^2)</f>
        <v/>
      </c>
      <c r="N7878" s="27">
        <f>IF(E7878="","",MAX(0,E7878-swcdh_thr)^2)</f>
        <v/>
      </c>
      <c r="O7878">
        <f>IF(K7878="","",ROUND(E7878-K7878,0))</f>
        <v/>
      </c>
      <c r="P7878">
        <f>IF(O7878="","",IF(O7878&gt;=1,O7878,0))</f>
        <v/>
      </c>
      <c r="Q7878" s="27">
        <f>IF(E7878="","",MAX(0,E7878-22))</f>
        <v/>
      </c>
      <c r="R7878" s="27">
        <f>IF(H7878=1,E7878,"")</f>
        <v/>
      </c>
      <c r="S7878" s="27">
        <f>IF(AND(H7878=1,J7878&lt;&gt;""),E7878-J7878,"")</f>
        <v/>
      </c>
      <c r="T7878">
        <f>IF(G7878="","",MONTH(G7878))</f>
        <v/>
      </c>
    </row>
    <row r="7879">
      <c r="A7879" s="24" t="n">
        <v>2020</v>
      </c>
      <c r="B7879" s="24" t="n">
        <v>11</v>
      </c>
      <c r="C7879" s="24" t="n">
        <v>24</v>
      </c>
      <c r="D7879" s="24" t="n">
        <v>6</v>
      </c>
      <c r="E7879" s="24" t="n">
        <v>7.16</v>
      </c>
      <c r="F7879" s="25">
        <f>IF($E7879="","",DATE(IF($A7879="",nominal_year,$A7879),$B7879,$C7879)+($D7879-IF(LEFT(hour_conv,1)="1",1,0))/24)</f>
        <v/>
      </c>
      <c r="G7879" s="26">
        <f>IF(F7879="","",INT(F7879))</f>
        <v/>
      </c>
      <c r="H7879">
        <f>IF(G7879="","",IF(AND(MONTH(G7879)*100+DAY(G7879)&gt;=season_lo,MONTH(G7879)*100+DAY(G7879)&lt;=season_hi),1,0))</f>
        <v/>
      </c>
      <c r="I7879">
        <f>IF(G7879="","",G7879-first_day+1)</f>
        <v/>
      </c>
      <c r="J7879" s="27">
        <f>IF(I7879="","",INDEX(Daily!$J$2:$J$421,I7879))</f>
        <v/>
      </c>
      <c r="K7879" s="27">
        <f>IF(J7879="","",J7879+cat_offset)</f>
        <v/>
      </c>
      <c r="L7879" s="27">
        <f>IF(J7879="","",MAX(0,E7879-J7879)^2)</f>
        <v/>
      </c>
      <c r="M7879" s="27">
        <f>IF(J7879="","",MAX(0,E7879-(J7879+twcdh_off))^2)</f>
        <v/>
      </c>
      <c r="N7879" s="27">
        <f>IF(E7879="","",MAX(0,E7879-swcdh_thr)^2)</f>
        <v/>
      </c>
      <c r="O7879">
        <f>IF(K7879="","",ROUND(E7879-K7879,0))</f>
        <v/>
      </c>
      <c r="P7879">
        <f>IF(O7879="","",IF(O7879&gt;=1,O7879,0))</f>
        <v/>
      </c>
      <c r="Q7879" s="27">
        <f>IF(E7879="","",MAX(0,E7879-22))</f>
        <v/>
      </c>
      <c r="R7879" s="27">
        <f>IF(H7879=1,E7879,"")</f>
        <v/>
      </c>
      <c r="S7879" s="27">
        <f>IF(AND(H7879=1,J7879&lt;&gt;""),E7879-J7879,"")</f>
        <v/>
      </c>
      <c r="T7879">
        <f>IF(G7879="","",MONTH(G7879))</f>
        <v/>
      </c>
    </row>
    <row r="7880">
      <c r="A7880" s="24" t="n">
        <v>2020</v>
      </c>
      <c r="B7880" s="24" t="n">
        <v>11</v>
      </c>
      <c r="C7880" s="24" t="n">
        <v>24</v>
      </c>
      <c r="D7880" s="24" t="n">
        <v>7</v>
      </c>
      <c r="E7880" s="24" t="n">
        <v>7.11</v>
      </c>
      <c r="F7880" s="25">
        <f>IF($E7880="","",DATE(IF($A7880="",nominal_year,$A7880),$B7880,$C7880)+($D7880-IF(LEFT(hour_conv,1)="1",1,0))/24)</f>
        <v/>
      </c>
      <c r="G7880" s="26">
        <f>IF(F7880="","",INT(F7880))</f>
        <v/>
      </c>
      <c r="H7880">
        <f>IF(G7880="","",IF(AND(MONTH(G7880)*100+DAY(G7880)&gt;=season_lo,MONTH(G7880)*100+DAY(G7880)&lt;=season_hi),1,0))</f>
        <v/>
      </c>
      <c r="I7880">
        <f>IF(G7880="","",G7880-first_day+1)</f>
        <v/>
      </c>
      <c r="J7880" s="27">
        <f>IF(I7880="","",INDEX(Daily!$J$2:$J$421,I7880))</f>
        <v/>
      </c>
      <c r="K7880" s="27">
        <f>IF(J7880="","",J7880+cat_offset)</f>
        <v/>
      </c>
      <c r="L7880" s="27">
        <f>IF(J7880="","",MAX(0,E7880-J7880)^2)</f>
        <v/>
      </c>
      <c r="M7880" s="27">
        <f>IF(J7880="","",MAX(0,E7880-(J7880+twcdh_off))^2)</f>
        <v/>
      </c>
      <c r="N7880" s="27">
        <f>IF(E7880="","",MAX(0,E7880-swcdh_thr)^2)</f>
        <v/>
      </c>
      <c r="O7880">
        <f>IF(K7880="","",ROUND(E7880-K7880,0))</f>
        <v/>
      </c>
      <c r="P7880">
        <f>IF(O7880="","",IF(O7880&gt;=1,O7880,0))</f>
        <v/>
      </c>
      <c r="Q7880" s="27">
        <f>IF(E7880="","",MAX(0,E7880-22))</f>
        <v/>
      </c>
      <c r="R7880" s="27">
        <f>IF(H7880=1,E7880,"")</f>
        <v/>
      </c>
      <c r="S7880" s="27">
        <f>IF(AND(H7880=1,J7880&lt;&gt;""),E7880-J7880,"")</f>
        <v/>
      </c>
      <c r="T7880">
        <f>IF(G7880="","",MONTH(G7880))</f>
        <v/>
      </c>
    </row>
    <row r="7881">
      <c r="A7881" s="24" t="n">
        <v>2020</v>
      </c>
      <c r="B7881" s="24" t="n">
        <v>11</v>
      </c>
      <c r="C7881" s="24" t="n">
        <v>24</v>
      </c>
      <c r="D7881" s="24" t="n">
        <v>8</v>
      </c>
      <c r="E7881" s="24" t="n">
        <v>7.07</v>
      </c>
      <c r="F7881" s="25">
        <f>IF($E7881="","",DATE(IF($A7881="",nominal_year,$A7881),$B7881,$C7881)+($D7881-IF(LEFT(hour_conv,1)="1",1,0))/24)</f>
        <v/>
      </c>
      <c r="G7881" s="26">
        <f>IF(F7881="","",INT(F7881))</f>
        <v/>
      </c>
      <c r="H7881">
        <f>IF(G7881="","",IF(AND(MONTH(G7881)*100+DAY(G7881)&gt;=season_lo,MONTH(G7881)*100+DAY(G7881)&lt;=season_hi),1,0))</f>
        <v/>
      </c>
      <c r="I7881">
        <f>IF(G7881="","",G7881-first_day+1)</f>
        <v/>
      </c>
      <c r="J7881" s="27">
        <f>IF(I7881="","",INDEX(Daily!$J$2:$J$421,I7881))</f>
        <v/>
      </c>
      <c r="K7881" s="27">
        <f>IF(J7881="","",J7881+cat_offset)</f>
        <v/>
      </c>
      <c r="L7881" s="27">
        <f>IF(J7881="","",MAX(0,E7881-J7881)^2)</f>
        <v/>
      </c>
      <c r="M7881" s="27">
        <f>IF(J7881="","",MAX(0,E7881-(J7881+twcdh_off))^2)</f>
        <v/>
      </c>
      <c r="N7881" s="27">
        <f>IF(E7881="","",MAX(0,E7881-swcdh_thr)^2)</f>
        <v/>
      </c>
      <c r="O7881">
        <f>IF(K7881="","",ROUND(E7881-K7881,0))</f>
        <v/>
      </c>
      <c r="P7881">
        <f>IF(O7881="","",IF(O7881&gt;=1,O7881,0))</f>
        <v/>
      </c>
      <c r="Q7881" s="27">
        <f>IF(E7881="","",MAX(0,E7881-22))</f>
        <v/>
      </c>
      <c r="R7881" s="27">
        <f>IF(H7881=1,E7881,"")</f>
        <v/>
      </c>
      <c r="S7881" s="27">
        <f>IF(AND(H7881=1,J7881&lt;&gt;""),E7881-J7881,"")</f>
        <v/>
      </c>
      <c r="T7881">
        <f>IF(G7881="","",MONTH(G7881))</f>
        <v/>
      </c>
    </row>
    <row r="7882">
      <c r="A7882" s="24" t="n">
        <v>2020</v>
      </c>
      <c r="B7882" s="24" t="n">
        <v>11</v>
      </c>
      <c r="C7882" s="24" t="n">
        <v>24</v>
      </c>
      <c r="D7882" s="24" t="n">
        <v>9</v>
      </c>
      <c r="E7882" s="24" t="n">
        <v>8.529999999999999</v>
      </c>
      <c r="F7882" s="25">
        <f>IF($E7882="","",DATE(IF($A7882="",nominal_year,$A7882),$B7882,$C7882)+($D7882-IF(LEFT(hour_conv,1)="1",1,0))/24)</f>
        <v/>
      </c>
      <c r="G7882" s="26">
        <f>IF(F7882="","",INT(F7882))</f>
        <v/>
      </c>
      <c r="H7882">
        <f>IF(G7882="","",IF(AND(MONTH(G7882)*100+DAY(G7882)&gt;=season_lo,MONTH(G7882)*100+DAY(G7882)&lt;=season_hi),1,0))</f>
        <v/>
      </c>
      <c r="I7882">
        <f>IF(G7882="","",G7882-first_day+1)</f>
        <v/>
      </c>
      <c r="J7882" s="27">
        <f>IF(I7882="","",INDEX(Daily!$J$2:$J$421,I7882))</f>
        <v/>
      </c>
      <c r="K7882" s="27">
        <f>IF(J7882="","",J7882+cat_offset)</f>
        <v/>
      </c>
      <c r="L7882" s="27">
        <f>IF(J7882="","",MAX(0,E7882-J7882)^2)</f>
        <v/>
      </c>
      <c r="M7882" s="27">
        <f>IF(J7882="","",MAX(0,E7882-(J7882+twcdh_off))^2)</f>
        <v/>
      </c>
      <c r="N7882" s="27">
        <f>IF(E7882="","",MAX(0,E7882-swcdh_thr)^2)</f>
        <v/>
      </c>
      <c r="O7882">
        <f>IF(K7882="","",ROUND(E7882-K7882,0))</f>
        <v/>
      </c>
      <c r="P7882">
        <f>IF(O7882="","",IF(O7882&gt;=1,O7882,0))</f>
        <v/>
      </c>
      <c r="Q7882" s="27">
        <f>IF(E7882="","",MAX(0,E7882-22))</f>
        <v/>
      </c>
      <c r="R7882" s="27">
        <f>IF(H7882=1,E7882,"")</f>
        <v/>
      </c>
      <c r="S7882" s="27">
        <f>IF(AND(H7882=1,J7882&lt;&gt;""),E7882-J7882,"")</f>
        <v/>
      </c>
      <c r="T7882">
        <f>IF(G7882="","",MONTH(G7882))</f>
        <v/>
      </c>
    </row>
    <row r="7883">
      <c r="A7883" s="24" t="n">
        <v>2020</v>
      </c>
      <c r="B7883" s="24" t="n">
        <v>11</v>
      </c>
      <c r="C7883" s="24" t="n">
        <v>24</v>
      </c>
      <c r="D7883" s="24" t="n">
        <v>10</v>
      </c>
      <c r="E7883" s="24" t="n">
        <v>9.24</v>
      </c>
      <c r="F7883" s="25">
        <f>IF($E7883="","",DATE(IF($A7883="",nominal_year,$A7883),$B7883,$C7883)+($D7883-IF(LEFT(hour_conv,1)="1",1,0))/24)</f>
        <v/>
      </c>
      <c r="G7883" s="26">
        <f>IF(F7883="","",INT(F7883))</f>
        <v/>
      </c>
      <c r="H7883">
        <f>IF(G7883="","",IF(AND(MONTH(G7883)*100+DAY(G7883)&gt;=season_lo,MONTH(G7883)*100+DAY(G7883)&lt;=season_hi),1,0))</f>
        <v/>
      </c>
      <c r="I7883">
        <f>IF(G7883="","",G7883-first_day+1)</f>
        <v/>
      </c>
      <c r="J7883" s="27">
        <f>IF(I7883="","",INDEX(Daily!$J$2:$J$421,I7883))</f>
        <v/>
      </c>
      <c r="K7883" s="27">
        <f>IF(J7883="","",J7883+cat_offset)</f>
        <v/>
      </c>
      <c r="L7883" s="27">
        <f>IF(J7883="","",MAX(0,E7883-J7883)^2)</f>
        <v/>
      </c>
      <c r="M7883" s="27">
        <f>IF(J7883="","",MAX(0,E7883-(J7883+twcdh_off))^2)</f>
        <v/>
      </c>
      <c r="N7883" s="27">
        <f>IF(E7883="","",MAX(0,E7883-swcdh_thr)^2)</f>
        <v/>
      </c>
      <c r="O7883">
        <f>IF(K7883="","",ROUND(E7883-K7883,0))</f>
        <v/>
      </c>
      <c r="P7883">
        <f>IF(O7883="","",IF(O7883&gt;=1,O7883,0))</f>
        <v/>
      </c>
      <c r="Q7883" s="27">
        <f>IF(E7883="","",MAX(0,E7883-22))</f>
        <v/>
      </c>
      <c r="R7883" s="27">
        <f>IF(H7883=1,E7883,"")</f>
        <v/>
      </c>
      <c r="S7883" s="27">
        <f>IF(AND(H7883=1,J7883&lt;&gt;""),E7883-J7883,"")</f>
        <v/>
      </c>
      <c r="T7883">
        <f>IF(G7883="","",MONTH(G7883))</f>
        <v/>
      </c>
    </row>
    <row r="7884">
      <c r="A7884" s="24" t="n">
        <v>2020</v>
      </c>
      <c r="B7884" s="24" t="n">
        <v>11</v>
      </c>
      <c r="C7884" s="24" t="n">
        <v>24</v>
      </c>
      <c r="D7884" s="24" t="n">
        <v>11</v>
      </c>
      <c r="E7884" s="24" t="n">
        <v>10.09</v>
      </c>
      <c r="F7884" s="25">
        <f>IF($E7884="","",DATE(IF($A7884="",nominal_year,$A7884),$B7884,$C7884)+($D7884-IF(LEFT(hour_conv,1)="1",1,0))/24)</f>
        <v/>
      </c>
      <c r="G7884" s="26">
        <f>IF(F7884="","",INT(F7884))</f>
        <v/>
      </c>
      <c r="H7884">
        <f>IF(G7884="","",IF(AND(MONTH(G7884)*100+DAY(G7884)&gt;=season_lo,MONTH(G7884)*100+DAY(G7884)&lt;=season_hi),1,0))</f>
        <v/>
      </c>
      <c r="I7884">
        <f>IF(G7884="","",G7884-first_day+1)</f>
        <v/>
      </c>
      <c r="J7884" s="27">
        <f>IF(I7884="","",INDEX(Daily!$J$2:$J$421,I7884))</f>
        <v/>
      </c>
      <c r="K7884" s="27">
        <f>IF(J7884="","",J7884+cat_offset)</f>
        <v/>
      </c>
      <c r="L7884" s="27">
        <f>IF(J7884="","",MAX(0,E7884-J7884)^2)</f>
        <v/>
      </c>
      <c r="M7884" s="27">
        <f>IF(J7884="","",MAX(0,E7884-(J7884+twcdh_off))^2)</f>
        <v/>
      </c>
      <c r="N7884" s="27">
        <f>IF(E7884="","",MAX(0,E7884-swcdh_thr)^2)</f>
        <v/>
      </c>
      <c r="O7884">
        <f>IF(K7884="","",ROUND(E7884-K7884,0))</f>
        <v/>
      </c>
      <c r="P7884">
        <f>IF(O7884="","",IF(O7884&gt;=1,O7884,0))</f>
        <v/>
      </c>
      <c r="Q7884" s="27">
        <f>IF(E7884="","",MAX(0,E7884-22))</f>
        <v/>
      </c>
      <c r="R7884" s="27">
        <f>IF(H7884=1,E7884,"")</f>
        <v/>
      </c>
      <c r="S7884" s="27">
        <f>IF(AND(H7884=1,J7884&lt;&gt;""),E7884-J7884,"")</f>
        <v/>
      </c>
      <c r="T7884">
        <f>IF(G7884="","",MONTH(G7884))</f>
        <v/>
      </c>
    </row>
    <row r="7885">
      <c r="A7885" s="24" t="n">
        <v>2020</v>
      </c>
      <c r="B7885" s="24" t="n">
        <v>11</v>
      </c>
      <c r="C7885" s="24" t="n">
        <v>24</v>
      </c>
      <c r="D7885" s="24" t="n">
        <v>12</v>
      </c>
      <c r="E7885" s="24" t="n">
        <v>10.82</v>
      </c>
      <c r="F7885" s="25">
        <f>IF($E7885="","",DATE(IF($A7885="",nominal_year,$A7885),$B7885,$C7885)+($D7885-IF(LEFT(hour_conv,1)="1",1,0))/24)</f>
        <v/>
      </c>
      <c r="G7885" s="26">
        <f>IF(F7885="","",INT(F7885))</f>
        <v/>
      </c>
      <c r="H7885">
        <f>IF(G7885="","",IF(AND(MONTH(G7885)*100+DAY(G7885)&gt;=season_lo,MONTH(G7885)*100+DAY(G7885)&lt;=season_hi),1,0))</f>
        <v/>
      </c>
      <c r="I7885">
        <f>IF(G7885="","",G7885-first_day+1)</f>
        <v/>
      </c>
      <c r="J7885" s="27">
        <f>IF(I7885="","",INDEX(Daily!$J$2:$J$421,I7885))</f>
        <v/>
      </c>
      <c r="K7885" s="27">
        <f>IF(J7885="","",J7885+cat_offset)</f>
        <v/>
      </c>
      <c r="L7885" s="27">
        <f>IF(J7885="","",MAX(0,E7885-J7885)^2)</f>
        <v/>
      </c>
      <c r="M7885" s="27">
        <f>IF(J7885="","",MAX(0,E7885-(J7885+twcdh_off))^2)</f>
        <v/>
      </c>
      <c r="N7885" s="27">
        <f>IF(E7885="","",MAX(0,E7885-swcdh_thr)^2)</f>
        <v/>
      </c>
      <c r="O7885">
        <f>IF(K7885="","",ROUND(E7885-K7885,0))</f>
        <v/>
      </c>
      <c r="P7885">
        <f>IF(O7885="","",IF(O7885&gt;=1,O7885,0))</f>
        <v/>
      </c>
      <c r="Q7885" s="27">
        <f>IF(E7885="","",MAX(0,E7885-22))</f>
        <v/>
      </c>
      <c r="R7885" s="27">
        <f>IF(H7885=1,E7885,"")</f>
        <v/>
      </c>
      <c r="S7885" s="27">
        <f>IF(AND(H7885=1,J7885&lt;&gt;""),E7885-J7885,"")</f>
        <v/>
      </c>
      <c r="T7885">
        <f>IF(G7885="","",MONTH(G7885))</f>
        <v/>
      </c>
    </row>
    <row r="7886">
      <c r="A7886" s="24" t="n">
        <v>2020</v>
      </c>
      <c r="B7886" s="24" t="n">
        <v>11</v>
      </c>
      <c r="C7886" s="24" t="n">
        <v>24</v>
      </c>
      <c r="D7886" s="24" t="n">
        <v>13</v>
      </c>
      <c r="E7886" s="24" t="n">
        <v>11.05</v>
      </c>
      <c r="F7886" s="25">
        <f>IF($E7886="","",DATE(IF($A7886="",nominal_year,$A7886),$B7886,$C7886)+($D7886-IF(LEFT(hour_conv,1)="1",1,0))/24)</f>
        <v/>
      </c>
      <c r="G7886" s="26">
        <f>IF(F7886="","",INT(F7886))</f>
        <v/>
      </c>
      <c r="H7886">
        <f>IF(G7886="","",IF(AND(MONTH(G7886)*100+DAY(G7886)&gt;=season_lo,MONTH(G7886)*100+DAY(G7886)&lt;=season_hi),1,0))</f>
        <v/>
      </c>
      <c r="I7886">
        <f>IF(G7886="","",G7886-first_day+1)</f>
        <v/>
      </c>
      <c r="J7886" s="27">
        <f>IF(I7886="","",INDEX(Daily!$J$2:$J$421,I7886))</f>
        <v/>
      </c>
      <c r="K7886" s="27">
        <f>IF(J7886="","",J7886+cat_offset)</f>
        <v/>
      </c>
      <c r="L7886" s="27">
        <f>IF(J7886="","",MAX(0,E7886-J7886)^2)</f>
        <v/>
      </c>
      <c r="M7886" s="27">
        <f>IF(J7886="","",MAX(0,E7886-(J7886+twcdh_off))^2)</f>
        <v/>
      </c>
      <c r="N7886" s="27">
        <f>IF(E7886="","",MAX(0,E7886-swcdh_thr)^2)</f>
        <v/>
      </c>
      <c r="O7886">
        <f>IF(K7886="","",ROUND(E7886-K7886,0))</f>
        <v/>
      </c>
      <c r="P7886">
        <f>IF(O7886="","",IF(O7886&gt;=1,O7886,0))</f>
        <v/>
      </c>
      <c r="Q7886" s="27">
        <f>IF(E7886="","",MAX(0,E7886-22))</f>
        <v/>
      </c>
      <c r="R7886" s="27">
        <f>IF(H7886=1,E7886,"")</f>
        <v/>
      </c>
      <c r="S7886" s="27">
        <f>IF(AND(H7886=1,J7886&lt;&gt;""),E7886-J7886,"")</f>
        <v/>
      </c>
      <c r="T7886">
        <f>IF(G7886="","",MONTH(G7886))</f>
        <v/>
      </c>
    </row>
    <row r="7887">
      <c r="A7887" s="24" t="n">
        <v>2020</v>
      </c>
      <c r="B7887" s="24" t="n">
        <v>11</v>
      </c>
      <c r="C7887" s="24" t="n">
        <v>24</v>
      </c>
      <c r="D7887" s="24" t="n">
        <v>14</v>
      </c>
      <c r="E7887" s="24" t="n">
        <v>11.29</v>
      </c>
      <c r="F7887" s="25">
        <f>IF($E7887="","",DATE(IF($A7887="",nominal_year,$A7887),$B7887,$C7887)+($D7887-IF(LEFT(hour_conv,1)="1",1,0))/24)</f>
        <v/>
      </c>
      <c r="G7887" s="26">
        <f>IF(F7887="","",INT(F7887))</f>
        <v/>
      </c>
      <c r="H7887">
        <f>IF(G7887="","",IF(AND(MONTH(G7887)*100+DAY(G7887)&gt;=season_lo,MONTH(G7887)*100+DAY(G7887)&lt;=season_hi),1,0))</f>
        <v/>
      </c>
      <c r="I7887">
        <f>IF(G7887="","",G7887-first_day+1)</f>
        <v/>
      </c>
      <c r="J7887" s="27">
        <f>IF(I7887="","",INDEX(Daily!$J$2:$J$421,I7887))</f>
        <v/>
      </c>
      <c r="K7887" s="27">
        <f>IF(J7887="","",J7887+cat_offset)</f>
        <v/>
      </c>
      <c r="L7887" s="27">
        <f>IF(J7887="","",MAX(0,E7887-J7887)^2)</f>
        <v/>
      </c>
      <c r="M7887" s="27">
        <f>IF(J7887="","",MAX(0,E7887-(J7887+twcdh_off))^2)</f>
        <v/>
      </c>
      <c r="N7887" s="27">
        <f>IF(E7887="","",MAX(0,E7887-swcdh_thr)^2)</f>
        <v/>
      </c>
      <c r="O7887">
        <f>IF(K7887="","",ROUND(E7887-K7887,0))</f>
        <v/>
      </c>
      <c r="P7887">
        <f>IF(O7887="","",IF(O7887&gt;=1,O7887,0))</f>
        <v/>
      </c>
      <c r="Q7887" s="27">
        <f>IF(E7887="","",MAX(0,E7887-22))</f>
        <v/>
      </c>
      <c r="R7887" s="27">
        <f>IF(H7887=1,E7887,"")</f>
        <v/>
      </c>
      <c r="S7887" s="27">
        <f>IF(AND(H7887=1,J7887&lt;&gt;""),E7887-J7887,"")</f>
        <v/>
      </c>
      <c r="T7887">
        <f>IF(G7887="","",MONTH(G7887))</f>
        <v/>
      </c>
    </row>
    <row r="7888">
      <c r="A7888" s="24" t="n">
        <v>2020</v>
      </c>
      <c r="B7888" s="24" t="n">
        <v>11</v>
      </c>
      <c r="C7888" s="24" t="n">
        <v>24</v>
      </c>
      <c r="D7888" s="24" t="n">
        <v>15</v>
      </c>
      <c r="E7888" s="24" t="n">
        <v>11.37</v>
      </c>
      <c r="F7888" s="25">
        <f>IF($E7888="","",DATE(IF($A7888="",nominal_year,$A7888),$B7888,$C7888)+($D7888-IF(LEFT(hour_conv,1)="1",1,0))/24)</f>
        <v/>
      </c>
      <c r="G7888" s="26">
        <f>IF(F7888="","",INT(F7888))</f>
        <v/>
      </c>
      <c r="H7888">
        <f>IF(G7888="","",IF(AND(MONTH(G7888)*100+DAY(G7888)&gt;=season_lo,MONTH(G7888)*100+DAY(G7888)&lt;=season_hi),1,0))</f>
        <v/>
      </c>
      <c r="I7888">
        <f>IF(G7888="","",G7888-first_day+1)</f>
        <v/>
      </c>
      <c r="J7888" s="27">
        <f>IF(I7888="","",INDEX(Daily!$J$2:$J$421,I7888))</f>
        <v/>
      </c>
      <c r="K7888" s="27">
        <f>IF(J7888="","",J7888+cat_offset)</f>
        <v/>
      </c>
      <c r="L7888" s="27">
        <f>IF(J7888="","",MAX(0,E7888-J7888)^2)</f>
        <v/>
      </c>
      <c r="M7888" s="27">
        <f>IF(J7888="","",MAX(0,E7888-(J7888+twcdh_off))^2)</f>
        <v/>
      </c>
      <c r="N7888" s="27">
        <f>IF(E7888="","",MAX(0,E7888-swcdh_thr)^2)</f>
        <v/>
      </c>
      <c r="O7888">
        <f>IF(K7888="","",ROUND(E7888-K7888,0))</f>
        <v/>
      </c>
      <c r="P7888">
        <f>IF(O7888="","",IF(O7888&gt;=1,O7888,0))</f>
        <v/>
      </c>
      <c r="Q7888" s="27">
        <f>IF(E7888="","",MAX(0,E7888-22))</f>
        <v/>
      </c>
      <c r="R7888" s="27">
        <f>IF(H7888=1,E7888,"")</f>
        <v/>
      </c>
      <c r="S7888" s="27">
        <f>IF(AND(H7888=1,J7888&lt;&gt;""),E7888-J7888,"")</f>
        <v/>
      </c>
      <c r="T7888">
        <f>IF(G7888="","",MONTH(G7888))</f>
        <v/>
      </c>
    </row>
    <row r="7889">
      <c r="A7889" s="24" t="n">
        <v>2020</v>
      </c>
      <c r="B7889" s="24" t="n">
        <v>11</v>
      </c>
      <c r="C7889" s="24" t="n">
        <v>24</v>
      </c>
      <c r="D7889" s="24" t="n">
        <v>16</v>
      </c>
      <c r="E7889" s="24" t="n">
        <v>11.08</v>
      </c>
      <c r="F7889" s="25">
        <f>IF($E7889="","",DATE(IF($A7889="",nominal_year,$A7889),$B7889,$C7889)+($D7889-IF(LEFT(hour_conv,1)="1",1,0))/24)</f>
        <v/>
      </c>
      <c r="G7889" s="26">
        <f>IF(F7889="","",INT(F7889))</f>
        <v/>
      </c>
      <c r="H7889">
        <f>IF(G7889="","",IF(AND(MONTH(G7889)*100+DAY(G7889)&gt;=season_lo,MONTH(G7889)*100+DAY(G7889)&lt;=season_hi),1,0))</f>
        <v/>
      </c>
      <c r="I7889">
        <f>IF(G7889="","",G7889-first_day+1)</f>
        <v/>
      </c>
      <c r="J7889" s="27">
        <f>IF(I7889="","",INDEX(Daily!$J$2:$J$421,I7889))</f>
        <v/>
      </c>
      <c r="K7889" s="27">
        <f>IF(J7889="","",J7889+cat_offset)</f>
        <v/>
      </c>
      <c r="L7889" s="27">
        <f>IF(J7889="","",MAX(0,E7889-J7889)^2)</f>
        <v/>
      </c>
      <c r="M7889" s="27">
        <f>IF(J7889="","",MAX(0,E7889-(J7889+twcdh_off))^2)</f>
        <v/>
      </c>
      <c r="N7889" s="27">
        <f>IF(E7889="","",MAX(0,E7889-swcdh_thr)^2)</f>
        <v/>
      </c>
      <c r="O7889">
        <f>IF(K7889="","",ROUND(E7889-K7889,0))</f>
        <v/>
      </c>
      <c r="P7889">
        <f>IF(O7889="","",IF(O7889&gt;=1,O7889,0))</f>
        <v/>
      </c>
      <c r="Q7889" s="27">
        <f>IF(E7889="","",MAX(0,E7889-22))</f>
        <v/>
      </c>
      <c r="R7889" s="27">
        <f>IF(H7889=1,E7889,"")</f>
        <v/>
      </c>
      <c r="S7889" s="27">
        <f>IF(AND(H7889=1,J7889&lt;&gt;""),E7889-J7889,"")</f>
        <v/>
      </c>
      <c r="T7889">
        <f>IF(G7889="","",MONTH(G7889))</f>
        <v/>
      </c>
    </row>
    <row r="7890">
      <c r="A7890" s="24" t="n">
        <v>2020</v>
      </c>
      <c r="B7890" s="24" t="n">
        <v>11</v>
      </c>
      <c r="C7890" s="24" t="n">
        <v>24</v>
      </c>
      <c r="D7890" s="24" t="n">
        <v>17</v>
      </c>
      <c r="E7890" s="24" t="n">
        <v>11.45</v>
      </c>
      <c r="F7890" s="25">
        <f>IF($E7890="","",DATE(IF($A7890="",nominal_year,$A7890),$B7890,$C7890)+($D7890-IF(LEFT(hour_conv,1)="1",1,0))/24)</f>
        <v/>
      </c>
      <c r="G7890" s="26">
        <f>IF(F7890="","",INT(F7890))</f>
        <v/>
      </c>
      <c r="H7890">
        <f>IF(G7890="","",IF(AND(MONTH(G7890)*100+DAY(G7890)&gt;=season_lo,MONTH(G7890)*100+DAY(G7890)&lt;=season_hi),1,0))</f>
        <v/>
      </c>
      <c r="I7890">
        <f>IF(G7890="","",G7890-first_day+1)</f>
        <v/>
      </c>
      <c r="J7890" s="27">
        <f>IF(I7890="","",INDEX(Daily!$J$2:$J$421,I7890))</f>
        <v/>
      </c>
      <c r="K7890" s="27">
        <f>IF(J7890="","",J7890+cat_offset)</f>
        <v/>
      </c>
      <c r="L7890" s="27">
        <f>IF(J7890="","",MAX(0,E7890-J7890)^2)</f>
        <v/>
      </c>
      <c r="M7890" s="27">
        <f>IF(J7890="","",MAX(0,E7890-(J7890+twcdh_off))^2)</f>
        <v/>
      </c>
      <c r="N7890" s="27">
        <f>IF(E7890="","",MAX(0,E7890-swcdh_thr)^2)</f>
        <v/>
      </c>
      <c r="O7890">
        <f>IF(K7890="","",ROUND(E7890-K7890,0))</f>
        <v/>
      </c>
      <c r="P7890">
        <f>IF(O7890="","",IF(O7890&gt;=1,O7890,0))</f>
        <v/>
      </c>
      <c r="Q7890" s="27">
        <f>IF(E7890="","",MAX(0,E7890-22))</f>
        <v/>
      </c>
      <c r="R7890" s="27">
        <f>IF(H7890=1,E7890,"")</f>
        <v/>
      </c>
      <c r="S7890" s="27">
        <f>IF(AND(H7890=1,J7890&lt;&gt;""),E7890-J7890,"")</f>
        <v/>
      </c>
      <c r="T7890">
        <f>IF(G7890="","",MONTH(G7890))</f>
        <v/>
      </c>
    </row>
    <row r="7891">
      <c r="A7891" s="24" t="n">
        <v>2020</v>
      </c>
      <c r="B7891" s="24" t="n">
        <v>11</v>
      </c>
      <c r="C7891" s="24" t="n">
        <v>24</v>
      </c>
      <c r="D7891" s="24" t="n">
        <v>18</v>
      </c>
      <c r="E7891" s="24" t="n">
        <v>11.74</v>
      </c>
      <c r="F7891" s="25">
        <f>IF($E7891="","",DATE(IF($A7891="",nominal_year,$A7891),$B7891,$C7891)+($D7891-IF(LEFT(hour_conv,1)="1",1,0))/24)</f>
        <v/>
      </c>
      <c r="G7891" s="26">
        <f>IF(F7891="","",INT(F7891))</f>
        <v/>
      </c>
      <c r="H7891">
        <f>IF(G7891="","",IF(AND(MONTH(G7891)*100+DAY(G7891)&gt;=season_lo,MONTH(G7891)*100+DAY(G7891)&lt;=season_hi),1,0))</f>
        <v/>
      </c>
      <c r="I7891">
        <f>IF(G7891="","",G7891-first_day+1)</f>
        <v/>
      </c>
      <c r="J7891" s="27">
        <f>IF(I7891="","",INDEX(Daily!$J$2:$J$421,I7891))</f>
        <v/>
      </c>
      <c r="K7891" s="27">
        <f>IF(J7891="","",J7891+cat_offset)</f>
        <v/>
      </c>
      <c r="L7891" s="27">
        <f>IF(J7891="","",MAX(0,E7891-J7891)^2)</f>
        <v/>
      </c>
      <c r="M7891" s="27">
        <f>IF(J7891="","",MAX(0,E7891-(J7891+twcdh_off))^2)</f>
        <v/>
      </c>
      <c r="N7891" s="27">
        <f>IF(E7891="","",MAX(0,E7891-swcdh_thr)^2)</f>
        <v/>
      </c>
      <c r="O7891">
        <f>IF(K7891="","",ROUND(E7891-K7891,0))</f>
        <v/>
      </c>
      <c r="P7891">
        <f>IF(O7891="","",IF(O7891&gt;=1,O7891,0))</f>
        <v/>
      </c>
      <c r="Q7891" s="27">
        <f>IF(E7891="","",MAX(0,E7891-22))</f>
        <v/>
      </c>
      <c r="R7891" s="27">
        <f>IF(H7891=1,E7891,"")</f>
        <v/>
      </c>
      <c r="S7891" s="27">
        <f>IF(AND(H7891=1,J7891&lt;&gt;""),E7891-J7891,"")</f>
        <v/>
      </c>
      <c r="T7891">
        <f>IF(G7891="","",MONTH(G7891))</f>
        <v/>
      </c>
    </row>
    <row r="7892">
      <c r="A7892" s="24" t="n">
        <v>2020</v>
      </c>
      <c r="B7892" s="24" t="n">
        <v>11</v>
      </c>
      <c r="C7892" s="24" t="n">
        <v>24</v>
      </c>
      <c r="D7892" s="24" t="n">
        <v>19</v>
      </c>
      <c r="E7892" s="24" t="n">
        <v>11.2</v>
      </c>
      <c r="F7892" s="25">
        <f>IF($E7892="","",DATE(IF($A7892="",nominal_year,$A7892),$B7892,$C7892)+($D7892-IF(LEFT(hour_conv,1)="1",1,0))/24)</f>
        <v/>
      </c>
      <c r="G7892" s="26">
        <f>IF(F7892="","",INT(F7892))</f>
        <v/>
      </c>
      <c r="H7892">
        <f>IF(G7892="","",IF(AND(MONTH(G7892)*100+DAY(G7892)&gt;=season_lo,MONTH(G7892)*100+DAY(G7892)&lt;=season_hi),1,0))</f>
        <v/>
      </c>
      <c r="I7892">
        <f>IF(G7892="","",G7892-first_day+1)</f>
        <v/>
      </c>
      <c r="J7892" s="27">
        <f>IF(I7892="","",INDEX(Daily!$J$2:$J$421,I7892))</f>
        <v/>
      </c>
      <c r="K7892" s="27">
        <f>IF(J7892="","",J7892+cat_offset)</f>
        <v/>
      </c>
      <c r="L7892" s="27">
        <f>IF(J7892="","",MAX(0,E7892-J7892)^2)</f>
        <v/>
      </c>
      <c r="M7892" s="27">
        <f>IF(J7892="","",MAX(0,E7892-(J7892+twcdh_off))^2)</f>
        <v/>
      </c>
      <c r="N7892" s="27">
        <f>IF(E7892="","",MAX(0,E7892-swcdh_thr)^2)</f>
        <v/>
      </c>
      <c r="O7892">
        <f>IF(K7892="","",ROUND(E7892-K7892,0))</f>
        <v/>
      </c>
      <c r="P7892">
        <f>IF(O7892="","",IF(O7892&gt;=1,O7892,0))</f>
        <v/>
      </c>
      <c r="Q7892" s="27">
        <f>IF(E7892="","",MAX(0,E7892-22))</f>
        <v/>
      </c>
      <c r="R7892" s="27">
        <f>IF(H7892=1,E7892,"")</f>
        <v/>
      </c>
      <c r="S7892" s="27">
        <f>IF(AND(H7892=1,J7892&lt;&gt;""),E7892-J7892,"")</f>
        <v/>
      </c>
      <c r="T7892">
        <f>IF(G7892="","",MONTH(G7892))</f>
        <v/>
      </c>
    </row>
    <row r="7893">
      <c r="A7893" s="24" t="n">
        <v>2020</v>
      </c>
      <c r="B7893" s="24" t="n">
        <v>11</v>
      </c>
      <c r="C7893" s="24" t="n">
        <v>24</v>
      </c>
      <c r="D7893" s="24" t="n">
        <v>20</v>
      </c>
      <c r="E7893" s="24" t="n">
        <v>11.2</v>
      </c>
      <c r="F7893" s="25">
        <f>IF($E7893="","",DATE(IF($A7893="",nominal_year,$A7893),$B7893,$C7893)+($D7893-IF(LEFT(hour_conv,1)="1",1,0))/24)</f>
        <v/>
      </c>
      <c r="G7893" s="26">
        <f>IF(F7893="","",INT(F7893))</f>
        <v/>
      </c>
      <c r="H7893">
        <f>IF(G7893="","",IF(AND(MONTH(G7893)*100+DAY(G7893)&gt;=season_lo,MONTH(G7893)*100+DAY(G7893)&lt;=season_hi),1,0))</f>
        <v/>
      </c>
      <c r="I7893">
        <f>IF(G7893="","",G7893-first_day+1)</f>
        <v/>
      </c>
      <c r="J7893" s="27">
        <f>IF(I7893="","",INDEX(Daily!$J$2:$J$421,I7893))</f>
        <v/>
      </c>
      <c r="K7893" s="27">
        <f>IF(J7893="","",J7893+cat_offset)</f>
        <v/>
      </c>
      <c r="L7893" s="27">
        <f>IF(J7893="","",MAX(0,E7893-J7893)^2)</f>
        <v/>
      </c>
      <c r="M7893" s="27">
        <f>IF(J7893="","",MAX(0,E7893-(J7893+twcdh_off))^2)</f>
        <v/>
      </c>
      <c r="N7893" s="27">
        <f>IF(E7893="","",MAX(0,E7893-swcdh_thr)^2)</f>
        <v/>
      </c>
      <c r="O7893">
        <f>IF(K7893="","",ROUND(E7893-K7893,0))</f>
        <v/>
      </c>
      <c r="P7893">
        <f>IF(O7893="","",IF(O7893&gt;=1,O7893,0))</f>
        <v/>
      </c>
      <c r="Q7893" s="27">
        <f>IF(E7893="","",MAX(0,E7893-22))</f>
        <v/>
      </c>
      <c r="R7893" s="27">
        <f>IF(H7893=1,E7893,"")</f>
        <v/>
      </c>
      <c r="S7893" s="27">
        <f>IF(AND(H7893=1,J7893&lt;&gt;""),E7893-J7893,"")</f>
        <v/>
      </c>
      <c r="T7893">
        <f>IF(G7893="","",MONTH(G7893))</f>
        <v/>
      </c>
    </row>
    <row r="7894">
      <c r="A7894" s="24" t="n">
        <v>2020</v>
      </c>
      <c r="B7894" s="24" t="n">
        <v>11</v>
      </c>
      <c r="C7894" s="24" t="n">
        <v>24</v>
      </c>
      <c r="D7894" s="24" t="n">
        <v>21</v>
      </c>
      <c r="E7894" s="24" t="n">
        <v>9.75</v>
      </c>
      <c r="F7894" s="25">
        <f>IF($E7894="","",DATE(IF($A7894="",nominal_year,$A7894),$B7894,$C7894)+($D7894-IF(LEFT(hour_conv,1)="1",1,0))/24)</f>
        <v/>
      </c>
      <c r="G7894" s="26">
        <f>IF(F7894="","",INT(F7894))</f>
        <v/>
      </c>
      <c r="H7894">
        <f>IF(G7894="","",IF(AND(MONTH(G7894)*100+DAY(G7894)&gt;=season_lo,MONTH(G7894)*100+DAY(G7894)&lt;=season_hi),1,0))</f>
        <v/>
      </c>
      <c r="I7894">
        <f>IF(G7894="","",G7894-first_day+1)</f>
        <v/>
      </c>
      <c r="J7894" s="27">
        <f>IF(I7894="","",INDEX(Daily!$J$2:$J$421,I7894))</f>
        <v/>
      </c>
      <c r="K7894" s="27">
        <f>IF(J7894="","",J7894+cat_offset)</f>
        <v/>
      </c>
      <c r="L7894" s="27">
        <f>IF(J7894="","",MAX(0,E7894-J7894)^2)</f>
        <v/>
      </c>
      <c r="M7894" s="27">
        <f>IF(J7894="","",MAX(0,E7894-(J7894+twcdh_off))^2)</f>
        <v/>
      </c>
      <c r="N7894" s="27">
        <f>IF(E7894="","",MAX(0,E7894-swcdh_thr)^2)</f>
        <v/>
      </c>
      <c r="O7894">
        <f>IF(K7894="","",ROUND(E7894-K7894,0))</f>
        <v/>
      </c>
      <c r="P7894">
        <f>IF(O7894="","",IF(O7894&gt;=1,O7894,0))</f>
        <v/>
      </c>
      <c r="Q7894" s="27">
        <f>IF(E7894="","",MAX(0,E7894-22))</f>
        <v/>
      </c>
      <c r="R7894" s="27">
        <f>IF(H7894=1,E7894,"")</f>
        <v/>
      </c>
      <c r="S7894" s="27">
        <f>IF(AND(H7894=1,J7894&lt;&gt;""),E7894-J7894,"")</f>
        <v/>
      </c>
      <c r="T7894">
        <f>IF(G7894="","",MONTH(G7894))</f>
        <v/>
      </c>
    </row>
    <row r="7895">
      <c r="A7895" s="24" t="n">
        <v>2020</v>
      </c>
      <c r="B7895" s="24" t="n">
        <v>11</v>
      </c>
      <c r="C7895" s="24" t="n">
        <v>24</v>
      </c>
      <c r="D7895" s="24" t="n">
        <v>22</v>
      </c>
      <c r="E7895" s="24" t="n">
        <v>8.460000000000001</v>
      </c>
      <c r="F7895" s="25">
        <f>IF($E7895="","",DATE(IF($A7895="",nominal_year,$A7895),$B7895,$C7895)+($D7895-IF(LEFT(hour_conv,1)="1",1,0))/24)</f>
        <v/>
      </c>
      <c r="G7895" s="26">
        <f>IF(F7895="","",INT(F7895))</f>
        <v/>
      </c>
      <c r="H7895">
        <f>IF(G7895="","",IF(AND(MONTH(G7895)*100+DAY(G7895)&gt;=season_lo,MONTH(G7895)*100+DAY(G7895)&lt;=season_hi),1,0))</f>
        <v/>
      </c>
      <c r="I7895">
        <f>IF(G7895="","",G7895-first_day+1)</f>
        <v/>
      </c>
      <c r="J7895" s="27">
        <f>IF(I7895="","",INDEX(Daily!$J$2:$J$421,I7895))</f>
        <v/>
      </c>
      <c r="K7895" s="27">
        <f>IF(J7895="","",J7895+cat_offset)</f>
        <v/>
      </c>
      <c r="L7895" s="27">
        <f>IF(J7895="","",MAX(0,E7895-J7895)^2)</f>
        <v/>
      </c>
      <c r="M7895" s="27">
        <f>IF(J7895="","",MAX(0,E7895-(J7895+twcdh_off))^2)</f>
        <v/>
      </c>
      <c r="N7895" s="27">
        <f>IF(E7895="","",MAX(0,E7895-swcdh_thr)^2)</f>
        <v/>
      </c>
      <c r="O7895">
        <f>IF(K7895="","",ROUND(E7895-K7895,0))</f>
        <v/>
      </c>
      <c r="P7895">
        <f>IF(O7895="","",IF(O7895&gt;=1,O7895,0))</f>
        <v/>
      </c>
      <c r="Q7895" s="27">
        <f>IF(E7895="","",MAX(0,E7895-22))</f>
        <v/>
      </c>
      <c r="R7895" s="27">
        <f>IF(H7895=1,E7895,"")</f>
        <v/>
      </c>
      <c r="S7895" s="27">
        <f>IF(AND(H7895=1,J7895&lt;&gt;""),E7895-J7895,"")</f>
        <v/>
      </c>
      <c r="T7895">
        <f>IF(G7895="","",MONTH(G7895))</f>
        <v/>
      </c>
    </row>
    <row r="7896">
      <c r="A7896" s="24" t="n">
        <v>2020</v>
      </c>
      <c r="B7896" s="24" t="n">
        <v>11</v>
      </c>
      <c r="C7896" s="24" t="n">
        <v>24</v>
      </c>
      <c r="D7896" s="24" t="n">
        <v>23</v>
      </c>
      <c r="E7896" s="24" t="n">
        <v>8.800000000000001</v>
      </c>
      <c r="F7896" s="25">
        <f>IF($E7896="","",DATE(IF($A7896="",nominal_year,$A7896),$B7896,$C7896)+($D7896-IF(LEFT(hour_conv,1)="1",1,0))/24)</f>
        <v/>
      </c>
      <c r="G7896" s="26">
        <f>IF(F7896="","",INT(F7896))</f>
        <v/>
      </c>
      <c r="H7896">
        <f>IF(G7896="","",IF(AND(MONTH(G7896)*100+DAY(G7896)&gt;=season_lo,MONTH(G7896)*100+DAY(G7896)&lt;=season_hi),1,0))</f>
        <v/>
      </c>
      <c r="I7896">
        <f>IF(G7896="","",G7896-first_day+1)</f>
        <v/>
      </c>
      <c r="J7896" s="27">
        <f>IF(I7896="","",INDEX(Daily!$J$2:$J$421,I7896))</f>
        <v/>
      </c>
      <c r="K7896" s="27">
        <f>IF(J7896="","",J7896+cat_offset)</f>
        <v/>
      </c>
      <c r="L7896" s="27">
        <f>IF(J7896="","",MAX(0,E7896-J7896)^2)</f>
        <v/>
      </c>
      <c r="M7896" s="27">
        <f>IF(J7896="","",MAX(0,E7896-(J7896+twcdh_off))^2)</f>
        <v/>
      </c>
      <c r="N7896" s="27">
        <f>IF(E7896="","",MAX(0,E7896-swcdh_thr)^2)</f>
        <v/>
      </c>
      <c r="O7896">
        <f>IF(K7896="","",ROUND(E7896-K7896,0))</f>
        <v/>
      </c>
      <c r="P7896">
        <f>IF(O7896="","",IF(O7896&gt;=1,O7896,0))</f>
        <v/>
      </c>
      <c r="Q7896" s="27">
        <f>IF(E7896="","",MAX(0,E7896-22))</f>
        <v/>
      </c>
      <c r="R7896" s="27">
        <f>IF(H7896=1,E7896,"")</f>
        <v/>
      </c>
      <c r="S7896" s="27">
        <f>IF(AND(H7896=1,J7896&lt;&gt;""),E7896-J7896,"")</f>
        <v/>
      </c>
      <c r="T7896">
        <f>IF(G7896="","",MONTH(G7896))</f>
        <v/>
      </c>
    </row>
    <row r="7897">
      <c r="A7897" s="24" t="n">
        <v>2020</v>
      </c>
      <c r="B7897" s="24" t="n">
        <v>11</v>
      </c>
      <c r="C7897" s="24" t="n">
        <v>24</v>
      </c>
      <c r="D7897" s="24" t="n">
        <v>24</v>
      </c>
      <c r="E7897" s="24" t="n">
        <v>8.27</v>
      </c>
      <c r="F7897" s="25">
        <f>IF($E7897="","",DATE(IF($A7897="",nominal_year,$A7897),$B7897,$C7897)+($D7897-IF(LEFT(hour_conv,1)="1",1,0))/24)</f>
        <v/>
      </c>
      <c r="G7897" s="26">
        <f>IF(F7897="","",INT(F7897))</f>
        <v/>
      </c>
      <c r="H7897">
        <f>IF(G7897="","",IF(AND(MONTH(G7897)*100+DAY(G7897)&gt;=season_lo,MONTH(G7897)*100+DAY(G7897)&lt;=season_hi),1,0))</f>
        <v/>
      </c>
      <c r="I7897">
        <f>IF(G7897="","",G7897-first_day+1)</f>
        <v/>
      </c>
      <c r="J7897" s="27">
        <f>IF(I7897="","",INDEX(Daily!$J$2:$J$421,I7897))</f>
        <v/>
      </c>
      <c r="K7897" s="27">
        <f>IF(J7897="","",J7897+cat_offset)</f>
        <v/>
      </c>
      <c r="L7897" s="27">
        <f>IF(J7897="","",MAX(0,E7897-J7897)^2)</f>
        <v/>
      </c>
      <c r="M7897" s="27">
        <f>IF(J7897="","",MAX(0,E7897-(J7897+twcdh_off))^2)</f>
        <v/>
      </c>
      <c r="N7897" s="27">
        <f>IF(E7897="","",MAX(0,E7897-swcdh_thr)^2)</f>
        <v/>
      </c>
      <c r="O7897">
        <f>IF(K7897="","",ROUND(E7897-K7897,0))</f>
        <v/>
      </c>
      <c r="P7897">
        <f>IF(O7897="","",IF(O7897&gt;=1,O7897,0))</f>
        <v/>
      </c>
      <c r="Q7897" s="27">
        <f>IF(E7897="","",MAX(0,E7897-22))</f>
        <v/>
      </c>
      <c r="R7897" s="27">
        <f>IF(H7897=1,E7897,"")</f>
        <v/>
      </c>
      <c r="S7897" s="27">
        <f>IF(AND(H7897=1,J7897&lt;&gt;""),E7897-J7897,"")</f>
        <v/>
      </c>
      <c r="T7897">
        <f>IF(G7897="","",MONTH(G7897))</f>
        <v/>
      </c>
    </row>
    <row r="7898">
      <c r="A7898" s="24" t="n">
        <v>2020</v>
      </c>
      <c r="B7898" s="24" t="n">
        <v>11</v>
      </c>
      <c r="C7898" s="24" t="n">
        <v>25</v>
      </c>
      <c r="D7898" s="24" t="n">
        <v>1</v>
      </c>
      <c r="E7898" s="24" t="n">
        <v>6.76</v>
      </c>
      <c r="F7898" s="25">
        <f>IF($E7898="","",DATE(IF($A7898="",nominal_year,$A7898),$B7898,$C7898)+($D7898-IF(LEFT(hour_conv,1)="1",1,0))/24)</f>
        <v/>
      </c>
      <c r="G7898" s="26">
        <f>IF(F7898="","",INT(F7898))</f>
        <v/>
      </c>
      <c r="H7898">
        <f>IF(G7898="","",IF(AND(MONTH(G7898)*100+DAY(G7898)&gt;=season_lo,MONTH(G7898)*100+DAY(G7898)&lt;=season_hi),1,0))</f>
        <v/>
      </c>
      <c r="I7898">
        <f>IF(G7898="","",G7898-first_day+1)</f>
        <v/>
      </c>
      <c r="J7898" s="27">
        <f>IF(I7898="","",INDEX(Daily!$J$2:$J$421,I7898))</f>
        <v/>
      </c>
      <c r="K7898" s="27">
        <f>IF(J7898="","",J7898+cat_offset)</f>
        <v/>
      </c>
      <c r="L7898" s="27">
        <f>IF(J7898="","",MAX(0,E7898-J7898)^2)</f>
        <v/>
      </c>
      <c r="M7898" s="27">
        <f>IF(J7898="","",MAX(0,E7898-(J7898+twcdh_off))^2)</f>
        <v/>
      </c>
      <c r="N7898" s="27">
        <f>IF(E7898="","",MAX(0,E7898-swcdh_thr)^2)</f>
        <v/>
      </c>
      <c r="O7898">
        <f>IF(K7898="","",ROUND(E7898-K7898,0))</f>
        <v/>
      </c>
      <c r="P7898">
        <f>IF(O7898="","",IF(O7898&gt;=1,O7898,0))</f>
        <v/>
      </c>
      <c r="Q7898" s="27">
        <f>IF(E7898="","",MAX(0,E7898-22))</f>
        <v/>
      </c>
      <c r="R7898" s="27">
        <f>IF(H7898=1,E7898,"")</f>
        <v/>
      </c>
      <c r="S7898" s="27">
        <f>IF(AND(H7898=1,J7898&lt;&gt;""),E7898-J7898,"")</f>
        <v/>
      </c>
      <c r="T7898">
        <f>IF(G7898="","",MONTH(G7898))</f>
        <v/>
      </c>
    </row>
    <row r="7899">
      <c r="A7899" s="24" t="n">
        <v>2020</v>
      </c>
      <c r="B7899" s="24" t="n">
        <v>11</v>
      </c>
      <c r="C7899" s="24" t="n">
        <v>25</v>
      </c>
      <c r="D7899" s="24" t="n">
        <v>2</v>
      </c>
      <c r="E7899" s="24" t="n">
        <v>6.18</v>
      </c>
      <c r="F7899" s="25">
        <f>IF($E7899="","",DATE(IF($A7899="",nominal_year,$A7899),$B7899,$C7899)+($D7899-IF(LEFT(hour_conv,1)="1",1,0))/24)</f>
        <v/>
      </c>
      <c r="G7899" s="26">
        <f>IF(F7899="","",INT(F7899))</f>
        <v/>
      </c>
      <c r="H7899">
        <f>IF(G7899="","",IF(AND(MONTH(G7899)*100+DAY(G7899)&gt;=season_lo,MONTH(G7899)*100+DAY(G7899)&lt;=season_hi),1,0))</f>
        <v/>
      </c>
      <c r="I7899">
        <f>IF(G7899="","",G7899-first_day+1)</f>
        <v/>
      </c>
      <c r="J7899" s="27">
        <f>IF(I7899="","",INDEX(Daily!$J$2:$J$421,I7899))</f>
        <v/>
      </c>
      <c r="K7899" s="27">
        <f>IF(J7899="","",J7899+cat_offset)</f>
        <v/>
      </c>
      <c r="L7899" s="27">
        <f>IF(J7899="","",MAX(0,E7899-J7899)^2)</f>
        <v/>
      </c>
      <c r="M7899" s="27">
        <f>IF(J7899="","",MAX(0,E7899-(J7899+twcdh_off))^2)</f>
        <v/>
      </c>
      <c r="N7899" s="27">
        <f>IF(E7899="","",MAX(0,E7899-swcdh_thr)^2)</f>
        <v/>
      </c>
      <c r="O7899">
        <f>IF(K7899="","",ROUND(E7899-K7899,0))</f>
        <v/>
      </c>
      <c r="P7899">
        <f>IF(O7899="","",IF(O7899&gt;=1,O7899,0))</f>
        <v/>
      </c>
      <c r="Q7899" s="27">
        <f>IF(E7899="","",MAX(0,E7899-22))</f>
        <v/>
      </c>
      <c r="R7899" s="27">
        <f>IF(H7899=1,E7899,"")</f>
        <v/>
      </c>
      <c r="S7899" s="27">
        <f>IF(AND(H7899=1,J7899&lt;&gt;""),E7899-J7899,"")</f>
        <v/>
      </c>
      <c r="T7899">
        <f>IF(G7899="","",MONTH(G7899))</f>
        <v/>
      </c>
    </row>
    <row r="7900">
      <c r="A7900" s="24" t="n">
        <v>2020</v>
      </c>
      <c r="B7900" s="24" t="n">
        <v>11</v>
      </c>
      <c r="C7900" s="24" t="n">
        <v>25</v>
      </c>
      <c r="D7900" s="24" t="n">
        <v>3</v>
      </c>
      <c r="E7900" s="24" t="n">
        <v>6.6</v>
      </c>
      <c r="F7900" s="25">
        <f>IF($E7900="","",DATE(IF($A7900="",nominal_year,$A7900),$B7900,$C7900)+($D7900-IF(LEFT(hour_conv,1)="1",1,0))/24)</f>
        <v/>
      </c>
      <c r="G7900" s="26">
        <f>IF(F7900="","",INT(F7900))</f>
        <v/>
      </c>
      <c r="H7900">
        <f>IF(G7900="","",IF(AND(MONTH(G7900)*100+DAY(G7900)&gt;=season_lo,MONTH(G7900)*100+DAY(G7900)&lt;=season_hi),1,0))</f>
        <v/>
      </c>
      <c r="I7900">
        <f>IF(G7900="","",G7900-first_day+1)</f>
        <v/>
      </c>
      <c r="J7900" s="27">
        <f>IF(I7900="","",INDEX(Daily!$J$2:$J$421,I7900))</f>
        <v/>
      </c>
      <c r="K7900" s="27">
        <f>IF(J7900="","",J7900+cat_offset)</f>
        <v/>
      </c>
      <c r="L7900" s="27">
        <f>IF(J7900="","",MAX(0,E7900-J7900)^2)</f>
        <v/>
      </c>
      <c r="M7900" s="27">
        <f>IF(J7900="","",MAX(0,E7900-(J7900+twcdh_off))^2)</f>
        <v/>
      </c>
      <c r="N7900" s="27">
        <f>IF(E7900="","",MAX(0,E7900-swcdh_thr)^2)</f>
        <v/>
      </c>
      <c r="O7900">
        <f>IF(K7900="","",ROUND(E7900-K7900,0))</f>
        <v/>
      </c>
      <c r="P7900">
        <f>IF(O7900="","",IF(O7900&gt;=1,O7900,0))</f>
        <v/>
      </c>
      <c r="Q7900" s="27">
        <f>IF(E7900="","",MAX(0,E7900-22))</f>
        <v/>
      </c>
      <c r="R7900" s="27">
        <f>IF(H7900=1,E7900,"")</f>
        <v/>
      </c>
      <c r="S7900" s="27">
        <f>IF(AND(H7900=1,J7900&lt;&gt;""),E7900-J7900,"")</f>
        <v/>
      </c>
      <c r="T7900">
        <f>IF(G7900="","",MONTH(G7900))</f>
        <v/>
      </c>
    </row>
    <row r="7901">
      <c r="A7901" s="24" t="n">
        <v>2020</v>
      </c>
      <c r="B7901" s="24" t="n">
        <v>11</v>
      </c>
      <c r="C7901" s="24" t="n">
        <v>25</v>
      </c>
      <c r="D7901" s="24" t="n">
        <v>4</v>
      </c>
      <c r="E7901" s="24" t="n">
        <v>6.72</v>
      </c>
      <c r="F7901" s="25">
        <f>IF($E7901="","",DATE(IF($A7901="",nominal_year,$A7901),$B7901,$C7901)+($D7901-IF(LEFT(hour_conv,1)="1",1,0))/24)</f>
        <v/>
      </c>
      <c r="G7901" s="26">
        <f>IF(F7901="","",INT(F7901))</f>
        <v/>
      </c>
      <c r="H7901">
        <f>IF(G7901="","",IF(AND(MONTH(G7901)*100+DAY(G7901)&gt;=season_lo,MONTH(G7901)*100+DAY(G7901)&lt;=season_hi),1,0))</f>
        <v/>
      </c>
      <c r="I7901">
        <f>IF(G7901="","",G7901-first_day+1)</f>
        <v/>
      </c>
      <c r="J7901" s="27">
        <f>IF(I7901="","",INDEX(Daily!$J$2:$J$421,I7901))</f>
        <v/>
      </c>
      <c r="K7901" s="27">
        <f>IF(J7901="","",J7901+cat_offset)</f>
        <v/>
      </c>
      <c r="L7901" s="27">
        <f>IF(J7901="","",MAX(0,E7901-J7901)^2)</f>
        <v/>
      </c>
      <c r="M7901" s="27">
        <f>IF(J7901="","",MAX(0,E7901-(J7901+twcdh_off))^2)</f>
        <v/>
      </c>
      <c r="N7901" s="27">
        <f>IF(E7901="","",MAX(0,E7901-swcdh_thr)^2)</f>
        <v/>
      </c>
      <c r="O7901">
        <f>IF(K7901="","",ROUND(E7901-K7901,0))</f>
        <v/>
      </c>
      <c r="P7901">
        <f>IF(O7901="","",IF(O7901&gt;=1,O7901,0))</f>
        <v/>
      </c>
      <c r="Q7901" s="27">
        <f>IF(E7901="","",MAX(0,E7901-22))</f>
        <v/>
      </c>
      <c r="R7901" s="27">
        <f>IF(H7901=1,E7901,"")</f>
        <v/>
      </c>
      <c r="S7901" s="27">
        <f>IF(AND(H7901=1,J7901&lt;&gt;""),E7901-J7901,"")</f>
        <v/>
      </c>
      <c r="T7901">
        <f>IF(G7901="","",MONTH(G7901))</f>
        <v/>
      </c>
    </row>
    <row r="7902">
      <c r="A7902" s="24" t="n">
        <v>2020</v>
      </c>
      <c r="B7902" s="24" t="n">
        <v>11</v>
      </c>
      <c r="C7902" s="24" t="n">
        <v>25</v>
      </c>
      <c r="D7902" s="24" t="n">
        <v>5</v>
      </c>
      <c r="E7902" s="24" t="n">
        <v>6.1</v>
      </c>
      <c r="F7902" s="25">
        <f>IF($E7902="","",DATE(IF($A7902="",nominal_year,$A7902),$B7902,$C7902)+($D7902-IF(LEFT(hour_conv,1)="1",1,0))/24)</f>
        <v/>
      </c>
      <c r="G7902" s="26">
        <f>IF(F7902="","",INT(F7902))</f>
        <v/>
      </c>
      <c r="H7902">
        <f>IF(G7902="","",IF(AND(MONTH(G7902)*100+DAY(G7902)&gt;=season_lo,MONTH(G7902)*100+DAY(G7902)&lt;=season_hi),1,0))</f>
        <v/>
      </c>
      <c r="I7902">
        <f>IF(G7902="","",G7902-first_day+1)</f>
        <v/>
      </c>
      <c r="J7902" s="27">
        <f>IF(I7902="","",INDEX(Daily!$J$2:$J$421,I7902))</f>
        <v/>
      </c>
      <c r="K7902" s="27">
        <f>IF(J7902="","",J7902+cat_offset)</f>
        <v/>
      </c>
      <c r="L7902" s="27">
        <f>IF(J7902="","",MAX(0,E7902-J7902)^2)</f>
        <v/>
      </c>
      <c r="M7902" s="27">
        <f>IF(J7902="","",MAX(0,E7902-(J7902+twcdh_off))^2)</f>
        <v/>
      </c>
      <c r="N7902" s="27">
        <f>IF(E7902="","",MAX(0,E7902-swcdh_thr)^2)</f>
        <v/>
      </c>
      <c r="O7902">
        <f>IF(K7902="","",ROUND(E7902-K7902,0))</f>
        <v/>
      </c>
      <c r="P7902">
        <f>IF(O7902="","",IF(O7902&gt;=1,O7902,0))</f>
        <v/>
      </c>
      <c r="Q7902" s="27">
        <f>IF(E7902="","",MAX(0,E7902-22))</f>
        <v/>
      </c>
      <c r="R7902" s="27">
        <f>IF(H7902=1,E7902,"")</f>
        <v/>
      </c>
      <c r="S7902" s="27">
        <f>IF(AND(H7902=1,J7902&lt;&gt;""),E7902-J7902,"")</f>
        <v/>
      </c>
      <c r="T7902">
        <f>IF(G7902="","",MONTH(G7902))</f>
        <v/>
      </c>
    </row>
    <row r="7903">
      <c r="A7903" s="24" t="n">
        <v>2020</v>
      </c>
      <c r="B7903" s="24" t="n">
        <v>11</v>
      </c>
      <c r="C7903" s="24" t="n">
        <v>25</v>
      </c>
      <c r="D7903" s="24" t="n">
        <v>6</v>
      </c>
      <c r="E7903" s="24" t="n">
        <v>6.65</v>
      </c>
      <c r="F7903" s="25">
        <f>IF($E7903="","",DATE(IF($A7903="",nominal_year,$A7903),$B7903,$C7903)+($D7903-IF(LEFT(hour_conv,1)="1",1,0))/24)</f>
        <v/>
      </c>
      <c r="G7903" s="26">
        <f>IF(F7903="","",INT(F7903))</f>
        <v/>
      </c>
      <c r="H7903">
        <f>IF(G7903="","",IF(AND(MONTH(G7903)*100+DAY(G7903)&gt;=season_lo,MONTH(G7903)*100+DAY(G7903)&lt;=season_hi),1,0))</f>
        <v/>
      </c>
      <c r="I7903">
        <f>IF(G7903="","",G7903-first_day+1)</f>
        <v/>
      </c>
      <c r="J7903" s="27">
        <f>IF(I7903="","",INDEX(Daily!$J$2:$J$421,I7903))</f>
        <v/>
      </c>
      <c r="K7903" s="27">
        <f>IF(J7903="","",J7903+cat_offset)</f>
        <v/>
      </c>
      <c r="L7903" s="27">
        <f>IF(J7903="","",MAX(0,E7903-J7903)^2)</f>
        <v/>
      </c>
      <c r="M7903" s="27">
        <f>IF(J7903="","",MAX(0,E7903-(J7903+twcdh_off))^2)</f>
        <v/>
      </c>
      <c r="N7903" s="27">
        <f>IF(E7903="","",MAX(0,E7903-swcdh_thr)^2)</f>
        <v/>
      </c>
      <c r="O7903">
        <f>IF(K7903="","",ROUND(E7903-K7903,0))</f>
        <v/>
      </c>
      <c r="P7903">
        <f>IF(O7903="","",IF(O7903&gt;=1,O7903,0))</f>
        <v/>
      </c>
      <c r="Q7903" s="27">
        <f>IF(E7903="","",MAX(0,E7903-22))</f>
        <v/>
      </c>
      <c r="R7903" s="27">
        <f>IF(H7903=1,E7903,"")</f>
        <v/>
      </c>
      <c r="S7903" s="27">
        <f>IF(AND(H7903=1,J7903&lt;&gt;""),E7903-J7903,"")</f>
        <v/>
      </c>
      <c r="T7903">
        <f>IF(G7903="","",MONTH(G7903))</f>
        <v/>
      </c>
    </row>
    <row r="7904">
      <c r="A7904" s="24" t="n">
        <v>2020</v>
      </c>
      <c r="B7904" s="24" t="n">
        <v>11</v>
      </c>
      <c r="C7904" s="24" t="n">
        <v>25</v>
      </c>
      <c r="D7904" s="24" t="n">
        <v>7</v>
      </c>
      <c r="E7904" s="24" t="n">
        <v>6.88</v>
      </c>
      <c r="F7904" s="25">
        <f>IF($E7904="","",DATE(IF($A7904="",nominal_year,$A7904),$B7904,$C7904)+($D7904-IF(LEFT(hour_conv,1)="1",1,0))/24)</f>
        <v/>
      </c>
      <c r="G7904" s="26">
        <f>IF(F7904="","",INT(F7904))</f>
        <v/>
      </c>
      <c r="H7904">
        <f>IF(G7904="","",IF(AND(MONTH(G7904)*100+DAY(G7904)&gt;=season_lo,MONTH(G7904)*100+DAY(G7904)&lt;=season_hi),1,0))</f>
        <v/>
      </c>
      <c r="I7904">
        <f>IF(G7904="","",G7904-first_day+1)</f>
        <v/>
      </c>
      <c r="J7904" s="27">
        <f>IF(I7904="","",INDEX(Daily!$J$2:$J$421,I7904))</f>
        <v/>
      </c>
      <c r="K7904" s="27">
        <f>IF(J7904="","",J7904+cat_offset)</f>
        <v/>
      </c>
      <c r="L7904" s="27">
        <f>IF(J7904="","",MAX(0,E7904-J7904)^2)</f>
        <v/>
      </c>
      <c r="M7904" s="27">
        <f>IF(J7904="","",MAX(0,E7904-(J7904+twcdh_off))^2)</f>
        <v/>
      </c>
      <c r="N7904" s="27">
        <f>IF(E7904="","",MAX(0,E7904-swcdh_thr)^2)</f>
        <v/>
      </c>
      <c r="O7904">
        <f>IF(K7904="","",ROUND(E7904-K7904,0))</f>
        <v/>
      </c>
      <c r="P7904">
        <f>IF(O7904="","",IF(O7904&gt;=1,O7904,0))</f>
        <v/>
      </c>
      <c r="Q7904" s="27">
        <f>IF(E7904="","",MAX(0,E7904-22))</f>
        <v/>
      </c>
      <c r="R7904" s="27">
        <f>IF(H7904=1,E7904,"")</f>
        <v/>
      </c>
      <c r="S7904" s="27">
        <f>IF(AND(H7904=1,J7904&lt;&gt;""),E7904-J7904,"")</f>
        <v/>
      </c>
      <c r="T7904">
        <f>IF(G7904="","",MONTH(G7904))</f>
        <v/>
      </c>
    </row>
    <row r="7905">
      <c r="A7905" s="24" t="n">
        <v>2020</v>
      </c>
      <c r="B7905" s="24" t="n">
        <v>11</v>
      </c>
      <c r="C7905" s="24" t="n">
        <v>25</v>
      </c>
      <c r="D7905" s="24" t="n">
        <v>8</v>
      </c>
      <c r="E7905" s="24" t="n">
        <v>7.25</v>
      </c>
      <c r="F7905" s="25">
        <f>IF($E7905="","",DATE(IF($A7905="",nominal_year,$A7905),$B7905,$C7905)+($D7905-IF(LEFT(hour_conv,1)="1",1,0))/24)</f>
        <v/>
      </c>
      <c r="G7905" s="26">
        <f>IF(F7905="","",INT(F7905))</f>
        <v/>
      </c>
      <c r="H7905">
        <f>IF(G7905="","",IF(AND(MONTH(G7905)*100+DAY(G7905)&gt;=season_lo,MONTH(G7905)*100+DAY(G7905)&lt;=season_hi),1,0))</f>
        <v/>
      </c>
      <c r="I7905">
        <f>IF(G7905="","",G7905-first_day+1)</f>
        <v/>
      </c>
      <c r="J7905" s="27">
        <f>IF(I7905="","",INDEX(Daily!$J$2:$J$421,I7905))</f>
        <v/>
      </c>
      <c r="K7905" s="27">
        <f>IF(J7905="","",J7905+cat_offset)</f>
        <v/>
      </c>
      <c r="L7905" s="27">
        <f>IF(J7905="","",MAX(0,E7905-J7905)^2)</f>
        <v/>
      </c>
      <c r="M7905" s="27">
        <f>IF(J7905="","",MAX(0,E7905-(J7905+twcdh_off))^2)</f>
        <v/>
      </c>
      <c r="N7905" s="27">
        <f>IF(E7905="","",MAX(0,E7905-swcdh_thr)^2)</f>
        <v/>
      </c>
      <c r="O7905">
        <f>IF(K7905="","",ROUND(E7905-K7905,0))</f>
        <v/>
      </c>
      <c r="P7905">
        <f>IF(O7905="","",IF(O7905&gt;=1,O7905,0))</f>
        <v/>
      </c>
      <c r="Q7905" s="27">
        <f>IF(E7905="","",MAX(0,E7905-22))</f>
        <v/>
      </c>
      <c r="R7905" s="27">
        <f>IF(H7905=1,E7905,"")</f>
        <v/>
      </c>
      <c r="S7905" s="27">
        <f>IF(AND(H7905=1,J7905&lt;&gt;""),E7905-J7905,"")</f>
        <v/>
      </c>
      <c r="T7905">
        <f>IF(G7905="","",MONTH(G7905))</f>
        <v/>
      </c>
    </row>
    <row r="7906">
      <c r="A7906" s="24" t="n">
        <v>2020</v>
      </c>
      <c r="B7906" s="24" t="n">
        <v>11</v>
      </c>
      <c r="C7906" s="24" t="n">
        <v>25</v>
      </c>
      <c r="D7906" s="24" t="n">
        <v>9</v>
      </c>
      <c r="E7906" s="24" t="n">
        <v>7.8</v>
      </c>
      <c r="F7906" s="25">
        <f>IF($E7906="","",DATE(IF($A7906="",nominal_year,$A7906),$B7906,$C7906)+($D7906-IF(LEFT(hour_conv,1)="1",1,0))/24)</f>
        <v/>
      </c>
      <c r="G7906" s="26">
        <f>IF(F7906="","",INT(F7906))</f>
        <v/>
      </c>
      <c r="H7906">
        <f>IF(G7906="","",IF(AND(MONTH(G7906)*100+DAY(G7906)&gt;=season_lo,MONTH(G7906)*100+DAY(G7906)&lt;=season_hi),1,0))</f>
        <v/>
      </c>
      <c r="I7906">
        <f>IF(G7906="","",G7906-first_day+1)</f>
        <v/>
      </c>
      <c r="J7906" s="27">
        <f>IF(I7906="","",INDEX(Daily!$J$2:$J$421,I7906))</f>
        <v/>
      </c>
      <c r="K7906" s="27">
        <f>IF(J7906="","",J7906+cat_offset)</f>
        <v/>
      </c>
      <c r="L7906" s="27">
        <f>IF(J7906="","",MAX(0,E7906-J7906)^2)</f>
        <v/>
      </c>
      <c r="M7906" s="27">
        <f>IF(J7906="","",MAX(0,E7906-(J7906+twcdh_off))^2)</f>
        <v/>
      </c>
      <c r="N7906" s="27">
        <f>IF(E7906="","",MAX(0,E7906-swcdh_thr)^2)</f>
        <v/>
      </c>
      <c r="O7906">
        <f>IF(K7906="","",ROUND(E7906-K7906,0))</f>
        <v/>
      </c>
      <c r="P7906">
        <f>IF(O7906="","",IF(O7906&gt;=1,O7906,0))</f>
        <v/>
      </c>
      <c r="Q7906" s="27">
        <f>IF(E7906="","",MAX(0,E7906-22))</f>
        <v/>
      </c>
      <c r="R7906" s="27">
        <f>IF(H7906=1,E7906,"")</f>
        <v/>
      </c>
      <c r="S7906" s="27">
        <f>IF(AND(H7906=1,J7906&lt;&gt;""),E7906-J7906,"")</f>
        <v/>
      </c>
      <c r="T7906">
        <f>IF(G7906="","",MONTH(G7906))</f>
        <v/>
      </c>
    </row>
    <row r="7907">
      <c r="A7907" s="24" t="n">
        <v>2020</v>
      </c>
      <c r="B7907" s="24" t="n">
        <v>11</v>
      </c>
      <c r="C7907" s="24" t="n">
        <v>25</v>
      </c>
      <c r="D7907" s="24" t="n">
        <v>10</v>
      </c>
      <c r="E7907" s="24" t="n">
        <v>9.01</v>
      </c>
      <c r="F7907" s="25">
        <f>IF($E7907="","",DATE(IF($A7907="",nominal_year,$A7907),$B7907,$C7907)+($D7907-IF(LEFT(hour_conv,1)="1",1,0))/24)</f>
        <v/>
      </c>
      <c r="G7907" s="26">
        <f>IF(F7907="","",INT(F7907))</f>
        <v/>
      </c>
      <c r="H7907">
        <f>IF(G7907="","",IF(AND(MONTH(G7907)*100+DAY(G7907)&gt;=season_lo,MONTH(G7907)*100+DAY(G7907)&lt;=season_hi),1,0))</f>
        <v/>
      </c>
      <c r="I7907">
        <f>IF(G7907="","",G7907-first_day+1)</f>
        <v/>
      </c>
      <c r="J7907" s="27">
        <f>IF(I7907="","",INDEX(Daily!$J$2:$J$421,I7907))</f>
        <v/>
      </c>
      <c r="K7907" s="27">
        <f>IF(J7907="","",J7907+cat_offset)</f>
        <v/>
      </c>
      <c r="L7907" s="27">
        <f>IF(J7907="","",MAX(0,E7907-J7907)^2)</f>
        <v/>
      </c>
      <c r="M7907" s="27">
        <f>IF(J7907="","",MAX(0,E7907-(J7907+twcdh_off))^2)</f>
        <v/>
      </c>
      <c r="N7907" s="27">
        <f>IF(E7907="","",MAX(0,E7907-swcdh_thr)^2)</f>
        <v/>
      </c>
      <c r="O7907">
        <f>IF(K7907="","",ROUND(E7907-K7907,0))</f>
        <v/>
      </c>
      <c r="P7907">
        <f>IF(O7907="","",IF(O7907&gt;=1,O7907,0))</f>
        <v/>
      </c>
      <c r="Q7907" s="27">
        <f>IF(E7907="","",MAX(0,E7907-22))</f>
        <v/>
      </c>
      <c r="R7907" s="27">
        <f>IF(H7907=1,E7907,"")</f>
        <v/>
      </c>
      <c r="S7907" s="27">
        <f>IF(AND(H7907=1,J7907&lt;&gt;""),E7907-J7907,"")</f>
        <v/>
      </c>
      <c r="T7907">
        <f>IF(G7907="","",MONTH(G7907))</f>
        <v/>
      </c>
    </row>
    <row r="7908">
      <c r="A7908" s="24" t="n">
        <v>2020</v>
      </c>
      <c r="B7908" s="24" t="n">
        <v>11</v>
      </c>
      <c r="C7908" s="24" t="n">
        <v>25</v>
      </c>
      <c r="D7908" s="24" t="n">
        <v>11</v>
      </c>
      <c r="E7908" s="24" t="n">
        <v>9.460000000000001</v>
      </c>
      <c r="F7908" s="25">
        <f>IF($E7908="","",DATE(IF($A7908="",nominal_year,$A7908),$B7908,$C7908)+($D7908-IF(LEFT(hour_conv,1)="1",1,0))/24)</f>
        <v/>
      </c>
      <c r="G7908" s="26">
        <f>IF(F7908="","",INT(F7908))</f>
        <v/>
      </c>
      <c r="H7908">
        <f>IF(G7908="","",IF(AND(MONTH(G7908)*100+DAY(G7908)&gt;=season_lo,MONTH(G7908)*100+DAY(G7908)&lt;=season_hi),1,0))</f>
        <v/>
      </c>
      <c r="I7908">
        <f>IF(G7908="","",G7908-first_day+1)</f>
        <v/>
      </c>
      <c r="J7908" s="27">
        <f>IF(I7908="","",INDEX(Daily!$J$2:$J$421,I7908))</f>
        <v/>
      </c>
      <c r="K7908" s="27">
        <f>IF(J7908="","",J7908+cat_offset)</f>
        <v/>
      </c>
      <c r="L7908" s="27">
        <f>IF(J7908="","",MAX(0,E7908-J7908)^2)</f>
        <v/>
      </c>
      <c r="M7908" s="27">
        <f>IF(J7908="","",MAX(0,E7908-(J7908+twcdh_off))^2)</f>
        <v/>
      </c>
      <c r="N7908" s="27">
        <f>IF(E7908="","",MAX(0,E7908-swcdh_thr)^2)</f>
        <v/>
      </c>
      <c r="O7908">
        <f>IF(K7908="","",ROUND(E7908-K7908,0))</f>
        <v/>
      </c>
      <c r="P7908">
        <f>IF(O7908="","",IF(O7908&gt;=1,O7908,0))</f>
        <v/>
      </c>
      <c r="Q7908" s="27">
        <f>IF(E7908="","",MAX(0,E7908-22))</f>
        <v/>
      </c>
      <c r="R7908" s="27">
        <f>IF(H7908=1,E7908,"")</f>
        <v/>
      </c>
      <c r="S7908" s="27">
        <f>IF(AND(H7908=1,J7908&lt;&gt;""),E7908-J7908,"")</f>
        <v/>
      </c>
      <c r="T7908">
        <f>IF(G7908="","",MONTH(G7908))</f>
        <v/>
      </c>
    </row>
    <row r="7909">
      <c r="A7909" s="24" t="n">
        <v>2020</v>
      </c>
      <c r="B7909" s="24" t="n">
        <v>11</v>
      </c>
      <c r="C7909" s="24" t="n">
        <v>25</v>
      </c>
      <c r="D7909" s="24" t="n">
        <v>12</v>
      </c>
      <c r="E7909" s="24" t="n">
        <v>9.949999999999999</v>
      </c>
      <c r="F7909" s="25">
        <f>IF($E7909="","",DATE(IF($A7909="",nominal_year,$A7909),$B7909,$C7909)+($D7909-IF(LEFT(hour_conv,1)="1",1,0))/24)</f>
        <v/>
      </c>
      <c r="G7909" s="26">
        <f>IF(F7909="","",INT(F7909))</f>
        <v/>
      </c>
      <c r="H7909">
        <f>IF(G7909="","",IF(AND(MONTH(G7909)*100+DAY(G7909)&gt;=season_lo,MONTH(G7909)*100+DAY(G7909)&lt;=season_hi),1,0))</f>
        <v/>
      </c>
      <c r="I7909">
        <f>IF(G7909="","",G7909-first_day+1)</f>
        <v/>
      </c>
      <c r="J7909" s="27">
        <f>IF(I7909="","",INDEX(Daily!$J$2:$J$421,I7909))</f>
        <v/>
      </c>
      <c r="K7909" s="27">
        <f>IF(J7909="","",J7909+cat_offset)</f>
        <v/>
      </c>
      <c r="L7909" s="27">
        <f>IF(J7909="","",MAX(0,E7909-J7909)^2)</f>
        <v/>
      </c>
      <c r="M7909" s="27">
        <f>IF(J7909="","",MAX(0,E7909-(J7909+twcdh_off))^2)</f>
        <v/>
      </c>
      <c r="N7909" s="27">
        <f>IF(E7909="","",MAX(0,E7909-swcdh_thr)^2)</f>
        <v/>
      </c>
      <c r="O7909">
        <f>IF(K7909="","",ROUND(E7909-K7909,0))</f>
        <v/>
      </c>
      <c r="P7909">
        <f>IF(O7909="","",IF(O7909&gt;=1,O7909,0))</f>
        <v/>
      </c>
      <c r="Q7909" s="27">
        <f>IF(E7909="","",MAX(0,E7909-22))</f>
        <v/>
      </c>
      <c r="R7909" s="27">
        <f>IF(H7909=1,E7909,"")</f>
        <v/>
      </c>
      <c r="S7909" s="27">
        <f>IF(AND(H7909=1,J7909&lt;&gt;""),E7909-J7909,"")</f>
        <v/>
      </c>
      <c r="T7909">
        <f>IF(G7909="","",MONTH(G7909))</f>
        <v/>
      </c>
    </row>
    <row r="7910">
      <c r="A7910" s="24" t="n">
        <v>2020</v>
      </c>
      <c r="B7910" s="24" t="n">
        <v>11</v>
      </c>
      <c r="C7910" s="24" t="n">
        <v>25</v>
      </c>
      <c r="D7910" s="24" t="n">
        <v>13</v>
      </c>
      <c r="E7910" s="24" t="n">
        <v>9.73</v>
      </c>
      <c r="F7910" s="25">
        <f>IF($E7910="","",DATE(IF($A7910="",nominal_year,$A7910),$B7910,$C7910)+($D7910-IF(LEFT(hour_conv,1)="1",1,0))/24)</f>
        <v/>
      </c>
      <c r="G7910" s="26">
        <f>IF(F7910="","",INT(F7910))</f>
        <v/>
      </c>
      <c r="H7910">
        <f>IF(G7910="","",IF(AND(MONTH(G7910)*100+DAY(G7910)&gt;=season_lo,MONTH(G7910)*100+DAY(G7910)&lt;=season_hi),1,0))</f>
        <v/>
      </c>
      <c r="I7910">
        <f>IF(G7910="","",G7910-first_day+1)</f>
        <v/>
      </c>
      <c r="J7910" s="27">
        <f>IF(I7910="","",INDEX(Daily!$J$2:$J$421,I7910))</f>
        <v/>
      </c>
      <c r="K7910" s="27">
        <f>IF(J7910="","",J7910+cat_offset)</f>
        <v/>
      </c>
      <c r="L7910" s="27">
        <f>IF(J7910="","",MAX(0,E7910-J7910)^2)</f>
        <v/>
      </c>
      <c r="M7910" s="27">
        <f>IF(J7910="","",MAX(0,E7910-(J7910+twcdh_off))^2)</f>
        <v/>
      </c>
      <c r="N7910" s="27">
        <f>IF(E7910="","",MAX(0,E7910-swcdh_thr)^2)</f>
        <v/>
      </c>
      <c r="O7910">
        <f>IF(K7910="","",ROUND(E7910-K7910,0))</f>
        <v/>
      </c>
      <c r="P7910">
        <f>IF(O7910="","",IF(O7910&gt;=1,O7910,0))</f>
        <v/>
      </c>
      <c r="Q7910" s="27">
        <f>IF(E7910="","",MAX(0,E7910-22))</f>
        <v/>
      </c>
      <c r="R7910" s="27">
        <f>IF(H7910=1,E7910,"")</f>
        <v/>
      </c>
      <c r="S7910" s="27">
        <f>IF(AND(H7910=1,J7910&lt;&gt;""),E7910-J7910,"")</f>
        <v/>
      </c>
      <c r="T7910">
        <f>IF(G7910="","",MONTH(G7910))</f>
        <v/>
      </c>
    </row>
    <row r="7911">
      <c r="A7911" s="24" t="n">
        <v>2020</v>
      </c>
      <c r="B7911" s="24" t="n">
        <v>11</v>
      </c>
      <c r="C7911" s="24" t="n">
        <v>25</v>
      </c>
      <c r="D7911" s="24" t="n">
        <v>14</v>
      </c>
      <c r="E7911" s="24" t="n">
        <v>11.79</v>
      </c>
      <c r="F7911" s="25">
        <f>IF($E7911="","",DATE(IF($A7911="",nominal_year,$A7911),$B7911,$C7911)+($D7911-IF(LEFT(hour_conv,1)="1",1,0))/24)</f>
        <v/>
      </c>
      <c r="G7911" s="26">
        <f>IF(F7911="","",INT(F7911))</f>
        <v/>
      </c>
      <c r="H7911">
        <f>IF(G7911="","",IF(AND(MONTH(G7911)*100+DAY(G7911)&gt;=season_lo,MONTH(G7911)*100+DAY(G7911)&lt;=season_hi),1,0))</f>
        <v/>
      </c>
      <c r="I7911">
        <f>IF(G7911="","",G7911-first_day+1)</f>
        <v/>
      </c>
      <c r="J7911" s="27">
        <f>IF(I7911="","",INDEX(Daily!$J$2:$J$421,I7911))</f>
        <v/>
      </c>
      <c r="K7911" s="27">
        <f>IF(J7911="","",J7911+cat_offset)</f>
        <v/>
      </c>
      <c r="L7911" s="27">
        <f>IF(J7911="","",MAX(0,E7911-J7911)^2)</f>
        <v/>
      </c>
      <c r="M7911" s="27">
        <f>IF(J7911="","",MAX(0,E7911-(J7911+twcdh_off))^2)</f>
        <v/>
      </c>
      <c r="N7911" s="27">
        <f>IF(E7911="","",MAX(0,E7911-swcdh_thr)^2)</f>
        <v/>
      </c>
      <c r="O7911">
        <f>IF(K7911="","",ROUND(E7911-K7911,0))</f>
        <v/>
      </c>
      <c r="P7911">
        <f>IF(O7911="","",IF(O7911&gt;=1,O7911,0))</f>
        <v/>
      </c>
      <c r="Q7911" s="27">
        <f>IF(E7911="","",MAX(0,E7911-22))</f>
        <v/>
      </c>
      <c r="R7911" s="27">
        <f>IF(H7911=1,E7911,"")</f>
        <v/>
      </c>
      <c r="S7911" s="27">
        <f>IF(AND(H7911=1,J7911&lt;&gt;""),E7911-J7911,"")</f>
        <v/>
      </c>
      <c r="T7911">
        <f>IF(G7911="","",MONTH(G7911))</f>
        <v/>
      </c>
    </row>
    <row r="7912">
      <c r="A7912" s="24" t="n">
        <v>2020</v>
      </c>
      <c r="B7912" s="24" t="n">
        <v>11</v>
      </c>
      <c r="C7912" s="24" t="n">
        <v>25</v>
      </c>
      <c r="D7912" s="24" t="n">
        <v>15</v>
      </c>
      <c r="E7912" s="24" t="n">
        <v>11.01</v>
      </c>
      <c r="F7912" s="25">
        <f>IF($E7912="","",DATE(IF($A7912="",nominal_year,$A7912),$B7912,$C7912)+($D7912-IF(LEFT(hour_conv,1)="1",1,0))/24)</f>
        <v/>
      </c>
      <c r="G7912" s="26">
        <f>IF(F7912="","",INT(F7912))</f>
        <v/>
      </c>
      <c r="H7912">
        <f>IF(G7912="","",IF(AND(MONTH(G7912)*100+DAY(G7912)&gt;=season_lo,MONTH(G7912)*100+DAY(G7912)&lt;=season_hi),1,0))</f>
        <v/>
      </c>
      <c r="I7912">
        <f>IF(G7912="","",G7912-first_day+1)</f>
        <v/>
      </c>
      <c r="J7912" s="27">
        <f>IF(I7912="","",INDEX(Daily!$J$2:$J$421,I7912))</f>
        <v/>
      </c>
      <c r="K7912" s="27">
        <f>IF(J7912="","",J7912+cat_offset)</f>
        <v/>
      </c>
      <c r="L7912" s="27">
        <f>IF(J7912="","",MAX(0,E7912-J7912)^2)</f>
        <v/>
      </c>
      <c r="M7912" s="27">
        <f>IF(J7912="","",MAX(0,E7912-(J7912+twcdh_off))^2)</f>
        <v/>
      </c>
      <c r="N7912" s="27">
        <f>IF(E7912="","",MAX(0,E7912-swcdh_thr)^2)</f>
        <v/>
      </c>
      <c r="O7912">
        <f>IF(K7912="","",ROUND(E7912-K7912,0))</f>
        <v/>
      </c>
      <c r="P7912">
        <f>IF(O7912="","",IF(O7912&gt;=1,O7912,0))</f>
        <v/>
      </c>
      <c r="Q7912" s="27">
        <f>IF(E7912="","",MAX(0,E7912-22))</f>
        <v/>
      </c>
      <c r="R7912" s="27">
        <f>IF(H7912=1,E7912,"")</f>
        <v/>
      </c>
      <c r="S7912" s="27">
        <f>IF(AND(H7912=1,J7912&lt;&gt;""),E7912-J7912,"")</f>
        <v/>
      </c>
      <c r="T7912">
        <f>IF(G7912="","",MONTH(G7912))</f>
        <v/>
      </c>
    </row>
    <row r="7913">
      <c r="A7913" s="24" t="n">
        <v>2020</v>
      </c>
      <c r="B7913" s="24" t="n">
        <v>11</v>
      </c>
      <c r="C7913" s="24" t="n">
        <v>25</v>
      </c>
      <c r="D7913" s="24" t="n">
        <v>16</v>
      </c>
      <c r="E7913" s="24" t="n">
        <v>11.4</v>
      </c>
      <c r="F7913" s="25">
        <f>IF($E7913="","",DATE(IF($A7913="",nominal_year,$A7913),$B7913,$C7913)+($D7913-IF(LEFT(hour_conv,1)="1",1,0))/24)</f>
        <v/>
      </c>
      <c r="G7913" s="26">
        <f>IF(F7913="","",INT(F7913))</f>
        <v/>
      </c>
      <c r="H7913">
        <f>IF(G7913="","",IF(AND(MONTH(G7913)*100+DAY(G7913)&gt;=season_lo,MONTH(G7913)*100+DAY(G7913)&lt;=season_hi),1,0))</f>
        <v/>
      </c>
      <c r="I7913">
        <f>IF(G7913="","",G7913-first_day+1)</f>
        <v/>
      </c>
      <c r="J7913" s="27">
        <f>IF(I7913="","",INDEX(Daily!$J$2:$J$421,I7913))</f>
        <v/>
      </c>
      <c r="K7913" s="27">
        <f>IF(J7913="","",J7913+cat_offset)</f>
        <v/>
      </c>
      <c r="L7913" s="27">
        <f>IF(J7913="","",MAX(0,E7913-J7913)^2)</f>
        <v/>
      </c>
      <c r="M7913" s="27">
        <f>IF(J7913="","",MAX(0,E7913-(J7913+twcdh_off))^2)</f>
        <v/>
      </c>
      <c r="N7913" s="27">
        <f>IF(E7913="","",MAX(0,E7913-swcdh_thr)^2)</f>
        <v/>
      </c>
      <c r="O7913">
        <f>IF(K7913="","",ROUND(E7913-K7913,0))</f>
        <v/>
      </c>
      <c r="P7913">
        <f>IF(O7913="","",IF(O7913&gt;=1,O7913,0))</f>
        <v/>
      </c>
      <c r="Q7913" s="27">
        <f>IF(E7913="","",MAX(0,E7913-22))</f>
        <v/>
      </c>
      <c r="R7913" s="27">
        <f>IF(H7913=1,E7913,"")</f>
        <v/>
      </c>
      <c r="S7913" s="27">
        <f>IF(AND(H7913=1,J7913&lt;&gt;""),E7913-J7913,"")</f>
        <v/>
      </c>
      <c r="T7913">
        <f>IF(G7913="","",MONTH(G7913))</f>
        <v/>
      </c>
    </row>
    <row r="7914">
      <c r="A7914" s="24" t="n">
        <v>2020</v>
      </c>
      <c r="B7914" s="24" t="n">
        <v>11</v>
      </c>
      <c r="C7914" s="24" t="n">
        <v>25</v>
      </c>
      <c r="D7914" s="24" t="n">
        <v>17</v>
      </c>
      <c r="E7914" s="24" t="n">
        <v>10.93</v>
      </c>
      <c r="F7914" s="25">
        <f>IF($E7914="","",DATE(IF($A7914="",nominal_year,$A7914),$B7914,$C7914)+($D7914-IF(LEFT(hour_conv,1)="1",1,0))/24)</f>
        <v/>
      </c>
      <c r="G7914" s="26">
        <f>IF(F7914="","",INT(F7914))</f>
        <v/>
      </c>
      <c r="H7914">
        <f>IF(G7914="","",IF(AND(MONTH(G7914)*100+DAY(G7914)&gt;=season_lo,MONTH(G7914)*100+DAY(G7914)&lt;=season_hi),1,0))</f>
        <v/>
      </c>
      <c r="I7914">
        <f>IF(G7914="","",G7914-first_day+1)</f>
        <v/>
      </c>
      <c r="J7914" s="27">
        <f>IF(I7914="","",INDEX(Daily!$J$2:$J$421,I7914))</f>
        <v/>
      </c>
      <c r="K7914" s="27">
        <f>IF(J7914="","",J7914+cat_offset)</f>
        <v/>
      </c>
      <c r="L7914" s="27">
        <f>IF(J7914="","",MAX(0,E7914-J7914)^2)</f>
        <v/>
      </c>
      <c r="M7914" s="27">
        <f>IF(J7914="","",MAX(0,E7914-(J7914+twcdh_off))^2)</f>
        <v/>
      </c>
      <c r="N7914" s="27">
        <f>IF(E7914="","",MAX(0,E7914-swcdh_thr)^2)</f>
        <v/>
      </c>
      <c r="O7914">
        <f>IF(K7914="","",ROUND(E7914-K7914,0))</f>
        <v/>
      </c>
      <c r="P7914">
        <f>IF(O7914="","",IF(O7914&gt;=1,O7914,0))</f>
        <v/>
      </c>
      <c r="Q7914" s="27">
        <f>IF(E7914="","",MAX(0,E7914-22))</f>
        <v/>
      </c>
      <c r="R7914" s="27">
        <f>IF(H7914=1,E7914,"")</f>
        <v/>
      </c>
      <c r="S7914" s="27">
        <f>IF(AND(H7914=1,J7914&lt;&gt;""),E7914-J7914,"")</f>
        <v/>
      </c>
      <c r="T7914">
        <f>IF(G7914="","",MONTH(G7914))</f>
        <v/>
      </c>
    </row>
    <row r="7915">
      <c r="A7915" s="24" t="n">
        <v>2020</v>
      </c>
      <c r="B7915" s="24" t="n">
        <v>11</v>
      </c>
      <c r="C7915" s="24" t="n">
        <v>25</v>
      </c>
      <c r="D7915" s="24" t="n">
        <v>18</v>
      </c>
      <c r="E7915" s="24" t="n">
        <v>11.25</v>
      </c>
      <c r="F7915" s="25">
        <f>IF($E7915="","",DATE(IF($A7915="",nominal_year,$A7915),$B7915,$C7915)+($D7915-IF(LEFT(hour_conv,1)="1",1,0))/24)</f>
        <v/>
      </c>
      <c r="G7915" s="26">
        <f>IF(F7915="","",INT(F7915))</f>
        <v/>
      </c>
      <c r="H7915">
        <f>IF(G7915="","",IF(AND(MONTH(G7915)*100+DAY(G7915)&gt;=season_lo,MONTH(G7915)*100+DAY(G7915)&lt;=season_hi),1,0))</f>
        <v/>
      </c>
      <c r="I7915">
        <f>IF(G7915="","",G7915-first_day+1)</f>
        <v/>
      </c>
      <c r="J7915" s="27">
        <f>IF(I7915="","",INDEX(Daily!$J$2:$J$421,I7915))</f>
        <v/>
      </c>
      <c r="K7915" s="27">
        <f>IF(J7915="","",J7915+cat_offset)</f>
        <v/>
      </c>
      <c r="L7915" s="27">
        <f>IF(J7915="","",MAX(0,E7915-J7915)^2)</f>
        <v/>
      </c>
      <c r="M7915" s="27">
        <f>IF(J7915="","",MAX(0,E7915-(J7915+twcdh_off))^2)</f>
        <v/>
      </c>
      <c r="N7915" s="27">
        <f>IF(E7915="","",MAX(0,E7915-swcdh_thr)^2)</f>
        <v/>
      </c>
      <c r="O7915">
        <f>IF(K7915="","",ROUND(E7915-K7915,0))</f>
        <v/>
      </c>
      <c r="P7915">
        <f>IF(O7915="","",IF(O7915&gt;=1,O7915,0))</f>
        <v/>
      </c>
      <c r="Q7915" s="27">
        <f>IF(E7915="","",MAX(0,E7915-22))</f>
        <v/>
      </c>
      <c r="R7915" s="27">
        <f>IF(H7915=1,E7915,"")</f>
        <v/>
      </c>
      <c r="S7915" s="27">
        <f>IF(AND(H7915=1,J7915&lt;&gt;""),E7915-J7915,"")</f>
        <v/>
      </c>
      <c r="T7915">
        <f>IF(G7915="","",MONTH(G7915))</f>
        <v/>
      </c>
    </row>
    <row r="7916">
      <c r="A7916" s="24" t="n">
        <v>2020</v>
      </c>
      <c r="B7916" s="24" t="n">
        <v>11</v>
      </c>
      <c r="C7916" s="24" t="n">
        <v>25</v>
      </c>
      <c r="D7916" s="24" t="n">
        <v>19</v>
      </c>
      <c r="E7916" s="24" t="n">
        <v>10.13</v>
      </c>
      <c r="F7916" s="25">
        <f>IF($E7916="","",DATE(IF($A7916="",nominal_year,$A7916),$B7916,$C7916)+($D7916-IF(LEFT(hour_conv,1)="1",1,0))/24)</f>
        <v/>
      </c>
      <c r="G7916" s="26">
        <f>IF(F7916="","",INT(F7916))</f>
        <v/>
      </c>
      <c r="H7916">
        <f>IF(G7916="","",IF(AND(MONTH(G7916)*100+DAY(G7916)&gt;=season_lo,MONTH(G7916)*100+DAY(G7916)&lt;=season_hi),1,0))</f>
        <v/>
      </c>
      <c r="I7916">
        <f>IF(G7916="","",G7916-first_day+1)</f>
        <v/>
      </c>
      <c r="J7916" s="27">
        <f>IF(I7916="","",INDEX(Daily!$J$2:$J$421,I7916))</f>
        <v/>
      </c>
      <c r="K7916" s="27">
        <f>IF(J7916="","",J7916+cat_offset)</f>
        <v/>
      </c>
      <c r="L7916" s="27">
        <f>IF(J7916="","",MAX(0,E7916-J7916)^2)</f>
        <v/>
      </c>
      <c r="M7916" s="27">
        <f>IF(J7916="","",MAX(0,E7916-(J7916+twcdh_off))^2)</f>
        <v/>
      </c>
      <c r="N7916" s="27">
        <f>IF(E7916="","",MAX(0,E7916-swcdh_thr)^2)</f>
        <v/>
      </c>
      <c r="O7916">
        <f>IF(K7916="","",ROUND(E7916-K7916,0))</f>
        <v/>
      </c>
      <c r="P7916">
        <f>IF(O7916="","",IF(O7916&gt;=1,O7916,0))</f>
        <v/>
      </c>
      <c r="Q7916" s="27">
        <f>IF(E7916="","",MAX(0,E7916-22))</f>
        <v/>
      </c>
      <c r="R7916" s="27">
        <f>IF(H7916=1,E7916,"")</f>
        <v/>
      </c>
      <c r="S7916" s="27">
        <f>IF(AND(H7916=1,J7916&lt;&gt;""),E7916-J7916,"")</f>
        <v/>
      </c>
      <c r="T7916">
        <f>IF(G7916="","",MONTH(G7916))</f>
        <v/>
      </c>
    </row>
    <row r="7917">
      <c r="A7917" s="24" t="n">
        <v>2020</v>
      </c>
      <c r="B7917" s="24" t="n">
        <v>11</v>
      </c>
      <c r="C7917" s="24" t="n">
        <v>25</v>
      </c>
      <c r="D7917" s="24" t="n">
        <v>20</v>
      </c>
      <c r="E7917" s="24" t="n">
        <v>10.21</v>
      </c>
      <c r="F7917" s="25">
        <f>IF($E7917="","",DATE(IF($A7917="",nominal_year,$A7917),$B7917,$C7917)+($D7917-IF(LEFT(hour_conv,1)="1",1,0))/24)</f>
        <v/>
      </c>
      <c r="G7917" s="26">
        <f>IF(F7917="","",INT(F7917))</f>
        <v/>
      </c>
      <c r="H7917">
        <f>IF(G7917="","",IF(AND(MONTH(G7917)*100+DAY(G7917)&gt;=season_lo,MONTH(G7917)*100+DAY(G7917)&lt;=season_hi),1,0))</f>
        <v/>
      </c>
      <c r="I7917">
        <f>IF(G7917="","",G7917-first_day+1)</f>
        <v/>
      </c>
      <c r="J7917" s="27">
        <f>IF(I7917="","",INDEX(Daily!$J$2:$J$421,I7917))</f>
        <v/>
      </c>
      <c r="K7917" s="27">
        <f>IF(J7917="","",J7917+cat_offset)</f>
        <v/>
      </c>
      <c r="L7917" s="27">
        <f>IF(J7917="","",MAX(0,E7917-J7917)^2)</f>
        <v/>
      </c>
      <c r="M7917" s="27">
        <f>IF(J7917="","",MAX(0,E7917-(J7917+twcdh_off))^2)</f>
        <v/>
      </c>
      <c r="N7917" s="27">
        <f>IF(E7917="","",MAX(0,E7917-swcdh_thr)^2)</f>
        <v/>
      </c>
      <c r="O7917">
        <f>IF(K7917="","",ROUND(E7917-K7917,0))</f>
        <v/>
      </c>
      <c r="P7917">
        <f>IF(O7917="","",IF(O7917&gt;=1,O7917,0))</f>
        <v/>
      </c>
      <c r="Q7917" s="27">
        <f>IF(E7917="","",MAX(0,E7917-22))</f>
        <v/>
      </c>
      <c r="R7917" s="27">
        <f>IF(H7917=1,E7917,"")</f>
        <v/>
      </c>
      <c r="S7917" s="27">
        <f>IF(AND(H7917=1,J7917&lt;&gt;""),E7917-J7917,"")</f>
        <v/>
      </c>
      <c r="T7917">
        <f>IF(G7917="","",MONTH(G7917))</f>
        <v/>
      </c>
    </row>
    <row r="7918">
      <c r="A7918" s="24" t="n">
        <v>2020</v>
      </c>
      <c r="B7918" s="24" t="n">
        <v>11</v>
      </c>
      <c r="C7918" s="24" t="n">
        <v>25</v>
      </c>
      <c r="D7918" s="24" t="n">
        <v>21</v>
      </c>
      <c r="E7918" s="24" t="n">
        <v>9.49</v>
      </c>
      <c r="F7918" s="25">
        <f>IF($E7918="","",DATE(IF($A7918="",nominal_year,$A7918),$B7918,$C7918)+($D7918-IF(LEFT(hour_conv,1)="1",1,0))/24)</f>
        <v/>
      </c>
      <c r="G7918" s="26">
        <f>IF(F7918="","",INT(F7918))</f>
        <v/>
      </c>
      <c r="H7918">
        <f>IF(G7918="","",IF(AND(MONTH(G7918)*100+DAY(G7918)&gt;=season_lo,MONTH(G7918)*100+DAY(G7918)&lt;=season_hi),1,0))</f>
        <v/>
      </c>
      <c r="I7918">
        <f>IF(G7918="","",G7918-first_day+1)</f>
        <v/>
      </c>
      <c r="J7918" s="27">
        <f>IF(I7918="","",INDEX(Daily!$J$2:$J$421,I7918))</f>
        <v/>
      </c>
      <c r="K7918" s="27">
        <f>IF(J7918="","",J7918+cat_offset)</f>
        <v/>
      </c>
      <c r="L7918" s="27">
        <f>IF(J7918="","",MAX(0,E7918-J7918)^2)</f>
        <v/>
      </c>
      <c r="M7918" s="27">
        <f>IF(J7918="","",MAX(0,E7918-(J7918+twcdh_off))^2)</f>
        <v/>
      </c>
      <c r="N7918" s="27">
        <f>IF(E7918="","",MAX(0,E7918-swcdh_thr)^2)</f>
        <v/>
      </c>
      <c r="O7918">
        <f>IF(K7918="","",ROUND(E7918-K7918,0))</f>
        <v/>
      </c>
      <c r="P7918">
        <f>IF(O7918="","",IF(O7918&gt;=1,O7918,0))</f>
        <v/>
      </c>
      <c r="Q7918" s="27">
        <f>IF(E7918="","",MAX(0,E7918-22))</f>
        <v/>
      </c>
      <c r="R7918" s="27">
        <f>IF(H7918=1,E7918,"")</f>
        <v/>
      </c>
      <c r="S7918" s="27">
        <f>IF(AND(H7918=1,J7918&lt;&gt;""),E7918-J7918,"")</f>
        <v/>
      </c>
      <c r="T7918">
        <f>IF(G7918="","",MONTH(G7918))</f>
        <v/>
      </c>
    </row>
    <row r="7919">
      <c r="A7919" s="24" t="n">
        <v>2020</v>
      </c>
      <c r="B7919" s="24" t="n">
        <v>11</v>
      </c>
      <c r="C7919" s="24" t="n">
        <v>25</v>
      </c>
      <c r="D7919" s="24" t="n">
        <v>22</v>
      </c>
      <c r="E7919" s="24" t="n">
        <v>9.26</v>
      </c>
      <c r="F7919" s="25">
        <f>IF($E7919="","",DATE(IF($A7919="",nominal_year,$A7919),$B7919,$C7919)+($D7919-IF(LEFT(hour_conv,1)="1",1,0))/24)</f>
        <v/>
      </c>
      <c r="G7919" s="26">
        <f>IF(F7919="","",INT(F7919))</f>
        <v/>
      </c>
      <c r="H7919">
        <f>IF(G7919="","",IF(AND(MONTH(G7919)*100+DAY(G7919)&gt;=season_lo,MONTH(G7919)*100+DAY(G7919)&lt;=season_hi),1,0))</f>
        <v/>
      </c>
      <c r="I7919">
        <f>IF(G7919="","",G7919-first_day+1)</f>
        <v/>
      </c>
      <c r="J7919" s="27">
        <f>IF(I7919="","",INDEX(Daily!$J$2:$J$421,I7919))</f>
        <v/>
      </c>
      <c r="K7919" s="27">
        <f>IF(J7919="","",J7919+cat_offset)</f>
        <v/>
      </c>
      <c r="L7919" s="27">
        <f>IF(J7919="","",MAX(0,E7919-J7919)^2)</f>
        <v/>
      </c>
      <c r="M7919" s="27">
        <f>IF(J7919="","",MAX(0,E7919-(J7919+twcdh_off))^2)</f>
        <v/>
      </c>
      <c r="N7919" s="27">
        <f>IF(E7919="","",MAX(0,E7919-swcdh_thr)^2)</f>
        <v/>
      </c>
      <c r="O7919">
        <f>IF(K7919="","",ROUND(E7919-K7919,0))</f>
        <v/>
      </c>
      <c r="P7919">
        <f>IF(O7919="","",IF(O7919&gt;=1,O7919,0))</f>
        <v/>
      </c>
      <c r="Q7919" s="27">
        <f>IF(E7919="","",MAX(0,E7919-22))</f>
        <v/>
      </c>
      <c r="R7919" s="27">
        <f>IF(H7919=1,E7919,"")</f>
        <v/>
      </c>
      <c r="S7919" s="27">
        <f>IF(AND(H7919=1,J7919&lt;&gt;""),E7919-J7919,"")</f>
        <v/>
      </c>
      <c r="T7919">
        <f>IF(G7919="","",MONTH(G7919))</f>
        <v/>
      </c>
    </row>
    <row r="7920">
      <c r="A7920" s="24" t="n">
        <v>2020</v>
      </c>
      <c r="B7920" s="24" t="n">
        <v>11</v>
      </c>
      <c r="C7920" s="24" t="n">
        <v>25</v>
      </c>
      <c r="D7920" s="24" t="n">
        <v>23</v>
      </c>
      <c r="E7920" s="24" t="n">
        <v>7.83</v>
      </c>
      <c r="F7920" s="25">
        <f>IF($E7920="","",DATE(IF($A7920="",nominal_year,$A7920),$B7920,$C7920)+($D7920-IF(LEFT(hour_conv,1)="1",1,0))/24)</f>
        <v/>
      </c>
      <c r="G7920" s="26">
        <f>IF(F7920="","",INT(F7920))</f>
        <v/>
      </c>
      <c r="H7920">
        <f>IF(G7920="","",IF(AND(MONTH(G7920)*100+DAY(G7920)&gt;=season_lo,MONTH(G7920)*100+DAY(G7920)&lt;=season_hi),1,0))</f>
        <v/>
      </c>
      <c r="I7920">
        <f>IF(G7920="","",G7920-first_day+1)</f>
        <v/>
      </c>
      <c r="J7920" s="27">
        <f>IF(I7920="","",INDEX(Daily!$J$2:$J$421,I7920))</f>
        <v/>
      </c>
      <c r="K7920" s="27">
        <f>IF(J7920="","",J7920+cat_offset)</f>
        <v/>
      </c>
      <c r="L7920" s="27">
        <f>IF(J7920="","",MAX(0,E7920-J7920)^2)</f>
        <v/>
      </c>
      <c r="M7920" s="27">
        <f>IF(J7920="","",MAX(0,E7920-(J7920+twcdh_off))^2)</f>
        <v/>
      </c>
      <c r="N7920" s="27">
        <f>IF(E7920="","",MAX(0,E7920-swcdh_thr)^2)</f>
        <v/>
      </c>
      <c r="O7920">
        <f>IF(K7920="","",ROUND(E7920-K7920,0))</f>
        <v/>
      </c>
      <c r="P7920">
        <f>IF(O7920="","",IF(O7920&gt;=1,O7920,0))</f>
        <v/>
      </c>
      <c r="Q7920" s="27">
        <f>IF(E7920="","",MAX(0,E7920-22))</f>
        <v/>
      </c>
      <c r="R7920" s="27">
        <f>IF(H7920=1,E7920,"")</f>
        <v/>
      </c>
      <c r="S7920" s="27">
        <f>IF(AND(H7920=1,J7920&lt;&gt;""),E7920-J7920,"")</f>
        <v/>
      </c>
      <c r="T7920">
        <f>IF(G7920="","",MONTH(G7920))</f>
        <v/>
      </c>
    </row>
    <row r="7921">
      <c r="A7921" s="24" t="n">
        <v>2020</v>
      </c>
      <c r="B7921" s="24" t="n">
        <v>11</v>
      </c>
      <c r="C7921" s="24" t="n">
        <v>25</v>
      </c>
      <c r="D7921" s="24" t="n">
        <v>24</v>
      </c>
      <c r="E7921" s="24" t="n">
        <v>7.39</v>
      </c>
      <c r="F7921" s="25">
        <f>IF($E7921="","",DATE(IF($A7921="",nominal_year,$A7921),$B7921,$C7921)+($D7921-IF(LEFT(hour_conv,1)="1",1,0))/24)</f>
        <v/>
      </c>
      <c r="G7921" s="26">
        <f>IF(F7921="","",INT(F7921))</f>
        <v/>
      </c>
      <c r="H7921">
        <f>IF(G7921="","",IF(AND(MONTH(G7921)*100+DAY(G7921)&gt;=season_lo,MONTH(G7921)*100+DAY(G7921)&lt;=season_hi),1,0))</f>
        <v/>
      </c>
      <c r="I7921">
        <f>IF(G7921="","",G7921-first_day+1)</f>
        <v/>
      </c>
      <c r="J7921" s="27">
        <f>IF(I7921="","",INDEX(Daily!$J$2:$J$421,I7921))</f>
        <v/>
      </c>
      <c r="K7921" s="27">
        <f>IF(J7921="","",J7921+cat_offset)</f>
        <v/>
      </c>
      <c r="L7921" s="27">
        <f>IF(J7921="","",MAX(0,E7921-J7921)^2)</f>
        <v/>
      </c>
      <c r="M7921" s="27">
        <f>IF(J7921="","",MAX(0,E7921-(J7921+twcdh_off))^2)</f>
        <v/>
      </c>
      <c r="N7921" s="27">
        <f>IF(E7921="","",MAX(0,E7921-swcdh_thr)^2)</f>
        <v/>
      </c>
      <c r="O7921">
        <f>IF(K7921="","",ROUND(E7921-K7921,0))</f>
        <v/>
      </c>
      <c r="P7921">
        <f>IF(O7921="","",IF(O7921&gt;=1,O7921,0))</f>
        <v/>
      </c>
      <c r="Q7921" s="27">
        <f>IF(E7921="","",MAX(0,E7921-22))</f>
        <v/>
      </c>
      <c r="R7921" s="27">
        <f>IF(H7921=1,E7921,"")</f>
        <v/>
      </c>
      <c r="S7921" s="27">
        <f>IF(AND(H7921=1,J7921&lt;&gt;""),E7921-J7921,"")</f>
        <v/>
      </c>
      <c r="T7921">
        <f>IF(G7921="","",MONTH(G7921))</f>
        <v/>
      </c>
    </row>
    <row r="7922">
      <c r="A7922" s="24" t="n">
        <v>2020</v>
      </c>
      <c r="B7922" s="24" t="n">
        <v>11</v>
      </c>
      <c r="C7922" s="24" t="n">
        <v>26</v>
      </c>
      <c r="D7922" s="24" t="n">
        <v>1</v>
      </c>
      <c r="E7922" s="24" t="n">
        <v>7.45</v>
      </c>
      <c r="F7922" s="25">
        <f>IF($E7922="","",DATE(IF($A7922="",nominal_year,$A7922),$B7922,$C7922)+($D7922-IF(LEFT(hour_conv,1)="1",1,0))/24)</f>
        <v/>
      </c>
      <c r="G7922" s="26">
        <f>IF(F7922="","",INT(F7922))</f>
        <v/>
      </c>
      <c r="H7922">
        <f>IF(G7922="","",IF(AND(MONTH(G7922)*100+DAY(G7922)&gt;=season_lo,MONTH(G7922)*100+DAY(G7922)&lt;=season_hi),1,0))</f>
        <v/>
      </c>
      <c r="I7922">
        <f>IF(G7922="","",G7922-first_day+1)</f>
        <v/>
      </c>
      <c r="J7922" s="27">
        <f>IF(I7922="","",INDEX(Daily!$J$2:$J$421,I7922))</f>
        <v/>
      </c>
      <c r="K7922" s="27">
        <f>IF(J7922="","",J7922+cat_offset)</f>
        <v/>
      </c>
      <c r="L7922" s="27">
        <f>IF(J7922="","",MAX(0,E7922-J7922)^2)</f>
        <v/>
      </c>
      <c r="M7922" s="27">
        <f>IF(J7922="","",MAX(0,E7922-(J7922+twcdh_off))^2)</f>
        <v/>
      </c>
      <c r="N7922" s="27">
        <f>IF(E7922="","",MAX(0,E7922-swcdh_thr)^2)</f>
        <v/>
      </c>
      <c r="O7922">
        <f>IF(K7922="","",ROUND(E7922-K7922,0))</f>
        <v/>
      </c>
      <c r="P7922">
        <f>IF(O7922="","",IF(O7922&gt;=1,O7922,0))</f>
        <v/>
      </c>
      <c r="Q7922" s="27">
        <f>IF(E7922="","",MAX(0,E7922-22))</f>
        <v/>
      </c>
      <c r="R7922" s="27">
        <f>IF(H7922=1,E7922,"")</f>
        <v/>
      </c>
      <c r="S7922" s="27">
        <f>IF(AND(H7922=1,J7922&lt;&gt;""),E7922-J7922,"")</f>
        <v/>
      </c>
      <c r="T7922">
        <f>IF(G7922="","",MONTH(G7922))</f>
        <v/>
      </c>
    </row>
    <row r="7923">
      <c r="A7923" s="24" t="n">
        <v>2020</v>
      </c>
      <c r="B7923" s="24" t="n">
        <v>11</v>
      </c>
      <c r="C7923" s="24" t="n">
        <v>26</v>
      </c>
      <c r="D7923" s="24" t="n">
        <v>2</v>
      </c>
      <c r="E7923" s="24" t="n">
        <v>7.94</v>
      </c>
      <c r="F7923" s="25">
        <f>IF($E7923="","",DATE(IF($A7923="",nominal_year,$A7923),$B7923,$C7923)+($D7923-IF(LEFT(hour_conv,1)="1",1,0))/24)</f>
        <v/>
      </c>
      <c r="G7923" s="26">
        <f>IF(F7923="","",INT(F7923))</f>
        <v/>
      </c>
      <c r="H7923">
        <f>IF(G7923="","",IF(AND(MONTH(G7923)*100+DAY(G7923)&gt;=season_lo,MONTH(G7923)*100+DAY(G7923)&lt;=season_hi),1,0))</f>
        <v/>
      </c>
      <c r="I7923">
        <f>IF(G7923="","",G7923-first_day+1)</f>
        <v/>
      </c>
      <c r="J7923" s="27">
        <f>IF(I7923="","",INDEX(Daily!$J$2:$J$421,I7923))</f>
        <v/>
      </c>
      <c r="K7923" s="27">
        <f>IF(J7923="","",J7923+cat_offset)</f>
        <v/>
      </c>
      <c r="L7923" s="27">
        <f>IF(J7923="","",MAX(0,E7923-J7923)^2)</f>
        <v/>
      </c>
      <c r="M7923" s="27">
        <f>IF(J7923="","",MAX(0,E7923-(J7923+twcdh_off))^2)</f>
        <v/>
      </c>
      <c r="N7923" s="27">
        <f>IF(E7923="","",MAX(0,E7923-swcdh_thr)^2)</f>
        <v/>
      </c>
      <c r="O7923">
        <f>IF(K7923="","",ROUND(E7923-K7923,0))</f>
        <v/>
      </c>
      <c r="P7923">
        <f>IF(O7923="","",IF(O7923&gt;=1,O7923,0))</f>
        <v/>
      </c>
      <c r="Q7923" s="27">
        <f>IF(E7923="","",MAX(0,E7923-22))</f>
        <v/>
      </c>
      <c r="R7923" s="27">
        <f>IF(H7923=1,E7923,"")</f>
        <v/>
      </c>
      <c r="S7923" s="27">
        <f>IF(AND(H7923=1,J7923&lt;&gt;""),E7923-J7923,"")</f>
        <v/>
      </c>
      <c r="T7923">
        <f>IF(G7923="","",MONTH(G7923))</f>
        <v/>
      </c>
    </row>
    <row r="7924">
      <c r="A7924" s="24" t="n">
        <v>2020</v>
      </c>
      <c r="B7924" s="24" t="n">
        <v>11</v>
      </c>
      <c r="C7924" s="24" t="n">
        <v>26</v>
      </c>
      <c r="D7924" s="24" t="n">
        <v>3</v>
      </c>
      <c r="E7924" s="24" t="n">
        <v>6.32</v>
      </c>
      <c r="F7924" s="25">
        <f>IF($E7924="","",DATE(IF($A7924="",nominal_year,$A7924),$B7924,$C7924)+($D7924-IF(LEFT(hour_conv,1)="1",1,0))/24)</f>
        <v/>
      </c>
      <c r="G7924" s="26">
        <f>IF(F7924="","",INT(F7924))</f>
        <v/>
      </c>
      <c r="H7924">
        <f>IF(G7924="","",IF(AND(MONTH(G7924)*100+DAY(G7924)&gt;=season_lo,MONTH(G7924)*100+DAY(G7924)&lt;=season_hi),1,0))</f>
        <v/>
      </c>
      <c r="I7924">
        <f>IF(G7924="","",G7924-first_day+1)</f>
        <v/>
      </c>
      <c r="J7924" s="27">
        <f>IF(I7924="","",INDEX(Daily!$J$2:$J$421,I7924))</f>
        <v/>
      </c>
      <c r="K7924" s="27">
        <f>IF(J7924="","",J7924+cat_offset)</f>
        <v/>
      </c>
      <c r="L7924" s="27">
        <f>IF(J7924="","",MAX(0,E7924-J7924)^2)</f>
        <v/>
      </c>
      <c r="M7924" s="27">
        <f>IF(J7924="","",MAX(0,E7924-(J7924+twcdh_off))^2)</f>
        <v/>
      </c>
      <c r="N7924" s="27">
        <f>IF(E7924="","",MAX(0,E7924-swcdh_thr)^2)</f>
        <v/>
      </c>
      <c r="O7924">
        <f>IF(K7924="","",ROUND(E7924-K7924,0))</f>
        <v/>
      </c>
      <c r="P7924">
        <f>IF(O7924="","",IF(O7924&gt;=1,O7924,0))</f>
        <v/>
      </c>
      <c r="Q7924" s="27">
        <f>IF(E7924="","",MAX(0,E7924-22))</f>
        <v/>
      </c>
      <c r="R7924" s="27">
        <f>IF(H7924=1,E7924,"")</f>
        <v/>
      </c>
      <c r="S7924" s="27">
        <f>IF(AND(H7924=1,J7924&lt;&gt;""),E7924-J7924,"")</f>
        <v/>
      </c>
      <c r="T7924">
        <f>IF(G7924="","",MONTH(G7924))</f>
        <v/>
      </c>
    </row>
    <row r="7925">
      <c r="A7925" s="24" t="n">
        <v>2020</v>
      </c>
      <c r="B7925" s="24" t="n">
        <v>11</v>
      </c>
      <c r="C7925" s="24" t="n">
        <v>26</v>
      </c>
      <c r="D7925" s="24" t="n">
        <v>4</v>
      </c>
      <c r="E7925" s="24" t="n">
        <v>6.91</v>
      </c>
      <c r="F7925" s="25">
        <f>IF($E7925="","",DATE(IF($A7925="",nominal_year,$A7925),$B7925,$C7925)+($D7925-IF(LEFT(hour_conv,1)="1",1,0))/24)</f>
        <v/>
      </c>
      <c r="G7925" s="26">
        <f>IF(F7925="","",INT(F7925))</f>
        <v/>
      </c>
      <c r="H7925">
        <f>IF(G7925="","",IF(AND(MONTH(G7925)*100+DAY(G7925)&gt;=season_lo,MONTH(G7925)*100+DAY(G7925)&lt;=season_hi),1,0))</f>
        <v/>
      </c>
      <c r="I7925">
        <f>IF(G7925="","",G7925-first_day+1)</f>
        <v/>
      </c>
      <c r="J7925" s="27">
        <f>IF(I7925="","",INDEX(Daily!$J$2:$J$421,I7925))</f>
        <v/>
      </c>
      <c r="K7925" s="27">
        <f>IF(J7925="","",J7925+cat_offset)</f>
        <v/>
      </c>
      <c r="L7925" s="27">
        <f>IF(J7925="","",MAX(0,E7925-J7925)^2)</f>
        <v/>
      </c>
      <c r="M7925" s="27">
        <f>IF(J7925="","",MAX(0,E7925-(J7925+twcdh_off))^2)</f>
        <v/>
      </c>
      <c r="N7925" s="27">
        <f>IF(E7925="","",MAX(0,E7925-swcdh_thr)^2)</f>
        <v/>
      </c>
      <c r="O7925">
        <f>IF(K7925="","",ROUND(E7925-K7925,0))</f>
        <v/>
      </c>
      <c r="P7925">
        <f>IF(O7925="","",IF(O7925&gt;=1,O7925,0))</f>
        <v/>
      </c>
      <c r="Q7925" s="27">
        <f>IF(E7925="","",MAX(0,E7925-22))</f>
        <v/>
      </c>
      <c r="R7925" s="27">
        <f>IF(H7925=1,E7925,"")</f>
        <v/>
      </c>
      <c r="S7925" s="27">
        <f>IF(AND(H7925=1,J7925&lt;&gt;""),E7925-J7925,"")</f>
        <v/>
      </c>
      <c r="T7925">
        <f>IF(G7925="","",MONTH(G7925))</f>
        <v/>
      </c>
    </row>
    <row r="7926">
      <c r="A7926" s="24" t="n">
        <v>2020</v>
      </c>
      <c r="B7926" s="24" t="n">
        <v>11</v>
      </c>
      <c r="C7926" s="24" t="n">
        <v>26</v>
      </c>
      <c r="D7926" s="24" t="n">
        <v>5</v>
      </c>
      <c r="E7926" s="24" t="n">
        <v>6.63</v>
      </c>
      <c r="F7926" s="25">
        <f>IF($E7926="","",DATE(IF($A7926="",nominal_year,$A7926),$B7926,$C7926)+($D7926-IF(LEFT(hour_conv,1)="1",1,0))/24)</f>
        <v/>
      </c>
      <c r="G7926" s="26">
        <f>IF(F7926="","",INT(F7926))</f>
        <v/>
      </c>
      <c r="H7926">
        <f>IF(G7926="","",IF(AND(MONTH(G7926)*100+DAY(G7926)&gt;=season_lo,MONTH(G7926)*100+DAY(G7926)&lt;=season_hi),1,0))</f>
        <v/>
      </c>
      <c r="I7926">
        <f>IF(G7926="","",G7926-first_day+1)</f>
        <v/>
      </c>
      <c r="J7926" s="27">
        <f>IF(I7926="","",INDEX(Daily!$J$2:$J$421,I7926))</f>
        <v/>
      </c>
      <c r="K7926" s="27">
        <f>IF(J7926="","",J7926+cat_offset)</f>
        <v/>
      </c>
      <c r="L7926" s="27">
        <f>IF(J7926="","",MAX(0,E7926-J7926)^2)</f>
        <v/>
      </c>
      <c r="M7926" s="27">
        <f>IF(J7926="","",MAX(0,E7926-(J7926+twcdh_off))^2)</f>
        <v/>
      </c>
      <c r="N7926" s="27">
        <f>IF(E7926="","",MAX(0,E7926-swcdh_thr)^2)</f>
        <v/>
      </c>
      <c r="O7926">
        <f>IF(K7926="","",ROUND(E7926-K7926,0))</f>
        <v/>
      </c>
      <c r="P7926">
        <f>IF(O7926="","",IF(O7926&gt;=1,O7926,0))</f>
        <v/>
      </c>
      <c r="Q7926" s="27">
        <f>IF(E7926="","",MAX(0,E7926-22))</f>
        <v/>
      </c>
      <c r="R7926" s="27">
        <f>IF(H7926=1,E7926,"")</f>
        <v/>
      </c>
      <c r="S7926" s="27">
        <f>IF(AND(H7926=1,J7926&lt;&gt;""),E7926-J7926,"")</f>
        <v/>
      </c>
      <c r="T7926">
        <f>IF(G7926="","",MONTH(G7926))</f>
        <v/>
      </c>
    </row>
    <row r="7927">
      <c r="A7927" s="24" t="n">
        <v>2020</v>
      </c>
      <c r="B7927" s="24" t="n">
        <v>11</v>
      </c>
      <c r="C7927" s="24" t="n">
        <v>26</v>
      </c>
      <c r="D7927" s="24" t="n">
        <v>6</v>
      </c>
      <c r="E7927" s="24" t="n">
        <v>7.24</v>
      </c>
      <c r="F7927" s="25">
        <f>IF($E7927="","",DATE(IF($A7927="",nominal_year,$A7927),$B7927,$C7927)+($D7927-IF(LEFT(hour_conv,1)="1",1,0))/24)</f>
        <v/>
      </c>
      <c r="G7927" s="26">
        <f>IF(F7927="","",INT(F7927))</f>
        <v/>
      </c>
      <c r="H7927">
        <f>IF(G7927="","",IF(AND(MONTH(G7927)*100+DAY(G7927)&gt;=season_lo,MONTH(G7927)*100+DAY(G7927)&lt;=season_hi),1,0))</f>
        <v/>
      </c>
      <c r="I7927">
        <f>IF(G7927="","",G7927-first_day+1)</f>
        <v/>
      </c>
      <c r="J7927" s="27">
        <f>IF(I7927="","",INDEX(Daily!$J$2:$J$421,I7927))</f>
        <v/>
      </c>
      <c r="K7927" s="27">
        <f>IF(J7927="","",J7927+cat_offset)</f>
        <v/>
      </c>
      <c r="L7927" s="27">
        <f>IF(J7927="","",MAX(0,E7927-J7927)^2)</f>
        <v/>
      </c>
      <c r="M7927" s="27">
        <f>IF(J7927="","",MAX(0,E7927-(J7927+twcdh_off))^2)</f>
        <v/>
      </c>
      <c r="N7927" s="27">
        <f>IF(E7927="","",MAX(0,E7927-swcdh_thr)^2)</f>
        <v/>
      </c>
      <c r="O7927">
        <f>IF(K7927="","",ROUND(E7927-K7927,0))</f>
        <v/>
      </c>
      <c r="P7927">
        <f>IF(O7927="","",IF(O7927&gt;=1,O7927,0))</f>
        <v/>
      </c>
      <c r="Q7927" s="27">
        <f>IF(E7927="","",MAX(0,E7927-22))</f>
        <v/>
      </c>
      <c r="R7927" s="27">
        <f>IF(H7927=1,E7927,"")</f>
        <v/>
      </c>
      <c r="S7927" s="27">
        <f>IF(AND(H7927=1,J7927&lt;&gt;""),E7927-J7927,"")</f>
        <v/>
      </c>
      <c r="T7927">
        <f>IF(G7927="","",MONTH(G7927))</f>
        <v/>
      </c>
    </row>
    <row r="7928">
      <c r="A7928" s="24" t="n">
        <v>2020</v>
      </c>
      <c r="B7928" s="24" t="n">
        <v>11</v>
      </c>
      <c r="C7928" s="24" t="n">
        <v>26</v>
      </c>
      <c r="D7928" s="24" t="n">
        <v>7</v>
      </c>
      <c r="E7928" s="24" t="n">
        <v>7.77</v>
      </c>
      <c r="F7928" s="25">
        <f>IF($E7928="","",DATE(IF($A7928="",nominal_year,$A7928),$B7928,$C7928)+($D7928-IF(LEFT(hour_conv,1)="1",1,0))/24)</f>
        <v/>
      </c>
      <c r="G7928" s="26">
        <f>IF(F7928="","",INT(F7928))</f>
        <v/>
      </c>
      <c r="H7928">
        <f>IF(G7928="","",IF(AND(MONTH(G7928)*100+DAY(G7928)&gt;=season_lo,MONTH(G7928)*100+DAY(G7928)&lt;=season_hi),1,0))</f>
        <v/>
      </c>
      <c r="I7928">
        <f>IF(G7928="","",G7928-first_day+1)</f>
        <v/>
      </c>
      <c r="J7928" s="27">
        <f>IF(I7928="","",INDEX(Daily!$J$2:$J$421,I7928))</f>
        <v/>
      </c>
      <c r="K7928" s="27">
        <f>IF(J7928="","",J7928+cat_offset)</f>
        <v/>
      </c>
      <c r="L7928" s="27">
        <f>IF(J7928="","",MAX(0,E7928-J7928)^2)</f>
        <v/>
      </c>
      <c r="M7928" s="27">
        <f>IF(J7928="","",MAX(0,E7928-(J7928+twcdh_off))^2)</f>
        <v/>
      </c>
      <c r="N7928" s="27">
        <f>IF(E7928="","",MAX(0,E7928-swcdh_thr)^2)</f>
        <v/>
      </c>
      <c r="O7928">
        <f>IF(K7928="","",ROUND(E7928-K7928,0))</f>
        <v/>
      </c>
      <c r="P7928">
        <f>IF(O7928="","",IF(O7928&gt;=1,O7928,0))</f>
        <v/>
      </c>
      <c r="Q7928" s="27">
        <f>IF(E7928="","",MAX(0,E7928-22))</f>
        <v/>
      </c>
      <c r="R7928" s="27">
        <f>IF(H7928=1,E7928,"")</f>
        <v/>
      </c>
      <c r="S7928" s="27">
        <f>IF(AND(H7928=1,J7928&lt;&gt;""),E7928-J7928,"")</f>
        <v/>
      </c>
      <c r="T7928">
        <f>IF(G7928="","",MONTH(G7928))</f>
        <v/>
      </c>
    </row>
    <row r="7929">
      <c r="A7929" s="24" t="n">
        <v>2020</v>
      </c>
      <c r="B7929" s="24" t="n">
        <v>11</v>
      </c>
      <c r="C7929" s="24" t="n">
        <v>26</v>
      </c>
      <c r="D7929" s="24" t="n">
        <v>8</v>
      </c>
      <c r="E7929" s="24" t="n">
        <v>8.09</v>
      </c>
      <c r="F7929" s="25">
        <f>IF($E7929="","",DATE(IF($A7929="",nominal_year,$A7929),$B7929,$C7929)+($D7929-IF(LEFT(hour_conv,1)="1",1,0))/24)</f>
        <v/>
      </c>
      <c r="G7929" s="26">
        <f>IF(F7929="","",INT(F7929))</f>
        <v/>
      </c>
      <c r="H7929">
        <f>IF(G7929="","",IF(AND(MONTH(G7929)*100+DAY(G7929)&gt;=season_lo,MONTH(G7929)*100+DAY(G7929)&lt;=season_hi),1,0))</f>
        <v/>
      </c>
      <c r="I7929">
        <f>IF(G7929="","",G7929-first_day+1)</f>
        <v/>
      </c>
      <c r="J7929" s="27">
        <f>IF(I7929="","",INDEX(Daily!$J$2:$J$421,I7929))</f>
        <v/>
      </c>
      <c r="K7929" s="27">
        <f>IF(J7929="","",J7929+cat_offset)</f>
        <v/>
      </c>
      <c r="L7929" s="27">
        <f>IF(J7929="","",MAX(0,E7929-J7929)^2)</f>
        <v/>
      </c>
      <c r="M7929" s="27">
        <f>IF(J7929="","",MAX(0,E7929-(J7929+twcdh_off))^2)</f>
        <v/>
      </c>
      <c r="N7929" s="27">
        <f>IF(E7929="","",MAX(0,E7929-swcdh_thr)^2)</f>
        <v/>
      </c>
      <c r="O7929">
        <f>IF(K7929="","",ROUND(E7929-K7929,0))</f>
        <v/>
      </c>
      <c r="P7929">
        <f>IF(O7929="","",IF(O7929&gt;=1,O7929,0))</f>
        <v/>
      </c>
      <c r="Q7929" s="27">
        <f>IF(E7929="","",MAX(0,E7929-22))</f>
        <v/>
      </c>
      <c r="R7929" s="27">
        <f>IF(H7929=1,E7929,"")</f>
        <v/>
      </c>
      <c r="S7929" s="27">
        <f>IF(AND(H7929=1,J7929&lt;&gt;""),E7929-J7929,"")</f>
        <v/>
      </c>
      <c r="T7929">
        <f>IF(G7929="","",MONTH(G7929))</f>
        <v/>
      </c>
    </row>
    <row r="7930">
      <c r="A7930" s="24" t="n">
        <v>2020</v>
      </c>
      <c r="B7930" s="24" t="n">
        <v>11</v>
      </c>
      <c r="C7930" s="24" t="n">
        <v>26</v>
      </c>
      <c r="D7930" s="24" t="n">
        <v>9</v>
      </c>
      <c r="E7930" s="24" t="n">
        <v>8.74</v>
      </c>
      <c r="F7930" s="25">
        <f>IF($E7930="","",DATE(IF($A7930="",nominal_year,$A7930),$B7930,$C7930)+($D7930-IF(LEFT(hour_conv,1)="1",1,0))/24)</f>
        <v/>
      </c>
      <c r="G7930" s="26">
        <f>IF(F7930="","",INT(F7930))</f>
        <v/>
      </c>
      <c r="H7930">
        <f>IF(G7930="","",IF(AND(MONTH(G7930)*100+DAY(G7930)&gt;=season_lo,MONTH(G7930)*100+DAY(G7930)&lt;=season_hi),1,0))</f>
        <v/>
      </c>
      <c r="I7930">
        <f>IF(G7930="","",G7930-first_day+1)</f>
        <v/>
      </c>
      <c r="J7930" s="27">
        <f>IF(I7930="","",INDEX(Daily!$J$2:$J$421,I7930))</f>
        <v/>
      </c>
      <c r="K7930" s="27">
        <f>IF(J7930="","",J7930+cat_offset)</f>
        <v/>
      </c>
      <c r="L7930" s="27">
        <f>IF(J7930="","",MAX(0,E7930-J7930)^2)</f>
        <v/>
      </c>
      <c r="M7930" s="27">
        <f>IF(J7930="","",MAX(0,E7930-(J7930+twcdh_off))^2)</f>
        <v/>
      </c>
      <c r="N7930" s="27">
        <f>IF(E7930="","",MAX(0,E7930-swcdh_thr)^2)</f>
        <v/>
      </c>
      <c r="O7930">
        <f>IF(K7930="","",ROUND(E7930-K7930,0))</f>
        <v/>
      </c>
      <c r="P7930">
        <f>IF(O7930="","",IF(O7930&gt;=1,O7930,0))</f>
        <v/>
      </c>
      <c r="Q7930" s="27">
        <f>IF(E7930="","",MAX(0,E7930-22))</f>
        <v/>
      </c>
      <c r="R7930" s="27">
        <f>IF(H7930=1,E7930,"")</f>
        <v/>
      </c>
      <c r="S7930" s="27">
        <f>IF(AND(H7930=1,J7930&lt;&gt;""),E7930-J7930,"")</f>
        <v/>
      </c>
      <c r="T7930">
        <f>IF(G7930="","",MONTH(G7930))</f>
        <v/>
      </c>
    </row>
    <row r="7931">
      <c r="A7931" s="24" t="n">
        <v>2020</v>
      </c>
      <c r="B7931" s="24" t="n">
        <v>11</v>
      </c>
      <c r="C7931" s="24" t="n">
        <v>26</v>
      </c>
      <c r="D7931" s="24" t="n">
        <v>10</v>
      </c>
      <c r="E7931" s="24" t="n">
        <v>9.4</v>
      </c>
      <c r="F7931" s="25">
        <f>IF($E7931="","",DATE(IF($A7931="",nominal_year,$A7931),$B7931,$C7931)+($D7931-IF(LEFT(hour_conv,1)="1",1,0))/24)</f>
        <v/>
      </c>
      <c r="G7931" s="26">
        <f>IF(F7931="","",INT(F7931))</f>
        <v/>
      </c>
      <c r="H7931">
        <f>IF(G7931="","",IF(AND(MONTH(G7931)*100+DAY(G7931)&gt;=season_lo,MONTH(G7931)*100+DAY(G7931)&lt;=season_hi),1,0))</f>
        <v/>
      </c>
      <c r="I7931">
        <f>IF(G7931="","",G7931-first_day+1)</f>
        <v/>
      </c>
      <c r="J7931" s="27">
        <f>IF(I7931="","",INDEX(Daily!$J$2:$J$421,I7931))</f>
        <v/>
      </c>
      <c r="K7931" s="27">
        <f>IF(J7931="","",J7931+cat_offset)</f>
        <v/>
      </c>
      <c r="L7931" s="27">
        <f>IF(J7931="","",MAX(0,E7931-J7931)^2)</f>
        <v/>
      </c>
      <c r="M7931" s="27">
        <f>IF(J7931="","",MAX(0,E7931-(J7931+twcdh_off))^2)</f>
        <v/>
      </c>
      <c r="N7931" s="27">
        <f>IF(E7931="","",MAX(0,E7931-swcdh_thr)^2)</f>
        <v/>
      </c>
      <c r="O7931">
        <f>IF(K7931="","",ROUND(E7931-K7931,0))</f>
        <v/>
      </c>
      <c r="P7931">
        <f>IF(O7931="","",IF(O7931&gt;=1,O7931,0))</f>
        <v/>
      </c>
      <c r="Q7931" s="27">
        <f>IF(E7931="","",MAX(0,E7931-22))</f>
        <v/>
      </c>
      <c r="R7931" s="27">
        <f>IF(H7931=1,E7931,"")</f>
        <v/>
      </c>
      <c r="S7931" s="27">
        <f>IF(AND(H7931=1,J7931&lt;&gt;""),E7931-J7931,"")</f>
        <v/>
      </c>
      <c r="T7931">
        <f>IF(G7931="","",MONTH(G7931))</f>
        <v/>
      </c>
    </row>
    <row r="7932">
      <c r="A7932" s="24" t="n">
        <v>2020</v>
      </c>
      <c r="B7932" s="24" t="n">
        <v>11</v>
      </c>
      <c r="C7932" s="24" t="n">
        <v>26</v>
      </c>
      <c r="D7932" s="24" t="n">
        <v>11</v>
      </c>
      <c r="E7932" s="24" t="n">
        <v>9.710000000000001</v>
      </c>
      <c r="F7932" s="25">
        <f>IF($E7932="","",DATE(IF($A7932="",nominal_year,$A7932),$B7932,$C7932)+($D7932-IF(LEFT(hour_conv,1)="1",1,0))/24)</f>
        <v/>
      </c>
      <c r="G7932" s="26">
        <f>IF(F7932="","",INT(F7932))</f>
        <v/>
      </c>
      <c r="H7932">
        <f>IF(G7932="","",IF(AND(MONTH(G7932)*100+DAY(G7932)&gt;=season_lo,MONTH(G7932)*100+DAY(G7932)&lt;=season_hi),1,0))</f>
        <v/>
      </c>
      <c r="I7932">
        <f>IF(G7932="","",G7932-first_day+1)</f>
        <v/>
      </c>
      <c r="J7932" s="27">
        <f>IF(I7932="","",INDEX(Daily!$J$2:$J$421,I7932))</f>
        <v/>
      </c>
      <c r="K7932" s="27">
        <f>IF(J7932="","",J7932+cat_offset)</f>
        <v/>
      </c>
      <c r="L7932" s="27">
        <f>IF(J7932="","",MAX(0,E7932-J7932)^2)</f>
        <v/>
      </c>
      <c r="M7932" s="27">
        <f>IF(J7932="","",MAX(0,E7932-(J7932+twcdh_off))^2)</f>
        <v/>
      </c>
      <c r="N7932" s="27">
        <f>IF(E7932="","",MAX(0,E7932-swcdh_thr)^2)</f>
        <v/>
      </c>
      <c r="O7932">
        <f>IF(K7932="","",ROUND(E7932-K7932,0))</f>
        <v/>
      </c>
      <c r="P7932">
        <f>IF(O7932="","",IF(O7932&gt;=1,O7932,0))</f>
        <v/>
      </c>
      <c r="Q7932" s="27">
        <f>IF(E7932="","",MAX(0,E7932-22))</f>
        <v/>
      </c>
      <c r="R7932" s="27">
        <f>IF(H7932=1,E7932,"")</f>
        <v/>
      </c>
      <c r="S7932" s="27">
        <f>IF(AND(H7932=1,J7932&lt;&gt;""),E7932-J7932,"")</f>
        <v/>
      </c>
      <c r="T7932">
        <f>IF(G7932="","",MONTH(G7932))</f>
        <v/>
      </c>
    </row>
    <row r="7933">
      <c r="A7933" s="24" t="n">
        <v>2020</v>
      </c>
      <c r="B7933" s="24" t="n">
        <v>11</v>
      </c>
      <c r="C7933" s="24" t="n">
        <v>26</v>
      </c>
      <c r="D7933" s="24" t="n">
        <v>12</v>
      </c>
      <c r="E7933" s="24" t="n">
        <v>10.46</v>
      </c>
      <c r="F7933" s="25">
        <f>IF($E7933="","",DATE(IF($A7933="",nominal_year,$A7933),$B7933,$C7933)+($D7933-IF(LEFT(hour_conv,1)="1",1,0))/24)</f>
        <v/>
      </c>
      <c r="G7933" s="26">
        <f>IF(F7933="","",INT(F7933))</f>
        <v/>
      </c>
      <c r="H7933">
        <f>IF(G7933="","",IF(AND(MONTH(G7933)*100+DAY(G7933)&gt;=season_lo,MONTH(G7933)*100+DAY(G7933)&lt;=season_hi),1,0))</f>
        <v/>
      </c>
      <c r="I7933">
        <f>IF(G7933="","",G7933-first_day+1)</f>
        <v/>
      </c>
      <c r="J7933" s="27">
        <f>IF(I7933="","",INDEX(Daily!$J$2:$J$421,I7933))</f>
        <v/>
      </c>
      <c r="K7933" s="27">
        <f>IF(J7933="","",J7933+cat_offset)</f>
        <v/>
      </c>
      <c r="L7933" s="27">
        <f>IF(J7933="","",MAX(0,E7933-J7933)^2)</f>
        <v/>
      </c>
      <c r="M7933" s="27">
        <f>IF(J7933="","",MAX(0,E7933-(J7933+twcdh_off))^2)</f>
        <v/>
      </c>
      <c r="N7933" s="27">
        <f>IF(E7933="","",MAX(0,E7933-swcdh_thr)^2)</f>
        <v/>
      </c>
      <c r="O7933">
        <f>IF(K7933="","",ROUND(E7933-K7933,0))</f>
        <v/>
      </c>
      <c r="P7933">
        <f>IF(O7933="","",IF(O7933&gt;=1,O7933,0))</f>
        <v/>
      </c>
      <c r="Q7933" s="27">
        <f>IF(E7933="","",MAX(0,E7933-22))</f>
        <v/>
      </c>
      <c r="R7933" s="27">
        <f>IF(H7933=1,E7933,"")</f>
        <v/>
      </c>
      <c r="S7933" s="27">
        <f>IF(AND(H7933=1,J7933&lt;&gt;""),E7933-J7933,"")</f>
        <v/>
      </c>
      <c r="T7933">
        <f>IF(G7933="","",MONTH(G7933))</f>
        <v/>
      </c>
    </row>
    <row r="7934">
      <c r="A7934" s="24" t="n">
        <v>2020</v>
      </c>
      <c r="B7934" s="24" t="n">
        <v>11</v>
      </c>
      <c r="C7934" s="24" t="n">
        <v>26</v>
      </c>
      <c r="D7934" s="24" t="n">
        <v>13</v>
      </c>
      <c r="E7934" s="24" t="n">
        <v>10.42</v>
      </c>
      <c r="F7934" s="25">
        <f>IF($E7934="","",DATE(IF($A7934="",nominal_year,$A7934),$B7934,$C7934)+($D7934-IF(LEFT(hour_conv,1)="1",1,0))/24)</f>
        <v/>
      </c>
      <c r="G7934" s="26">
        <f>IF(F7934="","",INT(F7934))</f>
        <v/>
      </c>
      <c r="H7934">
        <f>IF(G7934="","",IF(AND(MONTH(G7934)*100+DAY(G7934)&gt;=season_lo,MONTH(G7934)*100+DAY(G7934)&lt;=season_hi),1,0))</f>
        <v/>
      </c>
      <c r="I7934">
        <f>IF(G7934="","",G7934-first_day+1)</f>
        <v/>
      </c>
      <c r="J7934" s="27">
        <f>IF(I7934="","",INDEX(Daily!$J$2:$J$421,I7934))</f>
        <v/>
      </c>
      <c r="K7934" s="27">
        <f>IF(J7934="","",J7934+cat_offset)</f>
        <v/>
      </c>
      <c r="L7934" s="27">
        <f>IF(J7934="","",MAX(0,E7934-J7934)^2)</f>
        <v/>
      </c>
      <c r="M7934" s="27">
        <f>IF(J7934="","",MAX(0,E7934-(J7934+twcdh_off))^2)</f>
        <v/>
      </c>
      <c r="N7934" s="27">
        <f>IF(E7934="","",MAX(0,E7934-swcdh_thr)^2)</f>
        <v/>
      </c>
      <c r="O7934">
        <f>IF(K7934="","",ROUND(E7934-K7934,0))</f>
        <v/>
      </c>
      <c r="P7934">
        <f>IF(O7934="","",IF(O7934&gt;=1,O7934,0))</f>
        <v/>
      </c>
      <c r="Q7934" s="27">
        <f>IF(E7934="","",MAX(0,E7934-22))</f>
        <v/>
      </c>
      <c r="R7934" s="27">
        <f>IF(H7934=1,E7934,"")</f>
        <v/>
      </c>
      <c r="S7934" s="27">
        <f>IF(AND(H7934=1,J7934&lt;&gt;""),E7934-J7934,"")</f>
        <v/>
      </c>
      <c r="T7934">
        <f>IF(G7934="","",MONTH(G7934))</f>
        <v/>
      </c>
    </row>
    <row r="7935">
      <c r="A7935" s="24" t="n">
        <v>2020</v>
      </c>
      <c r="B7935" s="24" t="n">
        <v>11</v>
      </c>
      <c r="C7935" s="24" t="n">
        <v>26</v>
      </c>
      <c r="D7935" s="24" t="n">
        <v>14</v>
      </c>
      <c r="E7935" s="24" t="n">
        <v>11.32</v>
      </c>
      <c r="F7935" s="25">
        <f>IF($E7935="","",DATE(IF($A7935="",nominal_year,$A7935),$B7935,$C7935)+($D7935-IF(LEFT(hour_conv,1)="1",1,0))/24)</f>
        <v/>
      </c>
      <c r="G7935" s="26">
        <f>IF(F7935="","",INT(F7935))</f>
        <v/>
      </c>
      <c r="H7935">
        <f>IF(G7935="","",IF(AND(MONTH(G7935)*100+DAY(G7935)&gt;=season_lo,MONTH(G7935)*100+DAY(G7935)&lt;=season_hi),1,0))</f>
        <v/>
      </c>
      <c r="I7935">
        <f>IF(G7935="","",G7935-first_day+1)</f>
        <v/>
      </c>
      <c r="J7935" s="27">
        <f>IF(I7935="","",INDEX(Daily!$J$2:$J$421,I7935))</f>
        <v/>
      </c>
      <c r="K7935" s="27">
        <f>IF(J7935="","",J7935+cat_offset)</f>
        <v/>
      </c>
      <c r="L7935" s="27">
        <f>IF(J7935="","",MAX(0,E7935-J7935)^2)</f>
        <v/>
      </c>
      <c r="M7935" s="27">
        <f>IF(J7935="","",MAX(0,E7935-(J7935+twcdh_off))^2)</f>
        <v/>
      </c>
      <c r="N7935" s="27">
        <f>IF(E7935="","",MAX(0,E7935-swcdh_thr)^2)</f>
        <v/>
      </c>
      <c r="O7935">
        <f>IF(K7935="","",ROUND(E7935-K7935,0))</f>
        <v/>
      </c>
      <c r="P7935">
        <f>IF(O7935="","",IF(O7935&gt;=1,O7935,0))</f>
        <v/>
      </c>
      <c r="Q7935" s="27">
        <f>IF(E7935="","",MAX(0,E7935-22))</f>
        <v/>
      </c>
      <c r="R7935" s="27">
        <f>IF(H7935=1,E7935,"")</f>
        <v/>
      </c>
      <c r="S7935" s="27">
        <f>IF(AND(H7935=1,J7935&lt;&gt;""),E7935-J7935,"")</f>
        <v/>
      </c>
      <c r="T7935">
        <f>IF(G7935="","",MONTH(G7935))</f>
        <v/>
      </c>
    </row>
    <row r="7936">
      <c r="A7936" s="24" t="n">
        <v>2020</v>
      </c>
      <c r="B7936" s="24" t="n">
        <v>11</v>
      </c>
      <c r="C7936" s="24" t="n">
        <v>26</v>
      </c>
      <c r="D7936" s="24" t="n">
        <v>15</v>
      </c>
      <c r="E7936" s="24" t="n">
        <v>11.41</v>
      </c>
      <c r="F7936" s="25">
        <f>IF($E7936="","",DATE(IF($A7936="",nominal_year,$A7936),$B7936,$C7936)+($D7936-IF(LEFT(hour_conv,1)="1",1,0))/24)</f>
        <v/>
      </c>
      <c r="G7936" s="26">
        <f>IF(F7936="","",INT(F7936))</f>
        <v/>
      </c>
      <c r="H7936">
        <f>IF(G7936="","",IF(AND(MONTH(G7936)*100+DAY(G7936)&gt;=season_lo,MONTH(G7936)*100+DAY(G7936)&lt;=season_hi),1,0))</f>
        <v/>
      </c>
      <c r="I7936">
        <f>IF(G7936="","",G7936-first_day+1)</f>
        <v/>
      </c>
      <c r="J7936" s="27">
        <f>IF(I7936="","",INDEX(Daily!$J$2:$J$421,I7936))</f>
        <v/>
      </c>
      <c r="K7936" s="27">
        <f>IF(J7936="","",J7936+cat_offset)</f>
        <v/>
      </c>
      <c r="L7936" s="27">
        <f>IF(J7936="","",MAX(0,E7936-J7936)^2)</f>
        <v/>
      </c>
      <c r="M7936" s="27">
        <f>IF(J7936="","",MAX(0,E7936-(J7936+twcdh_off))^2)</f>
        <v/>
      </c>
      <c r="N7936" s="27">
        <f>IF(E7936="","",MAX(0,E7936-swcdh_thr)^2)</f>
        <v/>
      </c>
      <c r="O7936">
        <f>IF(K7936="","",ROUND(E7936-K7936,0))</f>
        <v/>
      </c>
      <c r="P7936">
        <f>IF(O7936="","",IF(O7936&gt;=1,O7936,0))</f>
        <v/>
      </c>
      <c r="Q7936" s="27">
        <f>IF(E7936="","",MAX(0,E7936-22))</f>
        <v/>
      </c>
      <c r="R7936" s="27">
        <f>IF(H7936=1,E7936,"")</f>
        <v/>
      </c>
      <c r="S7936" s="27">
        <f>IF(AND(H7936=1,J7936&lt;&gt;""),E7936-J7936,"")</f>
        <v/>
      </c>
      <c r="T7936">
        <f>IF(G7936="","",MONTH(G7936))</f>
        <v/>
      </c>
    </row>
    <row r="7937">
      <c r="A7937" s="24" t="n">
        <v>2020</v>
      </c>
      <c r="B7937" s="24" t="n">
        <v>11</v>
      </c>
      <c r="C7937" s="24" t="n">
        <v>26</v>
      </c>
      <c r="D7937" s="24" t="n">
        <v>16</v>
      </c>
      <c r="E7937" s="24" t="n">
        <v>11.68</v>
      </c>
      <c r="F7937" s="25">
        <f>IF($E7937="","",DATE(IF($A7937="",nominal_year,$A7937),$B7937,$C7937)+($D7937-IF(LEFT(hour_conv,1)="1",1,0))/24)</f>
        <v/>
      </c>
      <c r="G7937" s="26">
        <f>IF(F7937="","",INT(F7937))</f>
        <v/>
      </c>
      <c r="H7937">
        <f>IF(G7937="","",IF(AND(MONTH(G7937)*100+DAY(G7937)&gt;=season_lo,MONTH(G7937)*100+DAY(G7937)&lt;=season_hi),1,0))</f>
        <v/>
      </c>
      <c r="I7937">
        <f>IF(G7937="","",G7937-first_day+1)</f>
        <v/>
      </c>
      <c r="J7937" s="27">
        <f>IF(I7937="","",INDEX(Daily!$J$2:$J$421,I7937))</f>
        <v/>
      </c>
      <c r="K7937" s="27">
        <f>IF(J7937="","",J7937+cat_offset)</f>
        <v/>
      </c>
      <c r="L7937" s="27">
        <f>IF(J7937="","",MAX(0,E7937-J7937)^2)</f>
        <v/>
      </c>
      <c r="M7937" s="27">
        <f>IF(J7937="","",MAX(0,E7937-(J7937+twcdh_off))^2)</f>
        <v/>
      </c>
      <c r="N7937" s="27">
        <f>IF(E7937="","",MAX(0,E7937-swcdh_thr)^2)</f>
        <v/>
      </c>
      <c r="O7937">
        <f>IF(K7937="","",ROUND(E7937-K7937,0))</f>
        <v/>
      </c>
      <c r="P7937">
        <f>IF(O7937="","",IF(O7937&gt;=1,O7937,0))</f>
        <v/>
      </c>
      <c r="Q7937" s="27">
        <f>IF(E7937="","",MAX(0,E7937-22))</f>
        <v/>
      </c>
      <c r="R7937" s="27">
        <f>IF(H7937=1,E7937,"")</f>
        <v/>
      </c>
      <c r="S7937" s="27">
        <f>IF(AND(H7937=1,J7937&lt;&gt;""),E7937-J7937,"")</f>
        <v/>
      </c>
      <c r="T7937">
        <f>IF(G7937="","",MONTH(G7937))</f>
        <v/>
      </c>
    </row>
    <row r="7938">
      <c r="A7938" s="24" t="n">
        <v>2020</v>
      </c>
      <c r="B7938" s="24" t="n">
        <v>11</v>
      </c>
      <c r="C7938" s="24" t="n">
        <v>26</v>
      </c>
      <c r="D7938" s="24" t="n">
        <v>17</v>
      </c>
      <c r="E7938" s="24" t="n">
        <v>11.97</v>
      </c>
      <c r="F7938" s="25">
        <f>IF($E7938="","",DATE(IF($A7938="",nominal_year,$A7938),$B7938,$C7938)+($D7938-IF(LEFT(hour_conv,1)="1",1,0))/24)</f>
        <v/>
      </c>
      <c r="G7938" s="26">
        <f>IF(F7938="","",INT(F7938))</f>
        <v/>
      </c>
      <c r="H7938">
        <f>IF(G7938="","",IF(AND(MONTH(G7938)*100+DAY(G7938)&gt;=season_lo,MONTH(G7938)*100+DAY(G7938)&lt;=season_hi),1,0))</f>
        <v/>
      </c>
      <c r="I7938">
        <f>IF(G7938="","",G7938-first_day+1)</f>
        <v/>
      </c>
      <c r="J7938" s="27">
        <f>IF(I7938="","",INDEX(Daily!$J$2:$J$421,I7938))</f>
        <v/>
      </c>
      <c r="K7938" s="27">
        <f>IF(J7938="","",J7938+cat_offset)</f>
        <v/>
      </c>
      <c r="L7938" s="27">
        <f>IF(J7938="","",MAX(0,E7938-J7938)^2)</f>
        <v/>
      </c>
      <c r="M7938" s="27">
        <f>IF(J7938="","",MAX(0,E7938-(J7938+twcdh_off))^2)</f>
        <v/>
      </c>
      <c r="N7938" s="27">
        <f>IF(E7938="","",MAX(0,E7938-swcdh_thr)^2)</f>
        <v/>
      </c>
      <c r="O7938">
        <f>IF(K7938="","",ROUND(E7938-K7938,0))</f>
        <v/>
      </c>
      <c r="P7938">
        <f>IF(O7938="","",IF(O7938&gt;=1,O7938,0))</f>
        <v/>
      </c>
      <c r="Q7938" s="27">
        <f>IF(E7938="","",MAX(0,E7938-22))</f>
        <v/>
      </c>
      <c r="R7938" s="27">
        <f>IF(H7938=1,E7938,"")</f>
        <v/>
      </c>
      <c r="S7938" s="27">
        <f>IF(AND(H7938=1,J7938&lt;&gt;""),E7938-J7938,"")</f>
        <v/>
      </c>
      <c r="T7938">
        <f>IF(G7938="","",MONTH(G7938))</f>
        <v/>
      </c>
    </row>
    <row r="7939">
      <c r="A7939" s="24" t="n">
        <v>2020</v>
      </c>
      <c r="B7939" s="24" t="n">
        <v>11</v>
      </c>
      <c r="C7939" s="24" t="n">
        <v>26</v>
      </c>
      <c r="D7939" s="24" t="n">
        <v>18</v>
      </c>
      <c r="E7939" s="24" t="n">
        <v>11.58</v>
      </c>
      <c r="F7939" s="25">
        <f>IF($E7939="","",DATE(IF($A7939="",nominal_year,$A7939),$B7939,$C7939)+($D7939-IF(LEFT(hour_conv,1)="1",1,0))/24)</f>
        <v/>
      </c>
      <c r="G7939" s="26">
        <f>IF(F7939="","",INT(F7939))</f>
        <v/>
      </c>
      <c r="H7939">
        <f>IF(G7939="","",IF(AND(MONTH(G7939)*100+DAY(G7939)&gt;=season_lo,MONTH(G7939)*100+DAY(G7939)&lt;=season_hi),1,0))</f>
        <v/>
      </c>
      <c r="I7939">
        <f>IF(G7939="","",G7939-first_day+1)</f>
        <v/>
      </c>
      <c r="J7939" s="27">
        <f>IF(I7939="","",INDEX(Daily!$J$2:$J$421,I7939))</f>
        <v/>
      </c>
      <c r="K7939" s="27">
        <f>IF(J7939="","",J7939+cat_offset)</f>
        <v/>
      </c>
      <c r="L7939" s="27">
        <f>IF(J7939="","",MAX(0,E7939-J7939)^2)</f>
        <v/>
      </c>
      <c r="M7939" s="27">
        <f>IF(J7939="","",MAX(0,E7939-(J7939+twcdh_off))^2)</f>
        <v/>
      </c>
      <c r="N7939" s="27">
        <f>IF(E7939="","",MAX(0,E7939-swcdh_thr)^2)</f>
        <v/>
      </c>
      <c r="O7939">
        <f>IF(K7939="","",ROUND(E7939-K7939,0))</f>
        <v/>
      </c>
      <c r="P7939">
        <f>IF(O7939="","",IF(O7939&gt;=1,O7939,0))</f>
        <v/>
      </c>
      <c r="Q7939" s="27">
        <f>IF(E7939="","",MAX(0,E7939-22))</f>
        <v/>
      </c>
      <c r="R7939" s="27">
        <f>IF(H7939=1,E7939,"")</f>
        <v/>
      </c>
      <c r="S7939" s="27">
        <f>IF(AND(H7939=1,J7939&lt;&gt;""),E7939-J7939,"")</f>
        <v/>
      </c>
      <c r="T7939">
        <f>IF(G7939="","",MONTH(G7939))</f>
        <v/>
      </c>
    </row>
    <row r="7940">
      <c r="A7940" s="24" t="n">
        <v>2020</v>
      </c>
      <c r="B7940" s="24" t="n">
        <v>11</v>
      </c>
      <c r="C7940" s="24" t="n">
        <v>26</v>
      </c>
      <c r="D7940" s="24" t="n">
        <v>19</v>
      </c>
      <c r="E7940" s="24" t="n">
        <v>11.21</v>
      </c>
      <c r="F7940" s="25">
        <f>IF($E7940="","",DATE(IF($A7940="",nominal_year,$A7940),$B7940,$C7940)+($D7940-IF(LEFT(hour_conv,1)="1",1,0))/24)</f>
        <v/>
      </c>
      <c r="G7940" s="26">
        <f>IF(F7940="","",INT(F7940))</f>
        <v/>
      </c>
      <c r="H7940">
        <f>IF(G7940="","",IF(AND(MONTH(G7940)*100+DAY(G7940)&gt;=season_lo,MONTH(G7940)*100+DAY(G7940)&lt;=season_hi),1,0))</f>
        <v/>
      </c>
      <c r="I7940">
        <f>IF(G7940="","",G7940-first_day+1)</f>
        <v/>
      </c>
      <c r="J7940" s="27">
        <f>IF(I7940="","",INDEX(Daily!$J$2:$J$421,I7940))</f>
        <v/>
      </c>
      <c r="K7940" s="27">
        <f>IF(J7940="","",J7940+cat_offset)</f>
        <v/>
      </c>
      <c r="L7940" s="27">
        <f>IF(J7940="","",MAX(0,E7940-J7940)^2)</f>
        <v/>
      </c>
      <c r="M7940" s="27">
        <f>IF(J7940="","",MAX(0,E7940-(J7940+twcdh_off))^2)</f>
        <v/>
      </c>
      <c r="N7940" s="27">
        <f>IF(E7940="","",MAX(0,E7940-swcdh_thr)^2)</f>
        <v/>
      </c>
      <c r="O7940">
        <f>IF(K7940="","",ROUND(E7940-K7940,0))</f>
        <v/>
      </c>
      <c r="P7940">
        <f>IF(O7940="","",IF(O7940&gt;=1,O7940,0))</f>
        <v/>
      </c>
      <c r="Q7940" s="27">
        <f>IF(E7940="","",MAX(0,E7940-22))</f>
        <v/>
      </c>
      <c r="R7940" s="27">
        <f>IF(H7940=1,E7940,"")</f>
        <v/>
      </c>
      <c r="S7940" s="27">
        <f>IF(AND(H7940=1,J7940&lt;&gt;""),E7940-J7940,"")</f>
        <v/>
      </c>
      <c r="T7940">
        <f>IF(G7940="","",MONTH(G7940))</f>
        <v/>
      </c>
    </row>
    <row r="7941">
      <c r="A7941" s="24" t="n">
        <v>2020</v>
      </c>
      <c r="B7941" s="24" t="n">
        <v>11</v>
      </c>
      <c r="C7941" s="24" t="n">
        <v>26</v>
      </c>
      <c r="D7941" s="24" t="n">
        <v>20</v>
      </c>
      <c r="E7941" s="24" t="n">
        <v>10.93</v>
      </c>
      <c r="F7941" s="25">
        <f>IF($E7941="","",DATE(IF($A7941="",nominal_year,$A7941),$B7941,$C7941)+($D7941-IF(LEFT(hour_conv,1)="1",1,0))/24)</f>
        <v/>
      </c>
      <c r="G7941" s="26">
        <f>IF(F7941="","",INT(F7941))</f>
        <v/>
      </c>
      <c r="H7941">
        <f>IF(G7941="","",IF(AND(MONTH(G7941)*100+DAY(G7941)&gt;=season_lo,MONTH(G7941)*100+DAY(G7941)&lt;=season_hi),1,0))</f>
        <v/>
      </c>
      <c r="I7941">
        <f>IF(G7941="","",G7941-first_day+1)</f>
        <v/>
      </c>
      <c r="J7941" s="27">
        <f>IF(I7941="","",INDEX(Daily!$J$2:$J$421,I7941))</f>
        <v/>
      </c>
      <c r="K7941" s="27">
        <f>IF(J7941="","",J7941+cat_offset)</f>
        <v/>
      </c>
      <c r="L7941" s="27">
        <f>IF(J7941="","",MAX(0,E7941-J7941)^2)</f>
        <v/>
      </c>
      <c r="M7941" s="27">
        <f>IF(J7941="","",MAX(0,E7941-(J7941+twcdh_off))^2)</f>
        <v/>
      </c>
      <c r="N7941" s="27">
        <f>IF(E7941="","",MAX(0,E7941-swcdh_thr)^2)</f>
        <v/>
      </c>
      <c r="O7941">
        <f>IF(K7941="","",ROUND(E7941-K7941,0))</f>
        <v/>
      </c>
      <c r="P7941">
        <f>IF(O7941="","",IF(O7941&gt;=1,O7941,0))</f>
        <v/>
      </c>
      <c r="Q7941" s="27">
        <f>IF(E7941="","",MAX(0,E7941-22))</f>
        <v/>
      </c>
      <c r="R7941" s="27">
        <f>IF(H7941=1,E7941,"")</f>
        <v/>
      </c>
      <c r="S7941" s="27">
        <f>IF(AND(H7941=1,J7941&lt;&gt;""),E7941-J7941,"")</f>
        <v/>
      </c>
      <c r="T7941">
        <f>IF(G7941="","",MONTH(G7941))</f>
        <v/>
      </c>
    </row>
    <row r="7942">
      <c r="A7942" s="24" t="n">
        <v>2020</v>
      </c>
      <c r="B7942" s="24" t="n">
        <v>11</v>
      </c>
      <c r="C7942" s="24" t="n">
        <v>26</v>
      </c>
      <c r="D7942" s="24" t="n">
        <v>21</v>
      </c>
      <c r="E7942" s="24" t="n">
        <v>8.98</v>
      </c>
      <c r="F7942" s="25">
        <f>IF($E7942="","",DATE(IF($A7942="",nominal_year,$A7942),$B7942,$C7942)+($D7942-IF(LEFT(hour_conv,1)="1",1,0))/24)</f>
        <v/>
      </c>
      <c r="G7942" s="26">
        <f>IF(F7942="","",INT(F7942))</f>
        <v/>
      </c>
      <c r="H7942">
        <f>IF(G7942="","",IF(AND(MONTH(G7942)*100+DAY(G7942)&gt;=season_lo,MONTH(G7942)*100+DAY(G7942)&lt;=season_hi),1,0))</f>
        <v/>
      </c>
      <c r="I7942">
        <f>IF(G7942="","",G7942-first_day+1)</f>
        <v/>
      </c>
      <c r="J7942" s="27">
        <f>IF(I7942="","",INDEX(Daily!$J$2:$J$421,I7942))</f>
        <v/>
      </c>
      <c r="K7942" s="27">
        <f>IF(J7942="","",J7942+cat_offset)</f>
        <v/>
      </c>
      <c r="L7942" s="27">
        <f>IF(J7942="","",MAX(0,E7942-J7942)^2)</f>
        <v/>
      </c>
      <c r="M7942" s="27">
        <f>IF(J7942="","",MAX(0,E7942-(J7942+twcdh_off))^2)</f>
        <v/>
      </c>
      <c r="N7942" s="27">
        <f>IF(E7942="","",MAX(0,E7942-swcdh_thr)^2)</f>
        <v/>
      </c>
      <c r="O7942">
        <f>IF(K7942="","",ROUND(E7942-K7942,0))</f>
        <v/>
      </c>
      <c r="P7942">
        <f>IF(O7942="","",IF(O7942&gt;=1,O7942,0))</f>
        <v/>
      </c>
      <c r="Q7942" s="27">
        <f>IF(E7942="","",MAX(0,E7942-22))</f>
        <v/>
      </c>
      <c r="R7942" s="27">
        <f>IF(H7942=1,E7942,"")</f>
        <v/>
      </c>
      <c r="S7942" s="27">
        <f>IF(AND(H7942=1,J7942&lt;&gt;""),E7942-J7942,"")</f>
        <v/>
      </c>
      <c r="T7942">
        <f>IF(G7942="","",MONTH(G7942))</f>
        <v/>
      </c>
    </row>
    <row r="7943">
      <c r="A7943" s="24" t="n">
        <v>2020</v>
      </c>
      <c r="B7943" s="24" t="n">
        <v>11</v>
      </c>
      <c r="C7943" s="24" t="n">
        <v>26</v>
      </c>
      <c r="D7943" s="24" t="n">
        <v>22</v>
      </c>
      <c r="E7943" s="24" t="n">
        <v>9.41</v>
      </c>
      <c r="F7943" s="25">
        <f>IF($E7943="","",DATE(IF($A7943="",nominal_year,$A7943),$B7943,$C7943)+($D7943-IF(LEFT(hour_conv,1)="1",1,0))/24)</f>
        <v/>
      </c>
      <c r="G7943" s="26">
        <f>IF(F7943="","",INT(F7943))</f>
        <v/>
      </c>
      <c r="H7943">
        <f>IF(G7943="","",IF(AND(MONTH(G7943)*100+DAY(G7943)&gt;=season_lo,MONTH(G7943)*100+DAY(G7943)&lt;=season_hi),1,0))</f>
        <v/>
      </c>
      <c r="I7943">
        <f>IF(G7943="","",G7943-first_day+1)</f>
        <v/>
      </c>
      <c r="J7943" s="27">
        <f>IF(I7943="","",INDEX(Daily!$J$2:$J$421,I7943))</f>
        <v/>
      </c>
      <c r="K7943" s="27">
        <f>IF(J7943="","",J7943+cat_offset)</f>
        <v/>
      </c>
      <c r="L7943" s="27">
        <f>IF(J7943="","",MAX(0,E7943-J7943)^2)</f>
        <v/>
      </c>
      <c r="M7943" s="27">
        <f>IF(J7943="","",MAX(0,E7943-(J7943+twcdh_off))^2)</f>
        <v/>
      </c>
      <c r="N7943" s="27">
        <f>IF(E7943="","",MAX(0,E7943-swcdh_thr)^2)</f>
        <v/>
      </c>
      <c r="O7943">
        <f>IF(K7943="","",ROUND(E7943-K7943,0))</f>
        <v/>
      </c>
      <c r="P7943">
        <f>IF(O7943="","",IF(O7943&gt;=1,O7943,0))</f>
        <v/>
      </c>
      <c r="Q7943" s="27">
        <f>IF(E7943="","",MAX(0,E7943-22))</f>
        <v/>
      </c>
      <c r="R7943" s="27">
        <f>IF(H7943=1,E7943,"")</f>
        <v/>
      </c>
      <c r="S7943" s="27">
        <f>IF(AND(H7943=1,J7943&lt;&gt;""),E7943-J7943,"")</f>
        <v/>
      </c>
      <c r="T7943">
        <f>IF(G7943="","",MONTH(G7943))</f>
        <v/>
      </c>
    </row>
    <row r="7944">
      <c r="A7944" s="24" t="n">
        <v>2020</v>
      </c>
      <c r="B7944" s="24" t="n">
        <v>11</v>
      </c>
      <c r="C7944" s="24" t="n">
        <v>26</v>
      </c>
      <c r="D7944" s="24" t="n">
        <v>23</v>
      </c>
      <c r="E7944" s="24" t="n">
        <v>8.58</v>
      </c>
      <c r="F7944" s="25">
        <f>IF($E7944="","",DATE(IF($A7944="",nominal_year,$A7944),$B7944,$C7944)+($D7944-IF(LEFT(hour_conv,1)="1",1,0))/24)</f>
        <v/>
      </c>
      <c r="G7944" s="26">
        <f>IF(F7944="","",INT(F7944))</f>
        <v/>
      </c>
      <c r="H7944">
        <f>IF(G7944="","",IF(AND(MONTH(G7944)*100+DAY(G7944)&gt;=season_lo,MONTH(G7944)*100+DAY(G7944)&lt;=season_hi),1,0))</f>
        <v/>
      </c>
      <c r="I7944">
        <f>IF(G7944="","",G7944-first_day+1)</f>
        <v/>
      </c>
      <c r="J7944" s="27">
        <f>IF(I7944="","",INDEX(Daily!$J$2:$J$421,I7944))</f>
        <v/>
      </c>
      <c r="K7944" s="27">
        <f>IF(J7944="","",J7944+cat_offset)</f>
        <v/>
      </c>
      <c r="L7944" s="27">
        <f>IF(J7944="","",MAX(0,E7944-J7944)^2)</f>
        <v/>
      </c>
      <c r="M7944" s="27">
        <f>IF(J7944="","",MAX(0,E7944-(J7944+twcdh_off))^2)</f>
        <v/>
      </c>
      <c r="N7944" s="27">
        <f>IF(E7944="","",MAX(0,E7944-swcdh_thr)^2)</f>
        <v/>
      </c>
      <c r="O7944">
        <f>IF(K7944="","",ROUND(E7944-K7944,0))</f>
        <v/>
      </c>
      <c r="P7944">
        <f>IF(O7944="","",IF(O7944&gt;=1,O7944,0))</f>
        <v/>
      </c>
      <c r="Q7944" s="27">
        <f>IF(E7944="","",MAX(0,E7944-22))</f>
        <v/>
      </c>
      <c r="R7944" s="27">
        <f>IF(H7944=1,E7944,"")</f>
        <v/>
      </c>
      <c r="S7944" s="27">
        <f>IF(AND(H7944=1,J7944&lt;&gt;""),E7944-J7944,"")</f>
        <v/>
      </c>
      <c r="T7944">
        <f>IF(G7944="","",MONTH(G7944))</f>
        <v/>
      </c>
    </row>
    <row r="7945">
      <c r="A7945" s="24" t="n">
        <v>2020</v>
      </c>
      <c r="B7945" s="24" t="n">
        <v>11</v>
      </c>
      <c r="C7945" s="24" t="n">
        <v>26</v>
      </c>
      <c r="D7945" s="24" t="n">
        <v>24</v>
      </c>
      <c r="E7945" s="24" t="n">
        <v>7.94</v>
      </c>
      <c r="F7945" s="25">
        <f>IF($E7945="","",DATE(IF($A7945="",nominal_year,$A7945),$B7945,$C7945)+($D7945-IF(LEFT(hour_conv,1)="1",1,0))/24)</f>
        <v/>
      </c>
      <c r="G7945" s="26">
        <f>IF(F7945="","",INT(F7945))</f>
        <v/>
      </c>
      <c r="H7945">
        <f>IF(G7945="","",IF(AND(MONTH(G7945)*100+DAY(G7945)&gt;=season_lo,MONTH(G7945)*100+DAY(G7945)&lt;=season_hi),1,0))</f>
        <v/>
      </c>
      <c r="I7945">
        <f>IF(G7945="","",G7945-first_day+1)</f>
        <v/>
      </c>
      <c r="J7945" s="27">
        <f>IF(I7945="","",INDEX(Daily!$J$2:$J$421,I7945))</f>
        <v/>
      </c>
      <c r="K7945" s="27">
        <f>IF(J7945="","",J7945+cat_offset)</f>
        <v/>
      </c>
      <c r="L7945" s="27">
        <f>IF(J7945="","",MAX(0,E7945-J7945)^2)</f>
        <v/>
      </c>
      <c r="M7945" s="27">
        <f>IF(J7945="","",MAX(0,E7945-(J7945+twcdh_off))^2)</f>
        <v/>
      </c>
      <c r="N7945" s="27">
        <f>IF(E7945="","",MAX(0,E7945-swcdh_thr)^2)</f>
        <v/>
      </c>
      <c r="O7945">
        <f>IF(K7945="","",ROUND(E7945-K7945,0))</f>
        <v/>
      </c>
      <c r="P7945">
        <f>IF(O7945="","",IF(O7945&gt;=1,O7945,0))</f>
        <v/>
      </c>
      <c r="Q7945" s="27">
        <f>IF(E7945="","",MAX(0,E7945-22))</f>
        <v/>
      </c>
      <c r="R7945" s="27">
        <f>IF(H7945=1,E7945,"")</f>
        <v/>
      </c>
      <c r="S7945" s="27">
        <f>IF(AND(H7945=1,J7945&lt;&gt;""),E7945-J7945,"")</f>
        <v/>
      </c>
      <c r="T7945">
        <f>IF(G7945="","",MONTH(G7945))</f>
        <v/>
      </c>
    </row>
    <row r="7946">
      <c r="A7946" s="24" t="n">
        <v>2020</v>
      </c>
      <c r="B7946" s="24" t="n">
        <v>11</v>
      </c>
      <c r="C7946" s="24" t="n">
        <v>27</v>
      </c>
      <c r="D7946" s="24" t="n">
        <v>1</v>
      </c>
      <c r="E7946" s="24" t="n">
        <v>6.13</v>
      </c>
      <c r="F7946" s="25">
        <f>IF($E7946="","",DATE(IF($A7946="",nominal_year,$A7946),$B7946,$C7946)+($D7946-IF(LEFT(hour_conv,1)="1",1,0))/24)</f>
        <v/>
      </c>
      <c r="G7946" s="26">
        <f>IF(F7946="","",INT(F7946))</f>
        <v/>
      </c>
      <c r="H7946">
        <f>IF(G7946="","",IF(AND(MONTH(G7946)*100+DAY(G7946)&gt;=season_lo,MONTH(G7946)*100+DAY(G7946)&lt;=season_hi),1,0))</f>
        <v/>
      </c>
      <c r="I7946">
        <f>IF(G7946="","",G7946-first_day+1)</f>
        <v/>
      </c>
      <c r="J7946" s="27">
        <f>IF(I7946="","",INDEX(Daily!$J$2:$J$421,I7946))</f>
        <v/>
      </c>
      <c r="K7946" s="27">
        <f>IF(J7946="","",J7946+cat_offset)</f>
        <v/>
      </c>
      <c r="L7946" s="27">
        <f>IF(J7946="","",MAX(0,E7946-J7946)^2)</f>
        <v/>
      </c>
      <c r="M7946" s="27">
        <f>IF(J7946="","",MAX(0,E7946-(J7946+twcdh_off))^2)</f>
        <v/>
      </c>
      <c r="N7946" s="27">
        <f>IF(E7946="","",MAX(0,E7946-swcdh_thr)^2)</f>
        <v/>
      </c>
      <c r="O7946">
        <f>IF(K7946="","",ROUND(E7946-K7946,0))</f>
        <v/>
      </c>
      <c r="P7946">
        <f>IF(O7946="","",IF(O7946&gt;=1,O7946,0))</f>
        <v/>
      </c>
      <c r="Q7946" s="27">
        <f>IF(E7946="","",MAX(0,E7946-22))</f>
        <v/>
      </c>
      <c r="R7946" s="27">
        <f>IF(H7946=1,E7946,"")</f>
        <v/>
      </c>
      <c r="S7946" s="27">
        <f>IF(AND(H7946=1,J7946&lt;&gt;""),E7946-J7946,"")</f>
        <v/>
      </c>
      <c r="T7946">
        <f>IF(G7946="","",MONTH(G7946))</f>
        <v/>
      </c>
    </row>
    <row r="7947">
      <c r="A7947" s="24" t="n">
        <v>2020</v>
      </c>
      <c r="B7947" s="24" t="n">
        <v>11</v>
      </c>
      <c r="C7947" s="24" t="n">
        <v>27</v>
      </c>
      <c r="D7947" s="24" t="n">
        <v>2</v>
      </c>
      <c r="E7947" s="24" t="n">
        <v>6.43</v>
      </c>
      <c r="F7947" s="25">
        <f>IF($E7947="","",DATE(IF($A7947="",nominal_year,$A7947),$B7947,$C7947)+($D7947-IF(LEFT(hour_conv,1)="1",1,0))/24)</f>
        <v/>
      </c>
      <c r="G7947" s="26">
        <f>IF(F7947="","",INT(F7947))</f>
        <v/>
      </c>
      <c r="H7947">
        <f>IF(G7947="","",IF(AND(MONTH(G7947)*100+DAY(G7947)&gt;=season_lo,MONTH(G7947)*100+DAY(G7947)&lt;=season_hi),1,0))</f>
        <v/>
      </c>
      <c r="I7947">
        <f>IF(G7947="","",G7947-first_day+1)</f>
        <v/>
      </c>
      <c r="J7947" s="27">
        <f>IF(I7947="","",INDEX(Daily!$J$2:$J$421,I7947))</f>
        <v/>
      </c>
      <c r="K7947" s="27">
        <f>IF(J7947="","",J7947+cat_offset)</f>
        <v/>
      </c>
      <c r="L7947" s="27">
        <f>IF(J7947="","",MAX(0,E7947-J7947)^2)</f>
        <v/>
      </c>
      <c r="M7947" s="27">
        <f>IF(J7947="","",MAX(0,E7947-(J7947+twcdh_off))^2)</f>
        <v/>
      </c>
      <c r="N7947" s="27">
        <f>IF(E7947="","",MAX(0,E7947-swcdh_thr)^2)</f>
        <v/>
      </c>
      <c r="O7947">
        <f>IF(K7947="","",ROUND(E7947-K7947,0))</f>
        <v/>
      </c>
      <c r="P7947">
        <f>IF(O7947="","",IF(O7947&gt;=1,O7947,0))</f>
        <v/>
      </c>
      <c r="Q7947" s="27">
        <f>IF(E7947="","",MAX(0,E7947-22))</f>
        <v/>
      </c>
      <c r="R7947" s="27">
        <f>IF(H7947=1,E7947,"")</f>
        <v/>
      </c>
      <c r="S7947" s="27">
        <f>IF(AND(H7947=1,J7947&lt;&gt;""),E7947-J7947,"")</f>
        <v/>
      </c>
      <c r="T7947">
        <f>IF(G7947="","",MONTH(G7947))</f>
        <v/>
      </c>
    </row>
    <row r="7948">
      <c r="A7948" s="24" t="n">
        <v>2020</v>
      </c>
      <c r="B7948" s="24" t="n">
        <v>11</v>
      </c>
      <c r="C7948" s="24" t="n">
        <v>27</v>
      </c>
      <c r="D7948" s="24" t="n">
        <v>3</v>
      </c>
      <c r="E7948" s="24" t="n">
        <v>6.41</v>
      </c>
      <c r="F7948" s="25">
        <f>IF($E7948="","",DATE(IF($A7948="",nominal_year,$A7948),$B7948,$C7948)+($D7948-IF(LEFT(hour_conv,1)="1",1,0))/24)</f>
        <v/>
      </c>
      <c r="G7948" s="26">
        <f>IF(F7948="","",INT(F7948))</f>
        <v/>
      </c>
      <c r="H7948">
        <f>IF(G7948="","",IF(AND(MONTH(G7948)*100+DAY(G7948)&gt;=season_lo,MONTH(G7948)*100+DAY(G7948)&lt;=season_hi),1,0))</f>
        <v/>
      </c>
      <c r="I7948">
        <f>IF(G7948="","",G7948-first_day+1)</f>
        <v/>
      </c>
      <c r="J7948" s="27">
        <f>IF(I7948="","",INDEX(Daily!$J$2:$J$421,I7948))</f>
        <v/>
      </c>
      <c r="K7948" s="27">
        <f>IF(J7948="","",J7948+cat_offset)</f>
        <v/>
      </c>
      <c r="L7948" s="27">
        <f>IF(J7948="","",MAX(0,E7948-J7948)^2)</f>
        <v/>
      </c>
      <c r="M7948" s="27">
        <f>IF(J7948="","",MAX(0,E7948-(J7948+twcdh_off))^2)</f>
        <v/>
      </c>
      <c r="N7948" s="27">
        <f>IF(E7948="","",MAX(0,E7948-swcdh_thr)^2)</f>
        <v/>
      </c>
      <c r="O7948">
        <f>IF(K7948="","",ROUND(E7948-K7948,0))</f>
        <v/>
      </c>
      <c r="P7948">
        <f>IF(O7948="","",IF(O7948&gt;=1,O7948,0))</f>
        <v/>
      </c>
      <c r="Q7948" s="27">
        <f>IF(E7948="","",MAX(0,E7948-22))</f>
        <v/>
      </c>
      <c r="R7948" s="27">
        <f>IF(H7948=1,E7948,"")</f>
        <v/>
      </c>
      <c r="S7948" s="27">
        <f>IF(AND(H7948=1,J7948&lt;&gt;""),E7948-J7948,"")</f>
        <v/>
      </c>
      <c r="T7948">
        <f>IF(G7948="","",MONTH(G7948))</f>
        <v/>
      </c>
    </row>
    <row r="7949">
      <c r="A7949" s="24" t="n">
        <v>2020</v>
      </c>
      <c r="B7949" s="24" t="n">
        <v>11</v>
      </c>
      <c r="C7949" s="24" t="n">
        <v>27</v>
      </c>
      <c r="D7949" s="24" t="n">
        <v>4</v>
      </c>
      <c r="E7949" s="24" t="n">
        <v>6.27</v>
      </c>
      <c r="F7949" s="25">
        <f>IF($E7949="","",DATE(IF($A7949="",nominal_year,$A7949),$B7949,$C7949)+($D7949-IF(LEFT(hour_conv,1)="1",1,0))/24)</f>
        <v/>
      </c>
      <c r="G7949" s="26">
        <f>IF(F7949="","",INT(F7949))</f>
        <v/>
      </c>
      <c r="H7949">
        <f>IF(G7949="","",IF(AND(MONTH(G7949)*100+DAY(G7949)&gt;=season_lo,MONTH(G7949)*100+DAY(G7949)&lt;=season_hi),1,0))</f>
        <v/>
      </c>
      <c r="I7949">
        <f>IF(G7949="","",G7949-first_day+1)</f>
        <v/>
      </c>
      <c r="J7949" s="27">
        <f>IF(I7949="","",INDEX(Daily!$J$2:$J$421,I7949))</f>
        <v/>
      </c>
      <c r="K7949" s="27">
        <f>IF(J7949="","",J7949+cat_offset)</f>
        <v/>
      </c>
      <c r="L7949" s="27">
        <f>IF(J7949="","",MAX(0,E7949-J7949)^2)</f>
        <v/>
      </c>
      <c r="M7949" s="27">
        <f>IF(J7949="","",MAX(0,E7949-(J7949+twcdh_off))^2)</f>
        <v/>
      </c>
      <c r="N7949" s="27">
        <f>IF(E7949="","",MAX(0,E7949-swcdh_thr)^2)</f>
        <v/>
      </c>
      <c r="O7949">
        <f>IF(K7949="","",ROUND(E7949-K7949,0))</f>
        <v/>
      </c>
      <c r="P7949">
        <f>IF(O7949="","",IF(O7949&gt;=1,O7949,0))</f>
        <v/>
      </c>
      <c r="Q7949" s="27">
        <f>IF(E7949="","",MAX(0,E7949-22))</f>
        <v/>
      </c>
      <c r="R7949" s="27">
        <f>IF(H7949=1,E7949,"")</f>
        <v/>
      </c>
      <c r="S7949" s="27">
        <f>IF(AND(H7949=1,J7949&lt;&gt;""),E7949-J7949,"")</f>
        <v/>
      </c>
      <c r="T7949">
        <f>IF(G7949="","",MONTH(G7949))</f>
        <v/>
      </c>
    </row>
    <row r="7950">
      <c r="A7950" s="24" t="n">
        <v>2020</v>
      </c>
      <c r="B7950" s="24" t="n">
        <v>11</v>
      </c>
      <c r="C7950" s="24" t="n">
        <v>27</v>
      </c>
      <c r="D7950" s="24" t="n">
        <v>5</v>
      </c>
      <c r="E7950" s="24" t="n">
        <v>5.93</v>
      </c>
      <c r="F7950" s="25">
        <f>IF($E7950="","",DATE(IF($A7950="",nominal_year,$A7950),$B7950,$C7950)+($D7950-IF(LEFT(hour_conv,1)="1",1,0))/24)</f>
        <v/>
      </c>
      <c r="G7950" s="26">
        <f>IF(F7950="","",INT(F7950))</f>
        <v/>
      </c>
      <c r="H7950">
        <f>IF(G7950="","",IF(AND(MONTH(G7950)*100+DAY(G7950)&gt;=season_lo,MONTH(G7950)*100+DAY(G7950)&lt;=season_hi),1,0))</f>
        <v/>
      </c>
      <c r="I7950">
        <f>IF(G7950="","",G7950-first_day+1)</f>
        <v/>
      </c>
      <c r="J7950" s="27">
        <f>IF(I7950="","",INDEX(Daily!$J$2:$J$421,I7950))</f>
        <v/>
      </c>
      <c r="K7950" s="27">
        <f>IF(J7950="","",J7950+cat_offset)</f>
        <v/>
      </c>
      <c r="L7950" s="27">
        <f>IF(J7950="","",MAX(0,E7950-J7950)^2)</f>
        <v/>
      </c>
      <c r="M7950" s="27">
        <f>IF(J7950="","",MAX(0,E7950-(J7950+twcdh_off))^2)</f>
        <v/>
      </c>
      <c r="N7950" s="27">
        <f>IF(E7950="","",MAX(0,E7950-swcdh_thr)^2)</f>
        <v/>
      </c>
      <c r="O7950">
        <f>IF(K7950="","",ROUND(E7950-K7950,0))</f>
        <v/>
      </c>
      <c r="P7950">
        <f>IF(O7950="","",IF(O7950&gt;=1,O7950,0))</f>
        <v/>
      </c>
      <c r="Q7950" s="27">
        <f>IF(E7950="","",MAX(0,E7950-22))</f>
        <v/>
      </c>
      <c r="R7950" s="27">
        <f>IF(H7950=1,E7950,"")</f>
        <v/>
      </c>
      <c r="S7950" s="27">
        <f>IF(AND(H7950=1,J7950&lt;&gt;""),E7950-J7950,"")</f>
        <v/>
      </c>
      <c r="T7950">
        <f>IF(G7950="","",MONTH(G7950))</f>
        <v/>
      </c>
    </row>
    <row r="7951">
      <c r="A7951" s="24" t="n">
        <v>2020</v>
      </c>
      <c r="B7951" s="24" t="n">
        <v>11</v>
      </c>
      <c r="C7951" s="24" t="n">
        <v>27</v>
      </c>
      <c r="D7951" s="24" t="n">
        <v>6</v>
      </c>
      <c r="E7951" s="24" t="n">
        <v>6.45</v>
      </c>
      <c r="F7951" s="25">
        <f>IF($E7951="","",DATE(IF($A7951="",nominal_year,$A7951),$B7951,$C7951)+($D7951-IF(LEFT(hour_conv,1)="1",1,0))/24)</f>
        <v/>
      </c>
      <c r="G7951" s="26">
        <f>IF(F7951="","",INT(F7951))</f>
        <v/>
      </c>
      <c r="H7951">
        <f>IF(G7951="","",IF(AND(MONTH(G7951)*100+DAY(G7951)&gt;=season_lo,MONTH(G7951)*100+DAY(G7951)&lt;=season_hi),1,0))</f>
        <v/>
      </c>
      <c r="I7951">
        <f>IF(G7951="","",G7951-first_day+1)</f>
        <v/>
      </c>
      <c r="J7951" s="27">
        <f>IF(I7951="","",INDEX(Daily!$J$2:$J$421,I7951))</f>
        <v/>
      </c>
      <c r="K7951" s="27">
        <f>IF(J7951="","",J7951+cat_offset)</f>
        <v/>
      </c>
      <c r="L7951" s="27">
        <f>IF(J7951="","",MAX(0,E7951-J7951)^2)</f>
        <v/>
      </c>
      <c r="M7951" s="27">
        <f>IF(J7951="","",MAX(0,E7951-(J7951+twcdh_off))^2)</f>
        <v/>
      </c>
      <c r="N7951" s="27">
        <f>IF(E7951="","",MAX(0,E7951-swcdh_thr)^2)</f>
        <v/>
      </c>
      <c r="O7951">
        <f>IF(K7951="","",ROUND(E7951-K7951,0))</f>
        <v/>
      </c>
      <c r="P7951">
        <f>IF(O7951="","",IF(O7951&gt;=1,O7951,0))</f>
        <v/>
      </c>
      <c r="Q7951" s="27">
        <f>IF(E7951="","",MAX(0,E7951-22))</f>
        <v/>
      </c>
      <c r="R7951" s="27">
        <f>IF(H7951=1,E7951,"")</f>
        <v/>
      </c>
      <c r="S7951" s="27">
        <f>IF(AND(H7951=1,J7951&lt;&gt;""),E7951-J7951,"")</f>
        <v/>
      </c>
      <c r="T7951">
        <f>IF(G7951="","",MONTH(G7951))</f>
        <v/>
      </c>
    </row>
    <row r="7952">
      <c r="A7952" s="24" t="n">
        <v>2020</v>
      </c>
      <c r="B7952" s="24" t="n">
        <v>11</v>
      </c>
      <c r="C7952" s="24" t="n">
        <v>27</v>
      </c>
      <c r="D7952" s="24" t="n">
        <v>7</v>
      </c>
      <c r="E7952" s="24" t="n">
        <v>6.95</v>
      </c>
      <c r="F7952" s="25">
        <f>IF($E7952="","",DATE(IF($A7952="",nominal_year,$A7952),$B7952,$C7952)+($D7952-IF(LEFT(hour_conv,1)="1",1,0))/24)</f>
        <v/>
      </c>
      <c r="G7952" s="26">
        <f>IF(F7952="","",INT(F7952))</f>
        <v/>
      </c>
      <c r="H7952">
        <f>IF(G7952="","",IF(AND(MONTH(G7952)*100+DAY(G7952)&gt;=season_lo,MONTH(G7952)*100+DAY(G7952)&lt;=season_hi),1,0))</f>
        <v/>
      </c>
      <c r="I7952">
        <f>IF(G7952="","",G7952-first_day+1)</f>
        <v/>
      </c>
      <c r="J7952" s="27">
        <f>IF(I7952="","",INDEX(Daily!$J$2:$J$421,I7952))</f>
        <v/>
      </c>
      <c r="K7952" s="27">
        <f>IF(J7952="","",J7952+cat_offset)</f>
        <v/>
      </c>
      <c r="L7952" s="27">
        <f>IF(J7952="","",MAX(0,E7952-J7952)^2)</f>
        <v/>
      </c>
      <c r="M7952" s="27">
        <f>IF(J7952="","",MAX(0,E7952-(J7952+twcdh_off))^2)</f>
        <v/>
      </c>
      <c r="N7952" s="27">
        <f>IF(E7952="","",MAX(0,E7952-swcdh_thr)^2)</f>
        <v/>
      </c>
      <c r="O7952">
        <f>IF(K7952="","",ROUND(E7952-K7952,0))</f>
        <v/>
      </c>
      <c r="P7952">
        <f>IF(O7952="","",IF(O7952&gt;=1,O7952,0))</f>
        <v/>
      </c>
      <c r="Q7952" s="27">
        <f>IF(E7952="","",MAX(0,E7952-22))</f>
        <v/>
      </c>
      <c r="R7952" s="27">
        <f>IF(H7952=1,E7952,"")</f>
        <v/>
      </c>
      <c r="S7952" s="27">
        <f>IF(AND(H7952=1,J7952&lt;&gt;""),E7952-J7952,"")</f>
        <v/>
      </c>
      <c r="T7952">
        <f>IF(G7952="","",MONTH(G7952))</f>
        <v/>
      </c>
    </row>
    <row r="7953">
      <c r="A7953" s="24" t="n">
        <v>2020</v>
      </c>
      <c r="B7953" s="24" t="n">
        <v>11</v>
      </c>
      <c r="C7953" s="24" t="n">
        <v>27</v>
      </c>
      <c r="D7953" s="24" t="n">
        <v>8</v>
      </c>
      <c r="E7953" s="24" t="n">
        <v>7.81</v>
      </c>
      <c r="F7953" s="25">
        <f>IF($E7953="","",DATE(IF($A7953="",nominal_year,$A7953),$B7953,$C7953)+($D7953-IF(LEFT(hour_conv,1)="1",1,0))/24)</f>
        <v/>
      </c>
      <c r="G7953" s="26">
        <f>IF(F7953="","",INT(F7953))</f>
        <v/>
      </c>
      <c r="H7953">
        <f>IF(G7953="","",IF(AND(MONTH(G7953)*100+DAY(G7953)&gt;=season_lo,MONTH(G7953)*100+DAY(G7953)&lt;=season_hi),1,0))</f>
        <v/>
      </c>
      <c r="I7953">
        <f>IF(G7953="","",G7953-first_day+1)</f>
        <v/>
      </c>
      <c r="J7953" s="27">
        <f>IF(I7953="","",INDEX(Daily!$J$2:$J$421,I7953))</f>
        <v/>
      </c>
      <c r="K7953" s="27">
        <f>IF(J7953="","",J7953+cat_offset)</f>
        <v/>
      </c>
      <c r="L7953" s="27">
        <f>IF(J7953="","",MAX(0,E7953-J7953)^2)</f>
        <v/>
      </c>
      <c r="M7953" s="27">
        <f>IF(J7953="","",MAX(0,E7953-(J7953+twcdh_off))^2)</f>
        <v/>
      </c>
      <c r="N7953" s="27">
        <f>IF(E7953="","",MAX(0,E7953-swcdh_thr)^2)</f>
        <v/>
      </c>
      <c r="O7953">
        <f>IF(K7953="","",ROUND(E7953-K7953,0))</f>
        <v/>
      </c>
      <c r="P7953">
        <f>IF(O7953="","",IF(O7953&gt;=1,O7953,0))</f>
        <v/>
      </c>
      <c r="Q7953" s="27">
        <f>IF(E7953="","",MAX(0,E7953-22))</f>
        <v/>
      </c>
      <c r="R7953" s="27">
        <f>IF(H7953=1,E7953,"")</f>
        <v/>
      </c>
      <c r="S7953" s="27">
        <f>IF(AND(H7953=1,J7953&lt;&gt;""),E7953-J7953,"")</f>
        <v/>
      </c>
      <c r="T7953">
        <f>IF(G7953="","",MONTH(G7953))</f>
        <v/>
      </c>
    </row>
    <row r="7954">
      <c r="A7954" s="24" t="n">
        <v>2020</v>
      </c>
      <c r="B7954" s="24" t="n">
        <v>11</v>
      </c>
      <c r="C7954" s="24" t="n">
        <v>27</v>
      </c>
      <c r="D7954" s="24" t="n">
        <v>9</v>
      </c>
      <c r="E7954" s="24" t="n">
        <v>8.19</v>
      </c>
      <c r="F7954" s="25">
        <f>IF($E7954="","",DATE(IF($A7954="",nominal_year,$A7954),$B7954,$C7954)+($D7954-IF(LEFT(hour_conv,1)="1",1,0))/24)</f>
        <v/>
      </c>
      <c r="G7954" s="26">
        <f>IF(F7954="","",INT(F7954))</f>
        <v/>
      </c>
      <c r="H7954">
        <f>IF(G7954="","",IF(AND(MONTH(G7954)*100+DAY(G7954)&gt;=season_lo,MONTH(G7954)*100+DAY(G7954)&lt;=season_hi),1,0))</f>
        <v/>
      </c>
      <c r="I7954">
        <f>IF(G7954="","",G7954-first_day+1)</f>
        <v/>
      </c>
      <c r="J7954" s="27">
        <f>IF(I7954="","",INDEX(Daily!$J$2:$J$421,I7954))</f>
        <v/>
      </c>
      <c r="K7954" s="27">
        <f>IF(J7954="","",J7954+cat_offset)</f>
        <v/>
      </c>
      <c r="L7954" s="27">
        <f>IF(J7954="","",MAX(0,E7954-J7954)^2)</f>
        <v/>
      </c>
      <c r="M7954" s="27">
        <f>IF(J7954="","",MAX(0,E7954-(J7954+twcdh_off))^2)</f>
        <v/>
      </c>
      <c r="N7954" s="27">
        <f>IF(E7954="","",MAX(0,E7954-swcdh_thr)^2)</f>
        <v/>
      </c>
      <c r="O7954">
        <f>IF(K7954="","",ROUND(E7954-K7954,0))</f>
        <v/>
      </c>
      <c r="P7954">
        <f>IF(O7954="","",IF(O7954&gt;=1,O7954,0))</f>
        <v/>
      </c>
      <c r="Q7954" s="27">
        <f>IF(E7954="","",MAX(0,E7954-22))</f>
        <v/>
      </c>
      <c r="R7954" s="27">
        <f>IF(H7954=1,E7954,"")</f>
        <v/>
      </c>
      <c r="S7954" s="27">
        <f>IF(AND(H7954=1,J7954&lt;&gt;""),E7954-J7954,"")</f>
        <v/>
      </c>
      <c r="T7954">
        <f>IF(G7954="","",MONTH(G7954))</f>
        <v/>
      </c>
    </row>
    <row r="7955">
      <c r="A7955" s="24" t="n">
        <v>2020</v>
      </c>
      <c r="B7955" s="24" t="n">
        <v>11</v>
      </c>
      <c r="C7955" s="24" t="n">
        <v>27</v>
      </c>
      <c r="D7955" s="24" t="n">
        <v>10</v>
      </c>
      <c r="E7955" s="24" t="n">
        <v>8.42</v>
      </c>
      <c r="F7955" s="25">
        <f>IF($E7955="","",DATE(IF($A7955="",nominal_year,$A7955),$B7955,$C7955)+($D7955-IF(LEFT(hour_conv,1)="1",1,0))/24)</f>
        <v/>
      </c>
      <c r="G7955" s="26">
        <f>IF(F7955="","",INT(F7955))</f>
        <v/>
      </c>
      <c r="H7955">
        <f>IF(G7955="","",IF(AND(MONTH(G7955)*100+DAY(G7955)&gt;=season_lo,MONTH(G7955)*100+DAY(G7955)&lt;=season_hi),1,0))</f>
        <v/>
      </c>
      <c r="I7955">
        <f>IF(G7955="","",G7955-first_day+1)</f>
        <v/>
      </c>
      <c r="J7955" s="27">
        <f>IF(I7955="","",INDEX(Daily!$J$2:$J$421,I7955))</f>
        <v/>
      </c>
      <c r="K7955" s="27">
        <f>IF(J7955="","",J7955+cat_offset)</f>
        <v/>
      </c>
      <c r="L7955" s="27">
        <f>IF(J7955="","",MAX(0,E7955-J7955)^2)</f>
        <v/>
      </c>
      <c r="M7955" s="27">
        <f>IF(J7955="","",MAX(0,E7955-(J7955+twcdh_off))^2)</f>
        <v/>
      </c>
      <c r="N7955" s="27">
        <f>IF(E7955="","",MAX(0,E7955-swcdh_thr)^2)</f>
        <v/>
      </c>
      <c r="O7955">
        <f>IF(K7955="","",ROUND(E7955-K7955,0))</f>
        <v/>
      </c>
      <c r="P7955">
        <f>IF(O7955="","",IF(O7955&gt;=1,O7955,0))</f>
        <v/>
      </c>
      <c r="Q7955" s="27">
        <f>IF(E7955="","",MAX(0,E7955-22))</f>
        <v/>
      </c>
      <c r="R7955" s="27">
        <f>IF(H7955=1,E7955,"")</f>
        <v/>
      </c>
      <c r="S7955" s="27">
        <f>IF(AND(H7955=1,J7955&lt;&gt;""),E7955-J7955,"")</f>
        <v/>
      </c>
      <c r="T7955">
        <f>IF(G7955="","",MONTH(G7955))</f>
        <v/>
      </c>
    </row>
    <row r="7956">
      <c r="A7956" s="24" t="n">
        <v>2020</v>
      </c>
      <c r="B7956" s="24" t="n">
        <v>11</v>
      </c>
      <c r="C7956" s="24" t="n">
        <v>27</v>
      </c>
      <c r="D7956" s="24" t="n">
        <v>11</v>
      </c>
      <c r="E7956" s="24" t="n">
        <v>9.039999999999999</v>
      </c>
      <c r="F7956" s="25">
        <f>IF($E7956="","",DATE(IF($A7956="",nominal_year,$A7956),$B7956,$C7956)+($D7956-IF(LEFT(hour_conv,1)="1",1,0))/24)</f>
        <v/>
      </c>
      <c r="G7956" s="26">
        <f>IF(F7956="","",INT(F7956))</f>
        <v/>
      </c>
      <c r="H7956">
        <f>IF(G7956="","",IF(AND(MONTH(G7956)*100+DAY(G7956)&gt;=season_lo,MONTH(G7956)*100+DAY(G7956)&lt;=season_hi),1,0))</f>
        <v/>
      </c>
      <c r="I7956">
        <f>IF(G7956="","",G7956-first_day+1)</f>
        <v/>
      </c>
      <c r="J7956" s="27">
        <f>IF(I7956="","",INDEX(Daily!$J$2:$J$421,I7956))</f>
        <v/>
      </c>
      <c r="K7956" s="27">
        <f>IF(J7956="","",J7956+cat_offset)</f>
        <v/>
      </c>
      <c r="L7956" s="27">
        <f>IF(J7956="","",MAX(0,E7956-J7956)^2)</f>
        <v/>
      </c>
      <c r="M7956" s="27">
        <f>IF(J7956="","",MAX(0,E7956-(J7956+twcdh_off))^2)</f>
        <v/>
      </c>
      <c r="N7956" s="27">
        <f>IF(E7956="","",MAX(0,E7956-swcdh_thr)^2)</f>
        <v/>
      </c>
      <c r="O7956">
        <f>IF(K7956="","",ROUND(E7956-K7956,0))</f>
        <v/>
      </c>
      <c r="P7956">
        <f>IF(O7956="","",IF(O7956&gt;=1,O7956,0))</f>
        <v/>
      </c>
      <c r="Q7956" s="27">
        <f>IF(E7956="","",MAX(0,E7956-22))</f>
        <v/>
      </c>
      <c r="R7956" s="27">
        <f>IF(H7956=1,E7956,"")</f>
        <v/>
      </c>
      <c r="S7956" s="27">
        <f>IF(AND(H7956=1,J7956&lt;&gt;""),E7956-J7956,"")</f>
        <v/>
      </c>
      <c r="T7956">
        <f>IF(G7956="","",MONTH(G7956))</f>
        <v/>
      </c>
    </row>
    <row r="7957">
      <c r="A7957" s="24" t="n">
        <v>2020</v>
      </c>
      <c r="B7957" s="24" t="n">
        <v>11</v>
      </c>
      <c r="C7957" s="24" t="n">
        <v>27</v>
      </c>
      <c r="D7957" s="24" t="n">
        <v>12</v>
      </c>
      <c r="E7957" s="24" t="n">
        <v>9.67</v>
      </c>
      <c r="F7957" s="25">
        <f>IF($E7957="","",DATE(IF($A7957="",nominal_year,$A7957),$B7957,$C7957)+($D7957-IF(LEFT(hour_conv,1)="1",1,0))/24)</f>
        <v/>
      </c>
      <c r="G7957" s="26">
        <f>IF(F7957="","",INT(F7957))</f>
        <v/>
      </c>
      <c r="H7957">
        <f>IF(G7957="","",IF(AND(MONTH(G7957)*100+DAY(G7957)&gt;=season_lo,MONTH(G7957)*100+DAY(G7957)&lt;=season_hi),1,0))</f>
        <v/>
      </c>
      <c r="I7957">
        <f>IF(G7957="","",G7957-first_day+1)</f>
        <v/>
      </c>
      <c r="J7957" s="27">
        <f>IF(I7957="","",INDEX(Daily!$J$2:$J$421,I7957))</f>
        <v/>
      </c>
      <c r="K7957" s="27">
        <f>IF(J7957="","",J7957+cat_offset)</f>
        <v/>
      </c>
      <c r="L7957" s="27">
        <f>IF(J7957="","",MAX(0,E7957-J7957)^2)</f>
        <v/>
      </c>
      <c r="M7957" s="27">
        <f>IF(J7957="","",MAX(0,E7957-(J7957+twcdh_off))^2)</f>
        <v/>
      </c>
      <c r="N7957" s="27">
        <f>IF(E7957="","",MAX(0,E7957-swcdh_thr)^2)</f>
        <v/>
      </c>
      <c r="O7957">
        <f>IF(K7957="","",ROUND(E7957-K7957,0))</f>
        <v/>
      </c>
      <c r="P7957">
        <f>IF(O7957="","",IF(O7957&gt;=1,O7957,0))</f>
        <v/>
      </c>
      <c r="Q7957" s="27">
        <f>IF(E7957="","",MAX(0,E7957-22))</f>
        <v/>
      </c>
      <c r="R7957" s="27">
        <f>IF(H7957=1,E7957,"")</f>
        <v/>
      </c>
      <c r="S7957" s="27">
        <f>IF(AND(H7957=1,J7957&lt;&gt;""),E7957-J7957,"")</f>
        <v/>
      </c>
      <c r="T7957">
        <f>IF(G7957="","",MONTH(G7957))</f>
        <v/>
      </c>
    </row>
    <row r="7958">
      <c r="A7958" s="24" t="n">
        <v>2020</v>
      </c>
      <c r="B7958" s="24" t="n">
        <v>11</v>
      </c>
      <c r="C7958" s="24" t="n">
        <v>27</v>
      </c>
      <c r="D7958" s="24" t="n">
        <v>13</v>
      </c>
      <c r="E7958" s="24" t="n">
        <v>10.21</v>
      </c>
      <c r="F7958" s="25">
        <f>IF($E7958="","",DATE(IF($A7958="",nominal_year,$A7958),$B7958,$C7958)+($D7958-IF(LEFT(hour_conv,1)="1",1,0))/24)</f>
        <v/>
      </c>
      <c r="G7958" s="26">
        <f>IF(F7958="","",INT(F7958))</f>
        <v/>
      </c>
      <c r="H7958">
        <f>IF(G7958="","",IF(AND(MONTH(G7958)*100+DAY(G7958)&gt;=season_lo,MONTH(G7958)*100+DAY(G7958)&lt;=season_hi),1,0))</f>
        <v/>
      </c>
      <c r="I7958">
        <f>IF(G7958="","",G7958-first_day+1)</f>
        <v/>
      </c>
      <c r="J7958" s="27">
        <f>IF(I7958="","",INDEX(Daily!$J$2:$J$421,I7958))</f>
        <v/>
      </c>
      <c r="K7958" s="27">
        <f>IF(J7958="","",J7958+cat_offset)</f>
        <v/>
      </c>
      <c r="L7958" s="27">
        <f>IF(J7958="","",MAX(0,E7958-J7958)^2)</f>
        <v/>
      </c>
      <c r="M7958" s="27">
        <f>IF(J7958="","",MAX(0,E7958-(J7958+twcdh_off))^2)</f>
        <v/>
      </c>
      <c r="N7958" s="27">
        <f>IF(E7958="","",MAX(0,E7958-swcdh_thr)^2)</f>
        <v/>
      </c>
      <c r="O7958">
        <f>IF(K7958="","",ROUND(E7958-K7958,0))</f>
        <v/>
      </c>
      <c r="P7958">
        <f>IF(O7958="","",IF(O7958&gt;=1,O7958,0))</f>
        <v/>
      </c>
      <c r="Q7958" s="27">
        <f>IF(E7958="","",MAX(0,E7958-22))</f>
        <v/>
      </c>
      <c r="R7958" s="27">
        <f>IF(H7958=1,E7958,"")</f>
        <v/>
      </c>
      <c r="S7958" s="27">
        <f>IF(AND(H7958=1,J7958&lt;&gt;""),E7958-J7958,"")</f>
        <v/>
      </c>
      <c r="T7958">
        <f>IF(G7958="","",MONTH(G7958))</f>
        <v/>
      </c>
    </row>
    <row r="7959">
      <c r="A7959" s="24" t="n">
        <v>2020</v>
      </c>
      <c r="B7959" s="24" t="n">
        <v>11</v>
      </c>
      <c r="C7959" s="24" t="n">
        <v>27</v>
      </c>
      <c r="D7959" s="24" t="n">
        <v>14</v>
      </c>
      <c r="E7959" s="24" t="n">
        <v>10.33</v>
      </c>
      <c r="F7959" s="25">
        <f>IF($E7959="","",DATE(IF($A7959="",nominal_year,$A7959),$B7959,$C7959)+($D7959-IF(LEFT(hour_conv,1)="1",1,0))/24)</f>
        <v/>
      </c>
      <c r="G7959" s="26">
        <f>IF(F7959="","",INT(F7959))</f>
        <v/>
      </c>
      <c r="H7959">
        <f>IF(G7959="","",IF(AND(MONTH(G7959)*100+DAY(G7959)&gt;=season_lo,MONTH(G7959)*100+DAY(G7959)&lt;=season_hi),1,0))</f>
        <v/>
      </c>
      <c r="I7959">
        <f>IF(G7959="","",G7959-first_day+1)</f>
        <v/>
      </c>
      <c r="J7959" s="27">
        <f>IF(I7959="","",INDEX(Daily!$J$2:$J$421,I7959))</f>
        <v/>
      </c>
      <c r="K7959" s="27">
        <f>IF(J7959="","",J7959+cat_offset)</f>
        <v/>
      </c>
      <c r="L7959" s="27">
        <f>IF(J7959="","",MAX(0,E7959-J7959)^2)</f>
        <v/>
      </c>
      <c r="M7959" s="27">
        <f>IF(J7959="","",MAX(0,E7959-(J7959+twcdh_off))^2)</f>
        <v/>
      </c>
      <c r="N7959" s="27">
        <f>IF(E7959="","",MAX(0,E7959-swcdh_thr)^2)</f>
        <v/>
      </c>
      <c r="O7959">
        <f>IF(K7959="","",ROUND(E7959-K7959,0))</f>
        <v/>
      </c>
      <c r="P7959">
        <f>IF(O7959="","",IF(O7959&gt;=1,O7959,0))</f>
        <v/>
      </c>
      <c r="Q7959" s="27">
        <f>IF(E7959="","",MAX(0,E7959-22))</f>
        <v/>
      </c>
      <c r="R7959" s="27">
        <f>IF(H7959=1,E7959,"")</f>
        <v/>
      </c>
      <c r="S7959" s="27">
        <f>IF(AND(H7959=1,J7959&lt;&gt;""),E7959-J7959,"")</f>
        <v/>
      </c>
      <c r="T7959">
        <f>IF(G7959="","",MONTH(G7959))</f>
        <v/>
      </c>
    </row>
    <row r="7960">
      <c r="A7960" s="24" t="n">
        <v>2020</v>
      </c>
      <c r="B7960" s="24" t="n">
        <v>11</v>
      </c>
      <c r="C7960" s="24" t="n">
        <v>27</v>
      </c>
      <c r="D7960" s="24" t="n">
        <v>15</v>
      </c>
      <c r="E7960" s="24" t="n">
        <v>11.06</v>
      </c>
      <c r="F7960" s="25">
        <f>IF($E7960="","",DATE(IF($A7960="",nominal_year,$A7960),$B7960,$C7960)+($D7960-IF(LEFT(hour_conv,1)="1",1,0))/24)</f>
        <v/>
      </c>
      <c r="G7960" s="26">
        <f>IF(F7960="","",INT(F7960))</f>
        <v/>
      </c>
      <c r="H7960">
        <f>IF(G7960="","",IF(AND(MONTH(G7960)*100+DAY(G7960)&gt;=season_lo,MONTH(G7960)*100+DAY(G7960)&lt;=season_hi),1,0))</f>
        <v/>
      </c>
      <c r="I7960">
        <f>IF(G7960="","",G7960-first_day+1)</f>
        <v/>
      </c>
      <c r="J7960" s="27">
        <f>IF(I7960="","",INDEX(Daily!$J$2:$J$421,I7960))</f>
        <v/>
      </c>
      <c r="K7960" s="27">
        <f>IF(J7960="","",J7960+cat_offset)</f>
        <v/>
      </c>
      <c r="L7960" s="27">
        <f>IF(J7960="","",MAX(0,E7960-J7960)^2)</f>
        <v/>
      </c>
      <c r="M7960" s="27">
        <f>IF(J7960="","",MAX(0,E7960-(J7960+twcdh_off))^2)</f>
        <v/>
      </c>
      <c r="N7960" s="27">
        <f>IF(E7960="","",MAX(0,E7960-swcdh_thr)^2)</f>
        <v/>
      </c>
      <c r="O7960">
        <f>IF(K7960="","",ROUND(E7960-K7960,0))</f>
        <v/>
      </c>
      <c r="P7960">
        <f>IF(O7960="","",IF(O7960&gt;=1,O7960,0))</f>
        <v/>
      </c>
      <c r="Q7960" s="27">
        <f>IF(E7960="","",MAX(0,E7960-22))</f>
        <v/>
      </c>
      <c r="R7960" s="27">
        <f>IF(H7960=1,E7960,"")</f>
        <v/>
      </c>
      <c r="S7960" s="27">
        <f>IF(AND(H7960=1,J7960&lt;&gt;""),E7960-J7960,"")</f>
        <v/>
      </c>
      <c r="T7960">
        <f>IF(G7960="","",MONTH(G7960))</f>
        <v/>
      </c>
    </row>
    <row r="7961">
      <c r="A7961" s="24" t="n">
        <v>2020</v>
      </c>
      <c r="B7961" s="24" t="n">
        <v>11</v>
      </c>
      <c r="C7961" s="24" t="n">
        <v>27</v>
      </c>
      <c r="D7961" s="24" t="n">
        <v>16</v>
      </c>
      <c r="E7961" s="24" t="n">
        <v>10.58</v>
      </c>
      <c r="F7961" s="25">
        <f>IF($E7961="","",DATE(IF($A7961="",nominal_year,$A7961),$B7961,$C7961)+($D7961-IF(LEFT(hour_conv,1)="1",1,0))/24)</f>
        <v/>
      </c>
      <c r="G7961" s="26">
        <f>IF(F7961="","",INT(F7961))</f>
        <v/>
      </c>
      <c r="H7961">
        <f>IF(G7961="","",IF(AND(MONTH(G7961)*100+DAY(G7961)&gt;=season_lo,MONTH(G7961)*100+DAY(G7961)&lt;=season_hi),1,0))</f>
        <v/>
      </c>
      <c r="I7961">
        <f>IF(G7961="","",G7961-first_day+1)</f>
        <v/>
      </c>
      <c r="J7961" s="27">
        <f>IF(I7961="","",INDEX(Daily!$J$2:$J$421,I7961))</f>
        <v/>
      </c>
      <c r="K7961" s="27">
        <f>IF(J7961="","",J7961+cat_offset)</f>
        <v/>
      </c>
      <c r="L7961" s="27">
        <f>IF(J7961="","",MAX(0,E7961-J7961)^2)</f>
        <v/>
      </c>
      <c r="M7961" s="27">
        <f>IF(J7961="","",MAX(0,E7961-(J7961+twcdh_off))^2)</f>
        <v/>
      </c>
      <c r="N7961" s="27">
        <f>IF(E7961="","",MAX(0,E7961-swcdh_thr)^2)</f>
        <v/>
      </c>
      <c r="O7961">
        <f>IF(K7961="","",ROUND(E7961-K7961,0))</f>
        <v/>
      </c>
      <c r="P7961">
        <f>IF(O7961="","",IF(O7961&gt;=1,O7961,0))</f>
        <v/>
      </c>
      <c r="Q7961" s="27">
        <f>IF(E7961="","",MAX(0,E7961-22))</f>
        <v/>
      </c>
      <c r="R7961" s="27">
        <f>IF(H7961=1,E7961,"")</f>
        <v/>
      </c>
      <c r="S7961" s="27">
        <f>IF(AND(H7961=1,J7961&lt;&gt;""),E7961-J7961,"")</f>
        <v/>
      </c>
      <c r="T7961">
        <f>IF(G7961="","",MONTH(G7961))</f>
        <v/>
      </c>
    </row>
    <row r="7962">
      <c r="A7962" s="24" t="n">
        <v>2020</v>
      </c>
      <c r="B7962" s="24" t="n">
        <v>11</v>
      </c>
      <c r="C7962" s="24" t="n">
        <v>27</v>
      </c>
      <c r="D7962" s="24" t="n">
        <v>17</v>
      </c>
      <c r="E7962" s="24" t="n">
        <v>10.45</v>
      </c>
      <c r="F7962" s="25">
        <f>IF($E7962="","",DATE(IF($A7962="",nominal_year,$A7962),$B7962,$C7962)+($D7962-IF(LEFT(hour_conv,1)="1",1,0))/24)</f>
        <v/>
      </c>
      <c r="G7962" s="26">
        <f>IF(F7962="","",INT(F7962))</f>
        <v/>
      </c>
      <c r="H7962">
        <f>IF(G7962="","",IF(AND(MONTH(G7962)*100+DAY(G7962)&gt;=season_lo,MONTH(G7962)*100+DAY(G7962)&lt;=season_hi),1,0))</f>
        <v/>
      </c>
      <c r="I7962">
        <f>IF(G7962="","",G7962-first_day+1)</f>
        <v/>
      </c>
      <c r="J7962" s="27">
        <f>IF(I7962="","",INDEX(Daily!$J$2:$J$421,I7962))</f>
        <v/>
      </c>
      <c r="K7962" s="27">
        <f>IF(J7962="","",J7962+cat_offset)</f>
        <v/>
      </c>
      <c r="L7962" s="27">
        <f>IF(J7962="","",MAX(0,E7962-J7962)^2)</f>
        <v/>
      </c>
      <c r="M7962" s="27">
        <f>IF(J7962="","",MAX(0,E7962-(J7962+twcdh_off))^2)</f>
        <v/>
      </c>
      <c r="N7962" s="27">
        <f>IF(E7962="","",MAX(0,E7962-swcdh_thr)^2)</f>
        <v/>
      </c>
      <c r="O7962">
        <f>IF(K7962="","",ROUND(E7962-K7962,0))</f>
        <v/>
      </c>
      <c r="P7962">
        <f>IF(O7962="","",IF(O7962&gt;=1,O7962,0))</f>
        <v/>
      </c>
      <c r="Q7962" s="27">
        <f>IF(E7962="","",MAX(0,E7962-22))</f>
        <v/>
      </c>
      <c r="R7962" s="27">
        <f>IF(H7962=1,E7962,"")</f>
        <v/>
      </c>
      <c r="S7962" s="27">
        <f>IF(AND(H7962=1,J7962&lt;&gt;""),E7962-J7962,"")</f>
        <v/>
      </c>
      <c r="T7962">
        <f>IF(G7962="","",MONTH(G7962))</f>
        <v/>
      </c>
    </row>
    <row r="7963">
      <c r="A7963" s="24" t="n">
        <v>2020</v>
      </c>
      <c r="B7963" s="24" t="n">
        <v>11</v>
      </c>
      <c r="C7963" s="24" t="n">
        <v>27</v>
      </c>
      <c r="D7963" s="24" t="n">
        <v>18</v>
      </c>
      <c r="E7963" s="24" t="n">
        <v>10.64</v>
      </c>
      <c r="F7963" s="25">
        <f>IF($E7963="","",DATE(IF($A7963="",nominal_year,$A7963),$B7963,$C7963)+($D7963-IF(LEFT(hour_conv,1)="1",1,0))/24)</f>
        <v/>
      </c>
      <c r="G7963" s="26">
        <f>IF(F7963="","",INT(F7963))</f>
        <v/>
      </c>
      <c r="H7963">
        <f>IF(G7963="","",IF(AND(MONTH(G7963)*100+DAY(G7963)&gt;=season_lo,MONTH(G7963)*100+DAY(G7963)&lt;=season_hi),1,0))</f>
        <v/>
      </c>
      <c r="I7963">
        <f>IF(G7963="","",G7963-first_day+1)</f>
        <v/>
      </c>
      <c r="J7963" s="27">
        <f>IF(I7963="","",INDEX(Daily!$J$2:$J$421,I7963))</f>
        <v/>
      </c>
      <c r="K7963" s="27">
        <f>IF(J7963="","",J7963+cat_offset)</f>
        <v/>
      </c>
      <c r="L7963" s="27">
        <f>IF(J7963="","",MAX(0,E7963-J7963)^2)</f>
        <v/>
      </c>
      <c r="M7963" s="27">
        <f>IF(J7963="","",MAX(0,E7963-(J7963+twcdh_off))^2)</f>
        <v/>
      </c>
      <c r="N7963" s="27">
        <f>IF(E7963="","",MAX(0,E7963-swcdh_thr)^2)</f>
        <v/>
      </c>
      <c r="O7963">
        <f>IF(K7963="","",ROUND(E7963-K7963,0))</f>
        <v/>
      </c>
      <c r="P7963">
        <f>IF(O7963="","",IF(O7963&gt;=1,O7963,0))</f>
        <v/>
      </c>
      <c r="Q7963" s="27">
        <f>IF(E7963="","",MAX(0,E7963-22))</f>
        <v/>
      </c>
      <c r="R7963" s="27">
        <f>IF(H7963=1,E7963,"")</f>
        <v/>
      </c>
      <c r="S7963" s="27">
        <f>IF(AND(H7963=1,J7963&lt;&gt;""),E7963-J7963,"")</f>
        <v/>
      </c>
      <c r="T7963">
        <f>IF(G7963="","",MONTH(G7963))</f>
        <v/>
      </c>
    </row>
    <row r="7964">
      <c r="A7964" s="24" t="n">
        <v>2020</v>
      </c>
      <c r="B7964" s="24" t="n">
        <v>11</v>
      </c>
      <c r="C7964" s="24" t="n">
        <v>27</v>
      </c>
      <c r="D7964" s="24" t="n">
        <v>19</v>
      </c>
      <c r="E7964" s="24" t="n">
        <v>9.880000000000001</v>
      </c>
      <c r="F7964" s="25">
        <f>IF($E7964="","",DATE(IF($A7964="",nominal_year,$A7964),$B7964,$C7964)+($D7964-IF(LEFT(hour_conv,1)="1",1,0))/24)</f>
        <v/>
      </c>
      <c r="G7964" s="26">
        <f>IF(F7964="","",INT(F7964))</f>
        <v/>
      </c>
      <c r="H7964">
        <f>IF(G7964="","",IF(AND(MONTH(G7964)*100+DAY(G7964)&gt;=season_lo,MONTH(G7964)*100+DAY(G7964)&lt;=season_hi),1,0))</f>
        <v/>
      </c>
      <c r="I7964">
        <f>IF(G7964="","",G7964-first_day+1)</f>
        <v/>
      </c>
      <c r="J7964" s="27">
        <f>IF(I7964="","",INDEX(Daily!$J$2:$J$421,I7964))</f>
        <v/>
      </c>
      <c r="K7964" s="27">
        <f>IF(J7964="","",J7964+cat_offset)</f>
        <v/>
      </c>
      <c r="L7964" s="27">
        <f>IF(J7964="","",MAX(0,E7964-J7964)^2)</f>
        <v/>
      </c>
      <c r="M7964" s="27">
        <f>IF(J7964="","",MAX(0,E7964-(J7964+twcdh_off))^2)</f>
        <v/>
      </c>
      <c r="N7964" s="27">
        <f>IF(E7964="","",MAX(0,E7964-swcdh_thr)^2)</f>
        <v/>
      </c>
      <c r="O7964">
        <f>IF(K7964="","",ROUND(E7964-K7964,0))</f>
        <v/>
      </c>
      <c r="P7964">
        <f>IF(O7964="","",IF(O7964&gt;=1,O7964,0))</f>
        <v/>
      </c>
      <c r="Q7964" s="27">
        <f>IF(E7964="","",MAX(0,E7964-22))</f>
        <v/>
      </c>
      <c r="R7964" s="27">
        <f>IF(H7964=1,E7964,"")</f>
        <v/>
      </c>
      <c r="S7964" s="27">
        <f>IF(AND(H7964=1,J7964&lt;&gt;""),E7964-J7964,"")</f>
        <v/>
      </c>
      <c r="T7964">
        <f>IF(G7964="","",MONTH(G7964))</f>
        <v/>
      </c>
    </row>
    <row r="7965">
      <c r="A7965" s="24" t="n">
        <v>2020</v>
      </c>
      <c r="B7965" s="24" t="n">
        <v>11</v>
      </c>
      <c r="C7965" s="24" t="n">
        <v>27</v>
      </c>
      <c r="D7965" s="24" t="n">
        <v>20</v>
      </c>
      <c r="E7965" s="24" t="n">
        <v>9.48</v>
      </c>
      <c r="F7965" s="25">
        <f>IF($E7965="","",DATE(IF($A7965="",nominal_year,$A7965),$B7965,$C7965)+($D7965-IF(LEFT(hour_conv,1)="1",1,0))/24)</f>
        <v/>
      </c>
      <c r="G7965" s="26">
        <f>IF(F7965="","",INT(F7965))</f>
        <v/>
      </c>
      <c r="H7965">
        <f>IF(G7965="","",IF(AND(MONTH(G7965)*100+DAY(G7965)&gt;=season_lo,MONTH(G7965)*100+DAY(G7965)&lt;=season_hi),1,0))</f>
        <v/>
      </c>
      <c r="I7965">
        <f>IF(G7965="","",G7965-first_day+1)</f>
        <v/>
      </c>
      <c r="J7965" s="27">
        <f>IF(I7965="","",INDEX(Daily!$J$2:$J$421,I7965))</f>
        <v/>
      </c>
      <c r="K7965" s="27">
        <f>IF(J7965="","",J7965+cat_offset)</f>
        <v/>
      </c>
      <c r="L7965" s="27">
        <f>IF(J7965="","",MAX(0,E7965-J7965)^2)</f>
        <v/>
      </c>
      <c r="M7965" s="27">
        <f>IF(J7965="","",MAX(0,E7965-(J7965+twcdh_off))^2)</f>
        <v/>
      </c>
      <c r="N7965" s="27">
        <f>IF(E7965="","",MAX(0,E7965-swcdh_thr)^2)</f>
        <v/>
      </c>
      <c r="O7965">
        <f>IF(K7965="","",ROUND(E7965-K7965,0))</f>
        <v/>
      </c>
      <c r="P7965">
        <f>IF(O7965="","",IF(O7965&gt;=1,O7965,0))</f>
        <v/>
      </c>
      <c r="Q7965" s="27">
        <f>IF(E7965="","",MAX(0,E7965-22))</f>
        <v/>
      </c>
      <c r="R7965" s="27">
        <f>IF(H7965=1,E7965,"")</f>
        <v/>
      </c>
      <c r="S7965" s="27">
        <f>IF(AND(H7965=1,J7965&lt;&gt;""),E7965-J7965,"")</f>
        <v/>
      </c>
      <c r="T7965">
        <f>IF(G7965="","",MONTH(G7965))</f>
        <v/>
      </c>
    </row>
    <row r="7966">
      <c r="A7966" s="24" t="n">
        <v>2020</v>
      </c>
      <c r="B7966" s="24" t="n">
        <v>11</v>
      </c>
      <c r="C7966" s="24" t="n">
        <v>27</v>
      </c>
      <c r="D7966" s="24" t="n">
        <v>21</v>
      </c>
      <c r="E7966" s="24" t="n">
        <v>8.17</v>
      </c>
      <c r="F7966" s="25">
        <f>IF($E7966="","",DATE(IF($A7966="",nominal_year,$A7966),$B7966,$C7966)+($D7966-IF(LEFT(hour_conv,1)="1",1,0))/24)</f>
        <v/>
      </c>
      <c r="G7966" s="26">
        <f>IF(F7966="","",INT(F7966))</f>
        <v/>
      </c>
      <c r="H7966">
        <f>IF(G7966="","",IF(AND(MONTH(G7966)*100+DAY(G7966)&gt;=season_lo,MONTH(G7966)*100+DAY(G7966)&lt;=season_hi),1,0))</f>
        <v/>
      </c>
      <c r="I7966">
        <f>IF(G7966="","",G7966-first_day+1)</f>
        <v/>
      </c>
      <c r="J7966" s="27">
        <f>IF(I7966="","",INDEX(Daily!$J$2:$J$421,I7966))</f>
        <v/>
      </c>
      <c r="K7966" s="27">
        <f>IF(J7966="","",J7966+cat_offset)</f>
        <v/>
      </c>
      <c r="L7966" s="27">
        <f>IF(J7966="","",MAX(0,E7966-J7966)^2)</f>
        <v/>
      </c>
      <c r="M7966" s="27">
        <f>IF(J7966="","",MAX(0,E7966-(J7966+twcdh_off))^2)</f>
        <v/>
      </c>
      <c r="N7966" s="27">
        <f>IF(E7966="","",MAX(0,E7966-swcdh_thr)^2)</f>
        <v/>
      </c>
      <c r="O7966">
        <f>IF(K7966="","",ROUND(E7966-K7966,0))</f>
        <v/>
      </c>
      <c r="P7966">
        <f>IF(O7966="","",IF(O7966&gt;=1,O7966,0))</f>
        <v/>
      </c>
      <c r="Q7966" s="27">
        <f>IF(E7966="","",MAX(0,E7966-22))</f>
        <v/>
      </c>
      <c r="R7966" s="27">
        <f>IF(H7966=1,E7966,"")</f>
        <v/>
      </c>
      <c r="S7966" s="27">
        <f>IF(AND(H7966=1,J7966&lt;&gt;""),E7966-J7966,"")</f>
        <v/>
      </c>
      <c r="T7966">
        <f>IF(G7966="","",MONTH(G7966))</f>
        <v/>
      </c>
    </row>
    <row r="7967">
      <c r="A7967" s="24" t="n">
        <v>2020</v>
      </c>
      <c r="B7967" s="24" t="n">
        <v>11</v>
      </c>
      <c r="C7967" s="24" t="n">
        <v>27</v>
      </c>
      <c r="D7967" s="24" t="n">
        <v>22</v>
      </c>
      <c r="E7967" s="24" t="n">
        <v>8.619999999999999</v>
      </c>
      <c r="F7967" s="25">
        <f>IF($E7967="","",DATE(IF($A7967="",nominal_year,$A7967),$B7967,$C7967)+($D7967-IF(LEFT(hour_conv,1)="1",1,0))/24)</f>
        <v/>
      </c>
      <c r="G7967" s="26">
        <f>IF(F7967="","",INT(F7967))</f>
        <v/>
      </c>
      <c r="H7967">
        <f>IF(G7967="","",IF(AND(MONTH(G7967)*100+DAY(G7967)&gt;=season_lo,MONTH(G7967)*100+DAY(G7967)&lt;=season_hi),1,0))</f>
        <v/>
      </c>
      <c r="I7967">
        <f>IF(G7967="","",G7967-first_day+1)</f>
        <v/>
      </c>
      <c r="J7967" s="27">
        <f>IF(I7967="","",INDEX(Daily!$J$2:$J$421,I7967))</f>
        <v/>
      </c>
      <c r="K7967" s="27">
        <f>IF(J7967="","",J7967+cat_offset)</f>
        <v/>
      </c>
      <c r="L7967" s="27">
        <f>IF(J7967="","",MAX(0,E7967-J7967)^2)</f>
        <v/>
      </c>
      <c r="M7967" s="27">
        <f>IF(J7967="","",MAX(0,E7967-(J7967+twcdh_off))^2)</f>
        <v/>
      </c>
      <c r="N7967" s="27">
        <f>IF(E7967="","",MAX(0,E7967-swcdh_thr)^2)</f>
        <v/>
      </c>
      <c r="O7967">
        <f>IF(K7967="","",ROUND(E7967-K7967,0))</f>
        <v/>
      </c>
      <c r="P7967">
        <f>IF(O7967="","",IF(O7967&gt;=1,O7967,0))</f>
        <v/>
      </c>
      <c r="Q7967" s="27">
        <f>IF(E7967="","",MAX(0,E7967-22))</f>
        <v/>
      </c>
      <c r="R7967" s="27">
        <f>IF(H7967=1,E7967,"")</f>
        <v/>
      </c>
      <c r="S7967" s="27">
        <f>IF(AND(H7967=1,J7967&lt;&gt;""),E7967-J7967,"")</f>
        <v/>
      </c>
      <c r="T7967">
        <f>IF(G7967="","",MONTH(G7967))</f>
        <v/>
      </c>
    </row>
    <row r="7968">
      <c r="A7968" s="24" t="n">
        <v>2020</v>
      </c>
      <c r="B7968" s="24" t="n">
        <v>11</v>
      </c>
      <c r="C7968" s="24" t="n">
        <v>27</v>
      </c>
      <c r="D7968" s="24" t="n">
        <v>23</v>
      </c>
      <c r="E7968" s="24" t="n">
        <v>7.66</v>
      </c>
      <c r="F7968" s="25">
        <f>IF($E7968="","",DATE(IF($A7968="",nominal_year,$A7968),$B7968,$C7968)+($D7968-IF(LEFT(hour_conv,1)="1",1,0))/24)</f>
        <v/>
      </c>
      <c r="G7968" s="26">
        <f>IF(F7968="","",INT(F7968))</f>
        <v/>
      </c>
      <c r="H7968">
        <f>IF(G7968="","",IF(AND(MONTH(G7968)*100+DAY(G7968)&gt;=season_lo,MONTH(G7968)*100+DAY(G7968)&lt;=season_hi),1,0))</f>
        <v/>
      </c>
      <c r="I7968">
        <f>IF(G7968="","",G7968-first_day+1)</f>
        <v/>
      </c>
      <c r="J7968" s="27">
        <f>IF(I7968="","",INDEX(Daily!$J$2:$J$421,I7968))</f>
        <v/>
      </c>
      <c r="K7968" s="27">
        <f>IF(J7968="","",J7968+cat_offset)</f>
        <v/>
      </c>
      <c r="L7968" s="27">
        <f>IF(J7968="","",MAX(0,E7968-J7968)^2)</f>
        <v/>
      </c>
      <c r="M7968" s="27">
        <f>IF(J7968="","",MAX(0,E7968-(J7968+twcdh_off))^2)</f>
        <v/>
      </c>
      <c r="N7968" s="27">
        <f>IF(E7968="","",MAX(0,E7968-swcdh_thr)^2)</f>
        <v/>
      </c>
      <c r="O7968">
        <f>IF(K7968="","",ROUND(E7968-K7968,0))</f>
        <v/>
      </c>
      <c r="P7968">
        <f>IF(O7968="","",IF(O7968&gt;=1,O7968,0))</f>
        <v/>
      </c>
      <c r="Q7968" s="27">
        <f>IF(E7968="","",MAX(0,E7968-22))</f>
        <v/>
      </c>
      <c r="R7968" s="27">
        <f>IF(H7968=1,E7968,"")</f>
        <v/>
      </c>
      <c r="S7968" s="27">
        <f>IF(AND(H7968=1,J7968&lt;&gt;""),E7968-J7968,"")</f>
        <v/>
      </c>
      <c r="T7968">
        <f>IF(G7968="","",MONTH(G7968))</f>
        <v/>
      </c>
    </row>
    <row r="7969">
      <c r="A7969" s="24" t="n">
        <v>2020</v>
      </c>
      <c r="B7969" s="24" t="n">
        <v>11</v>
      </c>
      <c r="C7969" s="24" t="n">
        <v>27</v>
      </c>
      <c r="D7969" s="24" t="n">
        <v>24</v>
      </c>
      <c r="E7969" s="24" t="n">
        <v>7.01</v>
      </c>
      <c r="F7969" s="25">
        <f>IF($E7969="","",DATE(IF($A7969="",nominal_year,$A7969),$B7969,$C7969)+($D7969-IF(LEFT(hour_conv,1)="1",1,0))/24)</f>
        <v/>
      </c>
      <c r="G7969" s="26">
        <f>IF(F7969="","",INT(F7969))</f>
        <v/>
      </c>
      <c r="H7969">
        <f>IF(G7969="","",IF(AND(MONTH(G7969)*100+DAY(G7969)&gt;=season_lo,MONTH(G7969)*100+DAY(G7969)&lt;=season_hi),1,0))</f>
        <v/>
      </c>
      <c r="I7969">
        <f>IF(G7969="","",G7969-first_day+1)</f>
        <v/>
      </c>
      <c r="J7969" s="27">
        <f>IF(I7969="","",INDEX(Daily!$J$2:$J$421,I7969))</f>
        <v/>
      </c>
      <c r="K7969" s="27">
        <f>IF(J7969="","",J7969+cat_offset)</f>
        <v/>
      </c>
      <c r="L7969" s="27">
        <f>IF(J7969="","",MAX(0,E7969-J7969)^2)</f>
        <v/>
      </c>
      <c r="M7969" s="27">
        <f>IF(J7969="","",MAX(0,E7969-(J7969+twcdh_off))^2)</f>
        <v/>
      </c>
      <c r="N7969" s="27">
        <f>IF(E7969="","",MAX(0,E7969-swcdh_thr)^2)</f>
        <v/>
      </c>
      <c r="O7969">
        <f>IF(K7969="","",ROUND(E7969-K7969,0))</f>
        <v/>
      </c>
      <c r="P7969">
        <f>IF(O7969="","",IF(O7969&gt;=1,O7969,0))</f>
        <v/>
      </c>
      <c r="Q7969" s="27">
        <f>IF(E7969="","",MAX(0,E7969-22))</f>
        <v/>
      </c>
      <c r="R7969" s="27">
        <f>IF(H7969=1,E7969,"")</f>
        <v/>
      </c>
      <c r="S7969" s="27">
        <f>IF(AND(H7969=1,J7969&lt;&gt;""),E7969-J7969,"")</f>
        <v/>
      </c>
      <c r="T7969">
        <f>IF(G7969="","",MONTH(G7969))</f>
        <v/>
      </c>
    </row>
    <row r="7970">
      <c r="A7970" s="24" t="n">
        <v>2020</v>
      </c>
      <c r="B7970" s="24" t="n">
        <v>11</v>
      </c>
      <c r="C7970" s="24" t="n">
        <v>28</v>
      </c>
      <c r="D7970" s="24" t="n">
        <v>1</v>
      </c>
      <c r="E7970" s="24" t="n">
        <v>5.78</v>
      </c>
      <c r="F7970" s="25">
        <f>IF($E7970="","",DATE(IF($A7970="",nominal_year,$A7970),$B7970,$C7970)+($D7970-IF(LEFT(hour_conv,1)="1",1,0))/24)</f>
        <v/>
      </c>
      <c r="G7970" s="26">
        <f>IF(F7970="","",INT(F7970))</f>
        <v/>
      </c>
      <c r="H7970">
        <f>IF(G7970="","",IF(AND(MONTH(G7970)*100+DAY(G7970)&gt;=season_lo,MONTH(G7970)*100+DAY(G7970)&lt;=season_hi),1,0))</f>
        <v/>
      </c>
      <c r="I7970">
        <f>IF(G7970="","",G7970-first_day+1)</f>
        <v/>
      </c>
      <c r="J7970" s="27">
        <f>IF(I7970="","",INDEX(Daily!$J$2:$J$421,I7970))</f>
        <v/>
      </c>
      <c r="K7970" s="27">
        <f>IF(J7970="","",J7970+cat_offset)</f>
        <v/>
      </c>
      <c r="L7970" s="27">
        <f>IF(J7970="","",MAX(0,E7970-J7970)^2)</f>
        <v/>
      </c>
      <c r="M7970" s="27">
        <f>IF(J7970="","",MAX(0,E7970-(J7970+twcdh_off))^2)</f>
        <v/>
      </c>
      <c r="N7970" s="27">
        <f>IF(E7970="","",MAX(0,E7970-swcdh_thr)^2)</f>
        <v/>
      </c>
      <c r="O7970">
        <f>IF(K7970="","",ROUND(E7970-K7970,0))</f>
        <v/>
      </c>
      <c r="P7970">
        <f>IF(O7970="","",IF(O7970&gt;=1,O7970,0))</f>
        <v/>
      </c>
      <c r="Q7970" s="27">
        <f>IF(E7970="","",MAX(0,E7970-22))</f>
        <v/>
      </c>
      <c r="R7970" s="27">
        <f>IF(H7970=1,E7970,"")</f>
        <v/>
      </c>
      <c r="S7970" s="27">
        <f>IF(AND(H7970=1,J7970&lt;&gt;""),E7970-J7970,"")</f>
        <v/>
      </c>
      <c r="T7970">
        <f>IF(G7970="","",MONTH(G7970))</f>
        <v/>
      </c>
    </row>
    <row r="7971">
      <c r="A7971" s="24" t="n">
        <v>2020</v>
      </c>
      <c r="B7971" s="24" t="n">
        <v>11</v>
      </c>
      <c r="C7971" s="24" t="n">
        <v>28</v>
      </c>
      <c r="D7971" s="24" t="n">
        <v>2</v>
      </c>
      <c r="E7971" s="24" t="n">
        <v>5.28</v>
      </c>
      <c r="F7971" s="25">
        <f>IF($E7971="","",DATE(IF($A7971="",nominal_year,$A7971),$B7971,$C7971)+($D7971-IF(LEFT(hour_conv,1)="1",1,0))/24)</f>
        <v/>
      </c>
      <c r="G7971" s="26">
        <f>IF(F7971="","",INT(F7971))</f>
        <v/>
      </c>
      <c r="H7971">
        <f>IF(G7971="","",IF(AND(MONTH(G7971)*100+DAY(G7971)&gt;=season_lo,MONTH(G7971)*100+DAY(G7971)&lt;=season_hi),1,0))</f>
        <v/>
      </c>
      <c r="I7971">
        <f>IF(G7971="","",G7971-first_day+1)</f>
        <v/>
      </c>
      <c r="J7971" s="27">
        <f>IF(I7971="","",INDEX(Daily!$J$2:$J$421,I7971))</f>
        <v/>
      </c>
      <c r="K7971" s="27">
        <f>IF(J7971="","",J7971+cat_offset)</f>
        <v/>
      </c>
      <c r="L7971" s="27">
        <f>IF(J7971="","",MAX(0,E7971-J7971)^2)</f>
        <v/>
      </c>
      <c r="M7971" s="27">
        <f>IF(J7971="","",MAX(0,E7971-(J7971+twcdh_off))^2)</f>
        <v/>
      </c>
      <c r="N7971" s="27">
        <f>IF(E7971="","",MAX(0,E7971-swcdh_thr)^2)</f>
        <v/>
      </c>
      <c r="O7971">
        <f>IF(K7971="","",ROUND(E7971-K7971,0))</f>
        <v/>
      </c>
      <c r="P7971">
        <f>IF(O7971="","",IF(O7971&gt;=1,O7971,0))</f>
        <v/>
      </c>
      <c r="Q7971" s="27">
        <f>IF(E7971="","",MAX(0,E7971-22))</f>
        <v/>
      </c>
      <c r="R7971" s="27">
        <f>IF(H7971=1,E7971,"")</f>
        <v/>
      </c>
      <c r="S7971" s="27">
        <f>IF(AND(H7971=1,J7971&lt;&gt;""),E7971-J7971,"")</f>
        <v/>
      </c>
      <c r="T7971">
        <f>IF(G7971="","",MONTH(G7971))</f>
        <v/>
      </c>
    </row>
    <row r="7972">
      <c r="A7972" s="24" t="n">
        <v>2020</v>
      </c>
      <c r="B7972" s="24" t="n">
        <v>11</v>
      </c>
      <c r="C7972" s="24" t="n">
        <v>28</v>
      </c>
      <c r="D7972" s="24" t="n">
        <v>3</v>
      </c>
      <c r="E7972" s="24" t="n">
        <v>4.68</v>
      </c>
      <c r="F7972" s="25">
        <f>IF($E7972="","",DATE(IF($A7972="",nominal_year,$A7972),$B7972,$C7972)+($D7972-IF(LEFT(hour_conv,1)="1",1,0))/24)</f>
        <v/>
      </c>
      <c r="G7972" s="26">
        <f>IF(F7972="","",INT(F7972))</f>
        <v/>
      </c>
      <c r="H7972">
        <f>IF(G7972="","",IF(AND(MONTH(G7972)*100+DAY(G7972)&gt;=season_lo,MONTH(G7972)*100+DAY(G7972)&lt;=season_hi),1,0))</f>
        <v/>
      </c>
      <c r="I7972">
        <f>IF(G7972="","",G7972-first_day+1)</f>
        <v/>
      </c>
      <c r="J7972" s="27">
        <f>IF(I7972="","",INDEX(Daily!$J$2:$J$421,I7972))</f>
        <v/>
      </c>
      <c r="K7972" s="27">
        <f>IF(J7972="","",J7972+cat_offset)</f>
        <v/>
      </c>
      <c r="L7972" s="27">
        <f>IF(J7972="","",MAX(0,E7972-J7972)^2)</f>
        <v/>
      </c>
      <c r="M7972" s="27">
        <f>IF(J7972="","",MAX(0,E7972-(J7972+twcdh_off))^2)</f>
        <v/>
      </c>
      <c r="N7972" s="27">
        <f>IF(E7972="","",MAX(0,E7972-swcdh_thr)^2)</f>
        <v/>
      </c>
      <c r="O7972">
        <f>IF(K7972="","",ROUND(E7972-K7972,0))</f>
        <v/>
      </c>
      <c r="P7972">
        <f>IF(O7972="","",IF(O7972&gt;=1,O7972,0))</f>
        <v/>
      </c>
      <c r="Q7972" s="27">
        <f>IF(E7972="","",MAX(0,E7972-22))</f>
        <v/>
      </c>
      <c r="R7972" s="27">
        <f>IF(H7972=1,E7972,"")</f>
        <v/>
      </c>
      <c r="S7972" s="27">
        <f>IF(AND(H7972=1,J7972&lt;&gt;""),E7972-J7972,"")</f>
        <v/>
      </c>
      <c r="T7972">
        <f>IF(G7972="","",MONTH(G7972))</f>
        <v/>
      </c>
    </row>
    <row r="7973">
      <c r="A7973" s="24" t="n">
        <v>2020</v>
      </c>
      <c r="B7973" s="24" t="n">
        <v>11</v>
      </c>
      <c r="C7973" s="24" t="n">
        <v>28</v>
      </c>
      <c r="D7973" s="24" t="n">
        <v>4</v>
      </c>
      <c r="E7973" s="24" t="n">
        <v>5.62</v>
      </c>
      <c r="F7973" s="25">
        <f>IF($E7973="","",DATE(IF($A7973="",nominal_year,$A7973),$B7973,$C7973)+($D7973-IF(LEFT(hour_conv,1)="1",1,0))/24)</f>
        <v/>
      </c>
      <c r="G7973" s="26">
        <f>IF(F7973="","",INT(F7973))</f>
        <v/>
      </c>
      <c r="H7973">
        <f>IF(G7973="","",IF(AND(MONTH(G7973)*100+DAY(G7973)&gt;=season_lo,MONTH(G7973)*100+DAY(G7973)&lt;=season_hi),1,0))</f>
        <v/>
      </c>
      <c r="I7973">
        <f>IF(G7973="","",G7973-first_day+1)</f>
        <v/>
      </c>
      <c r="J7973" s="27">
        <f>IF(I7973="","",INDEX(Daily!$J$2:$J$421,I7973))</f>
        <v/>
      </c>
      <c r="K7973" s="27">
        <f>IF(J7973="","",J7973+cat_offset)</f>
        <v/>
      </c>
      <c r="L7973" s="27">
        <f>IF(J7973="","",MAX(0,E7973-J7973)^2)</f>
        <v/>
      </c>
      <c r="M7973" s="27">
        <f>IF(J7973="","",MAX(0,E7973-(J7973+twcdh_off))^2)</f>
        <v/>
      </c>
      <c r="N7973" s="27">
        <f>IF(E7973="","",MAX(0,E7973-swcdh_thr)^2)</f>
        <v/>
      </c>
      <c r="O7973">
        <f>IF(K7973="","",ROUND(E7973-K7973,0))</f>
        <v/>
      </c>
      <c r="P7973">
        <f>IF(O7973="","",IF(O7973&gt;=1,O7973,0))</f>
        <v/>
      </c>
      <c r="Q7973" s="27">
        <f>IF(E7973="","",MAX(0,E7973-22))</f>
        <v/>
      </c>
      <c r="R7973" s="27">
        <f>IF(H7973=1,E7973,"")</f>
        <v/>
      </c>
      <c r="S7973" s="27">
        <f>IF(AND(H7973=1,J7973&lt;&gt;""),E7973-J7973,"")</f>
        <v/>
      </c>
      <c r="T7973">
        <f>IF(G7973="","",MONTH(G7973))</f>
        <v/>
      </c>
    </row>
    <row r="7974">
      <c r="A7974" s="24" t="n">
        <v>2020</v>
      </c>
      <c r="B7974" s="24" t="n">
        <v>11</v>
      </c>
      <c r="C7974" s="24" t="n">
        <v>28</v>
      </c>
      <c r="D7974" s="24" t="n">
        <v>5</v>
      </c>
      <c r="E7974" s="24" t="n">
        <v>4.77</v>
      </c>
      <c r="F7974" s="25">
        <f>IF($E7974="","",DATE(IF($A7974="",nominal_year,$A7974),$B7974,$C7974)+($D7974-IF(LEFT(hour_conv,1)="1",1,0))/24)</f>
        <v/>
      </c>
      <c r="G7974" s="26">
        <f>IF(F7974="","",INT(F7974))</f>
        <v/>
      </c>
      <c r="H7974">
        <f>IF(G7974="","",IF(AND(MONTH(G7974)*100+DAY(G7974)&gt;=season_lo,MONTH(G7974)*100+DAY(G7974)&lt;=season_hi),1,0))</f>
        <v/>
      </c>
      <c r="I7974">
        <f>IF(G7974="","",G7974-first_day+1)</f>
        <v/>
      </c>
      <c r="J7974" s="27">
        <f>IF(I7974="","",INDEX(Daily!$J$2:$J$421,I7974))</f>
        <v/>
      </c>
      <c r="K7974" s="27">
        <f>IF(J7974="","",J7974+cat_offset)</f>
        <v/>
      </c>
      <c r="L7974" s="27">
        <f>IF(J7974="","",MAX(0,E7974-J7974)^2)</f>
        <v/>
      </c>
      <c r="M7974" s="27">
        <f>IF(J7974="","",MAX(0,E7974-(J7974+twcdh_off))^2)</f>
        <v/>
      </c>
      <c r="N7974" s="27">
        <f>IF(E7974="","",MAX(0,E7974-swcdh_thr)^2)</f>
        <v/>
      </c>
      <c r="O7974">
        <f>IF(K7974="","",ROUND(E7974-K7974,0))</f>
        <v/>
      </c>
      <c r="P7974">
        <f>IF(O7974="","",IF(O7974&gt;=1,O7974,0))</f>
        <v/>
      </c>
      <c r="Q7974" s="27">
        <f>IF(E7974="","",MAX(0,E7974-22))</f>
        <v/>
      </c>
      <c r="R7974" s="27">
        <f>IF(H7974=1,E7974,"")</f>
        <v/>
      </c>
      <c r="S7974" s="27">
        <f>IF(AND(H7974=1,J7974&lt;&gt;""),E7974-J7974,"")</f>
        <v/>
      </c>
      <c r="T7974">
        <f>IF(G7974="","",MONTH(G7974))</f>
        <v/>
      </c>
    </row>
    <row r="7975">
      <c r="A7975" s="24" t="n">
        <v>2020</v>
      </c>
      <c r="B7975" s="24" t="n">
        <v>11</v>
      </c>
      <c r="C7975" s="24" t="n">
        <v>28</v>
      </c>
      <c r="D7975" s="24" t="n">
        <v>6</v>
      </c>
      <c r="E7975" s="24" t="n">
        <v>5.56</v>
      </c>
      <c r="F7975" s="25">
        <f>IF($E7975="","",DATE(IF($A7975="",nominal_year,$A7975),$B7975,$C7975)+($D7975-IF(LEFT(hour_conv,1)="1",1,0))/24)</f>
        <v/>
      </c>
      <c r="G7975" s="26">
        <f>IF(F7975="","",INT(F7975))</f>
        <v/>
      </c>
      <c r="H7975">
        <f>IF(G7975="","",IF(AND(MONTH(G7975)*100+DAY(G7975)&gt;=season_lo,MONTH(G7975)*100+DAY(G7975)&lt;=season_hi),1,0))</f>
        <v/>
      </c>
      <c r="I7975">
        <f>IF(G7975="","",G7975-first_day+1)</f>
        <v/>
      </c>
      <c r="J7975" s="27">
        <f>IF(I7975="","",INDEX(Daily!$J$2:$J$421,I7975))</f>
        <v/>
      </c>
      <c r="K7975" s="27">
        <f>IF(J7975="","",J7975+cat_offset)</f>
        <v/>
      </c>
      <c r="L7975" s="27">
        <f>IF(J7975="","",MAX(0,E7975-J7975)^2)</f>
        <v/>
      </c>
      <c r="M7975" s="27">
        <f>IF(J7975="","",MAX(0,E7975-(J7975+twcdh_off))^2)</f>
        <v/>
      </c>
      <c r="N7975" s="27">
        <f>IF(E7975="","",MAX(0,E7975-swcdh_thr)^2)</f>
        <v/>
      </c>
      <c r="O7975">
        <f>IF(K7975="","",ROUND(E7975-K7975,0))</f>
        <v/>
      </c>
      <c r="P7975">
        <f>IF(O7975="","",IF(O7975&gt;=1,O7975,0))</f>
        <v/>
      </c>
      <c r="Q7975" s="27">
        <f>IF(E7975="","",MAX(0,E7975-22))</f>
        <v/>
      </c>
      <c r="R7975" s="27">
        <f>IF(H7975=1,E7975,"")</f>
        <v/>
      </c>
      <c r="S7975" s="27">
        <f>IF(AND(H7975=1,J7975&lt;&gt;""),E7975-J7975,"")</f>
        <v/>
      </c>
      <c r="T7975">
        <f>IF(G7975="","",MONTH(G7975))</f>
        <v/>
      </c>
    </row>
    <row r="7976">
      <c r="A7976" s="24" t="n">
        <v>2020</v>
      </c>
      <c r="B7976" s="24" t="n">
        <v>11</v>
      </c>
      <c r="C7976" s="24" t="n">
        <v>28</v>
      </c>
      <c r="D7976" s="24" t="n">
        <v>7</v>
      </c>
      <c r="E7976" s="24" t="n">
        <v>6.28</v>
      </c>
      <c r="F7976" s="25">
        <f>IF($E7976="","",DATE(IF($A7976="",nominal_year,$A7976),$B7976,$C7976)+($D7976-IF(LEFT(hour_conv,1)="1",1,0))/24)</f>
        <v/>
      </c>
      <c r="G7976" s="26">
        <f>IF(F7976="","",INT(F7976))</f>
        <v/>
      </c>
      <c r="H7976">
        <f>IF(G7976="","",IF(AND(MONTH(G7976)*100+DAY(G7976)&gt;=season_lo,MONTH(G7976)*100+DAY(G7976)&lt;=season_hi),1,0))</f>
        <v/>
      </c>
      <c r="I7976">
        <f>IF(G7976="","",G7976-first_day+1)</f>
        <v/>
      </c>
      <c r="J7976" s="27">
        <f>IF(I7976="","",INDEX(Daily!$J$2:$J$421,I7976))</f>
        <v/>
      </c>
      <c r="K7976" s="27">
        <f>IF(J7976="","",J7976+cat_offset)</f>
        <v/>
      </c>
      <c r="L7976" s="27">
        <f>IF(J7976="","",MAX(0,E7976-J7976)^2)</f>
        <v/>
      </c>
      <c r="M7976" s="27">
        <f>IF(J7976="","",MAX(0,E7976-(J7976+twcdh_off))^2)</f>
        <v/>
      </c>
      <c r="N7976" s="27">
        <f>IF(E7976="","",MAX(0,E7976-swcdh_thr)^2)</f>
        <v/>
      </c>
      <c r="O7976">
        <f>IF(K7976="","",ROUND(E7976-K7976,0))</f>
        <v/>
      </c>
      <c r="P7976">
        <f>IF(O7976="","",IF(O7976&gt;=1,O7976,0))</f>
        <v/>
      </c>
      <c r="Q7976" s="27">
        <f>IF(E7976="","",MAX(0,E7976-22))</f>
        <v/>
      </c>
      <c r="R7976" s="27">
        <f>IF(H7976=1,E7976,"")</f>
        <v/>
      </c>
      <c r="S7976" s="27">
        <f>IF(AND(H7976=1,J7976&lt;&gt;""),E7976-J7976,"")</f>
        <v/>
      </c>
      <c r="T7976">
        <f>IF(G7976="","",MONTH(G7976))</f>
        <v/>
      </c>
    </row>
    <row r="7977">
      <c r="A7977" s="24" t="n">
        <v>2020</v>
      </c>
      <c r="B7977" s="24" t="n">
        <v>11</v>
      </c>
      <c r="C7977" s="24" t="n">
        <v>28</v>
      </c>
      <c r="D7977" s="24" t="n">
        <v>8</v>
      </c>
      <c r="E7977" s="24" t="n">
        <v>5.86</v>
      </c>
      <c r="F7977" s="25">
        <f>IF($E7977="","",DATE(IF($A7977="",nominal_year,$A7977),$B7977,$C7977)+($D7977-IF(LEFT(hour_conv,1)="1",1,0))/24)</f>
        <v/>
      </c>
      <c r="G7977" s="26">
        <f>IF(F7977="","",INT(F7977))</f>
        <v/>
      </c>
      <c r="H7977">
        <f>IF(G7977="","",IF(AND(MONTH(G7977)*100+DAY(G7977)&gt;=season_lo,MONTH(G7977)*100+DAY(G7977)&lt;=season_hi),1,0))</f>
        <v/>
      </c>
      <c r="I7977">
        <f>IF(G7977="","",G7977-first_day+1)</f>
        <v/>
      </c>
      <c r="J7977" s="27">
        <f>IF(I7977="","",INDEX(Daily!$J$2:$J$421,I7977))</f>
        <v/>
      </c>
      <c r="K7977" s="27">
        <f>IF(J7977="","",J7977+cat_offset)</f>
        <v/>
      </c>
      <c r="L7977" s="27">
        <f>IF(J7977="","",MAX(0,E7977-J7977)^2)</f>
        <v/>
      </c>
      <c r="M7977" s="27">
        <f>IF(J7977="","",MAX(0,E7977-(J7977+twcdh_off))^2)</f>
        <v/>
      </c>
      <c r="N7977" s="27">
        <f>IF(E7977="","",MAX(0,E7977-swcdh_thr)^2)</f>
        <v/>
      </c>
      <c r="O7977">
        <f>IF(K7977="","",ROUND(E7977-K7977,0))</f>
        <v/>
      </c>
      <c r="P7977">
        <f>IF(O7977="","",IF(O7977&gt;=1,O7977,0))</f>
        <v/>
      </c>
      <c r="Q7977" s="27">
        <f>IF(E7977="","",MAX(0,E7977-22))</f>
        <v/>
      </c>
      <c r="R7977" s="27">
        <f>IF(H7977=1,E7977,"")</f>
        <v/>
      </c>
      <c r="S7977" s="27">
        <f>IF(AND(H7977=1,J7977&lt;&gt;""),E7977-J7977,"")</f>
        <v/>
      </c>
      <c r="T7977">
        <f>IF(G7977="","",MONTH(G7977))</f>
        <v/>
      </c>
    </row>
    <row r="7978">
      <c r="A7978" s="24" t="n">
        <v>2020</v>
      </c>
      <c r="B7978" s="24" t="n">
        <v>11</v>
      </c>
      <c r="C7978" s="24" t="n">
        <v>28</v>
      </c>
      <c r="D7978" s="24" t="n">
        <v>9</v>
      </c>
      <c r="E7978" s="24" t="n">
        <v>6.73</v>
      </c>
      <c r="F7978" s="25">
        <f>IF($E7978="","",DATE(IF($A7978="",nominal_year,$A7978),$B7978,$C7978)+($D7978-IF(LEFT(hour_conv,1)="1",1,0))/24)</f>
        <v/>
      </c>
      <c r="G7978" s="26">
        <f>IF(F7978="","",INT(F7978))</f>
        <v/>
      </c>
      <c r="H7978">
        <f>IF(G7978="","",IF(AND(MONTH(G7978)*100+DAY(G7978)&gt;=season_lo,MONTH(G7978)*100+DAY(G7978)&lt;=season_hi),1,0))</f>
        <v/>
      </c>
      <c r="I7978">
        <f>IF(G7978="","",G7978-first_day+1)</f>
        <v/>
      </c>
      <c r="J7978" s="27">
        <f>IF(I7978="","",INDEX(Daily!$J$2:$J$421,I7978))</f>
        <v/>
      </c>
      <c r="K7978" s="27">
        <f>IF(J7978="","",J7978+cat_offset)</f>
        <v/>
      </c>
      <c r="L7978" s="27">
        <f>IF(J7978="","",MAX(0,E7978-J7978)^2)</f>
        <v/>
      </c>
      <c r="M7978" s="27">
        <f>IF(J7978="","",MAX(0,E7978-(J7978+twcdh_off))^2)</f>
        <v/>
      </c>
      <c r="N7978" s="27">
        <f>IF(E7978="","",MAX(0,E7978-swcdh_thr)^2)</f>
        <v/>
      </c>
      <c r="O7978">
        <f>IF(K7978="","",ROUND(E7978-K7978,0))</f>
        <v/>
      </c>
      <c r="P7978">
        <f>IF(O7978="","",IF(O7978&gt;=1,O7978,0))</f>
        <v/>
      </c>
      <c r="Q7978" s="27">
        <f>IF(E7978="","",MAX(0,E7978-22))</f>
        <v/>
      </c>
      <c r="R7978" s="27">
        <f>IF(H7978=1,E7978,"")</f>
        <v/>
      </c>
      <c r="S7978" s="27">
        <f>IF(AND(H7978=1,J7978&lt;&gt;""),E7978-J7978,"")</f>
        <v/>
      </c>
      <c r="T7978">
        <f>IF(G7978="","",MONTH(G7978))</f>
        <v/>
      </c>
    </row>
    <row r="7979">
      <c r="A7979" s="24" t="n">
        <v>2020</v>
      </c>
      <c r="B7979" s="24" t="n">
        <v>11</v>
      </c>
      <c r="C7979" s="24" t="n">
        <v>28</v>
      </c>
      <c r="D7979" s="24" t="n">
        <v>10</v>
      </c>
      <c r="E7979" s="24" t="n">
        <v>7.02</v>
      </c>
      <c r="F7979" s="25">
        <f>IF($E7979="","",DATE(IF($A7979="",nominal_year,$A7979),$B7979,$C7979)+($D7979-IF(LEFT(hour_conv,1)="1",1,0))/24)</f>
        <v/>
      </c>
      <c r="G7979" s="26">
        <f>IF(F7979="","",INT(F7979))</f>
        <v/>
      </c>
      <c r="H7979">
        <f>IF(G7979="","",IF(AND(MONTH(G7979)*100+DAY(G7979)&gt;=season_lo,MONTH(G7979)*100+DAY(G7979)&lt;=season_hi),1,0))</f>
        <v/>
      </c>
      <c r="I7979">
        <f>IF(G7979="","",G7979-first_day+1)</f>
        <v/>
      </c>
      <c r="J7979" s="27">
        <f>IF(I7979="","",INDEX(Daily!$J$2:$J$421,I7979))</f>
        <v/>
      </c>
      <c r="K7979" s="27">
        <f>IF(J7979="","",J7979+cat_offset)</f>
        <v/>
      </c>
      <c r="L7979" s="27">
        <f>IF(J7979="","",MAX(0,E7979-J7979)^2)</f>
        <v/>
      </c>
      <c r="M7979" s="27">
        <f>IF(J7979="","",MAX(0,E7979-(J7979+twcdh_off))^2)</f>
        <v/>
      </c>
      <c r="N7979" s="27">
        <f>IF(E7979="","",MAX(0,E7979-swcdh_thr)^2)</f>
        <v/>
      </c>
      <c r="O7979">
        <f>IF(K7979="","",ROUND(E7979-K7979,0))</f>
        <v/>
      </c>
      <c r="P7979">
        <f>IF(O7979="","",IF(O7979&gt;=1,O7979,0))</f>
        <v/>
      </c>
      <c r="Q7979" s="27">
        <f>IF(E7979="","",MAX(0,E7979-22))</f>
        <v/>
      </c>
      <c r="R7979" s="27">
        <f>IF(H7979=1,E7979,"")</f>
        <v/>
      </c>
      <c r="S7979" s="27">
        <f>IF(AND(H7979=1,J7979&lt;&gt;""),E7979-J7979,"")</f>
        <v/>
      </c>
      <c r="T7979">
        <f>IF(G7979="","",MONTH(G7979))</f>
        <v/>
      </c>
    </row>
    <row r="7980">
      <c r="A7980" s="24" t="n">
        <v>2020</v>
      </c>
      <c r="B7980" s="24" t="n">
        <v>11</v>
      </c>
      <c r="C7980" s="24" t="n">
        <v>28</v>
      </c>
      <c r="D7980" s="24" t="n">
        <v>11</v>
      </c>
      <c r="E7980" s="24" t="n">
        <v>8.380000000000001</v>
      </c>
      <c r="F7980" s="25">
        <f>IF($E7980="","",DATE(IF($A7980="",nominal_year,$A7980),$B7980,$C7980)+($D7980-IF(LEFT(hour_conv,1)="1",1,0))/24)</f>
        <v/>
      </c>
      <c r="G7980" s="26">
        <f>IF(F7980="","",INT(F7980))</f>
        <v/>
      </c>
      <c r="H7980">
        <f>IF(G7980="","",IF(AND(MONTH(G7980)*100+DAY(G7980)&gt;=season_lo,MONTH(G7980)*100+DAY(G7980)&lt;=season_hi),1,0))</f>
        <v/>
      </c>
      <c r="I7980">
        <f>IF(G7980="","",G7980-first_day+1)</f>
        <v/>
      </c>
      <c r="J7980" s="27">
        <f>IF(I7980="","",INDEX(Daily!$J$2:$J$421,I7980))</f>
        <v/>
      </c>
      <c r="K7980" s="27">
        <f>IF(J7980="","",J7980+cat_offset)</f>
        <v/>
      </c>
      <c r="L7980" s="27">
        <f>IF(J7980="","",MAX(0,E7980-J7980)^2)</f>
        <v/>
      </c>
      <c r="M7980" s="27">
        <f>IF(J7980="","",MAX(0,E7980-(J7980+twcdh_off))^2)</f>
        <v/>
      </c>
      <c r="N7980" s="27">
        <f>IF(E7980="","",MAX(0,E7980-swcdh_thr)^2)</f>
        <v/>
      </c>
      <c r="O7980">
        <f>IF(K7980="","",ROUND(E7980-K7980,0))</f>
        <v/>
      </c>
      <c r="P7980">
        <f>IF(O7980="","",IF(O7980&gt;=1,O7980,0))</f>
        <v/>
      </c>
      <c r="Q7980" s="27">
        <f>IF(E7980="","",MAX(0,E7980-22))</f>
        <v/>
      </c>
      <c r="R7980" s="27">
        <f>IF(H7980=1,E7980,"")</f>
        <v/>
      </c>
      <c r="S7980" s="27">
        <f>IF(AND(H7980=1,J7980&lt;&gt;""),E7980-J7980,"")</f>
        <v/>
      </c>
      <c r="T7980">
        <f>IF(G7980="","",MONTH(G7980))</f>
        <v/>
      </c>
    </row>
    <row r="7981">
      <c r="A7981" s="24" t="n">
        <v>2020</v>
      </c>
      <c r="B7981" s="24" t="n">
        <v>11</v>
      </c>
      <c r="C7981" s="24" t="n">
        <v>28</v>
      </c>
      <c r="D7981" s="24" t="n">
        <v>12</v>
      </c>
      <c r="E7981" s="24" t="n">
        <v>8.449999999999999</v>
      </c>
      <c r="F7981" s="25">
        <f>IF($E7981="","",DATE(IF($A7981="",nominal_year,$A7981),$B7981,$C7981)+($D7981-IF(LEFT(hour_conv,1)="1",1,0))/24)</f>
        <v/>
      </c>
      <c r="G7981" s="26">
        <f>IF(F7981="","",INT(F7981))</f>
        <v/>
      </c>
      <c r="H7981">
        <f>IF(G7981="","",IF(AND(MONTH(G7981)*100+DAY(G7981)&gt;=season_lo,MONTH(G7981)*100+DAY(G7981)&lt;=season_hi),1,0))</f>
        <v/>
      </c>
      <c r="I7981">
        <f>IF(G7981="","",G7981-first_day+1)</f>
        <v/>
      </c>
      <c r="J7981" s="27">
        <f>IF(I7981="","",INDEX(Daily!$J$2:$J$421,I7981))</f>
        <v/>
      </c>
      <c r="K7981" s="27">
        <f>IF(J7981="","",J7981+cat_offset)</f>
        <v/>
      </c>
      <c r="L7981" s="27">
        <f>IF(J7981="","",MAX(0,E7981-J7981)^2)</f>
        <v/>
      </c>
      <c r="M7981" s="27">
        <f>IF(J7981="","",MAX(0,E7981-(J7981+twcdh_off))^2)</f>
        <v/>
      </c>
      <c r="N7981" s="27">
        <f>IF(E7981="","",MAX(0,E7981-swcdh_thr)^2)</f>
        <v/>
      </c>
      <c r="O7981">
        <f>IF(K7981="","",ROUND(E7981-K7981,0))</f>
        <v/>
      </c>
      <c r="P7981">
        <f>IF(O7981="","",IF(O7981&gt;=1,O7981,0))</f>
        <v/>
      </c>
      <c r="Q7981" s="27">
        <f>IF(E7981="","",MAX(0,E7981-22))</f>
        <v/>
      </c>
      <c r="R7981" s="27">
        <f>IF(H7981=1,E7981,"")</f>
        <v/>
      </c>
      <c r="S7981" s="27">
        <f>IF(AND(H7981=1,J7981&lt;&gt;""),E7981-J7981,"")</f>
        <v/>
      </c>
      <c r="T7981">
        <f>IF(G7981="","",MONTH(G7981))</f>
        <v/>
      </c>
    </row>
    <row r="7982">
      <c r="A7982" s="24" t="n">
        <v>2020</v>
      </c>
      <c r="B7982" s="24" t="n">
        <v>11</v>
      </c>
      <c r="C7982" s="24" t="n">
        <v>28</v>
      </c>
      <c r="D7982" s="24" t="n">
        <v>13</v>
      </c>
      <c r="E7982" s="24" t="n">
        <v>8.67</v>
      </c>
      <c r="F7982" s="25">
        <f>IF($E7982="","",DATE(IF($A7982="",nominal_year,$A7982),$B7982,$C7982)+($D7982-IF(LEFT(hour_conv,1)="1",1,0))/24)</f>
        <v/>
      </c>
      <c r="G7982" s="26">
        <f>IF(F7982="","",INT(F7982))</f>
        <v/>
      </c>
      <c r="H7982">
        <f>IF(G7982="","",IF(AND(MONTH(G7982)*100+DAY(G7982)&gt;=season_lo,MONTH(G7982)*100+DAY(G7982)&lt;=season_hi),1,0))</f>
        <v/>
      </c>
      <c r="I7982">
        <f>IF(G7982="","",G7982-first_day+1)</f>
        <v/>
      </c>
      <c r="J7982" s="27">
        <f>IF(I7982="","",INDEX(Daily!$J$2:$J$421,I7982))</f>
        <v/>
      </c>
      <c r="K7982" s="27">
        <f>IF(J7982="","",J7982+cat_offset)</f>
        <v/>
      </c>
      <c r="L7982" s="27">
        <f>IF(J7982="","",MAX(0,E7982-J7982)^2)</f>
        <v/>
      </c>
      <c r="M7982" s="27">
        <f>IF(J7982="","",MAX(0,E7982-(J7982+twcdh_off))^2)</f>
        <v/>
      </c>
      <c r="N7982" s="27">
        <f>IF(E7982="","",MAX(0,E7982-swcdh_thr)^2)</f>
        <v/>
      </c>
      <c r="O7982">
        <f>IF(K7982="","",ROUND(E7982-K7982,0))</f>
        <v/>
      </c>
      <c r="P7982">
        <f>IF(O7982="","",IF(O7982&gt;=1,O7982,0))</f>
        <v/>
      </c>
      <c r="Q7982" s="27">
        <f>IF(E7982="","",MAX(0,E7982-22))</f>
        <v/>
      </c>
      <c r="R7982" s="27">
        <f>IF(H7982=1,E7982,"")</f>
        <v/>
      </c>
      <c r="S7982" s="27">
        <f>IF(AND(H7982=1,J7982&lt;&gt;""),E7982-J7982,"")</f>
        <v/>
      </c>
      <c r="T7982">
        <f>IF(G7982="","",MONTH(G7982))</f>
        <v/>
      </c>
    </row>
    <row r="7983">
      <c r="A7983" s="24" t="n">
        <v>2020</v>
      </c>
      <c r="B7983" s="24" t="n">
        <v>11</v>
      </c>
      <c r="C7983" s="24" t="n">
        <v>28</v>
      </c>
      <c r="D7983" s="24" t="n">
        <v>14</v>
      </c>
      <c r="E7983" s="24" t="n">
        <v>9.98</v>
      </c>
      <c r="F7983" s="25">
        <f>IF($E7983="","",DATE(IF($A7983="",nominal_year,$A7983),$B7983,$C7983)+($D7983-IF(LEFT(hour_conv,1)="1",1,0))/24)</f>
        <v/>
      </c>
      <c r="G7983" s="26">
        <f>IF(F7983="","",INT(F7983))</f>
        <v/>
      </c>
      <c r="H7983">
        <f>IF(G7983="","",IF(AND(MONTH(G7983)*100+DAY(G7983)&gt;=season_lo,MONTH(G7983)*100+DAY(G7983)&lt;=season_hi),1,0))</f>
        <v/>
      </c>
      <c r="I7983">
        <f>IF(G7983="","",G7983-first_day+1)</f>
        <v/>
      </c>
      <c r="J7983" s="27">
        <f>IF(I7983="","",INDEX(Daily!$J$2:$J$421,I7983))</f>
        <v/>
      </c>
      <c r="K7983" s="27">
        <f>IF(J7983="","",J7983+cat_offset)</f>
        <v/>
      </c>
      <c r="L7983" s="27">
        <f>IF(J7983="","",MAX(0,E7983-J7983)^2)</f>
        <v/>
      </c>
      <c r="M7983" s="27">
        <f>IF(J7983="","",MAX(0,E7983-(J7983+twcdh_off))^2)</f>
        <v/>
      </c>
      <c r="N7983" s="27">
        <f>IF(E7983="","",MAX(0,E7983-swcdh_thr)^2)</f>
        <v/>
      </c>
      <c r="O7983">
        <f>IF(K7983="","",ROUND(E7983-K7983,0))</f>
        <v/>
      </c>
      <c r="P7983">
        <f>IF(O7983="","",IF(O7983&gt;=1,O7983,0))</f>
        <v/>
      </c>
      <c r="Q7983" s="27">
        <f>IF(E7983="","",MAX(0,E7983-22))</f>
        <v/>
      </c>
      <c r="R7983" s="27">
        <f>IF(H7983=1,E7983,"")</f>
        <v/>
      </c>
      <c r="S7983" s="27">
        <f>IF(AND(H7983=1,J7983&lt;&gt;""),E7983-J7983,"")</f>
        <v/>
      </c>
      <c r="T7983">
        <f>IF(G7983="","",MONTH(G7983))</f>
        <v/>
      </c>
    </row>
    <row r="7984">
      <c r="A7984" s="24" t="n">
        <v>2020</v>
      </c>
      <c r="B7984" s="24" t="n">
        <v>11</v>
      </c>
      <c r="C7984" s="24" t="n">
        <v>28</v>
      </c>
      <c r="D7984" s="24" t="n">
        <v>15</v>
      </c>
      <c r="E7984" s="24" t="n">
        <v>10.08</v>
      </c>
      <c r="F7984" s="25">
        <f>IF($E7984="","",DATE(IF($A7984="",nominal_year,$A7984),$B7984,$C7984)+($D7984-IF(LEFT(hour_conv,1)="1",1,0))/24)</f>
        <v/>
      </c>
      <c r="G7984" s="26">
        <f>IF(F7984="","",INT(F7984))</f>
        <v/>
      </c>
      <c r="H7984">
        <f>IF(G7984="","",IF(AND(MONTH(G7984)*100+DAY(G7984)&gt;=season_lo,MONTH(G7984)*100+DAY(G7984)&lt;=season_hi),1,0))</f>
        <v/>
      </c>
      <c r="I7984">
        <f>IF(G7984="","",G7984-first_day+1)</f>
        <v/>
      </c>
      <c r="J7984" s="27">
        <f>IF(I7984="","",INDEX(Daily!$J$2:$J$421,I7984))</f>
        <v/>
      </c>
      <c r="K7984" s="27">
        <f>IF(J7984="","",J7984+cat_offset)</f>
        <v/>
      </c>
      <c r="L7984" s="27">
        <f>IF(J7984="","",MAX(0,E7984-J7984)^2)</f>
        <v/>
      </c>
      <c r="M7984" s="27">
        <f>IF(J7984="","",MAX(0,E7984-(J7984+twcdh_off))^2)</f>
        <v/>
      </c>
      <c r="N7984" s="27">
        <f>IF(E7984="","",MAX(0,E7984-swcdh_thr)^2)</f>
        <v/>
      </c>
      <c r="O7984">
        <f>IF(K7984="","",ROUND(E7984-K7984,0))</f>
        <v/>
      </c>
      <c r="P7984">
        <f>IF(O7984="","",IF(O7984&gt;=1,O7984,0))</f>
        <v/>
      </c>
      <c r="Q7984" s="27">
        <f>IF(E7984="","",MAX(0,E7984-22))</f>
        <v/>
      </c>
      <c r="R7984" s="27">
        <f>IF(H7984=1,E7984,"")</f>
        <v/>
      </c>
      <c r="S7984" s="27">
        <f>IF(AND(H7984=1,J7984&lt;&gt;""),E7984-J7984,"")</f>
        <v/>
      </c>
      <c r="T7984">
        <f>IF(G7984="","",MONTH(G7984))</f>
        <v/>
      </c>
    </row>
    <row r="7985">
      <c r="A7985" s="24" t="n">
        <v>2020</v>
      </c>
      <c r="B7985" s="24" t="n">
        <v>11</v>
      </c>
      <c r="C7985" s="24" t="n">
        <v>28</v>
      </c>
      <c r="D7985" s="24" t="n">
        <v>16</v>
      </c>
      <c r="E7985" s="24" t="n">
        <v>9.470000000000001</v>
      </c>
      <c r="F7985" s="25">
        <f>IF($E7985="","",DATE(IF($A7985="",nominal_year,$A7985),$B7985,$C7985)+($D7985-IF(LEFT(hour_conv,1)="1",1,0))/24)</f>
        <v/>
      </c>
      <c r="G7985" s="26">
        <f>IF(F7985="","",INT(F7985))</f>
        <v/>
      </c>
      <c r="H7985">
        <f>IF(G7985="","",IF(AND(MONTH(G7985)*100+DAY(G7985)&gt;=season_lo,MONTH(G7985)*100+DAY(G7985)&lt;=season_hi),1,0))</f>
        <v/>
      </c>
      <c r="I7985">
        <f>IF(G7985="","",G7985-first_day+1)</f>
        <v/>
      </c>
      <c r="J7985" s="27">
        <f>IF(I7985="","",INDEX(Daily!$J$2:$J$421,I7985))</f>
        <v/>
      </c>
      <c r="K7985" s="27">
        <f>IF(J7985="","",J7985+cat_offset)</f>
        <v/>
      </c>
      <c r="L7985" s="27">
        <f>IF(J7985="","",MAX(0,E7985-J7985)^2)</f>
        <v/>
      </c>
      <c r="M7985" s="27">
        <f>IF(J7985="","",MAX(0,E7985-(J7985+twcdh_off))^2)</f>
        <v/>
      </c>
      <c r="N7985" s="27">
        <f>IF(E7985="","",MAX(0,E7985-swcdh_thr)^2)</f>
        <v/>
      </c>
      <c r="O7985">
        <f>IF(K7985="","",ROUND(E7985-K7985,0))</f>
        <v/>
      </c>
      <c r="P7985">
        <f>IF(O7985="","",IF(O7985&gt;=1,O7985,0))</f>
        <v/>
      </c>
      <c r="Q7985" s="27">
        <f>IF(E7985="","",MAX(0,E7985-22))</f>
        <v/>
      </c>
      <c r="R7985" s="27">
        <f>IF(H7985=1,E7985,"")</f>
        <v/>
      </c>
      <c r="S7985" s="27">
        <f>IF(AND(H7985=1,J7985&lt;&gt;""),E7985-J7985,"")</f>
        <v/>
      </c>
      <c r="T7985">
        <f>IF(G7985="","",MONTH(G7985))</f>
        <v/>
      </c>
    </row>
    <row r="7986">
      <c r="A7986" s="24" t="n">
        <v>2020</v>
      </c>
      <c r="B7986" s="24" t="n">
        <v>11</v>
      </c>
      <c r="C7986" s="24" t="n">
        <v>28</v>
      </c>
      <c r="D7986" s="24" t="n">
        <v>17</v>
      </c>
      <c r="E7986" s="24" t="n">
        <v>10.17</v>
      </c>
      <c r="F7986" s="25">
        <f>IF($E7986="","",DATE(IF($A7986="",nominal_year,$A7986),$B7986,$C7986)+($D7986-IF(LEFT(hour_conv,1)="1",1,0))/24)</f>
        <v/>
      </c>
      <c r="G7986" s="26">
        <f>IF(F7986="","",INT(F7986))</f>
        <v/>
      </c>
      <c r="H7986">
        <f>IF(G7986="","",IF(AND(MONTH(G7986)*100+DAY(G7986)&gt;=season_lo,MONTH(G7986)*100+DAY(G7986)&lt;=season_hi),1,0))</f>
        <v/>
      </c>
      <c r="I7986">
        <f>IF(G7986="","",G7986-first_day+1)</f>
        <v/>
      </c>
      <c r="J7986" s="27">
        <f>IF(I7986="","",INDEX(Daily!$J$2:$J$421,I7986))</f>
        <v/>
      </c>
      <c r="K7986" s="27">
        <f>IF(J7986="","",J7986+cat_offset)</f>
        <v/>
      </c>
      <c r="L7986" s="27">
        <f>IF(J7986="","",MAX(0,E7986-J7986)^2)</f>
        <v/>
      </c>
      <c r="M7986" s="27">
        <f>IF(J7986="","",MAX(0,E7986-(J7986+twcdh_off))^2)</f>
        <v/>
      </c>
      <c r="N7986" s="27">
        <f>IF(E7986="","",MAX(0,E7986-swcdh_thr)^2)</f>
        <v/>
      </c>
      <c r="O7986">
        <f>IF(K7986="","",ROUND(E7986-K7986,0))</f>
        <v/>
      </c>
      <c r="P7986">
        <f>IF(O7986="","",IF(O7986&gt;=1,O7986,0))</f>
        <v/>
      </c>
      <c r="Q7986" s="27">
        <f>IF(E7986="","",MAX(0,E7986-22))</f>
        <v/>
      </c>
      <c r="R7986" s="27">
        <f>IF(H7986=1,E7986,"")</f>
        <v/>
      </c>
      <c r="S7986" s="27">
        <f>IF(AND(H7986=1,J7986&lt;&gt;""),E7986-J7986,"")</f>
        <v/>
      </c>
      <c r="T7986">
        <f>IF(G7986="","",MONTH(G7986))</f>
        <v/>
      </c>
    </row>
    <row r="7987">
      <c r="A7987" s="24" t="n">
        <v>2020</v>
      </c>
      <c r="B7987" s="24" t="n">
        <v>11</v>
      </c>
      <c r="C7987" s="24" t="n">
        <v>28</v>
      </c>
      <c r="D7987" s="24" t="n">
        <v>18</v>
      </c>
      <c r="E7987" s="24" t="n">
        <v>9.539999999999999</v>
      </c>
      <c r="F7987" s="25">
        <f>IF($E7987="","",DATE(IF($A7987="",nominal_year,$A7987),$B7987,$C7987)+($D7987-IF(LEFT(hour_conv,1)="1",1,0))/24)</f>
        <v/>
      </c>
      <c r="G7987" s="26">
        <f>IF(F7987="","",INT(F7987))</f>
        <v/>
      </c>
      <c r="H7987">
        <f>IF(G7987="","",IF(AND(MONTH(G7987)*100+DAY(G7987)&gt;=season_lo,MONTH(G7987)*100+DAY(G7987)&lt;=season_hi),1,0))</f>
        <v/>
      </c>
      <c r="I7987">
        <f>IF(G7987="","",G7987-first_day+1)</f>
        <v/>
      </c>
      <c r="J7987" s="27">
        <f>IF(I7987="","",INDEX(Daily!$J$2:$J$421,I7987))</f>
        <v/>
      </c>
      <c r="K7987" s="27">
        <f>IF(J7987="","",J7987+cat_offset)</f>
        <v/>
      </c>
      <c r="L7987" s="27">
        <f>IF(J7987="","",MAX(0,E7987-J7987)^2)</f>
        <v/>
      </c>
      <c r="M7987" s="27">
        <f>IF(J7987="","",MAX(0,E7987-(J7987+twcdh_off))^2)</f>
        <v/>
      </c>
      <c r="N7987" s="27">
        <f>IF(E7987="","",MAX(0,E7987-swcdh_thr)^2)</f>
        <v/>
      </c>
      <c r="O7987">
        <f>IF(K7987="","",ROUND(E7987-K7987,0))</f>
        <v/>
      </c>
      <c r="P7987">
        <f>IF(O7987="","",IF(O7987&gt;=1,O7987,0))</f>
        <v/>
      </c>
      <c r="Q7987" s="27">
        <f>IF(E7987="","",MAX(0,E7987-22))</f>
        <v/>
      </c>
      <c r="R7987" s="27">
        <f>IF(H7987=1,E7987,"")</f>
        <v/>
      </c>
      <c r="S7987" s="27">
        <f>IF(AND(H7987=1,J7987&lt;&gt;""),E7987-J7987,"")</f>
        <v/>
      </c>
      <c r="T7987">
        <f>IF(G7987="","",MONTH(G7987))</f>
        <v/>
      </c>
    </row>
    <row r="7988">
      <c r="A7988" s="24" t="n">
        <v>2020</v>
      </c>
      <c r="B7988" s="24" t="n">
        <v>11</v>
      </c>
      <c r="C7988" s="24" t="n">
        <v>28</v>
      </c>
      <c r="D7988" s="24" t="n">
        <v>19</v>
      </c>
      <c r="E7988" s="24" t="n">
        <v>10.1</v>
      </c>
      <c r="F7988" s="25">
        <f>IF($E7988="","",DATE(IF($A7988="",nominal_year,$A7988),$B7988,$C7988)+($D7988-IF(LEFT(hour_conv,1)="1",1,0))/24)</f>
        <v/>
      </c>
      <c r="G7988" s="26">
        <f>IF(F7988="","",INT(F7988))</f>
        <v/>
      </c>
      <c r="H7988">
        <f>IF(G7988="","",IF(AND(MONTH(G7988)*100+DAY(G7988)&gt;=season_lo,MONTH(G7988)*100+DAY(G7988)&lt;=season_hi),1,0))</f>
        <v/>
      </c>
      <c r="I7988">
        <f>IF(G7988="","",G7988-first_day+1)</f>
        <v/>
      </c>
      <c r="J7988" s="27">
        <f>IF(I7988="","",INDEX(Daily!$J$2:$J$421,I7988))</f>
        <v/>
      </c>
      <c r="K7988" s="27">
        <f>IF(J7988="","",J7988+cat_offset)</f>
        <v/>
      </c>
      <c r="L7988" s="27">
        <f>IF(J7988="","",MAX(0,E7988-J7988)^2)</f>
        <v/>
      </c>
      <c r="M7988" s="27">
        <f>IF(J7988="","",MAX(0,E7988-(J7988+twcdh_off))^2)</f>
        <v/>
      </c>
      <c r="N7988" s="27">
        <f>IF(E7988="","",MAX(0,E7988-swcdh_thr)^2)</f>
        <v/>
      </c>
      <c r="O7988">
        <f>IF(K7988="","",ROUND(E7988-K7988,0))</f>
        <v/>
      </c>
      <c r="P7988">
        <f>IF(O7988="","",IF(O7988&gt;=1,O7988,0))</f>
        <v/>
      </c>
      <c r="Q7988" s="27">
        <f>IF(E7988="","",MAX(0,E7988-22))</f>
        <v/>
      </c>
      <c r="R7988" s="27">
        <f>IF(H7988=1,E7988,"")</f>
        <v/>
      </c>
      <c r="S7988" s="27">
        <f>IF(AND(H7988=1,J7988&lt;&gt;""),E7988-J7988,"")</f>
        <v/>
      </c>
      <c r="T7988">
        <f>IF(G7988="","",MONTH(G7988))</f>
        <v/>
      </c>
    </row>
    <row r="7989">
      <c r="A7989" s="24" t="n">
        <v>2020</v>
      </c>
      <c r="B7989" s="24" t="n">
        <v>11</v>
      </c>
      <c r="C7989" s="24" t="n">
        <v>28</v>
      </c>
      <c r="D7989" s="24" t="n">
        <v>20</v>
      </c>
      <c r="E7989" s="24" t="n">
        <v>9.199999999999999</v>
      </c>
      <c r="F7989" s="25">
        <f>IF($E7989="","",DATE(IF($A7989="",nominal_year,$A7989),$B7989,$C7989)+($D7989-IF(LEFT(hour_conv,1)="1",1,0))/24)</f>
        <v/>
      </c>
      <c r="G7989" s="26">
        <f>IF(F7989="","",INT(F7989))</f>
        <v/>
      </c>
      <c r="H7989">
        <f>IF(G7989="","",IF(AND(MONTH(G7989)*100+DAY(G7989)&gt;=season_lo,MONTH(G7989)*100+DAY(G7989)&lt;=season_hi),1,0))</f>
        <v/>
      </c>
      <c r="I7989">
        <f>IF(G7989="","",G7989-first_day+1)</f>
        <v/>
      </c>
      <c r="J7989" s="27">
        <f>IF(I7989="","",INDEX(Daily!$J$2:$J$421,I7989))</f>
        <v/>
      </c>
      <c r="K7989" s="27">
        <f>IF(J7989="","",J7989+cat_offset)</f>
        <v/>
      </c>
      <c r="L7989" s="27">
        <f>IF(J7989="","",MAX(0,E7989-J7989)^2)</f>
        <v/>
      </c>
      <c r="M7989" s="27">
        <f>IF(J7989="","",MAX(0,E7989-(J7989+twcdh_off))^2)</f>
        <v/>
      </c>
      <c r="N7989" s="27">
        <f>IF(E7989="","",MAX(0,E7989-swcdh_thr)^2)</f>
        <v/>
      </c>
      <c r="O7989">
        <f>IF(K7989="","",ROUND(E7989-K7989,0))</f>
        <v/>
      </c>
      <c r="P7989">
        <f>IF(O7989="","",IF(O7989&gt;=1,O7989,0))</f>
        <v/>
      </c>
      <c r="Q7989" s="27">
        <f>IF(E7989="","",MAX(0,E7989-22))</f>
        <v/>
      </c>
      <c r="R7989" s="27">
        <f>IF(H7989=1,E7989,"")</f>
        <v/>
      </c>
      <c r="S7989" s="27">
        <f>IF(AND(H7989=1,J7989&lt;&gt;""),E7989-J7989,"")</f>
        <v/>
      </c>
      <c r="T7989">
        <f>IF(G7989="","",MONTH(G7989))</f>
        <v/>
      </c>
    </row>
    <row r="7990">
      <c r="A7990" s="24" t="n">
        <v>2020</v>
      </c>
      <c r="B7990" s="24" t="n">
        <v>11</v>
      </c>
      <c r="C7990" s="24" t="n">
        <v>28</v>
      </c>
      <c r="D7990" s="24" t="n">
        <v>21</v>
      </c>
      <c r="E7990" s="24" t="n">
        <v>7.73</v>
      </c>
      <c r="F7990" s="25">
        <f>IF($E7990="","",DATE(IF($A7990="",nominal_year,$A7990),$B7990,$C7990)+($D7990-IF(LEFT(hour_conv,1)="1",1,0))/24)</f>
        <v/>
      </c>
      <c r="G7990" s="26">
        <f>IF(F7990="","",INT(F7990))</f>
        <v/>
      </c>
      <c r="H7990">
        <f>IF(G7990="","",IF(AND(MONTH(G7990)*100+DAY(G7990)&gt;=season_lo,MONTH(G7990)*100+DAY(G7990)&lt;=season_hi),1,0))</f>
        <v/>
      </c>
      <c r="I7990">
        <f>IF(G7990="","",G7990-first_day+1)</f>
        <v/>
      </c>
      <c r="J7990" s="27">
        <f>IF(I7990="","",INDEX(Daily!$J$2:$J$421,I7990))</f>
        <v/>
      </c>
      <c r="K7990" s="27">
        <f>IF(J7990="","",J7990+cat_offset)</f>
        <v/>
      </c>
      <c r="L7990" s="27">
        <f>IF(J7990="","",MAX(0,E7990-J7990)^2)</f>
        <v/>
      </c>
      <c r="M7990" s="27">
        <f>IF(J7990="","",MAX(0,E7990-(J7990+twcdh_off))^2)</f>
        <v/>
      </c>
      <c r="N7990" s="27">
        <f>IF(E7990="","",MAX(0,E7990-swcdh_thr)^2)</f>
        <v/>
      </c>
      <c r="O7990">
        <f>IF(K7990="","",ROUND(E7990-K7990,0))</f>
        <v/>
      </c>
      <c r="P7990">
        <f>IF(O7990="","",IF(O7990&gt;=1,O7990,0))</f>
        <v/>
      </c>
      <c r="Q7990" s="27">
        <f>IF(E7990="","",MAX(0,E7990-22))</f>
        <v/>
      </c>
      <c r="R7990" s="27">
        <f>IF(H7990=1,E7990,"")</f>
        <v/>
      </c>
      <c r="S7990" s="27">
        <f>IF(AND(H7990=1,J7990&lt;&gt;""),E7990-J7990,"")</f>
        <v/>
      </c>
      <c r="T7990">
        <f>IF(G7990="","",MONTH(G7990))</f>
        <v/>
      </c>
    </row>
    <row r="7991">
      <c r="A7991" s="24" t="n">
        <v>2020</v>
      </c>
      <c r="B7991" s="24" t="n">
        <v>11</v>
      </c>
      <c r="C7991" s="24" t="n">
        <v>28</v>
      </c>
      <c r="D7991" s="24" t="n">
        <v>22</v>
      </c>
      <c r="E7991" s="24" t="n">
        <v>7.19</v>
      </c>
      <c r="F7991" s="25">
        <f>IF($E7991="","",DATE(IF($A7991="",nominal_year,$A7991),$B7991,$C7991)+($D7991-IF(LEFT(hour_conv,1)="1",1,0))/24)</f>
        <v/>
      </c>
      <c r="G7991" s="26">
        <f>IF(F7991="","",INT(F7991))</f>
        <v/>
      </c>
      <c r="H7991">
        <f>IF(G7991="","",IF(AND(MONTH(G7991)*100+DAY(G7991)&gt;=season_lo,MONTH(G7991)*100+DAY(G7991)&lt;=season_hi),1,0))</f>
        <v/>
      </c>
      <c r="I7991">
        <f>IF(G7991="","",G7991-first_day+1)</f>
        <v/>
      </c>
      <c r="J7991" s="27">
        <f>IF(I7991="","",INDEX(Daily!$J$2:$J$421,I7991))</f>
        <v/>
      </c>
      <c r="K7991" s="27">
        <f>IF(J7991="","",J7991+cat_offset)</f>
        <v/>
      </c>
      <c r="L7991" s="27">
        <f>IF(J7991="","",MAX(0,E7991-J7991)^2)</f>
        <v/>
      </c>
      <c r="M7991" s="27">
        <f>IF(J7991="","",MAX(0,E7991-(J7991+twcdh_off))^2)</f>
        <v/>
      </c>
      <c r="N7991" s="27">
        <f>IF(E7991="","",MAX(0,E7991-swcdh_thr)^2)</f>
        <v/>
      </c>
      <c r="O7991">
        <f>IF(K7991="","",ROUND(E7991-K7991,0))</f>
        <v/>
      </c>
      <c r="P7991">
        <f>IF(O7991="","",IF(O7991&gt;=1,O7991,0))</f>
        <v/>
      </c>
      <c r="Q7991" s="27">
        <f>IF(E7991="","",MAX(0,E7991-22))</f>
        <v/>
      </c>
      <c r="R7991" s="27">
        <f>IF(H7991=1,E7991,"")</f>
        <v/>
      </c>
      <c r="S7991" s="27">
        <f>IF(AND(H7991=1,J7991&lt;&gt;""),E7991-J7991,"")</f>
        <v/>
      </c>
      <c r="T7991">
        <f>IF(G7991="","",MONTH(G7991))</f>
        <v/>
      </c>
    </row>
    <row r="7992">
      <c r="A7992" s="24" t="n">
        <v>2020</v>
      </c>
      <c r="B7992" s="24" t="n">
        <v>11</v>
      </c>
      <c r="C7992" s="24" t="n">
        <v>28</v>
      </c>
      <c r="D7992" s="24" t="n">
        <v>23</v>
      </c>
      <c r="E7992" s="24" t="n">
        <v>6.3</v>
      </c>
      <c r="F7992" s="25">
        <f>IF($E7992="","",DATE(IF($A7992="",nominal_year,$A7992),$B7992,$C7992)+($D7992-IF(LEFT(hour_conv,1)="1",1,0))/24)</f>
        <v/>
      </c>
      <c r="G7992" s="26">
        <f>IF(F7992="","",INT(F7992))</f>
        <v/>
      </c>
      <c r="H7992">
        <f>IF(G7992="","",IF(AND(MONTH(G7992)*100+DAY(G7992)&gt;=season_lo,MONTH(G7992)*100+DAY(G7992)&lt;=season_hi),1,0))</f>
        <v/>
      </c>
      <c r="I7992">
        <f>IF(G7992="","",G7992-first_day+1)</f>
        <v/>
      </c>
      <c r="J7992" s="27">
        <f>IF(I7992="","",INDEX(Daily!$J$2:$J$421,I7992))</f>
        <v/>
      </c>
      <c r="K7992" s="27">
        <f>IF(J7992="","",J7992+cat_offset)</f>
        <v/>
      </c>
      <c r="L7992" s="27">
        <f>IF(J7992="","",MAX(0,E7992-J7992)^2)</f>
        <v/>
      </c>
      <c r="M7992" s="27">
        <f>IF(J7992="","",MAX(0,E7992-(J7992+twcdh_off))^2)</f>
        <v/>
      </c>
      <c r="N7992" s="27">
        <f>IF(E7992="","",MAX(0,E7992-swcdh_thr)^2)</f>
        <v/>
      </c>
      <c r="O7992">
        <f>IF(K7992="","",ROUND(E7992-K7992,0))</f>
        <v/>
      </c>
      <c r="P7992">
        <f>IF(O7992="","",IF(O7992&gt;=1,O7992,0))</f>
        <v/>
      </c>
      <c r="Q7992" s="27">
        <f>IF(E7992="","",MAX(0,E7992-22))</f>
        <v/>
      </c>
      <c r="R7992" s="27">
        <f>IF(H7992=1,E7992,"")</f>
        <v/>
      </c>
      <c r="S7992" s="27">
        <f>IF(AND(H7992=1,J7992&lt;&gt;""),E7992-J7992,"")</f>
        <v/>
      </c>
      <c r="T7992">
        <f>IF(G7992="","",MONTH(G7992))</f>
        <v/>
      </c>
    </row>
    <row r="7993">
      <c r="A7993" s="24" t="n">
        <v>2020</v>
      </c>
      <c r="B7993" s="24" t="n">
        <v>11</v>
      </c>
      <c r="C7993" s="24" t="n">
        <v>28</v>
      </c>
      <c r="D7993" s="24" t="n">
        <v>24</v>
      </c>
      <c r="E7993" s="24" t="n">
        <v>6.09</v>
      </c>
      <c r="F7993" s="25">
        <f>IF($E7993="","",DATE(IF($A7993="",nominal_year,$A7993),$B7993,$C7993)+($D7993-IF(LEFT(hour_conv,1)="1",1,0))/24)</f>
        <v/>
      </c>
      <c r="G7993" s="26">
        <f>IF(F7993="","",INT(F7993))</f>
        <v/>
      </c>
      <c r="H7993">
        <f>IF(G7993="","",IF(AND(MONTH(G7993)*100+DAY(G7993)&gt;=season_lo,MONTH(G7993)*100+DAY(G7993)&lt;=season_hi),1,0))</f>
        <v/>
      </c>
      <c r="I7993">
        <f>IF(G7993="","",G7993-first_day+1)</f>
        <v/>
      </c>
      <c r="J7993" s="27">
        <f>IF(I7993="","",INDEX(Daily!$J$2:$J$421,I7993))</f>
        <v/>
      </c>
      <c r="K7993" s="27">
        <f>IF(J7993="","",J7993+cat_offset)</f>
        <v/>
      </c>
      <c r="L7993" s="27">
        <f>IF(J7993="","",MAX(0,E7993-J7993)^2)</f>
        <v/>
      </c>
      <c r="M7993" s="27">
        <f>IF(J7993="","",MAX(0,E7993-(J7993+twcdh_off))^2)</f>
        <v/>
      </c>
      <c r="N7993" s="27">
        <f>IF(E7993="","",MAX(0,E7993-swcdh_thr)^2)</f>
        <v/>
      </c>
      <c r="O7993">
        <f>IF(K7993="","",ROUND(E7993-K7993,0))</f>
        <v/>
      </c>
      <c r="P7993">
        <f>IF(O7993="","",IF(O7993&gt;=1,O7993,0))</f>
        <v/>
      </c>
      <c r="Q7993" s="27">
        <f>IF(E7993="","",MAX(0,E7993-22))</f>
        <v/>
      </c>
      <c r="R7993" s="27">
        <f>IF(H7993=1,E7993,"")</f>
        <v/>
      </c>
      <c r="S7993" s="27">
        <f>IF(AND(H7993=1,J7993&lt;&gt;""),E7993-J7993,"")</f>
        <v/>
      </c>
      <c r="T7993">
        <f>IF(G7993="","",MONTH(G7993))</f>
        <v/>
      </c>
    </row>
    <row r="7994">
      <c r="A7994" s="24" t="n">
        <v>2020</v>
      </c>
      <c r="B7994" s="24" t="n">
        <v>11</v>
      </c>
      <c r="C7994" s="24" t="n">
        <v>29</v>
      </c>
      <c r="D7994" s="24" t="n">
        <v>1</v>
      </c>
      <c r="E7994" s="24" t="n">
        <v>4.99</v>
      </c>
      <c r="F7994" s="25">
        <f>IF($E7994="","",DATE(IF($A7994="",nominal_year,$A7994),$B7994,$C7994)+($D7994-IF(LEFT(hour_conv,1)="1",1,0))/24)</f>
        <v/>
      </c>
      <c r="G7994" s="26">
        <f>IF(F7994="","",INT(F7994))</f>
        <v/>
      </c>
      <c r="H7994">
        <f>IF(G7994="","",IF(AND(MONTH(G7994)*100+DAY(G7994)&gt;=season_lo,MONTH(G7994)*100+DAY(G7994)&lt;=season_hi),1,0))</f>
        <v/>
      </c>
      <c r="I7994">
        <f>IF(G7994="","",G7994-first_day+1)</f>
        <v/>
      </c>
      <c r="J7994" s="27">
        <f>IF(I7994="","",INDEX(Daily!$J$2:$J$421,I7994))</f>
        <v/>
      </c>
      <c r="K7994" s="27">
        <f>IF(J7994="","",J7994+cat_offset)</f>
        <v/>
      </c>
      <c r="L7994" s="27">
        <f>IF(J7994="","",MAX(0,E7994-J7994)^2)</f>
        <v/>
      </c>
      <c r="M7994" s="27">
        <f>IF(J7994="","",MAX(0,E7994-(J7994+twcdh_off))^2)</f>
        <v/>
      </c>
      <c r="N7994" s="27">
        <f>IF(E7994="","",MAX(0,E7994-swcdh_thr)^2)</f>
        <v/>
      </c>
      <c r="O7994">
        <f>IF(K7994="","",ROUND(E7994-K7994,0))</f>
        <v/>
      </c>
      <c r="P7994">
        <f>IF(O7994="","",IF(O7994&gt;=1,O7994,0))</f>
        <v/>
      </c>
      <c r="Q7994" s="27">
        <f>IF(E7994="","",MAX(0,E7994-22))</f>
        <v/>
      </c>
      <c r="R7994" s="27">
        <f>IF(H7994=1,E7994,"")</f>
        <v/>
      </c>
      <c r="S7994" s="27">
        <f>IF(AND(H7994=1,J7994&lt;&gt;""),E7994-J7994,"")</f>
        <v/>
      </c>
      <c r="T7994">
        <f>IF(G7994="","",MONTH(G7994))</f>
        <v/>
      </c>
    </row>
    <row r="7995">
      <c r="A7995" s="24" t="n">
        <v>2020</v>
      </c>
      <c r="B7995" s="24" t="n">
        <v>11</v>
      </c>
      <c r="C7995" s="24" t="n">
        <v>29</v>
      </c>
      <c r="D7995" s="24" t="n">
        <v>2</v>
      </c>
      <c r="E7995" s="24" t="n">
        <v>4.85</v>
      </c>
      <c r="F7995" s="25">
        <f>IF($E7995="","",DATE(IF($A7995="",nominal_year,$A7995),$B7995,$C7995)+($D7995-IF(LEFT(hour_conv,1)="1",1,0))/24)</f>
        <v/>
      </c>
      <c r="G7995" s="26">
        <f>IF(F7995="","",INT(F7995))</f>
        <v/>
      </c>
      <c r="H7995">
        <f>IF(G7995="","",IF(AND(MONTH(G7995)*100+DAY(G7995)&gt;=season_lo,MONTH(G7995)*100+DAY(G7995)&lt;=season_hi),1,0))</f>
        <v/>
      </c>
      <c r="I7995">
        <f>IF(G7995="","",G7995-first_day+1)</f>
        <v/>
      </c>
      <c r="J7995" s="27">
        <f>IF(I7995="","",INDEX(Daily!$J$2:$J$421,I7995))</f>
        <v/>
      </c>
      <c r="K7995" s="27">
        <f>IF(J7995="","",J7995+cat_offset)</f>
        <v/>
      </c>
      <c r="L7995" s="27">
        <f>IF(J7995="","",MAX(0,E7995-J7995)^2)</f>
        <v/>
      </c>
      <c r="M7995" s="27">
        <f>IF(J7995="","",MAX(0,E7995-(J7995+twcdh_off))^2)</f>
        <v/>
      </c>
      <c r="N7995" s="27">
        <f>IF(E7995="","",MAX(0,E7995-swcdh_thr)^2)</f>
        <v/>
      </c>
      <c r="O7995">
        <f>IF(K7995="","",ROUND(E7995-K7995,0))</f>
        <v/>
      </c>
      <c r="P7995">
        <f>IF(O7995="","",IF(O7995&gt;=1,O7995,0))</f>
        <v/>
      </c>
      <c r="Q7995" s="27">
        <f>IF(E7995="","",MAX(0,E7995-22))</f>
        <v/>
      </c>
      <c r="R7995" s="27">
        <f>IF(H7995=1,E7995,"")</f>
        <v/>
      </c>
      <c r="S7995" s="27">
        <f>IF(AND(H7995=1,J7995&lt;&gt;""),E7995-J7995,"")</f>
        <v/>
      </c>
      <c r="T7995">
        <f>IF(G7995="","",MONTH(G7995))</f>
        <v/>
      </c>
    </row>
    <row r="7996">
      <c r="A7996" s="24" t="n">
        <v>2020</v>
      </c>
      <c r="B7996" s="24" t="n">
        <v>11</v>
      </c>
      <c r="C7996" s="24" t="n">
        <v>29</v>
      </c>
      <c r="D7996" s="24" t="n">
        <v>3</v>
      </c>
      <c r="E7996" s="24" t="n">
        <v>4.35</v>
      </c>
      <c r="F7996" s="25">
        <f>IF($E7996="","",DATE(IF($A7996="",nominal_year,$A7996),$B7996,$C7996)+($D7996-IF(LEFT(hour_conv,1)="1",1,0))/24)</f>
        <v/>
      </c>
      <c r="G7996" s="26">
        <f>IF(F7996="","",INT(F7996))</f>
        <v/>
      </c>
      <c r="H7996">
        <f>IF(G7996="","",IF(AND(MONTH(G7996)*100+DAY(G7996)&gt;=season_lo,MONTH(G7996)*100+DAY(G7996)&lt;=season_hi),1,0))</f>
        <v/>
      </c>
      <c r="I7996">
        <f>IF(G7996="","",G7996-first_day+1)</f>
        <v/>
      </c>
      <c r="J7996" s="27">
        <f>IF(I7996="","",INDEX(Daily!$J$2:$J$421,I7996))</f>
        <v/>
      </c>
      <c r="K7996" s="27">
        <f>IF(J7996="","",J7996+cat_offset)</f>
        <v/>
      </c>
      <c r="L7996" s="27">
        <f>IF(J7996="","",MAX(0,E7996-J7996)^2)</f>
        <v/>
      </c>
      <c r="M7996" s="27">
        <f>IF(J7996="","",MAX(0,E7996-(J7996+twcdh_off))^2)</f>
        <v/>
      </c>
      <c r="N7996" s="27">
        <f>IF(E7996="","",MAX(0,E7996-swcdh_thr)^2)</f>
        <v/>
      </c>
      <c r="O7996">
        <f>IF(K7996="","",ROUND(E7996-K7996,0))</f>
        <v/>
      </c>
      <c r="P7996">
        <f>IF(O7996="","",IF(O7996&gt;=1,O7996,0))</f>
        <v/>
      </c>
      <c r="Q7996" s="27">
        <f>IF(E7996="","",MAX(0,E7996-22))</f>
        <v/>
      </c>
      <c r="R7996" s="27">
        <f>IF(H7996=1,E7996,"")</f>
        <v/>
      </c>
      <c r="S7996" s="27">
        <f>IF(AND(H7996=1,J7996&lt;&gt;""),E7996-J7996,"")</f>
        <v/>
      </c>
      <c r="T7996">
        <f>IF(G7996="","",MONTH(G7996))</f>
        <v/>
      </c>
    </row>
    <row r="7997">
      <c r="A7997" s="24" t="n">
        <v>2020</v>
      </c>
      <c r="B7997" s="24" t="n">
        <v>11</v>
      </c>
      <c r="C7997" s="24" t="n">
        <v>29</v>
      </c>
      <c r="D7997" s="24" t="n">
        <v>4</v>
      </c>
      <c r="E7997" s="24" t="n">
        <v>3.67</v>
      </c>
      <c r="F7997" s="25">
        <f>IF($E7997="","",DATE(IF($A7997="",nominal_year,$A7997),$B7997,$C7997)+($D7997-IF(LEFT(hour_conv,1)="1",1,0))/24)</f>
        <v/>
      </c>
      <c r="G7997" s="26">
        <f>IF(F7997="","",INT(F7997))</f>
        <v/>
      </c>
      <c r="H7997">
        <f>IF(G7997="","",IF(AND(MONTH(G7997)*100+DAY(G7997)&gt;=season_lo,MONTH(G7997)*100+DAY(G7997)&lt;=season_hi),1,0))</f>
        <v/>
      </c>
      <c r="I7997">
        <f>IF(G7997="","",G7997-first_day+1)</f>
        <v/>
      </c>
      <c r="J7997" s="27">
        <f>IF(I7997="","",INDEX(Daily!$J$2:$J$421,I7997))</f>
        <v/>
      </c>
      <c r="K7997" s="27">
        <f>IF(J7997="","",J7997+cat_offset)</f>
        <v/>
      </c>
      <c r="L7997" s="27">
        <f>IF(J7997="","",MAX(0,E7997-J7997)^2)</f>
        <v/>
      </c>
      <c r="M7997" s="27">
        <f>IF(J7997="","",MAX(0,E7997-(J7997+twcdh_off))^2)</f>
        <v/>
      </c>
      <c r="N7997" s="27">
        <f>IF(E7997="","",MAX(0,E7997-swcdh_thr)^2)</f>
        <v/>
      </c>
      <c r="O7997">
        <f>IF(K7997="","",ROUND(E7997-K7997,0))</f>
        <v/>
      </c>
      <c r="P7997">
        <f>IF(O7997="","",IF(O7997&gt;=1,O7997,0))</f>
        <v/>
      </c>
      <c r="Q7997" s="27">
        <f>IF(E7997="","",MAX(0,E7997-22))</f>
        <v/>
      </c>
      <c r="R7997" s="27">
        <f>IF(H7997=1,E7997,"")</f>
        <v/>
      </c>
      <c r="S7997" s="27">
        <f>IF(AND(H7997=1,J7997&lt;&gt;""),E7997-J7997,"")</f>
        <v/>
      </c>
      <c r="T7997">
        <f>IF(G7997="","",MONTH(G7997))</f>
        <v/>
      </c>
    </row>
    <row r="7998">
      <c r="A7998" s="24" t="n">
        <v>2020</v>
      </c>
      <c r="B7998" s="24" t="n">
        <v>11</v>
      </c>
      <c r="C7998" s="24" t="n">
        <v>29</v>
      </c>
      <c r="D7998" s="24" t="n">
        <v>5</v>
      </c>
      <c r="E7998" s="24" t="n">
        <v>4</v>
      </c>
      <c r="F7998" s="25">
        <f>IF($E7998="","",DATE(IF($A7998="",nominal_year,$A7998),$B7998,$C7998)+($D7998-IF(LEFT(hour_conv,1)="1",1,0))/24)</f>
        <v/>
      </c>
      <c r="G7998" s="26">
        <f>IF(F7998="","",INT(F7998))</f>
        <v/>
      </c>
      <c r="H7998">
        <f>IF(G7998="","",IF(AND(MONTH(G7998)*100+DAY(G7998)&gt;=season_lo,MONTH(G7998)*100+DAY(G7998)&lt;=season_hi),1,0))</f>
        <v/>
      </c>
      <c r="I7998">
        <f>IF(G7998="","",G7998-first_day+1)</f>
        <v/>
      </c>
      <c r="J7998" s="27">
        <f>IF(I7998="","",INDEX(Daily!$J$2:$J$421,I7998))</f>
        <v/>
      </c>
      <c r="K7998" s="27">
        <f>IF(J7998="","",J7998+cat_offset)</f>
        <v/>
      </c>
      <c r="L7998" s="27">
        <f>IF(J7998="","",MAX(0,E7998-J7998)^2)</f>
        <v/>
      </c>
      <c r="M7998" s="27">
        <f>IF(J7998="","",MAX(0,E7998-(J7998+twcdh_off))^2)</f>
        <v/>
      </c>
      <c r="N7998" s="27">
        <f>IF(E7998="","",MAX(0,E7998-swcdh_thr)^2)</f>
        <v/>
      </c>
      <c r="O7998">
        <f>IF(K7998="","",ROUND(E7998-K7998,0))</f>
        <v/>
      </c>
      <c r="P7998">
        <f>IF(O7998="","",IF(O7998&gt;=1,O7998,0))</f>
        <v/>
      </c>
      <c r="Q7998" s="27">
        <f>IF(E7998="","",MAX(0,E7998-22))</f>
        <v/>
      </c>
      <c r="R7998" s="27">
        <f>IF(H7998=1,E7998,"")</f>
        <v/>
      </c>
      <c r="S7998" s="27">
        <f>IF(AND(H7998=1,J7998&lt;&gt;""),E7998-J7998,"")</f>
        <v/>
      </c>
      <c r="T7998">
        <f>IF(G7998="","",MONTH(G7998))</f>
        <v/>
      </c>
    </row>
    <row r="7999">
      <c r="A7999" s="24" t="n">
        <v>2020</v>
      </c>
      <c r="B7999" s="24" t="n">
        <v>11</v>
      </c>
      <c r="C7999" s="24" t="n">
        <v>29</v>
      </c>
      <c r="D7999" s="24" t="n">
        <v>6</v>
      </c>
      <c r="E7999" s="24" t="n">
        <v>5.1</v>
      </c>
      <c r="F7999" s="25">
        <f>IF($E7999="","",DATE(IF($A7999="",nominal_year,$A7999),$B7999,$C7999)+($D7999-IF(LEFT(hour_conv,1)="1",1,0))/24)</f>
        <v/>
      </c>
      <c r="G7999" s="26">
        <f>IF(F7999="","",INT(F7999))</f>
        <v/>
      </c>
      <c r="H7999">
        <f>IF(G7999="","",IF(AND(MONTH(G7999)*100+DAY(G7999)&gt;=season_lo,MONTH(G7999)*100+DAY(G7999)&lt;=season_hi),1,0))</f>
        <v/>
      </c>
      <c r="I7999">
        <f>IF(G7999="","",G7999-first_day+1)</f>
        <v/>
      </c>
      <c r="J7999" s="27">
        <f>IF(I7999="","",INDEX(Daily!$J$2:$J$421,I7999))</f>
        <v/>
      </c>
      <c r="K7999" s="27">
        <f>IF(J7999="","",J7999+cat_offset)</f>
        <v/>
      </c>
      <c r="L7999" s="27">
        <f>IF(J7999="","",MAX(0,E7999-J7999)^2)</f>
        <v/>
      </c>
      <c r="M7999" s="27">
        <f>IF(J7999="","",MAX(0,E7999-(J7999+twcdh_off))^2)</f>
        <v/>
      </c>
      <c r="N7999" s="27">
        <f>IF(E7999="","",MAX(0,E7999-swcdh_thr)^2)</f>
        <v/>
      </c>
      <c r="O7999">
        <f>IF(K7999="","",ROUND(E7999-K7999,0))</f>
        <v/>
      </c>
      <c r="P7999">
        <f>IF(O7999="","",IF(O7999&gt;=1,O7999,0))</f>
        <v/>
      </c>
      <c r="Q7999" s="27">
        <f>IF(E7999="","",MAX(0,E7999-22))</f>
        <v/>
      </c>
      <c r="R7999" s="27">
        <f>IF(H7999=1,E7999,"")</f>
        <v/>
      </c>
      <c r="S7999" s="27">
        <f>IF(AND(H7999=1,J7999&lt;&gt;""),E7999-J7999,"")</f>
        <v/>
      </c>
      <c r="T7999">
        <f>IF(G7999="","",MONTH(G7999))</f>
        <v/>
      </c>
    </row>
    <row r="8000">
      <c r="A8000" s="24" t="n">
        <v>2020</v>
      </c>
      <c r="B8000" s="24" t="n">
        <v>11</v>
      </c>
      <c r="C8000" s="24" t="n">
        <v>29</v>
      </c>
      <c r="D8000" s="24" t="n">
        <v>7</v>
      </c>
      <c r="E8000" s="24" t="n">
        <v>5.39</v>
      </c>
      <c r="F8000" s="25">
        <f>IF($E8000="","",DATE(IF($A8000="",nominal_year,$A8000),$B8000,$C8000)+($D8000-IF(LEFT(hour_conv,1)="1",1,0))/24)</f>
        <v/>
      </c>
      <c r="G8000" s="26">
        <f>IF(F8000="","",INT(F8000))</f>
        <v/>
      </c>
      <c r="H8000">
        <f>IF(G8000="","",IF(AND(MONTH(G8000)*100+DAY(G8000)&gt;=season_lo,MONTH(G8000)*100+DAY(G8000)&lt;=season_hi),1,0))</f>
        <v/>
      </c>
      <c r="I8000">
        <f>IF(G8000="","",G8000-first_day+1)</f>
        <v/>
      </c>
      <c r="J8000" s="27">
        <f>IF(I8000="","",INDEX(Daily!$J$2:$J$421,I8000))</f>
        <v/>
      </c>
      <c r="K8000" s="27">
        <f>IF(J8000="","",J8000+cat_offset)</f>
        <v/>
      </c>
      <c r="L8000" s="27">
        <f>IF(J8000="","",MAX(0,E8000-J8000)^2)</f>
        <v/>
      </c>
      <c r="M8000" s="27">
        <f>IF(J8000="","",MAX(0,E8000-(J8000+twcdh_off))^2)</f>
        <v/>
      </c>
      <c r="N8000" s="27">
        <f>IF(E8000="","",MAX(0,E8000-swcdh_thr)^2)</f>
        <v/>
      </c>
      <c r="O8000">
        <f>IF(K8000="","",ROUND(E8000-K8000,0))</f>
        <v/>
      </c>
      <c r="P8000">
        <f>IF(O8000="","",IF(O8000&gt;=1,O8000,0))</f>
        <v/>
      </c>
      <c r="Q8000" s="27">
        <f>IF(E8000="","",MAX(0,E8000-22))</f>
        <v/>
      </c>
      <c r="R8000" s="27">
        <f>IF(H8000=1,E8000,"")</f>
        <v/>
      </c>
      <c r="S8000" s="27">
        <f>IF(AND(H8000=1,J8000&lt;&gt;""),E8000-J8000,"")</f>
        <v/>
      </c>
      <c r="T8000">
        <f>IF(G8000="","",MONTH(G8000))</f>
        <v/>
      </c>
    </row>
    <row r="8001">
      <c r="A8001" s="24" t="n">
        <v>2020</v>
      </c>
      <c r="B8001" s="24" t="n">
        <v>11</v>
      </c>
      <c r="C8001" s="24" t="n">
        <v>29</v>
      </c>
      <c r="D8001" s="24" t="n">
        <v>8</v>
      </c>
      <c r="E8001" s="24" t="n">
        <v>5.4</v>
      </c>
      <c r="F8001" s="25">
        <f>IF($E8001="","",DATE(IF($A8001="",nominal_year,$A8001),$B8001,$C8001)+($D8001-IF(LEFT(hour_conv,1)="1",1,0))/24)</f>
        <v/>
      </c>
      <c r="G8001" s="26">
        <f>IF(F8001="","",INT(F8001))</f>
        <v/>
      </c>
      <c r="H8001">
        <f>IF(G8001="","",IF(AND(MONTH(G8001)*100+DAY(G8001)&gt;=season_lo,MONTH(G8001)*100+DAY(G8001)&lt;=season_hi),1,0))</f>
        <v/>
      </c>
      <c r="I8001">
        <f>IF(G8001="","",G8001-first_day+1)</f>
        <v/>
      </c>
      <c r="J8001" s="27">
        <f>IF(I8001="","",INDEX(Daily!$J$2:$J$421,I8001))</f>
        <v/>
      </c>
      <c r="K8001" s="27">
        <f>IF(J8001="","",J8001+cat_offset)</f>
        <v/>
      </c>
      <c r="L8001" s="27">
        <f>IF(J8001="","",MAX(0,E8001-J8001)^2)</f>
        <v/>
      </c>
      <c r="M8001" s="27">
        <f>IF(J8001="","",MAX(0,E8001-(J8001+twcdh_off))^2)</f>
        <v/>
      </c>
      <c r="N8001" s="27">
        <f>IF(E8001="","",MAX(0,E8001-swcdh_thr)^2)</f>
        <v/>
      </c>
      <c r="O8001">
        <f>IF(K8001="","",ROUND(E8001-K8001,0))</f>
        <v/>
      </c>
      <c r="P8001">
        <f>IF(O8001="","",IF(O8001&gt;=1,O8001,0))</f>
        <v/>
      </c>
      <c r="Q8001" s="27">
        <f>IF(E8001="","",MAX(0,E8001-22))</f>
        <v/>
      </c>
      <c r="R8001" s="27">
        <f>IF(H8001=1,E8001,"")</f>
        <v/>
      </c>
      <c r="S8001" s="27">
        <f>IF(AND(H8001=1,J8001&lt;&gt;""),E8001-J8001,"")</f>
        <v/>
      </c>
      <c r="T8001">
        <f>IF(G8001="","",MONTH(G8001))</f>
        <v/>
      </c>
    </row>
    <row r="8002">
      <c r="A8002" s="24" t="n">
        <v>2020</v>
      </c>
      <c r="B8002" s="24" t="n">
        <v>11</v>
      </c>
      <c r="C8002" s="24" t="n">
        <v>29</v>
      </c>
      <c r="D8002" s="24" t="n">
        <v>9</v>
      </c>
      <c r="E8002" s="24" t="n">
        <v>6.01</v>
      </c>
      <c r="F8002" s="25">
        <f>IF($E8002="","",DATE(IF($A8002="",nominal_year,$A8002),$B8002,$C8002)+($D8002-IF(LEFT(hour_conv,1)="1",1,0))/24)</f>
        <v/>
      </c>
      <c r="G8002" s="26">
        <f>IF(F8002="","",INT(F8002))</f>
        <v/>
      </c>
      <c r="H8002">
        <f>IF(G8002="","",IF(AND(MONTH(G8002)*100+DAY(G8002)&gt;=season_lo,MONTH(G8002)*100+DAY(G8002)&lt;=season_hi),1,0))</f>
        <v/>
      </c>
      <c r="I8002">
        <f>IF(G8002="","",G8002-first_day+1)</f>
        <v/>
      </c>
      <c r="J8002" s="27">
        <f>IF(I8002="","",INDEX(Daily!$J$2:$J$421,I8002))</f>
        <v/>
      </c>
      <c r="K8002" s="27">
        <f>IF(J8002="","",J8002+cat_offset)</f>
        <v/>
      </c>
      <c r="L8002" s="27">
        <f>IF(J8002="","",MAX(0,E8002-J8002)^2)</f>
        <v/>
      </c>
      <c r="M8002" s="27">
        <f>IF(J8002="","",MAX(0,E8002-(J8002+twcdh_off))^2)</f>
        <v/>
      </c>
      <c r="N8002" s="27">
        <f>IF(E8002="","",MAX(0,E8002-swcdh_thr)^2)</f>
        <v/>
      </c>
      <c r="O8002">
        <f>IF(K8002="","",ROUND(E8002-K8002,0))</f>
        <v/>
      </c>
      <c r="P8002">
        <f>IF(O8002="","",IF(O8002&gt;=1,O8002,0))</f>
        <v/>
      </c>
      <c r="Q8002" s="27">
        <f>IF(E8002="","",MAX(0,E8002-22))</f>
        <v/>
      </c>
      <c r="R8002" s="27">
        <f>IF(H8002=1,E8002,"")</f>
        <v/>
      </c>
      <c r="S8002" s="27">
        <f>IF(AND(H8002=1,J8002&lt;&gt;""),E8002-J8002,"")</f>
        <v/>
      </c>
      <c r="T8002">
        <f>IF(G8002="","",MONTH(G8002))</f>
        <v/>
      </c>
    </row>
    <row r="8003">
      <c r="A8003" s="24" t="n">
        <v>2020</v>
      </c>
      <c r="B8003" s="24" t="n">
        <v>11</v>
      </c>
      <c r="C8003" s="24" t="n">
        <v>29</v>
      </c>
      <c r="D8003" s="24" t="n">
        <v>10</v>
      </c>
      <c r="E8003" s="24" t="n">
        <v>6.63</v>
      </c>
      <c r="F8003" s="25">
        <f>IF($E8003="","",DATE(IF($A8003="",nominal_year,$A8003),$B8003,$C8003)+($D8003-IF(LEFT(hour_conv,1)="1",1,0))/24)</f>
        <v/>
      </c>
      <c r="G8003" s="26">
        <f>IF(F8003="","",INT(F8003))</f>
        <v/>
      </c>
      <c r="H8003">
        <f>IF(G8003="","",IF(AND(MONTH(G8003)*100+DAY(G8003)&gt;=season_lo,MONTH(G8003)*100+DAY(G8003)&lt;=season_hi),1,0))</f>
        <v/>
      </c>
      <c r="I8003">
        <f>IF(G8003="","",G8003-first_day+1)</f>
        <v/>
      </c>
      <c r="J8003" s="27">
        <f>IF(I8003="","",INDEX(Daily!$J$2:$J$421,I8003))</f>
        <v/>
      </c>
      <c r="K8003" s="27">
        <f>IF(J8003="","",J8003+cat_offset)</f>
        <v/>
      </c>
      <c r="L8003" s="27">
        <f>IF(J8003="","",MAX(0,E8003-J8003)^2)</f>
        <v/>
      </c>
      <c r="M8003" s="27">
        <f>IF(J8003="","",MAX(0,E8003-(J8003+twcdh_off))^2)</f>
        <v/>
      </c>
      <c r="N8003" s="27">
        <f>IF(E8003="","",MAX(0,E8003-swcdh_thr)^2)</f>
        <v/>
      </c>
      <c r="O8003">
        <f>IF(K8003="","",ROUND(E8003-K8003,0))</f>
        <v/>
      </c>
      <c r="P8003">
        <f>IF(O8003="","",IF(O8003&gt;=1,O8003,0))</f>
        <v/>
      </c>
      <c r="Q8003" s="27">
        <f>IF(E8003="","",MAX(0,E8003-22))</f>
        <v/>
      </c>
      <c r="R8003" s="27">
        <f>IF(H8003=1,E8003,"")</f>
        <v/>
      </c>
      <c r="S8003" s="27">
        <f>IF(AND(H8003=1,J8003&lt;&gt;""),E8003-J8003,"")</f>
        <v/>
      </c>
      <c r="T8003">
        <f>IF(G8003="","",MONTH(G8003))</f>
        <v/>
      </c>
    </row>
    <row r="8004">
      <c r="A8004" s="24" t="n">
        <v>2020</v>
      </c>
      <c r="B8004" s="24" t="n">
        <v>11</v>
      </c>
      <c r="C8004" s="24" t="n">
        <v>29</v>
      </c>
      <c r="D8004" s="24" t="n">
        <v>11</v>
      </c>
      <c r="E8004" s="24" t="n">
        <v>7.35</v>
      </c>
      <c r="F8004" s="25">
        <f>IF($E8004="","",DATE(IF($A8004="",nominal_year,$A8004),$B8004,$C8004)+($D8004-IF(LEFT(hour_conv,1)="1",1,0))/24)</f>
        <v/>
      </c>
      <c r="G8004" s="26">
        <f>IF(F8004="","",INT(F8004))</f>
        <v/>
      </c>
      <c r="H8004">
        <f>IF(G8004="","",IF(AND(MONTH(G8004)*100+DAY(G8004)&gt;=season_lo,MONTH(G8004)*100+DAY(G8004)&lt;=season_hi),1,0))</f>
        <v/>
      </c>
      <c r="I8004">
        <f>IF(G8004="","",G8004-first_day+1)</f>
        <v/>
      </c>
      <c r="J8004" s="27">
        <f>IF(I8004="","",INDEX(Daily!$J$2:$J$421,I8004))</f>
        <v/>
      </c>
      <c r="K8004" s="27">
        <f>IF(J8004="","",J8004+cat_offset)</f>
        <v/>
      </c>
      <c r="L8004" s="27">
        <f>IF(J8004="","",MAX(0,E8004-J8004)^2)</f>
        <v/>
      </c>
      <c r="M8004" s="27">
        <f>IF(J8004="","",MAX(0,E8004-(J8004+twcdh_off))^2)</f>
        <v/>
      </c>
      <c r="N8004" s="27">
        <f>IF(E8004="","",MAX(0,E8004-swcdh_thr)^2)</f>
        <v/>
      </c>
      <c r="O8004">
        <f>IF(K8004="","",ROUND(E8004-K8004,0))</f>
        <v/>
      </c>
      <c r="P8004">
        <f>IF(O8004="","",IF(O8004&gt;=1,O8004,0))</f>
        <v/>
      </c>
      <c r="Q8004" s="27">
        <f>IF(E8004="","",MAX(0,E8004-22))</f>
        <v/>
      </c>
      <c r="R8004" s="27">
        <f>IF(H8004=1,E8004,"")</f>
        <v/>
      </c>
      <c r="S8004" s="27">
        <f>IF(AND(H8004=1,J8004&lt;&gt;""),E8004-J8004,"")</f>
        <v/>
      </c>
      <c r="T8004">
        <f>IF(G8004="","",MONTH(G8004))</f>
        <v/>
      </c>
    </row>
    <row r="8005">
      <c r="A8005" s="24" t="n">
        <v>2020</v>
      </c>
      <c r="B8005" s="24" t="n">
        <v>11</v>
      </c>
      <c r="C8005" s="24" t="n">
        <v>29</v>
      </c>
      <c r="D8005" s="24" t="n">
        <v>12</v>
      </c>
      <c r="E8005" s="24" t="n">
        <v>7.29</v>
      </c>
      <c r="F8005" s="25">
        <f>IF($E8005="","",DATE(IF($A8005="",nominal_year,$A8005),$B8005,$C8005)+($D8005-IF(LEFT(hour_conv,1)="1",1,0))/24)</f>
        <v/>
      </c>
      <c r="G8005" s="26">
        <f>IF(F8005="","",INT(F8005))</f>
        <v/>
      </c>
      <c r="H8005">
        <f>IF(G8005="","",IF(AND(MONTH(G8005)*100+DAY(G8005)&gt;=season_lo,MONTH(G8005)*100+DAY(G8005)&lt;=season_hi),1,0))</f>
        <v/>
      </c>
      <c r="I8005">
        <f>IF(G8005="","",G8005-first_day+1)</f>
        <v/>
      </c>
      <c r="J8005" s="27">
        <f>IF(I8005="","",INDEX(Daily!$J$2:$J$421,I8005))</f>
        <v/>
      </c>
      <c r="K8005" s="27">
        <f>IF(J8005="","",J8005+cat_offset)</f>
        <v/>
      </c>
      <c r="L8005" s="27">
        <f>IF(J8005="","",MAX(0,E8005-J8005)^2)</f>
        <v/>
      </c>
      <c r="M8005" s="27">
        <f>IF(J8005="","",MAX(0,E8005-(J8005+twcdh_off))^2)</f>
        <v/>
      </c>
      <c r="N8005" s="27">
        <f>IF(E8005="","",MAX(0,E8005-swcdh_thr)^2)</f>
        <v/>
      </c>
      <c r="O8005">
        <f>IF(K8005="","",ROUND(E8005-K8005,0))</f>
        <v/>
      </c>
      <c r="P8005">
        <f>IF(O8005="","",IF(O8005&gt;=1,O8005,0))</f>
        <v/>
      </c>
      <c r="Q8005" s="27">
        <f>IF(E8005="","",MAX(0,E8005-22))</f>
        <v/>
      </c>
      <c r="R8005" s="27">
        <f>IF(H8005=1,E8005,"")</f>
        <v/>
      </c>
      <c r="S8005" s="27">
        <f>IF(AND(H8005=1,J8005&lt;&gt;""),E8005-J8005,"")</f>
        <v/>
      </c>
      <c r="T8005">
        <f>IF(G8005="","",MONTH(G8005))</f>
        <v/>
      </c>
    </row>
    <row r="8006">
      <c r="A8006" s="24" t="n">
        <v>2020</v>
      </c>
      <c r="B8006" s="24" t="n">
        <v>11</v>
      </c>
      <c r="C8006" s="24" t="n">
        <v>29</v>
      </c>
      <c r="D8006" s="24" t="n">
        <v>13</v>
      </c>
      <c r="E8006" s="24" t="n">
        <v>8.789999999999999</v>
      </c>
      <c r="F8006" s="25">
        <f>IF($E8006="","",DATE(IF($A8006="",nominal_year,$A8006),$B8006,$C8006)+($D8006-IF(LEFT(hour_conv,1)="1",1,0))/24)</f>
        <v/>
      </c>
      <c r="G8006" s="26">
        <f>IF(F8006="","",INT(F8006))</f>
        <v/>
      </c>
      <c r="H8006">
        <f>IF(G8006="","",IF(AND(MONTH(G8006)*100+DAY(G8006)&gt;=season_lo,MONTH(G8006)*100+DAY(G8006)&lt;=season_hi),1,0))</f>
        <v/>
      </c>
      <c r="I8006">
        <f>IF(G8006="","",G8006-first_day+1)</f>
        <v/>
      </c>
      <c r="J8006" s="27">
        <f>IF(I8006="","",INDEX(Daily!$J$2:$J$421,I8006))</f>
        <v/>
      </c>
      <c r="K8006" s="27">
        <f>IF(J8006="","",J8006+cat_offset)</f>
        <v/>
      </c>
      <c r="L8006" s="27">
        <f>IF(J8006="","",MAX(0,E8006-J8006)^2)</f>
        <v/>
      </c>
      <c r="M8006" s="27">
        <f>IF(J8006="","",MAX(0,E8006-(J8006+twcdh_off))^2)</f>
        <v/>
      </c>
      <c r="N8006" s="27">
        <f>IF(E8006="","",MAX(0,E8006-swcdh_thr)^2)</f>
        <v/>
      </c>
      <c r="O8006">
        <f>IF(K8006="","",ROUND(E8006-K8006,0))</f>
        <v/>
      </c>
      <c r="P8006">
        <f>IF(O8006="","",IF(O8006&gt;=1,O8006,0))</f>
        <v/>
      </c>
      <c r="Q8006" s="27">
        <f>IF(E8006="","",MAX(0,E8006-22))</f>
        <v/>
      </c>
      <c r="R8006" s="27">
        <f>IF(H8006=1,E8006,"")</f>
        <v/>
      </c>
      <c r="S8006" s="27">
        <f>IF(AND(H8006=1,J8006&lt;&gt;""),E8006-J8006,"")</f>
        <v/>
      </c>
      <c r="T8006">
        <f>IF(G8006="","",MONTH(G8006))</f>
        <v/>
      </c>
    </row>
    <row r="8007">
      <c r="A8007" s="24" t="n">
        <v>2020</v>
      </c>
      <c r="B8007" s="24" t="n">
        <v>11</v>
      </c>
      <c r="C8007" s="24" t="n">
        <v>29</v>
      </c>
      <c r="D8007" s="24" t="n">
        <v>14</v>
      </c>
      <c r="E8007" s="24" t="n">
        <v>8.58</v>
      </c>
      <c r="F8007" s="25">
        <f>IF($E8007="","",DATE(IF($A8007="",nominal_year,$A8007),$B8007,$C8007)+($D8007-IF(LEFT(hour_conv,1)="1",1,0))/24)</f>
        <v/>
      </c>
      <c r="G8007" s="26">
        <f>IF(F8007="","",INT(F8007))</f>
        <v/>
      </c>
      <c r="H8007">
        <f>IF(G8007="","",IF(AND(MONTH(G8007)*100+DAY(G8007)&gt;=season_lo,MONTH(G8007)*100+DAY(G8007)&lt;=season_hi),1,0))</f>
        <v/>
      </c>
      <c r="I8007">
        <f>IF(G8007="","",G8007-first_day+1)</f>
        <v/>
      </c>
      <c r="J8007" s="27">
        <f>IF(I8007="","",INDEX(Daily!$J$2:$J$421,I8007))</f>
        <v/>
      </c>
      <c r="K8007" s="27">
        <f>IF(J8007="","",J8007+cat_offset)</f>
        <v/>
      </c>
      <c r="L8007" s="27">
        <f>IF(J8007="","",MAX(0,E8007-J8007)^2)</f>
        <v/>
      </c>
      <c r="M8007" s="27">
        <f>IF(J8007="","",MAX(0,E8007-(J8007+twcdh_off))^2)</f>
        <v/>
      </c>
      <c r="N8007" s="27">
        <f>IF(E8007="","",MAX(0,E8007-swcdh_thr)^2)</f>
        <v/>
      </c>
      <c r="O8007">
        <f>IF(K8007="","",ROUND(E8007-K8007,0))</f>
        <v/>
      </c>
      <c r="P8007">
        <f>IF(O8007="","",IF(O8007&gt;=1,O8007,0))</f>
        <v/>
      </c>
      <c r="Q8007" s="27">
        <f>IF(E8007="","",MAX(0,E8007-22))</f>
        <v/>
      </c>
      <c r="R8007" s="27">
        <f>IF(H8007=1,E8007,"")</f>
        <v/>
      </c>
      <c r="S8007" s="27">
        <f>IF(AND(H8007=1,J8007&lt;&gt;""),E8007-J8007,"")</f>
        <v/>
      </c>
      <c r="T8007">
        <f>IF(G8007="","",MONTH(G8007))</f>
        <v/>
      </c>
    </row>
    <row r="8008">
      <c r="A8008" s="24" t="n">
        <v>2020</v>
      </c>
      <c r="B8008" s="24" t="n">
        <v>11</v>
      </c>
      <c r="C8008" s="24" t="n">
        <v>29</v>
      </c>
      <c r="D8008" s="24" t="n">
        <v>15</v>
      </c>
      <c r="E8008" s="24" t="n">
        <v>9.140000000000001</v>
      </c>
      <c r="F8008" s="25">
        <f>IF($E8008="","",DATE(IF($A8008="",nominal_year,$A8008),$B8008,$C8008)+($D8008-IF(LEFT(hour_conv,1)="1",1,0))/24)</f>
        <v/>
      </c>
      <c r="G8008" s="26">
        <f>IF(F8008="","",INT(F8008))</f>
        <v/>
      </c>
      <c r="H8008">
        <f>IF(G8008="","",IF(AND(MONTH(G8008)*100+DAY(G8008)&gt;=season_lo,MONTH(G8008)*100+DAY(G8008)&lt;=season_hi),1,0))</f>
        <v/>
      </c>
      <c r="I8008">
        <f>IF(G8008="","",G8008-first_day+1)</f>
        <v/>
      </c>
      <c r="J8008" s="27">
        <f>IF(I8008="","",INDEX(Daily!$J$2:$J$421,I8008))</f>
        <v/>
      </c>
      <c r="K8008" s="27">
        <f>IF(J8008="","",J8008+cat_offset)</f>
        <v/>
      </c>
      <c r="L8008" s="27">
        <f>IF(J8008="","",MAX(0,E8008-J8008)^2)</f>
        <v/>
      </c>
      <c r="M8008" s="27">
        <f>IF(J8008="","",MAX(0,E8008-(J8008+twcdh_off))^2)</f>
        <v/>
      </c>
      <c r="N8008" s="27">
        <f>IF(E8008="","",MAX(0,E8008-swcdh_thr)^2)</f>
        <v/>
      </c>
      <c r="O8008">
        <f>IF(K8008="","",ROUND(E8008-K8008,0))</f>
        <v/>
      </c>
      <c r="P8008">
        <f>IF(O8008="","",IF(O8008&gt;=1,O8008,0))</f>
        <v/>
      </c>
      <c r="Q8008" s="27">
        <f>IF(E8008="","",MAX(0,E8008-22))</f>
        <v/>
      </c>
      <c r="R8008" s="27">
        <f>IF(H8008=1,E8008,"")</f>
        <v/>
      </c>
      <c r="S8008" s="27">
        <f>IF(AND(H8008=1,J8008&lt;&gt;""),E8008-J8008,"")</f>
        <v/>
      </c>
      <c r="T8008">
        <f>IF(G8008="","",MONTH(G8008))</f>
        <v/>
      </c>
    </row>
    <row r="8009">
      <c r="A8009" s="24" t="n">
        <v>2020</v>
      </c>
      <c r="B8009" s="24" t="n">
        <v>11</v>
      </c>
      <c r="C8009" s="24" t="n">
        <v>29</v>
      </c>
      <c r="D8009" s="24" t="n">
        <v>16</v>
      </c>
      <c r="E8009" s="24" t="n">
        <v>8.199999999999999</v>
      </c>
      <c r="F8009" s="25">
        <f>IF($E8009="","",DATE(IF($A8009="",nominal_year,$A8009),$B8009,$C8009)+($D8009-IF(LEFT(hour_conv,1)="1",1,0))/24)</f>
        <v/>
      </c>
      <c r="G8009" s="26">
        <f>IF(F8009="","",INT(F8009))</f>
        <v/>
      </c>
      <c r="H8009">
        <f>IF(G8009="","",IF(AND(MONTH(G8009)*100+DAY(G8009)&gt;=season_lo,MONTH(G8009)*100+DAY(G8009)&lt;=season_hi),1,0))</f>
        <v/>
      </c>
      <c r="I8009">
        <f>IF(G8009="","",G8009-first_day+1)</f>
        <v/>
      </c>
      <c r="J8009" s="27">
        <f>IF(I8009="","",INDEX(Daily!$J$2:$J$421,I8009))</f>
        <v/>
      </c>
      <c r="K8009" s="27">
        <f>IF(J8009="","",J8009+cat_offset)</f>
        <v/>
      </c>
      <c r="L8009" s="27">
        <f>IF(J8009="","",MAX(0,E8009-J8009)^2)</f>
        <v/>
      </c>
      <c r="M8009" s="27">
        <f>IF(J8009="","",MAX(0,E8009-(J8009+twcdh_off))^2)</f>
        <v/>
      </c>
      <c r="N8009" s="27">
        <f>IF(E8009="","",MAX(0,E8009-swcdh_thr)^2)</f>
        <v/>
      </c>
      <c r="O8009">
        <f>IF(K8009="","",ROUND(E8009-K8009,0))</f>
        <v/>
      </c>
      <c r="P8009">
        <f>IF(O8009="","",IF(O8009&gt;=1,O8009,0))</f>
        <v/>
      </c>
      <c r="Q8009" s="27">
        <f>IF(E8009="","",MAX(0,E8009-22))</f>
        <v/>
      </c>
      <c r="R8009" s="27">
        <f>IF(H8009=1,E8009,"")</f>
        <v/>
      </c>
      <c r="S8009" s="27">
        <f>IF(AND(H8009=1,J8009&lt;&gt;""),E8009-J8009,"")</f>
        <v/>
      </c>
      <c r="T8009">
        <f>IF(G8009="","",MONTH(G8009))</f>
        <v/>
      </c>
    </row>
    <row r="8010">
      <c r="A8010" s="24" t="n">
        <v>2020</v>
      </c>
      <c r="B8010" s="24" t="n">
        <v>11</v>
      </c>
      <c r="C8010" s="24" t="n">
        <v>29</v>
      </c>
      <c r="D8010" s="24" t="n">
        <v>17</v>
      </c>
      <c r="E8010" s="24" t="n">
        <v>9.16</v>
      </c>
      <c r="F8010" s="25">
        <f>IF($E8010="","",DATE(IF($A8010="",nominal_year,$A8010),$B8010,$C8010)+($D8010-IF(LEFT(hour_conv,1)="1",1,0))/24)</f>
        <v/>
      </c>
      <c r="G8010" s="26">
        <f>IF(F8010="","",INT(F8010))</f>
        <v/>
      </c>
      <c r="H8010">
        <f>IF(G8010="","",IF(AND(MONTH(G8010)*100+DAY(G8010)&gt;=season_lo,MONTH(G8010)*100+DAY(G8010)&lt;=season_hi),1,0))</f>
        <v/>
      </c>
      <c r="I8010">
        <f>IF(G8010="","",G8010-first_day+1)</f>
        <v/>
      </c>
      <c r="J8010" s="27">
        <f>IF(I8010="","",INDEX(Daily!$J$2:$J$421,I8010))</f>
        <v/>
      </c>
      <c r="K8010" s="27">
        <f>IF(J8010="","",J8010+cat_offset)</f>
        <v/>
      </c>
      <c r="L8010" s="27">
        <f>IF(J8010="","",MAX(0,E8010-J8010)^2)</f>
        <v/>
      </c>
      <c r="M8010" s="27">
        <f>IF(J8010="","",MAX(0,E8010-(J8010+twcdh_off))^2)</f>
        <v/>
      </c>
      <c r="N8010" s="27">
        <f>IF(E8010="","",MAX(0,E8010-swcdh_thr)^2)</f>
        <v/>
      </c>
      <c r="O8010">
        <f>IF(K8010="","",ROUND(E8010-K8010,0))</f>
        <v/>
      </c>
      <c r="P8010">
        <f>IF(O8010="","",IF(O8010&gt;=1,O8010,0))</f>
        <v/>
      </c>
      <c r="Q8010" s="27">
        <f>IF(E8010="","",MAX(0,E8010-22))</f>
        <v/>
      </c>
      <c r="R8010" s="27">
        <f>IF(H8010=1,E8010,"")</f>
        <v/>
      </c>
      <c r="S8010" s="27">
        <f>IF(AND(H8010=1,J8010&lt;&gt;""),E8010-J8010,"")</f>
        <v/>
      </c>
      <c r="T8010">
        <f>IF(G8010="","",MONTH(G8010))</f>
        <v/>
      </c>
    </row>
    <row r="8011">
      <c r="A8011" s="24" t="n">
        <v>2020</v>
      </c>
      <c r="B8011" s="24" t="n">
        <v>11</v>
      </c>
      <c r="C8011" s="24" t="n">
        <v>29</v>
      </c>
      <c r="D8011" s="24" t="n">
        <v>18</v>
      </c>
      <c r="E8011" s="24" t="n">
        <v>9.33</v>
      </c>
      <c r="F8011" s="25">
        <f>IF($E8011="","",DATE(IF($A8011="",nominal_year,$A8011),$B8011,$C8011)+($D8011-IF(LEFT(hour_conv,1)="1",1,0))/24)</f>
        <v/>
      </c>
      <c r="G8011" s="26">
        <f>IF(F8011="","",INT(F8011))</f>
        <v/>
      </c>
      <c r="H8011">
        <f>IF(G8011="","",IF(AND(MONTH(G8011)*100+DAY(G8011)&gt;=season_lo,MONTH(G8011)*100+DAY(G8011)&lt;=season_hi),1,0))</f>
        <v/>
      </c>
      <c r="I8011">
        <f>IF(G8011="","",G8011-first_day+1)</f>
        <v/>
      </c>
      <c r="J8011" s="27">
        <f>IF(I8011="","",INDEX(Daily!$J$2:$J$421,I8011))</f>
        <v/>
      </c>
      <c r="K8011" s="27">
        <f>IF(J8011="","",J8011+cat_offset)</f>
        <v/>
      </c>
      <c r="L8011" s="27">
        <f>IF(J8011="","",MAX(0,E8011-J8011)^2)</f>
        <v/>
      </c>
      <c r="M8011" s="27">
        <f>IF(J8011="","",MAX(0,E8011-(J8011+twcdh_off))^2)</f>
        <v/>
      </c>
      <c r="N8011" s="27">
        <f>IF(E8011="","",MAX(0,E8011-swcdh_thr)^2)</f>
        <v/>
      </c>
      <c r="O8011">
        <f>IF(K8011="","",ROUND(E8011-K8011,0))</f>
        <v/>
      </c>
      <c r="P8011">
        <f>IF(O8011="","",IF(O8011&gt;=1,O8011,0))</f>
        <v/>
      </c>
      <c r="Q8011" s="27">
        <f>IF(E8011="","",MAX(0,E8011-22))</f>
        <v/>
      </c>
      <c r="R8011" s="27">
        <f>IF(H8011=1,E8011,"")</f>
        <v/>
      </c>
      <c r="S8011" s="27">
        <f>IF(AND(H8011=1,J8011&lt;&gt;""),E8011-J8011,"")</f>
        <v/>
      </c>
      <c r="T8011">
        <f>IF(G8011="","",MONTH(G8011))</f>
        <v/>
      </c>
    </row>
    <row r="8012">
      <c r="A8012" s="24" t="n">
        <v>2020</v>
      </c>
      <c r="B8012" s="24" t="n">
        <v>11</v>
      </c>
      <c r="C8012" s="24" t="n">
        <v>29</v>
      </c>
      <c r="D8012" s="24" t="n">
        <v>19</v>
      </c>
      <c r="E8012" s="24" t="n">
        <v>7.57</v>
      </c>
      <c r="F8012" s="25">
        <f>IF($E8012="","",DATE(IF($A8012="",nominal_year,$A8012),$B8012,$C8012)+($D8012-IF(LEFT(hour_conv,1)="1",1,0))/24)</f>
        <v/>
      </c>
      <c r="G8012" s="26">
        <f>IF(F8012="","",INT(F8012))</f>
        <v/>
      </c>
      <c r="H8012">
        <f>IF(G8012="","",IF(AND(MONTH(G8012)*100+DAY(G8012)&gt;=season_lo,MONTH(G8012)*100+DAY(G8012)&lt;=season_hi),1,0))</f>
        <v/>
      </c>
      <c r="I8012">
        <f>IF(G8012="","",G8012-first_day+1)</f>
        <v/>
      </c>
      <c r="J8012" s="27">
        <f>IF(I8012="","",INDEX(Daily!$J$2:$J$421,I8012))</f>
        <v/>
      </c>
      <c r="K8012" s="27">
        <f>IF(J8012="","",J8012+cat_offset)</f>
        <v/>
      </c>
      <c r="L8012" s="27">
        <f>IF(J8012="","",MAX(0,E8012-J8012)^2)</f>
        <v/>
      </c>
      <c r="M8012" s="27">
        <f>IF(J8012="","",MAX(0,E8012-(J8012+twcdh_off))^2)</f>
        <v/>
      </c>
      <c r="N8012" s="27">
        <f>IF(E8012="","",MAX(0,E8012-swcdh_thr)^2)</f>
        <v/>
      </c>
      <c r="O8012">
        <f>IF(K8012="","",ROUND(E8012-K8012,0))</f>
        <v/>
      </c>
      <c r="P8012">
        <f>IF(O8012="","",IF(O8012&gt;=1,O8012,0))</f>
        <v/>
      </c>
      <c r="Q8012" s="27">
        <f>IF(E8012="","",MAX(0,E8012-22))</f>
        <v/>
      </c>
      <c r="R8012" s="27">
        <f>IF(H8012=1,E8012,"")</f>
        <v/>
      </c>
      <c r="S8012" s="27">
        <f>IF(AND(H8012=1,J8012&lt;&gt;""),E8012-J8012,"")</f>
        <v/>
      </c>
      <c r="T8012">
        <f>IF(G8012="","",MONTH(G8012))</f>
        <v/>
      </c>
    </row>
    <row r="8013">
      <c r="A8013" s="24" t="n">
        <v>2020</v>
      </c>
      <c r="B8013" s="24" t="n">
        <v>11</v>
      </c>
      <c r="C8013" s="24" t="n">
        <v>29</v>
      </c>
      <c r="D8013" s="24" t="n">
        <v>20</v>
      </c>
      <c r="E8013" s="24" t="n">
        <v>8.48</v>
      </c>
      <c r="F8013" s="25">
        <f>IF($E8013="","",DATE(IF($A8013="",nominal_year,$A8013),$B8013,$C8013)+($D8013-IF(LEFT(hour_conv,1)="1",1,0))/24)</f>
        <v/>
      </c>
      <c r="G8013" s="26">
        <f>IF(F8013="","",INT(F8013))</f>
        <v/>
      </c>
      <c r="H8013">
        <f>IF(G8013="","",IF(AND(MONTH(G8013)*100+DAY(G8013)&gt;=season_lo,MONTH(G8013)*100+DAY(G8013)&lt;=season_hi),1,0))</f>
        <v/>
      </c>
      <c r="I8013">
        <f>IF(G8013="","",G8013-first_day+1)</f>
        <v/>
      </c>
      <c r="J8013" s="27">
        <f>IF(I8013="","",INDEX(Daily!$J$2:$J$421,I8013))</f>
        <v/>
      </c>
      <c r="K8013" s="27">
        <f>IF(J8013="","",J8013+cat_offset)</f>
        <v/>
      </c>
      <c r="L8013" s="27">
        <f>IF(J8013="","",MAX(0,E8013-J8013)^2)</f>
        <v/>
      </c>
      <c r="M8013" s="27">
        <f>IF(J8013="","",MAX(0,E8013-(J8013+twcdh_off))^2)</f>
        <v/>
      </c>
      <c r="N8013" s="27">
        <f>IF(E8013="","",MAX(0,E8013-swcdh_thr)^2)</f>
        <v/>
      </c>
      <c r="O8013">
        <f>IF(K8013="","",ROUND(E8013-K8013,0))</f>
        <v/>
      </c>
      <c r="P8013">
        <f>IF(O8013="","",IF(O8013&gt;=1,O8013,0))</f>
        <v/>
      </c>
      <c r="Q8013" s="27">
        <f>IF(E8013="","",MAX(0,E8013-22))</f>
        <v/>
      </c>
      <c r="R8013" s="27">
        <f>IF(H8013=1,E8013,"")</f>
        <v/>
      </c>
      <c r="S8013" s="27">
        <f>IF(AND(H8013=1,J8013&lt;&gt;""),E8013-J8013,"")</f>
        <v/>
      </c>
      <c r="T8013">
        <f>IF(G8013="","",MONTH(G8013))</f>
        <v/>
      </c>
    </row>
    <row r="8014">
      <c r="A8014" s="24" t="n">
        <v>2020</v>
      </c>
      <c r="B8014" s="24" t="n">
        <v>11</v>
      </c>
      <c r="C8014" s="24" t="n">
        <v>29</v>
      </c>
      <c r="D8014" s="24" t="n">
        <v>21</v>
      </c>
      <c r="E8014" s="24" t="n">
        <v>7.48</v>
      </c>
      <c r="F8014" s="25">
        <f>IF($E8014="","",DATE(IF($A8014="",nominal_year,$A8014),$B8014,$C8014)+($D8014-IF(LEFT(hour_conv,1)="1",1,0))/24)</f>
        <v/>
      </c>
      <c r="G8014" s="26">
        <f>IF(F8014="","",INT(F8014))</f>
        <v/>
      </c>
      <c r="H8014">
        <f>IF(G8014="","",IF(AND(MONTH(G8014)*100+DAY(G8014)&gt;=season_lo,MONTH(G8014)*100+DAY(G8014)&lt;=season_hi),1,0))</f>
        <v/>
      </c>
      <c r="I8014">
        <f>IF(G8014="","",G8014-first_day+1)</f>
        <v/>
      </c>
      <c r="J8014" s="27">
        <f>IF(I8014="","",INDEX(Daily!$J$2:$J$421,I8014))</f>
        <v/>
      </c>
      <c r="K8014" s="27">
        <f>IF(J8014="","",J8014+cat_offset)</f>
        <v/>
      </c>
      <c r="L8014" s="27">
        <f>IF(J8014="","",MAX(0,E8014-J8014)^2)</f>
        <v/>
      </c>
      <c r="M8014" s="27">
        <f>IF(J8014="","",MAX(0,E8014-(J8014+twcdh_off))^2)</f>
        <v/>
      </c>
      <c r="N8014" s="27">
        <f>IF(E8014="","",MAX(0,E8014-swcdh_thr)^2)</f>
        <v/>
      </c>
      <c r="O8014">
        <f>IF(K8014="","",ROUND(E8014-K8014,0))</f>
        <v/>
      </c>
      <c r="P8014">
        <f>IF(O8014="","",IF(O8014&gt;=1,O8014,0))</f>
        <v/>
      </c>
      <c r="Q8014" s="27">
        <f>IF(E8014="","",MAX(0,E8014-22))</f>
        <v/>
      </c>
      <c r="R8014" s="27">
        <f>IF(H8014=1,E8014,"")</f>
        <v/>
      </c>
      <c r="S8014" s="27">
        <f>IF(AND(H8014=1,J8014&lt;&gt;""),E8014-J8014,"")</f>
        <v/>
      </c>
      <c r="T8014">
        <f>IF(G8014="","",MONTH(G8014))</f>
        <v/>
      </c>
    </row>
    <row r="8015">
      <c r="A8015" s="24" t="n">
        <v>2020</v>
      </c>
      <c r="B8015" s="24" t="n">
        <v>11</v>
      </c>
      <c r="C8015" s="24" t="n">
        <v>29</v>
      </c>
      <c r="D8015" s="24" t="n">
        <v>22</v>
      </c>
      <c r="E8015" s="24" t="n">
        <v>6.37</v>
      </c>
      <c r="F8015" s="25">
        <f>IF($E8015="","",DATE(IF($A8015="",nominal_year,$A8015),$B8015,$C8015)+($D8015-IF(LEFT(hour_conv,1)="1",1,0))/24)</f>
        <v/>
      </c>
      <c r="G8015" s="26">
        <f>IF(F8015="","",INT(F8015))</f>
        <v/>
      </c>
      <c r="H8015">
        <f>IF(G8015="","",IF(AND(MONTH(G8015)*100+DAY(G8015)&gt;=season_lo,MONTH(G8015)*100+DAY(G8015)&lt;=season_hi),1,0))</f>
        <v/>
      </c>
      <c r="I8015">
        <f>IF(G8015="","",G8015-first_day+1)</f>
        <v/>
      </c>
      <c r="J8015" s="27">
        <f>IF(I8015="","",INDEX(Daily!$J$2:$J$421,I8015))</f>
        <v/>
      </c>
      <c r="K8015" s="27">
        <f>IF(J8015="","",J8015+cat_offset)</f>
        <v/>
      </c>
      <c r="L8015" s="27">
        <f>IF(J8015="","",MAX(0,E8015-J8015)^2)</f>
        <v/>
      </c>
      <c r="M8015" s="27">
        <f>IF(J8015="","",MAX(0,E8015-(J8015+twcdh_off))^2)</f>
        <v/>
      </c>
      <c r="N8015" s="27">
        <f>IF(E8015="","",MAX(0,E8015-swcdh_thr)^2)</f>
        <v/>
      </c>
      <c r="O8015">
        <f>IF(K8015="","",ROUND(E8015-K8015,0))</f>
        <v/>
      </c>
      <c r="P8015">
        <f>IF(O8015="","",IF(O8015&gt;=1,O8015,0))</f>
        <v/>
      </c>
      <c r="Q8015" s="27">
        <f>IF(E8015="","",MAX(0,E8015-22))</f>
        <v/>
      </c>
      <c r="R8015" s="27">
        <f>IF(H8015=1,E8015,"")</f>
        <v/>
      </c>
      <c r="S8015" s="27">
        <f>IF(AND(H8015=1,J8015&lt;&gt;""),E8015-J8015,"")</f>
        <v/>
      </c>
      <c r="T8015">
        <f>IF(G8015="","",MONTH(G8015))</f>
        <v/>
      </c>
    </row>
    <row r="8016">
      <c r="A8016" s="24" t="n">
        <v>2020</v>
      </c>
      <c r="B8016" s="24" t="n">
        <v>11</v>
      </c>
      <c r="C8016" s="24" t="n">
        <v>29</v>
      </c>
      <c r="D8016" s="24" t="n">
        <v>23</v>
      </c>
      <c r="E8016" s="24" t="n">
        <v>5.4</v>
      </c>
      <c r="F8016" s="25">
        <f>IF($E8016="","",DATE(IF($A8016="",nominal_year,$A8016),$B8016,$C8016)+($D8016-IF(LEFT(hour_conv,1)="1",1,0))/24)</f>
        <v/>
      </c>
      <c r="G8016" s="26">
        <f>IF(F8016="","",INT(F8016))</f>
        <v/>
      </c>
      <c r="H8016">
        <f>IF(G8016="","",IF(AND(MONTH(G8016)*100+DAY(G8016)&gt;=season_lo,MONTH(G8016)*100+DAY(G8016)&lt;=season_hi),1,0))</f>
        <v/>
      </c>
      <c r="I8016">
        <f>IF(G8016="","",G8016-first_day+1)</f>
        <v/>
      </c>
      <c r="J8016" s="27">
        <f>IF(I8016="","",INDEX(Daily!$J$2:$J$421,I8016))</f>
        <v/>
      </c>
      <c r="K8016" s="27">
        <f>IF(J8016="","",J8016+cat_offset)</f>
        <v/>
      </c>
      <c r="L8016" s="27">
        <f>IF(J8016="","",MAX(0,E8016-J8016)^2)</f>
        <v/>
      </c>
      <c r="M8016" s="27">
        <f>IF(J8016="","",MAX(0,E8016-(J8016+twcdh_off))^2)</f>
        <v/>
      </c>
      <c r="N8016" s="27">
        <f>IF(E8016="","",MAX(0,E8016-swcdh_thr)^2)</f>
        <v/>
      </c>
      <c r="O8016">
        <f>IF(K8016="","",ROUND(E8016-K8016,0))</f>
        <v/>
      </c>
      <c r="P8016">
        <f>IF(O8016="","",IF(O8016&gt;=1,O8016,0))</f>
        <v/>
      </c>
      <c r="Q8016" s="27">
        <f>IF(E8016="","",MAX(0,E8016-22))</f>
        <v/>
      </c>
      <c r="R8016" s="27">
        <f>IF(H8016=1,E8016,"")</f>
        <v/>
      </c>
      <c r="S8016" s="27">
        <f>IF(AND(H8016=1,J8016&lt;&gt;""),E8016-J8016,"")</f>
        <v/>
      </c>
      <c r="T8016">
        <f>IF(G8016="","",MONTH(G8016))</f>
        <v/>
      </c>
    </row>
    <row r="8017">
      <c r="A8017" s="24" t="n">
        <v>2020</v>
      </c>
      <c r="B8017" s="24" t="n">
        <v>11</v>
      </c>
      <c r="C8017" s="24" t="n">
        <v>29</v>
      </c>
      <c r="D8017" s="24" t="n">
        <v>24</v>
      </c>
      <c r="E8017" s="24" t="n">
        <v>5.85</v>
      </c>
      <c r="F8017" s="25">
        <f>IF($E8017="","",DATE(IF($A8017="",nominal_year,$A8017),$B8017,$C8017)+($D8017-IF(LEFT(hour_conv,1)="1",1,0))/24)</f>
        <v/>
      </c>
      <c r="G8017" s="26">
        <f>IF(F8017="","",INT(F8017))</f>
        <v/>
      </c>
      <c r="H8017">
        <f>IF(G8017="","",IF(AND(MONTH(G8017)*100+DAY(G8017)&gt;=season_lo,MONTH(G8017)*100+DAY(G8017)&lt;=season_hi),1,0))</f>
        <v/>
      </c>
      <c r="I8017">
        <f>IF(G8017="","",G8017-first_day+1)</f>
        <v/>
      </c>
      <c r="J8017" s="27">
        <f>IF(I8017="","",INDEX(Daily!$J$2:$J$421,I8017))</f>
        <v/>
      </c>
      <c r="K8017" s="27">
        <f>IF(J8017="","",J8017+cat_offset)</f>
        <v/>
      </c>
      <c r="L8017" s="27">
        <f>IF(J8017="","",MAX(0,E8017-J8017)^2)</f>
        <v/>
      </c>
      <c r="M8017" s="27">
        <f>IF(J8017="","",MAX(0,E8017-(J8017+twcdh_off))^2)</f>
        <v/>
      </c>
      <c r="N8017" s="27">
        <f>IF(E8017="","",MAX(0,E8017-swcdh_thr)^2)</f>
        <v/>
      </c>
      <c r="O8017">
        <f>IF(K8017="","",ROUND(E8017-K8017,0))</f>
        <v/>
      </c>
      <c r="P8017">
        <f>IF(O8017="","",IF(O8017&gt;=1,O8017,0))</f>
        <v/>
      </c>
      <c r="Q8017" s="27">
        <f>IF(E8017="","",MAX(0,E8017-22))</f>
        <v/>
      </c>
      <c r="R8017" s="27">
        <f>IF(H8017=1,E8017,"")</f>
        <v/>
      </c>
      <c r="S8017" s="27">
        <f>IF(AND(H8017=1,J8017&lt;&gt;""),E8017-J8017,"")</f>
        <v/>
      </c>
      <c r="T8017">
        <f>IF(G8017="","",MONTH(G8017))</f>
        <v/>
      </c>
    </row>
    <row r="8018">
      <c r="A8018" s="24" t="n">
        <v>2020</v>
      </c>
      <c r="B8018" s="24" t="n">
        <v>11</v>
      </c>
      <c r="C8018" s="24" t="n">
        <v>30</v>
      </c>
      <c r="D8018" s="24" t="n">
        <v>1</v>
      </c>
      <c r="E8018" s="24" t="n">
        <v>4.49</v>
      </c>
      <c r="F8018" s="25">
        <f>IF($E8018="","",DATE(IF($A8018="",nominal_year,$A8018),$B8018,$C8018)+($D8018-IF(LEFT(hour_conv,1)="1",1,0))/24)</f>
        <v/>
      </c>
      <c r="G8018" s="26">
        <f>IF(F8018="","",INT(F8018))</f>
        <v/>
      </c>
      <c r="H8018">
        <f>IF(G8018="","",IF(AND(MONTH(G8018)*100+DAY(G8018)&gt;=season_lo,MONTH(G8018)*100+DAY(G8018)&lt;=season_hi),1,0))</f>
        <v/>
      </c>
      <c r="I8018">
        <f>IF(G8018="","",G8018-first_day+1)</f>
        <v/>
      </c>
      <c r="J8018" s="27">
        <f>IF(I8018="","",INDEX(Daily!$J$2:$J$421,I8018))</f>
        <v/>
      </c>
      <c r="K8018" s="27">
        <f>IF(J8018="","",J8018+cat_offset)</f>
        <v/>
      </c>
      <c r="L8018" s="27">
        <f>IF(J8018="","",MAX(0,E8018-J8018)^2)</f>
        <v/>
      </c>
      <c r="M8018" s="27">
        <f>IF(J8018="","",MAX(0,E8018-(J8018+twcdh_off))^2)</f>
        <v/>
      </c>
      <c r="N8018" s="27">
        <f>IF(E8018="","",MAX(0,E8018-swcdh_thr)^2)</f>
        <v/>
      </c>
      <c r="O8018">
        <f>IF(K8018="","",ROUND(E8018-K8018,0))</f>
        <v/>
      </c>
      <c r="P8018">
        <f>IF(O8018="","",IF(O8018&gt;=1,O8018,0))</f>
        <v/>
      </c>
      <c r="Q8018" s="27">
        <f>IF(E8018="","",MAX(0,E8018-22))</f>
        <v/>
      </c>
      <c r="R8018" s="27">
        <f>IF(H8018=1,E8018,"")</f>
        <v/>
      </c>
      <c r="S8018" s="27">
        <f>IF(AND(H8018=1,J8018&lt;&gt;""),E8018-J8018,"")</f>
        <v/>
      </c>
      <c r="T8018">
        <f>IF(G8018="","",MONTH(G8018))</f>
        <v/>
      </c>
    </row>
    <row r="8019">
      <c r="A8019" s="24" t="n">
        <v>2020</v>
      </c>
      <c r="B8019" s="24" t="n">
        <v>11</v>
      </c>
      <c r="C8019" s="24" t="n">
        <v>30</v>
      </c>
      <c r="D8019" s="24" t="n">
        <v>2</v>
      </c>
      <c r="E8019" s="24" t="n">
        <v>4.22</v>
      </c>
      <c r="F8019" s="25">
        <f>IF($E8019="","",DATE(IF($A8019="",nominal_year,$A8019),$B8019,$C8019)+($D8019-IF(LEFT(hour_conv,1)="1",1,0))/24)</f>
        <v/>
      </c>
      <c r="G8019" s="26">
        <f>IF(F8019="","",INT(F8019))</f>
        <v/>
      </c>
      <c r="H8019">
        <f>IF(G8019="","",IF(AND(MONTH(G8019)*100+DAY(G8019)&gt;=season_lo,MONTH(G8019)*100+DAY(G8019)&lt;=season_hi),1,0))</f>
        <v/>
      </c>
      <c r="I8019">
        <f>IF(G8019="","",G8019-first_day+1)</f>
        <v/>
      </c>
      <c r="J8019" s="27">
        <f>IF(I8019="","",INDEX(Daily!$J$2:$J$421,I8019))</f>
        <v/>
      </c>
      <c r="K8019" s="27">
        <f>IF(J8019="","",J8019+cat_offset)</f>
        <v/>
      </c>
      <c r="L8019" s="27">
        <f>IF(J8019="","",MAX(0,E8019-J8019)^2)</f>
        <v/>
      </c>
      <c r="M8019" s="27">
        <f>IF(J8019="","",MAX(0,E8019-(J8019+twcdh_off))^2)</f>
        <v/>
      </c>
      <c r="N8019" s="27">
        <f>IF(E8019="","",MAX(0,E8019-swcdh_thr)^2)</f>
        <v/>
      </c>
      <c r="O8019">
        <f>IF(K8019="","",ROUND(E8019-K8019,0))</f>
        <v/>
      </c>
      <c r="P8019">
        <f>IF(O8019="","",IF(O8019&gt;=1,O8019,0))</f>
        <v/>
      </c>
      <c r="Q8019" s="27">
        <f>IF(E8019="","",MAX(0,E8019-22))</f>
        <v/>
      </c>
      <c r="R8019" s="27">
        <f>IF(H8019=1,E8019,"")</f>
        <v/>
      </c>
      <c r="S8019" s="27">
        <f>IF(AND(H8019=1,J8019&lt;&gt;""),E8019-J8019,"")</f>
        <v/>
      </c>
      <c r="T8019">
        <f>IF(G8019="","",MONTH(G8019))</f>
        <v/>
      </c>
    </row>
    <row r="8020">
      <c r="A8020" s="24" t="n">
        <v>2020</v>
      </c>
      <c r="B8020" s="24" t="n">
        <v>11</v>
      </c>
      <c r="C8020" s="24" t="n">
        <v>30</v>
      </c>
      <c r="D8020" s="24" t="n">
        <v>3</v>
      </c>
      <c r="E8020" s="24" t="n">
        <v>3.63</v>
      </c>
      <c r="F8020" s="25">
        <f>IF($E8020="","",DATE(IF($A8020="",nominal_year,$A8020),$B8020,$C8020)+($D8020-IF(LEFT(hour_conv,1)="1",1,0))/24)</f>
        <v/>
      </c>
      <c r="G8020" s="26">
        <f>IF(F8020="","",INT(F8020))</f>
        <v/>
      </c>
      <c r="H8020">
        <f>IF(G8020="","",IF(AND(MONTH(G8020)*100+DAY(G8020)&gt;=season_lo,MONTH(G8020)*100+DAY(G8020)&lt;=season_hi),1,0))</f>
        <v/>
      </c>
      <c r="I8020">
        <f>IF(G8020="","",G8020-first_day+1)</f>
        <v/>
      </c>
      <c r="J8020" s="27">
        <f>IF(I8020="","",INDEX(Daily!$J$2:$J$421,I8020))</f>
        <v/>
      </c>
      <c r="K8020" s="27">
        <f>IF(J8020="","",J8020+cat_offset)</f>
        <v/>
      </c>
      <c r="L8020" s="27">
        <f>IF(J8020="","",MAX(0,E8020-J8020)^2)</f>
        <v/>
      </c>
      <c r="M8020" s="27">
        <f>IF(J8020="","",MAX(0,E8020-(J8020+twcdh_off))^2)</f>
        <v/>
      </c>
      <c r="N8020" s="27">
        <f>IF(E8020="","",MAX(0,E8020-swcdh_thr)^2)</f>
        <v/>
      </c>
      <c r="O8020">
        <f>IF(K8020="","",ROUND(E8020-K8020,0))</f>
        <v/>
      </c>
      <c r="P8020">
        <f>IF(O8020="","",IF(O8020&gt;=1,O8020,0))</f>
        <v/>
      </c>
      <c r="Q8020" s="27">
        <f>IF(E8020="","",MAX(0,E8020-22))</f>
        <v/>
      </c>
      <c r="R8020" s="27">
        <f>IF(H8020=1,E8020,"")</f>
        <v/>
      </c>
      <c r="S8020" s="27">
        <f>IF(AND(H8020=1,J8020&lt;&gt;""),E8020-J8020,"")</f>
        <v/>
      </c>
      <c r="T8020">
        <f>IF(G8020="","",MONTH(G8020))</f>
        <v/>
      </c>
    </row>
    <row r="8021">
      <c r="A8021" s="24" t="n">
        <v>2020</v>
      </c>
      <c r="B8021" s="24" t="n">
        <v>11</v>
      </c>
      <c r="C8021" s="24" t="n">
        <v>30</v>
      </c>
      <c r="D8021" s="24" t="n">
        <v>4</v>
      </c>
      <c r="E8021" s="24" t="n">
        <v>3.35</v>
      </c>
      <c r="F8021" s="25">
        <f>IF($E8021="","",DATE(IF($A8021="",nominal_year,$A8021),$B8021,$C8021)+($D8021-IF(LEFT(hour_conv,1)="1",1,0))/24)</f>
        <v/>
      </c>
      <c r="G8021" s="26">
        <f>IF(F8021="","",INT(F8021))</f>
        <v/>
      </c>
      <c r="H8021">
        <f>IF(G8021="","",IF(AND(MONTH(G8021)*100+DAY(G8021)&gt;=season_lo,MONTH(G8021)*100+DAY(G8021)&lt;=season_hi),1,0))</f>
        <v/>
      </c>
      <c r="I8021">
        <f>IF(G8021="","",G8021-first_day+1)</f>
        <v/>
      </c>
      <c r="J8021" s="27">
        <f>IF(I8021="","",INDEX(Daily!$J$2:$J$421,I8021))</f>
        <v/>
      </c>
      <c r="K8021" s="27">
        <f>IF(J8021="","",J8021+cat_offset)</f>
        <v/>
      </c>
      <c r="L8021" s="27">
        <f>IF(J8021="","",MAX(0,E8021-J8021)^2)</f>
        <v/>
      </c>
      <c r="M8021" s="27">
        <f>IF(J8021="","",MAX(0,E8021-(J8021+twcdh_off))^2)</f>
        <v/>
      </c>
      <c r="N8021" s="27">
        <f>IF(E8021="","",MAX(0,E8021-swcdh_thr)^2)</f>
        <v/>
      </c>
      <c r="O8021">
        <f>IF(K8021="","",ROUND(E8021-K8021,0))</f>
        <v/>
      </c>
      <c r="P8021">
        <f>IF(O8021="","",IF(O8021&gt;=1,O8021,0))</f>
        <v/>
      </c>
      <c r="Q8021" s="27">
        <f>IF(E8021="","",MAX(0,E8021-22))</f>
        <v/>
      </c>
      <c r="R8021" s="27">
        <f>IF(H8021=1,E8021,"")</f>
        <v/>
      </c>
      <c r="S8021" s="27">
        <f>IF(AND(H8021=1,J8021&lt;&gt;""),E8021-J8021,"")</f>
        <v/>
      </c>
      <c r="T8021">
        <f>IF(G8021="","",MONTH(G8021))</f>
        <v/>
      </c>
    </row>
    <row r="8022">
      <c r="A8022" s="24" t="n">
        <v>2020</v>
      </c>
      <c r="B8022" s="24" t="n">
        <v>11</v>
      </c>
      <c r="C8022" s="24" t="n">
        <v>30</v>
      </c>
      <c r="D8022" s="24" t="n">
        <v>5</v>
      </c>
      <c r="E8022" s="24" t="n">
        <v>4.06</v>
      </c>
      <c r="F8022" s="25">
        <f>IF($E8022="","",DATE(IF($A8022="",nominal_year,$A8022),$B8022,$C8022)+($D8022-IF(LEFT(hour_conv,1)="1",1,0))/24)</f>
        <v/>
      </c>
      <c r="G8022" s="26">
        <f>IF(F8022="","",INT(F8022))</f>
        <v/>
      </c>
      <c r="H8022">
        <f>IF(G8022="","",IF(AND(MONTH(G8022)*100+DAY(G8022)&gt;=season_lo,MONTH(G8022)*100+DAY(G8022)&lt;=season_hi),1,0))</f>
        <v/>
      </c>
      <c r="I8022">
        <f>IF(G8022="","",G8022-first_day+1)</f>
        <v/>
      </c>
      <c r="J8022" s="27">
        <f>IF(I8022="","",INDEX(Daily!$J$2:$J$421,I8022))</f>
        <v/>
      </c>
      <c r="K8022" s="27">
        <f>IF(J8022="","",J8022+cat_offset)</f>
        <v/>
      </c>
      <c r="L8022" s="27">
        <f>IF(J8022="","",MAX(0,E8022-J8022)^2)</f>
        <v/>
      </c>
      <c r="M8022" s="27">
        <f>IF(J8022="","",MAX(0,E8022-(J8022+twcdh_off))^2)</f>
        <v/>
      </c>
      <c r="N8022" s="27">
        <f>IF(E8022="","",MAX(0,E8022-swcdh_thr)^2)</f>
        <v/>
      </c>
      <c r="O8022">
        <f>IF(K8022="","",ROUND(E8022-K8022,0))</f>
        <v/>
      </c>
      <c r="P8022">
        <f>IF(O8022="","",IF(O8022&gt;=1,O8022,0))</f>
        <v/>
      </c>
      <c r="Q8022" s="27">
        <f>IF(E8022="","",MAX(0,E8022-22))</f>
        <v/>
      </c>
      <c r="R8022" s="27">
        <f>IF(H8022=1,E8022,"")</f>
        <v/>
      </c>
      <c r="S8022" s="27">
        <f>IF(AND(H8022=1,J8022&lt;&gt;""),E8022-J8022,"")</f>
        <v/>
      </c>
      <c r="T8022">
        <f>IF(G8022="","",MONTH(G8022))</f>
        <v/>
      </c>
    </row>
    <row r="8023">
      <c r="A8023" s="24" t="n">
        <v>2020</v>
      </c>
      <c r="B8023" s="24" t="n">
        <v>11</v>
      </c>
      <c r="C8023" s="24" t="n">
        <v>30</v>
      </c>
      <c r="D8023" s="24" t="n">
        <v>6</v>
      </c>
      <c r="E8023" s="24" t="n">
        <v>3.61</v>
      </c>
      <c r="F8023" s="25">
        <f>IF($E8023="","",DATE(IF($A8023="",nominal_year,$A8023),$B8023,$C8023)+($D8023-IF(LEFT(hour_conv,1)="1",1,0))/24)</f>
        <v/>
      </c>
      <c r="G8023" s="26">
        <f>IF(F8023="","",INT(F8023))</f>
        <v/>
      </c>
      <c r="H8023">
        <f>IF(G8023="","",IF(AND(MONTH(G8023)*100+DAY(G8023)&gt;=season_lo,MONTH(G8023)*100+DAY(G8023)&lt;=season_hi),1,0))</f>
        <v/>
      </c>
      <c r="I8023">
        <f>IF(G8023="","",G8023-first_day+1)</f>
        <v/>
      </c>
      <c r="J8023" s="27">
        <f>IF(I8023="","",INDEX(Daily!$J$2:$J$421,I8023))</f>
        <v/>
      </c>
      <c r="K8023" s="27">
        <f>IF(J8023="","",J8023+cat_offset)</f>
        <v/>
      </c>
      <c r="L8023" s="27">
        <f>IF(J8023="","",MAX(0,E8023-J8023)^2)</f>
        <v/>
      </c>
      <c r="M8023" s="27">
        <f>IF(J8023="","",MAX(0,E8023-(J8023+twcdh_off))^2)</f>
        <v/>
      </c>
      <c r="N8023" s="27">
        <f>IF(E8023="","",MAX(0,E8023-swcdh_thr)^2)</f>
        <v/>
      </c>
      <c r="O8023">
        <f>IF(K8023="","",ROUND(E8023-K8023,0))</f>
        <v/>
      </c>
      <c r="P8023">
        <f>IF(O8023="","",IF(O8023&gt;=1,O8023,0))</f>
        <v/>
      </c>
      <c r="Q8023" s="27">
        <f>IF(E8023="","",MAX(0,E8023-22))</f>
        <v/>
      </c>
      <c r="R8023" s="27">
        <f>IF(H8023=1,E8023,"")</f>
        <v/>
      </c>
      <c r="S8023" s="27">
        <f>IF(AND(H8023=1,J8023&lt;&gt;""),E8023-J8023,"")</f>
        <v/>
      </c>
      <c r="T8023">
        <f>IF(G8023="","",MONTH(G8023))</f>
        <v/>
      </c>
    </row>
    <row r="8024">
      <c r="A8024" s="24" t="n">
        <v>2020</v>
      </c>
      <c r="B8024" s="24" t="n">
        <v>11</v>
      </c>
      <c r="C8024" s="24" t="n">
        <v>30</v>
      </c>
      <c r="D8024" s="24" t="n">
        <v>7</v>
      </c>
      <c r="E8024" s="24" t="n">
        <v>4.71</v>
      </c>
      <c r="F8024" s="25">
        <f>IF($E8024="","",DATE(IF($A8024="",nominal_year,$A8024),$B8024,$C8024)+($D8024-IF(LEFT(hour_conv,1)="1",1,0))/24)</f>
        <v/>
      </c>
      <c r="G8024" s="26">
        <f>IF(F8024="","",INT(F8024))</f>
        <v/>
      </c>
      <c r="H8024">
        <f>IF(G8024="","",IF(AND(MONTH(G8024)*100+DAY(G8024)&gt;=season_lo,MONTH(G8024)*100+DAY(G8024)&lt;=season_hi),1,0))</f>
        <v/>
      </c>
      <c r="I8024">
        <f>IF(G8024="","",G8024-first_day+1)</f>
        <v/>
      </c>
      <c r="J8024" s="27">
        <f>IF(I8024="","",INDEX(Daily!$J$2:$J$421,I8024))</f>
        <v/>
      </c>
      <c r="K8024" s="27">
        <f>IF(J8024="","",J8024+cat_offset)</f>
        <v/>
      </c>
      <c r="L8024" s="27">
        <f>IF(J8024="","",MAX(0,E8024-J8024)^2)</f>
        <v/>
      </c>
      <c r="M8024" s="27">
        <f>IF(J8024="","",MAX(0,E8024-(J8024+twcdh_off))^2)</f>
        <v/>
      </c>
      <c r="N8024" s="27">
        <f>IF(E8024="","",MAX(0,E8024-swcdh_thr)^2)</f>
        <v/>
      </c>
      <c r="O8024">
        <f>IF(K8024="","",ROUND(E8024-K8024,0))</f>
        <v/>
      </c>
      <c r="P8024">
        <f>IF(O8024="","",IF(O8024&gt;=1,O8024,0))</f>
        <v/>
      </c>
      <c r="Q8024" s="27">
        <f>IF(E8024="","",MAX(0,E8024-22))</f>
        <v/>
      </c>
      <c r="R8024" s="27">
        <f>IF(H8024=1,E8024,"")</f>
        <v/>
      </c>
      <c r="S8024" s="27">
        <f>IF(AND(H8024=1,J8024&lt;&gt;""),E8024-J8024,"")</f>
        <v/>
      </c>
      <c r="T8024">
        <f>IF(G8024="","",MONTH(G8024))</f>
        <v/>
      </c>
    </row>
    <row r="8025">
      <c r="A8025" s="24" t="n">
        <v>2020</v>
      </c>
      <c r="B8025" s="24" t="n">
        <v>11</v>
      </c>
      <c r="C8025" s="24" t="n">
        <v>30</v>
      </c>
      <c r="D8025" s="24" t="n">
        <v>8</v>
      </c>
      <c r="E8025" s="24" t="n">
        <v>4.24</v>
      </c>
      <c r="F8025" s="25">
        <f>IF($E8025="","",DATE(IF($A8025="",nominal_year,$A8025),$B8025,$C8025)+($D8025-IF(LEFT(hour_conv,1)="1",1,0))/24)</f>
        <v/>
      </c>
      <c r="G8025" s="26">
        <f>IF(F8025="","",INT(F8025))</f>
        <v/>
      </c>
      <c r="H8025">
        <f>IF(G8025="","",IF(AND(MONTH(G8025)*100+DAY(G8025)&gt;=season_lo,MONTH(G8025)*100+DAY(G8025)&lt;=season_hi),1,0))</f>
        <v/>
      </c>
      <c r="I8025">
        <f>IF(G8025="","",G8025-first_day+1)</f>
        <v/>
      </c>
      <c r="J8025" s="27">
        <f>IF(I8025="","",INDEX(Daily!$J$2:$J$421,I8025))</f>
        <v/>
      </c>
      <c r="K8025" s="27">
        <f>IF(J8025="","",J8025+cat_offset)</f>
        <v/>
      </c>
      <c r="L8025" s="27">
        <f>IF(J8025="","",MAX(0,E8025-J8025)^2)</f>
        <v/>
      </c>
      <c r="M8025" s="27">
        <f>IF(J8025="","",MAX(0,E8025-(J8025+twcdh_off))^2)</f>
        <v/>
      </c>
      <c r="N8025" s="27">
        <f>IF(E8025="","",MAX(0,E8025-swcdh_thr)^2)</f>
        <v/>
      </c>
      <c r="O8025">
        <f>IF(K8025="","",ROUND(E8025-K8025,0))</f>
        <v/>
      </c>
      <c r="P8025">
        <f>IF(O8025="","",IF(O8025&gt;=1,O8025,0))</f>
        <v/>
      </c>
      <c r="Q8025" s="27">
        <f>IF(E8025="","",MAX(0,E8025-22))</f>
        <v/>
      </c>
      <c r="R8025" s="27">
        <f>IF(H8025=1,E8025,"")</f>
        <v/>
      </c>
      <c r="S8025" s="27">
        <f>IF(AND(H8025=1,J8025&lt;&gt;""),E8025-J8025,"")</f>
        <v/>
      </c>
      <c r="T8025">
        <f>IF(G8025="","",MONTH(G8025))</f>
        <v/>
      </c>
    </row>
    <row r="8026">
      <c r="A8026" s="24" t="n">
        <v>2020</v>
      </c>
      <c r="B8026" s="24" t="n">
        <v>11</v>
      </c>
      <c r="C8026" s="24" t="n">
        <v>30</v>
      </c>
      <c r="D8026" s="24" t="n">
        <v>9</v>
      </c>
      <c r="E8026" s="24" t="n">
        <v>5.12</v>
      </c>
      <c r="F8026" s="25">
        <f>IF($E8026="","",DATE(IF($A8026="",nominal_year,$A8026),$B8026,$C8026)+($D8026-IF(LEFT(hour_conv,1)="1",1,0))/24)</f>
        <v/>
      </c>
      <c r="G8026" s="26">
        <f>IF(F8026="","",INT(F8026))</f>
        <v/>
      </c>
      <c r="H8026">
        <f>IF(G8026="","",IF(AND(MONTH(G8026)*100+DAY(G8026)&gt;=season_lo,MONTH(G8026)*100+DAY(G8026)&lt;=season_hi),1,0))</f>
        <v/>
      </c>
      <c r="I8026">
        <f>IF(G8026="","",G8026-first_day+1)</f>
        <v/>
      </c>
      <c r="J8026" s="27">
        <f>IF(I8026="","",INDEX(Daily!$J$2:$J$421,I8026))</f>
        <v/>
      </c>
      <c r="K8026" s="27">
        <f>IF(J8026="","",J8026+cat_offset)</f>
        <v/>
      </c>
      <c r="L8026" s="27">
        <f>IF(J8026="","",MAX(0,E8026-J8026)^2)</f>
        <v/>
      </c>
      <c r="M8026" s="27">
        <f>IF(J8026="","",MAX(0,E8026-(J8026+twcdh_off))^2)</f>
        <v/>
      </c>
      <c r="N8026" s="27">
        <f>IF(E8026="","",MAX(0,E8026-swcdh_thr)^2)</f>
        <v/>
      </c>
      <c r="O8026">
        <f>IF(K8026="","",ROUND(E8026-K8026,0))</f>
        <v/>
      </c>
      <c r="P8026">
        <f>IF(O8026="","",IF(O8026&gt;=1,O8026,0))</f>
        <v/>
      </c>
      <c r="Q8026" s="27">
        <f>IF(E8026="","",MAX(0,E8026-22))</f>
        <v/>
      </c>
      <c r="R8026" s="27">
        <f>IF(H8026=1,E8026,"")</f>
        <v/>
      </c>
      <c r="S8026" s="27">
        <f>IF(AND(H8026=1,J8026&lt;&gt;""),E8026-J8026,"")</f>
        <v/>
      </c>
      <c r="T8026">
        <f>IF(G8026="","",MONTH(G8026))</f>
        <v/>
      </c>
    </row>
    <row r="8027">
      <c r="A8027" s="24" t="n">
        <v>2020</v>
      </c>
      <c r="B8027" s="24" t="n">
        <v>11</v>
      </c>
      <c r="C8027" s="24" t="n">
        <v>30</v>
      </c>
      <c r="D8027" s="24" t="n">
        <v>10</v>
      </c>
      <c r="E8027" s="24" t="n">
        <v>5.55</v>
      </c>
      <c r="F8027" s="25">
        <f>IF($E8027="","",DATE(IF($A8027="",nominal_year,$A8027),$B8027,$C8027)+($D8027-IF(LEFT(hour_conv,1)="1",1,0))/24)</f>
        <v/>
      </c>
      <c r="G8027" s="26">
        <f>IF(F8027="","",INT(F8027))</f>
        <v/>
      </c>
      <c r="H8027">
        <f>IF(G8027="","",IF(AND(MONTH(G8027)*100+DAY(G8027)&gt;=season_lo,MONTH(G8027)*100+DAY(G8027)&lt;=season_hi),1,0))</f>
        <v/>
      </c>
      <c r="I8027">
        <f>IF(G8027="","",G8027-first_day+1)</f>
        <v/>
      </c>
      <c r="J8027" s="27">
        <f>IF(I8027="","",INDEX(Daily!$J$2:$J$421,I8027))</f>
        <v/>
      </c>
      <c r="K8027" s="27">
        <f>IF(J8027="","",J8027+cat_offset)</f>
        <v/>
      </c>
      <c r="L8027" s="27">
        <f>IF(J8027="","",MAX(0,E8027-J8027)^2)</f>
        <v/>
      </c>
      <c r="M8027" s="27">
        <f>IF(J8027="","",MAX(0,E8027-(J8027+twcdh_off))^2)</f>
        <v/>
      </c>
      <c r="N8027" s="27">
        <f>IF(E8027="","",MAX(0,E8027-swcdh_thr)^2)</f>
        <v/>
      </c>
      <c r="O8027">
        <f>IF(K8027="","",ROUND(E8027-K8027,0))</f>
        <v/>
      </c>
      <c r="P8027">
        <f>IF(O8027="","",IF(O8027&gt;=1,O8027,0))</f>
        <v/>
      </c>
      <c r="Q8027" s="27">
        <f>IF(E8027="","",MAX(0,E8027-22))</f>
        <v/>
      </c>
      <c r="R8027" s="27">
        <f>IF(H8027=1,E8027,"")</f>
        <v/>
      </c>
      <c r="S8027" s="27">
        <f>IF(AND(H8027=1,J8027&lt;&gt;""),E8027-J8027,"")</f>
        <v/>
      </c>
      <c r="T8027">
        <f>IF(G8027="","",MONTH(G8027))</f>
        <v/>
      </c>
    </row>
    <row r="8028">
      <c r="A8028" s="24" t="n">
        <v>2020</v>
      </c>
      <c r="B8028" s="24" t="n">
        <v>11</v>
      </c>
      <c r="C8028" s="24" t="n">
        <v>30</v>
      </c>
      <c r="D8028" s="24" t="n">
        <v>11</v>
      </c>
      <c r="E8028" s="24" t="n">
        <v>7.25</v>
      </c>
      <c r="F8028" s="25">
        <f>IF($E8028="","",DATE(IF($A8028="",nominal_year,$A8028),$B8028,$C8028)+($D8028-IF(LEFT(hour_conv,1)="1",1,0))/24)</f>
        <v/>
      </c>
      <c r="G8028" s="26">
        <f>IF(F8028="","",INT(F8028))</f>
        <v/>
      </c>
      <c r="H8028">
        <f>IF(G8028="","",IF(AND(MONTH(G8028)*100+DAY(G8028)&gt;=season_lo,MONTH(G8028)*100+DAY(G8028)&lt;=season_hi),1,0))</f>
        <v/>
      </c>
      <c r="I8028">
        <f>IF(G8028="","",G8028-first_day+1)</f>
        <v/>
      </c>
      <c r="J8028" s="27">
        <f>IF(I8028="","",INDEX(Daily!$J$2:$J$421,I8028))</f>
        <v/>
      </c>
      <c r="K8028" s="27">
        <f>IF(J8028="","",J8028+cat_offset)</f>
        <v/>
      </c>
      <c r="L8028" s="27">
        <f>IF(J8028="","",MAX(0,E8028-J8028)^2)</f>
        <v/>
      </c>
      <c r="M8028" s="27">
        <f>IF(J8028="","",MAX(0,E8028-(J8028+twcdh_off))^2)</f>
        <v/>
      </c>
      <c r="N8028" s="27">
        <f>IF(E8028="","",MAX(0,E8028-swcdh_thr)^2)</f>
        <v/>
      </c>
      <c r="O8028">
        <f>IF(K8028="","",ROUND(E8028-K8028,0))</f>
        <v/>
      </c>
      <c r="P8028">
        <f>IF(O8028="","",IF(O8028&gt;=1,O8028,0))</f>
        <v/>
      </c>
      <c r="Q8028" s="27">
        <f>IF(E8028="","",MAX(0,E8028-22))</f>
        <v/>
      </c>
      <c r="R8028" s="27">
        <f>IF(H8028=1,E8028,"")</f>
        <v/>
      </c>
      <c r="S8028" s="27">
        <f>IF(AND(H8028=1,J8028&lt;&gt;""),E8028-J8028,"")</f>
        <v/>
      </c>
      <c r="T8028">
        <f>IF(G8028="","",MONTH(G8028))</f>
        <v/>
      </c>
    </row>
    <row r="8029">
      <c r="A8029" s="24" t="n">
        <v>2020</v>
      </c>
      <c r="B8029" s="24" t="n">
        <v>11</v>
      </c>
      <c r="C8029" s="24" t="n">
        <v>30</v>
      </c>
      <c r="D8029" s="24" t="n">
        <v>12</v>
      </c>
      <c r="E8029" s="24" t="n">
        <v>6.67</v>
      </c>
      <c r="F8029" s="25">
        <f>IF($E8029="","",DATE(IF($A8029="",nominal_year,$A8029),$B8029,$C8029)+($D8029-IF(LEFT(hour_conv,1)="1",1,0))/24)</f>
        <v/>
      </c>
      <c r="G8029" s="26">
        <f>IF(F8029="","",INT(F8029))</f>
        <v/>
      </c>
      <c r="H8029">
        <f>IF(G8029="","",IF(AND(MONTH(G8029)*100+DAY(G8029)&gt;=season_lo,MONTH(G8029)*100+DAY(G8029)&lt;=season_hi),1,0))</f>
        <v/>
      </c>
      <c r="I8029">
        <f>IF(G8029="","",G8029-first_day+1)</f>
        <v/>
      </c>
      <c r="J8029" s="27">
        <f>IF(I8029="","",INDEX(Daily!$J$2:$J$421,I8029))</f>
        <v/>
      </c>
      <c r="K8029" s="27">
        <f>IF(J8029="","",J8029+cat_offset)</f>
        <v/>
      </c>
      <c r="L8029" s="27">
        <f>IF(J8029="","",MAX(0,E8029-J8029)^2)</f>
        <v/>
      </c>
      <c r="M8029" s="27">
        <f>IF(J8029="","",MAX(0,E8029-(J8029+twcdh_off))^2)</f>
        <v/>
      </c>
      <c r="N8029" s="27">
        <f>IF(E8029="","",MAX(0,E8029-swcdh_thr)^2)</f>
        <v/>
      </c>
      <c r="O8029">
        <f>IF(K8029="","",ROUND(E8029-K8029,0))</f>
        <v/>
      </c>
      <c r="P8029">
        <f>IF(O8029="","",IF(O8029&gt;=1,O8029,0))</f>
        <v/>
      </c>
      <c r="Q8029" s="27">
        <f>IF(E8029="","",MAX(0,E8029-22))</f>
        <v/>
      </c>
      <c r="R8029" s="27">
        <f>IF(H8029=1,E8029,"")</f>
        <v/>
      </c>
      <c r="S8029" s="27">
        <f>IF(AND(H8029=1,J8029&lt;&gt;""),E8029-J8029,"")</f>
        <v/>
      </c>
      <c r="T8029">
        <f>IF(G8029="","",MONTH(G8029))</f>
        <v/>
      </c>
    </row>
    <row r="8030">
      <c r="A8030" s="24" t="n">
        <v>2020</v>
      </c>
      <c r="B8030" s="24" t="n">
        <v>11</v>
      </c>
      <c r="C8030" s="24" t="n">
        <v>30</v>
      </c>
      <c r="D8030" s="24" t="n">
        <v>13</v>
      </c>
      <c r="E8030" s="24" t="n">
        <v>7.41</v>
      </c>
      <c r="F8030" s="25">
        <f>IF($E8030="","",DATE(IF($A8030="",nominal_year,$A8030),$B8030,$C8030)+($D8030-IF(LEFT(hour_conv,1)="1",1,0))/24)</f>
        <v/>
      </c>
      <c r="G8030" s="26">
        <f>IF(F8030="","",INT(F8030))</f>
        <v/>
      </c>
      <c r="H8030">
        <f>IF(G8030="","",IF(AND(MONTH(G8030)*100+DAY(G8030)&gt;=season_lo,MONTH(G8030)*100+DAY(G8030)&lt;=season_hi),1,0))</f>
        <v/>
      </c>
      <c r="I8030">
        <f>IF(G8030="","",G8030-first_day+1)</f>
        <v/>
      </c>
      <c r="J8030" s="27">
        <f>IF(I8030="","",INDEX(Daily!$J$2:$J$421,I8030))</f>
        <v/>
      </c>
      <c r="K8030" s="27">
        <f>IF(J8030="","",J8030+cat_offset)</f>
        <v/>
      </c>
      <c r="L8030" s="27">
        <f>IF(J8030="","",MAX(0,E8030-J8030)^2)</f>
        <v/>
      </c>
      <c r="M8030" s="27">
        <f>IF(J8030="","",MAX(0,E8030-(J8030+twcdh_off))^2)</f>
        <v/>
      </c>
      <c r="N8030" s="27">
        <f>IF(E8030="","",MAX(0,E8030-swcdh_thr)^2)</f>
        <v/>
      </c>
      <c r="O8030">
        <f>IF(K8030="","",ROUND(E8030-K8030,0))</f>
        <v/>
      </c>
      <c r="P8030">
        <f>IF(O8030="","",IF(O8030&gt;=1,O8030,0))</f>
        <v/>
      </c>
      <c r="Q8030" s="27">
        <f>IF(E8030="","",MAX(0,E8030-22))</f>
        <v/>
      </c>
      <c r="R8030" s="27">
        <f>IF(H8030=1,E8030,"")</f>
        <v/>
      </c>
      <c r="S8030" s="27">
        <f>IF(AND(H8030=1,J8030&lt;&gt;""),E8030-J8030,"")</f>
        <v/>
      </c>
      <c r="T8030">
        <f>IF(G8030="","",MONTH(G8030))</f>
        <v/>
      </c>
    </row>
    <row r="8031">
      <c r="A8031" s="24" t="n">
        <v>2020</v>
      </c>
      <c r="B8031" s="24" t="n">
        <v>11</v>
      </c>
      <c r="C8031" s="24" t="n">
        <v>30</v>
      </c>
      <c r="D8031" s="24" t="n">
        <v>14</v>
      </c>
      <c r="E8031" s="24" t="n">
        <v>8.49</v>
      </c>
      <c r="F8031" s="25">
        <f>IF($E8031="","",DATE(IF($A8031="",nominal_year,$A8031),$B8031,$C8031)+($D8031-IF(LEFT(hour_conv,1)="1",1,0))/24)</f>
        <v/>
      </c>
      <c r="G8031" s="26">
        <f>IF(F8031="","",INT(F8031))</f>
        <v/>
      </c>
      <c r="H8031">
        <f>IF(G8031="","",IF(AND(MONTH(G8031)*100+DAY(G8031)&gt;=season_lo,MONTH(G8031)*100+DAY(G8031)&lt;=season_hi),1,0))</f>
        <v/>
      </c>
      <c r="I8031">
        <f>IF(G8031="","",G8031-first_day+1)</f>
        <v/>
      </c>
      <c r="J8031" s="27">
        <f>IF(I8031="","",INDEX(Daily!$J$2:$J$421,I8031))</f>
        <v/>
      </c>
      <c r="K8031" s="27">
        <f>IF(J8031="","",J8031+cat_offset)</f>
        <v/>
      </c>
      <c r="L8031" s="27">
        <f>IF(J8031="","",MAX(0,E8031-J8031)^2)</f>
        <v/>
      </c>
      <c r="M8031" s="27">
        <f>IF(J8031="","",MAX(0,E8031-(J8031+twcdh_off))^2)</f>
        <v/>
      </c>
      <c r="N8031" s="27">
        <f>IF(E8031="","",MAX(0,E8031-swcdh_thr)^2)</f>
        <v/>
      </c>
      <c r="O8031">
        <f>IF(K8031="","",ROUND(E8031-K8031,0))</f>
        <v/>
      </c>
      <c r="P8031">
        <f>IF(O8031="","",IF(O8031&gt;=1,O8031,0))</f>
        <v/>
      </c>
      <c r="Q8031" s="27">
        <f>IF(E8031="","",MAX(0,E8031-22))</f>
        <v/>
      </c>
      <c r="R8031" s="27">
        <f>IF(H8031=1,E8031,"")</f>
        <v/>
      </c>
      <c r="S8031" s="27">
        <f>IF(AND(H8031=1,J8031&lt;&gt;""),E8031-J8031,"")</f>
        <v/>
      </c>
      <c r="T8031">
        <f>IF(G8031="","",MONTH(G8031))</f>
        <v/>
      </c>
    </row>
    <row r="8032">
      <c r="A8032" s="24" t="n">
        <v>2020</v>
      </c>
      <c r="B8032" s="24" t="n">
        <v>11</v>
      </c>
      <c r="C8032" s="24" t="n">
        <v>30</v>
      </c>
      <c r="D8032" s="24" t="n">
        <v>15</v>
      </c>
      <c r="E8032" s="24" t="n">
        <v>8.57</v>
      </c>
      <c r="F8032" s="25">
        <f>IF($E8032="","",DATE(IF($A8032="",nominal_year,$A8032),$B8032,$C8032)+($D8032-IF(LEFT(hour_conv,1)="1",1,0))/24)</f>
        <v/>
      </c>
      <c r="G8032" s="26">
        <f>IF(F8032="","",INT(F8032))</f>
        <v/>
      </c>
      <c r="H8032">
        <f>IF(G8032="","",IF(AND(MONTH(G8032)*100+DAY(G8032)&gt;=season_lo,MONTH(G8032)*100+DAY(G8032)&lt;=season_hi),1,0))</f>
        <v/>
      </c>
      <c r="I8032">
        <f>IF(G8032="","",G8032-first_day+1)</f>
        <v/>
      </c>
      <c r="J8032" s="27">
        <f>IF(I8032="","",INDEX(Daily!$J$2:$J$421,I8032))</f>
        <v/>
      </c>
      <c r="K8032" s="27">
        <f>IF(J8032="","",J8032+cat_offset)</f>
        <v/>
      </c>
      <c r="L8032" s="27">
        <f>IF(J8032="","",MAX(0,E8032-J8032)^2)</f>
        <v/>
      </c>
      <c r="M8032" s="27">
        <f>IF(J8032="","",MAX(0,E8032-(J8032+twcdh_off))^2)</f>
        <v/>
      </c>
      <c r="N8032" s="27">
        <f>IF(E8032="","",MAX(0,E8032-swcdh_thr)^2)</f>
        <v/>
      </c>
      <c r="O8032">
        <f>IF(K8032="","",ROUND(E8032-K8032,0))</f>
        <v/>
      </c>
      <c r="P8032">
        <f>IF(O8032="","",IF(O8032&gt;=1,O8032,0))</f>
        <v/>
      </c>
      <c r="Q8032" s="27">
        <f>IF(E8032="","",MAX(0,E8032-22))</f>
        <v/>
      </c>
      <c r="R8032" s="27">
        <f>IF(H8032=1,E8032,"")</f>
        <v/>
      </c>
      <c r="S8032" s="27">
        <f>IF(AND(H8032=1,J8032&lt;&gt;""),E8032-J8032,"")</f>
        <v/>
      </c>
      <c r="T8032">
        <f>IF(G8032="","",MONTH(G8032))</f>
        <v/>
      </c>
    </row>
    <row r="8033">
      <c r="A8033" s="24" t="n">
        <v>2020</v>
      </c>
      <c r="B8033" s="24" t="n">
        <v>11</v>
      </c>
      <c r="C8033" s="24" t="n">
        <v>30</v>
      </c>
      <c r="D8033" s="24" t="n">
        <v>16</v>
      </c>
      <c r="E8033" s="24" t="n">
        <v>9.4</v>
      </c>
      <c r="F8033" s="25">
        <f>IF($E8033="","",DATE(IF($A8033="",nominal_year,$A8033),$B8033,$C8033)+($D8033-IF(LEFT(hour_conv,1)="1",1,0))/24)</f>
        <v/>
      </c>
      <c r="G8033" s="26">
        <f>IF(F8033="","",INT(F8033))</f>
        <v/>
      </c>
      <c r="H8033">
        <f>IF(G8033="","",IF(AND(MONTH(G8033)*100+DAY(G8033)&gt;=season_lo,MONTH(G8033)*100+DAY(G8033)&lt;=season_hi),1,0))</f>
        <v/>
      </c>
      <c r="I8033">
        <f>IF(G8033="","",G8033-first_day+1)</f>
        <v/>
      </c>
      <c r="J8033" s="27">
        <f>IF(I8033="","",INDEX(Daily!$J$2:$J$421,I8033))</f>
        <v/>
      </c>
      <c r="K8033" s="27">
        <f>IF(J8033="","",J8033+cat_offset)</f>
        <v/>
      </c>
      <c r="L8033" s="27">
        <f>IF(J8033="","",MAX(0,E8033-J8033)^2)</f>
        <v/>
      </c>
      <c r="M8033" s="27">
        <f>IF(J8033="","",MAX(0,E8033-(J8033+twcdh_off))^2)</f>
        <v/>
      </c>
      <c r="N8033" s="27">
        <f>IF(E8033="","",MAX(0,E8033-swcdh_thr)^2)</f>
        <v/>
      </c>
      <c r="O8033">
        <f>IF(K8033="","",ROUND(E8033-K8033,0))</f>
        <v/>
      </c>
      <c r="P8033">
        <f>IF(O8033="","",IF(O8033&gt;=1,O8033,0))</f>
        <v/>
      </c>
      <c r="Q8033" s="27">
        <f>IF(E8033="","",MAX(0,E8033-22))</f>
        <v/>
      </c>
      <c r="R8033" s="27">
        <f>IF(H8033=1,E8033,"")</f>
        <v/>
      </c>
      <c r="S8033" s="27">
        <f>IF(AND(H8033=1,J8033&lt;&gt;""),E8033-J8033,"")</f>
        <v/>
      </c>
      <c r="T8033">
        <f>IF(G8033="","",MONTH(G8033))</f>
        <v/>
      </c>
    </row>
    <row r="8034">
      <c r="A8034" s="24" t="n">
        <v>2020</v>
      </c>
      <c r="B8034" s="24" t="n">
        <v>11</v>
      </c>
      <c r="C8034" s="24" t="n">
        <v>30</v>
      </c>
      <c r="D8034" s="24" t="n">
        <v>17</v>
      </c>
      <c r="E8034" s="24" t="n">
        <v>9.18</v>
      </c>
      <c r="F8034" s="25">
        <f>IF($E8034="","",DATE(IF($A8034="",nominal_year,$A8034),$B8034,$C8034)+($D8034-IF(LEFT(hour_conv,1)="1",1,0))/24)</f>
        <v/>
      </c>
      <c r="G8034" s="26">
        <f>IF(F8034="","",INT(F8034))</f>
        <v/>
      </c>
      <c r="H8034">
        <f>IF(G8034="","",IF(AND(MONTH(G8034)*100+DAY(G8034)&gt;=season_lo,MONTH(G8034)*100+DAY(G8034)&lt;=season_hi),1,0))</f>
        <v/>
      </c>
      <c r="I8034">
        <f>IF(G8034="","",G8034-first_day+1)</f>
        <v/>
      </c>
      <c r="J8034" s="27">
        <f>IF(I8034="","",INDEX(Daily!$J$2:$J$421,I8034))</f>
        <v/>
      </c>
      <c r="K8034" s="27">
        <f>IF(J8034="","",J8034+cat_offset)</f>
        <v/>
      </c>
      <c r="L8034" s="27">
        <f>IF(J8034="","",MAX(0,E8034-J8034)^2)</f>
        <v/>
      </c>
      <c r="M8034" s="27">
        <f>IF(J8034="","",MAX(0,E8034-(J8034+twcdh_off))^2)</f>
        <v/>
      </c>
      <c r="N8034" s="27">
        <f>IF(E8034="","",MAX(0,E8034-swcdh_thr)^2)</f>
        <v/>
      </c>
      <c r="O8034">
        <f>IF(K8034="","",ROUND(E8034-K8034,0))</f>
        <v/>
      </c>
      <c r="P8034">
        <f>IF(O8034="","",IF(O8034&gt;=1,O8034,0))</f>
        <v/>
      </c>
      <c r="Q8034" s="27">
        <f>IF(E8034="","",MAX(0,E8034-22))</f>
        <v/>
      </c>
      <c r="R8034" s="27">
        <f>IF(H8034=1,E8034,"")</f>
        <v/>
      </c>
      <c r="S8034" s="27">
        <f>IF(AND(H8034=1,J8034&lt;&gt;""),E8034-J8034,"")</f>
        <v/>
      </c>
      <c r="T8034">
        <f>IF(G8034="","",MONTH(G8034))</f>
        <v/>
      </c>
    </row>
    <row r="8035">
      <c r="A8035" s="24" t="n">
        <v>2020</v>
      </c>
      <c r="B8035" s="24" t="n">
        <v>11</v>
      </c>
      <c r="C8035" s="24" t="n">
        <v>30</v>
      </c>
      <c r="D8035" s="24" t="n">
        <v>18</v>
      </c>
      <c r="E8035" s="24" t="n">
        <v>8.460000000000001</v>
      </c>
      <c r="F8035" s="25">
        <f>IF($E8035="","",DATE(IF($A8035="",nominal_year,$A8035),$B8035,$C8035)+($D8035-IF(LEFT(hour_conv,1)="1",1,0))/24)</f>
        <v/>
      </c>
      <c r="G8035" s="26">
        <f>IF(F8035="","",INT(F8035))</f>
        <v/>
      </c>
      <c r="H8035">
        <f>IF(G8035="","",IF(AND(MONTH(G8035)*100+DAY(G8035)&gt;=season_lo,MONTH(G8035)*100+DAY(G8035)&lt;=season_hi),1,0))</f>
        <v/>
      </c>
      <c r="I8035">
        <f>IF(G8035="","",G8035-first_day+1)</f>
        <v/>
      </c>
      <c r="J8035" s="27">
        <f>IF(I8035="","",INDEX(Daily!$J$2:$J$421,I8035))</f>
        <v/>
      </c>
      <c r="K8035" s="27">
        <f>IF(J8035="","",J8035+cat_offset)</f>
        <v/>
      </c>
      <c r="L8035" s="27">
        <f>IF(J8035="","",MAX(0,E8035-J8035)^2)</f>
        <v/>
      </c>
      <c r="M8035" s="27">
        <f>IF(J8035="","",MAX(0,E8035-(J8035+twcdh_off))^2)</f>
        <v/>
      </c>
      <c r="N8035" s="27">
        <f>IF(E8035="","",MAX(0,E8035-swcdh_thr)^2)</f>
        <v/>
      </c>
      <c r="O8035">
        <f>IF(K8035="","",ROUND(E8035-K8035,0))</f>
        <v/>
      </c>
      <c r="P8035">
        <f>IF(O8035="","",IF(O8035&gt;=1,O8035,0))</f>
        <v/>
      </c>
      <c r="Q8035" s="27">
        <f>IF(E8035="","",MAX(0,E8035-22))</f>
        <v/>
      </c>
      <c r="R8035" s="27">
        <f>IF(H8035=1,E8035,"")</f>
        <v/>
      </c>
      <c r="S8035" s="27">
        <f>IF(AND(H8035=1,J8035&lt;&gt;""),E8035-J8035,"")</f>
        <v/>
      </c>
      <c r="T8035">
        <f>IF(G8035="","",MONTH(G8035))</f>
        <v/>
      </c>
    </row>
    <row r="8036">
      <c r="A8036" s="24" t="n">
        <v>2020</v>
      </c>
      <c r="B8036" s="24" t="n">
        <v>11</v>
      </c>
      <c r="C8036" s="24" t="n">
        <v>30</v>
      </c>
      <c r="D8036" s="24" t="n">
        <v>19</v>
      </c>
      <c r="E8036" s="24" t="n">
        <v>8.09</v>
      </c>
      <c r="F8036" s="25">
        <f>IF($E8036="","",DATE(IF($A8036="",nominal_year,$A8036),$B8036,$C8036)+($D8036-IF(LEFT(hour_conv,1)="1",1,0))/24)</f>
        <v/>
      </c>
      <c r="G8036" s="26">
        <f>IF(F8036="","",INT(F8036))</f>
        <v/>
      </c>
      <c r="H8036">
        <f>IF(G8036="","",IF(AND(MONTH(G8036)*100+DAY(G8036)&gt;=season_lo,MONTH(G8036)*100+DAY(G8036)&lt;=season_hi),1,0))</f>
        <v/>
      </c>
      <c r="I8036">
        <f>IF(G8036="","",G8036-first_day+1)</f>
        <v/>
      </c>
      <c r="J8036" s="27">
        <f>IF(I8036="","",INDEX(Daily!$J$2:$J$421,I8036))</f>
        <v/>
      </c>
      <c r="K8036" s="27">
        <f>IF(J8036="","",J8036+cat_offset)</f>
        <v/>
      </c>
      <c r="L8036" s="27">
        <f>IF(J8036="","",MAX(0,E8036-J8036)^2)</f>
        <v/>
      </c>
      <c r="M8036" s="27">
        <f>IF(J8036="","",MAX(0,E8036-(J8036+twcdh_off))^2)</f>
        <v/>
      </c>
      <c r="N8036" s="27">
        <f>IF(E8036="","",MAX(0,E8036-swcdh_thr)^2)</f>
        <v/>
      </c>
      <c r="O8036">
        <f>IF(K8036="","",ROUND(E8036-K8036,0))</f>
        <v/>
      </c>
      <c r="P8036">
        <f>IF(O8036="","",IF(O8036&gt;=1,O8036,0))</f>
        <v/>
      </c>
      <c r="Q8036" s="27">
        <f>IF(E8036="","",MAX(0,E8036-22))</f>
        <v/>
      </c>
      <c r="R8036" s="27">
        <f>IF(H8036=1,E8036,"")</f>
        <v/>
      </c>
      <c r="S8036" s="27">
        <f>IF(AND(H8036=1,J8036&lt;&gt;""),E8036-J8036,"")</f>
        <v/>
      </c>
      <c r="T8036">
        <f>IF(G8036="","",MONTH(G8036))</f>
        <v/>
      </c>
    </row>
    <row r="8037">
      <c r="A8037" s="24" t="n">
        <v>2020</v>
      </c>
      <c r="B8037" s="24" t="n">
        <v>11</v>
      </c>
      <c r="C8037" s="24" t="n">
        <v>30</v>
      </c>
      <c r="D8037" s="24" t="n">
        <v>20</v>
      </c>
      <c r="E8037" s="24" t="n">
        <v>6.61</v>
      </c>
      <c r="F8037" s="25">
        <f>IF($E8037="","",DATE(IF($A8037="",nominal_year,$A8037),$B8037,$C8037)+($D8037-IF(LEFT(hour_conv,1)="1",1,0))/24)</f>
        <v/>
      </c>
      <c r="G8037" s="26">
        <f>IF(F8037="","",INT(F8037))</f>
        <v/>
      </c>
      <c r="H8037">
        <f>IF(G8037="","",IF(AND(MONTH(G8037)*100+DAY(G8037)&gt;=season_lo,MONTH(G8037)*100+DAY(G8037)&lt;=season_hi),1,0))</f>
        <v/>
      </c>
      <c r="I8037">
        <f>IF(G8037="","",G8037-first_day+1)</f>
        <v/>
      </c>
      <c r="J8037" s="27">
        <f>IF(I8037="","",INDEX(Daily!$J$2:$J$421,I8037))</f>
        <v/>
      </c>
      <c r="K8037" s="27">
        <f>IF(J8037="","",J8037+cat_offset)</f>
        <v/>
      </c>
      <c r="L8037" s="27">
        <f>IF(J8037="","",MAX(0,E8037-J8037)^2)</f>
        <v/>
      </c>
      <c r="M8037" s="27">
        <f>IF(J8037="","",MAX(0,E8037-(J8037+twcdh_off))^2)</f>
        <v/>
      </c>
      <c r="N8037" s="27">
        <f>IF(E8037="","",MAX(0,E8037-swcdh_thr)^2)</f>
        <v/>
      </c>
      <c r="O8037">
        <f>IF(K8037="","",ROUND(E8037-K8037,0))</f>
        <v/>
      </c>
      <c r="P8037">
        <f>IF(O8037="","",IF(O8037&gt;=1,O8037,0))</f>
        <v/>
      </c>
      <c r="Q8037" s="27">
        <f>IF(E8037="","",MAX(0,E8037-22))</f>
        <v/>
      </c>
      <c r="R8037" s="27">
        <f>IF(H8037=1,E8037,"")</f>
        <v/>
      </c>
      <c r="S8037" s="27">
        <f>IF(AND(H8037=1,J8037&lt;&gt;""),E8037-J8037,"")</f>
        <v/>
      </c>
      <c r="T8037">
        <f>IF(G8037="","",MONTH(G8037))</f>
        <v/>
      </c>
    </row>
    <row r="8038">
      <c r="A8038" s="24" t="n">
        <v>2020</v>
      </c>
      <c r="B8038" s="24" t="n">
        <v>11</v>
      </c>
      <c r="C8038" s="24" t="n">
        <v>30</v>
      </c>
      <c r="D8038" s="24" t="n">
        <v>21</v>
      </c>
      <c r="E8038" s="24" t="n">
        <v>6.37</v>
      </c>
      <c r="F8038" s="25">
        <f>IF($E8038="","",DATE(IF($A8038="",nominal_year,$A8038),$B8038,$C8038)+($D8038-IF(LEFT(hour_conv,1)="1",1,0))/24)</f>
        <v/>
      </c>
      <c r="G8038" s="26">
        <f>IF(F8038="","",INT(F8038))</f>
        <v/>
      </c>
      <c r="H8038">
        <f>IF(G8038="","",IF(AND(MONTH(G8038)*100+DAY(G8038)&gt;=season_lo,MONTH(G8038)*100+DAY(G8038)&lt;=season_hi),1,0))</f>
        <v/>
      </c>
      <c r="I8038">
        <f>IF(G8038="","",G8038-first_day+1)</f>
        <v/>
      </c>
      <c r="J8038" s="27">
        <f>IF(I8038="","",INDEX(Daily!$J$2:$J$421,I8038))</f>
        <v/>
      </c>
      <c r="K8038" s="27">
        <f>IF(J8038="","",J8038+cat_offset)</f>
        <v/>
      </c>
      <c r="L8038" s="27">
        <f>IF(J8038="","",MAX(0,E8038-J8038)^2)</f>
        <v/>
      </c>
      <c r="M8038" s="27">
        <f>IF(J8038="","",MAX(0,E8038-(J8038+twcdh_off))^2)</f>
        <v/>
      </c>
      <c r="N8038" s="27">
        <f>IF(E8038="","",MAX(0,E8038-swcdh_thr)^2)</f>
        <v/>
      </c>
      <c r="O8038">
        <f>IF(K8038="","",ROUND(E8038-K8038,0))</f>
        <v/>
      </c>
      <c r="P8038">
        <f>IF(O8038="","",IF(O8038&gt;=1,O8038,0))</f>
        <v/>
      </c>
      <c r="Q8038" s="27">
        <f>IF(E8038="","",MAX(0,E8038-22))</f>
        <v/>
      </c>
      <c r="R8038" s="27">
        <f>IF(H8038=1,E8038,"")</f>
        <v/>
      </c>
      <c r="S8038" s="27">
        <f>IF(AND(H8038=1,J8038&lt;&gt;""),E8038-J8038,"")</f>
        <v/>
      </c>
      <c r="T8038">
        <f>IF(G8038="","",MONTH(G8038))</f>
        <v/>
      </c>
    </row>
    <row r="8039">
      <c r="A8039" s="24" t="n">
        <v>2020</v>
      </c>
      <c r="B8039" s="24" t="n">
        <v>11</v>
      </c>
      <c r="C8039" s="24" t="n">
        <v>30</v>
      </c>
      <c r="D8039" s="24" t="n">
        <v>22</v>
      </c>
      <c r="E8039" s="24" t="n">
        <v>5.94</v>
      </c>
      <c r="F8039" s="25">
        <f>IF($E8039="","",DATE(IF($A8039="",nominal_year,$A8039),$B8039,$C8039)+($D8039-IF(LEFT(hour_conv,1)="1",1,0))/24)</f>
        <v/>
      </c>
      <c r="G8039" s="26">
        <f>IF(F8039="","",INT(F8039))</f>
        <v/>
      </c>
      <c r="H8039">
        <f>IF(G8039="","",IF(AND(MONTH(G8039)*100+DAY(G8039)&gt;=season_lo,MONTH(G8039)*100+DAY(G8039)&lt;=season_hi),1,0))</f>
        <v/>
      </c>
      <c r="I8039">
        <f>IF(G8039="","",G8039-first_day+1)</f>
        <v/>
      </c>
      <c r="J8039" s="27">
        <f>IF(I8039="","",INDEX(Daily!$J$2:$J$421,I8039))</f>
        <v/>
      </c>
      <c r="K8039" s="27">
        <f>IF(J8039="","",J8039+cat_offset)</f>
        <v/>
      </c>
      <c r="L8039" s="27">
        <f>IF(J8039="","",MAX(0,E8039-J8039)^2)</f>
        <v/>
      </c>
      <c r="M8039" s="27">
        <f>IF(J8039="","",MAX(0,E8039-(J8039+twcdh_off))^2)</f>
        <v/>
      </c>
      <c r="N8039" s="27">
        <f>IF(E8039="","",MAX(0,E8039-swcdh_thr)^2)</f>
        <v/>
      </c>
      <c r="O8039">
        <f>IF(K8039="","",ROUND(E8039-K8039,0))</f>
        <v/>
      </c>
      <c r="P8039">
        <f>IF(O8039="","",IF(O8039&gt;=1,O8039,0))</f>
        <v/>
      </c>
      <c r="Q8039" s="27">
        <f>IF(E8039="","",MAX(0,E8039-22))</f>
        <v/>
      </c>
      <c r="R8039" s="27">
        <f>IF(H8039=1,E8039,"")</f>
        <v/>
      </c>
      <c r="S8039" s="27">
        <f>IF(AND(H8039=1,J8039&lt;&gt;""),E8039-J8039,"")</f>
        <v/>
      </c>
      <c r="T8039">
        <f>IF(G8039="","",MONTH(G8039))</f>
        <v/>
      </c>
    </row>
    <row r="8040">
      <c r="A8040" s="24" t="n">
        <v>2020</v>
      </c>
      <c r="B8040" s="24" t="n">
        <v>11</v>
      </c>
      <c r="C8040" s="24" t="n">
        <v>30</v>
      </c>
      <c r="D8040" s="24" t="n">
        <v>23</v>
      </c>
      <c r="E8040" s="24" t="n">
        <v>5.35</v>
      </c>
      <c r="F8040" s="25">
        <f>IF($E8040="","",DATE(IF($A8040="",nominal_year,$A8040),$B8040,$C8040)+($D8040-IF(LEFT(hour_conv,1)="1",1,0))/24)</f>
        <v/>
      </c>
      <c r="G8040" s="26">
        <f>IF(F8040="","",INT(F8040))</f>
        <v/>
      </c>
      <c r="H8040">
        <f>IF(G8040="","",IF(AND(MONTH(G8040)*100+DAY(G8040)&gt;=season_lo,MONTH(G8040)*100+DAY(G8040)&lt;=season_hi),1,0))</f>
        <v/>
      </c>
      <c r="I8040">
        <f>IF(G8040="","",G8040-first_day+1)</f>
        <v/>
      </c>
      <c r="J8040" s="27">
        <f>IF(I8040="","",INDEX(Daily!$J$2:$J$421,I8040))</f>
        <v/>
      </c>
      <c r="K8040" s="27">
        <f>IF(J8040="","",J8040+cat_offset)</f>
        <v/>
      </c>
      <c r="L8040" s="27">
        <f>IF(J8040="","",MAX(0,E8040-J8040)^2)</f>
        <v/>
      </c>
      <c r="M8040" s="27">
        <f>IF(J8040="","",MAX(0,E8040-(J8040+twcdh_off))^2)</f>
        <v/>
      </c>
      <c r="N8040" s="27">
        <f>IF(E8040="","",MAX(0,E8040-swcdh_thr)^2)</f>
        <v/>
      </c>
      <c r="O8040">
        <f>IF(K8040="","",ROUND(E8040-K8040,0))</f>
        <v/>
      </c>
      <c r="P8040">
        <f>IF(O8040="","",IF(O8040&gt;=1,O8040,0))</f>
        <v/>
      </c>
      <c r="Q8040" s="27">
        <f>IF(E8040="","",MAX(0,E8040-22))</f>
        <v/>
      </c>
      <c r="R8040" s="27">
        <f>IF(H8040=1,E8040,"")</f>
        <v/>
      </c>
      <c r="S8040" s="27">
        <f>IF(AND(H8040=1,J8040&lt;&gt;""),E8040-J8040,"")</f>
        <v/>
      </c>
      <c r="T8040">
        <f>IF(G8040="","",MONTH(G8040))</f>
        <v/>
      </c>
    </row>
    <row r="8041">
      <c r="A8041" s="24" t="n">
        <v>2020</v>
      </c>
      <c r="B8041" s="24" t="n">
        <v>11</v>
      </c>
      <c r="C8041" s="24" t="n">
        <v>30</v>
      </c>
      <c r="D8041" s="24" t="n">
        <v>24</v>
      </c>
      <c r="E8041" s="24" t="n">
        <v>4.29</v>
      </c>
      <c r="F8041" s="25">
        <f>IF($E8041="","",DATE(IF($A8041="",nominal_year,$A8041),$B8041,$C8041)+($D8041-IF(LEFT(hour_conv,1)="1",1,0))/24)</f>
        <v/>
      </c>
      <c r="G8041" s="26">
        <f>IF(F8041="","",INT(F8041))</f>
        <v/>
      </c>
      <c r="H8041">
        <f>IF(G8041="","",IF(AND(MONTH(G8041)*100+DAY(G8041)&gt;=season_lo,MONTH(G8041)*100+DAY(G8041)&lt;=season_hi),1,0))</f>
        <v/>
      </c>
      <c r="I8041">
        <f>IF(G8041="","",G8041-first_day+1)</f>
        <v/>
      </c>
      <c r="J8041" s="27">
        <f>IF(I8041="","",INDEX(Daily!$J$2:$J$421,I8041))</f>
        <v/>
      </c>
      <c r="K8041" s="27">
        <f>IF(J8041="","",J8041+cat_offset)</f>
        <v/>
      </c>
      <c r="L8041" s="27">
        <f>IF(J8041="","",MAX(0,E8041-J8041)^2)</f>
        <v/>
      </c>
      <c r="M8041" s="27">
        <f>IF(J8041="","",MAX(0,E8041-(J8041+twcdh_off))^2)</f>
        <v/>
      </c>
      <c r="N8041" s="27">
        <f>IF(E8041="","",MAX(0,E8041-swcdh_thr)^2)</f>
        <v/>
      </c>
      <c r="O8041">
        <f>IF(K8041="","",ROUND(E8041-K8041,0))</f>
        <v/>
      </c>
      <c r="P8041">
        <f>IF(O8041="","",IF(O8041&gt;=1,O8041,0))</f>
        <v/>
      </c>
      <c r="Q8041" s="27">
        <f>IF(E8041="","",MAX(0,E8041-22))</f>
        <v/>
      </c>
      <c r="R8041" s="27">
        <f>IF(H8041=1,E8041,"")</f>
        <v/>
      </c>
      <c r="S8041" s="27">
        <f>IF(AND(H8041=1,J8041&lt;&gt;""),E8041-J8041,"")</f>
        <v/>
      </c>
      <c r="T8041">
        <f>IF(G8041="","",MONTH(G8041))</f>
        <v/>
      </c>
    </row>
    <row r="8042">
      <c r="A8042" s="24" t="n">
        <v>2020</v>
      </c>
      <c r="B8042" s="24" t="n">
        <v>12</v>
      </c>
      <c r="C8042" s="24" t="n">
        <v>1</v>
      </c>
      <c r="D8042" s="24" t="n">
        <v>1</v>
      </c>
      <c r="E8042" s="24" t="n">
        <v>5.23</v>
      </c>
      <c r="F8042" s="25">
        <f>IF($E8042="","",DATE(IF($A8042="",nominal_year,$A8042),$B8042,$C8042)+($D8042-IF(LEFT(hour_conv,1)="1",1,0))/24)</f>
        <v/>
      </c>
      <c r="G8042" s="26">
        <f>IF(F8042="","",INT(F8042))</f>
        <v/>
      </c>
      <c r="H8042">
        <f>IF(G8042="","",IF(AND(MONTH(G8042)*100+DAY(G8042)&gt;=season_lo,MONTH(G8042)*100+DAY(G8042)&lt;=season_hi),1,0))</f>
        <v/>
      </c>
      <c r="I8042">
        <f>IF(G8042="","",G8042-first_day+1)</f>
        <v/>
      </c>
      <c r="J8042" s="27">
        <f>IF(I8042="","",INDEX(Daily!$J$2:$J$421,I8042))</f>
        <v/>
      </c>
      <c r="K8042" s="27">
        <f>IF(J8042="","",J8042+cat_offset)</f>
        <v/>
      </c>
      <c r="L8042" s="27">
        <f>IF(J8042="","",MAX(0,E8042-J8042)^2)</f>
        <v/>
      </c>
      <c r="M8042" s="27">
        <f>IF(J8042="","",MAX(0,E8042-(J8042+twcdh_off))^2)</f>
        <v/>
      </c>
      <c r="N8042" s="27">
        <f>IF(E8042="","",MAX(0,E8042-swcdh_thr)^2)</f>
        <v/>
      </c>
      <c r="O8042">
        <f>IF(K8042="","",ROUND(E8042-K8042,0))</f>
        <v/>
      </c>
      <c r="P8042">
        <f>IF(O8042="","",IF(O8042&gt;=1,O8042,0))</f>
        <v/>
      </c>
      <c r="Q8042" s="27">
        <f>IF(E8042="","",MAX(0,E8042-22))</f>
        <v/>
      </c>
      <c r="R8042" s="27">
        <f>IF(H8042=1,E8042,"")</f>
        <v/>
      </c>
      <c r="S8042" s="27">
        <f>IF(AND(H8042=1,J8042&lt;&gt;""),E8042-J8042,"")</f>
        <v/>
      </c>
      <c r="T8042">
        <f>IF(G8042="","",MONTH(G8042))</f>
        <v/>
      </c>
    </row>
    <row r="8043">
      <c r="A8043" s="24" t="n">
        <v>2020</v>
      </c>
      <c r="B8043" s="24" t="n">
        <v>12</v>
      </c>
      <c r="C8043" s="24" t="n">
        <v>1</v>
      </c>
      <c r="D8043" s="24" t="n">
        <v>2</v>
      </c>
      <c r="E8043" s="24" t="n">
        <v>4.86</v>
      </c>
      <c r="F8043" s="25">
        <f>IF($E8043="","",DATE(IF($A8043="",nominal_year,$A8043),$B8043,$C8043)+($D8043-IF(LEFT(hour_conv,1)="1",1,0))/24)</f>
        <v/>
      </c>
      <c r="G8043" s="26">
        <f>IF(F8043="","",INT(F8043))</f>
        <v/>
      </c>
      <c r="H8043">
        <f>IF(G8043="","",IF(AND(MONTH(G8043)*100+DAY(G8043)&gt;=season_lo,MONTH(G8043)*100+DAY(G8043)&lt;=season_hi),1,0))</f>
        <v/>
      </c>
      <c r="I8043">
        <f>IF(G8043="","",G8043-first_day+1)</f>
        <v/>
      </c>
      <c r="J8043" s="27">
        <f>IF(I8043="","",INDEX(Daily!$J$2:$J$421,I8043))</f>
        <v/>
      </c>
      <c r="K8043" s="27">
        <f>IF(J8043="","",J8043+cat_offset)</f>
        <v/>
      </c>
      <c r="L8043" s="27">
        <f>IF(J8043="","",MAX(0,E8043-J8043)^2)</f>
        <v/>
      </c>
      <c r="M8043" s="27">
        <f>IF(J8043="","",MAX(0,E8043-(J8043+twcdh_off))^2)</f>
        <v/>
      </c>
      <c r="N8043" s="27">
        <f>IF(E8043="","",MAX(0,E8043-swcdh_thr)^2)</f>
        <v/>
      </c>
      <c r="O8043">
        <f>IF(K8043="","",ROUND(E8043-K8043,0))</f>
        <v/>
      </c>
      <c r="P8043">
        <f>IF(O8043="","",IF(O8043&gt;=1,O8043,0))</f>
        <v/>
      </c>
      <c r="Q8043" s="27">
        <f>IF(E8043="","",MAX(0,E8043-22))</f>
        <v/>
      </c>
      <c r="R8043" s="27">
        <f>IF(H8043=1,E8043,"")</f>
        <v/>
      </c>
      <c r="S8043" s="27">
        <f>IF(AND(H8043=1,J8043&lt;&gt;""),E8043-J8043,"")</f>
        <v/>
      </c>
      <c r="T8043">
        <f>IF(G8043="","",MONTH(G8043))</f>
        <v/>
      </c>
    </row>
    <row r="8044">
      <c r="A8044" s="24" t="n">
        <v>2020</v>
      </c>
      <c r="B8044" s="24" t="n">
        <v>12</v>
      </c>
      <c r="C8044" s="24" t="n">
        <v>1</v>
      </c>
      <c r="D8044" s="24" t="n">
        <v>3</v>
      </c>
      <c r="E8044" s="24" t="n">
        <v>5.34</v>
      </c>
      <c r="F8044" s="25">
        <f>IF($E8044="","",DATE(IF($A8044="",nominal_year,$A8044),$B8044,$C8044)+($D8044-IF(LEFT(hour_conv,1)="1",1,0))/24)</f>
        <v/>
      </c>
      <c r="G8044" s="26">
        <f>IF(F8044="","",INT(F8044))</f>
        <v/>
      </c>
      <c r="H8044">
        <f>IF(G8044="","",IF(AND(MONTH(G8044)*100+DAY(G8044)&gt;=season_lo,MONTH(G8044)*100+DAY(G8044)&lt;=season_hi),1,0))</f>
        <v/>
      </c>
      <c r="I8044">
        <f>IF(G8044="","",G8044-first_day+1)</f>
        <v/>
      </c>
      <c r="J8044" s="27">
        <f>IF(I8044="","",INDEX(Daily!$J$2:$J$421,I8044))</f>
        <v/>
      </c>
      <c r="K8044" s="27">
        <f>IF(J8044="","",J8044+cat_offset)</f>
        <v/>
      </c>
      <c r="L8044" s="27">
        <f>IF(J8044="","",MAX(0,E8044-J8044)^2)</f>
        <v/>
      </c>
      <c r="M8044" s="27">
        <f>IF(J8044="","",MAX(0,E8044-(J8044+twcdh_off))^2)</f>
        <v/>
      </c>
      <c r="N8044" s="27">
        <f>IF(E8044="","",MAX(0,E8044-swcdh_thr)^2)</f>
        <v/>
      </c>
      <c r="O8044">
        <f>IF(K8044="","",ROUND(E8044-K8044,0))</f>
        <v/>
      </c>
      <c r="P8044">
        <f>IF(O8044="","",IF(O8044&gt;=1,O8044,0))</f>
        <v/>
      </c>
      <c r="Q8044" s="27">
        <f>IF(E8044="","",MAX(0,E8044-22))</f>
        <v/>
      </c>
      <c r="R8044" s="27">
        <f>IF(H8044=1,E8044,"")</f>
        <v/>
      </c>
      <c r="S8044" s="27">
        <f>IF(AND(H8044=1,J8044&lt;&gt;""),E8044-J8044,"")</f>
        <v/>
      </c>
      <c r="T8044">
        <f>IF(G8044="","",MONTH(G8044))</f>
        <v/>
      </c>
    </row>
    <row r="8045">
      <c r="A8045" s="24" t="n">
        <v>2020</v>
      </c>
      <c r="B8045" s="24" t="n">
        <v>12</v>
      </c>
      <c r="C8045" s="24" t="n">
        <v>1</v>
      </c>
      <c r="D8045" s="24" t="n">
        <v>4</v>
      </c>
      <c r="E8045" s="24" t="n">
        <v>5.01</v>
      </c>
      <c r="F8045" s="25">
        <f>IF($E8045="","",DATE(IF($A8045="",nominal_year,$A8045),$B8045,$C8045)+($D8045-IF(LEFT(hour_conv,1)="1",1,0))/24)</f>
        <v/>
      </c>
      <c r="G8045" s="26">
        <f>IF(F8045="","",INT(F8045))</f>
        <v/>
      </c>
      <c r="H8045">
        <f>IF(G8045="","",IF(AND(MONTH(G8045)*100+DAY(G8045)&gt;=season_lo,MONTH(G8045)*100+DAY(G8045)&lt;=season_hi),1,0))</f>
        <v/>
      </c>
      <c r="I8045">
        <f>IF(G8045="","",G8045-first_day+1)</f>
        <v/>
      </c>
      <c r="J8045" s="27">
        <f>IF(I8045="","",INDEX(Daily!$J$2:$J$421,I8045))</f>
        <v/>
      </c>
      <c r="K8045" s="27">
        <f>IF(J8045="","",J8045+cat_offset)</f>
        <v/>
      </c>
      <c r="L8045" s="27">
        <f>IF(J8045="","",MAX(0,E8045-J8045)^2)</f>
        <v/>
      </c>
      <c r="M8045" s="27">
        <f>IF(J8045="","",MAX(0,E8045-(J8045+twcdh_off))^2)</f>
        <v/>
      </c>
      <c r="N8045" s="27">
        <f>IF(E8045="","",MAX(0,E8045-swcdh_thr)^2)</f>
        <v/>
      </c>
      <c r="O8045">
        <f>IF(K8045="","",ROUND(E8045-K8045,0))</f>
        <v/>
      </c>
      <c r="P8045">
        <f>IF(O8045="","",IF(O8045&gt;=1,O8045,0))</f>
        <v/>
      </c>
      <c r="Q8045" s="27">
        <f>IF(E8045="","",MAX(0,E8045-22))</f>
        <v/>
      </c>
      <c r="R8045" s="27">
        <f>IF(H8045=1,E8045,"")</f>
        <v/>
      </c>
      <c r="S8045" s="27">
        <f>IF(AND(H8045=1,J8045&lt;&gt;""),E8045-J8045,"")</f>
        <v/>
      </c>
      <c r="T8045">
        <f>IF(G8045="","",MONTH(G8045))</f>
        <v/>
      </c>
    </row>
    <row r="8046">
      <c r="A8046" s="24" t="n">
        <v>2020</v>
      </c>
      <c r="B8046" s="24" t="n">
        <v>12</v>
      </c>
      <c r="C8046" s="24" t="n">
        <v>1</v>
      </c>
      <c r="D8046" s="24" t="n">
        <v>5</v>
      </c>
      <c r="E8046" s="24" t="n">
        <v>4.8</v>
      </c>
      <c r="F8046" s="25">
        <f>IF($E8046="","",DATE(IF($A8046="",nominal_year,$A8046),$B8046,$C8046)+($D8046-IF(LEFT(hour_conv,1)="1",1,0))/24)</f>
        <v/>
      </c>
      <c r="G8046" s="26">
        <f>IF(F8046="","",INT(F8046))</f>
        <v/>
      </c>
      <c r="H8046">
        <f>IF(G8046="","",IF(AND(MONTH(G8046)*100+DAY(G8046)&gt;=season_lo,MONTH(G8046)*100+DAY(G8046)&lt;=season_hi),1,0))</f>
        <v/>
      </c>
      <c r="I8046">
        <f>IF(G8046="","",G8046-first_day+1)</f>
        <v/>
      </c>
      <c r="J8046" s="27">
        <f>IF(I8046="","",INDEX(Daily!$J$2:$J$421,I8046))</f>
        <v/>
      </c>
      <c r="K8046" s="27">
        <f>IF(J8046="","",J8046+cat_offset)</f>
        <v/>
      </c>
      <c r="L8046" s="27">
        <f>IF(J8046="","",MAX(0,E8046-J8046)^2)</f>
        <v/>
      </c>
      <c r="M8046" s="27">
        <f>IF(J8046="","",MAX(0,E8046-(J8046+twcdh_off))^2)</f>
        <v/>
      </c>
      <c r="N8046" s="27">
        <f>IF(E8046="","",MAX(0,E8046-swcdh_thr)^2)</f>
        <v/>
      </c>
      <c r="O8046">
        <f>IF(K8046="","",ROUND(E8046-K8046,0))</f>
        <v/>
      </c>
      <c r="P8046">
        <f>IF(O8046="","",IF(O8046&gt;=1,O8046,0))</f>
        <v/>
      </c>
      <c r="Q8046" s="27">
        <f>IF(E8046="","",MAX(0,E8046-22))</f>
        <v/>
      </c>
      <c r="R8046" s="27">
        <f>IF(H8046=1,E8046,"")</f>
        <v/>
      </c>
      <c r="S8046" s="27">
        <f>IF(AND(H8046=1,J8046&lt;&gt;""),E8046-J8046,"")</f>
        <v/>
      </c>
      <c r="T8046">
        <f>IF(G8046="","",MONTH(G8046))</f>
        <v/>
      </c>
    </row>
    <row r="8047">
      <c r="A8047" s="24" t="n">
        <v>2020</v>
      </c>
      <c r="B8047" s="24" t="n">
        <v>12</v>
      </c>
      <c r="C8047" s="24" t="n">
        <v>1</v>
      </c>
      <c r="D8047" s="24" t="n">
        <v>6</v>
      </c>
      <c r="E8047" s="24" t="n">
        <v>5.07</v>
      </c>
      <c r="F8047" s="25">
        <f>IF($E8047="","",DATE(IF($A8047="",nominal_year,$A8047),$B8047,$C8047)+($D8047-IF(LEFT(hour_conv,1)="1",1,0))/24)</f>
        <v/>
      </c>
      <c r="G8047" s="26">
        <f>IF(F8047="","",INT(F8047))</f>
        <v/>
      </c>
      <c r="H8047">
        <f>IF(G8047="","",IF(AND(MONTH(G8047)*100+DAY(G8047)&gt;=season_lo,MONTH(G8047)*100+DAY(G8047)&lt;=season_hi),1,0))</f>
        <v/>
      </c>
      <c r="I8047">
        <f>IF(G8047="","",G8047-first_day+1)</f>
        <v/>
      </c>
      <c r="J8047" s="27">
        <f>IF(I8047="","",INDEX(Daily!$J$2:$J$421,I8047))</f>
        <v/>
      </c>
      <c r="K8047" s="27">
        <f>IF(J8047="","",J8047+cat_offset)</f>
        <v/>
      </c>
      <c r="L8047" s="27">
        <f>IF(J8047="","",MAX(0,E8047-J8047)^2)</f>
        <v/>
      </c>
      <c r="M8047" s="27">
        <f>IF(J8047="","",MAX(0,E8047-(J8047+twcdh_off))^2)</f>
        <v/>
      </c>
      <c r="N8047" s="27">
        <f>IF(E8047="","",MAX(0,E8047-swcdh_thr)^2)</f>
        <v/>
      </c>
      <c r="O8047">
        <f>IF(K8047="","",ROUND(E8047-K8047,0))</f>
        <v/>
      </c>
      <c r="P8047">
        <f>IF(O8047="","",IF(O8047&gt;=1,O8047,0))</f>
        <v/>
      </c>
      <c r="Q8047" s="27">
        <f>IF(E8047="","",MAX(0,E8047-22))</f>
        <v/>
      </c>
      <c r="R8047" s="27">
        <f>IF(H8047=1,E8047,"")</f>
        <v/>
      </c>
      <c r="S8047" s="27">
        <f>IF(AND(H8047=1,J8047&lt;&gt;""),E8047-J8047,"")</f>
        <v/>
      </c>
      <c r="T8047">
        <f>IF(G8047="","",MONTH(G8047))</f>
        <v/>
      </c>
    </row>
    <row r="8048">
      <c r="A8048" s="24" t="n">
        <v>2020</v>
      </c>
      <c r="B8048" s="24" t="n">
        <v>12</v>
      </c>
      <c r="C8048" s="24" t="n">
        <v>1</v>
      </c>
      <c r="D8048" s="24" t="n">
        <v>7</v>
      </c>
      <c r="E8048" s="24" t="n">
        <v>5.67</v>
      </c>
      <c r="F8048" s="25">
        <f>IF($E8048="","",DATE(IF($A8048="",nominal_year,$A8048),$B8048,$C8048)+($D8048-IF(LEFT(hour_conv,1)="1",1,0))/24)</f>
        <v/>
      </c>
      <c r="G8048" s="26">
        <f>IF(F8048="","",INT(F8048))</f>
        <v/>
      </c>
      <c r="H8048">
        <f>IF(G8048="","",IF(AND(MONTH(G8048)*100+DAY(G8048)&gt;=season_lo,MONTH(G8048)*100+DAY(G8048)&lt;=season_hi),1,0))</f>
        <v/>
      </c>
      <c r="I8048">
        <f>IF(G8048="","",G8048-first_day+1)</f>
        <v/>
      </c>
      <c r="J8048" s="27">
        <f>IF(I8048="","",INDEX(Daily!$J$2:$J$421,I8048))</f>
        <v/>
      </c>
      <c r="K8048" s="27">
        <f>IF(J8048="","",J8048+cat_offset)</f>
        <v/>
      </c>
      <c r="L8048" s="27">
        <f>IF(J8048="","",MAX(0,E8048-J8048)^2)</f>
        <v/>
      </c>
      <c r="M8048" s="27">
        <f>IF(J8048="","",MAX(0,E8048-(J8048+twcdh_off))^2)</f>
        <v/>
      </c>
      <c r="N8048" s="27">
        <f>IF(E8048="","",MAX(0,E8048-swcdh_thr)^2)</f>
        <v/>
      </c>
      <c r="O8048">
        <f>IF(K8048="","",ROUND(E8048-K8048,0))</f>
        <v/>
      </c>
      <c r="P8048">
        <f>IF(O8048="","",IF(O8048&gt;=1,O8048,0))</f>
        <v/>
      </c>
      <c r="Q8048" s="27">
        <f>IF(E8048="","",MAX(0,E8048-22))</f>
        <v/>
      </c>
      <c r="R8048" s="27">
        <f>IF(H8048=1,E8048,"")</f>
        <v/>
      </c>
      <c r="S8048" s="27">
        <f>IF(AND(H8048=1,J8048&lt;&gt;""),E8048-J8048,"")</f>
        <v/>
      </c>
      <c r="T8048">
        <f>IF(G8048="","",MONTH(G8048))</f>
        <v/>
      </c>
    </row>
    <row r="8049">
      <c r="A8049" s="24" t="n">
        <v>2020</v>
      </c>
      <c r="B8049" s="24" t="n">
        <v>12</v>
      </c>
      <c r="C8049" s="24" t="n">
        <v>1</v>
      </c>
      <c r="D8049" s="24" t="n">
        <v>8</v>
      </c>
      <c r="E8049" s="24" t="n">
        <v>5.8</v>
      </c>
      <c r="F8049" s="25">
        <f>IF($E8049="","",DATE(IF($A8049="",nominal_year,$A8049),$B8049,$C8049)+($D8049-IF(LEFT(hour_conv,1)="1",1,0))/24)</f>
        <v/>
      </c>
      <c r="G8049" s="26">
        <f>IF(F8049="","",INT(F8049))</f>
        <v/>
      </c>
      <c r="H8049">
        <f>IF(G8049="","",IF(AND(MONTH(G8049)*100+DAY(G8049)&gt;=season_lo,MONTH(G8049)*100+DAY(G8049)&lt;=season_hi),1,0))</f>
        <v/>
      </c>
      <c r="I8049">
        <f>IF(G8049="","",G8049-first_day+1)</f>
        <v/>
      </c>
      <c r="J8049" s="27">
        <f>IF(I8049="","",INDEX(Daily!$J$2:$J$421,I8049))</f>
        <v/>
      </c>
      <c r="K8049" s="27">
        <f>IF(J8049="","",J8049+cat_offset)</f>
        <v/>
      </c>
      <c r="L8049" s="27">
        <f>IF(J8049="","",MAX(0,E8049-J8049)^2)</f>
        <v/>
      </c>
      <c r="M8049" s="27">
        <f>IF(J8049="","",MAX(0,E8049-(J8049+twcdh_off))^2)</f>
        <v/>
      </c>
      <c r="N8049" s="27">
        <f>IF(E8049="","",MAX(0,E8049-swcdh_thr)^2)</f>
        <v/>
      </c>
      <c r="O8049">
        <f>IF(K8049="","",ROUND(E8049-K8049,0))</f>
        <v/>
      </c>
      <c r="P8049">
        <f>IF(O8049="","",IF(O8049&gt;=1,O8049,0))</f>
        <v/>
      </c>
      <c r="Q8049" s="27">
        <f>IF(E8049="","",MAX(0,E8049-22))</f>
        <v/>
      </c>
      <c r="R8049" s="27">
        <f>IF(H8049=1,E8049,"")</f>
        <v/>
      </c>
      <c r="S8049" s="27">
        <f>IF(AND(H8049=1,J8049&lt;&gt;""),E8049-J8049,"")</f>
        <v/>
      </c>
      <c r="T8049">
        <f>IF(G8049="","",MONTH(G8049))</f>
        <v/>
      </c>
    </row>
    <row r="8050">
      <c r="A8050" s="24" t="n">
        <v>2020</v>
      </c>
      <c r="B8050" s="24" t="n">
        <v>12</v>
      </c>
      <c r="C8050" s="24" t="n">
        <v>1</v>
      </c>
      <c r="D8050" s="24" t="n">
        <v>9</v>
      </c>
      <c r="E8050" s="24" t="n">
        <v>6.56</v>
      </c>
      <c r="F8050" s="25">
        <f>IF($E8050="","",DATE(IF($A8050="",nominal_year,$A8050),$B8050,$C8050)+($D8050-IF(LEFT(hour_conv,1)="1",1,0))/24)</f>
        <v/>
      </c>
      <c r="G8050" s="26">
        <f>IF(F8050="","",INT(F8050))</f>
        <v/>
      </c>
      <c r="H8050">
        <f>IF(G8050="","",IF(AND(MONTH(G8050)*100+DAY(G8050)&gt;=season_lo,MONTH(G8050)*100+DAY(G8050)&lt;=season_hi),1,0))</f>
        <v/>
      </c>
      <c r="I8050">
        <f>IF(G8050="","",G8050-first_day+1)</f>
        <v/>
      </c>
      <c r="J8050" s="27">
        <f>IF(I8050="","",INDEX(Daily!$J$2:$J$421,I8050))</f>
        <v/>
      </c>
      <c r="K8050" s="27">
        <f>IF(J8050="","",J8050+cat_offset)</f>
        <v/>
      </c>
      <c r="L8050" s="27">
        <f>IF(J8050="","",MAX(0,E8050-J8050)^2)</f>
        <v/>
      </c>
      <c r="M8050" s="27">
        <f>IF(J8050="","",MAX(0,E8050-(J8050+twcdh_off))^2)</f>
        <v/>
      </c>
      <c r="N8050" s="27">
        <f>IF(E8050="","",MAX(0,E8050-swcdh_thr)^2)</f>
        <v/>
      </c>
      <c r="O8050">
        <f>IF(K8050="","",ROUND(E8050-K8050,0))</f>
        <v/>
      </c>
      <c r="P8050">
        <f>IF(O8050="","",IF(O8050&gt;=1,O8050,0))</f>
        <v/>
      </c>
      <c r="Q8050" s="27">
        <f>IF(E8050="","",MAX(0,E8050-22))</f>
        <v/>
      </c>
      <c r="R8050" s="27">
        <f>IF(H8050=1,E8050,"")</f>
        <v/>
      </c>
      <c r="S8050" s="27">
        <f>IF(AND(H8050=1,J8050&lt;&gt;""),E8050-J8050,"")</f>
        <v/>
      </c>
      <c r="T8050">
        <f>IF(G8050="","",MONTH(G8050))</f>
        <v/>
      </c>
    </row>
    <row r="8051">
      <c r="A8051" s="24" t="n">
        <v>2020</v>
      </c>
      <c r="B8051" s="24" t="n">
        <v>12</v>
      </c>
      <c r="C8051" s="24" t="n">
        <v>1</v>
      </c>
      <c r="D8051" s="24" t="n">
        <v>10</v>
      </c>
      <c r="E8051" s="24" t="n">
        <v>6.64</v>
      </c>
      <c r="F8051" s="25">
        <f>IF($E8051="","",DATE(IF($A8051="",nominal_year,$A8051),$B8051,$C8051)+($D8051-IF(LEFT(hour_conv,1)="1",1,0))/24)</f>
        <v/>
      </c>
      <c r="G8051" s="26">
        <f>IF(F8051="","",INT(F8051))</f>
        <v/>
      </c>
      <c r="H8051">
        <f>IF(G8051="","",IF(AND(MONTH(G8051)*100+DAY(G8051)&gt;=season_lo,MONTH(G8051)*100+DAY(G8051)&lt;=season_hi),1,0))</f>
        <v/>
      </c>
      <c r="I8051">
        <f>IF(G8051="","",G8051-first_day+1)</f>
        <v/>
      </c>
      <c r="J8051" s="27">
        <f>IF(I8051="","",INDEX(Daily!$J$2:$J$421,I8051))</f>
        <v/>
      </c>
      <c r="K8051" s="27">
        <f>IF(J8051="","",J8051+cat_offset)</f>
        <v/>
      </c>
      <c r="L8051" s="27">
        <f>IF(J8051="","",MAX(0,E8051-J8051)^2)</f>
        <v/>
      </c>
      <c r="M8051" s="27">
        <f>IF(J8051="","",MAX(0,E8051-(J8051+twcdh_off))^2)</f>
        <v/>
      </c>
      <c r="N8051" s="27">
        <f>IF(E8051="","",MAX(0,E8051-swcdh_thr)^2)</f>
        <v/>
      </c>
      <c r="O8051">
        <f>IF(K8051="","",ROUND(E8051-K8051,0))</f>
        <v/>
      </c>
      <c r="P8051">
        <f>IF(O8051="","",IF(O8051&gt;=1,O8051,0))</f>
        <v/>
      </c>
      <c r="Q8051" s="27">
        <f>IF(E8051="","",MAX(0,E8051-22))</f>
        <v/>
      </c>
      <c r="R8051" s="27">
        <f>IF(H8051=1,E8051,"")</f>
        <v/>
      </c>
      <c r="S8051" s="27">
        <f>IF(AND(H8051=1,J8051&lt;&gt;""),E8051-J8051,"")</f>
        <v/>
      </c>
      <c r="T8051">
        <f>IF(G8051="","",MONTH(G8051))</f>
        <v/>
      </c>
    </row>
    <row r="8052">
      <c r="A8052" s="24" t="n">
        <v>2020</v>
      </c>
      <c r="B8052" s="24" t="n">
        <v>12</v>
      </c>
      <c r="C8052" s="24" t="n">
        <v>1</v>
      </c>
      <c r="D8052" s="24" t="n">
        <v>11</v>
      </c>
      <c r="E8052" s="24" t="n">
        <v>8.19</v>
      </c>
      <c r="F8052" s="25">
        <f>IF($E8052="","",DATE(IF($A8052="",nominal_year,$A8052),$B8052,$C8052)+($D8052-IF(LEFT(hour_conv,1)="1",1,0))/24)</f>
        <v/>
      </c>
      <c r="G8052" s="26">
        <f>IF(F8052="","",INT(F8052))</f>
        <v/>
      </c>
      <c r="H8052">
        <f>IF(G8052="","",IF(AND(MONTH(G8052)*100+DAY(G8052)&gt;=season_lo,MONTH(G8052)*100+DAY(G8052)&lt;=season_hi),1,0))</f>
        <v/>
      </c>
      <c r="I8052">
        <f>IF(G8052="","",G8052-first_day+1)</f>
        <v/>
      </c>
      <c r="J8052" s="27">
        <f>IF(I8052="","",INDEX(Daily!$J$2:$J$421,I8052))</f>
        <v/>
      </c>
      <c r="K8052" s="27">
        <f>IF(J8052="","",J8052+cat_offset)</f>
        <v/>
      </c>
      <c r="L8052" s="27">
        <f>IF(J8052="","",MAX(0,E8052-J8052)^2)</f>
        <v/>
      </c>
      <c r="M8052" s="27">
        <f>IF(J8052="","",MAX(0,E8052-(J8052+twcdh_off))^2)</f>
        <v/>
      </c>
      <c r="N8052" s="27">
        <f>IF(E8052="","",MAX(0,E8052-swcdh_thr)^2)</f>
        <v/>
      </c>
      <c r="O8052">
        <f>IF(K8052="","",ROUND(E8052-K8052,0))</f>
        <v/>
      </c>
      <c r="P8052">
        <f>IF(O8052="","",IF(O8052&gt;=1,O8052,0))</f>
        <v/>
      </c>
      <c r="Q8052" s="27">
        <f>IF(E8052="","",MAX(0,E8052-22))</f>
        <v/>
      </c>
      <c r="R8052" s="27">
        <f>IF(H8052=1,E8052,"")</f>
        <v/>
      </c>
      <c r="S8052" s="27">
        <f>IF(AND(H8052=1,J8052&lt;&gt;""),E8052-J8052,"")</f>
        <v/>
      </c>
      <c r="T8052">
        <f>IF(G8052="","",MONTH(G8052))</f>
        <v/>
      </c>
    </row>
    <row r="8053">
      <c r="A8053" s="24" t="n">
        <v>2020</v>
      </c>
      <c r="B8053" s="24" t="n">
        <v>12</v>
      </c>
      <c r="C8053" s="24" t="n">
        <v>1</v>
      </c>
      <c r="D8053" s="24" t="n">
        <v>12</v>
      </c>
      <c r="E8053" s="24" t="n">
        <v>8.890000000000001</v>
      </c>
      <c r="F8053" s="25">
        <f>IF($E8053="","",DATE(IF($A8053="",nominal_year,$A8053),$B8053,$C8053)+($D8053-IF(LEFT(hour_conv,1)="1",1,0))/24)</f>
        <v/>
      </c>
      <c r="G8053" s="26">
        <f>IF(F8053="","",INT(F8053))</f>
        <v/>
      </c>
      <c r="H8053">
        <f>IF(G8053="","",IF(AND(MONTH(G8053)*100+DAY(G8053)&gt;=season_lo,MONTH(G8053)*100+DAY(G8053)&lt;=season_hi),1,0))</f>
        <v/>
      </c>
      <c r="I8053">
        <f>IF(G8053="","",G8053-first_day+1)</f>
        <v/>
      </c>
      <c r="J8053" s="27">
        <f>IF(I8053="","",INDEX(Daily!$J$2:$J$421,I8053))</f>
        <v/>
      </c>
      <c r="K8053" s="27">
        <f>IF(J8053="","",J8053+cat_offset)</f>
        <v/>
      </c>
      <c r="L8053" s="27">
        <f>IF(J8053="","",MAX(0,E8053-J8053)^2)</f>
        <v/>
      </c>
      <c r="M8053" s="27">
        <f>IF(J8053="","",MAX(0,E8053-(J8053+twcdh_off))^2)</f>
        <v/>
      </c>
      <c r="N8053" s="27">
        <f>IF(E8053="","",MAX(0,E8053-swcdh_thr)^2)</f>
        <v/>
      </c>
      <c r="O8053">
        <f>IF(K8053="","",ROUND(E8053-K8053,0))</f>
        <v/>
      </c>
      <c r="P8053">
        <f>IF(O8053="","",IF(O8053&gt;=1,O8053,0))</f>
        <v/>
      </c>
      <c r="Q8053" s="27">
        <f>IF(E8053="","",MAX(0,E8053-22))</f>
        <v/>
      </c>
      <c r="R8053" s="27">
        <f>IF(H8053=1,E8053,"")</f>
        <v/>
      </c>
      <c r="S8053" s="27">
        <f>IF(AND(H8053=1,J8053&lt;&gt;""),E8053-J8053,"")</f>
        <v/>
      </c>
      <c r="T8053">
        <f>IF(G8053="","",MONTH(G8053))</f>
        <v/>
      </c>
    </row>
    <row r="8054">
      <c r="A8054" s="24" t="n">
        <v>2020</v>
      </c>
      <c r="B8054" s="24" t="n">
        <v>12</v>
      </c>
      <c r="C8054" s="24" t="n">
        <v>1</v>
      </c>
      <c r="D8054" s="24" t="n">
        <v>13</v>
      </c>
      <c r="E8054" s="24" t="n">
        <v>9.17</v>
      </c>
      <c r="F8054" s="25">
        <f>IF($E8054="","",DATE(IF($A8054="",nominal_year,$A8054),$B8054,$C8054)+($D8054-IF(LEFT(hour_conv,1)="1",1,0))/24)</f>
        <v/>
      </c>
      <c r="G8054" s="26">
        <f>IF(F8054="","",INT(F8054))</f>
        <v/>
      </c>
      <c r="H8054">
        <f>IF(G8054="","",IF(AND(MONTH(G8054)*100+DAY(G8054)&gt;=season_lo,MONTH(G8054)*100+DAY(G8054)&lt;=season_hi),1,0))</f>
        <v/>
      </c>
      <c r="I8054">
        <f>IF(G8054="","",G8054-first_day+1)</f>
        <v/>
      </c>
      <c r="J8054" s="27">
        <f>IF(I8054="","",INDEX(Daily!$J$2:$J$421,I8054))</f>
        <v/>
      </c>
      <c r="K8054" s="27">
        <f>IF(J8054="","",J8054+cat_offset)</f>
        <v/>
      </c>
      <c r="L8054" s="27">
        <f>IF(J8054="","",MAX(0,E8054-J8054)^2)</f>
        <v/>
      </c>
      <c r="M8054" s="27">
        <f>IF(J8054="","",MAX(0,E8054-(J8054+twcdh_off))^2)</f>
        <v/>
      </c>
      <c r="N8054" s="27">
        <f>IF(E8054="","",MAX(0,E8054-swcdh_thr)^2)</f>
        <v/>
      </c>
      <c r="O8054">
        <f>IF(K8054="","",ROUND(E8054-K8054,0))</f>
        <v/>
      </c>
      <c r="P8054">
        <f>IF(O8054="","",IF(O8054&gt;=1,O8054,0))</f>
        <v/>
      </c>
      <c r="Q8054" s="27">
        <f>IF(E8054="","",MAX(0,E8054-22))</f>
        <v/>
      </c>
      <c r="R8054" s="27">
        <f>IF(H8054=1,E8054,"")</f>
        <v/>
      </c>
      <c r="S8054" s="27">
        <f>IF(AND(H8054=1,J8054&lt;&gt;""),E8054-J8054,"")</f>
        <v/>
      </c>
      <c r="T8054">
        <f>IF(G8054="","",MONTH(G8054))</f>
        <v/>
      </c>
    </row>
    <row r="8055">
      <c r="A8055" s="24" t="n">
        <v>2020</v>
      </c>
      <c r="B8055" s="24" t="n">
        <v>12</v>
      </c>
      <c r="C8055" s="24" t="n">
        <v>1</v>
      </c>
      <c r="D8055" s="24" t="n">
        <v>14</v>
      </c>
      <c r="E8055" s="24" t="n">
        <v>9.6</v>
      </c>
      <c r="F8055" s="25">
        <f>IF($E8055="","",DATE(IF($A8055="",nominal_year,$A8055),$B8055,$C8055)+($D8055-IF(LEFT(hour_conv,1)="1",1,0))/24)</f>
        <v/>
      </c>
      <c r="G8055" s="26">
        <f>IF(F8055="","",INT(F8055))</f>
        <v/>
      </c>
      <c r="H8055">
        <f>IF(G8055="","",IF(AND(MONTH(G8055)*100+DAY(G8055)&gt;=season_lo,MONTH(G8055)*100+DAY(G8055)&lt;=season_hi),1,0))</f>
        <v/>
      </c>
      <c r="I8055">
        <f>IF(G8055="","",G8055-first_day+1)</f>
        <v/>
      </c>
      <c r="J8055" s="27">
        <f>IF(I8055="","",INDEX(Daily!$J$2:$J$421,I8055))</f>
        <v/>
      </c>
      <c r="K8055" s="27">
        <f>IF(J8055="","",J8055+cat_offset)</f>
        <v/>
      </c>
      <c r="L8055" s="27">
        <f>IF(J8055="","",MAX(0,E8055-J8055)^2)</f>
        <v/>
      </c>
      <c r="M8055" s="27">
        <f>IF(J8055="","",MAX(0,E8055-(J8055+twcdh_off))^2)</f>
        <v/>
      </c>
      <c r="N8055" s="27">
        <f>IF(E8055="","",MAX(0,E8055-swcdh_thr)^2)</f>
        <v/>
      </c>
      <c r="O8055">
        <f>IF(K8055="","",ROUND(E8055-K8055,0))</f>
        <v/>
      </c>
      <c r="P8055">
        <f>IF(O8055="","",IF(O8055&gt;=1,O8055,0))</f>
        <v/>
      </c>
      <c r="Q8055" s="27">
        <f>IF(E8055="","",MAX(0,E8055-22))</f>
        <v/>
      </c>
      <c r="R8055" s="27">
        <f>IF(H8055=1,E8055,"")</f>
        <v/>
      </c>
      <c r="S8055" s="27">
        <f>IF(AND(H8055=1,J8055&lt;&gt;""),E8055-J8055,"")</f>
        <v/>
      </c>
      <c r="T8055">
        <f>IF(G8055="","",MONTH(G8055))</f>
        <v/>
      </c>
    </row>
    <row r="8056">
      <c r="A8056" s="24" t="n">
        <v>2020</v>
      </c>
      <c r="B8056" s="24" t="n">
        <v>12</v>
      </c>
      <c r="C8056" s="24" t="n">
        <v>1</v>
      </c>
      <c r="D8056" s="24" t="n">
        <v>15</v>
      </c>
      <c r="E8056" s="24" t="n">
        <v>9.800000000000001</v>
      </c>
      <c r="F8056" s="25">
        <f>IF($E8056="","",DATE(IF($A8056="",nominal_year,$A8056),$B8056,$C8056)+($D8056-IF(LEFT(hour_conv,1)="1",1,0))/24)</f>
        <v/>
      </c>
      <c r="G8056" s="26">
        <f>IF(F8056="","",INT(F8056))</f>
        <v/>
      </c>
      <c r="H8056">
        <f>IF(G8056="","",IF(AND(MONTH(G8056)*100+DAY(G8056)&gt;=season_lo,MONTH(G8056)*100+DAY(G8056)&lt;=season_hi),1,0))</f>
        <v/>
      </c>
      <c r="I8056">
        <f>IF(G8056="","",G8056-first_day+1)</f>
        <v/>
      </c>
      <c r="J8056" s="27">
        <f>IF(I8056="","",INDEX(Daily!$J$2:$J$421,I8056))</f>
        <v/>
      </c>
      <c r="K8056" s="27">
        <f>IF(J8056="","",J8056+cat_offset)</f>
        <v/>
      </c>
      <c r="L8056" s="27">
        <f>IF(J8056="","",MAX(0,E8056-J8056)^2)</f>
        <v/>
      </c>
      <c r="M8056" s="27">
        <f>IF(J8056="","",MAX(0,E8056-(J8056+twcdh_off))^2)</f>
        <v/>
      </c>
      <c r="N8056" s="27">
        <f>IF(E8056="","",MAX(0,E8056-swcdh_thr)^2)</f>
        <v/>
      </c>
      <c r="O8056">
        <f>IF(K8056="","",ROUND(E8056-K8056,0))</f>
        <v/>
      </c>
      <c r="P8056">
        <f>IF(O8056="","",IF(O8056&gt;=1,O8056,0))</f>
        <v/>
      </c>
      <c r="Q8056" s="27">
        <f>IF(E8056="","",MAX(0,E8056-22))</f>
        <v/>
      </c>
      <c r="R8056" s="27">
        <f>IF(H8056=1,E8056,"")</f>
        <v/>
      </c>
      <c r="S8056" s="27">
        <f>IF(AND(H8056=1,J8056&lt;&gt;""),E8056-J8056,"")</f>
        <v/>
      </c>
      <c r="T8056">
        <f>IF(G8056="","",MONTH(G8056))</f>
        <v/>
      </c>
    </row>
    <row r="8057">
      <c r="A8057" s="24" t="n">
        <v>2020</v>
      </c>
      <c r="B8057" s="24" t="n">
        <v>12</v>
      </c>
      <c r="C8057" s="24" t="n">
        <v>1</v>
      </c>
      <c r="D8057" s="24" t="n">
        <v>16</v>
      </c>
      <c r="E8057" s="24" t="n">
        <v>10.52</v>
      </c>
      <c r="F8057" s="25">
        <f>IF($E8057="","",DATE(IF($A8057="",nominal_year,$A8057),$B8057,$C8057)+($D8057-IF(LEFT(hour_conv,1)="1",1,0))/24)</f>
        <v/>
      </c>
      <c r="G8057" s="26">
        <f>IF(F8057="","",INT(F8057))</f>
        <v/>
      </c>
      <c r="H8057">
        <f>IF(G8057="","",IF(AND(MONTH(G8057)*100+DAY(G8057)&gt;=season_lo,MONTH(G8057)*100+DAY(G8057)&lt;=season_hi),1,0))</f>
        <v/>
      </c>
      <c r="I8057">
        <f>IF(G8057="","",G8057-first_day+1)</f>
        <v/>
      </c>
      <c r="J8057" s="27">
        <f>IF(I8057="","",INDEX(Daily!$J$2:$J$421,I8057))</f>
        <v/>
      </c>
      <c r="K8057" s="27">
        <f>IF(J8057="","",J8057+cat_offset)</f>
        <v/>
      </c>
      <c r="L8057" s="27">
        <f>IF(J8057="","",MAX(0,E8057-J8057)^2)</f>
        <v/>
      </c>
      <c r="M8057" s="27">
        <f>IF(J8057="","",MAX(0,E8057-(J8057+twcdh_off))^2)</f>
        <v/>
      </c>
      <c r="N8057" s="27">
        <f>IF(E8057="","",MAX(0,E8057-swcdh_thr)^2)</f>
        <v/>
      </c>
      <c r="O8057">
        <f>IF(K8057="","",ROUND(E8057-K8057,0))</f>
        <v/>
      </c>
      <c r="P8057">
        <f>IF(O8057="","",IF(O8057&gt;=1,O8057,0))</f>
        <v/>
      </c>
      <c r="Q8057" s="27">
        <f>IF(E8057="","",MAX(0,E8057-22))</f>
        <v/>
      </c>
      <c r="R8057" s="27">
        <f>IF(H8057=1,E8057,"")</f>
        <v/>
      </c>
      <c r="S8057" s="27">
        <f>IF(AND(H8057=1,J8057&lt;&gt;""),E8057-J8057,"")</f>
        <v/>
      </c>
      <c r="T8057">
        <f>IF(G8057="","",MONTH(G8057))</f>
        <v/>
      </c>
    </row>
    <row r="8058">
      <c r="A8058" s="24" t="n">
        <v>2020</v>
      </c>
      <c r="B8058" s="24" t="n">
        <v>12</v>
      </c>
      <c r="C8058" s="24" t="n">
        <v>1</v>
      </c>
      <c r="D8058" s="24" t="n">
        <v>17</v>
      </c>
      <c r="E8058" s="24" t="n">
        <v>9.73</v>
      </c>
      <c r="F8058" s="25">
        <f>IF($E8058="","",DATE(IF($A8058="",nominal_year,$A8058),$B8058,$C8058)+($D8058-IF(LEFT(hour_conv,1)="1",1,0))/24)</f>
        <v/>
      </c>
      <c r="G8058" s="26">
        <f>IF(F8058="","",INT(F8058))</f>
        <v/>
      </c>
      <c r="H8058">
        <f>IF(G8058="","",IF(AND(MONTH(G8058)*100+DAY(G8058)&gt;=season_lo,MONTH(G8058)*100+DAY(G8058)&lt;=season_hi),1,0))</f>
        <v/>
      </c>
      <c r="I8058">
        <f>IF(G8058="","",G8058-first_day+1)</f>
        <v/>
      </c>
      <c r="J8058" s="27">
        <f>IF(I8058="","",INDEX(Daily!$J$2:$J$421,I8058))</f>
        <v/>
      </c>
      <c r="K8058" s="27">
        <f>IF(J8058="","",J8058+cat_offset)</f>
        <v/>
      </c>
      <c r="L8058" s="27">
        <f>IF(J8058="","",MAX(0,E8058-J8058)^2)</f>
        <v/>
      </c>
      <c r="M8058" s="27">
        <f>IF(J8058="","",MAX(0,E8058-(J8058+twcdh_off))^2)</f>
        <v/>
      </c>
      <c r="N8058" s="27">
        <f>IF(E8058="","",MAX(0,E8058-swcdh_thr)^2)</f>
        <v/>
      </c>
      <c r="O8058">
        <f>IF(K8058="","",ROUND(E8058-K8058,0))</f>
        <v/>
      </c>
      <c r="P8058">
        <f>IF(O8058="","",IF(O8058&gt;=1,O8058,0))</f>
        <v/>
      </c>
      <c r="Q8058" s="27">
        <f>IF(E8058="","",MAX(0,E8058-22))</f>
        <v/>
      </c>
      <c r="R8058" s="27">
        <f>IF(H8058=1,E8058,"")</f>
        <v/>
      </c>
      <c r="S8058" s="27">
        <f>IF(AND(H8058=1,J8058&lt;&gt;""),E8058-J8058,"")</f>
        <v/>
      </c>
      <c r="T8058">
        <f>IF(G8058="","",MONTH(G8058))</f>
        <v/>
      </c>
    </row>
    <row r="8059">
      <c r="A8059" s="24" t="n">
        <v>2020</v>
      </c>
      <c r="B8059" s="24" t="n">
        <v>12</v>
      </c>
      <c r="C8059" s="24" t="n">
        <v>1</v>
      </c>
      <c r="D8059" s="24" t="n">
        <v>18</v>
      </c>
      <c r="E8059" s="24" t="n">
        <v>8.9</v>
      </c>
      <c r="F8059" s="25">
        <f>IF($E8059="","",DATE(IF($A8059="",nominal_year,$A8059),$B8059,$C8059)+($D8059-IF(LEFT(hour_conv,1)="1",1,0))/24)</f>
        <v/>
      </c>
      <c r="G8059" s="26">
        <f>IF(F8059="","",INT(F8059))</f>
        <v/>
      </c>
      <c r="H8059">
        <f>IF(G8059="","",IF(AND(MONTH(G8059)*100+DAY(G8059)&gt;=season_lo,MONTH(G8059)*100+DAY(G8059)&lt;=season_hi),1,0))</f>
        <v/>
      </c>
      <c r="I8059">
        <f>IF(G8059="","",G8059-first_day+1)</f>
        <v/>
      </c>
      <c r="J8059" s="27">
        <f>IF(I8059="","",INDEX(Daily!$J$2:$J$421,I8059))</f>
        <v/>
      </c>
      <c r="K8059" s="27">
        <f>IF(J8059="","",J8059+cat_offset)</f>
        <v/>
      </c>
      <c r="L8059" s="27">
        <f>IF(J8059="","",MAX(0,E8059-J8059)^2)</f>
        <v/>
      </c>
      <c r="M8059" s="27">
        <f>IF(J8059="","",MAX(0,E8059-(J8059+twcdh_off))^2)</f>
        <v/>
      </c>
      <c r="N8059" s="27">
        <f>IF(E8059="","",MAX(0,E8059-swcdh_thr)^2)</f>
        <v/>
      </c>
      <c r="O8059">
        <f>IF(K8059="","",ROUND(E8059-K8059,0))</f>
        <v/>
      </c>
      <c r="P8059">
        <f>IF(O8059="","",IF(O8059&gt;=1,O8059,0))</f>
        <v/>
      </c>
      <c r="Q8059" s="27">
        <f>IF(E8059="","",MAX(0,E8059-22))</f>
        <v/>
      </c>
      <c r="R8059" s="27">
        <f>IF(H8059=1,E8059,"")</f>
        <v/>
      </c>
      <c r="S8059" s="27">
        <f>IF(AND(H8059=1,J8059&lt;&gt;""),E8059-J8059,"")</f>
        <v/>
      </c>
      <c r="T8059">
        <f>IF(G8059="","",MONTH(G8059))</f>
        <v/>
      </c>
    </row>
    <row r="8060">
      <c r="A8060" s="24" t="n">
        <v>2020</v>
      </c>
      <c r="B8060" s="24" t="n">
        <v>12</v>
      </c>
      <c r="C8060" s="24" t="n">
        <v>1</v>
      </c>
      <c r="D8060" s="24" t="n">
        <v>19</v>
      </c>
      <c r="E8060" s="24" t="n">
        <v>8.609999999999999</v>
      </c>
      <c r="F8060" s="25">
        <f>IF($E8060="","",DATE(IF($A8060="",nominal_year,$A8060),$B8060,$C8060)+($D8060-IF(LEFT(hour_conv,1)="1",1,0))/24)</f>
        <v/>
      </c>
      <c r="G8060" s="26">
        <f>IF(F8060="","",INT(F8060))</f>
        <v/>
      </c>
      <c r="H8060">
        <f>IF(G8060="","",IF(AND(MONTH(G8060)*100+DAY(G8060)&gt;=season_lo,MONTH(G8060)*100+DAY(G8060)&lt;=season_hi),1,0))</f>
        <v/>
      </c>
      <c r="I8060">
        <f>IF(G8060="","",G8060-first_day+1)</f>
        <v/>
      </c>
      <c r="J8060" s="27">
        <f>IF(I8060="","",INDEX(Daily!$J$2:$J$421,I8060))</f>
        <v/>
      </c>
      <c r="K8060" s="27">
        <f>IF(J8060="","",J8060+cat_offset)</f>
        <v/>
      </c>
      <c r="L8060" s="27">
        <f>IF(J8060="","",MAX(0,E8060-J8060)^2)</f>
        <v/>
      </c>
      <c r="M8060" s="27">
        <f>IF(J8060="","",MAX(0,E8060-(J8060+twcdh_off))^2)</f>
        <v/>
      </c>
      <c r="N8060" s="27">
        <f>IF(E8060="","",MAX(0,E8060-swcdh_thr)^2)</f>
        <v/>
      </c>
      <c r="O8060">
        <f>IF(K8060="","",ROUND(E8060-K8060,0))</f>
        <v/>
      </c>
      <c r="P8060">
        <f>IF(O8060="","",IF(O8060&gt;=1,O8060,0))</f>
        <v/>
      </c>
      <c r="Q8060" s="27">
        <f>IF(E8060="","",MAX(0,E8060-22))</f>
        <v/>
      </c>
      <c r="R8060" s="27">
        <f>IF(H8060=1,E8060,"")</f>
        <v/>
      </c>
      <c r="S8060" s="27">
        <f>IF(AND(H8060=1,J8060&lt;&gt;""),E8060-J8060,"")</f>
        <v/>
      </c>
      <c r="T8060">
        <f>IF(G8060="","",MONTH(G8060))</f>
        <v/>
      </c>
    </row>
    <row r="8061">
      <c r="A8061" s="24" t="n">
        <v>2020</v>
      </c>
      <c r="B8061" s="24" t="n">
        <v>12</v>
      </c>
      <c r="C8061" s="24" t="n">
        <v>1</v>
      </c>
      <c r="D8061" s="24" t="n">
        <v>20</v>
      </c>
      <c r="E8061" s="24" t="n">
        <v>8.77</v>
      </c>
      <c r="F8061" s="25">
        <f>IF($E8061="","",DATE(IF($A8061="",nominal_year,$A8061),$B8061,$C8061)+($D8061-IF(LEFT(hour_conv,1)="1",1,0))/24)</f>
        <v/>
      </c>
      <c r="G8061" s="26">
        <f>IF(F8061="","",INT(F8061))</f>
        <v/>
      </c>
      <c r="H8061">
        <f>IF(G8061="","",IF(AND(MONTH(G8061)*100+DAY(G8061)&gt;=season_lo,MONTH(G8061)*100+DAY(G8061)&lt;=season_hi),1,0))</f>
        <v/>
      </c>
      <c r="I8061">
        <f>IF(G8061="","",G8061-first_day+1)</f>
        <v/>
      </c>
      <c r="J8061" s="27">
        <f>IF(I8061="","",INDEX(Daily!$J$2:$J$421,I8061))</f>
        <v/>
      </c>
      <c r="K8061" s="27">
        <f>IF(J8061="","",J8061+cat_offset)</f>
        <v/>
      </c>
      <c r="L8061" s="27">
        <f>IF(J8061="","",MAX(0,E8061-J8061)^2)</f>
        <v/>
      </c>
      <c r="M8061" s="27">
        <f>IF(J8061="","",MAX(0,E8061-(J8061+twcdh_off))^2)</f>
        <v/>
      </c>
      <c r="N8061" s="27">
        <f>IF(E8061="","",MAX(0,E8061-swcdh_thr)^2)</f>
        <v/>
      </c>
      <c r="O8061">
        <f>IF(K8061="","",ROUND(E8061-K8061,0))</f>
        <v/>
      </c>
      <c r="P8061">
        <f>IF(O8061="","",IF(O8061&gt;=1,O8061,0))</f>
        <v/>
      </c>
      <c r="Q8061" s="27">
        <f>IF(E8061="","",MAX(0,E8061-22))</f>
        <v/>
      </c>
      <c r="R8061" s="27">
        <f>IF(H8061=1,E8061,"")</f>
        <v/>
      </c>
      <c r="S8061" s="27">
        <f>IF(AND(H8061=1,J8061&lt;&gt;""),E8061-J8061,"")</f>
        <v/>
      </c>
      <c r="T8061">
        <f>IF(G8061="","",MONTH(G8061))</f>
        <v/>
      </c>
    </row>
    <row r="8062">
      <c r="A8062" s="24" t="n">
        <v>2020</v>
      </c>
      <c r="B8062" s="24" t="n">
        <v>12</v>
      </c>
      <c r="C8062" s="24" t="n">
        <v>1</v>
      </c>
      <c r="D8062" s="24" t="n">
        <v>21</v>
      </c>
      <c r="E8062" s="24" t="n">
        <v>8.300000000000001</v>
      </c>
      <c r="F8062" s="25">
        <f>IF($E8062="","",DATE(IF($A8062="",nominal_year,$A8062),$B8062,$C8062)+($D8062-IF(LEFT(hour_conv,1)="1",1,0))/24)</f>
        <v/>
      </c>
      <c r="G8062" s="26">
        <f>IF(F8062="","",INT(F8062))</f>
        <v/>
      </c>
      <c r="H8062">
        <f>IF(G8062="","",IF(AND(MONTH(G8062)*100+DAY(G8062)&gt;=season_lo,MONTH(G8062)*100+DAY(G8062)&lt;=season_hi),1,0))</f>
        <v/>
      </c>
      <c r="I8062">
        <f>IF(G8062="","",G8062-first_day+1)</f>
        <v/>
      </c>
      <c r="J8062" s="27">
        <f>IF(I8062="","",INDEX(Daily!$J$2:$J$421,I8062))</f>
        <v/>
      </c>
      <c r="K8062" s="27">
        <f>IF(J8062="","",J8062+cat_offset)</f>
        <v/>
      </c>
      <c r="L8062" s="27">
        <f>IF(J8062="","",MAX(0,E8062-J8062)^2)</f>
        <v/>
      </c>
      <c r="M8062" s="27">
        <f>IF(J8062="","",MAX(0,E8062-(J8062+twcdh_off))^2)</f>
        <v/>
      </c>
      <c r="N8062" s="27">
        <f>IF(E8062="","",MAX(0,E8062-swcdh_thr)^2)</f>
        <v/>
      </c>
      <c r="O8062">
        <f>IF(K8062="","",ROUND(E8062-K8062,0))</f>
        <v/>
      </c>
      <c r="P8062">
        <f>IF(O8062="","",IF(O8062&gt;=1,O8062,0))</f>
        <v/>
      </c>
      <c r="Q8062" s="27">
        <f>IF(E8062="","",MAX(0,E8062-22))</f>
        <v/>
      </c>
      <c r="R8062" s="27">
        <f>IF(H8062=1,E8062,"")</f>
        <v/>
      </c>
      <c r="S8062" s="27">
        <f>IF(AND(H8062=1,J8062&lt;&gt;""),E8062-J8062,"")</f>
        <v/>
      </c>
      <c r="T8062">
        <f>IF(G8062="","",MONTH(G8062))</f>
        <v/>
      </c>
    </row>
    <row r="8063">
      <c r="A8063" s="24" t="n">
        <v>2020</v>
      </c>
      <c r="B8063" s="24" t="n">
        <v>12</v>
      </c>
      <c r="C8063" s="24" t="n">
        <v>1</v>
      </c>
      <c r="D8063" s="24" t="n">
        <v>22</v>
      </c>
      <c r="E8063" s="24" t="n">
        <v>7.55</v>
      </c>
      <c r="F8063" s="25">
        <f>IF($E8063="","",DATE(IF($A8063="",nominal_year,$A8063),$B8063,$C8063)+($D8063-IF(LEFT(hour_conv,1)="1",1,0))/24)</f>
        <v/>
      </c>
      <c r="G8063" s="26">
        <f>IF(F8063="","",INT(F8063))</f>
        <v/>
      </c>
      <c r="H8063">
        <f>IF(G8063="","",IF(AND(MONTH(G8063)*100+DAY(G8063)&gt;=season_lo,MONTH(G8063)*100+DAY(G8063)&lt;=season_hi),1,0))</f>
        <v/>
      </c>
      <c r="I8063">
        <f>IF(G8063="","",G8063-first_day+1)</f>
        <v/>
      </c>
      <c r="J8063" s="27">
        <f>IF(I8063="","",INDEX(Daily!$J$2:$J$421,I8063))</f>
        <v/>
      </c>
      <c r="K8063" s="27">
        <f>IF(J8063="","",J8063+cat_offset)</f>
        <v/>
      </c>
      <c r="L8063" s="27">
        <f>IF(J8063="","",MAX(0,E8063-J8063)^2)</f>
        <v/>
      </c>
      <c r="M8063" s="27">
        <f>IF(J8063="","",MAX(0,E8063-(J8063+twcdh_off))^2)</f>
        <v/>
      </c>
      <c r="N8063" s="27">
        <f>IF(E8063="","",MAX(0,E8063-swcdh_thr)^2)</f>
        <v/>
      </c>
      <c r="O8063">
        <f>IF(K8063="","",ROUND(E8063-K8063,0))</f>
        <v/>
      </c>
      <c r="P8063">
        <f>IF(O8063="","",IF(O8063&gt;=1,O8063,0))</f>
        <v/>
      </c>
      <c r="Q8063" s="27">
        <f>IF(E8063="","",MAX(0,E8063-22))</f>
        <v/>
      </c>
      <c r="R8063" s="27">
        <f>IF(H8063=1,E8063,"")</f>
        <v/>
      </c>
      <c r="S8063" s="27">
        <f>IF(AND(H8063=1,J8063&lt;&gt;""),E8063-J8063,"")</f>
        <v/>
      </c>
      <c r="T8063">
        <f>IF(G8063="","",MONTH(G8063))</f>
        <v/>
      </c>
    </row>
    <row r="8064">
      <c r="A8064" s="24" t="n">
        <v>2020</v>
      </c>
      <c r="B8064" s="24" t="n">
        <v>12</v>
      </c>
      <c r="C8064" s="24" t="n">
        <v>1</v>
      </c>
      <c r="D8064" s="24" t="n">
        <v>23</v>
      </c>
      <c r="E8064" s="24" t="n">
        <v>6.93</v>
      </c>
      <c r="F8064" s="25">
        <f>IF($E8064="","",DATE(IF($A8064="",nominal_year,$A8064),$B8064,$C8064)+($D8064-IF(LEFT(hour_conv,1)="1",1,0))/24)</f>
        <v/>
      </c>
      <c r="G8064" s="26">
        <f>IF(F8064="","",INT(F8064))</f>
        <v/>
      </c>
      <c r="H8064">
        <f>IF(G8064="","",IF(AND(MONTH(G8064)*100+DAY(G8064)&gt;=season_lo,MONTH(G8064)*100+DAY(G8064)&lt;=season_hi),1,0))</f>
        <v/>
      </c>
      <c r="I8064">
        <f>IF(G8064="","",G8064-first_day+1)</f>
        <v/>
      </c>
      <c r="J8064" s="27">
        <f>IF(I8064="","",INDEX(Daily!$J$2:$J$421,I8064))</f>
        <v/>
      </c>
      <c r="K8064" s="27">
        <f>IF(J8064="","",J8064+cat_offset)</f>
        <v/>
      </c>
      <c r="L8064" s="27">
        <f>IF(J8064="","",MAX(0,E8064-J8064)^2)</f>
        <v/>
      </c>
      <c r="M8064" s="27">
        <f>IF(J8064="","",MAX(0,E8064-(J8064+twcdh_off))^2)</f>
        <v/>
      </c>
      <c r="N8064" s="27">
        <f>IF(E8064="","",MAX(0,E8064-swcdh_thr)^2)</f>
        <v/>
      </c>
      <c r="O8064">
        <f>IF(K8064="","",ROUND(E8064-K8064,0))</f>
        <v/>
      </c>
      <c r="P8064">
        <f>IF(O8064="","",IF(O8064&gt;=1,O8064,0))</f>
        <v/>
      </c>
      <c r="Q8064" s="27">
        <f>IF(E8064="","",MAX(0,E8064-22))</f>
        <v/>
      </c>
      <c r="R8064" s="27">
        <f>IF(H8064=1,E8064,"")</f>
        <v/>
      </c>
      <c r="S8064" s="27">
        <f>IF(AND(H8064=1,J8064&lt;&gt;""),E8064-J8064,"")</f>
        <v/>
      </c>
      <c r="T8064">
        <f>IF(G8064="","",MONTH(G8064))</f>
        <v/>
      </c>
    </row>
    <row r="8065">
      <c r="A8065" s="24" t="n">
        <v>2020</v>
      </c>
      <c r="B8065" s="24" t="n">
        <v>12</v>
      </c>
      <c r="C8065" s="24" t="n">
        <v>1</v>
      </c>
      <c r="D8065" s="24" t="n">
        <v>24</v>
      </c>
      <c r="E8065" s="24" t="n">
        <v>6.08</v>
      </c>
      <c r="F8065" s="25">
        <f>IF($E8065="","",DATE(IF($A8065="",nominal_year,$A8065),$B8065,$C8065)+($D8065-IF(LEFT(hour_conv,1)="1",1,0))/24)</f>
        <v/>
      </c>
      <c r="G8065" s="26">
        <f>IF(F8065="","",INT(F8065))</f>
        <v/>
      </c>
      <c r="H8065">
        <f>IF(G8065="","",IF(AND(MONTH(G8065)*100+DAY(G8065)&gt;=season_lo,MONTH(G8065)*100+DAY(G8065)&lt;=season_hi),1,0))</f>
        <v/>
      </c>
      <c r="I8065">
        <f>IF(G8065="","",G8065-first_day+1)</f>
        <v/>
      </c>
      <c r="J8065" s="27">
        <f>IF(I8065="","",INDEX(Daily!$J$2:$J$421,I8065))</f>
        <v/>
      </c>
      <c r="K8065" s="27">
        <f>IF(J8065="","",J8065+cat_offset)</f>
        <v/>
      </c>
      <c r="L8065" s="27">
        <f>IF(J8065="","",MAX(0,E8065-J8065)^2)</f>
        <v/>
      </c>
      <c r="M8065" s="27">
        <f>IF(J8065="","",MAX(0,E8065-(J8065+twcdh_off))^2)</f>
        <v/>
      </c>
      <c r="N8065" s="27">
        <f>IF(E8065="","",MAX(0,E8065-swcdh_thr)^2)</f>
        <v/>
      </c>
      <c r="O8065">
        <f>IF(K8065="","",ROUND(E8065-K8065,0))</f>
        <v/>
      </c>
      <c r="P8065">
        <f>IF(O8065="","",IF(O8065&gt;=1,O8065,0))</f>
        <v/>
      </c>
      <c r="Q8065" s="27">
        <f>IF(E8065="","",MAX(0,E8065-22))</f>
        <v/>
      </c>
      <c r="R8065" s="27">
        <f>IF(H8065=1,E8065,"")</f>
        <v/>
      </c>
      <c r="S8065" s="27">
        <f>IF(AND(H8065=1,J8065&lt;&gt;""),E8065-J8065,"")</f>
        <v/>
      </c>
      <c r="T8065">
        <f>IF(G8065="","",MONTH(G8065))</f>
        <v/>
      </c>
    </row>
    <row r="8066">
      <c r="A8066" s="24" t="n">
        <v>2020</v>
      </c>
      <c r="B8066" s="24" t="n">
        <v>12</v>
      </c>
      <c r="C8066" s="24" t="n">
        <v>2</v>
      </c>
      <c r="D8066" s="24" t="n">
        <v>1</v>
      </c>
      <c r="E8066" s="24" t="n">
        <v>4.25</v>
      </c>
      <c r="F8066" s="25">
        <f>IF($E8066="","",DATE(IF($A8066="",nominal_year,$A8066),$B8066,$C8066)+($D8066-IF(LEFT(hour_conv,1)="1",1,0))/24)</f>
        <v/>
      </c>
      <c r="G8066" s="26">
        <f>IF(F8066="","",INT(F8066))</f>
        <v/>
      </c>
      <c r="H8066">
        <f>IF(G8066="","",IF(AND(MONTH(G8066)*100+DAY(G8066)&gt;=season_lo,MONTH(G8066)*100+DAY(G8066)&lt;=season_hi),1,0))</f>
        <v/>
      </c>
      <c r="I8066">
        <f>IF(G8066="","",G8066-first_day+1)</f>
        <v/>
      </c>
      <c r="J8066" s="27">
        <f>IF(I8066="","",INDEX(Daily!$J$2:$J$421,I8066))</f>
        <v/>
      </c>
      <c r="K8066" s="27">
        <f>IF(J8066="","",J8066+cat_offset)</f>
        <v/>
      </c>
      <c r="L8066" s="27">
        <f>IF(J8066="","",MAX(0,E8066-J8066)^2)</f>
        <v/>
      </c>
      <c r="M8066" s="27">
        <f>IF(J8066="","",MAX(0,E8066-(J8066+twcdh_off))^2)</f>
        <v/>
      </c>
      <c r="N8066" s="27">
        <f>IF(E8066="","",MAX(0,E8066-swcdh_thr)^2)</f>
        <v/>
      </c>
      <c r="O8066">
        <f>IF(K8066="","",ROUND(E8066-K8066,0))</f>
        <v/>
      </c>
      <c r="P8066">
        <f>IF(O8066="","",IF(O8066&gt;=1,O8066,0))</f>
        <v/>
      </c>
      <c r="Q8066" s="27">
        <f>IF(E8066="","",MAX(0,E8066-22))</f>
        <v/>
      </c>
      <c r="R8066" s="27">
        <f>IF(H8066=1,E8066,"")</f>
        <v/>
      </c>
      <c r="S8066" s="27">
        <f>IF(AND(H8066=1,J8066&lt;&gt;""),E8066-J8066,"")</f>
        <v/>
      </c>
      <c r="T8066">
        <f>IF(G8066="","",MONTH(G8066))</f>
        <v/>
      </c>
    </row>
    <row r="8067">
      <c r="A8067" s="24" t="n">
        <v>2020</v>
      </c>
      <c r="B8067" s="24" t="n">
        <v>12</v>
      </c>
      <c r="C8067" s="24" t="n">
        <v>2</v>
      </c>
      <c r="D8067" s="24" t="n">
        <v>2</v>
      </c>
      <c r="E8067" s="24" t="n">
        <v>4.16</v>
      </c>
      <c r="F8067" s="25">
        <f>IF($E8067="","",DATE(IF($A8067="",nominal_year,$A8067),$B8067,$C8067)+($D8067-IF(LEFT(hour_conv,1)="1",1,0))/24)</f>
        <v/>
      </c>
      <c r="G8067" s="26">
        <f>IF(F8067="","",INT(F8067))</f>
        <v/>
      </c>
      <c r="H8067">
        <f>IF(G8067="","",IF(AND(MONTH(G8067)*100+DAY(G8067)&gt;=season_lo,MONTH(G8067)*100+DAY(G8067)&lt;=season_hi),1,0))</f>
        <v/>
      </c>
      <c r="I8067">
        <f>IF(G8067="","",G8067-first_day+1)</f>
        <v/>
      </c>
      <c r="J8067" s="27">
        <f>IF(I8067="","",INDEX(Daily!$J$2:$J$421,I8067))</f>
        <v/>
      </c>
      <c r="K8067" s="27">
        <f>IF(J8067="","",J8067+cat_offset)</f>
        <v/>
      </c>
      <c r="L8067" s="27">
        <f>IF(J8067="","",MAX(0,E8067-J8067)^2)</f>
        <v/>
      </c>
      <c r="M8067" s="27">
        <f>IF(J8067="","",MAX(0,E8067-(J8067+twcdh_off))^2)</f>
        <v/>
      </c>
      <c r="N8067" s="27">
        <f>IF(E8067="","",MAX(0,E8067-swcdh_thr)^2)</f>
        <v/>
      </c>
      <c r="O8067">
        <f>IF(K8067="","",ROUND(E8067-K8067,0))</f>
        <v/>
      </c>
      <c r="P8067">
        <f>IF(O8067="","",IF(O8067&gt;=1,O8067,0))</f>
        <v/>
      </c>
      <c r="Q8067" s="27">
        <f>IF(E8067="","",MAX(0,E8067-22))</f>
        <v/>
      </c>
      <c r="R8067" s="27">
        <f>IF(H8067=1,E8067,"")</f>
        <v/>
      </c>
      <c r="S8067" s="27">
        <f>IF(AND(H8067=1,J8067&lt;&gt;""),E8067-J8067,"")</f>
        <v/>
      </c>
      <c r="T8067">
        <f>IF(G8067="","",MONTH(G8067))</f>
        <v/>
      </c>
    </row>
    <row r="8068">
      <c r="A8068" s="24" t="n">
        <v>2020</v>
      </c>
      <c r="B8068" s="24" t="n">
        <v>12</v>
      </c>
      <c r="C8068" s="24" t="n">
        <v>2</v>
      </c>
      <c r="D8068" s="24" t="n">
        <v>3</v>
      </c>
      <c r="E8068" s="24" t="n">
        <v>3.49</v>
      </c>
      <c r="F8068" s="25">
        <f>IF($E8068="","",DATE(IF($A8068="",nominal_year,$A8068),$B8068,$C8068)+($D8068-IF(LEFT(hour_conv,1)="1",1,0))/24)</f>
        <v/>
      </c>
      <c r="G8068" s="26">
        <f>IF(F8068="","",INT(F8068))</f>
        <v/>
      </c>
      <c r="H8068">
        <f>IF(G8068="","",IF(AND(MONTH(G8068)*100+DAY(G8068)&gt;=season_lo,MONTH(G8068)*100+DAY(G8068)&lt;=season_hi),1,0))</f>
        <v/>
      </c>
      <c r="I8068">
        <f>IF(G8068="","",G8068-first_day+1)</f>
        <v/>
      </c>
      <c r="J8068" s="27">
        <f>IF(I8068="","",INDEX(Daily!$J$2:$J$421,I8068))</f>
        <v/>
      </c>
      <c r="K8068" s="27">
        <f>IF(J8068="","",J8068+cat_offset)</f>
        <v/>
      </c>
      <c r="L8068" s="27">
        <f>IF(J8068="","",MAX(0,E8068-J8068)^2)</f>
        <v/>
      </c>
      <c r="M8068" s="27">
        <f>IF(J8068="","",MAX(0,E8068-(J8068+twcdh_off))^2)</f>
        <v/>
      </c>
      <c r="N8068" s="27">
        <f>IF(E8068="","",MAX(0,E8068-swcdh_thr)^2)</f>
        <v/>
      </c>
      <c r="O8068">
        <f>IF(K8068="","",ROUND(E8068-K8068,0))</f>
        <v/>
      </c>
      <c r="P8068">
        <f>IF(O8068="","",IF(O8068&gt;=1,O8068,0))</f>
        <v/>
      </c>
      <c r="Q8068" s="27">
        <f>IF(E8068="","",MAX(0,E8068-22))</f>
        <v/>
      </c>
      <c r="R8068" s="27">
        <f>IF(H8068=1,E8068,"")</f>
        <v/>
      </c>
      <c r="S8068" s="27">
        <f>IF(AND(H8068=1,J8068&lt;&gt;""),E8068-J8068,"")</f>
        <v/>
      </c>
      <c r="T8068">
        <f>IF(G8068="","",MONTH(G8068))</f>
        <v/>
      </c>
    </row>
    <row r="8069">
      <c r="A8069" s="24" t="n">
        <v>2020</v>
      </c>
      <c r="B8069" s="24" t="n">
        <v>12</v>
      </c>
      <c r="C8069" s="24" t="n">
        <v>2</v>
      </c>
      <c r="D8069" s="24" t="n">
        <v>4</v>
      </c>
      <c r="E8069" s="24" t="n">
        <v>3.94</v>
      </c>
      <c r="F8069" s="25">
        <f>IF($E8069="","",DATE(IF($A8069="",nominal_year,$A8069),$B8069,$C8069)+($D8069-IF(LEFT(hour_conv,1)="1",1,0))/24)</f>
        <v/>
      </c>
      <c r="G8069" s="26">
        <f>IF(F8069="","",INT(F8069))</f>
        <v/>
      </c>
      <c r="H8069">
        <f>IF(G8069="","",IF(AND(MONTH(G8069)*100+DAY(G8069)&gt;=season_lo,MONTH(G8069)*100+DAY(G8069)&lt;=season_hi),1,0))</f>
        <v/>
      </c>
      <c r="I8069">
        <f>IF(G8069="","",G8069-first_day+1)</f>
        <v/>
      </c>
      <c r="J8069" s="27">
        <f>IF(I8069="","",INDEX(Daily!$J$2:$J$421,I8069))</f>
        <v/>
      </c>
      <c r="K8069" s="27">
        <f>IF(J8069="","",J8069+cat_offset)</f>
        <v/>
      </c>
      <c r="L8069" s="27">
        <f>IF(J8069="","",MAX(0,E8069-J8069)^2)</f>
        <v/>
      </c>
      <c r="M8069" s="27">
        <f>IF(J8069="","",MAX(0,E8069-(J8069+twcdh_off))^2)</f>
        <v/>
      </c>
      <c r="N8069" s="27">
        <f>IF(E8069="","",MAX(0,E8069-swcdh_thr)^2)</f>
        <v/>
      </c>
      <c r="O8069">
        <f>IF(K8069="","",ROUND(E8069-K8069,0))</f>
        <v/>
      </c>
      <c r="P8069">
        <f>IF(O8069="","",IF(O8069&gt;=1,O8069,0))</f>
        <v/>
      </c>
      <c r="Q8069" s="27">
        <f>IF(E8069="","",MAX(0,E8069-22))</f>
        <v/>
      </c>
      <c r="R8069" s="27">
        <f>IF(H8069=1,E8069,"")</f>
        <v/>
      </c>
      <c r="S8069" s="27">
        <f>IF(AND(H8069=1,J8069&lt;&gt;""),E8069-J8069,"")</f>
        <v/>
      </c>
      <c r="T8069">
        <f>IF(G8069="","",MONTH(G8069))</f>
        <v/>
      </c>
    </row>
    <row r="8070">
      <c r="A8070" s="24" t="n">
        <v>2020</v>
      </c>
      <c r="B8070" s="24" t="n">
        <v>12</v>
      </c>
      <c r="C8070" s="24" t="n">
        <v>2</v>
      </c>
      <c r="D8070" s="24" t="n">
        <v>5</v>
      </c>
      <c r="E8070" s="24" t="n">
        <v>3.65</v>
      </c>
      <c r="F8070" s="25">
        <f>IF($E8070="","",DATE(IF($A8070="",nominal_year,$A8070),$B8070,$C8070)+($D8070-IF(LEFT(hour_conv,1)="1",1,0))/24)</f>
        <v/>
      </c>
      <c r="G8070" s="26">
        <f>IF(F8070="","",INT(F8070))</f>
        <v/>
      </c>
      <c r="H8070">
        <f>IF(G8070="","",IF(AND(MONTH(G8070)*100+DAY(G8070)&gt;=season_lo,MONTH(G8070)*100+DAY(G8070)&lt;=season_hi),1,0))</f>
        <v/>
      </c>
      <c r="I8070">
        <f>IF(G8070="","",G8070-first_day+1)</f>
        <v/>
      </c>
      <c r="J8070" s="27">
        <f>IF(I8070="","",INDEX(Daily!$J$2:$J$421,I8070))</f>
        <v/>
      </c>
      <c r="K8070" s="27">
        <f>IF(J8070="","",J8070+cat_offset)</f>
        <v/>
      </c>
      <c r="L8070" s="27">
        <f>IF(J8070="","",MAX(0,E8070-J8070)^2)</f>
        <v/>
      </c>
      <c r="M8070" s="27">
        <f>IF(J8070="","",MAX(0,E8070-(J8070+twcdh_off))^2)</f>
        <v/>
      </c>
      <c r="N8070" s="27">
        <f>IF(E8070="","",MAX(0,E8070-swcdh_thr)^2)</f>
        <v/>
      </c>
      <c r="O8070">
        <f>IF(K8070="","",ROUND(E8070-K8070,0))</f>
        <v/>
      </c>
      <c r="P8070">
        <f>IF(O8070="","",IF(O8070&gt;=1,O8070,0))</f>
        <v/>
      </c>
      <c r="Q8070" s="27">
        <f>IF(E8070="","",MAX(0,E8070-22))</f>
        <v/>
      </c>
      <c r="R8070" s="27">
        <f>IF(H8070=1,E8070,"")</f>
        <v/>
      </c>
      <c r="S8070" s="27">
        <f>IF(AND(H8070=1,J8070&lt;&gt;""),E8070-J8070,"")</f>
        <v/>
      </c>
      <c r="T8070">
        <f>IF(G8070="","",MONTH(G8070))</f>
        <v/>
      </c>
    </row>
    <row r="8071">
      <c r="A8071" s="24" t="n">
        <v>2020</v>
      </c>
      <c r="B8071" s="24" t="n">
        <v>12</v>
      </c>
      <c r="C8071" s="24" t="n">
        <v>2</v>
      </c>
      <c r="D8071" s="24" t="n">
        <v>6</v>
      </c>
      <c r="E8071" s="24" t="n">
        <v>4.45</v>
      </c>
      <c r="F8071" s="25">
        <f>IF($E8071="","",DATE(IF($A8071="",nominal_year,$A8071),$B8071,$C8071)+($D8071-IF(LEFT(hour_conv,1)="1",1,0))/24)</f>
        <v/>
      </c>
      <c r="G8071" s="26">
        <f>IF(F8071="","",INT(F8071))</f>
        <v/>
      </c>
      <c r="H8071">
        <f>IF(G8071="","",IF(AND(MONTH(G8071)*100+DAY(G8071)&gt;=season_lo,MONTH(G8071)*100+DAY(G8071)&lt;=season_hi),1,0))</f>
        <v/>
      </c>
      <c r="I8071">
        <f>IF(G8071="","",G8071-first_day+1)</f>
        <v/>
      </c>
      <c r="J8071" s="27">
        <f>IF(I8071="","",INDEX(Daily!$J$2:$J$421,I8071))</f>
        <v/>
      </c>
      <c r="K8071" s="27">
        <f>IF(J8071="","",J8071+cat_offset)</f>
        <v/>
      </c>
      <c r="L8071" s="27">
        <f>IF(J8071="","",MAX(0,E8071-J8071)^2)</f>
        <v/>
      </c>
      <c r="M8071" s="27">
        <f>IF(J8071="","",MAX(0,E8071-(J8071+twcdh_off))^2)</f>
        <v/>
      </c>
      <c r="N8071" s="27">
        <f>IF(E8071="","",MAX(0,E8071-swcdh_thr)^2)</f>
        <v/>
      </c>
      <c r="O8071">
        <f>IF(K8071="","",ROUND(E8071-K8071,0))</f>
        <v/>
      </c>
      <c r="P8071">
        <f>IF(O8071="","",IF(O8071&gt;=1,O8071,0))</f>
        <v/>
      </c>
      <c r="Q8071" s="27">
        <f>IF(E8071="","",MAX(0,E8071-22))</f>
        <v/>
      </c>
      <c r="R8071" s="27">
        <f>IF(H8071=1,E8071,"")</f>
        <v/>
      </c>
      <c r="S8071" s="27">
        <f>IF(AND(H8071=1,J8071&lt;&gt;""),E8071-J8071,"")</f>
        <v/>
      </c>
      <c r="T8071">
        <f>IF(G8071="","",MONTH(G8071))</f>
        <v/>
      </c>
    </row>
    <row r="8072">
      <c r="A8072" s="24" t="n">
        <v>2020</v>
      </c>
      <c r="B8072" s="24" t="n">
        <v>12</v>
      </c>
      <c r="C8072" s="24" t="n">
        <v>2</v>
      </c>
      <c r="D8072" s="24" t="n">
        <v>7</v>
      </c>
      <c r="E8072" s="24" t="n">
        <v>4.74</v>
      </c>
      <c r="F8072" s="25">
        <f>IF($E8072="","",DATE(IF($A8072="",nominal_year,$A8072),$B8072,$C8072)+($D8072-IF(LEFT(hour_conv,1)="1",1,0))/24)</f>
        <v/>
      </c>
      <c r="G8072" s="26">
        <f>IF(F8072="","",INT(F8072))</f>
        <v/>
      </c>
      <c r="H8072">
        <f>IF(G8072="","",IF(AND(MONTH(G8072)*100+DAY(G8072)&gt;=season_lo,MONTH(G8072)*100+DAY(G8072)&lt;=season_hi),1,0))</f>
        <v/>
      </c>
      <c r="I8072">
        <f>IF(G8072="","",G8072-first_day+1)</f>
        <v/>
      </c>
      <c r="J8072" s="27">
        <f>IF(I8072="","",INDEX(Daily!$J$2:$J$421,I8072))</f>
        <v/>
      </c>
      <c r="K8072" s="27">
        <f>IF(J8072="","",J8072+cat_offset)</f>
        <v/>
      </c>
      <c r="L8072" s="27">
        <f>IF(J8072="","",MAX(0,E8072-J8072)^2)</f>
        <v/>
      </c>
      <c r="M8072" s="27">
        <f>IF(J8072="","",MAX(0,E8072-(J8072+twcdh_off))^2)</f>
        <v/>
      </c>
      <c r="N8072" s="27">
        <f>IF(E8072="","",MAX(0,E8072-swcdh_thr)^2)</f>
        <v/>
      </c>
      <c r="O8072">
        <f>IF(K8072="","",ROUND(E8072-K8072,0))</f>
        <v/>
      </c>
      <c r="P8072">
        <f>IF(O8072="","",IF(O8072&gt;=1,O8072,0))</f>
        <v/>
      </c>
      <c r="Q8072" s="27">
        <f>IF(E8072="","",MAX(0,E8072-22))</f>
        <v/>
      </c>
      <c r="R8072" s="27">
        <f>IF(H8072=1,E8072,"")</f>
        <v/>
      </c>
      <c r="S8072" s="27">
        <f>IF(AND(H8072=1,J8072&lt;&gt;""),E8072-J8072,"")</f>
        <v/>
      </c>
      <c r="T8072">
        <f>IF(G8072="","",MONTH(G8072))</f>
        <v/>
      </c>
    </row>
    <row r="8073">
      <c r="A8073" s="24" t="n">
        <v>2020</v>
      </c>
      <c r="B8073" s="24" t="n">
        <v>12</v>
      </c>
      <c r="C8073" s="24" t="n">
        <v>2</v>
      </c>
      <c r="D8073" s="24" t="n">
        <v>8</v>
      </c>
      <c r="E8073" s="24" t="n">
        <v>4.56</v>
      </c>
      <c r="F8073" s="25">
        <f>IF($E8073="","",DATE(IF($A8073="",nominal_year,$A8073),$B8073,$C8073)+($D8073-IF(LEFT(hour_conv,1)="1",1,0))/24)</f>
        <v/>
      </c>
      <c r="G8073" s="26">
        <f>IF(F8073="","",INT(F8073))</f>
        <v/>
      </c>
      <c r="H8073">
        <f>IF(G8073="","",IF(AND(MONTH(G8073)*100+DAY(G8073)&gt;=season_lo,MONTH(G8073)*100+DAY(G8073)&lt;=season_hi),1,0))</f>
        <v/>
      </c>
      <c r="I8073">
        <f>IF(G8073="","",G8073-first_day+1)</f>
        <v/>
      </c>
      <c r="J8073" s="27">
        <f>IF(I8073="","",INDEX(Daily!$J$2:$J$421,I8073))</f>
        <v/>
      </c>
      <c r="K8073" s="27">
        <f>IF(J8073="","",J8073+cat_offset)</f>
        <v/>
      </c>
      <c r="L8073" s="27">
        <f>IF(J8073="","",MAX(0,E8073-J8073)^2)</f>
        <v/>
      </c>
      <c r="M8073" s="27">
        <f>IF(J8073="","",MAX(0,E8073-(J8073+twcdh_off))^2)</f>
        <v/>
      </c>
      <c r="N8073" s="27">
        <f>IF(E8073="","",MAX(0,E8073-swcdh_thr)^2)</f>
        <v/>
      </c>
      <c r="O8073">
        <f>IF(K8073="","",ROUND(E8073-K8073,0))</f>
        <v/>
      </c>
      <c r="P8073">
        <f>IF(O8073="","",IF(O8073&gt;=1,O8073,0))</f>
        <v/>
      </c>
      <c r="Q8073" s="27">
        <f>IF(E8073="","",MAX(0,E8073-22))</f>
        <v/>
      </c>
      <c r="R8073" s="27">
        <f>IF(H8073=1,E8073,"")</f>
        <v/>
      </c>
      <c r="S8073" s="27">
        <f>IF(AND(H8073=1,J8073&lt;&gt;""),E8073-J8073,"")</f>
        <v/>
      </c>
      <c r="T8073">
        <f>IF(G8073="","",MONTH(G8073))</f>
        <v/>
      </c>
    </row>
    <row r="8074">
      <c r="A8074" s="24" t="n">
        <v>2020</v>
      </c>
      <c r="B8074" s="24" t="n">
        <v>12</v>
      </c>
      <c r="C8074" s="24" t="n">
        <v>2</v>
      </c>
      <c r="D8074" s="24" t="n">
        <v>9</v>
      </c>
      <c r="E8074" s="24" t="n">
        <v>6.18</v>
      </c>
      <c r="F8074" s="25">
        <f>IF($E8074="","",DATE(IF($A8074="",nominal_year,$A8074),$B8074,$C8074)+($D8074-IF(LEFT(hour_conv,1)="1",1,0))/24)</f>
        <v/>
      </c>
      <c r="G8074" s="26">
        <f>IF(F8074="","",INT(F8074))</f>
        <v/>
      </c>
      <c r="H8074">
        <f>IF(G8074="","",IF(AND(MONTH(G8074)*100+DAY(G8074)&gt;=season_lo,MONTH(G8074)*100+DAY(G8074)&lt;=season_hi),1,0))</f>
        <v/>
      </c>
      <c r="I8074">
        <f>IF(G8074="","",G8074-first_day+1)</f>
        <v/>
      </c>
      <c r="J8074" s="27">
        <f>IF(I8074="","",INDEX(Daily!$J$2:$J$421,I8074))</f>
        <v/>
      </c>
      <c r="K8074" s="27">
        <f>IF(J8074="","",J8074+cat_offset)</f>
        <v/>
      </c>
      <c r="L8074" s="27">
        <f>IF(J8074="","",MAX(0,E8074-J8074)^2)</f>
        <v/>
      </c>
      <c r="M8074" s="27">
        <f>IF(J8074="","",MAX(0,E8074-(J8074+twcdh_off))^2)</f>
        <v/>
      </c>
      <c r="N8074" s="27">
        <f>IF(E8074="","",MAX(0,E8074-swcdh_thr)^2)</f>
        <v/>
      </c>
      <c r="O8074">
        <f>IF(K8074="","",ROUND(E8074-K8074,0))</f>
        <v/>
      </c>
      <c r="P8074">
        <f>IF(O8074="","",IF(O8074&gt;=1,O8074,0))</f>
        <v/>
      </c>
      <c r="Q8074" s="27">
        <f>IF(E8074="","",MAX(0,E8074-22))</f>
        <v/>
      </c>
      <c r="R8074" s="27">
        <f>IF(H8074=1,E8074,"")</f>
        <v/>
      </c>
      <c r="S8074" s="27">
        <f>IF(AND(H8074=1,J8074&lt;&gt;""),E8074-J8074,"")</f>
        <v/>
      </c>
      <c r="T8074">
        <f>IF(G8074="","",MONTH(G8074))</f>
        <v/>
      </c>
    </row>
    <row r="8075">
      <c r="A8075" s="24" t="n">
        <v>2020</v>
      </c>
      <c r="B8075" s="24" t="n">
        <v>12</v>
      </c>
      <c r="C8075" s="24" t="n">
        <v>2</v>
      </c>
      <c r="D8075" s="24" t="n">
        <v>10</v>
      </c>
      <c r="E8075" s="24" t="n">
        <v>6.83</v>
      </c>
      <c r="F8075" s="25">
        <f>IF($E8075="","",DATE(IF($A8075="",nominal_year,$A8075),$B8075,$C8075)+($D8075-IF(LEFT(hour_conv,1)="1",1,0))/24)</f>
        <v/>
      </c>
      <c r="G8075" s="26">
        <f>IF(F8075="","",INT(F8075))</f>
        <v/>
      </c>
      <c r="H8075">
        <f>IF(G8075="","",IF(AND(MONTH(G8075)*100+DAY(G8075)&gt;=season_lo,MONTH(G8075)*100+DAY(G8075)&lt;=season_hi),1,0))</f>
        <v/>
      </c>
      <c r="I8075">
        <f>IF(G8075="","",G8075-first_day+1)</f>
        <v/>
      </c>
      <c r="J8075" s="27">
        <f>IF(I8075="","",INDEX(Daily!$J$2:$J$421,I8075))</f>
        <v/>
      </c>
      <c r="K8075" s="27">
        <f>IF(J8075="","",J8075+cat_offset)</f>
        <v/>
      </c>
      <c r="L8075" s="27">
        <f>IF(J8075="","",MAX(0,E8075-J8075)^2)</f>
        <v/>
      </c>
      <c r="M8075" s="27">
        <f>IF(J8075="","",MAX(0,E8075-(J8075+twcdh_off))^2)</f>
        <v/>
      </c>
      <c r="N8075" s="27">
        <f>IF(E8075="","",MAX(0,E8075-swcdh_thr)^2)</f>
        <v/>
      </c>
      <c r="O8075">
        <f>IF(K8075="","",ROUND(E8075-K8075,0))</f>
        <v/>
      </c>
      <c r="P8075">
        <f>IF(O8075="","",IF(O8075&gt;=1,O8075,0))</f>
        <v/>
      </c>
      <c r="Q8075" s="27">
        <f>IF(E8075="","",MAX(0,E8075-22))</f>
        <v/>
      </c>
      <c r="R8075" s="27">
        <f>IF(H8075=1,E8075,"")</f>
        <v/>
      </c>
      <c r="S8075" s="27">
        <f>IF(AND(H8075=1,J8075&lt;&gt;""),E8075-J8075,"")</f>
        <v/>
      </c>
      <c r="T8075">
        <f>IF(G8075="","",MONTH(G8075))</f>
        <v/>
      </c>
    </row>
    <row r="8076">
      <c r="A8076" s="24" t="n">
        <v>2020</v>
      </c>
      <c r="B8076" s="24" t="n">
        <v>12</v>
      </c>
      <c r="C8076" s="24" t="n">
        <v>2</v>
      </c>
      <c r="D8076" s="24" t="n">
        <v>11</v>
      </c>
      <c r="E8076" s="24" t="n">
        <v>6.63</v>
      </c>
      <c r="F8076" s="25">
        <f>IF($E8076="","",DATE(IF($A8076="",nominal_year,$A8076),$B8076,$C8076)+($D8076-IF(LEFT(hour_conv,1)="1",1,0))/24)</f>
        <v/>
      </c>
      <c r="G8076" s="26">
        <f>IF(F8076="","",INT(F8076))</f>
        <v/>
      </c>
      <c r="H8076">
        <f>IF(G8076="","",IF(AND(MONTH(G8076)*100+DAY(G8076)&gt;=season_lo,MONTH(G8076)*100+DAY(G8076)&lt;=season_hi),1,0))</f>
        <v/>
      </c>
      <c r="I8076">
        <f>IF(G8076="","",G8076-first_day+1)</f>
        <v/>
      </c>
      <c r="J8076" s="27">
        <f>IF(I8076="","",INDEX(Daily!$J$2:$J$421,I8076))</f>
        <v/>
      </c>
      <c r="K8076" s="27">
        <f>IF(J8076="","",J8076+cat_offset)</f>
        <v/>
      </c>
      <c r="L8076" s="27">
        <f>IF(J8076="","",MAX(0,E8076-J8076)^2)</f>
        <v/>
      </c>
      <c r="M8076" s="27">
        <f>IF(J8076="","",MAX(0,E8076-(J8076+twcdh_off))^2)</f>
        <v/>
      </c>
      <c r="N8076" s="27">
        <f>IF(E8076="","",MAX(0,E8076-swcdh_thr)^2)</f>
        <v/>
      </c>
      <c r="O8076">
        <f>IF(K8076="","",ROUND(E8076-K8076,0))</f>
        <v/>
      </c>
      <c r="P8076">
        <f>IF(O8076="","",IF(O8076&gt;=1,O8076,0))</f>
        <v/>
      </c>
      <c r="Q8076" s="27">
        <f>IF(E8076="","",MAX(0,E8076-22))</f>
        <v/>
      </c>
      <c r="R8076" s="27">
        <f>IF(H8076=1,E8076,"")</f>
        <v/>
      </c>
      <c r="S8076" s="27">
        <f>IF(AND(H8076=1,J8076&lt;&gt;""),E8076-J8076,"")</f>
        <v/>
      </c>
      <c r="T8076">
        <f>IF(G8076="","",MONTH(G8076))</f>
        <v/>
      </c>
    </row>
    <row r="8077">
      <c r="A8077" s="24" t="n">
        <v>2020</v>
      </c>
      <c r="B8077" s="24" t="n">
        <v>12</v>
      </c>
      <c r="C8077" s="24" t="n">
        <v>2</v>
      </c>
      <c r="D8077" s="24" t="n">
        <v>12</v>
      </c>
      <c r="E8077" s="24" t="n">
        <v>7.81</v>
      </c>
      <c r="F8077" s="25">
        <f>IF($E8077="","",DATE(IF($A8077="",nominal_year,$A8077),$B8077,$C8077)+($D8077-IF(LEFT(hour_conv,1)="1",1,0))/24)</f>
        <v/>
      </c>
      <c r="G8077" s="26">
        <f>IF(F8077="","",INT(F8077))</f>
        <v/>
      </c>
      <c r="H8077">
        <f>IF(G8077="","",IF(AND(MONTH(G8077)*100+DAY(G8077)&gt;=season_lo,MONTH(G8077)*100+DAY(G8077)&lt;=season_hi),1,0))</f>
        <v/>
      </c>
      <c r="I8077">
        <f>IF(G8077="","",G8077-first_day+1)</f>
        <v/>
      </c>
      <c r="J8077" s="27">
        <f>IF(I8077="","",INDEX(Daily!$J$2:$J$421,I8077))</f>
        <v/>
      </c>
      <c r="K8077" s="27">
        <f>IF(J8077="","",J8077+cat_offset)</f>
        <v/>
      </c>
      <c r="L8077" s="27">
        <f>IF(J8077="","",MAX(0,E8077-J8077)^2)</f>
        <v/>
      </c>
      <c r="M8077" s="27">
        <f>IF(J8077="","",MAX(0,E8077-(J8077+twcdh_off))^2)</f>
        <v/>
      </c>
      <c r="N8077" s="27">
        <f>IF(E8077="","",MAX(0,E8077-swcdh_thr)^2)</f>
        <v/>
      </c>
      <c r="O8077">
        <f>IF(K8077="","",ROUND(E8077-K8077,0))</f>
        <v/>
      </c>
      <c r="P8077">
        <f>IF(O8077="","",IF(O8077&gt;=1,O8077,0))</f>
        <v/>
      </c>
      <c r="Q8077" s="27">
        <f>IF(E8077="","",MAX(0,E8077-22))</f>
        <v/>
      </c>
      <c r="R8077" s="27">
        <f>IF(H8077=1,E8077,"")</f>
        <v/>
      </c>
      <c r="S8077" s="27">
        <f>IF(AND(H8077=1,J8077&lt;&gt;""),E8077-J8077,"")</f>
        <v/>
      </c>
      <c r="T8077">
        <f>IF(G8077="","",MONTH(G8077))</f>
        <v/>
      </c>
    </row>
    <row r="8078">
      <c r="A8078" s="24" t="n">
        <v>2020</v>
      </c>
      <c r="B8078" s="24" t="n">
        <v>12</v>
      </c>
      <c r="C8078" s="24" t="n">
        <v>2</v>
      </c>
      <c r="D8078" s="24" t="n">
        <v>13</v>
      </c>
      <c r="E8078" s="24" t="n">
        <v>8.539999999999999</v>
      </c>
      <c r="F8078" s="25">
        <f>IF($E8078="","",DATE(IF($A8078="",nominal_year,$A8078),$B8078,$C8078)+($D8078-IF(LEFT(hour_conv,1)="1",1,0))/24)</f>
        <v/>
      </c>
      <c r="G8078" s="26">
        <f>IF(F8078="","",INT(F8078))</f>
        <v/>
      </c>
      <c r="H8078">
        <f>IF(G8078="","",IF(AND(MONTH(G8078)*100+DAY(G8078)&gt;=season_lo,MONTH(G8078)*100+DAY(G8078)&lt;=season_hi),1,0))</f>
        <v/>
      </c>
      <c r="I8078">
        <f>IF(G8078="","",G8078-first_day+1)</f>
        <v/>
      </c>
      <c r="J8078" s="27">
        <f>IF(I8078="","",INDEX(Daily!$J$2:$J$421,I8078))</f>
        <v/>
      </c>
      <c r="K8078" s="27">
        <f>IF(J8078="","",J8078+cat_offset)</f>
        <v/>
      </c>
      <c r="L8078" s="27">
        <f>IF(J8078="","",MAX(0,E8078-J8078)^2)</f>
        <v/>
      </c>
      <c r="M8078" s="27">
        <f>IF(J8078="","",MAX(0,E8078-(J8078+twcdh_off))^2)</f>
        <v/>
      </c>
      <c r="N8078" s="27">
        <f>IF(E8078="","",MAX(0,E8078-swcdh_thr)^2)</f>
        <v/>
      </c>
      <c r="O8078">
        <f>IF(K8078="","",ROUND(E8078-K8078,0))</f>
        <v/>
      </c>
      <c r="P8078">
        <f>IF(O8078="","",IF(O8078&gt;=1,O8078,0))</f>
        <v/>
      </c>
      <c r="Q8078" s="27">
        <f>IF(E8078="","",MAX(0,E8078-22))</f>
        <v/>
      </c>
      <c r="R8078" s="27">
        <f>IF(H8078=1,E8078,"")</f>
        <v/>
      </c>
      <c r="S8078" s="27">
        <f>IF(AND(H8078=1,J8078&lt;&gt;""),E8078-J8078,"")</f>
        <v/>
      </c>
      <c r="T8078">
        <f>IF(G8078="","",MONTH(G8078))</f>
        <v/>
      </c>
    </row>
    <row r="8079">
      <c r="A8079" s="24" t="n">
        <v>2020</v>
      </c>
      <c r="B8079" s="24" t="n">
        <v>12</v>
      </c>
      <c r="C8079" s="24" t="n">
        <v>2</v>
      </c>
      <c r="D8079" s="24" t="n">
        <v>14</v>
      </c>
      <c r="E8079" s="24" t="n">
        <v>8.539999999999999</v>
      </c>
      <c r="F8079" s="25">
        <f>IF($E8079="","",DATE(IF($A8079="",nominal_year,$A8079),$B8079,$C8079)+($D8079-IF(LEFT(hour_conv,1)="1",1,0))/24)</f>
        <v/>
      </c>
      <c r="G8079" s="26">
        <f>IF(F8079="","",INT(F8079))</f>
        <v/>
      </c>
      <c r="H8079">
        <f>IF(G8079="","",IF(AND(MONTH(G8079)*100+DAY(G8079)&gt;=season_lo,MONTH(G8079)*100+DAY(G8079)&lt;=season_hi),1,0))</f>
        <v/>
      </c>
      <c r="I8079">
        <f>IF(G8079="","",G8079-first_day+1)</f>
        <v/>
      </c>
      <c r="J8079" s="27">
        <f>IF(I8079="","",INDEX(Daily!$J$2:$J$421,I8079))</f>
        <v/>
      </c>
      <c r="K8079" s="27">
        <f>IF(J8079="","",J8079+cat_offset)</f>
        <v/>
      </c>
      <c r="L8079" s="27">
        <f>IF(J8079="","",MAX(0,E8079-J8079)^2)</f>
        <v/>
      </c>
      <c r="M8079" s="27">
        <f>IF(J8079="","",MAX(0,E8079-(J8079+twcdh_off))^2)</f>
        <v/>
      </c>
      <c r="N8079" s="27">
        <f>IF(E8079="","",MAX(0,E8079-swcdh_thr)^2)</f>
        <v/>
      </c>
      <c r="O8079">
        <f>IF(K8079="","",ROUND(E8079-K8079,0))</f>
        <v/>
      </c>
      <c r="P8079">
        <f>IF(O8079="","",IF(O8079&gt;=1,O8079,0))</f>
        <v/>
      </c>
      <c r="Q8079" s="27">
        <f>IF(E8079="","",MAX(0,E8079-22))</f>
        <v/>
      </c>
      <c r="R8079" s="27">
        <f>IF(H8079=1,E8079,"")</f>
        <v/>
      </c>
      <c r="S8079" s="27">
        <f>IF(AND(H8079=1,J8079&lt;&gt;""),E8079-J8079,"")</f>
        <v/>
      </c>
      <c r="T8079">
        <f>IF(G8079="","",MONTH(G8079))</f>
        <v/>
      </c>
    </row>
    <row r="8080">
      <c r="A8080" s="24" t="n">
        <v>2020</v>
      </c>
      <c r="B8080" s="24" t="n">
        <v>12</v>
      </c>
      <c r="C8080" s="24" t="n">
        <v>2</v>
      </c>
      <c r="D8080" s="24" t="n">
        <v>15</v>
      </c>
      <c r="E8080" s="24" t="n">
        <v>9.220000000000001</v>
      </c>
      <c r="F8080" s="25">
        <f>IF($E8080="","",DATE(IF($A8080="",nominal_year,$A8080),$B8080,$C8080)+($D8080-IF(LEFT(hour_conv,1)="1",1,0))/24)</f>
        <v/>
      </c>
      <c r="G8080" s="26">
        <f>IF(F8080="","",INT(F8080))</f>
        <v/>
      </c>
      <c r="H8080">
        <f>IF(G8080="","",IF(AND(MONTH(G8080)*100+DAY(G8080)&gt;=season_lo,MONTH(G8080)*100+DAY(G8080)&lt;=season_hi),1,0))</f>
        <v/>
      </c>
      <c r="I8080">
        <f>IF(G8080="","",G8080-first_day+1)</f>
        <v/>
      </c>
      <c r="J8080" s="27">
        <f>IF(I8080="","",INDEX(Daily!$J$2:$J$421,I8080))</f>
        <v/>
      </c>
      <c r="K8080" s="27">
        <f>IF(J8080="","",J8080+cat_offset)</f>
        <v/>
      </c>
      <c r="L8080" s="27">
        <f>IF(J8080="","",MAX(0,E8080-J8080)^2)</f>
        <v/>
      </c>
      <c r="M8080" s="27">
        <f>IF(J8080="","",MAX(0,E8080-(J8080+twcdh_off))^2)</f>
        <v/>
      </c>
      <c r="N8080" s="27">
        <f>IF(E8080="","",MAX(0,E8080-swcdh_thr)^2)</f>
        <v/>
      </c>
      <c r="O8080">
        <f>IF(K8080="","",ROUND(E8080-K8080,0))</f>
        <v/>
      </c>
      <c r="P8080">
        <f>IF(O8080="","",IF(O8080&gt;=1,O8080,0))</f>
        <v/>
      </c>
      <c r="Q8080" s="27">
        <f>IF(E8080="","",MAX(0,E8080-22))</f>
        <v/>
      </c>
      <c r="R8080" s="27">
        <f>IF(H8080=1,E8080,"")</f>
        <v/>
      </c>
      <c r="S8080" s="27">
        <f>IF(AND(H8080=1,J8080&lt;&gt;""),E8080-J8080,"")</f>
        <v/>
      </c>
      <c r="T8080">
        <f>IF(G8080="","",MONTH(G8080))</f>
        <v/>
      </c>
    </row>
    <row r="8081">
      <c r="A8081" s="24" t="n">
        <v>2020</v>
      </c>
      <c r="B8081" s="24" t="n">
        <v>12</v>
      </c>
      <c r="C8081" s="24" t="n">
        <v>2</v>
      </c>
      <c r="D8081" s="24" t="n">
        <v>16</v>
      </c>
      <c r="E8081" s="24" t="n">
        <v>9.039999999999999</v>
      </c>
      <c r="F8081" s="25">
        <f>IF($E8081="","",DATE(IF($A8081="",nominal_year,$A8081),$B8081,$C8081)+($D8081-IF(LEFT(hour_conv,1)="1",1,0))/24)</f>
        <v/>
      </c>
      <c r="G8081" s="26">
        <f>IF(F8081="","",INT(F8081))</f>
        <v/>
      </c>
      <c r="H8081">
        <f>IF(G8081="","",IF(AND(MONTH(G8081)*100+DAY(G8081)&gt;=season_lo,MONTH(G8081)*100+DAY(G8081)&lt;=season_hi),1,0))</f>
        <v/>
      </c>
      <c r="I8081">
        <f>IF(G8081="","",G8081-first_day+1)</f>
        <v/>
      </c>
      <c r="J8081" s="27">
        <f>IF(I8081="","",INDEX(Daily!$J$2:$J$421,I8081))</f>
        <v/>
      </c>
      <c r="K8081" s="27">
        <f>IF(J8081="","",J8081+cat_offset)</f>
        <v/>
      </c>
      <c r="L8081" s="27">
        <f>IF(J8081="","",MAX(0,E8081-J8081)^2)</f>
        <v/>
      </c>
      <c r="M8081" s="27">
        <f>IF(J8081="","",MAX(0,E8081-(J8081+twcdh_off))^2)</f>
        <v/>
      </c>
      <c r="N8081" s="27">
        <f>IF(E8081="","",MAX(0,E8081-swcdh_thr)^2)</f>
        <v/>
      </c>
      <c r="O8081">
        <f>IF(K8081="","",ROUND(E8081-K8081,0))</f>
        <v/>
      </c>
      <c r="P8081">
        <f>IF(O8081="","",IF(O8081&gt;=1,O8081,0))</f>
        <v/>
      </c>
      <c r="Q8081" s="27">
        <f>IF(E8081="","",MAX(0,E8081-22))</f>
        <v/>
      </c>
      <c r="R8081" s="27">
        <f>IF(H8081=1,E8081,"")</f>
        <v/>
      </c>
      <c r="S8081" s="27">
        <f>IF(AND(H8081=1,J8081&lt;&gt;""),E8081-J8081,"")</f>
        <v/>
      </c>
      <c r="T8081">
        <f>IF(G8081="","",MONTH(G8081))</f>
        <v/>
      </c>
    </row>
    <row r="8082">
      <c r="A8082" s="24" t="n">
        <v>2020</v>
      </c>
      <c r="B8082" s="24" t="n">
        <v>12</v>
      </c>
      <c r="C8082" s="24" t="n">
        <v>2</v>
      </c>
      <c r="D8082" s="24" t="n">
        <v>17</v>
      </c>
      <c r="E8082" s="24" t="n">
        <v>9.300000000000001</v>
      </c>
      <c r="F8082" s="25">
        <f>IF($E8082="","",DATE(IF($A8082="",nominal_year,$A8082),$B8082,$C8082)+($D8082-IF(LEFT(hour_conv,1)="1",1,0))/24)</f>
        <v/>
      </c>
      <c r="G8082" s="26">
        <f>IF(F8082="","",INT(F8082))</f>
        <v/>
      </c>
      <c r="H8082">
        <f>IF(G8082="","",IF(AND(MONTH(G8082)*100+DAY(G8082)&gt;=season_lo,MONTH(G8082)*100+DAY(G8082)&lt;=season_hi),1,0))</f>
        <v/>
      </c>
      <c r="I8082">
        <f>IF(G8082="","",G8082-first_day+1)</f>
        <v/>
      </c>
      <c r="J8082" s="27">
        <f>IF(I8082="","",INDEX(Daily!$J$2:$J$421,I8082))</f>
        <v/>
      </c>
      <c r="K8082" s="27">
        <f>IF(J8082="","",J8082+cat_offset)</f>
        <v/>
      </c>
      <c r="L8082" s="27">
        <f>IF(J8082="","",MAX(0,E8082-J8082)^2)</f>
        <v/>
      </c>
      <c r="M8082" s="27">
        <f>IF(J8082="","",MAX(0,E8082-(J8082+twcdh_off))^2)</f>
        <v/>
      </c>
      <c r="N8082" s="27">
        <f>IF(E8082="","",MAX(0,E8082-swcdh_thr)^2)</f>
        <v/>
      </c>
      <c r="O8082">
        <f>IF(K8082="","",ROUND(E8082-K8082,0))</f>
        <v/>
      </c>
      <c r="P8082">
        <f>IF(O8082="","",IF(O8082&gt;=1,O8082,0))</f>
        <v/>
      </c>
      <c r="Q8082" s="27">
        <f>IF(E8082="","",MAX(0,E8082-22))</f>
        <v/>
      </c>
      <c r="R8082" s="27">
        <f>IF(H8082=1,E8082,"")</f>
        <v/>
      </c>
      <c r="S8082" s="27">
        <f>IF(AND(H8082=1,J8082&lt;&gt;""),E8082-J8082,"")</f>
        <v/>
      </c>
      <c r="T8082">
        <f>IF(G8082="","",MONTH(G8082))</f>
        <v/>
      </c>
    </row>
    <row r="8083">
      <c r="A8083" s="24" t="n">
        <v>2020</v>
      </c>
      <c r="B8083" s="24" t="n">
        <v>12</v>
      </c>
      <c r="C8083" s="24" t="n">
        <v>2</v>
      </c>
      <c r="D8083" s="24" t="n">
        <v>18</v>
      </c>
      <c r="E8083" s="24" t="n">
        <v>8.710000000000001</v>
      </c>
      <c r="F8083" s="25">
        <f>IF($E8083="","",DATE(IF($A8083="",nominal_year,$A8083),$B8083,$C8083)+($D8083-IF(LEFT(hour_conv,1)="1",1,0))/24)</f>
        <v/>
      </c>
      <c r="G8083" s="26">
        <f>IF(F8083="","",INT(F8083))</f>
        <v/>
      </c>
      <c r="H8083">
        <f>IF(G8083="","",IF(AND(MONTH(G8083)*100+DAY(G8083)&gt;=season_lo,MONTH(G8083)*100+DAY(G8083)&lt;=season_hi),1,0))</f>
        <v/>
      </c>
      <c r="I8083">
        <f>IF(G8083="","",G8083-first_day+1)</f>
        <v/>
      </c>
      <c r="J8083" s="27">
        <f>IF(I8083="","",INDEX(Daily!$J$2:$J$421,I8083))</f>
        <v/>
      </c>
      <c r="K8083" s="27">
        <f>IF(J8083="","",J8083+cat_offset)</f>
        <v/>
      </c>
      <c r="L8083" s="27">
        <f>IF(J8083="","",MAX(0,E8083-J8083)^2)</f>
        <v/>
      </c>
      <c r="M8083" s="27">
        <f>IF(J8083="","",MAX(0,E8083-(J8083+twcdh_off))^2)</f>
        <v/>
      </c>
      <c r="N8083" s="27">
        <f>IF(E8083="","",MAX(0,E8083-swcdh_thr)^2)</f>
        <v/>
      </c>
      <c r="O8083">
        <f>IF(K8083="","",ROUND(E8083-K8083,0))</f>
        <v/>
      </c>
      <c r="P8083">
        <f>IF(O8083="","",IF(O8083&gt;=1,O8083,0))</f>
        <v/>
      </c>
      <c r="Q8083" s="27">
        <f>IF(E8083="","",MAX(0,E8083-22))</f>
        <v/>
      </c>
      <c r="R8083" s="27">
        <f>IF(H8083=1,E8083,"")</f>
        <v/>
      </c>
      <c r="S8083" s="27">
        <f>IF(AND(H8083=1,J8083&lt;&gt;""),E8083-J8083,"")</f>
        <v/>
      </c>
      <c r="T8083">
        <f>IF(G8083="","",MONTH(G8083))</f>
        <v/>
      </c>
    </row>
    <row r="8084">
      <c r="A8084" s="24" t="n">
        <v>2020</v>
      </c>
      <c r="B8084" s="24" t="n">
        <v>12</v>
      </c>
      <c r="C8084" s="24" t="n">
        <v>2</v>
      </c>
      <c r="D8084" s="24" t="n">
        <v>19</v>
      </c>
      <c r="E8084" s="24" t="n">
        <v>8.18</v>
      </c>
      <c r="F8084" s="25">
        <f>IF($E8084="","",DATE(IF($A8084="",nominal_year,$A8084),$B8084,$C8084)+($D8084-IF(LEFT(hour_conv,1)="1",1,0))/24)</f>
        <v/>
      </c>
      <c r="G8084" s="26">
        <f>IF(F8084="","",INT(F8084))</f>
        <v/>
      </c>
      <c r="H8084">
        <f>IF(G8084="","",IF(AND(MONTH(G8084)*100+DAY(G8084)&gt;=season_lo,MONTH(G8084)*100+DAY(G8084)&lt;=season_hi),1,0))</f>
        <v/>
      </c>
      <c r="I8084">
        <f>IF(G8084="","",G8084-first_day+1)</f>
        <v/>
      </c>
      <c r="J8084" s="27">
        <f>IF(I8084="","",INDEX(Daily!$J$2:$J$421,I8084))</f>
        <v/>
      </c>
      <c r="K8084" s="27">
        <f>IF(J8084="","",J8084+cat_offset)</f>
        <v/>
      </c>
      <c r="L8084" s="27">
        <f>IF(J8084="","",MAX(0,E8084-J8084)^2)</f>
        <v/>
      </c>
      <c r="M8084" s="27">
        <f>IF(J8084="","",MAX(0,E8084-(J8084+twcdh_off))^2)</f>
        <v/>
      </c>
      <c r="N8084" s="27">
        <f>IF(E8084="","",MAX(0,E8084-swcdh_thr)^2)</f>
        <v/>
      </c>
      <c r="O8084">
        <f>IF(K8084="","",ROUND(E8084-K8084,0))</f>
        <v/>
      </c>
      <c r="P8084">
        <f>IF(O8084="","",IF(O8084&gt;=1,O8084,0))</f>
        <v/>
      </c>
      <c r="Q8084" s="27">
        <f>IF(E8084="","",MAX(0,E8084-22))</f>
        <v/>
      </c>
      <c r="R8084" s="27">
        <f>IF(H8084=1,E8084,"")</f>
        <v/>
      </c>
      <c r="S8084" s="27">
        <f>IF(AND(H8084=1,J8084&lt;&gt;""),E8084-J8084,"")</f>
        <v/>
      </c>
      <c r="T8084">
        <f>IF(G8084="","",MONTH(G8084))</f>
        <v/>
      </c>
    </row>
    <row r="8085">
      <c r="A8085" s="24" t="n">
        <v>2020</v>
      </c>
      <c r="B8085" s="24" t="n">
        <v>12</v>
      </c>
      <c r="C8085" s="24" t="n">
        <v>2</v>
      </c>
      <c r="D8085" s="24" t="n">
        <v>20</v>
      </c>
      <c r="E8085" s="24" t="n">
        <v>7.92</v>
      </c>
      <c r="F8085" s="25">
        <f>IF($E8085="","",DATE(IF($A8085="",nominal_year,$A8085),$B8085,$C8085)+($D8085-IF(LEFT(hour_conv,1)="1",1,0))/24)</f>
        <v/>
      </c>
      <c r="G8085" s="26">
        <f>IF(F8085="","",INT(F8085))</f>
        <v/>
      </c>
      <c r="H8085">
        <f>IF(G8085="","",IF(AND(MONTH(G8085)*100+DAY(G8085)&gt;=season_lo,MONTH(G8085)*100+DAY(G8085)&lt;=season_hi),1,0))</f>
        <v/>
      </c>
      <c r="I8085">
        <f>IF(G8085="","",G8085-first_day+1)</f>
        <v/>
      </c>
      <c r="J8085" s="27">
        <f>IF(I8085="","",INDEX(Daily!$J$2:$J$421,I8085))</f>
        <v/>
      </c>
      <c r="K8085" s="27">
        <f>IF(J8085="","",J8085+cat_offset)</f>
        <v/>
      </c>
      <c r="L8085" s="27">
        <f>IF(J8085="","",MAX(0,E8085-J8085)^2)</f>
        <v/>
      </c>
      <c r="M8085" s="27">
        <f>IF(J8085="","",MAX(0,E8085-(J8085+twcdh_off))^2)</f>
        <v/>
      </c>
      <c r="N8085" s="27">
        <f>IF(E8085="","",MAX(0,E8085-swcdh_thr)^2)</f>
        <v/>
      </c>
      <c r="O8085">
        <f>IF(K8085="","",ROUND(E8085-K8085,0))</f>
        <v/>
      </c>
      <c r="P8085">
        <f>IF(O8085="","",IF(O8085&gt;=1,O8085,0))</f>
        <v/>
      </c>
      <c r="Q8085" s="27">
        <f>IF(E8085="","",MAX(0,E8085-22))</f>
        <v/>
      </c>
      <c r="R8085" s="27">
        <f>IF(H8085=1,E8085,"")</f>
        <v/>
      </c>
      <c r="S8085" s="27">
        <f>IF(AND(H8085=1,J8085&lt;&gt;""),E8085-J8085,"")</f>
        <v/>
      </c>
      <c r="T8085">
        <f>IF(G8085="","",MONTH(G8085))</f>
        <v/>
      </c>
    </row>
    <row r="8086">
      <c r="A8086" s="24" t="n">
        <v>2020</v>
      </c>
      <c r="B8086" s="24" t="n">
        <v>12</v>
      </c>
      <c r="C8086" s="24" t="n">
        <v>2</v>
      </c>
      <c r="D8086" s="24" t="n">
        <v>21</v>
      </c>
      <c r="E8086" s="24" t="n">
        <v>7.43</v>
      </c>
      <c r="F8086" s="25">
        <f>IF($E8086="","",DATE(IF($A8086="",nominal_year,$A8086),$B8086,$C8086)+($D8086-IF(LEFT(hour_conv,1)="1",1,0))/24)</f>
        <v/>
      </c>
      <c r="G8086" s="26">
        <f>IF(F8086="","",INT(F8086))</f>
        <v/>
      </c>
      <c r="H8086">
        <f>IF(G8086="","",IF(AND(MONTH(G8086)*100+DAY(G8086)&gt;=season_lo,MONTH(G8086)*100+DAY(G8086)&lt;=season_hi),1,0))</f>
        <v/>
      </c>
      <c r="I8086">
        <f>IF(G8086="","",G8086-first_day+1)</f>
        <v/>
      </c>
      <c r="J8086" s="27">
        <f>IF(I8086="","",INDEX(Daily!$J$2:$J$421,I8086))</f>
        <v/>
      </c>
      <c r="K8086" s="27">
        <f>IF(J8086="","",J8086+cat_offset)</f>
        <v/>
      </c>
      <c r="L8086" s="27">
        <f>IF(J8086="","",MAX(0,E8086-J8086)^2)</f>
        <v/>
      </c>
      <c r="M8086" s="27">
        <f>IF(J8086="","",MAX(0,E8086-(J8086+twcdh_off))^2)</f>
        <v/>
      </c>
      <c r="N8086" s="27">
        <f>IF(E8086="","",MAX(0,E8086-swcdh_thr)^2)</f>
        <v/>
      </c>
      <c r="O8086">
        <f>IF(K8086="","",ROUND(E8086-K8086,0))</f>
        <v/>
      </c>
      <c r="P8086">
        <f>IF(O8086="","",IF(O8086&gt;=1,O8086,0))</f>
        <v/>
      </c>
      <c r="Q8086" s="27">
        <f>IF(E8086="","",MAX(0,E8086-22))</f>
        <v/>
      </c>
      <c r="R8086" s="27">
        <f>IF(H8086=1,E8086,"")</f>
        <v/>
      </c>
      <c r="S8086" s="27">
        <f>IF(AND(H8086=1,J8086&lt;&gt;""),E8086-J8086,"")</f>
        <v/>
      </c>
      <c r="T8086">
        <f>IF(G8086="","",MONTH(G8086))</f>
        <v/>
      </c>
    </row>
    <row r="8087">
      <c r="A8087" s="24" t="n">
        <v>2020</v>
      </c>
      <c r="B8087" s="24" t="n">
        <v>12</v>
      </c>
      <c r="C8087" s="24" t="n">
        <v>2</v>
      </c>
      <c r="D8087" s="24" t="n">
        <v>22</v>
      </c>
      <c r="E8087" s="24" t="n">
        <v>6.58</v>
      </c>
      <c r="F8087" s="25">
        <f>IF($E8087="","",DATE(IF($A8087="",nominal_year,$A8087),$B8087,$C8087)+($D8087-IF(LEFT(hour_conv,1)="1",1,0))/24)</f>
        <v/>
      </c>
      <c r="G8087" s="26">
        <f>IF(F8087="","",INT(F8087))</f>
        <v/>
      </c>
      <c r="H8087">
        <f>IF(G8087="","",IF(AND(MONTH(G8087)*100+DAY(G8087)&gt;=season_lo,MONTH(G8087)*100+DAY(G8087)&lt;=season_hi),1,0))</f>
        <v/>
      </c>
      <c r="I8087">
        <f>IF(G8087="","",G8087-first_day+1)</f>
        <v/>
      </c>
      <c r="J8087" s="27">
        <f>IF(I8087="","",INDEX(Daily!$J$2:$J$421,I8087))</f>
        <v/>
      </c>
      <c r="K8087" s="27">
        <f>IF(J8087="","",J8087+cat_offset)</f>
        <v/>
      </c>
      <c r="L8087" s="27">
        <f>IF(J8087="","",MAX(0,E8087-J8087)^2)</f>
        <v/>
      </c>
      <c r="M8087" s="27">
        <f>IF(J8087="","",MAX(0,E8087-(J8087+twcdh_off))^2)</f>
        <v/>
      </c>
      <c r="N8087" s="27">
        <f>IF(E8087="","",MAX(0,E8087-swcdh_thr)^2)</f>
        <v/>
      </c>
      <c r="O8087">
        <f>IF(K8087="","",ROUND(E8087-K8087,0))</f>
        <v/>
      </c>
      <c r="P8087">
        <f>IF(O8087="","",IF(O8087&gt;=1,O8087,0))</f>
        <v/>
      </c>
      <c r="Q8087" s="27">
        <f>IF(E8087="","",MAX(0,E8087-22))</f>
        <v/>
      </c>
      <c r="R8087" s="27">
        <f>IF(H8087=1,E8087,"")</f>
        <v/>
      </c>
      <c r="S8087" s="27">
        <f>IF(AND(H8087=1,J8087&lt;&gt;""),E8087-J8087,"")</f>
        <v/>
      </c>
      <c r="T8087">
        <f>IF(G8087="","",MONTH(G8087))</f>
        <v/>
      </c>
    </row>
    <row r="8088">
      <c r="A8088" s="24" t="n">
        <v>2020</v>
      </c>
      <c r="B8088" s="24" t="n">
        <v>12</v>
      </c>
      <c r="C8088" s="24" t="n">
        <v>2</v>
      </c>
      <c r="D8088" s="24" t="n">
        <v>23</v>
      </c>
      <c r="E8088" s="24" t="n">
        <v>5.68</v>
      </c>
      <c r="F8088" s="25">
        <f>IF($E8088="","",DATE(IF($A8088="",nominal_year,$A8088),$B8088,$C8088)+($D8088-IF(LEFT(hour_conv,1)="1",1,0))/24)</f>
        <v/>
      </c>
      <c r="G8088" s="26">
        <f>IF(F8088="","",INT(F8088))</f>
        <v/>
      </c>
      <c r="H8088">
        <f>IF(G8088="","",IF(AND(MONTH(G8088)*100+DAY(G8088)&gt;=season_lo,MONTH(G8088)*100+DAY(G8088)&lt;=season_hi),1,0))</f>
        <v/>
      </c>
      <c r="I8088">
        <f>IF(G8088="","",G8088-first_day+1)</f>
        <v/>
      </c>
      <c r="J8088" s="27">
        <f>IF(I8088="","",INDEX(Daily!$J$2:$J$421,I8088))</f>
        <v/>
      </c>
      <c r="K8088" s="27">
        <f>IF(J8088="","",J8088+cat_offset)</f>
        <v/>
      </c>
      <c r="L8088" s="27">
        <f>IF(J8088="","",MAX(0,E8088-J8088)^2)</f>
        <v/>
      </c>
      <c r="M8088" s="27">
        <f>IF(J8088="","",MAX(0,E8088-(J8088+twcdh_off))^2)</f>
        <v/>
      </c>
      <c r="N8088" s="27">
        <f>IF(E8088="","",MAX(0,E8088-swcdh_thr)^2)</f>
        <v/>
      </c>
      <c r="O8088">
        <f>IF(K8088="","",ROUND(E8088-K8088,0))</f>
        <v/>
      </c>
      <c r="P8088">
        <f>IF(O8088="","",IF(O8088&gt;=1,O8088,0))</f>
        <v/>
      </c>
      <c r="Q8088" s="27">
        <f>IF(E8088="","",MAX(0,E8088-22))</f>
        <v/>
      </c>
      <c r="R8088" s="27">
        <f>IF(H8088=1,E8088,"")</f>
        <v/>
      </c>
      <c r="S8088" s="27">
        <f>IF(AND(H8088=1,J8088&lt;&gt;""),E8088-J8088,"")</f>
        <v/>
      </c>
      <c r="T8088">
        <f>IF(G8088="","",MONTH(G8088))</f>
        <v/>
      </c>
    </row>
    <row r="8089">
      <c r="A8089" s="24" t="n">
        <v>2020</v>
      </c>
      <c r="B8089" s="24" t="n">
        <v>12</v>
      </c>
      <c r="C8089" s="24" t="n">
        <v>2</v>
      </c>
      <c r="D8089" s="24" t="n">
        <v>24</v>
      </c>
      <c r="E8089" s="24" t="n">
        <v>4.95</v>
      </c>
      <c r="F8089" s="25">
        <f>IF($E8089="","",DATE(IF($A8089="",nominal_year,$A8089),$B8089,$C8089)+($D8089-IF(LEFT(hour_conv,1)="1",1,0))/24)</f>
        <v/>
      </c>
      <c r="G8089" s="26">
        <f>IF(F8089="","",INT(F8089))</f>
        <v/>
      </c>
      <c r="H8089">
        <f>IF(G8089="","",IF(AND(MONTH(G8089)*100+DAY(G8089)&gt;=season_lo,MONTH(G8089)*100+DAY(G8089)&lt;=season_hi),1,0))</f>
        <v/>
      </c>
      <c r="I8089">
        <f>IF(G8089="","",G8089-first_day+1)</f>
        <v/>
      </c>
      <c r="J8089" s="27">
        <f>IF(I8089="","",INDEX(Daily!$J$2:$J$421,I8089))</f>
        <v/>
      </c>
      <c r="K8089" s="27">
        <f>IF(J8089="","",J8089+cat_offset)</f>
        <v/>
      </c>
      <c r="L8089" s="27">
        <f>IF(J8089="","",MAX(0,E8089-J8089)^2)</f>
        <v/>
      </c>
      <c r="M8089" s="27">
        <f>IF(J8089="","",MAX(0,E8089-(J8089+twcdh_off))^2)</f>
        <v/>
      </c>
      <c r="N8089" s="27">
        <f>IF(E8089="","",MAX(0,E8089-swcdh_thr)^2)</f>
        <v/>
      </c>
      <c r="O8089">
        <f>IF(K8089="","",ROUND(E8089-K8089,0))</f>
        <v/>
      </c>
      <c r="P8089">
        <f>IF(O8089="","",IF(O8089&gt;=1,O8089,0))</f>
        <v/>
      </c>
      <c r="Q8089" s="27">
        <f>IF(E8089="","",MAX(0,E8089-22))</f>
        <v/>
      </c>
      <c r="R8089" s="27">
        <f>IF(H8089=1,E8089,"")</f>
        <v/>
      </c>
      <c r="S8089" s="27">
        <f>IF(AND(H8089=1,J8089&lt;&gt;""),E8089-J8089,"")</f>
        <v/>
      </c>
      <c r="T8089">
        <f>IF(G8089="","",MONTH(G8089))</f>
        <v/>
      </c>
    </row>
    <row r="8090">
      <c r="A8090" s="24" t="n">
        <v>2020</v>
      </c>
      <c r="B8090" s="24" t="n">
        <v>12</v>
      </c>
      <c r="C8090" s="24" t="n">
        <v>3</v>
      </c>
      <c r="D8090" s="24" t="n">
        <v>1</v>
      </c>
      <c r="E8090" s="24" t="n">
        <v>5.88</v>
      </c>
      <c r="F8090" s="25">
        <f>IF($E8090="","",DATE(IF($A8090="",nominal_year,$A8090),$B8090,$C8090)+($D8090-IF(LEFT(hour_conv,1)="1",1,0))/24)</f>
        <v/>
      </c>
      <c r="G8090" s="26">
        <f>IF(F8090="","",INT(F8090))</f>
        <v/>
      </c>
      <c r="H8090">
        <f>IF(G8090="","",IF(AND(MONTH(G8090)*100+DAY(G8090)&gt;=season_lo,MONTH(G8090)*100+DAY(G8090)&lt;=season_hi),1,0))</f>
        <v/>
      </c>
      <c r="I8090">
        <f>IF(G8090="","",G8090-first_day+1)</f>
        <v/>
      </c>
      <c r="J8090" s="27">
        <f>IF(I8090="","",INDEX(Daily!$J$2:$J$421,I8090))</f>
        <v/>
      </c>
      <c r="K8090" s="27">
        <f>IF(J8090="","",J8090+cat_offset)</f>
        <v/>
      </c>
      <c r="L8090" s="27">
        <f>IF(J8090="","",MAX(0,E8090-J8090)^2)</f>
        <v/>
      </c>
      <c r="M8090" s="27">
        <f>IF(J8090="","",MAX(0,E8090-(J8090+twcdh_off))^2)</f>
        <v/>
      </c>
      <c r="N8090" s="27">
        <f>IF(E8090="","",MAX(0,E8090-swcdh_thr)^2)</f>
        <v/>
      </c>
      <c r="O8090">
        <f>IF(K8090="","",ROUND(E8090-K8090,0))</f>
        <v/>
      </c>
      <c r="P8090">
        <f>IF(O8090="","",IF(O8090&gt;=1,O8090,0))</f>
        <v/>
      </c>
      <c r="Q8090" s="27">
        <f>IF(E8090="","",MAX(0,E8090-22))</f>
        <v/>
      </c>
      <c r="R8090" s="27">
        <f>IF(H8090=1,E8090,"")</f>
        <v/>
      </c>
      <c r="S8090" s="27">
        <f>IF(AND(H8090=1,J8090&lt;&gt;""),E8090-J8090,"")</f>
        <v/>
      </c>
      <c r="T8090">
        <f>IF(G8090="","",MONTH(G8090))</f>
        <v/>
      </c>
    </row>
    <row r="8091">
      <c r="A8091" s="24" t="n">
        <v>2020</v>
      </c>
      <c r="B8091" s="24" t="n">
        <v>12</v>
      </c>
      <c r="C8091" s="24" t="n">
        <v>3</v>
      </c>
      <c r="D8091" s="24" t="n">
        <v>2</v>
      </c>
      <c r="E8091" s="24" t="n">
        <v>5.4</v>
      </c>
      <c r="F8091" s="25">
        <f>IF($E8091="","",DATE(IF($A8091="",nominal_year,$A8091),$B8091,$C8091)+($D8091-IF(LEFT(hour_conv,1)="1",1,0))/24)</f>
        <v/>
      </c>
      <c r="G8091" s="26">
        <f>IF(F8091="","",INT(F8091))</f>
        <v/>
      </c>
      <c r="H8091">
        <f>IF(G8091="","",IF(AND(MONTH(G8091)*100+DAY(G8091)&gt;=season_lo,MONTH(G8091)*100+DAY(G8091)&lt;=season_hi),1,0))</f>
        <v/>
      </c>
      <c r="I8091">
        <f>IF(G8091="","",G8091-first_day+1)</f>
        <v/>
      </c>
      <c r="J8091" s="27">
        <f>IF(I8091="","",INDEX(Daily!$J$2:$J$421,I8091))</f>
        <v/>
      </c>
      <c r="K8091" s="27">
        <f>IF(J8091="","",J8091+cat_offset)</f>
        <v/>
      </c>
      <c r="L8091" s="27">
        <f>IF(J8091="","",MAX(0,E8091-J8091)^2)</f>
        <v/>
      </c>
      <c r="M8091" s="27">
        <f>IF(J8091="","",MAX(0,E8091-(J8091+twcdh_off))^2)</f>
        <v/>
      </c>
      <c r="N8091" s="27">
        <f>IF(E8091="","",MAX(0,E8091-swcdh_thr)^2)</f>
        <v/>
      </c>
      <c r="O8091">
        <f>IF(K8091="","",ROUND(E8091-K8091,0))</f>
        <v/>
      </c>
      <c r="P8091">
        <f>IF(O8091="","",IF(O8091&gt;=1,O8091,0))</f>
        <v/>
      </c>
      <c r="Q8091" s="27">
        <f>IF(E8091="","",MAX(0,E8091-22))</f>
        <v/>
      </c>
      <c r="R8091" s="27">
        <f>IF(H8091=1,E8091,"")</f>
        <v/>
      </c>
      <c r="S8091" s="27">
        <f>IF(AND(H8091=1,J8091&lt;&gt;""),E8091-J8091,"")</f>
        <v/>
      </c>
      <c r="T8091">
        <f>IF(G8091="","",MONTH(G8091))</f>
        <v/>
      </c>
    </row>
    <row r="8092">
      <c r="A8092" s="24" t="n">
        <v>2020</v>
      </c>
      <c r="B8092" s="24" t="n">
        <v>12</v>
      </c>
      <c r="C8092" s="24" t="n">
        <v>3</v>
      </c>
      <c r="D8092" s="24" t="n">
        <v>3</v>
      </c>
      <c r="E8092" s="24" t="n">
        <v>5.45</v>
      </c>
      <c r="F8092" s="25">
        <f>IF($E8092="","",DATE(IF($A8092="",nominal_year,$A8092),$B8092,$C8092)+($D8092-IF(LEFT(hour_conv,1)="1",1,0))/24)</f>
        <v/>
      </c>
      <c r="G8092" s="26">
        <f>IF(F8092="","",INT(F8092))</f>
        <v/>
      </c>
      <c r="H8092">
        <f>IF(G8092="","",IF(AND(MONTH(G8092)*100+DAY(G8092)&gt;=season_lo,MONTH(G8092)*100+DAY(G8092)&lt;=season_hi),1,0))</f>
        <v/>
      </c>
      <c r="I8092">
        <f>IF(G8092="","",G8092-first_day+1)</f>
        <v/>
      </c>
      <c r="J8092" s="27">
        <f>IF(I8092="","",INDEX(Daily!$J$2:$J$421,I8092))</f>
        <v/>
      </c>
      <c r="K8092" s="27">
        <f>IF(J8092="","",J8092+cat_offset)</f>
        <v/>
      </c>
      <c r="L8092" s="27">
        <f>IF(J8092="","",MAX(0,E8092-J8092)^2)</f>
        <v/>
      </c>
      <c r="M8092" s="27">
        <f>IF(J8092="","",MAX(0,E8092-(J8092+twcdh_off))^2)</f>
        <v/>
      </c>
      <c r="N8092" s="27">
        <f>IF(E8092="","",MAX(0,E8092-swcdh_thr)^2)</f>
        <v/>
      </c>
      <c r="O8092">
        <f>IF(K8092="","",ROUND(E8092-K8092,0))</f>
        <v/>
      </c>
      <c r="P8092">
        <f>IF(O8092="","",IF(O8092&gt;=1,O8092,0))</f>
        <v/>
      </c>
      <c r="Q8092" s="27">
        <f>IF(E8092="","",MAX(0,E8092-22))</f>
        <v/>
      </c>
      <c r="R8092" s="27">
        <f>IF(H8092=1,E8092,"")</f>
        <v/>
      </c>
      <c r="S8092" s="27">
        <f>IF(AND(H8092=1,J8092&lt;&gt;""),E8092-J8092,"")</f>
        <v/>
      </c>
      <c r="T8092">
        <f>IF(G8092="","",MONTH(G8092))</f>
        <v/>
      </c>
    </row>
    <row r="8093">
      <c r="A8093" s="24" t="n">
        <v>2020</v>
      </c>
      <c r="B8093" s="24" t="n">
        <v>12</v>
      </c>
      <c r="C8093" s="24" t="n">
        <v>3</v>
      </c>
      <c r="D8093" s="24" t="n">
        <v>4</v>
      </c>
      <c r="E8093" s="24" t="n">
        <v>5.35</v>
      </c>
      <c r="F8093" s="25">
        <f>IF($E8093="","",DATE(IF($A8093="",nominal_year,$A8093),$B8093,$C8093)+($D8093-IF(LEFT(hour_conv,1)="1",1,0))/24)</f>
        <v/>
      </c>
      <c r="G8093" s="26">
        <f>IF(F8093="","",INT(F8093))</f>
        <v/>
      </c>
      <c r="H8093">
        <f>IF(G8093="","",IF(AND(MONTH(G8093)*100+DAY(G8093)&gt;=season_lo,MONTH(G8093)*100+DAY(G8093)&lt;=season_hi),1,0))</f>
        <v/>
      </c>
      <c r="I8093">
        <f>IF(G8093="","",G8093-first_day+1)</f>
        <v/>
      </c>
      <c r="J8093" s="27">
        <f>IF(I8093="","",INDEX(Daily!$J$2:$J$421,I8093))</f>
        <v/>
      </c>
      <c r="K8093" s="27">
        <f>IF(J8093="","",J8093+cat_offset)</f>
        <v/>
      </c>
      <c r="L8093" s="27">
        <f>IF(J8093="","",MAX(0,E8093-J8093)^2)</f>
        <v/>
      </c>
      <c r="M8093" s="27">
        <f>IF(J8093="","",MAX(0,E8093-(J8093+twcdh_off))^2)</f>
        <v/>
      </c>
      <c r="N8093" s="27">
        <f>IF(E8093="","",MAX(0,E8093-swcdh_thr)^2)</f>
        <v/>
      </c>
      <c r="O8093">
        <f>IF(K8093="","",ROUND(E8093-K8093,0))</f>
        <v/>
      </c>
      <c r="P8093">
        <f>IF(O8093="","",IF(O8093&gt;=1,O8093,0))</f>
        <v/>
      </c>
      <c r="Q8093" s="27">
        <f>IF(E8093="","",MAX(0,E8093-22))</f>
        <v/>
      </c>
      <c r="R8093" s="27">
        <f>IF(H8093=1,E8093,"")</f>
        <v/>
      </c>
      <c r="S8093" s="27">
        <f>IF(AND(H8093=1,J8093&lt;&gt;""),E8093-J8093,"")</f>
        <v/>
      </c>
      <c r="T8093">
        <f>IF(G8093="","",MONTH(G8093))</f>
        <v/>
      </c>
    </row>
    <row r="8094">
      <c r="A8094" s="24" t="n">
        <v>2020</v>
      </c>
      <c r="B8094" s="24" t="n">
        <v>12</v>
      </c>
      <c r="C8094" s="24" t="n">
        <v>3</v>
      </c>
      <c r="D8094" s="24" t="n">
        <v>5</v>
      </c>
      <c r="E8094" s="24" t="n">
        <v>5.34</v>
      </c>
      <c r="F8094" s="25">
        <f>IF($E8094="","",DATE(IF($A8094="",nominal_year,$A8094),$B8094,$C8094)+($D8094-IF(LEFT(hour_conv,1)="1",1,0))/24)</f>
        <v/>
      </c>
      <c r="G8094" s="26">
        <f>IF(F8094="","",INT(F8094))</f>
        <v/>
      </c>
      <c r="H8094">
        <f>IF(G8094="","",IF(AND(MONTH(G8094)*100+DAY(G8094)&gt;=season_lo,MONTH(G8094)*100+DAY(G8094)&lt;=season_hi),1,0))</f>
        <v/>
      </c>
      <c r="I8094">
        <f>IF(G8094="","",G8094-first_day+1)</f>
        <v/>
      </c>
      <c r="J8094" s="27">
        <f>IF(I8094="","",INDEX(Daily!$J$2:$J$421,I8094))</f>
        <v/>
      </c>
      <c r="K8094" s="27">
        <f>IF(J8094="","",J8094+cat_offset)</f>
        <v/>
      </c>
      <c r="L8094" s="27">
        <f>IF(J8094="","",MAX(0,E8094-J8094)^2)</f>
        <v/>
      </c>
      <c r="M8094" s="27">
        <f>IF(J8094="","",MAX(0,E8094-(J8094+twcdh_off))^2)</f>
        <v/>
      </c>
      <c r="N8094" s="27">
        <f>IF(E8094="","",MAX(0,E8094-swcdh_thr)^2)</f>
        <v/>
      </c>
      <c r="O8094">
        <f>IF(K8094="","",ROUND(E8094-K8094,0))</f>
        <v/>
      </c>
      <c r="P8094">
        <f>IF(O8094="","",IF(O8094&gt;=1,O8094,0))</f>
        <v/>
      </c>
      <c r="Q8094" s="27">
        <f>IF(E8094="","",MAX(0,E8094-22))</f>
        <v/>
      </c>
      <c r="R8094" s="27">
        <f>IF(H8094=1,E8094,"")</f>
        <v/>
      </c>
      <c r="S8094" s="27">
        <f>IF(AND(H8094=1,J8094&lt;&gt;""),E8094-J8094,"")</f>
        <v/>
      </c>
      <c r="T8094">
        <f>IF(G8094="","",MONTH(G8094))</f>
        <v/>
      </c>
    </row>
    <row r="8095">
      <c r="A8095" s="24" t="n">
        <v>2020</v>
      </c>
      <c r="B8095" s="24" t="n">
        <v>12</v>
      </c>
      <c r="C8095" s="24" t="n">
        <v>3</v>
      </c>
      <c r="D8095" s="24" t="n">
        <v>6</v>
      </c>
      <c r="E8095" s="24" t="n">
        <v>5.61</v>
      </c>
      <c r="F8095" s="25">
        <f>IF($E8095="","",DATE(IF($A8095="",nominal_year,$A8095),$B8095,$C8095)+($D8095-IF(LEFT(hour_conv,1)="1",1,0))/24)</f>
        <v/>
      </c>
      <c r="G8095" s="26">
        <f>IF(F8095="","",INT(F8095))</f>
        <v/>
      </c>
      <c r="H8095">
        <f>IF(G8095="","",IF(AND(MONTH(G8095)*100+DAY(G8095)&gt;=season_lo,MONTH(G8095)*100+DAY(G8095)&lt;=season_hi),1,0))</f>
        <v/>
      </c>
      <c r="I8095">
        <f>IF(G8095="","",G8095-first_day+1)</f>
        <v/>
      </c>
      <c r="J8095" s="27">
        <f>IF(I8095="","",INDEX(Daily!$J$2:$J$421,I8095))</f>
        <v/>
      </c>
      <c r="K8095" s="27">
        <f>IF(J8095="","",J8095+cat_offset)</f>
        <v/>
      </c>
      <c r="L8095" s="27">
        <f>IF(J8095="","",MAX(0,E8095-J8095)^2)</f>
        <v/>
      </c>
      <c r="M8095" s="27">
        <f>IF(J8095="","",MAX(0,E8095-(J8095+twcdh_off))^2)</f>
        <v/>
      </c>
      <c r="N8095" s="27">
        <f>IF(E8095="","",MAX(0,E8095-swcdh_thr)^2)</f>
        <v/>
      </c>
      <c r="O8095">
        <f>IF(K8095="","",ROUND(E8095-K8095,0))</f>
        <v/>
      </c>
      <c r="P8095">
        <f>IF(O8095="","",IF(O8095&gt;=1,O8095,0))</f>
        <v/>
      </c>
      <c r="Q8095" s="27">
        <f>IF(E8095="","",MAX(0,E8095-22))</f>
        <v/>
      </c>
      <c r="R8095" s="27">
        <f>IF(H8095=1,E8095,"")</f>
        <v/>
      </c>
      <c r="S8095" s="27">
        <f>IF(AND(H8095=1,J8095&lt;&gt;""),E8095-J8095,"")</f>
        <v/>
      </c>
      <c r="T8095">
        <f>IF(G8095="","",MONTH(G8095))</f>
        <v/>
      </c>
    </row>
    <row r="8096">
      <c r="A8096" s="24" t="n">
        <v>2020</v>
      </c>
      <c r="B8096" s="24" t="n">
        <v>12</v>
      </c>
      <c r="C8096" s="24" t="n">
        <v>3</v>
      </c>
      <c r="D8096" s="24" t="n">
        <v>7</v>
      </c>
      <c r="E8096" s="24" t="n">
        <v>6.06</v>
      </c>
      <c r="F8096" s="25">
        <f>IF($E8096="","",DATE(IF($A8096="",nominal_year,$A8096),$B8096,$C8096)+($D8096-IF(LEFT(hour_conv,1)="1",1,0))/24)</f>
        <v/>
      </c>
      <c r="G8096" s="26">
        <f>IF(F8096="","",INT(F8096))</f>
        <v/>
      </c>
      <c r="H8096">
        <f>IF(G8096="","",IF(AND(MONTH(G8096)*100+DAY(G8096)&gt;=season_lo,MONTH(G8096)*100+DAY(G8096)&lt;=season_hi),1,0))</f>
        <v/>
      </c>
      <c r="I8096">
        <f>IF(G8096="","",G8096-first_day+1)</f>
        <v/>
      </c>
      <c r="J8096" s="27">
        <f>IF(I8096="","",INDEX(Daily!$J$2:$J$421,I8096))</f>
        <v/>
      </c>
      <c r="K8096" s="27">
        <f>IF(J8096="","",J8096+cat_offset)</f>
        <v/>
      </c>
      <c r="L8096" s="27">
        <f>IF(J8096="","",MAX(0,E8096-J8096)^2)</f>
        <v/>
      </c>
      <c r="M8096" s="27">
        <f>IF(J8096="","",MAX(0,E8096-(J8096+twcdh_off))^2)</f>
        <v/>
      </c>
      <c r="N8096" s="27">
        <f>IF(E8096="","",MAX(0,E8096-swcdh_thr)^2)</f>
        <v/>
      </c>
      <c r="O8096">
        <f>IF(K8096="","",ROUND(E8096-K8096,0))</f>
        <v/>
      </c>
      <c r="P8096">
        <f>IF(O8096="","",IF(O8096&gt;=1,O8096,0))</f>
        <v/>
      </c>
      <c r="Q8096" s="27">
        <f>IF(E8096="","",MAX(0,E8096-22))</f>
        <v/>
      </c>
      <c r="R8096" s="27">
        <f>IF(H8096=1,E8096,"")</f>
        <v/>
      </c>
      <c r="S8096" s="27">
        <f>IF(AND(H8096=1,J8096&lt;&gt;""),E8096-J8096,"")</f>
        <v/>
      </c>
      <c r="T8096">
        <f>IF(G8096="","",MONTH(G8096))</f>
        <v/>
      </c>
    </row>
    <row r="8097">
      <c r="A8097" s="24" t="n">
        <v>2020</v>
      </c>
      <c r="B8097" s="24" t="n">
        <v>12</v>
      </c>
      <c r="C8097" s="24" t="n">
        <v>3</v>
      </c>
      <c r="D8097" s="24" t="n">
        <v>8</v>
      </c>
      <c r="E8097" s="24" t="n">
        <v>7.1</v>
      </c>
      <c r="F8097" s="25">
        <f>IF($E8097="","",DATE(IF($A8097="",nominal_year,$A8097),$B8097,$C8097)+($D8097-IF(LEFT(hour_conv,1)="1",1,0))/24)</f>
        <v/>
      </c>
      <c r="G8097" s="26">
        <f>IF(F8097="","",INT(F8097))</f>
        <v/>
      </c>
      <c r="H8097">
        <f>IF(G8097="","",IF(AND(MONTH(G8097)*100+DAY(G8097)&gt;=season_lo,MONTH(G8097)*100+DAY(G8097)&lt;=season_hi),1,0))</f>
        <v/>
      </c>
      <c r="I8097">
        <f>IF(G8097="","",G8097-first_day+1)</f>
        <v/>
      </c>
      <c r="J8097" s="27">
        <f>IF(I8097="","",INDEX(Daily!$J$2:$J$421,I8097))</f>
        <v/>
      </c>
      <c r="K8097" s="27">
        <f>IF(J8097="","",J8097+cat_offset)</f>
        <v/>
      </c>
      <c r="L8097" s="27">
        <f>IF(J8097="","",MAX(0,E8097-J8097)^2)</f>
        <v/>
      </c>
      <c r="M8097" s="27">
        <f>IF(J8097="","",MAX(0,E8097-(J8097+twcdh_off))^2)</f>
        <v/>
      </c>
      <c r="N8097" s="27">
        <f>IF(E8097="","",MAX(0,E8097-swcdh_thr)^2)</f>
        <v/>
      </c>
      <c r="O8097">
        <f>IF(K8097="","",ROUND(E8097-K8097,0))</f>
        <v/>
      </c>
      <c r="P8097">
        <f>IF(O8097="","",IF(O8097&gt;=1,O8097,0))</f>
        <v/>
      </c>
      <c r="Q8097" s="27">
        <f>IF(E8097="","",MAX(0,E8097-22))</f>
        <v/>
      </c>
      <c r="R8097" s="27">
        <f>IF(H8097=1,E8097,"")</f>
        <v/>
      </c>
      <c r="S8097" s="27">
        <f>IF(AND(H8097=1,J8097&lt;&gt;""),E8097-J8097,"")</f>
        <v/>
      </c>
      <c r="T8097">
        <f>IF(G8097="","",MONTH(G8097))</f>
        <v/>
      </c>
    </row>
    <row r="8098">
      <c r="A8098" s="24" t="n">
        <v>2020</v>
      </c>
      <c r="B8098" s="24" t="n">
        <v>12</v>
      </c>
      <c r="C8098" s="24" t="n">
        <v>3</v>
      </c>
      <c r="D8098" s="24" t="n">
        <v>9</v>
      </c>
      <c r="E8098" s="24" t="n">
        <v>7.55</v>
      </c>
      <c r="F8098" s="25">
        <f>IF($E8098="","",DATE(IF($A8098="",nominal_year,$A8098),$B8098,$C8098)+($D8098-IF(LEFT(hour_conv,1)="1",1,0))/24)</f>
        <v/>
      </c>
      <c r="G8098" s="26">
        <f>IF(F8098="","",INT(F8098))</f>
        <v/>
      </c>
      <c r="H8098">
        <f>IF(G8098="","",IF(AND(MONTH(G8098)*100+DAY(G8098)&gt;=season_lo,MONTH(G8098)*100+DAY(G8098)&lt;=season_hi),1,0))</f>
        <v/>
      </c>
      <c r="I8098">
        <f>IF(G8098="","",G8098-first_day+1)</f>
        <v/>
      </c>
      <c r="J8098" s="27">
        <f>IF(I8098="","",INDEX(Daily!$J$2:$J$421,I8098))</f>
        <v/>
      </c>
      <c r="K8098" s="27">
        <f>IF(J8098="","",J8098+cat_offset)</f>
        <v/>
      </c>
      <c r="L8098" s="27">
        <f>IF(J8098="","",MAX(0,E8098-J8098)^2)</f>
        <v/>
      </c>
      <c r="M8098" s="27">
        <f>IF(J8098="","",MAX(0,E8098-(J8098+twcdh_off))^2)</f>
        <v/>
      </c>
      <c r="N8098" s="27">
        <f>IF(E8098="","",MAX(0,E8098-swcdh_thr)^2)</f>
        <v/>
      </c>
      <c r="O8098">
        <f>IF(K8098="","",ROUND(E8098-K8098,0))</f>
        <v/>
      </c>
      <c r="P8098">
        <f>IF(O8098="","",IF(O8098&gt;=1,O8098,0))</f>
        <v/>
      </c>
      <c r="Q8098" s="27">
        <f>IF(E8098="","",MAX(0,E8098-22))</f>
        <v/>
      </c>
      <c r="R8098" s="27">
        <f>IF(H8098=1,E8098,"")</f>
        <v/>
      </c>
      <c r="S8098" s="27">
        <f>IF(AND(H8098=1,J8098&lt;&gt;""),E8098-J8098,"")</f>
        <v/>
      </c>
      <c r="T8098">
        <f>IF(G8098="","",MONTH(G8098))</f>
        <v/>
      </c>
    </row>
    <row r="8099">
      <c r="A8099" s="24" t="n">
        <v>2020</v>
      </c>
      <c r="B8099" s="24" t="n">
        <v>12</v>
      </c>
      <c r="C8099" s="24" t="n">
        <v>3</v>
      </c>
      <c r="D8099" s="24" t="n">
        <v>10</v>
      </c>
      <c r="E8099" s="24" t="n">
        <v>7.5</v>
      </c>
      <c r="F8099" s="25">
        <f>IF($E8099="","",DATE(IF($A8099="",nominal_year,$A8099),$B8099,$C8099)+($D8099-IF(LEFT(hour_conv,1)="1",1,0))/24)</f>
        <v/>
      </c>
      <c r="G8099" s="26">
        <f>IF(F8099="","",INT(F8099))</f>
        <v/>
      </c>
      <c r="H8099">
        <f>IF(G8099="","",IF(AND(MONTH(G8099)*100+DAY(G8099)&gt;=season_lo,MONTH(G8099)*100+DAY(G8099)&lt;=season_hi),1,0))</f>
        <v/>
      </c>
      <c r="I8099">
        <f>IF(G8099="","",G8099-first_day+1)</f>
        <v/>
      </c>
      <c r="J8099" s="27">
        <f>IF(I8099="","",INDEX(Daily!$J$2:$J$421,I8099))</f>
        <v/>
      </c>
      <c r="K8099" s="27">
        <f>IF(J8099="","",J8099+cat_offset)</f>
        <v/>
      </c>
      <c r="L8099" s="27">
        <f>IF(J8099="","",MAX(0,E8099-J8099)^2)</f>
        <v/>
      </c>
      <c r="M8099" s="27">
        <f>IF(J8099="","",MAX(0,E8099-(J8099+twcdh_off))^2)</f>
        <v/>
      </c>
      <c r="N8099" s="27">
        <f>IF(E8099="","",MAX(0,E8099-swcdh_thr)^2)</f>
        <v/>
      </c>
      <c r="O8099">
        <f>IF(K8099="","",ROUND(E8099-K8099,0))</f>
        <v/>
      </c>
      <c r="P8099">
        <f>IF(O8099="","",IF(O8099&gt;=1,O8099,0))</f>
        <v/>
      </c>
      <c r="Q8099" s="27">
        <f>IF(E8099="","",MAX(0,E8099-22))</f>
        <v/>
      </c>
      <c r="R8099" s="27">
        <f>IF(H8099=1,E8099,"")</f>
        <v/>
      </c>
      <c r="S8099" s="27">
        <f>IF(AND(H8099=1,J8099&lt;&gt;""),E8099-J8099,"")</f>
        <v/>
      </c>
      <c r="T8099">
        <f>IF(G8099="","",MONTH(G8099))</f>
        <v/>
      </c>
    </row>
    <row r="8100">
      <c r="A8100" s="24" t="n">
        <v>2020</v>
      </c>
      <c r="B8100" s="24" t="n">
        <v>12</v>
      </c>
      <c r="C8100" s="24" t="n">
        <v>3</v>
      </c>
      <c r="D8100" s="24" t="n">
        <v>11</v>
      </c>
      <c r="E8100" s="24" t="n">
        <v>8.52</v>
      </c>
      <c r="F8100" s="25">
        <f>IF($E8100="","",DATE(IF($A8100="",nominal_year,$A8100),$B8100,$C8100)+($D8100-IF(LEFT(hour_conv,1)="1",1,0))/24)</f>
        <v/>
      </c>
      <c r="G8100" s="26">
        <f>IF(F8100="","",INT(F8100))</f>
        <v/>
      </c>
      <c r="H8100">
        <f>IF(G8100="","",IF(AND(MONTH(G8100)*100+DAY(G8100)&gt;=season_lo,MONTH(G8100)*100+DAY(G8100)&lt;=season_hi),1,0))</f>
        <v/>
      </c>
      <c r="I8100">
        <f>IF(G8100="","",G8100-first_day+1)</f>
        <v/>
      </c>
      <c r="J8100" s="27">
        <f>IF(I8100="","",INDEX(Daily!$J$2:$J$421,I8100))</f>
        <v/>
      </c>
      <c r="K8100" s="27">
        <f>IF(J8100="","",J8100+cat_offset)</f>
        <v/>
      </c>
      <c r="L8100" s="27">
        <f>IF(J8100="","",MAX(0,E8100-J8100)^2)</f>
        <v/>
      </c>
      <c r="M8100" s="27">
        <f>IF(J8100="","",MAX(0,E8100-(J8100+twcdh_off))^2)</f>
        <v/>
      </c>
      <c r="N8100" s="27">
        <f>IF(E8100="","",MAX(0,E8100-swcdh_thr)^2)</f>
        <v/>
      </c>
      <c r="O8100">
        <f>IF(K8100="","",ROUND(E8100-K8100,0))</f>
        <v/>
      </c>
      <c r="P8100">
        <f>IF(O8100="","",IF(O8100&gt;=1,O8100,0))</f>
        <v/>
      </c>
      <c r="Q8100" s="27">
        <f>IF(E8100="","",MAX(0,E8100-22))</f>
        <v/>
      </c>
      <c r="R8100" s="27">
        <f>IF(H8100=1,E8100,"")</f>
        <v/>
      </c>
      <c r="S8100" s="27">
        <f>IF(AND(H8100=1,J8100&lt;&gt;""),E8100-J8100,"")</f>
        <v/>
      </c>
      <c r="T8100">
        <f>IF(G8100="","",MONTH(G8100))</f>
        <v/>
      </c>
    </row>
    <row r="8101">
      <c r="A8101" s="24" t="n">
        <v>2020</v>
      </c>
      <c r="B8101" s="24" t="n">
        <v>12</v>
      </c>
      <c r="C8101" s="24" t="n">
        <v>3</v>
      </c>
      <c r="D8101" s="24" t="n">
        <v>12</v>
      </c>
      <c r="E8101" s="24" t="n">
        <v>8.82</v>
      </c>
      <c r="F8101" s="25">
        <f>IF($E8101="","",DATE(IF($A8101="",nominal_year,$A8101),$B8101,$C8101)+($D8101-IF(LEFT(hour_conv,1)="1",1,0))/24)</f>
        <v/>
      </c>
      <c r="G8101" s="26">
        <f>IF(F8101="","",INT(F8101))</f>
        <v/>
      </c>
      <c r="H8101">
        <f>IF(G8101="","",IF(AND(MONTH(G8101)*100+DAY(G8101)&gt;=season_lo,MONTH(G8101)*100+DAY(G8101)&lt;=season_hi),1,0))</f>
        <v/>
      </c>
      <c r="I8101">
        <f>IF(G8101="","",G8101-first_day+1)</f>
        <v/>
      </c>
      <c r="J8101" s="27">
        <f>IF(I8101="","",INDEX(Daily!$J$2:$J$421,I8101))</f>
        <v/>
      </c>
      <c r="K8101" s="27">
        <f>IF(J8101="","",J8101+cat_offset)</f>
        <v/>
      </c>
      <c r="L8101" s="27">
        <f>IF(J8101="","",MAX(0,E8101-J8101)^2)</f>
        <v/>
      </c>
      <c r="M8101" s="27">
        <f>IF(J8101="","",MAX(0,E8101-(J8101+twcdh_off))^2)</f>
        <v/>
      </c>
      <c r="N8101" s="27">
        <f>IF(E8101="","",MAX(0,E8101-swcdh_thr)^2)</f>
        <v/>
      </c>
      <c r="O8101">
        <f>IF(K8101="","",ROUND(E8101-K8101,0))</f>
        <v/>
      </c>
      <c r="P8101">
        <f>IF(O8101="","",IF(O8101&gt;=1,O8101,0))</f>
        <v/>
      </c>
      <c r="Q8101" s="27">
        <f>IF(E8101="","",MAX(0,E8101-22))</f>
        <v/>
      </c>
      <c r="R8101" s="27">
        <f>IF(H8101=1,E8101,"")</f>
        <v/>
      </c>
      <c r="S8101" s="27">
        <f>IF(AND(H8101=1,J8101&lt;&gt;""),E8101-J8101,"")</f>
        <v/>
      </c>
      <c r="T8101">
        <f>IF(G8101="","",MONTH(G8101))</f>
        <v/>
      </c>
    </row>
    <row r="8102">
      <c r="A8102" s="24" t="n">
        <v>2020</v>
      </c>
      <c r="B8102" s="24" t="n">
        <v>12</v>
      </c>
      <c r="C8102" s="24" t="n">
        <v>3</v>
      </c>
      <c r="D8102" s="24" t="n">
        <v>13</v>
      </c>
      <c r="E8102" s="24" t="n">
        <v>9.41</v>
      </c>
      <c r="F8102" s="25">
        <f>IF($E8102="","",DATE(IF($A8102="",nominal_year,$A8102),$B8102,$C8102)+($D8102-IF(LEFT(hour_conv,1)="1",1,0))/24)</f>
        <v/>
      </c>
      <c r="G8102" s="26">
        <f>IF(F8102="","",INT(F8102))</f>
        <v/>
      </c>
      <c r="H8102">
        <f>IF(G8102="","",IF(AND(MONTH(G8102)*100+DAY(G8102)&gt;=season_lo,MONTH(G8102)*100+DAY(G8102)&lt;=season_hi),1,0))</f>
        <v/>
      </c>
      <c r="I8102">
        <f>IF(G8102="","",G8102-first_day+1)</f>
        <v/>
      </c>
      <c r="J8102" s="27">
        <f>IF(I8102="","",INDEX(Daily!$J$2:$J$421,I8102))</f>
        <v/>
      </c>
      <c r="K8102" s="27">
        <f>IF(J8102="","",J8102+cat_offset)</f>
        <v/>
      </c>
      <c r="L8102" s="27">
        <f>IF(J8102="","",MAX(0,E8102-J8102)^2)</f>
        <v/>
      </c>
      <c r="M8102" s="27">
        <f>IF(J8102="","",MAX(0,E8102-(J8102+twcdh_off))^2)</f>
        <v/>
      </c>
      <c r="N8102" s="27">
        <f>IF(E8102="","",MAX(0,E8102-swcdh_thr)^2)</f>
        <v/>
      </c>
      <c r="O8102">
        <f>IF(K8102="","",ROUND(E8102-K8102,0))</f>
        <v/>
      </c>
      <c r="P8102">
        <f>IF(O8102="","",IF(O8102&gt;=1,O8102,0))</f>
        <v/>
      </c>
      <c r="Q8102" s="27">
        <f>IF(E8102="","",MAX(0,E8102-22))</f>
        <v/>
      </c>
      <c r="R8102" s="27">
        <f>IF(H8102=1,E8102,"")</f>
        <v/>
      </c>
      <c r="S8102" s="27">
        <f>IF(AND(H8102=1,J8102&lt;&gt;""),E8102-J8102,"")</f>
        <v/>
      </c>
      <c r="T8102">
        <f>IF(G8102="","",MONTH(G8102))</f>
        <v/>
      </c>
    </row>
    <row r="8103">
      <c r="A8103" s="24" t="n">
        <v>2020</v>
      </c>
      <c r="B8103" s="24" t="n">
        <v>12</v>
      </c>
      <c r="C8103" s="24" t="n">
        <v>3</v>
      </c>
      <c r="D8103" s="24" t="n">
        <v>14</v>
      </c>
      <c r="E8103" s="24" t="n">
        <v>9.74</v>
      </c>
      <c r="F8103" s="25">
        <f>IF($E8103="","",DATE(IF($A8103="",nominal_year,$A8103),$B8103,$C8103)+($D8103-IF(LEFT(hour_conv,1)="1",1,0))/24)</f>
        <v/>
      </c>
      <c r="G8103" s="26">
        <f>IF(F8103="","",INT(F8103))</f>
        <v/>
      </c>
      <c r="H8103">
        <f>IF(G8103="","",IF(AND(MONTH(G8103)*100+DAY(G8103)&gt;=season_lo,MONTH(G8103)*100+DAY(G8103)&lt;=season_hi),1,0))</f>
        <v/>
      </c>
      <c r="I8103">
        <f>IF(G8103="","",G8103-first_day+1)</f>
        <v/>
      </c>
      <c r="J8103" s="27">
        <f>IF(I8103="","",INDEX(Daily!$J$2:$J$421,I8103))</f>
        <v/>
      </c>
      <c r="K8103" s="27">
        <f>IF(J8103="","",J8103+cat_offset)</f>
        <v/>
      </c>
      <c r="L8103" s="27">
        <f>IF(J8103="","",MAX(0,E8103-J8103)^2)</f>
        <v/>
      </c>
      <c r="M8103" s="27">
        <f>IF(J8103="","",MAX(0,E8103-(J8103+twcdh_off))^2)</f>
        <v/>
      </c>
      <c r="N8103" s="27">
        <f>IF(E8103="","",MAX(0,E8103-swcdh_thr)^2)</f>
        <v/>
      </c>
      <c r="O8103">
        <f>IF(K8103="","",ROUND(E8103-K8103,0))</f>
        <v/>
      </c>
      <c r="P8103">
        <f>IF(O8103="","",IF(O8103&gt;=1,O8103,0))</f>
        <v/>
      </c>
      <c r="Q8103" s="27">
        <f>IF(E8103="","",MAX(0,E8103-22))</f>
        <v/>
      </c>
      <c r="R8103" s="27">
        <f>IF(H8103=1,E8103,"")</f>
        <v/>
      </c>
      <c r="S8103" s="27">
        <f>IF(AND(H8103=1,J8103&lt;&gt;""),E8103-J8103,"")</f>
        <v/>
      </c>
      <c r="T8103">
        <f>IF(G8103="","",MONTH(G8103))</f>
        <v/>
      </c>
    </row>
    <row r="8104">
      <c r="A8104" s="24" t="n">
        <v>2020</v>
      </c>
      <c r="B8104" s="24" t="n">
        <v>12</v>
      </c>
      <c r="C8104" s="24" t="n">
        <v>3</v>
      </c>
      <c r="D8104" s="24" t="n">
        <v>15</v>
      </c>
      <c r="E8104" s="24" t="n">
        <v>9.83</v>
      </c>
      <c r="F8104" s="25">
        <f>IF($E8104="","",DATE(IF($A8104="",nominal_year,$A8104),$B8104,$C8104)+($D8104-IF(LEFT(hour_conv,1)="1",1,0))/24)</f>
        <v/>
      </c>
      <c r="G8104" s="26">
        <f>IF(F8104="","",INT(F8104))</f>
        <v/>
      </c>
      <c r="H8104">
        <f>IF(G8104="","",IF(AND(MONTH(G8104)*100+DAY(G8104)&gt;=season_lo,MONTH(G8104)*100+DAY(G8104)&lt;=season_hi),1,0))</f>
        <v/>
      </c>
      <c r="I8104">
        <f>IF(G8104="","",G8104-first_day+1)</f>
        <v/>
      </c>
      <c r="J8104" s="27">
        <f>IF(I8104="","",INDEX(Daily!$J$2:$J$421,I8104))</f>
        <v/>
      </c>
      <c r="K8104" s="27">
        <f>IF(J8104="","",J8104+cat_offset)</f>
        <v/>
      </c>
      <c r="L8104" s="27">
        <f>IF(J8104="","",MAX(0,E8104-J8104)^2)</f>
        <v/>
      </c>
      <c r="M8104" s="27">
        <f>IF(J8104="","",MAX(0,E8104-(J8104+twcdh_off))^2)</f>
        <v/>
      </c>
      <c r="N8104" s="27">
        <f>IF(E8104="","",MAX(0,E8104-swcdh_thr)^2)</f>
        <v/>
      </c>
      <c r="O8104">
        <f>IF(K8104="","",ROUND(E8104-K8104,0))</f>
        <v/>
      </c>
      <c r="P8104">
        <f>IF(O8104="","",IF(O8104&gt;=1,O8104,0))</f>
        <v/>
      </c>
      <c r="Q8104" s="27">
        <f>IF(E8104="","",MAX(0,E8104-22))</f>
        <v/>
      </c>
      <c r="R8104" s="27">
        <f>IF(H8104=1,E8104,"")</f>
        <v/>
      </c>
      <c r="S8104" s="27">
        <f>IF(AND(H8104=1,J8104&lt;&gt;""),E8104-J8104,"")</f>
        <v/>
      </c>
      <c r="T8104">
        <f>IF(G8104="","",MONTH(G8104))</f>
        <v/>
      </c>
    </row>
    <row r="8105">
      <c r="A8105" s="24" t="n">
        <v>2020</v>
      </c>
      <c r="B8105" s="24" t="n">
        <v>12</v>
      </c>
      <c r="C8105" s="24" t="n">
        <v>3</v>
      </c>
      <c r="D8105" s="24" t="n">
        <v>16</v>
      </c>
      <c r="E8105" s="24" t="n">
        <v>9.630000000000001</v>
      </c>
      <c r="F8105" s="25">
        <f>IF($E8105="","",DATE(IF($A8105="",nominal_year,$A8105),$B8105,$C8105)+($D8105-IF(LEFT(hour_conv,1)="1",1,0))/24)</f>
        <v/>
      </c>
      <c r="G8105" s="26">
        <f>IF(F8105="","",INT(F8105))</f>
        <v/>
      </c>
      <c r="H8105">
        <f>IF(G8105="","",IF(AND(MONTH(G8105)*100+DAY(G8105)&gt;=season_lo,MONTH(G8105)*100+DAY(G8105)&lt;=season_hi),1,0))</f>
        <v/>
      </c>
      <c r="I8105">
        <f>IF(G8105="","",G8105-first_day+1)</f>
        <v/>
      </c>
      <c r="J8105" s="27">
        <f>IF(I8105="","",INDEX(Daily!$J$2:$J$421,I8105))</f>
        <v/>
      </c>
      <c r="K8105" s="27">
        <f>IF(J8105="","",J8105+cat_offset)</f>
        <v/>
      </c>
      <c r="L8105" s="27">
        <f>IF(J8105="","",MAX(0,E8105-J8105)^2)</f>
        <v/>
      </c>
      <c r="M8105" s="27">
        <f>IF(J8105="","",MAX(0,E8105-(J8105+twcdh_off))^2)</f>
        <v/>
      </c>
      <c r="N8105" s="27">
        <f>IF(E8105="","",MAX(0,E8105-swcdh_thr)^2)</f>
        <v/>
      </c>
      <c r="O8105">
        <f>IF(K8105="","",ROUND(E8105-K8105,0))</f>
        <v/>
      </c>
      <c r="P8105">
        <f>IF(O8105="","",IF(O8105&gt;=1,O8105,0))</f>
        <v/>
      </c>
      <c r="Q8105" s="27">
        <f>IF(E8105="","",MAX(0,E8105-22))</f>
        <v/>
      </c>
      <c r="R8105" s="27">
        <f>IF(H8105=1,E8105,"")</f>
        <v/>
      </c>
      <c r="S8105" s="27">
        <f>IF(AND(H8105=1,J8105&lt;&gt;""),E8105-J8105,"")</f>
        <v/>
      </c>
      <c r="T8105">
        <f>IF(G8105="","",MONTH(G8105))</f>
        <v/>
      </c>
    </row>
    <row r="8106">
      <c r="A8106" s="24" t="n">
        <v>2020</v>
      </c>
      <c r="B8106" s="24" t="n">
        <v>12</v>
      </c>
      <c r="C8106" s="24" t="n">
        <v>3</v>
      </c>
      <c r="D8106" s="24" t="n">
        <v>17</v>
      </c>
      <c r="E8106" s="24" t="n">
        <v>9.119999999999999</v>
      </c>
      <c r="F8106" s="25">
        <f>IF($E8106="","",DATE(IF($A8106="",nominal_year,$A8106),$B8106,$C8106)+($D8106-IF(LEFT(hour_conv,1)="1",1,0))/24)</f>
        <v/>
      </c>
      <c r="G8106" s="26">
        <f>IF(F8106="","",INT(F8106))</f>
        <v/>
      </c>
      <c r="H8106">
        <f>IF(G8106="","",IF(AND(MONTH(G8106)*100+DAY(G8106)&gt;=season_lo,MONTH(G8106)*100+DAY(G8106)&lt;=season_hi),1,0))</f>
        <v/>
      </c>
      <c r="I8106">
        <f>IF(G8106="","",G8106-first_day+1)</f>
        <v/>
      </c>
      <c r="J8106" s="27">
        <f>IF(I8106="","",INDEX(Daily!$J$2:$J$421,I8106))</f>
        <v/>
      </c>
      <c r="K8106" s="27">
        <f>IF(J8106="","",J8106+cat_offset)</f>
        <v/>
      </c>
      <c r="L8106" s="27">
        <f>IF(J8106="","",MAX(0,E8106-J8106)^2)</f>
        <v/>
      </c>
      <c r="M8106" s="27">
        <f>IF(J8106="","",MAX(0,E8106-(J8106+twcdh_off))^2)</f>
        <v/>
      </c>
      <c r="N8106" s="27">
        <f>IF(E8106="","",MAX(0,E8106-swcdh_thr)^2)</f>
        <v/>
      </c>
      <c r="O8106">
        <f>IF(K8106="","",ROUND(E8106-K8106,0))</f>
        <v/>
      </c>
      <c r="P8106">
        <f>IF(O8106="","",IF(O8106&gt;=1,O8106,0))</f>
        <v/>
      </c>
      <c r="Q8106" s="27">
        <f>IF(E8106="","",MAX(0,E8106-22))</f>
        <v/>
      </c>
      <c r="R8106" s="27">
        <f>IF(H8106=1,E8106,"")</f>
        <v/>
      </c>
      <c r="S8106" s="27">
        <f>IF(AND(H8106=1,J8106&lt;&gt;""),E8106-J8106,"")</f>
        <v/>
      </c>
      <c r="T8106">
        <f>IF(G8106="","",MONTH(G8106))</f>
        <v/>
      </c>
    </row>
    <row r="8107">
      <c r="A8107" s="24" t="n">
        <v>2020</v>
      </c>
      <c r="B8107" s="24" t="n">
        <v>12</v>
      </c>
      <c r="C8107" s="24" t="n">
        <v>3</v>
      </c>
      <c r="D8107" s="24" t="n">
        <v>18</v>
      </c>
      <c r="E8107" s="24" t="n">
        <v>9.9</v>
      </c>
      <c r="F8107" s="25">
        <f>IF($E8107="","",DATE(IF($A8107="",nominal_year,$A8107),$B8107,$C8107)+($D8107-IF(LEFT(hour_conv,1)="1",1,0))/24)</f>
        <v/>
      </c>
      <c r="G8107" s="26">
        <f>IF(F8107="","",INT(F8107))</f>
        <v/>
      </c>
      <c r="H8107">
        <f>IF(G8107="","",IF(AND(MONTH(G8107)*100+DAY(G8107)&gt;=season_lo,MONTH(G8107)*100+DAY(G8107)&lt;=season_hi),1,0))</f>
        <v/>
      </c>
      <c r="I8107">
        <f>IF(G8107="","",G8107-first_day+1)</f>
        <v/>
      </c>
      <c r="J8107" s="27">
        <f>IF(I8107="","",INDEX(Daily!$J$2:$J$421,I8107))</f>
        <v/>
      </c>
      <c r="K8107" s="27">
        <f>IF(J8107="","",J8107+cat_offset)</f>
        <v/>
      </c>
      <c r="L8107" s="27">
        <f>IF(J8107="","",MAX(0,E8107-J8107)^2)</f>
        <v/>
      </c>
      <c r="M8107" s="27">
        <f>IF(J8107="","",MAX(0,E8107-(J8107+twcdh_off))^2)</f>
        <v/>
      </c>
      <c r="N8107" s="27">
        <f>IF(E8107="","",MAX(0,E8107-swcdh_thr)^2)</f>
        <v/>
      </c>
      <c r="O8107">
        <f>IF(K8107="","",ROUND(E8107-K8107,0))</f>
        <v/>
      </c>
      <c r="P8107">
        <f>IF(O8107="","",IF(O8107&gt;=1,O8107,0))</f>
        <v/>
      </c>
      <c r="Q8107" s="27">
        <f>IF(E8107="","",MAX(0,E8107-22))</f>
        <v/>
      </c>
      <c r="R8107" s="27">
        <f>IF(H8107=1,E8107,"")</f>
        <v/>
      </c>
      <c r="S8107" s="27">
        <f>IF(AND(H8107=1,J8107&lt;&gt;""),E8107-J8107,"")</f>
        <v/>
      </c>
      <c r="T8107">
        <f>IF(G8107="","",MONTH(G8107))</f>
        <v/>
      </c>
    </row>
    <row r="8108">
      <c r="A8108" s="24" t="n">
        <v>2020</v>
      </c>
      <c r="B8108" s="24" t="n">
        <v>12</v>
      </c>
      <c r="C8108" s="24" t="n">
        <v>3</v>
      </c>
      <c r="D8108" s="24" t="n">
        <v>19</v>
      </c>
      <c r="E8108" s="24" t="n">
        <v>9.880000000000001</v>
      </c>
      <c r="F8108" s="25">
        <f>IF($E8108="","",DATE(IF($A8108="",nominal_year,$A8108),$B8108,$C8108)+($D8108-IF(LEFT(hour_conv,1)="1",1,0))/24)</f>
        <v/>
      </c>
      <c r="G8108" s="26">
        <f>IF(F8108="","",INT(F8108))</f>
        <v/>
      </c>
      <c r="H8108">
        <f>IF(G8108="","",IF(AND(MONTH(G8108)*100+DAY(G8108)&gt;=season_lo,MONTH(G8108)*100+DAY(G8108)&lt;=season_hi),1,0))</f>
        <v/>
      </c>
      <c r="I8108">
        <f>IF(G8108="","",G8108-first_day+1)</f>
        <v/>
      </c>
      <c r="J8108" s="27">
        <f>IF(I8108="","",INDEX(Daily!$J$2:$J$421,I8108))</f>
        <v/>
      </c>
      <c r="K8108" s="27">
        <f>IF(J8108="","",J8108+cat_offset)</f>
        <v/>
      </c>
      <c r="L8108" s="27">
        <f>IF(J8108="","",MAX(0,E8108-J8108)^2)</f>
        <v/>
      </c>
      <c r="M8108" s="27">
        <f>IF(J8108="","",MAX(0,E8108-(J8108+twcdh_off))^2)</f>
        <v/>
      </c>
      <c r="N8108" s="27">
        <f>IF(E8108="","",MAX(0,E8108-swcdh_thr)^2)</f>
        <v/>
      </c>
      <c r="O8108">
        <f>IF(K8108="","",ROUND(E8108-K8108,0))</f>
        <v/>
      </c>
      <c r="P8108">
        <f>IF(O8108="","",IF(O8108&gt;=1,O8108,0))</f>
        <v/>
      </c>
      <c r="Q8108" s="27">
        <f>IF(E8108="","",MAX(0,E8108-22))</f>
        <v/>
      </c>
      <c r="R8108" s="27">
        <f>IF(H8108=1,E8108,"")</f>
        <v/>
      </c>
      <c r="S8108" s="27">
        <f>IF(AND(H8108=1,J8108&lt;&gt;""),E8108-J8108,"")</f>
        <v/>
      </c>
      <c r="T8108">
        <f>IF(G8108="","",MONTH(G8108))</f>
        <v/>
      </c>
    </row>
    <row r="8109">
      <c r="A8109" s="24" t="n">
        <v>2020</v>
      </c>
      <c r="B8109" s="24" t="n">
        <v>12</v>
      </c>
      <c r="C8109" s="24" t="n">
        <v>3</v>
      </c>
      <c r="D8109" s="24" t="n">
        <v>20</v>
      </c>
      <c r="E8109" s="24" t="n">
        <v>8.56</v>
      </c>
      <c r="F8109" s="25">
        <f>IF($E8109="","",DATE(IF($A8109="",nominal_year,$A8109),$B8109,$C8109)+($D8109-IF(LEFT(hour_conv,1)="1",1,0))/24)</f>
        <v/>
      </c>
      <c r="G8109" s="26">
        <f>IF(F8109="","",INT(F8109))</f>
        <v/>
      </c>
      <c r="H8109">
        <f>IF(G8109="","",IF(AND(MONTH(G8109)*100+DAY(G8109)&gt;=season_lo,MONTH(G8109)*100+DAY(G8109)&lt;=season_hi),1,0))</f>
        <v/>
      </c>
      <c r="I8109">
        <f>IF(G8109="","",G8109-first_day+1)</f>
        <v/>
      </c>
      <c r="J8109" s="27">
        <f>IF(I8109="","",INDEX(Daily!$J$2:$J$421,I8109))</f>
        <v/>
      </c>
      <c r="K8109" s="27">
        <f>IF(J8109="","",J8109+cat_offset)</f>
        <v/>
      </c>
      <c r="L8109" s="27">
        <f>IF(J8109="","",MAX(0,E8109-J8109)^2)</f>
        <v/>
      </c>
      <c r="M8109" s="27">
        <f>IF(J8109="","",MAX(0,E8109-(J8109+twcdh_off))^2)</f>
        <v/>
      </c>
      <c r="N8109" s="27">
        <f>IF(E8109="","",MAX(0,E8109-swcdh_thr)^2)</f>
        <v/>
      </c>
      <c r="O8109">
        <f>IF(K8109="","",ROUND(E8109-K8109,0))</f>
        <v/>
      </c>
      <c r="P8109">
        <f>IF(O8109="","",IF(O8109&gt;=1,O8109,0))</f>
        <v/>
      </c>
      <c r="Q8109" s="27">
        <f>IF(E8109="","",MAX(0,E8109-22))</f>
        <v/>
      </c>
      <c r="R8109" s="27">
        <f>IF(H8109=1,E8109,"")</f>
        <v/>
      </c>
      <c r="S8109" s="27">
        <f>IF(AND(H8109=1,J8109&lt;&gt;""),E8109-J8109,"")</f>
        <v/>
      </c>
      <c r="T8109">
        <f>IF(G8109="","",MONTH(G8109))</f>
        <v/>
      </c>
    </row>
    <row r="8110">
      <c r="A8110" s="24" t="n">
        <v>2020</v>
      </c>
      <c r="B8110" s="24" t="n">
        <v>12</v>
      </c>
      <c r="C8110" s="24" t="n">
        <v>3</v>
      </c>
      <c r="D8110" s="24" t="n">
        <v>21</v>
      </c>
      <c r="E8110" s="24" t="n">
        <v>8.51</v>
      </c>
      <c r="F8110" s="25">
        <f>IF($E8110="","",DATE(IF($A8110="",nominal_year,$A8110),$B8110,$C8110)+($D8110-IF(LEFT(hour_conv,1)="1",1,0))/24)</f>
        <v/>
      </c>
      <c r="G8110" s="26">
        <f>IF(F8110="","",INT(F8110))</f>
        <v/>
      </c>
      <c r="H8110">
        <f>IF(G8110="","",IF(AND(MONTH(G8110)*100+DAY(G8110)&gt;=season_lo,MONTH(G8110)*100+DAY(G8110)&lt;=season_hi),1,0))</f>
        <v/>
      </c>
      <c r="I8110">
        <f>IF(G8110="","",G8110-first_day+1)</f>
        <v/>
      </c>
      <c r="J8110" s="27">
        <f>IF(I8110="","",INDEX(Daily!$J$2:$J$421,I8110))</f>
        <v/>
      </c>
      <c r="K8110" s="27">
        <f>IF(J8110="","",J8110+cat_offset)</f>
        <v/>
      </c>
      <c r="L8110" s="27">
        <f>IF(J8110="","",MAX(0,E8110-J8110)^2)</f>
        <v/>
      </c>
      <c r="M8110" s="27">
        <f>IF(J8110="","",MAX(0,E8110-(J8110+twcdh_off))^2)</f>
        <v/>
      </c>
      <c r="N8110" s="27">
        <f>IF(E8110="","",MAX(0,E8110-swcdh_thr)^2)</f>
        <v/>
      </c>
      <c r="O8110">
        <f>IF(K8110="","",ROUND(E8110-K8110,0))</f>
        <v/>
      </c>
      <c r="P8110">
        <f>IF(O8110="","",IF(O8110&gt;=1,O8110,0))</f>
        <v/>
      </c>
      <c r="Q8110" s="27">
        <f>IF(E8110="","",MAX(0,E8110-22))</f>
        <v/>
      </c>
      <c r="R8110" s="27">
        <f>IF(H8110=1,E8110,"")</f>
        <v/>
      </c>
      <c r="S8110" s="27">
        <f>IF(AND(H8110=1,J8110&lt;&gt;""),E8110-J8110,"")</f>
        <v/>
      </c>
      <c r="T8110">
        <f>IF(G8110="","",MONTH(G8110))</f>
        <v/>
      </c>
    </row>
    <row r="8111">
      <c r="A8111" s="24" t="n">
        <v>2020</v>
      </c>
      <c r="B8111" s="24" t="n">
        <v>12</v>
      </c>
      <c r="C8111" s="24" t="n">
        <v>3</v>
      </c>
      <c r="D8111" s="24" t="n">
        <v>22</v>
      </c>
      <c r="E8111" s="24" t="n">
        <v>7.53</v>
      </c>
      <c r="F8111" s="25">
        <f>IF($E8111="","",DATE(IF($A8111="",nominal_year,$A8111),$B8111,$C8111)+($D8111-IF(LEFT(hour_conv,1)="1",1,0))/24)</f>
        <v/>
      </c>
      <c r="G8111" s="26">
        <f>IF(F8111="","",INT(F8111))</f>
        <v/>
      </c>
      <c r="H8111">
        <f>IF(G8111="","",IF(AND(MONTH(G8111)*100+DAY(G8111)&gt;=season_lo,MONTH(G8111)*100+DAY(G8111)&lt;=season_hi),1,0))</f>
        <v/>
      </c>
      <c r="I8111">
        <f>IF(G8111="","",G8111-first_day+1)</f>
        <v/>
      </c>
      <c r="J8111" s="27">
        <f>IF(I8111="","",INDEX(Daily!$J$2:$J$421,I8111))</f>
        <v/>
      </c>
      <c r="K8111" s="27">
        <f>IF(J8111="","",J8111+cat_offset)</f>
        <v/>
      </c>
      <c r="L8111" s="27">
        <f>IF(J8111="","",MAX(0,E8111-J8111)^2)</f>
        <v/>
      </c>
      <c r="M8111" s="27">
        <f>IF(J8111="","",MAX(0,E8111-(J8111+twcdh_off))^2)</f>
        <v/>
      </c>
      <c r="N8111" s="27">
        <f>IF(E8111="","",MAX(0,E8111-swcdh_thr)^2)</f>
        <v/>
      </c>
      <c r="O8111">
        <f>IF(K8111="","",ROUND(E8111-K8111,0))</f>
        <v/>
      </c>
      <c r="P8111">
        <f>IF(O8111="","",IF(O8111&gt;=1,O8111,0))</f>
        <v/>
      </c>
      <c r="Q8111" s="27">
        <f>IF(E8111="","",MAX(0,E8111-22))</f>
        <v/>
      </c>
      <c r="R8111" s="27">
        <f>IF(H8111=1,E8111,"")</f>
        <v/>
      </c>
      <c r="S8111" s="27">
        <f>IF(AND(H8111=1,J8111&lt;&gt;""),E8111-J8111,"")</f>
        <v/>
      </c>
      <c r="T8111">
        <f>IF(G8111="","",MONTH(G8111))</f>
        <v/>
      </c>
    </row>
    <row r="8112">
      <c r="A8112" s="24" t="n">
        <v>2020</v>
      </c>
      <c r="B8112" s="24" t="n">
        <v>12</v>
      </c>
      <c r="C8112" s="24" t="n">
        <v>3</v>
      </c>
      <c r="D8112" s="24" t="n">
        <v>23</v>
      </c>
      <c r="E8112" s="24" t="n">
        <v>7.15</v>
      </c>
      <c r="F8112" s="25">
        <f>IF($E8112="","",DATE(IF($A8112="",nominal_year,$A8112),$B8112,$C8112)+($D8112-IF(LEFT(hour_conv,1)="1",1,0))/24)</f>
        <v/>
      </c>
      <c r="G8112" s="26">
        <f>IF(F8112="","",INT(F8112))</f>
        <v/>
      </c>
      <c r="H8112">
        <f>IF(G8112="","",IF(AND(MONTH(G8112)*100+DAY(G8112)&gt;=season_lo,MONTH(G8112)*100+DAY(G8112)&lt;=season_hi),1,0))</f>
        <v/>
      </c>
      <c r="I8112">
        <f>IF(G8112="","",G8112-first_day+1)</f>
        <v/>
      </c>
      <c r="J8112" s="27">
        <f>IF(I8112="","",INDEX(Daily!$J$2:$J$421,I8112))</f>
        <v/>
      </c>
      <c r="K8112" s="27">
        <f>IF(J8112="","",J8112+cat_offset)</f>
        <v/>
      </c>
      <c r="L8112" s="27">
        <f>IF(J8112="","",MAX(0,E8112-J8112)^2)</f>
        <v/>
      </c>
      <c r="M8112" s="27">
        <f>IF(J8112="","",MAX(0,E8112-(J8112+twcdh_off))^2)</f>
        <v/>
      </c>
      <c r="N8112" s="27">
        <f>IF(E8112="","",MAX(0,E8112-swcdh_thr)^2)</f>
        <v/>
      </c>
      <c r="O8112">
        <f>IF(K8112="","",ROUND(E8112-K8112,0))</f>
        <v/>
      </c>
      <c r="P8112">
        <f>IF(O8112="","",IF(O8112&gt;=1,O8112,0))</f>
        <v/>
      </c>
      <c r="Q8112" s="27">
        <f>IF(E8112="","",MAX(0,E8112-22))</f>
        <v/>
      </c>
      <c r="R8112" s="27">
        <f>IF(H8112=1,E8112,"")</f>
        <v/>
      </c>
      <c r="S8112" s="27">
        <f>IF(AND(H8112=1,J8112&lt;&gt;""),E8112-J8112,"")</f>
        <v/>
      </c>
      <c r="T8112">
        <f>IF(G8112="","",MONTH(G8112))</f>
        <v/>
      </c>
    </row>
    <row r="8113">
      <c r="A8113" s="24" t="n">
        <v>2020</v>
      </c>
      <c r="B8113" s="24" t="n">
        <v>12</v>
      </c>
      <c r="C8113" s="24" t="n">
        <v>3</v>
      </c>
      <c r="D8113" s="24" t="n">
        <v>24</v>
      </c>
      <c r="E8113" s="24" t="n">
        <v>6.13</v>
      </c>
      <c r="F8113" s="25">
        <f>IF($E8113="","",DATE(IF($A8113="",nominal_year,$A8113),$B8113,$C8113)+($D8113-IF(LEFT(hour_conv,1)="1",1,0))/24)</f>
        <v/>
      </c>
      <c r="G8113" s="26">
        <f>IF(F8113="","",INT(F8113))</f>
        <v/>
      </c>
      <c r="H8113">
        <f>IF(G8113="","",IF(AND(MONTH(G8113)*100+DAY(G8113)&gt;=season_lo,MONTH(G8113)*100+DAY(G8113)&lt;=season_hi),1,0))</f>
        <v/>
      </c>
      <c r="I8113">
        <f>IF(G8113="","",G8113-first_day+1)</f>
        <v/>
      </c>
      <c r="J8113" s="27">
        <f>IF(I8113="","",INDEX(Daily!$J$2:$J$421,I8113))</f>
        <v/>
      </c>
      <c r="K8113" s="27">
        <f>IF(J8113="","",J8113+cat_offset)</f>
        <v/>
      </c>
      <c r="L8113" s="27">
        <f>IF(J8113="","",MAX(0,E8113-J8113)^2)</f>
        <v/>
      </c>
      <c r="M8113" s="27">
        <f>IF(J8113="","",MAX(0,E8113-(J8113+twcdh_off))^2)</f>
        <v/>
      </c>
      <c r="N8113" s="27">
        <f>IF(E8113="","",MAX(0,E8113-swcdh_thr)^2)</f>
        <v/>
      </c>
      <c r="O8113">
        <f>IF(K8113="","",ROUND(E8113-K8113,0))</f>
        <v/>
      </c>
      <c r="P8113">
        <f>IF(O8113="","",IF(O8113&gt;=1,O8113,0))</f>
        <v/>
      </c>
      <c r="Q8113" s="27">
        <f>IF(E8113="","",MAX(0,E8113-22))</f>
        <v/>
      </c>
      <c r="R8113" s="27">
        <f>IF(H8113=1,E8113,"")</f>
        <v/>
      </c>
      <c r="S8113" s="27">
        <f>IF(AND(H8113=1,J8113&lt;&gt;""),E8113-J8113,"")</f>
        <v/>
      </c>
      <c r="T8113">
        <f>IF(G8113="","",MONTH(G8113))</f>
        <v/>
      </c>
    </row>
    <row r="8114">
      <c r="A8114" s="24" t="n">
        <v>2020</v>
      </c>
      <c r="B8114" s="24" t="n">
        <v>12</v>
      </c>
      <c r="C8114" s="24" t="n">
        <v>4</v>
      </c>
      <c r="D8114" s="24" t="n">
        <v>1</v>
      </c>
      <c r="E8114" s="24" t="n">
        <v>7.29</v>
      </c>
      <c r="F8114" s="25">
        <f>IF($E8114="","",DATE(IF($A8114="",nominal_year,$A8114),$B8114,$C8114)+($D8114-IF(LEFT(hour_conv,1)="1",1,0))/24)</f>
        <v/>
      </c>
      <c r="G8114" s="26">
        <f>IF(F8114="","",INT(F8114))</f>
        <v/>
      </c>
      <c r="H8114">
        <f>IF(G8114="","",IF(AND(MONTH(G8114)*100+DAY(G8114)&gt;=season_lo,MONTH(G8114)*100+DAY(G8114)&lt;=season_hi),1,0))</f>
        <v/>
      </c>
      <c r="I8114">
        <f>IF(G8114="","",G8114-first_day+1)</f>
        <v/>
      </c>
      <c r="J8114" s="27">
        <f>IF(I8114="","",INDEX(Daily!$J$2:$J$421,I8114))</f>
        <v/>
      </c>
      <c r="K8114" s="27">
        <f>IF(J8114="","",J8114+cat_offset)</f>
        <v/>
      </c>
      <c r="L8114" s="27">
        <f>IF(J8114="","",MAX(0,E8114-J8114)^2)</f>
        <v/>
      </c>
      <c r="M8114" s="27">
        <f>IF(J8114="","",MAX(0,E8114-(J8114+twcdh_off))^2)</f>
        <v/>
      </c>
      <c r="N8114" s="27">
        <f>IF(E8114="","",MAX(0,E8114-swcdh_thr)^2)</f>
        <v/>
      </c>
      <c r="O8114">
        <f>IF(K8114="","",ROUND(E8114-K8114,0))</f>
        <v/>
      </c>
      <c r="P8114">
        <f>IF(O8114="","",IF(O8114&gt;=1,O8114,0))</f>
        <v/>
      </c>
      <c r="Q8114" s="27">
        <f>IF(E8114="","",MAX(0,E8114-22))</f>
        <v/>
      </c>
      <c r="R8114" s="27">
        <f>IF(H8114=1,E8114,"")</f>
        <v/>
      </c>
      <c r="S8114" s="27">
        <f>IF(AND(H8114=1,J8114&lt;&gt;""),E8114-J8114,"")</f>
        <v/>
      </c>
      <c r="T8114">
        <f>IF(G8114="","",MONTH(G8114))</f>
        <v/>
      </c>
    </row>
    <row r="8115">
      <c r="A8115" s="24" t="n">
        <v>2020</v>
      </c>
      <c r="B8115" s="24" t="n">
        <v>12</v>
      </c>
      <c r="C8115" s="24" t="n">
        <v>4</v>
      </c>
      <c r="D8115" s="24" t="n">
        <v>2</v>
      </c>
      <c r="E8115" s="24" t="n">
        <v>6.95</v>
      </c>
      <c r="F8115" s="25">
        <f>IF($E8115="","",DATE(IF($A8115="",nominal_year,$A8115),$B8115,$C8115)+($D8115-IF(LEFT(hour_conv,1)="1",1,0))/24)</f>
        <v/>
      </c>
      <c r="G8115" s="26">
        <f>IF(F8115="","",INT(F8115))</f>
        <v/>
      </c>
      <c r="H8115">
        <f>IF(G8115="","",IF(AND(MONTH(G8115)*100+DAY(G8115)&gt;=season_lo,MONTH(G8115)*100+DAY(G8115)&lt;=season_hi),1,0))</f>
        <v/>
      </c>
      <c r="I8115">
        <f>IF(G8115="","",G8115-first_day+1)</f>
        <v/>
      </c>
      <c r="J8115" s="27">
        <f>IF(I8115="","",INDEX(Daily!$J$2:$J$421,I8115))</f>
        <v/>
      </c>
      <c r="K8115" s="27">
        <f>IF(J8115="","",J8115+cat_offset)</f>
        <v/>
      </c>
      <c r="L8115" s="27">
        <f>IF(J8115="","",MAX(0,E8115-J8115)^2)</f>
        <v/>
      </c>
      <c r="M8115" s="27">
        <f>IF(J8115="","",MAX(0,E8115-(J8115+twcdh_off))^2)</f>
        <v/>
      </c>
      <c r="N8115" s="27">
        <f>IF(E8115="","",MAX(0,E8115-swcdh_thr)^2)</f>
        <v/>
      </c>
      <c r="O8115">
        <f>IF(K8115="","",ROUND(E8115-K8115,0))</f>
        <v/>
      </c>
      <c r="P8115">
        <f>IF(O8115="","",IF(O8115&gt;=1,O8115,0))</f>
        <v/>
      </c>
      <c r="Q8115" s="27">
        <f>IF(E8115="","",MAX(0,E8115-22))</f>
        <v/>
      </c>
      <c r="R8115" s="27">
        <f>IF(H8115=1,E8115,"")</f>
        <v/>
      </c>
      <c r="S8115" s="27">
        <f>IF(AND(H8115=1,J8115&lt;&gt;""),E8115-J8115,"")</f>
        <v/>
      </c>
      <c r="T8115">
        <f>IF(G8115="","",MONTH(G8115))</f>
        <v/>
      </c>
    </row>
    <row r="8116">
      <c r="A8116" s="24" t="n">
        <v>2020</v>
      </c>
      <c r="B8116" s="24" t="n">
        <v>12</v>
      </c>
      <c r="C8116" s="24" t="n">
        <v>4</v>
      </c>
      <c r="D8116" s="24" t="n">
        <v>3</v>
      </c>
      <c r="E8116" s="24" t="n">
        <v>5.82</v>
      </c>
      <c r="F8116" s="25">
        <f>IF($E8116="","",DATE(IF($A8116="",nominal_year,$A8116),$B8116,$C8116)+($D8116-IF(LEFT(hour_conv,1)="1",1,0))/24)</f>
        <v/>
      </c>
      <c r="G8116" s="26">
        <f>IF(F8116="","",INT(F8116))</f>
        <v/>
      </c>
      <c r="H8116">
        <f>IF(G8116="","",IF(AND(MONTH(G8116)*100+DAY(G8116)&gt;=season_lo,MONTH(G8116)*100+DAY(G8116)&lt;=season_hi),1,0))</f>
        <v/>
      </c>
      <c r="I8116">
        <f>IF(G8116="","",G8116-first_day+1)</f>
        <v/>
      </c>
      <c r="J8116" s="27">
        <f>IF(I8116="","",INDEX(Daily!$J$2:$J$421,I8116))</f>
        <v/>
      </c>
      <c r="K8116" s="27">
        <f>IF(J8116="","",J8116+cat_offset)</f>
        <v/>
      </c>
      <c r="L8116" s="27">
        <f>IF(J8116="","",MAX(0,E8116-J8116)^2)</f>
        <v/>
      </c>
      <c r="M8116" s="27">
        <f>IF(J8116="","",MAX(0,E8116-(J8116+twcdh_off))^2)</f>
        <v/>
      </c>
      <c r="N8116" s="27">
        <f>IF(E8116="","",MAX(0,E8116-swcdh_thr)^2)</f>
        <v/>
      </c>
      <c r="O8116">
        <f>IF(K8116="","",ROUND(E8116-K8116,0))</f>
        <v/>
      </c>
      <c r="P8116">
        <f>IF(O8116="","",IF(O8116&gt;=1,O8116,0))</f>
        <v/>
      </c>
      <c r="Q8116" s="27">
        <f>IF(E8116="","",MAX(0,E8116-22))</f>
        <v/>
      </c>
      <c r="R8116" s="27">
        <f>IF(H8116=1,E8116,"")</f>
        <v/>
      </c>
      <c r="S8116" s="27">
        <f>IF(AND(H8116=1,J8116&lt;&gt;""),E8116-J8116,"")</f>
        <v/>
      </c>
      <c r="T8116">
        <f>IF(G8116="","",MONTH(G8116))</f>
        <v/>
      </c>
    </row>
    <row r="8117">
      <c r="A8117" s="24" t="n">
        <v>2020</v>
      </c>
      <c r="B8117" s="24" t="n">
        <v>12</v>
      </c>
      <c r="C8117" s="24" t="n">
        <v>4</v>
      </c>
      <c r="D8117" s="24" t="n">
        <v>4</v>
      </c>
      <c r="E8117" s="24" t="n">
        <v>6.74</v>
      </c>
      <c r="F8117" s="25">
        <f>IF($E8117="","",DATE(IF($A8117="",nominal_year,$A8117),$B8117,$C8117)+($D8117-IF(LEFT(hour_conv,1)="1",1,0))/24)</f>
        <v/>
      </c>
      <c r="G8117" s="26">
        <f>IF(F8117="","",INT(F8117))</f>
        <v/>
      </c>
      <c r="H8117">
        <f>IF(G8117="","",IF(AND(MONTH(G8117)*100+DAY(G8117)&gt;=season_lo,MONTH(G8117)*100+DAY(G8117)&lt;=season_hi),1,0))</f>
        <v/>
      </c>
      <c r="I8117">
        <f>IF(G8117="","",G8117-first_day+1)</f>
        <v/>
      </c>
      <c r="J8117" s="27">
        <f>IF(I8117="","",INDEX(Daily!$J$2:$J$421,I8117))</f>
        <v/>
      </c>
      <c r="K8117" s="27">
        <f>IF(J8117="","",J8117+cat_offset)</f>
        <v/>
      </c>
      <c r="L8117" s="27">
        <f>IF(J8117="","",MAX(0,E8117-J8117)^2)</f>
        <v/>
      </c>
      <c r="M8117" s="27">
        <f>IF(J8117="","",MAX(0,E8117-(J8117+twcdh_off))^2)</f>
        <v/>
      </c>
      <c r="N8117" s="27">
        <f>IF(E8117="","",MAX(0,E8117-swcdh_thr)^2)</f>
        <v/>
      </c>
      <c r="O8117">
        <f>IF(K8117="","",ROUND(E8117-K8117,0))</f>
        <v/>
      </c>
      <c r="P8117">
        <f>IF(O8117="","",IF(O8117&gt;=1,O8117,0))</f>
        <v/>
      </c>
      <c r="Q8117" s="27">
        <f>IF(E8117="","",MAX(0,E8117-22))</f>
        <v/>
      </c>
      <c r="R8117" s="27">
        <f>IF(H8117=1,E8117,"")</f>
        <v/>
      </c>
      <c r="S8117" s="27">
        <f>IF(AND(H8117=1,J8117&lt;&gt;""),E8117-J8117,"")</f>
        <v/>
      </c>
      <c r="T8117">
        <f>IF(G8117="","",MONTH(G8117))</f>
        <v/>
      </c>
    </row>
    <row r="8118">
      <c r="A8118" s="24" t="n">
        <v>2020</v>
      </c>
      <c r="B8118" s="24" t="n">
        <v>12</v>
      </c>
      <c r="C8118" s="24" t="n">
        <v>4</v>
      </c>
      <c r="D8118" s="24" t="n">
        <v>5</v>
      </c>
      <c r="E8118" s="24" t="n">
        <v>6.68</v>
      </c>
      <c r="F8118" s="25">
        <f>IF($E8118="","",DATE(IF($A8118="",nominal_year,$A8118),$B8118,$C8118)+($D8118-IF(LEFT(hour_conv,1)="1",1,0))/24)</f>
        <v/>
      </c>
      <c r="G8118" s="26">
        <f>IF(F8118="","",INT(F8118))</f>
        <v/>
      </c>
      <c r="H8118">
        <f>IF(G8118="","",IF(AND(MONTH(G8118)*100+DAY(G8118)&gt;=season_lo,MONTH(G8118)*100+DAY(G8118)&lt;=season_hi),1,0))</f>
        <v/>
      </c>
      <c r="I8118">
        <f>IF(G8118="","",G8118-first_day+1)</f>
        <v/>
      </c>
      <c r="J8118" s="27">
        <f>IF(I8118="","",INDEX(Daily!$J$2:$J$421,I8118))</f>
        <v/>
      </c>
      <c r="K8118" s="27">
        <f>IF(J8118="","",J8118+cat_offset)</f>
        <v/>
      </c>
      <c r="L8118" s="27">
        <f>IF(J8118="","",MAX(0,E8118-J8118)^2)</f>
        <v/>
      </c>
      <c r="M8118" s="27">
        <f>IF(J8118="","",MAX(0,E8118-(J8118+twcdh_off))^2)</f>
        <v/>
      </c>
      <c r="N8118" s="27">
        <f>IF(E8118="","",MAX(0,E8118-swcdh_thr)^2)</f>
        <v/>
      </c>
      <c r="O8118">
        <f>IF(K8118="","",ROUND(E8118-K8118,0))</f>
        <v/>
      </c>
      <c r="P8118">
        <f>IF(O8118="","",IF(O8118&gt;=1,O8118,0))</f>
        <v/>
      </c>
      <c r="Q8118" s="27">
        <f>IF(E8118="","",MAX(0,E8118-22))</f>
        <v/>
      </c>
      <c r="R8118" s="27">
        <f>IF(H8118=1,E8118,"")</f>
        <v/>
      </c>
      <c r="S8118" s="27">
        <f>IF(AND(H8118=1,J8118&lt;&gt;""),E8118-J8118,"")</f>
        <v/>
      </c>
      <c r="T8118">
        <f>IF(G8118="","",MONTH(G8118))</f>
        <v/>
      </c>
    </row>
    <row r="8119">
      <c r="A8119" s="24" t="n">
        <v>2020</v>
      </c>
      <c r="B8119" s="24" t="n">
        <v>12</v>
      </c>
      <c r="C8119" s="24" t="n">
        <v>4</v>
      </c>
      <c r="D8119" s="24" t="n">
        <v>6</v>
      </c>
      <c r="E8119" s="24" t="n">
        <v>6.02</v>
      </c>
      <c r="F8119" s="25">
        <f>IF($E8119="","",DATE(IF($A8119="",nominal_year,$A8119),$B8119,$C8119)+($D8119-IF(LEFT(hour_conv,1)="1",1,0))/24)</f>
        <v/>
      </c>
      <c r="G8119" s="26">
        <f>IF(F8119="","",INT(F8119))</f>
        <v/>
      </c>
      <c r="H8119">
        <f>IF(G8119="","",IF(AND(MONTH(G8119)*100+DAY(G8119)&gt;=season_lo,MONTH(G8119)*100+DAY(G8119)&lt;=season_hi),1,0))</f>
        <v/>
      </c>
      <c r="I8119">
        <f>IF(G8119="","",G8119-first_day+1)</f>
        <v/>
      </c>
      <c r="J8119" s="27">
        <f>IF(I8119="","",INDEX(Daily!$J$2:$J$421,I8119))</f>
        <v/>
      </c>
      <c r="K8119" s="27">
        <f>IF(J8119="","",J8119+cat_offset)</f>
        <v/>
      </c>
      <c r="L8119" s="27">
        <f>IF(J8119="","",MAX(0,E8119-J8119)^2)</f>
        <v/>
      </c>
      <c r="M8119" s="27">
        <f>IF(J8119="","",MAX(0,E8119-(J8119+twcdh_off))^2)</f>
        <v/>
      </c>
      <c r="N8119" s="27">
        <f>IF(E8119="","",MAX(0,E8119-swcdh_thr)^2)</f>
        <v/>
      </c>
      <c r="O8119">
        <f>IF(K8119="","",ROUND(E8119-K8119,0))</f>
        <v/>
      </c>
      <c r="P8119">
        <f>IF(O8119="","",IF(O8119&gt;=1,O8119,0))</f>
        <v/>
      </c>
      <c r="Q8119" s="27">
        <f>IF(E8119="","",MAX(0,E8119-22))</f>
        <v/>
      </c>
      <c r="R8119" s="27">
        <f>IF(H8119=1,E8119,"")</f>
        <v/>
      </c>
      <c r="S8119" s="27">
        <f>IF(AND(H8119=1,J8119&lt;&gt;""),E8119-J8119,"")</f>
        <v/>
      </c>
      <c r="T8119">
        <f>IF(G8119="","",MONTH(G8119))</f>
        <v/>
      </c>
    </row>
    <row r="8120">
      <c r="A8120" s="24" t="n">
        <v>2020</v>
      </c>
      <c r="B8120" s="24" t="n">
        <v>12</v>
      </c>
      <c r="C8120" s="24" t="n">
        <v>4</v>
      </c>
      <c r="D8120" s="24" t="n">
        <v>7</v>
      </c>
      <c r="E8120" s="24" t="n">
        <v>7.61</v>
      </c>
      <c r="F8120" s="25">
        <f>IF($E8120="","",DATE(IF($A8120="",nominal_year,$A8120),$B8120,$C8120)+($D8120-IF(LEFT(hour_conv,1)="1",1,0))/24)</f>
        <v/>
      </c>
      <c r="G8120" s="26">
        <f>IF(F8120="","",INT(F8120))</f>
        <v/>
      </c>
      <c r="H8120">
        <f>IF(G8120="","",IF(AND(MONTH(G8120)*100+DAY(G8120)&gt;=season_lo,MONTH(G8120)*100+DAY(G8120)&lt;=season_hi),1,0))</f>
        <v/>
      </c>
      <c r="I8120">
        <f>IF(G8120="","",G8120-first_day+1)</f>
        <v/>
      </c>
      <c r="J8120" s="27">
        <f>IF(I8120="","",INDEX(Daily!$J$2:$J$421,I8120))</f>
        <v/>
      </c>
      <c r="K8120" s="27">
        <f>IF(J8120="","",J8120+cat_offset)</f>
        <v/>
      </c>
      <c r="L8120" s="27">
        <f>IF(J8120="","",MAX(0,E8120-J8120)^2)</f>
        <v/>
      </c>
      <c r="M8120" s="27">
        <f>IF(J8120="","",MAX(0,E8120-(J8120+twcdh_off))^2)</f>
        <v/>
      </c>
      <c r="N8120" s="27">
        <f>IF(E8120="","",MAX(0,E8120-swcdh_thr)^2)</f>
        <v/>
      </c>
      <c r="O8120">
        <f>IF(K8120="","",ROUND(E8120-K8120,0))</f>
        <v/>
      </c>
      <c r="P8120">
        <f>IF(O8120="","",IF(O8120&gt;=1,O8120,0))</f>
        <v/>
      </c>
      <c r="Q8120" s="27">
        <f>IF(E8120="","",MAX(0,E8120-22))</f>
        <v/>
      </c>
      <c r="R8120" s="27">
        <f>IF(H8120=1,E8120,"")</f>
        <v/>
      </c>
      <c r="S8120" s="27">
        <f>IF(AND(H8120=1,J8120&lt;&gt;""),E8120-J8120,"")</f>
        <v/>
      </c>
      <c r="T8120">
        <f>IF(G8120="","",MONTH(G8120))</f>
        <v/>
      </c>
    </row>
    <row r="8121">
      <c r="A8121" s="24" t="n">
        <v>2020</v>
      </c>
      <c r="B8121" s="24" t="n">
        <v>12</v>
      </c>
      <c r="C8121" s="24" t="n">
        <v>4</v>
      </c>
      <c r="D8121" s="24" t="n">
        <v>8</v>
      </c>
      <c r="E8121" s="24" t="n">
        <v>7.85</v>
      </c>
      <c r="F8121" s="25">
        <f>IF($E8121="","",DATE(IF($A8121="",nominal_year,$A8121),$B8121,$C8121)+($D8121-IF(LEFT(hour_conv,1)="1",1,0))/24)</f>
        <v/>
      </c>
      <c r="G8121" s="26">
        <f>IF(F8121="","",INT(F8121))</f>
        <v/>
      </c>
      <c r="H8121">
        <f>IF(G8121="","",IF(AND(MONTH(G8121)*100+DAY(G8121)&gt;=season_lo,MONTH(G8121)*100+DAY(G8121)&lt;=season_hi),1,0))</f>
        <v/>
      </c>
      <c r="I8121">
        <f>IF(G8121="","",G8121-first_day+1)</f>
        <v/>
      </c>
      <c r="J8121" s="27">
        <f>IF(I8121="","",INDEX(Daily!$J$2:$J$421,I8121))</f>
        <v/>
      </c>
      <c r="K8121" s="27">
        <f>IF(J8121="","",J8121+cat_offset)</f>
        <v/>
      </c>
      <c r="L8121" s="27">
        <f>IF(J8121="","",MAX(0,E8121-J8121)^2)</f>
        <v/>
      </c>
      <c r="M8121" s="27">
        <f>IF(J8121="","",MAX(0,E8121-(J8121+twcdh_off))^2)</f>
        <v/>
      </c>
      <c r="N8121" s="27">
        <f>IF(E8121="","",MAX(0,E8121-swcdh_thr)^2)</f>
        <v/>
      </c>
      <c r="O8121">
        <f>IF(K8121="","",ROUND(E8121-K8121,0))</f>
        <v/>
      </c>
      <c r="P8121">
        <f>IF(O8121="","",IF(O8121&gt;=1,O8121,0))</f>
        <v/>
      </c>
      <c r="Q8121" s="27">
        <f>IF(E8121="","",MAX(0,E8121-22))</f>
        <v/>
      </c>
      <c r="R8121" s="27">
        <f>IF(H8121=1,E8121,"")</f>
        <v/>
      </c>
      <c r="S8121" s="27">
        <f>IF(AND(H8121=1,J8121&lt;&gt;""),E8121-J8121,"")</f>
        <v/>
      </c>
      <c r="T8121">
        <f>IF(G8121="","",MONTH(G8121))</f>
        <v/>
      </c>
    </row>
    <row r="8122">
      <c r="A8122" s="24" t="n">
        <v>2020</v>
      </c>
      <c r="B8122" s="24" t="n">
        <v>12</v>
      </c>
      <c r="C8122" s="24" t="n">
        <v>4</v>
      </c>
      <c r="D8122" s="24" t="n">
        <v>9</v>
      </c>
      <c r="E8122" s="24" t="n">
        <v>8.529999999999999</v>
      </c>
      <c r="F8122" s="25">
        <f>IF($E8122="","",DATE(IF($A8122="",nominal_year,$A8122),$B8122,$C8122)+($D8122-IF(LEFT(hour_conv,1)="1",1,0))/24)</f>
        <v/>
      </c>
      <c r="G8122" s="26">
        <f>IF(F8122="","",INT(F8122))</f>
        <v/>
      </c>
      <c r="H8122">
        <f>IF(G8122="","",IF(AND(MONTH(G8122)*100+DAY(G8122)&gt;=season_lo,MONTH(G8122)*100+DAY(G8122)&lt;=season_hi),1,0))</f>
        <v/>
      </c>
      <c r="I8122">
        <f>IF(G8122="","",G8122-first_day+1)</f>
        <v/>
      </c>
      <c r="J8122" s="27">
        <f>IF(I8122="","",INDEX(Daily!$J$2:$J$421,I8122))</f>
        <v/>
      </c>
      <c r="K8122" s="27">
        <f>IF(J8122="","",J8122+cat_offset)</f>
        <v/>
      </c>
      <c r="L8122" s="27">
        <f>IF(J8122="","",MAX(0,E8122-J8122)^2)</f>
        <v/>
      </c>
      <c r="M8122" s="27">
        <f>IF(J8122="","",MAX(0,E8122-(J8122+twcdh_off))^2)</f>
        <v/>
      </c>
      <c r="N8122" s="27">
        <f>IF(E8122="","",MAX(0,E8122-swcdh_thr)^2)</f>
        <v/>
      </c>
      <c r="O8122">
        <f>IF(K8122="","",ROUND(E8122-K8122,0))</f>
        <v/>
      </c>
      <c r="P8122">
        <f>IF(O8122="","",IF(O8122&gt;=1,O8122,0))</f>
        <v/>
      </c>
      <c r="Q8122" s="27">
        <f>IF(E8122="","",MAX(0,E8122-22))</f>
        <v/>
      </c>
      <c r="R8122" s="27">
        <f>IF(H8122=1,E8122,"")</f>
        <v/>
      </c>
      <c r="S8122" s="27">
        <f>IF(AND(H8122=1,J8122&lt;&gt;""),E8122-J8122,"")</f>
        <v/>
      </c>
      <c r="T8122">
        <f>IF(G8122="","",MONTH(G8122))</f>
        <v/>
      </c>
    </row>
    <row r="8123">
      <c r="A8123" s="24" t="n">
        <v>2020</v>
      </c>
      <c r="B8123" s="24" t="n">
        <v>12</v>
      </c>
      <c r="C8123" s="24" t="n">
        <v>4</v>
      </c>
      <c r="D8123" s="24" t="n">
        <v>10</v>
      </c>
      <c r="E8123" s="24" t="n">
        <v>9.220000000000001</v>
      </c>
      <c r="F8123" s="25">
        <f>IF($E8123="","",DATE(IF($A8123="",nominal_year,$A8123),$B8123,$C8123)+($D8123-IF(LEFT(hour_conv,1)="1",1,0))/24)</f>
        <v/>
      </c>
      <c r="G8123" s="26">
        <f>IF(F8123="","",INT(F8123))</f>
        <v/>
      </c>
      <c r="H8123">
        <f>IF(G8123="","",IF(AND(MONTH(G8123)*100+DAY(G8123)&gt;=season_lo,MONTH(G8123)*100+DAY(G8123)&lt;=season_hi),1,0))</f>
        <v/>
      </c>
      <c r="I8123">
        <f>IF(G8123="","",G8123-first_day+1)</f>
        <v/>
      </c>
      <c r="J8123" s="27">
        <f>IF(I8123="","",INDEX(Daily!$J$2:$J$421,I8123))</f>
        <v/>
      </c>
      <c r="K8123" s="27">
        <f>IF(J8123="","",J8123+cat_offset)</f>
        <v/>
      </c>
      <c r="L8123" s="27">
        <f>IF(J8123="","",MAX(0,E8123-J8123)^2)</f>
        <v/>
      </c>
      <c r="M8123" s="27">
        <f>IF(J8123="","",MAX(0,E8123-(J8123+twcdh_off))^2)</f>
        <v/>
      </c>
      <c r="N8123" s="27">
        <f>IF(E8123="","",MAX(0,E8123-swcdh_thr)^2)</f>
        <v/>
      </c>
      <c r="O8123">
        <f>IF(K8123="","",ROUND(E8123-K8123,0))</f>
        <v/>
      </c>
      <c r="P8123">
        <f>IF(O8123="","",IF(O8123&gt;=1,O8123,0))</f>
        <v/>
      </c>
      <c r="Q8123" s="27">
        <f>IF(E8123="","",MAX(0,E8123-22))</f>
        <v/>
      </c>
      <c r="R8123" s="27">
        <f>IF(H8123=1,E8123,"")</f>
        <v/>
      </c>
      <c r="S8123" s="27">
        <f>IF(AND(H8123=1,J8123&lt;&gt;""),E8123-J8123,"")</f>
        <v/>
      </c>
      <c r="T8123">
        <f>IF(G8123="","",MONTH(G8123))</f>
        <v/>
      </c>
    </row>
    <row r="8124">
      <c r="A8124" s="24" t="n">
        <v>2020</v>
      </c>
      <c r="B8124" s="24" t="n">
        <v>12</v>
      </c>
      <c r="C8124" s="24" t="n">
        <v>4</v>
      </c>
      <c r="D8124" s="24" t="n">
        <v>11</v>
      </c>
      <c r="E8124" s="24" t="n">
        <v>9.550000000000001</v>
      </c>
      <c r="F8124" s="25">
        <f>IF($E8124="","",DATE(IF($A8124="",nominal_year,$A8124),$B8124,$C8124)+($D8124-IF(LEFT(hour_conv,1)="1",1,0))/24)</f>
        <v/>
      </c>
      <c r="G8124" s="26">
        <f>IF(F8124="","",INT(F8124))</f>
        <v/>
      </c>
      <c r="H8124">
        <f>IF(G8124="","",IF(AND(MONTH(G8124)*100+DAY(G8124)&gt;=season_lo,MONTH(G8124)*100+DAY(G8124)&lt;=season_hi),1,0))</f>
        <v/>
      </c>
      <c r="I8124">
        <f>IF(G8124="","",G8124-first_day+1)</f>
        <v/>
      </c>
      <c r="J8124" s="27">
        <f>IF(I8124="","",INDEX(Daily!$J$2:$J$421,I8124))</f>
        <v/>
      </c>
      <c r="K8124" s="27">
        <f>IF(J8124="","",J8124+cat_offset)</f>
        <v/>
      </c>
      <c r="L8124" s="27">
        <f>IF(J8124="","",MAX(0,E8124-J8124)^2)</f>
        <v/>
      </c>
      <c r="M8124" s="27">
        <f>IF(J8124="","",MAX(0,E8124-(J8124+twcdh_off))^2)</f>
        <v/>
      </c>
      <c r="N8124" s="27">
        <f>IF(E8124="","",MAX(0,E8124-swcdh_thr)^2)</f>
        <v/>
      </c>
      <c r="O8124">
        <f>IF(K8124="","",ROUND(E8124-K8124,0))</f>
        <v/>
      </c>
      <c r="P8124">
        <f>IF(O8124="","",IF(O8124&gt;=1,O8124,0))</f>
        <v/>
      </c>
      <c r="Q8124" s="27">
        <f>IF(E8124="","",MAX(0,E8124-22))</f>
        <v/>
      </c>
      <c r="R8124" s="27">
        <f>IF(H8124=1,E8124,"")</f>
        <v/>
      </c>
      <c r="S8124" s="27">
        <f>IF(AND(H8124=1,J8124&lt;&gt;""),E8124-J8124,"")</f>
        <v/>
      </c>
      <c r="T8124">
        <f>IF(G8124="","",MONTH(G8124))</f>
        <v/>
      </c>
    </row>
    <row r="8125">
      <c r="A8125" s="24" t="n">
        <v>2020</v>
      </c>
      <c r="B8125" s="24" t="n">
        <v>12</v>
      </c>
      <c r="C8125" s="24" t="n">
        <v>4</v>
      </c>
      <c r="D8125" s="24" t="n">
        <v>12</v>
      </c>
      <c r="E8125" s="24" t="n">
        <v>9.880000000000001</v>
      </c>
      <c r="F8125" s="25">
        <f>IF($E8125="","",DATE(IF($A8125="",nominal_year,$A8125),$B8125,$C8125)+($D8125-IF(LEFT(hour_conv,1)="1",1,0))/24)</f>
        <v/>
      </c>
      <c r="G8125" s="26">
        <f>IF(F8125="","",INT(F8125))</f>
        <v/>
      </c>
      <c r="H8125">
        <f>IF(G8125="","",IF(AND(MONTH(G8125)*100+DAY(G8125)&gt;=season_lo,MONTH(G8125)*100+DAY(G8125)&lt;=season_hi),1,0))</f>
        <v/>
      </c>
      <c r="I8125">
        <f>IF(G8125="","",G8125-first_day+1)</f>
        <v/>
      </c>
      <c r="J8125" s="27">
        <f>IF(I8125="","",INDEX(Daily!$J$2:$J$421,I8125))</f>
        <v/>
      </c>
      <c r="K8125" s="27">
        <f>IF(J8125="","",J8125+cat_offset)</f>
        <v/>
      </c>
      <c r="L8125" s="27">
        <f>IF(J8125="","",MAX(0,E8125-J8125)^2)</f>
        <v/>
      </c>
      <c r="M8125" s="27">
        <f>IF(J8125="","",MAX(0,E8125-(J8125+twcdh_off))^2)</f>
        <v/>
      </c>
      <c r="N8125" s="27">
        <f>IF(E8125="","",MAX(0,E8125-swcdh_thr)^2)</f>
        <v/>
      </c>
      <c r="O8125">
        <f>IF(K8125="","",ROUND(E8125-K8125,0))</f>
        <v/>
      </c>
      <c r="P8125">
        <f>IF(O8125="","",IF(O8125&gt;=1,O8125,0))</f>
        <v/>
      </c>
      <c r="Q8125" s="27">
        <f>IF(E8125="","",MAX(0,E8125-22))</f>
        <v/>
      </c>
      <c r="R8125" s="27">
        <f>IF(H8125=1,E8125,"")</f>
        <v/>
      </c>
      <c r="S8125" s="27">
        <f>IF(AND(H8125=1,J8125&lt;&gt;""),E8125-J8125,"")</f>
        <v/>
      </c>
      <c r="T8125">
        <f>IF(G8125="","",MONTH(G8125))</f>
        <v/>
      </c>
    </row>
    <row r="8126">
      <c r="A8126" s="24" t="n">
        <v>2020</v>
      </c>
      <c r="B8126" s="24" t="n">
        <v>12</v>
      </c>
      <c r="C8126" s="24" t="n">
        <v>4</v>
      </c>
      <c r="D8126" s="24" t="n">
        <v>13</v>
      </c>
      <c r="E8126" s="24" t="n">
        <v>10.63</v>
      </c>
      <c r="F8126" s="25">
        <f>IF($E8126="","",DATE(IF($A8126="",nominal_year,$A8126),$B8126,$C8126)+($D8126-IF(LEFT(hour_conv,1)="1",1,0))/24)</f>
        <v/>
      </c>
      <c r="G8126" s="26">
        <f>IF(F8126="","",INT(F8126))</f>
        <v/>
      </c>
      <c r="H8126">
        <f>IF(G8126="","",IF(AND(MONTH(G8126)*100+DAY(G8126)&gt;=season_lo,MONTH(G8126)*100+DAY(G8126)&lt;=season_hi),1,0))</f>
        <v/>
      </c>
      <c r="I8126">
        <f>IF(G8126="","",G8126-first_day+1)</f>
        <v/>
      </c>
      <c r="J8126" s="27">
        <f>IF(I8126="","",INDEX(Daily!$J$2:$J$421,I8126))</f>
        <v/>
      </c>
      <c r="K8126" s="27">
        <f>IF(J8126="","",J8126+cat_offset)</f>
        <v/>
      </c>
      <c r="L8126" s="27">
        <f>IF(J8126="","",MAX(0,E8126-J8126)^2)</f>
        <v/>
      </c>
      <c r="M8126" s="27">
        <f>IF(J8126="","",MAX(0,E8126-(J8126+twcdh_off))^2)</f>
        <v/>
      </c>
      <c r="N8126" s="27">
        <f>IF(E8126="","",MAX(0,E8126-swcdh_thr)^2)</f>
        <v/>
      </c>
      <c r="O8126">
        <f>IF(K8126="","",ROUND(E8126-K8126,0))</f>
        <v/>
      </c>
      <c r="P8126">
        <f>IF(O8126="","",IF(O8126&gt;=1,O8126,0))</f>
        <v/>
      </c>
      <c r="Q8126" s="27">
        <f>IF(E8126="","",MAX(0,E8126-22))</f>
        <v/>
      </c>
      <c r="R8126" s="27">
        <f>IF(H8126=1,E8126,"")</f>
        <v/>
      </c>
      <c r="S8126" s="27">
        <f>IF(AND(H8126=1,J8126&lt;&gt;""),E8126-J8126,"")</f>
        <v/>
      </c>
      <c r="T8126">
        <f>IF(G8126="","",MONTH(G8126))</f>
        <v/>
      </c>
    </row>
    <row r="8127">
      <c r="A8127" s="24" t="n">
        <v>2020</v>
      </c>
      <c r="B8127" s="24" t="n">
        <v>12</v>
      </c>
      <c r="C8127" s="24" t="n">
        <v>4</v>
      </c>
      <c r="D8127" s="24" t="n">
        <v>14</v>
      </c>
      <c r="E8127" s="24" t="n">
        <v>11.02</v>
      </c>
      <c r="F8127" s="25">
        <f>IF($E8127="","",DATE(IF($A8127="",nominal_year,$A8127),$B8127,$C8127)+($D8127-IF(LEFT(hour_conv,1)="1",1,0))/24)</f>
        <v/>
      </c>
      <c r="G8127" s="26">
        <f>IF(F8127="","",INT(F8127))</f>
        <v/>
      </c>
      <c r="H8127">
        <f>IF(G8127="","",IF(AND(MONTH(G8127)*100+DAY(G8127)&gt;=season_lo,MONTH(G8127)*100+DAY(G8127)&lt;=season_hi),1,0))</f>
        <v/>
      </c>
      <c r="I8127">
        <f>IF(G8127="","",G8127-first_day+1)</f>
        <v/>
      </c>
      <c r="J8127" s="27">
        <f>IF(I8127="","",INDEX(Daily!$J$2:$J$421,I8127))</f>
        <v/>
      </c>
      <c r="K8127" s="27">
        <f>IF(J8127="","",J8127+cat_offset)</f>
        <v/>
      </c>
      <c r="L8127" s="27">
        <f>IF(J8127="","",MAX(0,E8127-J8127)^2)</f>
        <v/>
      </c>
      <c r="M8127" s="27">
        <f>IF(J8127="","",MAX(0,E8127-(J8127+twcdh_off))^2)</f>
        <v/>
      </c>
      <c r="N8127" s="27">
        <f>IF(E8127="","",MAX(0,E8127-swcdh_thr)^2)</f>
        <v/>
      </c>
      <c r="O8127">
        <f>IF(K8127="","",ROUND(E8127-K8127,0))</f>
        <v/>
      </c>
      <c r="P8127">
        <f>IF(O8127="","",IF(O8127&gt;=1,O8127,0))</f>
        <v/>
      </c>
      <c r="Q8127" s="27">
        <f>IF(E8127="","",MAX(0,E8127-22))</f>
        <v/>
      </c>
      <c r="R8127" s="27">
        <f>IF(H8127=1,E8127,"")</f>
        <v/>
      </c>
      <c r="S8127" s="27">
        <f>IF(AND(H8127=1,J8127&lt;&gt;""),E8127-J8127,"")</f>
        <v/>
      </c>
      <c r="T8127">
        <f>IF(G8127="","",MONTH(G8127))</f>
        <v/>
      </c>
    </row>
    <row r="8128">
      <c r="A8128" s="24" t="n">
        <v>2020</v>
      </c>
      <c r="B8128" s="24" t="n">
        <v>12</v>
      </c>
      <c r="C8128" s="24" t="n">
        <v>4</v>
      </c>
      <c r="D8128" s="24" t="n">
        <v>15</v>
      </c>
      <c r="E8128" s="24" t="n">
        <v>12.28</v>
      </c>
      <c r="F8128" s="25">
        <f>IF($E8128="","",DATE(IF($A8128="",nominal_year,$A8128),$B8128,$C8128)+($D8128-IF(LEFT(hour_conv,1)="1",1,0))/24)</f>
        <v/>
      </c>
      <c r="G8128" s="26">
        <f>IF(F8128="","",INT(F8128))</f>
        <v/>
      </c>
      <c r="H8128">
        <f>IF(G8128="","",IF(AND(MONTH(G8128)*100+DAY(G8128)&gt;=season_lo,MONTH(G8128)*100+DAY(G8128)&lt;=season_hi),1,0))</f>
        <v/>
      </c>
      <c r="I8128">
        <f>IF(G8128="","",G8128-first_day+1)</f>
        <v/>
      </c>
      <c r="J8128" s="27">
        <f>IF(I8128="","",INDEX(Daily!$J$2:$J$421,I8128))</f>
        <v/>
      </c>
      <c r="K8128" s="27">
        <f>IF(J8128="","",J8128+cat_offset)</f>
        <v/>
      </c>
      <c r="L8128" s="27">
        <f>IF(J8128="","",MAX(0,E8128-J8128)^2)</f>
        <v/>
      </c>
      <c r="M8128" s="27">
        <f>IF(J8128="","",MAX(0,E8128-(J8128+twcdh_off))^2)</f>
        <v/>
      </c>
      <c r="N8128" s="27">
        <f>IF(E8128="","",MAX(0,E8128-swcdh_thr)^2)</f>
        <v/>
      </c>
      <c r="O8128">
        <f>IF(K8128="","",ROUND(E8128-K8128,0))</f>
        <v/>
      </c>
      <c r="P8128">
        <f>IF(O8128="","",IF(O8128&gt;=1,O8128,0))</f>
        <v/>
      </c>
      <c r="Q8128" s="27">
        <f>IF(E8128="","",MAX(0,E8128-22))</f>
        <v/>
      </c>
      <c r="R8128" s="27">
        <f>IF(H8128=1,E8128,"")</f>
        <v/>
      </c>
      <c r="S8128" s="27">
        <f>IF(AND(H8128=1,J8128&lt;&gt;""),E8128-J8128,"")</f>
        <v/>
      </c>
      <c r="T8128">
        <f>IF(G8128="","",MONTH(G8128))</f>
        <v/>
      </c>
    </row>
    <row r="8129">
      <c r="A8129" s="24" t="n">
        <v>2020</v>
      </c>
      <c r="B8129" s="24" t="n">
        <v>12</v>
      </c>
      <c r="C8129" s="24" t="n">
        <v>4</v>
      </c>
      <c r="D8129" s="24" t="n">
        <v>16</v>
      </c>
      <c r="E8129" s="24" t="n">
        <v>12.22</v>
      </c>
      <c r="F8129" s="25">
        <f>IF($E8129="","",DATE(IF($A8129="",nominal_year,$A8129),$B8129,$C8129)+($D8129-IF(LEFT(hour_conv,1)="1",1,0))/24)</f>
        <v/>
      </c>
      <c r="G8129" s="26">
        <f>IF(F8129="","",INT(F8129))</f>
        <v/>
      </c>
      <c r="H8129">
        <f>IF(G8129="","",IF(AND(MONTH(G8129)*100+DAY(G8129)&gt;=season_lo,MONTH(G8129)*100+DAY(G8129)&lt;=season_hi),1,0))</f>
        <v/>
      </c>
      <c r="I8129">
        <f>IF(G8129="","",G8129-first_day+1)</f>
        <v/>
      </c>
      <c r="J8129" s="27">
        <f>IF(I8129="","",INDEX(Daily!$J$2:$J$421,I8129))</f>
        <v/>
      </c>
      <c r="K8129" s="27">
        <f>IF(J8129="","",J8129+cat_offset)</f>
        <v/>
      </c>
      <c r="L8129" s="27">
        <f>IF(J8129="","",MAX(0,E8129-J8129)^2)</f>
        <v/>
      </c>
      <c r="M8129" s="27">
        <f>IF(J8129="","",MAX(0,E8129-(J8129+twcdh_off))^2)</f>
        <v/>
      </c>
      <c r="N8129" s="27">
        <f>IF(E8129="","",MAX(0,E8129-swcdh_thr)^2)</f>
        <v/>
      </c>
      <c r="O8129">
        <f>IF(K8129="","",ROUND(E8129-K8129,0))</f>
        <v/>
      </c>
      <c r="P8129">
        <f>IF(O8129="","",IF(O8129&gt;=1,O8129,0))</f>
        <v/>
      </c>
      <c r="Q8129" s="27">
        <f>IF(E8129="","",MAX(0,E8129-22))</f>
        <v/>
      </c>
      <c r="R8129" s="27">
        <f>IF(H8129=1,E8129,"")</f>
        <v/>
      </c>
      <c r="S8129" s="27">
        <f>IF(AND(H8129=1,J8129&lt;&gt;""),E8129-J8129,"")</f>
        <v/>
      </c>
      <c r="T8129">
        <f>IF(G8129="","",MONTH(G8129))</f>
        <v/>
      </c>
    </row>
    <row r="8130">
      <c r="A8130" s="24" t="n">
        <v>2020</v>
      </c>
      <c r="B8130" s="24" t="n">
        <v>12</v>
      </c>
      <c r="C8130" s="24" t="n">
        <v>4</v>
      </c>
      <c r="D8130" s="24" t="n">
        <v>17</v>
      </c>
      <c r="E8130" s="24" t="n">
        <v>11.23</v>
      </c>
      <c r="F8130" s="25">
        <f>IF($E8130="","",DATE(IF($A8130="",nominal_year,$A8130),$B8130,$C8130)+($D8130-IF(LEFT(hour_conv,1)="1",1,0))/24)</f>
        <v/>
      </c>
      <c r="G8130" s="26">
        <f>IF(F8130="","",INT(F8130))</f>
        <v/>
      </c>
      <c r="H8130">
        <f>IF(G8130="","",IF(AND(MONTH(G8130)*100+DAY(G8130)&gt;=season_lo,MONTH(G8130)*100+DAY(G8130)&lt;=season_hi),1,0))</f>
        <v/>
      </c>
      <c r="I8130">
        <f>IF(G8130="","",G8130-first_day+1)</f>
        <v/>
      </c>
      <c r="J8130" s="27">
        <f>IF(I8130="","",INDEX(Daily!$J$2:$J$421,I8130))</f>
        <v/>
      </c>
      <c r="K8130" s="27">
        <f>IF(J8130="","",J8130+cat_offset)</f>
        <v/>
      </c>
      <c r="L8130" s="27">
        <f>IF(J8130="","",MAX(0,E8130-J8130)^2)</f>
        <v/>
      </c>
      <c r="M8130" s="27">
        <f>IF(J8130="","",MAX(0,E8130-(J8130+twcdh_off))^2)</f>
        <v/>
      </c>
      <c r="N8130" s="27">
        <f>IF(E8130="","",MAX(0,E8130-swcdh_thr)^2)</f>
        <v/>
      </c>
      <c r="O8130">
        <f>IF(K8130="","",ROUND(E8130-K8130,0))</f>
        <v/>
      </c>
      <c r="P8130">
        <f>IF(O8130="","",IF(O8130&gt;=1,O8130,0))</f>
        <v/>
      </c>
      <c r="Q8130" s="27">
        <f>IF(E8130="","",MAX(0,E8130-22))</f>
        <v/>
      </c>
      <c r="R8130" s="27">
        <f>IF(H8130=1,E8130,"")</f>
        <v/>
      </c>
      <c r="S8130" s="27">
        <f>IF(AND(H8130=1,J8130&lt;&gt;""),E8130-J8130,"")</f>
        <v/>
      </c>
      <c r="T8130">
        <f>IF(G8130="","",MONTH(G8130))</f>
        <v/>
      </c>
    </row>
    <row r="8131">
      <c r="A8131" s="24" t="n">
        <v>2020</v>
      </c>
      <c r="B8131" s="24" t="n">
        <v>12</v>
      </c>
      <c r="C8131" s="24" t="n">
        <v>4</v>
      </c>
      <c r="D8131" s="24" t="n">
        <v>18</v>
      </c>
      <c r="E8131" s="24" t="n">
        <v>11.01</v>
      </c>
      <c r="F8131" s="25">
        <f>IF($E8131="","",DATE(IF($A8131="",nominal_year,$A8131),$B8131,$C8131)+($D8131-IF(LEFT(hour_conv,1)="1",1,0))/24)</f>
        <v/>
      </c>
      <c r="G8131" s="26">
        <f>IF(F8131="","",INT(F8131))</f>
        <v/>
      </c>
      <c r="H8131">
        <f>IF(G8131="","",IF(AND(MONTH(G8131)*100+DAY(G8131)&gt;=season_lo,MONTH(G8131)*100+DAY(G8131)&lt;=season_hi),1,0))</f>
        <v/>
      </c>
      <c r="I8131">
        <f>IF(G8131="","",G8131-first_day+1)</f>
        <v/>
      </c>
      <c r="J8131" s="27">
        <f>IF(I8131="","",INDEX(Daily!$J$2:$J$421,I8131))</f>
        <v/>
      </c>
      <c r="K8131" s="27">
        <f>IF(J8131="","",J8131+cat_offset)</f>
        <v/>
      </c>
      <c r="L8131" s="27">
        <f>IF(J8131="","",MAX(0,E8131-J8131)^2)</f>
        <v/>
      </c>
      <c r="M8131" s="27">
        <f>IF(J8131="","",MAX(0,E8131-(J8131+twcdh_off))^2)</f>
        <v/>
      </c>
      <c r="N8131" s="27">
        <f>IF(E8131="","",MAX(0,E8131-swcdh_thr)^2)</f>
        <v/>
      </c>
      <c r="O8131">
        <f>IF(K8131="","",ROUND(E8131-K8131,0))</f>
        <v/>
      </c>
      <c r="P8131">
        <f>IF(O8131="","",IF(O8131&gt;=1,O8131,0))</f>
        <v/>
      </c>
      <c r="Q8131" s="27">
        <f>IF(E8131="","",MAX(0,E8131-22))</f>
        <v/>
      </c>
      <c r="R8131" s="27">
        <f>IF(H8131=1,E8131,"")</f>
        <v/>
      </c>
      <c r="S8131" s="27">
        <f>IF(AND(H8131=1,J8131&lt;&gt;""),E8131-J8131,"")</f>
        <v/>
      </c>
      <c r="T8131">
        <f>IF(G8131="","",MONTH(G8131))</f>
        <v/>
      </c>
    </row>
    <row r="8132">
      <c r="A8132" s="24" t="n">
        <v>2020</v>
      </c>
      <c r="B8132" s="24" t="n">
        <v>12</v>
      </c>
      <c r="C8132" s="24" t="n">
        <v>4</v>
      </c>
      <c r="D8132" s="24" t="n">
        <v>19</v>
      </c>
      <c r="E8132" s="24" t="n">
        <v>10.9</v>
      </c>
      <c r="F8132" s="25">
        <f>IF($E8132="","",DATE(IF($A8132="",nominal_year,$A8132),$B8132,$C8132)+($D8132-IF(LEFT(hour_conv,1)="1",1,0))/24)</f>
        <v/>
      </c>
      <c r="G8132" s="26">
        <f>IF(F8132="","",INT(F8132))</f>
        <v/>
      </c>
      <c r="H8132">
        <f>IF(G8132="","",IF(AND(MONTH(G8132)*100+DAY(G8132)&gt;=season_lo,MONTH(G8132)*100+DAY(G8132)&lt;=season_hi),1,0))</f>
        <v/>
      </c>
      <c r="I8132">
        <f>IF(G8132="","",G8132-first_day+1)</f>
        <v/>
      </c>
      <c r="J8132" s="27">
        <f>IF(I8132="","",INDEX(Daily!$J$2:$J$421,I8132))</f>
        <v/>
      </c>
      <c r="K8132" s="27">
        <f>IF(J8132="","",J8132+cat_offset)</f>
        <v/>
      </c>
      <c r="L8132" s="27">
        <f>IF(J8132="","",MAX(0,E8132-J8132)^2)</f>
        <v/>
      </c>
      <c r="M8132" s="27">
        <f>IF(J8132="","",MAX(0,E8132-(J8132+twcdh_off))^2)</f>
        <v/>
      </c>
      <c r="N8132" s="27">
        <f>IF(E8132="","",MAX(0,E8132-swcdh_thr)^2)</f>
        <v/>
      </c>
      <c r="O8132">
        <f>IF(K8132="","",ROUND(E8132-K8132,0))</f>
        <v/>
      </c>
      <c r="P8132">
        <f>IF(O8132="","",IF(O8132&gt;=1,O8132,0))</f>
        <v/>
      </c>
      <c r="Q8132" s="27">
        <f>IF(E8132="","",MAX(0,E8132-22))</f>
        <v/>
      </c>
      <c r="R8132" s="27">
        <f>IF(H8132=1,E8132,"")</f>
        <v/>
      </c>
      <c r="S8132" s="27">
        <f>IF(AND(H8132=1,J8132&lt;&gt;""),E8132-J8132,"")</f>
        <v/>
      </c>
      <c r="T8132">
        <f>IF(G8132="","",MONTH(G8132))</f>
        <v/>
      </c>
    </row>
    <row r="8133">
      <c r="A8133" s="24" t="n">
        <v>2020</v>
      </c>
      <c r="B8133" s="24" t="n">
        <v>12</v>
      </c>
      <c r="C8133" s="24" t="n">
        <v>4</v>
      </c>
      <c r="D8133" s="24" t="n">
        <v>20</v>
      </c>
      <c r="E8133" s="24" t="n">
        <v>10.49</v>
      </c>
      <c r="F8133" s="25">
        <f>IF($E8133="","",DATE(IF($A8133="",nominal_year,$A8133),$B8133,$C8133)+($D8133-IF(LEFT(hour_conv,1)="1",1,0))/24)</f>
        <v/>
      </c>
      <c r="G8133" s="26">
        <f>IF(F8133="","",INT(F8133))</f>
        <v/>
      </c>
      <c r="H8133">
        <f>IF(G8133="","",IF(AND(MONTH(G8133)*100+DAY(G8133)&gt;=season_lo,MONTH(G8133)*100+DAY(G8133)&lt;=season_hi),1,0))</f>
        <v/>
      </c>
      <c r="I8133">
        <f>IF(G8133="","",G8133-first_day+1)</f>
        <v/>
      </c>
      <c r="J8133" s="27">
        <f>IF(I8133="","",INDEX(Daily!$J$2:$J$421,I8133))</f>
        <v/>
      </c>
      <c r="K8133" s="27">
        <f>IF(J8133="","",J8133+cat_offset)</f>
        <v/>
      </c>
      <c r="L8133" s="27">
        <f>IF(J8133="","",MAX(0,E8133-J8133)^2)</f>
        <v/>
      </c>
      <c r="M8133" s="27">
        <f>IF(J8133="","",MAX(0,E8133-(J8133+twcdh_off))^2)</f>
        <v/>
      </c>
      <c r="N8133" s="27">
        <f>IF(E8133="","",MAX(0,E8133-swcdh_thr)^2)</f>
        <v/>
      </c>
      <c r="O8133">
        <f>IF(K8133="","",ROUND(E8133-K8133,0))</f>
        <v/>
      </c>
      <c r="P8133">
        <f>IF(O8133="","",IF(O8133&gt;=1,O8133,0))</f>
        <v/>
      </c>
      <c r="Q8133" s="27">
        <f>IF(E8133="","",MAX(0,E8133-22))</f>
        <v/>
      </c>
      <c r="R8133" s="27">
        <f>IF(H8133=1,E8133,"")</f>
        <v/>
      </c>
      <c r="S8133" s="27">
        <f>IF(AND(H8133=1,J8133&lt;&gt;""),E8133-J8133,"")</f>
        <v/>
      </c>
      <c r="T8133">
        <f>IF(G8133="","",MONTH(G8133))</f>
        <v/>
      </c>
    </row>
    <row r="8134">
      <c r="A8134" s="24" t="n">
        <v>2020</v>
      </c>
      <c r="B8134" s="24" t="n">
        <v>12</v>
      </c>
      <c r="C8134" s="24" t="n">
        <v>4</v>
      </c>
      <c r="D8134" s="24" t="n">
        <v>21</v>
      </c>
      <c r="E8134" s="24" t="n">
        <v>9.41</v>
      </c>
      <c r="F8134" s="25">
        <f>IF($E8134="","",DATE(IF($A8134="",nominal_year,$A8134),$B8134,$C8134)+($D8134-IF(LEFT(hour_conv,1)="1",1,0))/24)</f>
        <v/>
      </c>
      <c r="G8134" s="26">
        <f>IF(F8134="","",INT(F8134))</f>
        <v/>
      </c>
      <c r="H8134">
        <f>IF(G8134="","",IF(AND(MONTH(G8134)*100+DAY(G8134)&gt;=season_lo,MONTH(G8134)*100+DAY(G8134)&lt;=season_hi),1,0))</f>
        <v/>
      </c>
      <c r="I8134">
        <f>IF(G8134="","",G8134-first_day+1)</f>
        <v/>
      </c>
      <c r="J8134" s="27">
        <f>IF(I8134="","",INDEX(Daily!$J$2:$J$421,I8134))</f>
        <v/>
      </c>
      <c r="K8134" s="27">
        <f>IF(J8134="","",J8134+cat_offset)</f>
        <v/>
      </c>
      <c r="L8134" s="27">
        <f>IF(J8134="","",MAX(0,E8134-J8134)^2)</f>
        <v/>
      </c>
      <c r="M8134" s="27">
        <f>IF(J8134="","",MAX(0,E8134-(J8134+twcdh_off))^2)</f>
        <v/>
      </c>
      <c r="N8134" s="27">
        <f>IF(E8134="","",MAX(0,E8134-swcdh_thr)^2)</f>
        <v/>
      </c>
      <c r="O8134">
        <f>IF(K8134="","",ROUND(E8134-K8134,0))</f>
        <v/>
      </c>
      <c r="P8134">
        <f>IF(O8134="","",IF(O8134&gt;=1,O8134,0))</f>
        <v/>
      </c>
      <c r="Q8134" s="27">
        <f>IF(E8134="","",MAX(0,E8134-22))</f>
        <v/>
      </c>
      <c r="R8134" s="27">
        <f>IF(H8134=1,E8134,"")</f>
        <v/>
      </c>
      <c r="S8134" s="27">
        <f>IF(AND(H8134=1,J8134&lt;&gt;""),E8134-J8134,"")</f>
        <v/>
      </c>
      <c r="T8134">
        <f>IF(G8134="","",MONTH(G8134))</f>
        <v/>
      </c>
    </row>
    <row r="8135">
      <c r="A8135" s="24" t="n">
        <v>2020</v>
      </c>
      <c r="B8135" s="24" t="n">
        <v>12</v>
      </c>
      <c r="C8135" s="24" t="n">
        <v>4</v>
      </c>
      <c r="D8135" s="24" t="n">
        <v>22</v>
      </c>
      <c r="E8135" s="24" t="n">
        <v>8.65</v>
      </c>
      <c r="F8135" s="25">
        <f>IF($E8135="","",DATE(IF($A8135="",nominal_year,$A8135),$B8135,$C8135)+($D8135-IF(LEFT(hour_conv,1)="1",1,0))/24)</f>
        <v/>
      </c>
      <c r="G8135" s="26">
        <f>IF(F8135="","",INT(F8135))</f>
        <v/>
      </c>
      <c r="H8135">
        <f>IF(G8135="","",IF(AND(MONTH(G8135)*100+DAY(G8135)&gt;=season_lo,MONTH(G8135)*100+DAY(G8135)&lt;=season_hi),1,0))</f>
        <v/>
      </c>
      <c r="I8135">
        <f>IF(G8135="","",G8135-first_day+1)</f>
        <v/>
      </c>
      <c r="J8135" s="27">
        <f>IF(I8135="","",INDEX(Daily!$J$2:$J$421,I8135))</f>
        <v/>
      </c>
      <c r="K8135" s="27">
        <f>IF(J8135="","",J8135+cat_offset)</f>
        <v/>
      </c>
      <c r="L8135" s="27">
        <f>IF(J8135="","",MAX(0,E8135-J8135)^2)</f>
        <v/>
      </c>
      <c r="M8135" s="27">
        <f>IF(J8135="","",MAX(0,E8135-(J8135+twcdh_off))^2)</f>
        <v/>
      </c>
      <c r="N8135" s="27">
        <f>IF(E8135="","",MAX(0,E8135-swcdh_thr)^2)</f>
        <v/>
      </c>
      <c r="O8135">
        <f>IF(K8135="","",ROUND(E8135-K8135,0))</f>
        <v/>
      </c>
      <c r="P8135">
        <f>IF(O8135="","",IF(O8135&gt;=1,O8135,0))</f>
        <v/>
      </c>
      <c r="Q8135" s="27">
        <f>IF(E8135="","",MAX(0,E8135-22))</f>
        <v/>
      </c>
      <c r="R8135" s="27">
        <f>IF(H8135=1,E8135,"")</f>
        <v/>
      </c>
      <c r="S8135" s="27">
        <f>IF(AND(H8135=1,J8135&lt;&gt;""),E8135-J8135,"")</f>
        <v/>
      </c>
      <c r="T8135">
        <f>IF(G8135="","",MONTH(G8135))</f>
        <v/>
      </c>
    </row>
    <row r="8136">
      <c r="A8136" s="24" t="n">
        <v>2020</v>
      </c>
      <c r="B8136" s="24" t="n">
        <v>12</v>
      </c>
      <c r="C8136" s="24" t="n">
        <v>4</v>
      </c>
      <c r="D8136" s="24" t="n">
        <v>23</v>
      </c>
      <c r="E8136" s="24" t="n">
        <v>9.15</v>
      </c>
      <c r="F8136" s="25">
        <f>IF($E8136="","",DATE(IF($A8136="",nominal_year,$A8136),$B8136,$C8136)+($D8136-IF(LEFT(hour_conv,1)="1",1,0))/24)</f>
        <v/>
      </c>
      <c r="G8136" s="26">
        <f>IF(F8136="","",INT(F8136))</f>
        <v/>
      </c>
      <c r="H8136">
        <f>IF(G8136="","",IF(AND(MONTH(G8136)*100+DAY(G8136)&gt;=season_lo,MONTH(G8136)*100+DAY(G8136)&lt;=season_hi),1,0))</f>
        <v/>
      </c>
      <c r="I8136">
        <f>IF(G8136="","",G8136-first_day+1)</f>
        <v/>
      </c>
      <c r="J8136" s="27">
        <f>IF(I8136="","",INDEX(Daily!$J$2:$J$421,I8136))</f>
        <v/>
      </c>
      <c r="K8136" s="27">
        <f>IF(J8136="","",J8136+cat_offset)</f>
        <v/>
      </c>
      <c r="L8136" s="27">
        <f>IF(J8136="","",MAX(0,E8136-J8136)^2)</f>
        <v/>
      </c>
      <c r="M8136" s="27">
        <f>IF(J8136="","",MAX(0,E8136-(J8136+twcdh_off))^2)</f>
        <v/>
      </c>
      <c r="N8136" s="27">
        <f>IF(E8136="","",MAX(0,E8136-swcdh_thr)^2)</f>
        <v/>
      </c>
      <c r="O8136">
        <f>IF(K8136="","",ROUND(E8136-K8136,0))</f>
        <v/>
      </c>
      <c r="P8136">
        <f>IF(O8136="","",IF(O8136&gt;=1,O8136,0))</f>
        <v/>
      </c>
      <c r="Q8136" s="27">
        <f>IF(E8136="","",MAX(0,E8136-22))</f>
        <v/>
      </c>
      <c r="R8136" s="27">
        <f>IF(H8136=1,E8136,"")</f>
        <v/>
      </c>
      <c r="S8136" s="27">
        <f>IF(AND(H8136=1,J8136&lt;&gt;""),E8136-J8136,"")</f>
        <v/>
      </c>
      <c r="T8136">
        <f>IF(G8136="","",MONTH(G8136))</f>
        <v/>
      </c>
    </row>
    <row r="8137">
      <c r="A8137" s="24" t="n">
        <v>2020</v>
      </c>
      <c r="B8137" s="24" t="n">
        <v>12</v>
      </c>
      <c r="C8137" s="24" t="n">
        <v>4</v>
      </c>
      <c r="D8137" s="24" t="n">
        <v>24</v>
      </c>
      <c r="E8137" s="24" t="n">
        <v>8.220000000000001</v>
      </c>
      <c r="F8137" s="25">
        <f>IF($E8137="","",DATE(IF($A8137="",nominal_year,$A8137),$B8137,$C8137)+($D8137-IF(LEFT(hour_conv,1)="1",1,0))/24)</f>
        <v/>
      </c>
      <c r="G8137" s="26">
        <f>IF(F8137="","",INT(F8137))</f>
        <v/>
      </c>
      <c r="H8137">
        <f>IF(G8137="","",IF(AND(MONTH(G8137)*100+DAY(G8137)&gt;=season_lo,MONTH(G8137)*100+DAY(G8137)&lt;=season_hi),1,0))</f>
        <v/>
      </c>
      <c r="I8137">
        <f>IF(G8137="","",G8137-first_day+1)</f>
        <v/>
      </c>
      <c r="J8137" s="27">
        <f>IF(I8137="","",INDEX(Daily!$J$2:$J$421,I8137))</f>
        <v/>
      </c>
      <c r="K8137" s="27">
        <f>IF(J8137="","",J8137+cat_offset)</f>
        <v/>
      </c>
      <c r="L8137" s="27">
        <f>IF(J8137="","",MAX(0,E8137-J8137)^2)</f>
        <v/>
      </c>
      <c r="M8137" s="27">
        <f>IF(J8137="","",MAX(0,E8137-(J8137+twcdh_off))^2)</f>
        <v/>
      </c>
      <c r="N8137" s="27">
        <f>IF(E8137="","",MAX(0,E8137-swcdh_thr)^2)</f>
        <v/>
      </c>
      <c r="O8137">
        <f>IF(K8137="","",ROUND(E8137-K8137,0))</f>
        <v/>
      </c>
      <c r="P8137">
        <f>IF(O8137="","",IF(O8137&gt;=1,O8137,0))</f>
        <v/>
      </c>
      <c r="Q8137" s="27">
        <f>IF(E8137="","",MAX(0,E8137-22))</f>
        <v/>
      </c>
      <c r="R8137" s="27">
        <f>IF(H8137=1,E8137,"")</f>
        <v/>
      </c>
      <c r="S8137" s="27">
        <f>IF(AND(H8137=1,J8137&lt;&gt;""),E8137-J8137,"")</f>
        <v/>
      </c>
      <c r="T8137">
        <f>IF(G8137="","",MONTH(G8137))</f>
        <v/>
      </c>
    </row>
    <row r="8138">
      <c r="A8138" s="24" t="n">
        <v>2020</v>
      </c>
      <c r="B8138" s="24" t="n">
        <v>12</v>
      </c>
      <c r="C8138" s="24" t="n">
        <v>5</v>
      </c>
      <c r="D8138" s="24" t="n">
        <v>1</v>
      </c>
      <c r="E8138" s="24" t="n">
        <v>6.14</v>
      </c>
      <c r="F8138" s="25">
        <f>IF($E8138="","",DATE(IF($A8138="",nominal_year,$A8138),$B8138,$C8138)+($D8138-IF(LEFT(hour_conv,1)="1",1,0))/24)</f>
        <v/>
      </c>
      <c r="G8138" s="26">
        <f>IF(F8138="","",INT(F8138))</f>
        <v/>
      </c>
      <c r="H8138">
        <f>IF(G8138="","",IF(AND(MONTH(G8138)*100+DAY(G8138)&gt;=season_lo,MONTH(G8138)*100+DAY(G8138)&lt;=season_hi),1,0))</f>
        <v/>
      </c>
      <c r="I8138">
        <f>IF(G8138="","",G8138-first_day+1)</f>
        <v/>
      </c>
      <c r="J8138" s="27">
        <f>IF(I8138="","",INDEX(Daily!$J$2:$J$421,I8138))</f>
        <v/>
      </c>
      <c r="K8138" s="27">
        <f>IF(J8138="","",J8138+cat_offset)</f>
        <v/>
      </c>
      <c r="L8138" s="27">
        <f>IF(J8138="","",MAX(0,E8138-J8138)^2)</f>
        <v/>
      </c>
      <c r="M8138" s="27">
        <f>IF(J8138="","",MAX(0,E8138-(J8138+twcdh_off))^2)</f>
        <v/>
      </c>
      <c r="N8138" s="27">
        <f>IF(E8138="","",MAX(0,E8138-swcdh_thr)^2)</f>
        <v/>
      </c>
      <c r="O8138">
        <f>IF(K8138="","",ROUND(E8138-K8138,0))</f>
        <v/>
      </c>
      <c r="P8138">
        <f>IF(O8138="","",IF(O8138&gt;=1,O8138,0))</f>
        <v/>
      </c>
      <c r="Q8138" s="27">
        <f>IF(E8138="","",MAX(0,E8138-22))</f>
        <v/>
      </c>
      <c r="R8138" s="27">
        <f>IF(H8138=1,E8138,"")</f>
        <v/>
      </c>
      <c r="S8138" s="27">
        <f>IF(AND(H8138=1,J8138&lt;&gt;""),E8138-J8138,"")</f>
        <v/>
      </c>
      <c r="T8138">
        <f>IF(G8138="","",MONTH(G8138))</f>
        <v/>
      </c>
    </row>
    <row r="8139">
      <c r="A8139" s="24" t="n">
        <v>2020</v>
      </c>
      <c r="B8139" s="24" t="n">
        <v>12</v>
      </c>
      <c r="C8139" s="24" t="n">
        <v>5</v>
      </c>
      <c r="D8139" s="24" t="n">
        <v>2</v>
      </c>
      <c r="E8139" s="24" t="n">
        <v>5.66</v>
      </c>
      <c r="F8139" s="25">
        <f>IF($E8139="","",DATE(IF($A8139="",nominal_year,$A8139),$B8139,$C8139)+($D8139-IF(LEFT(hour_conv,1)="1",1,0))/24)</f>
        <v/>
      </c>
      <c r="G8139" s="26">
        <f>IF(F8139="","",INT(F8139))</f>
        <v/>
      </c>
      <c r="H8139">
        <f>IF(G8139="","",IF(AND(MONTH(G8139)*100+DAY(G8139)&gt;=season_lo,MONTH(G8139)*100+DAY(G8139)&lt;=season_hi),1,0))</f>
        <v/>
      </c>
      <c r="I8139">
        <f>IF(G8139="","",G8139-first_day+1)</f>
        <v/>
      </c>
      <c r="J8139" s="27">
        <f>IF(I8139="","",INDEX(Daily!$J$2:$J$421,I8139))</f>
        <v/>
      </c>
      <c r="K8139" s="27">
        <f>IF(J8139="","",J8139+cat_offset)</f>
        <v/>
      </c>
      <c r="L8139" s="27">
        <f>IF(J8139="","",MAX(0,E8139-J8139)^2)</f>
        <v/>
      </c>
      <c r="M8139" s="27">
        <f>IF(J8139="","",MAX(0,E8139-(J8139+twcdh_off))^2)</f>
        <v/>
      </c>
      <c r="N8139" s="27">
        <f>IF(E8139="","",MAX(0,E8139-swcdh_thr)^2)</f>
        <v/>
      </c>
      <c r="O8139">
        <f>IF(K8139="","",ROUND(E8139-K8139,0))</f>
        <v/>
      </c>
      <c r="P8139">
        <f>IF(O8139="","",IF(O8139&gt;=1,O8139,0))</f>
        <v/>
      </c>
      <c r="Q8139" s="27">
        <f>IF(E8139="","",MAX(0,E8139-22))</f>
        <v/>
      </c>
      <c r="R8139" s="27">
        <f>IF(H8139=1,E8139,"")</f>
        <v/>
      </c>
      <c r="S8139" s="27">
        <f>IF(AND(H8139=1,J8139&lt;&gt;""),E8139-J8139,"")</f>
        <v/>
      </c>
      <c r="T8139">
        <f>IF(G8139="","",MONTH(G8139))</f>
        <v/>
      </c>
    </row>
    <row r="8140">
      <c r="A8140" s="24" t="n">
        <v>2020</v>
      </c>
      <c r="B8140" s="24" t="n">
        <v>12</v>
      </c>
      <c r="C8140" s="24" t="n">
        <v>5</v>
      </c>
      <c r="D8140" s="24" t="n">
        <v>3</v>
      </c>
      <c r="E8140" s="24" t="n">
        <v>5.78</v>
      </c>
      <c r="F8140" s="25">
        <f>IF($E8140="","",DATE(IF($A8140="",nominal_year,$A8140),$B8140,$C8140)+($D8140-IF(LEFT(hour_conv,1)="1",1,0))/24)</f>
        <v/>
      </c>
      <c r="G8140" s="26">
        <f>IF(F8140="","",INT(F8140))</f>
        <v/>
      </c>
      <c r="H8140">
        <f>IF(G8140="","",IF(AND(MONTH(G8140)*100+DAY(G8140)&gt;=season_lo,MONTH(G8140)*100+DAY(G8140)&lt;=season_hi),1,0))</f>
        <v/>
      </c>
      <c r="I8140">
        <f>IF(G8140="","",G8140-first_day+1)</f>
        <v/>
      </c>
      <c r="J8140" s="27">
        <f>IF(I8140="","",INDEX(Daily!$J$2:$J$421,I8140))</f>
        <v/>
      </c>
      <c r="K8140" s="27">
        <f>IF(J8140="","",J8140+cat_offset)</f>
        <v/>
      </c>
      <c r="L8140" s="27">
        <f>IF(J8140="","",MAX(0,E8140-J8140)^2)</f>
        <v/>
      </c>
      <c r="M8140" s="27">
        <f>IF(J8140="","",MAX(0,E8140-(J8140+twcdh_off))^2)</f>
        <v/>
      </c>
      <c r="N8140" s="27">
        <f>IF(E8140="","",MAX(0,E8140-swcdh_thr)^2)</f>
        <v/>
      </c>
      <c r="O8140">
        <f>IF(K8140="","",ROUND(E8140-K8140,0))</f>
        <v/>
      </c>
      <c r="P8140">
        <f>IF(O8140="","",IF(O8140&gt;=1,O8140,0))</f>
        <v/>
      </c>
      <c r="Q8140" s="27">
        <f>IF(E8140="","",MAX(0,E8140-22))</f>
        <v/>
      </c>
      <c r="R8140" s="27">
        <f>IF(H8140=1,E8140,"")</f>
        <v/>
      </c>
      <c r="S8140" s="27">
        <f>IF(AND(H8140=1,J8140&lt;&gt;""),E8140-J8140,"")</f>
        <v/>
      </c>
      <c r="T8140">
        <f>IF(G8140="","",MONTH(G8140))</f>
        <v/>
      </c>
    </row>
    <row r="8141">
      <c r="A8141" s="24" t="n">
        <v>2020</v>
      </c>
      <c r="B8141" s="24" t="n">
        <v>12</v>
      </c>
      <c r="C8141" s="24" t="n">
        <v>5</v>
      </c>
      <c r="D8141" s="24" t="n">
        <v>4</v>
      </c>
      <c r="E8141" s="24" t="n">
        <v>6.1</v>
      </c>
      <c r="F8141" s="25">
        <f>IF($E8141="","",DATE(IF($A8141="",nominal_year,$A8141),$B8141,$C8141)+($D8141-IF(LEFT(hour_conv,1)="1",1,0))/24)</f>
        <v/>
      </c>
      <c r="G8141" s="26">
        <f>IF(F8141="","",INT(F8141))</f>
        <v/>
      </c>
      <c r="H8141">
        <f>IF(G8141="","",IF(AND(MONTH(G8141)*100+DAY(G8141)&gt;=season_lo,MONTH(G8141)*100+DAY(G8141)&lt;=season_hi),1,0))</f>
        <v/>
      </c>
      <c r="I8141">
        <f>IF(G8141="","",G8141-first_day+1)</f>
        <v/>
      </c>
      <c r="J8141" s="27">
        <f>IF(I8141="","",INDEX(Daily!$J$2:$J$421,I8141))</f>
        <v/>
      </c>
      <c r="K8141" s="27">
        <f>IF(J8141="","",J8141+cat_offset)</f>
        <v/>
      </c>
      <c r="L8141" s="27">
        <f>IF(J8141="","",MAX(0,E8141-J8141)^2)</f>
        <v/>
      </c>
      <c r="M8141" s="27">
        <f>IF(J8141="","",MAX(0,E8141-(J8141+twcdh_off))^2)</f>
        <v/>
      </c>
      <c r="N8141" s="27">
        <f>IF(E8141="","",MAX(0,E8141-swcdh_thr)^2)</f>
        <v/>
      </c>
      <c r="O8141">
        <f>IF(K8141="","",ROUND(E8141-K8141,0))</f>
        <v/>
      </c>
      <c r="P8141">
        <f>IF(O8141="","",IF(O8141&gt;=1,O8141,0))</f>
        <v/>
      </c>
      <c r="Q8141" s="27">
        <f>IF(E8141="","",MAX(0,E8141-22))</f>
        <v/>
      </c>
      <c r="R8141" s="27">
        <f>IF(H8141=1,E8141,"")</f>
        <v/>
      </c>
      <c r="S8141" s="27">
        <f>IF(AND(H8141=1,J8141&lt;&gt;""),E8141-J8141,"")</f>
        <v/>
      </c>
      <c r="T8141">
        <f>IF(G8141="","",MONTH(G8141))</f>
        <v/>
      </c>
    </row>
    <row r="8142">
      <c r="A8142" s="24" t="n">
        <v>2020</v>
      </c>
      <c r="B8142" s="24" t="n">
        <v>12</v>
      </c>
      <c r="C8142" s="24" t="n">
        <v>5</v>
      </c>
      <c r="D8142" s="24" t="n">
        <v>5</v>
      </c>
      <c r="E8142" s="24" t="n">
        <v>6.3</v>
      </c>
      <c r="F8142" s="25">
        <f>IF($E8142="","",DATE(IF($A8142="",nominal_year,$A8142),$B8142,$C8142)+($D8142-IF(LEFT(hour_conv,1)="1",1,0))/24)</f>
        <v/>
      </c>
      <c r="G8142" s="26">
        <f>IF(F8142="","",INT(F8142))</f>
        <v/>
      </c>
      <c r="H8142">
        <f>IF(G8142="","",IF(AND(MONTH(G8142)*100+DAY(G8142)&gt;=season_lo,MONTH(G8142)*100+DAY(G8142)&lt;=season_hi),1,0))</f>
        <v/>
      </c>
      <c r="I8142">
        <f>IF(G8142="","",G8142-first_day+1)</f>
        <v/>
      </c>
      <c r="J8142" s="27">
        <f>IF(I8142="","",INDEX(Daily!$J$2:$J$421,I8142))</f>
        <v/>
      </c>
      <c r="K8142" s="27">
        <f>IF(J8142="","",J8142+cat_offset)</f>
        <v/>
      </c>
      <c r="L8142" s="27">
        <f>IF(J8142="","",MAX(0,E8142-J8142)^2)</f>
        <v/>
      </c>
      <c r="M8142" s="27">
        <f>IF(J8142="","",MAX(0,E8142-(J8142+twcdh_off))^2)</f>
        <v/>
      </c>
      <c r="N8142" s="27">
        <f>IF(E8142="","",MAX(0,E8142-swcdh_thr)^2)</f>
        <v/>
      </c>
      <c r="O8142">
        <f>IF(K8142="","",ROUND(E8142-K8142,0))</f>
        <v/>
      </c>
      <c r="P8142">
        <f>IF(O8142="","",IF(O8142&gt;=1,O8142,0))</f>
        <v/>
      </c>
      <c r="Q8142" s="27">
        <f>IF(E8142="","",MAX(0,E8142-22))</f>
        <v/>
      </c>
      <c r="R8142" s="27">
        <f>IF(H8142=1,E8142,"")</f>
        <v/>
      </c>
      <c r="S8142" s="27">
        <f>IF(AND(H8142=1,J8142&lt;&gt;""),E8142-J8142,"")</f>
        <v/>
      </c>
      <c r="T8142">
        <f>IF(G8142="","",MONTH(G8142))</f>
        <v/>
      </c>
    </row>
    <row r="8143">
      <c r="A8143" s="24" t="n">
        <v>2020</v>
      </c>
      <c r="B8143" s="24" t="n">
        <v>12</v>
      </c>
      <c r="C8143" s="24" t="n">
        <v>5</v>
      </c>
      <c r="D8143" s="24" t="n">
        <v>6</v>
      </c>
      <c r="E8143" s="24" t="n">
        <v>6.2</v>
      </c>
      <c r="F8143" s="25">
        <f>IF($E8143="","",DATE(IF($A8143="",nominal_year,$A8143),$B8143,$C8143)+($D8143-IF(LEFT(hour_conv,1)="1",1,0))/24)</f>
        <v/>
      </c>
      <c r="G8143" s="26">
        <f>IF(F8143="","",INT(F8143))</f>
        <v/>
      </c>
      <c r="H8143">
        <f>IF(G8143="","",IF(AND(MONTH(G8143)*100+DAY(G8143)&gt;=season_lo,MONTH(G8143)*100+DAY(G8143)&lt;=season_hi),1,0))</f>
        <v/>
      </c>
      <c r="I8143">
        <f>IF(G8143="","",G8143-first_day+1)</f>
        <v/>
      </c>
      <c r="J8143" s="27">
        <f>IF(I8143="","",INDEX(Daily!$J$2:$J$421,I8143))</f>
        <v/>
      </c>
      <c r="K8143" s="27">
        <f>IF(J8143="","",J8143+cat_offset)</f>
        <v/>
      </c>
      <c r="L8143" s="27">
        <f>IF(J8143="","",MAX(0,E8143-J8143)^2)</f>
        <v/>
      </c>
      <c r="M8143" s="27">
        <f>IF(J8143="","",MAX(0,E8143-(J8143+twcdh_off))^2)</f>
        <v/>
      </c>
      <c r="N8143" s="27">
        <f>IF(E8143="","",MAX(0,E8143-swcdh_thr)^2)</f>
        <v/>
      </c>
      <c r="O8143">
        <f>IF(K8143="","",ROUND(E8143-K8143,0))</f>
        <v/>
      </c>
      <c r="P8143">
        <f>IF(O8143="","",IF(O8143&gt;=1,O8143,0))</f>
        <v/>
      </c>
      <c r="Q8143" s="27">
        <f>IF(E8143="","",MAX(0,E8143-22))</f>
        <v/>
      </c>
      <c r="R8143" s="27">
        <f>IF(H8143=1,E8143,"")</f>
        <v/>
      </c>
      <c r="S8143" s="27">
        <f>IF(AND(H8143=1,J8143&lt;&gt;""),E8143-J8143,"")</f>
        <v/>
      </c>
      <c r="T8143">
        <f>IF(G8143="","",MONTH(G8143))</f>
        <v/>
      </c>
    </row>
    <row r="8144">
      <c r="A8144" s="24" t="n">
        <v>2020</v>
      </c>
      <c r="B8144" s="24" t="n">
        <v>12</v>
      </c>
      <c r="C8144" s="24" t="n">
        <v>5</v>
      </c>
      <c r="D8144" s="24" t="n">
        <v>7</v>
      </c>
      <c r="E8144" s="24" t="n">
        <v>6.09</v>
      </c>
      <c r="F8144" s="25">
        <f>IF($E8144="","",DATE(IF($A8144="",nominal_year,$A8144),$B8144,$C8144)+($D8144-IF(LEFT(hour_conv,1)="1",1,0))/24)</f>
        <v/>
      </c>
      <c r="G8144" s="26">
        <f>IF(F8144="","",INT(F8144))</f>
        <v/>
      </c>
      <c r="H8144">
        <f>IF(G8144="","",IF(AND(MONTH(G8144)*100+DAY(G8144)&gt;=season_lo,MONTH(G8144)*100+DAY(G8144)&lt;=season_hi),1,0))</f>
        <v/>
      </c>
      <c r="I8144">
        <f>IF(G8144="","",G8144-first_day+1)</f>
        <v/>
      </c>
      <c r="J8144" s="27">
        <f>IF(I8144="","",INDEX(Daily!$J$2:$J$421,I8144))</f>
        <v/>
      </c>
      <c r="K8144" s="27">
        <f>IF(J8144="","",J8144+cat_offset)</f>
        <v/>
      </c>
      <c r="L8144" s="27">
        <f>IF(J8144="","",MAX(0,E8144-J8144)^2)</f>
        <v/>
      </c>
      <c r="M8144" s="27">
        <f>IF(J8144="","",MAX(0,E8144-(J8144+twcdh_off))^2)</f>
        <v/>
      </c>
      <c r="N8144" s="27">
        <f>IF(E8144="","",MAX(0,E8144-swcdh_thr)^2)</f>
        <v/>
      </c>
      <c r="O8144">
        <f>IF(K8144="","",ROUND(E8144-K8144,0))</f>
        <v/>
      </c>
      <c r="P8144">
        <f>IF(O8144="","",IF(O8144&gt;=1,O8144,0))</f>
        <v/>
      </c>
      <c r="Q8144" s="27">
        <f>IF(E8144="","",MAX(0,E8144-22))</f>
        <v/>
      </c>
      <c r="R8144" s="27">
        <f>IF(H8144=1,E8144,"")</f>
        <v/>
      </c>
      <c r="S8144" s="27">
        <f>IF(AND(H8144=1,J8144&lt;&gt;""),E8144-J8144,"")</f>
        <v/>
      </c>
      <c r="T8144">
        <f>IF(G8144="","",MONTH(G8144))</f>
        <v/>
      </c>
    </row>
    <row r="8145">
      <c r="A8145" s="24" t="n">
        <v>2020</v>
      </c>
      <c r="B8145" s="24" t="n">
        <v>12</v>
      </c>
      <c r="C8145" s="24" t="n">
        <v>5</v>
      </c>
      <c r="D8145" s="24" t="n">
        <v>8</v>
      </c>
      <c r="E8145" s="24" t="n">
        <v>7.3</v>
      </c>
      <c r="F8145" s="25">
        <f>IF($E8145="","",DATE(IF($A8145="",nominal_year,$A8145),$B8145,$C8145)+($D8145-IF(LEFT(hour_conv,1)="1",1,0))/24)</f>
        <v/>
      </c>
      <c r="G8145" s="26">
        <f>IF(F8145="","",INT(F8145))</f>
        <v/>
      </c>
      <c r="H8145">
        <f>IF(G8145="","",IF(AND(MONTH(G8145)*100+DAY(G8145)&gt;=season_lo,MONTH(G8145)*100+DAY(G8145)&lt;=season_hi),1,0))</f>
        <v/>
      </c>
      <c r="I8145">
        <f>IF(G8145="","",G8145-first_day+1)</f>
        <v/>
      </c>
      <c r="J8145" s="27">
        <f>IF(I8145="","",INDEX(Daily!$J$2:$J$421,I8145))</f>
        <v/>
      </c>
      <c r="K8145" s="27">
        <f>IF(J8145="","",J8145+cat_offset)</f>
        <v/>
      </c>
      <c r="L8145" s="27">
        <f>IF(J8145="","",MAX(0,E8145-J8145)^2)</f>
        <v/>
      </c>
      <c r="M8145" s="27">
        <f>IF(J8145="","",MAX(0,E8145-(J8145+twcdh_off))^2)</f>
        <v/>
      </c>
      <c r="N8145" s="27">
        <f>IF(E8145="","",MAX(0,E8145-swcdh_thr)^2)</f>
        <v/>
      </c>
      <c r="O8145">
        <f>IF(K8145="","",ROUND(E8145-K8145,0))</f>
        <v/>
      </c>
      <c r="P8145">
        <f>IF(O8145="","",IF(O8145&gt;=1,O8145,0))</f>
        <v/>
      </c>
      <c r="Q8145" s="27">
        <f>IF(E8145="","",MAX(0,E8145-22))</f>
        <v/>
      </c>
      <c r="R8145" s="27">
        <f>IF(H8145=1,E8145,"")</f>
        <v/>
      </c>
      <c r="S8145" s="27">
        <f>IF(AND(H8145=1,J8145&lt;&gt;""),E8145-J8145,"")</f>
        <v/>
      </c>
      <c r="T8145">
        <f>IF(G8145="","",MONTH(G8145))</f>
        <v/>
      </c>
    </row>
    <row r="8146">
      <c r="A8146" s="24" t="n">
        <v>2020</v>
      </c>
      <c r="B8146" s="24" t="n">
        <v>12</v>
      </c>
      <c r="C8146" s="24" t="n">
        <v>5</v>
      </c>
      <c r="D8146" s="24" t="n">
        <v>9</v>
      </c>
      <c r="E8146" s="24" t="n">
        <v>8.039999999999999</v>
      </c>
      <c r="F8146" s="25">
        <f>IF($E8146="","",DATE(IF($A8146="",nominal_year,$A8146),$B8146,$C8146)+($D8146-IF(LEFT(hour_conv,1)="1",1,0))/24)</f>
        <v/>
      </c>
      <c r="G8146" s="26">
        <f>IF(F8146="","",INT(F8146))</f>
        <v/>
      </c>
      <c r="H8146">
        <f>IF(G8146="","",IF(AND(MONTH(G8146)*100+DAY(G8146)&gt;=season_lo,MONTH(G8146)*100+DAY(G8146)&lt;=season_hi),1,0))</f>
        <v/>
      </c>
      <c r="I8146">
        <f>IF(G8146="","",G8146-first_day+1)</f>
        <v/>
      </c>
      <c r="J8146" s="27">
        <f>IF(I8146="","",INDEX(Daily!$J$2:$J$421,I8146))</f>
        <v/>
      </c>
      <c r="K8146" s="27">
        <f>IF(J8146="","",J8146+cat_offset)</f>
        <v/>
      </c>
      <c r="L8146" s="27">
        <f>IF(J8146="","",MAX(0,E8146-J8146)^2)</f>
        <v/>
      </c>
      <c r="M8146" s="27">
        <f>IF(J8146="","",MAX(0,E8146-(J8146+twcdh_off))^2)</f>
        <v/>
      </c>
      <c r="N8146" s="27">
        <f>IF(E8146="","",MAX(0,E8146-swcdh_thr)^2)</f>
        <v/>
      </c>
      <c r="O8146">
        <f>IF(K8146="","",ROUND(E8146-K8146,0))</f>
        <v/>
      </c>
      <c r="P8146">
        <f>IF(O8146="","",IF(O8146&gt;=1,O8146,0))</f>
        <v/>
      </c>
      <c r="Q8146" s="27">
        <f>IF(E8146="","",MAX(0,E8146-22))</f>
        <v/>
      </c>
      <c r="R8146" s="27">
        <f>IF(H8146=1,E8146,"")</f>
        <v/>
      </c>
      <c r="S8146" s="27">
        <f>IF(AND(H8146=1,J8146&lt;&gt;""),E8146-J8146,"")</f>
        <v/>
      </c>
      <c r="T8146">
        <f>IF(G8146="","",MONTH(G8146))</f>
        <v/>
      </c>
    </row>
    <row r="8147">
      <c r="A8147" s="24" t="n">
        <v>2020</v>
      </c>
      <c r="B8147" s="24" t="n">
        <v>12</v>
      </c>
      <c r="C8147" s="24" t="n">
        <v>5</v>
      </c>
      <c r="D8147" s="24" t="n">
        <v>10</v>
      </c>
      <c r="E8147" s="24" t="n">
        <v>8.43</v>
      </c>
      <c r="F8147" s="25">
        <f>IF($E8147="","",DATE(IF($A8147="",nominal_year,$A8147),$B8147,$C8147)+($D8147-IF(LEFT(hour_conv,1)="1",1,0))/24)</f>
        <v/>
      </c>
      <c r="G8147" s="26">
        <f>IF(F8147="","",INT(F8147))</f>
        <v/>
      </c>
      <c r="H8147">
        <f>IF(G8147="","",IF(AND(MONTH(G8147)*100+DAY(G8147)&gt;=season_lo,MONTH(G8147)*100+DAY(G8147)&lt;=season_hi),1,0))</f>
        <v/>
      </c>
      <c r="I8147">
        <f>IF(G8147="","",G8147-first_day+1)</f>
        <v/>
      </c>
      <c r="J8147" s="27">
        <f>IF(I8147="","",INDEX(Daily!$J$2:$J$421,I8147))</f>
        <v/>
      </c>
      <c r="K8147" s="27">
        <f>IF(J8147="","",J8147+cat_offset)</f>
        <v/>
      </c>
      <c r="L8147" s="27">
        <f>IF(J8147="","",MAX(0,E8147-J8147)^2)</f>
        <v/>
      </c>
      <c r="M8147" s="27">
        <f>IF(J8147="","",MAX(0,E8147-(J8147+twcdh_off))^2)</f>
        <v/>
      </c>
      <c r="N8147" s="27">
        <f>IF(E8147="","",MAX(0,E8147-swcdh_thr)^2)</f>
        <v/>
      </c>
      <c r="O8147">
        <f>IF(K8147="","",ROUND(E8147-K8147,0))</f>
        <v/>
      </c>
      <c r="P8147">
        <f>IF(O8147="","",IF(O8147&gt;=1,O8147,0))</f>
        <v/>
      </c>
      <c r="Q8147" s="27">
        <f>IF(E8147="","",MAX(0,E8147-22))</f>
        <v/>
      </c>
      <c r="R8147" s="27">
        <f>IF(H8147=1,E8147,"")</f>
        <v/>
      </c>
      <c r="S8147" s="27">
        <f>IF(AND(H8147=1,J8147&lt;&gt;""),E8147-J8147,"")</f>
        <v/>
      </c>
      <c r="T8147">
        <f>IF(G8147="","",MONTH(G8147))</f>
        <v/>
      </c>
    </row>
    <row r="8148">
      <c r="A8148" s="24" t="n">
        <v>2020</v>
      </c>
      <c r="B8148" s="24" t="n">
        <v>12</v>
      </c>
      <c r="C8148" s="24" t="n">
        <v>5</v>
      </c>
      <c r="D8148" s="24" t="n">
        <v>11</v>
      </c>
      <c r="E8148" s="24" t="n">
        <v>8.869999999999999</v>
      </c>
      <c r="F8148" s="25">
        <f>IF($E8148="","",DATE(IF($A8148="",nominal_year,$A8148),$B8148,$C8148)+($D8148-IF(LEFT(hour_conv,1)="1",1,0))/24)</f>
        <v/>
      </c>
      <c r="G8148" s="26">
        <f>IF(F8148="","",INT(F8148))</f>
        <v/>
      </c>
      <c r="H8148">
        <f>IF(G8148="","",IF(AND(MONTH(G8148)*100+DAY(G8148)&gt;=season_lo,MONTH(G8148)*100+DAY(G8148)&lt;=season_hi),1,0))</f>
        <v/>
      </c>
      <c r="I8148">
        <f>IF(G8148="","",G8148-first_day+1)</f>
        <v/>
      </c>
      <c r="J8148" s="27">
        <f>IF(I8148="","",INDEX(Daily!$J$2:$J$421,I8148))</f>
        <v/>
      </c>
      <c r="K8148" s="27">
        <f>IF(J8148="","",J8148+cat_offset)</f>
        <v/>
      </c>
      <c r="L8148" s="27">
        <f>IF(J8148="","",MAX(0,E8148-J8148)^2)</f>
        <v/>
      </c>
      <c r="M8148" s="27">
        <f>IF(J8148="","",MAX(0,E8148-(J8148+twcdh_off))^2)</f>
        <v/>
      </c>
      <c r="N8148" s="27">
        <f>IF(E8148="","",MAX(0,E8148-swcdh_thr)^2)</f>
        <v/>
      </c>
      <c r="O8148">
        <f>IF(K8148="","",ROUND(E8148-K8148,0))</f>
        <v/>
      </c>
      <c r="P8148">
        <f>IF(O8148="","",IF(O8148&gt;=1,O8148,0))</f>
        <v/>
      </c>
      <c r="Q8148" s="27">
        <f>IF(E8148="","",MAX(0,E8148-22))</f>
        <v/>
      </c>
      <c r="R8148" s="27">
        <f>IF(H8148=1,E8148,"")</f>
        <v/>
      </c>
      <c r="S8148" s="27">
        <f>IF(AND(H8148=1,J8148&lt;&gt;""),E8148-J8148,"")</f>
        <v/>
      </c>
      <c r="T8148">
        <f>IF(G8148="","",MONTH(G8148))</f>
        <v/>
      </c>
    </row>
    <row r="8149">
      <c r="A8149" s="24" t="n">
        <v>2020</v>
      </c>
      <c r="B8149" s="24" t="n">
        <v>12</v>
      </c>
      <c r="C8149" s="24" t="n">
        <v>5</v>
      </c>
      <c r="D8149" s="24" t="n">
        <v>12</v>
      </c>
      <c r="E8149" s="24" t="n">
        <v>9.869999999999999</v>
      </c>
      <c r="F8149" s="25">
        <f>IF($E8149="","",DATE(IF($A8149="",nominal_year,$A8149),$B8149,$C8149)+($D8149-IF(LEFT(hour_conv,1)="1",1,0))/24)</f>
        <v/>
      </c>
      <c r="G8149" s="26">
        <f>IF(F8149="","",INT(F8149))</f>
        <v/>
      </c>
      <c r="H8149">
        <f>IF(G8149="","",IF(AND(MONTH(G8149)*100+DAY(G8149)&gt;=season_lo,MONTH(G8149)*100+DAY(G8149)&lt;=season_hi),1,0))</f>
        <v/>
      </c>
      <c r="I8149">
        <f>IF(G8149="","",G8149-first_day+1)</f>
        <v/>
      </c>
      <c r="J8149" s="27">
        <f>IF(I8149="","",INDEX(Daily!$J$2:$J$421,I8149))</f>
        <v/>
      </c>
      <c r="K8149" s="27">
        <f>IF(J8149="","",J8149+cat_offset)</f>
        <v/>
      </c>
      <c r="L8149" s="27">
        <f>IF(J8149="","",MAX(0,E8149-J8149)^2)</f>
        <v/>
      </c>
      <c r="M8149" s="27">
        <f>IF(J8149="","",MAX(0,E8149-(J8149+twcdh_off))^2)</f>
        <v/>
      </c>
      <c r="N8149" s="27">
        <f>IF(E8149="","",MAX(0,E8149-swcdh_thr)^2)</f>
        <v/>
      </c>
      <c r="O8149">
        <f>IF(K8149="","",ROUND(E8149-K8149,0))</f>
        <v/>
      </c>
      <c r="P8149">
        <f>IF(O8149="","",IF(O8149&gt;=1,O8149,0))</f>
        <v/>
      </c>
      <c r="Q8149" s="27">
        <f>IF(E8149="","",MAX(0,E8149-22))</f>
        <v/>
      </c>
      <c r="R8149" s="27">
        <f>IF(H8149=1,E8149,"")</f>
        <v/>
      </c>
      <c r="S8149" s="27">
        <f>IF(AND(H8149=1,J8149&lt;&gt;""),E8149-J8149,"")</f>
        <v/>
      </c>
      <c r="T8149">
        <f>IF(G8149="","",MONTH(G8149))</f>
        <v/>
      </c>
    </row>
    <row r="8150">
      <c r="A8150" s="24" t="n">
        <v>2020</v>
      </c>
      <c r="B8150" s="24" t="n">
        <v>12</v>
      </c>
      <c r="C8150" s="24" t="n">
        <v>5</v>
      </c>
      <c r="D8150" s="24" t="n">
        <v>13</v>
      </c>
      <c r="E8150" s="24" t="n">
        <v>10.13</v>
      </c>
      <c r="F8150" s="25">
        <f>IF($E8150="","",DATE(IF($A8150="",nominal_year,$A8150),$B8150,$C8150)+($D8150-IF(LEFT(hour_conv,1)="1",1,0))/24)</f>
        <v/>
      </c>
      <c r="G8150" s="26">
        <f>IF(F8150="","",INT(F8150))</f>
        <v/>
      </c>
      <c r="H8150">
        <f>IF(G8150="","",IF(AND(MONTH(G8150)*100+DAY(G8150)&gt;=season_lo,MONTH(G8150)*100+DAY(G8150)&lt;=season_hi),1,0))</f>
        <v/>
      </c>
      <c r="I8150">
        <f>IF(G8150="","",G8150-first_day+1)</f>
        <v/>
      </c>
      <c r="J8150" s="27">
        <f>IF(I8150="","",INDEX(Daily!$J$2:$J$421,I8150))</f>
        <v/>
      </c>
      <c r="K8150" s="27">
        <f>IF(J8150="","",J8150+cat_offset)</f>
        <v/>
      </c>
      <c r="L8150" s="27">
        <f>IF(J8150="","",MAX(0,E8150-J8150)^2)</f>
        <v/>
      </c>
      <c r="M8150" s="27">
        <f>IF(J8150="","",MAX(0,E8150-(J8150+twcdh_off))^2)</f>
        <v/>
      </c>
      <c r="N8150" s="27">
        <f>IF(E8150="","",MAX(0,E8150-swcdh_thr)^2)</f>
        <v/>
      </c>
      <c r="O8150">
        <f>IF(K8150="","",ROUND(E8150-K8150,0))</f>
        <v/>
      </c>
      <c r="P8150">
        <f>IF(O8150="","",IF(O8150&gt;=1,O8150,0))</f>
        <v/>
      </c>
      <c r="Q8150" s="27">
        <f>IF(E8150="","",MAX(0,E8150-22))</f>
        <v/>
      </c>
      <c r="R8150" s="27">
        <f>IF(H8150=1,E8150,"")</f>
        <v/>
      </c>
      <c r="S8150" s="27">
        <f>IF(AND(H8150=1,J8150&lt;&gt;""),E8150-J8150,"")</f>
        <v/>
      </c>
      <c r="T8150">
        <f>IF(G8150="","",MONTH(G8150))</f>
        <v/>
      </c>
    </row>
    <row r="8151">
      <c r="A8151" s="24" t="n">
        <v>2020</v>
      </c>
      <c r="B8151" s="24" t="n">
        <v>12</v>
      </c>
      <c r="C8151" s="24" t="n">
        <v>5</v>
      </c>
      <c r="D8151" s="24" t="n">
        <v>14</v>
      </c>
      <c r="E8151" s="24" t="n">
        <v>10.1</v>
      </c>
      <c r="F8151" s="25">
        <f>IF($E8151="","",DATE(IF($A8151="",nominal_year,$A8151),$B8151,$C8151)+($D8151-IF(LEFT(hour_conv,1)="1",1,0))/24)</f>
        <v/>
      </c>
      <c r="G8151" s="26">
        <f>IF(F8151="","",INT(F8151))</f>
        <v/>
      </c>
      <c r="H8151">
        <f>IF(G8151="","",IF(AND(MONTH(G8151)*100+DAY(G8151)&gt;=season_lo,MONTH(G8151)*100+DAY(G8151)&lt;=season_hi),1,0))</f>
        <v/>
      </c>
      <c r="I8151">
        <f>IF(G8151="","",G8151-first_day+1)</f>
        <v/>
      </c>
      <c r="J8151" s="27">
        <f>IF(I8151="","",INDEX(Daily!$J$2:$J$421,I8151))</f>
        <v/>
      </c>
      <c r="K8151" s="27">
        <f>IF(J8151="","",J8151+cat_offset)</f>
        <v/>
      </c>
      <c r="L8151" s="27">
        <f>IF(J8151="","",MAX(0,E8151-J8151)^2)</f>
        <v/>
      </c>
      <c r="M8151" s="27">
        <f>IF(J8151="","",MAX(0,E8151-(J8151+twcdh_off))^2)</f>
        <v/>
      </c>
      <c r="N8151" s="27">
        <f>IF(E8151="","",MAX(0,E8151-swcdh_thr)^2)</f>
        <v/>
      </c>
      <c r="O8151">
        <f>IF(K8151="","",ROUND(E8151-K8151,0))</f>
        <v/>
      </c>
      <c r="P8151">
        <f>IF(O8151="","",IF(O8151&gt;=1,O8151,0))</f>
        <v/>
      </c>
      <c r="Q8151" s="27">
        <f>IF(E8151="","",MAX(0,E8151-22))</f>
        <v/>
      </c>
      <c r="R8151" s="27">
        <f>IF(H8151=1,E8151,"")</f>
        <v/>
      </c>
      <c r="S8151" s="27">
        <f>IF(AND(H8151=1,J8151&lt;&gt;""),E8151-J8151,"")</f>
        <v/>
      </c>
      <c r="T8151">
        <f>IF(G8151="","",MONTH(G8151))</f>
        <v/>
      </c>
    </row>
    <row r="8152">
      <c r="A8152" s="24" t="n">
        <v>2020</v>
      </c>
      <c r="B8152" s="24" t="n">
        <v>12</v>
      </c>
      <c r="C8152" s="24" t="n">
        <v>5</v>
      </c>
      <c r="D8152" s="24" t="n">
        <v>15</v>
      </c>
      <c r="E8152" s="24" t="n">
        <v>10.81</v>
      </c>
      <c r="F8152" s="25">
        <f>IF($E8152="","",DATE(IF($A8152="",nominal_year,$A8152),$B8152,$C8152)+($D8152-IF(LEFT(hour_conv,1)="1",1,0))/24)</f>
        <v/>
      </c>
      <c r="G8152" s="26">
        <f>IF(F8152="","",INT(F8152))</f>
        <v/>
      </c>
      <c r="H8152">
        <f>IF(G8152="","",IF(AND(MONTH(G8152)*100+DAY(G8152)&gt;=season_lo,MONTH(G8152)*100+DAY(G8152)&lt;=season_hi),1,0))</f>
        <v/>
      </c>
      <c r="I8152">
        <f>IF(G8152="","",G8152-first_day+1)</f>
        <v/>
      </c>
      <c r="J8152" s="27">
        <f>IF(I8152="","",INDEX(Daily!$J$2:$J$421,I8152))</f>
        <v/>
      </c>
      <c r="K8152" s="27">
        <f>IF(J8152="","",J8152+cat_offset)</f>
        <v/>
      </c>
      <c r="L8152" s="27">
        <f>IF(J8152="","",MAX(0,E8152-J8152)^2)</f>
        <v/>
      </c>
      <c r="M8152" s="27">
        <f>IF(J8152="","",MAX(0,E8152-(J8152+twcdh_off))^2)</f>
        <v/>
      </c>
      <c r="N8152" s="27">
        <f>IF(E8152="","",MAX(0,E8152-swcdh_thr)^2)</f>
        <v/>
      </c>
      <c r="O8152">
        <f>IF(K8152="","",ROUND(E8152-K8152,0))</f>
        <v/>
      </c>
      <c r="P8152">
        <f>IF(O8152="","",IF(O8152&gt;=1,O8152,0))</f>
        <v/>
      </c>
      <c r="Q8152" s="27">
        <f>IF(E8152="","",MAX(0,E8152-22))</f>
        <v/>
      </c>
      <c r="R8152" s="27">
        <f>IF(H8152=1,E8152,"")</f>
        <v/>
      </c>
      <c r="S8152" s="27">
        <f>IF(AND(H8152=1,J8152&lt;&gt;""),E8152-J8152,"")</f>
        <v/>
      </c>
      <c r="T8152">
        <f>IF(G8152="","",MONTH(G8152))</f>
        <v/>
      </c>
    </row>
    <row r="8153">
      <c r="A8153" s="24" t="n">
        <v>2020</v>
      </c>
      <c r="B8153" s="24" t="n">
        <v>12</v>
      </c>
      <c r="C8153" s="24" t="n">
        <v>5</v>
      </c>
      <c r="D8153" s="24" t="n">
        <v>16</v>
      </c>
      <c r="E8153" s="24" t="n">
        <v>10.35</v>
      </c>
      <c r="F8153" s="25">
        <f>IF($E8153="","",DATE(IF($A8153="",nominal_year,$A8153),$B8153,$C8153)+($D8153-IF(LEFT(hour_conv,1)="1",1,0))/24)</f>
        <v/>
      </c>
      <c r="G8153" s="26">
        <f>IF(F8153="","",INT(F8153))</f>
        <v/>
      </c>
      <c r="H8153">
        <f>IF(G8153="","",IF(AND(MONTH(G8153)*100+DAY(G8153)&gt;=season_lo,MONTH(G8153)*100+DAY(G8153)&lt;=season_hi),1,0))</f>
        <v/>
      </c>
      <c r="I8153">
        <f>IF(G8153="","",G8153-first_day+1)</f>
        <v/>
      </c>
      <c r="J8153" s="27">
        <f>IF(I8153="","",INDEX(Daily!$J$2:$J$421,I8153))</f>
        <v/>
      </c>
      <c r="K8153" s="27">
        <f>IF(J8153="","",J8153+cat_offset)</f>
        <v/>
      </c>
      <c r="L8153" s="27">
        <f>IF(J8153="","",MAX(0,E8153-J8153)^2)</f>
        <v/>
      </c>
      <c r="M8153" s="27">
        <f>IF(J8153="","",MAX(0,E8153-(J8153+twcdh_off))^2)</f>
        <v/>
      </c>
      <c r="N8153" s="27">
        <f>IF(E8153="","",MAX(0,E8153-swcdh_thr)^2)</f>
        <v/>
      </c>
      <c r="O8153">
        <f>IF(K8153="","",ROUND(E8153-K8153,0))</f>
        <v/>
      </c>
      <c r="P8153">
        <f>IF(O8153="","",IF(O8153&gt;=1,O8153,0))</f>
        <v/>
      </c>
      <c r="Q8153" s="27">
        <f>IF(E8153="","",MAX(0,E8153-22))</f>
        <v/>
      </c>
      <c r="R8153" s="27">
        <f>IF(H8153=1,E8153,"")</f>
        <v/>
      </c>
      <c r="S8153" s="27">
        <f>IF(AND(H8153=1,J8153&lt;&gt;""),E8153-J8153,"")</f>
        <v/>
      </c>
      <c r="T8153">
        <f>IF(G8153="","",MONTH(G8153))</f>
        <v/>
      </c>
    </row>
    <row r="8154">
      <c r="A8154" s="24" t="n">
        <v>2020</v>
      </c>
      <c r="B8154" s="24" t="n">
        <v>12</v>
      </c>
      <c r="C8154" s="24" t="n">
        <v>5</v>
      </c>
      <c r="D8154" s="24" t="n">
        <v>17</v>
      </c>
      <c r="E8154" s="24" t="n">
        <v>11.14</v>
      </c>
      <c r="F8154" s="25">
        <f>IF($E8154="","",DATE(IF($A8154="",nominal_year,$A8154),$B8154,$C8154)+($D8154-IF(LEFT(hour_conv,1)="1",1,0))/24)</f>
        <v/>
      </c>
      <c r="G8154" s="26">
        <f>IF(F8154="","",INT(F8154))</f>
        <v/>
      </c>
      <c r="H8154">
        <f>IF(G8154="","",IF(AND(MONTH(G8154)*100+DAY(G8154)&gt;=season_lo,MONTH(G8154)*100+DAY(G8154)&lt;=season_hi),1,0))</f>
        <v/>
      </c>
      <c r="I8154">
        <f>IF(G8154="","",G8154-first_day+1)</f>
        <v/>
      </c>
      <c r="J8154" s="27">
        <f>IF(I8154="","",INDEX(Daily!$J$2:$J$421,I8154))</f>
        <v/>
      </c>
      <c r="K8154" s="27">
        <f>IF(J8154="","",J8154+cat_offset)</f>
        <v/>
      </c>
      <c r="L8154" s="27">
        <f>IF(J8154="","",MAX(0,E8154-J8154)^2)</f>
        <v/>
      </c>
      <c r="M8154" s="27">
        <f>IF(J8154="","",MAX(0,E8154-(J8154+twcdh_off))^2)</f>
        <v/>
      </c>
      <c r="N8154" s="27">
        <f>IF(E8154="","",MAX(0,E8154-swcdh_thr)^2)</f>
        <v/>
      </c>
      <c r="O8154">
        <f>IF(K8154="","",ROUND(E8154-K8154,0))</f>
        <v/>
      </c>
      <c r="P8154">
        <f>IF(O8154="","",IF(O8154&gt;=1,O8154,0))</f>
        <v/>
      </c>
      <c r="Q8154" s="27">
        <f>IF(E8154="","",MAX(0,E8154-22))</f>
        <v/>
      </c>
      <c r="R8154" s="27">
        <f>IF(H8154=1,E8154,"")</f>
        <v/>
      </c>
      <c r="S8154" s="27">
        <f>IF(AND(H8154=1,J8154&lt;&gt;""),E8154-J8154,"")</f>
        <v/>
      </c>
      <c r="T8154">
        <f>IF(G8154="","",MONTH(G8154))</f>
        <v/>
      </c>
    </row>
    <row r="8155">
      <c r="A8155" s="24" t="n">
        <v>2020</v>
      </c>
      <c r="B8155" s="24" t="n">
        <v>12</v>
      </c>
      <c r="C8155" s="24" t="n">
        <v>5</v>
      </c>
      <c r="D8155" s="24" t="n">
        <v>18</v>
      </c>
      <c r="E8155" s="24" t="n">
        <v>10.7</v>
      </c>
      <c r="F8155" s="25">
        <f>IF($E8155="","",DATE(IF($A8155="",nominal_year,$A8155),$B8155,$C8155)+($D8155-IF(LEFT(hour_conv,1)="1",1,0))/24)</f>
        <v/>
      </c>
      <c r="G8155" s="26">
        <f>IF(F8155="","",INT(F8155))</f>
        <v/>
      </c>
      <c r="H8155">
        <f>IF(G8155="","",IF(AND(MONTH(G8155)*100+DAY(G8155)&gt;=season_lo,MONTH(G8155)*100+DAY(G8155)&lt;=season_hi),1,0))</f>
        <v/>
      </c>
      <c r="I8155">
        <f>IF(G8155="","",G8155-first_day+1)</f>
        <v/>
      </c>
      <c r="J8155" s="27">
        <f>IF(I8155="","",INDEX(Daily!$J$2:$J$421,I8155))</f>
        <v/>
      </c>
      <c r="K8155" s="27">
        <f>IF(J8155="","",J8155+cat_offset)</f>
        <v/>
      </c>
      <c r="L8155" s="27">
        <f>IF(J8155="","",MAX(0,E8155-J8155)^2)</f>
        <v/>
      </c>
      <c r="M8155" s="27">
        <f>IF(J8155="","",MAX(0,E8155-(J8155+twcdh_off))^2)</f>
        <v/>
      </c>
      <c r="N8155" s="27">
        <f>IF(E8155="","",MAX(0,E8155-swcdh_thr)^2)</f>
        <v/>
      </c>
      <c r="O8155">
        <f>IF(K8155="","",ROUND(E8155-K8155,0))</f>
        <v/>
      </c>
      <c r="P8155">
        <f>IF(O8155="","",IF(O8155&gt;=1,O8155,0))</f>
        <v/>
      </c>
      <c r="Q8155" s="27">
        <f>IF(E8155="","",MAX(0,E8155-22))</f>
        <v/>
      </c>
      <c r="R8155" s="27">
        <f>IF(H8155=1,E8155,"")</f>
        <v/>
      </c>
      <c r="S8155" s="27">
        <f>IF(AND(H8155=1,J8155&lt;&gt;""),E8155-J8155,"")</f>
        <v/>
      </c>
      <c r="T8155">
        <f>IF(G8155="","",MONTH(G8155))</f>
        <v/>
      </c>
    </row>
    <row r="8156">
      <c r="A8156" s="24" t="n">
        <v>2020</v>
      </c>
      <c r="B8156" s="24" t="n">
        <v>12</v>
      </c>
      <c r="C8156" s="24" t="n">
        <v>5</v>
      </c>
      <c r="D8156" s="24" t="n">
        <v>19</v>
      </c>
      <c r="E8156" s="24" t="n">
        <v>9.74</v>
      </c>
      <c r="F8156" s="25">
        <f>IF($E8156="","",DATE(IF($A8156="",nominal_year,$A8156),$B8156,$C8156)+($D8156-IF(LEFT(hour_conv,1)="1",1,0))/24)</f>
        <v/>
      </c>
      <c r="G8156" s="26">
        <f>IF(F8156="","",INT(F8156))</f>
        <v/>
      </c>
      <c r="H8156">
        <f>IF(G8156="","",IF(AND(MONTH(G8156)*100+DAY(G8156)&gt;=season_lo,MONTH(G8156)*100+DAY(G8156)&lt;=season_hi),1,0))</f>
        <v/>
      </c>
      <c r="I8156">
        <f>IF(G8156="","",G8156-first_day+1)</f>
        <v/>
      </c>
      <c r="J8156" s="27">
        <f>IF(I8156="","",INDEX(Daily!$J$2:$J$421,I8156))</f>
        <v/>
      </c>
      <c r="K8156" s="27">
        <f>IF(J8156="","",J8156+cat_offset)</f>
        <v/>
      </c>
      <c r="L8156" s="27">
        <f>IF(J8156="","",MAX(0,E8156-J8156)^2)</f>
        <v/>
      </c>
      <c r="M8156" s="27">
        <f>IF(J8156="","",MAX(0,E8156-(J8156+twcdh_off))^2)</f>
        <v/>
      </c>
      <c r="N8156" s="27">
        <f>IF(E8156="","",MAX(0,E8156-swcdh_thr)^2)</f>
        <v/>
      </c>
      <c r="O8156">
        <f>IF(K8156="","",ROUND(E8156-K8156,0))</f>
        <v/>
      </c>
      <c r="P8156">
        <f>IF(O8156="","",IF(O8156&gt;=1,O8156,0))</f>
        <v/>
      </c>
      <c r="Q8156" s="27">
        <f>IF(E8156="","",MAX(0,E8156-22))</f>
        <v/>
      </c>
      <c r="R8156" s="27">
        <f>IF(H8156=1,E8156,"")</f>
        <v/>
      </c>
      <c r="S8156" s="27">
        <f>IF(AND(H8156=1,J8156&lt;&gt;""),E8156-J8156,"")</f>
        <v/>
      </c>
      <c r="T8156">
        <f>IF(G8156="","",MONTH(G8156))</f>
        <v/>
      </c>
    </row>
    <row r="8157">
      <c r="A8157" s="24" t="n">
        <v>2020</v>
      </c>
      <c r="B8157" s="24" t="n">
        <v>12</v>
      </c>
      <c r="C8157" s="24" t="n">
        <v>5</v>
      </c>
      <c r="D8157" s="24" t="n">
        <v>20</v>
      </c>
      <c r="E8157" s="24" t="n">
        <v>9.699999999999999</v>
      </c>
      <c r="F8157" s="25">
        <f>IF($E8157="","",DATE(IF($A8157="",nominal_year,$A8157),$B8157,$C8157)+($D8157-IF(LEFT(hour_conv,1)="1",1,0))/24)</f>
        <v/>
      </c>
      <c r="G8157" s="26">
        <f>IF(F8157="","",INT(F8157))</f>
        <v/>
      </c>
      <c r="H8157">
        <f>IF(G8157="","",IF(AND(MONTH(G8157)*100+DAY(G8157)&gt;=season_lo,MONTH(G8157)*100+DAY(G8157)&lt;=season_hi),1,0))</f>
        <v/>
      </c>
      <c r="I8157">
        <f>IF(G8157="","",G8157-first_day+1)</f>
        <v/>
      </c>
      <c r="J8157" s="27">
        <f>IF(I8157="","",INDEX(Daily!$J$2:$J$421,I8157))</f>
        <v/>
      </c>
      <c r="K8157" s="27">
        <f>IF(J8157="","",J8157+cat_offset)</f>
        <v/>
      </c>
      <c r="L8157" s="27">
        <f>IF(J8157="","",MAX(0,E8157-J8157)^2)</f>
        <v/>
      </c>
      <c r="M8157" s="27">
        <f>IF(J8157="","",MAX(0,E8157-(J8157+twcdh_off))^2)</f>
        <v/>
      </c>
      <c r="N8157" s="27">
        <f>IF(E8157="","",MAX(0,E8157-swcdh_thr)^2)</f>
        <v/>
      </c>
      <c r="O8157">
        <f>IF(K8157="","",ROUND(E8157-K8157,0))</f>
        <v/>
      </c>
      <c r="P8157">
        <f>IF(O8157="","",IF(O8157&gt;=1,O8157,0))</f>
        <v/>
      </c>
      <c r="Q8157" s="27">
        <f>IF(E8157="","",MAX(0,E8157-22))</f>
        <v/>
      </c>
      <c r="R8157" s="27">
        <f>IF(H8157=1,E8157,"")</f>
        <v/>
      </c>
      <c r="S8157" s="27">
        <f>IF(AND(H8157=1,J8157&lt;&gt;""),E8157-J8157,"")</f>
        <v/>
      </c>
      <c r="T8157">
        <f>IF(G8157="","",MONTH(G8157))</f>
        <v/>
      </c>
    </row>
    <row r="8158">
      <c r="A8158" s="24" t="n">
        <v>2020</v>
      </c>
      <c r="B8158" s="24" t="n">
        <v>12</v>
      </c>
      <c r="C8158" s="24" t="n">
        <v>5</v>
      </c>
      <c r="D8158" s="24" t="n">
        <v>21</v>
      </c>
      <c r="E8158" s="24" t="n">
        <v>9.51</v>
      </c>
      <c r="F8158" s="25">
        <f>IF($E8158="","",DATE(IF($A8158="",nominal_year,$A8158),$B8158,$C8158)+($D8158-IF(LEFT(hour_conv,1)="1",1,0))/24)</f>
        <v/>
      </c>
      <c r="G8158" s="26">
        <f>IF(F8158="","",INT(F8158))</f>
        <v/>
      </c>
      <c r="H8158">
        <f>IF(G8158="","",IF(AND(MONTH(G8158)*100+DAY(G8158)&gt;=season_lo,MONTH(G8158)*100+DAY(G8158)&lt;=season_hi),1,0))</f>
        <v/>
      </c>
      <c r="I8158">
        <f>IF(G8158="","",G8158-first_day+1)</f>
        <v/>
      </c>
      <c r="J8158" s="27">
        <f>IF(I8158="","",INDEX(Daily!$J$2:$J$421,I8158))</f>
        <v/>
      </c>
      <c r="K8158" s="27">
        <f>IF(J8158="","",J8158+cat_offset)</f>
        <v/>
      </c>
      <c r="L8158" s="27">
        <f>IF(J8158="","",MAX(0,E8158-J8158)^2)</f>
        <v/>
      </c>
      <c r="M8158" s="27">
        <f>IF(J8158="","",MAX(0,E8158-(J8158+twcdh_off))^2)</f>
        <v/>
      </c>
      <c r="N8158" s="27">
        <f>IF(E8158="","",MAX(0,E8158-swcdh_thr)^2)</f>
        <v/>
      </c>
      <c r="O8158">
        <f>IF(K8158="","",ROUND(E8158-K8158,0))</f>
        <v/>
      </c>
      <c r="P8158">
        <f>IF(O8158="","",IF(O8158&gt;=1,O8158,0))</f>
        <v/>
      </c>
      <c r="Q8158" s="27">
        <f>IF(E8158="","",MAX(0,E8158-22))</f>
        <v/>
      </c>
      <c r="R8158" s="27">
        <f>IF(H8158=1,E8158,"")</f>
        <v/>
      </c>
      <c r="S8158" s="27">
        <f>IF(AND(H8158=1,J8158&lt;&gt;""),E8158-J8158,"")</f>
        <v/>
      </c>
      <c r="T8158">
        <f>IF(G8158="","",MONTH(G8158))</f>
        <v/>
      </c>
    </row>
    <row r="8159">
      <c r="A8159" s="24" t="n">
        <v>2020</v>
      </c>
      <c r="B8159" s="24" t="n">
        <v>12</v>
      </c>
      <c r="C8159" s="24" t="n">
        <v>5</v>
      </c>
      <c r="D8159" s="24" t="n">
        <v>22</v>
      </c>
      <c r="E8159" s="24" t="n">
        <v>7.56</v>
      </c>
      <c r="F8159" s="25">
        <f>IF($E8159="","",DATE(IF($A8159="",nominal_year,$A8159),$B8159,$C8159)+($D8159-IF(LEFT(hour_conv,1)="1",1,0))/24)</f>
        <v/>
      </c>
      <c r="G8159" s="26">
        <f>IF(F8159="","",INT(F8159))</f>
        <v/>
      </c>
      <c r="H8159">
        <f>IF(G8159="","",IF(AND(MONTH(G8159)*100+DAY(G8159)&gt;=season_lo,MONTH(G8159)*100+DAY(G8159)&lt;=season_hi),1,0))</f>
        <v/>
      </c>
      <c r="I8159">
        <f>IF(G8159="","",G8159-first_day+1)</f>
        <v/>
      </c>
      <c r="J8159" s="27">
        <f>IF(I8159="","",INDEX(Daily!$J$2:$J$421,I8159))</f>
        <v/>
      </c>
      <c r="K8159" s="27">
        <f>IF(J8159="","",J8159+cat_offset)</f>
        <v/>
      </c>
      <c r="L8159" s="27">
        <f>IF(J8159="","",MAX(0,E8159-J8159)^2)</f>
        <v/>
      </c>
      <c r="M8159" s="27">
        <f>IF(J8159="","",MAX(0,E8159-(J8159+twcdh_off))^2)</f>
        <v/>
      </c>
      <c r="N8159" s="27">
        <f>IF(E8159="","",MAX(0,E8159-swcdh_thr)^2)</f>
        <v/>
      </c>
      <c r="O8159">
        <f>IF(K8159="","",ROUND(E8159-K8159,0))</f>
        <v/>
      </c>
      <c r="P8159">
        <f>IF(O8159="","",IF(O8159&gt;=1,O8159,0))</f>
        <v/>
      </c>
      <c r="Q8159" s="27">
        <f>IF(E8159="","",MAX(0,E8159-22))</f>
        <v/>
      </c>
      <c r="R8159" s="27">
        <f>IF(H8159=1,E8159,"")</f>
        <v/>
      </c>
      <c r="S8159" s="27">
        <f>IF(AND(H8159=1,J8159&lt;&gt;""),E8159-J8159,"")</f>
        <v/>
      </c>
      <c r="T8159">
        <f>IF(G8159="","",MONTH(G8159))</f>
        <v/>
      </c>
    </row>
    <row r="8160">
      <c r="A8160" s="24" t="n">
        <v>2020</v>
      </c>
      <c r="B8160" s="24" t="n">
        <v>12</v>
      </c>
      <c r="C8160" s="24" t="n">
        <v>5</v>
      </c>
      <c r="D8160" s="24" t="n">
        <v>23</v>
      </c>
      <c r="E8160" s="24" t="n">
        <v>7.7</v>
      </c>
      <c r="F8160" s="25">
        <f>IF($E8160="","",DATE(IF($A8160="",nominal_year,$A8160),$B8160,$C8160)+($D8160-IF(LEFT(hour_conv,1)="1",1,0))/24)</f>
        <v/>
      </c>
      <c r="G8160" s="26">
        <f>IF(F8160="","",INT(F8160))</f>
        <v/>
      </c>
      <c r="H8160">
        <f>IF(G8160="","",IF(AND(MONTH(G8160)*100+DAY(G8160)&gt;=season_lo,MONTH(G8160)*100+DAY(G8160)&lt;=season_hi),1,0))</f>
        <v/>
      </c>
      <c r="I8160">
        <f>IF(G8160="","",G8160-first_day+1)</f>
        <v/>
      </c>
      <c r="J8160" s="27">
        <f>IF(I8160="","",INDEX(Daily!$J$2:$J$421,I8160))</f>
        <v/>
      </c>
      <c r="K8160" s="27">
        <f>IF(J8160="","",J8160+cat_offset)</f>
        <v/>
      </c>
      <c r="L8160" s="27">
        <f>IF(J8160="","",MAX(0,E8160-J8160)^2)</f>
        <v/>
      </c>
      <c r="M8160" s="27">
        <f>IF(J8160="","",MAX(0,E8160-(J8160+twcdh_off))^2)</f>
        <v/>
      </c>
      <c r="N8160" s="27">
        <f>IF(E8160="","",MAX(0,E8160-swcdh_thr)^2)</f>
        <v/>
      </c>
      <c r="O8160">
        <f>IF(K8160="","",ROUND(E8160-K8160,0))</f>
        <v/>
      </c>
      <c r="P8160">
        <f>IF(O8160="","",IF(O8160&gt;=1,O8160,0))</f>
        <v/>
      </c>
      <c r="Q8160" s="27">
        <f>IF(E8160="","",MAX(0,E8160-22))</f>
        <v/>
      </c>
      <c r="R8160" s="27">
        <f>IF(H8160=1,E8160,"")</f>
        <v/>
      </c>
      <c r="S8160" s="27">
        <f>IF(AND(H8160=1,J8160&lt;&gt;""),E8160-J8160,"")</f>
        <v/>
      </c>
      <c r="T8160">
        <f>IF(G8160="","",MONTH(G8160))</f>
        <v/>
      </c>
    </row>
    <row r="8161">
      <c r="A8161" s="24" t="n">
        <v>2020</v>
      </c>
      <c r="B8161" s="24" t="n">
        <v>12</v>
      </c>
      <c r="C8161" s="24" t="n">
        <v>5</v>
      </c>
      <c r="D8161" s="24" t="n">
        <v>24</v>
      </c>
      <c r="E8161" s="24" t="n">
        <v>7.8</v>
      </c>
      <c r="F8161" s="25">
        <f>IF($E8161="","",DATE(IF($A8161="",nominal_year,$A8161),$B8161,$C8161)+($D8161-IF(LEFT(hour_conv,1)="1",1,0))/24)</f>
        <v/>
      </c>
      <c r="G8161" s="26">
        <f>IF(F8161="","",INT(F8161))</f>
        <v/>
      </c>
      <c r="H8161">
        <f>IF(G8161="","",IF(AND(MONTH(G8161)*100+DAY(G8161)&gt;=season_lo,MONTH(G8161)*100+DAY(G8161)&lt;=season_hi),1,0))</f>
        <v/>
      </c>
      <c r="I8161">
        <f>IF(G8161="","",G8161-first_day+1)</f>
        <v/>
      </c>
      <c r="J8161" s="27">
        <f>IF(I8161="","",INDEX(Daily!$J$2:$J$421,I8161))</f>
        <v/>
      </c>
      <c r="K8161" s="27">
        <f>IF(J8161="","",J8161+cat_offset)</f>
        <v/>
      </c>
      <c r="L8161" s="27">
        <f>IF(J8161="","",MAX(0,E8161-J8161)^2)</f>
        <v/>
      </c>
      <c r="M8161" s="27">
        <f>IF(J8161="","",MAX(0,E8161-(J8161+twcdh_off))^2)</f>
        <v/>
      </c>
      <c r="N8161" s="27">
        <f>IF(E8161="","",MAX(0,E8161-swcdh_thr)^2)</f>
        <v/>
      </c>
      <c r="O8161">
        <f>IF(K8161="","",ROUND(E8161-K8161,0))</f>
        <v/>
      </c>
      <c r="P8161">
        <f>IF(O8161="","",IF(O8161&gt;=1,O8161,0))</f>
        <v/>
      </c>
      <c r="Q8161" s="27">
        <f>IF(E8161="","",MAX(0,E8161-22))</f>
        <v/>
      </c>
      <c r="R8161" s="27">
        <f>IF(H8161=1,E8161,"")</f>
        <v/>
      </c>
      <c r="S8161" s="27">
        <f>IF(AND(H8161=1,J8161&lt;&gt;""),E8161-J8161,"")</f>
        <v/>
      </c>
      <c r="T8161">
        <f>IF(G8161="","",MONTH(G8161))</f>
        <v/>
      </c>
    </row>
    <row r="8162">
      <c r="A8162" s="24" t="n">
        <v>2020</v>
      </c>
      <c r="B8162" s="24" t="n">
        <v>12</v>
      </c>
      <c r="C8162" s="24" t="n">
        <v>6</v>
      </c>
      <c r="D8162" s="24" t="n">
        <v>1</v>
      </c>
      <c r="E8162" s="24" t="n">
        <v>6.85</v>
      </c>
      <c r="F8162" s="25">
        <f>IF($E8162="","",DATE(IF($A8162="",nominal_year,$A8162),$B8162,$C8162)+($D8162-IF(LEFT(hour_conv,1)="1",1,0))/24)</f>
        <v/>
      </c>
      <c r="G8162" s="26">
        <f>IF(F8162="","",INT(F8162))</f>
        <v/>
      </c>
      <c r="H8162">
        <f>IF(G8162="","",IF(AND(MONTH(G8162)*100+DAY(G8162)&gt;=season_lo,MONTH(G8162)*100+DAY(G8162)&lt;=season_hi),1,0))</f>
        <v/>
      </c>
      <c r="I8162">
        <f>IF(G8162="","",G8162-first_day+1)</f>
        <v/>
      </c>
      <c r="J8162" s="27">
        <f>IF(I8162="","",INDEX(Daily!$J$2:$J$421,I8162))</f>
        <v/>
      </c>
      <c r="K8162" s="27">
        <f>IF(J8162="","",J8162+cat_offset)</f>
        <v/>
      </c>
      <c r="L8162" s="27">
        <f>IF(J8162="","",MAX(0,E8162-J8162)^2)</f>
        <v/>
      </c>
      <c r="M8162" s="27">
        <f>IF(J8162="","",MAX(0,E8162-(J8162+twcdh_off))^2)</f>
        <v/>
      </c>
      <c r="N8162" s="27">
        <f>IF(E8162="","",MAX(0,E8162-swcdh_thr)^2)</f>
        <v/>
      </c>
      <c r="O8162">
        <f>IF(K8162="","",ROUND(E8162-K8162,0))</f>
        <v/>
      </c>
      <c r="P8162">
        <f>IF(O8162="","",IF(O8162&gt;=1,O8162,0))</f>
        <v/>
      </c>
      <c r="Q8162" s="27">
        <f>IF(E8162="","",MAX(0,E8162-22))</f>
        <v/>
      </c>
      <c r="R8162" s="27">
        <f>IF(H8162=1,E8162,"")</f>
        <v/>
      </c>
      <c r="S8162" s="27">
        <f>IF(AND(H8162=1,J8162&lt;&gt;""),E8162-J8162,"")</f>
        <v/>
      </c>
      <c r="T8162">
        <f>IF(G8162="","",MONTH(G8162))</f>
        <v/>
      </c>
    </row>
    <row r="8163">
      <c r="A8163" s="24" t="n">
        <v>2020</v>
      </c>
      <c r="B8163" s="24" t="n">
        <v>12</v>
      </c>
      <c r="C8163" s="24" t="n">
        <v>6</v>
      </c>
      <c r="D8163" s="24" t="n">
        <v>2</v>
      </c>
      <c r="E8163" s="24" t="n">
        <v>7</v>
      </c>
      <c r="F8163" s="25">
        <f>IF($E8163="","",DATE(IF($A8163="",nominal_year,$A8163),$B8163,$C8163)+($D8163-IF(LEFT(hour_conv,1)="1",1,0))/24)</f>
        <v/>
      </c>
      <c r="G8163" s="26">
        <f>IF(F8163="","",INT(F8163))</f>
        <v/>
      </c>
      <c r="H8163">
        <f>IF(G8163="","",IF(AND(MONTH(G8163)*100+DAY(G8163)&gt;=season_lo,MONTH(G8163)*100+DAY(G8163)&lt;=season_hi),1,0))</f>
        <v/>
      </c>
      <c r="I8163">
        <f>IF(G8163="","",G8163-first_day+1)</f>
        <v/>
      </c>
      <c r="J8163" s="27">
        <f>IF(I8163="","",INDEX(Daily!$J$2:$J$421,I8163))</f>
        <v/>
      </c>
      <c r="K8163" s="27">
        <f>IF(J8163="","",J8163+cat_offset)</f>
        <v/>
      </c>
      <c r="L8163" s="27">
        <f>IF(J8163="","",MAX(0,E8163-J8163)^2)</f>
        <v/>
      </c>
      <c r="M8163" s="27">
        <f>IF(J8163="","",MAX(0,E8163-(J8163+twcdh_off))^2)</f>
        <v/>
      </c>
      <c r="N8163" s="27">
        <f>IF(E8163="","",MAX(0,E8163-swcdh_thr)^2)</f>
        <v/>
      </c>
      <c r="O8163">
        <f>IF(K8163="","",ROUND(E8163-K8163,0))</f>
        <v/>
      </c>
      <c r="P8163">
        <f>IF(O8163="","",IF(O8163&gt;=1,O8163,0))</f>
        <v/>
      </c>
      <c r="Q8163" s="27">
        <f>IF(E8163="","",MAX(0,E8163-22))</f>
        <v/>
      </c>
      <c r="R8163" s="27">
        <f>IF(H8163=1,E8163,"")</f>
        <v/>
      </c>
      <c r="S8163" s="27">
        <f>IF(AND(H8163=1,J8163&lt;&gt;""),E8163-J8163,"")</f>
        <v/>
      </c>
      <c r="T8163">
        <f>IF(G8163="","",MONTH(G8163))</f>
        <v/>
      </c>
    </row>
    <row r="8164">
      <c r="A8164" s="24" t="n">
        <v>2020</v>
      </c>
      <c r="B8164" s="24" t="n">
        <v>12</v>
      </c>
      <c r="C8164" s="24" t="n">
        <v>6</v>
      </c>
      <c r="D8164" s="24" t="n">
        <v>3</v>
      </c>
      <c r="E8164" s="24" t="n">
        <v>6.27</v>
      </c>
      <c r="F8164" s="25">
        <f>IF($E8164="","",DATE(IF($A8164="",nominal_year,$A8164),$B8164,$C8164)+($D8164-IF(LEFT(hour_conv,1)="1",1,0))/24)</f>
        <v/>
      </c>
      <c r="G8164" s="26">
        <f>IF(F8164="","",INT(F8164))</f>
        <v/>
      </c>
      <c r="H8164">
        <f>IF(G8164="","",IF(AND(MONTH(G8164)*100+DAY(G8164)&gt;=season_lo,MONTH(G8164)*100+DAY(G8164)&lt;=season_hi),1,0))</f>
        <v/>
      </c>
      <c r="I8164">
        <f>IF(G8164="","",G8164-first_day+1)</f>
        <v/>
      </c>
      <c r="J8164" s="27">
        <f>IF(I8164="","",INDEX(Daily!$J$2:$J$421,I8164))</f>
        <v/>
      </c>
      <c r="K8164" s="27">
        <f>IF(J8164="","",J8164+cat_offset)</f>
        <v/>
      </c>
      <c r="L8164" s="27">
        <f>IF(J8164="","",MAX(0,E8164-J8164)^2)</f>
        <v/>
      </c>
      <c r="M8164" s="27">
        <f>IF(J8164="","",MAX(0,E8164-(J8164+twcdh_off))^2)</f>
        <v/>
      </c>
      <c r="N8164" s="27">
        <f>IF(E8164="","",MAX(0,E8164-swcdh_thr)^2)</f>
        <v/>
      </c>
      <c r="O8164">
        <f>IF(K8164="","",ROUND(E8164-K8164,0))</f>
        <v/>
      </c>
      <c r="P8164">
        <f>IF(O8164="","",IF(O8164&gt;=1,O8164,0))</f>
        <v/>
      </c>
      <c r="Q8164" s="27">
        <f>IF(E8164="","",MAX(0,E8164-22))</f>
        <v/>
      </c>
      <c r="R8164" s="27">
        <f>IF(H8164=1,E8164,"")</f>
        <v/>
      </c>
      <c r="S8164" s="27">
        <f>IF(AND(H8164=1,J8164&lt;&gt;""),E8164-J8164,"")</f>
        <v/>
      </c>
      <c r="T8164">
        <f>IF(G8164="","",MONTH(G8164))</f>
        <v/>
      </c>
    </row>
    <row r="8165">
      <c r="A8165" s="24" t="n">
        <v>2020</v>
      </c>
      <c r="B8165" s="24" t="n">
        <v>12</v>
      </c>
      <c r="C8165" s="24" t="n">
        <v>6</v>
      </c>
      <c r="D8165" s="24" t="n">
        <v>4</v>
      </c>
      <c r="E8165" s="24" t="n">
        <v>6.71</v>
      </c>
      <c r="F8165" s="25">
        <f>IF($E8165="","",DATE(IF($A8165="",nominal_year,$A8165),$B8165,$C8165)+($D8165-IF(LEFT(hour_conv,1)="1",1,0))/24)</f>
        <v/>
      </c>
      <c r="G8165" s="26">
        <f>IF(F8165="","",INT(F8165))</f>
        <v/>
      </c>
      <c r="H8165">
        <f>IF(G8165="","",IF(AND(MONTH(G8165)*100+DAY(G8165)&gt;=season_lo,MONTH(G8165)*100+DAY(G8165)&lt;=season_hi),1,0))</f>
        <v/>
      </c>
      <c r="I8165">
        <f>IF(G8165="","",G8165-first_day+1)</f>
        <v/>
      </c>
      <c r="J8165" s="27">
        <f>IF(I8165="","",INDEX(Daily!$J$2:$J$421,I8165))</f>
        <v/>
      </c>
      <c r="K8165" s="27">
        <f>IF(J8165="","",J8165+cat_offset)</f>
        <v/>
      </c>
      <c r="L8165" s="27">
        <f>IF(J8165="","",MAX(0,E8165-J8165)^2)</f>
        <v/>
      </c>
      <c r="M8165" s="27">
        <f>IF(J8165="","",MAX(0,E8165-(J8165+twcdh_off))^2)</f>
        <v/>
      </c>
      <c r="N8165" s="27">
        <f>IF(E8165="","",MAX(0,E8165-swcdh_thr)^2)</f>
        <v/>
      </c>
      <c r="O8165">
        <f>IF(K8165="","",ROUND(E8165-K8165,0))</f>
        <v/>
      </c>
      <c r="P8165">
        <f>IF(O8165="","",IF(O8165&gt;=1,O8165,0))</f>
        <v/>
      </c>
      <c r="Q8165" s="27">
        <f>IF(E8165="","",MAX(0,E8165-22))</f>
        <v/>
      </c>
      <c r="R8165" s="27">
        <f>IF(H8165=1,E8165,"")</f>
        <v/>
      </c>
      <c r="S8165" s="27">
        <f>IF(AND(H8165=1,J8165&lt;&gt;""),E8165-J8165,"")</f>
        <v/>
      </c>
      <c r="T8165">
        <f>IF(G8165="","",MONTH(G8165))</f>
        <v/>
      </c>
    </row>
    <row r="8166">
      <c r="A8166" s="24" t="n">
        <v>2020</v>
      </c>
      <c r="B8166" s="24" t="n">
        <v>12</v>
      </c>
      <c r="C8166" s="24" t="n">
        <v>6</v>
      </c>
      <c r="D8166" s="24" t="n">
        <v>5</v>
      </c>
      <c r="E8166" s="24" t="n">
        <v>5.88</v>
      </c>
      <c r="F8166" s="25">
        <f>IF($E8166="","",DATE(IF($A8166="",nominal_year,$A8166),$B8166,$C8166)+($D8166-IF(LEFT(hour_conv,1)="1",1,0))/24)</f>
        <v/>
      </c>
      <c r="G8166" s="26">
        <f>IF(F8166="","",INT(F8166))</f>
        <v/>
      </c>
      <c r="H8166">
        <f>IF(G8166="","",IF(AND(MONTH(G8166)*100+DAY(G8166)&gt;=season_lo,MONTH(G8166)*100+DAY(G8166)&lt;=season_hi),1,0))</f>
        <v/>
      </c>
      <c r="I8166">
        <f>IF(G8166="","",G8166-first_day+1)</f>
        <v/>
      </c>
      <c r="J8166" s="27">
        <f>IF(I8166="","",INDEX(Daily!$J$2:$J$421,I8166))</f>
        <v/>
      </c>
      <c r="K8166" s="27">
        <f>IF(J8166="","",J8166+cat_offset)</f>
        <v/>
      </c>
      <c r="L8166" s="27">
        <f>IF(J8166="","",MAX(0,E8166-J8166)^2)</f>
        <v/>
      </c>
      <c r="M8166" s="27">
        <f>IF(J8166="","",MAX(0,E8166-(J8166+twcdh_off))^2)</f>
        <v/>
      </c>
      <c r="N8166" s="27">
        <f>IF(E8166="","",MAX(0,E8166-swcdh_thr)^2)</f>
        <v/>
      </c>
      <c r="O8166">
        <f>IF(K8166="","",ROUND(E8166-K8166,0))</f>
        <v/>
      </c>
      <c r="P8166">
        <f>IF(O8166="","",IF(O8166&gt;=1,O8166,0))</f>
        <v/>
      </c>
      <c r="Q8166" s="27">
        <f>IF(E8166="","",MAX(0,E8166-22))</f>
        <v/>
      </c>
      <c r="R8166" s="27">
        <f>IF(H8166=1,E8166,"")</f>
        <v/>
      </c>
      <c r="S8166" s="27">
        <f>IF(AND(H8166=1,J8166&lt;&gt;""),E8166-J8166,"")</f>
        <v/>
      </c>
      <c r="T8166">
        <f>IF(G8166="","",MONTH(G8166))</f>
        <v/>
      </c>
    </row>
    <row r="8167">
      <c r="A8167" s="24" t="n">
        <v>2020</v>
      </c>
      <c r="B8167" s="24" t="n">
        <v>12</v>
      </c>
      <c r="C8167" s="24" t="n">
        <v>6</v>
      </c>
      <c r="D8167" s="24" t="n">
        <v>6</v>
      </c>
      <c r="E8167" s="24" t="n">
        <v>6.42</v>
      </c>
      <c r="F8167" s="25">
        <f>IF($E8167="","",DATE(IF($A8167="",nominal_year,$A8167),$B8167,$C8167)+($D8167-IF(LEFT(hour_conv,1)="1",1,0))/24)</f>
        <v/>
      </c>
      <c r="G8167" s="26">
        <f>IF(F8167="","",INT(F8167))</f>
        <v/>
      </c>
      <c r="H8167">
        <f>IF(G8167="","",IF(AND(MONTH(G8167)*100+DAY(G8167)&gt;=season_lo,MONTH(G8167)*100+DAY(G8167)&lt;=season_hi),1,0))</f>
        <v/>
      </c>
      <c r="I8167">
        <f>IF(G8167="","",G8167-first_day+1)</f>
        <v/>
      </c>
      <c r="J8167" s="27">
        <f>IF(I8167="","",INDEX(Daily!$J$2:$J$421,I8167))</f>
        <v/>
      </c>
      <c r="K8167" s="27">
        <f>IF(J8167="","",J8167+cat_offset)</f>
        <v/>
      </c>
      <c r="L8167" s="27">
        <f>IF(J8167="","",MAX(0,E8167-J8167)^2)</f>
        <v/>
      </c>
      <c r="M8167" s="27">
        <f>IF(J8167="","",MAX(0,E8167-(J8167+twcdh_off))^2)</f>
        <v/>
      </c>
      <c r="N8167" s="27">
        <f>IF(E8167="","",MAX(0,E8167-swcdh_thr)^2)</f>
        <v/>
      </c>
      <c r="O8167">
        <f>IF(K8167="","",ROUND(E8167-K8167,0))</f>
        <v/>
      </c>
      <c r="P8167">
        <f>IF(O8167="","",IF(O8167&gt;=1,O8167,0))</f>
        <v/>
      </c>
      <c r="Q8167" s="27">
        <f>IF(E8167="","",MAX(0,E8167-22))</f>
        <v/>
      </c>
      <c r="R8167" s="27">
        <f>IF(H8167=1,E8167,"")</f>
        <v/>
      </c>
      <c r="S8167" s="27">
        <f>IF(AND(H8167=1,J8167&lt;&gt;""),E8167-J8167,"")</f>
        <v/>
      </c>
      <c r="T8167">
        <f>IF(G8167="","",MONTH(G8167))</f>
        <v/>
      </c>
    </row>
    <row r="8168">
      <c r="A8168" s="24" t="n">
        <v>2020</v>
      </c>
      <c r="B8168" s="24" t="n">
        <v>12</v>
      </c>
      <c r="C8168" s="24" t="n">
        <v>6</v>
      </c>
      <c r="D8168" s="24" t="n">
        <v>7</v>
      </c>
      <c r="E8168" s="24" t="n">
        <v>7.23</v>
      </c>
      <c r="F8168" s="25">
        <f>IF($E8168="","",DATE(IF($A8168="",nominal_year,$A8168),$B8168,$C8168)+($D8168-IF(LEFT(hour_conv,1)="1",1,0))/24)</f>
        <v/>
      </c>
      <c r="G8168" s="26">
        <f>IF(F8168="","",INT(F8168))</f>
        <v/>
      </c>
      <c r="H8168">
        <f>IF(G8168="","",IF(AND(MONTH(G8168)*100+DAY(G8168)&gt;=season_lo,MONTH(G8168)*100+DAY(G8168)&lt;=season_hi),1,0))</f>
        <v/>
      </c>
      <c r="I8168">
        <f>IF(G8168="","",G8168-first_day+1)</f>
        <v/>
      </c>
      <c r="J8168" s="27">
        <f>IF(I8168="","",INDEX(Daily!$J$2:$J$421,I8168))</f>
        <v/>
      </c>
      <c r="K8168" s="27">
        <f>IF(J8168="","",J8168+cat_offset)</f>
        <v/>
      </c>
      <c r="L8168" s="27">
        <f>IF(J8168="","",MAX(0,E8168-J8168)^2)</f>
        <v/>
      </c>
      <c r="M8168" s="27">
        <f>IF(J8168="","",MAX(0,E8168-(J8168+twcdh_off))^2)</f>
        <v/>
      </c>
      <c r="N8168" s="27">
        <f>IF(E8168="","",MAX(0,E8168-swcdh_thr)^2)</f>
        <v/>
      </c>
      <c r="O8168">
        <f>IF(K8168="","",ROUND(E8168-K8168,0))</f>
        <v/>
      </c>
      <c r="P8168">
        <f>IF(O8168="","",IF(O8168&gt;=1,O8168,0))</f>
        <v/>
      </c>
      <c r="Q8168" s="27">
        <f>IF(E8168="","",MAX(0,E8168-22))</f>
        <v/>
      </c>
      <c r="R8168" s="27">
        <f>IF(H8168=1,E8168,"")</f>
        <v/>
      </c>
      <c r="S8168" s="27">
        <f>IF(AND(H8168=1,J8168&lt;&gt;""),E8168-J8168,"")</f>
        <v/>
      </c>
      <c r="T8168">
        <f>IF(G8168="","",MONTH(G8168))</f>
        <v/>
      </c>
    </row>
    <row r="8169">
      <c r="A8169" s="24" t="n">
        <v>2020</v>
      </c>
      <c r="B8169" s="24" t="n">
        <v>12</v>
      </c>
      <c r="C8169" s="24" t="n">
        <v>6</v>
      </c>
      <c r="D8169" s="24" t="n">
        <v>8</v>
      </c>
      <c r="E8169" s="24" t="n">
        <v>7.99</v>
      </c>
      <c r="F8169" s="25">
        <f>IF($E8169="","",DATE(IF($A8169="",nominal_year,$A8169),$B8169,$C8169)+($D8169-IF(LEFT(hour_conv,1)="1",1,0))/24)</f>
        <v/>
      </c>
      <c r="G8169" s="26">
        <f>IF(F8169="","",INT(F8169))</f>
        <v/>
      </c>
      <c r="H8169">
        <f>IF(G8169="","",IF(AND(MONTH(G8169)*100+DAY(G8169)&gt;=season_lo,MONTH(G8169)*100+DAY(G8169)&lt;=season_hi),1,0))</f>
        <v/>
      </c>
      <c r="I8169">
        <f>IF(G8169="","",G8169-first_day+1)</f>
        <v/>
      </c>
      <c r="J8169" s="27">
        <f>IF(I8169="","",INDEX(Daily!$J$2:$J$421,I8169))</f>
        <v/>
      </c>
      <c r="K8169" s="27">
        <f>IF(J8169="","",J8169+cat_offset)</f>
        <v/>
      </c>
      <c r="L8169" s="27">
        <f>IF(J8169="","",MAX(0,E8169-J8169)^2)</f>
        <v/>
      </c>
      <c r="M8169" s="27">
        <f>IF(J8169="","",MAX(0,E8169-(J8169+twcdh_off))^2)</f>
        <v/>
      </c>
      <c r="N8169" s="27">
        <f>IF(E8169="","",MAX(0,E8169-swcdh_thr)^2)</f>
        <v/>
      </c>
      <c r="O8169">
        <f>IF(K8169="","",ROUND(E8169-K8169,0))</f>
        <v/>
      </c>
      <c r="P8169">
        <f>IF(O8169="","",IF(O8169&gt;=1,O8169,0))</f>
        <v/>
      </c>
      <c r="Q8169" s="27">
        <f>IF(E8169="","",MAX(0,E8169-22))</f>
        <v/>
      </c>
      <c r="R8169" s="27">
        <f>IF(H8169=1,E8169,"")</f>
        <v/>
      </c>
      <c r="S8169" s="27">
        <f>IF(AND(H8169=1,J8169&lt;&gt;""),E8169-J8169,"")</f>
        <v/>
      </c>
      <c r="T8169">
        <f>IF(G8169="","",MONTH(G8169))</f>
        <v/>
      </c>
    </row>
    <row r="8170">
      <c r="A8170" s="24" t="n">
        <v>2020</v>
      </c>
      <c r="B8170" s="24" t="n">
        <v>12</v>
      </c>
      <c r="C8170" s="24" t="n">
        <v>6</v>
      </c>
      <c r="D8170" s="24" t="n">
        <v>9</v>
      </c>
      <c r="E8170" s="24" t="n">
        <v>8.67</v>
      </c>
      <c r="F8170" s="25">
        <f>IF($E8170="","",DATE(IF($A8170="",nominal_year,$A8170),$B8170,$C8170)+($D8170-IF(LEFT(hour_conv,1)="1",1,0))/24)</f>
        <v/>
      </c>
      <c r="G8170" s="26">
        <f>IF(F8170="","",INT(F8170))</f>
        <v/>
      </c>
      <c r="H8170">
        <f>IF(G8170="","",IF(AND(MONTH(G8170)*100+DAY(G8170)&gt;=season_lo,MONTH(G8170)*100+DAY(G8170)&lt;=season_hi),1,0))</f>
        <v/>
      </c>
      <c r="I8170">
        <f>IF(G8170="","",G8170-first_day+1)</f>
        <v/>
      </c>
      <c r="J8170" s="27">
        <f>IF(I8170="","",INDEX(Daily!$J$2:$J$421,I8170))</f>
        <v/>
      </c>
      <c r="K8170" s="27">
        <f>IF(J8170="","",J8170+cat_offset)</f>
        <v/>
      </c>
      <c r="L8170" s="27">
        <f>IF(J8170="","",MAX(0,E8170-J8170)^2)</f>
        <v/>
      </c>
      <c r="M8170" s="27">
        <f>IF(J8170="","",MAX(0,E8170-(J8170+twcdh_off))^2)</f>
        <v/>
      </c>
      <c r="N8170" s="27">
        <f>IF(E8170="","",MAX(0,E8170-swcdh_thr)^2)</f>
        <v/>
      </c>
      <c r="O8170">
        <f>IF(K8170="","",ROUND(E8170-K8170,0))</f>
        <v/>
      </c>
      <c r="P8170">
        <f>IF(O8170="","",IF(O8170&gt;=1,O8170,0))</f>
        <v/>
      </c>
      <c r="Q8170" s="27">
        <f>IF(E8170="","",MAX(0,E8170-22))</f>
        <v/>
      </c>
      <c r="R8170" s="27">
        <f>IF(H8170=1,E8170,"")</f>
        <v/>
      </c>
      <c r="S8170" s="27">
        <f>IF(AND(H8170=1,J8170&lt;&gt;""),E8170-J8170,"")</f>
        <v/>
      </c>
      <c r="T8170">
        <f>IF(G8170="","",MONTH(G8170))</f>
        <v/>
      </c>
    </row>
    <row r="8171">
      <c r="A8171" s="24" t="n">
        <v>2020</v>
      </c>
      <c r="B8171" s="24" t="n">
        <v>12</v>
      </c>
      <c r="C8171" s="24" t="n">
        <v>6</v>
      </c>
      <c r="D8171" s="24" t="n">
        <v>10</v>
      </c>
      <c r="E8171" s="24" t="n">
        <v>9.32</v>
      </c>
      <c r="F8171" s="25">
        <f>IF($E8171="","",DATE(IF($A8171="",nominal_year,$A8171),$B8171,$C8171)+($D8171-IF(LEFT(hour_conv,1)="1",1,0))/24)</f>
        <v/>
      </c>
      <c r="G8171" s="26">
        <f>IF(F8171="","",INT(F8171))</f>
        <v/>
      </c>
      <c r="H8171">
        <f>IF(G8171="","",IF(AND(MONTH(G8171)*100+DAY(G8171)&gt;=season_lo,MONTH(G8171)*100+DAY(G8171)&lt;=season_hi),1,0))</f>
        <v/>
      </c>
      <c r="I8171">
        <f>IF(G8171="","",G8171-first_day+1)</f>
        <v/>
      </c>
      <c r="J8171" s="27">
        <f>IF(I8171="","",INDEX(Daily!$J$2:$J$421,I8171))</f>
        <v/>
      </c>
      <c r="K8171" s="27">
        <f>IF(J8171="","",J8171+cat_offset)</f>
        <v/>
      </c>
      <c r="L8171" s="27">
        <f>IF(J8171="","",MAX(0,E8171-J8171)^2)</f>
        <v/>
      </c>
      <c r="M8171" s="27">
        <f>IF(J8171="","",MAX(0,E8171-(J8171+twcdh_off))^2)</f>
        <v/>
      </c>
      <c r="N8171" s="27">
        <f>IF(E8171="","",MAX(0,E8171-swcdh_thr)^2)</f>
        <v/>
      </c>
      <c r="O8171">
        <f>IF(K8171="","",ROUND(E8171-K8171,0))</f>
        <v/>
      </c>
      <c r="P8171">
        <f>IF(O8171="","",IF(O8171&gt;=1,O8171,0))</f>
        <v/>
      </c>
      <c r="Q8171" s="27">
        <f>IF(E8171="","",MAX(0,E8171-22))</f>
        <v/>
      </c>
      <c r="R8171" s="27">
        <f>IF(H8171=1,E8171,"")</f>
        <v/>
      </c>
      <c r="S8171" s="27">
        <f>IF(AND(H8171=1,J8171&lt;&gt;""),E8171-J8171,"")</f>
        <v/>
      </c>
      <c r="T8171">
        <f>IF(G8171="","",MONTH(G8171))</f>
        <v/>
      </c>
    </row>
    <row r="8172">
      <c r="A8172" s="24" t="n">
        <v>2020</v>
      </c>
      <c r="B8172" s="24" t="n">
        <v>12</v>
      </c>
      <c r="C8172" s="24" t="n">
        <v>6</v>
      </c>
      <c r="D8172" s="24" t="n">
        <v>11</v>
      </c>
      <c r="E8172" s="24" t="n">
        <v>10.23</v>
      </c>
      <c r="F8172" s="25">
        <f>IF($E8172="","",DATE(IF($A8172="",nominal_year,$A8172),$B8172,$C8172)+($D8172-IF(LEFT(hour_conv,1)="1",1,0))/24)</f>
        <v/>
      </c>
      <c r="G8172" s="26">
        <f>IF(F8172="","",INT(F8172))</f>
        <v/>
      </c>
      <c r="H8172">
        <f>IF(G8172="","",IF(AND(MONTH(G8172)*100+DAY(G8172)&gt;=season_lo,MONTH(G8172)*100+DAY(G8172)&lt;=season_hi),1,0))</f>
        <v/>
      </c>
      <c r="I8172">
        <f>IF(G8172="","",G8172-first_day+1)</f>
        <v/>
      </c>
      <c r="J8172" s="27">
        <f>IF(I8172="","",INDEX(Daily!$J$2:$J$421,I8172))</f>
        <v/>
      </c>
      <c r="K8172" s="27">
        <f>IF(J8172="","",J8172+cat_offset)</f>
        <v/>
      </c>
      <c r="L8172" s="27">
        <f>IF(J8172="","",MAX(0,E8172-J8172)^2)</f>
        <v/>
      </c>
      <c r="M8172" s="27">
        <f>IF(J8172="","",MAX(0,E8172-(J8172+twcdh_off))^2)</f>
        <v/>
      </c>
      <c r="N8172" s="27">
        <f>IF(E8172="","",MAX(0,E8172-swcdh_thr)^2)</f>
        <v/>
      </c>
      <c r="O8172">
        <f>IF(K8172="","",ROUND(E8172-K8172,0))</f>
        <v/>
      </c>
      <c r="P8172">
        <f>IF(O8172="","",IF(O8172&gt;=1,O8172,0))</f>
        <v/>
      </c>
      <c r="Q8172" s="27">
        <f>IF(E8172="","",MAX(0,E8172-22))</f>
        <v/>
      </c>
      <c r="R8172" s="27">
        <f>IF(H8172=1,E8172,"")</f>
        <v/>
      </c>
      <c r="S8172" s="27">
        <f>IF(AND(H8172=1,J8172&lt;&gt;""),E8172-J8172,"")</f>
        <v/>
      </c>
      <c r="T8172">
        <f>IF(G8172="","",MONTH(G8172))</f>
        <v/>
      </c>
    </row>
    <row r="8173">
      <c r="A8173" s="24" t="n">
        <v>2020</v>
      </c>
      <c r="B8173" s="24" t="n">
        <v>12</v>
      </c>
      <c r="C8173" s="24" t="n">
        <v>6</v>
      </c>
      <c r="D8173" s="24" t="n">
        <v>12</v>
      </c>
      <c r="E8173" s="24" t="n">
        <v>10.63</v>
      </c>
      <c r="F8173" s="25">
        <f>IF($E8173="","",DATE(IF($A8173="",nominal_year,$A8173),$B8173,$C8173)+($D8173-IF(LEFT(hour_conv,1)="1",1,0))/24)</f>
        <v/>
      </c>
      <c r="G8173" s="26">
        <f>IF(F8173="","",INT(F8173))</f>
        <v/>
      </c>
      <c r="H8173">
        <f>IF(G8173="","",IF(AND(MONTH(G8173)*100+DAY(G8173)&gt;=season_lo,MONTH(G8173)*100+DAY(G8173)&lt;=season_hi),1,0))</f>
        <v/>
      </c>
      <c r="I8173">
        <f>IF(G8173="","",G8173-first_day+1)</f>
        <v/>
      </c>
      <c r="J8173" s="27">
        <f>IF(I8173="","",INDEX(Daily!$J$2:$J$421,I8173))</f>
        <v/>
      </c>
      <c r="K8173" s="27">
        <f>IF(J8173="","",J8173+cat_offset)</f>
        <v/>
      </c>
      <c r="L8173" s="27">
        <f>IF(J8173="","",MAX(0,E8173-J8173)^2)</f>
        <v/>
      </c>
      <c r="M8173" s="27">
        <f>IF(J8173="","",MAX(0,E8173-(J8173+twcdh_off))^2)</f>
        <v/>
      </c>
      <c r="N8173" s="27">
        <f>IF(E8173="","",MAX(0,E8173-swcdh_thr)^2)</f>
        <v/>
      </c>
      <c r="O8173">
        <f>IF(K8173="","",ROUND(E8173-K8173,0))</f>
        <v/>
      </c>
      <c r="P8173">
        <f>IF(O8173="","",IF(O8173&gt;=1,O8173,0))</f>
        <v/>
      </c>
      <c r="Q8173" s="27">
        <f>IF(E8173="","",MAX(0,E8173-22))</f>
        <v/>
      </c>
      <c r="R8173" s="27">
        <f>IF(H8173=1,E8173,"")</f>
        <v/>
      </c>
      <c r="S8173" s="27">
        <f>IF(AND(H8173=1,J8173&lt;&gt;""),E8173-J8173,"")</f>
        <v/>
      </c>
      <c r="T8173">
        <f>IF(G8173="","",MONTH(G8173))</f>
        <v/>
      </c>
    </row>
    <row r="8174">
      <c r="A8174" s="24" t="n">
        <v>2020</v>
      </c>
      <c r="B8174" s="24" t="n">
        <v>12</v>
      </c>
      <c r="C8174" s="24" t="n">
        <v>6</v>
      </c>
      <c r="D8174" s="24" t="n">
        <v>13</v>
      </c>
      <c r="E8174" s="24" t="n">
        <v>11.15</v>
      </c>
      <c r="F8174" s="25">
        <f>IF($E8174="","",DATE(IF($A8174="",nominal_year,$A8174),$B8174,$C8174)+($D8174-IF(LEFT(hour_conv,1)="1",1,0))/24)</f>
        <v/>
      </c>
      <c r="G8174" s="26">
        <f>IF(F8174="","",INT(F8174))</f>
        <v/>
      </c>
      <c r="H8174">
        <f>IF(G8174="","",IF(AND(MONTH(G8174)*100+DAY(G8174)&gt;=season_lo,MONTH(G8174)*100+DAY(G8174)&lt;=season_hi),1,0))</f>
        <v/>
      </c>
      <c r="I8174">
        <f>IF(G8174="","",G8174-first_day+1)</f>
        <v/>
      </c>
      <c r="J8174" s="27">
        <f>IF(I8174="","",INDEX(Daily!$J$2:$J$421,I8174))</f>
        <v/>
      </c>
      <c r="K8174" s="27">
        <f>IF(J8174="","",J8174+cat_offset)</f>
        <v/>
      </c>
      <c r="L8174" s="27">
        <f>IF(J8174="","",MAX(0,E8174-J8174)^2)</f>
        <v/>
      </c>
      <c r="M8174" s="27">
        <f>IF(J8174="","",MAX(0,E8174-(J8174+twcdh_off))^2)</f>
        <v/>
      </c>
      <c r="N8174" s="27">
        <f>IF(E8174="","",MAX(0,E8174-swcdh_thr)^2)</f>
        <v/>
      </c>
      <c r="O8174">
        <f>IF(K8174="","",ROUND(E8174-K8174,0))</f>
        <v/>
      </c>
      <c r="P8174">
        <f>IF(O8174="","",IF(O8174&gt;=1,O8174,0))</f>
        <v/>
      </c>
      <c r="Q8174" s="27">
        <f>IF(E8174="","",MAX(0,E8174-22))</f>
        <v/>
      </c>
      <c r="R8174" s="27">
        <f>IF(H8174=1,E8174,"")</f>
        <v/>
      </c>
      <c r="S8174" s="27">
        <f>IF(AND(H8174=1,J8174&lt;&gt;""),E8174-J8174,"")</f>
        <v/>
      </c>
      <c r="T8174">
        <f>IF(G8174="","",MONTH(G8174))</f>
        <v/>
      </c>
    </row>
    <row r="8175">
      <c r="A8175" s="24" t="n">
        <v>2020</v>
      </c>
      <c r="B8175" s="24" t="n">
        <v>12</v>
      </c>
      <c r="C8175" s="24" t="n">
        <v>6</v>
      </c>
      <c r="D8175" s="24" t="n">
        <v>14</v>
      </c>
      <c r="E8175" s="24" t="n">
        <v>10.86</v>
      </c>
      <c r="F8175" s="25">
        <f>IF($E8175="","",DATE(IF($A8175="",nominal_year,$A8175),$B8175,$C8175)+($D8175-IF(LEFT(hour_conv,1)="1",1,0))/24)</f>
        <v/>
      </c>
      <c r="G8175" s="26">
        <f>IF(F8175="","",INT(F8175))</f>
        <v/>
      </c>
      <c r="H8175">
        <f>IF(G8175="","",IF(AND(MONTH(G8175)*100+DAY(G8175)&gt;=season_lo,MONTH(G8175)*100+DAY(G8175)&lt;=season_hi),1,0))</f>
        <v/>
      </c>
      <c r="I8175">
        <f>IF(G8175="","",G8175-first_day+1)</f>
        <v/>
      </c>
      <c r="J8175" s="27">
        <f>IF(I8175="","",INDEX(Daily!$J$2:$J$421,I8175))</f>
        <v/>
      </c>
      <c r="K8175" s="27">
        <f>IF(J8175="","",J8175+cat_offset)</f>
        <v/>
      </c>
      <c r="L8175" s="27">
        <f>IF(J8175="","",MAX(0,E8175-J8175)^2)</f>
        <v/>
      </c>
      <c r="M8175" s="27">
        <f>IF(J8175="","",MAX(0,E8175-(J8175+twcdh_off))^2)</f>
        <v/>
      </c>
      <c r="N8175" s="27">
        <f>IF(E8175="","",MAX(0,E8175-swcdh_thr)^2)</f>
        <v/>
      </c>
      <c r="O8175">
        <f>IF(K8175="","",ROUND(E8175-K8175,0))</f>
        <v/>
      </c>
      <c r="P8175">
        <f>IF(O8175="","",IF(O8175&gt;=1,O8175,0))</f>
        <v/>
      </c>
      <c r="Q8175" s="27">
        <f>IF(E8175="","",MAX(0,E8175-22))</f>
        <v/>
      </c>
      <c r="R8175" s="27">
        <f>IF(H8175=1,E8175,"")</f>
        <v/>
      </c>
      <c r="S8175" s="27">
        <f>IF(AND(H8175=1,J8175&lt;&gt;""),E8175-J8175,"")</f>
        <v/>
      </c>
      <c r="T8175">
        <f>IF(G8175="","",MONTH(G8175))</f>
        <v/>
      </c>
    </row>
    <row r="8176">
      <c r="A8176" s="24" t="n">
        <v>2020</v>
      </c>
      <c r="B8176" s="24" t="n">
        <v>12</v>
      </c>
      <c r="C8176" s="24" t="n">
        <v>6</v>
      </c>
      <c r="D8176" s="24" t="n">
        <v>15</v>
      </c>
      <c r="E8176" s="24" t="n">
        <v>11.42</v>
      </c>
      <c r="F8176" s="25">
        <f>IF($E8176="","",DATE(IF($A8176="",nominal_year,$A8176),$B8176,$C8176)+($D8176-IF(LEFT(hour_conv,1)="1",1,0))/24)</f>
        <v/>
      </c>
      <c r="G8176" s="26">
        <f>IF(F8176="","",INT(F8176))</f>
        <v/>
      </c>
      <c r="H8176">
        <f>IF(G8176="","",IF(AND(MONTH(G8176)*100+DAY(G8176)&gt;=season_lo,MONTH(G8176)*100+DAY(G8176)&lt;=season_hi),1,0))</f>
        <v/>
      </c>
      <c r="I8176">
        <f>IF(G8176="","",G8176-first_day+1)</f>
        <v/>
      </c>
      <c r="J8176" s="27">
        <f>IF(I8176="","",INDEX(Daily!$J$2:$J$421,I8176))</f>
        <v/>
      </c>
      <c r="K8176" s="27">
        <f>IF(J8176="","",J8176+cat_offset)</f>
        <v/>
      </c>
      <c r="L8176" s="27">
        <f>IF(J8176="","",MAX(0,E8176-J8176)^2)</f>
        <v/>
      </c>
      <c r="M8176" s="27">
        <f>IF(J8176="","",MAX(0,E8176-(J8176+twcdh_off))^2)</f>
        <v/>
      </c>
      <c r="N8176" s="27">
        <f>IF(E8176="","",MAX(0,E8176-swcdh_thr)^2)</f>
        <v/>
      </c>
      <c r="O8176">
        <f>IF(K8176="","",ROUND(E8176-K8176,0))</f>
        <v/>
      </c>
      <c r="P8176">
        <f>IF(O8176="","",IF(O8176&gt;=1,O8176,0))</f>
        <v/>
      </c>
      <c r="Q8176" s="27">
        <f>IF(E8176="","",MAX(0,E8176-22))</f>
        <v/>
      </c>
      <c r="R8176" s="27">
        <f>IF(H8176=1,E8176,"")</f>
        <v/>
      </c>
      <c r="S8176" s="27">
        <f>IF(AND(H8176=1,J8176&lt;&gt;""),E8176-J8176,"")</f>
        <v/>
      </c>
      <c r="T8176">
        <f>IF(G8176="","",MONTH(G8176))</f>
        <v/>
      </c>
    </row>
    <row r="8177">
      <c r="A8177" s="24" t="n">
        <v>2020</v>
      </c>
      <c r="B8177" s="24" t="n">
        <v>12</v>
      </c>
      <c r="C8177" s="24" t="n">
        <v>6</v>
      </c>
      <c r="D8177" s="24" t="n">
        <v>16</v>
      </c>
      <c r="E8177" s="24" t="n">
        <v>12.81</v>
      </c>
      <c r="F8177" s="25">
        <f>IF($E8177="","",DATE(IF($A8177="",nominal_year,$A8177),$B8177,$C8177)+($D8177-IF(LEFT(hour_conv,1)="1",1,0))/24)</f>
        <v/>
      </c>
      <c r="G8177" s="26">
        <f>IF(F8177="","",INT(F8177))</f>
        <v/>
      </c>
      <c r="H8177">
        <f>IF(G8177="","",IF(AND(MONTH(G8177)*100+DAY(G8177)&gt;=season_lo,MONTH(G8177)*100+DAY(G8177)&lt;=season_hi),1,0))</f>
        <v/>
      </c>
      <c r="I8177">
        <f>IF(G8177="","",G8177-first_day+1)</f>
        <v/>
      </c>
      <c r="J8177" s="27">
        <f>IF(I8177="","",INDEX(Daily!$J$2:$J$421,I8177))</f>
        <v/>
      </c>
      <c r="K8177" s="27">
        <f>IF(J8177="","",J8177+cat_offset)</f>
        <v/>
      </c>
      <c r="L8177" s="27">
        <f>IF(J8177="","",MAX(0,E8177-J8177)^2)</f>
        <v/>
      </c>
      <c r="M8177" s="27">
        <f>IF(J8177="","",MAX(0,E8177-(J8177+twcdh_off))^2)</f>
        <v/>
      </c>
      <c r="N8177" s="27">
        <f>IF(E8177="","",MAX(0,E8177-swcdh_thr)^2)</f>
        <v/>
      </c>
      <c r="O8177">
        <f>IF(K8177="","",ROUND(E8177-K8177,0))</f>
        <v/>
      </c>
      <c r="P8177">
        <f>IF(O8177="","",IF(O8177&gt;=1,O8177,0))</f>
        <v/>
      </c>
      <c r="Q8177" s="27">
        <f>IF(E8177="","",MAX(0,E8177-22))</f>
        <v/>
      </c>
      <c r="R8177" s="27">
        <f>IF(H8177=1,E8177,"")</f>
        <v/>
      </c>
      <c r="S8177" s="27">
        <f>IF(AND(H8177=1,J8177&lt;&gt;""),E8177-J8177,"")</f>
        <v/>
      </c>
      <c r="T8177">
        <f>IF(G8177="","",MONTH(G8177))</f>
        <v/>
      </c>
    </row>
    <row r="8178">
      <c r="A8178" s="24" t="n">
        <v>2020</v>
      </c>
      <c r="B8178" s="24" t="n">
        <v>12</v>
      </c>
      <c r="C8178" s="24" t="n">
        <v>6</v>
      </c>
      <c r="D8178" s="24" t="n">
        <v>17</v>
      </c>
      <c r="E8178" s="24" t="n">
        <v>12.36</v>
      </c>
      <c r="F8178" s="25">
        <f>IF($E8178="","",DATE(IF($A8178="",nominal_year,$A8178),$B8178,$C8178)+($D8178-IF(LEFT(hour_conv,1)="1",1,0))/24)</f>
        <v/>
      </c>
      <c r="G8178" s="26">
        <f>IF(F8178="","",INT(F8178))</f>
        <v/>
      </c>
      <c r="H8178">
        <f>IF(G8178="","",IF(AND(MONTH(G8178)*100+DAY(G8178)&gt;=season_lo,MONTH(G8178)*100+DAY(G8178)&lt;=season_hi),1,0))</f>
        <v/>
      </c>
      <c r="I8178">
        <f>IF(G8178="","",G8178-first_day+1)</f>
        <v/>
      </c>
      <c r="J8178" s="27">
        <f>IF(I8178="","",INDEX(Daily!$J$2:$J$421,I8178))</f>
        <v/>
      </c>
      <c r="K8178" s="27">
        <f>IF(J8178="","",J8178+cat_offset)</f>
        <v/>
      </c>
      <c r="L8178" s="27">
        <f>IF(J8178="","",MAX(0,E8178-J8178)^2)</f>
        <v/>
      </c>
      <c r="M8178" s="27">
        <f>IF(J8178="","",MAX(0,E8178-(J8178+twcdh_off))^2)</f>
        <v/>
      </c>
      <c r="N8178" s="27">
        <f>IF(E8178="","",MAX(0,E8178-swcdh_thr)^2)</f>
        <v/>
      </c>
      <c r="O8178">
        <f>IF(K8178="","",ROUND(E8178-K8178,0))</f>
        <v/>
      </c>
      <c r="P8178">
        <f>IF(O8178="","",IF(O8178&gt;=1,O8178,0))</f>
        <v/>
      </c>
      <c r="Q8178" s="27">
        <f>IF(E8178="","",MAX(0,E8178-22))</f>
        <v/>
      </c>
      <c r="R8178" s="27">
        <f>IF(H8178=1,E8178,"")</f>
        <v/>
      </c>
      <c r="S8178" s="27">
        <f>IF(AND(H8178=1,J8178&lt;&gt;""),E8178-J8178,"")</f>
        <v/>
      </c>
      <c r="T8178">
        <f>IF(G8178="","",MONTH(G8178))</f>
        <v/>
      </c>
    </row>
    <row r="8179">
      <c r="A8179" s="24" t="n">
        <v>2020</v>
      </c>
      <c r="B8179" s="24" t="n">
        <v>12</v>
      </c>
      <c r="C8179" s="24" t="n">
        <v>6</v>
      </c>
      <c r="D8179" s="24" t="n">
        <v>18</v>
      </c>
      <c r="E8179" s="24" t="n">
        <v>11.56</v>
      </c>
      <c r="F8179" s="25">
        <f>IF($E8179="","",DATE(IF($A8179="",nominal_year,$A8179),$B8179,$C8179)+($D8179-IF(LEFT(hour_conv,1)="1",1,0))/24)</f>
        <v/>
      </c>
      <c r="G8179" s="26">
        <f>IF(F8179="","",INT(F8179))</f>
        <v/>
      </c>
      <c r="H8179">
        <f>IF(G8179="","",IF(AND(MONTH(G8179)*100+DAY(G8179)&gt;=season_lo,MONTH(G8179)*100+DAY(G8179)&lt;=season_hi),1,0))</f>
        <v/>
      </c>
      <c r="I8179">
        <f>IF(G8179="","",G8179-first_day+1)</f>
        <v/>
      </c>
      <c r="J8179" s="27">
        <f>IF(I8179="","",INDEX(Daily!$J$2:$J$421,I8179))</f>
        <v/>
      </c>
      <c r="K8179" s="27">
        <f>IF(J8179="","",J8179+cat_offset)</f>
        <v/>
      </c>
      <c r="L8179" s="27">
        <f>IF(J8179="","",MAX(0,E8179-J8179)^2)</f>
        <v/>
      </c>
      <c r="M8179" s="27">
        <f>IF(J8179="","",MAX(0,E8179-(J8179+twcdh_off))^2)</f>
        <v/>
      </c>
      <c r="N8179" s="27">
        <f>IF(E8179="","",MAX(0,E8179-swcdh_thr)^2)</f>
        <v/>
      </c>
      <c r="O8179">
        <f>IF(K8179="","",ROUND(E8179-K8179,0))</f>
        <v/>
      </c>
      <c r="P8179">
        <f>IF(O8179="","",IF(O8179&gt;=1,O8179,0))</f>
        <v/>
      </c>
      <c r="Q8179" s="27">
        <f>IF(E8179="","",MAX(0,E8179-22))</f>
        <v/>
      </c>
      <c r="R8179" s="27">
        <f>IF(H8179=1,E8179,"")</f>
        <v/>
      </c>
      <c r="S8179" s="27">
        <f>IF(AND(H8179=1,J8179&lt;&gt;""),E8179-J8179,"")</f>
        <v/>
      </c>
      <c r="T8179">
        <f>IF(G8179="","",MONTH(G8179))</f>
        <v/>
      </c>
    </row>
    <row r="8180">
      <c r="A8180" s="24" t="n">
        <v>2020</v>
      </c>
      <c r="B8180" s="24" t="n">
        <v>12</v>
      </c>
      <c r="C8180" s="24" t="n">
        <v>6</v>
      </c>
      <c r="D8180" s="24" t="n">
        <v>19</v>
      </c>
      <c r="E8180" s="24" t="n">
        <v>11.13</v>
      </c>
      <c r="F8180" s="25">
        <f>IF($E8180="","",DATE(IF($A8180="",nominal_year,$A8180),$B8180,$C8180)+($D8180-IF(LEFT(hour_conv,1)="1",1,0))/24)</f>
        <v/>
      </c>
      <c r="G8180" s="26">
        <f>IF(F8180="","",INT(F8180))</f>
        <v/>
      </c>
      <c r="H8180">
        <f>IF(G8180="","",IF(AND(MONTH(G8180)*100+DAY(G8180)&gt;=season_lo,MONTH(G8180)*100+DAY(G8180)&lt;=season_hi),1,0))</f>
        <v/>
      </c>
      <c r="I8180">
        <f>IF(G8180="","",G8180-first_day+1)</f>
        <v/>
      </c>
      <c r="J8180" s="27">
        <f>IF(I8180="","",INDEX(Daily!$J$2:$J$421,I8180))</f>
        <v/>
      </c>
      <c r="K8180" s="27">
        <f>IF(J8180="","",J8180+cat_offset)</f>
        <v/>
      </c>
      <c r="L8180" s="27">
        <f>IF(J8180="","",MAX(0,E8180-J8180)^2)</f>
        <v/>
      </c>
      <c r="M8180" s="27">
        <f>IF(J8180="","",MAX(0,E8180-(J8180+twcdh_off))^2)</f>
        <v/>
      </c>
      <c r="N8180" s="27">
        <f>IF(E8180="","",MAX(0,E8180-swcdh_thr)^2)</f>
        <v/>
      </c>
      <c r="O8180">
        <f>IF(K8180="","",ROUND(E8180-K8180,0))</f>
        <v/>
      </c>
      <c r="P8180">
        <f>IF(O8180="","",IF(O8180&gt;=1,O8180,0))</f>
        <v/>
      </c>
      <c r="Q8180" s="27">
        <f>IF(E8180="","",MAX(0,E8180-22))</f>
        <v/>
      </c>
      <c r="R8180" s="27">
        <f>IF(H8180=1,E8180,"")</f>
        <v/>
      </c>
      <c r="S8180" s="27">
        <f>IF(AND(H8180=1,J8180&lt;&gt;""),E8180-J8180,"")</f>
        <v/>
      </c>
      <c r="T8180">
        <f>IF(G8180="","",MONTH(G8180))</f>
        <v/>
      </c>
    </row>
    <row r="8181">
      <c r="A8181" s="24" t="n">
        <v>2020</v>
      </c>
      <c r="B8181" s="24" t="n">
        <v>12</v>
      </c>
      <c r="C8181" s="24" t="n">
        <v>6</v>
      </c>
      <c r="D8181" s="24" t="n">
        <v>20</v>
      </c>
      <c r="E8181" s="24" t="n">
        <v>10.72</v>
      </c>
      <c r="F8181" s="25">
        <f>IF($E8181="","",DATE(IF($A8181="",nominal_year,$A8181),$B8181,$C8181)+($D8181-IF(LEFT(hour_conv,1)="1",1,0))/24)</f>
        <v/>
      </c>
      <c r="G8181" s="26">
        <f>IF(F8181="","",INT(F8181))</f>
        <v/>
      </c>
      <c r="H8181">
        <f>IF(G8181="","",IF(AND(MONTH(G8181)*100+DAY(G8181)&gt;=season_lo,MONTH(G8181)*100+DAY(G8181)&lt;=season_hi),1,0))</f>
        <v/>
      </c>
      <c r="I8181">
        <f>IF(G8181="","",G8181-first_day+1)</f>
        <v/>
      </c>
      <c r="J8181" s="27">
        <f>IF(I8181="","",INDEX(Daily!$J$2:$J$421,I8181))</f>
        <v/>
      </c>
      <c r="K8181" s="27">
        <f>IF(J8181="","",J8181+cat_offset)</f>
        <v/>
      </c>
      <c r="L8181" s="27">
        <f>IF(J8181="","",MAX(0,E8181-J8181)^2)</f>
        <v/>
      </c>
      <c r="M8181" s="27">
        <f>IF(J8181="","",MAX(0,E8181-(J8181+twcdh_off))^2)</f>
        <v/>
      </c>
      <c r="N8181" s="27">
        <f>IF(E8181="","",MAX(0,E8181-swcdh_thr)^2)</f>
        <v/>
      </c>
      <c r="O8181">
        <f>IF(K8181="","",ROUND(E8181-K8181,0))</f>
        <v/>
      </c>
      <c r="P8181">
        <f>IF(O8181="","",IF(O8181&gt;=1,O8181,0))</f>
        <v/>
      </c>
      <c r="Q8181" s="27">
        <f>IF(E8181="","",MAX(0,E8181-22))</f>
        <v/>
      </c>
      <c r="R8181" s="27">
        <f>IF(H8181=1,E8181,"")</f>
        <v/>
      </c>
      <c r="S8181" s="27">
        <f>IF(AND(H8181=1,J8181&lt;&gt;""),E8181-J8181,"")</f>
        <v/>
      </c>
      <c r="T8181">
        <f>IF(G8181="","",MONTH(G8181))</f>
        <v/>
      </c>
    </row>
    <row r="8182">
      <c r="A8182" s="24" t="n">
        <v>2020</v>
      </c>
      <c r="B8182" s="24" t="n">
        <v>12</v>
      </c>
      <c r="C8182" s="24" t="n">
        <v>6</v>
      </c>
      <c r="D8182" s="24" t="n">
        <v>21</v>
      </c>
      <c r="E8182" s="24" t="n">
        <v>9.59</v>
      </c>
      <c r="F8182" s="25">
        <f>IF($E8182="","",DATE(IF($A8182="",nominal_year,$A8182),$B8182,$C8182)+($D8182-IF(LEFT(hour_conv,1)="1",1,0))/24)</f>
        <v/>
      </c>
      <c r="G8182" s="26">
        <f>IF(F8182="","",INT(F8182))</f>
        <v/>
      </c>
      <c r="H8182">
        <f>IF(G8182="","",IF(AND(MONTH(G8182)*100+DAY(G8182)&gt;=season_lo,MONTH(G8182)*100+DAY(G8182)&lt;=season_hi),1,0))</f>
        <v/>
      </c>
      <c r="I8182">
        <f>IF(G8182="","",G8182-first_day+1)</f>
        <v/>
      </c>
      <c r="J8182" s="27">
        <f>IF(I8182="","",INDEX(Daily!$J$2:$J$421,I8182))</f>
        <v/>
      </c>
      <c r="K8182" s="27">
        <f>IF(J8182="","",J8182+cat_offset)</f>
        <v/>
      </c>
      <c r="L8182" s="27">
        <f>IF(J8182="","",MAX(0,E8182-J8182)^2)</f>
        <v/>
      </c>
      <c r="M8182" s="27">
        <f>IF(J8182="","",MAX(0,E8182-(J8182+twcdh_off))^2)</f>
        <v/>
      </c>
      <c r="N8182" s="27">
        <f>IF(E8182="","",MAX(0,E8182-swcdh_thr)^2)</f>
        <v/>
      </c>
      <c r="O8182">
        <f>IF(K8182="","",ROUND(E8182-K8182,0))</f>
        <v/>
      </c>
      <c r="P8182">
        <f>IF(O8182="","",IF(O8182&gt;=1,O8182,0))</f>
        <v/>
      </c>
      <c r="Q8182" s="27">
        <f>IF(E8182="","",MAX(0,E8182-22))</f>
        <v/>
      </c>
      <c r="R8182" s="27">
        <f>IF(H8182=1,E8182,"")</f>
        <v/>
      </c>
      <c r="S8182" s="27">
        <f>IF(AND(H8182=1,J8182&lt;&gt;""),E8182-J8182,"")</f>
        <v/>
      </c>
      <c r="T8182">
        <f>IF(G8182="","",MONTH(G8182))</f>
        <v/>
      </c>
    </row>
    <row r="8183">
      <c r="A8183" s="24" t="n">
        <v>2020</v>
      </c>
      <c r="B8183" s="24" t="n">
        <v>12</v>
      </c>
      <c r="C8183" s="24" t="n">
        <v>6</v>
      </c>
      <c r="D8183" s="24" t="n">
        <v>22</v>
      </c>
      <c r="E8183" s="24" t="n">
        <v>9.880000000000001</v>
      </c>
      <c r="F8183" s="25">
        <f>IF($E8183="","",DATE(IF($A8183="",nominal_year,$A8183),$B8183,$C8183)+($D8183-IF(LEFT(hour_conv,1)="1",1,0))/24)</f>
        <v/>
      </c>
      <c r="G8183" s="26">
        <f>IF(F8183="","",INT(F8183))</f>
        <v/>
      </c>
      <c r="H8183">
        <f>IF(G8183="","",IF(AND(MONTH(G8183)*100+DAY(G8183)&gt;=season_lo,MONTH(G8183)*100+DAY(G8183)&lt;=season_hi),1,0))</f>
        <v/>
      </c>
      <c r="I8183">
        <f>IF(G8183="","",G8183-first_day+1)</f>
        <v/>
      </c>
      <c r="J8183" s="27">
        <f>IF(I8183="","",INDEX(Daily!$J$2:$J$421,I8183))</f>
        <v/>
      </c>
      <c r="K8183" s="27">
        <f>IF(J8183="","",J8183+cat_offset)</f>
        <v/>
      </c>
      <c r="L8183" s="27">
        <f>IF(J8183="","",MAX(0,E8183-J8183)^2)</f>
        <v/>
      </c>
      <c r="M8183" s="27">
        <f>IF(J8183="","",MAX(0,E8183-(J8183+twcdh_off))^2)</f>
        <v/>
      </c>
      <c r="N8183" s="27">
        <f>IF(E8183="","",MAX(0,E8183-swcdh_thr)^2)</f>
        <v/>
      </c>
      <c r="O8183">
        <f>IF(K8183="","",ROUND(E8183-K8183,0))</f>
        <v/>
      </c>
      <c r="P8183">
        <f>IF(O8183="","",IF(O8183&gt;=1,O8183,0))</f>
        <v/>
      </c>
      <c r="Q8183" s="27">
        <f>IF(E8183="","",MAX(0,E8183-22))</f>
        <v/>
      </c>
      <c r="R8183" s="27">
        <f>IF(H8183=1,E8183,"")</f>
        <v/>
      </c>
      <c r="S8183" s="27">
        <f>IF(AND(H8183=1,J8183&lt;&gt;""),E8183-J8183,"")</f>
        <v/>
      </c>
      <c r="T8183">
        <f>IF(G8183="","",MONTH(G8183))</f>
        <v/>
      </c>
    </row>
    <row r="8184">
      <c r="A8184" s="24" t="n">
        <v>2020</v>
      </c>
      <c r="B8184" s="24" t="n">
        <v>12</v>
      </c>
      <c r="C8184" s="24" t="n">
        <v>6</v>
      </c>
      <c r="D8184" s="24" t="n">
        <v>23</v>
      </c>
      <c r="E8184" s="24" t="n">
        <v>8.33</v>
      </c>
      <c r="F8184" s="25">
        <f>IF($E8184="","",DATE(IF($A8184="",nominal_year,$A8184),$B8184,$C8184)+($D8184-IF(LEFT(hour_conv,1)="1",1,0))/24)</f>
        <v/>
      </c>
      <c r="G8184" s="26">
        <f>IF(F8184="","",INT(F8184))</f>
        <v/>
      </c>
      <c r="H8184">
        <f>IF(G8184="","",IF(AND(MONTH(G8184)*100+DAY(G8184)&gt;=season_lo,MONTH(G8184)*100+DAY(G8184)&lt;=season_hi),1,0))</f>
        <v/>
      </c>
      <c r="I8184">
        <f>IF(G8184="","",G8184-first_day+1)</f>
        <v/>
      </c>
      <c r="J8184" s="27">
        <f>IF(I8184="","",INDEX(Daily!$J$2:$J$421,I8184))</f>
        <v/>
      </c>
      <c r="K8184" s="27">
        <f>IF(J8184="","",J8184+cat_offset)</f>
        <v/>
      </c>
      <c r="L8184" s="27">
        <f>IF(J8184="","",MAX(0,E8184-J8184)^2)</f>
        <v/>
      </c>
      <c r="M8184" s="27">
        <f>IF(J8184="","",MAX(0,E8184-(J8184+twcdh_off))^2)</f>
        <v/>
      </c>
      <c r="N8184" s="27">
        <f>IF(E8184="","",MAX(0,E8184-swcdh_thr)^2)</f>
        <v/>
      </c>
      <c r="O8184">
        <f>IF(K8184="","",ROUND(E8184-K8184,0))</f>
        <v/>
      </c>
      <c r="P8184">
        <f>IF(O8184="","",IF(O8184&gt;=1,O8184,0))</f>
        <v/>
      </c>
      <c r="Q8184" s="27">
        <f>IF(E8184="","",MAX(0,E8184-22))</f>
        <v/>
      </c>
      <c r="R8184" s="27">
        <f>IF(H8184=1,E8184,"")</f>
        <v/>
      </c>
      <c r="S8184" s="27">
        <f>IF(AND(H8184=1,J8184&lt;&gt;""),E8184-J8184,"")</f>
        <v/>
      </c>
      <c r="T8184">
        <f>IF(G8184="","",MONTH(G8184))</f>
        <v/>
      </c>
    </row>
    <row r="8185">
      <c r="A8185" s="24" t="n">
        <v>2020</v>
      </c>
      <c r="B8185" s="24" t="n">
        <v>12</v>
      </c>
      <c r="C8185" s="24" t="n">
        <v>6</v>
      </c>
      <c r="D8185" s="24" t="n">
        <v>24</v>
      </c>
      <c r="E8185" s="24" t="n">
        <v>7.85</v>
      </c>
      <c r="F8185" s="25">
        <f>IF($E8185="","",DATE(IF($A8185="",nominal_year,$A8185),$B8185,$C8185)+($D8185-IF(LEFT(hour_conv,1)="1",1,0))/24)</f>
        <v/>
      </c>
      <c r="G8185" s="26">
        <f>IF(F8185="","",INT(F8185))</f>
        <v/>
      </c>
      <c r="H8185">
        <f>IF(G8185="","",IF(AND(MONTH(G8185)*100+DAY(G8185)&gt;=season_lo,MONTH(G8185)*100+DAY(G8185)&lt;=season_hi),1,0))</f>
        <v/>
      </c>
      <c r="I8185">
        <f>IF(G8185="","",G8185-first_day+1)</f>
        <v/>
      </c>
      <c r="J8185" s="27">
        <f>IF(I8185="","",INDEX(Daily!$J$2:$J$421,I8185))</f>
        <v/>
      </c>
      <c r="K8185" s="27">
        <f>IF(J8185="","",J8185+cat_offset)</f>
        <v/>
      </c>
      <c r="L8185" s="27">
        <f>IF(J8185="","",MAX(0,E8185-J8185)^2)</f>
        <v/>
      </c>
      <c r="M8185" s="27">
        <f>IF(J8185="","",MAX(0,E8185-(J8185+twcdh_off))^2)</f>
        <v/>
      </c>
      <c r="N8185" s="27">
        <f>IF(E8185="","",MAX(0,E8185-swcdh_thr)^2)</f>
        <v/>
      </c>
      <c r="O8185">
        <f>IF(K8185="","",ROUND(E8185-K8185,0))</f>
        <v/>
      </c>
      <c r="P8185">
        <f>IF(O8185="","",IF(O8185&gt;=1,O8185,0))</f>
        <v/>
      </c>
      <c r="Q8185" s="27">
        <f>IF(E8185="","",MAX(0,E8185-22))</f>
        <v/>
      </c>
      <c r="R8185" s="27">
        <f>IF(H8185=1,E8185,"")</f>
        <v/>
      </c>
      <c r="S8185" s="27">
        <f>IF(AND(H8185=1,J8185&lt;&gt;""),E8185-J8185,"")</f>
        <v/>
      </c>
      <c r="T8185">
        <f>IF(G8185="","",MONTH(G8185))</f>
        <v/>
      </c>
    </row>
    <row r="8186">
      <c r="A8186" s="24" t="n">
        <v>2020</v>
      </c>
      <c r="B8186" s="24" t="n">
        <v>12</v>
      </c>
      <c r="C8186" s="24" t="n">
        <v>7</v>
      </c>
      <c r="D8186" s="24" t="n">
        <v>1</v>
      </c>
      <c r="E8186" s="24" t="n">
        <v>8.710000000000001</v>
      </c>
      <c r="F8186" s="25">
        <f>IF($E8186="","",DATE(IF($A8186="",nominal_year,$A8186),$B8186,$C8186)+($D8186-IF(LEFT(hour_conv,1)="1",1,0))/24)</f>
        <v/>
      </c>
      <c r="G8186" s="26">
        <f>IF(F8186="","",INT(F8186))</f>
        <v/>
      </c>
      <c r="H8186">
        <f>IF(G8186="","",IF(AND(MONTH(G8186)*100+DAY(G8186)&gt;=season_lo,MONTH(G8186)*100+DAY(G8186)&lt;=season_hi),1,0))</f>
        <v/>
      </c>
      <c r="I8186">
        <f>IF(G8186="","",G8186-first_day+1)</f>
        <v/>
      </c>
      <c r="J8186" s="27">
        <f>IF(I8186="","",INDEX(Daily!$J$2:$J$421,I8186))</f>
        <v/>
      </c>
      <c r="K8186" s="27">
        <f>IF(J8186="","",J8186+cat_offset)</f>
        <v/>
      </c>
      <c r="L8186" s="27">
        <f>IF(J8186="","",MAX(0,E8186-J8186)^2)</f>
        <v/>
      </c>
      <c r="M8186" s="27">
        <f>IF(J8186="","",MAX(0,E8186-(J8186+twcdh_off))^2)</f>
        <v/>
      </c>
      <c r="N8186" s="27">
        <f>IF(E8186="","",MAX(0,E8186-swcdh_thr)^2)</f>
        <v/>
      </c>
      <c r="O8186">
        <f>IF(K8186="","",ROUND(E8186-K8186,0))</f>
        <v/>
      </c>
      <c r="P8186">
        <f>IF(O8186="","",IF(O8186&gt;=1,O8186,0))</f>
        <v/>
      </c>
      <c r="Q8186" s="27">
        <f>IF(E8186="","",MAX(0,E8186-22))</f>
        <v/>
      </c>
      <c r="R8186" s="27">
        <f>IF(H8186=1,E8186,"")</f>
        <v/>
      </c>
      <c r="S8186" s="27">
        <f>IF(AND(H8186=1,J8186&lt;&gt;""),E8186-J8186,"")</f>
        <v/>
      </c>
      <c r="T8186">
        <f>IF(G8186="","",MONTH(G8186))</f>
        <v/>
      </c>
    </row>
    <row r="8187">
      <c r="A8187" s="24" t="n">
        <v>2020</v>
      </c>
      <c r="B8187" s="24" t="n">
        <v>12</v>
      </c>
      <c r="C8187" s="24" t="n">
        <v>7</v>
      </c>
      <c r="D8187" s="24" t="n">
        <v>2</v>
      </c>
      <c r="E8187" s="24" t="n">
        <v>6.65</v>
      </c>
      <c r="F8187" s="25">
        <f>IF($E8187="","",DATE(IF($A8187="",nominal_year,$A8187),$B8187,$C8187)+($D8187-IF(LEFT(hour_conv,1)="1",1,0))/24)</f>
        <v/>
      </c>
      <c r="G8187" s="26">
        <f>IF(F8187="","",INT(F8187))</f>
        <v/>
      </c>
      <c r="H8187">
        <f>IF(G8187="","",IF(AND(MONTH(G8187)*100+DAY(G8187)&gt;=season_lo,MONTH(G8187)*100+DAY(G8187)&lt;=season_hi),1,0))</f>
        <v/>
      </c>
      <c r="I8187">
        <f>IF(G8187="","",G8187-first_day+1)</f>
        <v/>
      </c>
      <c r="J8187" s="27">
        <f>IF(I8187="","",INDEX(Daily!$J$2:$J$421,I8187))</f>
        <v/>
      </c>
      <c r="K8187" s="27">
        <f>IF(J8187="","",J8187+cat_offset)</f>
        <v/>
      </c>
      <c r="L8187" s="27">
        <f>IF(J8187="","",MAX(0,E8187-J8187)^2)</f>
        <v/>
      </c>
      <c r="M8187" s="27">
        <f>IF(J8187="","",MAX(0,E8187-(J8187+twcdh_off))^2)</f>
        <v/>
      </c>
      <c r="N8187" s="27">
        <f>IF(E8187="","",MAX(0,E8187-swcdh_thr)^2)</f>
        <v/>
      </c>
      <c r="O8187">
        <f>IF(K8187="","",ROUND(E8187-K8187,0))</f>
        <v/>
      </c>
      <c r="P8187">
        <f>IF(O8187="","",IF(O8187&gt;=1,O8187,0))</f>
        <v/>
      </c>
      <c r="Q8187" s="27">
        <f>IF(E8187="","",MAX(0,E8187-22))</f>
        <v/>
      </c>
      <c r="R8187" s="27">
        <f>IF(H8187=1,E8187,"")</f>
        <v/>
      </c>
      <c r="S8187" s="27">
        <f>IF(AND(H8187=1,J8187&lt;&gt;""),E8187-J8187,"")</f>
        <v/>
      </c>
      <c r="T8187">
        <f>IF(G8187="","",MONTH(G8187))</f>
        <v/>
      </c>
    </row>
    <row r="8188">
      <c r="A8188" s="24" t="n">
        <v>2020</v>
      </c>
      <c r="B8188" s="24" t="n">
        <v>12</v>
      </c>
      <c r="C8188" s="24" t="n">
        <v>7</v>
      </c>
      <c r="D8188" s="24" t="n">
        <v>3</v>
      </c>
      <c r="E8188" s="24" t="n">
        <v>7.36</v>
      </c>
      <c r="F8188" s="25">
        <f>IF($E8188="","",DATE(IF($A8188="",nominal_year,$A8188),$B8188,$C8188)+($D8188-IF(LEFT(hour_conv,1)="1",1,0))/24)</f>
        <v/>
      </c>
      <c r="G8188" s="26">
        <f>IF(F8188="","",INT(F8188))</f>
        <v/>
      </c>
      <c r="H8188">
        <f>IF(G8188="","",IF(AND(MONTH(G8188)*100+DAY(G8188)&gt;=season_lo,MONTH(G8188)*100+DAY(G8188)&lt;=season_hi),1,0))</f>
        <v/>
      </c>
      <c r="I8188">
        <f>IF(G8188="","",G8188-first_day+1)</f>
        <v/>
      </c>
      <c r="J8188" s="27">
        <f>IF(I8188="","",INDEX(Daily!$J$2:$J$421,I8188))</f>
        <v/>
      </c>
      <c r="K8188" s="27">
        <f>IF(J8188="","",J8188+cat_offset)</f>
        <v/>
      </c>
      <c r="L8188" s="27">
        <f>IF(J8188="","",MAX(0,E8188-J8188)^2)</f>
        <v/>
      </c>
      <c r="M8188" s="27">
        <f>IF(J8188="","",MAX(0,E8188-(J8188+twcdh_off))^2)</f>
        <v/>
      </c>
      <c r="N8188" s="27">
        <f>IF(E8188="","",MAX(0,E8188-swcdh_thr)^2)</f>
        <v/>
      </c>
      <c r="O8188">
        <f>IF(K8188="","",ROUND(E8188-K8188,0))</f>
        <v/>
      </c>
      <c r="P8188">
        <f>IF(O8188="","",IF(O8188&gt;=1,O8188,0))</f>
        <v/>
      </c>
      <c r="Q8188" s="27">
        <f>IF(E8188="","",MAX(0,E8188-22))</f>
        <v/>
      </c>
      <c r="R8188" s="27">
        <f>IF(H8188=1,E8188,"")</f>
        <v/>
      </c>
      <c r="S8188" s="27">
        <f>IF(AND(H8188=1,J8188&lt;&gt;""),E8188-J8188,"")</f>
        <v/>
      </c>
      <c r="T8188">
        <f>IF(G8188="","",MONTH(G8188))</f>
        <v/>
      </c>
    </row>
    <row r="8189">
      <c r="A8189" s="24" t="n">
        <v>2020</v>
      </c>
      <c r="B8189" s="24" t="n">
        <v>12</v>
      </c>
      <c r="C8189" s="24" t="n">
        <v>7</v>
      </c>
      <c r="D8189" s="24" t="n">
        <v>4</v>
      </c>
      <c r="E8189" s="24" t="n">
        <v>6.46</v>
      </c>
      <c r="F8189" s="25">
        <f>IF($E8189="","",DATE(IF($A8189="",nominal_year,$A8189),$B8189,$C8189)+($D8189-IF(LEFT(hour_conv,1)="1",1,0))/24)</f>
        <v/>
      </c>
      <c r="G8189" s="26">
        <f>IF(F8189="","",INT(F8189))</f>
        <v/>
      </c>
      <c r="H8189">
        <f>IF(G8189="","",IF(AND(MONTH(G8189)*100+DAY(G8189)&gt;=season_lo,MONTH(G8189)*100+DAY(G8189)&lt;=season_hi),1,0))</f>
        <v/>
      </c>
      <c r="I8189">
        <f>IF(G8189="","",G8189-first_day+1)</f>
        <v/>
      </c>
      <c r="J8189" s="27">
        <f>IF(I8189="","",INDEX(Daily!$J$2:$J$421,I8189))</f>
        <v/>
      </c>
      <c r="K8189" s="27">
        <f>IF(J8189="","",J8189+cat_offset)</f>
        <v/>
      </c>
      <c r="L8189" s="27">
        <f>IF(J8189="","",MAX(0,E8189-J8189)^2)</f>
        <v/>
      </c>
      <c r="M8189" s="27">
        <f>IF(J8189="","",MAX(0,E8189-(J8189+twcdh_off))^2)</f>
        <v/>
      </c>
      <c r="N8189" s="27">
        <f>IF(E8189="","",MAX(0,E8189-swcdh_thr)^2)</f>
        <v/>
      </c>
      <c r="O8189">
        <f>IF(K8189="","",ROUND(E8189-K8189,0))</f>
        <v/>
      </c>
      <c r="P8189">
        <f>IF(O8189="","",IF(O8189&gt;=1,O8189,0))</f>
        <v/>
      </c>
      <c r="Q8189" s="27">
        <f>IF(E8189="","",MAX(0,E8189-22))</f>
        <v/>
      </c>
      <c r="R8189" s="27">
        <f>IF(H8189=1,E8189,"")</f>
        <v/>
      </c>
      <c r="S8189" s="27">
        <f>IF(AND(H8189=1,J8189&lt;&gt;""),E8189-J8189,"")</f>
        <v/>
      </c>
      <c r="T8189">
        <f>IF(G8189="","",MONTH(G8189))</f>
        <v/>
      </c>
    </row>
    <row r="8190">
      <c r="A8190" s="24" t="n">
        <v>2020</v>
      </c>
      <c r="B8190" s="24" t="n">
        <v>12</v>
      </c>
      <c r="C8190" s="24" t="n">
        <v>7</v>
      </c>
      <c r="D8190" s="24" t="n">
        <v>5</v>
      </c>
      <c r="E8190" s="24" t="n">
        <v>6.96</v>
      </c>
      <c r="F8190" s="25">
        <f>IF($E8190="","",DATE(IF($A8190="",nominal_year,$A8190),$B8190,$C8190)+($D8190-IF(LEFT(hour_conv,1)="1",1,0))/24)</f>
        <v/>
      </c>
      <c r="G8190" s="26">
        <f>IF(F8190="","",INT(F8190))</f>
        <v/>
      </c>
      <c r="H8190">
        <f>IF(G8190="","",IF(AND(MONTH(G8190)*100+DAY(G8190)&gt;=season_lo,MONTH(G8190)*100+DAY(G8190)&lt;=season_hi),1,0))</f>
        <v/>
      </c>
      <c r="I8190">
        <f>IF(G8190="","",G8190-first_day+1)</f>
        <v/>
      </c>
      <c r="J8190" s="27">
        <f>IF(I8190="","",INDEX(Daily!$J$2:$J$421,I8190))</f>
        <v/>
      </c>
      <c r="K8190" s="27">
        <f>IF(J8190="","",J8190+cat_offset)</f>
        <v/>
      </c>
      <c r="L8190" s="27">
        <f>IF(J8190="","",MAX(0,E8190-J8190)^2)</f>
        <v/>
      </c>
      <c r="M8190" s="27">
        <f>IF(J8190="","",MAX(0,E8190-(J8190+twcdh_off))^2)</f>
        <v/>
      </c>
      <c r="N8190" s="27">
        <f>IF(E8190="","",MAX(0,E8190-swcdh_thr)^2)</f>
        <v/>
      </c>
      <c r="O8190">
        <f>IF(K8190="","",ROUND(E8190-K8190,0))</f>
        <v/>
      </c>
      <c r="P8190">
        <f>IF(O8190="","",IF(O8190&gt;=1,O8190,0))</f>
        <v/>
      </c>
      <c r="Q8190" s="27">
        <f>IF(E8190="","",MAX(0,E8190-22))</f>
        <v/>
      </c>
      <c r="R8190" s="27">
        <f>IF(H8190=1,E8190,"")</f>
        <v/>
      </c>
      <c r="S8190" s="27">
        <f>IF(AND(H8190=1,J8190&lt;&gt;""),E8190-J8190,"")</f>
        <v/>
      </c>
      <c r="T8190">
        <f>IF(G8190="","",MONTH(G8190))</f>
        <v/>
      </c>
    </row>
    <row r="8191">
      <c r="A8191" s="24" t="n">
        <v>2020</v>
      </c>
      <c r="B8191" s="24" t="n">
        <v>12</v>
      </c>
      <c r="C8191" s="24" t="n">
        <v>7</v>
      </c>
      <c r="D8191" s="24" t="n">
        <v>6</v>
      </c>
      <c r="E8191" s="24" t="n">
        <v>7.42</v>
      </c>
      <c r="F8191" s="25">
        <f>IF($E8191="","",DATE(IF($A8191="",nominal_year,$A8191),$B8191,$C8191)+($D8191-IF(LEFT(hour_conv,1)="1",1,0))/24)</f>
        <v/>
      </c>
      <c r="G8191" s="26">
        <f>IF(F8191="","",INT(F8191))</f>
        <v/>
      </c>
      <c r="H8191">
        <f>IF(G8191="","",IF(AND(MONTH(G8191)*100+DAY(G8191)&gt;=season_lo,MONTH(G8191)*100+DAY(G8191)&lt;=season_hi),1,0))</f>
        <v/>
      </c>
      <c r="I8191">
        <f>IF(G8191="","",G8191-first_day+1)</f>
        <v/>
      </c>
      <c r="J8191" s="27">
        <f>IF(I8191="","",INDEX(Daily!$J$2:$J$421,I8191))</f>
        <v/>
      </c>
      <c r="K8191" s="27">
        <f>IF(J8191="","",J8191+cat_offset)</f>
        <v/>
      </c>
      <c r="L8191" s="27">
        <f>IF(J8191="","",MAX(0,E8191-J8191)^2)</f>
        <v/>
      </c>
      <c r="M8191" s="27">
        <f>IF(J8191="","",MAX(0,E8191-(J8191+twcdh_off))^2)</f>
        <v/>
      </c>
      <c r="N8191" s="27">
        <f>IF(E8191="","",MAX(0,E8191-swcdh_thr)^2)</f>
        <v/>
      </c>
      <c r="O8191">
        <f>IF(K8191="","",ROUND(E8191-K8191,0))</f>
        <v/>
      </c>
      <c r="P8191">
        <f>IF(O8191="","",IF(O8191&gt;=1,O8191,0))</f>
        <v/>
      </c>
      <c r="Q8191" s="27">
        <f>IF(E8191="","",MAX(0,E8191-22))</f>
        <v/>
      </c>
      <c r="R8191" s="27">
        <f>IF(H8191=1,E8191,"")</f>
        <v/>
      </c>
      <c r="S8191" s="27">
        <f>IF(AND(H8191=1,J8191&lt;&gt;""),E8191-J8191,"")</f>
        <v/>
      </c>
      <c r="T8191">
        <f>IF(G8191="","",MONTH(G8191))</f>
        <v/>
      </c>
    </row>
    <row r="8192">
      <c r="A8192" s="24" t="n">
        <v>2020</v>
      </c>
      <c r="B8192" s="24" t="n">
        <v>12</v>
      </c>
      <c r="C8192" s="24" t="n">
        <v>7</v>
      </c>
      <c r="D8192" s="24" t="n">
        <v>7</v>
      </c>
      <c r="E8192" s="24" t="n">
        <v>7.7</v>
      </c>
      <c r="F8192" s="25">
        <f>IF($E8192="","",DATE(IF($A8192="",nominal_year,$A8192),$B8192,$C8192)+($D8192-IF(LEFT(hour_conv,1)="1",1,0))/24)</f>
        <v/>
      </c>
      <c r="G8192" s="26">
        <f>IF(F8192="","",INT(F8192))</f>
        <v/>
      </c>
      <c r="H8192">
        <f>IF(G8192="","",IF(AND(MONTH(G8192)*100+DAY(G8192)&gt;=season_lo,MONTH(G8192)*100+DAY(G8192)&lt;=season_hi),1,0))</f>
        <v/>
      </c>
      <c r="I8192">
        <f>IF(G8192="","",G8192-first_day+1)</f>
        <v/>
      </c>
      <c r="J8192" s="27">
        <f>IF(I8192="","",INDEX(Daily!$J$2:$J$421,I8192))</f>
        <v/>
      </c>
      <c r="K8192" s="27">
        <f>IF(J8192="","",J8192+cat_offset)</f>
        <v/>
      </c>
      <c r="L8192" s="27">
        <f>IF(J8192="","",MAX(0,E8192-J8192)^2)</f>
        <v/>
      </c>
      <c r="M8192" s="27">
        <f>IF(J8192="","",MAX(0,E8192-(J8192+twcdh_off))^2)</f>
        <v/>
      </c>
      <c r="N8192" s="27">
        <f>IF(E8192="","",MAX(0,E8192-swcdh_thr)^2)</f>
        <v/>
      </c>
      <c r="O8192">
        <f>IF(K8192="","",ROUND(E8192-K8192,0))</f>
        <v/>
      </c>
      <c r="P8192">
        <f>IF(O8192="","",IF(O8192&gt;=1,O8192,0))</f>
        <v/>
      </c>
      <c r="Q8192" s="27">
        <f>IF(E8192="","",MAX(0,E8192-22))</f>
        <v/>
      </c>
      <c r="R8192" s="27">
        <f>IF(H8192=1,E8192,"")</f>
        <v/>
      </c>
      <c r="S8192" s="27">
        <f>IF(AND(H8192=1,J8192&lt;&gt;""),E8192-J8192,"")</f>
        <v/>
      </c>
      <c r="T8192">
        <f>IF(G8192="","",MONTH(G8192))</f>
        <v/>
      </c>
    </row>
    <row r="8193">
      <c r="A8193" s="24" t="n">
        <v>2020</v>
      </c>
      <c r="B8193" s="24" t="n">
        <v>12</v>
      </c>
      <c r="C8193" s="24" t="n">
        <v>7</v>
      </c>
      <c r="D8193" s="24" t="n">
        <v>8</v>
      </c>
      <c r="E8193" s="24" t="n">
        <v>8.41</v>
      </c>
      <c r="F8193" s="25">
        <f>IF($E8193="","",DATE(IF($A8193="",nominal_year,$A8193),$B8193,$C8193)+($D8193-IF(LEFT(hour_conv,1)="1",1,0))/24)</f>
        <v/>
      </c>
      <c r="G8193" s="26">
        <f>IF(F8193="","",INT(F8193))</f>
        <v/>
      </c>
      <c r="H8193">
        <f>IF(G8193="","",IF(AND(MONTH(G8193)*100+DAY(G8193)&gt;=season_lo,MONTH(G8193)*100+DAY(G8193)&lt;=season_hi),1,0))</f>
        <v/>
      </c>
      <c r="I8193">
        <f>IF(G8193="","",G8193-first_day+1)</f>
        <v/>
      </c>
      <c r="J8193" s="27">
        <f>IF(I8193="","",INDEX(Daily!$J$2:$J$421,I8193))</f>
        <v/>
      </c>
      <c r="K8193" s="27">
        <f>IF(J8193="","",J8193+cat_offset)</f>
        <v/>
      </c>
      <c r="L8193" s="27">
        <f>IF(J8193="","",MAX(0,E8193-J8193)^2)</f>
        <v/>
      </c>
      <c r="M8193" s="27">
        <f>IF(J8193="","",MAX(0,E8193-(J8193+twcdh_off))^2)</f>
        <v/>
      </c>
      <c r="N8193" s="27">
        <f>IF(E8193="","",MAX(0,E8193-swcdh_thr)^2)</f>
        <v/>
      </c>
      <c r="O8193">
        <f>IF(K8193="","",ROUND(E8193-K8193,0))</f>
        <v/>
      </c>
      <c r="P8193">
        <f>IF(O8193="","",IF(O8193&gt;=1,O8193,0))</f>
        <v/>
      </c>
      <c r="Q8193" s="27">
        <f>IF(E8193="","",MAX(0,E8193-22))</f>
        <v/>
      </c>
      <c r="R8193" s="27">
        <f>IF(H8193=1,E8193,"")</f>
        <v/>
      </c>
      <c r="S8193" s="27">
        <f>IF(AND(H8193=1,J8193&lt;&gt;""),E8193-J8193,"")</f>
        <v/>
      </c>
      <c r="T8193">
        <f>IF(G8193="","",MONTH(G8193))</f>
        <v/>
      </c>
    </row>
    <row r="8194">
      <c r="A8194" s="24" t="n">
        <v>2020</v>
      </c>
      <c r="B8194" s="24" t="n">
        <v>12</v>
      </c>
      <c r="C8194" s="24" t="n">
        <v>7</v>
      </c>
      <c r="D8194" s="24" t="n">
        <v>9</v>
      </c>
      <c r="E8194" s="24" t="n">
        <v>8.619999999999999</v>
      </c>
      <c r="F8194" s="25">
        <f>IF($E8194="","",DATE(IF($A8194="",nominal_year,$A8194),$B8194,$C8194)+($D8194-IF(LEFT(hour_conv,1)="1",1,0))/24)</f>
        <v/>
      </c>
      <c r="G8194" s="26">
        <f>IF(F8194="","",INT(F8194))</f>
        <v/>
      </c>
      <c r="H8194">
        <f>IF(G8194="","",IF(AND(MONTH(G8194)*100+DAY(G8194)&gt;=season_lo,MONTH(G8194)*100+DAY(G8194)&lt;=season_hi),1,0))</f>
        <v/>
      </c>
      <c r="I8194">
        <f>IF(G8194="","",G8194-first_day+1)</f>
        <v/>
      </c>
      <c r="J8194" s="27">
        <f>IF(I8194="","",INDEX(Daily!$J$2:$J$421,I8194))</f>
        <v/>
      </c>
      <c r="K8194" s="27">
        <f>IF(J8194="","",J8194+cat_offset)</f>
        <v/>
      </c>
      <c r="L8194" s="27">
        <f>IF(J8194="","",MAX(0,E8194-J8194)^2)</f>
        <v/>
      </c>
      <c r="M8194" s="27">
        <f>IF(J8194="","",MAX(0,E8194-(J8194+twcdh_off))^2)</f>
        <v/>
      </c>
      <c r="N8194" s="27">
        <f>IF(E8194="","",MAX(0,E8194-swcdh_thr)^2)</f>
        <v/>
      </c>
      <c r="O8194">
        <f>IF(K8194="","",ROUND(E8194-K8194,0))</f>
        <v/>
      </c>
      <c r="P8194">
        <f>IF(O8194="","",IF(O8194&gt;=1,O8194,0))</f>
        <v/>
      </c>
      <c r="Q8194" s="27">
        <f>IF(E8194="","",MAX(0,E8194-22))</f>
        <v/>
      </c>
      <c r="R8194" s="27">
        <f>IF(H8194=1,E8194,"")</f>
        <v/>
      </c>
      <c r="S8194" s="27">
        <f>IF(AND(H8194=1,J8194&lt;&gt;""),E8194-J8194,"")</f>
        <v/>
      </c>
      <c r="T8194">
        <f>IF(G8194="","",MONTH(G8194))</f>
        <v/>
      </c>
    </row>
    <row r="8195">
      <c r="A8195" s="24" t="n">
        <v>2020</v>
      </c>
      <c r="B8195" s="24" t="n">
        <v>12</v>
      </c>
      <c r="C8195" s="24" t="n">
        <v>7</v>
      </c>
      <c r="D8195" s="24" t="n">
        <v>10</v>
      </c>
      <c r="E8195" s="24" t="n">
        <v>9.51</v>
      </c>
      <c r="F8195" s="25">
        <f>IF($E8195="","",DATE(IF($A8195="",nominal_year,$A8195),$B8195,$C8195)+($D8195-IF(LEFT(hour_conv,1)="1",1,0))/24)</f>
        <v/>
      </c>
      <c r="G8195" s="26">
        <f>IF(F8195="","",INT(F8195))</f>
        <v/>
      </c>
      <c r="H8195">
        <f>IF(G8195="","",IF(AND(MONTH(G8195)*100+DAY(G8195)&gt;=season_lo,MONTH(G8195)*100+DAY(G8195)&lt;=season_hi),1,0))</f>
        <v/>
      </c>
      <c r="I8195">
        <f>IF(G8195="","",G8195-first_day+1)</f>
        <v/>
      </c>
      <c r="J8195" s="27">
        <f>IF(I8195="","",INDEX(Daily!$J$2:$J$421,I8195))</f>
        <v/>
      </c>
      <c r="K8195" s="27">
        <f>IF(J8195="","",J8195+cat_offset)</f>
        <v/>
      </c>
      <c r="L8195" s="27">
        <f>IF(J8195="","",MAX(0,E8195-J8195)^2)</f>
        <v/>
      </c>
      <c r="M8195" s="27">
        <f>IF(J8195="","",MAX(0,E8195-(J8195+twcdh_off))^2)</f>
        <v/>
      </c>
      <c r="N8195" s="27">
        <f>IF(E8195="","",MAX(0,E8195-swcdh_thr)^2)</f>
        <v/>
      </c>
      <c r="O8195">
        <f>IF(K8195="","",ROUND(E8195-K8195,0))</f>
        <v/>
      </c>
      <c r="P8195">
        <f>IF(O8195="","",IF(O8195&gt;=1,O8195,0))</f>
        <v/>
      </c>
      <c r="Q8195" s="27">
        <f>IF(E8195="","",MAX(0,E8195-22))</f>
        <v/>
      </c>
      <c r="R8195" s="27">
        <f>IF(H8195=1,E8195,"")</f>
        <v/>
      </c>
      <c r="S8195" s="27">
        <f>IF(AND(H8195=1,J8195&lt;&gt;""),E8195-J8195,"")</f>
        <v/>
      </c>
      <c r="T8195">
        <f>IF(G8195="","",MONTH(G8195))</f>
        <v/>
      </c>
    </row>
    <row r="8196">
      <c r="A8196" s="24" t="n">
        <v>2020</v>
      </c>
      <c r="B8196" s="24" t="n">
        <v>12</v>
      </c>
      <c r="C8196" s="24" t="n">
        <v>7</v>
      </c>
      <c r="D8196" s="24" t="n">
        <v>11</v>
      </c>
      <c r="E8196" s="24" t="n">
        <v>9.710000000000001</v>
      </c>
      <c r="F8196" s="25">
        <f>IF($E8196="","",DATE(IF($A8196="",nominal_year,$A8196),$B8196,$C8196)+($D8196-IF(LEFT(hour_conv,1)="1",1,0))/24)</f>
        <v/>
      </c>
      <c r="G8196" s="26">
        <f>IF(F8196="","",INT(F8196))</f>
        <v/>
      </c>
      <c r="H8196">
        <f>IF(G8196="","",IF(AND(MONTH(G8196)*100+DAY(G8196)&gt;=season_lo,MONTH(G8196)*100+DAY(G8196)&lt;=season_hi),1,0))</f>
        <v/>
      </c>
      <c r="I8196">
        <f>IF(G8196="","",G8196-first_day+1)</f>
        <v/>
      </c>
      <c r="J8196" s="27">
        <f>IF(I8196="","",INDEX(Daily!$J$2:$J$421,I8196))</f>
        <v/>
      </c>
      <c r="K8196" s="27">
        <f>IF(J8196="","",J8196+cat_offset)</f>
        <v/>
      </c>
      <c r="L8196" s="27">
        <f>IF(J8196="","",MAX(0,E8196-J8196)^2)</f>
        <v/>
      </c>
      <c r="M8196" s="27">
        <f>IF(J8196="","",MAX(0,E8196-(J8196+twcdh_off))^2)</f>
        <v/>
      </c>
      <c r="N8196" s="27">
        <f>IF(E8196="","",MAX(0,E8196-swcdh_thr)^2)</f>
        <v/>
      </c>
      <c r="O8196">
        <f>IF(K8196="","",ROUND(E8196-K8196,0))</f>
        <v/>
      </c>
      <c r="P8196">
        <f>IF(O8196="","",IF(O8196&gt;=1,O8196,0))</f>
        <v/>
      </c>
      <c r="Q8196" s="27">
        <f>IF(E8196="","",MAX(0,E8196-22))</f>
        <v/>
      </c>
      <c r="R8196" s="27">
        <f>IF(H8196=1,E8196,"")</f>
        <v/>
      </c>
      <c r="S8196" s="27">
        <f>IF(AND(H8196=1,J8196&lt;&gt;""),E8196-J8196,"")</f>
        <v/>
      </c>
      <c r="T8196">
        <f>IF(G8196="","",MONTH(G8196))</f>
        <v/>
      </c>
    </row>
    <row r="8197">
      <c r="A8197" s="24" t="n">
        <v>2020</v>
      </c>
      <c r="B8197" s="24" t="n">
        <v>12</v>
      </c>
      <c r="C8197" s="24" t="n">
        <v>7</v>
      </c>
      <c r="D8197" s="24" t="n">
        <v>12</v>
      </c>
      <c r="E8197" s="24" t="n">
        <v>10.6</v>
      </c>
      <c r="F8197" s="25">
        <f>IF($E8197="","",DATE(IF($A8197="",nominal_year,$A8197),$B8197,$C8197)+($D8197-IF(LEFT(hour_conv,1)="1",1,0))/24)</f>
        <v/>
      </c>
      <c r="G8197" s="26">
        <f>IF(F8197="","",INT(F8197))</f>
        <v/>
      </c>
      <c r="H8197">
        <f>IF(G8197="","",IF(AND(MONTH(G8197)*100+DAY(G8197)&gt;=season_lo,MONTH(G8197)*100+DAY(G8197)&lt;=season_hi),1,0))</f>
        <v/>
      </c>
      <c r="I8197">
        <f>IF(G8197="","",G8197-first_day+1)</f>
        <v/>
      </c>
      <c r="J8197" s="27">
        <f>IF(I8197="","",INDEX(Daily!$J$2:$J$421,I8197))</f>
        <v/>
      </c>
      <c r="K8197" s="27">
        <f>IF(J8197="","",J8197+cat_offset)</f>
        <v/>
      </c>
      <c r="L8197" s="27">
        <f>IF(J8197="","",MAX(0,E8197-J8197)^2)</f>
        <v/>
      </c>
      <c r="M8197" s="27">
        <f>IF(J8197="","",MAX(0,E8197-(J8197+twcdh_off))^2)</f>
        <v/>
      </c>
      <c r="N8197" s="27">
        <f>IF(E8197="","",MAX(0,E8197-swcdh_thr)^2)</f>
        <v/>
      </c>
      <c r="O8197">
        <f>IF(K8197="","",ROUND(E8197-K8197,0))</f>
        <v/>
      </c>
      <c r="P8197">
        <f>IF(O8197="","",IF(O8197&gt;=1,O8197,0))</f>
        <v/>
      </c>
      <c r="Q8197" s="27">
        <f>IF(E8197="","",MAX(0,E8197-22))</f>
        <v/>
      </c>
      <c r="R8197" s="27">
        <f>IF(H8197=1,E8197,"")</f>
        <v/>
      </c>
      <c r="S8197" s="27">
        <f>IF(AND(H8197=1,J8197&lt;&gt;""),E8197-J8197,"")</f>
        <v/>
      </c>
      <c r="T8197">
        <f>IF(G8197="","",MONTH(G8197))</f>
        <v/>
      </c>
    </row>
    <row r="8198">
      <c r="A8198" s="24" t="n">
        <v>2020</v>
      </c>
      <c r="B8198" s="24" t="n">
        <v>12</v>
      </c>
      <c r="C8198" s="24" t="n">
        <v>7</v>
      </c>
      <c r="D8198" s="24" t="n">
        <v>13</v>
      </c>
      <c r="E8198" s="24" t="n">
        <v>10.71</v>
      </c>
      <c r="F8198" s="25">
        <f>IF($E8198="","",DATE(IF($A8198="",nominal_year,$A8198),$B8198,$C8198)+($D8198-IF(LEFT(hour_conv,1)="1",1,0))/24)</f>
        <v/>
      </c>
      <c r="G8198" s="26">
        <f>IF(F8198="","",INT(F8198))</f>
        <v/>
      </c>
      <c r="H8198">
        <f>IF(G8198="","",IF(AND(MONTH(G8198)*100+DAY(G8198)&gt;=season_lo,MONTH(G8198)*100+DAY(G8198)&lt;=season_hi),1,0))</f>
        <v/>
      </c>
      <c r="I8198">
        <f>IF(G8198="","",G8198-first_day+1)</f>
        <v/>
      </c>
      <c r="J8198" s="27">
        <f>IF(I8198="","",INDEX(Daily!$J$2:$J$421,I8198))</f>
        <v/>
      </c>
      <c r="K8198" s="27">
        <f>IF(J8198="","",J8198+cat_offset)</f>
        <v/>
      </c>
      <c r="L8198" s="27">
        <f>IF(J8198="","",MAX(0,E8198-J8198)^2)</f>
        <v/>
      </c>
      <c r="M8198" s="27">
        <f>IF(J8198="","",MAX(0,E8198-(J8198+twcdh_off))^2)</f>
        <v/>
      </c>
      <c r="N8198" s="27">
        <f>IF(E8198="","",MAX(0,E8198-swcdh_thr)^2)</f>
        <v/>
      </c>
      <c r="O8198">
        <f>IF(K8198="","",ROUND(E8198-K8198,0))</f>
        <v/>
      </c>
      <c r="P8198">
        <f>IF(O8198="","",IF(O8198&gt;=1,O8198,0))</f>
        <v/>
      </c>
      <c r="Q8198" s="27">
        <f>IF(E8198="","",MAX(0,E8198-22))</f>
        <v/>
      </c>
      <c r="R8198" s="27">
        <f>IF(H8198=1,E8198,"")</f>
        <v/>
      </c>
      <c r="S8198" s="27">
        <f>IF(AND(H8198=1,J8198&lt;&gt;""),E8198-J8198,"")</f>
        <v/>
      </c>
      <c r="T8198">
        <f>IF(G8198="","",MONTH(G8198))</f>
        <v/>
      </c>
    </row>
    <row r="8199">
      <c r="A8199" s="24" t="n">
        <v>2020</v>
      </c>
      <c r="B8199" s="24" t="n">
        <v>12</v>
      </c>
      <c r="C8199" s="24" t="n">
        <v>7</v>
      </c>
      <c r="D8199" s="24" t="n">
        <v>14</v>
      </c>
      <c r="E8199" s="24" t="n">
        <v>11.9</v>
      </c>
      <c r="F8199" s="25">
        <f>IF($E8199="","",DATE(IF($A8199="",nominal_year,$A8199),$B8199,$C8199)+($D8199-IF(LEFT(hour_conv,1)="1",1,0))/24)</f>
        <v/>
      </c>
      <c r="G8199" s="26">
        <f>IF(F8199="","",INT(F8199))</f>
        <v/>
      </c>
      <c r="H8199">
        <f>IF(G8199="","",IF(AND(MONTH(G8199)*100+DAY(G8199)&gt;=season_lo,MONTH(G8199)*100+DAY(G8199)&lt;=season_hi),1,0))</f>
        <v/>
      </c>
      <c r="I8199">
        <f>IF(G8199="","",G8199-first_day+1)</f>
        <v/>
      </c>
      <c r="J8199" s="27">
        <f>IF(I8199="","",INDEX(Daily!$J$2:$J$421,I8199))</f>
        <v/>
      </c>
      <c r="K8199" s="27">
        <f>IF(J8199="","",J8199+cat_offset)</f>
        <v/>
      </c>
      <c r="L8199" s="27">
        <f>IF(J8199="","",MAX(0,E8199-J8199)^2)</f>
        <v/>
      </c>
      <c r="M8199" s="27">
        <f>IF(J8199="","",MAX(0,E8199-(J8199+twcdh_off))^2)</f>
        <v/>
      </c>
      <c r="N8199" s="27">
        <f>IF(E8199="","",MAX(0,E8199-swcdh_thr)^2)</f>
        <v/>
      </c>
      <c r="O8199">
        <f>IF(K8199="","",ROUND(E8199-K8199,0))</f>
        <v/>
      </c>
      <c r="P8199">
        <f>IF(O8199="","",IF(O8199&gt;=1,O8199,0))</f>
        <v/>
      </c>
      <c r="Q8199" s="27">
        <f>IF(E8199="","",MAX(0,E8199-22))</f>
        <v/>
      </c>
      <c r="R8199" s="27">
        <f>IF(H8199=1,E8199,"")</f>
        <v/>
      </c>
      <c r="S8199" s="27">
        <f>IF(AND(H8199=1,J8199&lt;&gt;""),E8199-J8199,"")</f>
        <v/>
      </c>
      <c r="T8199">
        <f>IF(G8199="","",MONTH(G8199))</f>
        <v/>
      </c>
    </row>
    <row r="8200">
      <c r="A8200" s="24" t="n">
        <v>2020</v>
      </c>
      <c r="B8200" s="24" t="n">
        <v>12</v>
      </c>
      <c r="C8200" s="24" t="n">
        <v>7</v>
      </c>
      <c r="D8200" s="24" t="n">
        <v>15</v>
      </c>
      <c r="E8200" s="24" t="n">
        <v>11.37</v>
      </c>
      <c r="F8200" s="25">
        <f>IF($E8200="","",DATE(IF($A8200="",nominal_year,$A8200),$B8200,$C8200)+($D8200-IF(LEFT(hour_conv,1)="1",1,0))/24)</f>
        <v/>
      </c>
      <c r="G8200" s="26">
        <f>IF(F8200="","",INT(F8200))</f>
        <v/>
      </c>
      <c r="H8200">
        <f>IF(G8200="","",IF(AND(MONTH(G8200)*100+DAY(G8200)&gt;=season_lo,MONTH(G8200)*100+DAY(G8200)&lt;=season_hi),1,0))</f>
        <v/>
      </c>
      <c r="I8200">
        <f>IF(G8200="","",G8200-first_day+1)</f>
        <v/>
      </c>
      <c r="J8200" s="27">
        <f>IF(I8200="","",INDEX(Daily!$J$2:$J$421,I8200))</f>
        <v/>
      </c>
      <c r="K8200" s="27">
        <f>IF(J8200="","",J8200+cat_offset)</f>
        <v/>
      </c>
      <c r="L8200" s="27">
        <f>IF(J8200="","",MAX(0,E8200-J8200)^2)</f>
        <v/>
      </c>
      <c r="M8200" s="27">
        <f>IF(J8200="","",MAX(0,E8200-(J8200+twcdh_off))^2)</f>
        <v/>
      </c>
      <c r="N8200" s="27">
        <f>IF(E8200="","",MAX(0,E8200-swcdh_thr)^2)</f>
        <v/>
      </c>
      <c r="O8200">
        <f>IF(K8200="","",ROUND(E8200-K8200,0))</f>
        <v/>
      </c>
      <c r="P8200">
        <f>IF(O8200="","",IF(O8200&gt;=1,O8200,0))</f>
        <v/>
      </c>
      <c r="Q8200" s="27">
        <f>IF(E8200="","",MAX(0,E8200-22))</f>
        <v/>
      </c>
      <c r="R8200" s="27">
        <f>IF(H8200=1,E8200,"")</f>
        <v/>
      </c>
      <c r="S8200" s="27">
        <f>IF(AND(H8200=1,J8200&lt;&gt;""),E8200-J8200,"")</f>
        <v/>
      </c>
      <c r="T8200">
        <f>IF(G8200="","",MONTH(G8200))</f>
        <v/>
      </c>
    </row>
    <row r="8201">
      <c r="A8201" s="24" t="n">
        <v>2020</v>
      </c>
      <c r="B8201" s="24" t="n">
        <v>12</v>
      </c>
      <c r="C8201" s="24" t="n">
        <v>7</v>
      </c>
      <c r="D8201" s="24" t="n">
        <v>16</v>
      </c>
      <c r="E8201" s="24" t="n">
        <v>12.23</v>
      </c>
      <c r="F8201" s="25">
        <f>IF($E8201="","",DATE(IF($A8201="",nominal_year,$A8201),$B8201,$C8201)+($D8201-IF(LEFT(hour_conv,1)="1",1,0))/24)</f>
        <v/>
      </c>
      <c r="G8201" s="26">
        <f>IF(F8201="","",INT(F8201))</f>
        <v/>
      </c>
      <c r="H8201">
        <f>IF(G8201="","",IF(AND(MONTH(G8201)*100+DAY(G8201)&gt;=season_lo,MONTH(G8201)*100+DAY(G8201)&lt;=season_hi),1,0))</f>
        <v/>
      </c>
      <c r="I8201">
        <f>IF(G8201="","",G8201-first_day+1)</f>
        <v/>
      </c>
      <c r="J8201" s="27">
        <f>IF(I8201="","",INDEX(Daily!$J$2:$J$421,I8201))</f>
        <v/>
      </c>
      <c r="K8201" s="27">
        <f>IF(J8201="","",J8201+cat_offset)</f>
        <v/>
      </c>
      <c r="L8201" s="27">
        <f>IF(J8201="","",MAX(0,E8201-J8201)^2)</f>
        <v/>
      </c>
      <c r="M8201" s="27">
        <f>IF(J8201="","",MAX(0,E8201-(J8201+twcdh_off))^2)</f>
        <v/>
      </c>
      <c r="N8201" s="27">
        <f>IF(E8201="","",MAX(0,E8201-swcdh_thr)^2)</f>
        <v/>
      </c>
      <c r="O8201">
        <f>IF(K8201="","",ROUND(E8201-K8201,0))</f>
        <v/>
      </c>
      <c r="P8201">
        <f>IF(O8201="","",IF(O8201&gt;=1,O8201,0))</f>
        <v/>
      </c>
      <c r="Q8201" s="27">
        <f>IF(E8201="","",MAX(0,E8201-22))</f>
        <v/>
      </c>
      <c r="R8201" s="27">
        <f>IF(H8201=1,E8201,"")</f>
        <v/>
      </c>
      <c r="S8201" s="27">
        <f>IF(AND(H8201=1,J8201&lt;&gt;""),E8201-J8201,"")</f>
        <v/>
      </c>
      <c r="T8201">
        <f>IF(G8201="","",MONTH(G8201))</f>
        <v/>
      </c>
    </row>
    <row r="8202">
      <c r="A8202" s="24" t="n">
        <v>2020</v>
      </c>
      <c r="B8202" s="24" t="n">
        <v>12</v>
      </c>
      <c r="C8202" s="24" t="n">
        <v>7</v>
      </c>
      <c r="D8202" s="24" t="n">
        <v>17</v>
      </c>
      <c r="E8202" s="24" t="n">
        <v>11.71</v>
      </c>
      <c r="F8202" s="25">
        <f>IF($E8202="","",DATE(IF($A8202="",nominal_year,$A8202),$B8202,$C8202)+($D8202-IF(LEFT(hour_conv,1)="1",1,0))/24)</f>
        <v/>
      </c>
      <c r="G8202" s="26">
        <f>IF(F8202="","",INT(F8202))</f>
        <v/>
      </c>
      <c r="H8202">
        <f>IF(G8202="","",IF(AND(MONTH(G8202)*100+DAY(G8202)&gt;=season_lo,MONTH(G8202)*100+DAY(G8202)&lt;=season_hi),1,0))</f>
        <v/>
      </c>
      <c r="I8202">
        <f>IF(G8202="","",G8202-first_day+1)</f>
        <v/>
      </c>
      <c r="J8202" s="27">
        <f>IF(I8202="","",INDEX(Daily!$J$2:$J$421,I8202))</f>
        <v/>
      </c>
      <c r="K8202" s="27">
        <f>IF(J8202="","",J8202+cat_offset)</f>
        <v/>
      </c>
      <c r="L8202" s="27">
        <f>IF(J8202="","",MAX(0,E8202-J8202)^2)</f>
        <v/>
      </c>
      <c r="M8202" s="27">
        <f>IF(J8202="","",MAX(0,E8202-(J8202+twcdh_off))^2)</f>
        <v/>
      </c>
      <c r="N8202" s="27">
        <f>IF(E8202="","",MAX(0,E8202-swcdh_thr)^2)</f>
        <v/>
      </c>
      <c r="O8202">
        <f>IF(K8202="","",ROUND(E8202-K8202,0))</f>
        <v/>
      </c>
      <c r="P8202">
        <f>IF(O8202="","",IF(O8202&gt;=1,O8202,0))</f>
        <v/>
      </c>
      <c r="Q8202" s="27">
        <f>IF(E8202="","",MAX(0,E8202-22))</f>
        <v/>
      </c>
      <c r="R8202" s="27">
        <f>IF(H8202=1,E8202,"")</f>
        <v/>
      </c>
      <c r="S8202" s="27">
        <f>IF(AND(H8202=1,J8202&lt;&gt;""),E8202-J8202,"")</f>
        <v/>
      </c>
      <c r="T8202">
        <f>IF(G8202="","",MONTH(G8202))</f>
        <v/>
      </c>
    </row>
    <row r="8203">
      <c r="A8203" s="24" t="n">
        <v>2020</v>
      </c>
      <c r="B8203" s="24" t="n">
        <v>12</v>
      </c>
      <c r="C8203" s="24" t="n">
        <v>7</v>
      </c>
      <c r="D8203" s="24" t="n">
        <v>18</v>
      </c>
      <c r="E8203" s="24" t="n">
        <v>11.51</v>
      </c>
      <c r="F8203" s="25">
        <f>IF($E8203="","",DATE(IF($A8203="",nominal_year,$A8203),$B8203,$C8203)+($D8203-IF(LEFT(hour_conv,1)="1",1,0))/24)</f>
        <v/>
      </c>
      <c r="G8203" s="26">
        <f>IF(F8203="","",INT(F8203))</f>
        <v/>
      </c>
      <c r="H8203">
        <f>IF(G8203="","",IF(AND(MONTH(G8203)*100+DAY(G8203)&gt;=season_lo,MONTH(G8203)*100+DAY(G8203)&lt;=season_hi),1,0))</f>
        <v/>
      </c>
      <c r="I8203">
        <f>IF(G8203="","",G8203-first_day+1)</f>
        <v/>
      </c>
      <c r="J8203" s="27">
        <f>IF(I8203="","",INDEX(Daily!$J$2:$J$421,I8203))</f>
        <v/>
      </c>
      <c r="K8203" s="27">
        <f>IF(J8203="","",J8203+cat_offset)</f>
        <v/>
      </c>
      <c r="L8203" s="27">
        <f>IF(J8203="","",MAX(0,E8203-J8203)^2)</f>
        <v/>
      </c>
      <c r="M8203" s="27">
        <f>IF(J8203="","",MAX(0,E8203-(J8203+twcdh_off))^2)</f>
        <v/>
      </c>
      <c r="N8203" s="27">
        <f>IF(E8203="","",MAX(0,E8203-swcdh_thr)^2)</f>
        <v/>
      </c>
      <c r="O8203">
        <f>IF(K8203="","",ROUND(E8203-K8203,0))</f>
        <v/>
      </c>
      <c r="P8203">
        <f>IF(O8203="","",IF(O8203&gt;=1,O8203,0))</f>
        <v/>
      </c>
      <c r="Q8203" s="27">
        <f>IF(E8203="","",MAX(0,E8203-22))</f>
        <v/>
      </c>
      <c r="R8203" s="27">
        <f>IF(H8203=1,E8203,"")</f>
        <v/>
      </c>
      <c r="S8203" s="27">
        <f>IF(AND(H8203=1,J8203&lt;&gt;""),E8203-J8203,"")</f>
        <v/>
      </c>
      <c r="T8203">
        <f>IF(G8203="","",MONTH(G8203))</f>
        <v/>
      </c>
    </row>
    <row r="8204">
      <c r="A8204" s="24" t="n">
        <v>2020</v>
      </c>
      <c r="B8204" s="24" t="n">
        <v>12</v>
      </c>
      <c r="C8204" s="24" t="n">
        <v>7</v>
      </c>
      <c r="D8204" s="24" t="n">
        <v>19</v>
      </c>
      <c r="E8204" s="24" t="n">
        <v>11.7</v>
      </c>
      <c r="F8204" s="25">
        <f>IF($E8204="","",DATE(IF($A8204="",nominal_year,$A8204),$B8204,$C8204)+($D8204-IF(LEFT(hour_conv,1)="1",1,0))/24)</f>
        <v/>
      </c>
      <c r="G8204" s="26">
        <f>IF(F8204="","",INT(F8204))</f>
        <v/>
      </c>
      <c r="H8204">
        <f>IF(G8204="","",IF(AND(MONTH(G8204)*100+DAY(G8204)&gt;=season_lo,MONTH(G8204)*100+DAY(G8204)&lt;=season_hi),1,0))</f>
        <v/>
      </c>
      <c r="I8204">
        <f>IF(G8204="","",G8204-first_day+1)</f>
        <v/>
      </c>
      <c r="J8204" s="27">
        <f>IF(I8204="","",INDEX(Daily!$J$2:$J$421,I8204))</f>
        <v/>
      </c>
      <c r="K8204" s="27">
        <f>IF(J8204="","",J8204+cat_offset)</f>
        <v/>
      </c>
      <c r="L8204" s="27">
        <f>IF(J8204="","",MAX(0,E8204-J8204)^2)</f>
        <v/>
      </c>
      <c r="M8204" s="27">
        <f>IF(J8204="","",MAX(0,E8204-(J8204+twcdh_off))^2)</f>
        <v/>
      </c>
      <c r="N8204" s="27">
        <f>IF(E8204="","",MAX(0,E8204-swcdh_thr)^2)</f>
        <v/>
      </c>
      <c r="O8204">
        <f>IF(K8204="","",ROUND(E8204-K8204,0))</f>
        <v/>
      </c>
      <c r="P8204">
        <f>IF(O8204="","",IF(O8204&gt;=1,O8204,0))</f>
        <v/>
      </c>
      <c r="Q8204" s="27">
        <f>IF(E8204="","",MAX(0,E8204-22))</f>
        <v/>
      </c>
      <c r="R8204" s="27">
        <f>IF(H8204=1,E8204,"")</f>
        <v/>
      </c>
      <c r="S8204" s="27">
        <f>IF(AND(H8204=1,J8204&lt;&gt;""),E8204-J8204,"")</f>
        <v/>
      </c>
      <c r="T8204">
        <f>IF(G8204="","",MONTH(G8204))</f>
        <v/>
      </c>
    </row>
    <row r="8205">
      <c r="A8205" s="24" t="n">
        <v>2020</v>
      </c>
      <c r="B8205" s="24" t="n">
        <v>12</v>
      </c>
      <c r="C8205" s="24" t="n">
        <v>7</v>
      </c>
      <c r="D8205" s="24" t="n">
        <v>20</v>
      </c>
      <c r="E8205" s="24" t="n">
        <v>10.77</v>
      </c>
      <c r="F8205" s="25">
        <f>IF($E8205="","",DATE(IF($A8205="",nominal_year,$A8205),$B8205,$C8205)+($D8205-IF(LEFT(hour_conv,1)="1",1,0))/24)</f>
        <v/>
      </c>
      <c r="G8205" s="26">
        <f>IF(F8205="","",INT(F8205))</f>
        <v/>
      </c>
      <c r="H8205">
        <f>IF(G8205="","",IF(AND(MONTH(G8205)*100+DAY(G8205)&gt;=season_lo,MONTH(G8205)*100+DAY(G8205)&lt;=season_hi),1,0))</f>
        <v/>
      </c>
      <c r="I8205">
        <f>IF(G8205="","",G8205-first_day+1)</f>
        <v/>
      </c>
      <c r="J8205" s="27">
        <f>IF(I8205="","",INDEX(Daily!$J$2:$J$421,I8205))</f>
        <v/>
      </c>
      <c r="K8205" s="27">
        <f>IF(J8205="","",J8205+cat_offset)</f>
        <v/>
      </c>
      <c r="L8205" s="27">
        <f>IF(J8205="","",MAX(0,E8205-J8205)^2)</f>
        <v/>
      </c>
      <c r="M8205" s="27">
        <f>IF(J8205="","",MAX(0,E8205-(J8205+twcdh_off))^2)</f>
        <v/>
      </c>
      <c r="N8205" s="27">
        <f>IF(E8205="","",MAX(0,E8205-swcdh_thr)^2)</f>
        <v/>
      </c>
      <c r="O8205">
        <f>IF(K8205="","",ROUND(E8205-K8205,0))</f>
        <v/>
      </c>
      <c r="P8205">
        <f>IF(O8205="","",IF(O8205&gt;=1,O8205,0))</f>
        <v/>
      </c>
      <c r="Q8205" s="27">
        <f>IF(E8205="","",MAX(0,E8205-22))</f>
        <v/>
      </c>
      <c r="R8205" s="27">
        <f>IF(H8205=1,E8205,"")</f>
        <v/>
      </c>
      <c r="S8205" s="27">
        <f>IF(AND(H8205=1,J8205&lt;&gt;""),E8205-J8205,"")</f>
        <v/>
      </c>
      <c r="T8205">
        <f>IF(G8205="","",MONTH(G8205))</f>
        <v/>
      </c>
    </row>
    <row r="8206">
      <c r="A8206" s="24" t="n">
        <v>2020</v>
      </c>
      <c r="B8206" s="24" t="n">
        <v>12</v>
      </c>
      <c r="C8206" s="24" t="n">
        <v>7</v>
      </c>
      <c r="D8206" s="24" t="n">
        <v>21</v>
      </c>
      <c r="E8206" s="24" t="n">
        <v>9.390000000000001</v>
      </c>
      <c r="F8206" s="25">
        <f>IF($E8206="","",DATE(IF($A8206="",nominal_year,$A8206),$B8206,$C8206)+($D8206-IF(LEFT(hour_conv,1)="1",1,0))/24)</f>
        <v/>
      </c>
      <c r="G8206" s="26">
        <f>IF(F8206="","",INT(F8206))</f>
        <v/>
      </c>
      <c r="H8206">
        <f>IF(G8206="","",IF(AND(MONTH(G8206)*100+DAY(G8206)&gt;=season_lo,MONTH(G8206)*100+DAY(G8206)&lt;=season_hi),1,0))</f>
        <v/>
      </c>
      <c r="I8206">
        <f>IF(G8206="","",G8206-first_day+1)</f>
        <v/>
      </c>
      <c r="J8206" s="27">
        <f>IF(I8206="","",INDEX(Daily!$J$2:$J$421,I8206))</f>
        <v/>
      </c>
      <c r="K8206" s="27">
        <f>IF(J8206="","",J8206+cat_offset)</f>
        <v/>
      </c>
      <c r="L8206" s="27">
        <f>IF(J8206="","",MAX(0,E8206-J8206)^2)</f>
        <v/>
      </c>
      <c r="M8206" s="27">
        <f>IF(J8206="","",MAX(0,E8206-(J8206+twcdh_off))^2)</f>
        <v/>
      </c>
      <c r="N8206" s="27">
        <f>IF(E8206="","",MAX(0,E8206-swcdh_thr)^2)</f>
        <v/>
      </c>
      <c r="O8206">
        <f>IF(K8206="","",ROUND(E8206-K8206,0))</f>
        <v/>
      </c>
      <c r="P8206">
        <f>IF(O8206="","",IF(O8206&gt;=1,O8206,0))</f>
        <v/>
      </c>
      <c r="Q8206" s="27">
        <f>IF(E8206="","",MAX(0,E8206-22))</f>
        <v/>
      </c>
      <c r="R8206" s="27">
        <f>IF(H8206=1,E8206,"")</f>
        <v/>
      </c>
      <c r="S8206" s="27">
        <f>IF(AND(H8206=1,J8206&lt;&gt;""),E8206-J8206,"")</f>
        <v/>
      </c>
      <c r="T8206">
        <f>IF(G8206="","",MONTH(G8206))</f>
        <v/>
      </c>
    </row>
    <row r="8207">
      <c r="A8207" s="24" t="n">
        <v>2020</v>
      </c>
      <c r="B8207" s="24" t="n">
        <v>12</v>
      </c>
      <c r="C8207" s="24" t="n">
        <v>7</v>
      </c>
      <c r="D8207" s="24" t="n">
        <v>22</v>
      </c>
      <c r="E8207" s="24" t="n">
        <v>9.710000000000001</v>
      </c>
      <c r="F8207" s="25">
        <f>IF($E8207="","",DATE(IF($A8207="",nominal_year,$A8207),$B8207,$C8207)+($D8207-IF(LEFT(hour_conv,1)="1",1,0))/24)</f>
        <v/>
      </c>
      <c r="G8207" s="26">
        <f>IF(F8207="","",INT(F8207))</f>
        <v/>
      </c>
      <c r="H8207">
        <f>IF(G8207="","",IF(AND(MONTH(G8207)*100+DAY(G8207)&gt;=season_lo,MONTH(G8207)*100+DAY(G8207)&lt;=season_hi),1,0))</f>
        <v/>
      </c>
      <c r="I8207">
        <f>IF(G8207="","",G8207-first_day+1)</f>
        <v/>
      </c>
      <c r="J8207" s="27">
        <f>IF(I8207="","",INDEX(Daily!$J$2:$J$421,I8207))</f>
        <v/>
      </c>
      <c r="K8207" s="27">
        <f>IF(J8207="","",J8207+cat_offset)</f>
        <v/>
      </c>
      <c r="L8207" s="27">
        <f>IF(J8207="","",MAX(0,E8207-J8207)^2)</f>
        <v/>
      </c>
      <c r="M8207" s="27">
        <f>IF(J8207="","",MAX(0,E8207-(J8207+twcdh_off))^2)</f>
        <v/>
      </c>
      <c r="N8207" s="27">
        <f>IF(E8207="","",MAX(0,E8207-swcdh_thr)^2)</f>
        <v/>
      </c>
      <c r="O8207">
        <f>IF(K8207="","",ROUND(E8207-K8207,0))</f>
        <v/>
      </c>
      <c r="P8207">
        <f>IF(O8207="","",IF(O8207&gt;=1,O8207,0))</f>
        <v/>
      </c>
      <c r="Q8207" s="27">
        <f>IF(E8207="","",MAX(0,E8207-22))</f>
        <v/>
      </c>
      <c r="R8207" s="27">
        <f>IF(H8207=1,E8207,"")</f>
        <v/>
      </c>
      <c r="S8207" s="27">
        <f>IF(AND(H8207=1,J8207&lt;&gt;""),E8207-J8207,"")</f>
        <v/>
      </c>
      <c r="T8207">
        <f>IF(G8207="","",MONTH(G8207))</f>
        <v/>
      </c>
    </row>
    <row r="8208">
      <c r="A8208" s="24" t="n">
        <v>2020</v>
      </c>
      <c r="B8208" s="24" t="n">
        <v>12</v>
      </c>
      <c r="C8208" s="24" t="n">
        <v>7</v>
      </c>
      <c r="D8208" s="24" t="n">
        <v>23</v>
      </c>
      <c r="E8208" s="24" t="n">
        <v>7.73</v>
      </c>
      <c r="F8208" s="25">
        <f>IF($E8208="","",DATE(IF($A8208="",nominal_year,$A8208),$B8208,$C8208)+($D8208-IF(LEFT(hour_conv,1)="1",1,0))/24)</f>
        <v/>
      </c>
      <c r="G8208" s="26">
        <f>IF(F8208="","",INT(F8208))</f>
        <v/>
      </c>
      <c r="H8208">
        <f>IF(G8208="","",IF(AND(MONTH(G8208)*100+DAY(G8208)&gt;=season_lo,MONTH(G8208)*100+DAY(G8208)&lt;=season_hi),1,0))</f>
        <v/>
      </c>
      <c r="I8208">
        <f>IF(G8208="","",G8208-first_day+1)</f>
        <v/>
      </c>
      <c r="J8208" s="27">
        <f>IF(I8208="","",INDEX(Daily!$J$2:$J$421,I8208))</f>
        <v/>
      </c>
      <c r="K8208" s="27">
        <f>IF(J8208="","",J8208+cat_offset)</f>
        <v/>
      </c>
      <c r="L8208" s="27">
        <f>IF(J8208="","",MAX(0,E8208-J8208)^2)</f>
        <v/>
      </c>
      <c r="M8208" s="27">
        <f>IF(J8208="","",MAX(0,E8208-(J8208+twcdh_off))^2)</f>
        <v/>
      </c>
      <c r="N8208" s="27">
        <f>IF(E8208="","",MAX(0,E8208-swcdh_thr)^2)</f>
        <v/>
      </c>
      <c r="O8208">
        <f>IF(K8208="","",ROUND(E8208-K8208,0))</f>
        <v/>
      </c>
      <c r="P8208">
        <f>IF(O8208="","",IF(O8208&gt;=1,O8208,0))</f>
        <v/>
      </c>
      <c r="Q8208" s="27">
        <f>IF(E8208="","",MAX(0,E8208-22))</f>
        <v/>
      </c>
      <c r="R8208" s="27">
        <f>IF(H8208=1,E8208,"")</f>
        <v/>
      </c>
      <c r="S8208" s="27">
        <f>IF(AND(H8208=1,J8208&lt;&gt;""),E8208-J8208,"")</f>
        <v/>
      </c>
      <c r="T8208">
        <f>IF(G8208="","",MONTH(G8208))</f>
        <v/>
      </c>
    </row>
    <row r="8209">
      <c r="A8209" s="24" t="n">
        <v>2020</v>
      </c>
      <c r="B8209" s="24" t="n">
        <v>12</v>
      </c>
      <c r="C8209" s="24" t="n">
        <v>7</v>
      </c>
      <c r="D8209" s="24" t="n">
        <v>24</v>
      </c>
      <c r="E8209" s="24" t="n">
        <v>8.390000000000001</v>
      </c>
      <c r="F8209" s="25">
        <f>IF($E8209="","",DATE(IF($A8209="",nominal_year,$A8209),$B8209,$C8209)+($D8209-IF(LEFT(hour_conv,1)="1",1,0))/24)</f>
        <v/>
      </c>
      <c r="G8209" s="26">
        <f>IF(F8209="","",INT(F8209))</f>
        <v/>
      </c>
      <c r="H8209">
        <f>IF(G8209="","",IF(AND(MONTH(G8209)*100+DAY(G8209)&gt;=season_lo,MONTH(G8209)*100+DAY(G8209)&lt;=season_hi),1,0))</f>
        <v/>
      </c>
      <c r="I8209">
        <f>IF(G8209="","",G8209-first_day+1)</f>
        <v/>
      </c>
      <c r="J8209" s="27">
        <f>IF(I8209="","",INDEX(Daily!$J$2:$J$421,I8209))</f>
        <v/>
      </c>
      <c r="K8209" s="27">
        <f>IF(J8209="","",J8209+cat_offset)</f>
        <v/>
      </c>
      <c r="L8209" s="27">
        <f>IF(J8209="","",MAX(0,E8209-J8209)^2)</f>
        <v/>
      </c>
      <c r="M8209" s="27">
        <f>IF(J8209="","",MAX(0,E8209-(J8209+twcdh_off))^2)</f>
        <v/>
      </c>
      <c r="N8209" s="27">
        <f>IF(E8209="","",MAX(0,E8209-swcdh_thr)^2)</f>
        <v/>
      </c>
      <c r="O8209">
        <f>IF(K8209="","",ROUND(E8209-K8209,0))</f>
        <v/>
      </c>
      <c r="P8209">
        <f>IF(O8209="","",IF(O8209&gt;=1,O8209,0))</f>
        <v/>
      </c>
      <c r="Q8209" s="27">
        <f>IF(E8209="","",MAX(0,E8209-22))</f>
        <v/>
      </c>
      <c r="R8209" s="27">
        <f>IF(H8209=1,E8209,"")</f>
        <v/>
      </c>
      <c r="S8209" s="27">
        <f>IF(AND(H8209=1,J8209&lt;&gt;""),E8209-J8209,"")</f>
        <v/>
      </c>
      <c r="T8209">
        <f>IF(G8209="","",MONTH(G8209))</f>
        <v/>
      </c>
    </row>
    <row r="8210">
      <c r="A8210" s="24" t="n">
        <v>2020</v>
      </c>
      <c r="B8210" s="24" t="n">
        <v>12</v>
      </c>
      <c r="C8210" s="24" t="n">
        <v>8</v>
      </c>
      <c r="D8210" s="24" t="n">
        <v>1</v>
      </c>
      <c r="E8210" s="24" t="n">
        <v>6.68</v>
      </c>
      <c r="F8210" s="25">
        <f>IF($E8210="","",DATE(IF($A8210="",nominal_year,$A8210),$B8210,$C8210)+($D8210-IF(LEFT(hour_conv,1)="1",1,0))/24)</f>
        <v/>
      </c>
      <c r="G8210" s="26">
        <f>IF(F8210="","",INT(F8210))</f>
        <v/>
      </c>
      <c r="H8210">
        <f>IF(G8210="","",IF(AND(MONTH(G8210)*100+DAY(G8210)&gt;=season_lo,MONTH(G8210)*100+DAY(G8210)&lt;=season_hi),1,0))</f>
        <v/>
      </c>
      <c r="I8210">
        <f>IF(G8210="","",G8210-first_day+1)</f>
        <v/>
      </c>
      <c r="J8210" s="27">
        <f>IF(I8210="","",INDEX(Daily!$J$2:$J$421,I8210))</f>
        <v/>
      </c>
      <c r="K8210" s="27">
        <f>IF(J8210="","",J8210+cat_offset)</f>
        <v/>
      </c>
      <c r="L8210" s="27">
        <f>IF(J8210="","",MAX(0,E8210-J8210)^2)</f>
        <v/>
      </c>
      <c r="M8210" s="27">
        <f>IF(J8210="","",MAX(0,E8210-(J8210+twcdh_off))^2)</f>
        <v/>
      </c>
      <c r="N8210" s="27">
        <f>IF(E8210="","",MAX(0,E8210-swcdh_thr)^2)</f>
        <v/>
      </c>
      <c r="O8210">
        <f>IF(K8210="","",ROUND(E8210-K8210,0))</f>
        <v/>
      </c>
      <c r="P8210">
        <f>IF(O8210="","",IF(O8210&gt;=1,O8210,0))</f>
        <v/>
      </c>
      <c r="Q8210" s="27">
        <f>IF(E8210="","",MAX(0,E8210-22))</f>
        <v/>
      </c>
      <c r="R8210" s="27">
        <f>IF(H8210=1,E8210,"")</f>
        <v/>
      </c>
      <c r="S8210" s="27">
        <f>IF(AND(H8210=1,J8210&lt;&gt;""),E8210-J8210,"")</f>
        <v/>
      </c>
      <c r="T8210">
        <f>IF(G8210="","",MONTH(G8210))</f>
        <v/>
      </c>
    </row>
    <row r="8211">
      <c r="A8211" s="24" t="n">
        <v>2020</v>
      </c>
      <c r="B8211" s="24" t="n">
        <v>12</v>
      </c>
      <c r="C8211" s="24" t="n">
        <v>8</v>
      </c>
      <c r="D8211" s="24" t="n">
        <v>2</v>
      </c>
      <c r="E8211" s="24" t="n">
        <v>5.89</v>
      </c>
      <c r="F8211" s="25">
        <f>IF($E8211="","",DATE(IF($A8211="",nominal_year,$A8211),$B8211,$C8211)+($D8211-IF(LEFT(hour_conv,1)="1",1,0))/24)</f>
        <v/>
      </c>
      <c r="G8211" s="26">
        <f>IF(F8211="","",INT(F8211))</f>
        <v/>
      </c>
      <c r="H8211">
        <f>IF(G8211="","",IF(AND(MONTH(G8211)*100+DAY(G8211)&gt;=season_lo,MONTH(G8211)*100+DAY(G8211)&lt;=season_hi),1,0))</f>
        <v/>
      </c>
      <c r="I8211">
        <f>IF(G8211="","",G8211-first_day+1)</f>
        <v/>
      </c>
      <c r="J8211" s="27">
        <f>IF(I8211="","",INDEX(Daily!$J$2:$J$421,I8211))</f>
        <v/>
      </c>
      <c r="K8211" s="27">
        <f>IF(J8211="","",J8211+cat_offset)</f>
        <v/>
      </c>
      <c r="L8211" s="27">
        <f>IF(J8211="","",MAX(0,E8211-J8211)^2)</f>
        <v/>
      </c>
      <c r="M8211" s="27">
        <f>IF(J8211="","",MAX(0,E8211-(J8211+twcdh_off))^2)</f>
        <v/>
      </c>
      <c r="N8211" s="27">
        <f>IF(E8211="","",MAX(0,E8211-swcdh_thr)^2)</f>
        <v/>
      </c>
      <c r="O8211">
        <f>IF(K8211="","",ROUND(E8211-K8211,0))</f>
        <v/>
      </c>
      <c r="P8211">
        <f>IF(O8211="","",IF(O8211&gt;=1,O8211,0))</f>
        <v/>
      </c>
      <c r="Q8211" s="27">
        <f>IF(E8211="","",MAX(0,E8211-22))</f>
        <v/>
      </c>
      <c r="R8211" s="27">
        <f>IF(H8211=1,E8211,"")</f>
        <v/>
      </c>
      <c r="S8211" s="27">
        <f>IF(AND(H8211=1,J8211&lt;&gt;""),E8211-J8211,"")</f>
        <v/>
      </c>
      <c r="T8211">
        <f>IF(G8211="","",MONTH(G8211))</f>
        <v/>
      </c>
    </row>
    <row r="8212">
      <c r="A8212" s="24" t="n">
        <v>2020</v>
      </c>
      <c r="B8212" s="24" t="n">
        <v>12</v>
      </c>
      <c r="C8212" s="24" t="n">
        <v>8</v>
      </c>
      <c r="D8212" s="24" t="n">
        <v>3</v>
      </c>
      <c r="E8212" s="24" t="n">
        <v>6.23</v>
      </c>
      <c r="F8212" s="25">
        <f>IF($E8212="","",DATE(IF($A8212="",nominal_year,$A8212),$B8212,$C8212)+($D8212-IF(LEFT(hour_conv,1)="1",1,0))/24)</f>
        <v/>
      </c>
      <c r="G8212" s="26">
        <f>IF(F8212="","",INT(F8212))</f>
        <v/>
      </c>
      <c r="H8212">
        <f>IF(G8212="","",IF(AND(MONTH(G8212)*100+DAY(G8212)&gt;=season_lo,MONTH(G8212)*100+DAY(G8212)&lt;=season_hi),1,0))</f>
        <v/>
      </c>
      <c r="I8212">
        <f>IF(G8212="","",G8212-first_day+1)</f>
        <v/>
      </c>
      <c r="J8212" s="27">
        <f>IF(I8212="","",INDEX(Daily!$J$2:$J$421,I8212))</f>
        <v/>
      </c>
      <c r="K8212" s="27">
        <f>IF(J8212="","",J8212+cat_offset)</f>
        <v/>
      </c>
      <c r="L8212" s="27">
        <f>IF(J8212="","",MAX(0,E8212-J8212)^2)</f>
        <v/>
      </c>
      <c r="M8212" s="27">
        <f>IF(J8212="","",MAX(0,E8212-(J8212+twcdh_off))^2)</f>
        <v/>
      </c>
      <c r="N8212" s="27">
        <f>IF(E8212="","",MAX(0,E8212-swcdh_thr)^2)</f>
        <v/>
      </c>
      <c r="O8212">
        <f>IF(K8212="","",ROUND(E8212-K8212,0))</f>
        <v/>
      </c>
      <c r="P8212">
        <f>IF(O8212="","",IF(O8212&gt;=1,O8212,0))</f>
        <v/>
      </c>
      <c r="Q8212" s="27">
        <f>IF(E8212="","",MAX(0,E8212-22))</f>
        <v/>
      </c>
      <c r="R8212" s="27">
        <f>IF(H8212=1,E8212,"")</f>
        <v/>
      </c>
      <c r="S8212" s="27">
        <f>IF(AND(H8212=1,J8212&lt;&gt;""),E8212-J8212,"")</f>
        <v/>
      </c>
      <c r="T8212">
        <f>IF(G8212="","",MONTH(G8212))</f>
        <v/>
      </c>
    </row>
    <row r="8213">
      <c r="A8213" s="24" t="n">
        <v>2020</v>
      </c>
      <c r="B8213" s="24" t="n">
        <v>12</v>
      </c>
      <c r="C8213" s="24" t="n">
        <v>8</v>
      </c>
      <c r="D8213" s="24" t="n">
        <v>4</v>
      </c>
      <c r="E8213" s="24" t="n">
        <v>5.99</v>
      </c>
      <c r="F8213" s="25">
        <f>IF($E8213="","",DATE(IF($A8213="",nominal_year,$A8213),$B8213,$C8213)+($D8213-IF(LEFT(hour_conv,1)="1",1,0))/24)</f>
        <v/>
      </c>
      <c r="G8213" s="26">
        <f>IF(F8213="","",INT(F8213))</f>
        <v/>
      </c>
      <c r="H8213">
        <f>IF(G8213="","",IF(AND(MONTH(G8213)*100+DAY(G8213)&gt;=season_lo,MONTH(G8213)*100+DAY(G8213)&lt;=season_hi),1,0))</f>
        <v/>
      </c>
      <c r="I8213">
        <f>IF(G8213="","",G8213-first_day+1)</f>
        <v/>
      </c>
      <c r="J8213" s="27">
        <f>IF(I8213="","",INDEX(Daily!$J$2:$J$421,I8213))</f>
        <v/>
      </c>
      <c r="K8213" s="27">
        <f>IF(J8213="","",J8213+cat_offset)</f>
        <v/>
      </c>
      <c r="L8213" s="27">
        <f>IF(J8213="","",MAX(0,E8213-J8213)^2)</f>
        <v/>
      </c>
      <c r="M8213" s="27">
        <f>IF(J8213="","",MAX(0,E8213-(J8213+twcdh_off))^2)</f>
        <v/>
      </c>
      <c r="N8213" s="27">
        <f>IF(E8213="","",MAX(0,E8213-swcdh_thr)^2)</f>
        <v/>
      </c>
      <c r="O8213">
        <f>IF(K8213="","",ROUND(E8213-K8213,0))</f>
        <v/>
      </c>
      <c r="P8213">
        <f>IF(O8213="","",IF(O8213&gt;=1,O8213,0))</f>
        <v/>
      </c>
      <c r="Q8213" s="27">
        <f>IF(E8213="","",MAX(0,E8213-22))</f>
        <v/>
      </c>
      <c r="R8213" s="27">
        <f>IF(H8213=1,E8213,"")</f>
        <v/>
      </c>
      <c r="S8213" s="27">
        <f>IF(AND(H8213=1,J8213&lt;&gt;""),E8213-J8213,"")</f>
        <v/>
      </c>
      <c r="T8213">
        <f>IF(G8213="","",MONTH(G8213))</f>
        <v/>
      </c>
    </row>
    <row r="8214">
      <c r="A8214" s="24" t="n">
        <v>2020</v>
      </c>
      <c r="B8214" s="24" t="n">
        <v>12</v>
      </c>
      <c r="C8214" s="24" t="n">
        <v>8</v>
      </c>
      <c r="D8214" s="24" t="n">
        <v>5</v>
      </c>
      <c r="E8214" s="24" t="n">
        <v>6.99</v>
      </c>
      <c r="F8214" s="25">
        <f>IF($E8214="","",DATE(IF($A8214="",nominal_year,$A8214),$B8214,$C8214)+($D8214-IF(LEFT(hour_conv,1)="1",1,0))/24)</f>
        <v/>
      </c>
      <c r="G8214" s="26">
        <f>IF(F8214="","",INT(F8214))</f>
        <v/>
      </c>
      <c r="H8214">
        <f>IF(G8214="","",IF(AND(MONTH(G8214)*100+DAY(G8214)&gt;=season_lo,MONTH(G8214)*100+DAY(G8214)&lt;=season_hi),1,0))</f>
        <v/>
      </c>
      <c r="I8214">
        <f>IF(G8214="","",G8214-first_day+1)</f>
        <v/>
      </c>
      <c r="J8214" s="27">
        <f>IF(I8214="","",INDEX(Daily!$J$2:$J$421,I8214))</f>
        <v/>
      </c>
      <c r="K8214" s="27">
        <f>IF(J8214="","",J8214+cat_offset)</f>
        <v/>
      </c>
      <c r="L8214" s="27">
        <f>IF(J8214="","",MAX(0,E8214-J8214)^2)</f>
        <v/>
      </c>
      <c r="M8214" s="27">
        <f>IF(J8214="","",MAX(0,E8214-(J8214+twcdh_off))^2)</f>
        <v/>
      </c>
      <c r="N8214" s="27">
        <f>IF(E8214="","",MAX(0,E8214-swcdh_thr)^2)</f>
        <v/>
      </c>
      <c r="O8214">
        <f>IF(K8214="","",ROUND(E8214-K8214,0))</f>
        <v/>
      </c>
      <c r="P8214">
        <f>IF(O8214="","",IF(O8214&gt;=1,O8214,0))</f>
        <v/>
      </c>
      <c r="Q8214" s="27">
        <f>IF(E8214="","",MAX(0,E8214-22))</f>
        <v/>
      </c>
      <c r="R8214" s="27">
        <f>IF(H8214=1,E8214,"")</f>
        <v/>
      </c>
      <c r="S8214" s="27">
        <f>IF(AND(H8214=1,J8214&lt;&gt;""),E8214-J8214,"")</f>
        <v/>
      </c>
      <c r="T8214">
        <f>IF(G8214="","",MONTH(G8214))</f>
        <v/>
      </c>
    </row>
    <row r="8215">
      <c r="A8215" s="24" t="n">
        <v>2020</v>
      </c>
      <c r="B8215" s="24" t="n">
        <v>12</v>
      </c>
      <c r="C8215" s="24" t="n">
        <v>8</v>
      </c>
      <c r="D8215" s="24" t="n">
        <v>6</v>
      </c>
      <c r="E8215" s="24" t="n">
        <v>6.26</v>
      </c>
      <c r="F8215" s="25">
        <f>IF($E8215="","",DATE(IF($A8215="",nominal_year,$A8215),$B8215,$C8215)+($D8215-IF(LEFT(hour_conv,1)="1",1,0))/24)</f>
        <v/>
      </c>
      <c r="G8215" s="26">
        <f>IF(F8215="","",INT(F8215))</f>
        <v/>
      </c>
      <c r="H8215">
        <f>IF(G8215="","",IF(AND(MONTH(G8215)*100+DAY(G8215)&gt;=season_lo,MONTH(G8215)*100+DAY(G8215)&lt;=season_hi),1,0))</f>
        <v/>
      </c>
      <c r="I8215">
        <f>IF(G8215="","",G8215-first_day+1)</f>
        <v/>
      </c>
      <c r="J8215" s="27">
        <f>IF(I8215="","",INDEX(Daily!$J$2:$J$421,I8215))</f>
        <v/>
      </c>
      <c r="K8215" s="27">
        <f>IF(J8215="","",J8215+cat_offset)</f>
        <v/>
      </c>
      <c r="L8215" s="27">
        <f>IF(J8215="","",MAX(0,E8215-J8215)^2)</f>
        <v/>
      </c>
      <c r="M8215" s="27">
        <f>IF(J8215="","",MAX(0,E8215-(J8215+twcdh_off))^2)</f>
        <v/>
      </c>
      <c r="N8215" s="27">
        <f>IF(E8215="","",MAX(0,E8215-swcdh_thr)^2)</f>
        <v/>
      </c>
      <c r="O8215">
        <f>IF(K8215="","",ROUND(E8215-K8215,0))</f>
        <v/>
      </c>
      <c r="P8215">
        <f>IF(O8215="","",IF(O8215&gt;=1,O8215,0))</f>
        <v/>
      </c>
      <c r="Q8215" s="27">
        <f>IF(E8215="","",MAX(0,E8215-22))</f>
        <v/>
      </c>
      <c r="R8215" s="27">
        <f>IF(H8215=1,E8215,"")</f>
        <v/>
      </c>
      <c r="S8215" s="27">
        <f>IF(AND(H8215=1,J8215&lt;&gt;""),E8215-J8215,"")</f>
        <v/>
      </c>
      <c r="T8215">
        <f>IF(G8215="","",MONTH(G8215))</f>
        <v/>
      </c>
    </row>
    <row r="8216">
      <c r="A8216" s="24" t="n">
        <v>2020</v>
      </c>
      <c r="B8216" s="24" t="n">
        <v>12</v>
      </c>
      <c r="C8216" s="24" t="n">
        <v>8</v>
      </c>
      <c r="D8216" s="24" t="n">
        <v>7</v>
      </c>
      <c r="E8216" s="24" t="n">
        <v>7.58</v>
      </c>
      <c r="F8216" s="25">
        <f>IF($E8216="","",DATE(IF($A8216="",nominal_year,$A8216),$B8216,$C8216)+($D8216-IF(LEFT(hour_conv,1)="1",1,0))/24)</f>
        <v/>
      </c>
      <c r="G8216" s="26">
        <f>IF(F8216="","",INT(F8216))</f>
        <v/>
      </c>
      <c r="H8216">
        <f>IF(G8216="","",IF(AND(MONTH(G8216)*100+DAY(G8216)&gt;=season_lo,MONTH(G8216)*100+DAY(G8216)&lt;=season_hi),1,0))</f>
        <v/>
      </c>
      <c r="I8216">
        <f>IF(G8216="","",G8216-first_day+1)</f>
        <v/>
      </c>
      <c r="J8216" s="27">
        <f>IF(I8216="","",INDEX(Daily!$J$2:$J$421,I8216))</f>
        <v/>
      </c>
      <c r="K8216" s="27">
        <f>IF(J8216="","",J8216+cat_offset)</f>
        <v/>
      </c>
      <c r="L8216" s="27">
        <f>IF(J8216="","",MAX(0,E8216-J8216)^2)</f>
        <v/>
      </c>
      <c r="M8216" s="27">
        <f>IF(J8216="","",MAX(0,E8216-(J8216+twcdh_off))^2)</f>
        <v/>
      </c>
      <c r="N8216" s="27">
        <f>IF(E8216="","",MAX(0,E8216-swcdh_thr)^2)</f>
        <v/>
      </c>
      <c r="O8216">
        <f>IF(K8216="","",ROUND(E8216-K8216,0))</f>
        <v/>
      </c>
      <c r="P8216">
        <f>IF(O8216="","",IF(O8216&gt;=1,O8216,0))</f>
        <v/>
      </c>
      <c r="Q8216" s="27">
        <f>IF(E8216="","",MAX(0,E8216-22))</f>
        <v/>
      </c>
      <c r="R8216" s="27">
        <f>IF(H8216=1,E8216,"")</f>
        <v/>
      </c>
      <c r="S8216" s="27">
        <f>IF(AND(H8216=1,J8216&lt;&gt;""),E8216-J8216,"")</f>
        <v/>
      </c>
      <c r="T8216">
        <f>IF(G8216="","",MONTH(G8216))</f>
        <v/>
      </c>
    </row>
    <row r="8217">
      <c r="A8217" s="24" t="n">
        <v>2020</v>
      </c>
      <c r="B8217" s="24" t="n">
        <v>12</v>
      </c>
      <c r="C8217" s="24" t="n">
        <v>8</v>
      </c>
      <c r="D8217" s="24" t="n">
        <v>8</v>
      </c>
      <c r="E8217" s="24" t="n">
        <v>7.86</v>
      </c>
      <c r="F8217" s="25">
        <f>IF($E8217="","",DATE(IF($A8217="",nominal_year,$A8217),$B8217,$C8217)+($D8217-IF(LEFT(hour_conv,1)="1",1,0))/24)</f>
        <v/>
      </c>
      <c r="G8217" s="26">
        <f>IF(F8217="","",INT(F8217))</f>
        <v/>
      </c>
      <c r="H8217">
        <f>IF(G8217="","",IF(AND(MONTH(G8217)*100+DAY(G8217)&gt;=season_lo,MONTH(G8217)*100+DAY(G8217)&lt;=season_hi),1,0))</f>
        <v/>
      </c>
      <c r="I8217">
        <f>IF(G8217="","",G8217-first_day+1)</f>
        <v/>
      </c>
      <c r="J8217" s="27">
        <f>IF(I8217="","",INDEX(Daily!$J$2:$J$421,I8217))</f>
        <v/>
      </c>
      <c r="K8217" s="27">
        <f>IF(J8217="","",J8217+cat_offset)</f>
        <v/>
      </c>
      <c r="L8217" s="27">
        <f>IF(J8217="","",MAX(0,E8217-J8217)^2)</f>
        <v/>
      </c>
      <c r="M8217" s="27">
        <f>IF(J8217="","",MAX(0,E8217-(J8217+twcdh_off))^2)</f>
        <v/>
      </c>
      <c r="N8217" s="27">
        <f>IF(E8217="","",MAX(0,E8217-swcdh_thr)^2)</f>
        <v/>
      </c>
      <c r="O8217">
        <f>IF(K8217="","",ROUND(E8217-K8217,0))</f>
        <v/>
      </c>
      <c r="P8217">
        <f>IF(O8217="","",IF(O8217&gt;=1,O8217,0))</f>
        <v/>
      </c>
      <c r="Q8217" s="27">
        <f>IF(E8217="","",MAX(0,E8217-22))</f>
        <v/>
      </c>
      <c r="R8217" s="27">
        <f>IF(H8217=1,E8217,"")</f>
        <v/>
      </c>
      <c r="S8217" s="27">
        <f>IF(AND(H8217=1,J8217&lt;&gt;""),E8217-J8217,"")</f>
        <v/>
      </c>
      <c r="T8217">
        <f>IF(G8217="","",MONTH(G8217))</f>
        <v/>
      </c>
    </row>
    <row r="8218">
      <c r="A8218" s="24" t="n">
        <v>2020</v>
      </c>
      <c r="B8218" s="24" t="n">
        <v>12</v>
      </c>
      <c r="C8218" s="24" t="n">
        <v>8</v>
      </c>
      <c r="D8218" s="24" t="n">
        <v>9</v>
      </c>
      <c r="E8218" s="24" t="n">
        <v>7.66</v>
      </c>
      <c r="F8218" s="25">
        <f>IF($E8218="","",DATE(IF($A8218="",nominal_year,$A8218),$B8218,$C8218)+($D8218-IF(LEFT(hour_conv,1)="1",1,0))/24)</f>
        <v/>
      </c>
      <c r="G8218" s="26">
        <f>IF(F8218="","",INT(F8218))</f>
        <v/>
      </c>
      <c r="H8218">
        <f>IF(G8218="","",IF(AND(MONTH(G8218)*100+DAY(G8218)&gt;=season_lo,MONTH(G8218)*100+DAY(G8218)&lt;=season_hi),1,0))</f>
        <v/>
      </c>
      <c r="I8218">
        <f>IF(G8218="","",G8218-first_day+1)</f>
        <v/>
      </c>
      <c r="J8218" s="27">
        <f>IF(I8218="","",INDEX(Daily!$J$2:$J$421,I8218))</f>
        <v/>
      </c>
      <c r="K8218" s="27">
        <f>IF(J8218="","",J8218+cat_offset)</f>
        <v/>
      </c>
      <c r="L8218" s="27">
        <f>IF(J8218="","",MAX(0,E8218-J8218)^2)</f>
        <v/>
      </c>
      <c r="M8218" s="27">
        <f>IF(J8218="","",MAX(0,E8218-(J8218+twcdh_off))^2)</f>
        <v/>
      </c>
      <c r="N8218" s="27">
        <f>IF(E8218="","",MAX(0,E8218-swcdh_thr)^2)</f>
        <v/>
      </c>
      <c r="O8218">
        <f>IF(K8218="","",ROUND(E8218-K8218,0))</f>
        <v/>
      </c>
      <c r="P8218">
        <f>IF(O8218="","",IF(O8218&gt;=1,O8218,0))</f>
        <v/>
      </c>
      <c r="Q8218" s="27">
        <f>IF(E8218="","",MAX(0,E8218-22))</f>
        <v/>
      </c>
      <c r="R8218" s="27">
        <f>IF(H8218=1,E8218,"")</f>
        <v/>
      </c>
      <c r="S8218" s="27">
        <f>IF(AND(H8218=1,J8218&lt;&gt;""),E8218-J8218,"")</f>
        <v/>
      </c>
      <c r="T8218">
        <f>IF(G8218="","",MONTH(G8218))</f>
        <v/>
      </c>
    </row>
    <row r="8219">
      <c r="A8219" s="24" t="n">
        <v>2020</v>
      </c>
      <c r="B8219" s="24" t="n">
        <v>12</v>
      </c>
      <c r="C8219" s="24" t="n">
        <v>8</v>
      </c>
      <c r="D8219" s="24" t="n">
        <v>10</v>
      </c>
      <c r="E8219" s="24" t="n">
        <v>8.199999999999999</v>
      </c>
      <c r="F8219" s="25">
        <f>IF($E8219="","",DATE(IF($A8219="",nominal_year,$A8219),$B8219,$C8219)+($D8219-IF(LEFT(hour_conv,1)="1",1,0))/24)</f>
        <v/>
      </c>
      <c r="G8219" s="26">
        <f>IF(F8219="","",INT(F8219))</f>
        <v/>
      </c>
      <c r="H8219">
        <f>IF(G8219="","",IF(AND(MONTH(G8219)*100+DAY(G8219)&gt;=season_lo,MONTH(G8219)*100+DAY(G8219)&lt;=season_hi),1,0))</f>
        <v/>
      </c>
      <c r="I8219">
        <f>IF(G8219="","",G8219-first_day+1)</f>
        <v/>
      </c>
      <c r="J8219" s="27">
        <f>IF(I8219="","",INDEX(Daily!$J$2:$J$421,I8219))</f>
        <v/>
      </c>
      <c r="K8219" s="27">
        <f>IF(J8219="","",J8219+cat_offset)</f>
        <v/>
      </c>
      <c r="L8219" s="27">
        <f>IF(J8219="","",MAX(0,E8219-J8219)^2)</f>
        <v/>
      </c>
      <c r="M8219" s="27">
        <f>IF(J8219="","",MAX(0,E8219-(J8219+twcdh_off))^2)</f>
        <v/>
      </c>
      <c r="N8219" s="27">
        <f>IF(E8219="","",MAX(0,E8219-swcdh_thr)^2)</f>
        <v/>
      </c>
      <c r="O8219">
        <f>IF(K8219="","",ROUND(E8219-K8219,0))</f>
        <v/>
      </c>
      <c r="P8219">
        <f>IF(O8219="","",IF(O8219&gt;=1,O8219,0))</f>
        <v/>
      </c>
      <c r="Q8219" s="27">
        <f>IF(E8219="","",MAX(0,E8219-22))</f>
        <v/>
      </c>
      <c r="R8219" s="27">
        <f>IF(H8219=1,E8219,"")</f>
        <v/>
      </c>
      <c r="S8219" s="27">
        <f>IF(AND(H8219=1,J8219&lt;&gt;""),E8219-J8219,"")</f>
        <v/>
      </c>
      <c r="T8219">
        <f>IF(G8219="","",MONTH(G8219))</f>
        <v/>
      </c>
    </row>
    <row r="8220">
      <c r="A8220" s="24" t="n">
        <v>2020</v>
      </c>
      <c r="B8220" s="24" t="n">
        <v>12</v>
      </c>
      <c r="C8220" s="24" t="n">
        <v>8</v>
      </c>
      <c r="D8220" s="24" t="n">
        <v>11</v>
      </c>
      <c r="E8220" s="24" t="n">
        <v>9.67</v>
      </c>
      <c r="F8220" s="25">
        <f>IF($E8220="","",DATE(IF($A8220="",nominal_year,$A8220),$B8220,$C8220)+($D8220-IF(LEFT(hour_conv,1)="1",1,0))/24)</f>
        <v/>
      </c>
      <c r="G8220" s="26">
        <f>IF(F8220="","",INT(F8220))</f>
        <v/>
      </c>
      <c r="H8220">
        <f>IF(G8220="","",IF(AND(MONTH(G8220)*100+DAY(G8220)&gt;=season_lo,MONTH(G8220)*100+DAY(G8220)&lt;=season_hi),1,0))</f>
        <v/>
      </c>
      <c r="I8220">
        <f>IF(G8220="","",G8220-first_day+1)</f>
        <v/>
      </c>
      <c r="J8220" s="27">
        <f>IF(I8220="","",INDEX(Daily!$J$2:$J$421,I8220))</f>
        <v/>
      </c>
      <c r="K8220" s="27">
        <f>IF(J8220="","",J8220+cat_offset)</f>
        <v/>
      </c>
      <c r="L8220" s="27">
        <f>IF(J8220="","",MAX(0,E8220-J8220)^2)</f>
        <v/>
      </c>
      <c r="M8220" s="27">
        <f>IF(J8220="","",MAX(0,E8220-(J8220+twcdh_off))^2)</f>
        <v/>
      </c>
      <c r="N8220" s="27">
        <f>IF(E8220="","",MAX(0,E8220-swcdh_thr)^2)</f>
        <v/>
      </c>
      <c r="O8220">
        <f>IF(K8220="","",ROUND(E8220-K8220,0))</f>
        <v/>
      </c>
      <c r="P8220">
        <f>IF(O8220="","",IF(O8220&gt;=1,O8220,0))</f>
        <v/>
      </c>
      <c r="Q8220" s="27">
        <f>IF(E8220="","",MAX(0,E8220-22))</f>
        <v/>
      </c>
      <c r="R8220" s="27">
        <f>IF(H8220=1,E8220,"")</f>
        <v/>
      </c>
      <c r="S8220" s="27">
        <f>IF(AND(H8220=1,J8220&lt;&gt;""),E8220-J8220,"")</f>
        <v/>
      </c>
      <c r="T8220">
        <f>IF(G8220="","",MONTH(G8220))</f>
        <v/>
      </c>
    </row>
    <row r="8221">
      <c r="A8221" s="24" t="n">
        <v>2020</v>
      </c>
      <c r="B8221" s="24" t="n">
        <v>12</v>
      </c>
      <c r="C8221" s="24" t="n">
        <v>8</v>
      </c>
      <c r="D8221" s="24" t="n">
        <v>12</v>
      </c>
      <c r="E8221" s="24" t="n">
        <v>9.67</v>
      </c>
      <c r="F8221" s="25">
        <f>IF($E8221="","",DATE(IF($A8221="",nominal_year,$A8221),$B8221,$C8221)+($D8221-IF(LEFT(hour_conv,1)="1",1,0))/24)</f>
        <v/>
      </c>
      <c r="G8221" s="26">
        <f>IF(F8221="","",INT(F8221))</f>
        <v/>
      </c>
      <c r="H8221">
        <f>IF(G8221="","",IF(AND(MONTH(G8221)*100+DAY(G8221)&gt;=season_lo,MONTH(G8221)*100+DAY(G8221)&lt;=season_hi),1,0))</f>
        <v/>
      </c>
      <c r="I8221">
        <f>IF(G8221="","",G8221-first_day+1)</f>
        <v/>
      </c>
      <c r="J8221" s="27">
        <f>IF(I8221="","",INDEX(Daily!$J$2:$J$421,I8221))</f>
        <v/>
      </c>
      <c r="K8221" s="27">
        <f>IF(J8221="","",J8221+cat_offset)</f>
        <v/>
      </c>
      <c r="L8221" s="27">
        <f>IF(J8221="","",MAX(0,E8221-J8221)^2)</f>
        <v/>
      </c>
      <c r="M8221" s="27">
        <f>IF(J8221="","",MAX(0,E8221-(J8221+twcdh_off))^2)</f>
        <v/>
      </c>
      <c r="N8221" s="27">
        <f>IF(E8221="","",MAX(0,E8221-swcdh_thr)^2)</f>
        <v/>
      </c>
      <c r="O8221">
        <f>IF(K8221="","",ROUND(E8221-K8221,0))</f>
        <v/>
      </c>
      <c r="P8221">
        <f>IF(O8221="","",IF(O8221&gt;=1,O8221,0))</f>
        <v/>
      </c>
      <c r="Q8221" s="27">
        <f>IF(E8221="","",MAX(0,E8221-22))</f>
        <v/>
      </c>
      <c r="R8221" s="27">
        <f>IF(H8221=1,E8221,"")</f>
        <v/>
      </c>
      <c r="S8221" s="27">
        <f>IF(AND(H8221=1,J8221&lt;&gt;""),E8221-J8221,"")</f>
        <v/>
      </c>
      <c r="T8221">
        <f>IF(G8221="","",MONTH(G8221))</f>
        <v/>
      </c>
    </row>
    <row r="8222">
      <c r="A8222" s="24" t="n">
        <v>2020</v>
      </c>
      <c r="B8222" s="24" t="n">
        <v>12</v>
      </c>
      <c r="C8222" s="24" t="n">
        <v>8</v>
      </c>
      <c r="D8222" s="24" t="n">
        <v>13</v>
      </c>
      <c r="E8222" s="24" t="n">
        <v>10.29</v>
      </c>
      <c r="F8222" s="25">
        <f>IF($E8222="","",DATE(IF($A8222="",nominal_year,$A8222),$B8222,$C8222)+($D8222-IF(LEFT(hour_conv,1)="1",1,0))/24)</f>
        <v/>
      </c>
      <c r="G8222" s="26">
        <f>IF(F8222="","",INT(F8222))</f>
        <v/>
      </c>
      <c r="H8222">
        <f>IF(G8222="","",IF(AND(MONTH(G8222)*100+DAY(G8222)&gt;=season_lo,MONTH(G8222)*100+DAY(G8222)&lt;=season_hi),1,0))</f>
        <v/>
      </c>
      <c r="I8222">
        <f>IF(G8222="","",G8222-first_day+1)</f>
        <v/>
      </c>
      <c r="J8222" s="27">
        <f>IF(I8222="","",INDEX(Daily!$J$2:$J$421,I8222))</f>
        <v/>
      </c>
      <c r="K8222" s="27">
        <f>IF(J8222="","",J8222+cat_offset)</f>
        <v/>
      </c>
      <c r="L8222" s="27">
        <f>IF(J8222="","",MAX(0,E8222-J8222)^2)</f>
        <v/>
      </c>
      <c r="M8222" s="27">
        <f>IF(J8222="","",MAX(0,E8222-(J8222+twcdh_off))^2)</f>
        <v/>
      </c>
      <c r="N8222" s="27">
        <f>IF(E8222="","",MAX(0,E8222-swcdh_thr)^2)</f>
        <v/>
      </c>
      <c r="O8222">
        <f>IF(K8222="","",ROUND(E8222-K8222,0))</f>
        <v/>
      </c>
      <c r="P8222">
        <f>IF(O8222="","",IF(O8222&gt;=1,O8222,0))</f>
        <v/>
      </c>
      <c r="Q8222" s="27">
        <f>IF(E8222="","",MAX(0,E8222-22))</f>
        <v/>
      </c>
      <c r="R8222" s="27">
        <f>IF(H8222=1,E8222,"")</f>
        <v/>
      </c>
      <c r="S8222" s="27">
        <f>IF(AND(H8222=1,J8222&lt;&gt;""),E8222-J8222,"")</f>
        <v/>
      </c>
      <c r="T8222">
        <f>IF(G8222="","",MONTH(G8222))</f>
        <v/>
      </c>
    </row>
    <row r="8223">
      <c r="A8223" s="24" t="n">
        <v>2020</v>
      </c>
      <c r="B8223" s="24" t="n">
        <v>12</v>
      </c>
      <c r="C8223" s="24" t="n">
        <v>8</v>
      </c>
      <c r="D8223" s="24" t="n">
        <v>14</v>
      </c>
      <c r="E8223" s="24" t="n">
        <v>10.51</v>
      </c>
      <c r="F8223" s="25">
        <f>IF($E8223="","",DATE(IF($A8223="",nominal_year,$A8223),$B8223,$C8223)+($D8223-IF(LEFT(hour_conv,1)="1",1,0))/24)</f>
        <v/>
      </c>
      <c r="G8223" s="26">
        <f>IF(F8223="","",INT(F8223))</f>
        <v/>
      </c>
      <c r="H8223">
        <f>IF(G8223="","",IF(AND(MONTH(G8223)*100+DAY(G8223)&gt;=season_lo,MONTH(G8223)*100+DAY(G8223)&lt;=season_hi),1,0))</f>
        <v/>
      </c>
      <c r="I8223">
        <f>IF(G8223="","",G8223-first_day+1)</f>
        <v/>
      </c>
      <c r="J8223" s="27">
        <f>IF(I8223="","",INDEX(Daily!$J$2:$J$421,I8223))</f>
        <v/>
      </c>
      <c r="K8223" s="27">
        <f>IF(J8223="","",J8223+cat_offset)</f>
        <v/>
      </c>
      <c r="L8223" s="27">
        <f>IF(J8223="","",MAX(0,E8223-J8223)^2)</f>
        <v/>
      </c>
      <c r="M8223" s="27">
        <f>IF(J8223="","",MAX(0,E8223-(J8223+twcdh_off))^2)</f>
        <v/>
      </c>
      <c r="N8223" s="27">
        <f>IF(E8223="","",MAX(0,E8223-swcdh_thr)^2)</f>
        <v/>
      </c>
      <c r="O8223">
        <f>IF(K8223="","",ROUND(E8223-K8223,0))</f>
        <v/>
      </c>
      <c r="P8223">
        <f>IF(O8223="","",IF(O8223&gt;=1,O8223,0))</f>
        <v/>
      </c>
      <c r="Q8223" s="27">
        <f>IF(E8223="","",MAX(0,E8223-22))</f>
        <v/>
      </c>
      <c r="R8223" s="27">
        <f>IF(H8223=1,E8223,"")</f>
        <v/>
      </c>
      <c r="S8223" s="27">
        <f>IF(AND(H8223=1,J8223&lt;&gt;""),E8223-J8223,"")</f>
        <v/>
      </c>
      <c r="T8223">
        <f>IF(G8223="","",MONTH(G8223))</f>
        <v/>
      </c>
    </row>
    <row r="8224">
      <c r="A8224" s="24" t="n">
        <v>2020</v>
      </c>
      <c r="B8224" s="24" t="n">
        <v>12</v>
      </c>
      <c r="C8224" s="24" t="n">
        <v>8</v>
      </c>
      <c r="D8224" s="24" t="n">
        <v>15</v>
      </c>
      <c r="E8224" s="24" t="n">
        <v>10.37</v>
      </c>
      <c r="F8224" s="25">
        <f>IF($E8224="","",DATE(IF($A8224="",nominal_year,$A8224),$B8224,$C8224)+($D8224-IF(LEFT(hour_conv,1)="1",1,0))/24)</f>
        <v/>
      </c>
      <c r="G8224" s="26">
        <f>IF(F8224="","",INT(F8224))</f>
        <v/>
      </c>
      <c r="H8224">
        <f>IF(G8224="","",IF(AND(MONTH(G8224)*100+DAY(G8224)&gt;=season_lo,MONTH(G8224)*100+DAY(G8224)&lt;=season_hi),1,0))</f>
        <v/>
      </c>
      <c r="I8224">
        <f>IF(G8224="","",G8224-first_day+1)</f>
        <v/>
      </c>
      <c r="J8224" s="27">
        <f>IF(I8224="","",INDEX(Daily!$J$2:$J$421,I8224))</f>
        <v/>
      </c>
      <c r="K8224" s="27">
        <f>IF(J8224="","",J8224+cat_offset)</f>
        <v/>
      </c>
      <c r="L8224" s="27">
        <f>IF(J8224="","",MAX(0,E8224-J8224)^2)</f>
        <v/>
      </c>
      <c r="M8224" s="27">
        <f>IF(J8224="","",MAX(0,E8224-(J8224+twcdh_off))^2)</f>
        <v/>
      </c>
      <c r="N8224" s="27">
        <f>IF(E8224="","",MAX(0,E8224-swcdh_thr)^2)</f>
        <v/>
      </c>
      <c r="O8224">
        <f>IF(K8224="","",ROUND(E8224-K8224,0))</f>
        <v/>
      </c>
      <c r="P8224">
        <f>IF(O8224="","",IF(O8224&gt;=1,O8224,0))</f>
        <v/>
      </c>
      <c r="Q8224" s="27">
        <f>IF(E8224="","",MAX(0,E8224-22))</f>
        <v/>
      </c>
      <c r="R8224" s="27">
        <f>IF(H8224=1,E8224,"")</f>
        <v/>
      </c>
      <c r="S8224" s="27">
        <f>IF(AND(H8224=1,J8224&lt;&gt;""),E8224-J8224,"")</f>
        <v/>
      </c>
      <c r="T8224">
        <f>IF(G8224="","",MONTH(G8224))</f>
        <v/>
      </c>
    </row>
    <row r="8225">
      <c r="A8225" s="24" t="n">
        <v>2020</v>
      </c>
      <c r="B8225" s="24" t="n">
        <v>12</v>
      </c>
      <c r="C8225" s="24" t="n">
        <v>8</v>
      </c>
      <c r="D8225" s="24" t="n">
        <v>16</v>
      </c>
      <c r="E8225" s="24" t="n">
        <v>10.78</v>
      </c>
      <c r="F8225" s="25">
        <f>IF($E8225="","",DATE(IF($A8225="",nominal_year,$A8225),$B8225,$C8225)+($D8225-IF(LEFT(hour_conv,1)="1",1,0))/24)</f>
        <v/>
      </c>
      <c r="G8225" s="26">
        <f>IF(F8225="","",INT(F8225))</f>
        <v/>
      </c>
      <c r="H8225">
        <f>IF(G8225="","",IF(AND(MONTH(G8225)*100+DAY(G8225)&gt;=season_lo,MONTH(G8225)*100+DAY(G8225)&lt;=season_hi),1,0))</f>
        <v/>
      </c>
      <c r="I8225">
        <f>IF(G8225="","",G8225-first_day+1)</f>
        <v/>
      </c>
      <c r="J8225" s="27">
        <f>IF(I8225="","",INDEX(Daily!$J$2:$J$421,I8225))</f>
        <v/>
      </c>
      <c r="K8225" s="27">
        <f>IF(J8225="","",J8225+cat_offset)</f>
        <v/>
      </c>
      <c r="L8225" s="27">
        <f>IF(J8225="","",MAX(0,E8225-J8225)^2)</f>
        <v/>
      </c>
      <c r="M8225" s="27">
        <f>IF(J8225="","",MAX(0,E8225-(J8225+twcdh_off))^2)</f>
        <v/>
      </c>
      <c r="N8225" s="27">
        <f>IF(E8225="","",MAX(0,E8225-swcdh_thr)^2)</f>
        <v/>
      </c>
      <c r="O8225">
        <f>IF(K8225="","",ROUND(E8225-K8225,0))</f>
        <v/>
      </c>
      <c r="P8225">
        <f>IF(O8225="","",IF(O8225&gt;=1,O8225,0))</f>
        <v/>
      </c>
      <c r="Q8225" s="27">
        <f>IF(E8225="","",MAX(0,E8225-22))</f>
        <v/>
      </c>
      <c r="R8225" s="27">
        <f>IF(H8225=1,E8225,"")</f>
        <v/>
      </c>
      <c r="S8225" s="27">
        <f>IF(AND(H8225=1,J8225&lt;&gt;""),E8225-J8225,"")</f>
        <v/>
      </c>
      <c r="T8225">
        <f>IF(G8225="","",MONTH(G8225))</f>
        <v/>
      </c>
    </row>
    <row r="8226">
      <c r="A8226" s="24" t="n">
        <v>2020</v>
      </c>
      <c r="B8226" s="24" t="n">
        <v>12</v>
      </c>
      <c r="C8226" s="24" t="n">
        <v>8</v>
      </c>
      <c r="D8226" s="24" t="n">
        <v>17</v>
      </c>
      <c r="E8226" s="24" t="n">
        <v>10.46</v>
      </c>
      <c r="F8226" s="25">
        <f>IF($E8226="","",DATE(IF($A8226="",nominal_year,$A8226),$B8226,$C8226)+($D8226-IF(LEFT(hour_conv,1)="1",1,0))/24)</f>
        <v/>
      </c>
      <c r="G8226" s="26">
        <f>IF(F8226="","",INT(F8226))</f>
        <v/>
      </c>
      <c r="H8226">
        <f>IF(G8226="","",IF(AND(MONTH(G8226)*100+DAY(G8226)&gt;=season_lo,MONTH(G8226)*100+DAY(G8226)&lt;=season_hi),1,0))</f>
        <v/>
      </c>
      <c r="I8226">
        <f>IF(G8226="","",G8226-first_day+1)</f>
        <v/>
      </c>
      <c r="J8226" s="27">
        <f>IF(I8226="","",INDEX(Daily!$J$2:$J$421,I8226))</f>
        <v/>
      </c>
      <c r="K8226" s="27">
        <f>IF(J8226="","",J8226+cat_offset)</f>
        <v/>
      </c>
      <c r="L8226" s="27">
        <f>IF(J8226="","",MAX(0,E8226-J8226)^2)</f>
        <v/>
      </c>
      <c r="M8226" s="27">
        <f>IF(J8226="","",MAX(0,E8226-(J8226+twcdh_off))^2)</f>
        <v/>
      </c>
      <c r="N8226" s="27">
        <f>IF(E8226="","",MAX(0,E8226-swcdh_thr)^2)</f>
        <v/>
      </c>
      <c r="O8226">
        <f>IF(K8226="","",ROUND(E8226-K8226,0))</f>
        <v/>
      </c>
      <c r="P8226">
        <f>IF(O8226="","",IF(O8226&gt;=1,O8226,0))</f>
        <v/>
      </c>
      <c r="Q8226" s="27">
        <f>IF(E8226="","",MAX(0,E8226-22))</f>
        <v/>
      </c>
      <c r="R8226" s="27">
        <f>IF(H8226=1,E8226,"")</f>
        <v/>
      </c>
      <c r="S8226" s="27">
        <f>IF(AND(H8226=1,J8226&lt;&gt;""),E8226-J8226,"")</f>
        <v/>
      </c>
      <c r="T8226">
        <f>IF(G8226="","",MONTH(G8226))</f>
        <v/>
      </c>
    </row>
    <row r="8227">
      <c r="A8227" s="24" t="n">
        <v>2020</v>
      </c>
      <c r="B8227" s="24" t="n">
        <v>12</v>
      </c>
      <c r="C8227" s="24" t="n">
        <v>8</v>
      </c>
      <c r="D8227" s="24" t="n">
        <v>18</v>
      </c>
      <c r="E8227" s="24" t="n">
        <v>9.99</v>
      </c>
      <c r="F8227" s="25">
        <f>IF($E8227="","",DATE(IF($A8227="",nominal_year,$A8227),$B8227,$C8227)+($D8227-IF(LEFT(hour_conv,1)="1",1,0))/24)</f>
        <v/>
      </c>
      <c r="G8227" s="26">
        <f>IF(F8227="","",INT(F8227))</f>
        <v/>
      </c>
      <c r="H8227">
        <f>IF(G8227="","",IF(AND(MONTH(G8227)*100+DAY(G8227)&gt;=season_lo,MONTH(G8227)*100+DAY(G8227)&lt;=season_hi),1,0))</f>
        <v/>
      </c>
      <c r="I8227">
        <f>IF(G8227="","",G8227-first_day+1)</f>
        <v/>
      </c>
      <c r="J8227" s="27">
        <f>IF(I8227="","",INDEX(Daily!$J$2:$J$421,I8227))</f>
        <v/>
      </c>
      <c r="K8227" s="27">
        <f>IF(J8227="","",J8227+cat_offset)</f>
        <v/>
      </c>
      <c r="L8227" s="27">
        <f>IF(J8227="","",MAX(0,E8227-J8227)^2)</f>
        <v/>
      </c>
      <c r="M8227" s="27">
        <f>IF(J8227="","",MAX(0,E8227-(J8227+twcdh_off))^2)</f>
        <v/>
      </c>
      <c r="N8227" s="27">
        <f>IF(E8227="","",MAX(0,E8227-swcdh_thr)^2)</f>
        <v/>
      </c>
      <c r="O8227">
        <f>IF(K8227="","",ROUND(E8227-K8227,0))</f>
        <v/>
      </c>
      <c r="P8227">
        <f>IF(O8227="","",IF(O8227&gt;=1,O8227,0))</f>
        <v/>
      </c>
      <c r="Q8227" s="27">
        <f>IF(E8227="","",MAX(0,E8227-22))</f>
        <v/>
      </c>
      <c r="R8227" s="27">
        <f>IF(H8227=1,E8227,"")</f>
        <v/>
      </c>
      <c r="S8227" s="27">
        <f>IF(AND(H8227=1,J8227&lt;&gt;""),E8227-J8227,"")</f>
        <v/>
      </c>
      <c r="T8227">
        <f>IF(G8227="","",MONTH(G8227))</f>
        <v/>
      </c>
    </row>
    <row r="8228">
      <c r="A8228" s="24" t="n">
        <v>2020</v>
      </c>
      <c r="B8228" s="24" t="n">
        <v>12</v>
      </c>
      <c r="C8228" s="24" t="n">
        <v>8</v>
      </c>
      <c r="D8228" s="24" t="n">
        <v>19</v>
      </c>
      <c r="E8228" s="24" t="n">
        <v>10.09</v>
      </c>
      <c r="F8228" s="25">
        <f>IF($E8228="","",DATE(IF($A8228="",nominal_year,$A8228),$B8228,$C8228)+($D8228-IF(LEFT(hour_conv,1)="1",1,0))/24)</f>
        <v/>
      </c>
      <c r="G8228" s="26">
        <f>IF(F8228="","",INT(F8228))</f>
        <v/>
      </c>
      <c r="H8228">
        <f>IF(G8228="","",IF(AND(MONTH(G8228)*100+DAY(G8228)&gt;=season_lo,MONTH(G8228)*100+DAY(G8228)&lt;=season_hi),1,0))</f>
        <v/>
      </c>
      <c r="I8228">
        <f>IF(G8228="","",G8228-first_day+1)</f>
        <v/>
      </c>
      <c r="J8228" s="27">
        <f>IF(I8228="","",INDEX(Daily!$J$2:$J$421,I8228))</f>
        <v/>
      </c>
      <c r="K8228" s="27">
        <f>IF(J8228="","",J8228+cat_offset)</f>
        <v/>
      </c>
      <c r="L8228" s="27">
        <f>IF(J8228="","",MAX(0,E8228-J8228)^2)</f>
        <v/>
      </c>
      <c r="M8228" s="27">
        <f>IF(J8228="","",MAX(0,E8228-(J8228+twcdh_off))^2)</f>
        <v/>
      </c>
      <c r="N8228" s="27">
        <f>IF(E8228="","",MAX(0,E8228-swcdh_thr)^2)</f>
        <v/>
      </c>
      <c r="O8228">
        <f>IF(K8228="","",ROUND(E8228-K8228,0))</f>
        <v/>
      </c>
      <c r="P8228">
        <f>IF(O8228="","",IF(O8228&gt;=1,O8228,0))</f>
        <v/>
      </c>
      <c r="Q8228" s="27">
        <f>IF(E8228="","",MAX(0,E8228-22))</f>
        <v/>
      </c>
      <c r="R8228" s="27">
        <f>IF(H8228=1,E8228,"")</f>
        <v/>
      </c>
      <c r="S8228" s="27">
        <f>IF(AND(H8228=1,J8228&lt;&gt;""),E8228-J8228,"")</f>
        <v/>
      </c>
      <c r="T8228">
        <f>IF(G8228="","",MONTH(G8228))</f>
        <v/>
      </c>
    </row>
    <row r="8229">
      <c r="A8229" s="24" t="n">
        <v>2020</v>
      </c>
      <c r="B8229" s="24" t="n">
        <v>12</v>
      </c>
      <c r="C8229" s="24" t="n">
        <v>8</v>
      </c>
      <c r="D8229" s="24" t="n">
        <v>20</v>
      </c>
      <c r="E8229" s="24" t="n">
        <v>10.41</v>
      </c>
      <c r="F8229" s="25">
        <f>IF($E8229="","",DATE(IF($A8229="",nominal_year,$A8229),$B8229,$C8229)+($D8229-IF(LEFT(hour_conv,1)="1",1,0))/24)</f>
        <v/>
      </c>
      <c r="G8229" s="26">
        <f>IF(F8229="","",INT(F8229))</f>
        <v/>
      </c>
      <c r="H8229">
        <f>IF(G8229="","",IF(AND(MONTH(G8229)*100+DAY(G8229)&gt;=season_lo,MONTH(G8229)*100+DAY(G8229)&lt;=season_hi),1,0))</f>
        <v/>
      </c>
      <c r="I8229">
        <f>IF(G8229="","",G8229-first_day+1)</f>
        <v/>
      </c>
      <c r="J8229" s="27">
        <f>IF(I8229="","",INDEX(Daily!$J$2:$J$421,I8229))</f>
        <v/>
      </c>
      <c r="K8229" s="27">
        <f>IF(J8229="","",J8229+cat_offset)</f>
        <v/>
      </c>
      <c r="L8229" s="27">
        <f>IF(J8229="","",MAX(0,E8229-J8229)^2)</f>
        <v/>
      </c>
      <c r="M8229" s="27">
        <f>IF(J8229="","",MAX(0,E8229-(J8229+twcdh_off))^2)</f>
        <v/>
      </c>
      <c r="N8229" s="27">
        <f>IF(E8229="","",MAX(0,E8229-swcdh_thr)^2)</f>
        <v/>
      </c>
      <c r="O8229">
        <f>IF(K8229="","",ROUND(E8229-K8229,0))</f>
        <v/>
      </c>
      <c r="P8229">
        <f>IF(O8229="","",IF(O8229&gt;=1,O8229,0))</f>
        <v/>
      </c>
      <c r="Q8229" s="27">
        <f>IF(E8229="","",MAX(0,E8229-22))</f>
        <v/>
      </c>
      <c r="R8229" s="27">
        <f>IF(H8229=1,E8229,"")</f>
        <v/>
      </c>
      <c r="S8229" s="27">
        <f>IF(AND(H8229=1,J8229&lt;&gt;""),E8229-J8229,"")</f>
        <v/>
      </c>
      <c r="T8229">
        <f>IF(G8229="","",MONTH(G8229))</f>
        <v/>
      </c>
    </row>
    <row r="8230">
      <c r="A8230" s="24" t="n">
        <v>2020</v>
      </c>
      <c r="B8230" s="24" t="n">
        <v>12</v>
      </c>
      <c r="C8230" s="24" t="n">
        <v>8</v>
      </c>
      <c r="D8230" s="24" t="n">
        <v>21</v>
      </c>
      <c r="E8230" s="24" t="n">
        <v>9.75</v>
      </c>
      <c r="F8230" s="25">
        <f>IF($E8230="","",DATE(IF($A8230="",nominal_year,$A8230),$B8230,$C8230)+($D8230-IF(LEFT(hour_conv,1)="1",1,0))/24)</f>
        <v/>
      </c>
      <c r="G8230" s="26">
        <f>IF(F8230="","",INT(F8230))</f>
        <v/>
      </c>
      <c r="H8230">
        <f>IF(G8230="","",IF(AND(MONTH(G8230)*100+DAY(G8230)&gt;=season_lo,MONTH(G8230)*100+DAY(G8230)&lt;=season_hi),1,0))</f>
        <v/>
      </c>
      <c r="I8230">
        <f>IF(G8230="","",G8230-first_day+1)</f>
        <v/>
      </c>
      <c r="J8230" s="27">
        <f>IF(I8230="","",INDEX(Daily!$J$2:$J$421,I8230))</f>
        <v/>
      </c>
      <c r="K8230" s="27">
        <f>IF(J8230="","",J8230+cat_offset)</f>
        <v/>
      </c>
      <c r="L8230" s="27">
        <f>IF(J8230="","",MAX(0,E8230-J8230)^2)</f>
        <v/>
      </c>
      <c r="M8230" s="27">
        <f>IF(J8230="","",MAX(0,E8230-(J8230+twcdh_off))^2)</f>
        <v/>
      </c>
      <c r="N8230" s="27">
        <f>IF(E8230="","",MAX(0,E8230-swcdh_thr)^2)</f>
        <v/>
      </c>
      <c r="O8230">
        <f>IF(K8230="","",ROUND(E8230-K8230,0))</f>
        <v/>
      </c>
      <c r="P8230">
        <f>IF(O8230="","",IF(O8230&gt;=1,O8230,0))</f>
        <v/>
      </c>
      <c r="Q8230" s="27">
        <f>IF(E8230="","",MAX(0,E8230-22))</f>
        <v/>
      </c>
      <c r="R8230" s="27">
        <f>IF(H8230=1,E8230,"")</f>
        <v/>
      </c>
      <c r="S8230" s="27">
        <f>IF(AND(H8230=1,J8230&lt;&gt;""),E8230-J8230,"")</f>
        <v/>
      </c>
      <c r="T8230">
        <f>IF(G8230="","",MONTH(G8230))</f>
        <v/>
      </c>
    </row>
    <row r="8231">
      <c r="A8231" s="24" t="n">
        <v>2020</v>
      </c>
      <c r="B8231" s="24" t="n">
        <v>12</v>
      </c>
      <c r="C8231" s="24" t="n">
        <v>8</v>
      </c>
      <c r="D8231" s="24" t="n">
        <v>22</v>
      </c>
      <c r="E8231" s="24" t="n">
        <v>8.460000000000001</v>
      </c>
      <c r="F8231" s="25">
        <f>IF($E8231="","",DATE(IF($A8231="",nominal_year,$A8231),$B8231,$C8231)+($D8231-IF(LEFT(hour_conv,1)="1",1,0))/24)</f>
        <v/>
      </c>
      <c r="G8231" s="26">
        <f>IF(F8231="","",INT(F8231))</f>
        <v/>
      </c>
      <c r="H8231">
        <f>IF(G8231="","",IF(AND(MONTH(G8231)*100+DAY(G8231)&gt;=season_lo,MONTH(G8231)*100+DAY(G8231)&lt;=season_hi),1,0))</f>
        <v/>
      </c>
      <c r="I8231">
        <f>IF(G8231="","",G8231-first_day+1)</f>
        <v/>
      </c>
      <c r="J8231" s="27">
        <f>IF(I8231="","",INDEX(Daily!$J$2:$J$421,I8231))</f>
        <v/>
      </c>
      <c r="K8231" s="27">
        <f>IF(J8231="","",J8231+cat_offset)</f>
        <v/>
      </c>
      <c r="L8231" s="27">
        <f>IF(J8231="","",MAX(0,E8231-J8231)^2)</f>
        <v/>
      </c>
      <c r="M8231" s="27">
        <f>IF(J8231="","",MAX(0,E8231-(J8231+twcdh_off))^2)</f>
        <v/>
      </c>
      <c r="N8231" s="27">
        <f>IF(E8231="","",MAX(0,E8231-swcdh_thr)^2)</f>
        <v/>
      </c>
      <c r="O8231">
        <f>IF(K8231="","",ROUND(E8231-K8231,0))</f>
        <v/>
      </c>
      <c r="P8231">
        <f>IF(O8231="","",IF(O8231&gt;=1,O8231,0))</f>
        <v/>
      </c>
      <c r="Q8231" s="27">
        <f>IF(E8231="","",MAX(0,E8231-22))</f>
        <v/>
      </c>
      <c r="R8231" s="27">
        <f>IF(H8231=1,E8231,"")</f>
        <v/>
      </c>
      <c r="S8231" s="27">
        <f>IF(AND(H8231=1,J8231&lt;&gt;""),E8231-J8231,"")</f>
        <v/>
      </c>
      <c r="T8231">
        <f>IF(G8231="","",MONTH(G8231))</f>
        <v/>
      </c>
    </row>
    <row r="8232">
      <c r="A8232" s="24" t="n">
        <v>2020</v>
      </c>
      <c r="B8232" s="24" t="n">
        <v>12</v>
      </c>
      <c r="C8232" s="24" t="n">
        <v>8</v>
      </c>
      <c r="D8232" s="24" t="n">
        <v>23</v>
      </c>
      <c r="E8232" s="24" t="n">
        <v>7.91</v>
      </c>
      <c r="F8232" s="25">
        <f>IF($E8232="","",DATE(IF($A8232="",nominal_year,$A8232),$B8232,$C8232)+($D8232-IF(LEFT(hour_conv,1)="1",1,0))/24)</f>
        <v/>
      </c>
      <c r="G8232" s="26">
        <f>IF(F8232="","",INT(F8232))</f>
        <v/>
      </c>
      <c r="H8232">
        <f>IF(G8232="","",IF(AND(MONTH(G8232)*100+DAY(G8232)&gt;=season_lo,MONTH(G8232)*100+DAY(G8232)&lt;=season_hi),1,0))</f>
        <v/>
      </c>
      <c r="I8232">
        <f>IF(G8232="","",G8232-first_day+1)</f>
        <v/>
      </c>
      <c r="J8232" s="27">
        <f>IF(I8232="","",INDEX(Daily!$J$2:$J$421,I8232))</f>
        <v/>
      </c>
      <c r="K8232" s="27">
        <f>IF(J8232="","",J8232+cat_offset)</f>
        <v/>
      </c>
      <c r="L8232" s="27">
        <f>IF(J8232="","",MAX(0,E8232-J8232)^2)</f>
        <v/>
      </c>
      <c r="M8232" s="27">
        <f>IF(J8232="","",MAX(0,E8232-(J8232+twcdh_off))^2)</f>
        <v/>
      </c>
      <c r="N8232" s="27">
        <f>IF(E8232="","",MAX(0,E8232-swcdh_thr)^2)</f>
        <v/>
      </c>
      <c r="O8232">
        <f>IF(K8232="","",ROUND(E8232-K8232,0))</f>
        <v/>
      </c>
      <c r="P8232">
        <f>IF(O8232="","",IF(O8232&gt;=1,O8232,0))</f>
        <v/>
      </c>
      <c r="Q8232" s="27">
        <f>IF(E8232="","",MAX(0,E8232-22))</f>
        <v/>
      </c>
      <c r="R8232" s="27">
        <f>IF(H8232=1,E8232,"")</f>
        <v/>
      </c>
      <c r="S8232" s="27">
        <f>IF(AND(H8232=1,J8232&lt;&gt;""),E8232-J8232,"")</f>
        <v/>
      </c>
      <c r="T8232">
        <f>IF(G8232="","",MONTH(G8232))</f>
        <v/>
      </c>
    </row>
    <row r="8233">
      <c r="A8233" s="24" t="n">
        <v>2020</v>
      </c>
      <c r="B8233" s="24" t="n">
        <v>12</v>
      </c>
      <c r="C8233" s="24" t="n">
        <v>8</v>
      </c>
      <c r="D8233" s="24" t="n">
        <v>24</v>
      </c>
      <c r="E8233" s="24" t="n">
        <v>7.47</v>
      </c>
      <c r="F8233" s="25">
        <f>IF($E8233="","",DATE(IF($A8233="",nominal_year,$A8233),$B8233,$C8233)+($D8233-IF(LEFT(hour_conv,1)="1",1,0))/24)</f>
        <v/>
      </c>
      <c r="G8233" s="26">
        <f>IF(F8233="","",INT(F8233))</f>
        <v/>
      </c>
      <c r="H8233">
        <f>IF(G8233="","",IF(AND(MONTH(G8233)*100+DAY(G8233)&gt;=season_lo,MONTH(G8233)*100+DAY(G8233)&lt;=season_hi),1,0))</f>
        <v/>
      </c>
      <c r="I8233">
        <f>IF(G8233="","",G8233-first_day+1)</f>
        <v/>
      </c>
      <c r="J8233" s="27">
        <f>IF(I8233="","",INDEX(Daily!$J$2:$J$421,I8233))</f>
        <v/>
      </c>
      <c r="K8233" s="27">
        <f>IF(J8233="","",J8233+cat_offset)</f>
        <v/>
      </c>
      <c r="L8233" s="27">
        <f>IF(J8233="","",MAX(0,E8233-J8233)^2)</f>
        <v/>
      </c>
      <c r="M8233" s="27">
        <f>IF(J8233="","",MAX(0,E8233-(J8233+twcdh_off))^2)</f>
        <v/>
      </c>
      <c r="N8233" s="27">
        <f>IF(E8233="","",MAX(0,E8233-swcdh_thr)^2)</f>
        <v/>
      </c>
      <c r="O8233">
        <f>IF(K8233="","",ROUND(E8233-K8233,0))</f>
        <v/>
      </c>
      <c r="P8233">
        <f>IF(O8233="","",IF(O8233&gt;=1,O8233,0))</f>
        <v/>
      </c>
      <c r="Q8233" s="27">
        <f>IF(E8233="","",MAX(0,E8233-22))</f>
        <v/>
      </c>
      <c r="R8233" s="27">
        <f>IF(H8233=1,E8233,"")</f>
        <v/>
      </c>
      <c r="S8233" s="27">
        <f>IF(AND(H8233=1,J8233&lt;&gt;""),E8233-J8233,"")</f>
        <v/>
      </c>
      <c r="T8233">
        <f>IF(G8233="","",MONTH(G8233))</f>
        <v/>
      </c>
    </row>
    <row r="8234">
      <c r="A8234" s="24" t="n">
        <v>2020</v>
      </c>
      <c r="B8234" s="24" t="n">
        <v>12</v>
      </c>
      <c r="C8234" s="24" t="n">
        <v>9</v>
      </c>
      <c r="D8234" s="24" t="n">
        <v>1</v>
      </c>
      <c r="E8234" s="24" t="n">
        <v>6.83</v>
      </c>
      <c r="F8234" s="25">
        <f>IF($E8234="","",DATE(IF($A8234="",nominal_year,$A8234),$B8234,$C8234)+($D8234-IF(LEFT(hour_conv,1)="1",1,0))/24)</f>
        <v/>
      </c>
      <c r="G8234" s="26">
        <f>IF(F8234="","",INT(F8234))</f>
        <v/>
      </c>
      <c r="H8234">
        <f>IF(G8234="","",IF(AND(MONTH(G8234)*100+DAY(G8234)&gt;=season_lo,MONTH(G8234)*100+DAY(G8234)&lt;=season_hi),1,0))</f>
        <v/>
      </c>
      <c r="I8234">
        <f>IF(G8234="","",G8234-first_day+1)</f>
        <v/>
      </c>
      <c r="J8234" s="27">
        <f>IF(I8234="","",INDEX(Daily!$J$2:$J$421,I8234))</f>
        <v/>
      </c>
      <c r="K8234" s="27">
        <f>IF(J8234="","",J8234+cat_offset)</f>
        <v/>
      </c>
      <c r="L8234" s="27">
        <f>IF(J8234="","",MAX(0,E8234-J8234)^2)</f>
        <v/>
      </c>
      <c r="M8234" s="27">
        <f>IF(J8234="","",MAX(0,E8234-(J8234+twcdh_off))^2)</f>
        <v/>
      </c>
      <c r="N8234" s="27">
        <f>IF(E8234="","",MAX(0,E8234-swcdh_thr)^2)</f>
        <v/>
      </c>
      <c r="O8234">
        <f>IF(K8234="","",ROUND(E8234-K8234,0))</f>
        <v/>
      </c>
      <c r="P8234">
        <f>IF(O8234="","",IF(O8234&gt;=1,O8234,0))</f>
        <v/>
      </c>
      <c r="Q8234" s="27">
        <f>IF(E8234="","",MAX(0,E8234-22))</f>
        <v/>
      </c>
      <c r="R8234" s="27">
        <f>IF(H8234=1,E8234,"")</f>
        <v/>
      </c>
      <c r="S8234" s="27">
        <f>IF(AND(H8234=1,J8234&lt;&gt;""),E8234-J8234,"")</f>
        <v/>
      </c>
      <c r="T8234">
        <f>IF(G8234="","",MONTH(G8234))</f>
        <v/>
      </c>
    </row>
    <row r="8235">
      <c r="A8235" s="24" t="n">
        <v>2020</v>
      </c>
      <c r="B8235" s="24" t="n">
        <v>12</v>
      </c>
      <c r="C8235" s="24" t="n">
        <v>9</v>
      </c>
      <c r="D8235" s="24" t="n">
        <v>2</v>
      </c>
      <c r="E8235" s="24" t="n">
        <v>6.03</v>
      </c>
      <c r="F8235" s="25">
        <f>IF($E8235="","",DATE(IF($A8235="",nominal_year,$A8235),$B8235,$C8235)+($D8235-IF(LEFT(hour_conv,1)="1",1,0))/24)</f>
        <v/>
      </c>
      <c r="G8235" s="26">
        <f>IF(F8235="","",INT(F8235))</f>
        <v/>
      </c>
      <c r="H8235">
        <f>IF(G8235="","",IF(AND(MONTH(G8235)*100+DAY(G8235)&gt;=season_lo,MONTH(G8235)*100+DAY(G8235)&lt;=season_hi),1,0))</f>
        <v/>
      </c>
      <c r="I8235">
        <f>IF(G8235="","",G8235-first_day+1)</f>
        <v/>
      </c>
      <c r="J8235" s="27">
        <f>IF(I8235="","",INDEX(Daily!$J$2:$J$421,I8235))</f>
        <v/>
      </c>
      <c r="K8235" s="27">
        <f>IF(J8235="","",J8235+cat_offset)</f>
        <v/>
      </c>
      <c r="L8235" s="27">
        <f>IF(J8235="","",MAX(0,E8235-J8235)^2)</f>
        <v/>
      </c>
      <c r="M8235" s="27">
        <f>IF(J8235="","",MAX(0,E8235-(J8235+twcdh_off))^2)</f>
        <v/>
      </c>
      <c r="N8235" s="27">
        <f>IF(E8235="","",MAX(0,E8235-swcdh_thr)^2)</f>
        <v/>
      </c>
      <c r="O8235">
        <f>IF(K8235="","",ROUND(E8235-K8235,0))</f>
        <v/>
      </c>
      <c r="P8235">
        <f>IF(O8235="","",IF(O8235&gt;=1,O8235,0))</f>
        <v/>
      </c>
      <c r="Q8235" s="27">
        <f>IF(E8235="","",MAX(0,E8235-22))</f>
        <v/>
      </c>
      <c r="R8235" s="27">
        <f>IF(H8235=1,E8235,"")</f>
        <v/>
      </c>
      <c r="S8235" s="27">
        <f>IF(AND(H8235=1,J8235&lt;&gt;""),E8235-J8235,"")</f>
        <v/>
      </c>
      <c r="T8235">
        <f>IF(G8235="","",MONTH(G8235))</f>
        <v/>
      </c>
    </row>
    <row r="8236">
      <c r="A8236" s="24" t="n">
        <v>2020</v>
      </c>
      <c r="B8236" s="24" t="n">
        <v>12</v>
      </c>
      <c r="C8236" s="24" t="n">
        <v>9</v>
      </c>
      <c r="D8236" s="24" t="n">
        <v>3</v>
      </c>
      <c r="E8236" s="24" t="n">
        <v>5.47</v>
      </c>
      <c r="F8236" s="25">
        <f>IF($E8236="","",DATE(IF($A8236="",nominal_year,$A8236),$B8236,$C8236)+($D8236-IF(LEFT(hour_conv,1)="1",1,0))/24)</f>
        <v/>
      </c>
      <c r="G8236" s="26">
        <f>IF(F8236="","",INT(F8236))</f>
        <v/>
      </c>
      <c r="H8236">
        <f>IF(G8236="","",IF(AND(MONTH(G8236)*100+DAY(G8236)&gt;=season_lo,MONTH(G8236)*100+DAY(G8236)&lt;=season_hi),1,0))</f>
        <v/>
      </c>
      <c r="I8236">
        <f>IF(G8236="","",G8236-first_day+1)</f>
        <v/>
      </c>
      <c r="J8236" s="27">
        <f>IF(I8236="","",INDEX(Daily!$J$2:$J$421,I8236))</f>
        <v/>
      </c>
      <c r="K8236" s="27">
        <f>IF(J8236="","",J8236+cat_offset)</f>
        <v/>
      </c>
      <c r="L8236" s="27">
        <f>IF(J8236="","",MAX(0,E8236-J8236)^2)</f>
        <v/>
      </c>
      <c r="M8236" s="27">
        <f>IF(J8236="","",MAX(0,E8236-(J8236+twcdh_off))^2)</f>
        <v/>
      </c>
      <c r="N8236" s="27">
        <f>IF(E8236="","",MAX(0,E8236-swcdh_thr)^2)</f>
        <v/>
      </c>
      <c r="O8236">
        <f>IF(K8236="","",ROUND(E8236-K8236,0))</f>
        <v/>
      </c>
      <c r="P8236">
        <f>IF(O8236="","",IF(O8236&gt;=1,O8236,0))</f>
        <v/>
      </c>
      <c r="Q8236" s="27">
        <f>IF(E8236="","",MAX(0,E8236-22))</f>
        <v/>
      </c>
      <c r="R8236" s="27">
        <f>IF(H8236=1,E8236,"")</f>
        <v/>
      </c>
      <c r="S8236" s="27">
        <f>IF(AND(H8236=1,J8236&lt;&gt;""),E8236-J8236,"")</f>
        <v/>
      </c>
      <c r="T8236">
        <f>IF(G8236="","",MONTH(G8236))</f>
        <v/>
      </c>
    </row>
    <row r="8237">
      <c r="A8237" s="24" t="n">
        <v>2020</v>
      </c>
      <c r="B8237" s="24" t="n">
        <v>12</v>
      </c>
      <c r="C8237" s="24" t="n">
        <v>9</v>
      </c>
      <c r="D8237" s="24" t="n">
        <v>4</v>
      </c>
      <c r="E8237" s="24" t="n">
        <v>5.42</v>
      </c>
      <c r="F8237" s="25">
        <f>IF($E8237="","",DATE(IF($A8237="",nominal_year,$A8237),$B8237,$C8237)+($D8237-IF(LEFT(hour_conv,1)="1",1,0))/24)</f>
        <v/>
      </c>
      <c r="G8237" s="26">
        <f>IF(F8237="","",INT(F8237))</f>
        <v/>
      </c>
      <c r="H8237">
        <f>IF(G8237="","",IF(AND(MONTH(G8237)*100+DAY(G8237)&gt;=season_lo,MONTH(G8237)*100+DAY(G8237)&lt;=season_hi),1,0))</f>
        <v/>
      </c>
      <c r="I8237">
        <f>IF(G8237="","",G8237-first_day+1)</f>
        <v/>
      </c>
      <c r="J8237" s="27">
        <f>IF(I8237="","",INDEX(Daily!$J$2:$J$421,I8237))</f>
        <v/>
      </c>
      <c r="K8237" s="27">
        <f>IF(J8237="","",J8237+cat_offset)</f>
        <v/>
      </c>
      <c r="L8237" s="27">
        <f>IF(J8237="","",MAX(0,E8237-J8237)^2)</f>
        <v/>
      </c>
      <c r="M8237" s="27">
        <f>IF(J8237="","",MAX(0,E8237-(J8237+twcdh_off))^2)</f>
        <v/>
      </c>
      <c r="N8237" s="27">
        <f>IF(E8237="","",MAX(0,E8237-swcdh_thr)^2)</f>
        <v/>
      </c>
      <c r="O8237">
        <f>IF(K8237="","",ROUND(E8237-K8237,0))</f>
        <v/>
      </c>
      <c r="P8237">
        <f>IF(O8237="","",IF(O8237&gt;=1,O8237,0))</f>
        <v/>
      </c>
      <c r="Q8237" s="27">
        <f>IF(E8237="","",MAX(0,E8237-22))</f>
        <v/>
      </c>
      <c r="R8237" s="27">
        <f>IF(H8237=1,E8237,"")</f>
        <v/>
      </c>
      <c r="S8237" s="27">
        <f>IF(AND(H8237=1,J8237&lt;&gt;""),E8237-J8237,"")</f>
        <v/>
      </c>
      <c r="T8237">
        <f>IF(G8237="","",MONTH(G8237))</f>
        <v/>
      </c>
    </row>
    <row r="8238">
      <c r="A8238" s="24" t="n">
        <v>2020</v>
      </c>
      <c r="B8238" s="24" t="n">
        <v>12</v>
      </c>
      <c r="C8238" s="24" t="n">
        <v>9</v>
      </c>
      <c r="D8238" s="24" t="n">
        <v>5</v>
      </c>
      <c r="E8238" s="24" t="n">
        <v>6.1</v>
      </c>
      <c r="F8238" s="25">
        <f>IF($E8238="","",DATE(IF($A8238="",nominal_year,$A8238),$B8238,$C8238)+($D8238-IF(LEFT(hour_conv,1)="1",1,0))/24)</f>
        <v/>
      </c>
      <c r="G8238" s="26">
        <f>IF(F8238="","",INT(F8238))</f>
        <v/>
      </c>
      <c r="H8238">
        <f>IF(G8238="","",IF(AND(MONTH(G8238)*100+DAY(G8238)&gt;=season_lo,MONTH(G8238)*100+DAY(G8238)&lt;=season_hi),1,0))</f>
        <v/>
      </c>
      <c r="I8238">
        <f>IF(G8238="","",G8238-first_day+1)</f>
        <v/>
      </c>
      <c r="J8238" s="27">
        <f>IF(I8238="","",INDEX(Daily!$J$2:$J$421,I8238))</f>
        <v/>
      </c>
      <c r="K8238" s="27">
        <f>IF(J8238="","",J8238+cat_offset)</f>
        <v/>
      </c>
      <c r="L8238" s="27">
        <f>IF(J8238="","",MAX(0,E8238-J8238)^2)</f>
        <v/>
      </c>
      <c r="M8238" s="27">
        <f>IF(J8238="","",MAX(0,E8238-(J8238+twcdh_off))^2)</f>
        <v/>
      </c>
      <c r="N8238" s="27">
        <f>IF(E8238="","",MAX(0,E8238-swcdh_thr)^2)</f>
        <v/>
      </c>
      <c r="O8238">
        <f>IF(K8238="","",ROUND(E8238-K8238,0))</f>
        <v/>
      </c>
      <c r="P8238">
        <f>IF(O8238="","",IF(O8238&gt;=1,O8238,0))</f>
        <v/>
      </c>
      <c r="Q8238" s="27">
        <f>IF(E8238="","",MAX(0,E8238-22))</f>
        <v/>
      </c>
      <c r="R8238" s="27">
        <f>IF(H8238=1,E8238,"")</f>
        <v/>
      </c>
      <c r="S8238" s="27">
        <f>IF(AND(H8238=1,J8238&lt;&gt;""),E8238-J8238,"")</f>
        <v/>
      </c>
      <c r="T8238">
        <f>IF(G8238="","",MONTH(G8238))</f>
        <v/>
      </c>
    </row>
    <row r="8239">
      <c r="A8239" s="24" t="n">
        <v>2020</v>
      </c>
      <c r="B8239" s="24" t="n">
        <v>12</v>
      </c>
      <c r="C8239" s="24" t="n">
        <v>9</v>
      </c>
      <c r="D8239" s="24" t="n">
        <v>6</v>
      </c>
      <c r="E8239" s="24" t="n">
        <v>6.93</v>
      </c>
      <c r="F8239" s="25">
        <f>IF($E8239="","",DATE(IF($A8239="",nominal_year,$A8239),$B8239,$C8239)+($D8239-IF(LEFT(hour_conv,1)="1",1,0))/24)</f>
        <v/>
      </c>
      <c r="G8239" s="26">
        <f>IF(F8239="","",INT(F8239))</f>
        <v/>
      </c>
      <c r="H8239">
        <f>IF(G8239="","",IF(AND(MONTH(G8239)*100+DAY(G8239)&gt;=season_lo,MONTH(G8239)*100+DAY(G8239)&lt;=season_hi),1,0))</f>
        <v/>
      </c>
      <c r="I8239">
        <f>IF(G8239="","",G8239-first_day+1)</f>
        <v/>
      </c>
      <c r="J8239" s="27">
        <f>IF(I8239="","",INDEX(Daily!$J$2:$J$421,I8239))</f>
        <v/>
      </c>
      <c r="K8239" s="27">
        <f>IF(J8239="","",J8239+cat_offset)</f>
        <v/>
      </c>
      <c r="L8239" s="27">
        <f>IF(J8239="","",MAX(0,E8239-J8239)^2)</f>
        <v/>
      </c>
      <c r="M8239" s="27">
        <f>IF(J8239="","",MAX(0,E8239-(J8239+twcdh_off))^2)</f>
        <v/>
      </c>
      <c r="N8239" s="27">
        <f>IF(E8239="","",MAX(0,E8239-swcdh_thr)^2)</f>
        <v/>
      </c>
      <c r="O8239">
        <f>IF(K8239="","",ROUND(E8239-K8239,0))</f>
        <v/>
      </c>
      <c r="P8239">
        <f>IF(O8239="","",IF(O8239&gt;=1,O8239,0))</f>
        <v/>
      </c>
      <c r="Q8239" s="27">
        <f>IF(E8239="","",MAX(0,E8239-22))</f>
        <v/>
      </c>
      <c r="R8239" s="27">
        <f>IF(H8239=1,E8239,"")</f>
        <v/>
      </c>
      <c r="S8239" s="27">
        <f>IF(AND(H8239=1,J8239&lt;&gt;""),E8239-J8239,"")</f>
        <v/>
      </c>
      <c r="T8239">
        <f>IF(G8239="","",MONTH(G8239))</f>
        <v/>
      </c>
    </row>
    <row r="8240">
      <c r="A8240" s="24" t="n">
        <v>2020</v>
      </c>
      <c r="B8240" s="24" t="n">
        <v>12</v>
      </c>
      <c r="C8240" s="24" t="n">
        <v>9</v>
      </c>
      <c r="D8240" s="24" t="n">
        <v>7</v>
      </c>
      <c r="E8240" s="24" t="n">
        <v>6.02</v>
      </c>
      <c r="F8240" s="25">
        <f>IF($E8240="","",DATE(IF($A8240="",nominal_year,$A8240),$B8240,$C8240)+($D8240-IF(LEFT(hour_conv,1)="1",1,0))/24)</f>
        <v/>
      </c>
      <c r="G8240" s="26">
        <f>IF(F8240="","",INT(F8240))</f>
        <v/>
      </c>
      <c r="H8240">
        <f>IF(G8240="","",IF(AND(MONTH(G8240)*100+DAY(G8240)&gt;=season_lo,MONTH(G8240)*100+DAY(G8240)&lt;=season_hi),1,0))</f>
        <v/>
      </c>
      <c r="I8240">
        <f>IF(G8240="","",G8240-first_day+1)</f>
        <v/>
      </c>
      <c r="J8240" s="27">
        <f>IF(I8240="","",INDEX(Daily!$J$2:$J$421,I8240))</f>
        <v/>
      </c>
      <c r="K8240" s="27">
        <f>IF(J8240="","",J8240+cat_offset)</f>
        <v/>
      </c>
      <c r="L8240" s="27">
        <f>IF(J8240="","",MAX(0,E8240-J8240)^2)</f>
        <v/>
      </c>
      <c r="M8240" s="27">
        <f>IF(J8240="","",MAX(0,E8240-(J8240+twcdh_off))^2)</f>
        <v/>
      </c>
      <c r="N8240" s="27">
        <f>IF(E8240="","",MAX(0,E8240-swcdh_thr)^2)</f>
        <v/>
      </c>
      <c r="O8240">
        <f>IF(K8240="","",ROUND(E8240-K8240,0))</f>
        <v/>
      </c>
      <c r="P8240">
        <f>IF(O8240="","",IF(O8240&gt;=1,O8240,0))</f>
        <v/>
      </c>
      <c r="Q8240" s="27">
        <f>IF(E8240="","",MAX(0,E8240-22))</f>
        <v/>
      </c>
      <c r="R8240" s="27">
        <f>IF(H8240=1,E8240,"")</f>
        <v/>
      </c>
      <c r="S8240" s="27">
        <f>IF(AND(H8240=1,J8240&lt;&gt;""),E8240-J8240,"")</f>
        <v/>
      </c>
      <c r="T8240">
        <f>IF(G8240="","",MONTH(G8240))</f>
        <v/>
      </c>
    </row>
    <row r="8241">
      <c r="A8241" s="24" t="n">
        <v>2020</v>
      </c>
      <c r="B8241" s="24" t="n">
        <v>12</v>
      </c>
      <c r="C8241" s="24" t="n">
        <v>9</v>
      </c>
      <c r="D8241" s="24" t="n">
        <v>8</v>
      </c>
      <c r="E8241" s="24" t="n">
        <v>5.96</v>
      </c>
      <c r="F8241" s="25">
        <f>IF($E8241="","",DATE(IF($A8241="",nominal_year,$A8241),$B8241,$C8241)+($D8241-IF(LEFT(hour_conv,1)="1",1,0))/24)</f>
        <v/>
      </c>
      <c r="G8241" s="26">
        <f>IF(F8241="","",INT(F8241))</f>
        <v/>
      </c>
      <c r="H8241">
        <f>IF(G8241="","",IF(AND(MONTH(G8241)*100+DAY(G8241)&gt;=season_lo,MONTH(G8241)*100+DAY(G8241)&lt;=season_hi),1,0))</f>
        <v/>
      </c>
      <c r="I8241">
        <f>IF(G8241="","",G8241-first_day+1)</f>
        <v/>
      </c>
      <c r="J8241" s="27">
        <f>IF(I8241="","",INDEX(Daily!$J$2:$J$421,I8241))</f>
        <v/>
      </c>
      <c r="K8241" s="27">
        <f>IF(J8241="","",J8241+cat_offset)</f>
        <v/>
      </c>
      <c r="L8241" s="27">
        <f>IF(J8241="","",MAX(0,E8241-J8241)^2)</f>
        <v/>
      </c>
      <c r="M8241" s="27">
        <f>IF(J8241="","",MAX(0,E8241-(J8241+twcdh_off))^2)</f>
        <v/>
      </c>
      <c r="N8241" s="27">
        <f>IF(E8241="","",MAX(0,E8241-swcdh_thr)^2)</f>
        <v/>
      </c>
      <c r="O8241">
        <f>IF(K8241="","",ROUND(E8241-K8241,0))</f>
        <v/>
      </c>
      <c r="P8241">
        <f>IF(O8241="","",IF(O8241&gt;=1,O8241,0))</f>
        <v/>
      </c>
      <c r="Q8241" s="27">
        <f>IF(E8241="","",MAX(0,E8241-22))</f>
        <v/>
      </c>
      <c r="R8241" s="27">
        <f>IF(H8241=1,E8241,"")</f>
        <v/>
      </c>
      <c r="S8241" s="27">
        <f>IF(AND(H8241=1,J8241&lt;&gt;""),E8241-J8241,"")</f>
        <v/>
      </c>
      <c r="T8241">
        <f>IF(G8241="","",MONTH(G8241))</f>
        <v/>
      </c>
    </row>
    <row r="8242">
      <c r="A8242" s="24" t="n">
        <v>2020</v>
      </c>
      <c r="B8242" s="24" t="n">
        <v>12</v>
      </c>
      <c r="C8242" s="24" t="n">
        <v>9</v>
      </c>
      <c r="D8242" s="24" t="n">
        <v>9</v>
      </c>
      <c r="E8242" s="24" t="n">
        <v>7.67</v>
      </c>
      <c r="F8242" s="25">
        <f>IF($E8242="","",DATE(IF($A8242="",nominal_year,$A8242),$B8242,$C8242)+($D8242-IF(LEFT(hour_conv,1)="1",1,0))/24)</f>
        <v/>
      </c>
      <c r="G8242" s="26">
        <f>IF(F8242="","",INT(F8242))</f>
        <v/>
      </c>
      <c r="H8242">
        <f>IF(G8242="","",IF(AND(MONTH(G8242)*100+DAY(G8242)&gt;=season_lo,MONTH(G8242)*100+DAY(G8242)&lt;=season_hi),1,0))</f>
        <v/>
      </c>
      <c r="I8242">
        <f>IF(G8242="","",G8242-first_day+1)</f>
        <v/>
      </c>
      <c r="J8242" s="27">
        <f>IF(I8242="","",INDEX(Daily!$J$2:$J$421,I8242))</f>
        <v/>
      </c>
      <c r="K8242" s="27">
        <f>IF(J8242="","",J8242+cat_offset)</f>
        <v/>
      </c>
      <c r="L8242" s="27">
        <f>IF(J8242="","",MAX(0,E8242-J8242)^2)</f>
        <v/>
      </c>
      <c r="M8242" s="27">
        <f>IF(J8242="","",MAX(0,E8242-(J8242+twcdh_off))^2)</f>
        <v/>
      </c>
      <c r="N8242" s="27">
        <f>IF(E8242="","",MAX(0,E8242-swcdh_thr)^2)</f>
        <v/>
      </c>
      <c r="O8242">
        <f>IF(K8242="","",ROUND(E8242-K8242,0))</f>
        <v/>
      </c>
      <c r="P8242">
        <f>IF(O8242="","",IF(O8242&gt;=1,O8242,0))</f>
        <v/>
      </c>
      <c r="Q8242" s="27">
        <f>IF(E8242="","",MAX(0,E8242-22))</f>
        <v/>
      </c>
      <c r="R8242" s="27">
        <f>IF(H8242=1,E8242,"")</f>
        <v/>
      </c>
      <c r="S8242" s="27">
        <f>IF(AND(H8242=1,J8242&lt;&gt;""),E8242-J8242,"")</f>
        <v/>
      </c>
      <c r="T8242">
        <f>IF(G8242="","",MONTH(G8242))</f>
        <v/>
      </c>
    </row>
    <row r="8243">
      <c r="A8243" s="24" t="n">
        <v>2020</v>
      </c>
      <c r="B8243" s="24" t="n">
        <v>12</v>
      </c>
      <c r="C8243" s="24" t="n">
        <v>9</v>
      </c>
      <c r="D8243" s="24" t="n">
        <v>10</v>
      </c>
      <c r="E8243" s="24" t="n">
        <v>7.94</v>
      </c>
      <c r="F8243" s="25">
        <f>IF($E8243="","",DATE(IF($A8243="",nominal_year,$A8243),$B8243,$C8243)+($D8243-IF(LEFT(hour_conv,1)="1",1,0))/24)</f>
        <v/>
      </c>
      <c r="G8243" s="26">
        <f>IF(F8243="","",INT(F8243))</f>
        <v/>
      </c>
      <c r="H8243">
        <f>IF(G8243="","",IF(AND(MONTH(G8243)*100+DAY(G8243)&gt;=season_lo,MONTH(G8243)*100+DAY(G8243)&lt;=season_hi),1,0))</f>
        <v/>
      </c>
      <c r="I8243">
        <f>IF(G8243="","",G8243-first_day+1)</f>
        <v/>
      </c>
      <c r="J8243" s="27">
        <f>IF(I8243="","",INDEX(Daily!$J$2:$J$421,I8243))</f>
        <v/>
      </c>
      <c r="K8243" s="27">
        <f>IF(J8243="","",J8243+cat_offset)</f>
        <v/>
      </c>
      <c r="L8243" s="27">
        <f>IF(J8243="","",MAX(0,E8243-J8243)^2)</f>
        <v/>
      </c>
      <c r="M8243" s="27">
        <f>IF(J8243="","",MAX(0,E8243-(J8243+twcdh_off))^2)</f>
        <v/>
      </c>
      <c r="N8243" s="27">
        <f>IF(E8243="","",MAX(0,E8243-swcdh_thr)^2)</f>
        <v/>
      </c>
      <c r="O8243">
        <f>IF(K8243="","",ROUND(E8243-K8243,0))</f>
        <v/>
      </c>
      <c r="P8243">
        <f>IF(O8243="","",IF(O8243&gt;=1,O8243,0))</f>
        <v/>
      </c>
      <c r="Q8243" s="27">
        <f>IF(E8243="","",MAX(0,E8243-22))</f>
        <v/>
      </c>
      <c r="R8243" s="27">
        <f>IF(H8243=1,E8243,"")</f>
        <v/>
      </c>
      <c r="S8243" s="27">
        <f>IF(AND(H8243=1,J8243&lt;&gt;""),E8243-J8243,"")</f>
        <v/>
      </c>
      <c r="T8243">
        <f>IF(G8243="","",MONTH(G8243))</f>
        <v/>
      </c>
    </row>
    <row r="8244">
      <c r="A8244" s="24" t="n">
        <v>2020</v>
      </c>
      <c r="B8244" s="24" t="n">
        <v>12</v>
      </c>
      <c r="C8244" s="24" t="n">
        <v>9</v>
      </c>
      <c r="D8244" s="24" t="n">
        <v>11</v>
      </c>
      <c r="E8244" s="24" t="n">
        <v>8.65</v>
      </c>
      <c r="F8244" s="25">
        <f>IF($E8244="","",DATE(IF($A8244="",nominal_year,$A8244),$B8244,$C8244)+($D8244-IF(LEFT(hour_conv,1)="1",1,0))/24)</f>
        <v/>
      </c>
      <c r="G8244" s="26">
        <f>IF(F8244="","",INT(F8244))</f>
        <v/>
      </c>
      <c r="H8244">
        <f>IF(G8244="","",IF(AND(MONTH(G8244)*100+DAY(G8244)&gt;=season_lo,MONTH(G8244)*100+DAY(G8244)&lt;=season_hi),1,0))</f>
        <v/>
      </c>
      <c r="I8244">
        <f>IF(G8244="","",G8244-first_day+1)</f>
        <v/>
      </c>
      <c r="J8244" s="27">
        <f>IF(I8244="","",INDEX(Daily!$J$2:$J$421,I8244))</f>
        <v/>
      </c>
      <c r="K8244" s="27">
        <f>IF(J8244="","",J8244+cat_offset)</f>
        <v/>
      </c>
      <c r="L8244" s="27">
        <f>IF(J8244="","",MAX(0,E8244-J8244)^2)</f>
        <v/>
      </c>
      <c r="M8244" s="27">
        <f>IF(J8244="","",MAX(0,E8244-(J8244+twcdh_off))^2)</f>
        <v/>
      </c>
      <c r="N8244" s="27">
        <f>IF(E8244="","",MAX(0,E8244-swcdh_thr)^2)</f>
        <v/>
      </c>
      <c r="O8244">
        <f>IF(K8244="","",ROUND(E8244-K8244,0))</f>
        <v/>
      </c>
      <c r="P8244">
        <f>IF(O8244="","",IF(O8244&gt;=1,O8244,0))</f>
        <v/>
      </c>
      <c r="Q8244" s="27">
        <f>IF(E8244="","",MAX(0,E8244-22))</f>
        <v/>
      </c>
      <c r="R8244" s="27">
        <f>IF(H8244=1,E8244,"")</f>
        <v/>
      </c>
      <c r="S8244" s="27">
        <f>IF(AND(H8244=1,J8244&lt;&gt;""),E8244-J8244,"")</f>
        <v/>
      </c>
      <c r="T8244">
        <f>IF(G8244="","",MONTH(G8244))</f>
        <v/>
      </c>
    </row>
    <row r="8245">
      <c r="A8245" s="24" t="n">
        <v>2020</v>
      </c>
      <c r="B8245" s="24" t="n">
        <v>12</v>
      </c>
      <c r="C8245" s="24" t="n">
        <v>9</v>
      </c>
      <c r="D8245" s="24" t="n">
        <v>12</v>
      </c>
      <c r="E8245" s="24" t="n">
        <v>9.67</v>
      </c>
      <c r="F8245" s="25">
        <f>IF($E8245="","",DATE(IF($A8245="",nominal_year,$A8245),$B8245,$C8245)+($D8245-IF(LEFT(hour_conv,1)="1",1,0))/24)</f>
        <v/>
      </c>
      <c r="G8245" s="26">
        <f>IF(F8245="","",INT(F8245))</f>
        <v/>
      </c>
      <c r="H8245">
        <f>IF(G8245="","",IF(AND(MONTH(G8245)*100+DAY(G8245)&gt;=season_lo,MONTH(G8245)*100+DAY(G8245)&lt;=season_hi),1,0))</f>
        <v/>
      </c>
      <c r="I8245">
        <f>IF(G8245="","",G8245-first_day+1)</f>
        <v/>
      </c>
      <c r="J8245" s="27">
        <f>IF(I8245="","",INDEX(Daily!$J$2:$J$421,I8245))</f>
        <v/>
      </c>
      <c r="K8245" s="27">
        <f>IF(J8245="","",J8245+cat_offset)</f>
        <v/>
      </c>
      <c r="L8245" s="27">
        <f>IF(J8245="","",MAX(0,E8245-J8245)^2)</f>
        <v/>
      </c>
      <c r="M8245" s="27">
        <f>IF(J8245="","",MAX(0,E8245-(J8245+twcdh_off))^2)</f>
        <v/>
      </c>
      <c r="N8245" s="27">
        <f>IF(E8245="","",MAX(0,E8245-swcdh_thr)^2)</f>
        <v/>
      </c>
      <c r="O8245">
        <f>IF(K8245="","",ROUND(E8245-K8245,0))</f>
        <v/>
      </c>
      <c r="P8245">
        <f>IF(O8245="","",IF(O8245&gt;=1,O8245,0))</f>
        <v/>
      </c>
      <c r="Q8245" s="27">
        <f>IF(E8245="","",MAX(0,E8245-22))</f>
        <v/>
      </c>
      <c r="R8245" s="27">
        <f>IF(H8245=1,E8245,"")</f>
        <v/>
      </c>
      <c r="S8245" s="27">
        <f>IF(AND(H8245=1,J8245&lt;&gt;""),E8245-J8245,"")</f>
        <v/>
      </c>
      <c r="T8245">
        <f>IF(G8245="","",MONTH(G8245))</f>
        <v/>
      </c>
    </row>
    <row r="8246">
      <c r="A8246" s="24" t="n">
        <v>2020</v>
      </c>
      <c r="B8246" s="24" t="n">
        <v>12</v>
      </c>
      <c r="C8246" s="24" t="n">
        <v>9</v>
      </c>
      <c r="D8246" s="24" t="n">
        <v>13</v>
      </c>
      <c r="E8246" s="24" t="n">
        <v>9.699999999999999</v>
      </c>
      <c r="F8246" s="25">
        <f>IF($E8246="","",DATE(IF($A8246="",nominal_year,$A8246),$B8246,$C8246)+($D8246-IF(LEFT(hour_conv,1)="1",1,0))/24)</f>
        <v/>
      </c>
      <c r="G8246" s="26">
        <f>IF(F8246="","",INT(F8246))</f>
        <v/>
      </c>
      <c r="H8246">
        <f>IF(G8246="","",IF(AND(MONTH(G8246)*100+DAY(G8246)&gt;=season_lo,MONTH(G8246)*100+DAY(G8246)&lt;=season_hi),1,0))</f>
        <v/>
      </c>
      <c r="I8246">
        <f>IF(G8246="","",G8246-first_day+1)</f>
        <v/>
      </c>
      <c r="J8246" s="27">
        <f>IF(I8246="","",INDEX(Daily!$J$2:$J$421,I8246))</f>
        <v/>
      </c>
      <c r="K8246" s="27">
        <f>IF(J8246="","",J8246+cat_offset)</f>
        <v/>
      </c>
      <c r="L8246" s="27">
        <f>IF(J8246="","",MAX(0,E8246-J8246)^2)</f>
        <v/>
      </c>
      <c r="M8246" s="27">
        <f>IF(J8246="","",MAX(0,E8246-(J8246+twcdh_off))^2)</f>
        <v/>
      </c>
      <c r="N8246" s="27">
        <f>IF(E8246="","",MAX(0,E8246-swcdh_thr)^2)</f>
        <v/>
      </c>
      <c r="O8246">
        <f>IF(K8246="","",ROUND(E8246-K8246,0))</f>
        <v/>
      </c>
      <c r="P8246">
        <f>IF(O8246="","",IF(O8246&gt;=1,O8246,0))</f>
        <v/>
      </c>
      <c r="Q8246" s="27">
        <f>IF(E8246="","",MAX(0,E8246-22))</f>
        <v/>
      </c>
      <c r="R8246" s="27">
        <f>IF(H8246=1,E8246,"")</f>
        <v/>
      </c>
      <c r="S8246" s="27">
        <f>IF(AND(H8246=1,J8246&lt;&gt;""),E8246-J8246,"")</f>
        <v/>
      </c>
      <c r="T8246">
        <f>IF(G8246="","",MONTH(G8246))</f>
        <v/>
      </c>
    </row>
    <row r="8247">
      <c r="A8247" s="24" t="n">
        <v>2020</v>
      </c>
      <c r="B8247" s="24" t="n">
        <v>12</v>
      </c>
      <c r="C8247" s="24" t="n">
        <v>9</v>
      </c>
      <c r="D8247" s="24" t="n">
        <v>14</v>
      </c>
      <c r="E8247" s="24" t="n">
        <v>9.529999999999999</v>
      </c>
      <c r="F8247" s="25">
        <f>IF($E8247="","",DATE(IF($A8247="",nominal_year,$A8247),$B8247,$C8247)+($D8247-IF(LEFT(hour_conv,1)="1",1,0))/24)</f>
        <v/>
      </c>
      <c r="G8247" s="26">
        <f>IF(F8247="","",INT(F8247))</f>
        <v/>
      </c>
      <c r="H8247">
        <f>IF(G8247="","",IF(AND(MONTH(G8247)*100+DAY(G8247)&gt;=season_lo,MONTH(G8247)*100+DAY(G8247)&lt;=season_hi),1,0))</f>
        <v/>
      </c>
      <c r="I8247">
        <f>IF(G8247="","",G8247-first_day+1)</f>
        <v/>
      </c>
      <c r="J8247" s="27">
        <f>IF(I8247="","",INDEX(Daily!$J$2:$J$421,I8247))</f>
        <v/>
      </c>
      <c r="K8247" s="27">
        <f>IF(J8247="","",J8247+cat_offset)</f>
        <v/>
      </c>
      <c r="L8247" s="27">
        <f>IF(J8247="","",MAX(0,E8247-J8247)^2)</f>
        <v/>
      </c>
      <c r="M8247" s="27">
        <f>IF(J8247="","",MAX(0,E8247-(J8247+twcdh_off))^2)</f>
        <v/>
      </c>
      <c r="N8247" s="27">
        <f>IF(E8247="","",MAX(0,E8247-swcdh_thr)^2)</f>
        <v/>
      </c>
      <c r="O8247">
        <f>IF(K8247="","",ROUND(E8247-K8247,0))</f>
        <v/>
      </c>
      <c r="P8247">
        <f>IF(O8247="","",IF(O8247&gt;=1,O8247,0))</f>
        <v/>
      </c>
      <c r="Q8247" s="27">
        <f>IF(E8247="","",MAX(0,E8247-22))</f>
        <v/>
      </c>
      <c r="R8247" s="27">
        <f>IF(H8247=1,E8247,"")</f>
        <v/>
      </c>
      <c r="S8247" s="27">
        <f>IF(AND(H8247=1,J8247&lt;&gt;""),E8247-J8247,"")</f>
        <v/>
      </c>
      <c r="T8247">
        <f>IF(G8247="","",MONTH(G8247))</f>
        <v/>
      </c>
    </row>
    <row r="8248">
      <c r="A8248" s="24" t="n">
        <v>2020</v>
      </c>
      <c r="B8248" s="24" t="n">
        <v>12</v>
      </c>
      <c r="C8248" s="24" t="n">
        <v>9</v>
      </c>
      <c r="D8248" s="24" t="n">
        <v>15</v>
      </c>
      <c r="E8248" s="24" t="n">
        <v>9.52</v>
      </c>
      <c r="F8248" s="25">
        <f>IF($E8248="","",DATE(IF($A8248="",nominal_year,$A8248),$B8248,$C8248)+($D8248-IF(LEFT(hour_conv,1)="1",1,0))/24)</f>
        <v/>
      </c>
      <c r="G8248" s="26">
        <f>IF(F8248="","",INT(F8248))</f>
        <v/>
      </c>
      <c r="H8248">
        <f>IF(G8248="","",IF(AND(MONTH(G8248)*100+DAY(G8248)&gt;=season_lo,MONTH(G8248)*100+DAY(G8248)&lt;=season_hi),1,0))</f>
        <v/>
      </c>
      <c r="I8248">
        <f>IF(G8248="","",G8248-first_day+1)</f>
        <v/>
      </c>
      <c r="J8248" s="27">
        <f>IF(I8248="","",INDEX(Daily!$J$2:$J$421,I8248))</f>
        <v/>
      </c>
      <c r="K8248" s="27">
        <f>IF(J8248="","",J8248+cat_offset)</f>
        <v/>
      </c>
      <c r="L8248" s="27">
        <f>IF(J8248="","",MAX(0,E8248-J8248)^2)</f>
        <v/>
      </c>
      <c r="M8248" s="27">
        <f>IF(J8248="","",MAX(0,E8248-(J8248+twcdh_off))^2)</f>
        <v/>
      </c>
      <c r="N8248" s="27">
        <f>IF(E8248="","",MAX(0,E8248-swcdh_thr)^2)</f>
        <v/>
      </c>
      <c r="O8248">
        <f>IF(K8248="","",ROUND(E8248-K8248,0))</f>
        <v/>
      </c>
      <c r="P8248">
        <f>IF(O8248="","",IF(O8248&gt;=1,O8248,0))</f>
        <v/>
      </c>
      <c r="Q8248" s="27">
        <f>IF(E8248="","",MAX(0,E8248-22))</f>
        <v/>
      </c>
      <c r="R8248" s="27">
        <f>IF(H8248=1,E8248,"")</f>
        <v/>
      </c>
      <c r="S8248" s="27">
        <f>IF(AND(H8248=1,J8248&lt;&gt;""),E8248-J8248,"")</f>
        <v/>
      </c>
      <c r="T8248">
        <f>IF(G8248="","",MONTH(G8248))</f>
        <v/>
      </c>
    </row>
    <row r="8249">
      <c r="A8249" s="24" t="n">
        <v>2020</v>
      </c>
      <c r="B8249" s="24" t="n">
        <v>12</v>
      </c>
      <c r="C8249" s="24" t="n">
        <v>9</v>
      </c>
      <c r="D8249" s="24" t="n">
        <v>16</v>
      </c>
      <c r="E8249" s="24" t="n">
        <v>10.36</v>
      </c>
      <c r="F8249" s="25">
        <f>IF($E8249="","",DATE(IF($A8249="",nominal_year,$A8249),$B8249,$C8249)+($D8249-IF(LEFT(hour_conv,1)="1",1,0))/24)</f>
        <v/>
      </c>
      <c r="G8249" s="26">
        <f>IF(F8249="","",INT(F8249))</f>
        <v/>
      </c>
      <c r="H8249">
        <f>IF(G8249="","",IF(AND(MONTH(G8249)*100+DAY(G8249)&gt;=season_lo,MONTH(G8249)*100+DAY(G8249)&lt;=season_hi),1,0))</f>
        <v/>
      </c>
      <c r="I8249">
        <f>IF(G8249="","",G8249-first_day+1)</f>
        <v/>
      </c>
      <c r="J8249" s="27">
        <f>IF(I8249="","",INDEX(Daily!$J$2:$J$421,I8249))</f>
        <v/>
      </c>
      <c r="K8249" s="27">
        <f>IF(J8249="","",J8249+cat_offset)</f>
        <v/>
      </c>
      <c r="L8249" s="27">
        <f>IF(J8249="","",MAX(0,E8249-J8249)^2)</f>
        <v/>
      </c>
      <c r="M8249" s="27">
        <f>IF(J8249="","",MAX(0,E8249-(J8249+twcdh_off))^2)</f>
        <v/>
      </c>
      <c r="N8249" s="27">
        <f>IF(E8249="","",MAX(0,E8249-swcdh_thr)^2)</f>
        <v/>
      </c>
      <c r="O8249">
        <f>IF(K8249="","",ROUND(E8249-K8249,0))</f>
        <v/>
      </c>
      <c r="P8249">
        <f>IF(O8249="","",IF(O8249&gt;=1,O8249,0))</f>
        <v/>
      </c>
      <c r="Q8249" s="27">
        <f>IF(E8249="","",MAX(0,E8249-22))</f>
        <v/>
      </c>
      <c r="R8249" s="27">
        <f>IF(H8249=1,E8249,"")</f>
        <v/>
      </c>
      <c r="S8249" s="27">
        <f>IF(AND(H8249=1,J8249&lt;&gt;""),E8249-J8249,"")</f>
        <v/>
      </c>
      <c r="T8249">
        <f>IF(G8249="","",MONTH(G8249))</f>
        <v/>
      </c>
    </row>
    <row r="8250">
      <c r="A8250" s="24" t="n">
        <v>2020</v>
      </c>
      <c r="B8250" s="24" t="n">
        <v>12</v>
      </c>
      <c r="C8250" s="24" t="n">
        <v>9</v>
      </c>
      <c r="D8250" s="24" t="n">
        <v>17</v>
      </c>
      <c r="E8250" s="24" t="n">
        <v>9.83</v>
      </c>
      <c r="F8250" s="25">
        <f>IF($E8250="","",DATE(IF($A8250="",nominal_year,$A8250),$B8250,$C8250)+($D8250-IF(LEFT(hour_conv,1)="1",1,0))/24)</f>
        <v/>
      </c>
      <c r="G8250" s="26">
        <f>IF(F8250="","",INT(F8250))</f>
        <v/>
      </c>
      <c r="H8250">
        <f>IF(G8250="","",IF(AND(MONTH(G8250)*100+DAY(G8250)&gt;=season_lo,MONTH(G8250)*100+DAY(G8250)&lt;=season_hi),1,0))</f>
        <v/>
      </c>
      <c r="I8250">
        <f>IF(G8250="","",G8250-first_day+1)</f>
        <v/>
      </c>
      <c r="J8250" s="27">
        <f>IF(I8250="","",INDEX(Daily!$J$2:$J$421,I8250))</f>
        <v/>
      </c>
      <c r="K8250" s="27">
        <f>IF(J8250="","",J8250+cat_offset)</f>
        <v/>
      </c>
      <c r="L8250" s="27">
        <f>IF(J8250="","",MAX(0,E8250-J8250)^2)</f>
        <v/>
      </c>
      <c r="M8250" s="27">
        <f>IF(J8250="","",MAX(0,E8250-(J8250+twcdh_off))^2)</f>
        <v/>
      </c>
      <c r="N8250" s="27">
        <f>IF(E8250="","",MAX(0,E8250-swcdh_thr)^2)</f>
        <v/>
      </c>
      <c r="O8250">
        <f>IF(K8250="","",ROUND(E8250-K8250,0))</f>
        <v/>
      </c>
      <c r="P8250">
        <f>IF(O8250="","",IF(O8250&gt;=1,O8250,0))</f>
        <v/>
      </c>
      <c r="Q8250" s="27">
        <f>IF(E8250="","",MAX(0,E8250-22))</f>
        <v/>
      </c>
      <c r="R8250" s="27">
        <f>IF(H8250=1,E8250,"")</f>
        <v/>
      </c>
      <c r="S8250" s="27">
        <f>IF(AND(H8250=1,J8250&lt;&gt;""),E8250-J8250,"")</f>
        <v/>
      </c>
      <c r="T8250">
        <f>IF(G8250="","",MONTH(G8250))</f>
        <v/>
      </c>
    </row>
    <row r="8251">
      <c r="A8251" s="24" t="n">
        <v>2020</v>
      </c>
      <c r="B8251" s="24" t="n">
        <v>12</v>
      </c>
      <c r="C8251" s="24" t="n">
        <v>9</v>
      </c>
      <c r="D8251" s="24" t="n">
        <v>18</v>
      </c>
      <c r="E8251" s="24" t="n">
        <v>10.16</v>
      </c>
      <c r="F8251" s="25">
        <f>IF($E8251="","",DATE(IF($A8251="",nominal_year,$A8251),$B8251,$C8251)+($D8251-IF(LEFT(hour_conv,1)="1",1,0))/24)</f>
        <v/>
      </c>
      <c r="G8251" s="26">
        <f>IF(F8251="","",INT(F8251))</f>
        <v/>
      </c>
      <c r="H8251">
        <f>IF(G8251="","",IF(AND(MONTH(G8251)*100+DAY(G8251)&gt;=season_lo,MONTH(G8251)*100+DAY(G8251)&lt;=season_hi),1,0))</f>
        <v/>
      </c>
      <c r="I8251">
        <f>IF(G8251="","",G8251-first_day+1)</f>
        <v/>
      </c>
      <c r="J8251" s="27">
        <f>IF(I8251="","",INDEX(Daily!$J$2:$J$421,I8251))</f>
        <v/>
      </c>
      <c r="K8251" s="27">
        <f>IF(J8251="","",J8251+cat_offset)</f>
        <v/>
      </c>
      <c r="L8251" s="27">
        <f>IF(J8251="","",MAX(0,E8251-J8251)^2)</f>
        <v/>
      </c>
      <c r="M8251" s="27">
        <f>IF(J8251="","",MAX(0,E8251-(J8251+twcdh_off))^2)</f>
        <v/>
      </c>
      <c r="N8251" s="27">
        <f>IF(E8251="","",MAX(0,E8251-swcdh_thr)^2)</f>
        <v/>
      </c>
      <c r="O8251">
        <f>IF(K8251="","",ROUND(E8251-K8251,0))</f>
        <v/>
      </c>
      <c r="P8251">
        <f>IF(O8251="","",IF(O8251&gt;=1,O8251,0))</f>
        <v/>
      </c>
      <c r="Q8251" s="27">
        <f>IF(E8251="","",MAX(0,E8251-22))</f>
        <v/>
      </c>
      <c r="R8251" s="27">
        <f>IF(H8251=1,E8251,"")</f>
        <v/>
      </c>
      <c r="S8251" s="27">
        <f>IF(AND(H8251=1,J8251&lt;&gt;""),E8251-J8251,"")</f>
        <v/>
      </c>
      <c r="T8251">
        <f>IF(G8251="","",MONTH(G8251))</f>
        <v/>
      </c>
    </row>
    <row r="8252">
      <c r="A8252" s="24" t="n">
        <v>2020</v>
      </c>
      <c r="B8252" s="24" t="n">
        <v>12</v>
      </c>
      <c r="C8252" s="24" t="n">
        <v>9</v>
      </c>
      <c r="D8252" s="24" t="n">
        <v>19</v>
      </c>
      <c r="E8252" s="24" t="n">
        <v>9.15</v>
      </c>
      <c r="F8252" s="25">
        <f>IF($E8252="","",DATE(IF($A8252="",nominal_year,$A8252),$B8252,$C8252)+($D8252-IF(LEFT(hour_conv,1)="1",1,0))/24)</f>
        <v/>
      </c>
      <c r="G8252" s="26">
        <f>IF(F8252="","",INT(F8252))</f>
        <v/>
      </c>
      <c r="H8252">
        <f>IF(G8252="","",IF(AND(MONTH(G8252)*100+DAY(G8252)&gt;=season_lo,MONTH(G8252)*100+DAY(G8252)&lt;=season_hi),1,0))</f>
        <v/>
      </c>
      <c r="I8252">
        <f>IF(G8252="","",G8252-first_day+1)</f>
        <v/>
      </c>
      <c r="J8252" s="27">
        <f>IF(I8252="","",INDEX(Daily!$J$2:$J$421,I8252))</f>
        <v/>
      </c>
      <c r="K8252" s="27">
        <f>IF(J8252="","",J8252+cat_offset)</f>
        <v/>
      </c>
      <c r="L8252" s="27">
        <f>IF(J8252="","",MAX(0,E8252-J8252)^2)</f>
        <v/>
      </c>
      <c r="M8252" s="27">
        <f>IF(J8252="","",MAX(0,E8252-(J8252+twcdh_off))^2)</f>
        <v/>
      </c>
      <c r="N8252" s="27">
        <f>IF(E8252="","",MAX(0,E8252-swcdh_thr)^2)</f>
        <v/>
      </c>
      <c r="O8252">
        <f>IF(K8252="","",ROUND(E8252-K8252,0))</f>
        <v/>
      </c>
      <c r="P8252">
        <f>IF(O8252="","",IF(O8252&gt;=1,O8252,0))</f>
        <v/>
      </c>
      <c r="Q8252" s="27">
        <f>IF(E8252="","",MAX(0,E8252-22))</f>
        <v/>
      </c>
      <c r="R8252" s="27">
        <f>IF(H8252=1,E8252,"")</f>
        <v/>
      </c>
      <c r="S8252" s="27">
        <f>IF(AND(H8252=1,J8252&lt;&gt;""),E8252-J8252,"")</f>
        <v/>
      </c>
      <c r="T8252">
        <f>IF(G8252="","",MONTH(G8252))</f>
        <v/>
      </c>
    </row>
    <row r="8253">
      <c r="A8253" s="24" t="n">
        <v>2020</v>
      </c>
      <c r="B8253" s="24" t="n">
        <v>12</v>
      </c>
      <c r="C8253" s="24" t="n">
        <v>9</v>
      </c>
      <c r="D8253" s="24" t="n">
        <v>20</v>
      </c>
      <c r="E8253" s="24" t="n">
        <v>9.01</v>
      </c>
      <c r="F8253" s="25">
        <f>IF($E8253="","",DATE(IF($A8253="",nominal_year,$A8253),$B8253,$C8253)+($D8253-IF(LEFT(hour_conv,1)="1",1,0))/24)</f>
        <v/>
      </c>
      <c r="G8253" s="26">
        <f>IF(F8253="","",INT(F8253))</f>
        <v/>
      </c>
      <c r="H8253">
        <f>IF(G8253="","",IF(AND(MONTH(G8253)*100+DAY(G8253)&gt;=season_lo,MONTH(G8253)*100+DAY(G8253)&lt;=season_hi),1,0))</f>
        <v/>
      </c>
      <c r="I8253">
        <f>IF(G8253="","",G8253-first_day+1)</f>
        <v/>
      </c>
      <c r="J8253" s="27">
        <f>IF(I8253="","",INDEX(Daily!$J$2:$J$421,I8253))</f>
        <v/>
      </c>
      <c r="K8253" s="27">
        <f>IF(J8253="","",J8253+cat_offset)</f>
        <v/>
      </c>
      <c r="L8253" s="27">
        <f>IF(J8253="","",MAX(0,E8253-J8253)^2)</f>
        <v/>
      </c>
      <c r="M8253" s="27">
        <f>IF(J8253="","",MAX(0,E8253-(J8253+twcdh_off))^2)</f>
        <v/>
      </c>
      <c r="N8253" s="27">
        <f>IF(E8253="","",MAX(0,E8253-swcdh_thr)^2)</f>
        <v/>
      </c>
      <c r="O8253">
        <f>IF(K8253="","",ROUND(E8253-K8253,0))</f>
        <v/>
      </c>
      <c r="P8253">
        <f>IF(O8253="","",IF(O8253&gt;=1,O8253,0))</f>
        <v/>
      </c>
      <c r="Q8253" s="27">
        <f>IF(E8253="","",MAX(0,E8253-22))</f>
        <v/>
      </c>
      <c r="R8253" s="27">
        <f>IF(H8253=1,E8253,"")</f>
        <v/>
      </c>
      <c r="S8253" s="27">
        <f>IF(AND(H8253=1,J8253&lt;&gt;""),E8253-J8253,"")</f>
        <v/>
      </c>
      <c r="T8253">
        <f>IF(G8253="","",MONTH(G8253))</f>
        <v/>
      </c>
    </row>
    <row r="8254">
      <c r="A8254" s="24" t="n">
        <v>2020</v>
      </c>
      <c r="B8254" s="24" t="n">
        <v>12</v>
      </c>
      <c r="C8254" s="24" t="n">
        <v>9</v>
      </c>
      <c r="D8254" s="24" t="n">
        <v>21</v>
      </c>
      <c r="E8254" s="24" t="n">
        <v>7.98</v>
      </c>
      <c r="F8254" s="25">
        <f>IF($E8254="","",DATE(IF($A8254="",nominal_year,$A8254),$B8254,$C8254)+($D8254-IF(LEFT(hour_conv,1)="1",1,0))/24)</f>
        <v/>
      </c>
      <c r="G8254" s="26">
        <f>IF(F8254="","",INT(F8254))</f>
        <v/>
      </c>
      <c r="H8254">
        <f>IF(G8254="","",IF(AND(MONTH(G8254)*100+DAY(G8254)&gt;=season_lo,MONTH(G8254)*100+DAY(G8254)&lt;=season_hi),1,0))</f>
        <v/>
      </c>
      <c r="I8254">
        <f>IF(G8254="","",G8254-first_day+1)</f>
        <v/>
      </c>
      <c r="J8254" s="27">
        <f>IF(I8254="","",INDEX(Daily!$J$2:$J$421,I8254))</f>
        <v/>
      </c>
      <c r="K8254" s="27">
        <f>IF(J8254="","",J8254+cat_offset)</f>
        <v/>
      </c>
      <c r="L8254" s="27">
        <f>IF(J8254="","",MAX(0,E8254-J8254)^2)</f>
        <v/>
      </c>
      <c r="M8254" s="27">
        <f>IF(J8254="","",MAX(0,E8254-(J8254+twcdh_off))^2)</f>
        <v/>
      </c>
      <c r="N8254" s="27">
        <f>IF(E8254="","",MAX(0,E8254-swcdh_thr)^2)</f>
        <v/>
      </c>
      <c r="O8254">
        <f>IF(K8254="","",ROUND(E8254-K8254,0))</f>
        <v/>
      </c>
      <c r="P8254">
        <f>IF(O8254="","",IF(O8254&gt;=1,O8254,0))</f>
        <v/>
      </c>
      <c r="Q8254" s="27">
        <f>IF(E8254="","",MAX(0,E8254-22))</f>
        <v/>
      </c>
      <c r="R8254" s="27">
        <f>IF(H8254=1,E8254,"")</f>
        <v/>
      </c>
      <c r="S8254" s="27">
        <f>IF(AND(H8254=1,J8254&lt;&gt;""),E8254-J8254,"")</f>
        <v/>
      </c>
      <c r="T8254">
        <f>IF(G8254="","",MONTH(G8254))</f>
        <v/>
      </c>
    </row>
    <row r="8255">
      <c r="A8255" s="24" t="n">
        <v>2020</v>
      </c>
      <c r="B8255" s="24" t="n">
        <v>12</v>
      </c>
      <c r="C8255" s="24" t="n">
        <v>9</v>
      </c>
      <c r="D8255" s="24" t="n">
        <v>22</v>
      </c>
      <c r="E8255" s="24" t="n">
        <v>7.79</v>
      </c>
      <c r="F8255" s="25">
        <f>IF($E8255="","",DATE(IF($A8255="",nominal_year,$A8255),$B8255,$C8255)+($D8255-IF(LEFT(hour_conv,1)="1",1,0))/24)</f>
        <v/>
      </c>
      <c r="G8255" s="26">
        <f>IF(F8255="","",INT(F8255))</f>
        <v/>
      </c>
      <c r="H8255">
        <f>IF(G8255="","",IF(AND(MONTH(G8255)*100+DAY(G8255)&gt;=season_lo,MONTH(G8255)*100+DAY(G8255)&lt;=season_hi),1,0))</f>
        <v/>
      </c>
      <c r="I8255">
        <f>IF(G8255="","",G8255-first_day+1)</f>
        <v/>
      </c>
      <c r="J8255" s="27">
        <f>IF(I8255="","",INDEX(Daily!$J$2:$J$421,I8255))</f>
        <v/>
      </c>
      <c r="K8255" s="27">
        <f>IF(J8255="","",J8255+cat_offset)</f>
        <v/>
      </c>
      <c r="L8255" s="27">
        <f>IF(J8255="","",MAX(0,E8255-J8255)^2)</f>
        <v/>
      </c>
      <c r="M8255" s="27">
        <f>IF(J8255="","",MAX(0,E8255-(J8255+twcdh_off))^2)</f>
        <v/>
      </c>
      <c r="N8255" s="27">
        <f>IF(E8255="","",MAX(0,E8255-swcdh_thr)^2)</f>
        <v/>
      </c>
      <c r="O8255">
        <f>IF(K8255="","",ROUND(E8255-K8255,0))</f>
        <v/>
      </c>
      <c r="P8255">
        <f>IF(O8255="","",IF(O8255&gt;=1,O8255,0))</f>
        <v/>
      </c>
      <c r="Q8255" s="27">
        <f>IF(E8255="","",MAX(0,E8255-22))</f>
        <v/>
      </c>
      <c r="R8255" s="27">
        <f>IF(H8255=1,E8255,"")</f>
        <v/>
      </c>
      <c r="S8255" s="27">
        <f>IF(AND(H8255=1,J8255&lt;&gt;""),E8255-J8255,"")</f>
        <v/>
      </c>
      <c r="T8255">
        <f>IF(G8255="","",MONTH(G8255))</f>
        <v/>
      </c>
    </row>
    <row r="8256">
      <c r="A8256" s="24" t="n">
        <v>2020</v>
      </c>
      <c r="B8256" s="24" t="n">
        <v>12</v>
      </c>
      <c r="C8256" s="24" t="n">
        <v>9</v>
      </c>
      <c r="D8256" s="24" t="n">
        <v>23</v>
      </c>
      <c r="E8256" s="24" t="n">
        <v>7.13</v>
      </c>
      <c r="F8256" s="25">
        <f>IF($E8256="","",DATE(IF($A8256="",nominal_year,$A8256),$B8256,$C8256)+($D8256-IF(LEFT(hour_conv,1)="1",1,0))/24)</f>
        <v/>
      </c>
      <c r="G8256" s="26">
        <f>IF(F8256="","",INT(F8256))</f>
        <v/>
      </c>
      <c r="H8256">
        <f>IF(G8256="","",IF(AND(MONTH(G8256)*100+DAY(G8256)&gt;=season_lo,MONTH(G8256)*100+DAY(G8256)&lt;=season_hi),1,0))</f>
        <v/>
      </c>
      <c r="I8256">
        <f>IF(G8256="","",G8256-first_day+1)</f>
        <v/>
      </c>
      <c r="J8256" s="27">
        <f>IF(I8256="","",INDEX(Daily!$J$2:$J$421,I8256))</f>
        <v/>
      </c>
      <c r="K8256" s="27">
        <f>IF(J8256="","",J8256+cat_offset)</f>
        <v/>
      </c>
      <c r="L8256" s="27">
        <f>IF(J8256="","",MAX(0,E8256-J8256)^2)</f>
        <v/>
      </c>
      <c r="M8256" s="27">
        <f>IF(J8256="","",MAX(0,E8256-(J8256+twcdh_off))^2)</f>
        <v/>
      </c>
      <c r="N8256" s="27">
        <f>IF(E8256="","",MAX(0,E8256-swcdh_thr)^2)</f>
        <v/>
      </c>
      <c r="O8256">
        <f>IF(K8256="","",ROUND(E8256-K8256,0))</f>
        <v/>
      </c>
      <c r="P8256">
        <f>IF(O8256="","",IF(O8256&gt;=1,O8256,0))</f>
        <v/>
      </c>
      <c r="Q8256" s="27">
        <f>IF(E8256="","",MAX(0,E8256-22))</f>
        <v/>
      </c>
      <c r="R8256" s="27">
        <f>IF(H8256=1,E8256,"")</f>
        <v/>
      </c>
      <c r="S8256" s="27">
        <f>IF(AND(H8256=1,J8256&lt;&gt;""),E8256-J8256,"")</f>
        <v/>
      </c>
      <c r="T8256">
        <f>IF(G8256="","",MONTH(G8256))</f>
        <v/>
      </c>
    </row>
    <row r="8257">
      <c r="A8257" s="24" t="n">
        <v>2020</v>
      </c>
      <c r="B8257" s="24" t="n">
        <v>12</v>
      </c>
      <c r="C8257" s="24" t="n">
        <v>9</v>
      </c>
      <c r="D8257" s="24" t="n">
        <v>24</v>
      </c>
      <c r="E8257" s="24" t="n">
        <v>6.96</v>
      </c>
      <c r="F8257" s="25">
        <f>IF($E8257="","",DATE(IF($A8257="",nominal_year,$A8257),$B8257,$C8257)+($D8257-IF(LEFT(hour_conv,1)="1",1,0))/24)</f>
        <v/>
      </c>
      <c r="G8257" s="26">
        <f>IF(F8257="","",INT(F8257))</f>
        <v/>
      </c>
      <c r="H8257">
        <f>IF(G8257="","",IF(AND(MONTH(G8257)*100+DAY(G8257)&gt;=season_lo,MONTH(G8257)*100+DAY(G8257)&lt;=season_hi),1,0))</f>
        <v/>
      </c>
      <c r="I8257">
        <f>IF(G8257="","",G8257-first_day+1)</f>
        <v/>
      </c>
      <c r="J8257" s="27">
        <f>IF(I8257="","",INDEX(Daily!$J$2:$J$421,I8257))</f>
        <v/>
      </c>
      <c r="K8257" s="27">
        <f>IF(J8257="","",J8257+cat_offset)</f>
        <v/>
      </c>
      <c r="L8257" s="27">
        <f>IF(J8257="","",MAX(0,E8257-J8257)^2)</f>
        <v/>
      </c>
      <c r="M8257" s="27">
        <f>IF(J8257="","",MAX(0,E8257-(J8257+twcdh_off))^2)</f>
        <v/>
      </c>
      <c r="N8257" s="27">
        <f>IF(E8257="","",MAX(0,E8257-swcdh_thr)^2)</f>
        <v/>
      </c>
      <c r="O8257">
        <f>IF(K8257="","",ROUND(E8257-K8257,0))</f>
        <v/>
      </c>
      <c r="P8257">
        <f>IF(O8257="","",IF(O8257&gt;=1,O8257,0))</f>
        <v/>
      </c>
      <c r="Q8257" s="27">
        <f>IF(E8257="","",MAX(0,E8257-22))</f>
        <v/>
      </c>
      <c r="R8257" s="27">
        <f>IF(H8257=1,E8257,"")</f>
        <v/>
      </c>
      <c r="S8257" s="27">
        <f>IF(AND(H8257=1,J8257&lt;&gt;""),E8257-J8257,"")</f>
        <v/>
      </c>
      <c r="T8257">
        <f>IF(G8257="","",MONTH(G8257))</f>
        <v/>
      </c>
    </row>
    <row r="8258">
      <c r="A8258" s="24" t="n">
        <v>2020</v>
      </c>
      <c r="B8258" s="24" t="n">
        <v>12</v>
      </c>
      <c r="C8258" s="24" t="n">
        <v>10</v>
      </c>
      <c r="D8258" s="24" t="n">
        <v>1</v>
      </c>
      <c r="E8258" s="24" t="n">
        <v>5.7</v>
      </c>
      <c r="F8258" s="25">
        <f>IF($E8258="","",DATE(IF($A8258="",nominal_year,$A8258),$B8258,$C8258)+($D8258-IF(LEFT(hour_conv,1)="1",1,0))/24)</f>
        <v/>
      </c>
      <c r="G8258" s="26">
        <f>IF(F8258="","",INT(F8258))</f>
        <v/>
      </c>
      <c r="H8258">
        <f>IF(G8258="","",IF(AND(MONTH(G8258)*100+DAY(G8258)&gt;=season_lo,MONTH(G8258)*100+DAY(G8258)&lt;=season_hi),1,0))</f>
        <v/>
      </c>
      <c r="I8258">
        <f>IF(G8258="","",G8258-first_day+1)</f>
        <v/>
      </c>
      <c r="J8258" s="27">
        <f>IF(I8258="","",INDEX(Daily!$J$2:$J$421,I8258))</f>
        <v/>
      </c>
      <c r="K8258" s="27">
        <f>IF(J8258="","",J8258+cat_offset)</f>
        <v/>
      </c>
      <c r="L8258" s="27">
        <f>IF(J8258="","",MAX(0,E8258-J8258)^2)</f>
        <v/>
      </c>
      <c r="M8258" s="27">
        <f>IF(J8258="","",MAX(0,E8258-(J8258+twcdh_off))^2)</f>
        <v/>
      </c>
      <c r="N8258" s="27">
        <f>IF(E8258="","",MAX(0,E8258-swcdh_thr)^2)</f>
        <v/>
      </c>
      <c r="O8258">
        <f>IF(K8258="","",ROUND(E8258-K8258,0))</f>
        <v/>
      </c>
      <c r="P8258">
        <f>IF(O8258="","",IF(O8258&gt;=1,O8258,0))</f>
        <v/>
      </c>
      <c r="Q8258" s="27">
        <f>IF(E8258="","",MAX(0,E8258-22))</f>
        <v/>
      </c>
      <c r="R8258" s="27">
        <f>IF(H8258=1,E8258,"")</f>
        <v/>
      </c>
      <c r="S8258" s="27">
        <f>IF(AND(H8258=1,J8258&lt;&gt;""),E8258-J8258,"")</f>
        <v/>
      </c>
      <c r="T8258">
        <f>IF(G8258="","",MONTH(G8258))</f>
        <v/>
      </c>
    </row>
    <row r="8259">
      <c r="A8259" s="24" t="n">
        <v>2020</v>
      </c>
      <c r="B8259" s="24" t="n">
        <v>12</v>
      </c>
      <c r="C8259" s="24" t="n">
        <v>10</v>
      </c>
      <c r="D8259" s="24" t="n">
        <v>2</v>
      </c>
      <c r="E8259" s="24" t="n">
        <v>4.71</v>
      </c>
      <c r="F8259" s="25">
        <f>IF($E8259="","",DATE(IF($A8259="",nominal_year,$A8259),$B8259,$C8259)+($D8259-IF(LEFT(hour_conv,1)="1",1,0))/24)</f>
        <v/>
      </c>
      <c r="G8259" s="26">
        <f>IF(F8259="","",INT(F8259))</f>
        <v/>
      </c>
      <c r="H8259">
        <f>IF(G8259="","",IF(AND(MONTH(G8259)*100+DAY(G8259)&gt;=season_lo,MONTH(G8259)*100+DAY(G8259)&lt;=season_hi),1,0))</f>
        <v/>
      </c>
      <c r="I8259">
        <f>IF(G8259="","",G8259-first_day+1)</f>
        <v/>
      </c>
      <c r="J8259" s="27">
        <f>IF(I8259="","",INDEX(Daily!$J$2:$J$421,I8259))</f>
        <v/>
      </c>
      <c r="K8259" s="27">
        <f>IF(J8259="","",J8259+cat_offset)</f>
        <v/>
      </c>
      <c r="L8259" s="27">
        <f>IF(J8259="","",MAX(0,E8259-J8259)^2)</f>
        <v/>
      </c>
      <c r="M8259" s="27">
        <f>IF(J8259="","",MAX(0,E8259-(J8259+twcdh_off))^2)</f>
        <v/>
      </c>
      <c r="N8259" s="27">
        <f>IF(E8259="","",MAX(0,E8259-swcdh_thr)^2)</f>
        <v/>
      </c>
      <c r="O8259">
        <f>IF(K8259="","",ROUND(E8259-K8259,0))</f>
        <v/>
      </c>
      <c r="P8259">
        <f>IF(O8259="","",IF(O8259&gt;=1,O8259,0))</f>
        <v/>
      </c>
      <c r="Q8259" s="27">
        <f>IF(E8259="","",MAX(0,E8259-22))</f>
        <v/>
      </c>
      <c r="R8259" s="27">
        <f>IF(H8259=1,E8259,"")</f>
        <v/>
      </c>
      <c r="S8259" s="27">
        <f>IF(AND(H8259=1,J8259&lt;&gt;""),E8259-J8259,"")</f>
        <v/>
      </c>
      <c r="T8259">
        <f>IF(G8259="","",MONTH(G8259))</f>
        <v/>
      </c>
    </row>
    <row r="8260">
      <c r="A8260" s="24" t="n">
        <v>2020</v>
      </c>
      <c r="B8260" s="24" t="n">
        <v>12</v>
      </c>
      <c r="C8260" s="24" t="n">
        <v>10</v>
      </c>
      <c r="D8260" s="24" t="n">
        <v>3</v>
      </c>
      <c r="E8260" s="24" t="n">
        <v>4.19</v>
      </c>
      <c r="F8260" s="25">
        <f>IF($E8260="","",DATE(IF($A8260="",nominal_year,$A8260),$B8260,$C8260)+($D8260-IF(LEFT(hour_conv,1)="1",1,0))/24)</f>
        <v/>
      </c>
      <c r="G8260" s="26">
        <f>IF(F8260="","",INT(F8260))</f>
        <v/>
      </c>
      <c r="H8260">
        <f>IF(G8260="","",IF(AND(MONTH(G8260)*100+DAY(G8260)&gt;=season_lo,MONTH(G8260)*100+DAY(G8260)&lt;=season_hi),1,0))</f>
        <v/>
      </c>
      <c r="I8260">
        <f>IF(G8260="","",G8260-first_day+1)</f>
        <v/>
      </c>
      <c r="J8260" s="27">
        <f>IF(I8260="","",INDEX(Daily!$J$2:$J$421,I8260))</f>
        <v/>
      </c>
      <c r="K8260" s="27">
        <f>IF(J8260="","",J8260+cat_offset)</f>
        <v/>
      </c>
      <c r="L8260" s="27">
        <f>IF(J8260="","",MAX(0,E8260-J8260)^2)</f>
        <v/>
      </c>
      <c r="M8260" s="27">
        <f>IF(J8260="","",MAX(0,E8260-(J8260+twcdh_off))^2)</f>
        <v/>
      </c>
      <c r="N8260" s="27">
        <f>IF(E8260="","",MAX(0,E8260-swcdh_thr)^2)</f>
        <v/>
      </c>
      <c r="O8260">
        <f>IF(K8260="","",ROUND(E8260-K8260,0))</f>
        <v/>
      </c>
      <c r="P8260">
        <f>IF(O8260="","",IF(O8260&gt;=1,O8260,0))</f>
        <v/>
      </c>
      <c r="Q8260" s="27">
        <f>IF(E8260="","",MAX(0,E8260-22))</f>
        <v/>
      </c>
      <c r="R8260" s="27">
        <f>IF(H8260=1,E8260,"")</f>
        <v/>
      </c>
      <c r="S8260" s="27">
        <f>IF(AND(H8260=1,J8260&lt;&gt;""),E8260-J8260,"")</f>
        <v/>
      </c>
      <c r="T8260">
        <f>IF(G8260="","",MONTH(G8260))</f>
        <v/>
      </c>
    </row>
    <row r="8261">
      <c r="A8261" s="24" t="n">
        <v>2020</v>
      </c>
      <c r="B8261" s="24" t="n">
        <v>12</v>
      </c>
      <c r="C8261" s="24" t="n">
        <v>10</v>
      </c>
      <c r="D8261" s="24" t="n">
        <v>4</v>
      </c>
      <c r="E8261" s="24" t="n">
        <v>5.23</v>
      </c>
      <c r="F8261" s="25">
        <f>IF($E8261="","",DATE(IF($A8261="",nominal_year,$A8261),$B8261,$C8261)+($D8261-IF(LEFT(hour_conv,1)="1",1,0))/24)</f>
        <v/>
      </c>
      <c r="G8261" s="26">
        <f>IF(F8261="","",INT(F8261))</f>
        <v/>
      </c>
      <c r="H8261">
        <f>IF(G8261="","",IF(AND(MONTH(G8261)*100+DAY(G8261)&gt;=season_lo,MONTH(G8261)*100+DAY(G8261)&lt;=season_hi),1,0))</f>
        <v/>
      </c>
      <c r="I8261">
        <f>IF(G8261="","",G8261-first_day+1)</f>
        <v/>
      </c>
      <c r="J8261" s="27">
        <f>IF(I8261="","",INDEX(Daily!$J$2:$J$421,I8261))</f>
        <v/>
      </c>
      <c r="K8261" s="27">
        <f>IF(J8261="","",J8261+cat_offset)</f>
        <v/>
      </c>
      <c r="L8261" s="27">
        <f>IF(J8261="","",MAX(0,E8261-J8261)^2)</f>
        <v/>
      </c>
      <c r="M8261" s="27">
        <f>IF(J8261="","",MAX(0,E8261-(J8261+twcdh_off))^2)</f>
        <v/>
      </c>
      <c r="N8261" s="27">
        <f>IF(E8261="","",MAX(0,E8261-swcdh_thr)^2)</f>
        <v/>
      </c>
      <c r="O8261">
        <f>IF(K8261="","",ROUND(E8261-K8261,0))</f>
        <v/>
      </c>
      <c r="P8261">
        <f>IF(O8261="","",IF(O8261&gt;=1,O8261,0))</f>
        <v/>
      </c>
      <c r="Q8261" s="27">
        <f>IF(E8261="","",MAX(0,E8261-22))</f>
        <v/>
      </c>
      <c r="R8261" s="27">
        <f>IF(H8261=1,E8261,"")</f>
        <v/>
      </c>
      <c r="S8261" s="27">
        <f>IF(AND(H8261=1,J8261&lt;&gt;""),E8261-J8261,"")</f>
        <v/>
      </c>
      <c r="T8261">
        <f>IF(G8261="","",MONTH(G8261))</f>
        <v/>
      </c>
    </row>
    <row r="8262">
      <c r="A8262" s="24" t="n">
        <v>2020</v>
      </c>
      <c r="B8262" s="24" t="n">
        <v>12</v>
      </c>
      <c r="C8262" s="24" t="n">
        <v>10</v>
      </c>
      <c r="D8262" s="24" t="n">
        <v>5</v>
      </c>
      <c r="E8262" s="24" t="n">
        <v>4.68</v>
      </c>
      <c r="F8262" s="25">
        <f>IF($E8262="","",DATE(IF($A8262="",nominal_year,$A8262),$B8262,$C8262)+($D8262-IF(LEFT(hour_conv,1)="1",1,0))/24)</f>
        <v/>
      </c>
      <c r="G8262" s="26">
        <f>IF(F8262="","",INT(F8262))</f>
        <v/>
      </c>
      <c r="H8262">
        <f>IF(G8262="","",IF(AND(MONTH(G8262)*100+DAY(G8262)&gt;=season_lo,MONTH(G8262)*100+DAY(G8262)&lt;=season_hi),1,0))</f>
        <v/>
      </c>
      <c r="I8262">
        <f>IF(G8262="","",G8262-first_day+1)</f>
        <v/>
      </c>
      <c r="J8262" s="27">
        <f>IF(I8262="","",INDEX(Daily!$J$2:$J$421,I8262))</f>
        <v/>
      </c>
      <c r="K8262" s="27">
        <f>IF(J8262="","",J8262+cat_offset)</f>
        <v/>
      </c>
      <c r="L8262" s="27">
        <f>IF(J8262="","",MAX(0,E8262-J8262)^2)</f>
        <v/>
      </c>
      <c r="M8262" s="27">
        <f>IF(J8262="","",MAX(0,E8262-(J8262+twcdh_off))^2)</f>
        <v/>
      </c>
      <c r="N8262" s="27">
        <f>IF(E8262="","",MAX(0,E8262-swcdh_thr)^2)</f>
        <v/>
      </c>
      <c r="O8262">
        <f>IF(K8262="","",ROUND(E8262-K8262,0))</f>
        <v/>
      </c>
      <c r="P8262">
        <f>IF(O8262="","",IF(O8262&gt;=1,O8262,0))</f>
        <v/>
      </c>
      <c r="Q8262" s="27">
        <f>IF(E8262="","",MAX(0,E8262-22))</f>
        <v/>
      </c>
      <c r="R8262" s="27">
        <f>IF(H8262=1,E8262,"")</f>
        <v/>
      </c>
      <c r="S8262" s="27">
        <f>IF(AND(H8262=1,J8262&lt;&gt;""),E8262-J8262,"")</f>
        <v/>
      </c>
      <c r="T8262">
        <f>IF(G8262="","",MONTH(G8262))</f>
        <v/>
      </c>
    </row>
    <row r="8263">
      <c r="A8263" s="24" t="n">
        <v>2020</v>
      </c>
      <c r="B8263" s="24" t="n">
        <v>12</v>
      </c>
      <c r="C8263" s="24" t="n">
        <v>10</v>
      </c>
      <c r="D8263" s="24" t="n">
        <v>6</v>
      </c>
      <c r="E8263" s="24" t="n">
        <v>5.01</v>
      </c>
      <c r="F8263" s="25">
        <f>IF($E8263="","",DATE(IF($A8263="",nominal_year,$A8263),$B8263,$C8263)+($D8263-IF(LEFT(hour_conv,1)="1",1,0))/24)</f>
        <v/>
      </c>
      <c r="G8263" s="26">
        <f>IF(F8263="","",INT(F8263))</f>
        <v/>
      </c>
      <c r="H8263">
        <f>IF(G8263="","",IF(AND(MONTH(G8263)*100+DAY(G8263)&gt;=season_lo,MONTH(G8263)*100+DAY(G8263)&lt;=season_hi),1,0))</f>
        <v/>
      </c>
      <c r="I8263">
        <f>IF(G8263="","",G8263-first_day+1)</f>
        <v/>
      </c>
      <c r="J8263" s="27">
        <f>IF(I8263="","",INDEX(Daily!$J$2:$J$421,I8263))</f>
        <v/>
      </c>
      <c r="K8263" s="27">
        <f>IF(J8263="","",J8263+cat_offset)</f>
        <v/>
      </c>
      <c r="L8263" s="27">
        <f>IF(J8263="","",MAX(0,E8263-J8263)^2)</f>
        <v/>
      </c>
      <c r="M8263" s="27">
        <f>IF(J8263="","",MAX(0,E8263-(J8263+twcdh_off))^2)</f>
        <v/>
      </c>
      <c r="N8263" s="27">
        <f>IF(E8263="","",MAX(0,E8263-swcdh_thr)^2)</f>
        <v/>
      </c>
      <c r="O8263">
        <f>IF(K8263="","",ROUND(E8263-K8263,0))</f>
        <v/>
      </c>
      <c r="P8263">
        <f>IF(O8263="","",IF(O8263&gt;=1,O8263,0))</f>
        <v/>
      </c>
      <c r="Q8263" s="27">
        <f>IF(E8263="","",MAX(0,E8263-22))</f>
        <v/>
      </c>
      <c r="R8263" s="27">
        <f>IF(H8263=1,E8263,"")</f>
        <v/>
      </c>
      <c r="S8263" s="27">
        <f>IF(AND(H8263=1,J8263&lt;&gt;""),E8263-J8263,"")</f>
        <v/>
      </c>
      <c r="T8263">
        <f>IF(G8263="","",MONTH(G8263))</f>
        <v/>
      </c>
    </row>
    <row r="8264">
      <c r="A8264" s="24" t="n">
        <v>2020</v>
      </c>
      <c r="B8264" s="24" t="n">
        <v>12</v>
      </c>
      <c r="C8264" s="24" t="n">
        <v>10</v>
      </c>
      <c r="D8264" s="24" t="n">
        <v>7</v>
      </c>
      <c r="E8264" s="24" t="n">
        <v>5.39</v>
      </c>
      <c r="F8264" s="25">
        <f>IF($E8264="","",DATE(IF($A8264="",nominal_year,$A8264),$B8264,$C8264)+($D8264-IF(LEFT(hour_conv,1)="1",1,0))/24)</f>
        <v/>
      </c>
      <c r="G8264" s="26">
        <f>IF(F8264="","",INT(F8264))</f>
        <v/>
      </c>
      <c r="H8264">
        <f>IF(G8264="","",IF(AND(MONTH(G8264)*100+DAY(G8264)&gt;=season_lo,MONTH(G8264)*100+DAY(G8264)&lt;=season_hi),1,0))</f>
        <v/>
      </c>
      <c r="I8264">
        <f>IF(G8264="","",G8264-first_day+1)</f>
        <v/>
      </c>
      <c r="J8264" s="27">
        <f>IF(I8264="","",INDEX(Daily!$J$2:$J$421,I8264))</f>
        <v/>
      </c>
      <c r="K8264" s="27">
        <f>IF(J8264="","",J8264+cat_offset)</f>
        <v/>
      </c>
      <c r="L8264" s="27">
        <f>IF(J8264="","",MAX(0,E8264-J8264)^2)</f>
        <v/>
      </c>
      <c r="M8264" s="27">
        <f>IF(J8264="","",MAX(0,E8264-(J8264+twcdh_off))^2)</f>
        <v/>
      </c>
      <c r="N8264" s="27">
        <f>IF(E8264="","",MAX(0,E8264-swcdh_thr)^2)</f>
        <v/>
      </c>
      <c r="O8264">
        <f>IF(K8264="","",ROUND(E8264-K8264,0))</f>
        <v/>
      </c>
      <c r="P8264">
        <f>IF(O8264="","",IF(O8264&gt;=1,O8264,0))</f>
        <v/>
      </c>
      <c r="Q8264" s="27">
        <f>IF(E8264="","",MAX(0,E8264-22))</f>
        <v/>
      </c>
      <c r="R8264" s="27">
        <f>IF(H8264=1,E8264,"")</f>
        <v/>
      </c>
      <c r="S8264" s="27">
        <f>IF(AND(H8264=1,J8264&lt;&gt;""),E8264-J8264,"")</f>
        <v/>
      </c>
      <c r="T8264">
        <f>IF(G8264="","",MONTH(G8264))</f>
        <v/>
      </c>
    </row>
    <row r="8265">
      <c r="A8265" s="24" t="n">
        <v>2020</v>
      </c>
      <c r="B8265" s="24" t="n">
        <v>12</v>
      </c>
      <c r="C8265" s="24" t="n">
        <v>10</v>
      </c>
      <c r="D8265" s="24" t="n">
        <v>8</v>
      </c>
      <c r="E8265" s="24" t="n">
        <v>6.23</v>
      </c>
      <c r="F8265" s="25">
        <f>IF($E8265="","",DATE(IF($A8265="",nominal_year,$A8265),$B8265,$C8265)+($D8265-IF(LEFT(hour_conv,1)="1",1,0))/24)</f>
        <v/>
      </c>
      <c r="G8265" s="26">
        <f>IF(F8265="","",INT(F8265))</f>
        <v/>
      </c>
      <c r="H8265">
        <f>IF(G8265="","",IF(AND(MONTH(G8265)*100+DAY(G8265)&gt;=season_lo,MONTH(G8265)*100+DAY(G8265)&lt;=season_hi),1,0))</f>
        <v/>
      </c>
      <c r="I8265">
        <f>IF(G8265="","",G8265-first_day+1)</f>
        <v/>
      </c>
      <c r="J8265" s="27">
        <f>IF(I8265="","",INDEX(Daily!$J$2:$J$421,I8265))</f>
        <v/>
      </c>
      <c r="K8265" s="27">
        <f>IF(J8265="","",J8265+cat_offset)</f>
        <v/>
      </c>
      <c r="L8265" s="27">
        <f>IF(J8265="","",MAX(0,E8265-J8265)^2)</f>
        <v/>
      </c>
      <c r="M8265" s="27">
        <f>IF(J8265="","",MAX(0,E8265-(J8265+twcdh_off))^2)</f>
        <v/>
      </c>
      <c r="N8265" s="27">
        <f>IF(E8265="","",MAX(0,E8265-swcdh_thr)^2)</f>
        <v/>
      </c>
      <c r="O8265">
        <f>IF(K8265="","",ROUND(E8265-K8265,0))</f>
        <v/>
      </c>
      <c r="P8265">
        <f>IF(O8265="","",IF(O8265&gt;=1,O8265,0))</f>
        <v/>
      </c>
      <c r="Q8265" s="27">
        <f>IF(E8265="","",MAX(0,E8265-22))</f>
        <v/>
      </c>
      <c r="R8265" s="27">
        <f>IF(H8265=1,E8265,"")</f>
        <v/>
      </c>
      <c r="S8265" s="27">
        <f>IF(AND(H8265=1,J8265&lt;&gt;""),E8265-J8265,"")</f>
        <v/>
      </c>
      <c r="T8265">
        <f>IF(G8265="","",MONTH(G8265))</f>
        <v/>
      </c>
    </row>
    <row r="8266">
      <c r="A8266" s="24" t="n">
        <v>2020</v>
      </c>
      <c r="B8266" s="24" t="n">
        <v>12</v>
      </c>
      <c r="C8266" s="24" t="n">
        <v>10</v>
      </c>
      <c r="D8266" s="24" t="n">
        <v>9</v>
      </c>
      <c r="E8266" s="24" t="n">
        <v>6.63</v>
      </c>
      <c r="F8266" s="25">
        <f>IF($E8266="","",DATE(IF($A8266="",nominal_year,$A8266),$B8266,$C8266)+($D8266-IF(LEFT(hour_conv,1)="1",1,0))/24)</f>
        <v/>
      </c>
      <c r="G8266" s="26">
        <f>IF(F8266="","",INT(F8266))</f>
        <v/>
      </c>
      <c r="H8266">
        <f>IF(G8266="","",IF(AND(MONTH(G8266)*100+DAY(G8266)&gt;=season_lo,MONTH(G8266)*100+DAY(G8266)&lt;=season_hi),1,0))</f>
        <v/>
      </c>
      <c r="I8266">
        <f>IF(G8266="","",G8266-first_day+1)</f>
        <v/>
      </c>
      <c r="J8266" s="27">
        <f>IF(I8266="","",INDEX(Daily!$J$2:$J$421,I8266))</f>
        <v/>
      </c>
      <c r="K8266" s="27">
        <f>IF(J8266="","",J8266+cat_offset)</f>
        <v/>
      </c>
      <c r="L8266" s="27">
        <f>IF(J8266="","",MAX(0,E8266-J8266)^2)</f>
        <v/>
      </c>
      <c r="M8266" s="27">
        <f>IF(J8266="","",MAX(0,E8266-(J8266+twcdh_off))^2)</f>
        <v/>
      </c>
      <c r="N8266" s="27">
        <f>IF(E8266="","",MAX(0,E8266-swcdh_thr)^2)</f>
        <v/>
      </c>
      <c r="O8266">
        <f>IF(K8266="","",ROUND(E8266-K8266,0))</f>
        <v/>
      </c>
      <c r="P8266">
        <f>IF(O8266="","",IF(O8266&gt;=1,O8266,0))</f>
        <v/>
      </c>
      <c r="Q8266" s="27">
        <f>IF(E8266="","",MAX(0,E8266-22))</f>
        <v/>
      </c>
      <c r="R8266" s="27">
        <f>IF(H8266=1,E8266,"")</f>
        <v/>
      </c>
      <c r="S8266" s="27">
        <f>IF(AND(H8266=1,J8266&lt;&gt;""),E8266-J8266,"")</f>
        <v/>
      </c>
      <c r="T8266">
        <f>IF(G8266="","",MONTH(G8266))</f>
        <v/>
      </c>
    </row>
    <row r="8267">
      <c r="A8267" s="24" t="n">
        <v>2020</v>
      </c>
      <c r="B8267" s="24" t="n">
        <v>12</v>
      </c>
      <c r="C8267" s="24" t="n">
        <v>10</v>
      </c>
      <c r="D8267" s="24" t="n">
        <v>10</v>
      </c>
      <c r="E8267" s="24" t="n">
        <v>7.12</v>
      </c>
      <c r="F8267" s="25">
        <f>IF($E8267="","",DATE(IF($A8267="",nominal_year,$A8267),$B8267,$C8267)+($D8267-IF(LEFT(hour_conv,1)="1",1,0))/24)</f>
        <v/>
      </c>
      <c r="G8267" s="26">
        <f>IF(F8267="","",INT(F8267))</f>
        <v/>
      </c>
      <c r="H8267">
        <f>IF(G8267="","",IF(AND(MONTH(G8267)*100+DAY(G8267)&gt;=season_lo,MONTH(G8267)*100+DAY(G8267)&lt;=season_hi),1,0))</f>
        <v/>
      </c>
      <c r="I8267">
        <f>IF(G8267="","",G8267-first_day+1)</f>
        <v/>
      </c>
      <c r="J8267" s="27">
        <f>IF(I8267="","",INDEX(Daily!$J$2:$J$421,I8267))</f>
        <v/>
      </c>
      <c r="K8267" s="27">
        <f>IF(J8267="","",J8267+cat_offset)</f>
        <v/>
      </c>
      <c r="L8267" s="27">
        <f>IF(J8267="","",MAX(0,E8267-J8267)^2)</f>
        <v/>
      </c>
      <c r="M8267" s="27">
        <f>IF(J8267="","",MAX(0,E8267-(J8267+twcdh_off))^2)</f>
        <v/>
      </c>
      <c r="N8267" s="27">
        <f>IF(E8267="","",MAX(0,E8267-swcdh_thr)^2)</f>
        <v/>
      </c>
      <c r="O8267">
        <f>IF(K8267="","",ROUND(E8267-K8267,0))</f>
        <v/>
      </c>
      <c r="P8267">
        <f>IF(O8267="","",IF(O8267&gt;=1,O8267,0))</f>
        <v/>
      </c>
      <c r="Q8267" s="27">
        <f>IF(E8267="","",MAX(0,E8267-22))</f>
        <v/>
      </c>
      <c r="R8267" s="27">
        <f>IF(H8267=1,E8267,"")</f>
        <v/>
      </c>
      <c r="S8267" s="27">
        <f>IF(AND(H8267=1,J8267&lt;&gt;""),E8267-J8267,"")</f>
        <v/>
      </c>
      <c r="T8267">
        <f>IF(G8267="","",MONTH(G8267))</f>
        <v/>
      </c>
    </row>
    <row r="8268">
      <c r="A8268" s="24" t="n">
        <v>2020</v>
      </c>
      <c r="B8268" s="24" t="n">
        <v>12</v>
      </c>
      <c r="C8268" s="24" t="n">
        <v>10</v>
      </c>
      <c r="D8268" s="24" t="n">
        <v>11</v>
      </c>
      <c r="E8268" s="24" t="n">
        <v>7.78</v>
      </c>
      <c r="F8268" s="25">
        <f>IF($E8268="","",DATE(IF($A8268="",nominal_year,$A8268),$B8268,$C8268)+($D8268-IF(LEFT(hour_conv,1)="1",1,0))/24)</f>
        <v/>
      </c>
      <c r="G8268" s="26">
        <f>IF(F8268="","",INT(F8268))</f>
        <v/>
      </c>
      <c r="H8268">
        <f>IF(G8268="","",IF(AND(MONTH(G8268)*100+DAY(G8268)&gt;=season_lo,MONTH(G8268)*100+DAY(G8268)&lt;=season_hi),1,0))</f>
        <v/>
      </c>
      <c r="I8268">
        <f>IF(G8268="","",G8268-first_day+1)</f>
        <v/>
      </c>
      <c r="J8268" s="27">
        <f>IF(I8268="","",INDEX(Daily!$J$2:$J$421,I8268))</f>
        <v/>
      </c>
      <c r="K8268" s="27">
        <f>IF(J8268="","",J8268+cat_offset)</f>
        <v/>
      </c>
      <c r="L8268" s="27">
        <f>IF(J8268="","",MAX(0,E8268-J8268)^2)</f>
        <v/>
      </c>
      <c r="M8268" s="27">
        <f>IF(J8268="","",MAX(0,E8268-(J8268+twcdh_off))^2)</f>
        <v/>
      </c>
      <c r="N8268" s="27">
        <f>IF(E8268="","",MAX(0,E8268-swcdh_thr)^2)</f>
        <v/>
      </c>
      <c r="O8268">
        <f>IF(K8268="","",ROUND(E8268-K8268,0))</f>
        <v/>
      </c>
      <c r="P8268">
        <f>IF(O8268="","",IF(O8268&gt;=1,O8268,0))</f>
        <v/>
      </c>
      <c r="Q8268" s="27">
        <f>IF(E8268="","",MAX(0,E8268-22))</f>
        <v/>
      </c>
      <c r="R8268" s="27">
        <f>IF(H8268=1,E8268,"")</f>
        <v/>
      </c>
      <c r="S8268" s="27">
        <f>IF(AND(H8268=1,J8268&lt;&gt;""),E8268-J8268,"")</f>
        <v/>
      </c>
      <c r="T8268">
        <f>IF(G8268="","",MONTH(G8268))</f>
        <v/>
      </c>
    </row>
    <row r="8269">
      <c r="A8269" s="24" t="n">
        <v>2020</v>
      </c>
      <c r="B8269" s="24" t="n">
        <v>12</v>
      </c>
      <c r="C8269" s="24" t="n">
        <v>10</v>
      </c>
      <c r="D8269" s="24" t="n">
        <v>12</v>
      </c>
      <c r="E8269" s="24" t="n">
        <v>7.71</v>
      </c>
      <c r="F8269" s="25">
        <f>IF($E8269="","",DATE(IF($A8269="",nominal_year,$A8269),$B8269,$C8269)+($D8269-IF(LEFT(hour_conv,1)="1",1,0))/24)</f>
        <v/>
      </c>
      <c r="G8269" s="26">
        <f>IF(F8269="","",INT(F8269))</f>
        <v/>
      </c>
      <c r="H8269">
        <f>IF(G8269="","",IF(AND(MONTH(G8269)*100+DAY(G8269)&gt;=season_lo,MONTH(G8269)*100+DAY(G8269)&lt;=season_hi),1,0))</f>
        <v/>
      </c>
      <c r="I8269">
        <f>IF(G8269="","",G8269-first_day+1)</f>
        <v/>
      </c>
      <c r="J8269" s="27">
        <f>IF(I8269="","",INDEX(Daily!$J$2:$J$421,I8269))</f>
        <v/>
      </c>
      <c r="K8269" s="27">
        <f>IF(J8269="","",J8269+cat_offset)</f>
        <v/>
      </c>
      <c r="L8269" s="27">
        <f>IF(J8269="","",MAX(0,E8269-J8269)^2)</f>
        <v/>
      </c>
      <c r="M8269" s="27">
        <f>IF(J8269="","",MAX(0,E8269-(J8269+twcdh_off))^2)</f>
        <v/>
      </c>
      <c r="N8269" s="27">
        <f>IF(E8269="","",MAX(0,E8269-swcdh_thr)^2)</f>
        <v/>
      </c>
      <c r="O8269">
        <f>IF(K8269="","",ROUND(E8269-K8269,0))</f>
        <v/>
      </c>
      <c r="P8269">
        <f>IF(O8269="","",IF(O8269&gt;=1,O8269,0))</f>
        <v/>
      </c>
      <c r="Q8269" s="27">
        <f>IF(E8269="","",MAX(0,E8269-22))</f>
        <v/>
      </c>
      <c r="R8269" s="27">
        <f>IF(H8269=1,E8269,"")</f>
        <v/>
      </c>
      <c r="S8269" s="27">
        <f>IF(AND(H8269=1,J8269&lt;&gt;""),E8269-J8269,"")</f>
        <v/>
      </c>
      <c r="T8269">
        <f>IF(G8269="","",MONTH(G8269))</f>
        <v/>
      </c>
    </row>
    <row r="8270">
      <c r="A8270" s="24" t="n">
        <v>2020</v>
      </c>
      <c r="B8270" s="24" t="n">
        <v>12</v>
      </c>
      <c r="C8270" s="24" t="n">
        <v>10</v>
      </c>
      <c r="D8270" s="24" t="n">
        <v>13</v>
      </c>
      <c r="E8270" s="24" t="n">
        <v>8.31</v>
      </c>
      <c r="F8270" s="25">
        <f>IF($E8270="","",DATE(IF($A8270="",nominal_year,$A8270),$B8270,$C8270)+($D8270-IF(LEFT(hour_conv,1)="1",1,0))/24)</f>
        <v/>
      </c>
      <c r="G8270" s="26">
        <f>IF(F8270="","",INT(F8270))</f>
        <v/>
      </c>
      <c r="H8270">
        <f>IF(G8270="","",IF(AND(MONTH(G8270)*100+DAY(G8270)&gt;=season_lo,MONTH(G8270)*100+DAY(G8270)&lt;=season_hi),1,0))</f>
        <v/>
      </c>
      <c r="I8270">
        <f>IF(G8270="","",G8270-first_day+1)</f>
        <v/>
      </c>
      <c r="J8270" s="27">
        <f>IF(I8270="","",INDEX(Daily!$J$2:$J$421,I8270))</f>
        <v/>
      </c>
      <c r="K8270" s="27">
        <f>IF(J8270="","",J8270+cat_offset)</f>
        <v/>
      </c>
      <c r="L8270" s="27">
        <f>IF(J8270="","",MAX(0,E8270-J8270)^2)</f>
        <v/>
      </c>
      <c r="M8270" s="27">
        <f>IF(J8270="","",MAX(0,E8270-(J8270+twcdh_off))^2)</f>
        <v/>
      </c>
      <c r="N8270" s="27">
        <f>IF(E8270="","",MAX(0,E8270-swcdh_thr)^2)</f>
        <v/>
      </c>
      <c r="O8270">
        <f>IF(K8270="","",ROUND(E8270-K8270,0))</f>
        <v/>
      </c>
      <c r="P8270">
        <f>IF(O8270="","",IF(O8270&gt;=1,O8270,0))</f>
        <v/>
      </c>
      <c r="Q8270" s="27">
        <f>IF(E8270="","",MAX(0,E8270-22))</f>
        <v/>
      </c>
      <c r="R8270" s="27">
        <f>IF(H8270=1,E8270,"")</f>
        <v/>
      </c>
      <c r="S8270" s="27">
        <f>IF(AND(H8270=1,J8270&lt;&gt;""),E8270-J8270,"")</f>
        <v/>
      </c>
      <c r="T8270">
        <f>IF(G8270="","",MONTH(G8270))</f>
        <v/>
      </c>
    </row>
    <row r="8271">
      <c r="A8271" s="24" t="n">
        <v>2020</v>
      </c>
      <c r="B8271" s="24" t="n">
        <v>12</v>
      </c>
      <c r="C8271" s="24" t="n">
        <v>10</v>
      </c>
      <c r="D8271" s="24" t="n">
        <v>14</v>
      </c>
      <c r="E8271" s="24" t="n">
        <v>8.890000000000001</v>
      </c>
      <c r="F8271" s="25">
        <f>IF($E8271="","",DATE(IF($A8271="",nominal_year,$A8271),$B8271,$C8271)+($D8271-IF(LEFT(hour_conv,1)="1",1,0))/24)</f>
        <v/>
      </c>
      <c r="G8271" s="26">
        <f>IF(F8271="","",INT(F8271))</f>
        <v/>
      </c>
      <c r="H8271">
        <f>IF(G8271="","",IF(AND(MONTH(G8271)*100+DAY(G8271)&gt;=season_lo,MONTH(G8271)*100+DAY(G8271)&lt;=season_hi),1,0))</f>
        <v/>
      </c>
      <c r="I8271">
        <f>IF(G8271="","",G8271-first_day+1)</f>
        <v/>
      </c>
      <c r="J8271" s="27">
        <f>IF(I8271="","",INDEX(Daily!$J$2:$J$421,I8271))</f>
        <v/>
      </c>
      <c r="K8271" s="27">
        <f>IF(J8271="","",J8271+cat_offset)</f>
        <v/>
      </c>
      <c r="L8271" s="27">
        <f>IF(J8271="","",MAX(0,E8271-J8271)^2)</f>
        <v/>
      </c>
      <c r="M8271" s="27">
        <f>IF(J8271="","",MAX(0,E8271-(J8271+twcdh_off))^2)</f>
        <v/>
      </c>
      <c r="N8271" s="27">
        <f>IF(E8271="","",MAX(0,E8271-swcdh_thr)^2)</f>
        <v/>
      </c>
      <c r="O8271">
        <f>IF(K8271="","",ROUND(E8271-K8271,0))</f>
        <v/>
      </c>
      <c r="P8271">
        <f>IF(O8271="","",IF(O8271&gt;=1,O8271,0))</f>
        <v/>
      </c>
      <c r="Q8271" s="27">
        <f>IF(E8271="","",MAX(0,E8271-22))</f>
        <v/>
      </c>
      <c r="R8271" s="27">
        <f>IF(H8271=1,E8271,"")</f>
        <v/>
      </c>
      <c r="S8271" s="27">
        <f>IF(AND(H8271=1,J8271&lt;&gt;""),E8271-J8271,"")</f>
        <v/>
      </c>
      <c r="T8271">
        <f>IF(G8271="","",MONTH(G8271))</f>
        <v/>
      </c>
    </row>
    <row r="8272">
      <c r="A8272" s="24" t="n">
        <v>2020</v>
      </c>
      <c r="B8272" s="24" t="n">
        <v>12</v>
      </c>
      <c r="C8272" s="24" t="n">
        <v>10</v>
      </c>
      <c r="D8272" s="24" t="n">
        <v>15</v>
      </c>
      <c r="E8272" s="24" t="n">
        <v>9.210000000000001</v>
      </c>
      <c r="F8272" s="25">
        <f>IF($E8272="","",DATE(IF($A8272="",nominal_year,$A8272),$B8272,$C8272)+($D8272-IF(LEFT(hour_conv,1)="1",1,0))/24)</f>
        <v/>
      </c>
      <c r="G8272" s="26">
        <f>IF(F8272="","",INT(F8272))</f>
        <v/>
      </c>
      <c r="H8272">
        <f>IF(G8272="","",IF(AND(MONTH(G8272)*100+DAY(G8272)&gt;=season_lo,MONTH(G8272)*100+DAY(G8272)&lt;=season_hi),1,0))</f>
        <v/>
      </c>
      <c r="I8272">
        <f>IF(G8272="","",G8272-first_day+1)</f>
        <v/>
      </c>
      <c r="J8272" s="27">
        <f>IF(I8272="","",INDEX(Daily!$J$2:$J$421,I8272))</f>
        <v/>
      </c>
      <c r="K8272" s="27">
        <f>IF(J8272="","",J8272+cat_offset)</f>
        <v/>
      </c>
      <c r="L8272" s="27">
        <f>IF(J8272="","",MAX(0,E8272-J8272)^2)</f>
        <v/>
      </c>
      <c r="M8272" s="27">
        <f>IF(J8272="","",MAX(0,E8272-(J8272+twcdh_off))^2)</f>
        <v/>
      </c>
      <c r="N8272" s="27">
        <f>IF(E8272="","",MAX(0,E8272-swcdh_thr)^2)</f>
        <v/>
      </c>
      <c r="O8272">
        <f>IF(K8272="","",ROUND(E8272-K8272,0))</f>
        <v/>
      </c>
      <c r="P8272">
        <f>IF(O8272="","",IF(O8272&gt;=1,O8272,0))</f>
        <v/>
      </c>
      <c r="Q8272" s="27">
        <f>IF(E8272="","",MAX(0,E8272-22))</f>
        <v/>
      </c>
      <c r="R8272" s="27">
        <f>IF(H8272=1,E8272,"")</f>
        <v/>
      </c>
      <c r="S8272" s="27">
        <f>IF(AND(H8272=1,J8272&lt;&gt;""),E8272-J8272,"")</f>
        <v/>
      </c>
      <c r="T8272">
        <f>IF(G8272="","",MONTH(G8272))</f>
        <v/>
      </c>
    </row>
    <row r="8273">
      <c r="A8273" s="24" t="n">
        <v>2020</v>
      </c>
      <c r="B8273" s="24" t="n">
        <v>12</v>
      </c>
      <c r="C8273" s="24" t="n">
        <v>10</v>
      </c>
      <c r="D8273" s="24" t="n">
        <v>16</v>
      </c>
      <c r="E8273" s="24" t="n">
        <v>9.25</v>
      </c>
      <c r="F8273" s="25">
        <f>IF($E8273="","",DATE(IF($A8273="",nominal_year,$A8273),$B8273,$C8273)+($D8273-IF(LEFT(hour_conv,1)="1",1,0))/24)</f>
        <v/>
      </c>
      <c r="G8273" s="26">
        <f>IF(F8273="","",INT(F8273))</f>
        <v/>
      </c>
      <c r="H8273">
        <f>IF(G8273="","",IF(AND(MONTH(G8273)*100+DAY(G8273)&gt;=season_lo,MONTH(G8273)*100+DAY(G8273)&lt;=season_hi),1,0))</f>
        <v/>
      </c>
      <c r="I8273">
        <f>IF(G8273="","",G8273-first_day+1)</f>
        <v/>
      </c>
      <c r="J8273" s="27">
        <f>IF(I8273="","",INDEX(Daily!$J$2:$J$421,I8273))</f>
        <v/>
      </c>
      <c r="K8273" s="27">
        <f>IF(J8273="","",J8273+cat_offset)</f>
        <v/>
      </c>
      <c r="L8273" s="27">
        <f>IF(J8273="","",MAX(0,E8273-J8273)^2)</f>
        <v/>
      </c>
      <c r="M8273" s="27">
        <f>IF(J8273="","",MAX(0,E8273-(J8273+twcdh_off))^2)</f>
        <v/>
      </c>
      <c r="N8273" s="27">
        <f>IF(E8273="","",MAX(0,E8273-swcdh_thr)^2)</f>
        <v/>
      </c>
      <c r="O8273">
        <f>IF(K8273="","",ROUND(E8273-K8273,0))</f>
        <v/>
      </c>
      <c r="P8273">
        <f>IF(O8273="","",IF(O8273&gt;=1,O8273,0))</f>
        <v/>
      </c>
      <c r="Q8273" s="27">
        <f>IF(E8273="","",MAX(0,E8273-22))</f>
        <v/>
      </c>
      <c r="R8273" s="27">
        <f>IF(H8273=1,E8273,"")</f>
        <v/>
      </c>
      <c r="S8273" s="27">
        <f>IF(AND(H8273=1,J8273&lt;&gt;""),E8273-J8273,"")</f>
        <v/>
      </c>
      <c r="T8273">
        <f>IF(G8273="","",MONTH(G8273))</f>
        <v/>
      </c>
    </row>
    <row r="8274">
      <c r="A8274" s="24" t="n">
        <v>2020</v>
      </c>
      <c r="B8274" s="24" t="n">
        <v>12</v>
      </c>
      <c r="C8274" s="24" t="n">
        <v>10</v>
      </c>
      <c r="D8274" s="24" t="n">
        <v>17</v>
      </c>
      <c r="E8274" s="24" t="n">
        <v>9.289999999999999</v>
      </c>
      <c r="F8274" s="25">
        <f>IF($E8274="","",DATE(IF($A8274="",nominal_year,$A8274),$B8274,$C8274)+($D8274-IF(LEFT(hour_conv,1)="1",1,0))/24)</f>
        <v/>
      </c>
      <c r="G8274" s="26">
        <f>IF(F8274="","",INT(F8274))</f>
        <v/>
      </c>
      <c r="H8274">
        <f>IF(G8274="","",IF(AND(MONTH(G8274)*100+DAY(G8274)&gt;=season_lo,MONTH(G8274)*100+DAY(G8274)&lt;=season_hi),1,0))</f>
        <v/>
      </c>
      <c r="I8274">
        <f>IF(G8274="","",G8274-first_day+1)</f>
        <v/>
      </c>
      <c r="J8274" s="27">
        <f>IF(I8274="","",INDEX(Daily!$J$2:$J$421,I8274))</f>
        <v/>
      </c>
      <c r="K8274" s="27">
        <f>IF(J8274="","",J8274+cat_offset)</f>
        <v/>
      </c>
      <c r="L8274" s="27">
        <f>IF(J8274="","",MAX(0,E8274-J8274)^2)</f>
        <v/>
      </c>
      <c r="M8274" s="27">
        <f>IF(J8274="","",MAX(0,E8274-(J8274+twcdh_off))^2)</f>
        <v/>
      </c>
      <c r="N8274" s="27">
        <f>IF(E8274="","",MAX(0,E8274-swcdh_thr)^2)</f>
        <v/>
      </c>
      <c r="O8274">
        <f>IF(K8274="","",ROUND(E8274-K8274,0))</f>
        <v/>
      </c>
      <c r="P8274">
        <f>IF(O8274="","",IF(O8274&gt;=1,O8274,0))</f>
        <v/>
      </c>
      <c r="Q8274" s="27">
        <f>IF(E8274="","",MAX(0,E8274-22))</f>
        <v/>
      </c>
      <c r="R8274" s="27">
        <f>IF(H8274=1,E8274,"")</f>
        <v/>
      </c>
      <c r="S8274" s="27">
        <f>IF(AND(H8274=1,J8274&lt;&gt;""),E8274-J8274,"")</f>
        <v/>
      </c>
      <c r="T8274">
        <f>IF(G8274="","",MONTH(G8274))</f>
        <v/>
      </c>
    </row>
    <row r="8275">
      <c r="A8275" s="24" t="n">
        <v>2020</v>
      </c>
      <c r="B8275" s="24" t="n">
        <v>12</v>
      </c>
      <c r="C8275" s="24" t="n">
        <v>10</v>
      </c>
      <c r="D8275" s="24" t="n">
        <v>18</v>
      </c>
      <c r="E8275" s="24" t="n">
        <v>8.93</v>
      </c>
      <c r="F8275" s="25">
        <f>IF($E8275="","",DATE(IF($A8275="",nominal_year,$A8275),$B8275,$C8275)+($D8275-IF(LEFT(hour_conv,1)="1",1,0))/24)</f>
        <v/>
      </c>
      <c r="G8275" s="26">
        <f>IF(F8275="","",INT(F8275))</f>
        <v/>
      </c>
      <c r="H8275">
        <f>IF(G8275="","",IF(AND(MONTH(G8275)*100+DAY(G8275)&gt;=season_lo,MONTH(G8275)*100+DAY(G8275)&lt;=season_hi),1,0))</f>
        <v/>
      </c>
      <c r="I8275">
        <f>IF(G8275="","",G8275-first_day+1)</f>
        <v/>
      </c>
      <c r="J8275" s="27">
        <f>IF(I8275="","",INDEX(Daily!$J$2:$J$421,I8275))</f>
        <v/>
      </c>
      <c r="K8275" s="27">
        <f>IF(J8275="","",J8275+cat_offset)</f>
        <v/>
      </c>
      <c r="L8275" s="27">
        <f>IF(J8275="","",MAX(0,E8275-J8275)^2)</f>
        <v/>
      </c>
      <c r="M8275" s="27">
        <f>IF(J8275="","",MAX(0,E8275-(J8275+twcdh_off))^2)</f>
        <v/>
      </c>
      <c r="N8275" s="27">
        <f>IF(E8275="","",MAX(0,E8275-swcdh_thr)^2)</f>
        <v/>
      </c>
      <c r="O8275">
        <f>IF(K8275="","",ROUND(E8275-K8275,0))</f>
        <v/>
      </c>
      <c r="P8275">
        <f>IF(O8275="","",IF(O8275&gt;=1,O8275,0))</f>
        <v/>
      </c>
      <c r="Q8275" s="27">
        <f>IF(E8275="","",MAX(0,E8275-22))</f>
        <v/>
      </c>
      <c r="R8275" s="27">
        <f>IF(H8275=1,E8275,"")</f>
        <v/>
      </c>
      <c r="S8275" s="27">
        <f>IF(AND(H8275=1,J8275&lt;&gt;""),E8275-J8275,"")</f>
        <v/>
      </c>
      <c r="T8275">
        <f>IF(G8275="","",MONTH(G8275))</f>
        <v/>
      </c>
    </row>
    <row r="8276">
      <c r="A8276" s="24" t="n">
        <v>2020</v>
      </c>
      <c r="B8276" s="24" t="n">
        <v>12</v>
      </c>
      <c r="C8276" s="24" t="n">
        <v>10</v>
      </c>
      <c r="D8276" s="24" t="n">
        <v>19</v>
      </c>
      <c r="E8276" s="24" t="n">
        <v>8.359999999999999</v>
      </c>
      <c r="F8276" s="25">
        <f>IF($E8276="","",DATE(IF($A8276="",nominal_year,$A8276),$B8276,$C8276)+($D8276-IF(LEFT(hour_conv,1)="1",1,0))/24)</f>
        <v/>
      </c>
      <c r="G8276" s="26">
        <f>IF(F8276="","",INT(F8276))</f>
        <v/>
      </c>
      <c r="H8276">
        <f>IF(G8276="","",IF(AND(MONTH(G8276)*100+DAY(G8276)&gt;=season_lo,MONTH(G8276)*100+DAY(G8276)&lt;=season_hi),1,0))</f>
        <v/>
      </c>
      <c r="I8276">
        <f>IF(G8276="","",G8276-first_day+1)</f>
        <v/>
      </c>
      <c r="J8276" s="27">
        <f>IF(I8276="","",INDEX(Daily!$J$2:$J$421,I8276))</f>
        <v/>
      </c>
      <c r="K8276" s="27">
        <f>IF(J8276="","",J8276+cat_offset)</f>
        <v/>
      </c>
      <c r="L8276" s="27">
        <f>IF(J8276="","",MAX(0,E8276-J8276)^2)</f>
        <v/>
      </c>
      <c r="M8276" s="27">
        <f>IF(J8276="","",MAX(0,E8276-(J8276+twcdh_off))^2)</f>
        <v/>
      </c>
      <c r="N8276" s="27">
        <f>IF(E8276="","",MAX(0,E8276-swcdh_thr)^2)</f>
        <v/>
      </c>
      <c r="O8276">
        <f>IF(K8276="","",ROUND(E8276-K8276,0))</f>
        <v/>
      </c>
      <c r="P8276">
        <f>IF(O8276="","",IF(O8276&gt;=1,O8276,0))</f>
        <v/>
      </c>
      <c r="Q8276" s="27">
        <f>IF(E8276="","",MAX(0,E8276-22))</f>
        <v/>
      </c>
      <c r="R8276" s="27">
        <f>IF(H8276=1,E8276,"")</f>
        <v/>
      </c>
      <c r="S8276" s="27">
        <f>IF(AND(H8276=1,J8276&lt;&gt;""),E8276-J8276,"")</f>
        <v/>
      </c>
      <c r="T8276">
        <f>IF(G8276="","",MONTH(G8276))</f>
        <v/>
      </c>
    </row>
    <row r="8277">
      <c r="A8277" s="24" t="n">
        <v>2020</v>
      </c>
      <c r="B8277" s="24" t="n">
        <v>12</v>
      </c>
      <c r="C8277" s="24" t="n">
        <v>10</v>
      </c>
      <c r="D8277" s="24" t="n">
        <v>20</v>
      </c>
      <c r="E8277" s="24" t="n">
        <v>7.38</v>
      </c>
      <c r="F8277" s="25">
        <f>IF($E8277="","",DATE(IF($A8277="",nominal_year,$A8277),$B8277,$C8277)+($D8277-IF(LEFT(hour_conv,1)="1",1,0))/24)</f>
        <v/>
      </c>
      <c r="G8277" s="26">
        <f>IF(F8277="","",INT(F8277))</f>
        <v/>
      </c>
      <c r="H8277">
        <f>IF(G8277="","",IF(AND(MONTH(G8277)*100+DAY(G8277)&gt;=season_lo,MONTH(G8277)*100+DAY(G8277)&lt;=season_hi),1,0))</f>
        <v/>
      </c>
      <c r="I8277">
        <f>IF(G8277="","",G8277-first_day+1)</f>
        <v/>
      </c>
      <c r="J8277" s="27">
        <f>IF(I8277="","",INDEX(Daily!$J$2:$J$421,I8277))</f>
        <v/>
      </c>
      <c r="K8277" s="27">
        <f>IF(J8277="","",J8277+cat_offset)</f>
        <v/>
      </c>
      <c r="L8277" s="27">
        <f>IF(J8277="","",MAX(0,E8277-J8277)^2)</f>
        <v/>
      </c>
      <c r="M8277" s="27">
        <f>IF(J8277="","",MAX(0,E8277-(J8277+twcdh_off))^2)</f>
        <v/>
      </c>
      <c r="N8277" s="27">
        <f>IF(E8277="","",MAX(0,E8277-swcdh_thr)^2)</f>
        <v/>
      </c>
      <c r="O8277">
        <f>IF(K8277="","",ROUND(E8277-K8277,0))</f>
        <v/>
      </c>
      <c r="P8277">
        <f>IF(O8277="","",IF(O8277&gt;=1,O8277,0))</f>
        <v/>
      </c>
      <c r="Q8277" s="27">
        <f>IF(E8277="","",MAX(0,E8277-22))</f>
        <v/>
      </c>
      <c r="R8277" s="27">
        <f>IF(H8277=1,E8277,"")</f>
        <v/>
      </c>
      <c r="S8277" s="27">
        <f>IF(AND(H8277=1,J8277&lt;&gt;""),E8277-J8277,"")</f>
        <v/>
      </c>
      <c r="T8277">
        <f>IF(G8277="","",MONTH(G8277))</f>
        <v/>
      </c>
    </row>
    <row r="8278">
      <c r="A8278" s="24" t="n">
        <v>2020</v>
      </c>
      <c r="B8278" s="24" t="n">
        <v>12</v>
      </c>
      <c r="C8278" s="24" t="n">
        <v>10</v>
      </c>
      <c r="D8278" s="24" t="n">
        <v>21</v>
      </c>
      <c r="E8278" s="24" t="n">
        <v>7.77</v>
      </c>
      <c r="F8278" s="25">
        <f>IF($E8278="","",DATE(IF($A8278="",nominal_year,$A8278),$B8278,$C8278)+($D8278-IF(LEFT(hour_conv,1)="1",1,0))/24)</f>
        <v/>
      </c>
      <c r="G8278" s="26">
        <f>IF(F8278="","",INT(F8278))</f>
        <v/>
      </c>
      <c r="H8278">
        <f>IF(G8278="","",IF(AND(MONTH(G8278)*100+DAY(G8278)&gt;=season_lo,MONTH(G8278)*100+DAY(G8278)&lt;=season_hi),1,0))</f>
        <v/>
      </c>
      <c r="I8278">
        <f>IF(G8278="","",G8278-first_day+1)</f>
        <v/>
      </c>
      <c r="J8278" s="27">
        <f>IF(I8278="","",INDEX(Daily!$J$2:$J$421,I8278))</f>
        <v/>
      </c>
      <c r="K8278" s="27">
        <f>IF(J8278="","",J8278+cat_offset)</f>
        <v/>
      </c>
      <c r="L8278" s="27">
        <f>IF(J8278="","",MAX(0,E8278-J8278)^2)</f>
        <v/>
      </c>
      <c r="M8278" s="27">
        <f>IF(J8278="","",MAX(0,E8278-(J8278+twcdh_off))^2)</f>
        <v/>
      </c>
      <c r="N8278" s="27">
        <f>IF(E8278="","",MAX(0,E8278-swcdh_thr)^2)</f>
        <v/>
      </c>
      <c r="O8278">
        <f>IF(K8278="","",ROUND(E8278-K8278,0))</f>
        <v/>
      </c>
      <c r="P8278">
        <f>IF(O8278="","",IF(O8278&gt;=1,O8278,0))</f>
        <v/>
      </c>
      <c r="Q8278" s="27">
        <f>IF(E8278="","",MAX(0,E8278-22))</f>
        <v/>
      </c>
      <c r="R8278" s="27">
        <f>IF(H8278=1,E8278,"")</f>
        <v/>
      </c>
      <c r="S8278" s="27">
        <f>IF(AND(H8278=1,J8278&lt;&gt;""),E8278-J8278,"")</f>
        <v/>
      </c>
      <c r="T8278">
        <f>IF(G8278="","",MONTH(G8278))</f>
        <v/>
      </c>
    </row>
    <row r="8279">
      <c r="A8279" s="24" t="n">
        <v>2020</v>
      </c>
      <c r="B8279" s="24" t="n">
        <v>12</v>
      </c>
      <c r="C8279" s="24" t="n">
        <v>10</v>
      </c>
      <c r="D8279" s="24" t="n">
        <v>22</v>
      </c>
      <c r="E8279" s="24" t="n">
        <v>7.05</v>
      </c>
      <c r="F8279" s="25">
        <f>IF($E8279="","",DATE(IF($A8279="",nominal_year,$A8279),$B8279,$C8279)+($D8279-IF(LEFT(hour_conv,1)="1",1,0))/24)</f>
        <v/>
      </c>
      <c r="G8279" s="26">
        <f>IF(F8279="","",INT(F8279))</f>
        <v/>
      </c>
      <c r="H8279">
        <f>IF(G8279="","",IF(AND(MONTH(G8279)*100+DAY(G8279)&gt;=season_lo,MONTH(G8279)*100+DAY(G8279)&lt;=season_hi),1,0))</f>
        <v/>
      </c>
      <c r="I8279">
        <f>IF(G8279="","",G8279-first_day+1)</f>
        <v/>
      </c>
      <c r="J8279" s="27">
        <f>IF(I8279="","",INDEX(Daily!$J$2:$J$421,I8279))</f>
        <v/>
      </c>
      <c r="K8279" s="27">
        <f>IF(J8279="","",J8279+cat_offset)</f>
        <v/>
      </c>
      <c r="L8279" s="27">
        <f>IF(J8279="","",MAX(0,E8279-J8279)^2)</f>
        <v/>
      </c>
      <c r="M8279" s="27">
        <f>IF(J8279="","",MAX(0,E8279-(J8279+twcdh_off))^2)</f>
        <v/>
      </c>
      <c r="N8279" s="27">
        <f>IF(E8279="","",MAX(0,E8279-swcdh_thr)^2)</f>
        <v/>
      </c>
      <c r="O8279">
        <f>IF(K8279="","",ROUND(E8279-K8279,0))</f>
        <v/>
      </c>
      <c r="P8279">
        <f>IF(O8279="","",IF(O8279&gt;=1,O8279,0))</f>
        <v/>
      </c>
      <c r="Q8279" s="27">
        <f>IF(E8279="","",MAX(0,E8279-22))</f>
        <v/>
      </c>
      <c r="R8279" s="27">
        <f>IF(H8279=1,E8279,"")</f>
        <v/>
      </c>
      <c r="S8279" s="27">
        <f>IF(AND(H8279=1,J8279&lt;&gt;""),E8279-J8279,"")</f>
        <v/>
      </c>
      <c r="T8279">
        <f>IF(G8279="","",MONTH(G8279))</f>
        <v/>
      </c>
    </row>
    <row r="8280">
      <c r="A8280" s="24" t="n">
        <v>2020</v>
      </c>
      <c r="B8280" s="24" t="n">
        <v>12</v>
      </c>
      <c r="C8280" s="24" t="n">
        <v>10</v>
      </c>
      <c r="D8280" s="24" t="n">
        <v>23</v>
      </c>
      <c r="E8280" s="24" t="n">
        <v>5.83</v>
      </c>
      <c r="F8280" s="25">
        <f>IF($E8280="","",DATE(IF($A8280="",nominal_year,$A8280),$B8280,$C8280)+($D8280-IF(LEFT(hour_conv,1)="1",1,0))/24)</f>
        <v/>
      </c>
      <c r="G8280" s="26">
        <f>IF(F8280="","",INT(F8280))</f>
        <v/>
      </c>
      <c r="H8280">
        <f>IF(G8280="","",IF(AND(MONTH(G8280)*100+DAY(G8280)&gt;=season_lo,MONTH(G8280)*100+DAY(G8280)&lt;=season_hi),1,0))</f>
        <v/>
      </c>
      <c r="I8280">
        <f>IF(G8280="","",G8280-first_day+1)</f>
        <v/>
      </c>
      <c r="J8280" s="27">
        <f>IF(I8280="","",INDEX(Daily!$J$2:$J$421,I8280))</f>
        <v/>
      </c>
      <c r="K8280" s="27">
        <f>IF(J8280="","",J8280+cat_offset)</f>
        <v/>
      </c>
      <c r="L8280" s="27">
        <f>IF(J8280="","",MAX(0,E8280-J8280)^2)</f>
        <v/>
      </c>
      <c r="M8280" s="27">
        <f>IF(J8280="","",MAX(0,E8280-(J8280+twcdh_off))^2)</f>
        <v/>
      </c>
      <c r="N8280" s="27">
        <f>IF(E8280="","",MAX(0,E8280-swcdh_thr)^2)</f>
        <v/>
      </c>
      <c r="O8280">
        <f>IF(K8280="","",ROUND(E8280-K8280,0))</f>
        <v/>
      </c>
      <c r="P8280">
        <f>IF(O8280="","",IF(O8280&gt;=1,O8280,0))</f>
        <v/>
      </c>
      <c r="Q8280" s="27">
        <f>IF(E8280="","",MAX(0,E8280-22))</f>
        <v/>
      </c>
      <c r="R8280" s="27">
        <f>IF(H8280=1,E8280,"")</f>
        <v/>
      </c>
      <c r="S8280" s="27">
        <f>IF(AND(H8280=1,J8280&lt;&gt;""),E8280-J8280,"")</f>
        <v/>
      </c>
      <c r="T8280">
        <f>IF(G8280="","",MONTH(G8280))</f>
        <v/>
      </c>
    </row>
    <row r="8281">
      <c r="A8281" s="24" t="n">
        <v>2020</v>
      </c>
      <c r="B8281" s="24" t="n">
        <v>12</v>
      </c>
      <c r="C8281" s="24" t="n">
        <v>10</v>
      </c>
      <c r="D8281" s="24" t="n">
        <v>24</v>
      </c>
      <c r="E8281" s="24" t="n">
        <v>5.8</v>
      </c>
      <c r="F8281" s="25">
        <f>IF($E8281="","",DATE(IF($A8281="",nominal_year,$A8281),$B8281,$C8281)+($D8281-IF(LEFT(hour_conv,1)="1",1,0))/24)</f>
        <v/>
      </c>
      <c r="G8281" s="26">
        <f>IF(F8281="","",INT(F8281))</f>
        <v/>
      </c>
      <c r="H8281">
        <f>IF(G8281="","",IF(AND(MONTH(G8281)*100+DAY(G8281)&gt;=season_lo,MONTH(G8281)*100+DAY(G8281)&lt;=season_hi),1,0))</f>
        <v/>
      </c>
      <c r="I8281">
        <f>IF(G8281="","",G8281-first_day+1)</f>
        <v/>
      </c>
      <c r="J8281" s="27">
        <f>IF(I8281="","",INDEX(Daily!$J$2:$J$421,I8281))</f>
        <v/>
      </c>
      <c r="K8281" s="27">
        <f>IF(J8281="","",J8281+cat_offset)</f>
        <v/>
      </c>
      <c r="L8281" s="27">
        <f>IF(J8281="","",MAX(0,E8281-J8281)^2)</f>
        <v/>
      </c>
      <c r="M8281" s="27">
        <f>IF(J8281="","",MAX(0,E8281-(J8281+twcdh_off))^2)</f>
        <v/>
      </c>
      <c r="N8281" s="27">
        <f>IF(E8281="","",MAX(0,E8281-swcdh_thr)^2)</f>
        <v/>
      </c>
      <c r="O8281">
        <f>IF(K8281="","",ROUND(E8281-K8281,0))</f>
        <v/>
      </c>
      <c r="P8281">
        <f>IF(O8281="","",IF(O8281&gt;=1,O8281,0))</f>
        <v/>
      </c>
      <c r="Q8281" s="27">
        <f>IF(E8281="","",MAX(0,E8281-22))</f>
        <v/>
      </c>
      <c r="R8281" s="27">
        <f>IF(H8281=1,E8281,"")</f>
        <v/>
      </c>
      <c r="S8281" s="27">
        <f>IF(AND(H8281=1,J8281&lt;&gt;""),E8281-J8281,"")</f>
        <v/>
      </c>
      <c r="T8281">
        <f>IF(G8281="","",MONTH(G8281))</f>
        <v/>
      </c>
    </row>
    <row r="8282">
      <c r="A8282" s="24" t="n">
        <v>2020</v>
      </c>
      <c r="B8282" s="24" t="n">
        <v>12</v>
      </c>
      <c r="C8282" s="24" t="n">
        <v>11</v>
      </c>
      <c r="D8282" s="24" t="n">
        <v>1</v>
      </c>
      <c r="E8282" s="24" t="n">
        <v>4.2</v>
      </c>
      <c r="F8282" s="25">
        <f>IF($E8282="","",DATE(IF($A8282="",nominal_year,$A8282),$B8282,$C8282)+($D8282-IF(LEFT(hour_conv,1)="1",1,0))/24)</f>
        <v/>
      </c>
      <c r="G8282" s="26">
        <f>IF(F8282="","",INT(F8282))</f>
        <v/>
      </c>
      <c r="H8282">
        <f>IF(G8282="","",IF(AND(MONTH(G8282)*100+DAY(G8282)&gt;=season_lo,MONTH(G8282)*100+DAY(G8282)&lt;=season_hi),1,0))</f>
        <v/>
      </c>
      <c r="I8282">
        <f>IF(G8282="","",G8282-first_day+1)</f>
        <v/>
      </c>
      <c r="J8282" s="27">
        <f>IF(I8282="","",INDEX(Daily!$J$2:$J$421,I8282))</f>
        <v/>
      </c>
      <c r="K8282" s="27">
        <f>IF(J8282="","",J8282+cat_offset)</f>
        <v/>
      </c>
      <c r="L8282" s="27">
        <f>IF(J8282="","",MAX(0,E8282-J8282)^2)</f>
        <v/>
      </c>
      <c r="M8282" s="27">
        <f>IF(J8282="","",MAX(0,E8282-(J8282+twcdh_off))^2)</f>
        <v/>
      </c>
      <c r="N8282" s="27">
        <f>IF(E8282="","",MAX(0,E8282-swcdh_thr)^2)</f>
        <v/>
      </c>
      <c r="O8282">
        <f>IF(K8282="","",ROUND(E8282-K8282,0))</f>
        <v/>
      </c>
      <c r="P8282">
        <f>IF(O8282="","",IF(O8282&gt;=1,O8282,0))</f>
        <v/>
      </c>
      <c r="Q8282" s="27">
        <f>IF(E8282="","",MAX(0,E8282-22))</f>
        <v/>
      </c>
      <c r="R8282" s="27">
        <f>IF(H8282=1,E8282,"")</f>
        <v/>
      </c>
      <c r="S8282" s="27">
        <f>IF(AND(H8282=1,J8282&lt;&gt;""),E8282-J8282,"")</f>
        <v/>
      </c>
      <c r="T8282">
        <f>IF(G8282="","",MONTH(G8282))</f>
        <v/>
      </c>
    </row>
    <row r="8283">
      <c r="A8283" s="24" t="n">
        <v>2020</v>
      </c>
      <c r="B8283" s="24" t="n">
        <v>12</v>
      </c>
      <c r="C8283" s="24" t="n">
        <v>11</v>
      </c>
      <c r="D8283" s="24" t="n">
        <v>2</v>
      </c>
      <c r="E8283" s="24" t="n">
        <v>3.69</v>
      </c>
      <c r="F8283" s="25">
        <f>IF($E8283="","",DATE(IF($A8283="",nominal_year,$A8283),$B8283,$C8283)+($D8283-IF(LEFT(hour_conv,1)="1",1,0))/24)</f>
        <v/>
      </c>
      <c r="G8283" s="26">
        <f>IF(F8283="","",INT(F8283))</f>
        <v/>
      </c>
      <c r="H8283">
        <f>IF(G8283="","",IF(AND(MONTH(G8283)*100+DAY(G8283)&gt;=season_lo,MONTH(G8283)*100+DAY(G8283)&lt;=season_hi),1,0))</f>
        <v/>
      </c>
      <c r="I8283">
        <f>IF(G8283="","",G8283-first_day+1)</f>
        <v/>
      </c>
      <c r="J8283" s="27">
        <f>IF(I8283="","",INDEX(Daily!$J$2:$J$421,I8283))</f>
        <v/>
      </c>
      <c r="K8283" s="27">
        <f>IF(J8283="","",J8283+cat_offset)</f>
        <v/>
      </c>
      <c r="L8283" s="27">
        <f>IF(J8283="","",MAX(0,E8283-J8283)^2)</f>
        <v/>
      </c>
      <c r="M8283" s="27">
        <f>IF(J8283="","",MAX(0,E8283-(J8283+twcdh_off))^2)</f>
        <v/>
      </c>
      <c r="N8283" s="27">
        <f>IF(E8283="","",MAX(0,E8283-swcdh_thr)^2)</f>
        <v/>
      </c>
      <c r="O8283">
        <f>IF(K8283="","",ROUND(E8283-K8283,0))</f>
        <v/>
      </c>
      <c r="P8283">
        <f>IF(O8283="","",IF(O8283&gt;=1,O8283,0))</f>
        <v/>
      </c>
      <c r="Q8283" s="27">
        <f>IF(E8283="","",MAX(0,E8283-22))</f>
        <v/>
      </c>
      <c r="R8283" s="27">
        <f>IF(H8283=1,E8283,"")</f>
        <v/>
      </c>
      <c r="S8283" s="27">
        <f>IF(AND(H8283=1,J8283&lt;&gt;""),E8283-J8283,"")</f>
        <v/>
      </c>
      <c r="T8283">
        <f>IF(G8283="","",MONTH(G8283))</f>
        <v/>
      </c>
    </row>
    <row r="8284">
      <c r="A8284" s="24" t="n">
        <v>2020</v>
      </c>
      <c r="B8284" s="24" t="n">
        <v>12</v>
      </c>
      <c r="C8284" s="24" t="n">
        <v>11</v>
      </c>
      <c r="D8284" s="24" t="n">
        <v>3</v>
      </c>
      <c r="E8284" s="24" t="n">
        <v>2.68</v>
      </c>
      <c r="F8284" s="25">
        <f>IF($E8284="","",DATE(IF($A8284="",nominal_year,$A8284),$B8284,$C8284)+($D8284-IF(LEFT(hour_conv,1)="1",1,0))/24)</f>
        <v/>
      </c>
      <c r="G8284" s="26">
        <f>IF(F8284="","",INT(F8284))</f>
        <v/>
      </c>
      <c r="H8284">
        <f>IF(G8284="","",IF(AND(MONTH(G8284)*100+DAY(G8284)&gt;=season_lo,MONTH(G8284)*100+DAY(G8284)&lt;=season_hi),1,0))</f>
        <v/>
      </c>
      <c r="I8284">
        <f>IF(G8284="","",G8284-first_day+1)</f>
        <v/>
      </c>
      <c r="J8284" s="27">
        <f>IF(I8284="","",INDEX(Daily!$J$2:$J$421,I8284))</f>
        <v/>
      </c>
      <c r="K8284" s="27">
        <f>IF(J8284="","",J8284+cat_offset)</f>
        <v/>
      </c>
      <c r="L8284" s="27">
        <f>IF(J8284="","",MAX(0,E8284-J8284)^2)</f>
        <v/>
      </c>
      <c r="M8284" s="27">
        <f>IF(J8284="","",MAX(0,E8284-(J8284+twcdh_off))^2)</f>
        <v/>
      </c>
      <c r="N8284" s="27">
        <f>IF(E8284="","",MAX(0,E8284-swcdh_thr)^2)</f>
        <v/>
      </c>
      <c r="O8284">
        <f>IF(K8284="","",ROUND(E8284-K8284,0))</f>
        <v/>
      </c>
      <c r="P8284">
        <f>IF(O8284="","",IF(O8284&gt;=1,O8284,0))</f>
        <v/>
      </c>
      <c r="Q8284" s="27">
        <f>IF(E8284="","",MAX(0,E8284-22))</f>
        <v/>
      </c>
      <c r="R8284" s="27">
        <f>IF(H8284=1,E8284,"")</f>
        <v/>
      </c>
      <c r="S8284" s="27">
        <f>IF(AND(H8284=1,J8284&lt;&gt;""),E8284-J8284,"")</f>
        <v/>
      </c>
      <c r="T8284">
        <f>IF(G8284="","",MONTH(G8284))</f>
        <v/>
      </c>
    </row>
    <row r="8285">
      <c r="A8285" s="24" t="n">
        <v>2020</v>
      </c>
      <c r="B8285" s="24" t="n">
        <v>12</v>
      </c>
      <c r="C8285" s="24" t="n">
        <v>11</v>
      </c>
      <c r="D8285" s="24" t="n">
        <v>4</v>
      </c>
      <c r="E8285" s="24" t="n">
        <v>2.85</v>
      </c>
      <c r="F8285" s="25">
        <f>IF($E8285="","",DATE(IF($A8285="",nominal_year,$A8285),$B8285,$C8285)+($D8285-IF(LEFT(hour_conv,1)="1",1,0))/24)</f>
        <v/>
      </c>
      <c r="G8285" s="26">
        <f>IF(F8285="","",INT(F8285))</f>
        <v/>
      </c>
      <c r="H8285">
        <f>IF(G8285="","",IF(AND(MONTH(G8285)*100+DAY(G8285)&gt;=season_lo,MONTH(G8285)*100+DAY(G8285)&lt;=season_hi),1,0))</f>
        <v/>
      </c>
      <c r="I8285">
        <f>IF(G8285="","",G8285-first_day+1)</f>
        <v/>
      </c>
      <c r="J8285" s="27">
        <f>IF(I8285="","",INDEX(Daily!$J$2:$J$421,I8285))</f>
        <v/>
      </c>
      <c r="K8285" s="27">
        <f>IF(J8285="","",J8285+cat_offset)</f>
        <v/>
      </c>
      <c r="L8285" s="27">
        <f>IF(J8285="","",MAX(0,E8285-J8285)^2)</f>
        <v/>
      </c>
      <c r="M8285" s="27">
        <f>IF(J8285="","",MAX(0,E8285-(J8285+twcdh_off))^2)</f>
        <v/>
      </c>
      <c r="N8285" s="27">
        <f>IF(E8285="","",MAX(0,E8285-swcdh_thr)^2)</f>
        <v/>
      </c>
      <c r="O8285">
        <f>IF(K8285="","",ROUND(E8285-K8285,0))</f>
        <v/>
      </c>
      <c r="P8285">
        <f>IF(O8285="","",IF(O8285&gt;=1,O8285,0))</f>
        <v/>
      </c>
      <c r="Q8285" s="27">
        <f>IF(E8285="","",MAX(0,E8285-22))</f>
        <v/>
      </c>
      <c r="R8285" s="27">
        <f>IF(H8285=1,E8285,"")</f>
        <v/>
      </c>
      <c r="S8285" s="27">
        <f>IF(AND(H8285=1,J8285&lt;&gt;""),E8285-J8285,"")</f>
        <v/>
      </c>
      <c r="T8285">
        <f>IF(G8285="","",MONTH(G8285))</f>
        <v/>
      </c>
    </row>
    <row r="8286">
      <c r="A8286" s="24" t="n">
        <v>2020</v>
      </c>
      <c r="B8286" s="24" t="n">
        <v>12</v>
      </c>
      <c r="C8286" s="24" t="n">
        <v>11</v>
      </c>
      <c r="D8286" s="24" t="n">
        <v>5</v>
      </c>
      <c r="E8286" s="24" t="n">
        <v>3.17</v>
      </c>
      <c r="F8286" s="25">
        <f>IF($E8286="","",DATE(IF($A8286="",nominal_year,$A8286),$B8286,$C8286)+($D8286-IF(LEFT(hour_conv,1)="1",1,0))/24)</f>
        <v/>
      </c>
      <c r="G8286" s="26">
        <f>IF(F8286="","",INT(F8286))</f>
        <v/>
      </c>
      <c r="H8286">
        <f>IF(G8286="","",IF(AND(MONTH(G8286)*100+DAY(G8286)&gt;=season_lo,MONTH(G8286)*100+DAY(G8286)&lt;=season_hi),1,0))</f>
        <v/>
      </c>
      <c r="I8286">
        <f>IF(G8286="","",G8286-first_day+1)</f>
        <v/>
      </c>
      <c r="J8286" s="27">
        <f>IF(I8286="","",INDEX(Daily!$J$2:$J$421,I8286))</f>
        <v/>
      </c>
      <c r="K8286" s="27">
        <f>IF(J8286="","",J8286+cat_offset)</f>
        <v/>
      </c>
      <c r="L8286" s="27">
        <f>IF(J8286="","",MAX(0,E8286-J8286)^2)</f>
        <v/>
      </c>
      <c r="M8286" s="27">
        <f>IF(J8286="","",MAX(0,E8286-(J8286+twcdh_off))^2)</f>
        <v/>
      </c>
      <c r="N8286" s="27">
        <f>IF(E8286="","",MAX(0,E8286-swcdh_thr)^2)</f>
        <v/>
      </c>
      <c r="O8286">
        <f>IF(K8286="","",ROUND(E8286-K8286,0))</f>
        <v/>
      </c>
      <c r="P8286">
        <f>IF(O8286="","",IF(O8286&gt;=1,O8286,0))</f>
        <v/>
      </c>
      <c r="Q8286" s="27">
        <f>IF(E8286="","",MAX(0,E8286-22))</f>
        <v/>
      </c>
      <c r="R8286" s="27">
        <f>IF(H8286=1,E8286,"")</f>
        <v/>
      </c>
      <c r="S8286" s="27">
        <f>IF(AND(H8286=1,J8286&lt;&gt;""),E8286-J8286,"")</f>
        <v/>
      </c>
      <c r="T8286">
        <f>IF(G8286="","",MONTH(G8286))</f>
        <v/>
      </c>
    </row>
    <row r="8287">
      <c r="A8287" s="24" t="n">
        <v>2020</v>
      </c>
      <c r="B8287" s="24" t="n">
        <v>12</v>
      </c>
      <c r="C8287" s="24" t="n">
        <v>11</v>
      </c>
      <c r="D8287" s="24" t="n">
        <v>6</v>
      </c>
      <c r="E8287" s="24" t="n">
        <v>4.29</v>
      </c>
      <c r="F8287" s="25">
        <f>IF($E8287="","",DATE(IF($A8287="",nominal_year,$A8287),$B8287,$C8287)+($D8287-IF(LEFT(hour_conv,1)="1",1,0))/24)</f>
        <v/>
      </c>
      <c r="G8287" s="26">
        <f>IF(F8287="","",INT(F8287))</f>
        <v/>
      </c>
      <c r="H8287">
        <f>IF(G8287="","",IF(AND(MONTH(G8287)*100+DAY(G8287)&gt;=season_lo,MONTH(G8287)*100+DAY(G8287)&lt;=season_hi),1,0))</f>
        <v/>
      </c>
      <c r="I8287">
        <f>IF(G8287="","",G8287-first_day+1)</f>
        <v/>
      </c>
      <c r="J8287" s="27">
        <f>IF(I8287="","",INDEX(Daily!$J$2:$J$421,I8287))</f>
        <v/>
      </c>
      <c r="K8287" s="27">
        <f>IF(J8287="","",J8287+cat_offset)</f>
        <v/>
      </c>
      <c r="L8287" s="27">
        <f>IF(J8287="","",MAX(0,E8287-J8287)^2)</f>
        <v/>
      </c>
      <c r="M8287" s="27">
        <f>IF(J8287="","",MAX(0,E8287-(J8287+twcdh_off))^2)</f>
        <v/>
      </c>
      <c r="N8287" s="27">
        <f>IF(E8287="","",MAX(0,E8287-swcdh_thr)^2)</f>
        <v/>
      </c>
      <c r="O8287">
        <f>IF(K8287="","",ROUND(E8287-K8287,0))</f>
        <v/>
      </c>
      <c r="P8287">
        <f>IF(O8287="","",IF(O8287&gt;=1,O8287,0))</f>
        <v/>
      </c>
      <c r="Q8287" s="27">
        <f>IF(E8287="","",MAX(0,E8287-22))</f>
        <v/>
      </c>
      <c r="R8287" s="27">
        <f>IF(H8287=1,E8287,"")</f>
        <v/>
      </c>
      <c r="S8287" s="27">
        <f>IF(AND(H8287=1,J8287&lt;&gt;""),E8287-J8287,"")</f>
        <v/>
      </c>
      <c r="T8287">
        <f>IF(G8287="","",MONTH(G8287))</f>
        <v/>
      </c>
    </row>
    <row r="8288">
      <c r="A8288" s="24" t="n">
        <v>2020</v>
      </c>
      <c r="B8288" s="24" t="n">
        <v>12</v>
      </c>
      <c r="C8288" s="24" t="n">
        <v>11</v>
      </c>
      <c r="D8288" s="24" t="n">
        <v>7</v>
      </c>
      <c r="E8288" s="24" t="n">
        <v>3.69</v>
      </c>
      <c r="F8288" s="25">
        <f>IF($E8288="","",DATE(IF($A8288="",nominal_year,$A8288),$B8288,$C8288)+($D8288-IF(LEFT(hour_conv,1)="1",1,0))/24)</f>
        <v/>
      </c>
      <c r="G8288" s="26">
        <f>IF(F8288="","",INT(F8288))</f>
        <v/>
      </c>
      <c r="H8288">
        <f>IF(G8288="","",IF(AND(MONTH(G8288)*100+DAY(G8288)&gt;=season_lo,MONTH(G8288)*100+DAY(G8288)&lt;=season_hi),1,0))</f>
        <v/>
      </c>
      <c r="I8288">
        <f>IF(G8288="","",G8288-first_day+1)</f>
        <v/>
      </c>
      <c r="J8288" s="27">
        <f>IF(I8288="","",INDEX(Daily!$J$2:$J$421,I8288))</f>
        <v/>
      </c>
      <c r="K8288" s="27">
        <f>IF(J8288="","",J8288+cat_offset)</f>
        <v/>
      </c>
      <c r="L8288" s="27">
        <f>IF(J8288="","",MAX(0,E8288-J8288)^2)</f>
        <v/>
      </c>
      <c r="M8288" s="27">
        <f>IF(J8288="","",MAX(0,E8288-(J8288+twcdh_off))^2)</f>
        <v/>
      </c>
      <c r="N8288" s="27">
        <f>IF(E8288="","",MAX(0,E8288-swcdh_thr)^2)</f>
        <v/>
      </c>
      <c r="O8288">
        <f>IF(K8288="","",ROUND(E8288-K8288,0))</f>
        <v/>
      </c>
      <c r="P8288">
        <f>IF(O8288="","",IF(O8288&gt;=1,O8288,0))</f>
        <v/>
      </c>
      <c r="Q8288" s="27">
        <f>IF(E8288="","",MAX(0,E8288-22))</f>
        <v/>
      </c>
      <c r="R8288" s="27">
        <f>IF(H8288=1,E8288,"")</f>
        <v/>
      </c>
      <c r="S8288" s="27">
        <f>IF(AND(H8288=1,J8288&lt;&gt;""),E8288-J8288,"")</f>
        <v/>
      </c>
      <c r="T8288">
        <f>IF(G8288="","",MONTH(G8288))</f>
        <v/>
      </c>
    </row>
    <row r="8289">
      <c r="A8289" s="24" t="n">
        <v>2020</v>
      </c>
      <c r="B8289" s="24" t="n">
        <v>12</v>
      </c>
      <c r="C8289" s="24" t="n">
        <v>11</v>
      </c>
      <c r="D8289" s="24" t="n">
        <v>8</v>
      </c>
      <c r="E8289" s="24" t="n">
        <v>4.39</v>
      </c>
      <c r="F8289" s="25">
        <f>IF($E8289="","",DATE(IF($A8289="",nominal_year,$A8289),$B8289,$C8289)+($D8289-IF(LEFT(hour_conv,1)="1",1,0))/24)</f>
        <v/>
      </c>
      <c r="G8289" s="26">
        <f>IF(F8289="","",INT(F8289))</f>
        <v/>
      </c>
      <c r="H8289">
        <f>IF(G8289="","",IF(AND(MONTH(G8289)*100+DAY(G8289)&gt;=season_lo,MONTH(G8289)*100+DAY(G8289)&lt;=season_hi),1,0))</f>
        <v/>
      </c>
      <c r="I8289">
        <f>IF(G8289="","",G8289-first_day+1)</f>
        <v/>
      </c>
      <c r="J8289" s="27">
        <f>IF(I8289="","",INDEX(Daily!$J$2:$J$421,I8289))</f>
        <v/>
      </c>
      <c r="K8289" s="27">
        <f>IF(J8289="","",J8289+cat_offset)</f>
        <v/>
      </c>
      <c r="L8289" s="27">
        <f>IF(J8289="","",MAX(0,E8289-J8289)^2)</f>
        <v/>
      </c>
      <c r="M8289" s="27">
        <f>IF(J8289="","",MAX(0,E8289-(J8289+twcdh_off))^2)</f>
        <v/>
      </c>
      <c r="N8289" s="27">
        <f>IF(E8289="","",MAX(0,E8289-swcdh_thr)^2)</f>
        <v/>
      </c>
      <c r="O8289">
        <f>IF(K8289="","",ROUND(E8289-K8289,0))</f>
        <v/>
      </c>
      <c r="P8289">
        <f>IF(O8289="","",IF(O8289&gt;=1,O8289,0))</f>
        <v/>
      </c>
      <c r="Q8289" s="27">
        <f>IF(E8289="","",MAX(0,E8289-22))</f>
        <v/>
      </c>
      <c r="R8289" s="27">
        <f>IF(H8289=1,E8289,"")</f>
        <v/>
      </c>
      <c r="S8289" s="27">
        <f>IF(AND(H8289=1,J8289&lt;&gt;""),E8289-J8289,"")</f>
        <v/>
      </c>
      <c r="T8289">
        <f>IF(G8289="","",MONTH(G8289))</f>
        <v/>
      </c>
    </row>
    <row r="8290">
      <c r="A8290" s="24" t="n">
        <v>2020</v>
      </c>
      <c r="B8290" s="24" t="n">
        <v>12</v>
      </c>
      <c r="C8290" s="24" t="n">
        <v>11</v>
      </c>
      <c r="D8290" s="24" t="n">
        <v>9</v>
      </c>
      <c r="E8290" s="24" t="n">
        <v>4.66</v>
      </c>
      <c r="F8290" s="25">
        <f>IF($E8290="","",DATE(IF($A8290="",nominal_year,$A8290),$B8290,$C8290)+($D8290-IF(LEFT(hour_conv,1)="1",1,0))/24)</f>
        <v/>
      </c>
      <c r="G8290" s="26">
        <f>IF(F8290="","",INT(F8290))</f>
        <v/>
      </c>
      <c r="H8290">
        <f>IF(G8290="","",IF(AND(MONTH(G8290)*100+DAY(G8290)&gt;=season_lo,MONTH(G8290)*100+DAY(G8290)&lt;=season_hi),1,0))</f>
        <v/>
      </c>
      <c r="I8290">
        <f>IF(G8290="","",G8290-first_day+1)</f>
        <v/>
      </c>
      <c r="J8290" s="27">
        <f>IF(I8290="","",INDEX(Daily!$J$2:$J$421,I8290))</f>
        <v/>
      </c>
      <c r="K8290" s="27">
        <f>IF(J8290="","",J8290+cat_offset)</f>
        <v/>
      </c>
      <c r="L8290" s="27">
        <f>IF(J8290="","",MAX(0,E8290-J8290)^2)</f>
        <v/>
      </c>
      <c r="M8290" s="27">
        <f>IF(J8290="","",MAX(0,E8290-(J8290+twcdh_off))^2)</f>
        <v/>
      </c>
      <c r="N8290" s="27">
        <f>IF(E8290="","",MAX(0,E8290-swcdh_thr)^2)</f>
        <v/>
      </c>
      <c r="O8290">
        <f>IF(K8290="","",ROUND(E8290-K8290,0))</f>
        <v/>
      </c>
      <c r="P8290">
        <f>IF(O8290="","",IF(O8290&gt;=1,O8290,0))</f>
        <v/>
      </c>
      <c r="Q8290" s="27">
        <f>IF(E8290="","",MAX(0,E8290-22))</f>
        <v/>
      </c>
      <c r="R8290" s="27">
        <f>IF(H8290=1,E8290,"")</f>
        <v/>
      </c>
      <c r="S8290" s="27">
        <f>IF(AND(H8290=1,J8290&lt;&gt;""),E8290-J8290,"")</f>
        <v/>
      </c>
      <c r="T8290">
        <f>IF(G8290="","",MONTH(G8290))</f>
        <v/>
      </c>
    </row>
    <row r="8291">
      <c r="A8291" s="24" t="n">
        <v>2020</v>
      </c>
      <c r="B8291" s="24" t="n">
        <v>12</v>
      </c>
      <c r="C8291" s="24" t="n">
        <v>11</v>
      </c>
      <c r="D8291" s="24" t="n">
        <v>10</v>
      </c>
      <c r="E8291" s="24" t="n">
        <v>5.53</v>
      </c>
      <c r="F8291" s="25">
        <f>IF($E8291="","",DATE(IF($A8291="",nominal_year,$A8291),$B8291,$C8291)+($D8291-IF(LEFT(hour_conv,1)="1",1,0))/24)</f>
        <v/>
      </c>
      <c r="G8291" s="26">
        <f>IF(F8291="","",INT(F8291))</f>
        <v/>
      </c>
      <c r="H8291">
        <f>IF(G8291="","",IF(AND(MONTH(G8291)*100+DAY(G8291)&gt;=season_lo,MONTH(G8291)*100+DAY(G8291)&lt;=season_hi),1,0))</f>
        <v/>
      </c>
      <c r="I8291">
        <f>IF(G8291="","",G8291-first_day+1)</f>
        <v/>
      </c>
      <c r="J8291" s="27">
        <f>IF(I8291="","",INDEX(Daily!$J$2:$J$421,I8291))</f>
        <v/>
      </c>
      <c r="K8291" s="27">
        <f>IF(J8291="","",J8291+cat_offset)</f>
        <v/>
      </c>
      <c r="L8291" s="27">
        <f>IF(J8291="","",MAX(0,E8291-J8291)^2)</f>
        <v/>
      </c>
      <c r="M8291" s="27">
        <f>IF(J8291="","",MAX(0,E8291-(J8291+twcdh_off))^2)</f>
        <v/>
      </c>
      <c r="N8291" s="27">
        <f>IF(E8291="","",MAX(0,E8291-swcdh_thr)^2)</f>
        <v/>
      </c>
      <c r="O8291">
        <f>IF(K8291="","",ROUND(E8291-K8291,0))</f>
        <v/>
      </c>
      <c r="P8291">
        <f>IF(O8291="","",IF(O8291&gt;=1,O8291,0))</f>
        <v/>
      </c>
      <c r="Q8291" s="27">
        <f>IF(E8291="","",MAX(0,E8291-22))</f>
        <v/>
      </c>
      <c r="R8291" s="27">
        <f>IF(H8291=1,E8291,"")</f>
        <v/>
      </c>
      <c r="S8291" s="27">
        <f>IF(AND(H8291=1,J8291&lt;&gt;""),E8291-J8291,"")</f>
        <v/>
      </c>
      <c r="T8291">
        <f>IF(G8291="","",MONTH(G8291))</f>
        <v/>
      </c>
    </row>
    <row r="8292">
      <c r="A8292" s="24" t="n">
        <v>2020</v>
      </c>
      <c r="B8292" s="24" t="n">
        <v>12</v>
      </c>
      <c r="C8292" s="24" t="n">
        <v>11</v>
      </c>
      <c r="D8292" s="24" t="n">
        <v>11</v>
      </c>
      <c r="E8292" s="24" t="n">
        <v>6.48</v>
      </c>
      <c r="F8292" s="25">
        <f>IF($E8292="","",DATE(IF($A8292="",nominal_year,$A8292),$B8292,$C8292)+($D8292-IF(LEFT(hour_conv,1)="1",1,0))/24)</f>
        <v/>
      </c>
      <c r="G8292" s="26">
        <f>IF(F8292="","",INT(F8292))</f>
        <v/>
      </c>
      <c r="H8292">
        <f>IF(G8292="","",IF(AND(MONTH(G8292)*100+DAY(G8292)&gt;=season_lo,MONTH(G8292)*100+DAY(G8292)&lt;=season_hi),1,0))</f>
        <v/>
      </c>
      <c r="I8292">
        <f>IF(G8292="","",G8292-first_day+1)</f>
        <v/>
      </c>
      <c r="J8292" s="27">
        <f>IF(I8292="","",INDEX(Daily!$J$2:$J$421,I8292))</f>
        <v/>
      </c>
      <c r="K8292" s="27">
        <f>IF(J8292="","",J8292+cat_offset)</f>
        <v/>
      </c>
      <c r="L8292" s="27">
        <f>IF(J8292="","",MAX(0,E8292-J8292)^2)</f>
        <v/>
      </c>
      <c r="M8292" s="27">
        <f>IF(J8292="","",MAX(0,E8292-(J8292+twcdh_off))^2)</f>
        <v/>
      </c>
      <c r="N8292" s="27">
        <f>IF(E8292="","",MAX(0,E8292-swcdh_thr)^2)</f>
        <v/>
      </c>
      <c r="O8292">
        <f>IF(K8292="","",ROUND(E8292-K8292,0))</f>
        <v/>
      </c>
      <c r="P8292">
        <f>IF(O8292="","",IF(O8292&gt;=1,O8292,0))</f>
        <v/>
      </c>
      <c r="Q8292" s="27">
        <f>IF(E8292="","",MAX(0,E8292-22))</f>
        <v/>
      </c>
      <c r="R8292" s="27">
        <f>IF(H8292=1,E8292,"")</f>
        <v/>
      </c>
      <c r="S8292" s="27">
        <f>IF(AND(H8292=1,J8292&lt;&gt;""),E8292-J8292,"")</f>
        <v/>
      </c>
      <c r="T8292">
        <f>IF(G8292="","",MONTH(G8292))</f>
        <v/>
      </c>
    </row>
    <row r="8293">
      <c r="A8293" s="24" t="n">
        <v>2020</v>
      </c>
      <c r="B8293" s="24" t="n">
        <v>12</v>
      </c>
      <c r="C8293" s="24" t="n">
        <v>11</v>
      </c>
      <c r="D8293" s="24" t="n">
        <v>12</v>
      </c>
      <c r="E8293" s="24" t="n">
        <v>6.1</v>
      </c>
      <c r="F8293" s="25">
        <f>IF($E8293="","",DATE(IF($A8293="",nominal_year,$A8293),$B8293,$C8293)+($D8293-IF(LEFT(hour_conv,1)="1",1,0))/24)</f>
        <v/>
      </c>
      <c r="G8293" s="26">
        <f>IF(F8293="","",INT(F8293))</f>
        <v/>
      </c>
      <c r="H8293">
        <f>IF(G8293="","",IF(AND(MONTH(G8293)*100+DAY(G8293)&gt;=season_lo,MONTH(G8293)*100+DAY(G8293)&lt;=season_hi),1,0))</f>
        <v/>
      </c>
      <c r="I8293">
        <f>IF(G8293="","",G8293-first_day+1)</f>
        <v/>
      </c>
      <c r="J8293" s="27">
        <f>IF(I8293="","",INDEX(Daily!$J$2:$J$421,I8293))</f>
        <v/>
      </c>
      <c r="K8293" s="27">
        <f>IF(J8293="","",J8293+cat_offset)</f>
        <v/>
      </c>
      <c r="L8293" s="27">
        <f>IF(J8293="","",MAX(0,E8293-J8293)^2)</f>
        <v/>
      </c>
      <c r="M8293" s="27">
        <f>IF(J8293="","",MAX(0,E8293-(J8293+twcdh_off))^2)</f>
        <v/>
      </c>
      <c r="N8293" s="27">
        <f>IF(E8293="","",MAX(0,E8293-swcdh_thr)^2)</f>
        <v/>
      </c>
      <c r="O8293">
        <f>IF(K8293="","",ROUND(E8293-K8293,0))</f>
        <v/>
      </c>
      <c r="P8293">
        <f>IF(O8293="","",IF(O8293&gt;=1,O8293,0))</f>
        <v/>
      </c>
      <c r="Q8293" s="27">
        <f>IF(E8293="","",MAX(0,E8293-22))</f>
        <v/>
      </c>
      <c r="R8293" s="27">
        <f>IF(H8293=1,E8293,"")</f>
        <v/>
      </c>
      <c r="S8293" s="27">
        <f>IF(AND(H8293=1,J8293&lt;&gt;""),E8293-J8293,"")</f>
        <v/>
      </c>
      <c r="T8293">
        <f>IF(G8293="","",MONTH(G8293))</f>
        <v/>
      </c>
    </row>
    <row r="8294">
      <c r="A8294" s="24" t="n">
        <v>2020</v>
      </c>
      <c r="B8294" s="24" t="n">
        <v>12</v>
      </c>
      <c r="C8294" s="24" t="n">
        <v>11</v>
      </c>
      <c r="D8294" s="24" t="n">
        <v>13</v>
      </c>
      <c r="E8294" s="24" t="n">
        <v>6.29</v>
      </c>
      <c r="F8294" s="25">
        <f>IF($E8294="","",DATE(IF($A8294="",nominal_year,$A8294),$B8294,$C8294)+($D8294-IF(LEFT(hour_conv,1)="1",1,0))/24)</f>
        <v/>
      </c>
      <c r="G8294" s="26">
        <f>IF(F8294="","",INT(F8294))</f>
        <v/>
      </c>
      <c r="H8294">
        <f>IF(G8294="","",IF(AND(MONTH(G8294)*100+DAY(G8294)&gt;=season_lo,MONTH(G8294)*100+DAY(G8294)&lt;=season_hi),1,0))</f>
        <v/>
      </c>
      <c r="I8294">
        <f>IF(G8294="","",G8294-first_day+1)</f>
        <v/>
      </c>
      <c r="J8294" s="27">
        <f>IF(I8294="","",INDEX(Daily!$J$2:$J$421,I8294))</f>
        <v/>
      </c>
      <c r="K8294" s="27">
        <f>IF(J8294="","",J8294+cat_offset)</f>
        <v/>
      </c>
      <c r="L8294" s="27">
        <f>IF(J8294="","",MAX(0,E8294-J8294)^2)</f>
        <v/>
      </c>
      <c r="M8294" s="27">
        <f>IF(J8294="","",MAX(0,E8294-(J8294+twcdh_off))^2)</f>
        <v/>
      </c>
      <c r="N8294" s="27">
        <f>IF(E8294="","",MAX(0,E8294-swcdh_thr)^2)</f>
        <v/>
      </c>
      <c r="O8294">
        <f>IF(K8294="","",ROUND(E8294-K8294,0))</f>
        <v/>
      </c>
      <c r="P8294">
        <f>IF(O8294="","",IF(O8294&gt;=1,O8294,0))</f>
        <v/>
      </c>
      <c r="Q8294" s="27">
        <f>IF(E8294="","",MAX(0,E8294-22))</f>
        <v/>
      </c>
      <c r="R8294" s="27">
        <f>IF(H8294=1,E8294,"")</f>
        <v/>
      </c>
      <c r="S8294" s="27">
        <f>IF(AND(H8294=1,J8294&lt;&gt;""),E8294-J8294,"")</f>
        <v/>
      </c>
      <c r="T8294">
        <f>IF(G8294="","",MONTH(G8294))</f>
        <v/>
      </c>
    </row>
    <row r="8295">
      <c r="A8295" s="24" t="n">
        <v>2020</v>
      </c>
      <c r="B8295" s="24" t="n">
        <v>12</v>
      </c>
      <c r="C8295" s="24" t="n">
        <v>11</v>
      </c>
      <c r="D8295" s="24" t="n">
        <v>14</v>
      </c>
      <c r="E8295" s="24" t="n">
        <v>8.07</v>
      </c>
      <c r="F8295" s="25">
        <f>IF($E8295="","",DATE(IF($A8295="",nominal_year,$A8295),$B8295,$C8295)+($D8295-IF(LEFT(hour_conv,1)="1",1,0))/24)</f>
        <v/>
      </c>
      <c r="G8295" s="26">
        <f>IF(F8295="","",INT(F8295))</f>
        <v/>
      </c>
      <c r="H8295">
        <f>IF(G8295="","",IF(AND(MONTH(G8295)*100+DAY(G8295)&gt;=season_lo,MONTH(G8295)*100+DAY(G8295)&lt;=season_hi),1,0))</f>
        <v/>
      </c>
      <c r="I8295">
        <f>IF(G8295="","",G8295-first_day+1)</f>
        <v/>
      </c>
      <c r="J8295" s="27">
        <f>IF(I8295="","",INDEX(Daily!$J$2:$J$421,I8295))</f>
        <v/>
      </c>
      <c r="K8295" s="27">
        <f>IF(J8295="","",J8295+cat_offset)</f>
        <v/>
      </c>
      <c r="L8295" s="27">
        <f>IF(J8295="","",MAX(0,E8295-J8295)^2)</f>
        <v/>
      </c>
      <c r="M8295" s="27">
        <f>IF(J8295="","",MAX(0,E8295-(J8295+twcdh_off))^2)</f>
        <v/>
      </c>
      <c r="N8295" s="27">
        <f>IF(E8295="","",MAX(0,E8295-swcdh_thr)^2)</f>
        <v/>
      </c>
      <c r="O8295">
        <f>IF(K8295="","",ROUND(E8295-K8295,0))</f>
        <v/>
      </c>
      <c r="P8295">
        <f>IF(O8295="","",IF(O8295&gt;=1,O8295,0))</f>
        <v/>
      </c>
      <c r="Q8295" s="27">
        <f>IF(E8295="","",MAX(0,E8295-22))</f>
        <v/>
      </c>
      <c r="R8295" s="27">
        <f>IF(H8295=1,E8295,"")</f>
        <v/>
      </c>
      <c r="S8295" s="27">
        <f>IF(AND(H8295=1,J8295&lt;&gt;""),E8295-J8295,"")</f>
        <v/>
      </c>
      <c r="T8295">
        <f>IF(G8295="","",MONTH(G8295))</f>
        <v/>
      </c>
    </row>
    <row r="8296">
      <c r="A8296" s="24" t="n">
        <v>2020</v>
      </c>
      <c r="B8296" s="24" t="n">
        <v>12</v>
      </c>
      <c r="C8296" s="24" t="n">
        <v>11</v>
      </c>
      <c r="D8296" s="24" t="n">
        <v>15</v>
      </c>
      <c r="E8296" s="24" t="n">
        <v>8.050000000000001</v>
      </c>
      <c r="F8296" s="25">
        <f>IF($E8296="","",DATE(IF($A8296="",nominal_year,$A8296),$B8296,$C8296)+($D8296-IF(LEFT(hour_conv,1)="1",1,0))/24)</f>
        <v/>
      </c>
      <c r="G8296" s="26">
        <f>IF(F8296="","",INT(F8296))</f>
        <v/>
      </c>
      <c r="H8296">
        <f>IF(G8296="","",IF(AND(MONTH(G8296)*100+DAY(G8296)&gt;=season_lo,MONTH(G8296)*100+DAY(G8296)&lt;=season_hi),1,0))</f>
        <v/>
      </c>
      <c r="I8296">
        <f>IF(G8296="","",G8296-first_day+1)</f>
        <v/>
      </c>
      <c r="J8296" s="27">
        <f>IF(I8296="","",INDEX(Daily!$J$2:$J$421,I8296))</f>
        <v/>
      </c>
      <c r="K8296" s="27">
        <f>IF(J8296="","",J8296+cat_offset)</f>
        <v/>
      </c>
      <c r="L8296" s="27">
        <f>IF(J8296="","",MAX(0,E8296-J8296)^2)</f>
        <v/>
      </c>
      <c r="M8296" s="27">
        <f>IF(J8296="","",MAX(0,E8296-(J8296+twcdh_off))^2)</f>
        <v/>
      </c>
      <c r="N8296" s="27">
        <f>IF(E8296="","",MAX(0,E8296-swcdh_thr)^2)</f>
        <v/>
      </c>
      <c r="O8296">
        <f>IF(K8296="","",ROUND(E8296-K8296,0))</f>
        <v/>
      </c>
      <c r="P8296">
        <f>IF(O8296="","",IF(O8296&gt;=1,O8296,0))</f>
        <v/>
      </c>
      <c r="Q8296" s="27">
        <f>IF(E8296="","",MAX(0,E8296-22))</f>
        <v/>
      </c>
      <c r="R8296" s="27">
        <f>IF(H8296=1,E8296,"")</f>
        <v/>
      </c>
      <c r="S8296" s="27">
        <f>IF(AND(H8296=1,J8296&lt;&gt;""),E8296-J8296,"")</f>
        <v/>
      </c>
      <c r="T8296">
        <f>IF(G8296="","",MONTH(G8296))</f>
        <v/>
      </c>
    </row>
    <row r="8297">
      <c r="A8297" s="24" t="n">
        <v>2020</v>
      </c>
      <c r="B8297" s="24" t="n">
        <v>12</v>
      </c>
      <c r="C8297" s="24" t="n">
        <v>11</v>
      </c>
      <c r="D8297" s="24" t="n">
        <v>16</v>
      </c>
      <c r="E8297" s="24" t="n">
        <v>7.88</v>
      </c>
      <c r="F8297" s="25">
        <f>IF($E8297="","",DATE(IF($A8297="",nominal_year,$A8297),$B8297,$C8297)+($D8297-IF(LEFT(hour_conv,1)="1",1,0))/24)</f>
        <v/>
      </c>
      <c r="G8297" s="26">
        <f>IF(F8297="","",INT(F8297))</f>
        <v/>
      </c>
      <c r="H8297">
        <f>IF(G8297="","",IF(AND(MONTH(G8297)*100+DAY(G8297)&gt;=season_lo,MONTH(G8297)*100+DAY(G8297)&lt;=season_hi),1,0))</f>
        <v/>
      </c>
      <c r="I8297">
        <f>IF(G8297="","",G8297-first_day+1)</f>
        <v/>
      </c>
      <c r="J8297" s="27">
        <f>IF(I8297="","",INDEX(Daily!$J$2:$J$421,I8297))</f>
        <v/>
      </c>
      <c r="K8297" s="27">
        <f>IF(J8297="","",J8297+cat_offset)</f>
        <v/>
      </c>
      <c r="L8297" s="27">
        <f>IF(J8297="","",MAX(0,E8297-J8297)^2)</f>
        <v/>
      </c>
      <c r="M8297" s="27">
        <f>IF(J8297="","",MAX(0,E8297-(J8297+twcdh_off))^2)</f>
        <v/>
      </c>
      <c r="N8297" s="27">
        <f>IF(E8297="","",MAX(0,E8297-swcdh_thr)^2)</f>
        <v/>
      </c>
      <c r="O8297">
        <f>IF(K8297="","",ROUND(E8297-K8297,0))</f>
        <v/>
      </c>
      <c r="P8297">
        <f>IF(O8297="","",IF(O8297&gt;=1,O8297,0))</f>
        <v/>
      </c>
      <c r="Q8297" s="27">
        <f>IF(E8297="","",MAX(0,E8297-22))</f>
        <v/>
      </c>
      <c r="R8297" s="27">
        <f>IF(H8297=1,E8297,"")</f>
        <v/>
      </c>
      <c r="S8297" s="27">
        <f>IF(AND(H8297=1,J8297&lt;&gt;""),E8297-J8297,"")</f>
        <v/>
      </c>
      <c r="T8297">
        <f>IF(G8297="","",MONTH(G8297))</f>
        <v/>
      </c>
    </row>
    <row r="8298">
      <c r="A8298" s="24" t="n">
        <v>2020</v>
      </c>
      <c r="B8298" s="24" t="n">
        <v>12</v>
      </c>
      <c r="C8298" s="24" t="n">
        <v>11</v>
      </c>
      <c r="D8298" s="24" t="n">
        <v>17</v>
      </c>
      <c r="E8298" s="24" t="n">
        <v>8.42</v>
      </c>
      <c r="F8298" s="25">
        <f>IF($E8298="","",DATE(IF($A8298="",nominal_year,$A8298),$B8298,$C8298)+($D8298-IF(LEFT(hour_conv,1)="1",1,0))/24)</f>
        <v/>
      </c>
      <c r="G8298" s="26">
        <f>IF(F8298="","",INT(F8298))</f>
        <v/>
      </c>
      <c r="H8298">
        <f>IF(G8298="","",IF(AND(MONTH(G8298)*100+DAY(G8298)&gt;=season_lo,MONTH(G8298)*100+DAY(G8298)&lt;=season_hi),1,0))</f>
        <v/>
      </c>
      <c r="I8298">
        <f>IF(G8298="","",G8298-first_day+1)</f>
        <v/>
      </c>
      <c r="J8298" s="27">
        <f>IF(I8298="","",INDEX(Daily!$J$2:$J$421,I8298))</f>
        <v/>
      </c>
      <c r="K8298" s="27">
        <f>IF(J8298="","",J8298+cat_offset)</f>
        <v/>
      </c>
      <c r="L8298" s="27">
        <f>IF(J8298="","",MAX(0,E8298-J8298)^2)</f>
        <v/>
      </c>
      <c r="M8298" s="27">
        <f>IF(J8298="","",MAX(0,E8298-(J8298+twcdh_off))^2)</f>
        <v/>
      </c>
      <c r="N8298" s="27">
        <f>IF(E8298="","",MAX(0,E8298-swcdh_thr)^2)</f>
        <v/>
      </c>
      <c r="O8298">
        <f>IF(K8298="","",ROUND(E8298-K8298,0))</f>
        <v/>
      </c>
      <c r="P8298">
        <f>IF(O8298="","",IF(O8298&gt;=1,O8298,0))</f>
        <v/>
      </c>
      <c r="Q8298" s="27">
        <f>IF(E8298="","",MAX(0,E8298-22))</f>
        <v/>
      </c>
      <c r="R8298" s="27">
        <f>IF(H8298=1,E8298,"")</f>
        <v/>
      </c>
      <c r="S8298" s="27">
        <f>IF(AND(H8298=1,J8298&lt;&gt;""),E8298-J8298,"")</f>
        <v/>
      </c>
      <c r="T8298">
        <f>IF(G8298="","",MONTH(G8298))</f>
        <v/>
      </c>
    </row>
    <row r="8299">
      <c r="A8299" s="24" t="n">
        <v>2020</v>
      </c>
      <c r="B8299" s="24" t="n">
        <v>12</v>
      </c>
      <c r="C8299" s="24" t="n">
        <v>11</v>
      </c>
      <c r="D8299" s="24" t="n">
        <v>18</v>
      </c>
      <c r="E8299" s="24" t="n">
        <v>8.18</v>
      </c>
      <c r="F8299" s="25">
        <f>IF($E8299="","",DATE(IF($A8299="",nominal_year,$A8299),$B8299,$C8299)+($D8299-IF(LEFT(hour_conv,1)="1",1,0))/24)</f>
        <v/>
      </c>
      <c r="G8299" s="26">
        <f>IF(F8299="","",INT(F8299))</f>
        <v/>
      </c>
      <c r="H8299">
        <f>IF(G8299="","",IF(AND(MONTH(G8299)*100+DAY(G8299)&gt;=season_lo,MONTH(G8299)*100+DAY(G8299)&lt;=season_hi),1,0))</f>
        <v/>
      </c>
      <c r="I8299">
        <f>IF(G8299="","",G8299-first_day+1)</f>
        <v/>
      </c>
      <c r="J8299" s="27">
        <f>IF(I8299="","",INDEX(Daily!$J$2:$J$421,I8299))</f>
        <v/>
      </c>
      <c r="K8299" s="27">
        <f>IF(J8299="","",J8299+cat_offset)</f>
        <v/>
      </c>
      <c r="L8299" s="27">
        <f>IF(J8299="","",MAX(0,E8299-J8299)^2)</f>
        <v/>
      </c>
      <c r="M8299" s="27">
        <f>IF(J8299="","",MAX(0,E8299-(J8299+twcdh_off))^2)</f>
        <v/>
      </c>
      <c r="N8299" s="27">
        <f>IF(E8299="","",MAX(0,E8299-swcdh_thr)^2)</f>
        <v/>
      </c>
      <c r="O8299">
        <f>IF(K8299="","",ROUND(E8299-K8299,0))</f>
        <v/>
      </c>
      <c r="P8299">
        <f>IF(O8299="","",IF(O8299&gt;=1,O8299,0))</f>
        <v/>
      </c>
      <c r="Q8299" s="27">
        <f>IF(E8299="","",MAX(0,E8299-22))</f>
        <v/>
      </c>
      <c r="R8299" s="27">
        <f>IF(H8299=1,E8299,"")</f>
        <v/>
      </c>
      <c r="S8299" s="27">
        <f>IF(AND(H8299=1,J8299&lt;&gt;""),E8299-J8299,"")</f>
        <v/>
      </c>
      <c r="T8299">
        <f>IF(G8299="","",MONTH(G8299))</f>
        <v/>
      </c>
    </row>
    <row r="8300">
      <c r="A8300" s="24" t="n">
        <v>2020</v>
      </c>
      <c r="B8300" s="24" t="n">
        <v>12</v>
      </c>
      <c r="C8300" s="24" t="n">
        <v>11</v>
      </c>
      <c r="D8300" s="24" t="n">
        <v>19</v>
      </c>
      <c r="E8300" s="24" t="n">
        <v>6.57</v>
      </c>
      <c r="F8300" s="25">
        <f>IF($E8300="","",DATE(IF($A8300="",nominal_year,$A8300),$B8300,$C8300)+($D8300-IF(LEFT(hour_conv,1)="1",1,0))/24)</f>
        <v/>
      </c>
      <c r="G8300" s="26">
        <f>IF(F8300="","",INT(F8300))</f>
        <v/>
      </c>
      <c r="H8300">
        <f>IF(G8300="","",IF(AND(MONTH(G8300)*100+DAY(G8300)&gt;=season_lo,MONTH(G8300)*100+DAY(G8300)&lt;=season_hi),1,0))</f>
        <v/>
      </c>
      <c r="I8300">
        <f>IF(G8300="","",G8300-first_day+1)</f>
        <v/>
      </c>
      <c r="J8300" s="27">
        <f>IF(I8300="","",INDEX(Daily!$J$2:$J$421,I8300))</f>
        <v/>
      </c>
      <c r="K8300" s="27">
        <f>IF(J8300="","",J8300+cat_offset)</f>
        <v/>
      </c>
      <c r="L8300" s="27">
        <f>IF(J8300="","",MAX(0,E8300-J8300)^2)</f>
        <v/>
      </c>
      <c r="M8300" s="27">
        <f>IF(J8300="","",MAX(0,E8300-(J8300+twcdh_off))^2)</f>
        <v/>
      </c>
      <c r="N8300" s="27">
        <f>IF(E8300="","",MAX(0,E8300-swcdh_thr)^2)</f>
        <v/>
      </c>
      <c r="O8300">
        <f>IF(K8300="","",ROUND(E8300-K8300,0))</f>
        <v/>
      </c>
      <c r="P8300">
        <f>IF(O8300="","",IF(O8300&gt;=1,O8300,0))</f>
        <v/>
      </c>
      <c r="Q8300" s="27">
        <f>IF(E8300="","",MAX(0,E8300-22))</f>
        <v/>
      </c>
      <c r="R8300" s="27">
        <f>IF(H8300=1,E8300,"")</f>
        <v/>
      </c>
      <c r="S8300" s="27">
        <f>IF(AND(H8300=1,J8300&lt;&gt;""),E8300-J8300,"")</f>
        <v/>
      </c>
      <c r="T8300">
        <f>IF(G8300="","",MONTH(G8300))</f>
        <v/>
      </c>
    </row>
    <row r="8301">
      <c r="A8301" s="24" t="n">
        <v>2020</v>
      </c>
      <c r="B8301" s="24" t="n">
        <v>12</v>
      </c>
      <c r="C8301" s="24" t="n">
        <v>11</v>
      </c>
      <c r="D8301" s="24" t="n">
        <v>20</v>
      </c>
      <c r="E8301" s="24" t="n">
        <v>6.83</v>
      </c>
      <c r="F8301" s="25">
        <f>IF($E8301="","",DATE(IF($A8301="",nominal_year,$A8301),$B8301,$C8301)+($D8301-IF(LEFT(hour_conv,1)="1",1,0))/24)</f>
        <v/>
      </c>
      <c r="G8301" s="26">
        <f>IF(F8301="","",INT(F8301))</f>
        <v/>
      </c>
      <c r="H8301">
        <f>IF(G8301="","",IF(AND(MONTH(G8301)*100+DAY(G8301)&gt;=season_lo,MONTH(G8301)*100+DAY(G8301)&lt;=season_hi),1,0))</f>
        <v/>
      </c>
      <c r="I8301">
        <f>IF(G8301="","",G8301-first_day+1)</f>
        <v/>
      </c>
      <c r="J8301" s="27">
        <f>IF(I8301="","",INDEX(Daily!$J$2:$J$421,I8301))</f>
        <v/>
      </c>
      <c r="K8301" s="27">
        <f>IF(J8301="","",J8301+cat_offset)</f>
        <v/>
      </c>
      <c r="L8301" s="27">
        <f>IF(J8301="","",MAX(0,E8301-J8301)^2)</f>
        <v/>
      </c>
      <c r="M8301" s="27">
        <f>IF(J8301="","",MAX(0,E8301-(J8301+twcdh_off))^2)</f>
        <v/>
      </c>
      <c r="N8301" s="27">
        <f>IF(E8301="","",MAX(0,E8301-swcdh_thr)^2)</f>
        <v/>
      </c>
      <c r="O8301">
        <f>IF(K8301="","",ROUND(E8301-K8301,0))</f>
        <v/>
      </c>
      <c r="P8301">
        <f>IF(O8301="","",IF(O8301&gt;=1,O8301,0))</f>
        <v/>
      </c>
      <c r="Q8301" s="27">
        <f>IF(E8301="","",MAX(0,E8301-22))</f>
        <v/>
      </c>
      <c r="R8301" s="27">
        <f>IF(H8301=1,E8301,"")</f>
        <v/>
      </c>
      <c r="S8301" s="27">
        <f>IF(AND(H8301=1,J8301&lt;&gt;""),E8301-J8301,"")</f>
        <v/>
      </c>
      <c r="T8301">
        <f>IF(G8301="","",MONTH(G8301))</f>
        <v/>
      </c>
    </row>
    <row r="8302">
      <c r="A8302" s="24" t="n">
        <v>2020</v>
      </c>
      <c r="B8302" s="24" t="n">
        <v>12</v>
      </c>
      <c r="C8302" s="24" t="n">
        <v>11</v>
      </c>
      <c r="D8302" s="24" t="n">
        <v>21</v>
      </c>
      <c r="E8302" s="24" t="n">
        <v>6.76</v>
      </c>
      <c r="F8302" s="25">
        <f>IF($E8302="","",DATE(IF($A8302="",nominal_year,$A8302),$B8302,$C8302)+($D8302-IF(LEFT(hour_conv,1)="1",1,0))/24)</f>
        <v/>
      </c>
      <c r="G8302" s="26">
        <f>IF(F8302="","",INT(F8302))</f>
        <v/>
      </c>
      <c r="H8302">
        <f>IF(G8302="","",IF(AND(MONTH(G8302)*100+DAY(G8302)&gt;=season_lo,MONTH(G8302)*100+DAY(G8302)&lt;=season_hi),1,0))</f>
        <v/>
      </c>
      <c r="I8302">
        <f>IF(G8302="","",G8302-first_day+1)</f>
        <v/>
      </c>
      <c r="J8302" s="27">
        <f>IF(I8302="","",INDEX(Daily!$J$2:$J$421,I8302))</f>
        <v/>
      </c>
      <c r="K8302" s="27">
        <f>IF(J8302="","",J8302+cat_offset)</f>
        <v/>
      </c>
      <c r="L8302" s="27">
        <f>IF(J8302="","",MAX(0,E8302-J8302)^2)</f>
        <v/>
      </c>
      <c r="M8302" s="27">
        <f>IF(J8302="","",MAX(0,E8302-(J8302+twcdh_off))^2)</f>
        <v/>
      </c>
      <c r="N8302" s="27">
        <f>IF(E8302="","",MAX(0,E8302-swcdh_thr)^2)</f>
        <v/>
      </c>
      <c r="O8302">
        <f>IF(K8302="","",ROUND(E8302-K8302,0))</f>
        <v/>
      </c>
      <c r="P8302">
        <f>IF(O8302="","",IF(O8302&gt;=1,O8302,0))</f>
        <v/>
      </c>
      <c r="Q8302" s="27">
        <f>IF(E8302="","",MAX(0,E8302-22))</f>
        <v/>
      </c>
      <c r="R8302" s="27">
        <f>IF(H8302=1,E8302,"")</f>
        <v/>
      </c>
      <c r="S8302" s="27">
        <f>IF(AND(H8302=1,J8302&lt;&gt;""),E8302-J8302,"")</f>
        <v/>
      </c>
      <c r="T8302">
        <f>IF(G8302="","",MONTH(G8302))</f>
        <v/>
      </c>
    </row>
    <row r="8303">
      <c r="A8303" s="24" t="n">
        <v>2020</v>
      </c>
      <c r="B8303" s="24" t="n">
        <v>12</v>
      </c>
      <c r="C8303" s="24" t="n">
        <v>11</v>
      </c>
      <c r="D8303" s="24" t="n">
        <v>22</v>
      </c>
      <c r="E8303" s="24" t="n">
        <v>5.42</v>
      </c>
      <c r="F8303" s="25">
        <f>IF($E8303="","",DATE(IF($A8303="",nominal_year,$A8303),$B8303,$C8303)+($D8303-IF(LEFT(hour_conv,1)="1",1,0))/24)</f>
        <v/>
      </c>
      <c r="G8303" s="26">
        <f>IF(F8303="","",INT(F8303))</f>
        <v/>
      </c>
      <c r="H8303">
        <f>IF(G8303="","",IF(AND(MONTH(G8303)*100+DAY(G8303)&gt;=season_lo,MONTH(G8303)*100+DAY(G8303)&lt;=season_hi),1,0))</f>
        <v/>
      </c>
      <c r="I8303">
        <f>IF(G8303="","",G8303-first_day+1)</f>
        <v/>
      </c>
      <c r="J8303" s="27">
        <f>IF(I8303="","",INDEX(Daily!$J$2:$J$421,I8303))</f>
        <v/>
      </c>
      <c r="K8303" s="27">
        <f>IF(J8303="","",J8303+cat_offset)</f>
        <v/>
      </c>
      <c r="L8303" s="27">
        <f>IF(J8303="","",MAX(0,E8303-J8303)^2)</f>
        <v/>
      </c>
      <c r="M8303" s="27">
        <f>IF(J8303="","",MAX(0,E8303-(J8303+twcdh_off))^2)</f>
        <v/>
      </c>
      <c r="N8303" s="27">
        <f>IF(E8303="","",MAX(0,E8303-swcdh_thr)^2)</f>
        <v/>
      </c>
      <c r="O8303">
        <f>IF(K8303="","",ROUND(E8303-K8303,0))</f>
        <v/>
      </c>
      <c r="P8303">
        <f>IF(O8303="","",IF(O8303&gt;=1,O8303,0))</f>
        <v/>
      </c>
      <c r="Q8303" s="27">
        <f>IF(E8303="","",MAX(0,E8303-22))</f>
        <v/>
      </c>
      <c r="R8303" s="27">
        <f>IF(H8303=1,E8303,"")</f>
        <v/>
      </c>
      <c r="S8303" s="27">
        <f>IF(AND(H8303=1,J8303&lt;&gt;""),E8303-J8303,"")</f>
        <v/>
      </c>
      <c r="T8303">
        <f>IF(G8303="","",MONTH(G8303))</f>
        <v/>
      </c>
    </row>
    <row r="8304">
      <c r="A8304" s="24" t="n">
        <v>2020</v>
      </c>
      <c r="B8304" s="24" t="n">
        <v>12</v>
      </c>
      <c r="C8304" s="24" t="n">
        <v>11</v>
      </c>
      <c r="D8304" s="24" t="n">
        <v>23</v>
      </c>
      <c r="E8304" s="24" t="n">
        <v>4.94</v>
      </c>
      <c r="F8304" s="25">
        <f>IF($E8304="","",DATE(IF($A8304="",nominal_year,$A8304),$B8304,$C8304)+($D8304-IF(LEFT(hour_conv,1)="1",1,0))/24)</f>
        <v/>
      </c>
      <c r="G8304" s="26">
        <f>IF(F8304="","",INT(F8304))</f>
        <v/>
      </c>
      <c r="H8304">
        <f>IF(G8304="","",IF(AND(MONTH(G8304)*100+DAY(G8304)&gt;=season_lo,MONTH(G8304)*100+DAY(G8304)&lt;=season_hi),1,0))</f>
        <v/>
      </c>
      <c r="I8304">
        <f>IF(G8304="","",G8304-first_day+1)</f>
        <v/>
      </c>
      <c r="J8304" s="27">
        <f>IF(I8304="","",INDEX(Daily!$J$2:$J$421,I8304))</f>
        <v/>
      </c>
      <c r="K8304" s="27">
        <f>IF(J8304="","",J8304+cat_offset)</f>
        <v/>
      </c>
      <c r="L8304" s="27">
        <f>IF(J8304="","",MAX(0,E8304-J8304)^2)</f>
        <v/>
      </c>
      <c r="M8304" s="27">
        <f>IF(J8304="","",MAX(0,E8304-(J8304+twcdh_off))^2)</f>
        <v/>
      </c>
      <c r="N8304" s="27">
        <f>IF(E8304="","",MAX(0,E8304-swcdh_thr)^2)</f>
        <v/>
      </c>
      <c r="O8304">
        <f>IF(K8304="","",ROUND(E8304-K8304,0))</f>
        <v/>
      </c>
      <c r="P8304">
        <f>IF(O8304="","",IF(O8304&gt;=1,O8304,0))</f>
        <v/>
      </c>
      <c r="Q8304" s="27">
        <f>IF(E8304="","",MAX(0,E8304-22))</f>
        <v/>
      </c>
      <c r="R8304" s="27">
        <f>IF(H8304=1,E8304,"")</f>
        <v/>
      </c>
      <c r="S8304" s="27">
        <f>IF(AND(H8304=1,J8304&lt;&gt;""),E8304-J8304,"")</f>
        <v/>
      </c>
      <c r="T8304">
        <f>IF(G8304="","",MONTH(G8304))</f>
        <v/>
      </c>
    </row>
    <row r="8305">
      <c r="A8305" s="24" t="n">
        <v>2020</v>
      </c>
      <c r="B8305" s="24" t="n">
        <v>12</v>
      </c>
      <c r="C8305" s="24" t="n">
        <v>11</v>
      </c>
      <c r="D8305" s="24" t="n">
        <v>24</v>
      </c>
      <c r="E8305" s="24" t="n">
        <v>4.86</v>
      </c>
      <c r="F8305" s="25">
        <f>IF($E8305="","",DATE(IF($A8305="",nominal_year,$A8305),$B8305,$C8305)+($D8305-IF(LEFT(hour_conv,1)="1",1,0))/24)</f>
        <v/>
      </c>
      <c r="G8305" s="26">
        <f>IF(F8305="","",INT(F8305))</f>
        <v/>
      </c>
      <c r="H8305">
        <f>IF(G8305="","",IF(AND(MONTH(G8305)*100+DAY(G8305)&gt;=season_lo,MONTH(G8305)*100+DAY(G8305)&lt;=season_hi),1,0))</f>
        <v/>
      </c>
      <c r="I8305">
        <f>IF(G8305="","",G8305-first_day+1)</f>
        <v/>
      </c>
      <c r="J8305" s="27">
        <f>IF(I8305="","",INDEX(Daily!$J$2:$J$421,I8305))</f>
        <v/>
      </c>
      <c r="K8305" s="27">
        <f>IF(J8305="","",J8305+cat_offset)</f>
        <v/>
      </c>
      <c r="L8305" s="27">
        <f>IF(J8305="","",MAX(0,E8305-J8305)^2)</f>
        <v/>
      </c>
      <c r="M8305" s="27">
        <f>IF(J8305="","",MAX(0,E8305-(J8305+twcdh_off))^2)</f>
        <v/>
      </c>
      <c r="N8305" s="27">
        <f>IF(E8305="","",MAX(0,E8305-swcdh_thr)^2)</f>
        <v/>
      </c>
      <c r="O8305">
        <f>IF(K8305="","",ROUND(E8305-K8305,0))</f>
        <v/>
      </c>
      <c r="P8305">
        <f>IF(O8305="","",IF(O8305&gt;=1,O8305,0))</f>
        <v/>
      </c>
      <c r="Q8305" s="27">
        <f>IF(E8305="","",MAX(0,E8305-22))</f>
        <v/>
      </c>
      <c r="R8305" s="27">
        <f>IF(H8305=1,E8305,"")</f>
        <v/>
      </c>
      <c r="S8305" s="27">
        <f>IF(AND(H8305=1,J8305&lt;&gt;""),E8305-J8305,"")</f>
        <v/>
      </c>
      <c r="T8305">
        <f>IF(G8305="","",MONTH(G8305))</f>
        <v/>
      </c>
    </row>
    <row r="8306">
      <c r="A8306" s="24" t="n">
        <v>2020</v>
      </c>
      <c r="B8306" s="24" t="n">
        <v>12</v>
      </c>
      <c r="C8306" s="24" t="n">
        <v>12</v>
      </c>
      <c r="D8306" s="24" t="n">
        <v>1</v>
      </c>
      <c r="E8306" s="24" t="n">
        <v>4.79</v>
      </c>
      <c r="F8306" s="25">
        <f>IF($E8306="","",DATE(IF($A8306="",nominal_year,$A8306),$B8306,$C8306)+($D8306-IF(LEFT(hour_conv,1)="1",1,0))/24)</f>
        <v/>
      </c>
      <c r="G8306" s="26">
        <f>IF(F8306="","",INT(F8306))</f>
        <v/>
      </c>
      <c r="H8306">
        <f>IF(G8306="","",IF(AND(MONTH(G8306)*100+DAY(G8306)&gt;=season_lo,MONTH(G8306)*100+DAY(G8306)&lt;=season_hi),1,0))</f>
        <v/>
      </c>
      <c r="I8306">
        <f>IF(G8306="","",G8306-first_day+1)</f>
        <v/>
      </c>
      <c r="J8306" s="27">
        <f>IF(I8306="","",INDEX(Daily!$J$2:$J$421,I8306))</f>
        <v/>
      </c>
      <c r="K8306" s="27">
        <f>IF(J8306="","",J8306+cat_offset)</f>
        <v/>
      </c>
      <c r="L8306" s="27">
        <f>IF(J8306="","",MAX(0,E8306-J8306)^2)</f>
        <v/>
      </c>
      <c r="M8306" s="27">
        <f>IF(J8306="","",MAX(0,E8306-(J8306+twcdh_off))^2)</f>
        <v/>
      </c>
      <c r="N8306" s="27">
        <f>IF(E8306="","",MAX(0,E8306-swcdh_thr)^2)</f>
        <v/>
      </c>
      <c r="O8306">
        <f>IF(K8306="","",ROUND(E8306-K8306,0))</f>
        <v/>
      </c>
      <c r="P8306">
        <f>IF(O8306="","",IF(O8306&gt;=1,O8306,0))</f>
        <v/>
      </c>
      <c r="Q8306" s="27">
        <f>IF(E8306="","",MAX(0,E8306-22))</f>
        <v/>
      </c>
      <c r="R8306" s="27">
        <f>IF(H8306=1,E8306,"")</f>
        <v/>
      </c>
      <c r="S8306" s="27">
        <f>IF(AND(H8306=1,J8306&lt;&gt;""),E8306-J8306,"")</f>
        <v/>
      </c>
      <c r="T8306">
        <f>IF(G8306="","",MONTH(G8306))</f>
        <v/>
      </c>
    </row>
    <row r="8307">
      <c r="A8307" s="24" t="n">
        <v>2020</v>
      </c>
      <c r="B8307" s="24" t="n">
        <v>12</v>
      </c>
      <c r="C8307" s="24" t="n">
        <v>12</v>
      </c>
      <c r="D8307" s="24" t="n">
        <v>2</v>
      </c>
      <c r="E8307" s="24" t="n">
        <v>4.03</v>
      </c>
      <c r="F8307" s="25">
        <f>IF($E8307="","",DATE(IF($A8307="",nominal_year,$A8307),$B8307,$C8307)+($D8307-IF(LEFT(hour_conv,1)="1",1,0))/24)</f>
        <v/>
      </c>
      <c r="G8307" s="26">
        <f>IF(F8307="","",INT(F8307))</f>
        <v/>
      </c>
      <c r="H8307">
        <f>IF(G8307="","",IF(AND(MONTH(G8307)*100+DAY(G8307)&gt;=season_lo,MONTH(G8307)*100+DAY(G8307)&lt;=season_hi),1,0))</f>
        <v/>
      </c>
      <c r="I8307">
        <f>IF(G8307="","",G8307-first_day+1)</f>
        <v/>
      </c>
      <c r="J8307" s="27">
        <f>IF(I8307="","",INDEX(Daily!$J$2:$J$421,I8307))</f>
        <v/>
      </c>
      <c r="K8307" s="27">
        <f>IF(J8307="","",J8307+cat_offset)</f>
        <v/>
      </c>
      <c r="L8307" s="27">
        <f>IF(J8307="","",MAX(0,E8307-J8307)^2)</f>
        <v/>
      </c>
      <c r="M8307" s="27">
        <f>IF(J8307="","",MAX(0,E8307-(J8307+twcdh_off))^2)</f>
        <v/>
      </c>
      <c r="N8307" s="27">
        <f>IF(E8307="","",MAX(0,E8307-swcdh_thr)^2)</f>
        <v/>
      </c>
      <c r="O8307">
        <f>IF(K8307="","",ROUND(E8307-K8307,0))</f>
        <v/>
      </c>
      <c r="P8307">
        <f>IF(O8307="","",IF(O8307&gt;=1,O8307,0))</f>
        <v/>
      </c>
      <c r="Q8307" s="27">
        <f>IF(E8307="","",MAX(0,E8307-22))</f>
        <v/>
      </c>
      <c r="R8307" s="27">
        <f>IF(H8307=1,E8307,"")</f>
        <v/>
      </c>
      <c r="S8307" s="27">
        <f>IF(AND(H8307=1,J8307&lt;&gt;""),E8307-J8307,"")</f>
        <v/>
      </c>
      <c r="T8307">
        <f>IF(G8307="","",MONTH(G8307))</f>
        <v/>
      </c>
    </row>
    <row r="8308">
      <c r="A8308" s="24" t="n">
        <v>2020</v>
      </c>
      <c r="B8308" s="24" t="n">
        <v>12</v>
      </c>
      <c r="C8308" s="24" t="n">
        <v>12</v>
      </c>
      <c r="D8308" s="24" t="n">
        <v>3</v>
      </c>
      <c r="E8308" s="24" t="n">
        <v>3.99</v>
      </c>
      <c r="F8308" s="25">
        <f>IF($E8308="","",DATE(IF($A8308="",nominal_year,$A8308),$B8308,$C8308)+($D8308-IF(LEFT(hour_conv,1)="1",1,0))/24)</f>
        <v/>
      </c>
      <c r="G8308" s="26">
        <f>IF(F8308="","",INT(F8308))</f>
        <v/>
      </c>
      <c r="H8308">
        <f>IF(G8308="","",IF(AND(MONTH(G8308)*100+DAY(G8308)&gt;=season_lo,MONTH(G8308)*100+DAY(G8308)&lt;=season_hi),1,0))</f>
        <v/>
      </c>
      <c r="I8308">
        <f>IF(G8308="","",G8308-first_day+1)</f>
        <v/>
      </c>
      <c r="J8308" s="27">
        <f>IF(I8308="","",INDEX(Daily!$J$2:$J$421,I8308))</f>
        <v/>
      </c>
      <c r="K8308" s="27">
        <f>IF(J8308="","",J8308+cat_offset)</f>
        <v/>
      </c>
      <c r="L8308" s="27">
        <f>IF(J8308="","",MAX(0,E8308-J8308)^2)</f>
        <v/>
      </c>
      <c r="M8308" s="27">
        <f>IF(J8308="","",MAX(0,E8308-(J8308+twcdh_off))^2)</f>
        <v/>
      </c>
      <c r="N8308" s="27">
        <f>IF(E8308="","",MAX(0,E8308-swcdh_thr)^2)</f>
        <v/>
      </c>
      <c r="O8308">
        <f>IF(K8308="","",ROUND(E8308-K8308,0))</f>
        <v/>
      </c>
      <c r="P8308">
        <f>IF(O8308="","",IF(O8308&gt;=1,O8308,0))</f>
        <v/>
      </c>
      <c r="Q8308" s="27">
        <f>IF(E8308="","",MAX(0,E8308-22))</f>
        <v/>
      </c>
      <c r="R8308" s="27">
        <f>IF(H8308=1,E8308,"")</f>
        <v/>
      </c>
      <c r="S8308" s="27">
        <f>IF(AND(H8308=1,J8308&lt;&gt;""),E8308-J8308,"")</f>
        <v/>
      </c>
      <c r="T8308">
        <f>IF(G8308="","",MONTH(G8308))</f>
        <v/>
      </c>
    </row>
    <row r="8309">
      <c r="A8309" s="24" t="n">
        <v>2020</v>
      </c>
      <c r="B8309" s="24" t="n">
        <v>12</v>
      </c>
      <c r="C8309" s="24" t="n">
        <v>12</v>
      </c>
      <c r="D8309" s="24" t="n">
        <v>4</v>
      </c>
      <c r="E8309" s="24" t="n">
        <v>3.65</v>
      </c>
      <c r="F8309" s="25">
        <f>IF($E8309="","",DATE(IF($A8309="",nominal_year,$A8309),$B8309,$C8309)+($D8309-IF(LEFT(hour_conv,1)="1",1,0))/24)</f>
        <v/>
      </c>
      <c r="G8309" s="26">
        <f>IF(F8309="","",INT(F8309))</f>
        <v/>
      </c>
      <c r="H8309">
        <f>IF(G8309="","",IF(AND(MONTH(G8309)*100+DAY(G8309)&gt;=season_lo,MONTH(G8309)*100+DAY(G8309)&lt;=season_hi),1,0))</f>
        <v/>
      </c>
      <c r="I8309">
        <f>IF(G8309="","",G8309-first_day+1)</f>
        <v/>
      </c>
      <c r="J8309" s="27">
        <f>IF(I8309="","",INDEX(Daily!$J$2:$J$421,I8309))</f>
        <v/>
      </c>
      <c r="K8309" s="27">
        <f>IF(J8309="","",J8309+cat_offset)</f>
        <v/>
      </c>
      <c r="L8309" s="27">
        <f>IF(J8309="","",MAX(0,E8309-J8309)^2)</f>
        <v/>
      </c>
      <c r="M8309" s="27">
        <f>IF(J8309="","",MAX(0,E8309-(J8309+twcdh_off))^2)</f>
        <v/>
      </c>
      <c r="N8309" s="27">
        <f>IF(E8309="","",MAX(0,E8309-swcdh_thr)^2)</f>
        <v/>
      </c>
      <c r="O8309">
        <f>IF(K8309="","",ROUND(E8309-K8309,0))</f>
        <v/>
      </c>
      <c r="P8309">
        <f>IF(O8309="","",IF(O8309&gt;=1,O8309,0))</f>
        <v/>
      </c>
      <c r="Q8309" s="27">
        <f>IF(E8309="","",MAX(0,E8309-22))</f>
        <v/>
      </c>
      <c r="R8309" s="27">
        <f>IF(H8309=1,E8309,"")</f>
        <v/>
      </c>
      <c r="S8309" s="27">
        <f>IF(AND(H8309=1,J8309&lt;&gt;""),E8309-J8309,"")</f>
        <v/>
      </c>
      <c r="T8309">
        <f>IF(G8309="","",MONTH(G8309))</f>
        <v/>
      </c>
    </row>
    <row r="8310">
      <c r="A8310" s="24" t="n">
        <v>2020</v>
      </c>
      <c r="B8310" s="24" t="n">
        <v>12</v>
      </c>
      <c r="C8310" s="24" t="n">
        <v>12</v>
      </c>
      <c r="D8310" s="24" t="n">
        <v>5</v>
      </c>
      <c r="E8310" s="24" t="n">
        <v>4.48</v>
      </c>
      <c r="F8310" s="25">
        <f>IF($E8310="","",DATE(IF($A8310="",nominal_year,$A8310),$B8310,$C8310)+($D8310-IF(LEFT(hour_conv,1)="1",1,0))/24)</f>
        <v/>
      </c>
      <c r="G8310" s="26">
        <f>IF(F8310="","",INT(F8310))</f>
        <v/>
      </c>
      <c r="H8310">
        <f>IF(G8310="","",IF(AND(MONTH(G8310)*100+DAY(G8310)&gt;=season_lo,MONTH(G8310)*100+DAY(G8310)&lt;=season_hi),1,0))</f>
        <v/>
      </c>
      <c r="I8310">
        <f>IF(G8310="","",G8310-first_day+1)</f>
        <v/>
      </c>
      <c r="J8310" s="27">
        <f>IF(I8310="","",INDEX(Daily!$J$2:$J$421,I8310))</f>
        <v/>
      </c>
      <c r="K8310" s="27">
        <f>IF(J8310="","",J8310+cat_offset)</f>
        <v/>
      </c>
      <c r="L8310" s="27">
        <f>IF(J8310="","",MAX(0,E8310-J8310)^2)</f>
        <v/>
      </c>
      <c r="M8310" s="27">
        <f>IF(J8310="","",MAX(0,E8310-(J8310+twcdh_off))^2)</f>
        <v/>
      </c>
      <c r="N8310" s="27">
        <f>IF(E8310="","",MAX(0,E8310-swcdh_thr)^2)</f>
        <v/>
      </c>
      <c r="O8310">
        <f>IF(K8310="","",ROUND(E8310-K8310,0))</f>
        <v/>
      </c>
      <c r="P8310">
        <f>IF(O8310="","",IF(O8310&gt;=1,O8310,0))</f>
        <v/>
      </c>
      <c r="Q8310" s="27">
        <f>IF(E8310="","",MAX(0,E8310-22))</f>
        <v/>
      </c>
      <c r="R8310" s="27">
        <f>IF(H8310=1,E8310,"")</f>
        <v/>
      </c>
      <c r="S8310" s="27">
        <f>IF(AND(H8310=1,J8310&lt;&gt;""),E8310-J8310,"")</f>
        <v/>
      </c>
      <c r="T8310">
        <f>IF(G8310="","",MONTH(G8310))</f>
        <v/>
      </c>
    </row>
    <row r="8311">
      <c r="A8311" s="24" t="n">
        <v>2020</v>
      </c>
      <c r="B8311" s="24" t="n">
        <v>12</v>
      </c>
      <c r="C8311" s="24" t="n">
        <v>12</v>
      </c>
      <c r="D8311" s="24" t="n">
        <v>6</v>
      </c>
      <c r="E8311" s="24" t="n">
        <v>3.81</v>
      </c>
      <c r="F8311" s="25">
        <f>IF($E8311="","",DATE(IF($A8311="",nominal_year,$A8311),$B8311,$C8311)+($D8311-IF(LEFT(hour_conv,1)="1",1,0))/24)</f>
        <v/>
      </c>
      <c r="G8311" s="26">
        <f>IF(F8311="","",INT(F8311))</f>
        <v/>
      </c>
      <c r="H8311">
        <f>IF(G8311="","",IF(AND(MONTH(G8311)*100+DAY(G8311)&gt;=season_lo,MONTH(G8311)*100+DAY(G8311)&lt;=season_hi),1,0))</f>
        <v/>
      </c>
      <c r="I8311">
        <f>IF(G8311="","",G8311-first_day+1)</f>
        <v/>
      </c>
      <c r="J8311" s="27">
        <f>IF(I8311="","",INDEX(Daily!$J$2:$J$421,I8311))</f>
        <v/>
      </c>
      <c r="K8311" s="27">
        <f>IF(J8311="","",J8311+cat_offset)</f>
        <v/>
      </c>
      <c r="L8311" s="27">
        <f>IF(J8311="","",MAX(0,E8311-J8311)^2)</f>
        <v/>
      </c>
      <c r="M8311" s="27">
        <f>IF(J8311="","",MAX(0,E8311-(J8311+twcdh_off))^2)</f>
        <v/>
      </c>
      <c r="N8311" s="27">
        <f>IF(E8311="","",MAX(0,E8311-swcdh_thr)^2)</f>
        <v/>
      </c>
      <c r="O8311">
        <f>IF(K8311="","",ROUND(E8311-K8311,0))</f>
        <v/>
      </c>
      <c r="P8311">
        <f>IF(O8311="","",IF(O8311&gt;=1,O8311,0))</f>
        <v/>
      </c>
      <c r="Q8311" s="27">
        <f>IF(E8311="","",MAX(0,E8311-22))</f>
        <v/>
      </c>
      <c r="R8311" s="27">
        <f>IF(H8311=1,E8311,"")</f>
        <v/>
      </c>
      <c r="S8311" s="27">
        <f>IF(AND(H8311=1,J8311&lt;&gt;""),E8311-J8311,"")</f>
        <v/>
      </c>
      <c r="T8311">
        <f>IF(G8311="","",MONTH(G8311))</f>
        <v/>
      </c>
    </row>
    <row r="8312">
      <c r="A8312" s="24" t="n">
        <v>2020</v>
      </c>
      <c r="B8312" s="24" t="n">
        <v>12</v>
      </c>
      <c r="C8312" s="24" t="n">
        <v>12</v>
      </c>
      <c r="D8312" s="24" t="n">
        <v>7</v>
      </c>
      <c r="E8312" s="24" t="n">
        <v>5.28</v>
      </c>
      <c r="F8312" s="25">
        <f>IF($E8312="","",DATE(IF($A8312="",nominal_year,$A8312),$B8312,$C8312)+($D8312-IF(LEFT(hour_conv,1)="1",1,0))/24)</f>
        <v/>
      </c>
      <c r="G8312" s="26">
        <f>IF(F8312="","",INT(F8312))</f>
        <v/>
      </c>
      <c r="H8312">
        <f>IF(G8312="","",IF(AND(MONTH(G8312)*100+DAY(G8312)&gt;=season_lo,MONTH(G8312)*100+DAY(G8312)&lt;=season_hi),1,0))</f>
        <v/>
      </c>
      <c r="I8312">
        <f>IF(G8312="","",G8312-first_day+1)</f>
        <v/>
      </c>
      <c r="J8312" s="27">
        <f>IF(I8312="","",INDEX(Daily!$J$2:$J$421,I8312))</f>
        <v/>
      </c>
      <c r="K8312" s="27">
        <f>IF(J8312="","",J8312+cat_offset)</f>
        <v/>
      </c>
      <c r="L8312" s="27">
        <f>IF(J8312="","",MAX(0,E8312-J8312)^2)</f>
        <v/>
      </c>
      <c r="M8312" s="27">
        <f>IF(J8312="","",MAX(0,E8312-(J8312+twcdh_off))^2)</f>
        <v/>
      </c>
      <c r="N8312" s="27">
        <f>IF(E8312="","",MAX(0,E8312-swcdh_thr)^2)</f>
        <v/>
      </c>
      <c r="O8312">
        <f>IF(K8312="","",ROUND(E8312-K8312,0))</f>
        <v/>
      </c>
      <c r="P8312">
        <f>IF(O8312="","",IF(O8312&gt;=1,O8312,0))</f>
        <v/>
      </c>
      <c r="Q8312" s="27">
        <f>IF(E8312="","",MAX(0,E8312-22))</f>
        <v/>
      </c>
      <c r="R8312" s="27">
        <f>IF(H8312=1,E8312,"")</f>
        <v/>
      </c>
      <c r="S8312" s="27">
        <f>IF(AND(H8312=1,J8312&lt;&gt;""),E8312-J8312,"")</f>
        <v/>
      </c>
      <c r="T8312">
        <f>IF(G8312="","",MONTH(G8312))</f>
        <v/>
      </c>
    </row>
    <row r="8313">
      <c r="A8313" s="24" t="n">
        <v>2020</v>
      </c>
      <c r="B8313" s="24" t="n">
        <v>12</v>
      </c>
      <c r="C8313" s="24" t="n">
        <v>12</v>
      </c>
      <c r="D8313" s="24" t="n">
        <v>8</v>
      </c>
      <c r="E8313" s="24" t="n">
        <v>4.72</v>
      </c>
      <c r="F8313" s="25">
        <f>IF($E8313="","",DATE(IF($A8313="",nominal_year,$A8313),$B8313,$C8313)+($D8313-IF(LEFT(hour_conv,1)="1",1,0))/24)</f>
        <v/>
      </c>
      <c r="G8313" s="26">
        <f>IF(F8313="","",INT(F8313))</f>
        <v/>
      </c>
      <c r="H8313">
        <f>IF(G8313="","",IF(AND(MONTH(G8313)*100+DAY(G8313)&gt;=season_lo,MONTH(G8313)*100+DAY(G8313)&lt;=season_hi),1,0))</f>
        <v/>
      </c>
      <c r="I8313">
        <f>IF(G8313="","",G8313-first_day+1)</f>
        <v/>
      </c>
      <c r="J8313" s="27">
        <f>IF(I8313="","",INDEX(Daily!$J$2:$J$421,I8313))</f>
        <v/>
      </c>
      <c r="K8313" s="27">
        <f>IF(J8313="","",J8313+cat_offset)</f>
        <v/>
      </c>
      <c r="L8313" s="27">
        <f>IF(J8313="","",MAX(0,E8313-J8313)^2)</f>
        <v/>
      </c>
      <c r="M8313" s="27">
        <f>IF(J8313="","",MAX(0,E8313-(J8313+twcdh_off))^2)</f>
        <v/>
      </c>
      <c r="N8313" s="27">
        <f>IF(E8313="","",MAX(0,E8313-swcdh_thr)^2)</f>
        <v/>
      </c>
      <c r="O8313">
        <f>IF(K8313="","",ROUND(E8313-K8313,0))</f>
        <v/>
      </c>
      <c r="P8313">
        <f>IF(O8313="","",IF(O8313&gt;=1,O8313,0))</f>
        <v/>
      </c>
      <c r="Q8313" s="27">
        <f>IF(E8313="","",MAX(0,E8313-22))</f>
        <v/>
      </c>
      <c r="R8313" s="27">
        <f>IF(H8313=1,E8313,"")</f>
        <v/>
      </c>
      <c r="S8313" s="27">
        <f>IF(AND(H8313=1,J8313&lt;&gt;""),E8313-J8313,"")</f>
        <v/>
      </c>
      <c r="T8313">
        <f>IF(G8313="","",MONTH(G8313))</f>
        <v/>
      </c>
    </row>
    <row r="8314">
      <c r="A8314" s="24" t="n">
        <v>2020</v>
      </c>
      <c r="B8314" s="24" t="n">
        <v>12</v>
      </c>
      <c r="C8314" s="24" t="n">
        <v>12</v>
      </c>
      <c r="D8314" s="24" t="n">
        <v>9</v>
      </c>
      <c r="E8314" s="24" t="n">
        <v>5.97</v>
      </c>
      <c r="F8314" s="25">
        <f>IF($E8314="","",DATE(IF($A8314="",nominal_year,$A8314),$B8314,$C8314)+($D8314-IF(LEFT(hour_conv,1)="1",1,0))/24)</f>
        <v/>
      </c>
      <c r="G8314" s="26">
        <f>IF(F8314="","",INT(F8314))</f>
        <v/>
      </c>
      <c r="H8314">
        <f>IF(G8314="","",IF(AND(MONTH(G8314)*100+DAY(G8314)&gt;=season_lo,MONTH(G8314)*100+DAY(G8314)&lt;=season_hi),1,0))</f>
        <v/>
      </c>
      <c r="I8314">
        <f>IF(G8314="","",G8314-first_day+1)</f>
        <v/>
      </c>
      <c r="J8314" s="27">
        <f>IF(I8314="","",INDEX(Daily!$J$2:$J$421,I8314))</f>
        <v/>
      </c>
      <c r="K8314" s="27">
        <f>IF(J8314="","",J8314+cat_offset)</f>
        <v/>
      </c>
      <c r="L8314" s="27">
        <f>IF(J8314="","",MAX(0,E8314-J8314)^2)</f>
        <v/>
      </c>
      <c r="M8314" s="27">
        <f>IF(J8314="","",MAX(0,E8314-(J8314+twcdh_off))^2)</f>
        <v/>
      </c>
      <c r="N8314" s="27">
        <f>IF(E8314="","",MAX(0,E8314-swcdh_thr)^2)</f>
        <v/>
      </c>
      <c r="O8314">
        <f>IF(K8314="","",ROUND(E8314-K8314,0))</f>
        <v/>
      </c>
      <c r="P8314">
        <f>IF(O8314="","",IF(O8314&gt;=1,O8314,0))</f>
        <v/>
      </c>
      <c r="Q8314" s="27">
        <f>IF(E8314="","",MAX(0,E8314-22))</f>
        <v/>
      </c>
      <c r="R8314" s="27">
        <f>IF(H8314=1,E8314,"")</f>
        <v/>
      </c>
      <c r="S8314" s="27">
        <f>IF(AND(H8314=1,J8314&lt;&gt;""),E8314-J8314,"")</f>
        <v/>
      </c>
      <c r="T8314">
        <f>IF(G8314="","",MONTH(G8314))</f>
        <v/>
      </c>
    </row>
    <row r="8315">
      <c r="A8315" s="24" t="n">
        <v>2020</v>
      </c>
      <c r="B8315" s="24" t="n">
        <v>12</v>
      </c>
      <c r="C8315" s="24" t="n">
        <v>12</v>
      </c>
      <c r="D8315" s="24" t="n">
        <v>10</v>
      </c>
      <c r="E8315" s="24" t="n">
        <v>5.99</v>
      </c>
      <c r="F8315" s="25">
        <f>IF($E8315="","",DATE(IF($A8315="",nominal_year,$A8315),$B8315,$C8315)+($D8315-IF(LEFT(hour_conv,1)="1",1,0))/24)</f>
        <v/>
      </c>
      <c r="G8315" s="26">
        <f>IF(F8315="","",INT(F8315))</f>
        <v/>
      </c>
      <c r="H8315">
        <f>IF(G8315="","",IF(AND(MONTH(G8315)*100+DAY(G8315)&gt;=season_lo,MONTH(G8315)*100+DAY(G8315)&lt;=season_hi),1,0))</f>
        <v/>
      </c>
      <c r="I8315">
        <f>IF(G8315="","",G8315-first_day+1)</f>
        <v/>
      </c>
      <c r="J8315" s="27">
        <f>IF(I8315="","",INDEX(Daily!$J$2:$J$421,I8315))</f>
        <v/>
      </c>
      <c r="K8315" s="27">
        <f>IF(J8315="","",J8315+cat_offset)</f>
        <v/>
      </c>
      <c r="L8315" s="27">
        <f>IF(J8315="","",MAX(0,E8315-J8315)^2)</f>
        <v/>
      </c>
      <c r="M8315" s="27">
        <f>IF(J8315="","",MAX(0,E8315-(J8315+twcdh_off))^2)</f>
        <v/>
      </c>
      <c r="N8315" s="27">
        <f>IF(E8315="","",MAX(0,E8315-swcdh_thr)^2)</f>
        <v/>
      </c>
      <c r="O8315">
        <f>IF(K8315="","",ROUND(E8315-K8315,0))</f>
        <v/>
      </c>
      <c r="P8315">
        <f>IF(O8315="","",IF(O8315&gt;=1,O8315,0))</f>
        <v/>
      </c>
      <c r="Q8315" s="27">
        <f>IF(E8315="","",MAX(0,E8315-22))</f>
        <v/>
      </c>
      <c r="R8315" s="27">
        <f>IF(H8315=1,E8315,"")</f>
        <v/>
      </c>
      <c r="S8315" s="27">
        <f>IF(AND(H8315=1,J8315&lt;&gt;""),E8315-J8315,"")</f>
        <v/>
      </c>
      <c r="T8315">
        <f>IF(G8315="","",MONTH(G8315))</f>
        <v/>
      </c>
    </row>
    <row r="8316">
      <c r="A8316" s="24" t="n">
        <v>2020</v>
      </c>
      <c r="B8316" s="24" t="n">
        <v>12</v>
      </c>
      <c r="C8316" s="24" t="n">
        <v>12</v>
      </c>
      <c r="D8316" s="24" t="n">
        <v>11</v>
      </c>
      <c r="E8316" s="24" t="n">
        <v>7.07</v>
      </c>
      <c r="F8316" s="25">
        <f>IF($E8316="","",DATE(IF($A8316="",nominal_year,$A8316),$B8316,$C8316)+($D8316-IF(LEFT(hour_conv,1)="1",1,0))/24)</f>
        <v/>
      </c>
      <c r="G8316" s="26">
        <f>IF(F8316="","",INT(F8316))</f>
        <v/>
      </c>
      <c r="H8316">
        <f>IF(G8316="","",IF(AND(MONTH(G8316)*100+DAY(G8316)&gt;=season_lo,MONTH(G8316)*100+DAY(G8316)&lt;=season_hi),1,0))</f>
        <v/>
      </c>
      <c r="I8316">
        <f>IF(G8316="","",G8316-first_day+1)</f>
        <v/>
      </c>
      <c r="J8316" s="27">
        <f>IF(I8316="","",INDEX(Daily!$J$2:$J$421,I8316))</f>
        <v/>
      </c>
      <c r="K8316" s="27">
        <f>IF(J8316="","",J8316+cat_offset)</f>
        <v/>
      </c>
      <c r="L8316" s="27">
        <f>IF(J8316="","",MAX(0,E8316-J8316)^2)</f>
        <v/>
      </c>
      <c r="M8316" s="27">
        <f>IF(J8316="","",MAX(0,E8316-(J8316+twcdh_off))^2)</f>
        <v/>
      </c>
      <c r="N8316" s="27">
        <f>IF(E8316="","",MAX(0,E8316-swcdh_thr)^2)</f>
        <v/>
      </c>
      <c r="O8316">
        <f>IF(K8316="","",ROUND(E8316-K8316,0))</f>
        <v/>
      </c>
      <c r="P8316">
        <f>IF(O8316="","",IF(O8316&gt;=1,O8316,0))</f>
        <v/>
      </c>
      <c r="Q8316" s="27">
        <f>IF(E8316="","",MAX(0,E8316-22))</f>
        <v/>
      </c>
      <c r="R8316" s="27">
        <f>IF(H8316=1,E8316,"")</f>
        <v/>
      </c>
      <c r="S8316" s="27">
        <f>IF(AND(H8316=1,J8316&lt;&gt;""),E8316-J8316,"")</f>
        <v/>
      </c>
      <c r="T8316">
        <f>IF(G8316="","",MONTH(G8316))</f>
        <v/>
      </c>
    </row>
    <row r="8317">
      <c r="A8317" s="24" t="n">
        <v>2020</v>
      </c>
      <c r="B8317" s="24" t="n">
        <v>12</v>
      </c>
      <c r="C8317" s="24" t="n">
        <v>12</v>
      </c>
      <c r="D8317" s="24" t="n">
        <v>12</v>
      </c>
      <c r="E8317" s="24" t="n">
        <v>8.18</v>
      </c>
      <c r="F8317" s="25">
        <f>IF($E8317="","",DATE(IF($A8317="",nominal_year,$A8317),$B8317,$C8317)+($D8317-IF(LEFT(hour_conv,1)="1",1,0))/24)</f>
        <v/>
      </c>
      <c r="G8317" s="26">
        <f>IF(F8317="","",INT(F8317))</f>
        <v/>
      </c>
      <c r="H8317">
        <f>IF(G8317="","",IF(AND(MONTH(G8317)*100+DAY(G8317)&gt;=season_lo,MONTH(G8317)*100+DAY(G8317)&lt;=season_hi),1,0))</f>
        <v/>
      </c>
      <c r="I8317">
        <f>IF(G8317="","",G8317-first_day+1)</f>
        <v/>
      </c>
      <c r="J8317" s="27">
        <f>IF(I8317="","",INDEX(Daily!$J$2:$J$421,I8317))</f>
        <v/>
      </c>
      <c r="K8317" s="27">
        <f>IF(J8317="","",J8317+cat_offset)</f>
        <v/>
      </c>
      <c r="L8317" s="27">
        <f>IF(J8317="","",MAX(0,E8317-J8317)^2)</f>
        <v/>
      </c>
      <c r="M8317" s="27">
        <f>IF(J8317="","",MAX(0,E8317-(J8317+twcdh_off))^2)</f>
        <v/>
      </c>
      <c r="N8317" s="27">
        <f>IF(E8317="","",MAX(0,E8317-swcdh_thr)^2)</f>
        <v/>
      </c>
      <c r="O8317">
        <f>IF(K8317="","",ROUND(E8317-K8317,0))</f>
        <v/>
      </c>
      <c r="P8317">
        <f>IF(O8317="","",IF(O8317&gt;=1,O8317,0))</f>
        <v/>
      </c>
      <c r="Q8317" s="27">
        <f>IF(E8317="","",MAX(0,E8317-22))</f>
        <v/>
      </c>
      <c r="R8317" s="27">
        <f>IF(H8317=1,E8317,"")</f>
        <v/>
      </c>
      <c r="S8317" s="27">
        <f>IF(AND(H8317=1,J8317&lt;&gt;""),E8317-J8317,"")</f>
        <v/>
      </c>
      <c r="T8317">
        <f>IF(G8317="","",MONTH(G8317))</f>
        <v/>
      </c>
    </row>
    <row r="8318">
      <c r="A8318" s="24" t="n">
        <v>2020</v>
      </c>
      <c r="B8318" s="24" t="n">
        <v>12</v>
      </c>
      <c r="C8318" s="24" t="n">
        <v>12</v>
      </c>
      <c r="D8318" s="24" t="n">
        <v>13</v>
      </c>
      <c r="E8318" s="24" t="n">
        <v>8.720000000000001</v>
      </c>
      <c r="F8318" s="25">
        <f>IF($E8318="","",DATE(IF($A8318="",nominal_year,$A8318),$B8318,$C8318)+($D8318-IF(LEFT(hour_conv,1)="1",1,0))/24)</f>
        <v/>
      </c>
      <c r="G8318" s="26">
        <f>IF(F8318="","",INT(F8318))</f>
        <v/>
      </c>
      <c r="H8318">
        <f>IF(G8318="","",IF(AND(MONTH(G8318)*100+DAY(G8318)&gt;=season_lo,MONTH(G8318)*100+DAY(G8318)&lt;=season_hi),1,0))</f>
        <v/>
      </c>
      <c r="I8318">
        <f>IF(G8318="","",G8318-first_day+1)</f>
        <v/>
      </c>
      <c r="J8318" s="27">
        <f>IF(I8318="","",INDEX(Daily!$J$2:$J$421,I8318))</f>
        <v/>
      </c>
      <c r="K8318" s="27">
        <f>IF(J8318="","",J8318+cat_offset)</f>
        <v/>
      </c>
      <c r="L8318" s="27">
        <f>IF(J8318="","",MAX(0,E8318-J8318)^2)</f>
        <v/>
      </c>
      <c r="M8318" s="27">
        <f>IF(J8318="","",MAX(0,E8318-(J8318+twcdh_off))^2)</f>
        <v/>
      </c>
      <c r="N8318" s="27">
        <f>IF(E8318="","",MAX(0,E8318-swcdh_thr)^2)</f>
        <v/>
      </c>
      <c r="O8318">
        <f>IF(K8318="","",ROUND(E8318-K8318,0))</f>
        <v/>
      </c>
      <c r="P8318">
        <f>IF(O8318="","",IF(O8318&gt;=1,O8318,0))</f>
        <v/>
      </c>
      <c r="Q8318" s="27">
        <f>IF(E8318="","",MAX(0,E8318-22))</f>
        <v/>
      </c>
      <c r="R8318" s="27">
        <f>IF(H8318=1,E8318,"")</f>
        <v/>
      </c>
      <c r="S8318" s="27">
        <f>IF(AND(H8318=1,J8318&lt;&gt;""),E8318-J8318,"")</f>
        <v/>
      </c>
      <c r="T8318">
        <f>IF(G8318="","",MONTH(G8318))</f>
        <v/>
      </c>
    </row>
    <row r="8319">
      <c r="A8319" s="24" t="n">
        <v>2020</v>
      </c>
      <c r="B8319" s="24" t="n">
        <v>12</v>
      </c>
      <c r="C8319" s="24" t="n">
        <v>12</v>
      </c>
      <c r="D8319" s="24" t="n">
        <v>14</v>
      </c>
      <c r="E8319" s="24" t="n">
        <v>9.17</v>
      </c>
      <c r="F8319" s="25">
        <f>IF($E8319="","",DATE(IF($A8319="",nominal_year,$A8319),$B8319,$C8319)+($D8319-IF(LEFT(hour_conv,1)="1",1,0))/24)</f>
        <v/>
      </c>
      <c r="G8319" s="26">
        <f>IF(F8319="","",INT(F8319))</f>
        <v/>
      </c>
      <c r="H8319">
        <f>IF(G8319="","",IF(AND(MONTH(G8319)*100+DAY(G8319)&gt;=season_lo,MONTH(G8319)*100+DAY(G8319)&lt;=season_hi),1,0))</f>
        <v/>
      </c>
      <c r="I8319">
        <f>IF(G8319="","",G8319-first_day+1)</f>
        <v/>
      </c>
      <c r="J8319" s="27">
        <f>IF(I8319="","",INDEX(Daily!$J$2:$J$421,I8319))</f>
        <v/>
      </c>
      <c r="K8319" s="27">
        <f>IF(J8319="","",J8319+cat_offset)</f>
        <v/>
      </c>
      <c r="L8319" s="27">
        <f>IF(J8319="","",MAX(0,E8319-J8319)^2)</f>
        <v/>
      </c>
      <c r="M8319" s="27">
        <f>IF(J8319="","",MAX(0,E8319-(J8319+twcdh_off))^2)</f>
        <v/>
      </c>
      <c r="N8319" s="27">
        <f>IF(E8319="","",MAX(0,E8319-swcdh_thr)^2)</f>
        <v/>
      </c>
      <c r="O8319">
        <f>IF(K8319="","",ROUND(E8319-K8319,0))</f>
        <v/>
      </c>
      <c r="P8319">
        <f>IF(O8319="","",IF(O8319&gt;=1,O8319,0))</f>
        <v/>
      </c>
      <c r="Q8319" s="27">
        <f>IF(E8319="","",MAX(0,E8319-22))</f>
        <v/>
      </c>
      <c r="R8319" s="27">
        <f>IF(H8319=1,E8319,"")</f>
        <v/>
      </c>
      <c r="S8319" s="27">
        <f>IF(AND(H8319=1,J8319&lt;&gt;""),E8319-J8319,"")</f>
        <v/>
      </c>
      <c r="T8319">
        <f>IF(G8319="","",MONTH(G8319))</f>
        <v/>
      </c>
    </row>
    <row r="8320">
      <c r="A8320" s="24" t="n">
        <v>2020</v>
      </c>
      <c r="B8320" s="24" t="n">
        <v>12</v>
      </c>
      <c r="C8320" s="24" t="n">
        <v>12</v>
      </c>
      <c r="D8320" s="24" t="n">
        <v>15</v>
      </c>
      <c r="E8320" s="24" t="n">
        <v>8.85</v>
      </c>
      <c r="F8320" s="25">
        <f>IF($E8320="","",DATE(IF($A8320="",nominal_year,$A8320),$B8320,$C8320)+($D8320-IF(LEFT(hour_conv,1)="1",1,0))/24)</f>
        <v/>
      </c>
      <c r="G8320" s="26">
        <f>IF(F8320="","",INT(F8320))</f>
        <v/>
      </c>
      <c r="H8320">
        <f>IF(G8320="","",IF(AND(MONTH(G8320)*100+DAY(G8320)&gt;=season_lo,MONTH(G8320)*100+DAY(G8320)&lt;=season_hi),1,0))</f>
        <v/>
      </c>
      <c r="I8320">
        <f>IF(G8320="","",G8320-first_day+1)</f>
        <v/>
      </c>
      <c r="J8320" s="27">
        <f>IF(I8320="","",INDEX(Daily!$J$2:$J$421,I8320))</f>
        <v/>
      </c>
      <c r="K8320" s="27">
        <f>IF(J8320="","",J8320+cat_offset)</f>
        <v/>
      </c>
      <c r="L8320" s="27">
        <f>IF(J8320="","",MAX(0,E8320-J8320)^2)</f>
        <v/>
      </c>
      <c r="M8320" s="27">
        <f>IF(J8320="","",MAX(0,E8320-(J8320+twcdh_off))^2)</f>
        <v/>
      </c>
      <c r="N8320" s="27">
        <f>IF(E8320="","",MAX(0,E8320-swcdh_thr)^2)</f>
        <v/>
      </c>
      <c r="O8320">
        <f>IF(K8320="","",ROUND(E8320-K8320,0))</f>
        <v/>
      </c>
      <c r="P8320">
        <f>IF(O8320="","",IF(O8320&gt;=1,O8320,0))</f>
        <v/>
      </c>
      <c r="Q8320" s="27">
        <f>IF(E8320="","",MAX(0,E8320-22))</f>
        <v/>
      </c>
      <c r="R8320" s="27">
        <f>IF(H8320=1,E8320,"")</f>
        <v/>
      </c>
      <c r="S8320" s="27">
        <f>IF(AND(H8320=1,J8320&lt;&gt;""),E8320-J8320,"")</f>
        <v/>
      </c>
      <c r="T8320">
        <f>IF(G8320="","",MONTH(G8320))</f>
        <v/>
      </c>
    </row>
    <row r="8321">
      <c r="A8321" s="24" t="n">
        <v>2020</v>
      </c>
      <c r="B8321" s="24" t="n">
        <v>12</v>
      </c>
      <c r="C8321" s="24" t="n">
        <v>12</v>
      </c>
      <c r="D8321" s="24" t="n">
        <v>16</v>
      </c>
      <c r="E8321" s="24" t="n">
        <v>9.01</v>
      </c>
      <c r="F8321" s="25">
        <f>IF($E8321="","",DATE(IF($A8321="",nominal_year,$A8321),$B8321,$C8321)+($D8321-IF(LEFT(hour_conv,1)="1",1,0))/24)</f>
        <v/>
      </c>
      <c r="G8321" s="26">
        <f>IF(F8321="","",INT(F8321))</f>
        <v/>
      </c>
      <c r="H8321">
        <f>IF(G8321="","",IF(AND(MONTH(G8321)*100+DAY(G8321)&gt;=season_lo,MONTH(G8321)*100+DAY(G8321)&lt;=season_hi),1,0))</f>
        <v/>
      </c>
      <c r="I8321">
        <f>IF(G8321="","",G8321-first_day+1)</f>
        <v/>
      </c>
      <c r="J8321" s="27">
        <f>IF(I8321="","",INDEX(Daily!$J$2:$J$421,I8321))</f>
        <v/>
      </c>
      <c r="K8321" s="27">
        <f>IF(J8321="","",J8321+cat_offset)</f>
        <v/>
      </c>
      <c r="L8321" s="27">
        <f>IF(J8321="","",MAX(0,E8321-J8321)^2)</f>
        <v/>
      </c>
      <c r="M8321" s="27">
        <f>IF(J8321="","",MAX(0,E8321-(J8321+twcdh_off))^2)</f>
        <v/>
      </c>
      <c r="N8321" s="27">
        <f>IF(E8321="","",MAX(0,E8321-swcdh_thr)^2)</f>
        <v/>
      </c>
      <c r="O8321">
        <f>IF(K8321="","",ROUND(E8321-K8321,0))</f>
        <v/>
      </c>
      <c r="P8321">
        <f>IF(O8321="","",IF(O8321&gt;=1,O8321,0))</f>
        <v/>
      </c>
      <c r="Q8321" s="27">
        <f>IF(E8321="","",MAX(0,E8321-22))</f>
        <v/>
      </c>
      <c r="R8321" s="27">
        <f>IF(H8321=1,E8321,"")</f>
        <v/>
      </c>
      <c r="S8321" s="27">
        <f>IF(AND(H8321=1,J8321&lt;&gt;""),E8321-J8321,"")</f>
        <v/>
      </c>
      <c r="T8321">
        <f>IF(G8321="","",MONTH(G8321))</f>
        <v/>
      </c>
    </row>
    <row r="8322">
      <c r="A8322" s="24" t="n">
        <v>2020</v>
      </c>
      <c r="B8322" s="24" t="n">
        <v>12</v>
      </c>
      <c r="C8322" s="24" t="n">
        <v>12</v>
      </c>
      <c r="D8322" s="24" t="n">
        <v>17</v>
      </c>
      <c r="E8322" s="24" t="n">
        <v>8.970000000000001</v>
      </c>
      <c r="F8322" s="25">
        <f>IF($E8322="","",DATE(IF($A8322="",nominal_year,$A8322),$B8322,$C8322)+($D8322-IF(LEFT(hour_conv,1)="1",1,0))/24)</f>
        <v/>
      </c>
      <c r="G8322" s="26">
        <f>IF(F8322="","",INT(F8322))</f>
        <v/>
      </c>
      <c r="H8322">
        <f>IF(G8322="","",IF(AND(MONTH(G8322)*100+DAY(G8322)&gt;=season_lo,MONTH(G8322)*100+DAY(G8322)&lt;=season_hi),1,0))</f>
        <v/>
      </c>
      <c r="I8322">
        <f>IF(G8322="","",G8322-first_day+1)</f>
        <v/>
      </c>
      <c r="J8322" s="27">
        <f>IF(I8322="","",INDEX(Daily!$J$2:$J$421,I8322))</f>
        <v/>
      </c>
      <c r="K8322" s="27">
        <f>IF(J8322="","",J8322+cat_offset)</f>
        <v/>
      </c>
      <c r="L8322" s="27">
        <f>IF(J8322="","",MAX(0,E8322-J8322)^2)</f>
        <v/>
      </c>
      <c r="M8322" s="27">
        <f>IF(J8322="","",MAX(0,E8322-(J8322+twcdh_off))^2)</f>
        <v/>
      </c>
      <c r="N8322" s="27">
        <f>IF(E8322="","",MAX(0,E8322-swcdh_thr)^2)</f>
        <v/>
      </c>
      <c r="O8322">
        <f>IF(K8322="","",ROUND(E8322-K8322,0))</f>
        <v/>
      </c>
      <c r="P8322">
        <f>IF(O8322="","",IF(O8322&gt;=1,O8322,0))</f>
        <v/>
      </c>
      <c r="Q8322" s="27">
        <f>IF(E8322="","",MAX(0,E8322-22))</f>
        <v/>
      </c>
      <c r="R8322" s="27">
        <f>IF(H8322=1,E8322,"")</f>
        <v/>
      </c>
      <c r="S8322" s="27">
        <f>IF(AND(H8322=1,J8322&lt;&gt;""),E8322-J8322,"")</f>
        <v/>
      </c>
      <c r="T8322">
        <f>IF(G8322="","",MONTH(G8322))</f>
        <v/>
      </c>
    </row>
    <row r="8323">
      <c r="A8323" s="24" t="n">
        <v>2020</v>
      </c>
      <c r="B8323" s="24" t="n">
        <v>12</v>
      </c>
      <c r="C8323" s="24" t="n">
        <v>12</v>
      </c>
      <c r="D8323" s="24" t="n">
        <v>18</v>
      </c>
      <c r="E8323" s="24" t="n">
        <v>8.880000000000001</v>
      </c>
      <c r="F8323" s="25">
        <f>IF($E8323="","",DATE(IF($A8323="",nominal_year,$A8323),$B8323,$C8323)+($D8323-IF(LEFT(hour_conv,1)="1",1,0))/24)</f>
        <v/>
      </c>
      <c r="G8323" s="26">
        <f>IF(F8323="","",INT(F8323))</f>
        <v/>
      </c>
      <c r="H8323">
        <f>IF(G8323="","",IF(AND(MONTH(G8323)*100+DAY(G8323)&gt;=season_lo,MONTH(G8323)*100+DAY(G8323)&lt;=season_hi),1,0))</f>
        <v/>
      </c>
      <c r="I8323">
        <f>IF(G8323="","",G8323-first_day+1)</f>
        <v/>
      </c>
      <c r="J8323" s="27">
        <f>IF(I8323="","",INDEX(Daily!$J$2:$J$421,I8323))</f>
        <v/>
      </c>
      <c r="K8323" s="27">
        <f>IF(J8323="","",J8323+cat_offset)</f>
        <v/>
      </c>
      <c r="L8323" s="27">
        <f>IF(J8323="","",MAX(0,E8323-J8323)^2)</f>
        <v/>
      </c>
      <c r="M8323" s="27">
        <f>IF(J8323="","",MAX(0,E8323-(J8323+twcdh_off))^2)</f>
        <v/>
      </c>
      <c r="N8323" s="27">
        <f>IF(E8323="","",MAX(0,E8323-swcdh_thr)^2)</f>
        <v/>
      </c>
      <c r="O8323">
        <f>IF(K8323="","",ROUND(E8323-K8323,0))</f>
        <v/>
      </c>
      <c r="P8323">
        <f>IF(O8323="","",IF(O8323&gt;=1,O8323,0))</f>
        <v/>
      </c>
      <c r="Q8323" s="27">
        <f>IF(E8323="","",MAX(0,E8323-22))</f>
        <v/>
      </c>
      <c r="R8323" s="27">
        <f>IF(H8323=1,E8323,"")</f>
        <v/>
      </c>
      <c r="S8323" s="27">
        <f>IF(AND(H8323=1,J8323&lt;&gt;""),E8323-J8323,"")</f>
        <v/>
      </c>
      <c r="T8323">
        <f>IF(G8323="","",MONTH(G8323))</f>
        <v/>
      </c>
    </row>
    <row r="8324">
      <c r="A8324" s="24" t="n">
        <v>2020</v>
      </c>
      <c r="B8324" s="24" t="n">
        <v>12</v>
      </c>
      <c r="C8324" s="24" t="n">
        <v>12</v>
      </c>
      <c r="D8324" s="24" t="n">
        <v>19</v>
      </c>
      <c r="E8324" s="24" t="n">
        <v>8.09</v>
      </c>
      <c r="F8324" s="25">
        <f>IF($E8324="","",DATE(IF($A8324="",nominal_year,$A8324),$B8324,$C8324)+($D8324-IF(LEFT(hour_conv,1)="1",1,0))/24)</f>
        <v/>
      </c>
      <c r="G8324" s="26">
        <f>IF(F8324="","",INT(F8324))</f>
        <v/>
      </c>
      <c r="H8324">
        <f>IF(G8324="","",IF(AND(MONTH(G8324)*100+DAY(G8324)&gt;=season_lo,MONTH(G8324)*100+DAY(G8324)&lt;=season_hi),1,0))</f>
        <v/>
      </c>
      <c r="I8324">
        <f>IF(G8324="","",G8324-first_day+1)</f>
        <v/>
      </c>
      <c r="J8324" s="27">
        <f>IF(I8324="","",INDEX(Daily!$J$2:$J$421,I8324))</f>
        <v/>
      </c>
      <c r="K8324" s="27">
        <f>IF(J8324="","",J8324+cat_offset)</f>
        <v/>
      </c>
      <c r="L8324" s="27">
        <f>IF(J8324="","",MAX(0,E8324-J8324)^2)</f>
        <v/>
      </c>
      <c r="M8324" s="27">
        <f>IF(J8324="","",MAX(0,E8324-(J8324+twcdh_off))^2)</f>
        <v/>
      </c>
      <c r="N8324" s="27">
        <f>IF(E8324="","",MAX(0,E8324-swcdh_thr)^2)</f>
        <v/>
      </c>
      <c r="O8324">
        <f>IF(K8324="","",ROUND(E8324-K8324,0))</f>
        <v/>
      </c>
      <c r="P8324">
        <f>IF(O8324="","",IF(O8324&gt;=1,O8324,0))</f>
        <v/>
      </c>
      <c r="Q8324" s="27">
        <f>IF(E8324="","",MAX(0,E8324-22))</f>
        <v/>
      </c>
      <c r="R8324" s="27">
        <f>IF(H8324=1,E8324,"")</f>
        <v/>
      </c>
      <c r="S8324" s="27">
        <f>IF(AND(H8324=1,J8324&lt;&gt;""),E8324-J8324,"")</f>
        <v/>
      </c>
      <c r="T8324">
        <f>IF(G8324="","",MONTH(G8324))</f>
        <v/>
      </c>
    </row>
    <row r="8325">
      <c r="A8325" s="24" t="n">
        <v>2020</v>
      </c>
      <c r="B8325" s="24" t="n">
        <v>12</v>
      </c>
      <c r="C8325" s="24" t="n">
        <v>12</v>
      </c>
      <c r="D8325" s="24" t="n">
        <v>20</v>
      </c>
      <c r="E8325" s="24" t="n">
        <v>8.19</v>
      </c>
      <c r="F8325" s="25">
        <f>IF($E8325="","",DATE(IF($A8325="",nominal_year,$A8325),$B8325,$C8325)+($D8325-IF(LEFT(hour_conv,1)="1",1,0))/24)</f>
        <v/>
      </c>
      <c r="G8325" s="26">
        <f>IF(F8325="","",INT(F8325))</f>
        <v/>
      </c>
      <c r="H8325">
        <f>IF(G8325="","",IF(AND(MONTH(G8325)*100+DAY(G8325)&gt;=season_lo,MONTH(G8325)*100+DAY(G8325)&lt;=season_hi),1,0))</f>
        <v/>
      </c>
      <c r="I8325">
        <f>IF(G8325="","",G8325-first_day+1)</f>
        <v/>
      </c>
      <c r="J8325" s="27">
        <f>IF(I8325="","",INDEX(Daily!$J$2:$J$421,I8325))</f>
        <v/>
      </c>
      <c r="K8325" s="27">
        <f>IF(J8325="","",J8325+cat_offset)</f>
        <v/>
      </c>
      <c r="L8325" s="27">
        <f>IF(J8325="","",MAX(0,E8325-J8325)^2)</f>
        <v/>
      </c>
      <c r="M8325" s="27">
        <f>IF(J8325="","",MAX(0,E8325-(J8325+twcdh_off))^2)</f>
        <v/>
      </c>
      <c r="N8325" s="27">
        <f>IF(E8325="","",MAX(0,E8325-swcdh_thr)^2)</f>
        <v/>
      </c>
      <c r="O8325">
        <f>IF(K8325="","",ROUND(E8325-K8325,0))</f>
        <v/>
      </c>
      <c r="P8325">
        <f>IF(O8325="","",IF(O8325&gt;=1,O8325,0))</f>
        <v/>
      </c>
      <c r="Q8325" s="27">
        <f>IF(E8325="","",MAX(0,E8325-22))</f>
        <v/>
      </c>
      <c r="R8325" s="27">
        <f>IF(H8325=1,E8325,"")</f>
        <v/>
      </c>
      <c r="S8325" s="27">
        <f>IF(AND(H8325=1,J8325&lt;&gt;""),E8325-J8325,"")</f>
        <v/>
      </c>
      <c r="T8325">
        <f>IF(G8325="","",MONTH(G8325))</f>
        <v/>
      </c>
    </row>
    <row r="8326">
      <c r="A8326" s="24" t="n">
        <v>2020</v>
      </c>
      <c r="B8326" s="24" t="n">
        <v>12</v>
      </c>
      <c r="C8326" s="24" t="n">
        <v>12</v>
      </c>
      <c r="D8326" s="24" t="n">
        <v>21</v>
      </c>
      <c r="E8326" s="24" t="n">
        <v>7.29</v>
      </c>
      <c r="F8326" s="25">
        <f>IF($E8326="","",DATE(IF($A8326="",nominal_year,$A8326),$B8326,$C8326)+($D8326-IF(LEFT(hour_conv,1)="1",1,0))/24)</f>
        <v/>
      </c>
      <c r="G8326" s="26">
        <f>IF(F8326="","",INT(F8326))</f>
        <v/>
      </c>
      <c r="H8326">
        <f>IF(G8326="","",IF(AND(MONTH(G8326)*100+DAY(G8326)&gt;=season_lo,MONTH(G8326)*100+DAY(G8326)&lt;=season_hi),1,0))</f>
        <v/>
      </c>
      <c r="I8326">
        <f>IF(G8326="","",G8326-first_day+1)</f>
        <v/>
      </c>
      <c r="J8326" s="27">
        <f>IF(I8326="","",INDEX(Daily!$J$2:$J$421,I8326))</f>
        <v/>
      </c>
      <c r="K8326" s="27">
        <f>IF(J8326="","",J8326+cat_offset)</f>
        <v/>
      </c>
      <c r="L8326" s="27">
        <f>IF(J8326="","",MAX(0,E8326-J8326)^2)</f>
        <v/>
      </c>
      <c r="M8326" s="27">
        <f>IF(J8326="","",MAX(0,E8326-(J8326+twcdh_off))^2)</f>
        <v/>
      </c>
      <c r="N8326" s="27">
        <f>IF(E8326="","",MAX(0,E8326-swcdh_thr)^2)</f>
        <v/>
      </c>
      <c r="O8326">
        <f>IF(K8326="","",ROUND(E8326-K8326,0))</f>
        <v/>
      </c>
      <c r="P8326">
        <f>IF(O8326="","",IF(O8326&gt;=1,O8326,0))</f>
        <v/>
      </c>
      <c r="Q8326" s="27">
        <f>IF(E8326="","",MAX(0,E8326-22))</f>
        <v/>
      </c>
      <c r="R8326" s="27">
        <f>IF(H8326=1,E8326,"")</f>
        <v/>
      </c>
      <c r="S8326" s="27">
        <f>IF(AND(H8326=1,J8326&lt;&gt;""),E8326-J8326,"")</f>
        <v/>
      </c>
      <c r="T8326">
        <f>IF(G8326="","",MONTH(G8326))</f>
        <v/>
      </c>
    </row>
    <row r="8327">
      <c r="A8327" s="24" t="n">
        <v>2020</v>
      </c>
      <c r="B8327" s="24" t="n">
        <v>12</v>
      </c>
      <c r="C8327" s="24" t="n">
        <v>12</v>
      </c>
      <c r="D8327" s="24" t="n">
        <v>22</v>
      </c>
      <c r="E8327" s="24" t="n">
        <v>6.99</v>
      </c>
      <c r="F8327" s="25">
        <f>IF($E8327="","",DATE(IF($A8327="",nominal_year,$A8327),$B8327,$C8327)+($D8327-IF(LEFT(hour_conv,1)="1",1,0))/24)</f>
        <v/>
      </c>
      <c r="G8327" s="26">
        <f>IF(F8327="","",INT(F8327))</f>
        <v/>
      </c>
      <c r="H8327">
        <f>IF(G8327="","",IF(AND(MONTH(G8327)*100+DAY(G8327)&gt;=season_lo,MONTH(G8327)*100+DAY(G8327)&lt;=season_hi),1,0))</f>
        <v/>
      </c>
      <c r="I8327">
        <f>IF(G8327="","",G8327-first_day+1)</f>
        <v/>
      </c>
      <c r="J8327" s="27">
        <f>IF(I8327="","",INDEX(Daily!$J$2:$J$421,I8327))</f>
        <v/>
      </c>
      <c r="K8327" s="27">
        <f>IF(J8327="","",J8327+cat_offset)</f>
        <v/>
      </c>
      <c r="L8327" s="27">
        <f>IF(J8327="","",MAX(0,E8327-J8327)^2)</f>
        <v/>
      </c>
      <c r="M8327" s="27">
        <f>IF(J8327="","",MAX(0,E8327-(J8327+twcdh_off))^2)</f>
        <v/>
      </c>
      <c r="N8327" s="27">
        <f>IF(E8327="","",MAX(0,E8327-swcdh_thr)^2)</f>
        <v/>
      </c>
      <c r="O8327">
        <f>IF(K8327="","",ROUND(E8327-K8327,0))</f>
        <v/>
      </c>
      <c r="P8327">
        <f>IF(O8327="","",IF(O8327&gt;=1,O8327,0))</f>
        <v/>
      </c>
      <c r="Q8327" s="27">
        <f>IF(E8327="","",MAX(0,E8327-22))</f>
        <v/>
      </c>
      <c r="R8327" s="27">
        <f>IF(H8327=1,E8327,"")</f>
        <v/>
      </c>
      <c r="S8327" s="27">
        <f>IF(AND(H8327=1,J8327&lt;&gt;""),E8327-J8327,"")</f>
        <v/>
      </c>
      <c r="T8327">
        <f>IF(G8327="","",MONTH(G8327))</f>
        <v/>
      </c>
    </row>
    <row r="8328">
      <c r="A8328" s="24" t="n">
        <v>2020</v>
      </c>
      <c r="B8328" s="24" t="n">
        <v>12</v>
      </c>
      <c r="C8328" s="24" t="n">
        <v>12</v>
      </c>
      <c r="D8328" s="24" t="n">
        <v>23</v>
      </c>
      <c r="E8328" s="24" t="n">
        <v>6.1</v>
      </c>
      <c r="F8328" s="25">
        <f>IF($E8328="","",DATE(IF($A8328="",nominal_year,$A8328),$B8328,$C8328)+($D8328-IF(LEFT(hour_conv,1)="1",1,0))/24)</f>
        <v/>
      </c>
      <c r="G8328" s="26">
        <f>IF(F8328="","",INT(F8328))</f>
        <v/>
      </c>
      <c r="H8328">
        <f>IF(G8328="","",IF(AND(MONTH(G8328)*100+DAY(G8328)&gt;=season_lo,MONTH(G8328)*100+DAY(G8328)&lt;=season_hi),1,0))</f>
        <v/>
      </c>
      <c r="I8328">
        <f>IF(G8328="","",G8328-first_day+1)</f>
        <v/>
      </c>
      <c r="J8328" s="27">
        <f>IF(I8328="","",INDEX(Daily!$J$2:$J$421,I8328))</f>
        <v/>
      </c>
      <c r="K8328" s="27">
        <f>IF(J8328="","",J8328+cat_offset)</f>
        <v/>
      </c>
      <c r="L8328" s="27">
        <f>IF(J8328="","",MAX(0,E8328-J8328)^2)</f>
        <v/>
      </c>
      <c r="M8328" s="27">
        <f>IF(J8328="","",MAX(0,E8328-(J8328+twcdh_off))^2)</f>
        <v/>
      </c>
      <c r="N8328" s="27">
        <f>IF(E8328="","",MAX(0,E8328-swcdh_thr)^2)</f>
        <v/>
      </c>
      <c r="O8328">
        <f>IF(K8328="","",ROUND(E8328-K8328,0))</f>
        <v/>
      </c>
      <c r="P8328">
        <f>IF(O8328="","",IF(O8328&gt;=1,O8328,0))</f>
        <v/>
      </c>
      <c r="Q8328" s="27">
        <f>IF(E8328="","",MAX(0,E8328-22))</f>
        <v/>
      </c>
      <c r="R8328" s="27">
        <f>IF(H8328=1,E8328,"")</f>
        <v/>
      </c>
      <c r="S8328" s="27">
        <f>IF(AND(H8328=1,J8328&lt;&gt;""),E8328-J8328,"")</f>
        <v/>
      </c>
      <c r="T8328">
        <f>IF(G8328="","",MONTH(G8328))</f>
        <v/>
      </c>
    </row>
    <row r="8329">
      <c r="A8329" s="24" t="n">
        <v>2020</v>
      </c>
      <c r="B8329" s="24" t="n">
        <v>12</v>
      </c>
      <c r="C8329" s="24" t="n">
        <v>12</v>
      </c>
      <c r="D8329" s="24" t="n">
        <v>24</v>
      </c>
      <c r="E8329" s="24" t="n">
        <v>5.6</v>
      </c>
      <c r="F8329" s="25">
        <f>IF($E8329="","",DATE(IF($A8329="",nominal_year,$A8329),$B8329,$C8329)+($D8329-IF(LEFT(hour_conv,1)="1",1,0))/24)</f>
        <v/>
      </c>
      <c r="G8329" s="26">
        <f>IF(F8329="","",INT(F8329))</f>
        <v/>
      </c>
      <c r="H8329">
        <f>IF(G8329="","",IF(AND(MONTH(G8329)*100+DAY(G8329)&gt;=season_lo,MONTH(G8329)*100+DAY(G8329)&lt;=season_hi),1,0))</f>
        <v/>
      </c>
      <c r="I8329">
        <f>IF(G8329="","",G8329-first_day+1)</f>
        <v/>
      </c>
      <c r="J8329" s="27">
        <f>IF(I8329="","",INDEX(Daily!$J$2:$J$421,I8329))</f>
        <v/>
      </c>
      <c r="K8329" s="27">
        <f>IF(J8329="","",J8329+cat_offset)</f>
        <v/>
      </c>
      <c r="L8329" s="27">
        <f>IF(J8329="","",MAX(0,E8329-J8329)^2)</f>
        <v/>
      </c>
      <c r="M8329" s="27">
        <f>IF(J8329="","",MAX(0,E8329-(J8329+twcdh_off))^2)</f>
        <v/>
      </c>
      <c r="N8329" s="27">
        <f>IF(E8329="","",MAX(0,E8329-swcdh_thr)^2)</f>
        <v/>
      </c>
      <c r="O8329">
        <f>IF(K8329="","",ROUND(E8329-K8329,0))</f>
        <v/>
      </c>
      <c r="P8329">
        <f>IF(O8329="","",IF(O8329&gt;=1,O8329,0))</f>
        <v/>
      </c>
      <c r="Q8329" s="27">
        <f>IF(E8329="","",MAX(0,E8329-22))</f>
        <v/>
      </c>
      <c r="R8329" s="27">
        <f>IF(H8329=1,E8329,"")</f>
        <v/>
      </c>
      <c r="S8329" s="27">
        <f>IF(AND(H8329=1,J8329&lt;&gt;""),E8329-J8329,"")</f>
        <v/>
      </c>
      <c r="T8329">
        <f>IF(G8329="","",MONTH(G8329))</f>
        <v/>
      </c>
    </row>
    <row r="8330">
      <c r="A8330" s="24" t="n">
        <v>2020</v>
      </c>
      <c r="B8330" s="24" t="n">
        <v>12</v>
      </c>
      <c r="C8330" s="24" t="n">
        <v>13</v>
      </c>
      <c r="D8330" s="24" t="n">
        <v>1</v>
      </c>
      <c r="E8330" s="24" t="n">
        <v>5.39</v>
      </c>
      <c r="F8330" s="25">
        <f>IF($E8330="","",DATE(IF($A8330="",nominal_year,$A8330),$B8330,$C8330)+($D8330-IF(LEFT(hour_conv,1)="1",1,0))/24)</f>
        <v/>
      </c>
      <c r="G8330" s="26">
        <f>IF(F8330="","",INT(F8330))</f>
        <v/>
      </c>
      <c r="H8330">
        <f>IF(G8330="","",IF(AND(MONTH(G8330)*100+DAY(G8330)&gt;=season_lo,MONTH(G8330)*100+DAY(G8330)&lt;=season_hi),1,0))</f>
        <v/>
      </c>
      <c r="I8330">
        <f>IF(G8330="","",G8330-first_day+1)</f>
        <v/>
      </c>
      <c r="J8330" s="27">
        <f>IF(I8330="","",INDEX(Daily!$J$2:$J$421,I8330))</f>
        <v/>
      </c>
      <c r="K8330" s="27">
        <f>IF(J8330="","",J8330+cat_offset)</f>
        <v/>
      </c>
      <c r="L8330" s="27">
        <f>IF(J8330="","",MAX(0,E8330-J8330)^2)</f>
        <v/>
      </c>
      <c r="M8330" s="27">
        <f>IF(J8330="","",MAX(0,E8330-(J8330+twcdh_off))^2)</f>
        <v/>
      </c>
      <c r="N8330" s="27">
        <f>IF(E8330="","",MAX(0,E8330-swcdh_thr)^2)</f>
        <v/>
      </c>
      <c r="O8330">
        <f>IF(K8330="","",ROUND(E8330-K8330,0))</f>
        <v/>
      </c>
      <c r="P8330">
        <f>IF(O8330="","",IF(O8330&gt;=1,O8330,0))</f>
        <v/>
      </c>
      <c r="Q8330" s="27">
        <f>IF(E8330="","",MAX(0,E8330-22))</f>
        <v/>
      </c>
      <c r="R8330" s="27">
        <f>IF(H8330=1,E8330,"")</f>
        <v/>
      </c>
      <c r="S8330" s="27">
        <f>IF(AND(H8330=1,J8330&lt;&gt;""),E8330-J8330,"")</f>
        <v/>
      </c>
      <c r="T8330">
        <f>IF(G8330="","",MONTH(G8330))</f>
        <v/>
      </c>
    </row>
    <row r="8331">
      <c r="A8331" s="24" t="n">
        <v>2020</v>
      </c>
      <c r="B8331" s="24" t="n">
        <v>12</v>
      </c>
      <c r="C8331" s="24" t="n">
        <v>13</v>
      </c>
      <c r="D8331" s="24" t="n">
        <v>2</v>
      </c>
      <c r="E8331" s="24" t="n">
        <v>5.13</v>
      </c>
      <c r="F8331" s="25">
        <f>IF($E8331="","",DATE(IF($A8331="",nominal_year,$A8331),$B8331,$C8331)+($D8331-IF(LEFT(hour_conv,1)="1",1,0))/24)</f>
        <v/>
      </c>
      <c r="G8331" s="26">
        <f>IF(F8331="","",INT(F8331))</f>
        <v/>
      </c>
      <c r="H8331">
        <f>IF(G8331="","",IF(AND(MONTH(G8331)*100+DAY(G8331)&gt;=season_lo,MONTH(G8331)*100+DAY(G8331)&lt;=season_hi),1,0))</f>
        <v/>
      </c>
      <c r="I8331">
        <f>IF(G8331="","",G8331-first_day+1)</f>
        <v/>
      </c>
      <c r="J8331" s="27">
        <f>IF(I8331="","",INDEX(Daily!$J$2:$J$421,I8331))</f>
        <v/>
      </c>
      <c r="K8331" s="27">
        <f>IF(J8331="","",J8331+cat_offset)</f>
        <v/>
      </c>
      <c r="L8331" s="27">
        <f>IF(J8331="","",MAX(0,E8331-J8331)^2)</f>
        <v/>
      </c>
      <c r="M8331" s="27">
        <f>IF(J8331="","",MAX(0,E8331-(J8331+twcdh_off))^2)</f>
        <v/>
      </c>
      <c r="N8331" s="27">
        <f>IF(E8331="","",MAX(0,E8331-swcdh_thr)^2)</f>
        <v/>
      </c>
      <c r="O8331">
        <f>IF(K8331="","",ROUND(E8331-K8331,0))</f>
        <v/>
      </c>
      <c r="P8331">
        <f>IF(O8331="","",IF(O8331&gt;=1,O8331,0))</f>
        <v/>
      </c>
      <c r="Q8331" s="27">
        <f>IF(E8331="","",MAX(0,E8331-22))</f>
        <v/>
      </c>
      <c r="R8331" s="27">
        <f>IF(H8331=1,E8331,"")</f>
        <v/>
      </c>
      <c r="S8331" s="27">
        <f>IF(AND(H8331=1,J8331&lt;&gt;""),E8331-J8331,"")</f>
        <v/>
      </c>
      <c r="T8331">
        <f>IF(G8331="","",MONTH(G8331))</f>
        <v/>
      </c>
    </row>
    <row r="8332">
      <c r="A8332" s="24" t="n">
        <v>2020</v>
      </c>
      <c r="B8332" s="24" t="n">
        <v>12</v>
      </c>
      <c r="C8332" s="24" t="n">
        <v>13</v>
      </c>
      <c r="D8332" s="24" t="n">
        <v>3</v>
      </c>
      <c r="E8332" s="24" t="n">
        <v>4.53</v>
      </c>
      <c r="F8332" s="25">
        <f>IF($E8332="","",DATE(IF($A8332="",nominal_year,$A8332),$B8332,$C8332)+($D8332-IF(LEFT(hour_conv,1)="1",1,0))/24)</f>
        <v/>
      </c>
      <c r="G8332" s="26">
        <f>IF(F8332="","",INT(F8332))</f>
        <v/>
      </c>
      <c r="H8332">
        <f>IF(G8332="","",IF(AND(MONTH(G8332)*100+DAY(G8332)&gt;=season_lo,MONTH(G8332)*100+DAY(G8332)&lt;=season_hi),1,0))</f>
        <v/>
      </c>
      <c r="I8332">
        <f>IF(G8332="","",G8332-first_day+1)</f>
        <v/>
      </c>
      <c r="J8332" s="27">
        <f>IF(I8332="","",INDEX(Daily!$J$2:$J$421,I8332))</f>
        <v/>
      </c>
      <c r="K8332" s="27">
        <f>IF(J8332="","",J8332+cat_offset)</f>
        <v/>
      </c>
      <c r="L8332" s="27">
        <f>IF(J8332="","",MAX(0,E8332-J8332)^2)</f>
        <v/>
      </c>
      <c r="M8332" s="27">
        <f>IF(J8332="","",MAX(0,E8332-(J8332+twcdh_off))^2)</f>
        <v/>
      </c>
      <c r="N8332" s="27">
        <f>IF(E8332="","",MAX(0,E8332-swcdh_thr)^2)</f>
        <v/>
      </c>
      <c r="O8332">
        <f>IF(K8332="","",ROUND(E8332-K8332,0))</f>
        <v/>
      </c>
      <c r="P8332">
        <f>IF(O8332="","",IF(O8332&gt;=1,O8332,0))</f>
        <v/>
      </c>
      <c r="Q8332" s="27">
        <f>IF(E8332="","",MAX(0,E8332-22))</f>
        <v/>
      </c>
      <c r="R8332" s="27">
        <f>IF(H8332=1,E8332,"")</f>
        <v/>
      </c>
      <c r="S8332" s="27">
        <f>IF(AND(H8332=1,J8332&lt;&gt;""),E8332-J8332,"")</f>
        <v/>
      </c>
      <c r="T8332">
        <f>IF(G8332="","",MONTH(G8332))</f>
        <v/>
      </c>
    </row>
    <row r="8333">
      <c r="A8333" s="24" t="n">
        <v>2020</v>
      </c>
      <c r="B8333" s="24" t="n">
        <v>12</v>
      </c>
      <c r="C8333" s="24" t="n">
        <v>13</v>
      </c>
      <c r="D8333" s="24" t="n">
        <v>4</v>
      </c>
      <c r="E8333" s="24" t="n">
        <v>4.85</v>
      </c>
      <c r="F8333" s="25">
        <f>IF($E8333="","",DATE(IF($A8333="",nominal_year,$A8333),$B8333,$C8333)+($D8333-IF(LEFT(hour_conv,1)="1",1,0))/24)</f>
        <v/>
      </c>
      <c r="G8333" s="26">
        <f>IF(F8333="","",INT(F8333))</f>
        <v/>
      </c>
      <c r="H8333">
        <f>IF(G8333="","",IF(AND(MONTH(G8333)*100+DAY(G8333)&gt;=season_lo,MONTH(G8333)*100+DAY(G8333)&lt;=season_hi),1,0))</f>
        <v/>
      </c>
      <c r="I8333">
        <f>IF(G8333="","",G8333-first_day+1)</f>
        <v/>
      </c>
      <c r="J8333" s="27">
        <f>IF(I8333="","",INDEX(Daily!$J$2:$J$421,I8333))</f>
        <v/>
      </c>
      <c r="K8333" s="27">
        <f>IF(J8333="","",J8333+cat_offset)</f>
        <v/>
      </c>
      <c r="L8333" s="27">
        <f>IF(J8333="","",MAX(0,E8333-J8333)^2)</f>
        <v/>
      </c>
      <c r="M8333" s="27">
        <f>IF(J8333="","",MAX(0,E8333-(J8333+twcdh_off))^2)</f>
        <v/>
      </c>
      <c r="N8333" s="27">
        <f>IF(E8333="","",MAX(0,E8333-swcdh_thr)^2)</f>
        <v/>
      </c>
      <c r="O8333">
        <f>IF(K8333="","",ROUND(E8333-K8333,0))</f>
        <v/>
      </c>
      <c r="P8333">
        <f>IF(O8333="","",IF(O8333&gt;=1,O8333,0))</f>
        <v/>
      </c>
      <c r="Q8333" s="27">
        <f>IF(E8333="","",MAX(0,E8333-22))</f>
        <v/>
      </c>
      <c r="R8333" s="27">
        <f>IF(H8333=1,E8333,"")</f>
        <v/>
      </c>
      <c r="S8333" s="27">
        <f>IF(AND(H8333=1,J8333&lt;&gt;""),E8333-J8333,"")</f>
        <v/>
      </c>
      <c r="T8333">
        <f>IF(G8333="","",MONTH(G8333))</f>
        <v/>
      </c>
    </row>
    <row r="8334">
      <c r="A8334" s="24" t="n">
        <v>2020</v>
      </c>
      <c r="B8334" s="24" t="n">
        <v>12</v>
      </c>
      <c r="C8334" s="24" t="n">
        <v>13</v>
      </c>
      <c r="D8334" s="24" t="n">
        <v>5</v>
      </c>
      <c r="E8334" s="24" t="n">
        <v>4.97</v>
      </c>
      <c r="F8334" s="25">
        <f>IF($E8334="","",DATE(IF($A8334="",nominal_year,$A8334),$B8334,$C8334)+($D8334-IF(LEFT(hour_conv,1)="1",1,0))/24)</f>
        <v/>
      </c>
      <c r="G8334" s="26">
        <f>IF(F8334="","",INT(F8334))</f>
        <v/>
      </c>
      <c r="H8334">
        <f>IF(G8334="","",IF(AND(MONTH(G8334)*100+DAY(G8334)&gt;=season_lo,MONTH(G8334)*100+DAY(G8334)&lt;=season_hi),1,0))</f>
        <v/>
      </c>
      <c r="I8334">
        <f>IF(G8334="","",G8334-first_day+1)</f>
        <v/>
      </c>
      <c r="J8334" s="27">
        <f>IF(I8334="","",INDEX(Daily!$J$2:$J$421,I8334))</f>
        <v/>
      </c>
      <c r="K8334" s="27">
        <f>IF(J8334="","",J8334+cat_offset)</f>
        <v/>
      </c>
      <c r="L8334" s="27">
        <f>IF(J8334="","",MAX(0,E8334-J8334)^2)</f>
        <v/>
      </c>
      <c r="M8334" s="27">
        <f>IF(J8334="","",MAX(0,E8334-(J8334+twcdh_off))^2)</f>
        <v/>
      </c>
      <c r="N8334" s="27">
        <f>IF(E8334="","",MAX(0,E8334-swcdh_thr)^2)</f>
        <v/>
      </c>
      <c r="O8334">
        <f>IF(K8334="","",ROUND(E8334-K8334,0))</f>
        <v/>
      </c>
      <c r="P8334">
        <f>IF(O8334="","",IF(O8334&gt;=1,O8334,0))</f>
        <v/>
      </c>
      <c r="Q8334" s="27">
        <f>IF(E8334="","",MAX(0,E8334-22))</f>
        <v/>
      </c>
      <c r="R8334" s="27">
        <f>IF(H8334=1,E8334,"")</f>
        <v/>
      </c>
      <c r="S8334" s="27">
        <f>IF(AND(H8334=1,J8334&lt;&gt;""),E8334-J8334,"")</f>
        <v/>
      </c>
      <c r="T8334">
        <f>IF(G8334="","",MONTH(G8334))</f>
        <v/>
      </c>
    </row>
    <row r="8335">
      <c r="A8335" s="24" t="n">
        <v>2020</v>
      </c>
      <c r="B8335" s="24" t="n">
        <v>12</v>
      </c>
      <c r="C8335" s="24" t="n">
        <v>13</v>
      </c>
      <c r="D8335" s="24" t="n">
        <v>6</v>
      </c>
      <c r="E8335" s="24" t="n">
        <v>5.62</v>
      </c>
      <c r="F8335" s="25">
        <f>IF($E8335="","",DATE(IF($A8335="",nominal_year,$A8335),$B8335,$C8335)+($D8335-IF(LEFT(hour_conv,1)="1",1,0))/24)</f>
        <v/>
      </c>
      <c r="G8335" s="26">
        <f>IF(F8335="","",INT(F8335))</f>
        <v/>
      </c>
      <c r="H8335">
        <f>IF(G8335="","",IF(AND(MONTH(G8335)*100+DAY(G8335)&gt;=season_lo,MONTH(G8335)*100+DAY(G8335)&lt;=season_hi),1,0))</f>
        <v/>
      </c>
      <c r="I8335">
        <f>IF(G8335="","",G8335-first_day+1)</f>
        <v/>
      </c>
      <c r="J8335" s="27">
        <f>IF(I8335="","",INDEX(Daily!$J$2:$J$421,I8335))</f>
        <v/>
      </c>
      <c r="K8335" s="27">
        <f>IF(J8335="","",J8335+cat_offset)</f>
        <v/>
      </c>
      <c r="L8335" s="27">
        <f>IF(J8335="","",MAX(0,E8335-J8335)^2)</f>
        <v/>
      </c>
      <c r="M8335" s="27">
        <f>IF(J8335="","",MAX(0,E8335-(J8335+twcdh_off))^2)</f>
        <v/>
      </c>
      <c r="N8335" s="27">
        <f>IF(E8335="","",MAX(0,E8335-swcdh_thr)^2)</f>
        <v/>
      </c>
      <c r="O8335">
        <f>IF(K8335="","",ROUND(E8335-K8335,0))</f>
        <v/>
      </c>
      <c r="P8335">
        <f>IF(O8335="","",IF(O8335&gt;=1,O8335,0))</f>
        <v/>
      </c>
      <c r="Q8335" s="27">
        <f>IF(E8335="","",MAX(0,E8335-22))</f>
        <v/>
      </c>
      <c r="R8335" s="27">
        <f>IF(H8335=1,E8335,"")</f>
        <v/>
      </c>
      <c r="S8335" s="27">
        <f>IF(AND(H8335=1,J8335&lt;&gt;""),E8335-J8335,"")</f>
        <v/>
      </c>
      <c r="T8335">
        <f>IF(G8335="","",MONTH(G8335))</f>
        <v/>
      </c>
    </row>
    <row r="8336">
      <c r="A8336" s="24" t="n">
        <v>2020</v>
      </c>
      <c r="B8336" s="24" t="n">
        <v>12</v>
      </c>
      <c r="C8336" s="24" t="n">
        <v>13</v>
      </c>
      <c r="D8336" s="24" t="n">
        <v>7</v>
      </c>
      <c r="E8336" s="24" t="n">
        <v>5.16</v>
      </c>
      <c r="F8336" s="25">
        <f>IF($E8336="","",DATE(IF($A8336="",nominal_year,$A8336),$B8336,$C8336)+($D8336-IF(LEFT(hour_conv,1)="1",1,0))/24)</f>
        <v/>
      </c>
      <c r="G8336" s="26">
        <f>IF(F8336="","",INT(F8336))</f>
        <v/>
      </c>
      <c r="H8336">
        <f>IF(G8336="","",IF(AND(MONTH(G8336)*100+DAY(G8336)&gt;=season_lo,MONTH(G8336)*100+DAY(G8336)&lt;=season_hi),1,0))</f>
        <v/>
      </c>
      <c r="I8336">
        <f>IF(G8336="","",G8336-first_day+1)</f>
        <v/>
      </c>
      <c r="J8336" s="27">
        <f>IF(I8336="","",INDEX(Daily!$J$2:$J$421,I8336))</f>
        <v/>
      </c>
      <c r="K8336" s="27">
        <f>IF(J8336="","",J8336+cat_offset)</f>
        <v/>
      </c>
      <c r="L8336" s="27">
        <f>IF(J8336="","",MAX(0,E8336-J8336)^2)</f>
        <v/>
      </c>
      <c r="M8336" s="27">
        <f>IF(J8336="","",MAX(0,E8336-(J8336+twcdh_off))^2)</f>
        <v/>
      </c>
      <c r="N8336" s="27">
        <f>IF(E8336="","",MAX(0,E8336-swcdh_thr)^2)</f>
        <v/>
      </c>
      <c r="O8336">
        <f>IF(K8336="","",ROUND(E8336-K8336,0))</f>
        <v/>
      </c>
      <c r="P8336">
        <f>IF(O8336="","",IF(O8336&gt;=1,O8336,0))</f>
        <v/>
      </c>
      <c r="Q8336" s="27">
        <f>IF(E8336="","",MAX(0,E8336-22))</f>
        <v/>
      </c>
      <c r="R8336" s="27">
        <f>IF(H8336=1,E8336,"")</f>
        <v/>
      </c>
      <c r="S8336" s="27">
        <f>IF(AND(H8336=1,J8336&lt;&gt;""),E8336-J8336,"")</f>
        <v/>
      </c>
      <c r="T8336">
        <f>IF(G8336="","",MONTH(G8336))</f>
        <v/>
      </c>
    </row>
    <row r="8337">
      <c r="A8337" s="24" t="n">
        <v>2020</v>
      </c>
      <c r="B8337" s="24" t="n">
        <v>12</v>
      </c>
      <c r="C8337" s="24" t="n">
        <v>13</v>
      </c>
      <c r="D8337" s="24" t="n">
        <v>8</v>
      </c>
      <c r="E8337" s="24" t="n">
        <v>7.45</v>
      </c>
      <c r="F8337" s="25">
        <f>IF($E8337="","",DATE(IF($A8337="",nominal_year,$A8337),$B8337,$C8337)+($D8337-IF(LEFT(hour_conv,1)="1",1,0))/24)</f>
        <v/>
      </c>
      <c r="G8337" s="26">
        <f>IF(F8337="","",INT(F8337))</f>
        <v/>
      </c>
      <c r="H8337">
        <f>IF(G8337="","",IF(AND(MONTH(G8337)*100+DAY(G8337)&gt;=season_lo,MONTH(G8337)*100+DAY(G8337)&lt;=season_hi),1,0))</f>
        <v/>
      </c>
      <c r="I8337">
        <f>IF(G8337="","",G8337-first_day+1)</f>
        <v/>
      </c>
      <c r="J8337" s="27">
        <f>IF(I8337="","",INDEX(Daily!$J$2:$J$421,I8337))</f>
        <v/>
      </c>
      <c r="K8337" s="27">
        <f>IF(J8337="","",J8337+cat_offset)</f>
        <v/>
      </c>
      <c r="L8337" s="27">
        <f>IF(J8337="","",MAX(0,E8337-J8337)^2)</f>
        <v/>
      </c>
      <c r="M8337" s="27">
        <f>IF(J8337="","",MAX(0,E8337-(J8337+twcdh_off))^2)</f>
        <v/>
      </c>
      <c r="N8337" s="27">
        <f>IF(E8337="","",MAX(0,E8337-swcdh_thr)^2)</f>
        <v/>
      </c>
      <c r="O8337">
        <f>IF(K8337="","",ROUND(E8337-K8337,0))</f>
        <v/>
      </c>
      <c r="P8337">
        <f>IF(O8337="","",IF(O8337&gt;=1,O8337,0))</f>
        <v/>
      </c>
      <c r="Q8337" s="27">
        <f>IF(E8337="","",MAX(0,E8337-22))</f>
        <v/>
      </c>
      <c r="R8337" s="27">
        <f>IF(H8337=1,E8337,"")</f>
        <v/>
      </c>
      <c r="S8337" s="27">
        <f>IF(AND(H8337=1,J8337&lt;&gt;""),E8337-J8337,"")</f>
        <v/>
      </c>
      <c r="T8337">
        <f>IF(G8337="","",MONTH(G8337))</f>
        <v/>
      </c>
    </row>
    <row r="8338">
      <c r="A8338" s="24" t="n">
        <v>2020</v>
      </c>
      <c r="B8338" s="24" t="n">
        <v>12</v>
      </c>
      <c r="C8338" s="24" t="n">
        <v>13</v>
      </c>
      <c r="D8338" s="24" t="n">
        <v>9</v>
      </c>
      <c r="E8338" s="24" t="n">
        <v>6.69</v>
      </c>
      <c r="F8338" s="25">
        <f>IF($E8338="","",DATE(IF($A8338="",nominal_year,$A8338),$B8338,$C8338)+($D8338-IF(LEFT(hour_conv,1)="1",1,0))/24)</f>
        <v/>
      </c>
      <c r="G8338" s="26">
        <f>IF(F8338="","",INT(F8338))</f>
        <v/>
      </c>
      <c r="H8338">
        <f>IF(G8338="","",IF(AND(MONTH(G8338)*100+DAY(G8338)&gt;=season_lo,MONTH(G8338)*100+DAY(G8338)&lt;=season_hi),1,0))</f>
        <v/>
      </c>
      <c r="I8338">
        <f>IF(G8338="","",G8338-first_day+1)</f>
        <v/>
      </c>
      <c r="J8338" s="27">
        <f>IF(I8338="","",INDEX(Daily!$J$2:$J$421,I8338))</f>
        <v/>
      </c>
      <c r="K8338" s="27">
        <f>IF(J8338="","",J8338+cat_offset)</f>
        <v/>
      </c>
      <c r="L8338" s="27">
        <f>IF(J8338="","",MAX(0,E8338-J8338)^2)</f>
        <v/>
      </c>
      <c r="M8338" s="27">
        <f>IF(J8338="","",MAX(0,E8338-(J8338+twcdh_off))^2)</f>
        <v/>
      </c>
      <c r="N8338" s="27">
        <f>IF(E8338="","",MAX(0,E8338-swcdh_thr)^2)</f>
        <v/>
      </c>
      <c r="O8338">
        <f>IF(K8338="","",ROUND(E8338-K8338,0))</f>
        <v/>
      </c>
      <c r="P8338">
        <f>IF(O8338="","",IF(O8338&gt;=1,O8338,0))</f>
        <v/>
      </c>
      <c r="Q8338" s="27">
        <f>IF(E8338="","",MAX(0,E8338-22))</f>
        <v/>
      </c>
      <c r="R8338" s="27">
        <f>IF(H8338=1,E8338,"")</f>
        <v/>
      </c>
      <c r="S8338" s="27">
        <f>IF(AND(H8338=1,J8338&lt;&gt;""),E8338-J8338,"")</f>
        <v/>
      </c>
      <c r="T8338">
        <f>IF(G8338="","",MONTH(G8338))</f>
        <v/>
      </c>
    </row>
    <row r="8339">
      <c r="A8339" s="24" t="n">
        <v>2020</v>
      </c>
      <c r="B8339" s="24" t="n">
        <v>12</v>
      </c>
      <c r="C8339" s="24" t="n">
        <v>13</v>
      </c>
      <c r="D8339" s="24" t="n">
        <v>10</v>
      </c>
      <c r="E8339" s="24" t="n">
        <v>7.86</v>
      </c>
      <c r="F8339" s="25">
        <f>IF($E8339="","",DATE(IF($A8339="",nominal_year,$A8339),$B8339,$C8339)+($D8339-IF(LEFT(hour_conv,1)="1",1,0))/24)</f>
        <v/>
      </c>
      <c r="G8339" s="26">
        <f>IF(F8339="","",INT(F8339))</f>
        <v/>
      </c>
      <c r="H8339">
        <f>IF(G8339="","",IF(AND(MONTH(G8339)*100+DAY(G8339)&gt;=season_lo,MONTH(G8339)*100+DAY(G8339)&lt;=season_hi),1,0))</f>
        <v/>
      </c>
      <c r="I8339">
        <f>IF(G8339="","",G8339-first_day+1)</f>
        <v/>
      </c>
      <c r="J8339" s="27">
        <f>IF(I8339="","",INDEX(Daily!$J$2:$J$421,I8339))</f>
        <v/>
      </c>
      <c r="K8339" s="27">
        <f>IF(J8339="","",J8339+cat_offset)</f>
        <v/>
      </c>
      <c r="L8339" s="27">
        <f>IF(J8339="","",MAX(0,E8339-J8339)^2)</f>
        <v/>
      </c>
      <c r="M8339" s="27">
        <f>IF(J8339="","",MAX(0,E8339-(J8339+twcdh_off))^2)</f>
        <v/>
      </c>
      <c r="N8339" s="27">
        <f>IF(E8339="","",MAX(0,E8339-swcdh_thr)^2)</f>
        <v/>
      </c>
      <c r="O8339">
        <f>IF(K8339="","",ROUND(E8339-K8339,0))</f>
        <v/>
      </c>
      <c r="P8339">
        <f>IF(O8339="","",IF(O8339&gt;=1,O8339,0))</f>
        <v/>
      </c>
      <c r="Q8339" s="27">
        <f>IF(E8339="","",MAX(0,E8339-22))</f>
        <v/>
      </c>
      <c r="R8339" s="27">
        <f>IF(H8339=1,E8339,"")</f>
        <v/>
      </c>
      <c r="S8339" s="27">
        <f>IF(AND(H8339=1,J8339&lt;&gt;""),E8339-J8339,"")</f>
        <v/>
      </c>
      <c r="T8339">
        <f>IF(G8339="","",MONTH(G8339))</f>
        <v/>
      </c>
    </row>
    <row r="8340">
      <c r="A8340" s="24" t="n">
        <v>2020</v>
      </c>
      <c r="B8340" s="24" t="n">
        <v>12</v>
      </c>
      <c r="C8340" s="24" t="n">
        <v>13</v>
      </c>
      <c r="D8340" s="24" t="n">
        <v>11</v>
      </c>
      <c r="E8340" s="24" t="n">
        <v>8.390000000000001</v>
      </c>
      <c r="F8340" s="25">
        <f>IF($E8340="","",DATE(IF($A8340="",nominal_year,$A8340),$B8340,$C8340)+($D8340-IF(LEFT(hour_conv,1)="1",1,0))/24)</f>
        <v/>
      </c>
      <c r="G8340" s="26">
        <f>IF(F8340="","",INT(F8340))</f>
        <v/>
      </c>
      <c r="H8340">
        <f>IF(G8340="","",IF(AND(MONTH(G8340)*100+DAY(G8340)&gt;=season_lo,MONTH(G8340)*100+DAY(G8340)&lt;=season_hi),1,0))</f>
        <v/>
      </c>
      <c r="I8340">
        <f>IF(G8340="","",G8340-first_day+1)</f>
        <v/>
      </c>
      <c r="J8340" s="27">
        <f>IF(I8340="","",INDEX(Daily!$J$2:$J$421,I8340))</f>
        <v/>
      </c>
      <c r="K8340" s="27">
        <f>IF(J8340="","",J8340+cat_offset)</f>
        <v/>
      </c>
      <c r="L8340" s="27">
        <f>IF(J8340="","",MAX(0,E8340-J8340)^2)</f>
        <v/>
      </c>
      <c r="M8340" s="27">
        <f>IF(J8340="","",MAX(0,E8340-(J8340+twcdh_off))^2)</f>
        <v/>
      </c>
      <c r="N8340" s="27">
        <f>IF(E8340="","",MAX(0,E8340-swcdh_thr)^2)</f>
        <v/>
      </c>
      <c r="O8340">
        <f>IF(K8340="","",ROUND(E8340-K8340,0))</f>
        <v/>
      </c>
      <c r="P8340">
        <f>IF(O8340="","",IF(O8340&gt;=1,O8340,0))</f>
        <v/>
      </c>
      <c r="Q8340" s="27">
        <f>IF(E8340="","",MAX(0,E8340-22))</f>
        <v/>
      </c>
      <c r="R8340" s="27">
        <f>IF(H8340=1,E8340,"")</f>
        <v/>
      </c>
      <c r="S8340" s="27">
        <f>IF(AND(H8340=1,J8340&lt;&gt;""),E8340-J8340,"")</f>
        <v/>
      </c>
      <c r="T8340">
        <f>IF(G8340="","",MONTH(G8340))</f>
        <v/>
      </c>
    </row>
    <row r="8341">
      <c r="A8341" s="24" t="n">
        <v>2020</v>
      </c>
      <c r="B8341" s="24" t="n">
        <v>12</v>
      </c>
      <c r="C8341" s="24" t="n">
        <v>13</v>
      </c>
      <c r="D8341" s="24" t="n">
        <v>12</v>
      </c>
      <c r="E8341" s="24" t="n">
        <v>7.54</v>
      </c>
      <c r="F8341" s="25">
        <f>IF($E8341="","",DATE(IF($A8341="",nominal_year,$A8341),$B8341,$C8341)+($D8341-IF(LEFT(hour_conv,1)="1",1,0))/24)</f>
        <v/>
      </c>
      <c r="G8341" s="26">
        <f>IF(F8341="","",INT(F8341))</f>
        <v/>
      </c>
      <c r="H8341">
        <f>IF(G8341="","",IF(AND(MONTH(G8341)*100+DAY(G8341)&gt;=season_lo,MONTH(G8341)*100+DAY(G8341)&lt;=season_hi),1,0))</f>
        <v/>
      </c>
      <c r="I8341">
        <f>IF(G8341="","",G8341-first_day+1)</f>
        <v/>
      </c>
      <c r="J8341" s="27">
        <f>IF(I8341="","",INDEX(Daily!$J$2:$J$421,I8341))</f>
        <v/>
      </c>
      <c r="K8341" s="27">
        <f>IF(J8341="","",J8341+cat_offset)</f>
        <v/>
      </c>
      <c r="L8341" s="27">
        <f>IF(J8341="","",MAX(0,E8341-J8341)^2)</f>
        <v/>
      </c>
      <c r="M8341" s="27">
        <f>IF(J8341="","",MAX(0,E8341-(J8341+twcdh_off))^2)</f>
        <v/>
      </c>
      <c r="N8341" s="27">
        <f>IF(E8341="","",MAX(0,E8341-swcdh_thr)^2)</f>
        <v/>
      </c>
      <c r="O8341">
        <f>IF(K8341="","",ROUND(E8341-K8341,0))</f>
        <v/>
      </c>
      <c r="P8341">
        <f>IF(O8341="","",IF(O8341&gt;=1,O8341,0))</f>
        <v/>
      </c>
      <c r="Q8341" s="27">
        <f>IF(E8341="","",MAX(0,E8341-22))</f>
        <v/>
      </c>
      <c r="R8341" s="27">
        <f>IF(H8341=1,E8341,"")</f>
        <v/>
      </c>
      <c r="S8341" s="27">
        <f>IF(AND(H8341=1,J8341&lt;&gt;""),E8341-J8341,"")</f>
        <v/>
      </c>
      <c r="T8341">
        <f>IF(G8341="","",MONTH(G8341))</f>
        <v/>
      </c>
    </row>
    <row r="8342">
      <c r="A8342" s="24" t="n">
        <v>2020</v>
      </c>
      <c r="B8342" s="24" t="n">
        <v>12</v>
      </c>
      <c r="C8342" s="24" t="n">
        <v>13</v>
      </c>
      <c r="D8342" s="24" t="n">
        <v>13</v>
      </c>
      <c r="E8342" s="24" t="n">
        <v>8.94</v>
      </c>
      <c r="F8342" s="25">
        <f>IF($E8342="","",DATE(IF($A8342="",nominal_year,$A8342),$B8342,$C8342)+($D8342-IF(LEFT(hour_conv,1)="1",1,0))/24)</f>
        <v/>
      </c>
      <c r="G8342" s="26">
        <f>IF(F8342="","",INT(F8342))</f>
        <v/>
      </c>
      <c r="H8342">
        <f>IF(G8342="","",IF(AND(MONTH(G8342)*100+DAY(G8342)&gt;=season_lo,MONTH(G8342)*100+DAY(G8342)&lt;=season_hi),1,0))</f>
        <v/>
      </c>
      <c r="I8342">
        <f>IF(G8342="","",G8342-first_day+1)</f>
        <v/>
      </c>
      <c r="J8342" s="27">
        <f>IF(I8342="","",INDEX(Daily!$J$2:$J$421,I8342))</f>
        <v/>
      </c>
      <c r="K8342" s="27">
        <f>IF(J8342="","",J8342+cat_offset)</f>
        <v/>
      </c>
      <c r="L8342" s="27">
        <f>IF(J8342="","",MAX(0,E8342-J8342)^2)</f>
        <v/>
      </c>
      <c r="M8342" s="27">
        <f>IF(J8342="","",MAX(0,E8342-(J8342+twcdh_off))^2)</f>
        <v/>
      </c>
      <c r="N8342" s="27">
        <f>IF(E8342="","",MAX(0,E8342-swcdh_thr)^2)</f>
        <v/>
      </c>
      <c r="O8342">
        <f>IF(K8342="","",ROUND(E8342-K8342,0))</f>
        <v/>
      </c>
      <c r="P8342">
        <f>IF(O8342="","",IF(O8342&gt;=1,O8342,0))</f>
        <v/>
      </c>
      <c r="Q8342" s="27">
        <f>IF(E8342="","",MAX(0,E8342-22))</f>
        <v/>
      </c>
      <c r="R8342" s="27">
        <f>IF(H8342=1,E8342,"")</f>
        <v/>
      </c>
      <c r="S8342" s="27">
        <f>IF(AND(H8342=1,J8342&lt;&gt;""),E8342-J8342,"")</f>
        <v/>
      </c>
      <c r="T8342">
        <f>IF(G8342="","",MONTH(G8342))</f>
        <v/>
      </c>
    </row>
    <row r="8343">
      <c r="A8343" s="24" t="n">
        <v>2020</v>
      </c>
      <c r="B8343" s="24" t="n">
        <v>12</v>
      </c>
      <c r="C8343" s="24" t="n">
        <v>13</v>
      </c>
      <c r="D8343" s="24" t="n">
        <v>14</v>
      </c>
      <c r="E8343" s="24" t="n">
        <v>10.02</v>
      </c>
      <c r="F8343" s="25">
        <f>IF($E8343="","",DATE(IF($A8343="",nominal_year,$A8343),$B8343,$C8343)+($D8343-IF(LEFT(hour_conv,1)="1",1,0))/24)</f>
        <v/>
      </c>
      <c r="G8343" s="26">
        <f>IF(F8343="","",INT(F8343))</f>
        <v/>
      </c>
      <c r="H8343">
        <f>IF(G8343="","",IF(AND(MONTH(G8343)*100+DAY(G8343)&gt;=season_lo,MONTH(G8343)*100+DAY(G8343)&lt;=season_hi),1,0))</f>
        <v/>
      </c>
      <c r="I8343">
        <f>IF(G8343="","",G8343-first_day+1)</f>
        <v/>
      </c>
      <c r="J8343" s="27">
        <f>IF(I8343="","",INDEX(Daily!$J$2:$J$421,I8343))</f>
        <v/>
      </c>
      <c r="K8343" s="27">
        <f>IF(J8343="","",J8343+cat_offset)</f>
        <v/>
      </c>
      <c r="L8343" s="27">
        <f>IF(J8343="","",MAX(0,E8343-J8343)^2)</f>
        <v/>
      </c>
      <c r="M8343" s="27">
        <f>IF(J8343="","",MAX(0,E8343-(J8343+twcdh_off))^2)</f>
        <v/>
      </c>
      <c r="N8343" s="27">
        <f>IF(E8343="","",MAX(0,E8343-swcdh_thr)^2)</f>
        <v/>
      </c>
      <c r="O8343">
        <f>IF(K8343="","",ROUND(E8343-K8343,0))</f>
        <v/>
      </c>
      <c r="P8343">
        <f>IF(O8343="","",IF(O8343&gt;=1,O8343,0))</f>
        <v/>
      </c>
      <c r="Q8343" s="27">
        <f>IF(E8343="","",MAX(0,E8343-22))</f>
        <v/>
      </c>
      <c r="R8343" s="27">
        <f>IF(H8343=1,E8343,"")</f>
        <v/>
      </c>
      <c r="S8343" s="27">
        <f>IF(AND(H8343=1,J8343&lt;&gt;""),E8343-J8343,"")</f>
        <v/>
      </c>
      <c r="T8343">
        <f>IF(G8343="","",MONTH(G8343))</f>
        <v/>
      </c>
    </row>
    <row r="8344">
      <c r="A8344" s="24" t="n">
        <v>2020</v>
      </c>
      <c r="B8344" s="24" t="n">
        <v>12</v>
      </c>
      <c r="C8344" s="24" t="n">
        <v>13</v>
      </c>
      <c r="D8344" s="24" t="n">
        <v>15</v>
      </c>
      <c r="E8344" s="24" t="n">
        <v>8.69</v>
      </c>
      <c r="F8344" s="25">
        <f>IF($E8344="","",DATE(IF($A8344="",nominal_year,$A8344),$B8344,$C8344)+($D8344-IF(LEFT(hour_conv,1)="1",1,0))/24)</f>
        <v/>
      </c>
      <c r="G8344" s="26">
        <f>IF(F8344="","",INT(F8344))</f>
        <v/>
      </c>
      <c r="H8344">
        <f>IF(G8344="","",IF(AND(MONTH(G8344)*100+DAY(G8344)&gt;=season_lo,MONTH(G8344)*100+DAY(G8344)&lt;=season_hi),1,0))</f>
        <v/>
      </c>
      <c r="I8344">
        <f>IF(G8344="","",G8344-first_day+1)</f>
        <v/>
      </c>
      <c r="J8344" s="27">
        <f>IF(I8344="","",INDEX(Daily!$J$2:$J$421,I8344))</f>
        <v/>
      </c>
      <c r="K8344" s="27">
        <f>IF(J8344="","",J8344+cat_offset)</f>
        <v/>
      </c>
      <c r="L8344" s="27">
        <f>IF(J8344="","",MAX(0,E8344-J8344)^2)</f>
        <v/>
      </c>
      <c r="M8344" s="27">
        <f>IF(J8344="","",MAX(0,E8344-(J8344+twcdh_off))^2)</f>
        <v/>
      </c>
      <c r="N8344" s="27">
        <f>IF(E8344="","",MAX(0,E8344-swcdh_thr)^2)</f>
        <v/>
      </c>
      <c r="O8344">
        <f>IF(K8344="","",ROUND(E8344-K8344,0))</f>
        <v/>
      </c>
      <c r="P8344">
        <f>IF(O8344="","",IF(O8344&gt;=1,O8344,0))</f>
        <v/>
      </c>
      <c r="Q8344" s="27">
        <f>IF(E8344="","",MAX(0,E8344-22))</f>
        <v/>
      </c>
      <c r="R8344" s="27">
        <f>IF(H8344=1,E8344,"")</f>
        <v/>
      </c>
      <c r="S8344" s="27">
        <f>IF(AND(H8344=1,J8344&lt;&gt;""),E8344-J8344,"")</f>
        <v/>
      </c>
      <c r="T8344">
        <f>IF(G8344="","",MONTH(G8344))</f>
        <v/>
      </c>
    </row>
    <row r="8345">
      <c r="A8345" s="24" t="n">
        <v>2020</v>
      </c>
      <c r="B8345" s="24" t="n">
        <v>12</v>
      </c>
      <c r="C8345" s="24" t="n">
        <v>13</v>
      </c>
      <c r="D8345" s="24" t="n">
        <v>16</v>
      </c>
      <c r="E8345" s="24" t="n">
        <v>10.05</v>
      </c>
      <c r="F8345" s="25">
        <f>IF($E8345="","",DATE(IF($A8345="",nominal_year,$A8345),$B8345,$C8345)+($D8345-IF(LEFT(hour_conv,1)="1",1,0))/24)</f>
        <v/>
      </c>
      <c r="G8345" s="26">
        <f>IF(F8345="","",INT(F8345))</f>
        <v/>
      </c>
      <c r="H8345">
        <f>IF(G8345="","",IF(AND(MONTH(G8345)*100+DAY(G8345)&gt;=season_lo,MONTH(G8345)*100+DAY(G8345)&lt;=season_hi),1,0))</f>
        <v/>
      </c>
      <c r="I8345">
        <f>IF(G8345="","",G8345-first_day+1)</f>
        <v/>
      </c>
      <c r="J8345" s="27">
        <f>IF(I8345="","",INDEX(Daily!$J$2:$J$421,I8345))</f>
        <v/>
      </c>
      <c r="K8345" s="27">
        <f>IF(J8345="","",J8345+cat_offset)</f>
        <v/>
      </c>
      <c r="L8345" s="27">
        <f>IF(J8345="","",MAX(0,E8345-J8345)^2)</f>
        <v/>
      </c>
      <c r="M8345" s="27">
        <f>IF(J8345="","",MAX(0,E8345-(J8345+twcdh_off))^2)</f>
        <v/>
      </c>
      <c r="N8345" s="27">
        <f>IF(E8345="","",MAX(0,E8345-swcdh_thr)^2)</f>
        <v/>
      </c>
      <c r="O8345">
        <f>IF(K8345="","",ROUND(E8345-K8345,0))</f>
        <v/>
      </c>
      <c r="P8345">
        <f>IF(O8345="","",IF(O8345&gt;=1,O8345,0))</f>
        <v/>
      </c>
      <c r="Q8345" s="27">
        <f>IF(E8345="","",MAX(0,E8345-22))</f>
        <v/>
      </c>
      <c r="R8345" s="27">
        <f>IF(H8345=1,E8345,"")</f>
        <v/>
      </c>
      <c r="S8345" s="27">
        <f>IF(AND(H8345=1,J8345&lt;&gt;""),E8345-J8345,"")</f>
        <v/>
      </c>
      <c r="T8345">
        <f>IF(G8345="","",MONTH(G8345))</f>
        <v/>
      </c>
    </row>
    <row r="8346">
      <c r="A8346" s="24" t="n">
        <v>2020</v>
      </c>
      <c r="B8346" s="24" t="n">
        <v>12</v>
      </c>
      <c r="C8346" s="24" t="n">
        <v>13</v>
      </c>
      <c r="D8346" s="24" t="n">
        <v>17</v>
      </c>
      <c r="E8346" s="24" t="n">
        <v>9.289999999999999</v>
      </c>
      <c r="F8346" s="25">
        <f>IF($E8346="","",DATE(IF($A8346="",nominal_year,$A8346),$B8346,$C8346)+($D8346-IF(LEFT(hour_conv,1)="1",1,0))/24)</f>
        <v/>
      </c>
      <c r="G8346" s="26">
        <f>IF(F8346="","",INT(F8346))</f>
        <v/>
      </c>
      <c r="H8346">
        <f>IF(G8346="","",IF(AND(MONTH(G8346)*100+DAY(G8346)&gt;=season_lo,MONTH(G8346)*100+DAY(G8346)&lt;=season_hi),1,0))</f>
        <v/>
      </c>
      <c r="I8346">
        <f>IF(G8346="","",G8346-first_day+1)</f>
        <v/>
      </c>
      <c r="J8346" s="27">
        <f>IF(I8346="","",INDEX(Daily!$J$2:$J$421,I8346))</f>
        <v/>
      </c>
      <c r="K8346" s="27">
        <f>IF(J8346="","",J8346+cat_offset)</f>
        <v/>
      </c>
      <c r="L8346" s="27">
        <f>IF(J8346="","",MAX(0,E8346-J8346)^2)</f>
        <v/>
      </c>
      <c r="M8346" s="27">
        <f>IF(J8346="","",MAX(0,E8346-(J8346+twcdh_off))^2)</f>
        <v/>
      </c>
      <c r="N8346" s="27">
        <f>IF(E8346="","",MAX(0,E8346-swcdh_thr)^2)</f>
        <v/>
      </c>
      <c r="O8346">
        <f>IF(K8346="","",ROUND(E8346-K8346,0))</f>
        <v/>
      </c>
      <c r="P8346">
        <f>IF(O8346="","",IF(O8346&gt;=1,O8346,0))</f>
        <v/>
      </c>
      <c r="Q8346" s="27">
        <f>IF(E8346="","",MAX(0,E8346-22))</f>
        <v/>
      </c>
      <c r="R8346" s="27">
        <f>IF(H8346=1,E8346,"")</f>
        <v/>
      </c>
      <c r="S8346" s="27">
        <f>IF(AND(H8346=1,J8346&lt;&gt;""),E8346-J8346,"")</f>
        <v/>
      </c>
      <c r="T8346">
        <f>IF(G8346="","",MONTH(G8346))</f>
        <v/>
      </c>
    </row>
    <row r="8347">
      <c r="A8347" s="24" t="n">
        <v>2020</v>
      </c>
      <c r="B8347" s="24" t="n">
        <v>12</v>
      </c>
      <c r="C8347" s="24" t="n">
        <v>13</v>
      </c>
      <c r="D8347" s="24" t="n">
        <v>18</v>
      </c>
      <c r="E8347" s="24" t="n">
        <v>9.23</v>
      </c>
      <c r="F8347" s="25">
        <f>IF($E8347="","",DATE(IF($A8347="",nominal_year,$A8347),$B8347,$C8347)+($D8347-IF(LEFT(hour_conv,1)="1",1,0))/24)</f>
        <v/>
      </c>
      <c r="G8347" s="26">
        <f>IF(F8347="","",INT(F8347))</f>
        <v/>
      </c>
      <c r="H8347">
        <f>IF(G8347="","",IF(AND(MONTH(G8347)*100+DAY(G8347)&gt;=season_lo,MONTH(G8347)*100+DAY(G8347)&lt;=season_hi),1,0))</f>
        <v/>
      </c>
      <c r="I8347">
        <f>IF(G8347="","",G8347-first_day+1)</f>
        <v/>
      </c>
      <c r="J8347" s="27">
        <f>IF(I8347="","",INDEX(Daily!$J$2:$J$421,I8347))</f>
        <v/>
      </c>
      <c r="K8347" s="27">
        <f>IF(J8347="","",J8347+cat_offset)</f>
        <v/>
      </c>
      <c r="L8347" s="27">
        <f>IF(J8347="","",MAX(0,E8347-J8347)^2)</f>
        <v/>
      </c>
      <c r="M8347" s="27">
        <f>IF(J8347="","",MAX(0,E8347-(J8347+twcdh_off))^2)</f>
        <v/>
      </c>
      <c r="N8347" s="27">
        <f>IF(E8347="","",MAX(0,E8347-swcdh_thr)^2)</f>
        <v/>
      </c>
      <c r="O8347">
        <f>IF(K8347="","",ROUND(E8347-K8347,0))</f>
        <v/>
      </c>
      <c r="P8347">
        <f>IF(O8347="","",IF(O8347&gt;=1,O8347,0))</f>
        <v/>
      </c>
      <c r="Q8347" s="27">
        <f>IF(E8347="","",MAX(0,E8347-22))</f>
        <v/>
      </c>
      <c r="R8347" s="27">
        <f>IF(H8347=1,E8347,"")</f>
        <v/>
      </c>
      <c r="S8347" s="27">
        <f>IF(AND(H8347=1,J8347&lt;&gt;""),E8347-J8347,"")</f>
        <v/>
      </c>
      <c r="T8347">
        <f>IF(G8347="","",MONTH(G8347))</f>
        <v/>
      </c>
    </row>
    <row r="8348">
      <c r="A8348" s="24" t="n">
        <v>2020</v>
      </c>
      <c r="B8348" s="24" t="n">
        <v>12</v>
      </c>
      <c r="C8348" s="24" t="n">
        <v>13</v>
      </c>
      <c r="D8348" s="24" t="n">
        <v>19</v>
      </c>
      <c r="E8348" s="24" t="n">
        <v>9.119999999999999</v>
      </c>
      <c r="F8348" s="25">
        <f>IF($E8348="","",DATE(IF($A8348="",nominal_year,$A8348),$B8348,$C8348)+($D8348-IF(LEFT(hour_conv,1)="1",1,0))/24)</f>
        <v/>
      </c>
      <c r="G8348" s="26">
        <f>IF(F8348="","",INT(F8348))</f>
        <v/>
      </c>
      <c r="H8348">
        <f>IF(G8348="","",IF(AND(MONTH(G8348)*100+DAY(G8348)&gt;=season_lo,MONTH(G8348)*100+DAY(G8348)&lt;=season_hi),1,0))</f>
        <v/>
      </c>
      <c r="I8348">
        <f>IF(G8348="","",G8348-first_day+1)</f>
        <v/>
      </c>
      <c r="J8348" s="27">
        <f>IF(I8348="","",INDEX(Daily!$J$2:$J$421,I8348))</f>
        <v/>
      </c>
      <c r="K8348" s="27">
        <f>IF(J8348="","",J8348+cat_offset)</f>
        <v/>
      </c>
      <c r="L8348" s="27">
        <f>IF(J8348="","",MAX(0,E8348-J8348)^2)</f>
        <v/>
      </c>
      <c r="M8348" s="27">
        <f>IF(J8348="","",MAX(0,E8348-(J8348+twcdh_off))^2)</f>
        <v/>
      </c>
      <c r="N8348" s="27">
        <f>IF(E8348="","",MAX(0,E8348-swcdh_thr)^2)</f>
        <v/>
      </c>
      <c r="O8348">
        <f>IF(K8348="","",ROUND(E8348-K8348,0))</f>
        <v/>
      </c>
      <c r="P8348">
        <f>IF(O8348="","",IF(O8348&gt;=1,O8348,0))</f>
        <v/>
      </c>
      <c r="Q8348" s="27">
        <f>IF(E8348="","",MAX(0,E8348-22))</f>
        <v/>
      </c>
      <c r="R8348" s="27">
        <f>IF(H8348=1,E8348,"")</f>
        <v/>
      </c>
      <c r="S8348" s="27">
        <f>IF(AND(H8348=1,J8348&lt;&gt;""),E8348-J8348,"")</f>
        <v/>
      </c>
      <c r="T8348">
        <f>IF(G8348="","",MONTH(G8348))</f>
        <v/>
      </c>
    </row>
    <row r="8349">
      <c r="A8349" s="24" t="n">
        <v>2020</v>
      </c>
      <c r="B8349" s="24" t="n">
        <v>12</v>
      </c>
      <c r="C8349" s="24" t="n">
        <v>13</v>
      </c>
      <c r="D8349" s="24" t="n">
        <v>20</v>
      </c>
      <c r="E8349" s="24" t="n">
        <v>7.78</v>
      </c>
      <c r="F8349" s="25">
        <f>IF($E8349="","",DATE(IF($A8349="",nominal_year,$A8349),$B8349,$C8349)+($D8349-IF(LEFT(hour_conv,1)="1",1,0))/24)</f>
        <v/>
      </c>
      <c r="G8349" s="26">
        <f>IF(F8349="","",INT(F8349))</f>
        <v/>
      </c>
      <c r="H8349">
        <f>IF(G8349="","",IF(AND(MONTH(G8349)*100+DAY(G8349)&gt;=season_lo,MONTH(G8349)*100+DAY(G8349)&lt;=season_hi),1,0))</f>
        <v/>
      </c>
      <c r="I8349">
        <f>IF(G8349="","",G8349-first_day+1)</f>
        <v/>
      </c>
      <c r="J8349" s="27">
        <f>IF(I8349="","",INDEX(Daily!$J$2:$J$421,I8349))</f>
        <v/>
      </c>
      <c r="K8349" s="27">
        <f>IF(J8349="","",J8349+cat_offset)</f>
        <v/>
      </c>
      <c r="L8349" s="27">
        <f>IF(J8349="","",MAX(0,E8349-J8349)^2)</f>
        <v/>
      </c>
      <c r="M8349" s="27">
        <f>IF(J8349="","",MAX(0,E8349-(J8349+twcdh_off))^2)</f>
        <v/>
      </c>
      <c r="N8349" s="27">
        <f>IF(E8349="","",MAX(0,E8349-swcdh_thr)^2)</f>
        <v/>
      </c>
      <c r="O8349">
        <f>IF(K8349="","",ROUND(E8349-K8349,0))</f>
        <v/>
      </c>
      <c r="P8349">
        <f>IF(O8349="","",IF(O8349&gt;=1,O8349,0))</f>
        <v/>
      </c>
      <c r="Q8349" s="27">
        <f>IF(E8349="","",MAX(0,E8349-22))</f>
        <v/>
      </c>
      <c r="R8349" s="27">
        <f>IF(H8349=1,E8349,"")</f>
        <v/>
      </c>
      <c r="S8349" s="27">
        <f>IF(AND(H8349=1,J8349&lt;&gt;""),E8349-J8349,"")</f>
        <v/>
      </c>
      <c r="T8349">
        <f>IF(G8349="","",MONTH(G8349))</f>
        <v/>
      </c>
    </row>
    <row r="8350">
      <c r="A8350" s="24" t="n">
        <v>2020</v>
      </c>
      <c r="B8350" s="24" t="n">
        <v>12</v>
      </c>
      <c r="C8350" s="24" t="n">
        <v>13</v>
      </c>
      <c r="D8350" s="24" t="n">
        <v>21</v>
      </c>
      <c r="E8350" s="24" t="n">
        <v>8.02</v>
      </c>
      <c r="F8350" s="25">
        <f>IF($E8350="","",DATE(IF($A8350="",nominal_year,$A8350),$B8350,$C8350)+($D8350-IF(LEFT(hour_conv,1)="1",1,0))/24)</f>
        <v/>
      </c>
      <c r="G8350" s="26">
        <f>IF(F8350="","",INT(F8350))</f>
        <v/>
      </c>
      <c r="H8350">
        <f>IF(G8350="","",IF(AND(MONTH(G8350)*100+DAY(G8350)&gt;=season_lo,MONTH(G8350)*100+DAY(G8350)&lt;=season_hi),1,0))</f>
        <v/>
      </c>
      <c r="I8350">
        <f>IF(G8350="","",G8350-first_day+1)</f>
        <v/>
      </c>
      <c r="J8350" s="27">
        <f>IF(I8350="","",INDEX(Daily!$J$2:$J$421,I8350))</f>
        <v/>
      </c>
      <c r="K8350" s="27">
        <f>IF(J8350="","",J8350+cat_offset)</f>
        <v/>
      </c>
      <c r="L8350" s="27">
        <f>IF(J8350="","",MAX(0,E8350-J8350)^2)</f>
        <v/>
      </c>
      <c r="M8350" s="27">
        <f>IF(J8350="","",MAX(0,E8350-(J8350+twcdh_off))^2)</f>
        <v/>
      </c>
      <c r="N8350" s="27">
        <f>IF(E8350="","",MAX(0,E8350-swcdh_thr)^2)</f>
        <v/>
      </c>
      <c r="O8350">
        <f>IF(K8350="","",ROUND(E8350-K8350,0))</f>
        <v/>
      </c>
      <c r="P8350">
        <f>IF(O8350="","",IF(O8350&gt;=1,O8350,0))</f>
        <v/>
      </c>
      <c r="Q8350" s="27">
        <f>IF(E8350="","",MAX(0,E8350-22))</f>
        <v/>
      </c>
      <c r="R8350" s="27">
        <f>IF(H8350=1,E8350,"")</f>
        <v/>
      </c>
      <c r="S8350" s="27">
        <f>IF(AND(H8350=1,J8350&lt;&gt;""),E8350-J8350,"")</f>
        <v/>
      </c>
      <c r="T8350">
        <f>IF(G8350="","",MONTH(G8350))</f>
        <v/>
      </c>
    </row>
    <row r="8351">
      <c r="A8351" s="24" t="n">
        <v>2020</v>
      </c>
      <c r="B8351" s="24" t="n">
        <v>12</v>
      </c>
      <c r="C8351" s="24" t="n">
        <v>13</v>
      </c>
      <c r="D8351" s="24" t="n">
        <v>22</v>
      </c>
      <c r="E8351" s="24" t="n">
        <v>7.06</v>
      </c>
      <c r="F8351" s="25">
        <f>IF($E8351="","",DATE(IF($A8351="",nominal_year,$A8351),$B8351,$C8351)+($D8351-IF(LEFT(hour_conv,1)="1",1,0))/24)</f>
        <v/>
      </c>
      <c r="G8351" s="26">
        <f>IF(F8351="","",INT(F8351))</f>
        <v/>
      </c>
      <c r="H8351">
        <f>IF(G8351="","",IF(AND(MONTH(G8351)*100+DAY(G8351)&gt;=season_lo,MONTH(G8351)*100+DAY(G8351)&lt;=season_hi),1,0))</f>
        <v/>
      </c>
      <c r="I8351">
        <f>IF(G8351="","",G8351-first_day+1)</f>
        <v/>
      </c>
      <c r="J8351" s="27">
        <f>IF(I8351="","",INDEX(Daily!$J$2:$J$421,I8351))</f>
        <v/>
      </c>
      <c r="K8351" s="27">
        <f>IF(J8351="","",J8351+cat_offset)</f>
        <v/>
      </c>
      <c r="L8351" s="27">
        <f>IF(J8351="","",MAX(0,E8351-J8351)^2)</f>
        <v/>
      </c>
      <c r="M8351" s="27">
        <f>IF(J8351="","",MAX(0,E8351-(J8351+twcdh_off))^2)</f>
        <v/>
      </c>
      <c r="N8351" s="27">
        <f>IF(E8351="","",MAX(0,E8351-swcdh_thr)^2)</f>
        <v/>
      </c>
      <c r="O8351">
        <f>IF(K8351="","",ROUND(E8351-K8351,0))</f>
        <v/>
      </c>
      <c r="P8351">
        <f>IF(O8351="","",IF(O8351&gt;=1,O8351,0))</f>
        <v/>
      </c>
      <c r="Q8351" s="27">
        <f>IF(E8351="","",MAX(0,E8351-22))</f>
        <v/>
      </c>
      <c r="R8351" s="27">
        <f>IF(H8351=1,E8351,"")</f>
        <v/>
      </c>
      <c r="S8351" s="27">
        <f>IF(AND(H8351=1,J8351&lt;&gt;""),E8351-J8351,"")</f>
        <v/>
      </c>
      <c r="T8351">
        <f>IF(G8351="","",MONTH(G8351))</f>
        <v/>
      </c>
    </row>
    <row r="8352">
      <c r="A8352" s="24" t="n">
        <v>2020</v>
      </c>
      <c r="B8352" s="24" t="n">
        <v>12</v>
      </c>
      <c r="C8352" s="24" t="n">
        <v>13</v>
      </c>
      <c r="D8352" s="24" t="n">
        <v>23</v>
      </c>
      <c r="E8352" s="24" t="n">
        <v>6.39</v>
      </c>
      <c r="F8352" s="25">
        <f>IF($E8352="","",DATE(IF($A8352="",nominal_year,$A8352),$B8352,$C8352)+($D8352-IF(LEFT(hour_conv,1)="1",1,0))/24)</f>
        <v/>
      </c>
      <c r="G8352" s="26">
        <f>IF(F8352="","",INT(F8352))</f>
        <v/>
      </c>
      <c r="H8352">
        <f>IF(G8352="","",IF(AND(MONTH(G8352)*100+DAY(G8352)&gt;=season_lo,MONTH(G8352)*100+DAY(G8352)&lt;=season_hi),1,0))</f>
        <v/>
      </c>
      <c r="I8352">
        <f>IF(G8352="","",G8352-first_day+1)</f>
        <v/>
      </c>
      <c r="J8352" s="27">
        <f>IF(I8352="","",INDEX(Daily!$J$2:$J$421,I8352))</f>
        <v/>
      </c>
      <c r="K8352" s="27">
        <f>IF(J8352="","",J8352+cat_offset)</f>
        <v/>
      </c>
      <c r="L8352" s="27">
        <f>IF(J8352="","",MAX(0,E8352-J8352)^2)</f>
        <v/>
      </c>
      <c r="M8352" s="27">
        <f>IF(J8352="","",MAX(0,E8352-(J8352+twcdh_off))^2)</f>
        <v/>
      </c>
      <c r="N8352" s="27">
        <f>IF(E8352="","",MAX(0,E8352-swcdh_thr)^2)</f>
        <v/>
      </c>
      <c r="O8352">
        <f>IF(K8352="","",ROUND(E8352-K8352,0))</f>
        <v/>
      </c>
      <c r="P8352">
        <f>IF(O8352="","",IF(O8352&gt;=1,O8352,0))</f>
        <v/>
      </c>
      <c r="Q8352" s="27">
        <f>IF(E8352="","",MAX(0,E8352-22))</f>
        <v/>
      </c>
      <c r="R8352" s="27">
        <f>IF(H8352=1,E8352,"")</f>
        <v/>
      </c>
      <c r="S8352" s="27">
        <f>IF(AND(H8352=1,J8352&lt;&gt;""),E8352-J8352,"")</f>
        <v/>
      </c>
      <c r="T8352">
        <f>IF(G8352="","",MONTH(G8352))</f>
        <v/>
      </c>
    </row>
    <row r="8353">
      <c r="A8353" s="24" t="n">
        <v>2020</v>
      </c>
      <c r="B8353" s="24" t="n">
        <v>12</v>
      </c>
      <c r="C8353" s="24" t="n">
        <v>13</v>
      </c>
      <c r="D8353" s="24" t="n">
        <v>24</v>
      </c>
      <c r="E8353" s="24" t="n">
        <v>6.39</v>
      </c>
      <c r="F8353" s="25">
        <f>IF($E8353="","",DATE(IF($A8353="",nominal_year,$A8353),$B8353,$C8353)+($D8353-IF(LEFT(hour_conv,1)="1",1,0))/24)</f>
        <v/>
      </c>
      <c r="G8353" s="26">
        <f>IF(F8353="","",INT(F8353))</f>
        <v/>
      </c>
      <c r="H8353">
        <f>IF(G8353="","",IF(AND(MONTH(G8353)*100+DAY(G8353)&gt;=season_lo,MONTH(G8353)*100+DAY(G8353)&lt;=season_hi),1,0))</f>
        <v/>
      </c>
      <c r="I8353">
        <f>IF(G8353="","",G8353-first_day+1)</f>
        <v/>
      </c>
      <c r="J8353" s="27">
        <f>IF(I8353="","",INDEX(Daily!$J$2:$J$421,I8353))</f>
        <v/>
      </c>
      <c r="K8353" s="27">
        <f>IF(J8353="","",J8353+cat_offset)</f>
        <v/>
      </c>
      <c r="L8353" s="27">
        <f>IF(J8353="","",MAX(0,E8353-J8353)^2)</f>
        <v/>
      </c>
      <c r="M8353" s="27">
        <f>IF(J8353="","",MAX(0,E8353-(J8353+twcdh_off))^2)</f>
        <v/>
      </c>
      <c r="N8353" s="27">
        <f>IF(E8353="","",MAX(0,E8353-swcdh_thr)^2)</f>
        <v/>
      </c>
      <c r="O8353">
        <f>IF(K8353="","",ROUND(E8353-K8353,0))</f>
        <v/>
      </c>
      <c r="P8353">
        <f>IF(O8353="","",IF(O8353&gt;=1,O8353,0))</f>
        <v/>
      </c>
      <c r="Q8353" s="27">
        <f>IF(E8353="","",MAX(0,E8353-22))</f>
        <v/>
      </c>
      <c r="R8353" s="27">
        <f>IF(H8353=1,E8353,"")</f>
        <v/>
      </c>
      <c r="S8353" s="27">
        <f>IF(AND(H8353=1,J8353&lt;&gt;""),E8353-J8353,"")</f>
        <v/>
      </c>
      <c r="T8353">
        <f>IF(G8353="","",MONTH(G8353))</f>
        <v/>
      </c>
    </row>
    <row r="8354">
      <c r="A8354" s="24" t="n">
        <v>2020</v>
      </c>
      <c r="B8354" s="24" t="n">
        <v>12</v>
      </c>
      <c r="C8354" s="24" t="n">
        <v>14</v>
      </c>
      <c r="D8354" s="24" t="n">
        <v>1</v>
      </c>
      <c r="E8354" s="24" t="n">
        <v>7.24</v>
      </c>
      <c r="F8354" s="25">
        <f>IF($E8354="","",DATE(IF($A8354="",nominal_year,$A8354),$B8354,$C8354)+($D8354-IF(LEFT(hour_conv,1)="1",1,0))/24)</f>
        <v/>
      </c>
      <c r="G8354" s="26">
        <f>IF(F8354="","",INT(F8354))</f>
        <v/>
      </c>
      <c r="H8354">
        <f>IF(G8354="","",IF(AND(MONTH(G8354)*100+DAY(G8354)&gt;=season_lo,MONTH(G8354)*100+DAY(G8354)&lt;=season_hi),1,0))</f>
        <v/>
      </c>
      <c r="I8354">
        <f>IF(G8354="","",G8354-first_day+1)</f>
        <v/>
      </c>
      <c r="J8354" s="27">
        <f>IF(I8354="","",INDEX(Daily!$J$2:$J$421,I8354))</f>
        <v/>
      </c>
      <c r="K8354" s="27">
        <f>IF(J8354="","",J8354+cat_offset)</f>
        <v/>
      </c>
      <c r="L8354" s="27">
        <f>IF(J8354="","",MAX(0,E8354-J8354)^2)</f>
        <v/>
      </c>
      <c r="M8354" s="27">
        <f>IF(J8354="","",MAX(0,E8354-(J8354+twcdh_off))^2)</f>
        <v/>
      </c>
      <c r="N8354" s="27">
        <f>IF(E8354="","",MAX(0,E8354-swcdh_thr)^2)</f>
        <v/>
      </c>
      <c r="O8354">
        <f>IF(K8354="","",ROUND(E8354-K8354,0))</f>
        <v/>
      </c>
      <c r="P8354">
        <f>IF(O8354="","",IF(O8354&gt;=1,O8354,0))</f>
        <v/>
      </c>
      <c r="Q8354" s="27">
        <f>IF(E8354="","",MAX(0,E8354-22))</f>
        <v/>
      </c>
      <c r="R8354" s="27">
        <f>IF(H8354=1,E8354,"")</f>
        <v/>
      </c>
      <c r="S8354" s="27">
        <f>IF(AND(H8354=1,J8354&lt;&gt;""),E8354-J8354,"")</f>
        <v/>
      </c>
      <c r="T8354">
        <f>IF(G8354="","",MONTH(G8354))</f>
        <v/>
      </c>
    </row>
    <row r="8355">
      <c r="A8355" s="24" t="n">
        <v>2020</v>
      </c>
      <c r="B8355" s="24" t="n">
        <v>12</v>
      </c>
      <c r="C8355" s="24" t="n">
        <v>14</v>
      </c>
      <c r="D8355" s="24" t="n">
        <v>2</v>
      </c>
      <c r="E8355" s="24" t="n">
        <v>5.59</v>
      </c>
      <c r="F8355" s="25">
        <f>IF($E8355="","",DATE(IF($A8355="",nominal_year,$A8355),$B8355,$C8355)+($D8355-IF(LEFT(hour_conv,1)="1",1,0))/24)</f>
        <v/>
      </c>
      <c r="G8355" s="26">
        <f>IF(F8355="","",INT(F8355))</f>
        <v/>
      </c>
      <c r="H8355">
        <f>IF(G8355="","",IF(AND(MONTH(G8355)*100+DAY(G8355)&gt;=season_lo,MONTH(G8355)*100+DAY(G8355)&lt;=season_hi),1,0))</f>
        <v/>
      </c>
      <c r="I8355">
        <f>IF(G8355="","",G8355-first_day+1)</f>
        <v/>
      </c>
      <c r="J8355" s="27">
        <f>IF(I8355="","",INDEX(Daily!$J$2:$J$421,I8355))</f>
        <v/>
      </c>
      <c r="K8355" s="27">
        <f>IF(J8355="","",J8355+cat_offset)</f>
        <v/>
      </c>
      <c r="L8355" s="27">
        <f>IF(J8355="","",MAX(0,E8355-J8355)^2)</f>
        <v/>
      </c>
      <c r="M8355" s="27">
        <f>IF(J8355="","",MAX(0,E8355-(J8355+twcdh_off))^2)</f>
        <v/>
      </c>
      <c r="N8355" s="27">
        <f>IF(E8355="","",MAX(0,E8355-swcdh_thr)^2)</f>
        <v/>
      </c>
      <c r="O8355">
        <f>IF(K8355="","",ROUND(E8355-K8355,0))</f>
        <v/>
      </c>
      <c r="P8355">
        <f>IF(O8355="","",IF(O8355&gt;=1,O8355,0))</f>
        <v/>
      </c>
      <c r="Q8355" s="27">
        <f>IF(E8355="","",MAX(0,E8355-22))</f>
        <v/>
      </c>
      <c r="R8355" s="27">
        <f>IF(H8355=1,E8355,"")</f>
        <v/>
      </c>
      <c r="S8355" s="27">
        <f>IF(AND(H8355=1,J8355&lt;&gt;""),E8355-J8355,"")</f>
        <v/>
      </c>
      <c r="T8355">
        <f>IF(G8355="","",MONTH(G8355))</f>
        <v/>
      </c>
    </row>
    <row r="8356">
      <c r="A8356" s="24" t="n">
        <v>2020</v>
      </c>
      <c r="B8356" s="24" t="n">
        <v>12</v>
      </c>
      <c r="C8356" s="24" t="n">
        <v>14</v>
      </c>
      <c r="D8356" s="24" t="n">
        <v>3</v>
      </c>
      <c r="E8356" s="24" t="n">
        <v>5.43</v>
      </c>
      <c r="F8356" s="25">
        <f>IF($E8356="","",DATE(IF($A8356="",nominal_year,$A8356),$B8356,$C8356)+($D8356-IF(LEFT(hour_conv,1)="1",1,0))/24)</f>
        <v/>
      </c>
      <c r="G8356" s="26">
        <f>IF(F8356="","",INT(F8356))</f>
        <v/>
      </c>
      <c r="H8356">
        <f>IF(G8356="","",IF(AND(MONTH(G8356)*100+DAY(G8356)&gt;=season_lo,MONTH(G8356)*100+DAY(G8356)&lt;=season_hi),1,0))</f>
        <v/>
      </c>
      <c r="I8356">
        <f>IF(G8356="","",G8356-first_day+1)</f>
        <v/>
      </c>
      <c r="J8356" s="27">
        <f>IF(I8356="","",INDEX(Daily!$J$2:$J$421,I8356))</f>
        <v/>
      </c>
      <c r="K8356" s="27">
        <f>IF(J8356="","",J8356+cat_offset)</f>
        <v/>
      </c>
      <c r="L8356" s="27">
        <f>IF(J8356="","",MAX(0,E8356-J8356)^2)</f>
        <v/>
      </c>
      <c r="M8356" s="27">
        <f>IF(J8356="","",MAX(0,E8356-(J8356+twcdh_off))^2)</f>
        <v/>
      </c>
      <c r="N8356" s="27">
        <f>IF(E8356="","",MAX(0,E8356-swcdh_thr)^2)</f>
        <v/>
      </c>
      <c r="O8356">
        <f>IF(K8356="","",ROUND(E8356-K8356,0))</f>
        <v/>
      </c>
      <c r="P8356">
        <f>IF(O8356="","",IF(O8356&gt;=1,O8356,0))</f>
        <v/>
      </c>
      <c r="Q8356" s="27">
        <f>IF(E8356="","",MAX(0,E8356-22))</f>
        <v/>
      </c>
      <c r="R8356" s="27">
        <f>IF(H8356=1,E8356,"")</f>
        <v/>
      </c>
      <c r="S8356" s="27">
        <f>IF(AND(H8356=1,J8356&lt;&gt;""),E8356-J8356,"")</f>
        <v/>
      </c>
      <c r="T8356">
        <f>IF(G8356="","",MONTH(G8356))</f>
        <v/>
      </c>
    </row>
    <row r="8357">
      <c r="A8357" s="24" t="n">
        <v>2020</v>
      </c>
      <c r="B8357" s="24" t="n">
        <v>12</v>
      </c>
      <c r="C8357" s="24" t="n">
        <v>14</v>
      </c>
      <c r="D8357" s="24" t="n">
        <v>4</v>
      </c>
      <c r="E8357" s="24" t="n">
        <v>5.1</v>
      </c>
      <c r="F8357" s="25">
        <f>IF($E8357="","",DATE(IF($A8357="",nominal_year,$A8357),$B8357,$C8357)+($D8357-IF(LEFT(hour_conv,1)="1",1,0))/24)</f>
        <v/>
      </c>
      <c r="G8357" s="26">
        <f>IF(F8357="","",INT(F8357))</f>
        <v/>
      </c>
      <c r="H8357">
        <f>IF(G8357="","",IF(AND(MONTH(G8357)*100+DAY(G8357)&gt;=season_lo,MONTH(G8357)*100+DAY(G8357)&lt;=season_hi),1,0))</f>
        <v/>
      </c>
      <c r="I8357">
        <f>IF(G8357="","",G8357-first_day+1)</f>
        <v/>
      </c>
      <c r="J8357" s="27">
        <f>IF(I8357="","",INDEX(Daily!$J$2:$J$421,I8357))</f>
        <v/>
      </c>
      <c r="K8357" s="27">
        <f>IF(J8357="","",J8357+cat_offset)</f>
        <v/>
      </c>
      <c r="L8357" s="27">
        <f>IF(J8357="","",MAX(0,E8357-J8357)^2)</f>
        <v/>
      </c>
      <c r="M8357" s="27">
        <f>IF(J8357="","",MAX(0,E8357-(J8357+twcdh_off))^2)</f>
        <v/>
      </c>
      <c r="N8357" s="27">
        <f>IF(E8357="","",MAX(0,E8357-swcdh_thr)^2)</f>
        <v/>
      </c>
      <c r="O8357">
        <f>IF(K8357="","",ROUND(E8357-K8357,0))</f>
        <v/>
      </c>
      <c r="P8357">
        <f>IF(O8357="","",IF(O8357&gt;=1,O8357,0))</f>
        <v/>
      </c>
      <c r="Q8357" s="27">
        <f>IF(E8357="","",MAX(0,E8357-22))</f>
        <v/>
      </c>
      <c r="R8357" s="27">
        <f>IF(H8357=1,E8357,"")</f>
        <v/>
      </c>
      <c r="S8357" s="27">
        <f>IF(AND(H8357=1,J8357&lt;&gt;""),E8357-J8357,"")</f>
        <v/>
      </c>
      <c r="T8357">
        <f>IF(G8357="","",MONTH(G8357))</f>
        <v/>
      </c>
    </row>
    <row r="8358">
      <c r="A8358" s="24" t="n">
        <v>2020</v>
      </c>
      <c r="B8358" s="24" t="n">
        <v>12</v>
      </c>
      <c r="C8358" s="24" t="n">
        <v>14</v>
      </c>
      <c r="D8358" s="24" t="n">
        <v>5</v>
      </c>
      <c r="E8358" s="24" t="n">
        <v>4.91</v>
      </c>
      <c r="F8358" s="25">
        <f>IF($E8358="","",DATE(IF($A8358="",nominal_year,$A8358),$B8358,$C8358)+($D8358-IF(LEFT(hour_conv,1)="1",1,0))/24)</f>
        <v/>
      </c>
      <c r="G8358" s="26">
        <f>IF(F8358="","",INT(F8358))</f>
        <v/>
      </c>
      <c r="H8358">
        <f>IF(G8358="","",IF(AND(MONTH(G8358)*100+DAY(G8358)&gt;=season_lo,MONTH(G8358)*100+DAY(G8358)&lt;=season_hi),1,0))</f>
        <v/>
      </c>
      <c r="I8358">
        <f>IF(G8358="","",G8358-first_day+1)</f>
        <v/>
      </c>
      <c r="J8358" s="27">
        <f>IF(I8358="","",INDEX(Daily!$J$2:$J$421,I8358))</f>
        <v/>
      </c>
      <c r="K8358" s="27">
        <f>IF(J8358="","",J8358+cat_offset)</f>
        <v/>
      </c>
      <c r="L8358" s="27">
        <f>IF(J8358="","",MAX(0,E8358-J8358)^2)</f>
        <v/>
      </c>
      <c r="M8358" s="27">
        <f>IF(J8358="","",MAX(0,E8358-(J8358+twcdh_off))^2)</f>
        <v/>
      </c>
      <c r="N8358" s="27">
        <f>IF(E8358="","",MAX(0,E8358-swcdh_thr)^2)</f>
        <v/>
      </c>
      <c r="O8358">
        <f>IF(K8358="","",ROUND(E8358-K8358,0))</f>
        <v/>
      </c>
      <c r="P8358">
        <f>IF(O8358="","",IF(O8358&gt;=1,O8358,0))</f>
        <v/>
      </c>
      <c r="Q8358" s="27">
        <f>IF(E8358="","",MAX(0,E8358-22))</f>
        <v/>
      </c>
      <c r="R8358" s="27">
        <f>IF(H8358=1,E8358,"")</f>
        <v/>
      </c>
      <c r="S8358" s="27">
        <f>IF(AND(H8358=1,J8358&lt;&gt;""),E8358-J8358,"")</f>
        <v/>
      </c>
      <c r="T8358">
        <f>IF(G8358="","",MONTH(G8358))</f>
        <v/>
      </c>
    </row>
    <row r="8359">
      <c r="A8359" s="24" t="n">
        <v>2020</v>
      </c>
      <c r="B8359" s="24" t="n">
        <v>12</v>
      </c>
      <c r="C8359" s="24" t="n">
        <v>14</v>
      </c>
      <c r="D8359" s="24" t="n">
        <v>6</v>
      </c>
      <c r="E8359" s="24" t="n">
        <v>5.54</v>
      </c>
      <c r="F8359" s="25">
        <f>IF($E8359="","",DATE(IF($A8359="",nominal_year,$A8359),$B8359,$C8359)+($D8359-IF(LEFT(hour_conv,1)="1",1,0))/24)</f>
        <v/>
      </c>
      <c r="G8359" s="26">
        <f>IF(F8359="","",INT(F8359))</f>
        <v/>
      </c>
      <c r="H8359">
        <f>IF(G8359="","",IF(AND(MONTH(G8359)*100+DAY(G8359)&gt;=season_lo,MONTH(G8359)*100+DAY(G8359)&lt;=season_hi),1,0))</f>
        <v/>
      </c>
      <c r="I8359">
        <f>IF(G8359="","",G8359-first_day+1)</f>
        <v/>
      </c>
      <c r="J8359" s="27">
        <f>IF(I8359="","",INDEX(Daily!$J$2:$J$421,I8359))</f>
        <v/>
      </c>
      <c r="K8359" s="27">
        <f>IF(J8359="","",J8359+cat_offset)</f>
        <v/>
      </c>
      <c r="L8359" s="27">
        <f>IF(J8359="","",MAX(0,E8359-J8359)^2)</f>
        <v/>
      </c>
      <c r="M8359" s="27">
        <f>IF(J8359="","",MAX(0,E8359-(J8359+twcdh_off))^2)</f>
        <v/>
      </c>
      <c r="N8359" s="27">
        <f>IF(E8359="","",MAX(0,E8359-swcdh_thr)^2)</f>
        <v/>
      </c>
      <c r="O8359">
        <f>IF(K8359="","",ROUND(E8359-K8359,0))</f>
        <v/>
      </c>
      <c r="P8359">
        <f>IF(O8359="","",IF(O8359&gt;=1,O8359,0))</f>
        <v/>
      </c>
      <c r="Q8359" s="27">
        <f>IF(E8359="","",MAX(0,E8359-22))</f>
        <v/>
      </c>
      <c r="R8359" s="27">
        <f>IF(H8359=1,E8359,"")</f>
        <v/>
      </c>
      <c r="S8359" s="27">
        <f>IF(AND(H8359=1,J8359&lt;&gt;""),E8359-J8359,"")</f>
        <v/>
      </c>
      <c r="T8359">
        <f>IF(G8359="","",MONTH(G8359))</f>
        <v/>
      </c>
    </row>
    <row r="8360">
      <c r="A8360" s="24" t="n">
        <v>2020</v>
      </c>
      <c r="B8360" s="24" t="n">
        <v>12</v>
      </c>
      <c r="C8360" s="24" t="n">
        <v>14</v>
      </c>
      <c r="D8360" s="24" t="n">
        <v>7</v>
      </c>
      <c r="E8360" s="24" t="n">
        <v>6.43</v>
      </c>
      <c r="F8360" s="25">
        <f>IF($E8360="","",DATE(IF($A8360="",nominal_year,$A8360),$B8360,$C8360)+($D8360-IF(LEFT(hour_conv,1)="1",1,0))/24)</f>
        <v/>
      </c>
      <c r="G8360" s="26">
        <f>IF(F8360="","",INT(F8360))</f>
        <v/>
      </c>
      <c r="H8360">
        <f>IF(G8360="","",IF(AND(MONTH(G8360)*100+DAY(G8360)&gt;=season_lo,MONTH(G8360)*100+DAY(G8360)&lt;=season_hi),1,0))</f>
        <v/>
      </c>
      <c r="I8360">
        <f>IF(G8360="","",G8360-first_day+1)</f>
        <v/>
      </c>
      <c r="J8360" s="27">
        <f>IF(I8360="","",INDEX(Daily!$J$2:$J$421,I8360))</f>
        <v/>
      </c>
      <c r="K8360" s="27">
        <f>IF(J8360="","",J8360+cat_offset)</f>
        <v/>
      </c>
      <c r="L8360" s="27">
        <f>IF(J8360="","",MAX(0,E8360-J8360)^2)</f>
        <v/>
      </c>
      <c r="M8360" s="27">
        <f>IF(J8360="","",MAX(0,E8360-(J8360+twcdh_off))^2)</f>
        <v/>
      </c>
      <c r="N8360" s="27">
        <f>IF(E8360="","",MAX(0,E8360-swcdh_thr)^2)</f>
        <v/>
      </c>
      <c r="O8360">
        <f>IF(K8360="","",ROUND(E8360-K8360,0))</f>
        <v/>
      </c>
      <c r="P8360">
        <f>IF(O8360="","",IF(O8360&gt;=1,O8360,0))</f>
        <v/>
      </c>
      <c r="Q8360" s="27">
        <f>IF(E8360="","",MAX(0,E8360-22))</f>
        <v/>
      </c>
      <c r="R8360" s="27">
        <f>IF(H8360=1,E8360,"")</f>
        <v/>
      </c>
      <c r="S8360" s="27">
        <f>IF(AND(H8360=1,J8360&lt;&gt;""),E8360-J8360,"")</f>
        <v/>
      </c>
      <c r="T8360">
        <f>IF(G8360="","",MONTH(G8360))</f>
        <v/>
      </c>
    </row>
    <row r="8361">
      <c r="A8361" s="24" t="n">
        <v>2020</v>
      </c>
      <c r="B8361" s="24" t="n">
        <v>12</v>
      </c>
      <c r="C8361" s="24" t="n">
        <v>14</v>
      </c>
      <c r="D8361" s="24" t="n">
        <v>8</v>
      </c>
      <c r="E8361" s="24" t="n">
        <v>6.39</v>
      </c>
      <c r="F8361" s="25">
        <f>IF($E8361="","",DATE(IF($A8361="",nominal_year,$A8361),$B8361,$C8361)+($D8361-IF(LEFT(hour_conv,1)="1",1,0))/24)</f>
        <v/>
      </c>
      <c r="G8361" s="26">
        <f>IF(F8361="","",INT(F8361))</f>
        <v/>
      </c>
      <c r="H8361">
        <f>IF(G8361="","",IF(AND(MONTH(G8361)*100+DAY(G8361)&gt;=season_lo,MONTH(G8361)*100+DAY(G8361)&lt;=season_hi),1,0))</f>
        <v/>
      </c>
      <c r="I8361">
        <f>IF(G8361="","",G8361-first_day+1)</f>
        <v/>
      </c>
      <c r="J8361" s="27">
        <f>IF(I8361="","",INDEX(Daily!$J$2:$J$421,I8361))</f>
        <v/>
      </c>
      <c r="K8361" s="27">
        <f>IF(J8361="","",J8361+cat_offset)</f>
        <v/>
      </c>
      <c r="L8361" s="27">
        <f>IF(J8361="","",MAX(0,E8361-J8361)^2)</f>
        <v/>
      </c>
      <c r="M8361" s="27">
        <f>IF(J8361="","",MAX(0,E8361-(J8361+twcdh_off))^2)</f>
        <v/>
      </c>
      <c r="N8361" s="27">
        <f>IF(E8361="","",MAX(0,E8361-swcdh_thr)^2)</f>
        <v/>
      </c>
      <c r="O8361">
        <f>IF(K8361="","",ROUND(E8361-K8361,0))</f>
        <v/>
      </c>
      <c r="P8361">
        <f>IF(O8361="","",IF(O8361&gt;=1,O8361,0))</f>
        <v/>
      </c>
      <c r="Q8361" s="27">
        <f>IF(E8361="","",MAX(0,E8361-22))</f>
        <v/>
      </c>
      <c r="R8361" s="27">
        <f>IF(H8361=1,E8361,"")</f>
        <v/>
      </c>
      <c r="S8361" s="27">
        <f>IF(AND(H8361=1,J8361&lt;&gt;""),E8361-J8361,"")</f>
        <v/>
      </c>
      <c r="T8361">
        <f>IF(G8361="","",MONTH(G8361))</f>
        <v/>
      </c>
    </row>
    <row r="8362">
      <c r="A8362" s="24" t="n">
        <v>2020</v>
      </c>
      <c r="B8362" s="24" t="n">
        <v>12</v>
      </c>
      <c r="C8362" s="24" t="n">
        <v>14</v>
      </c>
      <c r="D8362" s="24" t="n">
        <v>9</v>
      </c>
      <c r="E8362" s="24" t="n">
        <v>7.25</v>
      </c>
      <c r="F8362" s="25">
        <f>IF($E8362="","",DATE(IF($A8362="",nominal_year,$A8362),$B8362,$C8362)+($D8362-IF(LEFT(hour_conv,1)="1",1,0))/24)</f>
        <v/>
      </c>
      <c r="G8362" s="26">
        <f>IF(F8362="","",INT(F8362))</f>
        <v/>
      </c>
      <c r="H8362">
        <f>IF(G8362="","",IF(AND(MONTH(G8362)*100+DAY(G8362)&gt;=season_lo,MONTH(G8362)*100+DAY(G8362)&lt;=season_hi),1,0))</f>
        <v/>
      </c>
      <c r="I8362">
        <f>IF(G8362="","",G8362-first_day+1)</f>
        <v/>
      </c>
      <c r="J8362" s="27">
        <f>IF(I8362="","",INDEX(Daily!$J$2:$J$421,I8362))</f>
        <v/>
      </c>
      <c r="K8362" s="27">
        <f>IF(J8362="","",J8362+cat_offset)</f>
        <v/>
      </c>
      <c r="L8362" s="27">
        <f>IF(J8362="","",MAX(0,E8362-J8362)^2)</f>
        <v/>
      </c>
      <c r="M8362" s="27">
        <f>IF(J8362="","",MAX(0,E8362-(J8362+twcdh_off))^2)</f>
        <v/>
      </c>
      <c r="N8362" s="27">
        <f>IF(E8362="","",MAX(0,E8362-swcdh_thr)^2)</f>
        <v/>
      </c>
      <c r="O8362">
        <f>IF(K8362="","",ROUND(E8362-K8362,0))</f>
        <v/>
      </c>
      <c r="P8362">
        <f>IF(O8362="","",IF(O8362&gt;=1,O8362,0))</f>
        <v/>
      </c>
      <c r="Q8362" s="27">
        <f>IF(E8362="","",MAX(0,E8362-22))</f>
        <v/>
      </c>
      <c r="R8362" s="27">
        <f>IF(H8362=1,E8362,"")</f>
        <v/>
      </c>
      <c r="S8362" s="27">
        <f>IF(AND(H8362=1,J8362&lt;&gt;""),E8362-J8362,"")</f>
        <v/>
      </c>
      <c r="T8362">
        <f>IF(G8362="","",MONTH(G8362))</f>
        <v/>
      </c>
    </row>
    <row r="8363">
      <c r="A8363" s="24" t="n">
        <v>2020</v>
      </c>
      <c r="B8363" s="24" t="n">
        <v>12</v>
      </c>
      <c r="C8363" s="24" t="n">
        <v>14</v>
      </c>
      <c r="D8363" s="24" t="n">
        <v>10</v>
      </c>
      <c r="E8363" s="24" t="n">
        <v>7.42</v>
      </c>
      <c r="F8363" s="25">
        <f>IF($E8363="","",DATE(IF($A8363="",nominal_year,$A8363),$B8363,$C8363)+($D8363-IF(LEFT(hour_conv,1)="1",1,0))/24)</f>
        <v/>
      </c>
      <c r="G8363" s="26">
        <f>IF(F8363="","",INT(F8363))</f>
        <v/>
      </c>
      <c r="H8363">
        <f>IF(G8363="","",IF(AND(MONTH(G8363)*100+DAY(G8363)&gt;=season_lo,MONTH(G8363)*100+DAY(G8363)&lt;=season_hi),1,0))</f>
        <v/>
      </c>
      <c r="I8363">
        <f>IF(G8363="","",G8363-first_day+1)</f>
        <v/>
      </c>
      <c r="J8363" s="27">
        <f>IF(I8363="","",INDEX(Daily!$J$2:$J$421,I8363))</f>
        <v/>
      </c>
      <c r="K8363" s="27">
        <f>IF(J8363="","",J8363+cat_offset)</f>
        <v/>
      </c>
      <c r="L8363" s="27">
        <f>IF(J8363="","",MAX(0,E8363-J8363)^2)</f>
        <v/>
      </c>
      <c r="M8363" s="27">
        <f>IF(J8363="","",MAX(0,E8363-(J8363+twcdh_off))^2)</f>
        <v/>
      </c>
      <c r="N8363" s="27">
        <f>IF(E8363="","",MAX(0,E8363-swcdh_thr)^2)</f>
        <v/>
      </c>
      <c r="O8363">
        <f>IF(K8363="","",ROUND(E8363-K8363,0))</f>
        <v/>
      </c>
      <c r="P8363">
        <f>IF(O8363="","",IF(O8363&gt;=1,O8363,0))</f>
        <v/>
      </c>
      <c r="Q8363" s="27">
        <f>IF(E8363="","",MAX(0,E8363-22))</f>
        <v/>
      </c>
      <c r="R8363" s="27">
        <f>IF(H8363=1,E8363,"")</f>
        <v/>
      </c>
      <c r="S8363" s="27">
        <f>IF(AND(H8363=1,J8363&lt;&gt;""),E8363-J8363,"")</f>
        <v/>
      </c>
      <c r="T8363">
        <f>IF(G8363="","",MONTH(G8363))</f>
        <v/>
      </c>
    </row>
    <row r="8364">
      <c r="A8364" s="24" t="n">
        <v>2020</v>
      </c>
      <c r="B8364" s="24" t="n">
        <v>12</v>
      </c>
      <c r="C8364" s="24" t="n">
        <v>14</v>
      </c>
      <c r="D8364" s="24" t="n">
        <v>11</v>
      </c>
      <c r="E8364" s="24" t="n">
        <v>9.140000000000001</v>
      </c>
      <c r="F8364" s="25">
        <f>IF($E8364="","",DATE(IF($A8364="",nominal_year,$A8364),$B8364,$C8364)+($D8364-IF(LEFT(hour_conv,1)="1",1,0))/24)</f>
        <v/>
      </c>
      <c r="G8364" s="26">
        <f>IF(F8364="","",INT(F8364))</f>
        <v/>
      </c>
      <c r="H8364">
        <f>IF(G8364="","",IF(AND(MONTH(G8364)*100+DAY(G8364)&gt;=season_lo,MONTH(G8364)*100+DAY(G8364)&lt;=season_hi),1,0))</f>
        <v/>
      </c>
      <c r="I8364">
        <f>IF(G8364="","",G8364-first_day+1)</f>
        <v/>
      </c>
      <c r="J8364" s="27">
        <f>IF(I8364="","",INDEX(Daily!$J$2:$J$421,I8364))</f>
        <v/>
      </c>
      <c r="K8364" s="27">
        <f>IF(J8364="","",J8364+cat_offset)</f>
        <v/>
      </c>
      <c r="L8364" s="27">
        <f>IF(J8364="","",MAX(0,E8364-J8364)^2)</f>
        <v/>
      </c>
      <c r="M8364" s="27">
        <f>IF(J8364="","",MAX(0,E8364-(J8364+twcdh_off))^2)</f>
        <v/>
      </c>
      <c r="N8364" s="27">
        <f>IF(E8364="","",MAX(0,E8364-swcdh_thr)^2)</f>
        <v/>
      </c>
      <c r="O8364">
        <f>IF(K8364="","",ROUND(E8364-K8364,0))</f>
        <v/>
      </c>
      <c r="P8364">
        <f>IF(O8364="","",IF(O8364&gt;=1,O8364,0))</f>
        <v/>
      </c>
      <c r="Q8364" s="27">
        <f>IF(E8364="","",MAX(0,E8364-22))</f>
        <v/>
      </c>
      <c r="R8364" s="27">
        <f>IF(H8364=1,E8364,"")</f>
        <v/>
      </c>
      <c r="S8364" s="27">
        <f>IF(AND(H8364=1,J8364&lt;&gt;""),E8364-J8364,"")</f>
        <v/>
      </c>
      <c r="T8364">
        <f>IF(G8364="","",MONTH(G8364))</f>
        <v/>
      </c>
    </row>
    <row r="8365">
      <c r="A8365" s="24" t="n">
        <v>2020</v>
      </c>
      <c r="B8365" s="24" t="n">
        <v>12</v>
      </c>
      <c r="C8365" s="24" t="n">
        <v>14</v>
      </c>
      <c r="D8365" s="24" t="n">
        <v>12</v>
      </c>
      <c r="E8365" s="24" t="n">
        <v>8.050000000000001</v>
      </c>
      <c r="F8365" s="25">
        <f>IF($E8365="","",DATE(IF($A8365="",nominal_year,$A8365),$B8365,$C8365)+($D8365-IF(LEFT(hour_conv,1)="1",1,0))/24)</f>
        <v/>
      </c>
      <c r="G8365" s="26">
        <f>IF(F8365="","",INT(F8365))</f>
        <v/>
      </c>
      <c r="H8365">
        <f>IF(G8365="","",IF(AND(MONTH(G8365)*100+DAY(G8365)&gt;=season_lo,MONTH(G8365)*100+DAY(G8365)&lt;=season_hi),1,0))</f>
        <v/>
      </c>
      <c r="I8365">
        <f>IF(G8365="","",G8365-first_day+1)</f>
        <v/>
      </c>
      <c r="J8365" s="27">
        <f>IF(I8365="","",INDEX(Daily!$J$2:$J$421,I8365))</f>
        <v/>
      </c>
      <c r="K8365" s="27">
        <f>IF(J8365="","",J8365+cat_offset)</f>
        <v/>
      </c>
      <c r="L8365" s="27">
        <f>IF(J8365="","",MAX(0,E8365-J8365)^2)</f>
        <v/>
      </c>
      <c r="M8365" s="27">
        <f>IF(J8365="","",MAX(0,E8365-(J8365+twcdh_off))^2)</f>
        <v/>
      </c>
      <c r="N8365" s="27">
        <f>IF(E8365="","",MAX(0,E8365-swcdh_thr)^2)</f>
        <v/>
      </c>
      <c r="O8365">
        <f>IF(K8365="","",ROUND(E8365-K8365,0))</f>
        <v/>
      </c>
      <c r="P8365">
        <f>IF(O8365="","",IF(O8365&gt;=1,O8365,0))</f>
        <v/>
      </c>
      <c r="Q8365" s="27">
        <f>IF(E8365="","",MAX(0,E8365-22))</f>
        <v/>
      </c>
      <c r="R8365" s="27">
        <f>IF(H8365=1,E8365,"")</f>
        <v/>
      </c>
      <c r="S8365" s="27">
        <f>IF(AND(H8365=1,J8365&lt;&gt;""),E8365-J8365,"")</f>
        <v/>
      </c>
      <c r="T8365">
        <f>IF(G8365="","",MONTH(G8365))</f>
        <v/>
      </c>
    </row>
    <row r="8366">
      <c r="A8366" s="24" t="n">
        <v>2020</v>
      </c>
      <c r="B8366" s="24" t="n">
        <v>12</v>
      </c>
      <c r="C8366" s="24" t="n">
        <v>14</v>
      </c>
      <c r="D8366" s="24" t="n">
        <v>13</v>
      </c>
      <c r="E8366" s="24" t="n">
        <v>9.44</v>
      </c>
      <c r="F8366" s="25">
        <f>IF($E8366="","",DATE(IF($A8366="",nominal_year,$A8366),$B8366,$C8366)+($D8366-IF(LEFT(hour_conv,1)="1",1,0))/24)</f>
        <v/>
      </c>
      <c r="G8366" s="26">
        <f>IF(F8366="","",INT(F8366))</f>
        <v/>
      </c>
      <c r="H8366">
        <f>IF(G8366="","",IF(AND(MONTH(G8366)*100+DAY(G8366)&gt;=season_lo,MONTH(G8366)*100+DAY(G8366)&lt;=season_hi),1,0))</f>
        <v/>
      </c>
      <c r="I8366">
        <f>IF(G8366="","",G8366-first_day+1)</f>
        <v/>
      </c>
      <c r="J8366" s="27">
        <f>IF(I8366="","",INDEX(Daily!$J$2:$J$421,I8366))</f>
        <v/>
      </c>
      <c r="K8366" s="27">
        <f>IF(J8366="","",J8366+cat_offset)</f>
        <v/>
      </c>
      <c r="L8366" s="27">
        <f>IF(J8366="","",MAX(0,E8366-J8366)^2)</f>
        <v/>
      </c>
      <c r="M8366" s="27">
        <f>IF(J8366="","",MAX(0,E8366-(J8366+twcdh_off))^2)</f>
        <v/>
      </c>
      <c r="N8366" s="27">
        <f>IF(E8366="","",MAX(0,E8366-swcdh_thr)^2)</f>
        <v/>
      </c>
      <c r="O8366">
        <f>IF(K8366="","",ROUND(E8366-K8366,0))</f>
        <v/>
      </c>
      <c r="P8366">
        <f>IF(O8366="","",IF(O8366&gt;=1,O8366,0))</f>
        <v/>
      </c>
      <c r="Q8366" s="27">
        <f>IF(E8366="","",MAX(0,E8366-22))</f>
        <v/>
      </c>
      <c r="R8366" s="27">
        <f>IF(H8366=1,E8366,"")</f>
        <v/>
      </c>
      <c r="S8366" s="27">
        <f>IF(AND(H8366=1,J8366&lt;&gt;""),E8366-J8366,"")</f>
        <v/>
      </c>
      <c r="T8366">
        <f>IF(G8366="","",MONTH(G8366))</f>
        <v/>
      </c>
    </row>
    <row r="8367">
      <c r="A8367" s="24" t="n">
        <v>2020</v>
      </c>
      <c r="B8367" s="24" t="n">
        <v>12</v>
      </c>
      <c r="C8367" s="24" t="n">
        <v>14</v>
      </c>
      <c r="D8367" s="24" t="n">
        <v>14</v>
      </c>
      <c r="E8367" s="24" t="n">
        <v>9.800000000000001</v>
      </c>
      <c r="F8367" s="25">
        <f>IF($E8367="","",DATE(IF($A8367="",nominal_year,$A8367),$B8367,$C8367)+($D8367-IF(LEFT(hour_conv,1)="1",1,0))/24)</f>
        <v/>
      </c>
      <c r="G8367" s="26">
        <f>IF(F8367="","",INT(F8367))</f>
        <v/>
      </c>
      <c r="H8367">
        <f>IF(G8367="","",IF(AND(MONTH(G8367)*100+DAY(G8367)&gt;=season_lo,MONTH(G8367)*100+DAY(G8367)&lt;=season_hi),1,0))</f>
        <v/>
      </c>
      <c r="I8367">
        <f>IF(G8367="","",G8367-first_day+1)</f>
        <v/>
      </c>
      <c r="J8367" s="27">
        <f>IF(I8367="","",INDEX(Daily!$J$2:$J$421,I8367))</f>
        <v/>
      </c>
      <c r="K8367" s="27">
        <f>IF(J8367="","",J8367+cat_offset)</f>
        <v/>
      </c>
      <c r="L8367" s="27">
        <f>IF(J8367="","",MAX(0,E8367-J8367)^2)</f>
        <v/>
      </c>
      <c r="M8367" s="27">
        <f>IF(J8367="","",MAX(0,E8367-(J8367+twcdh_off))^2)</f>
        <v/>
      </c>
      <c r="N8367" s="27">
        <f>IF(E8367="","",MAX(0,E8367-swcdh_thr)^2)</f>
        <v/>
      </c>
      <c r="O8367">
        <f>IF(K8367="","",ROUND(E8367-K8367,0))</f>
        <v/>
      </c>
      <c r="P8367">
        <f>IF(O8367="","",IF(O8367&gt;=1,O8367,0))</f>
        <v/>
      </c>
      <c r="Q8367" s="27">
        <f>IF(E8367="","",MAX(0,E8367-22))</f>
        <v/>
      </c>
      <c r="R8367" s="27">
        <f>IF(H8367=1,E8367,"")</f>
        <v/>
      </c>
      <c r="S8367" s="27">
        <f>IF(AND(H8367=1,J8367&lt;&gt;""),E8367-J8367,"")</f>
        <v/>
      </c>
      <c r="T8367">
        <f>IF(G8367="","",MONTH(G8367))</f>
        <v/>
      </c>
    </row>
    <row r="8368">
      <c r="A8368" s="24" t="n">
        <v>2020</v>
      </c>
      <c r="B8368" s="24" t="n">
        <v>12</v>
      </c>
      <c r="C8368" s="24" t="n">
        <v>14</v>
      </c>
      <c r="D8368" s="24" t="n">
        <v>15</v>
      </c>
      <c r="E8368" s="24" t="n">
        <v>9.92</v>
      </c>
      <c r="F8368" s="25">
        <f>IF($E8368="","",DATE(IF($A8368="",nominal_year,$A8368),$B8368,$C8368)+($D8368-IF(LEFT(hour_conv,1)="1",1,0))/24)</f>
        <v/>
      </c>
      <c r="G8368" s="26">
        <f>IF(F8368="","",INT(F8368))</f>
        <v/>
      </c>
      <c r="H8368">
        <f>IF(G8368="","",IF(AND(MONTH(G8368)*100+DAY(G8368)&gt;=season_lo,MONTH(G8368)*100+DAY(G8368)&lt;=season_hi),1,0))</f>
        <v/>
      </c>
      <c r="I8368">
        <f>IF(G8368="","",G8368-first_day+1)</f>
        <v/>
      </c>
      <c r="J8368" s="27">
        <f>IF(I8368="","",INDEX(Daily!$J$2:$J$421,I8368))</f>
        <v/>
      </c>
      <c r="K8368" s="27">
        <f>IF(J8368="","",J8368+cat_offset)</f>
        <v/>
      </c>
      <c r="L8368" s="27">
        <f>IF(J8368="","",MAX(0,E8368-J8368)^2)</f>
        <v/>
      </c>
      <c r="M8368" s="27">
        <f>IF(J8368="","",MAX(0,E8368-(J8368+twcdh_off))^2)</f>
        <v/>
      </c>
      <c r="N8368" s="27">
        <f>IF(E8368="","",MAX(0,E8368-swcdh_thr)^2)</f>
        <v/>
      </c>
      <c r="O8368">
        <f>IF(K8368="","",ROUND(E8368-K8368,0))</f>
        <v/>
      </c>
      <c r="P8368">
        <f>IF(O8368="","",IF(O8368&gt;=1,O8368,0))</f>
        <v/>
      </c>
      <c r="Q8368" s="27">
        <f>IF(E8368="","",MAX(0,E8368-22))</f>
        <v/>
      </c>
      <c r="R8368" s="27">
        <f>IF(H8368=1,E8368,"")</f>
        <v/>
      </c>
      <c r="S8368" s="27">
        <f>IF(AND(H8368=1,J8368&lt;&gt;""),E8368-J8368,"")</f>
        <v/>
      </c>
      <c r="T8368">
        <f>IF(G8368="","",MONTH(G8368))</f>
        <v/>
      </c>
    </row>
    <row r="8369">
      <c r="A8369" s="24" t="n">
        <v>2020</v>
      </c>
      <c r="B8369" s="24" t="n">
        <v>12</v>
      </c>
      <c r="C8369" s="24" t="n">
        <v>14</v>
      </c>
      <c r="D8369" s="24" t="n">
        <v>16</v>
      </c>
      <c r="E8369" s="24" t="n">
        <v>9.449999999999999</v>
      </c>
      <c r="F8369" s="25">
        <f>IF($E8369="","",DATE(IF($A8369="",nominal_year,$A8369),$B8369,$C8369)+($D8369-IF(LEFT(hour_conv,1)="1",1,0))/24)</f>
        <v/>
      </c>
      <c r="G8369" s="26">
        <f>IF(F8369="","",INT(F8369))</f>
        <v/>
      </c>
      <c r="H8369">
        <f>IF(G8369="","",IF(AND(MONTH(G8369)*100+DAY(G8369)&gt;=season_lo,MONTH(G8369)*100+DAY(G8369)&lt;=season_hi),1,0))</f>
        <v/>
      </c>
      <c r="I8369">
        <f>IF(G8369="","",G8369-first_day+1)</f>
        <v/>
      </c>
      <c r="J8369" s="27">
        <f>IF(I8369="","",INDEX(Daily!$J$2:$J$421,I8369))</f>
        <v/>
      </c>
      <c r="K8369" s="27">
        <f>IF(J8369="","",J8369+cat_offset)</f>
        <v/>
      </c>
      <c r="L8369" s="27">
        <f>IF(J8369="","",MAX(0,E8369-J8369)^2)</f>
        <v/>
      </c>
      <c r="M8369" s="27">
        <f>IF(J8369="","",MAX(0,E8369-(J8369+twcdh_off))^2)</f>
        <v/>
      </c>
      <c r="N8369" s="27">
        <f>IF(E8369="","",MAX(0,E8369-swcdh_thr)^2)</f>
        <v/>
      </c>
      <c r="O8369">
        <f>IF(K8369="","",ROUND(E8369-K8369,0))</f>
        <v/>
      </c>
      <c r="P8369">
        <f>IF(O8369="","",IF(O8369&gt;=1,O8369,0))</f>
        <v/>
      </c>
      <c r="Q8369" s="27">
        <f>IF(E8369="","",MAX(0,E8369-22))</f>
        <v/>
      </c>
      <c r="R8369" s="27">
        <f>IF(H8369=1,E8369,"")</f>
        <v/>
      </c>
      <c r="S8369" s="27">
        <f>IF(AND(H8369=1,J8369&lt;&gt;""),E8369-J8369,"")</f>
        <v/>
      </c>
      <c r="T8369">
        <f>IF(G8369="","",MONTH(G8369))</f>
        <v/>
      </c>
    </row>
    <row r="8370">
      <c r="A8370" s="24" t="n">
        <v>2020</v>
      </c>
      <c r="B8370" s="24" t="n">
        <v>12</v>
      </c>
      <c r="C8370" s="24" t="n">
        <v>14</v>
      </c>
      <c r="D8370" s="24" t="n">
        <v>17</v>
      </c>
      <c r="E8370" s="24" t="n">
        <v>9.359999999999999</v>
      </c>
      <c r="F8370" s="25">
        <f>IF($E8370="","",DATE(IF($A8370="",nominal_year,$A8370),$B8370,$C8370)+($D8370-IF(LEFT(hour_conv,1)="1",1,0))/24)</f>
        <v/>
      </c>
      <c r="G8370" s="26">
        <f>IF(F8370="","",INT(F8370))</f>
        <v/>
      </c>
      <c r="H8370">
        <f>IF(G8370="","",IF(AND(MONTH(G8370)*100+DAY(G8370)&gt;=season_lo,MONTH(G8370)*100+DAY(G8370)&lt;=season_hi),1,0))</f>
        <v/>
      </c>
      <c r="I8370">
        <f>IF(G8370="","",G8370-first_day+1)</f>
        <v/>
      </c>
      <c r="J8370" s="27">
        <f>IF(I8370="","",INDEX(Daily!$J$2:$J$421,I8370))</f>
        <v/>
      </c>
      <c r="K8370" s="27">
        <f>IF(J8370="","",J8370+cat_offset)</f>
        <v/>
      </c>
      <c r="L8370" s="27">
        <f>IF(J8370="","",MAX(0,E8370-J8370)^2)</f>
        <v/>
      </c>
      <c r="M8370" s="27">
        <f>IF(J8370="","",MAX(0,E8370-(J8370+twcdh_off))^2)</f>
        <v/>
      </c>
      <c r="N8370" s="27">
        <f>IF(E8370="","",MAX(0,E8370-swcdh_thr)^2)</f>
        <v/>
      </c>
      <c r="O8370">
        <f>IF(K8370="","",ROUND(E8370-K8370,0))</f>
        <v/>
      </c>
      <c r="P8370">
        <f>IF(O8370="","",IF(O8370&gt;=1,O8370,0))</f>
        <v/>
      </c>
      <c r="Q8370" s="27">
        <f>IF(E8370="","",MAX(0,E8370-22))</f>
        <v/>
      </c>
      <c r="R8370" s="27">
        <f>IF(H8370=1,E8370,"")</f>
        <v/>
      </c>
      <c r="S8370" s="27">
        <f>IF(AND(H8370=1,J8370&lt;&gt;""),E8370-J8370,"")</f>
        <v/>
      </c>
      <c r="T8370">
        <f>IF(G8370="","",MONTH(G8370))</f>
        <v/>
      </c>
    </row>
    <row r="8371">
      <c r="A8371" s="24" t="n">
        <v>2020</v>
      </c>
      <c r="B8371" s="24" t="n">
        <v>12</v>
      </c>
      <c r="C8371" s="24" t="n">
        <v>14</v>
      </c>
      <c r="D8371" s="24" t="n">
        <v>18</v>
      </c>
      <c r="E8371" s="24" t="n">
        <v>9.470000000000001</v>
      </c>
      <c r="F8371" s="25">
        <f>IF($E8371="","",DATE(IF($A8371="",nominal_year,$A8371),$B8371,$C8371)+($D8371-IF(LEFT(hour_conv,1)="1",1,0))/24)</f>
        <v/>
      </c>
      <c r="G8371" s="26">
        <f>IF(F8371="","",INT(F8371))</f>
        <v/>
      </c>
      <c r="H8371">
        <f>IF(G8371="","",IF(AND(MONTH(G8371)*100+DAY(G8371)&gt;=season_lo,MONTH(G8371)*100+DAY(G8371)&lt;=season_hi),1,0))</f>
        <v/>
      </c>
      <c r="I8371">
        <f>IF(G8371="","",G8371-first_day+1)</f>
        <v/>
      </c>
      <c r="J8371" s="27">
        <f>IF(I8371="","",INDEX(Daily!$J$2:$J$421,I8371))</f>
        <v/>
      </c>
      <c r="K8371" s="27">
        <f>IF(J8371="","",J8371+cat_offset)</f>
        <v/>
      </c>
      <c r="L8371" s="27">
        <f>IF(J8371="","",MAX(0,E8371-J8371)^2)</f>
        <v/>
      </c>
      <c r="M8371" s="27">
        <f>IF(J8371="","",MAX(0,E8371-(J8371+twcdh_off))^2)</f>
        <v/>
      </c>
      <c r="N8371" s="27">
        <f>IF(E8371="","",MAX(0,E8371-swcdh_thr)^2)</f>
        <v/>
      </c>
      <c r="O8371">
        <f>IF(K8371="","",ROUND(E8371-K8371,0))</f>
        <v/>
      </c>
      <c r="P8371">
        <f>IF(O8371="","",IF(O8371&gt;=1,O8371,0))</f>
        <v/>
      </c>
      <c r="Q8371" s="27">
        <f>IF(E8371="","",MAX(0,E8371-22))</f>
        <v/>
      </c>
      <c r="R8371" s="27">
        <f>IF(H8371=1,E8371,"")</f>
        <v/>
      </c>
      <c r="S8371" s="27">
        <f>IF(AND(H8371=1,J8371&lt;&gt;""),E8371-J8371,"")</f>
        <v/>
      </c>
      <c r="T8371">
        <f>IF(G8371="","",MONTH(G8371))</f>
        <v/>
      </c>
    </row>
    <row r="8372">
      <c r="A8372" s="24" t="n">
        <v>2020</v>
      </c>
      <c r="B8372" s="24" t="n">
        <v>12</v>
      </c>
      <c r="C8372" s="24" t="n">
        <v>14</v>
      </c>
      <c r="D8372" s="24" t="n">
        <v>19</v>
      </c>
      <c r="E8372" s="24" t="n">
        <v>9.220000000000001</v>
      </c>
      <c r="F8372" s="25">
        <f>IF($E8372="","",DATE(IF($A8372="",nominal_year,$A8372),$B8372,$C8372)+($D8372-IF(LEFT(hour_conv,1)="1",1,0))/24)</f>
        <v/>
      </c>
      <c r="G8372" s="26">
        <f>IF(F8372="","",INT(F8372))</f>
        <v/>
      </c>
      <c r="H8372">
        <f>IF(G8372="","",IF(AND(MONTH(G8372)*100+DAY(G8372)&gt;=season_lo,MONTH(G8372)*100+DAY(G8372)&lt;=season_hi),1,0))</f>
        <v/>
      </c>
      <c r="I8372">
        <f>IF(G8372="","",G8372-first_day+1)</f>
        <v/>
      </c>
      <c r="J8372" s="27">
        <f>IF(I8372="","",INDEX(Daily!$J$2:$J$421,I8372))</f>
        <v/>
      </c>
      <c r="K8372" s="27">
        <f>IF(J8372="","",J8372+cat_offset)</f>
        <v/>
      </c>
      <c r="L8372" s="27">
        <f>IF(J8372="","",MAX(0,E8372-J8372)^2)</f>
        <v/>
      </c>
      <c r="M8372" s="27">
        <f>IF(J8372="","",MAX(0,E8372-(J8372+twcdh_off))^2)</f>
        <v/>
      </c>
      <c r="N8372" s="27">
        <f>IF(E8372="","",MAX(0,E8372-swcdh_thr)^2)</f>
        <v/>
      </c>
      <c r="O8372">
        <f>IF(K8372="","",ROUND(E8372-K8372,0))</f>
        <v/>
      </c>
      <c r="P8372">
        <f>IF(O8372="","",IF(O8372&gt;=1,O8372,0))</f>
        <v/>
      </c>
      <c r="Q8372" s="27">
        <f>IF(E8372="","",MAX(0,E8372-22))</f>
        <v/>
      </c>
      <c r="R8372" s="27">
        <f>IF(H8372=1,E8372,"")</f>
        <v/>
      </c>
      <c r="S8372" s="27">
        <f>IF(AND(H8372=1,J8372&lt;&gt;""),E8372-J8372,"")</f>
        <v/>
      </c>
      <c r="T8372">
        <f>IF(G8372="","",MONTH(G8372))</f>
        <v/>
      </c>
    </row>
    <row r="8373">
      <c r="A8373" s="24" t="n">
        <v>2020</v>
      </c>
      <c r="B8373" s="24" t="n">
        <v>12</v>
      </c>
      <c r="C8373" s="24" t="n">
        <v>14</v>
      </c>
      <c r="D8373" s="24" t="n">
        <v>20</v>
      </c>
      <c r="E8373" s="24" t="n">
        <v>8.199999999999999</v>
      </c>
      <c r="F8373" s="25">
        <f>IF($E8373="","",DATE(IF($A8373="",nominal_year,$A8373),$B8373,$C8373)+($D8373-IF(LEFT(hour_conv,1)="1",1,0))/24)</f>
        <v/>
      </c>
      <c r="G8373" s="26">
        <f>IF(F8373="","",INT(F8373))</f>
        <v/>
      </c>
      <c r="H8373">
        <f>IF(G8373="","",IF(AND(MONTH(G8373)*100+DAY(G8373)&gt;=season_lo,MONTH(G8373)*100+DAY(G8373)&lt;=season_hi),1,0))</f>
        <v/>
      </c>
      <c r="I8373">
        <f>IF(G8373="","",G8373-first_day+1)</f>
        <v/>
      </c>
      <c r="J8373" s="27">
        <f>IF(I8373="","",INDEX(Daily!$J$2:$J$421,I8373))</f>
        <v/>
      </c>
      <c r="K8373" s="27">
        <f>IF(J8373="","",J8373+cat_offset)</f>
        <v/>
      </c>
      <c r="L8373" s="27">
        <f>IF(J8373="","",MAX(0,E8373-J8373)^2)</f>
        <v/>
      </c>
      <c r="M8373" s="27">
        <f>IF(J8373="","",MAX(0,E8373-(J8373+twcdh_off))^2)</f>
        <v/>
      </c>
      <c r="N8373" s="27">
        <f>IF(E8373="","",MAX(0,E8373-swcdh_thr)^2)</f>
        <v/>
      </c>
      <c r="O8373">
        <f>IF(K8373="","",ROUND(E8373-K8373,0))</f>
        <v/>
      </c>
      <c r="P8373">
        <f>IF(O8373="","",IF(O8373&gt;=1,O8373,0))</f>
        <v/>
      </c>
      <c r="Q8373" s="27">
        <f>IF(E8373="","",MAX(0,E8373-22))</f>
        <v/>
      </c>
      <c r="R8373" s="27">
        <f>IF(H8373=1,E8373,"")</f>
        <v/>
      </c>
      <c r="S8373" s="27">
        <f>IF(AND(H8373=1,J8373&lt;&gt;""),E8373-J8373,"")</f>
        <v/>
      </c>
      <c r="T8373">
        <f>IF(G8373="","",MONTH(G8373))</f>
        <v/>
      </c>
    </row>
    <row r="8374">
      <c r="A8374" s="24" t="n">
        <v>2020</v>
      </c>
      <c r="B8374" s="24" t="n">
        <v>12</v>
      </c>
      <c r="C8374" s="24" t="n">
        <v>14</v>
      </c>
      <c r="D8374" s="24" t="n">
        <v>21</v>
      </c>
      <c r="E8374" s="24" t="n">
        <v>7.67</v>
      </c>
      <c r="F8374" s="25">
        <f>IF($E8374="","",DATE(IF($A8374="",nominal_year,$A8374),$B8374,$C8374)+($D8374-IF(LEFT(hour_conv,1)="1",1,0))/24)</f>
        <v/>
      </c>
      <c r="G8374" s="26">
        <f>IF(F8374="","",INT(F8374))</f>
        <v/>
      </c>
      <c r="H8374">
        <f>IF(G8374="","",IF(AND(MONTH(G8374)*100+DAY(G8374)&gt;=season_lo,MONTH(G8374)*100+DAY(G8374)&lt;=season_hi),1,0))</f>
        <v/>
      </c>
      <c r="I8374">
        <f>IF(G8374="","",G8374-first_day+1)</f>
        <v/>
      </c>
      <c r="J8374" s="27">
        <f>IF(I8374="","",INDEX(Daily!$J$2:$J$421,I8374))</f>
        <v/>
      </c>
      <c r="K8374" s="27">
        <f>IF(J8374="","",J8374+cat_offset)</f>
        <v/>
      </c>
      <c r="L8374" s="27">
        <f>IF(J8374="","",MAX(0,E8374-J8374)^2)</f>
        <v/>
      </c>
      <c r="M8374" s="27">
        <f>IF(J8374="","",MAX(0,E8374-(J8374+twcdh_off))^2)</f>
        <v/>
      </c>
      <c r="N8374" s="27">
        <f>IF(E8374="","",MAX(0,E8374-swcdh_thr)^2)</f>
        <v/>
      </c>
      <c r="O8374">
        <f>IF(K8374="","",ROUND(E8374-K8374,0))</f>
        <v/>
      </c>
      <c r="P8374">
        <f>IF(O8374="","",IF(O8374&gt;=1,O8374,0))</f>
        <v/>
      </c>
      <c r="Q8374" s="27">
        <f>IF(E8374="","",MAX(0,E8374-22))</f>
        <v/>
      </c>
      <c r="R8374" s="27">
        <f>IF(H8374=1,E8374,"")</f>
        <v/>
      </c>
      <c r="S8374" s="27">
        <f>IF(AND(H8374=1,J8374&lt;&gt;""),E8374-J8374,"")</f>
        <v/>
      </c>
      <c r="T8374">
        <f>IF(G8374="","",MONTH(G8374))</f>
        <v/>
      </c>
    </row>
    <row r="8375">
      <c r="A8375" s="24" t="n">
        <v>2020</v>
      </c>
      <c r="B8375" s="24" t="n">
        <v>12</v>
      </c>
      <c r="C8375" s="24" t="n">
        <v>14</v>
      </c>
      <c r="D8375" s="24" t="n">
        <v>22</v>
      </c>
      <c r="E8375" s="24" t="n">
        <v>7.7</v>
      </c>
      <c r="F8375" s="25">
        <f>IF($E8375="","",DATE(IF($A8375="",nominal_year,$A8375),$B8375,$C8375)+($D8375-IF(LEFT(hour_conv,1)="1",1,0))/24)</f>
        <v/>
      </c>
      <c r="G8375" s="26">
        <f>IF(F8375="","",INT(F8375))</f>
        <v/>
      </c>
      <c r="H8375">
        <f>IF(G8375="","",IF(AND(MONTH(G8375)*100+DAY(G8375)&gt;=season_lo,MONTH(G8375)*100+DAY(G8375)&lt;=season_hi),1,0))</f>
        <v/>
      </c>
      <c r="I8375">
        <f>IF(G8375="","",G8375-first_day+1)</f>
        <v/>
      </c>
      <c r="J8375" s="27">
        <f>IF(I8375="","",INDEX(Daily!$J$2:$J$421,I8375))</f>
        <v/>
      </c>
      <c r="K8375" s="27">
        <f>IF(J8375="","",J8375+cat_offset)</f>
        <v/>
      </c>
      <c r="L8375" s="27">
        <f>IF(J8375="","",MAX(0,E8375-J8375)^2)</f>
        <v/>
      </c>
      <c r="M8375" s="27">
        <f>IF(J8375="","",MAX(0,E8375-(J8375+twcdh_off))^2)</f>
        <v/>
      </c>
      <c r="N8375" s="27">
        <f>IF(E8375="","",MAX(0,E8375-swcdh_thr)^2)</f>
        <v/>
      </c>
      <c r="O8375">
        <f>IF(K8375="","",ROUND(E8375-K8375,0))</f>
        <v/>
      </c>
      <c r="P8375">
        <f>IF(O8375="","",IF(O8375&gt;=1,O8375,0))</f>
        <v/>
      </c>
      <c r="Q8375" s="27">
        <f>IF(E8375="","",MAX(0,E8375-22))</f>
        <v/>
      </c>
      <c r="R8375" s="27">
        <f>IF(H8375=1,E8375,"")</f>
        <v/>
      </c>
      <c r="S8375" s="27">
        <f>IF(AND(H8375=1,J8375&lt;&gt;""),E8375-J8375,"")</f>
        <v/>
      </c>
      <c r="T8375">
        <f>IF(G8375="","",MONTH(G8375))</f>
        <v/>
      </c>
    </row>
    <row r="8376">
      <c r="A8376" s="24" t="n">
        <v>2020</v>
      </c>
      <c r="B8376" s="24" t="n">
        <v>12</v>
      </c>
      <c r="C8376" s="24" t="n">
        <v>14</v>
      </c>
      <c r="D8376" s="24" t="n">
        <v>23</v>
      </c>
      <c r="E8376" s="24" t="n">
        <v>7.26</v>
      </c>
      <c r="F8376" s="25">
        <f>IF($E8376="","",DATE(IF($A8376="",nominal_year,$A8376),$B8376,$C8376)+($D8376-IF(LEFT(hour_conv,1)="1",1,0))/24)</f>
        <v/>
      </c>
      <c r="G8376" s="26">
        <f>IF(F8376="","",INT(F8376))</f>
        <v/>
      </c>
      <c r="H8376">
        <f>IF(G8376="","",IF(AND(MONTH(G8376)*100+DAY(G8376)&gt;=season_lo,MONTH(G8376)*100+DAY(G8376)&lt;=season_hi),1,0))</f>
        <v/>
      </c>
      <c r="I8376">
        <f>IF(G8376="","",G8376-first_day+1)</f>
        <v/>
      </c>
      <c r="J8376" s="27">
        <f>IF(I8376="","",INDEX(Daily!$J$2:$J$421,I8376))</f>
        <v/>
      </c>
      <c r="K8376" s="27">
        <f>IF(J8376="","",J8376+cat_offset)</f>
        <v/>
      </c>
      <c r="L8376" s="27">
        <f>IF(J8376="","",MAX(0,E8376-J8376)^2)</f>
        <v/>
      </c>
      <c r="M8376" s="27">
        <f>IF(J8376="","",MAX(0,E8376-(J8376+twcdh_off))^2)</f>
        <v/>
      </c>
      <c r="N8376" s="27">
        <f>IF(E8376="","",MAX(0,E8376-swcdh_thr)^2)</f>
        <v/>
      </c>
      <c r="O8376">
        <f>IF(K8376="","",ROUND(E8376-K8376,0))</f>
        <v/>
      </c>
      <c r="P8376">
        <f>IF(O8376="","",IF(O8376&gt;=1,O8376,0))</f>
        <v/>
      </c>
      <c r="Q8376" s="27">
        <f>IF(E8376="","",MAX(0,E8376-22))</f>
        <v/>
      </c>
      <c r="R8376" s="27">
        <f>IF(H8376=1,E8376,"")</f>
        <v/>
      </c>
      <c r="S8376" s="27">
        <f>IF(AND(H8376=1,J8376&lt;&gt;""),E8376-J8376,"")</f>
        <v/>
      </c>
      <c r="T8376">
        <f>IF(G8376="","",MONTH(G8376))</f>
        <v/>
      </c>
    </row>
    <row r="8377">
      <c r="A8377" s="24" t="n">
        <v>2020</v>
      </c>
      <c r="B8377" s="24" t="n">
        <v>12</v>
      </c>
      <c r="C8377" s="24" t="n">
        <v>14</v>
      </c>
      <c r="D8377" s="24" t="n">
        <v>24</v>
      </c>
      <c r="E8377" s="24" t="n">
        <v>6.04</v>
      </c>
      <c r="F8377" s="25">
        <f>IF($E8377="","",DATE(IF($A8377="",nominal_year,$A8377),$B8377,$C8377)+($D8377-IF(LEFT(hour_conv,1)="1",1,0))/24)</f>
        <v/>
      </c>
      <c r="G8377" s="26">
        <f>IF(F8377="","",INT(F8377))</f>
        <v/>
      </c>
      <c r="H8377">
        <f>IF(G8377="","",IF(AND(MONTH(G8377)*100+DAY(G8377)&gt;=season_lo,MONTH(G8377)*100+DAY(G8377)&lt;=season_hi),1,0))</f>
        <v/>
      </c>
      <c r="I8377">
        <f>IF(G8377="","",G8377-first_day+1)</f>
        <v/>
      </c>
      <c r="J8377" s="27">
        <f>IF(I8377="","",INDEX(Daily!$J$2:$J$421,I8377))</f>
        <v/>
      </c>
      <c r="K8377" s="27">
        <f>IF(J8377="","",J8377+cat_offset)</f>
        <v/>
      </c>
      <c r="L8377" s="27">
        <f>IF(J8377="","",MAX(0,E8377-J8377)^2)</f>
        <v/>
      </c>
      <c r="M8377" s="27">
        <f>IF(J8377="","",MAX(0,E8377-(J8377+twcdh_off))^2)</f>
        <v/>
      </c>
      <c r="N8377" s="27">
        <f>IF(E8377="","",MAX(0,E8377-swcdh_thr)^2)</f>
        <v/>
      </c>
      <c r="O8377">
        <f>IF(K8377="","",ROUND(E8377-K8377,0))</f>
        <v/>
      </c>
      <c r="P8377">
        <f>IF(O8377="","",IF(O8377&gt;=1,O8377,0))</f>
        <v/>
      </c>
      <c r="Q8377" s="27">
        <f>IF(E8377="","",MAX(0,E8377-22))</f>
        <v/>
      </c>
      <c r="R8377" s="27">
        <f>IF(H8377=1,E8377,"")</f>
        <v/>
      </c>
      <c r="S8377" s="27">
        <f>IF(AND(H8377=1,J8377&lt;&gt;""),E8377-J8377,"")</f>
        <v/>
      </c>
      <c r="T8377">
        <f>IF(G8377="","",MONTH(G8377))</f>
        <v/>
      </c>
    </row>
    <row r="8378">
      <c r="A8378" s="24" t="n">
        <v>2020</v>
      </c>
      <c r="B8378" s="24" t="n">
        <v>12</v>
      </c>
      <c r="C8378" s="24" t="n">
        <v>15</v>
      </c>
      <c r="D8378" s="24" t="n">
        <v>1</v>
      </c>
      <c r="E8378" s="24" t="n">
        <v>4.99</v>
      </c>
      <c r="F8378" s="25">
        <f>IF($E8378="","",DATE(IF($A8378="",nominal_year,$A8378),$B8378,$C8378)+($D8378-IF(LEFT(hour_conv,1)="1",1,0))/24)</f>
        <v/>
      </c>
      <c r="G8378" s="26">
        <f>IF(F8378="","",INT(F8378))</f>
        <v/>
      </c>
      <c r="H8378">
        <f>IF(G8378="","",IF(AND(MONTH(G8378)*100+DAY(G8378)&gt;=season_lo,MONTH(G8378)*100+DAY(G8378)&lt;=season_hi),1,0))</f>
        <v/>
      </c>
      <c r="I8378">
        <f>IF(G8378="","",G8378-first_day+1)</f>
        <v/>
      </c>
      <c r="J8378" s="27">
        <f>IF(I8378="","",INDEX(Daily!$J$2:$J$421,I8378))</f>
        <v/>
      </c>
      <c r="K8378" s="27">
        <f>IF(J8378="","",J8378+cat_offset)</f>
        <v/>
      </c>
      <c r="L8378" s="27">
        <f>IF(J8378="","",MAX(0,E8378-J8378)^2)</f>
        <v/>
      </c>
      <c r="M8378" s="27">
        <f>IF(J8378="","",MAX(0,E8378-(J8378+twcdh_off))^2)</f>
        <v/>
      </c>
      <c r="N8378" s="27">
        <f>IF(E8378="","",MAX(0,E8378-swcdh_thr)^2)</f>
        <v/>
      </c>
      <c r="O8378">
        <f>IF(K8378="","",ROUND(E8378-K8378,0))</f>
        <v/>
      </c>
      <c r="P8378">
        <f>IF(O8378="","",IF(O8378&gt;=1,O8378,0))</f>
        <v/>
      </c>
      <c r="Q8378" s="27">
        <f>IF(E8378="","",MAX(0,E8378-22))</f>
        <v/>
      </c>
      <c r="R8378" s="27">
        <f>IF(H8378=1,E8378,"")</f>
        <v/>
      </c>
      <c r="S8378" s="27">
        <f>IF(AND(H8378=1,J8378&lt;&gt;""),E8378-J8378,"")</f>
        <v/>
      </c>
      <c r="T8378">
        <f>IF(G8378="","",MONTH(G8378))</f>
        <v/>
      </c>
    </row>
    <row r="8379">
      <c r="A8379" s="24" t="n">
        <v>2020</v>
      </c>
      <c r="B8379" s="24" t="n">
        <v>12</v>
      </c>
      <c r="C8379" s="24" t="n">
        <v>15</v>
      </c>
      <c r="D8379" s="24" t="n">
        <v>2</v>
      </c>
      <c r="E8379" s="24" t="n">
        <v>4.6</v>
      </c>
      <c r="F8379" s="25">
        <f>IF($E8379="","",DATE(IF($A8379="",nominal_year,$A8379),$B8379,$C8379)+($D8379-IF(LEFT(hour_conv,1)="1",1,0))/24)</f>
        <v/>
      </c>
      <c r="G8379" s="26">
        <f>IF(F8379="","",INT(F8379))</f>
        <v/>
      </c>
      <c r="H8379">
        <f>IF(G8379="","",IF(AND(MONTH(G8379)*100+DAY(G8379)&gt;=season_lo,MONTH(G8379)*100+DAY(G8379)&lt;=season_hi),1,0))</f>
        <v/>
      </c>
      <c r="I8379">
        <f>IF(G8379="","",G8379-first_day+1)</f>
        <v/>
      </c>
      <c r="J8379" s="27">
        <f>IF(I8379="","",INDEX(Daily!$J$2:$J$421,I8379))</f>
        <v/>
      </c>
      <c r="K8379" s="27">
        <f>IF(J8379="","",J8379+cat_offset)</f>
        <v/>
      </c>
      <c r="L8379" s="27">
        <f>IF(J8379="","",MAX(0,E8379-J8379)^2)</f>
        <v/>
      </c>
      <c r="M8379" s="27">
        <f>IF(J8379="","",MAX(0,E8379-(J8379+twcdh_off))^2)</f>
        <v/>
      </c>
      <c r="N8379" s="27">
        <f>IF(E8379="","",MAX(0,E8379-swcdh_thr)^2)</f>
        <v/>
      </c>
      <c r="O8379">
        <f>IF(K8379="","",ROUND(E8379-K8379,0))</f>
        <v/>
      </c>
      <c r="P8379">
        <f>IF(O8379="","",IF(O8379&gt;=1,O8379,0))</f>
        <v/>
      </c>
      <c r="Q8379" s="27">
        <f>IF(E8379="","",MAX(0,E8379-22))</f>
        <v/>
      </c>
      <c r="R8379" s="27">
        <f>IF(H8379=1,E8379,"")</f>
        <v/>
      </c>
      <c r="S8379" s="27">
        <f>IF(AND(H8379=1,J8379&lt;&gt;""),E8379-J8379,"")</f>
        <v/>
      </c>
      <c r="T8379">
        <f>IF(G8379="","",MONTH(G8379))</f>
        <v/>
      </c>
    </row>
    <row r="8380">
      <c r="A8380" s="24" t="n">
        <v>2020</v>
      </c>
      <c r="B8380" s="24" t="n">
        <v>12</v>
      </c>
      <c r="C8380" s="24" t="n">
        <v>15</v>
      </c>
      <c r="D8380" s="24" t="n">
        <v>3</v>
      </c>
      <c r="E8380" s="24" t="n">
        <v>5.64</v>
      </c>
      <c r="F8380" s="25">
        <f>IF($E8380="","",DATE(IF($A8380="",nominal_year,$A8380),$B8380,$C8380)+($D8380-IF(LEFT(hour_conv,1)="1",1,0))/24)</f>
        <v/>
      </c>
      <c r="G8380" s="26">
        <f>IF(F8380="","",INT(F8380))</f>
        <v/>
      </c>
      <c r="H8380">
        <f>IF(G8380="","",IF(AND(MONTH(G8380)*100+DAY(G8380)&gt;=season_lo,MONTH(G8380)*100+DAY(G8380)&lt;=season_hi),1,0))</f>
        <v/>
      </c>
      <c r="I8380">
        <f>IF(G8380="","",G8380-first_day+1)</f>
        <v/>
      </c>
      <c r="J8380" s="27">
        <f>IF(I8380="","",INDEX(Daily!$J$2:$J$421,I8380))</f>
        <v/>
      </c>
      <c r="K8380" s="27">
        <f>IF(J8380="","",J8380+cat_offset)</f>
        <v/>
      </c>
      <c r="L8380" s="27">
        <f>IF(J8380="","",MAX(0,E8380-J8380)^2)</f>
        <v/>
      </c>
      <c r="M8380" s="27">
        <f>IF(J8380="","",MAX(0,E8380-(J8380+twcdh_off))^2)</f>
        <v/>
      </c>
      <c r="N8380" s="27">
        <f>IF(E8380="","",MAX(0,E8380-swcdh_thr)^2)</f>
        <v/>
      </c>
      <c r="O8380">
        <f>IF(K8380="","",ROUND(E8380-K8380,0))</f>
        <v/>
      </c>
      <c r="P8380">
        <f>IF(O8380="","",IF(O8380&gt;=1,O8380,0))</f>
        <v/>
      </c>
      <c r="Q8380" s="27">
        <f>IF(E8380="","",MAX(0,E8380-22))</f>
        <v/>
      </c>
      <c r="R8380" s="27">
        <f>IF(H8380=1,E8380,"")</f>
        <v/>
      </c>
      <c r="S8380" s="27">
        <f>IF(AND(H8380=1,J8380&lt;&gt;""),E8380-J8380,"")</f>
        <v/>
      </c>
      <c r="T8380">
        <f>IF(G8380="","",MONTH(G8380))</f>
        <v/>
      </c>
    </row>
    <row r="8381">
      <c r="A8381" s="24" t="n">
        <v>2020</v>
      </c>
      <c r="B8381" s="24" t="n">
        <v>12</v>
      </c>
      <c r="C8381" s="24" t="n">
        <v>15</v>
      </c>
      <c r="D8381" s="24" t="n">
        <v>4</v>
      </c>
      <c r="E8381" s="24" t="n">
        <v>4.76</v>
      </c>
      <c r="F8381" s="25">
        <f>IF($E8381="","",DATE(IF($A8381="",nominal_year,$A8381),$B8381,$C8381)+($D8381-IF(LEFT(hour_conv,1)="1",1,0))/24)</f>
        <v/>
      </c>
      <c r="G8381" s="26">
        <f>IF(F8381="","",INT(F8381))</f>
        <v/>
      </c>
      <c r="H8381">
        <f>IF(G8381="","",IF(AND(MONTH(G8381)*100+DAY(G8381)&gt;=season_lo,MONTH(G8381)*100+DAY(G8381)&lt;=season_hi),1,0))</f>
        <v/>
      </c>
      <c r="I8381">
        <f>IF(G8381="","",G8381-first_day+1)</f>
        <v/>
      </c>
      <c r="J8381" s="27">
        <f>IF(I8381="","",INDEX(Daily!$J$2:$J$421,I8381))</f>
        <v/>
      </c>
      <c r="K8381" s="27">
        <f>IF(J8381="","",J8381+cat_offset)</f>
        <v/>
      </c>
      <c r="L8381" s="27">
        <f>IF(J8381="","",MAX(0,E8381-J8381)^2)</f>
        <v/>
      </c>
      <c r="M8381" s="27">
        <f>IF(J8381="","",MAX(0,E8381-(J8381+twcdh_off))^2)</f>
        <v/>
      </c>
      <c r="N8381" s="27">
        <f>IF(E8381="","",MAX(0,E8381-swcdh_thr)^2)</f>
        <v/>
      </c>
      <c r="O8381">
        <f>IF(K8381="","",ROUND(E8381-K8381,0))</f>
        <v/>
      </c>
      <c r="P8381">
        <f>IF(O8381="","",IF(O8381&gt;=1,O8381,0))</f>
        <v/>
      </c>
      <c r="Q8381" s="27">
        <f>IF(E8381="","",MAX(0,E8381-22))</f>
        <v/>
      </c>
      <c r="R8381" s="27">
        <f>IF(H8381=1,E8381,"")</f>
        <v/>
      </c>
      <c r="S8381" s="27">
        <f>IF(AND(H8381=1,J8381&lt;&gt;""),E8381-J8381,"")</f>
        <v/>
      </c>
      <c r="T8381">
        <f>IF(G8381="","",MONTH(G8381))</f>
        <v/>
      </c>
    </row>
    <row r="8382">
      <c r="A8382" s="24" t="n">
        <v>2020</v>
      </c>
      <c r="B8382" s="24" t="n">
        <v>12</v>
      </c>
      <c r="C8382" s="24" t="n">
        <v>15</v>
      </c>
      <c r="D8382" s="24" t="n">
        <v>5</v>
      </c>
      <c r="E8382" s="24" t="n">
        <v>4.61</v>
      </c>
      <c r="F8382" s="25">
        <f>IF($E8382="","",DATE(IF($A8382="",nominal_year,$A8382),$B8382,$C8382)+($D8382-IF(LEFT(hour_conv,1)="1",1,0))/24)</f>
        <v/>
      </c>
      <c r="G8382" s="26">
        <f>IF(F8382="","",INT(F8382))</f>
        <v/>
      </c>
      <c r="H8382">
        <f>IF(G8382="","",IF(AND(MONTH(G8382)*100+DAY(G8382)&gt;=season_lo,MONTH(G8382)*100+DAY(G8382)&lt;=season_hi),1,0))</f>
        <v/>
      </c>
      <c r="I8382">
        <f>IF(G8382="","",G8382-first_day+1)</f>
        <v/>
      </c>
      <c r="J8382" s="27">
        <f>IF(I8382="","",INDEX(Daily!$J$2:$J$421,I8382))</f>
        <v/>
      </c>
      <c r="K8382" s="27">
        <f>IF(J8382="","",J8382+cat_offset)</f>
        <v/>
      </c>
      <c r="L8382" s="27">
        <f>IF(J8382="","",MAX(0,E8382-J8382)^2)</f>
        <v/>
      </c>
      <c r="M8382" s="27">
        <f>IF(J8382="","",MAX(0,E8382-(J8382+twcdh_off))^2)</f>
        <v/>
      </c>
      <c r="N8382" s="27">
        <f>IF(E8382="","",MAX(0,E8382-swcdh_thr)^2)</f>
        <v/>
      </c>
      <c r="O8382">
        <f>IF(K8382="","",ROUND(E8382-K8382,0))</f>
        <v/>
      </c>
      <c r="P8382">
        <f>IF(O8382="","",IF(O8382&gt;=1,O8382,0))</f>
        <v/>
      </c>
      <c r="Q8382" s="27">
        <f>IF(E8382="","",MAX(0,E8382-22))</f>
        <v/>
      </c>
      <c r="R8382" s="27">
        <f>IF(H8382=1,E8382,"")</f>
        <v/>
      </c>
      <c r="S8382" s="27">
        <f>IF(AND(H8382=1,J8382&lt;&gt;""),E8382-J8382,"")</f>
        <v/>
      </c>
      <c r="T8382">
        <f>IF(G8382="","",MONTH(G8382))</f>
        <v/>
      </c>
    </row>
    <row r="8383">
      <c r="A8383" s="24" t="n">
        <v>2020</v>
      </c>
      <c r="B8383" s="24" t="n">
        <v>12</v>
      </c>
      <c r="C8383" s="24" t="n">
        <v>15</v>
      </c>
      <c r="D8383" s="24" t="n">
        <v>6</v>
      </c>
      <c r="E8383" s="24" t="n">
        <v>5.28</v>
      </c>
      <c r="F8383" s="25">
        <f>IF($E8383="","",DATE(IF($A8383="",nominal_year,$A8383),$B8383,$C8383)+($D8383-IF(LEFT(hour_conv,1)="1",1,0))/24)</f>
        <v/>
      </c>
      <c r="G8383" s="26">
        <f>IF(F8383="","",INT(F8383))</f>
        <v/>
      </c>
      <c r="H8383">
        <f>IF(G8383="","",IF(AND(MONTH(G8383)*100+DAY(G8383)&gt;=season_lo,MONTH(G8383)*100+DAY(G8383)&lt;=season_hi),1,0))</f>
        <v/>
      </c>
      <c r="I8383">
        <f>IF(G8383="","",G8383-first_day+1)</f>
        <v/>
      </c>
      <c r="J8383" s="27">
        <f>IF(I8383="","",INDEX(Daily!$J$2:$J$421,I8383))</f>
        <v/>
      </c>
      <c r="K8383" s="27">
        <f>IF(J8383="","",J8383+cat_offset)</f>
        <v/>
      </c>
      <c r="L8383" s="27">
        <f>IF(J8383="","",MAX(0,E8383-J8383)^2)</f>
        <v/>
      </c>
      <c r="M8383" s="27">
        <f>IF(J8383="","",MAX(0,E8383-(J8383+twcdh_off))^2)</f>
        <v/>
      </c>
      <c r="N8383" s="27">
        <f>IF(E8383="","",MAX(0,E8383-swcdh_thr)^2)</f>
        <v/>
      </c>
      <c r="O8383">
        <f>IF(K8383="","",ROUND(E8383-K8383,0))</f>
        <v/>
      </c>
      <c r="P8383">
        <f>IF(O8383="","",IF(O8383&gt;=1,O8383,0))</f>
        <v/>
      </c>
      <c r="Q8383" s="27">
        <f>IF(E8383="","",MAX(0,E8383-22))</f>
        <v/>
      </c>
      <c r="R8383" s="27">
        <f>IF(H8383=1,E8383,"")</f>
        <v/>
      </c>
      <c r="S8383" s="27">
        <f>IF(AND(H8383=1,J8383&lt;&gt;""),E8383-J8383,"")</f>
        <v/>
      </c>
      <c r="T8383">
        <f>IF(G8383="","",MONTH(G8383))</f>
        <v/>
      </c>
    </row>
    <row r="8384">
      <c r="A8384" s="24" t="n">
        <v>2020</v>
      </c>
      <c r="B8384" s="24" t="n">
        <v>12</v>
      </c>
      <c r="C8384" s="24" t="n">
        <v>15</v>
      </c>
      <c r="D8384" s="24" t="n">
        <v>7</v>
      </c>
      <c r="E8384" s="24" t="n">
        <v>6.17</v>
      </c>
      <c r="F8384" s="25">
        <f>IF($E8384="","",DATE(IF($A8384="",nominal_year,$A8384),$B8384,$C8384)+($D8384-IF(LEFT(hour_conv,1)="1",1,0))/24)</f>
        <v/>
      </c>
      <c r="G8384" s="26">
        <f>IF(F8384="","",INT(F8384))</f>
        <v/>
      </c>
      <c r="H8384">
        <f>IF(G8384="","",IF(AND(MONTH(G8384)*100+DAY(G8384)&gt;=season_lo,MONTH(G8384)*100+DAY(G8384)&lt;=season_hi),1,0))</f>
        <v/>
      </c>
      <c r="I8384">
        <f>IF(G8384="","",G8384-first_day+1)</f>
        <v/>
      </c>
      <c r="J8384" s="27">
        <f>IF(I8384="","",INDEX(Daily!$J$2:$J$421,I8384))</f>
        <v/>
      </c>
      <c r="K8384" s="27">
        <f>IF(J8384="","",J8384+cat_offset)</f>
        <v/>
      </c>
      <c r="L8384" s="27">
        <f>IF(J8384="","",MAX(0,E8384-J8384)^2)</f>
        <v/>
      </c>
      <c r="M8384" s="27">
        <f>IF(J8384="","",MAX(0,E8384-(J8384+twcdh_off))^2)</f>
        <v/>
      </c>
      <c r="N8384" s="27">
        <f>IF(E8384="","",MAX(0,E8384-swcdh_thr)^2)</f>
        <v/>
      </c>
      <c r="O8384">
        <f>IF(K8384="","",ROUND(E8384-K8384,0))</f>
        <v/>
      </c>
      <c r="P8384">
        <f>IF(O8384="","",IF(O8384&gt;=1,O8384,0))</f>
        <v/>
      </c>
      <c r="Q8384" s="27">
        <f>IF(E8384="","",MAX(0,E8384-22))</f>
        <v/>
      </c>
      <c r="R8384" s="27">
        <f>IF(H8384=1,E8384,"")</f>
        <v/>
      </c>
      <c r="S8384" s="27">
        <f>IF(AND(H8384=1,J8384&lt;&gt;""),E8384-J8384,"")</f>
        <v/>
      </c>
      <c r="T8384">
        <f>IF(G8384="","",MONTH(G8384))</f>
        <v/>
      </c>
    </row>
    <row r="8385">
      <c r="A8385" s="24" t="n">
        <v>2020</v>
      </c>
      <c r="B8385" s="24" t="n">
        <v>12</v>
      </c>
      <c r="C8385" s="24" t="n">
        <v>15</v>
      </c>
      <c r="D8385" s="24" t="n">
        <v>8</v>
      </c>
      <c r="E8385" s="24" t="n">
        <v>6.22</v>
      </c>
      <c r="F8385" s="25">
        <f>IF($E8385="","",DATE(IF($A8385="",nominal_year,$A8385),$B8385,$C8385)+($D8385-IF(LEFT(hour_conv,1)="1",1,0))/24)</f>
        <v/>
      </c>
      <c r="G8385" s="26">
        <f>IF(F8385="","",INT(F8385))</f>
        <v/>
      </c>
      <c r="H8385">
        <f>IF(G8385="","",IF(AND(MONTH(G8385)*100+DAY(G8385)&gt;=season_lo,MONTH(G8385)*100+DAY(G8385)&lt;=season_hi),1,0))</f>
        <v/>
      </c>
      <c r="I8385">
        <f>IF(G8385="","",G8385-first_day+1)</f>
        <v/>
      </c>
      <c r="J8385" s="27">
        <f>IF(I8385="","",INDEX(Daily!$J$2:$J$421,I8385))</f>
        <v/>
      </c>
      <c r="K8385" s="27">
        <f>IF(J8385="","",J8385+cat_offset)</f>
        <v/>
      </c>
      <c r="L8385" s="27">
        <f>IF(J8385="","",MAX(0,E8385-J8385)^2)</f>
        <v/>
      </c>
      <c r="M8385" s="27">
        <f>IF(J8385="","",MAX(0,E8385-(J8385+twcdh_off))^2)</f>
        <v/>
      </c>
      <c r="N8385" s="27">
        <f>IF(E8385="","",MAX(0,E8385-swcdh_thr)^2)</f>
        <v/>
      </c>
      <c r="O8385">
        <f>IF(K8385="","",ROUND(E8385-K8385,0))</f>
        <v/>
      </c>
      <c r="P8385">
        <f>IF(O8385="","",IF(O8385&gt;=1,O8385,0))</f>
        <v/>
      </c>
      <c r="Q8385" s="27">
        <f>IF(E8385="","",MAX(0,E8385-22))</f>
        <v/>
      </c>
      <c r="R8385" s="27">
        <f>IF(H8385=1,E8385,"")</f>
        <v/>
      </c>
      <c r="S8385" s="27">
        <f>IF(AND(H8385=1,J8385&lt;&gt;""),E8385-J8385,"")</f>
        <v/>
      </c>
      <c r="T8385">
        <f>IF(G8385="","",MONTH(G8385))</f>
        <v/>
      </c>
    </row>
    <row r="8386">
      <c r="A8386" s="24" t="n">
        <v>2020</v>
      </c>
      <c r="B8386" s="24" t="n">
        <v>12</v>
      </c>
      <c r="C8386" s="24" t="n">
        <v>15</v>
      </c>
      <c r="D8386" s="24" t="n">
        <v>9</v>
      </c>
      <c r="E8386" s="24" t="n">
        <v>5.76</v>
      </c>
      <c r="F8386" s="25">
        <f>IF($E8386="","",DATE(IF($A8386="",nominal_year,$A8386),$B8386,$C8386)+($D8386-IF(LEFT(hour_conv,1)="1",1,0))/24)</f>
        <v/>
      </c>
      <c r="G8386" s="26">
        <f>IF(F8386="","",INT(F8386))</f>
        <v/>
      </c>
      <c r="H8386">
        <f>IF(G8386="","",IF(AND(MONTH(G8386)*100+DAY(G8386)&gt;=season_lo,MONTH(G8386)*100+DAY(G8386)&lt;=season_hi),1,0))</f>
        <v/>
      </c>
      <c r="I8386">
        <f>IF(G8386="","",G8386-first_day+1)</f>
        <v/>
      </c>
      <c r="J8386" s="27">
        <f>IF(I8386="","",INDEX(Daily!$J$2:$J$421,I8386))</f>
        <v/>
      </c>
      <c r="K8386" s="27">
        <f>IF(J8386="","",J8386+cat_offset)</f>
        <v/>
      </c>
      <c r="L8386" s="27">
        <f>IF(J8386="","",MAX(0,E8386-J8386)^2)</f>
        <v/>
      </c>
      <c r="M8386" s="27">
        <f>IF(J8386="","",MAX(0,E8386-(J8386+twcdh_off))^2)</f>
        <v/>
      </c>
      <c r="N8386" s="27">
        <f>IF(E8386="","",MAX(0,E8386-swcdh_thr)^2)</f>
        <v/>
      </c>
      <c r="O8386">
        <f>IF(K8386="","",ROUND(E8386-K8386,0))</f>
        <v/>
      </c>
      <c r="P8386">
        <f>IF(O8386="","",IF(O8386&gt;=1,O8386,0))</f>
        <v/>
      </c>
      <c r="Q8386" s="27">
        <f>IF(E8386="","",MAX(0,E8386-22))</f>
        <v/>
      </c>
      <c r="R8386" s="27">
        <f>IF(H8386=1,E8386,"")</f>
        <v/>
      </c>
      <c r="S8386" s="27">
        <f>IF(AND(H8386=1,J8386&lt;&gt;""),E8386-J8386,"")</f>
        <v/>
      </c>
      <c r="T8386">
        <f>IF(G8386="","",MONTH(G8386))</f>
        <v/>
      </c>
    </row>
    <row r="8387">
      <c r="A8387" s="24" t="n">
        <v>2020</v>
      </c>
      <c r="B8387" s="24" t="n">
        <v>12</v>
      </c>
      <c r="C8387" s="24" t="n">
        <v>15</v>
      </c>
      <c r="D8387" s="24" t="n">
        <v>10</v>
      </c>
      <c r="E8387" s="24" t="n">
        <v>6.91</v>
      </c>
      <c r="F8387" s="25">
        <f>IF($E8387="","",DATE(IF($A8387="",nominal_year,$A8387),$B8387,$C8387)+($D8387-IF(LEFT(hour_conv,1)="1",1,0))/24)</f>
        <v/>
      </c>
      <c r="G8387" s="26">
        <f>IF(F8387="","",INT(F8387))</f>
        <v/>
      </c>
      <c r="H8387">
        <f>IF(G8387="","",IF(AND(MONTH(G8387)*100+DAY(G8387)&gt;=season_lo,MONTH(G8387)*100+DAY(G8387)&lt;=season_hi),1,0))</f>
        <v/>
      </c>
      <c r="I8387">
        <f>IF(G8387="","",G8387-first_day+1)</f>
        <v/>
      </c>
      <c r="J8387" s="27">
        <f>IF(I8387="","",INDEX(Daily!$J$2:$J$421,I8387))</f>
        <v/>
      </c>
      <c r="K8387" s="27">
        <f>IF(J8387="","",J8387+cat_offset)</f>
        <v/>
      </c>
      <c r="L8387" s="27">
        <f>IF(J8387="","",MAX(0,E8387-J8387)^2)</f>
        <v/>
      </c>
      <c r="M8387" s="27">
        <f>IF(J8387="","",MAX(0,E8387-(J8387+twcdh_off))^2)</f>
        <v/>
      </c>
      <c r="N8387" s="27">
        <f>IF(E8387="","",MAX(0,E8387-swcdh_thr)^2)</f>
        <v/>
      </c>
      <c r="O8387">
        <f>IF(K8387="","",ROUND(E8387-K8387,0))</f>
        <v/>
      </c>
      <c r="P8387">
        <f>IF(O8387="","",IF(O8387&gt;=1,O8387,0))</f>
        <v/>
      </c>
      <c r="Q8387" s="27">
        <f>IF(E8387="","",MAX(0,E8387-22))</f>
        <v/>
      </c>
      <c r="R8387" s="27">
        <f>IF(H8387=1,E8387,"")</f>
        <v/>
      </c>
      <c r="S8387" s="27">
        <f>IF(AND(H8387=1,J8387&lt;&gt;""),E8387-J8387,"")</f>
        <v/>
      </c>
      <c r="T8387">
        <f>IF(G8387="","",MONTH(G8387))</f>
        <v/>
      </c>
    </row>
    <row r="8388">
      <c r="A8388" s="24" t="n">
        <v>2020</v>
      </c>
      <c r="B8388" s="24" t="n">
        <v>12</v>
      </c>
      <c r="C8388" s="24" t="n">
        <v>15</v>
      </c>
      <c r="D8388" s="24" t="n">
        <v>11</v>
      </c>
      <c r="E8388" s="24" t="n">
        <v>7.4</v>
      </c>
      <c r="F8388" s="25">
        <f>IF($E8388="","",DATE(IF($A8388="",nominal_year,$A8388),$B8388,$C8388)+($D8388-IF(LEFT(hour_conv,1)="1",1,0))/24)</f>
        <v/>
      </c>
      <c r="G8388" s="26">
        <f>IF(F8388="","",INT(F8388))</f>
        <v/>
      </c>
      <c r="H8388">
        <f>IF(G8388="","",IF(AND(MONTH(G8388)*100+DAY(G8388)&gt;=season_lo,MONTH(G8388)*100+DAY(G8388)&lt;=season_hi),1,0))</f>
        <v/>
      </c>
      <c r="I8388">
        <f>IF(G8388="","",G8388-first_day+1)</f>
        <v/>
      </c>
      <c r="J8388" s="27">
        <f>IF(I8388="","",INDEX(Daily!$J$2:$J$421,I8388))</f>
        <v/>
      </c>
      <c r="K8388" s="27">
        <f>IF(J8388="","",J8388+cat_offset)</f>
        <v/>
      </c>
      <c r="L8388" s="27">
        <f>IF(J8388="","",MAX(0,E8388-J8388)^2)</f>
        <v/>
      </c>
      <c r="M8388" s="27">
        <f>IF(J8388="","",MAX(0,E8388-(J8388+twcdh_off))^2)</f>
        <v/>
      </c>
      <c r="N8388" s="27">
        <f>IF(E8388="","",MAX(0,E8388-swcdh_thr)^2)</f>
        <v/>
      </c>
      <c r="O8388">
        <f>IF(K8388="","",ROUND(E8388-K8388,0))</f>
        <v/>
      </c>
      <c r="P8388">
        <f>IF(O8388="","",IF(O8388&gt;=1,O8388,0))</f>
        <v/>
      </c>
      <c r="Q8388" s="27">
        <f>IF(E8388="","",MAX(0,E8388-22))</f>
        <v/>
      </c>
      <c r="R8388" s="27">
        <f>IF(H8388=1,E8388,"")</f>
        <v/>
      </c>
      <c r="S8388" s="27">
        <f>IF(AND(H8388=1,J8388&lt;&gt;""),E8388-J8388,"")</f>
        <v/>
      </c>
      <c r="T8388">
        <f>IF(G8388="","",MONTH(G8388))</f>
        <v/>
      </c>
    </row>
    <row r="8389">
      <c r="A8389" s="24" t="n">
        <v>2020</v>
      </c>
      <c r="B8389" s="24" t="n">
        <v>12</v>
      </c>
      <c r="C8389" s="24" t="n">
        <v>15</v>
      </c>
      <c r="D8389" s="24" t="n">
        <v>12</v>
      </c>
      <c r="E8389" s="24" t="n">
        <v>8</v>
      </c>
      <c r="F8389" s="25">
        <f>IF($E8389="","",DATE(IF($A8389="",nominal_year,$A8389),$B8389,$C8389)+($D8389-IF(LEFT(hour_conv,1)="1",1,0))/24)</f>
        <v/>
      </c>
      <c r="G8389" s="26">
        <f>IF(F8389="","",INT(F8389))</f>
        <v/>
      </c>
      <c r="H8389">
        <f>IF(G8389="","",IF(AND(MONTH(G8389)*100+DAY(G8389)&gt;=season_lo,MONTH(G8389)*100+DAY(G8389)&lt;=season_hi),1,0))</f>
        <v/>
      </c>
      <c r="I8389">
        <f>IF(G8389="","",G8389-first_day+1)</f>
        <v/>
      </c>
      <c r="J8389" s="27">
        <f>IF(I8389="","",INDEX(Daily!$J$2:$J$421,I8389))</f>
        <v/>
      </c>
      <c r="K8389" s="27">
        <f>IF(J8389="","",J8389+cat_offset)</f>
        <v/>
      </c>
      <c r="L8389" s="27">
        <f>IF(J8389="","",MAX(0,E8389-J8389)^2)</f>
        <v/>
      </c>
      <c r="M8389" s="27">
        <f>IF(J8389="","",MAX(0,E8389-(J8389+twcdh_off))^2)</f>
        <v/>
      </c>
      <c r="N8389" s="27">
        <f>IF(E8389="","",MAX(0,E8389-swcdh_thr)^2)</f>
        <v/>
      </c>
      <c r="O8389">
        <f>IF(K8389="","",ROUND(E8389-K8389,0))</f>
        <v/>
      </c>
      <c r="P8389">
        <f>IF(O8389="","",IF(O8389&gt;=1,O8389,0))</f>
        <v/>
      </c>
      <c r="Q8389" s="27">
        <f>IF(E8389="","",MAX(0,E8389-22))</f>
        <v/>
      </c>
      <c r="R8389" s="27">
        <f>IF(H8389=1,E8389,"")</f>
        <v/>
      </c>
      <c r="S8389" s="27">
        <f>IF(AND(H8389=1,J8389&lt;&gt;""),E8389-J8389,"")</f>
        <v/>
      </c>
      <c r="T8389">
        <f>IF(G8389="","",MONTH(G8389))</f>
        <v/>
      </c>
    </row>
    <row r="8390">
      <c r="A8390" s="24" t="n">
        <v>2020</v>
      </c>
      <c r="B8390" s="24" t="n">
        <v>12</v>
      </c>
      <c r="C8390" s="24" t="n">
        <v>15</v>
      </c>
      <c r="D8390" s="24" t="n">
        <v>13</v>
      </c>
      <c r="E8390" s="24" t="n">
        <v>8.15</v>
      </c>
      <c r="F8390" s="25">
        <f>IF($E8390="","",DATE(IF($A8390="",nominal_year,$A8390),$B8390,$C8390)+($D8390-IF(LEFT(hour_conv,1)="1",1,0))/24)</f>
        <v/>
      </c>
      <c r="G8390" s="26">
        <f>IF(F8390="","",INT(F8390))</f>
        <v/>
      </c>
      <c r="H8390">
        <f>IF(G8390="","",IF(AND(MONTH(G8390)*100+DAY(G8390)&gt;=season_lo,MONTH(G8390)*100+DAY(G8390)&lt;=season_hi),1,0))</f>
        <v/>
      </c>
      <c r="I8390">
        <f>IF(G8390="","",G8390-first_day+1)</f>
        <v/>
      </c>
      <c r="J8390" s="27">
        <f>IF(I8390="","",INDEX(Daily!$J$2:$J$421,I8390))</f>
        <v/>
      </c>
      <c r="K8390" s="27">
        <f>IF(J8390="","",J8390+cat_offset)</f>
        <v/>
      </c>
      <c r="L8390" s="27">
        <f>IF(J8390="","",MAX(0,E8390-J8390)^2)</f>
        <v/>
      </c>
      <c r="M8390" s="27">
        <f>IF(J8390="","",MAX(0,E8390-(J8390+twcdh_off))^2)</f>
        <v/>
      </c>
      <c r="N8390" s="27">
        <f>IF(E8390="","",MAX(0,E8390-swcdh_thr)^2)</f>
        <v/>
      </c>
      <c r="O8390">
        <f>IF(K8390="","",ROUND(E8390-K8390,0))</f>
        <v/>
      </c>
      <c r="P8390">
        <f>IF(O8390="","",IF(O8390&gt;=1,O8390,0))</f>
        <v/>
      </c>
      <c r="Q8390" s="27">
        <f>IF(E8390="","",MAX(0,E8390-22))</f>
        <v/>
      </c>
      <c r="R8390" s="27">
        <f>IF(H8390=1,E8390,"")</f>
        <v/>
      </c>
      <c r="S8390" s="27">
        <f>IF(AND(H8390=1,J8390&lt;&gt;""),E8390-J8390,"")</f>
        <v/>
      </c>
      <c r="T8390">
        <f>IF(G8390="","",MONTH(G8390))</f>
        <v/>
      </c>
    </row>
    <row r="8391">
      <c r="A8391" s="24" t="n">
        <v>2020</v>
      </c>
      <c r="B8391" s="24" t="n">
        <v>12</v>
      </c>
      <c r="C8391" s="24" t="n">
        <v>15</v>
      </c>
      <c r="D8391" s="24" t="n">
        <v>14</v>
      </c>
      <c r="E8391" s="24" t="n">
        <v>8.859999999999999</v>
      </c>
      <c r="F8391" s="25">
        <f>IF($E8391="","",DATE(IF($A8391="",nominal_year,$A8391),$B8391,$C8391)+($D8391-IF(LEFT(hour_conv,1)="1",1,0))/24)</f>
        <v/>
      </c>
      <c r="G8391" s="26">
        <f>IF(F8391="","",INT(F8391))</f>
        <v/>
      </c>
      <c r="H8391">
        <f>IF(G8391="","",IF(AND(MONTH(G8391)*100+DAY(G8391)&gt;=season_lo,MONTH(G8391)*100+DAY(G8391)&lt;=season_hi),1,0))</f>
        <v/>
      </c>
      <c r="I8391">
        <f>IF(G8391="","",G8391-first_day+1)</f>
        <v/>
      </c>
      <c r="J8391" s="27">
        <f>IF(I8391="","",INDEX(Daily!$J$2:$J$421,I8391))</f>
        <v/>
      </c>
      <c r="K8391" s="27">
        <f>IF(J8391="","",J8391+cat_offset)</f>
        <v/>
      </c>
      <c r="L8391" s="27">
        <f>IF(J8391="","",MAX(0,E8391-J8391)^2)</f>
        <v/>
      </c>
      <c r="M8391" s="27">
        <f>IF(J8391="","",MAX(0,E8391-(J8391+twcdh_off))^2)</f>
        <v/>
      </c>
      <c r="N8391" s="27">
        <f>IF(E8391="","",MAX(0,E8391-swcdh_thr)^2)</f>
        <v/>
      </c>
      <c r="O8391">
        <f>IF(K8391="","",ROUND(E8391-K8391,0))</f>
        <v/>
      </c>
      <c r="P8391">
        <f>IF(O8391="","",IF(O8391&gt;=1,O8391,0))</f>
        <v/>
      </c>
      <c r="Q8391" s="27">
        <f>IF(E8391="","",MAX(0,E8391-22))</f>
        <v/>
      </c>
      <c r="R8391" s="27">
        <f>IF(H8391=1,E8391,"")</f>
        <v/>
      </c>
      <c r="S8391" s="27">
        <f>IF(AND(H8391=1,J8391&lt;&gt;""),E8391-J8391,"")</f>
        <v/>
      </c>
      <c r="T8391">
        <f>IF(G8391="","",MONTH(G8391))</f>
        <v/>
      </c>
    </row>
    <row r="8392">
      <c r="A8392" s="24" t="n">
        <v>2020</v>
      </c>
      <c r="B8392" s="24" t="n">
        <v>12</v>
      </c>
      <c r="C8392" s="24" t="n">
        <v>15</v>
      </c>
      <c r="D8392" s="24" t="n">
        <v>15</v>
      </c>
      <c r="E8392" s="24" t="n">
        <v>8.82</v>
      </c>
      <c r="F8392" s="25">
        <f>IF($E8392="","",DATE(IF($A8392="",nominal_year,$A8392),$B8392,$C8392)+($D8392-IF(LEFT(hour_conv,1)="1",1,0))/24)</f>
        <v/>
      </c>
      <c r="G8392" s="26">
        <f>IF(F8392="","",INT(F8392))</f>
        <v/>
      </c>
      <c r="H8392">
        <f>IF(G8392="","",IF(AND(MONTH(G8392)*100+DAY(G8392)&gt;=season_lo,MONTH(G8392)*100+DAY(G8392)&lt;=season_hi),1,0))</f>
        <v/>
      </c>
      <c r="I8392">
        <f>IF(G8392="","",G8392-first_day+1)</f>
        <v/>
      </c>
      <c r="J8392" s="27">
        <f>IF(I8392="","",INDEX(Daily!$J$2:$J$421,I8392))</f>
        <v/>
      </c>
      <c r="K8392" s="27">
        <f>IF(J8392="","",J8392+cat_offset)</f>
        <v/>
      </c>
      <c r="L8392" s="27">
        <f>IF(J8392="","",MAX(0,E8392-J8392)^2)</f>
        <v/>
      </c>
      <c r="M8392" s="27">
        <f>IF(J8392="","",MAX(0,E8392-(J8392+twcdh_off))^2)</f>
        <v/>
      </c>
      <c r="N8392" s="27">
        <f>IF(E8392="","",MAX(0,E8392-swcdh_thr)^2)</f>
        <v/>
      </c>
      <c r="O8392">
        <f>IF(K8392="","",ROUND(E8392-K8392,0))</f>
        <v/>
      </c>
      <c r="P8392">
        <f>IF(O8392="","",IF(O8392&gt;=1,O8392,0))</f>
        <v/>
      </c>
      <c r="Q8392" s="27">
        <f>IF(E8392="","",MAX(0,E8392-22))</f>
        <v/>
      </c>
      <c r="R8392" s="27">
        <f>IF(H8392=1,E8392,"")</f>
        <v/>
      </c>
      <c r="S8392" s="27">
        <f>IF(AND(H8392=1,J8392&lt;&gt;""),E8392-J8392,"")</f>
        <v/>
      </c>
      <c r="T8392">
        <f>IF(G8392="","",MONTH(G8392))</f>
        <v/>
      </c>
    </row>
    <row r="8393">
      <c r="A8393" s="24" t="n">
        <v>2020</v>
      </c>
      <c r="B8393" s="24" t="n">
        <v>12</v>
      </c>
      <c r="C8393" s="24" t="n">
        <v>15</v>
      </c>
      <c r="D8393" s="24" t="n">
        <v>16</v>
      </c>
      <c r="E8393" s="24" t="n">
        <v>9.470000000000001</v>
      </c>
      <c r="F8393" s="25">
        <f>IF($E8393="","",DATE(IF($A8393="",nominal_year,$A8393),$B8393,$C8393)+($D8393-IF(LEFT(hour_conv,1)="1",1,0))/24)</f>
        <v/>
      </c>
      <c r="G8393" s="26">
        <f>IF(F8393="","",INT(F8393))</f>
        <v/>
      </c>
      <c r="H8393">
        <f>IF(G8393="","",IF(AND(MONTH(G8393)*100+DAY(G8393)&gt;=season_lo,MONTH(G8393)*100+DAY(G8393)&lt;=season_hi),1,0))</f>
        <v/>
      </c>
      <c r="I8393">
        <f>IF(G8393="","",G8393-first_day+1)</f>
        <v/>
      </c>
      <c r="J8393" s="27">
        <f>IF(I8393="","",INDEX(Daily!$J$2:$J$421,I8393))</f>
        <v/>
      </c>
      <c r="K8393" s="27">
        <f>IF(J8393="","",J8393+cat_offset)</f>
        <v/>
      </c>
      <c r="L8393" s="27">
        <f>IF(J8393="","",MAX(0,E8393-J8393)^2)</f>
        <v/>
      </c>
      <c r="M8393" s="27">
        <f>IF(J8393="","",MAX(0,E8393-(J8393+twcdh_off))^2)</f>
        <v/>
      </c>
      <c r="N8393" s="27">
        <f>IF(E8393="","",MAX(0,E8393-swcdh_thr)^2)</f>
        <v/>
      </c>
      <c r="O8393">
        <f>IF(K8393="","",ROUND(E8393-K8393,0))</f>
        <v/>
      </c>
      <c r="P8393">
        <f>IF(O8393="","",IF(O8393&gt;=1,O8393,0))</f>
        <v/>
      </c>
      <c r="Q8393" s="27">
        <f>IF(E8393="","",MAX(0,E8393-22))</f>
        <v/>
      </c>
      <c r="R8393" s="27">
        <f>IF(H8393=1,E8393,"")</f>
        <v/>
      </c>
      <c r="S8393" s="27">
        <f>IF(AND(H8393=1,J8393&lt;&gt;""),E8393-J8393,"")</f>
        <v/>
      </c>
      <c r="T8393">
        <f>IF(G8393="","",MONTH(G8393))</f>
        <v/>
      </c>
    </row>
    <row r="8394">
      <c r="A8394" s="24" t="n">
        <v>2020</v>
      </c>
      <c r="B8394" s="24" t="n">
        <v>12</v>
      </c>
      <c r="C8394" s="24" t="n">
        <v>15</v>
      </c>
      <c r="D8394" s="24" t="n">
        <v>17</v>
      </c>
      <c r="E8394" s="24" t="n">
        <v>9.26</v>
      </c>
      <c r="F8394" s="25">
        <f>IF($E8394="","",DATE(IF($A8394="",nominal_year,$A8394),$B8394,$C8394)+($D8394-IF(LEFT(hour_conv,1)="1",1,0))/24)</f>
        <v/>
      </c>
      <c r="G8394" s="26">
        <f>IF(F8394="","",INT(F8394))</f>
        <v/>
      </c>
      <c r="H8394">
        <f>IF(G8394="","",IF(AND(MONTH(G8394)*100+DAY(G8394)&gt;=season_lo,MONTH(G8394)*100+DAY(G8394)&lt;=season_hi),1,0))</f>
        <v/>
      </c>
      <c r="I8394">
        <f>IF(G8394="","",G8394-first_day+1)</f>
        <v/>
      </c>
      <c r="J8394" s="27">
        <f>IF(I8394="","",INDEX(Daily!$J$2:$J$421,I8394))</f>
        <v/>
      </c>
      <c r="K8394" s="27">
        <f>IF(J8394="","",J8394+cat_offset)</f>
        <v/>
      </c>
      <c r="L8394" s="27">
        <f>IF(J8394="","",MAX(0,E8394-J8394)^2)</f>
        <v/>
      </c>
      <c r="M8394" s="27">
        <f>IF(J8394="","",MAX(0,E8394-(J8394+twcdh_off))^2)</f>
        <v/>
      </c>
      <c r="N8394" s="27">
        <f>IF(E8394="","",MAX(0,E8394-swcdh_thr)^2)</f>
        <v/>
      </c>
      <c r="O8394">
        <f>IF(K8394="","",ROUND(E8394-K8394,0))</f>
        <v/>
      </c>
      <c r="P8394">
        <f>IF(O8394="","",IF(O8394&gt;=1,O8394,0))</f>
        <v/>
      </c>
      <c r="Q8394" s="27">
        <f>IF(E8394="","",MAX(0,E8394-22))</f>
        <v/>
      </c>
      <c r="R8394" s="27">
        <f>IF(H8394=1,E8394,"")</f>
        <v/>
      </c>
      <c r="S8394" s="27">
        <f>IF(AND(H8394=1,J8394&lt;&gt;""),E8394-J8394,"")</f>
        <v/>
      </c>
      <c r="T8394">
        <f>IF(G8394="","",MONTH(G8394))</f>
        <v/>
      </c>
    </row>
    <row r="8395">
      <c r="A8395" s="24" t="n">
        <v>2020</v>
      </c>
      <c r="B8395" s="24" t="n">
        <v>12</v>
      </c>
      <c r="C8395" s="24" t="n">
        <v>15</v>
      </c>
      <c r="D8395" s="24" t="n">
        <v>18</v>
      </c>
      <c r="E8395" s="24" t="n">
        <v>8.44</v>
      </c>
      <c r="F8395" s="25">
        <f>IF($E8395="","",DATE(IF($A8395="",nominal_year,$A8395),$B8395,$C8395)+($D8395-IF(LEFT(hour_conv,1)="1",1,0))/24)</f>
        <v/>
      </c>
      <c r="G8395" s="26">
        <f>IF(F8395="","",INT(F8395))</f>
        <v/>
      </c>
      <c r="H8395">
        <f>IF(G8395="","",IF(AND(MONTH(G8395)*100+DAY(G8395)&gt;=season_lo,MONTH(G8395)*100+DAY(G8395)&lt;=season_hi),1,0))</f>
        <v/>
      </c>
      <c r="I8395">
        <f>IF(G8395="","",G8395-first_day+1)</f>
        <v/>
      </c>
      <c r="J8395" s="27">
        <f>IF(I8395="","",INDEX(Daily!$J$2:$J$421,I8395))</f>
        <v/>
      </c>
      <c r="K8395" s="27">
        <f>IF(J8395="","",J8395+cat_offset)</f>
        <v/>
      </c>
      <c r="L8395" s="27">
        <f>IF(J8395="","",MAX(0,E8395-J8395)^2)</f>
        <v/>
      </c>
      <c r="M8395" s="27">
        <f>IF(J8395="","",MAX(0,E8395-(J8395+twcdh_off))^2)</f>
        <v/>
      </c>
      <c r="N8395" s="27">
        <f>IF(E8395="","",MAX(0,E8395-swcdh_thr)^2)</f>
        <v/>
      </c>
      <c r="O8395">
        <f>IF(K8395="","",ROUND(E8395-K8395,0))</f>
        <v/>
      </c>
      <c r="P8395">
        <f>IF(O8395="","",IF(O8395&gt;=1,O8395,0))</f>
        <v/>
      </c>
      <c r="Q8395" s="27">
        <f>IF(E8395="","",MAX(0,E8395-22))</f>
        <v/>
      </c>
      <c r="R8395" s="27">
        <f>IF(H8395=1,E8395,"")</f>
        <v/>
      </c>
      <c r="S8395" s="27">
        <f>IF(AND(H8395=1,J8395&lt;&gt;""),E8395-J8395,"")</f>
        <v/>
      </c>
      <c r="T8395">
        <f>IF(G8395="","",MONTH(G8395))</f>
        <v/>
      </c>
    </row>
    <row r="8396">
      <c r="A8396" s="24" t="n">
        <v>2020</v>
      </c>
      <c r="B8396" s="24" t="n">
        <v>12</v>
      </c>
      <c r="C8396" s="24" t="n">
        <v>15</v>
      </c>
      <c r="D8396" s="24" t="n">
        <v>19</v>
      </c>
      <c r="E8396" s="24" t="n">
        <v>7.93</v>
      </c>
      <c r="F8396" s="25">
        <f>IF($E8396="","",DATE(IF($A8396="",nominal_year,$A8396),$B8396,$C8396)+($D8396-IF(LEFT(hour_conv,1)="1",1,0))/24)</f>
        <v/>
      </c>
      <c r="G8396" s="26">
        <f>IF(F8396="","",INT(F8396))</f>
        <v/>
      </c>
      <c r="H8396">
        <f>IF(G8396="","",IF(AND(MONTH(G8396)*100+DAY(G8396)&gt;=season_lo,MONTH(G8396)*100+DAY(G8396)&lt;=season_hi),1,0))</f>
        <v/>
      </c>
      <c r="I8396">
        <f>IF(G8396="","",G8396-first_day+1)</f>
        <v/>
      </c>
      <c r="J8396" s="27">
        <f>IF(I8396="","",INDEX(Daily!$J$2:$J$421,I8396))</f>
        <v/>
      </c>
      <c r="K8396" s="27">
        <f>IF(J8396="","",J8396+cat_offset)</f>
        <v/>
      </c>
      <c r="L8396" s="27">
        <f>IF(J8396="","",MAX(0,E8396-J8396)^2)</f>
        <v/>
      </c>
      <c r="M8396" s="27">
        <f>IF(J8396="","",MAX(0,E8396-(J8396+twcdh_off))^2)</f>
        <v/>
      </c>
      <c r="N8396" s="27">
        <f>IF(E8396="","",MAX(0,E8396-swcdh_thr)^2)</f>
        <v/>
      </c>
      <c r="O8396">
        <f>IF(K8396="","",ROUND(E8396-K8396,0))</f>
        <v/>
      </c>
      <c r="P8396">
        <f>IF(O8396="","",IF(O8396&gt;=1,O8396,0))</f>
        <v/>
      </c>
      <c r="Q8396" s="27">
        <f>IF(E8396="","",MAX(0,E8396-22))</f>
        <v/>
      </c>
      <c r="R8396" s="27">
        <f>IF(H8396=1,E8396,"")</f>
        <v/>
      </c>
      <c r="S8396" s="27">
        <f>IF(AND(H8396=1,J8396&lt;&gt;""),E8396-J8396,"")</f>
        <v/>
      </c>
      <c r="T8396">
        <f>IF(G8396="","",MONTH(G8396))</f>
        <v/>
      </c>
    </row>
    <row r="8397">
      <c r="A8397" s="24" t="n">
        <v>2020</v>
      </c>
      <c r="B8397" s="24" t="n">
        <v>12</v>
      </c>
      <c r="C8397" s="24" t="n">
        <v>15</v>
      </c>
      <c r="D8397" s="24" t="n">
        <v>20</v>
      </c>
      <c r="E8397" s="24" t="n">
        <v>7.93</v>
      </c>
      <c r="F8397" s="25">
        <f>IF($E8397="","",DATE(IF($A8397="",nominal_year,$A8397),$B8397,$C8397)+($D8397-IF(LEFT(hour_conv,1)="1",1,0))/24)</f>
        <v/>
      </c>
      <c r="G8397" s="26">
        <f>IF(F8397="","",INT(F8397))</f>
        <v/>
      </c>
      <c r="H8397">
        <f>IF(G8397="","",IF(AND(MONTH(G8397)*100+DAY(G8397)&gt;=season_lo,MONTH(G8397)*100+DAY(G8397)&lt;=season_hi),1,0))</f>
        <v/>
      </c>
      <c r="I8397">
        <f>IF(G8397="","",G8397-first_day+1)</f>
        <v/>
      </c>
      <c r="J8397" s="27">
        <f>IF(I8397="","",INDEX(Daily!$J$2:$J$421,I8397))</f>
        <v/>
      </c>
      <c r="K8397" s="27">
        <f>IF(J8397="","",J8397+cat_offset)</f>
        <v/>
      </c>
      <c r="L8397" s="27">
        <f>IF(J8397="","",MAX(0,E8397-J8397)^2)</f>
        <v/>
      </c>
      <c r="M8397" s="27">
        <f>IF(J8397="","",MAX(0,E8397-(J8397+twcdh_off))^2)</f>
        <v/>
      </c>
      <c r="N8397" s="27">
        <f>IF(E8397="","",MAX(0,E8397-swcdh_thr)^2)</f>
        <v/>
      </c>
      <c r="O8397">
        <f>IF(K8397="","",ROUND(E8397-K8397,0))</f>
        <v/>
      </c>
      <c r="P8397">
        <f>IF(O8397="","",IF(O8397&gt;=1,O8397,0))</f>
        <v/>
      </c>
      <c r="Q8397" s="27">
        <f>IF(E8397="","",MAX(0,E8397-22))</f>
        <v/>
      </c>
      <c r="R8397" s="27">
        <f>IF(H8397=1,E8397,"")</f>
        <v/>
      </c>
      <c r="S8397" s="27">
        <f>IF(AND(H8397=1,J8397&lt;&gt;""),E8397-J8397,"")</f>
        <v/>
      </c>
      <c r="T8397">
        <f>IF(G8397="","",MONTH(G8397))</f>
        <v/>
      </c>
    </row>
    <row r="8398">
      <c r="A8398" s="24" t="n">
        <v>2020</v>
      </c>
      <c r="B8398" s="24" t="n">
        <v>12</v>
      </c>
      <c r="C8398" s="24" t="n">
        <v>15</v>
      </c>
      <c r="D8398" s="24" t="n">
        <v>21</v>
      </c>
      <c r="E8398" s="24" t="n">
        <v>7.8</v>
      </c>
      <c r="F8398" s="25">
        <f>IF($E8398="","",DATE(IF($A8398="",nominal_year,$A8398),$B8398,$C8398)+($D8398-IF(LEFT(hour_conv,1)="1",1,0))/24)</f>
        <v/>
      </c>
      <c r="G8398" s="26">
        <f>IF(F8398="","",INT(F8398))</f>
        <v/>
      </c>
      <c r="H8398">
        <f>IF(G8398="","",IF(AND(MONTH(G8398)*100+DAY(G8398)&gt;=season_lo,MONTH(G8398)*100+DAY(G8398)&lt;=season_hi),1,0))</f>
        <v/>
      </c>
      <c r="I8398">
        <f>IF(G8398="","",G8398-first_day+1)</f>
        <v/>
      </c>
      <c r="J8398" s="27">
        <f>IF(I8398="","",INDEX(Daily!$J$2:$J$421,I8398))</f>
        <v/>
      </c>
      <c r="K8398" s="27">
        <f>IF(J8398="","",J8398+cat_offset)</f>
        <v/>
      </c>
      <c r="L8398" s="27">
        <f>IF(J8398="","",MAX(0,E8398-J8398)^2)</f>
        <v/>
      </c>
      <c r="M8398" s="27">
        <f>IF(J8398="","",MAX(0,E8398-(J8398+twcdh_off))^2)</f>
        <v/>
      </c>
      <c r="N8398" s="27">
        <f>IF(E8398="","",MAX(0,E8398-swcdh_thr)^2)</f>
        <v/>
      </c>
      <c r="O8398">
        <f>IF(K8398="","",ROUND(E8398-K8398,0))</f>
        <v/>
      </c>
      <c r="P8398">
        <f>IF(O8398="","",IF(O8398&gt;=1,O8398,0))</f>
        <v/>
      </c>
      <c r="Q8398" s="27">
        <f>IF(E8398="","",MAX(0,E8398-22))</f>
        <v/>
      </c>
      <c r="R8398" s="27">
        <f>IF(H8398=1,E8398,"")</f>
        <v/>
      </c>
      <c r="S8398" s="27">
        <f>IF(AND(H8398=1,J8398&lt;&gt;""),E8398-J8398,"")</f>
        <v/>
      </c>
      <c r="T8398">
        <f>IF(G8398="","",MONTH(G8398))</f>
        <v/>
      </c>
    </row>
    <row r="8399">
      <c r="A8399" s="24" t="n">
        <v>2020</v>
      </c>
      <c r="B8399" s="24" t="n">
        <v>12</v>
      </c>
      <c r="C8399" s="24" t="n">
        <v>15</v>
      </c>
      <c r="D8399" s="24" t="n">
        <v>22</v>
      </c>
      <c r="E8399" s="24" t="n">
        <v>7.11</v>
      </c>
      <c r="F8399" s="25">
        <f>IF($E8399="","",DATE(IF($A8399="",nominal_year,$A8399),$B8399,$C8399)+($D8399-IF(LEFT(hour_conv,1)="1",1,0))/24)</f>
        <v/>
      </c>
      <c r="G8399" s="26">
        <f>IF(F8399="","",INT(F8399))</f>
        <v/>
      </c>
      <c r="H8399">
        <f>IF(G8399="","",IF(AND(MONTH(G8399)*100+DAY(G8399)&gt;=season_lo,MONTH(G8399)*100+DAY(G8399)&lt;=season_hi),1,0))</f>
        <v/>
      </c>
      <c r="I8399">
        <f>IF(G8399="","",G8399-first_day+1)</f>
        <v/>
      </c>
      <c r="J8399" s="27">
        <f>IF(I8399="","",INDEX(Daily!$J$2:$J$421,I8399))</f>
        <v/>
      </c>
      <c r="K8399" s="27">
        <f>IF(J8399="","",J8399+cat_offset)</f>
        <v/>
      </c>
      <c r="L8399" s="27">
        <f>IF(J8399="","",MAX(0,E8399-J8399)^2)</f>
        <v/>
      </c>
      <c r="M8399" s="27">
        <f>IF(J8399="","",MAX(0,E8399-(J8399+twcdh_off))^2)</f>
        <v/>
      </c>
      <c r="N8399" s="27">
        <f>IF(E8399="","",MAX(0,E8399-swcdh_thr)^2)</f>
        <v/>
      </c>
      <c r="O8399">
        <f>IF(K8399="","",ROUND(E8399-K8399,0))</f>
        <v/>
      </c>
      <c r="P8399">
        <f>IF(O8399="","",IF(O8399&gt;=1,O8399,0))</f>
        <v/>
      </c>
      <c r="Q8399" s="27">
        <f>IF(E8399="","",MAX(0,E8399-22))</f>
        <v/>
      </c>
      <c r="R8399" s="27">
        <f>IF(H8399=1,E8399,"")</f>
        <v/>
      </c>
      <c r="S8399" s="27">
        <f>IF(AND(H8399=1,J8399&lt;&gt;""),E8399-J8399,"")</f>
        <v/>
      </c>
      <c r="T8399">
        <f>IF(G8399="","",MONTH(G8399))</f>
        <v/>
      </c>
    </row>
    <row r="8400">
      <c r="A8400" s="24" t="n">
        <v>2020</v>
      </c>
      <c r="B8400" s="24" t="n">
        <v>12</v>
      </c>
      <c r="C8400" s="24" t="n">
        <v>15</v>
      </c>
      <c r="D8400" s="24" t="n">
        <v>23</v>
      </c>
      <c r="E8400" s="24" t="n">
        <v>6.26</v>
      </c>
      <c r="F8400" s="25">
        <f>IF($E8400="","",DATE(IF($A8400="",nominal_year,$A8400),$B8400,$C8400)+($D8400-IF(LEFT(hour_conv,1)="1",1,0))/24)</f>
        <v/>
      </c>
      <c r="G8400" s="26">
        <f>IF(F8400="","",INT(F8400))</f>
        <v/>
      </c>
      <c r="H8400">
        <f>IF(G8400="","",IF(AND(MONTH(G8400)*100+DAY(G8400)&gt;=season_lo,MONTH(G8400)*100+DAY(G8400)&lt;=season_hi),1,0))</f>
        <v/>
      </c>
      <c r="I8400">
        <f>IF(G8400="","",G8400-first_day+1)</f>
        <v/>
      </c>
      <c r="J8400" s="27">
        <f>IF(I8400="","",INDEX(Daily!$J$2:$J$421,I8400))</f>
        <v/>
      </c>
      <c r="K8400" s="27">
        <f>IF(J8400="","",J8400+cat_offset)</f>
        <v/>
      </c>
      <c r="L8400" s="27">
        <f>IF(J8400="","",MAX(0,E8400-J8400)^2)</f>
        <v/>
      </c>
      <c r="M8400" s="27">
        <f>IF(J8400="","",MAX(0,E8400-(J8400+twcdh_off))^2)</f>
        <v/>
      </c>
      <c r="N8400" s="27">
        <f>IF(E8400="","",MAX(0,E8400-swcdh_thr)^2)</f>
        <v/>
      </c>
      <c r="O8400">
        <f>IF(K8400="","",ROUND(E8400-K8400,0))</f>
        <v/>
      </c>
      <c r="P8400">
        <f>IF(O8400="","",IF(O8400&gt;=1,O8400,0))</f>
        <v/>
      </c>
      <c r="Q8400" s="27">
        <f>IF(E8400="","",MAX(0,E8400-22))</f>
        <v/>
      </c>
      <c r="R8400" s="27">
        <f>IF(H8400=1,E8400,"")</f>
        <v/>
      </c>
      <c r="S8400" s="27">
        <f>IF(AND(H8400=1,J8400&lt;&gt;""),E8400-J8400,"")</f>
        <v/>
      </c>
      <c r="T8400">
        <f>IF(G8400="","",MONTH(G8400))</f>
        <v/>
      </c>
    </row>
    <row r="8401">
      <c r="A8401" s="24" t="n">
        <v>2020</v>
      </c>
      <c r="B8401" s="24" t="n">
        <v>12</v>
      </c>
      <c r="C8401" s="24" t="n">
        <v>15</v>
      </c>
      <c r="D8401" s="24" t="n">
        <v>24</v>
      </c>
      <c r="E8401" s="24" t="n">
        <v>4.38</v>
      </c>
      <c r="F8401" s="25">
        <f>IF($E8401="","",DATE(IF($A8401="",nominal_year,$A8401),$B8401,$C8401)+($D8401-IF(LEFT(hour_conv,1)="1",1,0))/24)</f>
        <v/>
      </c>
      <c r="G8401" s="26">
        <f>IF(F8401="","",INT(F8401))</f>
        <v/>
      </c>
      <c r="H8401">
        <f>IF(G8401="","",IF(AND(MONTH(G8401)*100+DAY(G8401)&gt;=season_lo,MONTH(G8401)*100+DAY(G8401)&lt;=season_hi),1,0))</f>
        <v/>
      </c>
      <c r="I8401">
        <f>IF(G8401="","",G8401-first_day+1)</f>
        <v/>
      </c>
      <c r="J8401" s="27">
        <f>IF(I8401="","",INDEX(Daily!$J$2:$J$421,I8401))</f>
        <v/>
      </c>
      <c r="K8401" s="27">
        <f>IF(J8401="","",J8401+cat_offset)</f>
        <v/>
      </c>
      <c r="L8401" s="27">
        <f>IF(J8401="","",MAX(0,E8401-J8401)^2)</f>
        <v/>
      </c>
      <c r="M8401" s="27">
        <f>IF(J8401="","",MAX(0,E8401-(J8401+twcdh_off))^2)</f>
        <v/>
      </c>
      <c r="N8401" s="27">
        <f>IF(E8401="","",MAX(0,E8401-swcdh_thr)^2)</f>
        <v/>
      </c>
      <c r="O8401">
        <f>IF(K8401="","",ROUND(E8401-K8401,0))</f>
        <v/>
      </c>
      <c r="P8401">
        <f>IF(O8401="","",IF(O8401&gt;=1,O8401,0))</f>
        <v/>
      </c>
      <c r="Q8401" s="27">
        <f>IF(E8401="","",MAX(0,E8401-22))</f>
        <v/>
      </c>
      <c r="R8401" s="27">
        <f>IF(H8401=1,E8401,"")</f>
        <v/>
      </c>
      <c r="S8401" s="27">
        <f>IF(AND(H8401=1,J8401&lt;&gt;""),E8401-J8401,"")</f>
        <v/>
      </c>
      <c r="T8401">
        <f>IF(G8401="","",MONTH(G8401))</f>
        <v/>
      </c>
    </row>
    <row r="8402">
      <c r="A8402" s="24" t="n">
        <v>2020</v>
      </c>
      <c r="B8402" s="24" t="n">
        <v>12</v>
      </c>
      <c r="C8402" s="24" t="n">
        <v>16</v>
      </c>
      <c r="D8402" s="24" t="n">
        <v>1</v>
      </c>
      <c r="E8402" s="24" t="n">
        <v>3.91</v>
      </c>
      <c r="F8402" s="25">
        <f>IF($E8402="","",DATE(IF($A8402="",nominal_year,$A8402),$B8402,$C8402)+($D8402-IF(LEFT(hour_conv,1)="1",1,0))/24)</f>
        <v/>
      </c>
      <c r="G8402" s="26">
        <f>IF(F8402="","",INT(F8402))</f>
        <v/>
      </c>
      <c r="H8402">
        <f>IF(G8402="","",IF(AND(MONTH(G8402)*100+DAY(G8402)&gt;=season_lo,MONTH(G8402)*100+DAY(G8402)&lt;=season_hi),1,0))</f>
        <v/>
      </c>
      <c r="I8402">
        <f>IF(G8402="","",G8402-first_day+1)</f>
        <v/>
      </c>
      <c r="J8402" s="27">
        <f>IF(I8402="","",INDEX(Daily!$J$2:$J$421,I8402))</f>
        <v/>
      </c>
      <c r="K8402" s="27">
        <f>IF(J8402="","",J8402+cat_offset)</f>
        <v/>
      </c>
      <c r="L8402" s="27">
        <f>IF(J8402="","",MAX(0,E8402-J8402)^2)</f>
        <v/>
      </c>
      <c r="M8402" s="27">
        <f>IF(J8402="","",MAX(0,E8402-(J8402+twcdh_off))^2)</f>
        <v/>
      </c>
      <c r="N8402" s="27">
        <f>IF(E8402="","",MAX(0,E8402-swcdh_thr)^2)</f>
        <v/>
      </c>
      <c r="O8402">
        <f>IF(K8402="","",ROUND(E8402-K8402,0))</f>
        <v/>
      </c>
      <c r="P8402">
        <f>IF(O8402="","",IF(O8402&gt;=1,O8402,0))</f>
        <v/>
      </c>
      <c r="Q8402" s="27">
        <f>IF(E8402="","",MAX(0,E8402-22))</f>
        <v/>
      </c>
      <c r="R8402" s="27">
        <f>IF(H8402=1,E8402,"")</f>
        <v/>
      </c>
      <c r="S8402" s="27">
        <f>IF(AND(H8402=1,J8402&lt;&gt;""),E8402-J8402,"")</f>
        <v/>
      </c>
      <c r="T8402">
        <f>IF(G8402="","",MONTH(G8402))</f>
        <v/>
      </c>
    </row>
    <row r="8403">
      <c r="A8403" s="24" t="n">
        <v>2020</v>
      </c>
      <c r="B8403" s="24" t="n">
        <v>12</v>
      </c>
      <c r="C8403" s="24" t="n">
        <v>16</v>
      </c>
      <c r="D8403" s="24" t="n">
        <v>2</v>
      </c>
      <c r="E8403" s="24" t="n">
        <v>3.43</v>
      </c>
      <c r="F8403" s="25">
        <f>IF($E8403="","",DATE(IF($A8403="",nominal_year,$A8403),$B8403,$C8403)+($D8403-IF(LEFT(hour_conv,1)="1",1,0))/24)</f>
        <v/>
      </c>
      <c r="G8403" s="26">
        <f>IF(F8403="","",INT(F8403))</f>
        <v/>
      </c>
      <c r="H8403">
        <f>IF(G8403="","",IF(AND(MONTH(G8403)*100+DAY(G8403)&gt;=season_lo,MONTH(G8403)*100+DAY(G8403)&lt;=season_hi),1,0))</f>
        <v/>
      </c>
      <c r="I8403">
        <f>IF(G8403="","",G8403-first_day+1)</f>
        <v/>
      </c>
      <c r="J8403" s="27">
        <f>IF(I8403="","",INDEX(Daily!$J$2:$J$421,I8403))</f>
        <v/>
      </c>
      <c r="K8403" s="27">
        <f>IF(J8403="","",J8403+cat_offset)</f>
        <v/>
      </c>
      <c r="L8403" s="27">
        <f>IF(J8403="","",MAX(0,E8403-J8403)^2)</f>
        <v/>
      </c>
      <c r="M8403" s="27">
        <f>IF(J8403="","",MAX(0,E8403-(J8403+twcdh_off))^2)</f>
        <v/>
      </c>
      <c r="N8403" s="27">
        <f>IF(E8403="","",MAX(0,E8403-swcdh_thr)^2)</f>
        <v/>
      </c>
      <c r="O8403">
        <f>IF(K8403="","",ROUND(E8403-K8403,0))</f>
        <v/>
      </c>
      <c r="P8403">
        <f>IF(O8403="","",IF(O8403&gt;=1,O8403,0))</f>
        <v/>
      </c>
      <c r="Q8403" s="27">
        <f>IF(E8403="","",MAX(0,E8403-22))</f>
        <v/>
      </c>
      <c r="R8403" s="27">
        <f>IF(H8403=1,E8403,"")</f>
        <v/>
      </c>
      <c r="S8403" s="27">
        <f>IF(AND(H8403=1,J8403&lt;&gt;""),E8403-J8403,"")</f>
        <v/>
      </c>
      <c r="T8403">
        <f>IF(G8403="","",MONTH(G8403))</f>
        <v/>
      </c>
    </row>
    <row r="8404">
      <c r="A8404" s="24" t="n">
        <v>2020</v>
      </c>
      <c r="B8404" s="24" t="n">
        <v>12</v>
      </c>
      <c r="C8404" s="24" t="n">
        <v>16</v>
      </c>
      <c r="D8404" s="24" t="n">
        <v>3</v>
      </c>
      <c r="E8404" s="24" t="n">
        <v>3.35</v>
      </c>
      <c r="F8404" s="25">
        <f>IF($E8404="","",DATE(IF($A8404="",nominal_year,$A8404),$B8404,$C8404)+($D8404-IF(LEFT(hour_conv,1)="1",1,0))/24)</f>
        <v/>
      </c>
      <c r="G8404" s="26">
        <f>IF(F8404="","",INT(F8404))</f>
        <v/>
      </c>
      <c r="H8404">
        <f>IF(G8404="","",IF(AND(MONTH(G8404)*100+DAY(G8404)&gt;=season_lo,MONTH(G8404)*100+DAY(G8404)&lt;=season_hi),1,0))</f>
        <v/>
      </c>
      <c r="I8404">
        <f>IF(G8404="","",G8404-first_day+1)</f>
        <v/>
      </c>
      <c r="J8404" s="27">
        <f>IF(I8404="","",INDEX(Daily!$J$2:$J$421,I8404))</f>
        <v/>
      </c>
      <c r="K8404" s="27">
        <f>IF(J8404="","",J8404+cat_offset)</f>
        <v/>
      </c>
      <c r="L8404" s="27">
        <f>IF(J8404="","",MAX(0,E8404-J8404)^2)</f>
        <v/>
      </c>
      <c r="M8404" s="27">
        <f>IF(J8404="","",MAX(0,E8404-(J8404+twcdh_off))^2)</f>
        <v/>
      </c>
      <c r="N8404" s="27">
        <f>IF(E8404="","",MAX(0,E8404-swcdh_thr)^2)</f>
        <v/>
      </c>
      <c r="O8404">
        <f>IF(K8404="","",ROUND(E8404-K8404,0))</f>
        <v/>
      </c>
      <c r="P8404">
        <f>IF(O8404="","",IF(O8404&gt;=1,O8404,0))</f>
        <v/>
      </c>
      <c r="Q8404" s="27">
        <f>IF(E8404="","",MAX(0,E8404-22))</f>
        <v/>
      </c>
      <c r="R8404" s="27">
        <f>IF(H8404=1,E8404,"")</f>
        <v/>
      </c>
      <c r="S8404" s="27">
        <f>IF(AND(H8404=1,J8404&lt;&gt;""),E8404-J8404,"")</f>
        <v/>
      </c>
      <c r="T8404">
        <f>IF(G8404="","",MONTH(G8404))</f>
        <v/>
      </c>
    </row>
    <row r="8405">
      <c r="A8405" s="24" t="n">
        <v>2020</v>
      </c>
      <c r="B8405" s="24" t="n">
        <v>12</v>
      </c>
      <c r="C8405" s="24" t="n">
        <v>16</v>
      </c>
      <c r="D8405" s="24" t="n">
        <v>4</v>
      </c>
      <c r="E8405" s="24" t="n">
        <v>2.91</v>
      </c>
      <c r="F8405" s="25">
        <f>IF($E8405="","",DATE(IF($A8405="",nominal_year,$A8405),$B8405,$C8405)+($D8405-IF(LEFT(hour_conv,1)="1",1,0))/24)</f>
        <v/>
      </c>
      <c r="G8405" s="26">
        <f>IF(F8405="","",INT(F8405))</f>
        <v/>
      </c>
      <c r="H8405">
        <f>IF(G8405="","",IF(AND(MONTH(G8405)*100+DAY(G8405)&gt;=season_lo,MONTH(G8405)*100+DAY(G8405)&lt;=season_hi),1,0))</f>
        <v/>
      </c>
      <c r="I8405">
        <f>IF(G8405="","",G8405-first_day+1)</f>
        <v/>
      </c>
      <c r="J8405" s="27">
        <f>IF(I8405="","",INDEX(Daily!$J$2:$J$421,I8405))</f>
        <v/>
      </c>
      <c r="K8405" s="27">
        <f>IF(J8405="","",J8405+cat_offset)</f>
        <v/>
      </c>
      <c r="L8405" s="27">
        <f>IF(J8405="","",MAX(0,E8405-J8405)^2)</f>
        <v/>
      </c>
      <c r="M8405" s="27">
        <f>IF(J8405="","",MAX(0,E8405-(J8405+twcdh_off))^2)</f>
        <v/>
      </c>
      <c r="N8405" s="27">
        <f>IF(E8405="","",MAX(0,E8405-swcdh_thr)^2)</f>
        <v/>
      </c>
      <c r="O8405">
        <f>IF(K8405="","",ROUND(E8405-K8405,0))</f>
        <v/>
      </c>
      <c r="P8405">
        <f>IF(O8405="","",IF(O8405&gt;=1,O8405,0))</f>
        <v/>
      </c>
      <c r="Q8405" s="27">
        <f>IF(E8405="","",MAX(0,E8405-22))</f>
        <v/>
      </c>
      <c r="R8405" s="27">
        <f>IF(H8405=1,E8405,"")</f>
        <v/>
      </c>
      <c r="S8405" s="27">
        <f>IF(AND(H8405=1,J8405&lt;&gt;""),E8405-J8405,"")</f>
        <v/>
      </c>
      <c r="T8405">
        <f>IF(G8405="","",MONTH(G8405))</f>
        <v/>
      </c>
    </row>
    <row r="8406">
      <c r="A8406" s="24" t="n">
        <v>2020</v>
      </c>
      <c r="B8406" s="24" t="n">
        <v>12</v>
      </c>
      <c r="C8406" s="24" t="n">
        <v>16</v>
      </c>
      <c r="D8406" s="24" t="n">
        <v>5</v>
      </c>
      <c r="E8406" s="24" t="n">
        <v>3.31</v>
      </c>
      <c r="F8406" s="25">
        <f>IF($E8406="","",DATE(IF($A8406="",nominal_year,$A8406),$B8406,$C8406)+($D8406-IF(LEFT(hour_conv,1)="1",1,0))/24)</f>
        <v/>
      </c>
      <c r="G8406" s="26">
        <f>IF(F8406="","",INT(F8406))</f>
        <v/>
      </c>
      <c r="H8406">
        <f>IF(G8406="","",IF(AND(MONTH(G8406)*100+DAY(G8406)&gt;=season_lo,MONTH(G8406)*100+DAY(G8406)&lt;=season_hi),1,0))</f>
        <v/>
      </c>
      <c r="I8406">
        <f>IF(G8406="","",G8406-first_day+1)</f>
        <v/>
      </c>
      <c r="J8406" s="27">
        <f>IF(I8406="","",INDEX(Daily!$J$2:$J$421,I8406))</f>
        <v/>
      </c>
      <c r="K8406" s="27">
        <f>IF(J8406="","",J8406+cat_offset)</f>
        <v/>
      </c>
      <c r="L8406" s="27">
        <f>IF(J8406="","",MAX(0,E8406-J8406)^2)</f>
        <v/>
      </c>
      <c r="M8406" s="27">
        <f>IF(J8406="","",MAX(0,E8406-(J8406+twcdh_off))^2)</f>
        <v/>
      </c>
      <c r="N8406" s="27">
        <f>IF(E8406="","",MAX(0,E8406-swcdh_thr)^2)</f>
        <v/>
      </c>
      <c r="O8406">
        <f>IF(K8406="","",ROUND(E8406-K8406,0))</f>
        <v/>
      </c>
      <c r="P8406">
        <f>IF(O8406="","",IF(O8406&gt;=1,O8406,0))</f>
        <v/>
      </c>
      <c r="Q8406" s="27">
        <f>IF(E8406="","",MAX(0,E8406-22))</f>
        <v/>
      </c>
      <c r="R8406" s="27">
        <f>IF(H8406=1,E8406,"")</f>
        <v/>
      </c>
      <c r="S8406" s="27">
        <f>IF(AND(H8406=1,J8406&lt;&gt;""),E8406-J8406,"")</f>
        <v/>
      </c>
      <c r="T8406">
        <f>IF(G8406="","",MONTH(G8406))</f>
        <v/>
      </c>
    </row>
    <row r="8407">
      <c r="A8407" s="24" t="n">
        <v>2020</v>
      </c>
      <c r="B8407" s="24" t="n">
        <v>12</v>
      </c>
      <c r="C8407" s="24" t="n">
        <v>16</v>
      </c>
      <c r="D8407" s="24" t="n">
        <v>6</v>
      </c>
      <c r="E8407" s="24" t="n">
        <v>3.45</v>
      </c>
      <c r="F8407" s="25">
        <f>IF($E8407="","",DATE(IF($A8407="",nominal_year,$A8407),$B8407,$C8407)+($D8407-IF(LEFT(hour_conv,1)="1",1,0))/24)</f>
        <v/>
      </c>
      <c r="G8407" s="26">
        <f>IF(F8407="","",INT(F8407))</f>
        <v/>
      </c>
      <c r="H8407">
        <f>IF(G8407="","",IF(AND(MONTH(G8407)*100+DAY(G8407)&gt;=season_lo,MONTH(G8407)*100+DAY(G8407)&lt;=season_hi),1,0))</f>
        <v/>
      </c>
      <c r="I8407">
        <f>IF(G8407="","",G8407-first_day+1)</f>
        <v/>
      </c>
      <c r="J8407" s="27">
        <f>IF(I8407="","",INDEX(Daily!$J$2:$J$421,I8407))</f>
        <v/>
      </c>
      <c r="K8407" s="27">
        <f>IF(J8407="","",J8407+cat_offset)</f>
        <v/>
      </c>
      <c r="L8407" s="27">
        <f>IF(J8407="","",MAX(0,E8407-J8407)^2)</f>
        <v/>
      </c>
      <c r="M8407" s="27">
        <f>IF(J8407="","",MAX(0,E8407-(J8407+twcdh_off))^2)</f>
        <v/>
      </c>
      <c r="N8407" s="27">
        <f>IF(E8407="","",MAX(0,E8407-swcdh_thr)^2)</f>
        <v/>
      </c>
      <c r="O8407">
        <f>IF(K8407="","",ROUND(E8407-K8407,0))</f>
        <v/>
      </c>
      <c r="P8407">
        <f>IF(O8407="","",IF(O8407&gt;=1,O8407,0))</f>
        <v/>
      </c>
      <c r="Q8407" s="27">
        <f>IF(E8407="","",MAX(0,E8407-22))</f>
        <v/>
      </c>
      <c r="R8407" s="27">
        <f>IF(H8407=1,E8407,"")</f>
        <v/>
      </c>
      <c r="S8407" s="27">
        <f>IF(AND(H8407=1,J8407&lt;&gt;""),E8407-J8407,"")</f>
        <v/>
      </c>
      <c r="T8407">
        <f>IF(G8407="","",MONTH(G8407))</f>
        <v/>
      </c>
    </row>
    <row r="8408">
      <c r="A8408" s="24" t="n">
        <v>2020</v>
      </c>
      <c r="B8408" s="24" t="n">
        <v>12</v>
      </c>
      <c r="C8408" s="24" t="n">
        <v>16</v>
      </c>
      <c r="D8408" s="24" t="n">
        <v>7</v>
      </c>
      <c r="E8408" s="24" t="n">
        <v>5.18</v>
      </c>
      <c r="F8408" s="25">
        <f>IF($E8408="","",DATE(IF($A8408="",nominal_year,$A8408),$B8408,$C8408)+($D8408-IF(LEFT(hour_conv,1)="1",1,0))/24)</f>
        <v/>
      </c>
      <c r="G8408" s="26">
        <f>IF(F8408="","",INT(F8408))</f>
        <v/>
      </c>
      <c r="H8408">
        <f>IF(G8408="","",IF(AND(MONTH(G8408)*100+DAY(G8408)&gt;=season_lo,MONTH(G8408)*100+DAY(G8408)&lt;=season_hi),1,0))</f>
        <v/>
      </c>
      <c r="I8408">
        <f>IF(G8408="","",G8408-first_day+1)</f>
        <v/>
      </c>
      <c r="J8408" s="27">
        <f>IF(I8408="","",INDEX(Daily!$J$2:$J$421,I8408))</f>
        <v/>
      </c>
      <c r="K8408" s="27">
        <f>IF(J8408="","",J8408+cat_offset)</f>
        <v/>
      </c>
      <c r="L8408" s="27">
        <f>IF(J8408="","",MAX(0,E8408-J8408)^2)</f>
        <v/>
      </c>
      <c r="M8408" s="27">
        <f>IF(J8408="","",MAX(0,E8408-(J8408+twcdh_off))^2)</f>
        <v/>
      </c>
      <c r="N8408" s="27">
        <f>IF(E8408="","",MAX(0,E8408-swcdh_thr)^2)</f>
        <v/>
      </c>
      <c r="O8408">
        <f>IF(K8408="","",ROUND(E8408-K8408,0))</f>
        <v/>
      </c>
      <c r="P8408">
        <f>IF(O8408="","",IF(O8408&gt;=1,O8408,0))</f>
        <v/>
      </c>
      <c r="Q8408" s="27">
        <f>IF(E8408="","",MAX(0,E8408-22))</f>
        <v/>
      </c>
      <c r="R8408" s="27">
        <f>IF(H8408=1,E8408,"")</f>
        <v/>
      </c>
      <c r="S8408" s="27">
        <f>IF(AND(H8408=1,J8408&lt;&gt;""),E8408-J8408,"")</f>
        <v/>
      </c>
      <c r="T8408">
        <f>IF(G8408="","",MONTH(G8408))</f>
        <v/>
      </c>
    </row>
    <row r="8409">
      <c r="A8409" s="24" t="n">
        <v>2020</v>
      </c>
      <c r="B8409" s="24" t="n">
        <v>12</v>
      </c>
      <c r="C8409" s="24" t="n">
        <v>16</v>
      </c>
      <c r="D8409" s="24" t="n">
        <v>8</v>
      </c>
      <c r="E8409" s="24" t="n">
        <v>4.87</v>
      </c>
      <c r="F8409" s="25">
        <f>IF($E8409="","",DATE(IF($A8409="",nominal_year,$A8409),$B8409,$C8409)+($D8409-IF(LEFT(hour_conv,1)="1",1,0))/24)</f>
        <v/>
      </c>
      <c r="G8409" s="26">
        <f>IF(F8409="","",INT(F8409))</f>
        <v/>
      </c>
      <c r="H8409">
        <f>IF(G8409="","",IF(AND(MONTH(G8409)*100+DAY(G8409)&gt;=season_lo,MONTH(G8409)*100+DAY(G8409)&lt;=season_hi),1,0))</f>
        <v/>
      </c>
      <c r="I8409">
        <f>IF(G8409="","",G8409-first_day+1)</f>
        <v/>
      </c>
      <c r="J8409" s="27">
        <f>IF(I8409="","",INDEX(Daily!$J$2:$J$421,I8409))</f>
        <v/>
      </c>
      <c r="K8409" s="27">
        <f>IF(J8409="","",J8409+cat_offset)</f>
        <v/>
      </c>
      <c r="L8409" s="27">
        <f>IF(J8409="","",MAX(0,E8409-J8409)^2)</f>
        <v/>
      </c>
      <c r="M8409" s="27">
        <f>IF(J8409="","",MAX(0,E8409-(J8409+twcdh_off))^2)</f>
        <v/>
      </c>
      <c r="N8409" s="27">
        <f>IF(E8409="","",MAX(0,E8409-swcdh_thr)^2)</f>
        <v/>
      </c>
      <c r="O8409">
        <f>IF(K8409="","",ROUND(E8409-K8409,0))</f>
        <v/>
      </c>
      <c r="P8409">
        <f>IF(O8409="","",IF(O8409&gt;=1,O8409,0))</f>
        <v/>
      </c>
      <c r="Q8409" s="27">
        <f>IF(E8409="","",MAX(0,E8409-22))</f>
        <v/>
      </c>
      <c r="R8409" s="27">
        <f>IF(H8409=1,E8409,"")</f>
        <v/>
      </c>
      <c r="S8409" s="27">
        <f>IF(AND(H8409=1,J8409&lt;&gt;""),E8409-J8409,"")</f>
        <v/>
      </c>
      <c r="T8409">
        <f>IF(G8409="","",MONTH(G8409))</f>
        <v/>
      </c>
    </row>
    <row r="8410">
      <c r="A8410" s="24" t="n">
        <v>2020</v>
      </c>
      <c r="B8410" s="24" t="n">
        <v>12</v>
      </c>
      <c r="C8410" s="24" t="n">
        <v>16</v>
      </c>
      <c r="D8410" s="24" t="n">
        <v>9</v>
      </c>
      <c r="E8410" s="24" t="n">
        <v>5.09</v>
      </c>
      <c r="F8410" s="25">
        <f>IF($E8410="","",DATE(IF($A8410="",nominal_year,$A8410),$B8410,$C8410)+($D8410-IF(LEFT(hour_conv,1)="1",1,0))/24)</f>
        <v/>
      </c>
      <c r="G8410" s="26">
        <f>IF(F8410="","",INT(F8410))</f>
        <v/>
      </c>
      <c r="H8410">
        <f>IF(G8410="","",IF(AND(MONTH(G8410)*100+DAY(G8410)&gt;=season_lo,MONTH(G8410)*100+DAY(G8410)&lt;=season_hi),1,0))</f>
        <v/>
      </c>
      <c r="I8410">
        <f>IF(G8410="","",G8410-first_day+1)</f>
        <v/>
      </c>
      <c r="J8410" s="27">
        <f>IF(I8410="","",INDEX(Daily!$J$2:$J$421,I8410))</f>
        <v/>
      </c>
      <c r="K8410" s="27">
        <f>IF(J8410="","",J8410+cat_offset)</f>
        <v/>
      </c>
      <c r="L8410" s="27">
        <f>IF(J8410="","",MAX(0,E8410-J8410)^2)</f>
        <v/>
      </c>
      <c r="M8410" s="27">
        <f>IF(J8410="","",MAX(0,E8410-(J8410+twcdh_off))^2)</f>
        <v/>
      </c>
      <c r="N8410" s="27">
        <f>IF(E8410="","",MAX(0,E8410-swcdh_thr)^2)</f>
        <v/>
      </c>
      <c r="O8410">
        <f>IF(K8410="","",ROUND(E8410-K8410,0))</f>
        <v/>
      </c>
      <c r="P8410">
        <f>IF(O8410="","",IF(O8410&gt;=1,O8410,0))</f>
        <v/>
      </c>
      <c r="Q8410" s="27">
        <f>IF(E8410="","",MAX(0,E8410-22))</f>
        <v/>
      </c>
      <c r="R8410" s="27">
        <f>IF(H8410=1,E8410,"")</f>
        <v/>
      </c>
      <c r="S8410" s="27">
        <f>IF(AND(H8410=1,J8410&lt;&gt;""),E8410-J8410,"")</f>
        <v/>
      </c>
      <c r="T8410">
        <f>IF(G8410="","",MONTH(G8410))</f>
        <v/>
      </c>
    </row>
    <row r="8411">
      <c r="A8411" s="24" t="n">
        <v>2020</v>
      </c>
      <c r="B8411" s="24" t="n">
        <v>12</v>
      </c>
      <c r="C8411" s="24" t="n">
        <v>16</v>
      </c>
      <c r="D8411" s="24" t="n">
        <v>10</v>
      </c>
      <c r="E8411" s="24" t="n">
        <v>5.77</v>
      </c>
      <c r="F8411" s="25">
        <f>IF($E8411="","",DATE(IF($A8411="",nominal_year,$A8411),$B8411,$C8411)+($D8411-IF(LEFT(hour_conv,1)="1",1,0))/24)</f>
        <v/>
      </c>
      <c r="G8411" s="26">
        <f>IF(F8411="","",INT(F8411))</f>
        <v/>
      </c>
      <c r="H8411">
        <f>IF(G8411="","",IF(AND(MONTH(G8411)*100+DAY(G8411)&gt;=season_lo,MONTH(G8411)*100+DAY(G8411)&lt;=season_hi),1,0))</f>
        <v/>
      </c>
      <c r="I8411">
        <f>IF(G8411="","",G8411-first_day+1)</f>
        <v/>
      </c>
      <c r="J8411" s="27">
        <f>IF(I8411="","",INDEX(Daily!$J$2:$J$421,I8411))</f>
        <v/>
      </c>
      <c r="K8411" s="27">
        <f>IF(J8411="","",J8411+cat_offset)</f>
        <v/>
      </c>
      <c r="L8411" s="27">
        <f>IF(J8411="","",MAX(0,E8411-J8411)^2)</f>
        <v/>
      </c>
      <c r="M8411" s="27">
        <f>IF(J8411="","",MAX(0,E8411-(J8411+twcdh_off))^2)</f>
        <v/>
      </c>
      <c r="N8411" s="27">
        <f>IF(E8411="","",MAX(0,E8411-swcdh_thr)^2)</f>
        <v/>
      </c>
      <c r="O8411">
        <f>IF(K8411="","",ROUND(E8411-K8411,0))</f>
        <v/>
      </c>
      <c r="P8411">
        <f>IF(O8411="","",IF(O8411&gt;=1,O8411,0))</f>
        <v/>
      </c>
      <c r="Q8411" s="27">
        <f>IF(E8411="","",MAX(0,E8411-22))</f>
        <v/>
      </c>
      <c r="R8411" s="27">
        <f>IF(H8411=1,E8411,"")</f>
        <v/>
      </c>
      <c r="S8411" s="27">
        <f>IF(AND(H8411=1,J8411&lt;&gt;""),E8411-J8411,"")</f>
        <v/>
      </c>
      <c r="T8411">
        <f>IF(G8411="","",MONTH(G8411))</f>
        <v/>
      </c>
    </row>
    <row r="8412">
      <c r="A8412" s="24" t="n">
        <v>2020</v>
      </c>
      <c r="B8412" s="24" t="n">
        <v>12</v>
      </c>
      <c r="C8412" s="24" t="n">
        <v>16</v>
      </c>
      <c r="D8412" s="24" t="n">
        <v>11</v>
      </c>
      <c r="E8412" s="24" t="n">
        <v>6.36</v>
      </c>
      <c r="F8412" s="25">
        <f>IF($E8412="","",DATE(IF($A8412="",nominal_year,$A8412),$B8412,$C8412)+($D8412-IF(LEFT(hour_conv,1)="1",1,0))/24)</f>
        <v/>
      </c>
      <c r="G8412" s="26">
        <f>IF(F8412="","",INT(F8412))</f>
        <v/>
      </c>
      <c r="H8412">
        <f>IF(G8412="","",IF(AND(MONTH(G8412)*100+DAY(G8412)&gt;=season_lo,MONTH(G8412)*100+DAY(G8412)&lt;=season_hi),1,0))</f>
        <v/>
      </c>
      <c r="I8412">
        <f>IF(G8412="","",G8412-first_day+1)</f>
        <v/>
      </c>
      <c r="J8412" s="27">
        <f>IF(I8412="","",INDEX(Daily!$J$2:$J$421,I8412))</f>
        <v/>
      </c>
      <c r="K8412" s="27">
        <f>IF(J8412="","",J8412+cat_offset)</f>
        <v/>
      </c>
      <c r="L8412" s="27">
        <f>IF(J8412="","",MAX(0,E8412-J8412)^2)</f>
        <v/>
      </c>
      <c r="M8412" s="27">
        <f>IF(J8412="","",MAX(0,E8412-(J8412+twcdh_off))^2)</f>
        <v/>
      </c>
      <c r="N8412" s="27">
        <f>IF(E8412="","",MAX(0,E8412-swcdh_thr)^2)</f>
        <v/>
      </c>
      <c r="O8412">
        <f>IF(K8412="","",ROUND(E8412-K8412,0))</f>
        <v/>
      </c>
      <c r="P8412">
        <f>IF(O8412="","",IF(O8412&gt;=1,O8412,0))</f>
        <v/>
      </c>
      <c r="Q8412" s="27">
        <f>IF(E8412="","",MAX(0,E8412-22))</f>
        <v/>
      </c>
      <c r="R8412" s="27">
        <f>IF(H8412=1,E8412,"")</f>
        <v/>
      </c>
      <c r="S8412" s="27">
        <f>IF(AND(H8412=1,J8412&lt;&gt;""),E8412-J8412,"")</f>
        <v/>
      </c>
      <c r="T8412">
        <f>IF(G8412="","",MONTH(G8412))</f>
        <v/>
      </c>
    </row>
    <row r="8413">
      <c r="A8413" s="24" t="n">
        <v>2020</v>
      </c>
      <c r="B8413" s="24" t="n">
        <v>12</v>
      </c>
      <c r="C8413" s="24" t="n">
        <v>16</v>
      </c>
      <c r="D8413" s="24" t="n">
        <v>12</v>
      </c>
      <c r="E8413" s="24" t="n">
        <v>7.06</v>
      </c>
      <c r="F8413" s="25">
        <f>IF($E8413="","",DATE(IF($A8413="",nominal_year,$A8413),$B8413,$C8413)+($D8413-IF(LEFT(hour_conv,1)="1",1,0))/24)</f>
        <v/>
      </c>
      <c r="G8413" s="26">
        <f>IF(F8413="","",INT(F8413))</f>
        <v/>
      </c>
      <c r="H8413">
        <f>IF(G8413="","",IF(AND(MONTH(G8413)*100+DAY(G8413)&gt;=season_lo,MONTH(G8413)*100+DAY(G8413)&lt;=season_hi),1,0))</f>
        <v/>
      </c>
      <c r="I8413">
        <f>IF(G8413="","",G8413-first_day+1)</f>
        <v/>
      </c>
      <c r="J8413" s="27">
        <f>IF(I8413="","",INDEX(Daily!$J$2:$J$421,I8413))</f>
        <v/>
      </c>
      <c r="K8413" s="27">
        <f>IF(J8413="","",J8413+cat_offset)</f>
        <v/>
      </c>
      <c r="L8413" s="27">
        <f>IF(J8413="","",MAX(0,E8413-J8413)^2)</f>
        <v/>
      </c>
      <c r="M8413" s="27">
        <f>IF(J8413="","",MAX(0,E8413-(J8413+twcdh_off))^2)</f>
        <v/>
      </c>
      <c r="N8413" s="27">
        <f>IF(E8413="","",MAX(0,E8413-swcdh_thr)^2)</f>
        <v/>
      </c>
      <c r="O8413">
        <f>IF(K8413="","",ROUND(E8413-K8413,0))</f>
        <v/>
      </c>
      <c r="P8413">
        <f>IF(O8413="","",IF(O8413&gt;=1,O8413,0))</f>
        <v/>
      </c>
      <c r="Q8413" s="27">
        <f>IF(E8413="","",MAX(0,E8413-22))</f>
        <v/>
      </c>
      <c r="R8413" s="27">
        <f>IF(H8413=1,E8413,"")</f>
        <v/>
      </c>
      <c r="S8413" s="27">
        <f>IF(AND(H8413=1,J8413&lt;&gt;""),E8413-J8413,"")</f>
        <v/>
      </c>
      <c r="T8413">
        <f>IF(G8413="","",MONTH(G8413))</f>
        <v/>
      </c>
    </row>
    <row r="8414">
      <c r="A8414" s="24" t="n">
        <v>2020</v>
      </c>
      <c r="B8414" s="24" t="n">
        <v>12</v>
      </c>
      <c r="C8414" s="24" t="n">
        <v>16</v>
      </c>
      <c r="D8414" s="24" t="n">
        <v>13</v>
      </c>
      <c r="E8414" s="24" t="n">
        <v>7.31</v>
      </c>
      <c r="F8414" s="25">
        <f>IF($E8414="","",DATE(IF($A8414="",nominal_year,$A8414),$B8414,$C8414)+($D8414-IF(LEFT(hour_conv,1)="1",1,0))/24)</f>
        <v/>
      </c>
      <c r="G8414" s="26">
        <f>IF(F8414="","",INT(F8414))</f>
        <v/>
      </c>
      <c r="H8414">
        <f>IF(G8414="","",IF(AND(MONTH(G8414)*100+DAY(G8414)&gt;=season_lo,MONTH(G8414)*100+DAY(G8414)&lt;=season_hi),1,0))</f>
        <v/>
      </c>
      <c r="I8414">
        <f>IF(G8414="","",G8414-first_day+1)</f>
        <v/>
      </c>
      <c r="J8414" s="27">
        <f>IF(I8414="","",INDEX(Daily!$J$2:$J$421,I8414))</f>
        <v/>
      </c>
      <c r="K8414" s="27">
        <f>IF(J8414="","",J8414+cat_offset)</f>
        <v/>
      </c>
      <c r="L8414" s="27">
        <f>IF(J8414="","",MAX(0,E8414-J8414)^2)</f>
        <v/>
      </c>
      <c r="M8414" s="27">
        <f>IF(J8414="","",MAX(0,E8414-(J8414+twcdh_off))^2)</f>
        <v/>
      </c>
      <c r="N8414" s="27">
        <f>IF(E8414="","",MAX(0,E8414-swcdh_thr)^2)</f>
        <v/>
      </c>
      <c r="O8414">
        <f>IF(K8414="","",ROUND(E8414-K8414,0))</f>
        <v/>
      </c>
      <c r="P8414">
        <f>IF(O8414="","",IF(O8414&gt;=1,O8414,0))</f>
        <v/>
      </c>
      <c r="Q8414" s="27">
        <f>IF(E8414="","",MAX(0,E8414-22))</f>
        <v/>
      </c>
      <c r="R8414" s="27">
        <f>IF(H8414=1,E8414,"")</f>
        <v/>
      </c>
      <c r="S8414" s="27">
        <f>IF(AND(H8414=1,J8414&lt;&gt;""),E8414-J8414,"")</f>
        <v/>
      </c>
      <c r="T8414">
        <f>IF(G8414="","",MONTH(G8414))</f>
        <v/>
      </c>
    </row>
    <row r="8415">
      <c r="A8415" s="24" t="n">
        <v>2020</v>
      </c>
      <c r="B8415" s="24" t="n">
        <v>12</v>
      </c>
      <c r="C8415" s="24" t="n">
        <v>16</v>
      </c>
      <c r="D8415" s="24" t="n">
        <v>14</v>
      </c>
      <c r="E8415" s="24" t="n">
        <v>7.85</v>
      </c>
      <c r="F8415" s="25">
        <f>IF($E8415="","",DATE(IF($A8415="",nominal_year,$A8415),$B8415,$C8415)+($D8415-IF(LEFT(hour_conv,1)="1",1,0))/24)</f>
        <v/>
      </c>
      <c r="G8415" s="26">
        <f>IF(F8415="","",INT(F8415))</f>
        <v/>
      </c>
      <c r="H8415">
        <f>IF(G8415="","",IF(AND(MONTH(G8415)*100+DAY(G8415)&gt;=season_lo,MONTH(G8415)*100+DAY(G8415)&lt;=season_hi),1,0))</f>
        <v/>
      </c>
      <c r="I8415">
        <f>IF(G8415="","",G8415-first_day+1)</f>
        <v/>
      </c>
      <c r="J8415" s="27">
        <f>IF(I8415="","",INDEX(Daily!$J$2:$J$421,I8415))</f>
        <v/>
      </c>
      <c r="K8415" s="27">
        <f>IF(J8415="","",J8415+cat_offset)</f>
        <v/>
      </c>
      <c r="L8415" s="27">
        <f>IF(J8415="","",MAX(0,E8415-J8415)^2)</f>
        <v/>
      </c>
      <c r="M8415" s="27">
        <f>IF(J8415="","",MAX(0,E8415-(J8415+twcdh_off))^2)</f>
        <v/>
      </c>
      <c r="N8415" s="27">
        <f>IF(E8415="","",MAX(0,E8415-swcdh_thr)^2)</f>
        <v/>
      </c>
      <c r="O8415">
        <f>IF(K8415="","",ROUND(E8415-K8415,0))</f>
        <v/>
      </c>
      <c r="P8415">
        <f>IF(O8415="","",IF(O8415&gt;=1,O8415,0))</f>
        <v/>
      </c>
      <c r="Q8415" s="27">
        <f>IF(E8415="","",MAX(0,E8415-22))</f>
        <v/>
      </c>
      <c r="R8415" s="27">
        <f>IF(H8415=1,E8415,"")</f>
        <v/>
      </c>
      <c r="S8415" s="27">
        <f>IF(AND(H8415=1,J8415&lt;&gt;""),E8415-J8415,"")</f>
        <v/>
      </c>
      <c r="T8415">
        <f>IF(G8415="","",MONTH(G8415))</f>
        <v/>
      </c>
    </row>
    <row r="8416">
      <c r="A8416" s="24" t="n">
        <v>2020</v>
      </c>
      <c r="B8416" s="24" t="n">
        <v>12</v>
      </c>
      <c r="C8416" s="24" t="n">
        <v>16</v>
      </c>
      <c r="D8416" s="24" t="n">
        <v>15</v>
      </c>
      <c r="E8416" s="24" t="n">
        <v>8.5</v>
      </c>
      <c r="F8416" s="25">
        <f>IF($E8416="","",DATE(IF($A8416="",nominal_year,$A8416),$B8416,$C8416)+($D8416-IF(LEFT(hour_conv,1)="1",1,0))/24)</f>
        <v/>
      </c>
      <c r="G8416" s="26">
        <f>IF(F8416="","",INT(F8416))</f>
        <v/>
      </c>
      <c r="H8416">
        <f>IF(G8416="","",IF(AND(MONTH(G8416)*100+DAY(G8416)&gt;=season_lo,MONTH(G8416)*100+DAY(G8416)&lt;=season_hi),1,0))</f>
        <v/>
      </c>
      <c r="I8416">
        <f>IF(G8416="","",G8416-first_day+1)</f>
        <v/>
      </c>
      <c r="J8416" s="27">
        <f>IF(I8416="","",INDEX(Daily!$J$2:$J$421,I8416))</f>
        <v/>
      </c>
      <c r="K8416" s="27">
        <f>IF(J8416="","",J8416+cat_offset)</f>
        <v/>
      </c>
      <c r="L8416" s="27">
        <f>IF(J8416="","",MAX(0,E8416-J8416)^2)</f>
        <v/>
      </c>
      <c r="M8416" s="27">
        <f>IF(J8416="","",MAX(0,E8416-(J8416+twcdh_off))^2)</f>
        <v/>
      </c>
      <c r="N8416" s="27">
        <f>IF(E8416="","",MAX(0,E8416-swcdh_thr)^2)</f>
        <v/>
      </c>
      <c r="O8416">
        <f>IF(K8416="","",ROUND(E8416-K8416,0))</f>
        <v/>
      </c>
      <c r="P8416">
        <f>IF(O8416="","",IF(O8416&gt;=1,O8416,0))</f>
        <v/>
      </c>
      <c r="Q8416" s="27">
        <f>IF(E8416="","",MAX(0,E8416-22))</f>
        <v/>
      </c>
      <c r="R8416" s="27">
        <f>IF(H8416=1,E8416,"")</f>
        <v/>
      </c>
      <c r="S8416" s="27">
        <f>IF(AND(H8416=1,J8416&lt;&gt;""),E8416-J8416,"")</f>
        <v/>
      </c>
      <c r="T8416">
        <f>IF(G8416="","",MONTH(G8416))</f>
        <v/>
      </c>
    </row>
    <row r="8417">
      <c r="A8417" s="24" t="n">
        <v>2020</v>
      </c>
      <c r="B8417" s="24" t="n">
        <v>12</v>
      </c>
      <c r="C8417" s="24" t="n">
        <v>16</v>
      </c>
      <c r="D8417" s="24" t="n">
        <v>16</v>
      </c>
      <c r="E8417" s="24" t="n">
        <v>8.5</v>
      </c>
      <c r="F8417" s="25">
        <f>IF($E8417="","",DATE(IF($A8417="",nominal_year,$A8417),$B8417,$C8417)+($D8417-IF(LEFT(hour_conv,1)="1",1,0))/24)</f>
        <v/>
      </c>
      <c r="G8417" s="26">
        <f>IF(F8417="","",INT(F8417))</f>
        <v/>
      </c>
      <c r="H8417">
        <f>IF(G8417="","",IF(AND(MONTH(G8417)*100+DAY(G8417)&gt;=season_lo,MONTH(G8417)*100+DAY(G8417)&lt;=season_hi),1,0))</f>
        <v/>
      </c>
      <c r="I8417">
        <f>IF(G8417="","",G8417-first_day+1)</f>
        <v/>
      </c>
      <c r="J8417" s="27">
        <f>IF(I8417="","",INDEX(Daily!$J$2:$J$421,I8417))</f>
        <v/>
      </c>
      <c r="K8417" s="27">
        <f>IF(J8417="","",J8417+cat_offset)</f>
        <v/>
      </c>
      <c r="L8417" s="27">
        <f>IF(J8417="","",MAX(0,E8417-J8417)^2)</f>
        <v/>
      </c>
      <c r="M8417" s="27">
        <f>IF(J8417="","",MAX(0,E8417-(J8417+twcdh_off))^2)</f>
        <v/>
      </c>
      <c r="N8417" s="27">
        <f>IF(E8417="","",MAX(0,E8417-swcdh_thr)^2)</f>
        <v/>
      </c>
      <c r="O8417">
        <f>IF(K8417="","",ROUND(E8417-K8417,0))</f>
        <v/>
      </c>
      <c r="P8417">
        <f>IF(O8417="","",IF(O8417&gt;=1,O8417,0))</f>
        <v/>
      </c>
      <c r="Q8417" s="27">
        <f>IF(E8417="","",MAX(0,E8417-22))</f>
        <v/>
      </c>
      <c r="R8417" s="27">
        <f>IF(H8417=1,E8417,"")</f>
        <v/>
      </c>
      <c r="S8417" s="27">
        <f>IF(AND(H8417=1,J8417&lt;&gt;""),E8417-J8417,"")</f>
        <v/>
      </c>
      <c r="T8417">
        <f>IF(G8417="","",MONTH(G8417))</f>
        <v/>
      </c>
    </row>
    <row r="8418">
      <c r="A8418" s="24" t="n">
        <v>2020</v>
      </c>
      <c r="B8418" s="24" t="n">
        <v>12</v>
      </c>
      <c r="C8418" s="24" t="n">
        <v>16</v>
      </c>
      <c r="D8418" s="24" t="n">
        <v>17</v>
      </c>
      <c r="E8418" s="24" t="n">
        <v>8.210000000000001</v>
      </c>
      <c r="F8418" s="25">
        <f>IF($E8418="","",DATE(IF($A8418="",nominal_year,$A8418),$B8418,$C8418)+($D8418-IF(LEFT(hour_conv,1)="1",1,0))/24)</f>
        <v/>
      </c>
      <c r="G8418" s="26">
        <f>IF(F8418="","",INT(F8418))</f>
        <v/>
      </c>
      <c r="H8418">
        <f>IF(G8418="","",IF(AND(MONTH(G8418)*100+DAY(G8418)&gt;=season_lo,MONTH(G8418)*100+DAY(G8418)&lt;=season_hi),1,0))</f>
        <v/>
      </c>
      <c r="I8418">
        <f>IF(G8418="","",G8418-first_day+1)</f>
        <v/>
      </c>
      <c r="J8418" s="27">
        <f>IF(I8418="","",INDEX(Daily!$J$2:$J$421,I8418))</f>
        <v/>
      </c>
      <c r="K8418" s="27">
        <f>IF(J8418="","",J8418+cat_offset)</f>
        <v/>
      </c>
      <c r="L8418" s="27">
        <f>IF(J8418="","",MAX(0,E8418-J8418)^2)</f>
        <v/>
      </c>
      <c r="M8418" s="27">
        <f>IF(J8418="","",MAX(0,E8418-(J8418+twcdh_off))^2)</f>
        <v/>
      </c>
      <c r="N8418" s="27">
        <f>IF(E8418="","",MAX(0,E8418-swcdh_thr)^2)</f>
        <v/>
      </c>
      <c r="O8418">
        <f>IF(K8418="","",ROUND(E8418-K8418,0))</f>
        <v/>
      </c>
      <c r="P8418">
        <f>IF(O8418="","",IF(O8418&gt;=1,O8418,0))</f>
        <v/>
      </c>
      <c r="Q8418" s="27">
        <f>IF(E8418="","",MAX(0,E8418-22))</f>
        <v/>
      </c>
      <c r="R8418" s="27">
        <f>IF(H8418=1,E8418,"")</f>
        <v/>
      </c>
      <c r="S8418" s="27">
        <f>IF(AND(H8418=1,J8418&lt;&gt;""),E8418-J8418,"")</f>
        <v/>
      </c>
      <c r="T8418">
        <f>IF(G8418="","",MONTH(G8418))</f>
        <v/>
      </c>
    </row>
    <row r="8419">
      <c r="A8419" s="24" t="n">
        <v>2020</v>
      </c>
      <c r="B8419" s="24" t="n">
        <v>12</v>
      </c>
      <c r="C8419" s="24" t="n">
        <v>16</v>
      </c>
      <c r="D8419" s="24" t="n">
        <v>18</v>
      </c>
      <c r="E8419" s="24" t="n">
        <v>8.380000000000001</v>
      </c>
      <c r="F8419" s="25">
        <f>IF($E8419="","",DATE(IF($A8419="",nominal_year,$A8419),$B8419,$C8419)+($D8419-IF(LEFT(hour_conv,1)="1",1,0))/24)</f>
        <v/>
      </c>
      <c r="G8419" s="26">
        <f>IF(F8419="","",INT(F8419))</f>
        <v/>
      </c>
      <c r="H8419">
        <f>IF(G8419="","",IF(AND(MONTH(G8419)*100+DAY(G8419)&gt;=season_lo,MONTH(G8419)*100+DAY(G8419)&lt;=season_hi),1,0))</f>
        <v/>
      </c>
      <c r="I8419">
        <f>IF(G8419="","",G8419-first_day+1)</f>
        <v/>
      </c>
      <c r="J8419" s="27">
        <f>IF(I8419="","",INDEX(Daily!$J$2:$J$421,I8419))</f>
        <v/>
      </c>
      <c r="K8419" s="27">
        <f>IF(J8419="","",J8419+cat_offset)</f>
        <v/>
      </c>
      <c r="L8419" s="27">
        <f>IF(J8419="","",MAX(0,E8419-J8419)^2)</f>
        <v/>
      </c>
      <c r="M8419" s="27">
        <f>IF(J8419="","",MAX(0,E8419-(J8419+twcdh_off))^2)</f>
        <v/>
      </c>
      <c r="N8419" s="27">
        <f>IF(E8419="","",MAX(0,E8419-swcdh_thr)^2)</f>
        <v/>
      </c>
      <c r="O8419">
        <f>IF(K8419="","",ROUND(E8419-K8419,0))</f>
        <v/>
      </c>
      <c r="P8419">
        <f>IF(O8419="","",IF(O8419&gt;=1,O8419,0))</f>
        <v/>
      </c>
      <c r="Q8419" s="27">
        <f>IF(E8419="","",MAX(0,E8419-22))</f>
        <v/>
      </c>
      <c r="R8419" s="27">
        <f>IF(H8419=1,E8419,"")</f>
        <v/>
      </c>
      <c r="S8419" s="27">
        <f>IF(AND(H8419=1,J8419&lt;&gt;""),E8419-J8419,"")</f>
        <v/>
      </c>
      <c r="T8419">
        <f>IF(G8419="","",MONTH(G8419))</f>
        <v/>
      </c>
    </row>
    <row r="8420">
      <c r="A8420" s="24" t="n">
        <v>2020</v>
      </c>
      <c r="B8420" s="24" t="n">
        <v>12</v>
      </c>
      <c r="C8420" s="24" t="n">
        <v>16</v>
      </c>
      <c r="D8420" s="24" t="n">
        <v>19</v>
      </c>
      <c r="E8420" s="24" t="n">
        <v>7.55</v>
      </c>
      <c r="F8420" s="25">
        <f>IF($E8420="","",DATE(IF($A8420="",nominal_year,$A8420),$B8420,$C8420)+($D8420-IF(LEFT(hour_conv,1)="1",1,0))/24)</f>
        <v/>
      </c>
      <c r="G8420" s="26">
        <f>IF(F8420="","",INT(F8420))</f>
        <v/>
      </c>
      <c r="H8420">
        <f>IF(G8420="","",IF(AND(MONTH(G8420)*100+DAY(G8420)&gt;=season_lo,MONTH(G8420)*100+DAY(G8420)&lt;=season_hi),1,0))</f>
        <v/>
      </c>
      <c r="I8420">
        <f>IF(G8420="","",G8420-first_day+1)</f>
        <v/>
      </c>
      <c r="J8420" s="27">
        <f>IF(I8420="","",INDEX(Daily!$J$2:$J$421,I8420))</f>
        <v/>
      </c>
      <c r="K8420" s="27">
        <f>IF(J8420="","",J8420+cat_offset)</f>
        <v/>
      </c>
      <c r="L8420" s="27">
        <f>IF(J8420="","",MAX(0,E8420-J8420)^2)</f>
        <v/>
      </c>
      <c r="M8420" s="27">
        <f>IF(J8420="","",MAX(0,E8420-(J8420+twcdh_off))^2)</f>
        <v/>
      </c>
      <c r="N8420" s="27">
        <f>IF(E8420="","",MAX(0,E8420-swcdh_thr)^2)</f>
        <v/>
      </c>
      <c r="O8420">
        <f>IF(K8420="","",ROUND(E8420-K8420,0))</f>
        <v/>
      </c>
      <c r="P8420">
        <f>IF(O8420="","",IF(O8420&gt;=1,O8420,0))</f>
        <v/>
      </c>
      <c r="Q8420" s="27">
        <f>IF(E8420="","",MAX(0,E8420-22))</f>
        <v/>
      </c>
      <c r="R8420" s="27">
        <f>IF(H8420=1,E8420,"")</f>
        <v/>
      </c>
      <c r="S8420" s="27">
        <f>IF(AND(H8420=1,J8420&lt;&gt;""),E8420-J8420,"")</f>
        <v/>
      </c>
      <c r="T8420">
        <f>IF(G8420="","",MONTH(G8420))</f>
        <v/>
      </c>
    </row>
    <row r="8421">
      <c r="A8421" s="24" t="n">
        <v>2020</v>
      </c>
      <c r="B8421" s="24" t="n">
        <v>12</v>
      </c>
      <c r="C8421" s="24" t="n">
        <v>16</v>
      </c>
      <c r="D8421" s="24" t="n">
        <v>20</v>
      </c>
      <c r="E8421" s="24" t="n">
        <v>6.57</v>
      </c>
      <c r="F8421" s="25">
        <f>IF($E8421="","",DATE(IF($A8421="",nominal_year,$A8421),$B8421,$C8421)+($D8421-IF(LEFT(hour_conv,1)="1",1,0))/24)</f>
        <v/>
      </c>
      <c r="G8421" s="26">
        <f>IF(F8421="","",INT(F8421))</f>
        <v/>
      </c>
      <c r="H8421">
        <f>IF(G8421="","",IF(AND(MONTH(G8421)*100+DAY(G8421)&gt;=season_lo,MONTH(G8421)*100+DAY(G8421)&lt;=season_hi),1,0))</f>
        <v/>
      </c>
      <c r="I8421">
        <f>IF(G8421="","",G8421-first_day+1)</f>
        <v/>
      </c>
      <c r="J8421" s="27">
        <f>IF(I8421="","",INDEX(Daily!$J$2:$J$421,I8421))</f>
        <v/>
      </c>
      <c r="K8421" s="27">
        <f>IF(J8421="","",J8421+cat_offset)</f>
        <v/>
      </c>
      <c r="L8421" s="27">
        <f>IF(J8421="","",MAX(0,E8421-J8421)^2)</f>
        <v/>
      </c>
      <c r="M8421" s="27">
        <f>IF(J8421="","",MAX(0,E8421-(J8421+twcdh_off))^2)</f>
        <v/>
      </c>
      <c r="N8421" s="27">
        <f>IF(E8421="","",MAX(0,E8421-swcdh_thr)^2)</f>
        <v/>
      </c>
      <c r="O8421">
        <f>IF(K8421="","",ROUND(E8421-K8421,0))</f>
        <v/>
      </c>
      <c r="P8421">
        <f>IF(O8421="","",IF(O8421&gt;=1,O8421,0))</f>
        <v/>
      </c>
      <c r="Q8421" s="27">
        <f>IF(E8421="","",MAX(0,E8421-22))</f>
        <v/>
      </c>
      <c r="R8421" s="27">
        <f>IF(H8421=1,E8421,"")</f>
        <v/>
      </c>
      <c r="S8421" s="27">
        <f>IF(AND(H8421=1,J8421&lt;&gt;""),E8421-J8421,"")</f>
        <v/>
      </c>
      <c r="T8421">
        <f>IF(G8421="","",MONTH(G8421))</f>
        <v/>
      </c>
    </row>
    <row r="8422">
      <c r="A8422" s="24" t="n">
        <v>2020</v>
      </c>
      <c r="B8422" s="24" t="n">
        <v>12</v>
      </c>
      <c r="C8422" s="24" t="n">
        <v>16</v>
      </c>
      <c r="D8422" s="24" t="n">
        <v>21</v>
      </c>
      <c r="E8422" s="24" t="n">
        <v>5.68</v>
      </c>
      <c r="F8422" s="25">
        <f>IF($E8422="","",DATE(IF($A8422="",nominal_year,$A8422),$B8422,$C8422)+($D8422-IF(LEFT(hour_conv,1)="1",1,0))/24)</f>
        <v/>
      </c>
      <c r="G8422" s="26">
        <f>IF(F8422="","",INT(F8422))</f>
        <v/>
      </c>
      <c r="H8422">
        <f>IF(G8422="","",IF(AND(MONTH(G8422)*100+DAY(G8422)&gt;=season_lo,MONTH(G8422)*100+DAY(G8422)&lt;=season_hi),1,0))</f>
        <v/>
      </c>
      <c r="I8422">
        <f>IF(G8422="","",G8422-first_day+1)</f>
        <v/>
      </c>
      <c r="J8422" s="27">
        <f>IF(I8422="","",INDEX(Daily!$J$2:$J$421,I8422))</f>
        <v/>
      </c>
      <c r="K8422" s="27">
        <f>IF(J8422="","",J8422+cat_offset)</f>
        <v/>
      </c>
      <c r="L8422" s="27">
        <f>IF(J8422="","",MAX(0,E8422-J8422)^2)</f>
        <v/>
      </c>
      <c r="M8422" s="27">
        <f>IF(J8422="","",MAX(0,E8422-(J8422+twcdh_off))^2)</f>
        <v/>
      </c>
      <c r="N8422" s="27">
        <f>IF(E8422="","",MAX(0,E8422-swcdh_thr)^2)</f>
        <v/>
      </c>
      <c r="O8422">
        <f>IF(K8422="","",ROUND(E8422-K8422,0))</f>
        <v/>
      </c>
      <c r="P8422">
        <f>IF(O8422="","",IF(O8422&gt;=1,O8422,0))</f>
        <v/>
      </c>
      <c r="Q8422" s="27">
        <f>IF(E8422="","",MAX(0,E8422-22))</f>
        <v/>
      </c>
      <c r="R8422" s="27">
        <f>IF(H8422=1,E8422,"")</f>
        <v/>
      </c>
      <c r="S8422" s="27">
        <f>IF(AND(H8422=1,J8422&lt;&gt;""),E8422-J8422,"")</f>
        <v/>
      </c>
      <c r="T8422">
        <f>IF(G8422="","",MONTH(G8422))</f>
        <v/>
      </c>
    </row>
    <row r="8423">
      <c r="A8423" s="24" t="n">
        <v>2020</v>
      </c>
      <c r="B8423" s="24" t="n">
        <v>12</v>
      </c>
      <c r="C8423" s="24" t="n">
        <v>16</v>
      </c>
      <c r="D8423" s="24" t="n">
        <v>22</v>
      </c>
      <c r="E8423" s="24" t="n">
        <v>5.47</v>
      </c>
      <c r="F8423" s="25">
        <f>IF($E8423="","",DATE(IF($A8423="",nominal_year,$A8423),$B8423,$C8423)+($D8423-IF(LEFT(hour_conv,1)="1",1,0))/24)</f>
        <v/>
      </c>
      <c r="G8423" s="26">
        <f>IF(F8423="","",INT(F8423))</f>
        <v/>
      </c>
      <c r="H8423">
        <f>IF(G8423="","",IF(AND(MONTH(G8423)*100+DAY(G8423)&gt;=season_lo,MONTH(G8423)*100+DAY(G8423)&lt;=season_hi),1,0))</f>
        <v/>
      </c>
      <c r="I8423">
        <f>IF(G8423="","",G8423-first_day+1)</f>
        <v/>
      </c>
      <c r="J8423" s="27">
        <f>IF(I8423="","",INDEX(Daily!$J$2:$J$421,I8423))</f>
        <v/>
      </c>
      <c r="K8423" s="27">
        <f>IF(J8423="","",J8423+cat_offset)</f>
        <v/>
      </c>
      <c r="L8423" s="27">
        <f>IF(J8423="","",MAX(0,E8423-J8423)^2)</f>
        <v/>
      </c>
      <c r="M8423" s="27">
        <f>IF(J8423="","",MAX(0,E8423-(J8423+twcdh_off))^2)</f>
        <v/>
      </c>
      <c r="N8423" s="27">
        <f>IF(E8423="","",MAX(0,E8423-swcdh_thr)^2)</f>
        <v/>
      </c>
      <c r="O8423">
        <f>IF(K8423="","",ROUND(E8423-K8423,0))</f>
        <v/>
      </c>
      <c r="P8423">
        <f>IF(O8423="","",IF(O8423&gt;=1,O8423,0))</f>
        <v/>
      </c>
      <c r="Q8423" s="27">
        <f>IF(E8423="","",MAX(0,E8423-22))</f>
        <v/>
      </c>
      <c r="R8423" s="27">
        <f>IF(H8423=1,E8423,"")</f>
        <v/>
      </c>
      <c r="S8423" s="27">
        <f>IF(AND(H8423=1,J8423&lt;&gt;""),E8423-J8423,"")</f>
        <v/>
      </c>
      <c r="T8423">
        <f>IF(G8423="","",MONTH(G8423))</f>
        <v/>
      </c>
    </row>
    <row r="8424">
      <c r="A8424" s="24" t="n">
        <v>2020</v>
      </c>
      <c r="B8424" s="24" t="n">
        <v>12</v>
      </c>
      <c r="C8424" s="24" t="n">
        <v>16</v>
      </c>
      <c r="D8424" s="24" t="n">
        <v>23</v>
      </c>
      <c r="E8424" s="24" t="n">
        <v>5.1</v>
      </c>
      <c r="F8424" s="25">
        <f>IF($E8424="","",DATE(IF($A8424="",nominal_year,$A8424),$B8424,$C8424)+($D8424-IF(LEFT(hour_conv,1)="1",1,0))/24)</f>
        <v/>
      </c>
      <c r="G8424" s="26">
        <f>IF(F8424="","",INT(F8424))</f>
        <v/>
      </c>
      <c r="H8424">
        <f>IF(G8424="","",IF(AND(MONTH(G8424)*100+DAY(G8424)&gt;=season_lo,MONTH(G8424)*100+DAY(G8424)&lt;=season_hi),1,0))</f>
        <v/>
      </c>
      <c r="I8424">
        <f>IF(G8424="","",G8424-first_day+1)</f>
        <v/>
      </c>
      <c r="J8424" s="27">
        <f>IF(I8424="","",INDEX(Daily!$J$2:$J$421,I8424))</f>
        <v/>
      </c>
      <c r="K8424" s="27">
        <f>IF(J8424="","",J8424+cat_offset)</f>
        <v/>
      </c>
      <c r="L8424" s="27">
        <f>IF(J8424="","",MAX(0,E8424-J8424)^2)</f>
        <v/>
      </c>
      <c r="M8424" s="27">
        <f>IF(J8424="","",MAX(0,E8424-(J8424+twcdh_off))^2)</f>
        <v/>
      </c>
      <c r="N8424" s="27">
        <f>IF(E8424="","",MAX(0,E8424-swcdh_thr)^2)</f>
        <v/>
      </c>
      <c r="O8424">
        <f>IF(K8424="","",ROUND(E8424-K8424,0))</f>
        <v/>
      </c>
      <c r="P8424">
        <f>IF(O8424="","",IF(O8424&gt;=1,O8424,0))</f>
        <v/>
      </c>
      <c r="Q8424" s="27">
        <f>IF(E8424="","",MAX(0,E8424-22))</f>
        <v/>
      </c>
      <c r="R8424" s="27">
        <f>IF(H8424=1,E8424,"")</f>
        <v/>
      </c>
      <c r="S8424" s="27">
        <f>IF(AND(H8424=1,J8424&lt;&gt;""),E8424-J8424,"")</f>
        <v/>
      </c>
      <c r="T8424">
        <f>IF(G8424="","",MONTH(G8424))</f>
        <v/>
      </c>
    </row>
    <row r="8425">
      <c r="A8425" s="24" t="n">
        <v>2020</v>
      </c>
      <c r="B8425" s="24" t="n">
        <v>12</v>
      </c>
      <c r="C8425" s="24" t="n">
        <v>16</v>
      </c>
      <c r="D8425" s="24" t="n">
        <v>24</v>
      </c>
      <c r="E8425" s="24" t="n">
        <v>4.71</v>
      </c>
      <c r="F8425" s="25">
        <f>IF($E8425="","",DATE(IF($A8425="",nominal_year,$A8425),$B8425,$C8425)+($D8425-IF(LEFT(hour_conv,1)="1",1,0))/24)</f>
        <v/>
      </c>
      <c r="G8425" s="26">
        <f>IF(F8425="","",INT(F8425))</f>
        <v/>
      </c>
      <c r="H8425">
        <f>IF(G8425="","",IF(AND(MONTH(G8425)*100+DAY(G8425)&gt;=season_lo,MONTH(G8425)*100+DAY(G8425)&lt;=season_hi),1,0))</f>
        <v/>
      </c>
      <c r="I8425">
        <f>IF(G8425="","",G8425-first_day+1)</f>
        <v/>
      </c>
      <c r="J8425" s="27">
        <f>IF(I8425="","",INDEX(Daily!$J$2:$J$421,I8425))</f>
        <v/>
      </c>
      <c r="K8425" s="27">
        <f>IF(J8425="","",J8425+cat_offset)</f>
        <v/>
      </c>
      <c r="L8425" s="27">
        <f>IF(J8425="","",MAX(0,E8425-J8425)^2)</f>
        <v/>
      </c>
      <c r="M8425" s="27">
        <f>IF(J8425="","",MAX(0,E8425-(J8425+twcdh_off))^2)</f>
        <v/>
      </c>
      <c r="N8425" s="27">
        <f>IF(E8425="","",MAX(0,E8425-swcdh_thr)^2)</f>
        <v/>
      </c>
      <c r="O8425">
        <f>IF(K8425="","",ROUND(E8425-K8425,0))</f>
        <v/>
      </c>
      <c r="P8425">
        <f>IF(O8425="","",IF(O8425&gt;=1,O8425,0))</f>
        <v/>
      </c>
      <c r="Q8425" s="27">
        <f>IF(E8425="","",MAX(0,E8425-22))</f>
        <v/>
      </c>
      <c r="R8425" s="27">
        <f>IF(H8425=1,E8425,"")</f>
        <v/>
      </c>
      <c r="S8425" s="27">
        <f>IF(AND(H8425=1,J8425&lt;&gt;""),E8425-J8425,"")</f>
        <v/>
      </c>
      <c r="T8425">
        <f>IF(G8425="","",MONTH(G8425))</f>
        <v/>
      </c>
    </row>
    <row r="8426">
      <c r="A8426" s="24" t="n">
        <v>2020</v>
      </c>
      <c r="B8426" s="24" t="n">
        <v>12</v>
      </c>
      <c r="C8426" s="24" t="n">
        <v>17</v>
      </c>
      <c r="D8426" s="24" t="n">
        <v>1</v>
      </c>
      <c r="E8426" s="24" t="n">
        <v>4.11</v>
      </c>
      <c r="F8426" s="25">
        <f>IF($E8426="","",DATE(IF($A8426="",nominal_year,$A8426),$B8426,$C8426)+($D8426-IF(LEFT(hour_conv,1)="1",1,0))/24)</f>
        <v/>
      </c>
      <c r="G8426" s="26">
        <f>IF(F8426="","",INT(F8426))</f>
        <v/>
      </c>
      <c r="H8426">
        <f>IF(G8426="","",IF(AND(MONTH(G8426)*100+DAY(G8426)&gt;=season_lo,MONTH(G8426)*100+DAY(G8426)&lt;=season_hi),1,0))</f>
        <v/>
      </c>
      <c r="I8426">
        <f>IF(G8426="","",G8426-first_day+1)</f>
        <v/>
      </c>
      <c r="J8426" s="27">
        <f>IF(I8426="","",INDEX(Daily!$J$2:$J$421,I8426))</f>
        <v/>
      </c>
      <c r="K8426" s="27">
        <f>IF(J8426="","",J8426+cat_offset)</f>
        <v/>
      </c>
      <c r="L8426" s="27">
        <f>IF(J8426="","",MAX(0,E8426-J8426)^2)</f>
        <v/>
      </c>
      <c r="M8426" s="27">
        <f>IF(J8426="","",MAX(0,E8426-(J8426+twcdh_off))^2)</f>
        <v/>
      </c>
      <c r="N8426" s="27">
        <f>IF(E8426="","",MAX(0,E8426-swcdh_thr)^2)</f>
        <v/>
      </c>
      <c r="O8426">
        <f>IF(K8426="","",ROUND(E8426-K8426,0))</f>
        <v/>
      </c>
      <c r="P8426">
        <f>IF(O8426="","",IF(O8426&gt;=1,O8426,0))</f>
        <v/>
      </c>
      <c r="Q8426" s="27">
        <f>IF(E8426="","",MAX(0,E8426-22))</f>
        <v/>
      </c>
      <c r="R8426" s="27">
        <f>IF(H8426=1,E8426,"")</f>
        <v/>
      </c>
      <c r="S8426" s="27">
        <f>IF(AND(H8426=1,J8426&lt;&gt;""),E8426-J8426,"")</f>
        <v/>
      </c>
      <c r="T8426">
        <f>IF(G8426="","",MONTH(G8426))</f>
        <v/>
      </c>
    </row>
    <row r="8427">
      <c r="A8427" s="24" t="n">
        <v>2020</v>
      </c>
      <c r="B8427" s="24" t="n">
        <v>12</v>
      </c>
      <c r="C8427" s="24" t="n">
        <v>17</v>
      </c>
      <c r="D8427" s="24" t="n">
        <v>2</v>
      </c>
      <c r="E8427" s="24" t="n">
        <v>3.07</v>
      </c>
      <c r="F8427" s="25">
        <f>IF($E8427="","",DATE(IF($A8427="",nominal_year,$A8427),$B8427,$C8427)+($D8427-IF(LEFT(hour_conv,1)="1",1,0))/24)</f>
        <v/>
      </c>
      <c r="G8427" s="26">
        <f>IF(F8427="","",INT(F8427))</f>
        <v/>
      </c>
      <c r="H8427">
        <f>IF(G8427="","",IF(AND(MONTH(G8427)*100+DAY(G8427)&gt;=season_lo,MONTH(G8427)*100+DAY(G8427)&lt;=season_hi),1,0))</f>
        <v/>
      </c>
      <c r="I8427">
        <f>IF(G8427="","",G8427-first_day+1)</f>
        <v/>
      </c>
      <c r="J8427" s="27">
        <f>IF(I8427="","",INDEX(Daily!$J$2:$J$421,I8427))</f>
        <v/>
      </c>
      <c r="K8427" s="27">
        <f>IF(J8427="","",J8427+cat_offset)</f>
        <v/>
      </c>
      <c r="L8427" s="27">
        <f>IF(J8427="","",MAX(0,E8427-J8427)^2)</f>
        <v/>
      </c>
      <c r="M8427" s="27">
        <f>IF(J8427="","",MAX(0,E8427-(J8427+twcdh_off))^2)</f>
        <v/>
      </c>
      <c r="N8427" s="27">
        <f>IF(E8427="","",MAX(0,E8427-swcdh_thr)^2)</f>
        <v/>
      </c>
      <c r="O8427">
        <f>IF(K8427="","",ROUND(E8427-K8427,0))</f>
        <v/>
      </c>
      <c r="P8427">
        <f>IF(O8427="","",IF(O8427&gt;=1,O8427,0))</f>
        <v/>
      </c>
      <c r="Q8427" s="27">
        <f>IF(E8427="","",MAX(0,E8427-22))</f>
        <v/>
      </c>
      <c r="R8427" s="27">
        <f>IF(H8427=1,E8427,"")</f>
        <v/>
      </c>
      <c r="S8427" s="27">
        <f>IF(AND(H8427=1,J8427&lt;&gt;""),E8427-J8427,"")</f>
        <v/>
      </c>
      <c r="T8427">
        <f>IF(G8427="","",MONTH(G8427))</f>
        <v/>
      </c>
    </row>
    <row r="8428">
      <c r="A8428" s="24" t="n">
        <v>2020</v>
      </c>
      <c r="B8428" s="24" t="n">
        <v>12</v>
      </c>
      <c r="C8428" s="24" t="n">
        <v>17</v>
      </c>
      <c r="D8428" s="24" t="n">
        <v>3</v>
      </c>
      <c r="E8428" s="24" t="n">
        <v>2.73</v>
      </c>
      <c r="F8428" s="25">
        <f>IF($E8428="","",DATE(IF($A8428="",nominal_year,$A8428),$B8428,$C8428)+($D8428-IF(LEFT(hour_conv,1)="1",1,0))/24)</f>
        <v/>
      </c>
      <c r="G8428" s="26">
        <f>IF(F8428="","",INT(F8428))</f>
        <v/>
      </c>
      <c r="H8428">
        <f>IF(G8428="","",IF(AND(MONTH(G8428)*100+DAY(G8428)&gt;=season_lo,MONTH(G8428)*100+DAY(G8428)&lt;=season_hi),1,0))</f>
        <v/>
      </c>
      <c r="I8428">
        <f>IF(G8428="","",G8428-first_day+1)</f>
        <v/>
      </c>
      <c r="J8428" s="27">
        <f>IF(I8428="","",INDEX(Daily!$J$2:$J$421,I8428))</f>
        <v/>
      </c>
      <c r="K8428" s="27">
        <f>IF(J8428="","",J8428+cat_offset)</f>
        <v/>
      </c>
      <c r="L8428" s="27">
        <f>IF(J8428="","",MAX(0,E8428-J8428)^2)</f>
        <v/>
      </c>
      <c r="M8428" s="27">
        <f>IF(J8428="","",MAX(0,E8428-(J8428+twcdh_off))^2)</f>
        <v/>
      </c>
      <c r="N8428" s="27">
        <f>IF(E8428="","",MAX(0,E8428-swcdh_thr)^2)</f>
        <v/>
      </c>
      <c r="O8428">
        <f>IF(K8428="","",ROUND(E8428-K8428,0))</f>
        <v/>
      </c>
      <c r="P8428">
        <f>IF(O8428="","",IF(O8428&gt;=1,O8428,0))</f>
        <v/>
      </c>
      <c r="Q8428" s="27">
        <f>IF(E8428="","",MAX(0,E8428-22))</f>
        <v/>
      </c>
      <c r="R8428" s="27">
        <f>IF(H8428=1,E8428,"")</f>
        <v/>
      </c>
      <c r="S8428" s="27">
        <f>IF(AND(H8428=1,J8428&lt;&gt;""),E8428-J8428,"")</f>
        <v/>
      </c>
      <c r="T8428">
        <f>IF(G8428="","",MONTH(G8428))</f>
        <v/>
      </c>
    </row>
    <row r="8429">
      <c r="A8429" s="24" t="n">
        <v>2020</v>
      </c>
      <c r="B8429" s="24" t="n">
        <v>12</v>
      </c>
      <c r="C8429" s="24" t="n">
        <v>17</v>
      </c>
      <c r="D8429" s="24" t="n">
        <v>4</v>
      </c>
      <c r="E8429" s="24" t="n">
        <v>3.28</v>
      </c>
      <c r="F8429" s="25">
        <f>IF($E8429="","",DATE(IF($A8429="",nominal_year,$A8429),$B8429,$C8429)+($D8429-IF(LEFT(hour_conv,1)="1",1,0))/24)</f>
        <v/>
      </c>
      <c r="G8429" s="26">
        <f>IF(F8429="","",INT(F8429))</f>
        <v/>
      </c>
      <c r="H8429">
        <f>IF(G8429="","",IF(AND(MONTH(G8429)*100+DAY(G8429)&gt;=season_lo,MONTH(G8429)*100+DAY(G8429)&lt;=season_hi),1,0))</f>
        <v/>
      </c>
      <c r="I8429">
        <f>IF(G8429="","",G8429-first_day+1)</f>
        <v/>
      </c>
      <c r="J8429" s="27">
        <f>IF(I8429="","",INDEX(Daily!$J$2:$J$421,I8429))</f>
        <v/>
      </c>
      <c r="K8429" s="27">
        <f>IF(J8429="","",J8429+cat_offset)</f>
        <v/>
      </c>
      <c r="L8429" s="27">
        <f>IF(J8429="","",MAX(0,E8429-J8429)^2)</f>
        <v/>
      </c>
      <c r="M8429" s="27">
        <f>IF(J8429="","",MAX(0,E8429-(J8429+twcdh_off))^2)</f>
        <v/>
      </c>
      <c r="N8429" s="27">
        <f>IF(E8429="","",MAX(0,E8429-swcdh_thr)^2)</f>
        <v/>
      </c>
      <c r="O8429">
        <f>IF(K8429="","",ROUND(E8429-K8429,0))</f>
        <v/>
      </c>
      <c r="P8429">
        <f>IF(O8429="","",IF(O8429&gt;=1,O8429,0))</f>
        <v/>
      </c>
      <c r="Q8429" s="27">
        <f>IF(E8429="","",MAX(0,E8429-22))</f>
        <v/>
      </c>
      <c r="R8429" s="27">
        <f>IF(H8429=1,E8429,"")</f>
        <v/>
      </c>
      <c r="S8429" s="27">
        <f>IF(AND(H8429=1,J8429&lt;&gt;""),E8429-J8429,"")</f>
        <v/>
      </c>
      <c r="T8429">
        <f>IF(G8429="","",MONTH(G8429))</f>
        <v/>
      </c>
    </row>
    <row r="8430">
      <c r="A8430" s="24" t="n">
        <v>2020</v>
      </c>
      <c r="B8430" s="24" t="n">
        <v>12</v>
      </c>
      <c r="C8430" s="24" t="n">
        <v>17</v>
      </c>
      <c r="D8430" s="24" t="n">
        <v>5</v>
      </c>
      <c r="E8430" s="24" t="n">
        <v>3.52</v>
      </c>
      <c r="F8430" s="25">
        <f>IF($E8430="","",DATE(IF($A8430="",nominal_year,$A8430),$B8430,$C8430)+($D8430-IF(LEFT(hour_conv,1)="1",1,0))/24)</f>
        <v/>
      </c>
      <c r="G8430" s="26">
        <f>IF(F8430="","",INT(F8430))</f>
        <v/>
      </c>
      <c r="H8430">
        <f>IF(G8430="","",IF(AND(MONTH(G8430)*100+DAY(G8430)&gt;=season_lo,MONTH(G8430)*100+DAY(G8430)&lt;=season_hi),1,0))</f>
        <v/>
      </c>
      <c r="I8430">
        <f>IF(G8430="","",G8430-first_day+1)</f>
        <v/>
      </c>
      <c r="J8430" s="27">
        <f>IF(I8430="","",INDEX(Daily!$J$2:$J$421,I8430))</f>
        <v/>
      </c>
      <c r="K8430" s="27">
        <f>IF(J8430="","",J8430+cat_offset)</f>
        <v/>
      </c>
      <c r="L8430" s="27">
        <f>IF(J8430="","",MAX(0,E8430-J8430)^2)</f>
        <v/>
      </c>
      <c r="M8430" s="27">
        <f>IF(J8430="","",MAX(0,E8430-(J8430+twcdh_off))^2)</f>
        <v/>
      </c>
      <c r="N8430" s="27">
        <f>IF(E8430="","",MAX(0,E8430-swcdh_thr)^2)</f>
        <v/>
      </c>
      <c r="O8430">
        <f>IF(K8430="","",ROUND(E8430-K8430,0))</f>
        <v/>
      </c>
      <c r="P8430">
        <f>IF(O8430="","",IF(O8430&gt;=1,O8430,0))</f>
        <v/>
      </c>
      <c r="Q8430" s="27">
        <f>IF(E8430="","",MAX(0,E8430-22))</f>
        <v/>
      </c>
      <c r="R8430" s="27">
        <f>IF(H8430=1,E8430,"")</f>
        <v/>
      </c>
      <c r="S8430" s="27">
        <f>IF(AND(H8430=1,J8430&lt;&gt;""),E8430-J8430,"")</f>
        <v/>
      </c>
      <c r="T8430">
        <f>IF(G8430="","",MONTH(G8430))</f>
        <v/>
      </c>
    </row>
    <row r="8431">
      <c r="A8431" s="24" t="n">
        <v>2020</v>
      </c>
      <c r="B8431" s="24" t="n">
        <v>12</v>
      </c>
      <c r="C8431" s="24" t="n">
        <v>17</v>
      </c>
      <c r="D8431" s="24" t="n">
        <v>6</v>
      </c>
      <c r="E8431" s="24" t="n">
        <v>3.09</v>
      </c>
      <c r="F8431" s="25">
        <f>IF($E8431="","",DATE(IF($A8431="",nominal_year,$A8431),$B8431,$C8431)+($D8431-IF(LEFT(hour_conv,1)="1",1,0))/24)</f>
        <v/>
      </c>
      <c r="G8431" s="26">
        <f>IF(F8431="","",INT(F8431))</f>
        <v/>
      </c>
      <c r="H8431">
        <f>IF(G8431="","",IF(AND(MONTH(G8431)*100+DAY(G8431)&gt;=season_lo,MONTH(G8431)*100+DAY(G8431)&lt;=season_hi),1,0))</f>
        <v/>
      </c>
      <c r="I8431">
        <f>IF(G8431="","",G8431-first_day+1)</f>
        <v/>
      </c>
      <c r="J8431" s="27">
        <f>IF(I8431="","",INDEX(Daily!$J$2:$J$421,I8431))</f>
        <v/>
      </c>
      <c r="K8431" s="27">
        <f>IF(J8431="","",J8431+cat_offset)</f>
        <v/>
      </c>
      <c r="L8431" s="27">
        <f>IF(J8431="","",MAX(0,E8431-J8431)^2)</f>
        <v/>
      </c>
      <c r="M8431" s="27">
        <f>IF(J8431="","",MAX(0,E8431-(J8431+twcdh_off))^2)</f>
        <v/>
      </c>
      <c r="N8431" s="27">
        <f>IF(E8431="","",MAX(0,E8431-swcdh_thr)^2)</f>
        <v/>
      </c>
      <c r="O8431">
        <f>IF(K8431="","",ROUND(E8431-K8431,0))</f>
        <v/>
      </c>
      <c r="P8431">
        <f>IF(O8431="","",IF(O8431&gt;=1,O8431,0))</f>
        <v/>
      </c>
      <c r="Q8431" s="27">
        <f>IF(E8431="","",MAX(0,E8431-22))</f>
        <v/>
      </c>
      <c r="R8431" s="27">
        <f>IF(H8431=1,E8431,"")</f>
        <v/>
      </c>
      <c r="S8431" s="27">
        <f>IF(AND(H8431=1,J8431&lt;&gt;""),E8431-J8431,"")</f>
        <v/>
      </c>
      <c r="T8431">
        <f>IF(G8431="","",MONTH(G8431))</f>
        <v/>
      </c>
    </row>
    <row r="8432">
      <c r="A8432" s="24" t="n">
        <v>2020</v>
      </c>
      <c r="B8432" s="24" t="n">
        <v>12</v>
      </c>
      <c r="C8432" s="24" t="n">
        <v>17</v>
      </c>
      <c r="D8432" s="24" t="n">
        <v>7</v>
      </c>
      <c r="E8432" s="24" t="n">
        <v>3.8</v>
      </c>
      <c r="F8432" s="25">
        <f>IF($E8432="","",DATE(IF($A8432="",nominal_year,$A8432),$B8432,$C8432)+($D8432-IF(LEFT(hour_conv,1)="1",1,0))/24)</f>
        <v/>
      </c>
      <c r="G8432" s="26">
        <f>IF(F8432="","",INT(F8432))</f>
        <v/>
      </c>
      <c r="H8432">
        <f>IF(G8432="","",IF(AND(MONTH(G8432)*100+DAY(G8432)&gt;=season_lo,MONTH(G8432)*100+DAY(G8432)&lt;=season_hi),1,0))</f>
        <v/>
      </c>
      <c r="I8432">
        <f>IF(G8432="","",G8432-first_day+1)</f>
        <v/>
      </c>
      <c r="J8432" s="27">
        <f>IF(I8432="","",INDEX(Daily!$J$2:$J$421,I8432))</f>
        <v/>
      </c>
      <c r="K8432" s="27">
        <f>IF(J8432="","",J8432+cat_offset)</f>
        <v/>
      </c>
      <c r="L8432" s="27">
        <f>IF(J8432="","",MAX(0,E8432-J8432)^2)</f>
        <v/>
      </c>
      <c r="M8432" s="27">
        <f>IF(J8432="","",MAX(0,E8432-(J8432+twcdh_off))^2)</f>
        <v/>
      </c>
      <c r="N8432" s="27">
        <f>IF(E8432="","",MAX(0,E8432-swcdh_thr)^2)</f>
        <v/>
      </c>
      <c r="O8432">
        <f>IF(K8432="","",ROUND(E8432-K8432,0))</f>
        <v/>
      </c>
      <c r="P8432">
        <f>IF(O8432="","",IF(O8432&gt;=1,O8432,0))</f>
        <v/>
      </c>
      <c r="Q8432" s="27">
        <f>IF(E8432="","",MAX(0,E8432-22))</f>
        <v/>
      </c>
      <c r="R8432" s="27">
        <f>IF(H8432=1,E8432,"")</f>
        <v/>
      </c>
      <c r="S8432" s="27">
        <f>IF(AND(H8432=1,J8432&lt;&gt;""),E8432-J8432,"")</f>
        <v/>
      </c>
      <c r="T8432">
        <f>IF(G8432="","",MONTH(G8432))</f>
        <v/>
      </c>
    </row>
    <row r="8433">
      <c r="A8433" s="24" t="n">
        <v>2020</v>
      </c>
      <c r="B8433" s="24" t="n">
        <v>12</v>
      </c>
      <c r="C8433" s="24" t="n">
        <v>17</v>
      </c>
      <c r="D8433" s="24" t="n">
        <v>8</v>
      </c>
      <c r="E8433" s="24" t="n">
        <v>4.71</v>
      </c>
      <c r="F8433" s="25">
        <f>IF($E8433="","",DATE(IF($A8433="",nominal_year,$A8433),$B8433,$C8433)+($D8433-IF(LEFT(hour_conv,1)="1",1,0))/24)</f>
        <v/>
      </c>
      <c r="G8433" s="26">
        <f>IF(F8433="","",INT(F8433))</f>
        <v/>
      </c>
      <c r="H8433">
        <f>IF(G8433="","",IF(AND(MONTH(G8433)*100+DAY(G8433)&gt;=season_lo,MONTH(G8433)*100+DAY(G8433)&lt;=season_hi),1,0))</f>
        <v/>
      </c>
      <c r="I8433">
        <f>IF(G8433="","",G8433-first_day+1)</f>
        <v/>
      </c>
      <c r="J8433" s="27">
        <f>IF(I8433="","",INDEX(Daily!$J$2:$J$421,I8433))</f>
        <v/>
      </c>
      <c r="K8433" s="27">
        <f>IF(J8433="","",J8433+cat_offset)</f>
        <v/>
      </c>
      <c r="L8433" s="27">
        <f>IF(J8433="","",MAX(0,E8433-J8433)^2)</f>
        <v/>
      </c>
      <c r="M8433" s="27">
        <f>IF(J8433="","",MAX(0,E8433-(J8433+twcdh_off))^2)</f>
        <v/>
      </c>
      <c r="N8433" s="27">
        <f>IF(E8433="","",MAX(0,E8433-swcdh_thr)^2)</f>
        <v/>
      </c>
      <c r="O8433">
        <f>IF(K8433="","",ROUND(E8433-K8433,0))</f>
        <v/>
      </c>
      <c r="P8433">
        <f>IF(O8433="","",IF(O8433&gt;=1,O8433,0))</f>
        <v/>
      </c>
      <c r="Q8433" s="27">
        <f>IF(E8433="","",MAX(0,E8433-22))</f>
        <v/>
      </c>
      <c r="R8433" s="27">
        <f>IF(H8433=1,E8433,"")</f>
        <v/>
      </c>
      <c r="S8433" s="27">
        <f>IF(AND(H8433=1,J8433&lt;&gt;""),E8433-J8433,"")</f>
        <v/>
      </c>
      <c r="T8433">
        <f>IF(G8433="","",MONTH(G8433))</f>
        <v/>
      </c>
    </row>
    <row r="8434">
      <c r="A8434" s="24" t="n">
        <v>2020</v>
      </c>
      <c r="B8434" s="24" t="n">
        <v>12</v>
      </c>
      <c r="C8434" s="24" t="n">
        <v>17</v>
      </c>
      <c r="D8434" s="24" t="n">
        <v>9</v>
      </c>
      <c r="E8434" s="24" t="n">
        <v>4.86</v>
      </c>
      <c r="F8434" s="25">
        <f>IF($E8434="","",DATE(IF($A8434="",nominal_year,$A8434),$B8434,$C8434)+($D8434-IF(LEFT(hour_conv,1)="1",1,0))/24)</f>
        <v/>
      </c>
      <c r="G8434" s="26">
        <f>IF(F8434="","",INT(F8434))</f>
        <v/>
      </c>
      <c r="H8434">
        <f>IF(G8434="","",IF(AND(MONTH(G8434)*100+DAY(G8434)&gt;=season_lo,MONTH(G8434)*100+DAY(G8434)&lt;=season_hi),1,0))</f>
        <v/>
      </c>
      <c r="I8434">
        <f>IF(G8434="","",G8434-first_day+1)</f>
        <v/>
      </c>
      <c r="J8434" s="27">
        <f>IF(I8434="","",INDEX(Daily!$J$2:$J$421,I8434))</f>
        <v/>
      </c>
      <c r="K8434" s="27">
        <f>IF(J8434="","",J8434+cat_offset)</f>
        <v/>
      </c>
      <c r="L8434" s="27">
        <f>IF(J8434="","",MAX(0,E8434-J8434)^2)</f>
        <v/>
      </c>
      <c r="M8434" s="27">
        <f>IF(J8434="","",MAX(0,E8434-(J8434+twcdh_off))^2)</f>
        <v/>
      </c>
      <c r="N8434" s="27">
        <f>IF(E8434="","",MAX(0,E8434-swcdh_thr)^2)</f>
        <v/>
      </c>
      <c r="O8434">
        <f>IF(K8434="","",ROUND(E8434-K8434,0))</f>
        <v/>
      </c>
      <c r="P8434">
        <f>IF(O8434="","",IF(O8434&gt;=1,O8434,0))</f>
        <v/>
      </c>
      <c r="Q8434" s="27">
        <f>IF(E8434="","",MAX(0,E8434-22))</f>
        <v/>
      </c>
      <c r="R8434" s="27">
        <f>IF(H8434=1,E8434,"")</f>
        <v/>
      </c>
      <c r="S8434" s="27">
        <f>IF(AND(H8434=1,J8434&lt;&gt;""),E8434-J8434,"")</f>
        <v/>
      </c>
      <c r="T8434">
        <f>IF(G8434="","",MONTH(G8434))</f>
        <v/>
      </c>
    </row>
    <row r="8435">
      <c r="A8435" s="24" t="n">
        <v>2020</v>
      </c>
      <c r="B8435" s="24" t="n">
        <v>12</v>
      </c>
      <c r="C8435" s="24" t="n">
        <v>17</v>
      </c>
      <c r="D8435" s="24" t="n">
        <v>10</v>
      </c>
      <c r="E8435" s="24" t="n">
        <v>5.33</v>
      </c>
      <c r="F8435" s="25">
        <f>IF($E8435="","",DATE(IF($A8435="",nominal_year,$A8435),$B8435,$C8435)+($D8435-IF(LEFT(hour_conv,1)="1",1,0))/24)</f>
        <v/>
      </c>
      <c r="G8435" s="26">
        <f>IF(F8435="","",INT(F8435))</f>
        <v/>
      </c>
      <c r="H8435">
        <f>IF(G8435="","",IF(AND(MONTH(G8435)*100+DAY(G8435)&gt;=season_lo,MONTH(G8435)*100+DAY(G8435)&lt;=season_hi),1,0))</f>
        <v/>
      </c>
      <c r="I8435">
        <f>IF(G8435="","",G8435-first_day+1)</f>
        <v/>
      </c>
      <c r="J8435" s="27">
        <f>IF(I8435="","",INDEX(Daily!$J$2:$J$421,I8435))</f>
        <v/>
      </c>
      <c r="K8435" s="27">
        <f>IF(J8435="","",J8435+cat_offset)</f>
        <v/>
      </c>
      <c r="L8435" s="27">
        <f>IF(J8435="","",MAX(0,E8435-J8435)^2)</f>
        <v/>
      </c>
      <c r="M8435" s="27">
        <f>IF(J8435="","",MAX(0,E8435-(J8435+twcdh_off))^2)</f>
        <v/>
      </c>
      <c r="N8435" s="27">
        <f>IF(E8435="","",MAX(0,E8435-swcdh_thr)^2)</f>
        <v/>
      </c>
      <c r="O8435">
        <f>IF(K8435="","",ROUND(E8435-K8435,0))</f>
        <v/>
      </c>
      <c r="P8435">
        <f>IF(O8435="","",IF(O8435&gt;=1,O8435,0))</f>
        <v/>
      </c>
      <c r="Q8435" s="27">
        <f>IF(E8435="","",MAX(0,E8435-22))</f>
        <v/>
      </c>
      <c r="R8435" s="27">
        <f>IF(H8435=1,E8435,"")</f>
        <v/>
      </c>
      <c r="S8435" s="27">
        <f>IF(AND(H8435=1,J8435&lt;&gt;""),E8435-J8435,"")</f>
        <v/>
      </c>
      <c r="T8435">
        <f>IF(G8435="","",MONTH(G8435))</f>
        <v/>
      </c>
    </row>
    <row r="8436">
      <c r="A8436" s="24" t="n">
        <v>2020</v>
      </c>
      <c r="B8436" s="24" t="n">
        <v>12</v>
      </c>
      <c r="C8436" s="24" t="n">
        <v>17</v>
      </c>
      <c r="D8436" s="24" t="n">
        <v>11</v>
      </c>
      <c r="E8436" s="24" t="n">
        <v>5.14</v>
      </c>
      <c r="F8436" s="25">
        <f>IF($E8436="","",DATE(IF($A8436="",nominal_year,$A8436),$B8436,$C8436)+($D8436-IF(LEFT(hour_conv,1)="1",1,0))/24)</f>
        <v/>
      </c>
      <c r="G8436" s="26">
        <f>IF(F8436="","",INT(F8436))</f>
        <v/>
      </c>
      <c r="H8436">
        <f>IF(G8436="","",IF(AND(MONTH(G8436)*100+DAY(G8436)&gt;=season_lo,MONTH(G8436)*100+DAY(G8436)&lt;=season_hi),1,0))</f>
        <v/>
      </c>
      <c r="I8436">
        <f>IF(G8436="","",G8436-first_day+1)</f>
        <v/>
      </c>
      <c r="J8436" s="27">
        <f>IF(I8436="","",INDEX(Daily!$J$2:$J$421,I8436))</f>
        <v/>
      </c>
      <c r="K8436" s="27">
        <f>IF(J8436="","",J8436+cat_offset)</f>
        <v/>
      </c>
      <c r="L8436" s="27">
        <f>IF(J8436="","",MAX(0,E8436-J8436)^2)</f>
        <v/>
      </c>
      <c r="M8436" s="27">
        <f>IF(J8436="","",MAX(0,E8436-(J8436+twcdh_off))^2)</f>
        <v/>
      </c>
      <c r="N8436" s="27">
        <f>IF(E8436="","",MAX(0,E8436-swcdh_thr)^2)</f>
        <v/>
      </c>
      <c r="O8436">
        <f>IF(K8436="","",ROUND(E8436-K8436,0))</f>
        <v/>
      </c>
      <c r="P8436">
        <f>IF(O8436="","",IF(O8436&gt;=1,O8436,0))</f>
        <v/>
      </c>
      <c r="Q8436" s="27">
        <f>IF(E8436="","",MAX(0,E8436-22))</f>
        <v/>
      </c>
      <c r="R8436" s="27">
        <f>IF(H8436=1,E8436,"")</f>
        <v/>
      </c>
      <c r="S8436" s="27">
        <f>IF(AND(H8436=1,J8436&lt;&gt;""),E8436-J8436,"")</f>
        <v/>
      </c>
      <c r="T8436">
        <f>IF(G8436="","",MONTH(G8436))</f>
        <v/>
      </c>
    </row>
    <row r="8437">
      <c r="A8437" s="24" t="n">
        <v>2020</v>
      </c>
      <c r="B8437" s="24" t="n">
        <v>12</v>
      </c>
      <c r="C8437" s="24" t="n">
        <v>17</v>
      </c>
      <c r="D8437" s="24" t="n">
        <v>12</v>
      </c>
      <c r="E8437" s="24" t="n">
        <v>7.08</v>
      </c>
      <c r="F8437" s="25">
        <f>IF($E8437="","",DATE(IF($A8437="",nominal_year,$A8437),$B8437,$C8437)+($D8437-IF(LEFT(hour_conv,1)="1",1,0))/24)</f>
        <v/>
      </c>
      <c r="G8437" s="26">
        <f>IF(F8437="","",INT(F8437))</f>
        <v/>
      </c>
      <c r="H8437">
        <f>IF(G8437="","",IF(AND(MONTH(G8437)*100+DAY(G8437)&gt;=season_lo,MONTH(G8437)*100+DAY(G8437)&lt;=season_hi),1,0))</f>
        <v/>
      </c>
      <c r="I8437">
        <f>IF(G8437="","",G8437-first_day+1)</f>
        <v/>
      </c>
      <c r="J8437" s="27">
        <f>IF(I8437="","",INDEX(Daily!$J$2:$J$421,I8437))</f>
        <v/>
      </c>
      <c r="K8437" s="27">
        <f>IF(J8437="","",J8437+cat_offset)</f>
        <v/>
      </c>
      <c r="L8437" s="27">
        <f>IF(J8437="","",MAX(0,E8437-J8437)^2)</f>
        <v/>
      </c>
      <c r="M8437" s="27">
        <f>IF(J8437="","",MAX(0,E8437-(J8437+twcdh_off))^2)</f>
        <v/>
      </c>
      <c r="N8437" s="27">
        <f>IF(E8437="","",MAX(0,E8437-swcdh_thr)^2)</f>
        <v/>
      </c>
      <c r="O8437">
        <f>IF(K8437="","",ROUND(E8437-K8437,0))</f>
        <v/>
      </c>
      <c r="P8437">
        <f>IF(O8437="","",IF(O8437&gt;=1,O8437,0))</f>
        <v/>
      </c>
      <c r="Q8437" s="27">
        <f>IF(E8437="","",MAX(0,E8437-22))</f>
        <v/>
      </c>
      <c r="R8437" s="27">
        <f>IF(H8437=1,E8437,"")</f>
        <v/>
      </c>
      <c r="S8437" s="27">
        <f>IF(AND(H8437=1,J8437&lt;&gt;""),E8437-J8437,"")</f>
        <v/>
      </c>
      <c r="T8437">
        <f>IF(G8437="","",MONTH(G8437))</f>
        <v/>
      </c>
    </row>
    <row r="8438">
      <c r="A8438" s="24" t="n">
        <v>2020</v>
      </c>
      <c r="B8438" s="24" t="n">
        <v>12</v>
      </c>
      <c r="C8438" s="24" t="n">
        <v>17</v>
      </c>
      <c r="D8438" s="24" t="n">
        <v>13</v>
      </c>
      <c r="E8438" s="24" t="n">
        <v>7.3</v>
      </c>
      <c r="F8438" s="25">
        <f>IF($E8438="","",DATE(IF($A8438="",nominal_year,$A8438),$B8438,$C8438)+($D8438-IF(LEFT(hour_conv,1)="1",1,0))/24)</f>
        <v/>
      </c>
      <c r="G8438" s="26">
        <f>IF(F8438="","",INT(F8438))</f>
        <v/>
      </c>
      <c r="H8438">
        <f>IF(G8438="","",IF(AND(MONTH(G8438)*100+DAY(G8438)&gt;=season_lo,MONTH(G8438)*100+DAY(G8438)&lt;=season_hi),1,0))</f>
        <v/>
      </c>
      <c r="I8438">
        <f>IF(G8438="","",G8438-first_day+1)</f>
        <v/>
      </c>
      <c r="J8438" s="27">
        <f>IF(I8438="","",INDEX(Daily!$J$2:$J$421,I8438))</f>
        <v/>
      </c>
      <c r="K8438" s="27">
        <f>IF(J8438="","",J8438+cat_offset)</f>
        <v/>
      </c>
      <c r="L8438" s="27">
        <f>IF(J8438="","",MAX(0,E8438-J8438)^2)</f>
        <v/>
      </c>
      <c r="M8438" s="27">
        <f>IF(J8438="","",MAX(0,E8438-(J8438+twcdh_off))^2)</f>
        <v/>
      </c>
      <c r="N8438" s="27">
        <f>IF(E8438="","",MAX(0,E8438-swcdh_thr)^2)</f>
        <v/>
      </c>
      <c r="O8438">
        <f>IF(K8438="","",ROUND(E8438-K8438,0))</f>
        <v/>
      </c>
      <c r="P8438">
        <f>IF(O8438="","",IF(O8438&gt;=1,O8438,0))</f>
        <v/>
      </c>
      <c r="Q8438" s="27">
        <f>IF(E8438="","",MAX(0,E8438-22))</f>
        <v/>
      </c>
      <c r="R8438" s="27">
        <f>IF(H8438=1,E8438,"")</f>
        <v/>
      </c>
      <c r="S8438" s="27">
        <f>IF(AND(H8438=1,J8438&lt;&gt;""),E8438-J8438,"")</f>
        <v/>
      </c>
      <c r="T8438">
        <f>IF(G8438="","",MONTH(G8438))</f>
        <v/>
      </c>
    </row>
    <row r="8439">
      <c r="A8439" s="24" t="n">
        <v>2020</v>
      </c>
      <c r="B8439" s="24" t="n">
        <v>12</v>
      </c>
      <c r="C8439" s="24" t="n">
        <v>17</v>
      </c>
      <c r="D8439" s="24" t="n">
        <v>14</v>
      </c>
      <c r="E8439" s="24" t="n">
        <v>7.47</v>
      </c>
      <c r="F8439" s="25">
        <f>IF($E8439="","",DATE(IF($A8439="",nominal_year,$A8439),$B8439,$C8439)+($D8439-IF(LEFT(hour_conv,1)="1",1,0))/24)</f>
        <v/>
      </c>
      <c r="G8439" s="26">
        <f>IF(F8439="","",INT(F8439))</f>
        <v/>
      </c>
      <c r="H8439">
        <f>IF(G8439="","",IF(AND(MONTH(G8439)*100+DAY(G8439)&gt;=season_lo,MONTH(G8439)*100+DAY(G8439)&lt;=season_hi),1,0))</f>
        <v/>
      </c>
      <c r="I8439">
        <f>IF(G8439="","",G8439-first_day+1)</f>
        <v/>
      </c>
      <c r="J8439" s="27">
        <f>IF(I8439="","",INDEX(Daily!$J$2:$J$421,I8439))</f>
        <v/>
      </c>
      <c r="K8439" s="27">
        <f>IF(J8439="","",J8439+cat_offset)</f>
        <v/>
      </c>
      <c r="L8439" s="27">
        <f>IF(J8439="","",MAX(0,E8439-J8439)^2)</f>
        <v/>
      </c>
      <c r="M8439" s="27">
        <f>IF(J8439="","",MAX(0,E8439-(J8439+twcdh_off))^2)</f>
        <v/>
      </c>
      <c r="N8439" s="27">
        <f>IF(E8439="","",MAX(0,E8439-swcdh_thr)^2)</f>
        <v/>
      </c>
      <c r="O8439">
        <f>IF(K8439="","",ROUND(E8439-K8439,0))</f>
        <v/>
      </c>
      <c r="P8439">
        <f>IF(O8439="","",IF(O8439&gt;=1,O8439,0))</f>
        <v/>
      </c>
      <c r="Q8439" s="27">
        <f>IF(E8439="","",MAX(0,E8439-22))</f>
        <v/>
      </c>
      <c r="R8439" s="27">
        <f>IF(H8439=1,E8439,"")</f>
        <v/>
      </c>
      <c r="S8439" s="27">
        <f>IF(AND(H8439=1,J8439&lt;&gt;""),E8439-J8439,"")</f>
        <v/>
      </c>
      <c r="T8439">
        <f>IF(G8439="","",MONTH(G8439))</f>
        <v/>
      </c>
    </row>
    <row r="8440">
      <c r="A8440" s="24" t="n">
        <v>2020</v>
      </c>
      <c r="B8440" s="24" t="n">
        <v>12</v>
      </c>
      <c r="C8440" s="24" t="n">
        <v>17</v>
      </c>
      <c r="D8440" s="24" t="n">
        <v>15</v>
      </c>
      <c r="E8440" s="24" t="n">
        <v>7.47</v>
      </c>
      <c r="F8440" s="25">
        <f>IF($E8440="","",DATE(IF($A8440="",nominal_year,$A8440),$B8440,$C8440)+($D8440-IF(LEFT(hour_conv,1)="1",1,0))/24)</f>
        <v/>
      </c>
      <c r="G8440" s="26">
        <f>IF(F8440="","",INT(F8440))</f>
        <v/>
      </c>
      <c r="H8440">
        <f>IF(G8440="","",IF(AND(MONTH(G8440)*100+DAY(G8440)&gt;=season_lo,MONTH(G8440)*100+DAY(G8440)&lt;=season_hi),1,0))</f>
        <v/>
      </c>
      <c r="I8440">
        <f>IF(G8440="","",G8440-first_day+1)</f>
        <v/>
      </c>
      <c r="J8440" s="27">
        <f>IF(I8440="","",INDEX(Daily!$J$2:$J$421,I8440))</f>
        <v/>
      </c>
      <c r="K8440" s="27">
        <f>IF(J8440="","",J8440+cat_offset)</f>
        <v/>
      </c>
      <c r="L8440" s="27">
        <f>IF(J8440="","",MAX(0,E8440-J8440)^2)</f>
        <v/>
      </c>
      <c r="M8440" s="27">
        <f>IF(J8440="","",MAX(0,E8440-(J8440+twcdh_off))^2)</f>
        <v/>
      </c>
      <c r="N8440" s="27">
        <f>IF(E8440="","",MAX(0,E8440-swcdh_thr)^2)</f>
        <v/>
      </c>
      <c r="O8440">
        <f>IF(K8440="","",ROUND(E8440-K8440,0))</f>
        <v/>
      </c>
      <c r="P8440">
        <f>IF(O8440="","",IF(O8440&gt;=1,O8440,0))</f>
        <v/>
      </c>
      <c r="Q8440" s="27">
        <f>IF(E8440="","",MAX(0,E8440-22))</f>
        <v/>
      </c>
      <c r="R8440" s="27">
        <f>IF(H8440=1,E8440,"")</f>
        <v/>
      </c>
      <c r="S8440" s="27">
        <f>IF(AND(H8440=1,J8440&lt;&gt;""),E8440-J8440,"")</f>
        <v/>
      </c>
      <c r="T8440">
        <f>IF(G8440="","",MONTH(G8440))</f>
        <v/>
      </c>
    </row>
    <row r="8441">
      <c r="A8441" s="24" t="n">
        <v>2020</v>
      </c>
      <c r="B8441" s="24" t="n">
        <v>12</v>
      </c>
      <c r="C8441" s="24" t="n">
        <v>17</v>
      </c>
      <c r="D8441" s="24" t="n">
        <v>16</v>
      </c>
      <c r="E8441" s="24" t="n">
        <v>7.24</v>
      </c>
      <c r="F8441" s="25">
        <f>IF($E8441="","",DATE(IF($A8441="",nominal_year,$A8441),$B8441,$C8441)+($D8441-IF(LEFT(hour_conv,1)="1",1,0))/24)</f>
        <v/>
      </c>
      <c r="G8441" s="26">
        <f>IF(F8441="","",INT(F8441))</f>
        <v/>
      </c>
      <c r="H8441">
        <f>IF(G8441="","",IF(AND(MONTH(G8441)*100+DAY(G8441)&gt;=season_lo,MONTH(G8441)*100+DAY(G8441)&lt;=season_hi),1,0))</f>
        <v/>
      </c>
      <c r="I8441">
        <f>IF(G8441="","",G8441-first_day+1)</f>
        <v/>
      </c>
      <c r="J8441" s="27">
        <f>IF(I8441="","",INDEX(Daily!$J$2:$J$421,I8441))</f>
        <v/>
      </c>
      <c r="K8441" s="27">
        <f>IF(J8441="","",J8441+cat_offset)</f>
        <v/>
      </c>
      <c r="L8441" s="27">
        <f>IF(J8441="","",MAX(0,E8441-J8441)^2)</f>
        <v/>
      </c>
      <c r="M8441" s="27">
        <f>IF(J8441="","",MAX(0,E8441-(J8441+twcdh_off))^2)</f>
        <v/>
      </c>
      <c r="N8441" s="27">
        <f>IF(E8441="","",MAX(0,E8441-swcdh_thr)^2)</f>
        <v/>
      </c>
      <c r="O8441">
        <f>IF(K8441="","",ROUND(E8441-K8441,0))</f>
        <v/>
      </c>
      <c r="P8441">
        <f>IF(O8441="","",IF(O8441&gt;=1,O8441,0))</f>
        <v/>
      </c>
      <c r="Q8441" s="27">
        <f>IF(E8441="","",MAX(0,E8441-22))</f>
        <v/>
      </c>
      <c r="R8441" s="27">
        <f>IF(H8441=1,E8441,"")</f>
        <v/>
      </c>
      <c r="S8441" s="27">
        <f>IF(AND(H8441=1,J8441&lt;&gt;""),E8441-J8441,"")</f>
        <v/>
      </c>
      <c r="T8441">
        <f>IF(G8441="","",MONTH(G8441))</f>
        <v/>
      </c>
    </row>
    <row r="8442">
      <c r="A8442" s="24" t="n">
        <v>2020</v>
      </c>
      <c r="B8442" s="24" t="n">
        <v>12</v>
      </c>
      <c r="C8442" s="24" t="n">
        <v>17</v>
      </c>
      <c r="D8442" s="24" t="n">
        <v>17</v>
      </c>
      <c r="E8442" s="24" t="n">
        <v>7.61</v>
      </c>
      <c r="F8442" s="25">
        <f>IF($E8442="","",DATE(IF($A8442="",nominal_year,$A8442),$B8442,$C8442)+($D8442-IF(LEFT(hour_conv,1)="1",1,0))/24)</f>
        <v/>
      </c>
      <c r="G8442" s="26">
        <f>IF(F8442="","",INT(F8442))</f>
        <v/>
      </c>
      <c r="H8442">
        <f>IF(G8442="","",IF(AND(MONTH(G8442)*100+DAY(G8442)&gt;=season_lo,MONTH(G8442)*100+DAY(G8442)&lt;=season_hi),1,0))</f>
        <v/>
      </c>
      <c r="I8442">
        <f>IF(G8442="","",G8442-first_day+1)</f>
        <v/>
      </c>
      <c r="J8442" s="27">
        <f>IF(I8442="","",INDEX(Daily!$J$2:$J$421,I8442))</f>
        <v/>
      </c>
      <c r="K8442" s="27">
        <f>IF(J8442="","",J8442+cat_offset)</f>
        <v/>
      </c>
      <c r="L8442" s="27">
        <f>IF(J8442="","",MAX(0,E8442-J8442)^2)</f>
        <v/>
      </c>
      <c r="M8442" s="27">
        <f>IF(J8442="","",MAX(0,E8442-(J8442+twcdh_off))^2)</f>
        <v/>
      </c>
      <c r="N8442" s="27">
        <f>IF(E8442="","",MAX(0,E8442-swcdh_thr)^2)</f>
        <v/>
      </c>
      <c r="O8442">
        <f>IF(K8442="","",ROUND(E8442-K8442,0))</f>
        <v/>
      </c>
      <c r="P8442">
        <f>IF(O8442="","",IF(O8442&gt;=1,O8442,0))</f>
        <v/>
      </c>
      <c r="Q8442" s="27">
        <f>IF(E8442="","",MAX(0,E8442-22))</f>
        <v/>
      </c>
      <c r="R8442" s="27">
        <f>IF(H8442=1,E8442,"")</f>
        <v/>
      </c>
      <c r="S8442" s="27">
        <f>IF(AND(H8442=1,J8442&lt;&gt;""),E8442-J8442,"")</f>
        <v/>
      </c>
      <c r="T8442">
        <f>IF(G8442="","",MONTH(G8442))</f>
        <v/>
      </c>
    </row>
    <row r="8443">
      <c r="A8443" s="24" t="n">
        <v>2020</v>
      </c>
      <c r="B8443" s="24" t="n">
        <v>12</v>
      </c>
      <c r="C8443" s="24" t="n">
        <v>17</v>
      </c>
      <c r="D8443" s="24" t="n">
        <v>18</v>
      </c>
      <c r="E8443" s="24" t="n">
        <v>7.37</v>
      </c>
      <c r="F8443" s="25">
        <f>IF($E8443="","",DATE(IF($A8443="",nominal_year,$A8443),$B8443,$C8443)+($D8443-IF(LEFT(hour_conv,1)="1",1,0))/24)</f>
        <v/>
      </c>
      <c r="G8443" s="26">
        <f>IF(F8443="","",INT(F8443))</f>
        <v/>
      </c>
      <c r="H8443">
        <f>IF(G8443="","",IF(AND(MONTH(G8443)*100+DAY(G8443)&gt;=season_lo,MONTH(G8443)*100+DAY(G8443)&lt;=season_hi),1,0))</f>
        <v/>
      </c>
      <c r="I8443">
        <f>IF(G8443="","",G8443-first_day+1)</f>
        <v/>
      </c>
      <c r="J8443" s="27">
        <f>IF(I8443="","",INDEX(Daily!$J$2:$J$421,I8443))</f>
        <v/>
      </c>
      <c r="K8443" s="27">
        <f>IF(J8443="","",J8443+cat_offset)</f>
        <v/>
      </c>
      <c r="L8443" s="27">
        <f>IF(J8443="","",MAX(0,E8443-J8443)^2)</f>
        <v/>
      </c>
      <c r="M8443" s="27">
        <f>IF(J8443="","",MAX(0,E8443-(J8443+twcdh_off))^2)</f>
        <v/>
      </c>
      <c r="N8443" s="27">
        <f>IF(E8443="","",MAX(0,E8443-swcdh_thr)^2)</f>
        <v/>
      </c>
      <c r="O8443">
        <f>IF(K8443="","",ROUND(E8443-K8443,0))</f>
        <v/>
      </c>
      <c r="P8443">
        <f>IF(O8443="","",IF(O8443&gt;=1,O8443,0))</f>
        <v/>
      </c>
      <c r="Q8443" s="27">
        <f>IF(E8443="","",MAX(0,E8443-22))</f>
        <v/>
      </c>
      <c r="R8443" s="27">
        <f>IF(H8443=1,E8443,"")</f>
        <v/>
      </c>
      <c r="S8443" s="27">
        <f>IF(AND(H8443=1,J8443&lt;&gt;""),E8443-J8443,"")</f>
        <v/>
      </c>
      <c r="T8443">
        <f>IF(G8443="","",MONTH(G8443))</f>
        <v/>
      </c>
    </row>
    <row r="8444">
      <c r="A8444" s="24" t="n">
        <v>2020</v>
      </c>
      <c r="B8444" s="24" t="n">
        <v>12</v>
      </c>
      <c r="C8444" s="24" t="n">
        <v>17</v>
      </c>
      <c r="D8444" s="24" t="n">
        <v>19</v>
      </c>
      <c r="E8444" s="24" t="n">
        <v>7.47</v>
      </c>
      <c r="F8444" s="25">
        <f>IF($E8444="","",DATE(IF($A8444="",nominal_year,$A8444),$B8444,$C8444)+($D8444-IF(LEFT(hour_conv,1)="1",1,0))/24)</f>
        <v/>
      </c>
      <c r="G8444" s="26">
        <f>IF(F8444="","",INT(F8444))</f>
        <v/>
      </c>
      <c r="H8444">
        <f>IF(G8444="","",IF(AND(MONTH(G8444)*100+DAY(G8444)&gt;=season_lo,MONTH(G8444)*100+DAY(G8444)&lt;=season_hi),1,0))</f>
        <v/>
      </c>
      <c r="I8444">
        <f>IF(G8444="","",G8444-first_day+1)</f>
        <v/>
      </c>
      <c r="J8444" s="27">
        <f>IF(I8444="","",INDEX(Daily!$J$2:$J$421,I8444))</f>
        <v/>
      </c>
      <c r="K8444" s="27">
        <f>IF(J8444="","",J8444+cat_offset)</f>
        <v/>
      </c>
      <c r="L8444" s="27">
        <f>IF(J8444="","",MAX(0,E8444-J8444)^2)</f>
        <v/>
      </c>
      <c r="M8444" s="27">
        <f>IF(J8444="","",MAX(0,E8444-(J8444+twcdh_off))^2)</f>
        <v/>
      </c>
      <c r="N8444" s="27">
        <f>IF(E8444="","",MAX(0,E8444-swcdh_thr)^2)</f>
        <v/>
      </c>
      <c r="O8444">
        <f>IF(K8444="","",ROUND(E8444-K8444,0))</f>
        <v/>
      </c>
      <c r="P8444">
        <f>IF(O8444="","",IF(O8444&gt;=1,O8444,0))</f>
        <v/>
      </c>
      <c r="Q8444" s="27">
        <f>IF(E8444="","",MAX(0,E8444-22))</f>
        <v/>
      </c>
      <c r="R8444" s="27">
        <f>IF(H8444=1,E8444,"")</f>
        <v/>
      </c>
      <c r="S8444" s="27">
        <f>IF(AND(H8444=1,J8444&lt;&gt;""),E8444-J8444,"")</f>
        <v/>
      </c>
      <c r="T8444">
        <f>IF(G8444="","",MONTH(G8444))</f>
        <v/>
      </c>
    </row>
    <row r="8445">
      <c r="A8445" s="24" t="n">
        <v>2020</v>
      </c>
      <c r="B8445" s="24" t="n">
        <v>12</v>
      </c>
      <c r="C8445" s="24" t="n">
        <v>17</v>
      </c>
      <c r="D8445" s="24" t="n">
        <v>20</v>
      </c>
      <c r="E8445" s="24" t="n">
        <v>6.04</v>
      </c>
      <c r="F8445" s="25">
        <f>IF($E8445="","",DATE(IF($A8445="",nominal_year,$A8445),$B8445,$C8445)+($D8445-IF(LEFT(hour_conv,1)="1",1,0))/24)</f>
        <v/>
      </c>
      <c r="G8445" s="26">
        <f>IF(F8445="","",INT(F8445))</f>
        <v/>
      </c>
      <c r="H8445">
        <f>IF(G8445="","",IF(AND(MONTH(G8445)*100+DAY(G8445)&gt;=season_lo,MONTH(G8445)*100+DAY(G8445)&lt;=season_hi),1,0))</f>
        <v/>
      </c>
      <c r="I8445">
        <f>IF(G8445="","",G8445-first_day+1)</f>
        <v/>
      </c>
      <c r="J8445" s="27">
        <f>IF(I8445="","",INDEX(Daily!$J$2:$J$421,I8445))</f>
        <v/>
      </c>
      <c r="K8445" s="27">
        <f>IF(J8445="","",J8445+cat_offset)</f>
        <v/>
      </c>
      <c r="L8445" s="27">
        <f>IF(J8445="","",MAX(0,E8445-J8445)^2)</f>
        <v/>
      </c>
      <c r="M8445" s="27">
        <f>IF(J8445="","",MAX(0,E8445-(J8445+twcdh_off))^2)</f>
        <v/>
      </c>
      <c r="N8445" s="27">
        <f>IF(E8445="","",MAX(0,E8445-swcdh_thr)^2)</f>
        <v/>
      </c>
      <c r="O8445">
        <f>IF(K8445="","",ROUND(E8445-K8445,0))</f>
        <v/>
      </c>
      <c r="P8445">
        <f>IF(O8445="","",IF(O8445&gt;=1,O8445,0))</f>
        <v/>
      </c>
      <c r="Q8445" s="27">
        <f>IF(E8445="","",MAX(0,E8445-22))</f>
        <v/>
      </c>
      <c r="R8445" s="27">
        <f>IF(H8445=1,E8445,"")</f>
        <v/>
      </c>
      <c r="S8445" s="27">
        <f>IF(AND(H8445=1,J8445&lt;&gt;""),E8445-J8445,"")</f>
        <v/>
      </c>
      <c r="T8445">
        <f>IF(G8445="","",MONTH(G8445))</f>
        <v/>
      </c>
    </row>
    <row r="8446">
      <c r="A8446" s="24" t="n">
        <v>2020</v>
      </c>
      <c r="B8446" s="24" t="n">
        <v>12</v>
      </c>
      <c r="C8446" s="24" t="n">
        <v>17</v>
      </c>
      <c r="D8446" s="24" t="n">
        <v>21</v>
      </c>
      <c r="E8446" s="24" t="n">
        <v>6.52</v>
      </c>
      <c r="F8446" s="25">
        <f>IF($E8446="","",DATE(IF($A8446="",nominal_year,$A8446),$B8446,$C8446)+($D8446-IF(LEFT(hour_conv,1)="1",1,0))/24)</f>
        <v/>
      </c>
      <c r="G8446" s="26">
        <f>IF(F8446="","",INT(F8446))</f>
        <v/>
      </c>
      <c r="H8446">
        <f>IF(G8446="","",IF(AND(MONTH(G8446)*100+DAY(G8446)&gt;=season_lo,MONTH(G8446)*100+DAY(G8446)&lt;=season_hi),1,0))</f>
        <v/>
      </c>
      <c r="I8446">
        <f>IF(G8446="","",G8446-first_day+1)</f>
        <v/>
      </c>
      <c r="J8446" s="27">
        <f>IF(I8446="","",INDEX(Daily!$J$2:$J$421,I8446))</f>
        <v/>
      </c>
      <c r="K8446" s="27">
        <f>IF(J8446="","",J8446+cat_offset)</f>
        <v/>
      </c>
      <c r="L8446" s="27">
        <f>IF(J8446="","",MAX(0,E8446-J8446)^2)</f>
        <v/>
      </c>
      <c r="M8446" s="27">
        <f>IF(J8446="","",MAX(0,E8446-(J8446+twcdh_off))^2)</f>
        <v/>
      </c>
      <c r="N8446" s="27">
        <f>IF(E8446="","",MAX(0,E8446-swcdh_thr)^2)</f>
        <v/>
      </c>
      <c r="O8446">
        <f>IF(K8446="","",ROUND(E8446-K8446,0))</f>
        <v/>
      </c>
      <c r="P8446">
        <f>IF(O8446="","",IF(O8446&gt;=1,O8446,0))</f>
        <v/>
      </c>
      <c r="Q8446" s="27">
        <f>IF(E8446="","",MAX(0,E8446-22))</f>
        <v/>
      </c>
      <c r="R8446" s="27">
        <f>IF(H8446=1,E8446,"")</f>
        <v/>
      </c>
      <c r="S8446" s="27">
        <f>IF(AND(H8446=1,J8446&lt;&gt;""),E8446-J8446,"")</f>
        <v/>
      </c>
      <c r="T8446">
        <f>IF(G8446="","",MONTH(G8446))</f>
        <v/>
      </c>
    </row>
    <row r="8447">
      <c r="A8447" s="24" t="n">
        <v>2020</v>
      </c>
      <c r="B8447" s="24" t="n">
        <v>12</v>
      </c>
      <c r="C8447" s="24" t="n">
        <v>17</v>
      </c>
      <c r="D8447" s="24" t="n">
        <v>22</v>
      </c>
      <c r="E8447" s="24" t="n">
        <v>5.34</v>
      </c>
      <c r="F8447" s="25">
        <f>IF($E8447="","",DATE(IF($A8447="",nominal_year,$A8447),$B8447,$C8447)+($D8447-IF(LEFT(hour_conv,1)="1",1,0))/24)</f>
        <v/>
      </c>
      <c r="G8447" s="26">
        <f>IF(F8447="","",INT(F8447))</f>
        <v/>
      </c>
      <c r="H8447">
        <f>IF(G8447="","",IF(AND(MONTH(G8447)*100+DAY(G8447)&gt;=season_lo,MONTH(G8447)*100+DAY(G8447)&lt;=season_hi),1,0))</f>
        <v/>
      </c>
      <c r="I8447">
        <f>IF(G8447="","",G8447-first_day+1)</f>
        <v/>
      </c>
      <c r="J8447" s="27">
        <f>IF(I8447="","",INDEX(Daily!$J$2:$J$421,I8447))</f>
        <v/>
      </c>
      <c r="K8447" s="27">
        <f>IF(J8447="","",J8447+cat_offset)</f>
        <v/>
      </c>
      <c r="L8447" s="27">
        <f>IF(J8447="","",MAX(0,E8447-J8447)^2)</f>
        <v/>
      </c>
      <c r="M8447" s="27">
        <f>IF(J8447="","",MAX(0,E8447-(J8447+twcdh_off))^2)</f>
        <v/>
      </c>
      <c r="N8447" s="27">
        <f>IF(E8447="","",MAX(0,E8447-swcdh_thr)^2)</f>
        <v/>
      </c>
      <c r="O8447">
        <f>IF(K8447="","",ROUND(E8447-K8447,0))</f>
        <v/>
      </c>
      <c r="P8447">
        <f>IF(O8447="","",IF(O8447&gt;=1,O8447,0))</f>
        <v/>
      </c>
      <c r="Q8447" s="27">
        <f>IF(E8447="","",MAX(0,E8447-22))</f>
        <v/>
      </c>
      <c r="R8447" s="27">
        <f>IF(H8447=1,E8447,"")</f>
        <v/>
      </c>
      <c r="S8447" s="27">
        <f>IF(AND(H8447=1,J8447&lt;&gt;""),E8447-J8447,"")</f>
        <v/>
      </c>
      <c r="T8447">
        <f>IF(G8447="","",MONTH(G8447))</f>
        <v/>
      </c>
    </row>
    <row r="8448">
      <c r="A8448" s="24" t="n">
        <v>2020</v>
      </c>
      <c r="B8448" s="24" t="n">
        <v>12</v>
      </c>
      <c r="C8448" s="24" t="n">
        <v>17</v>
      </c>
      <c r="D8448" s="24" t="n">
        <v>23</v>
      </c>
      <c r="E8448" s="24" t="n">
        <v>5.17</v>
      </c>
      <c r="F8448" s="25">
        <f>IF($E8448="","",DATE(IF($A8448="",nominal_year,$A8448),$B8448,$C8448)+($D8448-IF(LEFT(hour_conv,1)="1",1,0))/24)</f>
        <v/>
      </c>
      <c r="G8448" s="26">
        <f>IF(F8448="","",INT(F8448))</f>
        <v/>
      </c>
      <c r="H8448">
        <f>IF(G8448="","",IF(AND(MONTH(G8448)*100+DAY(G8448)&gt;=season_lo,MONTH(G8448)*100+DAY(G8448)&lt;=season_hi),1,0))</f>
        <v/>
      </c>
      <c r="I8448">
        <f>IF(G8448="","",G8448-first_day+1)</f>
        <v/>
      </c>
      <c r="J8448" s="27">
        <f>IF(I8448="","",INDEX(Daily!$J$2:$J$421,I8448))</f>
        <v/>
      </c>
      <c r="K8448" s="27">
        <f>IF(J8448="","",J8448+cat_offset)</f>
        <v/>
      </c>
      <c r="L8448" s="27">
        <f>IF(J8448="","",MAX(0,E8448-J8448)^2)</f>
        <v/>
      </c>
      <c r="M8448" s="27">
        <f>IF(J8448="","",MAX(0,E8448-(J8448+twcdh_off))^2)</f>
        <v/>
      </c>
      <c r="N8448" s="27">
        <f>IF(E8448="","",MAX(0,E8448-swcdh_thr)^2)</f>
        <v/>
      </c>
      <c r="O8448">
        <f>IF(K8448="","",ROUND(E8448-K8448,0))</f>
        <v/>
      </c>
      <c r="P8448">
        <f>IF(O8448="","",IF(O8448&gt;=1,O8448,0))</f>
        <v/>
      </c>
      <c r="Q8448" s="27">
        <f>IF(E8448="","",MAX(0,E8448-22))</f>
        <v/>
      </c>
      <c r="R8448" s="27">
        <f>IF(H8448=1,E8448,"")</f>
        <v/>
      </c>
      <c r="S8448" s="27">
        <f>IF(AND(H8448=1,J8448&lt;&gt;""),E8448-J8448,"")</f>
        <v/>
      </c>
      <c r="T8448">
        <f>IF(G8448="","",MONTH(G8448))</f>
        <v/>
      </c>
    </row>
    <row r="8449">
      <c r="A8449" s="24" t="n">
        <v>2020</v>
      </c>
      <c r="B8449" s="24" t="n">
        <v>12</v>
      </c>
      <c r="C8449" s="24" t="n">
        <v>17</v>
      </c>
      <c r="D8449" s="24" t="n">
        <v>24</v>
      </c>
      <c r="E8449" s="24" t="n">
        <v>3.73</v>
      </c>
      <c r="F8449" s="25">
        <f>IF($E8449="","",DATE(IF($A8449="",nominal_year,$A8449),$B8449,$C8449)+($D8449-IF(LEFT(hour_conv,1)="1",1,0))/24)</f>
        <v/>
      </c>
      <c r="G8449" s="26">
        <f>IF(F8449="","",INT(F8449))</f>
        <v/>
      </c>
      <c r="H8449">
        <f>IF(G8449="","",IF(AND(MONTH(G8449)*100+DAY(G8449)&gt;=season_lo,MONTH(G8449)*100+DAY(G8449)&lt;=season_hi),1,0))</f>
        <v/>
      </c>
      <c r="I8449">
        <f>IF(G8449="","",G8449-first_day+1)</f>
        <v/>
      </c>
      <c r="J8449" s="27">
        <f>IF(I8449="","",INDEX(Daily!$J$2:$J$421,I8449))</f>
        <v/>
      </c>
      <c r="K8449" s="27">
        <f>IF(J8449="","",J8449+cat_offset)</f>
        <v/>
      </c>
      <c r="L8449" s="27">
        <f>IF(J8449="","",MAX(0,E8449-J8449)^2)</f>
        <v/>
      </c>
      <c r="M8449" s="27">
        <f>IF(J8449="","",MAX(0,E8449-(J8449+twcdh_off))^2)</f>
        <v/>
      </c>
      <c r="N8449" s="27">
        <f>IF(E8449="","",MAX(0,E8449-swcdh_thr)^2)</f>
        <v/>
      </c>
      <c r="O8449">
        <f>IF(K8449="","",ROUND(E8449-K8449,0))</f>
        <v/>
      </c>
      <c r="P8449">
        <f>IF(O8449="","",IF(O8449&gt;=1,O8449,0))</f>
        <v/>
      </c>
      <c r="Q8449" s="27">
        <f>IF(E8449="","",MAX(0,E8449-22))</f>
        <v/>
      </c>
      <c r="R8449" s="27">
        <f>IF(H8449=1,E8449,"")</f>
        <v/>
      </c>
      <c r="S8449" s="27">
        <f>IF(AND(H8449=1,J8449&lt;&gt;""),E8449-J8449,"")</f>
        <v/>
      </c>
      <c r="T8449">
        <f>IF(G8449="","",MONTH(G8449))</f>
        <v/>
      </c>
    </row>
    <row r="8450">
      <c r="A8450" s="24" t="n">
        <v>2020</v>
      </c>
      <c r="B8450" s="24" t="n">
        <v>12</v>
      </c>
      <c r="C8450" s="24" t="n">
        <v>18</v>
      </c>
      <c r="D8450" s="24" t="n">
        <v>1</v>
      </c>
      <c r="E8450" s="24" t="n">
        <v>4.16</v>
      </c>
      <c r="F8450" s="25">
        <f>IF($E8450="","",DATE(IF($A8450="",nominal_year,$A8450),$B8450,$C8450)+($D8450-IF(LEFT(hour_conv,1)="1",1,0))/24)</f>
        <v/>
      </c>
      <c r="G8450" s="26">
        <f>IF(F8450="","",INT(F8450))</f>
        <v/>
      </c>
      <c r="H8450">
        <f>IF(G8450="","",IF(AND(MONTH(G8450)*100+DAY(G8450)&gt;=season_lo,MONTH(G8450)*100+DAY(G8450)&lt;=season_hi),1,0))</f>
        <v/>
      </c>
      <c r="I8450">
        <f>IF(G8450="","",G8450-first_day+1)</f>
        <v/>
      </c>
      <c r="J8450" s="27">
        <f>IF(I8450="","",INDEX(Daily!$J$2:$J$421,I8450))</f>
        <v/>
      </c>
      <c r="K8450" s="27">
        <f>IF(J8450="","",J8450+cat_offset)</f>
        <v/>
      </c>
      <c r="L8450" s="27">
        <f>IF(J8450="","",MAX(0,E8450-J8450)^2)</f>
        <v/>
      </c>
      <c r="M8450" s="27">
        <f>IF(J8450="","",MAX(0,E8450-(J8450+twcdh_off))^2)</f>
        <v/>
      </c>
      <c r="N8450" s="27">
        <f>IF(E8450="","",MAX(0,E8450-swcdh_thr)^2)</f>
        <v/>
      </c>
      <c r="O8450">
        <f>IF(K8450="","",ROUND(E8450-K8450,0))</f>
        <v/>
      </c>
      <c r="P8450">
        <f>IF(O8450="","",IF(O8450&gt;=1,O8450,0))</f>
        <v/>
      </c>
      <c r="Q8450" s="27">
        <f>IF(E8450="","",MAX(0,E8450-22))</f>
        <v/>
      </c>
      <c r="R8450" s="27">
        <f>IF(H8450=1,E8450,"")</f>
        <v/>
      </c>
      <c r="S8450" s="27">
        <f>IF(AND(H8450=1,J8450&lt;&gt;""),E8450-J8450,"")</f>
        <v/>
      </c>
      <c r="T8450">
        <f>IF(G8450="","",MONTH(G8450))</f>
        <v/>
      </c>
    </row>
    <row r="8451">
      <c r="A8451" s="24" t="n">
        <v>2020</v>
      </c>
      <c r="B8451" s="24" t="n">
        <v>12</v>
      </c>
      <c r="C8451" s="24" t="n">
        <v>18</v>
      </c>
      <c r="D8451" s="24" t="n">
        <v>2</v>
      </c>
      <c r="E8451" s="24" t="n">
        <v>4.13</v>
      </c>
      <c r="F8451" s="25">
        <f>IF($E8451="","",DATE(IF($A8451="",nominal_year,$A8451),$B8451,$C8451)+($D8451-IF(LEFT(hour_conv,1)="1",1,0))/24)</f>
        <v/>
      </c>
      <c r="G8451" s="26">
        <f>IF(F8451="","",INT(F8451))</f>
        <v/>
      </c>
      <c r="H8451">
        <f>IF(G8451="","",IF(AND(MONTH(G8451)*100+DAY(G8451)&gt;=season_lo,MONTH(G8451)*100+DAY(G8451)&lt;=season_hi),1,0))</f>
        <v/>
      </c>
      <c r="I8451">
        <f>IF(G8451="","",G8451-first_day+1)</f>
        <v/>
      </c>
      <c r="J8451" s="27">
        <f>IF(I8451="","",INDEX(Daily!$J$2:$J$421,I8451))</f>
        <v/>
      </c>
      <c r="K8451" s="27">
        <f>IF(J8451="","",J8451+cat_offset)</f>
        <v/>
      </c>
      <c r="L8451" s="27">
        <f>IF(J8451="","",MAX(0,E8451-J8451)^2)</f>
        <v/>
      </c>
      <c r="M8451" s="27">
        <f>IF(J8451="","",MAX(0,E8451-(J8451+twcdh_off))^2)</f>
        <v/>
      </c>
      <c r="N8451" s="27">
        <f>IF(E8451="","",MAX(0,E8451-swcdh_thr)^2)</f>
        <v/>
      </c>
      <c r="O8451">
        <f>IF(K8451="","",ROUND(E8451-K8451,0))</f>
        <v/>
      </c>
      <c r="P8451">
        <f>IF(O8451="","",IF(O8451&gt;=1,O8451,0))</f>
        <v/>
      </c>
      <c r="Q8451" s="27">
        <f>IF(E8451="","",MAX(0,E8451-22))</f>
        <v/>
      </c>
      <c r="R8451" s="27">
        <f>IF(H8451=1,E8451,"")</f>
        <v/>
      </c>
      <c r="S8451" s="27">
        <f>IF(AND(H8451=1,J8451&lt;&gt;""),E8451-J8451,"")</f>
        <v/>
      </c>
      <c r="T8451">
        <f>IF(G8451="","",MONTH(G8451))</f>
        <v/>
      </c>
    </row>
    <row r="8452">
      <c r="A8452" s="24" t="n">
        <v>2020</v>
      </c>
      <c r="B8452" s="24" t="n">
        <v>12</v>
      </c>
      <c r="C8452" s="24" t="n">
        <v>18</v>
      </c>
      <c r="D8452" s="24" t="n">
        <v>3</v>
      </c>
      <c r="E8452" s="24" t="n">
        <v>3.44</v>
      </c>
      <c r="F8452" s="25">
        <f>IF($E8452="","",DATE(IF($A8452="",nominal_year,$A8452),$B8452,$C8452)+($D8452-IF(LEFT(hour_conv,1)="1",1,0))/24)</f>
        <v/>
      </c>
      <c r="G8452" s="26">
        <f>IF(F8452="","",INT(F8452))</f>
        <v/>
      </c>
      <c r="H8452">
        <f>IF(G8452="","",IF(AND(MONTH(G8452)*100+DAY(G8452)&gt;=season_lo,MONTH(G8452)*100+DAY(G8452)&lt;=season_hi),1,0))</f>
        <v/>
      </c>
      <c r="I8452">
        <f>IF(G8452="","",G8452-first_day+1)</f>
        <v/>
      </c>
      <c r="J8452" s="27">
        <f>IF(I8452="","",INDEX(Daily!$J$2:$J$421,I8452))</f>
        <v/>
      </c>
      <c r="K8452" s="27">
        <f>IF(J8452="","",J8452+cat_offset)</f>
        <v/>
      </c>
      <c r="L8452" s="27">
        <f>IF(J8452="","",MAX(0,E8452-J8452)^2)</f>
        <v/>
      </c>
      <c r="M8452" s="27">
        <f>IF(J8452="","",MAX(0,E8452-(J8452+twcdh_off))^2)</f>
        <v/>
      </c>
      <c r="N8452" s="27">
        <f>IF(E8452="","",MAX(0,E8452-swcdh_thr)^2)</f>
        <v/>
      </c>
      <c r="O8452">
        <f>IF(K8452="","",ROUND(E8452-K8452,0))</f>
        <v/>
      </c>
      <c r="P8452">
        <f>IF(O8452="","",IF(O8452&gt;=1,O8452,0))</f>
        <v/>
      </c>
      <c r="Q8452" s="27">
        <f>IF(E8452="","",MAX(0,E8452-22))</f>
        <v/>
      </c>
      <c r="R8452" s="27">
        <f>IF(H8452=1,E8452,"")</f>
        <v/>
      </c>
      <c r="S8452" s="27">
        <f>IF(AND(H8452=1,J8452&lt;&gt;""),E8452-J8452,"")</f>
        <v/>
      </c>
      <c r="T8452">
        <f>IF(G8452="","",MONTH(G8452))</f>
        <v/>
      </c>
    </row>
    <row r="8453">
      <c r="A8453" s="24" t="n">
        <v>2020</v>
      </c>
      <c r="B8453" s="24" t="n">
        <v>12</v>
      </c>
      <c r="C8453" s="24" t="n">
        <v>18</v>
      </c>
      <c r="D8453" s="24" t="n">
        <v>4</v>
      </c>
      <c r="E8453" s="24" t="n">
        <v>2.72</v>
      </c>
      <c r="F8453" s="25">
        <f>IF($E8453="","",DATE(IF($A8453="",nominal_year,$A8453),$B8453,$C8453)+($D8453-IF(LEFT(hour_conv,1)="1",1,0))/24)</f>
        <v/>
      </c>
      <c r="G8453" s="26">
        <f>IF(F8453="","",INT(F8453))</f>
        <v/>
      </c>
      <c r="H8453">
        <f>IF(G8453="","",IF(AND(MONTH(G8453)*100+DAY(G8453)&gt;=season_lo,MONTH(G8453)*100+DAY(G8453)&lt;=season_hi),1,0))</f>
        <v/>
      </c>
      <c r="I8453">
        <f>IF(G8453="","",G8453-first_day+1)</f>
        <v/>
      </c>
      <c r="J8453" s="27">
        <f>IF(I8453="","",INDEX(Daily!$J$2:$J$421,I8453))</f>
        <v/>
      </c>
      <c r="K8453" s="27">
        <f>IF(J8453="","",J8453+cat_offset)</f>
        <v/>
      </c>
      <c r="L8453" s="27">
        <f>IF(J8453="","",MAX(0,E8453-J8453)^2)</f>
        <v/>
      </c>
      <c r="M8453" s="27">
        <f>IF(J8453="","",MAX(0,E8453-(J8453+twcdh_off))^2)</f>
        <v/>
      </c>
      <c r="N8453" s="27">
        <f>IF(E8453="","",MAX(0,E8453-swcdh_thr)^2)</f>
        <v/>
      </c>
      <c r="O8453">
        <f>IF(K8453="","",ROUND(E8453-K8453,0))</f>
        <v/>
      </c>
      <c r="P8453">
        <f>IF(O8453="","",IF(O8453&gt;=1,O8453,0))</f>
        <v/>
      </c>
      <c r="Q8453" s="27">
        <f>IF(E8453="","",MAX(0,E8453-22))</f>
        <v/>
      </c>
      <c r="R8453" s="27">
        <f>IF(H8453=1,E8453,"")</f>
        <v/>
      </c>
      <c r="S8453" s="27">
        <f>IF(AND(H8453=1,J8453&lt;&gt;""),E8453-J8453,"")</f>
        <v/>
      </c>
      <c r="T8453">
        <f>IF(G8453="","",MONTH(G8453))</f>
        <v/>
      </c>
    </row>
    <row r="8454">
      <c r="A8454" s="24" t="n">
        <v>2020</v>
      </c>
      <c r="B8454" s="24" t="n">
        <v>12</v>
      </c>
      <c r="C8454" s="24" t="n">
        <v>18</v>
      </c>
      <c r="D8454" s="24" t="n">
        <v>5</v>
      </c>
      <c r="E8454" s="24" t="n">
        <v>3.26</v>
      </c>
      <c r="F8454" s="25">
        <f>IF($E8454="","",DATE(IF($A8454="",nominal_year,$A8454),$B8454,$C8454)+($D8454-IF(LEFT(hour_conv,1)="1",1,0))/24)</f>
        <v/>
      </c>
      <c r="G8454" s="26">
        <f>IF(F8454="","",INT(F8454))</f>
        <v/>
      </c>
      <c r="H8454">
        <f>IF(G8454="","",IF(AND(MONTH(G8454)*100+DAY(G8454)&gt;=season_lo,MONTH(G8454)*100+DAY(G8454)&lt;=season_hi),1,0))</f>
        <v/>
      </c>
      <c r="I8454">
        <f>IF(G8454="","",G8454-first_day+1)</f>
        <v/>
      </c>
      <c r="J8454" s="27">
        <f>IF(I8454="","",INDEX(Daily!$J$2:$J$421,I8454))</f>
        <v/>
      </c>
      <c r="K8454" s="27">
        <f>IF(J8454="","",J8454+cat_offset)</f>
        <v/>
      </c>
      <c r="L8454" s="27">
        <f>IF(J8454="","",MAX(0,E8454-J8454)^2)</f>
        <v/>
      </c>
      <c r="M8454" s="27">
        <f>IF(J8454="","",MAX(0,E8454-(J8454+twcdh_off))^2)</f>
        <v/>
      </c>
      <c r="N8454" s="27">
        <f>IF(E8454="","",MAX(0,E8454-swcdh_thr)^2)</f>
        <v/>
      </c>
      <c r="O8454">
        <f>IF(K8454="","",ROUND(E8454-K8454,0))</f>
        <v/>
      </c>
      <c r="P8454">
        <f>IF(O8454="","",IF(O8454&gt;=1,O8454,0))</f>
        <v/>
      </c>
      <c r="Q8454" s="27">
        <f>IF(E8454="","",MAX(0,E8454-22))</f>
        <v/>
      </c>
      <c r="R8454" s="27">
        <f>IF(H8454=1,E8454,"")</f>
        <v/>
      </c>
      <c r="S8454" s="27">
        <f>IF(AND(H8454=1,J8454&lt;&gt;""),E8454-J8454,"")</f>
        <v/>
      </c>
      <c r="T8454">
        <f>IF(G8454="","",MONTH(G8454))</f>
        <v/>
      </c>
    </row>
    <row r="8455">
      <c r="A8455" s="24" t="n">
        <v>2020</v>
      </c>
      <c r="B8455" s="24" t="n">
        <v>12</v>
      </c>
      <c r="C8455" s="24" t="n">
        <v>18</v>
      </c>
      <c r="D8455" s="24" t="n">
        <v>6</v>
      </c>
      <c r="E8455" s="24" t="n">
        <v>3.84</v>
      </c>
      <c r="F8455" s="25">
        <f>IF($E8455="","",DATE(IF($A8455="",nominal_year,$A8455),$B8455,$C8455)+($D8455-IF(LEFT(hour_conv,1)="1",1,0))/24)</f>
        <v/>
      </c>
      <c r="G8455" s="26">
        <f>IF(F8455="","",INT(F8455))</f>
        <v/>
      </c>
      <c r="H8455">
        <f>IF(G8455="","",IF(AND(MONTH(G8455)*100+DAY(G8455)&gt;=season_lo,MONTH(G8455)*100+DAY(G8455)&lt;=season_hi),1,0))</f>
        <v/>
      </c>
      <c r="I8455">
        <f>IF(G8455="","",G8455-first_day+1)</f>
        <v/>
      </c>
      <c r="J8455" s="27">
        <f>IF(I8455="","",INDEX(Daily!$J$2:$J$421,I8455))</f>
        <v/>
      </c>
      <c r="K8455" s="27">
        <f>IF(J8455="","",J8455+cat_offset)</f>
        <v/>
      </c>
      <c r="L8455" s="27">
        <f>IF(J8455="","",MAX(0,E8455-J8455)^2)</f>
        <v/>
      </c>
      <c r="M8455" s="27">
        <f>IF(J8455="","",MAX(0,E8455-(J8455+twcdh_off))^2)</f>
        <v/>
      </c>
      <c r="N8455" s="27">
        <f>IF(E8455="","",MAX(0,E8455-swcdh_thr)^2)</f>
        <v/>
      </c>
      <c r="O8455">
        <f>IF(K8455="","",ROUND(E8455-K8455,0))</f>
        <v/>
      </c>
      <c r="P8455">
        <f>IF(O8455="","",IF(O8455&gt;=1,O8455,0))</f>
        <v/>
      </c>
      <c r="Q8455" s="27">
        <f>IF(E8455="","",MAX(0,E8455-22))</f>
        <v/>
      </c>
      <c r="R8455" s="27">
        <f>IF(H8455=1,E8455,"")</f>
        <v/>
      </c>
      <c r="S8455" s="27">
        <f>IF(AND(H8455=1,J8455&lt;&gt;""),E8455-J8455,"")</f>
        <v/>
      </c>
      <c r="T8455">
        <f>IF(G8455="","",MONTH(G8455))</f>
        <v/>
      </c>
    </row>
    <row r="8456">
      <c r="A8456" s="24" t="n">
        <v>2020</v>
      </c>
      <c r="B8456" s="24" t="n">
        <v>12</v>
      </c>
      <c r="C8456" s="24" t="n">
        <v>18</v>
      </c>
      <c r="D8456" s="24" t="n">
        <v>7</v>
      </c>
      <c r="E8456" s="24" t="n">
        <v>3.45</v>
      </c>
      <c r="F8456" s="25">
        <f>IF($E8456="","",DATE(IF($A8456="",nominal_year,$A8456),$B8456,$C8456)+($D8456-IF(LEFT(hour_conv,1)="1",1,0))/24)</f>
        <v/>
      </c>
      <c r="G8456" s="26">
        <f>IF(F8456="","",INT(F8456))</f>
        <v/>
      </c>
      <c r="H8456">
        <f>IF(G8456="","",IF(AND(MONTH(G8456)*100+DAY(G8456)&gt;=season_lo,MONTH(G8456)*100+DAY(G8456)&lt;=season_hi),1,0))</f>
        <v/>
      </c>
      <c r="I8456">
        <f>IF(G8456="","",G8456-first_day+1)</f>
        <v/>
      </c>
      <c r="J8456" s="27">
        <f>IF(I8456="","",INDEX(Daily!$J$2:$J$421,I8456))</f>
        <v/>
      </c>
      <c r="K8456" s="27">
        <f>IF(J8456="","",J8456+cat_offset)</f>
        <v/>
      </c>
      <c r="L8456" s="27">
        <f>IF(J8456="","",MAX(0,E8456-J8456)^2)</f>
        <v/>
      </c>
      <c r="M8456" s="27">
        <f>IF(J8456="","",MAX(0,E8456-(J8456+twcdh_off))^2)</f>
        <v/>
      </c>
      <c r="N8456" s="27">
        <f>IF(E8456="","",MAX(0,E8456-swcdh_thr)^2)</f>
        <v/>
      </c>
      <c r="O8456">
        <f>IF(K8456="","",ROUND(E8456-K8456,0))</f>
        <v/>
      </c>
      <c r="P8456">
        <f>IF(O8456="","",IF(O8456&gt;=1,O8456,0))</f>
        <v/>
      </c>
      <c r="Q8456" s="27">
        <f>IF(E8456="","",MAX(0,E8456-22))</f>
        <v/>
      </c>
      <c r="R8456" s="27">
        <f>IF(H8456=1,E8456,"")</f>
        <v/>
      </c>
      <c r="S8456" s="27">
        <f>IF(AND(H8456=1,J8456&lt;&gt;""),E8456-J8456,"")</f>
        <v/>
      </c>
      <c r="T8456">
        <f>IF(G8456="","",MONTH(G8456))</f>
        <v/>
      </c>
    </row>
    <row r="8457">
      <c r="A8457" s="24" t="n">
        <v>2020</v>
      </c>
      <c r="B8457" s="24" t="n">
        <v>12</v>
      </c>
      <c r="C8457" s="24" t="n">
        <v>18</v>
      </c>
      <c r="D8457" s="24" t="n">
        <v>8</v>
      </c>
      <c r="E8457" s="24" t="n">
        <v>3.92</v>
      </c>
      <c r="F8457" s="25">
        <f>IF($E8457="","",DATE(IF($A8457="",nominal_year,$A8457),$B8457,$C8457)+($D8457-IF(LEFT(hour_conv,1)="1",1,0))/24)</f>
        <v/>
      </c>
      <c r="G8457" s="26">
        <f>IF(F8457="","",INT(F8457))</f>
        <v/>
      </c>
      <c r="H8457">
        <f>IF(G8457="","",IF(AND(MONTH(G8457)*100+DAY(G8457)&gt;=season_lo,MONTH(G8457)*100+DAY(G8457)&lt;=season_hi),1,0))</f>
        <v/>
      </c>
      <c r="I8457">
        <f>IF(G8457="","",G8457-first_day+1)</f>
        <v/>
      </c>
      <c r="J8457" s="27">
        <f>IF(I8457="","",INDEX(Daily!$J$2:$J$421,I8457))</f>
        <v/>
      </c>
      <c r="K8457" s="27">
        <f>IF(J8457="","",J8457+cat_offset)</f>
        <v/>
      </c>
      <c r="L8457" s="27">
        <f>IF(J8457="","",MAX(0,E8457-J8457)^2)</f>
        <v/>
      </c>
      <c r="M8457" s="27">
        <f>IF(J8457="","",MAX(0,E8457-(J8457+twcdh_off))^2)</f>
        <v/>
      </c>
      <c r="N8457" s="27">
        <f>IF(E8457="","",MAX(0,E8457-swcdh_thr)^2)</f>
        <v/>
      </c>
      <c r="O8457">
        <f>IF(K8457="","",ROUND(E8457-K8457,0))</f>
        <v/>
      </c>
      <c r="P8457">
        <f>IF(O8457="","",IF(O8457&gt;=1,O8457,0))</f>
        <v/>
      </c>
      <c r="Q8457" s="27">
        <f>IF(E8457="","",MAX(0,E8457-22))</f>
        <v/>
      </c>
      <c r="R8457" s="27">
        <f>IF(H8457=1,E8457,"")</f>
        <v/>
      </c>
      <c r="S8457" s="27">
        <f>IF(AND(H8457=1,J8457&lt;&gt;""),E8457-J8457,"")</f>
        <v/>
      </c>
      <c r="T8457">
        <f>IF(G8457="","",MONTH(G8457))</f>
        <v/>
      </c>
    </row>
    <row r="8458">
      <c r="A8458" s="24" t="n">
        <v>2020</v>
      </c>
      <c r="B8458" s="24" t="n">
        <v>12</v>
      </c>
      <c r="C8458" s="24" t="n">
        <v>18</v>
      </c>
      <c r="D8458" s="24" t="n">
        <v>9</v>
      </c>
      <c r="E8458" s="24" t="n">
        <v>5.17</v>
      </c>
      <c r="F8458" s="25">
        <f>IF($E8458="","",DATE(IF($A8458="",nominal_year,$A8458),$B8458,$C8458)+($D8458-IF(LEFT(hour_conv,1)="1",1,0))/24)</f>
        <v/>
      </c>
      <c r="G8458" s="26">
        <f>IF(F8458="","",INT(F8458))</f>
        <v/>
      </c>
      <c r="H8458">
        <f>IF(G8458="","",IF(AND(MONTH(G8458)*100+DAY(G8458)&gt;=season_lo,MONTH(G8458)*100+DAY(G8458)&lt;=season_hi),1,0))</f>
        <v/>
      </c>
      <c r="I8458">
        <f>IF(G8458="","",G8458-first_day+1)</f>
        <v/>
      </c>
      <c r="J8458" s="27">
        <f>IF(I8458="","",INDEX(Daily!$J$2:$J$421,I8458))</f>
        <v/>
      </c>
      <c r="K8458" s="27">
        <f>IF(J8458="","",J8458+cat_offset)</f>
        <v/>
      </c>
      <c r="L8458" s="27">
        <f>IF(J8458="","",MAX(0,E8458-J8458)^2)</f>
        <v/>
      </c>
      <c r="M8458" s="27">
        <f>IF(J8458="","",MAX(0,E8458-(J8458+twcdh_off))^2)</f>
        <v/>
      </c>
      <c r="N8458" s="27">
        <f>IF(E8458="","",MAX(0,E8458-swcdh_thr)^2)</f>
        <v/>
      </c>
      <c r="O8458">
        <f>IF(K8458="","",ROUND(E8458-K8458,0))</f>
        <v/>
      </c>
      <c r="P8458">
        <f>IF(O8458="","",IF(O8458&gt;=1,O8458,0))</f>
        <v/>
      </c>
      <c r="Q8458" s="27">
        <f>IF(E8458="","",MAX(0,E8458-22))</f>
        <v/>
      </c>
      <c r="R8458" s="27">
        <f>IF(H8458=1,E8458,"")</f>
        <v/>
      </c>
      <c r="S8458" s="27">
        <f>IF(AND(H8458=1,J8458&lt;&gt;""),E8458-J8458,"")</f>
        <v/>
      </c>
      <c r="T8458">
        <f>IF(G8458="","",MONTH(G8458))</f>
        <v/>
      </c>
    </row>
    <row r="8459">
      <c r="A8459" s="24" t="n">
        <v>2020</v>
      </c>
      <c r="B8459" s="24" t="n">
        <v>12</v>
      </c>
      <c r="C8459" s="24" t="n">
        <v>18</v>
      </c>
      <c r="D8459" s="24" t="n">
        <v>10</v>
      </c>
      <c r="E8459" s="24" t="n">
        <v>5.31</v>
      </c>
      <c r="F8459" s="25">
        <f>IF($E8459="","",DATE(IF($A8459="",nominal_year,$A8459),$B8459,$C8459)+($D8459-IF(LEFT(hour_conv,1)="1",1,0))/24)</f>
        <v/>
      </c>
      <c r="G8459" s="26">
        <f>IF(F8459="","",INT(F8459))</f>
        <v/>
      </c>
      <c r="H8459">
        <f>IF(G8459="","",IF(AND(MONTH(G8459)*100+DAY(G8459)&gt;=season_lo,MONTH(G8459)*100+DAY(G8459)&lt;=season_hi),1,0))</f>
        <v/>
      </c>
      <c r="I8459">
        <f>IF(G8459="","",G8459-first_day+1)</f>
        <v/>
      </c>
      <c r="J8459" s="27">
        <f>IF(I8459="","",INDEX(Daily!$J$2:$J$421,I8459))</f>
        <v/>
      </c>
      <c r="K8459" s="27">
        <f>IF(J8459="","",J8459+cat_offset)</f>
        <v/>
      </c>
      <c r="L8459" s="27">
        <f>IF(J8459="","",MAX(0,E8459-J8459)^2)</f>
        <v/>
      </c>
      <c r="M8459" s="27">
        <f>IF(J8459="","",MAX(0,E8459-(J8459+twcdh_off))^2)</f>
        <v/>
      </c>
      <c r="N8459" s="27">
        <f>IF(E8459="","",MAX(0,E8459-swcdh_thr)^2)</f>
        <v/>
      </c>
      <c r="O8459">
        <f>IF(K8459="","",ROUND(E8459-K8459,0))</f>
        <v/>
      </c>
      <c r="P8459">
        <f>IF(O8459="","",IF(O8459&gt;=1,O8459,0))</f>
        <v/>
      </c>
      <c r="Q8459" s="27">
        <f>IF(E8459="","",MAX(0,E8459-22))</f>
        <v/>
      </c>
      <c r="R8459" s="27">
        <f>IF(H8459=1,E8459,"")</f>
        <v/>
      </c>
      <c r="S8459" s="27">
        <f>IF(AND(H8459=1,J8459&lt;&gt;""),E8459-J8459,"")</f>
        <v/>
      </c>
      <c r="T8459">
        <f>IF(G8459="","",MONTH(G8459))</f>
        <v/>
      </c>
    </row>
    <row r="8460">
      <c r="A8460" s="24" t="n">
        <v>2020</v>
      </c>
      <c r="B8460" s="24" t="n">
        <v>12</v>
      </c>
      <c r="C8460" s="24" t="n">
        <v>18</v>
      </c>
      <c r="D8460" s="24" t="n">
        <v>11</v>
      </c>
      <c r="E8460" s="24" t="n">
        <v>6.59</v>
      </c>
      <c r="F8460" s="25">
        <f>IF($E8460="","",DATE(IF($A8460="",nominal_year,$A8460),$B8460,$C8460)+($D8460-IF(LEFT(hour_conv,1)="1",1,0))/24)</f>
        <v/>
      </c>
      <c r="G8460" s="26">
        <f>IF(F8460="","",INT(F8460))</f>
        <v/>
      </c>
      <c r="H8460">
        <f>IF(G8460="","",IF(AND(MONTH(G8460)*100+DAY(G8460)&gt;=season_lo,MONTH(G8460)*100+DAY(G8460)&lt;=season_hi),1,0))</f>
        <v/>
      </c>
      <c r="I8460">
        <f>IF(G8460="","",G8460-first_day+1)</f>
        <v/>
      </c>
      <c r="J8460" s="27">
        <f>IF(I8460="","",INDEX(Daily!$J$2:$J$421,I8460))</f>
        <v/>
      </c>
      <c r="K8460" s="27">
        <f>IF(J8460="","",J8460+cat_offset)</f>
        <v/>
      </c>
      <c r="L8460" s="27">
        <f>IF(J8460="","",MAX(0,E8460-J8460)^2)</f>
        <v/>
      </c>
      <c r="M8460" s="27">
        <f>IF(J8460="","",MAX(0,E8460-(J8460+twcdh_off))^2)</f>
        <v/>
      </c>
      <c r="N8460" s="27">
        <f>IF(E8460="","",MAX(0,E8460-swcdh_thr)^2)</f>
        <v/>
      </c>
      <c r="O8460">
        <f>IF(K8460="","",ROUND(E8460-K8460,0))</f>
        <v/>
      </c>
      <c r="P8460">
        <f>IF(O8460="","",IF(O8460&gt;=1,O8460,0))</f>
        <v/>
      </c>
      <c r="Q8460" s="27">
        <f>IF(E8460="","",MAX(0,E8460-22))</f>
        <v/>
      </c>
      <c r="R8460" s="27">
        <f>IF(H8460=1,E8460,"")</f>
        <v/>
      </c>
      <c r="S8460" s="27">
        <f>IF(AND(H8460=1,J8460&lt;&gt;""),E8460-J8460,"")</f>
        <v/>
      </c>
      <c r="T8460">
        <f>IF(G8460="","",MONTH(G8460))</f>
        <v/>
      </c>
    </row>
    <row r="8461">
      <c r="A8461" s="24" t="n">
        <v>2020</v>
      </c>
      <c r="B8461" s="24" t="n">
        <v>12</v>
      </c>
      <c r="C8461" s="24" t="n">
        <v>18</v>
      </c>
      <c r="D8461" s="24" t="n">
        <v>12</v>
      </c>
      <c r="E8461" s="24" t="n">
        <v>6.42</v>
      </c>
      <c r="F8461" s="25">
        <f>IF($E8461="","",DATE(IF($A8461="",nominal_year,$A8461),$B8461,$C8461)+($D8461-IF(LEFT(hour_conv,1)="1",1,0))/24)</f>
        <v/>
      </c>
      <c r="G8461" s="26">
        <f>IF(F8461="","",INT(F8461))</f>
        <v/>
      </c>
      <c r="H8461">
        <f>IF(G8461="","",IF(AND(MONTH(G8461)*100+DAY(G8461)&gt;=season_lo,MONTH(G8461)*100+DAY(G8461)&lt;=season_hi),1,0))</f>
        <v/>
      </c>
      <c r="I8461">
        <f>IF(G8461="","",G8461-first_day+1)</f>
        <v/>
      </c>
      <c r="J8461" s="27">
        <f>IF(I8461="","",INDEX(Daily!$J$2:$J$421,I8461))</f>
        <v/>
      </c>
      <c r="K8461" s="27">
        <f>IF(J8461="","",J8461+cat_offset)</f>
        <v/>
      </c>
      <c r="L8461" s="27">
        <f>IF(J8461="","",MAX(0,E8461-J8461)^2)</f>
        <v/>
      </c>
      <c r="M8461" s="27">
        <f>IF(J8461="","",MAX(0,E8461-(J8461+twcdh_off))^2)</f>
        <v/>
      </c>
      <c r="N8461" s="27">
        <f>IF(E8461="","",MAX(0,E8461-swcdh_thr)^2)</f>
        <v/>
      </c>
      <c r="O8461">
        <f>IF(K8461="","",ROUND(E8461-K8461,0))</f>
        <v/>
      </c>
      <c r="P8461">
        <f>IF(O8461="","",IF(O8461&gt;=1,O8461,0))</f>
        <v/>
      </c>
      <c r="Q8461" s="27">
        <f>IF(E8461="","",MAX(0,E8461-22))</f>
        <v/>
      </c>
      <c r="R8461" s="27">
        <f>IF(H8461=1,E8461,"")</f>
        <v/>
      </c>
      <c r="S8461" s="27">
        <f>IF(AND(H8461=1,J8461&lt;&gt;""),E8461-J8461,"")</f>
        <v/>
      </c>
      <c r="T8461">
        <f>IF(G8461="","",MONTH(G8461))</f>
        <v/>
      </c>
    </row>
    <row r="8462">
      <c r="A8462" s="24" t="n">
        <v>2020</v>
      </c>
      <c r="B8462" s="24" t="n">
        <v>12</v>
      </c>
      <c r="C8462" s="24" t="n">
        <v>18</v>
      </c>
      <c r="D8462" s="24" t="n">
        <v>13</v>
      </c>
      <c r="E8462" s="24" t="n">
        <v>6.65</v>
      </c>
      <c r="F8462" s="25">
        <f>IF($E8462="","",DATE(IF($A8462="",nominal_year,$A8462),$B8462,$C8462)+($D8462-IF(LEFT(hour_conv,1)="1",1,0))/24)</f>
        <v/>
      </c>
      <c r="G8462" s="26">
        <f>IF(F8462="","",INT(F8462))</f>
        <v/>
      </c>
      <c r="H8462">
        <f>IF(G8462="","",IF(AND(MONTH(G8462)*100+DAY(G8462)&gt;=season_lo,MONTH(G8462)*100+DAY(G8462)&lt;=season_hi),1,0))</f>
        <v/>
      </c>
      <c r="I8462">
        <f>IF(G8462="","",G8462-first_day+1)</f>
        <v/>
      </c>
      <c r="J8462" s="27">
        <f>IF(I8462="","",INDEX(Daily!$J$2:$J$421,I8462))</f>
        <v/>
      </c>
      <c r="K8462" s="27">
        <f>IF(J8462="","",J8462+cat_offset)</f>
        <v/>
      </c>
      <c r="L8462" s="27">
        <f>IF(J8462="","",MAX(0,E8462-J8462)^2)</f>
        <v/>
      </c>
      <c r="M8462" s="27">
        <f>IF(J8462="","",MAX(0,E8462-(J8462+twcdh_off))^2)</f>
        <v/>
      </c>
      <c r="N8462" s="27">
        <f>IF(E8462="","",MAX(0,E8462-swcdh_thr)^2)</f>
        <v/>
      </c>
      <c r="O8462">
        <f>IF(K8462="","",ROUND(E8462-K8462,0))</f>
        <v/>
      </c>
      <c r="P8462">
        <f>IF(O8462="","",IF(O8462&gt;=1,O8462,0))</f>
        <v/>
      </c>
      <c r="Q8462" s="27">
        <f>IF(E8462="","",MAX(0,E8462-22))</f>
        <v/>
      </c>
      <c r="R8462" s="27">
        <f>IF(H8462=1,E8462,"")</f>
        <v/>
      </c>
      <c r="S8462" s="27">
        <f>IF(AND(H8462=1,J8462&lt;&gt;""),E8462-J8462,"")</f>
        <v/>
      </c>
      <c r="T8462">
        <f>IF(G8462="","",MONTH(G8462))</f>
        <v/>
      </c>
    </row>
    <row r="8463">
      <c r="A8463" s="24" t="n">
        <v>2020</v>
      </c>
      <c r="B8463" s="24" t="n">
        <v>12</v>
      </c>
      <c r="C8463" s="24" t="n">
        <v>18</v>
      </c>
      <c r="D8463" s="24" t="n">
        <v>14</v>
      </c>
      <c r="E8463" s="24" t="n">
        <v>7.45</v>
      </c>
      <c r="F8463" s="25">
        <f>IF($E8463="","",DATE(IF($A8463="",nominal_year,$A8463),$B8463,$C8463)+($D8463-IF(LEFT(hour_conv,1)="1",1,0))/24)</f>
        <v/>
      </c>
      <c r="G8463" s="26">
        <f>IF(F8463="","",INT(F8463))</f>
        <v/>
      </c>
      <c r="H8463">
        <f>IF(G8463="","",IF(AND(MONTH(G8463)*100+DAY(G8463)&gt;=season_lo,MONTH(G8463)*100+DAY(G8463)&lt;=season_hi),1,0))</f>
        <v/>
      </c>
      <c r="I8463">
        <f>IF(G8463="","",G8463-first_day+1)</f>
        <v/>
      </c>
      <c r="J8463" s="27">
        <f>IF(I8463="","",INDEX(Daily!$J$2:$J$421,I8463))</f>
        <v/>
      </c>
      <c r="K8463" s="27">
        <f>IF(J8463="","",J8463+cat_offset)</f>
        <v/>
      </c>
      <c r="L8463" s="27">
        <f>IF(J8463="","",MAX(0,E8463-J8463)^2)</f>
        <v/>
      </c>
      <c r="M8463" s="27">
        <f>IF(J8463="","",MAX(0,E8463-(J8463+twcdh_off))^2)</f>
        <v/>
      </c>
      <c r="N8463" s="27">
        <f>IF(E8463="","",MAX(0,E8463-swcdh_thr)^2)</f>
        <v/>
      </c>
      <c r="O8463">
        <f>IF(K8463="","",ROUND(E8463-K8463,0))</f>
        <v/>
      </c>
      <c r="P8463">
        <f>IF(O8463="","",IF(O8463&gt;=1,O8463,0))</f>
        <v/>
      </c>
      <c r="Q8463" s="27">
        <f>IF(E8463="","",MAX(0,E8463-22))</f>
        <v/>
      </c>
      <c r="R8463" s="27">
        <f>IF(H8463=1,E8463,"")</f>
        <v/>
      </c>
      <c r="S8463" s="27">
        <f>IF(AND(H8463=1,J8463&lt;&gt;""),E8463-J8463,"")</f>
        <v/>
      </c>
      <c r="T8463">
        <f>IF(G8463="","",MONTH(G8463))</f>
        <v/>
      </c>
    </row>
    <row r="8464">
      <c r="A8464" s="24" t="n">
        <v>2020</v>
      </c>
      <c r="B8464" s="24" t="n">
        <v>12</v>
      </c>
      <c r="C8464" s="24" t="n">
        <v>18</v>
      </c>
      <c r="D8464" s="24" t="n">
        <v>15</v>
      </c>
      <c r="E8464" s="24" t="n">
        <v>8.6</v>
      </c>
      <c r="F8464" s="25">
        <f>IF($E8464="","",DATE(IF($A8464="",nominal_year,$A8464),$B8464,$C8464)+($D8464-IF(LEFT(hour_conv,1)="1",1,0))/24)</f>
        <v/>
      </c>
      <c r="G8464" s="26">
        <f>IF(F8464="","",INT(F8464))</f>
        <v/>
      </c>
      <c r="H8464">
        <f>IF(G8464="","",IF(AND(MONTH(G8464)*100+DAY(G8464)&gt;=season_lo,MONTH(G8464)*100+DAY(G8464)&lt;=season_hi),1,0))</f>
        <v/>
      </c>
      <c r="I8464">
        <f>IF(G8464="","",G8464-first_day+1)</f>
        <v/>
      </c>
      <c r="J8464" s="27">
        <f>IF(I8464="","",INDEX(Daily!$J$2:$J$421,I8464))</f>
        <v/>
      </c>
      <c r="K8464" s="27">
        <f>IF(J8464="","",J8464+cat_offset)</f>
        <v/>
      </c>
      <c r="L8464" s="27">
        <f>IF(J8464="","",MAX(0,E8464-J8464)^2)</f>
        <v/>
      </c>
      <c r="M8464" s="27">
        <f>IF(J8464="","",MAX(0,E8464-(J8464+twcdh_off))^2)</f>
        <v/>
      </c>
      <c r="N8464" s="27">
        <f>IF(E8464="","",MAX(0,E8464-swcdh_thr)^2)</f>
        <v/>
      </c>
      <c r="O8464">
        <f>IF(K8464="","",ROUND(E8464-K8464,0))</f>
        <v/>
      </c>
      <c r="P8464">
        <f>IF(O8464="","",IF(O8464&gt;=1,O8464,0))</f>
        <v/>
      </c>
      <c r="Q8464" s="27">
        <f>IF(E8464="","",MAX(0,E8464-22))</f>
        <v/>
      </c>
      <c r="R8464" s="27">
        <f>IF(H8464=1,E8464,"")</f>
        <v/>
      </c>
      <c r="S8464" s="27">
        <f>IF(AND(H8464=1,J8464&lt;&gt;""),E8464-J8464,"")</f>
        <v/>
      </c>
      <c r="T8464">
        <f>IF(G8464="","",MONTH(G8464))</f>
        <v/>
      </c>
    </row>
    <row r="8465">
      <c r="A8465" s="24" t="n">
        <v>2020</v>
      </c>
      <c r="B8465" s="24" t="n">
        <v>12</v>
      </c>
      <c r="C8465" s="24" t="n">
        <v>18</v>
      </c>
      <c r="D8465" s="24" t="n">
        <v>16</v>
      </c>
      <c r="E8465" s="24" t="n">
        <v>7.73</v>
      </c>
      <c r="F8465" s="25">
        <f>IF($E8465="","",DATE(IF($A8465="",nominal_year,$A8465),$B8465,$C8465)+($D8465-IF(LEFT(hour_conv,1)="1",1,0))/24)</f>
        <v/>
      </c>
      <c r="G8465" s="26">
        <f>IF(F8465="","",INT(F8465))</f>
        <v/>
      </c>
      <c r="H8465">
        <f>IF(G8465="","",IF(AND(MONTH(G8465)*100+DAY(G8465)&gt;=season_lo,MONTH(G8465)*100+DAY(G8465)&lt;=season_hi),1,0))</f>
        <v/>
      </c>
      <c r="I8465">
        <f>IF(G8465="","",G8465-first_day+1)</f>
        <v/>
      </c>
      <c r="J8465" s="27">
        <f>IF(I8465="","",INDEX(Daily!$J$2:$J$421,I8465))</f>
        <v/>
      </c>
      <c r="K8465" s="27">
        <f>IF(J8465="","",J8465+cat_offset)</f>
        <v/>
      </c>
      <c r="L8465" s="27">
        <f>IF(J8465="","",MAX(0,E8465-J8465)^2)</f>
        <v/>
      </c>
      <c r="M8465" s="27">
        <f>IF(J8465="","",MAX(0,E8465-(J8465+twcdh_off))^2)</f>
        <v/>
      </c>
      <c r="N8465" s="27">
        <f>IF(E8465="","",MAX(0,E8465-swcdh_thr)^2)</f>
        <v/>
      </c>
      <c r="O8465">
        <f>IF(K8465="","",ROUND(E8465-K8465,0))</f>
        <v/>
      </c>
      <c r="P8465">
        <f>IF(O8465="","",IF(O8465&gt;=1,O8465,0))</f>
        <v/>
      </c>
      <c r="Q8465" s="27">
        <f>IF(E8465="","",MAX(0,E8465-22))</f>
        <v/>
      </c>
      <c r="R8465" s="27">
        <f>IF(H8465=1,E8465,"")</f>
        <v/>
      </c>
      <c r="S8465" s="27">
        <f>IF(AND(H8465=1,J8465&lt;&gt;""),E8465-J8465,"")</f>
        <v/>
      </c>
      <c r="T8465">
        <f>IF(G8465="","",MONTH(G8465))</f>
        <v/>
      </c>
    </row>
    <row r="8466">
      <c r="A8466" s="24" t="n">
        <v>2020</v>
      </c>
      <c r="B8466" s="24" t="n">
        <v>12</v>
      </c>
      <c r="C8466" s="24" t="n">
        <v>18</v>
      </c>
      <c r="D8466" s="24" t="n">
        <v>17</v>
      </c>
      <c r="E8466" s="24" t="n">
        <v>7.99</v>
      </c>
      <c r="F8466" s="25">
        <f>IF($E8466="","",DATE(IF($A8466="",nominal_year,$A8466),$B8466,$C8466)+($D8466-IF(LEFT(hour_conv,1)="1",1,0))/24)</f>
        <v/>
      </c>
      <c r="G8466" s="26">
        <f>IF(F8466="","",INT(F8466))</f>
        <v/>
      </c>
      <c r="H8466">
        <f>IF(G8466="","",IF(AND(MONTH(G8466)*100+DAY(G8466)&gt;=season_lo,MONTH(G8466)*100+DAY(G8466)&lt;=season_hi),1,0))</f>
        <v/>
      </c>
      <c r="I8466">
        <f>IF(G8466="","",G8466-first_day+1)</f>
        <v/>
      </c>
      <c r="J8466" s="27">
        <f>IF(I8466="","",INDEX(Daily!$J$2:$J$421,I8466))</f>
        <v/>
      </c>
      <c r="K8466" s="27">
        <f>IF(J8466="","",J8466+cat_offset)</f>
        <v/>
      </c>
      <c r="L8466" s="27">
        <f>IF(J8466="","",MAX(0,E8466-J8466)^2)</f>
        <v/>
      </c>
      <c r="M8466" s="27">
        <f>IF(J8466="","",MAX(0,E8466-(J8466+twcdh_off))^2)</f>
        <v/>
      </c>
      <c r="N8466" s="27">
        <f>IF(E8466="","",MAX(0,E8466-swcdh_thr)^2)</f>
        <v/>
      </c>
      <c r="O8466">
        <f>IF(K8466="","",ROUND(E8466-K8466,0))</f>
        <v/>
      </c>
      <c r="P8466">
        <f>IF(O8466="","",IF(O8466&gt;=1,O8466,0))</f>
        <v/>
      </c>
      <c r="Q8466" s="27">
        <f>IF(E8466="","",MAX(0,E8466-22))</f>
        <v/>
      </c>
      <c r="R8466" s="27">
        <f>IF(H8466=1,E8466,"")</f>
        <v/>
      </c>
      <c r="S8466" s="27">
        <f>IF(AND(H8466=1,J8466&lt;&gt;""),E8466-J8466,"")</f>
        <v/>
      </c>
      <c r="T8466">
        <f>IF(G8466="","",MONTH(G8466))</f>
        <v/>
      </c>
    </row>
    <row r="8467">
      <c r="A8467" s="24" t="n">
        <v>2020</v>
      </c>
      <c r="B8467" s="24" t="n">
        <v>12</v>
      </c>
      <c r="C8467" s="24" t="n">
        <v>18</v>
      </c>
      <c r="D8467" s="24" t="n">
        <v>18</v>
      </c>
      <c r="E8467" s="24" t="n">
        <v>7.85</v>
      </c>
      <c r="F8467" s="25">
        <f>IF($E8467="","",DATE(IF($A8467="",nominal_year,$A8467),$B8467,$C8467)+($D8467-IF(LEFT(hour_conv,1)="1",1,0))/24)</f>
        <v/>
      </c>
      <c r="G8467" s="26">
        <f>IF(F8467="","",INT(F8467))</f>
        <v/>
      </c>
      <c r="H8467">
        <f>IF(G8467="","",IF(AND(MONTH(G8467)*100+DAY(G8467)&gt;=season_lo,MONTH(G8467)*100+DAY(G8467)&lt;=season_hi),1,0))</f>
        <v/>
      </c>
      <c r="I8467">
        <f>IF(G8467="","",G8467-first_day+1)</f>
        <v/>
      </c>
      <c r="J8467" s="27">
        <f>IF(I8467="","",INDEX(Daily!$J$2:$J$421,I8467))</f>
        <v/>
      </c>
      <c r="K8467" s="27">
        <f>IF(J8467="","",J8467+cat_offset)</f>
        <v/>
      </c>
      <c r="L8467" s="27">
        <f>IF(J8467="","",MAX(0,E8467-J8467)^2)</f>
        <v/>
      </c>
      <c r="M8467" s="27">
        <f>IF(J8467="","",MAX(0,E8467-(J8467+twcdh_off))^2)</f>
        <v/>
      </c>
      <c r="N8467" s="27">
        <f>IF(E8467="","",MAX(0,E8467-swcdh_thr)^2)</f>
        <v/>
      </c>
      <c r="O8467">
        <f>IF(K8467="","",ROUND(E8467-K8467,0))</f>
        <v/>
      </c>
      <c r="P8467">
        <f>IF(O8467="","",IF(O8467&gt;=1,O8467,0))</f>
        <v/>
      </c>
      <c r="Q8467" s="27">
        <f>IF(E8467="","",MAX(0,E8467-22))</f>
        <v/>
      </c>
      <c r="R8467" s="27">
        <f>IF(H8467=1,E8467,"")</f>
        <v/>
      </c>
      <c r="S8467" s="27">
        <f>IF(AND(H8467=1,J8467&lt;&gt;""),E8467-J8467,"")</f>
        <v/>
      </c>
      <c r="T8467">
        <f>IF(G8467="","",MONTH(G8467))</f>
        <v/>
      </c>
    </row>
    <row r="8468">
      <c r="A8468" s="24" t="n">
        <v>2020</v>
      </c>
      <c r="B8468" s="24" t="n">
        <v>12</v>
      </c>
      <c r="C8468" s="24" t="n">
        <v>18</v>
      </c>
      <c r="D8468" s="24" t="n">
        <v>19</v>
      </c>
      <c r="E8468" s="24" t="n">
        <v>6.99</v>
      </c>
      <c r="F8468" s="25">
        <f>IF($E8468="","",DATE(IF($A8468="",nominal_year,$A8468),$B8468,$C8468)+($D8468-IF(LEFT(hour_conv,1)="1",1,0))/24)</f>
        <v/>
      </c>
      <c r="G8468" s="26">
        <f>IF(F8468="","",INT(F8468))</f>
        <v/>
      </c>
      <c r="H8468">
        <f>IF(G8468="","",IF(AND(MONTH(G8468)*100+DAY(G8468)&gt;=season_lo,MONTH(G8468)*100+DAY(G8468)&lt;=season_hi),1,0))</f>
        <v/>
      </c>
      <c r="I8468">
        <f>IF(G8468="","",G8468-first_day+1)</f>
        <v/>
      </c>
      <c r="J8468" s="27">
        <f>IF(I8468="","",INDEX(Daily!$J$2:$J$421,I8468))</f>
        <v/>
      </c>
      <c r="K8468" s="27">
        <f>IF(J8468="","",J8468+cat_offset)</f>
        <v/>
      </c>
      <c r="L8468" s="27">
        <f>IF(J8468="","",MAX(0,E8468-J8468)^2)</f>
        <v/>
      </c>
      <c r="M8468" s="27">
        <f>IF(J8468="","",MAX(0,E8468-(J8468+twcdh_off))^2)</f>
        <v/>
      </c>
      <c r="N8468" s="27">
        <f>IF(E8468="","",MAX(0,E8468-swcdh_thr)^2)</f>
        <v/>
      </c>
      <c r="O8468">
        <f>IF(K8468="","",ROUND(E8468-K8468,0))</f>
        <v/>
      </c>
      <c r="P8468">
        <f>IF(O8468="","",IF(O8468&gt;=1,O8468,0))</f>
        <v/>
      </c>
      <c r="Q8468" s="27">
        <f>IF(E8468="","",MAX(0,E8468-22))</f>
        <v/>
      </c>
      <c r="R8468" s="27">
        <f>IF(H8468=1,E8468,"")</f>
        <v/>
      </c>
      <c r="S8468" s="27">
        <f>IF(AND(H8468=1,J8468&lt;&gt;""),E8468-J8468,"")</f>
        <v/>
      </c>
      <c r="T8468">
        <f>IF(G8468="","",MONTH(G8468))</f>
        <v/>
      </c>
    </row>
    <row r="8469">
      <c r="A8469" s="24" t="n">
        <v>2020</v>
      </c>
      <c r="B8469" s="24" t="n">
        <v>12</v>
      </c>
      <c r="C8469" s="24" t="n">
        <v>18</v>
      </c>
      <c r="D8469" s="24" t="n">
        <v>20</v>
      </c>
      <c r="E8469" s="24" t="n">
        <v>7.31</v>
      </c>
      <c r="F8469" s="25">
        <f>IF($E8469="","",DATE(IF($A8469="",nominal_year,$A8469),$B8469,$C8469)+($D8469-IF(LEFT(hour_conv,1)="1",1,0))/24)</f>
        <v/>
      </c>
      <c r="G8469" s="26">
        <f>IF(F8469="","",INT(F8469))</f>
        <v/>
      </c>
      <c r="H8469">
        <f>IF(G8469="","",IF(AND(MONTH(G8469)*100+DAY(G8469)&gt;=season_lo,MONTH(G8469)*100+DAY(G8469)&lt;=season_hi),1,0))</f>
        <v/>
      </c>
      <c r="I8469">
        <f>IF(G8469="","",G8469-first_day+1)</f>
        <v/>
      </c>
      <c r="J8469" s="27">
        <f>IF(I8469="","",INDEX(Daily!$J$2:$J$421,I8469))</f>
        <v/>
      </c>
      <c r="K8469" s="27">
        <f>IF(J8469="","",J8469+cat_offset)</f>
        <v/>
      </c>
      <c r="L8469" s="27">
        <f>IF(J8469="","",MAX(0,E8469-J8469)^2)</f>
        <v/>
      </c>
      <c r="M8469" s="27">
        <f>IF(J8469="","",MAX(0,E8469-(J8469+twcdh_off))^2)</f>
        <v/>
      </c>
      <c r="N8469" s="27">
        <f>IF(E8469="","",MAX(0,E8469-swcdh_thr)^2)</f>
        <v/>
      </c>
      <c r="O8469">
        <f>IF(K8469="","",ROUND(E8469-K8469,0))</f>
        <v/>
      </c>
      <c r="P8469">
        <f>IF(O8469="","",IF(O8469&gt;=1,O8469,0))</f>
        <v/>
      </c>
      <c r="Q8469" s="27">
        <f>IF(E8469="","",MAX(0,E8469-22))</f>
        <v/>
      </c>
      <c r="R8469" s="27">
        <f>IF(H8469=1,E8469,"")</f>
        <v/>
      </c>
      <c r="S8469" s="27">
        <f>IF(AND(H8469=1,J8469&lt;&gt;""),E8469-J8469,"")</f>
        <v/>
      </c>
      <c r="T8469">
        <f>IF(G8469="","",MONTH(G8469))</f>
        <v/>
      </c>
    </row>
    <row r="8470">
      <c r="A8470" s="24" t="n">
        <v>2020</v>
      </c>
      <c r="B8470" s="24" t="n">
        <v>12</v>
      </c>
      <c r="C8470" s="24" t="n">
        <v>18</v>
      </c>
      <c r="D8470" s="24" t="n">
        <v>21</v>
      </c>
      <c r="E8470" s="24" t="n">
        <v>6.36</v>
      </c>
      <c r="F8470" s="25">
        <f>IF($E8470="","",DATE(IF($A8470="",nominal_year,$A8470),$B8470,$C8470)+($D8470-IF(LEFT(hour_conv,1)="1",1,0))/24)</f>
        <v/>
      </c>
      <c r="G8470" s="26">
        <f>IF(F8470="","",INT(F8470))</f>
        <v/>
      </c>
      <c r="H8470">
        <f>IF(G8470="","",IF(AND(MONTH(G8470)*100+DAY(G8470)&gt;=season_lo,MONTH(G8470)*100+DAY(G8470)&lt;=season_hi),1,0))</f>
        <v/>
      </c>
      <c r="I8470">
        <f>IF(G8470="","",G8470-first_day+1)</f>
        <v/>
      </c>
      <c r="J8470" s="27">
        <f>IF(I8470="","",INDEX(Daily!$J$2:$J$421,I8470))</f>
        <v/>
      </c>
      <c r="K8470" s="27">
        <f>IF(J8470="","",J8470+cat_offset)</f>
        <v/>
      </c>
      <c r="L8470" s="27">
        <f>IF(J8470="","",MAX(0,E8470-J8470)^2)</f>
        <v/>
      </c>
      <c r="M8470" s="27">
        <f>IF(J8470="","",MAX(0,E8470-(J8470+twcdh_off))^2)</f>
        <v/>
      </c>
      <c r="N8470" s="27">
        <f>IF(E8470="","",MAX(0,E8470-swcdh_thr)^2)</f>
        <v/>
      </c>
      <c r="O8470">
        <f>IF(K8470="","",ROUND(E8470-K8470,0))</f>
        <v/>
      </c>
      <c r="P8470">
        <f>IF(O8470="","",IF(O8470&gt;=1,O8470,0))</f>
        <v/>
      </c>
      <c r="Q8470" s="27">
        <f>IF(E8470="","",MAX(0,E8470-22))</f>
        <v/>
      </c>
      <c r="R8470" s="27">
        <f>IF(H8470=1,E8470,"")</f>
        <v/>
      </c>
      <c r="S8470" s="27">
        <f>IF(AND(H8470=1,J8470&lt;&gt;""),E8470-J8470,"")</f>
        <v/>
      </c>
      <c r="T8470">
        <f>IF(G8470="","",MONTH(G8470))</f>
        <v/>
      </c>
    </row>
    <row r="8471">
      <c r="A8471" s="24" t="n">
        <v>2020</v>
      </c>
      <c r="B8471" s="24" t="n">
        <v>12</v>
      </c>
      <c r="C8471" s="24" t="n">
        <v>18</v>
      </c>
      <c r="D8471" s="24" t="n">
        <v>22</v>
      </c>
      <c r="E8471" s="24" t="n">
        <v>5.84</v>
      </c>
      <c r="F8471" s="25">
        <f>IF($E8471="","",DATE(IF($A8471="",nominal_year,$A8471),$B8471,$C8471)+($D8471-IF(LEFT(hour_conv,1)="1",1,0))/24)</f>
        <v/>
      </c>
      <c r="G8471" s="26">
        <f>IF(F8471="","",INT(F8471))</f>
        <v/>
      </c>
      <c r="H8471">
        <f>IF(G8471="","",IF(AND(MONTH(G8471)*100+DAY(G8471)&gt;=season_lo,MONTH(G8471)*100+DAY(G8471)&lt;=season_hi),1,0))</f>
        <v/>
      </c>
      <c r="I8471">
        <f>IF(G8471="","",G8471-first_day+1)</f>
        <v/>
      </c>
      <c r="J8471" s="27">
        <f>IF(I8471="","",INDEX(Daily!$J$2:$J$421,I8471))</f>
        <v/>
      </c>
      <c r="K8471" s="27">
        <f>IF(J8471="","",J8471+cat_offset)</f>
        <v/>
      </c>
      <c r="L8471" s="27">
        <f>IF(J8471="","",MAX(0,E8471-J8471)^2)</f>
        <v/>
      </c>
      <c r="M8471" s="27">
        <f>IF(J8471="","",MAX(0,E8471-(J8471+twcdh_off))^2)</f>
        <v/>
      </c>
      <c r="N8471" s="27">
        <f>IF(E8471="","",MAX(0,E8471-swcdh_thr)^2)</f>
        <v/>
      </c>
      <c r="O8471">
        <f>IF(K8471="","",ROUND(E8471-K8471,0))</f>
        <v/>
      </c>
      <c r="P8471">
        <f>IF(O8471="","",IF(O8471&gt;=1,O8471,0))</f>
        <v/>
      </c>
      <c r="Q8471" s="27">
        <f>IF(E8471="","",MAX(0,E8471-22))</f>
        <v/>
      </c>
      <c r="R8471" s="27">
        <f>IF(H8471=1,E8471,"")</f>
        <v/>
      </c>
      <c r="S8471" s="27">
        <f>IF(AND(H8471=1,J8471&lt;&gt;""),E8471-J8471,"")</f>
        <v/>
      </c>
      <c r="T8471">
        <f>IF(G8471="","",MONTH(G8471))</f>
        <v/>
      </c>
    </row>
    <row r="8472">
      <c r="A8472" s="24" t="n">
        <v>2020</v>
      </c>
      <c r="B8472" s="24" t="n">
        <v>12</v>
      </c>
      <c r="C8472" s="24" t="n">
        <v>18</v>
      </c>
      <c r="D8472" s="24" t="n">
        <v>23</v>
      </c>
      <c r="E8472" s="24" t="n">
        <v>4.37</v>
      </c>
      <c r="F8472" s="25">
        <f>IF($E8472="","",DATE(IF($A8472="",nominal_year,$A8472),$B8472,$C8472)+($D8472-IF(LEFT(hour_conv,1)="1",1,0))/24)</f>
        <v/>
      </c>
      <c r="G8472" s="26">
        <f>IF(F8472="","",INT(F8472))</f>
        <v/>
      </c>
      <c r="H8472">
        <f>IF(G8472="","",IF(AND(MONTH(G8472)*100+DAY(G8472)&gt;=season_lo,MONTH(G8472)*100+DAY(G8472)&lt;=season_hi),1,0))</f>
        <v/>
      </c>
      <c r="I8472">
        <f>IF(G8472="","",G8472-first_day+1)</f>
        <v/>
      </c>
      <c r="J8472" s="27">
        <f>IF(I8472="","",INDEX(Daily!$J$2:$J$421,I8472))</f>
        <v/>
      </c>
      <c r="K8472" s="27">
        <f>IF(J8472="","",J8472+cat_offset)</f>
        <v/>
      </c>
      <c r="L8472" s="27">
        <f>IF(J8472="","",MAX(0,E8472-J8472)^2)</f>
        <v/>
      </c>
      <c r="M8472" s="27">
        <f>IF(J8472="","",MAX(0,E8472-(J8472+twcdh_off))^2)</f>
        <v/>
      </c>
      <c r="N8472" s="27">
        <f>IF(E8472="","",MAX(0,E8472-swcdh_thr)^2)</f>
        <v/>
      </c>
      <c r="O8472">
        <f>IF(K8472="","",ROUND(E8472-K8472,0))</f>
        <v/>
      </c>
      <c r="P8472">
        <f>IF(O8472="","",IF(O8472&gt;=1,O8472,0))</f>
        <v/>
      </c>
      <c r="Q8472" s="27">
        <f>IF(E8472="","",MAX(0,E8472-22))</f>
        <v/>
      </c>
      <c r="R8472" s="27">
        <f>IF(H8472=1,E8472,"")</f>
        <v/>
      </c>
      <c r="S8472" s="27">
        <f>IF(AND(H8472=1,J8472&lt;&gt;""),E8472-J8472,"")</f>
        <v/>
      </c>
      <c r="T8472">
        <f>IF(G8472="","",MONTH(G8472))</f>
        <v/>
      </c>
    </row>
    <row r="8473">
      <c r="A8473" s="24" t="n">
        <v>2020</v>
      </c>
      <c r="B8473" s="24" t="n">
        <v>12</v>
      </c>
      <c r="C8473" s="24" t="n">
        <v>18</v>
      </c>
      <c r="D8473" s="24" t="n">
        <v>24</v>
      </c>
      <c r="E8473" s="24" t="n">
        <v>3.76</v>
      </c>
      <c r="F8473" s="25">
        <f>IF($E8473="","",DATE(IF($A8473="",nominal_year,$A8473),$B8473,$C8473)+($D8473-IF(LEFT(hour_conv,1)="1",1,0))/24)</f>
        <v/>
      </c>
      <c r="G8473" s="26">
        <f>IF(F8473="","",INT(F8473))</f>
        <v/>
      </c>
      <c r="H8473">
        <f>IF(G8473="","",IF(AND(MONTH(G8473)*100+DAY(G8473)&gt;=season_lo,MONTH(G8473)*100+DAY(G8473)&lt;=season_hi),1,0))</f>
        <v/>
      </c>
      <c r="I8473">
        <f>IF(G8473="","",G8473-first_day+1)</f>
        <v/>
      </c>
      <c r="J8473" s="27">
        <f>IF(I8473="","",INDEX(Daily!$J$2:$J$421,I8473))</f>
        <v/>
      </c>
      <c r="K8473" s="27">
        <f>IF(J8473="","",J8473+cat_offset)</f>
        <v/>
      </c>
      <c r="L8473" s="27">
        <f>IF(J8473="","",MAX(0,E8473-J8473)^2)</f>
        <v/>
      </c>
      <c r="M8473" s="27">
        <f>IF(J8473="","",MAX(0,E8473-(J8473+twcdh_off))^2)</f>
        <v/>
      </c>
      <c r="N8473" s="27">
        <f>IF(E8473="","",MAX(0,E8473-swcdh_thr)^2)</f>
        <v/>
      </c>
      <c r="O8473">
        <f>IF(K8473="","",ROUND(E8473-K8473,0))</f>
        <v/>
      </c>
      <c r="P8473">
        <f>IF(O8473="","",IF(O8473&gt;=1,O8473,0))</f>
        <v/>
      </c>
      <c r="Q8473" s="27">
        <f>IF(E8473="","",MAX(0,E8473-22))</f>
        <v/>
      </c>
      <c r="R8473" s="27">
        <f>IF(H8473=1,E8473,"")</f>
        <v/>
      </c>
      <c r="S8473" s="27">
        <f>IF(AND(H8473=1,J8473&lt;&gt;""),E8473-J8473,"")</f>
        <v/>
      </c>
      <c r="T8473">
        <f>IF(G8473="","",MONTH(G8473))</f>
        <v/>
      </c>
    </row>
    <row r="8474">
      <c r="A8474" s="24" t="n">
        <v>2020</v>
      </c>
      <c r="B8474" s="24" t="n">
        <v>12</v>
      </c>
      <c r="C8474" s="24" t="n">
        <v>19</v>
      </c>
      <c r="D8474" s="24" t="n">
        <v>1</v>
      </c>
      <c r="E8474" s="24" t="n">
        <v>3.44</v>
      </c>
      <c r="F8474" s="25">
        <f>IF($E8474="","",DATE(IF($A8474="",nominal_year,$A8474),$B8474,$C8474)+($D8474-IF(LEFT(hour_conv,1)="1",1,0))/24)</f>
        <v/>
      </c>
      <c r="G8474" s="26">
        <f>IF(F8474="","",INT(F8474))</f>
        <v/>
      </c>
      <c r="H8474">
        <f>IF(G8474="","",IF(AND(MONTH(G8474)*100+DAY(G8474)&gt;=season_lo,MONTH(G8474)*100+DAY(G8474)&lt;=season_hi),1,0))</f>
        <v/>
      </c>
      <c r="I8474">
        <f>IF(G8474="","",G8474-first_day+1)</f>
        <v/>
      </c>
      <c r="J8474" s="27">
        <f>IF(I8474="","",INDEX(Daily!$J$2:$J$421,I8474))</f>
        <v/>
      </c>
      <c r="K8474" s="27">
        <f>IF(J8474="","",J8474+cat_offset)</f>
        <v/>
      </c>
      <c r="L8474" s="27">
        <f>IF(J8474="","",MAX(0,E8474-J8474)^2)</f>
        <v/>
      </c>
      <c r="M8474" s="27">
        <f>IF(J8474="","",MAX(0,E8474-(J8474+twcdh_off))^2)</f>
        <v/>
      </c>
      <c r="N8474" s="27">
        <f>IF(E8474="","",MAX(0,E8474-swcdh_thr)^2)</f>
        <v/>
      </c>
      <c r="O8474">
        <f>IF(K8474="","",ROUND(E8474-K8474,0))</f>
        <v/>
      </c>
      <c r="P8474">
        <f>IF(O8474="","",IF(O8474&gt;=1,O8474,0))</f>
        <v/>
      </c>
      <c r="Q8474" s="27">
        <f>IF(E8474="","",MAX(0,E8474-22))</f>
        <v/>
      </c>
      <c r="R8474" s="27">
        <f>IF(H8474=1,E8474,"")</f>
        <v/>
      </c>
      <c r="S8474" s="27">
        <f>IF(AND(H8474=1,J8474&lt;&gt;""),E8474-J8474,"")</f>
        <v/>
      </c>
      <c r="T8474">
        <f>IF(G8474="","",MONTH(G8474))</f>
        <v/>
      </c>
    </row>
    <row r="8475">
      <c r="A8475" s="24" t="n">
        <v>2020</v>
      </c>
      <c r="B8475" s="24" t="n">
        <v>12</v>
      </c>
      <c r="C8475" s="24" t="n">
        <v>19</v>
      </c>
      <c r="D8475" s="24" t="n">
        <v>2</v>
      </c>
      <c r="E8475" s="24" t="n">
        <v>4.09</v>
      </c>
      <c r="F8475" s="25">
        <f>IF($E8475="","",DATE(IF($A8475="",nominal_year,$A8475),$B8475,$C8475)+($D8475-IF(LEFT(hour_conv,1)="1",1,0))/24)</f>
        <v/>
      </c>
      <c r="G8475" s="26">
        <f>IF(F8475="","",INT(F8475))</f>
        <v/>
      </c>
      <c r="H8475">
        <f>IF(G8475="","",IF(AND(MONTH(G8475)*100+DAY(G8475)&gt;=season_lo,MONTH(G8475)*100+DAY(G8475)&lt;=season_hi),1,0))</f>
        <v/>
      </c>
      <c r="I8475">
        <f>IF(G8475="","",G8475-first_day+1)</f>
        <v/>
      </c>
      <c r="J8475" s="27">
        <f>IF(I8475="","",INDEX(Daily!$J$2:$J$421,I8475))</f>
        <v/>
      </c>
      <c r="K8475" s="27">
        <f>IF(J8475="","",J8475+cat_offset)</f>
        <v/>
      </c>
      <c r="L8475" s="27">
        <f>IF(J8475="","",MAX(0,E8475-J8475)^2)</f>
        <v/>
      </c>
      <c r="M8475" s="27">
        <f>IF(J8475="","",MAX(0,E8475-(J8475+twcdh_off))^2)</f>
        <v/>
      </c>
      <c r="N8475" s="27">
        <f>IF(E8475="","",MAX(0,E8475-swcdh_thr)^2)</f>
        <v/>
      </c>
      <c r="O8475">
        <f>IF(K8475="","",ROUND(E8475-K8475,0))</f>
        <v/>
      </c>
      <c r="P8475">
        <f>IF(O8475="","",IF(O8475&gt;=1,O8475,0))</f>
        <v/>
      </c>
      <c r="Q8475" s="27">
        <f>IF(E8475="","",MAX(0,E8475-22))</f>
        <v/>
      </c>
      <c r="R8475" s="27">
        <f>IF(H8475=1,E8475,"")</f>
        <v/>
      </c>
      <c r="S8475" s="27">
        <f>IF(AND(H8475=1,J8475&lt;&gt;""),E8475-J8475,"")</f>
        <v/>
      </c>
      <c r="T8475">
        <f>IF(G8475="","",MONTH(G8475))</f>
        <v/>
      </c>
    </row>
    <row r="8476">
      <c r="A8476" s="24" t="n">
        <v>2020</v>
      </c>
      <c r="B8476" s="24" t="n">
        <v>12</v>
      </c>
      <c r="C8476" s="24" t="n">
        <v>19</v>
      </c>
      <c r="D8476" s="24" t="n">
        <v>3</v>
      </c>
      <c r="E8476" s="24" t="n">
        <v>3.83</v>
      </c>
      <c r="F8476" s="25">
        <f>IF($E8476="","",DATE(IF($A8476="",nominal_year,$A8476),$B8476,$C8476)+($D8476-IF(LEFT(hour_conv,1)="1",1,0))/24)</f>
        <v/>
      </c>
      <c r="G8476" s="26">
        <f>IF(F8476="","",INT(F8476))</f>
        <v/>
      </c>
      <c r="H8476">
        <f>IF(G8476="","",IF(AND(MONTH(G8476)*100+DAY(G8476)&gt;=season_lo,MONTH(G8476)*100+DAY(G8476)&lt;=season_hi),1,0))</f>
        <v/>
      </c>
      <c r="I8476">
        <f>IF(G8476="","",G8476-first_day+1)</f>
        <v/>
      </c>
      <c r="J8476" s="27">
        <f>IF(I8476="","",INDEX(Daily!$J$2:$J$421,I8476))</f>
        <v/>
      </c>
      <c r="K8476" s="27">
        <f>IF(J8476="","",J8476+cat_offset)</f>
        <v/>
      </c>
      <c r="L8476" s="27">
        <f>IF(J8476="","",MAX(0,E8476-J8476)^2)</f>
        <v/>
      </c>
      <c r="M8476" s="27">
        <f>IF(J8476="","",MAX(0,E8476-(J8476+twcdh_off))^2)</f>
        <v/>
      </c>
      <c r="N8476" s="27">
        <f>IF(E8476="","",MAX(0,E8476-swcdh_thr)^2)</f>
        <v/>
      </c>
      <c r="O8476">
        <f>IF(K8476="","",ROUND(E8476-K8476,0))</f>
        <v/>
      </c>
      <c r="P8476">
        <f>IF(O8476="","",IF(O8476&gt;=1,O8476,0))</f>
        <v/>
      </c>
      <c r="Q8476" s="27">
        <f>IF(E8476="","",MAX(0,E8476-22))</f>
        <v/>
      </c>
      <c r="R8476" s="27">
        <f>IF(H8476=1,E8476,"")</f>
        <v/>
      </c>
      <c r="S8476" s="27">
        <f>IF(AND(H8476=1,J8476&lt;&gt;""),E8476-J8476,"")</f>
        <v/>
      </c>
      <c r="T8476">
        <f>IF(G8476="","",MONTH(G8476))</f>
        <v/>
      </c>
    </row>
    <row r="8477">
      <c r="A8477" s="24" t="n">
        <v>2020</v>
      </c>
      <c r="B8477" s="24" t="n">
        <v>12</v>
      </c>
      <c r="C8477" s="24" t="n">
        <v>19</v>
      </c>
      <c r="D8477" s="24" t="n">
        <v>4</v>
      </c>
      <c r="E8477" s="24" t="n">
        <v>4.13</v>
      </c>
      <c r="F8477" s="25">
        <f>IF($E8477="","",DATE(IF($A8477="",nominal_year,$A8477),$B8477,$C8477)+($D8477-IF(LEFT(hour_conv,1)="1",1,0))/24)</f>
        <v/>
      </c>
      <c r="G8477" s="26">
        <f>IF(F8477="","",INT(F8477))</f>
        <v/>
      </c>
      <c r="H8477">
        <f>IF(G8477="","",IF(AND(MONTH(G8477)*100+DAY(G8477)&gt;=season_lo,MONTH(G8477)*100+DAY(G8477)&lt;=season_hi),1,0))</f>
        <v/>
      </c>
      <c r="I8477">
        <f>IF(G8477="","",G8477-first_day+1)</f>
        <v/>
      </c>
      <c r="J8477" s="27">
        <f>IF(I8477="","",INDEX(Daily!$J$2:$J$421,I8477))</f>
        <v/>
      </c>
      <c r="K8477" s="27">
        <f>IF(J8477="","",J8477+cat_offset)</f>
        <v/>
      </c>
      <c r="L8477" s="27">
        <f>IF(J8477="","",MAX(0,E8477-J8477)^2)</f>
        <v/>
      </c>
      <c r="M8477" s="27">
        <f>IF(J8477="","",MAX(0,E8477-(J8477+twcdh_off))^2)</f>
        <v/>
      </c>
      <c r="N8477" s="27">
        <f>IF(E8477="","",MAX(0,E8477-swcdh_thr)^2)</f>
        <v/>
      </c>
      <c r="O8477">
        <f>IF(K8477="","",ROUND(E8477-K8477,0))</f>
        <v/>
      </c>
      <c r="P8477">
        <f>IF(O8477="","",IF(O8477&gt;=1,O8477,0))</f>
        <v/>
      </c>
      <c r="Q8477" s="27">
        <f>IF(E8477="","",MAX(0,E8477-22))</f>
        <v/>
      </c>
      <c r="R8477" s="27">
        <f>IF(H8477=1,E8477,"")</f>
        <v/>
      </c>
      <c r="S8477" s="27">
        <f>IF(AND(H8477=1,J8477&lt;&gt;""),E8477-J8477,"")</f>
        <v/>
      </c>
      <c r="T8477">
        <f>IF(G8477="","",MONTH(G8477))</f>
        <v/>
      </c>
    </row>
    <row r="8478">
      <c r="A8478" s="24" t="n">
        <v>2020</v>
      </c>
      <c r="B8478" s="24" t="n">
        <v>12</v>
      </c>
      <c r="C8478" s="24" t="n">
        <v>19</v>
      </c>
      <c r="D8478" s="24" t="n">
        <v>5</v>
      </c>
      <c r="E8478" s="24" t="n">
        <v>4.51</v>
      </c>
      <c r="F8478" s="25">
        <f>IF($E8478="","",DATE(IF($A8478="",nominal_year,$A8478),$B8478,$C8478)+($D8478-IF(LEFT(hour_conv,1)="1",1,0))/24)</f>
        <v/>
      </c>
      <c r="G8478" s="26">
        <f>IF(F8478="","",INT(F8478))</f>
        <v/>
      </c>
      <c r="H8478">
        <f>IF(G8478="","",IF(AND(MONTH(G8478)*100+DAY(G8478)&gt;=season_lo,MONTH(G8478)*100+DAY(G8478)&lt;=season_hi),1,0))</f>
        <v/>
      </c>
      <c r="I8478">
        <f>IF(G8478="","",G8478-first_day+1)</f>
        <v/>
      </c>
      <c r="J8478" s="27">
        <f>IF(I8478="","",INDEX(Daily!$J$2:$J$421,I8478))</f>
        <v/>
      </c>
      <c r="K8478" s="27">
        <f>IF(J8478="","",J8478+cat_offset)</f>
        <v/>
      </c>
      <c r="L8478" s="27">
        <f>IF(J8478="","",MAX(0,E8478-J8478)^2)</f>
        <v/>
      </c>
      <c r="M8478" s="27">
        <f>IF(J8478="","",MAX(0,E8478-(J8478+twcdh_off))^2)</f>
        <v/>
      </c>
      <c r="N8478" s="27">
        <f>IF(E8478="","",MAX(0,E8478-swcdh_thr)^2)</f>
        <v/>
      </c>
      <c r="O8478">
        <f>IF(K8478="","",ROUND(E8478-K8478,0))</f>
        <v/>
      </c>
      <c r="P8478">
        <f>IF(O8478="","",IF(O8478&gt;=1,O8478,0))</f>
        <v/>
      </c>
      <c r="Q8478" s="27">
        <f>IF(E8478="","",MAX(0,E8478-22))</f>
        <v/>
      </c>
      <c r="R8478" s="27">
        <f>IF(H8478=1,E8478,"")</f>
        <v/>
      </c>
      <c r="S8478" s="27">
        <f>IF(AND(H8478=1,J8478&lt;&gt;""),E8478-J8478,"")</f>
        <v/>
      </c>
      <c r="T8478">
        <f>IF(G8478="","",MONTH(G8478))</f>
        <v/>
      </c>
    </row>
    <row r="8479">
      <c r="A8479" s="24" t="n">
        <v>2020</v>
      </c>
      <c r="B8479" s="24" t="n">
        <v>12</v>
      </c>
      <c r="C8479" s="24" t="n">
        <v>19</v>
      </c>
      <c r="D8479" s="24" t="n">
        <v>6</v>
      </c>
      <c r="E8479" s="24" t="n">
        <v>4.05</v>
      </c>
      <c r="F8479" s="25">
        <f>IF($E8479="","",DATE(IF($A8479="",nominal_year,$A8479),$B8479,$C8479)+($D8479-IF(LEFT(hour_conv,1)="1",1,0))/24)</f>
        <v/>
      </c>
      <c r="G8479" s="26">
        <f>IF(F8479="","",INT(F8479))</f>
        <v/>
      </c>
      <c r="H8479">
        <f>IF(G8479="","",IF(AND(MONTH(G8479)*100+DAY(G8479)&gt;=season_lo,MONTH(G8479)*100+DAY(G8479)&lt;=season_hi),1,0))</f>
        <v/>
      </c>
      <c r="I8479">
        <f>IF(G8479="","",G8479-first_day+1)</f>
        <v/>
      </c>
      <c r="J8479" s="27">
        <f>IF(I8479="","",INDEX(Daily!$J$2:$J$421,I8479))</f>
        <v/>
      </c>
      <c r="K8479" s="27">
        <f>IF(J8479="","",J8479+cat_offset)</f>
        <v/>
      </c>
      <c r="L8479" s="27">
        <f>IF(J8479="","",MAX(0,E8479-J8479)^2)</f>
        <v/>
      </c>
      <c r="M8479" s="27">
        <f>IF(J8479="","",MAX(0,E8479-(J8479+twcdh_off))^2)</f>
        <v/>
      </c>
      <c r="N8479" s="27">
        <f>IF(E8479="","",MAX(0,E8479-swcdh_thr)^2)</f>
        <v/>
      </c>
      <c r="O8479">
        <f>IF(K8479="","",ROUND(E8479-K8479,0))</f>
        <v/>
      </c>
      <c r="P8479">
        <f>IF(O8479="","",IF(O8479&gt;=1,O8479,0))</f>
        <v/>
      </c>
      <c r="Q8479" s="27">
        <f>IF(E8479="","",MAX(0,E8479-22))</f>
        <v/>
      </c>
      <c r="R8479" s="27">
        <f>IF(H8479=1,E8479,"")</f>
        <v/>
      </c>
      <c r="S8479" s="27">
        <f>IF(AND(H8479=1,J8479&lt;&gt;""),E8479-J8479,"")</f>
        <v/>
      </c>
      <c r="T8479">
        <f>IF(G8479="","",MONTH(G8479))</f>
        <v/>
      </c>
    </row>
    <row r="8480">
      <c r="A8480" s="24" t="n">
        <v>2020</v>
      </c>
      <c r="B8480" s="24" t="n">
        <v>12</v>
      </c>
      <c r="C8480" s="24" t="n">
        <v>19</v>
      </c>
      <c r="D8480" s="24" t="n">
        <v>7</v>
      </c>
      <c r="E8480" s="24" t="n">
        <v>4.43</v>
      </c>
      <c r="F8480" s="25">
        <f>IF($E8480="","",DATE(IF($A8480="",nominal_year,$A8480),$B8480,$C8480)+($D8480-IF(LEFT(hour_conv,1)="1",1,0))/24)</f>
        <v/>
      </c>
      <c r="G8480" s="26">
        <f>IF(F8480="","",INT(F8480))</f>
        <v/>
      </c>
      <c r="H8480">
        <f>IF(G8480="","",IF(AND(MONTH(G8480)*100+DAY(G8480)&gt;=season_lo,MONTH(G8480)*100+DAY(G8480)&lt;=season_hi),1,0))</f>
        <v/>
      </c>
      <c r="I8480">
        <f>IF(G8480="","",G8480-first_day+1)</f>
        <v/>
      </c>
      <c r="J8480" s="27">
        <f>IF(I8480="","",INDEX(Daily!$J$2:$J$421,I8480))</f>
        <v/>
      </c>
      <c r="K8480" s="27">
        <f>IF(J8480="","",J8480+cat_offset)</f>
        <v/>
      </c>
      <c r="L8480" s="27">
        <f>IF(J8480="","",MAX(0,E8480-J8480)^2)</f>
        <v/>
      </c>
      <c r="M8480" s="27">
        <f>IF(J8480="","",MAX(0,E8480-(J8480+twcdh_off))^2)</f>
        <v/>
      </c>
      <c r="N8480" s="27">
        <f>IF(E8480="","",MAX(0,E8480-swcdh_thr)^2)</f>
        <v/>
      </c>
      <c r="O8480">
        <f>IF(K8480="","",ROUND(E8480-K8480,0))</f>
        <v/>
      </c>
      <c r="P8480">
        <f>IF(O8480="","",IF(O8480&gt;=1,O8480,0))</f>
        <v/>
      </c>
      <c r="Q8480" s="27">
        <f>IF(E8480="","",MAX(0,E8480-22))</f>
        <v/>
      </c>
      <c r="R8480" s="27">
        <f>IF(H8480=1,E8480,"")</f>
        <v/>
      </c>
      <c r="S8480" s="27">
        <f>IF(AND(H8480=1,J8480&lt;&gt;""),E8480-J8480,"")</f>
        <v/>
      </c>
      <c r="T8480">
        <f>IF(G8480="","",MONTH(G8480))</f>
        <v/>
      </c>
    </row>
    <row r="8481">
      <c r="A8481" s="24" t="n">
        <v>2020</v>
      </c>
      <c r="B8481" s="24" t="n">
        <v>12</v>
      </c>
      <c r="C8481" s="24" t="n">
        <v>19</v>
      </c>
      <c r="D8481" s="24" t="n">
        <v>8</v>
      </c>
      <c r="E8481" s="24" t="n">
        <v>5.21</v>
      </c>
      <c r="F8481" s="25">
        <f>IF($E8481="","",DATE(IF($A8481="",nominal_year,$A8481),$B8481,$C8481)+($D8481-IF(LEFT(hour_conv,1)="1",1,0))/24)</f>
        <v/>
      </c>
      <c r="G8481" s="26">
        <f>IF(F8481="","",INT(F8481))</f>
        <v/>
      </c>
      <c r="H8481">
        <f>IF(G8481="","",IF(AND(MONTH(G8481)*100+DAY(G8481)&gt;=season_lo,MONTH(G8481)*100+DAY(G8481)&lt;=season_hi),1,0))</f>
        <v/>
      </c>
      <c r="I8481">
        <f>IF(G8481="","",G8481-first_day+1)</f>
        <v/>
      </c>
      <c r="J8481" s="27">
        <f>IF(I8481="","",INDEX(Daily!$J$2:$J$421,I8481))</f>
        <v/>
      </c>
      <c r="K8481" s="27">
        <f>IF(J8481="","",J8481+cat_offset)</f>
        <v/>
      </c>
      <c r="L8481" s="27">
        <f>IF(J8481="","",MAX(0,E8481-J8481)^2)</f>
        <v/>
      </c>
      <c r="M8481" s="27">
        <f>IF(J8481="","",MAX(0,E8481-(J8481+twcdh_off))^2)</f>
        <v/>
      </c>
      <c r="N8481" s="27">
        <f>IF(E8481="","",MAX(0,E8481-swcdh_thr)^2)</f>
        <v/>
      </c>
      <c r="O8481">
        <f>IF(K8481="","",ROUND(E8481-K8481,0))</f>
        <v/>
      </c>
      <c r="P8481">
        <f>IF(O8481="","",IF(O8481&gt;=1,O8481,0))</f>
        <v/>
      </c>
      <c r="Q8481" s="27">
        <f>IF(E8481="","",MAX(0,E8481-22))</f>
        <v/>
      </c>
      <c r="R8481" s="27">
        <f>IF(H8481=1,E8481,"")</f>
        <v/>
      </c>
      <c r="S8481" s="27">
        <f>IF(AND(H8481=1,J8481&lt;&gt;""),E8481-J8481,"")</f>
        <v/>
      </c>
      <c r="T8481">
        <f>IF(G8481="","",MONTH(G8481))</f>
        <v/>
      </c>
    </row>
    <row r="8482">
      <c r="A8482" s="24" t="n">
        <v>2020</v>
      </c>
      <c r="B8482" s="24" t="n">
        <v>12</v>
      </c>
      <c r="C8482" s="24" t="n">
        <v>19</v>
      </c>
      <c r="D8482" s="24" t="n">
        <v>9</v>
      </c>
      <c r="E8482" s="24" t="n">
        <v>6.22</v>
      </c>
      <c r="F8482" s="25">
        <f>IF($E8482="","",DATE(IF($A8482="",nominal_year,$A8482),$B8482,$C8482)+($D8482-IF(LEFT(hour_conv,1)="1",1,0))/24)</f>
        <v/>
      </c>
      <c r="G8482" s="26">
        <f>IF(F8482="","",INT(F8482))</f>
        <v/>
      </c>
      <c r="H8482">
        <f>IF(G8482="","",IF(AND(MONTH(G8482)*100+DAY(G8482)&gt;=season_lo,MONTH(G8482)*100+DAY(G8482)&lt;=season_hi),1,0))</f>
        <v/>
      </c>
      <c r="I8482">
        <f>IF(G8482="","",G8482-first_day+1)</f>
        <v/>
      </c>
      <c r="J8482" s="27">
        <f>IF(I8482="","",INDEX(Daily!$J$2:$J$421,I8482))</f>
        <v/>
      </c>
      <c r="K8482" s="27">
        <f>IF(J8482="","",J8482+cat_offset)</f>
        <v/>
      </c>
      <c r="L8482" s="27">
        <f>IF(J8482="","",MAX(0,E8482-J8482)^2)</f>
        <v/>
      </c>
      <c r="M8482" s="27">
        <f>IF(J8482="","",MAX(0,E8482-(J8482+twcdh_off))^2)</f>
        <v/>
      </c>
      <c r="N8482" s="27">
        <f>IF(E8482="","",MAX(0,E8482-swcdh_thr)^2)</f>
        <v/>
      </c>
      <c r="O8482">
        <f>IF(K8482="","",ROUND(E8482-K8482,0))</f>
        <v/>
      </c>
      <c r="P8482">
        <f>IF(O8482="","",IF(O8482&gt;=1,O8482,0))</f>
        <v/>
      </c>
      <c r="Q8482" s="27">
        <f>IF(E8482="","",MAX(0,E8482-22))</f>
        <v/>
      </c>
      <c r="R8482" s="27">
        <f>IF(H8482=1,E8482,"")</f>
        <v/>
      </c>
      <c r="S8482" s="27">
        <f>IF(AND(H8482=1,J8482&lt;&gt;""),E8482-J8482,"")</f>
        <v/>
      </c>
      <c r="T8482">
        <f>IF(G8482="","",MONTH(G8482))</f>
        <v/>
      </c>
    </row>
    <row r="8483">
      <c r="A8483" s="24" t="n">
        <v>2020</v>
      </c>
      <c r="B8483" s="24" t="n">
        <v>12</v>
      </c>
      <c r="C8483" s="24" t="n">
        <v>19</v>
      </c>
      <c r="D8483" s="24" t="n">
        <v>10</v>
      </c>
      <c r="E8483" s="24" t="n">
        <v>5.89</v>
      </c>
      <c r="F8483" s="25">
        <f>IF($E8483="","",DATE(IF($A8483="",nominal_year,$A8483),$B8483,$C8483)+($D8483-IF(LEFT(hour_conv,1)="1",1,0))/24)</f>
        <v/>
      </c>
      <c r="G8483" s="26">
        <f>IF(F8483="","",INT(F8483))</f>
        <v/>
      </c>
      <c r="H8483">
        <f>IF(G8483="","",IF(AND(MONTH(G8483)*100+DAY(G8483)&gt;=season_lo,MONTH(G8483)*100+DAY(G8483)&lt;=season_hi),1,0))</f>
        <v/>
      </c>
      <c r="I8483">
        <f>IF(G8483="","",G8483-first_day+1)</f>
        <v/>
      </c>
      <c r="J8483" s="27">
        <f>IF(I8483="","",INDEX(Daily!$J$2:$J$421,I8483))</f>
        <v/>
      </c>
      <c r="K8483" s="27">
        <f>IF(J8483="","",J8483+cat_offset)</f>
        <v/>
      </c>
      <c r="L8483" s="27">
        <f>IF(J8483="","",MAX(0,E8483-J8483)^2)</f>
        <v/>
      </c>
      <c r="M8483" s="27">
        <f>IF(J8483="","",MAX(0,E8483-(J8483+twcdh_off))^2)</f>
        <v/>
      </c>
      <c r="N8483" s="27">
        <f>IF(E8483="","",MAX(0,E8483-swcdh_thr)^2)</f>
        <v/>
      </c>
      <c r="O8483">
        <f>IF(K8483="","",ROUND(E8483-K8483,0))</f>
        <v/>
      </c>
      <c r="P8483">
        <f>IF(O8483="","",IF(O8483&gt;=1,O8483,0))</f>
        <v/>
      </c>
      <c r="Q8483" s="27">
        <f>IF(E8483="","",MAX(0,E8483-22))</f>
        <v/>
      </c>
      <c r="R8483" s="27">
        <f>IF(H8483=1,E8483,"")</f>
        <v/>
      </c>
      <c r="S8483" s="27">
        <f>IF(AND(H8483=1,J8483&lt;&gt;""),E8483-J8483,"")</f>
        <v/>
      </c>
      <c r="T8483">
        <f>IF(G8483="","",MONTH(G8483))</f>
        <v/>
      </c>
    </row>
    <row r="8484">
      <c r="A8484" s="24" t="n">
        <v>2020</v>
      </c>
      <c r="B8484" s="24" t="n">
        <v>12</v>
      </c>
      <c r="C8484" s="24" t="n">
        <v>19</v>
      </c>
      <c r="D8484" s="24" t="n">
        <v>11</v>
      </c>
      <c r="E8484" s="24" t="n">
        <v>7.09</v>
      </c>
      <c r="F8484" s="25">
        <f>IF($E8484="","",DATE(IF($A8484="",nominal_year,$A8484),$B8484,$C8484)+($D8484-IF(LEFT(hour_conv,1)="1",1,0))/24)</f>
        <v/>
      </c>
      <c r="G8484" s="26">
        <f>IF(F8484="","",INT(F8484))</f>
        <v/>
      </c>
      <c r="H8484">
        <f>IF(G8484="","",IF(AND(MONTH(G8484)*100+DAY(G8484)&gt;=season_lo,MONTH(G8484)*100+DAY(G8484)&lt;=season_hi),1,0))</f>
        <v/>
      </c>
      <c r="I8484">
        <f>IF(G8484="","",G8484-first_day+1)</f>
        <v/>
      </c>
      <c r="J8484" s="27">
        <f>IF(I8484="","",INDEX(Daily!$J$2:$J$421,I8484))</f>
        <v/>
      </c>
      <c r="K8484" s="27">
        <f>IF(J8484="","",J8484+cat_offset)</f>
        <v/>
      </c>
      <c r="L8484" s="27">
        <f>IF(J8484="","",MAX(0,E8484-J8484)^2)</f>
        <v/>
      </c>
      <c r="M8484" s="27">
        <f>IF(J8484="","",MAX(0,E8484-(J8484+twcdh_off))^2)</f>
        <v/>
      </c>
      <c r="N8484" s="27">
        <f>IF(E8484="","",MAX(0,E8484-swcdh_thr)^2)</f>
        <v/>
      </c>
      <c r="O8484">
        <f>IF(K8484="","",ROUND(E8484-K8484,0))</f>
        <v/>
      </c>
      <c r="P8484">
        <f>IF(O8484="","",IF(O8484&gt;=1,O8484,0))</f>
        <v/>
      </c>
      <c r="Q8484" s="27">
        <f>IF(E8484="","",MAX(0,E8484-22))</f>
        <v/>
      </c>
      <c r="R8484" s="27">
        <f>IF(H8484=1,E8484,"")</f>
        <v/>
      </c>
      <c r="S8484" s="27">
        <f>IF(AND(H8484=1,J8484&lt;&gt;""),E8484-J8484,"")</f>
        <v/>
      </c>
      <c r="T8484">
        <f>IF(G8484="","",MONTH(G8484))</f>
        <v/>
      </c>
    </row>
    <row r="8485">
      <c r="A8485" s="24" t="n">
        <v>2020</v>
      </c>
      <c r="B8485" s="24" t="n">
        <v>12</v>
      </c>
      <c r="C8485" s="24" t="n">
        <v>19</v>
      </c>
      <c r="D8485" s="24" t="n">
        <v>12</v>
      </c>
      <c r="E8485" s="24" t="n">
        <v>7.32</v>
      </c>
      <c r="F8485" s="25">
        <f>IF($E8485="","",DATE(IF($A8485="",nominal_year,$A8485),$B8485,$C8485)+($D8485-IF(LEFT(hour_conv,1)="1",1,0))/24)</f>
        <v/>
      </c>
      <c r="G8485" s="26">
        <f>IF(F8485="","",INT(F8485))</f>
        <v/>
      </c>
      <c r="H8485">
        <f>IF(G8485="","",IF(AND(MONTH(G8485)*100+DAY(G8485)&gt;=season_lo,MONTH(G8485)*100+DAY(G8485)&lt;=season_hi),1,0))</f>
        <v/>
      </c>
      <c r="I8485">
        <f>IF(G8485="","",G8485-first_day+1)</f>
        <v/>
      </c>
      <c r="J8485" s="27">
        <f>IF(I8485="","",INDEX(Daily!$J$2:$J$421,I8485))</f>
        <v/>
      </c>
      <c r="K8485" s="27">
        <f>IF(J8485="","",J8485+cat_offset)</f>
        <v/>
      </c>
      <c r="L8485" s="27">
        <f>IF(J8485="","",MAX(0,E8485-J8485)^2)</f>
        <v/>
      </c>
      <c r="M8485" s="27">
        <f>IF(J8485="","",MAX(0,E8485-(J8485+twcdh_off))^2)</f>
        <v/>
      </c>
      <c r="N8485" s="27">
        <f>IF(E8485="","",MAX(0,E8485-swcdh_thr)^2)</f>
        <v/>
      </c>
      <c r="O8485">
        <f>IF(K8485="","",ROUND(E8485-K8485,0))</f>
        <v/>
      </c>
      <c r="P8485">
        <f>IF(O8485="","",IF(O8485&gt;=1,O8485,0))</f>
        <v/>
      </c>
      <c r="Q8485" s="27">
        <f>IF(E8485="","",MAX(0,E8485-22))</f>
        <v/>
      </c>
      <c r="R8485" s="27">
        <f>IF(H8485=1,E8485,"")</f>
        <v/>
      </c>
      <c r="S8485" s="27">
        <f>IF(AND(H8485=1,J8485&lt;&gt;""),E8485-J8485,"")</f>
        <v/>
      </c>
      <c r="T8485">
        <f>IF(G8485="","",MONTH(G8485))</f>
        <v/>
      </c>
    </row>
    <row r="8486">
      <c r="A8486" s="24" t="n">
        <v>2020</v>
      </c>
      <c r="B8486" s="24" t="n">
        <v>12</v>
      </c>
      <c r="C8486" s="24" t="n">
        <v>19</v>
      </c>
      <c r="D8486" s="24" t="n">
        <v>13</v>
      </c>
      <c r="E8486" s="24" t="n">
        <v>7.78</v>
      </c>
      <c r="F8486" s="25">
        <f>IF($E8486="","",DATE(IF($A8486="",nominal_year,$A8486),$B8486,$C8486)+($D8486-IF(LEFT(hour_conv,1)="1",1,0))/24)</f>
        <v/>
      </c>
      <c r="G8486" s="26">
        <f>IF(F8486="","",INT(F8486))</f>
        <v/>
      </c>
      <c r="H8486">
        <f>IF(G8486="","",IF(AND(MONTH(G8486)*100+DAY(G8486)&gt;=season_lo,MONTH(G8486)*100+DAY(G8486)&lt;=season_hi),1,0))</f>
        <v/>
      </c>
      <c r="I8486">
        <f>IF(G8486="","",G8486-first_day+1)</f>
        <v/>
      </c>
      <c r="J8486" s="27">
        <f>IF(I8486="","",INDEX(Daily!$J$2:$J$421,I8486))</f>
        <v/>
      </c>
      <c r="K8486" s="27">
        <f>IF(J8486="","",J8486+cat_offset)</f>
        <v/>
      </c>
      <c r="L8486" s="27">
        <f>IF(J8486="","",MAX(0,E8486-J8486)^2)</f>
        <v/>
      </c>
      <c r="M8486" s="27">
        <f>IF(J8486="","",MAX(0,E8486-(J8486+twcdh_off))^2)</f>
        <v/>
      </c>
      <c r="N8486" s="27">
        <f>IF(E8486="","",MAX(0,E8486-swcdh_thr)^2)</f>
        <v/>
      </c>
      <c r="O8486">
        <f>IF(K8486="","",ROUND(E8486-K8486,0))</f>
        <v/>
      </c>
      <c r="P8486">
        <f>IF(O8486="","",IF(O8486&gt;=1,O8486,0))</f>
        <v/>
      </c>
      <c r="Q8486" s="27">
        <f>IF(E8486="","",MAX(0,E8486-22))</f>
        <v/>
      </c>
      <c r="R8486" s="27">
        <f>IF(H8486=1,E8486,"")</f>
        <v/>
      </c>
      <c r="S8486" s="27">
        <f>IF(AND(H8486=1,J8486&lt;&gt;""),E8486-J8486,"")</f>
        <v/>
      </c>
      <c r="T8486">
        <f>IF(G8486="","",MONTH(G8486))</f>
        <v/>
      </c>
    </row>
    <row r="8487">
      <c r="A8487" s="24" t="n">
        <v>2020</v>
      </c>
      <c r="B8487" s="24" t="n">
        <v>12</v>
      </c>
      <c r="C8487" s="24" t="n">
        <v>19</v>
      </c>
      <c r="D8487" s="24" t="n">
        <v>14</v>
      </c>
      <c r="E8487" s="24" t="n">
        <v>8.619999999999999</v>
      </c>
      <c r="F8487" s="25">
        <f>IF($E8487="","",DATE(IF($A8487="",nominal_year,$A8487),$B8487,$C8487)+($D8487-IF(LEFT(hour_conv,1)="1",1,0))/24)</f>
        <v/>
      </c>
      <c r="G8487" s="26">
        <f>IF(F8487="","",INT(F8487))</f>
        <v/>
      </c>
      <c r="H8487">
        <f>IF(G8487="","",IF(AND(MONTH(G8487)*100+DAY(G8487)&gt;=season_lo,MONTH(G8487)*100+DAY(G8487)&lt;=season_hi),1,0))</f>
        <v/>
      </c>
      <c r="I8487">
        <f>IF(G8487="","",G8487-first_day+1)</f>
        <v/>
      </c>
      <c r="J8487" s="27">
        <f>IF(I8487="","",INDEX(Daily!$J$2:$J$421,I8487))</f>
        <v/>
      </c>
      <c r="K8487" s="27">
        <f>IF(J8487="","",J8487+cat_offset)</f>
        <v/>
      </c>
      <c r="L8487" s="27">
        <f>IF(J8487="","",MAX(0,E8487-J8487)^2)</f>
        <v/>
      </c>
      <c r="M8487" s="27">
        <f>IF(J8487="","",MAX(0,E8487-(J8487+twcdh_off))^2)</f>
        <v/>
      </c>
      <c r="N8487" s="27">
        <f>IF(E8487="","",MAX(0,E8487-swcdh_thr)^2)</f>
        <v/>
      </c>
      <c r="O8487">
        <f>IF(K8487="","",ROUND(E8487-K8487,0))</f>
        <v/>
      </c>
      <c r="P8487">
        <f>IF(O8487="","",IF(O8487&gt;=1,O8487,0))</f>
        <v/>
      </c>
      <c r="Q8487" s="27">
        <f>IF(E8487="","",MAX(0,E8487-22))</f>
        <v/>
      </c>
      <c r="R8487" s="27">
        <f>IF(H8487=1,E8487,"")</f>
        <v/>
      </c>
      <c r="S8487" s="27">
        <f>IF(AND(H8487=1,J8487&lt;&gt;""),E8487-J8487,"")</f>
        <v/>
      </c>
      <c r="T8487">
        <f>IF(G8487="","",MONTH(G8487))</f>
        <v/>
      </c>
    </row>
    <row r="8488">
      <c r="A8488" s="24" t="n">
        <v>2020</v>
      </c>
      <c r="B8488" s="24" t="n">
        <v>12</v>
      </c>
      <c r="C8488" s="24" t="n">
        <v>19</v>
      </c>
      <c r="D8488" s="24" t="n">
        <v>15</v>
      </c>
      <c r="E8488" s="24" t="n">
        <v>8.210000000000001</v>
      </c>
      <c r="F8488" s="25">
        <f>IF($E8488="","",DATE(IF($A8488="",nominal_year,$A8488),$B8488,$C8488)+($D8488-IF(LEFT(hour_conv,1)="1",1,0))/24)</f>
        <v/>
      </c>
      <c r="G8488" s="26">
        <f>IF(F8488="","",INT(F8488))</f>
        <v/>
      </c>
      <c r="H8488">
        <f>IF(G8488="","",IF(AND(MONTH(G8488)*100+DAY(G8488)&gt;=season_lo,MONTH(G8488)*100+DAY(G8488)&lt;=season_hi),1,0))</f>
        <v/>
      </c>
      <c r="I8488">
        <f>IF(G8488="","",G8488-first_day+1)</f>
        <v/>
      </c>
      <c r="J8488" s="27">
        <f>IF(I8488="","",INDEX(Daily!$J$2:$J$421,I8488))</f>
        <v/>
      </c>
      <c r="K8488" s="27">
        <f>IF(J8488="","",J8488+cat_offset)</f>
        <v/>
      </c>
      <c r="L8488" s="27">
        <f>IF(J8488="","",MAX(0,E8488-J8488)^2)</f>
        <v/>
      </c>
      <c r="M8488" s="27">
        <f>IF(J8488="","",MAX(0,E8488-(J8488+twcdh_off))^2)</f>
        <v/>
      </c>
      <c r="N8488" s="27">
        <f>IF(E8488="","",MAX(0,E8488-swcdh_thr)^2)</f>
        <v/>
      </c>
      <c r="O8488">
        <f>IF(K8488="","",ROUND(E8488-K8488,0))</f>
        <v/>
      </c>
      <c r="P8488">
        <f>IF(O8488="","",IF(O8488&gt;=1,O8488,0))</f>
        <v/>
      </c>
      <c r="Q8488" s="27">
        <f>IF(E8488="","",MAX(0,E8488-22))</f>
        <v/>
      </c>
      <c r="R8488" s="27">
        <f>IF(H8488=1,E8488,"")</f>
        <v/>
      </c>
      <c r="S8488" s="27">
        <f>IF(AND(H8488=1,J8488&lt;&gt;""),E8488-J8488,"")</f>
        <v/>
      </c>
      <c r="T8488">
        <f>IF(G8488="","",MONTH(G8488))</f>
        <v/>
      </c>
    </row>
    <row r="8489">
      <c r="A8489" s="24" t="n">
        <v>2020</v>
      </c>
      <c r="B8489" s="24" t="n">
        <v>12</v>
      </c>
      <c r="C8489" s="24" t="n">
        <v>19</v>
      </c>
      <c r="D8489" s="24" t="n">
        <v>16</v>
      </c>
      <c r="E8489" s="24" t="n">
        <v>8.18</v>
      </c>
      <c r="F8489" s="25">
        <f>IF($E8489="","",DATE(IF($A8489="",nominal_year,$A8489),$B8489,$C8489)+($D8489-IF(LEFT(hour_conv,1)="1",1,0))/24)</f>
        <v/>
      </c>
      <c r="G8489" s="26">
        <f>IF(F8489="","",INT(F8489))</f>
        <v/>
      </c>
      <c r="H8489">
        <f>IF(G8489="","",IF(AND(MONTH(G8489)*100+DAY(G8489)&gt;=season_lo,MONTH(G8489)*100+DAY(G8489)&lt;=season_hi),1,0))</f>
        <v/>
      </c>
      <c r="I8489">
        <f>IF(G8489="","",G8489-first_day+1)</f>
        <v/>
      </c>
      <c r="J8489" s="27">
        <f>IF(I8489="","",INDEX(Daily!$J$2:$J$421,I8489))</f>
        <v/>
      </c>
      <c r="K8489" s="27">
        <f>IF(J8489="","",J8489+cat_offset)</f>
        <v/>
      </c>
      <c r="L8489" s="27">
        <f>IF(J8489="","",MAX(0,E8489-J8489)^2)</f>
        <v/>
      </c>
      <c r="M8489" s="27">
        <f>IF(J8489="","",MAX(0,E8489-(J8489+twcdh_off))^2)</f>
        <v/>
      </c>
      <c r="N8489" s="27">
        <f>IF(E8489="","",MAX(0,E8489-swcdh_thr)^2)</f>
        <v/>
      </c>
      <c r="O8489">
        <f>IF(K8489="","",ROUND(E8489-K8489,0))</f>
        <v/>
      </c>
      <c r="P8489">
        <f>IF(O8489="","",IF(O8489&gt;=1,O8489,0))</f>
        <v/>
      </c>
      <c r="Q8489" s="27">
        <f>IF(E8489="","",MAX(0,E8489-22))</f>
        <v/>
      </c>
      <c r="R8489" s="27">
        <f>IF(H8489=1,E8489,"")</f>
        <v/>
      </c>
      <c r="S8489" s="27">
        <f>IF(AND(H8489=1,J8489&lt;&gt;""),E8489-J8489,"")</f>
        <v/>
      </c>
      <c r="T8489">
        <f>IF(G8489="","",MONTH(G8489))</f>
        <v/>
      </c>
    </row>
    <row r="8490">
      <c r="A8490" s="24" t="n">
        <v>2020</v>
      </c>
      <c r="B8490" s="24" t="n">
        <v>12</v>
      </c>
      <c r="C8490" s="24" t="n">
        <v>19</v>
      </c>
      <c r="D8490" s="24" t="n">
        <v>17</v>
      </c>
      <c r="E8490" s="24" t="n">
        <v>8.789999999999999</v>
      </c>
      <c r="F8490" s="25">
        <f>IF($E8490="","",DATE(IF($A8490="",nominal_year,$A8490),$B8490,$C8490)+($D8490-IF(LEFT(hour_conv,1)="1",1,0))/24)</f>
        <v/>
      </c>
      <c r="G8490" s="26">
        <f>IF(F8490="","",INT(F8490))</f>
        <v/>
      </c>
      <c r="H8490">
        <f>IF(G8490="","",IF(AND(MONTH(G8490)*100+DAY(G8490)&gt;=season_lo,MONTH(G8490)*100+DAY(G8490)&lt;=season_hi),1,0))</f>
        <v/>
      </c>
      <c r="I8490">
        <f>IF(G8490="","",G8490-first_day+1)</f>
        <v/>
      </c>
      <c r="J8490" s="27">
        <f>IF(I8490="","",INDEX(Daily!$J$2:$J$421,I8490))</f>
        <v/>
      </c>
      <c r="K8490" s="27">
        <f>IF(J8490="","",J8490+cat_offset)</f>
        <v/>
      </c>
      <c r="L8490" s="27">
        <f>IF(J8490="","",MAX(0,E8490-J8490)^2)</f>
        <v/>
      </c>
      <c r="M8490" s="27">
        <f>IF(J8490="","",MAX(0,E8490-(J8490+twcdh_off))^2)</f>
        <v/>
      </c>
      <c r="N8490" s="27">
        <f>IF(E8490="","",MAX(0,E8490-swcdh_thr)^2)</f>
        <v/>
      </c>
      <c r="O8490">
        <f>IF(K8490="","",ROUND(E8490-K8490,0))</f>
        <v/>
      </c>
      <c r="P8490">
        <f>IF(O8490="","",IF(O8490&gt;=1,O8490,0))</f>
        <v/>
      </c>
      <c r="Q8490" s="27">
        <f>IF(E8490="","",MAX(0,E8490-22))</f>
        <v/>
      </c>
      <c r="R8490" s="27">
        <f>IF(H8490=1,E8490,"")</f>
        <v/>
      </c>
      <c r="S8490" s="27">
        <f>IF(AND(H8490=1,J8490&lt;&gt;""),E8490-J8490,"")</f>
        <v/>
      </c>
      <c r="T8490">
        <f>IF(G8490="","",MONTH(G8490))</f>
        <v/>
      </c>
    </row>
    <row r="8491">
      <c r="A8491" s="24" t="n">
        <v>2020</v>
      </c>
      <c r="B8491" s="24" t="n">
        <v>12</v>
      </c>
      <c r="C8491" s="24" t="n">
        <v>19</v>
      </c>
      <c r="D8491" s="24" t="n">
        <v>18</v>
      </c>
      <c r="E8491" s="24" t="n">
        <v>8.27</v>
      </c>
      <c r="F8491" s="25">
        <f>IF($E8491="","",DATE(IF($A8491="",nominal_year,$A8491),$B8491,$C8491)+($D8491-IF(LEFT(hour_conv,1)="1",1,0))/24)</f>
        <v/>
      </c>
      <c r="G8491" s="26">
        <f>IF(F8491="","",INT(F8491))</f>
        <v/>
      </c>
      <c r="H8491">
        <f>IF(G8491="","",IF(AND(MONTH(G8491)*100+DAY(G8491)&gt;=season_lo,MONTH(G8491)*100+DAY(G8491)&lt;=season_hi),1,0))</f>
        <v/>
      </c>
      <c r="I8491">
        <f>IF(G8491="","",G8491-first_day+1)</f>
        <v/>
      </c>
      <c r="J8491" s="27">
        <f>IF(I8491="","",INDEX(Daily!$J$2:$J$421,I8491))</f>
        <v/>
      </c>
      <c r="K8491" s="27">
        <f>IF(J8491="","",J8491+cat_offset)</f>
        <v/>
      </c>
      <c r="L8491" s="27">
        <f>IF(J8491="","",MAX(0,E8491-J8491)^2)</f>
        <v/>
      </c>
      <c r="M8491" s="27">
        <f>IF(J8491="","",MAX(0,E8491-(J8491+twcdh_off))^2)</f>
        <v/>
      </c>
      <c r="N8491" s="27">
        <f>IF(E8491="","",MAX(0,E8491-swcdh_thr)^2)</f>
        <v/>
      </c>
      <c r="O8491">
        <f>IF(K8491="","",ROUND(E8491-K8491,0))</f>
        <v/>
      </c>
      <c r="P8491">
        <f>IF(O8491="","",IF(O8491&gt;=1,O8491,0))</f>
        <v/>
      </c>
      <c r="Q8491" s="27">
        <f>IF(E8491="","",MAX(0,E8491-22))</f>
        <v/>
      </c>
      <c r="R8491" s="27">
        <f>IF(H8491=1,E8491,"")</f>
        <v/>
      </c>
      <c r="S8491" s="27">
        <f>IF(AND(H8491=1,J8491&lt;&gt;""),E8491-J8491,"")</f>
        <v/>
      </c>
      <c r="T8491">
        <f>IF(G8491="","",MONTH(G8491))</f>
        <v/>
      </c>
    </row>
    <row r="8492">
      <c r="A8492" s="24" t="n">
        <v>2020</v>
      </c>
      <c r="B8492" s="24" t="n">
        <v>12</v>
      </c>
      <c r="C8492" s="24" t="n">
        <v>19</v>
      </c>
      <c r="D8492" s="24" t="n">
        <v>19</v>
      </c>
      <c r="E8492" s="24" t="n">
        <v>7.79</v>
      </c>
      <c r="F8492" s="25">
        <f>IF($E8492="","",DATE(IF($A8492="",nominal_year,$A8492),$B8492,$C8492)+($D8492-IF(LEFT(hour_conv,1)="1",1,0))/24)</f>
        <v/>
      </c>
      <c r="G8492" s="26">
        <f>IF(F8492="","",INT(F8492))</f>
        <v/>
      </c>
      <c r="H8492">
        <f>IF(G8492="","",IF(AND(MONTH(G8492)*100+DAY(G8492)&gt;=season_lo,MONTH(G8492)*100+DAY(G8492)&lt;=season_hi),1,0))</f>
        <v/>
      </c>
      <c r="I8492">
        <f>IF(G8492="","",G8492-first_day+1)</f>
        <v/>
      </c>
      <c r="J8492" s="27">
        <f>IF(I8492="","",INDEX(Daily!$J$2:$J$421,I8492))</f>
        <v/>
      </c>
      <c r="K8492" s="27">
        <f>IF(J8492="","",J8492+cat_offset)</f>
        <v/>
      </c>
      <c r="L8492" s="27">
        <f>IF(J8492="","",MAX(0,E8492-J8492)^2)</f>
        <v/>
      </c>
      <c r="M8492" s="27">
        <f>IF(J8492="","",MAX(0,E8492-(J8492+twcdh_off))^2)</f>
        <v/>
      </c>
      <c r="N8492" s="27">
        <f>IF(E8492="","",MAX(0,E8492-swcdh_thr)^2)</f>
        <v/>
      </c>
      <c r="O8492">
        <f>IF(K8492="","",ROUND(E8492-K8492,0))</f>
        <v/>
      </c>
      <c r="P8492">
        <f>IF(O8492="","",IF(O8492&gt;=1,O8492,0))</f>
        <v/>
      </c>
      <c r="Q8492" s="27">
        <f>IF(E8492="","",MAX(0,E8492-22))</f>
        <v/>
      </c>
      <c r="R8492" s="27">
        <f>IF(H8492=1,E8492,"")</f>
        <v/>
      </c>
      <c r="S8492" s="27">
        <f>IF(AND(H8492=1,J8492&lt;&gt;""),E8492-J8492,"")</f>
        <v/>
      </c>
      <c r="T8492">
        <f>IF(G8492="","",MONTH(G8492))</f>
        <v/>
      </c>
    </row>
    <row r="8493">
      <c r="A8493" s="24" t="n">
        <v>2020</v>
      </c>
      <c r="B8493" s="24" t="n">
        <v>12</v>
      </c>
      <c r="C8493" s="24" t="n">
        <v>19</v>
      </c>
      <c r="D8493" s="24" t="n">
        <v>20</v>
      </c>
      <c r="E8493" s="24" t="n">
        <v>7.35</v>
      </c>
      <c r="F8493" s="25">
        <f>IF($E8493="","",DATE(IF($A8493="",nominal_year,$A8493),$B8493,$C8493)+($D8493-IF(LEFT(hour_conv,1)="1",1,0))/24)</f>
        <v/>
      </c>
      <c r="G8493" s="26">
        <f>IF(F8493="","",INT(F8493))</f>
        <v/>
      </c>
      <c r="H8493">
        <f>IF(G8493="","",IF(AND(MONTH(G8493)*100+DAY(G8493)&gt;=season_lo,MONTH(G8493)*100+DAY(G8493)&lt;=season_hi),1,0))</f>
        <v/>
      </c>
      <c r="I8493">
        <f>IF(G8493="","",G8493-first_day+1)</f>
        <v/>
      </c>
      <c r="J8493" s="27">
        <f>IF(I8493="","",INDEX(Daily!$J$2:$J$421,I8493))</f>
        <v/>
      </c>
      <c r="K8493" s="27">
        <f>IF(J8493="","",J8493+cat_offset)</f>
        <v/>
      </c>
      <c r="L8493" s="27">
        <f>IF(J8493="","",MAX(0,E8493-J8493)^2)</f>
        <v/>
      </c>
      <c r="M8493" s="27">
        <f>IF(J8493="","",MAX(0,E8493-(J8493+twcdh_off))^2)</f>
        <v/>
      </c>
      <c r="N8493" s="27">
        <f>IF(E8493="","",MAX(0,E8493-swcdh_thr)^2)</f>
        <v/>
      </c>
      <c r="O8493">
        <f>IF(K8493="","",ROUND(E8493-K8493,0))</f>
        <v/>
      </c>
      <c r="P8493">
        <f>IF(O8493="","",IF(O8493&gt;=1,O8493,0))</f>
        <v/>
      </c>
      <c r="Q8493" s="27">
        <f>IF(E8493="","",MAX(0,E8493-22))</f>
        <v/>
      </c>
      <c r="R8493" s="27">
        <f>IF(H8493=1,E8493,"")</f>
        <v/>
      </c>
      <c r="S8493" s="27">
        <f>IF(AND(H8493=1,J8493&lt;&gt;""),E8493-J8493,"")</f>
        <v/>
      </c>
      <c r="T8493">
        <f>IF(G8493="","",MONTH(G8493))</f>
        <v/>
      </c>
    </row>
    <row r="8494">
      <c r="A8494" s="24" t="n">
        <v>2020</v>
      </c>
      <c r="B8494" s="24" t="n">
        <v>12</v>
      </c>
      <c r="C8494" s="24" t="n">
        <v>19</v>
      </c>
      <c r="D8494" s="24" t="n">
        <v>21</v>
      </c>
      <c r="E8494" s="24" t="n">
        <v>7.02</v>
      </c>
      <c r="F8494" s="25">
        <f>IF($E8494="","",DATE(IF($A8494="",nominal_year,$A8494),$B8494,$C8494)+($D8494-IF(LEFT(hour_conv,1)="1",1,0))/24)</f>
        <v/>
      </c>
      <c r="G8494" s="26">
        <f>IF(F8494="","",INT(F8494))</f>
        <v/>
      </c>
      <c r="H8494">
        <f>IF(G8494="","",IF(AND(MONTH(G8494)*100+DAY(G8494)&gt;=season_lo,MONTH(G8494)*100+DAY(G8494)&lt;=season_hi),1,0))</f>
        <v/>
      </c>
      <c r="I8494">
        <f>IF(G8494="","",G8494-first_day+1)</f>
        <v/>
      </c>
      <c r="J8494" s="27">
        <f>IF(I8494="","",INDEX(Daily!$J$2:$J$421,I8494))</f>
        <v/>
      </c>
      <c r="K8494" s="27">
        <f>IF(J8494="","",J8494+cat_offset)</f>
        <v/>
      </c>
      <c r="L8494" s="27">
        <f>IF(J8494="","",MAX(0,E8494-J8494)^2)</f>
        <v/>
      </c>
      <c r="M8494" s="27">
        <f>IF(J8494="","",MAX(0,E8494-(J8494+twcdh_off))^2)</f>
        <v/>
      </c>
      <c r="N8494" s="27">
        <f>IF(E8494="","",MAX(0,E8494-swcdh_thr)^2)</f>
        <v/>
      </c>
      <c r="O8494">
        <f>IF(K8494="","",ROUND(E8494-K8494,0))</f>
        <v/>
      </c>
      <c r="P8494">
        <f>IF(O8494="","",IF(O8494&gt;=1,O8494,0))</f>
        <v/>
      </c>
      <c r="Q8494" s="27">
        <f>IF(E8494="","",MAX(0,E8494-22))</f>
        <v/>
      </c>
      <c r="R8494" s="27">
        <f>IF(H8494=1,E8494,"")</f>
        <v/>
      </c>
      <c r="S8494" s="27">
        <f>IF(AND(H8494=1,J8494&lt;&gt;""),E8494-J8494,"")</f>
        <v/>
      </c>
      <c r="T8494">
        <f>IF(G8494="","",MONTH(G8494))</f>
        <v/>
      </c>
    </row>
    <row r="8495">
      <c r="A8495" s="24" t="n">
        <v>2020</v>
      </c>
      <c r="B8495" s="24" t="n">
        <v>12</v>
      </c>
      <c r="C8495" s="24" t="n">
        <v>19</v>
      </c>
      <c r="D8495" s="24" t="n">
        <v>22</v>
      </c>
      <c r="E8495" s="24" t="n">
        <v>6.05</v>
      </c>
      <c r="F8495" s="25">
        <f>IF($E8495="","",DATE(IF($A8495="",nominal_year,$A8495),$B8495,$C8495)+($D8495-IF(LEFT(hour_conv,1)="1",1,0))/24)</f>
        <v/>
      </c>
      <c r="G8495" s="26">
        <f>IF(F8495="","",INT(F8495))</f>
        <v/>
      </c>
      <c r="H8495">
        <f>IF(G8495="","",IF(AND(MONTH(G8495)*100+DAY(G8495)&gt;=season_lo,MONTH(G8495)*100+DAY(G8495)&lt;=season_hi),1,0))</f>
        <v/>
      </c>
      <c r="I8495">
        <f>IF(G8495="","",G8495-first_day+1)</f>
        <v/>
      </c>
      <c r="J8495" s="27">
        <f>IF(I8495="","",INDEX(Daily!$J$2:$J$421,I8495))</f>
        <v/>
      </c>
      <c r="K8495" s="27">
        <f>IF(J8495="","",J8495+cat_offset)</f>
        <v/>
      </c>
      <c r="L8495" s="27">
        <f>IF(J8495="","",MAX(0,E8495-J8495)^2)</f>
        <v/>
      </c>
      <c r="M8495" s="27">
        <f>IF(J8495="","",MAX(0,E8495-(J8495+twcdh_off))^2)</f>
        <v/>
      </c>
      <c r="N8495" s="27">
        <f>IF(E8495="","",MAX(0,E8495-swcdh_thr)^2)</f>
        <v/>
      </c>
      <c r="O8495">
        <f>IF(K8495="","",ROUND(E8495-K8495,0))</f>
        <v/>
      </c>
      <c r="P8495">
        <f>IF(O8495="","",IF(O8495&gt;=1,O8495,0))</f>
        <v/>
      </c>
      <c r="Q8495" s="27">
        <f>IF(E8495="","",MAX(0,E8495-22))</f>
        <v/>
      </c>
      <c r="R8495" s="27">
        <f>IF(H8495=1,E8495,"")</f>
        <v/>
      </c>
      <c r="S8495" s="27">
        <f>IF(AND(H8495=1,J8495&lt;&gt;""),E8495-J8495,"")</f>
        <v/>
      </c>
      <c r="T8495">
        <f>IF(G8495="","",MONTH(G8495))</f>
        <v/>
      </c>
    </row>
    <row r="8496">
      <c r="A8496" s="24" t="n">
        <v>2020</v>
      </c>
      <c r="B8496" s="24" t="n">
        <v>12</v>
      </c>
      <c r="C8496" s="24" t="n">
        <v>19</v>
      </c>
      <c r="D8496" s="24" t="n">
        <v>23</v>
      </c>
      <c r="E8496" s="24" t="n">
        <v>5.88</v>
      </c>
      <c r="F8496" s="25">
        <f>IF($E8496="","",DATE(IF($A8496="",nominal_year,$A8496),$B8496,$C8496)+($D8496-IF(LEFT(hour_conv,1)="1",1,0))/24)</f>
        <v/>
      </c>
      <c r="G8496" s="26">
        <f>IF(F8496="","",INT(F8496))</f>
        <v/>
      </c>
      <c r="H8496">
        <f>IF(G8496="","",IF(AND(MONTH(G8496)*100+DAY(G8496)&gt;=season_lo,MONTH(G8496)*100+DAY(G8496)&lt;=season_hi),1,0))</f>
        <v/>
      </c>
      <c r="I8496">
        <f>IF(G8496="","",G8496-first_day+1)</f>
        <v/>
      </c>
      <c r="J8496" s="27">
        <f>IF(I8496="","",INDEX(Daily!$J$2:$J$421,I8496))</f>
        <v/>
      </c>
      <c r="K8496" s="27">
        <f>IF(J8496="","",J8496+cat_offset)</f>
        <v/>
      </c>
      <c r="L8496" s="27">
        <f>IF(J8496="","",MAX(0,E8496-J8496)^2)</f>
        <v/>
      </c>
      <c r="M8496" s="27">
        <f>IF(J8496="","",MAX(0,E8496-(J8496+twcdh_off))^2)</f>
        <v/>
      </c>
      <c r="N8496" s="27">
        <f>IF(E8496="","",MAX(0,E8496-swcdh_thr)^2)</f>
        <v/>
      </c>
      <c r="O8496">
        <f>IF(K8496="","",ROUND(E8496-K8496,0))</f>
        <v/>
      </c>
      <c r="P8496">
        <f>IF(O8496="","",IF(O8496&gt;=1,O8496,0))</f>
        <v/>
      </c>
      <c r="Q8496" s="27">
        <f>IF(E8496="","",MAX(0,E8496-22))</f>
        <v/>
      </c>
      <c r="R8496" s="27">
        <f>IF(H8496=1,E8496,"")</f>
        <v/>
      </c>
      <c r="S8496" s="27">
        <f>IF(AND(H8496=1,J8496&lt;&gt;""),E8496-J8496,"")</f>
        <v/>
      </c>
      <c r="T8496">
        <f>IF(G8496="","",MONTH(G8496))</f>
        <v/>
      </c>
    </row>
    <row r="8497">
      <c r="A8497" s="24" t="n">
        <v>2020</v>
      </c>
      <c r="B8497" s="24" t="n">
        <v>12</v>
      </c>
      <c r="C8497" s="24" t="n">
        <v>19</v>
      </c>
      <c r="D8497" s="24" t="n">
        <v>24</v>
      </c>
      <c r="E8497" s="24" t="n">
        <v>5.15</v>
      </c>
      <c r="F8497" s="25">
        <f>IF($E8497="","",DATE(IF($A8497="",nominal_year,$A8497),$B8497,$C8497)+($D8497-IF(LEFT(hour_conv,1)="1",1,0))/24)</f>
        <v/>
      </c>
      <c r="G8497" s="26">
        <f>IF(F8497="","",INT(F8497))</f>
        <v/>
      </c>
      <c r="H8497">
        <f>IF(G8497="","",IF(AND(MONTH(G8497)*100+DAY(G8497)&gt;=season_lo,MONTH(G8497)*100+DAY(G8497)&lt;=season_hi),1,0))</f>
        <v/>
      </c>
      <c r="I8497">
        <f>IF(G8497="","",G8497-first_day+1)</f>
        <v/>
      </c>
      <c r="J8497" s="27">
        <f>IF(I8497="","",INDEX(Daily!$J$2:$J$421,I8497))</f>
        <v/>
      </c>
      <c r="K8497" s="27">
        <f>IF(J8497="","",J8497+cat_offset)</f>
        <v/>
      </c>
      <c r="L8497" s="27">
        <f>IF(J8497="","",MAX(0,E8497-J8497)^2)</f>
        <v/>
      </c>
      <c r="M8497" s="27">
        <f>IF(J8497="","",MAX(0,E8497-(J8497+twcdh_off))^2)</f>
        <v/>
      </c>
      <c r="N8497" s="27">
        <f>IF(E8497="","",MAX(0,E8497-swcdh_thr)^2)</f>
        <v/>
      </c>
      <c r="O8497">
        <f>IF(K8497="","",ROUND(E8497-K8497,0))</f>
        <v/>
      </c>
      <c r="P8497">
        <f>IF(O8497="","",IF(O8497&gt;=1,O8497,0))</f>
        <v/>
      </c>
      <c r="Q8497" s="27">
        <f>IF(E8497="","",MAX(0,E8497-22))</f>
        <v/>
      </c>
      <c r="R8497" s="27">
        <f>IF(H8497=1,E8497,"")</f>
        <v/>
      </c>
      <c r="S8497" s="27">
        <f>IF(AND(H8497=1,J8497&lt;&gt;""),E8497-J8497,"")</f>
        <v/>
      </c>
      <c r="T8497">
        <f>IF(G8497="","",MONTH(G8497))</f>
        <v/>
      </c>
    </row>
    <row r="8498">
      <c r="A8498" s="24" t="n">
        <v>2020</v>
      </c>
      <c r="B8498" s="24" t="n">
        <v>12</v>
      </c>
      <c r="C8498" s="24" t="n">
        <v>20</v>
      </c>
      <c r="D8498" s="24" t="n">
        <v>1</v>
      </c>
      <c r="E8498" s="24" t="n">
        <v>5.52</v>
      </c>
      <c r="F8498" s="25">
        <f>IF($E8498="","",DATE(IF($A8498="",nominal_year,$A8498),$B8498,$C8498)+($D8498-IF(LEFT(hour_conv,1)="1",1,0))/24)</f>
        <v/>
      </c>
      <c r="G8498" s="26">
        <f>IF(F8498="","",INT(F8498))</f>
        <v/>
      </c>
      <c r="H8498">
        <f>IF(G8498="","",IF(AND(MONTH(G8498)*100+DAY(G8498)&gt;=season_lo,MONTH(G8498)*100+DAY(G8498)&lt;=season_hi),1,0))</f>
        <v/>
      </c>
      <c r="I8498">
        <f>IF(G8498="","",G8498-first_day+1)</f>
        <v/>
      </c>
      <c r="J8498" s="27">
        <f>IF(I8498="","",INDEX(Daily!$J$2:$J$421,I8498))</f>
        <v/>
      </c>
      <c r="K8498" s="27">
        <f>IF(J8498="","",J8498+cat_offset)</f>
        <v/>
      </c>
      <c r="L8498" s="27">
        <f>IF(J8498="","",MAX(0,E8498-J8498)^2)</f>
        <v/>
      </c>
      <c r="M8498" s="27">
        <f>IF(J8498="","",MAX(0,E8498-(J8498+twcdh_off))^2)</f>
        <v/>
      </c>
      <c r="N8498" s="27">
        <f>IF(E8498="","",MAX(0,E8498-swcdh_thr)^2)</f>
        <v/>
      </c>
      <c r="O8498">
        <f>IF(K8498="","",ROUND(E8498-K8498,0))</f>
        <v/>
      </c>
      <c r="P8498">
        <f>IF(O8498="","",IF(O8498&gt;=1,O8498,0))</f>
        <v/>
      </c>
      <c r="Q8498" s="27">
        <f>IF(E8498="","",MAX(0,E8498-22))</f>
        <v/>
      </c>
      <c r="R8498" s="27">
        <f>IF(H8498=1,E8498,"")</f>
        <v/>
      </c>
      <c r="S8498" s="27">
        <f>IF(AND(H8498=1,J8498&lt;&gt;""),E8498-J8498,"")</f>
        <v/>
      </c>
      <c r="T8498">
        <f>IF(G8498="","",MONTH(G8498))</f>
        <v/>
      </c>
    </row>
    <row r="8499">
      <c r="A8499" s="24" t="n">
        <v>2020</v>
      </c>
      <c r="B8499" s="24" t="n">
        <v>12</v>
      </c>
      <c r="C8499" s="24" t="n">
        <v>20</v>
      </c>
      <c r="D8499" s="24" t="n">
        <v>2</v>
      </c>
      <c r="E8499" s="24" t="n">
        <v>5.05</v>
      </c>
      <c r="F8499" s="25">
        <f>IF($E8499="","",DATE(IF($A8499="",nominal_year,$A8499),$B8499,$C8499)+($D8499-IF(LEFT(hour_conv,1)="1",1,0))/24)</f>
        <v/>
      </c>
      <c r="G8499" s="26">
        <f>IF(F8499="","",INT(F8499))</f>
        <v/>
      </c>
      <c r="H8499">
        <f>IF(G8499="","",IF(AND(MONTH(G8499)*100+DAY(G8499)&gt;=season_lo,MONTH(G8499)*100+DAY(G8499)&lt;=season_hi),1,0))</f>
        <v/>
      </c>
      <c r="I8499">
        <f>IF(G8499="","",G8499-first_day+1)</f>
        <v/>
      </c>
      <c r="J8499" s="27">
        <f>IF(I8499="","",INDEX(Daily!$J$2:$J$421,I8499))</f>
        <v/>
      </c>
      <c r="K8499" s="27">
        <f>IF(J8499="","",J8499+cat_offset)</f>
        <v/>
      </c>
      <c r="L8499" s="27">
        <f>IF(J8499="","",MAX(0,E8499-J8499)^2)</f>
        <v/>
      </c>
      <c r="M8499" s="27">
        <f>IF(J8499="","",MAX(0,E8499-(J8499+twcdh_off))^2)</f>
        <v/>
      </c>
      <c r="N8499" s="27">
        <f>IF(E8499="","",MAX(0,E8499-swcdh_thr)^2)</f>
        <v/>
      </c>
      <c r="O8499">
        <f>IF(K8499="","",ROUND(E8499-K8499,0))</f>
        <v/>
      </c>
      <c r="P8499">
        <f>IF(O8499="","",IF(O8499&gt;=1,O8499,0))</f>
        <v/>
      </c>
      <c r="Q8499" s="27">
        <f>IF(E8499="","",MAX(0,E8499-22))</f>
        <v/>
      </c>
      <c r="R8499" s="27">
        <f>IF(H8499=1,E8499,"")</f>
        <v/>
      </c>
      <c r="S8499" s="27">
        <f>IF(AND(H8499=1,J8499&lt;&gt;""),E8499-J8499,"")</f>
        <v/>
      </c>
      <c r="T8499">
        <f>IF(G8499="","",MONTH(G8499))</f>
        <v/>
      </c>
    </row>
    <row r="8500">
      <c r="A8500" s="24" t="n">
        <v>2020</v>
      </c>
      <c r="B8500" s="24" t="n">
        <v>12</v>
      </c>
      <c r="C8500" s="24" t="n">
        <v>20</v>
      </c>
      <c r="D8500" s="24" t="n">
        <v>3</v>
      </c>
      <c r="E8500" s="24" t="n">
        <v>4.65</v>
      </c>
      <c r="F8500" s="25">
        <f>IF($E8500="","",DATE(IF($A8500="",nominal_year,$A8500),$B8500,$C8500)+($D8500-IF(LEFT(hour_conv,1)="1",1,0))/24)</f>
        <v/>
      </c>
      <c r="G8500" s="26">
        <f>IF(F8500="","",INT(F8500))</f>
        <v/>
      </c>
      <c r="H8500">
        <f>IF(G8500="","",IF(AND(MONTH(G8500)*100+DAY(G8500)&gt;=season_lo,MONTH(G8500)*100+DAY(G8500)&lt;=season_hi),1,0))</f>
        <v/>
      </c>
      <c r="I8500">
        <f>IF(G8500="","",G8500-first_day+1)</f>
        <v/>
      </c>
      <c r="J8500" s="27">
        <f>IF(I8500="","",INDEX(Daily!$J$2:$J$421,I8500))</f>
        <v/>
      </c>
      <c r="K8500" s="27">
        <f>IF(J8500="","",J8500+cat_offset)</f>
        <v/>
      </c>
      <c r="L8500" s="27">
        <f>IF(J8500="","",MAX(0,E8500-J8500)^2)</f>
        <v/>
      </c>
      <c r="M8500" s="27">
        <f>IF(J8500="","",MAX(0,E8500-(J8500+twcdh_off))^2)</f>
        <v/>
      </c>
      <c r="N8500" s="27">
        <f>IF(E8500="","",MAX(0,E8500-swcdh_thr)^2)</f>
        <v/>
      </c>
      <c r="O8500">
        <f>IF(K8500="","",ROUND(E8500-K8500,0))</f>
        <v/>
      </c>
      <c r="P8500">
        <f>IF(O8500="","",IF(O8500&gt;=1,O8500,0))</f>
        <v/>
      </c>
      <c r="Q8500" s="27">
        <f>IF(E8500="","",MAX(0,E8500-22))</f>
        <v/>
      </c>
      <c r="R8500" s="27">
        <f>IF(H8500=1,E8500,"")</f>
        <v/>
      </c>
      <c r="S8500" s="27">
        <f>IF(AND(H8500=1,J8500&lt;&gt;""),E8500-J8500,"")</f>
        <v/>
      </c>
      <c r="T8500">
        <f>IF(G8500="","",MONTH(G8500))</f>
        <v/>
      </c>
    </row>
    <row r="8501">
      <c r="A8501" s="24" t="n">
        <v>2020</v>
      </c>
      <c r="B8501" s="24" t="n">
        <v>12</v>
      </c>
      <c r="C8501" s="24" t="n">
        <v>20</v>
      </c>
      <c r="D8501" s="24" t="n">
        <v>4</v>
      </c>
      <c r="E8501" s="24" t="n">
        <v>4.14</v>
      </c>
      <c r="F8501" s="25">
        <f>IF($E8501="","",DATE(IF($A8501="",nominal_year,$A8501),$B8501,$C8501)+($D8501-IF(LEFT(hour_conv,1)="1",1,0))/24)</f>
        <v/>
      </c>
      <c r="G8501" s="26">
        <f>IF(F8501="","",INT(F8501))</f>
        <v/>
      </c>
      <c r="H8501">
        <f>IF(G8501="","",IF(AND(MONTH(G8501)*100+DAY(G8501)&gt;=season_lo,MONTH(G8501)*100+DAY(G8501)&lt;=season_hi),1,0))</f>
        <v/>
      </c>
      <c r="I8501">
        <f>IF(G8501="","",G8501-first_day+1)</f>
        <v/>
      </c>
      <c r="J8501" s="27">
        <f>IF(I8501="","",INDEX(Daily!$J$2:$J$421,I8501))</f>
        <v/>
      </c>
      <c r="K8501" s="27">
        <f>IF(J8501="","",J8501+cat_offset)</f>
        <v/>
      </c>
      <c r="L8501" s="27">
        <f>IF(J8501="","",MAX(0,E8501-J8501)^2)</f>
        <v/>
      </c>
      <c r="M8501" s="27">
        <f>IF(J8501="","",MAX(0,E8501-(J8501+twcdh_off))^2)</f>
        <v/>
      </c>
      <c r="N8501" s="27">
        <f>IF(E8501="","",MAX(0,E8501-swcdh_thr)^2)</f>
        <v/>
      </c>
      <c r="O8501">
        <f>IF(K8501="","",ROUND(E8501-K8501,0))</f>
        <v/>
      </c>
      <c r="P8501">
        <f>IF(O8501="","",IF(O8501&gt;=1,O8501,0))</f>
        <v/>
      </c>
      <c r="Q8501" s="27">
        <f>IF(E8501="","",MAX(0,E8501-22))</f>
        <v/>
      </c>
      <c r="R8501" s="27">
        <f>IF(H8501=1,E8501,"")</f>
        <v/>
      </c>
      <c r="S8501" s="27">
        <f>IF(AND(H8501=1,J8501&lt;&gt;""),E8501-J8501,"")</f>
        <v/>
      </c>
      <c r="T8501">
        <f>IF(G8501="","",MONTH(G8501))</f>
        <v/>
      </c>
    </row>
    <row r="8502">
      <c r="A8502" s="24" t="n">
        <v>2020</v>
      </c>
      <c r="B8502" s="24" t="n">
        <v>12</v>
      </c>
      <c r="C8502" s="24" t="n">
        <v>20</v>
      </c>
      <c r="D8502" s="24" t="n">
        <v>5</v>
      </c>
      <c r="E8502" s="24" t="n">
        <v>4.35</v>
      </c>
      <c r="F8502" s="25">
        <f>IF($E8502="","",DATE(IF($A8502="",nominal_year,$A8502),$B8502,$C8502)+($D8502-IF(LEFT(hour_conv,1)="1",1,0))/24)</f>
        <v/>
      </c>
      <c r="G8502" s="26">
        <f>IF(F8502="","",INT(F8502))</f>
        <v/>
      </c>
      <c r="H8502">
        <f>IF(G8502="","",IF(AND(MONTH(G8502)*100+DAY(G8502)&gt;=season_lo,MONTH(G8502)*100+DAY(G8502)&lt;=season_hi),1,0))</f>
        <v/>
      </c>
      <c r="I8502">
        <f>IF(G8502="","",G8502-first_day+1)</f>
        <v/>
      </c>
      <c r="J8502" s="27">
        <f>IF(I8502="","",INDEX(Daily!$J$2:$J$421,I8502))</f>
        <v/>
      </c>
      <c r="K8502" s="27">
        <f>IF(J8502="","",J8502+cat_offset)</f>
        <v/>
      </c>
      <c r="L8502" s="27">
        <f>IF(J8502="","",MAX(0,E8502-J8502)^2)</f>
        <v/>
      </c>
      <c r="M8502" s="27">
        <f>IF(J8502="","",MAX(0,E8502-(J8502+twcdh_off))^2)</f>
        <v/>
      </c>
      <c r="N8502" s="27">
        <f>IF(E8502="","",MAX(0,E8502-swcdh_thr)^2)</f>
        <v/>
      </c>
      <c r="O8502">
        <f>IF(K8502="","",ROUND(E8502-K8502,0))</f>
        <v/>
      </c>
      <c r="P8502">
        <f>IF(O8502="","",IF(O8502&gt;=1,O8502,0))</f>
        <v/>
      </c>
      <c r="Q8502" s="27">
        <f>IF(E8502="","",MAX(0,E8502-22))</f>
        <v/>
      </c>
      <c r="R8502" s="27">
        <f>IF(H8502=1,E8502,"")</f>
        <v/>
      </c>
      <c r="S8502" s="27">
        <f>IF(AND(H8502=1,J8502&lt;&gt;""),E8502-J8502,"")</f>
        <v/>
      </c>
      <c r="T8502">
        <f>IF(G8502="","",MONTH(G8502))</f>
        <v/>
      </c>
    </row>
    <row r="8503">
      <c r="A8503" s="24" t="n">
        <v>2020</v>
      </c>
      <c r="B8503" s="24" t="n">
        <v>12</v>
      </c>
      <c r="C8503" s="24" t="n">
        <v>20</v>
      </c>
      <c r="D8503" s="24" t="n">
        <v>6</v>
      </c>
      <c r="E8503" s="24" t="n">
        <v>4.3</v>
      </c>
      <c r="F8503" s="25">
        <f>IF($E8503="","",DATE(IF($A8503="",nominal_year,$A8503),$B8503,$C8503)+($D8503-IF(LEFT(hour_conv,1)="1",1,0))/24)</f>
        <v/>
      </c>
      <c r="G8503" s="26">
        <f>IF(F8503="","",INT(F8503))</f>
        <v/>
      </c>
      <c r="H8503">
        <f>IF(G8503="","",IF(AND(MONTH(G8503)*100+DAY(G8503)&gt;=season_lo,MONTH(G8503)*100+DAY(G8503)&lt;=season_hi),1,0))</f>
        <v/>
      </c>
      <c r="I8503">
        <f>IF(G8503="","",G8503-first_day+1)</f>
        <v/>
      </c>
      <c r="J8503" s="27">
        <f>IF(I8503="","",INDEX(Daily!$J$2:$J$421,I8503))</f>
        <v/>
      </c>
      <c r="K8503" s="27">
        <f>IF(J8503="","",J8503+cat_offset)</f>
        <v/>
      </c>
      <c r="L8503" s="27">
        <f>IF(J8503="","",MAX(0,E8503-J8503)^2)</f>
        <v/>
      </c>
      <c r="M8503" s="27">
        <f>IF(J8503="","",MAX(0,E8503-(J8503+twcdh_off))^2)</f>
        <v/>
      </c>
      <c r="N8503" s="27">
        <f>IF(E8503="","",MAX(0,E8503-swcdh_thr)^2)</f>
        <v/>
      </c>
      <c r="O8503">
        <f>IF(K8503="","",ROUND(E8503-K8503,0))</f>
        <v/>
      </c>
      <c r="P8503">
        <f>IF(O8503="","",IF(O8503&gt;=1,O8503,0))</f>
        <v/>
      </c>
      <c r="Q8503" s="27">
        <f>IF(E8503="","",MAX(0,E8503-22))</f>
        <v/>
      </c>
      <c r="R8503" s="27">
        <f>IF(H8503=1,E8503,"")</f>
        <v/>
      </c>
      <c r="S8503" s="27">
        <f>IF(AND(H8503=1,J8503&lt;&gt;""),E8503-J8503,"")</f>
        <v/>
      </c>
      <c r="T8503">
        <f>IF(G8503="","",MONTH(G8503))</f>
        <v/>
      </c>
    </row>
    <row r="8504">
      <c r="A8504" s="24" t="n">
        <v>2020</v>
      </c>
      <c r="B8504" s="24" t="n">
        <v>12</v>
      </c>
      <c r="C8504" s="24" t="n">
        <v>20</v>
      </c>
      <c r="D8504" s="24" t="n">
        <v>7</v>
      </c>
      <c r="E8504" s="24" t="n">
        <v>6.06</v>
      </c>
      <c r="F8504" s="25">
        <f>IF($E8504="","",DATE(IF($A8504="",nominal_year,$A8504),$B8504,$C8504)+($D8504-IF(LEFT(hour_conv,1)="1",1,0))/24)</f>
        <v/>
      </c>
      <c r="G8504" s="26">
        <f>IF(F8504="","",INT(F8504))</f>
        <v/>
      </c>
      <c r="H8504">
        <f>IF(G8504="","",IF(AND(MONTH(G8504)*100+DAY(G8504)&gt;=season_lo,MONTH(G8504)*100+DAY(G8504)&lt;=season_hi),1,0))</f>
        <v/>
      </c>
      <c r="I8504">
        <f>IF(G8504="","",G8504-first_day+1)</f>
        <v/>
      </c>
      <c r="J8504" s="27">
        <f>IF(I8504="","",INDEX(Daily!$J$2:$J$421,I8504))</f>
        <v/>
      </c>
      <c r="K8504" s="27">
        <f>IF(J8504="","",J8504+cat_offset)</f>
        <v/>
      </c>
      <c r="L8504" s="27">
        <f>IF(J8504="","",MAX(0,E8504-J8504)^2)</f>
        <v/>
      </c>
      <c r="M8504" s="27">
        <f>IF(J8504="","",MAX(0,E8504-(J8504+twcdh_off))^2)</f>
        <v/>
      </c>
      <c r="N8504" s="27">
        <f>IF(E8504="","",MAX(0,E8504-swcdh_thr)^2)</f>
        <v/>
      </c>
      <c r="O8504">
        <f>IF(K8504="","",ROUND(E8504-K8504,0))</f>
        <v/>
      </c>
      <c r="P8504">
        <f>IF(O8504="","",IF(O8504&gt;=1,O8504,0))</f>
        <v/>
      </c>
      <c r="Q8504" s="27">
        <f>IF(E8504="","",MAX(0,E8504-22))</f>
        <v/>
      </c>
      <c r="R8504" s="27">
        <f>IF(H8504=1,E8504,"")</f>
        <v/>
      </c>
      <c r="S8504" s="27">
        <f>IF(AND(H8504=1,J8504&lt;&gt;""),E8504-J8504,"")</f>
        <v/>
      </c>
      <c r="T8504">
        <f>IF(G8504="","",MONTH(G8504))</f>
        <v/>
      </c>
    </row>
    <row r="8505">
      <c r="A8505" s="24" t="n">
        <v>2020</v>
      </c>
      <c r="B8505" s="24" t="n">
        <v>12</v>
      </c>
      <c r="C8505" s="24" t="n">
        <v>20</v>
      </c>
      <c r="D8505" s="24" t="n">
        <v>8</v>
      </c>
      <c r="E8505" s="24" t="n">
        <v>5.32</v>
      </c>
      <c r="F8505" s="25">
        <f>IF($E8505="","",DATE(IF($A8505="",nominal_year,$A8505),$B8505,$C8505)+($D8505-IF(LEFT(hour_conv,1)="1",1,0))/24)</f>
        <v/>
      </c>
      <c r="G8505" s="26">
        <f>IF(F8505="","",INT(F8505))</f>
        <v/>
      </c>
      <c r="H8505">
        <f>IF(G8505="","",IF(AND(MONTH(G8505)*100+DAY(G8505)&gt;=season_lo,MONTH(G8505)*100+DAY(G8505)&lt;=season_hi),1,0))</f>
        <v/>
      </c>
      <c r="I8505">
        <f>IF(G8505="","",G8505-first_day+1)</f>
        <v/>
      </c>
      <c r="J8505" s="27">
        <f>IF(I8505="","",INDEX(Daily!$J$2:$J$421,I8505))</f>
        <v/>
      </c>
      <c r="K8505" s="27">
        <f>IF(J8505="","",J8505+cat_offset)</f>
        <v/>
      </c>
      <c r="L8505" s="27">
        <f>IF(J8505="","",MAX(0,E8505-J8505)^2)</f>
        <v/>
      </c>
      <c r="M8505" s="27">
        <f>IF(J8505="","",MAX(0,E8505-(J8505+twcdh_off))^2)</f>
        <v/>
      </c>
      <c r="N8505" s="27">
        <f>IF(E8505="","",MAX(0,E8505-swcdh_thr)^2)</f>
        <v/>
      </c>
      <c r="O8505">
        <f>IF(K8505="","",ROUND(E8505-K8505,0))</f>
        <v/>
      </c>
      <c r="P8505">
        <f>IF(O8505="","",IF(O8505&gt;=1,O8505,0))</f>
        <v/>
      </c>
      <c r="Q8505" s="27">
        <f>IF(E8505="","",MAX(0,E8505-22))</f>
        <v/>
      </c>
      <c r="R8505" s="27">
        <f>IF(H8505=1,E8505,"")</f>
        <v/>
      </c>
      <c r="S8505" s="27">
        <f>IF(AND(H8505=1,J8505&lt;&gt;""),E8505-J8505,"")</f>
        <v/>
      </c>
      <c r="T8505">
        <f>IF(G8505="","",MONTH(G8505))</f>
        <v/>
      </c>
    </row>
    <row r="8506">
      <c r="A8506" s="24" t="n">
        <v>2020</v>
      </c>
      <c r="B8506" s="24" t="n">
        <v>12</v>
      </c>
      <c r="C8506" s="24" t="n">
        <v>20</v>
      </c>
      <c r="D8506" s="24" t="n">
        <v>9</v>
      </c>
      <c r="E8506" s="24" t="n">
        <v>6.21</v>
      </c>
      <c r="F8506" s="25">
        <f>IF($E8506="","",DATE(IF($A8506="",nominal_year,$A8506),$B8506,$C8506)+($D8506-IF(LEFT(hour_conv,1)="1",1,0))/24)</f>
        <v/>
      </c>
      <c r="G8506" s="26">
        <f>IF(F8506="","",INT(F8506))</f>
        <v/>
      </c>
      <c r="H8506">
        <f>IF(G8506="","",IF(AND(MONTH(G8506)*100+DAY(G8506)&gt;=season_lo,MONTH(G8506)*100+DAY(G8506)&lt;=season_hi),1,0))</f>
        <v/>
      </c>
      <c r="I8506">
        <f>IF(G8506="","",G8506-first_day+1)</f>
        <v/>
      </c>
      <c r="J8506" s="27">
        <f>IF(I8506="","",INDEX(Daily!$J$2:$J$421,I8506))</f>
        <v/>
      </c>
      <c r="K8506" s="27">
        <f>IF(J8506="","",J8506+cat_offset)</f>
        <v/>
      </c>
      <c r="L8506" s="27">
        <f>IF(J8506="","",MAX(0,E8506-J8506)^2)</f>
        <v/>
      </c>
      <c r="M8506" s="27">
        <f>IF(J8506="","",MAX(0,E8506-(J8506+twcdh_off))^2)</f>
        <v/>
      </c>
      <c r="N8506" s="27">
        <f>IF(E8506="","",MAX(0,E8506-swcdh_thr)^2)</f>
        <v/>
      </c>
      <c r="O8506">
        <f>IF(K8506="","",ROUND(E8506-K8506,0))</f>
        <v/>
      </c>
      <c r="P8506">
        <f>IF(O8506="","",IF(O8506&gt;=1,O8506,0))</f>
        <v/>
      </c>
      <c r="Q8506" s="27">
        <f>IF(E8506="","",MAX(0,E8506-22))</f>
        <v/>
      </c>
      <c r="R8506" s="27">
        <f>IF(H8506=1,E8506,"")</f>
        <v/>
      </c>
      <c r="S8506" s="27">
        <f>IF(AND(H8506=1,J8506&lt;&gt;""),E8506-J8506,"")</f>
        <v/>
      </c>
      <c r="T8506">
        <f>IF(G8506="","",MONTH(G8506))</f>
        <v/>
      </c>
    </row>
    <row r="8507">
      <c r="A8507" s="24" t="n">
        <v>2020</v>
      </c>
      <c r="B8507" s="24" t="n">
        <v>12</v>
      </c>
      <c r="C8507" s="24" t="n">
        <v>20</v>
      </c>
      <c r="D8507" s="24" t="n">
        <v>10</v>
      </c>
      <c r="E8507" s="24" t="n">
        <v>7.15</v>
      </c>
      <c r="F8507" s="25">
        <f>IF($E8507="","",DATE(IF($A8507="",nominal_year,$A8507),$B8507,$C8507)+($D8507-IF(LEFT(hour_conv,1)="1",1,0))/24)</f>
        <v/>
      </c>
      <c r="G8507" s="26">
        <f>IF(F8507="","",INT(F8507))</f>
        <v/>
      </c>
      <c r="H8507">
        <f>IF(G8507="","",IF(AND(MONTH(G8507)*100+DAY(G8507)&gt;=season_lo,MONTH(G8507)*100+DAY(G8507)&lt;=season_hi),1,0))</f>
        <v/>
      </c>
      <c r="I8507">
        <f>IF(G8507="","",G8507-first_day+1)</f>
        <v/>
      </c>
      <c r="J8507" s="27">
        <f>IF(I8507="","",INDEX(Daily!$J$2:$J$421,I8507))</f>
        <v/>
      </c>
      <c r="K8507" s="27">
        <f>IF(J8507="","",J8507+cat_offset)</f>
        <v/>
      </c>
      <c r="L8507" s="27">
        <f>IF(J8507="","",MAX(0,E8507-J8507)^2)</f>
        <v/>
      </c>
      <c r="M8507" s="27">
        <f>IF(J8507="","",MAX(0,E8507-(J8507+twcdh_off))^2)</f>
        <v/>
      </c>
      <c r="N8507" s="27">
        <f>IF(E8507="","",MAX(0,E8507-swcdh_thr)^2)</f>
        <v/>
      </c>
      <c r="O8507">
        <f>IF(K8507="","",ROUND(E8507-K8507,0))</f>
        <v/>
      </c>
      <c r="P8507">
        <f>IF(O8507="","",IF(O8507&gt;=1,O8507,0))</f>
        <v/>
      </c>
      <c r="Q8507" s="27">
        <f>IF(E8507="","",MAX(0,E8507-22))</f>
        <v/>
      </c>
      <c r="R8507" s="27">
        <f>IF(H8507=1,E8507,"")</f>
        <v/>
      </c>
      <c r="S8507" s="27">
        <f>IF(AND(H8507=1,J8507&lt;&gt;""),E8507-J8507,"")</f>
        <v/>
      </c>
      <c r="T8507">
        <f>IF(G8507="","",MONTH(G8507))</f>
        <v/>
      </c>
    </row>
    <row r="8508">
      <c r="A8508" s="24" t="n">
        <v>2020</v>
      </c>
      <c r="B8508" s="24" t="n">
        <v>12</v>
      </c>
      <c r="C8508" s="24" t="n">
        <v>20</v>
      </c>
      <c r="D8508" s="24" t="n">
        <v>11</v>
      </c>
      <c r="E8508" s="24" t="n">
        <v>6.68</v>
      </c>
      <c r="F8508" s="25">
        <f>IF($E8508="","",DATE(IF($A8508="",nominal_year,$A8508),$B8508,$C8508)+($D8508-IF(LEFT(hour_conv,1)="1",1,0))/24)</f>
        <v/>
      </c>
      <c r="G8508" s="26">
        <f>IF(F8508="","",INT(F8508))</f>
        <v/>
      </c>
      <c r="H8508">
        <f>IF(G8508="","",IF(AND(MONTH(G8508)*100+DAY(G8508)&gt;=season_lo,MONTH(G8508)*100+DAY(G8508)&lt;=season_hi),1,0))</f>
        <v/>
      </c>
      <c r="I8508">
        <f>IF(G8508="","",G8508-first_day+1)</f>
        <v/>
      </c>
      <c r="J8508" s="27">
        <f>IF(I8508="","",INDEX(Daily!$J$2:$J$421,I8508))</f>
        <v/>
      </c>
      <c r="K8508" s="27">
        <f>IF(J8508="","",J8508+cat_offset)</f>
        <v/>
      </c>
      <c r="L8508" s="27">
        <f>IF(J8508="","",MAX(0,E8508-J8508)^2)</f>
        <v/>
      </c>
      <c r="M8508" s="27">
        <f>IF(J8508="","",MAX(0,E8508-(J8508+twcdh_off))^2)</f>
        <v/>
      </c>
      <c r="N8508" s="27">
        <f>IF(E8508="","",MAX(0,E8508-swcdh_thr)^2)</f>
        <v/>
      </c>
      <c r="O8508">
        <f>IF(K8508="","",ROUND(E8508-K8508,0))</f>
        <v/>
      </c>
      <c r="P8508">
        <f>IF(O8508="","",IF(O8508&gt;=1,O8508,0))</f>
        <v/>
      </c>
      <c r="Q8508" s="27">
        <f>IF(E8508="","",MAX(0,E8508-22))</f>
        <v/>
      </c>
      <c r="R8508" s="27">
        <f>IF(H8508=1,E8508,"")</f>
        <v/>
      </c>
      <c r="S8508" s="27">
        <f>IF(AND(H8508=1,J8508&lt;&gt;""),E8508-J8508,"")</f>
        <v/>
      </c>
      <c r="T8508">
        <f>IF(G8508="","",MONTH(G8508))</f>
        <v/>
      </c>
    </row>
    <row r="8509">
      <c r="A8509" s="24" t="n">
        <v>2020</v>
      </c>
      <c r="B8509" s="24" t="n">
        <v>12</v>
      </c>
      <c r="C8509" s="24" t="n">
        <v>20</v>
      </c>
      <c r="D8509" s="24" t="n">
        <v>12</v>
      </c>
      <c r="E8509" s="24" t="n">
        <v>7.47</v>
      </c>
      <c r="F8509" s="25">
        <f>IF($E8509="","",DATE(IF($A8509="",nominal_year,$A8509),$B8509,$C8509)+($D8509-IF(LEFT(hour_conv,1)="1",1,0))/24)</f>
        <v/>
      </c>
      <c r="G8509" s="26">
        <f>IF(F8509="","",INT(F8509))</f>
        <v/>
      </c>
      <c r="H8509">
        <f>IF(G8509="","",IF(AND(MONTH(G8509)*100+DAY(G8509)&gt;=season_lo,MONTH(G8509)*100+DAY(G8509)&lt;=season_hi),1,0))</f>
        <v/>
      </c>
      <c r="I8509">
        <f>IF(G8509="","",G8509-first_day+1)</f>
        <v/>
      </c>
      <c r="J8509" s="27">
        <f>IF(I8509="","",INDEX(Daily!$J$2:$J$421,I8509))</f>
        <v/>
      </c>
      <c r="K8509" s="27">
        <f>IF(J8509="","",J8509+cat_offset)</f>
        <v/>
      </c>
      <c r="L8509" s="27">
        <f>IF(J8509="","",MAX(0,E8509-J8509)^2)</f>
        <v/>
      </c>
      <c r="M8509" s="27">
        <f>IF(J8509="","",MAX(0,E8509-(J8509+twcdh_off))^2)</f>
        <v/>
      </c>
      <c r="N8509" s="27">
        <f>IF(E8509="","",MAX(0,E8509-swcdh_thr)^2)</f>
        <v/>
      </c>
      <c r="O8509">
        <f>IF(K8509="","",ROUND(E8509-K8509,0))</f>
        <v/>
      </c>
      <c r="P8509">
        <f>IF(O8509="","",IF(O8509&gt;=1,O8509,0))</f>
        <v/>
      </c>
      <c r="Q8509" s="27">
        <f>IF(E8509="","",MAX(0,E8509-22))</f>
        <v/>
      </c>
      <c r="R8509" s="27">
        <f>IF(H8509=1,E8509,"")</f>
        <v/>
      </c>
      <c r="S8509" s="27">
        <f>IF(AND(H8509=1,J8509&lt;&gt;""),E8509-J8509,"")</f>
        <v/>
      </c>
      <c r="T8509">
        <f>IF(G8509="","",MONTH(G8509))</f>
        <v/>
      </c>
    </row>
    <row r="8510">
      <c r="A8510" s="24" t="n">
        <v>2020</v>
      </c>
      <c r="B8510" s="24" t="n">
        <v>12</v>
      </c>
      <c r="C8510" s="24" t="n">
        <v>20</v>
      </c>
      <c r="D8510" s="24" t="n">
        <v>13</v>
      </c>
      <c r="E8510" s="24" t="n">
        <v>8.140000000000001</v>
      </c>
      <c r="F8510" s="25">
        <f>IF($E8510="","",DATE(IF($A8510="",nominal_year,$A8510),$B8510,$C8510)+($D8510-IF(LEFT(hour_conv,1)="1",1,0))/24)</f>
        <v/>
      </c>
      <c r="G8510" s="26">
        <f>IF(F8510="","",INT(F8510))</f>
        <v/>
      </c>
      <c r="H8510">
        <f>IF(G8510="","",IF(AND(MONTH(G8510)*100+DAY(G8510)&gt;=season_lo,MONTH(G8510)*100+DAY(G8510)&lt;=season_hi),1,0))</f>
        <v/>
      </c>
      <c r="I8510">
        <f>IF(G8510="","",G8510-first_day+1)</f>
        <v/>
      </c>
      <c r="J8510" s="27">
        <f>IF(I8510="","",INDEX(Daily!$J$2:$J$421,I8510))</f>
        <v/>
      </c>
      <c r="K8510" s="27">
        <f>IF(J8510="","",J8510+cat_offset)</f>
        <v/>
      </c>
      <c r="L8510" s="27">
        <f>IF(J8510="","",MAX(0,E8510-J8510)^2)</f>
        <v/>
      </c>
      <c r="M8510" s="27">
        <f>IF(J8510="","",MAX(0,E8510-(J8510+twcdh_off))^2)</f>
        <v/>
      </c>
      <c r="N8510" s="27">
        <f>IF(E8510="","",MAX(0,E8510-swcdh_thr)^2)</f>
        <v/>
      </c>
      <c r="O8510">
        <f>IF(K8510="","",ROUND(E8510-K8510,0))</f>
        <v/>
      </c>
      <c r="P8510">
        <f>IF(O8510="","",IF(O8510&gt;=1,O8510,0))</f>
        <v/>
      </c>
      <c r="Q8510" s="27">
        <f>IF(E8510="","",MAX(0,E8510-22))</f>
        <v/>
      </c>
      <c r="R8510" s="27">
        <f>IF(H8510=1,E8510,"")</f>
        <v/>
      </c>
      <c r="S8510" s="27">
        <f>IF(AND(H8510=1,J8510&lt;&gt;""),E8510-J8510,"")</f>
        <v/>
      </c>
      <c r="T8510">
        <f>IF(G8510="","",MONTH(G8510))</f>
        <v/>
      </c>
    </row>
    <row r="8511">
      <c r="A8511" s="24" t="n">
        <v>2020</v>
      </c>
      <c r="B8511" s="24" t="n">
        <v>12</v>
      </c>
      <c r="C8511" s="24" t="n">
        <v>20</v>
      </c>
      <c r="D8511" s="24" t="n">
        <v>14</v>
      </c>
      <c r="E8511" s="24" t="n">
        <v>8.279999999999999</v>
      </c>
      <c r="F8511" s="25">
        <f>IF($E8511="","",DATE(IF($A8511="",nominal_year,$A8511),$B8511,$C8511)+($D8511-IF(LEFT(hour_conv,1)="1",1,0))/24)</f>
        <v/>
      </c>
      <c r="G8511" s="26">
        <f>IF(F8511="","",INT(F8511))</f>
        <v/>
      </c>
      <c r="H8511">
        <f>IF(G8511="","",IF(AND(MONTH(G8511)*100+DAY(G8511)&gt;=season_lo,MONTH(G8511)*100+DAY(G8511)&lt;=season_hi),1,0))</f>
        <v/>
      </c>
      <c r="I8511">
        <f>IF(G8511="","",G8511-first_day+1)</f>
        <v/>
      </c>
      <c r="J8511" s="27">
        <f>IF(I8511="","",INDEX(Daily!$J$2:$J$421,I8511))</f>
        <v/>
      </c>
      <c r="K8511" s="27">
        <f>IF(J8511="","",J8511+cat_offset)</f>
        <v/>
      </c>
      <c r="L8511" s="27">
        <f>IF(J8511="","",MAX(0,E8511-J8511)^2)</f>
        <v/>
      </c>
      <c r="M8511" s="27">
        <f>IF(J8511="","",MAX(0,E8511-(J8511+twcdh_off))^2)</f>
        <v/>
      </c>
      <c r="N8511" s="27">
        <f>IF(E8511="","",MAX(0,E8511-swcdh_thr)^2)</f>
        <v/>
      </c>
      <c r="O8511">
        <f>IF(K8511="","",ROUND(E8511-K8511,0))</f>
        <v/>
      </c>
      <c r="P8511">
        <f>IF(O8511="","",IF(O8511&gt;=1,O8511,0))</f>
        <v/>
      </c>
      <c r="Q8511" s="27">
        <f>IF(E8511="","",MAX(0,E8511-22))</f>
        <v/>
      </c>
      <c r="R8511" s="27">
        <f>IF(H8511=1,E8511,"")</f>
        <v/>
      </c>
      <c r="S8511" s="27">
        <f>IF(AND(H8511=1,J8511&lt;&gt;""),E8511-J8511,"")</f>
        <v/>
      </c>
      <c r="T8511">
        <f>IF(G8511="","",MONTH(G8511))</f>
        <v/>
      </c>
    </row>
    <row r="8512">
      <c r="A8512" s="24" t="n">
        <v>2020</v>
      </c>
      <c r="B8512" s="24" t="n">
        <v>12</v>
      </c>
      <c r="C8512" s="24" t="n">
        <v>20</v>
      </c>
      <c r="D8512" s="24" t="n">
        <v>15</v>
      </c>
      <c r="E8512" s="24" t="n">
        <v>8.41</v>
      </c>
      <c r="F8512" s="25">
        <f>IF($E8512="","",DATE(IF($A8512="",nominal_year,$A8512),$B8512,$C8512)+($D8512-IF(LEFT(hour_conv,1)="1",1,0))/24)</f>
        <v/>
      </c>
      <c r="G8512" s="26">
        <f>IF(F8512="","",INT(F8512))</f>
        <v/>
      </c>
      <c r="H8512">
        <f>IF(G8512="","",IF(AND(MONTH(G8512)*100+DAY(G8512)&gt;=season_lo,MONTH(G8512)*100+DAY(G8512)&lt;=season_hi),1,0))</f>
        <v/>
      </c>
      <c r="I8512">
        <f>IF(G8512="","",G8512-first_day+1)</f>
        <v/>
      </c>
      <c r="J8512" s="27">
        <f>IF(I8512="","",INDEX(Daily!$J$2:$J$421,I8512))</f>
        <v/>
      </c>
      <c r="K8512" s="27">
        <f>IF(J8512="","",J8512+cat_offset)</f>
        <v/>
      </c>
      <c r="L8512" s="27">
        <f>IF(J8512="","",MAX(0,E8512-J8512)^2)</f>
        <v/>
      </c>
      <c r="M8512" s="27">
        <f>IF(J8512="","",MAX(0,E8512-(J8512+twcdh_off))^2)</f>
        <v/>
      </c>
      <c r="N8512" s="27">
        <f>IF(E8512="","",MAX(0,E8512-swcdh_thr)^2)</f>
        <v/>
      </c>
      <c r="O8512">
        <f>IF(K8512="","",ROUND(E8512-K8512,0))</f>
        <v/>
      </c>
      <c r="P8512">
        <f>IF(O8512="","",IF(O8512&gt;=1,O8512,0))</f>
        <v/>
      </c>
      <c r="Q8512" s="27">
        <f>IF(E8512="","",MAX(0,E8512-22))</f>
        <v/>
      </c>
      <c r="R8512" s="27">
        <f>IF(H8512=1,E8512,"")</f>
        <v/>
      </c>
      <c r="S8512" s="27">
        <f>IF(AND(H8512=1,J8512&lt;&gt;""),E8512-J8512,"")</f>
        <v/>
      </c>
      <c r="T8512">
        <f>IF(G8512="","",MONTH(G8512))</f>
        <v/>
      </c>
    </row>
    <row r="8513">
      <c r="A8513" s="24" t="n">
        <v>2020</v>
      </c>
      <c r="B8513" s="24" t="n">
        <v>12</v>
      </c>
      <c r="C8513" s="24" t="n">
        <v>20</v>
      </c>
      <c r="D8513" s="24" t="n">
        <v>16</v>
      </c>
      <c r="E8513" s="24" t="n">
        <v>8.789999999999999</v>
      </c>
      <c r="F8513" s="25">
        <f>IF($E8513="","",DATE(IF($A8513="",nominal_year,$A8513),$B8513,$C8513)+($D8513-IF(LEFT(hour_conv,1)="1",1,0))/24)</f>
        <v/>
      </c>
      <c r="G8513" s="26">
        <f>IF(F8513="","",INT(F8513))</f>
        <v/>
      </c>
      <c r="H8513">
        <f>IF(G8513="","",IF(AND(MONTH(G8513)*100+DAY(G8513)&gt;=season_lo,MONTH(G8513)*100+DAY(G8513)&lt;=season_hi),1,0))</f>
        <v/>
      </c>
      <c r="I8513">
        <f>IF(G8513="","",G8513-first_day+1)</f>
        <v/>
      </c>
      <c r="J8513" s="27">
        <f>IF(I8513="","",INDEX(Daily!$J$2:$J$421,I8513))</f>
        <v/>
      </c>
      <c r="K8513" s="27">
        <f>IF(J8513="","",J8513+cat_offset)</f>
        <v/>
      </c>
      <c r="L8513" s="27">
        <f>IF(J8513="","",MAX(0,E8513-J8513)^2)</f>
        <v/>
      </c>
      <c r="M8513" s="27">
        <f>IF(J8513="","",MAX(0,E8513-(J8513+twcdh_off))^2)</f>
        <v/>
      </c>
      <c r="N8513" s="27">
        <f>IF(E8513="","",MAX(0,E8513-swcdh_thr)^2)</f>
        <v/>
      </c>
      <c r="O8513">
        <f>IF(K8513="","",ROUND(E8513-K8513,0))</f>
        <v/>
      </c>
      <c r="P8513">
        <f>IF(O8513="","",IF(O8513&gt;=1,O8513,0))</f>
        <v/>
      </c>
      <c r="Q8513" s="27">
        <f>IF(E8513="","",MAX(0,E8513-22))</f>
        <v/>
      </c>
      <c r="R8513" s="27">
        <f>IF(H8513=1,E8513,"")</f>
        <v/>
      </c>
      <c r="S8513" s="27">
        <f>IF(AND(H8513=1,J8513&lt;&gt;""),E8513-J8513,"")</f>
        <v/>
      </c>
      <c r="T8513">
        <f>IF(G8513="","",MONTH(G8513))</f>
        <v/>
      </c>
    </row>
    <row r="8514">
      <c r="A8514" s="24" t="n">
        <v>2020</v>
      </c>
      <c r="B8514" s="24" t="n">
        <v>12</v>
      </c>
      <c r="C8514" s="24" t="n">
        <v>20</v>
      </c>
      <c r="D8514" s="24" t="n">
        <v>17</v>
      </c>
      <c r="E8514" s="24" t="n">
        <v>9.43</v>
      </c>
      <c r="F8514" s="25">
        <f>IF($E8514="","",DATE(IF($A8514="",nominal_year,$A8514),$B8514,$C8514)+($D8514-IF(LEFT(hour_conv,1)="1",1,0))/24)</f>
        <v/>
      </c>
      <c r="G8514" s="26">
        <f>IF(F8514="","",INT(F8514))</f>
        <v/>
      </c>
      <c r="H8514">
        <f>IF(G8514="","",IF(AND(MONTH(G8514)*100+DAY(G8514)&gt;=season_lo,MONTH(G8514)*100+DAY(G8514)&lt;=season_hi),1,0))</f>
        <v/>
      </c>
      <c r="I8514">
        <f>IF(G8514="","",G8514-first_day+1)</f>
        <v/>
      </c>
      <c r="J8514" s="27">
        <f>IF(I8514="","",INDEX(Daily!$J$2:$J$421,I8514))</f>
        <v/>
      </c>
      <c r="K8514" s="27">
        <f>IF(J8514="","",J8514+cat_offset)</f>
        <v/>
      </c>
      <c r="L8514" s="27">
        <f>IF(J8514="","",MAX(0,E8514-J8514)^2)</f>
        <v/>
      </c>
      <c r="M8514" s="27">
        <f>IF(J8514="","",MAX(0,E8514-(J8514+twcdh_off))^2)</f>
        <v/>
      </c>
      <c r="N8514" s="27">
        <f>IF(E8514="","",MAX(0,E8514-swcdh_thr)^2)</f>
        <v/>
      </c>
      <c r="O8514">
        <f>IF(K8514="","",ROUND(E8514-K8514,0))</f>
        <v/>
      </c>
      <c r="P8514">
        <f>IF(O8514="","",IF(O8514&gt;=1,O8514,0))</f>
        <v/>
      </c>
      <c r="Q8514" s="27">
        <f>IF(E8514="","",MAX(0,E8514-22))</f>
        <v/>
      </c>
      <c r="R8514" s="27">
        <f>IF(H8514=1,E8514,"")</f>
        <v/>
      </c>
      <c r="S8514" s="27">
        <f>IF(AND(H8514=1,J8514&lt;&gt;""),E8514-J8514,"")</f>
        <v/>
      </c>
      <c r="T8514">
        <f>IF(G8514="","",MONTH(G8514))</f>
        <v/>
      </c>
    </row>
    <row r="8515">
      <c r="A8515" s="24" t="n">
        <v>2020</v>
      </c>
      <c r="B8515" s="24" t="n">
        <v>12</v>
      </c>
      <c r="C8515" s="24" t="n">
        <v>20</v>
      </c>
      <c r="D8515" s="24" t="n">
        <v>18</v>
      </c>
      <c r="E8515" s="24" t="n">
        <v>8.960000000000001</v>
      </c>
      <c r="F8515" s="25">
        <f>IF($E8515="","",DATE(IF($A8515="",nominal_year,$A8515),$B8515,$C8515)+($D8515-IF(LEFT(hour_conv,1)="1",1,0))/24)</f>
        <v/>
      </c>
      <c r="G8515" s="26">
        <f>IF(F8515="","",INT(F8515))</f>
        <v/>
      </c>
      <c r="H8515">
        <f>IF(G8515="","",IF(AND(MONTH(G8515)*100+DAY(G8515)&gt;=season_lo,MONTH(G8515)*100+DAY(G8515)&lt;=season_hi),1,0))</f>
        <v/>
      </c>
      <c r="I8515">
        <f>IF(G8515="","",G8515-first_day+1)</f>
        <v/>
      </c>
      <c r="J8515" s="27">
        <f>IF(I8515="","",INDEX(Daily!$J$2:$J$421,I8515))</f>
        <v/>
      </c>
      <c r="K8515" s="27">
        <f>IF(J8515="","",J8515+cat_offset)</f>
        <v/>
      </c>
      <c r="L8515" s="27">
        <f>IF(J8515="","",MAX(0,E8515-J8515)^2)</f>
        <v/>
      </c>
      <c r="M8515" s="27">
        <f>IF(J8515="","",MAX(0,E8515-(J8515+twcdh_off))^2)</f>
        <v/>
      </c>
      <c r="N8515" s="27">
        <f>IF(E8515="","",MAX(0,E8515-swcdh_thr)^2)</f>
        <v/>
      </c>
      <c r="O8515">
        <f>IF(K8515="","",ROUND(E8515-K8515,0))</f>
        <v/>
      </c>
      <c r="P8515">
        <f>IF(O8515="","",IF(O8515&gt;=1,O8515,0))</f>
        <v/>
      </c>
      <c r="Q8515" s="27">
        <f>IF(E8515="","",MAX(0,E8515-22))</f>
        <v/>
      </c>
      <c r="R8515" s="27">
        <f>IF(H8515=1,E8515,"")</f>
        <v/>
      </c>
      <c r="S8515" s="27">
        <f>IF(AND(H8515=1,J8515&lt;&gt;""),E8515-J8515,"")</f>
        <v/>
      </c>
      <c r="T8515">
        <f>IF(G8515="","",MONTH(G8515))</f>
        <v/>
      </c>
    </row>
    <row r="8516">
      <c r="A8516" s="24" t="n">
        <v>2020</v>
      </c>
      <c r="B8516" s="24" t="n">
        <v>12</v>
      </c>
      <c r="C8516" s="24" t="n">
        <v>20</v>
      </c>
      <c r="D8516" s="24" t="n">
        <v>19</v>
      </c>
      <c r="E8516" s="24" t="n">
        <v>8.300000000000001</v>
      </c>
      <c r="F8516" s="25">
        <f>IF($E8516="","",DATE(IF($A8516="",nominal_year,$A8516),$B8516,$C8516)+($D8516-IF(LEFT(hour_conv,1)="1",1,0))/24)</f>
        <v/>
      </c>
      <c r="G8516" s="26">
        <f>IF(F8516="","",INT(F8516))</f>
        <v/>
      </c>
      <c r="H8516">
        <f>IF(G8516="","",IF(AND(MONTH(G8516)*100+DAY(G8516)&gt;=season_lo,MONTH(G8516)*100+DAY(G8516)&lt;=season_hi),1,0))</f>
        <v/>
      </c>
      <c r="I8516">
        <f>IF(G8516="","",G8516-first_day+1)</f>
        <v/>
      </c>
      <c r="J8516" s="27">
        <f>IF(I8516="","",INDEX(Daily!$J$2:$J$421,I8516))</f>
        <v/>
      </c>
      <c r="K8516" s="27">
        <f>IF(J8516="","",J8516+cat_offset)</f>
        <v/>
      </c>
      <c r="L8516" s="27">
        <f>IF(J8516="","",MAX(0,E8516-J8516)^2)</f>
        <v/>
      </c>
      <c r="M8516" s="27">
        <f>IF(J8516="","",MAX(0,E8516-(J8516+twcdh_off))^2)</f>
        <v/>
      </c>
      <c r="N8516" s="27">
        <f>IF(E8516="","",MAX(0,E8516-swcdh_thr)^2)</f>
        <v/>
      </c>
      <c r="O8516">
        <f>IF(K8516="","",ROUND(E8516-K8516,0))</f>
        <v/>
      </c>
      <c r="P8516">
        <f>IF(O8516="","",IF(O8516&gt;=1,O8516,0))</f>
        <v/>
      </c>
      <c r="Q8516" s="27">
        <f>IF(E8516="","",MAX(0,E8516-22))</f>
        <v/>
      </c>
      <c r="R8516" s="27">
        <f>IF(H8516=1,E8516,"")</f>
        <v/>
      </c>
      <c r="S8516" s="27">
        <f>IF(AND(H8516=1,J8516&lt;&gt;""),E8516-J8516,"")</f>
        <v/>
      </c>
      <c r="T8516">
        <f>IF(G8516="","",MONTH(G8516))</f>
        <v/>
      </c>
    </row>
    <row r="8517">
      <c r="A8517" s="24" t="n">
        <v>2020</v>
      </c>
      <c r="B8517" s="24" t="n">
        <v>12</v>
      </c>
      <c r="C8517" s="24" t="n">
        <v>20</v>
      </c>
      <c r="D8517" s="24" t="n">
        <v>20</v>
      </c>
      <c r="E8517" s="24" t="n">
        <v>7.79</v>
      </c>
      <c r="F8517" s="25">
        <f>IF($E8517="","",DATE(IF($A8517="",nominal_year,$A8517),$B8517,$C8517)+($D8517-IF(LEFT(hour_conv,1)="1",1,0))/24)</f>
        <v/>
      </c>
      <c r="G8517" s="26">
        <f>IF(F8517="","",INT(F8517))</f>
        <v/>
      </c>
      <c r="H8517">
        <f>IF(G8517="","",IF(AND(MONTH(G8517)*100+DAY(G8517)&gt;=season_lo,MONTH(G8517)*100+DAY(G8517)&lt;=season_hi),1,0))</f>
        <v/>
      </c>
      <c r="I8517">
        <f>IF(G8517="","",G8517-first_day+1)</f>
        <v/>
      </c>
      <c r="J8517" s="27">
        <f>IF(I8517="","",INDEX(Daily!$J$2:$J$421,I8517))</f>
        <v/>
      </c>
      <c r="K8517" s="27">
        <f>IF(J8517="","",J8517+cat_offset)</f>
        <v/>
      </c>
      <c r="L8517" s="27">
        <f>IF(J8517="","",MAX(0,E8517-J8517)^2)</f>
        <v/>
      </c>
      <c r="M8517" s="27">
        <f>IF(J8517="","",MAX(0,E8517-(J8517+twcdh_off))^2)</f>
        <v/>
      </c>
      <c r="N8517" s="27">
        <f>IF(E8517="","",MAX(0,E8517-swcdh_thr)^2)</f>
        <v/>
      </c>
      <c r="O8517">
        <f>IF(K8517="","",ROUND(E8517-K8517,0))</f>
        <v/>
      </c>
      <c r="P8517">
        <f>IF(O8517="","",IF(O8517&gt;=1,O8517,0))</f>
        <v/>
      </c>
      <c r="Q8517" s="27">
        <f>IF(E8517="","",MAX(0,E8517-22))</f>
        <v/>
      </c>
      <c r="R8517" s="27">
        <f>IF(H8517=1,E8517,"")</f>
        <v/>
      </c>
      <c r="S8517" s="27">
        <f>IF(AND(H8517=1,J8517&lt;&gt;""),E8517-J8517,"")</f>
        <v/>
      </c>
      <c r="T8517">
        <f>IF(G8517="","",MONTH(G8517))</f>
        <v/>
      </c>
    </row>
    <row r="8518">
      <c r="A8518" s="24" t="n">
        <v>2020</v>
      </c>
      <c r="B8518" s="24" t="n">
        <v>12</v>
      </c>
      <c r="C8518" s="24" t="n">
        <v>20</v>
      </c>
      <c r="D8518" s="24" t="n">
        <v>21</v>
      </c>
      <c r="E8518" s="24" t="n">
        <v>6.54</v>
      </c>
      <c r="F8518" s="25">
        <f>IF($E8518="","",DATE(IF($A8518="",nominal_year,$A8518),$B8518,$C8518)+($D8518-IF(LEFT(hour_conv,1)="1",1,0))/24)</f>
        <v/>
      </c>
      <c r="G8518" s="26">
        <f>IF(F8518="","",INT(F8518))</f>
        <v/>
      </c>
      <c r="H8518">
        <f>IF(G8518="","",IF(AND(MONTH(G8518)*100+DAY(G8518)&gt;=season_lo,MONTH(G8518)*100+DAY(G8518)&lt;=season_hi),1,0))</f>
        <v/>
      </c>
      <c r="I8518">
        <f>IF(G8518="","",G8518-first_day+1)</f>
        <v/>
      </c>
      <c r="J8518" s="27">
        <f>IF(I8518="","",INDEX(Daily!$J$2:$J$421,I8518))</f>
        <v/>
      </c>
      <c r="K8518" s="27">
        <f>IF(J8518="","",J8518+cat_offset)</f>
        <v/>
      </c>
      <c r="L8518" s="27">
        <f>IF(J8518="","",MAX(0,E8518-J8518)^2)</f>
        <v/>
      </c>
      <c r="M8518" s="27">
        <f>IF(J8518="","",MAX(0,E8518-(J8518+twcdh_off))^2)</f>
        <v/>
      </c>
      <c r="N8518" s="27">
        <f>IF(E8518="","",MAX(0,E8518-swcdh_thr)^2)</f>
        <v/>
      </c>
      <c r="O8518">
        <f>IF(K8518="","",ROUND(E8518-K8518,0))</f>
        <v/>
      </c>
      <c r="P8518">
        <f>IF(O8518="","",IF(O8518&gt;=1,O8518,0))</f>
        <v/>
      </c>
      <c r="Q8518" s="27">
        <f>IF(E8518="","",MAX(0,E8518-22))</f>
        <v/>
      </c>
      <c r="R8518" s="27">
        <f>IF(H8518=1,E8518,"")</f>
        <v/>
      </c>
      <c r="S8518" s="27">
        <f>IF(AND(H8518=1,J8518&lt;&gt;""),E8518-J8518,"")</f>
        <v/>
      </c>
      <c r="T8518">
        <f>IF(G8518="","",MONTH(G8518))</f>
        <v/>
      </c>
    </row>
    <row r="8519">
      <c r="A8519" s="24" t="n">
        <v>2020</v>
      </c>
      <c r="B8519" s="24" t="n">
        <v>12</v>
      </c>
      <c r="C8519" s="24" t="n">
        <v>20</v>
      </c>
      <c r="D8519" s="24" t="n">
        <v>22</v>
      </c>
      <c r="E8519" s="24" t="n">
        <v>6.86</v>
      </c>
      <c r="F8519" s="25">
        <f>IF($E8519="","",DATE(IF($A8519="",nominal_year,$A8519),$B8519,$C8519)+($D8519-IF(LEFT(hour_conv,1)="1",1,0))/24)</f>
        <v/>
      </c>
      <c r="G8519" s="26">
        <f>IF(F8519="","",INT(F8519))</f>
        <v/>
      </c>
      <c r="H8519">
        <f>IF(G8519="","",IF(AND(MONTH(G8519)*100+DAY(G8519)&gt;=season_lo,MONTH(G8519)*100+DAY(G8519)&lt;=season_hi),1,0))</f>
        <v/>
      </c>
      <c r="I8519">
        <f>IF(G8519="","",G8519-first_day+1)</f>
        <v/>
      </c>
      <c r="J8519" s="27">
        <f>IF(I8519="","",INDEX(Daily!$J$2:$J$421,I8519))</f>
        <v/>
      </c>
      <c r="K8519" s="27">
        <f>IF(J8519="","",J8519+cat_offset)</f>
        <v/>
      </c>
      <c r="L8519" s="27">
        <f>IF(J8519="","",MAX(0,E8519-J8519)^2)</f>
        <v/>
      </c>
      <c r="M8519" s="27">
        <f>IF(J8519="","",MAX(0,E8519-(J8519+twcdh_off))^2)</f>
        <v/>
      </c>
      <c r="N8519" s="27">
        <f>IF(E8519="","",MAX(0,E8519-swcdh_thr)^2)</f>
        <v/>
      </c>
      <c r="O8519">
        <f>IF(K8519="","",ROUND(E8519-K8519,0))</f>
        <v/>
      </c>
      <c r="P8519">
        <f>IF(O8519="","",IF(O8519&gt;=1,O8519,0))</f>
        <v/>
      </c>
      <c r="Q8519" s="27">
        <f>IF(E8519="","",MAX(0,E8519-22))</f>
        <v/>
      </c>
      <c r="R8519" s="27">
        <f>IF(H8519=1,E8519,"")</f>
        <v/>
      </c>
      <c r="S8519" s="27">
        <f>IF(AND(H8519=1,J8519&lt;&gt;""),E8519-J8519,"")</f>
        <v/>
      </c>
      <c r="T8519">
        <f>IF(G8519="","",MONTH(G8519))</f>
        <v/>
      </c>
    </row>
    <row r="8520">
      <c r="A8520" s="24" t="n">
        <v>2020</v>
      </c>
      <c r="B8520" s="24" t="n">
        <v>12</v>
      </c>
      <c r="C8520" s="24" t="n">
        <v>20</v>
      </c>
      <c r="D8520" s="24" t="n">
        <v>23</v>
      </c>
      <c r="E8520" s="24" t="n">
        <v>6.12</v>
      </c>
      <c r="F8520" s="25">
        <f>IF($E8520="","",DATE(IF($A8520="",nominal_year,$A8520),$B8520,$C8520)+($D8520-IF(LEFT(hour_conv,1)="1",1,0))/24)</f>
        <v/>
      </c>
      <c r="G8520" s="26">
        <f>IF(F8520="","",INT(F8520))</f>
        <v/>
      </c>
      <c r="H8520">
        <f>IF(G8520="","",IF(AND(MONTH(G8520)*100+DAY(G8520)&gt;=season_lo,MONTH(G8520)*100+DAY(G8520)&lt;=season_hi),1,0))</f>
        <v/>
      </c>
      <c r="I8520">
        <f>IF(G8520="","",G8520-first_day+1)</f>
        <v/>
      </c>
      <c r="J8520" s="27">
        <f>IF(I8520="","",INDEX(Daily!$J$2:$J$421,I8520))</f>
        <v/>
      </c>
      <c r="K8520" s="27">
        <f>IF(J8520="","",J8520+cat_offset)</f>
        <v/>
      </c>
      <c r="L8520" s="27">
        <f>IF(J8520="","",MAX(0,E8520-J8520)^2)</f>
        <v/>
      </c>
      <c r="M8520" s="27">
        <f>IF(J8520="","",MAX(0,E8520-(J8520+twcdh_off))^2)</f>
        <v/>
      </c>
      <c r="N8520" s="27">
        <f>IF(E8520="","",MAX(0,E8520-swcdh_thr)^2)</f>
        <v/>
      </c>
      <c r="O8520">
        <f>IF(K8520="","",ROUND(E8520-K8520,0))</f>
        <v/>
      </c>
      <c r="P8520">
        <f>IF(O8520="","",IF(O8520&gt;=1,O8520,0))</f>
        <v/>
      </c>
      <c r="Q8520" s="27">
        <f>IF(E8520="","",MAX(0,E8520-22))</f>
        <v/>
      </c>
      <c r="R8520" s="27">
        <f>IF(H8520=1,E8520,"")</f>
        <v/>
      </c>
      <c r="S8520" s="27">
        <f>IF(AND(H8520=1,J8520&lt;&gt;""),E8520-J8520,"")</f>
        <v/>
      </c>
      <c r="T8520">
        <f>IF(G8520="","",MONTH(G8520))</f>
        <v/>
      </c>
    </row>
    <row r="8521">
      <c r="A8521" s="24" t="n">
        <v>2020</v>
      </c>
      <c r="B8521" s="24" t="n">
        <v>12</v>
      </c>
      <c r="C8521" s="24" t="n">
        <v>20</v>
      </c>
      <c r="D8521" s="24" t="n">
        <v>24</v>
      </c>
      <c r="E8521" s="24" t="n">
        <v>4.94</v>
      </c>
      <c r="F8521" s="25">
        <f>IF($E8521="","",DATE(IF($A8521="",nominal_year,$A8521),$B8521,$C8521)+($D8521-IF(LEFT(hour_conv,1)="1",1,0))/24)</f>
        <v/>
      </c>
      <c r="G8521" s="26">
        <f>IF(F8521="","",INT(F8521))</f>
        <v/>
      </c>
      <c r="H8521">
        <f>IF(G8521="","",IF(AND(MONTH(G8521)*100+DAY(G8521)&gt;=season_lo,MONTH(G8521)*100+DAY(G8521)&lt;=season_hi),1,0))</f>
        <v/>
      </c>
      <c r="I8521">
        <f>IF(G8521="","",G8521-first_day+1)</f>
        <v/>
      </c>
      <c r="J8521" s="27">
        <f>IF(I8521="","",INDEX(Daily!$J$2:$J$421,I8521))</f>
        <v/>
      </c>
      <c r="K8521" s="27">
        <f>IF(J8521="","",J8521+cat_offset)</f>
        <v/>
      </c>
      <c r="L8521" s="27">
        <f>IF(J8521="","",MAX(0,E8521-J8521)^2)</f>
        <v/>
      </c>
      <c r="M8521" s="27">
        <f>IF(J8521="","",MAX(0,E8521-(J8521+twcdh_off))^2)</f>
        <v/>
      </c>
      <c r="N8521" s="27">
        <f>IF(E8521="","",MAX(0,E8521-swcdh_thr)^2)</f>
        <v/>
      </c>
      <c r="O8521">
        <f>IF(K8521="","",ROUND(E8521-K8521,0))</f>
        <v/>
      </c>
      <c r="P8521">
        <f>IF(O8521="","",IF(O8521&gt;=1,O8521,0))</f>
        <v/>
      </c>
      <c r="Q8521" s="27">
        <f>IF(E8521="","",MAX(0,E8521-22))</f>
        <v/>
      </c>
      <c r="R8521" s="27">
        <f>IF(H8521=1,E8521,"")</f>
        <v/>
      </c>
      <c r="S8521" s="27">
        <f>IF(AND(H8521=1,J8521&lt;&gt;""),E8521-J8521,"")</f>
        <v/>
      </c>
      <c r="T8521">
        <f>IF(G8521="","",MONTH(G8521))</f>
        <v/>
      </c>
    </row>
    <row r="8522">
      <c r="A8522" s="24" t="n">
        <v>2020</v>
      </c>
      <c r="B8522" s="24" t="n">
        <v>12</v>
      </c>
      <c r="C8522" s="24" t="n">
        <v>21</v>
      </c>
      <c r="D8522" s="24" t="n">
        <v>1</v>
      </c>
      <c r="E8522" s="24" t="n">
        <v>4.63</v>
      </c>
      <c r="F8522" s="25">
        <f>IF($E8522="","",DATE(IF($A8522="",nominal_year,$A8522),$B8522,$C8522)+($D8522-IF(LEFT(hour_conv,1)="1",1,0))/24)</f>
        <v/>
      </c>
      <c r="G8522" s="26">
        <f>IF(F8522="","",INT(F8522))</f>
        <v/>
      </c>
      <c r="H8522">
        <f>IF(G8522="","",IF(AND(MONTH(G8522)*100+DAY(G8522)&gt;=season_lo,MONTH(G8522)*100+DAY(G8522)&lt;=season_hi),1,0))</f>
        <v/>
      </c>
      <c r="I8522">
        <f>IF(G8522="","",G8522-first_day+1)</f>
        <v/>
      </c>
      <c r="J8522" s="27">
        <f>IF(I8522="","",INDEX(Daily!$J$2:$J$421,I8522))</f>
        <v/>
      </c>
      <c r="K8522" s="27">
        <f>IF(J8522="","",J8522+cat_offset)</f>
        <v/>
      </c>
      <c r="L8522" s="27">
        <f>IF(J8522="","",MAX(0,E8522-J8522)^2)</f>
        <v/>
      </c>
      <c r="M8522" s="27">
        <f>IF(J8522="","",MAX(0,E8522-(J8522+twcdh_off))^2)</f>
        <v/>
      </c>
      <c r="N8522" s="27">
        <f>IF(E8522="","",MAX(0,E8522-swcdh_thr)^2)</f>
        <v/>
      </c>
      <c r="O8522">
        <f>IF(K8522="","",ROUND(E8522-K8522,0))</f>
        <v/>
      </c>
      <c r="P8522">
        <f>IF(O8522="","",IF(O8522&gt;=1,O8522,0))</f>
        <v/>
      </c>
      <c r="Q8522" s="27">
        <f>IF(E8522="","",MAX(0,E8522-22))</f>
        <v/>
      </c>
      <c r="R8522" s="27">
        <f>IF(H8522=1,E8522,"")</f>
        <v/>
      </c>
      <c r="S8522" s="27">
        <f>IF(AND(H8522=1,J8522&lt;&gt;""),E8522-J8522,"")</f>
        <v/>
      </c>
      <c r="T8522">
        <f>IF(G8522="","",MONTH(G8522))</f>
        <v/>
      </c>
    </row>
    <row r="8523">
      <c r="A8523" s="24" t="n">
        <v>2020</v>
      </c>
      <c r="B8523" s="24" t="n">
        <v>12</v>
      </c>
      <c r="C8523" s="24" t="n">
        <v>21</v>
      </c>
      <c r="D8523" s="24" t="n">
        <v>2</v>
      </c>
      <c r="E8523" s="24" t="n">
        <v>4.09</v>
      </c>
      <c r="F8523" s="25">
        <f>IF($E8523="","",DATE(IF($A8523="",nominal_year,$A8523),$B8523,$C8523)+($D8523-IF(LEFT(hour_conv,1)="1",1,0))/24)</f>
        <v/>
      </c>
      <c r="G8523" s="26">
        <f>IF(F8523="","",INT(F8523))</f>
        <v/>
      </c>
      <c r="H8523">
        <f>IF(G8523="","",IF(AND(MONTH(G8523)*100+DAY(G8523)&gt;=season_lo,MONTH(G8523)*100+DAY(G8523)&lt;=season_hi),1,0))</f>
        <v/>
      </c>
      <c r="I8523">
        <f>IF(G8523="","",G8523-first_day+1)</f>
        <v/>
      </c>
      <c r="J8523" s="27">
        <f>IF(I8523="","",INDEX(Daily!$J$2:$J$421,I8523))</f>
        <v/>
      </c>
      <c r="K8523" s="27">
        <f>IF(J8523="","",J8523+cat_offset)</f>
        <v/>
      </c>
      <c r="L8523" s="27">
        <f>IF(J8523="","",MAX(0,E8523-J8523)^2)</f>
        <v/>
      </c>
      <c r="M8523" s="27">
        <f>IF(J8523="","",MAX(0,E8523-(J8523+twcdh_off))^2)</f>
        <v/>
      </c>
      <c r="N8523" s="27">
        <f>IF(E8523="","",MAX(0,E8523-swcdh_thr)^2)</f>
        <v/>
      </c>
      <c r="O8523">
        <f>IF(K8523="","",ROUND(E8523-K8523,0))</f>
        <v/>
      </c>
      <c r="P8523">
        <f>IF(O8523="","",IF(O8523&gt;=1,O8523,0))</f>
        <v/>
      </c>
      <c r="Q8523" s="27">
        <f>IF(E8523="","",MAX(0,E8523-22))</f>
        <v/>
      </c>
      <c r="R8523" s="27">
        <f>IF(H8523=1,E8523,"")</f>
        <v/>
      </c>
      <c r="S8523" s="27">
        <f>IF(AND(H8523=1,J8523&lt;&gt;""),E8523-J8523,"")</f>
        <v/>
      </c>
      <c r="T8523">
        <f>IF(G8523="","",MONTH(G8523))</f>
        <v/>
      </c>
    </row>
    <row r="8524">
      <c r="A8524" s="24" t="n">
        <v>2020</v>
      </c>
      <c r="B8524" s="24" t="n">
        <v>12</v>
      </c>
      <c r="C8524" s="24" t="n">
        <v>21</v>
      </c>
      <c r="D8524" s="24" t="n">
        <v>3</v>
      </c>
      <c r="E8524" s="24" t="n">
        <v>3.71</v>
      </c>
      <c r="F8524" s="25">
        <f>IF($E8524="","",DATE(IF($A8524="",nominal_year,$A8524),$B8524,$C8524)+($D8524-IF(LEFT(hour_conv,1)="1",1,0))/24)</f>
        <v/>
      </c>
      <c r="G8524" s="26">
        <f>IF(F8524="","",INT(F8524))</f>
        <v/>
      </c>
      <c r="H8524">
        <f>IF(G8524="","",IF(AND(MONTH(G8524)*100+DAY(G8524)&gt;=season_lo,MONTH(G8524)*100+DAY(G8524)&lt;=season_hi),1,0))</f>
        <v/>
      </c>
      <c r="I8524">
        <f>IF(G8524="","",G8524-first_day+1)</f>
        <v/>
      </c>
      <c r="J8524" s="27">
        <f>IF(I8524="","",INDEX(Daily!$J$2:$J$421,I8524))</f>
        <v/>
      </c>
      <c r="K8524" s="27">
        <f>IF(J8524="","",J8524+cat_offset)</f>
        <v/>
      </c>
      <c r="L8524" s="27">
        <f>IF(J8524="","",MAX(0,E8524-J8524)^2)</f>
        <v/>
      </c>
      <c r="M8524" s="27">
        <f>IF(J8524="","",MAX(0,E8524-(J8524+twcdh_off))^2)</f>
        <v/>
      </c>
      <c r="N8524" s="27">
        <f>IF(E8524="","",MAX(0,E8524-swcdh_thr)^2)</f>
        <v/>
      </c>
      <c r="O8524">
        <f>IF(K8524="","",ROUND(E8524-K8524,0))</f>
        <v/>
      </c>
      <c r="P8524">
        <f>IF(O8524="","",IF(O8524&gt;=1,O8524,0))</f>
        <v/>
      </c>
      <c r="Q8524" s="27">
        <f>IF(E8524="","",MAX(0,E8524-22))</f>
        <v/>
      </c>
      <c r="R8524" s="27">
        <f>IF(H8524=1,E8524,"")</f>
        <v/>
      </c>
      <c r="S8524" s="27">
        <f>IF(AND(H8524=1,J8524&lt;&gt;""),E8524-J8524,"")</f>
        <v/>
      </c>
      <c r="T8524">
        <f>IF(G8524="","",MONTH(G8524))</f>
        <v/>
      </c>
    </row>
    <row r="8525">
      <c r="A8525" s="24" t="n">
        <v>2020</v>
      </c>
      <c r="B8525" s="24" t="n">
        <v>12</v>
      </c>
      <c r="C8525" s="24" t="n">
        <v>21</v>
      </c>
      <c r="D8525" s="24" t="n">
        <v>4</v>
      </c>
      <c r="E8525" s="24" t="n">
        <v>3.44</v>
      </c>
      <c r="F8525" s="25">
        <f>IF($E8525="","",DATE(IF($A8525="",nominal_year,$A8525),$B8525,$C8525)+($D8525-IF(LEFT(hour_conv,1)="1",1,0))/24)</f>
        <v/>
      </c>
      <c r="G8525" s="26">
        <f>IF(F8525="","",INT(F8525))</f>
        <v/>
      </c>
      <c r="H8525">
        <f>IF(G8525="","",IF(AND(MONTH(G8525)*100+DAY(G8525)&gt;=season_lo,MONTH(G8525)*100+DAY(G8525)&lt;=season_hi),1,0))</f>
        <v/>
      </c>
      <c r="I8525">
        <f>IF(G8525="","",G8525-first_day+1)</f>
        <v/>
      </c>
      <c r="J8525" s="27">
        <f>IF(I8525="","",INDEX(Daily!$J$2:$J$421,I8525))</f>
        <v/>
      </c>
      <c r="K8525" s="27">
        <f>IF(J8525="","",J8525+cat_offset)</f>
        <v/>
      </c>
      <c r="L8525" s="27">
        <f>IF(J8525="","",MAX(0,E8525-J8525)^2)</f>
        <v/>
      </c>
      <c r="M8525" s="27">
        <f>IF(J8525="","",MAX(0,E8525-(J8525+twcdh_off))^2)</f>
        <v/>
      </c>
      <c r="N8525" s="27">
        <f>IF(E8525="","",MAX(0,E8525-swcdh_thr)^2)</f>
        <v/>
      </c>
      <c r="O8525">
        <f>IF(K8525="","",ROUND(E8525-K8525,0))</f>
        <v/>
      </c>
      <c r="P8525">
        <f>IF(O8525="","",IF(O8525&gt;=1,O8525,0))</f>
        <v/>
      </c>
      <c r="Q8525" s="27">
        <f>IF(E8525="","",MAX(0,E8525-22))</f>
        <v/>
      </c>
      <c r="R8525" s="27">
        <f>IF(H8525=1,E8525,"")</f>
        <v/>
      </c>
      <c r="S8525" s="27">
        <f>IF(AND(H8525=1,J8525&lt;&gt;""),E8525-J8525,"")</f>
        <v/>
      </c>
      <c r="T8525">
        <f>IF(G8525="","",MONTH(G8525))</f>
        <v/>
      </c>
    </row>
    <row r="8526">
      <c r="A8526" s="24" t="n">
        <v>2020</v>
      </c>
      <c r="B8526" s="24" t="n">
        <v>12</v>
      </c>
      <c r="C8526" s="24" t="n">
        <v>21</v>
      </c>
      <c r="D8526" s="24" t="n">
        <v>5</v>
      </c>
      <c r="E8526" s="24" t="n">
        <v>3.65</v>
      </c>
      <c r="F8526" s="25">
        <f>IF($E8526="","",DATE(IF($A8526="",nominal_year,$A8526),$B8526,$C8526)+($D8526-IF(LEFT(hour_conv,1)="1",1,0))/24)</f>
        <v/>
      </c>
      <c r="G8526" s="26">
        <f>IF(F8526="","",INT(F8526))</f>
        <v/>
      </c>
      <c r="H8526">
        <f>IF(G8526="","",IF(AND(MONTH(G8526)*100+DAY(G8526)&gt;=season_lo,MONTH(G8526)*100+DAY(G8526)&lt;=season_hi),1,0))</f>
        <v/>
      </c>
      <c r="I8526">
        <f>IF(G8526="","",G8526-first_day+1)</f>
        <v/>
      </c>
      <c r="J8526" s="27">
        <f>IF(I8526="","",INDEX(Daily!$J$2:$J$421,I8526))</f>
        <v/>
      </c>
      <c r="K8526" s="27">
        <f>IF(J8526="","",J8526+cat_offset)</f>
        <v/>
      </c>
      <c r="L8526" s="27">
        <f>IF(J8526="","",MAX(0,E8526-J8526)^2)</f>
        <v/>
      </c>
      <c r="M8526" s="27">
        <f>IF(J8526="","",MAX(0,E8526-(J8526+twcdh_off))^2)</f>
        <v/>
      </c>
      <c r="N8526" s="27">
        <f>IF(E8526="","",MAX(0,E8526-swcdh_thr)^2)</f>
        <v/>
      </c>
      <c r="O8526">
        <f>IF(K8526="","",ROUND(E8526-K8526,0))</f>
        <v/>
      </c>
      <c r="P8526">
        <f>IF(O8526="","",IF(O8526&gt;=1,O8526,0))</f>
        <v/>
      </c>
      <c r="Q8526" s="27">
        <f>IF(E8526="","",MAX(0,E8526-22))</f>
        <v/>
      </c>
      <c r="R8526" s="27">
        <f>IF(H8526=1,E8526,"")</f>
        <v/>
      </c>
      <c r="S8526" s="27">
        <f>IF(AND(H8526=1,J8526&lt;&gt;""),E8526-J8526,"")</f>
        <v/>
      </c>
      <c r="T8526">
        <f>IF(G8526="","",MONTH(G8526))</f>
        <v/>
      </c>
    </row>
    <row r="8527">
      <c r="A8527" s="24" t="n">
        <v>2020</v>
      </c>
      <c r="B8527" s="24" t="n">
        <v>12</v>
      </c>
      <c r="C8527" s="24" t="n">
        <v>21</v>
      </c>
      <c r="D8527" s="24" t="n">
        <v>6</v>
      </c>
      <c r="E8527" s="24" t="n">
        <v>3.78</v>
      </c>
      <c r="F8527" s="25">
        <f>IF($E8527="","",DATE(IF($A8527="",nominal_year,$A8527),$B8527,$C8527)+($D8527-IF(LEFT(hour_conv,1)="1",1,0))/24)</f>
        <v/>
      </c>
      <c r="G8527" s="26">
        <f>IF(F8527="","",INT(F8527))</f>
        <v/>
      </c>
      <c r="H8527">
        <f>IF(G8527="","",IF(AND(MONTH(G8527)*100+DAY(G8527)&gt;=season_lo,MONTH(G8527)*100+DAY(G8527)&lt;=season_hi),1,0))</f>
        <v/>
      </c>
      <c r="I8527">
        <f>IF(G8527="","",G8527-first_day+1)</f>
        <v/>
      </c>
      <c r="J8527" s="27">
        <f>IF(I8527="","",INDEX(Daily!$J$2:$J$421,I8527))</f>
        <v/>
      </c>
      <c r="K8527" s="27">
        <f>IF(J8527="","",J8527+cat_offset)</f>
        <v/>
      </c>
      <c r="L8527" s="27">
        <f>IF(J8527="","",MAX(0,E8527-J8527)^2)</f>
        <v/>
      </c>
      <c r="M8527" s="27">
        <f>IF(J8527="","",MAX(0,E8527-(J8527+twcdh_off))^2)</f>
        <v/>
      </c>
      <c r="N8527" s="27">
        <f>IF(E8527="","",MAX(0,E8527-swcdh_thr)^2)</f>
        <v/>
      </c>
      <c r="O8527">
        <f>IF(K8527="","",ROUND(E8527-K8527,0))</f>
        <v/>
      </c>
      <c r="P8527">
        <f>IF(O8527="","",IF(O8527&gt;=1,O8527,0))</f>
        <v/>
      </c>
      <c r="Q8527" s="27">
        <f>IF(E8527="","",MAX(0,E8527-22))</f>
        <v/>
      </c>
      <c r="R8527" s="27">
        <f>IF(H8527=1,E8527,"")</f>
        <v/>
      </c>
      <c r="S8527" s="27">
        <f>IF(AND(H8527=1,J8527&lt;&gt;""),E8527-J8527,"")</f>
        <v/>
      </c>
      <c r="T8527">
        <f>IF(G8527="","",MONTH(G8527))</f>
        <v/>
      </c>
    </row>
    <row r="8528">
      <c r="A8528" s="24" t="n">
        <v>2020</v>
      </c>
      <c r="B8528" s="24" t="n">
        <v>12</v>
      </c>
      <c r="C8528" s="24" t="n">
        <v>21</v>
      </c>
      <c r="D8528" s="24" t="n">
        <v>7</v>
      </c>
      <c r="E8528" s="24" t="n">
        <v>4.72</v>
      </c>
      <c r="F8528" s="25">
        <f>IF($E8528="","",DATE(IF($A8528="",nominal_year,$A8528),$B8528,$C8528)+($D8528-IF(LEFT(hour_conv,1)="1",1,0))/24)</f>
        <v/>
      </c>
      <c r="G8528" s="26">
        <f>IF(F8528="","",INT(F8528))</f>
        <v/>
      </c>
      <c r="H8528">
        <f>IF(G8528="","",IF(AND(MONTH(G8528)*100+DAY(G8528)&gt;=season_lo,MONTH(G8528)*100+DAY(G8528)&lt;=season_hi),1,0))</f>
        <v/>
      </c>
      <c r="I8528">
        <f>IF(G8528="","",G8528-first_day+1)</f>
        <v/>
      </c>
      <c r="J8528" s="27">
        <f>IF(I8528="","",INDEX(Daily!$J$2:$J$421,I8528))</f>
        <v/>
      </c>
      <c r="K8528" s="27">
        <f>IF(J8528="","",J8528+cat_offset)</f>
        <v/>
      </c>
      <c r="L8528" s="27">
        <f>IF(J8528="","",MAX(0,E8528-J8528)^2)</f>
        <v/>
      </c>
      <c r="M8528" s="27">
        <f>IF(J8528="","",MAX(0,E8528-(J8528+twcdh_off))^2)</f>
        <v/>
      </c>
      <c r="N8528" s="27">
        <f>IF(E8528="","",MAX(0,E8528-swcdh_thr)^2)</f>
        <v/>
      </c>
      <c r="O8528">
        <f>IF(K8528="","",ROUND(E8528-K8528,0))</f>
        <v/>
      </c>
      <c r="P8528">
        <f>IF(O8528="","",IF(O8528&gt;=1,O8528,0))</f>
        <v/>
      </c>
      <c r="Q8528" s="27">
        <f>IF(E8528="","",MAX(0,E8528-22))</f>
        <v/>
      </c>
      <c r="R8528" s="27">
        <f>IF(H8528=1,E8528,"")</f>
        <v/>
      </c>
      <c r="S8528" s="27">
        <f>IF(AND(H8528=1,J8528&lt;&gt;""),E8528-J8528,"")</f>
        <v/>
      </c>
      <c r="T8528">
        <f>IF(G8528="","",MONTH(G8528))</f>
        <v/>
      </c>
    </row>
    <row r="8529">
      <c r="A8529" s="24" t="n">
        <v>2020</v>
      </c>
      <c r="B8529" s="24" t="n">
        <v>12</v>
      </c>
      <c r="C8529" s="24" t="n">
        <v>21</v>
      </c>
      <c r="D8529" s="24" t="n">
        <v>8</v>
      </c>
      <c r="E8529" s="24" t="n">
        <v>5.17</v>
      </c>
      <c r="F8529" s="25">
        <f>IF($E8529="","",DATE(IF($A8529="",nominal_year,$A8529),$B8529,$C8529)+($D8529-IF(LEFT(hour_conv,1)="1",1,0))/24)</f>
        <v/>
      </c>
      <c r="G8529" s="26">
        <f>IF(F8529="","",INT(F8529))</f>
        <v/>
      </c>
      <c r="H8529">
        <f>IF(G8529="","",IF(AND(MONTH(G8529)*100+DAY(G8529)&gt;=season_lo,MONTH(G8529)*100+DAY(G8529)&lt;=season_hi),1,0))</f>
        <v/>
      </c>
      <c r="I8529">
        <f>IF(G8529="","",G8529-first_day+1)</f>
        <v/>
      </c>
      <c r="J8529" s="27">
        <f>IF(I8529="","",INDEX(Daily!$J$2:$J$421,I8529))</f>
        <v/>
      </c>
      <c r="K8529" s="27">
        <f>IF(J8529="","",J8529+cat_offset)</f>
        <v/>
      </c>
      <c r="L8529" s="27">
        <f>IF(J8529="","",MAX(0,E8529-J8529)^2)</f>
        <v/>
      </c>
      <c r="M8529" s="27">
        <f>IF(J8529="","",MAX(0,E8529-(J8529+twcdh_off))^2)</f>
        <v/>
      </c>
      <c r="N8529" s="27">
        <f>IF(E8529="","",MAX(0,E8529-swcdh_thr)^2)</f>
        <v/>
      </c>
      <c r="O8529">
        <f>IF(K8529="","",ROUND(E8529-K8529,0))</f>
        <v/>
      </c>
      <c r="P8529">
        <f>IF(O8529="","",IF(O8529&gt;=1,O8529,0))</f>
        <v/>
      </c>
      <c r="Q8529" s="27">
        <f>IF(E8529="","",MAX(0,E8529-22))</f>
        <v/>
      </c>
      <c r="R8529" s="27">
        <f>IF(H8529=1,E8529,"")</f>
        <v/>
      </c>
      <c r="S8529" s="27">
        <f>IF(AND(H8529=1,J8529&lt;&gt;""),E8529-J8529,"")</f>
        <v/>
      </c>
      <c r="T8529">
        <f>IF(G8529="","",MONTH(G8529))</f>
        <v/>
      </c>
    </row>
    <row r="8530">
      <c r="A8530" s="24" t="n">
        <v>2020</v>
      </c>
      <c r="B8530" s="24" t="n">
        <v>12</v>
      </c>
      <c r="C8530" s="24" t="n">
        <v>21</v>
      </c>
      <c r="D8530" s="24" t="n">
        <v>9</v>
      </c>
      <c r="E8530" s="24" t="n">
        <v>5.73</v>
      </c>
      <c r="F8530" s="25">
        <f>IF($E8530="","",DATE(IF($A8530="",nominal_year,$A8530),$B8530,$C8530)+($D8530-IF(LEFT(hour_conv,1)="1",1,0))/24)</f>
        <v/>
      </c>
      <c r="G8530" s="26">
        <f>IF(F8530="","",INT(F8530))</f>
        <v/>
      </c>
      <c r="H8530">
        <f>IF(G8530="","",IF(AND(MONTH(G8530)*100+DAY(G8530)&gt;=season_lo,MONTH(G8530)*100+DAY(G8530)&lt;=season_hi),1,0))</f>
        <v/>
      </c>
      <c r="I8530">
        <f>IF(G8530="","",G8530-first_day+1)</f>
        <v/>
      </c>
      <c r="J8530" s="27">
        <f>IF(I8530="","",INDEX(Daily!$J$2:$J$421,I8530))</f>
        <v/>
      </c>
      <c r="K8530" s="27">
        <f>IF(J8530="","",J8530+cat_offset)</f>
        <v/>
      </c>
      <c r="L8530" s="27">
        <f>IF(J8530="","",MAX(0,E8530-J8530)^2)</f>
        <v/>
      </c>
      <c r="M8530" s="27">
        <f>IF(J8530="","",MAX(0,E8530-(J8530+twcdh_off))^2)</f>
        <v/>
      </c>
      <c r="N8530" s="27">
        <f>IF(E8530="","",MAX(0,E8530-swcdh_thr)^2)</f>
        <v/>
      </c>
      <c r="O8530">
        <f>IF(K8530="","",ROUND(E8530-K8530,0))</f>
        <v/>
      </c>
      <c r="P8530">
        <f>IF(O8530="","",IF(O8530&gt;=1,O8530,0))</f>
        <v/>
      </c>
      <c r="Q8530" s="27">
        <f>IF(E8530="","",MAX(0,E8530-22))</f>
        <v/>
      </c>
      <c r="R8530" s="27">
        <f>IF(H8530=1,E8530,"")</f>
        <v/>
      </c>
      <c r="S8530" s="27">
        <f>IF(AND(H8530=1,J8530&lt;&gt;""),E8530-J8530,"")</f>
        <v/>
      </c>
      <c r="T8530">
        <f>IF(G8530="","",MONTH(G8530))</f>
        <v/>
      </c>
    </row>
    <row r="8531">
      <c r="A8531" s="24" t="n">
        <v>2020</v>
      </c>
      <c r="B8531" s="24" t="n">
        <v>12</v>
      </c>
      <c r="C8531" s="24" t="n">
        <v>21</v>
      </c>
      <c r="D8531" s="24" t="n">
        <v>10</v>
      </c>
      <c r="E8531" s="24" t="n">
        <v>6.15</v>
      </c>
      <c r="F8531" s="25">
        <f>IF($E8531="","",DATE(IF($A8531="",nominal_year,$A8531),$B8531,$C8531)+($D8531-IF(LEFT(hour_conv,1)="1",1,0))/24)</f>
        <v/>
      </c>
      <c r="G8531" s="26">
        <f>IF(F8531="","",INT(F8531))</f>
        <v/>
      </c>
      <c r="H8531">
        <f>IF(G8531="","",IF(AND(MONTH(G8531)*100+DAY(G8531)&gt;=season_lo,MONTH(G8531)*100+DAY(G8531)&lt;=season_hi),1,0))</f>
        <v/>
      </c>
      <c r="I8531">
        <f>IF(G8531="","",G8531-first_day+1)</f>
        <v/>
      </c>
      <c r="J8531" s="27">
        <f>IF(I8531="","",INDEX(Daily!$J$2:$J$421,I8531))</f>
        <v/>
      </c>
      <c r="K8531" s="27">
        <f>IF(J8531="","",J8531+cat_offset)</f>
        <v/>
      </c>
      <c r="L8531" s="27">
        <f>IF(J8531="","",MAX(0,E8531-J8531)^2)</f>
        <v/>
      </c>
      <c r="M8531" s="27">
        <f>IF(J8531="","",MAX(0,E8531-(J8531+twcdh_off))^2)</f>
        <v/>
      </c>
      <c r="N8531" s="27">
        <f>IF(E8531="","",MAX(0,E8531-swcdh_thr)^2)</f>
        <v/>
      </c>
      <c r="O8531">
        <f>IF(K8531="","",ROUND(E8531-K8531,0))</f>
        <v/>
      </c>
      <c r="P8531">
        <f>IF(O8531="","",IF(O8531&gt;=1,O8531,0))</f>
        <v/>
      </c>
      <c r="Q8531" s="27">
        <f>IF(E8531="","",MAX(0,E8531-22))</f>
        <v/>
      </c>
      <c r="R8531" s="27">
        <f>IF(H8531=1,E8531,"")</f>
        <v/>
      </c>
      <c r="S8531" s="27">
        <f>IF(AND(H8531=1,J8531&lt;&gt;""),E8531-J8531,"")</f>
        <v/>
      </c>
      <c r="T8531">
        <f>IF(G8531="","",MONTH(G8531))</f>
        <v/>
      </c>
    </row>
    <row r="8532">
      <c r="A8532" s="24" t="n">
        <v>2020</v>
      </c>
      <c r="B8532" s="24" t="n">
        <v>12</v>
      </c>
      <c r="C8532" s="24" t="n">
        <v>21</v>
      </c>
      <c r="D8532" s="24" t="n">
        <v>11</v>
      </c>
      <c r="E8532" s="24" t="n">
        <v>6.68</v>
      </c>
      <c r="F8532" s="25">
        <f>IF($E8532="","",DATE(IF($A8532="",nominal_year,$A8532),$B8532,$C8532)+($D8532-IF(LEFT(hour_conv,1)="1",1,0))/24)</f>
        <v/>
      </c>
      <c r="G8532" s="26">
        <f>IF(F8532="","",INT(F8532))</f>
        <v/>
      </c>
      <c r="H8532">
        <f>IF(G8532="","",IF(AND(MONTH(G8532)*100+DAY(G8532)&gt;=season_lo,MONTH(G8532)*100+DAY(G8532)&lt;=season_hi),1,0))</f>
        <v/>
      </c>
      <c r="I8532">
        <f>IF(G8532="","",G8532-first_day+1)</f>
        <v/>
      </c>
      <c r="J8532" s="27">
        <f>IF(I8532="","",INDEX(Daily!$J$2:$J$421,I8532))</f>
        <v/>
      </c>
      <c r="K8532" s="27">
        <f>IF(J8532="","",J8532+cat_offset)</f>
        <v/>
      </c>
      <c r="L8532" s="27">
        <f>IF(J8532="","",MAX(0,E8532-J8532)^2)</f>
        <v/>
      </c>
      <c r="M8532" s="27">
        <f>IF(J8532="","",MAX(0,E8532-(J8532+twcdh_off))^2)</f>
        <v/>
      </c>
      <c r="N8532" s="27">
        <f>IF(E8532="","",MAX(0,E8532-swcdh_thr)^2)</f>
        <v/>
      </c>
      <c r="O8532">
        <f>IF(K8532="","",ROUND(E8532-K8532,0))</f>
        <v/>
      </c>
      <c r="P8532">
        <f>IF(O8532="","",IF(O8532&gt;=1,O8532,0))</f>
        <v/>
      </c>
      <c r="Q8532" s="27">
        <f>IF(E8532="","",MAX(0,E8532-22))</f>
        <v/>
      </c>
      <c r="R8532" s="27">
        <f>IF(H8532=1,E8532,"")</f>
        <v/>
      </c>
      <c r="S8532" s="27">
        <f>IF(AND(H8532=1,J8532&lt;&gt;""),E8532-J8532,"")</f>
        <v/>
      </c>
      <c r="T8532">
        <f>IF(G8532="","",MONTH(G8532))</f>
        <v/>
      </c>
    </row>
    <row r="8533">
      <c r="A8533" s="24" t="n">
        <v>2020</v>
      </c>
      <c r="B8533" s="24" t="n">
        <v>12</v>
      </c>
      <c r="C8533" s="24" t="n">
        <v>21</v>
      </c>
      <c r="D8533" s="24" t="n">
        <v>12</v>
      </c>
      <c r="E8533" s="24" t="n">
        <v>8.24</v>
      </c>
      <c r="F8533" s="25">
        <f>IF($E8533="","",DATE(IF($A8533="",nominal_year,$A8533),$B8533,$C8533)+($D8533-IF(LEFT(hour_conv,1)="1",1,0))/24)</f>
        <v/>
      </c>
      <c r="G8533" s="26">
        <f>IF(F8533="","",INT(F8533))</f>
        <v/>
      </c>
      <c r="H8533">
        <f>IF(G8533="","",IF(AND(MONTH(G8533)*100+DAY(G8533)&gt;=season_lo,MONTH(G8533)*100+DAY(G8533)&lt;=season_hi),1,0))</f>
        <v/>
      </c>
      <c r="I8533">
        <f>IF(G8533="","",G8533-first_day+1)</f>
        <v/>
      </c>
      <c r="J8533" s="27">
        <f>IF(I8533="","",INDEX(Daily!$J$2:$J$421,I8533))</f>
        <v/>
      </c>
      <c r="K8533" s="27">
        <f>IF(J8533="","",J8533+cat_offset)</f>
        <v/>
      </c>
      <c r="L8533" s="27">
        <f>IF(J8533="","",MAX(0,E8533-J8533)^2)</f>
        <v/>
      </c>
      <c r="M8533" s="27">
        <f>IF(J8533="","",MAX(0,E8533-(J8533+twcdh_off))^2)</f>
        <v/>
      </c>
      <c r="N8533" s="27">
        <f>IF(E8533="","",MAX(0,E8533-swcdh_thr)^2)</f>
        <v/>
      </c>
      <c r="O8533">
        <f>IF(K8533="","",ROUND(E8533-K8533,0))</f>
        <v/>
      </c>
      <c r="P8533">
        <f>IF(O8533="","",IF(O8533&gt;=1,O8533,0))</f>
        <v/>
      </c>
      <c r="Q8533" s="27">
        <f>IF(E8533="","",MAX(0,E8533-22))</f>
        <v/>
      </c>
      <c r="R8533" s="27">
        <f>IF(H8533=1,E8533,"")</f>
        <v/>
      </c>
      <c r="S8533" s="27">
        <f>IF(AND(H8533=1,J8533&lt;&gt;""),E8533-J8533,"")</f>
        <v/>
      </c>
      <c r="T8533">
        <f>IF(G8533="","",MONTH(G8533))</f>
        <v/>
      </c>
    </row>
    <row r="8534">
      <c r="A8534" s="24" t="n">
        <v>2020</v>
      </c>
      <c r="B8534" s="24" t="n">
        <v>12</v>
      </c>
      <c r="C8534" s="24" t="n">
        <v>21</v>
      </c>
      <c r="D8534" s="24" t="n">
        <v>13</v>
      </c>
      <c r="E8534" s="24" t="n">
        <v>7.17</v>
      </c>
      <c r="F8534" s="25">
        <f>IF($E8534="","",DATE(IF($A8534="",nominal_year,$A8534),$B8534,$C8534)+($D8534-IF(LEFT(hour_conv,1)="1",1,0))/24)</f>
        <v/>
      </c>
      <c r="G8534" s="26">
        <f>IF(F8534="","",INT(F8534))</f>
        <v/>
      </c>
      <c r="H8534">
        <f>IF(G8534="","",IF(AND(MONTH(G8534)*100+DAY(G8534)&gt;=season_lo,MONTH(G8534)*100+DAY(G8534)&lt;=season_hi),1,0))</f>
        <v/>
      </c>
      <c r="I8534">
        <f>IF(G8534="","",G8534-first_day+1)</f>
        <v/>
      </c>
      <c r="J8534" s="27">
        <f>IF(I8534="","",INDEX(Daily!$J$2:$J$421,I8534))</f>
        <v/>
      </c>
      <c r="K8534" s="27">
        <f>IF(J8534="","",J8534+cat_offset)</f>
        <v/>
      </c>
      <c r="L8534" s="27">
        <f>IF(J8534="","",MAX(0,E8534-J8534)^2)</f>
        <v/>
      </c>
      <c r="M8534" s="27">
        <f>IF(J8534="","",MAX(0,E8534-(J8534+twcdh_off))^2)</f>
        <v/>
      </c>
      <c r="N8534" s="27">
        <f>IF(E8534="","",MAX(0,E8534-swcdh_thr)^2)</f>
        <v/>
      </c>
      <c r="O8534">
        <f>IF(K8534="","",ROUND(E8534-K8534,0))</f>
        <v/>
      </c>
      <c r="P8534">
        <f>IF(O8534="","",IF(O8534&gt;=1,O8534,0))</f>
        <v/>
      </c>
      <c r="Q8534" s="27">
        <f>IF(E8534="","",MAX(0,E8534-22))</f>
        <v/>
      </c>
      <c r="R8534" s="27">
        <f>IF(H8534=1,E8534,"")</f>
        <v/>
      </c>
      <c r="S8534" s="27">
        <f>IF(AND(H8534=1,J8534&lt;&gt;""),E8534-J8534,"")</f>
        <v/>
      </c>
      <c r="T8534">
        <f>IF(G8534="","",MONTH(G8534))</f>
        <v/>
      </c>
    </row>
    <row r="8535">
      <c r="A8535" s="24" t="n">
        <v>2020</v>
      </c>
      <c r="B8535" s="24" t="n">
        <v>12</v>
      </c>
      <c r="C8535" s="24" t="n">
        <v>21</v>
      </c>
      <c r="D8535" s="24" t="n">
        <v>14</v>
      </c>
      <c r="E8535" s="24" t="n">
        <v>8.77</v>
      </c>
      <c r="F8535" s="25">
        <f>IF($E8535="","",DATE(IF($A8535="",nominal_year,$A8535),$B8535,$C8535)+($D8535-IF(LEFT(hour_conv,1)="1",1,0))/24)</f>
        <v/>
      </c>
      <c r="G8535" s="26">
        <f>IF(F8535="","",INT(F8535))</f>
        <v/>
      </c>
      <c r="H8535">
        <f>IF(G8535="","",IF(AND(MONTH(G8535)*100+DAY(G8535)&gt;=season_lo,MONTH(G8535)*100+DAY(G8535)&lt;=season_hi),1,0))</f>
        <v/>
      </c>
      <c r="I8535">
        <f>IF(G8535="","",G8535-first_day+1)</f>
        <v/>
      </c>
      <c r="J8535" s="27">
        <f>IF(I8535="","",INDEX(Daily!$J$2:$J$421,I8535))</f>
        <v/>
      </c>
      <c r="K8535" s="27">
        <f>IF(J8535="","",J8535+cat_offset)</f>
        <v/>
      </c>
      <c r="L8535" s="27">
        <f>IF(J8535="","",MAX(0,E8535-J8535)^2)</f>
        <v/>
      </c>
      <c r="M8535" s="27">
        <f>IF(J8535="","",MAX(0,E8535-(J8535+twcdh_off))^2)</f>
        <v/>
      </c>
      <c r="N8535" s="27">
        <f>IF(E8535="","",MAX(0,E8535-swcdh_thr)^2)</f>
        <v/>
      </c>
      <c r="O8535">
        <f>IF(K8535="","",ROUND(E8535-K8535,0))</f>
        <v/>
      </c>
      <c r="P8535">
        <f>IF(O8535="","",IF(O8535&gt;=1,O8535,0))</f>
        <v/>
      </c>
      <c r="Q8535" s="27">
        <f>IF(E8535="","",MAX(0,E8535-22))</f>
        <v/>
      </c>
      <c r="R8535" s="27">
        <f>IF(H8535=1,E8535,"")</f>
        <v/>
      </c>
      <c r="S8535" s="27">
        <f>IF(AND(H8535=1,J8535&lt;&gt;""),E8535-J8535,"")</f>
        <v/>
      </c>
      <c r="T8535">
        <f>IF(G8535="","",MONTH(G8535))</f>
        <v/>
      </c>
    </row>
    <row r="8536">
      <c r="A8536" s="24" t="n">
        <v>2020</v>
      </c>
      <c r="B8536" s="24" t="n">
        <v>12</v>
      </c>
      <c r="C8536" s="24" t="n">
        <v>21</v>
      </c>
      <c r="D8536" s="24" t="n">
        <v>15</v>
      </c>
      <c r="E8536" s="24" t="n">
        <v>8.67</v>
      </c>
      <c r="F8536" s="25">
        <f>IF($E8536="","",DATE(IF($A8536="",nominal_year,$A8536),$B8536,$C8536)+($D8536-IF(LEFT(hour_conv,1)="1",1,0))/24)</f>
        <v/>
      </c>
      <c r="G8536" s="26">
        <f>IF(F8536="","",INT(F8536))</f>
        <v/>
      </c>
      <c r="H8536">
        <f>IF(G8536="","",IF(AND(MONTH(G8536)*100+DAY(G8536)&gt;=season_lo,MONTH(G8536)*100+DAY(G8536)&lt;=season_hi),1,0))</f>
        <v/>
      </c>
      <c r="I8536">
        <f>IF(G8536="","",G8536-first_day+1)</f>
        <v/>
      </c>
      <c r="J8536" s="27">
        <f>IF(I8536="","",INDEX(Daily!$J$2:$J$421,I8536))</f>
        <v/>
      </c>
      <c r="K8536" s="27">
        <f>IF(J8536="","",J8536+cat_offset)</f>
        <v/>
      </c>
      <c r="L8536" s="27">
        <f>IF(J8536="","",MAX(0,E8536-J8536)^2)</f>
        <v/>
      </c>
      <c r="M8536" s="27">
        <f>IF(J8536="","",MAX(0,E8536-(J8536+twcdh_off))^2)</f>
        <v/>
      </c>
      <c r="N8536" s="27">
        <f>IF(E8536="","",MAX(0,E8536-swcdh_thr)^2)</f>
        <v/>
      </c>
      <c r="O8536">
        <f>IF(K8536="","",ROUND(E8536-K8536,0))</f>
        <v/>
      </c>
      <c r="P8536">
        <f>IF(O8536="","",IF(O8536&gt;=1,O8536,0))</f>
        <v/>
      </c>
      <c r="Q8536" s="27">
        <f>IF(E8536="","",MAX(0,E8536-22))</f>
        <v/>
      </c>
      <c r="R8536" s="27">
        <f>IF(H8536=1,E8536,"")</f>
        <v/>
      </c>
      <c r="S8536" s="27">
        <f>IF(AND(H8536=1,J8536&lt;&gt;""),E8536-J8536,"")</f>
        <v/>
      </c>
      <c r="T8536">
        <f>IF(G8536="","",MONTH(G8536))</f>
        <v/>
      </c>
    </row>
    <row r="8537">
      <c r="A8537" s="24" t="n">
        <v>2020</v>
      </c>
      <c r="B8537" s="24" t="n">
        <v>12</v>
      </c>
      <c r="C8537" s="24" t="n">
        <v>21</v>
      </c>
      <c r="D8537" s="24" t="n">
        <v>16</v>
      </c>
      <c r="E8537" s="24" t="n">
        <v>8.640000000000001</v>
      </c>
      <c r="F8537" s="25">
        <f>IF($E8537="","",DATE(IF($A8537="",nominal_year,$A8537),$B8537,$C8537)+($D8537-IF(LEFT(hour_conv,1)="1",1,0))/24)</f>
        <v/>
      </c>
      <c r="G8537" s="26">
        <f>IF(F8537="","",INT(F8537))</f>
        <v/>
      </c>
      <c r="H8537">
        <f>IF(G8537="","",IF(AND(MONTH(G8537)*100+DAY(G8537)&gt;=season_lo,MONTH(G8537)*100+DAY(G8537)&lt;=season_hi),1,0))</f>
        <v/>
      </c>
      <c r="I8537">
        <f>IF(G8537="","",G8537-first_day+1)</f>
        <v/>
      </c>
      <c r="J8537" s="27">
        <f>IF(I8537="","",INDEX(Daily!$J$2:$J$421,I8537))</f>
        <v/>
      </c>
      <c r="K8537" s="27">
        <f>IF(J8537="","",J8537+cat_offset)</f>
        <v/>
      </c>
      <c r="L8537" s="27">
        <f>IF(J8537="","",MAX(0,E8537-J8537)^2)</f>
        <v/>
      </c>
      <c r="M8537" s="27">
        <f>IF(J8537="","",MAX(0,E8537-(J8537+twcdh_off))^2)</f>
        <v/>
      </c>
      <c r="N8537" s="27">
        <f>IF(E8537="","",MAX(0,E8537-swcdh_thr)^2)</f>
        <v/>
      </c>
      <c r="O8537">
        <f>IF(K8537="","",ROUND(E8537-K8537,0))</f>
        <v/>
      </c>
      <c r="P8537">
        <f>IF(O8537="","",IF(O8537&gt;=1,O8537,0))</f>
        <v/>
      </c>
      <c r="Q8537" s="27">
        <f>IF(E8537="","",MAX(0,E8537-22))</f>
        <v/>
      </c>
      <c r="R8537" s="27">
        <f>IF(H8537=1,E8537,"")</f>
        <v/>
      </c>
      <c r="S8537" s="27">
        <f>IF(AND(H8537=1,J8537&lt;&gt;""),E8537-J8537,"")</f>
        <v/>
      </c>
      <c r="T8537">
        <f>IF(G8537="","",MONTH(G8537))</f>
        <v/>
      </c>
    </row>
    <row r="8538">
      <c r="A8538" s="24" t="n">
        <v>2020</v>
      </c>
      <c r="B8538" s="24" t="n">
        <v>12</v>
      </c>
      <c r="C8538" s="24" t="n">
        <v>21</v>
      </c>
      <c r="D8538" s="24" t="n">
        <v>17</v>
      </c>
      <c r="E8538" s="24" t="n">
        <v>8.32</v>
      </c>
      <c r="F8538" s="25">
        <f>IF($E8538="","",DATE(IF($A8538="",nominal_year,$A8538),$B8538,$C8538)+($D8538-IF(LEFT(hour_conv,1)="1",1,0))/24)</f>
        <v/>
      </c>
      <c r="G8538" s="26">
        <f>IF(F8538="","",INT(F8538))</f>
        <v/>
      </c>
      <c r="H8538">
        <f>IF(G8538="","",IF(AND(MONTH(G8538)*100+DAY(G8538)&gt;=season_lo,MONTH(G8538)*100+DAY(G8538)&lt;=season_hi),1,0))</f>
        <v/>
      </c>
      <c r="I8538">
        <f>IF(G8538="","",G8538-first_day+1)</f>
        <v/>
      </c>
      <c r="J8538" s="27">
        <f>IF(I8538="","",INDEX(Daily!$J$2:$J$421,I8538))</f>
        <v/>
      </c>
      <c r="K8538" s="27">
        <f>IF(J8538="","",J8538+cat_offset)</f>
        <v/>
      </c>
      <c r="L8538" s="27">
        <f>IF(J8538="","",MAX(0,E8538-J8538)^2)</f>
        <v/>
      </c>
      <c r="M8538" s="27">
        <f>IF(J8538="","",MAX(0,E8538-(J8538+twcdh_off))^2)</f>
        <v/>
      </c>
      <c r="N8538" s="27">
        <f>IF(E8538="","",MAX(0,E8538-swcdh_thr)^2)</f>
        <v/>
      </c>
      <c r="O8538">
        <f>IF(K8538="","",ROUND(E8538-K8538,0))</f>
        <v/>
      </c>
      <c r="P8538">
        <f>IF(O8538="","",IF(O8538&gt;=1,O8538,0))</f>
        <v/>
      </c>
      <c r="Q8538" s="27">
        <f>IF(E8538="","",MAX(0,E8538-22))</f>
        <v/>
      </c>
      <c r="R8538" s="27">
        <f>IF(H8538=1,E8538,"")</f>
        <v/>
      </c>
      <c r="S8538" s="27">
        <f>IF(AND(H8538=1,J8538&lt;&gt;""),E8538-J8538,"")</f>
        <v/>
      </c>
      <c r="T8538">
        <f>IF(G8538="","",MONTH(G8538))</f>
        <v/>
      </c>
    </row>
    <row r="8539">
      <c r="A8539" s="24" t="n">
        <v>2020</v>
      </c>
      <c r="B8539" s="24" t="n">
        <v>12</v>
      </c>
      <c r="C8539" s="24" t="n">
        <v>21</v>
      </c>
      <c r="D8539" s="24" t="n">
        <v>18</v>
      </c>
      <c r="E8539" s="24" t="n">
        <v>8.199999999999999</v>
      </c>
      <c r="F8539" s="25">
        <f>IF($E8539="","",DATE(IF($A8539="",nominal_year,$A8539),$B8539,$C8539)+($D8539-IF(LEFT(hour_conv,1)="1",1,0))/24)</f>
        <v/>
      </c>
      <c r="G8539" s="26">
        <f>IF(F8539="","",INT(F8539))</f>
        <v/>
      </c>
      <c r="H8539">
        <f>IF(G8539="","",IF(AND(MONTH(G8539)*100+DAY(G8539)&gt;=season_lo,MONTH(G8539)*100+DAY(G8539)&lt;=season_hi),1,0))</f>
        <v/>
      </c>
      <c r="I8539">
        <f>IF(G8539="","",G8539-first_day+1)</f>
        <v/>
      </c>
      <c r="J8539" s="27">
        <f>IF(I8539="","",INDEX(Daily!$J$2:$J$421,I8539))</f>
        <v/>
      </c>
      <c r="K8539" s="27">
        <f>IF(J8539="","",J8539+cat_offset)</f>
        <v/>
      </c>
      <c r="L8539" s="27">
        <f>IF(J8539="","",MAX(0,E8539-J8539)^2)</f>
        <v/>
      </c>
      <c r="M8539" s="27">
        <f>IF(J8539="","",MAX(0,E8539-(J8539+twcdh_off))^2)</f>
        <v/>
      </c>
      <c r="N8539" s="27">
        <f>IF(E8539="","",MAX(0,E8539-swcdh_thr)^2)</f>
        <v/>
      </c>
      <c r="O8539">
        <f>IF(K8539="","",ROUND(E8539-K8539,0))</f>
        <v/>
      </c>
      <c r="P8539">
        <f>IF(O8539="","",IF(O8539&gt;=1,O8539,0))</f>
        <v/>
      </c>
      <c r="Q8539" s="27">
        <f>IF(E8539="","",MAX(0,E8539-22))</f>
        <v/>
      </c>
      <c r="R8539" s="27">
        <f>IF(H8539=1,E8539,"")</f>
        <v/>
      </c>
      <c r="S8539" s="27">
        <f>IF(AND(H8539=1,J8539&lt;&gt;""),E8539-J8539,"")</f>
        <v/>
      </c>
      <c r="T8539">
        <f>IF(G8539="","",MONTH(G8539))</f>
        <v/>
      </c>
    </row>
    <row r="8540">
      <c r="A8540" s="24" t="n">
        <v>2020</v>
      </c>
      <c r="B8540" s="24" t="n">
        <v>12</v>
      </c>
      <c r="C8540" s="24" t="n">
        <v>21</v>
      </c>
      <c r="D8540" s="24" t="n">
        <v>19</v>
      </c>
      <c r="E8540" s="24" t="n">
        <v>7.43</v>
      </c>
      <c r="F8540" s="25">
        <f>IF($E8540="","",DATE(IF($A8540="",nominal_year,$A8540),$B8540,$C8540)+($D8540-IF(LEFT(hour_conv,1)="1",1,0))/24)</f>
        <v/>
      </c>
      <c r="G8540" s="26">
        <f>IF(F8540="","",INT(F8540))</f>
        <v/>
      </c>
      <c r="H8540">
        <f>IF(G8540="","",IF(AND(MONTH(G8540)*100+DAY(G8540)&gt;=season_lo,MONTH(G8540)*100+DAY(G8540)&lt;=season_hi),1,0))</f>
        <v/>
      </c>
      <c r="I8540">
        <f>IF(G8540="","",G8540-first_day+1)</f>
        <v/>
      </c>
      <c r="J8540" s="27">
        <f>IF(I8540="","",INDEX(Daily!$J$2:$J$421,I8540))</f>
        <v/>
      </c>
      <c r="K8540" s="27">
        <f>IF(J8540="","",J8540+cat_offset)</f>
        <v/>
      </c>
      <c r="L8540" s="27">
        <f>IF(J8540="","",MAX(0,E8540-J8540)^2)</f>
        <v/>
      </c>
      <c r="M8540" s="27">
        <f>IF(J8540="","",MAX(0,E8540-(J8540+twcdh_off))^2)</f>
        <v/>
      </c>
      <c r="N8540" s="27">
        <f>IF(E8540="","",MAX(0,E8540-swcdh_thr)^2)</f>
        <v/>
      </c>
      <c r="O8540">
        <f>IF(K8540="","",ROUND(E8540-K8540,0))</f>
        <v/>
      </c>
      <c r="P8540">
        <f>IF(O8540="","",IF(O8540&gt;=1,O8540,0))</f>
        <v/>
      </c>
      <c r="Q8540" s="27">
        <f>IF(E8540="","",MAX(0,E8540-22))</f>
        <v/>
      </c>
      <c r="R8540" s="27">
        <f>IF(H8540=1,E8540,"")</f>
        <v/>
      </c>
      <c r="S8540" s="27">
        <f>IF(AND(H8540=1,J8540&lt;&gt;""),E8540-J8540,"")</f>
        <v/>
      </c>
      <c r="T8540">
        <f>IF(G8540="","",MONTH(G8540))</f>
        <v/>
      </c>
    </row>
    <row r="8541">
      <c r="A8541" s="24" t="n">
        <v>2020</v>
      </c>
      <c r="B8541" s="24" t="n">
        <v>12</v>
      </c>
      <c r="C8541" s="24" t="n">
        <v>21</v>
      </c>
      <c r="D8541" s="24" t="n">
        <v>20</v>
      </c>
      <c r="E8541" s="24" t="n">
        <v>6.85</v>
      </c>
      <c r="F8541" s="25">
        <f>IF($E8541="","",DATE(IF($A8541="",nominal_year,$A8541),$B8541,$C8541)+($D8541-IF(LEFT(hour_conv,1)="1",1,0))/24)</f>
        <v/>
      </c>
      <c r="G8541" s="26">
        <f>IF(F8541="","",INT(F8541))</f>
        <v/>
      </c>
      <c r="H8541">
        <f>IF(G8541="","",IF(AND(MONTH(G8541)*100+DAY(G8541)&gt;=season_lo,MONTH(G8541)*100+DAY(G8541)&lt;=season_hi),1,0))</f>
        <v/>
      </c>
      <c r="I8541">
        <f>IF(G8541="","",G8541-first_day+1)</f>
        <v/>
      </c>
      <c r="J8541" s="27">
        <f>IF(I8541="","",INDEX(Daily!$J$2:$J$421,I8541))</f>
        <v/>
      </c>
      <c r="K8541" s="27">
        <f>IF(J8541="","",J8541+cat_offset)</f>
        <v/>
      </c>
      <c r="L8541" s="27">
        <f>IF(J8541="","",MAX(0,E8541-J8541)^2)</f>
        <v/>
      </c>
      <c r="M8541" s="27">
        <f>IF(J8541="","",MAX(0,E8541-(J8541+twcdh_off))^2)</f>
        <v/>
      </c>
      <c r="N8541" s="27">
        <f>IF(E8541="","",MAX(0,E8541-swcdh_thr)^2)</f>
        <v/>
      </c>
      <c r="O8541">
        <f>IF(K8541="","",ROUND(E8541-K8541,0))</f>
        <v/>
      </c>
      <c r="P8541">
        <f>IF(O8541="","",IF(O8541&gt;=1,O8541,0))</f>
        <v/>
      </c>
      <c r="Q8541" s="27">
        <f>IF(E8541="","",MAX(0,E8541-22))</f>
        <v/>
      </c>
      <c r="R8541" s="27">
        <f>IF(H8541=1,E8541,"")</f>
        <v/>
      </c>
      <c r="S8541" s="27">
        <f>IF(AND(H8541=1,J8541&lt;&gt;""),E8541-J8541,"")</f>
        <v/>
      </c>
      <c r="T8541">
        <f>IF(G8541="","",MONTH(G8541))</f>
        <v/>
      </c>
    </row>
    <row r="8542">
      <c r="A8542" s="24" t="n">
        <v>2020</v>
      </c>
      <c r="B8542" s="24" t="n">
        <v>12</v>
      </c>
      <c r="C8542" s="24" t="n">
        <v>21</v>
      </c>
      <c r="D8542" s="24" t="n">
        <v>21</v>
      </c>
      <c r="E8542" s="24" t="n">
        <v>6.78</v>
      </c>
      <c r="F8542" s="25">
        <f>IF($E8542="","",DATE(IF($A8542="",nominal_year,$A8542),$B8542,$C8542)+($D8542-IF(LEFT(hour_conv,1)="1",1,0))/24)</f>
        <v/>
      </c>
      <c r="G8542" s="26">
        <f>IF(F8542="","",INT(F8542))</f>
        <v/>
      </c>
      <c r="H8542">
        <f>IF(G8542="","",IF(AND(MONTH(G8542)*100+DAY(G8542)&gt;=season_lo,MONTH(G8542)*100+DAY(G8542)&lt;=season_hi),1,0))</f>
        <v/>
      </c>
      <c r="I8542">
        <f>IF(G8542="","",G8542-first_day+1)</f>
        <v/>
      </c>
      <c r="J8542" s="27">
        <f>IF(I8542="","",INDEX(Daily!$J$2:$J$421,I8542))</f>
        <v/>
      </c>
      <c r="K8542" s="27">
        <f>IF(J8542="","",J8542+cat_offset)</f>
        <v/>
      </c>
      <c r="L8542" s="27">
        <f>IF(J8542="","",MAX(0,E8542-J8542)^2)</f>
        <v/>
      </c>
      <c r="M8542" s="27">
        <f>IF(J8542="","",MAX(0,E8542-(J8542+twcdh_off))^2)</f>
        <v/>
      </c>
      <c r="N8542" s="27">
        <f>IF(E8542="","",MAX(0,E8542-swcdh_thr)^2)</f>
        <v/>
      </c>
      <c r="O8542">
        <f>IF(K8542="","",ROUND(E8542-K8542,0))</f>
        <v/>
      </c>
      <c r="P8542">
        <f>IF(O8542="","",IF(O8542&gt;=1,O8542,0))</f>
        <v/>
      </c>
      <c r="Q8542" s="27">
        <f>IF(E8542="","",MAX(0,E8542-22))</f>
        <v/>
      </c>
      <c r="R8542" s="27">
        <f>IF(H8542=1,E8542,"")</f>
        <v/>
      </c>
      <c r="S8542" s="27">
        <f>IF(AND(H8542=1,J8542&lt;&gt;""),E8542-J8542,"")</f>
        <v/>
      </c>
      <c r="T8542">
        <f>IF(G8542="","",MONTH(G8542))</f>
        <v/>
      </c>
    </row>
    <row r="8543">
      <c r="A8543" s="24" t="n">
        <v>2020</v>
      </c>
      <c r="B8543" s="24" t="n">
        <v>12</v>
      </c>
      <c r="C8543" s="24" t="n">
        <v>21</v>
      </c>
      <c r="D8543" s="24" t="n">
        <v>22</v>
      </c>
      <c r="E8543" s="24" t="n">
        <v>5.53</v>
      </c>
      <c r="F8543" s="25">
        <f>IF($E8543="","",DATE(IF($A8543="",nominal_year,$A8543),$B8543,$C8543)+($D8543-IF(LEFT(hour_conv,1)="1",1,0))/24)</f>
        <v/>
      </c>
      <c r="G8543" s="26">
        <f>IF(F8543="","",INT(F8543))</f>
        <v/>
      </c>
      <c r="H8543">
        <f>IF(G8543="","",IF(AND(MONTH(G8543)*100+DAY(G8543)&gt;=season_lo,MONTH(G8543)*100+DAY(G8543)&lt;=season_hi),1,0))</f>
        <v/>
      </c>
      <c r="I8543">
        <f>IF(G8543="","",G8543-first_day+1)</f>
        <v/>
      </c>
      <c r="J8543" s="27">
        <f>IF(I8543="","",INDEX(Daily!$J$2:$J$421,I8543))</f>
        <v/>
      </c>
      <c r="K8543" s="27">
        <f>IF(J8543="","",J8543+cat_offset)</f>
        <v/>
      </c>
      <c r="L8543" s="27">
        <f>IF(J8543="","",MAX(0,E8543-J8543)^2)</f>
        <v/>
      </c>
      <c r="M8543" s="27">
        <f>IF(J8543="","",MAX(0,E8543-(J8543+twcdh_off))^2)</f>
        <v/>
      </c>
      <c r="N8543" s="27">
        <f>IF(E8543="","",MAX(0,E8543-swcdh_thr)^2)</f>
        <v/>
      </c>
      <c r="O8543">
        <f>IF(K8543="","",ROUND(E8543-K8543,0))</f>
        <v/>
      </c>
      <c r="P8543">
        <f>IF(O8543="","",IF(O8543&gt;=1,O8543,0))</f>
        <v/>
      </c>
      <c r="Q8543" s="27">
        <f>IF(E8543="","",MAX(0,E8543-22))</f>
        <v/>
      </c>
      <c r="R8543" s="27">
        <f>IF(H8543=1,E8543,"")</f>
        <v/>
      </c>
      <c r="S8543" s="27">
        <f>IF(AND(H8543=1,J8543&lt;&gt;""),E8543-J8543,"")</f>
        <v/>
      </c>
      <c r="T8543">
        <f>IF(G8543="","",MONTH(G8543))</f>
        <v/>
      </c>
    </row>
    <row r="8544">
      <c r="A8544" s="24" t="n">
        <v>2020</v>
      </c>
      <c r="B8544" s="24" t="n">
        <v>12</v>
      </c>
      <c r="C8544" s="24" t="n">
        <v>21</v>
      </c>
      <c r="D8544" s="24" t="n">
        <v>23</v>
      </c>
      <c r="E8544" s="24" t="n">
        <v>5.91</v>
      </c>
      <c r="F8544" s="25">
        <f>IF($E8544="","",DATE(IF($A8544="",nominal_year,$A8544),$B8544,$C8544)+($D8544-IF(LEFT(hour_conv,1)="1",1,0))/24)</f>
        <v/>
      </c>
      <c r="G8544" s="26">
        <f>IF(F8544="","",INT(F8544))</f>
        <v/>
      </c>
      <c r="H8544">
        <f>IF(G8544="","",IF(AND(MONTH(G8544)*100+DAY(G8544)&gt;=season_lo,MONTH(G8544)*100+DAY(G8544)&lt;=season_hi),1,0))</f>
        <v/>
      </c>
      <c r="I8544">
        <f>IF(G8544="","",G8544-first_day+1)</f>
        <v/>
      </c>
      <c r="J8544" s="27">
        <f>IF(I8544="","",INDEX(Daily!$J$2:$J$421,I8544))</f>
        <v/>
      </c>
      <c r="K8544" s="27">
        <f>IF(J8544="","",J8544+cat_offset)</f>
        <v/>
      </c>
      <c r="L8544" s="27">
        <f>IF(J8544="","",MAX(0,E8544-J8544)^2)</f>
        <v/>
      </c>
      <c r="M8544" s="27">
        <f>IF(J8544="","",MAX(0,E8544-(J8544+twcdh_off))^2)</f>
        <v/>
      </c>
      <c r="N8544" s="27">
        <f>IF(E8544="","",MAX(0,E8544-swcdh_thr)^2)</f>
        <v/>
      </c>
      <c r="O8544">
        <f>IF(K8544="","",ROUND(E8544-K8544,0))</f>
        <v/>
      </c>
      <c r="P8544">
        <f>IF(O8544="","",IF(O8544&gt;=1,O8544,0))</f>
        <v/>
      </c>
      <c r="Q8544" s="27">
        <f>IF(E8544="","",MAX(0,E8544-22))</f>
        <v/>
      </c>
      <c r="R8544" s="27">
        <f>IF(H8544=1,E8544,"")</f>
        <v/>
      </c>
      <c r="S8544" s="27">
        <f>IF(AND(H8544=1,J8544&lt;&gt;""),E8544-J8544,"")</f>
        <v/>
      </c>
      <c r="T8544">
        <f>IF(G8544="","",MONTH(G8544))</f>
        <v/>
      </c>
    </row>
    <row r="8545">
      <c r="A8545" s="24" t="n">
        <v>2020</v>
      </c>
      <c r="B8545" s="24" t="n">
        <v>12</v>
      </c>
      <c r="C8545" s="24" t="n">
        <v>21</v>
      </c>
      <c r="D8545" s="24" t="n">
        <v>24</v>
      </c>
      <c r="E8545" s="24" t="n">
        <v>5.44</v>
      </c>
      <c r="F8545" s="25">
        <f>IF($E8545="","",DATE(IF($A8545="",nominal_year,$A8545),$B8545,$C8545)+($D8545-IF(LEFT(hour_conv,1)="1",1,0))/24)</f>
        <v/>
      </c>
      <c r="G8545" s="26">
        <f>IF(F8545="","",INT(F8545))</f>
        <v/>
      </c>
      <c r="H8545">
        <f>IF(G8545="","",IF(AND(MONTH(G8545)*100+DAY(G8545)&gt;=season_lo,MONTH(G8545)*100+DAY(G8545)&lt;=season_hi),1,0))</f>
        <v/>
      </c>
      <c r="I8545">
        <f>IF(G8545="","",G8545-first_day+1)</f>
        <v/>
      </c>
      <c r="J8545" s="27">
        <f>IF(I8545="","",INDEX(Daily!$J$2:$J$421,I8545))</f>
        <v/>
      </c>
      <c r="K8545" s="27">
        <f>IF(J8545="","",J8545+cat_offset)</f>
        <v/>
      </c>
      <c r="L8545" s="27">
        <f>IF(J8545="","",MAX(0,E8545-J8545)^2)</f>
        <v/>
      </c>
      <c r="M8545" s="27">
        <f>IF(J8545="","",MAX(0,E8545-(J8545+twcdh_off))^2)</f>
        <v/>
      </c>
      <c r="N8545" s="27">
        <f>IF(E8545="","",MAX(0,E8545-swcdh_thr)^2)</f>
        <v/>
      </c>
      <c r="O8545">
        <f>IF(K8545="","",ROUND(E8545-K8545,0))</f>
        <v/>
      </c>
      <c r="P8545">
        <f>IF(O8545="","",IF(O8545&gt;=1,O8545,0))</f>
        <v/>
      </c>
      <c r="Q8545" s="27">
        <f>IF(E8545="","",MAX(0,E8545-22))</f>
        <v/>
      </c>
      <c r="R8545" s="27">
        <f>IF(H8545=1,E8545,"")</f>
        <v/>
      </c>
      <c r="S8545" s="27">
        <f>IF(AND(H8545=1,J8545&lt;&gt;""),E8545-J8545,"")</f>
        <v/>
      </c>
      <c r="T8545">
        <f>IF(G8545="","",MONTH(G8545))</f>
        <v/>
      </c>
    </row>
    <row r="8546">
      <c r="A8546" s="24" t="n">
        <v>2020</v>
      </c>
      <c r="B8546" s="24" t="n">
        <v>12</v>
      </c>
      <c r="C8546" s="24" t="n">
        <v>22</v>
      </c>
      <c r="D8546" s="24" t="n">
        <v>1</v>
      </c>
      <c r="E8546" s="24" t="n">
        <v>3.21</v>
      </c>
      <c r="F8546" s="25">
        <f>IF($E8546="","",DATE(IF($A8546="",nominal_year,$A8546),$B8546,$C8546)+($D8546-IF(LEFT(hour_conv,1)="1",1,0))/24)</f>
        <v/>
      </c>
      <c r="G8546" s="26">
        <f>IF(F8546="","",INT(F8546))</f>
        <v/>
      </c>
      <c r="H8546">
        <f>IF(G8546="","",IF(AND(MONTH(G8546)*100+DAY(G8546)&gt;=season_lo,MONTH(G8546)*100+DAY(G8546)&lt;=season_hi),1,0))</f>
        <v/>
      </c>
      <c r="I8546">
        <f>IF(G8546="","",G8546-first_day+1)</f>
        <v/>
      </c>
      <c r="J8546" s="27">
        <f>IF(I8546="","",INDEX(Daily!$J$2:$J$421,I8546))</f>
        <v/>
      </c>
      <c r="K8546" s="27">
        <f>IF(J8546="","",J8546+cat_offset)</f>
        <v/>
      </c>
      <c r="L8546" s="27">
        <f>IF(J8546="","",MAX(0,E8546-J8546)^2)</f>
        <v/>
      </c>
      <c r="M8546" s="27">
        <f>IF(J8546="","",MAX(0,E8546-(J8546+twcdh_off))^2)</f>
        <v/>
      </c>
      <c r="N8546" s="27">
        <f>IF(E8546="","",MAX(0,E8546-swcdh_thr)^2)</f>
        <v/>
      </c>
      <c r="O8546">
        <f>IF(K8546="","",ROUND(E8546-K8546,0))</f>
        <v/>
      </c>
      <c r="P8546">
        <f>IF(O8546="","",IF(O8546&gt;=1,O8546,0))</f>
        <v/>
      </c>
      <c r="Q8546" s="27">
        <f>IF(E8546="","",MAX(0,E8546-22))</f>
        <v/>
      </c>
      <c r="R8546" s="27">
        <f>IF(H8546=1,E8546,"")</f>
        <v/>
      </c>
      <c r="S8546" s="27">
        <f>IF(AND(H8546=1,J8546&lt;&gt;""),E8546-J8546,"")</f>
        <v/>
      </c>
      <c r="T8546">
        <f>IF(G8546="","",MONTH(G8546))</f>
        <v/>
      </c>
    </row>
    <row r="8547">
      <c r="A8547" s="24" t="n">
        <v>2020</v>
      </c>
      <c r="B8547" s="24" t="n">
        <v>12</v>
      </c>
      <c r="C8547" s="24" t="n">
        <v>22</v>
      </c>
      <c r="D8547" s="24" t="n">
        <v>2</v>
      </c>
      <c r="E8547" s="24" t="n">
        <v>3.58</v>
      </c>
      <c r="F8547" s="25">
        <f>IF($E8547="","",DATE(IF($A8547="",nominal_year,$A8547),$B8547,$C8547)+($D8547-IF(LEFT(hour_conv,1)="1",1,0))/24)</f>
        <v/>
      </c>
      <c r="G8547" s="26">
        <f>IF(F8547="","",INT(F8547))</f>
        <v/>
      </c>
      <c r="H8547">
        <f>IF(G8547="","",IF(AND(MONTH(G8547)*100+DAY(G8547)&gt;=season_lo,MONTH(G8547)*100+DAY(G8547)&lt;=season_hi),1,0))</f>
        <v/>
      </c>
      <c r="I8547">
        <f>IF(G8547="","",G8547-first_day+1)</f>
        <v/>
      </c>
      <c r="J8547" s="27">
        <f>IF(I8547="","",INDEX(Daily!$J$2:$J$421,I8547))</f>
        <v/>
      </c>
      <c r="K8547" s="27">
        <f>IF(J8547="","",J8547+cat_offset)</f>
        <v/>
      </c>
      <c r="L8547" s="27">
        <f>IF(J8547="","",MAX(0,E8547-J8547)^2)</f>
        <v/>
      </c>
      <c r="M8547" s="27">
        <f>IF(J8547="","",MAX(0,E8547-(J8547+twcdh_off))^2)</f>
        <v/>
      </c>
      <c r="N8547" s="27">
        <f>IF(E8547="","",MAX(0,E8547-swcdh_thr)^2)</f>
        <v/>
      </c>
      <c r="O8547">
        <f>IF(K8547="","",ROUND(E8547-K8547,0))</f>
        <v/>
      </c>
      <c r="P8547">
        <f>IF(O8547="","",IF(O8547&gt;=1,O8547,0))</f>
        <v/>
      </c>
      <c r="Q8547" s="27">
        <f>IF(E8547="","",MAX(0,E8547-22))</f>
        <v/>
      </c>
      <c r="R8547" s="27">
        <f>IF(H8547=1,E8547,"")</f>
        <v/>
      </c>
      <c r="S8547" s="27">
        <f>IF(AND(H8547=1,J8547&lt;&gt;""),E8547-J8547,"")</f>
        <v/>
      </c>
      <c r="T8547">
        <f>IF(G8547="","",MONTH(G8547))</f>
        <v/>
      </c>
    </row>
    <row r="8548">
      <c r="A8548" s="24" t="n">
        <v>2020</v>
      </c>
      <c r="B8548" s="24" t="n">
        <v>12</v>
      </c>
      <c r="C8548" s="24" t="n">
        <v>22</v>
      </c>
      <c r="D8548" s="24" t="n">
        <v>3</v>
      </c>
      <c r="E8548" s="24" t="n">
        <v>4.06</v>
      </c>
      <c r="F8548" s="25">
        <f>IF($E8548="","",DATE(IF($A8548="",nominal_year,$A8548),$B8548,$C8548)+($D8548-IF(LEFT(hour_conv,1)="1",1,0))/24)</f>
        <v/>
      </c>
      <c r="G8548" s="26">
        <f>IF(F8548="","",INT(F8548))</f>
        <v/>
      </c>
      <c r="H8548">
        <f>IF(G8548="","",IF(AND(MONTH(G8548)*100+DAY(G8548)&gt;=season_lo,MONTH(G8548)*100+DAY(G8548)&lt;=season_hi),1,0))</f>
        <v/>
      </c>
      <c r="I8548">
        <f>IF(G8548="","",G8548-first_day+1)</f>
        <v/>
      </c>
      <c r="J8548" s="27">
        <f>IF(I8548="","",INDEX(Daily!$J$2:$J$421,I8548))</f>
        <v/>
      </c>
      <c r="K8548" s="27">
        <f>IF(J8548="","",J8548+cat_offset)</f>
        <v/>
      </c>
      <c r="L8548" s="27">
        <f>IF(J8548="","",MAX(0,E8548-J8548)^2)</f>
        <v/>
      </c>
      <c r="M8548" s="27">
        <f>IF(J8548="","",MAX(0,E8548-(J8548+twcdh_off))^2)</f>
        <v/>
      </c>
      <c r="N8548" s="27">
        <f>IF(E8548="","",MAX(0,E8548-swcdh_thr)^2)</f>
        <v/>
      </c>
      <c r="O8548">
        <f>IF(K8548="","",ROUND(E8548-K8548,0))</f>
        <v/>
      </c>
      <c r="P8548">
        <f>IF(O8548="","",IF(O8548&gt;=1,O8548,0))</f>
        <v/>
      </c>
      <c r="Q8548" s="27">
        <f>IF(E8548="","",MAX(0,E8548-22))</f>
        <v/>
      </c>
      <c r="R8548" s="27">
        <f>IF(H8548=1,E8548,"")</f>
        <v/>
      </c>
      <c r="S8548" s="27">
        <f>IF(AND(H8548=1,J8548&lt;&gt;""),E8548-J8548,"")</f>
        <v/>
      </c>
      <c r="T8548">
        <f>IF(G8548="","",MONTH(G8548))</f>
        <v/>
      </c>
    </row>
    <row r="8549">
      <c r="A8549" s="24" t="n">
        <v>2020</v>
      </c>
      <c r="B8549" s="24" t="n">
        <v>12</v>
      </c>
      <c r="C8549" s="24" t="n">
        <v>22</v>
      </c>
      <c r="D8549" s="24" t="n">
        <v>4</v>
      </c>
      <c r="E8549" s="24" t="n">
        <v>3.96</v>
      </c>
      <c r="F8549" s="25">
        <f>IF($E8549="","",DATE(IF($A8549="",nominal_year,$A8549),$B8549,$C8549)+($D8549-IF(LEFT(hour_conv,1)="1",1,0))/24)</f>
        <v/>
      </c>
      <c r="G8549" s="26">
        <f>IF(F8549="","",INT(F8549))</f>
        <v/>
      </c>
      <c r="H8549">
        <f>IF(G8549="","",IF(AND(MONTH(G8549)*100+DAY(G8549)&gt;=season_lo,MONTH(G8549)*100+DAY(G8549)&lt;=season_hi),1,0))</f>
        <v/>
      </c>
      <c r="I8549">
        <f>IF(G8549="","",G8549-first_day+1)</f>
        <v/>
      </c>
      <c r="J8549" s="27">
        <f>IF(I8549="","",INDEX(Daily!$J$2:$J$421,I8549))</f>
        <v/>
      </c>
      <c r="K8549" s="27">
        <f>IF(J8549="","",J8549+cat_offset)</f>
        <v/>
      </c>
      <c r="L8549" s="27">
        <f>IF(J8549="","",MAX(0,E8549-J8549)^2)</f>
        <v/>
      </c>
      <c r="M8549" s="27">
        <f>IF(J8549="","",MAX(0,E8549-(J8549+twcdh_off))^2)</f>
        <v/>
      </c>
      <c r="N8549" s="27">
        <f>IF(E8549="","",MAX(0,E8549-swcdh_thr)^2)</f>
        <v/>
      </c>
      <c r="O8549">
        <f>IF(K8549="","",ROUND(E8549-K8549,0))</f>
        <v/>
      </c>
      <c r="P8549">
        <f>IF(O8549="","",IF(O8549&gt;=1,O8549,0))</f>
        <v/>
      </c>
      <c r="Q8549" s="27">
        <f>IF(E8549="","",MAX(0,E8549-22))</f>
        <v/>
      </c>
      <c r="R8549" s="27">
        <f>IF(H8549=1,E8549,"")</f>
        <v/>
      </c>
      <c r="S8549" s="27">
        <f>IF(AND(H8549=1,J8549&lt;&gt;""),E8549-J8549,"")</f>
        <v/>
      </c>
      <c r="T8549">
        <f>IF(G8549="","",MONTH(G8549))</f>
        <v/>
      </c>
    </row>
    <row r="8550">
      <c r="A8550" s="24" t="n">
        <v>2020</v>
      </c>
      <c r="B8550" s="24" t="n">
        <v>12</v>
      </c>
      <c r="C8550" s="24" t="n">
        <v>22</v>
      </c>
      <c r="D8550" s="24" t="n">
        <v>5</v>
      </c>
      <c r="E8550" s="24" t="n">
        <v>3.99</v>
      </c>
      <c r="F8550" s="25">
        <f>IF($E8550="","",DATE(IF($A8550="",nominal_year,$A8550),$B8550,$C8550)+($D8550-IF(LEFT(hour_conv,1)="1",1,0))/24)</f>
        <v/>
      </c>
      <c r="G8550" s="26">
        <f>IF(F8550="","",INT(F8550))</f>
        <v/>
      </c>
      <c r="H8550">
        <f>IF(G8550="","",IF(AND(MONTH(G8550)*100+DAY(G8550)&gt;=season_lo,MONTH(G8550)*100+DAY(G8550)&lt;=season_hi),1,0))</f>
        <v/>
      </c>
      <c r="I8550">
        <f>IF(G8550="","",G8550-first_day+1)</f>
        <v/>
      </c>
      <c r="J8550" s="27">
        <f>IF(I8550="","",INDEX(Daily!$J$2:$J$421,I8550))</f>
        <v/>
      </c>
      <c r="K8550" s="27">
        <f>IF(J8550="","",J8550+cat_offset)</f>
        <v/>
      </c>
      <c r="L8550" s="27">
        <f>IF(J8550="","",MAX(0,E8550-J8550)^2)</f>
        <v/>
      </c>
      <c r="M8550" s="27">
        <f>IF(J8550="","",MAX(0,E8550-(J8550+twcdh_off))^2)</f>
        <v/>
      </c>
      <c r="N8550" s="27">
        <f>IF(E8550="","",MAX(0,E8550-swcdh_thr)^2)</f>
        <v/>
      </c>
      <c r="O8550">
        <f>IF(K8550="","",ROUND(E8550-K8550,0))</f>
        <v/>
      </c>
      <c r="P8550">
        <f>IF(O8550="","",IF(O8550&gt;=1,O8550,0))</f>
        <v/>
      </c>
      <c r="Q8550" s="27">
        <f>IF(E8550="","",MAX(0,E8550-22))</f>
        <v/>
      </c>
      <c r="R8550" s="27">
        <f>IF(H8550=1,E8550,"")</f>
        <v/>
      </c>
      <c r="S8550" s="27">
        <f>IF(AND(H8550=1,J8550&lt;&gt;""),E8550-J8550,"")</f>
        <v/>
      </c>
      <c r="T8550">
        <f>IF(G8550="","",MONTH(G8550))</f>
        <v/>
      </c>
    </row>
    <row r="8551">
      <c r="A8551" s="24" t="n">
        <v>2020</v>
      </c>
      <c r="B8551" s="24" t="n">
        <v>12</v>
      </c>
      <c r="C8551" s="24" t="n">
        <v>22</v>
      </c>
      <c r="D8551" s="24" t="n">
        <v>6</v>
      </c>
      <c r="E8551" s="24" t="n">
        <v>4.36</v>
      </c>
      <c r="F8551" s="25">
        <f>IF($E8551="","",DATE(IF($A8551="",nominal_year,$A8551),$B8551,$C8551)+($D8551-IF(LEFT(hour_conv,1)="1",1,0))/24)</f>
        <v/>
      </c>
      <c r="G8551" s="26">
        <f>IF(F8551="","",INT(F8551))</f>
        <v/>
      </c>
      <c r="H8551">
        <f>IF(G8551="","",IF(AND(MONTH(G8551)*100+DAY(G8551)&gt;=season_lo,MONTH(G8551)*100+DAY(G8551)&lt;=season_hi),1,0))</f>
        <v/>
      </c>
      <c r="I8551">
        <f>IF(G8551="","",G8551-first_day+1)</f>
        <v/>
      </c>
      <c r="J8551" s="27">
        <f>IF(I8551="","",INDEX(Daily!$J$2:$J$421,I8551))</f>
        <v/>
      </c>
      <c r="K8551" s="27">
        <f>IF(J8551="","",J8551+cat_offset)</f>
        <v/>
      </c>
      <c r="L8551" s="27">
        <f>IF(J8551="","",MAX(0,E8551-J8551)^2)</f>
        <v/>
      </c>
      <c r="M8551" s="27">
        <f>IF(J8551="","",MAX(0,E8551-(J8551+twcdh_off))^2)</f>
        <v/>
      </c>
      <c r="N8551" s="27">
        <f>IF(E8551="","",MAX(0,E8551-swcdh_thr)^2)</f>
        <v/>
      </c>
      <c r="O8551">
        <f>IF(K8551="","",ROUND(E8551-K8551,0))</f>
        <v/>
      </c>
      <c r="P8551">
        <f>IF(O8551="","",IF(O8551&gt;=1,O8551,0))</f>
        <v/>
      </c>
      <c r="Q8551" s="27">
        <f>IF(E8551="","",MAX(0,E8551-22))</f>
        <v/>
      </c>
      <c r="R8551" s="27">
        <f>IF(H8551=1,E8551,"")</f>
        <v/>
      </c>
      <c r="S8551" s="27">
        <f>IF(AND(H8551=1,J8551&lt;&gt;""),E8551-J8551,"")</f>
        <v/>
      </c>
      <c r="T8551">
        <f>IF(G8551="","",MONTH(G8551))</f>
        <v/>
      </c>
    </row>
    <row r="8552">
      <c r="A8552" s="24" t="n">
        <v>2020</v>
      </c>
      <c r="B8552" s="24" t="n">
        <v>12</v>
      </c>
      <c r="C8552" s="24" t="n">
        <v>22</v>
      </c>
      <c r="D8552" s="24" t="n">
        <v>7</v>
      </c>
      <c r="E8552" s="24" t="n">
        <v>4.87</v>
      </c>
      <c r="F8552" s="25">
        <f>IF($E8552="","",DATE(IF($A8552="",nominal_year,$A8552),$B8552,$C8552)+($D8552-IF(LEFT(hour_conv,1)="1",1,0))/24)</f>
        <v/>
      </c>
      <c r="G8552" s="26">
        <f>IF(F8552="","",INT(F8552))</f>
        <v/>
      </c>
      <c r="H8552">
        <f>IF(G8552="","",IF(AND(MONTH(G8552)*100+DAY(G8552)&gt;=season_lo,MONTH(G8552)*100+DAY(G8552)&lt;=season_hi),1,0))</f>
        <v/>
      </c>
      <c r="I8552">
        <f>IF(G8552="","",G8552-first_day+1)</f>
        <v/>
      </c>
      <c r="J8552" s="27">
        <f>IF(I8552="","",INDEX(Daily!$J$2:$J$421,I8552))</f>
        <v/>
      </c>
      <c r="K8552" s="27">
        <f>IF(J8552="","",J8552+cat_offset)</f>
        <v/>
      </c>
      <c r="L8552" s="27">
        <f>IF(J8552="","",MAX(0,E8552-J8552)^2)</f>
        <v/>
      </c>
      <c r="M8552" s="27">
        <f>IF(J8552="","",MAX(0,E8552-(J8552+twcdh_off))^2)</f>
        <v/>
      </c>
      <c r="N8552" s="27">
        <f>IF(E8552="","",MAX(0,E8552-swcdh_thr)^2)</f>
        <v/>
      </c>
      <c r="O8552">
        <f>IF(K8552="","",ROUND(E8552-K8552,0))</f>
        <v/>
      </c>
      <c r="P8552">
        <f>IF(O8552="","",IF(O8552&gt;=1,O8552,0))</f>
        <v/>
      </c>
      <c r="Q8552" s="27">
        <f>IF(E8552="","",MAX(0,E8552-22))</f>
        <v/>
      </c>
      <c r="R8552" s="27">
        <f>IF(H8552=1,E8552,"")</f>
        <v/>
      </c>
      <c r="S8552" s="27">
        <f>IF(AND(H8552=1,J8552&lt;&gt;""),E8552-J8552,"")</f>
        <v/>
      </c>
      <c r="T8552">
        <f>IF(G8552="","",MONTH(G8552))</f>
        <v/>
      </c>
    </row>
    <row r="8553">
      <c r="A8553" s="24" t="n">
        <v>2020</v>
      </c>
      <c r="B8553" s="24" t="n">
        <v>12</v>
      </c>
      <c r="C8553" s="24" t="n">
        <v>22</v>
      </c>
      <c r="D8553" s="24" t="n">
        <v>8</v>
      </c>
      <c r="E8553" s="24" t="n">
        <v>5.41</v>
      </c>
      <c r="F8553" s="25">
        <f>IF($E8553="","",DATE(IF($A8553="",nominal_year,$A8553),$B8553,$C8553)+($D8553-IF(LEFT(hour_conv,1)="1",1,0))/24)</f>
        <v/>
      </c>
      <c r="G8553" s="26">
        <f>IF(F8553="","",INT(F8553))</f>
        <v/>
      </c>
      <c r="H8553">
        <f>IF(G8553="","",IF(AND(MONTH(G8553)*100+DAY(G8553)&gt;=season_lo,MONTH(G8553)*100+DAY(G8553)&lt;=season_hi),1,0))</f>
        <v/>
      </c>
      <c r="I8553">
        <f>IF(G8553="","",G8553-first_day+1)</f>
        <v/>
      </c>
      <c r="J8553" s="27">
        <f>IF(I8553="","",INDEX(Daily!$J$2:$J$421,I8553))</f>
        <v/>
      </c>
      <c r="K8553" s="27">
        <f>IF(J8553="","",J8553+cat_offset)</f>
        <v/>
      </c>
      <c r="L8553" s="27">
        <f>IF(J8553="","",MAX(0,E8553-J8553)^2)</f>
        <v/>
      </c>
      <c r="M8553" s="27">
        <f>IF(J8553="","",MAX(0,E8553-(J8553+twcdh_off))^2)</f>
        <v/>
      </c>
      <c r="N8553" s="27">
        <f>IF(E8553="","",MAX(0,E8553-swcdh_thr)^2)</f>
        <v/>
      </c>
      <c r="O8553">
        <f>IF(K8553="","",ROUND(E8553-K8553,0))</f>
        <v/>
      </c>
      <c r="P8553">
        <f>IF(O8553="","",IF(O8553&gt;=1,O8553,0))</f>
        <v/>
      </c>
      <c r="Q8553" s="27">
        <f>IF(E8553="","",MAX(0,E8553-22))</f>
        <v/>
      </c>
      <c r="R8553" s="27">
        <f>IF(H8553=1,E8553,"")</f>
        <v/>
      </c>
      <c r="S8553" s="27">
        <f>IF(AND(H8553=1,J8553&lt;&gt;""),E8553-J8553,"")</f>
        <v/>
      </c>
      <c r="T8553">
        <f>IF(G8553="","",MONTH(G8553))</f>
        <v/>
      </c>
    </row>
    <row r="8554">
      <c r="A8554" s="24" t="n">
        <v>2020</v>
      </c>
      <c r="B8554" s="24" t="n">
        <v>12</v>
      </c>
      <c r="C8554" s="24" t="n">
        <v>22</v>
      </c>
      <c r="D8554" s="24" t="n">
        <v>9</v>
      </c>
      <c r="E8554" s="24" t="n">
        <v>6.36</v>
      </c>
      <c r="F8554" s="25">
        <f>IF($E8554="","",DATE(IF($A8554="",nominal_year,$A8554),$B8554,$C8554)+($D8554-IF(LEFT(hour_conv,1)="1",1,0))/24)</f>
        <v/>
      </c>
      <c r="G8554" s="26">
        <f>IF(F8554="","",INT(F8554))</f>
        <v/>
      </c>
      <c r="H8554">
        <f>IF(G8554="","",IF(AND(MONTH(G8554)*100+DAY(G8554)&gt;=season_lo,MONTH(G8554)*100+DAY(G8554)&lt;=season_hi),1,0))</f>
        <v/>
      </c>
      <c r="I8554">
        <f>IF(G8554="","",G8554-first_day+1)</f>
        <v/>
      </c>
      <c r="J8554" s="27">
        <f>IF(I8554="","",INDEX(Daily!$J$2:$J$421,I8554))</f>
        <v/>
      </c>
      <c r="K8554" s="27">
        <f>IF(J8554="","",J8554+cat_offset)</f>
        <v/>
      </c>
      <c r="L8554" s="27">
        <f>IF(J8554="","",MAX(0,E8554-J8554)^2)</f>
        <v/>
      </c>
      <c r="M8554" s="27">
        <f>IF(J8554="","",MAX(0,E8554-(J8554+twcdh_off))^2)</f>
        <v/>
      </c>
      <c r="N8554" s="27">
        <f>IF(E8554="","",MAX(0,E8554-swcdh_thr)^2)</f>
        <v/>
      </c>
      <c r="O8554">
        <f>IF(K8554="","",ROUND(E8554-K8554,0))</f>
        <v/>
      </c>
      <c r="P8554">
        <f>IF(O8554="","",IF(O8554&gt;=1,O8554,0))</f>
        <v/>
      </c>
      <c r="Q8554" s="27">
        <f>IF(E8554="","",MAX(0,E8554-22))</f>
        <v/>
      </c>
      <c r="R8554" s="27">
        <f>IF(H8554=1,E8554,"")</f>
        <v/>
      </c>
      <c r="S8554" s="27">
        <f>IF(AND(H8554=1,J8554&lt;&gt;""),E8554-J8554,"")</f>
        <v/>
      </c>
      <c r="T8554">
        <f>IF(G8554="","",MONTH(G8554))</f>
        <v/>
      </c>
    </row>
    <row r="8555">
      <c r="A8555" s="24" t="n">
        <v>2020</v>
      </c>
      <c r="B8555" s="24" t="n">
        <v>12</v>
      </c>
      <c r="C8555" s="24" t="n">
        <v>22</v>
      </c>
      <c r="D8555" s="24" t="n">
        <v>10</v>
      </c>
      <c r="E8555" s="24" t="n">
        <v>6.27</v>
      </c>
      <c r="F8555" s="25">
        <f>IF($E8555="","",DATE(IF($A8555="",nominal_year,$A8555),$B8555,$C8555)+($D8555-IF(LEFT(hour_conv,1)="1",1,0))/24)</f>
        <v/>
      </c>
      <c r="G8555" s="26">
        <f>IF(F8555="","",INT(F8555))</f>
        <v/>
      </c>
      <c r="H8555">
        <f>IF(G8555="","",IF(AND(MONTH(G8555)*100+DAY(G8555)&gt;=season_lo,MONTH(G8555)*100+DAY(G8555)&lt;=season_hi),1,0))</f>
        <v/>
      </c>
      <c r="I8555">
        <f>IF(G8555="","",G8555-first_day+1)</f>
        <v/>
      </c>
      <c r="J8555" s="27">
        <f>IF(I8555="","",INDEX(Daily!$J$2:$J$421,I8555))</f>
        <v/>
      </c>
      <c r="K8555" s="27">
        <f>IF(J8555="","",J8555+cat_offset)</f>
        <v/>
      </c>
      <c r="L8555" s="27">
        <f>IF(J8555="","",MAX(0,E8555-J8555)^2)</f>
        <v/>
      </c>
      <c r="M8555" s="27">
        <f>IF(J8555="","",MAX(0,E8555-(J8555+twcdh_off))^2)</f>
        <v/>
      </c>
      <c r="N8555" s="27">
        <f>IF(E8555="","",MAX(0,E8555-swcdh_thr)^2)</f>
        <v/>
      </c>
      <c r="O8555">
        <f>IF(K8555="","",ROUND(E8555-K8555,0))</f>
        <v/>
      </c>
      <c r="P8555">
        <f>IF(O8555="","",IF(O8555&gt;=1,O8555,0))</f>
        <v/>
      </c>
      <c r="Q8555" s="27">
        <f>IF(E8555="","",MAX(0,E8555-22))</f>
        <v/>
      </c>
      <c r="R8555" s="27">
        <f>IF(H8555=1,E8555,"")</f>
        <v/>
      </c>
      <c r="S8555" s="27">
        <f>IF(AND(H8555=1,J8555&lt;&gt;""),E8555-J8555,"")</f>
        <v/>
      </c>
      <c r="T8555">
        <f>IF(G8555="","",MONTH(G8555))</f>
        <v/>
      </c>
    </row>
    <row r="8556">
      <c r="A8556" s="24" t="n">
        <v>2020</v>
      </c>
      <c r="B8556" s="24" t="n">
        <v>12</v>
      </c>
      <c r="C8556" s="24" t="n">
        <v>22</v>
      </c>
      <c r="D8556" s="24" t="n">
        <v>11</v>
      </c>
      <c r="E8556" s="24" t="n">
        <v>7.23</v>
      </c>
      <c r="F8556" s="25">
        <f>IF($E8556="","",DATE(IF($A8556="",nominal_year,$A8556),$B8556,$C8556)+($D8556-IF(LEFT(hour_conv,1)="1",1,0))/24)</f>
        <v/>
      </c>
      <c r="G8556" s="26">
        <f>IF(F8556="","",INT(F8556))</f>
        <v/>
      </c>
      <c r="H8556">
        <f>IF(G8556="","",IF(AND(MONTH(G8556)*100+DAY(G8556)&gt;=season_lo,MONTH(G8556)*100+DAY(G8556)&lt;=season_hi),1,0))</f>
        <v/>
      </c>
      <c r="I8556">
        <f>IF(G8556="","",G8556-first_day+1)</f>
        <v/>
      </c>
      <c r="J8556" s="27">
        <f>IF(I8556="","",INDEX(Daily!$J$2:$J$421,I8556))</f>
        <v/>
      </c>
      <c r="K8556" s="27">
        <f>IF(J8556="","",J8556+cat_offset)</f>
        <v/>
      </c>
      <c r="L8556" s="27">
        <f>IF(J8556="","",MAX(0,E8556-J8556)^2)</f>
        <v/>
      </c>
      <c r="M8556" s="27">
        <f>IF(J8556="","",MAX(0,E8556-(J8556+twcdh_off))^2)</f>
        <v/>
      </c>
      <c r="N8556" s="27">
        <f>IF(E8556="","",MAX(0,E8556-swcdh_thr)^2)</f>
        <v/>
      </c>
      <c r="O8556">
        <f>IF(K8556="","",ROUND(E8556-K8556,0))</f>
        <v/>
      </c>
      <c r="P8556">
        <f>IF(O8556="","",IF(O8556&gt;=1,O8556,0))</f>
        <v/>
      </c>
      <c r="Q8556" s="27">
        <f>IF(E8556="","",MAX(0,E8556-22))</f>
        <v/>
      </c>
      <c r="R8556" s="27">
        <f>IF(H8556=1,E8556,"")</f>
        <v/>
      </c>
      <c r="S8556" s="27">
        <f>IF(AND(H8556=1,J8556&lt;&gt;""),E8556-J8556,"")</f>
        <v/>
      </c>
      <c r="T8556">
        <f>IF(G8556="","",MONTH(G8556))</f>
        <v/>
      </c>
    </row>
    <row r="8557">
      <c r="A8557" s="24" t="n">
        <v>2020</v>
      </c>
      <c r="B8557" s="24" t="n">
        <v>12</v>
      </c>
      <c r="C8557" s="24" t="n">
        <v>22</v>
      </c>
      <c r="D8557" s="24" t="n">
        <v>12</v>
      </c>
      <c r="E8557" s="24" t="n">
        <v>6.81</v>
      </c>
      <c r="F8557" s="25">
        <f>IF($E8557="","",DATE(IF($A8557="",nominal_year,$A8557),$B8557,$C8557)+($D8557-IF(LEFT(hour_conv,1)="1",1,0))/24)</f>
        <v/>
      </c>
      <c r="G8557" s="26">
        <f>IF(F8557="","",INT(F8557))</f>
        <v/>
      </c>
      <c r="H8557">
        <f>IF(G8557="","",IF(AND(MONTH(G8557)*100+DAY(G8557)&gt;=season_lo,MONTH(G8557)*100+DAY(G8557)&lt;=season_hi),1,0))</f>
        <v/>
      </c>
      <c r="I8557">
        <f>IF(G8557="","",G8557-first_day+1)</f>
        <v/>
      </c>
      <c r="J8557" s="27">
        <f>IF(I8557="","",INDEX(Daily!$J$2:$J$421,I8557))</f>
        <v/>
      </c>
      <c r="K8557" s="27">
        <f>IF(J8557="","",J8557+cat_offset)</f>
        <v/>
      </c>
      <c r="L8557" s="27">
        <f>IF(J8557="","",MAX(0,E8557-J8557)^2)</f>
        <v/>
      </c>
      <c r="M8557" s="27">
        <f>IF(J8557="","",MAX(0,E8557-(J8557+twcdh_off))^2)</f>
        <v/>
      </c>
      <c r="N8557" s="27">
        <f>IF(E8557="","",MAX(0,E8557-swcdh_thr)^2)</f>
        <v/>
      </c>
      <c r="O8557">
        <f>IF(K8557="","",ROUND(E8557-K8557,0))</f>
        <v/>
      </c>
      <c r="P8557">
        <f>IF(O8557="","",IF(O8557&gt;=1,O8557,0))</f>
        <v/>
      </c>
      <c r="Q8557" s="27">
        <f>IF(E8557="","",MAX(0,E8557-22))</f>
        <v/>
      </c>
      <c r="R8557" s="27">
        <f>IF(H8557=1,E8557,"")</f>
        <v/>
      </c>
      <c r="S8557" s="27">
        <f>IF(AND(H8557=1,J8557&lt;&gt;""),E8557-J8557,"")</f>
        <v/>
      </c>
      <c r="T8557">
        <f>IF(G8557="","",MONTH(G8557))</f>
        <v/>
      </c>
    </row>
    <row r="8558">
      <c r="A8558" s="24" t="n">
        <v>2020</v>
      </c>
      <c r="B8558" s="24" t="n">
        <v>12</v>
      </c>
      <c r="C8558" s="24" t="n">
        <v>22</v>
      </c>
      <c r="D8558" s="24" t="n">
        <v>13</v>
      </c>
      <c r="E8558" s="24" t="n">
        <v>7.9</v>
      </c>
      <c r="F8558" s="25">
        <f>IF($E8558="","",DATE(IF($A8558="",nominal_year,$A8558),$B8558,$C8558)+($D8558-IF(LEFT(hour_conv,1)="1",1,0))/24)</f>
        <v/>
      </c>
      <c r="G8558" s="26">
        <f>IF(F8558="","",INT(F8558))</f>
        <v/>
      </c>
      <c r="H8558">
        <f>IF(G8558="","",IF(AND(MONTH(G8558)*100+DAY(G8558)&gt;=season_lo,MONTH(G8558)*100+DAY(G8558)&lt;=season_hi),1,0))</f>
        <v/>
      </c>
      <c r="I8558">
        <f>IF(G8558="","",G8558-first_day+1)</f>
        <v/>
      </c>
      <c r="J8558" s="27">
        <f>IF(I8558="","",INDEX(Daily!$J$2:$J$421,I8558))</f>
        <v/>
      </c>
      <c r="K8558" s="27">
        <f>IF(J8558="","",J8558+cat_offset)</f>
        <v/>
      </c>
      <c r="L8558" s="27">
        <f>IF(J8558="","",MAX(0,E8558-J8558)^2)</f>
        <v/>
      </c>
      <c r="M8558" s="27">
        <f>IF(J8558="","",MAX(0,E8558-(J8558+twcdh_off))^2)</f>
        <v/>
      </c>
      <c r="N8558" s="27">
        <f>IF(E8558="","",MAX(0,E8558-swcdh_thr)^2)</f>
        <v/>
      </c>
      <c r="O8558">
        <f>IF(K8558="","",ROUND(E8558-K8558,0))</f>
        <v/>
      </c>
      <c r="P8558">
        <f>IF(O8558="","",IF(O8558&gt;=1,O8558,0))</f>
        <v/>
      </c>
      <c r="Q8558" s="27">
        <f>IF(E8558="","",MAX(0,E8558-22))</f>
        <v/>
      </c>
      <c r="R8558" s="27">
        <f>IF(H8558=1,E8558,"")</f>
        <v/>
      </c>
      <c r="S8558" s="27">
        <f>IF(AND(H8558=1,J8558&lt;&gt;""),E8558-J8558,"")</f>
        <v/>
      </c>
      <c r="T8558">
        <f>IF(G8558="","",MONTH(G8558))</f>
        <v/>
      </c>
    </row>
    <row r="8559">
      <c r="A8559" s="24" t="n">
        <v>2020</v>
      </c>
      <c r="B8559" s="24" t="n">
        <v>12</v>
      </c>
      <c r="C8559" s="24" t="n">
        <v>22</v>
      </c>
      <c r="D8559" s="24" t="n">
        <v>14</v>
      </c>
      <c r="E8559" s="24" t="n">
        <v>7.84</v>
      </c>
      <c r="F8559" s="25">
        <f>IF($E8559="","",DATE(IF($A8559="",nominal_year,$A8559),$B8559,$C8559)+($D8559-IF(LEFT(hour_conv,1)="1",1,0))/24)</f>
        <v/>
      </c>
      <c r="G8559" s="26">
        <f>IF(F8559="","",INT(F8559))</f>
        <v/>
      </c>
      <c r="H8559">
        <f>IF(G8559="","",IF(AND(MONTH(G8559)*100+DAY(G8559)&gt;=season_lo,MONTH(G8559)*100+DAY(G8559)&lt;=season_hi),1,0))</f>
        <v/>
      </c>
      <c r="I8559">
        <f>IF(G8559="","",G8559-first_day+1)</f>
        <v/>
      </c>
      <c r="J8559" s="27">
        <f>IF(I8559="","",INDEX(Daily!$J$2:$J$421,I8559))</f>
        <v/>
      </c>
      <c r="K8559" s="27">
        <f>IF(J8559="","",J8559+cat_offset)</f>
        <v/>
      </c>
      <c r="L8559" s="27">
        <f>IF(J8559="","",MAX(0,E8559-J8559)^2)</f>
        <v/>
      </c>
      <c r="M8559" s="27">
        <f>IF(J8559="","",MAX(0,E8559-(J8559+twcdh_off))^2)</f>
        <v/>
      </c>
      <c r="N8559" s="27">
        <f>IF(E8559="","",MAX(0,E8559-swcdh_thr)^2)</f>
        <v/>
      </c>
      <c r="O8559">
        <f>IF(K8559="","",ROUND(E8559-K8559,0))</f>
        <v/>
      </c>
      <c r="P8559">
        <f>IF(O8559="","",IF(O8559&gt;=1,O8559,0))</f>
        <v/>
      </c>
      <c r="Q8559" s="27">
        <f>IF(E8559="","",MAX(0,E8559-22))</f>
        <v/>
      </c>
      <c r="R8559" s="27">
        <f>IF(H8559=1,E8559,"")</f>
        <v/>
      </c>
      <c r="S8559" s="27">
        <f>IF(AND(H8559=1,J8559&lt;&gt;""),E8559-J8559,"")</f>
        <v/>
      </c>
      <c r="T8559">
        <f>IF(G8559="","",MONTH(G8559))</f>
        <v/>
      </c>
    </row>
    <row r="8560">
      <c r="A8560" s="24" t="n">
        <v>2020</v>
      </c>
      <c r="B8560" s="24" t="n">
        <v>12</v>
      </c>
      <c r="C8560" s="24" t="n">
        <v>22</v>
      </c>
      <c r="D8560" s="24" t="n">
        <v>15</v>
      </c>
      <c r="E8560" s="24" t="n">
        <v>9.130000000000001</v>
      </c>
      <c r="F8560" s="25">
        <f>IF($E8560="","",DATE(IF($A8560="",nominal_year,$A8560),$B8560,$C8560)+($D8560-IF(LEFT(hour_conv,1)="1",1,0))/24)</f>
        <v/>
      </c>
      <c r="G8560" s="26">
        <f>IF(F8560="","",INT(F8560))</f>
        <v/>
      </c>
      <c r="H8560">
        <f>IF(G8560="","",IF(AND(MONTH(G8560)*100+DAY(G8560)&gt;=season_lo,MONTH(G8560)*100+DAY(G8560)&lt;=season_hi),1,0))</f>
        <v/>
      </c>
      <c r="I8560">
        <f>IF(G8560="","",G8560-first_day+1)</f>
        <v/>
      </c>
      <c r="J8560" s="27">
        <f>IF(I8560="","",INDEX(Daily!$J$2:$J$421,I8560))</f>
        <v/>
      </c>
      <c r="K8560" s="27">
        <f>IF(J8560="","",J8560+cat_offset)</f>
        <v/>
      </c>
      <c r="L8560" s="27">
        <f>IF(J8560="","",MAX(0,E8560-J8560)^2)</f>
        <v/>
      </c>
      <c r="M8560" s="27">
        <f>IF(J8560="","",MAX(0,E8560-(J8560+twcdh_off))^2)</f>
        <v/>
      </c>
      <c r="N8560" s="27">
        <f>IF(E8560="","",MAX(0,E8560-swcdh_thr)^2)</f>
        <v/>
      </c>
      <c r="O8560">
        <f>IF(K8560="","",ROUND(E8560-K8560,0))</f>
        <v/>
      </c>
      <c r="P8560">
        <f>IF(O8560="","",IF(O8560&gt;=1,O8560,0))</f>
        <v/>
      </c>
      <c r="Q8560" s="27">
        <f>IF(E8560="","",MAX(0,E8560-22))</f>
        <v/>
      </c>
      <c r="R8560" s="27">
        <f>IF(H8560=1,E8560,"")</f>
        <v/>
      </c>
      <c r="S8560" s="27">
        <f>IF(AND(H8560=1,J8560&lt;&gt;""),E8560-J8560,"")</f>
        <v/>
      </c>
      <c r="T8560">
        <f>IF(G8560="","",MONTH(G8560))</f>
        <v/>
      </c>
    </row>
    <row r="8561">
      <c r="A8561" s="24" t="n">
        <v>2020</v>
      </c>
      <c r="B8561" s="24" t="n">
        <v>12</v>
      </c>
      <c r="C8561" s="24" t="n">
        <v>22</v>
      </c>
      <c r="D8561" s="24" t="n">
        <v>16</v>
      </c>
      <c r="E8561" s="24" t="n">
        <v>9.58</v>
      </c>
      <c r="F8561" s="25">
        <f>IF($E8561="","",DATE(IF($A8561="",nominal_year,$A8561),$B8561,$C8561)+($D8561-IF(LEFT(hour_conv,1)="1",1,0))/24)</f>
        <v/>
      </c>
      <c r="G8561" s="26">
        <f>IF(F8561="","",INT(F8561))</f>
        <v/>
      </c>
      <c r="H8561">
        <f>IF(G8561="","",IF(AND(MONTH(G8561)*100+DAY(G8561)&gt;=season_lo,MONTH(G8561)*100+DAY(G8561)&lt;=season_hi),1,0))</f>
        <v/>
      </c>
      <c r="I8561">
        <f>IF(G8561="","",G8561-first_day+1)</f>
        <v/>
      </c>
      <c r="J8561" s="27">
        <f>IF(I8561="","",INDEX(Daily!$J$2:$J$421,I8561))</f>
        <v/>
      </c>
      <c r="K8561" s="27">
        <f>IF(J8561="","",J8561+cat_offset)</f>
        <v/>
      </c>
      <c r="L8561" s="27">
        <f>IF(J8561="","",MAX(0,E8561-J8561)^2)</f>
        <v/>
      </c>
      <c r="M8561" s="27">
        <f>IF(J8561="","",MAX(0,E8561-(J8561+twcdh_off))^2)</f>
        <v/>
      </c>
      <c r="N8561" s="27">
        <f>IF(E8561="","",MAX(0,E8561-swcdh_thr)^2)</f>
        <v/>
      </c>
      <c r="O8561">
        <f>IF(K8561="","",ROUND(E8561-K8561,0))</f>
        <v/>
      </c>
      <c r="P8561">
        <f>IF(O8561="","",IF(O8561&gt;=1,O8561,0))</f>
        <v/>
      </c>
      <c r="Q8561" s="27">
        <f>IF(E8561="","",MAX(0,E8561-22))</f>
        <v/>
      </c>
      <c r="R8561" s="27">
        <f>IF(H8561=1,E8561,"")</f>
        <v/>
      </c>
      <c r="S8561" s="27">
        <f>IF(AND(H8561=1,J8561&lt;&gt;""),E8561-J8561,"")</f>
        <v/>
      </c>
      <c r="T8561">
        <f>IF(G8561="","",MONTH(G8561))</f>
        <v/>
      </c>
    </row>
    <row r="8562">
      <c r="A8562" s="24" t="n">
        <v>2020</v>
      </c>
      <c r="B8562" s="24" t="n">
        <v>12</v>
      </c>
      <c r="C8562" s="24" t="n">
        <v>22</v>
      </c>
      <c r="D8562" s="24" t="n">
        <v>17</v>
      </c>
      <c r="E8562" s="24" t="n">
        <v>8.779999999999999</v>
      </c>
      <c r="F8562" s="25">
        <f>IF($E8562="","",DATE(IF($A8562="",nominal_year,$A8562),$B8562,$C8562)+($D8562-IF(LEFT(hour_conv,1)="1",1,0))/24)</f>
        <v/>
      </c>
      <c r="G8562" s="26">
        <f>IF(F8562="","",INT(F8562))</f>
        <v/>
      </c>
      <c r="H8562">
        <f>IF(G8562="","",IF(AND(MONTH(G8562)*100+DAY(G8562)&gt;=season_lo,MONTH(G8562)*100+DAY(G8562)&lt;=season_hi),1,0))</f>
        <v/>
      </c>
      <c r="I8562">
        <f>IF(G8562="","",G8562-first_day+1)</f>
        <v/>
      </c>
      <c r="J8562" s="27">
        <f>IF(I8562="","",INDEX(Daily!$J$2:$J$421,I8562))</f>
        <v/>
      </c>
      <c r="K8562" s="27">
        <f>IF(J8562="","",J8562+cat_offset)</f>
        <v/>
      </c>
      <c r="L8562" s="27">
        <f>IF(J8562="","",MAX(0,E8562-J8562)^2)</f>
        <v/>
      </c>
      <c r="M8562" s="27">
        <f>IF(J8562="","",MAX(0,E8562-(J8562+twcdh_off))^2)</f>
        <v/>
      </c>
      <c r="N8562" s="27">
        <f>IF(E8562="","",MAX(0,E8562-swcdh_thr)^2)</f>
        <v/>
      </c>
      <c r="O8562">
        <f>IF(K8562="","",ROUND(E8562-K8562,0))</f>
        <v/>
      </c>
      <c r="P8562">
        <f>IF(O8562="","",IF(O8562&gt;=1,O8562,0))</f>
        <v/>
      </c>
      <c r="Q8562" s="27">
        <f>IF(E8562="","",MAX(0,E8562-22))</f>
        <v/>
      </c>
      <c r="R8562" s="27">
        <f>IF(H8562=1,E8562,"")</f>
        <v/>
      </c>
      <c r="S8562" s="27">
        <f>IF(AND(H8562=1,J8562&lt;&gt;""),E8562-J8562,"")</f>
        <v/>
      </c>
      <c r="T8562">
        <f>IF(G8562="","",MONTH(G8562))</f>
        <v/>
      </c>
    </row>
    <row r="8563">
      <c r="A8563" s="24" t="n">
        <v>2020</v>
      </c>
      <c r="B8563" s="24" t="n">
        <v>12</v>
      </c>
      <c r="C8563" s="24" t="n">
        <v>22</v>
      </c>
      <c r="D8563" s="24" t="n">
        <v>18</v>
      </c>
      <c r="E8563" s="24" t="n">
        <v>7.8</v>
      </c>
      <c r="F8563" s="25">
        <f>IF($E8563="","",DATE(IF($A8563="",nominal_year,$A8563),$B8563,$C8563)+($D8563-IF(LEFT(hour_conv,1)="1",1,0))/24)</f>
        <v/>
      </c>
      <c r="G8563" s="26">
        <f>IF(F8563="","",INT(F8563))</f>
        <v/>
      </c>
      <c r="H8563">
        <f>IF(G8563="","",IF(AND(MONTH(G8563)*100+DAY(G8563)&gt;=season_lo,MONTH(G8563)*100+DAY(G8563)&lt;=season_hi),1,0))</f>
        <v/>
      </c>
      <c r="I8563">
        <f>IF(G8563="","",G8563-first_day+1)</f>
        <v/>
      </c>
      <c r="J8563" s="27">
        <f>IF(I8563="","",INDEX(Daily!$J$2:$J$421,I8563))</f>
        <v/>
      </c>
      <c r="K8563" s="27">
        <f>IF(J8563="","",J8563+cat_offset)</f>
        <v/>
      </c>
      <c r="L8563" s="27">
        <f>IF(J8563="","",MAX(0,E8563-J8563)^2)</f>
        <v/>
      </c>
      <c r="M8563" s="27">
        <f>IF(J8563="","",MAX(0,E8563-(J8563+twcdh_off))^2)</f>
        <v/>
      </c>
      <c r="N8563" s="27">
        <f>IF(E8563="","",MAX(0,E8563-swcdh_thr)^2)</f>
        <v/>
      </c>
      <c r="O8563">
        <f>IF(K8563="","",ROUND(E8563-K8563,0))</f>
        <v/>
      </c>
      <c r="P8563">
        <f>IF(O8563="","",IF(O8563&gt;=1,O8563,0))</f>
        <v/>
      </c>
      <c r="Q8563" s="27">
        <f>IF(E8563="","",MAX(0,E8563-22))</f>
        <v/>
      </c>
      <c r="R8563" s="27">
        <f>IF(H8563=1,E8563,"")</f>
        <v/>
      </c>
      <c r="S8563" s="27">
        <f>IF(AND(H8563=1,J8563&lt;&gt;""),E8563-J8563,"")</f>
        <v/>
      </c>
      <c r="T8563">
        <f>IF(G8563="","",MONTH(G8563))</f>
        <v/>
      </c>
    </row>
    <row r="8564">
      <c r="A8564" s="24" t="n">
        <v>2020</v>
      </c>
      <c r="B8564" s="24" t="n">
        <v>12</v>
      </c>
      <c r="C8564" s="24" t="n">
        <v>22</v>
      </c>
      <c r="D8564" s="24" t="n">
        <v>19</v>
      </c>
      <c r="E8564" s="24" t="n">
        <v>7.9</v>
      </c>
      <c r="F8564" s="25">
        <f>IF($E8564="","",DATE(IF($A8564="",nominal_year,$A8564),$B8564,$C8564)+($D8564-IF(LEFT(hour_conv,1)="1",1,0))/24)</f>
        <v/>
      </c>
      <c r="G8564" s="26">
        <f>IF(F8564="","",INT(F8564))</f>
        <v/>
      </c>
      <c r="H8564">
        <f>IF(G8564="","",IF(AND(MONTH(G8564)*100+DAY(G8564)&gt;=season_lo,MONTH(G8564)*100+DAY(G8564)&lt;=season_hi),1,0))</f>
        <v/>
      </c>
      <c r="I8564">
        <f>IF(G8564="","",G8564-first_day+1)</f>
        <v/>
      </c>
      <c r="J8564" s="27">
        <f>IF(I8564="","",INDEX(Daily!$J$2:$J$421,I8564))</f>
        <v/>
      </c>
      <c r="K8564" s="27">
        <f>IF(J8564="","",J8564+cat_offset)</f>
        <v/>
      </c>
      <c r="L8564" s="27">
        <f>IF(J8564="","",MAX(0,E8564-J8564)^2)</f>
        <v/>
      </c>
      <c r="M8564" s="27">
        <f>IF(J8564="","",MAX(0,E8564-(J8564+twcdh_off))^2)</f>
        <v/>
      </c>
      <c r="N8564" s="27">
        <f>IF(E8564="","",MAX(0,E8564-swcdh_thr)^2)</f>
        <v/>
      </c>
      <c r="O8564">
        <f>IF(K8564="","",ROUND(E8564-K8564,0))</f>
        <v/>
      </c>
      <c r="P8564">
        <f>IF(O8564="","",IF(O8564&gt;=1,O8564,0))</f>
        <v/>
      </c>
      <c r="Q8564" s="27">
        <f>IF(E8564="","",MAX(0,E8564-22))</f>
        <v/>
      </c>
      <c r="R8564" s="27">
        <f>IF(H8564=1,E8564,"")</f>
        <v/>
      </c>
      <c r="S8564" s="27">
        <f>IF(AND(H8564=1,J8564&lt;&gt;""),E8564-J8564,"")</f>
        <v/>
      </c>
      <c r="T8564">
        <f>IF(G8564="","",MONTH(G8564))</f>
        <v/>
      </c>
    </row>
    <row r="8565">
      <c r="A8565" s="24" t="n">
        <v>2020</v>
      </c>
      <c r="B8565" s="24" t="n">
        <v>12</v>
      </c>
      <c r="C8565" s="24" t="n">
        <v>22</v>
      </c>
      <c r="D8565" s="24" t="n">
        <v>20</v>
      </c>
      <c r="E8565" s="24" t="n">
        <v>7.45</v>
      </c>
      <c r="F8565" s="25">
        <f>IF($E8565="","",DATE(IF($A8565="",nominal_year,$A8565),$B8565,$C8565)+($D8565-IF(LEFT(hour_conv,1)="1",1,0))/24)</f>
        <v/>
      </c>
      <c r="G8565" s="26">
        <f>IF(F8565="","",INT(F8565))</f>
        <v/>
      </c>
      <c r="H8565">
        <f>IF(G8565="","",IF(AND(MONTH(G8565)*100+DAY(G8565)&gt;=season_lo,MONTH(G8565)*100+DAY(G8565)&lt;=season_hi),1,0))</f>
        <v/>
      </c>
      <c r="I8565">
        <f>IF(G8565="","",G8565-first_day+1)</f>
        <v/>
      </c>
      <c r="J8565" s="27">
        <f>IF(I8565="","",INDEX(Daily!$J$2:$J$421,I8565))</f>
        <v/>
      </c>
      <c r="K8565" s="27">
        <f>IF(J8565="","",J8565+cat_offset)</f>
        <v/>
      </c>
      <c r="L8565" s="27">
        <f>IF(J8565="","",MAX(0,E8565-J8565)^2)</f>
        <v/>
      </c>
      <c r="M8565" s="27">
        <f>IF(J8565="","",MAX(0,E8565-(J8565+twcdh_off))^2)</f>
        <v/>
      </c>
      <c r="N8565" s="27">
        <f>IF(E8565="","",MAX(0,E8565-swcdh_thr)^2)</f>
        <v/>
      </c>
      <c r="O8565">
        <f>IF(K8565="","",ROUND(E8565-K8565,0))</f>
        <v/>
      </c>
      <c r="P8565">
        <f>IF(O8565="","",IF(O8565&gt;=1,O8565,0))</f>
        <v/>
      </c>
      <c r="Q8565" s="27">
        <f>IF(E8565="","",MAX(0,E8565-22))</f>
        <v/>
      </c>
      <c r="R8565" s="27">
        <f>IF(H8565=1,E8565,"")</f>
        <v/>
      </c>
      <c r="S8565" s="27">
        <f>IF(AND(H8565=1,J8565&lt;&gt;""),E8565-J8565,"")</f>
        <v/>
      </c>
      <c r="T8565">
        <f>IF(G8565="","",MONTH(G8565))</f>
        <v/>
      </c>
    </row>
    <row r="8566">
      <c r="A8566" s="24" t="n">
        <v>2020</v>
      </c>
      <c r="B8566" s="24" t="n">
        <v>12</v>
      </c>
      <c r="C8566" s="24" t="n">
        <v>22</v>
      </c>
      <c r="D8566" s="24" t="n">
        <v>21</v>
      </c>
      <c r="E8566" s="24" t="n">
        <v>6.94</v>
      </c>
      <c r="F8566" s="25">
        <f>IF($E8566="","",DATE(IF($A8566="",nominal_year,$A8566),$B8566,$C8566)+($D8566-IF(LEFT(hour_conv,1)="1",1,0))/24)</f>
        <v/>
      </c>
      <c r="G8566" s="26">
        <f>IF(F8566="","",INT(F8566))</f>
        <v/>
      </c>
      <c r="H8566">
        <f>IF(G8566="","",IF(AND(MONTH(G8566)*100+DAY(G8566)&gt;=season_lo,MONTH(G8566)*100+DAY(G8566)&lt;=season_hi),1,0))</f>
        <v/>
      </c>
      <c r="I8566">
        <f>IF(G8566="","",G8566-first_day+1)</f>
        <v/>
      </c>
      <c r="J8566" s="27">
        <f>IF(I8566="","",INDEX(Daily!$J$2:$J$421,I8566))</f>
        <v/>
      </c>
      <c r="K8566" s="27">
        <f>IF(J8566="","",J8566+cat_offset)</f>
        <v/>
      </c>
      <c r="L8566" s="27">
        <f>IF(J8566="","",MAX(0,E8566-J8566)^2)</f>
        <v/>
      </c>
      <c r="M8566" s="27">
        <f>IF(J8566="","",MAX(0,E8566-(J8566+twcdh_off))^2)</f>
        <v/>
      </c>
      <c r="N8566" s="27">
        <f>IF(E8566="","",MAX(0,E8566-swcdh_thr)^2)</f>
        <v/>
      </c>
      <c r="O8566">
        <f>IF(K8566="","",ROUND(E8566-K8566,0))</f>
        <v/>
      </c>
      <c r="P8566">
        <f>IF(O8566="","",IF(O8566&gt;=1,O8566,0))</f>
        <v/>
      </c>
      <c r="Q8566" s="27">
        <f>IF(E8566="","",MAX(0,E8566-22))</f>
        <v/>
      </c>
      <c r="R8566" s="27">
        <f>IF(H8566=1,E8566,"")</f>
        <v/>
      </c>
      <c r="S8566" s="27">
        <f>IF(AND(H8566=1,J8566&lt;&gt;""),E8566-J8566,"")</f>
        <v/>
      </c>
      <c r="T8566">
        <f>IF(G8566="","",MONTH(G8566))</f>
        <v/>
      </c>
    </row>
    <row r="8567">
      <c r="A8567" s="24" t="n">
        <v>2020</v>
      </c>
      <c r="B8567" s="24" t="n">
        <v>12</v>
      </c>
      <c r="C8567" s="24" t="n">
        <v>22</v>
      </c>
      <c r="D8567" s="24" t="n">
        <v>22</v>
      </c>
      <c r="E8567" s="24" t="n">
        <v>6.67</v>
      </c>
      <c r="F8567" s="25">
        <f>IF($E8567="","",DATE(IF($A8567="",nominal_year,$A8567),$B8567,$C8567)+($D8567-IF(LEFT(hour_conv,1)="1",1,0))/24)</f>
        <v/>
      </c>
      <c r="G8567" s="26">
        <f>IF(F8567="","",INT(F8567))</f>
        <v/>
      </c>
      <c r="H8567">
        <f>IF(G8567="","",IF(AND(MONTH(G8567)*100+DAY(G8567)&gt;=season_lo,MONTH(G8567)*100+DAY(G8567)&lt;=season_hi),1,0))</f>
        <v/>
      </c>
      <c r="I8567">
        <f>IF(G8567="","",G8567-first_day+1)</f>
        <v/>
      </c>
      <c r="J8567" s="27">
        <f>IF(I8567="","",INDEX(Daily!$J$2:$J$421,I8567))</f>
        <v/>
      </c>
      <c r="K8567" s="27">
        <f>IF(J8567="","",J8567+cat_offset)</f>
        <v/>
      </c>
      <c r="L8567" s="27">
        <f>IF(J8567="","",MAX(0,E8567-J8567)^2)</f>
        <v/>
      </c>
      <c r="M8567" s="27">
        <f>IF(J8567="","",MAX(0,E8567-(J8567+twcdh_off))^2)</f>
        <v/>
      </c>
      <c r="N8567" s="27">
        <f>IF(E8567="","",MAX(0,E8567-swcdh_thr)^2)</f>
        <v/>
      </c>
      <c r="O8567">
        <f>IF(K8567="","",ROUND(E8567-K8567,0))</f>
        <v/>
      </c>
      <c r="P8567">
        <f>IF(O8567="","",IF(O8567&gt;=1,O8567,0))</f>
        <v/>
      </c>
      <c r="Q8567" s="27">
        <f>IF(E8567="","",MAX(0,E8567-22))</f>
        <v/>
      </c>
      <c r="R8567" s="27">
        <f>IF(H8567=1,E8567,"")</f>
        <v/>
      </c>
      <c r="S8567" s="27">
        <f>IF(AND(H8567=1,J8567&lt;&gt;""),E8567-J8567,"")</f>
        <v/>
      </c>
      <c r="T8567">
        <f>IF(G8567="","",MONTH(G8567))</f>
        <v/>
      </c>
    </row>
    <row r="8568">
      <c r="A8568" s="24" t="n">
        <v>2020</v>
      </c>
      <c r="B8568" s="24" t="n">
        <v>12</v>
      </c>
      <c r="C8568" s="24" t="n">
        <v>22</v>
      </c>
      <c r="D8568" s="24" t="n">
        <v>23</v>
      </c>
      <c r="E8568" s="24" t="n">
        <v>5.99</v>
      </c>
      <c r="F8568" s="25">
        <f>IF($E8568="","",DATE(IF($A8568="",nominal_year,$A8568),$B8568,$C8568)+($D8568-IF(LEFT(hour_conv,1)="1",1,0))/24)</f>
        <v/>
      </c>
      <c r="G8568" s="26">
        <f>IF(F8568="","",INT(F8568))</f>
        <v/>
      </c>
      <c r="H8568">
        <f>IF(G8568="","",IF(AND(MONTH(G8568)*100+DAY(G8568)&gt;=season_lo,MONTH(G8568)*100+DAY(G8568)&lt;=season_hi),1,0))</f>
        <v/>
      </c>
      <c r="I8568">
        <f>IF(G8568="","",G8568-first_day+1)</f>
        <v/>
      </c>
      <c r="J8568" s="27">
        <f>IF(I8568="","",INDEX(Daily!$J$2:$J$421,I8568))</f>
        <v/>
      </c>
      <c r="K8568" s="27">
        <f>IF(J8568="","",J8568+cat_offset)</f>
        <v/>
      </c>
      <c r="L8568" s="27">
        <f>IF(J8568="","",MAX(0,E8568-J8568)^2)</f>
        <v/>
      </c>
      <c r="M8568" s="27">
        <f>IF(J8568="","",MAX(0,E8568-(J8568+twcdh_off))^2)</f>
        <v/>
      </c>
      <c r="N8568" s="27">
        <f>IF(E8568="","",MAX(0,E8568-swcdh_thr)^2)</f>
        <v/>
      </c>
      <c r="O8568">
        <f>IF(K8568="","",ROUND(E8568-K8568,0))</f>
        <v/>
      </c>
      <c r="P8568">
        <f>IF(O8568="","",IF(O8568&gt;=1,O8568,0))</f>
        <v/>
      </c>
      <c r="Q8568" s="27">
        <f>IF(E8568="","",MAX(0,E8568-22))</f>
        <v/>
      </c>
      <c r="R8568" s="27">
        <f>IF(H8568=1,E8568,"")</f>
        <v/>
      </c>
      <c r="S8568" s="27">
        <f>IF(AND(H8568=1,J8568&lt;&gt;""),E8568-J8568,"")</f>
        <v/>
      </c>
      <c r="T8568">
        <f>IF(G8568="","",MONTH(G8568))</f>
        <v/>
      </c>
    </row>
    <row r="8569">
      <c r="A8569" s="24" t="n">
        <v>2020</v>
      </c>
      <c r="B8569" s="24" t="n">
        <v>12</v>
      </c>
      <c r="C8569" s="24" t="n">
        <v>22</v>
      </c>
      <c r="D8569" s="24" t="n">
        <v>24</v>
      </c>
      <c r="E8569" s="24" t="n">
        <v>3.97</v>
      </c>
      <c r="F8569" s="25">
        <f>IF($E8569="","",DATE(IF($A8569="",nominal_year,$A8569),$B8569,$C8569)+($D8569-IF(LEFT(hour_conv,1)="1",1,0))/24)</f>
        <v/>
      </c>
      <c r="G8569" s="26">
        <f>IF(F8569="","",INT(F8569))</f>
        <v/>
      </c>
      <c r="H8569">
        <f>IF(G8569="","",IF(AND(MONTH(G8569)*100+DAY(G8569)&gt;=season_lo,MONTH(G8569)*100+DAY(G8569)&lt;=season_hi),1,0))</f>
        <v/>
      </c>
      <c r="I8569">
        <f>IF(G8569="","",G8569-first_day+1)</f>
        <v/>
      </c>
      <c r="J8569" s="27">
        <f>IF(I8569="","",INDEX(Daily!$J$2:$J$421,I8569))</f>
        <v/>
      </c>
      <c r="K8569" s="27">
        <f>IF(J8569="","",J8569+cat_offset)</f>
        <v/>
      </c>
      <c r="L8569" s="27">
        <f>IF(J8569="","",MAX(0,E8569-J8569)^2)</f>
        <v/>
      </c>
      <c r="M8569" s="27">
        <f>IF(J8569="","",MAX(0,E8569-(J8569+twcdh_off))^2)</f>
        <v/>
      </c>
      <c r="N8569" s="27">
        <f>IF(E8569="","",MAX(0,E8569-swcdh_thr)^2)</f>
        <v/>
      </c>
      <c r="O8569">
        <f>IF(K8569="","",ROUND(E8569-K8569,0))</f>
        <v/>
      </c>
      <c r="P8569">
        <f>IF(O8569="","",IF(O8569&gt;=1,O8569,0))</f>
        <v/>
      </c>
      <c r="Q8569" s="27">
        <f>IF(E8569="","",MAX(0,E8569-22))</f>
        <v/>
      </c>
      <c r="R8569" s="27">
        <f>IF(H8569=1,E8569,"")</f>
        <v/>
      </c>
      <c r="S8569" s="27">
        <f>IF(AND(H8569=1,J8569&lt;&gt;""),E8569-J8569,"")</f>
        <v/>
      </c>
      <c r="T8569">
        <f>IF(G8569="","",MONTH(G8569))</f>
        <v/>
      </c>
    </row>
    <row r="8570">
      <c r="A8570" s="24" t="n">
        <v>2020</v>
      </c>
      <c r="B8570" s="24" t="n">
        <v>12</v>
      </c>
      <c r="C8570" s="24" t="n">
        <v>23</v>
      </c>
      <c r="D8570" s="24" t="n">
        <v>1</v>
      </c>
      <c r="E8570" s="24" t="n">
        <v>5.07</v>
      </c>
      <c r="F8570" s="25">
        <f>IF($E8570="","",DATE(IF($A8570="",nominal_year,$A8570),$B8570,$C8570)+($D8570-IF(LEFT(hour_conv,1)="1",1,0))/24)</f>
        <v/>
      </c>
      <c r="G8570" s="26">
        <f>IF(F8570="","",INT(F8570))</f>
        <v/>
      </c>
      <c r="H8570">
        <f>IF(G8570="","",IF(AND(MONTH(G8570)*100+DAY(G8570)&gt;=season_lo,MONTH(G8570)*100+DAY(G8570)&lt;=season_hi),1,0))</f>
        <v/>
      </c>
      <c r="I8570">
        <f>IF(G8570="","",G8570-first_day+1)</f>
        <v/>
      </c>
      <c r="J8570" s="27">
        <f>IF(I8570="","",INDEX(Daily!$J$2:$J$421,I8570))</f>
        <v/>
      </c>
      <c r="K8570" s="27">
        <f>IF(J8570="","",J8570+cat_offset)</f>
        <v/>
      </c>
      <c r="L8570" s="27">
        <f>IF(J8570="","",MAX(0,E8570-J8570)^2)</f>
        <v/>
      </c>
      <c r="M8570" s="27">
        <f>IF(J8570="","",MAX(0,E8570-(J8570+twcdh_off))^2)</f>
        <v/>
      </c>
      <c r="N8570" s="27">
        <f>IF(E8570="","",MAX(0,E8570-swcdh_thr)^2)</f>
        <v/>
      </c>
      <c r="O8570">
        <f>IF(K8570="","",ROUND(E8570-K8570,0))</f>
        <v/>
      </c>
      <c r="P8570">
        <f>IF(O8570="","",IF(O8570&gt;=1,O8570,0))</f>
        <v/>
      </c>
      <c r="Q8570" s="27">
        <f>IF(E8570="","",MAX(0,E8570-22))</f>
        <v/>
      </c>
      <c r="R8570" s="27">
        <f>IF(H8570=1,E8570,"")</f>
        <v/>
      </c>
      <c r="S8570" s="27">
        <f>IF(AND(H8570=1,J8570&lt;&gt;""),E8570-J8570,"")</f>
        <v/>
      </c>
      <c r="T8570">
        <f>IF(G8570="","",MONTH(G8570))</f>
        <v/>
      </c>
    </row>
    <row r="8571">
      <c r="A8571" s="24" t="n">
        <v>2020</v>
      </c>
      <c r="B8571" s="24" t="n">
        <v>12</v>
      </c>
      <c r="C8571" s="24" t="n">
        <v>23</v>
      </c>
      <c r="D8571" s="24" t="n">
        <v>2</v>
      </c>
      <c r="E8571" s="24" t="n">
        <v>3.94</v>
      </c>
      <c r="F8571" s="25">
        <f>IF($E8571="","",DATE(IF($A8571="",nominal_year,$A8571),$B8571,$C8571)+($D8571-IF(LEFT(hour_conv,1)="1",1,0))/24)</f>
        <v/>
      </c>
      <c r="G8571" s="26">
        <f>IF(F8571="","",INT(F8571))</f>
        <v/>
      </c>
      <c r="H8571">
        <f>IF(G8571="","",IF(AND(MONTH(G8571)*100+DAY(G8571)&gt;=season_lo,MONTH(G8571)*100+DAY(G8571)&lt;=season_hi),1,0))</f>
        <v/>
      </c>
      <c r="I8571">
        <f>IF(G8571="","",G8571-first_day+1)</f>
        <v/>
      </c>
      <c r="J8571" s="27">
        <f>IF(I8571="","",INDEX(Daily!$J$2:$J$421,I8571))</f>
        <v/>
      </c>
      <c r="K8571" s="27">
        <f>IF(J8571="","",J8571+cat_offset)</f>
        <v/>
      </c>
      <c r="L8571" s="27">
        <f>IF(J8571="","",MAX(0,E8571-J8571)^2)</f>
        <v/>
      </c>
      <c r="M8571" s="27">
        <f>IF(J8571="","",MAX(0,E8571-(J8571+twcdh_off))^2)</f>
        <v/>
      </c>
      <c r="N8571" s="27">
        <f>IF(E8571="","",MAX(0,E8571-swcdh_thr)^2)</f>
        <v/>
      </c>
      <c r="O8571">
        <f>IF(K8571="","",ROUND(E8571-K8571,0))</f>
        <v/>
      </c>
      <c r="P8571">
        <f>IF(O8571="","",IF(O8571&gt;=1,O8571,0))</f>
        <v/>
      </c>
      <c r="Q8571" s="27">
        <f>IF(E8571="","",MAX(0,E8571-22))</f>
        <v/>
      </c>
      <c r="R8571" s="27">
        <f>IF(H8571=1,E8571,"")</f>
        <v/>
      </c>
      <c r="S8571" s="27">
        <f>IF(AND(H8571=1,J8571&lt;&gt;""),E8571-J8571,"")</f>
        <v/>
      </c>
      <c r="T8571">
        <f>IF(G8571="","",MONTH(G8571))</f>
        <v/>
      </c>
    </row>
    <row r="8572">
      <c r="A8572" s="24" t="n">
        <v>2020</v>
      </c>
      <c r="B8572" s="24" t="n">
        <v>12</v>
      </c>
      <c r="C8572" s="24" t="n">
        <v>23</v>
      </c>
      <c r="D8572" s="24" t="n">
        <v>3</v>
      </c>
      <c r="E8572" s="24" t="n">
        <v>3.67</v>
      </c>
      <c r="F8572" s="25">
        <f>IF($E8572="","",DATE(IF($A8572="",nominal_year,$A8572),$B8572,$C8572)+($D8572-IF(LEFT(hour_conv,1)="1",1,0))/24)</f>
        <v/>
      </c>
      <c r="G8572" s="26">
        <f>IF(F8572="","",INT(F8572))</f>
        <v/>
      </c>
      <c r="H8572">
        <f>IF(G8572="","",IF(AND(MONTH(G8572)*100+DAY(G8572)&gt;=season_lo,MONTH(G8572)*100+DAY(G8572)&lt;=season_hi),1,0))</f>
        <v/>
      </c>
      <c r="I8572">
        <f>IF(G8572="","",G8572-first_day+1)</f>
        <v/>
      </c>
      <c r="J8572" s="27">
        <f>IF(I8572="","",INDEX(Daily!$J$2:$J$421,I8572))</f>
        <v/>
      </c>
      <c r="K8572" s="27">
        <f>IF(J8572="","",J8572+cat_offset)</f>
        <v/>
      </c>
      <c r="L8572" s="27">
        <f>IF(J8572="","",MAX(0,E8572-J8572)^2)</f>
        <v/>
      </c>
      <c r="M8572" s="27">
        <f>IF(J8572="","",MAX(0,E8572-(J8572+twcdh_off))^2)</f>
        <v/>
      </c>
      <c r="N8572" s="27">
        <f>IF(E8572="","",MAX(0,E8572-swcdh_thr)^2)</f>
        <v/>
      </c>
      <c r="O8572">
        <f>IF(K8572="","",ROUND(E8572-K8572,0))</f>
        <v/>
      </c>
      <c r="P8572">
        <f>IF(O8572="","",IF(O8572&gt;=1,O8572,0))</f>
        <v/>
      </c>
      <c r="Q8572" s="27">
        <f>IF(E8572="","",MAX(0,E8572-22))</f>
        <v/>
      </c>
      <c r="R8572" s="27">
        <f>IF(H8572=1,E8572,"")</f>
        <v/>
      </c>
      <c r="S8572" s="27">
        <f>IF(AND(H8572=1,J8572&lt;&gt;""),E8572-J8572,"")</f>
        <v/>
      </c>
      <c r="T8572">
        <f>IF(G8572="","",MONTH(G8572))</f>
        <v/>
      </c>
    </row>
    <row r="8573">
      <c r="A8573" s="24" t="n">
        <v>2020</v>
      </c>
      <c r="B8573" s="24" t="n">
        <v>12</v>
      </c>
      <c r="C8573" s="24" t="n">
        <v>23</v>
      </c>
      <c r="D8573" s="24" t="n">
        <v>4</v>
      </c>
      <c r="E8573" s="24" t="n">
        <v>4.38</v>
      </c>
      <c r="F8573" s="25">
        <f>IF($E8573="","",DATE(IF($A8573="",nominal_year,$A8573),$B8573,$C8573)+($D8573-IF(LEFT(hour_conv,1)="1",1,0))/24)</f>
        <v/>
      </c>
      <c r="G8573" s="26">
        <f>IF(F8573="","",INT(F8573))</f>
        <v/>
      </c>
      <c r="H8573">
        <f>IF(G8573="","",IF(AND(MONTH(G8573)*100+DAY(G8573)&gt;=season_lo,MONTH(G8573)*100+DAY(G8573)&lt;=season_hi),1,0))</f>
        <v/>
      </c>
      <c r="I8573">
        <f>IF(G8573="","",G8573-first_day+1)</f>
        <v/>
      </c>
      <c r="J8573" s="27">
        <f>IF(I8573="","",INDEX(Daily!$J$2:$J$421,I8573))</f>
        <v/>
      </c>
      <c r="K8573" s="27">
        <f>IF(J8573="","",J8573+cat_offset)</f>
        <v/>
      </c>
      <c r="L8573" s="27">
        <f>IF(J8573="","",MAX(0,E8573-J8573)^2)</f>
        <v/>
      </c>
      <c r="M8573" s="27">
        <f>IF(J8573="","",MAX(0,E8573-(J8573+twcdh_off))^2)</f>
        <v/>
      </c>
      <c r="N8573" s="27">
        <f>IF(E8573="","",MAX(0,E8573-swcdh_thr)^2)</f>
        <v/>
      </c>
      <c r="O8573">
        <f>IF(K8573="","",ROUND(E8573-K8573,0))</f>
        <v/>
      </c>
      <c r="P8573">
        <f>IF(O8573="","",IF(O8573&gt;=1,O8573,0))</f>
        <v/>
      </c>
      <c r="Q8573" s="27">
        <f>IF(E8573="","",MAX(0,E8573-22))</f>
        <v/>
      </c>
      <c r="R8573" s="27">
        <f>IF(H8573=1,E8573,"")</f>
        <v/>
      </c>
      <c r="S8573" s="27">
        <f>IF(AND(H8573=1,J8573&lt;&gt;""),E8573-J8573,"")</f>
        <v/>
      </c>
      <c r="T8573">
        <f>IF(G8573="","",MONTH(G8573))</f>
        <v/>
      </c>
    </row>
    <row r="8574">
      <c r="A8574" s="24" t="n">
        <v>2020</v>
      </c>
      <c r="B8574" s="24" t="n">
        <v>12</v>
      </c>
      <c r="C8574" s="24" t="n">
        <v>23</v>
      </c>
      <c r="D8574" s="24" t="n">
        <v>5</v>
      </c>
      <c r="E8574" s="24" t="n">
        <v>3.78</v>
      </c>
      <c r="F8574" s="25">
        <f>IF($E8574="","",DATE(IF($A8574="",nominal_year,$A8574),$B8574,$C8574)+($D8574-IF(LEFT(hour_conv,1)="1",1,0))/24)</f>
        <v/>
      </c>
      <c r="G8574" s="26">
        <f>IF(F8574="","",INT(F8574))</f>
        <v/>
      </c>
      <c r="H8574">
        <f>IF(G8574="","",IF(AND(MONTH(G8574)*100+DAY(G8574)&gt;=season_lo,MONTH(G8574)*100+DAY(G8574)&lt;=season_hi),1,0))</f>
        <v/>
      </c>
      <c r="I8574">
        <f>IF(G8574="","",G8574-first_day+1)</f>
        <v/>
      </c>
      <c r="J8574" s="27">
        <f>IF(I8574="","",INDEX(Daily!$J$2:$J$421,I8574))</f>
        <v/>
      </c>
      <c r="K8574" s="27">
        <f>IF(J8574="","",J8574+cat_offset)</f>
        <v/>
      </c>
      <c r="L8574" s="27">
        <f>IF(J8574="","",MAX(0,E8574-J8574)^2)</f>
        <v/>
      </c>
      <c r="M8574" s="27">
        <f>IF(J8574="","",MAX(0,E8574-(J8574+twcdh_off))^2)</f>
        <v/>
      </c>
      <c r="N8574" s="27">
        <f>IF(E8574="","",MAX(0,E8574-swcdh_thr)^2)</f>
        <v/>
      </c>
      <c r="O8574">
        <f>IF(K8574="","",ROUND(E8574-K8574,0))</f>
        <v/>
      </c>
      <c r="P8574">
        <f>IF(O8574="","",IF(O8574&gt;=1,O8574,0))</f>
        <v/>
      </c>
      <c r="Q8574" s="27">
        <f>IF(E8574="","",MAX(0,E8574-22))</f>
        <v/>
      </c>
      <c r="R8574" s="27">
        <f>IF(H8574=1,E8574,"")</f>
        <v/>
      </c>
      <c r="S8574" s="27">
        <f>IF(AND(H8574=1,J8574&lt;&gt;""),E8574-J8574,"")</f>
        <v/>
      </c>
      <c r="T8574">
        <f>IF(G8574="","",MONTH(G8574))</f>
        <v/>
      </c>
    </row>
    <row r="8575">
      <c r="A8575" s="24" t="n">
        <v>2020</v>
      </c>
      <c r="B8575" s="24" t="n">
        <v>12</v>
      </c>
      <c r="C8575" s="24" t="n">
        <v>23</v>
      </c>
      <c r="D8575" s="24" t="n">
        <v>6</v>
      </c>
      <c r="E8575" s="24" t="n">
        <v>3.58</v>
      </c>
      <c r="F8575" s="25">
        <f>IF($E8575="","",DATE(IF($A8575="",nominal_year,$A8575),$B8575,$C8575)+($D8575-IF(LEFT(hour_conv,1)="1",1,0))/24)</f>
        <v/>
      </c>
      <c r="G8575" s="26">
        <f>IF(F8575="","",INT(F8575))</f>
        <v/>
      </c>
      <c r="H8575">
        <f>IF(G8575="","",IF(AND(MONTH(G8575)*100+DAY(G8575)&gt;=season_lo,MONTH(G8575)*100+DAY(G8575)&lt;=season_hi),1,0))</f>
        <v/>
      </c>
      <c r="I8575">
        <f>IF(G8575="","",G8575-first_day+1)</f>
        <v/>
      </c>
      <c r="J8575" s="27">
        <f>IF(I8575="","",INDEX(Daily!$J$2:$J$421,I8575))</f>
        <v/>
      </c>
      <c r="K8575" s="27">
        <f>IF(J8575="","",J8575+cat_offset)</f>
        <v/>
      </c>
      <c r="L8575" s="27">
        <f>IF(J8575="","",MAX(0,E8575-J8575)^2)</f>
        <v/>
      </c>
      <c r="M8575" s="27">
        <f>IF(J8575="","",MAX(0,E8575-(J8575+twcdh_off))^2)</f>
        <v/>
      </c>
      <c r="N8575" s="27">
        <f>IF(E8575="","",MAX(0,E8575-swcdh_thr)^2)</f>
        <v/>
      </c>
      <c r="O8575">
        <f>IF(K8575="","",ROUND(E8575-K8575,0))</f>
        <v/>
      </c>
      <c r="P8575">
        <f>IF(O8575="","",IF(O8575&gt;=1,O8575,0))</f>
        <v/>
      </c>
      <c r="Q8575" s="27">
        <f>IF(E8575="","",MAX(0,E8575-22))</f>
        <v/>
      </c>
      <c r="R8575" s="27">
        <f>IF(H8575=1,E8575,"")</f>
        <v/>
      </c>
      <c r="S8575" s="27">
        <f>IF(AND(H8575=1,J8575&lt;&gt;""),E8575-J8575,"")</f>
        <v/>
      </c>
      <c r="T8575">
        <f>IF(G8575="","",MONTH(G8575))</f>
        <v/>
      </c>
    </row>
    <row r="8576">
      <c r="A8576" s="24" t="n">
        <v>2020</v>
      </c>
      <c r="B8576" s="24" t="n">
        <v>12</v>
      </c>
      <c r="C8576" s="24" t="n">
        <v>23</v>
      </c>
      <c r="D8576" s="24" t="n">
        <v>7</v>
      </c>
      <c r="E8576" s="24" t="n">
        <v>3.98</v>
      </c>
      <c r="F8576" s="25">
        <f>IF($E8576="","",DATE(IF($A8576="",nominal_year,$A8576),$B8576,$C8576)+($D8576-IF(LEFT(hour_conv,1)="1",1,0))/24)</f>
        <v/>
      </c>
      <c r="G8576" s="26">
        <f>IF(F8576="","",INT(F8576))</f>
        <v/>
      </c>
      <c r="H8576">
        <f>IF(G8576="","",IF(AND(MONTH(G8576)*100+DAY(G8576)&gt;=season_lo,MONTH(G8576)*100+DAY(G8576)&lt;=season_hi),1,0))</f>
        <v/>
      </c>
      <c r="I8576">
        <f>IF(G8576="","",G8576-first_day+1)</f>
        <v/>
      </c>
      <c r="J8576" s="27">
        <f>IF(I8576="","",INDEX(Daily!$J$2:$J$421,I8576))</f>
        <v/>
      </c>
      <c r="K8576" s="27">
        <f>IF(J8576="","",J8576+cat_offset)</f>
        <v/>
      </c>
      <c r="L8576" s="27">
        <f>IF(J8576="","",MAX(0,E8576-J8576)^2)</f>
        <v/>
      </c>
      <c r="M8576" s="27">
        <f>IF(J8576="","",MAX(0,E8576-(J8576+twcdh_off))^2)</f>
        <v/>
      </c>
      <c r="N8576" s="27">
        <f>IF(E8576="","",MAX(0,E8576-swcdh_thr)^2)</f>
        <v/>
      </c>
      <c r="O8576">
        <f>IF(K8576="","",ROUND(E8576-K8576,0))</f>
        <v/>
      </c>
      <c r="P8576">
        <f>IF(O8576="","",IF(O8576&gt;=1,O8576,0))</f>
        <v/>
      </c>
      <c r="Q8576" s="27">
        <f>IF(E8576="","",MAX(0,E8576-22))</f>
        <v/>
      </c>
      <c r="R8576" s="27">
        <f>IF(H8576=1,E8576,"")</f>
        <v/>
      </c>
      <c r="S8576" s="27">
        <f>IF(AND(H8576=1,J8576&lt;&gt;""),E8576-J8576,"")</f>
        <v/>
      </c>
      <c r="T8576">
        <f>IF(G8576="","",MONTH(G8576))</f>
        <v/>
      </c>
    </row>
    <row r="8577">
      <c r="A8577" s="24" t="n">
        <v>2020</v>
      </c>
      <c r="B8577" s="24" t="n">
        <v>12</v>
      </c>
      <c r="C8577" s="24" t="n">
        <v>23</v>
      </c>
      <c r="D8577" s="24" t="n">
        <v>8</v>
      </c>
      <c r="E8577" s="24" t="n">
        <v>5.03</v>
      </c>
      <c r="F8577" s="25">
        <f>IF($E8577="","",DATE(IF($A8577="",nominal_year,$A8577),$B8577,$C8577)+($D8577-IF(LEFT(hour_conv,1)="1",1,0))/24)</f>
        <v/>
      </c>
      <c r="G8577" s="26">
        <f>IF(F8577="","",INT(F8577))</f>
        <v/>
      </c>
      <c r="H8577">
        <f>IF(G8577="","",IF(AND(MONTH(G8577)*100+DAY(G8577)&gt;=season_lo,MONTH(G8577)*100+DAY(G8577)&lt;=season_hi),1,0))</f>
        <v/>
      </c>
      <c r="I8577">
        <f>IF(G8577="","",G8577-first_day+1)</f>
        <v/>
      </c>
      <c r="J8577" s="27">
        <f>IF(I8577="","",INDEX(Daily!$J$2:$J$421,I8577))</f>
        <v/>
      </c>
      <c r="K8577" s="27">
        <f>IF(J8577="","",J8577+cat_offset)</f>
        <v/>
      </c>
      <c r="L8577" s="27">
        <f>IF(J8577="","",MAX(0,E8577-J8577)^2)</f>
        <v/>
      </c>
      <c r="M8577" s="27">
        <f>IF(J8577="","",MAX(0,E8577-(J8577+twcdh_off))^2)</f>
        <v/>
      </c>
      <c r="N8577" s="27">
        <f>IF(E8577="","",MAX(0,E8577-swcdh_thr)^2)</f>
        <v/>
      </c>
      <c r="O8577">
        <f>IF(K8577="","",ROUND(E8577-K8577,0))</f>
        <v/>
      </c>
      <c r="P8577">
        <f>IF(O8577="","",IF(O8577&gt;=1,O8577,0))</f>
        <v/>
      </c>
      <c r="Q8577" s="27">
        <f>IF(E8577="","",MAX(0,E8577-22))</f>
        <v/>
      </c>
      <c r="R8577" s="27">
        <f>IF(H8577=1,E8577,"")</f>
        <v/>
      </c>
      <c r="S8577" s="27">
        <f>IF(AND(H8577=1,J8577&lt;&gt;""),E8577-J8577,"")</f>
        <v/>
      </c>
      <c r="T8577">
        <f>IF(G8577="","",MONTH(G8577))</f>
        <v/>
      </c>
    </row>
    <row r="8578">
      <c r="A8578" s="24" t="n">
        <v>2020</v>
      </c>
      <c r="B8578" s="24" t="n">
        <v>12</v>
      </c>
      <c r="C8578" s="24" t="n">
        <v>23</v>
      </c>
      <c r="D8578" s="24" t="n">
        <v>9</v>
      </c>
      <c r="E8578" s="24" t="n">
        <v>5.95</v>
      </c>
      <c r="F8578" s="25">
        <f>IF($E8578="","",DATE(IF($A8578="",nominal_year,$A8578),$B8578,$C8578)+($D8578-IF(LEFT(hour_conv,1)="1",1,0))/24)</f>
        <v/>
      </c>
      <c r="G8578" s="26">
        <f>IF(F8578="","",INT(F8578))</f>
        <v/>
      </c>
      <c r="H8578">
        <f>IF(G8578="","",IF(AND(MONTH(G8578)*100+DAY(G8578)&gt;=season_lo,MONTH(G8578)*100+DAY(G8578)&lt;=season_hi),1,0))</f>
        <v/>
      </c>
      <c r="I8578">
        <f>IF(G8578="","",G8578-first_day+1)</f>
        <v/>
      </c>
      <c r="J8578" s="27">
        <f>IF(I8578="","",INDEX(Daily!$J$2:$J$421,I8578))</f>
        <v/>
      </c>
      <c r="K8578" s="27">
        <f>IF(J8578="","",J8578+cat_offset)</f>
        <v/>
      </c>
      <c r="L8578" s="27">
        <f>IF(J8578="","",MAX(0,E8578-J8578)^2)</f>
        <v/>
      </c>
      <c r="M8578" s="27">
        <f>IF(J8578="","",MAX(0,E8578-(J8578+twcdh_off))^2)</f>
        <v/>
      </c>
      <c r="N8578" s="27">
        <f>IF(E8578="","",MAX(0,E8578-swcdh_thr)^2)</f>
        <v/>
      </c>
      <c r="O8578">
        <f>IF(K8578="","",ROUND(E8578-K8578,0))</f>
        <v/>
      </c>
      <c r="P8578">
        <f>IF(O8578="","",IF(O8578&gt;=1,O8578,0))</f>
        <v/>
      </c>
      <c r="Q8578" s="27">
        <f>IF(E8578="","",MAX(0,E8578-22))</f>
        <v/>
      </c>
      <c r="R8578" s="27">
        <f>IF(H8578=1,E8578,"")</f>
        <v/>
      </c>
      <c r="S8578" s="27">
        <f>IF(AND(H8578=1,J8578&lt;&gt;""),E8578-J8578,"")</f>
        <v/>
      </c>
      <c r="T8578">
        <f>IF(G8578="","",MONTH(G8578))</f>
        <v/>
      </c>
    </row>
    <row r="8579">
      <c r="A8579" s="24" t="n">
        <v>2020</v>
      </c>
      <c r="B8579" s="24" t="n">
        <v>12</v>
      </c>
      <c r="C8579" s="24" t="n">
        <v>23</v>
      </c>
      <c r="D8579" s="24" t="n">
        <v>10</v>
      </c>
      <c r="E8579" s="24" t="n">
        <v>6.8</v>
      </c>
      <c r="F8579" s="25">
        <f>IF($E8579="","",DATE(IF($A8579="",nominal_year,$A8579),$B8579,$C8579)+($D8579-IF(LEFT(hour_conv,1)="1",1,0))/24)</f>
        <v/>
      </c>
      <c r="G8579" s="26">
        <f>IF(F8579="","",INT(F8579))</f>
        <v/>
      </c>
      <c r="H8579">
        <f>IF(G8579="","",IF(AND(MONTH(G8579)*100+DAY(G8579)&gt;=season_lo,MONTH(G8579)*100+DAY(G8579)&lt;=season_hi),1,0))</f>
        <v/>
      </c>
      <c r="I8579">
        <f>IF(G8579="","",G8579-first_day+1)</f>
        <v/>
      </c>
      <c r="J8579" s="27">
        <f>IF(I8579="","",INDEX(Daily!$J$2:$J$421,I8579))</f>
        <v/>
      </c>
      <c r="K8579" s="27">
        <f>IF(J8579="","",J8579+cat_offset)</f>
        <v/>
      </c>
      <c r="L8579" s="27">
        <f>IF(J8579="","",MAX(0,E8579-J8579)^2)</f>
        <v/>
      </c>
      <c r="M8579" s="27">
        <f>IF(J8579="","",MAX(0,E8579-(J8579+twcdh_off))^2)</f>
        <v/>
      </c>
      <c r="N8579" s="27">
        <f>IF(E8579="","",MAX(0,E8579-swcdh_thr)^2)</f>
        <v/>
      </c>
      <c r="O8579">
        <f>IF(K8579="","",ROUND(E8579-K8579,0))</f>
        <v/>
      </c>
      <c r="P8579">
        <f>IF(O8579="","",IF(O8579&gt;=1,O8579,0))</f>
        <v/>
      </c>
      <c r="Q8579" s="27">
        <f>IF(E8579="","",MAX(0,E8579-22))</f>
        <v/>
      </c>
      <c r="R8579" s="27">
        <f>IF(H8579=1,E8579,"")</f>
        <v/>
      </c>
      <c r="S8579" s="27">
        <f>IF(AND(H8579=1,J8579&lt;&gt;""),E8579-J8579,"")</f>
        <v/>
      </c>
      <c r="T8579">
        <f>IF(G8579="","",MONTH(G8579))</f>
        <v/>
      </c>
    </row>
    <row r="8580">
      <c r="A8580" s="24" t="n">
        <v>2020</v>
      </c>
      <c r="B8580" s="24" t="n">
        <v>12</v>
      </c>
      <c r="C8580" s="24" t="n">
        <v>23</v>
      </c>
      <c r="D8580" s="24" t="n">
        <v>11</v>
      </c>
      <c r="E8580" s="24" t="n">
        <v>6.76</v>
      </c>
      <c r="F8580" s="25">
        <f>IF($E8580="","",DATE(IF($A8580="",nominal_year,$A8580),$B8580,$C8580)+($D8580-IF(LEFT(hour_conv,1)="1",1,0))/24)</f>
        <v/>
      </c>
      <c r="G8580" s="26">
        <f>IF(F8580="","",INT(F8580))</f>
        <v/>
      </c>
      <c r="H8580">
        <f>IF(G8580="","",IF(AND(MONTH(G8580)*100+DAY(G8580)&gt;=season_lo,MONTH(G8580)*100+DAY(G8580)&lt;=season_hi),1,0))</f>
        <v/>
      </c>
      <c r="I8580">
        <f>IF(G8580="","",G8580-first_day+1)</f>
        <v/>
      </c>
      <c r="J8580" s="27">
        <f>IF(I8580="","",INDEX(Daily!$J$2:$J$421,I8580))</f>
        <v/>
      </c>
      <c r="K8580" s="27">
        <f>IF(J8580="","",J8580+cat_offset)</f>
        <v/>
      </c>
      <c r="L8580" s="27">
        <f>IF(J8580="","",MAX(0,E8580-J8580)^2)</f>
        <v/>
      </c>
      <c r="M8580" s="27">
        <f>IF(J8580="","",MAX(0,E8580-(J8580+twcdh_off))^2)</f>
        <v/>
      </c>
      <c r="N8580" s="27">
        <f>IF(E8580="","",MAX(0,E8580-swcdh_thr)^2)</f>
        <v/>
      </c>
      <c r="O8580">
        <f>IF(K8580="","",ROUND(E8580-K8580,0))</f>
        <v/>
      </c>
      <c r="P8580">
        <f>IF(O8580="","",IF(O8580&gt;=1,O8580,0))</f>
        <v/>
      </c>
      <c r="Q8580" s="27">
        <f>IF(E8580="","",MAX(0,E8580-22))</f>
        <v/>
      </c>
      <c r="R8580" s="27">
        <f>IF(H8580=1,E8580,"")</f>
        <v/>
      </c>
      <c r="S8580" s="27">
        <f>IF(AND(H8580=1,J8580&lt;&gt;""),E8580-J8580,"")</f>
        <v/>
      </c>
      <c r="T8580">
        <f>IF(G8580="","",MONTH(G8580))</f>
        <v/>
      </c>
    </row>
    <row r="8581">
      <c r="A8581" s="24" t="n">
        <v>2020</v>
      </c>
      <c r="B8581" s="24" t="n">
        <v>12</v>
      </c>
      <c r="C8581" s="24" t="n">
        <v>23</v>
      </c>
      <c r="D8581" s="24" t="n">
        <v>12</v>
      </c>
      <c r="E8581" s="24" t="n">
        <v>7.21</v>
      </c>
      <c r="F8581" s="25">
        <f>IF($E8581="","",DATE(IF($A8581="",nominal_year,$A8581),$B8581,$C8581)+($D8581-IF(LEFT(hour_conv,1)="1",1,0))/24)</f>
        <v/>
      </c>
      <c r="G8581" s="26">
        <f>IF(F8581="","",INT(F8581))</f>
        <v/>
      </c>
      <c r="H8581">
        <f>IF(G8581="","",IF(AND(MONTH(G8581)*100+DAY(G8581)&gt;=season_lo,MONTH(G8581)*100+DAY(G8581)&lt;=season_hi),1,0))</f>
        <v/>
      </c>
      <c r="I8581">
        <f>IF(G8581="","",G8581-first_day+1)</f>
        <v/>
      </c>
      <c r="J8581" s="27">
        <f>IF(I8581="","",INDEX(Daily!$J$2:$J$421,I8581))</f>
        <v/>
      </c>
      <c r="K8581" s="27">
        <f>IF(J8581="","",J8581+cat_offset)</f>
        <v/>
      </c>
      <c r="L8581" s="27">
        <f>IF(J8581="","",MAX(0,E8581-J8581)^2)</f>
        <v/>
      </c>
      <c r="M8581" s="27">
        <f>IF(J8581="","",MAX(0,E8581-(J8581+twcdh_off))^2)</f>
        <v/>
      </c>
      <c r="N8581" s="27">
        <f>IF(E8581="","",MAX(0,E8581-swcdh_thr)^2)</f>
        <v/>
      </c>
      <c r="O8581">
        <f>IF(K8581="","",ROUND(E8581-K8581,0))</f>
        <v/>
      </c>
      <c r="P8581">
        <f>IF(O8581="","",IF(O8581&gt;=1,O8581,0))</f>
        <v/>
      </c>
      <c r="Q8581" s="27">
        <f>IF(E8581="","",MAX(0,E8581-22))</f>
        <v/>
      </c>
      <c r="R8581" s="27">
        <f>IF(H8581=1,E8581,"")</f>
        <v/>
      </c>
      <c r="S8581" s="27">
        <f>IF(AND(H8581=1,J8581&lt;&gt;""),E8581-J8581,"")</f>
        <v/>
      </c>
      <c r="T8581">
        <f>IF(G8581="","",MONTH(G8581))</f>
        <v/>
      </c>
    </row>
    <row r="8582">
      <c r="A8582" s="24" t="n">
        <v>2020</v>
      </c>
      <c r="B8582" s="24" t="n">
        <v>12</v>
      </c>
      <c r="C8582" s="24" t="n">
        <v>23</v>
      </c>
      <c r="D8582" s="24" t="n">
        <v>13</v>
      </c>
      <c r="E8582" s="24" t="n">
        <v>8.550000000000001</v>
      </c>
      <c r="F8582" s="25">
        <f>IF($E8582="","",DATE(IF($A8582="",nominal_year,$A8582),$B8582,$C8582)+($D8582-IF(LEFT(hour_conv,1)="1",1,0))/24)</f>
        <v/>
      </c>
      <c r="G8582" s="26">
        <f>IF(F8582="","",INT(F8582))</f>
        <v/>
      </c>
      <c r="H8582">
        <f>IF(G8582="","",IF(AND(MONTH(G8582)*100+DAY(G8582)&gt;=season_lo,MONTH(G8582)*100+DAY(G8582)&lt;=season_hi),1,0))</f>
        <v/>
      </c>
      <c r="I8582">
        <f>IF(G8582="","",G8582-first_day+1)</f>
        <v/>
      </c>
      <c r="J8582" s="27">
        <f>IF(I8582="","",INDEX(Daily!$J$2:$J$421,I8582))</f>
        <v/>
      </c>
      <c r="K8582" s="27">
        <f>IF(J8582="","",J8582+cat_offset)</f>
        <v/>
      </c>
      <c r="L8582" s="27">
        <f>IF(J8582="","",MAX(0,E8582-J8582)^2)</f>
        <v/>
      </c>
      <c r="M8582" s="27">
        <f>IF(J8582="","",MAX(0,E8582-(J8582+twcdh_off))^2)</f>
        <v/>
      </c>
      <c r="N8582" s="27">
        <f>IF(E8582="","",MAX(0,E8582-swcdh_thr)^2)</f>
        <v/>
      </c>
      <c r="O8582">
        <f>IF(K8582="","",ROUND(E8582-K8582,0))</f>
        <v/>
      </c>
      <c r="P8582">
        <f>IF(O8582="","",IF(O8582&gt;=1,O8582,0))</f>
        <v/>
      </c>
      <c r="Q8582" s="27">
        <f>IF(E8582="","",MAX(0,E8582-22))</f>
        <v/>
      </c>
      <c r="R8582" s="27">
        <f>IF(H8582=1,E8582,"")</f>
        <v/>
      </c>
      <c r="S8582" s="27">
        <f>IF(AND(H8582=1,J8582&lt;&gt;""),E8582-J8582,"")</f>
        <v/>
      </c>
      <c r="T8582">
        <f>IF(G8582="","",MONTH(G8582))</f>
        <v/>
      </c>
    </row>
    <row r="8583">
      <c r="A8583" s="24" t="n">
        <v>2020</v>
      </c>
      <c r="B8583" s="24" t="n">
        <v>12</v>
      </c>
      <c r="C8583" s="24" t="n">
        <v>23</v>
      </c>
      <c r="D8583" s="24" t="n">
        <v>14</v>
      </c>
      <c r="E8583" s="24" t="n">
        <v>8.09</v>
      </c>
      <c r="F8583" s="25">
        <f>IF($E8583="","",DATE(IF($A8583="",nominal_year,$A8583),$B8583,$C8583)+($D8583-IF(LEFT(hour_conv,1)="1",1,0))/24)</f>
        <v/>
      </c>
      <c r="G8583" s="26">
        <f>IF(F8583="","",INT(F8583))</f>
        <v/>
      </c>
      <c r="H8583">
        <f>IF(G8583="","",IF(AND(MONTH(G8583)*100+DAY(G8583)&gt;=season_lo,MONTH(G8583)*100+DAY(G8583)&lt;=season_hi),1,0))</f>
        <v/>
      </c>
      <c r="I8583">
        <f>IF(G8583="","",G8583-first_day+1)</f>
        <v/>
      </c>
      <c r="J8583" s="27">
        <f>IF(I8583="","",INDEX(Daily!$J$2:$J$421,I8583))</f>
        <v/>
      </c>
      <c r="K8583" s="27">
        <f>IF(J8583="","",J8583+cat_offset)</f>
        <v/>
      </c>
      <c r="L8583" s="27">
        <f>IF(J8583="","",MAX(0,E8583-J8583)^2)</f>
        <v/>
      </c>
      <c r="M8583" s="27">
        <f>IF(J8583="","",MAX(0,E8583-(J8583+twcdh_off))^2)</f>
        <v/>
      </c>
      <c r="N8583" s="27">
        <f>IF(E8583="","",MAX(0,E8583-swcdh_thr)^2)</f>
        <v/>
      </c>
      <c r="O8583">
        <f>IF(K8583="","",ROUND(E8583-K8583,0))</f>
        <v/>
      </c>
      <c r="P8583">
        <f>IF(O8583="","",IF(O8583&gt;=1,O8583,0))</f>
        <v/>
      </c>
      <c r="Q8583" s="27">
        <f>IF(E8583="","",MAX(0,E8583-22))</f>
        <v/>
      </c>
      <c r="R8583" s="27">
        <f>IF(H8583=1,E8583,"")</f>
        <v/>
      </c>
      <c r="S8583" s="27">
        <f>IF(AND(H8583=1,J8583&lt;&gt;""),E8583-J8583,"")</f>
        <v/>
      </c>
      <c r="T8583">
        <f>IF(G8583="","",MONTH(G8583))</f>
        <v/>
      </c>
    </row>
    <row r="8584">
      <c r="A8584" s="24" t="n">
        <v>2020</v>
      </c>
      <c r="B8584" s="24" t="n">
        <v>12</v>
      </c>
      <c r="C8584" s="24" t="n">
        <v>23</v>
      </c>
      <c r="D8584" s="24" t="n">
        <v>15</v>
      </c>
      <c r="E8584" s="24" t="n">
        <v>9.1</v>
      </c>
      <c r="F8584" s="25">
        <f>IF($E8584="","",DATE(IF($A8584="",nominal_year,$A8584),$B8584,$C8584)+($D8584-IF(LEFT(hour_conv,1)="1",1,0))/24)</f>
        <v/>
      </c>
      <c r="G8584" s="26">
        <f>IF(F8584="","",INT(F8584))</f>
        <v/>
      </c>
      <c r="H8584">
        <f>IF(G8584="","",IF(AND(MONTH(G8584)*100+DAY(G8584)&gt;=season_lo,MONTH(G8584)*100+DAY(G8584)&lt;=season_hi),1,0))</f>
        <v/>
      </c>
      <c r="I8584">
        <f>IF(G8584="","",G8584-first_day+1)</f>
        <v/>
      </c>
      <c r="J8584" s="27">
        <f>IF(I8584="","",INDEX(Daily!$J$2:$J$421,I8584))</f>
        <v/>
      </c>
      <c r="K8584" s="27">
        <f>IF(J8584="","",J8584+cat_offset)</f>
        <v/>
      </c>
      <c r="L8584" s="27">
        <f>IF(J8584="","",MAX(0,E8584-J8584)^2)</f>
        <v/>
      </c>
      <c r="M8584" s="27">
        <f>IF(J8584="","",MAX(0,E8584-(J8584+twcdh_off))^2)</f>
        <v/>
      </c>
      <c r="N8584" s="27">
        <f>IF(E8584="","",MAX(0,E8584-swcdh_thr)^2)</f>
        <v/>
      </c>
      <c r="O8584">
        <f>IF(K8584="","",ROUND(E8584-K8584,0))</f>
        <v/>
      </c>
      <c r="P8584">
        <f>IF(O8584="","",IF(O8584&gt;=1,O8584,0))</f>
        <v/>
      </c>
      <c r="Q8584" s="27">
        <f>IF(E8584="","",MAX(0,E8584-22))</f>
        <v/>
      </c>
      <c r="R8584" s="27">
        <f>IF(H8584=1,E8584,"")</f>
        <v/>
      </c>
      <c r="S8584" s="27">
        <f>IF(AND(H8584=1,J8584&lt;&gt;""),E8584-J8584,"")</f>
        <v/>
      </c>
      <c r="T8584">
        <f>IF(G8584="","",MONTH(G8584))</f>
        <v/>
      </c>
    </row>
    <row r="8585">
      <c r="A8585" s="24" t="n">
        <v>2020</v>
      </c>
      <c r="B8585" s="24" t="n">
        <v>12</v>
      </c>
      <c r="C8585" s="24" t="n">
        <v>23</v>
      </c>
      <c r="D8585" s="24" t="n">
        <v>16</v>
      </c>
      <c r="E8585" s="24" t="n">
        <v>8.69</v>
      </c>
      <c r="F8585" s="25">
        <f>IF($E8585="","",DATE(IF($A8585="",nominal_year,$A8585),$B8585,$C8585)+($D8585-IF(LEFT(hour_conv,1)="1",1,0))/24)</f>
        <v/>
      </c>
      <c r="G8585" s="26">
        <f>IF(F8585="","",INT(F8585))</f>
        <v/>
      </c>
      <c r="H8585">
        <f>IF(G8585="","",IF(AND(MONTH(G8585)*100+DAY(G8585)&gt;=season_lo,MONTH(G8585)*100+DAY(G8585)&lt;=season_hi),1,0))</f>
        <v/>
      </c>
      <c r="I8585">
        <f>IF(G8585="","",G8585-first_day+1)</f>
        <v/>
      </c>
      <c r="J8585" s="27">
        <f>IF(I8585="","",INDEX(Daily!$J$2:$J$421,I8585))</f>
        <v/>
      </c>
      <c r="K8585" s="27">
        <f>IF(J8585="","",J8585+cat_offset)</f>
        <v/>
      </c>
      <c r="L8585" s="27">
        <f>IF(J8585="","",MAX(0,E8585-J8585)^2)</f>
        <v/>
      </c>
      <c r="M8585" s="27">
        <f>IF(J8585="","",MAX(0,E8585-(J8585+twcdh_off))^2)</f>
        <v/>
      </c>
      <c r="N8585" s="27">
        <f>IF(E8585="","",MAX(0,E8585-swcdh_thr)^2)</f>
        <v/>
      </c>
      <c r="O8585">
        <f>IF(K8585="","",ROUND(E8585-K8585,0))</f>
        <v/>
      </c>
      <c r="P8585">
        <f>IF(O8585="","",IF(O8585&gt;=1,O8585,0))</f>
        <v/>
      </c>
      <c r="Q8585" s="27">
        <f>IF(E8585="","",MAX(0,E8585-22))</f>
        <v/>
      </c>
      <c r="R8585" s="27">
        <f>IF(H8585=1,E8585,"")</f>
        <v/>
      </c>
      <c r="S8585" s="27">
        <f>IF(AND(H8585=1,J8585&lt;&gt;""),E8585-J8585,"")</f>
        <v/>
      </c>
      <c r="T8585">
        <f>IF(G8585="","",MONTH(G8585))</f>
        <v/>
      </c>
    </row>
    <row r="8586">
      <c r="A8586" s="24" t="n">
        <v>2020</v>
      </c>
      <c r="B8586" s="24" t="n">
        <v>12</v>
      </c>
      <c r="C8586" s="24" t="n">
        <v>23</v>
      </c>
      <c r="D8586" s="24" t="n">
        <v>17</v>
      </c>
      <c r="E8586" s="24" t="n">
        <v>8.609999999999999</v>
      </c>
      <c r="F8586" s="25">
        <f>IF($E8586="","",DATE(IF($A8586="",nominal_year,$A8586),$B8586,$C8586)+($D8586-IF(LEFT(hour_conv,1)="1",1,0))/24)</f>
        <v/>
      </c>
      <c r="G8586" s="26">
        <f>IF(F8586="","",INT(F8586))</f>
        <v/>
      </c>
      <c r="H8586">
        <f>IF(G8586="","",IF(AND(MONTH(G8586)*100+DAY(G8586)&gt;=season_lo,MONTH(G8586)*100+DAY(G8586)&lt;=season_hi),1,0))</f>
        <v/>
      </c>
      <c r="I8586">
        <f>IF(G8586="","",G8586-first_day+1)</f>
        <v/>
      </c>
      <c r="J8586" s="27">
        <f>IF(I8586="","",INDEX(Daily!$J$2:$J$421,I8586))</f>
        <v/>
      </c>
      <c r="K8586" s="27">
        <f>IF(J8586="","",J8586+cat_offset)</f>
        <v/>
      </c>
      <c r="L8586" s="27">
        <f>IF(J8586="","",MAX(0,E8586-J8586)^2)</f>
        <v/>
      </c>
      <c r="M8586" s="27">
        <f>IF(J8586="","",MAX(0,E8586-(J8586+twcdh_off))^2)</f>
        <v/>
      </c>
      <c r="N8586" s="27">
        <f>IF(E8586="","",MAX(0,E8586-swcdh_thr)^2)</f>
        <v/>
      </c>
      <c r="O8586">
        <f>IF(K8586="","",ROUND(E8586-K8586,0))</f>
        <v/>
      </c>
      <c r="P8586">
        <f>IF(O8586="","",IF(O8586&gt;=1,O8586,0))</f>
        <v/>
      </c>
      <c r="Q8586" s="27">
        <f>IF(E8586="","",MAX(0,E8586-22))</f>
        <v/>
      </c>
      <c r="R8586" s="27">
        <f>IF(H8586=1,E8586,"")</f>
        <v/>
      </c>
      <c r="S8586" s="27">
        <f>IF(AND(H8586=1,J8586&lt;&gt;""),E8586-J8586,"")</f>
        <v/>
      </c>
      <c r="T8586">
        <f>IF(G8586="","",MONTH(G8586))</f>
        <v/>
      </c>
    </row>
    <row r="8587">
      <c r="A8587" s="24" t="n">
        <v>2020</v>
      </c>
      <c r="B8587" s="24" t="n">
        <v>12</v>
      </c>
      <c r="C8587" s="24" t="n">
        <v>23</v>
      </c>
      <c r="D8587" s="24" t="n">
        <v>18</v>
      </c>
      <c r="E8587" s="24" t="n">
        <v>8.18</v>
      </c>
      <c r="F8587" s="25">
        <f>IF($E8587="","",DATE(IF($A8587="",nominal_year,$A8587),$B8587,$C8587)+($D8587-IF(LEFT(hour_conv,1)="1",1,0))/24)</f>
        <v/>
      </c>
      <c r="G8587" s="26">
        <f>IF(F8587="","",INT(F8587))</f>
        <v/>
      </c>
      <c r="H8587">
        <f>IF(G8587="","",IF(AND(MONTH(G8587)*100+DAY(G8587)&gt;=season_lo,MONTH(G8587)*100+DAY(G8587)&lt;=season_hi),1,0))</f>
        <v/>
      </c>
      <c r="I8587">
        <f>IF(G8587="","",G8587-first_day+1)</f>
        <v/>
      </c>
      <c r="J8587" s="27">
        <f>IF(I8587="","",INDEX(Daily!$J$2:$J$421,I8587))</f>
        <v/>
      </c>
      <c r="K8587" s="27">
        <f>IF(J8587="","",J8587+cat_offset)</f>
        <v/>
      </c>
      <c r="L8587" s="27">
        <f>IF(J8587="","",MAX(0,E8587-J8587)^2)</f>
        <v/>
      </c>
      <c r="M8587" s="27">
        <f>IF(J8587="","",MAX(0,E8587-(J8587+twcdh_off))^2)</f>
        <v/>
      </c>
      <c r="N8587" s="27">
        <f>IF(E8587="","",MAX(0,E8587-swcdh_thr)^2)</f>
        <v/>
      </c>
      <c r="O8587">
        <f>IF(K8587="","",ROUND(E8587-K8587,0))</f>
        <v/>
      </c>
      <c r="P8587">
        <f>IF(O8587="","",IF(O8587&gt;=1,O8587,0))</f>
        <v/>
      </c>
      <c r="Q8587" s="27">
        <f>IF(E8587="","",MAX(0,E8587-22))</f>
        <v/>
      </c>
      <c r="R8587" s="27">
        <f>IF(H8587=1,E8587,"")</f>
        <v/>
      </c>
      <c r="S8587" s="27">
        <f>IF(AND(H8587=1,J8587&lt;&gt;""),E8587-J8587,"")</f>
        <v/>
      </c>
      <c r="T8587">
        <f>IF(G8587="","",MONTH(G8587))</f>
        <v/>
      </c>
    </row>
    <row r="8588">
      <c r="A8588" s="24" t="n">
        <v>2020</v>
      </c>
      <c r="B8588" s="24" t="n">
        <v>12</v>
      </c>
      <c r="C8588" s="24" t="n">
        <v>23</v>
      </c>
      <c r="D8588" s="24" t="n">
        <v>19</v>
      </c>
      <c r="E8588" s="24" t="n">
        <v>8</v>
      </c>
      <c r="F8588" s="25">
        <f>IF($E8588="","",DATE(IF($A8588="",nominal_year,$A8588),$B8588,$C8588)+($D8588-IF(LEFT(hour_conv,1)="1",1,0))/24)</f>
        <v/>
      </c>
      <c r="G8588" s="26">
        <f>IF(F8588="","",INT(F8588))</f>
        <v/>
      </c>
      <c r="H8588">
        <f>IF(G8588="","",IF(AND(MONTH(G8588)*100+DAY(G8588)&gt;=season_lo,MONTH(G8588)*100+DAY(G8588)&lt;=season_hi),1,0))</f>
        <v/>
      </c>
      <c r="I8588">
        <f>IF(G8588="","",G8588-first_day+1)</f>
        <v/>
      </c>
      <c r="J8588" s="27">
        <f>IF(I8588="","",INDEX(Daily!$J$2:$J$421,I8588))</f>
        <v/>
      </c>
      <c r="K8588" s="27">
        <f>IF(J8588="","",J8588+cat_offset)</f>
        <v/>
      </c>
      <c r="L8588" s="27">
        <f>IF(J8588="","",MAX(0,E8588-J8588)^2)</f>
        <v/>
      </c>
      <c r="M8588" s="27">
        <f>IF(J8588="","",MAX(0,E8588-(J8588+twcdh_off))^2)</f>
        <v/>
      </c>
      <c r="N8588" s="27">
        <f>IF(E8588="","",MAX(0,E8588-swcdh_thr)^2)</f>
        <v/>
      </c>
      <c r="O8588">
        <f>IF(K8588="","",ROUND(E8588-K8588,0))</f>
        <v/>
      </c>
      <c r="P8588">
        <f>IF(O8588="","",IF(O8588&gt;=1,O8588,0))</f>
        <v/>
      </c>
      <c r="Q8588" s="27">
        <f>IF(E8588="","",MAX(0,E8588-22))</f>
        <v/>
      </c>
      <c r="R8588" s="27">
        <f>IF(H8588=1,E8588,"")</f>
        <v/>
      </c>
      <c r="S8588" s="27">
        <f>IF(AND(H8588=1,J8588&lt;&gt;""),E8588-J8588,"")</f>
        <v/>
      </c>
      <c r="T8588">
        <f>IF(G8588="","",MONTH(G8588))</f>
        <v/>
      </c>
    </row>
    <row r="8589">
      <c r="A8589" s="24" t="n">
        <v>2020</v>
      </c>
      <c r="B8589" s="24" t="n">
        <v>12</v>
      </c>
      <c r="C8589" s="24" t="n">
        <v>23</v>
      </c>
      <c r="D8589" s="24" t="n">
        <v>20</v>
      </c>
      <c r="E8589" s="24" t="n">
        <v>7.2</v>
      </c>
      <c r="F8589" s="25">
        <f>IF($E8589="","",DATE(IF($A8589="",nominal_year,$A8589),$B8589,$C8589)+($D8589-IF(LEFT(hour_conv,1)="1",1,0))/24)</f>
        <v/>
      </c>
      <c r="G8589" s="26">
        <f>IF(F8589="","",INT(F8589))</f>
        <v/>
      </c>
      <c r="H8589">
        <f>IF(G8589="","",IF(AND(MONTH(G8589)*100+DAY(G8589)&gt;=season_lo,MONTH(G8589)*100+DAY(G8589)&lt;=season_hi),1,0))</f>
        <v/>
      </c>
      <c r="I8589">
        <f>IF(G8589="","",G8589-first_day+1)</f>
        <v/>
      </c>
      <c r="J8589" s="27">
        <f>IF(I8589="","",INDEX(Daily!$J$2:$J$421,I8589))</f>
        <v/>
      </c>
      <c r="K8589" s="27">
        <f>IF(J8589="","",J8589+cat_offset)</f>
        <v/>
      </c>
      <c r="L8589" s="27">
        <f>IF(J8589="","",MAX(0,E8589-J8589)^2)</f>
        <v/>
      </c>
      <c r="M8589" s="27">
        <f>IF(J8589="","",MAX(0,E8589-(J8589+twcdh_off))^2)</f>
        <v/>
      </c>
      <c r="N8589" s="27">
        <f>IF(E8589="","",MAX(0,E8589-swcdh_thr)^2)</f>
        <v/>
      </c>
      <c r="O8589">
        <f>IF(K8589="","",ROUND(E8589-K8589,0))</f>
        <v/>
      </c>
      <c r="P8589">
        <f>IF(O8589="","",IF(O8589&gt;=1,O8589,0))</f>
        <v/>
      </c>
      <c r="Q8589" s="27">
        <f>IF(E8589="","",MAX(0,E8589-22))</f>
        <v/>
      </c>
      <c r="R8589" s="27">
        <f>IF(H8589=1,E8589,"")</f>
        <v/>
      </c>
      <c r="S8589" s="27">
        <f>IF(AND(H8589=1,J8589&lt;&gt;""),E8589-J8589,"")</f>
        <v/>
      </c>
      <c r="T8589">
        <f>IF(G8589="","",MONTH(G8589))</f>
        <v/>
      </c>
    </row>
    <row r="8590">
      <c r="A8590" s="24" t="n">
        <v>2020</v>
      </c>
      <c r="B8590" s="24" t="n">
        <v>12</v>
      </c>
      <c r="C8590" s="24" t="n">
        <v>23</v>
      </c>
      <c r="D8590" s="24" t="n">
        <v>21</v>
      </c>
      <c r="E8590" s="24" t="n">
        <v>6.53</v>
      </c>
      <c r="F8590" s="25">
        <f>IF($E8590="","",DATE(IF($A8590="",nominal_year,$A8590),$B8590,$C8590)+($D8590-IF(LEFT(hour_conv,1)="1",1,0))/24)</f>
        <v/>
      </c>
      <c r="G8590" s="26">
        <f>IF(F8590="","",INT(F8590))</f>
        <v/>
      </c>
      <c r="H8590">
        <f>IF(G8590="","",IF(AND(MONTH(G8590)*100+DAY(G8590)&gt;=season_lo,MONTH(G8590)*100+DAY(G8590)&lt;=season_hi),1,0))</f>
        <v/>
      </c>
      <c r="I8590">
        <f>IF(G8590="","",G8590-first_day+1)</f>
        <v/>
      </c>
      <c r="J8590" s="27">
        <f>IF(I8590="","",INDEX(Daily!$J$2:$J$421,I8590))</f>
        <v/>
      </c>
      <c r="K8590" s="27">
        <f>IF(J8590="","",J8590+cat_offset)</f>
        <v/>
      </c>
      <c r="L8590" s="27">
        <f>IF(J8590="","",MAX(0,E8590-J8590)^2)</f>
        <v/>
      </c>
      <c r="M8590" s="27">
        <f>IF(J8590="","",MAX(0,E8590-(J8590+twcdh_off))^2)</f>
        <v/>
      </c>
      <c r="N8590" s="27">
        <f>IF(E8590="","",MAX(0,E8590-swcdh_thr)^2)</f>
        <v/>
      </c>
      <c r="O8590">
        <f>IF(K8590="","",ROUND(E8590-K8590,0))</f>
        <v/>
      </c>
      <c r="P8590">
        <f>IF(O8590="","",IF(O8590&gt;=1,O8590,0))</f>
        <v/>
      </c>
      <c r="Q8590" s="27">
        <f>IF(E8590="","",MAX(0,E8590-22))</f>
        <v/>
      </c>
      <c r="R8590" s="27">
        <f>IF(H8590=1,E8590,"")</f>
        <v/>
      </c>
      <c r="S8590" s="27">
        <f>IF(AND(H8590=1,J8590&lt;&gt;""),E8590-J8590,"")</f>
        <v/>
      </c>
      <c r="T8590">
        <f>IF(G8590="","",MONTH(G8590))</f>
        <v/>
      </c>
    </row>
    <row r="8591">
      <c r="A8591" s="24" t="n">
        <v>2020</v>
      </c>
      <c r="B8591" s="24" t="n">
        <v>12</v>
      </c>
      <c r="C8591" s="24" t="n">
        <v>23</v>
      </c>
      <c r="D8591" s="24" t="n">
        <v>22</v>
      </c>
      <c r="E8591" s="24" t="n">
        <v>6.12</v>
      </c>
      <c r="F8591" s="25">
        <f>IF($E8591="","",DATE(IF($A8591="",nominal_year,$A8591),$B8591,$C8591)+($D8591-IF(LEFT(hour_conv,1)="1",1,0))/24)</f>
        <v/>
      </c>
      <c r="G8591" s="26">
        <f>IF(F8591="","",INT(F8591))</f>
        <v/>
      </c>
      <c r="H8591">
        <f>IF(G8591="","",IF(AND(MONTH(G8591)*100+DAY(G8591)&gt;=season_lo,MONTH(G8591)*100+DAY(G8591)&lt;=season_hi),1,0))</f>
        <v/>
      </c>
      <c r="I8591">
        <f>IF(G8591="","",G8591-first_day+1)</f>
        <v/>
      </c>
      <c r="J8591" s="27">
        <f>IF(I8591="","",INDEX(Daily!$J$2:$J$421,I8591))</f>
        <v/>
      </c>
      <c r="K8591" s="27">
        <f>IF(J8591="","",J8591+cat_offset)</f>
        <v/>
      </c>
      <c r="L8591" s="27">
        <f>IF(J8591="","",MAX(0,E8591-J8591)^2)</f>
        <v/>
      </c>
      <c r="M8591" s="27">
        <f>IF(J8591="","",MAX(0,E8591-(J8591+twcdh_off))^2)</f>
        <v/>
      </c>
      <c r="N8591" s="27">
        <f>IF(E8591="","",MAX(0,E8591-swcdh_thr)^2)</f>
        <v/>
      </c>
      <c r="O8591">
        <f>IF(K8591="","",ROUND(E8591-K8591,0))</f>
        <v/>
      </c>
      <c r="P8591">
        <f>IF(O8591="","",IF(O8591&gt;=1,O8591,0))</f>
        <v/>
      </c>
      <c r="Q8591" s="27">
        <f>IF(E8591="","",MAX(0,E8591-22))</f>
        <v/>
      </c>
      <c r="R8591" s="27">
        <f>IF(H8591=1,E8591,"")</f>
        <v/>
      </c>
      <c r="S8591" s="27">
        <f>IF(AND(H8591=1,J8591&lt;&gt;""),E8591-J8591,"")</f>
        <v/>
      </c>
      <c r="T8591">
        <f>IF(G8591="","",MONTH(G8591))</f>
        <v/>
      </c>
    </row>
    <row r="8592">
      <c r="A8592" s="24" t="n">
        <v>2020</v>
      </c>
      <c r="B8592" s="24" t="n">
        <v>12</v>
      </c>
      <c r="C8592" s="24" t="n">
        <v>23</v>
      </c>
      <c r="D8592" s="24" t="n">
        <v>23</v>
      </c>
      <c r="E8592" s="24" t="n">
        <v>5.29</v>
      </c>
      <c r="F8592" s="25">
        <f>IF($E8592="","",DATE(IF($A8592="",nominal_year,$A8592),$B8592,$C8592)+($D8592-IF(LEFT(hour_conv,1)="1",1,0))/24)</f>
        <v/>
      </c>
      <c r="G8592" s="26">
        <f>IF(F8592="","",INT(F8592))</f>
        <v/>
      </c>
      <c r="H8592">
        <f>IF(G8592="","",IF(AND(MONTH(G8592)*100+DAY(G8592)&gt;=season_lo,MONTH(G8592)*100+DAY(G8592)&lt;=season_hi),1,0))</f>
        <v/>
      </c>
      <c r="I8592">
        <f>IF(G8592="","",G8592-first_day+1)</f>
        <v/>
      </c>
      <c r="J8592" s="27">
        <f>IF(I8592="","",INDEX(Daily!$J$2:$J$421,I8592))</f>
        <v/>
      </c>
      <c r="K8592" s="27">
        <f>IF(J8592="","",J8592+cat_offset)</f>
        <v/>
      </c>
      <c r="L8592" s="27">
        <f>IF(J8592="","",MAX(0,E8592-J8592)^2)</f>
        <v/>
      </c>
      <c r="M8592" s="27">
        <f>IF(J8592="","",MAX(0,E8592-(J8592+twcdh_off))^2)</f>
        <v/>
      </c>
      <c r="N8592" s="27">
        <f>IF(E8592="","",MAX(0,E8592-swcdh_thr)^2)</f>
        <v/>
      </c>
      <c r="O8592">
        <f>IF(K8592="","",ROUND(E8592-K8592,0))</f>
        <v/>
      </c>
      <c r="P8592">
        <f>IF(O8592="","",IF(O8592&gt;=1,O8592,0))</f>
        <v/>
      </c>
      <c r="Q8592" s="27">
        <f>IF(E8592="","",MAX(0,E8592-22))</f>
        <v/>
      </c>
      <c r="R8592" s="27">
        <f>IF(H8592=1,E8592,"")</f>
        <v/>
      </c>
      <c r="S8592" s="27">
        <f>IF(AND(H8592=1,J8592&lt;&gt;""),E8592-J8592,"")</f>
        <v/>
      </c>
      <c r="T8592">
        <f>IF(G8592="","",MONTH(G8592))</f>
        <v/>
      </c>
    </row>
    <row r="8593">
      <c r="A8593" s="24" t="n">
        <v>2020</v>
      </c>
      <c r="B8593" s="24" t="n">
        <v>12</v>
      </c>
      <c r="C8593" s="24" t="n">
        <v>23</v>
      </c>
      <c r="D8593" s="24" t="n">
        <v>24</v>
      </c>
      <c r="E8593" s="24" t="n">
        <v>5.09</v>
      </c>
      <c r="F8593" s="25">
        <f>IF($E8593="","",DATE(IF($A8593="",nominal_year,$A8593),$B8593,$C8593)+($D8593-IF(LEFT(hour_conv,1)="1",1,0))/24)</f>
        <v/>
      </c>
      <c r="G8593" s="26">
        <f>IF(F8593="","",INT(F8593))</f>
        <v/>
      </c>
      <c r="H8593">
        <f>IF(G8593="","",IF(AND(MONTH(G8593)*100+DAY(G8593)&gt;=season_lo,MONTH(G8593)*100+DAY(G8593)&lt;=season_hi),1,0))</f>
        <v/>
      </c>
      <c r="I8593">
        <f>IF(G8593="","",G8593-first_day+1)</f>
        <v/>
      </c>
      <c r="J8593" s="27">
        <f>IF(I8593="","",INDEX(Daily!$J$2:$J$421,I8593))</f>
        <v/>
      </c>
      <c r="K8593" s="27">
        <f>IF(J8593="","",J8593+cat_offset)</f>
        <v/>
      </c>
      <c r="L8593" s="27">
        <f>IF(J8593="","",MAX(0,E8593-J8593)^2)</f>
        <v/>
      </c>
      <c r="M8593" s="27">
        <f>IF(J8593="","",MAX(0,E8593-(J8593+twcdh_off))^2)</f>
        <v/>
      </c>
      <c r="N8593" s="27">
        <f>IF(E8593="","",MAX(0,E8593-swcdh_thr)^2)</f>
        <v/>
      </c>
      <c r="O8593">
        <f>IF(K8593="","",ROUND(E8593-K8593,0))</f>
        <v/>
      </c>
      <c r="P8593">
        <f>IF(O8593="","",IF(O8593&gt;=1,O8593,0))</f>
        <v/>
      </c>
      <c r="Q8593" s="27">
        <f>IF(E8593="","",MAX(0,E8593-22))</f>
        <v/>
      </c>
      <c r="R8593" s="27">
        <f>IF(H8593=1,E8593,"")</f>
        <v/>
      </c>
      <c r="S8593" s="27">
        <f>IF(AND(H8593=1,J8593&lt;&gt;""),E8593-J8593,"")</f>
        <v/>
      </c>
      <c r="T8593">
        <f>IF(G8593="","",MONTH(G8593))</f>
        <v/>
      </c>
    </row>
    <row r="8594">
      <c r="A8594" s="24" t="n">
        <v>2020</v>
      </c>
      <c r="B8594" s="24" t="n">
        <v>12</v>
      </c>
      <c r="C8594" s="24" t="n">
        <v>24</v>
      </c>
      <c r="D8594" s="24" t="n">
        <v>1</v>
      </c>
      <c r="E8594" s="24" t="n">
        <v>4.29</v>
      </c>
      <c r="F8594" s="25">
        <f>IF($E8594="","",DATE(IF($A8594="",nominal_year,$A8594),$B8594,$C8594)+($D8594-IF(LEFT(hour_conv,1)="1",1,0))/24)</f>
        <v/>
      </c>
      <c r="G8594" s="26">
        <f>IF(F8594="","",INT(F8594))</f>
        <v/>
      </c>
      <c r="H8594">
        <f>IF(G8594="","",IF(AND(MONTH(G8594)*100+DAY(G8594)&gt;=season_lo,MONTH(G8594)*100+DAY(G8594)&lt;=season_hi),1,0))</f>
        <v/>
      </c>
      <c r="I8594">
        <f>IF(G8594="","",G8594-first_day+1)</f>
        <v/>
      </c>
      <c r="J8594" s="27">
        <f>IF(I8594="","",INDEX(Daily!$J$2:$J$421,I8594))</f>
        <v/>
      </c>
      <c r="K8594" s="27">
        <f>IF(J8594="","",J8594+cat_offset)</f>
        <v/>
      </c>
      <c r="L8594" s="27">
        <f>IF(J8594="","",MAX(0,E8594-J8594)^2)</f>
        <v/>
      </c>
      <c r="M8594" s="27">
        <f>IF(J8594="","",MAX(0,E8594-(J8594+twcdh_off))^2)</f>
        <v/>
      </c>
      <c r="N8594" s="27">
        <f>IF(E8594="","",MAX(0,E8594-swcdh_thr)^2)</f>
        <v/>
      </c>
      <c r="O8594">
        <f>IF(K8594="","",ROUND(E8594-K8594,0))</f>
        <v/>
      </c>
      <c r="P8594">
        <f>IF(O8594="","",IF(O8594&gt;=1,O8594,0))</f>
        <v/>
      </c>
      <c r="Q8594" s="27">
        <f>IF(E8594="","",MAX(0,E8594-22))</f>
        <v/>
      </c>
      <c r="R8594" s="27">
        <f>IF(H8594=1,E8594,"")</f>
        <v/>
      </c>
      <c r="S8594" s="27">
        <f>IF(AND(H8594=1,J8594&lt;&gt;""),E8594-J8594,"")</f>
        <v/>
      </c>
      <c r="T8594">
        <f>IF(G8594="","",MONTH(G8594))</f>
        <v/>
      </c>
    </row>
    <row r="8595">
      <c r="A8595" s="24" t="n">
        <v>2020</v>
      </c>
      <c r="B8595" s="24" t="n">
        <v>12</v>
      </c>
      <c r="C8595" s="24" t="n">
        <v>24</v>
      </c>
      <c r="D8595" s="24" t="n">
        <v>2</v>
      </c>
      <c r="E8595" s="24" t="n">
        <v>3.77</v>
      </c>
      <c r="F8595" s="25">
        <f>IF($E8595="","",DATE(IF($A8595="",nominal_year,$A8595),$B8595,$C8595)+($D8595-IF(LEFT(hour_conv,1)="1",1,0))/24)</f>
        <v/>
      </c>
      <c r="G8595" s="26">
        <f>IF(F8595="","",INT(F8595))</f>
        <v/>
      </c>
      <c r="H8595">
        <f>IF(G8595="","",IF(AND(MONTH(G8595)*100+DAY(G8595)&gt;=season_lo,MONTH(G8595)*100+DAY(G8595)&lt;=season_hi),1,0))</f>
        <v/>
      </c>
      <c r="I8595">
        <f>IF(G8595="","",G8595-first_day+1)</f>
        <v/>
      </c>
      <c r="J8595" s="27">
        <f>IF(I8595="","",INDEX(Daily!$J$2:$J$421,I8595))</f>
        <v/>
      </c>
      <c r="K8595" s="27">
        <f>IF(J8595="","",J8595+cat_offset)</f>
        <v/>
      </c>
      <c r="L8595" s="27">
        <f>IF(J8595="","",MAX(0,E8595-J8595)^2)</f>
        <v/>
      </c>
      <c r="M8595" s="27">
        <f>IF(J8595="","",MAX(0,E8595-(J8595+twcdh_off))^2)</f>
        <v/>
      </c>
      <c r="N8595" s="27">
        <f>IF(E8595="","",MAX(0,E8595-swcdh_thr)^2)</f>
        <v/>
      </c>
      <c r="O8595">
        <f>IF(K8595="","",ROUND(E8595-K8595,0))</f>
        <v/>
      </c>
      <c r="P8595">
        <f>IF(O8595="","",IF(O8595&gt;=1,O8595,0))</f>
        <v/>
      </c>
      <c r="Q8595" s="27">
        <f>IF(E8595="","",MAX(0,E8595-22))</f>
        <v/>
      </c>
      <c r="R8595" s="27">
        <f>IF(H8595=1,E8595,"")</f>
        <v/>
      </c>
      <c r="S8595" s="27">
        <f>IF(AND(H8595=1,J8595&lt;&gt;""),E8595-J8595,"")</f>
        <v/>
      </c>
      <c r="T8595">
        <f>IF(G8595="","",MONTH(G8595))</f>
        <v/>
      </c>
    </row>
    <row r="8596">
      <c r="A8596" s="24" t="n">
        <v>2020</v>
      </c>
      <c r="B8596" s="24" t="n">
        <v>12</v>
      </c>
      <c r="C8596" s="24" t="n">
        <v>24</v>
      </c>
      <c r="D8596" s="24" t="n">
        <v>3</v>
      </c>
      <c r="E8596" s="24" t="n">
        <v>3.55</v>
      </c>
      <c r="F8596" s="25">
        <f>IF($E8596="","",DATE(IF($A8596="",nominal_year,$A8596),$B8596,$C8596)+($D8596-IF(LEFT(hour_conv,1)="1",1,0))/24)</f>
        <v/>
      </c>
      <c r="G8596" s="26">
        <f>IF(F8596="","",INT(F8596))</f>
        <v/>
      </c>
      <c r="H8596">
        <f>IF(G8596="","",IF(AND(MONTH(G8596)*100+DAY(G8596)&gt;=season_lo,MONTH(G8596)*100+DAY(G8596)&lt;=season_hi),1,0))</f>
        <v/>
      </c>
      <c r="I8596">
        <f>IF(G8596="","",G8596-first_day+1)</f>
        <v/>
      </c>
      <c r="J8596" s="27">
        <f>IF(I8596="","",INDEX(Daily!$J$2:$J$421,I8596))</f>
        <v/>
      </c>
      <c r="K8596" s="27">
        <f>IF(J8596="","",J8596+cat_offset)</f>
        <v/>
      </c>
      <c r="L8596" s="27">
        <f>IF(J8596="","",MAX(0,E8596-J8596)^2)</f>
        <v/>
      </c>
      <c r="M8596" s="27">
        <f>IF(J8596="","",MAX(0,E8596-(J8596+twcdh_off))^2)</f>
        <v/>
      </c>
      <c r="N8596" s="27">
        <f>IF(E8596="","",MAX(0,E8596-swcdh_thr)^2)</f>
        <v/>
      </c>
      <c r="O8596">
        <f>IF(K8596="","",ROUND(E8596-K8596,0))</f>
        <v/>
      </c>
      <c r="P8596">
        <f>IF(O8596="","",IF(O8596&gt;=1,O8596,0))</f>
        <v/>
      </c>
      <c r="Q8596" s="27">
        <f>IF(E8596="","",MAX(0,E8596-22))</f>
        <v/>
      </c>
      <c r="R8596" s="27">
        <f>IF(H8596=1,E8596,"")</f>
        <v/>
      </c>
      <c r="S8596" s="27">
        <f>IF(AND(H8596=1,J8596&lt;&gt;""),E8596-J8596,"")</f>
        <v/>
      </c>
      <c r="T8596">
        <f>IF(G8596="","",MONTH(G8596))</f>
        <v/>
      </c>
    </row>
    <row r="8597">
      <c r="A8597" s="24" t="n">
        <v>2020</v>
      </c>
      <c r="B8597" s="24" t="n">
        <v>12</v>
      </c>
      <c r="C8597" s="24" t="n">
        <v>24</v>
      </c>
      <c r="D8597" s="24" t="n">
        <v>4</v>
      </c>
      <c r="E8597" s="24" t="n">
        <v>3.46</v>
      </c>
      <c r="F8597" s="25">
        <f>IF($E8597="","",DATE(IF($A8597="",nominal_year,$A8597),$B8597,$C8597)+($D8597-IF(LEFT(hour_conv,1)="1",1,0))/24)</f>
        <v/>
      </c>
      <c r="G8597" s="26">
        <f>IF(F8597="","",INT(F8597))</f>
        <v/>
      </c>
      <c r="H8597">
        <f>IF(G8597="","",IF(AND(MONTH(G8597)*100+DAY(G8597)&gt;=season_lo,MONTH(G8597)*100+DAY(G8597)&lt;=season_hi),1,0))</f>
        <v/>
      </c>
      <c r="I8597">
        <f>IF(G8597="","",G8597-first_day+1)</f>
        <v/>
      </c>
      <c r="J8597" s="27">
        <f>IF(I8597="","",INDEX(Daily!$J$2:$J$421,I8597))</f>
        <v/>
      </c>
      <c r="K8597" s="27">
        <f>IF(J8597="","",J8597+cat_offset)</f>
        <v/>
      </c>
      <c r="L8597" s="27">
        <f>IF(J8597="","",MAX(0,E8597-J8597)^2)</f>
        <v/>
      </c>
      <c r="M8597" s="27">
        <f>IF(J8597="","",MAX(0,E8597-(J8597+twcdh_off))^2)</f>
        <v/>
      </c>
      <c r="N8597" s="27">
        <f>IF(E8597="","",MAX(0,E8597-swcdh_thr)^2)</f>
        <v/>
      </c>
      <c r="O8597">
        <f>IF(K8597="","",ROUND(E8597-K8597,0))</f>
        <v/>
      </c>
      <c r="P8597">
        <f>IF(O8597="","",IF(O8597&gt;=1,O8597,0))</f>
        <v/>
      </c>
      <c r="Q8597" s="27">
        <f>IF(E8597="","",MAX(0,E8597-22))</f>
        <v/>
      </c>
      <c r="R8597" s="27">
        <f>IF(H8597=1,E8597,"")</f>
        <v/>
      </c>
      <c r="S8597" s="27">
        <f>IF(AND(H8597=1,J8597&lt;&gt;""),E8597-J8597,"")</f>
        <v/>
      </c>
      <c r="T8597">
        <f>IF(G8597="","",MONTH(G8597))</f>
        <v/>
      </c>
    </row>
    <row r="8598">
      <c r="A8598" s="24" t="n">
        <v>2020</v>
      </c>
      <c r="B8598" s="24" t="n">
        <v>12</v>
      </c>
      <c r="C8598" s="24" t="n">
        <v>24</v>
      </c>
      <c r="D8598" s="24" t="n">
        <v>5</v>
      </c>
      <c r="E8598" s="24" t="n">
        <v>4.32</v>
      </c>
      <c r="F8598" s="25">
        <f>IF($E8598="","",DATE(IF($A8598="",nominal_year,$A8598),$B8598,$C8598)+($D8598-IF(LEFT(hour_conv,1)="1",1,0))/24)</f>
        <v/>
      </c>
      <c r="G8598" s="26">
        <f>IF(F8598="","",INT(F8598))</f>
        <v/>
      </c>
      <c r="H8598">
        <f>IF(G8598="","",IF(AND(MONTH(G8598)*100+DAY(G8598)&gt;=season_lo,MONTH(G8598)*100+DAY(G8598)&lt;=season_hi),1,0))</f>
        <v/>
      </c>
      <c r="I8598">
        <f>IF(G8598="","",G8598-first_day+1)</f>
        <v/>
      </c>
      <c r="J8598" s="27">
        <f>IF(I8598="","",INDEX(Daily!$J$2:$J$421,I8598))</f>
        <v/>
      </c>
      <c r="K8598" s="27">
        <f>IF(J8598="","",J8598+cat_offset)</f>
        <v/>
      </c>
      <c r="L8598" s="27">
        <f>IF(J8598="","",MAX(0,E8598-J8598)^2)</f>
        <v/>
      </c>
      <c r="M8598" s="27">
        <f>IF(J8598="","",MAX(0,E8598-(J8598+twcdh_off))^2)</f>
        <v/>
      </c>
      <c r="N8598" s="27">
        <f>IF(E8598="","",MAX(0,E8598-swcdh_thr)^2)</f>
        <v/>
      </c>
      <c r="O8598">
        <f>IF(K8598="","",ROUND(E8598-K8598,0))</f>
        <v/>
      </c>
      <c r="P8598">
        <f>IF(O8598="","",IF(O8598&gt;=1,O8598,0))</f>
        <v/>
      </c>
      <c r="Q8598" s="27">
        <f>IF(E8598="","",MAX(0,E8598-22))</f>
        <v/>
      </c>
      <c r="R8598" s="27">
        <f>IF(H8598=1,E8598,"")</f>
        <v/>
      </c>
      <c r="S8598" s="27">
        <f>IF(AND(H8598=1,J8598&lt;&gt;""),E8598-J8598,"")</f>
        <v/>
      </c>
      <c r="T8598">
        <f>IF(G8598="","",MONTH(G8598))</f>
        <v/>
      </c>
    </row>
    <row r="8599">
      <c r="A8599" s="24" t="n">
        <v>2020</v>
      </c>
      <c r="B8599" s="24" t="n">
        <v>12</v>
      </c>
      <c r="C8599" s="24" t="n">
        <v>24</v>
      </c>
      <c r="D8599" s="24" t="n">
        <v>6</v>
      </c>
      <c r="E8599" s="24" t="n">
        <v>3.86</v>
      </c>
      <c r="F8599" s="25">
        <f>IF($E8599="","",DATE(IF($A8599="",nominal_year,$A8599),$B8599,$C8599)+($D8599-IF(LEFT(hour_conv,1)="1",1,0))/24)</f>
        <v/>
      </c>
      <c r="G8599" s="26">
        <f>IF(F8599="","",INT(F8599))</f>
        <v/>
      </c>
      <c r="H8599">
        <f>IF(G8599="","",IF(AND(MONTH(G8599)*100+DAY(G8599)&gt;=season_lo,MONTH(G8599)*100+DAY(G8599)&lt;=season_hi),1,0))</f>
        <v/>
      </c>
      <c r="I8599">
        <f>IF(G8599="","",G8599-first_day+1)</f>
        <v/>
      </c>
      <c r="J8599" s="27">
        <f>IF(I8599="","",INDEX(Daily!$J$2:$J$421,I8599))</f>
        <v/>
      </c>
      <c r="K8599" s="27">
        <f>IF(J8599="","",J8599+cat_offset)</f>
        <v/>
      </c>
      <c r="L8599" s="27">
        <f>IF(J8599="","",MAX(0,E8599-J8599)^2)</f>
        <v/>
      </c>
      <c r="M8599" s="27">
        <f>IF(J8599="","",MAX(0,E8599-(J8599+twcdh_off))^2)</f>
        <v/>
      </c>
      <c r="N8599" s="27">
        <f>IF(E8599="","",MAX(0,E8599-swcdh_thr)^2)</f>
        <v/>
      </c>
      <c r="O8599">
        <f>IF(K8599="","",ROUND(E8599-K8599,0))</f>
        <v/>
      </c>
      <c r="P8599">
        <f>IF(O8599="","",IF(O8599&gt;=1,O8599,0))</f>
        <v/>
      </c>
      <c r="Q8599" s="27">
        <f>IF(E8599="","",MAX(0,E8599-22))</f>
        <v/>
      </c>
      <c r="R8599" s="27">
        <f>IF(H8599=1,E8599,"")</f>
        <v/>
      </c>
      <c r="S8599" s="27">
        <f>IF(AND(H8599=1,J8599&lt;&gt;""),E8599-J8599,"")</f>
        <v/>
      </c>
      <c r="T8599">
        <f>IF(G8599="","",MONTH(G8599))</f>
        <v/>
      </c>
    </row>
    <row r="8600">
      <c r="A8600" s="24" t="n">
        <v>2020</v>
      </c>
      <c r="B8600" s="24" t="n">
        <v>12</v>
      </c>
      <c r="C8600" s="24" t="n">
        <v>24</v>
      </c>
      <c r="D8600" s="24" t="n">
        <v>7</v>
      </c>
      <c r="E8600" s="24" t="n">
        <v>4.01</v>
      </c>
      <c r="F8600" s="25">
        <f>IF($E8600="","",DATE(IF($A8600="",nominal_year,$A8600),$B8600,$C8600)+($D8600-IF(LEFT(hour_conv,1)="1",1,0))/24)</f>
        <v/>
      </c>
      <c r="G8600" s="26">
        <f>IF(F8600="","",INT(F8600))</f>
        <v/>
      </c>
      <c r="H8600">
        <f>IF(G8600="","",IF(AND(MONTH(G8600)*100+DAY(G8600)&gt;=season_lo,MONTH(G8600)*100+DAY(G8600)&lt;=season_hi),1,0))</f>
        <v/>
      </c>
      <c r="I8600">
        <f>IF(G8600="","",G8600-first_day+1)</f>
        <v/>
      </c>
      <c r="J8600" s="27">
        <f>IF(I8600="","",INDEX(Daily!$J$2:$J$421,I8600))</f>
        <v/>
      </c>
      <c r="K8600" s="27">
        <f>IF(J8600="","",J8600+cat_offset)</f>
        <v/>
      </c>
      <c r="L8600" s="27">
        <f>IF(J8600="","",MAX(0,E8600-J8600)^2)</f>
        <v/>
      </c>
      <c r="M8600" s="27">
        <f>IF(J8600="","",MAX(0,E8600-(J8600+twcdh_off))^2)</f>
        <v/>
      </c>
      <c r="N8600" s="27">
        <f>IF(E8600="","",MAX(0,E8600-swcdh_thr)^2)</f>
        <v/>
      </c>
      <c r="O8600">
        <f>IF(K8600="","",ROUND(E8600-K8600,0))</f>
        <v/>
      </c>
      <c r="P8600">
        <f>IF(O8600="","",IF(O8600&gt;=1,O8600,0))</f>
        <v/>
      </c>
      <c r="Q8600" s="27">
        <f>IF(E8600="","",MAX(0,E8600-22))</f>
        <v/>
      </c>
      <c r="R8600" s="27">
        <f>IF(H8600=1,E8600,"")</f>
        <v/>
      </c>
      <c r="S8600" s="27">
        <f>IF(AND(H8600=1,J8600&lt;&gt;""),E8600-J8600,"")</f>
        <v/>
      </c>
      <c r="T8600">
        <f>IF(G8600="","",MONTH(G8600))</f>
        <v/>
      </c>
    </row>
    <row r="8601">
      <c r="A8601" s="24" t="n">
        <v>2020</v>
      </c>
      <c r="B8601" s="24" t="n">
        <v>12</v>
      </c>
      <c r="C8601" s="24" t="n">
        <v>24</v>
      </c>
      <c r="D8601" s="24" t="n">
        <v>8</v>
      </c>
      <c r="E8601" s="24" t="n">
        <v>4.62</v>
      </c>
      <c r="F8601" s="25">
        <f>IF($E8601="","",DATE(IF($A8601="",nominal_year,$A8601),$B8601,$C8601)+($D8601-IF(LEFT(hour_conv,1)="1",1,0))/24)</f>
        <v/>
      </c>
      <c r="G8601" s="26">
        <f>IF(F8601="","",INT(F8601))</f>
        <v/>
      </c>
      <c r="H8601">
        <f>IF(G8601="","",IF(AND(MONTH(G8601)*100+DAY(G8601)&gt;=season_lo,MONTH(G8601)*100+DAY(G8601)&lt;=season_hi),1,0))</f>
        <v/>
      </c>
      <c r="I8601">
        <f>IF(G8601="","",G8601-first_day+1)</f>
        <v/>
      </c>
      <c r="J8601" s="27">
        <f>IF(I8601="","",INDEX(Daily!$J$2:$J$421,I8601))</f>
        <v/>
      </c>
      <c r="K8601" s="27">
        <f>IF(J8601="","",J8601+cat_offset)</f>
        <v/>
      </c>
      <c r="L8601" s="27">
        <f>IF(J8601="","",MAX(0,E8601-J8601)^2)</f>
        <v/>
      </c>
      <c r="M8601" s="27">
        <f>IF(J8601="","",MAX(0,E8601-(J8601+twcdh_off))^2)</f>
        <v/>
      </c>
      <c r="N8601" s="27">
        <f>IF(E8601="","",MAX(0,E8601-swcdh_thr)^2)</f>
        <v/>
      </c>
      <c r="O8601">
        <f>IF(K8601="","",ROUND(E8601-K8601,0))</f>
        <v/>
      </c>
      <c r="P8601">
        <f>IF(O8601="","",IF(O8601&gt;=1,O8601,0))</f>
        <v/>
      </c>
      <c r="Q8601" s="27">
        <f>IF(E8601="","",MAX(0,E8601-22))</f>
        <v/>
      </c>
      <c r="R8601" s="27">
        <f>IF(H8601=1,E8601,"")</f>
        <v/>
      </c>
      <c r="S8601" s="27">
        <f>IF(AND(H8601=1,J8601&lt;&gt;""),E8601-J8601,"")</f>
        <v/>
      </c>
      <c r="T8601">
        <f>IF(G8601="","",MONTH(G8601))</f>
        <v/>
      </c>
    </row>
    <row r="8602">
      <c r="A8602" s="24" t="n">
        <v>2020</v>
      </c>
      <c r="B8602" s="24" t="n">
        <v>12</v>
      </c>
      <c r="C8602" s="24" t="n">
        <v>24</v>
      </c>
      <c r="D8602" s="24" t="n">
        <v>9</v>
      </c>
      <c r="E8602" s="24" t="n">
        <v>5.59</v>
      </c>
      <c r="F8602" s="25">
        <f>IF($E8602="","",DATE(IF($A8602="",nominal_year,$A8602),$B8602,$C8602)+($D8602-IF(LEFT(hour_conv,1)="1",1,0))/24)</f>
        <v/>
      </c>
      <c r="G8602" s="26">
        <f>IF(F8602="","",INT(F8602))</f>
        <v/>
      </c>
      <c r="H8602">
        <f>IF(G8602="","",IF(AND(MONTH(G8602)*100+DAY(G8602)&gt;=season_lo,MONTH(G8602)*100+DAY(G8602)&lt;=season_hi),1,0))</f>
        <v/>
      </c>
      <c r="I8602">
        <f>IF(G8602="","",G8602-first_day+1)</f>
        <v/>
      </c>
      <c r="J8602" s="27">
        <f>IF(I8602="","",INDEX(Daily!$J$2:$J$421,I8602))</f>
        <v/>
      </c>
      <c r="K8602" s="27">
        <f>IF(J8602="","",J8602+cat_offset)</f>
        <v/>
      </c>
      <c r="L8602" s="27">
        <f>IF(J8602="","",MAX(0,E8602-J8602)^2)</f>
        <v/>
      </c>
      <c r="M8602" s="27">
        <f>IF(J8602="","",MAX(0,E8602-(J8602+twcdh_off))^2)</f>
        <v/>
      </c>
      <c r="N8602" s="27">
        <f>IF(E8602="","",MAX(0,E8602-swcdh_thr)^2)</f>
        <v/>
      </c>
      <c r="O8602">
        <f>IF(K8602="","",ROUND(E8602-K8602,0))</f>
        <v/>
      </c>
      <c r="P8602">
        <f>IF(O8602="","",IF(O8602&gt;=1,O8602,0))</f>
        <v/>
      </c>
      <c r="Q8602" s="27">
        <f>IF(E8602="","",MAX(0,E8602-22))</f>
        <v/>
      </c>
      <c r="R8602" s="27">
        <f>IF(H8602=1,E8602,"")</f>
        <v/>
      </c>
      <c r="S8602" s="27">
        <f>IF(AND(H8602=1,J8602&lt;&gt;""),E8602-J8602,"")</f>
        <v/>
      </c>
      <c r="T8602">
        <f>IF(G8602="","",MONTH(G8602))</f>
        <v/>
      </c>
    </row>
    <row r="8603">
      <c r="A8603" s="24" t="n">
        <v>2020</v>
      </c>
      <c r="B8603" s="24" t="n">
        <v>12</v>
      </c>
      <c r="C8603" s="24" t="n">
        <v>24</v>
      </c>
      <c r="D8603" s="24" t="n">
        <v>10</v>
      </c>
      <c r="E8603" s="24" t="n">
        <v>5.86</v>
      </c>
      <c r="F8603" s="25">
        <f>IF($E8603="","",DATE(IF($A8603="",nominal_year,$A8603),$B8603,$C8603)+($D8603-IF(LEFT(hour_conv,1)="1",1,0))/24)</f>
        <v/>
      </c>
      <c r="G8603" s="26">
        <f>IF(F8603="","",INT(F8603))</f>
        <v/>
      </c>
      <c r="H8603">
        <f>IF(G8603="","",IF(AND(MONTH(G8603)*100+DAY(G8603)&gt;=season_lo,MONTH(G8603)*100+DAY(G8603)&lt;=season_hi),1,0))</f>
        <v/>
      </c>
      <c r="I8603">
        <f>IF(G8603="","",G8603-first_day+1)</f>
        <v/>
      </c>
      <c r="J8603" s="27">
        <f>IF(I8603="","",INDEX(Daily!$J$2:$J$421,I8603))</f>
        <v/>
      </c>
      <c r="K8603" s="27">
        <f>IF(J8603="","",J8603+cat_offset)</f>
        <v/>
      </c>
      <c r="L8603" s="27">
        <f>IF(J8603="","",MAX(0,E8603-J8603)^2)</f>
        <v/>
      </c>
      <c r="M8603" s="27">
        <f>IF(J8603="","",MAX(0,E8603-(J8603+twcdh_off))^2)</f>
        <v/>
      </c>
      <c r="N8603" s="27">
        <f>IF(E8603="","",MAX(0,E8603-swcdh_thr)^2)</f>
        <v/>
      </c>
      <c r="O8603">
        <f>IF(K8603="","",ROUND(E8603-K8603,0))</f>
        <v/>
      </c>
      <c r="P8603">
        <f>IF(O8603="","",IF(O8603&gt;=1,O8603,0))</f>
        <v/>
      </c>
      <c r="Q8603" s="27">
        <f>IF(E8603="","",MAX(0,E8603-22))</f>
        <v/>
      </c>
      <c r="R8603" s="27">
        <f>IF(H8603=1,E8603,"")</f>
        <v/>
      </c>
      <c r="S8603" s="27">
        <f>IF(AND(H8603=1,J8603&lt;&gt;""),E8603-J8603,"")</f>
        <v/>
      </c>
      <c r="T8603">
        <f>IF(G8603="","",MONTH(G8603))</f>
        <v/>
      </c>
    </row>
    <row r="8604">
      <c r="A8604" s="24" t="n">
        <v>2020</v>
      </c>
      <c r="B8604" s="24" t="n">
        <v>12</v>
      </c>
      <c r="C8604" s="24" t="n">
        <v>24</v>
      </c>
      <c r="D8604" s="24" t="n">
        <v>11</v>
      </c>
      <c r="E8604" s="24" t="n">
        <v>6.5</v>
      </c>
      <c r="F8604" s="25">
        <f>IF($E8604="","",DATE(IF($A8604="",nominal_year,$A8604),$B8604,$C8604)+($D8604-IF(LEFT(hour_conv,1)="1",1,0))/24)</f>
        <v/>
      </c>
      <c r="G8604" s="26">
        <f>IF(F8604="","",INT(F8604))</f>
        <v/>
      </c>
      <c r="H8604">
        <f>IF(G8604="","",IF(AND(MONTH(G8604)*100+DAY(G8604)&gt;=season_lo,MONTH(G8604)*100+DAY(G8604)&lt;=season_hi),1,0))</f>
        <v/>
      </c>
      <c r="I8604">
        <f>IF(G8604="","",G8604-first_day+1)</f>
        <v/>
      </c>
      <c r="J8604" s="27">
        <f>IF(I8604="","",INDEX(Daily!$J$2:$J$421,I8604))</f>
        <v/>
      </c>
      <c r="K8604" s="27">
        <f>IF(J8604="","",J8604+cat_offset)</f>
        <v/>
      </c>
      <c r="L8604" s="27">
        <f>IF(J8604="","",MAX(0,E8604-J8604)^2)</f>
        <v/>
      </c>
      <c r="M8604" s="27">
        <f>IF(J8604="","",MAX(0,E8604-(J8604+twcdh_off))^2)</f>
        <v/>
      </c>
      <c r="N8604" s="27">
        <f>IF(E8604="","",MAX(0,E8604-swcdh_thr)^2)</f>
        <v/>
      </c>
      <c r="O8604">
        <f>IF(K8604="","",ROUND(E8604-K8604,0))</f>
        <v/>
      </c>
      <c r="P8604">
        <f>IF(O8604="","",IF(O8604&gt;=1,O8604,0))</f>
        <v/>
      </c>
      <c r="Q8604" s="27">
        <f>IF(E8604="","",MAX(0,E8604-22))</f>
        <v/>
      </c>
      <c r="R8604" s="27">
        <f>IF(H8604=1,E8604,"")</f>
        <v/>
      </c>
      <c r="S8604" s="27">
        <f>IF(AND(H8604=1,J8604&lt;&gt;""),E8604-J8604,"")</f>
        <v/>
      </c>
      <c r="T8604">
        <f>IF(G8604="","",MONTH(G8604))</f>
        <v/>
      </c>
    </row>
    <row r="8605">
      <c r="A8605" s="24" t="n">
        <v>2020</v>
      </c>
      <c r="B8605" s="24" t="n">
        <v>12</v>
      </c>
      <c r="C8605" s="24" t="n">
        <v>24</v>
      </c>
      <c r="D8605" s="24" t="n">
        <v>12</v>
      </c>
      <c r="E8605" s="24" t="n">
        <v>7.04</v>
      </c>
      <c r="F8605" s="25">
        <f>IF($E8605="","",DATE(IF($A8605="",nominal_year,$A8605),$B8605,$C8605)+($D8605-IF(LEFT(hour_conv,1)="1",1,0))/24)</f>
        <v/>
      </c>
      <c r="G8605" s="26">
        <f>IF(F8605="","",INT(F8605))</f>
        <v/>
      </c>
      <c r="H8605">
        <f>IF(G8605="","",IF(AND(MONTH(G8605)*100+DAY(G8605)&gt;=season_lo,MONTH(G8605)*100+DAY(G8605)&lt;=season_hi),1,0))</f>
        <v/>
      </c>
      <c r="I8605">
        <f>IF(G8605="","",G8605-first_day+1)</f>
        <v/>
      </c>
      <c r="J8605" s="27">
        <f>IF(I8605="","",INDEX(Daily!$J$2:$J$421,I8605))</f>
        <v/>
      </c>
      <c r="K8605" s="27">
        <f>IF(J8605="","",J8605+cat_offset)</f>
        <v/>
      </c>
      <c r="L8605" s="27">
        <f>IF(J8605="","",MAX(0,E8605-J8605)^2)</f>
        <v/>
      </c>
      <c r="M8605" s="27">
        <f>IF(J8605="","",MAX(0,E8605-(J8605+twcdh_off))^2)</f>
        <v/>
      </c>
      <c r="N8605" s="27">
        <f>IF(E8605="","",MAX(0,E8605-swcdh_thr)^2)</f>
        <v/>
      </c>
      <c r="O8605">
        <f>IF(K8605="","",ROUND(E8605-K8605,0))</f>
        <v/>
      </c>
      <c r="P8605">
        <f>IF(O8605="","",IF(O8605&gt;=1,O8605,0))</f>
        <v/>
      </c>
      <c r="Q8605" s="27">
        <f>IF(E8605="","",MAX(0,E8605-22))</f>
        <v/>
      </c>
      <c r="R8605" s="27">
        <f>IF(H8605=1,E8605,"")</f>
        <v/>
      </c>
      <c r="S8605" s="27">
        <f>IF(AND(H8605=1,J8605&lt;&gt;""),E8605-J8605,"")</f>
        <v/>
      </c>
      <c r="T8605">
        <f>IF(G8605="","",MONTH(G8605))</f>
        <v/>
      </c>
    </row>
    <row r="8606">
      <c r="A8606" s="24" t="n">
        <v>2020</v>
      </c>
      <c r="B8606" s="24" t="n">
        <v>12</v>
      </c>
      <c r="C8606" s="24" t="n">
        <v>24</v>
      </c>
      <c r="D8606" s="24" t="n">
        <v>13</v>
      </c>
      <c r="E8606" s="24" t="n">
        <v>7.7</v>
      </c>
      <c r="F8606" s="25">
        <f>IF($E8606="","",DATE(IF($A8606="",nominal_year,$A8606),$B8606,$C8606)+($D8606-IF(LEFT(hour_conv,1)="1",1,0))/24)</f>
        <v/>
      </c>
      <c r="G8606" s="26">
        <f>IF(F8606="","",INT(F8606))</f>
        <v/>
      </c>
      <c r="H8606">
        <f>IF(G8606="","",IF(AND(MONTH(G8606)*100+DAY(G8606)&gt;=season_lo,MONTH(G8606)*100+DAY(G8606)&lt;=season_hi),1,0))</f>
        <v/>
      </c>
      <c r="I8606">
        <f>IF(G8606="","",G8606-first_day+1)</f>
        <v/>
      </c>
      <c r="J8606" s="27">
        <f>IF(I8606="","",INDEX(Daily!$J$2:$J$421,I8606))</f>
        <v/>
      </c>
      <c r="K8606" s="27">
        <f>IF(J8606="","",J8606+cat_offset)</f>
        <v/>
      </c>
      <c r="L8606" s="27">
        <f>IF(J8606="","",MAX(0,E8606-J8606)^2)</f>
        <v/>
      </c>
      <c r="M8606" s="27">
        <f>IF(J8606="","",MAX(0,E8606-(J8606+twcdh_off))^2)</f>
        <v/>
      </c>
      <c r="N8606" s="27">
        <f>IF(E8606="","",MAX(0,E8606-swcdh_thr)^2)</f>
        <v/>
      </c>
      <c r="O8606">
        <f>IF(K8606="","",ROUND(E8606-K8606,0))</f>
        <v/>
      </c>
      <c r="P8606">
        <f>IF(O8606="","",IF(O8606&gt;=1,O8606,0))</f>
        <v/>
      </c>
      <c r="Q8606" s="27">
        <f>IF(E8606="","",MAX(0,E8606-22))</f>
        <v/>
      </c>
      <c r="R8606" s="27">
        <f>IF(H8606=1,E8606,"")</f>
        <v/>
      </c>
      <c r="S8606" s="27">
        <f>IF(AND(H8606=1,J8606&lt;&gt;""),E8606-J8606,"")</f>
        <v/>
      </c>
      <c r="T8606">
        <f>IF(G8606="","",MONTH(G8606))</f>
        <v/>
      </c>
    </row>
    <row r="8607">
      <c r="A8607" s="24" t="n">
        <v>2020</v>
      </c>
      <c r="B8607" s="24" t="n">
        <v>12</v>
      </c>
      <c r="C8607" s="24" t="n">
        <v>24</v>
      </c>
      <c r="D8607" s="24" t="n">
        <v>14</v>
      </c>
      <c r="E8607" s="24" t="n">
        <v>8.17</v>
      </c>
      <c r="F8607" s="25">
        <f>IF($E8607="","",DATE(IF($A8607="",nominal_year,$A8607),$B8607,$C8607)+($D8607-IF(LEFT(hour_conv,1)="1",1,0))/24)</f>
        <v/>
      </c>
      <c r="G8607" s="26">
        <f>IF(F8607="","",INT(F8607))</f>
        <v/>
      </c>
      <c r="H8607">
        <f>IF(G8607="","",IF(AND(MONTH(G8607)*100+DAY(G8607)&gt;=season_lo,MONTH(G8607)*100+DAY(G8607)&lt;=season_hi),1,0))</f>
        <v/>
      </c>
      <c r="I8607">
        <f>IF(G8607="","",G8607-first_day+1)</f>
        <v/>
      </c>
      <c r="J8607" s="27">
        <f>IF(I8607="","",INDEX(Daily!$J$2:$J$421,I8607))</f>
        <v/>
      </c>
      <c r="K8607" s="27">
        <f>IF(J8607="","",J8607+cat_offset)</f>
        <v/>
      </c>
      <c r="L8607" s="27">
        <f>IF(J8607="","",MAX(0,E8607-J8607)^2)</f>
        <v/>
      </c>
      <c r="M8607" s="27">
        <f>IF(J8607="","",MAX(0,E8607-(J8607+twcdh_off))^2)</f>
        <v/>
      </c>
      <c r="N8607" s="27">
        <f>IF(E8607="","",MAX(0,E8607-swcdh_thr)^2)</f>
        <v/>
      </c>
      <c r="O8607">
        <f>IF(K8607="","",ROUND(E8607-K8607,0))</f>
        <v/>
      </c>
      <c r="P8607">
        <f>IF(O8607="","",IF(O8607&gt;=1,O8607,0))</f>
        <v/>
      </c>
      <c r="Q8607" s="27">
        <f>IF(E8607="","",MAX(0,E8607-22))</f>
        <v/>
      </c>
      <c r="R8607" s="27">
        <f>IF(H8607=1,E8607,"")</f>
        <v/>
      </c>
      <c r="S8607" s="27">
        <f>IF(AND(H8607=1,J8607&lt;&gt;""),E8607-J8607,"")</f>
        <v/>
      </c>
      <c r="T8607">
        <f>IF(G8607="","",MONTH(G8607))</f>
        <v/>
      </c>
    </row>
    <row r="8608">
      <c r="A8608" s="24" t="n">
        <v>2020</v>
      </c>
      <c r="B8608" s="24" t="n">
        <v>12</v>
      </c>
      <c r="C8608" s="24" t="n">
        <v>24</v>
      </c>
      <c r="D8608" s="24" t="n">
        <v>15</v>
      </c>
      <c r="E8608" s="24" t="n">
        <v>8.43</v>
      </c>
      <c r="F8608" s="25">
        <f>IF($E8608="","",DATE(IF($A8608="",nominal_year,$A8608),$B8608,$C8608)+($D8608-IF(LEFT(hour_conv,1)="1",1,0))/24)</f>
        <v/>
      </c>
      <c r="G8608" s="26">
        <f>IF(F8608="","",INT(F8608))</f>
        <v/>
      </c>
      <c r="H8608">
        <f>IF(G8608="","",IF(AND(MONTH(G8608)*100+DAY(G8608)&gt;=season_lo,MONTH(G8608)*100+DAY(G8608)&lt;=season_hi),1,0))</f>
        <v/>
      </c>
      <c r="I8608">
        <f>IF(G8608="","",G8608-first_day+1)</f>
        <v/>
      </c>
      <c r="J8608" s="27">
        <f>IF(I8608="","",INDEX(Daily!$J$2:$J$421,I8608))</f>
        <v/>
      </c>
      <c r="K8608" s="27">
        <f>IF(J8608="","",J8608+cat_offset)</f>
        <v/>
      </c>
      <c r="L8608" s="27">
        <f>IF(J8608="","",MAX(0,E8608-J8608)^2)</f>
        <v/>
      </c>
      <c r="M8608" s="27">
        <f>IF(J8608="","",MAX(0,E8608-(J8608+twcdh_off))^2)</f>
        <v/>
      </c>
      <c r="N8608" s="27">
        <f>IF(E8608="","",MAX(0,E8608-swcdh_thr)^2)</f>
        <v/>
      </c>
      <c r="O8608">
        <f>IF(K8608="","",ROUND(E8608-K8608,0))</f>
        <v/>
      </c>
      <c r="P8608">
        <f>IF(O8608="","",IF(O8608&gt;=1,O8608,0))</f>
        <v/>
      </c>
      <c r="Q8608" s="27">
        <f>IF(E8608="","",MAX(0,E8608-22))</f>
        <v/>
      </c>
      <c r="R8608" s="27">
        <f>IF(H8608=1,E8608,"")</f>
        <v/>
      </c>
      <c r="S8608" s="27">
        <f>IF(AND(H8608=1,J8608&lt;&gt;""),E8608-J8608,"")</f>
        <v/>
      </c>
      <c r="T8608">
        <f>IF(G8608="","",MONTH(G8608))</f>
        <v/>
      </c>
    </row>
    <row r="8609">
      <c r="A8609" s="24" t="n">
        <v>2020</v>
      </c>
      <c r="B8609" s="24" t="n">
        <v>12</v>
      </c>
      <c r="C8609" s="24" t="n">
        <v>24</v>
      </c>
      <c r="D8609" s="24" t="n">
        <v>16</v>
      </c>
      <c r="E8609" s="24" t="n">
        <v>7.68</v>
      </c>
      <c r="F8609" s="25">
        <f>IF($E8609="","",DATE(IF($A8609="",nominal_year,$A8609),$B8609,$C8609)+($D8609-IF(LEFT(hour_conv,1)="1",1,0))/24)</f>
        <v/>
      </c>
      <c r="G8609" s="26">
        <f>IF(F8609="","",INT(F8609))</f>
        <v/>
      </c>
      <c r="H8609">
        <f>IF(G8609="","",IF(AND(MONTH(G8609)*100+DAY(G8609)&gt;=season_lo,MONTH(G8609)*100+DAY(G8609)&lt;=season_hi),1,0))</f>
        <v/>
      </c>
      <c r="I8609">
        <f>IF(G8609="","",G8609-first_day+1)</f>
        <v/>
      </c>
      <c r="J8609" s="27">
        <f>IF(I8609="","",INDEX(Daily!$J$2:$J$421,I8609))</f>
        <v/>
      </c>
      <c r="K8609" s="27">
        <f>IF(J8609="","",J8609+cat_offset)</f>
        <v/>
      </c>
      <c r="L8609" s="27">
        <f>IF(J8609="","",MAX(0,E8609-J8609)^2)</f>
        <v/>
      </c>
      <c r="M8609" s="27">
        <f>IF(J8609="","",MAX(0,E8609-(J8609+twcdh_off))^2)</f>
        <v/>
      </c>
      <c r="N8609" s="27">
        <f>IF(E8609="","",MAX(0,E8609-swcdh_thr)^2)</f>
        <v/>
      </c>
      <c r="O8609">
        <f>IF(K8609="","",ROUND(E8609-K8609,0))</f>
        <v/>
      </c>
      <c r="P8609">
        <f>IF(O8609="","",IF(O8609&gt;=1,O8609,0))</f>
        <v/>
      </c>
      <c r="Q8609" s="27">
        <f>IF(E8609="","",MAX(0,E8609-22))</f>
        <v/>
      </c>
      <c r="R8609" s="27">
        <f>IF(H8609=1,E8609,"")</f>
        <v/>
      </c>
      <c r="S8609" s="27">
        <f>IF(AND(H8609=1,J8609&lt;&gt;""),E8609-J8609,"")</f>
        <v/>
      </c>
      <c r="T8609">
        <f>IF(G8609="","",MONTH(G8609))</f>
        <v/>
      </c>
    </row>
    <row r="8610">
      <c r="A8610" s="24" t="n">
        <v>2020</v>
      </c>
      <c r="B8610" s="24" t="n">
        <v>12</v>
      </c>
      <c r="C8610" s="24" t="n">
        <v>24</v>
      </c>
      <c r="D8610" s="24" t="n">
        <v>17</v>
      </c>
      <c r="E8610" s="24" t="n">
        <v>7.83</v>
      </c>
      <c r="F8610" s="25">
        <f>IF($E8610="","",DATE(IF($A8610="",nominal_year,$A8610),$B8610,$C8610)+($D8610-IF(LEFT(hour_conv,1)="1",1,0))/24)</f>
        <v/>
      </c>
      <c r="G8610" s="26">
        <f>IF(F8610="","",INT(F8610))</f>
        <v/>
      </c>
      <c r="H8610">
        <f>IF(G8610="","",IF(AND(MONTH(G8610)*100+DAY(G8610)&gt;=season_lo,MONTH(G8610)*100+DAY(G8610)&lt;=season_hi),1,0))</f>
        <v/>
      </c>
      <c r="I8610">
        <f>IF(G8610="","",G8610-first_day+1)</f>
        <v/>
      </c>
      <c r="J8610" s="27">
        <f>IF(I8610="","",INDEX(Daily!$J$2:$J$421,I8610))</f>
        <v/>
      </c>
      <c r="K8610" s="27">
        <f>IF(J8610="","",J8610+cat_offset)</f>
        <v/>
      </c>
      <c r="L8610" s="27">
        <f>IF(J8610="","",MAX(0,E8610-J8610)^2)</f>
        <v/>
      </c>
      <c r="M8610" s="27">
        <f>IF(J8610="","",MAX(0,E8610-(J8610+twcdh_off))^2)</f>
        <v/>
      </c>
      <c r="N8610" s="27">
        <f>IF(E8610="","",MAX(0,E8610-swcdh_thr)^2)</f>
        <v/>
      </c>
      <c r="O8610">
        <f>IF(K8610="","",ROUND(E8610-K8610,0))</f>
        <v/>
      </c>
      <c r="P8610">
        <f>IF(O8610="","",IF(O8610&gt;=1,O8610,0))</f>
        <v/>
      </c>
      <c r="Q8610" s="27">
        <f>IF(E8610="","",MAX(0,E8610-22))</f>
        <v/>
      </c>
      <c r="R8610" s="27">
        <f>IF(H8610=1,E8610,"")</f>
        <v/>
      </c>
      <c r="S8610" s="27">
        <f>IF(AND(H8610=1,J8610&lt;&gt;""),E8610-J8610,"")</f>
        <v/>
      </c>
      <c r="T8610">
        <f>IF(G8610="","",MONTH(G8610))</f>
        <v/>
      </c>
    </row>
    <row r="8611">
      <c r="A8611" s="24" t="n">
        <v>2020</v>
      </c>
      <c r="B8611" s="24" t="n">
        <v>12</v>
      </c>
      <c r="C8611" s="24" t="n">
        <v>24</v>
      </c>
      <c r="D8611" s="24" t="n">
        <v>18</v>
      </c>
      <c r="E8611" s="24" t="n">
        <v>6.96</v>
      </c>
      <c r="F8611" s="25">
        <f>IF($E8611="","",DATE(IF($A8611="",nominal_year,$A8611),$B8611,$C8611)+($D8611-IF(LEFT(hour_conv,1)="1",1,0))/24)</f>
        <v/>
      </c>
      <c r="G8611" s="26">
        <f>IF(F8611="","",INT(F8611))</f>
        <v/>
      </c>
      <c r="H8611">
        <f>IF(G8611="","",IF(AND(MONTH(G8611)*100+DAY(G8611)&gt;=season_lo,MONTH(G8611)*100+DAY(G8611)&lt;=season_hi),1,0))</f>
        <v/>
      </c>
      <c r="I8611">
        <f>IF(G8611="","",G8611-first_day+1)</f>
        <v/>
      </c>
      <c r="J8611" s="27">
        <f>IF(I8611="","",INDEX(Daily!$J$2:$J$421,I8611))</f>
        <v/>
      </c>
      <c r="K8611" s="27">
        <f>IF(J8611="","",J8611+cat_offset)</f>
        <v/>
      </c>
      <c r="L8611" s="27">
        <f>IF(J8611="","",MAX(0,E8611-J8611)^2)</f>
        <v/>
      </c>
      <c r="M8611" s="27">
        <f>IF(J8611="","",MAX(0,E8611-(J8611+twcdh_off))^2)</f>
        <v/>
      </c>
      <c r="N8611" s="27">
        <f>IF(E8611="","",MAX(0,E8611-swcdh_thr)^2)</f>
        <v/>
      </c>
      <c r="O8611">
        <f>IF(K8611="","",ROUND(E8611-K8611,0))</f>
        <v/>
      </c>
      <c r="P8611">
        <f>IF(O8611="","",IF(O8611&gt;=1,O8611,0))</f>
        <v/>
      </c>
      <c r="Q8611" s="27">
        <f>IF(E8611="","",MAX(0,E8611-22))</f>
        <v/>
      </c>
      <c r="R8611" s="27">
        <f>IF(H8611=1,E8611,"")</f>
        <v/>
      </c>
      <c r="S8611" s="27">
        <f>IF(AND(H8611=1,J8611&lt;&gt;""),E8611-J8611,"")</f>
        <v/>
      </c>
      <c r="T8611">
        <f>IF(G8611="","",MONTH(G8611))</f>
        <v/>
      </c>
    </row>
    <row r="8612">
      <c r="A8612" s="24" t="n">
        <v>2020</v>
      </c>
      <c r="B8612" s="24" t="n">
        <v>12</v>
      </c>
      <c r="C8612" s="24" t="n">
        <v>24</v>
      </c>
      <c r="D8612" s="24" t="n">
        <v>19</v>
      </c>
      <c r="E8612" s="24" t="n">
        <v>7.95</v>
      </c>
      <c r="F8612" s="25">
        <f>IF($E8612="","",DATE(IF($A8612="",nominal_year,$A8612),$B8612,$C8612)+($D8612-IF(LEFT(hour_conv,1)="1",1,0))/24)</f>
        <v/>
      </c>
      <c r="G8612" s="26">
        <f>IF(F8612="","",INT(F8612))</f>
        <v/>
      </c>
      <c r="H8612">
        <f>IF(G8612="","",IF(AND(MONTH(G8612)*100+DAY(G8612)&gt;=season_lo,MONTH(G8612)*100+DAY(G8612)&lt;=season_hi),1,0))</f>
        <v/>
      </c>
      <c r="I8612">
        <f>IF(G8612="","",G8612-first_day+1)</f>
        <v/>
      </c>
      <c r="J8612" s="27">
        <f>IF(I8612="","",INDEX(Daily!$J$2:$J$421,I8612))</f>
        <v/>
      </c>
      <c r="K8612" s="27">
        <f>IF(J8612="","",J8612+cat_offset)</f>
        <v/>
      </c>
      <c r="L8612" s="27">
        <f>IF(J8612="","",MAX(0,E8612-J8612)^2)</f>
        <v/>
      </c>
      <c r="M8612" s="27">
        <f>IF(J8612="","",MAX(0,E8612-(J8612+twcdh_off))^2)</f>
        <v/>
      </c>
      <c r="N8612" s="27">
        <f>IF(E8612="","",MAX(0,E8612-swcdh_thr)^2)</f>
        <v/>
      </c>
      <c r="O8612">
        <f>IF(K8612="","",ROUND(E8612-K8612,0))</f>
        <v/>
      </c>
      <c r="P8612">
        <f>IF(O8612="","",IF(O8612&gt;=1,O8612,0))</f>
        <v/>
      </c>
      <c r="Q8612" s="27">
        <f>IF(E8612="","",MAX(0,E8612-22))</f>
        <v/>
      </c>
      <c r="R8612" s="27">
        <f>IF(H8612=1,E8612,"")</f>
        <v/>
      </c>
      <c r="S8612" s="27">
        <f>IF(AND(H8612=1,J8612&lt;&gt;""),E8612-J8612,"")</f>
        <v/>
      </c>
      <c r="T8612">
        <f>IF(G8612="","",MONTH(G8612))</f>
        <v/>
      </c>
    </row>
    <row r="8613">
      <c r="A8613" s="24" t="n">
        <v>2020</v>
      </c>
      <c r="B8613" s="24" t="n">
        <v>12</v>
      </c>
      <c r="C8613" s="24" t="n">
        <v>24</v>
      </c>
      <c r="D8613" s="24" t="n">
        <v>20</v>
      </c>
      <c r="E8613" s="24" t="n">
        <v>7.57</v>
      </c>
      <c r="F8613" s="25">
        <f>IF($E8613="","",DATE(IF($A8613="",nominal_year,$A8613),$B8613,$C8613)+($D8613-IF(LEFT(hour_conv,1)="1",1,0))/24)</f>
        <v/>
      </c>
      <c r="G8613" s="26">
        <f>IF(F8613="","",INT(F8613))</f>
        <v/>
      </c>
      <c r="H8613">
        <f>IF(G8613="","",IF(AND(MONTH(G8613)*100+DAY(G8613)&gt;=season_lo,MONTH(G8613)*100+DAY(G8613)&lt;=season_hi),1,0))</f>
        <v/>
      </c>
      <c r="I8613">
        <f>IF(G8613="","",G8613-first_day+1)</f>
        <v/>
      </c>
      <c r="J8613" s="27">
        <f>IF(I8613="","",INDEX(Daily!$J$2:$J$421,I8613))</f>
        <v/>
      </c>
      <c r="K8613" s="27">
        <f>IF(J8613="","",J8613+cat_offset)</f>
        <v/>
      </c>
      <c r="L8613" s="27">
        <f>IF(J8613="","",MAX(0,E8613-J8613)^2)</f>
        <v/>
      </c>
      <c r="M8613" s="27">
        <f>IF(J8613="","",MAX(0,E8613-(J8613+twcdh_off))^2)</f>
        <v/>
      </c>
      <c r="N8613" s="27">
        <f>IF(E8613="","",MAX(0,E8613-swcdh_thr)^2)</f>
        <v/>
      </c>
      <c r="O8613">
        <f>IF(K8613="","",ROUND(E8613-K8613,0))</f>
        <v/>
      </c>
      <c r="P8613">
        <f>IF(O8613="","",IF(O8613&gt;=1,O8613,0))</f>
        <v/>
      </c>
      <c r="Q8613" s="27">
        <f>IF(E8613="","",MAX(0,E8613-22))</f>
        <v/>
      </c>
      <c r="R8613" s="27">
        <f>IF(H8613=1,E8613,"")</f>
        <v/>
      </c>
      <c r="S8613" s="27">
        <f>IF(AND(H8613=1,J8613&lt;&gt;""),E8613-J8613,"")</f>
        <v/>
      </c>
      <c r="T8613">
        <f>IF(G8613="","",MONTH(G8613))</f>
        <v/>
      </c>
    </row>
    <row r="8614">
      <c r="A8614" s="24" t="n">
        <v>2020</v>
      </c>
      <c r="B8614" s="24" t="n">
        <v>12</v>
      </c>
      <c r="C8614" s="24" t="n">
        <v>24</v>
      </c>
      <c r="D8614" s="24" t="n">
        <v>21</v>
      </c>
      <c r="E8614" s="24" t="n">
        <v>7.06</v>
      </c>
      <c r="F8614" s="25">
        <f>IF($E8614="","",DATE(IF($A8614="",nominal_year,$A8614),$B8614,$C8614)+($D8614-IF(LEFT(hour_conv,1)="1",1,0))/24)</f>
        <v/>
      </c>
      <c r="G8614" s="26">
        <f>IF(F8614="","",INT(F8614))</f>
        <v/>
      </c>
      <c r="H8614">
        <f>IF(G8614="","",IF(AND(MONTH(G8614)*100+DAY(G8614)&gt;=season_lo,MONTH(G8614)*100+DAY(G8614)&lt;=season_hi),1,0))</f>
        <v/>
      </c>
      <c r="I8614">
        <f>IF(G8614="","",G8614-first_day+1)</f>
        <v/>
      </c>
      <c r="J8614" s="27">
        <f>IF(I8614="","",INDEX(Daily!$J$2:$J$421,I8614))</f>
        <v/>
      </c>
      <c r="K8614" s="27">
        <f>IF(J8614="","",J8614+cat_offset)</f>
        <v/>
      </c>
      <c r="L8614" s="27">
        <f>IF(J8614="","",MAX(0,E8614-J8614)^2)</f>
        <v/>
      </c>
      <c r="M8614" s="27">
        <f>IF(J8614="","",MAX(0,E8614-(J8614+twcdh_off))^2)</f>
        <v/>
      </c>
      <c r="N8614" s="27">
        <f>IF(E8614="","",MAX(0,E8614-swcdh_thr)^2)</f>
        <v/>
      </c>
      <c r="O8614">
        <f>IF(K8614="","",ROUND(E8614-K8614,0))</f>
        <v/>
      </c>
      <c r="P8614">
        <f>IF(O8614="","",IF(O8614&gt;=1,O8614,0))</f>
        <v/>
      </c>
      <c r="Q8614" s="27">
        <f>IF(E8614="","",MAX(0,E8614-22))</f>
        <v/>
      </c>
      <c r="R8614" s="27">
        <f>IF(H8614=1,E8614,"")</f>
        <v/>
      </c>
      <c r="S8614" s="27">
        <f>IF(AND(H8614=1,J8614&lt;&gt;""),E8614-J8614,"")</f>
        <v/>
      </c>
      <c r="T8614">
        <f>IF(G8614="","",MONTH(G8614))</f>
        <v/>
      </c>
    </row>
    <row r="8615">
      <c r="A8615" s="24" t="n">
        <v>2020</v>
      </c>
      <c r="B8615" s="24" t="n">
        <v>12</v>
      </c>
      <c r="C8615" s="24" t="n">
        <v>24</v>
      </c>
      <c r="D8615" s="24" t="n">
        <v>22</v>
      </c>
      <c r="E8615" s="24" t="n">
        <v>5.97</v>
      </c>
      <c r="F8615" s="25">
        <f>IF($E8615="","",DATE(IF($A8615="",nominal_year,$A8615),$B8615,$C8615)+($D8615-IF(LEFT(hour_conv,1)="1",1,0))/24)</f>
        <v/>
      </c>
      <c r="G8615" s="26">
        <f>IF(F8615="","",INT(F8615))</f>
        <v/>
      </c>
      <c r="H8615">
        <f>IF(G8615="","",IF(AND(MONTH(G8615)*100+DAY(G8615)&gt;=season_lo,MONTH(G8615)*100+DAY(G8615)&lt;=season_hi),1,0))</f>
        <v/>
      </c>
      <c r="I8615">
        <f>IF(G8615="","",G8615-first_day+1)</f>
        <v/>
      </c>
      <c r="J8615" s="27">
        <f>IF(I8615="","",INDEX(Daily!$J$2:$J$421,I8615))</f>
        <v/>
      </c>
      <c r="K8615" s="27">
        <f>IF(J8615="","",J8615+cat_offset)</f>
        <v/>
      </c>
      <c r="L8615" s="27">
        <f>IF(J8615="","",MAX(0,E8615-J8615)^2)</f>
        <v/>
      </c>
      <c r="M8615" s="27">
        <f>IF(J8615="","",MAX(0,E8615-(J8615+twcdh_off))^2)</f>
        <v/>
      </c>
      <c r="N8615" s="27">
        <f>IF(E8615="","",MAX(0,E8615-swcdh_thr)^2)</f>
        <v/>
      </c>
      <c r="O8615">
        <f>IF(K8615="","",ROUND(E8615-K8615,0))</f>
        <v/>
      </c>
      <c r="P8615">
        <f>IF(O8615="","",IF(O8615&gt;=1,O8615,0))</f>
        <v/>
      </c>
      <c r="Q8615" s="27">
        <f>IF(E8615="","",MAX(0,E8615-22))</f>
        <v/>
      </c>
      <c r="R8615" s="27">
        <f>IF(H8615=1,E8615,"")</f>
        <v/>
      </c>
      <c r="S8615" s="27">
        <f>IF(AND(H8615=1,J8615&lt;&gt;""),E8615-J8615,"")</f>
        <v/>
      </c>
      <c r="T8615">
        <f>IF(G8615="","",MONTH(G8615))</f>
        <v/>
      </c>
    </row>
    <row r="8616">
      <c r="A8616" s="24" t="n">
        <v>2020</v>
      </c>
      <c r="B8616" s="24" t="n">
        <v>12</v>
      </c>
      <c r="C8616" s="24" t="n">
        <v>24</v>
      </c>
      <c r="D8616" s="24" t="n">
        <v>23</v>
      </c>
      <c r="E8616" s="24" t="n">
        <v>5.75</v>
      </c>
      <c r="F8616" s="25">
        <f>IF($E8616="","",DATE(IF($A8616="",nominal_year,$A8616),$B8616,$C8616)+($D8616-IF(LEFT(hour_conv,1)="1",1,0))/24)</f>
        <v/>
      </c>
      <c r="G8616" s="26">
        <f>IF(F8616="","",INT(F8616))</f>
        <v/>
      </c>
      <c r="H8616">
        <f>IF(G8616="","",IF(AND(MONTH(G8616)*100+DAY(G8616)&gt;=season_lo,MONTH(G8616)*100+DAY(G8616)&lt;=season_hi),1,0))</f>
        <v/>
      </c>
      <c r="I8616">
        <f>IF(G8616="","",G8616-first_day+1)</f>
        <v/>
      </c>
      <c r="J8616" s="27">
        <f>IF(I8616="","",INDEX(Daily!$J$2:$J$421,I8616))</f>
        <v/>
      </c>
      <c r="K8616" s="27">
        <f>IF(J8616="","",J8616+cat_offset)</f>
        <v/>
      </c>
      <c r="L8616" s="27">
        <f>IF(J8616="","",MAX(0,E8616-J8616)^2)</f>
        <v/>
      </c>
      <c r="M8616" s="27">
        <f>IF(J8616="","",MAX(0,E8616-(J8616+twcdh_off))^2)</f>
        <v/>
      </c>
      <c r="N8616" s="27">
        <f>IF(E8616="","",MAX(0,E8616-swcdh_thr)^2)</f>
        <v/>
      </c>
      <c r="O8616">
        <f>IF(K8616="","",ROUND(E8616-K8616,0))</f>
        <v/>
      </c>
      <c r="P8616">
        <f>IF(O8616="","",IF(O8616&gt;=1,O8616,0))</f>
        <v/>
      </c>
      <c r="Q8616" s="27">
        <f>IF(E8616="","",MAX(0,E8616-22))</f>
        <v/>
      </c>
      <c r="R8616" s="27">
        <f>IF(H8616=1,E8616,"")</f>
        <v/>
      </c>
      <c r="S8616" s="27">
        <f>IF(AND(H8616=1,J8616&lt;&gt;""),E8616-J8616,"")</f>
        <v/>
      </c>
      <c r="T8616">
        <f>IF(G8616="","",MONTH(G8616))</f>
        <v/>
      </c>
    </row>
    <row r="8617">
      <c r="A8617" s="24" t="n">
        <v>2020</v>
      </c>
      <c r="B8617" s="24" t="n">
        <v>12</v>
      </c>
      <c r="C8617" s="24" t="n">
        <v>24</v>
      </c>
      <c r="D8617" s="24" t="n">
        <v>24</v>
      </c>
      <c r="E8617" s="24" t="n">
        <v>4.69</v>
      </c>
      <c r="F8617" s="25">
        <f>IF($E8617="","",DATE(IF($A8617="",nominal_year,$A8617),$B8617,$C8617)+($D8617-IF(LEFT(hour_conv,1)="1",1,0))/24)</f>
        <v/>
      </c>
      <c r="G8617" s="26">
        <f>IF(F8617="","",INT(F8617))</f>
        <v/>
      </c>
      <c r="H8617">
        <f>IF(G8617="","",IF(AND(MONTH(G8617)*100+DAY(G8617)&gt;=season_lo,MONTH(G8617)*100+DAY(G8617)&lt;=season_hi),1,0))</f>
        <v/>
      </c>
      <c r="I8617">
        <f>IF(G8617="","",G8617-first_day+1)</f>
        <v/>
      </c>
      <c r="J8617" s="27">
        <f>IF(I8617="","",INDEX(Daily!$J$2:$J$421,I8617))</f>
        <v/>
      </c>
      <c r="K8617" s="27">
        <f>IF(J8617="","",J8617+cat_offset)</f>
        <v/>
      </c>
      <c r="L8617" s="27">
        <f>IF(J8617="","",MAX(0,E8617-J8617)^2)</f>
        <v/>
      </c>
      <c r="M8617" s="27">
        <f>IF(J8617="","",MAX(0,E8617-(J8617+twcdh_off))^2)</f>
        <v/>
      </c>
      <c r="N8617" s="27">
        <f>IF(E8617="","",MAX(0,E8617-swcdh_thr)^2)</f>
        <v/>
      </c>
      <c r="O8617">
        <f>IF(K8617="","",ROUND(E8617-K8617,0))</f>
        <v/>
      </c>
      <c r="P8617">
        <f>IF(O8617="","",IF(O8617&gt;=1,O8617,0))</f>
        <v/>
      </c>
      <c r="Q8617" s="27">
        <f>IF(E8617="","",MAX(0,E8617-22))</f>
        <v/>
      </c>
      <c r="R8617" s="27">
        <f>IF(H8617=1,E8617,"")</f>
        <v/>
      </c>
      <c r="S8617" s="27">
        <f>IF(AND(H8617=1,J8617&lt;&gt;""),E8617-J8617,"")</f>
        <v/>
      </c>
      <c r="T8617">
        <f>IF(G8617="","",MONTH(G8617))</f>
        <v/>
      </c>
    </row>
    <row r="8618">
      <c r="A8618" s="24" t="n">
        <v>2020</v>
      </c>
      <c r="B8618" s="24" t="n">
        <v>12</v>
      </c>
      <c r="C8618" s="24" t="n">
        <v>25</v>
      </c>
      <c r="D8618" s="24" t="n">
        <v>1</v>
      </c>
      <c r="E8618" s="24" t="n">
        <v>4.6</v>
      </c>
      <c r="F8618" s="25">
        <f>IF($E8618="","",DATE(IF($A8618="",nominal_year,$A8618),$B8618,$C8618)+($D8618-IF(LEFT(hour_conv,1)="1",1,0))/24)</f>
        <v/>
      </c>
      <c r="G8618" s="26">
        <f>IF(F8618="","",INT(F8618))</f>
        <v/>
      </c>
      <c r="H8618">
        <f>IF(G8618="","",IF(AND(MONTH(G8618)*100+DAY(G8618)&gt;=season_lo,MONTH(G8618)*100+DAY(G8618)&lt;=season_hi),1,0))</f>
        <v/>
      </c>
      <c r="I8618">
        <f>IF(G8618="","",G8618-first_day+1)</f>
        <v/>
      </c>
      <c r="J8618" s="27">
        <f>IF(I8618="","",INDEX(Daily!$J$2:$J$421,I8618))</f>
        <v/>
      </c>
      <c r="K8618" s="27">
        <f>IF(J8618="","",J8618+cat_offset)</f>
        <v/>
      </c>
      <c r="L8618" s="27">
        <f>IF(J8618="","",MAX(0,E8618-J8618)^2)</f>
        <v/>
      </c>
      <c r="M8618" s="27">
        <f>IF(J8618="","",MAX(0,E8618-(J8618+twcdh_off))^2)</f>
        <v/>
      </c>
      <c r="N8618" s="27">
        <f>IF(E8618="","",MAX(0,E8618-swcdh_thr)^2)</f>
        <v/>
      </c>
      <c r="O8618">
        <f>IF(K8618="","",ROUND(E8618-K8618,0))</f>
        <v/>
      </c>
      <c r="P8618">
        <f>IF(O8618="","",IF(O8618&gt;=1,O8618,0))</f>
        <v/>
      </c>
      <c r="Q8618" s="27">
        <f>IF(E8618="","",MAX(0,E8618-22))</f>
        <v/>
      </c>
      <c r="R8618" s="27">
        <f>IF(H8618=1,E8618,"")</f>
        <v/>
      </c>
      <c r="S8618" s="27">
        <f>IF(AND(H8618=1,J8618&lt;&gt;""),E8618-J8618,"")</f>
        <v/>
      </c>
      <c r="T8618">
        <f>IF(G8618="","",MONTH(G8618))</f>
        <v/>
      </c>
    </row>
    <row r="8619">
      <c r="A8619" s="24" t="n">
        <v>2020</v>
      </c>
      <c r="B8619" s="24" t="n">
        <v>12</v>
      </c>
      <c r="C8619" s="24" t="n">
        <v>25</v>
      </c>
      <c r="D8619" s="24" t="n">
        <v>2</v>
      </c>
      <c r="E8619" s="24" t="n">
        <v>3.65</v>
      </c>
      <c r="F8619" s="25">
        <f>IF($E8619="","",DATE(IF($A8619="",nominal_year,$A8619),$B8619,$C8619)+($D8619-IF(LEFT(hour_conv,1)="1",1,0))/24)</f>
        <v/>
      </c>
      <c r="G8619" s="26">
        <f>IF(F8619="","",INT(F8619))</f>
        <v/>
      </c>
      <c r="H8619">
        <f>IF(G8619="","",IF(AND(MONTH(G8619)*100+DAY(G8619)&gt;=season_lo,MONTH(G8619)*100+DAY(G8619)&lt;=season_hi),1,0))</f>
        <v/>
      </c>
      <c r="I8619">
        <f>IF(G8619="","",G8619-first_day+1)</f>
        <v/>
      </c>
      <c r="J8619" s="27">
        <f>IF(I8619="","",INDEX(Daily!$J$2:$J$421,I8619))</f>
        <v/>
      </c>
      <c r="K8619" s="27">
        <f>IF(J8619="","",J8619+cat_offset)</f>
        <v/>
      </c>
      <c r="L8619" s="27">
        <f>IF(J8619="","",MAX(0,E8619-J8619)^2)</f>
        <v/>
      </c>
      <c r="M8619" s="27">
        <f>IF(J8619="","",MAX(0,E8619-(J8619+twcdh_off))^2)</f>
        <v/>
      </c>
      <c r="N8619" s="27">
        <f>IF(E8619="","",MAX(0,E8619-swcdh_thr)^2)</f>
        <v/>
      </c>
      <c r="O8619">
        <f>IF(K8619="","",ROUND(E8619-K8619,0))</f>
        <v/>
      </c>
      <c r="P8619">
        <f>IF(O8619="","",IF(O8619&gt;=1,O8619,0))</f>
        <v/>
      </c>
      <c r="Q8619" s="27">
        <f>IF(E8619="","",MAX(0,E8619-22))</f>
        <v/>
      </c>
      <c r="R8619" s="27">
        <f>IF(H8619=1,E8619,"")</f>
        <v/>
      </c>
      <c r="S8619" s="27">
        <f>IF(AND(H8619=1,J8619&lt;&gt;""),E8619-J8619,"")</f>
        <v/>
      </c>
      <c r="T8619">
        <f>IF(G8619="","",MONTH(G8619))</f>
        <v/>
      </c>
    </row>
    <row r="8620">
      <c r="A8620" s="24" t="n">
        <v>2020</v>
      </c>
      <c r="B8620" s="24" t="n">
        <v>12</v>
      </c>
      <c r="C8620" s="24" t="n">
        <v>25</v>
      </c>
      <c r="D8620" s="24" t="n">
        <v>3</v>
      </c>
      <c r="E8620" s="24" t="n">
        <v>3.71</v>
      </c>
      <c r="F8620" s="25">
        <f>IF($E8620="","",DATE(IF($A8620="",nominal_year,$A8620),$B8620,$C8620)+($D8620-IF(LEFT(hour_conv,1)="1",1,0))/24)</f>
        <v/>
      </c>
      <c r="G8620" s="26">
        <f>IF(F8620="","",INT(F8620))</f>
        <v/>
      </c>
      <c r="H8620">
        <f>IF(G8620="","",IF(AND(MONTH(G8620)*100+DAY(G8620)&gt;=season_lo,MONTH(G8620)*100+DAY(G8620)&lt;=season_hi),1,0))</f>
        <v/>
      </c>
      <c r="I8620">
        <f>IF(G8620="","",G8620-first_day+1)</f>
        <v/>
      </c>
      <c r="J8620" s="27">
        <f>IF(I8620="","",INDEX(Daily!$J$2:$J$421,I8620))</f>
        <v/>
      </c>
      <c r="K8620" s="27">
        <f>IF(J8620="","",J8620+cat_offset)</f>
        <v/>
      </c>
      <c r="L8620" s="27">
        <f>IF(J8620="","",MAX(0,E8620-J8620)^2)</f>
        <v/>
      </c>
      <c r="M8620" s="27">
        <f>IF(J8620="","",MAX(0,E8620-(J8620+twcdh_off))^2)</f>
        <v/>
      </c>
      <c r="N8620" s="27">
        <f>IF(E8620="","",MAX(0,E8620-swcdh_thr)^2)</f>
        <v/>
      </c>
      <c r="O8620">
        <f>IF(K8620="","",ROUND(E8620-K8620,0))</f>
        <v/>
      </c>
      <c r="P8620">
        <f>IF(O8620="","",IF(O8620&gt;=1,O8620,0))</f>
        <v/>
      </c>
      <c r="Q8620" s="27">
        <f>IF(E8620="","",MAX(0,E8620-22))</f>
        <v/>
      </c>
      <c r="R8620" s="27">
        <f>IF(H8620=1,E8620,"")</f>
        <v/>
      </c>
      <c r="S8620" s="27">
        <f>IF(AND(H8620=1,J8620&lt;&gt;""),E8620-J8620,"")</f>
        <v/>
      </c>
      <c r="T8620">
        <f>IF(G8620="","",MONTH(G8620))</f>
        <v/>
      </c>
    </row>
    <row r="8621">
      <c r="A8621" s="24" t="n">
        <v>2020</v>
      </c>
      <c r="B8621" s="24" t="n">
        <v>12</v>
      </c>
      <c r="C8621" s="24" t="n">
        <v>25</v>
      </c>
      <c r="D8621" s="24" t="n">
        <v>4</v>
      </c>
      <c r="E8621" s="24" t="n">
        <v>3.7</v>
      </c>
      <c r="F8621" s="25">
        <f>IF($E8621="","",DATE(IF($A8621="",nominal_year,$A8621),$B8621,$C8621)+($D8621-IF(LEFT(hour_conv,1)="1",1,0))/24)</f>
        <v/>
      </c>
      <c r="G8621" s="26">
        <f>IF(F8621="","",INT(F8621))</f>
        <v/>
      </c>
      <c r="H8621">
        <f>IF(G8621="","",IF(AND(MONTH(G8621)*100+DAY(G8621)&gt;=season_lo,MONTH(G8621)*100+DAY(G8621)&lt;=season_hi),1,0))</f>
        <v/>
      </c>
      <c r="I8621">
        <f>IF(G8621="","",G8621-first_day+1)</f>
        <v/>
      </c>
      <c r="J8621" s="27">
        <f>IF(I8621="","",INDEX(Daily!$J$2:$J$421,I8621))</f>
        <v/>
      </c>
      <c r="K8621" s="27">
        <f>IF(J8621="","",J8621+cat_offset)</f>
        <v/>
      </c>
      <c r="L8621" s="27">
        <f>IF(J8621="","",MAX(0,E8621-J8621)^2)</f>
        <v/>
      </c>
      <c r="M8621" s="27">
        <f>IF(J8621="","",MAX(0,E8621-(J8621+twcdh_off))^2)</f>
        <v/>
      </c>
      <c r="N8621" s="27">
        <f>IF(E8621="","",MAX(0,E8621-swcdh_thr)^2)</f>
        <v/>
      </c>
      <c r="O8621">
        <f>IF(K8621="","",ROUND(E8621-K8621,0))</f>
        <v/>
      </c>
      <c r="P8621">
        <f>IF(O8621="","",IF(O8621&gt;=1,O8621,0))</f>
        <v/>
      </c>
      <c r="Q8621" s="27">
        <f>IF(E8621="","",MAX(0,E8621-22))</f>
        <v/>
      </c>
      <c r="R8621" s="27">
        <f>IF(H8621=1,E8621,"")</f>
        <v/>
      </c>
      <c r="S8621" s="27">
        <f>IF(AND(H8621=1,J8621&lt;&gt;""),E8621-J8621,"")</f>
        <v/>
      </c>
      <c r="T8621">
        <f>IF(G8621="","",MONTH(G8621))</f>
        <v/>
      </c>
    </row>
    <row r="8622">
      <c r="A8622" s="24" t="n">
        <v>2020</v>
      </c>
      <c r="B8622" s="24" t="n">
        <v>12</v>
      </c>
      <c r="C8622" s="24" t="n">
        <v>25</v>
      </c>
      <c r="D8622" s="24" t="n">
        <v>5</v>
      </c>
      <c r="E8622" s="24" t="n">
        <v>4.38</v>
      </c>
      <c r="F8622" s="25">
        <f>IF($E8622="","",DATE(IF($A8622="",nominal_year,$A8622),$B8622,$C8622)+($D8622-IF(LEFT(hour_conv,1)="1",1,0))/24)</f>
        <v/>
      </c>
      <c r="G8622" s="26">
        <f>IF(F8622="","",INT(F8622))</f>
        <v/>
      </c>
      <c r="H8622">
        <f>IF(G8622="","",IF(AND(MONTH(G8622)*100+DAY(G8622)&gt;=season_lo,MONTH(G8622)*100+DAY(G8622)&lt;=season_hi),1,0))</f>
        <v/>
      </c>
      <c r="I8622">
        <f>IF(G8622="","",G8622-first_day+1)</f>
        <v/>
      </c>
      <c r="J8622" s="27">
        <f>IF(I8622="","",INDEX(Daily!$J$2:$J$421,I8622))</f>
        <v/>
      </c>
      <c r="K8622" s="27">
        <f>IF(J8622="","",J8622+cat_offset)</f>
        <v/>
      </c>
      <c r="L8622" s="27">
        <f>IF(J8622="","",MAX(0,E8622-J8622)^2)</f>
        <v/>
      </c>
      <c r="M8622" s="27">
        <f>IF(J8622="","",MAX(0,E8622-(J8622+twcdh_off))^2)</f>
        <v/>
      </c>
      <c r="N8622" s="27">
        <f>IF(E8622="","",MAX(0,E8622-swcdh_thr)^2)</f>
        <v/>
      </c>
      <c r="O8622">
        <f>IF(K8622="","",ROUND(E8622-K8622,0))</f>
        <v/>
      </c>
      <c r="P8622">
        <f>IF(O8622="","",IF(O8622&gt;=1,O8622,0))</f>
        <v/>
      </c>
      <c r="Q8622" s="27">
        <f>IF(E8622="","",MAX(0,E8622-22))</f>
        <v/>
      </c>
      <c r="R8622" s="27">
        <f>IF(H8622=1,E8622,"")</f>
        <v/>
      </c>
      <c r="S8622" s="27">
        <f>IF(AND(H8622=1,J8622&lt;&gt;""),E8622-J8622,"")</f>
        <v/>
      </c>
      <c r="T8622">
        <f>IF(G8622="","",MONTH(G8622))</f>
        <v/>
      </c>
    </row>
    <row r="8623">
      <c r="A8623" s="24" t="n">
        <v>2020</v>
      </c>
      <c r="B8623" s="24" t="n">
        <v>12</v>
      </c>
      <c r="C8623" s="24" t="n">
        <v>25</v>
      </c>
      <c r="D8623" s="24" t="n">
        <v>6</v>
      </c>
      <c r="E8623" s="24" t="n">
        <v>4.92</v>
      </c>
      <c r="F8623" s="25">
        <f>IF($E8623="","",DATE(IF($A8623="",nominal_year,$A8623),$B8623,$C8623)+($D8623-IF(LEFT(hour_conv,1)="1",1,0))/24)</f>
        <v/>
      </c>
      <c r="G8623" s="26">
        <f>IF(F8623="","",INT(F8623))</f>
        <v/>
      </c>
      <c r="H8623">
        <f>IF(G8623="","",IF(AND(MONTH(G8623)*100+DAY(G8623)&gt;=season_lo,MONTH(G8623)*100+DAY(G8623)&lt;=season_hi),1,0))</f>
        <v/>
      </c>
      <c r="I8623">
        <f>IF(G8623="","",G8623-first_day+1)</f>
        <v/>
      </c>
      <c r="J8623" s="27">
        <f>IF(I8623="","",INDEX(Daily!$J$2:$J$421,I8623))</f>
        <v/>
      </c>
      <c r="K8623" s="27">
        <f>IF(J8623="","",J8623+cat_offset)</f>
        <v/>
      </c>
      <c r="L8623" s="27">
        <f>IF(J8623="","",MAX(0,E8623-J8623)^2)</f>
        <v/>
      </c>
      <c r="M8623" s="27">
        <f>IF(J8623="","",MAX(0,E8623-(J8623+twcdh_off))^2)</f>
        <v/>
      </c>
      <c r="N8623" s="27">
        <f>IF(E8623="","",MAX(0,E8623-swcdh_thr)^2)</f>
        <v/>
      </c>
      <c r="O8623">
        <f>IF(K8623="","",ROUND(E8623-K8623,0))</f>
        <v/>
      </c>
      <c r="P8623">
        <f>IF(O8623="","",IF(O8623&gt;=1,O8623,0))</f>
        <v/>
      </c>
      <c r="Q8623" s="27">
        <f>IF(E8623="","",MAX(0,E8623-22))</f>
        <v/>
      </c>
      <c r="R8623" s="27">
        <f>IF(H8623=1,E8623,"")</f>
        <v/>
      </c>
      <c r="S8623" s="27">
        <f>IF(AND(H8623=1,J8623&lt;&gt;""),E8623-J8623,"")</f>
        <v/>
      </c>
      <c r="T8623">
        <f>IF(G8623="","",MONTH(G8623))</f>
        <v/>
      </c>
    </row>
    <row r="8624">
      <c r="A8624" s="24" t="n">
        <v>2020</v>
      </c>
      <c r="B8624" s="24" t="n">
        <v>12</v>
      </c>
      <c r="C8624" s="24" t="n">
        <v>25</v>
      </c>
      <c r="D8624" s="24" t="n">
        <v>7</v>
      </c>
      <c r="E8624" s="24" t="n">
        <v>4.45</v>
      </c>
      <c r="F8624" s="25">
        <f>IF($E8624="","",DATE(IF($A8624="",nominal_year,$A8624),$B8624,$C8624)+($D8624-IF(LEFT(hour_conv,1)="1",1,0))/24)</f>
        <v/>
      </c>
      <c r="G8624" s="26">
        <f>IF(F8624="","",INT(F8624))</f>
        <v/>
      </c>
      <c r="H8624">
        <f>IF(G8624="","",IF(AND(MONTH(G8624)*100+DAY(G8624)&gt;=season_lo,MONTH(G8624)*100+DAY(G8624)&lt;=season_hi),1,0))</f>
        <v/>
      </c>
      <c r="I8624">
        <f>IF(G8624="","",G8624-first_day+1)</f>
        <v/>
      </c>
      <c r="J8624" s="27">
        <f>IF(I8624="","",INDEX(Daily!$J$2:$J$421,I8624))</f>
        <v/>
      </c>
      <c r="K8624" s="27">
        <f>IF(J8624="","",J8624+cat_offset)</f>
        <v/>
      </c>
      <c r="L8624" s="27">
        <f>IF(J8624="","",MAX(0,E8624-J8624)^2)</f>
        <v/>
      </c>
      <c r="M8624" s="27">
        <f>IF(J8624="","",MAX(0,E8624-(J8624+twcdh_off))^2)</f>
        <v/>
      </c>
      <c r="N8624" s="27">
        <f>IF(E8624="","",MAX(0,E8624-swcdh_thr)^2)</f>
        <v/>
      </c>
      <c r="O8624">
        <f>IF(K8624="","",ROUND(E8624-K8624,0))</f>
        <v/>
      </c>
      <c r="P8624">
        <f>IF(O8624="","",IF(O8624&gt;=1,O8624,0))</f>
        <v/>
      </c>
      <c r="Q8624" s="27">
        <f>IF(E8624="","",MAX(0,E8624-22))</f>
        <v/>
      </c>
      <c r="R8624" s="27">
        <f>IF(H8624=1,E8624,"")</f>
        <v/>
      </c>
      <c r="S8624" s="27">
        <f>IF(AND(H8624=1,J8624&lt;&gt;""),E8624-J8624,"")</f>
        <v/>
      </c>
      <c r="T8624">
        <f>IF(G8624="","",MONTH(G8624))</f>
        <v/>
      </c>
    </row>
    <row r="8625">
      <c r="A8625" s="24" t="n">
        <v>2020</v>
      </c>
      <c r="B8625" s="24" t="n">
        <v>12</v>
      </c>
      <c r="C8625" s="24" t="n">
        <v>25</v>
      </c>
      <c r="D8625" s="24" t="n">
        <v>8</v>
      </c>
      <c r="E8625" s="24" t="n">
        <v>5.28</v>
      </c>
      <c r="F8625" s="25">
        <f>IF($E8625="","",DATE(IF($A8625="",nominal_year,$A8625),$B8625,$C8625)+($D8625-IF(LEFT(hour_conv,1)="1",1,0))/24)</f>
        <v/>
      </c>
      <c r="G8625" s="26">
        <f>IF(F8625="","",INT(F8625))</f>
        <v/>
      </c>
      <c r="H8625">
        <f>IF(G8625="","",IF(AND(MONTH(G8625)*100+DAY(G8625)&gt;=season_lo,MONTH(G8625)*100+DAY(G8625)&lt;=season_hi),1,0))</f>
        <v/>
      </c>
      <c r="I8625">
        <f>IF(G8625="","",G8625-first_day+1)</f>
        <v/>
      </c>
      <c r="J8625" s="27">
        <f>IF(I8625="","",INDEX(Daily!$J$2:$J$421,I8625))</f>
        <v/>
      </c>
      <c r="K8625" s="27">
        <f>IF(J8625="","",J8625+cat_offset)</f>
        <v/>
      </c>
      <c r="L8625" s="27">
        <f>IF(J8625="","",MAX(0,E8625-J8625)^2)</f>
        <v/>
      </c>
      <c r="M8625" s="27">
        <f>IF(J8625="","",MAX(0,E8625-(J8625+twcdh_off))^2)</f>
        <v/>
      </c>
      <c r="N8625" s="27">
        <f>IF(E8625="","",MAX(0,E8625-swcdh_thr)^2)</f>
        <v/>
      </c>
      <c r="O8625">
        <f>IF(K8625="","",ROUND(E8625-K8625,0))</f>
        <v/>
      </c>
      <c r="P8625">
        <f>IF(O8625="","",IF(O8625&gt;=1,O8625,0))</f>
        <v/>
      </c>
      <c r="Q8625" s="27">
        <f>IF(E8625="","",MAX(0,E8625-22))</f>
        <v/>
      </c>
      <c r="R8625" s="27">
        <f>IF(H8625=1,E8625,"")</f>
        <v/>
      </c>
      <c r="S8625" s="27">
        <f>IF(AND(H8625=1,J8625&lt;&gt;""),E8625-J8625,"")</f>
        <v/>
      </c>
      <c r="T8625">
        <f>IF(G8625="","",MONTH(G8625))</f>
        <v/>
      </c>
    </row>
    <row r="8626">
      <c r="A8626" s="24" t="n">
        <v>2020</v>
      </c>
      <c r="B8626" s="24" t="n">
        <v>12</v>
      </c>
      <c r="C8626" s="24" t="n">
        <v>25</v>
      </c>
      <c r="D8626" s="24" t="n">
        <v>9</v>
      </c>
      <c r="E8626" s="24" t="n">
        <v>5.82</v>
      </c>
      <c r="F8626" s="25">
        <f>IF($E8626="","",DATE(IF($A8626="",nominal_year,$A8626),$B8626,$C8626)+($D8626-IF(LEFT(hour_conv,1)="1",1,0))/24)</f>
        <v/>
      </c>
      <c r="G8626" s="26">
        <f>IF(F8626="","",INT(F8626))</f>
        <v/>
      </c>
      <c r="H8626">
        <f>IF(G8626="","",IF(AND(MONTH(G8626)*100+DAY(G8626)&gt;=season_lo,MONTH(G8626)*100+DAY(G8626)&lt;=season_hi),1,0))</f>
        <v/>
      </c>
      <c r="I8626">
        <f>IF(G8626="","",G8626-first_day+1)</f>
        <v/>
      </c>
      <c r="J8626" s="27">
        <f>IF(I8626="","",INDEX(Daily!$J$2:$J$421,I8626))</f>
        <v/>
      </c>
      <c r="K8626" s="27">
        <f>IF(J8626="","",J8626+cat_offset)</f>
        <v/>
      </c>
      <c r="L8626" s="27">
        <f>IF(J8626="","",MAX(0,E8626-J8626)^2)</f>
        <v/>
      </c>
      <c r="M8626" s="27">
        <f>IF(J8626="","",MAX(0,E8626-(J8626+twcdh_off))^2)</f>
        <v/>
      </c>
      <c r="N8626" s="27">
        <f>IF(E8626="","",MAX(0,E8626-swcdh_thr)^2)</f>
        <v/>
      </c>
      <c r="O8626">
        <f>IF(K8626="","",ROUND(E8626-K8626,0))</f>
        <v/>
      </c>
      <c r="P8626">
        <f>IF(O8626="","",IF(O8626&gt;=1,O8626,0))</f>
        <v/>
      </c>
      <c r="Q8626" s="27">
        <f>IF(E8626="","",MAX(0,E8626-22))</f>
        <v/>
      </c>
      <c r="R8626" s="27">
        <f>IF(H8626=1,E8626,"")</f>
        <v/>
      </c>
      <c r="S8626" s="27">
        <f>IF(AND(H8626=1,J8626&lt;&gt;""),E8626-J8626,"")</f>
        <v/>
      </c>
      <c r="T8626">
        <f>IF(G8626="","",MONTH(G8626))</f>
        <v/>
      </c>
    </row>
    <row r="8627">
      <c r="A8627" s="24" t="n">
        <v>2020</v>
      </c>
      <c r="B8627" s="24" t="n">
        <v>12</v>
      </c>
      <c r="C8627" s="24" t="n">
        <v>25</v>
      </c>
      <c r="D8627" s="24" t="n">
        <v>10</v>
      </c>
      <c r="E8627" s="24" t="n">
        <v>6.02</v>
      </c>
      <c r="F8627" s="25">
        <f>IF($E8627="","",DATE(IF($A8627="",nominal_year,$A8627),$B8627,$C8627)+($D8627-IF(LEFT(hour_conv,1)="1",1,0))/24)</f>
        <v/>
      </c>
      <c r="G8627" s="26">
        <f>IF(F8627="","",INT(F8627))</f>
        <v/>
      </c>
      <c r="H8627">
        <f>IF(G8627="","",IF(AND(MONTH(G8627)*100+DAY(G8627)&gt;=season_lo,MONTH(G8627)*100+DAY(G8627)&lt;=season_hi),1,0))</f>
        <v/>
      </c>
      <c r="I8627">
        <f>IF(G8627="","",G8627-first_day+1)</f>
        <v/>
      </c>
      <c r="J8627" s="27">
        <f>IF(I8627="","",INDEX(Daily!$J$2:$J$421,I8627))</f>
        <v/>
      </c>
      <c r="K8627" s="27">
        <f>IF(J8627="","",J8627+cat_offset)</f>
        <v/>
      </c>
      <c r="L8627" s="27">
        <f>IF(J8627="","",MAX(0,E8627-J8627)^2)</f>
        <v/>
      </c>
      <c r="M8627" s="27">
        <f>IF(J8627="","",MAX(0,E8627-(J8627+twcdh_off))^2)</f>
        <v/>
      </c>
      <c r="N8627" s="27">
        <f>IF(E8627="","",MAX(0,E8627-swcdh_thr)^2)</f>
        <v/>
      </c>
      <c r="O8627">
        <f>IF(K8627="","",ROUND(E8627-K8627,0))</f>
        <v/>
      </c>
      <c r="P8627">
        <f>IF(O8627="","",IF(O8627&gt;=1,O8627,0))</f>
        <v/>
      </c>
      <c r="Q8627" s="27">
        <f>IF(E8627="","",MAX(0,E8627-22))</f>
        <v/>
      </c>
      <c r="R8627" s="27">
        <f>IF(H8627=1,E8627,"")</f>
        <v/>
      </c>
      <c r="S8627" s="27">
        <f>IF(AND(H8627=1,J8627&lt;&gt;""),E8627-J8627,"")</f>
        <v/>
      </c>
      <c r="T8627">
        <f>IF(G8627="","",MONTH(G8627))</f>
        <v/>
      </c>
    </row>
    <row r="8628">
      <c r="A8628" s="24" t="n">
        <v>2020</v>
      </c>
      <c r="B8628" s="24" t="n">
        <v>12</v>
      </c>
      <c r="C8628" s="24" t="n">
        <v>25</v>
      </c>
      <c r="D8628" s="24" t="n">
        <v>11</v>
      </c>
      <c r="E8628" s="24" t="n">
        <v>6.27</v>
      </c>
      <c r="F8628" s="25">
        <f>IF($E8628="","",DATE(IF($A8628="",nominal_year,$A8628),$B8628,$C8628)+($D8628-IF(LEFT(hour_conv,1)="1",1,0))/24)</f>
        <v/>
      </c>
      <c r="G8628" s="26">
        <f>IF(F8628="","",INT(F8628))</f>
        <v/>
      </c>
      <c r="H8628">
        <f>IF(G8628="","",IF(AND(MONTH(G8628)*100+DAY(G8628)&gt;=season_lo,MONTH(G8628)*100+DAY(G8628)&lt;=season_hi),1,0))</f>
        <v/>
      </c>
      <c r="I8628">
        <f>IF(G8628="","",G8628-first_day+1)</f>
        <v/>
      </c>
      <c r="J8628" s="27">
        <f>IF(I8628="","",INDEX(Daily!$J$2:$J$421,I8628))</f>
        <v/>
      </c>
      <c r="K8628" s="27">
        <f>IF(J8628="","",J8628+cat_offset)</f>
        <v/>
      </c>
      <c r="L8628" s="27">
        <f>IF(J8628="","",MAX(0,E8628-J8628)^2)</f>
        <v/>
      </c>
      <c r="M8628" s="27">
        <f>IF(J8628="","",MAX(0,E8628-(J8628+twcdh_off))^2)</f>
        <v/>
      </c>
      <c r="N8628" s="27">
        <f>IF(E8628="","",MAX(0,E8628-swcdh_thr)^2)</f>
        <v/>
      </c>
      <c r="O8628">
        <f>IF(K8628="","",ROUND(E8628-K8628,0))</f>
        <v/>
      </c>
      <c r="P8628">
        <f>IF(O8628="","",IF(O8628&gt;=1,O8628,0))</f>
        <v/>
      </c>
      <c r="Q8628" s="27">
        <f>IF(E8628="","",MAX(0,E8628-22))</f>
        <v/>
      </c>
      <c r="R8628" s="27">
        <f>IF(H8628=1,E8628,"")</f>
        <v/>
      </c>
      <c r="S8628" s="27">
        <f>IF(AND(H8628=1,J8628&lt;&gt;""),E8628-J8628,"")</f>
        <v/>
      </c>
      <c r="T8628">
        <f>IF(G8628="","",MONTH(G8628))</f>
        <v/>
      </c>
    </row>
    <row r="8629">
      <c r="A8629" s="24" t="n">
        <v>2020</v>
      </c>
      <c r="B8629" s="24" t="n">
        <v>12</v>
      </c>
      <c r="C8629" s="24" t="n">
        <v>25</v>
      </c>
      <c r="D8629" s="24" t="n">
        <v>12</v>
      </c>
      <c r="E8629" s="24" t="n">
        <v>7.23</v>
      </c>
      <c r="F8629" s="25">
        <f>IF($E8629="","",DATE(IF($A8629="",nominal_year,$A8629),$B8629,$C8629)+($D8629-IF(LEFT(hour_conv,1)="1",1,0))/24)</f>
        <v/>
      </c>
      <c r="G8629" s="26">
        <f>IF(F8629="","",INT(F8629))</f>
        <v/>
      </c>
      <c r="H8629">
        <f>IF(G8629="","",IF(AND(MONTH(G8629)*100+DAY(G8629)&gt;=season_lo,MONTH(G8629)*100+DAY(G8629)&lt;=season_hi),1,0))</f>
        <v/>
      </c>
      <c r="I8629">
        <f>IF(G8629="","",G8629-first_day+1)</f>
        <v/>
      </c>
      <c r="J8629" s="27">
        <f>IF(I8629="","",INDEX(Daily!$J$2:$J$421,I8629))</f>
        <v/>
      </c>
      <c r="K8629" s="27">
        <f>IF(J8629="","",J8629+cat_offset)</f>
        <v/>
      </c>
      <c r="L8629" s="27">
        <f>IF(J8629="","",MAX(0,E8629-J8629)^2)</f>
        <v/>
      </c>
      <c r="M8629" s="27">
        <f>IF(J8629="","",MAX(0,E8629-(J8629+twcdh_off))^2)</f>
        <v/>
      </c>
      <c r="N8629" s="27">
        <f>IF(E8629="","",MAX(0,E8629-swcdh_thr)^2)</f>
        <v/>
      </c>
      <c r="O8629">
        <f>IF(K8629="","",ROUND(E8629-K8629,0))</f>
        <v/>
      </c>
      <c r="P8629">
        <f>IF(O8629="","",IF(O8629&gt;=1,O8629,0))</f>
        <v/>
      </c>
      <c r="Q8629" s="27">
        <f>IF(E8629="","",MAX(0,E8629-22))</f>
        <v/>
      </c>
      <c r="R8629" s="27">
        <f>IF(H8629=1,E8629,"")</f>
        <v/>
      </c>
      <c r="S8629" s="27">
        <f>IF(AND(H8629=1,J8629&lt;&gt;""),E8629-J8629,"")</f>
        <v/>
      </c>
      <c r="T8629">
        <f>IF(G8629="","",MONTH(G8629))</f>
        <v/>
      </c>
    </row>
    <row r="8630">
      <c r="A8630" s="24" t="n">
        <v>2020</v>
      </c>
      <c r="B8630" s="24" t="n">
        <v>12</v>
      </c>
      <c r="C8630" s="24" t="n">
        <v>25</v>
      </c>
      <c r="D8630" s="24" t="n">
        <v>13</v>
      </c>
      <c r="E8630" s="24" t="n">
        <v>7.46</v>
      </c>
      <c r="F8630" s="25">
        <f>IF($E8630="","",DATE(IF($A8630="",nominal_year,$A8630),$B8630,$C8630)+($D8630-IF(LEFT(hour_conv,1)="1",1,0))/24)</f>
        <v/>
      </c>
      <c r="G8630" s="26">
        <f>IF(F8630="","",INT(F8630))</f>
        <v/>
      </c>
      <c r="H8630">
        <f>IF(G8630="","",IF(AND(MONTH(G8630)*100+DAY(G8630)&gt;=season_lo,MONTH(G8630)*100+DAY(G8630)&lt;=season_hi),1,0))</f>
        <v/>
      </c>
      <c r="I8630">
        <f>IF(G8630="","",G8630-first_day+1)</f>
        <v/>
      </c>
      <c r="J8630" s="27">
        <f>IF(I8630="","",INDEX(Daily!$J$2:$J$421,I8630))</f>
        <v/>
      </c>
      <c r="K8630" s="27">
        <f>IF(J8630="","",J8630+cat_offset)</f>
        <v/>
      </c>
      <c r="L8630" s="27">
        <f>IF(J8630="","",MAX(0,E8630-J8630)^2)</f>
        <v/>
      </c>
      <c r="M8630" s="27">
        <f>IF(J8630="","",MAX(0,E8630-(J8630+twcdh_off))^2)</f>
        <v/>
      </c>
      <c r="N8630" s="27">
        <f>IF(E8630="","",MAX(0,E8630-swcdh_thr)^2)</f>
        <v/>
      </c>
      <c r="O8630">
        <f>IF(K8630="","",ROUND(E8630-K8630,0))</f>
        <v/>
      </c>
      <c r="P8630">
        <f>IF(O8630="","",IF(O8630&gt;=1,O8630,0))</f>
        <v/>
      </c>
      <c r="Q8630" s="27">
        <f>IF(E8630="","",MAX(0,E8630-22))</f>
        <v/>
      </c>
      <c r="R8630" s="27">
        <f>IF(H8630=1,E8630,"")</f>
        <v/>
      </c>
      <c r="S8630" s="27">
        <f>IF(AND(H8630=1,J8630&lt;&gt;""),E8630-J8630,"")</f>
        <v/>
      </c>
      <c r="T8630">
        <f>IF(G8630="","",MONTH(G8630))</f>
        <v/>
      </c>
    </row>
    <row r="8631">
      <c r="A8631" s="24" t="n">
        <v>2020</v>
      </c>
      <c r="B8631" s="24" t="n">
        <v>12</v>
      </c>
      <c r="C8631" s="24" t="n">
        <v>25</v>
      </c>
      <c r="D8631" s="24" t="n">
        <v>14</v>
      </c>
      <c r="E8631" s="24" t="n">
        <v>8.289999999999999</v>
      </c>
      <c r="F8631" s="25">
        <f>IF($E8631="","",DATE(IF($A8631="",nominal_year,$A8631),$B8631,$C8631)+($D8631-IF(LEFT(hour_conv,1)="1",1,0))/24)</f>
        <v/>
      </c>
      <c r="G8631" s="26">
        <f>IF(F8631="","",INT(F8631))</f>
        <v/>
      </c>
      <c r="H8631">
        <f>IF(G8631="","",IF(AND(MONTH(G8631)*100+DAY(G8631)&gt;=season_lo,MONTH(G8631)*100+DAY(G8631)&lt;=season_hi),1,0))</f>
        <v/>
      </c>
      <c r="I8631">
        <f>IF(G8631="","",G8631-first_day+1)</f>
        <v/>
      </c>
      <c r="J8631" s="27">
        <f>IF(I8631="","",INDEX(Daily!$J$2:$J$421,I8631))</f>
        <v/>
      </c>
      <c r="K8631" s="27">
        <f>IF(J8631="","",J8631+cat_offset)</f>
        <v/>
      </c>
      <c r="L8631" s="27">
        <f>IF(J8631="","",MAX(0,E8631-J8631)^2)</f>
        <v/>
      </c>
      <c r="M8631" s="27">
        <f>IF(J8631="","",MAX(0,E8631-(J8631+twcdh_off))^2)</f>
        <v/>
      </c>
      <c r="N8631" s="27">
        <f>IF(E8631="","",MAX(0,E8631-swcdh_thr)^2)</f>
        <v/>
      </c>
      <c r="O8631">
        <f>IF(K8631="","",ROUND(E8631-K8631,0))</f>
        <v/>
      </c>
      <c r="P8631">
        <f>IF(O8631="","",IF(O8631&gt;=1,O8631,0))</f>
        <v/>
      </c>
      <c r="Q8631" s="27">
        <f>IF(E8631="","",MAX(0,E8631-22))</f>
        <v/>
      </c>
      <c r="R8631" s="27">
        <f>IF(H8631=1,E8631,"")</f>
        <v/>
      </c>
      <c r="S8631" s="27">
        <f>IF(AND(H8631=1,J8631&lt;&gt;""),E8631-J8631,"")</f>
        <v/>
      </c>
      <c r="T8631">
        <f>IF(G8631="","",MONTH(G8631))</f>
        <v/>
      </c>
    </row>
    <row r="8632">
      <c r="A8632" s="24" t="n">
        <v>2020</v>
      </c>
      <c r="B8632" s="24" t="n">
        <v>12</v>
      </c>
      <c r="C8632" s="24" t="n">
        <v>25</v>
      </c>
      <c r="D8632" s="24" t="n">
        <v>15</v>
      </c>
      <c r="E8632" s="24" t="n">
        <v>8.59</v>
      </c>
      <c r="F8632" s="25">
        <f>IF($E8632="","",DATE(IF($A8632="",nominal_year,$A8632),$B8632,$C8632)+($D8632-IF(LEFT(hour_conv,1)="1",1,0))/24)</f>
        <v/>
      </c>
      <c r="G8632" s="26">
        <f>IF(F8632="","",INT(F8632))</f>
        <v/>
      </c>
      <c r="H8632">
        <f>IF(G8632="","",IF(AND(MONTH(G8632)*100+DAY(G8632)&gt;=season_lo,MONTH(G8632)*100+DAY(G8632)&lt;=season_hi),1,0))</f>
        <v/>
      </c>
      <c r="I8632">
        <f>IF(G8632="","",G8632-first_day+1)</f>
        <v/>
      </c>
      <c r="J8632" s="27">
        <f>IF(I8632="","",INDEX(Daily!$J$2:$J$421,I8632))</f>
        <v/>
      </c>
      <c r="K8632" s="27">
        <f>IF(J8632="","",J8632+cat_offset)</f>
        <v/>
      </c>
      <c r="L8632" s="27">
        <f>IF(J8632="","",MAX(0,E8632-J8632)^2)</f>
        <v/>
      </c>
      <c r="M8632" s="27">
        <f>IF(J8632="","",MAX(0,E8632-(J8632+twcdh_off))^2)</f>
        <v/>
      </c>
      <c r="N8632" s="27">
        <f>IF(E8632="","",MAX(0,E8632-swcdh_thr)^2)</f>
        <v/>
      </c>
      <c r="O8632">
        <f>IF(K8632="","",ROUND(E8632-K8632,0))</f>
        <v/>
      </c>
      <c r="P8632">
        <f>IF(O8632="","",IF(O8632&gt;=1,O8632,0))</f>
        <v/>
      </c>
      <c r="Q8632" s="27">
        <f>IF(E8632="","",MAX(0,E8632-22))</f>
        <v/>
      </c>
      <c r="R8632" s="27">
        <f>IF(H8632=1,E8632,"")</f>
        <v/>
      </c>
      <c r="S8632" s="27">
        <f>IF(AND(H8632=1,J8632&lt;&gt;""),E8632-J8632,"")</f>
        <v/>
      </c>
      <c r="T8632">
        <f>IF(G8632="","",MONTH(G8632))</f>
        <v/>
      </c>
    </row>
    <row r="8633">
      <c r="A8633" s="24" t="n">
        <v>2020</v>
      </c>
      <c r="B8633" s="24" t="n">
        <v>12</v>
      </c>
      <c r="C8633" s="24" t="n">
        <v>25</v>
      </c>
      <c r="D8633" s="24" t="n">
        <v>16</v>
      </c>
      <c r="E8633" s="24" t="n">
        <v>8.66</v>
      </c>
      <c r="F8633" s="25">
        <f>IF($E8633="","",DATE(IF($A8633="",nominal_year,$A8633),$B8633,$C8633)+($D8633-IF(LEFT(hour_conv,1)="1",1,0))/24)</f>
        <v/>
      </c>
      <c r="G8633" s="26">
        <f>IF(F8633="","",INT(F8633))</f>
        <v/>
      </c>
      <c r="H8633">
        <f>IF(G8633="","",IF(AND(MONTH(G8633)*100+DAY(G8633)&gt;=season_lo,MONTH(G8633)*100+DAY(G8633)&lt;=season_hi),1,0))</f>
        <v/>
      </c>
      <c r="I8633">
        <f>IF(G8633="","",G8633-first_day+1)</f>
        <v/>
      </c>
      <c r="J8633" s="27">
        <f>IF(I8633="","",INDEX(Daily!$J$2:$J$421,I8633))</f>
        <v/>
      </c>
      <c r="K8633" s="27">
        <f>IF(J8633="","",J8633+cat_offset)</f>
        <v/>
      </c>
      <c r="L8633" s="27">
        <f>IF(J8633="","",MAX(0,E8633-J8633)^2)</f>
        <v/>
      </c>
      <c r="M8633" s="27">
        <f>IF(J8633="","",MAX(0,E8633-(J8633+twcdh_off))^2)</f>
        <v/>
      </c>
      <c r="N8633" s="27">
        <f>IF(E8633="","",MAX(0,E8633-swcdh_thr)^2)</f>
        <v/>
      </c>
      <c r="O8633">
        <f>IF(K8633="","",ROUND(E8633-K8633,0))</f>
        <v/>
      </c>
      <c r="P8633">
        <f>IF(O8633="","",IF(O8633&gt;=1,O8633,0))</f>
        <v/>
      </c>
      <c r="Q8633" s="27">
        <f>IF(E8633="","",MAX(0,E8633-22))</f>
        <v/>
      </c>
      <c r="R8633" s="27">
        <f>IF(H8633=1,E8633,"")</f>
        <v/>
      </c>
      <c r="S8633" s="27">
        <f>IF(AND(H8633=1,J8633&lt;&gt;""),E8633-J8633,"")</f>
        <v/>
      </c>
      <c r="T8633">
        <f>IF(G8633="","",MONTH(G8633))</f>
        <v/>
      </c>
    </row>
    <row r="8634">
      <c r="A8634" s="24" t="n">
        <v>2020</v>
      </c>
      <c r="B8634" s="24" t="n">
        <v>12</v>
      </c>
      <c r="C8634" s="24" t="n">
        <v>25</v>
      </c>
      <c r="D8634" s="24" t="n">
        <v>17</v>
      </c>
      <c r="E8634" s="24" t="n">
        <v>8.58</v>
      </c>
      <c r="F8634" s="25">
        <f>IF($E8634="","",DATE(IF($A8634="",nominal_year,$A8634),$B8634,$C8634)+($D8634-IF(LEFT(hour_conv,1)="1",1,0))/24)</f>
        <v/>
      </c>
      <c r="G8634" s="26">
        <f>IF(F8634="","",INT(F8634))</f>
        <v/>
      </c>
      <c r="H8634">
        <f>IF(G8634="","",IF(AND(MONTH(G8634)*100+DAY(G8634)&gt;=season_lo,MONTH(G8634)*100+DAY(G8634)&lt;=season_hi),1,0))</f>
        <v/>
      </c>
      <c r="I8634">
        <f>IF(G8634="","",G8634-first_day+1)</f>
        <v/>
      </c>
      <c r="J8634" s="27">
        <f>IF(I8634="","",INDEX(Daily!$J$2:$J$421,I8634))</f>
        <v/>
      </c>
      <c r="K8634" s="27">
        <f>IF(J8634="","",J8634+cat_offset)</f>
        <v/>
      </c>
      <c r="L8634" s="27">
        <f>IF(J8634="","",MAX(0,E8634-J8634)^2)</f>
        <v/>
      </c>
      <c r="M8634" s="27">
        <f>IF(J8634="","",MAX(0,E8634-(J8634+twcdh_off))^2)</f>
        <v/>
      </c>
      <c r="N8634" s="27">
        <f>IF(E8634="","",MAX(0,E8634-swcdh_thr)^2)</f>
        <v/>
      </c>
      <c r="O8634">
        <f>IF(K8634="","",ROUND(E8634-K8634,0))</f>
        <v/>
      </c>
      <c r="P8634">
        <f>IF(O8634="","",IF(O8634&gt;=1,O8634,0))</f>
        <v/>
      </c>
      <c r="Q8634" s="27">
        <f>IF(E8634="","",MAX(0,E8634-22))</f>
        <v/>
      </c>
      <c r="R8634" s="27">
        <f>IF(H8634=1,E8634,"")</f>
        <v/>
      </c>
      <c r="S8634" s="27">
        <f>IF(AND(H8634=1,J8634&lt;&gt;""),E8634-J8634,"")</f>
        <v/>
      </c>
      <c r="T8634">
        <f>IF(G8634="","",MONTH(G8634))</f>
        <v/>
      </c>
    </row>
    <row r="8635">
      <c r="A8635" s="24" t="n">
        <v>2020</v>
      </c>
      <c r="B8635" s="24" t="n">
        <v>12</v>
      </c>
      <c r="C8635" s="24" t="n">
        <v>25</v>
      </c>
      <c r="D8635" s="24" t="n">
        <v>18</v>
      </c>
      <c r="E8635" s="24" t="n">
        <v>8.6</v>
      </c>
      <c r="F8635" s="25">
        <f>IF($E8635="","",DATE(IF($A8635="",nominal_year,$A8635),$B8635,$C8635)+($D8635-IF(LEFT(hour_conv,1)="1",1,0))/24)</f>
        <v/>
      </c>
      <c r="G8635" s="26">
        <f>IF(F8635="","",INT(F8635))</f>
        <v/>
      </c>
      <c r="H8635">
        <f>IF(G8635="","",IF(AND(MONTH(G8635)*100+DAY(G8635)&gt;=season_lo,MONTH(G8635)*100+DAY(G8635)&lt;=season_hi),1,0))</f>
        <v/>
      </c>
      <c r="I8635">
        <f>IF(G8635="","",G8635-first_day+1)</f>
        <v/>
      </c>
      <c r="J8635" s="27">
        <f>IF(I8635="","",INDEX(Daily!$J$2:$J$421,I8635))</f>
        <v/>
      </c>
      <c r="K8635" s="27">
        <f>IF(J8635="","",J8635+cat_offset)</f>
        <v/>
      </c>
      <c r="L8635" s="27">
        <f>IF(J8635="","",MAX(0,E8635-J8635)^2)</f>
        <v/>
      </c>
      <c r="M8635" s="27">
        <f>IF(J8635="","",MAX(0,E8635-(J8635+twcdh_off))^2)</f>
        <v/>
      </c>
      <c r="N8635" s="27">
        <f>IF(E8635="","",MAX(0,E8635-swcdh_thr)^2)</f>
        <v/>
      </c>
      <c r="O8635">
        <f>IF(K8635="","",ROUND(E8635-K8635,0))</f>
        <v/>
      </c>
      <c r="P8635">
        <f>IF(O8635="","",IF(O8635&gt;=1,O8635,0))</f>
        <v/>
      </c>
      <c r="Q8635" s="27">
        <f>IF(E8635="","",MAX(0,E8635-22))</f>
        <v/>
      </c>
      <c r="R8635" s="27">
        <f>IF(H8635=1,E8635,"")</f>
        <v/>
      </c>
      <c r="S8635" s="27">
        <f>IF(AND(H8635=1,J8635&lt;&gt;""),E8635-J8635,"")</f>
        <v/>
      </c>
      <c r="T8635">
        <f>IF(G8635="","",MONTH(G8635))</f>
        <v/>
      </c>
    </row>
    <row r="8636">
      <c r="A8636" s="24" t="n">
        <v>2020</v>
      </c>
      <c r="B8636" s="24" t="n">
        <v>12</v>
      </c>
      <c r="C8636" s="24" t="n">
        <v>25</v>
      </c>
      <c r="D8636" s="24" t="n">
        <v>19</v>
      </c>
      <c r="E8636" s="24" t="n">
        <v>7.65</v>
      </c>
      <c r="F8636" s="25">
        <f>IF($E8636="","",DATE(IF($A8636="",nominal_year,$A8636),$B8636,$C8636)+($D8636-IF(LEFT(hour_conv,1)="1",1,0))/24)</f>
        <v/>
      </c>
      <c r="G8636" s="26">
        <f>IF(F8636="","",INT(F8636))</f>
        <v/>
      </c>
      <c r="H8636">
        <f>IF(G8636="","",IF(AND(MONTH(G8636)*100+DAY(G8636)&gt;=season_lo,MONTH(G8636)*100+DAY(G8636)&lt;=season_hi),1,0))</f>
        <v/>
      </c>
      <c r="I8636">
        <f>IF(G8636="","",G8636-first_day+1)</f>
        <v/>
      </c>
      <c r="J8636" s="27">
        <f>IF(I8636="","",INDEX(Daily!$J$2:$J$421,I8636))</f>
        <v/>
      </c>
      <c r="K8636" s="27">
        <f>IF(J8636="","",J8636+cat_offset)</f>
        <v/>
      </c>
      <c r="L8636" s="27">
        <f>IF(J8636="","",MAX(0,E8636-J8636)^2)</f>
        <v/>
      </c>
      <c r="M8636" s="27">
        <f>IF(J8636="","",MAX(0,E8636-(J8636+twcdh_off))^2)</f>
        <v/>
      </c>
      <c r="N8636" s="27">
        <f>IF(E8636="","",MAX(0,E8636-swcdh_thr)^2)</f>
        <v/>
      </c>
      <c r="O8636">
        <f>IF(K8636="","",ROUND(E8636-K8636,0))</f>
        <v/>
      </c>
      <c r="P8636">
        <f>IF(O8636="","",IF(O8636&gt;=1,O8636,0))</f>
        <v/>
      </c>
      <c r="Q8636" s="27">
        <f>IF(E8636="","",MAX(0,E8636-22))</f>
        <v/>
      </c>
      <c r="R8636" s="27">
        <f>IF(H8636=1,E8636,"")</f>
        <v/>
      </c>
      <c r="S8636" s="27">
        <f>IF(AND(H8636=1,J8636&lt;&gt;""),E8636-J8636,"")</f>
        <v/>
      </c>
      <c r="T8636">
        <f>IF(G8636="","",MONTH(G8636))</f>
        <v/>
      </c>
    </row>
    <row r="8637">
      <c r="A8637" s="24" t="n">
        <v>2020</v>
      </c>
      <c r="B8637" s="24" t="n">
        <v>12</v>
      </c>
      <c r="C8637" s="24" t="n">
        <v>25</v>
      </c>
      <c r="D8637" s="24" t="n">
        <v>20</v>
      </c>
      <c r="E8637" s="24" t="n">
        <v>7.87</v>
      </c>
      <c r="F8637" s="25">
        <f>IF($E8637="","",DATE(IF($A8637="",nominal_year,$A8637),$B8637,$C8637)+($D8637-IF(LEFT(hour_conv,1)="1",1,0))/24)</f>
        <v/>
      </c>
      <c r="G8637" s="26">
        <f>IF(F8637="","",INT(F8637))</f>
        <v/>
      </c>
      <c r="H8637">
        <f>IF(G8637="","",IF(AND(MONTH(G8637)*100+DAY(G8637)&gt;=season_lo,MONTH(G8637)*100+DAY(G8637)&lt;=season_hi),1,0))</f>
        <v/>
      </c>
      <c r="I8637">
        <f>IF(G8637="","",G8637-first_day+1)</f>
        <v/>
      </c>
      <c r="J8637" s="27">
        <f>IF(I8637="","",INDEX(Daily!$J$2:$J$421,I8637))</f>
        <v/>
      </c>
      <c r="K8637" s="27">
        <f>IF(J8637="","",J8637+cat_offset)</f>
        <v/>
      </c>
      <c r="L8637" s="27">
        <f>IF(J8637="","",MAX(0,E8637-J8637)^2)</f>
        <v/>
      </c>
      <c r="M8637" s="27">
        <f>IF(J8637="","",MAX(0,E8637-(J8637+twcdh_off))^2)</f>
        <v/>
      </c>
      <c r="N8637" s="27">
        <f>IF(E8637="","",MAX(0,E8637-swcdh_thr)^2)</f>
        <v/>
      </c>
      <c r="O8637">
        <f>IF(K8637="","",ROUND(E8637-K8637,0))</f>
        <v/>
      </c>
      <c r="P8637">
        <f>IF(O8637="","",IF(O8637&gt;=1,O8637,0))</f>
        <v/>
      </c>
      <c r="Q8637" s="27">
        <f>IF(E8637="","",MAX(0,E8637-22))</f>
        <v/>
      </c>
      <c r="R8637" s="27">
        <f>IF(H8637=1,E8637,"")</f>
        <v/>
      </c>
      <c r="S8637" s="27">
        <f>IF(AND(H8637=1,J8637&lt;&gt;""),E8637-J8637,"")</f>
        <v/>
      </c>
      <c r="T8637">
        <f>IF(G8637="","",MONTH(G8637))</f>
        <v/>
      </c>
    </row>
    <row r="8638">
      <c r="A8638" s="24" t="n">
        <v>2020</v>
      </c>
      <c r="B8638" s="24" t="n">
        <v>12</v>
      </c>
      <c r="C8638" s="24" t="n">
        <v>25</v>
      </c>
      <c r="D8638" s="24" t="n">
        <v>21</v>
      </c>
      <c r="E8638" s="24" t="n">
        <v>6.27</v>
      </c>
      <c r="F8638" s="25">
        <f>IF($E8638="","",DATE(IF($A8638="",nominal_year,$A8638),$B8638,$C8638)+($D8638-IF(LEFT(hour_conv,1)="1",1,0))/24)</f>
        <v/>
      </c>
      <c r="G8638" s="26">
        <f>IF(F8638="","",INT(F8638))</f>
        <v/>
      </c>
      <c r="H8638">
        <f>IF(G8638="","",IF(AND(MONTH(G8638)*100+DAY(G8638)&gt;=season_lo,MONTH(G8638)*100+DAY(G8638)&lt;=season_hi),1,0))</f>
        <v/>
      </c>
      <c r="I8638">
        <f>IF(G8638="","",G8638-first_day+1)</f>
        <v/>
      </c>
      <c r="J8638" s="27">
        <f>IF(I8638="","",INDEX(Daily!$J$2:$J$421,I8638))</f>
        <v/>
      </c>
      <c r="K8638" s="27">
        <f>IF(J8638="","",J8638+cat_offset)</f>
        <v/>
      </c>
      <c r="L8638" s="27">
        <f>IF(J8638="","",MAX(0,E8638-J8638)^2)</f>
        <v/>
      </c>
      <c r="M8638" s="27">
        <f>IF(J8638="","",MAX(0,E8638-(J8638+twcdh_off))^2)</f>
        <v/>
      </c>
      <c r="N8638" s="27">
        <f>IF(E8638="","",MAX(0,E8638-swcdh_thr)^2)</f>
        <v/>
      </c>
      <c r="O8638">
        <f>IF(K8638="","",ROUND(E8638-K8638,0))</f>
        <v/>
      </c>
      <c r="P8638">
        <f>IF(O8638="","",IF(O8638&gt;=1,O8638,0))</f>
        <v/>
      </c>
      <c r="Q8638" s="27">
        <f>IF(E8638="","",MAX(0,E8638-22))</f>
        <v/>
      </c>
      <c r="R8638" s="27">
        <f>IF(H8638=1,E8638,"")</f>
        <v/>
      </c>
      <c r="S8638" s="27">
        <f>IF(AND(H8638=1,J8638&lt;&gt;""),E8638-J8638,"")</f>
        <v/>
      </c>
      <c r="T8638">
        <f>IF(G8638="","",MONTH(G8638))</f>
        <v/>
      </c>
    </row>
    <row r="8639">
      <c r="A8639" s="24" t="n">
        <v>2020</v>
      </c>
      <c r="B8639" s="24" t="n">
        <v>12</v>
      </c>
      <c r="C8639" s="24" t="n">
        <v>25</v>
      </c>
      <c r="D8639" s="24" t="n">
        <v>22</v>
      </c>
      <c r="E8639" s="24" t="n">
        <v>6.33</v>
      </c>
      <c r="F8639" s="25">
        <f>IF($E8639="","",DATE(IF($A8639="",nominal_year,$A8639),$B8639,$C8639)+($D8639-IF(LEFT(hour_conv,1)="1",1,0))/24)</f>
        <v/>
      </c>
      <c r="G8639" s="26">
        <f>IF(F8639="","",INT(F8639))</f>
        <v/>
      </c>
      <c r="H8639">
        <f>IF(G8639="","",IF(AND(MONTH(G8639)*100+DAY(G8639)&gt;=season_lo,MONTH(G8639)*100+DAY(G8639)&lt;=season_hi),1,0))</f>
        <v/>
      </c>
      <c r="I8639">
        <f>IF(G8639="","",G8639-first_day+1)</f>
        <v/>
      </c>
      <c r="J8639" s="27">
        <f>IF(I8639="","",INDEX(Daily!$J$2:$J$421,I8639))</f>
        <v/>
      </c>
      <c r="K8639" s="27">
        <f>IF(J8639="","",J8639+cat_offset)</f>
        <v/>
      </c>
      <c r="L8639" s="27">
        <f>IF(J8639="","",MAX(0,E8639-J8639)^2)</f>
        <v/>
      </c>
      <c r="M8639" s="27">
        <f>IF(J8639="","",MAX(0,E8639-(J8639+twcdh_off))^2)</f>
        <v/>
      </c>
      <c r="N8639" s="27">
        <f>IF(E8639="","",MAX(0,E8639-swcdh_thr)^2)</f>
        <v/>
      </c>
      <c r="O8639">
        <f>IF(K8639="","",ROUND(E8639-K8639,0))</f>
        <v/>
      </c>
      <c r="P8639">
        <f>IF(O8639="","",IF(O8639&gt;=1,O8639,0))</f>
        <v/>
      </c>
      <c r="Q8639" s="27">
        <f>IF(E8639="","",MAX(0,E8639-22))</f>
        <v/>
      </c>
      <c r="R8639" s="27">
        <f>IF(H8639=1,E8639,"")</f>
        <v/>
      </c>
      <c r="S8639" s="27">
        <f>IF(AND(H8639=1,J8639&lt;&gt;""),E8639-J8639,"")</f>
        <v/>
      </c>
      <c r="T8639">
        <f>IF(G8639="","",MONTH(G8639))</f>
        <v/>
      </c>
    </row>
    <row r="8640">
      <c r="A8640" s="24" t="n">
        <v>2020</v>
      </c>
      <c r="B8640" s="24" t="n">
        <v>12</v>
      </c>
      <c r="C8640" s="24" t="n">
        <v>25</v>
      </c>
      <c r="D8640" s="24" t="n">
        <v>23</v>
      </c>
      <c r="E8640" s="24" t="n">
        <v>5.84</v>
      </c>
      <c r="F8640" s="25">
        <f>IF($E8640="","",DATE(IF($A8640="",nominal_year,$A8640),$B8640,$C8640)+($D8640-IF(LEFT(hour_conv,1)="1",1,0))/24)</f>
        <v/>
      </c>
      <c r="G8640" s="26">
        <f>IF(F8640="","",INT(F8640))</f>
        <v/>
      </c>
      <c r="H8640">
        <f>IF(G8640="","",IF(AND(MONTH(G8640)*100+DAY(G8640)&gt;=season_lo,MONTH(G8640)*100+DAY(G8640)&lt;=season_hi),1,0))</f>
        <v/>
      </c>
      <c r="I8640">
        <f>IF(G8640="","",G8640-first_day+1)</f>
        <v/>
      </c>
      <c r="J8640" s="27">
        <f>IF(I8640="","",INDEX(Daily!$J$2:$J$421,I8640))</f>
        <v/>
      </c>
      <c r="K8640" s="27">
        <f>IF(J8640="","",J8640+cat_offset)</f>
        <v/>
      </c>
      <c r="L8640" s="27">
        <f>IF(J8640="","",MAX(0,E8640-J8640)^2)</f>
        <v/>
      </c>
      <c r="M8640" s="27">
        <f>IF(J8640="","",MAX(0,E8640-(J8640+twcdh_off))^2)</f>
        <v/>
      </c>
      <c r="N8640" s="27">
        <f>IF(E8640="","",MAX(0,E8640-swcdh_thr)^2)</f>
        <v/>
      </c>
      <c r="O8640">
        <f>IF(K8640="","",ROUND(E8640-K8640,0))</f>
        <v/>
      </c>
      <c r="P8640">
        <f>IF(O8640="","",IF(O8640&gt;=1,O8640,0))</f>
        <v/>
      </c>
      <c r="Q8640" s="27">
        <f>IF(E8640="","",MAX(0,E8640-22))</f>
        <v/>
      </c>
      <c r="R8640" s="27">
        <f>IF(H8640=1,E8640,"")</f>
        <v/>
      </c>
      <c r="S8640" s="27">
        <f>IF(AND(H8640=1,J8640&lt;&gt;""),E8640-J8640,"")</f>
        <v/>
      </c>
      <c r="T8640">
        <f>IF(G8640="","",MONTH(G8640))</f>
        <v/>
      </c>
    </row>
    <row r="8641">
      <c r="A8641" s="24" t="n">
        <v>2020</v>
      </c>
      <c r="B8641" s="24" t="n">
        <v>12</v>
      </c>
      <c r="C8641" s="24" t="n">
        <v>25</v>
      </c>
      <c r="D8641" s="24" t="n">
        <v>24</v>
      </c>
      <c r="E8641" s="24" t="n">
        <v>4.78</v>
      </c>
      <c r="F8641" s="25">
        <f>IF($E8641="","",DATE(IF($A8641="",nominal_year,$A8641),$B8641,$C8641)+($D8641-IF(LEFT(hour_conv,1)="1",1,0))/24)</f>
        <v/>
      </c>
      <c r="G8641" s="26">
        <f>IF(F8641="","",INT(F8641))</f>
        <v/>
      </c>
      <c r="H8641">
        <f>IF(G8641="","",IF(AND(MONTH(G8641)*100+DAY(G8641)&gt;=season_lo,MONTH(G8641)*100+DAY(G8641)&lt;=season_hi),1,0))</f>
        <v/>
      </c>
      <c r="I8641">
        <f>IF(G8641="","",G8641-first_day+1)</f>
        <v/>
      </c>
      <c r="J8641" s="27">
        <f>IF(I8641="","",INDEX(Daily!$J$2:$J$421,I8641))</f>
        <v/>
      </c>
      <c r="K8641" s="27">
        <f>IF(J8641="","",J8641+cat_offset)</f>
        <v/>
      </c>
      <c r="L8641" s="27">
        <f>IF(J8641="","",MAX(0,E8641-J8641)^2)</f>
        <v/>
      </c>
      <c r="M8641" s="27">
        <f>IF(J8641="","",MAX(0,E8641-(J8641+twcdh_off))^2)</f>
        <v/>
      </c>
      <c r="N8641" s="27">
        <f>IF(E8641="","",MAX(0,E8641-swcdh_thr)^2)</f>
        <v/>
      </c>
      <c r="O8641">
        <f>IF(K8641="","",ROUND(E8641-K8641,0))</f>
        <v/>
      </c>
      <c r="P8641">
        <f>IF(O8641="","",IF(O8641&gt;=1,O8641,0))</f>
        <v/>
      </c>
      <c r="Q8641" s="27">
        <f>IF(E8641="","",MAX(0,E8641-22))</f>
        <v/>
      </c>
      <c r="R8641" s="27">
        <f>IF(H8641=1,E8641,"")</f>
        <v/>
      </c>
      <c r="S8641" s="27">
        <f>IF(AND(H8641=1,J8641&lt;&gt;""),E8641-J8641,"")</f>
        <v/>
      </c>
      <c r="T8641">
        <f>IF(G8641="","",MONTH(G8641))</f>
        <v/>
      </c>
    </row>
    <row r="8642">
      <c r="A8642" s="24" t="n">
        <v>2020</v>
      </c>
      <c r="B8642" s="24" t="n">
        <v>12</v>
      </c>
      <c r="C8642" s="24" t="n">
        <v>26</v>
      </c>
      <c r="D8642" s="24" t="n">
        <v>1</v>
      </c>
      <c r="E8642" s="24" t="n">
        <v>5.01</v>
      </c>
      <c r="F8642" s="25">
        <f>IF($E8642="","",DATE(IF($A8642="",nominal_year,$A8642),$B8642,$C8642)+($D8642-IF(LEFT(hour_conv,1)="1",1,0))/24)</f>
        <v/>
      </c>
      <c r="G8642" s="26">
        <f>IF(F8642="","",INT(F8642))</f>
        <v/>
      </c>
      <c r="H8642">
        <f>IF(G8642="","",IF(AND(MONTH(G8642)*100+DAY(G8642)&gt;=season_lo,MONTH(G8642)*100+DAY(G8642)&lt;=season_hi),1,0))</f>
        <v/>
      </c>
      <c r="I8642">
        <f>IF(G8642="","",G8642-first_day+1)</f>
        <v/>
      </c>
      <c r="J8642" s="27">
        <f>IF(I8642="","",INDEX(Daily!$J$2:$J$421,I8642))</f>
        <v/>
      </c>
      <c r="K8642" s="27">
        <f>IF(J8642="","",J8642+cat_offset)</f>
        <v/>
      </c>
      <c r="L8642" s="27">
        <f>IF(J8642="","",MAX(0,E8642-J8642)^2)</f>
        <v/>
      </c>
      <c r="M8642" s="27">
        <f>IF(J8642="","",MAX(0,E8642-(J8642+twcdh_off))^2)</f>
        <v/>
      </c>
      <c r="N8642" s="27">
        <f>IF(E8642="","",MAX(0,E8642-swcdh_thr)^2)</f>
        <v/>
      </c>
      <c r="O8642">
        <f>IF(K8642="","",ROUND(E8642-K8642,0))</f>
        <v/>
      </c>
      <c r="P8642">
        <f>IF(O8642="","",IF(O8642&gt;=1,O8642,0))</f>
        <v/>
      </c>
      <c r="Q8642" s="27">
        <f>IF(E8642="","",MAX(0,E8642-22))</f>
        <v/>
      </c>
      <c r="R8642" s="27">
        <f>IF(H8642=1,E8642,"")</f>
        <v/>
      </c>
      <c r="S8642" s="27">
        <f>IF(AND(H8642=1,J8642&lt;&gt;""),E8642-J8642,"")</f>
        <v/>
      </c>
      <c r="T8642">
        <f>IF(G8642="","",MONTH(G8642))</f>
        <v/>
      </c>
    </row>
    <row r="8643">
      <c r="A8643" s="24" t="n">
        <v>2020</v>
      </c>
      <c r="B8643" s="24" t="n">
        <v>12</v>
      </c>
      <c r="C8643" s="24" t="n">
        <v>26</v>
      </c>
      <c r="D8643" s="24" t="n">
        <v>2</v>
      </c>
      <c r="E8643" s="24" t="n">
        <v>5.52</v>
      </c>
      <c r="F8643" s="25">
        <f>IF($E8643="","",DATE(IF($A8643="",nominal_year,$A8643),$B8643,$C8643)+($D8643-IF(LEFT(hour_conv,1)="1",1,0))/24)</f>
        <v/>
      </c>
      <c r="G8643" s="26">
        <f>IF(F8643="","",INT(F8643))</f>
        <v/>
      </c>
      <c r="H8643">
        <f>IF(G8643="","",IF(AND(MONTH(G8643)*100+DAY(G8643)&gt;=season_lo,MONTH(G8643)*100+DAY(G8643)&lt;=season_hi),1,0))</f>
        <v/>
      </c>
      <c r="I8643">
        <f>IF(G8643="","",G8643-first_day+1)</f>
        <v/>
      </c>
      <c r="J8643" s="27">
        <f>IF(I8643="","",INDEX(Daily!$J$2:$J$421,I8643))</f>
        <v/>
      </c>
      <c r="K8643" s="27">
        <f>IF(J8643="","",J8643+cat_offset)</f>
        <v/>
      </c>
      <c r="L8643" s="27">
        <f>IF(J8643="","",MAX(0,E8643-J8643)^2)</f>
        <v/>
      </c>
      <c r="M8643" s="27">
        <f>IF(J8643="","",MAX(0,E8643-(J8643+twcdh_off))^2)</f>
        <v/>
      </c>
      <c r="N8643" s="27">
        <f>IF(E8643="","",MAX(0,E8643-swcdh_thr)^2)</f>
        <v/>
      </c>
      <c r="O8643">
        <f>IF(K8643="","",ROUND(E8643-K8643,0))</f>
        <v/>
      </c>
      <c r="P8643">
        <f>IF(O8643="","",IF(O8643&gt;=1,O8643,0))</f>
        <v/>
      </c>
      <c r="Q8643" s="27">
        <f>IF(E8643="","",MAX(0,E8643-22))</f>
        <v/>
      </c>
      <c r="R8643" s="27">
        <f>IF(H8643=1,E8643,"")</f>
        <v/>
      </c>
      <c r="S8643" s="27">
        <f>IF(AND(H8643=1,J8643&lt;&gt;""),E8643-J8643,"")</f>
        <v/>
      </c>
      <c r="T8643">
        <f>IF(G8643="","",MONTH(G8643))</f>
        <v/>
      </c>
    </row>
    <row r="8644">
      <c r="A8644" s="24" t="n">
        <v>2020</v>
      </c>
      <c r="B8644" s="24" t="n">
        <v>12</v>
      </c>
      <c r="C8644" s="24" t="n">
        <v>26</v>
      </c>
      <c r="D8644" s="24" t="n">
        <v>3</v>
      </c>
      <c r="E8644" s="24" t="n">
        <v>4.75</v>
      </c>
      <c r="F8644" s="25">
        <f>IF($E8644="","",DATE(IF($A8644="",nominal_year,$A8644),$B8644,$C8644)+($D8644-IF(LEFT(hour_conv,1)="1",1,0))/24)</f>
        <v/>
      </c>
      <c r="G8644" s="26">
        <f>IF(F8644="","",INT(F8644))</f>
        <v/>
      </c>
      <c r="H8644">
        <f>IF(G8644="","",IF(AND(MONTH(G8644)*100+DAY(G8644)&gt;=season_lo,MONTH(G8644)*100+DAY(G8644)&lt;=season_hi),1,0))</f>
        <v/>
      </c>
      <c r="I8644">
        <f>IF(G8644="","",G8644-first_day+1)</f>
        <v/>
      </c>
      <c r="J8644" s="27">
        <f>IF(I8644="","",INDEX(Daily!$J$2:$J$421,I8644))</f>
        <v/>
      </c>
      <c r="K8644" s="27">
        <f>IF(J8644="","",J8644+cat_offset)</f>
        <v/>
      </c>
      <c r="L8644" s="27">
        <f>IF(J8644="","",MAX(0,E8644-J8644)^2)</f>
        <v/>
      </c>
      <c r="M8644" s="27">
        <f>IF(J8644="","",MAX(0,E8644-(J8644+twcdh_off))^2)</f>
        <v/>
      </c>
      <c r="N8644" s="27">
        <f>IF(E8644="","",MAX(0,E8644-swcdh_thr)^2)</f>
        <v/>
      </c>
      <c r="O8644">
        <f>IF(K8644="","",ROUND(E8644-K8644,0))</f>
        <v/>
      </c>
      <c r="P8644">
        <f>IF(O8644="","",IF(O8644&gt;=1,O8644,0))</f>
        <v/>
      </c>
      <c r="Q8644" s="27">
        <f>IF(E8644="","",MAX(0,E8644-22))</f>
        <v/>
      </c>
      <c r="R8644" s="27">
        <f>IF(H8644=1,E8644,"")</f>
        <v/>
      </c>
      <c r="S8644" s="27">
        <f>IF(AND(H8644=1,J8644&lt;&gt;""),E8644-J8644,"")</f>
        <v/>
      </c>
      <c r="T8644">
        <f>IF(G8644="","",MONTH(G8644))</f>
        <v/>
      </c>
    </row>
    <row r="8645">
      <c r="A8645" s="24" t="n">
        <v>2020</v>
      </c>
      <c r="B8645" s="24" t="n">
        <v>12</v>
      </c>
      <c r="C8645" s="24" t="n">
        <v>26</v>
      </c>
      <c r="D8645" s="24" t="n">
        <v>4</v>
      </c>
      <c r="E8645" s="24" t="n">
        <v>5.24</v>
      </c>
      <c r="F8645" s="25">
        <f>IF($E8645="","",DATE(IF($A8645="",nominal_year,$A8645),$B8645,$C8645)+($D8645-IF(LEFT(hour_conv,1)="1",1,0))/24)</f>
        <v/>
      </c>
      <c r="G8645" s="26">
        <f>IF(F8645="","",INT(F8645))</f>
        <v/>
      </c>
      <c r="H8645">
        <f>IF(G8645="","",IF(AND(MONTH(G8645)*100+DAY(G8645)&gt;=season_lo,MONTH(G8645)*100+DAY(G8645)&lt;=season_hi),1,0))</f>
        <v/>
      </c>
      <c r="I8645">
        <f>IF(G8645="","",G8645-first_day+1)</f>
        <v/>
      </c>
      <c r="J8645" s="27">
        <f>IF(I8645="","",INDEX(Daily!$J$2:$J$421,I8645))</f>
        <v/>
      </c>
      <c r="K8645" s="27">
        <f>IF(J8645="","",J8645+cat_offset)</f>
        <v/>
      </c>
      <c r="L8645" s="27">
        <f>IF(J8645="","",MAX(0,E8645-J8645)^2)</f>
        <v/>
      </c>
      <c r="M8645" s="27">
        <f>IF(J8645="","",MAX(0,E8645-(J8645+twcdh_off))^2)</f>
        <v/>
      </c>
      <c r="N8645" s="27">
        <f>IF(E8645="","",MAX(0,E8645-swcdh_thr)^2)</f>
        <v/>
      </c>
      <c r="O8645">
        <f>IF(K8645="","",ROUND(E8645-K8645,0))</f>
        <v/>
      </c>
      <c r="P8645">
        <f>IF(O8645="","",IF(O8645&gt;=1,O8645,0))</f>
        <v/>
      </c>
      <c r="Q8645" s="27">
        <f>IF(E8645="","",MAX(0,E8645-22))</f>
        <v/>
      </c>
      <c r="R8645" s="27">
        <f>IF(H8645=1,E8645,"")</f>
        <v/>
      </c>
      <c r="S8645" s="27">
        <f>IF(AND(H8645=1,J8645&lt;&gt;""),E8645-J8645,"")</f>
        <v/>
      </c>
      <c r="T8645">
        <f>IF(G8645="","",MONTH(G8645))</f>
        <v/>
      </c>
    </row>
    <row r="8646">
      <c r="A8646" s="24" t="n">
        <v>2020</v>
      </c>
      <c r="B8646" s="24" t="n">
        <v>12</v>
      </c>
      <c r="C8646" s="24" t="n">
        <v>26</v>
      </c>
      <c r="D8646" s="24" t="n">
        <v>5</v>
      </c>
      <c r="E8646" s="24" t="n">
        <v>5.32</v>
      </c>
      <c r="F8646" s="25">
        <f>IF($E8646="","",DATE(IF($A8646="",nominal_year,$A8646),$B8646,$C8646)+($D8646-IF(LEFT(hour_conv,1)="1",1,0))/24)</f>
        <v/>
      </c>
      <c r="G8646" s="26">
        <f>IF(F8646="","",INT(F8646))</f>
        <v/>
      </c>
      <c r="H8646">
        <f>IF(G8646="","",IF(AND(MONTH(G8646)*100+DAY(G8646)&gt;=season_lo,MONTH(G8646)*100+DAY(G8646)&lt;=season_hi),1,0))</f>
        <v/>
      </c>
      <c r="I8646">
        <f>IF(G8646="","",G8646-first_day+1)</f>
        <v/>
      </c>
      <c r="J8646" s="27">
        <f>IF(I8646="","",INDEX(Daily!$J$2:$J$421,I8646))</f>
        <v/>
      </c>
      <c r="K8646" s="27">
        <f>IF(J8646="","",J8646+cat_offset)</f>
        <v/>
      </c>
      <c r="L8646" s="27">
        <f>IF(J8646="","",MAX(0,E8646-J8646)^2)</f>
        <v/>
      </c>
      <c r="M8646" s="27">
        <f>IF(J8646="","",MAX(0,E8646-(J8646+twcdh_off))^2)</f>
        <v/>
      </c>
      <c r="N8646" s="27">
        <f>IF(E8646="","",MAX(0,E8646-swcdh_thr)^2)</f>
        <v/>
      </c>
      <c r="O8646">
        <f>IF(K8646="","",ROUND(E8646-K8646,0))</f>
        <v/>
      </c>
      <c r="P8646">
        <f>IF(O8646="","",IF(O8646&gt;=1,O8646,0))</f>
        <v/>
      </c>
      <c r="Q8646" s="27">
        <f>IF(E8646="","",MAX(0,E8646-22))</f>
        <v/>
      </c>
      <c r="R8646" s="27">
        <f>IF(H8646=1,E8646,"")</f>
        <v/>
      </c>
      <c r="S8646" s="27">
        <f>IF(AND(H8646=1,J8646&lt;&gt;""),E8646-J8646,"")</f>
        <v/>
      </c>
      <c r="T8646">
        <f>IF(G8646="","",MONTH(G8646))</f>
        <v/>
      </c>
    </row>
    <row r="8647">
      <c r="A8647" s="24" t="n">
        <v>2020</v>
      </c>
      <c r="B8647" s="24" t="n">
        <v>12</v>
      </c>
      <c r="C8647" s="24" t="n">
        <v>26</v>
      </c>
      <c r="D8647" s="24" t="n">
        <v>6</v>
      </c>
      <c r="E8647" s="24" t="n">
        <v>5.25</v>
      </c>
      <c r="F8647" s="25">
        <f>IF($E8647="","",DATE(IF($A8647="",nominal_year,$A8647),$B8647,$C8647)+($D8647-IF(LEFT(hour_conv,1)="1",1,0))/24)</f>
        <v/>
      </c>
      <c r="G8647" s="26">
        <f>IF(F8647="","",INT(F8647))</f>
        <v/>
      </c>
      <c r="H8647">
        <f>IF(G8647="","",IF(AND(MONTH(G8647)*100+DAY(G8647)&gt;=season_lo,MONTH(G8647)*100+DAY(G8647)&lt;=season_hi),1,0))</f>
        <v/>
      </c>
      <c r="I8647">
        <f>IF(G8647="","",G8647-first_day+1)</f>
        <v/>
      </c>
      <c r="J8647" s="27">
        <f>IF(I8647="","",INDEX(Daily!$J$2:$J$421,I8647))</f>
        <v/>
      </c>
      <c r="K8647" s="27">
        <f>IF(J8647="","",J8647+cat_offset)</f>
        <v/>
      </c>
      <c r="L8647" s="27">
        <f>IF(J8647="","",MAX(0,E8647-J8647)^2)</f>
        <v/>
      </c>
      <c r="M8647" s="27">
        <f>IF(J8647="","",MAX(0,E8647-(J8647+twcdh_off))^2)</f>
        <v/>
      </c>
      <c r="N8647" s="27">
        <f>IF(E8647="","",MAX(0,E8647-swcdh_thr)^2)</f>
        <v/>
      </c>
      <c r="O8647">
        <f>IF(K8647="","",ROUND(E8647-K8647,0))</f>
        <v/>
      </c>
      <c r="P8647">
        <f>IF(O8647="","",IF(O8647&gt;=1,O8647,0))</f>
        <v/>
      </c>
      <c r="Q8647" s="27">
        <f>IF(E8647="","",MAX(0,E8647-22))</f>
        <v/>
      </c>
      <c r="R8647" s="27">
        <f>IF(H8647=1,E8647,"")</f>
        <v/>
      </c>
      <c r="S8647" s="27">
        <f>IF(AND(H8647=1,J8647&lt;&gt;""),E8647-J8647,"")</f>
        <v/>
      </c>
      <c r="T8647">
        <f>IF(G8647="","",MONTH(G8647))</f>
        <v/>
      </c>
    </row>
    <row r="8648">
      <c r="A8648" s="24" t="n">
        <v>2020</v>
      </c>
      <c r="B8648" s="24" t="n">
        <v>12</v>
      </c>
      <c r="C8648" s="24" t="n">
        <v>26</v>
      </c>
      <c r="D8648" s="24" t="n">
        <v>7</v>
      </c>
      <c r="E8648" s="24" t="n">
        <v>5.63</v>
      </c>
      <c r="F8648" s="25">
        <f>IF($E8648="","",DATE(IF($A8648="",nominal_year,$A8648),$B8648,$C8648)+($D8648-IF(LEFT(hour_conv,1)="1",1,0))/24)</f>
        <v/>
      </c>
      <c r="G8648" s="26">
        <f>IF(F8648="","",INT(F8648))</f>
        <v/>
      </c>
      <c r="H8648">
        <f>IF(G8648="","",IF(AND(MONTH(G8648)*100+DAY(G8648)&gt;=season_lo,MONTH(G8648)*100+DAY(G8648)&lt;=season_hi),1,0))</f>
        <v/>
      </c>
      <c r="I8648">
        <f>IF(G8648="","",G8648-first_day+1)</f>
        <v/>
      </c>
      <c r="J8648" s="27">
        <f>IF(I8648="","",INDEX(Daily!$J$2:$J$421,I8648))</f>
        <v/>
      </c>
      <c r="K8648" s="27">
        <f>IF(J8648="","",J8648+cat_offset)</f>
        <v/>
      </c>
      <c r="L8648" s="27">
        <f>IF(J8648="","",MAX(0,E8648-J8648)^2)</f>
        <v/>
      </c>
      <c r="M8648" s="27">
        <f>IF(J8648="","",MAX(0,E8648-(J8648+twcdh_off))^2)</f>
        <v/>
      </c>
      <c r="N8648" s="27">
        <f>IF(E8648="","",MAX(0,E8648-swcdh_thr)^2)</f>
        <v/>
      </c>
      <c r="O8648">
        <f>IF(K8648="","",ROUND(E8648-K8648,0))</f>
        <v/>
      </c>
      <c r="P8648">
        <f>IF(O8648="","",IF(O8648&gt;=1,O8648,0))</f>
        <v/>
      </c>
      <c r="Q8648" s="27">
        <f>IF(E8648="","",MAX(0,E8648-22))</f>
        <v/>
      </c>
      <c r="R8648" s="27">
        <f>IF(H8648=1,E8648,"")</f>
        <v/>
      </c>
      <c r="S8648" s="27">
        <f>IF(AND(H8648=1,J8648&lt;&gt;""),E8648-J8648,"")</f>
        <v/>
      </c>
      <c r="T8648">
        <f>IF(G8648="","",MONTH(G8648))</f>
        <v/>
      </c>
    </row>
    <row r="8649">
      <c r="A8649" s="24" t="n">
        <v>2020</v>
      </c>
      <c r="B8649" s="24" t="n">
        <v>12</v>
      </c>
      <c r="C8649" s="24" t="n">
        <v>26</v>
      </c>
      <c r="D8649" s="24" t="n">
        <v>8</v>
      </c>
      <c r="E8649" s="24" t="n">
        <v>6.52</v>
      </c>
      <c r="F8649" s="25">
        <f>IF($E8649="","",DATE(IF($A8649="",nominal_year,$A8649),$B8649,$C8649)+($D8649-IF(LEFT(hour_conv,1)="1",1,0))/24)</f>
        <v/>
      </c>
      <c r="G8649" s="26">
        <f>IF(F8649="","",INT(F8649))</f>
        <v/>
      </c>
      <c r="H8649">
        <f>IF(G8649="","",IF(AND(MONTH(G8649)*100+DAY(G8649)&gt;=season_lo,MONTH(G8649)*100+DAY(G8649)&lt;=season_hi),1,0))</f>
        <v/>
      </c>
      <c r="I8649">
        <f>IF(G8649="","",G8649-first_day+1)</f>
        <v/>
      </c>
      <c r="J8649" s="27">
        <f>IF(I8649="","",INDEX(Daily!$J$2:$J$421,I8649))</f>
        <v/>
      </c>
      <c r="K8649" s="27">
        <f>IF(J8649="","",J8649+cat_offset)</f>
        <v/>
      </c>
      <c r="L8649" s="27">
        <f>IF(J8649="","",MAX(0,E8649-J8649)^2)</f>
        <v/>
      </c>
      <c r="M8649" s="27">
        <f>IF(J8649="","",MAX(0,E8649-(J8649+twcdh_off))^2)</f>
        <v/>
      </c>
      <c r="N8649" s="27">
        <f>IF(E8649="","",MAX(0,E8649-swcdh_thr)^2)</f>
        <v/>
      </c>
      <c r="O8649">
        <f>IF(K8649="","",ROUND(E8649-K8649,0))</f>
        <v/>
      </c>
      <c r="P8649">
        <f>IF(O8649="","",IF(O8649&gt;=1,O8649,0))</f>
        <v/>
      </c>
      <c r="Q8649" s="27">
        <f>IF(E8649="","",MAX(0,E8649-22))</f>
        <v/>
      </c>
      <c r="R8649" s="27">
        <f>IF(H8649=1,E8649,"")</f>
        <v/>
      </c>
      <c r="S8649" s="27">
        <f>IF(AND(H8649=1,J8649&lt;&gt;""),E8649-J8649,"")</f>
        <v/>
      </c>
      <c r="T8649">
        <f>IF(G8649="","",MONTH(G8649))</f>
        <v/>
      </c>
    </row>
    <row r="8650">
      <c r="A8650" s="24" t="n">
        <v>2020</v>
      </c>
      <c r="B8650" s="24" t="n">
        <v>12</v>
      </c>
      <c r="C8650" s="24" t="n">
        <v>26</v>
      </c>
      <c r="D8650" s="24" t="n">
        <v>9</v>
      </c>
      <c r="E8650" s="24" t="n">
        <v>6.86</v>
      </c>
      <c r="F8650" s="25">
        <f>IF($E8650="","",DATE(IF($A8650="",nominal_year,$A8650),$B8650,$C8650)+($D8650-IF(LEFT(hour_conv,1)="1",1,0))/24)</f>
        <v/>
      </c>
      <c r="G8650" s="26">
        <f>IF(F8650="","",INT(F8650))</f>
        <v/>
      </c>
      <c r="H8650">
        <f>IF(G8650="","",IF(AND(MONTH(G8650)*100+DAY(G8650)&gt;=season_lo,MONTH(G8650)*100+DAY(G8650)&lt;=season_hi),1,0))</f>
        <v/>
      </c>
      <c r="I8650">
        <f>IF(G8650="","",G8650-first_day+1)</f>
        <v/>
      </c>
      <c r="J8650" s="27">
        <f>IF(I8650="","",INDEX(Daily!$J$2:$J$421,I8650))</f>
        <v/>
      </c>
      <c r="K8650" s="27">
        <f>IF(J8650="","",J8650+cat_offset)</f>
        <v/>
      </c>
      <c r="L8650" s="27">
        <f>IF(J8650="","",MAX(0,E8650-J8650)^2)</f>
        <v/>
      </c>
      <c r="M8650" s="27">
        <f>IF(J8650="","",MAX(0,E8650-(J8650+twcdh_off))^2)</f>
        <v/>
      </c>
      <c r="N8650" s="27">
        <f>IF(E8650="","",MAX(0,E8650-swcdh_thr)^2)</f>
        <v/>
      </c>
      <c r="O8650">
        <f>IF(K8650="","",ROUND(E8650-K8650,0))</f>
        <v/>
      </c>
      <c r="P8650">
        <f>IF(O8650="","",IF(O8650&gt;=1,O8650,0))</f>
        <v/>
      </c>
      <c r="Q8650" s="27">
        <f>IF(E8650="","",MAX(0,E8650-22))</f>
        <v/>
      </c>
      <c r="R8650" s="27">
        <f>IF(H8650=1,E8650,"")</f>
        <v/>
      </c>
      <c r="S8650" s="27">
        <f>IF(AND(H8650=1,J8650&lt;&gt;""),E8650-J8650,"")</f>
        <v/>
      </c>
      <c r="T8650">
        <f>IF(G8650="","",MONTH(G8650))</f>
        <v/>
      </c>
    </row>
    <row r="8651">
      <c r="A8651" s="24" t="n">
        <v>2020</v>
      </c>
      <c r="B8651" s="24" t="n">
        <v>12</v>
      </c>
      <c r="C8651" s="24" t="n">
        <v>26</v>
      </c>
      <c r="D8651" s="24" t="n">
        <v>10</v>
      </c>
      <c r="E8651" s="24" t="n">
        <v>6.96</v>
      </c>
      <c r="F8651" s="25">
        <f>IF($E8651="","",DATE(IF($A8651="",nominal_year,$A8651),$B8651,$C8651)+($D8651-IF(LEFT(hour_conv,1)="1",1,0))/24)</f>
        <v/>
      </c>
      <c r="G8651" s="26">
        <f>IF(F8651="","",INT(F8651))</f>
        <v/>
      </c>
      <c r="H8651">
        <f>IF(G8651="","",IF(AND(MONTH(G8651)*100+DAY(G8651)&gt;=season_lo,MONTH(G8651)*100+DAY(G8651)&lt;=season_hi),1,0))</f>
        <v/>
      </c>
      <c r="I8651">
        <f>IF(G8651="","",G8651-first_day+1)</f>
        <v/>
      </c>
      <c r="J8651" s="27">
        <f>IF(I8651="","",INDEX(Daily!$J$2:$J$421,I8651))</f>
        <v/>
      </c>
      <c r="K8651" s="27">
        <f>IF(J8651="","",J8651+cat_offset)</f>
        <v/>
      </c>
      <c r="L8651" s="27">
        <f>IF(J8651="","",MAX(0,E8651-J8651)^2)</f>
        <v/>
      </c>
      <c r="M8651" s="27">
        <f>IF(J8651="","",MAX(0,E8651-(J8651+twcdh_off))^2)</f>
        <v/>
      </c>
      <c r="N8651" s="27">
        <f>IF(E8651="","",MAX(0,E8651-swcdh_thr)^2)</f>
        <v/>
      </c>
      <c r="O8651">
        <f>IF(K8651="","",ROUND(E8651-K8651,0))</f>
        <v/>
      </c>
      <c r="P8651">
        <f>IF(O8651="","",IF(O8651&gt;=1,O8651,0))</f>
        <v/>
      </c>
      <c r="Q8651" s="27">
        <f>IF(E8651="","",MAX(0,E8651-22))</f>
        <v/>
      </c>
      <c r="R8651" s="27">
        <f>IF(H8651=1,E8651,"")</f>
        <v/>
      </c>
      <c r="S8651" s="27">
        <f>IF(AND(H8651=1,J8651&lt;&gt;""),E8651-J8651,"")</f>
        <v/>
      </c>
      <c r="T8651">
        <f>IF(G8651="","",MONTH(G8651))</f>
        <v/>
      </c>
    </row>
    <row r="8652">
      <c r="A8652" s="24" t="n">
        <v>2020</v>
      </c>
      <c r="B8652" s="24" t="n">
        <v>12</v>
      </c>
      <c r="C8652" s="24" t="n">
        <v>26</v>
      </c>
      <c r="D8652" s="24" t="n">
        <v>11</v>
      </c>
      <c r="E8652" s="24" t="n">
        <v>8.02</v>
      </c>
      <c r="F8652" s="25">
        <f>IF($E8652="","",DATE(IF($A8652="",nominal_year,$A8652),$B8652,$C8652)+($D8652-IF(LEFT(hour_conv,1)="1",1,0))/24)</f>
        <v/>
      </c>
      <c r="G8652" s="26">
        <f>IF(F8652="","",INT(F8652))</f>
        <v/>
      </c>
      <c r="H8652">
        <f>IF(G8652="","",IF(AND(MONTH(G8652)*100+DAY(G8652)&gt;=season_lo,MONTH(G8652)*100+DAY(G8652)&lt;=season_hi),1,0))</f>
        <v/>
      </c>
      <c r="I8652">
        <f>IF(G8652="","",G8652-first_day+1)</f>
        <v/>
      </c>
      <c r="J8652" s="27">
        <f>IF(I8652="","",INDEX(Daily!$J$2:$J$421,I8652))</f>
        <v/>
      </c>
      <c r="K8652" s="27">
        <f>IF(J8652="","",J8652+cat_offset)</f>
        <v/>
      </c>
      <c r="L8652" s="27">
        <f>IF(J8652="","",MAX(0,E8652-J8652)^2)</f>
        <v/>
      </c>
      <c r="M8652" s="27">
        <f>IF(J8652="","",MAX(0,E8652-(J8652+twcdh_off))^2)</f>
        <v/>
      </c>
      <c r="N8652" s="27">
        <f>IF(E8652="","",MAX(0,E8652-swcdh_thr)^2)</f>
        <v/>
      </c>
      <c r="O8652">
        <f>IF(K8652="","",ROUND(E8652-K8652,0))</f>
        <v/>
      </c>
      <c r="P8652">
        <f>IF(O8652="","",IF(O8652&gt;=1,O8652,0))</f>
        <v/>
      </c>
      <c r="Q8652" s="27">
        <f>IF(E8652="","",MAX(0,E8652-22))</f>
        <v/>
      </c>
      <c r="R8652" s="27">
        <f>IF(H8652=1,E8652,"")</f>
        <v/>
      </c>
      <c r="S8652" s="27">
        <f>IF(AND(H8652=1,J8652&lt;&gt;""),E8652-J8652,"")</f>
        <v/>
      </c>
      <c r="T8652">
        <f>IF(G8652="","",MONTH(G8652))</f>
        <v/>
      </c>
    </row>
    <row r="8653">
      <c r="A8653" s="24" t="n">
        <v>2020</v>
      </c>
      <c r="B8653" s="24" t="n">
        <v>12</v>
      </c>
      <c r="C8653" s="24" t="n">
        <v>26</v>
      </c>
      <c r="D8653" s="24" t="n">
        <v>12</v>
      </c>
      <c r="E8653" s="24" t="n">
        <v>8.76</v>
      </c>
      <c r="F8653" s="25">
        <f>IF($E8653="","",DATE(IF($A8653="",nominal_year,$A8653),$B8653,$C8653)+($D8653-IF(LEFT(hour_conv,1)="1",1,0))/24)</f>
        <v/>
      </c>
      <c r="G8653" s="26">
        <f>IF(F8653="","",INT(F8653))</f>
        <v/>
      </c>
      <c r="H8653">
        <f>IF(G8653="","",IF(AND(MONTH(G8653)*100+DAY(G8653)&gt;=season_lo,MONTH(G8653)*100+DAY(G8653)&lt;=season_hi),1,0))</f>
        <v/>
      </c>
      <c r="I8653">
        <f>IF(G8653="","",G8653-first_day+1)</f>
        <v/>
      </c>
      <c r="J8653" s="27">
        <f>IF(I8653="","",INDEX(Daily!$J$2:$J$421,I8653))</f>
        <v/>
      </c>
      <c r="K8653" s="27">
        <f>IF(J8653="","",J8653+cat_offset)</f>
        <v/>
      </c>
      <c r="L8653" s="27">
        <f>IF(J8653="","",MAX(0,E8653-J8653)^2)</f>
        <v/>
      </c>
      <c r="M8653" s="27">
        <f>IF(J8653="","",MAX(0,E8653-(J8653+twcdh_off))^2)</f>
        <v/>
      </c>
      <c r="N8653" s="27">
        <f>IF(E8653="","",MAX(0,E8653-swcdh_thr)^2)</f>
        <v/>
      </c>
      <c r="O8653">
        <f>IF(K8653="","",ROUND(E8653-K8653,0))</f>
        <v/>
      </c>
      <c r="P8653">
        <f>IF(O8653="","",IF(O8653&gt;=1,O8653,0))</f>
        <v/>
      </c>
      <c r="Q8653" s="27">
        <f>IF(E8653="","",MAX(0,E8653-22))</f>
        <v/>
      </c>
      <c r="R8653" s="27">
        <f>IF(H8653=1,E8653,"")</f>
        <v/>
      </c>
      <c r="S8653" s="27">
        <f>IF(AND(H8653=1,J8653&lt;&gt;""),E8653-J8653,"")</f>
        <v/>
      </c>
      <c r="T8653">
        <f>IF(G8653="","",MONTH(G8653))</f>
        <v/>
      </c>
    </row>
    <row r="8654">
      <c r="A8654" s="24" t="n">
        <v>2020</v>
      </c>
      <c r="B8654" s="24" t="n">
        <v>12</v>
      </c>
      <c r="C8654" s="24" t="n">
        <v>26</v>
      </c>
      <c r="D8654" s="24" t="n">
        <v>13</v>
      </c>
      <c r="E8654" s="24" t="n">
        <v>9.119999999999999</v>
      </c>
      <c r="F8654" s="25">
        <f>IF($E8654="","",DATE(IF($A8654="",nominal_year,$A8654),$B8654,$C8654)+($D8654-IF(LEFT(hour_conv,1)="1",1,0))/24)</f>
        <v/>
      </c>
      <c r="G8654" s="26">
        <f>IF(F8654="","",INT(F8654))</f>
        <v/>
      </c>
      <c r="H8654">
        <f>IF(G8654="","",IF(AND(MONTH(G8654)*100+DAY(G8654)&gt;=season_lo,MONTH(G8654)*100+DAY(G8654)&lt;=season_hi),1,0))</f>
        <v/>
      </c>
      <c r="I8654">
        <f>IF(G8654="","",G8654-first_day+1)</f>
        <v/>
      </c>
      <c r="J8654" s="27">
        <f>IF(I8654="","",INDEX(Daily!$J$2:$J$421,I8654))</f>
        <v/>
      </c>
      <c r="K8654" s="27">
        <f>IF(J8654="","",J8654+cat_offset)</f>
        <v/>
      </c>
      <c r="L8654" s="27">
        <f>IF(J8654="","",MAX(0,E8654-J8654)^2)</f>
        <v/>
      </c>
      <c r="M8654" s="27">
        <f>IF(J8654="","",MAX(0,E8654-(J8654+twcdh_off))^2)</f>
        <v/>
      </c>
      <c r="N8654" s="27">
        <f>IF(E8654="","",MAX(0,E8654-swcdh_thr)^2)</f>
        <v/>
      </c>
      <c r="O8654">
        <f>IF(K8654="","",ROUND(E8654-K8654,0))</f>
        <v/>
      </c>
      <c r="P8654">
        <f>IF(O8654="","",IF(O8654&gt;=1,O8654,0))</f>
        <v/>
      </c>
      <c r="Q8654" s="27">
        <f>IF(E8654="","",MAX(0,E8654-22))</f>
        <v/>
      </c>
      <c r="R8654" s="27">
        <f>IF(H8654=1,E8654,"")</f>
        <v/>
      </c>
      <c r="S8654" s="27">
        <f>IF(AND(H8654=1,J8654&lt;&gt;""),E8654-J8654,"")</f>
        <v/>
      </c>
      <c r="T8654">
        <f>IF(G8654="","",MONTH(G8654))</f>
        <v/>
      </c>
    </row>
    <row r="8655">
      <c r="A8655" s="24" t="n">
        <v>2020</v>
      </c>
      <c r="B8655" s="24" t="n">
        <v>12</v>
      </c>
      <c r="C8655" s="24" t="n">
        <v>26</v>
      </c>
      <c r="D8655" s="24" t="n">
        <v>14</v>
      </c>
      <c r="E8655" s="24" t="n">
        <v>9.49</v>
      </c>
      <c r="F8655" s="25">
        <f>IF($E8655="","",DATE(IF($A8655="",nominal_year,$A8655),$B8655,$C8655)+($D8655-IF(LEFT(hour_conv,1)="1",1,0))/24)</f>
        <v/>
      </c>
      <c r="G8655" s="26">
        <f>IF(F8655="","",INT(F8655))</f>
        <v/>
      </c>
      <c r="H8655">
        <f>IF(G8655="","",IF(AND(MONTH(G8655)*100+DAY(G8655)&gt;=season_lo,MONTH(G8655)*100+DAY(G8655)&lt;=season_hi),1,0))</f>
        <v/>
      </c>
      <c r="I8655">
        <f>IF(G8655="","",G8655-first_day+1)</f>
        <v/>
      </c>
      <c r="J8655" s="27">
        <f>IF(I8655="","",INDEX(Daily!$J$2:$J$421,I8655))</f>
        <v/>
      </c>
      <c r="K8655" s="27">
        <f>IF(J8655="","",J8655+cat_offset)</f>
        <v/>
      </c>
      <c r="L8655" s="27">
        <f>IF(J8655="","",MAX(0,E8655-J8655)^2)</f>
        <v/>
      </c>
      <c r="M8655" s="27">
        <f>IF(J8655="","",MAX(0,E8655-(J8655+twcdh_off))^2)</f>
        <v/>
      </c>
      <c r="N8655" s="27">
        <f>IF(E8655="","",MAX(0,E8655-swcdh_thr)^2)</f>
        <v/>
      </c>
      <c r="O8655">
        <f>IF(K8655="","",ROUND(E8655-K8655,0))</f>
        <v/>
      </c>
      <c r="P8655">
        <f>IF(O8655="","",IF(O8655&gt;=1,O8655,0))</f>
        <v/>
      </c>
      <c r="Q8655" s="27">
        <f>IF(E8655="","",MAX(0,E8655-22))</f>
        <v/>
      </c>
      <c r="R8655" s="27">
        <f>IF(H8655=1,E8655,"")</f>
        <v/>
      </c>
      <c r="S8655" s="27">
        <f>IF(AND(H8655=1,J8655&lt;&gt;""),E8655-J8655,"")</f>
        <v/>
      </c>
      <c r="T8655">
        <f>IF(G8655="","",MONTH(G8655))</f>
        <v/>
      </c>
    </row>
    <row r="8656">
      <c r="A8656" s="24" t="n">
        <v>2020</v>
      </c>
      <c r="B8656" s="24" t="n">
        <v>12</v>
      </c>
      <c r="C8656" s="24" t="n">
        <v>26</v>
      </c>
      <c r="D8656" s="24" t="n">
        <v>15</v>
      </c>
      <c r="E8656" s="24" t="n">
        <v>9.6</v>
      </c>
      <c r="F8656" s="25">
        <f>IF($E8656="","",DATE(IF($A8656="",nominal_year,$A8656),$B8656,$C8656)+($D8656-IF(LEFT(hour_conv,1)="1",1,0))/24)</f>
        <v/>
      </c>
      <c r="G8656" s="26">
        <f>IF(F8656="","",INT(F8656))</f>
        <v/>
      </c>
      <c r="H8656">
        <f>IF(G8656="","",IF(AND(MONTH(G8656)*100+DAY(G8656)&gt;=season_lo,MONTH(G8656)*100+DAY(G8656)&lt;=season_hi),1,0))</f>
        <v/>
      </c>
      <c r="I8656">
        <f>IF(G8656="","",G8656-first_day+1)</f>
        <v/>
      </c>
      <c r="J8656" s="27">
        <f>IF(I8656="","",INDEX(Daily!$J$2:$J$421,I8656))</f>
        <v/>
      </c>
      <c r="K8656" s="27">
        <f>IF(J8656="","",J8656+cat_offset)</f>
        <v/>
      </c>
      <c r="L8656" s="27">
        <f>IF(J8656="","",MAX(0,E8656-J8656)^2)</f>
        <v/>
      </c>
      <c r="M8656" s="27">
        <f>IF(J8656="","",MAX(0,E8656-(J8656+twcdh_off))^2)</f>
        <v/>
      </c>
      <c r="N8656" s="27">
        <f>IF(E8656="","",MAX(0,E8656-swcdh_thr)^2)</f>
        <v/>
      </c>
      <c r="O8656">
        <f>IF(K8656="","",ROUND(E8656-K8656,0))</f>
        <v/>
      </c>
      <c r="P8656">
        <f>IF(O8656="","",IF(O8656&gt;=1,O8656,0))</f>
        <v/>
      </c>
      <c r="Q8656" s="27">
        <f>IF(E8656="","",MAX(0,E8656-22))</f>
        <v/>
      </c>
      <c r="R8656" s="27">
        <f>IF(H8656=1,E8656,"")</f>
        <v/>
      </c>
      <c r="S8656" s="27">
        <f>IF(AND(H8656=1,J8656&lt;&gt;""),E8656-J8656,"")</f>
        <v/>
      </c>
      <c r="T8656">
        <f>IF(G8656="","",MONTH(G8656))</f>
        <v/>
      </c>
    </row>
    <row r="8657">
      <c r="A8657" s="24" t="n">
        <v>2020</v>
      </c>
      <c r="B8657" s="24" t="n">
        <v>12</v>
      </c>
      <c r="C8657" s="24" t="n">
        <v>26</v>
      </c>
      <c r="D8657" s="24" t="n">
        <v>16</v>
      </c>
      <c r="E8657" s="24" t="n">
        <v>9.69</v>
      </c>
      <c r="F8657" s="25">
        <f>IF($E8657="","",DATE(IF($A8657="",nominal_year,$A8657),$B8657,$C8657)+($D8657-IF(LEFT(hour_conv,1)="1",1,0))/24)</f>
        <v/>
      </c>
      <c r="G8657" s="26">
        <f>IF(F8657="","",INT(F8657))</f>
        <v/>
      </c>
      <c r="H8657">
        <f>IF(G8657="","",IF(AND(MONTH(G8657)*100+DAY(G8657)&gt;=season_lo,MONTH(G8657)*100+DAY(G8657)&lt;=season_hi),1,0))</f>
        <v/>
      </c>
      <c r="I8657">
        <f>IF(G8657="","",G8657-first_day+1)</f>
        <v/>
      </c>
      <c r="J8657" s="27">
        <f>IF(I8657="","",INDEX(Daily!$J$2:$J$421,I8657))</f>
        <v/>
      </c>
      <c r="K8657" s="27">
        <f>IF(J8657="","",J8657+cat_offset)</f>
        <v/>
      </c>
      <c r="L8657" s="27">
        <f>IF(J8657="","",MAX(0,E8657-J8657)^2)</f>
        <v/>
      </c>
      <c r="M8657" s="27">
        <f>IF(J8657="","",MAX(0,E8657-(J8657+twcdh_off))^2)</f>
        <v/>
      </c>
      <c r="N8657" s="27">
        <f>IF(E8657="","",MAX(0,E8657-swcdh_thr)^2)</f>
        <v/>
      </c>
      <c r="O8657">
        <f>IF(K8657="","",ROUND(E8657-K8657,0))</f>
        <v/>
      </c>
      <c r="P8657">
        <f>IF(O8657="","",IF(O8657&gt;=1,O8657,0))</f>
        <v/>
      </c>
      <c r="Q8657" s="27">
        <f>IF(E8657="","",MAX(0,E8657-22))</f>
        <v/>
      </c>
      <c r="R8657" s="27">
        <f>IF(H8657=1,E8657,"")</f>
        <v/>
      </c>
      <c r="S8657" s="27">
        <f>IF(AND(H8657=1,J8657&lt;&gt;""),E8657-J8657,"")</f>
        <v/>
      </c>
      <c r="T8657">
        <f>IF(G8657="","",MONTH(G8657))</f>
        <v/>
      </c>
    </row>
    <row r="8658">
      <c r="A8658" s="24" t="n">
        <v>2020</v>
      </c>
      <c r="B8658" s="24" t="n">
        <v>12</v>
      </c>
      <c r="C8658" s="24" t="n">
        <v>26</v>
      </c>
      <c r="D8658" s="24" t="n">
        <v>17</v>
      </c>
      <c r="E8658" s="24" t="n">
        <v>9.279999999999999</v>
      </c>
      <c r="F8658" s="25">
        <f>IF($E8658="","",DATE(IF($A8658="",nominal_year,$A8658),$B8658,$C8658)+($D8658-IF(LEFT(hour_conv,1)="1",1,0))/24)</f>
        <v/>
      </c>
      <c r="G8658" s="26">
        <f>IF(F8658="","",INT(F8658))</f>
        <v/>
      </c>
      <c r="H8658">
        <f>IF(G8658="","",IF(AND(MONTH(G8658)*100+DAY(G8658)&gt;=season_lo,MONTH(G8658)*100+DAY(G8658)&lt;=season_hi),1,0))</f>
        <v/>
      </c>
      <c r="I8658">
        <f>IF(G8658="","",G8658-first_day+1)</f>
        <v/>
      </c>
      <c r="J8658" s="27">
        <f>IF(I8658="","",INDEX(Daily!$J$2:$J$421,I8658))</f>
        <v/>
      </c>
      <c r="K8658" s="27">
        <f>IF(J8658="","",J8658+cat_offset)</f>
        <v/>
      </c>
      <c r="L8658" s="27">
        <f>IF(J8658="","",MAX(0,E8658-J8658)^2)</f>
        <v/>
      </c>
      <c r="M8658" s="27">
        <f>IF(J8658="","",MAX(0,E8658-(J8658+twcdh_off))^2)</f>
        <v/>
      </c>
      <c r="N8658" s="27">
        <f>IF(E8658="","",MAX(0,E8658-swcdh_thr)^2)</f>
        <v/>
      </c>
      <c r="O8658">
        <f>IF(K8658="","",ROUND(E8658-K8658,0))</f>
        <v/>
      </c>
      <c r="P8658">
        <f>IF(O8658="","",IF(O8658&gt;=1,O8658,0))</f>
        <v/>
      </c>
      <c r="Q8658" s="27">
        <f>IF(E8658="","",MAX(0,E8658-22))</f>
        <v/>
      </c>
      <c r="R8658" s="27">
        <f>IF(H8658=1,E8658,"")</f>
        <v/>
      </c>
      <c r="S8658" s="27">
        <f>IF(AND(H8658=1,J8658&lt;&gt;""),E8658-J8658,"")</f>
        <v/>
      </c>
      <c r="T8658">
        <f>IF(G8658="","",MONTH(G8658))</f>
        <v/>
      </c>
    </row>
    <row r="8659">
      <c r="A8659" s="24" t="n">
        <v>2020</v>
      </c>
      <c r="B8659" s="24" t="n">
        <v>12</v>
      </c>
      <c r="C8659" s="24" t="n">
        <v>26</v>
      </c>
      <c r="D8659" s="24" t="n">
        <v>18</v>
      </c>
      <c r="E8659" s="24" t="n">
        <v>8.84</v>
      </c>
      <c r="F8659" s="25">
        <f>IF($E8659="","",DATE(IF($A8659="",nominal_year,$A8659),$B8659,$C8659)+($D8659-IF(LEFT(hour_conv,1)="1",1,0))/24)</f>
        <v/>
      </c>
      <c r="G8659" s="26">
        <f>IF(F8659="","",INT(F8659))</f>
        <v/>
      </c>
      <c r="H8659">
        <f>IF(G8659="","",IF(AND(MONTH(G8659)*100+DAY(G8659)&gt;=season_lo,MONTH(G8659)*100+DAY(G8659)&lt;=season_hi),1,0))</f>
        <v/>
      </c>
      <c r="I8659">
        <f>IF(G8659="","",G8659-first_day+1)</f>
        <v/>
      </c>
      <c r="J8659" s="27">
        <f>IF(I8659="","",INDEX(Daily!$J$2:$J$421,I8659))</f>
        <v/>
      </c>
      <c r="K8659" s="27">
        <f>IF(J8659="","",J8659+cat_offset)</f>
        <v/>
      </c>
      <c r="L8659" s="27">
        <f>IF(J8659="","",MAX(0,E8659-J8659)^2)</f>
        <v/>
      </c>
      <c r="M8659" s="27">
        <f>IF(J8659="","",MAX(0,E8659-(J8659+twcdh_off))^2)</f>
        <v/>
      </c>
      <c r="N8659" s="27">
        <f>IF(E8659="","",MAX(0,E8659-swcdh_thr)^2)</f>
        <v/>
      </c>
      <c r="O8659">
        <f>IF(K8659="","",ROUND(E8659-K8659,0))</f>
        <v/>
      </c>
      <c r="P8659">
        <f>IF(O8659="","",IF(O8659&gt;=1,O8659,0))</f>
        <v/>
      </c>
      <c r="Q8659" s="27">
        <f>IF(E8659="","",MAX(0,E8659-22))</f>
        <v/>
      </c>
      <c r="R8659" s="27">
        <f>IF(H8659=1,E8659,"")</f>
        <v/>
      </c>
      <c r="S8659" s="27">
        <f>IF(AND(H8659=1,J8659&lt;&gt;""),E8659-J8659,"")</f>
        <v/>
      </c>
      <c r="T8659">
        <f>IF(G8659="","",MONTH(G8659))</f>
        <v/>
      </c>
    </row>
    <row r="8660">
      <c r="A8660" s="24" t="n">
        <v>2020</v>
      </c>
      <c r="B8660" s="24" t="n">
        <v>12</v>
      </c>
      <c r="C8660" s="24" t="n">
        <v>26</v>
      </c>
      <c r="D8660" s="24" t="n">
        <v>19</v>
      </c>
      <c r="E8660" s="24" t="n">
        <v>9.470000000000001</v>
      </c>
      <c r="F8660" s="25">
        <f>IF($E8660="","",DATE(IF($A8660="",nominal_year,$A8660),$B8660,$C8660)+($D8660-IF(LEFT(hour_conv,1)="1",1,0))/24)</f>
        <v/>
      </c>
      <c r="G8660" s="26">
        <f>IF(F8660="","",INT(F8660))</f>
        <v/>
      </c>
      <c r="H8660">
        <f>IF(G8660="","",IF(AND(MONTH(G8660)*100+DAY(G8660)&gt;=season_lo,MONTH(G8660)*100+DAY(G8660)&lt;=season_hi),1,0))</f>
        <v/>
      </c>
      <c r="I8660">
        <f>IF(G8660="","",G8660-first_day+1)</f>
        <v/>
      </c>
      <c r="J8660" s="27">
        <f>IF(I8660="","",INDEX(Daily!$J$2:$J$421,I8660))</f>
        <v/>
      </c>
      <c r="K8660" s="27">
        <f>IF(J8660="","",J8660+cat_offset)</f>
        <v/>
      </c>
      <c r="L8660" s="27">
        <f>IF(J8660="","",MAX(0,E8660-J8660)^2)</f>
        <v/>
      </c>
      <c r="M8660" s="27">
        <f>IF(J8660="","",MAX(0,E8660-(J8660+twcdh_off))^2)</f>
        <v/>
      </c>
      <c r="N8660" s="27">
        <f>IF(E8660="","",MAX(0,E8660-swcdh_thr)^2)</f>
        <v/>
      </c>
      <c r="O8660">
        <f>IF(K8660="","",ROUND(E8660-K8660,0))</f>
        <v/>
      </c>
      <c r="P8660">
        <f>IF(O8660="","",IF(O8660&gt;=1,O8660,0))</f>
        <v/>
      </c>
      <c r="Q8660" s="27">
        <f>IF(E8660="","",MAX(0,E8660-22))</f>
        <v/>
      </c>
      <c r="R8660" s="27">
        <f>IF(H8660=1,E8660,"")</f>
        <v/>
      </c>
      <c r="S8660" s="27">
        <f>IF(AND(H8660=1,J8660&lt;&gt;""),E8660-J8660,"")</f>
        <v/>
      </c>
      <c r="T8660">
        <f>IF(G8660="","",MONTH(G8660))</f>
        <v/>
      </c>
    </row>
    <row r="8661">
      <c r="A8661" s="24" t="n">
        <v>2020</v>
      </c>
      <c r="B8661" s="24" t="n">
        <v>12</v>
      </c>
      <c r="C8661" s="24" t="n">
        <v>26</v>
      </c>
      <c r="D8661" s="24" t="n">
        <v>20</v>
      </c>
      <c r="E8661" s="24" t="n">
        <v>8.27</v>
      </c>
      <c r="F8661" s="25">
        <f>IF($E8661="","",DATE(IF($A8661="",nominal_year,$A8661),$B8661,$C8661)+($D8661-IF(LEFT(hour_conv,1)="1",1,0))/24)</f>
        <v/>
      </c>
      <c r="G8661" s="26">
        <f>IF(F8661="","",INT(F8661))</f>
        <v/>
      </c>
      <c r="H8661">
        <f>IF(G8661="","",IF(AND(MONTH(G8661)*100+DAY(G8661)&gt;=season_lo,MONTH(G8661)*100+DAY(G8661)&lt;=season_hi),1,0))</f>
        <v/>
      </c>
      <c r="I8661">
        <f>IF(G8661="","",G8661-first_day+1)</f>
        <v/>
      </c>
      <c r="J8661" s="27">
        <f>IF(I8661="","",INDEX(Daily!$J$2:$J$421,I8661))</f>
        <v/>
      </c>
      <c r="K8661" s="27">
        <f>IF(J8661="","",J8661+cat_offset)</f>
        <v/>
      </c>
      <c r="L8661" s="27">
        <f>IF(J8661="","",MAX(0,E8661-J8661)^2)</f>
        <v/>
      </c>
      <c r="M8661" s="27">
        <f>IF(J8661="","",MAX(0,E8661-(J8661+twcdh_off))^2)</f>
        <v/>
      </c>
      <c r="N8661" s="27">
        <f>IF(E8661="","",MAX(0,E8661-swcdh_thr)^2)</f>
        <v/>
      </c>
      <c r="O8661">
        <f>IF(K8661="","",ROUND(E8661-K8661,0))</f>
        <v/>
      </c>
      <c r="P8661">
        <f>IF(O8661="","",IF(O8661&gt;=1,O8661,0))</f>
        <v/>
      </c>
      <c r="Q8661" s="27">
        <f>IF(E8661="","",MAX(0,E8661-22))</f>
        <v/>
      </c>
      <c r="R8661" s="27">
        <f>IF(H8661=1,E8661,"")</f>
        <v/>
      </c>
      <c r="S8661" s="27">
        <f>IF(AND(H8661=1,J8661&lt;&gt;""),E8661-J8661,"")</f>
        <v/>
      </c>
      <c r="T8661">
        <f>IF(G8661="","",MONTH(G8661))</f>
        <v/>
      </c>
    </row>
    <row r="8662">
      <c r="A8662" s="24" t="n">
        <v>2020</v>
      </c>
      <c r="B8662" s="24" t="n">
        <v>12</v>
      </c>
      <c r="C8662" s="24" t="n">
        <v>26</v>
      </c>
      <c r="D8662" s="24" t="n">
        <v>21</v>
      </c>
      <c r="E8662" s="24" t="n">
        <v>8.029999999999999</v>
      </c>
      <c r="F8662" s="25">
        <f>IF($E8662="","",DATE(IF($A8662="",nominal_year,$A8662),$B8662,$C8662)+($D8662-IF(LEFT(hour_conv,1)="1",1,0))/24)</f>
        <v/>
      </c>
      <c r="G8662" s="26">
        <f>IF(F8662="","",INT(F8662))</f>
        <v/>
      </c>
      <c r="H8662">
        <f>IF(G8662="","",IF(AND(MONTH(G8662)*100+DAY(G8662)&gt;=season_lo,MONTH(G8662)*100+DAY(G8662)&lt;=season_hi),1,0))</f>
        <v/>
      </c>
      <c r="I8662">
        <f>IF(G8662="","",G8662-first_day+1)</f>
        <v/>
      </c>
      <c r="J8662" s="27">
        <f>IF(I8662="","",INDEX(Daily!$J$2:$J$421,I8662))</f>
        <v/>
      </c>
      <c r="K8662" s="27">
        <f>IF(J8662="","",J8662+cat_offset)</f>
        <v/>
      </c>
      <c r="L8662" s="27">
        <f>IF(J8662="","",MAX(0,E8662-J8662)^2)</f>
        <v/>
      </c>
      <c r="M8662" s="27">
        <f>IF(J8662="","",MAX(0,E8662-(J8662+twcdh_off))^2)</f>
        <v/>
      </c>
      <c r="N8662" s="27">
        <f>IF(E8662="","",MAX(0,E8662-swcdh_thr)^2)</f>
        <v/>
      </c>
      <c r="O8662">
        <f>IF(K8662="","",ROUND(E8662-K8662,0))</f>
        <v/>
      </c>
      <c r="P8662">
        <f>IF(O8662="","",IF(O8662&gt;=1,O8662,0))</f>
        <v/>
      </c>
      <c r="Q8662" s="27">
        <f>IF(E8662="","",MAX(0,E8662-22))</f>
        <v/>
      </c>
      <c r="R8662" s="27">
        <f>IF(H8662=1,E8662,"")</f>
        <v/>
      </c>
      <c r="S8662" s="27">
        <f>IF(AND(H8662=1,J8662&lt;&gt;""),E8662-J8662,"")</f>
        <v/>
      </c>
      <c r="T8662">
        <f>IF(G8662="","",MONTH(G8662))</f>
        <v/>
      </c>
    </row>
    <row r="8663">
      <c r="A8663" s="24" t="n">
        <v>2020</v>
      </c>
      <c r="B8663" s="24" t="n">
        <v>12</v>
      </c>
      <c r="C8663" s="24" t="n">
        <v>26</v>
      </c>
      <c r="D8663" s="24" t="n">
        <v>22</v>
      </c>
      <c r="E8663" s="24" t="n">
        <v>6.71</v>
      </c>
      <c r="F8663" s="25">
        <f>IF($E8663="","",DATE(IF($A8663="",nominal_year,$A8663),$B8663,$C8663)+($D8663-IF(LEFT(hour_conv,1)="1",1,0))/24)</f>
        <v/>
      </c>
      <c r="G8663" s="26">
        <f>IF(F8663="","",INT(F8663))</f>
        <v/>
      </c>
      <c r="H8663">
        <f>IF(G8663="","",IF(AND(MONTH(G8663)*100+DAY(G8663)&gt;=season_lo,MONTH(G8663)*100+DAY(G8663)&lt;=season_hi),1,0))</f>
        <v/>
      </c>
      <c r="I8663">
        <f>IF(G8663="","",G8663-first_day+1)</f>
        <v/>
      </c>
      <c r="J8663" s="27">
        <f>IF(I8663="","",INDEX(Daily!$J$2:$J$421,I8663))</f>
        <v/>
      </c>
      <c r="K8663" s="27">
        <f>IF(J8663="","",J8663+cat_offset)</f>
        <v/>
      </c>
      <c r="L8663" s="27">
        <f>IF(J8663="","",MAX(0,E8663-J8663)^2)</f>
        <v/>
      </c>
      <c r="M8663" s="27">
        <f>IF(J8663="","",MAX(0,E8663-(J8663+twcdh_off))^2)</f>
        <v/>
      </c>
      <c r="N8663" s="27">
        <f>IF(E8663="","",MAX(0,E8663-swcdh_thr)^2)</f>
        <v/>
      </c>
      <c r="O8663">
        <f>IF(K8663="","",ROUND(E8663-K8663,0))</f>
        <v/>
      </c>
      <c r="P8663">
        <f>IF(O8663="","",IF(O8663&gt;=1,O8663,0))</f>
        <v/>
      </c>
      <c r="Q8663" s="27">
        <f>IF(E8663="","",MAX(0,E8663-22))</f>
        <v/>
      </c>
      <c r="R8663" s="27">
        <f>IF(H8663=1,E8663,"")</f>
        <v/>
      </c>
      <c r="S8663" s="27">
        <f>IF(AND(H8663=1,J8663&lt;&gt;""),E8663-J8663,"")</f>
        <v/>
      </c>
      <c r="T8663">
        <f>IF(G8663="","",MONTH(G8663))</f>
        <v/>
      </c>
    </row>
    <row r="8664">
      <c r="A8664" s="24" t="n">
        <v>2020</v>
      </c>
      <c r="B8664" s="24" t="n">
        <v>12</v>
      </c>
      <c r="C8664" s="24" t="n">
        <v>26</v>
      </c>
      <c r="D8664" s="24" t="n">
        <v>23</v>
      </c>
      <c r="E8664" s="24" t="n">
        <v>6.75</v>
      </c>
      <c r="F8664" s="25">
        <f>IF($E8664="","",DATE(IF($A8664="",nominal_year,$A8664),$B8664,$C8664)+($D8664-IF(LEFT(hour_conv,1)="1",1,0))/24)</f>
        <v/>
      </c>
      <c r="G8664" s="26">
        <f>IF(F8664="","",INT(F8664))</f>
        <v/>
      </c>
      <c r="H8664">
        <f>IF(G8664="","",IF(AND(MONTH(G8664)*100+DAY(G8664)&gt;=season_lo,MONTH(G8664)*100+DAY(G8664)&lt;=season_hi),1,0))</f>
        <v/>
      </c>
      <c r="I8664">
        <f>IF(G8664="","",G8664-first_day+1)</f>
        <v/>
      </c>
      <c r="J8664" s="27">
        <f>IF(I8664="","",INDEX(Daily!$J$2:$J$421,I8664))</f>
        <v/>
      </c>
      <c r="K8664" s="27">
        <f>IF(J8664="","",J8664+cat_offset)</f>
        <v/>
      </c>
      <c r="L8664" s="27">
        <f>IF(J8664="","",MAX(0,E8664-J8664)^2)</f>
        <v/>
      </c>
      <c r="M8664" s="27">
        <f>IF(J8664="","",MAX(0,E8664-(J8664+twcdh_off))^2)</f>
        <v/>
      </c>
      <c r="N8664" s="27">
        <f>IF(E8664="","",MAX(0,E8664-swcdh_thr)^2)</f>
        <v/>
      </c>
      <c r="O8664">
        <f>IF(K8664="","",ROUND(E8664-K8664,0))</f>
        <v/>
      </c>
      <c r="P8664">
        <f>IF(O8664="","",IF(O8664&gt;=1,O8664,0))</f>
        <v/>
      </c>
      <c r="Q8664" s="27">
        <f>IF(E8664="","",MAX(0,E8664-22))</f>
        <v/>
      </c>
      <c r="R8664" s="27">
        <f>IF(H8664=1,E8664,"")</f>
        <v/>
      </c>
      <c r="S8664" s="27">
        <f>IF(AND(H8664=1,J8664&lt;&gt;""),E8664-J8664,"")</f>
        <v/>
      </c>
      <c r="T8664">
        <f>IF(G8664="","",MONTH(G8664))</f>
        <v/>
      </c>
    </row>
    <row r="8665">
      <c r="A8665" s="24" t="n">
        <v>2020</v>
      </c>
      <c r="B8665" s="24" t="n">
        <v>12</v>
      </c>
      <c r="C8665" s="24" t="n">
        <v>26</v>
      </c>
      <c r="D8665" s="24" t="n">
        <v>24</v>
      </c>
      <c r="E8665" s="24" t="n">
        <v>5.77</v>
      </c>
      <c r="F8665" s="25">
        <f>IF($E8665="","",DATE(IF($A8665="",nominal_year,$A8665),$B8665,$C8665)+($D8665-IF(LEFT(hour_conv,1)="1",1,0))/24)</f>
        <v/>
      </c>
      <c r="G8665" s="26">
        <f>IF(F8665="","",INT(F8665))</f>
        <v/>
      </c>
      <c r="H8665">
        <f>IF(G8665="","",IF(AND(MONTH(G8665)*100+DAY(G8665)&gt;=season_lo,MONTH(G8665)*100+DAY(G8665)&lt;=season_hi),1,0))</f>
        <v/>
      </c>
      <c r="I8665">
        <f>IF(G8665="","",G8665-first_day+1)</f>
        <v/>
      </c>
      <c r="J8665" s="27">
        <f>IF(I8665="","",INDEX(Daily!$J$2:$J$421,I8665))</f>
        <v/>
      </c>
      <c r="K8665" s="27">
        <f>IF(J8665="","",J8665+cat_offset)</f>
        <v/>
      </c>
      <c r="L8665" s="27">
        <f>IF(J8665="","",MAX(0,E8665-J8665)^2)</f>
        <v/>
      </c>
      <c r="M8665" s="27">
        <f>IF(J8665="","",MAX(0,E8665-(J8665+twcdh_off))^2)</f>
        <v/>
      </c>
      <c r="N8665" s="27">
        <f>IF(E8665="","",MAX(0,E8665-swcdh_thr)^2)</f>
        <v/>
      </c>
      <c r="O8665">
        <f>IF(K8665="","",ROUND(E8665-K8665,0))</f>
        <v/>
      </c>
      <c r="P8665">
        <f>IF(O8665="","",IF(O8665&gt;=1,O8665,0))</f>
        <v/>
      </c>
      <c r="Q8665" s="27">
        <f>IF(E8665="","",MAX(0,E8665-22))</f>
        <v/>
      </c>
      <c r="R8665" s="27">
        <f>IF(H8665=1,E8665,"")</f>
        <v/>
      </c>
      <c r="S8665" s="27">
        <f>IF(AND(H8665=1,J8665&lt;&gt;""),E8665-J8665,"")</f>
        <v/>
      </c>
      <c r="T8665">
        <f>IF(G8665="","",MONTH(G8665))</f>
        <v/>
      </c>
    </row>
    <row r="8666">
      <c r="A8666" s="24" t="n">
        <v>2020</v>
      </c>
      <c r="B8666" s="24" t="n">
        <v>12</v>
      </c>
      <c r="C8666" s="24" t="n">
        <v>27</v>
      </c>
      <c r="D8666" s="24" t="n">
        <v>1</v>
      </c>
      <c r="E8666" s="24" t="n">
        <v>6.99</v>
      </c>
      <c r="F8666" s="25">
        <f>IF($E8666="","",DATE(IF($A8666="",nominal_year,$A8666),$B8666,$C8666)+($D8666-IF(LEFT(hour_conv,1)="1",1,0))/24)</f>
        <v/>
      </c>
      <c r="G8666" s="26">
        <f>IF(F8666="","",INT(F8666))</f>
        <v/>
      </c>
      <c r="H8666">
        <f>IF(G8666="","",IF(AND(MONTH(G8666)*100+DAY(G8666)&gt;=season_lo,MONTH(G8666)*100+DAY(G8666)&lt;=season_hi),1,0))</f>
        <v/>
      </c>
      <c r="I8666">
        <f>IF(G8666="","",G8666-first_day+1)</f>
        <v/>
      </c>
      <c r="J8666" s="27">
        <f>IF(I8666="","",INDEX(Daily!$J$2:$J$421,I8666))</f>
        <v/>
      </c>
      <c r="K8666" s="27">
        <f>IF(J8666="","",J8666+cat_offset)</f>
        <v/>
      </c>
      <c r="L8666" s="27">
        <f>IF(J8666="","",MAX(0,E8666-J8666)^2)</f>
        <v/>
      </c>
      <c r="M8666" s="27">
        <f>IF(J8666="","",MAX(0,E8666-(J8666+twcdh_off))^2)</f>
        <v/>
      </c>
      <c r="N8666" s="27">
        <f>IF(E8666="","",MAX(0,E8666-swcdh_thr)^2)</f>
        <v/>
      </c>
      <c r="O8666">
        <f>IF(K8666="","",ROUND(E8666-K8666,0))</f>
        <v/>
      </c>
      <c r="P8666">
        <f>IF(O8666="","",IF(O8666&gt;=1,O8666,0))</f>
        <v/>
      </c>
      <c r="Q8666" s="27">
        <f>IF(E8666="","",MAX(0,E8666-22))</f>
        <v/>
      </c>
      <c r="R8666" s="27">
        <f>IF(H8666=1,E8666,"")</f>
        <v/>
      </c>
      <c r="S8666" s="27">
        <f>IF(AND(H8666=1,J8666&lt;&gt;""),E8666-J8666,"")</f>
        <v/>
      </c>
      <c r="T8666">
        <f>IF(G8666="","",MONTH(G8666))</f>
        <v/>
      </c>
    </row>
    <row r="8667">
      <c r="A8667" s="24" t="n">
        <v>2020</v>
      </c>
      <c r="B8667" s="24" t="n">
        <v>12</v>
      </c>
      <c r="C8667" s="24" t="n">
        <v>27</v>
      </c>
      <c r="D8667" s="24" t="n">
        <v>2</v>
      </c>
      <c r="E8667" s="24" t="n">
        <v>5.02</v>
      </c>
      <c r="F8667" s="25">
        <f>IF($E8667="","",DATE(IF($A8667="",nominal_year,$A8667),$B8667,$C8667)+($D8667-IF(LEFT(hour_conv,1)="1",1,0))/24)</f>
        <v/>
      </c>
      <c r="G8667" s="26">
        <f>IF(F8667="","",INT(F8667))</f>
        <v/>
      </c>
      <c r="H8667">
        <f>IF(G8667="","",IF(AND(MONTH(G8667)*100+DAY(G8667)&gt;=season_lo,MONTH(G8667)*100+DAY(G8667)&lt;=season_hi),1,0))</f>
        <v/>
      </c>
      <c r="I8667">
        <f>IF(G8667="","",G8667-first_day+1)</f>
        <v/>
      </c>
      <c r="J8667" s="27">
        <f>IF(I8667="","",INDEX(Daily!$J$2:$J$421,I8667))</f>
        <v/>
      </c>
      <c r="K8667" s="27">
        <f>IF(J8667="","",J8667+cat_offset)</f>
        <v/>
      </c>
      <c r="L8667" s="27">
        <f>IF(J8667="","",MAX(0,E8667-J8667)^2)</f>
        <v/>
      </c>
      <c r="M8667" s="27">
        <f>IF(J8667="","",MAX(0,E8667-(J8667+twcdh_off))^2)</f>
        <v/>
      </c>
      <c r="N8667" s="27">
        <f>IF(E8667="","",MAX(0,E8667-swcdh_thr)^2)</f>
        <v/>
      </c>
      <c r="O8667">
        <f>IF(K8667="","",ROUND(E8667-K8667,0))</f>
        <v/>
      </c>
      <c r="P8667">
        <f>IF(O8667="","",IF(O8667&gt;=1,O8667,0))</f>
        <v/>
      </c>
      <c r="Q8667" s="27">
        <f>IF(E8667="","",MAX(0,E8667-22))</f>
        <v/>
      </c>
      <c r="R8667" s="27">
        <f>IF(H8667=1,E8667,"")</f>
        <v/>
      </c>
      <c r="S8667" s="27">
        <f>IF(AND(H8667=1,J8667&lt;&gt;""),E8667-J8667,"")</f>
        <v/>
      </c>
      <c r="T8667">
        <f>IF(G8667="","",MONTH(G8667))</f>
        <v/>
      </c>
    </row>
    <row r="8668">
      <c r="A8668" s="24" t="n">
        <v>2020</v>
      </c>
      <c r="B8668" s="24" t="n">
        <v>12</v>
      </c>
      <c r="C8668" s="24" t="n">
        <v>27</v>
      </c>
      <c r="D8668" s="24" t="n">
        <v>3</v>
      </c>
      <c r="E8668" s="24" t="n">
        <v>4.79</v>
      </c>
      <c r="F8668" s="25">
        <f>IF($E8668="","",DATE(IF($A8668="",nominal_year,$A8668),$B8668,$C8668)+($D8668-IF(LEFT(hour_conv,1)="1",1,0))/24)</f>
        <v/>
      </c>
      <c r="G8668" s="26">
        <f>IF(F8668="","",INT(F8668))</f>
        <v/>
      </c>
      <c r="H8668">
        <f>IF(G8668="","",IF(AND(MONTH(G8668)*100+DAY(G8668)&gt;=season_lo,MONTH(G8668)*100+DAY(G8668)&lt;=season_hi),1,0))</f>
        <v/>
      </c>
      <c r="I8668">
        <f>IF(G8668="","",G8668-first_day+1)</f>
        <v/>
      </c>
      <c r="J8668" s="27">
        <f>IF(I8668="","",INDEX(Daily!$J$2:$J$421,I8668))</f>
        <v/>
      </c>
      <c r="K8668" s="27">
        <f>IF(J8668="","",J8668+cat_offset)</f>
        <v/>
      </c>
      <c r="L8668" s="27">
        <f>IF(J8668="","",MAX(0,E8668-J8668)^2)</f>
        <v/>
      </c>
      <c r="M8668" s="27">
        <f>IF(J8668="","",MAX(0,E8668-(J8668+twcdh_off))^2)</f>
        <v/>
      </c>
      <c r="N8668" s="27">
        <f>IF(E8668="","",MAX(0,E8668-swcdh_thr)^2)</f>
        <v/>
      </c>
      <c r="O8668">
        <f>IF(K8668="","",ROUND(E8668-K8668,0))</f>
        <v/>
      </c>
      <c r="P8668">
        <f>IF(O8668="","",IF(O8668&gt;=1,O8668,0))</f>
        <v/>
      </c>
      <c r="Q8668" s="27">
        <f>IF(E8668="","",MAX(0,E8668-22))</f>
        <v/>
      </c>
      <c r="R8668" s="27">
        <f>IF(H8668=1,E8668,"")</f>
        <v/>
      </c>
      <c r="S8668" s="27">
        <f>IF(AND(H8668=1,J8668&lt;&gt;""),E8668-J8668,"")</f>
        <v/>
      </c>
      <c r="T8668">
        <f>IF(G8668="","",MONTH(G8668))</f>
        <v/>
      </c>
    </row>
    <row r="8669">
      <c r="A8669" s="24" t="n">
        <v>2020</v>
      </c>
      <c r="B8669" s="24" t="n">
        <v>12</v>
      </c>
      <c r="C8669" s="24" t="n">
        <v>27</v>
      </c>
      <c r="D8669" s="24" t="n">
        <v>4</v>
      </c>
      <c r="E8669" s="24" t="n">
        <v>5.47</v>
      </c>
      <c r="F8669" s="25">
        <f>IF($E8669="","",DATE(IF($A8669="",nominal_year,$A8669),$B8669,$C8669)+($D8669-IF(LEFT(hour_conv,1)="1",1,0))/24)</f>
        <v/>
      </c>
      <c r="G8669" s="26">
        <f>IF(F8669="","",INT(F8669))</f>
        <v/>
      </c>
      <c r="H8669">
        <f>IF(G8669="","",IF(AND(MONTH(G8669)*100+DAY(G8669)&gt;=season_lo,MONTH(G8669)*100+DAY(G8669)&lt;=season_hi),1,0))</f>
        <v/>
      </c>
      <c r="I8669">
        <f>IF(G8669="","",G8669-first_day+1)</f>
        <v/>
      </c>
      <c r="J8669" s="27">
        <f>IF(I8669="","",INDEX(Daily!$J$2:$J$421,I8669))</f>
        <v/>
      </c>
      <c r="K8669" s="27">
        <f>IF(J8669="","",J8669+cat_offset)</f>
        <v/>
      </c>
      <c r="L8669" s="27">
        <f>IF(J8669="","",MAX(0,E8669-J8669)^2)</f>
        <v/>
      </c>
      <c r="M8669" s="27">
        <f>IF(J8669="","",MAX(0,E8669-(J8669+twcdh_off))^2)</f>
        <v/>
      </c>
      <c r="N8669" s="27">
        <f>IF(E8669="","",MAX(0,E8669-swcdh_thr)^2)</f>
        <v/>
      </c>
      <c r="O8669">
        <f>IF(K8669="","",ROUND(E8669-K8669,0))</f>
        <v/>
      </c>
      <c r="P8669">
        <f>IF(O8669="","",IF(O8669&gt;=1,O8669,0))</f>
        <v/>
      </c>
      <c r="Q8669" s="27">
        <f>IF(E8669="","",MAX(0,E8669-22))</f>
        <v/>
      </c>
      <c r="R8669" s="27">
        <f>IF(H8669=1,E8669,"")</f>
        <v/>
      </c>
      <c r="S8669" s="27">
        <f>IF(AND(H8669=1,J8669&lt;&gt;""),E8669-J8669,"")</f>
        <v/>
      </c>
      <c r="T8669">
        <f>IF(G8669="","",MONTH(G8669))</f>
        <v/>
      </c>
    </row>
    <row r="8670">
      <c r="A8670" s="24" t="n">
        <v>2020</v>
      </c>
      <c r="B8670" s="24" t="n">
        <v>12</v>
      </c>
      <c r="C8670" s="24" t="n">
        <v>27</v>
      </c>
      <c r="D8670" s="24" t="n">
        <v>5</v>
      </c>
      <c r="E8670" s="24" t="n">
        <v>5.63</v>
      </c>
      <c r="F8670" s="25">
        <f>IF($E8670="","",DATE(IF($A8670="",nominal_year,$A8670),$B8670,$C8670)+($D8670-IF(LEFT(hour_conv,1)="1",1,0))/24)</f>
        <v/>
      </c>
      <c r="G8670" s="26">
        <f>IF(F8670="","",INT(F8670))</f>
        <v/>
      </c>
      <c r="H8670">
        <f>IF(G8670="","",IF(AND(MONTH(G8670)*100+DAY(G8670)&gt;=season_lo,MONTH(G8670)*100+DAY(G8670)&lt;=season_hi),1,0))</f>
        <v/>
      </c>
      <c r="I8670">
        <f>IF(G8670="","",G8670-first_day+1)</f>
        <v/>
      </c>
      <c r="J8670" s="27">
        <f>IF(I8670="","",INDEX(Daily!$J$2:$J$421,I8670))</f>
        <v/>
      </c>
      <c r="K8670" s="27">
        <f>IF(J8670="","",J8670+cat_offset)</f>
        <v/>
      </c>
      <c r="L8670" s="27">
        <f>IF(J8670="","",MAX(0,E8670-J8670)^2)</f>
        <v/>
      </c>
      <c r="M8670" s="27">
        <f>IF(J8670="","",MAX(0,E8670-(J8670+twcdh_off))^2)</f>
        <v/>
      </c>
      <c r="N8670" s="27">
        <f>IF(E8670="","",MAX(0,E8670-swcdh_thr)^2)</f>
        <v/>
      </c>
      <c r="O8670">
        <f>IF(K8670="","",ROUND(E8670-K8670,0))</f>
        <v/>
      </c>
      <c r="P8670">
        <f>IF(O8670="","",IF(O8670&gt;=1,O8670,0))</f>
        <v/>
      </c>
      <c r="Q8670" s="27">
        <f>IF(E8670="","",MAX(0,E8670-22))</f>
        <v/>
      </c>
      <c r="R8670" s="27">
        <f>IF(H8670=1,E8670,"")</f>
        <v/>
      </c>
      <c r="S8670" s="27">
        <f>IF(AND(H8670=1,J8670&lt;&gt;""),E8670-J8670,"")</f>
        <v/>
      </c>
      <c r="T8670">
        <f>IF(G8670="","",MONTH(G8670))</f>
        <v/>
      </c>
    </row>
    <row r="8671">
      <c r="A8671" s="24" t="n">
        <v>2020</v>
      </c>
      <c r="B8671" s="24" t="n">
        <v>12</v>
      </c>
      <c r="C8671" s="24" t="n">
        <v>27</v>
      </c>
      <c r="D8671" s="24" t="n">
        <v>6</v>
      </c>
      <c r="E8671" s="24" t="n">
        <v>4.57</v>
      </c>
      <c r="F8671" s="25">
        <f>IF($E8671="","",DATE(IF($A8671="",nominal_year,$A8671),$B8671,$C8671)+($D8671-IF(LEFT(hour_conv,1)="1",1,0))/24)</f>
        <v/>
      </c>
      <c r="G8671" s="26">
        <f>IF(F8671="","",INT(F8671))</f>
        <v/>
      </c>
      <c r="H8671">
        <f>IF(G8671="","",IF(AND(MONTH(G8671)*100+DAY(G8671)&gt;=season_lo,MONTH(G8671)*100+DAY(G8671)&lt;=season_hi),1,0))</f>
        <v/>
      </c>
      <c r="I8671">
        <f>IF(G8671="","",G8671-first_day+1)</f>
        <v/>
      </c>
      <c r="J8671" s="27">
        <f>IF(I8671="","",INDEX(Daily!$J$2:$J$421,I8671))</f>
        <v/>
      </c>
      <c r="K8671" s="27">
        <f>IF(J8671="","",J8671+cat_offset)</f>
        <v/>
      </c>
      <c r="L8671" s="27">
        <f>IF(J8671="","",MAX(0,E8671-J8671)^2)</f>
        <v/>
      </c>
      <c r="M8671" s="27">
        <f>IF(J8671="","",MAX(0,E8671-(J8671+twcdh_off))^2)</f>
        <v/>
      </c>
      <c r="N8671" s="27">
        <f>IF(E8671="","",MAX(0,E8671-swcdh_thr)^2)</f>
        <v/>
      </c>
      <c r="O8671">
        <f>IF(K8671="","",ROUND(E8671-K8671,0))</f>
        <v/>
      </c>
      <c r="P8671">
        <f>IF(O8671="","",IF(O8671&gt;=1,O8671,0))</f>
        <v/>
      </c>
      <c r="Q8671" s="27">
        <f>IF(E8671="","",MAX(0,E8671-22))</f>
        <v/>
      </c>
      <c r="R8671" s="27">
        <f>IF(H8671=1,E8671,"")</f>
        <v/>
      </c>
      <c r="S8671" s="27">
        <f>IF(AND(H8671=1,J8671&lt;&gt;""),E8671-J8671,"")</f>
        <v/>
      </c>
      <c r="T8671">
        <f>IF(G8671="","",MONTH(G8671))</f>
        <v/>
      </c>
    </row>
    <row r="8672">
      <c r="A8672" s="24" t="n">
        <v>2020</v>
      </c>
      <c r="B8672" s="24" t="n">
        <v>12</v>
      </c>
      <c r="C8672" s="24" t="n">
        <v>27</v>
      </c>
      <c r="D8672" s="24" t="n">
        <v>7</v>
      </c>
      <c r="E8672" s="24" t="n">
        <v>5.9</v>
      </c>
      <c r="F8672" s="25">
        <f>IF($E8672="","",DATE(IF($A8672="",nominal_year,$A8672),$B8672,$C8672)+($D8672-IF(LEFT(hour_conv,1)="1",1,0))/24)</f>
        <v/>
      </c>
      <c r="G8672" s="26">
        <f>IF(F8672="","",INT(F8672))</f>
        <v/>
      </c>
      <c r="H8672">
        <f>IF(G8672="","",IF(AND(MONTH(G8672)*100+DAY(G8672)&gt;=season_lo,MONTH(G8672)*100+DAY(G8672)&lt;=season_hi),1,0))</f>
        <v/>
      </c>
      <c r="I8672">
        <f>IF(G8672="","",G8672-first_day+1)</f>
        <v/>
      </c>
      <c r="J8672" s="27">
        <f>IF(I8672="","",INDEX(Daily!$J$2:$J$421,I8672))</f>
        <v/>
      </c>
      <c r="K8672" s="27">
        <f>IF(J8672="","",J8672+cat_offset)</f>
        <v/>
      </c>
      <c r="L8672" s="27">
        <f>IF(J8672="","",MAX(0,E8672-J8672)^2)</f>
        <v/>
      </c>
      <c r="M8672" s="27">
        <f>IF(J8672="","",MAX(0,E8672-(J8672+twcdh_off))^2)</f>
        <v/>
      </c>
      <c r="N8672" s="27">
        <f>IF(E8672="","",MAX(0,E8672-swcdh_thr)^2)</f>
        <v/>
      </c>
      <c r="O8672">
        <f>IF(K8672="","",ROUND(E8672-K8672,0))</f>
        <v/>
      </c>
      <c r="P8672">
        <f>IF(O8672="","",IF(O8672&gt;=1,O8672,0))</f>
        <v/>
      </c>
      <c r="Q8672" s="27">
        <f>IF(E8672="","",MAX(0,E8672-22))</f>
        <v/>
      </c>
      <c r="R8672" s="27">
        <f>IF(H8672=1,E8672,"")</f>
        <v/>
      </c>
      <c r="S8672" s="27">
        <f>IF(AND(H8672=1,J8672&lt;&gt;""),E8672-J8672,"")</f>
        <v/>
      </c>
      <c r="T8672">
        <f>IF(G8672="","",MONTH(G8672))</f>
        <v/>
      </c>
    </row>
    <row r="8673">
      <c r="A8673" s="24" t="n">
        <v>2020</v>
      </c>
      <c r="B8673" s="24" t="n">
        <v>12</v>
      </c>
      <c r="C8673" s="24" t="n">
        <v>27</v>
      </c>
      <c r="D8673" s="24" t="n">
        <v>8</v>
      </c>
      <c r="E8673" s="24" t="n">
        <v>6.64</v>
      </c>
      <c r="F8673" s="25">
        <f>IF($E8673="","",DATE(IF($A8673="",nominal_year,$A8673),$B8673,$C8673)+($D8673-IF(LEFT(hour_conv,1)="1",1,0))/24)</f>
        <v/>
      </c>
      <c r="G8673" s="26">
        <f>IF(F8673="","",INT(F8673))</f>
        <v/>
      </c>
      <c r="H8673">
        <f>IF(G8673="","",IF(AND(MONTH(G8673)*100+DAY(G8673)&gt;=season_lo,MONTH(G8673)*100+DAY(G8673)&lt;=season_hi),1,0))</f>
        <v/>
      </c>
      <c r="I8673">
        <f>IF(G8673="","",G8673-first_day+1)</f>
        <v/>
      </c>
      <c r="J8673" s="27">
        <f>IF(I8673="","",INDEX(Daily!$J$2:$J$421,I8673))</f>
        <v/>
      </c>
      <c r="K8673" s="27">
        <f>IF(J8673="","",J8673+cat_offset)</f>
        <v/>
      </c>
      <c r="L8673" s="27">
        <f>IF(J8673="","",MAX(0,E8673-J8673)^2)</f>
        <v/>
      </c>
      <c r="M8673" s="27">
        <f>IF(J8673="","",MAX(0,E8673-(J8673+twcdh_off))^2)</f>
        <v/>
      </c>
      <c r="N8673" s="27">
        <f>IF(E8673="","",MAX(0,E8673-swcdh_thr)^2)</f>
        <v/>
      </c>
      <c r="O8673">
        <f>IF(K8673="","",ROUND(E8673-K8673,0))</f>
        <v/>
      </c>
      <c r="P8673">
        <f>IF(O8673="","",IF(O8673&gt;=1,O8673,0))</f>
        <v/>
      </c>
      <c r="Q8673" s="27">
        <f>IF(E8673="","",MAX(0,E8673-22))</f>
        <v/>
      </c>
      <c r="R8673" s="27">
        <f>IF(H8673=1,E8673,"")</f>
        <v/>
      </c>
      <c r="S8673" s="27">
        <f>IF(AND(H8673=1,J8673&lt;&gt;""),E8673-J8673,"")</f>
        <v/>
      </c>
      <c r="T8673">
        <f>IF(G8673="","",MONTH(G8673))</f>
        <v/>
      </c>
    </row>
    <row r="8674">
      <c r="A8674" s="24" t="n">
        <v>2020</v>
      </c>
      <c r="B8674" s="24" t="n">
        <v>12</v>
      </c>
      <c r="C8674" s="24" t="n">
        <v>27</v>
      </c>
      <c r="D8674" s="24" t="n">
        <v>9</v>
      </c>
      <c r="E8674" s="24" t="n">
        <v>6.39</v>
      </c>
      <c r="F8674" s="25">
        <f>IF($E8674="","",DATE(IF($A8674="",nominal_year,$A8674),$B8674,$C8674)+($D8674-IF(LEFT(hour_conv,1)="1",1,0))/24)</f>
        <v/>
      </c>
      <c r="G8674" s="26">
        <f>IF(F8674="","",INT(F8674))</f>
        <v/>
      </c>
      <c r="H8674">
        <f>IF(G8674="","",IF(AND(MONTH(G8674)*100+DAY(G8674)&gt;=season_lo,MONTH(G8674)*100+DAY(G8674)&lt;=season_hi),1,0))</f>
        <v/>
      </c>
      <c r="I8674">
        <f>IF(G8674="","",G8674-first_day+1)</f>
        <v/>
      </c>
      <c r="J8674" s="27">
        <f>IF(I8674="","",INDEX(Daily!$J$2:$J$421,I8674))</f>
        <v/>
      </c>
      <c r="K8674" s="27">
        <f>IF(J8674="","",J8674+cat_offset)</f>
        <v/>
      </c>
      <c r="L8674" s="27">
        <f>IF(J8674="","",MAX(0,E8674-J8674)^2)</f>
        <v/>
      </c>
      <c r="M8674" s="27">
        <f>IF(J8674="","",MAX(0,E8674-(J8674+twcdh_off))^2)</f>
        <v/>
      </c>
      <c r="N8674" s="27">
        <f>IF(E8674="","",MAX(0,E8674-swcdh_thr)^2)</f>
        <v/>
      </c>
      <c r="O8674">
        <f>IF(K8674="","",ROUND(E8674-K8674,0))</f>
        <v/>
      </c>
      <c r="P8674">
        <f>IF(O8674="","",IF(O8674&gt;=1,O8674,0))</f>
        <v/>
      </c>
      <c r="Q8674" s="27">
        <f>IF(E8674="","",MAX(0,E8674-22))</f>
        <v/>
      </c>
      <c r="R8674" s="27">
        <f>IF(H8674=1,E8674,"")</f>
        <v/>
      </c>
      <c r="S8674" s="27">
        <f>IF(AND(H8674=1,J8674&lt;&gt;""),E8674-J8674,"")</f>
        <v/>
      </c>
      <c r="T8674">
        <f>IF(G8674="","",MONTH(G8674))</f>
        <v/>
      </c>
    </row>
    <row r="8675">
      <c r="A8675" s="24" t="n">
        <v>2020</v>
      </c>
      <c r="B8675" s="24" t="n">
        <v>12</v>
      </c>
      <c r="C8675" s="24" t="n">
        <v>27</v>
      </c>
      <c r="D8675" s="24" t="n">
        <v>10</v>
      </c>
      <c r="E8675" s="24" t="n">
        <v>7.77</v>
      </c>
      <c r="F8675" s="25">
        <f>IF($E8675="","",DATE(IF($A8675="",nominal_year,$A8675),$B8675,$C8675)+($D8675-IF(LEFT(hour_conv,1)="1",1,0))/24)</f>
        <v/>
      </c>
      <c r="G8675" s="26">
        <f>IF(F8675="","",INT(F8675))</f>
        <v/>
      </c>
      <c r="H8675">
        <f>IF(G8675="","",IF(AND(MONTH(G8675)*100+DAY(G8675)&gt;=season_lo,MONTH(G8675)*100+DAY(G8675)&lt;=season_hi),1,0))</f>
        <v/>
      </c>
      <c r="I8675">
        <f>IF(G8675="","",G8675-first_day+1)</f>
        <v/>
      </c>
      <c r="J8675" s="27">
        <f>IF(I8675="","",INDEX(Daily!$J$2:$J$421,I8675))</f>
        <v/>
      </c>
      <c r="K8675" s="27">
        <f>IF(J8675="","",J8675+cat_offset)</f>
        <v/>
      </c>
      <c r="L8675" s="27">
        <f>IF(J8675="","",MAX(0,E8675-J8675)^2)</f>
        <v/>
      </c>
      <c r="M8675" s="27">
        <f>IF(J8675="","",MAX(0,E8675-(J8675+twcdh_off))^2)</f>
        <v/>
      </c>
      <c r="N8675" s="27">
        <f>IF(E8675="","",MAX(0,E8675-swcdh_thr)^2)</f>
        <v/>
      </c>
      <c r="O8675">
        <f>IF(K8675="","",ROUND(E8675-K8675,0))</f>
        <v/>
      </c>
      <c r="P8675">
        <f>IF(O8675="","",IF(O8675&gt;=1,O8675,0))</f>
        <v/>
      </c>
      <c r="Q8675" s="27">
        <f>IF(E8675="","",MAX(0,E8675-22))</f>
        <v/>
      </c>
      <c r="R8675" s="27">
        <f>IF(H8675=1,E8675,"")</f>
        <v/>
      </c>
      <c r="S8675" s="27">
        <f>IF(AND(H8675=1,J8675&lt;&gt;""),E8675-J8675,"")</f>
        <v/>
      </c>
      <c r="T8675">
        <f>IF(G8675="","",MONTH(G8675))</f>
        <v/>
      </c>
    </row>
    <row r="8676">
      <c r="A8676" s="24" t="n">
        <v>2020</v>
      </c>
      <c r="B8676" s="24" t="n">
        <v>12</v>
      </c>
      <c r="C8676" s="24" t="n">
        <v>27</v>
      </c>
      <c r="D8676" s="24" t="n">
        <v>11</v>
      </c>
      <c r="E8676" s="24" t="n">
        <v>7.91</v>
      </c>
      <c r="F8676" s="25">
        <f>IF($E8676="","",DATE(IF($A8676="",nominal_year,$A8676),$B8676,$C8676)+($D8676-IF(LEFT(hour_conv,1)="1",1,0))/24)</f>
        <v/>
      </c>
      <c r="G8676" s="26">
        <f>IF(F8676="","",INT(F8676))</f>
        <v/>
      </c>
      <c r="H8676">
        <f>IF(G8676="","",IF(AND(MONTH(G8676)*100+DAY(G8676)&gt;=season_lo,MONTH(G8676)*100+DAY(G8676)&lt;=season_hi),1,0))</f>
        <v/>
      </c>
      <c r="I8676">
        <f>IF(G8676="","",G8676-first_day+1)</f>
        <v/>
      </c>
      <c r="J8676" s="27">
        <f>IF(I8676="","",INDEX(Daily!$J$2:$J$421,I8676))</f>
        <v/>
      </c>
      <c r="K8676" s="27">
        <f>IF(J8676="","",J8676+cat_offset)</f>
        <v/>
      </c>
      <c r="L8676" s="27">
        <f>IF(J8676="","",MAX(0,E8676-J8676)^2)</f>
        <v/>
      </c>
      <c r="M8676" s="27">
        <f>IF(J8676="","",MAX(0,E8676-(J8676+twcdh_off))^2)</f>
        <v/>
      </c>
      <c r="N8676" s="27">
        <f>IF(E8676="","",MAX(0,E8676-swcdh_thr)^2)</f>
        <v/>
      </c>
      <c r="O8676">
        <f>IF(K8676="","",ROUND(E8676-K8676,0))</f>
        <v/>
      </c>
      <c r="P8676">
        <f>IF(O8676="","",IF(O8676&gt;=1,O8676,0))</f>
        <v/>
      </c>
      <c r="Q8676" s="27">
        <f>IF(E8676="","",MAX(0,E8676-22))</f>
        <v/>
      </c>
      <c r="R8676" s="27">
        <f>IF(H8676=1,E8676,"")</f>
        <v/>
      </c>
      <c r="S8676" s="27">
        <f>IF(AND(H8676=1,J8676&lt;&gt;""),E8676-J8676,"")</f>
        <v/>
      </c>
      <c r="T8676">
        <f>IF(G8676="","",MONTH(G8676))</f>
        <v/>
      </c>
    </row>
    <row r="8677">
      <c r="A8677" s="24" t="n">
        <v>2020</v>
      </c>
      <c r="B8677" s="24" t="n">
        <v>12</v>
      </c>
      <c r="C8677" s="24" t="n">
        <v>27</v>
      </c>
      <c r="D8677" s="24" t="n">
        <v>12</v>
      </c>
      <c r="E8677" s="24" t="n">
        <v>8.31</v>
      </c>
      <c r="F8677" s="25">
        <f>IF($E8677="","",DATE(IF($A8677="",nominal_year,$A8677),$B8677,$C8677)+($D8677-IF(LEFT(hour_conv,1)="1",1,0))/24)</f>
        <v/>
      </c>
      <c r="G8677" s="26">
        <f>IF(F8677="","",INT(F8677))</f>
        <v/>
      </c>
      <c r="H8677">
        <f>IF(G8677="","",IF(AND(MONTH(G8677)*100+DAY(G8677)&gt;=season_lo,MONTH(G8677)*100+DAY(G8677)&lt;=season_hi),1,0))</f>
        <v/>
      </c>
      <c r="I8677">
        <f>IF(G8677="","",G8677-first_day+1)</f>
        <v/>
      </c>
      <c r="J8677" s="27">
        <f>IF(I8677="","",INDEX(Daily!$J$2:$J$421,I8677))</f>
        <v/>
      </c>
      <c r="K8677" s="27">
        <f>IF(J8677="","",J8677+cat_offset)</f>
        <v/>
      </c>
      <c r="L8677" s="27">
        <f>IF(J8677="","",MAX(0,E8677-J8677)^2)</f>
        <v/>
      </c>
      <c r="M8677" s="27">
        <f>IF(J8677="","",MAX(0,E8677-(J8677+twcdh_off))^2)</f>
        <v/>
      </c>
      <c r="N8677" s="27">
        <f>IF(E8677="","",MAX(0,E8677-swcdh_thr)^2)</f>
        <v/>
      </c>
      <c r="O8677">
        <f>IF(K8677="","",ROUND(E8677-K8677,0))</f>
        <v/>
      </c>
      <c r="P8677">
        <f>IF(O8677="","",IF(O8677&gt;=1,O8677,0))</f>
        <v/>
      </c>
      <c r="Q8677" s="27">
        <f>IF(E8677="","",MAX(0,E8677-22))</f>
        <v/>
      </c>
      <c r="R8677" s="27">
        <f>IF(H8677=1,E8677,"")</f>
        <v/>
      </c>
      <c r="S8677" s="27">
        <f>IF(AND(H8677=1,J8677&lt;&gt;""),E8677-J8677,"")</f>
        <v/>
      </c>
      <c r="T8677">
        <f>IF(G8677="","",MONTH(G8677))</f>
        <v/>
      </c>
    </row>
    <row r="8678">
      <c r="A8678" s="24" t="n">
        <v>2020</v>
      </c>
      <c r="B8678" s="24" t="n">
        <v>12</v>
      </c>
      <c r="C8678" s="24" t="n">
        <v>27</v>
      </c>
      <c r="D8678" s="24" t="n">
        <v>13</v>
      </c>
      <c r="E8678" s="24" t="n">
        <v>9.06</v>
      </c>
      <c r="F8678" s="25">
        <f>IF($E8678="","",DATE(IF($A8678="",nominal_year,$A8678),$B8678,$C8678)+($D8678-IF(LEFT(hour_conv,1)="1",1,0))/24)</f>
        <v/>
      </c>
      <c r="G8678" s="26">
        <f>IF(F8678="","",INT(F8678))</f>
        <v/>
      </c>
      <c r="H8678">
        <f>IF(G8678="","",IF(AND(MONTH(G8678)*100+DAY(G8678)&gt;=season_lo,MONTH(G8678)*100+DAY(G8678)&lt;=season_hi),1,0))</f>
        <v/>
      </c>
      <c r="I8678">
        <f>IF(G8678="","",G8678-first_day+1)</f>
        <v/>
      </c>
      <c r="J8678" s="27">
        <f>IF(I8678="","",INDEX(Daily!$J$2:$J$421,I8678))</f>
        <v/>
      </c>
      <c r="K8678" s="27">
        <f>IF(J8678="","",J8678+cat_offset)</f>
        <v/>
      </c>
      <c r="L8678" s="27">
        <f>IF(J8678="","",MAX(0,E8678-J8678)^2)</f>
        <v/>
      </c>
      <c r="M8678" s="27">
        <f>IF(J8678="","",MAX(0,E8678-(J8678+twcdh_off))^2)</f>
        <v/>
      </c>
      <c r="N8678" s="27">
        <f>IF(E8678="","",MAX(0,E8678-swcdh_thr)^2)</f>
        <v/>
      </c>
      <c r="O8678">
        <f>IF(K8678="","",ROUND(E8678-K8678,0))</f>
        <v/>
      </c>
      <c r="P8678">
        <f>IF(O8678="","",IF(O8678&gt;=1,O8678,0))</f>
        <v/>
      </c>
      <c r="Q8678" s="27">
        <f>IF(E8678="","",MAX(0,E8678-22))</f>
        <v/>
      </c>
      <c r="R8678" s="27">
        <f>IF(H8678=1,E8678,"")</f>
        <v/>
      </c>
      <c r="S8678" s="27">
        <f>IF(AND(H8678=1,J8678&lt;&gt;""),E8678-J8678,"")</f>
        <v/>
      </c>
      <c r="T8678">
        <f>IF(G8678="","",MONTH(G8678))</f>
        <v/>
      </c>
    </row>
    <row r="8679">
      <c r="A8679" s="24" t="n">
        <v>2020</v>
      </c>
      <c r="B8679" s="24" t="n">
        <v>12</v>
      </c>
      <c r="C8679" s="24" t="n">
        <v>27</v>
      </c>
      <c r="D8679" s="24" t="n">
        <v>14</v>
      </c>
      <c r="E8679" s="24" t="n">
        <v>9.4</v>
      </c>
      <c r="F8679" s="25">
        <f>IF($E8679="","",DATE(IF($A8679="",nominal_year,$A8679),$B8679,$C8679)+($D8679-IF(LEFT(hour_conv,1)="1",1,0))/24)</f>
        <v/>
      </c>
      <c r="G8679" s="26">
        <f>IF(F8679="","",INT(F8679))</f>
        <v/>
      </c>
      <c r="H8679">
        <f>IF(G8679="","",IF(AND(MONTH(G8679)*100+DAY(G8679)&gt;=season_lo,MONTH(G8679)*100+DAY(G8679)&lt;=season_hi),1,0))</f>
        <v/>
      </c>
      <c r="I8679">
        <f>IF(G8679="","",G8679-first_day+1)</f>
        <v/>
      </c>
      <c r="J8679" s="27">
        <f>IF(I8679="","",INDEX(Daily!$J$2:$J$421,I8679))</f>
        <v/>
      </c>
      <c r="K8679" s="27">
        <f>IF(J8679="","",J8679+cat_offset)</f>
        <v/>
      </c>
      <c r="L8679" s="27">
        <f>IF(J8679="","",MAX(0,E8679-J8679)^2)</f>
        <v/>
      </c>
      <c r="M8679" s="27">
        <f>IF(J8679="","",MAX(0,E8679-(J8679+twcdh_off))^2)</f>
        <v/>
      </c>
      <c r="N8679" s="27">
        <f>IF(E8679="","",MAX(0,E8679-swcdh_thr)^2)</f>
        <v/>
      </c>
      <c r="O8679">
        <f>IF(K8679="","",ROUND(E8679-K8679,0))</f>
        <v/>
      </c>
      <c r="P8679">
        <f>IF(O8679="","",IF(O8679&gt;=1,O8679,0))</f>
        <v/>
      </c>
      <c r="Q8679" s="27">
        <f>IF(E8679="","",MAX(0,E8679-22))</f>
        <v/>
      </c>
      <c r="R8679" s="27">
        <f>IF(H8679=1,E8679,"")</f>
        <v/>
      </c>
      <c r="S8679" s="27">
        <f>IF(AND(H8679=1,J8679&lt;&gt;""),E8679-J8679,"")</f>
        <v/>
      </c>
      <c r="T8679">
        <f>IF(G8679="","",MONTH(G8679))</f>
        <v/>
      </c>
    </row>
    <row r="8680">
      <c r="A8680" s="24" t="n">
        <v>2020</v>
      </c>
      <c r="B8680" s="24" t="n">
        <v>12</v>
      </c>
      <c r="C8680" s="24" t="n">
        <v>27</v>
      </c>
      <c r="D8680" s="24" t="n">
        <v>15</v>
      </c>
      <c r="E8680" s="24" t="n">
        <v>9.27</v>
      </c>
      <c r="F8680" s="25">
        <f>IF($E8680="","",DATE(IF($A8680="",nominal_year,$A8680),$B8680,$C8680)+($D8680-IF(LEFT(hour_conv,1)="1",1,0))/24)</f>
        <v/>
      </c>
      <c r="G8680" s="26">
        <f>IF(F8680="","",INT(F8680))</f>
        <v/>
      </c>
      <c r="H8680">
        <f>IF(G8680="","",IF(AND(MONTH(G8680)*100+DAY(G8680)&gt;=season_lo,MONTH(G8680)*100+DAY(G8680)&lt;=season_hi),1,0))</f>
        <v/>
      </c>
      <c r="I8680">
        <f>IF(G8680="","",G8680-first_day+1)</f>
        <v/>
      </c>
      <c r="J8680" s="27">
        <f>IF(I8680="","",INDEX(Daily!$J$2:$J$421,I8680))</f>
        <v/>
      </c>
      <c r="K8680" s="27">
        <f>IF(J8680="","",J8680+cat_offset)</f>
        <v/>
      </c>
      <c r="L8680" s="27">
        <f>IF(J8680="","",MAX(0,E8680-J8680)^2)</f>
        <v/>
      </c>
      <c r="M8680" s="27">
        <f>IF(J8680="","",MAX(0,E8680-(J8680+twcdh_off))^2)</f>
        <v/>
      </c>
      <c r="N8680" s="27">
        <f>IF(E8680="","",MAX(0,E8680-swcdh_thr)^2)</f>
        <v/>
      </c>
      <c r="O8680">
        <f>IF(K8680="","",ROUND(E8680-K8680,0))</f>
        <v/>
      </c>
      <c r="P8680">
        <f>IF(O8680="","",IF(O8680&gt;=1,O8680,0))</f>
        <v/>
      </c>
      <c r="Q8680" s="27">
        <f>IF(E8680="","",MAX(0,E8680-22))</f>
        <v/>
      </c>
      <c r="R8680" s="27">
        <f>IF(H8680=1,E8680,"")</f>
        <v/>
      </c>
      <c r="S8680" s="27">
        <f>IF(AND(H8680=1,J8680&lt;&gt;""),E8680-J8680,"")</f>
        <v/>
      </c>
      <c r="T8680">
        <f>IF(G8680="","",MONTH(G8680))</f>
        <v/>
      </c>
    </row>
    <row r="8681">
      <c r="A8681" s="24" t="n">
        <v>2020</v>
      </c>
      <c r="B8681" s="24" t="n">
        <v>12</v>
      </c>
      <c r="C8681" s="24" t="n">
        <v>27</v>
      </c>
      <c r="D8681" s="24" t="n">
        <v>16</v>
      </c>
      <c r="E8681" s="24" t="n">
        <v>10.8</v>
      </c>
      <c r="F8681" s="25">
        <f>IF($E8681="","",DATE(IF($A8681="",nominal_year,$A8681),$B8681,$C8681)+($D8681-IF(LEFT(hour_conv,1)="1",1,0))/24)</f>
        <v/>
      </c>
      <c r="G8681" s="26">
        <f>IF(F8681="","",INT(F8681))</f>
        <v/>
      </c>
      <c r="H8681">
        <f>IF(G8681="","",IF(AND(MONTH(G8681)*100+DAY(G8681)&gt;=season_lo,MONTH(G8681)*100+DAY(G8681)&lt;=season_hi),1,0))</f>
        <v/>
      </c>
      <c r="I8681">
        <f>IF(G8681="","",G8681-first_day+1)</f>
        <v/>
      </c>
      <c r="J8681" s="27">
        <f>IF(I8681="","",INDEX(Daily!$J$2:$J$421,I8681))</f>
        <v/>
      </c>
      <c r="K8681" s="27">
        <f>IF(J8681="","",J8681+cat_offset)</f>
        <v/>
      </c>
      <c r="L8681" s="27">
        <f>IF(J8681="","",MAX(0,E8681-J8681)^2)</f>
        <v/>
      </c>
      <c r="M8681" s="27">
        <f>IF(J8681="","",MAX(0,E8681-(J8681+twcdh_off))^2)</f>
        <v/>
      </c>
      <c r="N8681" s="27">
        <f>IF(E8681="","",MAX(0,E8681-swcdh_thr)^2)</f>
        <v/>
      </c>
      <c r="O8681">
        <f>IF(K8681="","",ROUND(E8681-K8681,0))</f>
        <v/>
      </c>
      <c r="P8681">
        <f>IF(O8681="","",IF(O8681&gt;=1,O8681,0))</f>
        <v/>
      </c>
      <c r="Q8681" s="27">
        <f>IF(E8681="","",MAX(0,E8681-22))</f>
        <v/>
      </c>
      <c r="R8681" s="27">
        <f>IF(H8681=1,E8681,"")</f>
        <v/>
      </c>
      <c r="S8681" s="27">
        <f>IF(AND(H8681=1,J8681&lt;&gt;""),E8681-J8681,"")</f>
        <v/>
      </c>
      <c r="T8681">
        <f>IF(G8681="","",MONTH(G8681))</f>
        <v/>
      </c>
    </row>
    <row r="8682">
      <c r="A8682" s="24" t="n">
        <v>2020</v>
      </c>
      <c r="B8682" s="24" t="n">
        <v>12</v>
      </c>
      <c r="C8682" s="24" t="n">
        <v>27</v>
      </c>
      <c r="D8682" s="24" t="n">
        <v>17</v>
      </c>
      <c r="E8682" s="24" t="n">
        <v>9.640000000000001</v>
      </c>
      <c r="F8682" s="25">
        <f>IF($E8682="","",DATE(IF($A8682="",nominal_year,$A8682),$B8682,$C8682)+($D8682-IF(LEFT(hour_conv,1)="1",1,0))/24)</f>
        <v/>
      </c>
      <c r="G8682" s="26">
        <f>IF(F8682="","",INT(F8682))</f>
        <v/>
      </c>
      <c r="H8682">
        <f>IF(G8682="","",IF(AND(MONTH(G8682)*100+DAY(G8682)&gt;=season_lo,MONTH(G8682)*100+DAY(G8682)&lt;=season_hi),1,0))</f>
        <v/>
      </c>
      <c r="I8682">
        <f>IF(G8682="","",G8682-first_day+1)</f>
        <v/>
      </c>
      <c r="J8682" s="27">
        <f>IF(I8682="","",INDEX(Daily!$J$2:$J$421,I8682))</f>
        <v/>
      </c>
      <c r="K8682" s="27">
        <f>IF(J8682="","",J8682+cat_offset)</f>
        <v/>
      </c>
      <c r="L8682" s="27">
        <f>IF(J8682="","",MAX(0,E8682-J8682)^2)</f>
        <v/>
      </c>
      <c r="M8682" s="27">
        <f>IF(J8682="","",MAX(0,E8682-(J8682+twcdh_off))^2)</f>
        <v/>
      </c>
      <c r="N8682" s="27">
        <f>IF(E8682="","",MAX(0,E8682-swcdh_thr)^2)</f>
        <v/>
      </c>
      <c r="O8682">
        <f>IF(K8682="","",ROUND(E8682-K8682,0))</f>
        <v/>
      </c>
      <c r="P8682">
        <f>IF(O8682="","",IF(O8682&gt;=1,O8682,0))</f>
        <v/>
      </c>
      <c r="Q8682" s="27">
        <f>IF(E8682="","",MAX(0,E8682-22))</f>
        <v/>
      </c>
      <c r="R8682" s="27">
        <f>IF(H8682=1,E8682,"")</f>
        <v/>
      </c>
      <c r="S8682" s="27">
        <f>IF(AND(H8682=1,J8682&lt;&gt;""),E8682-J8682,"")</f>
        <v/>
      </c>
      <c r="T8682">
        <f>IF(G8682="","",MONTH(G8682))</f>
        <v/>
      </c>
    </row>
    <row r="8683">
      <c r="A8683" s="24" t="n">
        <v>2020</v>
      </c>
      <c r="B8683" s="24" t="n">
        <v>12</v>
      </c>
      <c r="C8683" s="24" t="n">
        <v>27</v>
      </c>
      <c r="D8683" s="24" t="n">
        <v>18</v>
      </c>
      <c r="E8683" s="24" t="n">
        <v>9.279999999999999</v>
      </c>
      <c r="F8683" s="25">
        <f>IF($E8683="","",DATE(IF($A8683="",nominal_year,$A8683),$B8683,$C8683)+($D8683-IF(LEFT(hour_conv,1)="1",1,0))/24)</f>
        <v/>
      </c>
      <c r="G8683" s="26">
        <f>IF(F8683="","",INT(F8683))</f>
        <v/>
      </c>
      <c r="H8683">
        <f>IF(G8683="","",IF(AND(MONTH(G8683)*100+DAY(G8683)&gt;=season_lo,MONTH(G8683)*100+DAY(G8683)&lt;=season_hi),1,0))</f>
        <v/>
      </c>
      <c r="I8683">
        <f>IF(G8683="","",G8683-first_day+1)</f>
        <v/>
      </c>
      <c r="J8683" s="27">
        <f>IF(I8683="","",INDEX(Daily!$J$2:$J$421,I8683))</f>
        <v/>
      </c>
      <c r="K8683" s="27">
        <f>IF(J8683="","",J8683+cat_offset)</f>
        <v/>
      </c>
      <c r="L8683" s="27">
        <f>IF(J8683="","",MAX(0,E8683-J8683)^2)</f>
        <v/>
      </c>
      <c r="M8683" s="27">
        <f>IF(J8683="","",MAX(0,E8683-(J8683+twcdh_off))^2)</f>
        <v/>
      </c>
      <c r="N8683" s="27">
        <f>IF(E8683="","",MAX(0,E8683-swcdh_thr)^2)</f>
        <v/>
      </c>
      <c r="O8683">
        <f>IF(K8683="","",ROUND(E8683-K8683,0))</f>
        <v/>
      </c>
      <c r="P8683">
        <f>IF(O8683="","",IF(O8683&gt;=1,O8683,0))</f>
        <v/>
      </c>
      <c r="Q8683" s="27">
        <f>IF(E8683="","",MAX(0,E8683-22))</f>
        <v/>
      </c>
      <c r="R8683" s="27">
        <f>IF(H8683=1,E8683,"")</f>
        <v/>
      </c>
      <c r="S8683" s="27">
        <f>IF(AND(H8683=1,J8683&lt;&gt;""),E8683-J8683,"")</f>
        <v/>
      </c>
      <c r="T8683">
        <f>IF(G8683="","",MONTH(G8683))</f>
        <v/>
      </c>
    </row>
    <row r="8684">
      <c r="A8684" s="24" t="n">
        <v>2020</v>
      </c>
      <c r="B8684" s="24" t="n">
        <v>12</v>
      </c>
      <c r="C8684" s="24" t="n">
        <v>27</v>
      </c>
      <c r="D8684" s="24" t="n">
        <v>19</v>
      </c>
      <c r="E8684" s="24" t="n">
        <v>9.529999999999999</v>
      </c>
      <c r="F8684" s="25">
        <f>IF($E8684="","",DATE(IF($A8684="",nominal_year,$A8684),$B8684,$C8684)+($D8684-IF(LEFT(hour_conv,1)="1",1,0))/24)</f>
        <v/>
      </c>
      <c r="G8684" s="26">
        <f>IF(F8684="","",INT(F8684))</f>
        <v/>
      </c>
      <c r="H8684">
        <f>IF(G8684="","",IF(AND(MONTH(G8684)*100+DAY(G8684)&gt;=season_lo,MONTH(G8684)*100+DAY(G8684)&lt;=season_hi),1,0))</f>
        <v/>
      </c>
      <c r="I8684">
        <f>IF(G8684="","",G8684-first_day+1)</f>
        <v/>
      </c>
      <c r="J8684" s="27">
        <f>IF(I8684="","",INDEX(Daily!$J$2:$J$421,I8684))</f>
        <v/>
      </c>
      <c r="K8684" s="27">
        <f>IF(J8684="","",J8684+cat_offset)</f>
        <v/>
      </c>
      <c r="L8684" s="27">
        <f>IF(J8684="","",MAX(0,E8684-J8684)^2)</f>
        <v/>
      </c>
      <c r="M8684" s="27">
        <f>IF(J8684="","",MAX(0,E8684-(J8684+twcdh_off))^2)</f>
        <v/>
      </c>
      <c r="N8684" s="27">
        <f>IF(E8684="","",MAX(0,E8684-swcdh_thr)^2)</f>
        <v/>
      </c>
      <c r="O8684">
        <f>IF(K8684="","",ROUND(E8684-K8684,0))</f>
        <v/>
      </c>
      <c r="P8684">
        <f>IF(O8684="","",IF(O8684&gt;=1,O8684,0))</f>
        <v/>
      </c>
      <c r="Q8684" s="27">
        <f>IF(E8684="","",MAX(0,E8684-22))</f>
        <v/>
      </c>
      <c r="R8684" s="27">
        <f>IF(H8684=1,E8684,"")</f>
        <v/>
      </c>
      <c r="S8684" s="27">
        <f>IF(AND(H8684=1,J8684&lt;&gt;""),E8684-J8684,"")</f>
        <v/>
      </c>
      <c r="T8684">
        <f>IF(G8684="","",MONTH(G8684))</f>
        <v/>
      </c>
    </row>
    <row r="8685">
      <c r="A8685" s="24" t="n">
        <v>2020</v>
      </c>
      <c r="B8685" s="24" t="n">
        <v>12</v>
      </c>
      <c r="C8685" s="24" t="n">
        <v>27</v>
      </c>
      <c r="D8685" s="24" t="n">
        <v>20</v>
      </c>
      <c r="E8685" s="24" t="n">
        <v>8.66</v>
      </c>
      <c r="F8685" s="25">
        <f>IF($E8685="","",DATE(IF($A8685="",nominal_year,$A8685),$B8685,$C8685)+($D8685-IF(LEFT(hour_conv,1)="1",1,0))/24)</f>
        <v/>
      </c>
      <c r="G8685" s="26">
        <f>IF(F8685="","",INT(F8685))</f>
        <v/>
      </c>
      <c r="H8685">
        <f>IF(G8685="","",IF(AND(MONTH(G8685)*100+DAY(G8685)&gt;=season_lo,MONTH(G8685)*100+DAY(G8685)&lt;=season_hi),1,0))</f>
        <v/>
      </c>
      <c r="I8685">
        <f>IF(G8685="","",G8685-first_day+1)</f>
        <v/>
      </c>
      <c r="J8685" s="27">
        <f>IF(I8685="","",INDEX(Daily!$J$2:$J$421,I8685))</f>
        <v/>
      </c>
      <c r="K8685" s="27">
        <f>IF(J8685="","",J8685+cat_offset)</f>
        <v/>
      </c>
      <c r="L8685" s="27">
        <f>IF(J8685="","",MAX(0,E8685-J8685)^2)</f>
        <v/>
      </c>
      <c r="M8685" s="27">
        <f>IF(J8685="","",MAX(0,E8685-(J8685+twcdh_off))^2)</f>
        <v/>
      </c>
      <c r="N8685" s="27">
        <f>IF(E8685="","",MAX(0,E8685-swcdh_thr)^2)</f>
        <v/>
      </c>
      <c r="O8685">
        <f>IF(K8685="","",ROUND(E8685-K8685,0))</f>
        <v/>
      </c>
      <c r="P8685">
        <f>IF(O8685="","",IF(O8685&gt;=1,O8685,0))</f>
        <v/>
      </c>
      <c r="Q8685" s="27">
        <f>IF(E8685="","",MAX(0,E8685-22))</f>
        <v/>
      </c>
      <c r="R8685" s="27">
        <f>IF(H8685=1,E8685,"")</f>
        <v/>
      </c>
      <c r="S8685" s="27">
        <f>IF(AND(H8685=1,J8685&lt;&gt;""),E8685-J8685,"")</f>
        <v/>
      </c>
      <c r="T8685">
        <f>IF(G8685="","",MONTH(G8685))</f>
        <v/>
      </c>
    </row>
    <row r="8686">
      <c r="A8686" s="24" t="n">
        <v>2020</v>
      </c>
      <c r="B8686" s="24" t="n">
        <v>12</v>
      </c>
      <c r="C8686" s="24" t="n">
        <v>27</v>
      </c>
      <c r="D8686" s="24" t="n">
        <v>21</v>
      </c>
      <c r="E8686" s="24" t="n">
        <v>8.630000000000001</v>
      </c>
      <c r="F8686" s="25">
        <f>IF($E8686="","",DATE(IF($A8686="",nominal_year,$A8686),$B8686,$C8686)+($D8686-IF(LEFT(hour_conv,1)="1",1,0))/24)</f>
        <v/>
      </c>
      <c r="G8686" s="26">
        <f>IF(F8686="","",INT(F8686))</f>
        <v/>
      </c>
      <c r="H8686">
        <f>IF(G8686="","",IF(AND(MONTH(G8686)*100+DAY(G8686)&gt;=season_lo,MONTH(G8686)*100+DAY(G8686)&lt;=season_hi),1,0))</f>
        <v/>
      </c>
      <c r="I8686">
        <f>IF(G8686="","",G8686-first_day+1)</f>
        <v/>
      </c>
      <c r="J8686" s="27">
        <f>IF(I8686="","",INDEX(Daily!$J$2:$J$421,I8686))</f>
        <v/>
      </c>
      <c r="K8686" s="27">
        <f>IF(J8686="","",J8686+cat_offset)</f>
        <v/>
      </c>
      <c r="L8686" s="27">
        <f>IF(J8686="","",MAX(0,E8686-J8686)^2)</f>
        <v/>
      </c>
      <c r="M8686" s="27">
        <f>IF(J8686="","",MAX(0,E8686-(J8686+twcdh_off))^2)</f>
        <v/>
      </c>
      <c r="N8686" s="27">
        <f>IF(E8686="","",MAX(0,E8686-swcdh_thr)^2)</f>
        <v/>
      </c>
      <c r="O8686">
        <f>IF(K8686="","",ROUND(E8686-K8686,0))</f>
        <v/>
      </c>
      <c r="P8686">
        <f>IF(O8686="","",IF(O8686&gt;=1,O8686,0))</f>
        <v/>
      </c>
      <c r="Q8686" s="27">
        <f>IF(E8686="","",MAX(0,E8686-22))</f>
        <v/>
      </c>
      <c r="R8686" s="27">
        <f>IF(H8686=1,E8686,"")</f>
        <v/>
      </c>
      <c r="S8686" s="27">
        <f>IF(AND(H8686=1,J8686&lt;&gt;""),E8686-J8686,"")</f>
        <v/>
      </c>
      <c r="T8686">
        <f>IF(G8686="","",MONTH(G8686))</f>
        <v/>
      </c>
    </row>
    <row r="8687">
      <c r="A8687" s="24" t="n">
        <v>2020</v>
      </c>
      <c r="B8687" s="24" t="n">
        <v>12</v>
      </c>
      <c r="C8687" s="24" t="n">
        <v>27</v>
      </c>
      <c r="D8687" s="24" t="n">
        <v>22</v>
      </c>
      <c r="E8687" s="24" t="n">
        <v>7.37</v>
      </c>
      <c r="F8687" s="25">
        <f>IF($E8687="","",DATE(IF($A8687="",nominal_year,$A8687),$B8687,$C8687)+($D8687-IF(LEFT(hour_conv,1)="1",1,0))/24)</f>
        <v/>
      </c>
      <c r="G8687" s="26">
        <f>IF(F8687="","",INT(F8687))</f>
        <v/>
      </c>
      <c r="H8687">
        <f>IF(G8687="","",IF(AND(MONTH(G8687)*100+DAY(G8687)&gt;=season_lo,MONTH(G8687)*100+DAY(G8687)&lt;=season_hi),1,0))</f>
        <v/>
      </c>
      <c r="I8687">
        <f>IF(G8687="","",G8687-first_day+1)</f>
        <v/>
      </c>
      <c r="J8687" s="27">
        <f>IF(I8687="","",INDEX(Daily!$J$2:$J$421,I8687))</f>
        <v/>
      </c>
      <c r="K8687" s="27">
        <f>IF(J8687="","",J8687+cat_offset)</f>
        <v/>
      </c>
      <c r="L8687" s="27">
        <f>IF(J8687="","",MAX(0,E8687-J8687)^2)</f>
        <v/>
      </c>
      <c r="M8687" s="27">
        <f>IF(J8687="","",MAX(0,E8687-(J8687+twcdh_off))^2)</f>
        <v/>
      </c>
      <c r="N8687" s="27">
        <f>IF(E8687="","",MAX(0,E8687-swcdh_thr)^2)</f>
        <v/>
      </c>
      <c r="O8687">
        <f>IF(K8687="","",ROUND(E8687-K8687,0))</f>
        <v/>
      </c>
      <c r="P8687">
        <f>IF(O8687="","",IF(O8687&gt;=1,O8687,0))</f>
        <v/>
      </c>
      <c r="Q8687" s="27">
        <f>IF(E8687="","",MAX(0,E8687-22))</f>
        <v/>
      </c>
      <c r="R8687" s="27">
        <f>IF(H8687=1,E8687,"")</f>
        <v/>
      </c>
      <c r="S8687" s="27">
        <f>IF(AND(H8687=1,J8687&lt;&gt;""),E8687-J8687,"")</f>
        <v/>
      </c>
      <c r="T8687">
        <f>IF(G8687="","",MONTH(G8687))</f>
        <v/>
      </c>
    </row>
    <row r="8688">
      <c r="A8688" s="24" t="n">
        <v>2020</v>
      </c>
      <c r="B8688" s="24" t="n">
        <v>12</v>
      </c>
      <c r="C8688" s="24" t="n">
        <v>27</v>
      </c>
      <c r="D8688" s="24" t="n">
        <v>23</v>
      </c>
      <c r="E8688" s="24" t="n">
        <v>6.99</v>
      </c>
      <c r="F8688" s="25">
        <f>IF($E8688="","",DATE(IF($A8688="",nominal_year,$A8688),$B8688,$C8688)+($D8688-IF(LEFT(hour_conv,1)="1",1,0))/24)</f>
        <v/>
      </c>
      <c r="G8688" s="26">
        <f>IF(F8688="","",INT(F8688))</f>
        <v/>
      </c>
      <c r="H8688">
        <f>IF(G8688="","",IF(AND(MONTH(G8688)*100+DAY(G8688)&gt;=season_lo,MONTH(G8688)*100+DAY(G8688)&lt;=season_hi),1,0))</f>
        <v/>
      </c>
      <c r="I8688">
        <f>IF(G8688="","",G8688-first_day+1)</f>
        <v/>
      </c>
      <c r="J8688" s="27">
        <f>IF(I8688="","",INDEX(Daily!$J$2:$J$421,I8688))</f>
        <v/>
      </c>
      <c r="K8688" s="27">
        <f>IF(J8688="","",J8688+cat_offset)</f>
        <v/>
      </c>
      <c r="L8688" s="27">
        <f>IF(J8688="","",MAX(0,E8688-J8688)^2)</f>
        <v/>
      </c>
      <c r="M8688" s="27">
        <f>IF(J8688="","",MAX(0,E8688-(J8688+twcdh_off))^2)</f>
        <v/>
      </c>
      <c r="N8688" s="27">
        <f>IF(E8688="","",MAX(0,E8688-swcdh_thr)^2)</f>
        <v/>
      </c>
      <c r="O8688">
        <f>IF(K8688="","",ROUND(E8688-K8688,0))</f>
        <v/>
      </c>
      <c r="P8688">
        <f>IF(O8688="","",IF(O8688&gt;=1,O8688,0))</f>
        <v/>
      </c>
      <c r="Q8688" s="27">
        <f>IF(E8688="","",MAX(0,E8688-22))</f>
        <v/>
      </c>
      <c r="R8688" s="27">
        <f>IF(H8688=1,E8688,"")</f>
        <v/>
      </c>
      <c r="S8688" s="27">
        <f>IF(AND(H8688=1,J8688&lt;&gt;""),E8688-J8688,"")</f>
        <v/>
      </c>
      <c r="T8688">
        <f>IF(G8688="","",MONTH(G8688))</f>
        <v/>
      </c>
    </row>
    <row r="8689">
      <c r="A8689" s="24" t="n">
        <v>2020</v>
      </c>
      <c r="B8689" s="24" t="n">
        <v>12</v>
      </c>
      <c r="C8689" s="24" t="n">
        <v>27</v>
      </c>
      <c r="D8689" s="24" t="n">
        <v>24</v>
      </c>
      <c r="E8689" s="24" t="n">
        <v>6.3</v>
      </c>
      <c r="F8689" s="25">
        <f>IF($E8689="","",DATE(IF($A8689="",nominal_year,$A8689),$B8689,$C8689)+($D8689-IF(LEFT(hour_conv,1)="1",1,0))/24)</f>
        <v/>
      </c>
      <c r="G8689" s="26">
        <f>IF(F8689="","",INT(F8689))</f>
        <v/>
      </c>
      <c r="H8689">
        <f>IF(G8689="","",IF(AND(MONTH(G8689)*100+DAY(G8689)&gt;=season_lo,MONTH(G8689)*100+DAY(G8689)&lt;=season_hi),1,0))</f>
        <v/>
      </c>
      <c r="I8689">
        <f>IF(G8689="","",G8689-first_day+1)</f>
        <v/>
      </c>
      <c r="J8689" s="27">
        <f>IF(I8689="","",INDEX(Daily!$J$2:$J$421,I8689))</f>
        <v/>
      </c>
      <c r="K8689" s="27">
        <f>IF(J8689="","",J8689+cat_offset)</f>
        <v/>
      </c>
      <c r="L8689" s="27">
        <f>IF(J8689="","",MAX(0,E8689-J8689)^2)</f>
        <v/>
      </c>
      <c r="M8689" s="27">
        <f>IF(J8689="","",MAX(0,E8689-(J8689+twcdh_off))^2)</f>
        <v/>
      </c>
      <c r="N8689" s="27">
        <f>IF(E8689="","",MAX(0,E8689-swcdh_thr)^2)</f>
        <v/>
      </c>
      <c r="O8689">
        <f>IF(K8689="","",ROUND(E8689-K8689,0))</f>
        <v/>
      </c>
      <c r="P8689">
        <f>IF(O8689="","",IF(O8689&gt;=1,O8689,0))</f>
        <v/>
      </c>
      <c r="Q8689" s="27">
        <f>IF(E8689="","",MAX(0,E8689-22))</f>
        <v/>
      </c>
      <c r="R8689" s="27">
        <f>IF(H8689=1,E8689,"")</f>
        <v/>
      </c>
      <c r="S8689" s="27">
        <f>IF(AND(H8689=1,J8689&lt;&gt;""),E8689-J8689,"")</f>
        <v/>
      </c>
      <c r="T8689">
        <f>IF(G8689="","",MONTH(G8689))</f>
        <v/>
      </c>
    </row>
    <row r="8690">
      <c r="A8690" s="24" t="n">
        <v>2020</v>
      </c>
      <c r="B8690" s="24" t="n">
        <v>12</v>
      </c>
      <c r="C8690" s="24" t="n">
        <v>28</v>
      </c>
      <c r="D8690" s="24" t="n">
        <v>1</v>
      </c>
      <c r="E8690" s="24" t="n">
        <v>5.9</v>
      </c>
      <c r="F8690" s="25">
        <f>IF($E8690="","",DATE(IF($A8690="",nominal_year,$A8690),$B8690,$C8690)+($D8690-IF(LEFT(hour_conv,1)="1",1,0))/24)</f>
        <v/>
      </c>
      <c r="G8690" s="26">
        <f>IF(F8690="","",INT(F8690))</f>
        <v/>
      </c>
      <c r="H8690">
        <f>IF(G8690="","",IF(AND(MONTH(G8690)*100+DAY(G8690)&gt;=season_lo,MONTH(G8690)*100+DAY(G8690)&lt;=season_hi),1,0))</f>
        <v/>
      </c>
      <c r="I8690">
        <f>IF(G8690="","",G8690-first_day+1)</f>
        <v/>
      </c>
      <c r="J8690" s="27">
        <f>IF(I8690="","",INDEX(Daily!$J$2:$J$421,I8690))</f>
        <v/>
      </c>
      <c r="K8690" s="27">
        <f>IF(J8690="","",J8690+cat_offset)</f>
        <v/>
      </c>
      <c r="L8690" s="27">
        <f>IF(J8690="","",MAX(0,E8690-J8690)^2)</f>
        <v/>
      </c>
      <c r="M8690" s="27">
        <f>IF(J8690="","",MAX(0,E8690-(J8690+twcdh_off))^2)</f>
        <v/>
      </c>
      <c r="N8690" s="27">
        <f>IF(E8690="","",MAX(0,E8690-swcdh_thr)^2)</f>
        <v/>
      </c>
      <c r="O8690">
        <f>IF(K8690="","",ROUND(E8690-K8690,0))</f>
        <v/>
      </c>
      <c r="P8690">
        <f>IF(O8690="","",IF(O8690&gt;=1,O8690,0))</f>
        <v/>
      </c>
      <c r="Q8690" s="27">
        <f>IF(E8690="","",MAX(0,E8690-22))</f>
        <v/>
      </c>
      <c r="R8690" s="27">
        <f>IF(H8690=1,E8690,"")</f>
        <v/>
      </c>
      <c r="S8690" s="27">
        <f>IF(AND(H8690=1,J8690&lt;&gt;""),E8690-J8690,"")</f>
        <v/>
      </c>
      <c r="T8690">
        <f>IF(G8690="","",MONTH(G8690))</f>
        <v/>
      </c>
    </row>
    <row r="8691">
      <c r="A8691" s="24" t="n">
        <v>2020</v>
      </c>
      <c r="B8691" s="24" t="n">
        <v>12</v>
      </c>
      <c r="C8691" s="24" t="n">
        <v>28</v>
      </c>
      <c r="D8691" s="24" t="n">
        <v>2</v>
      </c>
      <c r="E8691" s="24" t="n">
        <v>5.37</v>
      </c>
      <c r="F8691" s="25">
        <f>IF($E8691="","",DATE(IF($A8691="",nominal_year,$A8691),$B8691,$C8691)+($D8691-IF(LEFT(hour_conv,1)="1",1,0))/24)</f>
        <v/>
      </c>
      <c r="G8691" s="26">
        <f>IF(F8691="","",INT(F8691))</f>
        <v/>
      </c>
      <c r="H8691">
        <f>IF(G8691="","",IF(AND(MONTH(G8691)*100+DAY(G8691)&gt;=season_lo,MONTH(G8691)*100+DAY(G8691)&lt;=season_hi),1,0))</f>
        <v/>
      </c>
      <c r="I8691">
        <f>IF(G8691="","",G8691-first_day+1)</f>
        <v/>
      </c>
      <c r="J8691" s="27">
        <f>IF(I8691="","",INDEX(Daily!$J$2:$J$421,I8691))</f>
        <v/>
      </c>
      <c r="K8691" s="27">
        <f>IF(J8691="","",J8691+cat_offset)</f>
        <v/>
      </c>
      <c r="L8691" s="27">
        <f>IF(J8691="","",MAX(0,E8691-J8691)^2)</f>
        <v/>
      </c>
      <c r="M8691" s="27">
        <f>IF(J8691="","",MAX(0,E8691-(J8691+twcdh_off))^2)</f>
        <v/>
      </c>
      <c r="N8691" s="27">
        <f>IF(E8691="","",MAX(0,E8691-swcdh_thr)^2)</f>
        <v/>
      </c>
      <c r="O8691">
        <f>IF(K8691="","",ROUND(E8691-K8691,0))</f>
        <v/>
      </c>
      <c r="P8691">
        <f>IF(O8691="","",IF(O8691&gt;=1,O8691,0))</f>
        <v/>
      </c>
      <c r="Q8691" s="27">
        <f>IF(E8691="","",MAX(0,E8691-22))</f>
        <v/>
      </c>
      <c r="R8691" s="27">
        <f>IF(H8691=1,E8691,"")</f>
        <v/>
      </c>
      <c r="S8691" s="27">
        <f>IF(AND(H8691=1,J8691&lt;&gt;""),E8691-J8691,"")</f>
        <v/>
      </c>
      <c r="T8691">
        <f>IF(G8691="","",MONTH(G8691))</f>
        <v/>
      </c>
    </row>
    <row r="8692">
      <c r="A8692" s="24" t="n">
        <v>2020</v>
      </c>
      <c r="B8692" s="24" t="n">
        <v>12</v>
      </c>
      <c r="C8692" s="24" t="n">
        <v>28</v>
      </c>
      <c r="D8692" s="24" t="n">
        <v>3</v>
      </c>
      <c r="E8692" s="24" t="n">
        <v>5.16</v>
      </c>
      <c r="F8692" s="25">
        <f>IF($E8692="","",DATE(IF($A8692="",nominal_year,$A8692),$B8692,$C8692)+($D8692-IF(LEFT(hour_conv,1)="1",1,0))/24)</f>
        <v/>
      </c>
      <c r="G8692" s="26">
        <f>IF(F8692="","",INT(F8692))</f>
        <v/>
      </c>
      <c r="H8692">
        <f>IF(G8692="","",IF(AND(MONTH(G8692)*100+DAY(G8692)&gt;=season_lo,MONTH(G8692)*100+DAY(G8692)&lt;=season_hi),1,0))</f>
        <v/>
      </c>
      <c r="I8692">
        <f>IF(G8692="","",G8692-first_day+1)</f>
        <v/>
      </c>
      <c r="J8692" s="27">
        <f>IF(I8692="","",INDEX(Daily!$J$2:$J$421,I8692))</f>
        <v/>
      </c>
      <c r="K8692" s="27">
        <f>IF(J8692="","",J8692+cat_offset)</f>
        <v/>
      </c>
      <c r="L8692" s="27">
        <f>IF(J8692="","",MAX(0,E8692-J8692)^2)</f>
        <v/>
      </c>
      <c r="M8692" s="27">
        <f>IF(J8692="","",MAX(0,E8692-(J8692+twcdh_off))^2)</f>
        <v/>
      </c>
      <c r="N8692" s="27">
        <f>IF(E8692="","",MAX(0,E8692-swcdh_thr)^2)</f>
        <v/>
      </c>
      <c r="O8692">
        <f>IF(K8692="","",ROUND(E8692-K8692,0))</f>
        <v/>
      </c>
      <c r="P8692">
        <f>IF(O8692="","",IF(O8692&gt;=1,O8692,0))</f>
        <v/>
      </c>
      <c r="Q8692" s="27">
        <f>IF(E8692="","",MAX(0,E8692-22))</f>
        <v/>
      </c>
      <c r="R8692" s="27">
        <f>IF(H8692=1,E8692,"")</f>
        <v/>
      </c>
      <c r="S8692" s="27">
        <f>IF(AND(H8692=1,J8692&lt;&gt;""),E8692-J8692,"")</f>
        <v/>
      </c>
      <c r="T8692">
        <f>IF(G8692="","",MONTH(G8692))</f>
        <v/>
      </c>
    </row>
    <row r="8693">
      <c r="A8693" s="24" t="n">
        <v>2020</v>
      </c>
      <c r="B8693" s="24" t="n">
        <v>12</v>
      </c>
      <c r="C8693" s="24" t="n">
        <v>28</v>
      </c>
      <c r="D8693" s="24" t="n">
        <v>4</v>
      </c>
      <c r="E8693" s="24" t="n">
        <v>5.79</v>
      </c>
      <c r="F8693" s="25">
        <f>IF($E8693="","",DATE(IF($A8693="",nominal_year,$A8693),$B8693,$C8693)+($D8693-IF(LEFT(hour_conv,1)="1",1,0))/24)</f>
        <v/>
      </c>
      <c r="G8693" s="26">
        <f>IF(F8693="","",INT(F8693))</f>
        <v/>
      </c>
      <c r="H8693">
        <f>IF(G8693="","",IF(AND(MONTH(G8693)*100+DAY(G8693)&gt;=season_lo,MONTH(G8693)*100+DAY(G8693)&lt;=season_hi),1,0))</f>
        <v/>
      </c>
      <c r="I8693">
        <f>IF(G8693="","",G8693-first_day+1)</f>
        <v/>
      </c>
      <c r="J8693" s="27">
        <f>IF(I8693="","",INDEX(Daily!$J$2:$J$421,I8693))</f>
        <v/>
      </c>
      <c r="K8693" s="27">
        <f>IF(J8693="","",J8693+cat_offset)</f>
        <v/>
      </c>
      <c r="L8693" s="27">
        <f>IF(J8693="","",MAX(0,E8693-J8693)^2)</f>
        <v/>
      </c>
      <c r="M8693" s="27">
        <f>IF(J8693="","",MAX(0,E8693-(J8693+twcdh_off))^2)</f>
        <v/>
      </c>
      <c r="N8693" s="27">
        <f>IF(E8693="","",MAX(0,E8693-swcdh_thr)^2)</f>
        <v/>
      </c>
      <c r="O8693">
        <f>IF(K8693="","",ROUND(E8693-K8693,0))</f>
        <v/>
      </c>
      <c r="P8693">
        <f>IF(O8693="","",IF(O8693&gt;=1,O8693,0))</f>
        <v/>
      </c>
      <c r="Q8693" s="27">
        <f>IF(E8693="","",MAX(0,E8693-22))</f>
        <v/>
      </c>
      <c r="R8693" s="27">
        <f>IF(H8693=1,E8693,"")</f>
        <v/>
      </c>
      <c r="S8693" s="27">
        <f>IF(AND(H8693=1,J8693&lt;&gt;""),E8693-J8693,"")</f>
        <v/>
      </c>
      <c r="T8693">
        <f>IF(G8693="","",MONTH(G8693))</f>
        <v/>
      </c>
    </row>
    <row r="8694">
      <c r="A8694" s="24" t="n">
        <v>2020</v>
      </c>
      <c r="B8694" s="24" t="n">
        <v>12</v>
      </c>
      <c r="C8694" s="24" t="n">
        <v>28</v>
      </c>
      <c r="D8694" s="24" t="n">
        <v>5</v>
      </c>
      <c r="E8694" s="24" t="n">
        <v>4.93</v>
      </c>
      <c r="F8694" s="25">
        <f>IF($E8694="","",DATE(IF($A8694="",nominal_year,$A8694),$B8694,$C8694)+($D8694-IF(LEFT(hour_conv,1)="1",1,0))/24)</f>
        <v/>
      </c>
      <c r="G8694" s="26">
        <f>IF(F8694="","",INT(F8694))</f>
        <v/>
      </c>
      <c r="H8694">
        <f>IF(G8694="","",IF(AND(MONTH(G8694)*100+DAY(G8694)&gt;=season_lo,MONTH(G8694)*100+DAY(G8694)&lt;=season_hi),1,0))</f>
        <v/>
      </c>
      <c r="I8694">
        <f>IF(G8694="","",G8694-first_day+1)</f>
        <v/>
      </c>
      <c r="J8694" s="27">
        <f>IF(I8694="","",INDEX(Daily!$J$2:$J$421,I8694))</f>
        <v/>
      </c>
      <c r="K8694" s="27">
        <f>IF(J8694="","",J8694+cat_offset)</f>
        <v/>
      </c>
      <c r="L8694" s="27">
        <f>IF(J8694="","",MAX(0,E8694-J8694)^2)</f>
        <v/>
      </c>
      <c r="M8694" s="27">
        <f>IF(J8694="","",MAX(0,E8694-(J8694+twcdh_off))^2)</f>
        <v/>
      </c>
      <c r="N8694" s="27">
        <f>IF(E8694="","",MAX(0,E8694-swcdh_thr)^2)</f>
        <v/>
      </c>
      <c r="O8694">
        <f>IF(K8694="","",ROUND(E8694-K8694,0))</f>
        <v/>
      </c>
      <c r="P8694">
        <f>IF(O8694="","",IF(O8694&gt;=1,O8694,0))</f>
        <v/>
      </c>
      <c r="Q8694" s="27">
        <f>IF(E8694="","",MAX(0,E8694-22))</f>
        <v/>
      </c>
      <c r="R8694" s="27">
        <f>IF(H8694=1,E8694,"")</f>
        <v/>
      </c>
      <c r="S8694" s="27">
        <f>IF(AND(H8694=1,J8694&lt;&gt;""),E8694-J8694,"")</f>
        <v/>
      </c>
      <c r="T8694">
        <f>IF(G8694="","",MONTH(G8694))</f>
        <v/>
      </c>
    </row>
    <row r="8695">
      <c r="A8695" s="24" t="n">
        <v>2020</v>
      </c>
      <c r="B8695" s="24" t="n">
        <v>12</v>
      </c>
      <c r="C8695" s="24" t="n">
        <v>28</v>
      </c>
      <c r="D8695" s="24" t="n">
        <v>6</v>
      </c>
      <c r="E8695" s="24" t="n">
        <v>5.22</v>
      </c>
      <c r="F8695" s="25">
        <f>IF($E8695="","",DATE(IF($A8695="",nominal_year,$A8695),$B8695,$C8695)+($D8695-IF(LEFT(hour_conv,1)="1",1,0))/24)</f>
        <v/>
      </c>
      <c r="G8695" s="26">
        <f>IF(F8695="","",INT(F8695))</f>
        <v/>
      </c>
      <c r="H8695">
        <f>IF(G8695="","",IF(AND(MONTH(G8695)*100+DAY(G8695)&gt;=season_lo,MONTH(G8695)*100+DAY(G8695)&lt;=season_hi),1,0))</f>
        <v/>
      </c>
      <c r="I8695">
        <f>IF(G8695="","",G8695-first_day+1)</f>
        <v/>
      </c>
      <c r="J8695" s="27">
        <f>IF(I8695="","",INDEX(Daily!$J$2:$J$421,I8695))</f>
        <v/>
      </c>
      <c r="K8695" s="27">
        <f>IF(J8695="","",J8695+cat_offset)</f>
        <v/>
      </c>
      <c r="L8695" s="27">
        <f>IF(J8695="","",MAX(0,E8695-J8695)^2)</f>
        <v/>
      </c>
      <c r="M8695" s="27">
        <f>IF(J8695="","",MAX(0,E8695-(J8695+twcdh_off))^2)</f>
        <v/>
      </c>
      <c r="N8695" s="27">
        <f>IF(E8695="","",MAX(0,E8695-swcdh_thr)^2)</f>
        <v/>
      </c>
      <c r="O8695">
        <f>IF(K8695="","",ROUND(E8695-K8695,0))</f>
        <v/>
      </c>
      <c r="P8695">
        <f>IF(O8695="","",IF(O8695&gt;=1,O8695,0))</f>
        <v/>
      </c>
      <c r="Q8695" s="27">
        <f>IF(E8695="","",MAX(0,E8695-22))</f>
        <v/>
      </c>
      <c r="R8695" s="27">
        <f>IF(H8695=1,E8695,"")</f>
        <v/>
      </c>
      <c r="S8695" s="27">
        <f>IF(AND(H8695=1,J8695&lt;&gt;""),E8695-J8695,"")</f>
        <v/>
      </c>
      <c r="T8695">
        <f>IF(G8695="","",MONTH(G8695))</f>
        <v/>
      </c>
    </row>
    <row r="8696">
      <c r="A8696" s="24" t="n">
        <v>2020</v>
      </c>
      <c r="B8696" s="24" t="n">
        <v>12</v>
      </c>
      <c r="C8696" s="24" t="n">
        <v>28</v>
      </c>
      <c r="D8696" s="24" t="n">
        <v>7</v>
      </c>
      <c r="E8696" s="24" t="n">
        <v>5.69</v>
      </c>
      <c r="F8696" s="25">
        <f>IF($E8696="","",DATE(IF($A8696="",nominal_year,$A8696),$B8696,$C8696)+($D8696-IF(LEFT(hour_conv,1)="1",1,0))/24)</f>
        <v/>
      </c>
      <c r="G8696" s="26">
        <f>IF(F8696="","",INT(F8696))</f>
        <v/>
      </c>
      <c r="H8696">
        <f>IF(G8696="","",IF(AND(MONTH(G8696)*100+DAY(G8696)&gt;=season_lo,MONTH(G8696)*100+DAY(G8696)&lt;=season_hi),1,0))</f>
        <v/>
      </c>
      <c r="I8696">
        <f>IF(G8696="","",G8696-first_day+1)</f>
        <v/>
      </c>
      <c r="J8696" s="27">
        <f>IF(I8696="","",INDEX(Daily!$J$2:$J$421,I8696))</f>
        <v/>
      </c>
      <c r="K8696" s="27">
        <f>IF(J8696="","",J8696+cat_offset)</f>
        <v/>
      </c>
      <c r="L8696" s="27">
        <f>IF(J8696="","",MAX(0,E8696-J8696)^2)</f>
        <v/>
      </c>
      <c r="M8696" s="27">
        <f>IF(J8696="","",MAX(0,E8696-(J8696+twcdh_off))^2)</f>
        <v/>
      </c>
      <c r="N8696" s="27">
        <f>IF(E8696="","",MAX(0,E8696-swcdh_thr)^2)</f>
        <v/>
      </c>
      <c r="O8696">
        <f>IF(K8696="","",ROUND(E8696-K8696,0))</f>
        <v/>
      </c>
      <c r="P8696">
        <f>IF(O8696="","",IF(O8696&gt;=1,O8696,0))</f>
        <v/>
      </c>
      <c r="Q8696" s="27">
        <f>IF(E8696="","",MAX(0,E8696-22))</f>
        <v/>
      </c>
      <c r="R8696" s="27">
        <f>IF(H8696=1,E8696,"")</f>
        <v/>
      </c>
      <c r="S8696" s="27">
        <f>IF(AND(H8696=1,J8696&lt;&gt;""),E8696-J8696,"")</f>
        <v/>
      </c>
      <c r="T8696">
        <f>IF(G8696="","",MONTH(G8696))</f>
        <v/>
      </c>
    </row>
    <row r="8697">
      <c r="A8697" s="24" t="n">
        <v>2020</v>
      </c>
      <c r="B8697" s="24" t="n">
        <v>12</v>
      </c>
      <c r="C8697" s="24" t="n">
        <v>28</v>
      </c>
      <c r="D8697" s="24" t="n">
        <v>8</v>
      </c>
      <c r="E8697" s="24" t="n">
        <v>6.55</v>
      </c>
      <c r="F8697" s="25">
        <f>IF($E8697="","",DATE(IF($A8697="",nominal_year,$A8697),$B8697,$C8697)+($D8697-IF(LEFT(hour_conv,1)="1",1,0))/24)</f>
        <v/>
      </c>
      <c r="G8697" s="26">
        <f>IF(F8697="","",INT(F8697))</f>
        <v/>
      </c>
      <c r="H8697">
        <f>IF(G8697="","",IF(AND(MONTH(G8697)*100+DAY(G8697)&gt;=season_lo,MONTH(G8697)*100+DAY(G8697)&lt;=season_hi),1,0))</f>
        <v/>
      </c>
      <c r="I8697">
        <f>IF(G8697="","",G8697-first_day+1)</f>
        <v/>
      </c>
      <c r="J8697" s="27">
        <f>IF(I8697="","",INDEX(Daily!$J$2:$J$421,I8697))</f>
        <v/>
      </c>
      <c r="K8697" s="27">
        <f>IF(J8697="","",J8697+cat_offset)</f>
        <v/>
      </c>
      <c r="L8697" s="27">
        <f>IF(J8697="","",MAX(0,E8697-J8697)^2)</f>
        <v/>
      </c>
      <c r="M8697" s="27">
        <f>IF(J8697="","",MAX(0,E8697-(J8697+twcdh_off))^2)</f>
        <v/>
      </c>
      <c r="N8697" s="27">
        <f>IF(E8697="","",MAX(0,E8697-swcdh_thr)^2)</f>
        <v/>
      </c>
      <c r="O8697">
        <f>IF(K8697="","",ROUND(E8697-K8697,0))</f>
        <v/>
      </c>
      <c r="P8697">
        <f>IF(O8697="","",IF(O8697&gt;=1,O8697,0))</f>
        <v/>
      </c>
      <c r="Q8697" s="27">
        <f>IF(E8697="","",MAX(0,E8697-22))</f>
        <v/>
      </c>
      <c r="R8697" s="27">
        <f>IF(H8697=1,E8697,"")</f>
        <v/>
      </c>
      <c r="S8697" s="27">
        <f>IF(AND(H8697=1,J8697&lt;&gt;""),E8697-J8697,"")</f>
        <v/>
      </c>
      <c r="T8697">
        <f>IF(G8697="","",MONTH(G8697))</f>
        <v/>
      </c>
    </row>
    <row r="8698">
      <c r="A8698" s="24" t="n">
        <v>2020</v>
      </c>
      <c r="B8698" s="24" t="n">
        <v>12</v>
      </c>
      <c r="C8698" s="24" t="n">
        <v>28</v>
      </c>
      <c r="D8698" s="24" t="n">
        <v>9</v>
      </c>
      <c r="E8698" s="24" t="n">
        <v>7.06</v>
      </c>
      <c r="F8698" s="25">
        <f>IF($E8698="","",DATE(IF($A8698="",nominal_year,$A8698),$B8698,$C8698)+($D8698-IF(LEFT(hour_conv,1)="1",1,0))/24)</f>
        <v/>
      </c>
      <c r="G8698" s="26">
        <f>IF(F8698="","",INT(F8698))</f>
        <v/>
      </c>
      <c r="H8698">
        <f>IF(G8698="","",IF(AND(MONTH(G8698)*100+DAY(G8698)&gt;=season_lo,MONTH(G8698)*100+DAY(G8698)&lt;=season_hi),1,0))</f>
        <v/>
      </c>
      <c r="I8698">
        <f>IF(G8698="","",G8698-first_day+1)</f>
        <v/>
      </c>
      <c r="J8698" s="27">
        <f>IF(I8698="","",INDEX(Daily!$J$2:$J$421,I8698))</f>
        <v/>
      </c>
      <c r="K8698" s="27">
        <f>IF(J8698="","",J8698+cat_offset)</f>
        <v/>
      </c>
      <c r="L8698" s="27">
        <f>IF(J8698="","",MAX(0,E8698-J8698)^2)</f>
        <v/>
      </c>
      <c r="M8698" s="27">
        <f>IF(J8698="","",MAX(0,E8698-(J8698+twcdh_off))^2)</f>
        <v/>
      </c>
      <c r="N8698" s="27">
        <f>IF(E8698="","",MAX(0,E8698-swcdh_thr)^2)</f>
        <v/>
      </c>
      <c r="O8698">
        <f>IF(K8698="","",ROUND(E8698-K8698,0))</f>
        <v/>
      </c>
      <c r="P8698">
        <f>IF(O8698="","",IF(O8698&gt;=1,O8698,0))</f>
        <v/>
      </c>
      <c r="Q8698" s="27">
        <f>IF(E8698="","",MAX(0,E8698-22))</f>
        <v/>
      </c>
      <c r="R8698" s="27">
        <f>IF(H8698=1,E8698,"")</f>
        <v/>
      </c>
      <c r="S8698" s="27">
        <f>IF(AND(H8698=1,J8698&lt;&gt;""),E8698-J8698,"")</f>
        <v/>
      </c>
      <c r="T8698">
        <f>IF(G8698="","",MONTH(G8698))</f>
        <v/>
      </c>
    </row>
    <row r="8699">
      <c r="A8699" s="24" t="n">
        <v>2020</v>
      </c>
      <c r="B8699" s="24" t="n">
        <v>12</v>
      </c>
      <c r="C8699" s="24" t="n">
        <v>28</v>
      </c>
      <c r="D8699" s="24" t="n">
        <v>10</v>
      </c>
      <c r="E8699" s="24" t="n">
        <v>7.9</v>
      </c>
      <c r="F8699" s="25">
        <f>IF($E8699="","",DATE(IF($A8699="",nominal_year,$A8699),$B8699,$C8699)+($D8699-IF(LEFT(hour_conv,1)="1",1,0))/24)</f>
        <v/>
      </c>
      <c r="G8699" s="26">
        <f>IF(F8699="","",INT(F8699))</f>
        <v/>
      </c>
      <c r="H8699">
        <f>IF(G8699="","",IF(AND(MONTH(G8699)*100+DAY(G8699)&gt;=season_lo,MONTH(G8699)*100+DAY(G8699)&lt;=season_hi),1,0))</f>
        <v/>
      </c>
      <c r="I8699">
        <f>IF(G8699="","",G8699-first_day+1)</f>
        <v/>
      </c>
      <c r="J8699" s="27">
        <f>IF(I8699="","",INDEX(Daily!$J$2:$J$421,I8699))</f>
        <v/>
      </c>
      <c r="K8699" s="27">
        <f>IF(J8699="","",J8699+cat_offset)</f>
        <v/>
      </c>
      <c r="L8699" s="27">
        <f>IF(J8699="","",MAX(0,E8699-J8699)^2)</f>
        <v/>
      </c>
      <c r="M8699" s="27">
        <f>IF(J8699="","",MAX(0,E8699-(J8699+twcdh_off))^2)</f>
        <v/>
      </c>
      <c r="N8699" s="27">
        <f>IF(E8699="","",MAX(0,E8699-swcdh_thr)^2)</f>
        <v/>
      </c>
      <c r="O8699">
        <f>IF(K8699="","",ROUND(E8699-K8699,0))</f>
        <v/>
      </c>
      <c r="P8699">
        <f>IF(O8699="","",IF(O8699&gt;=1,O8699,0))</f>
        <v/>
      </c>
      <c r="Q8699" s="27">
        <f>IF(E8699="","",MAX(0,E8699-22))</f>
        <v/>
      </c>
      <c r="R8699" s="27">
        <f>IF(H8699=1,E8699,"")</f>
        <v/>
      </c>
      <c r="S8699" s="27">
        <f>IF(AND(H8699=1,J8699&lt;&gt;""),E8699-J8699,"")</f>
        <v/>
      </c>
      <c r="T8699">
        <f>IF(G8699="","",MONTH(G8699))</f>
        <v/>
      </c>
    </row>
    <row r="8700">
      <c r="A8700" s="24" t="n">
        <v>2020</v>
      </c>
      <c r="B8700" s="24" t="n">
        <v>12</v>
      </c>
      <c r="C8700" s="24" t="n">
        <v>28</v>
      </c>
      <c r="D8700" s="24" t="n">
        <v>11</v>
      </c>
      <c r="E8700" s="24" t="n">
        <v>7.62</v>
      </c>
      <c r="F8700" s="25">
        <f>IF($E8700="","",DATE(IF($A8700="",nominal_year,$A8700),$B8700,$C8700)+($D8700-IF(LEFT(hour_conv,1)="1",1,0))/24)</f>
        <v/>
      </c>
      <c r="G8700" s="26">
        <f>IF(F8700="","",INT(F8700))</f>
        <v/>
      </c>
      <c r="H8700">
        <f>IF(G8700="","",IF(AND(MONTH(G8700)*100+DAY(G8700)&gt;=season_lo,MONTH(G8700)*100+DAY(G8700)&lt;=season_hi),1,0))</f>
        <v/>
      </c>
      <c r="I8700">
        <f>IF(G8700="","",G8700-first_day+1)</f>
        <v/>
      </c>
      <c r="J8700" s="27">
        <f>IF(I8700="","",INDEX(Daily!$J$2:$J$421,I8700))</f>
        <v/>
      </c>
      <c r="K8700" s="27">
        <f>IF(J8700="","",J8700+cat_offset)</f>
        <v/>
      </c>
      <c r="L8700" s="27">
        <f>IF(J8700="","",MAX(0,E8700-J8700)^2)</f>
        <v/>
      </c>
      <c r="M8700" s="27">
        <f>IF(J8700="","",MAX(0,E8700-(J8700+twcdh_off))^2)</f>
        <v/>
      </c>
      <c r="N8700" s="27">
        <f>IF(E8700="","",MAX(0,E8700-swcdh_thr)^2)</f>
        <v/>
      </c>
      <c r="O8700">
        <f>IF(K8700="","",ROUND(E8700-K8700,0))</f>
        <v/>
      </c>
      <c r="P8700">
        <f>IF(O8700="","",IF(O8700&gt;=1,O8700,0))</f>
        <v/>
      </c>
      <c r="Q8700" s="27">
        <f>IF(E8700="","",MAX(0,E8700-22))</f>
        <v/>
      </c>
      <c r="R8700" s="27">
        <f>IF(H8700=1,E8700,"")</f>
        <v/>
      </c>
      <c r="S8700" s="27">
        <f>IF(AND(H8700=1,J8700&lt;&gt;""),E8700-J8700,"")</f>
        <v/>
      </c>
      <c r="T8700">
        <f>IF(G8700="","",MONTH(G8700))</f>
        <v/>
      </c>
    </row>
    <row r="8701">
      <c r="A8701" s="24" t="n">
        <v>2020</v>
      </c>
      <c r="B8701" s="24" t="n">
        <v>12</v>
      </c>
      <c r="C8701" s="24" t="n">
        <v>28</v>
      </c>
      <c r="D8701" s="24" t="n">
        <v>12</v>
      </c>
      <c r="E8701" s="24" t="n">
        <v>8.84</v>
      </c>
      <c r="F8701" s="25">
        <f>IF($E8701="","",DATE(IF($A8701="",nominal_year,$A8701),$B8701,$C8701)+($D8701-IF(LEFT(hour_conv,1)="1",1,0))/24)</f>
        <v/>
      </c>
      <c r="G8701" s="26">
        <f>IF(F8701="","",INT(F8701))</f>
        <v/>
      </c>
      <c r="H8701">
        <f>IF(G8701="","",IF(AND(MONTH(G8701)*100+DAY(G8701)&gt;=season_lo,MONTH(G8701)*100+DAY(G8701)&lt;=season_hi),1,0))</f>
        <v/>
      </c>
      <c r="I8701">
        <f>IF(G8701="","",G8701-first_day+1)</f>
        <v/>
      </c>
      <c r="J8701" s="27">
        <f>IF(I8701="","",INDEX(Daily!$J$2:$J$421,I8701))</f>
        <v/>
      </c>
      <c r="K8701" s="27">
        <f>IF(J8701="","",J8701+cat_offset)</f>
        <v/>
      </c>
      <c r="L8701" s="27">
        <f>IF(J8701="","",MAX(0,E8701-J8701)^2)</f>
        <v/>
      </c>
      <c r="M8701" s="27">
        <f>IF(J8701="","",MAX(0,E8701-(J8701+twcdh_off))^2)</f>
        <v/>
      </c>
      <c r="N8701" s="27">
        <f>IF(E8701="","",MAX(0,E8701-swcdh_thr)^2)</f>
        <v/>
      </c>
      <c r="O8701">
        <f>IF(K8701="","",ROUND(E8701-K8701,0))</f>
        <v/>
      </c>
      <c r="P8701">
        <f>IF(O8701="","",IF(O8701&gt;=1,O8701,0))</f>
        <v/>
      </c>
      <c r="Q8701" s="27">
        <f>IF(E8701="","",MAX(0,E8701-22))</f>
        <v/>
      </c>
      <c r="R8701" s="27">
        <f>IF(H8701=1,E8701,"")</f>
        <v/>
      </c>
      <c r="S8701" s="27">
        <f>IF(AND(H8701=1,J8701&lt;&gt;""),E8701-J8701,"")</f>
        <v/>
      </c>
      <c r="T8701">
        <f>IF(G8701="","",MONTH(G8701))</f>
        <v/>
      </c>
    </row>
    <row r="8702">
      <c r="A8702" s="24" t="n">
        <v>2020</v>
      </c>
      <c r="B8702" s="24" t="n">
        <v>12</v>
      </c>
      <c r="C8702" s="24" t="n">
        <v>28</v>
      </c>
      <c r="D8702" s="24" t="n">
        <v>13</v>
      </c>
      <c r="E8702" s="24" t="n">
        <v>9.17</v>
      </c>
      <c r="F8702" s="25">
        <f>IF($E8702="","",DATE(IF($A8702="",nominal_year,$A8702),$B8702,$C8702)+($D8702-IF(LEFT(hour_conv,1)="1",1,0))/24)</f>
        <v/>
      </c>
      <c r="G8702" s="26">
        <f>IF(F8702="","",INT(F8702))</f>
        <v/>
      </c>
      <c r="H8702">
        <f>IF(G8702="","",IF(AND(MONTH(G8702)*100+DAY(G8702)&gt;=season_lo,MONTH(G8702)*100+DAY(G8702)&lt;=season_hi),1,0))</f>
        <v/>
      </c>
      <c r="I8702">
        <f>IF(G8702="","",G8702-first_day+1)</f>
        <v/>
      </c>
      <c r="J8702" s="27">
        <f>IF(I8702="","",INDEX(Daily!$J$2:$J$421,I8702))</f>
        <v/>
      </c>
      <c r="K8702" s="27">
        <f>IF(J8702="","",J8702+cat_offset)</f>
        <v/>
      </c>
      <c r="L8702" s="27">
        <f>IF(J8702="","",MAX(0,E8702-J8702)^2)</f>
        <v/>
      </c>
      <c r="M8702" s="27">
        <f>IF(J8702="","",MAX(0,E8702-(J8702+twcdh_off))^2)</f>
        <v/>
      </c>
      <c r="N8702" s="27">
        <f>IF(E8702="","",MAX(0,E8702-swcdh_thr)^2)</f>
        <v/>
      </c>
      <c r="O8702">
        <f>IF(K8702="","",ROUND(E8702-K8702,0))</f>
        <v/>
      </c>
      <c r="P8702">
        <f>IF(O8702="","",IF(O8702&gt;=1,O8702,0))</f>
        <v/>
      </c>
      <c r="Q8702" s="27">
        <f>IF(E8702="","",MAX(0,E8702-22))</f>
        <v/>
      </c>
      <c r="R8702" s="27">
        <f>IF(H8702=1,E8702,"")</f>
        <v/>
      </c>
      <c r="S8702" s="27">
        <f>IF(AND(H8702=1,J8702&lt;&gt;""),E8702-J8702,"")</f>
        <v/>
      </c>
      <c r="T8702">
        <f>IF(G8702="","",MONTH(G8702))</f>
        <v/>
      </c>
    </row>
    <row r="8703">
      <c r="A8703" s="24" t="n">
        <v>2020</v>
      </c>
      <c r="B8703" s="24" t="n">
        <v>12</v>
      </c>
      <c r="C8703" s="24" t="n">
        <v>28</v>
      </c>
      <c r="D8703" s="24" t="n">
        <v>14</v>
      </c>
      <c r="E8703" s="24" t="n">
        <v>9.51</v>
      </c>
      <c r="F8703" s="25">
        <f>IF($E8703="","",DATE(IF($A8703="",nominal_year,$A8703),$B8703,$C8703)+($D8703-IF(LEFT(hour_conv,1)="1",1,0))/24)</f>
        <v/>
      </c>
      <c r="G8703" s="26">
        <f>IF(F8703="","",INT(F8703))</f>
        <v/>
      </c>
      <c r="H8703">
        <f>IF(G8703="","",IF(AND(MONTH(G8703)*100+DAY(G8703)&gt;=season_lo,MONTH(G8703)*100+DAY(G8703)&lt;=season_hi),1,0))</f>
        <v/>
      </c>
      <c r="I8703">
        <f>IF(G8703="","",G8703-first_day+1)</f>
        <v/>
      </c>
      <c r="J8703" s="27">
        <f>IF(I8703="","",INDEX(Daily!$J$2:$J$421,I8703))</f>
        <v/>
      </c>
      <c r="K8703" s="27">
        <f>IF(J8703="","",J8703+cat_offset)</f>
        <v/>
      </c>
      <c r="L8703" s="27">
        <f>IF(J8703="","",MAX(0,E8703-J8703)^2)</f>
        <v/>
      </c>
      <c r="M8703" s="27">
        <f>IF(J8703="","",MAX(0,E8703-(J8703+twcdh_off))^2)</f>
        <v/>
      </c>
      <c r="N8703" s="27">
        <f>IF(E8703="","",MAX(0,E8703-swcdh_thr)^2)</f>
        <v/>
      </c>
      <c r="O8703">
        <f>IF(K8703="","",ROUND(E8703-K8703,0))</f>
        <v/>
      </c>
      <c r="P8703">
        <f>IF(O8703="","",IF(O8703&gt;=1,O8703,0))</f>
        <v/>
      </c>
      <c r="Q8703" s="27">
        <f>IF(E8703="","",MAX(0,E8703-22))</f>
        <v/>
      </c>
      <c r="R8703" s="27">
        <f>IF(H8703=1,E8703,"")</f>
        <v/>
      </c>
      <c r="S8703" s="27">
        <f>IF(AND(H8703=1,J8703&lt;&gt;""),E8703-J8703,"")</f>
        <v/>
      </c>
      <c r="T8703">
        <f>IF(G8703="","",MONTH(G8703))</f>
        <v/>
      </c>
    </row>
    <row r="8704">
      <c r="A8704" s="24" t="n">
        <v>2020</v>
      </c>
      <c r="B8704" s="24" t="n">
        <v>12</v>
      </c>
      <c r="C8704" s="24" t="n">
        <v>28</v>
      </c>
      <c r="D8704" s="24" t="n">
        <v>15</v>
      </c>
      <c r="E8704" s="24" t="n">
        <v>9.93</v>
      </c>
      <c r="F8704" s="25">
        <f>IF($E8704="","",DATE(IF($A8704="",nominal_year,$A8704),$B8704,$C8704)+($D8704-IF(LEFT(hour_conv,1)="1",1,0))/24)</f>
        <v/>
      </c>
      <c r="G8704" s="26">
        <f>IF(F8704="","",INT(F8704))</f>
        <v/>
      </c>
      <c r="H8704">
        <f>IF(G8704="","",IF(AND(MONTH(G8704)*100+DAY(G8704)&gt;=season_lo,MONTH(G8704)*100+DAY(G8704)&lt;=season_hi),1,0))</f>
        <v/>
      </c>
      <c r="I8704">
        <f>IF(G8704="","",G8704-first_day+1)</f>
        <v/>
      </c>
      <c r="J8704" s="27">
        <f>IF(I8704="","",INDEX(Daily!$J$2:$J$421,I8704))</f>
        <v/>
      </c>
      <c r="K8704" s="27">
        <f>IF(J8704="","",J8704+cat_offset)</f>
        <v/>
      </c>
      <c r="L8704" s="27">
        <f>IF(J8704="","",MAX(0,E8704-J8704)^2)</f>
        <v/>
      </c>
      <c r="M8704" s="27">
        <f>IF(J8704="","",MAX(0,E8704-(J8704+twcdh_off))^2)</f>
        <v/>
      </c>
      <c r="N8704" s="27">
        <f>IF(E8704="","",MAX(0,E8704-swcdh_thr)^2)</f>
        <v/>
      </c>
      <c r="O8704">
        <f>IF(K8704="","",ROUND(E8704-K8704,0))</f>
        <v/>
      </c>
      <c r="P8704">
        <f>IF(O8704="","",IF(O8704&gt;=1,O8704,0))</f>
        <v/>
      </c>
      <c r="Q8704" s="27">
        <f>IF(E8704="","",MAX(0,E8704-22))</f>
        <v/>
      </c>
      <c r="R8704" s="27">
        <f>IF(H8704=1,E8704,"")</f>
        <v/>
      </c>
      <c r="S8704" s="27">
        <f>IF(AND(H8704=1,J8704&lt;&gt;""),E8704-J8704,"")</f>
        <v/>
      </c>
      <c r="T8704">
        <f>IF(G8704="","",MONTH(G8704))</f>
        <v/>
      </c>
    </row>
    <row r="8705">
      <c r="A8705" s="24" t="n">
        <v>2020</v>
      </c>
      <c r="B8705" s="24" t="n">
        <v>12</v>
      </c>
      <c r="C8705" s="24" t="n">
        <v>28</v>
      </c>
      <c r="D8705" s="24" t="n">
        <v>16</v>
      </c>
      <c r="E8705" s="24" t="n">
        <v>9.16</v>
      </c>
      <c r="F8705" s="25">
        <f>IF($E8705="","",DATE(IF($A8705="",nominal_year,$A8705),$B8705,$C8705)+($D8705-IF(LEFT(hour_conv,1)="1",1,0))/24)</f>
        <v/>
      </c>
      <c r="G8705" s="26">
        <f>IF(F8705="","",INT(F8705))</f>
        <v/>
      </c>
      <c r="H8705">
        <f>IF(G8705="","",IF(AND(MONTH(G8705)*100+DAY(G8705)&gt;=season_lo,MONTH(G8705)*100+DAY(G8705)&lt;=season_hi),1,0))</f>
        <v/>
      </c>
      <c r="I8705">
        <f>IF(G8705="","",G8705-first_day+1)</f>
        <v/>
      </c>
      <c r="J8705" s="27">
        <f>IF(I8705="","",INDEX(Daily!$J$2:$J$421,I8705))</f>
        <v/>
      </c>
      <c r="K8705" s="27">
        <f>IF(J8705="","",J8705+cat_offset)</f>
        <v/>
      </c>
      <c r="L8705" s="27">
        <f>IF(J8705="","",MAX(0,E8705-J8705)^2)</f>
        <v/>
      </c>
      <c r="M8705" s="27">
        <f>IF(J8705="","",MAX(0,E8705-(J8705+twcdh_off))^2)</f>
        <v/>
      </c>
      <c r="N8705" s="27">
        <f>IF(E8705="","",MAX(0,E8705-swcdh_thr)^2)</f>
        <v/>
      </c>
      <c r="O8705">
        <f>IF(K8705="","",ROUND(E8705-K8705,0))</f>
        <v/>
      </c>
      <c r="P8705">
        <f>IF(O8705="","",IF(O8705&gt;=1,O8705,0))</f>
        <v/>
      </c>
      <c r="Q8705" s="27">
        <f>IF(E8705="","",MAX(0,E8705-22))</f>
        <v/>
      </c>
      <c r="R8705" s="27">
        <f>IF(H8705=1,E8705,"")</f>
        <v/>
      </c>
      <c r="S8705" s="27">
        <f>IF(AND(H8705=1,J8705&lt;&gt;""),E8705-J8705,"")</f>
        <v/>
      </c>
      <c r="T8705">
        <f>IF(G8705="","",MONTH(G8705))</f>
        <v/>
      </c>
    </row>
    <row r="8706">
      <c r="A8706" s="24" t="n">
        <v>2020</v>
      </c>
      <c r="B8706" s="24" t="n">
        <v>12</v>
      </c>
      <c r="C8706" s="24" t="n">
        <v>28</v>
      </c>
      <c r="D8706" s="24" t="n">
        <v>17</v>
      </c>
      <c r="E8706" s="24" t="n">
        <v>9.970000000000001</v>
      </c>
      <c r="F8706" s="25">
        <f>IF($E8706="","",DATE(IF($A8706="",nominal_year,$A8706),$B8706,$C8706)+($D8706-IF(LEFT(hour_conv,1)="1",1,0))/24)</f>
        <v/>
      </c>
      <c r="G8706" s="26">
        <f>IF(F8706="","",INT(F8706))</f>
        <v/>
      </c>
      <c r="H8706">
        <f>IF(G8706="","",IF(AND(MONTH(G8706)*100+DAY(G8706)&gt;=season_lo,MONTH(G8706)*100+DAY(G8706)&lt;=season_hi),1,0))</f>
        <v/>
      </c>
      <c r="I8706">
        <f>IF(G8706="","",G8706-first_day+1)</f>
        <v/>
      </c>
      <c r="J8706" s="27">
        <f>IF(I8706="","",INDEX(Daily!$J$2:$J$421,I8706))</f>
        <v/>
      </c>
      <c r="K8706" s="27">
        <f>IF(J8706="","",J8706+cat_offset)</f>
        <v/>
      </c>
      <c r="L8706" s="27">
        <f>IF(J8706="","",MAX(0,E8706-J8706)^2)</f>
        <v/>
      </c>
      <c r="M8706" s="27">
        <f>IF(J8706="","",MAX(0,E8706-(J8706+twcdh_off))^2)</f>
        <v/>
      </c>
      <c r="N8706" s="27">
        <f>IF(E8706="","",MAX(0,E8706-swcdh_thr)^2)</f>
        <v/>
      </c>
      <c r="O8706">
        <f>IF(K8706="","",ROUND(E8706-K8706,0))</f>
        <v/>
      </c>
      <c r="P8706">
        <f>IF(O8706="","",IF(O8706&gt;=1,O8706,0))</f>
        <v/>
      </c>
      <c r="Q8706" s="27">
        <f>IF(E8706="","",MAX(0,E8706-22))</f>
        <v/>
      </c>
      <c r="R8706" s="27">
        <f>IF(H8706=1,E8706,"")</f>
        <v/>
      </c>
      <c r="S8706" s="27">
        <f>IF(AND(H8706=1,J8706&lt;&gt;""),E8706-J8706,"")</f>
        <v/>
      </c>
      <c r="T8706">
        <f>IF(G8706="","",MONTH(G8706))</f>
        <v/>
      </c>
    </row>
    <row r="8707">
      <c r="A8707" s="24" t="n">
        <v>2020</v>
      </c>
      <c r="B8707" s="24" t="n">
        <v>12</v>
      </c>
      <c r="C8707" s="24" t="n">
        <v>28</v>
      </c>
      <c r="D8707" s="24" t="n">
        <v>18</v>
      </c>
      <c r="E8707" s="24" t="n">
        <v>9.67</v>
      </c>
      <c r="F8707" s="25">
        <f>IF($E8707="","",DATE(IF($A8707="",nominal_year,$A8707),$B8707,$C8707)+($D8707-IF(LEFT(hour_conv,1)="1",1,0))/24)</f>
        <v/>
      </c>
      <c r="G8707" s="26">
        <f>IF(F8707="","",INT(F8707))</f>
        <v/>
      </c>
      <c r="H8707">
        <f>IF(G8707="","",IF(AND(MONTH(G8707)*100+DAY(G8707)&gt;=season_lo,MONTH(G8707)*100+DAY(G8707)&lt;=season_hi),1,0))</f>
        <v/>
      </c>
      <c r="I8707">
        <f>IF(G8707="","",G8707-first_day+1)</f>
        <v/>
      </c>
      <c r="J8707" s="27">
        <f>IF(I8707="","",INDEX(Daily!$J$2:$J$421,I8707))</f>
        <v/>
      </c>
      <c r="K8707" s="27">
        <f>IF(J8707="","",J8707+cat_offset)</f>
        <v/>
      </c>
      <c r="L8707" s="27">
        <f>IF(J8707="","",MAX(0,E8707-J8707)^2)</f>
        <v/>
      </c>
      <c r="M8707" s="27">
        <f>IF(J8707="","",MAX(0,E8707-(J8707+twcdh_off))^2)</f>
        <v/>
      </c>
      <c r="N8707" s="27">
        <f>IF(E8707="","",MAX(0,E8707-swcdh_thr)^2)</f>
        <v/>
      </c>
      <c r="O8707">
        <f>IF(K8707="","",ROUND(E8707-K8707,0))</f>
        <v/>
      </c>
      <c r="P8707">
        <f>IF(O8707="","",IF(O8707&gt;=1,O8707,0))</f>
        <v/>
      </c>
      <c r="Q8707" s="27">
        <f>IF(E8707="","",MAX(0,E8707-22))</f>
        <v/>
      </c>
      <c r="R8707" s="27">
        <f>IF(H8707=1,E8707,"")</f>
        <v/>
      </c>
      <c r="S8707" s="27">
        <f>IF(AND(H8707=1,J8707&lt;&gt;""),E8707-J8707,"")</f>
        <v/>
      </c>
      <c r="T8707">
        <f>IF(G8707="","",MONTH(G8707))</f>
        <v/>
      </c>
    </row>
    <row r="8708">
      <c r="A8708" s="24" t="n">
        <v>2020</v>
      </c>
      <c r="B8708" s="24" t="n">
        <v>12</v>
      </c>
      <c r="C8708" s="24" t="n">
        <v>28</v>
      </c>
      <c r="D8708" s="24" t="n">
        <v>19</v>
      </c>
      <c r="E8708" s="24" t="n">
        <v>8.66</v>
      </c>
      <c r="F8708" s="25">
        <f>IF($E8708="","",DATE(IF($A8708="",nominal_year,$A8708),$B8708,$C8708)+($D8708-IF(LEFT(hour_conv,1)="1",1,0))/24)</f>
        <v/>
      </c>
      <c r="G8708" s="26">
        <f>IF(F8708="","",INT(F8708))</f>
        <v/>
      </c>
      <c r="H8708">
        <f>IF(G8708="","",IF(AND(MONTH(G8708)*100+DAY(G8708)&gt;=season_lo,MONTH(G8708)*100+DAY(G8708)&lt;=season_hi),1,0))</f>
        <v/>
      </c>
      <c r="I8708">
        <f>IF(G8708="","",G8708-first_day+1)</f>
        <v/>
      </c>
      <c r="J8708" s="27">
        <f>IF(I8708="","",INDEX(Daily!$J$2:$J$421,I8708))</f>
        <v/>
      </c>
      <c r="K8708" s="27">
        <f>IF(J8708="","",J8708+cat_offset)</f>
        <v/>
      </c>
      <c r="L8708" s="27">
        <f>IF(J8708="","",MAX(0,E8708-J8708)^2)</f>
        <v/>
      </c>
      <c r="M8708" s="27">
        <f>IF(J8708="","",MAX(0,E8708-(J8708+twcdh_off))^2)</f>
        <v/>
      </c>
      <c r="N8708" s="27">
        <f>IF(E8708="","",MAX(0,E8708-swcdh_thr)^2)</f>
        <v/>
      </c>
      <c r="O8708">
        <f>IF(K8708="","",ROUND(E8708-K8708,0))</f>
        <v/>
      </c>
      <c r="P8708">
        <f>IF(O8708="","",IF(O8708&gt;=1,O8708,0))</f>
        <v/>
      </c>
      <c r="Q8708" s="27">
        <f>IF(E8708="","",MAX(0,E8708-22))</f>
        <v/>
      </c>
      <c r="R8708" s="27">
        <f>IF(H8708=1,E8708,"")</f>
        <v/>
      </c>
      <c r="S8708" s="27">
        <f>IF(AND(H8708=1,J8708&lt;&gt;""),E8708-J8708,"")</f>
        <v/>
      </c>
      <c r="T8708">
        <f>IF(G8708="","",MONTH(G8708))</f>
        <v/>
      </c>
    </row>
    <row r="8709">
      <c r="A8709" s="24" t="n">
        <v>2020</v>
      </c>
      <c r="B8709" s="24" t="n">
        <v>12</v>
      </c>
      <c r="C8709" s="24" t="n">
        <v>28</v>
      </c>
      <c r="D8709" s="24" t="n">
        <v>20</v>
      </c>
      <c r="E8709" s="24" t="n">
        <v>8.69</v>
      </c>
      <c r="F8709" s="25">
        <f>IF($E8709="","",DATE(IF($A8709="",nominal_year,$A8709),$B8709,$C8709)+($D8709-IF(LEFT(hour_conv,1)="1",1,0))/24)</f>
        <v/>
      </c>
      <c r="G8709" s="26">
        <f>IF(F8709="","",INT(F8709))</f>
        <v/>
      </c>
      <c r="H8709">
        <f>IF(G8709="","",IF(AND(MONTH(G8709)*100+DAY(G8709)&gt;=season_lo,MONTH(G8709)*100+DAY(G8709)&lt;=season_hi),1,0))</f>
        <v/>
      </c>
      <c r="I8709">
        <f>IF(G8709="","",G8709-first_day+1)</f>
        <v/>
      </c>
      <c r="J8709" s="27">
        <f>IF(I8709="","",INDEX(Daily!$J$2:$J$421,I8709))</f>
        <v/>
      </c>
      <c r="K8709" s="27">
        <f>IF(J8709="","",J8709+cat_offset)</f>
        <v/>
      </c>
      <c r="L8709" s="27">
        <f>IF(J8709="","",MAX(0,E8709-J8709)^2)</f>
        <v/>
      </c>
      <c r="M8709" s="27">
        <f>IF(J8709="","",MAX(0,E8709-(J8709+twcdh_off))^2)</f>
        <v/>
      </c>
      <c r="N8709" s="27">
        <f>IF(E8709="","",MAX(0,E8709-swcdh_thr)^2)</f>
        <v/>
      </c>
      <c r="O8709">
        <f>IF(K8709="","",ROUND(E8709-K8709,0))</f>
        <v/>
      </c>
      <c r="P8709">
        <f>IF(O8709="","",IF(O8709&gt;=1,O8709,0))</f>
        <v/>
      </c>
      <c r="Q8709" s="27">
        <f>IF(E8709="","",MAX(0,E8709-22))</f>
        <v/>
      </c>
      <c r="R8709" s="27">
        <f>IF(H8709=1,E8709,"")</f>
        <v/>
      </c>
      <c r="S8709" s="27">
        <f>IF(AND(H8709=1,J8709&lt;&gt;""),E8709-J8709,"")</f>
        <v/>
      </c>
      <c r="T8709">
        <f>IF(G8709="","",MONTH(G8709))</f>
        <v/>
      </c>
    </row>
    <row r="8710">
      <c r="A8710" s="24" t="n">
        <v>2020</v>
      </c>
      <c r="B8710" s="24" t="n">
        <v>12</v>
      </c>
      <c r="C8710" s="24" t="n">
        <v>28</v>
      </c>
      <c r="D8710" s="24" t="n">
        <v>21</v>
      </c>
      <c r="E8710" s="24" t="n">
        <v>8.75</v>
      </c>
      <c r="F8710" s="25">
        <f>IF($E8710="","",DATE(IF($A8710="",nominal_year,$A8710),$B8710,$C8710)+($D8710-IF(LEFT(hour_conv,1)="1",1,0))/24)</f>
        <v/>
      </c>
      <c r="G8710" s="26">
        <f>IF(F8710="","",INT(F8710))</f>
        <v/>
      </c>
      <c r="H8710">
        <f>IF(G8710="","",IF(AND(MONTH(G8710)*100+DAY(G8710)&gt;=season_lo,MONTH(G8710)*100+DAY(G8710)&lt;=season_hi),1,0))</f>
        <v/>
      </c>
      <c r="I8710">
        <f>IF(G8710="","",G8710-first_day+1)</f>
        <v/>
      </c>
      <c r="J8710" s="27">
        <f>IF(I8710="","",INDEX(Daily!$J$2:$J$421,I8710))</f>
        <v/>
      </c>
      <c r="K8710" s="27">
        <f>IF(J8710="","",J8710+cat_offset)</f>
        <v/>
      </c>
      <c r="L8710" s="27">
        <f>IF(J8710="","",MAX(0,E8710-J8710)^2)</f>
        <v/>
      </c>
      <c r="M8710" s="27">
        <f>IF(J8710="","",MAX(0,E8710-(J8710+twcdh_off))^2)</f>
        <v/>
      </c>
      <c r="N8710" s="27">
        <f>IF(E8710="","",MAX(0,E8710-swcdh_thr)^2)</f>
        <v/>
      </c>
      <c r="O8710">
        <f>IF(K8710="","",ROUND(E8710-K8710,0))</f>
        <v/>
      </c>
      <c r="P8710">
        <f>IF(O8710="","",IF(O8710&gt;=1,O8710,0))</f>
        <v/>
      </c>
      <c r="Q8710" s="27">
        <f>IF(E8710="","",MAX(0,E8710-22))</f>
        <v/>
      </c>
      <c r="R8710" s="27">
        <f>IF(H8710=1,E8710,"")</f>
        <v/>
      </c>
      <c r="S8710" s="27">
        <f>IF(AND(H8710=1,J8710&lt;&gt;""),E8710-J8710,"")</f>
        <v/>
      </c>
      <c r="T8710">
        <f>IF(G8710="","",MONTH(G8710))</f>
        <v/>
      </c>
    </row>
    <row r="8711">
      <c r="A8711" s="24" t="n">
        <v>2020</v>
      </c>
      <c r="B8711" s="24" t="n">
        <v>12</v>
      </c>
      <c r="C8711" s="24" t="n">
        <v>28</v>
      </c>
      <c r="D8711" s="24" t="n">
        <v>22</v>
      </c>
      <c r="E8711" s="24" t="n">
        <v>7.35</v>
      </c>
      <c r="F8711" s="25">
        <f>IF($E8711="","",DATE(IF($A8711="",nominal_year,$A8711),$B8711,$C8711)+($D8711-IF(LEFT(hour_conv,1)="1",1,0))/24)</f>
        <v/>
      </c>
      <c r="G8711" s="26">
        <f>IF(F8711="","",INT(F8711))</f>
        <v/>
      </c>
      <c r="H8711">
        <f>IF(G8711="","",IF(AND(MONTH(G8711)*100+DAY(G8711)&gt;=season_lo,MONTH(G8711)*100+DAY(G8711)&lt;=season_hi),1,0))</f>
        <v/>
      </c>
      <c r="I8711">
        <f>IF(G8711="","",G8711-first_day+1)</f>
        <v/>
      </c>
      <c r="J8711" s="27">
        <f>IF(I8711="","",INDEX(Daily!$J$2:$J$421,I8711))</f>
        <v/>
      </c>
      <c r="K8711" s="27">
        <f>IF(J8711="","",J8711+cat_offset)</f>
        <v/>
      </c>
      <c r="L8711" s="27">
        <f>IF(J8711="","",MAX(0,E8711-J8711)^2)</f>
        <v/>
      </c>
      <c r="M8711" s="27">
        <f>IF(J8711="","",MAX(0,E8711-(J8711+twcdh_off))^2)</f>
        <v/>
      </c>
      <c r="N8711" s="27">
        <f>IF(E8711="","",MAX(0,E8711-swcdh_thr)^2)</f>
        <v/>
      </c>
      <c r="O8711">
        <f>IF(K8711="","",ROUND(E8711-K8711,0))</f>
        <v/>
      </c>
      <c r="P8711">
        <f>IF(O8711="","",IF(O8711&gt;=1,O8711,0))</f>
        <v/>
      </c>
      <c r="Q8711" s="27">
        <f>IF(E8711="","",MAX(0,E8711-22))</f>
        <v/>
      </c>
      <c r="R8711" s="27">
        <f>IF(H8711=1,E8711,"")</f>
        <v/>
      </c>
      <c r="S8711" s="27">
        <f>IF(AND(H8711=1,J8711&lt;&gt;""),E8711-J8711,"")</f>
        <v/>
      </c>
      <c r="T8711">
        <f>IF(G8711="","",MONTH(G8711))</f>
        <v/>
      </c>
    </row>
    <row r="8712">
      <c r="A8712" s="24" t="n">
        <v>2020</v>
      </c>
      <c r="B8712" s="24" t="n">
        <v>12</v>
      </c>
      <c r="C8712" s="24" t="n">
        <v>28</v>
      </c>
      <c r="D8712" s="24" t="n">
        <v>23</v>
      </c>
      <c r="E8712" s="24" t="n">
        <v>7.11</v>
      </c>
      <c r="F8712" s="25">
        <f>IF($E8712="","",DATE(IF($A8712="",nominal_year,$A8712),$B8712,$C8712)+($D8712-IF(LEFT(hour_conv,1)="1",1,0))/24)</f>
        <v/>
      </c>
      <c r="G8712" s="26">
        <f>IF(F8712="","",INT(F8712))</f>
        <v/>
      </c>
      <c r="H8712">
        <f>IF(G8712="","",IF(AND(MONTH(G8712)*100+DAY(G8712)&gt;=season_lo,MONTH(G8712)*100+DAY(G8712)&lt;=season_hi),1,0))</f>
        <v/>
      </c>
      <c r="I8712">
        <f>IF(G8712="","",G8712-first_day+1)</f>
        <v/>
      </c>
      <c r="J8712" s="27">
        <f>IF(I8712="","",INDEX(Daily!$J$2:$J$421,I8712))</f>
        <v/>
      </c>
      <c r="K8712" s="27">
        <f>IF(J8712="","",J8712+cat_offset)</f>
        <v/>
      </c>
      <c r="L8712" s="27">
        <f>IF(J8712="","",MAX(0,E8712-J8712)^2)</f>
        <v/>
      </c>
      <c r="M8712" s="27">
        <f>IF(J8712="","",MAX(0,E8712-(J8712+twcdh_off))^2)</f>
        <v/>
      </c>
      <c r="N8712" s="27">
        <f>IF(E8712="","",MAX(0,E8712-swcdh_thr)^2)</f>
        <v/>
      </c>
      <c r="O8712">
        <f>IF(K8712="","",ROUND(E8712-K8712,0))</f>
        <v/>
      </c>
      <c r="P8712">
        <f>IF(O8712="","",IF(O8712&gt;=1,O8712,0))</f>
        <v/>
      </c>
      <c r="Q8712" s="27">
        <f>IF(E8712="","",MAX(0,E8712-22))</f>
        <v/>
      </c>
      <c r="R8712" s="27">
        <f>IF(H8712=1,E8712,"")</f>
        <v/>
      </c>
      <c r="S8712" s="27">
        <f>IF(AND(H8712=1,J8712&lt;&gt;""),E8712-J8712,"")</f>
        <v/>
      </c>
      <c r="T8712">
        <f>IF(G8712="","",MONTH(G8712))</f>
        <v/>
      </c>
    </row>
    <row r="8713">
      <c r="A8713" s="24" t="n">
        <v>2020</v>
      </c>
      <c r="B8713" s="24" t="n">
        <v>12</v>
      </c>
      <c r="C8713" s="24" t="n">
        <v>28</v>
      </c>
      <c r="D8713" s="24" t="n">
        <v>24</v>
      </c>
      <c r="E8713" s="24" t="n">
        <v>6.2</v>
      </c>
      <c r="F8713" s="25">
        <f>IF($E8713="","",DATE(IF($A8713="",nominal_year,$A8713),$B8713,$C8713)+($D8713-IF(LEFT(hour_conv,1)="1",1,0))/24)</f>
        <v/>
      </c>
      <c r="G8713" s="26">
        <f>IF(F8713="","",INT(F8713))</f>
        <v/>
      </c>
      <c r="H8713">
        <f>IF(G8713="","",IF(AND(MONTH(G8713)*100+DAY(G8713)&gt;=season_lo,MONTH(G8713)*100+DAY(G8713)&lt;=season_hi),1,0))</f>
        <v/>
      </c>
      <c r="I8713">
        <f>IF(G8713="","",G8713-first_day+1)</f>
        <v/>
      </c>
      <c r="J8713" s="27">
        <f>IF(I8713="","",INDEX(Daily!$J$2:$J$421,I8713))</f>
        <v/>
      </c>
      <c r="K8713" s="27">
        <f>IF(J8713="","",J8713+cat_offset)</f>
        <v/>
      </c>
      <c r="L8713" s="27">
        <f>IF(J8713="","",MAX(0,E8713-J8713)^2)</f>
        <v/>
      </c>
      <c r="M8713" s="27">
        <f>IF(J8713="","",MAX(0,E8713-(J8713+twcdh_off))^2)</f>
        <v/>
      </c>
      <c r="N8713" s="27">
        <f>IF(E8713="","",MAX(0,E8713-swcdh_thr)^2)</f>
        <v/>
      </c>
      <c r="O8713">
        <f>IF(K8713="","",ROUND(E8713-K8713,0))</f>
        <v/>
      </c>
      <c r="P8713">
        <f>IF(O8713="","",IF(O8713&gt;=1,O8713,0))</f>
        <v/>
      </c>
      <c r="Q8713" s="27">
        <f>IF(E8713="","",MAX(0,E8713-22))</f>
        <v/>
      </c>
      <c r="R8713" s="27">
        <f>IF(H8713=1,E8713,"")</f>
        <v/>
      </c>
      <c r="S8713" s="27">
        <f>IF(AND(H8713=1,J8713&lt;&gt;""),E8713-J8713,"")</f>
        <v/>
      </c>
      <c r="T8713">
        <f>IF(G8713="","",MONTH(G8713))</f>
        <v/>
      </c>
    </row>
    <row r="8714">
      <c r="A8714" s="24" t="n">
        <v>2020</v>
      </c>
      <c r="B8714" s="24" t="n">
        <v>12</v>
      </c>
      <c r="C8714" s="24" t="n">
        <v>29</v>
      </c>
      <c r="D8714" s="24" t="n">
        <v>1</v>
      </c>
      <c r="E8714" s="24" t="n">
        <v>4.26</v>
      </c>
      <c r="F8714" s="25">
        <f>IF($E8714="","",DATE(IF($A8714="",nominal_year,$A8714),$B8714,$C8714)+($D8714-IF(LEFT(hour_conv,1)="1",1,0))/24)</f>
        <v/>
      </c>
      <c r="G8714" s="26">
        <f>IF(F8714="","",INT(F8714))</f>
        <v/>
      </c>
      <c r="H8714">
        <f>IF(G8714="","",IF(AND(MONTH(G8714)*100+DAY(G8714)&gt;=season_lo,MONTH(G8714)*100+DAY(G8714)&lt;=season_hi),1,0))</f>
        <v/>
      </c>
      <c r="I8714">
        <f>IF(G8714="","",G8714-first_day+1)</f>
        <v/>
      </c>
      <c r="J8714" s="27">
        <f>IF(I8714="","",INDEX(Daily!$J$2:$J$421,I8714))</f>
        <v/>
      </c>
      <c r="K8714" s="27">
        <f>IF(J8714="","",J8714+cat_offset)</f>
        <v/>
      </c>
      <c r="L8714" s="27">
        <f>IF(J8714="","",MAX(0,E8714-J8714)^2)</f>
        <v/>
      </c>
      <c r="M8714" s="27">
        <f>IF(J8714="","",MAX(0,E8714-(J8714+twcdh_off))^2)</f>
        <v/>
      </c>
      <c r="N8714" s="27">
        <f>IF(E8714="","",MAX(0,E8714-swcdh_thr)^2)</f>
        <v/>
      </c>
      <c r="O8714">
        <f>IF(K8714="","",ROUND(E8714-K8714,0))</f>
        <v/>
      </c>
      <c r="P8714">
        <f>IF(O8714="","",IF(O8714&gt;=1,O8714,0))</f>
        <v/>
      </c>
      <c r="Q8714" s="27">
        <f>IF(E8714="","",MAX(0,E8714-22))</f>
        <v/>
      </c>
      <c r="R8714" s="27">
        <f>IF(H8714=1,E8714,"")</f>
        <v/>
      </c>
      <c r="S8714" s="27">
        <f>IF(AND(H8714=1,J8714&lt;&gt;""),E8714-J8714,"")</f>
        <v/>
      </c>
      <c r="T8714">
        <f>IF(G8714="","",MONTH(G8714))</f>
        <v/>
      </c>
    </row>
    <row r="8715">
      <c r="A8715" s="24" t="n">
        <v>2020</v>
      </c>
      <c r="B8715" s="24" t="n">
        <v>12</v>
      </c>
      <c r="C8715" s="24" t="n">
        <v>29</v>
      </c>
      <c r="D8715" s="24" t="n">
        <v>2</v>
      </c>
      <c r="E8715" s="24" t="n">
        <v>3.83</v>
      </c>
      <c r="F8715" s="25">
        <f>IF($E8715="","",DATE(IF($A8715="",nominal_year,$A8715),$B8715,$C8715)+($D8715-IF(LEFT(hour_conv,1)="1",1,0))/24)</f>
        <v/>
      </c>
      <c r="G8715" s="26">
        <f>IF(F8715="","",INT(F8715))</f>
        <v/>
      </c>
      <c r="H8715">
        <f>IF(G8715="","",IF(AND(MONTH(G8715)*100+DAY(G8715)&gt;=season_lo,MONTH(G8715)*100+DAY(G8715)&lt;=season_hi),1,0))</f>
        <v/>
      </c>
      <c r="I8715">
        <f>IF(G8715="","",G8715-first_day+1)</f>
        <v/>
      </c>
      <c r="J8715" s="27">
        <f>IF(I8715="","",INDEX(Daily!$J$2:$J$421,I8715))</f>
        <v/>
      </c>
      <c r="K8715" s="27">
        <f>IF(J8715="","",J8715+cat_offset)</f>
        <v/>
      </c>
      <c r="L8715" s="27">
        <f>IF(J8715="","",MAX(0,E8715-J8715)^2)</f>
        <v/>
      </c>
      <c r="M8715" s="27">
        <f>IF(J8715="","",MAX(0,E8715-(J8715+twcdh_off))^2)</f>
        <v/>
      </c>
      <c r="N8715" s="27">
        <f>IF(E8715="","",MAX(0,E8715-swcdh_thr)^2)</f>
        <v/>
      </c>
      <c r="O8715">
        <f>IF(K8715="","",ROUND(E8715-K8715,0))</f>
        <v/>
      </c>
      <c r="P8715">
        <f>IF(O8715="","",IF(O8715&gt;=1,O8715,0))</f>
        <v/>
      </c>
      <c r="Q8715" s="27">
        <f>IF(E8715="","",MAX(0,E8715-22))</f>
        <v/>
      </c>
      <c r="R8715" s="27">
        <f>IF(H8715=1,E8715,"")</f>
        <v/>
      </c>
      <c r="S8715" s="27">
        <f>IF(AND(H8715=1,J8715&lt;&gt;""),E8715-J8715,"")</f>
        <v/>
      </c>
      <c r="T8715">
        <f>IF(G8715="","",MONTH(G8715))</f>
        <v/>
      </c>
    </row>
    <row r="8716">
      <c r="A8716" s="24" t="n">
        <v>2020</v>
      </c>
      <c r="B8716" s="24" t="n">
        <v>12</v>
      </c>
      <c r="C8716" s="24" t="n">
        <v>29</v>
      </c>
      <c r="D8716" s="24" t="n">
        <v>3</v>
      </c>
      <c r="E8716" s="24" t="n">
        <v>3.8</v>
      </c>
      <c r="F8716" s="25">
        <f>IF($E8716="","",DATE(IF($A8716="",nominal_year,$A8716),$B8716,$C8716)+($D8716-IF(LEFT(hour_conv,1)="1",1,0))/24)</f>
        <v/>
      </c>
      <c r="G8716" s="26">
        <f>IF(F8716="","",INT(F8716))</f>
        <v/>
      </c>
      <c r="H8716">
        <f>IF(G8716="","",IF(AND(MONTH(G8716)*100+DAY(G8716)&gt;=season_lo,MONTH(G8716)*100+DAY(G8716)&lt;=season_hi),1,0))</f>
        <v/>
      </c>
      <c r="I8716">
        <f>IF(G8716="","",G8716-first_day+1)</f>
        <v/>
      </c>
      <c r="J8716" s="27">
        <f>IF(I8716="","",INDEX(Daily!$J$2:$J$421,I8716))</f>
        <v/>
      </c>
      <c r="K8716" s="27">
        <f>IF(J8716="","",J8716+cat_offset)</f>
        <v/>
      </c>
      <c r="L8716" s="27">
        <f>IF(J8716="","",MAX(0,E8716-J8716)^2)</f>
        <v/>
      </c>
      <c r="M8716" s="27">
        <f>IF(J8716="","",MAX(0,E8716-(J8716+twcdh_off))^2)</f>
        <v/>
      </c>
      <c r="N8716" s="27">
        <f>IF(E8716="","",MAX(0,E8716-swcdh_thr)^2)</f>
        <v/>
      </c>
      <c r="O8716">
        <f>IF(K8716="","",ROUND(E8716-K8716,0))</f>
        <v/>
      </c>
      <c r="P8716">
        <f>IF(O8716="","",IF(O8716&gt;=1,O8716,0))</f>
        <v/>
      </c>
      <c r="Q8716" s="27">
        <f>IF(E8716="","",MAX(0,E8716-22))</f>
        <v/>
      </c>
      <c r="R8716" s="27">
        <f>IF(H8716=1,E8716,"")</f>
        <v/>
      </c>
      <c r="S8716" s="27">
        <f>IF(AND(H8716=1,J8716&lt;&gt;""),E8716-J8716,"")</f>
        <v/>
      </c>
      <c r="T8716">
        <f>IF(G8716="","",MONTH(G8716))</f>
        <v/>
      </c>
    </row>
    <row r="8717">
      <c r="A8717" s="24" t="n">
        <v>2020</v>
      </c>
      <c r="B8717" s="24" t="n">
        <v>12</v>
      </c>
      <c r="C8717" s="24" t="n">
        <v>29</v>
      </c>
      <c r="D8717" s="24" t="n">
        <v>4</v>
      </c>
      <c r="E8717" s="24" t="n">
        <v>4.38</v>
      </c>
      <c r="F8717" s="25">
        <f>IF($E8717="","",DATE(IF($A8717="",nominal_year,$A8717),$B8717,$C8717)+($D8717-IF(LEFT(hour_conv,1)="1",1,0))/24)</f>
        <v/>
      </c>
      <c r="G8717" s="26">
        <f>IF(F8717="","",INT(F8717))</f>
        <v/>
      </c>
      <c r="H8717">
        <f>IF(G8717="","",IF(AND(MONTH(G8717)*100+DAY(G8717)&gt;=season_lo,MONTH(G8717)*100+DAY(G8717)&lt;=season_hi),1,0))</f>
        <v/>
      </c>
      <c r="I8717">
        <f>IF(G8717="","",G8717-first_day+1)</f>
        <v/>
      </c>
      <c r="J8717" s="27">
        <f>IF(I8717="","",INDEX(Daily!$J$2:$J$421,I8717))</f>
        <v/>
      </c>
      <c r="K8717" s="27">
        <f>IF(J8717="","",J8717+cat_offset)</f>
        <v/>
      </c>
      <c r="L8717" s="27">
        <f>IF(J8717="","",MAX(0,E8717-J8717)^2)</f>
        <v/>
      </c>
      <c r="M8717" s="27">
        <f>IF(J8717="","",MAX(0,E8717-(J8717+twcdh_off))^2)</f>
        <v/>
      </c>
      <c r="N8717" s="27">
        <f>IF(E8717="","",MAX(0,E8717-swcdh_thr)^2)</f>
        <v/>
      </c>
      <c r="O8717">
        <f>IF(K8717="","",ROUND(E8717-K8717,0))</f>
        <v/>
      </c>
      <c r="P8717">
        <f>IF(O8717="","",IF(O8717&gt;=1,O8717,0))</f>
        <v/>
      </c>
      <c r="Q8717" s="27">
        <f>IF(E8717="","",MAX(0,E8717-22))</f>
        <v/>
      </c>
      <c r="R8717" s="27">
        <f>IF(H8717=1,E8717,"")</f>
        <v/>
      </c>
      <c r="S8717" s="27">
        <f>IF(AND(H8717=1,J8717&lt;&gt;""),E8717-J8717,"")</f>
        <v/>
      </c>
      <c r="T8717">
        <f>IF(G8717="","",MONTH(G8717))</f>
        <v/>
      </c>
    </row>
    <row r="8718">
      <c r="A8718" s="24" t="n">
        <v>2020</v>
      </c>
      <c r="B8718" s="24" t="n">
        <v>12</v>
      </c>
      <c r="C8718" s="24" t="n">
        <v>29</v>
      </c>
      <c r="D8718" s="24" t="n">
        <v>5</v>
      </c>
      <c r="E8718" s="24" t="n">
        <v>4.27</v>
      </c>
      <c r="F8718" s="25">
        <f>IF($E8718="","",DATE(IF($A8718="",nominal_year,$A8718),$B8718,$C8718)+($D8718-IF(LEFT(hour_conv,1)="1",1,0))/24)</f>
        <v/>
      </c>
      <c r="G8718" s="26">
        <f>IF(F8718="","",INT(F8718))</f>
        <v/>
      </c>
      <c r="H8718">
        <f>IF(G8718="","",IF(AND(MONTH(G8718)*100+DAY(G8718)&gt;=season_lo,MONTH(G8718)*100+DAY(G8718)&lt;=season_hi),1,0))</f>
        <v/>
      </c>
      <c r="I8718">
        <f>IF(G8718="","",G8718-first_day+1)</f>
        <v/>
      </c>
      <c r="J8718" s="27">
        <f>IF(I8718="","",INDEX(Daily!$J$2:$J$421,I8718))</f>
        <v/>
      </c>
      <c r="K8718" s="27">
        <f>IF(J8718="","",J8718+cat_offset)</f>
        <v/>
      </c>
      <c r="L8718" s="27">
        <f>IF(J8718="","",MAX(0,E8718-J8718)^2)</f>
        <v/>
      </c>
      <c r="M8718" s="27">
        <f>IF(J8718="","",MAX(0,E8718-(J8718+twcdh_off))^2)</f>
        <v/>
      </c>
      <c r="N8718" s="27">
        <f>IF(E8718="","",MAX(0,E8718-swcdh_thr)^2)</f>
        <v/>
      </c>
      <c r="O8718">
        <f>IF(K8718="","",ROUND(E8718-K8718,0))</f>
        <v/>
      </c>
      <c r="P8718">
        <f>IF(O8718="","",IF(O8718&gt;=1,O8718,0))</f>
        <v/>
      </c>
      <c r="Q8718" s="27">
        <f>IF(E8718="","",MAX(0,E8718-22))</f>
        <v/>
      </c>
      <c r="R8718" s="27">
        <f>IF(H8718=1,E8718,"")</f>
        <v/>
      </c>
      <c r="S8718" s="27">
        <f>IF(AND(H8718=1,J8718&lt;&gt;""),E8718-J8718,"")</f>
        <v/>
      </c>
      <c r="T8718">
        <f>IF(G8718="","",MONTH(G8718))</f>
        <v/>
      </c>
    </row>
    <row r="8719">
      <c r="A8719" s="24" t="n">
        <v>2020</v>
      </c>
      <c r="B8719" s="24" t="n">
        <v>12</v>
      </c>
      <c r="C8719" s="24" t="n">
        <v>29</v>
      </c>
      <c r="D8719" s="24" t="n">
        <v>6</v>
      </c>
      <c r="E8719" s="24" t="n">
        <v>3.91</v>
      </c>
      <c r="F8719" s="25">
        <f>IF($E8719="","",DATE(IF($A8719="",nominal_year,$A8719),$B8719,$C8719)+($D8719-IF(LEFT(hour_conv,1)="1",1,0))/24)</f>
        <v/>
      </c>
      <c r="G8719" s="26">
        <f>IF(F8719="","",INT(F8719))</f>
        <v/>
      </c>
      <c r="H8719">
        <f>IF(G8719="","",IF(AND(MONTH(G8719)*100+DAY(G8719)&gt;=season_lo,MONTH(G8719)*100+DAY(G8719)&lt;=season_hi),1,0))</f>
        <v/>
      </c>
      <c r="I8719">
        <f>IF(G8719="","",G8719-first_day+1)</f>
        <v/>
      </c>
      <c r="J8719" s="27">
        <f>IF(I8719="","",INDEX(Daily!$J$2:$J$421,I8719))</f>
        <v/>
      </c>
      <c r="K8719" s="27">
        <f>IF(J8719="","",J8719+cat_offset)</f>
        <v/>
      </c>
      <c r="L8719" s="27">
        <f>IF(J8719="","",MAX(0,E8719-J8719)^2)</f>
        <v/>
      </c>
      <c r="M8719" s="27">
        <f>IF(J8719="","",MAX(0,E8719-(J8719+twcdh_off))^2)</f>
        <v/>
      </c>
      <c r="N8719" s="27">
        <f>IF(E8719="","",MAX(0,E8719-swcdh_thr)^2)</f>
        <v/>
      </c>
      <c r="O8719">
        <f>IF(K8719="","",ROUND(E8719-K8719,0))</f>
        <v/>
      </c>
      <c r="P8719">
        <f>IF(O8719="","",IF(O8719&gt;=1,O8719,0))</f>
        <v/>
      </c>
      <c r="Q8719" s="27">
        <f>IF(E8719="","",MAX(0,E8719-22))</f>
        <v/>
      </c>
      <c r="R8719" s="27">
        <f>IF(H8719=1,E8719,"")</f>
        <v/>
      </c>
      <c r="S8719" s="27">
        <f>IF(AND(H8719=1,J8719&lt;&gt;""),E8719-J8719,"")</f>
        <v/>
      </c>
      <c r="T8719">
        <f>IF(G8719="","",MONTH(G8719))</f>
        <v/>
      </c>
    </row>
    <row r="8720">
      <c r="A8720" s="24" t="n">
        <v>2020</v>
      </c>
      <c r="B8720" s="24" t="n">
        <v>12</v>
      </c>
      <c r="C8720" s="24" t="n">
        <v>29</v>
      </c>
      <c r="D8720" s="24" t="n">
        <v>7</v>
      </c>
      <c r="E8720" s="24" t="n">
        <v>4.97</v>
      </c>
      <c r="F8720" s="25">
        <f>IF($E8720="","",DATE(IF($A8720="",nominal_year,$A8720),$B8720,$C8720)+($D8720-IF(LEFT(hour_conv,1)="1",1,0))/24)</f>
        <v/>
      </c>
      <c r="G8720" s="26">
        <f>IF(F8720="","",INT(F8720))</f>
        <v/>
      </c>
      <c r="H8720">
        <f>IF(G8720="","",IF(AND(MONTH(G8720)*100+DAY(G8720)&gt;=season_lo,MONTH(G8720)*100+DAY(G8720)&lt;=season_hi),1,0))</f>
        <v/>
      </c>
      <c r="I8720">
        <f>IF(G8720="","",G8720-first_day+1)</f>
        <v/>
      </c>
      <c r="J8720" s="27">
        <f>IF(I8720="","",INDEX(Daily!$J$2:$J$421,I8720))</f>
        <v/>
      </c>
      <c r="K8720" s="27">
        <f>IF(J8720="","",J8720+cat_offset)</f>
        <v/>
      </c>
      <c r="L8720" s="27">
        <f>IF(J8720="","",MAX(0,E8720-J8720)^2)</f>
        <v/>
      </c>
      <c r="M8720" s="27">
        <f>IF(J8720="","",MAX(0,E8720-(J8720+twcdh_off))^2)</f>
        <v/>
      </c>
      <c r="N8720" s="27">
        <f>IF(E8720="","",MAX(0,E8720-swcdh_thr)^2)</f>
        <v/>
      </c>
      <c r="O8720">
        <f>IF(K8720="","",ROUND(E8720-K8720,0))</f>
        <v/>
      </c>
      <c r="P8720">
        <f>IF(O8720="","",IF(O8720&gt;=1,O8720,0))</f>
        <v/>
      </c>
      <c r="Q8720" s="27">
        <f>IF(E8720="","",MAX(0,E8720-22))</f>
        <v/>
      </c>
      <c r="R8720" s="27">
        <f>IF(H8720=1,E8720,"")</f>
        <v/>
      </c>
      <c r="S8720" s="27">
        <f>IF(AND(H8720=1,J8720&lt;&gt;""),E8720-J8720,"")</f>
        <v/>
      </c>
      <c r="T8720">
        <f>IF(G8720="","",MONTH(G8720))</f>
        <v/>
      </c>
    </row>
    <row r="8721">
      <c r="A8721" s="24" t="n">
        <v>2020</v>
      </c>
      <c r="B8721" s="24" t="n">
        <v>12</v>
      </c>
      <c r="C8721" s="24" t="n">
        <v>29</v>
      </c>
      <c r="D8721" s="24" t="n">
        <v>8</v>
      </c>
      <c r="E8721" s="24" t="n">
        <v>5.02</v>
      </c>
      <c r="F8721" s="25">
        <f>IF($E8721="","",DATE(IF($A8721="",nominal_year,$A8721),$B8721,$C8721)+($D8721-IF(LEFT(hour_conv,1)="1",1,0))/24)</f>
        <v/>
      </c>
      <c r="G8721" s="26">
        <f>IF(F8721="","",INT(F8721))</f>
        <v/>
      </c>
      <c r="H8721">
        <f>IF(G8721="","",IF(AND(MONTH(G8721)*100+DAY(G8721)&gt;=season_lo,MONTH(G8721)*100+DAY(G8721)&lt;=season_hi),1,0))</f>
        <v/>
      </c>
      <c r="I8721">
        <f>IF(G8721="","",G8721-first_day+1)</f>
        <v/>
      </c>
      <c r="J8721" s="27">
        <f>IF(I8721="","",INDEX(Daily!$J$2:$J$421,I8721))</f>
        <v/>
      </c>
      <c r="K8721" s="27">
        <f>IF(J8721="","",J8721+cat_offset)</f>
        <v/>
      </c>
      <c r="L8721" s="27">
        <f>IF(J8721="","",MAX(0,E8721-J8721)^2)</f>
        <v/>
      </c>
      <c r="M8721" s="27">
        <f>IF(J8721="","",MAX(0,E8721-(J8721+twcdh_off))^2)</f>
        <v/>
      </c>
      <c r="N8721" s="27">
        <f>IF(E8721="","",MAX(0,E8721-swcdh_thr)^2)</f>
        <v/>
      </c>
      <c r="O8721">
        <f>IF(K8721="","",ROUND(E8721-K8721,0))</f>
        <v/>
      </c>
      <c r="P8721">
        <f>IF(O8721="","",IF(O8721&gt;=1,O8721,0))</f>
        <v/>
      </c>
      <c r="Q8721" s="27">
        <f>IF(E8721="","",MAX(0,E8721-22))</f>
        <v/>
      </c>
      <c r="R8721" s="27">
        <f>IF(H8721=1,E8721,"")</f>
        <v/>
      </c>
      <c r="S8721" s="27">
        <f>IF(AND(H8721=1,J8721&lt;&gt;""),E8721-J8721,"")</f>
        <v/>
      </c>
      <c r="T8721">
        <f>IF(G8721="","",MONTH(G8721))</f>
        <v/>
      </c>
    </row>
    <row r="8722">
      <c r="A8722" s="24" t="n">
        <v>2020</v>
      </c>
      <c r="B8722" s="24" t="n">
        <v>12</v>
      </c>
      <c r="C8722" s="24" t="n">
        <v>29</v>
      </c>
      <c r="D8722" s="24" t="n">
        <v>9</v>
      </c>
      <c r="E8722" s="24" t="n">
        <v>5.38</v>
      </c>
      <c r="F8722" s="25">
        <f>IF($E8722="","",DATE(IF($A8722="",nominal_year,$A8722),$B8722,$C8722)+($D8722-IF(LEFT(hour_conv,1)="1",1,0))/24)</f>
        <v/>
      </c>
      <c r="G8722" s="26">
        <f>IF(F8722="","",INT(F8722))</f>
        <v/>
      </c>
      <c r="H8722">
        <f>IF(G8722="","",IF(AND(MONTH(G8722)*100+DAY(G8722)&gt;=season_lo,MONTH(G8722)*100+DAY(G8722)&lt;=season_hi),1,0))</f>
        <v/>
      </c>
      <c r="I8722">
        <f>IF(G8722="","",G8722-first_day+1)</f>
        <v/>
      </c>
      <c r="J8722" s="27">
        <f>IF(I8722="","",INDEX(Daily!$J$2:$J$421,I8722))</f>
        <v/>
      </c>
      <c r="K8722" s="27">
        <f>IF(J8722="","",J8722+cat_offset)</f>
        <v/>
      </c>
      <c r="L8722" s="27">
        <f>IF(J8722="","",MAX(0,E8722-J8722)^2)</f>
        <v/>
      </c>
      <c r="M8722" s="27">
        <f>IF(J8722="","",MAX(0,E8722-(J8722+twcdh_off))^2)</f>
        <v/>
      </c>
      <c r="N8722" s="27">
        <f>IF(E8722="","",MAX(0,E8722-swcdh_thr)^2)</f>
        <v/>
      </c>
      <c r="O8722">
        <f>IF(K8722="","",ROUND(E8722-K8722,0))</f>
        <v/>
      </c>
      <c r="P8722">
        <f>IF(O8722="","",IF(O8722&gt;=1,O8722,0))</f>
        <v/>
      </c>
      <c r="Q8722" s="27">
        <f>IF(E8722="","",MAX(0,E8722-22))</f>
        <v/>
      </c>
      <c r="R8722" s="27">
        <f>IF(H8722=1,E8722,"")</f>
        <v/>
      </c>
      <c r="S8722" s="27">
        <f>IF(AND(H8722=1,J8722&lt;&gt;""),E8722-J8722,"")</f>
        <v/>
      </c>
      <c r="T8722">
        <f>IF(G8722="","",MONTH(G8722))</f>
        <v/>
      </c>
    </row>
    <row r="8723">
      <c r="A8723" s="24" t="n">
        <v>2020</v>
      </c>
      <c r="B8723" s="24" t="n">
        <v>12</v>
      </c>
      <c r="C8723" s="24" t="n">
        <v>29</v>
      </c>
      <c r="D8723" s="24" t="n">
        <v>10</v>
      </c>
      <c r="E8723" s="24" t="n">
        <v>6.45</v>
      </c>
      <c r="F8723" s="25">
        <f>IF($E8723="","",DATE(IF($A8723="",nominal_year,$A8723),$B8723,$C8723)+($D8723-IF(LEFT(hour_conv,1)="1",1,0))/24)</f>
        <v/>
      </c>
      <c r="G8723" s="26">
        <f>IF(F8723="","",INT(F8723))</f>
        <v/>
      </c>
      <c r="H8723">
        <f>IF(G8723="","",IF(AND(MONTH(G8723)*100+DAY(G8723)&gt;=season_lo,MONTH(G8723)*100+DAY(G8723)&lt;=season_hi),1,0))</f>
        <v/>
      </c>
      <c r="I8723">
        <f>IF(G8723="","",G8723-first_day+1)</f>
        <v/>
      </c>
      <c r="J8723" s="27">
        <f>IF(I8723="","",INDEX(Daily!$J$2:$J$421,I8723))</f>
        <v/>
      </c>
      <c r="K8723" s="27">
        <f>IF(J8723="","",J8723+cat_offset)</f>
        <v/>
      </c>
      <c r="L8723" s="27">
        <f>IF(J8723="","",MAX(0,E8723-J8723)^2)</f>
        <v/>
      </c>
      <c r="M8723" s="27">
        <f>IF(J8723="","",MAX(0,E8723-(J8723+twcdh_off))^2)</f>
        <v/>
      </c>
      <c r="N8723" s="27">
        <f>IF(E8723="","",MAX(0,E8723-swcdh_thr)^2)</f>
        <v/>
      </c>
      <c r="O8723">
        <f>IF(K8723="","",ROUND(E8723-K8723,0))</f>
        <v/>
      </c>
      <c r="P8723">
        <f>IF(O8723="","",IF(O8723&gt;=1,O8723,0))</f>
        <v/>
      </c>
      <c r="Q8723" s="27">
        <f>IF(E8723="","",MAX(0,E8723-22))</f>
        <v/>
      </c>
      <c r="R8723" s="27">
        <f>IF(H8723=1,E8723,"")</f>
        <v/>
      </c>
      <c r="S8723" s="27">
        <f>IF(AND(H8723=1,J8723&lt;&gt;""),E8723-J8723,"")</f>
        <v/>
      </c>
      <c r="T8723">
        <f>IF(G8723="","",MONTH(G8723))</f>
        <v/>
      </c>
    </row>
    <row r="8724">
      <c r="A8724" s="24" t="n">
        <v>2020</v>
      </c>
      <c r="B8724" s="24" t="n">
        <v>12</v>
      </c>
      <c r="C8724" s="24" t="n">
        <v>29</v>
      </c>
      <c r="D8724" s="24" t="n">
        <v>11</v>
      </c>
      <c r="E8724" s="24" t="n">
        <v>6.55</v>
      </c>
      <c r="F8724" s="25">
        <f>IF($E8724="","",DATE(IF($A8724="",nominal_year,$A8724),$B8724,$C8724)+($D8724-IF(LEFT(hour_conv,1)="1",1,0))/24)</f>
        <v/>
      </c>
      <c r="G8724" s="26">
        <f>IF(F8724="","",INT(F8724))</f>
        <v/>
      </c>
      <c r="H8724">
        <f>IF(G8724="","",IF(AND(MONTH(G8724)*100+DAY(G8724)&gt;=season_lo,MONTH(G8724)*100+DAY(G8724)&lt;=season_hi),1,0))</f>
        <v/>
      </c>
      <c r="I8724">
        <f>IF(G8724="","",G8724-first_day+1)</f>
        <v/>
      </c>
      <c r="J8724" s="27">
        <f>IF(I8724="","",INDEX(Daily!$J$2:$J$421,I8724))</f>
        <v/>
      </c>
      <c r="K8724" s="27">
        <f>IF(J8724="","",J8724+cat_offset)</f>
        <v/>
      </c>
      <c r="L8724" s="27">
        <f>IF(J8724="","",MAX(0,E8724-J8724)^2)</f>
        <v/>
      </c>
      <c r="M8724" s="27">
        <f>IF(J8724="","",MAX(0,E8724-(J8724+twcdh_off))^2)</f>
        <v/>
      </c>
      <c r="N8724" s="27">
        <f>IF(E8724="","",MAX(0,E8724-swcdh_thr)^2)</f>
        <v/>
      </c>
      <c r="O8724">
        <f>IF(K8724="","",ROUND(E8724-K8724,0))</f>
        <v/>
      </c>
      <c r="P8724">
        <f>IF(O8724="","",IF(O8724&gt;=1,O8724,0))</f>
        <v/>
      </c>
      <c r="Q8724" s="27">
        <f>IF(E8724="","",MAX(0,E8724-22))</f>
        <v/>
      </c>
      <c r="R8724" s="27">
        <f>IF(H8724=1,E8724,"")</f>
        <v/>
      </c>
      <c r="S8724" s="27">
        <f>IF(AND(H8724=1,J8724&lt;&gt;""),E8724-J8724,"")</f>
        <v/>
      </c>
      <c r="T8724">
        <f>IF(G8724="","",MONTH(G8724))</f>
        <v/>
      </c>
    </row>
    <row r="8725">
      <c r="A8725" s="24" t="n">
        <v>2020</v>
      </c>
      <c r="B8725" s="24" t="n">
        <v>12</v>
      </c>
      <c r="C8725" s="24" t="n">
        <v>29</v>
      </c>
      <c r="D8725" s="24" t="n">
        <v>12</v>
      </c>
      <c r="E8725" s="24" t="n">
        <v>6.87</v>
      </c>
      <c r="F8725" s="25">
        <f>IF($E8725="","",DATE(IF($A8725="",nominal_year,$A8725),$B8725,$C8725)+($D8725-IF(LEFT(hour_conv,1)="1",1,0))/24)</f>
        <v/>
      </c>
      <c r="G8725" s="26">
        <f>IF(F8725="","",INT(F8725))</f>
        <v/>
      </c>
      <c r="H8725">
        <f>IF(G8725="","",IF(AND(MONTH(G8725)*100+DAY(G8725)&gt;=season_lo,MONTH(G8725)*100+DAY(G8725)&lt;=season_hi),1,0))</f>
        <v/>
      </c>
      <c r="I8725">
        <f>IF(G8725="","",G8725-first_day+1)</f>
        <v/>
      </c>
      <c r="J8725" s="27">
        <f>IF(I8725="","",INDEX(Daily!$J$2:$J$421,I8725))</f>
        <v/>
      </c>
      <c r="K8725" s="27">
        <f>IF(J8725="","",J8725+cat_offset)</f>
        <v/>
      </c>
      <c r="L8725" s="27">
        <f>IF(J8725="","",MAX(0,E8725-J8725)^2)</f>
        <v/>
      </c>
      <c r="M8725" s="27">
        <f>IF(J8725="","",MAX(0,E8725-(J8725+twcdh_off))^2)</f>
        <v/>
      </c>
      <c r="N8725" s="27">
        <f>IF(E8725="","",MAX(0,E8725-swcdh_thr)^2)</f>
        <v/>
      </c>
      <c r="O8725">
        <f>IF(K8725="","",ROUND(E8725-K8725,0))</f>
        <v/>
      </c>
      <c r="P8725">
        <f>IF(O8725="","",IF(O8725&gt;=1,O8725,0))</f>
        <v/>
      </c>
      <c r="Q8725" s="27">
        <f>IF(E8725="","",MAX(0,E8725-22))</f>
        <v/>
      </c>
      <c r="R8725" s="27">
        <f>IF(H8725=1,E8725,"")</f>
        <v/>
      </c>
      <c r="S8725" s="27">
        <f>IF(AND(H8725=1,J8725&lt;&gt;""),E8725-J8725,"")</f>
        <v/>
      </c>
      <c r="T8725">
        <f>IF(G8725="","",MONTH(G8725))</f>
        <v/>
      </c>
    </row>
    <row r="8726">
      <c r="A8726" s="24" t="n">
        <v>2020</v>
      </c>
      <c r="B8726" s="24" t="n">
        <v>12</v>
      </c>
      <c r="C8726" s="24" t="n">
        <v>29</v>
      </c>
      <c r="D8726" s="24" t="n">
        <v>13</v>
      </c>
      <c r="E8726" s="24" t="n">
        <v>8.51</v>
      </c>
      <c r="F8726" s="25">
        <f>IF($E8726="","",DATE(IF($A8726="",nominal_year,$A8726),$B8726,$C8726)+($D8726-IF(LEFT(hour_conv,1)="1",1,0))/24)</f>
        <v/>
      </c>
      <c r="G8726" s="26">
        <f>IF(F8726="","",INT(F8726))</f>
        <v/>
      </c>
      <c r="H8726">
        <f>IF(G8726="","",IF(AND(MONTH(G8726)*100+DAY(G8726)&gt;=season_lo,MONTH(G8726)*100+DAY(G8726)&lt;=season_hi),1,0))</f>
        <v/>
      </c>
      <c r="I8726">
        <f>IF(G8726="","",G8726-first_day+1)</f>
        <v/>
      </c>
      <c r="J8726" s="27">
        <f>IF(I8726="","",INDEX(Daily!$J$2:$J$421,I8726))</f>
        <v/>
      </c>
      <c r="K8726" s="27">
        <f>IF(J8726="","",J8726+cat_offset)</f>
        <v/>
      </c>
      <c r="L8726" s="27">
        <f>IF(J8726="","",MAX(0,E8726-J8726)^2)</f>
        <v/>
      </c>
      <c r="M8726" s="27">
        <f>IF(J8726="","",MAX(0,E8726-(J8726+twcdh_off))^2)</f>
        <v/>
      </c>
      <c r="N8726" s="27">
        <f>IF(E8726="","",MAX(0,E8726-swcdh_thr)^2)</f>
        <v/>
      </c>
      <c r="O8726">
        <f>IF(K8726="","",ROUND(E8726-K8726,0))</f>
        <v/>
      </c>
      <c r="P8726">
        <f>IF(O8726="","",IF(O8726&gt;=1,O8726,0))</f>
        <v/>
      </c>
      <c r="Q8726" s="27">
        <f>IF(E8726="","",MAX(0,E8726-22))</f>
        <v/>
      </c>
      <c r="R8726" s="27">
        <f>IF(H8726=1,E8726,"")</f>
        <v/>
      </c>
      <c r="S8726" s="27">
        <f>IF(AND(H8726=1,J8726&lt;&gt;""),E8726-J8726,"")</f>
        <v/>
      </c>
      <c r="T8726">
        <f>IF(G8726="","",MONTH(G8726))</f>
        <v/>
      </c>
    </row>
    <row r="8727">
      <c r="A8727" s="24" t="n">
        <v>2020</v>
      </c>
      <c r="B8727" s="24" t="n">
        <v>12</v>
      </c>
      <c r="C8727" s="24" t="n">
        <v>29</v>
      </c>
      <c r="D8727" s="24" t="n">
        <v>14</v>
      </c>
      <c r="E8727" s="24" t="n">
        <v>7.65</v>
      </c>
      <c r="F8727" s="25">
        <f>IF($E8727="","",DATE(IF($A8727="",nominal_year,$A8727),$B8727,$C8727)+($D8727-IF(LEFT(hour_conv,1)="1",1,0))/24)</f>
        <v/>
      </c>
      <c r="G8727" s="26">
        <f>IF(F8727="","",INT(F8727))</f>
        <v/>
      </c>
      <c r="H8727">
        <f>IF(G8727="","",IF(AND(MONTH(G8727)*100+DAY(G8727)&gt;=season_lo,MONTH(G8727)*100+DAY(G8727)&lt;=season_hi),1,0))</f>
        <v/>
      </c>
      <c r="I8727">
        <f>IF(G8727="","",G8727-first_day+1)</f>
        <v/>
      </c>
      <c r="J8727" s="27">
        <f>IF(I8727="","",INDEX(Daily!$J$2:$J$421,I8727))</f>
        <v/>
      </c>
      <c r="K8727" s="27">
        <f>IF(J8727="","",J8727+cat_offset)</f>
        <v/>
      </c>
      <c r="L8727" s="27">
        <f>IF(J8727="","",MAX(0,E8727-J8727)^2)</f>
        <v/>
      </c>
      <c r="M8727" s="27">
        <f>IF(J8727="","",MAX(0,E8727-(J8727+twcdh_off))^2)</f>
        <v/>
      </c>
      <c r="N8727" s="27">
        <f>IF(E8727="","",MAX(0,E8727-swcdh_thr)^2)</f>
        <v/>
      </c>
      <c r="O8727">
        <f>IF(K8727="","",ROUND(E8727-K8727,0))</f>
        <v/>
      </c>
      <c r="P8727">
        <f>IF(O8727="","",IF(O8727&gt;=1,O8727,0))</f>
        <v/>
      </c>
      <c r="Q8727" s="27">
        <f>IF(E8727="","",MAX(0,E8727-22))</f>
        <v/>
      </c>
      <c r="R8727" s="27">
        <f>IF(H8727=1,E8727,"")</f>
        <v/>
      </c>
      <c r="S8727" s="27">
        <f>IF(AND(H8727=1,J8727&lt;&gt;""),E8727-J8727,"")</f>
        <v/>
      </c>
      <c r="T8727">
        <f>IF(G8727="","",MONTH(G8727))</f>
        <v/>
      </c>
    </row>
    <row r="8728">
      <c r="A8728" s="24" t="n">
        <v>2020</v>
      </c>
      <c r="B8728" s="24" t="n">
        <v>12</v>
      </c>
      <c r="C8728" s="24" t="n">
        <v>29</v>
      </c>
      <c r="D8728" s="24" t="n">
        <v>15</v>
      </c>
      <c r="E8728" s="24" t="n">
        <v>8.83</v>
      </c>
      <c r="F8728" s="25">
        <f>IF($E8728="","",DATE(IF($A8728="",nominal_year,$A8728),$B8728,$C8728)+($D8728-IF(LEFT(hour_conv,1)="1",1,0))/24)</f>
        <v/>
      </c>
      <c r="G8728" s="26">
        <f>IF(F8728="","",INT(F8728))</f>
        <v/>
      </c>
      <c r="H8728">
        <f>IF(G8728="","",IF(AND(MONTH(G8728)*100+DAY(G8728)&gt;=season_lo,MONTH(G8728)*100+DAY(G8728)&lt;=season_hi),1,0))</f>
        <v/>
      </c>
      <c r="I8728">
        <f>IF(G8728="","",G8728-first_day+1)</f>
        <v/>
      </c>
      <c r="J8728" s="27">
        <f>IF(I8728="","",INDEX(Daily!$J$2:$J$421,I8728))</f>
        <v/>
      </c>
      <c r="K8728" s="27">
        <f>IF(J8728="","",J8728+cat_offset)</f>
        <v/>
      </c>
      <c r="L8728" s="27">
        <f>IF(J8728="","",MAX(0,E8728-J8728)^2)</f>
        <v/>
      </c>
      <c r="M8728" s="27">
        <f>IF(J8728="","",MAX(0,E8728-(J8728+twcdh_off))^2)</f>
        <v/>
      </c>
      <c r="N8728" s="27">
        <f>IF(E8728="","",MAX(0,E8728-swcdh_thr)^2)</f>
        <v/>
      </c>
      <c r="O8728">
        <f>IF(K8728="","",ROUND(E8728-K8728,0))</f>
        <v/>
      </c>
      <c r="P8728">
        <f>IF(O8728="","",IF(O8728&gt;=1,O8728,0))</f>
        <v/>
      </c>
      <c r="Q8728" s="27">
        <f>IF(E8728="","",MAX(0,E8728-22))</f>
        <v/>
      </c>
      <c r="R8728" s="27">
        <f>IF(H8728=1,E8728,"")</f>
        <v/>
      </c>
      <c r="S8728" s="27">
        <f>IF(AND(H8728=1,J8728&lt;&gt;""),E8728-J8728,"")</f>
        <v/>
      </c>
      <c r="T8728">
        <f>IF(G8728="","",MONTH(G8728))</f>
        <v/>
      </c>
    </row>
    <row r="8729">
      <c r="A8729" s="24" t="n">
        <v>2020</v>
      </c>
      <c r="B8729" s="24" t="n">
        <v>12</v>
      </c>
      <c r="C8729" s="24" t="n">
        <v>29</v>
      </c>
      <c r="D8729" s="24" t="n">
        <v>16</v>
      </c>
      <c r="E8729" s="24" t="n">
        <v>8.1</v>
      </c>
      <c r="F8729" s="25">
        <f>IF($E8729="","",DATE(IF($A8729="",nominal_year,$A8729),$B8729,$C8729)+($D8729-IF(LEFT(hour_conv,1)="1",1,0))/24)</f>
        <v/>
      </c>
      <c r="G8729" s="26">
        <f>IF(F8729="","",INT(F8729))</f>
        <v/>
      </c>
      <c r="H8729">
        <f>IF(G8729="","",IF(AND(MONTH(G8729)*100+DAY(G8729)&gt;=season_lo,MONTH(G8729)*100+DAY(G8729)&lt;=season_hi),1,0))</f>
        <v/>
      </c>
      <c r="I8729">
        <f>IF(G8729="","",G8729-first_day+1)</f>
        <v/>
      </c>
      <c r="J8729" s="27">
        <f>IF(I8729="","",INDEX(Daily!$J$2:$J$421,I8729))</f>
        <v/>
      </c>
      <c r="K8729" s="27">
        <f>IF(J8729="","",J8729+cat_offset)</f>
        <v/>
      </c>
      <c r="L8729" s="27">
        <f>IF(J8729="","",MAX(0,E8729-J8729)^2)</f>
        <v/>
      </c>
      <c r="M8729" s="27">
        <f>IF(J8729="","",MAX(0,E8729-(J8729+twcdh_off))^2)</f>
        <v/>
      </c>
      <c r="N8729" s="27">
        <f>IF(E8729="","",MAX(0,E8729-swcdh_thr)^2)</f>
        <v/>
      </c>
      <c r="O8729">
        <f>IF(K8729="","",ROUND(E8729-K8729,0))</f>
        <v/>
      </c>
      <c r="P8729">
        <f>IF(O8729="","",IF(O8729&gt;=1,O8729,0))</f>
        <v/>
      </c>
      <c r="Q8729" s="27">
        <f>IF(E8729="","",MAX(0,E8729-22))</f>
        <v/>
      </c>
      <c r="R8729" s="27">
        <f>IF(H8729=1,E8729,"")</f>
        <v/>
      </c>
      <c r="S8729" s="27">
        <f>IF(AND(H8729=1,J8729&lt;&gt;""),E8729-J8729,"")</f>
        <v/>
      </c>
      <c r="T8729">
        <f>IF(G8729="","",MONTH(G8729))</f>
        <v/>
      </c>
    </row>
    <row r="8730">
      <c r="A8730" s="24" t="n">
        <v>2020</v>
      </c>
      <c r="B8730" s="24" t="n">
        <v>12</v>
      </c>
      <c r="C8730" s="24" t="n">
        <v>29</v>
      </c>
      <c r="D8730" s="24" t="n">
        <v>17</v>
      </c>
      <c r="E8730" s="24" t="n">
        <v>8.6</v>
      </c>
      <c r="F8730" s="25">
        <f>IF($E8730="","",DATE(IF($A8730="",nominal_year,$A8730),$B8730,$C8730)+($D8730-IF(LEFT(hour_conv,1)="1",1,0))/24)</f>
        <v/>
      </c>
      <c r="G8730" s="26">
        <f>IF(F8730="","",INT(F8730))</f>
        <v/>
      </c>
      <c r="H8730">
        <f>IF(G8730="","",IF(AND(MONTH(G8730)*100+DAY(G8730)&gt;=season_lo,MONTH(G8730)*100+DAY(G8730)&lt;=season_hi),1,0))</f>
        <v/>
      </c>
      <c r="I8730">
        <f>IF(G8730="","",G8730-first_day+1)</f>
        <v/>
      </c>
      <c r="J8730" s="27">
        <f>IF(I8730="","",INDEX(Daily!$J$2:$J$421,I8730))</f>
        <v/>
      </c>
      <c r="K8730" s="27">
        <f>IF(J8730="","",J8730+cat_offset)</f>
        <v/>
      </c>
      <c r="L8730" s="27">
        <f>IF(J8730="","",MAX(0,E8730-J8730)^2)</f>
        <v/>
      </c>
      <c r="M8730" s="27">
        <f>IF(J8730="","",MAX(0,E8730-(J8730+twcdh_off))^2)</f>
        <v/>
      </c>
      <c r="N8730" s="27">
        <f>IF(E8730="","",MAX(0,E8730-swcdh_thr)^2)</f>
        <v/>
      </c>
      <c r="O8730">
        <f>IF(K8730="","",ROUND(E8730-K8730,0))</f>
        <v/>
      </c>
      <c r="P8730">
        <f>IF(O8730="","",IF(O8730&gt;=1,O8730,0))</f>
        <v/>
      </c>
      <c r="Q8730" s="27">
        <f>IF(E8730="","",MAX(0,E8730-22))</f>
        <v/>
      </c>
      <c r="R8730" s="27">
        <f>IF(H8730=1,E8730,"")</f>
        <v/>
      </c>
      <c r="S8730" s="27">
        <f>IF(AND(H8730=1,J8730&lt;&gt;""),E8730-J8730,"")</f>
        <v/>
      </c>
      <c r="T8730">
        <f>IF(G8730="","",MONTH(G8730))</f>
        <v/>
      </c>
    </row>
    <row r="8731">
      <c r="A8731" s="24" t="n">
        <v>2020</v>
      </c>
      <c r="B8731" s="24" t="n">
        <v>12</v>
      </c>
      <c r="C8731" s="24" t="n">
        <v>29</v>
      </c>
      <c r="D8731" s="24" t="n">
        <v>18</v>
      </c>
      <c r="E8731" s="24" t="n">
        <v>8.289999999999999</v>
      </c>
      <c r="F8731" s="25">
        <f>IF($E8731="","",DATE(IF($A8731="",nominal_year,$A8731),$B8731,$C8731)+($D8731-IF(LEFT(hour_conv,1)="1",1,0))/24)</f>
        <v/>
      </c>
      <c r="G8731" s="26">
        <f>IF(F8731="","",INT(F8731))</f>
        <v/>
      </c>
      <c r="H8731">
        <f>IF(G8731="","",IF(AND(MONTH(G8731)*100+DAY(G8731)&gt;=season_lo,MONTH(G8731)*100+DAY(G8731)&lt;=season_hi),1,0))</f>
        <v/>
      </c>
      <c r="I8731">
        <f>IF(G8731="","",G8731-first_day+1)</f>
        <v/>
      </c>
      <c r="J8731" s="27">
        <f>IF(I8731="","",INDEX(Daily!$J$2:$J$421,I8731))</f>
        <v/>
      </c>
      <c r="K8731" s="27">
        <f>IF(J8731="","",J8731+cat_offset)</f>
        <v/>
      </c>
      <c r="L8731" s="27">
        <f>IF(J8731="","",MAX(0,E8731-J8731)^2)</f>
        <v/>
      </c>
      <c r="M8731" s="27">
        <f>IF(J8731="","",MAX(0,E8731-(J8731+twcdh_off))^2)</f>
        <v/>
      </c>
      <c r="N8731" s="27">
        <f>IF(E8731="","",MAX(0,E8731-swcdh_thr)^2)</f>
        <v/>
      </c>
      <c r="O8731">
        <f>IF(K8731="","",ROUND(E8731-K8731,0))</f>
        <v/>
      </c>
      <c r="P8731">
        <f>IF(O8731="","",IF(O8731&gt;=1,O8731,0))</f>
        <v/>
      </c>
      <c r="Q8731" s="27">
        <f>IF(E8731="","",MAX(0,E8731-22))</f>
        <v/>
      </c>
      <c r="R8731" s="27">
        <f>IF(H8731=1,E8731,"")</f>
        <v/>
      </c>
      <c r="S8731" s="27">
        <f>IF(AND(H8731=1,J8731&lt;&gt;""),E8731-J8731,"")</f>
        <v/>
      </c>
      <c r="T8731">
        <f>IF(G8731="","",MONTH(G8731))</f>
        <v/>
      </c>
    </row>
    <row r="8732">
      <c r="A8732" s="24" t="n">
        <v>2020</v>
      </c>
      <c r="B8732" s="24" t="n">
        <v>12</v>
      </c>
      <c r="C8732" s="24" t="n">
        <v>29</v>
      </c>
      <c r="D8732" s="24" t="n">
        <v>19</v>
      </c>
      <c r="E8732" s="24" t="n">
        <v>7.81</v>
      </c>
      <c r="F8732" s="25">
        <f>IF($E8732="","",DATE(IF($A8732="",nominal_year,$A8732),$B8732,$C8732)+($D8732-IF(LEFT(hour_conv,1)="1",1,0))/24)</f>
        <v/>
      </c>
      <c r="G8732" s="26">
        <f>IF(F8732="","",INT(F8732))</f>
        <v/>
      </c>
      <c r="H8732">
        <f>IF(G8732="","",IF(AND(MONTH(G8732)*100+DAY(G8732)&gt;=season_lo,MONTH(G8732)*100+DAY(G8732)&lt;=season_hi),1,0))</f>
        <v/>
      </c>
      <c r="I8732">
        <f>IF(G8732="","",G8732-first_day+1)</f>
        <v/>
      </c>
      <c r="J8732" s="27">
        <f>IF(I8732="","",INDEX(Daily!$J$2:$J$421,I8732))</f>
        <v/>
      </c>
      <c r="K8732" s="27">
        <f>IF(J8732="","",J8732+cat_offset)</f>
        <v/>
      </c>
      <c r="L8732" s="27">
        <f>IF(J8732="","",MAX(0,E8732-J8732)^2)</f>
        <v/>
      </c>
      <c r="M8732" s="27">
        <f>IF(J8732="","",MAX(0,E8732-(J8732+twcdh_off))^2)</f>
        <v/>
      </c>
      <c r="N8732" s="27">
        <f>IF(E8732="","",MAX(0,E8732-swcdh_thr)^2)</f>
        <v/>
      </c>
      <c r="O8732">
        <f>IF(K8732="","",ROUND(E8732-K8732,0))</f>
        <v/>
      </c>
      <c r="P8732">
        <f>IF(O8732="","",IF(O8732&gt;=1,O8732,0))</f>
        <v/>
      </c>
      <c r="Q8732" s="27">
        <f>IF(E8732="","",MAX(0,E8732-22))</f>
        <v/>
      </c>
      <c r="R8732" s="27">
        <f>IF(H8732=1,E8732,"")</f>
        <v/>
      </c>
      <c r="S8732" s="27">
        <f>IF(AND(H8732=1,J8732&lt;&gt;""),E8732-J8732,"")</f>
        <v/>
      </c>
      <c r="T8732">
        <f>IF(G8732="","",MONTH(G8732))</f>
        <v/>
      </c>
    </row>
    <row r="8733">
      <c r="A8733" s="24" t="n">
        <v>2020</v>
      </c>
      <c r="B8733" s="24" t="n">
        <v>12</v>
      </c>
      <c r="C8733" s="24" t="n">
        <v>29</v>
      </c>
      <c r="D8733" s="24" t="n">
        <v>20</v>
      </c>
      <c r="E8733" s="24" t="n">
        <v>6.62</v>
      </c>
      <c r="F8733" s="25">
        <f>IF($E8733="","",DATE(IF($A8733="",nominal_year,$A8733),$B8733,$C8733)+($D8733-IF(LEFT(hour_conv,1)="1",1,0))/24)</f>
        <v/>
      </c>
      <c r="G8733" s="26">
        <f>IF(F8733="","",INT(F8733))</f>
        <v/>
      </c>
      <c r="H8733">
        <f>IF(G8733="","",IF(AND(MONTH(G8733)*100+DAY(G8733)&gt;=season_lo,MONTH(G8733)*100+DAY(G8733)&lt;=season_hi),1,0))</f>
        <v/>
      </c>
      <c r="I8733">
        <f>IF(G8733="","",G8733-first_day+1)</f>
        <v/>
      </c>
      <c r="J8733" s="27">
        <f>IF(I8733="","",INDEX(Daily!$J$2:$J$421,I8733))</f>
        <v/>
      </c>
      <c r="K8733" s="27">
        <f>IF(J8733="","",J8733+cat_offset)</f>
        <v/>
      </c>
      <c r="L8733" s="27">
        <f>IF(J8733="","",MAX(0,E8733-J8733)^2)</f>
        <v/>
      </c>
      <c r="M8733" s="27">
        <f>IF(J8733="","",MAX(0,E8733-(J8733+twcdh_off))^2)</f>
        <v/>
      </c>
      <c r="N8733" s="27">
        <f>IF(E8733="","",MAX(0,E8733-swcdh_thr)^2)</f>
        <v/>
      </c>
      <c r="O8733">
        <f>IF(K8733="","",ROUND(E8733-K8733,0))</f>
        <v/>
      </c>
      <c r="P8733">
        <f>IF(O8733="","",IF(O8733&gt;=1,O8733,0))</f>
        <v/>
      </c>
      <c r="Q8733" s="27">
        <f>IF(E8733="","",MAX(0,E8733-22))</f>
        <v/>
      </c>
      <c r="R8733" s="27">
        <f>IF(H8733=1,E8733,"")</f>
        <v/>
      </c>
      <c r="S8733" s="27">
        <f>IF(AND(H8733=1,J8733&lt;&gt;""),E8733-J8733,"")</f>
        <v/>
      </c>
      <c r="T8733">
        <f>IF(G8733="","",MONTH(G8733))</f>
        <v/>
      </c>
    </row>
    <row r="8734">
      <c r="A8734" s="24" t="n">
        <v>2020</v>
      </c>
      <c r="B8734" s="24" t="n">
        <v>12</v>
      </c>
      <c r="C8734" s="24" t="n">
        <v>29</v>
      </c>
      <c r="D8734" s="24" t="n">
        <v>21</v>
      </c>
      <c r="E8734" s="24" t="n">
        <v>6.85</v>
      </c>
      <c r="F8734" s="25">
        <f>IF($E8734="","",DATE(IF($A8734="",nominal_year,$A8734),$B8734,$C8734)+($D8734-IF(LEFT(hour_conv,1)="1",1,0))/24)</f>
        <v/>
      </c>
      <c r="G8734" s="26">
        <f>IF(F8734="","",INT(F8734))</f>
        <v/>
      </c>
      <c r="H8734">
        <f>IF(G8734="","",IF(AND(MONTH(G8734)*100+DAY(G8734)&gt;=season_lo,MONTH(G8734)*100+DAY(G8734)&lt;=season_hi),1,0))</f>
        <v/>
      </c>
      <c r="I8734">
        <f>IF(G8734="","",G8734-first_day+1)</f>
        <v/>
      </c>
      <c r="J8734" s="27">
        <f>IF(I8734="","",INDEX(Daily!$J$2:$J$421,I8734))</f>
        <v/>
      </c>
      <c r="K8734" s="27">
        <f>IF(J8734="","",J8734+cat_offset)</f>
        <v/>
      </c>
      <c r="L8734" s="27">
        <f>IF(J8734="","",MAX(0,E8734-J8734)^2)</f>
        <v/>
      </c>
      <c r="M8734" s="27">
        <f>IF(J8734="","",MAX(0,E8734-(J8734+twcdh_off))^2)</f>
        <v/>
      </c>
      <c r="N8734" s="27">
        <f>IF(E8734="","",MAX(0,E8734-swcdh_thr)^2)</f>
        <v/>
      </c>
      <c r="O8734">
        <f>IF(K8734="","",ROUND(E8734-K8734,0))</f>
        <v/>
      </c>
      <c r="P8734">
        <f>IF(O8734="","",IF(O8734&gt;=1,O8734,0))</f>
        <v/>
      </c>
      <c r="Q8734" s="27">
        <f>IF(E8734="","",MAX(0,E8734-22))</f>
        <v/>
      </c>
      <c r="R8734" s="27">
        <f>IF(H8734=1,E8734,"")</f>
        <v/>
      </c>
      <c r="S8734" s="27">
        <f>IF(AND(H8734=1,J8734&lt;&gt;""),E8734-J8734,"")</f>
        <v/>
      </c>
      <c r="T8734">
        <f>IF(G8734="","",MONTH(G8734))</f>
        <v/>
      </c>
    </row>
    <row r="8735">
      <c r="A8735" s="24" t="n">
        <v>2020</v>
      </c>
      <c r="B8735" s="24" t="n">
        <v>12</v>
      </c>
      <c r="C8735" s="24" t="n">
        <v>29</v>
      </c>
      <c r="D8735" s="24" t="n">
        <v>22</v>
      </c>
      <c r="E8735" s="24" t="n">
        <v>6.25</v>
      </c>
      <c r="F8735" s="25">
        <f>IF($E8735="","",DATE(IF($A8735="",nominal_year,$A8735),$B8735,$C8735)+($D8735-IF(LEFT(hour_conv,1)="1",1,0))/24)</f>
        <v/>
      </c>
      <c r="G8735" s="26">
        <f>IF(F8735="","",INT(F8735))</f>
        <v/>
      </c>
      <c r="H8735">
        <f>IF(G8735="","",IF(AND(MONTH(G8735)*100+DAY(G8735)&gt;=season_lo,MONTH(G8735)*100+DAY(G8735)&lt;=season_hi),1,0))</f>
        <v/>
      </c>
      <c r="I8735">
        <f>IF(G8735="","",G8735-first_day+1)</f>
        <v/>
      </c>
      <c r="J8735" s="27">
        <f>IF(I8735="","",INDEX(Daily!$J$2:$J$421,I8735))</f>
        <v/>
      </c>
      <c r="K8735" s="27">
        <f>IF(J8735="","",J8735+cat_offset)</f>
        <v/>
      </c>
      <c r="L8735" s="27">
        <f>IF(J8735="","",MAX(0,E8735-J8735)^2)</f>
        <v/>
      </c>
      <c r="M8735" s="27">
        <f>IF(J8735="","",MAX(0,E8735-(J8735+twcdh_off))^2)</f>
        <v/>
      </c>
      <c r="N8735" s="27">
        <f>IF(E8735="","",MAX(0,E8735-swcdh_thr)^2)</f>
        <v/>
      </c>
      <c r="O8735">
        <f>IF(K8735="","",ROUND(E8735-K8735,0))</f>
        <v/>
      </c>
      <c r="P8735">
        <f>IF(O8735="","",IF(O8735&gt;=1,O8735,0))</f>
        <v/>
      </c>
      <c r="Q8735" s="27">
        <f>IF(E8735="","",MAX(0,E8735-22))</f>
        <v/>
      </c>
      <c r="R8735" s="27">
        <f>IF(H8735=1,E8735,"")</f>
        <v/>
      </c>
      <c r="S8735" s="27">
        <f>IF(AND(H8735=1,J8735&lt;&gt;""),E8735-J8735,"")</f>
        <v/>
      </c>
      <c r="T8735">
        <f>IF(G8735="","",MONTH(G8735))</f>
        <v/>
      </c>
    </row>
    <row r="8736">
      <c r="A8736" s="24" t="n">
        <v>2020</v>
      </c>
      <c r="B8736" s="24" t="n">
        <v>12</v>
      </c>
      <c r="C8736" s="24" t="n">
        <v>29</v>
      </c>
      <c r="D8736" s="24" t="n">
        <v>23</v>
      </c>
      <c r="E8736" s="24" t="n">
        <v>5.28</v>
      </c>
      <c r="F8736" s="25">
        <f>IF($E8736="","",DATE(IF($A8736="",nominal_year,$A8736),$B8736,$C8736)+($D8736-IF(LEFT(hour_conv,1)="1",1,0))/24)</f>
        <v/>
      </c>
      <c r="G8736" s="26">
        <f>IF(F8736="","",INT(F8736))</f>
        <v/>
      </c>
      <c r="H8736">
        <f>IF(G8736="","",IF(AND(MONTH(G8736)*100+DAY(G8736)&gt;=season_lo,MONTH(G8736)*100+DAY(G8736)&lt;=season_hi),1,0))</f>
        <v/>
      </c>
      <c r="I8736">
        <f>IF(G8736="","",G8736-first_day+1)</f>
        <v/>
      </c>
      <c r="J8736" s="27">
        <f>IF(I8736="","",INDEX(Daily!$J$2:$J$421,I8736))</f>
        <v/>
      </c>
      <c r="K8736" s="27">
        <f>IF(J8736="","",J8736+cat_offset)</f>
        <v/>
      </c>
      <c r="L8736" s="27">
        <f>IF(J8736="","",MAX(0,E8736-J8736)^2)</f>
        <v/>
      </c>
      <c r="M8736" s="27">
        <f>IF(J8736="","",MAX(0,E8736-(J8736+twcdh_off))^2)</f>
        <v/>
      </c>
      <c r="N8736" s="27">
        <f>IF(E8736="","",MAX(0,E8736-swcdh_thr)^2)</f>
        <v/>
      </c>
      <c r="O8736">
        <f>IF(K8736="","",ROUND(E8736-K8736,0))</f>
        <v/>
      </c>
      <c r="P8736">
        <f>IF(O8736="","",IF(O8736&gt;=1,O8736,0))</f>
        <v/>
      </c>
      <c r="Q8736" s="27">
        <f>IF(E8736="","",MAX(0,E8736-22))</f>
        <v/>
      </c>
      <c r="R8736" s="27">
        <f>IF(H8736=1,E8736,"")</f>
        <v/>
      </c>
      <c r="S8736" s="27">
        <f>IF(AND(H8736=1,J8736&lt;&gt;""),E8736-J8736,"")</f>
        <v/>
      </c>
      <c r="T8736">
        <f>IF(G8736="","",MONTH(G8736))</f>
        <v/>
      </c>
    </row>
    <row r="8737">
      <c r="A8737" s="24" t="n">
        <v>2020</v>
      </c>
      <c r="B8737" s="24" t="n">
        <v>12</v>
      </c>
      <c r="C8737" s="24" t="n">
        <v>29</v>
      </c>
      <c r="D8737" s="24" t="n">
        <v>24</v>
      </c>
      <c r="E8737" s="24" t="n">
        <v>5.02</v>
      </c>
      <c r="F8737" s="25">
        <f>IF($E8737="","",DATE(IF($A8737="",nominal_year,$A8737),$B8737,$C8737)+($D8737-IF(LEFT(hour_conv,1)="1",1,0))/24)</f>
        <v/>
      </c>
      <c r="G8737" s="26">
        <f>IF(F8737="","",INT(F8737))</f>
        <v/>
      </c>
      <c r="H8737">
        <f>IF(G8737="","",IF(AND(MONTH(G8737)*100+DAY(G8737)&gt;=season_lo,MONTH(G8737)*100+DAY(G8737)&lt;=season_hi),1,0))</f>
        <v/>
      </c>
      <c r="I8737">
        <f>IF(G8737="","",G8737-first_day+1)</f>
        <v/>
      </c>
      <c r="J8737" s="27">
        <f>IF(I8737="","",INDEX(Daily!$J$2:$J$421,I8737))</f>
        <v/>
      </c>
      <c r="K8737" s="27">
        <f>IF(J8737="","",J8737+cat_offset)</f>
        <v/>
      </c>
      <c r="L8737" s="27">
        <f>IF(J8737="","",MAX(0,E8737-J8737)^2)</f>
        <v/>
      </c>
      <c r="M8737" s="27">
        <f>IF(J8737="","",MAX(0,E8737-(J8737+twcdh_off))^2)</f>
        <v/>
      </c>
      <c r="N8737" s="27">
        <f>IF(E8737="","",MAX(0,E8737-swcdh_thr)^2)</f>
        <v/>
      </c>
      <c r="O8737">
        <f>IF(K8737="","",ROUND(E8737-K8737,0))</f>
        <v/>
      </c>
      <c r="P8737">
        <f>IF(O8737="","",IF(O8737&gt;=1,O8737,0))</f>
        <v/>
      </c>
      <c r="Q8737" s="27">
        <f>IF(E8737="","",MAX(0,E8737-22))</f>
        <v/>
      </c>
      <c r="R8737" s="27">
        <f>IF(H8737=1,E8737,"")</f>
        <v/>
      </c>
      <c r="S8737" s="27">
        <f>IF(AND(H8737=1,J8737&lt;&gt;""),E8737-J8737,"")</f>
        <v/>
      </c>
      <c r="T8737">
        <f>IF(G8737="","",MONTH(G8737))</f>
        <v/>
      </c>
    </row>
    <row r="8738">
      <c r="A8738" s="24" t="n">
        <v>2020</v>
      </c>
      <c r="B8738" s="24" t="n">
        <v>12</v>
      </c>
      <c r="C8738" s="24" t="n">
        <v>30</v>
      </c>
      <c r="D8738" s="24" t="n">
        <v>1</v>
      </c>
      <c r="E8738" s="24" t="n">
        <v>4.12</v>
      </c>
      <c r="F8738" s="25">
        <f>IF($E8738="","",DATE(IF($A8738="",nominal_year,$A8738),$B8738,$C8738)+($D8738-IF(LEFT(hour_conv,1)="1",1,0))/24)</f>
        <v/>
      </c>
      <c r="G8738" s="26">
        <f>IF(F8738="","",INT(F8738))</f>
        <v/>
      </c>
      <c r="H8738">
        <f>IF(G8738="","",IF(AND(MONTH(G8738)*100+DAY(G8738)&gt;=season_lo,MONTH(G8738)*100+DAY(G8738)&lt;=season_hi),1,0))</f>
        <v/>
      </c>
      <c r="I8738">
        <f>IF(G8738="","",G8738-first_day+1)</f>
        <v/>
      </c>
      <c r="J8738" s="27">
        <f>IF(I8738="","",INDEX(Daily!$J$2:$J$421,I8738))</f>
        <v/>
      </c>
      <c r="K8738" s="27">
        <f>IF(J8738="","",J8738+cat_offset)</f>
        <v/>
      </c>
      <c r="L8738" s="27">
        <f>IF(J8738="","",MAX(0,E8738-J8738)^2)</f>
        <v/>
      </c>
      <c r="M8738" s="27">
        <f>IF(J8738="","",MAX(0,E8738-(J8738+twcdh_off))^2)</f>
        <v/>
      </c>
      <c r="N8738" s="27">
        <f>IF(E8738="","",MAX(0,E8738-swcdh_thr)^2)</f>
        <v/>
      </c>
      <c r="O8738">
        <f>IF(K8738="","",ROUND(E8738-K8738,0))</f>
        <v/>
      </c>
      <c r="P8738">
        <f>IF(O8738="","",IF(O8738&gt;=1,O8738,0))</f>
        <v/>
      </c>
      <c r="Q8738" s="27">
        <f>IF(E8738="","",MAX(0,E8738-22))</f>
        <v/>
      </c>
      <c r="R8738" s="27">
        <f>IF(H8738=1,E8738,"")</f>
        <v/>
      </c>
      <c r="S8738" s="27">
        <f>IF(AND(H8738=1,J8738&lt;&gt;""),E8738-J8738,"")</f>
        <v/>
      </c>
      <c r="T8738">
        <f>IF(G8738="","",MONTH(G8738))</f>
        <v/>
      </c>
    </row>
    <row r="8739">
      <c r="A8739" s="24" t="n">
        <v>2020</v>
      </c>
      <c r="B8739" s="24" t="n">
        <v>12</v>
      </c>
      <c r="C8739" s="24" t="n">
        <v>30</v>
      </c>
      <c r="D8739" s="24" t="n">
        <v>2</v>
      </c>
      <c r="E8739" s="24" t="n">
        <v>3.05</v>
      </c>
      <c r="F8739" s="25">
        <f>IF($E8739="","",DATE(IF($A8739="",nominal_year,$A8739),$B8739,$C8739)+($D8739-IF(LEFT(hour_conv,1)="1",1,0))/24)</f>
        <v/>
      </c>
      <c r="G8739" s="26">
        <f>IF(F8739="","",INT(F8739))</f>
        <v/>
      </c>
      <c r="H8739">
        <f>IF(G8739="","",IF(AND(MONTH(G8739)*100+DAY(G8739)&gt;=season_lo,MONTH(G8739)*100+DAY(G8739)&lt;=season_hi),1,0))</f>
        <v/>
      </c>
      <c r="I8739">
        <f>IF(G8739="","",G8739-first_day+1)</f>
        <v/>
      </c>
      <c r="J8739" s="27">
        <f>IF(I8739="","",INDEX(Daily!$J$2:$J$421,I8739))</f>
        <v/>
      </c>
      <c r="K8739" s="27">
        <f>IF(J8739="","",J8739+cat_offset)</f>
        <v/>
      </c>
      <c r="L8739" s="27">
        <f>IF(J8739="","",MAX(0,E8739-J8739)^2)</f>
        <v/>
      </c>
      <c r="M8739" s="27">
        <f>IF(J8739="","",MAX(0,E8739-(J8739+twcdh_off))^2)</f>
        <v/>
      </c>
      <c r="N8739" s="27">
        <f>IF(E8739="","",MAX(0,E8739-swcdh_thr)^2)</f>
        <v/>
      </c>
      <c r="O8739">
        <f>IF(K8739="","",ROUND(E8739-K8739,0))</f>
        <v/>
      </c>
      <c r="P8739">
        <f>IF(O8739="","",IF(O8739&gt;=1,O8739,0))</f>
        <v/>
      </c>
      <c r="Q8739" s="27">
        <f>IF(E8739="","",MAX(0,E8739-22))</f>
        <v/>
      </c>
      <c r="R8739" s="27">
        <f>IF(H8739=1,E8739,"")</f>
        <v/>
      </c>
      <c r="S8739" s="27">
        <f>IF(AND(H8739=1,J8739&lt;&gt;""),E8739-J8739,"")</f>
        <v/>
      </c>
      <c r="T8739">
        <f>IF(G8739="","",MONTH(G8739))</f>
        <v/>
      </c>
    </row>
    <row r="8740">
      <c r="A8740" s="24" t="n">
        <v>2020</v>
      </c>
      <c r="B8740" s="24" t="n">
        <v>12</v>
      </c>
      <c r="C8740" s="24" t="n">
        <v>30</v>
      </c>
      <c r="D8740" s="24" t="n">
        <v>3</v>
      </c>
      <c r="E8740" s="24" t="n">
        <v>3.19</v>
      </c>
      <c r="F8740" s="25">
        <f>IF($E8740="","",DATE(IF($A8740="",nominal_year,$A8740),$B8740,$C8740)+($D8740-IF(LEFT(hour_conv,1)="1",1,0))/24)</f>
        <v/>
      </c>
      <c r="G8740" s="26">
        <f>IF(F8740="","",INT(F8740))</f>
        <v/>
      </c>
      <c r="H8740">
        <f>IF(G8740="","",IF(AND(MONTH(G8740)*100+DAY(G8740)&gt;=season_lo,MONTH(G8740)*100+DAY(G8740)&lt;=season_hi),1,0))</f>
        <v/>
      </c>
      <c r="I8740">
        <f>IF(G8740="","",G8740-first_day+1)</f>
        <v/>
      </c>
      <c r="J8740" s="27">
        <f>IF(I8740="","",INDEX(Daily!$J$2:$J$421,I8740))</f>
        <v/>
      </c>
      <c r="K8740" s="27">
        <f>IF(J8740="","",J8740+cat_offset)</f>
        <v/>
      </c>
      <c r="L8740" s="27">
        <f>IF(J8740="","",MAX(0,E8740-J8740)^2)</f>
        <v/>
      </c>
      <c r="M8740" s="27">
        <f>IF(J8740="","",MAX(0,E8740-(J8740+twcdh_off))^2)</f>
        <v/>
      </c>
      <c r="N8740" s="27">
        <f>IF(E8740="","",MAX(0,E8740-swcdh_thr)^2)</f>
        <v/>
      </c>
      <c r="O8740">
        <f>IF(K8740="","",ROUND(E8740-K8740,0))</f>
        <v/>
      </c>
      <c r="P8740">
        <f>IF(O8740="","",IF(O8740&gt;=1,O8740,0))</f>
        <v/>
      </c>
      <c r="Q8740" s="27">
        <f>IF(E8740="","",MAX(0,E8740-22))</f>
        <v/>
      </c>
      <c r="R8740" s="27">
        <f>IF(H8740=1,E8740,"")</f>
        <v/>
      </c>
      <c r="S8740" s="27">
        <f>IF(AND(H8740=1,J8740&lt;&gt;""),E8740-J8740,"")</f>
        <v/>
      </c>
      <c r="T8740">
        <f>IF(G8740="","",MONTH(G8740))</f>
        <v/>
      </c>
    </row>
    <row r="8741">
      <c r="A8741" s="24" t="n">
        <v>2020</v>
      </c>
      <c r="B8741" s="24" t="n">
        <v>12</v>
      </c>
      <c r="C8741" s="24" t="n">
        <v>30</v>
      </c>
      <c r="D8741" s="24" t="n">
        <v>4</v>
      </c>
      <c r="E8741" s="24" t="n">
        <v>2.55</v>
      </c>
      <c r="F8741" s="25">
        <f>IF($E8741="","",DATE(IF($A8741="",nominal_year,$A8741),$B8741,$C8741)+($D8741-IF(LEFT(hour_conv,1)="1",1,0))/24)</f>
        <v/>
      </c>
      <c r="G8741" s="26">
        <f>IF(F8741="","",INT(F8741))</f>
        <v/>
      </c>
      <c r="H8741">
        <f>IF(G8741="","",IF(AND(MONTH(G8741)*100+DAY(G8741)&gt;=season_lo,MONTH(G8741)*100+DAY(G8741)&lt;=season_hi),1,0))</f>
        <v/>
      </c>
      <c r="I8741">
        <f>IF(G8741="","",G8741-first_day+1)</f>
        <v/>
      </c>
      <c r="J8741" s="27">
        <f>IF(I8741="","",INDEX(Daily!$J$2:$J$421,I8741))</f>
        <v/>
      </c>
      <c r="K8741" s="27">
        <f>IF(J8741="","",J8741+cat_offset)</f>
        <v/>
      </c>
      <c r="L8741" s="27">
        <f>IF(J8741="","",MAX(0,E8741-J8741)^2)</f>
        <v/>
      </c>
      <c r="M8741" s="27">
        <f>IF(J8741="","",MAX(0,E8741-(J8741+twcdh_off))^2)</f>
        <v/>
      </c>
      <c r="N8741" s="27">
        <f>IF(E8741="","",MAX(0,E8741-swcdh_thr)^2)</f>
        <v/>
      </c>
      <c r="O8741">
        <f>IF(K8741="","",ROUND(E8741-K8741,0))</f>
        <v/>
      </c>
      <c r="P8741">
        <f>IF(O8741="","",IF(O8741&gt;=1,O8741,0))</f>
        <v/>
      </c>
      <c r="Q8741" s="27">
        <f>IF(E8741="","",MAX(0,E8741-22))</f>
        <v/>
      </c>
      <c r="R8741" s="27">
        <f>IF(H8741=1,E8741,"")</f>
        <v/>
      </c>
      <c r="S8741" s="27">
        <f>IF(AND(H8741=1,J8741&lt;&gt;""),E8741-J8741,"")</f>
        <v/>
      </c>
      <c r="T8741">
        <f>IF(G8741="","",MONTH(G8741))</f>
        <v/>
      </c>
    </row>
    <row r="8742">
      <c r="A8742" s="24" t="n">
        <v>2020</v>
      </c>
      <c r="B8742" s="24" t="n">
        <v>12</v>
      </c>
      <c r="C8742" s="24" t="n">
        <v>30</v>
      </c>
      <c r="D8742" s="24" t="n">
        <v>5</v>
      </c>
      <c r="E8742" s="24" t="n">
        <v>3.24</v>
      </c>
      <c r="F8742" s="25">
        <f>IF($E8742="","",DATE(IF($A8742="",nominal_year,$A8742),$B8742,$C8742)+($D8742-IF(LEFT(hour_conv,1)="1",1,0))/24)</f>
        <v/>
      </c>
      <c r="G8742" s="26">
        <f>IF(F8742="","",INT(F8742))</f>
        <v/>
      </c>
      <c r="H8742">
        <f>IF(G8742="","",IF(AND(MONTH(G8742)*100+DAY(G8742)&gt;=season_lo,MONTH(G8742)*100+DAY(G8742)&lt;=season_hi),1,0))</f>
        <v/>
      </c>
      <c r="I8742">
        <f>IF(G8742="","",G8742-first_day+1)</f>
        <v/>
      </c>
      <c r="J8742" s="27">
        <f>IF(I8742="","",INDEX(Daily!$J$2:$J$421,I8742))</f>
        <v/>
      </c>
      <c r="K8742" s="27">
        <f>IF(J8742="","",J8742+cat_offset)</f>
        <v/>
      </c>
      <c r="L8742" s="27">
        <f>IF(J8742="","",MAX(0,E8742-J8742)^2)</f>
        <v/>
      </c>
      <c r="M8742" s="27">
        <f>IF(J8742="","",MAX(0,E8742-(J8742+twcdh_off))^2)</f>
        <v/>
      </c>
      <c r="N8742" s="27">
        <f>IF(E8742="","",MAX(0,E8742-swcdh_thr)^2)</f>
        <v/>
      </c>
      <c r="O8742">
        <f>IF(K8742="","",ROUND(E8742-K8742,0))</f>
        <v/>
      </c>
      <c r="P8742">
        <f>IF(O8742="","",IF(O8742&gt;=1,O8742,0))</f>
        <v/>
      </c>
      <c r="Q8742" s="27">
        <f>IF(E8742="","",MAX(0,E8742-22))</f>
        <v/>
      </c>
      <c r="R8742" s="27">
        <f>IF(H8742=1,E8742,"")</f>
        <v/>
      </c>
      <c r="S8742" s="27">
        <f>IF(AND(H8742=1,J8742&lt;&gt;""),E8742-J8742,"")</f>
        <v/>
      </c>
      <c r="T8742">
        <f>IF(G8742="","",MONTH(G8742))</f>
        <v/>
      </c>
    </row>
    <row r="8743">
      <c r="A8743" s="24" t="n">
        <v>2020</v>
      </c>
      <c r="B8743" s="24" t="n">
        <v>12</v>
      </c>
      <c r="C8743" s="24" t="n">
        <v>30</v>
      </c>
      <c r="D8743" s="24" t="n">
        <v>6</v>
      </c>
      <c r="E8743" s="24" t="n">
        <v>3.58</v>
      </c>
      <c r="F8743" s="25">
        <f>IF($E8743="","",DATE(IF($A8743="",nominal_year,$A8743),$B8743,$C8743)+($D8743-IF(LEFT(hour_conv,1)="1",1,0))/24)</f>
        <v/>
      </c>
      <c r="G8743" s="26">
        <f>IF(F8743="","",INT(F8743))</f>
        <v/>
      </c>
      <c r="H8743">
        <f>IF(G8743="","",IF(AND(MONTH(G8743)*100+DAY(G8743)&gt;=season_lo,MONTH(G8743)*100+DAY(G8743)&lt;=season_hi),1,0))</f>
        <v/>
      </c>
      <c r="I8743">
        <f>IF(G8743="","",G8743-first_day+1)</f>
        <v/>
      </c>
      <c r="J8743" s="27">
        <f>IF(I8743="","",INDEX(Daily!$J$2:$J$421,I8743))</f>
        <v/>
      </c>
      <c r="K8743" s="27">
        <f>IF(J8743="","",J8743+cat_offset)</f>
        <v/>
      </c>
      <c r="L8743" s="27">
        <f>IF(J8743="","",MAX(0,E8743-J8743)^2)</f>
        <v/>
      </c>
      <c r="M8743" s="27">
        <f>IF(J8743="","",MAX(0,E8743-(J8743+twcdh_off))^2)</f>
        <v/>
      </c>
      <c r="N8743" s="27">
        <f>IF(E8743="","",MAX(0,E8743-swcdh_thr)^2)</f>
        <v/>
      </c>
      <c r="O8743">
        <f>IF(K8743="","",ROUND(E8743-K8743,0))</f>
        <v/>
      </c>
      <c r="P8743">
        <f>IF(O8743="","",IF(O8743&gt;=1,O8743,0))</f>
        <v/>
      </c>
      <c r="Q8743" s="27">
        <f>IF(E8743="","",MAX(0,E8743-22))</f>
        <v/>
      </c>
      <c r="R8743" s="27">
        <f>IF(H8743=1,E8743,"")</f>
        <v/>
      </c>
      <c r="S8743" s="27">
        <f>IF(AND(H8743=1,J8743&lt;&gt;""),E8743-J8743,"")</f>
        <v/>
      </c>
      <c r="T8743">
        <f>IF(G8743="","",MONTH(G8743))</f>
        <v/>
      </c>
    </row>
    <row r="8744">
      <c r="A8744" s="24" t="n">
        <v>2020</v>
      </c>
      <c r="B8744" s="24" t="n">
        <v>12</v>
      </c>
      <c r="C8744" s="24" t="n">
        <v>30</v>
      </c>
      <c r="D8744" s="24" t="n">
        <v>7</v>
      </c>
      <c r="E8744" s="24" t="n">
        <v>4.69</v>
      </c>
      <c r="F8744" s="25">
        <f>IF($E8744="","",DATE(IF($A8744="",nominal_year,$A8744),$B8744,$C8744)+($D8744-IF(LEFT(hour_conv,1)="1",1,0))/24)</f>
        <v/>
      </c>
      <c r="G8744" s="26">
        <f>IF(F8744="","",INT(F8744))</f>
        <v/>
      </c>
      <c r="H8744">
        <f>IF(G8744="","",IF(AND(MONTH(G8744)*100+DAY(G8744)&gt;=season_lo,MONTH(G8744)*100+DAY(G8744)&lt;=season_hi),1,0))</f>
        <v/>
      </c>
      <c r="I8744">
        <f>IF(G8744="","",G8744-first_day+1)</f>
        <v/>
      </c>
      <c r="J8744" s="27">
        <f>IF(I8744="","",INDEX(Daily!$J$2:$J$421,I8744))</f>
        <v/>
      </c>
      <c r="K8744" s="27">
        <f>IF(J8744="","",J8744+cat_offset)</f>
        <v/>
      </c>
      <c r="L8744" s="27">
        <f>IF(J8744="","",MAX(0,E8744-J8744)^2)</f>
        <v/>
      </c>
      <c r="M8744" s="27">
        <f>IF(J8744="","",MAX(0,E8744-(J8744+twcdh_off))^2)</f>
        <v/>
      </c>
      <c r="N8744" s="27">
        <f>IF(E8744="","",MAX(0,E8744-swcdh_thr)^2)</f>
        <v/>
      </c>
      <c r="O8744">
        <f>IF(K8744="","",ROUND(E8744-K8744,0))</f>
        <v/>
      </c>
      <c r="P8744">
        <f>IF(O8744="","",IF(O8744&gt;=1,O8744,0))</f>
        <v/>
      </c>
      <c r="Q8744" s="27">
        <f>IF(E8744="","",MAX(0,E8744-22))</f>
        <v/>
      </c>
      <c r="R8744" s="27">
        <f>IF(H8744=1,E8744,"")</f>
        <v/>
      </c>
      <c r="S8744" s="27">
        <f>IF(AND(H8744=1,J8744&lt;&gt;""),E8744-J8744,"")</f>
        <v/>
      </c>
      <c r="T8744">
        <f>IF(G8744="","",MONTH(G8744))</f>
        <v/>
      </c>
    </row>
    <row r="8745">
      <c r="A8745" s="24" t="n">
        <v>2020</v>
      </c>
      <c r="B8745" s="24" t="n">
        <v>12</v>
      </c>
      <c r="C8745" s="24" t="n">
        <v>30</v>
      </c>
      <c r="D8745" s="24" t="n">
        <v>8</v>
      </c>
      <c r="E8745" s="24" t="n">
        <v>4.57</v>
      </c>
      <c r="F8745" s="25">
        <f>IF($E8745="","",DATE(IF($A8745="",nominal_year,$A8745),$B8745,$C8745)+($D8745-IF(LEFT(hour_conv,1)="1",1,0))/24)</f>
        <v/>
      </c>
      <c r="G8745" s="26">
        <f>IF(F8745="","",INT(F8745))</f>
        <v/>
      </c>
      <c r="H8745">
        <f>IF(G8745="","",IF(AND(MONTH(G8745)*100+DAY(G8745)&gt;=season_lo,MONTH(G8745)*100+DAY(G8745)&lt;=season_hi),1,0))</f>
        <v/>
      </c>
      <c r="I8745">
        <f>IF(G8745="","",G8745-first_day+1)</f>
        <v/>
      </c>
      <c r="J8745" s="27">
        <f>IF(I8745="","",INDEX(Daily!$J$2:$J$421,I8745))</f>
        <v/>
      </c>
      <c r="K8745" s="27">
        <f>IF(J8745="","",J8745+cat_offset)</f>
        <v/>
      </c>
      <c r="L8745" s="27">
        <f>IF(J8745="","",MAX(0,E8745-J8745)^2)</f>
        <v/>
      </c>
      <c r="M8745" s="27">
        <f>IF(J8745="","",MAX(0,E8745-(J8745+twcdh_off))^2)</f>
        <v/>
      </c>
      <c r="N8745" s="27">
        <f>IF(E8745="","",MAX(0,E8745-swcdh_thr)^2)</f>
        <v/>
      </c>
      <c r="O8745">
        <f>IF(K8745="","",ROUND(E8745-K8745,0))</f>
        <v/>
      </c>
      <c r="P8745">
        <f>IF(O8745="","",IF(O8745&gt;=1,O8745,0))</f>
        <v/>
      </c>
      <c r="Q8745" s="27">
        <f>IF(E8745="","",MAX(0,E8745-22))</f>
        <v/>
      </c>
      <c r="R8745" s="27">
        <f>IF(H8745=1,E8745,"")</f>
        <v/>
      </c>
      <c r="S8745" s="27">
        <f>IF(AND(H8745=1,J8745&lt;&gt;""),E8745-J8745,"")</f>
        <v/>
      </c>
      <c r="T8745">
        <f>IF(G8745="","",MONTH(G8745))</f>
        <v/>
      </c>
    </row>
    <row r="8746">
      <c r="A8746" s="24" t="n">
        <v>2020</v>
      </c>
      <c r="B8746" s="24" t="n">
        <v>12</v>
      </c>
      <c r="C8746" s="24" t="n">
        <v>30</v>
      </c>
      <c r="D8746" s="24" t="n">
        <v>9</v>
      </c>
      <c r="E8746" s="24" t="n">
        <v>4.97</v>
      </c>
      <c r="F8746" s="25">
        <f>IF($E8746="","",DATE(IF($A8746="",nominal_year,$A8746),$B8746,$C8746)+($D8746-IF(LEFT(hour_conv,1)="1",1,0))/24)</f>
        <v/>
      </c>
      <c r="G8746" s="26">
        <f>IF(F8746="","",INT(F8746))</f>
        <v/>
      </c>
      <c r="H8746">
        <f>IF(G8746="","",IF(AND(MONTH(G8746)*100+DAY(G8746)&gt;=season_lo,MONTH(G8746)*100+DAY(G8746)&lt;=season_hi),1,0))</f>
        <v/>
      </c>
      <c r="I8746">
        <f>IF(G8746="","",G8746-first_day+1)</f>
        <v/>
      </c>
      <c r="J8746" s="27">
        <f>IF(I8746="","",INDEX(Daily!$J$2:$J$421,I8746))</f>
        <v/>
      </c>
      <c r="K8746" s="27">
        <f>IF(J8746="","",J8746+cat_offset)</f>
        <v/>
      </c>
      <c r="L8746" s="27">
        <f>IF(J8746="","",MAX(0,E8746-J8746)^2)</f>
        <v/>
      </c>
      <c r="M8746" s="27">
        <f>IF(J8746="","",MAX(0,E8746-(J8746+twcdh_off))^2)</f>
        <v/>
      </c>
      <c r="N8746" s="27">
        <f>IF(E8746="","",MAX(0,E8746-swcdh_thr)^2)</f>
        <v/>
      </c>
      <c r="O8746">
        <f>IF(K8746="","",ROUND(E8746-K8746,0))</f>
        <v/>
      </c>
      <c r="P8746">
        <f>IF(O8746="","",IF(O8746&gt;=1,O8746,0))</f>
        <v/>
      </c>
      <c r="Q8746" s="27">
        <f>IF(E8746="","",MAX(0,E8746-22))</f>
        <v/>
      </c>
      <c r="R8746" s="27">
        <f>IF(H8746=1,E8746,"")</f>
        <v/>
      </c>
      <c r="S8746" s="27">
        <f>IF(AND(H8746=1,J8746&lt;&gt;""),E8746-J8746,"")</f>
        <v/>
      </c>
      <c r="T8746">
        <f>IF(G8746="","",MONTH(G8746))</f>
        <v/>
      </c>
    </row>
    <row r="8747">
      <c r="A8747" s="24" t="n">
        <v>2020</v>
      </c>
      <c r="B8747" s="24" t="n">
        <v>12</v>
      </c>
      <c r="C8747" s="24" t="n">
        <v>30</v>
      </c>
      <c r="D8747" s="24" t="n">
        <v>10</v>
      </c>
      <c r="E8747" s="24" t="n">
        <v>5.98</v>
      </c>
      <c r="F8747" s="25">
        <f>IF($E8747="","",DATE(IF($A8747="",nominal_year,$A8747),$B8747,$C8747)+($D8747-IF(LEFT(hour_conv,1)="1",1,0))/24)</f>
        <v/>
      </c>
      <c r="G8747" s="26">
        <f>IF(F8747="","",INT(F8747))</f>
        <v/>
      </c>
      <c r="H8747">
        <f>IF(G8747="","",IF(AND(MONTH(G8747)*100+DAY(G8747)&gt;=season_lo,MONTH(G8747)*100+DAY(G8747)&lt;=season_hi),1,0))</f>
        <v/>
      </c>
      <c r="I8747">
        <f>IF(G8747="","",G8747-first_day+1)</f>
        <v/>
      </c>
      <c r="J8747" s="27">
        <f>IF(I8747="","",INDEX(Daily!$J$2:$J$421,I8747))</f>
        <v/>
      </c>
      <c r="K8747" s="27">
        <f>IF(J8747="","",J8747+cat_offset)</f>
        <v/>
      </c>
      <c r="L8747" s="27">
        <f>IF(J8747="","",MAX(0,E8747-J8747)^2)</f>
        <v/>
      </c>
      <c r="M8747" s="27">
        <f>IF(J8747="","",MAX(0,E8747-(J8747+twcdh_off))^2)</f>
        <v/>
      </c>
      <c r="N8747" s="27">
        <f>IF(E8747="","",MAX(0,E8747-swcdh_thr)^2)</f>
        <v/>
      </c>
      <c r="O8747">
        <f>IF(K8747="","",ROUND(E8747-K8747,0))</f>
        <v/>
      </c>
      <c r="P8747">
        <f>IF(O8747="","",IF(O8747&gt;=1,O8747,0))</f>
        <v/>
      </c>
      <c r="Q8747" s="27">
        <f>IF(E8747="","",MAX(0,E8747-22))</f>
        <v/>
      </c>
      <c r="R8747" s="27">
        <f>IF(H8747=1,E8747,"")</f>
        <v/>
      </c>
      <c r="S8747" s="27">
        <f>IF(AND(H8747=1,J8747&lt;&gt;""),E8747-J8747,"")</f>
        <v/>
      </c>
      <c r="T8747">
        <f>IF(G8747="","",MONTH(G8747))</f>
        <v/>
      </c>
    </row>
    <row r="8748">
      <c r="A8748" s="24" t="n">
        <v>2020</v>
      </c>
      <c r="B8748" s="24" t="n">
        <v>12</v>
      </c>
      <c r="C8748" s="24" t="n">
        <v>30</v>
      </c>
      <c r="D8748" s="24" t="n">
        <v>11</v>
      </c>
      <c r="E8748" s="24" t="n">
        <v>5.66</v>
      </c>
      <c r="F8748" s="25">
        <f>IF($E8748="","",DATE(IF($A8748="",nominal_year,$A8748),$B8748,$C8748)+($D8748-IF(LEFT(hour_conv,1)="1",1,0))/24)</f>
        <v/>
      </c>
      <c r="G8748" s="26">
        <f>IF(F8748="","",INT(F8748))</f>
        <v/>
      </c>
      <c r="H8748">
        <f>IF(G8748="","",IF(AND(MONTH(G8748)*100+DAY(G8748)&gt;=season_lo,MONTH(G8748)*100+DAY(G8748)&lt;=season_hi),1,0))</f>
        <v/>
      </c>
      <c r="I8748">
        <f>IF(G8748="","",G8748-first_day+1)</f>
        <v/>
      </c>
      <c r="J8748" s="27">
        <f>IF(I8748="","",INDEX(Daily!$J$2:$J$421,I8748))</f>
        <v/>
      </c>
      <c r="K8748" s="27">
        <f>IF(J8748="","",J8748+cat_offset)</f>
        <v/>
      </c>
      <c r="L8748" s="27">
        <f>IF(J8748="","",MAX(0,E8748-J8748)^2)</f>
        <v/>
      </c>
      <c r="M8748" s="27">
        <f>IF(J8748="","",MAX(0,E8748-(J8748+twcdh_off))^2)</f>
        <v/>
      </c>
      <c r="N8748" s="27">
        <f>IF(E8748="","",MAX(0,E8748-swcdh_thr)^2)</f>
        <v/>
      </c>
      <c r="O8748">
        <f>IF(K8748="","",ROUND(E8748-K8748,0))</f>
        <v/>
      </c>
      <c r="P8748">
        <f>IF(O8748="","",IF(O8748&gt;=1,O8748,0))</f>
        <v/>
      </c>
      <c r="Q8748" s="27">
        <f>IF(E8748="","",MAX(0,E8748-22))</f>
        <v/>
      </c>
      <c r="R8748" s="27">
        <f>IF(H8748=1,E8748,"")</f>
        <v/>
      </c>
      <c r="S8748" s="27">
        <f>IF(AND(H8748=1,J8748&lt;&gt;""),E8748-J8748,"")</f>
        <v/>
      </c>
      <c r="T8748">
        <f>IF(G8748="","",MONTH(G8748))</f>
        <v/>
      </c>
    </row>
    <row r="8749">
      <c r="A8749" s="24" t="n">
        <v>2020</v>
      </c>
      <c r="B8749" s="24" t="n">
        <v>12</v>
      </c>
      <c r="C8749" s="24" t="n">
        <v>30</v>
      </c>
      <c r="D8749" s="24" t="n">
        <v>12</v>
      </c>
      <c r="E8749" s="24" t="n">
        <v>7.06</v>
      </c>
      <c r="F8749" s="25">
        <f>IF($E8749="","",DATE(IF($A8749="",nominal_year,$A8749),$B8749,$C8749)+($D8749-IF(LEFT(hour_conv,1)="1",1,0))/24)</f>
        <v/>
      </c>
      <c r="G8749" s="26">
        <f>IF(F8749="","",INT(F8749))</f>
        <v/>
      </c>
      <c r="H8749">
        <f>IF(G8749="","",IF(AND(MONTH(G8749)*100+DAY(G8749)&gt;=season_lo,MONTH(G8749)*100+DAY(G8749)&lt;=season_hi),1,0))</f>
        <v/>
      </c>
      <c r="I8749">
        <f>IF(G8749="","",G8749-first_day+1)</f>
        <v/>
      </c>
      <c r="J8749" s="27">
        <f>IF(I8749="","",INDEX(Daily!$J$2:$J$421,I8749))</f>
        <v/>
      </c>
      <c r="K8749" s="27">
        <f>IF(J8749="","",J8749+cat_offset)</f>
        <v/>
      </c>
      <c r="L8749" s="27">
        <f>IF(J8749="","",MAX(0,E8749-J8749)^2)</f>
        <v/>
      </c>
      <c r="M8749" s="27">
        <f>IF(J8749="","",MAX(0,E8749-(J8749+twcdh_off))^2)</f>
        <v/>
      </c>
      <c r="N8749" s="27">
        <f>IF(E8749="","",MAX(0,E8749-swcdh_thr)^2)</f>
        <v/>
      </c>
      <c r="O8749">
        <f>IF(K8749="","",ROUND(E8749-K8749,0))</f>
        <v/>
      </c>
      <c r="P8749">
        <f>IF(O8749="","",IF(O8749&gt;=1,O8749,0))</f>
        <v/>
      </c>
      <c r="Q8749" s="27">
        <f>IF(E8749="","",MAX(0,E8749-22))</f>
        <v/>
      </c>
      <c r="R8749" s="27">
        <f>IF(H8749=1,E8749,"")</f>
        <v/>
      </c>
      <c r="S8749" s="27">
        <f>IF(AND(H8749=1,J8749&lt;&gt;""),E8749-J8749,"")</f>
        <v/>
      </c>
      <c r="T8749">
        <f>IF(G8749="","",MONTH(G8749))</f>
        <v/>
      </c>
    </row>
    <row r="8750">
      <c r="A8750" s="24" t="n">
        <v>2020</v>
      </c>
      <c r="B8750" s="24" t="n">
        <v>12</v>
      </c>
      <c r="C8750" s="24" t="n">
        <v>30</v>
      </c>
      <c r="D8750" s="24" t="n">
        <v>13</v>
      </c>
      <c r="E8750" s="24" t="n">
        <v>6.93</v>
      </c>
      <c r="F8750" s="25">
        <f>IF($E8750="","",DATE(IF($A8750="",nominal_year,$A8750),$B8750,$C8750)+($D8750-IF(LEFT(hour_conv,1)="1",1,0))/24)</f>
        <v/>
      </c>
      <c r="G8750" s="26">
        <f>IF(F8750="","",INT(F8750))</f>
        <v/>
      </c>
      <c r="H8750">
        <f>IF(G8750="","",IF(AND(MONTH(G8750)*100+DAY(G8750)&gt;=season_lo,MONTH(G8750)*100+DAY(G8750)&lt;=season_hi),1,0))</f>
        <v/>
      </c>
      <c r="I8750">
        <f>IF(G8750="","",G8750-first_day+1)</f>
        <v/>
      </c>
      <c r="J8750" s="27">
        <f>IF(I8750="","",INDEX(Daily!$J$2:$J$421,I8750))</f>
        <v/>
      </c>
      <c r="K8750" s="27">
        <f>IF(J8750="","",J8750+cat_offset)</f>
        <v/>
      </c>
      <c r="L8750" s="27">
        <f>IF(J8750="","",MAX(0,E8750-J8750)^2)</f>
        <v/>
      </c>
      <c r="M8750" s="27">
        <f>IF(J8750="","",MAX(0,E8750-(J8750+twcdh_off))^2)</f>
        <v/>
      </c>
      <c r="N8750" s="27">
        <f>IF(E8750="","",MAX(0,E8750-swcdh_thr)^2)</f>
        <v/>
      </c>
      <c r="O8750">
        <f>IF(K8750="","",ROUND(E8750-K8750,0))</f>
        <v/>
      </c>
      <c r="P8750">
        <f>IF(O8750="","",IF(O8750&gt;=1,O8750,0))</f>
        <v/>
      </c>
      <c r="Q8750" s="27">
        <f>IF(E8750="","",MAX(0,E8750-22))</f>
        <v/>
      </c>
      <c r="R8750" s="27">
        <f>IF(H8750=1,E8750,"")</f>
        <v/>
      </c>
      <c r="S8750" s="27">
        <f>IF(AND(H8750=1,J8750&lt;&gt;""),E8750-J8750,"")</f>
        <v/>
      </c>
      <c r="T8750">
        <f>IF(G8750="","",MONTH(G8750))</f>
        <v/>
      </c>
    </row>
    <row r="8751">
      <c r="A8751" s="24" t="n">
        <v>2020</v>
      </c>
      <c r="B8751" s="24" t="n">
        <v>12</v>
      </c>
      <c r="C8751" s="24" t="n">
        <v>30</v>
      </c>
      <c r="D8751" s="24" t="n">
        <v>14</v>
      </c>
      <c r="E8751" s="24" t="n">
        <v>7.28</v>
      </c>
      <c r="F8751" s="25">
        <f>IF($E8751="","",DATE(IF($A8751="",nominal_year,$A8751),$B8751,$C8751)+($D8751-IF(LEFT(hour_conv,1)="1",1,0))/24)</f>
        <v/>
      </c>
      <c r="G8751" s="26">
        <f>IF(F8751="","",INT(F8751))</f>
        <v/>
      </c>
      <c r="H8751">
        <f>IF(G8751="","",IF(AND(MONTH(G8751)*100+DAY(G8751)&gt;=season_lo,MONTH(G8751)*100+DAY(G8751)&lt;=season_hi),1,0))</f>
        <v/>
      </c>
      <c r="I8751">
        <f>IF(G8751="","",G8751-first_day+1)</f>
        <v/>
      </c>
      <c r="J8751" s="27">
        <f>IF(I8751="","",INDEX(Daily!$J$2:$J$421,I8751))</f>
        <v/>
      </c>
      <c r="K8751" s="27">
        <f>IF(J8751="","",J8751+cat_offset)</f>
        <v/>
      </c>
      <c r="L8751" s="27">
        <f>IF(J8751="","",MAX(0,E8751-J8751)^2)</f>
        <v/>
      </c>
      <c r="M8751" s="27">
        <f>IF(J8751="","",MAX(0,E8751-(J8751+twcdh_off))^2)</f>
        <v/>
      </c>
      <c r="N8751" s="27">
        <f>IF(E8751="","",MAX(0,E8751-swcdh_thr)^2)</f>
        <v/>
      </c>
      <c r="O8751">
        <f>IF(K8751="","",ROUND(E8751-K8751,0))</f>
        <v/>
      </c>
      <c r="P8751">
        <f>IF(O8751="","",IF(O8751&gt;=1,O8751,0))</f>
        <v/>
      </c>
      <c r="Q8751" s="27">
        <f>IF(E8751="","",MAX(0,E8751-22))</f>
        <v/>
      </c>
      <c r="R8751" s="27">
        <f>IF(H8751=1,E8751,"")</f>
        <v/>
      </c>
      <c r="S8751" s="27">
        <f>IF(AND(H8751=1,J8751&lt;&gt;""),E8751-J8751,"")</f>
        <v/>
      </c>
      <c r="T8751">
        <f>IF(G8751="","",MONTH(G8751))</f>
        <v/>
      </c>
    </row>
    <row r="8752">
      <c r="A8752" s="24" t="n">
        <v>2020</v>
      </c>
      <c r="B8752" s="24" t="n">
        <v>12</v>
      </c>
      <c r="C8752" s="24" t="n">
        <v>30</v>
      </c>
      <c r="D8752" s="24" t="n">
        <v>15</v>
      </c>
      <c r="E8752" s="24" t="n">
        <v>8.199999999999999</v>
      </c>
      <c r="F8752" s="25">
        <f>IF($E8752="","",DATE(IF($A8752="",nominal_year,$A8752),$B8752,$C8752)+($D8752-IF(LEFT(hour_conv,1)="1",1,0))/24)</f>
        <v/>
      </c>
      <c r="G8752" s="26">
        <f>IF(F8752="","",INT(F8752))</f>
        <v/>
      </c>
      <c r="H8752">
        <f>IF(G8752="","",IF(AND(MONTH(G8752)*100+DAY(G8752)&gt;=season_lo,MONTH(G8752)*100+DAY(G8752)&lt;=season_hi),1,0))</f>
        <v/>
      </c>
      <c r="I8752">
        <f>IF(G8752="","",G8752-first_day+1)</f>
        <v/>
      </c>
      <c r="J8752" s="27">
        <f>IF(I8752="","",INDEX(Daily!$J$2:$J$421,I8752))</f>
        <v/>
      </c>
      <c r="K8752" s="27">
        <f>IF(J8752="","",J8752+cat_offset)</f>
        <v/>
      </c>
      <c r="L8752" s="27">
        <f>IF(J8752="","",MAX(0,E8752-J8752)^2)</f>
        <v/>
      </c>
      <c r="M8752" s="27">
        <f>IF(J8752="","",MAX(0,E8752-(J8752+twcdh_off))^2)</f>
        <v/>
      </c>
      <c r="N8752" s="27">
        <f>IF(E8752="","",MAX(0,E8752-swcdh_thr)^2)</f>
        <v/>
      </c>
      <c r="O8752">
        <f>IF(K8752="","",ROUND(E8752-K8752,0))</f>
        <v/>
      </c>
      <c r="P8752">
        <f>IF(O8752="","",IF(O8752&gt;=1,O8752,0))</f>
        <v/>
      </c>
      <c r="Q8752" s="27">
        <f>IF(E8752="","",MAX(0,E8752-22))</f>
        <v/>
      </c>
      <c r="R8752" s="27">
        <f>IF(H8752=1,E8752,"")</f>
        <v/>
      </c>
      <c r="S8752" s="27">
        <f>IF(AND(H8752=1,J8752&lt;&gt;""),E8752-J8752,"")</f>
        <v/>
      </c>
      <c r="T8752">
        <f>IF(G8752="","",MONTH(G8752))</f>
        <v/>
      </c>
    </row>
    <row r="8753">
      <c r="A8753" s="24" t="n">
        <v>2020</v>
      </c>
      <c r="B8753" s="24" t="n">
        <v>12</v>
      </c>
      <c r="C8753" s="24" t="n">
        <v>30</v>
      </c>
      <c r="D8753" s="24" t="n">
        <v>16</v>
      </c>
      <c r="E8753" s="24" t="n">
        <v>7.94</v>
      </c>
      <c r="F8753" s="25">
        <f>IF($E8753="","",DATE(IF($A8753="",nominal_year,$A8753),$B8753,$C8753)+($D8753-IF(LEFT(hour_conv,1)="1",1,0))/24)</f>
        <v/>
      </c>
      <c r="G8753" s="26">
        <f>IF(F8753="","",INT(F8753))</f>
        <v/>
      </c>
      <c r="H8753">
        <f>IF(G8753="","",IF(AND(MONTH(G8753)*100+DAY(G8753)&gt;=season_lo,MONTH(G8753)*100+DAY(G8753)&lt;=season_hi),1,0))</f>
        <v/>
      </c>
      <c r="I8753">
        <f>IF(G8753="","",G8753-first_day+1)</f>
        <v/>
      </c>
      <c r="J8753" s="27">
        <f>IF(I8753="","",INDEX(Daily!$J$2:$J$421,I8753))</f>
        <v/>
      </c>
      <c r="K8753" s="27">
        <f>IF(J8753="","",J8753+cat_offset)</f>
        <v/>
      </c>
      <c r="L8753" s="27">
        <f>IF(J8753="","",MAX(0,E8753-J8753)^2)</f>
        <v/>
      </c>
      <c r="M8753" s="27">
        <f>IF(J8753="","",MAX(0,E8753-(J8753+twcdh_off))^2)</f>
        <v/>
      </c>
      <c r="N8753" s="27">
        <f>IF(E8753="","",MAX(0,E8753-swcdh_thr)^2)</f>
        <v/>
      </c>
      <c r="O8753">
        <f>IF(K8753="","",ROUND(E8753-K8753,0))</f>
        <v/>
      </c>
      <c r="P8753">
        <f>IF(O8753="","",IF(O8753&gt;=1,O8753,0))</f>
        <v/>
      </c>
      <c r="Q8753" s="27">
        <f>IF(E8753="","",MAX(0,E8753-22))</f>
        <v/>
      </c>
      <c r="R8753" s="27">
        <f>IF(H8753=1,E8753,"")</f>
        <v/>
      </c>
      <c r="S8753" s="27">
        <f>IF(AND(H8753=1,J8753&lt;&gt;""),E8753-J8753,"")</f>
        <v/>
      </c>
      <c r="T8753">
        <f>IF(G8753="","",MONTH(G8753))</f>
        <v/>
      </c>
    </row>
    <row r="8754">
      <c r="A8754" s="24" t="n">
        <v>2020</v>
      </c>
      <c r="B8754" s="24" t="n">
        <v>12</v>
      </c>
      <c r="C8754" s="24" t="n">
        <v>30</v>
      </c>
      <c r="D8754" s="24" t="n">
        <v>17</v>
      </c>
      <c r="E8754" s="24" t="n">
        <v>8.289999999999999</v>
      </c>
      <c r="F8754" s="25">
        <f>IF($E8754="","",DATE(IF($A8754="",nominal_year,$A8754),$B8754,$C8754)+($D8754-IF(LEFT(hour_conv,1)="1",1,0))/24)</f>
        <v/>
      </c>
      <c r="G8754" s="26">
        <f>IF(F8754="","",INT(F8754))</f>
        <v/>
      </c>
      <c r="H8754">
        <f>IF(G8754="","",IF(AND(MONTH(G8754)*100+DAY(G8754)&gt;=season_lo,MONTH(G8754)*100+DAY(G8754)&lt;=season_hi),1,0))</f>
        <v/>
      </c>
      <c r="I8754">
        <f>IF(G8754="","",G8754-first_day+1)</f>
        <v/>
      </c>
      <c r="J8754" s="27">
        <f>IF(I8754="","",INDEX(Daily!$J$2:$J$421,I8754))</f>
        <v/>
      </c>
      <c r="K8754" s="27">
        <f>IF(J8754="","",J8754+cat_offset)</f>
        <v/>
      </c>
      <c r="L8754" s="27">
        <f>IF(J8754="","",MAX(0,E8754-J8754)^2)</f>
        <v/>
      </c>
      <c r="M8754" s="27">
        <f>IF(J8754="","",MAX(0,E8754-(J8754+twcdh_off))^2)</f>
        <v/>
      </c>
      <c r="N8754" s="27">
        <f>IF(E8754="","",MAX(0,E8754-swcdh_thr)^2)</f>
        <v/>
      </c>
      <c r="O8754">
        <f>IF(K8754="","",ROUND(E8754-K8754,0))</f>
        <v/>
      </c>
      <c r="P8754">
        <f>IF(O8754="","",IF(O8754&gt;=1,O8754,0))</f>
        <v/>
      </c>
      <c r="Q8754" s="27">
        <f>IF(E8754="","",MAX(0,E8754-22))</f>
        <v/>
      </c>
      <c r="R8754" s="27">
        <f>IF(H8754=1,E8754,"")</f>
        <v/>
      </c>
      <c r="S8754" s="27">
        <f>IF(AND(H8754=1,J8754&lt;&gt;""),E8754-J8754,"")</f>
        <v/>
      </c>
      <c r="T8754">
        <f>IF(G8754="","",MONTH(G8754))</f>
        <v/>
      </c>
    </row>
    <row r="8755">
      <c r="A8755" s="24" t="n">
        <v>2020</v>
      </c>
      <c r="B8755" s="24" t="n">
        <v>12</v>
      </c>
      <c r="C8755" s="24" t="n">
        <v>30</v>
      </c>
      <c r="D8755" s="24" t="n">
        <v>18</v>
      </c>
      <c r="E8755" s="24" t="n">
        <v>6.95</v>
      </c>
      <c r="F8755" s="25">
        <f>IF($E8755="","",DATE(IF($A8755="",nominal_year,$A8755),$B8755,$C8755)+($D8755-IF(LEFT(hour_conv,1)="1",1,0))/24)</f>
        <v/>
      </c>
      <c r="G8755" s="26">
        <f>IF(F8755="","",INT(F8755))</f>
        <v/>
      </c>
      <c r="H8755">
        <f>IF(G8755="","",IF(AND(MONTH(G8755)*100+DAY(G8755)&gt;=season_lo,MONTH(G8755)*100+DAY(G8755)&lt;=season_hi),1,0))</f>
        <v/>
      </c>
      <c r="I8755">
        <f>IF(G8755="","",G8755-first_day+1)</f>
        <v/>
      </c>
      <c r="J8755" s="27">
        <f>IF(I8755="","",INDEX(Daily!$J$2:$J$421,I8755))</f>
        <v/>
      </c>
      <c r="K8755" s="27">
        <f>IF(J8755="","",J8755+cat_offset)</f>
        <v/>
      </c>
      <c r="L8755" s="27">
        <f>IF(J8755="","",MAX(0,E8755-J8755)^2)</f>
        <v/>
      </c>
      <c r="M8755" s="27">
        <f>IF(J8755="","",MAX(0,E8755-(J8755+twcdh_off))^2)</f>
        <v/>
      </c>
      <c r="N8755" s="27">
        <f>IF(E8755="","",MAX(0,E8755-swcdh_thr)^2)</f>
        <v/>
      </c>
      <c r="O8755">
        <f>IF(K8755="","",ROUND(E8755-K8755,0))</f>
        <v/>
      </c>
      <c r="P8755">
        <f>IF(O8755="","",IF(O8755&gt;=1,O8755,0))</f>
        <v/>
      </c>
      <c r="Q8755" s="27">
        <f>IF(E8755="","",MAX(0,E8755-22))</f>
        <v/>
      </c>
      <c r="R8755" s="27">
        <f>IF(H8755=1,E8755,"")</f>
        <v/>
      </c>
      <c r="S8755" s="27">
        <f>IF(AND(H8755=1,J8755&lt;&gt;""),E8755-J8755,"")</f>
        <v/>
      </c>
      <c r="T8755">
        <f>IF(G8755="","",MONTH(G8755))</f>
        <v/>
      </c>
    </row>
    <row r="8756">
      <c r="A8756" s="24" t="n">
        <v>2020</v>
      </c>
      <c r="B8756" s="24" t="n">
        <v>12</v>
      </c>
      <c r="C8756" s="24" t="n">
        <v>30</v>
      </c>
      <c r="D8756" s="24" t="n">
        <v>19</v>
      </c>
      <c r="E8756" s="24" t="n">
        <v>7.24</v>
      </c>
      <c r="F8756" s="25">
        <f>IF($E8756="","",DATE(IF($A8756="",nominal_year,$A8756),$B8756,$C8756)+($D8756-IF(LEFT(hour_conv,1)="1",1,0))/24)</f>
        <v/>
      </c>
      <c r="G8756" s="26">
        <f>IF(F8756="","",INT(F8756))</f>
        <v/>
      </c>
      <c r="H8756">
        <f>IF(G8756="","",IF(AND(MONTH(G8756)*100+DAY(G8756)&gt;=season_lo,MONTH(G8756)*100+DAY(G8756)&lt;=season_hi),1,0))</f>
        <v/>
      </c>
      <c r="I8756">
        <f>IF(G8756="","",G8756-first_day+1)</f>
        <v/>
      </c>
      <c r="J8756" s="27">
        <f>IF(I8756="","",INDEX(Daily!$J$2:$J$421,I8756))</f>
        <v/>
      </c>
      <c r="K8756" s="27">
        <f>IF(J8756="","",J8756+cat_offset)</f>
        <v/>
      </c>
      <c r="L8756" s="27">
        <f>IF(J8756="","",MAX(0,E8756-J8756)^2)</f>
        <v/>
      </c>
      <c r="M8756" s="27">
        <f>IF(J8756="","",MAX(0,E8756-(J8756+twcdh_off))^2)</f>
        <v/>
      </c>
      <c r="N8756" s="27">
        <f>IF(E8756="","",MAX(0,E8756-swcdh_thr)^2)</f>
        <v/>
      </c>
      <c r="O8756">
        <f>IF(K8756="","",ROUND(E8756-K8756,0))</f>
        <v/>
      </c>
      <c r="P8756">
        <f>IF(O8756="","",IF(O8756&gt;=1,O8756,0))</f>
        <v/>
      </c>
      <c r="Q8756" s="27">
        <f>IF(E8756="","",MAX(0,E8756-22))</f>
        <v/>
      </c>
      <c r="R8756" s="27">
        <f>IF(H8756=1,E8756,"")</f>
        <v/>
      </c>
      <c r="S8756" s="27">
        <f>IF(AND(H8756=1,J8756&lt;&gt;""),E8756-J8756,"")</f>
        <v/>
      </c>
      <c r="T8756">
        <f>IF(G8756="","",MONTH(G8756))</f>
        <v/>
      </c>
    </row>
    <row r="8757">
      <c r="A8757" s="24" t="n">
        <v>2020</v>
      </c>
      <c r="B8757" s="24" t="n">
        <v>12</v>
      </c>
      <c r="C8757" s="24" t="n">
        <v>30</v>
      </c>
      <c r="D8757" s="24" t="n">
        <v>20</v>
      </c>
      <c r="E8757" s="24" t="n">
        <v>6.42</v>
      </c>
      <c r="F8757" s="25">
        <f>IF($E8757="","",DATE(IF($A8757="",nominal_year,$A8757),$B8757,$C8757)+($D8757-IF(LEFT(hour_conv,1)="1",1,0))/24)</f>
        <v/>
      </c>
      <c r="G8757" s="26">
        <f>IF(F8757="","",INT(F8757))</f>
        <v/>
      </c>
      <c r="H8757">
        <f>IF(G8757="","",IF(AND(MONTH(G8757)*100+DAY(G8757)&gt;=season_lo,MONTH(G8757)*100+DAY(G8757)&lt;=season_hi),1,0))</f>
        <v/>
      </c>
      <c r="I8757">
        <f>IF(G8757="","",G8757-first_day+1)</f>
        <v/>
      </c>
      <c r="J8757" s="27">
        <f>IF(I8757="","",INDEX(Daily!$J$2:$J$421,I8757))</f>
        <v/>
      </c>
      <c r="K8757" s="27">
        <f>IF(J8757="","",J8757+cat_offset)</f>
        <v/>
      </c>
      <c r="L8757" s="27">
        <f>IF(J8757="","",MAX(0,E8757-J8757)^2)</f>
        <v/>
      </c>
      <c r="M8757" s="27">
        <f>IF(J8757="","",MAX(0,E8757-(J8757+twcdh_off))^2)</f>
        <v/>
      </c>
      <c r="N8757" s="27">
        <f>IF(E8757="","",MAX(0,E8757-swcdh_thr)^2)</f>
        <v/>
      </c>
      <c r="O8757">
        <f>IF(K8757="","",ROUND(E8757-K8757,0))</f>
        <v/>
      </c>
      <c r="P8757">
        <f>IF(O8757="","",IF(O8757&gt;=1,O8757,0))</f>
        <v/>
      </c>
      <c r="Q8757" s="27">
        <f>IF(E8757="","",MAX(0,E8757-22))</f>
        <v/>
      </c>
      <c r="R8757" s="27">
        <f>IF(H8757=1,E8757,"")</f>
        <v/>
      </c>
      <c r="S8757" s="27">
        <f>IF(AND(H8757=1,J8757&lt;&gt;""),E8757-J8757,"")</f>
        <v/>
      </c>
      <c r="T8757">
        <f>IF(G8757="","",MONTH(G8757))</f>
        <v/>
      </c>
    </row>
    <row r="8758">
      <c r="A8758" s="24" t="n">
        <v>2020</v>
      </c>
      <c r="B8758" s="24" t="n">
        <v>12</v>
      </c>
      <c r="C8758" s="24" t="n">
        <v>30</v>
      </c>
      <c r="D8758" s="24" t="n">
        <v>21</v>
      </c>
      <c r="E8758" s="24" t="n">
        <v>5.93</v>
      </c>
      <c r="F8758" s="25">
        <f>IF($E8758="","",DATE(IF($A8758="",nominal_year,$A8758),$B8758,$C8758)+($D8758-IF(LEFT(hour_conv,1)="1",1,0))/24)</f>
        <v/>
      </c>
      <c r="G8758" s="26">
        <f>IF(F8758="","",INT(F8758))</f>
        <v/>
      </c>
      <c r="H8758">
        <f>IF(G8758="","",IF(AND(MONTH(G8758)*100+DAY(G8758)&gt;=season_lo,MONTH(G8758)*100+DAY(G8758)&lt;=season_hi),1,0))</f>
        <v/>
      </c>
      <c r="I8758">
        <f>IF(G8758="","",G8758-first_day+1)</f>
        <v/>
      </c>
      <c r="J8758" s="27">
        <f>IF(I8758="","",INDEX(Daily!$J$2:$J$421,I8758))</f>
        <v/>
      </c>
      <c r="K8758" s="27">
        <f>IF(J8758="","",J8758+cat_offset)</f>
        <v/>
      </c>
      <c r="L8758" s="27">
        <f>IF(J8758="","",MAX(0,E8758-J8758)^2)</f>
        <v/>
      </c>
      <c r="M8758" s="27">
        <f>IF(J8758="","",MAX(0,E8758-(J8758+twcdh_off))^2)</f>
        <v/>
      </c>
      <c r="N8758" s="27">
        <f>IF(E8758="","",MAX(0,E8758-swcdh_thr)^2)</f>
        <v/>
      </c>
      <c r="O8758">
        <f>IF(K8758="","",ROUND(E8758-K8758,0))</f>
        <v/>
      </c>
      <c r="P8758">
        <f>IF(O8758="","",IF(O8758&gt;=1,O8758,0))</f>
        <v/>
      </c>
      <c r="Q8758" s="27">
        <f>IF(E8758="","",MAX(0,E8758-22))</f>
        <v/>
      </c>
      <c r="R8758" s="27">
        <f>IF(H8758=1,E8758,"")</f>
        <v/>
      </c>
      <c r="S8758" s="27">
        <f>IF(AND(H8758=1,J8758&lt;&gt;""),E8758-J8758,"")</f>
        <v/>
      </c>
      <c r="T8758">
        <f>IF(G8758="","",MONTH(G8758))</f>
        <v/>
      </c>
    </row>
    <row r="8759">
      <c r="A8759" s="24" t="n">
        <v>2020</v>
      </c>
      <c r="B8759" s="24" t="n">
        <v>12</v>
      </c>
      <c r="C8759" s="24" t="n">
        <v>30</v>
      </c>
      <c r="D8759" s="24" t="n">
        <v>22</v>
      </c>
      <c r="E8759" s="24" t="n">
        <v>4.66</v>
      </c>
      <c r="F8759" s="25">
        <f>IF($E8759="","",DATE(IF($A8759="",nominal_year,$A8759),$B8759,$C8759)+($D8759-IF(LEFT(hour_conv,1)="1",1,0))/24)</f>
        <v/>
      </c>
      <c r="G8759" s="26">
        <f>IF(F8759="","",INT(F8759))</f>
        <v/>
      </c>
      <c r="H8759">
        <f>IF(G8759="","",IF(AND(MONTH(G8759)*100+DAY(G8759)&gt;=season_lo,MONTH(G8759)*100+DAY(G8759)&lt;=season_hi),1,0))</f>
        <v/>
      </c>
      <c r="I8759">
        <f>IF(G8759="","",G8759-first_day+1)</f>
        <v/>
      </c>
      <c r="J8759" s="27">
        <f>IF(I8759="","",INDEX(Daily!$J$2:$J$421,I8759))</f>
        <v/>
      </c>
      <c r="K8759" s="27">
        <f>IF(J8759="","",J8759+cat_offset)</f>
        <v/>
      </c>
      <c r="L8759" s="27">
        <f>IF(J8759="","",MAX(0,E8759-J8759)^2)</f>
        <v/>
      </c>
      <c r="M8759" s="27">
        <f>IF(J8759="","",MAX(0,E8759-(J8759+twcdh_off))^2)</f>
        <v/>
      </c>
      <c r="N8759" s="27">
        <f>IF(E8759="","",MAX(0,E8759-swcdh_thr)^2)</f>
        <v/>
      </c>
      <c r="O8759">
        <f>IF(K8759="","",ROUND(E8759-K8759,0))</f>
        <v/>
      </c>
      <c r="P8759">
        <f>IF(O8759="","",IF(O8759&gt;=1,O8759,0))</f>
        <v/>
      </c>
      <c r="Q8759" s="27">
        <f>IF(E8759="","",MAX(0,E8759-22))</f>
        <v/>
      </c>
      <c r="R8759" s="27">
        <f>IF(H8759=1,E8759,"")</f>
        <v/>
      </c>
      <c r="S8759" s="27">
        <f>IF(AND(H8759=1,J8759&lt;&gt;""),E8759-J8759,"")</f>
        <v/>
      </c>
      <c r="T8759">
        <f>IF(G8759="","",MONTH(G8759))</f>
        <v/>
      </c>
    </row>
    <row r="8760">
      <c r="A8760" s="24" t="n">
        <v>2020</v>
      </c>
      <c r="B8760" s="24" t="n">
        <v>12</v>
      </c>
      <c r="C8760" s="24" t="n">
        <v>30</v>
      </c>
      <c r="D8760" s="24" t="n">
        <v>23</v>
      </c>
      <c r="E8760" s="24" t="n">
        <v>5.15</v>
      </c>
      <c r="F8760" s="25">
        <f>IF($E8760="","",DATE(IF($A8760="",nominal_year,$A8760),$B8760,$C8760)+($D8760-IF(LEFT(hour_conv,1)="1",1,0))/24)</f>
        <v/>
      </c>
      <c r="G8760" s="26">
        <f>IF(F8760="","",INT(F8760))</f>
        <v/>
      </c>
      <c r="H8760">
        <f>IF(G8760="","",IF(AND(MONTH(G8760)*100+DAY(G8760)&gt;=season_lo,MONTH(G8760)*100+DAY(G8760)&lt;=season_hi),1,0))</f>
        <v/>
      </c>
      <c r="I8760">
        <f>IF(G8760="","",G8760-first_day+1)</f>
        <v/>
      </c>
      <c r="J8760" s="27">
        <f>IF(I8760="","",INDEX(Daily!$J$2:$J$421,I8760))</f>
        <v/>
      </c>
      <c r="K8760" s="27">
        <f>IF(J8760="","",J8760+cat_offset)</f>
        <v/>
      </c>
      <c r="L8760" s="27">
        <f>IF(J8760="","",MAX(0,E8760-J8760)^2)</f>
        <v/>
      </c>
      <c r="M8760" s="27">
        <f>IF(J8760="","",MAX(0,E8760-(J8760+twcdh_off))^2)</f>
        <v/>
      </c>
      <c r="N8760" s="27">
        <f>IF(E8760="","",MAX(0,E8760-swcdh_thr)^2)</f>
        <v/>
      </c>
      <c r="O8760">
        <f>IF(K8760="","",ROUND(E8760-K8760,0))</f>
        <v/>
      </c>
      <c r="P8760">
        <f>IF(O8760="","",IF(O8760&gt;=1,O8760,0))</f>
        <v/>
      </c>
      <c r="Q8760" s="27">
        <f>IF(E8760="","",MAX(0,E8760-22))</f>
        <v/>
      </c>
      <c r="R8760" s="27">
        <f>IF(H8760=1,E8760,"")</f>
        <v/>
      </c>
      <c r="S8760" s="27">
        <f>IF(AND(H8760=1,J8760&lt;&gt;""),E8760-J8760,"")</f>
        <v/>
      </c>
      <c r="T8760">
        <f>IF(G8760="","",MONTH(G8760))</f>
        <v/>
      </c>
    </row>
    <row r="8761">
      <c r="A8761" s="24" t="n">
        <v>2020</v>
      </c>
      <c r="B8761" s="24" t="n">
        <v>12</v>
      </c>
      <c r="C8761" s="24" t="n">
        <v>30</v>
      </c>
      <c r="D8761" s="24" t="n">
        <v>24</v>
      </c>
      <c r="E8761" s="24" t="n">
        <v>4.27</v>
      </c>
      <c r="F8761" s="25">
        <f>IF($E8761="","",DATE(IF($A8761="",nominal_year,$A8761),$B8761,$C8761)+($D8761-IF(LEFT(hour_conv,1)="1",1,0))/24)</f>
        <v/>
      </c>
      <c r="G8761" s="26">
        <f>IF(F8761="","",INT(F8761))</f>
        <v/>
      </c>
      <c r="H8761">
        <f>IF(G8761="","",IF(AND(MONTH(G8761)*100+DAY(G8761)&gt;=season_lo,MONTH(G8761)*100+DAY(G8761)&lt;=season_hi),1,0))</f>
        <v/>
      </c>
      <c r="I8761">
        <f>IF(G8761="","",G8761-first_day+1)</f>
        <v/>
      </c>
      <c r="J8761" s="27">
        <f>IF(I8761="","",INDEX(Daily!$J$2:$J$421,I8761))</f>
        <v/>
      </c>
      <c r="K8761" s="27">
        <f>IF(J8761="","",J8761+cat_offset)</f>
        <v/>
      </c>
      <c r="L8761" s="27">
        <f>IF(J8761="","",MAX(0,E8761-J8761)^2)</f>
        <v/>
      </c>
      <c r="M8761" s="27">
        <f>IF(J8761="","",MAX(0,E8761-(J8761+twcdh_off))^2)</f>
        <v/>
      </c>
      <c r="N8761" s="27">
        <f>IF(E8761="","",MAX(0,E8761-swcdh_thr)^2)</f>
        <v/>
      </c>
      <c r="O8761">
        <f>IF(K8761="","",ROUND(E8761-K8761,0))</f>
        <v/>
      </c>
      <c r="P8761">
        <f>IF(O8761="","",IF(O8761&gt;=1,O8761,0))</f>
        <v/>
      </c>
      <c r="Q8761" s="27">
        <f>IF(E8761="","",MAX(0,E8761-22))</f>
        <v/>
      </c>
      <c r="R8761" s="27">
        <f>IF(H8761=1,E8761,"")</f>
        <v/>
      </c>
      <c r="S8761" s="27">
        <f>IF(AND(H8761=1,J8761&lt;&gt;""),E8761-J8761,"")</f>
        <v/>
      </c>
      <c r="T8761">
        <f>IF(G8761="","",MONTH(G8761))</f>
        <v/>
      </c>
    </row>
    <row r="8762">
      <c r="A8762" s="24" t="n"/>
      <c r="B8762" s="24" t="n"/>
      <c r="C8762" s="24" t="n"/>
      <c r="D8762" s="24" t="n"/>
      <c r="E8762" s="24" t="n"/>
      <c r="F8762" s="25">
        <f>IF($E8762="","",DATE(IF($A8762="",nominal_year,$A8762),$B8762,$C8762)+($D8762-IF(LEFT(hour_conv,1)="1",1,0))/24)</f>
        <v/>
      </c>
      <c r="G8762" s="26">
        <f>IF(F8762="","",INT(F8762))</f>
        <v/>
      </c>
      <c r="H8762">
        <f>IF(G8762="","",IF(AND(MONTH(G8762)*100+DAY(G8762)&gt;=season_lo,MONTH(G8762)*100+DAY(G8762)&lt;=season_hi),1,0))</f>
        <v/>
      </c>
      <c r="I8762">
        <f>IF(G8762="","",G8762-first_day+1)</f>
        <v/>
      </c>
      <c r="J8762" s="27">
        <f>IF(I8762="","",INDEX(Daily!$J$2:$J$421,I8762))</f>
        <v/>
      </c>
      <c r="K8762" s="27">
        <f>IF(J8762="","",J8762+cat_offset)</f>
        <v/>
      </c>
      <c r="L8762" s="27">
        <f>IF(J8762="","",MAX(0,E8762-J8762)^2)</f>
        <v/>
      </c>
      <c r="M8762" s="27">
        <f>IF(J8762="","",MAX(0,E8762-(J8762+twcdh_off))^2)</f>
        <v/>
      </c>
      <c r="N8762" s="27">
        <f>IF(E8762="","",MAX(0,E8762-swcdh_thr)^2)</f>
        <v/>
      </c>
      <c r="O8762">
        <f>IF(K8762="","",ROUND(E8762-K8762,0))</f>
        <v/>
      </c>
      <c r="P8762">
        <f>IF(O8762="","",IF(O8762&gt;=1,O8762,0))</f>
        <v/>
      </c>
      <c r="Q8762" s="27">
        <f>IF(E8762="","",MAX(0,E8762-22))</f>
        <v/>
      </c>
      <c r="R8762" s="27">
        <f>IF(H8762=1,E8762,"")</f>
        <v/>
      </c>
      <c r="S8762" s="27">
        <f>IF(AND(H8762=1,J8762&lt;&gt;""),E8762-J8762,"")</f>
        <v/>
      </c>
      <c r="T8762">
        <f>IF(G8762="","",MONTH(G8762))</f>
        <v/>
      </c>
    </row>
    <row r="8763">
      <c r="A8763" s="24" t="n"/>
      <c r="B8763" s="24" t="n"/>
      <c r="C8763" s="24" t="n"/>
      <c r="D8763" s="24" t="n"/>
      <c r="E8763" s="24" t="n"/>
      <c r="F8763" s="25">
        <f>IF($E8763="","",DATE(IF($A8763="",nominal_year,$A8763),$B8763,$C8763)+($D8763-IF(LEFT(hour_conv,1)="1",1,0))/24)</f>
        <v/>
      </c>
      <c r="G8763" s="26">
        <f>IF(F8763="","",INT(F8763))</f>
        <v/>
      </c>
      <c r="H8763">
        <f>IF(G8763="","",IF(AND(MONTH(G8763)*100+DAY(G8763)&gt;=season_lo,MONTH(G8763)*100+DAY(G8763)&lt;=season_hi),1,0))</f>
        <v/>
      </c>
      <c r="I8763">
        <f>IF(G8763="","",G8763-first_day+1)</f>
        <v/>
      </c>
      <c r="J8763" s="27">
        <f>IF(I8763="","",INDEX(Daily!$J$2:$J$421,I8763))</f>
        <v/>
      </c>
      <c r="K8763" s="27">
        <f>IF(J8763="","",J8763+cat_offset)</f>
        <v/>
      </c>
      <c r="L8763" s="27">
        <f>IF(J8763="","",MAX(0,E8763-J8763)^2)</f>
        <v/>
      </c>
      <c r="M8763" s="27">
        <f>IF(J8763="","",MAX(0,E8763-(J8763+twcdh_off))^2)</f>
        <v/>
      </c>
      <c r="N8763" s="27">
        <f>IF(E8763="","",MAX(0,E8763-swcdh_thr)^2)</f>
        <v/>
      </c>
      <c r="O8763">
        <f>IF(K8763="","",ROUND(E8763-K8763,0))</f>
        <v/>
      </c>
      <c r="P8763">
        <f>IF(O8763="","",IF(O8763&gt;=1,O8763,0))</f>
        <v/>
      </c>
      <c r="Q8763" s="27">
        <f>IF(E8763="","",MAX(0,E8763-22))</f>
        <v/>
      </c>
      <c r="R8763" s="27">
        <f>IF(H8763=1,E8763,"")</f>
        <v/>
      </c>
      <c r="S8763" s="27">
        <f>IF(AND(H8763=1,J8763&lt;&gt;""),E8763-J8763,"")</f>
        <v/>
      </c>
      <c r="T8763">
        <f>IF(G8763="","",MONTH(G8763))</f>
        <v/>
      </c>
    </row>
    <row r="8764">
      <c r="A8764" s="24" t="n"/>
      <c r="B8764" s="24" t="n"/>
      <c r="C8764" s="24" t="n"/>
      <c r="D8764" s="24" t="n"/>
      <c r="E8764" s="24" t="n"/>
      <c r="F8764" s="25">
        <f>IF($E8764="","",DATE(IF($A8764="",nominal_year,$A8764),$B8764,$C8764)+($D8764-IF(LEFT(hour_conv,1)="1",1,0))/24)</f>
        <v/>
      </c>
      <c r="G8764" s="26">
        <f>IF(F8764="","",INT(F8764))</f>
        <v/>
      </c>
      <c r="H8764">
        <f>IF(G8764="","",IF(AND(MONTH(G8764)*100+DAY(G8764)&gt;=season_lo,MONTH(G8764)*100+DAY(G8764)&lt;=season_hi),1,0))</f>
        <v/>
      </c>
      <c r="I8764">
        <f>IF(G8764="","",G8764-first_day+1)</f>
        <v/>
      </c>
      <c r="J8764" s="27">
        <f>IF(I8764="","",INDEX(Daily!$J$2:$J$421,I8764))</f>
        <v/>
      </c>
      <c r="K8764" s="27">
        <f>IF(J8764="","",J8764+cat_offset)</f>
        <v/>
      </c>
      <c r="L8764" s="27">
        <f>IF(J8764="","",MAX(0,E8764-J8764)^2)</f>
        <v/>
      </c>
      <c r="M8764" s="27">
        <f>IF(J8764="","",MAX(0,E8764-(J8764+twcdh_off))^2)</f>
        <v/>
      </c>
      <c r="N8764" s="27">
        <f>IF(E8764="","",MAX(0,E8764-swcdh_thr)^2)</f>
        <v/>
      </c>
      <c r="O8764">
        <f>IF(K8764="","",ROUND(E8764-K8764,0))</f>
        <v/>
      </c>
      <c r="P8764">
        <f>IF(O8764="","",IF(O8764&gt;=1,O8764,0))</f>
        <v/>
      </c>
      <c r="Q8764" s="27">
        <f>IF(E8764="","",MAX(0,E8764-22))</f>
        <v/>
      </c>
      <c r="R8764" s="27">
        <f>IF(H8764=1,E8764,"")</f>
        <v/>
      </c>
      <c r="S8764" s="27">
        <f>IF(AND(H8764=1,J8764&lt;&gt;""),E8764-J8764,"")</f>
        <v/>
      </c>
      <c r="T8764">
        <f>IF(G8764="","",MONTH(G8764))</f>
        <v/>
      </c>
    </row>
    <row r="8765">
      <c r="A8765" s="24" t="n"/>
      <c r="B8765" s="24" t="n"/>
      <c r="C8765" s="24" t="n"/>
      <c r="D8765" s="24" t="n"/>
      <c r="E8765" s="24" t="n"/>
      <c r="F8765" s="25">
        <f>IF($E8765="","",DATE(IF($A8765="",nominal_year,$A8765),$B8765,$C8765)+($D8765-IF(LEFT(hour_conv,1)="1",1,0))/24)</f>
        <v/>
      </c>
      <c r="G8765" s="26">
        <f>IF(F8765="","",INT(F8765))</f>
        <v/>
      </c>
      <c r="H8765">
        <f>IF(G8765="","",IF(AND(MONTH(G8765)*100+DAY(G8765)&gt;=season_lo,MONTH(G8765)*100+DAY(G8765)&lt;=season_hi),1,0))</f>
        <v/>
      </c>
      <c r="I8765">
        <f>IF(G8765="","",G8765-first_day+1)</f>
        <v/>
      </c>
      <c r="J8765" s="27">
        <f>IF(I8765="","",INDEX(Daily!$J$2:$J$421,I8765))</f>
        <v/>
      </c>
      <c r="K8765" s="27">
        <f>IF(J8765="","",J8765+cat_offset)</f>
        <v/>
      </c>
      <c r="L8765" s="27">
        <f>IF(J8765="","",MAX(0,E8765-J8765)^2)</f>
        <v/>
      </c>
      <c r="M8765" s="27">
        <f>IF(J8765="","",MAX(0,E8765-(J8765+twcdh_off))^2)</f>
        <v/>
      </c>
      <c r="N8765" s="27">
        <f>IF(E8765="","",MAX(0,E8765-swcdh_thr)^2)</f>
        <v/>
      </c>
      <c r="O8765">
        <f>IF(K8765="","",ROUND(E8765-K8765,0))</f>
        <v/>
      </c>
      <c r="P8765">
        <f>IF(O8765="","",IF(O8765&gt;=1,O8765,0))</f>
        <v/>
      </c>
      <c r="Q8765" s="27">
        <f>IF(E8765="","",MAX(0,E8765-22))</f>
        <v/>
      </c>
      <c r="R8765" s="27">
        <f>IF(H8765=1,E8765,"")</f>
        <v/>
      </c>
      <c r="S8765" s="27">
        <f>IF(AND(H8765=1,J8765&lt;&gt;""),E8765-J8765,"")</f>
        <v/>
      </c>
      <c r="T8765">
        <f>IF(G8765="","",MONTH(G8765))</f>
        <v/>
      </c>
    </row>
    <row r="8766">
      <c r="A8766" s="24" t="n"/>
      <c r="B8766" s="24" t="n"/>
      <c r="C8766" s="24" t="n"/>
      <c r="D8766" s="24" t="n"/>
      <c r="E8766" s="24" t="n"/>
      <c r="F8766" s="25">
        <f>IF($E8766="","",DATE(IF($A8766="",nominal_year,$A8766),$B8766,$C8766)+($D8766-IF(LEFT(hour_conv,1)="1",1,0))/24)</f>
        <v/>
      </c>
      <c r="G8766" s="26">
        <f>IF(F8766="","",INT(F8766))</f>
        <v/>
      </c>
      <c r="H8766">
        <f>IF(G8766="","",IF(AND(MONTH(G8766)*100+DAY(G8766)&gt;=season_lo,MONTH(G8766)*100+DAY(G8766)&lt;=season_hi),1,0))</f>
        <v/>
      </c>
      <c r="I8766">
        <f>IF(G8766="","",G8766-first_day+1)</f>
        <v/>
      </c>
      <c r="J8766" s="27">
        <f>IF(I8766="","",INDEX(Daily!$J$2:$J$421,I8766))</f>
        <v/>
      </c>
      <c r="K8766" s="27">
        <f>IF(J8766="","",J8766+cat_offset)</f>
        <v/>
      </c>
      <c r="L8766" s="27">
        <f>IF(J8766="","",MAX(0,E8766-J8766)^2)</f>
        <v/>
      </c>
      <c r="M8766" s="27">
        <f>IF(J8766="","",MAX(0,E8766-(J8766+twcdh_off))^2)</f>
        <v/>
      </c>
      <c r="N8766" s="27">
        <f>IF(E8766="","",MAX(0,E8766-swcdh_thr)^2)</f>
        <v/>
      </c>
      <c r="O8766">
        <f>IF(K8766="","",ROUND(E8766-K8766,0))</f>
        <v/>
      </c>
      <c r="P8766">
        <f>IF(O8766="","",IF(O8766&gt;=1,O8766,0))</f>
        <v/>
      </c>
      <c r="Q8766" s="27">
        <f>IF(E8766="","",MAX(0,E8766-22))</f>
        <v/>
      </c>
      <c r="R8766" s="27">
        <f>IF(H8766=1,E8766,"")</f>
        <v/>
      </c>
      <c r="S8766" s="27">
        <f>IF(AND(H8766=1,J8766&lt;&gt;""),E8766-J8766,"")</f>
        <v/>
      </c>
      <c r="T8766">
        <f>IF(G8766="","",MONTH(G8766))</f>
        <v/>
      </c>
    </row>
    <row r="8767">
      <c r="A8767" s="24" t="n"/>
      <c r="B8767" s="24" t="n"/>
      <c r="C8767" s="24" t="n"/>
      <c r="D8767" s="24" t="n"/>
      <c r="E8767" s="24" t="n"/>
      <c r="F8767" s="25">
        <f>IF($E8767="","",DATE(IF($A8767="",nominal_year,$A8767),$B8767,$C8767)+($D8767-IF(LEFT(hour_conv,1)="1",1,0))/24)</f>
        <v/>
      </c>
      <c r="G8767" s="26">
        <f>IF(F8767="","",INT(F8767))</f>
        <v/>
      </c>
      <c r="H8767">
        <f>IF(G8767="","",IF(AND(MONTH(G8767)*100+DAY(G8767)&gt;=season_lo,MONTH(G8767)*100+DAY(G8767)&lt;=season_hi),1,0))</f>
        <v/>
      </c>
      <c r="I8767">
        <f>IF(G8767="","",G8767-first_day+1)</f>
        <v/>
      </c>
      <c r="J8767" s="27">
        <f>IF(I8767="","",INDEX(Daily!$J$2:$J$421,I8767))</f>
        <v/>
      </c>
      <c r="K8767" s="27">
        <f>IF(J8767="","",J8767+cat_offset)</f>
        <v/>
      </c>
      <c r="L8767" s="27">
        <f>IF(J8767="","",MAX(0,E8767-J8767)^2)</f>
        <v/>
      </c>
      <c r="M8767" s="27">
        <f>IF(J8767="","",MAX(0,E8767-(J8767+twcdh_off))^2)</f>
        <v/>
      </c>
      <c r="N8767" s="27">
        <f>IF(E8767="","",MAX(0,E8767-swcdh_thr)^2)</f>
        <v/>
      </c>
      <c r="O8767">
        <f>IF(K8767="","",ROUND(E8767-K8767,0))</f>
        <v/>
      </c>
      <c r="P8767">
        <f>IF(O8767="","",IF(O8767&gt;=1,O8767,0))</f>
        <v/>
      </c>
      <c r="Q8767" s="27">
        <f>IF(E8767="","",MAX(0,E8767-22))</f>
        <v/>
      </c>
      <c r="R8767" s="27">
        <f>IF(H8767=1,E8767,"")</f>
        <v/>
      </c>
      <c r="S8767" s="27">
        <f>IF(AND(H8767=1,J8767&lt;&gt;""),E8767-J8767,"")</f>
        <v/>
      </c>
      <c r="T8767">
        <f>IF(G8767="","",MONTH(G8767))</f>
        <v/>
      </c>
    </row>
    <row r="8768">
      <c r="A8768" s="24" t="n"/>
      <c r="B8768" s="24" t="n"/>
      <c r="C8768" s="24" t="n"/>
      <c r="D8768" s="24" t="n"/>
      <c r="E8768" s="24" t="n"/>
      <c r="F8768" s="25">
        <f>IF($E8768="","",DATE(IF($A8768="",nominal_year,$A8768),$B8768,$C8768)+($D8768-IF(LEFT(hour_conv,1)="1",1,0))/24)</f>
        <v/>
      </c>
      <c r="G8768" s="26">
        <f>IF(F8768="","",INT(F8768))</f>
        <v/>
      </c>
      <c r="H8768">
        <f>IF(G8768="","",IF(AND(MONTH(G8768)*100+DAY(G8768)&gt;=season_lo,MONTH(G8768)*100+DAY(G8768)&lt;=season_hi),1,0))</f>
        <v/>
      </c>
      <c r="I8768">
        <f>IF(G8768="","",G8768-first_day+1)</f>
        <v/>
      </c>
      <c r="J8768" s="27">
        <f>IF(I8768="","",INDEX(Daily!$J$2:$J$421,I8768))</f>
        <v/>
      </c>
      <c r="K8768" s="27">
        <f>IF(J8768="","",J8768+cat_offset)</f>
        <v/>
      </c>
      <c r="L8768" s="27">
        <f>IF(J8768="","",MAX(0,E8768-J8768)^2)</f>
        <v/>
      </c>
      <c r="M8768" s="27">
        <f>IF(J8768="","",MAX(0,E8768-(J8768+twcdh_off))^2)</f>
        <v/>
      </c>
      <c r="N8768" s="27">
        <f>IF(E8768="","",MAX(0,E8768-swcdh_thr)^2)</f>
        <v/>
      </c>
      <c r="O8768">
        <f>IF(K8768="","",ROUND(E8768-K8768,0))</f>
        <v/>
      </c>
      <c r="P8768">
        <f>IF(O8768="","",IF(O8768&gt;=1,O8768,0))</f>
        <v/>
      </c>
      <c r="Q8768" s="27">
        <f>IF(E8768="","",MAX(0,E8768-22))</f>
        <v/>
      </c>
      <c r="R8768" s="27">
        <f>IF(H8768=1,E8768,"")</f>
        <v/>
      </c>
      <c r="S8768" s="27">
        <f>IF(AND(H8768=1,J8768&lt;&gt;""),E8768-J8768,"")</f>
        <v/>
      </c>
      <c r="T8768">
        <f>IF(G8768="","",MONTH(G8768))</f>
        <v/>
      </c>
    </row>
    <row r="8769">
      <c r="A8769" s="24" t="n"/>
      <c r="B8769" s="24" t="n"/>
      <c r="C8769" s="24" t="n"/>
      <c r="D8769" s="24" t="n"/>
      <c r="E8769" s="24" t="n"/>
      <c r="F8769" s="25">
        <f>IF($E8769="","",DATE(IF($A8769="",nominal_year,$A8769),$B8769,$C8769)+($D8769-IF(LEFT(hour_conv,1)="1",1,0))/24)</f>
        <v/>
      </c>
      <c r="G8769" s="26">
        <f>IF(F8769="","",INT(F8769))</f>
        <v/>
      </c>
      <c r="H8769">
        <f>IF(G8769="","",IF(AND(MONTH(G8769)*100+DAY(G8769)&gt;=season_lo,MONTH(G8769)*100+DAY(G8769)&lt;=season_hi),1,0))</f>
        <v/>
      </c>
      <c r="I8769">
        <f>IF(G8769="","",G8769-first_day+1)</f>
        <v/>
      </c>
      <c r="J8769" s="27">
        <f>IF(I8769="","",INDEX(Daily!$J$2:$J$421,I8769))</f>
        <v/>
      </c>
      <c r="K8769" s="27">
        <f>IF(J8769="","",J8769+cat_offset)</f>
        <v/>
      </c>
      <c r="L8769" s="27">
        <f>IF(J8769="","",MAX(0,E8769-J8769)^2)</f>
        <v/>
      </c>
      <c r="M8769" s="27">
        <f>IF(J8769="","",MAX(0,E8769-(J8769+twcdh_off))^2)</f>
        <v/>
      </c>
      <c r="N8769" s="27">
        <f>IF(E8769="","",MAX(0,E8769-swcdh_thr)^2)</f>
        <v/>
      </c>
      <c r="O8769">
        <f>IF(K8769="","",ROUND(E8769-K8769,0))</f>
        <v/>
      </c>
      <c r="P8769">
        <f>IF(O8769="","",IF(O8769&gt;=1,O8769,0))</f>
        <v/>
      </c>
      <c r="Q8769" s="27">
        <f>IF(E8769="","",MAX(0,E8769-22))</f>
        <v/>
      </c>
      <c r="R8769" s="27">
        <f>IF(H8769=1,E8769,"")</f>
        <v/>
      </c>
      <c r="S8769" s="27">
        <f>IF(AND(H8769=1,J8769&lt;&gt;""),E8769-J8769,"")</f>
        <v/>
      </c>
      <c r="T8769">
        <f>IF(G8769="","",MONTH(G8769))</f>
        <v/>
      </c>
    </row>
    <row r="8770">
      <c r="A8770" s="24" t="n"/>
      <c r="B8770" s="24" t="n"/>
      <c r="C8770" s="24" t="n"/>
      <c r="D8770" s="24" t="n"/>
      <c r="E8770" s="24" t="n"/>
      <c r="F8770" s="25">
        <f>IF($E8770="","",DATE(IF($A8770="",nominal_year,$A8770),$B8770,$C8770)+($D8770-IF(LEFT(hour_conv,1)="1",1,0))/24)</f>
        <v/>
      </c>
      <c r="G8770" s="26">
        <f>IF(F8770="","",INT(F8770))</f>
        <v/>
      </c>
      <c r="H8770">
        <f>IF(G8770="","",IF(AND(MONTH(G8770)*100+DAY(G8770)&gt;=season_lo,MONTH(G8770)*100+DAY(G8770)&lt;=season_hi),1,0))</f>
        <v/>
      </c>
      <c r="I8770">
        <f>IF(G8770="","",G8770-first_day+1)</f>
        <v/>
      </c>
      <c r="J8770" s="27">
        <f>IF(I8770="","",INDEX(Daily!$J$2:$J$421,I8770))</f>
        <v/>
      </c>
      <c r="K8770" s="27">
        <f>IF(J8770="","",J8770+cat_offset)</f>
        <v/>
      </c>
      <c r="L8770" s="27">
        <f>IF(J8770="","",MAX(0,E8770-J8770)^2)</f>
        <v/>
      </c>
      <c r="M8770" s="27">
        <f>IF(J8770="","",MAX(0,E8770-(J8770+twcdh_off))^2)</f>
        <v/>
      </c>
      <c r="N8770" s="27">
        <f>IF(E8770="","",MAX(0,E8770-swcdh_thr)^2)</f>
        <v/>
      </c>
      <c r="O8770">
        <f>IF(K8770="","",ROUND(E8770-K8770,0))</f>
        <v/>
      </c>
      <c r="P8770">
        <f>IF(O8770="","",IF(O8770&gt;=1,O8770,0))</f>
        <v/>
      </c>
      <c r="Q8770" s="27">
        <f>IF(E8770="","",MAX(0,E8770-22))</f>
        <v/>
      </c>
      <c r="R8770" s="27">
        <f>IF(H8770=1,E8770,"")</f>
        <v/>
      </c>
      <c r="S8770" s="27">
        <f>IF(AND(H8770=1,J8770&lt;&gt;""),E8770-J8770,"")</f>
        <v/>
      </c>
      <c r="T8770">
        <f>IF(G8770="","",MONTH(G8770))</f>
        <v/>
      </c>
    </row>
    <row r="8771">
      <c r="A8771" s="24" t="n"/>
      <c r="B8771" s="24" t="n"/>
      <c r="C8771" s="24" t="n"/>
      <c r="D8771" s="24" t="n"/>
      <c r="E8771" s="24" t="n"/>
      <c r="F8771" s="25">
        <f>IF($E8771="","",DATE(IF($A8771="",nominal_year,$A8771),$B8771,$C8771)+($D8771-IF(LEFT(hour_conv,1)="1",1,0))/24)</f>
        <v/>
      </c>
      <c r="G8771" s="26">
        <f>IF(F8771="","",INT(F8771))</f>
        <v/>
      </c>
      <c r="H8771">
        <f>IF(G8771="","",IF(AND(MONTH(G8771)*100+DAY(G8771)&gt;=season_lo,MONTH(G8771)*100+DAY(G8771)&lt;=season_hi),1,0))</f>
        <v/>
      </c>
      <c r="I8771">
        <f>IF(G8771="","",G8771-first_day+1)</f>
        <v/>
      </c>
      <c r="J8771" s="27">
        <f>IF(I8771="","",INDEX(Daily!$J$2:$J$421,I8771))</f>
        <v/>
      </c>
      <c r="K8771" s="27">
        <f>IF(J8771="","",J8771+cat_offset)</f>
        <v/>
      </c>
      <c r="L8771" s="27">
        <f>IF(J8771="","",MAX(0,E8771-J8771)^2)</f>
        <v/>
      </c>
      <c r="M8771" s="27">
        <f>IF(J8771="","",MAX(0,E8771-(J8771+twcdh_off))^2)</f>
        <v/>
      </c>
      <c r="N8771" s="27">
        <f>IF(E8771="","",MAX(0,E8771-swcdh_thr)^2)</f>
        <v/>
      </c>
      <c r="O8771">
        <f>IF(K8771="","",ROUND(E8771-K8771,0))</f>
        <v/>
      </c>
      <c r="P8771">
        <f>IF(O8771="","",IF(O8771&gt;=1,O8771,0))</f>
        <v/>
      </c>
      <c r="Q8771" s="27">
        <f>IF(E8771="","",MAX(0,E8771-22))</f>
        <v/>
      </c>
      <c r="R8771" s="27">
        <f>IF(H8771=1,E8771,"")</f>
        <v/>
      </c>
      <c r="S8771" s="27">
        <f>IF(AND(H8771=1,J8771&lt;&gt;""),E8771-J8771,"")</f>
        <v/>
      </c>
      <c r="T8771">
        <f>IF(G8771="","",MONTH(G8771))</f>
        <v/>
      </c>
    </row>
    <row r="8772">
      <c r="A8772" s="24" t="n"/>
      <c r="B8772" s="24" t="n"/>
      <c r="C8772" s="24" t="n"/>
      <c r="D8772" s="24" t="n"/>
      <c r="E8772" s="24" t="n"/>
      <c r="F8772" s="25">
        <f>IF($E8772="","",DATE(IF($A8772="",nominal_year,$A8772),$B8772,$C8772)+($D8772-IF(LEFT(hour_conv,1)="1",1,0))/24)</f>
        <v/>
      </c>
      <c r="G8772" s="26">
        <f>IF(F8772="","",INT(F8772))</f>
        <v/>
      </c>
      <c r="H8772">
        <f>IF(G8772="","",IF(AND(MONTH(G8772)*100+DAY(G8772)&gt;=season_lo,MONTH(G8772)*100+DAY(G8772)&lt;=season_hi),1,0))</f>
        <v/>
      </c>
      <c r="I8772">
        <f>IF(G8772="","",G8772-first_day+1)</f>
        <v/>
      </c>
      <c r="J8772" s="27">
        <f>IF(I8772="","",INDEX(Daily!$J$2:$J$421,I8772))</f>
        <v/>
      </c>
      <c r="K8772" s="27">
        <f>IF(J8772="","",J8772+cat_offset)</f>
        <v/>
      </c>
      <c r="L8772" s="27">
        <f>IF(J8772="","",MAX(0,E8772-J8772)^2)</f>
        <v/>
      </c>
      <c r="M8772" s="27">
        <f>IF(J8772="","",MAX(0,E8772-(J8772+twcdh_off))^2)</f>
        <v/>
      </c>
      <c r="N8772" s="27">
        <f>IF(E8772="","",MAX(0,E8772-swcdh_thr)^2)</f>
        <v/>
      </c>
      <c r="O8772">
        <f>IF(K8772="","",ROUND(E8772-K8772,0))</f>
        <v/>
      </c>
      <c r="P8772">
        <f>IF(O8772="","",IF(O8772&gt;=1,O8772,0))</f>
        <v/>
      </c>
      <c r="Q8772" s="27">
        <f>IF(E8772="","",MAX(0,E8772-22))</f>
        <v/>
      </c>
      <c r="R8772" s="27">
        <f>IF(H8772=1,E8772,"")</f>
        <v/>
      </c>
      <c r="S8772" s="27">
        <f>IF(AND(H8772=1,J8772&lt;&gt;""),E8772-J8772,"")</f>
        <v/>
      </c>
      <c r="T8772">
        <f>IF(G8772="","",MONTH(G8772))</f>
        <v/>
      </c>
    </row>
    <row r="8773">
      <c r="A8773" s="24" t="n"/>
      <c r="B8773" s="24" t="n"/>
      <c r="C8773" s="24" t="n"/>
      <c r="D8773" s="24" t="n"/>
      <c r="E8773" s="24" t="n"/>
      <c r="F8773" s="25">
        <f>IF($E8773="","",DATE(IF($A8773="",nominal_year,$A8773),$B8773,$C8773)+($D8773-IF(LEFT(hour_conv,1)="1",1,0))/24)</f>
        <v/>
      </c>
      <c r="G8773" s="26">
        <f>IF(F8773="","",INT(F8773))</f>
        <v/>
      </c>
      <c r="H8773">
        <f>IF(G8773="","",IF(AND(MONTH(G8773)*100+DAY(G8773)&gt;=season_lo,MONTH(G8773)*100+DAY(G8773)&lt;=season_hi),1,0))</f>
        <v/>
      </c>
      <c r="I8773">
        <f>IF(G8773="","",G8773-first_day+1)</f>
        <v/>
      </c>
      <c r="J8773" s="27">
        <f>IF(I8773="","",INDEX(Daily!$J$2:$J$421,I8773))</f>
        <v/>
      </c>
      <c r="K8773" s="27">
        <f>IF(J8773="","",J8773+cat_offset)</f>
        <v/>
      </c>
      <c r="L8773" s="27">
        <f>IF(J8773="","",MAX(0,E8773-J8773)^2)</f>
        <v/>
      </c>
      <c r="M8773" s="27">
        <f>IF(J8773="","",MAX(0,E8773-(J8773+twcdh_off))^2)</f>
        <v/>
      </c>
      <c r="N8773" s="27">
        <f>IF(E8773="","",MAX(0,E8773-swcdh_thr)^2)</f>
        <v/>
      </c>
      <c r="O8773">
        <f>IF(K8773="","",ROUND(E8773-K8773,0))</f>
        <v/>
      </c>
      <c r="P8773">
        <f>IF(O8773="","",IF(O8773&gt;=1,O8773,0))</f>
        <v/>
      </c>
      <c r="Q8773" s="27">
        <f>IF(E8773="","",MAX(0,E8773-22))</f>
        <v/>
      </c>
      <c r="R8773" s="27">
        <f>IF(H8773=1,E8773,"")</f>
        <v/>
      </c>
      <c r="S8773" s="27">
        <f>IF(AND(H8773=1,J8773&lt;&gt;""),E8773-J8773,"")</f>
        <v/>
      </c>
      <c r="T8773">
        <f>IF(G8773="","",MONTH(G8773))</f>
        <v/>
      </c>
    </row>
    <row r="8774">
      <c r="A8774" s="24" t="n"/>
      <c r="B8774" s="24" t="n"/>
      <c r="C8774" s="24" t="n"/>
      <c r="D8774" s="24" t="n"/>
      <c r="E8774" s="24" t="n"/>
      <c r="F8774" s="25">
        <f>IF($E8774="","",DATE(IF($A8774="",nominal_year,$A8774),$B8774,$C8774)+($D8774-IF(LEFT(hour_conv,1)="1",1,0))/24)</f>
        <v/>
      </c>
      <c r="G8774" s="26">
        <f>IF(F8774="","",INT(F8774))</f>
        <v/>
      </c>
      <c r="H8774">
        <f>IF(G8774="","",IF(AND(MONTH(G8774)*100+DAY(G8774)&gt;=season_lo,MONTH(G8774)*100+DAY(G8774)&lt;=season_hi),1,0))</f>
        <v/>
      </c>
      <c r="I8774">
        <f>IF(G8774="","",G8774-first_day+1)</f>
        <v/>
      </c>
      <c r="J8774" s="27">
        <f>IF(I8774="","",INDEX(Daily!$J$2:$J$421,I8774))</f>
        <v/>
      </c>
      <c r="K8774" s="27">
        <f>IF(J8774="","",J8774+cat_offset)</f>
        <v/>
      </c>
      <c r="L8774" s="27">
        <f>IF(J8774="","",MAX(0,E8774-J8774)^2)</f>
        <v/>
      </c>
      <c r="M8774" s="27">
        <f>IF(J8774="","",MAX(0,E8774-(J8774+twcdh_off))^2)</f>
        <v/>
      </c>
      <c r="N8774" s="27">
        <f>IF(E8774="","",MAX(0,E8774-swcdh_thr)^2)</f>
        <v/>
      </c>
      <c r="O8774">
        <f>IF(K8774="","",ROUND(E8774-K8774,0))</f>
        <v/>
      </c>
      <c r="P8774">
        <f>IF(O8774="","",IF(O8774&gt;=1,O8774,0))</f>
        <v/>
      </c>
      <c r="Q8774" s="27">
        <f>IF(E8774="","",MAX(0,E8774-22))</f>
        <v/>
      </c>
      <c r="R8774" s="27">
        <f>IF(H8774=1,E8774,"")</f>
        <v/>
      </c>
      <c r="S8774" s="27">
        <f>IF(AND(H8774=1,J8774&lt;&gt;""),E8774-J8774,"")</f>
        <v/>
      </c>
      <c r="T8774">
        <f>IF(G8774="","",MONTH(G8774))</f>
        <v/>
      </c>
    </row>
    <row r="8775">
      <c r="A8775" s="24" t="n"/>
      <c r="B8775" s="24" t="n"/>
      <c r="C8775" s="24" t="n"/>
      <c r="D8775" s="24" t="n"/>
      <c r="E8775" s="24" t="n"/>
      <c r="F8775" s="25">
        <f>IF($E8775="","",DATE(IF($A8775="",nominal_year,$A8775),$B8775,$C8775)+($D8775-IF(LEFT(hour_conv,1)="1",1,0))/24)</f>
        <v/>
      </c>
      <c r="G8775" s="26">
        <f>IF(F8775="","",INT(F8775))</f>
        <v/>
      </c>
      <c r="H8775">
        <f>IF(G8775="","",IF(AND(MONTH(G8775)*100+DAY(G8775)&gt;=season_lo,MONTH(G8775)*100+DAY(G8775)&lt;=season_hi),1,0))</f>
        <v/>
      </c>
      <c r="I8775">
        <f>IF(G8775="","",G8775-first_day+1)</f>
        <v/>
      </c>
      <c r="J8775" s="27">
        <f>IF(I8775="","",INDEX(Daily!$J$2:$J$421,I8775))</f>
        <v/>
      </c>
      <c r="K8775" s="27">
        <f>IF(J8775="","",J8775+cat_offset)</f>
        <v/>
      </c>
      <c r="L8775" s="27">
        <f>IF(J8775="","",MAX(0,E8775-J8775)^2)</f>
        <v/>
      </c>
      <c r="M8775" s="27">
        <f>IF(J8775="","",MAX(0,E8775-(J8775+twcdh_off))^2)</f>
        <v/>
      </c>
      <c r="N8775" s="27">
        <f>IF(E8775="","",MAX(0,E8775-swcdh_thr)^2)</f>
        <v/>
      </c>
      <c r="O8775">
        <f>IF(K8775="","",ROUND(E8775-K8775,0))</f>
        <v/>
      </c>
      <c r="P8775">
        <f>IF(O8775="","",IF(O8775&gt;=1,O8775,0))</f>
        <v/>
      </c>
      <c r="Q8775" s="27">
        <f>IF(E8775="","",MAX(0,E8775-22))</f>
        <v/>
      </c>
      <c r="R8775" s="27">
        <f>IF(H8775=1,E8775,"")</f>
        <v/>
      </c>
      <c r="S8775" s="27">
        <f>IF(AND(H8775=1,J8775&lt;&gt;""),E8775-J8775,"")</f>
        <v/>
      </c>
      <c r="T8775">
        <f>IF(G8775="","",MONTH(G8775))</f>
        <v/>
      </c>
    </row>
    <row r="8776">
      <c r="A8776" s="24" t="n"/>
      <c r="B8776" s="24" t="n"/>
      <c r="C8776" s="24" t="n"/>
      <c r="D8776" s="24" t="n"/>
      <c r="E8776" s="24" t="n"/>
      <c r="F8776" s="25">
        <f>IF($E8776="","",DATE(IF($A8776="",nominal_year,$A8776),$B8776,$C8776)+($D8776-IF(LEFT(hour_conv,1)="1",1,0))/24)</f>
        <v/>
      </c>
      <c r="G8776" s="26">
        <f>IF(F8776="","",INT(F8776))</f>
        <v/>
      </c>
      <c r="H8776">
        <f>IF(G8776="","",IF(AND(MONTH(G8776)*100+DAY(G8776)&gt;=season_lo,MONTH(G8776)*100+DAY(G8776)&lt;=season_hi),1,0))</f>
        <v/>
      </c>
      <c r="I8776">
        <f>IF(G8776="","",G8776-first_day+1)</f>
        <v/>
      </c>
      <c r="J8776" s="27">
        <f>IF(I8776="","",INDEX(Daily!$J$2:$J$421,I8776))</f>
        <v/>
      </c>
      <c r="K8776" s="27">
        <f>IF(J8776="","",J8776+cat_offset)</f>
        <v/>
      </c>
      <c r="L8776" s="27">
        <f>IF(J8776="","",MAX(0,E8776-J8776)^2)</f>
        <v/>
      </c>
      <c r="M8776" s="27">
        <f>IF(J8776="","",MAX(0,E8776-(J8776+twcdh_off))^2)</f>
        <v/>
      </c>
      <c r="N8776" s="27">
        <f>IF(E8776="","",MAX(0,E8776-swcdh_thr)^2)</f>
        <v/>
      </c>
      <c r="O8776">
        <f>IF(K8776="","",ROUND(E8776-K8776,0))</f>
        <v/>
      </c>
      <c r="P8776">
        <f>IF(O8776="","",IF(O8776&gt;=1,O8776,0))</f>
        <v/>
      </c>
      <c r="Q8776" s="27">
        <f>IF(E8776="","",MAX(0,E8776-22))</f>
        <v/>
      </c>
      <c r="R8776" s="27">
        <f>IF(H8776=1,E8776,"")</f>
        <v/>
      </c>
      <c r="S8776" s="27">
        <f>IF(AND(H8776=1,J8776&lt;&gt;""),E8776-J8776,"")</f>
        <v/>
      </c>
      <c r="T8776">
        <f>IF(G8776="","",MONTH(G8776))</f>
        <v/>
      </c>
    </row>
    <row r="8777">
      <c r="A8777" s="24" t="n"/>
      <c r="B8777" s="24" t="n"/>
      <c r="C8777" s="24" t="n"/>
      <c r="D8777" s="24" t="n"/>
      <c r="E8777" s="24" t="n"/>
      <c r="F8777" s="25">
        <f>IF($E8777="","",DATE(IF($A8777="",nominal_year,$A8777),$B8777,$C8777)+($D8777-IF(LEFT(hour_conv,1)="1",1,0))/24)</f>
        <v/>
      </c>
      <c r="G8777" s="26">
        <f>IF(F8777="","",INT(F8777))</f>
        <v/>
      </c>
      <c r="H8777">
        <f>IF(G8777="","",IF(AND(MONTH(G8777)*100+DAY(G8777)&gt;=season_lo,MONTH(G8777)*100+DAY(G8777)&lt;=season_hi),1,0))</f>
        <v/>
      </c>
      <c r="I8777">
        <f>IF(G8777="","",G8777-first_day+1)</f>
        <v/>
      </c>
      <c r="J8777" s="27">
        <f>IF(I8777="","",INDEX(Daily!$J$2:$J$421,I8777))</f>
        <v/>
      </c>
      <c r="K8777" s="27">
        <f>IF(J8777="","",J8777+cat_offset)</f>
        <v/>
      </c>
      <c r="L8777" s="27">
        <f>IF(J8777="","",MAX(0,E8777-J8777)^2)</f>
        <v/>
      </c>
      <c r="M8777" s="27">
        <f>IF(J8777="","",MAX(0,E8777-(J8777+twcdh_off))^2)</f>
        <v/>
      </c>
      <c r="N8777" s="27">
        <f>IF(E8777="","",MAX(0,E8777-swcdh_thr)^2)</f>
        <v/>
      </c>
      <c r="O8777">
        <f>IF(K8777="","",ROUND(E8777-K8777,0))</f>
        <v/>
      </c>
      <c r="P8777">
        <f>IF(O8777="","",IF(O8777&gt;=1,O8777,0))</f>
        <v/>
      </c>
      <c r="Q8777" s="27">
        <f>IF(E8777="","",MAX(0,E8777-22))</f>
        <v/>
      </c>
      <c r="R8777" s="27">
        <f>IF(H8777=1,E8777,"")</f>
        <v/>
      </c>
      <c r="S8777" s="27">
        <f>IF(AND(H8777=1,J8777&lt;&gt;""),E8777-J8777,"")</f>
        <v/>
      </c>
      <c r="T8777">
        <f>IF(G8777="","",MONTH(G8777))</f>
        <v/>
      </c>
    </row>
    <row r="8778">
      <c r="A8778" s="24" t="n"/>
      <c r="B8778" s="24" t="n"/>
      <c r="C8778" s="24" t="n"/>
      <c r="D8778" s="24" t="n"/>
      <c r="E8778" s="24" t="n"/>
      <c r="F8778" s="25">
        <f>IF($E8778="","",DATE(IF($A8778="",nominal_year,$A8778),$B8778,$C8778)+($D8778-IF(LEFT(hour_conv,1)="1",1,0))/24)</f>
        <v/>
      </c>
      <c r="G8778" s="26">
        <f>IF(F8778="","",INT(F8778))</f>
        <v/>
      </c>
      <c r="H8778">
        <f>IF(G8778="","",IF(AND(MONTH(G8778)*100+DAY(G8778)&gt;=season_lo,MONTH(G8778)*100+DAY(G8778)&lt;=season_hi),1,0))</f>
        <v/>
      </c>
      <c r="I8778">
        <f>IF(G8778="","",G8778-first_day+1)</f>
        <v/>
      </c>
      <c r="J8778" s="27">
        <f>IF(I8778="","",INDEX(Daily!$J$2:$J$421,I8778))</f>
        <v/>
      </c>
      <c r="K8778" s="27">
        <f>IF(J8778="","",J8778+cat_offset)</f>
        <v/>
      </c>
      <c r="L8778" s="27">
        <f>IF(J8778="","",MAX(0,E8778-J8778)^2)</f>
        <v/>
      </c>
      <c r="M8778" s="27">
        <f>IF(J8778="","",MAX(0,E8778-(J8778+twcdh_off))^2)</f>
        <v/>
      </c>
      <c r="N8778" s="27">
        <f>IF(E8778="","",MAX(0,E8778-swcdh_thr)^2)</f>
        <v/>
      </c>
      <c r="O8778">
        <f>IF(K8778="","",ROUND(E8778-K8778,0))</f>
        <v/>
      </c>
      <c r="P8778">
        <f>IF(O8778="","",IF(O8778&gt;=1,O8778,0))</f>
        <v/>
      </c>
      <c r="Q8778" s="27">
        <f>IF(E8778="","",MAX(0,E8778-22))</f>
        <v/>
      </c>
      <c r="R8778" s="27">
        <f>IF(H8778=1,E8778,"")</f>
        <v/>
      </c>
      <c r="S8778" s="27">
        <f>IF(AND(H8778=1,J8778&lt;&gt;""),E8778-J8778,"")</f>
        <v/>
      </c>
      <c r="T8778">
        <f>IF(G8778="","",MONTH(G8778))</f>
        <v/>
      </c>
    </row>
    <row r="8779">
      <c r="A8779" s="24" t="n"/>
      <c r="B8779" s="24" t="n"/>
      <c r="C8779" s="24" t="n"/>
      <c r="D8779" s="24" t="n"/>
      <c r="E8779" s="24" t="n"/>
      <c r="F8779" s="25">
        <f>IF($E8779="","",DATE(IF($A8779="",nominal_year,$A8779),$B8779,$C8779)+($D8779-IF(LEFT(hour_conv,1)="1",1,0))/24)</f>
        <v/>
      </c>
      <c r="G8779" s="26">
        <f>IF(F8779="","",INT(F8779))</f>
        <v/>
      </c>
      <c r="H8779">
        <f>IF(G8779="","",IF(AND(MONTH(G8779)*100+DAY(G8779)&gt;=season_lo,MONTH(G8779)*100+DAY(G8779)&lt;=season_hi),1,0))</f>
        <v/>
      </c>
      <c r="I8779">
        <f>IF(G8779="","",G8779-first_day+1)</f>
        <v/>
      </c>
      <c r="J8779" s="27">
        <f>IF(I8779="","",INDEX(Daily!$J$2:$J$421,I8779))</f>
        <v/>
      </c>
      <c r="K8779" s="27">
        <f>IF(J8779="","",J8779+cat_offset)</f>
        <v/>
      </c>
      <c r="L8779" s="27">
        <f>IF(J8779="","",MAX(0,E8779-J8779)^2)</f>
        <v/>
      </c>
      <c r="M8779" s="27">
        <f>IF(J8779="","",MAX(0,E8779-(J8779+twcdh_off))^2)</f>
        <v/>
      </c>
      <c r="N8779" s="27">
        <f>IF(E8779="","",MAX(0,E8779-swcdh_thr)^2)</f>
        <v/>
      </c>
      <c r="O8779">
        <f>IF(K8779="","",ROUND(E8779-K8779,0))</f>
        <v/>
      </c>
      <c r="P8779">
        <f>IF(O8779="","",IF(O8779&gt;=1,O8779,0))</f>
        <v/>
      </c>
      <c r="Q8779" s="27">
        <f>IF(E8779="","",MAX(0,E8779-22))</f>
        <v/>
      </c>
      <c r="R8779" s="27">
        <f>IF(H8779=1,E8779,"")</f>
        <v/>
      </c>
      <c r="S8779" s="27">
        <f>IF(AND(H8779=1,J8779&lt;&gt;""),E8779-J8779,"")</f>
        <v/>
      </c>
      <c r="T8779">
        <f>IF(G8779="","",MONTH(G8779))</f>
        <v/>
      </c>
    </row>
    <row r="8780">
      <c r="A8780" s="24" t="n"/>
      <c r="B8780" s="24" t="n"/>
      <c r="C8780" s="24" t="n"/>
      <c r="D8780" s="24" t="n"/>
      <c r="E8780" s="24" t="n"/>
      <c r="F8780" s="25">
        <f>IF($E8780="","",DATE(IF($A8780="",nominal_year,$A8780),$B8780,$C8780)+($D8780-IF(LEFT(hour_conv,1)="1",1,0))/24)</f>
        <v/>
      </c>
      <c r="G8780" s="26">
        <f>IF(F8780="","",INT(F8780))</f>
        <v/>
      </c>
      <c r="H8780">
        <f>IF(G8780="","",IF(AND(MONTH(G8780)*100+DAY(G8780)&gt;=season_lo,MONTH(G8780)*100+DAY(G8780)&lt;=season_hi),1,0))</f>
        <v/>
      </c>
      <c r="I8780">
        <f>IF(G8780="","",G8780-first_day+1)</f>
        <v/>
      </c>
      <c r="J8780" s="27">
        <f>IF(I8780="","",INDEX(Daily!$J$2:$J$421,I8780))</f>
        <v/>
      </c>
      <c r="K8780" s="27">
        <f>IF(J8780="","",J8780+cat_offset)</f>
        <v/>
      </c>
      <c r="L8780" s="27">
        <f>IF(J8780="","",MAX(0,E8780-J8780)^2)</f>
        <v/>
      </c>
      <c r="M8780" s="27">
        <f>IF(J8780="","",MAX(0,E8780-(J8780+twcdh_off))^2)</f>
        <v/>
      </c>
      <c r="N8780" s="27">
        <f>IF(E8780="","",MAX(0,E8780-swcdh_thr)^2)</f>
        <v/>
      </c>
      <c r="O8780">
        <f>IF(K8780="","",ROUND(E8780-K8780,0))</f>
        <v/>
      </c>
      <c r="P8780">
        <f>IF(O8780="","",IF(O8780&gt;=1,O8780,0))</f>
        <v/>
      </c>
      <c r="Q8780" s="27">
        <f>IF(E8780="","",MAX(0,E8780-22))</f>
        <v/>
      </c>
      <c r="R8780" s="27">
        <f>IF(H8780=1,E8780,"")</f>
        <v/>
      </c>
      <c r="S8780" s="27">
        <f>IF(AND(H8780=1,J8780&lt;&gt;""),E8780-J8780,"")</f>
        <v/>
      </c>
      <c r="T8780">
        <f>IF(G8780="","",MONTH(G8780))</f>
        <v/>
      </c>
    </row>
    <row r="8781">
      <c r="A8781" s="24" t="n"/>
      <c r="B8781" s="24" t="n"/>
      <c r="C8781" s="24" t="n"/>
      <c r="D8781" s="24" t="n"/>
      <c r="E8781" s="24" t="n"/>
      <c r="F8781" s="25">
        <f>IF($E8781="","",DATE(IF($A8781="",nominal_year,$A8781),$B8781,$C8781)+($D8781-IF(LEFT(hour_conv,1)="1",1,0))/24)</f>
        <v/>
      </c>
      <c r="G8781" s="26">
        <f>IF(F8781="","",INT(F8781))</f>
        <v/>
      </c>
      <c r="H8781">
        <f>IF(G8781="","",IF(AND(MONTH(G8781)*100+DAY(G8781)&gt;=season_lo,MONTH(G8781)*100+DAY(G8781)&lt;=season_hi),1,0))</f>
        <v/>
      </c>
      <c r="I8781">
        <f>IF(G8781="","",G8781-first_day+1)</f>
        <v/>
      </c>
      <c r="J8781" s="27">
        <f>IF(I8781="","",INDEX(Daily!$J$2:$J$421,I8781))</f>
        <v/>
      </c>
      <c r="K8781" s="27">
        <f>IF(J8781="","",J8781+cat_offset)</f>
        <v/>
      </c>
      <c r="L8781" s="27">
        <f>IF(J8781="","",MAX(0,E8781-J8781)^2)</f>
        <v/>
      </c>
      <c r="M8781" s="27">
        <f>IF(J8781="","",MAX(0,E8781-(J8781+twcdh_off))^2)</f>
        <v/>
      </c>
      <c r="N8781" s="27">
        <f>IF(E8781="","",MAX(0,E8781-swcdh_thr)^2)</f>
        <v/>
      </c>
      <c r="O8781">
        <f>IF(K8781="","",ROUND(E8781-K8781,0))</f>
        <v/>
      </c>
      <c r="P8781">
        <f>IF(O8781="","",IF(O8781&gt;=1,O8781,0))</f>
        <v/>
      </c>
      <c r="Q8781" s="27">
        <f>IF(E8781="","",MAX(0,E8781-22))</f>
        <v/>
      </c>
      <c r="R8781" s="27">
        <f>IF(H8781=1,E8781,"")</f>
        <v/>
      </c>
      <c r="S8781" s="27">
        <f>IF(AND(H8781=1,J8781&lt;&gt;""),E8781-J8781,"")</f>
        <v/>
      </c>
      <c r="T8781">
        <f>IF(G8781="","",MONTH(G8781))</f>
        <v/>
      </c>
    </row>
    <row r="8782">
      <c r="A8782" s="24" t="n"/>
      <c r="B8782" s="24" t="n"/>
      <c r="C8782" s="24" t="n"/>
      <c r="D8782" s="24" t="n"/>
      <c r="E8782" s="24" t="n"/>
      <c r="F8782" s="25">
        <f>IF($E8782="","",DATE(IF($A8782="",nominal_year,$A8782),$B8782,$C8782)+($D8782-IF(LEFT(hour_conv,1)="1",1,0))/24)</f>
        <v/>
      </c>
      <c r="G8782" s="26">
        <f>IF(F8782="","",INT(F8782))</f>
        <v/>
      </c>
      <c r="H8782">
        <f>IF(G8782="","",IF(AND(MONTH(G8782)*100+DAY(G8782)&gt;=season_lo,MONTH(G8782)*100+DAY(G8782)&lt;=season_hi),1,0))</f>
        <v/>
      </c>
      <c r="I8782">
        <f>IF(G8782="","",G8782-first_day+1)</f>
        <v/>
      </c>
      <c r="J8782" s="27">
        <f>IF(I8782="","",INDEX(Daily!$J$2:$J$421,I8782))</f>
        <v/>
      </c>
      <c r="K8782" s="27">
        <f>IF(J8782="","",J8782+cat_offset)</f>
        <v/>
      </c>
      <c r="L8782" s="27">
        <f>IF(J8782="","",MAX(0,E8782-J8782)^2)</f>
        <v/>
      </c>
      <c r="M8782" s="27">
        <f>IF(J8782="","",MAX(0,E8782-(J8782+twcdh_off))^2)</f>
        <v/>
      </c>
      <c r="N8782" s="27">
        <f>IF(E8782="","",MAX(0,E8782-swcdh_thr)^2)</f>
        <v/>
      </c>
      <c r="O8782">
        <f>IF(K8782="","",ROUND(E8782-K8782,0))</f>
        <v/>
      </c>
      <c r="P8782">
        <f>IF(O8782="","",IF(O8782&gt;=1,O8782,0))</f>
        <v/>
      </c>
      <c r="Q8782" s="27">
        <f>IF(E8782="","",MAX(0,E8782-22))</f>
        <v/>
      </c>
      <c r="R8782" s="27">
        <f>IF(H8782=1,E8782,"")</f>
        <v/>
      </c>
      <c r="S8782" s="27">
        <f>IF(AND(H8782=1,J8782&lt;&gt;""),E8782-J8782,"")</f>
        <v/>
      </c>
      <c r="T8782">
        <f>IF(G8782="","",MONTH(G8782))</f>
        <v/>
      </c>
    </row>
    <row r="8783">
      <c r="A8783" s="24" t="n"/>
      <c r="B8783" s="24" t="n"/>
      <c r="C8783" s="24" t="n"/>
      <c r="D8783" s="24" t="n"/>
      <c r="E8783" s="24" t="n"/>
      <c r="F8783" s="25">
        <f>IF($E8783="","",DATE(IF($A8783="",nominal_year,$A8783),$B8783,$C8783)+($D8783-IF(LEFT(hour_conv,1)="1",1,0))/24)</f>
        <v/>
      </c>
      <c r="G8783" s="26">
        <f>IF(F8783="","",INT(F8783))</f>
        <v/>
      </c>
      <c r="H8783">
        <f>IF(G8783="","",IF(AND(MONTH(G8783)*100+DAY(G8783)&gt;=season_lo,MONTH(G8783)*100+DAY(G8783)&lt;=season_hi),1,0))</f>
        <v/>
      </c>
      <c r="I8783">
        <f>IF(G8783="","",G8783-first_day+1)</f>
        <v/>
      </c>
      <c r="J8783" s="27">
        <f>IF(I8783="","",INDEX(Daily!$J$2:$J$421,I8783))</f>
        <v/>
      </c>
      <c r="K8783" s="27">
        <f>IF(J8783="","",J8783+cat_offset)</f>
        <v/>
      </c>
      <c r="L8783" s="27">
        <f>IF(J8783="","",MAX(0,E8783-J8783)^2)</f>
        <v/>
      </c>
      <c r="M8783" s="27">
        <f>IF(J8783="","",MAX(0,E8783-(J8783+twcdh_off))^2)</f>
        <v/>
      </c>
      <c r="N8783" s="27">
        <f>IF(E8783="","",MAX(0,E8783-swcdh_thr)^2)</f>
        <v/>
      </c>
      <c r="O8783">
        <f>IF(K8783="","",ROUND(E8783-K8783,0))</f>
        <v/>
      </c>
      <c r="P8783">
        <f>IF(O8783="","",IF(O8783&gt;=1,O8783,0))</f>
        <v/>
      </c>
      <c r="Q8783" s="27">
        <f>IF(E8783="","",MAX(0,E8783-22))</f>
        <v/>
      </c>
      <c r="R8783" s="27">
        <f>IF(H8783=1,E8783,"")</f>
        <v/>
      </c>
      <c r="S8783" s="27">
        <f>IF(AND(H8783=1,J8783&lt;&gt;""),E8783-J8783,"")</f>
        <v/>
      </c>
      <c r="T8783">
        <f>IF(G8783="","",MONTH(G8783))</f>
        <v/>
      </c>
    </row>
    <row r="8784">
      <c r="A8784" s="24" t="n"/>
      <c r="B8784" s="24" t="n"/>
      <c r="C8784" s="24" t="n"/>
      <c r="D8784" s="24" t="n"/>
      <c r="E8784" s="24" t="n"/>
      <c r="F8784" s="25">
        <f>IF($E8784="","",DATE(IF($A8784="",nominal_year,$A8784),$B8784,$C8784)+($D8784-IF(LEFT(hour_conv,1)="1",1,0))/24)</f>
        <v/>
      </c>
      <c r="G8784" s="26">
        <f>IF(F8784="","",INT(F8784))</f>
        <v/>
      </c>
      <c r="H8784">
        <f>IF(G8784="","",IF(AND(MONTH(G8784)*100+DAY(G8784)&gt;=season_lo,MONTH(G8784)*100+DAY(G8784)&lt;=season_hi),1,0))</f>
        <v/>
      </c>
      <c r="I8784">
        <f>IF(G8784="","",G8784-first_day+1)</f>
        <v/>
      </c>
      <c r="J8784" s="27">
        <f>IF(I8784="","",INDEX(Daily!$J$2:$J$421,I8784))</f>
        <v/>
      </c>
      <c r="K8784" s="27">
        <f>IF(J8784="","",J8784+cat_offset)</f>
        <v/>
      </c>
      <c r="L8784" s="27">
        <f>IF(J8784="","",MAX(0,E8784-J8784)^2)</f>
        <v/>
      </c>
      <c r="M8784" s="27">
        <f>IF(J8784="","",MAX(0,E8784-(J8784+twcdh_off))^2)</f>
        <v/>
      </c>
      <c r="N8784" s="27">
        <f>IF(E8784="","",MAX(0,E8784-swcdh_thr)^2)</f>
        <v/>
      </c>
      <c r="O8784">
        <f>IF(K8784="","",ROUND(E8784-K8784,0))</f>
        <v/>
      </c>
      <c r="P8784">
        <f>IF(O8784="","",IF(O8784&gt;=1,O8784,0))</f>
        <v/>
      </c>
      <c r="Q8784" s="27">
        <f>IF(E8784="","",MAX(0,E8784-22))</f>
        <v/>
      </c>
      <c r="R8784" s="27">
        <f>IF(H8784=1,E8784,"")</f>
        <v/>
      </c>
      <c r="S8784" s="27">
        <f>IF(AND(H8784=1,J8784&lt;&gt;""),E8784-J8784,"")</f>
        <v/>
      </c>
      <c r="T8784">
        <f>IF(G8784="","",MONTH(G8784))</f>
        <v/>
      </c>
    </row>
    <row r="8785">
      <c r="A8785" s="24" t="n"/>
      <c r="B8785" s="24" t="n"/>
      <c r="C8785" s="24" t="n"/>
      <c r="D8785" s="24" t="n"/>
      <c r="E8785" s="24" t="n"/>
      <c r="F8785" s="25">
        <f>IF($E8785="","",DATE(IF($A8785="",nominal_year,$A8785),$B8785,$C8785)+($D8785-IF(LEFT(hour_conv,1)="1",1,0))/24)</f>
        <v/>
      </c>
      <c r="G8785" s="26">
        <f>IF(F8785="","",INT(F8785))</f>
        <v/>
      </c>
      <c r="H8785">
        <f>IF(G8785="","",IF(AND(MONTH(G8785)*100+DAY(G8785)&gt;=season_lo,MONTH(G8785)*100+DAY(G8785)&lt;=season_hi),1,0))</f>
        <v/>
      </c>
      <c r="I8785">
        <f>IF(G8785="","",G8785-first_day+1)</f>
        <v/>
      </c>
      <c r="J8785" s="27">
        <f>IF(I8785="","",INDEX(Daily!$J$2:$J$421,I8785))</f>
        <v/>
      </c>
      <c r="K8785" s="27">
        <f>IF(J8785="","",J8785+cat_offset)</f>
        <v/>
      </c>
      <c r="L8785" s="27">
        <f>IF(J8785="","",MAX(0,E8785-J8785)^2)</f>
        <v/>
      </c>
      <c r="M8785" s="27">
        <f>IF(J8785="","",MAX(0,E8785-(J8785+twcdh_off))^2)</f>
        <v/>
      </c>
      <c r="N8785" s="27">
        <f>IF(E8785="","",MAX(0,E8785-swcdh_thr)^2)</f>
        <v/>
      </c>
      <c r="O8785">
        <f>IF(K8785="","",ROUND(E8785-K8785,0))</f>
        <v/>
      </c>
      <c r="P8785">
        <f>IF(O8785="","",IF(O8785&gt;=1,O8785,0))</f>
        <v/>
      </c>
      <c r="Q8785" s="27">
        <f>IF(E8785="","",MAX(0,E8785-22))</f>
        <v/>
      </c>
      <c r="R8785" s="27">
        <f>IF(H8785=1,E8785,"")</f>
        <v/>
      </c>
      <c r="S8785" s="27">
        <f>IF(AND(H8785=1,J8785&lt;&gt;""),E8785-J8785,"")</f>
        <v/>
      </c>
      <c r="T8785">
        <f>IF(G8785="","",MONTH(G8785))</f>
        <v/>
      </c>
    </row>
    <row r="8786">
      <c r="A8786" s="24" t="n"/>
      <c r="B8786" s="24" t="n"/>
      <c r="C8786" s="24" t="n"/>
      <c r="D8786" s="24" t="n"/>
      <c r="E8786" s="24" t="n"/>
      <c r="F8786" s="25">
        <f>IF($E8786="","",DATE(IF($A8786="",nominal_year,$A8786),$B8786,$C8786)+($D8786-IF(LEFT(hour_conv,1)="1",1,0))/24)</f>
        <v/>
      </c>
      <c r="G8786" s="26">
        <f>IF(F8786="","",INT(F8786))</f>
        <v/>
      </c>
      <c r="H8786">
        <f>IF(G8786="","",IF(AND(MONTH(G8786)*100+DAY(G8786)&gt;=season_lo,MONTH(G8786)*100+DAY(G8786)&lt;=season_hi),1,0))</f>
        <v/>
      </c>
      <c r="I8786">
        <f>IF(G8786="","",G8786-first_day+1)</f>
        <v/>
      </c>
      <c r="J8786" s="27">
        <f>IF(I8786="","",INDEX(Daily!$J$2:$J$421,I8786))</f>
        <v/>
      </c>
      <c r="K8786" s="27">
        <f>IF(J8786="","",J8786+cat_offset)</f>
        <v/>
      </c>
      <c r="L8786" s="27">
        <f>IF(J8786="","",MAX(0,E8786-J8786)^2)</f>
        <v/>
      </c>
      <c r="M8786" s="27">
        <f>IF(J8786="","",MAX(0,E8786-(J8786+twcdh_off))^2)</f>
        <v/>
      </c>
      <c r="N8786" s="27">
        <f>IF(E8786="","",MAX(0,E8786-swcdh_thr)^2)</f>
        <v/>
      </c>
      <c r="O8786">
        <f>IF(K8786="","",ROUND(E8786-K8786,0))</f>
        <v/>
      </c>
      <c r="P8786">
        <f>IF(O8786="","",IF(O8786&gt;=1,O8786,0))</f>
        <v/>
      </c>
      <c r="Q8786" s="27">
        <f>IF(E8786="","",MAX(0,E8786-22))</f>
        <v/>
      </c>
      <c r="R8786" s="27">
        <f>IF(H8786=1,E8786,"")</f>
        <v/>
      </c>
      <c r="S8786" s="27">
        <f>IF(AND(H8786=1,J8786&lt;&gt;""),E8786-J8786,"")</f>
        <v/>
      </c>
      <c r="T8786">
        <f>IF(G8786="","",MONTH(G8786))</f>
        <v/>
      </c>
    </row>
    <row r="8787">
      <c r="A8787" s="24" t="n"/>
      <c r="B8787" s="24" t="n"/>
      <c r="C8787" s="24" t="n"/>
      <c r="D8787" s="24" t="n"/>
      <c r="E8787" s="24" t="n"/>
      <c r="F8787" s="25">
        <f>IF($E8787="","",DATE(IF($A8787="",nominal_year,$A8787),$B8787,$C8787)+($D8787-IF(LEFT(hour_conv,1)="1",1,0))/24)</f>
        <v/>
      </c>
      <c r="G8787" s="26">
        <f>IF(F8787="","",INT(F8787))</f>
        <v/>
      </c>
      <c r="H8787">
        <f>IF(G8787="","",IF(AND(MONTH(G8787)*100+DAY(G8787)&gt;=season_lo,MONTH(G8787)*100+DAY(G8787)&lt;=season_hi),1,0))</f>
        <v/>
      </c>
      <c r="I8787">
        <f>IF(G8787="","",G8787-first_day+1)</f>
        <v/>
      </c>
      <c r="J8787" s="27">
        <f>IF(I8787="","",INDEX(Daily!$J$2:$J$421,I8787))</f>
        <v/>
      </c>
      <c r="K8787" s="27">
        <f>IF(J8787="","",J8787+cat_offset)</f>
        <v/>
      </c>
      <c r="L8787" s="27">
        <f>IF(J8787="","",MAX(0,E8787-J8787)^2)</f>
        <v/>
      </c>
      <c r="M8787" s="27">
        <f>IF(J8787="","",MAX(0,E8787-(J8787+twcdh_off))^2)</f>
        <v/>
      </c>
      <c r="N8787" s="27">
        <f>IF(E8787="","",MAX(0,E8787-swcdh_thr)^2)</f>
        <v/>
      </c>
      <c r="O8787">
        <f>IF(K8787="","",ROUND(E8787-K8787,0))</f>
        <v/>
      </c>
      <c r="P8787">
        <f>IF(O8787="","",IF(O8787&gt;=1,O8787,0))</f>
        <v/>
      </c>
      <c r="Q8787" s="27">
        <f>IF(E8787="","",MAX(0,E8787-22))</f>
        <v/>
      </c>
      <c r="R8787" s="27">
        <f>IF(H8787=1,E8787,"")</f>
        <v/>
      </c>
      <c r="S8787" s="27">
        <f>IF(AND(H8787=1,J8787&lt;&gt;""),E8787-J8787,"")</f>
        <v/>
      </c>
      <c r="T8787">
        <f>IF(G8787="","",MONTH(G8787))</f>
        <v/>
      </c>
    </row>
    <row r="8788">
      <c r="A8788" s="24" t="n"/>
      <c r="B8788" s="24" t="n"/>
      <c r="C8788" s="24" t="n"/>
      <c r="D8788" s="24" t="n"/>
      <c r="E8788" s="24" t="n"/>
      <c r="F8788" s="25">
        <f>IF($E8788="","",DATE(IF($A8788="",nominal_year,$A8788),$B8788,$C8788)+($D8788-IF(LEFT(hour_conv,1)="1",1,0))/24)</f>
        <v/>
      </c>
      <c r="G8788" s="26">
        <f>IF(F8788="","",INT(F8788))</f>
        <v/>
      </c>
      <c r="H8788">
        <f>IF(G8788="","",IF(AND(MONTH(G8788)*100+DAY(G8788)&gt;=season_lo,MONTH(G8788)*100+DAY(G8788)&lt;=season_hi),1,0))</f>
        <v/>
      </c>
      <c r="I8788">
        <f>IF(G8788="","",G8788-first_day+1)</f>
        <v/>
      </c>
      <c r="J8788" s="27">
        <f>IF(I8788="","",INDEX(Daily!$J$2:$J$421,I8788))</f>
        <v/>
      </c>
      <c r="K8788" s="27">
        <f>IF(J8788="","",J8788+cat_offset)</f>
        <v/>
      </c>
      <c r="L8788" s="27">
        <f>IF(J8788="","",MAX(0,E8788-J8788)^2)</f>
        <v/>
      </c>
      <c r="M8788" s="27">
        <f>IF(J8788="","",MAX(0,E8788-(J8788+twcdh_off))^2)</f>
        <v/>
      </c>
      <c r="N8788" s="27">
        <f>IF(E8788="","",MAX(0,E8788-swcdh_thr)^2)</f>
        <v/>
      </c>
      <c r="O8788">
        <f>IF(K8788="","",ROUND(E8788-K8788,0))</f>
        <v/>
      </c>
      <c r="P8788">
        <f>IF(O8788="","",IF(O8788&gt;=1,O8788,0))</f>
        <v/>
      </c>
      <c r="Q8788" s="27">
        <f>IF(E8788="","",MAX(0,E8788-22))</f>
        <v/>
      </c>
      <c r="R8788" s="27">
        <f>IF(H8788=1,E8788,"")</f>
        <v/>
      </c>
      <c r="S8788" s="27">
        <f>IF(AND(H8788=1,J8788&lt;&gt;""),E8788-J8788,"")</f>
        <v/>
      </c>
      <c r="T8788">
        <f>IF(G8788="","",MONTH(G8788))</f>
        <v/>
      </c>
    </row>
    <row r="8789">
      <c r="A8789" s="24" t="n"/>
      <c r="B8789" s="24" t="n"/>
      <c r="C8789" s="24" t="n"/>
      <c r="D8789" s="24" t="n"/>
      <c r="E8789" s="24" t="n"/>
      <c r="F8789" s="25">
        <f>IF($E8789="","",DATE(IF($A8789="",nominal_year,$A8789),$B8789,$C8789)+($D8789-IF(LEFT(hour_conv,1)="1",1,0))/24)</f>
        <v/>
      </c>
      <c r="G8789" s="26">
        <f>IF(F8789="","",INT(F8789))</f>
        <v/>
      </c>
      <c r="H8789">
        <f>IF(G8789="","",IF(AND(MONTH(G8789)*100+DAY(G8789)&gt;=season_lo,MONTH(G8789)*100+DAY(G8789)&lt;=season_hi),1,0))</f>
        <v/>
      </c>
      <c r="I8789">
        <f>IF(G8789="","",G8789-first_day+1)</f>
        <v/>
      </c>
      <c r="J8789" s="27">
        <f>IF(I8789="","",INDEX(Daily!$J$2:$J$421,I8789))</f>
        <v/>
      </c>
      <c r="K8789" s="27">
        <f>IF(J8789="","",J8789+cat_offset)</f>
        <v/>
      </c>
      <c r="L8789" s="27">
        <f>IF(J8789="","",MAX(0,E8789-J8789)^2)</f>
        <v/>
      </c>
      <c r="M8789" s="27">
        <f>IF(J8789="","",MAX(0,E8789-(J8789+twcdh_off))^2)</f>
        <v/>
      </c>
      <c r="N8789" s="27">
        <f>IF(E8789="","",MAX(0,E8789-swcdh_thr)^2)</f>
        <v/>
      </c>
      <c r="O8789">
        <f>IF(K8789="","",ROUND(E8789-K8789,0))</f>
        <v/>
      </c>
      <c r="P8789">
        <f>IF(O8789="","",IF(O8789&gt;=1,O8789,0))</f>
        <v/>
      </c>
      <c r="Q8789" s="27">
        <f>IF(E8789="","",MAX(0,E8789-22))</f>
        <v/>
      </c>
      <c r="R8789" s="27">
        <f>IF(H8789=1,E8789,"")</f>
        <v/>
      </c>
      <c r="S8789" s="27">
        <f>IF(AND(H8789=1,J8789&lt;&gt;""),E8789-J8789,"")</f>
        <v/>
      </c>
      <c r="T8789">
        <f>IF(G8789="","",MONTH(G8789))</f>
        <v/>
      </c>
    </row>
    <row r="8790">
      <c r="A8790" s="24" t="n"/>
      <c r="B8790" s="24" t="n"/>
      <c r="C8790" s="24" t="n"/>
      <c r="D8790" s="24" t="n"/>
      <c r="E8790" s="24" t="n"/>
      <c r="F8790" s="25">
        <f>IF($E8790="","",DATE(IF($A8790="",nominal_year,$A8790),$B8790,$C8790)+($D8790-IF(LEFT(hour_conv,1)="1",1,0))/24)</f>
        <v/>
      </c>
      <c r="G8790" s="26">
        <f>IF(F8790="","",INT(F8790))</f>
        <v/>
      </c>
      <c r="H8790">
        <f>IF(G8790="","",IF(AND(MONTH(G8790)*100+DAY(G8790)&gt;=season_lo,MONTH(G8790)*100+DAY(G8790)&lt;=season_hi),1,0))</f>
        <v/>
      </c>
      <c r="I8790">
        <f>IF(G8790="","",G8790-first_day+1)</f>
        <v/>
      </c>
      <c r="J8790" s="27">
        <f>IF(I8790="","",INDEX(Daily!$J$2:$J$421,I8790))</f>
        <v/>
      </c>
      <c r="K8790" s="27">
        <f>IF(J8790="","",J8790+cat_offset)</f>
        <v/>
      </c>
      <c r="L8790" s="27">
        <f>IF(J8790="","",MAX(0,E8790-J8790)^2)</f>
        <v/>
      </c>
      <c r="M8790" s="27">
        <f>IF(J8790="","",MAX(0,E8790-(J8790+twcdh_off))^2)</f>
        <v/>
      </c>
      <c r="N8790" s="27">
        <f>IF(E8790="","",MAX(0,E8790-swcdh_thr)^2)</f>
        <v/>
      </c>
      <c r="O8790">
        <f>IF(K8790="","",ROUND(E8790-K8790,0))</f>
        <v/>
      </c>
      <c r="P8790">
        <f>IF(O8790="","",IF(O8790&gt;=1,O8790,0))</f>
        <v/>
      </c>
      <c r="Q8790" s="27">
        <f>IF(E8790="","",MAX(0,E8790-22))</f>
        <v/>
      </c>
      <c r="R8790" s="27">
        <f>IF(H8790=1,E8790,"")</f>
        <v/>
      </c>
      <c r="S8790" s="27">
        <f>IF(AND(H8790=1,J8790&lt;&gt;""),E8790-J8790,"")</f>
        <v/>
      </c>
      <c r="T8790">
        <f>IF(G8790="","",MONTH(G8790))</f>
        <v/>
      </c>
    </row>
    <row r="8791">
      <c r="A8791" s="24" t="n"/>
      <c r="B8791" s="24" t="n"/>
      <c r="C8791" s="24" t="n"/>
      <c r="D8791" s="24" t="n"/>
      <c r="E8791" s="24" t="n"/>
      <c r="F8791" s="25">
        <f>IF($E8791="","",DATE(IF($A8791="",nominal_year,$A8791),$B8791,$C8791)+($D8791-IF(LEFT(hour_conv,1)="1",1,0))/24)</f>
        <v/>
      </c>
      <c r="G8791" s="26">
        <f>IF(F8791="","",INT(F8791))</f>
        <v/>
      </c>
      <c r="H8791">
        <f>IF(G8791="","",IF(AND(MONTH(G8791)*100+DAY(G8791)&gt;=season_lo,MONTH(G8791)*100+DAY(G8791)&lt;=season_hi),1,0))</f>
        <v/>
      </c>
      <c r="I8791">
        <f>IF(G8791="","",G8791-first_day+1)</f>
        <v/>
      </c>
      <c r="J8791" s="27">
        <f>IF(I8791="","",INDEX(Daily!$J$2:$J$421,I8791))</f>
        <v/>
      </c>
      <c r="K8791" s="27">
        <f>IF(J8791="","",J8791+cat_offset)</f>
        <v/>
      </c>
      <c r="L8791" s="27">
        <f>IF(J8791="","",MAX(0,E8791-J8791)^2)</f>
        <v/>
      </c>
      <c r="M8791" s="27">
        <f>IF(J8791="","",MAX(0,E8791-(J8791+twcdh_off))^2)</f>
        <v/>
      </c>
      <c r="N8791" s="27">
        <f>IF(E8791="","",MAX(0,E8791-swcdh_thr)^2)</f>
        <v/>
      </c>
      <c r="O8791">
        <f>IF(K8791="","",ROUND(E8791-K8791,0))</f>
        <v/>
      </c>
      <c r="P8791">
        <f>IF(O8791="","",IF(O8791&gt;=1,O8791,0))</f>
        <v/>
      </c>
      <c r="Q8791" s="27">
        <f>IF(E8791="","",MAX(0,E8791-22))</f>
        <v/>
      </c>
      <c r="R8791" s="27">
        <f>IF(H8791=1,E8791,"")</f>
        <v/>
      </c>
      <c r="S8791" s="27">
        <f>IF(AND(H8791=1,J8791&lt;&gt;""),E8791-J8791,"")</f>
        <v/>
      </c>
      <c r="T8791">
        <f>IF(G8791="","",MONTH(G8791))</f>
        <v/>
      </c>
    </row>
    <row r="8792">
      <c r="A8792" s="24" t="n"/>
      <c r="B8792" s="24" t="n"/>
      <c r="C8792" s="24" t="n"/>
      <c r="D8792" s="24" t="n"/>
      <c r="E8792" s="24" t="n"/>
      <c r="F8792" s="25">
        <f>IF($E8792="","",DATE(IF($A8792="",nominal_year,$A8792),$B8792,$C8792)+($D8792-IF(LEFT(hour_conv,1)="1",1,0))/24)</f>
        <v/>
      </c>
      <c r="G8792" s="26">
        <f>IF(F8792="","",INT(F8792))</f>
        <v/>
      </c>
      <c r="H8792">
        <f>IF(G8792="","",IF(AND(MONTH(G8792)*100+DAY(G8792)&gt;=season_lo,MONTH(G8792)*100+DAY(G8792)&lt;=season_hi),1,0))</f>
        <v/>
      </c>
      <c r="I8792">
        <f>IF(G8792="","",G8792-first_day+1)</f>
        <v/>
      </c>
      <c r="J8792" s="27">
        <f>IF(I8792="","",INDEX(Daily!$J$2:$J$421,I8792))</f>
        <v/>
      </c>
      <c r="K8792" s="27">
        <f>IF(J8792="","",J8792+cat_offset)</f>
        <v/>
      </c>
      <c r="L8792" s="27">
        <f>IF(J8792="","",MAX(0,E8792-J8792)^2)</f>
        <v/>
      </c>
      <c r="M8792" s="27">
        <f>IF(J8792="","",MAX(0,E8792-(J8792+twcdh_off))^2)</f>
        <v/>
      </c>
      <c r="N8792" s="27">
        <f>IF(E8792="","",MAX(0,E8792-swcdh_thr)^2)</f>
        <v/>
      </c>
      <c r="O8792">
        <f>IF(K8792="","",ROUND(E8792-K8792,0))</f>
        <v/>
      </c>
      <c r="P8792">
        <f>IF(O8792="","",IF(O8792&gt;=1,O8792,0))</f>
        <v/>
      </c>
      <c r="Q8792" s="27">
        <f>IF(E8792="","",MAX(0,E8792-22))</f>
        <v/>
      </c>
      <c r="R8792" s="27">
        <f>IF(H8792=1,E8792,"")</f>
        <v/>
      </c>
      <c r="S8792" s="27">
        <f>IF(AND(H8792=1,J8792&lt;&gt;""),E8792-J8792,"")</f>
        <v/>
      </c>
      <c r="T8792">
        <f>IF(G8792="","",MONTH(G8792))</f>
        <v/>
      </c>
    </row>
    <row r="8793">
      <c r="A8793" s="24" t="n"/>
      <c r="B8793" s="24" t="n"/>
      <c r="C8793" s="24" t="n"/>
      <c r="D8793" s="24" t="n"/>
      <c r="E8793" s="24" t="n"/>
      <c r="F8793" s="25">
        <f>IF($E8793="","",DATE(IF($A8793="",nominal_year,$A8793),$B8793,$C8793)+($D8793-IF(LEFT(hour_conv,1)="1",1,0))/24)</f>
        <v/>
      </c>
      <c r="G8793" s="26">
        <f>IF(F8793="","",INT(F8793))</f>
        <v/>
      </c>
      <c r="H8793">
        <f>IF(G8793="","",IF(AND(MONTH(G8793)*100+DAY(G8793)&gt;=season_lo,MONTH(G8793)*100+DAY(G8793)&lt;=season_hi),1,0))</f>
        <v/>
      </c>
      <c r="I8793">
        <f>IF(G8793="","",G8793-first_day+1)</f>
        <v/>
      </c>
      <c r="J8793" s="27">
        <f>IF(I8793="","",INDEX(Daily!$J$2:$J$421,I8793))</f>
        <v/>
      </c>
      <c r="K8793" s="27">
        <f>IF(J8793="","",J8793+cat_offset)</f>
        <v/>
      </c>
      <c r="L8793" s="27">
        <f>IF(J8793="","",MAX(0,E8793-J8793)^2)</f>
        <v/>
      </c>
      <c r="M8793" s="27">
        <f>IF(J8793="","",MAX(0,E8793-(J8793+twcdh_off))^2)</f>
        <v/>
      </c>
      <c r="N8793" s="27">
        <f>IF(E8793="","",MAX(0,E8793-swcdh_thr)^2)</f>
        <v/>
      </c>
      <c r="O8793">
        <f>IF(K8793="","",ROUND(E8793-K8793,0))</f>
        <v/>
      </c>
      <c r="P8793">
        <f>IF(O8793="","",IF(O8793&gt;=1,O8793,0))</f>
        <v/>
      </c>
      <c r="Q8793" s="27">
        <f>IF(E8793="","",MAX(0,E8793-22))</f>
        <v/>
      </c>
      <c r="R8793" s="27">
        <f>IF(H8793=1,E8793,"")</f>
        <v/>
      </c>
      <c r="S8793" s="27">
        <f>IF(AND(H8793=1,J8793&lt;&gt;""),E8793-J8793,"")</f>
        <v/>
      </c>
      <c r="T8793">
        <f>IF(G8793="","",MONTH(G8793))</f>
        <v/>
      </c>
    </row>
    <row r="8794">
      <c r="A8794" s="24" t="n"/>
      <c r="B8794" s="24" t="n"/>
      <c r="C8794" s="24" t="n"/>
      <c r="D8794" s="24" t="n"/>
      <c r="E8794" s="24" t="n"/>
      <c r="F8794" s="25">
        <f>IF($E8794="","",DATE(IF($A8794="",nominal_year,$A8794),$B8794,$C8794)+($D8794-IF(LEFT(hour_conv,1)="1",1,0))/24)</f>
        <v/>
      </c>
      <c r="G8794" s="26">
        <f>IF(F8794="","",INT(F8794))</f>
        <v/>
      </c>
      <c r="H8794">
        <f>IF(G8794="","",IF(AND(MONTH(G8794)*100+DAY(G8794)&gt;=season_lo,MONTH(G8794)*100+DAY(G8794)&lt;=season_hi),1,0))</f>
        <v/>
      </c>
      <c r="I8794">
        <f>IF(G8794="","",G8794-first_day+1)</f>
        <v/>
      </c>
      <c r="J8794" s="27">
        <f>IF(I8794="","",INDEX(Daily!$J$2:$J$421,I8794))</f>
        <v/>
      </c>
      <c r="K8794" s="27">
        <f>IF(J8794="","",J8794+cat_offset)</f>
        <v/>
      </c>
      <c r="L8794" s="27">
        <f>IF(J8794="","",MAX(0,E8794-J8794)^2)</f>
        <v/>
      </c>
      <c r="M8794" s="27">
        <f>IF(J8794="","",MAX(0,E8794-(J8794+twcdh_off))^2)</f>
        <v/>
      </c>
      <c r="N8794" s="27">
        <f>IF(E8794="","",MAX(0,E8794-swcdh_thr)^2)</f>
        <v/>
      </c>
      <c r="O8794">
        <f>IF(K8794="","",ROUND(E8794-K8794,0))</f>
        <v/>
      </c>
      <c r="P8794">
        <f>IF(O8794="","",IF(O8794&gt;=1,O8794,0))</f>
        <v/>
      </c>
      <c r="Q8794" s="27">
        <f>IF(E8794="","",MAX(0,E8794-22))</f>
        <v/>
      </c>
      <c r="R8794" s="27">
        <f>IF(H8794=1,E8794,"")</f>
        <v/>
      </c>
      <c r="S8794" s="27">
        <f>IF(AND(H8794=1,J8794&lt;&gt;""),E8794-J8794,"")</f>
        <v/>
      </c>
      <c r="T8794">
        <f>IF(G8794="","",MONTH(G8794))</f>
        <v/>
      </c>
    </row>
    <row r="8795">
      <c r="A8795" s="24" t="n"/>
      <c r="B8795" s="24" t="n"/>
      <c r="C8795" s="24" t="n"/>
      <c r="D8795" s="24" t="n"/>
      <c r="E8795" s="24" t="n"/>
      <c r="F8795" s="25">
        <f>IF($E8795="","",DATE(IF($A8795="",nominal_year,$A8795),$B8795,$C8795)+($D8795-IF(LEFT(hour_conv,1)="1",1,0))/24)</f>
        <v/>
      </c>
      <c r="G8795" s="26">
        <f>IF(F8795="","",INT(F8795))</f>
        <v/>
      </c>
      <c r="H8795">
        <f>IF(G8795="","",IF(AND(MONTH(G8795)*100+DAY(G8795)&gt;=season_lo,MONTH(G8795)*100+DAY(G8795)&lt;=season_hi),1,0))</f>
        <v/>
      </c>
      <c r="I8795">
        <f>IF(G8795="","",G8795-first_day+1)</f>
        <v/>
      </c>
      <c r="J8795" s="27">
        <f>IF(I8795="","",INDEX(Daily!$J$2:$J$421,I8795))</f>
        <v/>
      </c>
      <c r="K8795" s="27">
        <f>IF(J8795="","",J8795+cat_offset)</f>
        <v/>
      </c>
      <c r="L8795" s="27">
        <f>IF(J8795="","",MAX(0,E8795-J8795)^2)</f>
        <v/>
      </c>
      <c r="M8795" s="27">
        <f>IF(J8795="","",MAX(0,E8795-(J8795+twcdh_off))^2)</f>
        <v/>
      </c>
      <c r="N8795" s="27">
        <f>IF(E8795="","",MAX(0,E8795-swcdh_thr)^2)</f>
        <v/>
      </c>
      <c r="O8795">
        <f>IF(K8795="","",ROUND(E8795-K8795,0))</f>
        <v/>
      </c>
      <c r="P8795">
        <f>IF(O8795="","",IF(O8795&gt;=1,O8795,0))</f>
        <v/>
      </c>
      <c r="Q8795" s="27">
        <f>IF(E8795="","",MAX(0,E8795-22))</f>
        <v/>
      </c>
      <c r="R8795" s="27">
        <f>IF(H8795=1,E8795,"")</f>
        <v/>
      </c>
      <c r="S8795" s="27">
        <f>IF(AND(H8795=1,J8795&lt;&gt;""),E8795-J8795,"")</f>
        <v/>
      </c>
      <c r="T8795">
        <f>IF(G8795="","",MONTH(G8795))</f>
        <v/>
      </c>
    </row>
    <row r="8796">
      <c r="A8796" s="24" t="n"/>
      <c r="B8796" s="24" t="n"/>
      <c r="C8796" s="24" t="n"/>
      <c r="D8796" s="24" t="n"/>
      <c r="E8796" s="24" t="n"/>
      <c r="F8796" s="25">
        <f>IF($E8796="","",DATE(IF($A8796="",nominal_year,$A8796),$B8796,$C8796)+($D8796-IF(LEFT(hour_conv,1)="1",1,0))/24)</f>
        <v/>
      </c>
      <c r="G8796" s="26">
        <f>IF(F8796="","",INT(F8796))</f>
        <v/>
      </c>
      <c r="H8796">
        <f>IF(G8796="","",IF(AND(MONTH(G8796)*100+DAY(G8796)&gt;=season_lo,MONTH(G8796)*100+DAY(G8796)&lt;=season_hi),1,0))</f>
        <v/>
      </c>
      <c r="I8796">
        <f>IF(G8796="","",G8796-first_day+1)</f>
        <v/>
      </c>
      <c r="J8796" s="27">
        <f>IF(I8796="","",INDEX(Daily!$J$2:$J$421,I8796))</f>
        <v/>
      </c>
      <c r="K8796" s="27">
        <f>IF(J8796="","",J8796+cat_offset)</f>
        <v/>
      </c>
      <c r="L8796" s="27">
        <f>IF(J8796="","",MAX(0,E8796-J8796)^2)</f>
        <v/>
      </c>
      <c r="M8796" s="27">
        <f>IF(J8796="","",MAX(0,E8796-(J8796+twcdh_off))^2)</f>
        <v/>
      </c>
      <c r="N8796" s="27">
        <f>IF(E8796="","",MAX(0,E8796-swcdh_thr)^2)</f>
        <v/>
      </c>
      <c r="O8796">
        <f>IF(K8796="","",ROUND(E8796-K8796,0))</f>
        <v/>
      </c>
      <c r="P8796">
        <f>IF(O8796="","",IF(O8796&gt;=1,O8796,0))</f>
        <v/>
      </c>
      <c r="Q8796" s="27">
        <f>IF(E8796="","",MAX(0,E8796-22))</f>
        <v/>
      </c>
      <c r="R8796" s="27">
        <f>IF(H8796=1,E8796,"")</f>
        <v/>
      </c>
      <c r="S8796" s="27">
        <f>IF(AND(H8796=1,J8796&lt;&gt;""),E8796-J8796,"")</f>
        <v/>
      </c>
      <c r="T8796">
        <f>IF(G8796="","",MONTH(G8796))</f>
        <v/>
      </c>
    </row>
    <row r="8797">
      <c r="A8797" s="24" t="n"/>
      <c r="B8797" s="24" t="n"/>
      <c r="C8797" s="24" t="n"/>
      <c r="D8797" s="24" t="n"/>
      <c r="E8797" s="24" t="n"/>
      <c r="F8797" s="25">
        <f>IF($E8797="","",DATE(IF($A8797="",nominal_year,$A8797),$B8797,$C8797)+($D8797-IF(LEFT(hour_conv,1)="1",1,0))/24)</f>
        <v/>
      </c>
      <c r="G8797" s="26">
        <f>IF(F8797="","",INT(F8797))</f>
        <v/>
      </c>
      <c r="H8797">
        <f>IF(G8797="","",IF(AND(MONTH(G8797)*100+DAY(G8797)&gt;=season_lo,MONTH(G8797)*100+DAY(G8797)&lt;=season_hi),1,0))</f>
        <v/>
      </c>
      <c r="I8797">
        <f>IF(G8797="","",G8797-first_day+1)</f>
        <v/>
      </c>
      <c r="J8797" s="27">
        <f>IF(I8797="","",INDEX(Daily!$J$2:$J$421,I8797))</f>
        <v/>
      </c>
      <c r="K8797" s="27">
        <f>IF(J8797="","",J8797+cat_offset)</f>
        <v/>
      </c>
      <c r="L8797" s="27">
        <f>IF(J8797="","",MAX(0,E8797-J8797)^2)</f>
        <v/>
      </c>
      <c r="M8797" s="27">
        <f>IF(J8797="","",MAX(0,E8797-(J8797+twcdh_off))^2)</f>
        <v/>
      </c>
      <c r="N8797" s="27">
        <f>IF(E8797="","",MAX(0,E8797-swcdh_thr)^2)</f>
        <v/>
      </c>
      <c r="O8797">
        <f>IF(K8797="","",ROUND(E8797-K8797,0))</f>
        <v/>
      </c>
      <c r="P8797">
        <f>IF(O8797="","",IF(O8797&gt;=1,O8797,0))</f>
        <v/>
      </c>
      <c r="Q8797" s="27">
        <f>IF(E8797="","",MAX(0,E8797-22))</f>
        <v/>
      </c>
      <c r="R8797" s="27">
        <f>IF(H8797=1,E8797,"")</f>
        <v/>
      </c>
      <c r="S8797" s="27">
        <f>IF(AND(H8797=1,J8797&lt;&gt;""),E8797-J8797,"")</f>
        <v/>
      </c>
      <c r="T8797">
        <f>IF(G8797="","",MONTH(G8797))</f>
        <v/>
      </c>
    </row>
    <row r="8798">
      <c r="A8798" s="24" t="n"/>
      <c r="B8798" s="24" t="n"/>
      <c r="C8798" s="24" t="n"/>
      <c r="D8798" s="24" t="n"/>
      <c r="E8798" s="24" t="n"/>
      <c r="F8798" s="25">
        <f>IF($E8798="","",DATE(IF($A8798="",nominal_year,$A8798),$B8798,$C8798)+($D8798-IF(LEFT(hour_conv,1)="1",1,0))/24)</f>
        <v/>
      </c>
      <c r="G8798" s="26">
        <f>IF(F8798="","",INT(F8798))</f>
        <v/>
      </c>
      <c r="H8798">
        <f>IF(G8798="","",IF(AND(MONTH(G8798)*100+DAY(G8798)&gt;=season_lo,MONTH(G8798)*100+DAY(G8798)&lt;=season_hi),1,0))</f>
        <v/>
      </c>
      <c r="I8798">
        <f>IF(G8798="","",G8798-first_day+1)</f>
        <v/>
      </c>
      <c r="J8798" s="27">
        <f>IF(I8798="","",INDEX(Daily!$J$2:$J$421,I8798))</f>
        <v/>
      </c>
      <c r="K8798" s="27">
        <f>IF(J8798="","",J8798+cat_offset)</f>
        <v/>
      </c>
      <c r="L8798" s="27">
        <f>IF(J8798="","",MAX(0,E8798-J8798)^2)</f>
        <v/>
      </c>
      <c r="M8798" s="27">
        <f>IF(J8798="","",MAX(0,E8798-(J8798+twcdh_off))^2)</f>
        <v/>
      </c>
      <c r="N8798" s="27">
        <f>IF(E8798="","",MAX(0,E8798-swcdh_thr)^2)</f>
        <v/>
      </c>
      <c r="O8798">
        <f>IF(K8798="","",ROUND(E8798-K8798,0))</f>
        <v/>
      </c>
      <c r="P8798">
        <f>IF(O8798="","",IF(O8798&gt;=1,O8798,0))</f>
        <v/>
      </c>
      <c r="Q8798" s="27">
        <f>IF(E8798="","",MAX(0,E8798-22))</f>
        <v/>
      </c>
      <c r="R8798" s="27">
        <f>IF(H8798=1,E8798,"")</f>
        <v/>
      </c>
      <c r="S8798" s="27">
        <f>IF(AND(H8798=1,J8798&lt;&gt;""),E8798-J8798,"")</f>
        <v/>
      </c>
      <c r="T8798">
        <f>IF(G8798="","",MONTH(G8798))</f>
        <v/>
      </c>
    </row>
    <row r="8799">
      <c r="A8799" s="24" t="n"/>
      <c r="B8799" s="24" t="n"/>
      <c r="C8799" s="24" t="n"/>
      <c r="D8799" s="24" t="n"/>
      <c r="E8799" s="24" t="n"/>
      <c r="F8799" s="25">
        <f>IF($E8799="","",DATE(IF($A8799="",nominal_year,$A8799),$B8799,$C8799)+($D8799-IF(LEFT(hour_conv,1)="1",1,0))/24)</f>
        <v/>
      </c>
      <c r="G8799" s="26">
        <f>IF(F8799="","",INT(F8799))</f>
        <v/>
      </c>
      <c r="H8799">
        <f>IF(G8799="","",IF(AND(MONTH(G8799)*100+DAY(G8799)&gt;=season_lo,MONTH(G8799)*100+DAY(G8799)&lt;=season_hi),1,0))</f>
        <v/>
      </c>
      <c r="I8799">
        <f>IF(G8799="","",G8799-first_day+1)</f>
        <v/>
      </c>
      <c r="J8799" s="27">
        <f>IF(I8799="","",INDEX(Daily!$J$2:$J$421,I8799))</f>
        <v/>
      </c>
      <c r="K8799" s="27">
        <f>IF(J8799="","",J8799+cat_offset)</f>
        <v/>
      </c>
      <c r="L8799" s="27">
        <f>IF(J8799="","",MAX(0,E8799-J8799)^2)</f>
        <v/>
      </c>
      <c r="M8799" s="27">
        <f>IF(J8799="","",MAX(0,E8799-(J8799+twcdh_off))^2)</f>
        <v/>
      </c>
      <c r="N8799" s="27">
        <f>IF(E8799="","",MAX(0,E8799-swcdh_thr)^2)</f>
        <v/>
      </c>
      <c r="O8799">
        <f>IF(K8799="","",ROUND(E8799-K8799,0))</f>
        <v/>
      </c>
      <c r="P8799">
        <f>IF(O8799="","",IF(O8799&gt;=1,O8799,0))</f>
        <v/>
      </c>
      <c r="Q8799" s="27">
        <f>IF(E8799="","",MAX(0,E8799-22))</f>
        <v/>
      </c>
      <c r="R8799" s="27">
        <f>IF(H8799=1,E8799,"")</f>
        <v/>
      </c>
      <c r="S8799" s="27">
        <f>IF(AND(H8799=1,J8799&lt;&gt;""),E8799-J8799,"")</f>
        <v/>
      </c>
      <c r="T8799">
        <f>IF(G8799="","",MONTH(G8799))</f>
        <v/>
      </c>
    </row>
    <row r="8800">
      <c r="A8800" s="24" t="n"/>
      <c r="B8800" s="24" t="n"/>
      <c r="C8800" s="24" t="n"/>
      <c r="D8800" s="24" t="n"/>
      <c r="E8800" s="24" t="n"/>
      <c r="F8800" s="25">
        <f>IF($E8800="","",DATE(IF($A8800="",nominal_year,$A8800),$B8800,$C8800)+($D8800-IF(LEFT(hour_conv,1)="1",1,0))/24)</f>
        <v/>
      </c>
      <c r="G8800" s="26">
        <f>IF(F8800="","",INT(F8800))</f>
        <v/>
      </c>
      <c r="H8800">
        <f>IF(G8800="","",IF(AND(MONTH(G8800)*100+DAY(G8800)&gt;=season_lo,MONTH(G8800)*100+DAY(G8800)&lt;=season_hi),1,0))</f>
        <v/>
      </c>
      <c r="I8800">
        <f>IF(G8800="","",G8800-first_day+1)</f>
        <v/>
      </c>
      <c r="J8800" s="27">
        <f>IF(I8800="","",INDEX(Daily!$J$2:$J$421,I8800))</f>
        <v/>
      </c>
      <c r="K8800" s="27">
        <f>IF(J8800="","",J8800+cat_offset)</f>
        <v/>
      </c>
      <c r="L8800" s="27">
        <f>IF(J8800="","",MAX(0,E8800-J8800)^2)</f>
        <v/>
      </c>
      <c r="M8800" s="27">
        <f>IF(J8800="","",MAX(0,E8800-(J8800+twcdh_off))^2)</f>
        <v/>
      </c>
      <c r="N8800" s="27">
        <f>IF(E8800="","",MAX(0,E8800-swcdh_thr)^2)</f>
        <v/>
      </c>
      <c r="O8800">
        <f>IF(K8800="","",ROUND(E8800-K8800,0))</f>
        <v/>
      </c>
      <c r="P8800">
        <f>IF(O8800="","",IF(O8800&gt;=1,O8800,0))</f>
        <v/>
      </c>
      <c r="Q8800" s="27">
        <f>IF(E8800="","",MAX(0,E8800-22))</f>
        <v/>
      </c>
      <c r="R8800" s="27">
        <f>IF(H8800=1,E8800,"")</f>
        <v/>
      </c>
      <c r="S8800" s="27">
        <f>IF(AND(H8800=1,J8800&lt;&gt;""),E8800-J8800,"")</f>
        <v/>
      </c>
      <c r="T8800">
        <f>IF(G8800="","",MONTH(G8800))</f>
        <v/>
      </c>
    </row>
    <row r="8801">
      <c r="A8801" s="24" t="n"/>
      <c r="B8801" s="24" t="n"/>
      <c r="C8801" s="24" t="n"/>
      <c r="D8801" s="24" t="n"/>
      <c r="E8801" s="24" t="n"/>
      <c r="F8801" s="25">
        <f>IF($E8801="","",DATE(IF($A8801="",nominal_year,$A8801),$B8801,$C8801)+($D8801-IF(LEFT(hour_conv,1)="1",1,0))/24)</f>
        <v/>
      </c>
      <c r="G8801" s="26">
        <f>IF(F8801="","",INT(F8801))</f>
        <v/>
      </c>
      <c r="H8801">
        <f>IF(G8801="","",IF(AND(MONTH(G8801)*100+DAY(G8801)&gt;=season_lo,MONTH(G8801)*100+DAY(G8801)&lt;=season_hi),1,0))</f>
        <v/>
      </c>
      <c r="I8801">
        <f>IF(G8801="","",G8801-first_day+1)</f>
        <v/>
      </c>
      <c r="J8801" s="27">
        <f>IF(I8801="","",INDEX(Daily!$J$2:$J$421,I8801))</f>
        <v/>
      </c>
      <c r="K8801" s="27">
        <f>IF(J8801="","",J8801+cat_offset)</f>
        <v/>
      </c>
      <c r="L8801" s="27">
        <f>IF(J8801="","",MAX(0,E8801-J8801)^2)</f>
        <v/>
      </c>
      <c r="M8801" s="27">
        <f>IF(J8801="","",MAX(0,E8801-(J8801+twcdh_off))^2)</f>
        <v/>
      </c>
      <c r="N8801" s="27">
        <f>IF(E8801="","",MAX(0,E8801-swcdh_thr)^2)</f>
        <v/>
      </c>
      <c r="O8801">
        <f>IF(K8801="","",ROUND(E8801-K8801,0))</f>
        <v/>
      </c>
      <c r="P8801">
        <f>IF(O8801="","",IF(O8801&gt;=1,O8801,0))</f>
        <v/>
      </c>
      <c r="Q8801" s="27">
        <f>IF(E8801="","",MAX(0,E8801-22))</f>
        <v/>
      </c>
      <c r="R8801" s="27">
        <f>IF(H8801=1,E8801,"")</f>
        <v/>
      </c>
      <c r="S8801" s="27">
        <f>IF(AND(H8801=1,J8801&lt;&gt;""),E8801-J8801,"")</f>
        <v/>
      </c>
      <c r="T8801">
        <f>IF(G8801="","",MONTH(G8801))</f>
        <v/>
      </c>
    </row>
    <row r="8802">
      <c r="A8802" s="24" t="n"/>
      <c r="B8802" s="24" t="n"/>
      <c r="C8802" s="24" t="n"/>
      <c r="D8802" s="24" t="n"/>
      <c r="E8802" s="24" t="n"/>
      <c r="F8802" s="25">
        <f>IF($E8802="","",DATE(IF($A8802="",nominal_year,$A8802),$B8802,$C8802)+($D8802-IF(LEFT(hour_conv,1)="1",1,0))/24)</f>
        <v/>
      </c>
      <c r="G8802" s="26">
        <f>IF(F8802="","",INT(F8802))</f>
        <v/>
      </c>
      <c r="H8802">
        <f>IF(G8802="","",IF(AND(MONTH(G8802)*100+DAY(G8802)&gt;=season_lo,MONTH(G8802)*100+DAY(G8802)&lt;=season_hi),1,0))</f>
        <v/>
      </c>
      <c r="I8802">
        <f>IF(G8802="","",G8802-first_day+1)</f>
        <v/>
      </c>
      <c r="J8802" s="27">
        <f>IF(I8802="","",INDEX(Daily!$J$2:$J$421,I8802))</f>
        <v/>
      </c>
      <c r="K8802" s="27">
        <f>IF(J8802="","",J8802+cat_offset)</f>
        <v/>
      </c>
      <c r="L8802" s="27">
        <f>IF(J8802="","",MAX(0,E8802-J8802)^2)</f>
        <v/>
      </c>
      <c r="M8802" s="27">
        <f>IF(J8802="","",MAX(0,E8802-(J8802+twcdh_off))^2)</f>
        <v/>
      </c>
      <c r="N8802" s="27">
        <f>IF(E8802="","",MAX(0,E8802-swcdh_thr)^2)</f>
        <v/>
      </c>
      <c r="O8802">
        <f>IF(K8802="","",ROUND(E8802-K8802,0))</f>
        <v/>
      </c>
      <c r="P8802">
        <f>IF(O8802="","",IF(O8802&gt;=1,O8802,0))</f>
        <v/>
      </c>
      <c r="Q8802" s="27">
        <f>IF(E8802="","",MAX(0,E8802-22))</f>
        <v/>
      </c>
      <c r="R8802" s="27">
        <f>IF(H8802=1,E8802,"")</f>
        <v/>
      </c>
      <c r="S8802" s="27">
        <f>IF(AND(H8802=1,J8802&lt;&gt;""),E8802-J8802,"")</f>
        <v/>
      </c>
      <c r="T8802">
        <f>IF(G8802="","",MONTH(G8802))</f>
        <v/>
      </c>
    </row>
    <row r="8803">
      <c r="A8803" s="24" t="n"/>
      <c r="B8803" s="24" t="n"/>
      <c r="C8803" s="24" t="n"/>
      <c r="D8803" s="24" t="n"/>
      <c r="E8803" s="24" t="n"/>
      <c r="F8803" s="25">
        <f>IF($E8803="","",DATE(IF($A8803="",nominal_year,$A8803),$B8803,$C8803)+($D8803-IF(LEFT(hour_conv,1)="1",1,0))/24)</f>
        <v/>
      </c>
      <c r="G8803" s="26">
        <f>IF(F8803="","",INT(F8803))</f>
        <v/>
      </c>
      <c r="H8803">
        <f>IF(G8803="","",IF(AND(MONTH(G8803)*100+DAY(G8803)&gt;=season_lo,MONTH(G8803)*100+DAY(G8803)&lt;=season_hi),1,0))</f>
        <v/>
      </c>
      <c r="I8803">
        <f>IF(G8803="","",G8803-first_day+1)</f>
        <v/>
      </c>
      <c r="J8803" s="27">
        <f>IF(I8803="","",INDEX(Daily!$J$2:$J$421,I8803))</f>
        <v/>
      </c>
      <c r="K8803" s="27">
        <f>IF(J8803="","",J8803+cat_offset)</f>
        <v/>
      </c>
      <c r="L8803" s="27">
        <f>IF(J8803="","",MAX(0,E8803-J8803)^2)</f>
        <v/>
      </c>
      <c r="M8803" s="27">
        <f>IF(J8803="","",MAX(0,E8803-(J8803+twcdh_off))^2)</f>
        <v/>
      </c>
      <c r="N8803" s="27">
        <f>IF(E8803="","",MAX(0,E8803-swcdh_thr)^2)</f>
        <v/>
      </c>
      <c r="O8803">
        <f>IF(K8803="","",ROUND(E8803-K8803,0))</f>
        <v/>
      </c>
      <c r="P8803">
        <f>IF(O8803="","",IF(O8803&gt;=1,O8803,0))</f>
        <v/>
      </c>
      <c r="Q8803" s="27">
        <f>IF(E8803="","",MAX(0,E8803-22))</f>
        <v/>
      </c>
      <c r="R8803" s="27">
        <f>IF(H8803=1,E8803,"")</f>
        <v/>
      </c>
      <c r="S8803" s="27">
        <f>IF(AND(H8803=1,J8803&lt;&gt;""),E8803-J8803,"")</f>
        <v/>
      </c>
      <c r="T8803">
        <f>IF(G8803="","",MONTH(G8803))</f>
        <v/>
      </c>
    </row>
    <row r="8804">
      <c r="A8804" s="24" t="n"/>
      <c r="B8804" s="24" t="n"/>
      <c r="C8804" s="24" t="n"/>
      <c r="D8804" s="24" t="n"/>
      <c r="E8804" s="24" t="n"/>
      <c r="F8804" s="25">
        <f>IF($E8804="","",DATE(IF($A8804="",nominal_year,$A8804),$B8804,$C8804)+($D8804-IF(LEFT(hour_conv,1)="1",1,0))/24)</f>
        <v/>
      </c>
      <c r="G8804" s="26">
        <f>IF(F8804="","",INT(F8804))</f>
        <v/>
      </c>
      <c r="H8804">
        <f>IF(G8804="","",IF(AND(MONTH(G8804)*100+DAY(G8804)&gt;=season_lo,MONTH(G8804)*100+DAY(G8804)&lt;=season_hi),1,0))</f>
        <v/>
      </c>
      <c r="I8804">
        <f>IF(G8804="","",G8804-first_day+1)</f>
        <v/>
      </c>
      <c r="J8804" s="27">
        <f>IF(I8804="","",INDEX(Daily!$J$2:$J$421,I8804))</f>
        <v/>
      </c>
      <c r="K8804" s="27">
        <f>IF(J8804="","",J8804+cat_offset)</f>
        <v/>
      </c>
      <c r="L8804" s="27">
        <f>IF(J8804="","",MAX(0,E8804-J8804)^2)</f>
        <v/>
      </c>
      <c r="M8804" s="27">
        <f>IF(J8804="","",MAX(0,E8804-(J8804+twcdh_off))^2)</f>
        <v/>
      </c>
      <c r="N8804" s="27">
        <f>IF(E8804="","",MAX(0,E8804-swcdh_thr)^2)</f>
        <v/>
      </c>
      <c r="O8804">
        <f>IF(K8804="","",ROUND(E8804-K8804,0))</f>
        <v/>
      </c>
      <c r="P8804">
        <f>IF(O8804="","",IF(O8804&gt;=1,O8804,0))</f>
        <v/>
      </c>
      <c r="Q8804" s="27">
        <f>IF(E8804="","",MAX(0,E8804-22))</f>
        <v/>
      </c>
      <c r="R8804" s="27">
        <f>IF(H8804=1,E8804,"")</f>
        <v/>
      </c>
      <c r="S8804" s="27">
        <f>IF(AND(H8804=1,J8804&lt;&gt;""),E8804-J8804,"")</f>
        <v/>
      </c>
      <c r="T8804">
        <f>IF(G8804="","",MONTH(G8804))</f>
        <v/>
      </c>
    </row>
    <row r="8805">
      <c r="A8805" s="24" t="n"/>
      <c r="B8805" s="24" t="n"/>
      <c r="C8805" s="24" t="n"/>
      <c r="D8805" s="24" t="n"/>
      <c r="E8805" s="24" t="n"/>
      <c r="F8805" s="25">
        <f>IF($E8805="","",DATE(IF($A8805="",nominal_year,$A8805),$B8805,$C8805)+($D8805-IF(LEFT(hour_conv,1)="1",1,0))/24)</f>
        <v/>
      </c>
      <c r="G8805" s="26">
        <f>IF(F8805="","",INT(F8805))</f>
        <v/>
      </c>
      <c r="H8805">
        <f>IF(G8805="","",IF(AND(MONTH(G8805)*100+DAY(G8805)&gt;=season_lo,MONTH(G8805)*100+DAY(G8805)&lt;=season_hi),1,0))</f>
        <v/>
      </c>
      <c r="I8805">
        <f>IF(G8805="","",G8805-first_day+1)</f>
        <v/>
      </c>
      <c r="J8805" s="27">
        <f>IF(I8805="","",INDEX(Daily!$J$2:$J$421,I8805))</f>
        <v/>
      </c>
      <c r="K8805" s="27">
        <f>IF(J8805="","",J8805+cat_offset)</f>
        <v/>
      </c>
      <c r="L8805" s="27">
        <f>IF(J8805="","",MAX(0,E8805-J8805)^2)</f>
        <v/>
      </c>
      <c r="M8805" s="27">
        <f>IF(J8805="","",MAX(0,E8805-(J8805+twcdh_off))^2)</f>
        <v/>
      </c>
      <c r="N8805" s="27">
        <f>IF(E8805="","",MAX(0,E8805-swcdh_thr)^2)</f>
        <v/>
      </c>
      <c r="O8805">
        <f>IF(K8805="","",ROUND(E8805-K8805,0))</f>
        <v/>
      </c>
      <c r="P8805">
        <f>IF(O8805="","",IF(O8805&gt;=1,O8805,0))</f>
        <v/>
      </c>
      <c r="Q8805" s="27">
        <f>IF(E8805="","",MAX(0,E8805-22))</f>
        <v/>
      </c>
      <c r="R8805" s="27">
        <f>IF(H8805=1,E8805,"")</f>
        <v/>
      </c>
      <c r="S8805" s="27">
        <f>IF(AND(H8805=1,J8805&lt;&gt;""),E8805-J8805,"")</f>
        <v/>
      </c>
      <c r="T8805">
        <f>IF(G8805="","",MONTH(G8805))</f>
        <v/>
      </c>
    </row>
    <row r="8806">
      <c r="A8806" s="24" t="n"/>
      <c r="B8806" s="24" t="n"/>
      <c r="C8806" s="24" t="n"/>
      <c r="D8806" s="24" t="n"/>
      <c r="E8806" s="24" t="n"/>
      <c r="F8806" s="25">
        <f>IF($E8806="","",DATE(IF($A8806="",nominal_year,$A8806),$B8806,$C8806)+($D8806-IF(LEFT(hour_conv,1)="1",1,0))/24)</f>
        <v/>
      </c>
      <c r="G8806" s="26">
        <f>IF(F8806="","",INT(F8806))</f>
        <v/>
      </c>
      <c r="H8806">
        <f>IF(G8806="","",IF(AND(MONTH(G8806)*100+DAY(G8806)&gt;=season_lo,MONTH(G8806)*100+DAY(G8806)&lt;=season_hi),1,0))</f>
        <v/>
      </c>
      <c r="I8806">
        <f>IF(G8806="","",G8806-first_day+1)</f>
        <v/>
      </c>
      <c r="J8806" s="27">
        <f>IF(I8806="","",INDEX(Daily!$J$2:$J$421,I8806))</f>
        <v/>
      </c>
      <c r="K8806" s="27">
        <f>IF(J8806="","",J8806+cat_offset)</f>
        <v/>
      </c>
      <c r="L8806" s="27">
        <f>IF(J8806="","",MAX(0,E8806-J8806)^2)</f>
        <v/>
      </c>
      <c r="M8806" s="27">
        <f>IF(J8806="","",MAX(0,E8806-(J8806+twcdh_off))^2)</f>
        <v/>
      </c>
      <c r="N8806" s="27">
        <f>IF(E8806="","",MAX(0,E8806-swcdh_thr)^2)</f>
        <v/>
      </c>
      <c r="O8806">
        <f>IF(K8806="","",ROUND(E8806-K8806,0))</f>
        <v/>
      </c>
      <c r="P8806">
        <f>IF(O8806="","",IF(O8806&gt;=1,O8806,0))</f>
        <v/>
      </c>
      <c r="Q8806" s="27">
        <f>IF(E8806="","",MAX(0,E8806-22))</f>
        <v/>
      </c>
      <c r="R8806" s="27">
        <f>IF(H8806=1,E8806,"")</f>
        <v/>
      </c>
      <c r="S8806" s="27">
        <f>IF(AND(H8806=1,J8806&lt;&gt;""),E8806-J8806,"")</f>
        <v/>
      </c>
      <c r="T8806">
        <f>IF(G8806="","",MONTH(G8806))</f>
        <v/>
      </c>
    </row>
    <row r="8807">
      <c r="A8807" s="24" t="n"/>
      <c r="B8807" s="24" t="n"/>
      <c r="C8807" s="24" t="n"/>
      <c r="D8807" s="24" t="n"/>
      <c r="E8807" s="24" t="n"/>
      <c r="F8807" s="25">
        <f>IF($E8807="","",DATE(IF($A8807="",nominal_year,$A8807),$B8807,$C8807)+($D8807-IF(LEFT(hour_conv,1)="1",1,0))/24)</f>
        <v/>
      </c>
      <c r="G8807" s="26">
        <f>IF(F8807="","",INT(F8807))</f>
        <v/>
      </c>
      <c r="H8807">
        <f>IF(G8807="","",IF(AND(MONTH(G8807)*100+DAY(G8807)&gt;=season_lo,MONTH(G8807)*100+DAY(G8807)&lt;=season_hi),1,0))</f>
        <v/>
      </c>
      <c r="I8807">
        <f>IF(G8807="","",G8807-first_day+1)</f>
        <v/>
      </c>
      <c r="J8807" s="27">
        <f>IF(I8807="","",INDEX(Daily!$J$2:$J$421,I8807))</f>
        <v/>
      </c>
      <c r="K8807" s="27">
        <f>IF(J8807="","",J8807+cat_offset)</f>
        <v/>
      </c>
      <c r="L8807" s="27">
        <f>IF(J8807="","",MAX(0,E8807-J8807)^2)</f>
        <v/>
      </c>
      <c r="M8807" s="27">
        <f>IF(J8807="","",MAX(0,E8807-(J8807+twcdh_off))^2)</f>
        <v/>
      </c>
      <c r="N8807" s="27">
        <f>IF(E8807="","",MAX(0,E8807-swcdh_thr)^2)</f>
        <v/>
      </c>
      <c r="O8807">
        <f>IF(K8807="","",ROUND(E8807-K8807,0))</f>
        <v/>
      </c>
      <c r="P8807">
        <f>IF(O8807="","",IF(O8807&gt;=1,O8807,0))</f>
        <v/>
      </c>
      <c r="Q8807" s="27">
        <f>IF(E8807="","",MAX(0,E8807-22))</f>
        <v/>
      </c>
      <c r="R8807" s="27">
        <f>IF(H8807=1,E8807,"")</f>
        <v/>
      </c>
      <c r="S8807" s="27">
        <f>IF(AND(H8807=1,J8807&lt;&gt;""),E8807-J8807,"")</f>
        <v/>
      </c>
      <c r="T8807">
        <f>IF(G8807="","",MONTH(G8807))</f>
        <v/>
      </c>
    </row>
    <row r="8808">
      <c r="A8808" s="24" t="n"/>
      <c r="B8808" s="24" t="n"/>
      <c r="C8808" s="24" t="n"/>
      <c r="D8808" s="24" t="n"/>
      <c r="E8808" s="24" t="n"/>
      <c r="F8808" s="25">
        <f>IF($E8808="","",DATE(IF($A8808="",nominal_year,$A8808),$B8808,$C8808)+($D8808-IF(LEFT(hour_conv,1)="1",1,0))/24)</f>
        <v/>
      </c>
      <c r="G8808" s="26">
        <f>IF(F8808="","",INT(F8808))</f>
        <v/>
      </c>
      <c r="H8808">
        <f>IF(G8808="","",IF(AND(MONTH(G8808)*100+DAY(G8808)&gt;=season_lo,MONTH(G8808)*100+DAY(G8808)&lt;=season_hi),1,0))</f>
        <v/>
      </c>
      <c r="I8808">
        <f>IF(G8808="","",G8808-first_day+1)</f>
        <v/>
      </c>
      <c r="J8808" s="27">
        <f>IF(I8808="","",INDEX(Daily!$J$2:$J$421,I8808))</f>
        <v/>
      </c>
      <c r="K8808" s="27">
        <f>IF(J8808="","",J8808+cat_offset)</f>
        <v/>
      </c>
      <c r="L8808" s="27">
        <f>IF(J8808="","",MAX(0,E8808-J8808)^2)</f>
        <v/>
      </c>
      <c r="M8808" s="27">
        <f>IF(J8808="","",MAX(0,E8808-(J8808+twcdh_off))^2)</f>
        <v/>
      </c>
      <c r="N8808" s="27">
        <f>IF(E8808="","",MAX(0,E8808-swcdh_thr)^2)</f>
        <v/>
      </c>
      <c r="O8808">
        <f>IF(K8808="","",ROUND(E8808-K8808,0))</f>
        <v/>
      </c>
      <c r="P8808">
        <f>IF(O8808="","",IF(O8808&gt;=1,O8808,0))</f>
        <v/>
      </c>
      <c r="Q8808" s="27">
        <f>IF(E8808="","",MAX(0,E8808-22))</f>
        <v/>
      </c>
      <c r="R8808" s="27">
        <f>IF(H8808=1,E8808,"")</f>
        <v/>
      </c>
      <c r="S8808" s="27">
        <f>IF(AND(H8808=1,J8808&lt;&gt;""),E8808-J8808,"")</f>
        <v/>
      </c>
      <c r="T8808">
        <f>IF(G8808="","",MONTH(G8808))</f>
        <v/>
      </c>
    </row>
    <row r="8809">
      <c r="A8809" s="24" t="n"/>
      <c r="B8809" s="24" t="n"/>
      <c r="C8809" s="24" t="n"/>
      <c r="D8809" s="24" t="n"/>
      <c r="E8809" s="24" t="n"/>
      <c r="F8809" s="25">
        <f>IF($E8809="","",DATE(IF($A8809="",nominal_year,$A8809),$B8809,$C8809)+($D8809-IF(LEFT(hour_conv,1)="1",1,0))/24)</f>
        <v/>
      </c>
      <c r="G8809" s="26">
        <f>IF(F8809="","",INT(F8809))</f>
        <v/>
      </c>
      <c r="H8809">
        <f>IF(G8809="","",IF(AND(MONTH(G8809)*100+DAY(G8809)&gt;=season_lo,MONTH(G8809)*100+DAY(G8809)&lt;=season_hi),1,0))</f>
        <v/>
      </c>
      <c r="I8809">
        <f>IF(G8809="","",G8809-first_day+1)</f>
        <v/>
      </c>
      <c r="J8809" s="27">
        <f>IF(I8809="","",INDEX(Daily!$J$2:$J$421,I8809))</f>
        <v/>
      </c>
      <c r="K8809" s="27">
        <f>IF(J8809="","",J8809+cat_offset)</f>
        <v/>
      </c>
      <c r="L8809" s="27">
        <f>IF(J8809="","",MAX(0,E8809-J8809)^2)</f>
        <v/>
      </c>
      <c r="M8809" s="27">
        <f>IF(J8809="","",MAX(0,E8809-(J8809+twcdh_off))^2)</f>
        <v/>
      </c>
      <c r="N8809" s="27">
        <f>IF(E8809="","",MAX(0,E8809-swcdh_thr)^2)</f>
        <v/>
      </c>
      <c r="O8809">
        <f>IF(K8809="","",ROUND(E8809-K8809,0))</f>
        <v/>
      </c>
      <c r="P8809">
        <f>IF(O8809="","",IF(O8809&gt;=1,O8809,0))</f>
        <v/>
      </c>
      <c r="Q8809" s="27">
        <f>IF(E8809="","",MAX(0,E8809-22))</f>
        <v/>
      </c>
      <c r="R8809" s="27">
        <f>IF(H8809=1,E8809,"")</f>
        <v/>
      </c>
      <c r="S8809" s="27">
        <f>IF(AND(H8809=1,J8809&lt;&gt;""),E8809-J8809,"")</f>
        <v/>
      </c>
      <c r="T8809">
        <f>IF(G8809="","",MONTH(G8809))</f>
        <v/>
      </c>
    </row>
    <row r="8810">
      <c r="A8810" s="24" t="n"/>
      <c r="B8810" s="24" t="n"/>
      <c r="C8810" s="24" t="n"/>
      <c r="D8810" s="24" t="n"/>
      <c r="E8810" s="24" t="n"/>
      <c r="F8810" s="25">
        <f>IF($E8810="","",DATE(IF($A8810="",nominal_year,$A8810),$B8810,$C8810)+($D8810-IF(LEFT(hour_conv,1)="1",1,0))/24)</f>
        <v/>
      </c>
      <c r="G8810" s="26">
        <f>IF(F8810="","",INT(F8810))</f>
        <v/>
      </c>
      <c r="H8810">
        <f>IF(G8810="","",IF(AND(MONTH(G8810)*100+DAY(G8810)&gt;=season_lo,MONTH(G8810)*100+DAY(G8810)&lt;=season_hi),1,0))</f>
        <v/>
      </c>
      <c r="I8810">
        <f>IF(G8810="","",G8810-first_day+1)</f>
        <v/>
      </c>
      <c r="J8810" s="27">
        <f>IF(I8810="","",INDEX(Daily!$J$2:$J$421,I8810))</f>
        <v/>
      </c>
      <c r="K8810" s="27">
        <f>IF(J8810="","",J8810+cat_offset)</f>
        <v/>
      </c>
      <c r="L8810" s="27">
        <f>IF(J8810="","",MAX(0,E8810-J8810)^2)</f>
        <v/>
      </c>
      <c r="M8810" s="27">
        <f>IF(J8810="","",MAX(0,E8810-(J8810+twcdh_off))^2)</f>
        <v/>
      </c>
      <c r="N8810" s="27">
        <f>IF(E8810="","",MAX(0,E8810-swcdh_thr)^2)</f>
        <v/>
      </c>
      <c r="O8810">
        <f>IF(K8810="","",ROUND(E8810-K8810,0))</f>
        <v/>
      </c>
      <c r="P8810">
        <f>IF(O8810="","",IF(O8810&gt;=1,O8810,0))</f>
        <v/>
      </c>
      <c r="Q8810" s="27">
        <f>IF(E8810="","",MAX(0,E8810-22))</f>
        <v/>
      </c>
      <c r="R8810" s="27">
        <f>IF(H8810=1,E8810,"")</f>
        <v/>
      </c>
      <c r="S8810" s="27">
        <f>IF(AND(H8810=1,J8810&lt;&gt;""),E8810-J8810,"")</f>
        <v/>
      </c>
      <c r="T8810">
        <f>IF(G8810="","",MONTH(G8810))</f>
        <v/>
      </c>
    </row>
    <row r="8811">
      <c r="A8811" s="24" t="n"/>
      <c r="B8811" s="24" t="n"/>
      <c r="C8811" s="24" t="n"/>
      <c r="D8811" s="24" t="n"/>
      <c r="E8811" s="24" t="n"/>
      <c r="F8811" s="25">
        <f>IF($E8811="","",DATE(IF($A8811="",nominal_year,$A8811),$B8811,$C8811)+($D8811-IF(LEFT(hour_conv,1)="1",1,0))/24)</f>
        <v/>
      </c>
      <c r="G8811" s="26">
        <f>IF(F8811="","",INT(F8811))</f>
        <v/>
      </c>
      <c r="H8811">
        <f>IF(G8811="","",IF(AND(MONTH(G8811)*100+DAY(G8811)&gt;=season_lo,MONTH(G8811)*100+DAY(G8811)&lt;=season_hi),1,0))</f>
        <v/>
      </c>
      <c r="I8811">
        <f>IF(G8811="","",G8811-first_day+1)</f>
        <v/>
      </c>
      <c r="J8811" s="27">
        <f>IF(I8811="","",INDEX(Daily!$J$2:$J$421,I8811))</f>
        <v/>
      </c>
      <c r="K8811" s="27">
        <f>IF(J8811="","",J8811+cat_offset)</f>
        <v/>
      </c>
      <c r="L8811" s="27">
        <f>IF(J8811="","",MAX(0,E8811-J8811)^2)</f>
        <v/>
      </c>
      <c r="M8811" s="27">
        <f>IF(J8811="","",MAX(0,E8811-(J8811+twcdh_off))^2)</f>
        <v/>
      </c>
      <c r="N8811" s="27">
        <f>IF(E8811="","",MAX(0,E8811-swcdh_thr)^2)</f>
        <v/>
      </c>
      <c r="O8811">
        <f>IF(K8811="","",ROUND(E8811-K8811,0))</f>
        <v/>
      </c>
      <c r="P8811">
        <f>IF(O8811="","",IF(O8811&gt;=1,O8811,0))</f>
        <v/>
      </c>
      <c r="Q8811" s="27">
        <f>IF(E8811="","",MAX(0,E8811-22))</f>
        <v/>
      </c>
      <c r="R8811" s="27">
        <f>IF(H8811=1,E8811,"")</f>
        <v/>
      </c>
      <c r="S8811" s="27">
        <f>IF(AND(H8811=1,J8811&lt;&gt;""),E8811-J8811,"")</f>
        <v/>
      </c>
      <c r="T8811">
        <f>IF(G8811="","",MONTH(G8811))</f>
        <v/>
      </c>
    </row>
    <row r="8812">
      <c r="A8812" s="24" t="n"/>
      <c r="B8812" s="24" t="n"/>
      <c r="C8812" s="24" t="n"/>
      <c r="D8812" s="24" t="n"/>
      <c r="E8812" s="24" t="n"/>
      <c r="F8812" s="25">
        <f>IF($E8812="","",DATE(IF($A8812="",nominal_year,$A8812),$B8812,$C8812)+($D8812-IF(LEFT(hour_conv,1)="1",1,0))/24)</f>
        <v/>
      </c>
      <c r="G8812" s="26">
        <f>IF(F8812="","",INT(F8812))</f>
        <v/>
      </c>
      <c r="H8812">
        <f>IF(G8812="","",IF(AND(MONTH(G8812)*100+DAY(G8812)&gt;=season_lo,MONTH(G8812)*100+DAY(G8812)&lt;=season_hi),1,0))</f>
        <v/>
      </c>
      <c r="I8812">
        <f>IF(G8812="","",G8812-first_day+1)</f>
        <v/>
      </c>
      <c r="J8812" s="27">
        <f>IF(I8812="","",INDEX(Daily!$J$2:$J$421,I8812))</f>
        <v/>
      </c>
      <c r="K8812" s="27">
        <f>IF(J8812="","",J8812+cat_offset)</f>
        <v/>
      </c>
      <c r="L8812" s="27">
        <f>IF(J8812="","",MAX(0,E8812-J8812)^2)</f>
        <v/>
      </c>
      <c r="M8812" s="27">
        <f>IF(J8812="","",MAX(0,E8812-(J8812+twcdh_off))^2)</f>
        <v/>
      </c>
      <c r="N8812" s="27">
        <f>IF(E8812="","",MAX(0,E8812-swcdh_thr)^2)</f>
        <v/>
      </c>
      <c r="O8812">
        <f>IF(K8812="","",ROUND(E8812-K8812,0))</f>
        <v/>
      </c>
      <c r="P8812">
        <f>IF(O8812="","",IF(O8812&gt;=1,O8812,0))</f>
        <v/>
      </c>
      <c r="Q8812" s="27">
        <f>IF(E8812="","",MAX(0,E8812-22))</f>
        <v/>
      </c>
      <c r="R8812" s="27">
        <f>IF(H8812=1,E8812,"")</f>
        <v/>
      </c>
      <c r="S8812" s="27">
        <f>IF(AND(H8812=1,J8812&lt;&gt;""),E8812-J8812,"")</f>
        <v/>
      </c>
      <c r="T8812">
        <f>IF(G8812="","",MONTH(G8812))</f>
        <v/>
      </c>
    </row>
    <row r="8813">
      <c r="A8813" s="24" t="n"/>
      <c r="B8813" s="24" t="n"/>
      <c r="C8813" s="24" t="n"/>
      <c r="D8813" s="24" t="n"/>
      <c r="E8813" s="24" t="n"/>
      <c r="F8813" s="25">
        <f>IF($E8813="","",DATE(IF($A8813="",nominal_year,$A8813),$B8813,$C8813)+($D8813-IF(LEFT(hour_conv,1)="1",1,0))/24)</f>
        <v/>
      </c>
      <c r="G8813" s="26">
        <f>IF(F8813="","",INT(F8813))</f>
        <v/>
      </c>
      <c r="H8813">
        <f>IF(G8813="","",IF(AND(MONTH(G8813)*100+DAY(G8813)&gt;=season_lo,MONTH(G8813)*100+DAY(G8813)&lt;=season_hi),1,0))</f>
        <v/>
      </c>
      <c r="I8813">
        <f>IF(G8813="","",G8813-first_day+1)</f>
        <v/>
      </c>
      <c r="J8813" s="27">
        <f>IF(I8813="","",INDEX(Daily!$J$2:$J$421,I8813))</f>
        <v/>
      </c>
      <c r="K8813" s="27">
        <f>IF(J8813="","",J8813+cat_offset)</f>
        <v/>
      </c>
      <c r="L8813" s="27">
        <f>IF(J8813="","",MAX(0,E8813-J8813)^2)</f>
        <v/>
      </c>
      <c r="M8813" s="27">
        <f>IF(J8813="","",MAX(0,E8813-(J8813+twcdh_off))^2)</f>
        <v/>
      </c>
      <c r="N8813" s="27">
        <f>IF(E8813="","",MAX(0,E8813-swcdh_thr)^2)</f>
        <v/>
      </c>
      <c r="O8813">
        <f>IF(K8813="","",ROUND(E8813-K8813,0))</f>
        <v/>
      </c>
      <c r="P8813">
        <f>IF(O8813="","",IF(O8813&gt;=1,O8813,0))</f>
        <v/>
      </c>
      <c r="Q8813" s="27">
        <f>IF(E8813="","",MAX(0,E8813-22))</f>
        <v/>
      </c>
      <c r="R8813" s="27">
        <f>IF(H8813=1,E8813,"")</f>
        <v/>
      </c>
      <c r="S8813" s="27">
        <f>IF(AND(H8813=1,J8813&lt;&gt;""),E8813-J8813,"")</f>
        <v/>
      </c>
      <c r="T8813">
        <f>IF(G8813="","",MONTH(G8813))</f>
        <v/>
      </c>
    </row>
    <row r="8814">
      <c r="A8814" s="24" t="n"/>
      <c r="B8814" s="24" t="n"/>
      <c r="C8814" s="24" t="n"/>
      <c r="D8814" s="24" t="n"/>
      <c r="E8814" s="24" t="n"/>
      <c r="F8814" s="25">
        <f>IF($E8814="","",DATE(IF($A8814="",nominal_year,$A8814),$B8814,$C8814)+($D8814-IF(LEFT(hour_conv,1)="1",1,0))/24)</f>
        <v/>
      </c>
      <c r="G8814" s="26">
        <f>IF(F8814="","",INT(F8814))</f>
        <v/>
      </c>
      <c r="H8814">
        <f>IF(G8814="","",IF(AND(MONTH(G8814)*100+DAY(G8814)&gt;=season_lo,MONTH(G8814)*100+DAY(G8814)&lt;=season_hi),1,0))</f>
        <v/>
      </c>
      <c r="I8814">
        <f>IF(G8814="","",G8814-first_day+1)</f>
        <v/>
      </c>
      <c r="J8814" s="27">
        <f>IF(I8814="","",INDEX(Daily!$J$2:$J$421,I8814))</f>
        <v/>
      </c>
      <c r="K8814" s="27">
        <f>IF(J8814="","",J8814+cat_offset)</f>
        <v/>
      </c>
      <c r="L8814" s="27">
        <f>IF(J8814="","",MAX(0,E8814-J8814)^2)</f>
        <v/>
      </c>
      <c r="M8814" s="27">
        <f>IF(J8814="","",MAX(0,E8814-(J8814+twcdh_off))^2)</f>
        <v/>
      </c>
      <c r="N8814" s="27">
        <f>IF(E8814="","",MAX(0,E8814-swcdh_thr)^2)</f>
        <v/>
      </c>
      <c r="O8814">
        <f>IF(K8814="","",ROUND(E8814-K8814,0))</f>
        <v/>
      </c>
      <c r="P8814">
        <f>IF(O8814="","",IF(O8814&gt;=1,O8814,0))</f>
        <v/>
      </c>
      <c r="Q8814" s="27">
        <f>IF(E8814="","",MAX(0,E8814-22))</f>
        <v/>
      </c>
      <c r="R8814" s="27">
        <f>IF(H8814=1,E8814,"")</f>
        <v/>
      </c>
      <c r="S8814" s="27">
        <f>IF(AND(H8814=1,J8814&lt;&gt;""),E8814-J8814,"")</f>
        <v/>
      </c>
      <c r="T8814">
        <f>IF(G8814="","",MONTH(G8814))</f>
        <v/>
      </c>
    </row>
    <row r="8815">
      <c r="A8815" s="24" t="n"/>
      <c r="B8815" s="24" t="n"/>
      <c r="C8815" s="24" t="n"/>
      <c r="D8815" s="24" t="n"/>
      <c r="E8815" s="24" t="n"/>
      <c r="F8815" s="25">
        <f>IF($E8815="","",DATE(IF($A8815="",nominal_year,$A8815),$B8815,$C8815)+($D8815-IF(LEFT(hour_conv,1)="1",1,0))/24)</f>
        <v/>
      </c>
      <c r="G8815" s="26">
        <f>IF(F8815="","",INT(F8815))</f>
        <v/>
      </c>
      <c r="H8815">
        <f>IF(G8815="","",IF(AND(MONTH(G8815)*100+DAY(G8815)&gt;=season_lo,MONTH(G8815)*100+DAY(G8815)&lt;=season_hi),1,0))</f>
        <v/>
      </c>
      <c r="I8815">
        <f>IF(G8815="","",G8815-first_day+1)</f>
        <v/>
      </c>
      <c r="J8815" s="27">
        <f>IF(I8815="","",INDEX(Daily!$J$2:$J$421,I8815))</f>
        <v/>
      </c>
      <c r="K8815" s="27">
        <f>IF(J8815="","",J8815+cat_offset)</f>
        <v/>
      </c>
      <c r="L8815" s="27">
        <f>IF(J8815="","",MAX(0,E8815-J8815)^2)</f>
        <v/>
      </c>
      <c r="M8815" s="27">
        <f>IF(J8815="","",MAX(0,E8815-(J8815+twcdh_off))^2)</f>
        <v/>
      </c>
      <c r="N8815" s="27">
        <f>IF(E8815="","",MAX(0,E8815-swcdh_thr)^2)</f>
        <v/>
      </c>
      <c r="O8815">
        <f>IF(K8815="","",ROUND(E8815-K8815,0))</f>
        <v/>
      </c>
      <c r="P8815">
        <f>IF(O8815="","",IF(O8815&gt;=1,O8815,0))</f>
        <v/>
      </c>
      <c r="Q8815" s="27">
        <f>IF(E8815="","",MAX(0,E8815-22))</f>
        <v/>
      </c>
      <c r="R8815" s="27">
        <f>IF(H8815=1,E8815,"")</f>
        <v/>
      </c>
      <c r="S8815" s="27">
        <f>IF(AND(H8815=1,J8815&lt;&gt;""),E8815-J8815,"")</f>
        <v/>
      </c>
      <c r="T8815">
        <f>IF(G8815="","",MONTH(G8815))</f>
        <v/>
      </c>
    </row>
    <row r="8816">
      <c r="A8816" s="24" t="n"/>
      <c r="B8816" s="24" t="n"/>
      <c r="C8816" s="24" t="n"/>
      <c r="D8816" s="24" t="n"/>
      <c r="E8816" s="24" t="n"/>
      <c r="F8816" s="25">
        <f>IF($E8816="","",DATE(IF($A8816="",nominal_year,$A8816),$B8816,$C8816)+($D8816-IF(LEFT(hour_conv,1)="1",1,0))/24)</f>
        <v/>
      </c>
      <c r="G8816" s="26">
        <f>IF(F8816="","",INT(F8816))</f>
        <v/>
      </c>
      <c r="H8816">
        <f>IF(G8816="","",IF(AND(MONTH(G8816)*100+DAY(G8816)&gt;=season_lo,MONTH(G8816)*100+DAY(G8816)&lt;=season_hi),1,0))</f>
        <v/>
      </c>
      <c r="I8816">
        <f>IF(G8816="","",G8816-first_day+1)</f>
        <v/>
      </c>
      <c r="J8816" s="27">
        <f>IF(I8816="","",INDEX(Daily!$J$2:$J$421,I8816))</f>
        <v/>
      </c>
      <c r="K8816" s="27">
        <f>IF(J8816="","",J8816+cat_offset)</f>
        <v/>
      </c>
      <c r="L8816" s="27">
        <f>IF(J8816="","",MAX(0,E8816-J8816)^2)</f>
        <v/>
      </c>
      <c r="M8816" s="27">
        <f>IF(J8816="","",MAX(0,E8816-(J8816+twcdh_off))^2)</f>
        <v/>
      </c>
      <c r="N8816" s="27">
        <f>IF(E8816="","",MAX(0,E8816-swcdh_thr)^2)</f>
        <v/>
      </c>
      <c r="O8816">
        <f>IF(K8816="","",ROUND(E8816-K8816,0))</f>
        <v/>
      </c>
      <c r="P8816">
        <f>IF(O8816="","",IF(O8816&gt;=1,O8816,0))</f>
        <v/>
      </c>
      <c r="Q8816" s="27">
        <f>IF(E8816="","",MAX(0,E8816-22))</f>
        <v/>
      </c>
      <c r="R8816" s="27">
        <f>IF(H8816=1,E8816,"")</f>
        <v/>
      </c>
      <c r="S8816" s="27">
        <f>IF(AND(H8816=1,J8816&lt;&gt;""),E8816-J8816,"")</f>
        <v/>
      </c>
      <c r="T8816">
        <f>IF(G8816="","",MONTH(G8816))</f>
        <v/>
      </c>
    </row>
    <row r="8817">
      <c r="A8817" s="24" t="n"/>
      <c r="B8817" s="24" t="n"/>
      <c r="C8817" s="24" t="n"/>
      <c r="D8817" s="24" t="n"/>
      <c r="E8817" s="24" t="n"/>
      <c r="F8817" s="25">
        <f>IF($E8817="","",DATE(IF($A8817="",nominal_year,$A8817),$B8817,$C8817)+($D8817-IF(LEFT(hour_conv,1)="1",1,0))/24)</f>
        <v/>
      </c>
      <c r="G8817" s="26">
        <f>IF(F8817="","",INT(F8817))</f>
        <v/>
      </c>
      <c r="H8817">
        <f>IF(G8817="","",IF(AND(MONTH(G8817)*100+DAY(G8817)&gt;=season_lo,MONTH(G8817)*100+DAY(G8817)&lt;=season_hi),1,0))</f>
        <v/>
      </c>
      <c r="I8817">
        <f>IF(G8817="","",G8817-first_day+1)</f>
        <v/>
      </c>
      <c r="J8817" s="27">
        <f>IF(I8817="","",INDEX(Daily!$J$2:$J$421,I8817))</f>
        <v/>
      </c>
      <c r="K8817" s="27">
        <f>IF(J8817="","",J8817+cat_offset)</f>
        <v/>
      </c>
      <c r="L8817" s="27">
        <f>IF(J8817="","",MAX(0,E8817-J8817)^2)</f>
        <v/>
      </c>
      <c r="M8817" s="27">
        <f>IF(J8817="","",MAX(0,E8817-(J8817+twcdh_off))^2)</f>
        <v/>
      </c>
      <c r="N8817" s="27">
        <f>IF(E8817="","",MAX(0,E8817-swcdh_thr)^2)</f>
        <v/>
      </c>
      <c r="O8817">
        <f>IF(K8817="","",ROUND(E8817-K8817,0))</f>
        <v/>
      </c>
      <c r="P8817">
        <f>IF(O8817="","",IF(O8817&gt;=1,O8817,0))</f>
        <v/>
      </c>
      <c r="Q8817" s="27">
        <f>IF(E8817="","",MAX(0,E8817-22))</f>
        <v/>
      </c>
      <c r="R8817" s="27">
        <f>IF(H8817=1,E8817,"")</f>
        <v/>
      </c>
      <c r="S8817" s="27">
        <f>IF(AND(H8817=1,J8817&lt;&gt;""),E8817-J8817,"")</f>
        <v/>
      </c>
      <c r="T8817">
        <f>IF(G8817="","",MONTH(G8817))</f>
        <v/>
      </c>
    </row>
    <row r="8818">
      <c r="A8818" s="24" t="n"/>
      <c r="B8818" s="24" t="n"/>
      <c r="C8818" s="24" t="n"/>
      <c r="D8818" s="24" t="n"/>
      <c r="E8818" s="24" t="n"/>
      <c r="F8818" s="25">
        <f>IF($E8818="","",DATE(IF($A8818="",nominal_year,$A8818),$B8818,$C8818)+($D8818-IF(LEFT(hour_conv,1)="1",1,0))/24)</f>
        <v/>
      </c>
      <c r="G8818" s="26">
        <f>IF(F8818="","",INT(F8818))</f>
        <v/>
      </c>
      <c r="H8818">
        <f>IF(G8818="","",IF(AND(MONTH(G8818)*100+DAY(G8818)&gt;=season_lo,MONTH(G8818)*100+DAY(G8818)&lt;=season_hi),1,0))</f>
        <v/>
      </c>
      <c r="I8818">
        <f>IF(G8818="","",G8818-first_day+1)</f>
        <v/>
      </c>
      <c r="J8818" s="27">
        <f>IF(I8818="","",INDEX(Daily!$J$2:$J$421,I8818))</f>
        <v/>
      </c>
      <c r="K8818" s="27">
        <f>IF(J8818="","",J8818+cat_offset)</f>
        <v/>
      </c>
      <c r="L8818" s="27">
        <f>IF(J8818="","",MAX(0,E8818-J8818)^2)</f>
        <v/>
      </c>
      <c r="M8818" s="27">
        <f>IF(J8818="","",MAX(0,E8818-(J8818+twcdh_off))^2)</f>
        <v/>
      </c>
      <c r="N8818" s="27">
        <f>IF(E8818="","",MAX(0,E8818-swcdh_thr)^2)</f>
        <v/>
      </c>
      <c r="O8818">
        <f>IF(K8818="","",ROUND(E8818-K8818,0))</f>
        <v/>
      </c>
      <c r="P8818">
        <f>IF(O8818="","",IF(O8818&gt;=1,O8818,0))</f>
        <v/>
      </c>
      <c r="Q8818" s="27">
        <f>IF(E8818="","",MAX(0,E8818-22))</f>
        <v/>
      </c>
      <c r="R8818" s="27">
        <f>IF(H8818=1,E8818,"")</f>
        <v/>
      </c>
      <c r="S8818" s="27">
        <f>IF(AND(H8818=1,J8818&lt;&gt;""),E8818-J8818,"")</f>
        <v/>
      </c>
      <c r="T8818">
        <f>IF(G8818="","",MONTH(G8818))</f>
        <v/>
      </c>
    </row>
    <row r="8819">
      <c r="A8819" s="24" t="n"/>
      <c r="B8819" s="24" t="n"/>
      <c r="C8819" s="24" t="n"/>
      <c r="D8819" s="24" t="n"/>
      <c r="E8819" s="24" t="n"/>
      <c r="F8819" s="25">
        <f>IF($E8819="","",DATE(IF($A8819="",nominal_year,$A8819),$B8819,$C8819)+($D8819-IF(LEFT(hour_conv,1)="1",1,0))/24)</f>
        <v/>
      </c>
      <c r="G8819" s="26">
        <f>IF(F8819="","",INT(F8819))</f>
        <v/>
      </c>
      <c r="H8819">
        <f>IF(G8819="","",IF(AND(MONTH(G8819)*100+DAY(G8819)&gt;=season_lo,MONTH(G8819)*100+DAY(G8819)&lt;=season_hi),1,0))</f>
        <v/>
      </c>
      <c r="I8819">
        <f>IF(G8819="","",G8819-first_day+1)</f>
        <v/>
      </c>
      <c r="J8819" s="27">
        <f>IF(I8819="","",INDEX(Daily!$J$2:$J$421,I8819))</f>
        <v/>
      </c>
      <c r="K8819" s="27">
        <f>IF(J8819="","",J8819+cat_offset)</f>
        <v/>
      </c>
      <c r="L8819" s="27">
        <f>IF(J8819="","",MAX(0,E8819-J8819)^2)</f>
        <v/>
      </c>
      <c r="M8819" s="27">
        <f>IF(J8819="","",MAX(0,E8819-(J8819+twcdh_off))^2)</f>
        <v/>
      </c>
      <c r="N8819" s="27">
        <f>IF(E8819="","",MAX(0,E8819-swcdh_thr)^2)</f>
        <v/>
      </c>
      <c r="O8819">
        <f>IF(K8819="","",ROUND(E8819-K8819,0))</f>
        <v/>
      </c>
      <c r="P8819">
        <f>IF(O8819="","",IF(O8819&gt;=1,O8819,0))</f>
        <v/>
      </c>
      <c r="Q8819" s="27">
        <f>IF(E8819="","",MAX(0,E8819-22))</f>
        <v/>
      </c>
      <c r="R8819" s="27">
        <f>IF(H8819=1,E8819,"")</f>
        <v/>
      </c>
      <c r="S8819" s="27">
        <f>IF(AND(H8819=1,J8819&lt;&gt;""),E8819-J8819,"")</f>
        <v/>
      </c>
      <c r="T8819">
        <f>IF(G8819="","",MONTH(G8819))</f>
        <v/>
      </c>
    </row>
    <row r="8820">
      <c r="A8820" s="24" t="n"/>
      <c r="B8820" s="24" t="n"/>
      <c r="C8820" s="24" t="n"/>
      <c r="D8820" s="24" t="n"/>
      <c r="E8820" s="24" t="n"/>
      <c r="F8820" s="25">
        <f>IF($E8820="","",DATE(IF($A8820="",nominal_year,$A8820),$B8820,$C8820)+($D8820-IF(LEFT(hour_conv,1)="1",1,0))/24)</f>
        <v/>
      </c>
      <c r="G8820" s="26">
        <f>IF(F8820="","",INT(F8820))</f>
        <v/>
      </c>
      <c r="H8820">
        <f>IF(G8820="","",IF(AND(MONTH(G8820)*100+DAY(G8820)&gt;=season_lo,MONTH(G8820)*100+DAY(G8820)&lt;=season_hi),1,0))</f>
        <v/>
      </c>
      <c r="I8820">
        <f>IF(G8820="","",G8820-first_day+1)</f>
        <v/>
      </c>
      <c r="J8820" s="27">
        <f>IF(I8820="","",INDEX(Daily!$J$2:$J$421,I8820))</f>
        <v/>
      </c>
      <c r="K8820" s="27">
        <f>IF(J8820="","",J8820+cat_offset)</f>
        <v/>
      </c>
      <c r="L8820" s="27">
        <f>IF(J8820="","",MAX(0,E8820-J8820)^2)</f>
        <v/>
      </c>
      <c r="M8820" s="27">
        <f>IF(J8820="","",MAX(0,E8820-(J8820+twcdh_off))^2)</f>
        <v/>
      </c>
      <c r="N8820" s="27">
        <f>IF(E8820="","",MAX(0,E8820-swcdh_thr)^2)</f>
        <v/>
      </c>
      <c r="O8820">
        <f>IF(K8820="","",ROUND(E8820-K8820,0))</f>
        <v/>
      </c>
      <c r="P8820">
        <f>IF(O8820="","",IF(O8820&gt;=1,O8820,0))</f>
        <v/>
      </c>
      <c r="Q8820" s="27">
        <f>IF(E8820="","",MAX(0,E8820-22))</f>
        <v/>
      </c>
      <c r="R8820" s="27">
        <f>IF(H8820=1,E8820,"")</f>
        <v/>
      </c>
      <c r="S8820" s="27">
        <f>IF(AND(H8820=1,J8820&lt;&gt;""),E8820-J8820,"")</f>
        <v/>
      </c>
      <c r="T8820">
        <f>IF(G8820="","",MONTH(G8820))</f>
        <v/>
      </c>
    </row>
    <row r="8821">
      <c r="A8821" s="24" t="n"/>
      <c r="B8821" s="24" t="n"/>
      <c r="C8821" s="24" t="n"/>
      <c r="D8821" s="24" t="n"/>
      <c r="E8821" s="24" t="n"/>
      <c r="F8821" s="25">
        <f>IF($E8821="","",DATE(IF($A8821="",nominal_year,$A8821),$B8821,$C8821)+($D8821-IF(LEFT(hour_conv,1)="1",1,0))/24)</f>
        <v/>
      </c>
      <c r="G8821" s="26">
        <f>IF(F8821="","",INT(F8821))</f>
        <v/>
      </c>
      <c r="H8821">
        <f>IF(G8821="","",IF(AND(MONTH(G8821)*100+DAY(G8821)&gt;=season_lo,MONTH(G8821)*100+DAY(G8821)&lt;=season_hi),1,0))</f>
        <v/>
      </c>
      <c r="I8821">
        <f>IF(G8821="","",G8821-first_day+1)</f>
        <v/>
      </c>
      <c r="J8821" s="27">
        <f>IF(I8821="","",INDEX(Daily!$J$2:$J$421,I8821))</f>
        <v/>
      </c>
      <c r="K8821" s="27">
        <f>IF(J8821="","",J8821+cat_offset)</f>
        <v/>
      </c>
      <c r="L8821" s="27">
        <f>IF(J8821="","",MAX(0,E8821-J8821)^2)</f>
        <v/>
      </c>
      <c r="M8821" s="27">
        <f>IF(J8821="","",MAX(0,E8821-(J8821+twcdh_off))^2)</f>
        <v/>
      </c>
      <c r="N8821" s="27">
        <f>IF(E8821="","",MAX(0,E8821-swcdh_thr)^2)</f>
        <v/>
      </c>
      <c r="O8821">
        <f>IF(K8821="","",ROUND(E8821-K8821,0))</f>
        <v/>
      </c>
      <c r="P8821">
        <f>IF(O8821="","",IF(O8821&gt;=1,O8821,0))</f>
        <v/>
      </c>
      <c r="Q8821" s="27">
        <f>IF(E8821="","",MAX(0,E8821-22))</f>
        <v/>
      </c>
      <c r="R8821" s="27">
        <f>IF(H8821=1,E8821,"")</f>
        <v/>
      </c>
      <c r="S8821" s="27">
        <f>IF(AND(H8821=1,J8821&lt;&gt;""),E8821-J8821,"")</f>
        <v/>
      </c>
      <c r="T8821">
        <f>IF(G8821="","",MONTH(G8821))</f>
        <v/>
      </c>
    </row>
    <row r="8822">
      <c r="A8822" s="24" t="n"/>
      <c r="B8822" s="24" t="n"/>
      <c r="C8822" s="24" t="n"/>
      <c r="D8822" s="24" t="n"/>
      <c r="E8822" s="24" t="n"/>
      <c r="F8822" s="25">
        <f>IF($E8822="","",DATE(IF($A8822="",nominal_year,$A8822),$B8822,$C8822)+($D8822-IF(LEFT(hour_conv,1)="1",1,0))/24)</f>
        <v/>
      </c>
      <c r="G8822" s="26">
        <f>IF(F8822="","",INT(F8822))</f>
        <v/>
      </c>
      <c r="H8822">
        <f>IF(G8822="","",IF(AND(MONTH(G8822)*100+DAY(G8822)&gt;=season_lo,MONTH(G8822)*100+DAY(G8822)&lt;=season_hi),1,0))</f>
        <v/>
      </c>
      <c r="I8822">
        <f>IF(G8822="","",G8822-first_day+1)</f>
        <v/>
      </c>
      <c r="J8822" s="27">
        <f>IF(I8822="","",INDEX(Daily!$J$2:$J$421,I8822))</f>
        <v/>
      </c>
      <c r="K8822" s="27">
        <f>IF(J8822="","",J8822+cat_offset)</f>
        <v/>
      </c>
      <c r="L8822" s="27">
        <f>IF(J8822="","",MAX(0,E8822-J8822)^2)</f>
        <v/>
      </c>
      <c r="M8822" s="27">
        <f>IF(J8822="","",MAX(0,E8822-(J8822+twcdh_off))^2)</f>
        <v/>
      </c>
      <c r="N8822" s="27">
        <f>IF(E8822="","",MAX(0,E8822-swcdh_thr)^2)</f>
        <v/>
      </c>
      <c r="O8822">
        <f>IF(K8822="","",ROUND(E8822-K8822,0))</f>
        <v/>
      </c>
      <c r="P8822">
        <f>IF(O8822="","",IF(O8822&gt;=1,O8822,0))</f>
        <v/>
      </c>
      <c r="Q8822" s="27">
        <f>IF(E8822="","",MAX(0,E8822-22))</f>
        <v/>
      </c>
      <c r="R8822" s="27">
        <f>IF(H8822=1,E8822,"")</f>
        <v/>
      </c>
      <c r="S8822" s="27">
        <f>IF(AND(H8822=1,J8822&lt;&gt;""),E8822-J8822,"")</f>
        <v/>
      </c>
      <c r="T8822">
        <f>IF(G8822="","",MONTH(G8822))</f>
        <v/>
      </c>
    </row>
    <row r="8823">
      <c r="A8823" s="24" t="n"/>
      <c r="B8823" s="24" t="n"/>
      <c r="C8823" s="24" t="n"/>
      <c r="D8823" s="24" t="n"/>
      <c r="E8823" s="24" t="n"/>
      <c r="F8823" s="25">
        <f>IF($E8823="","",DATE(IF($A8823="",nominal_year,$A8823),$B8823,$C8823)+($D8823-IF(LEFT(hour_conv,1)="1",1,0))/24)</f>
        <v/>
      </c>
      <c r="G8823" s="26">
        <f>IF(F8823="","",INT(F8823))</f>
        <v/>
      </c>
      <c r="H8823">
        <f>IF(G8823="","",IF(AND(MONTH(G8823)*100+DAY(G8823)&gt;=season_lo,MONTH(G8823)*100+DAY(G8823)&lt;=season_hi),1,0))</f>
        <v/>
      </c>
      <c r="I8823">
        <f>IF(G8823="","",G8823-first_day+1)</f>
        <v/>
      </c>
      <c r="J8823" s="27">
        <f>IF(I8823="","",INDEX(Daily!$J$2:$J$421,I8823))</f>
        <v/>
      </c>
      <c r="K8823" s="27">
        <f>IF(J8823="","",J8823+cat_offset)</f>
        <v/>
      </c>
      <c r="L8823" s="27">
        <f>IF(J8823="","",MAX(0,E8823-J8823)^2)</f>
        <v/>
      </c>
      <c r="M8823" s="27">
        <f>IF(J8823="","",MAX(0,E8823-(J8823+twcdh_off))^2)</f>
        <v/>
      </c>
      <c r="N8823" s="27">
        <f>IF(E8823="","",MAX(0,E8823-swcdh_thr)^2)</f>
        <v/>
      </c>
      <c r="O8823">
        <f>IF(K8823="","",ROUND(E8823-K8823,0))</f>
        <v/>
      </c>
      <c r="P8823">
        <f>IF(O8823="","",IF(O8823&gt;=1,O8823,0))</f>
        <v/>
      </c>
      <c r="Q8823" s="27">
        <f>IF(E8823="","",MAX(0,E8823-22))</f>
        <v/>
      </c>
      <c r="R8823" s="27">
        <f>IF(H8823=1,E8823,"")</f>
        <v/>
      </c>
      <c r="S8823" s="27">
        <f>IF(AND(H8823=1,J8823&lt;&gt;""),E8823-J8823,"")</f>
        <v/>
      </c>
      <c r="T8823">
        <f>IF(G8823="","",MONTH(G8823))</f>
        <v/>
      </c>
    </row>
    <row r="8824">
      <c r="A8824" s="24" t="n"/>
      <c r="B8824" s="24" t="n"/>
      <c r="C8824" s="24" t="n"/>
      <c r="D8824" s="24" t="n"/>
      <c r="E8824" s="24" t="n"/>
      <c r="F8824" s="25">
        <f>IF($E8824="","",DATE(IF($A8824="",nominal_year,$A8824),$B8824,$C8824)+($D8824-IF(LEFT(hour_conv,1)="1",1,0))/24)</f>
        <v/>
      </c>
      <c r="G8824" s="26">
        <f>IF(F8824="","",INT(F8824))</f>
        <v/>
      </c>
      <c r="H8824">
        <f>IF(G8824="","",IF(AND(MONTH(G8824)*100+DAY(G8824)&gt;=season_lo,MONTH(G8824)*100+DAY(G8824)&lt;=season_hi),1,0))</f>
        <v/>
      </c>
      <c r="I8824">
        <f>IF(G8824="","",G8824-first_day+1)</f>
        <v/>
      </c>
      <c r="J8824" s="27">
        <f>IF(I8824="","",INDEX(Daily!$J$2:$J$421,I8824))</f>
        <v/>
      </c>
      <c r="K8824" s="27">
        <f>IF(J8824="","",J8824+cat_offset)</f>
        <v/>
      </c>
      <c r="L8824" s="27">
        <f>IF(J8824="","",MAX(0,E8824-J8824)^2)</f>
        <v/>
      </c>
      <c r="M8824" s="27">
        <f>IF(J8824="","",MAX(0,E8824-(J8824+twcdh_off))^2)</f>
        <v/>
      </c>
      <c r="N8824" s="27">
        <f>IF(E8824="","",MAX(0,E8824-swcdh_thr)^2)</f>
        <v/>
      </c>
      <c r="O8824">
        <f>IF(K8824="","",ROUND(E8824-K8824,0))</f>
        <v/>
      </c>
      <c r="P8824">
        <f>IF(O8824="","",IF(O8824&gt;=1,O8824,0))</f>
        <v/>
      </c>
      <c r="Q8824" s="27">
        <f>IF(E8824="","",MAX(0,E8824-22))</f>
        <v/>
      </c>
      <c r="R8824" s="27">
        <f>IF(H8824=1,E8824,"")</f>
        <v/>
      </c>
      <c r="S8824" s="27">
        <f>IF(AND(H8824=1,J8824&lt;&gt;""),E8824-J8824,"")</f>
        <v/>
      </c>
      <c r="T8824">
        <f>IF(G8824="","",MONTH(G8824))</f>
        <v/>
      </c>
    </row>
    <row r="8825">
      <c r="A8825" s="24" t="n"/>
      <c r="B8825" s="24" t="n"/>
      <c r="C8825" s="24" t="n"/>
      <c r="D8825" s="24" t="n"/>
      <c r="E8825" s="24" t="n"/>
      <c r="F8825" s="25">
        <f>IF($E8825="","",DATE(IF($A8825="",nominal_year,$A8825),$B8825,$C8825)+($D8825-IF(LEFT(hour_conv,1)="1",1,0))/24)</f>
        <v/>
      </c>
      <c r="G8825" s="26">
        <f>IF(F8825="","",INT(F8825))</f>
        <v/>
      </c>
      <c r="H8825">
        <f>IF(G8825="","",IF(AND(MONTH(G8825)*100+DAY(G8825)&gt;=season_lo,MONTH(G8825)*100+DAY(G8825)&lt;=season_hi),1,0))</f>
        <v/>
      </c>
      <c r="I8825">
        <f>IF(G8825="","",G8825-first_day+1)</f>
        <v/>
      </c>
      <c r="J8825" s="27">
        <f>IF(I8825="","",INDEX(Daily!$J$2:$J$421,I8825))</f>
        <v/>
      </c>
      <c r="K8825" s="27">
        <f>IF(J8825="","",J8825+cat_offset)</f>
        <v/>
      </c>
      <c r="L8825" s="27">
        <f>IF(J8825="","",MAX(0,E8825-J8825)^2)</f>
        <v/>
      </c>
      <c r="M8825" s="27">
        <f>IF(J8825="","",MAX(0,E8825-(J8825+twcdh_off))^2)</f>
        <v/>
      </c>
      <c r="N8825" s="27">
        <f>IF(E8825="","",MAX(0,E8825-swcdh_thr)^2)</f>
        <v/>
      </c>
      <c r="O8825">
        <f>IF(K8825="","",ROUND(E8825-K8825,0))</f>
        <v/>
      </c>
      <c r="P8825">
        <f>IF(O8825="","",IF(O8825&gt;=1,O8825,0))</f>
        <v/>
      </c>
      <c r="Q8825" s="27">
        <f>IF(E8825="","",MAX(0,E8825-22))</f>
        <v/>
      </c>
      <c r="R8825" s="27">
        <f>IF(H8825=1,E8825,"")</f>
        <v/>
      </c>
      <c r="S8825" s="27">
        <f>IF(AND(H8825=1,J8825&lt;&gt;""),E8825-J8825,"")</f>
        <v/>
      </c>
      <c r="T8825">
        <f>IF(G8825="","",MONTH(G8825))</f>
        <v/>
      </c>
    </row>
    <row r="8826">
      <c r="A8826" s="24" t="n"/>
      <c r="B8826" s="24" t="n"/>
      <c r="C8826" s="24" t="n"/>
      <c r="D8826" s="24" t="n"/>
      <c r="E8826" s="24" t="n"/>
      <c r="F8826" s="25">
        <f>IF($E8826="","",DATE(IF($A8826="",nominal_year,$A8826),$B8826,$C8826)+($D8826-IF(LEFT(hour_conv,1)="1",1,0))/24)</f>
        <v/>
      </c>
      <c r="G8826" s="26">
        <f>IF(F8826="","",INT(F8826))</f>
        <v/>
      </c>
      <c r="H8826">
        <f>IF(G8826="","",IF(AND(MONTH(G8826)*100+DAY(G8826)&gt;=season_lo,MONTH(G8826)*100+DAY(G8826)&lt;=season_hi),1,0))</f>
        <v/>
      </c>
      <c r="I8826">
        <f>IF(G8826="","",G8826-first_day+1)</f>
        <v/>
      </c>
      <c r="J8826" s="27">
        <f>IF(I8826="","",INDEX(Daily!$J$2:$J$421,I8826))</f>
        <v/>
      </c>
      <c r="K8826" s="27">
        <f>IF(J8826="","",J8826+cat_offset)</f>
        <v/>
      </c>
      <c r="L8826" s="27">
        <f>IF(J8826="","",MAX(0,E8826-J8826)^2)</f>
        <v/>
      </c>
      <c r="M8826" s="27">
        <f>IF(J8826="","",MAX(0,E8826-(J8826+twcdh_off))^2)</f>
        <v/>
      </c>
      <c r="N8826" s="27">
        <f>IF(E8826="","",MAX(0,E8826-swcdh_thr)^2)</f>
        <v/>
      </c>
      <c r="O8826">
        <f>IF(K8826="","",ROUND(E8826-K8826,0))</f>
        <v/>
      </c>
      <c r="P8826">
        <f>IF(O8826="","",IF(O8826&gt;=1,O8826,0))</f>
        <v/>
      </c>
      <c r="Q8826" s="27">
        <f>IF(E8826="","",MAX(0,E8826-22))</f>
        <v/>
      </c>
      <c r="R8826" s="27">
        <f>IF(H8826=1,E8826,"")</f>
        <v/>
      </c>
      <c r="S8826" s="27">
        <f>IF(AND(H8826=1,J8826&lt;&gt;""),E8826-J8826,"")</f>
        <v/>
      </c>
      <c r="T8826">
        <f>IF(G8826="","",MONTH(G8826))</f>
        <v/>
      </c>
    </row>
    <row r="8827">
      <c r="A8827" s="24" t="n"/>
      <c r="B8827" s="24" t="n"/>
      <c r="C8827" s="24" t="n"/>
      <c r="D8827" s="24" t="n"/>
      <c r="E8827" s="24" t="n"/>
      <c r="F8827" s="25">
        <f>IF($E8827="","",DATE(IF($A8827="",nominal_year,$A8827),$B8827,$C8827)+($D8827-IF(LEFT(hour_conv,1)="1",1,0))/24)</f>
        <v/>
      </c>
      <c r="G8827" s="26">
        <f>IF(F8827="","",INT(F8827))</f>
        <v/>
      </c>
      <c r="H8827">
        <f>IF(G8827="","",IF(AND(MONTH(G8827)*100+DAY(G8827)&gt;=season_lo,MONTH(G8827)*100+DAY(G8827)&lt;=season_hi),1,0))</f>
        <v/>
      </c>
      <c r="I8827">
        <f>IF(G8827="","",G8827-first_day+1)</f>
        <v/>
      </c>
      <c r="J8827" s="27">
        <f>IF(I8827="","",INDEX(Daily!$J$2:$J$421,I8827))</f>
        <v/>
      </c>
      <c r="K8827" s="27">
        <f>IF(J8827="","",J8827+cat_offset)</f>
        <v/>
      </c>
      <c r="L8827" s="27">
        <f>IF(J8827="","",MAX(0,E8827-J8827)^2)</f>
        <v/>
      </c>
      <c r="M8827" s="27">
        <f>IF(J8827="","",MAX(0,E8827-(J8827+twcdh_off))^2)</f>
        <v/>
      </c>
      <c r="N8827" s="27">
        <f>IF(E8827="","",MAX(0,E8827-swcdh_thr)^2)</f>
        <v/>
      </c>
      <c r="O8827">
        <f>IF(K8827="","",ROUND(E8827-K8827,0))</f>
        <v/>
      </c>
      <c r="P8827">
        <f>IF(O8827="","",IF(O8827&gt;=1,O8827,0))</f>
        <v/>
      </c>
      <c r="Q8827" s="27">
        <f>IF(E8827="","",MAX(0,E8827-22))</f>
        <v/>
      </c>
      <c r="R8827" s="27">
        <f>IF(H8827=1,E8827,"")</f>
        <v/>
      </c>
      <c r="S8827" s="27">
        <f>IF(AND(H8827=1,J8827&lt;&gt;""),E8827-J8827,"")</f>
        <v/>
      </c>
      <c r="T8827">
        <f>IF(G8827="","",MONTH(G8827))</f>
        <v/>
      </c>
    </row>
    <row r="8828">
      <c r="A8828" s="24" t="n"/>
      <c r="B8828" s="24" t="n"/>
      <c r="C8828" s="24" t="n"/>
      <c r="D8828" s="24" t="n"/>
      <c r="E8828" s="24" t="n"/>
      <c r="F8828" s="25">
        <f>IF($E8828="","",DATE(IF($A8828="",nominal_year,$A8828),$B8828,$C8828)+($D8828-IF(LEFT(hour_conv,1)="1",1,0))/24)</f>
        <v/>
      </c>
      <c r="G8828" s="26">
        <f>IF(F8828="","",INT(F8828))</f>
        <v/>
      </c>
      <c r="H8828">
        <f>IF(G8828="","",IF(AND(MONTH(G8828)*100+DAY(G8828)&gt;=season_lo,MONTH(G8828)*100+DAY(G8828)&lt;=season_hi),1,0))</f>
        <v/>
      </c>
      <c r="I8828">
        <f>IF(G8828="","",G8828-first_day+1)</f>
        <v/>
      </c>
      <c r="J8828" s="27">
        <f>IF(I8828="","",INDEX(Daily!$J$2:$J$421,I8828))</f>
        <v/>
      </c>
      <c r="K8828" s="27">
        <f>IF(J8828="","",J8828+cat_offset)</f>
        <v/>
      </c>
      <c r="L8828" s="27">
        <f>IF(J8828="","",MAX(0,E8828-J8828)^2)</f>
        <v/>
      </c>
      <c r="M8828" s="27">
        <f>IF(J8828="","",MAX(0,E8828-(J8828+twcdh_off))^2)</f>
        <v/>
      </c>
      <c r="N8828" s="27">
        <f>IF(E8828="","",MAX(0,E8828-swcdh_thr)^2)</f>
        <v/>
      </c>
      <c r="O8828">
        <f>IF(K8828="","",ROUND(E8828-K8828,0))</f>
        <v/>
      </c>
      <c r="P8828">
        <f>IF(O8828="","",IF(O8828&gt;=1,O8828,0))</f>
        <v/>
      </c>
      <c r="Q8828" s="27">
        <f>IF(E8828="","",MAX(0,E8828-22))</f>
        <v/>
      </c>
      <c r="R8828" s="27">
        <f>IF(H8828=1,E8828,"")</f>
        <v/>
      </c>
      <c r="S8828" s="27">
        <f>IF(AND(H8828=1,J8828&lt;&gt;""),E8828-J8828,"")</f>
        <v/>
      </c>
      <c r="T8828">
        <f>IF(G8828="","",MONTH(G8828))</f>
        <v/>
      </c>
    </row>
    <row r="8829">
      <c r="A8829" s="24" t="n"/>
      <c r="B8829" s="24" t="n"/>
      <c r="C8829" s="24" t="n"/>
      <c r="D8829" s="24" t="n"/>
      <c r="E8829" s="24" t="n"/>
      <c r="F8829" s="25">
        <f>IF($E8829="","",DATE(IF($A8829="",nominal_year,$A8829),$B8829,$C8829)+($D8829-IF(LEFT(hour_conv,1)="1",1,0))/24)</f>
        <v/>
      </c>
      <c r="G8829" s="26">
        <f>IF(F8829="","",INT(F8829))</f>
        <v/>
      </c>
      <c r="H8829">
        <f>IF(G8829="","",IF(AND(MONTH(G8829)*100+DAY(G8829)&gt;=season_lo,MONTH(G8829)*100+DAY(G8829)&lt;=season_hi),1,0))</f>
        <v/>
      </c>
      <c r="I8829">
        <f>IF(G8829="","",G8829-first_day+1)</f>
        <v/>
      </c>
      <c r="J8829" s="27">
        <f>IF(I8829="","",INDEX(Daily!$J$2:$J$421,I8829))</f>
        <v/>
      </c>
      <c r="K8829" s="27">
        <f>IF(J8829="","",J8829+cat_offset)</f>
        <v/>
      </c>
      <c r="L8829" s="27">
        <f>IF(J8829="","",MAX(0,E8829-J8829)^2)</f>
        <v/>
      </c>
      <c r="M8829" s="27">
        <f>IF(J8829="","",MAX(0,E8829-(J8829+twcdh_off))^2)</f>
        <v/>
      </c>
      <c r="N8829" s="27">
        <f>IF(E8829="","",MAX(0,E8829-swcdh_thr)^2)</f>
        <v/>
      </c>
      <c r="O8829">
        <f>IF(K8829="","",ROUND(E8829-K8829,0))</f>
        <v/>
      </c>
      <c r="P8829">
        <f>IF(O8829="","",IF(O8829&gt;=1,O8829,0))</f>
        <v/>
      </c>
      <c r="Q8829" s="27">
        <f>IF(E8829="","",MAX(0,E8829-22))</f>
        <v/>
      </c>
      <c r="R8829" s="27">
        <f>IF(H8829=1,E8829,"")</f>
        <v/>
      </c>
      <c r="S8829" s="27">
        <f>IF(AND(H8829=1,J8829&lt;&gt;""),E8829-J8829,"")</f>
        <v/>
      </c>
      <c r="T8829">
        <f>IF(G8829="","",MONTH(G8829))</f>
        <v/>
      </c>
    </row>
    <row r="8830">
      <c r="A8830" s="24" t="n"/>
      <c r="B8830" s="24" t="n"/>
      <c r="C8830" s="24" t="n"/>
      <c r="D8830" s="24" t="n"/>
      <c r="E8830" s="24" t="n"/>
      <c r="F8830" s="25">
        <f>IF($E8830="","",DATE(IF($A8830="",nominal_year,$A8830),$B8830,$C8830)+($D8830-IF(LEFT(hour_conv,1)="1",1,0))/24)</f>
        <v/>
      </c>
      <c r="G8830" s="26">
        <f>IF(F8830="","",INT(F8830))</f>
        <v/>
      </c>
      <c r="H8830">
        <f>IF(G8830="","",IF(AND(MONTH(G8830)*100+DAY(G8830)&gt;=season_lo,MONTH(G8830)*100+DAY(G8830)&lt;=season_hi),1,0))</f>
        <v/>
      </c>
      <c r="I8830">
        <f>IF(G8830="","",G8830-first_day+1)</f>
        <v/>
      </c>
      <c r="J8830" s="27">
        <f>IF(I8830="","",INDEX(Daily!$J$2:$J$421,I8830))</f>
        <v/>
      </c>
      <c r="K8830" s="27">
        <f>IF(J8830="","",J8830+cat_offset)</f>
        <v/>
      </c>
      <c r="L8830" s="27">
        <f>IF(J8830="","",MAX(0,E8830-J8830)^2)</f>
        <v/>
      </c>
      <c r="M8830" s="27">
        <f>IF(J8830="","",MAX(0,E8830-(J8830+twcdh_off))^2)</f>
        <v/>
      </c>
      <c r="N8830" s="27">
        <f>IF(E8830="","",MAX(0,E8830-swcdh_thr)^2)</f>
        <v/>
      </c>
      <c r="O8830">
        <f>IF(K8830="","",ROUND(E8830-K8830,0))</f>
        <v/>
      </c>
      <c r="P8830">
        <f>IF(O8830="","",IF(O8830&gt;=1,O8830,0))</f>
        <v/>
      </c>
      <c r="Q8830" s="27">
        <f>IF(E8830="","",MAX(0,E8830-22))</f>
        <v/>
      </c>
      <c r="R8830" s="27">
        <f>IF(H8830=1,E8830,"")</f>
        <v/>
      </c>
      <c r="S8830" s="27">
        <f>IF(AND(H8830=1,J8830&lt;&gt;""),E8830-J8830,"")</f>
        <v/>
      </c>
      <c r="T8830">
        <f>IF(G8830="","",MONTH(G8830))</f>
        <v/>
      </c>
    </row>
    <row r="8831">
      <c r="A8831" s="24" t="n"/>
      <c r="B8831" s="24" t="n"/>
      <c r="C8831" s="24" t="n"/>
      <c r="D8831" s="24" t="n"/>
      <c r="E8831" s="24" t="n"/>
      <c r="F8831" s="25">
        <f>IF($E8831="","",DATE(IF($A8831="",nominal_year,$A8831),$B8831,$C8831)+($D8831-IF(LEFT(hour_conv,1)="1",1,0))/24)</f>
        <v/>
      </c>
      <c r="G8831" s="26">
        <f>IF(F8831="","",INT(F8831))</f>
        <v/>
      </c>
      <c r="H8831">
        <f>IF(G8831="","",IF(AND(MONTH(G8831)*100+DAY(G8831)&gt;=season_lo,MONTH(G8831)*100+DAY(G8831)&lt;=season_hi),1,0))</f>
        <v/>
      </c>
      <c r="I8831">
        <f>IF(G8831="","",G8831-first_day+1)</f>
        <v/>
      </c>
      <c r="J8831" s="27">
        <f>IF(I8831="","",INDEX(Daily!$J$2:$J$421,I8831))</f>
        <v/>
      </c>
      <c r="K8831" s="27">
        <f>IF(J8831="","",J8831+cat_offset)</f>
        <v/>
      </c>
      <c r="L8831" s="27">
        <f>IF(J8831="","",MAX(0,E8831-J8831)^2)</f>
        <v/>
      </c>
      <c r="M8831" s="27">
        <f>IF(J8831="","",MAX(0,E8831-(J8831+twcdh_off))^2)</f>
        <v/>
      </c>
      <c r="N8831" s="27">
        <f>IF(E8831="","",MAX(0,E8831-swcdh_thr)^2)</f>
        <v/>
      </c>
      <c r="O8831">
        <f>IF(K8831="","",ROUND(E8831-K8831,0))</f>
        <v/>
      </c>
      <c r="P8831">
        <f>IF(O8831="","",IF(O8831&gt;=1,O8831,0))</f>
        <v/>
      </c>
      <c r="Q8831" s="27">
        <f>IF(E8831="","",MAX(0,E8831-22))</f>
        <v/>
      </c>
      <c r="R8831" s="27">
        <f>IF(H8831=1,E8831,"")</f>
        <v/>
      </c>
      <c r="S8831" s="27">
        <f>IF(AND(H8831=1,J8831&lt;&gt;""),E8831-J8831,"")</f>
        <v/>
      </c>
      <c r="T8831">
        <f>IF(G8831="","",MONTH(G8831))</f>
        <v/>
      </c>
    </row>
    <row r="8832">
      <c r="A8832" s="24" t="n"/>
      <c r="B8832" s="24" t="n"/>
      <c r="C8832" s="24" t="n"/>
      <c r="D8832" s="24" t="n"/>
      <c r="E8832" s="24" t="n"/>
      <c r="F8832" s="25">
        <f>IF($E8832="","",DATE(IF($A8832="",nominal_year,$A8832),$B8832,$C8832)+($D8832-IF(LEFT(hour_conv,1)="1",1,0))/24)</f>
        <v/>
      </c>
      <c r="G8832" s="26">
        <f>IF(F8832="","",INT(F8832))</f>
        <v/>
      </c>
      <c r="H8832">
        <f>IF(G8832="","",IF(AND(MONTH(G8832)*100+DAY(G8832)&gt;=season_lo,MONTH(G8832)*100+DAY(G8832)&lt;=season_hi),1,0))</f>
        <v/>
      </c>
      <c r="I8832">
        <f>IF(G8832="","",G8832-first_day+1)</f>
        <v/>
      </c>
      <c r="J8832" s="27">
        <f>IF(I8832="","",INDEX(Daily!$J$2:$J$421,I8832))</f>
        <v/>
      </c>
      <c r="K8832" s="27">
        <f>IF(J8832="","",J8832+cat_offset)</f>
        <v/>
      </c>
      <c r="L8832" s="27">
        <f>IF(J8832="","",MAX(0,E8832-J8832)^2)</f>
        <v/>
      </c>
      <c r="M8832" s="27">
        <f>IF(J8832="","",MAX(0,E8832-(J8832+twcdh_off))^2)</f>
        <v/>
      </c>
      <c r="N8832" s="27">
        <f>IF(E8832="","",MAX(0,E8832-swcdh_thr)^2)</f>
        <v/>
      </c>
      <c r="O8832">
        <f>IF(K8832="","",ROUND(E8832-K8832,0))</f>
        <v/>
      </c>
      <c r="P8832">
        <f>IF(O8832="","",IF(O8832&gt;=1,O8832,0))</f>
        <v/>
      </c>
      <c r="Q8832" s="27">
        <f>IF(E8832="","",MAX(0,E8832-22))</f>
        <v/>
      </c>
      <c r="R8832" s="27">
        <f>IF(H8832=1,E8832,"")</f>
        <v/>
      </c>
      <c r="S8832" s="27">
        <f>IF(AND(H8832=1,J8832&lt;&gt;""),E8832-J8832,"")</f>
        <v/>
      </c>
      <c r="T8832">
        <f>IF(G8832="","",MONTH(G8832))</f>
        <v/>
      </c>
    </row>
    <row r="8833">
      <c r="A8833" s="24" t="n"/>
      <c r="B8833" s="24" t="n"/>
      <c r="C8833" s="24" t="n"/>
      <c r="D8833" s="24" t="n"/>
      <c r="E8833" s="24" t="n"/>
      <c r="F8833" s="25">
        <f>IF($E8833="","",DATE(IF($A8833="",nominal_year,$A8833),$B8833,$C8833)+($D8833-IF(LEFT(hour_conv,1)="1",1,0))/24)</f>
        <v/>
      </c>
      <c r="G8833" s="26">
        <f>IF(F8833="","",INT(F8833))</f>
        <v/>
      </c>
      <c r="H8833">
        <f>IF(G8833="","",IF(AND(MONTH(G8833)*100+DAY(G8833)&gt;=season_lo,MONTH(G8833)*100+DAY(G8833)&lt;=season_hi),1,0))</f>
        <v/>
      </c>
      <c r="I8833">
        <f>IF(G8833="","",G8833-first_day+1)</f>
        <v/>
      </c>
      <c r="J8833" s="27">
        <f>IF(I8833="","",INDEX(Daily!$J$2:$J$421,I8833))</f>
        <v/>
      </c>
      <c r="K8833" s="27">
        <f>IF(J8833="","",J8833+cat_offset)</f>
        <v/>
      </c>
      <c r="L8833" s="27">
        <f>IF(J8833="","",MAX(0,E8833-J8833)^2)</f>
        <v/>
      </c>
      <c r="M8833" s="27">
        <f>IF(J8833="","",MAX(0,E8833-(J8833+twcdh_off))^2)</f>
        <v/>
      </c>
      <c r="N8833" s="27">
        <f>IF(E8833="","",MAX(0,E8833-swcdh_thr)^2)</f>
        <v/>
      </c>
      <c r="O8833">
        <f>IF(K8833="","",ROUND(E8833-K8833,0))</f>
        <v/>
      </c>
      <c r="P8833">
        <f>IF(O8833="","",IF(O8833&gt;=1,O8833,0))</f>
        <v/>
      </c>
      <c r="Q8833" s="27">
        <f>IF(E8833="","",MAX(0,E8833-22))</f>
        <v/>
      </c>
      <c r="R8833" s="27">
        <f>IF(H8833=1,E8833,"")</f>
        <v/>
      </c>
      <c r="S8833" s="27">
        <f>IF(AND(H8833=1,J8833&lt;&gt;""),E8833-J8833,"")</f>
        <v/>
      </c>
      <c r="T8833">
        <f>IF(G8833="","",MONTH(G8833))</f>
        <v/>
      </c>
    </row>
    <row r="8834">
      <c r="A8834" s="24" t="n"/>
      <c r="B8834" s="24" t="n"/>
      <c r="C8834" s="24" t="n"/>
      <c r="D8834" s="24" t="n"/>
      <c r="E8834" s="24" t="n"/>
      <c r="F8834" s="25">
        <f>IF($E8834="","",DATE(IF($A8834="",nominal_year,$A8834),$B8834,$C8834)+($D8834-IF(LEFT(hour_conv,1)="1",1,0))/24)</f>
        <v/>
      </c>
      <c r="G8834" s="26">
        <f>IF(F8834="","",INT(F8834))</f>
        <v/>
      </c>
      <c r="H8834">
        <f>IF(G8834="","",IF(AND(MONTH(G8834)*100+DAY(G8834)&gt;=season_lo,MONTH(G8834)*100+DAY(G8834)&lt;=season_hi),1,0))</f>
        <v/>
      </c>
      <c r="I8834">
        <f>IF(G8834="","",G8834-first_day+1)</f>
        <v/>
      </c>
      <c r="J8834" s="27">
        <f>IF(I8834="","",INDEX(Daily!$J$2:$J$421,I8834))</f>
        <v/>
      </c>
      <c r="K8834" s="27">
        <f>IF(J8834="","",J8834+cat_offset)</f>
        <v/>
      </c>
      <c r="L8834" s="27">
        <f>IF(J8834="","",MAX(0,E8834-J8834)^2)</f>
        <v/>
      </c>
      <c r="M8834" s="27">
        <f>IF(J8834="","",MAX(0,E8834-(J8834+twcdh_off))^2)</f>
        <v/>
      </c>
      <c r="N8834" s="27">
        <f>IF(E8834="","",MAX(0,E8834-swcdh_thr)^2)</f>
        <v/>
      </c>
      <c r="O8834">
        <f>IF(K8834="","",ROUND(E8834-K8834,0))</f>
        <v/>
      </c>
      <c r="P8834">
        <f>IF(O8834="","",IF(O8834&gt;=1,O8834,0))</f>
        <v/>
      </c>
      <c r="Q8834" s="27">
        <f>IF(E8834="","",MAX(0,E8834-22))</f>
        <v/>
      </c>
      <c r="R8834" s="27">
        <f>IF(H8834=1,E8834,"")</f>
        <v/>
      </c>
      <c r="S8834" s="27">
        <f>IF(AND(H8834=1,J8834&lt;&gt;""),E8834-J8834,"")</f>
        <v/>
      </c>
      <c r="T8834">
        <f>IF(G8834="","",MONTH(G8834))</f>
        <v/>
      </c>
    </row>
    <row r="8835">
      <c r="A8835" s="24" t="n"/>
      <c r="B8835" s="24" t="n"/>
      <c r="C8835" s="24" t="n"/>
      <c r="D8835" s="24" t="n"/>
      <c r="E8835" s="24" t="n"/>
      <c r="F8835" s="25">
        <f>IF($E8835="","",DATE(IF($A8835="",nominal_year,$A8835),$B8835,$C8835)+($D8835-IF(LEFT(hour_conv,1)="1",1,0))/24)</f>
        <v/>
      </c>
      <c r="G8835" s="26">
        <f>IF(F8835="","",INT(F8835))</f>
        <v/>
      </c>
      <c r="H8835">
        <f>IF(G8835="","",IF(AND(MONTH(G8835)*100+DAY(G8835)&gt;=season_lo,MONTH(G8835)*100+DAY(G8835)&lt;=season_hi),1,0))</f>
        <v/>
      </c>
      <c r="I8835">
        <f>IF(G8835="","",G8835-first_day+1)</f>
        <v/>
      </c>
      <c r="J8835" s="27">
        <f>IF(I8835="","",INDEX(Daily!$J$2:$J$421,I8835))</f>
        <v/>
      </c>
      <c r="K8835" s="27">
        <f>IF(J8835="","",J8835+cat_offset)</f>
        <v/>
      </c>
      <c r="L8835" s="27">
        <f>IF(J8835="","",MAX(0,E8835-J8835)^2)</f>
        <v/>
      </c>
      <c r="M8835" s="27">
        <f>IF(J8835="","",MAX(0,E8835-(J8835+twcdh_off))^2)</f>
        <v/>
      </c>
      <c r="N8835" s="27">
        <f>IF(E8835="","",MAX(0,E8835-swcdh_thr)^2)</f>
        <v/>
      </c>
      <c r="O8835">
        <f>IF(K8835="","",ROUND(E8835-K8835,0))</f>
        <v/>
      </c>
      <c r="P8835">
        <f>IF(O8835="","",IF(O8835&gt;=1,O8835,0))</f>
        <v/>
      </c>
      <c r="Q8835" s="27">
        <f>IF(E8835="","",MAX(0,E8835-22))</f>
        <v/>
      </c>
      <c r="R8835" s="27">
        <f>IF(H8835=1,E8835,"")</f>
        <v/>
      </c>
      <c r="S8835" s="27">
        <f>IF(AND(H8835=1,J8835&lt;&gt;""),E8835-J8835,"")</f>
        <v/>
      </c>
      <c r="T8835">
        <f>IF(G8835="","",MONTH(G8835))</f>
        <v/>
      </c>
    </row>
    <row r="8836">
      <c r="A8836" s="24" t="n"/>
      <c r="B8836" s="24" t="n"/>
      <c r="C8836" s="24" t="n"/>
      <c r="D8836" s="24" t="n"/>
      <c r="E8836" s="24" t="n"/>
      <c r="F8836" s="25">
        <f>IF($E8836="","",DATE(IF($A8836="",nominal_year,$A8836),$B8836,$C8836)+($D8836-IF(LEFT(hour_conv,1)="1",1,0))/24)</f>
        <v/>
      </c>
      <c r="G8836" s="26">
        <f>IF(F8836="","",INT(F8836))</f>
        <v/>
      </c>
      <c r="H8836">
        <f>IF(G8836="","",IF(AND(MONTH(G8836)*100+DAY(G8836)&gt;=season_lo,MONTH(G8836)*100+DAY(G8836)&lt;=season_hi),1,0))</f>
        <v/>
      </c>
      <c r="I8836">
        <f>IF(G8836="","",G8836-first_day+1)</f>
        <v/>
      </c>
      <c r="J8836" s="27">
        <f>IF(I8836="","",INDEX(Daily!$J$2:$J$421,I8836))</f>
        <v/>
      </c>
      <c r="K8836" s="27">
        <f>IF(J8836="","",J8836+cat_offset)</f>
        <v/>
      </c>
      <c r="L8836" s="27">
        <f>IF(J8836="","",MAX(0,E8836-J8836)^2)</f>
        <v/>
      </c>
      <c r="M8836" s="27">
        <f>IF(J8836="","",MAX(0,E8836-(J8836+twcdh_off))^2)</f>
        <v/>
      </c>
      <c r="N8836" s="27">
        <f>IF(E8836="","",MAX(0,E8836-swcdh_thr)^2)</f>
        <v/>
      </c>
      <c r="O8836">
        <f>IF(K8836="","",ROUND(E8836-K8836,0))</f>
        <v/>
      </c>
      <c r="P8836">
        <f>IF(O8836="","",IF(O8836&gt;=1,O8836,0))</f>
        <v/>
      </c>
      <c r="Q8836" s="27">
        <f>IF(E8836="","",MAX(0,E8836-22))</f>
        <v/>
      </c>
      <c r="R8836" s="27">
        <f>IF(H8836=1,E8836,"")</f>
        <v/>
      </c>
      <c r="S8836" s="27">
        <f>IF(AND(H8836=1,J8836&lt;&gt;""),E8836-J8836,"")</f>
        <v/>
      </c>
      <c r="T8836">
        <f>IF(G8836="","",MONTH(G8836))</f>
        <v/>
      </c>
    </row>
    <row r="8837">
      <c r="A8837" s="24" t="n"/>
      <c r="B8837" s="24" t="n"/>
      <c r="C8837" s="24" t="n"/>
      <c r="D8837" s="24" t="n"/>
      <c r="E8837" s="24" t="n"/>
      <c r="F8837" s="25">
        <f>IF($E8837="","",DATE(IF($A8837="",nominal_year,$A8837),$B8837,$C8837)+($D8837-IF(LEFT(hour_conv,1)="1",1,0))/24)</f>
        <v/>
      </c>
      <c r="G8837" s="26">
        <f>IF(F8837="","",INT(F8837))</f>
        <v/>
      </c>
      <c r="H8837">
        <f>IF(G8837="","",IF(AND(MONTH(G8837)*100+DAY(G8837)&gt;=season_lo,MONTH(G8837)*100+DAY(G8837)&lt;=season_hi),1,0))</f>
        <v/>
      </c>
      <c r="I8837">
        <f>IF(G8837="","",G8837-first_day+1)</f>
        <v/>
      </c>
      <c r="J8837" s="27">
        <f>IF(I8837="","",INDEX(Daily!$J$2:$J$421,I8837))</f>
        <v/>
      </c>
      <c r="K8837" s="27">
        <f>IF(J8837="","",J8837+cat_offset)</f>
        <v/>
      </c>
      <c r="L8837" s="27">
        <f>IF(J8837="","",MAX(0,E8837-J8837)^2)</f>
        <v/>
      </c>
      <c r="M8837" s="27">
        <f>IF(J8837="","",MAX(0,E8837-(J8837+twcdh_off))^2)</f>
        <v/>
      </c>
      <c r="N8837" s="27">
        <f>IF(E8837="","",MAX(0,E8837-swcdh_thr)^2)</f>
        <v/>
      </c>
      <c r="O8837">
        <f>IF(K8837="","",ROUND(E8837-K8837,0))</f>
        <v/>
      </c>
      <c r="P8837">
        <f>IF(O8837="","",IF(O8837&gt;=1,O8837,0))</f>
        <v/>
      </c>
      <c r="Q8837" s="27">
        <f>IF(E8837="","",MAX(0,E8837-22))</f>
        <v/>
      </c>
      <c r="R8837" s="27">
        <f>IF(H8837=1,E8837,"")</f>
        <v/>
      </c>
      <c r="S8837" s="27">
        <f>IF(AND(H8837=1,J8837&lt;&gt;""),E8837-J8837,"")</f>
        <v/>
      </c>
      <c r="T8837">
        <f>IF(G8837="","",MONTH(G8837))</f>
        <v/>
      </c>
    </row>
    <row r="8838">
      <c r="A8838" s="24" t="n"/>
      <c r="B8838" s="24" t="n"/>
      <c r="C8838" s="24" t="n"/>
      <c r="D8838" s="24" t="n"/>
      <c r="E8838" s="24" t="n"/>
      <c r="F8838" s="25">
        <f>IF($E8838="","",DATE(IF($A8838="",nominal_year,$A8838),$B8838,$C8838)+($D8838-IF(LEFT(hour_conv,1)="1",1,0))/24)</f>
        <v/>
      </c>
      <c r="G8838" s="26">
        <f>IF(F8838="","",INT(F8838))</f>
        <v/>
      </c>
      <c r="H8838">
        <f>IF(G8838="","",IF(AND(MONTH(G8838)*100+DAY(G8838)&gt;=season_lo,MONTH(G8838)*100+DAY(G8838)&lt;=season_hi),1,0))</f>
        <v/>
      </c>
      <c r="I8838">
        <f>IF(G8838="","",G8838-first_day+1)</f>
        <v/>
      </c>
      <c r="J8838" s="27">
        <f>IF(I8838="","",INDEX(Daily!$J$2:$J$421,I8838))</f>
        <v/>
      </c>
      <c r="K8838" s="27">
        <f>IF(J8838="","",J8838+cat_offset)</f>
        <v/>
      </c>
      <c r="L8838" s="27">
        <f>IF(J8838="","",MAX(0,E8838-J8838)^2)</f>
        <v/>
      </c>
      <c r="M8838" s="27">
        <f>IF(J8838="","",MAX(0,E8838-(J8838+twcdh_off))^2)</f>
        <v/>
      </c>
      <c r="N8838" s="27">
        <f>IF(E8838="","",MAX(0,E8838-swcdh_thr)^2)</f>
        <v/>
      </c>
      <c r="O8838">
        <f>IF(K8838="","",ROUND(E8838-K8838,0))</f>
        <v/>
      </c>
      <c r="P8838">
        <f>IF(O8838="","",IF(O8838&gt;=1,O8838,0))</f>
        <v/>
      </c>
      <c r="Q8838" s="27">
        <f>IF(E8838="","",MAX(0,E8838-22))</f>
        <v/>
      </c>
      <c r="R8838" s="27">
        <f>IF(H8838=1,E8838,"")</f>
        <v/>
      </c>
      <c r="S8838" s="27">
        <f>IF(AND(H8838=1,J8838&lt;&gt;""),E8838-J8838,"")</f>
        <v/>
      </c>
      <c r="T8838">
        <f>IF(G8838="","",MONTH(G8838))</f>
        <v/>
      </c>
    </row>
    <row r="8839">
      <c r="A8839" s="24" t="n"/>
      <c r="B8839" s="24" t="n"/>
      <c r="C8839" s="24" t="n"/>
      <c r="D8839" s="24" t="n"/>
      <c r="E8839" s="24" t="n"/>
      <c r="F8839" s="25">
        <f>IF($E8839="","",DATE(IF($A8839="",nominal_year,$A8839),$B8839,$C8839)+($D8839-IF(LEFT(hour_conv,1)="1",1,0))/24)</f>
        <v/>
      </c>
      <c r="G8839" s="26">
        <f>IF(F8839="","",INT(F8839))</f>
        <v/>
      </c>
      <c r="H8839">
        <f>IF(G8839="","",IF(AND(MONTH(G8839)*100+DAY(G8839)&gt;=season_lo,MONTH(G8839)*100+DAY(G8839)&lt;=season_hi),1,0))</f>
        <v/>
      </c>
      <c r="I8839">
        <f>IF(G8839="","",G8839-first_day+1)</f>
        <v/>
      </c>
      <c r="J8839" s="27">
        <f>IF(I8839="","",INDEX(Daily!$J$2:$J$421,I8839))</f>
        <v/>
      </c>
      <c r="K8839" s="27">
        <f>IF(J8839="","",J8839+cat_offset)</f>
        <v/>
      </c>
      <c r="L8839" s="27">
        <f>IF(J8839="","",MAX(0,E8839-J8839)^2)</f>
        <v/>
      </c>
      <c r="M8839" s="27">
        <f>IF(J8839="","",MAX(0,E8839-(J8839+twcdh_off))^2)</f>
        <v/>
      </c>
      <c r="N8839" s="27">
        <f>IF(E8839="","",MAX(0,E8839-swcdh_thr)^2)</f>
        <v/>
      </c>
      <c r="O8839">
        <f>IF(K8839="","",ROUND(E8839-K8839,0))</f>
        <v/>
      </c>
      <c r="P8839">
        <f>IF(O8839="","",IF(O8839&gt;=1,O8839,0))</f>
        <v/>
      </c>
      <c r="Q8839" s="27">
        <f>IF(E8839="","",MAX(0,E8839-22))</f>
        <v/>
      </c>
      <c r="R8839" s="27">
        <f>IF(H8839=1,E8839,"")</f>
        <v/>
      </c>
      <c r="S8839" s="27">
        <f>IF(AND(H8839=1,J8839&lt;&gt;""),E8839-J8839,"")</f>
        <v/>
      </c>
      <c r="T8839">
        <f>IF(G8839="","",MONTH(G8839))</f>
        <v/>
      </c>
    </row>
    <row r="8840">
      <c r="A8840" s="24" t="n"/>
      <c r="B8840" s="24" t="n"/>
      <c r="C8840" s="24" t="n"/>
      <c r="D8840" s="24" t="n"/>
      <c r="E8840" s="24" t="n"/>
      <c r="F8840" s="25">
        <f>IF($E8840="","",DATE(IF($A8840="",nominal_year,$A8840),$B8840,$C8840)+($D8840-IF(LEFT(hour_conv,1)="1",1,0))/24)</f>
        <v/>
      </c>
      <c r="G8840" s="26">
        <f>IF(F8840="","",INT(F8840))</f>
        <v/>
      </c>
      <c r="H8840">
        <f>IF(G8840="","",IF(AND(MONTH(G8840)*100+DAY(G8840)&gt;=season_lo,MONTH(G8840)*100+DAY(G8840)&lt;=season_hi),1,0))</f>
        <v/>
      </c>
      <c r="I8840">
        <f>IF(G8840="","",G8840-first_day+1)</f>
        <v/>
      </c>
      <c r="J8840" s="27">
        <f>IF(I8840="","",INDEX(Daily!$J$2:$J$421,I8840))</f>
        <v/>
      </c>
      <c r="K8840" s="27">
        <f>IF(J8840="","",J8840+cat_offset)</f>
        <v/>
      </c>
      <c r="L8840" s="27">
        <f>IF(J8840="","",MAX(0,E8840-J8840)^2)</f>
        <v/>
      </c>
      <c r="M8840" s="27">
        <f>IF(J8840="","",MAX(0,E8840-(J8840+twcdh_off))^2)</f>
        <v/>
      </c>
      <c r="N8840" s="27">
        <f>IF(E8840="","",MAX(0,E8840-swcdh_thr)^2)</f>
        <v/>
      </c>
      <c r="O8840">
        <f>IF(K8840="","",ROUND(E8840-K8840,0))</f>
        <v/>
      </c>
      <c r="P8840">
        <f>IF(O8840="","",IF(O8840&gt;=1,O8840,0))</f>
        <v/>
      </c>
      <c r="Q8840" s="27">
        <f>IF(E8840="","",MAX(0,E8840-22))</f>
        <v/>
      </c>
      <c r="R8840" s="27">
        <f>IF(H8840=1,E8840,"")</f>
        <v/>
      </c>
      <c r="S8840" s="27">
        <f>IF(AND(H8840=1,J8840&lt;&gt;""),E8840-J8840,"")</f>
        <v/>
      </c>
      <c r="T8840">
        <f>IF(G8840="","",MONTH(G8840))</f>
        <v/>
      </c>
    </row>
    <row r="8841">
      <c r="A8841" s="24" t="n"/>
      <c r="B8841" s="24" t="n"/>
      <c r="C8841" s="24" t="n"/>
      <c r="D8841" s="24" t="n"/>
      <c r="E8841" s="24" t="n"/>
      <c r="F8841" s="25">
        <f>IF($E8841="","",DATE(IF($A8841="",nominal_year,$A8841),$B8841,$C8841)+($D8841-IF(LEFT(hour_conv,1)="1",1,0))/24)</f>
        <v/>
      </c>
      <c r="G8841" s="26">
        <f>IF(F8841="","",INT(F8841))</f>
        <v/>
      </c>
      <c r="H8841">
        <f>IF(G8841="","",IF(AND(MONTH(G8841)*100+DAY(G8841)&gt;=season_lo,MONTH(G8841)*100+DAY(G8841)&lt;=season_hi),1,0))</f>
        <v/>
      </c>
      <c r="I8841">
        <f>IF(G8841="","",G8841-first_day+1)</f>
        <v/>
      </c>
      <c r="J8841" s="27">
        <f>IF(I8841="","",INDEX(Daily!$J$2:$J$421,I8841))</f>
        <v/>
      </c>
      <c r="K8841" s="27">
        <f>IF(J8841="","",J8841+cat_offset)</f>
        <v/>
      </c>
      <c r="L8841" s="27">
        <f>IF(J8841="","",MAX(0,E8841-J8841)^2)</f>
        <v/>
      </c>
      <c r="M8841" s="27">
        <f>IF(J8841="","",MAX(0,E8841-(J8841+twcdh_off))^2)</f>
        <v/>
      </c>
      <c r="N8841" s="27">
        <f>IF(E8841="","",MAX(0,E8841-swcdh_thr)^2)</f>
        <v/>
      </c>
      <c r="O8841">
        <f>IF(K8841="","",ROUND(E8841-K8841,0))</f>
        <v/>
      </c>
      <c r="P8841">
        <f>IF(O8841="","",IF(O8841&gt;=1,O8841,0))</f>
        <v/>
      </c>
      <c r="Q8841" s="27">
        <f>IF(E8841="","",MAX(0,E8841-22))</f>
        <v/>
      </c>
      <c r="R8841" s="27">
        <f>IF(H8841=1,E8841,"")</f>
        <v/>
      </c>
      <c r="S8841" s="27">
        <f>IF(AND(H8841=1,J8841&lt;&gt;""),E8841-J8841,"")</f>
        <v/>
      </c>
      <c r="T8841">
        <f>IF(G8841="","",MONTH(G8841))</f>
        <v/>
      </c>
    </row>
    <row r="8842">
      <c r="A8842" s="24" t="n"/>
      <c r="B8842" s="24" t="n"/>
      <c r="C8842" s="24" t="n"/>
      <c r="D8842" s="24" t="n"/>
      <c r="E8842" s="24" t="n"/>
      <c r="F8842" s="25">
        <f>IF($E8842="","",DATE(IF($A8842="",nominal_year,$A8842),$B8842,$C8842)+($D8842-IF(LEFT(hour_conv,1)="1",1,0))/24)</f>
        <v/>
      </c>
      <c r="G8842" s="26">
        <f>IF(F8842="","",INT(F8842))</f>
        <v/>
      </c>
      <c r="H8842">
        <f>IF(G8842="","",IF(AND(MONTH(G8842)*100+DAY(G8842)&gt;=season_lo,MONTH(G8842)*100+DAY(G8842)&lt;=season_hi),1,0))</f>
        <v/>
      </c>
      <c r="I8842">
        <f>IF(G8842="","",G8842-first_day+1)</f>
        <v/>
      </c>
      <c r="J8842" s="27">
        <f>IF(I8842="","",INDEX(Daily!$J$2:$J$421,I8842))</f>
        <v/>
      </c>
      <c r="K8842" s="27">
        <f>IF(J8842="","",J8842+cat_offset)</f>
        <v/>
      </c>
      <c r="L8842" s="27">
        <f>IF(J8842="","",MAX(0,E8842-J8842)^2)</f>
        <v/>
      </c>
      <c r="M8842" s="27">
        <f>IF(J8842="","",MAX(0,E8842-(J8842+twcdh_off))^2)</f>
        <v/>
      </c>
      <c r="N8842" s="27">
        <f>IF(E8842="","",MAX(0,E8842-swcdh_thr)^2)</f>
        <v/>
      </c>
      <c r="O8842">
        <f>IF(K8842="","",ROUND(E8842-K8842,0))</f>
        <v/>
      </c>
      <c r="P8842">
        <f>IF(O8842="","",IF(O8842&gt;=1,O8842,0))</f>
        <v/>
      </c>
      <c r="Q8842" s="27">
        <f>IF(E8842="","",MAX(0,E8842-22))</f>
        <v/>
      </c>
      <c r="R8842" s="27">
        <f>IF(H8842=1,E8842,"")</f>
        <v/>
      </c>
      <c r="S8842" s="27">
        <f>IF(AND(H8842=1,J8842&lt;&gt;""),E8842-J8842,"")</f>
        <v/>
      </c>
      <c r="T8842">
        <f>IF(G8842="","",MONTH(G8842))</f>
        <v/>
      </c>
    </row>
    <row r="8843">
      <c r="A8843" s="24" t="n"/>
      <c r="B8843" s="24" t="n"/>
      <c r="C8843" s="24" t="n"/>
      <c r="D8843" s="24" t="n"/>
      <c r="E8843" s="24" t="n"/>
      <c r="F8843" s="25">
        <f>IF($E8843="","",DATE(IF($A8843="",nominal_year,$A8843),$B8843,$C8843)+($D8843-IF(LEFT(hour_conv,1)="1",1,0))/24)</f>
        <v/>
      </c>
      <c r="G8843" s="26">
        <f>IF(F8843="","",INT(F8843))</f>
        <v/>
      </c>
      <c r="H8843">
        <f>IF(G8843="","",IF(AND(MONTH(G8843)*100+DAY(G8843)&gt;=season_lo,MONTH(G8843)*100+DAY(G8843)&lt;=season_hi),1,0))</f>
        <v/>
      </c>
      <c r="I8843">
        <f>IF(G8843="","",G8843-first_day+1)</f>
        <v/>
      </c>
      <c r="J8843" s="27">
        <f>IF(I8843="","",INDEX(Daily!$J$2:$J$421,I8843))</f>
        <v/>
      </c>
      <c r="K8843" s="27">
        <f>IF(J8843="","",J8843+cat_offset)</f>
        <v/>
      </c>
      <c r="L8843" s="27">
        <f>IF(J8843="","",MAX(0,E8843-J8843)^2)</f>
        <v/>
      </c>
      <c r="M8843" s="27">
        <f>IF(J8843="","",MAX(0,E8843-(J8843+twcdh_off))^2)</f>
        <v/>
      </c>
      <c r="N8843" s="27">
        <f>IF(E8843="","",MAX(0,E8843-swcdh_thr)^2)</f>
        <v/>
      </c>
      <c r="O8843">
        <f>IF(K8843="","",ROUND(E8843-K8843,0))</f>
        <v/>
      </c>
      <c r="P8843">
        <f>IF(O8843="","",IF(O8843&gt;=1,O8843,0))</f>
        <v/>
      </c>
      <c r="Q8843" s="27">
        <f>IF(E8843="","",MAX(0,E8843-22))</f>
        <v/>
      </c>
      <c r="R8843" s="27">
        <f>IF(H8843=1,E8843,"")</f>
        <v/>
      </c>
      <c r="S8843" s="27">
        <f>IF(AND(H8843=1,J8843&lt;&gt;""),E8843-J8843,"")</f>
        <v/>
      </c>
      <c r="T8843">
        <f>IF(G8843="","",MONTH(G8843))</f>
        <v/>
      </c>
    </row>
    <row r="8844">
      <c r="A8844" s="24" t="n"/>
      <c r="B8844" s="24" t="n"/>
      <c r="C8844" s="24" t="n"/>
      <c r="D8844" s="24" t="n"/>
      <c r="E8844" s="24" t="n"/>
      <c r="F8844" s="25">
        <f>IF($E8844="","",DATE(IF($A8844="",nominal_year,$A8844),$B8844,$C8844)+($D8844-IF(LEFT(hour_conv,1)="1",1,0))/24)</f>
        <v/>
      </c>
      <c r="G8844" s="26">
        <f>IF(F8844="","",INT(F8844))</f>
        <v/>
      </c>
      <c r="H8844">
        <f>IF(G8844="","",IF(AND(MONTH(G8844)*100+DAY(G8844)&gt;=season_lo,MONTH(G8844)*100+DAY(G8844)&lt;=season_hi),1,0))</f>
        <v/>
      </c>
      <c r="I8844">
        <f>IF(G8844="","",G8844-first_day+1)</f>
        <v/>
      </c>
      <c r="J8844" s="27">
        <f>IF(I8844="","",INDEX(Daily!$J$2:$J$421,I8844))</f>
        <v/>
      </c>
      <c r="K8844" s="27">
        <f>IF(J8844="","",J8844+cat_offset)</f>
        <v/>
      </c>
      <c r="L8844" s="27">
        <f>IF(J8844="","",MAX(0,E8844-J8844)^2)</f>
        <v/>
      </c>
      <c r="M8844" s="27">
        <f>IF(J8844="","",MAX(0,E8844-(J8844+twcdh_off))^2)</f>
        <v/>
      </c>
      <c r="N8844" s="27">
        <f>IF(E8844="","",MAX(0,E8844-swcdh_thr)^2)</f>
        <v/>
      </c>
      <c r="O8844">
        <f>IF(K8844="","",ROUND(E8844-K8844,0))</f>
        <v/>
      </c>
      <c r="P8844">
        <f>IF(O8844="","",IF(O8844&gt;=1,O8844,0))</f>
        <v/>
      </c>
      <c r="Q8844" s="27">
        <f>IF(E8844="","",MAX(0,E8844-22))</f>
        <v/>
      </c>
      <c r="R8844" s="27">
        <f>IF(H8844=1,E8844,"")</f>
        <v/>
      </c>
      <c r="S8844" s="27">
        <f>IF(AND(H8844=1,J8844&lt;&gt;""),E8844-J8844,"")</f>
        <v/>
      </c>
      <c r="T8844">
        <f>IF(G8844="","",MONTH(G8844))</f>
        <v/>
      </c>
    </row>
    <row r="8845">
      <c r="A8845" s="24" t="n"/>
      <c r="B8845" s="24" t="n"/>
      <c r="C8845" s="24" t="n"/>
      <c r="D8845" s="24" t="n"/>
      <c r="E8845" s="24" t="n"/>
      <c r="F8845" s="25">
        <f>IF($E8845="","",DATE(IF($A8845="",nominal_year,$A8845),$B8845,$C8845)+($D8845-IF(LEFT(hour_conv,1)="1",1,0))/24)</f>
        <v/>
      </c>
      <c r="G8845" s="26">
        <f>IF(F8845="","",INT(F8845))</f>
        <v/>
      </c>
      <c r="H8845">
        <f>IF(G8845="","",IF(AND(MONTH(G8845)*100+DAY(G8845)&gt;=season_lo,MONTH(G8845)*100+DAY(G8845)&lt;=season_hi),1,0))</f>
        <v/>
      </c>
      <c r="I8845">
        <f>IF(G8845="","",G8845-first_day+1)</f>
        <v/>
      </c>
      <c r="J8845" s="27">
        <f>IF(I8845="","",INDEX(Daily!$J$2:$J$421,I8845))</f>
        <v/>
      </c>
      <c r="K8845" s="27">
        <f>IF(J8845="","",J8845+cat_offset)</f>
        <v/>
      </c>
      <c r="L8845" s="27">
        <f>IF(J8845="","",MAX(0,E8845-J8845)^2)</f>
        <v/>
      </c>
      <c r="M8845" s="27">
        <f>IF(J8845="","",MAX(0,E8845-(J8845+twcdh_off))^2)</f>
        <v/>
      </c>
      <c r="N8845" s="27">
        <f>IF(E8845="","",MAX(0,E8845-swcdh_thr)^2)</f>
        <v/>
      </c>
      <c r="O8845">
        <f>IF(K8845="","",ROUND(E8845-K8845,0))</f>
        <v/>
      </c>
      <c r="P8845">
        <f>IF(O8845="","",IF(O8845&gt;=1,O8845,0))</f>
        <v/>
      </c>
      <c r="Q8845" s="27">
        <f>IF(E8845="","",MAX(0,E8845-22))</f>
        <v/>
      </c>
      <c r="R8845" s="27">
        <f>IF(H8845=1,E8845,"")</f>
        <v/>
      </c>
      <c r="S8845" s="27">
        <f>IF(AND(H8845=1,J8845&lt;&gt;""),E8845-J8845,"")</f>
        <v/>
      </c>
      <c r="T8845">
        <f>IF(G8845="","",MONTH(G8845))</f>
        <v/>
      </c>
    </row>
    <row r="8846">
      <c r="A8846" s="24" t="n"/>
      <c r="B8846" s="24" t="n"/>
      <c r="C8846" s="24" t="n"/>
      <c r="D8846" s="24" t="n"/>
      <c r="E8846" s="24" t="n"/>
      <c r="F8846" s="25">
        <f>IF($E8846="","",DATE(IF($A8846="",nominal_year,$A8846),$B8846,$C8846)+($D8846-IF(LEFT(hour_conv,1)="1",1,0))/24)</f>
        <v/>
      </c>
      <c r="G8846" s="26">
        <f>IF(F8846="","",INT(F8846))</f>
        <v/>
      </c>
      <c r="H8846">
        <f>IF(G8846="","",IF(AND(MONTH(G8846)*100+DAY(G8846)&gt;=season_lo,MONTH(G8846)*100+DAY(G8846)&lt;=season_hi),1,0))</f>
        <v/>
      </c>
      <c r="I8846">
        <f>IF(G8846="","",G8846-first_day+1)</f>
        <v/>
      </c>
      <c r="J8846" s="27">
        <f>IF(I8846="","",INDEX(Daily!$J$2:$J$421,I8846))</f>
        <v/>
      </c>
      <c r="K8846" s="27">
        <f>IF(J8846="","",J8846+cat_offset)</f>
        <v/>
      </c>
      <c r="L8846" s="27">
        <f>IF(J8846="","",MAX(0,E8846-J8846)^2)</f>
        <v/>
      </c>
      <c r="M8846" s="27">
        <f>IF(J8846="","",MAX(0,E8846-(J8846+twcdh_off))^2)</f>
        <v/>
      </c>
      <c r="N8846" s="27">
        <f>IF(E8846="","",MAX(0,E8846-swcdh_thr)^2)</f>
        <v/>
      </c>
      <c r="O8846">
        <f>IF(K8846="","",ROUND(E8846-K8846,0))</f>
        <v/>
      </c>
      <c r="P8846">
        <f>IF(O8846="","",IF(O8846&gt;=1,O8846,0))</f>
        <v/>
      </c>
      <c r="Q8846" s="27">
        <f>IF(E8846="","",MAX(0,E8846-22))</f>
        <v/>
      </c>
      <c r="R8846" s="27">
        <f>IF(H8846=1,E8846,"")</f>
        <v/>
      </c>
      <c r="S8846" s="27">
        <f>IF(AND(H8846=1,J8846&lt;&gt;""),E8846-J8846,"")</f>
        <v/>
      </c>
      <c r="T8846">
        <f>IF(G8846="","",MONTH(G8846))</f>
        <v/>
      </c>
    </row>
    <row r="8847">
      <c r="A8847" s="24" t="n"/>
      <c r="B8847" s="24" t="n"/>
      <c r="C8847" s="24" t="n"/>
      <c r="D8847" s="24" t="n"/>
      <c r="E8847" s="24" t="n"/>
      <c r="F8847" s="25">
        <f>IF($E8847="","",DATE(IF($A8847="",nominal_year,$A8847),$B8847,$C8847)+($D8847-IF(LEFT(hour_conv,1)="1",1,0))/24)</f>
        <v/>
      </c>
      <c r="G8847" s="26">
        <f>IF(F8847="","",INT(F8847))</f>
        <v/>
      </c>
      <c r="H8847">
        <f>IF(G8847="","",IF(AND(MONTH(G8847)*100+DAY(G8847)&gt;=season_lo,MONTH(G8847)*100+DAY(G8847)&lt;=season_hi),1,0))</f>
        <v/>
      </c>
      <c r="I8847">
        <f>IF(G8847="","",G8847-first_day+1)</f>
        <v/>
      </c>
      <c r="J8847" s="27">
        <f>IF(I8847="","",INDEX(Daily!$J$2:$J$421,I8847))</f>
        <v/>
      </c>
      <c r="K8847" s="27">
        <f>IF(J8847="","",J8847+cat_offset)</f>
        <v/>
      </c>
      <c r="L8847" s="27">
        <f>IF(J8847="","",MAX(0,E8847-J8847)^2)</f>
        <v/>
      </c>
      <c r="M8847" s="27">
        <f>IF(J8847="","",MAX(0,E8847-(J8847+twcdh_off))^2)</f>
        <v/>
      </c>
      <c r="N8847" s="27">
        <f>IF(E8847="","",MAX(0,E8847-swcdh_thr)^2)</f>
        <v/>
      </c>
      <c r="O8847">
        <f>IF(K8847="","",ROUND(E8847-K8847,0))</f>
        <v/>
      </c>
      <c r="P8847">
        <f>IF(O8847="","",IF(O8847&gt;=1,O8847,0))</f>
        <v/>
      </c>
      <c r="Q8847" s="27">
        <f>IF(E8847="","",MAX(0,E8847-22))</f>
        <v/>
      </c>
      <c r="R8847" s="27">
        <f>IF(H8847=1,E8847,"")</f>
        <v/>
      </c>
      <c r="S8847" s="27">
        <f>IF(AND(H8847=1,J8847&lt;&gt;""),E8847-J8847,"")</f>
        <v/>
      </c>
      <c r="T8847">
        <f>IF(G8847="","",MONTH(G8847))</f>
        <v/>
      </c>
    </row>
    <row r="8848">
      <c r="A8848" s="24" t="n"/>
      <c r="B8848" s="24" t="n"/>
      <c r="C8848" s="24" t="n"/>
      <c r="D8848" s="24" t="n"/>
      <c r="E8848" s="24" t="n"/>
      <c r="F8848" s="25">
        <f>IF($E8848="","",DATE(IF($A8848="",nominal_year,$A8848),$B8848,$C8848)+($D8848-IF(LEFT(hour_conv,1)="1",1,0))/24)</f>
        <v/>
      </c>
      <c r="G8848" s="26">
        <f>IF(F8848="","",INT(F8848))</f>
        <v/>
      </c>
      <c r="H8848">
        <f>IF(G8848="","",IF(AND(MONTH(G8848)*100+DAY(G8848)&gt;=season_lo,MONTH(G8848)*100+DAY(G8848)&lt;=season_hi),1,0))</f>
        <v/>
      </c>
      <c r="I8848">
        <f>IF(G8848="","",G8848-first_day+1)</f>
        <v/>
      </c>
      <c r="J8848" s="27">
        <f>IF(I8848="","",INDEX(Daily!$J$2:$J$421,I8848))</f>
        <v/>
      </c>
      <c r="K8848" s="27">
        <f>IF(J8848="","",J8848+cat_offset)</f>
        <v/>
      </c>
      <c r="L8848" s="27">
        <f>IF(J8848="","",MAX(0,E8848-J8848)^2)</f>
        <v/>
      </c>
      <c r="M8848" s="27">
        <f>IF(J8848="","",MAX(0,E8848-(J8848+twcdh_off))^2)</f>
        <v/>
      </c>
      <c r="N8848" s="27">
        <f>IF(E8848="","",MAX(0,E8848-swcdh_thr)^2)</f>
        <v/>
      </c>
      <c r="O8848">
        <f>IF(K8848="","",ROUND(E8848-K8848,0))</f>
        <v/>
      </c>
      <c r="P8848">
        <f>IF(O8848="","",IF(O8848&gt;=1,O8848,0))</f>
        <v/>
      </c>
      <c r="Q8848" s="27">
        <f>IF(E8848="","",MAX(0,E8848-22))</f>
        <v/>
      </c>
      <c r="R8848" s="27">
        <f>IF(H8848=1,E8848,"")</f>
        <v/>
      </c>
      <c r="S8848" s="27">
        <f>IF(AND(H8848=1,J8848&lt;&gt;""),E8848-J8848,"")</f>
        <v/>
      </c>
      <c r="T8848">
        <f>IF(G8848="","",MONTH(G8848))</f>
        <v/>
      </c>
    </row>
    <row r="8849">
      <c r="A8849" s="24" t="n"/>
      <c r="B8849" s="24" t="n"/>
      <c r="C8849" s="24" t="n"/>
      <c r="D8849" s="24" t="n"/>
      <c r="E8849" s="24" t="n"/>
      <c r="F8849" s="25">
        <f>IF($E8849="","",DATE(IF($A8849="",nominal_year,$A8849),$B8849,$C8849)+($D8849-IF(LEFT(hour_conv,1)="1",1,0))/24)</f>
        <v/>
      </c>
      <c r="G8849" s="26">
        <f>IF(F8849="","",INT(F8849))</f>
        <v/>
      </c>
      <c r="H8849">
        <f>IF(G8849="","",IF(AND(MONTH(G8849)*100+DAY(G8849)&gt;=season_lo,MONTH(G8849)*100+DAY(G8849)&lt;=season_hi),1,0))</f>
        <v/>
      </c>
      <c r="I8849">
        <f>IF(G8849="","",G8849-first_day+1)</f>
        <v/>
      </c>
      <c r="J8849" s="27">
        <f>IF(I8849="","",INDEX(Daily!$J$2:$J$421,I8849))</f>
        <v/>
      </c>
      <c r="K8849" s="27">
        <f>IF(J8849="","",J8849+cat_offset)</f>
        <v/>
      </c>
      <c r="L8849" s="27">
        <f>IF(J8849="","",MAX(0,E8849-J8849)^2)</f>
        <v/>
      </c>
      <c r="M8849" s="27">
        <f>IF(J8849="","",MAX(0,E8849-(J8849+twcdh_off))^2)</f>
        <v/>
      </c>
      <c r="N8849" s="27">
        <f>IF(E8849="","",MAX(0,E8849-swcdh_thr)^2)</f>
        <v/>
      </c>
      <c r="O8849">
        <f>IF(K8849="","",ROUND(E8849-K8849,0))</f>
        <v/>
      </c>
      <c r="P8849">
        <f>IF(O8849="","",IF(O8849&gt;=1,O8849,0))</f>
        <v/>
      </c>
      <c r="Q8849" s="27">
        <f>IF(E8849="","",MAX(0,E8849-22))</f>
        <v/>
      </c>
      <c r="R8849" s="27">
        <f>IF(H8849=1,E8849,"")</f>
        <v/>
      </c>
      <c r="S8849" s="27">
        <f>IF(AND(H8849=1,J8849&lt;&gt;""),E8849-J8849,"")</f>
        <v/>
      </c>
      <c r="T8849">
        <f>IF(G8849="","",MONTH(G8849))</f>
        <v/>
      </c>
    </row>
    <row r="8850">
      <c r="A8850" s="24" t="n"/>
      <c r="B8850" s="24" t="n"/>
      <c r="C8850" s="24" t="n"/>
      <c r="D8850" s="24" t="n"/>
      <c r="E8850" s="24" t="n"/>
      <c r="F8850" s="25">
        <f>IF($E8850="","",DATE(IF($A8850="",nominal_year,$A8850),$B8850,$C8850)+($D8850-IF(LEFT(hour_conv,1)="1",1,0))/24)</f>
        <v/>
      </c>
      <c r="G8850" s="26">
        <f>IF(F8850="","",INT(F8850))</f>
        <v/>
      </c>
      <c r="H8850">
        <f>IF(G8850="","",IF(AND(MONTH(G8850)*100+DAY(G8850)&gt;=season_lo,MONTH(G8850)*100+DAY(G8850)&lt;=season_hi),1,0))</f>
        <v/>
      </c>
      <c r="I8850">
        <f>IF(G8850="","",G8850-first_day+1)</f>
        <v/>
      </c>
      <c r="J8850" s="27">
        <f>IF(I8850="","",INDEX(Daily!$J$2:$J$421,I8850))</f>
        <v/>
      </c>
      <c r="K8850" s="27">
        <f>IF(J8850="","",J8850+cat_offset)</f>
        <v/>
      </c>
      <c r="L8850" s="27">
        <f>IF(J8850="","",MAX(0,E8850-J8850)^2)</f>
        <v/>
      </c>
      <c r="M8850" s="27">
        <f>IF(J8850="","",MAX(0,E8850-(J8850+twcdh_off))^2)</f>
        <v/>
      </c>
      <c r="N8850" s="27">
        <f>IF(E8850="","",MAX(0,E8850-swcdh_thr)^2)</f>
        <v/>
      </c>
      <c r="O8850">
        <f>IF(K8850="","",ROUND(E8850-K8850,0))</f>
        <v/>
      </c>
      <c r="P8850">
        <f>IF(O8850="","",IF(O8850&gt;=1,O8850,0))</f>
        <v/>
      </c>
      <c r="Q8850" s="27">
        <f>IF(E8850="","",MAX(0,E8850-22))</f>
        <v/>
      </c>
      <c r="R8850" s="27">
        <f>IF(H8850=1,E8850,"")</f>
        <v/>
      </c>
      <c r="S8850" s="27">
        <f>IF(AND(H8850=1,J8850&lt;&gt;""),E8850-J8850,"")</f>
        <v/>
      </c>
      <c r="T8850">
        <f>IF(G8850="","",MONTH(G8850))</f>
        <v/>
      </c>
    </row>
    <row r="8851">
      <c r="A8851" s="24" t="n"/>
      <c r="B8851" s="24" t="n"/>
      <c r="C8851" s="24" t="n"/>
      <c r="D8851" s="24" t="n"/>
      <c r="E8851" s="24" t="n"/>
      <c r="F8851" s="25">
        <f>IF($E8851="","",DATE(IF($A8851="",nominal_year,$A8851),$B8851,$C8851)+($D8851-IF(LEFT(hour_conv,1)="1",1,0))/24)</f>
        <v/>
      </c>
      <c r="G8851" s="26">
        <f>IF(F8851="","",INT(F8851))</f>
        <v/>
      </c>
      <c r="H8851">
        <f>IF(G8851="","",IF(AND(MONTH(G8851)*100+DAY(G8851)&gt;=season_lo,MONTH(G8851)*100+DAY(G8851)&lt;=season_hi),1,0))</f>
        <v/>
      </c>
      <c r="I8851">
        <f>IF(G8851="","",G8851-first_day+1)</f>
        <v/>
      </c>
      <c r="J8851" s="27">
        <f>IF(I8851="","",INDEX(Daily!$J$2:$J$421,I8851))</f>
        <v/>
      </c>
      <c r="K8851" s="27">
        <f>IF(J8851="","",J8851+cat_offset)</f>
        <v/>
      </c>
      <c r="L8851" s="27">
        <f>IF(J8851="","",MAX(0,E8851-J8851)^2)</f>
        <v/>
      </c>
      <c r="M8851" s="27">
        <f>IF(J8851="","",MAX(0,E8851-(J8851+twcdh_off))^2)</f>
        <v/>
      </c>
      <c r="N8851" s="27">
        <f>IF(E8851="","",MAX(0,E8851-swcdh_thr)^2)</f>
        <v/>
      </c>
      <c r="O8851">
        <f>IF(K8851="","",ROUND(E8851-K8851,0))</f>
        <v/>
      </c>
      <c r="P8851">
        <f>IF(O8851="","",IF(O8851&gt;=1,O8851,0))</f>
        <v/>
      </c>
      <c r="Q8851" s="27">
        <f>IF(E8851="","",MAX(0,E8851-22))</f>
        <v/>
      </c>
      <c r="R8851" s="27">
        <f>IF(H8851=1,E8851,"")</f>
        <v/>
      </c>
      <c r="S8851" s="27">
        <f>IF(AND(H8851=1,J8851&lt;&gt;""),E8851-J8851,"")</f>
        <v/>
      </c>
      <c r="T8851">
        <f>IF(G8851="","",MONTH(G8851))</f>
        <v/>
      </c>
    </row>
    <row r="8852">
      <c r="A8852" s="24" t="n"/>
      <c r="B8852" s="24" t="n"/>
      <c r="C8852" s="24" t="n"/>
      <c r="D8852" s="24" t="n"/>
      <c r="E8852" s="24" t="n"/>
      <c r="F8852" s="25">
        <f>IF($E8852="","",DATE(IF($A8852="",nominal_year,$A8852),$B8852,$C8852)+($D8852-IF(LEFT(hour_conv,1)="1",1,0))/24)</f>
        <v/>
      </c>
      <c r="G8852" s="26">
        <f>IF(F8852="","",INT(F8852))</f>
        <v/>
      </c>
      <c r="H8852">
        <f>IF(G8852="","",IF(AND(MONTH(G8852)*100+DAY(G8852)&gt;=season_lo,MONTH(G8852)*100+DAY(G8852)&lt;=season_hi),1,0))</f>
        <v/>
      </c>
      <c r="I8852">
        <f>IF(G8852="","",G8852-first_day+1)</f>
        <v/>
      </c>
      <c r="J8852" s="27">
        <f>IF(I8852="","",INDEX(Daily!$J$2:$J$421,I8852))</f>
        <v/>
      </c>
      <c r="K8852" s="27">
        <f>IF(J8852="","",J8852+cat_offset)</f>
        <v/>
      </c>
      <c r="L8852" s="27">
        <f>IF(J8852="","",MAX(0,E8852-J8852)^2)</f>
        <v/>
      </c>
      <c r="M8852" s="27">
        <f>IF(J8852="","",MAX(0,E8852-(J8852+twcdh_off))^2)</f>
        <v/>
      </c>
      <c r="N8852" s="27">
        <f>IF(E8852="","",MAX(0,E8852-swcdh_thr)^2)</f>
        <v/>
      </c>
      <c r="O8852">
        <f>IF(K8852="","",ROUND(E8852-K8852,0))</f>
        <v/>
      </c>
      <c r="P8852">
        <f>IF(O8852="","",IF(O8852&gt;=1,O8852,0))</f>
        <v/>
      </c>
      <c r="Q8852" s="27">
        <f>IF(E8852="","",MAX(0,E8852-22))</f>
        <v/>
      </c>
      <c r="R8852" s="27">
        <f>IF(H8852=1,E8852,"")</f>
        <v/>
      </c>
      <c r="S8852" s="27">
        <f>IF(AND(H8852=1,J8852&lt;&gt;""),E8852-J8852,"")</f>
        <v/>
      </c>
      <c r="T8852">
        <f>IF(G8852="","",MONTH(G8852))</f>
        <v/>
      </c>
    </row>
    <row r="8853">
      <c r="A8853" s="24" t="n"/>
      <c r="B8853" s="24" t="n"/>
      <c r="C8853" s="24" t="n"/>
      <c r="D8853" s="24" t="n"/>
      <c r="E8853" s="24" t="n"/>
      <c r="F8853" s="25">
        <f>IF($E8853="","",DATE(IF($A8853="",nominal_year,$A8853),$B8853,$C8853)+($D8853-IF(LEFT(hour_conv,1)="1",1,0))/24)</f>
        <v/>
      </c>
      <c r="G8853" s="26">
        <f>IF(F8853="","",INT(F8853))</f>
        <v/>
      </c>
      <c r="H8853">
        <f>IF(G8853="","",IF(AND(MONTH(G8853)*100+DAY(G8853)&gt;=season_lo,MONTH(G8853)*100+DAY(G8853)&lt;=season_hi),1,0))</f>
        <v/>
      </c>
      <c r="I8853">
        <f>IF(G8853="","",G8853-first_day+1)</f>
        <v/>
      </c>
      <c r="J8853" s="27">
        <f>IF(I8853="","",INDEX(Daily!$J$2:$J$421,I8853))</f>
        <v/>
      </c>
      <c r="K8853" s="27">
        <f>IF(J8853="","",J8853+cat_offset)</f>
        <v/>
      </c>
      <c r="L8853" s="27">
        <f>IF(J8853="","",MAX(0,E8853-J8853)^2)</f>
        <v/>
      </c>
      <c r="M8853" s="27">
        <f>IF(J8853="","",MAX(0,E8853-(J8853+twcdh_off))^2)</f>
        <v/>
      </c>
      <c r="N8853" s="27">
        <f>IF(E8853="","",MAX(0,E8853-swcdh_thr)^2)</f>
        <v/>
      </c>
      <c r="O8853">
        <f>IF(K8853="","",ROUND(E8853-K8853,0))</f>
        <v/>
      </c>
      <c r="P8853">
        <f>IF(O8853="","",IF(O8853&gt;=1,O8853,0))</f>
        <v/>
      </c>
      <c r="Q8853" s="27">
        <f>IF(E8853="","",MAX(0,E8853-22))</f>
        <v/>
      </c>
      <c r="R8853" s="27">
        <f>IF(H8853=1,E8853,"")</f>
        <v/>
      </c>
      <c r="S8853" s="27">
        <f>IF(AND(H8853=1,J8853&lt;&gt;""),E8853-J8853,"")</f>
        <v/>
      </c>
      <c r="T8853">
        <f>IF(G8853="","",MONTH(G8853))</f>
        <v/>
      </c>
    </row>
    <row r="8854">
      <c r="A8854" s="24" t="n"/>
      <c r="B8854" s="24" t="n"/>
      <c r="C8854" s="24" t="n"/>
      <c r="D8854" s="24" t="n"/>
      <c r="E8854" s="24" t="n"/>
      <c r="F8854" s="25">
        <f>IF($E8854="","",DATE(IF($A8854="",nominal_year,$A8854),$B8854,$C8854)+($D8854-IF(LEFT(hour_conv,1)="1",1,0))/24)</f>
        <v/>
      </c>
      <c r="G8854" s="26">
        <f>IF(F8854="","",INT(F8854))</f>
        <v/>
      </c>
      <c r="H8854">
        <f>IF(G8854="","",IF(AND(MONTH(G8854)*100+DAY(G8854)&gt;=season_lo,MONTH(G8854)*100+DAY(G8854)&lt;=season_hi),1,0))</f>
        <v/>
      </c>
      <c r="I8854">
        <f>IF(G8854="","",G8854-first_day+1)</f>
        <v/>
      </c>
      <c r="J8854" s="27">
        <f>IF(I8854="","",INDEX(Daily!$J$2:$J$421,I8854))</f>
        <v/>
      </c>
      <c r="K8854" s="27">
        <f>IF(J8854="","",J8854+cat_offset)</f>
        <v/>
      </c>
      <c r="L8854" s="27">
        <f>IF(J8854="","",MAX(0,E8854-J8854)^2)</f>
        <v/>
      </c>
      <c r="M8854" s="27">
        <f>IF(J8854="","",MAX(0,E8854-(J8854+twcdh_off))^2)</f>
        <v/>
      </c>
      <c r="N8854" s="27">
        <f>IF(E8854="","",MAX(0,E8854-swcdh_thr)^2)</f>
        <v/>
      </c>
      <c r="O8854">
        <f>IF(K8854="","",ROUND(E8854-K8854,0))</f>
        <v/>
      </c>
      <c r="P8854">
        <f>IF(O8854="","",IF(O8854&gt;=1,O8854,0))</f>
        <v/>
      </c>
      <c r="Q8854" s="27">
        <f>IF(E8854="","",MAX(0,E8854-22))</f>
        <v/>
      </c>
      <c r="R8854" s="27">
        <f>IF(H8854=1,E8854,"")</f>
        <v/>
      </c>
      <c r="S8854" s="27">
        <f>IF(AND(H8854=1,J8854&lt;&gt;""),E8854-J8854,"")</f>
        <v/>
      </c>
      <c r="T8854">
        <f>IF(G8854="","",MONTH(G8854))</f>
        <v/>
      </c>
    </row>
    <row r="8855">
      <c r="A8855" s="24" t="n"/>
      <c r="B8855" s="24" t="n"/>
      <c r="C8855" s="24" t="n"/>
      <c r="D8855" s="24" t="n"/>
      <c r="E8855" s="24" t="n"/>
      <c r="F8855" s="25">
        <f>IF($E8855="","",DATE(IF($A8855="",nominal_year,$A8855),$B8855,$C8855)+($D8855-IF(LEFT(hour_conv,1)="1",1,0))/24)</f>
        <v/>
      </c>
      <c r="G8855" s="26">
        <f>IF(F8855="","",INT(F8855))</f>
        <v/>
      </c>
      <c r="H8855">
        <f>IF(G8855="","",IF(AND(MONTH(G8855)*100+DAY(G8855)&gt;=season_lo,MONTH(G8855)*100+DAY(G8855)&lt;=season_hi),1,0))</f>
        <v/>
      </c>
      <c r="I8855">
        <f>IF(G8855="","",G8855-first_day+1)</f>
        <v/>
      </c>
      <c r="J8855" s="27">
        <f>IF(I8855="","",INDEX(Daily!$J$2:$J$421,I8855))</f>
        <v/>
      </c>
      <c r="K8855" s="27">
        <f>IF(J8855="","",J8855+cat_offset)</f>
        <v/>
      </c>
      <c r="L8855" s="27">
        <f>IF(J8855="","",MAX(0,E8855-J8855)^2)</f>
        <v/>
      </c>
      <c r="M8855" s="27">
        <f>IF(J8855="","",MAX(0,E8855-(J8855+twcdh_off))^2)</f>
        <v/>
      </c>
      <c r="N8855" s="27">
        <f>IF(E8855="","",MAX(0,E8855-swcdh_thr)^2)</f>
        <v/>
      </c>
      <c r="O8855">
        <f>IF(K8855="","",ROUND(E8855-K8855,0))</f>
        <v/>
      </c>
      <c r="P8855">
        <f>IF(O8855="","",IF(O8855&gt;=1,O8855,0))</f>
        <v/>
      </c>
      <c r="Q8855" s="27">
        <f>IF(E8855="","",MAX(0,E8855-22))</f>
        <v/>
      </c>
      <c r="R8855" s="27">
        <f>IF(H8855=1,E8855,"")</f>
        <v/>
      </c>
      <c r="S8855" s="27">
        <f>IF(AND(H8855=1,J8855&lt;&gt;""),E8855-J8855,"")</f>
        <v/>
      </c>
      <c r="T8855">
        <f>IF(G8855="","",MONTH(G8855))</f>
        <v/>
      </c>
    </row>
    <row r="8856">
      <c r="A8856" s="24" t="n"/>
      <c r="B8856" s="24" t="n"/>
      <c r="C8856" s="24" t="n"/>
      <c r="D8856" s="24" t="n"/>
      <c r="E8856" s="24" t="n"/>
      <c r="F8856" s="25">
        <f>IF($E8856="","",DATE(IF($A8856="",nominal_year,$A8856),$B8856,$C8856)+($D8856-IF(LEFT(hour_conv,1)="1",1,0))/24)</f>
        <v/>
      </c>
      <c r="G8856" s="26">
        <f>IF(F8856="","",INT(F8856))</f>
        <v/>
      </c>
      <c r="H8856">
        <f>IF(G8856="","",IF(AND(MONTH(G8856)*100+DAY(G8856)&gt;=season_lo,MONTH(G8856)*100+DAY(G8856)&lt;=season_hi),1,0))</f>
        <v/>
      </c>
      <c r="I8856">
        <f>IF(G8856="","",G8856-first_day+1)</f>
        <v/>
      </c>
      <c r="J8856" s="27">
        <f>IF(I8856="","",INDEX(Daily!$J$2:$J$421,I8856))</f>
        <v/>
      </c>
      <c r="K8856" s="27">
        <f>IF(J8856="","",J8856+cat_offset)</f>
        <v/>
      </c>
      <c r="L8856" s="27">
        <f>IF(J8856="","",MAX(0,E8856-J8856)^2)</f>
        <v/>
      </c>
      <c r="M8856" s="27">
        <f>IF(J8856="","",MAX(0,E8856-(J8856+twcdh_off))^2)</f>
        <v/>
      </c>
      <c r="N8856" s="27">
        <f>IF(E8856="","",MAX(0,E8856-swcdh_thr)^2)</f>
        <v/>
      </c>
      <c r="O8856">
        <f>IF(K8856="","",ROUND(E8856-K8856,0))</f>
        <v/>
      </c>
      <c r="P8856">
        <f>IF(O8856="","",IF(O8856&gt;=1,O8856,0))</f>
        <v/>
      </c>
      <c r="Q8856" s="27">
        <f>IF(E8856="","",MAX(0,E8856-22))</f>
        <v/>
      </c>
      <c r="R8856" s="27">
        <f>IF(H8856=1,E8856,"")</f>
        <v/>
      </c>
      <c r="S8856" s="27">
        <f>IF(AND(H8856=1,J8856&lt;&gt;""),E8856-J8856,"")</f>
        <v/>
      </c>
      <c r="T8856">
        <f>IF(G8856="","",MONTH(G8856))</f>
        <v/>
      </c>
    </row>
    <row r="8857">
      <c r="A8857" s="24" t="n"/>
      <c r="B8857" s="24" t="n"/>
      <c r="C8857" s="24" t="n"/>
      <c r="D8857" s="24" t="n"/>
      <c r="E8857" s="24" t="n"/>
      <c r="F8857" s="25">
        <f>IF($E8857="","",DATE(IF($A8857="",nominal_year,$A8857),$B8857,$C8857)+($D8857-IF(LEFT(hour_conv,1)="1",1,0))/24)</f>
        <v/>
      </c>
      <c r="G8857" s="26">
        <f>IF(F8857="","",INT(F8857))</f>
        <v/>
      </c>
      <c r="H8857">
        <f>IF(G8857="","",IF(AND(MONTH(G8857)*100+DAY(G8857)&gt;=season_lo,MONTH(G8857)*100+DAY(G8857)&lt;=season_hi),1,0))</f>
        <v/>
      </c>
      <c r="I8857">
        <f>IF(G8857="","",G8857-first_day+1)</f>
        <v/>
      </c>
      <c r="J8857" s="27">
        <f>IF(I8857="","",INDEX(Daily!$J$2:$J$421,I8857))</f>
        <v/>
      </c>
      <c r="K8857" s="27">
        <f>IF(J8857="","",J8857+cat_offset)</f>
        <v/>
      </c>
      <c r="L8857" s="27">
        <f>IF(J8857="","",MAX(0,E8857-J8857)^2)</f>
        <v/>
      </c>
      <c r="M8857" s="27">
        <f>IF(J8857="","",MAX(0,E8857-(J8857+twcdh_off))^2)</f>
        <v/>
      </c>
      <c r="N8857" s="27">
        <f>IF(E8857="","",MAX(0,E8857-swcdh_thr)^2)</f>
        <v/>
      </c>
      <c r="O8857">
        <f>IF(K8857="","",ROUND(E8857-K8857,0))</f>
        <v/>
      </c>
      <c r="P8857">
        <f>IF(O8857="","",IF(O8857&gt;=1,O8857,0))</f>
        <v/>
      </c>
      <c r="Q8857" s="27">
        <f>IF(E8857="","",MAX(0,E8857-22))</f>
        <v/>
      </c>
      <c r="R8857" s="27">
        <f>IF(H8857=1,E8857,"")</f>
        <v/>
      </c>
      <c r="S8857" s="27">
        <f>IF(AND(H8857=1,J8857&lt;&gt;""),E8857-J8857,"")</f>
        <v/>
      </c>
      <c r="T8857">
        <f>IF(G8857="","",MONTH(G8857))</f>
        <v/>
      </c>
    </row>
    <row r="8858">
      <c r="A8858" s="24" t="n"/>
      <c r="B8858" s="24" t="n"/>
      <c r="C8858" s="24" t="n"/>
      <c r="D8858" s="24" t="n"/>
      <c r="E8858" s="24" t="n"/>
      <c r="F8858" s="25">
        <f>IF($E8858="","",DATE(IF($A8858="",nominal_year,$A8858),$B8858,$C8858)+($D8858-IF(LEFT(hour_conv,1)="1",1,0))/24)</f>
        <v/>
      </c>
      <c r="G8858" s="26">
        <f>IF(F8858="","",INT(F8858))</f>
        <v/>
      </c>
      <c r="H8858">
        <f>IF(G8858="","",IF(AND(MONTH(G8858)*100+DAY(G8858)&gt;=season_lo,MONTH(G8858)*100+DAY(G8858)&lt;=season_hi),1,0))</f>
        <v/>
      </c>
      <c r="I8858">
        <f>IF(G8858="","",G8858-first_day+1)</f>
        <v/>
      </c>
      <c r="J8858" s="27">
        <f>IF(I8858="","",INDEX(Daily!$J$2:$J$421,I8858))</f>
        <v/>
      </c>
      <c r="K8858" s="27">
        <f>IF(J8858="","",J8858+cat_offset)</f>
        <v/>
      </c>
      <c r="L8858" s="27">
        <f>IF(J8858="","",MAX(0,E8858-J8858)^2)</f>
        <v/>
      </c>
      <c r="M8858" s="27">
        <f>IF(J8858="","",MAX(0,E8858-(J8858+twcdh_off))^2)</f>
        <v/>
      </c>
      <c r="N8858" s="27">
        <f>IF(E8858="","",MAX(0,E8858-swcdh_thr)^2)</f>
        <v/>
      </c>
      <c r="O8858">
        <f>IF(K8858="","",ROUND(E8858-K8858,0))</f>
        <v/>
      </c>
      <c r="P8858">
        <f>IF(O8858="","",IF(O8858&gt;=1,O8858,0))</f>
        <v/>
      </c>
      <c r="Q8858" s="27">
        <f>IF(E8858="","",MAX(0,E8858-22))</f>
        <v/>
      </c>
      <c r="R8858" s="27">
        <f>IF(H8858=1,E8858,"")</f>
        <v/>
      </c>
      <c r="S8858" s="27">
        <f>IF(AND(H8858=1,J8858&lt;&gt;""),E8858-J8858,"")</f>
        <v/>
      </c>
      <c r="T8858">
        <f>IF(G8858="","",MONTH(G8858))</f>
        <v/>
      </c>
    </row>
    <row r="8859">
      <c r="A8859" s="24" t="n"/>
      <c r="B8859" s="24" t="n"/>
      <c r="C8859" s="24" t="n"/>
      <c r="D8859" s="24" t="n"/>
      <c r="E8859" s="24" t="n"/>
      <c r="F8859" s="25">
        <f>IF($E8859="","",DATE(IF($A8859="",nominal_year,$A8859),$B8859,$C8859)+($D8859-IF(LEFT(hour_conv,1)="1",1,0))/24)</f>
        <v/>
      </c>
      <c r="G8859" s="26">
        <f>IF(F8859="","",INT(F8859))</f>
        <v/>
      </c>
      <c r="H8859">
        <f>IF(G8859="","",IF(AND(MONTH(G8859)*100+DAY(G8859)&gt;=season_lo,MONTH(G8859)*100+DAY(G8859)&lt;=season_hi),1,0))</f>
        <v/>
      </c>
      <c r="I8859">
        <f>IF(G8859="","",G8859-first_day+1)</f>
        <v/>
      </c>
      <c r="J8859" s="27">
        <f>IF(I8859="","",INDEX(Daily!$J$2:$J$421,I8859))</f>
        <v/>
      </c>
      <c r="K8859" s="27">
        <f>IF(J8859="","",J8859+cat_offset)</f>
        <v/>
      </c>
      <c r="L8859" s="27">
        <f>IF(J8859="","",MAX(0,E8859-J8859)^2)</f>
        <v/>
      </c>
      <c r="M8859" s="27">
        <f>IF(J8859="","",MAX(0,E8859-(J8859+twcdh_off))^2)</f>
        <v/>
      </c>
      <c r="N8859" s="27">
        <f>IF(E8859="","",MAX(0,E8859-swcdh_thr)^2)</f>
        <v/>
      </c>
      <c r="O8859">
        <f>IF(K8859="","",ROUND(E8859-K8859,0))</f>
        <v/>
      </c>
      <c r="P8859">
        <f>IF(O8859="","",IF(O8859&gt;=1,O8859,0))</f>
        <v/>
      </c>
      <c r="Q8859" s="27">
        <f>IF(E8859="","",MAX(0,E8859-22))</f>
        <v/>
      </c>
      <c r="R8859" s="27">
        <f>IF(H8859=1,E8859,"")</f>
        <v/>
      </c>
      <c r="S8859" s="27">
        <f>IF(AND(H8859=1,J8859&lt;&gt;""),E8859-J8859,"")</f>
        <v/>
      </c>
      <c r="T8859">
        <f>IF(G8859="","",MONTH(G8859))</f>
        <v/>
      </c>
    </row>
    <row r="8860">
      <c r="A8860" s="24" t="n"/>
      <c r="B8860" s="24" t="n"/>
      <c r="C8860" s="24" t="n"/>
      <c r="D8860" s="24" t="n"/>
      <c r="E8860" s="24" t="n"/>
      <c r="F8860" s="25">
        <f>IF($E8860="","",DATE(IF($A8860="",nominal_year,$A8860),$B8860,$C8860)+($D8860-IF(LEFT(hour_conv,1)="1",1,0))/24)</f>
        <v/>
      </c>
      <c r="G8860" s="26">
        <f>IF(F8860="","",INT(F8860))</f>
        <v/>
      </c>
      <c r="H8860">
        <f>IF(G8860="","",IF(AND(MONTH(G8860)*100+DAY(G8860)&gt;=season_lo,MONTH(G8860)*100+DAY(G8860)&lt;=season_hi),1,0))</f>
        <v/>
      </c>
      <c r="I8860">
        <f>IF(G8860="","",G8860-first_day+1)</f>
        <v/>
      </c>
      <c r="J8860" s="27">
        <f>IF(I8860="","",INDEX(Daily!$J$2:$J$421,I8860))</f>
        <v/>
      </c>
      <c r="K8860" s="27">
        <f>IF(J8860="","",J8860+cat_offset)</f>
        <v/>
      </c>
      <c r="L8860" s="27">
        <f>IF(J8860="","",MAX(0,E8860-J8860)^2)</f>
        <v/>
      </c>
      <c r="M8860" s="27">
        <f>IF(J8860="","",MAX(0,E8860-(J8860+twcdh_off))^2)</f>
        <v/>
      </c>
      <c r="N8860" s="27">
        <f>IF(E8860="","",MAX(0,E8860-swcdh_thr)^2)</f>
        <v/>
      </c>
      <c r="O8860">
        <f>IF(K8860="","",ROUND(E8860-K8860,0))</f>
        <v/>
      </c>
      <c r="P8860">
        <f>IF(O8860="","",IF(O8860&gt;=1,O8860,0))</f>
        <v/>
      </c>
      <c r="Q8860" s="27">
        <f>IF(E8860="","",MAX(0,E8860-22))</f>
        <v/>
      </c>
      <c r="R8860" s="27">
        <f>IF(H8860=1,E8860,"")</f>
        <v/>
      </c>
      <c r="S8860" s="27">
        <f>IF(AND(H8860=1,J8860&lt;&gt;""),E8860-J8860,"")</f>
        <v/>
      </c>
      <c r="T8860">
        <f>IF(G8860="","",MONTH(G8860))</f>
        <v/>
      </c>
    </row>
    <row r="8861">
      <c r="A8861" s="24" t="n"/>
      <c r="B8861" s="24" t="n"/>
      <c r="C8861" s="24" t="n"/>
      <c r="D8861" s="24" t="n"/>
      <c r="E8861" s="24" t="n"/>
      <c r="F8861" s="25">
        <f>IF($E8861="","",DATE(IF($A8861="",nominal_year,$A8861),$B8861,$C8861)+($D8861-IF(LEFT(hour_conv,1)="1",1,0))/24)</f>
        <v/>
      </c>
      <c r="G8861" s="26">
        <f>IF(F8861="","",INT(F8861))</f>
        <v/>
      </c>
      <c r="H8861">
        <f>IF(G8861="","",IF(AND(MONTH(G8861)*100+DAY(G8861)&gt;=season_lo,MONTH(G8861)*100+DAY(G8861)&lt;=season_hi),1,0))</f>
        <v/>
      </c>
      <c r="I8861">
        <f>IF(G8861="","",G8861-first_day+1)</f>
        <v/>
      </c>
      <c r="J8861" s="27">
        <f>IF(I8861="","",INDEX(Daily!$J$2:$J$421,I8861))</f>
        <v/>
      </c>
      <c r="K8861" s="27">
        <f>IF(J8861="","",J8861+cat_offset)</f>
        <v/>
      </c>
      <c r="L8861" s="27">
        <f>IF(J8861="","",MAX(0,E8861-J8861)^2)</f>
        <v/>
      </c>
      <c r="M8861" s="27">
        <f>IF(J8861="","",MAX(0,E8861-(J8861+twcdh_off))^2)</f>
        <v/>
      </c>
      <c r="N8861" s="27">
        <f>IF(E8861="","",MAX(0,E8861-swcdh_thr)^2)</f>
        <v/>
      </c>
      <c r="O8861">
        <f>IF(K8861="","",ROUND(E8861-K8861,0))</f>
        <v/>
      </c>
      <c r="P8861">
        <f>IF(O8861="","",IF(O8861&gt;=1,O8861,0))</f>
        <v/>
      </c>
      <c r="Q8861" s="27">
        <f>IF(E8861="","",MAX(0,E8861-22))</f>
        <v/>
      </c>
      <c r="R8861" s="27">
        <f>IF(H8861=1,E8861,"")</f>
        <v/>
      </c>
      <c r="S8861" s="27">
        <f>IF(AND(H8861=1,J8861&lt;&gt;""),E8861-J8861,"")</f>
        <v/>
      </c>
      <c r="T8861">
        <f>IF(G8861="","",MONTH(G8861))</f>
        <v/>
      </c>
    </row>
    <row r="8862">
      <c r="A8862" s="24" t="n"/>
      <c r="B8862" s="24" t="n"/>
      <c r="C8862" s="24" t="n"/>
      <c r="D8862" s="24" t="n"/>
      <c r="E8862" s="24" t="n"/>
      <c r="F8862" s="25">
        <f>IF($E8862="","",DATE(IF($A8862="",nominal_year,$A8862),$B8862,$C8862)+($D8862-IF(LEFT(hour_conv,1)="1",1,0))/24)</f>
        <v/>
      </c>
      <c r="G8862" s="26">
        <f>IF(F8862="","",INT(F8862))</f>
        <v/>
      </c>
      <c r="H8862">
        <f>IF(G8862="","",IF(AND(MONTH(G8862)*100+DAY(G8862)&gt;=season_lo,MONTH(G8862)*100+DAY(G8862)&lt;=season_hi),1,0))</f>
        <v/>
      </c>
      <c r="I8862">
        <f>IF(G8862="","",G8862-first_day+1)</f>
        <v/>
      </c>
      <c r="J8862" s="27">
        <f>IF(I8862="","",INDEX(Daily!$J$2:$J$421,I8862))</f>
        <v/>
      </c>
      <c r="K8862" s="27">
        <f>IF(J8862="","",J8862+cat_offset)</f>
        <v/>
      </c>
      <c r="L8862" s="27">
        <f>IF(J8862="","",MAX(0,E8862-J8862)^2)</f>
        <v/>
      </c>
      <c r="M8862" s="27">
        <f>IF(J8862="","",MAX(0,E8862-(J8862+twcdh_off))^2)</f>
        <v/>
      </c>
      <c r="N8862" s="27">
        <f>IF(E8862="","",MAX(0,E8862-swcdh_thr)^2)</f>
        <v/>
      </c>
      <c r="O8862">
        <f>IF(K8862="","",ROUND(E8862-K8862,0))</f>
        <v/>
      </c>
      <c r="P8862">
        <f>IF(O8862="","",IF(O8862&gt;=1,O8862,0))</f>
        <v/>
      </c>
      <c r="Q8862" s="27">
        <f>IF(E8862="","",MAX(0,E8862-22))</f>
        <v/>
      </c>
      <c r="R8862" s="27">
        <f>IF(H8862=1,E8862,"")</f>
        <v/>
      </c>
      <c r="S8862" s="27">
        <f>IF(AND(H8862=1,J8862&lt;&gt;""),E8862-J8862,"")</f>
        <v/>
      </c>
      <c r="T8862">
        <f>IF(G8862="","",MONTH(G8862))</f>
        <v/>
      </c>
    </row>
    <row r="8863">
      <c r="A8863" s="24" t="n"/>
      <c r="B8863" s="24" t="n"/>
      <c r="C8863" s="24" t="n"/>
      <c r="D8863" s="24" t="n"/>
      <c r="E8863" s="24" t="n"/>
      <c r="F8863" s="25">
        <f>IF($E8863="","",DATE(IF($A8863="",nominal_year,$A8863),$B8863,$C8863)+($D8863-IF(LEFT(hour_conv,1)="1",1,0))/24)</f>
        <v/>
      </c>
      <c r="G8863" s="26">
        <f>IF(F8863="","",INT(F8863))</f>
        <v/>
      </c>
      <c r="H8863">
        <f>IF(G8863="","",IF(AND(MONTH(G8863)*100+DAY(G8863)&gt;=season_lo,MONTH(G8863)*100+DAY(G8863)&lt;=season_hi),1,0))</f>
        <v/>
      </c>
      <c r="I8863">
        <f>IF(G8863="","",G8863-first_day+1)</f>
        <v/>
      </c>
      <c r="J8863" s="27">
        <f>IF(I8863="","",INDEX(Daily!$J$2:$J$421,I8863))</f>
        <v/>
      </c>
      <c r="K8863" s="27">
        <f>IF(J8863="","",J8863+cat_offset)</f>
        <v/>
      </c>
      <c r="L8863" s="27">
        <f>IF(J8863="","",MAX(0,E8863-J8863)^2)</f>
        <v/>
      </c>
      <c r="M8863" s="27">
        <f>IF(J8863="","",MAX(0,E8863-(J8863+twcdh_off))^2)</f>
        <v/>
      </c>
      <c r="N8863" s="27">
        <f>IF(E8863="","",MAX(0,E8863-swcdh_thr)^2)</f>
        <v/>
      </c>
      <c r="O8863">
        <f>IF(K8863="","",ROUND(E8863-K8863,0))</f>
        <v/>
      </c>
      <c r="P8863">
        <f>IF(O8863="","",IF(O8863&gt;=1,O8863,0))</f>
        <v/>
      </c>
      <c r="Q8863" s="27">
        <f>IF(E8863="","",MAX(0,E8863-22))</f>
        <v/>
      </c>
      <c r="R8863" s="27">
        <f>IF(H8863=1,E8863,"")</f>
        <v/>
      </c>
      <c r="S8863" s="27">
        <f>IF(AND(H8863=1,J8863&lt;&gt;""),E8863-J8863,"")</f>
        <v/>
      </c>
      <c r="T8863">
        <f>IF(G8863="","",MONTH(G8863))</f>
        <v/>
      </c>
    </row>
    <row r="8864">
      <c r="A8864" s="24" t="n"/>
      <c r="B8864" s="24" t="n"/>
      <c r="C8864" s="24" t="n"/>
      <c r="D8864" s="24" t="n"/>
      <c r="E8864" s="24" t="n"/>
      <c r="F8864" s="25">
        <f>IF($E8864="","",DATE(IF($A8864="",nominal_year,$A8864),$B8864,$C8864)+($D8864-IF(LEFT(hour_conv,1)="1",1,0))/24)</f>
        <v/>
      </c>
      <c r="G8864" s="26">
        <f>IF(F8864="","",INT(F8864))</f>
        <v/>
      </c>
      <c r="H8864">
        <f>IF(G8864="","",IF(AND(MONTH(G8864)*100+DAY(G8864)&gt;=season_lo,MONTH(G8864)*100+DAY(G8864)&lt;=season_hi),1,0))</f>
        <v/>
      </c>
      <c r="I8864">
        <f>IF(G8864="","",G8864-first_day+1)</f>
        <v/>
      </c>
      <c r="J8864" s="27">
        <f>IF(I8864="","",INDEX(Daily!$J$2:$J$421,I8864))</f>
        <v/>
      </c>
      <c r="K8864" s="27">
        <f>IF(J8864="","",J8864+cat_offset)</f>
        <v/>
      </c>
      <c r="L8864" s="27">
        <f>IF(J8864="","",MAX(0,E8864-J8864)^2)</f>
        <v/>
      </c>
      <c r="M8864" s="27">
        <f>IF(J8864="","",MAX(0,E8864-(J8864+twcdh_off))^2)</f>
        <v/>
      </c>
      <c r="N8864" s="27">
        <f>IF(E8864="","",MAX(0,E8864-swcdh_thr)^2)</f>
        <v/>
      </c>
      <c r="O8864">
        <f>IF(K8864="","",ROUND(E8864-K8864,0))</f>
        <v/>
      </c>
      <c r="P8864">
        <f>IF(O8864="","",IF(O8864&gt;=1,O8864,0))</f>
        <v/>
      </c>
      <c r="Q8864" s="27">
        <f>IF(E8864="","",MAX(0,E8864-22))</f>
        <v/>
      </c>
      <c r="R8864" s="27">
        <f>IF(H8864=1,E8864,"")</f>
        <v/>
      </c>
      <c r="S8864" s="27">
        <f>IF(AND(H8864=1,J8864&lt;&gt;""),E8864-J8864,"")</f>
        <v/>
      </c>
      <c r="T8864">
        <f>IF(G8864="","",MONTH(G8864))</f>
        <v/>
      </c>
    </row>
    <row r="8865">
      <c r="A8865" s="24" t="n"/>
      <c r="B8865" s="24" t="n"/>
      <c r="C8865" s="24" t="n"/>
      <c r="D8865" s="24" t="n"/>
      <c r="E8865" s="24" t="n"/>
      <c r="F8865" s="25">
        <f>IF($E8865="","",DATE(IF($A8865="",nominal_year,$A8865),$B8865,$C8865)+($D8865-IF(LEFT(hour_conv,1)="1",1,0))/24)</f>
        <v/>
      </c>
      <c r="G8865" s="26">
        <f>IF(F8865="","",INT(F8865))</f>
        <v/>
      </c>
      <c r="H8865">
        <f>IF(G8865="","",IF(AND(MONTH(G8865)*100+DAY(G8865)&gt;=season_lo,MONTH(G8865)*100+DAY(G8865)&lt;=season_hi),1,0))</f>
        <v/>
      </c>
      <c r="I8865">
        <f>IF(G8865="","",G8865-first_day+1)</f>
        <v/>
      </c>
      <c r="J8865" s="27">
        <f>IF(I8865="","",INDEX(Daily!$J$2:$J$421,I8865))</f>
        <v/>
      </c>
      <c r="K8865" s="27">
        <f>IF(J8865="","",J8865+cat_offset)</f>
        <v/>
      </c>
      <c r="L8865" s="27">
        <f>IF(J8865="","",MAX(0,E8865-J8865)^2)</f>
        <v/>
      </c>
      <c r="M8865" s="27">
        <f>IF(J8865="","",MAX(0,E8865-(J8865+twcdh_off))^2)</f>
        <v/>
      </c>
      <c r="N8865" s="27">
        <f>IF(E8865="","",MAX(0,E8865-swcdh_thr)^2)</f>
        <v/>
      </c>
      <c r="O8865">
        <f>IF(K8865="","",ROUND(E8865-K8865,0))</f>
        <v/>
      </c>
      <c r="P8865">
        <f>IF(O8865="","",IF(O8865&gt;=1,O8865,0))</f>
        <v/>
      </c>
      <c r="Q8865" s="27">
        <f>IF(E8865="","",MAX(0,E8865-22))</f>
        <v/>
      </c>
      <c r="R8865" s="27">
        <f>IF(H8865=1,E8865,"")</f>
        <v/>
      </c>
      <c r="S8865" s="27">
        <f>IF(AND(H8865=1,J8865&lt;&gt;""),E8865-J8865,"")</f>
        <v/>
      </c>
      <c r="T8865">
        <f>IF(G8865="","",MONTH(G8865))</f>
        <v/>
      </c>
    </row>
    <row r="8866">
      <c r="A8866" s="24" t="n"/>
      <c r="B8866" s="24" t="n"/>
      <c r="C8866" s="24" t="n"/>
      <c r="D8866" s="24" t="n"/>
      <c r="E8866" s="24" t="n"/>
      <c r="F8866" s="25">
        <f>IF($E8866="","",DATE(IF($A8866="",nominal_year,$A8866),$B8866,$C8866)+($D8866-IF(LEFT(hour_conv,1)="1",1,0))/24)</f>
        <v/>
      </c>
      <c r="G8866" s="26">
        <f>IF(F8866="","",INT(F8866))</f>
        <v/>
      </c>
      <c r="H8866">
        <f>IF(G8866="","",IF(AND(MONTH(G8866)*100+DAY(G8866)&gt;=season_lo,MONTH(G8866)*100+DAY(G8866)&lt;=season_hi),1,0))</f>
        <v/>
      </c>
      <c r="I8866">
        <f>IF(G8866="","",G8866-first_day+1)</f>
        <v/>
      </c>
      <c r="J8866" s="27">
        <f>IF(I8866="","",INDEX(Daily!$J$2:$J$421,I8866))</f>
        <v/>
      </c>
      <c r="K8866" s="27">
        <f>IF(J8866="","",J8866+cat_offset)</f>
        <v/>
      </c>
      <c r="L8866" s="27">
        <f>IF(J8866="","",MAX(0,E8866-J8866)^2)</f>
        <v/>
      </c>
      <c r="M8866" s="27">
        <f>IF(J8866="","",MAX(0,E8866-(J8866+twcdh_off))^2)</f>
        <v/>
      </c>
      <c r="N8866" s="27">
        <f>IF(E8866="","",MAX(0,E8866-swcdh_thr)^2)</f>
        <v/>
      </c>
      <c r="O8866">
        <f>IF(K8866="","",ROUND(E8866-K8866,0))</f>
        <v/>
      </c>
      <c r="P8866">
        <f>IF(O8866="","",IF(O8866&gt;=1,O8866,0))</f>
        <v/>
      </c>
      <c r="Q8866" s="27">
        <f>IF(E8866="","",MAX(0,E8866-22))</f>
        <v/>
      </c>
      <c r="R8866" s="27">
        <f>IF(H8866=1,E8866,"")</f>
        <v/>
      </c>
      <c r="S8866" s="27">
        <f>IF(AND(H8866=1,J8866&lt;&gt;""),E8866-J8866,"")</f>
        <v/>
      </c>
      <c r="T8866">
        <f>IF(G8866="","",MONTH(G8866))</f>
        <v/>
      </c>
    </row>
    <row r="8867">
      <c r="A8867" s="24" t="n"/>
      <c r="B8867" s="24" t="n"/>
      <c r="C8867" s="24" t="n"/>
      <c r="D8867" s="24" t="n"/>
      <c r="E8867" s="24" t="n"/>
      <c r="F8867" s="25">
        <f>IF($E8867="","",DATE(IF($A8867="",nominal_year,$A8867),$B8867,$C8867)+($D8867-IF(LEFT(hour_conv,1)="1",1,0))/24)</f>
        <v/>
      </c>
      <c r="G8867" s="26">
        <f>IF(F8867="","",INT(F8867))</f>
        <v/>
      </c>
      <c r="H8867">
        <f>IF(G8867="","",IF(AND(MONTH(G8867)*100+DAY(G8867)&gt;=season_lo,MONTH(G8867)*100+DAY(G8867)&lt;=season_hi),1,0))</f>
        <v/>
      </c>
      <c r="I8867">
        <f>IF(G8867="","",G8867-first_day+1)</f>
        <v/>
      </c>
      <c r="J8867" s="27">
        <f>IF(I8867="","",INDEX(Daily!$J$2:$J$421,I8867))</f>
        <v/>
      </c>
      <c r="K8867" s="27">
        <f>IF(J8867="","",J8867+cat_offset)</f>
        <v/>
      </c>
      <c r="L8867" s="27">
        <f>IF(J8867="","",MAX(0,E8867-J8867)^2)</f>
        <v/>
      </c>
      <c r="M8867" s="27">
        <f>IF(J8867="","",MAX(0,E8867-(J8867+twcdh_off))^2)</f>
        <v/>
      </c>
      <c r="N8867" s="27">
        <f>IF(E8867="","",MAX(0,E8867-swcdh_thr)^2)</f>
        <v/>
      </c>
      <c r="O8867">
        <f>IF(K8867="","",ROUND(E8867-K8867,0))</f>
        <v/>
      </c>
      <c r="P8867">
        <f>IF(O8867="","",IF(O8867&gt;=1,O8867,0))</f>
        <v/>
      </c>
      <c r="Q8867" s="27">
        <f>IF(E8867="","",MAX(0,E8867-22))</f>
        <v/>
      </c>
      <c r="R8867" s="27">
        <f>IF(H8867=1,E8867,"")</f>
        <v/>
      </c>
      <c r="S8867" s="27">
        <f>IF(AND(H8867=1,J8867&lt;&gt;""),E8867-J8867,"")</f>
        <v/>
      </c>
      <c r="T8867">
        <f>IF(G8867="","",MONTH(G8867))</f>
        <v/>
      </c>
    </row>
    <row r="8868">
      <c r="A8868" s="24" t="n"/>
      <c r="B8868" s="24" t="n"/>
      <c r="C8868" s="24" t="n"/>
      <c r="D8868" s="24" t="n"/>
      <c r="E8868" s="24" t="n"/>
      <c r="F8868" s="25">
        <f>IF($E8868="","",DATE(IF($A8868="",nominal_year,$A8868),$B8868,$C8868)+($D8868-IF(LEFT(hour_conv,1)="1",1,0))/24)</f>
        <v/>
      </c>
      <c r="G8868" s="26">
        <f>IF(F8868="","",INT(F8868))</f>
        <v/>
      </c>
      <c r="H8868">
        <f>IF(G8868="","",IF(AND(MONTH(G8868)*100+DAY(G8868)&gt;=season_lo,MONTH(G8868)*100+DAY(G8868)&lt;=season_hi),1,0))</f>
        <v/>
      </c>
      <c r="I8868">
        <f>IF(G8868="","",G8868-first_day+1)</f>
        <v/>
      </c>
      <c r="J8868" s="27">
        <f>IF(I8868="","",INDEX(Daily!$J$2:$J$421,I8868))</f>
        <v/>
      </c>
      <c r="K8868" s="27">
        <f>IF(J8868="","",J8868+cat_offset)</f>
        <v/>
      </c>
      <c r="L8868" s="27">
        <f>IF(J8868="","",MAX(0,E8868-J8868)^2)</f>
        <v/>
      </c>
      <c r="M8868" s="27">
        <f>IF(J8868="","",MAX(0,E8868-(J8868+twcdh_off))^2)</f>
        <v/>
      </c>
      <c r="N8868" s="27">
        <f>IF(E8868="","",MAX(0,E8868-swcdh_thr)^2)</f>
        <v/>
      </c>
      <c r="O8868">
        <f>IF(K8868="","",ROUND(E8868-K8868,0))</f>
        <v/>
      </c>
      <c r="P8868">
        <f>IF(O8868="","",IF(O8868&gt;=1,O8868,0))</f>
        <v/>
      </c>
      <c r="Q8868" s="27">
        <f>IF(E8868="","",MAX(0,E8868-22))</f>
        <v/>
      </c>
      <c r="R8868" s="27">
        <f>IF(H8868=1,E8868,"")</f>
        <v/>
      </c>
      <c r="S8868" s="27">
        <f>IF(AND(H8868=1,J8868&lt;&gt;""),E8868-J8868,"")</f>
        <v/>
      </c>
      <c r="T8868">
        <f>IF(G8868="","",MONTH(G8868))</f>
        <v/>
      </c>
    </row>
    <row r="8869">
      <c r="A8869" s="24" t="n"/>
      <c r="B8869" s="24" t="n"/>
      <c r="C8869" s="24" t="n"/>
      <c r="D8869" s="24" t="n"/>
      <c r="E8869" s="24" t="n"/>
      <c r="F8869" s="25">
        <f>IF($E8869="","",DATE(IF($A8869="",nominal_year,$A8869),$B8869,$C8869)+($D8869-IF(LEFT(hour_conv,1)="1",1,0))/24)</f>
        <v/>
      </c>
      <c r="G8869" s="26">
        <f>IF(F8869="","",INT(F8869))</f>
        <v/>
      </c>
      <c r="H8869">
        <f>IF(G8869="","",IF(AND(MONTH(G8869)*100+DAY(G8869)&gt;=season_lo,MONTH(G8869)*100+DAY(G8869)&lt;=season_hi),1,0))</f>
        <v/>
      </c>
      <c r="I8869">
        <f>IF(G8869="","",G8869-first_day+1)</f>
        <v/>
      </c>
      <c r="J8869" s="27">
        <f>IF(I8869="","",INDEX(Daily!$J$2:$J$421,I8869))</f>
        <v/>
      </c>
      <c r="K8869" s="27">
        <f>IF(J8869="","",J8869+cat_offset)</f>
        <v/>
      </c>
      <c r="L8869" s="27">
        <f>IF(J8869="","",MAX(0,E8869-J8869)^2)</f>
        <v/>
      </c>
      <c r="M8869" s="27">
        <f>IF(J8869="","",MAX(0,E8869-(J8869+twcdh_off))^2)</f>
        <v/>
      </c>
      <c r="N8869" s="27">
        <f>IF(E8869="","",MAX(0,E8869-swcdh_thr)^2)</f>
        <v/>
      </c>
      <c r="O8869">
        <f>IF(K8869="","",ROUND(E8869-K8869,0))</f>
        <v/>
      </c>
      <c r="P8869">
        <f>IF(O8869="","",IF(O8869&gt;=1,O8869,0))</f>
        <v/>
      </c>
      <c r="Q8869" s="27">
        <f>IF(E8869="","",MAX(0,E8869-22))</f>
        <v/>
      </c>
      <c r="R8869" s="27">
        <f>IF(H8869=1,E8869,"")</f>
        <v/>
      </c>
      <c r="S8869" s="27">
        <f>IF(AND(H8869=1,J8869&lt;&gt;""),E8869-J8869,"")</f>
        <v/>
      </c>
      <c r="T8869">
        <f>IF(G8869="","",MONTH(G8869))</f>
        <v/>
      </c>
    </row>
    <row r="8870">
      <c r="A8870" s="24" t="n"/>
      <c r="B8870" s="24" t="n"/>
      <c r="C8870" s="24" t="n"/>
      <c r="D8870" s="24" t="n"/>
      <c r="E8870" s="24" t="n"/>
      <c r="F8870" s="25">
        <f>IF($E8870="","",DATE(IF($A8870="",nominal_year,$A8870),$B8870,$C8870)+($D8870-IF(LEFT(hour_conv,1)="1",1,0))/24)</f>
        <v/>
      </c>
      <c r="G8870" s="26">
        <f>IF(F8870="","",INT(F8870))</f>
        <v/>
      </c>
      <c r="H8870">
        <f>IF(G8870="","",IF(AND(MONTH(G8870)*100+DAY(G8870)&gt;=season_lo,MONTH(G8870)*100+DAY(G8870)&lt;=season_hi),1,0))</f>
        <v/>
      </c>
      <c r="I8870">
        <f>IF(G8870="","",G8870-first_day+1)</f>
        <v/>
      </c>
      <c r="J8870" s="27">
        <f>IF(I8870="","",INDEX(Daily!$J$2:$J$421,I8870))</f>
        <v/>
      </c>
      <c r="K8870" s="27">
        <f>IF(J8870="","",J8870+cat_offset)</f>
        <v/>
      </c>
      <c r="L8870" s="27">
        <f>IF(J8870="","",MAX(0,E8870-J8870)^2)</f>
        <v/>
      </c>
      <c r="M8870" s="27">
        <f>IF(J8870="","",MAX(0,E8870-(J8870+twcdh_off))^2)</f>
        <v/>
      </c>
      <c r="N8870" s="27">
        <f>IF(E8870="","",MAX(0,E8870-swcdh_thr)^2)</f>
        <v/>
      </c>
      <c r="O8870">
        <f>IF(K8870="","",ROUND(E8870-K8870,0))</f>
        <v/>
      </c>
      <c r="P8870">
        <f>IF(O8870="","",IF(O8870&gt;=1,O8870,0))</f>
        <v/>
      </c>
      <c r="Q8870" s="27">
        <f>IF(E8870="","",MAX(0,E8870-22))</f>
        <v/>
      </c>
      <c r="R8870" s="27">
        <f>IF(H8870=1,E8870,"")</f>
        <v/>
      </c>
      <c r="S8870" s="27">
        <f>IF(AND(H8870=1,J8870&lt;&gt;""),E8870-J8870,"")</f>
        <v/>
      </c>
      <c r="T8870">
        <f>IF(G8870="","",MONTH(G8870))</f>
        <v/>
      </c>
    </row>
    <row r="8871">
      <c r="A8871" s="24" t="n"/>
      <c r="B8871" s="24" t="n"/>
      <c r="C8871" s="24" t="n"/>
      <c r="D8871" s="24" t="n"/>
      <c r="E8871" s="24" t="n"/>
      <c r="F8871" s="25">
        <f>IF($E8871="","",DATE(IF($A8871="",nominal_year,$A8871),$B8871,$C8871)+($D8871-IF(LEFT(hour_conv,1)="1",1,0))/24)</f>
        <v/>
      </c>
      <c r="G8871" s="26">
        <f>IF(F8871="","",INT(F8871))</f>
        <v/>
      </c>
      <c r="H8871">
        <f>IF(G8871="","",IF(AND(MONTH(G8871)*100+DAY(G8871)&gt;=season_lo,MONTH(G8871)*100+DAY(G8871)&lt;=season_hi),1,0))</f>
        <v/>
      </c>
      <c r="I8871">
        <f>IF(G8871="","",G8871-first_day+1)</f>
        <v/>
      </c>
      <c r="J8871" s="27">
        <f>IF(I8871="","",INDEX(Daily!$J$2:$J$421,I8871))</f>
        <v/>
      </c>
      <c r="K8871" s="27">
        <f>IF(J8871="","",J8871+cat_offset)</f>
        <v/>
      </c>
      <c r="L8871" s="27">
        <f>IF(J8871="","",MAX(0,E8871-J8871)^2)</f>
        <v/>
      </c>
      <c r="M8871" s="27">
        <f>IF(J8871="","",MAX(0,E8871-(J8871+twcdh_off))^2)</f>
        <v/>
      </c>
      <c r="N8871" s="27">
        <f>IF(E8871="","",MAX(0,E8871-swcdh_thr)^2)</f>
        <v/>
      </c>
      <c r="O8871">
        <f>IF(K8871="","",ROUND(E8871-K8871,0))</f>
        <v/>
      </c>
      <c r="P8871">
        <f>IF(O8871="","",IF(O8871&gt;=1,O8871,0))</f>
        <v/>
      </c>
      <c r="Q8871" s="27">
        <f>IF(E8871="","",MAX(0,E8871-22))</f>
        <v/>
      </c>
      <c r="R8871" s="27">
        <f>IF(H8871=1,E8871,"")</f>
        <v/>
      </c>
      <c r="S8871" s="27">
        <f>IF(AND(H8871=1,J8871&lt;&gt;""),E8871-J8871,"")</f>
        <v/>
      </c>
      <c r="T8871">
        <f>IF(G8871="","",MONTH(G8871))</f>
        <v/>
      </c>
    </row>
    <row r="8872">
      <c r="A8872" s="24" t="n"/>
      <c r="B8872" s="24" t="n"/>
      <c r="C8872" s="24" t="n"/>
      <c r="D8872" s="24" t="n"/>
      <c r="E8872" s="24" t="n"/>
      <c r="F8872" s="25">
        <f>IF($E8872="","",DATE(IF($A8872="",nominal_year,$A8872),$B8872,$C8872)+($D8872-IF(LEFT(hour_conv,1)="1",1,0))/24)</f>
        <v/>
      </c>
      <c r="G8872" s="26">
        <f>IF(F8872="","",INT(F8872))</f>
        <v/>
      </c>
      <c r="H8872">
        <f>IF(G8872="","",IF(AND(MONTH(G8872)*100+DAY(G8872)&gt;=season_lo,MONTH(G8872)*100+DAY(G8872)&lt;=season_hi),1,0))</f>
        <v/>
      </c>
      <c r="I8872">
        <f>IF(G8872="","",G8872-first_day+1)</f>
        <v/>
      </c>
      <c r="J8872" s="27">
        <f>IF(I8872="","",INDEX(Daily!$J$2:$J$421,I8872))</f>
        <v/>
      </c>
      <c r="K8872" s="27">
        <f>IF(J8872="","",J8872+cat_offset)</f>
        <v/>
      </c>
      <c r="L8872" s="27">
        <f>IF(J8872="","",MAX(0,E8872-J8872)^2)</f>
        <v/>
      </c>
      <c r="M8872" s="27">
        <f>IF(J8872="","",MAX(0,E8872-(J8872+twcdh_off))^2)</f>
        <v/>
      </c>
      <c r="N8872" s="27">
        <f>IF(E8872="","",MAX(0,E8872-swcdh_thr)^2)</f>
        <v/>
      </c>
      <c r="O8872">
        <f>IF(K8872="","",ROUND(E8872-K8872,0))</f>
        <v/>
      </c>
      <c r="P8872">
        <f>IF(O8872="","",IF(O8872&gt;=1,O8872,0))</f>
        <v/>
      </c>
      <c r="Q8872" s="27">
        <f>IF(E8872="","",MAX(0,E8872-22))</f>
        <v/>
      </c>
      <c r="R8872" s="27">
        <f>IF(H8872=1,E8872,"")</f>
        <v/>
      </c>
      <c r="S8872" s="27">
        <f>IF(AND(H8872=1,J8872&lt;&gt;""),E8872-J8872,"")</f>
        <v/>
      </c>
      <c r="T8872">
        <f>IF(G8872="","",MONTH(G8872))</f>
        <v/>
      </c>
    </row>
    <row r="8873">
      <c r="A8873" s="24" t="n"/>
      <c r="B8873" s="24" t="n"/>
      <c r="C8873" s="24" t="n"/>
      <c r="D8873" s="24" t="n"/>
      <c r="E8873" s="24" t="n"/>
      <c r="F8873" s="25">
        <f>IF($E8873="","",DATE(IF($A8873="",nominal_year,$A8873),$B8873,$C8873)+($D8873-IF(LEFT(hour_conv,1)="1",1,0))/24)</f>
        <v/>
      </c>
      <c r="G8873" s="26">
        <f>IF(F8873="","",INT(F8873))</f>
        <v/>
      </c>
      <c r="H8873">
        <f>IF(G8873="","",IF(AND(MONTH(G8873)*100+DAY(G8873)&gt;=season_lo,MONTH(G8873)*100+DAY(G8873)&lt;=season_hi),1,0))</f>
        <v/>
      </c>
      <c r="I8873">
        <f>IF(G8873="","",G8873-first_day+1)</f>
        <v/>
      </c>
      <c r="J8873" s="27">
        <f>IF(I8873="","",INDEX(Daily!$J$2:$J$421,I8873))</f>
        <v/>
      </c>
      <c r="K8873" s="27">
        <f>IF(J8873="","",J8873+cat_offset)</f>
        <v/>
      </c>
      <c r="L8873" s="27">
        <f>IF(J8873="","",MAX(0,E8873-J8873)^2)</f>
        <v/>
      </c>
      <c r="M8873" s="27">
        <f>IF(J8873="","",MAX(0,E8873-(J8873+twcdh_off))^2)</f>
        <v/>
      </c>
      <c r="N8873" s="27">
        <f>IF(E8873="","",MAX(0,E8873-swcdh_thr)^2)</f>
        <v/>
      </c>
      <c r="O8873">
        <f>IF(K8873="","",ROUND(E8873-K8873,0))</f>
        <v/>
      </c>
      <c r="P8873">
        <f>IF(O8873="","",IF(O8873&gt;=1,O8873,0))</f>
        <v/>
      </c>
      <c r="Q8873" s="27">
        <f>IF(E8873="","",MAX(0,E8873-22))</f>
        <v/>
      </c>
      <c r="R8873" s="27">
        <f>IF(H8873=1,E8873,"")</f>
        <v/>
      </c>
      <c r="S8873" s="27">
        <f>IF(AND(H8873=1,J8873&lt;&gt;""),E8873-J8873,"")</f>
        <v/>
      </c>
      <c r="T8873">
        <f>IF(G8873="","",MONTH(G8873))</f>
        <v/>
      </c>
    </row>
    <row r="8874">
      <c r="A8874" s="24" t="n"/>
      <c r="B8874" s="24" t="n"/>
      <c r="C8874" s="24" t="n"/>
      <c r="D8874" s="24" t="n"/>
      <c r="E8874" s="24" t="n"/>
      <c r="F8874" s="25">
        <f>IF($E8874="","",DATE(IF($A8874="",nominal_year,$A8874),$B8874,$C8874)+($D8874-IF(LEFT(hour_conv,1)="1",1,0))/24)</f>
        <v/>
      </c>
      <c r="G8874" s="26">
        <f>IF(F8874="","",INT(F8874))</f>
        <v/>
      </c>
      <c r="H8874">
        <f>IF(G8874="","",IF(AND(MONTH(G8874)*100+DAY(G8874)&gt;=season_lo,MONTH(G8874)*100+DAY(G8874)&lt;=season_hi),1,0))</f>
        <v/>
      </c>
      <c r="I8874">
        <f>IF(G8874="","",G8874-first_day+1)</f>
        <v/>
      </c>
      <c r="J8874" s="27">
        <f>IF(I8874="","",INDEX(Daily!$J$2:$J$421,I8874))</f>
        <v/>
      </c>
      <c r="K8874" s="27">
        <f>IF(J8874="","",J8874+cat_offset)</f>
        <v/>
      </c>
      <c r="L8874" s="27">
        <f>IF(J8874="","",MAX(0,E8874-J8874)^2)</f>
        <v/>
      </c>
      <c r="M8874" s="27">
        <f>IF(J8874="","",MAX(0,E8874-(J8874+twcdh_off))^2)</f>
        <v/>
      </c>
      <c r="N8874" s="27">
        <f>IF(E8874="","",MAX(0,E8874-swcdh_thr)^2)</f>
        <v/>
      </c>
      <c r="O8874">
        <f>IF(K8874="","",ROUND(E8874-K8874,0))</f>
        <v/>
      </c>
      <c r="P8874">
        <f>IF(O8874="","",IF(O8874&gt;=1,O8874,0))</f>
        <v/>
      </c>
      <c r="Q8874" s="27">
        <f>IF(E8874="","",MAX(0,E8874-22))</f>
        <v/>
      </c>
      <c r="R8874" s="27">
        <f>IF(H8874=1,E8874,"")</f>
        <v/>
      </c>
      <c r="S8874" s="27">
        <f>IF(AND(H8874=1,J8874&lt;&gt;""),E8874-J8874,"")</f>
        <v/>
      </c>
      <c r="T8874">
        <f>IF(G8874="","",MONTH(G8874))</f>
        <v/>
      </c>
    </row>
    <row r="8875">
      <c r="A8875" s="24" t="n"/>
      <c r="B8875" s="24" t="n"/>
      <c r="C8875" s="24" t="n"/>
      <c r="D8875" s="24" t="n"/>
      <c r="E8875" s="24" t="n"/>
      <c r="F8875" s="25">
        <f>IF($E8875="","",DATE(IF($A8875="",nominal_year,$A8875),$B8875,$C8875)+($D8875-IF(LEFT(hour_conv,1)="1",1,0))/24)</f>
        <v/>
      </c>
      <c r="G8875" s="26">
        <f>IF(F8875="","",INT(F8875))</f>
        <v/>
      </c>
      <c r="H8875">
        <f>IF(G8875="","",IF(AND(MONTH(G8875)*100+DAY(G8875)&gt;=season_lo,MONTH(G8875)*100+DAY(G8875)&lt;=season_hi),1,0))</f>
        <v/>
      </c>
      <c r="I8875">
        <f>IF(G8875="","",G8875-first_day+1)</f>
        <v/>
      </c>
      <c r="J8875" s="27">
        <f>IF(I8875="","",INDEX(Daily!$J$2:$J$421,I8875))</f>
        <v/>
      </c>
      <c r="K8875" s="27">
        <f>IF(J8875="","",J8875+cat_offset)</f>
        <v/>
      </c>
      <c r="L8875" s="27">
        <f>IF(J8875="","",MAX(0,E8875-J8875)^2)</f>
        <v/>
      </c>
      <c r="M8875" s="27">
        <f>IF(J8875="","",MAX(0,E8875-(J8875+twcdh_off))^2)</f>
        <v/>
      </c>
      <c r="N8875" s="27">
        <f>IF(E8875="","",MAX(0,E8875-swcdh_thr)^2)</f>
        <v/>
      </c>
      <c r="O8875">
        <f>IF(K8875="","",ROUND(E8875-K8875,0))</f>
        <v/>
      </c>
      <c r="P8875">
        <f>IF(O8875="","",IF(O8875&gt;=1,O8875,0))</f>
        <v/>
      </c>
      <c r="Q8875" s="27">
        <f>IF(E8875="","",MAX(0,E8875-22))</f>
        <v/>
      </c>
      <c r="R8875" s="27">
        <f>IF(H8875=1,E8875,"")</f>
        <v/>
      </c>
      <c r="S8875" s="27">
        <f>IF(AND(H8875=1,J8875&lt;&gt;""),E8875-J8875,"")</f>
        <v/>
      </c>
      <c r="T8875">
        <f>IF(G8875="","",MONTH(G8875))</f>
        <v/>
      </c>
    </row>
    <row r="8876">
      <c r="A8876" s="24" t="n"/>
      <c r="B8876" s="24" t="n"/>
      <c r="C8876" s="24" t="n"/>
      <c r="D8876" s="24" t="n"/>
      <c r="E8876" s="24" t="n"/>
      <c r="F8876" s="25">
        <f>IF($E8876="","",DATE(IF($A8876="",nominal_year,$A8876),$B8876,$C8876)+($D8876-IF(LEFT(hour_conv,1)="1",1,0))/24)</f>
        <v/>
      </c>
      <c r="G8876" s="26">
        <f>IF(F8876="","",INT(F8876))</f>
        <v/>
      </c>
      <c r="H8876">
        <f>IF(G8876="","",IF(AND(MONTH(G8876)*100+DAY(G8876)&gt;=season_lo,MONTH(G8876)*100+DAY(G8876)&lt;=season_hi),1,0))</f>
        <v/>
      </c>
      <c r="I8876">
        <f>IF(G8876="","",G8876-first_day+1)</f>
        <v/>
      </c>
      <c r="J8876" s="27">
        <f>IF(I8876="","",INDEX(Daily!$J$2:$J$421,I8876))</f>
        <v/>
      </c>
      <c r="K8876" s="27">
        <f>IF(J8876="","",J8876+cat_offset)</f>
        <v/>
      </c>
      <c r="L8876" s="27">
        <f>IF(J8876="","",MAX(0,E8876-J8876)^2)</f>
        <v/>
      </c>
      <c r="M8876" s="27">
        <f>IF(J8876="","",MAX(0,E8876-(J8876+twcdh_off))^2)</f>
        <v/>
      </c>
      <c r="N8876" s="27">
        <f>IF(E8876="","",MAX(0,E8876-swcdh_thr)^2)</f>
        <v/>
      </c>
      <c r="O8876">
        <f>IF(K8876="","",ROUND(E8876-K8876,0))</f>
        <v/>
      </c>
      <c r="P8876">
        <f>IF(O8876="","",IF(O8876&gt;=1,O8876,0))</f>
        <v/>
      </c>
      <c r="Q8876" s="27">
        <f>IF(E8876="","",MAX(0,E8876-22))</f>
        <v/>
      </c>
      <c r="R8876" s="27">
        <f>IF(H8876=1,E8876,"")</f>
        <v/>
      </c>
      <c r="S8876" s="27">
        <f>IF(AND(H8876=1,J8876&lt;&gt;""),E8876-J8876,"")</f>
        <v/>
      </c>
      <c r="T8876">
        <f>IF(G8876="","",MONTH(G8876))</f>
        <v/>
      </c>
    </row>
    <row r="8877">
      <c r="A8877" s="24" t="n"/>
      <c r="B8877" s="24" t="n"/>
      <c r="C8877" s="24" t="n"/>
      <c r="D8877" s="24" t="n"/>
      <c r="E8877" s="24" t="n"/>
      <c r="F8877" s="25">
        <f>IF($E8877="","",DATE(IF($A8877="",nominal_year,$A8877),$B8877,$C8877)+($D8877-IF(LEFT(hour_conv,1)="1",1,0))/24)</f>
        <v/>
      </c>
      <c r="G8877" s="26">
        <f>IF(F8877="","",INT(F8877))</f>
        <v/>
      </c>
      <c r="H8877">
        <f>IF(G8877="","",IF(AND(MONTH(G8877)*100+DAY(G8877)&gt;=season_lo,MONTH(G8877)*100+DAY(G8877)&lt;=season_hi),1,0))</f>
        <v/>
      </c>
      <c r="I8877">
        <f>IF(G8877="","",G8877-first_day+1)</f>
        <v/>
      </c>
      <c r="J8877" s="27">
        <f>IF(I8877="","",INDEX(Daily!$J$2:$J$421,I8877))</f>
        <v/>
      </c>
      <c r="K8877" s="27">
        <f>IF(J8877="","",J8877+cat_offset)</f>
        <v/>
      </c>
      <c r="L8877" s="27">
        <f>IF(J8877="","",MAX(0,E8877-J8877)^2)</f>
        <v/>
      </c>
      <c r="M8877" s="27">
        <f>IF(J8877="","",MAX(0,E8877-(J8877+twcdh_off))^2)</f>
        <v/>
      </c>
      <c r="N8877" s="27">
        <f>IF(E8877="","",MAX(0,E8877-swcdh_thr)^2)</f>
        <v/>
      </c>
      <c r="O8877">
        <f>IF(K8877="","",ROUND(E8877-K8877,0))</f>
        <v/>
      </c>
      <c r="P8877">
        <f>IF(O8877="","",IF(O8877&gt;=1,O8877,0))</f>
        <v/>
      </c>
      <c r="Q8877" s="27">
        <f>IF(E8877="","",MAX(0,E8877-22))</f>
        <v/>
      </c>
      <c r="R8877" s="27">
        <f>IF(H8877=1,E8877,"")</f>
        <v/>
      </c>
      <c r="S8877" s="27">
        <f>IF(AND(H8877=1,J8877&lt;&gt;""),E8877-J8877,"")</f>
        <v/>
      </c>
      <c r="T8877">
        <f>IF(G8877="","",MONTH(G8877))</f>
        <v/>
      </c>
    </row>
    <row r="8878">
      <c r="A8878" s="24" t="n"/>
      <c r="B8878" s="24" t="n"/>
      <c r="C8878" s="24" t="n"/>
      <c r="D8878" s="24" t="n"/>
      <c r="E8878" s="24" t="n"/>
      <c r="F8878" s="25">
        <f>IF($E8878="","",DATE(IF($A8878="",nominal_year,$A8878),$B8878,$C8878)+($D8878-IF(LEFT(hour_conv,1)="1",1,0))/24)</f>
        <v/>
      </c>
      <c r="G8878" s="26">
        <f>IF(F8878="","",INT(F8878))</f>
        <v/>
      </c>
      <c r="H8878">
        <f>IF(G8878="","",IF(AND(MONTH(G8878)*100+DAY(G8878)&gt;=season_lo,MONTH(G8878)*100+DAY(G8878)&lt;=season_hi),1,0))</f>
        <v/>
      </c>
      <c r="I8878">
        <f>IF(G8878="","",G8878-first_day+1)</f>
        <v/>
      </c>
      <c r="J8878" s="27">
        <f>IF(I8878="","",INDEX(Daily!$J$2:$J$421,I8878))</f>
        <v/>
      </c>
      <c r="K8878" s="27">
        <f>IF(J8878="","",J8878+cat_offset)</f>
        <v/>
      </c>
      <c r="L8878" s="27">
        <f>IF(J8878="","",MAX(0,E8878-J8878)^2)</f>
        <v/>
      </c>
      <c r="M8878" s="27">
        <f>IF(J8878="","",MAX(0,E8878-(J8878+twcdh_off))^2)</f>
        <v/>
      </c>
      <c r="N8878" s="27">
        <f>IF(E8878="","",MAX(0,E8878-swcdh_thr)^2)</f>
        <v/>
      </c>
      <c r="O8878">
        <f>IF(K8878="","",ROUND(E8878-K8878,0))</f>
        <v/>
      </c>
      <c r="P8878">
        <f>IF(O8878="","",IF(O8878&gt;=1,O8878,0))</f>
        <v/>
      </c>
      <c r="Q8878" s="27">
        <f>IF(E8878="","",MAX(0,E8878-22))</f>
        <v/>
      </c>
      <c r="R8878" s="27">
        <f>IF(H8878=1,E8878,"")</f>
        <v/>
      </c>
      <c r="S8878" s="27">
        <f>IF(AND(H8878=1,J8878&lt;&gt;""),E8878-J8878,"")</f>
        <v/>
      </c>
      <c r="T8878">
        <f>IF(G8878="","",MONTH(G8878))</f>
        <v/>
      </c>
    </row>
    <row r="8879">
      <c r="A8879" s="24" t="n"/>
      <c r="B8879" s="24" t="n"/>
      <c r="C8879" s="24" t="n"/>
      <c r="D8879" s="24" t="n"/>
      <c r="E8879" s="24" t="n"/>
      <c r="F8879" s="25">
        <f>IF($E8879="","",DATE(IF($A8879="",nominal_year,$A8879),$B8879,$C8879)+($D8879-IF(LEFT(hour_conv,1)="1",1,0))/24)</f>
        <v/>
      </c>
      <c r="G8879" s="26">
        <f>IF(F8879="","",INT(F8879))</f>
        <v/>
      </c>
      <c r="H8879">
        <f>IF(G8879="","",IF(AND(MONTH(G8879)*100+DAY(G8879)&gt;=season_lo,MONTH(G8879)*100+DAY(G8879)&lt;=season_hi),1,0))</f>
        <v/>
      </c>
      <c r="I8879">
        <f>IF(G8879="","",G8879-first_day+1)</f>
        <v/>
      </c>
      <c r="J8879" s="27">
        <f>IF(I8879="","",INDEX(Daily!$J$2:$J$421,I8879))</f>
        <v/>
      </c>
      <c r="K8879" s="27">
        <f>IF(J8879="","",J8879+cat_offset)</f>
        <v/>
      </c>
      <c r="L8879" s="27">
        <f>IF(J8879="","",MAX(0,E8879-J8879)^2)</f>
        <v/>
      </c>
      <c r="M8879" s="27">
        <f>IF(J8879="","",MAX(0,E8879-(J8879+twcdh_off))^2)</f>
        <v/>
      </c>
      <c r="N8879" s="27">
        <f>IF(E8879="","",MAX(0,E8879-swcdh_thr)^2)</f>
        <v/>
      </c>
      <c r="O8879">
        <f>IF(K8879="","",ROUND(E8879-K8879,0))</f>
        <v/>
      </c>
      <c r="P8879">
        <f>IF(O8879="","",IF(O8879&gt;=1,O8879,0))</f>
        <v/>
      </c>
      <c r="Q8879" s="27">
        <f>IF(E8879="","",MAX(0,E8879-22))</f>
        <v/>
      </c>
      <c r="R8879" s="27">
        <f>IF(H8879=1,E8879,"")</f>
        <v/>
      </c>
      <c r="S8879" s="27">
        <f>IF(AND(H8879=1,J8879&lt;&gt;""),E8879-J8879,"")</f>
        <v/>
      </c>
      <c r="T8879">
        <f>IF(G8879="","",MONTH(G8879))</f>
        <v/>
      </c>
    </row>
    <row r="8880">
      <c r="A8880" s="24" t="n"/>
      <c r="B8880" s="24" t="n"/>
      <c r="C8880" s="24" t="n"/>
      <c r="D8880" s="24" t="n"/>
      <c r="E8880" s="24" t="n"/>
      <c r="F8880" s="25">
        <f>IF($E8880="","",DATE(IF($A8880="",nominal_year,$A8880),$B8880,$C8880)+($D8880-IF(LEFT(hour_conv,1)="1",1,0))/24)</f>
        <v/>
      </c>
      <c r="G8880" s="26">
        <f>IF(F8880="","",INT(F8880))</f>
        <v/>
      </c>
      <c r="H8880">
        <f>IF(G8880="","",IF(AND(MONTH(G8880)*100+DAY(G8880)&gt;=season_lo,MONTH(G8880)*100+DAY(G8880)&lt;=season_hi),1,0))</f>
        <v/>
      </c>
      <c r="I8880">
        <f>IF(G8880="","",G8880-first_day+1)</f>
        <v/>
      </c>
      <c r="J8880" s="27">
        <f>IF(I8880="","",INDEX(Daily!$J$2:$J$421,I8880))</f>
        <v/>
      </c>
      <c r="K8880" s="27">
        <f>IF(J8880="","",J8880+cat_offset)</f>
        <v/>
      </c>
      <c r="L8880" s="27">
        <f>IF(J8880="","",MAX(0,E8880-J8880)^2)</f>
        <v/>
      </c>
      <c r="M8880" s="27">
        <f>IF(J8880="","",MAX(0,E8880-(J8880+twcdh_off))^2)</f>
        <v/>
      </c>
      <c r="N8880" s="27">
        <f>IF(E8880="","",MAX(0,E8880-swcdh_thr)^2)</f>
        <v/>
      </c>
      <c r="O8880">
        <f>IF(K8880="","",ROUND(E8880-K8880,0))</f>
        <v/>
      </c>
      <c r="P8880">
        <f>IF(O8880="","",IF(O8880&gt;=1,O8880,0))</f>
        <v/>
      </c>
      <c r="Q8880" s="27">
        <f>IF(E8880="","",MAX(0,E8880-22))</f>
        <v/>
      </c>
      <c r="R8880" s="27">
        <f>IF(H8880=1,E8880,"")</f>
        <v/>
      </c>
      <c r="S8880" s="27">
        <f>IF(AND(H8880=1,J8880&lt;&gt;""),E8880-J8880,"")</f>
        <v/>
      </c>
      <c r="T8880">
        <f>IF(G8880="","",MONTH(G8880))</f>
        <v/>
      </c>
    </row>
    <row r="8881">
      <c r="A8881" s="24" t="n"/>
      <c r="B8881" s="24" t="n"/>
      <c r="C8881" s="24" t="n"/>
      <c r="D8881" s="24" t="n"/>
      <c r="E8881" s="24" t="n"/>
      <c r="F8881" s="25">
        <f>IF($E8881="","",DATE(IF($A8881="",nominal_year,$A8881),$B8881,$C8881)+($D8881-IF(LEFT(hour_conv,1)="1",1,0))/24)</f>
        <v/>
      </c>
      <c r="G8881" s="26">
        <f>IF(F8881="","",INT(F8881))</f>
        <v/>
      </c>
      <c r="H8881">
        <f>IF(G8881="","",IF(AND(MONTH(G8881)*100+DAY(G8881)&gt;=season_lo,MONTH(G8881)*100+DAY(G8881)&lt;=season_hi),1,0))</f>
        <v/>
      </c>
      <c r="I8881">
        <f>IF(G8881="","",G8881-first_day+1)</f>
        <v/>
      </c>
      <c r="J8881" s="27">
        <f>IF(I8881="","",INDEX(Daily!$J$2:$J$421,I8881))</f>
        <v/>
      </c>
      <c r="K8881" s="27">
        <f>IF(J8881="","",J8881+cat_offset)</f>
        <v/>
      </c>
      <c r="L8881" s="27">
        <f>IF(J8881="","",MAX(0,E8881-J8881)^2)</f>
        <v/>
      </c>
      <c r="M8881" s="27">
        <f>IF(J8881="","",MAX(0,E8881-(J8881+twcdh_off))^2)</f>
        <v/>
      </c>
      <c r="N8881" s="27">
        <f>IF(E8881="","",MAX(0,E8881-swcdh_thr)^2)</f>
        <v/>
      </c>
      <c r="O8881">
        <f>IF(K8881="","",ROUND(E8881-K8881,0))</f>
        <v/>
      </c>
      <c r="P8881">
        <f>IF(O8881="","",IF(O8881&gt;=1,O8881,0))</f>
        <v/>
      </c>
      <c r="Q8881" s="27">
        <f>IF(E8881="","",MAX(0,E8881-22))</f>
        <v/>
      </c>
      <c r="R8881" s="27">
        <f>IF(H8881=1,E8881,"")</f>
        <v/>
      </c>
      <c r="S8881" s="27">
        <f>IF(AND(H8881=1,J8881&lt;&gt;""),E8881-J8881,"")</f>
        <v/>
      </c>
      <c r="T8881">
        <f>IF(G8881="","",MONTH(G8881))</f>
        <v/>
      </c>
    </row>
    <row r="8882">
      <c r="A8882" s="24" t="n"/>
      <c r="B8882" s="24" t="n"/>
      <c r="C8882" s="24" t="n"/>
      <c r="D8882" s="24" t="n"/>
      <c r="E8882" s="24" t="n"/>
      <c r="F8882" s="25">
        <f>IF($E8882="","",DATE(IF($A8882="",nominal_year,$A8882),$B8882,$C8882)+($D8882-IF(LEFT(hour_conv,1)="1",1,0))/24)</f>
        <v/>
      </c>
      <c r="G8882" s="26">
        <f>IF(F8882="","",INT(F8882))</f>
        <v/>
      </c>
      <c r="H8882">
        <f>IF(G8882="","",IF(AND(MONTH(G8882)*100+DAY(G8882)&gt;=season_lo,MONTH(G8882)*100+DAY(G8882)&lt;=season_hi),1,0))</f>
        <v/>
      </c>
      <c r="I8882">
        <f>IF(G8882="","",G8882-first_day+1)</f>
        <v/>
      </c>
      <c r="J8882" s="27">
        <f>IF(I8882="","",INDEX(Daily!$J$2:$J$421,I8882))</f>
        <v/>
      </c>
      <c r="K8882" s="27">
        <f>IF(J8882="","",J8882+cat_offset)</f>
        <v/>
      </c>
      <c r="L8882" s="27">
        <f>IF(J8882="","",MAX(0,E8882-J8882)^2)</f>
        <v/>
      </c>
      <c r="M8882" s="27">
        <f>IF(J8882="","",MAX(0,E8882-(J8882+twcdh_off))^2)</f>
        <v/>
      </c>
      <c r="N8882" s="27">
        <f>IF(E8882="","",MAX(0,E8882-swcdh_thr)^2)</f>
        <v/>
      </c>
      <c r="O8882">
        <f>IF(K8882="","",ROUND(E8882-K8882,0))</f>
        <v/>
      </c>
      <c r="P8882">
        <f>IF(O8882="","",IF(O8882&gt;=1,O8882,0))</f>
        <v/>
      </c>
      <c r="Q8882" s="27">
        <f>IF(E8882="","",MAX(0,E8882-22))</f>
        <v/>
      </c>
      <c r="R8882" s="27">
        <f>IF(H8882=1,E8882,"")</f>
        <v/>
      </c>
      <c r="S8882" s="27">
        <f>IF(AND(H8882=1,J8882&lt;&gt;""),E8882-J8882,"")</f>
        <v/>
      </c>
      <c r="T8882">
        <f>IF(G8882="","",MONTH(G8882))</f>
        <v/>
      </c>
    </row>
    <row r="8883">
      <c r="A8883" s="24" t="n"/>
      <c r="B8883" s="24" t="n"/>
      <c r="C8883" s="24" t="n"/>
      <c r="D8883" s="24" t="n"/>
      <c r="E8883" s="24" t="n"/>
      <c r="F8883" s="25">
        <f>IF($E8883="","",DATE(IF($A8883="",nominal_year,$A8883),$B8883,$C8883)+($D8883-IF(LEFT(hour_conv,1)="1",1,0))/24)</f>
        <v/>
      </c>
      <c r="G8883" s="26">
        <f>IF(F8883="","",INT(F8883))</f>
        <v/>
      </c>
      <c r="H8883">
        <f>IF(G8883="","",IF(AND(MONTH(G8883)*100+DAY(G8883)&gt;=season_lo,MONTH(G8883)*100+DAY(G8883)&lt;=season_hi),1,0))</f>
        <v/>
      </c>
      <c r="I8883">
        <f>IF(G8883="","",G8883-first_day+1)</f>
        <v/>
      </c>
      <c r="J8883" s="27">
        <f>IF(I8883="","",INDEX(Daily!$J$2:$J$421,I8883))</f>
        <v/>
      </c>
      <c r="K8883" s="27">
        <f>IF(J8883="","",J8883+cat_offset)</f>
        <v/>
      </c>
      <c r="L8883" s="27">
        <f>IF(J8883="","",MAX(0,E8883-J8883)^2)</f>
        <v/>
      </c>
      <c r="M8883" s="27">
        <f>IF(J8883="","",MAX(0,E8883-(J8883+twcdh_off))^2)</f>
        <v/>
      </c>
      <c r="N8883" s="27">
        <f>IF(E8883="","",MAX(0,E8883-swcdh_thr)^2)</f>
        <v/>
      </c>
      <c r="O8883">
        <f>IF(K8883="","",ROUND(E8883-K8883,0))</f>
        <v/>
      </c>
      <c r="P8883">
        <f>IF(O8883="","",IF(O8883&gt;=1,O8883,0))</f>
        <v/>
      </c>
      <c r="Q8883" s="27">
        <f>IF(E8883="","",MAX(0,E8883-22))</f>
        <v/>
      </c>
      <c r="R8883" s="27">
        <f>IF(H8883=1,E8883,"")</f>
        <v/>
      </c>
      <c r="S8883" s="27">
        <f>IF(AND(H8883=1,J8883&lt;&gt;""),E8883-J8883,"")</f>
        <v/>
      </c>
      <c r="T8883">
        <f>IF(G8883="","",MONTH(G8883))</f>
        <v/>
      </c>
    </row>
    <row r="8884">
      <c r="A8884" s="24" t="n"/>
      <c r="B8884" s="24" t="n"/>
      <c r="C8884" s="24" t="n"/>
      <c r="D8884" s="24" t="n"/>
      <c r="E8884" s="24" t="n"/>
      <c r="F8884" s="25">
        <f>IF($E8884="","",DATE(IF($A8884="",nominal_year,$A8884),$B8884,$C8884)+($D8884-IF(LEFT(hour_conv,1)="1",1,0))/24)</f>
        <v/>
      </c>
      <c r="G8884" s="26">
        <f>IF(F8884="","",INT(F8884))</f>
        <v/>
      </c>
      <c r="H8884">
        <f>IF(G8884="","",IF(AND(MONTH(G8884)*100+DAY(G8884)&gt;=season_lo,MONTH(G8884)*100+DAY(G8884)&lt;=season_hi),1,0))</f>
        <v/>
      </c>
      <c r="I8884">
        <f>IF(G8884="","",G8884-first_day+1)</f>
        <v/>
      </c>
      <c r="J8884" s="27">
        <f>IF(I8884="","",INDEX(Daily!$J$2:$J$421,I8884))</f>
        <v/>
      </c>
      <c r="K8884" s="27">
        <f>IF(J8884="","",J8884+cat_offset)</f>
        <v/>
      </c>
      <c r="L8884" s="27">
        <f>IF(J8884="","",MAX(0,E8884-J8884)^2)</f>
        <v/>
      </c>
      <c r="M8884" s="27">
        <f>IF(J8884="","",MAX(0,E8884-(J8884+twcdh_off))^2)</f>
        <v/>
      </c>
      <c r="N8884" s="27">
        <f>IF(E8884="","",MAX(0,E8884-swcdh_thr)^2)</f>
        <v/>
      </c>
      <c r="O8884">
        <f>IF(K8884="","",ROUND(E8884-K8884,0))</f>
        <v/>
      </c>
      <c r="P8884">
        <f>IF(O8884="","",IF(O8884&gt;=1,O8884,0))</f>
        <v/>
      </c>
      <c r="Q8884" s="27">
        <f>IF(E8884="","",MAX(0,E8884-22))</f>
        <v/>
      </c>
      <c r="R8884" s="27">
        <f>IF(H8884=1,E8884,"")</f>
        <v/>
      </c>
      <c r="S8884" s="27">
        <f>IF(AND(H8884=1,J8884&lt;&gt;""),E8884-J8884,"")</f>
        <v/>
      </c>
      <c r="T8884">
        <f>IF(G8884="","",MONTH(G8884))</f>
        <v/>
      </c>
    </row>
    <row r="8885">
      <c r="A8885" s="24" t="n"/>
      <c r="B8885" s="24" t="n"/>
      <c r="C8885" s="24" t="n"/>
      <c r="D8885" s="24" t="n"/>
      <c r="E8885" s="24" t="n"/>
      <c r="F8885" s="25">
        <f>IF($E8885="","",DATE(IF($A8885="",nominal_year,$A8885),$B8885,$C8885)+($D8885-IF(LEFT(hour_conv,1)="1",1,0))/24)</f>
        <v/>
      </c>
      <c r="G8885" s="26">
        <f>IF(F8885="","",INT(F8885))</f>
        <v/>
      </c>
      <c r="H8885">
        <f>IF(G8885="","",IF(AND(MONTH(G8885)*100+DAY(G8885)&gt;=season_lo,MONTH(G8885)*100+DAY(G8885)&lt;=season_hi),1,0))</f>
        <v/>
      </c>
      <c r="I8885">
        <f>IF(G8885="","",G8885-first_day+1)</f>
        <v/>
      </c>
      <c r="J8885" s="27">
        <f>IF(I8885="","",INDEX(Daily!$J$2:$J$421,I8885))</f>
        <v/>
      </c>
      <c r="K8885" s="27">
        <f>IF(J8885="","",J8885+cat_offset)</f>
        <v/>
      </c>
      <c r="L8885" s="27">
        <f>IF(J8885="","",MAX(0,E8885-J8885)^2)</f>
        <v/>
      </c>
      <c r="M8885" s="27">
        <f>IF(J8885="","",MAX(0,E8885-(J8885+twcdh_off))^2)</f>
        <v/>
      </c>
      <c r="N8885" s="27">
        <f>IF(E8885="","",MAX(0,E8885-swcdh_thr)^2)</f>
        <v/>
      </c>
      <c r="O8885">
        <f>IF(K8885="","",ROUND(E8885-K8885,0))</f>
        <v/>
      </c>
      <c r="P8885">
        <f>IF(O8885="","",IF(O8885&gt;=1,O8885,0))</f>
        <v/>
      </c>
      <c r="Q8885" s="27">
        <f>IF(E8885="","",MAX(0,E8885-22))</f>
        <v/>
      </c>
      <c r="R8885" s="27">
        <f>IF(H8885=1,E8885,"")</f>
        <v/>
      </c>
      <c r="S8885" s="27">
        <f>IF(AND(H8885=1,J8885&lt;&gt;""),E8885-J8885,"")</f>
        <v/>
      </c>
      <c r="T8885">
        <f>IF(G8885="","",MONTH(G8885))</f>
        <v/>
      </c>
    </row>
    <row r="8886">
      <c r="A8886" s="24" t="n"/>
      <c r="B8886" s="24" t="n"/>
      <c r="C8886" s="24" t="n"/>
      <c r="D8886" s="24" t="n"/>
      <c r="E8886" s="24" t="n"/>
      <c r="F8886" s="25">
        <f>IF($E8886="","",DATE(IF($A8886="",nominal_year,$A8886),$B8886,$C8886)+($D8886-IF(LEFT(hour_conv,1)="1",1,0))/24)</f>
        <v/>
      </c>
      <c r="G8886" s="26">
        <f>IF(F8886="","",INT(F8886))</f>
        <v/>
      </c>
      <c r="H8886">
        <f>IF(G8886="","",IF(AND(MONTH(G8886)*100+DAY(G8886)&gt;=season_lo,MONTH(G8886)*100+DAY(G8886)&lt;=season_hi),1,0))</f>
        <v/>
      </c>
      <c r="I8886">
        <f>IF(G8886="","",G8886-first_day+1)</f>
        <v/>
      </c>
      <c r="J8886" s="27">
        <f>IF(I8886="","",INDEX(Daily!$J$2:$J$421,I8886))</f>
        <v/>
      </c>
      <c r="K8886" s="27">
        <f>IF(J8886="","",J8886+cat_offset)</f>
        <v/>
      </c>
      <c r="L8886" s="27">
        <f>IF(J8886="","",MAX(0,E8886-J8886)^2)</f>
        <v/>
      </c>
      <c r="M8886" s="27">
        <f>IF(J8886="","",MAX(0,E8886-(J8886+twcdh_off))^2)</f>
        <v/>
      </c>
      <c r="N8886" s="27">
        <f>IF(E8886="","",MAX(0,E8886-swcdh_thr)^2)</f>
        <v/>
      </c>
      <c r="O8886">
        <f>IF(K8886="","",ROUND(E8886-K8886,0))</f>
        <v/>
      </c>
      <c r="P8886">
        <f>IF(O8886="","",IF(O8886&gt;=1,O8886,0))</f>
        <v/>
      </c>
      <c r="Q8886" s="27">
        <f>IF(E8886="","",MAX(0,E8886-22))</f>
        <v/>
      </c>
      <c r="R8886" s="27">
        <f>IF(H8886=1,E8886,"")</f>
        <v/>
      </c>
      <c r="S8886" s="27">
        <f>IF(AND(H8886=1,J8886&lt;&gt;""),E8886-J8886,"")</f>
        <v/>
      </c>
      <c r="T8886">
        <f>IF(G8886="","",MONTH(G8886))</f>
        <v/>
      </c>
    </row>
    <row r="8887">
      <c r="A8887" s="24" t="n"/>
      <c r="B8887" s="24" t="n"/>
      <c r="C8887" s="24" t="n"/>
      <c r="D8887" s="24" t="n"/>
      <c r="E8887" s="24" t="n"/>
      <c r="F8887" s="25">
        <f>IF($E8887="","",DATE(IF($A8887="",nominal_year,$A8887),$B8887,$C8887)+($D8887-IF(LEFT(hour_conv,1)="1",1,0))/24)</f>
        <v/>
      </c>
      <c r="G8887" s="26">
        <f>IF(F8887="","",INT(F8887))</f>
        <v/>
      </c>
      <c r="H8887">
        <f>IF(G8887="","",IF(AND(MONTH(G8887)*100+DAY(G8887)&gt;=season_lo,MONTH(G8887)*100+DAY(G8887)&lt;=season_hi),1,0))</f>
        <v/>
      </c>
      <c r="I8887">
        <f>IF(G8887="","",G8887-first_day+1)</f>
        <v/>
      </c>
      <c r="J8887" s="27">
        <f>IF(I8887="","",INDEX(Daily!$J$2:$J$421,I8887))</f>
        <v/>
      </c>
      <c r="K8887" s="27">
        <f>IF(J8887="","",J8887+cat_offset)</f>
        <v/>
      </c>
      <c r="L8887" s="27">
        <f>IF(J8887="","",MAX(0,E8887-J8887)^2)</f>
        <v/>
      </c>
      <c r="M8887" s="27">
        <f>IF(J8887="","",MAX(0,E8887-(J8887+twcdh_off))^2)</f>
        <v/>
      </c>
      <c r="N8887" s="27">
        <f>IF(E8887="","",MAX(0,E8887-swcdh_thr)^2)</f>
        <v/>
      </c>
      <c r="O8887">
        <f>IF(K8887="","",ROUND(E8887-K8887,0))</f>
        <v/>
      </c>
      <c r="P8887">
        <f>IF(O8887="","",IF(O8887&gt;=1,O8887,0))</f>
        <v/>
      </c>
      <c r="Q8887" s="27">
        <f>IF(E8887="","",MAX(0,E8887-22))</f>
        <v/>
      </c>
      <c r="R8887" s="27">
        <f>IF(H8887=1,E8887,"")</f>
        <v/>
      </c>
      <c r="S8887" s="27">
        <f>IF(AND(H8887=1,J8887&lt;&gt;""),E8887-J8887,"")</f>
        <v/>
      </c>
      <c r="T8887">
        <f>IF(G8887="","",MONTH(G8887))</f>
        <v/>
      </c>
    </row>
    <row r="8888">
      <c r="A8888" s="24" t="n"/>
      <c r="B8888" s="24" t="n"/>
      <c r="C8888" s="24" t="n"/>
      <c r="D8888" s="24" t="n"/>
      <c r="E8888" s="24" t="n"/>
      <c r="F8888" s="25">
        <f>IF($E8888="","",DATE(IF($A8888="",nominal_year,$A8888),$B8888,$C8888)+($D8888-IF(LEFT(hour_conv,1)="1",1,0))/24)</f>
        <v/>
      </c>
      <c r="G8888" s="26">
        <f>IF(F8888="","",INT(F8888))</f>
        <v/>
      </c>
      <c r="H8888">
        <f>IF(G8888="","",IF(AND(MONTH(G8888)*100+DAY(G8888)&gt;=season_lo,MONTH(G8888)*100+DAY(G8888)&lt;=season_hi),1,0))</f>
        <v/>
      </c>
      <c r="I8888">
        <f>IF(G8888="","",G8888-first_day+1)</f>
        <v/>
      </c>
      <c r="J8888" s="27">
        <f>IF(I8888="","",INDEX(Daily!$J$2:$J$421,I8888))</f>
        <v/>
      </c>
      <c r="K8888" s="27">
        <f>IF(J8888="","",J8888+cat_offset)</f>
        <v/>
      </c>
      <c r="L8888" s="27">
        <f>IF(J8888="","",MAX(0,E8888-J8888)^2)</f>
        <v/>
      </c>
      <c r="M8888" s="27">
        <f>IF(J8888="","",MAX(0,E8888-(J8888+twcdh_off))^2)</f>
        <v/>
      </c>
      <c r="N8888" s="27">
        <f>IF(E8888="","",MAX(0,E8888-swcdh_thr)^2)</f>
        <v/>
      </c>
      <c r="O8888">
        <f>IF(K8888="","",ROUND(E8888-K8888,0))</f>
        <v/>
      </c>
      <c r="P8888">
        <f>IF(O8888="","",IF(O8888&gt;=1,O8888,0))</f>
        <v/>
      </c>
      <c r="Q8888" s="27">
        <f>IF(E8888="","",MAX(0,E8888-22))</f>
        <v/>
      </c>
      <c r="R8888" s="27">
        <f>IF(H8888=1,E8888,"")</f>
        <v/>
      </c>
      <c r="S8888" s="27">
        <f>IF(AND(H8888=1,J8888&lt;&gt;""),E8888-J8888,"")</f>
        <v/>
      </c>
      <c r="T8888">
        <f>IF(G8888="","",MONTH(G8888))</f>
        <v/>
      </c>
    </row>
    <row r="8889">
      <c r="A8889" s="24" t="n"/>
      <c r="B8889" s="24" t="n"/>
      <c r="C8889" s="24" t="n"/>
      <c r="D8889" s="24" t="n"/>
      <c r="E8889" s="24" t="n"/>
      <c r="F8889" s="25">
        <f>IF($E8889="","",DATE(IF($A8889="",nominal_year,$A8889),$B8889,$C8889)+($D8889-IF(LEFT(hour_conv,1)="1",1,0))/24)</f>
        <v/>
      </c>
      <c r="G8889" s="26">
        <f>IF(F8889="","",INT(F8889))</f>
        <v/>
      </c>
      <c r="H8889">
        <f>IF(G8889="","",IF(AND(MONTH(G8889)*100+DAY(G8889)&gt;=season_lo,MONTH(G8889)*100+DAY(G8889)&lt;=season_hi),1,0))</f>
        <v/>
      </c>
      <c r="I8889">
        <f>IF(G8889="","",G8889-first_day+1)</f>
        <v/>
      </c>
      <c r="J8889" s="27">
        <f>IF(I8889="","",INDEX(Daily!$J$2:$J$421,I8889))</f>
        <v/>
      </c>
      <c r="K8889" s="27">
        <f>IF(J8889="","",J8889+cat_offset)</f>
        <v/>
      </c>
      <c r="L8889" s="27">
        <f>IF(J8889="","",MAX(0,E8889-J8889)^2)</f>
        <v/>
      </c>
      <c r="M8889" s="27">
        <f>IF(J8889="","",MAX(0,E8889-(J8889+twcdh_off))^2)</f>
        <v/>
      </c>
      <c r="N8889" s="27">
        <f>IF(E8889="","",MAX(0,E8889-swcdh_thr)^2)</f>
        <v/>
      </c>
      <c r="O8889">
        <f>IF(K8889="","",ROUND(E8889-K8889,0))</f>
        <v/>
      </c>
      <c r="P8889">
        <f>IF(O8889="","",IF(O8889&gt;=1,O8889,0))</f>
        <v/>
      </c>
      <c r="Q8889" s="27">
        <f>IF(E8889="","",MAX(0,E8889-22))</f>
        <v/>
      </c>
      <c r="R8889" s="27">
        <f>IF(H8889=1,E8889,"")</f>
        <v/>
      </c>
      <c r="S8889" s="27">
        <f>IF(AND(H8889=1,J8889&lt;&gt;""),E8889-J8889,"")</f>
        <v/>
      </c>
      <c r="T8889">
        <f>IF(G8889="","",MONTH(G8889))</f>
        <v/>
      </c>
    </row>
    <row r="8890">
      <c r="A8890" s="24" t="n"/>
      <c r="B8890" s="24" t="n"/>
      <c r="C8890" s="24" t="n"/>
      <c r="D8890" s="24" t="n"/>
      <c r="E8890" s="24" t="n"/>
      <c r="F8890" s="25">
        <f>IF($E8890="","",DATE(IF($A8890="",nominal_year,$A8890),$B8890,$C8890)+($D8890-IF(LEFT(hour_conv,1)="1",1,0))/24)</f>
        <v/>
      </c>
      <c r="G8890" s="26">
        <f>IF(F8890="","",INT(F8890))</f>
        <v/>
      </c>
      <c r="H8890">
        <f>IF(G8890="","",IF(AND(MONTH(G8890)*100+DAY(G8890)&gt;=season_lo,MONTH(G8890)*100+DAY(G8890)&lt;=season_hi),1,0))</f>
        <v/>
      </c>
      <c r="I8890">
        <f>IF(G8890="","",G8890-first_day+1)</f>
        <v/>
      </c>
      <c r="J8890" s="27">
        <f>IF(I8890="","",INDEX(Daily!$J$2:$J$421,I8890))</f>
        <v/>
      </c>
      <c r="K8890" s="27">
        <f>IF(J8890="","",J8890+cat_offset)</f>
        <v/>
      </c>
      <c r="L8890" s="27">
        <f>IF(J8890="","",MAX(0,E8890-J8890)^2)</f>
        <v/>
      </c>
      <c r="M8890" s="27">
        <f>IF(J8890="","",MAX(0,E8890-(J8890+twcdh_off))^2)</f>
        <v/>
      </c>
      <c r="N8890" s="27">
        <f>IF(E8890="","",MAX(0,E8890-swcdh_thr)^2)</f>
        <v/>
      </c>
      <c r="O8890">
        <f>IF(K8890="","",ROUND(E8890-K8890,0))</f>
        <v/>
      </c>
      <c r="P8890">
        <f>IF(O8890="","",IF(O8890&gt;=1,O8890,0))</f>
        <v/>
      </c>
      <c r="Q8890" s="27">
        <f>IF(E8890="","",MAX(0,E8890-22))</f>
        <v/>
      </c>
      <c r="R8890" s="27">
        <f>IF(H8890=1,E8890,"")</f>
        <v/>
      </c>
      <c r="S8890" s="27">
        <f>IF(AND(H8890=1,J8890&lt;&gt;""),E8890-J8890,"")</f>
        <v/>
      </c>
      <c r="T8890">
        <f>IF(G8890="","",MONTH(G8890))</f>
        <v/>
      </c>
    </row>
    <row r="8891">
      <c r="A8891" s="24" t="n"/>
      <c r="B8891" s="24" t="n"/>
      <c r="C8891" s="24" t="n"/>
      <c r="D8891" s="24" t="n"/>
      <c r="E8891" s="24" t="n"/>
      <c r="F8891" s="25">
        <f>IF($E8891="","",DATE(IF($A8891="",nominal_year,$A8891),$B8891,$C8891)+($D8891-IF(LEFT(hour_conv,1)="1",1,0))/24)</f>
        <v/>
      </c>
      <c r="G8891" s="26">
        <f>IF(F8891="","",INT(F8891))</f>
        <v/>
      </c>
      <c r="H8891">
        <f>IF(G8891="","",IF(AND(MONTH(G8891)*100+DAY(G8891)&gt;=season_lo,MONTH(G8891)*100+DAY(G8891)&lt;=season_hi),1,0))</f>
        <v/>
      </c>
      <c r="I8891">
        <f>IF(G8891="","",G8891-first_day+1)</f>
        <v/>
      </c>
      <c r="J8891" s="27">
        <f>IF(I8891="","",INDEX(Daily!$J$2:$J$421,I8891))</f>
        <v/>
      </c>
      <c r="K8891" s="27">
        <f>IF(J8891="","",J8891+cat_offset)</f>
        <v/>
      </c>
      <c r="L8891" s="27">
        <f>IF(J8891="","",MAX(0,E8891-J8891)^2)</f>
        <v/>
      </c>
      <c r="M8891" s="27">
        <f>IF(J8891="","",MAX(0,E8891-(J8891+twcdh_off))^2)</f>
        <v/>
      </c>
      <c r="N8891" s="27">
        <f>IF(E8891="","",MAX(0,E8891-swcdh_thr)^2)</f>
        <v/>
      </c>
      <c r="O8891">
        <f>IF(K8891="","",ROUND(E8891-K8891,0))</f>
        <v/>
      </c>
      <c r="P8891">
        <f>IF(O8891="","",IF(O8891&gt;=1,O8891,0))</f>
        <v/>
      </c>
      <c r="Q8891" s="27">
        <f>IF(E8891="","",MAX(0,E8891-22))</f>
        <v/>
      </c>
      <c r="R8891" s="27">
        <f>IF(H8891=1,E8891,"")</f>
        <v/>
      </c>
      <c r="S8891" s="27">
        <f>IF(AND(H8891=1,J8891&lt;&gt;""),E8891-J8891,"")</f>
        <v/>
      </c>
      <c r="T8891">
        <f>IF(G8891="","",MONTH(G8891))</f>
        <v/>
      </c>
    </row>
    <row r="8892">
      <c r="A8892" s="24" t="n"/>
      <c r="B8892" s="24" t="n"/>
      <c r="C8892" s="24" t="n"/>
      <c r="D8892" s="24" t="n"/>
      <c r="E8892" s="24" t="n"/>
      <c r="F8892" s="25">
        <f>IF($E8892="","",DATE(IF($A8892="",nominal_year,$A8892),$B8892,$C8892)+($D8892-IF(LEFT(hour_conv,1)="1",1,0))/24)</f>
        <v/>
      </c>
      <c r="G8892" s="26">
        <f>IF(F8892="","",INT(F8892))</f>
        <v/>
      </c>
      <c r="H8892">
        <f>IF(G8892="","",IF(AND(MONTH(G8892)*100+DAY(G8892)&gt;=season_lo,MONTH(G8892)*100+DAY(G8892)&lt;=season_hi),1,0))</f>
        <v/>
      </c>
      <c r="I8892">
        <f>IF(G8892="","",G8892-first_day+1)</f>
        <v/>
      </c>
      <c r="J8892" s="27">
        <f>IF(I8892="","",INDEX(Daily!$J$2:$J$421,I8892))</f>
        <v/>
      </c>
      <c r="K8892" s="27">
        <f>IF(J8892="","",J8892+cat_offset)</f>
        <v/>
      </c>
      <c r="L8892" s="27">
        <f>IF(J8892="","",MAX(0,E8892-J8892)^2)</f>
        <v/>
      </c>
      <c r="M8892" s="27">
        <f>IF(J8892="","",MAX(0,E8892-(J8892+twcdh_off))^2)</f>
        <v/>
      </c>
      <c r="N8892" s="27">
        <f>IF(E8892="","",MAX(0,E8892-swcdh_thr)^2)</f>
        <v/>
      </c>
      <c r="O8892">
        <f>IF(K8892="","",ROUND(E8892-K8892,0))</f>
        <v/>
      </c>
      <c r="P8892">
        <f>IF(O8892="","",IF(O8892&gt;=1,O8892,0))</f>
        <v/>
      </c>
      <c r="Q8892" s="27">
        <f>IF(E8892="","",MAX(0,E8892-22))</f>
        <v/>
      </c>
      <c r="R8892" s="27">
        <f>IF(H8892=1,E8892,"")</f>
        <v/>
      </c>
      <c r="S8892" s="27">
        <f>IF(AND(H8892=1,J8892&lt;&gt;""),E8892-J8892,"")</f>
        <v/>
      </c>
      <c r="T8892">
        <f>IF(G8892="","",MONTH(G8892))</f>
        <v/>
      </c>
    </row>
    <row r="8893">
      <c r="A8893" s="24" t="n"/>
      <c r="B8893" s="24" t="n"/>
      <c r="C8893" s="24" t="n"/>
      <c r="D8893" s="24" t="n"/>
      <c r="E8893" s="24" t="n"/>
      <c r="F8893" s="25">
        <f>IF($E8893="","",DATE(IF($A8893="",nominal_year,$A8893),$B8893,$C8893)+($D8893-IF(LEFT(hour_conv,1)="1",1,0))/24)</f>
        <v/>
      </c>
      <c r="G8893" s="26">
        <f>IF(F8893="","",INT(F8893))</f>
        <v/>
      </c>
      <c r="H8893">
        <f>IF(G8893="","",IF(AND(MONTH(G8893)*100+DAY(G8893)&gt;=season_lo,MONTH(G8893)*100+DAY(G8893)&lt;=season_hi),1,0))</f>
        <v/>
      </c>
      <c r="I8893">
        <f>IF(G8893="","",G8893-first_day+1)</f>
        <v/>
      </c>
      <c r="J8893" s="27">
        <f>IF(I8893="","",INDEX(Daily!$J$2:$J$421,I8893))</f>
        <v/>
      </c>
      <c r="K8893" s="27">
        <f>IF(J8893="","",J8893+cat_offset)</f>
        <v/>
      </c>
      <c r="L8893" s="27">
        <f>IF(J8893="","",MAX(0,E8893-J8893)^2)</f>
        <v/>
      </c>
      <c r="M8893" s="27">
        <f>IF(J8893="","",MAX(0,E8893-(J8893+twcdh_off))^2)</f>
        <v/>
      </c>
      <c r="N8893" s="27">
        <f>IF(E8893="","",MAX(0,E8893-swcdh_thr)^2)</f>
        <v/>
      </c>
      <c r="O8893">
        <f>IF(K8893="","",ROUND(E8893-K8893,0))</f>
        <v/>
      </c>
      <c r="P8893">
        <f>IF(O8893="","",IF(O8893&gt;=1,O8893,0))</f>
        <v/>
      </c>
      <c r="Q8893" s="27">
        <f>IF(E8893="","",MAX(0,E8893-22))</f>
        <v/>
      </c>
      <c r="R8893" s="27">
        <f>IF(H8893=1,E8893,"")</f>
        <v/>
      </c>
      <c r="S8893" s="27">
        <f>IF(AND(H8893=1,J8893&lt;&gt;""),E8893-J8893,"")</f>
        <v/>
      </c>
      <c r="T8893">
        <f>IF(G8893="","",MONTH(G8893))</f>
        <v/>
      </c>
    </row>
    <row r="8894">
      <c r="A8894" s="24" t="n"/>
      <c r="B8894" s="24" t="n"/>
      <c r="C8894" s="24" t="n"/>
      <c r="D8894" s="24" t="n"/>
      <c r="E8894" s="24" t="n"/>
      <c r="F8894" s="25">
        <f>IF($E8894="","",DATE(IF($A8894="",nominal_year,$A8894),$B8894,$C8894)+($D8894-IF(LEFT(hour_conv,1)="1",1,0))/24)</f>
        <v/>
      </c>
      <c r="G8894" s="26">
        <f>IF(F8894="","",INT(F8894))</f>
        <v/>
      </c>
      <c r="H8894">
        <f>IF(G8894="","",IF(AND(MONTH(G8894)*100+DAY(G8894)&gt;=season_lo,MONTH(G8894)*100+DAY(G8894)&lt;=season_hi),1,0))</f>
        <v/>
      </c>
      <c r="I8894">
        <f>IF(G8894="","",G8894-first_day+1)</f>
        <v/>
      </c>
      <c r="J8894" s="27">
        <f>IF(I8894="","",INDEX(Daily!$J$2:$J$421,I8894))</f>
        <v/>
      </c>
      <c r="K8894" s="27">
        <f>IF(J8894="","",J8894+cat_offset)</f>
        <v/>
      </c>
      <c r="L8894" s="27">
        <f>IF(J8894="","",MAX(0,E8894-J8894)^2)</f>
        <v/>
      </c>
      <c r="M8894" s="27">
        <f>IF(J8894="","",MAX(0,E8894-(J8894+twcdh_off))^2)</f>
        <v/>
      </c>
      <c r="N8894" s="27">
        <f>IF(E8894="","",MAX(0,E8894-swcdh_thr)^2)</f>
        <v/>
      </c>
      <c r="O8894">
        <f>IF(K8894="","",ROUND(E8894-K8894,0))</f>
        <v/>
      </c>
      <c r="P8894">
        <f>IF(O8894="","",IF(O8894&gt;=1,O8894,0))</f>
        <v/>
      </c>
      <c r="Q8894" s="27">
        <f>IF(E8894="","",MAX(0,E8894-22))</f>
        <v/>
      </c>
      <c r="R8894" s="27">
        <f>IF(H8894=1,E8894,"")</f>
        <v/>
      </c>
      <c r="S8894" s="27">
        <f>IF(AND(H8894=1,J8894&lt;&gt;""),E8894-J8894,"")</f>
        <v/>
      </c>
      <c r="T8894">
        <f>IF(G8894="","",MONTH(G8894))</f>
        <v/>
      </c>
    </row>
    <row r="8895">
      <c r="A8895" s="24" t="n"/>
      <c r="B8895" s="24" t="n"/>
      <c r="C8895" s="24" t="n"/>
      <c r="D8895" s="24" t="n"/>
      <c r="E8895" s="24" t="n"/>
      <c r="F8895" s="25">
        <f>IF($E8895="","",DATE(IF($A8895="",nominal_year,$A8895),$B8895,$C8895)+($D8895-IF(LEFT(hour_conv,1)="1",1,0))/24)</f>
        <v/>
      </c>
      <c r="G8895" s="26">
        <f>IF(F8895="","",INT(F8895))</f>
        <v/>
      </c>
      <c r="H8895">
        <f>IF(G8895="","",IF(AND(MONTH(G8895)*100+DAY(G8895)&gt;=season_lo,MONTH(G8895)*100+DAY(G8895)&lt;=season_hi),1,0))</f>
        <v/>
      </c>
      <c r="I8895">
        <f>IF(G8895="","",G8895-first_day+1)</f>
        <v/>
      </c>
      <c r="J8895" s="27">
        <f>IF(I8895="","",INDEX(Daily!$J$2:$J$421,I8895))</f>
        <v/>
      </c>
      <c r="K8895" s="27">
        <f>IF(J8895="","",J8895+cat_offset)</f>
        <v/>
      </c>
      <c r="L8895" s="27">
        <f>IF(J8895="","",MAX(0,E8895-J8895)^2)</f>
        <v/>
      </c>
      <c r="M8895" s="27">
        <f>IF(J8895="","",MAX(0,E8895-(J8895+twcdh_off))^2)</f>
        <v/>
      </c>
      <c r="N8895" s="27">
        <f>IF(E8895="","",MAX(0,E8895-swcdh_thr)^2)</f>
        <v/>
      </c>
      <c r="O8895">
        <f>IF(K8895="","",ROUND(E8895-K8895,0))</f>
        <v/>
      </c>
      <c r="P8895">
        <f>IF(O8895="","",IF(O8895&gt;=1,O8895,0))</f>
        <v/>
      </c>
      <c r="Q8895" s="27">
        <f>IF(E8895="","",MAX(0,E8895-22))</f>
        <v/>
      </c>
      <c r="R8895" s="27">
        <f>IF(H8895=1,E8895,"")</f>
        <v/>
      </c>
      <c r="S8895" s="27">
        <f>IF(AND(H8895=1,J8895&lt;&gt;""),E8895-J8895,"")</f>
        <v/>
      </c>
      <c r="T8895">
        <f>IF(G8895="","",MONTH(G8895))</f>
        <v/>
      </c>
    </row>
    <row r="8896">
      <c r="A8896" s="24" t="n"/>
      <c r="B8896" s="24" t="n"/>
      <c r="C8896" s="24" t="n"/>
      <c r="D8896" s="24" t="n"/>
      <c r="E8896" s="24" t="n"/>
      <c r="F8896" s="25">
        <f>IF($E8896="","",DATE(IF($A8896="",nominal_year,$A8896),$B8896,$C8896)+($D8896-IF(LEFT(hour_conv,1)="1",1,0))/24)</f>
        <v/>
      </c>
      <c r="G8896" s="26">
        <f>IF(F8896="","",INT(F8896))</f>
        <v/>
      </c>
      <c r="H8896">
        <f>IF(G8896="","",IF(AND(MONTH(G8896)*100+DAY(G8896)&gt;=season_lo,MONTH(G8896)*100+DAY(G8896)&lt;=season_hi),1,0))</f>
        <v/>
      </c>
      <c r="I8896">
        <f>IF(G8896="","",G8896-first_day+1)</f>
        <v/>
      </c>
      <c r="J8896" s="27">
        <f>IF(I8896="","",INDEX(Daily!$J$2:$J$421,I8896))</f>
        <v/>
      </c>
      <c r="K8896" s="27">
        <f>IF(J8896="","",J8896+cat_offset)</f>
        <v/>
      </c>
      <c r="L8896" s="27">
        <f>IF(J8896="","",MAX(0,E8896-J8896)^2)</f>
        <v/>
      </c>
      <c r="M8896" s="27">
        <f>IF(J8896="","",MAX(0,E8896-(J8896+twcdh_off))^2)</f>
        <v/>
      </c>
      <c r="N8896" s="27">
        <f>IF(E8896="","",MAX(0,E8896-swcdh_thr)^2)</f>
        <v/>
      </c>
      <c r="O8896">
        <f>IF(K8896="","",ROUND(E8896-K8896,0))</f>
        <v/>
      </c>
      <c r="P8896">
        <f>IF(O8896="","",IF(O8896&gt;=1,O8896,0))</f>
        <v/>
      </c>
      <c r="Q8896" s="27">
        <f>IF(E8896="","",MAX(0,E8896-22))</f>
        <v/>
      </c>
      <c r="R8896" s="27">
        <f>IF(H8896=1,E8896,"")</f>
        <v/>
      </c>
      <c r="S8896" s="27">
        <f>IF(AND(H8896=1,J8896&lt;&gt;""),E8896-J8896,"")</f>
        <v/>
      </c>
      <c r="T8896">
        <f>IF(G8896="","",MONTH(G8896))</f>
        <v/>
      </c>
    </row>
    <row r="8897">
      <c r="A8897" s="24" t="n"/>
      <c r="B8897" s="24" t="n"/>
      <c r="C8897" s="24" t="n"/>
      <c r="D8897" s="24" t="n"/>
      <c r="E8897" s="24" t="n"/>
      <c r="F8897" s="25">
        <f>IF($E8897="","",DATE(IF($A8897="",nominal_year,$A8897),$B8897,$C8897)+($D8897-IF(LEFT(hour_conv,1)="1",1,0))/24)</f>
        <v/>
      </c>
      <c r="G8897" s="26">
        <f>IF(F8897="","",INT(F8897))</f>
        <v/>
      </c>
      <c r="H8897">
        <f>IF(G8897="","",IF(AND(MONTH(G8897)*100+DAY(G8897)&gt;=season_lo,MONTH(G8897)*100+DAY(G8897)&lt;=season_hi),1,0))</f>
        <v/>
      </c>
      <c r="I8897">
        <f>IF(G8897="","",G8897-first_day+1)</f>
        <v/>
      </c>
      <c r="J8897" s="27">
        <f>IF(I8897="","",INDEX(Daily!$J$2:$J$421,I8897))</f>
        <v/>
      </c>
      <c r="K8897" s="27">
        <f>IF(J8897="","",J8897+cat_offset)</f>
        <v/>
      </c>
      <c r="L8897" s="27">
        <f>IF(J8897="","",MAX(0,E8897-J8897)^2)</f>
        <v/>
      </c>
      <c r="M8897" s="27">
        <f>IF(J8897="","",MAX(0,E8897-(J8897+twcdh_off))^2)</f>
        <v/>
      </c>
      <c r="N8897" s="27">
        <f>IF(E8897="","",MAX(0,E8897-swcdh_thr)^2)</f>
        <v/>
      </c>
      <c r="O8897">
        <f>IF(K8897="","",ROUND(E8897-K8897,0))</f>
        <v/>
      </c>
      <c r="P8897">
        <f>IF(O8897="","",IF(O8897&gt;=1,O8897,0))</f>
        <v/>
      </c>
      <c r="Q8897" s="27">
        <f>IF(E8897="","",MAX(0,E8897-22))</f>
        <v/>
      </c>
      <c r="R8897" s="27">
        <f>IF(H8897=1,E8897,"")</f>
        <v/>
      </c>
      <c r="S8897" s="27">
        <f>IF(AND(H8897=1,J8897&lt;&gt;""),E8897-J8897,"")</f>
        <v/>
      </c>
      <c r="T8897">
        <f>IF(G8897="","",MONTH(G8897))</f>
        <v/>
      </c>
    </row>
    <row r="8898">
      <c r="A8898" s="24" t="n"/>
      <c r="B8898" s="24" t="n"/>
      <c r="C8898" s="24" t="n"/>
      <c r="D8898" s="24" t="n"/>
      <c r="E8898" s="24" t="n"/>
      <c r="F8898" s="25">
        <f>IF($E8898="","",DATE(IF($A8898="",nominal_year,$A8898),$B8898,$C8898)+($D8898-IF(LEFT(hour_conv,1)="1",1,0))/24)</f>
        <v/>
      </c>
      <c r="G8898" s="26">
        <f>IF(F8898="","",INT(F8898))</f>
        <v/>
      </c>
      <c r="H8898">
        <f>IF(G8898="","",IF(AND(MONTH(G8898)*100+DAY(G8898)&gt;=season_lo,MONTH(G8898)*100+DAY(G8898)&lt;=season_hi),1,0))</f>
        <v/>
      </c>
      <c r="I8898">
        <f>IF(G8898="","",G8898-first_day+1)</f>
        <v/>
      </c>
      <c r="J8898" s="27">
        <f>IF(I8898="","",INDEX(Daily!$J$2:$J$421,I8898))</f>
        <v/>
      </c>
      <c r="K8898" s="27">
        <f>IF(J8898="","",J8898+cat_offset)</f>
        <v/>
      </c>
      <c r="L8898" s="27">
        <f>IF(J8898="","",MAX(0,E8898-J8898)^2)</f>
        <v/>
      </c>
      <c r="M8898" s="27">
        <f>IF(J8898="","",MAX(0,E8898-(J8898+twcdh_off))^2)</f>
        <v/>
      </c>
      <c r="N8898" s="27">
        <f>IF(E8898="","",MAX(0,E8898-swcdh_thr)^2)</f>
        <v/>
      </c>
      <c r="O8898">
        <f>IF(K8898="","",ROUND(E8898-K8898,0))</f>
        <v/>
      </c>
      <c r="P8898">
        <f>IF(O8898="","",IF(O8898&gt;=1,O8898,0))</f>
        <v/>
      </c>
      <c r="Q8898" s="27">
        <f>IF(E8898="","",MAX(0,E8898-22))</f>
        <v/>
      </c>
      <c r="R8898" s="27">
        <f>IF(H8898=1,E8898,"")</f>
        <v/>
      </c>
      <c r="S8898" s="27">
        <f>IF(AND(H8898=1,J8898&lt;&gt;""),E8898-J8898,"")</f>
        <v/>
      </c>
      <c r="T8898">
        <f>IF(G8898="","",MONTH(G8898))</f>
        <v/>
      </c>
    </row>
    <row r="8899">
      <c r="A8899" s="24" t="n"/>
      <c r="B8899" s="24" t="n"/>
      <c r="C8899" s="24" t="n"/>
      <c r="D8899" s="24" t="n"/>
      <c r="E8899" s="24" t="n"/>
      <c r="F8899" s="25">
        <f>IF($E8899="","",DATE(IF($A8899="",nominal_year,$A8899),$B8899,$C8899)+($D8899-IF(LEFT(hour_conv,1)="1",1,0))/24)</f>
        <v/>
      </c>
      <c r="G8899" s="26">
        <f>IF(F8899="","",INT(F8899))</f>
        <v/>
      </c>
      <c r="H8899">
        <f>IF(G8899="","",IF(AND(MONTH(G8899)*100+DAY(G8899)&gt;=season_lo,MONTH(G8899)*100+DAY(G8899)&lt;=season_hi),1,0))</f>
        <v/>
      </c>
      <c r="I8899">
        <f>IF(G8899="","",G8899-first_day+1)</f>
        <v/>
      </c>
      <c r="J8899" s="27">
        <f>IF(I8899="","",INDEX(Daily!$J$2:$J$421,I8899))</f>
        <v/>
      </c>
      <c r="K8899" s="27">
        <f>IF(J8899="","",J8899+cat_offset)</f>
        <v/>
      </c>
      <c r="L8899" s="27">
        <f>IF(J8899="","",MAX(0,E8899-J8899)^2)</f>
        <v/>
      </c>
      <c r="M8899" s="27">
        <f>IF(J8899="","",MAX(0,E8899-(J8899+twcdh_off))^2)</f>
        <v/>
      </c>
      <c r="N8899" s="27">
        <f>IF(E8899="","",MAX(0,E8899-swcdh_thr)^2)</f>
        <v/>
      </c>
      <c r="O8899">
        <f>IF(K8899="","",ROUND(E8899-K8899,0))</f>
        <v/>
      </c>
      <c r="P8899">
        <f>IF(O8899="","",IF(O8899&gt;=1,O8899,0))</f>
        <v/>
      </c>
      <c r="Q8899" s="27">
        <f>IF(E8899="","",MAX(0,E8899-22))</f>
        <v/>
      </c>
      <c r="R8899" s="27">
        <f>IF(H8899=1,E8899,"")</f>
        <v/>
      </c>
      <c r="S8899" s="27">
        <f>IF(AND(H8899=1,J8899&lt;&gt;""),E8899-J8899,"")</f>
        <v/>
      </c>
      <c r="T8899">
        <f>IF(G8899="","",MONTH(G8899))</f>
        <v/>
      </c>
    </row>
    <row r="8900">
      <c r="A8900" s="24" t="n"/>
      <c r="B8900" s="24" t="n"/>
      <c r="C8900" s="24" t="n"/>
      <c r="D8900" s="24" t="n"/>
      <c r="E8900" s="24" t="n"/>
      <c r="F8900" s="25">
        <f>IF($E8900="","",DATE(IF($A8900="",nominal_year,$A8900),$B8900,$C8900)+($D8900-IF(LEFT(hour_conv,1)="1",1,0))/24)</f>
        <v/>
      </c>
      <c r="G8900" s="26">
        <f>IF(F8900="","",INT(F8900))</f>
        <v/>
      </c>
      <c r="H8900">
        <f>IF(G8900="","",IF(AND(MONTH(G8900)*100+DAY(G8900)&gt;=season_lo,MONTH(G8900)*100+DAY(G8900)&lt;=season_hi),1,0))</f>
        <v/>
      </c>
      <c r="I8900">
        <f>IF(G8900="","",G8900-first_day+1)</f>
        <v/>
      </c>
      <c r="J8900" s="27">
        <f>IF(I8900="","",INDEX(Daily!$J$2:$J$421,I8900))</f>
        <v/>
      </c>
      <c r="K8900" s="27">
        <f>IF(J8900="","",J8900+cat_offset)</f>
        <v/>
      </c>
      <c r="L8900" s="27">
        <f>IF(J8900="","",MAX(0,E8900-J8900)^2)</f>
        <v/>
      </c>
      <c r="M8900" s="27">
        <f>IF(J8900="","",MAX(0,E8900-(J8900+twcdh_off))^2)</f>
        <v/>
      </c>
      <c r="N8900" s="27">
        <f>IF(E8900="","",MAX(0,E8900-swcdh_thr)^2)</f>
        <v/>
      </c>
      <c r="O8900">
        <f>IF(K8900="","",ROUND(E8900-K8900,0))</f>
        <v/>
      </c>
      <c r="P8900">
        <f>IF(O8900="","",IF(O8900&gt;=1,O8900,0))</f>
        <v/>
      </c>
      <c r="Q8900" s="27">
        <f>IF(E8900="","",MAX(0,E8900-22))</f>
        <v/>
      </c>
      <c r="R8900" s="27">
        <f>IF(H8900=1,E8900,"")</f>
        <v/>
      </c>
      <c r="S8900" s="27">
        <f>IF(AND(H8900=1,J8900&lt;&gt;""),E8900-J8900,"")</f>
        <v/>
      </c>
      <c r="T8900">
        <f>IF(G8900="","",MONTH(G8900))</f>
        <v/>
      </c>
    </row>
    <row r="8901">
      <c r="A8901" s="24" t="n"/>
      <c r="B8901" s="24" t="n"/>
      <c r="C8901" s="24" t="n"/>
      <c r="D8901" s="24" t="n"/>
      <c r="E8901" s="24" t="n"/>
      <c r="F8901" s="25">
        <f>IF($E8901="","",DATE(IF($A8901="",nominal_year,$A8901),$B8901,$C8901)+($D8901-IF(LEFT(hour_conv,1)="1",1,0))/24)</f>
        <v/>
      </c>
      <c r="G8901" s="26">
        <f>IF(F8901="","",INT(F8901))</f>
        <v/>
      </c>
      <c r="H8901">
        <f>IF(G8901="","",IF(AND(MONTH(G8901)*100+DAY(G8901)&gt;=season_lo,MONTH(G8901)*100+DAY(G8901)&lt;=season_hi),1,0))</f>
        <v/>
      </c>
      <c r="I8901">
        <f>IF(G8901="","",G8901-first_day+1)</f>
        <v/>
      </c>
      <c r="J8901" s="27">
        <f>IF(I8901="","",INDEX(Daily!$J$2:$J$421,I8901))</f>
        <v/>
      </c>
      <c r="K8901" s="27">
        <f>IF(J8901="","",J8901+cat_offset)</f>
        <v/>
      </c>
      <c r="L8901" s="27">
        <f>IF(J8901="","",MAX(0,E8901-J8901)^2)</f>
        <v/>
      </c>
      <c r="M8901" s="27">
        <f>IF(J8901="","",MAX(0,E8901-(J8901+twcdh_off))^2)</f>
        <v/>
      </c>
      <c r="N8901" s="27">
        <f>IF(E8901="","",MAX(0,E8901-swcdh_thr)^2)</f>
        <v/>
      </c>
      <c r="O8901">
        <f>IF(K8901="","",ROUND(E8901-K8901,0))</f>
        <v/>
      </c>
      <c r="P8901">
        <f>IF(O8901="","",IF(O8901&gt;=1,O8901,0))</f>
        <v/>
      </c>
      <c r="Q8901" s="27">
        <f>IF(E8901="","",MAX(0,E8901-22))</f>
        <v/>
      </c>
      <c r="R8901" s="27">
        <f>IF(H8901=1,E8901,"")</f>
        <v/>
      </c>
      <c r="S8901" s="27">
        <f>IF(AND(H8901=1,J8901&lt;&gt;""),E8901-J8901,"")</f>
        <v/>
      </c>
      <c r="T8901">
        <f>IF(G8901="","",MONTH(G8901))</f>
        <v/>
      </c>
    </row>
    <row r="8902">
      <c r="A8902" s="24" t="n"/>
      <c r="B8902" s="24" t="n"/>
      <c r="C8902" s="24" t="n"/>
      <c r="D8902" s="24" t="n"/>
      <c r="E8902" s="24" t="n"/>
      <c r="F8902" s="25">
        <f>IF($E8902="","",DATE(IF($A8902="",nominal_year,$A8902),$B8902,$C8902)+($D8902-IF(LEFT(hour_conv,1)="1",1,0))/24)</f>
        <v/>
      </c>
      <c r="G8902" s="26">
        <f>IF(F8902="","",INT(F8902))</f>
        <v/>
      </c>
      <c r="H8902">
        <f>IF(G8902="","",IF(AND(MONTH(G8902)*100+DAY(G8902)&gt;=season_lo,MONTH(G8902)*100+DAY(G8902)&lt;=season_hi),1,0))</f>
        <v/>
      </c>
      <c r="I8902">
        <f>IF(G8902="","",G8902-first_day+1)</f>
        <v/>
      </c>
      <c r="J8902" s="27">
        <f>IF(I8902="","",INDEX(Daily!$J$2:$J$421,I8902))</f>
        <v/>
      </c>
      <c r="K8902" s="27">
        <f>IF(J8902="","",J8902+cat_offset)</f>
        <v/>
      </c>
      <c r="L8902" s="27">
        <f>IF(J8902="","",MAX(0,E8902-J8902)^2)</f>
        <v/>
      </c>
      <c r="M8902" s="27">
        <f>IF(J8902="","",MAX(0,E8902-(J8902+twcdh_off))^2)</f>
        <v/>
      </c>
      <c r="N8902" s="27">
        <f>IF(E8902="","",MAX(0,E8902-swcdh_thr)^2)</f>
        <v/>
      </c>
      <c r="O8902">
        <f>IF(K8902="","",ROUND(E8902-K8902,0))</f>
        <v/>
      </c>
      <c r="P8902">
        <f>IF(O8902="","",IF(O8902&gt;=1,O8902,0))</f>
        <v/>
      </c>
      <c r="Q8902" s="27">
        <f>IF(E8902="","",MAX(0,E8902-22))</f>
        <v/>
      </c>
      <c r="R8902" s="27">
        <f>IF(H8902=1,E8902,"")</f>
        <v/>
      </c>
      <c r="S8902" s="27">
        <f>IF(AND(H8902=1,J8902&lt;&gt;""),E8902-J8902,"")</f>
        <v/>
      </c>
      <c r="T8902">
        <f>IF(G8902="","",MONTH(G8902))</f>
        <v/>
      </c>
    </row>
    <row r="8903">
      <c r="A8903" s="24" t="n"/>
      <c r="B8903" s="24" t="n"/>
      <c r="C8903" s="24" t="n"/>
      <c r="D8903" s="24" t="n"/>
      <c r="E8903" s="24" t="n"/>
      <c r="F8903" s="25">
        <f>IF($E8903="","",DATE(IF($A8903="",nominal_year,$A8903),$B8903,$C8903)+($D8903-IF(LEFT(hour_conv,1)="1",1,0))/24)</f>
        <v/>
      </c>
      <c r="G8903" s="26">
        <f>IF(F8903="","",INT(F8903))</f>
        <v/>
      </c>
      <c r="H8903">
        <f>IF(G8903="","",IF(AND(MONTH(G8903)*100+DAY(G8903)&gt;=season_lo,MONTH(G8903)*100+DAY(G8903)&lt;=season_hi),1,0))</f>
        <v/>
      </c>
      <c r="I8903">
        <f>IF(G8903="","",G8903-first_day+1)</f>
        <v/>
      </c>
      <c r="J8903" s="27">
        <f>IF(I8903="","",INDEX(Daily!$J$2:$J$421,I8903))</f>
        <v/>
      </c>
      <c r="K8903" s="27">
        <f>IF(J8903="","",J8903+cat_offset)</f>
        <v/>
      </c>
      <c r="L8903" s="27">
        <f>IF(J8903="","",MAX(0,E8903-J8903)^2)</f>
        <v/>
      </c>
      <c r="M8903" s="27">
        <f>IF(J8903="","",MAX(0,E8903-(J8903+twcdh_off))^2)</f>
        <v/>
      </c>
      <c r="N8903" s="27">
        <f>IF(E8903="","",MAX(0,E8903-swcdh_thr)^2)</f>
        <v/>
      </c>
      <c r="O8903">
        <f>IF(K8903="","",ROUND(E8903-K8903,0))</f>
        <v/>
      </c>
      <c r="P8903">
        <f>IF(O8903="","",IF(O8903&gt;=1,O8903,0))</f>
        <v/>
      </c>
      <c r="Q8903" s="27">
        <f>IF(E8903="","",MAX(0,E8903-22))</f>
        <v/>
      </c>
      <c r="R8903" s="27">
        <f>IF(H8903=1,E8903,"")</f>
        <v/>
      </c>
      <c r="S8903" s="27">
        <f>IF(AND(H8903=1,J8903&lt;&gt;""),E8903-J8903,"")</f>
        <v/>
      </c>
      <c r="T8903">
        <f>IF(G8903="","",MONTH(G8903))</f>
        <v/>
      </c>
    </row>
    <row r="8904">
      <c r="A8904" s="24" t="n"/>
      <c r="B8904" s="24" t="n"/>
      <c r="C8904" s="24" t="n"/>
      <c r="D8904" s="24" t="n"/>
      <c r="E8904" s="24" t="n"/>
      <c r="F8904" s="25">
        <f>IF($E8904="","",DATE(IF($A8904="",nominal_year,$A8904),$B8904,$C8904)+($D8904-IF(LEFT(hour_conv,1)="1",1,0))/24)</f>
        <v/>
      </c>
      <c r="G8904" s="26">
        <f>IF(F8904="","",INT(F8904))</f>
        <v/>
      </c>
      <c r="H8904">
        <f>IF(G8904="","",IF(AND(MONTH(G8904)*100+DAY(G8904)&gt;=season_lo,MONTH(G8904)*100+DAY(G8904)&lt;=season_hi),1,0))</f>
        <v/>
      </c>
      <c r="I8904">
        <f>IF(G8904="","",G8904-first_day+1)</f>
        <v/>
      </c>
      <c r="J8904" s="27">
        <f>IF(I8904="","",INDEX(Daily!$J$2:$J$421,I8904))</f>
        <v/>
      </c>
      <c r="K8904" s="27">
        <f>IF(J8904="","",J8904+cat_offset)</f>
        <v/>
      </c>
      <c r="L8904" s="27">
        <f>IF(J8904="","",MAX(0,E8904-J8904)^2)</f>
        <v/>
      </c>
      <c r="M8904" s="27">
        <f>IF(J8904="","",MAX(0,E8904-(J8904+twcdh_off))^2)</f>
        <v/>
      </c>
      <c r="N8904" s="27">
        <f>IF(E8904="","",MAX(0,E8904-swcdh_thr)^2)</f>
        <v/>
      </c>
      <c r="O8904">
        <f>IF(K8904="","",ROUND(E8904-K8904,0))</f>
        <v/>
      </c>
      <c r="P8904">
        <f>IF(O8904="","",IF(O8904&gt;=1,O8904,0))</f>
        <v/>
      </c>
      <c r="Q8904" s="27">
        <f>IF(E8904="","",MAX(0,E8904-22))</f>
        <v/>
      </c>
      <c r="R8904" s="27">
        <f>IF(H8904=1,E8904,"")</f>
        <v/>
      </c>
      <c r="S8904" s="27">
        <f>IF(AND(H8904=1,J8904&lt;&gt;""),E8904-J8904,"")</f>
        <v/>
      </c>
      <c r="T8904">
        <f>IF(G8904="","",MONTH(G8904))</f>
        <v/>
      </c>
    </row>
    <row r="8905">
      <c r="A8905" s="24" t="n"/>
      <c r="B8905" s="24" t="n"/>
      <c r="C8905" s="24" t="n"/>
      <c r="D8905" s="24" t="n"/>
      <c r="E8905" s="24" t="n"/>
      <c r="F8905" s="25">
        <f>IF($E8905="","",DATE(IF($A8905="",nominal_year,$A8905),$B8905,$C8905)+($D8905-IF(LEFT(hour_conv,1)="1",1,0))/24)</f>
        <v/>
      </c>
      <c r="G8905" s="26">
        <f>IF(F8905="","",INT(F8905))</f>
        <v/>
      </c>
      <c r="H8905">
        <f>IF(G8905="","",IF(AND(MONTH(G8905)*100+DAY(G8905)&gt;=season_lo,MONTH(G8905)*100+DAY(G8905)&lt;=season_hi),1,0))</f>
        <v/>
      </c>
      <c r="I8905">
        <f>IF(G8905="","",G8905-first_day+1)</f>
        <v/>
      </c>
      <c r="J8905" s="27">
        <f>IF(I8905="","",INDEX(Daily!$J$2:$J$421,I8905))</f>
        <v/>
      </c>
      <c r="K8905" s="27">
        <f>IF(J8905="","",J8905+cat_offset)</f>
        <v/>
      </c>
      <c r="L8905" s="27">
        <f>IF(J8905="","",MAX(0,E8905-J8905)^2)</f>
        <v/>
      </c>
      <c r="M8905" s="27">
        <f>IF(J8905="","",MAX(0,E8905-(J8905+twcdh_off))^2)</f>
        <v/>
      </c>
      <c r="N8905" s="27">
        <f>IF(E8905="","",MAX(0,E8905-swcdh_thr)^2)</f>
        <v/>
      </c>
      <c r="O8905">
        <f>IF(K8905="","",ROUND(E8905-K8905,0))</f>
        <v/>
      </c>
      <c r="P8905">
        <f>IF(O8905="","",IF(O8905&gt;=1,O8905,0))</f>
        <v/>
      </c>
      <c r="Q8905" s="27">
        <f>IF(E8905="","",MAX(0,E8905-22))</f>
        <v/>
      </c>
      <c r="R8905" s="27">
        <f>IF(H8905=1,E8905,"")</f>
        <v/>
      </c>
      <c r="S8905" s="27">
        <f>IF(AND(H8905=1,J8905&lt;&gt;""),E8905-J8905,"")</f>
        <v/>
      </c>
      <c r="T8905">
        <f>IF(G8905="","",MONTH(G8905))</f>
        <v/>
      </c>
    </row>
    <row r="8906">
      <c r="A8906" s="24" t="n"/>
      <c r="B8906" s="24" t="n"/>
      <c r="C8906" s="24" t="n"/>
      <c r="D8906" s="24" t="n"/>
      <c r="E8906" s="24" t="n"/>
      <c r="F8906" s="25">
        <f>IF($E8906="","",DATE(IF($A8906="",nominal_year,$A8906),$B8906,$C8906)+($D8906-IF(LEFT(hour_conv,1)="1",1,0))/24)</f>
        <v/>
      </c>
      <c r="G8906" s="26">
        <f>IF(F8906="","",INT(F8906))</f>
        <v/>
      </c>
      <c r="H8906">
        <f>IF(G8906="","",IF(AND(MONTH(G8906)*100+DAY(G8906)&gt;=season_lo,MONTH(G8906)*100+DAY(G8906)&lt;=season_hi),1,0))</f>
        <v/>
      </c>
      <c r="I8906">
        <f>IF(G8906="","",G8906-first_day+1)</f>
        <v/>
      </c>
      <c r="J8906" s="27">
        <f>IF(I8906="","",INDEX(Daily!$J$2:$J$421,I8906))</f>
        <v/>
      </c>
      <c r="K8906" s="27">
        <f>IF(J8906="","",J8906+cat_offset)</f>
        <v/>
      </c>
      <c r="L8906" s="27">
        <f>IF(J8906="","",MAX(0,E8906-J8906)^2)</f>
        <v/>
      </c>
      <c r="M8906" s="27">
        <f>IF(J8906="","",MAX(0,E8906-(J8906+twcdh_off))^2)</f>
        <v/>
      </c>
      <c r="N8906" s="27">
        <f>IF(E8906="","",MAX(0,E8906-swcdh_thr)^2)</f>
        <v/>
      </c>
      <c r="O8906">
        <f>IF(K8906="","",ROUND(E8906-K8906,0))</f>
        <v/>
      </c>
      <c r="P8906">
        <f>IF(O8906="","",IF(O8906&gt;=1,O8906,0))</f>
        <v/>
      </c>
      <c r="Q8906" s="27">
        <f>IF(E8906="","",MAX(0,E8906-22))</f>
        <v/>
      </c>
      <c r="R8906" s="27">
        <f>IF(H8906=1,E8906,"")</f>
        <v/>
      </c>
      <c r="S8906" s="27">
        <f>IF(AND(H8906=1,J8906&lt;&gt;""),E8906-J8906,"")</f>
        <v/>
      </c>
      <c r="T8906">
        <f>IF(G8906="","",MONTH(G8906))</f>
        <v/>
      </c>
    </row>
    <row r="8907">
      <c r="A8907" s="24" t="n"/>
      <c r="B8907" s="24" t="n"/>
      <c r="C8907" s="24" t="n"/>
      <c r="D8907" s="24" t="n"/>
      <c r="E8907" s="24" t="n"/>
      <c r="F8907" s="25">
        <f>IF($E8907="","",DATE(IF($A8907="",nominal_year,$A8907),$B8907,$C8907)+($D8907-IF(LEFT(hour_conv,1)="1",1,0))/24)</f>
        <v/>
      </c>
      <c r="G8907" s="26">
        <f>IF(F8907="","",INT(F8907))</f>
        <v/>
      </c>
      <c r="H8907">
        <f>IF(G8907="","",IF(AND(MONTH(G8907)*100+DAY(G8907)&gt;=season_lo,MONTH(G8907)*100+DAY(G8907)&lt;=season_hi),1,0))</f>
        <v/>
      </c>
      <c r="I8907">
        <f>IF(G8907="","",G8907-first_day+1)</f>
        <v/>
      </c>
      <c r="J8907" s="27">
        <f>IF(I8907="","",INDEX(Daily!$J$2:$J$421,I8907))</f>
        <v/>
      </c>
      <c r="K8907" s="27">
        <f>IF(J8907="","",J8907+cat_offset)</f>
        <v/>
      </c>
      <c r="L8907" s="27">
        <f>IF(J8907="","",MAX(0,E8907-J8907)^2)</f>
        <v/>
      </c>
      <c r="M8907" s="27">
        <f>IF(J8907="","",MAX(0,E8907-(J8907+twcdh_off))^2)</f>
        <v/>
      </c>
      <c r="N8907" s="27">
        <f>IF(E8907="","",MAX(0,E8907-swcdh_thr)^2)</f>
        <v/>
      </c>
      <c r="O8907">
        <f>IF(K8907="","",ROUND(E8907-K8907,0))</f>
        <v/>
      </c>
      <c r="P8907">
        <f>IF(O8907="","",IF(O8907&gt;=1,O8907,0))</f>
        <v/>
      </c>
      <c r="Q8907" s="27">
        <f>IF(E8907="","",MAX(0,E8907-22))</f>
        <v/>
      </c>
      <c r="R8907" s="27">
        <f>IF(H8907=1,E8907,"")</f>
        <v/>
      </c>
      <c r="S8907" s="27">
        <f>IF(AND(H8907=1,J8907&lt;&gt;""),E8907-J8907,"")</f>
        <v/>
      </c>
      <c r="T8907">
        <f>IF(G8907="","",MONTH(G8907))</f>
        <v/>
      </c>
    </row>
    <row r="8908">
      <c r="A8908" s="24" t="n"/>
      <c r="B8908" s="24" t="n"/>
      <c r="C8908" s="24" t="n"/>
      <c r="D8908" s="24" t="n"/>
      <c r="E8908" s="24" t="n"/>
      <c r="F8908" s="25">
        <f>IF($E8908="","",DATE(IF($A8908="",nominal_year,$A8908),$B8908,$C8908)+($D8908-IF(LEFT(hour_conv,1)="1",1,0))/24)</f>
        <v/>
      </c>
      <c r="G8908" s="26">
        <f>IF(F8908="","",INT(F8908))</f>
        <v/>
      </c>
      <c r="H8908">
        <f>IF(G8908="","",IF(AND(MONTH(G8908)*100+DAY(G8908)&gt;=season_lo,MONTH(G8908)*100+DAY(G8908)&lt;=season_hi),1,0))</f>
        <v/>
      </c>
      <c r="I8908">
        <f>IF(G8908="","",G8908-first_day+1)</f>
        <v/>
      </c>
      <c r="J8908" s="27">
        <f>IF(I8908="","",INDEX(Daily!$J$2:$J$421,I8908))</f>
        <v/>
      </c>
      <c r="K8908" s="27">
        <f>IF(J8908="","",J8908+cat_offset)</f>
        <v/>
      </c>
      <c r="L8908" s="27">
        <f>IF(J8908="","",MAX(0,E8908-J8908)^2)</f>
        <v/>
      </c>
      <c r="M8908" s="27">
        <f>IF(J8908="","",MAX(0,E8908-(J8908+twcdh_off))^2)</f>
        <v/>
      </c>
      <c r="N8908" s="27">
        <f>IF(E8908="","",MAX(0,E8908-swcdh_thr)^2)</f>
        <v/>
      </c>
      <c r="O8908">
        <f>IF(K8908="","",ROUND(E8908-K8908,0))</f>
        <v/>
      </c>
      <c r="P8908">
        <f>IF(O8908="","",IF(O8908&gt;=1,O8908,0))</f>
        <v/>
      </c>
      <c r="Q8908" s="27">
        <f>IF(E8908="","",MAX(0,E8908-22))</f>
        <v/>
      </c>
      <c r="R8908" s="27">
        <f>IF(H8908=1,E8908,"")</f>
        <v/>
      </c>
      <c r="S8908" s="27">
        <f>IF(AND(H8908=1,J8908&lt;&gt;""),E8908-J8908,"")</f>
        <v/>
      </c>
      <c r="T8908">
        <f>IF(G8908="","",MONTH(G8908))</f>
        <v/>
      </c>
    </row>
    <row r="8909">
      <c r="A8909" s="24" t="n"/>
      <c r="B8909" s="24" t="n"/>
      <c r="C8909" s="24" t="n"/>
      <c r="D8909" s="24" t="n"/>
      <c r="E8909" s="24" t="n"/>
      <c r="F8909" s="25">
        <f>IF($E8909="","",DATE(IF($A8909="",nominal_year,$A8909),$B8909,$C8909)+($D8909-IF(LEFT(hour_conv,1)="1",1,0))/24)</f>
        <v/>
      </c>
      <c r="G8909" s="26">
        <f>IF(F8909="","",INT(F8909))</f>
        <v/>
      </c>
      <c r="H8909">
        <f>IF(G8909="","",IF(AND(MONTH(G8909)*100+DAY(G8909)&gt;=season_lo,MONTH(G8909)*100+DAY(G8909)&lt;=season_hi),1,0))</f>
        <v/>
      </c>
      <c r="I8909">
        <f>IF(G8909="","",G8909-first_day+1)</f>
        <v/>
      </c>
      <c r="J8909" s="27">
        <f>IF(I8909="","",INDEX(Daily!$J$2:$J$421,I8909))</f>
        <v/>
      </c>
      <c r="K8909" s="27">
        <f>IF(J8909="","",J8909+cat_offset)</f>
        <v/>
      </c>
      <c r="L8909" s="27">
        <f>IF(J8909="","",MAX(0,E8909-J8909)^2)</f>
        <v/>
      </c>
      <c r="M8909" s="27">
        <f>IF(J8909="","",MAX(0,E8909-(J8909+twcdh_off))^2)</f>
        <v/>
      </c>
      <c r="N8909" s="27">
        <f>IF(E8909="","",MAX(0,E8909-swcdh_thr)^2)</f>
        <v/>
      </c>
      <c r="O8909">
        <f>IF(K8909="","",ROUND(E8909-K8909,0))</f>
        <v/>
      </c>
      <c r="P8909">
        <f>IF(O8909="","",IF(O8909&gt;=1,O8909,0))</f>
        <v/>
      </c>
      <c r="Q8909" s="27">
        <f>IF(E8909="","",MAX(0,E8909-22))</f>
        <v/>
      </c>
      <c r="R8909" s="27">
        <f>IF(H8909=1,E8909,"")</f>
        <v/>
      </c>
      <c r="S8909" s="27">
        <f>IF(AND(H8909=1,J8909&lt;&gt;""),E8909-J8909,"")</f>
        <v/>
      </c>
      <c r="T8909">
        <f>IF(G8909="","",MONTH(G8909))</f>
        <v/>
      </c>
    </row>
    <row r="8910">
      <c r="A8910" s="24" t="n"/>
      <c r="B8910" s="24" t="n"/>
      <c r="C8910" s="24" t="n"/>
      <c r="D8910" s="24" t="n"/>
      <c r="E8910" s="24" t="n"/>
      <c r="F8910" s="25">
        <f>IF($E8910="","",DATE(IF($A8910="",nominal_year,$A8910),$B8910,$C8910)+($D8910-IF(LEFT(hour_conv,1)="1",1,0))/24)</f>
        <v/>
      </c>
      <c r="G8910" s="26">
        <f>IF(F8910="","",INT(F8910))</f>
        <v/>
      </c>
      <c r="H8910">
        <f>IF(G8910="","",IF(AND(MONTH(G8910)*100+DAY(G8910)&gt;=season_lo,MONTH(G8910)*100+DAY(G8910)&lt;=season_hi),1,0))</f>
        <v/>
      </c>
      <c r="I8910">
        <f>IF(G8910="","",G8910-first_day+1)</f>
        <v/>
      </c>
      <c r="J8910" s="27">
        <f>IF(I8910="","",INDEX(Daily!$J$2:$J$421,I8910))</f>
        <v/>
      </c>
      <c r="K8910" s="27">
        <f>IF(J8910="","",J8910+cat_offset)</f>
        <v/>
      </c>
      <c r="L8910" s="27">
        <f>IF(J8910="","",MAX(0,E8910-J8910)^2)</f>
        <v/>
      </c>
      <c r="M8910" s="27">
        <f>IF(J8910="","",MAX(0,E8910-(J8910+twcdh_off))^2)</f>
        <v/>
      </c>
      <c r="N8910" s="27">
        <f>IF(E8910="","",MAX(0,E8910-swcdh_thr)^2)</f>
        <v/>
      </c>
      <c r="O8910">
        <f>IF(K8910="","",ROUND(E8910-K8910,0))</f>
        <v/>
      </c>
      <c r="P8910">
        <f>IF(O8910="","",IF(O8910&gt;=1,O8910,0))</f>
        <v/>
      </c>
      <c r="Q8910" s="27">
        <f>IF(E8910="","",MAX(0,E8910-22))</f>
        <v/>
      </c>
      <c r="R8910" s="27">
        <f>IF(H8910=1,E8910,"")</f>
        <v/>
      </c>
      <c r="S8910" s="27">
        <f>IF(AND(H8910=1,J8910&lt;&gt;""),E8910-J8910,"")</f>
        <v/>
      </c>
      <c r="T8910">
        <f>IF(G8910="","",MONTH(G8910))</f>
        <v/>
      </c>
    </row>
    <row r="8911">
      <c r="A8911" s="24" t="n"/>
      <c r="B8911" s="24" t="n"/>
      <c r="C8911" s="24" t="n"/>
      <c r="D8911" s="24" t="n"/>
      <c r="E8911" s="24" t="n"/>
      <c r="F8911" s="25">
        <f>IF($E8911="","",DATE(IF($A8911="",nominal_year,$A8911),$B8911,$C8911)+($D8911-IF(LEFT(hour_conv,1)="1",1,0))/24)</f>
        <v/>
      </c>
      <c r="G8911" s="26">
        <f>IF(F8911="","",INT(F8911))</f>
        <v/>
      </c>
      <c r="H8911">
        <f>IF(G8911="","",IF(AND(MONTH(G8911)*100+DAY(G8911)&gt;=season_lo,MONTH(G8911)*100+DAY(G8911)&lt;=season_hi),1,0))</f>
        <v/>
      </c>
      <c r="I8911">
        <f>IF(G8911="","",G8911-first_day+1)</f>
        <v/>
      </c>
      <c r="J8911" s="27">
        <f>IF(I8911="","",INDEX(Daily!$J$2:$J$421,I8911))</f>
        <v/>
      </c>
      <c r="K8911" s="27">
        <f>IF(J8911="","",J8911+cat_offset)</f>
        <v/>
      </c>
      <c r="L8911" s="27">
        <f>IF(J8911="","",MAX(0,E8911-J8911)^2)</f>
        <v/>
      </c>
      <c r="M8911" s="27">
        <f>IF(J8911="","",MAX(0,E8911-(J8911+twcdh_off))^2)</f>
        <v/>
      </c>
      <c r="N8911" s="27">
        <f>IF(E8911="","",MAX(0,E8911-swcdh_thr)^2)</f>
        <v/>
      </c>
      <c r="O8911">
        <f>IF(K8911="","",ROUND(E8911-K8911,0))</f>
        <v/>
      </c>
      <c r="P8911">
        <f>IF(O8911="","",IF(O8911&gt;=1,O8911,0))</f>
        <v/>
      </c>
      <c r="Q8911" s="27">
        <f>IF(E8911="","",MAX(0,E8911-22))</f>
        <v/>
      </c>
      <c r="R8911" s="27">
        <f>IF(H8911=1,E8911,"")</f>
        <v/>
      </c>
      <c r="S8911" s="27">
        <f>IF(AND(H8911=1,J8911&lt;&gt;""),E8911-J8911,"")</f>
        <v/>
      </c>
      <c r="T8911">
        <f>IF(G8911="","",MONTH(G8911))</f>
        <v/>
      </c>
    </row>
    <row r="8912">
      <c r="A8912" s="24" t="n"/>
      <c r="B8912" s="24" t="n"/>
      <c r="C8912" s="24" t="n"/>
      <c r="D8912" s="24" t="n"/>
      <c r="E8912" s="24" t="n"/>
      <c r="F8912" s="25">
        <f>IF($E8912="","",DATE(IF($A8912="",nominal_year,$A8912),$B8912,$C8912)+($D8912-IF(LEFT(hour_conv,1)="1",1,0))/24)</f>
        <v/>
      </c>
      <c r="G8912" s="26">
        <f>IF(F8912="","",INT(F8912))</f>
        <v/>
      </c>
      <c r="H8912">
        <f>IF(G8912="","",IF(AND(MONTH(G8912)*100+DAY(G8912)&gt;=season_lo,MONTH(G8912)*100+DAY(G8912)&lt;=season_hi),1,0))</f>
        <v/>
      </c>
      <c r="I8912">
        <f>IF(G8912="","",G8912-first_day+1)</f>
        <v/>
      </c>
      <c r="J8912" s="27">
        <f>IF(I8912="","",INDEX(Daily!$J$2:$J$421,I8912))</f>
        <v/>
      </c>
      <c r="K8912" s="27">
        <f>IF(J8912="","",J8912+cat_offset)</f>
        <v/>
      </c>
      <c r="L8912" s="27">
        <f>IF(J8912="","",MAX(0,E8912-J8912)^2)</f>
        <v/>
      </c>
      <c r="M8912" s="27">
        <f>IF(J8912="","",MAX(0,E8912-(J8912+twcdh_off))^2)</f>
        <v/>
      </c>
      <c r="N8912" s="27">
        <f>IF(E8912="","",MAX(0,E8912-swcdh_thr)^2)</f>
        <v/>
      </c>
      <c r="O8912">
        <f>IF(K8912="","",ROUND(E8912-K8912,0))</f>
        <v/>
      </c>
      <c r="P8912">
        <f>IF(O8912="","",IF(O8912&gt;=1,O8912,0))</f>
        <v/>
      </c>
      <c r="Q8912" s="27">
        <f>IF(E8912="","",MAX(0,E8912-22))</f>
        <v/>
      </c>
      <c r="R8912" s="27">
        <f>IF(H8912=1,E8912,"")</f>
        <v/>
      </c>
      <c r="S8912" s="27">
        <f>IF(AND(H8912=1,J8912&lt;&gt;""),E8912-J8912,"")</f>
        <v/>
      </c>
      <c r="T8912">
        <f>IF(G8912="","",MONTH(G8912))</f>
        <v/>
      </c>
    </row>
    <row r="8913">
      <c r="A8913" s="24" t="n"/>
      <c r="B8913" s="24" t="n"/>
      <c r="C8913" s="24" t="n"/>
      <c r="D8913" s="24" t="n"/>
      <c r="E8913" s="24" t="n"/>
      <c r="F8913" s="25">
        <f>IF($E8913="","",DATE(IF($A8913="",nominal_year,$A8913),$B8913,$C8913)+($D8913-IF(LEFT(hour_conv,1)="1",1,0))/24)</f>
        <v/>
      </c>
      <c r="G8913" s="26">
        <f>IF(F8913="","",INT(F8913))</f>
        <v/>
      </c>
      <c r="H8913">
        <f>IF(G8913="","",IF(AND(MONTH(G8913)*100+DAY(G8913)&gt;=season_lo,MONTH(G8913)*100+DAY(G8913)&lt;=season_hi),1,0))</f>
        <v/>
      </c>
      <c r="I8913">
        <f>IF(G8913="","",G8913-first_day+1)</f>
        <v/>
      </c>
      <c r="J8913" s="27">
        <f>IF(I8913="","",INDEX(Daily!$J$2:$J$421,I8913))</f>
        <v/>
      </c>
      <c r="K8913" s="27">
        <f>IF(J8913="","",J8913+cat_offset)</f>
        <v/>
      </c>
      <c r="L8913" s="27">
        <f>IF(J8913="","",MAX(0,E8913-J8913)^2)</f>
        <v/>
      </c>
      <c r="M8913" s="27">
        <f>IF(J8913="","",MAX(0,E8913-(J8913+twcdh_off))^2)</f>
        <v/>
      </c>
      <c r="N8913" s="27">
        <f>IF(E8913="","",MAX(0,E8913-swcdh_thr)^2)</f>
        <v/>
      </c>
      <c r="O8913">
        <f>IF(K8913="","",ROUND(E8913-K8913,0))</f>
        <v/>
      </c>
      <c r="P8913">
        <f>IF(O8913="","",IF(O8913&gt;=1,O8913,0))</f>
        <v/>
      </c>
      <c r="Q8913" s="27">
        <f>IF(E8913="","",MAX(0,E8913-22))</f>
        <v/>
      </c>
      <c r="R8913" s="27">
        <f>IF(H8913=1,E8913,"")</f>
        <v/>
      </c>
      <c r="S8913" s="27">
        <f>IF(AND(H8913=1,J8913&lt;&gt;""),E8913-J8913,"")</f>
        <v/>
      </c>
      <c r="T8913">
        <f>IF(G8913="","",MONTH(G8913))</f>
        <v/>
      </c>
    </row>
    <row r="8914">
      <c r="A8914" s="24" t="n"/>
      <c r="B8914" s="24" t="n"/>
      <c r="C8914" s="24" t="n"/>
      <c r="D8914" s="24" t="n"/>
      <c r="E8914" s="24" t="n"/>
      <c r="F8914" s="25">
        <f>IF($E8914="","",DATE(IF($A8914="",nominal_year,$A8914),$B8914,$C8914)+($D8914-IF(LEFT(hour_conv,1)="1",1,0))/24)</f>
        <v/>
      </c>
      <c r="G8914" s="26">
        <f>IF(F8914="","",INT(F8914))</f>
        <v/>
      </c>
      <c r="H8914">
        <f>IF(G8914="","",IF(AND(MONTH(G8914)*100+DAY(G8914)&gt;=season_lo,MONTH(G8914)*100+DAY(G8914)&lt;=season_hi),1,0))</f>
        <v/>
      </c>
      <c r="I8914">
        <f>IF(G8914="","",G8914-first_day+1)</f>
        <v/>
      </c>
      <c r="J8914" s="27">
        <f>IF(I8914="","",INDEX(Daily!$J$2:$J$421,I8914))</f>
        <v/>
      </c>
      <c r="K8914" s="27">
        <f>IF(J8914="","",J8914+cat_offset)</f>
        <v/>
      </c>
      <c r="L8914" s="27">
        <f>IF(J8914="","",MAX(0,E8914-J8914)^2)</f>
        <v/>
      </c>
      <c r="M8914" s="27">
        <f>IF(J8914="","",MAX(0,E8914-(J8914+twcdh_off))^2)</f>
        <v/>
      </c>
      <c r="N8914" s="27">
        <f>IF(E8914="","",MAX(0,E8914-swcdh_thr)^2)</f>
        <v/>
      </c>
      <c r="O8914">
        <f>IF(K8914="","",ROUND(E8914-K8914,0))</f>
        <v/>
      </c>
      <c r="P8914">
        <f>IF(O8914="","",IF(O8914&gt;=1,O8914,0))</f>
        <v/>
      </c>
      <c r="Q8914" s="27">
        <f>IF(E8914="","",MAX(0,E8914-22))</f>
        <v/>
      </c>
      <c r="R8914" s="27">
        <f>IF(H8914=1,E8914,"")</f>
        <v/>
      </c>
      <c r="S8914" s="27">
        <f>IF(AND(H8914=1,J8914&lt;&gt;""),E8914-J8914,"")</f>
        <v/>
      </c>
      <c r="T8914">
        <f>IF(G8914="","",MONTH(G8914))</f>
        <v/>
      </c>
    </row>
    <row r="8915">
      <c r="A8915" s="24" t="n"/>
      <c r="B8915" s="24" t="n"/>
      <c r="C8915" s="24" t="n"/>
      <c r="D8915" s="24" t="n"/>
      <c r="E8915" s="24" t="n"/>
      <c r="F8915" s="25">
        <f>IF($E8915="","",DATE(IF($A8915="",nominal_year,$A8915),$B8915,$C8915)+($D8915-IF(LEFT(hour_conv,1)="1",1,0))/24)</f>
        <v/>
      </c>
      <c r="G8915" s="26">
        <f>IF(F8915="","",INT(F8915))</f>
        <v/>
      </c>
      <c r="H8915">
        <f>IF(G8915="","",IF(AND(MONTH(G8915)*100+DAY(G8915)&gt;=season_lo,MONTH(G8915)*100+DAY(G8915)&lt;=season_hi),1,0))</f>
        <v/>
      </c>
      <c r="I8915">
        <f>IF(G8915="","",G8915-first_day+1)</f>
        <v/>
      </c>
      <c r="J8915" s="27">
        <f>IF(I8915="","",INDEX(Daily!$J$2:$J$421,I8915))</f>
        <v/>
      </c>
      <c r="K8915" s="27">
        <f>IF(J8915="","",J8915+cat_offset)</f>
        <v/>
      </c>
      <c r="L8915" s="27">
        <f>IF(J8915="","",MAX(0,E8915-J8915)^2)</f>
        <v/>
      </c>
      <c r="M8915" s="27">
        <f>IF(J8915="","",MAX(0,E8915-(J8915+twcdh_off))^2)</f>
        <v/>
      </c>
      <c r="N8915" s="27">
        <f>IF(E8915="","",MAX(0,E8915-swcdh_thr)^2)</f>
        <v/>
      </c>
      <c r="O8915">
        <f>IF(K8915="","",ROUND(E8915-K8915,0))</f>
        <v/>
      </c>
      <c r="P8915">
        <f>IF(O8915="","",IF(O8915&gt;=1,O8915,0))</f>
        <v/>
      </c>
      <c r="Q8915" s="27">
        <f>IF(E8915="","",MAX(0,E8915-22))</f>
        <v/>
      </c>
      <c r="R8915" s="27">
        <f>IF(H8915=1,E8915,"")</f>
        <v/>
      </c>
      <c r="S8915" s="27">
        <f>IF(AND(H8915=1,J8915&lt;&gt;""),E8915-J8915,"")</f>
        <v/>
      </c>
      <c r="T8915">
        <f>IF(G8915="","",MONTH(G8915))</f>
        <v/>
      </c>
    </row>
    <row r="8916">
      <c r="A8916" s="24" t="n"/>
      <c r="B8916" s="24" t="n"/>
      <c r="C8916" s="24" t="n"/>
      <c r="D8916" s="24" t="n"/>
      <c r="E8916" s="24" t="n"/>
      <c r="F8916" s="25">
        <f>IF($E8916="","",DATE(IF($A8916="",nominal_year,$A8916),$B8916,$C8916)+($D8916-IF(LEFT(hour_conv,1)="1",1,0))/24)</f>
        <v/>
      </c>
      <c r="G8916" s="26">
        <f>IF(F8916="","",INT(F8916))</f>
        <v/>
      </c>
      <c r="H8916">
        <f>IF(G8916="","",IF(AND(MONTH(G8916)*100+DAY(G8916)&gt;=season_lo,MONTH(G8916)*100+DAY(G8916)&lt;=season_hi),1,0))</f>
        <v/>
      </c>
      <c r="I8916">
        <f>IF(G8916="","",G8916-first_day+1)</f>
        <v/>
      </c>
      <c r="J8916" s="27">
        <f>IF(I8916="","",INDEX(Daily!$J$2:$J$421,I8916))</f>
        <v/>
      </c>
      <c r="K8916" s="27">
        <f>IF(J8916="","",J8916+cat_offset)</f>
        <v/>
      </c>
      <c r="L8916" s="27">
        <f>IF(J8916="","",MAX(0,E8916-J8916)^2)</f>
        <v/>
      </c>
      <c r="M8916" s="27">
        <f>IF(J8916="","",MAX(0,E8916-(J8916+twcdh_off))^2)</f>
        <v/>
      </c>
      <c r="N8916" s="27">
        <f>IF(E8916="","",MAX(0,E8916-swcdh_thr)^2)</f>
        <v/>
      </c>
      <c r="O8916">
        <f>IF(K8916="","",ROUND(E8916-K8916,0))</f>
        <v/>
      </c>
      <c r="P8916">
        <f>IF(O8916="","",IF(O8916&gt;=1,O8916,0))</f>
        <v/>
      </c>
      <c r="Q8916" s="27">
        <f>IF(E8916="","",MAX(0,E8916-22))</f>
        <v/>
      </c>
      <c r="R8916" s="27">
        <f>IF(H8916=1,E8916,"")</f>
        <v/>
      </c>
      <c r="S8916" s="27">
        <f>IF(AND(H8916=1,J8916&lt;&gt;""),E8916-J8916,"")</f>
        <v/>
      </c>
      <c r="T8916">
        <f>IF(G8916="","",MONTH(G8916))</f>
        <v/>
      </c>
    </row>
    <row r="8917">
      <c r="A8917" s="24" t="n"/>
      <c r="B8917" s="24" t="n"/>
      <c r="C8917" s="24" t="n"/>
      <c r="D8917" s="24" t="n"/>
      <c r="E8917" s="24" t="n"/>
      <c r="F8917" s="25">
        <f>IF($E8917="","",DATE(IF($A8917="",nominal_year,$A8917),$B8917,$C8917)+($D8917-IF(LEFT(hour_conv,1)="1",1,0))/24)</f>
        <v/>
      </c>
      <c r="G8917" s="26">
        <f>IF(F8917="","",INT(F8917))</f>
        <v/>
      </c>
      <c r="H8917">
        <f>IF(G8917="","",IF(AND(MONTH(G8917)*100+DAY(G8917)&gt;=season_lo,MONTH(G8917)*100+DAY(G8917)&lt;=season_hi),1,0))</f>
        <v/>
      </c>
      <c r="I8917">
        <f>IF(G8917="","",G8917-first_day+1)</f>
        <v/>
      </c>
      <c r="J8917" s="27">
        <f>IF(I8917="","",INDEX(Daily!$J$2:$J$421,I8917))</f>
        <v/>
      </c>
      <c r="K8917" s="27">
        <f>IF(J8917="","",J8917+cat_offset)</f>
        <v/>
      </c>
      <c r="L8917" s="27">
        <f>IF(J8917="","",MAX(0,E8917-J8917)^2)</f>
        <v/>
      </c>
      <c r="M8917" s="27">
        <f>IF(J8917="","",MAX(0,E8917-(J8917+twcdh_off))^2)</f>
        <v/>
      </c>
      <c r="N8917" s="27">
        <f>IF(E8917="","",MAX(0,E8917-swcdh_thr)^2)</f>
        <v/>
      </c>
      <c r="O8917">
        <f>IF(K8917="","",ROUND(E8917-K8917,0))</f>
        <v/>
      </c>
      <c r="P8917">
        <f>IF(O8917="","",IF(O8917&gt;=1,O8917,0))</f>
        <v/>
      </c>
      <c r="Q8917" s="27">
        <f>IF(E8917="","",MAX(0,E8917-22))</f>
        <v/>
      </c>
      <c r="R8917" s="27">
        <f>IF(H8917=1,E8917,"")</f>
        <v/>
      </c>
      <c r="S8917" s="27">
        <f>IF(AND(H8917=1,J8917&lt;&gt;""),E8917-J8917,"")</f>
        <v/>
      </c>
      <c r="T8917">
        <f>IF(G8917="","",MONTH(G8917))</f>
        <v/>
      </c>
    </row>
    <row r="8918">
      <c r="A8918" s="24" t="n"/>
      <c r="B8918" s="24" t="n"/>
      <c r="C8918" s="24" t="n"/>
      <c r="D8918" s="24" t="n"/>
      <c r="E8918" s="24" t="n"/>
      <c r="F8918" s="25">
        <f>IF($E8918="","",DATE(IF($A8918="",nominal_year,$A8918),$B8918,$C8918)+($D8918-IF(LEFT(hour_conv,1)="1",1,0))/24)</f>
        <v/>
      </c>
      <c r="G8918" s="26">
        <f>IF(F8918="","",INT(F8918))</f>
        <v/>
      </c>
      <c r="H8918">
        <f>IF(G8918="","",IF(AND(MONTH(G8918)*100+DAY(G8918)&gt;=season_lo,MONTH(G8918)*100+DAY(G8918)&lt;=season_hi),1,0))</f>
        <v/>
      </c>
      <c r="I8918">
        <f>IF(G8918="","",G8918-first_day+1)</f>
        <v/>
      </c>
      <c r="J8918" s="27">
        <f>IF(I8918="","",INDEX(Daily!$J$2:$J$421,I8918))</f>
        <v/>
      </c>
      <c r="K8918" s="27">
        <f>IF(J8918="","",J8918+cat_offset)</f>
        <v/>
      </c>
      <c r="L8918" s="27">
        <f>IF(J8918="","",MAX(0,E8918-J8918)^2)</f>
        <v/>
      </c>
      <c r="M8918" s="27">
        <f>IF(J8918="","",MAX(0,E8918-(J8918+twcdh_off))^2)</f>
        <v/>
      </c>
      <c r="N8918" s="27">
        <f>IF(E8918="","",MAX(0,E8918-swcdh_thr)^2)</f>
        <v/>
      </c>
      <c r="O8918">
        <f>IF(K8918="","",ROUND(E8918-K8918,0))</f>
        <v/>
      </c>
      <c r="P8918">
        <f>IF(O8918="","",IF(O8918&gt;=1,O8918,0))</f>
        <v/>
      </c>
      <c r="Q8918" s="27">
        <f>IF(E8918="","",MAX(0,E8918-22))</f>
        <v/>
      </c>
      <c r="R8918" s="27">
        <f>IF(H8918=1,E8918,"")</f>
        <v/>
      </c>
      <c r="S8918" s="27">
        <f>IF(AND(H8918=1,J8918&lt;&gt;""),E8918-J8918,"")</f>
        <v/>
      </c>
      <c r="T8918">
        <f>IF(G8918="","",MONTH(G8918))</f>
        <v/>
      </c>
    </row>
    <row r="8919">
      <c r="A8919" s="24" t="n"/>
      <c r="B8919" s="24" t="n"/>
      <c r="C8919" s="24" t="n"/>
      <c r="D8919" s="24" t="n"/>
      <c r="E8919" s="24" t="n"/>
      <c r="F8919" s="25">
        <f>IF($E8919="","",DATE(IF($A8919="",nominal_year,$A8919),$B8919,$C8919)+($D8919-IF(LEFT(hour_conv,1)="1",1,0))/24)</f>
        <v/>
      </c>
      <c r="G8919" s="26">
        <f>IF(F8919="","",INT(F8919))</f>
        <v/>
      </c>
      <c r="H8919">
        <f>IF(G8919="","",IF(AND(MONTH(G8919)*100+DAY(G8919)&gt;=season_lo,MONTH(G8919)*100+DAY(G8919)&lt;=season_hi),1,0))</f>
        <v/>
      </c>
      <c r="I8919">
        <f>IF(G8919="","",G8919-first_day+1)</f>
        <v/>
      </c>
      <c r="J8919" s="27">
        <f>IF(I8919="","",INDEX(Daily!$J$2:$J$421,I8919))</f>
        <v/>
      </c>
      <c r="K8919" s="27">
        <f>IF(J8919="","",J8919+cat_offset)</f>
        <v/>
      </c>
      <c r="L8919" s="27">
        <f>IF(J8919="","",MAX(0,E8919-J8919)^2)</f>
        <v/>
      </c>
      <c r="M8919" s="27">
        <f>IF(J8919="","",MAX(0,E8919-(J8919+twcdh_off))^2)</f>
        <v/>
      </c>
      <c r="N8919" s="27">
        <f>IF(E8919="","",MAX(0,E8919-swcdh_thr)^2)</f>
        <v/>
      </c>
      <c r="O8919">
        <f>IF(K8919="","",ROUND(E8919-K8919,0))</f>
        <v/>
      </c>
      <c r="P8919">
        <f>IF(O8919="","",IF(O8919&gt;=1,O8919,0))</f>
        <v/>
      </c>
      <c r="Q8919" s="27">
        <f>IF(E8919="","",MAX(0,E8919-22))</f>
        <v/>
      </c>
      <c r="R8919" s="27">
        <f>IF(H8919=1,E8919,"")</f>
        <v/>
      </c>
      <c r="S8919" s="27">
        <f>IF(AND(H8919=1,J8919&lt;&gt;""),E8919-J8919,"")</f>
        <v/>
      </c>
      <c r="T8919">
        <f>IF(G8919="","",MONTH(G8919))</f>
        <v/>
      </c>
    </row>
    <row r="8920">
      <c r="A8920" s="24" t="n"/>
      <c r="B8920" s="24" t="n"/>
      <c r="C8920" s="24" t="n"/>
      <c r="D8920" s="24" t="n"/>
      <c r="E8920" s="24" t="n"/>
      <c r="F8920" s="25">
        <f>IF($E8920="","",DATE(IF($A8920="",nominal_year,$A8920),$B8920,$C8920)+($D8920-IF(LEFT(hour_conv,1)="1",1,0))/24)</f>
        <v/>
      </c>
      <c r="G8920" s="26">
        <f>IF(F8920="","",INT(F8920))</f>
        <v/>
      </c>
      <c r="H8920">
        <f>IF(G8920="","",IF(AND(MONTH(G8920)*100+DAY(G8920)&gt;=season_lo,MONTH(G8920)*100+DAY(G8920)&lt;=season_hi),1,0))</f>
        <v/>
      </c>
      <c r="I8920">
        <f>IF(G8920="","",G8920-first_day+1)</f>
        <v/>
      </c>
      <c r="J8920" s="27">
        <f>IF(I8920="","",INDEX(Daily!$J$2:$J$421,I8920))</f>
        <v/>
      </c>
      <c r="K8920" s="27">
        <f>IF(J8920="","",J8920+cat_offset)</f>
        <v/>
      </c>
      <c r="L8920" s="27">
        <f>IF(J8920="","",MAX(0,E8920-J8920)^2)</f>
        <v/>
      </c>
      <c r="M8920" s="27">
        <f>IF(J8920="","",MAX(0,E8920-(J8920+twcdh_off))^2)</f>
        <v/>
      </c>
      <c r="N8920" s="27">
        <f>IF(E8920="","",MAX(0,E8920-swcdh_thr)^2)</f>
        <v/>
      </c>
      <c r="O8920">
        <f>IF(K8920="","",ROUND(E8920-K8920,0))</f>
        <v/>
      </c>
      <c r="P8920">
        <f>IF(O8920="","",IF(O8920&gt;=1,O8920,0))</f>
        <v/>
      </c>
      <c r="Q8920" s="27">
        <f>IF(E8920="","",MAX(0,E8920-22))</f>
        <v/>
      </c>
      <c r="R8920" s="27">
        <f>IF(H8920=1,E8920,"")</f>
        <v/>
      </c>
      <c r="S8920" s="27">
        <f>IF(AND(H8920=1,J8920&lt;&gt;""),E8920-J8920,"")</f>
        <v/>
      </c>
      <c r="T8920">
        <f>IF(G8920="","",MONTH(G8920))</f>
        <v/>
      </c>
    </row>
    <row r="8921">
      <c r="A8921" s="24" t="n"/>
      <c r="B8921" s="24" t="n"/>
      <c r="C8921" s="24" t="n"/>
      <c r="D8921" s="24" t="n"/>
      <c r="E8921" s="24" t="n"/>
      <c r="F8921" s="25">
        <f>IF($E8921="","",DATE(IF($A8921="",nominal_year,$A8921),$B8921,$C8921)+($D8921-IF(LEFT(hour_conv,1)="1",1,0))/24)</f>
        <v/>
      </c>
      <c r="G8921" s="26">
        <f>IF(F8921="","",INT(F8921))</f>
        <v/>
      </c>
      <c r="H8921">
        <f>IF(G8921="","",IF(AND(MONTH(G8921)*100+DAY(G8921)&gt;=season_lo,MONTH(G8921)*100+DAY(G8921)&lt;=season_hi),1,0))</f>
        <v/>
      </c>
      <c r="I8921">
        <f>IF(G8921="","",G8921-first_day+1)</f>
        <v/>
      </c>
      <c r="J8921" s="27">
        <f>IF(I8921="","",INDEX(Daily!$J$2:$J$421,I8921))</f>
        <v/>
      </c>
      <c r="K8921" s="27">
        <f>IF(J8921="","",J8921+cat_offset)</f>
        <v/>
      </c>
      <c r="L8921" s="27">
        <f>IF(J8921="","",MAX(0,E8921-J8921)^2)</f>
        <v/>
      </c>
      <c r="M8921" s="27">
        <f>IF(J8921="","",MAX(0,E8921-(J8921+twcdh_off))^2)</f>
        <v/>
      </c>
      <c r="N8921" s="27">
        <f>IF(E8921="","",MAX(0,E8921-swcdh_thr)^2)</f>
        <v/>
      </c>
      <c r="O8921">
        <f>IF(K8921="","",ROUND(E8921-K8921,0))</f>
        <v/>
      </c>
      <c r="P8921">
        <f>IF(O8921="","",IF(O8921&gt;=1,O8921,0))</f>
        <v/>
      </c>
      <c r="Q8921" s="27">
        <f>IF(E8921="","",MAX(0,E8921-22))</f>
        <v/>
      </c>
      <c r="R8921" s="27">
        <f>IF(H8921=1,E8921,"")</f>
        <v/>
      </c>
      <c r="S8921" s="27">
        <f>IF(AND(H8921=1,J8921&lt;&gt;""),E8921-J8921,"")</f>
        <v/>
      </c>
      <c r="T8921">
        <f>IF(G8921="","",MONTH(G8921))</f>
        <v/>
      </c>
    </row>
    <row r="8922">
      <c r="A8922" s="24" t="n"/>
      <c r="B8922" s="24" t="n"/>
      <c r="C8922" s="24" t="n"/>
      <c r="D8922" s="24" t="n"/>
      <c r="E8922" s="24" t="n"/>
      <c r="F8922" s="25">
        <f>IF($E8922="","",DATE(IF($A8922="",nominal_year,$A8922),$B8922,$C8922)+($D8922-IF(LEFT(hour_conv,1)="1",1,0))/24)</f>
        <v/>
      </c>
      <c r="G8922" s="26">
        <f>IF(F8922="","",INT(F8922))</f>
        <v/>
      </c>
      <c r="H8922">
        <f>IF(G8922="","",IF(AND(MONTH(G8922)*100+DAY(G8922)&gt;=season_lo,MONTH(G8922)*100+DAY(G8922)&lt;=season_hi),1,0))</f>
        <v/>
      </c>
      <c r="I8922">
        <f>IF(G8922="","",G8922-first_day+1)</f>
        <v/>
      </c>
      <c r="J8922" s="27">
        <f>IF(I8922="","",INDEX(Daily!$J$2:$J$421,I8922))</f>
        <v/>
      </c>
      <c r="K8922" s="27">
        <f>IF(J8922="","",J8922+cat_offset)</f>
        <v/>
      </c>
      <c r="L8922" s="27">
        <f>IF(J8922="","",MAX(0,E8922-J8922)^2)</f>
        <v/>
      </c>
      <c r="M8922" s="27">
        <f>IF(J8922="","",MAX(0,E8922-(J8922+twcdh_off))^2)</f>
        <v/>
      </c>
      <c r="N8922" s="27">
        <f>IF(E8922="","",MAX(0,E8922-swcdh_thr)^2)</f>
        <v/>
      </c>
      <c r="O8922">
        <f>IF(K8922="","",ROUND(E8922-K8922,0))</f>
        <v/>
      </c>
      <c r="P8922">
        <f>IF(O8922="","",IF(O8922&gt;=1,O8922,0))</f>
        <v/>
      </c>
      <c r="Q8922" s="27">
        <f>IF(E8922="","",MAX(0,E8922-22))</f>
        <v/>
      </c>
      <c r="R8922" s="27">
        <f>IF(H8922=1,E8922,"")</f>
        <v/>
      </c>
      <c r="S8922" s="27">
        <f>IF(AND(H8922=1,J8922&lt;&gt;""),E8922-J8922,"")</f>
        <v/>
      </c>
      <c r="T8922">
        <f>IF(G8922="","",MONTH(G8922))</f>
        <v/>
      </c>
    </row>
    <row r="8923">
      <c r="A8923" s="24" t="n"/>
      <c r="B8923" s="24" t="n"/>
      <c r="C8923" s="24" t="n"/>
      <c r="D8923" s="24" t="n"/>
      <c r="E8923" s="24" t="n"/>
      <c r="F8923" s="25">
        <f>IF($E8923="","",DATE(IF($A8923="",nominal_year,$A8923),$B8923,$C8923)+($D8923-IF(LEFT(hour_conv,1)="1",1,0))/24)</f>
        <v/>
      </c>
      <c r="G8923" s="26">
        <f>IF(F8923="","",INT(F8923))</f>
        <v/>
      </c>
      <c r="H8923">
        <f>IF(G8923="","",IF(AND(MONTH(G8923)*100+DAY(G8923)&gt;=season_lo,MONTH(G8923)*100+DAY(G8923)&lt;=season_hi),1,0))</f>
        <v/>
      </c>
      <c r="I8923">
        <f>IF(G8923="","",G8923-first_day+1)</f>
        <v/>
      </c>
      <c r="J8923" s="27">
        <f>IF(I8923="","",INDEX(Daily!$J$2:$J$421,I8923))</f>
        <v/>
      </c>
      <c r="K8923" s="27">
        <f>IF(J8923="","",J8923+cat_offset)</f>
        <v/>
      </c>
      <c r="L8923" s="27">
        <f>IF(J8923="","",MAX(0,E8923-J8923)^2)</f>
        <v/>
      </c>
      <c r="M8923" s="27">
        <f>IF(J8923="","",MAX(0,E8923-(J8923+twcdh_off))^2)</f>
        <v/>
      </c>
      <c r="N8923" s="27">
        <f>IF(E8923="","",MAX(0,E8923-swcdh_thr)^2)</f>
        <v/>
      </c>
      <c r="O8923">
        <f>IF(K8923="","",ROUND(E8923-K8923,0))</f>
        <v/>
      </c>
      <c r="P8923">
        <f>IF(O8923="","",IF(O8923&gt;=1,O8923,0))</f>
        <v/>
      </c>
      <c r="Q8923" s="27">
        <f>IF(E8923="","",MAX(0,E8923-22))</f>
        <v/>
      </c>
      <c r="R8923" s="27">
        <f>IF(H8923=1,E8923,"")</f>
        <v/>
      </c>
      <c r="S8923" s="27">
        <f>IF(AND(H8923=1,J8923&lt;&gt;""),E8923-J8923,"")</f>
        <v/>
      </c>
      <c r="T8923">
        <f>IF(G8923="","",MONTH(G8923))</f>
        <v/>
      </c>
    </row>
    <row r="8924">
      <c r="A8924" s="24" t="n"/>
      <c r="B8924" s="24" t="n"/>
      <c r="C8924" s="24" t="n"/>
      <c r="D8924" s="24" t="n"/>
      <c r="E8924" s="24" t="n"/>
      <c r="F8924" s="25">
        <f>IF($E8924="","",DATE(IF($A8924="",nominal_year,$A8924),$B8924,$C8924)+($D8924-IF(LEFT(hour_conv,1)="1",1,0))/24)</f>
        <v/>
      </c>
      <c r="G8924" s="26">
        <f>IF(F8924="","",INT(F8924))</f>
        <v/>
      </c>
      <c r="H8924">
        <f>IF(G8924="","",IF(AND(MONTH(G8924)*100+DAY(G8924)&gt;=season_lo,MONTH(G8924)*100+DAY(G8924)&lt;=season_hi),1,0))</f>
        <v/>
      </c>
      <c r="I8924">
        <f>IF(G8924="","",G8924-first_day+1)</f>
        <v/>
      </c>
      <c r="J8924" s="27">
        <f>IF(I8924="","",INDEX(Daily!$J$2:$J$421,I8924))</f>
        <v/>
      </c>
      <c r="K8924" s="27">
        <f>IF(J8924="","",J8924+cat_offset)</f>
        <v/>
      </c>
      <c r="L8924" s="27">
        <f>IF(J8924="","",MAX(0,E8924-J8924)^2)</f>
        <v/>
      </c>
      <c r="M8924" s="27">
        <f>IF(J8924="","",MAX(0,E8924-(J8924+twcdh_off))^2)</f>
        <v/>
      </c>
      <c r="N8924" s="27">
        <f>IF(E8924="","",MAX(0,E8924-swcdh_thr)^2)</f>
        <v/>
      </c>
      <c r="O8924">
        <f>IF(K8924="","",ROUND(E8924-K8924,0))</f>
        <v/>
      </c>
      <c r="P8924">
        <f>IF(O8924="","",IF(O8924&gt;=1,O8924,0))</f>
        <v/>
      </c>
      <c r="Q8924" s="27">
        <f>IF(E8924="","",MAX(0,E8924-22))</f>
        <v/>
      </c>
      <c r="R8924" s="27">
        <f>IF(H8924=1,E8924,"")</f>
        <v/>
      </c>
      <c r="S8924" s="27">
        <f>IF(AND(H8924=1,J8924&lt;&gt;""),E8924-J8924,"")</f>
        <v/>
      </c>
      <c r="T8924">
        <f>IF(G8924="","",MONTH(G8924))</f>
        <v/>
      </c>
    </row>
    <row r="8925">
      <c r="A8925" s="24" t="n"/>
      <c r="B8925" s="24" t="n"/>
      <c r="C8925" s="24" t="n"/>
      <c r="D8925" s="24" t="n"/>
      <c r="E8925" s="24" t="n"/>
      <c r="F8925" s="25">
        <f>IF($E8925="","",DATE(IF($A8925="",nominal_year,$A8925),$B8925,$C8925)+($D8925-IF(LEFT(hour_conv,1)="1",1,0))/24)</f>
        <v/>
      </c>
      <c r="G8925" s="26">
        <f>IF(F8925="","",INT(F8925))</f>
        <v/>
      </c>
      <c r="H8925">
        <f>IF(G8925="","",IF(AND(MONTH(G8925)*100+DAY(G8925)&gt;=season_lo,MONTH(G8925)*100+DAY(G8925)&lt;=season_hi),1,0))</f>
        <v/>
      </c>
      <c r="I8925">
        <f>IF(G8925="","",G8925-first_day+1)</f>
        <v/>
      </c>
      <c r="J8925" s="27">
        <f>IF(I8925="","",INDEX(Daily!$J$2:$J$421,I8925))</f>
        <v/>
      </c>
      <c r="K8925" s="27">
        <f>IF(J8925="","",J8925+cat_offset)</f>
        <v/>
      </c>
      <c r="L8925" s="27">
        <f>IF(J8925="","",MAX(0,E8925-J8925)^2)</f>
        <v/>
      </c>
      <c r="M8925" s="27">
        <f>IF(J8925="","",MAX(0,E8925-(J8925+twcdh_off))^2)</f>
        <v/>
      </c>
      <c r="N8925" s="27">
        <f>IF(E8925="","",MAX(0,E8925-swcdh_thr)^2)</f>
        <v/>
      </c>
      <c r="O8925">
        <f>IF(K8925="","",ROUND(E8925-K8925,0))</f>
        <v/>
      </c>
      <c r="P8925">
        <f>IF(O8925="","",IF(O8925&gt;=1,O8925,0))</f>
        <v/>
      </c>
      <c r="Q8925" s="27">
        <f>IF(E8925="","",MAX(0,E8925-22))</f>
        <v/>
      </c>
      <c r="R8925" s="27">
        <f>IF(H8925=1,E8925,"")</f>
        <v/>
      </c>
      <c r="S8925" s="27">
        <f>IF(AND(H8925=1,J8925&lt;&gt;""),E8925-J8925,"")</f>
        <v/>
      </c>
      <c r="T8925">
        <f>IF(G8925="","",MONTH(G8925))</f>
        <v/>
      </c>
    </row>
    <row r="8926">
      <c r="A8926" s="24" t="n"/>
      <c r="B8926" s="24" t="n"/>
      <c r="C8926" s="24" t="n"/>
      <c r="D8926" s="24" t="n"/>
      <c r="E8926" s="24" t="n"/>
      <c r="F8926" s="25">
        <f>IF($E8926="","",DATE(IF($A8926="",nominal_year,$A8926),$B8926,$C8926)+($D8926-IF(LEFT(hour_conv,1)="1",1,0))/24)</f>
        <v/>
      </c>
      <c r="G8926" s="26">
        <f>IF(F8926="","",INT(F8926))</f>
        <v/>
      </c>
      <c r="H8926">
        <f>IF(G8926="","",IF(AND(MONTH(G8926)*100+DAY(G8926)&gt;=season_lo,MONTH(G8926)*100+DAY(G8926)&lt;=season_hi),1,0))</f>
        <v/>
      </c>
      <c r="I8926">
        <f>IF(G8926="","",G8926-first_day+1)</f>
        <v/>
      </c>
      <c r="J8926" s="27">
        <f>IF(I8926="","",INDEX(Daily!$J$2:$J$421,I8926))</f>
        <v/>
      </c>
      <c r="K8926" s="27">
        <f>IF(J8926="","",J8926+cat_offset)</f>
        <v/>
      </c>
      <c r="L8926" s="27">
        <f>IF(J8926="","",MAX(0,E8926-J8926)^2)</f>
        <v/>
      </c>
      <c r="M8926" s="27">
        <f>IF(J8926="","",MAX(0,E8926-(J8926+twcdh_off))^2)</f>
        <v/>
      </c>
      <c r="N8926" s="27">
        <f>IF(E8926="","",MAX(0,E8926-swcdh_thr)^2)</f>
        <v/>
      </c>
      <c r="O8926">
        <f>IF(K8926="","",ROUND(E8926-K8926,0))</f>
        <v/>
      </c>
      <c r="P8926">
        <f>IF(O8926="","",IF(O8926&gt;=1,O8926,0))</f>
        <v/>
      </c>
      <c r="Q8926" s="27">
        <f>IF(E8926="","",MAX(0,E8926-22))</f>
        <v/>
      </c>
      <c r="R8926" s="27">
        <f>IF(H8926=1,E8926,"")</f>
        <v/>
      </c>
      <c r="S8926" s="27">
        <f>IF(AND(H8926=1,J8926&lt;&gt;""),E8926-J8926,"")</f>
        <v/>
      </c>
      <c r="T8926">
        <f>IF(G8926="","",MONTH(G8926))</f>
        <v/>
      </c>
    </row>
    <row r="8927">
      <c r="A8927" s="24" t="n"/>
      <c r="B8927" s="24" t="n"/>
      <c r="C8927" s="24" t="n"/>
      <c r="D8927" s="24" t="n"/>
      <c r="E8927" s="24" t="n"/>
      <c r="F8927" s="25">
        <f>IF($E8927="","",DATE(IF($A8927="",nominal_year,$A8927),$B8927,$C8927)+($D8927-IF(LEFT(hour_conv,1)="1",1,0))/24)</f>
        <v/>
      </c>
      <c r="G8927" s="26">
        <f>IF(F8927="","",INT(F8927))</f>
        <v/>
      </c>
      <c r="H8927">
        <f>IF(G8927="","",IF(AND(MONTH(G8927)*100+DAY(G8927)&gt;=season_lo,MONTH(G8927)*100+DAY(G8927)&lt;=season_hi),1,0))</f>
        <v/>
      </c>
      <c r="I8927">
        <f>IF(G8927="","",G8927-first_day+1)</f>
        <v/>
      </c>
      <c r="J8927" s="27">
        <f>IF(I8927="","",INDEX(Daily!$J$2:$J$421,I8927))</f>
        <v/>
      </c>
      <c r="K8927" s="27">
        <f>IF(J8927="","",J8927+cat_offset)</f>
        <v/>
      </c>
      <c r="L8927" s="27">
        <f>IF(J8927="","",MAX(0,E8927-J8927)^2)</f>
        <v/>
      </c>
      <c r="M8927" s="27">
        <f>IF(J8927="","",MAX(0,E8927-(J8927+twcdh_off))^2)</f>
        <v/>
      </c>
      <c r="N8927" s="27">
        <f>IF(E8927="","",MAX(0,E8927-swcdh_thr)^2)</f>
        <v/>
      </c>
      <c r="O8927">
        <f>IF(K8927="","",ROUND(E8927-K8927,0))</f>
        <v/>
      </c>
      <c r="P8927">
        <f>IF(O8927="","",IF(O8927&gt;=1,O8927,0))</f>
        <v/>
      </c>
      <c r="Q8927" s="27">
        <f>IF(E8927="","",MAX(0,E8927-22))</f>
        <v/>
      </c>
      <c r="R8927" s="27">
        <f>IF(H8927=1,E8927,"")</f>
        <v/>
      </c>
      <c r="S8927" s="27">
        <f>IF(AND(H8927=1,J8927&lt;&gt;""),E8927-J8927,"")</f>
        <v/>
      </c>
      <c r="T8927">
        <f>IF(G8927="","",MONTH(G8927))</f>
        <v/>
      </c>
    </row>
    <row r="8928">
      <c r="A8928" s="24" t="n"/>
      <c r="B8928" s="24" t="n"/>
      <c r="C8928" s="24" t="n"/>
      <c r="D8928" s="24" t="n"/>
      <c r="E8928" s="24" t="n"/>
      <c r="F8928" s="25">
        <f>IF($E8928="","",DATE(IF($A8928="",nominal_year,$A8928),$B8928,$C8928)+($D8928-IF(LEFT(hour_conv,1)="1",1,0))/24)</f>
        <v/>
      </c>
      <c r="G8928" s="26">
        <f>IF(F8928="","",INT(F8928))</f>
        <v/>
      </c>
      <c r="H8928">
        <f>IF(G8928="","",IF(AND(MONTH(G8928)*100+DAY(G8928)&gt;=season_lo,MONTH(G8928)*100+DAY(G8928)&lt;=season_hi),1,0))</f>
        <v/>
      </c>
      <c r="I8928">
        <f>IF(G8928="","",G8928-first_day+1)</f>
        <v/>
      </c>
      <c r="J8928" s="27">
        <f>IF(I8928="","",INDEX(Daily!$J$2:$J$421,I8928))</f>
        <v/>
      </c>
      <c r="K8928" s="27">
        <f>IF(J8928="","",J8928+cat_offset)</f>
        <v/>
      </c>
      <c r="L8928" s="27">
        <f>IF(J8928="","",MAX(0,E8928-J8928)^2)</f>
        <v/>
      </c>
      <c r="M8928" s="27">
        <f>IF(J8928="","",MAX(0,E8928-(J8928+twcdh_off))^2)</f>
        <v/>
      </c>
      <c r="N8928" s="27">
        <f>IF(E8928="","",MAX(0,E8928-swcdh_thr)^2)</f>
        <v/>
      </c>
      <c r="O8928">
        <f>IF(K8928="","",ROUND(E8928-K8928,0))</f>
        <v/>
      </c>
      <c r="P8928">
        <f>IF(O8928="","",IF(O8928&gt;=1,O8928,0))</f>
        <v/>
      </c>
      <c r="Q8928" s="27">
        <f>IF(E8928="","",MAX(0,E8928-22))</f>
        <v/>
      </c>
      <c r="R8928" s="27">
        <f>IF(H8928=1,E8928,"")</f>
        <v/>
      </c>
      <c r="S8928" s="27">
        <f>IF(AND(H8928=1,J8928&lt;&gt;""),E8928-J8928,"")</f>
        <v/>
      </c>
      <c r="T8928">
        <f>IF(G8928="","",MONTH(G8928))</f>
        <v/>
      </c>
    </row>
    <row r="8929">
      <c r="A8929" s="24" t="n"/>
      <c r="B8929" s="24" t="n"/>
      <c r="C8929" s="24" t="n"/>
      <c r="D8929" s="24" t="n"/>
      <c r="E8929" s="24" t="n"/>
      <c r="F8929" s="25">
        <f>IF($E8929="","",DATE(IF($A8929="",nominal_year,$A8929),$B8929,$C8929)+($D8929-IF(LEFT(hour_conv,1)="1",1,0))/24)</f>
        <v/>
      </c>
      <c r="G8929" s="26">
        <f>IF(F8929="","",INT(F8929))</f>
        <v/>
      </c>
      <c r="H8929">
        <f>IF(G8929="","",IF(AND(MONTH(G8929)*100+DAY(G8929)&gt;=season_lo,MONTH(G8929)*100+DAY(G8929)&lt;=season_hi),1,0))</f>
        <v/>
      </c>
      <c r="I8929">
        <f>IF(G8929="","",G8929-first_day+1)</f>
        <v/>
      </c>
      <c r="J8929" s="27">
        <f>IF(I8929="","",INDEX(Daily!$J$2:$J$421,I8929))</f>
        <v/>
      </c>
      <c r="K8929" s="27">
        <f>IF(J8929="","",J8929+cat_offset)</f>
        <v/>
      </c>
      <c r="L8929" s="27">
        <f>IF(J8929="","",MAX(0,E8929-J8929)^2)</f>
        <v/>
      </c>
      <c r="M8929" s="27">
        <f>IF(J8929="","",MAX(0,E8929-(J8929+twcdh_off))^2)</f>
        <v/>
      </c>
      <c r="N8929" s="27">
        <f>IF(E8929="","",MAX(0,E8929-swcdh_thr)^2)</f>
        <v/>
      </c>
      <c r="O8929">
        <f>IF(K8929="","",ROUND(E8929-K8929,0))</f>
        <v/>
      </c>
      <c r="P8929">
        <f>IF(O8929="","",IF(O8929&gt;=1,O8929,0))</f>
        <v/>
      </c>
      <c r="Q8929" s="27">
        <f>IF(E8929="","",MAX(0,E8929-22))</f>
        <v/>
      </c>
      <c r="R8929" s="27">
        <f>IF(H8929=1,E8929,"")</f>
        <v/>
      </c>
      <c r="S8929" s="27">
        <f>IF(AND(H8929=1,J8929&lt;&gt;""),E8929-J8929,"")</f>
        <v/>
      </c>
      <c r="T8929">
        <f>IF(G8929="","",MONTH(G8929))</f>
        <v/>
      </c>
    </row>
    <row r="8930">
      <c r="A8930" s="24" t="n"/>
      <c r="B8930" s="24" t="n"/>
      <c r="C8930" s="24" t="n"/>
      <c r="D8930" s="24" t="n"/>
      <c r="E8930" s="24" t="n"/>
      <c r="F8930" s="25">
        <f>IF($E8930="","",DATE(IF($A8930="",nominal_year,$A8930),$B8930,$C8930)+($D8930-IF(LEFT(hour_conv,1)="1",1,0))/24)</f>
        <v/>
      </c>
      <c r="G8930" s="26">
        <f>IF(F8930="","",INT(F8930))</f>
        <v/>
      </c>
      <c r="H8930">
        <f>IF(G8930="","",IF(AND(MONTH(G8930)*100+DAY(G8930)&gt;=season_lo,MONTH(G8930)*100+DAY(G8930)&lt;=season_hi),1,0))</f>
        <v/>
      </c>
      <c r="I8930">
        <f>IF(G8930="","",G8930-first_day+1)</f>
        <v/>
      </c>
      <c r="J8930" s="27">
        <f>IF(I8930="","",INDEX(Daily!$J$2:$J$421,I8930))</f>
        <v/>
      </c>
      <c r="K8930" s="27">
        <f>IF(J8930="","",J8930+cat_offset)</f>
        <v/>
      </c>
      <c r="L8930" s="27">
        <f>IF(J8930="","",MAX(0,E8930-J8930)^2)</f>
        <v/>
      </c>
      <c r="M8930" s="27">
        <f>IF(J8930="","",MAX(0,E8930-(J8930+twcdh_off))^2)</f>
        <v/>
      </c>
      <c r="N8930" s="27">
        <f>IF(E8930="","",MAX(0,E8930-swcdh_thr)^2)</f>
        <v/>
      </c>
      <c r="O8930">
        <f>IF(K8930="","",ROUND(E8930-K8930,0))</f>
        <v/>
      </c>
      <c r="P8930">
        <f>IF(O8930="","",IF(O8930&gt;=1,O8930,0))</f>
        <v/>
      </c>
      <c r="Q8930" s="27">
        <f>IF(E8930="","",MAX(0,E8930-22))</f>
        <v/>
      </c>
      <c r="R8930" s="27">
        <f>IF(H8930=1,E8930,"")</f>
        <v/>
      </c>
      <c r="S8930" s="27">
        <f>IF(AND(H8930=1,J8930&lt;&gt;""),E8930-J8930,"")</f>
        <v/>
      </c>
      <c r="T8930">
        <f>IF(G8930="","",MONTH(G8930))</f>
        <v/>
      </c>
    </row>
    <row r="8931">
      <c r="A8931" s="24" t="n"/>
      <c r="B8931" s="24" t="n"/>
      <c r="C8931" s="24" t="n"/>
      <c r="D8931" s="24" t="n"/>
      <c r="E8931" s="24" t="n"/>
      <c r="F8931" s="25">
        <f>IF($E8931="","",DATE(IF($A8931="",nominal_year,$A8931),$B8931,$C8931)+($D8931-IF(LEFT(hour_conv,1)="1",1,0))/24)</f>
        <v/>
      </c>
      <c r="G8931" s="26">
        <f>IF(F8931="","",INT(F8931))</f>
        <v/>
      </c>
      <c r="H8931">
        <f>IF(G8931="","",IF(AND(MONTH(G8931)*100+DAY(G8931)&gt;=season_lo,MONTH(G8931)*100+DAY(G8931)&lt;=season_hi),1,0))</f>
        <v/>
      </c>
      <c r="I8931">
        <f>IF(G8931="","",G8931-first_day+1)</f>
        <v/>
      </c>
      <c r="J8931" s="27">
        <f>IF(I8931="","",INDEX(Daily!$J$2:$J$421,I8931))</f>
        <v/>
      </c>
      <c r="K8931" s="27">
        <f>IF(J8931="","",J8931+cat_offset)</f>
        <v/>
      </c>
      <c r="L8931" s="27">
        <f>IF(J8931="","",MAX(0,E8931-J8931)^2)</f>
        <v/>
      </c>
      <c r="M8931" s="27">
        <f>IF(J8931="","",MAX(0,E8931-(J8931+twcdh_off))^2)</f>
        <v/>
      </c>
      <c r="N8931" s="27">
        <f>IF(E8931="","",MAX(0,E8931-swcdh_thr)^2)</f>
        <v/>
      </c>
      <c r="O8931">
        <f>IF(K8931="","",ROUND(E8931-K8931,0))</f>
        <v/>
      </c>
      <c r="P8931">
        <f>IF(O8931="","",IF(O8931&gt;=1,O8931,0))</f>
        <v/>
      </c>
      <c r="Q8931" s="27">
        <f>IF(E8931="","",MAX(0,E8931-22))</f>
        <v/>
      </c>
      <c r="R8931" s="27">
        <f>IF(H8931=1,E8931,"")</f>
        <v/>
      </c>
      <c r="S8931" s="27">
        <f>IF(AND(H8931=1,J8931&lt;&gt;""),E8931-J8931,"")</f>
        <v/>
      </c>
      <c r="T8931">
        <f>IF(G8931="","",MONTH(G8931))</f>
        <v/>
      </c>
    </row>
    <row r="8932">
      <c r="A8932" s="24" t="n"/>
      <c r="B8932" s="24" t="n"/>
      <c r="C8932" s="24" t="n"/>
      <c r="D8932" s="24" t="n"/>
      <c r="E8932" s="24" t="n"/>
      <c r="F8932" s="25">
        <f>IF($E8932="","",DATE(IF($A8932="",nominal_year,$A8932),$B8932,$C8932)+($D8932-IF(LEFT(hour_conv,1)="1",1,0))/24)</f>
        <v/>
      </c>
      <c r="G8932" s="26">
        <f>IF(F8932="","",INT(F8932))</f>
        <v/>
      </c>
      <c r="H8932">
        <f>IF(G8932="","",IF(AND(MONTH(G8932)*100+DAY(G8932)&gt;=season_lo,MONTH(G8932)*100+DAY(G8932)&lt;=season_hi),1,0))</f>
        <v/>
      </c>
      <c r="I8932">
        <f>IF(G8932="","",G8932-first_day+1)</f>
        <v/>
      </c>
      <c r="J8932" s="27">
        <f>IF(I8932="","",INDEX(Daily!$J$2:$J$421,I8932))</f>
        <v/>
      </c>
      <c r="K8932" s="27">
        <f>IF(J8932="","",J8932+cat_offset)</f>
        <v/>
      </c>
      <c r="L8932" s="27">
        <f>IF(J8932="","",MAX(0,E8932-J8932)^2)</f>
        <v/>
      </c>
      <c r="M8932" s="27">
        <f>IF(J8932="","",MAX(0,E8932-(J8932+twcdh_off))^2)</f>
        <v/>
      </c>
      <c r="N8932" s="27">
        <f>IF(E8932="","",MAX(0,E8932-swcdh_thr)^2)</f>
        <v/>
      </c>
      <c r="O8932">
        <f>IF(K8932="","",ROUND(E8932-K8932,0))</f>
        <v/>
      </c>
      <c r="P8932">
        <f>IF(O8932="","",IF(O8932&gt;=1,O8932,0))</f>
        <v/>
      </c>
      <c r="Q8932" s="27">
        <f>IF(E8932="","",MAX(0,E8932-22))</f>
        <v/>
      </c>
      <c r="R8932" s="27">
        <f>IF(H8932=1,E8932,"")</f>
        <v/>
      </c>
      <c r="S8932" s="27">
        <f>IF(AND(H8932=1,J8932&lt;&gt;""),E8932-J8932,"")</f>
        <v/>
      </c>
      <c r="T8932">
        <f>IF(G8932="","",MONTH(G8932))</f>
        <v/>
      </c>
    </row>
    <row r="8933">
      <c r="A8933" s="24" t="n"/>
      <c r="B8933" s="24" t="n"/>
      <c r="C8933" s="24" t="n"/>
      <c r="D8933" s="24" t="n"/>
      <c r="E8933" s="24" t="n"/>
      <c r="F8933" s="25">
        <f>IF($E8933="","",DATE(IF($A8933="",nominal_year,$A8933),$B8933,$C8933)+($D8933-IF(LEFT(hour_conv,1)="1",1,0))/24)</f>
        <v/>
      </c>
      <c r="G8933" s="26">
        <f>IF(F8933="","",INT(F8933))</f>
        <v/>
      </c>
      <c r="H8933">
        <f>IF(G8933="","",IF(AND(MONTH(G8933)*100+DAY(G8933)&gt;=season_lo,MONTH(G8933)*100+DAY(G8933)&lt;=season_hi),1,0))</f>
        <v/>
      </c>
      <c r="I8933">
        <f>IF(G8933="","",G8933-first_day+1)</f>
        <v/>
      </c>
      <c r="J8933" s="27">
        <f>IF(I8933="","",INDEX(Daily!$J$2:$J$421,I8933))</f>
        <v/>
      </c>
      <c r="K8933" s="27">
        <f>IF(J8933="","",J8933+cat_offset)</f>
        <v/>
      </c>
      <c r="L8933" s="27">
        <f>IF(J8933="","",MAX(0,E8933-J8933)^2)</f>
        <v/>
      </c>
      <c r="M8933" s="27">
        <f>IF(J8933="","",MAX(0,E8933-(J8933+twcdh_off))^2)</f>
        <v/>
      </c>
      <c r="N8933" s="27">
        <f>IF(E8933="","",MAX(0,E8933-swcdh_thr)^2)</f>
        <v/>
      </c>
      <c r="O8933">
        <f>IF(K8933="","",ROUND(E8933-K8933,0))</f>
        <v/>
      </c>
      <c r="P8933">
        <f>IF(O8933="","",IF(O8933&gt;=1,O8933,0))</f>
        <v/>
      </c>
      <c r="Q8933" s="27">
        <f>IF(E8933="","",MAX(0,E8933-22))</f>
        <v/>
      </c>
      <c r="R8933" s="27">
        <f>IF(H8933=1,E8933,"")</f>
        <v/>
      </c>
      <c r="S8933" s="27">
        <f>IF(AND(H8933=1,J8933&lt;&gt;""),E8933-J8933,"")</f>
        <v/>
      </c>
      <c r="T8933">
        <f>IF(G8933="","",MONTH(G8933))</f>
        <v/>
      </c>
    </row>
    <row r="8934">
      <c r="A8934" s="24" t="n"/>
      <c r="B8934" s="24" t="n"/>
      <c r="C8934" s="24" t="n"/>
      <c r="D8934" s="24" t="n"/>
      <c r="E8934" s="24" t="n"/>
      <c r="F8934" s="25">
        <f>IF($E8934="","",DATE(IF($A8934="",nominal_year,$A8934),$B8934,$C8934)+($D8934-IF(LEFT(hour_conv,1)="1",1,0))/24)</f>
        <v/>
      </c>
      <c r="G8934" s="26">
        <f>IF(F8934="","",INT(F8934))</f>
        <v/>
      </c>
      <c r="H8934">
        <f>IF(G8934="","",IF(AND(MONTH(G8934)*100+DAY(G8934)&gt;=season_lo,MONTH(G8934)*100+DAY(G8934)&lt;=season_hi),1,0))</f>
        <v/>
      </c>
      <c r="I8934">
        <f>IF(G8934="","",G8934-first_day+1)</f>
        <v/>
      </c>
      <c r="J8934" s="27">
        <f>IF(I8934="","",INDEX(Daily!$J$2:$J$421,I8934))</f>
        <v/>
      </c>
      <c r="K8934" s="27">
        <f>IF(J8934="","",J8934+cat_offset)</f>
        <v/>
      </c>
      <c r="L8934" s="27">
        <f>IF(J8934="","",MAX(0,E8934-J8934)^2)</f>
        <v/>
      </c>
      <c r="M8934" s="27">
        <f>IF(J8934="","",MAX(0,E8934-(J8934+twcdh_off))^2)</f>
        <v/>
      </c>
      <c r="N8934" s="27">
        <f>IF(E8934="","",MAX(0,E8934-swcdh_thr)^2)</f>
        <v/>
      </c>
      <c r="O8934">
        <f>IF(K8934="","",ROUND(E8934-K8934,0))</f>
        <v/>
      </c>
      <c r="P8934">
        <f>IF(O8934="","",IF(O8934&gt;=1,O8934,0))</f>
        <v/>
      </c>
      <c r="Q8934" s="27">
        <f>IF(E8934="","",MAX(0,E8934-22))</f>
        <v/>
      </c>
      <c r="R8934" s="27">
        <f>IF(H8934=1,E8934,"")</f>
        <v/>
      </c>
      <c r="S8934" s="27">
        <f>IF(AND(H8934=1,J8934&lt;&gt;""),E8934-J8934,"")</f>
        <v/>
      </c>
      <c r="T8934">
        <f>IF(G8934="","",MONTH(G8934))</f>
        <v/>
      </c>
    </row>
    <row r="8935">
      <c r="A8935" s="24" t="n"/>
      <c r="B8935" s="24" t="n"/>
      <c r="C8935" s="24" t="n"/>
      <c r="D8935" s="24" t="n"/>
      <c r="E8935" s="24" t="n"/>
      <c r="F8935" s="25">
        <f>IF($E8935="","",DATE(IF($A8935="",nominal_year,$A8935),$B8935,$C8935)+($D8935-IF(LEFT(hour_conv,1)="1",1,0))/24)</f>
        <v/>
      </c>
      <c r="G8935" s="26">
        <f>IF(F8935="","",INT(F8935))</f>
        <v/>
      </c>
      <c r="H8935">
        <f>IF(G8935="","",IF(AND(MONTH(G8935)*100+DAY(G8935)&gt;=season_lo,MONTH(G8935)*100+DAY(G8935)&lt;=season_hi),1,0))</f>
        <v/>
      </c>
      <c r="I8935">
        <f>IF(G8935="","",G8935-first_day+1)</f>
        <v/>
      </c>
      <c r="J8935" s="27">
        <f>IF(I8935="","",INDEX(Daily!$J$2:$J$421,I8935))</f>
        <v/>
      </c>
      <c r="K8935" s="27">
        <f>IF(J8935="","",J8935+cat_offset)</f>
        <v/>
      </c>
      <c r="L8935" s="27">
        <f>IF(J8935="","",MAX(0,E8935-J8935)^2)</f>
        <v/>
      </c>
      <c r="M8935" s="27">
        <f>IF(J8935="","",MAX(0,E8935-(J8935+twcdh_off))^2)</f>
        <v/>
      </c>
      <c r="N8935" s="27">
        <f>IF(E8935="","",MAX(0,E8935-swcdh_thr)^2)</f>
        <v/>
      </c>
      <c r="O8935">
        <f>IF(K8935="","",ROUND(E8935-K8935,0))</f>
        <v/>
      </c>
      <c r="P8935">
        <f>IF(O8935="","",IF(O8935&gt;=1,O8935,0))</f>
        <v/>
      </c>
      <c r="Q8935" s="27">
        <f>IF(E8935="","",MAX(0,E8935-22))</f>
        <v/>
      </c>
      <c r="R8935" s="27">
        <f>IF(H8935=1,E8935,"")</f>
        <v/>
      </c>
      <c r="S8935" s="27">
        <f>IF(AND(H8935=1,J8935&lt;&gt;""),E8935-J8935,"")</f>
        <v/>
      </c>
      <c r="T8935">
        <f>IF(G8935="","",MONTH(G8935))</f>
        <v/>
      </c>
    </row>
    <row r="8936">
      <c r="A8936" s="24" t="n"/>
      <c r="B8936" s="24" t="n"/>
      <c r="C8936" s="24" t="n"/>
      <c r="D8936" s="24" t="n"/>
      <c r="E8936" s="24" t="n"/>
      <c r="F8936" s="25">
        <f>IF($E8936="","",DATE(IF($A8936="",nominal_year,$A8936),$B8936,$C8936)+($D8936-IF(LEFT(hour_conv,1)="1",1,0))/24)</f>
        <v/>
      </c>
      <c r="G8936" s="26">
        <f>IF(F8936="","",INT(F8936))</f>
        <v/>
      </c>
      <c r="H8936">
        <f>IF(G8936="","",IF(AND(MONTH(G8936)*100+DAY(G8936)&gt;=season_lo,MONTH(G8936)*100+DAY(G8936)&lt;=season_hi),1,0))</f>
        <v/>
      </c>
      <c r="I8936">
        <f>IF(G8936="","",G8936-first_day+1)</f>
        <v/>
      </c>
      <c r="J8936" s="27">
        <f>IF(I8936="","",INDEX(Daily!$J$2:$J$421,I8936))</f>
        <v/>
      </c>
      <c r="K8936" s="27">
        <f>IF(J8936="","",J8936+cat_offset)</f>
        <v/>
      </c>
      <c r="L8936" s="27">
        <f>IF(J8936="","",MAX(0,E8936-J8936)^2)</f>
        <v/>
      </c>
      <c r="M8936" s="27">
        <f>IF(J8936="","",MAX(0,E8936-(J8936+twcdh_off))^2)</f>
        <v/>
      </c>
      <c r="N8936" s="27">
        <f>IF(E8936="","",MAX(0,E8936-swcdh_thr)^2)</f>
        <v/>
      </c>
      <c r="O8936">
        <f>IF(K8936="","",ROUND(E8936-K8936,0))</f>
        <v/>
      </c>
      <c r="P8936">
        <f>IF(O8936="","",IF(O8936&gt;=1,O8936,0))</f>
        <v/>
      </c>
      <c r="Q8936" s="27">
        <f>IF(E8936="","",MAX(0,E8936-22))</f>
        <v/>
      </c>
      <c r="R8936" s="27">
        <f>IF(H8936=1,E8936,"")</f>
        <v/>
      </c>
      <c r="S8936" s="27">
        <f>IF(AND(H8936=1,J8936&lt;&gt;""),E8936-J8936,"")</f>
        <v/>
      </c>
      <c r="T8936">
        <f>IF(G8936="","",MONTH(G8936))</f>
        <v/>
      </c>
    </row>
    <row r="8937">
      <c r="A8937" s="24" t="n"/>
      <c r="B8937" s="24" t="n"/>
      <c r="C8937" s="24" t="n"/>
      <c r="D8937" s="24" t="n"/>
      <c r="E8937" s="24" t="n"/>
      <c r="F8937" s="25">
        <f>IF($E8937="","",DATE(IF($A8937="",nominal_year,$A8937),$B8937,$C8937)+($D8937-IF(LEFT(hour_conv,1)="1",1,0))/24)</f>
        <v/>
      </c>
      <c r="G8937" s="26">
        <f>IF(F8937="","",INT(F8937))</f>
        <v/>
      </c>
      <c r="H8937">
        <f>IF(G8937="","",IF(AND(MONTH(G8937)*100+DAY(G8937)&gt;=season_lo,MONTH(G8937)*100+DAY(G8937)&lt;=season_hi),1,0))</f>
        <v/>
      </c>
      <c r="I8937">
        <f>IF(G8937="","",G8937-first_day+1)</f>
        <v/>
      </c>
      <c r="J8937" s="27">
        <f>IF(I8937="","",INDEX(Daily!$J$2:$J$421,I8937))</f>
        <v/>
      </c>
      <c r="K8937" s="27">
        <f>IF(J8937="","",J8937+cat_offset)</f>
        <v/>
      </c>
      <c r="L8937" s="27">
        <f>IF(J8937="","",MAX(0,E8937-J8937)^2)</f>
        <v/>
      </c>
      <c r="M8937" s="27">
        <f>IF(J8937="","",MAX(0,E8937-(J8937+twcdh_off))^2)</f>
        <v/>
      </c>
      <c r="N8937" s="27">
        <f>IF(E8937="","",MAX(0,E8937-swcdh_thr)^2)</f>
        <v/>
      </c>
      <c r="O8937">
        <f>IF(K8937="","",ROUND(E8937-K8937,0))</f>
        <v/>
      </c>
      <c r="P8937">
        <f>IF(O8937="","",IF(O8937&gt;=1,O8937,0))</f>
        <v/>
      </c>
      <c r="Q8937" s="27">
        <f>IF(E8937="","",MAX(0,E8937-22))</f>
        <v/>
      </c>
      <c r="R8937" s="27">
        <f>IF(H8937=1,E8937,"")</f>
        <v/>
      </c>
      <c r="S8937" s="27">
        <f>IF(AND(H8937=1,J8937&lt;&gt;""),E8937-J8937,"")</f>
        <v/>
      </c>
      <c r="T8937">
        <f>IF(G8937="","",MONTH(G8937))</f>
        <v/>
      </c>
    </row>
    <row r="8938">
      <c r="A8938" s="24" t="n"/>
      <c r="B8938" s="24" t="n"/>
      <c r="C8938" s="24" t="n"/>
      <c r="D8938" s="24" t="n"/>
      <c r="E8938" s="24" t="n"/>
      <c r="F8938" s="25">
        <f>IF($E8938="","",DATE(IF($A8938="",nominal_year,$A8938),$B8938,$C8938)+($D8938-IF(LEFT(hour_conv,1)="1",1,0))/24)</f>
        <v/>
      </c>
      <c r="G8938" s="26">
        <f>IF(F8938="","",INT(F8938))</f>
        <v/>
      </c>
      <c r="H8938">
        <f>IF(G8938="","",IF(AND(MONTH(G8938)*100+DAY(G8938)&gt;=season_lo,MONTH(G8938)*100+DAY(G8938)&lt;=season_hi),1,0))</f>
        <v/>
      </c>
      <c r="I8938">
        <f>IF(G8938="","",G8938-first_day+1)</f>
        <v/>
      </c>
      <c r="J8938" s="27">
        <f>IF(I8938="","",INDEX(Daily!$J$2:$J$421,I8938))</f>
        <v/>
      </c>
      <c r="K8938" s="27">
        <f>IF(J8938="","",J8938+cat_offset)</f>
        <v/>
      </c>
      <c r="L8938" s="27">
        <f>IF(J8938="","",MAX(0,E8938-J8938)^2)</f>
        <v/>
      </c>
      <c r="M8938" s="27">
        <f>IF(J8938="","",MAX(0,E8938-(J8938+twcdh_off))^2)</f>
        <v/>
      </c>
      <c r="N8938" s="27">
        <f>IF(E8938="","",MAX(0,E8938-swcdh_thr)^2)</f>
        <v/>
      </c>
      <c r="O8938">
        <f>IF(K8938="","",ROUND(E8938-K8938,0))</f>
        <v/>
      </c>
      <c r="P8938">
        <f>IF(O8938="","",IF(O8938&gt;=1,O8938,0))</f>
        <v/>
      </c>
      <c r="Q8938" s="27">
        <f>IF(E8938="","",MAX(0,E8938-22))</f>
        <v/>
      </c>
      <c r="R8938" s="27">
        <f>IF(H8938=1,E8938,"")</f>
        <v/>
      </c>
      <c r="S8938" s="27">
        <f>IF(AND(H8938=1,J8938&lt;&gt;""),E8938-J8938,"")</f>
        <v/>
      </c>
      <c r="T8938">
        <f>IF(G8938="","",MONTH(G8938))</f>
        <v/>
      </c>
    </row>
    <row r="8939">
      <c r="A8939" s="24" t="n"/>
      <c r="B8939" s="24" t="n"/>
      <c r="C8939" s="24" t="n"/>
      <c r="D8939" s="24" t="n"/>
      <c r="E8939" s="24" t="n"/>
      <c r="F8939" s="25">
        <f>IF($E8939="","",DATE(IF($A8939="",nominal_year,$A8939),$B8939,$C8939)+($D8939-IF(LEFT(hour_conv,1)="1",1,0))/24)</f>
        <v/>
      </c>
      <c r="G8939" s="26">
        <f>IF(F8939="","",INT(F8939))</f>
        <v/>
      </c>
      <c r="H8939">
        <f>IF(G8939="","",IF(AND(MONTH(G8939)*100+DAY(G8939)&gt;=season_lo,MONTH(G8939)*100+DAY(G8939)&lt;=season_hi),1,0))</f>
        <v/>
      </c>
      <c r="I8939">
        <f>IF(G8939="","",G8939-first_day+1)</f>
        <v/>
      </c>
      <c r="J8939" s="27">
        <f>IF(I8939="","",INDEX(Daily!$J$2:$J$421,I8939))</f>
        <v/>
      </c>
      <c r="K8939" s="27">
        <f>IF(J8939="","",J8939+cat_offset)</f>
        <v/>
      </c>
      <c r="L8939" s="27">
        <f>IF(J8939="","",MAX(0,E8939-J8939)^2)</f>
        <v/>
      </c>
      <c r="M8939" s="27">
        <f>IF(J8939="","",MAX(0,E8939-(J8939+twcdh_off))^2)</f>
        <v/>
      </c>
      <c r="N8939" s="27">
        <f>IF(E8939="","",MAX(0,E8939-swcdh_thr)^2)</f>
        <v/>
      </c>
      <c r="O8939">
        <f>IF(K8939="","",ROUND(E8939-K8939,0))</f>
        <v/>
      </c>
      <c r="P8939">
        <f>IF(O8939="","",IF(O8939&gt;=1,O8939,0))</f>
        <v/>
      </c>
      <c r="Q8939" s="27">
        <f>IF(E8939="","",MAX(0,E8939-22))</f>
        <v/>
      </c>
      <c r="R8939" s="27">
        <f>IF(H8939=1,E8939,"")</f>
        <v/>
      </c>
      <c r="S8939" s="27">
        <f>IF(AND(H8939=1,J8939&lt;&gt;""),E8939-J8939,"")</f>
        <v/>
      </c>
      <c r="T8939">
        <f>IF(G8939="","",MONTH(G8939))</f>
        <v/>
      </c>
    </row>
    <row r="8940">
      <c r="A8940" s="24" t="n"/>
      <c r="B8940" s="24" t="n"/>
      <c r="C8940" s="24" t="n"/>
      <c r="D8940" s="24" t="n"/>
      <c r="E8940" s="24" t="n"/>
      <c r="F8940" s="25">
        <f>IF($E8940="","",DATE(IF($A8940="",nominal_year,$A8940),$B8940,$C8940)+($D8940-IF(LEFT(hour_conv,1)="1",1,0))/24)</f>
        <v/>
      </c>
      <c r="G8940" s="26">
        <f>IF(F8940="","",INT(F8940))</f>
        <v/>
      </c>
      <c r="H8940">
        <f>IF(G8940="","",IF(AND(MONTH(G8940)*100+DAY(G8940)&gt;=season_lo,MONTH(G8940)*100+DAY(G8940)&lt;=season_hi),1,0))</f>
        <v/>
      </c>
      <c r="I8940">
        <f>IF(G8940="","",G8940-first_day+1)</f>
        <v/>
      </c>
      <c r="J8940" s="27">
        <f>IF(I8940="","",INDEX(Daily!$J$2:$J$421,I8940))</f>
        <v/>
      </c>
      <c r="K8940" s="27">
        <f>IF(J8940="","",J8940+cat_offset)</f>
        <v/>
      </c>
      <c r="L8940" s="27">
        <f>IF(J8940="","",MAX(0,E8940-J8940)^2)</f>
        <v/>
      </c>
      <c r="M8940" s="27">
        <f>IF(J8940="","",MAX(0,E8940-(J8940+twcdh_off))^2)</f>
        <v/>
      </c>
      <c r="N8940" s="27">
        <f>IF(E8940="","",MAX(0,E8940-swcdh_thr)^2)</f>
        <v/>
      </c>
      <c r="O8940">
        <f>IF(K8940="","",ROUND(E8940-K8940,0))</f>
        <v/>
      </c>
      <c r="P8940">
        <f>IF(O8940="","",IF(O8940&gt;=1,O8940,0))</f>
        <v/>
      </c>
      <c r="Q8940" s="27">
        <f>IF(E8940="","",MAX(0,E8940-22))</f>
        <v/>
      </c>
      <c r="R8940" s="27">
        <f>IF(H8940=1,E8940,"")</f>
        <v/>
      </c>
      <c r="S8940" s="27">
        <f>IF(AND(H8940=1,J8940&lt;&gt;""),E8940-J8940,"")</f>
        <v/>
      </c>
      <c r="T8940">
        <f>IF(G8940="","",MONTH(G8940))</f>
        <v/>
      </c>
    </row>
    <row r="8941">
      <c r="A8941" s="24" t="n"/>
      <c r="B8941" s="24" t="n"/>
      <c r="C8941" s="24" t="n"/>
      <c r="D8941" s="24" t="n"/>
      <c r="E8941" s="24" t="n"/>
      <c r="F8941" s="25">
        <f>IF($E8941="","",DATE(IF($A8941="",nominal_year,$A8941),$B8941,$C8941)+($D8941-IF(LEFT(hour_conv,1)="1",1,0))/24)</f>
        <v/>
      </c>
      <c r="G8941" s="26">
        <f>IF(F8941="","",INT(F8941))</f>
        <v/>
      </c>
      <c r="H8941">
        <f>IF(G8941="","",IF(AND(MONTH(G8941)*100+DAY(G8941)&gt;=season_lo,MONTH(G8941)*100+DAY(G8941)&lt;=season_hi),1,0))</f>
        <v/>
      </c>
      <c r="I8941">
        <f>IF(G8941="","",G8941-first_day+1)</f>
        <v/>
      </c>
      <c r="J8941" s="27">
        <f>IF(I8941="","",INDEX(Daily!$J$2:$J$421,I8941))</f>
        <v/>
      </c>
      <c r="K8941" s="27">
        <f>IF(J8941="","",J8941+cat_offset)</f>
        <v/>
      </c>
      <c r="L8941" s="27">
        <f>IF(J8941="","",MAX(0,E8941-J8941)^2)</f>
        <v/>
      </c>
      <c r="M8941" s="27">
        <f>IF(J8941="","",MAX(0,E8941-(J8941+twcdh_off))^2)</f>
        <v/>
      </c>
      <c r="N8941" s="27">
        <f>IF(E8941="","",MAX(0,E8941-swcdh_thr)^2)</f>
        <v/>
      </c>
      <c r="O8941">
        <f>IF(K8941="","",ROUND(E8941-K8941,0))</f>
        <v/>
      </c>
      <c r="P8941">
        <f>IF(O8941="","",IF(O8941&gt;=1,O8941,0))</f>
        <v/>
      </c>
      <c r="Q8941" s="27">
        <f>IF(E8941="","",MAX(0,E8941-22))</f>
        <v/>
      </c>
      <c r="R8941" s="27">
        <f>IF(H8941=1,E8941,"")</f>
        <v/>
      </c>
      <c r="S8941" s="27">
        <f>IF(AND(H8941=1,J8941&lt;&gt;""),E8941-J8941,"")</f>
        <v/>
      </c>
      <c r="T8941">
        <f>IF(G8941="","",MONTH(G8941))</f>
        <v/>
      </c>
    </row>
    <row r="8942">
      <c r="A8942" s="24" t="n"/>
      <c r="B8942" s="24" t="n"/>
      <c r="C8942" s="24" t="n"/>
      <c r="D8942" s="24" t="n"/>
      <c r="E8942" s="24" t="n"/>
      <c r="F8942" s="25">
        <f>IF($E8942="","",DATE(IF($A8942="",nominal_year,$A8942),$B8942,$C8942)+($D8942-IF(LEFT(hour_conv,1)="1",1,0))/24)</f>
        <v/>
      </c>
      <c r="G8942" s="26">
        <f>IF(F8942="","",INT(F8942))</f>
        <v/>
      </c>
      <c r="H8942">
        <f>IF(G8942="","",IF(AND(MONTH(G8942)*100+DAY(G8942)&gt;=season_lo,MONTH(G8942)*100+DAY(G8942)&lt;=season_hi),1,0))</f>
        <v/>
      </c>
      <c r="I8942">
        <f>IF(G8942="","",G8942-first_day+1)</f>
        <v/>
      </c>
      <c r="J8942" s="27">
        <f>IF(I8942="","",INDEX(Daily!$J$2:$J$421,I8942))</f>
        <v/>
      </c>
      <c r="K8942" s="27">
        <f>IF(J8942="","",J8942+cat_offset)</f>
        <v/>
      </c>
      <c r="L8942" s="27">
        <f>IF(J8942="","",MAX(0,E8942-J8942)^2)</f>
        <v/>
      </c>
      <c r="M8942" s="27">
        <f>IF(J8942="","",MAX(0,E8942-(J8942+twcdh_off))^2)</f>
        <v/>
      </c>
      <c r="N8942" s="27">
        <f>IF(E8942="","",MAX(0,E8942-swcdh_thr)^2)</f>
        <v/>
      </c>
      <c r="O8942">
        <f>IF(K8942="","",ROUND(E8942-K8942,0))</f>
        <v/>
      </c>
      <c r="P8942">
        <f>IF(O8942="","",IF(O8942&gt;=1,O8942,0))</f>
        <v/>
      </c>
      <c r="Q8942" s="27">
        <f>IF(E8942="","",MAX(0,E8942-22))</f>
        <v/>
      </c>
      <c r="R8942" s="27">
        <f>IF(H8942=1,E8942,"")</f>
        <v/>
      </c>
      <c r="S8942" s="27">
        <f>IF(AND(H8942=1,J8942&lt;&gt;""),E8942-J8942,"")</f>
        <v/>
      </c>
      <c r="T8942">
        <f>IF(G8942="","",MONTH(G8942))</f>
        <v/>
      </c>
    </row>
    <row r="8943">
      <c r="A8943" s="24" t="n"/>
      <c r="B8943" s="24" t="n"/>
      <c r="C8943" s="24" t="n"/>
      <c r="D8943" s="24" t="n"/>
      <c r="E8943" s="24" t="n"/>
      <c r="F8943" s="25">
        <f>IF($E8943="","",DATE(IF($A8943="",nominal_year,$A8943),$B8943,$C8943)+($D8943-IF(LEFT(hour_conv,1)="1",1,0))/24)</f>
        <v/>
      </c>
      <c r="G8943" s="26">
        <f>IF(F8943="","",INT(F8943))</f>
        <v/>
      </c>
      <c r="H8943">
        <f>IF(G8943="","",IF(AND(MONTH(G8943)*100+DAY(G8943)&gt;=season_lo,MONTH(G8943)*100+DAY(G8943)&lt;=season_hi),1,0))</f>
        <v/>
      </c>
      <c r="I8943">
        <f>IF(G8943="","",G8943-first_day+1)</f>
        <v/>
      </c>
      <c r="J8943" s="27">
        <f>IF(I8943="","",INDEX(Daily!$J$2:$J$421,I8943))</f>
        <v/>
      </c>
      <c r="K8943" s="27">
        <f>IF(J8943="","",J8943+cat_offset)</f>
        <v/>
      </c>
      <c r="L8943" s="27">
        <f>IF(J8943="","",MAX(0,E8943-J8943)^2)</f>
        <v/>
      </c>
      <c r="M8943" s="27">
        <f>IF(J8943="","",MAX(0,E8943-(J8943+twcdh_off))^2)</f>
        <v/>
      </c>
      <c r="N8943" s="27">
        <f>IF(E8943="","",MAX(0,E8943-swcdh_thr)^2)</f>
        <v/>
      </c>
      <c r="O8943">
        <f>IF(K8943="","",ROUND(E8943-K8943,0))</f>
        <v/>
      </c>
      <c r="P8943">
        <f>IF(O8943="","",IF(O8943&gt;=1,O8943,0))</f>
        <v/>
      </c>
      <c r="Q8943" s="27">
        <f>IF(E8943="","",MAX(0,E8943-22))</f>
        <v/>
      </c>
      <c r="R8943" s="27">
        <f>IF(H8943=1,E8943,"")</f>
        <v/>
      </c>
      <c r="S8943" s="27">
        <f>IF(AND(H8943=1,J8943&lt;&gt;""),E8943-J8943,"")</f>
        <v/>
      </c>
      <c r="T8943">
        <f>IF(G8943="","",MONTH(G8943))</f>
        <v/>
      </c>
    </row>
    <row r="8944">
      <c r="A8944" s="24" t="n"/>
      <c r="B8944" s="24" t="n"/>
      <c r="C8944" s="24" t="n"/>
      <c r="D8944" s="24" t="n"/>
      <c r="E8944" s="24" t="n"/>
      <c r="F8944" s="25">
        <f>IF($E8944="","",DATE(IF($A8944="",nominal_year,$A8944),$B8944,$C8944)+($D8944-IF(LEFT(hour_conv,1)="1",1,0))/24)</f>
        <v/>
      </c>
      <c r="G8944" s="26">
        <f>IF(F8944="","",INT(F8944))</f>
        <v/>
      </c>
      <c r="H8944">
        <f>IF(G8944="","",IF(AND(MONTH(G8944)*100+DAY(G8944)&gt;=season_lo,MONTH(G8944)*100+DAY(G8944)&lt;=season_hi),1,0))</f>
        <v/>
      </c>
      <c r="I8944">
        <f>IF(G8944="","",G8944-first_day+1)</f>
        <v/>
      </c>
      <c r="J8944" s="27">
        <f>IF(I8944="","",INDEX(Daily!$J$2:$J$421,I8944))</f>
        <v/>
      </c>
      <c r="K8944" s="27">
        <f>IF(J8944="","",J8944+cat_offset)</f>
        <v/>
      </c>
      <c r="L8944" s="27">
        <f>IF(J8944="","",MAX(0,E8944-J8944)^2)</f>
        <v/>
      </c>
      <c r="M8944" s="27">
        <f>IF(J8944="","",MAX(0,E8944-(J8944+twcdh_off))^2)</f>
        <v/>
      </c>
      <c r="N8944" s="27">
        <f>IF(E8944="","",MAX(0,E8944-swcdh_thr)^2)</f>
        <v/>
      </c>
      <c r="O8944">
        <f>IF(K8944="","",ROUND(E8944-K8944,0))</f>
        <v/>
      </c>
      <c r="P8944">
        <f>IF(O8944="","",IF(O8944&gt;=1,O8944,0))</f>
        <v/>
      </c>
      <c r="Q8944" s="27">
        <f>IF(E8944="","",MAX(0,E8944-22))</f>
        <v/>
      </c>
      <c r="R8944" s="27">
        <f>IF(H8944=1,E8944,"")</f>
        <v/>
      </c>
      <c r="S8944" s="27">
        <f>IF(AND(H8944=1,J8944&lt;&gt;""),E8944-J8944,"")</f>
        <v/>
      </c>
      <c r="T8944">
        <f>IF(G8944="","",MONTH(G8944))</f>
        <v/>
      </c>
    </row>
    <row r="8945">
      <c r="A8945" s="24" t="n"/>
      <c r="B8945" s="24" t="n"/>
      <c r="C8945" s="24" t="n"/>
      <c r="D8945" s="24" t="n"/>
      <c r="E8945" s="24" t="n"/>
      <c r="F8945" s="25">
        <f>IF($E8945="","",DATE(IF($A8945="",nominal_year,$A8945),$B8945,$C8945)+($D8945-IF(LEFT(hour_conv,1)="1",1,0))/24)</f>
        <v/>
      </c>
      <c r="G8945" s="26">
        <f>IF(F8945="","",INT(F8945))</f>
        <v/>
      </c>
      <c r="H8945">
        <f>IF(G8945="","",IF(AND(MONTH(G8945)*100+DAY(G8945)&gt;=season_lo,MONTH(G8945)*100+DAY(G8945)&lt;=season_hi),1,0))</f>
        <v/>
      </c>
      <c r="I8945">
        <f>IF(G8945="","",G8945-first_day+1)</f>
        <v/>
      </c>
      <c r="J8945" s="27">
        <f>IF(I8945="","",INDEX(Daily!$J$2:$J$421,I8945))</f>
        <v/>
      </c>
      <c r="K8945" s="27">
        <f>IF(J8945="","",J8945+cat_offset)</f>
        <v/>
      </c>
      <c r="L8945" s="27">
        <f>IF(J8945="","",MAX(0,E8945-J8945)^2)</f>
        <v/>
      </c>
      <c r="M8945" s="27">
        <f>IF(J8945="","",MAX(0,E8945-(J8945+twcdh_off))^2)</f>
        <v/>
      </c>
      <c r="N8945" s="27">
        <f>IF(E8945="","",MAX(0,E8945-swcdh_thr)^2)</f>
        <v/>
      </c>
      <c r="O8945">
        <f>IF(K8945="","",ROUND(E8945-K8945,0))</f>
        <v/>
      </c>
      <c r="P8945">
        <f>IF(O8945="","",IF(O8945&gt;=1,O8945,0))</f>
        <v/>
      </c>
      <c r="Q8945" s="27">
        <f>IF(E8945="","",MAX(0,E8945-22))</f>
        <v/>
      </c>
      <c r="R8945" s="27">
        <f>IF(H8945=1,E8945,"")</f>
        <v/>
      </c>
      <c r="S8945" s="27">
        <f>IF(AND(H8945=1,J8945&lt;&gt;""),E8945-J8945,"")</f>
        <v/>
      </c>
      <c r="T8945">
        <f>IF(G8945="","",MONTH(G8945))</f>
        <v/>
      </c>
    </row>
    <row r="8946">
      <c r="A8946" s="24" t="n"/>
      <c r="B8946" s="24" t="n"/>
      <c r="C8946" s="24" t="n"/>
      <c r="D8946" s="24" t="n"/>
      <c r="E8946" s="24" t="n"/>
      <c r="F8946" s="25">
        <f>IF($E8946="","",DATE(IF($A8946="",nominal_year,$A8946),$B8946,$C8946)+($D8946-IF(LEFT(hour_conv,1)="1",1,0))/24)</f>
        <v/>
      </c>
      <c r="G8946" s="26">
        <f>IF(F8946="","",INT(F8946))</f>
        <v/>
      </c>
      <c r="H8946">
        <f>IF(G8946="","",IF(AND(MONTH(G8946)*100+DAY(G8946)&gt;=season_lo,MONTH(G8946)*100+DAY(G8946)&lt;=season_hi),1,0))</f>
        <v/>
      </c>
      <c r="I8946">
        <f>IF(G8946="","",G8946-first_day+1)</f>
        <v/>
      </c>
      <c r="J8946" s="27">
        <f>IF(I8946="","",INDEX(Daily!$J$2:$J$421,I8946))</f>
        <v/>
      </c>
      <c r="K8946" s="27">
        <f>IF(J8946="","",J8946+cat_offset)</f>
        <v/>
      </c>
      <c r="L8946" s="27">
        <f>IF(J8946="","",MAX(0,E8946-J8946)^2)</f>
        <v/>
      </c>
      <c r="M8946" s="27">
        <f>IF(J8946="","",MAX(0,E8946-(J8946+twcdh_off))^2)</f>
        <v/>
      </c>
      <c r="N8946" s="27">
        <f>IF(E8946="","",MAX(0,E8946-swcdh_thr)^2)</f>
        <v/>
      </c>
      <c r="O8946">
        <f>IF(K8946="","",ROUND(E8946-K8946,0))</f>
        <v/>
      </c>
      <c r="P8946">
        <f>IF(O8946="","",IF(O8946&gt;=1,O8946,0))</f>
        <v/>
      </c>
      <c r="Q8946" s="27">
        <f>IF(E8946="","",MAX(0,E8946-22))</f>
        <v/>
      </c>
      <c r="R8946" s="27">
        <f>IF(H8946=1,E8946,"")</f>
        <v/>
      </c>
      <c r="S8946" s="27">
        <f>IF(AND(H8946=1,J8946&lt;&gt;""),E8946-J8946,"")</f>
        <v/>
      </c>
      <c r="T8946">
        <f>IF(G8946="","",MONTH(G8946))</f>
        <v/>
      </c>
    </row>
    <row r="8947">
      <c r="A8947" s="24" t="n"/>
      <c r="B8947" s="24" t="n"/>
      <c r="C8947" s="24" t="n"/>
      <c r="D8947" s="24" t="n"/>
      <c r="E8947" s="24" t="n"/>
      <c r="F8947" s="25">
        <f>IF($E8947="","",DATE(IF($A8947="",nominal_year,$A8947),$B8947,$C8947)+($D8947-IF(LEFT(hour_conv,1)="1",1,0))/24)</f>
        <v/>
      </c>
      <c r="G8947" s="26">
        <f>IF(F8947="","",INT(F8947))</f>
        <v/>
      </c>
      <c r="H8947">
        <f>IF(G8947="","",IF(AND(MONTH(G8947)*100+DAY(G8947)&gt;=season_lo,MONTH(G8947)*100+DAY(G8947)&lt;=season_hi),1,0))</f>
        <v/>
      </c>
      <c r="I8947">
        <f>IF(G8947="","",G8947-first_day+1)</f>
        <v/>
      </c>
      <c r="J8947" s="27">
        <f>IF(I8947="","",INDEX(Daily!$J$2:$J$421,I8947))</f>
        <v/>
      </c>
      <c r="K8947" s="27">
        <f>IF(J8947="","",J8947+cat_offset)</f>
        <v/>
      </c>
      <c r="L8947" s="27">
        <f>IF(J8947="","",MAX(0,E8947-J8947)^2)</f>
        <v/>
      </c>
      <c r="M8947" s="27">
        <f>IF(J8947="","",MAX(0,E8947-(J8947+twcdh_off))^2)</f>
        <v/>
      </c>
      <c r="N8947" s="27">
        <f>IF(E8947="","",MAX(0,E8947-swcdh_thr)^2)</f>
        <v/>
      </c>
      <c r="O8947">
        <f>IF(K8947="","",ROUND(E8947-K8947,0))</f>
        <v/>
      </c>
      <c r="P8947">
        <f>IF(O8947="","",IF(O8947&gt;=1,O8947,0))</f>
        <v/>
      </c>
      <c r="Q8947" s="27">
        <f>IF(E8947="","",MAX(0,E8947-22))</f>
        <v/>
      </c>
      <c r="R8947" s="27">
        <f>IF(H8947=1,E8947,"")</f>
        <v/>
      </c>
      <c r="S8947" s="27">
        <f>IF(AND(H8947=1,J8947&lt;&gt;""),E8947-J8947,"")</f>
        <v/>
      </c>
      <c r="T8947">
        <f>IF(G8947="","",MONTH(G8947))</f>
        <v/>
      </c>
    </row>
    <row r="8948">
      <c r="A8948" s="24" t="n"/>
      <c r="B8948" s="24" t="n"/>
      <c r="C8948" s="24" t="n"/>
      <c r="D8948" s="24" t="n"/>
      <c r="E8948" s="24" t="n"/>
      <c r="F8948" s="25">
        <f>IF($E8948="","",DATE(IF($A8948="",nominal_year,$A8948),$B8948,$C8948)+($D8948-IF(LEFT(hour_conv,1)="1",1,0))/24)</f>
        <v/>
      </c>
      <c r="G8948" s="26">
        <f>IF(F8948="","",INT(F8948))</f>
        <v/>
      </c>
      <c r="H8948">
        <f>IF(G8948="","",IF(AND(MONTH(G8948)*100+DAY(G8948)&gt;=season_lo,MONTH(G8948)*100+DAY(G8948)&lt;=season_hi),1,0))</f>
        <v/>
      </c>
      <c r="I8948">
        <f>IF(G8948="","",G8948-first_day+1)</f>
        <v/>
      </c>
      <c r="J8948" s="27">
        <f>IF(I8948="","",INDEX(Daily!$J$2:$J$421,I8948))</f>
        <v/>
      </c>
      <c r="K8948" s="27">
        <f>IF(J8948="","",J8948+cat_offset)</f>
        <v/>
      </c>
      <c r="L8948" s="27">
        <f>IF(J8948="","",MAX(0,E8948-J8948)^2)</f>
        <v/>
      </c>
      <c r="M8948" s="27">
        <f>IF(J8948="","",MAX(0,E8948-(J8948+twcdh_off))^2)</f>
        <v/>
      </c>
      <c r="N8948" s="27">
        <f>IF(E8948="","",MAX(0,E8948-swcdh_thr)^2)</f>
        <v/>
      </c>
      <c r="O8948">
        <f>IF(K8948="","",ROUND(E8948-K8948,0))</f>
        <v/>
      </c>
      <c r="P8948">
        <f>IF(O8948="","",IF(O8948&gt;=1,O8948,0))</f>
        <v/>
      </c>
      <c r="Q8948" s="27">
        <f>IF(E8948="","",MAX(0,E8948-22))</f>
        <v/>
      </c>
      <c r="R8948" s="27">
        <f>IF(H8948=1,E8948,"")</f>
        <v/>
      </c>
      <c r="S8948" s="27">
        <f>IF(AND(H8948=1,J8948&lt;&gt;""),E8948-J8948,"")</f>
        <v/>
      </c>
      <c r="T8948">
        <f>IF(G8948="","",MONTH(G8948))</f>
        <v/>
      </c>
    </row>
    <row r="8949">
      <c r="A8949" s="24" t="n"/>
      <c r="B8949" s="24" t="n"/>
      <c r="C8949" s="24" t="n"/>
      <c r="D8949" s="24" t="n"/>
      <c r="E8949" s="24" t="n"/>
      <c r="F8949" s="25">
        <f>IF($E8949="","",DATE(IF($A8949="",nominal_year,$A8949),$B8949,$C8949)+($D8949-IF(LEFT(hour_conv,1)="1",1,0))/24)</f>
        <v/>
      </c>
      <c r="G8949" s="26">
        <f>IF(F8949="","",INT(F8949))</f>
        <v/>
      </c>
      <c r="H8949">
        <f>IF(G8949="","",IF(AND(MONTH(G8949)*100+DAY(G8949)&gt;=season_lo,MONTH(G8949)*100+DAY(G8949)&lt;=season_hi),1,0))</f>
        <v/>
      </c>
      <c r="I8949">
        <f>IF(G8949="","",G8949-first_day+1)</f>
        <v/>
      </c>
      <c r="J8949" s="27">
        <f>IF(I8949="","",INDEX(Daily!$J$2:$J$421,I8949))</f>
        <v/>
      </c>
      <c r="K8949" s="27">
        <f>IF(J8949="","",J8949+cat_offset)</f>
        <v/>
      </c>
      <c r="L8949" s="27">
        <f>IF(J8949="","",MAX(0,E8949-J8949)^2)</f>
        <v/>
      </c>
      <c r="M8949" s="27">
        <f>IF(J8949="","",MAX(0,E8949-(J8949+twcdh_off))^2)</f>
        <v/>
      </c>
      <c r="N8949" s="27">
        <f>IF(E8949="","",MAX(0,E8949-swcdh_thr)^2)</f>
        <v/>
      </c>
      <c r="O8949">
        <f>IF(K8949="","",ROUND(E8949-K8949,0))</f>
        <v/>
      </c>
      <c r="P8949">
        <f>IF(O8949="","",IF(O8949&gt;=1,O8949,0))</f>
        <v/>
      </c>
      <c r="Q8949" s="27">
        <f>IF(E8949="","",MAX(0,E8949-22))</f>
        <v/>
      </c>
      <c r="R8949" s="27">
        <f>IF(H8949=1,E8949,"")</f>
        <v/>
      </c>
      <c r="S8949" s="27">
        <f>IF(AND(H8949=1,J8949&lt;&gt;""),E8949-J8949,"")</f>
        <v/>
      </c>
      <c r="T8949">
        <f>IF(G8949="","",MONTH(G8949))</f>
        <v/>
      </c>
    </row>
    <row r="8950">
      <c r="A8950" s="24" t="n"/>
      <c r="B8950" s="24" t="n"/>
      <c r="C8950" s="24" t="n"/>
      <c r="D8950" s="24" t="n"/>
      <c r="E8950" s="24" t="n"/>
      <c r="F8950" s="25">
        <f>IF($E8950="","",DATE(IF($A8950="",nominal_year,$A8950),$B8950,$C8950)+($D8950-IF(LEFT(hour_conv,1)="1",1,0))/24)</f>
        <v/>
      </c>
      <c r="G8950" s="26">
        <f>IF(F8950="","",INT(F8950))</f>
        <v/>
      </c>
      <c r="H8950">
        <f>IF(G8950="","",IF(AND(MONTH(G8950)*100+DAY(G8950)&gt;=season_lo,MONTH(G8950)*100+DAY(G8950)&lt;=season_hi),1,0))</f>
        <v/>
      </c>
      <c r="I8950">
        <f>IF(G8950="","",G8950-first_day+1)</f>
        <v/>
      </c>
      <c r="J8950" s="27">
        <f>IF(I8950="","",INDEX(Daily!$J$2:$J$421,I8950))</f>
        <v/>
      </c>
      <c r="K8950" s="27">
        <f>IF(J8950="","",J8950+cat_offset)</f>
        <v/>
      </c>
      <c r="L8950" s="27">
        <f>IF(J8950="","",MAX(0,E8950-J8950)^2)</f>
        <v/>
      </c>
      <c r="M8950" s="27">
        <f>IF(J8950="","",MAX(0,E8950-(J8950+twcdh_off))^2)</f>
        <v/>
      </c>
      <c r="N8950" s="27">
        <f>IF(E8950="","",MAX(0,E8950-swcdh_thr)^2)</f>
        <v/>
      </c>
      <c r="O8950">
        <f>IF(K8950="","",ROUND(E8950-K8950,0))</f>
        <v/>
      </c>
      <c r="P8950">
        <f>IF(O8950="","",IF(O8950&gt;=1,O8950,0))</f>
        <v/>
      </c>
      <c r="Q8950" s="27">
        <f>IF(E8950="","",MAX(0,E8950-22))</f>
        <v/>
      </c>
      <c r="R8950" s="27">
        <f>IF(H8950=1,E8950,"")</f>
        <v/>
      </c>
      <c r="S8950" s="27">
        <f>IF(AND(H8950=1,J8950&lt;&gt;""),E8950-J8950,"")</f>
        <v/>
      </c>
      <c r="T8950">
        <f>IF(G8950="","",MONTH(G8950))</f>
        <v/>
      </c>
    </row>
    <row r="8951">
      <c r="A8951" s="24" t="n"/>
      <c r="B8951" s="24" t="n"/>
      <c r="C8951" s="24" t="n"/>
      <c r="D8951" s="24" t="n"/>
      <c r="E8951" s="24" t="n"/>
      <c r="F8951" s="25">
        <f>IF($E8951="","",DATE(IF($A8951="",nominal_year,$A8951),$B8951,$C8951)+($D8951-IF(LEFT(hour_conv,1)="1",1,0))/24)</f>
        <v/>
      </c>
      <c r="G8951" s="26">
        <f>IF(F8951="","",INT(F8951))</f>
        <v/>
      </c>
      <c r="H8951">
        <f>IF(G8951="","",IF(AND(MONTH(G8951)*100+DAY(G8951)&gt;=season_lo,MONTH(G8951)*100+DAY(G8951)&lt;=season_hi),1,0))</f>
        <v/>
      </c>
      <c r="I8951">
        <f>IF(G8951="","",G8951-first_day+1)</f>
        <v/>
      </c>
      <c r="J8951" s="27">
        <f>IF(I8951="","",INDEX(Daily!$J$2:$J$421,I8951))</f>
        <v/>
      </c>
      <c r="K8951" s="27">
        <f>IF(J8951="","",J8951+cat_offset)</f>
        <v/>
      </c>
      <c r="L8951" s="27">
        <f>IF(J8951="","",MAX(0,E8951-J8951)^2)</f>
        <v/>
      </c>
      <c r="M8951" s="27">
        <f>IF(J8951="","",MAX(0,E8951-(J8951+twcdh_off))^2)</f>
        <v/>
      </c>
      <c r="N8951" s="27">
        <f>IF(E8951="","",MAX(0,E8951-swcdh_thr)^2)</f>
        <v/>
      </c>
      <c r="O8951">
        <f>IF(K8951="","",ROUND(E8951-K8951,0))</f>
        <v/>
      </c>
      <c r="P8951">
        <f>IF(O8951="","",IF(O8951&gt;=1,O8951,0))</f>
        <v/>
      </c>
      <c r="Q8951" s="27">
        <f>IF(E8951="","",MAX(0,E8951-22))</f>
        <v/>
      </c>
      <c r="R8951" s="27">
        <f>IF(H8951=1,E8951,"")</f>
        <v/>
      </c>
      <c r="S8951" s="27">
        <f>IF(AND(H8951=1,J8951&lt;&gt;""),E8951-J8951,"")</f>
        <v/>
      </c>
      <c r="T8951">
        <f>IF(G8951="","",MONTH(G8951))</f>
        <v/>
      </c>
    </row>
    <row r="8952">
      <c r="A8952" s="24" t="n"/>
      <c r="B8952" s="24" t="n"/>
      <c r="C8952" s="24" t="n"/>
      <c r="D8952" s="24" t="n"/>
      <c r="E8952" s="24" t="n"/>
      <c r="F8952" s="25">
        <f>IF($E8952="","",DATE(IF($A8952="",nominal_year,$A8952),$B8952,$C8952)+($D8952-IF(LEFT(hour_conv,1)="1",1,0))/24)</f>
        <v/>
      </c>
      <c r="G8952" s="26">
        <f>IF(F8952="","",INT(F8952))</f>
        <v/>
      </c>
      <c r="H8952">
        <f>IF(G8952="","",IF(AND(MONTH(G8952)*100+DAY(G8952)&gt;=season_lo,MONTH(G8952)*100+DAY(G8952)&lt;=season_hi),1,0))</f>
        <v/>
      </c>
      <c r="I8952">
        <f>IF(G8952="","",G8952-first_day+1)</f>
        <v/>
      </c>
      <c r="J8952" s="27">
        <f>IF(I8952="","",INDEX(Daily!$J$2:$J$421,I8952))</f>
        <v/>
      </c>
      <c r="K8952" s="27">
        <f>IF(J8952="","",J8952+cat_offset)</f>
        <v/>
      </c>
      <c r="L8952" s="27">
        <f>IF(J8952="","",MAX(0,E8952-J8952)^2)</f>
        <v/>
      </c>
      <c r="M8952" s="27">
        <f>IF(J8952="","",MAX(0,E8952-(J8952+twcdh_off))^2)</f>
        <v/>
      </c>
      <c r="N8952" s="27">
        <f>IF(E8952="","",MAX(0,E8952-swcdh_thr)^2)</f>
        <v/>
      </c>
      <c r="O8952">
        <f>IF(K8952="","",ROUND(E8952-K8952,0))</f>
        <v/>
      </c>
      <c r="P8952">
        <f>IF(O8952="","",IF(O8952&gt;=1,O8952,0))</f>
        <v/>
      </c>
      <c r="Q8952" s="27">
        <f>IF(E8952="","",MAX(0,E8952-22))</f>
        <v/>
      </c>
      <c r="R8952" s="27">
        <f>IF(H8952=1,E8952,"")</f>
        <v/>
      </c>
      <c r="S8952" s="27">
        <f>IF(AND(H8952=1,J8952&lt;&gt;""),E8952-J8952,"")</f>
        <v/>
      </c>
      <c r="T8952">
        <f>IF(G8952="","",MONTH(G8952))</f>
        <v/>
      </c>
    </row>
    <row r="8953">
      <c r="A8953" s="24" t="n"/>
      <c r="B8953" s="24" t="n"/>
      <c r="C8953" s="24" t="n"/>
      <c r="D8953" s="24" t="n"/>
      <c r="E8953" s="24" t="n"/>
      <c r="F8953" s="25">
        <f>IF($E8953="","",DATE(IF($A8953="",nominal_year,$A8953),$B8953,$C8953)+($D8953-IF(LEFT(hour_conv,1)="1",1,0))/24)</f>
        <v/>
      </c>
      <c r="G8953" s="26">
        <f>IF(F8953="","",INT(F8953))</f>
        <v/>
      </c>
      <c r="H8953">
        <f>IF(G8953="","",IF(AND(MONTH(G8953)*100+DAY(G8953)&gt;=season_lo,MONTH(G8953)*100+DAY(G8953)&lt;=season_hi),1,0))</f>
        <v/>
      </c>
      <c r="I8953">
        <f>IF(G8953="","",G8953-first_day+1)</f>
        <v/>
      </c>
      <c r="J8953" s="27">
        <f>IF(I8953="","",INDEX(Daily!$J$2:$J$421,I8953))</f>
        <v/>
      </c>
      <c r="K8953" s="27">
        <f>IF(J8953="","",J8953+cat_offset)</f>
        <v/>
      </c>
      <c r="L8953" s="27">
        <f>IF(J8953="","",MAX(0,E8953-J8953)^2)</f>
        <v/>
      </c>
      <c r="M8953" s="27">
        <f>IF(J8953="","",MAX(0,E8953-(J8953+twcdh_off))^2)</f>
        <v/>
      </c>
      <c r="N8953" s="27">
        <f>IF(E8953="","",MAX(0,E8953-swcdh_thr)^2)</f>
        <v/>
      </c>
      <c r="O8953">
        <f>IF(K8953="","",ROUND(E8953-K8953,0))</f>
        <v/>
      </c>
      <c r="P8953">
        <f>IF(O8953="","",IF(O8953&gt;=1,O8953,0))</f>
        <v/>
      </c>
      <c r="Q8953" s="27">
        <f>IF(E8953="","",MAX(0,E8953-22))</f>
        <v/>
      </c>
      <c r="R8953" s="27">
        <f>IF(H8953=1,E8953,"")</f>
        <v/>
      </c>
      <c r="S8953" s="27">
        <f>IF(AND(H8953=1,J8953&lt;&gt;""),E8953-J8953,"")</f>
        <v/>
      </c>
      <c r="T8953">
        <f>IF(G8953="","",MONTH(G8953))</f>
        <v/>
      </c>
    </row>
    <row r="8954">
      <c r="A8954" s="24" t="n"/>
      <c r="B8954" s="24" t="n"/>
      <c r="C8954" s="24" t="n"/>
      <c r="D8954" s="24" t="n"/>
      <c r="E8954" s="24" t="n"/>
      <c r="F8954" s="25">
        <f>IF($E8954="","",DATE(IF($A8954="",nominal_year,$A8954),$B8954,$C8954)+($D8954-IF(LEFT(hour_conv,1)="1",1,0))/24)</f>
        <v/>
      </c>
      <c r="G8954" s="26">
        <f>IF(F8954="","",INT(F8954))</f>
        <v/>
      </c>
      <c r="H8954">
        <f>IF(G8954="","",IF(AND(MONTH(G8954)*100+DAY(G8954)&gt;=season_lo,MONTH(G8954)*100+DAY(G8954)&lt;=season_hi),1,0))</f>
        <v/>
      </c>
      <c r="I8954">
        <f>IF(G8954="","",G8954-first_day+1)</f>
        <v/>
      </c>
      <c r="J8954" s="27">
        <f>IF(I8954="","",INDEX(Daily!$J$2:$J$421,I8954))</f>
        <v/>
      </c>
      <c r="K8954" s="27">
        <f>IF(J8954="","",J8954+cat_offset)</f>
        <v/>
      </c>
      <c r="L8954" s="27">
        <f>IF(J8954="","",MAX(0,E8954-J8954)^2)</f>
        <v/>
      </c>
      <c r="M8954" s="27">
        <f>IF(J8954="","",MAX(0,E8954-(J8954+twcdh_off))^2)</f>
        <v/>
      </c>
      <c r="N8954" s="27">
        <f>IF(E8954="","",MAX(0,E8954-swcdh_thr)^2)</f>
        <v/>
      </c>
      <c r="O8954">
        <f>IF(K8954="","",ROUND(E8954-K8954,0))</f>
        <v/>
      </c>
      <c r="P8954">
        <f>IF(O8954="","",IF(O8954&gt;=1,O8954,0))</f>
        <v/>
      </c>
      <c r="Q8954" s="27">
        <f>IF(E8954="","",MAX(0,E8954-22))</f>
        <v/>
      </c>
      <c r="R8954" s="27">
        <f>IF(H8954=1,E8954,"")</f>
        <v/>
      </c>
      <c r="S8954" s="27">
        <f>IF(AND(H8954=1,J8954&lt;&gt;""),E8954-J8954,"")</f>
        <v/>
      </c>
      <c r="T8954">
        <f>IF(G8954="","",MONTH(G8954))</f>
        <v/>
      </c>
    </row>
    <row r="8955">
      <c r="A8955" s="24" t="n"/>
      <c r="B8955" s="24" t="n"/>
      <c r="C8955" s="24" t="n"/>
      <c r="D8955" s="24" t="n"/>
      <c r="E8955" s="24" t="n"/>
      <c r="F8955" s="25">
        <f>IF($E8955="","",DATE(IF($A8955="",nominal_year,$A8955),$B8955,$C8955)+($D8955-IF(LEFT(hour_conv,1)="1",1,0))/24)</f>
        <v/>
      </c>
      <c r="G8955" s="26">
        <f>IF(F8955="","",INT(F8955))</f>
        <v/>
      </c>
      <c r="H8955">
        <f>IF(G8955="","",IF(AND(MONTH(G8955)*100+DAY(G8955)&gt;=season_lo,MONTH(G8955)*100+DAY(G8955)&lt;=season_hi),1,0))</f>
        <v/>
      </c>
      <c r="I8955">
        <f>IF(G8955="","",G8955-first_day+1)</f>
        <v/>
      </c>
      <c r="J8955" s="27">
        <f>IF(I8955="","",INDEX(Daily!$J$2:$J$421,I8955))</f>
        <v/>
      </c>
      <c r="K8955" s="27">
        <f>IF(J8955="","",J8955+cat_offset)</f>
        <v/>
      </c>
      <c r="L8955" s="27">
        <f>IF(J8955="","",MAX(0,E8955-J8955)^2)</f>
        <v/>
      </c>
      <c r="M8955" s="27">
        <f>IF(J8955="","",MAX(0,E8955-(J8955+twcdh_off))^2)</f>
        <v/>
      </c>
      <c r="N8955" s="27">
        <f>IF(E8955="","",MAX(0,E8955-swcdh_thr)^2)</f>
        <v/>
      </c>
      <c r="O8955">
        <f>IF(K8955="","",ROUND(E8955-K8955,0))</f>
        <v/>
      </c>
      <c r="P8955">
        <f>IF(O8955="","",IF(O8955&gt;=1,O8955,0))</f>
        <v/>
      </c>
      <c r="Q8955" s="27">
        <f>IF(E8955="","",MAX(0,E8955-22))</f>
        <v/>
      </c>
      <c r="R8955" s="27">
        <f>IF(H8955=1,E8955,"")</f>
        <v/>
      </c>
      <c r="S8955" s="27">
        <f>IF(AND(H8955=1,J8955&lt;&gt;""),E8955-J8955,"")</f>
        <v/>
      </c>
      <c r="T8955">
        <f>IF(G8955="","",MONTH(G8955))</f>
        <v/>
      </c>
    </row>
    <row r="8956">
      <c r="A8956" s="24" t="n"/>
      <c r="B8956" s="24" t="n"/>
      <c r="C8956" s="24" t="n"/>
      <c r="D8956" s="24" t="n"/>
      <c r="E8956" s="24" t="n"/>
      <c r="F8956" s="25">
        <f>IF($E8956="","",DATE(IF($A8956="",nominal_year,$A8956),$B8956,$C8956)+($D8956-IF(LEFT(hour_conv,1)="1",1,0))/24)</f>
        <v/>
      </c>
      <c r="G8956" s="26">
        <f>IF(F8956="","",INT(F8956))</f>
        <v/>
      </c>
      <c r="H8956">
        <f>IF(G8956="","",IF(AND(MONTH(G8956)*100+DAY(G8956)&gt;=season_lo,MONTH(G8956)*100+DAY(G8956)&lt;=season_hi),1,0))</f>
        <v/>
      </c>
      <c r="I8956">
        <f>IF(G8956="","",G8956-first_day+1)</f>
        <v/>
      </c>
      <c r="J8956" s="27">
        <f>IF(I8956="","",INDEX(Daily!$J$2:$J$421,I8956))</f>
        <v/>
      </c>
      <c r="K8956" s="27">
        <f>IF(J8956="","",J8956+cat_offset)</f>
        <v/>
      </c>
      <c r="L8956" s="27">
        <f>IF(J8956="","",MAX(0,E8956-J8956)^2)</f>
        <v/>
      </c>
      <c r="M8956" s="27">
        <f>IF(J8956="","",MAX(0,E8956-(J8956+twcdh_off))^2)</f>
        <v/>
      </c>
      <c r="N8956" s="27">
        <f>IF(E8956="","",MAX(0,E8956-swcdh_thr)^2)</f>
        <v/>
      </c>
      <c r="O8956">
        <f>IF(K8956="","",ROUND(E8956-K8956,0))</f>
        <v/>
      </c>
      <c r="P8956">
        <f>IF(O8956="","",IF(O8956&gt;=1,O8956,0))</f>
        <v/>
      </c>
      <c r="Q8956" s="27">
        <f>IF(E8956="","",MAX(0,E8956-22))</f>
        <v/>
      </c>
      <c r="R8956" s="27">
        <f>IF(H8956=1,E8956,"")</f>
        <v/>
      </c>
      <c r="S8956" s="27">
        <f>IF(AND(H8956=1,J8956&lt;&gt;""),E8956-J8956,"")</f>
        <v/>
      </c>
      <c r="T8956">
        <f>IF(G8956="","",MONTH(G8956))</f>
        <v/>
      </c>
    </row>
    <row r="8957">
      <c r="A8957" s="24" t="n"/>
      <c r="B8957" s="24" t="n"/>
      <c r="C8957" s="24" t="n"/>
      <c r="D8957" s="24" t="n"/>
      <c r="E8957" s="24" t="n"/>
      <c r="F8957" s="25">
        <f>IF($E8957="","",DATE(IF($A8957="",nominal_year,$A8957),$B8957,$C8957)+($D8957-IF(LEFT(hour_conv,1)="1",1,0))/24)</f>
        <v/>
      </c>
      <c r="G8957" s="26">
        <f>IF(F8957="","",INT(F8957))</f>
        <v/>
      </c>
      <c r="H8957">
        <f>IF(G8957="","",IF(AND(MONTH(G8957)*100+DAY(G8957)&gt;=season_lo,MONTH(G8957)*100+DAY(G8957)&lt;=season_hi),1,0))</f>
        <v/>
      </c>
      <c r="I8957">
        <f>IF(G8957="","",G8957-first_day+1)</f>
        <v/>
      </c>
      <c r="J8957" s="27">
        <f>IF(I8957="","",INDEX(Daily!$J$2:$J$421,I8957))</f>
        <v/>
      </c>
      <c r="K8957" s="27">
        <f>IF(J8957="","",J8957+cat_offset)</f>
        <v/>
      </c>
      <c r="L8957" s="27">
        <f>IF(J8957="","",MAX(0,E8957-J8957)^2)</f>
        <v/>
      </c>
      <c r="M8957" s="27">
        <f>IF(J8957="","",MAX(0,E8957-(J8957+twcdh_off))^2)</f>
        <v/>
      </c>
      <c r="N8957" s="27">
        <f>IF(E8957="","",MAX(0,E8957-swcdh_thr)^2)</f>
        <v/>
      </c>
      <c r="O8957">
        <f>IF(K8957="","",ROUND(E8957-K8957,0))</f>
        <v/>
      </c>
      <c r="P8957">
        <f>IF(O8957="","",IF(O8957&gt;=1,O8957,0))</f>
        <v/>
      </c>
      <c r="Q8957" s="27">
        <f>IF(E8957="","",MAX(0,E8957-22))</f>
        <v/>
      </c>
      <c r="R8957" s="27">
        <f>IF(H8957=1,E8957,"")</f>
        <v/>
      </c>
      <c r="S8957" s="27">
        <f>IF(AND(H8957=1,J8957&lt;&gt;""),E8957-J8957,"")</f>
        <v/>
      </c>
      <c r="T8957">
        <f>IF(G8957="","",MONTH(G8957))</f>
        <v/>
      </c>
    </row>
    <row r="8958">
      <c r="A8958" s="24" t="n"/>
      <c r="B8958" s="24" t="n"/>
      <c r="C8958" s="24" t="n"/>
      <c r="D8958" s="24" t="n"/>
      <c r="E8958" s="24" t="n"/>
      <c r="F8958" s="25">
        <f>IF($E8958="","",DATE(IF($A8958="",nominal_year,$A8958),$B8958,$C8958)+($D8958-IF(LEFT(hour_conv,1)="1",1,0))/24)</f>
        <v/>
      </c>
      <c r="G8958" s="26">
        <f>IF(F8958="","",INT(F8958))</f>
        <v/>
      </c>
      <c r="H8958">
        <f>IF(G8958="","",IF(AND(MONTH(G8958)*100+DAY(G8958)&gt;=season_lo,MONTH(G8958)*100+DAY(G8958)&lt;=season_hi),1,0))</f>
        <v/>
      </c>
      <c r="I8958">
        <f>IF(G8958="","",G8958-first_day+1)</f>
        <v/>
      </c>
      <c r="J8958" s="27">
        <f>IF(I8958="","",INDEX(Daily!$J$2:$J$421,I8958))</f>
        <v/>
      </c>
      <c r="K8958" s="27">
        <f>IF(J8958="","",J8958+cat_offset)</f>
        <v/>
      </c>
      <c r="L8958" s="27">
        <f>IF(J8958="","",MAX(0,E8958-J8958)^2)</f>
        <v/>
      </c>
      <c r="M8958" s="27">
        <f>IF(J8958="","",MAX(0,E8958-(J8958+twcdh_off))^2)</f>
        <v/>
      </c>
      <c r="N8958" s="27">
        <f>IF(E8958="","",MAX(0,E8958-swcdh_thr)^2)</f>
        <v/>
      </c>
      <c r="O8958">
        <f>IF(K8958="","",ROUND(E8958-K8958,0))</f>
        <v/>
      </c>
      <c r="P8958">
        <f>IF(O8958="","",IF(O8958&gt;=1,O8958,0))</f>
        <v/>
      </c>
      <c r="Q8958" s="27">
        <f>IF(E8958="","",MAX(0,E8958-22))</f>
        <v/>
      </c>
      <c r="R8958" s="27">
        <f>IF(H8958=1,E8958,"")</f>
        <v/>
      </c>
      <c r="S8958" s="27">
        <f>IF(AND(H8958=1,J8958&lt;&gt;""),E8958-J8958,"")</f>
        <v/>
      </c>
      <c r="T8958">
        <f>IF(G8958="","",MONTH(G8958))</f>
        <v/>
      </c>
    </row>
    <row r="8959">
      <c r="A8959" s="24" t="n"/>
      <c r="B8959" s="24" t="n"/>
      <c r="C8959" s="24" t="n"/>
      <c r="D8959" s="24" t="n"/>
      <c r="E8959" s="24" t="n"/>
      <c r="F8959" s="25">
        <f>IF($E8959="","",DATE(IF($A8959="",nominal_year,$A8959),$B8959,$C8959)+($D8959-IF(LEFT(hour_conv,1)="1",1,0))/24)</f>
        <v/>
      </c>
      <c r="G8959" s="26">
        <f>IF(F8959="","",INT(F8959))</f>
        <v/>
      </c>
      <c r="H8959">
        <f>IF(G8959="","",IF(AND(MONTH(G8959)*100+DAY(G8959)&gt;=season_lo,MONTH(G8959)*100+DAY(G8959)&lt;=season_hi),1,0))</f>
        <v/>
      </c>
      <c r="I8959">
        <f>IF(G8959="","",G8959-first_day+1)</f>
        <v/>
      </c>
      <c r="J8959" s="27">
        <f>IF(I8959="","",INDEX(Daily!$J$2:$J$421,I8959))</f>
        <v/>
      </c>
      <c r="K8959" s="27">
        <f>IF(J8959="","",J8959+cat_offset)</f>
        <v/>
      </c>
      <c r="L8959" s="27">
        <f>IF(J8959="","",MAX(0,E8959-J8959)^2)</f>
        <v/>
      </c>
      <c r="M8959" s="27">
        <f>IF(J8959="","",MAX(0,E8959-(J8959+twcdh_off))^2)</f>
        <v/>
      </c>
      <c r="N8959" s="27">
        <f>IF(E8959="","",MAX(0,E8959-swcdh_thr)^2)</f>
        <v/>
      </c>
      <c r="O8959">
        <f>IF(K8959="","",ROUND(E8959-K8959,0))</f>
        <v/>
      </c>
      <c r="P8959">
        <f>IF(O8959="","",IF(O8959&gt;=1,O8959,0))</f>
        <v/>
      </c>
      <c r="Q8959" s="27">
        <f>IF(E8959="","",MAX(0,E8959-22))</f>
        <v/>
      </c>
      <c r="R8959" s="27">
        <f>IF(H8959=1,E8959,"")</f>
        <v/>
      </c>
      <c r="S8959" s="27">
        <f>IF(AND(H8959=1,J8959&lt;&gt;""),E8959-J8959,"")</f>
        <v/>
      </c>
      <c r="T8959">
        <f>IF(G8959="","",MONTH(G8959))</f>
        <v/>
      </c>
    </row>
    <row r="8960">
      <c r="A8960" s="24" t="n"/>
      <c r="B8960" s="24" t="n"/>
      <c r="C8960" s="24" t="n"/>
      <c r="D8960" s="24" t="n"/>
      <c r="E8960" s="24" t="n"/>
      <c r="F8960" s="25">
        <f>IF($E8960="","",DATE(IF($A8960="",nominal_year,$A8960),$B8960,$C8960)+($D8960-IF(LEFT(hour_conv,1)="1",1,0))/24)</f>
        <v/>
      </c>
      <c r="G8960" s="26">
        <f>IF(F8960="","",INT(F8960))</f>
        <v/>
      </c>
      <c r="H8960">
        <f>IF(G8960="","",IF(AND(MONTH(G8960)*100+DAY(G8960)&gt;=season_lo,MONTH(G8960)*100+DAY(G8960)&lt;=season_hi),1,0))</f>
        <v/>
      </c>
      <c r="I8960">
        <f>IF(G8960="","",G8960-first_day+1)</f>
        <v/>
      </c>
      <c r="J8960" s="27">
        <f>IF(I8960="","",INDEX(Daily!$J$2:$J$421,I8960))</f>
        <v/>
      </c>
      <c r="K8960" s="27">
        <f>IF(J8960="","",J8960+cat_offset)</f>
        <v/>
      </c>
      <c r="L8960" s="27">
        <f>IF(J8960="","",MAX(0,E8960-J8960)^2)</f>
        <v/>
      </c>
      <c r="M8960" s="27">
        <f>IF(J8960="","",MAX(0,E8960-(J8960+twcdh_off))^2)</f>
        <v/>
      </c>
      <c r="N8960" s="27">
        <f>IF(E8960="","",MAX(0,E8960-swcdh_thr)^2)</f>
        <v/>
      </c>
      <c r="O8960">
        <f>IF(K8960="","",ROUND(E8960-K8960,0))</f>
        <v/>
      </c>
      <c r="P8960">
        <f>IF(O8960="","",IF(O8960&gt;=1,O8960,0))</f>
        <v/>
      </c>
      <c r="Q8960" s="27">
        <f>IF(E8960="","",MAX(0,E8960-22))</f>
        <v/>
      </c>
      <c r="R8960" s="27">
        <f>IF(H8960=1,E8960,"")</f>
        <v/>
      </c>
      <c r="S8960" s="27">
        <f>IF(AND(H8960=1,J8960&lt;&gt;""),E8960-J8960,"")</f>
        <v/>
      </c>
      <c r="T8960">
        <f>IF(G8960="","",MONTH(G8960))</f>
        <v/>
      </c>
    </row>
    <row r="8961">
      <c r="A8961" s="24" t="n"/>
      <c r="B8961" s="24" t="n"/>
      <c r="C8961" s="24" t="n"/>
      <c r="D8961" s="24" t="n"/>
      <c r="E8961" s="24" t="n"/>
      <c r="F8961" s="25">
        <f>IF($E8961="","",DATE(IF($A8961="",nominal_year,$A8961),$B8961,$C8961)+($D8961-IF(LEFT(hour_conv,1)="1",1,0))/24)</f>
        <v/>
      </c>
      <c r="G8961" s="26">
        <f>IF(F8961="","",INT(F8961))</f>
        <v/>
      </c>
      <c r="H8961">
        <f>IF(G8961="","",IF(AND(MONTH(G8961)*100+DAY(G8961)&gt;=season_lo,MONTH(G8961)*100+DAY(G8961)&lt;=season_hi),1,0))</f>
        <v/>
      </c>
      <c r="I8961">
        <f>IF(G8961="","",G8961-first_day+1)</f>
        <v/>
      </c>
      <c r="J8961" s="27">
        <f>IF(I8961="","",INDEX(Daily!$J$2:$J$421,I8961))</f>
        <v/>
      </c>
      <c r="K8961" s="27">
        <f>IF(J8961="","",J8961+cat_offset)</f>
        <v/>
      </c>
      <c r="L8961" s="27">
        <f>IF(J8961="","",MAX(0,E8961-J8961)^2)</f>
        <v/>
      </c>
      <c r="M8961" s="27">
        <f>IF(J8961="","",MAX(0,E8961-(J8961+twcdh_off))^2)</f>
        <v/>
      </c>
      <c r="N8961" s="27">
        <f>IF(E8961="","",MAX(0,E8961-swcdh_thr)^2)</f>
        <v/>
      </c>
      <c r="O8961">
        <f>IF(K8961="","",ROUND(E8961-K8961,0))</f>
        <v/>
      </c>
      <c r="P8961">
        <f>IF(O8961="","",IF(O8961&gt;=1,O8961,0))</f>
        <v/>
      </c>
      <c r="Q8961" s="27">
        <f>IF(E8961="","",MAX(0,E8961-22))</f>
        <v/>
      </c>
      <c r="R8961" s="27">
        <f>IF(H8961=1,E8961,"")</f>
        <v/>
      </c>
      <c r="S8961" s="27">
        <f>IF(AND(H8961=1,J8961&lt;&gt;""),E8961-J8961,"")</f>
        <v/>
      </c>
      <c r="T8961">
        <f>IF(G8961="","",MONTH(G8961))</f>
        <v/>
      </c>
    </row>
    <row r="8962">
      <c r="A8962" s="24" t="n"/>
      <c r="B8962" s="24" t="n"/>
      <c r="C8962" s="24" t="n"/>
      <c r="D8962" s="24" t="n"/>
      <c r="E8962" s="24" t="n"/>
      <c r="F8962" s="25">
        <f>IF($E8962="","",DATE(IF($A8962="",nominal_year,$A8962),$B8962,$C8962)+($D8962-IF(LEFT(hour_conv,1)="1",1,0))/24)</f>
        <v/>
      </c>
      <c r="G8962" s="26">
        <f>IF(F8962="","",INT(F8962))</f>
        <v/>
      </c>
      <c r="H8962">
        <f>IF(G8962="","",IF(AND(MONTH(G8962)*100+DAY(G8962)&gt;=season_lo,MONTH(G8962)*100+DAY(G8962)&lt;=season_hi),1,0))</f>
        <v/>
      </c>
      <c r="I8962">
        <f>IF(G8962="","",G8962-first_day+1)</f>
        <v/>
      </c>
      <c r="J8962" s="27">
        <f>IF(I8962="","",INDEX(Daily!$J$2:$J$421,I8962))</f>
        <v/>
      </c>
      <c r="K8962" s="27">
        <f>IF(J8962="","",J8962+cat_offset)</f>
        <v/>
      </c>
      <c r="L8962" s="27">
        <f>IF(J8962="","",MAX(0,E8962-J8962)^2)</f>
        <v/>
      </c>
      <c r="M8962" s="27">
        <f>IF(J8962="","",MAX(0,E8962-(J8962+twcdh_off))^2)</f>
        <v/>
      </c>
      <c r="N8962" s="27">
        <f>IF(E8962="","",MAX(0,E8962-swcdh_thr)^2)</f>
        <v/>
      </c>
      <c r="O8962">
        <f>IF(K8962="","",ROUND(E8962-K8962,0))</f>
        <v/>
      </c>
      <c r="P8962">
        <f>IF(O8962="","",IF(O8962&gt;=1,O8962,0))</f>
        <v/>
      </c>
      <c r="Q8962" s="27">
        <f>IF(E8962="","",MAX(0,E8962-22))</f>
        <v/>
      </c>
      <c r="R8962" s="27">
        <f>IF(H8962=1,E8962,"")</f>
        <v/>
      </c>
      <c r="S8962" s="27">
        <f>IF(AND(H8962=1,J8962&lt;&gt;""),E8962-J8962,"")</f>
        <v/>
      </c>
      <c r="T8962">
        <f>IF(G8962="","",MONTH(G8962))</f>
        <v/>
      </c>
    </row>
    <row r="8963">
      <c r="A8963" s="24" t="n"/>
      <c r="B8963" s="24" t="n"/>
      <c r="C8963" s="24" t="n"/>
      <c r="D8963" s="24" t="n"/>
      <c r="E8963" s="24" t="n"/>
      <c r="F8963" s="25">
        <f>IF($E8963="","",DATE(IF($A8963="",nominal_year,$A8963),$B8963,$C8963)+($D8963-IF(LEFT(hour_conv,1)="1",1,0))/24)</f>
        <v/>
      </c>
      <c r="G8963" s="26">
        <f>IF(F8963="","",INT(F8963))</f>
        <v/>
      </c>
      <c r="H8963">
        <f>IF(G8963="","",IF(AND(MONTH(G8963)*100+DAY(G8963)&gt;=season_lo,MONTH(G8963)*100+DAY(G8963)&lt;=season_hi),1,0))</f>
        <v/>
      </c>
      <c r="I8963">
        <f>IF(G8963="","",G8963-first_day+1)</f>
        <v/>
      </c>
      <c r="J8963" s="27">
        <f>IF(I8963="","",INDEX(Daily!$J$2:$J$421,I8963))</f>
        <v/>
      </c>
      <c r="K8963" s="27">
        <f>IF(J8963="","",J8963+cat_offset)</f>
        <v/>
      </c>
      <c r="L8963" s="27">
        <f>IF(J8963="","",MAX(0,E8963-J8963)^2)</f>
        <v/>
      </c>
      <c r="M8963" s="27">
        <f>IF(J8963="","",MAX(0,E8963-(J8963+twcdh_off))^2)</f>
        <v/>
      </c>
      <c r="N8963" s="27">
        <f>IF(E8963="","",MAX(0,E8963-swcdh_thr)^2)</f>
        <v/>
      </c>
      <c r="O8963">
        <f>IF(K8963="","",ROUND(E8963-K8963,0))</f>
        <v/>
      </c>
      <c r="P8963">
        <f>IF(O8963="","",IF(O8963&gt;=1,O8963,0))</f>
        <v/>
      </c>
      <c r="Q8963" s="27">
        <f>IF(E8963="","",MAX(0,E8963-22))</f>
        <v/>
      </c>
      <c r="R8963" s="27">
        <f>IF(H8963=1,E8963,"")</f>
        <v/>
      </c>
      <c r="S8963" s="27">
        <f>IF(AND(H8963=1,J8963&lt;&gt;""),E8963-J8963,"")</f>
        <v/>
      </c>
      <c r="T8963">
        <f>IF(G8963="","",MONTH(G8963))</f>
        <v/>
      </c>
    </row>
    <row r="8964">
      <c r="A8964" s="24" t="n"/>
      <c r="B8964" s="24" t="n"/>
      <c r="C8964" s="24" t="n"/>
      <c r="D8964" s="24" t="n"/>
      <c r="E8964" s="24" t="n"/>
      <c r="F8964" s="25">
        <f>IF($E8964="","",DATE(IF($A8964="",nominal_year,$A8964),$B8964,$C8964)+($D8964-IF(LEFT(hour_conv,1)="1",1,0))/24)</f>
        <v/>
      </c>
      <c r="G8964" s="26">
        <f>IF(F8964="","",INT(F8964))</f>
        <v/>
      </c>
      <c r="H8964">
        <f>IF(G8964="","",IF(AND(MONTH(G8964)*100+DAY(G8964)&gt;=season_lo,MONTH(G8964)*100+DAY(G8964)&lt;=season_hi),1,0))</f>
        <v/>
      </c>
      <c r="I8964">
        <f>IF(G8964="","",G8964-first_day+1)</f>
        <v/>
      </c>
      <c r="J8964" s="27">
        <f>IF(I8964="","",INDEX(Daily!$J$2:$J$421,I8964))</f>
        <v/>
      </c>
      <c r="K8964" s="27">
        <f>IF(J8964="","",J8964+cat_offset)</f>
        <v/>
      </c>
      <c r="L8964" s="27">
        <f>IF(J8964="","",MAX(0,E8964-J8964)^2)</f>
        <v/>
      </c>
      <c r="M8964" s="27">
        <f>IF(J8964="","",MAX(0,E8964-(J8964+twcdh_off))^2)</f>
        <v/>
      </c>
      <c r="N8964" s="27">
        <f>IF(E8964="","",MAX(0,E8964-swcdh_thr)^2)</f>
        <v/>
      </c>
      <c r="O8964">
        <f>IF(K8964="","",ROUND(E8964-K8964,0))</f>
        <v/>
      </c>
      <c r="P8964">
        <f>IF(O8964="","",IF(O8964&gt;=1,O8964,0))</f>
        <v/>
      </c>
      <c r="Q8964" s="27">
        <f>IF(E8964="","",MAX(0,E8964-22))</f>
        <v/>
      </c>
      <c r="R8964" s="27">
        <f>IF(H8964=1,E8964,"")</f>
        <v/>
      </c>
      <c r="S8964" s="27">
        <f>IF(AND(H8964=1,J8964&lt;&gt;""),E8964-J8964,"")</f>
        <v/>
      </c>
      <c r="T8964">
        <f>IF(G8964="","",MONTH(G8964))</f>
        <v/>
      </c>
    </row>
    <row r="8965">
      <c r="A8965" s="24" t="n"/>
      <c r="B8965" s="24" t="n"/>
      <c r="C8965" s="24" t="n"/>
      <c r="D8965" s="24" t="n"/>
      <c r="E8965" s="24" t="n"/>
      <c r="F8965" s="25">
        <f>IF($E8965="","",DATE(IF($A8965="",nominal_year,$A8965),$B8965,$C8965)+($D8965-IF(LEFT(hour_conv,1)="1",1,0))/24)</f>
        <v/>
      </c>
      <c r="G8965" s="26">
        <f>IF(F8965="","",INT(F8965))</f>
        <v/>
      </c>
      <c r="H8965">
        <f>IF(G8965="","",IF(AND(MONTH(G8965)*100+DAY(G8965)&gt;=season_lo,MONTH(G8965)*100+DAY(G8965)&lt;=season_hi),1,0))</f>
        <v/>
      </c>
      <c r="I8965">
        <f>IF(G8965="","",G8965-first_day+1)</f>
        <v/>
      </c>
      <c r="J8965" s="27">
        <f>IF(I8965="","",INDEX(Daily!$J$2:$J$421,I8965))</f>
        <v/>
      </c>
      <c r="K8965" s="27">
        <f>IF(J8965="","",J8965+cat_offset)</f>
        <v/>
      </c>
      <c r="L8965" s="27">
        <f>IF(J8965="","",MAX(0,E8965-J8965)^2)</f>
        <v/>
      </c>
      <c r="M8965" s="27">
        <f>IF(J8965="","",MAX(0,E8965-(J8965+twcdh_off))^2)</f>
        <v/>
      </c>
      <c r="N8965" s="27">
        <f>IF(E8965="","",MAX(0,E8965-swcdh_thr)^2)</f>
        <v/>
      </c>
      <c r="O8965">
        <f>IF(K8965="","",ROUND(E8965-K8965,0))</f>
        <v/>
      </c>
      <c r="P8965">
        <f>IF(O8965="","",IF(O8965&gt;=1,O8965,0))</f>
        <v/>
      </c>
      <c r="Q8965" s="27">
        <f>IF(E8965="","",MAX(0,E8965-22))</f>
        <v/>
      </c>
      <c r="R8965" s="27">
        <f>IF(H8965=1,E8965,"")</f>
        <v/>
      </c>
      <c r="S8965" s="27">
        <f>IF(AND(H8965=1,J8965&lt;&gt;""),E8965-J8965,"")</f>
        <v/>
      </c>
      <c r="T8965">
        <f>IF(G8965="","",MONTH(G8965))</f>
        <v/>
      </c>
    </row>
    <row r="8966">
      <c r="A8966" s="24" t="n"/>
      <c r="B8966" s="24" t="n"/>
      <c r="C8966" s="24" t="n"/>
      <c r="D8966" s="24" t="n"/>
      <c r="E8966" s="24" t="n"/>
      <c r="F8966" s="25">
        <f>IF($E8966="","",DATE(IF($A8966="",nominal_year,$A8966),$B8966,$C8966)+($D8966-IF(LEFT(hour_conv,1)="1",1,0))/24)</f>
        <v/>
      </c>
      <c r="G8966" s="26">
        <f>IF(F8966="","",INT(F8966))</f>
        <v/>
      </c>
      <c r="H8966">
        <f>IF(G8966="","",IF(AND(MONTH(G8966)*100+DAY(G8966)&gt;=season_lo,MONTH(G8966)*100+DAY(G8966)&lt;=season_hi),1,0))</f>
        <v/>
      </c>
      <c r="I8966">
        <f>IF(G8966="","",G8966-first_day+1)</f>
        <v/>
      </c>
      <c r="J8966" s="27">
        <f>IF(I8966="","",INDEX(Daily!$J$2:$J$421,I8966))</f>
        <v/>
      </c>
      <c r="K8966" s="27">
        <f>IF(J8966="","",J8966+cat_offset)</f>
        <v/>
      </c>
      <c r="L8966" s="27">
        <f>IF(J8966="","",MAX(0,E8966-J8966)^2)</f>
        <v/>
      </c>
      <c r="M8966" s="27">
        <f>IF(J8966="","",MAX(0,E8966-(J8966+twcdh_off))^2)</f>
        <v/>
      </c>
      <c r="N8966" s="27">
        <f>IF(E8966="","",MAX(0,E8966-swcdh_thr)^2)</f>
        <v/>
      </c>
      <c r="O8966">
        <f>IF(K8966="","",ROUND(E8966-K8966,0))</f>
        <v/>
      </c>
      <c r="P8966">
        <f>IF(O8966="","",IF(O8966&gt;=1,O8966,0))</f>
        <v/>
      </c>
      <c r="Q8966" s="27">
        <f>IF(E8966="","",MAX(0,E8966-22))</f>
        <v/>
      </c>
      <c r="R8966" s="27">
        <f>IF(H8966=1,E8966,"")</f>
        <v/>
      </c>
      <c r="S8966" s="27">
        <f>IF(AND(H8966=1,J8966&lt;&gt;""),E8966-J8966,"")</f>
        <v/>
      </c>
      <c r="T8966">
        <f>IF(G8966="","",MONTH(G8966))</f>
        <v/>
      </c>
    </row>
    <row r="8967">
      <c r="A8967" s="24" t="n"/>
      <c r="B8967" s="24" t="n"/>
      <c r="C8967" s="24" t="n"/>
      <c r="D8967" s="24" t="n"/>
      <c r="E8967" s="24" t="n"/>
      <c r="F8967" s="25">
        <f>IF($E8967="","",DATE(IF($A8967="",nominal_year,$A8967),$B8967,$C8967)+($D8967-IF(LEFT(hour_conv,1)="1",1,0))/24)</f>
        <v/>
      </c>
      <c r="G8967" s="26">
        <f>IF(F8967="","",INT(F8967))</f>
        <v/>
      </c>
      <c r="H8967">
        <f>IF(G8967="","",IF(AND(MONTH(G8967)*100+DAY(G8967)&gt;=season_lo,MONTH(G8967)*100+DAY(G8967)&lt;=season_hi),1,0))</f>
        <v/>
      </c>
      <c r="I8967">
        <f>IF(G8967="","",G8967-first_day+1)</f>
        <v/>
      </c>
      <c r="J8967" s="27">
        <f>IF(I8967="","",INDEX(Daily!$J$2:$J$421,I8967))</f>
        <v/>
      </c>
      <c r="K8967" s="27">
        <f>IF(J8967="","",J8967+cat_offset)</f>
        <v/>
      </c>
      <c r="L8967" s="27">
        <f>IF(J8967="","",MAX(0,E8967-J8967)^2)</f>
        <v/>
      </c>
      <c r="M8967" s="27">
        <f>IF(J8967="","",MAX(0,E8967-(J8967+twcdh_off))^2)</f>
        <v/>
      </c>
      <c r="N8967" s="27">
        <f>IF(E8967="","",MAX(0,E8967-swcdh_thr)^2)</f>
        <v/>
      </c>
      <c r="O8967">
        <f>IF(K8967="","",ROUND(E8967-K8967,0))</f>
        <v/>
      </c>
      <c r="P8967">
        <f>IF(O8967="","",IF(O8967&gt;=1,O8967,0))</f>
        <v/>
      </c>
      <c r="Q8967" s="27">
        <f>IF(E8967="","",MAX(0,E8967-22))</f>
        <v/>
      </c>
      <c r="R8967" s="27">
        <f>IF(H8967=1,E8967,"")</f>
        <v/>
      </c>
      <c r="S8967" s="27">
        <f>IF(AND(H8967=1,J8967&lt;&gt;""),E8967-J8967,"")</f>
        <v/>
      </c>
      <c r="T8967">
        <f>IF(G8967="","",MONTH(G8967))</f>
        <v/>
      </c>
    </row>
    <row r="8968">
      <c r="A8968" s="24" t="n"/>
      <c r="B8968" s="24" t="n"/>
      <c r="C8968" s="24" t="n"/>
      <c r="D8968" s="24" t="n"/>
      <c r="E8968" s="24" t="n"/>
      <c r="F8968" s="25">
        <f>IF($E8968="","",DATE(IF($A8968="",nominal_year,$A8968),$B8968,$C8968)+($D8968-IF(LEFT(hour_conv,1)="1",1,0))/24)</f>
        <v/>
      </c>
      <c r="G8968" s="26">
        <f>IF(F8968="","",INT(F8968))</f>
        <v/>
      </c>
      <c r="H8968">
        <f>IF(G8968="","",IF(AND(MONTH(G8968)*100+DAY(G8968)&gt;=season_lo,MONTH(G8968)*100+DAY(G8968)&lt;=season_hi),1,0))</f>
        <v/>
      </c>
      <c r="I8968">
        <f>IF(G8968="","",G8968-first_day+1)</f>
        <v/>
      </c>
      <c r="J8968" s="27">
        <f>IF(I8968="","",INDEX(Daily!$J$2:$J$421,I8968))</f>
        <v/>
      </c>
      <c r="K8968" s="27">
        <f>IF(J8968="","",J8968+cat_offset)</f>
        <v/>
      </c>
      <c r="L8968" s="27">
        <f>IF(J8968="","",MAX(0,E8968-J8968)^2)</f>
        <v/>
      </c>
      <c r="M8968" s="27">
        <f>IF(J8968="","",MAX(0,E8968-(J8968+twcdh_off))^2)</f>
        <v/>
      </c>
      <c r="N8968" s="27">
        <f>IF(E8968="","",MAX(0,E8968-swcdh_thr)^2)</f>
        <v/>
      </c>
      <c r="O8968">
        <f>IF(K8968="","",ROUND(E8968-K8968,0))</f>
        <v/>
      </c>
      <c r="P8968">
        <f>IF(O8968="","",IF(O8968&gt;=1,O8968,0))</f>
        <v/>
      </c>
      <c r="Q8968" s="27">
        <f>IF(E8968="","",MAX(0,E8968-22))</f>
        <v/>
      </c>
      <c r="R8968" s="27">
        <f>IF(H8968=1,E8968,"")</f>
        <v/>
      </c>
      <c r="S8968" s="27">
        <f>IF(AND(H8968=1,J8968&lt;&gt;""),E8968-J8968,"")</f>
        <v/>
      </c>
      <c r="T8968">
        <f>IF(G8968="","",MONTH(G8968))</f>
        <v/>
      </c>
    </row>
    <row r="8969">
      <c r="A8969" s="24" t="n"/>
      <c r="B8969" s="24" t="n"/>
      <c r="C8969" s="24" t="n"/>
      <c r="D8969" s="24" t="n"/>
      <c r="E8969" s="24" t="n"/>
      <c r="F8969" s="25">
        <f>IF($E8969="","",DATE(IF($A8969="",nominal_year,$A8969),$B8969,$C8969)+($D8969-IF(LEFT(hour_conv,1)="1",1,0))/24)</f>
        <v/>
      </c>
      <c r="G8969" s="26">
        <f>IF(F8969="","",INT(F8969))</f>
        <v/>
      </c>
      <c r="H8969">
        <f>IF(G8969="","",IF(AND(MONTH(G8969)*100+DAY(G8969)&gt;=season_lo,MONTH(G8969)*100+DAY(G8969)&lt;=season_hi),1,0))</f>
        <v/>
      </c>
      <c r="I8969">
        <f>IF(G8969="","",G8969-first_day+1)</f>
        <v/>
      </c>
      <c r="J8969" s="27">
        <f>IF(I8969="","",INDEX(Daily!$J$2:$J$421,I8969))</f>
        <v/>
      </c>
      <c r="K8969" s="27">
        <f>IF(J8969="","",J8969+cat_offset)</f>
        <v/>
      </c>
      <c r="L8969" s="27">
        <f>IF(J8969="","",MAX(0,E8969-J8969)^2)</f>
        <v/>
      </c>
      <c r="M8969" s="27">
        <f>IF(J8969="","",MAX(0,E8969-(J8969+twcdh_off))^2)</f>
        <v/>
      </c>
      <c r="N8969" s="27">
        <f>IF(E8969="","",MAX(0,E8969-swcdh_thr)^2)</f>
        <v/>
      </c>
      <c r="O8969">
        <f>IF(K8969="","",ROUND(E8969-K8969,0))</f>
        <v/>
      </c>
      <c r="P8969">
        <f>IF(O8969="","",IF(O8969&gt;=1,O8969,0))</f>
        <v/>
      </c>
      <c r="Q8969" s="27">
        <f>IF(E8969="","",MAX(0,E8969-22))</f>
        <v/>
      </c>
      <c r="R8969" s="27">
        <f>IF(H8969=1,E8969,"")</f>
        <v/>
      </c>
      <c r="S8969" s="27">
        <f>IF(AND(H8969=1,J8969&lt;&gt;""),E8969-J8969,"")</f>
        <v/>
      </c>
      <c r="T8969">
        <f>IF(G8969="","",MONTH(G8969))</f>
        <v/>
      </c>
    </row>
    <row r="8970">
      <c r="A8970" s="24" t="n"/>
      <c r="B8970" s="24" t="n"/>
      <c r="C8970" s="24" t="n"/>
      <c r="D8970" s="24" t="n"/>
      <c r="E8970" s="24" t="n"/>
      <c r="F8970" s="25">
        <f>IF($E8970="","",DATE(IF($A8970="",nominal_year,$A8970),$B8970,$C8970)+($D8970-IF(LEFT(hour_conv,1)="1",1,0))/24)</f>
        <v/>
      </c>
      <c r="G8970" s="26">
        <f>IF(F8970="","",INT(F8970))</f>
        <v/>
      </c>
      <c r="H8970">
        <f>IF(G8970="","",IF(AND(MONTH(G8970)*100+DAY(G8970)&gt;=season_lo,MONTH(G8970)*100+DAY(G8970)&lt;=season_hi),1,0))</f>
        <v/>
      </c>
      <c r="I8970">
        <f>IF(G8970="","",G8970-first_day+1)</f>
        <v/>
      </c>
      <c r="J8970" s="27">
        <f>IF(I8970="","",INDEX(Daily!$J$2:$J$421,I8970))</f>
        <v/>
      </c>
      <c r="K8970" s="27">
        <f>IF(J8970="","",J8970+cat_offset)</f>
        <v/>
      </c>
      <c r="L8970" s="27">
        <f>IF(J8970="","",MAX(0,E8970-J8970)^2)</f>
        <v/>
      </c>
      <c r="M8970" s="27">
        <f>IF(J8970="","",MAX(0,E8970-(J8970+twcdh_off))^2)</f>
        <v/>
      </c>
      <c r="N8970" s="27">
        <f>IF(E8970="","",MAX(0,E8970-swcdh_thr)^2)</f>
        <v/>
      </c>
      <c r="O8970">
        <f>IF(K8970="","",ROUND(E8970-K8970,0))</f>
        <v/>
      </c>
      <c r="P8970">
        <f>IF(O8970="","",IF(O8970&gt;=1,O8970,0))</f>
        <v/>
      </c>
      <c r="Q8970" s="27">
        <f>IF(E8970="","",MAX(0,E8970-22))</f>
        <v/>
      </c>
      <c r="R8970" s="27">
        <f>IF(H8970=1,E8970,"")</f>
        <v/>
      </c>
      <c r="S8970" s="27">
        <f>IF(AND(H8970=1,J8970&lt;&gt;""),E8970-J8970,"")</f>
        <v/>
      </c>
      <c r="T8970">
        <f>IF(G8970="","",MONTH(G8970))</f>
        <v/>
      </c>
    </row>
    <row r="8971">
      <c r="A8971" s="24" t="n"/>
      <c r="B8971" s="24" t="n"/>
      <c r="C8971" s="24" t="n"/>
      <c r="D8971" s="24" t="n"/>
      <c r="E8971" s="24" t="n"/>
      <c r="F8971" s="25">
        <f>IF($E8971="","",DATE(IF($A8971="",nominal_year,$A8971),$B8971,$C8971)+($D8971-IF(LEFT(hour_conv,1)="1",1,0))/24)</f>
        <v/>
      </c>
      <c r="G8971" s="26">
        <f>IF(F8971="","",INT(F8971))</f>
        <v/>
      </c>
      <c r="H8971">
        <f>IF(G8971="","",IF(AND(MONTH(G8971)*100+DAY(G8971)&gt;=season_lo,MONTH(G8971)*100+DAY(G8971)&lt;=season_hi),1,0))</f>
        <v/>
      </c>
      <c r="I8971">
        <f>IF(G8971="","",G8971-first_day+1)</f>
        <v/>
      </c>
      <c r="J8971" s="27">
        <f>IF(I8971="","",INDEX(Daily!$J$2:$J$421,I8971))</f>
        <v/>
      </c>
      <c r="K8971" s="27">
        <f>IF(J8971="","",J8971+cat_offset)</f>
        <v/>
      </c>
      <c r="L8971" s="27">
        <f>IF(J8971="","",MAX(0,E8971-J8971)^2)</f>
        <v/>
      </c>
      <c r="M8971" s="27">
        <f>IF(J8971="","",MAX(0,E8971-(J8971+twcdh_off))^2)</f>
        <v/>
      </c>
      <c r="N8971" s="27">
        <f>IF(E8971="","",MAX(0,E8971-swcdh_thr)^2)</f>
        <v/>
      </c>
      <c r="O8971">
        <f>IF(K8971="","",ROUND(E8971-K8971,0))</f>
        <v/>
      </c>
      <c r="P8971">
        <f>IF(O8971="","",IF(O8971&gt;=1,O8971,0))</f>
        <v/>
      </c>
      <c r="Q8971" s="27">
        <f>IF(E8971="","",MAX(0,E8971-22))</f>
        <v/>
      </c>
      <c r="R8971" s="27">
        <f>IF(H8971=1,E8971,"")</f>
        <v/>
      </c>
      <c r="S8971" s="27">
        <f>IF(AND(H8971=1,J8971&lt;&gt;""),E8971-J8971,"")</f>
        <v/>
      </c>
      <c r="T8971">
        <f>IF(G8971="","",MONTH(G8971))</f>
        <v/>
      </c>
    </row>
    <row r="8972">
      <c r="A8972" s="24" t="n"/>
      <c r="B8972" s="24" t="n"/>
      <c r="C8972" s="24" t="n"/>
      <c r="D8972" s="24" t="n"/>
      <c r="E8972" s="24" t="n"/>
      <c r="F8972" s="25">
        <f>IF($E8972="","",DATE(IF($A8972="",nominal_year,$A8972),$B8972,$C8972)+($D8972-IF(LEFT(hour_conv,1)="1",1,0))/24)</f>
        <v/>
      </c>
      <c r="G8972" s="26">
        <f>IF(F8972="","",INT(F8972))</f>
        <v/>
      </c>
      <c r="H8972">
        <f>IF(G8972="","",IF(AND(MONTH(G8972)*100+DAY(G8972)&gt;=season_lo,MONTH(G8972)*100+DAY(G8972)&lt;=season_hi),1,0))</f>
        <v/>
      </c>
      <c r="I8972">
        <f>IF(G8972="","",G8972-first_day+1)</f>
        <v/>
      </c>
      <c r="J8972" s="27">
        <f>IF(I8972="","",INDEX(Daily!$J$2:$J$421,I8972))</f>
        <v/>
      </c>
      <c r="K8972" s="27">
        <f>IF(J8972="","",J8972+cat_offset)</f>
        <v/>
      </c>
      <c r="L8972" s="27">
        <f>IF(J8972="","",MAX(0,E8972-J8972)^2)</f>
        <v/>
      </c>
      <c r="M8972" s="27">
        <f>IF(J8972="","",MAX(0,E8972-(J8972+twcdh_off))^2)</f>
        <v/>
      </c>
      <c r="N8972" s="27">
        <f>IF(E8972="","",MAX(0,E8972-swcdh_thr)^2)</f>
        <v/>
      </c>
      <c r="O8972">
        <f>IF(K8972="","",ROUND(E8972-K8972,0))</f>
        <v/>
      </c>
      <c r="P8972">
        <f>IF(O8972="","",IF(O8972&gt;=1,O8972,0))</f>
        <v/>
      </c>
      <c r="Q8972" s="27">
        <f>IF(E8972="","",MAX(0,E8972-22))</f>
        <v/>
      </c>
      <c r="R8972" s="27">
        <f>IF(H8972=1,E8972,"")</f>
        <v/>
      </c>
      <c r="S8972" s="27">
        <f>IF(AND(H8972=1,J8972&lt;&gt;""),E8972-J8972,"")</f>
        <v/>
      </c>
      <c r="T8972">
        <f>IF(G8972="","",MONTH(G8972))</f>
        <v/>
      </c>
    </row>
    <row r="8973">
      <c r="A8973" s="24" t="n"/>
      <c r="B8973" s="24" t="n"/>
      <c r="C8973" s="24" t="n"/>
      <c r="D8973" s="24" t="n"/>
      <c r="E8973" s="24" t="n"/>
      <c r="F8973" s="25">
        <f>IF($E8973="","",DATE(IF($A8973="",nominal_year,$A8973),$B8973,$C8973)+($D8973-IF(LEFT(hour_conv,1)="1",1,0))/24)</f>
        <v/>
      </c>
      <c r="G8973" s="26">
        <f>IF(F8973="","",INT(F8973))</f>
        <v/>
      </c>
      <c r="H8973">
        <f>IF(G8973="","",IF(AND(MONTH(G8973)*100+DAY(G8973)&gt;=season_lo,MONTH(G8973)*100+DAY(G8973)&lt;=season_hi),1,0))</f>
        <v/>
      </c>
      <c r="I8973">
        <f>IF(G8973="","",G8973-first_day+1)</f>
        <v/>
      </c>
      <c r="J8973" s="27">
        <f>IF(I8973="","",INDEX(Daily!$J$2:$J$421,I8973))</f>
        <v/>
      </c>
      <c r="K8973" s="27">
        <f>IF(J8973="","",J8973+cat_offset)</f>
        <v/>
      </c>
      <c r="L8973" s="27">
        <f>IF(J8973="","",MAX(0,E8973-J8973)^2)</f>
        <v/>
      </c>
      <c r="M8973" s="27">
        <f>IF(J8973="","",MAX(0,E8973-(J8973+twcdh_off))^2)</f>
        <v/>
      </c>
      <c r="N8973" s="27">
        <f>IF(E8973="","",MAX(0,E8973-swcdh_thr)^2)</f>
        <v/>
      </c>
      <c r="O8973">
        <f>IF(K8973="","",ROUND(E8973-K8973,0))</f>
        <v/>
      </c>
      <c r="P8973">
        <f>IF(O8973="","",IF(O8973&gt;=1,O8973,0))</f>
        <v/>
      </c>
      <c r="Q8973" s="27">
        <f>IF(E8973="","",MAX(0,E8973-22))</f>
        <v/>
      </c>
      <c r="R8973" s="27">
        <f>IF(H8973=1,E8973,"")</f>
        <v/>
      </c>
      <c r="S8973" s="27">
        <f>IF(AND(H8973=1,J8973&lt;&gt;""),E8973-J8973,"")</f>
        <v/>
      </c>
      <c r="T8973">
        <f>IF(G8973="","",MONTH(G8973))</f>
        <v/>
      </c>
    </row>
    <row r="8974">
      <c r="A8974" s="24" t="n"/>
      <c r="B8974" s="24" t="n"/>
      <c r="C8974" s="24" t="n"/>
      <c r="D8974" s="24" t="n"/>
      <c r="E8974" s="24" t="n"/>
      <c r="F8974" s="25">
        <f>IF($E8974="","",DATE(IF($A8974="",nominal_year,$A8974),$B8974,$C8974)+($D8974-IF(LEFT(hour_conv,1)="1",1,0))/24)</f>
        <v/>
      </c>
      <c r="G8974" s="26">
        <f>IF(F8974="","",INT(F8974))</f>
        <v/>
      </c>
      <c r="H8974">
        <f>IF(G8974="","",IF(AND(MONTH(G8974)*100+DAY(G8974)&gt;=season_lo,MONTH(G8974)*100+DAY(G8974)&lt;=season_hi),1,0))</f>
        <v/>
      </c>
      <c r="I8974">
        <f>IF(G8974="","",G8974-first_day+1)</f>
        <v/>
      </c>
      <c r="J8974" s="27">
        <f>IF(I8974="","",INDEX(Daily!$J$2:$J$421,I8974))</f>
        <v/>
      </c>
      <c r="K8974" s="27">
        <f>IF(J8974="","",J8974+cat_offset)</f>
        <v/>
      </c>
      <c r="L8974" s="27">
        <f>IF(J8974="","",MAX(0,E8974-J8974)^2)</f>
        <v/>
      </c>
      <c r="M8974" s="27">
        <f>IF(J8974="","",MAX(0,E8974-(J8974+twcdh_off))^2)</f>
        <v/>
      </c>
      <c r="N8974" s="27">
        <f>IF(E8974="","",MAX(0,E8974-swcdh_thr)^2)</f>
        <v/>
      </c>
      <c r="O8974">
        <f>IF(K8974="","",ROUND(E8974-K8974,0))</f>
        <v/>
      </c>
      <c r="P8974">
        <f>IF(O8974="","",IF(O8974&gt;=1,O8974,0))</f>
        <v/>
      </c>
      <c r="Q8974" s="27">
        <f>IF(E8974="","",MAX(0,E8974-22))</f>
        <v/>
      </c>
      <c r="R8974" s="27">
        <f>IF(H8974=1,E8974,"")</f>
        <v/>
      </c>
      <c r="S8974" s="27">
        <f>IF(AND(H8974=1,J8974&lt;&gt;""),E8974-J8974,"")</f>
        <v/>
      </c>
      <c r="T8974">
        <f>IF(G8974="","",MONTH(G8974))</f>
        <v/>
      </c>
    </row>
    <row r="8975">
      <c r="A8975" s="24" t="n"/>
      <c r="B8975" s="24" t="n"/>
      <c r="C8975" s="24" t="n"/>
      <c r="D8975" s="24" t="n"/>
      <c r="E8975" s="24" t="n"/>
      <c r="F8975" s="25">
        <f>IF($E8975="","",DATE(IF($A8975="",nominal_year,$A8975),$B8975,$C8975)+($D8975-IF(LEFT(hour_conv,1)="1",1,0))/24)</f>
        <v/>
      </c>
      <c r="G8975" s="26">
        <f>IF(F8975="","",INT(F8975))</f>
        <v/>
      </c>
      <c r="H8975">
        <f>IF(G8975="","",IF(AND(MONTH(G8975)*100+DAY(G8975)&gt;=season_lo,MONTH(G8975)*100+DAY(G8975)&lt;=season_hi),1,0))</f>
        <v/>
      </c>
      <c r="I8975">
        <f>IF(G8975="","",G8975-first_day+1)</f>
        <v/>
      </c>
      <c r="J8975" s="27">
        <f>IF(I8975="","",INDEX(Daily!$J$2:$J$421,I8975))</f>
        <v/>
      </c>
      <c r="K8975" s="27">
        <f>IF(J8975="","",J8975+cat_offset)</f>
        <v/>
      </c>
      <c r="L8975" s="27">
        <f>IF(J8975="","",MAX(0,E8975-J8975)^2)</f>
        <v/>
      </c>
      <c r="M8975" s="27">
        <f>IF(J8975="","",MAX(0,E8975-(J8975+twcdh_off))^2)</f>
        <v/>
      </c>
      <c r="N8975" s="27">
        <f>IF(E8975="","",MAX(0,E8975-swcdh_thr)^2)</f>
        <v/>
      </c>
      <c r="O8975">
        <f>IF(K8975="","",ROUND(E8975-K8975,0))</f>
        <v/>
      </c>
      <c r="P8975">
        <f>IF(O8975="","",IF(O8975&gt;=1,O8975,0))</f>
        <v/>
      </c>
      <c r="Q8975" s="27">
        <f>IF(E8975="","",MAX(0,E8975-22))</f>
        <v/>
      </c>
      <c r="R8975" s="27">
        <f>IF(H8975=1,E8975,"")</f>
        <v/>
      </c>
      <c r="S8975" s="27">
        <f>IF(AND(H8975=1,J8975&lt;&gt;""),E8975-J8975,"")</f>
        <v/>
      </c>
      <c r="T8975">
        <f>IF(G8975="","",MONTH(G8975))</f>
        <v/>
      </c>
    </row>
    <row r="8976">
      <c r="A8976" s="24" t="n"/>
      <c r="B8976" s="24" t="n"/>
      <c r="C8976" s="24" t="n"/>
      <c r="D8976" s="24" t="n"/>
      <c r="E8976" s="24" t="n"/>
      <c r="F8976" s="25">
        <f>IF($E8976="","",DATE(IF($A8976="",nominal_year,$A8976),$B8976,$C8976)+($D8976-IF(LEFT(hour_conv,1)="1",1,0))/24)</f>
        <v/>
      </c>
      <c r="G8976" s="26">
        <f>IF(F8976="","",INT(F8976))</f>
        <v/>
      </c>
      <c r="H8976">
        <f>IF(G8976="","",IF(AND(MONTH(G8976)*100+DAY(G8976)&gt;=season_lo,MONTH(G8976)*100+DAY(G8976)&lt;=season_hi),1,0))</f>
        <v/>
      </c>
      <c r="I8976">
        <f>IF(G8976="","",G8976-first_day+1)</f>
        <v/>
      </c>
      <c r="J8976" s="27">
        <f>IF(I8976="","",INDEX(Daily!$J$2:$J$421,I8976))</f>
        <v/>
      </c>
      <c r="K8976" s="27">
        <f>IF(J8976="","",J8976+cat_offset)</f>
        <v/>
      </c>
      <c r="L8976" s="27">
        <f>IF(J8976="","",MAX(0,E8976-J8976)^2)</f>
        <v/>
      </c>
      <c r="M8976" s="27">
        <f>IF(J8976="","",MAX(0,E8976-(J8976+twcdh_off))^2)</f>
        <v/>
      </c>
      <c r="N8976" s="27">
        <f>IF(E8976="","",MAX(0,E8976-swcdh_thr)^2)</f>
        <v/>
      </c>
      <c r="O8976">
        <f>IF(K8976="","",ROUND(E8976-K8976,0))</f>
        <v/>
      </c>
      <c r="P8976">
        <f>IF(O8976="","",IF(O8976&gt;=1,O8976,0))</f>
        <v/>
      </c>
      <c r="Q8976" s="27">
        <f>IF(E8976="","",MAX(0,E8976-22))</f>
        <v/>
      </c>
      <c r="R8976" s="27">
        <f>IF(H8976=1,E8976,"")</f>
        <v/>
      </c>
      <c r="S8976" s="27">
        <f>IF(AND(H8976=1,J8976&lt;&gt;""),E8976-J8976,"")</f>
        <v/>
      </c>
      <c r="T8976">
        <f>IF(G8976="","",MONTH(G8976))</f>
        <v/>
      </c>
    </row>
    <row r="8977">
      <c r="A8977" s="24" t="n"/>
      <c r="B8977" s="24" t="n"/>
      <c r="C8977" s="24" t="n"/>
      <c r="D8977" s="24" t="n"/>
      <c r="E8977" s="24" t="n"/>
      <c r="F8977" s="25">
        <f>IF($E8977="","",DATE(IF($A8977="",nominal_year,$A8977),$B8977,$C8977)+($D8977-IF(LEFT(hour_conv,1)="1",1,0))/24)</f>
        <v/>
      </c>
      <c r="G8977" s="26">
        <f>IF(F8977="","",INT(F8977))</f>
        <v/>
      </c>
      <c r="H8977">
        <f>IF(G8977="","",IF(AND(MONTH(G8977)*100+DAY(G8977)&gt;=season_lo,MONTH(G8977)*100+DAY(G8977)&lt;=season_hi),1,0))</f>
        <v/>
      </c>
      <c r="I8977">
        <f>IF(G8977="","",G8977-first_day+1)</f>
        <v/>
      </c>
      <c r="J8977" s="27">
        <f>IF(I8977="","",INDEX(Daily!$J$2:$J$421,I8977))</f>
        <v/>
      </c>
      <c r="K8977" s="27">
        <f>IF(J8977="","",J8977+cat_offset)</f>
        <v/>
      </c>
      <c r="L8977" s="27">
        <f>IF(J8977="","",MAX(0,E8977-J8977)^2)</f>
        <v/>
      </c>
      <c r="M8977" s="27">
        <f>IF(J8977="","",MAX(0,E8977-(J8977+twcdh_off))^2)</f>
        <v/>
      </c>
      <c r="N8977" s="27">
        <f>IF(E8977="","",MAX(0,E8977-swcdh_thr)^2)</f>
        <v/>
      </c>
      <c r="O8977">
        <f>IF(K8977="","",ROUND(E8977-K8977,0))</f>
        <v/>
      </c>
      <c r="P8977">
        <f>IF(O8977="","",IF(O8977&gt;=1,O8977,0))</f>
        <v/>
      </c>
      <c r="Q8977" s="27">
        <f>IF(E8977="","",MAX(0,E8977-22))</f>
        <v/>
      </c>
      <c r="R8977" s="27">
        <f>IF(H8977=1,E8977,"")</f>
        <v/>
      </c>
      <c r="S8977" s="27">
        <f>IF(AND(H8977=1,J8977&lt;&gt;""),E8977-J8977,"")</f>
        <v/>
      </c>
      <c r="T8977">
        <f>IF(G8977="","",MONTH(G8977))</f>
        <v/>
      </c>
    </row>
    <row r="8978">
      <c r="A8978" s="24" t="n"/>
      <c r="B8978" s="24" t="n"/>
      <c r="C8978" s="24" t="n"/>
      <c r="D8978" s="24" t="n"/>
      <c r="E8978" s="24" t="n"/>
      <c r="F8978" s="25">
        <f>IF($E8978="","",DATE(IF($A8978="",nominal_year,$A8978),$B8978,$C8978)+($D8978-IF(LEFT(hour_conv,1)="1",1,0))/24)</f>
        <v/>
      </c>
      <c r="G8978" s="26">
        <f>IF(F8978="","",INT(F8978))</f>
        <v/>
      </c>
      <c r="H8978">
        <f>IF(G8978="","",IF(AND(MONTH(G8978)*100+DAY(G8978)&gt;=season_lo,MONTH(G8978)*100+DAY(G8978)&lt;=season_hi),1,0))</f>
        <v/>
      </c>
      <c r="I8978">
        <f>IF(G8978="","",G8978-first_day+1)</f>
        <v/>
      </c>
      <c r="J8978" s="27">
        <f>IF(I8978="","",INDEX(Daily!$J$2:$J$421,I8978))</f>
        <v/>
      </c>
      <c r="K8978" s="27">
        <f>IF(J8978="","",J8978+cat_offset)</f>
        <v/>
      </c>
      <c r="L8978" s="27">
        <f>IF(J8978="","",MAX(0,E8978-J8978)^2)</f>
        <v/>
      </c>
      <c r="M8978" s="27">
        <f>IF(J8978="","",MAX(0,E8978-(J8978+twcdh_off))^2)</f>
        <v/>
      </c>
      <c r="N8978" s="27">
        <f>IF(E8978="","",MAX(0,E8978-swcdh_thr)^2)</f>
        <v/>
      </c>
      <c r="O8978">
        <f>IF(K8978="","",ROUND(E8978-K8978,0))</f>
        <v/>
      </c>
      <c r="P8978">
        <f>IF(O8978="","",IF(O8978&gt;=1,O8978,0))</f>
        <v/>
      </c>
      <c r="Q8978" s="27">
        <f>IF(E8978="","",MAX(0,E8978-22))</f>
        <v/>
      </c>
      <c r="R8978" s="27">
        <f>IF(H8978=1,E8978,"")</f>
        <v/>
      </c>
      <c r="S8978" s="27">
        <f>IF(AND(H8978=1,J8978&lt;&gt;""),E8978-J8978,"")</f>
        <v/>
      </c>
      <c r="T8978">
        <f>IF(G8978="","",MONTH(G8978))</f>
        <v/>
      </c>
    </row>
    <row r="8979">
      <c r="A8979" s="24" t="n"/>
      <c r="B8979" s="24" t="n"/>
      <c r="C8979" s="24" t="n"/>
      <c r="D8979" s="24" t="n"/>
      <c r="E8979" s="24" t="n"/>
      <c r="F8979" s="25">
        <f>IF($E8979="","",DATE(IF($A8979="",nominal_year,$A8979),$B8979,$C8979)+($D8979-IF(LEFT(hour_conv,1)="1",1,0))/24)</f>
        <v/>
      </c>
      <c r="G8979" s="26">
        <f>IF(F8979="","",INT(F8979))</f>
        <v/>
      </c>
      <c r="H8979">
        <f>IF(G8979="","",IF(AND(MONTH(G8979)*100+DAY(G8979)&gt;=season_lo,MONTH(G8979)*100+DAY(G8979)&lt;=season_hi),1,0))</f>
        <v/>
      </c>
      <c r="I8979">
        <f>IF(G8979="","",G8979-first_day+1)</f>
        <v/>
      </c>
      <c r="J8979" s="27">
        <f>IF(I8979="","",INDEX(Daily!$J$2:$J$421,I8979))</f>
        <v/>
      </c>
      <c r="K8979" s="27">
        <f>IF(J8979="","",J8979+cat_offset)</f>
        <v/>
      </c>
      <c r="L8979" s="27">
        <f>IF(J8979="","",MAX(0,E8979-J8979)^2)</f>
        <v/>
      </c>
      <c r="M8979" s="27">
        <f>IF(J8979="","",MAX(0,E8979-(J8979+twcdh_off))^2)</f>
        <v/>
      </c>
      <c r="N8979" s="27">
        <f>IF(E8979="","",MAX(0,E8979-swcdh_thr)^2)</f>
        <v/>
      </c>
      <c r="O8979">
        <f>IF(K8979="","",ROUND(E8979-K8979,0))</f>
        <v/>
      </c>
      <c r="P8979">
        <f>IF(O8979="","",IF(O8979&gt;=1,O8979,0))</f>
        <v/>
      </c>
      <c r="Q8979" s="27">
        <f>IF(E8979="","",MAX(0,E8979-22))</f>
        <v/>
      </c>
      <c r="R8979" s="27">
        <f>IF(H8979=1,E8979,"")</f>
        <v/>
      </c>
      <c r="S8979" s="27">
        <f>IF(AND(H8979=1,J8979&lt;&gt;""),E8979-J8979,"")</f>
        <v/>
      </c>
      <c r="T8979">
        <f>IF(G8979="","",MONTH(G8979))</f>
        <v/>
      </c>
    </row>
    <row r="8980">
      <c r="A8980" s="24" t="n"/>
      <c r="B8980" s="24" t="n"/>
      <c r="C8980" s="24" t="n"/>
      <c r="D8980" s="24" t="n"/>
      <c r="E8980" s="24" t="n"/>
      <c r="F8980" s="25">
        <f>IF($E8980="","",DATE(IF($A8980="",nominal_year,$A8980),$B8980,$C8980)+($D8980-IF(LEFT(hour_conv,1)="1",1,0))/24)</f>
        <v/>
      </c>
      <c r="G8980" s="26">
        <f>IF(F8980="","",INT(F8980))</f>
        <v/>
      </c>
      <c r="H8980">
        <f>IF(G8980="","",IF(AND(MONTH(G8980)*100+DAY(G8980)&gt;=season_lo,MONTH(G8980)*100+DAY(G8980)&lt;=season_hi),1,0))</f>
        <v/>
      </c>
      <c r="I8980">
        <f>IF(G8980="","",G8980-first_day+1)</f>
        <v/>
      </c>
      <c r="J8980" s="27">
        <f>IF(I8980="","",INDEX(Daily!$J$2:$J$421,I8980))</f>
        <v/>
      </c>
      <c r="K8980" s="27">
        <f>IF(J8980="","",J8980+cat_offset)</f>
        <v/>
      </c>
      <c r="L8980" s="27">
        <f>IF(J8980="","",MAX(0,E8980-J8980)^2)</f>
        <v/>
      </c>
      <c r="M8980" s="27">
        <f>IF(J8980="","",MAX(0,E8980-(J8980+twcdh_off))^2)</f>
        <v/>
      </c>
      <c r="N8980" s="27">
        <f>IF(E8980="","",MAX(0,E8980-swcdh_thr)^2)</f>
        <v/>
      </c>
      <c r="O8980">
        <f>IF(K8980="","",ROUND(E8980-K8980,0))</f>
        <v/>
      </c>
      <c r="P8980">
        <f>IF(O8980="","",IF(O8980&gt;=1,O8980,0))</f>
        <v/>
      </c>
      <c r="Q8980" s="27">
        <f>IF(E8980="","",MAX(0,E8980-22))</f>
        <v/>
      </c>
      <c r="R8980" s="27">
        <f>IF(H8980=1,E8980,"")</f>
        <v/>
      </c>
      <c r="S8980" s="27">
        <f>IF(AND(H8980=1,J8980&lt;&gt;""),E8980-J8980,"")</f>
        <v/>
      </c>
      <c r="T8980">
        <f>IF(G8980="","",MONTH(G8980))</f>
        <v/>
      </c>
    </row>
    <row r="8981">
      <c r="A8981" s="24" t="n"/>
      <c r="B8981" s="24" t="n"/>
      <c r="C8981" s="24" t="n"/>
      <c r="D8981" s="24" t="n"/>
      <c r="E8981" s="24" t="n"/>
      <c r="F8981" s="25">
        <f>IF($E8981="","",DATE(IF($A8981="",nominal_year,$A8981),$B8981,$C8981)+($D8981-IF(LEFT(hour_conv,1)="1",1,0))/24)</f>
        <v/>
      </c>
      <c r="G8981" s="26">
        <f>IF(F8981="","",INT(F8981))</f>
        <v/>
      </c>
      <c r="H8981">
        <f>IF(G8981="","",IF(AND(MONTH(G8981)*100+DAY(G8981)&gt;=season_lo,MONTH(G8981)*100+DAY(G8981)&lt;=season_hi),1,0))</f>
        <v/>
      </c>
      <c r="I8981">
        <f>IF(G8981="","",G8981-first_day+1)</f>
        <v/>
      </c>
      <c r="J8981" s="27">
        <f>IF(I8981="","",INDEX(Daily!$J$2:$J$421,I8981))</f>
        <v/>
      </c>
      <c r="K8981" s="27">
        <f>IF(J8981="","",J8981+cat_offset)</f>
        <v/>
      </c>
      <c r="L8981" s="27">
        <f>IF(J8981="","",MAX(0,E8981-J8981)^2)</f>
        <v/>
      </c>
      <c r="M8981" s="27">
        <f>IF(J8981="","",MAX(0,E8981-(J8981+twcdh_off))^2)</f>
        <v/>
      </c>
      <c r="N8981" s="27">
        <f>IF(E8981="","",MAX(0,E8981-swcdh_thr)^2)</f>
        <v/>
      </c>
      <c r="O8981">
        <f>IF(K8981="","",ROUND(E8981-K8981,0))</f>
        <v/>
      </c>
      <c r="P8981">
        <f>IF(O8981="","",IF(O8981&gt;=1,O8981,0))</f>
        <v/>
      </c>
      <c r="Q8981" s="27">
        <f>IF(E8981="","",MAX(0,E8981-22))</f>
        <v/>
      </c>
      <c r="R8981" s="27">
        <f>IF(H8981=1,E8981,"")</f>
        <v/>
      </c>
      <c r="S8981" s="27">
        <f>IF(AND(H8981=1,J8981&lt;&gt;""),E8981-J8981,"")</f>
        <v/>
      </c>
      <c r="T8981">
        <f>IF(G8981="","",MONTH(G8981))</f>
        <v/>
      </c>
    </row>
    <row r="8982">
      <c r="A8982" s="24" t="n"/>
      <c r="B8982" s="24" t="n"/>
      <c r="C8982" s="24" t="n"/>
      <c r="D8982" s="24" t="n"/>
      <c r="E8982" s="24" t="n"/>
      <c r="F8982" s="25">
        <f>IF($E8982="","",DATE(IF($A8982="",nominal_year,$A8982),$B8982,$C8982)+($D8982-IF(LEFT(hour_conv,1)="1",1,0))/24)</f>
        <v/>
      </c>
      <c r="G8982" s="26">
        <f>IF(F8982="","",INT(F8982))</f>
        <v/>
      </c>
      <c r="H8982">
        <f>IF(G8982="","",IF(AND(MONTH(G8982)*100+DAY(G8982)&gt;=season_lo,MONTH(G8982)*100+DAY(G8982)&lt;=season_hi),1,0))</f>
        <v/>
      </c>
      <c r="I8982">
        <f>IF(G8982="","",G8982-first_day+1)</f>
        <v/>
      </c>
      <c r="J8982" s="27">
        <f>IF(I8982="","",INDEX(Daily!$J$2:$J$421,I8982))</f>
        <v/>
      </c>
      <c r="K8982" s="27">
        <f>IF(J8982="","",J8982+cat_offset)</f>
        <v/>
      </c>
      <c r="L8982" s="27">
        <f>IF(J8982="","",MAX(0,E8982-J8982)^2)</f>
        <v/>
      </c>
      <c r="M8982" s="27">
        <f>IF(J8982="","",MAX(0,E8982-(J8982+twcdh_off))^2)</f>
        <v/>
      </c>
      <c r="N8982" s="27">
        <f>IF(E8982="","",MAX(0,E8982-swcdh_thr)^2)</f>
        <v/>
      </c>
      <c r="O8982">
        <f>IF(K8982="","",ROUND(E8982-K8982,0))</f>
        <v/>
      </c>
      <c r="P8982">
        <f>IF(O8982="","",IF(O8982&gt;=1,O8982,0))</f>
        <v/>
      </c>
      <c r="Q8982" s="27">
        <f>IF(E8982="","",MAX(0,E8982-22))</f>
        <v/>
      </c>
      <c r="R8982" s="27">
        <f>IF(H8982=1,E8982,"")</f>
        <v/>
      </c>
      <c r="S8982" s="27">
        <f>IF(AND(H8982=1,J8982&lt;&gt;""),E8982-J8982,"")</f>
        <v/>
      </c>
      <c r="T8982">
        <f>IF(G8982="","",MONTH(G8982))</f>
        <v/>
      </c>
    </row>
    <row r="8983">
      <c r="A8983" s="24" t="n"/>
      <c r="B8983" s="24" t="n"/>
      <c r="C8983" s="24" t="n"/>
      <c r="D8983" s="24" t="n"/>
      <c r="E8983" s="24" t="n"/>
      <c r="F8983" s="25">
        <f>IF($E8983="","",DATE(IF($A8983="",nominal_year,$A8983),$B8983,$C8983)+($D8983-IF(LEFT(hour_conv,1)="1",1,0))/24)</f>
        <v/>
      </c>
      <c r="G8983" s="26">
        <f>IF(F8983="","",INT(F8983))</f>
        <v/>
      </c>
      <c r="H8983">
        <f>IF(G8983="","",IF(AND(MONTH(G8983)*100+DAY(G8983)&gt;=season_lo,MONTH(G8983)*100+DAY(G8983)&lt;=season_hi),1,0))</f>
        <v/>
      </c>
      <c r="I8983">
        <f>IF(G8983="","",G8983-first_day+1)</f>
        <v/>
      </c>
      <c r="J8983" s="27">
        <f>IF(I8983="","",INDEX(Daily!$J$2:$J$421,I8983))</f>
        <v/>
      </c>
      <c r="K8983" s="27">
        <f>IF(J8983="","",J8983+cat_offset)</f>
        <v/>
      </c>
      <c r="L8983" s="27">
        <f>IF(J8983="","",MAX(0,E8983-J8983)^2)</f>
        <v/>
      </c>
      <c r="M8983" s="27">
        <f>IF(J8983="","",MAX(0,E8983-(J8983+twcdh_off))^2)</f>
        <v/>
      </c>
      <c r="N8983" s="27">
        <f>IF(E8983="","",MAX(0,E8983-swcdh_thr)^2)</f>
        <v/>
      </c>
      <c r="O8983">
        <f>IF(K8983="","",ROUND(E8983-K8983,0))</f>
        <v/>
      </c>
      <c r="P8983">
        <f>IF(O8983="","",IF(O8983&gt;=1,O8983,0))</f>
        <v/>
      </c>
      <c r="Q8983" s="27">
        <f>IF(E8983="","",MAX(0,E8983-22))</f>
        <v/>
      </c>
      <c r="R8983" s="27">
        <f>IF(H8983=1,E8983,"")</f>
        <v/>
      </c>
      <c r="S8983" s="27">
        <f>IF(AND(H8983=1,J8983&lt;&gt;""),E8983-J8983,"")</f>
        <v/>
      </c>
      <c r="T8983">
        <f>IF(G8983="","",MONTH(G8983))</f>
        <v/>
      </c>
    </row>
    <row r="8984">
      <c r="A8984" s="24" t="n"/>
      <c r="B8984" s="24" t="n"/>
      <c r="C8984" s="24" t="n"/>
      <c r="D8984" s="24" t="n"/>
      <c r="E8984" s="24" t="n"/>
      <c r="F8984" s="25">
        <f>IF($E8984="","",DATE(IF($A8984="",nominal_year,$A8984),$B8984,$C8984)+($D8984-IF(LEFT(hour_conv,1)="1",1,0))/24)</f>
        <v/>
      </c>
      <c r="G8984" s="26">
        <f>IF(F8984="","",INT(F8984))</f>
        <v/>
      </c>
      <c r="H8984">
        <f>IF(G8984="","",IF(AND(MONTH(G8984)*100+DAY(G8984)&gt;=season_lo,MONTH(G8984)*100+DAY(G8984)&lt;=season_hi),1,0))</f>
        <v/>
      </c>
      <c r="I8984">
        <f>IF(G8984="","",G8984-first_day+1)</f>
        <v/>
      </c>
      <c r="J8984" s="27">
        <f>IF(I8984="","",INDEX(Daily!$J$2:$J$421,I8984))</f>
        <v/>
      </c>
      <c r="K8984" s="27">
        <f>IF(J8984="","",J8984+cat_offset)</f>
        <v/>
      </c>
      <c r="L8984" s="27">
        <f>IF(J8984="","",MAX(0,E8984-J8984)^2)</f>
        <v/>
      </c>
      <c r="M8984" s="27">
        <f>IF(J8984="","",MAX(0,E8984-(J8984+twcdh_off))^2)</f>
        <v/>
      </c>
      <c r="N8984" s="27">
        <f>IF(E8984="","",MAX(0,E8984-swcdh_thr)^2)</f>
        <v/>
      </c>
      <c r="O8984">
        <f>IF(K8984="","",ROUND(E8984-K8984,0))</f>
        <v/>
      </c>
      <c r="P8984">
        <f>IF(O8984="","",IF(O8984&gt;=1,O8984,0))</f>
        <v/>
      </c>
      <c r="Q8984" s="27">
        <f>IF(E8984="","",MAX(0,E8984-22))</f>
        <v/>
      </c>
      <c r="R8984" s="27">
        <f>IF(H8984=1,E8984,"")</f>
        <v/>
      </c>
      <c r="S8984" s="27">
        <f>IF(AND(H8984=1,J8984&lt;&gt;""),E8984-J8984,"")</f>
        <v/>
      </c>
      <c r="T8984">
        <f>IF(G8984="","",MONTH(G8984))</f>
        <v/>
      </c>
    </row>
    <row r="8985">
      <c r="A8985" s="24" t="n"/>
      <c r="B8985" s="24" t="n"/>
      <c r="C8985" s="24" t="n"/>
      <c r="D8985" s="24" t="n"/>
      <c r="E8985" s="24" t="n"/>
      <c r="F8985" s="25">
        <f>IF($E8985="","",DATE(IF($A8985="",nominal_year,$A8985),$B8985,$C8985)+($D8985-IF(LEFT(hour_conv,1)="1",1,0))/24)</f>
        <v/>
      </c>
      <c r="G8985" s="26">
        <f>IF(F8985="","",INT(F8985))</f>
        <v/>
      </c>
      <c r="H8985">
        <f>IF(G8985="","",IF(AND(MONTH(G8985)*100+DAY(G8985)&gt;=season_lo,MONTH(G8985)*100+DAY(G8985)&lt;=season_hi),1,0))</f>
        <v/>
      </c>
      <c r="I8985">
        <f>IF(G8985="","",G8985-first_day+1)</f>
        <v/>
      </c>
      <c r="J8985" s="27">
        <f>IF(I8985="","",INDEX(Daily!$J$2:$J$421,I8985))</f>
        <v/>
      </c>
      <c r="K8985" s="27">
        <f>IF(J8985="","",J8985+cat_offset)</f>
        <v/>
      </c>
      <c r="L8985" s="27">
        <f>IF(J8985="","",MAX(0,E8985-J8985)^2)</f>
        <v/>
      </c>
      <c r="M8985" s="27">
        <f>IF(J8985="","",MAX(0,E8985-(J8985+twcdh_off))^2)</f>
        <v/>
      </c>
      <c r="N8985" s="27">
        <f>IF(E8985="","",MAX(0,E8985-swcdh_thr)^2)</f>
        <v/>
      </c>
      <c r="O8985">
        <f>IF(K8985="","",ROUND(E8985-K8985,0))</f>
        <v/>
      </c>
      <c r="P8985">
        <f>IF(O8985="","",IF(O8985&gt;=1,O8985,0))</f>
        <v/>
      </c>
      <c r="Q8985" s="27">
        <f>IF(E8985="","",MAX(0,E8985-22))</f>
        <v/>
      </c>
      <c r="R8985" s="27">
        <f>IF(H8985=1,E8985,"")</f>
        <v/>
      </c>
      <c r="S8985" s="27">
        <f>IF(AND(H8985=1,J8985&lt;&gt;""),E8985-J8985,"")</f>
        <v/>
      </c>
      <c r="T8985">
        <f>IF(G8985="","",MONTH(G8985))</f>
        <v/>
      </c>
    </row>
    <row r="8986">
      <c r="A8986" s="24" t="n"/>
      <c r="B8986" s="24" t="n"/>
      <c r="C8986" s="24" t="n"/>
      <c r="D8986" s="24" t="n"/>
      <c r="E8986" s="24" t="n"/>
      <c r="F8986" s="25">
        <f>IF($E8986="","",DATE(IF($A8986="",nominal_year,$A8986),$B8986,$C8986)+($D8986-IF(LEFT(hour_conv,1)="1",1,0))/24)</f>
        <v/>
      </c>
      <c r="G8986" s="26">
        <f>IF(F8986="","",INT(F8986))</f>
        <v/>
      </c>
      <c r="H8986">
        <f>IF(G8986="","",IF(AND(MONTH(G8986)*100+DAY(G8986)&gt;=season_lo,MONTH(G8986)*100+DAY(G8986)&lt;=season_hi),1,0))</f>
        <v/>
      </c>
      <c r="I8986">
        <f>IF(G8986="","",G8986-first_day+1)</f>
        <v/>
      </c>
      <c r="J8986" s="27">
        <f>IF(I8986="","",INDEX(Daily!$J$2:$J$421,I8986))</f>
        <v/>
      </c>
      <c r="K8986" s="27">
        <f>IF(J8986="","",J8986+cat_offset)</f>
        <v/>
      </c>
      <c r="L8986" s="27">
        <f>IF(J8986="","",MAX(0,E8986-J8986)^2)</f>
        <v/>
      </c>
      <c r="M8986" s="27">
        <f>IF(J8986="","",MAX(0,E8986-(J8986+twcdh_off))^2)</f>
        <v/>
      </c>
      <c r="N8986" s="27">
        <f>IF(E8986="","",MAX(0,E8986-swcdh_thr)^2)</f>
        <v/>
      </c>
      <c r="O8986">
        <f>IF(K8986="","",ROUND(E8986-K8986,0))</f>
        <v/>
      </c>
      <c r="P8986">
        <f>IF(O8986="","",IF(O8986&gt;=1,O8986,0))</f>
        <v/>
      </c>
      <c r="Q8986" s="27">
        <f>IF(E8986="","",MAX(0,E8986-22))</f>
        <v/>
      </c>
      <c r="R8986" s="27">
        <f>IF(H8986=1,E8986,"")</f>
        <v/>
      </c>
      <c r="S8986" s="27">
        <f>IF(AND(H8986=1,J8986&lt;&gt;""),E8986-J8986,"")</f>
        <v/>
      </c>
      <c r="T8986">
        <f>IF(G8986="","",MONTH(G8986))</f>
        <v/>
      </c>
    </row>
    <row r="8987">
      <c r="A8987" s="24" t="n"/>
      <c r="B8987" s="24" t="n"/>
      <c r="C8987" s="24" t="n"/>
      <c r="D8987" s="24" t="n"/>
      <c r="E8987" s="24" t="n"/>
      <c r="F8987" s="25">
        <f>IF($E8987="","",DATE(IF($A8987="",nominal_year,$A8987),$B8987,$C8987)+($D8987-IF(LEFT(hour_conv,1)="1",1,0))/24)</f>
        <v/>
      </c>
      <c r="G8987" s="26">
        <f>IF(F8987="","",INT(F8987))</f>
        <v/>
      </c>
      <c r="H8987">
        <f>IF(G8987="","",IF(AND(MONTH(G8987)*100+DAY(G8987)&gt;=season_lo,MONTH(G8987)*100+DAY(G8987)&lt;=season_hi),1,0))</f>
        <v/>
      </c>
      <c r="I8987">
        <f>IF(G8987="","",G8987-first_day+1)</f>
        <v/>
      </c>
      <c r="J8987" s="27">
        <f>IF(I8987="","",INDEX(Daily!$J$2:$J$421,I8987))</f>
        <v/>
      </c>
      <c r="K8987" s="27">
        <f>IF(J8987="","",J8987+cat_offset)</f>
        <v/>
      </c>
      <c r="L8987" s="27">
        <f>IF(J8987="","",MAX(0,E8987-J8987)^2)</f>
        <v/>
      </c>
      <c r="M8987" s="27">
        <f>IF(J8987="","",MAX(0,E8987-(J8987+twcdh_off))^2)</f>
        <v/>
      </c>
      <c r="N8987" s="27">
        <f>IF(E8987="","",MAX(0,E8987-swcdh_thr)^2)</f>
        <v/>
      </c>
      <c r="O8987">
        <f>IF(K8987="","",ROUND(E8987-K8987,0))</f>
        <v/>
      </c>
      <c r="P8987">
        <f>IF(O8987="","",IF(O8987&gt;=1,O8987,0))</f>
        <v/>
      </c>
      <c r="Q8987" s="27">
        <f>IF(E8987="","",MAX(0,E8987-22))</f>
        <v/>
      </c>
      <c r="R8987" s="27">
        <f>IF(H8987=1,E8987,"")</f>
        <v/>
      </c>
      <c r="S8987" s="27">
        <f>IF(AND(H8987=1,J8987&lt;&gt;""),E8987-J8987,"")</f>
        <v/>
      </c>
      <c r="T8987">
        <f>IF(G8987="","",MONTH(G8987))</f>
        <v/>
      </c>
    </row>
    <row r="8988">
      <c r="A8988" s="24" t="n"/>
      <c r="B8988" s="24" t="n"/>
      <c r="C8988" s="24" t="n"/>
      <c r="D8988" s="24" t="n"/>
      <c r="E8988" s="24" t="n"/>
      <c r="F8988" s="25">
        <f>IF($E8988="","",DATE(IF($A8988="",nominal_year,$A8988),$B8988,$C8988)+($D8988-IF(LEFT(hour_conv,1)="1",1,0))/24)</f>
        <v/>
      </c>
      <c r="G8988" s="26">
        <f>IF(F8988="","",INT(F8988))</f>
        <v/>
      </c>
      <c r="H8988">
        <f>IF(G8988="","",IF(AND(MONTH(G8988)*100+DAY(G8988)&gt;=season_lo,MONTH(G8988)*100+DAY(G8988)&lt;=season_hi),1,0))</f>
        <v/>
      </c>
      <c r="I8988">
        <f>IF(G8988="","",G8988-first_day+1)</f>
        <v/>
      </c>
      <c r="J8988" s="27">
        <f>IF(I8988="","",INDEX(Daily!$J$2:$J$421,I8988))</f>
        <v/>
      </c>
      <c r="K8988" s="27">
        <f>IF(J8988="","",J8988+cat_offset)</f>
        <v/>
      </c>
      <c r="L8988" s="27">
        <f>IF(J8988="","",MAX(0,E8988-J8988)^2)</f>
        <v/>
      </c>
      <c r="M8988" s="27">
        <f>IF(J8988="","",MAX(0,E8988-(J8988+twcdh_off))^2)</f>
        <v/>
      </c>
      <c r="N8988" s="27">
        <f>IF(E8988="","",MAX(0,E8988-swcdh_thr)^2)</f>
        <v/>
      </c>
      <c r="O8988">
        <f>IF(K8988="","",ROUND(E8988-K8988,0))</f>
        <v/>
      </c>
      <c r="P8988">
        <f>IF(O8988="","",IF(O8988&gt;=1,O8988,0))</f>
        <v/>
      </c>
      <c r="Q8988" s="27">
        <f>IF(E8988="","",MAX(0,E8988-22))</f>
        <v/>
      </c>
      <c r="R8988" s="27">
        <f>IF(H8988=1,E8988,"")</f>
        <v/>
      </c>
      <c r="S8988" s="27">
        <f>IF(AND(H8988=1,J8988&lt;&gt;""),E8988-J8988,"")</f>
        <v/>
      </c>
      <c r="T8988">
        <f>IF(G8988="","",MONTH(G8988))</f>
        <v/>
      </c>
    </row>
    <row r="8989">
      <c r="A8989" s="24" t="n"/>
      <c r="B8989" s="24" t="n"/>
      <c r="C8989" s="24" t="n"/>
      <c r="D8989" s="24" t="n"/>
      <c r="E8989" s="24" t="n"/>
      <c r="F8989" s="25">
        <f>IF($E8989="","",DATE(IF($A8989="",nominal_year,$A8989),$B8989,$C8989)+($D8989-IF(LEFT(hour_conv,1)="1",1,0))/24)</f>
        <v/>
      </c>
      <c r="G8989" s="26">
        <f>IF(F8989="","",INT(F8989))</f>
        <v/>
      </c>
      <c r="H8989">
        <f>IF(G8989="","",IF(AND(MONTH(G8989)*100+DAY(G8989)&gt;=season_lo,MONTH(G8989)*100+DAY(G8989)&lt;=season_hi),1,0))</f>
        <v/>
      </c>
      <c r="I8989">
        <f>IF(G8989="","",G8989-first_day+1)</f>
        <v/>
      </c>
      <c r="J8989" s="27">
        <f>IF(I8989="","",INDEX(Daily!$J$2:$J$421,I8989))</f>
        <v/>
      </c>
      <c r="K8989" s="27">
        <f>IF(J8989="","",J8989+cat_offset)</f>
        <v/>
      </c>
      <c r="L8989" s="27">
        <f>IF(J8989="","",MAX(0,E8989-J8989)^2)</f>
        <v/>
      </c>
      <c r="M8989" s="27">
        <f>IF(J8989="","",MAX(0,E8989-(J8989+twcdh_off))^2)</f>
        <v/>
      </c>
      <c r="N8989" s="27">
        <f>IF(E8989="","",MAX(0,E8989-swcdh_thr)^2)</f>
        <v/>
      </c>
      <c r="O8989">
        <f>IF(K8989="","",ROUND(E8989-K8989,0))</f>
        <v/>
      </c>
      <c r="P8989">
        <f>IF(O8989="","",IF(O8989&gt;=1,O8989,0))</f>
        <v/>
      </c>
      <c r="Q8989" s="27">
        <f>IF(E8989="","",MAX(0,E8989-22))</f>
        <v/>
      </c>
      <c r="R8989" s="27">
        <f>IF(H8989=1,E8989,"")</f>
        <v/>
      </c>
      <c r="S8989" s="27">
        <f>IF(AND(H8989=1,J8989&lt;&gt;""),E8989-J8989,"")</f>
        <v/>
      </c>
      <c r="T8989">
        <f>IF(G8989="","",MONTH(G8989))</f>
        <v/>
      </c>
    </row>
    <row r="8990">
      <c r="A8990" s="24" t="n"/>
      <c r="B8990" s="24" t="n"/>
      <c r="C8990" s="24" t="n"/>
      <c r="D8990" s="24" t="n"/>
      <c r="E8990" s="24" t="n"/>
      <c r="F8990" s="25">
        <f>IF($E8990="","",DATE(IF($A8990="",nominal_year,$A8990),$B8990,$C8990)+($D8990-IF(LEFT(hour_conv,1)="1",1,0))/24)</f>
        <v/>
      </c>
      <c r="G8990" s="26">
        <f>IF(F8990="","",INT(F8990))</f>
        <v/>
      </c>
      <c r="H8990">
        <f>IF(G8990="","",IF(AND(MONTH(G8990)*100+DAY(G8990)&gt;=season_lo,MONTH(G8990)*100+DAY(G8990)&lt;=season_hi),1,0))</f>
        <v/>
      </c>
      <c r="I8990">
        <f>IF(G8990="","",G8990-first_day+1)</f>
        <v/>
      </c>
      <c r="J8990" s="27">
        <f>IF(I8990="","",INDEX(Daily!$J$2:$J$421,I8990))</f>
        <v/>
      </c>
      <c r="K8990" s="27">
        <f>IF(J8990="","",J8990+cat_offset)</f>
        <v/>
      </c>
      <c r="L8990" s="27">
        <f>IF(J8990="","",MAX(0,E8990-J8990)^2)</f>
        <v/>
      </c>
      <c r="M8990" s="27">
        <f>IF(J8990="","",MAX(0,E8990-(J8990+twcdh_off))^2)</f>
        <v/>
      </c>
      <c r="N8990" s="27">
        <f>IF(E8990="","",MAX(0,E8990-swcdh_thr)^2)</f>
        <v/>
      </c>
      <c r="O8990">
        <f>IF(K8990="","",ROUND(E8990-K8990,0))</f>
        <v/>
      </c>
      <c r="P8990">
        <f>IF(O8990="","",IF(O8990&gt;=1,O8990,0))</f>
        <v/>
      </c>
      <c r="Q8990" s="27">
        <f>IF(E8990="","",MAX(0,E8990-22))</f>
        <v/>
      </c>
      <c r="R8990" s="27">
        <f>IF(H8990=1,E8990,"")</f>
        <v/>
      </c>
      <c r="S8990" s="27">
        <f>IF(AND(H8990=1,J8990&lt;&gt;""),E8990-J8990,"")</f>
        <v/>
      </c>
      <c r="T8990">
        <f>IF(G8990="","",MONTH(G8990))</f>
        <v/>
      </c>
    </row>
    <row r="8991">
      <c r="A8991" s="24" t="n"/>
      <c r="B8991" s="24" t="n"/>
      <c r="C8991" s="24" t="n"/>
      <c r="D8991" s="24" t="n"/>
      <c r="E8991" s="24" t="n"/>
      <c r="F8991" s="25">
        <f>IF($E8991="","",DATE(IF($A8991="",nominal_year,$A8991),$B8991,$C8991)+($D8991-IF(LEFT(hour_conv,1)="1",1,0))/24)</f>
        <v/>
      </c>
      <c r="G8991" s="26">
        <f>IF(F8991="","",INT(F8991))</f>
        <v/>
      </c>
      <c r="H8991">
        <f>IF(G8991="","",IF(AND(MONTH(G8991)*100+DAY(G8991)&gt;=season_lo,MONTH(G8991)*100+DAY(G8991)&lt;=season_hi),1,0))</f>
        <v/>
      </c>
      <c r="I8991">
        <f>IF(G8991="","",G8991-first_day+1)</f>
        <v/>
      </c>
      <c r="J8991" s="27">
        <f>IF(I8991="","",INDEX(Daily!$J$2:$J$421,I8991))</f>
        <v/>
      </c>
      <c r="K8991" s="27">
        <f>IF(J8991="","",J8991+cat_offset)</f>
        <v/>
      </c>
      <c r="L8991" s="27">
        <f>IF(J8991="","",MAX(0,E8991-J8991)^2)</f>
        <v/>
      </c>
      <c r="M8991" s="27">
        <f>IF(J8991="","",MAX(0,E8991-(J8991+twcdh_off))^2)</f>
        <v/>
      </c>
      <c r="N8991" s="27">
        <f>IF(E8991="","",MAX(0,E8991-swcdh_thr)^2)</f>
        <v/>
      </c>
      <c r="O8991">
        <f>IF(K8991="","",ROUND(E8991-K8991,0))</f>
        <v/>
      </c>
      <c r="P8991">
        <f>IF(O8991="","",IF(O8991&gt;=1,O8991,0))</f>
        <v/>
      </c>
      <c r="Q8991" s="27">
        <f>IF(E8991="","",MAX(0,E8991-22))</f>
        <v/>
      </c>
      <c r="R8991" s="27">
        <f>IF(H8991=1,E8991,"")</f>
        <v/>
      </c>
      <c r="S8991" s="27">
        <f>IF(AND(H8991=1,J8991&lt;&gt;""),E8991-J8991,"")</f>
        <v/>
      </c>
      <c r="T8991">
        <f>IF(G8991="","",MONTH(G8991))</f>
        <v/>
      </c>
    </row>
    <row r="8992">
      <c r="A8992" s="24" t="n"/>
      <c r="B8992" s="24" t="n"/>
      <c r="C8992" s="24" t="n"/>
      <c r="D8992" s="24" t="n"/>
      <c r="E8992" s="24" t="n"/>
      <c r="F8992" s="25">
        <f>IF($E8992="","",DATE(IF($A8992="",nominal_year,$A8992),$B8992,$C8992)+($D8992-IF(LEFT(hour_conv,1)="1",1,0))/24)</f>
        <v/>
      </c>
      <c r="G8992" s="26">
        <f>IF(F8992="","",INT(F8992))</f>
        <v/>
      </c>
      <c r="H8992">
        <f>IF(G8992="","",IF(AND(MONTH(G8992)*100+DAY(G8992)&gt;=season_lo,MONTH(G8992)*100+DAY(G8992)&lt;=season_hi),1,0))</f>
        <v/>
      </c>
      <c r="I8992">
        <f>IF(G8992="","",G8992-first_day+1)</f>
        <v/>
      </c>
      <c r="J8992" s="27">
        <f>IF(I8992="","",INDEX(Daily!$J$2:$J$421,I8992))</f>
        <v/>
      </c>
      <c r="K8992" s="27">
        <f>IF(J8992="","",J8992+cat_offset)</f>
        <v/>
      </c>
      <c r="L8992" s="27">
        <f>IF(J8992="","",MAX(0,E8992-J8992)^2)</f>
        <v/>
      </c>
      <c r="M8992" s="27">
        <f>IF(J8992="","",MAX(0,E8992-(J8992+twcdh_off))^2)</f>
        <v/>
      </c>
      <c r="N8992" s="27">
        <f>IF(E8992="","",MAX(0,E8992-swcdh_thr)^2)</f>
        <v/>
      </c>
      <c r="O8992">
        <f>IF(K8992="","",ROUND(E8992-K8992,0))</f>
        <v/>
      </c>
      <c r="P8992">
        <f>IF(O8992="","",IF(O8992&gt;=1,O8992,0))</f>
        <v/>
      </c>
      <c r="Q8992" s="27">
        <f>IF(E8992="","",MAX(0,E8992-22))</f>
        <v/>
      </c>
      <c r="R8992" s="27">
        <f>IF(H8992=1,E8992,"")</f>
        <v/>
      </c>
      <c r="S8992" s="27">
        <f>IF(AND(H8992=1,J8992&lt;&gt;""),E8992-J8992,"")</f>
        <v/>
      </c>
      <c r="T8992">
        <f>IF(G8992="","",MONTH(G8992))</f>
        <v/>
      </c>
    </row>
    <row r="8993">
      <c r="A8993" s="24" t="n"/>
      <c r="B8993" s="24" t="n"/>
      <c r="C8993" s="24" t="n"/>
      <c r="D8993" s="24" t="n"/>
      <c r="E8993" s="24" t="n"/>
      <c r="F8993" s="25">
        <f>IF($E8993="","",DATE(IF($A8993="",nominal_year,$A8993),$B8993,$C8993)+($D8993-IF(LEFT(hour_conv,1)="1",1,0))/24)</f>
        <v/>
      </c>
      <c r="G8993" s="26">
        <f>IF(F8993="","",INT(F8993))</f>
        <v/>
      </c>
      <c r="H8993">
        <f>IF(G8993="","",IF(AND(MONTH(G8993)*100+DAY(G8993)&gt;=season_lo,MONTH(G8993)*100+DAY(G8993)&lt;=season_hi),1,0))</f>
        <v/>
      </c>
      <c r="I8993">
        <f>IF(G8993="","",G8993-first_day+1)</f>
        <v/>
      </c>
      <c r="J8993" s="27">
        <f>IF(I8993="","",INDEX(Daily!$J$2:$J$421,I8993))</f>
        <v/>
      </c>
      <c r="K8993" s="27">
        <f>IF(J8993="","",J8993+cat_offset)</f>
        <v/>
      </c>
      <c r="L8993" s="27">
        <f>IF(J8993="","",MAX(0,E8993-J8993)^2)</f>
        <v/>
      </c>
      <c r="M8993" s="27">
        <f>IF(J8993="","",MAX(0,E8993-(J8993+twcdh_off))^2)</f>
        <v/>
      </c>
      <c r="N8993" s="27">
        <f>IF(E8993="","",MAX(0,E8993-swcdh_thr)^2)</f>
        <v/>
      </c>
      <c r="O8993">
        <f>IF(K8993="","",ROUND(E8993-K8993,0))</f>
        <v/>
      </c>
      <c r="P8993">
        <f>IF(O8993="","",IF(O8993&gt;=1,O8993,0))</f>
        <v/>
      </c>
      <c r="Q8993" s="27">
        <f>IF(E8993="","",MAX(0,E8993-22))</f>
        <v/>
      </c>
      <c r="R8993" s="27">
        <f>IF(H8993=1,E8993,"")</f>
        <v/>
      </c>
      <c r="S8993" s="27">
        <f>IF(AND(H8993=1,J8993&lt;&gt;""),E8993-J8993,"")</f>
        <v/>
      </c>
      <c r="T8993">
        <f>IF(G8993="","",MONTH(G8993))</f>
        <v/>
      </c>
    </row>
    <row r="8994">
      <c r="A8994" s="24" t="n"/>
      <c r="B8994" s="24" t="n"/>
      <c r="C8994" s="24" t="n"/>
      <c r="D8994" s="24" t="n"/>
      <c r="E8994" s="24" t="n"/>
      <c r="F8994" s="25">
        <f>IF($E8994="","",DATE(IF($A8994="",nominal_year,$A8994),$B8994,$C8994)+($D8994-IF(LEFT(hour_conv,1)="1",1,0))/24)</f>
        <v/>
      </c>
      <c r="G8994" s="26">
        <f>IF(F8994="","",INT(F8994))</f>
        <v/>
      </c>
      <c r="H8994">
        <f>IF(G8994="","",IF(AND(MONTH(G8994)*100+DAY(G8994)&gt;=season_lo,MONTH(G8994)*100+DAY(G8994)&lt;=season_hi),1,0))</f>
        <v/>
      </c>
      <c r="I8994">
        <f>IF(G8994="","",G8994-first_day+1)</f>
        <v/>
      </c>
      <c r="J8994" s="27">
        <f>IF(I8994="","",INDEX(Daily!$J$2:$J$421,I8994))</f>
        <v/>
      </c>
      <c r="K8994" s="27">
        <f>IF(J8994="","",J8994+cat_offset)</f>
        <v/>
      </c>
      <c r="L8994" s="27">
        <f>IF(J8994="","",MAX(0,E8994-J8994)^2)</f>
        <v/>
      </c>
      <c r="M8994" s="27">
        <f>IF(J8994="","",MAX(0,E8994-(J8994+twcdh_off))^2)</f>
        <v/>
      </c>
      <c r="N8994" s="27">
        <f>IF(E8994="","",MAX(0,E8994-swcdh_thr)^2)</f>
        <v/>
      </c>
      <c r="O8994">
        <f>IF(K8994="","",ROUND(E8994-K8994,0))</f>
        <v/>
      </c>
      <c r="P8994">
        <f>IF(O8994="","",IF(O8994&gt;=1,O8994,0))</f>
        <v/>
      </c>
      <c r="Q8994" s="27">
        <f>IF(E8994="","",MAX(0,E8994-22))</f>
        <v/>
      </c>
      <c r="R8994" s="27">
        <f>IF(H8994=1,E8994,"")</f>
        <v/>
      </c>
      <c r="S8994" s="27">
        <f>IF(AND(H8994=1,J8994&lt;&gt;""),E8994-J8994,"")</f>
        <v/>
      </c>
      <c r="T8994">
        <f>IF(G8994="","",MONTH(G8994))</f>
        <v/>
      </c>
    </row>
    <row r="8995">
      <c r="A8995" s="24" t="n"/>
      <c r="B8995" s="24" t="n"/>
      <c r="C8995" s="24" t="n"/>
      <c r="D8995" s="24" t="n"/>
      <c r="E8995" s="24" t="n"/>
      <c r="F8995" s="25">
        <f>IF($E8995="","",DATE(IF($A8995="",nominal_year,$A8995),$B8995,$C8995)+($D8995-IF(LEFT(hour_conv,1)="1",1,0))/24)</f>
        <v/>
      </c>
      <c r="G8995" s="26">
        <f>IF(F8995="","",INT(F8995))</f>
        <v/>
      </c>
      <c r="H8995">
        <f>IF(G8995="","",IF(AND(MONTH(G8995)*100+DAY(G8995)&gt;=season_lo,MONTH(G8995)*100+DAY(G8995)&lt;=season_hi),1,0))</f>
        <v/>
      </c>
      <c r="I8995">
        <f>IF(G8995="","",G8995-first_day+1)</f>
        <v/>
      </c>
      <c r="J8995" s="27">
        <f>IF(I8995="","",INDEX(Daily!$J$2:$J$421,I8995))</f>
        <v/>
      </c>
      <c r="K8995" s="27">
        <f>IF(J8995="","",J8995+cat_offset)</f>
        <v/>
      </c>
      <c r="L8995" s="27">
        <f>IF(J8995="","",MAX(0,E8995-J8995)^2)</f>
        <v/>
      </c>
      <c r="M8995" s="27">
        <f>IF(J8995="","",MAX(0,E8995-(J8995+twcdh_off))^2)</f>
        <v/>
      </c>
      <c r="N8995" s="27">
        <f>IF(E8995="","",MAX(0,E8995-swcdh_thr)^2)</f>
        <v/>
      </c>
      <c r="O8995">
        <f>IF(K8995="","",ROUND(E8995-K8995,0))</f>
        <v/>
      </c>
      <c r="P8995">
        <f>IF(O8995="","",IF(O8995&gt;=1,O8995,0))</f>
        <v/>
      </c>
      <c r="Q8995" s="27">
        <f>IF(E8995="","",MAX(0,E8995-22))</f>
        <v/>
      </c>
      <c r="R8995" s="27">
        <f>IF(H8995=1,E8995,"")</f>
        <v/>
      </c>
      <c r="S8995" s="27">
        <f>IF(AND(H8995=1,J8995&lt;&gt;""),E8995-J8995,"")</f>
        <v/>
      </c>
      <c r="T8995">
        <f>IF(G8995="","",MONTH(G8995))</f>
        <v/>
      </c>
    </row>
    <row r="8996">
      <c r="A8996" s="24" t="n"/>
      <c r="B8996" s="24" t="n"/>
      <c r="C8996" s="24" t="n"/>
      <c r="D8996" s="24" t="n"/>
      <c r="E8996" s="24" t="n"/>
      <c r="F8996" s="25">
        <f>IF($E8996="","",DATE(IF($A8996="",nominal_year,$A8996),$B8996,$C8996)+($D8996-IF(LEFT(hour_conv,1)="1",1,0))/24)</f>
        <v/>
      </c>
      <c r="G8996" s="26">
        <f>IF(F8996="","",INT(F8996))</f>
        <v/>
      </c>
      <c r="H8996">
        <f>IF(G8996="","",IF(AND(MONTH(G8996)*100+DAY(G8996)&gt;=season_lo,MONTH(G8996)*100+DAY(G8996)&lt;=season_hi),1,0))</f>
        <v/>
      </c>
      <c r="I8996">
        <f>IF(G8996="","",G8996-first_day+1)</f>
        <v/>
      </c>
      <c r="J8996" s="27">
        <f>IF(I8996="","",INDEX(Daily!$J$2:$J$421,I8996))</f>
        <v/>
      </c>
      <c r="K8996" s="27">
        <f>IF(J8996="","",J8996+cat_offset)</f>
        <v/>
      </c>
      <c r="L8996" s="27">
        <f>IF(J8996="","",MAX(0,E8996-J8996)^2)</f>
        <v/>
      </c>
      <c r="M8996" s="27">
        <f>IF(J8996="","",MAX(0,E8996-(J8996+twcdh_off))^2)</f>
        <v/>
      </c>
      <c r="N8996" s="27">
        <f>IF(E8996="","",MAX(0,E8996-swcdh_thr)^2)</f>
        <v/>
      </c>
      <c r="O8996">
        <f>IF(K8996="","",ROUND(E8996-K8996,0))</f>
        <v/>
      </c>
      <c r="P8996">
        <f>IF(O8996="","",IF(O8996&gt;=1,O8996,0))</f>
        <v/>
      </c>
      <c r="Q8996" s="27">
        <f>IF(E8996="","",MAX(0,E8996-22))</f>
        <v/>
      </c>
      <c r="R8996" s="27">
        <f>IF(H8996=1,E8996,"")</f>
        <v/>
      </c>
      <c r="S8996" s="27">
        <f>IF(AND(H8996=1,J8996&lt;&gt;""),E8996-J8996,"")</f>
        <v/>
      </c>
      <c r="T8996">
        <f>IF(G8996="","",MONTH(G8996))</f>
        <v/>
      </c>
    </row>
    <row r="8997">
      <c r="A8997" s="24" t="n"/>
      <c r="B8997" s="24" t="n"/>
      <c r="C8997" s="24" t="n"/>
      <c r="D8997" s="24" t="n"/>
      <c r="E8997" s="24" t="n"/>
      <c r="F8997" s="25">
        <f>IF($E8997="","",DATE(IF($A8997="",nominal_year,$A8997),$B8997,$C8997)+($D8997-IF(LEFT(hour_conv,1)="1",1,0))/24)</f>
        <v/>
      </c>
      <c r="G8997" s="26">
        <f>IF(F8997="","",INT(F8997))</f>
        <v/>
      </c>
      <c r="H8997">
        <f>IF(G8997="","",IF(AND(MONTH(G8997)*100+DAY(G8997)&gt;=season_lo,MONTH(G8997)*100+DAY(G8997)&lt;=season_hi),1,0))</f>
        <v/>
      </c>
      <c r="I8997">
        <f>IF(G8997="","",G8997-first_day+1)</f>
        <v/>
      </c>
      <c r="J8997" s="27">
        <f>IF(I8997="","",INDEX(Daily!$J$2:$J$421,I8997))</f>
        <v/>
      </c>
      <c r="K8997" s="27">
        <f>IF(J8997="","",J8997+cat_offset)</f>
        <v/>
      </c>
      <c r="L8997" s="27">
        <f>IF(J8997="","",MAX(0,E8997-J8997)^2)</f>
        <v/>
      </c>
      <c r="M8997" s="27">
        <f>IF(J8997="","",MAX(0,E8997-(J8997+twcdh_off))^2)</f>
        <v/>
      </c>
      <c r="N8997" s="27">
        <f>IF(E8997="","",MAX(0,E8997-swcdh_thr)^2)</f>
        <v/>
      </c>
      <c r="O8997">
        <f>IF(K8997="","",ROUND(E8997-K8997,0))</f>
        <v/>
      </c>
      <c r="P8997">
        <f>IF(O8997="","",IF(O8997&gt;=1,O8997,0))</f>
        <v/>
      </c>
      <c r="Q8997" s="27">
        <f>IF(E8997="","",MAX(0,E8997-22))</f>
        <v/>
      </c>
      <c r="R8997" s="27">
        <f>IF(H8997=1,E8997,"")</f>
        <v/>
      </c>
      <c r="S8997" s="27">
        <f>IF(AND(H8997=1,J8997&lt;&gt;""),E8997-J8997,"")</f>
        <v/>
      </c>
      <c r="T8997">
        <f>IF(G8997="","",MONTH(G8997))</f>
        <v/>
      </c>
    </row>
    <row r="8998">
      <c r="A8998" s="24" t="n"/>
      <c r="B8998" s="24" t="n"/>
      <c r="C8998" s="24" t="n"/>
      <c r="D8998" s="24" t="n"/>
      <c r="E8998" s="24" t="n"/>
      <c r="F8998" s="25">
        <f>IF($E8998="","",DATE(IF($A8998="",nominal_year,$A8998),$B8998,$C8998)+($D8998-IF(LEFT(hour_conv,1)="1",1,0))/24)</f>
        <v/>
      </c>
      <c r="G8998" s="26">
        <f>IF(F8998="","",INT(F8998))</f>
        <v/>
      </c>
      <c r="H8998">
        <f>IF(G8998="","",IF(AND(MONTH(G8998)*100+DAY(G8998)&gt;=season_lo,MONTH(G8998)*100+DAY(G8998)&lt;=season_hi),1,0))</f>
        <v/>
      </c>
      <c r="I8998">
        <f>IF(G8998="","",G8998-first_day+1)</f>
        <v/>
      </c>
      <c r="J8998" s="27">
        <f>IF(I8998="","",INDEX(Daily!$J$2:$J$421,I8998))</f>
        <v/>
      </c>
      <c r="K8998" s="27">
        <f>IF(J8998="","",J8998+cat_offset)</f>
        <v/>
      </c>
      <c r="L8998" s="27">
        <f>IF(J8998="","",MAX(0,E8998-J8998)^2)</f>
        <v/>
      </c>
      <c r="M8998" s="27">
        <f>IF(J8998="","",MAX(0,E8998-(J8998+twcdh_off))^2)</f>
        <v/>
      </c>
      <c r="N8998" s="27">
        <f>IF(E8998="","",MAX(0,E8998-swcdh_thr)^2)</f>
        <v/>
      </c>
      <c r="O8998">
        <f>IF(K8998="","",ROUND(E8998-K8998,0))</f>
        <v/>
      </c>
      <c r="P8998">
        <f>IF(O8998="","",IF(O8998&gt;=1,O8998,0))</f>
        <v/>
      </c>
      <c r="Q8998" s="27">
        <f>IF(E8998="","",MAX(0,E8998-22))</f>
        <v/>
      </c>
      <c r="R8998" s="27">
        <f>IF(H8998=1,E8998,"")</f>
        <v/>
      </c>
      <c r="S8998" s="27">
        <f>IF(AND(H8998=1,J8998&lt;&gt;""),E8998-J8998,"")</f>
        <v/>
      </c>
      <c r="T8998">
        <f>IF(G8998="","",MONTH(G8998))</f>
        <v/>
      </c>
    </row>
    <row r="8999">
      <c r="A8999" s="24" t="n"/>
      <c r="B8999" s="24" t="n"/>
      <c r="C8999" s="24" t="n"/>
      <c r="D8999" s="24" t="n"/>
      <c r="E8999" s="24" t="n"/>
      <c r="F8999" s="25">
        <f>IF($E8999="","",DATE(IF($A8999="",nominal_year,$A8999),$B8999,$C8999)+($D8999-IF(LEFT(hour_conv,1)="1",1,0))/24)</f>
        <v/>
      </c>
      <c r="G8999" s="26">
        <f>IF(F8999="","",INT(F8999))</f>
        <v/>
      </c>
      <c r="H8999">
        <f>IF(G8999="","",IF(AND(MONTH(G8999)*100+DAY(G8999)&gt;=season_lo,MONTH(G8999)*100+DAY(G8999)&lt;=season_hi),1,0))</f>
        <v/>
      </c>
      <c r="I8999">
        <f>IF(G8999="","",G8999-first_day+1)</f>
        <v/>
      </c>
      <c r="J8999" s="27">
        <f>IF(I8999="","",INDEX(Daily!$J$2:$J$421,I8999))</f>
        <v/>
      </c>
      <c r="K8999" s="27">
        <f>IF(J8999="","",J8999+cat_offset)</f>
        <v/>
      </c>
      <c r="L8999" s="27">
        <f>IF(J8999="","",MAX(0,E8999-J8999)^2)</f>
        <v/>
      </c>
      <c r="M8999" s="27">
        <f>IF(J8999="","",MAX(0,E8999-(J8999+twcdh_off))^2)</f>
        <v/>
      </c>
      <c r="N8999" s="27">
        <f>IF(E8999="","",MAX(0,E8999-swcdh_thr)^2)</f>
        <v/>
      </c>
      <c r="O8999">
        <f>IF(K8999="","",ROUND(E8999-K8999,0))</f>
        <v/>
      </c>
      <c r="P8999">
        <f>IF(O8999="","",IF(O8999&gt;=1,O8999,0))</f>
        <v/>
      </c>
      <c r="Q8999" s="27">
        <f>IF(E8999="","",MAX(0,E8999-22))</f>
        <v/>
      </c>
      <c r="R8999" s="27">
        <f>IF(H8999=1,E8999,"")</f>
        <v/>
      </c>
      <c r="S8999" s="27">
        <f>IF(AND(H8999=1,J8999&lt;&gt;""),E8999-J8999,"")</f>
        <v/>
      </c>
      <c r="T8999">
        <f>IF(G8999="","",MONTH(G8999))</f>
        <v/>
      </c>
    </row>
    <row r="9000">
      <c r="A9000" s="24" t="n"/>
      <c r="B9000" s="24" t="n"/>
      <c r="C9000" s="24" t="n"/>
      <c r="D9000" s="24" t="n"/>
      <c r="E9000" s="24" t="n"/>
      <c r="F9000" s="25">
        <f>IF($E9000="","",DATE(IF($A9000="",nominal_year,$A9000),$B9000,$C9000)+($D9000-IF(LEFT(hour_conv,1)="1",1,0))/24)</f>
        <v/>
      </c>
      <c r="G9000" s="26">
        <f>IF(F9000="","",INT(F9000))</f>
        <v/>
      </c>
      <c r="H9000">
        <f>IF(G9000="","",IF(AND(MONTH(G9000)*100+DAY(G9000)&gt;=season_lo,MONTH(G9000)*100+DAY(G9000)&lt;=season_hi),1,0))</f>
        <v/>
      </c>
      <c r="I9000">
        <f>IF(G9000="","",G9000-first_day+1)</f>
        <v/>
      </c>
      <c r="J9000" s="27">
        <f>IF(I9000="","",INDEX(Daily!$J$2:$J$421,I9000))</f>
        <v/>
      </c>
      <c r="K9000" s="27">
        <f>IF(J9000="","",J9000+cat_offset)</f>
        <v/>
      </c>
      <c r="L9000" s="27">
        <f>IF(J9000="","",MAX(0,E9000-J9000)^2)</f>
        <v/>
      </c>
      <c r="M9000" s="27">
        <f>IF(J9000="","",MAX(0,E9000-(J9000+twcdh_off))^2)</f>
        <v/>
      </c>
      <c r="N9000" s="27">
        <f>IF(E9000="","",MAX(0,E9000-swcdh_thr)^2)</f>
        <v/>
      </c>
      <c r="O9000">
        <f>IF(K9000="","",ROUND(E9000-K9000,0))</f>
        <v/>
      </c>
      <c r="P9000">
        <f>IF(O9000="","",IF(O9000&gt;=1,O9000,0))</f>
        <v/>
      </c>
      <c r="Q9000" s="27">
        <f>IF(E9000="","",MAX(0,E9000-22))</f>
        <v/>
      </c>
      <c r="R9000" s="27">
        <f>IF(H9000=1,E9000,"")</f>
        <v/>
      </c>
      <c r="S9000" s="27">
        <f>IF(AND(H9000=1,J9000&lt;&gt;""),E9000-J9000,"")</f>
        <v/>
      </c>
      <c r="T9000">
        <f>IF(G9000="","",MONTH(G9000))</f>
        <v/>
      </c>
    </row>
    <row r="9001">
      <c r="A9001" s="24" t="n"/>
      <c r="B9001" s="24" t="n"/>
      <c r="C9001" s="24" t="n"/>
      <c r="D9001" s="24" t="n"/>
      <c r="E9001" s="24" t="n"/>
      <c r="F9001" s="25">
        <f>IF($E9001="","",DATE(IF($A9001="",nominal_year,$A9001),$B9001,$C9001)+($D9001-IF(LEFT(hour_conv,1)="1",1,0))/24)</f>
        <v/>
      </c>
      <c r="G9001" s="26">
        <f>IF(F9001="","",INT(F9001))</f>
        <v/>
      </c>
      <c r="H9001">
        <f>IF(G9001="","",IF(AND(MONTH(G9001)*100+DAY(G9001)&gt;=season_lo,MONTH(G9001)*100+DAY(G9001)&lt;=season_hi),1,0))</f>
        <v/>
      </c>
      <c r="I9001">
        <f>IF(G9001="","",G9001-first_day+1)</f>
        <v/>
      </c>
      <c r="J9001" s="27">
        <f>IF(I9001="","",INDEX(Daily!$J$2:$J$421,I9001))</f>
        <v/>
      </c>
      <c r="K9001" s="27">
        <f>IF(J9001="","",J9001+cat_offset)</f>
        <v/>
      </c>
      <c r="L9001" s="27">
        <f>IF(J9001="","",MAX(0,E9001-J9001)^2)</f>
        <v/>
      </c>
      <c r="M9001" s="27">
        <f>IF(J9001="","",MAX(0,E9001-(J9001+twcdh_off))^2)</f>
        <v/>
      </c>
      <c r="N9001" s="27">
        <f>IF(E9001="","",MAX(0,E9001-swcdh_thr)^2)</f>
        <v/>
      </c>
      <c r="O9001">
        <f>IF(K9001="","",ROUND(E9001-K9001,0))</f>
        <v/>
      </c>
      <c r="P9001">
        <f>IF(O9001="","",IF(O9001&gt;=1,O9001,0))</f>
        <v/>
      </c>
      <c r="Q9001" s="27">
        <f>IF(E9001="","",MAX(0,E9001-22))</f>
        <v/>
      </c>
      <c r="R9001" s="27">
        <f>IF(H9001=1,E9001,"")</f>
        <v/>
      </c>
      <c r="S9001" s="27">
        <f>IF(AND(H9001=1,J9001&lt;&gt;""),E9001-J9001,"")</f>
        <v/>
      </c>
      <c r="T9001">
        <f>IF(G9001="","",MONTH(G9001))</f>
        <v/>
      </c>
    </row>
    <row r="9002">
      <c r="A9002" s="24" t="n"/>
      <c r="B9002" s="24" t="n"/>
      <c r="C9002" s="24" t="n"/>
      <c r="D9002" s="24" t="n"/>
      <c r="E9002" s="24" t="n"/>
      <c r="F9002" s="25">
        <f>IF($E9002="","",DATE(IF($A9002="",nominal_year,$A9002),$B9002,$C9002)+($D9002-IF(LEFT(hour_conv,1)="1",1,0))/24)</f>
        <v/>
      </c>
      <c r="G9002" s="26">
        <f>IF(F9002="","",INT(F9002))</f>
        <v/>
      </c>
      <c r="H9002">
        <f>IF(G9002="","",IF(AND(MONTH(G9002)*100+DAY(G9002)&gt;=season_lo,MONTH(G9002)*100+DAY(G9002)&lt;=season_hi),1,0))</f>
        <v/>
      </c>
      <c r="I9002">
        <f>IF(G9002="","",G9002-first_day+1)</f>
        <v/>
      </c>
      <c r="J9002" s="27">
        <f>IF(I9002="","",INDEX(Daily!$J$2:$J$421,I9002))</f>
        <v/>
      </c>
      <c r="K9002" s="27">
        <f>IF(J9002="","",J9002+cat_offset)</f>
        <v/>
      </c>
      <c r="L9002" s="27">
        <f>IF(J9002="","",MAX(0,E9002-J9002)^2)</f>
        <v/>
      </c>
      <c r="M9002" s="27">
        <f>IF(J9002="","",MAX(0,E9002-(J9002+twcdh_off))^2)</f>
        <v/>
      </c>
      <c r="N9002" s="27">
        <f>IF(E9002="","",MAX(0,E9002-swcdh_thr)^2)</f>
        <v/>
      </c>
      <c r="O9002">
        <f>IF(K9002="","",ROUND(E9002-K9002,0))</f>
        <v/>
      </c>
      <c r="P9002">
        <f>IF(O9002="","",IF(O9002&gt;=1,O9002,0))</f>
        <v/>
      </c>
      <c r="Q9002" s="27">
        <f>IF(E9002="","",MAX(0,E9002-22))</f>
        <v/>
      </c>
      <c r="R9002" s="27">
        <f>IF(H9002=1,E9002,"")</f>
        <v/>
      </c>
      <c r="S9002" s="27">
        <f>IF(AND(H9002=1,J9002&lt;&gt;""),E9002-J9002,"")</f>
        <v/>
      </c>
      <c r="T9002">
        <f>IF(G9002="","",MONTH(G9002))</f>
        <v/>
      </c>
    </row>
    <row r="9003">
      <c r="A9003" s="24" t="n"/>
      <c r="B9003" s="24" t="n"/>
      <c r="C9003" s="24" t="n"/>
      <c r="D9003" s="24" t="n"/>
      <c r="E9003" s="24" t="n"/>
      <c r="F9003" s="25">
        <f>IF($E9003="","",DATE(IF($A9003="",nominal_year,$A9003),$B9003,$C9003)+($D9003-IF(LEFT(hour_conv,1)="1",1,0))/24)</f>
        <v/>
      </c>
      <c r="G9003" s="26">
        <f>IF(F9003="","",INT(F9003))</f>
        <v/>
      </c>
      <c r="H9003">
        <f>IF(G9003="","",IF(AND(MONTH(G9003)*100+DAY(G9003)&gt;=season_lo,MONTH(G9003)*100+DAY(G9003)&lt;=season_hi),1,0))</f>
        <v/>
      </c>
      <c r="I9003">
        <f>IF(G9003="","",G9003-first_day+1)</f>
        <v/>
      </c>
      <c r="J9003" s="27">
        <f>IF(I9003="","",INDEX(Daily!$J$2:$J$421,I9003))</f>
        <v/>
      </c>
      <c r="K9003" s="27">
        <f>IF(J9003="","",J9003+cat_offset)</f>
        <v/>
      </c>
      <c r="L9003" s="27">
        <f>IF(J9003="","",MAX(0,E9003-J9003)^2)</f>
        <v/>
      </c>
      <c r="M9003" s="27">
        <f>IF(J9003="","",MAX(0,E9003-(J9003+twcdh_off))^2)</f>
        <v/>
      </c>
      <c r="N9003" s="27">
        <f>IF(E9003="","",MAX(0,E9003-swcdh_thr)^2)</f>
        <v/>
      </c>
      <c r="O9003">
        <f>IF(K9003="","",ROUND(E9003-K9003,0))</f>
        <v/>
      </c>
      <c r="P9003">
        <f>IF(O9003="","",IF(O9003&gt;=1,O9003,0))</f>
        <v/>
      </c>
      <c r="Q9003" s="27">
        <f>IF(E9003="","",MAX(0,E9003-22))</f>
        <v/>
      </c>
      <c r="R9003" s="27">
        <f>IF(H9003=1,E9003,"")</f>
        <v/>
      </c>
      <c r="S9003" s="27">
        <f>IF(AND(H9003=1,J9003&lt;&gt;""),E9003-J9003,"")</f>
        <v/>
      </c>
      <c r="T9003">
        <f>IF(G9003="","",MONTH(G9003))</f>
        <v/>
      </c>
    </row>
    <row r="9004">
      <c r="A9004" s="24" t="n"/>
      <c r="B9004" s="24" t="n"/>
      <c r="C9004" s="24" t="n"/>
      <c r="D9004" s="24" t="n"/>
      <c r="E9004" s="24" t="n"/>
      <c r="F9004" s="25">
        <f>IF($E9004="","",DATE(IF($A9004="",nominal_year,$A9004),$B9004,$C9004)+($D9004-IF(LEFT(hour_conv,1)="1",1,0))/24)</f>
        <v/>
      </c>
      <c r="G9004" s="26">
        <f>IF(F9004="","",INT(F9004))</f>
        <v/>
      </c>
      <c r="H9004">
        <f>IF(G9004="","",IF(AND(MONTH(G9004)*100+DAY(G9004)&gt;=season_lo,MONTH(G9004)*100+DAY(G9004)&lt;=season_hi),1,0))</f>
        <v/>
      </c>
      <c r="I9004">
        <f>IF(G9004="","",G9004-first_day+1)</f>
        <v/>
      </c>
      <c r="J9004" s="27">
        <f>IF(I9004="","",INDEX(Daily!$J$2:$J$421,I9004))</f>
        <v/>
      </c>
      <c r="K9004" s="27">
        <f>IF(J9004="","",J9004+cat_offset)</f>
        <v/>
      </c>
      <c r="L9004" s="27">
        <f>IF(J9004="","",MAX(0,E9004-J9004)^2)</f>
        <v/>
      </c>
      <c r="M9004" s="27">
        <f>IF(J9004="","",MAX(0,E9004-(J9004+twcdh_off))^2)</f>
        <v/>
      </c>
      <c r="N9004" s="27">
        <f>IF(E9004="","",MAX(0,E9004-swcdh_thr)^2)</f>
        <v/>
      </c>
      <c r="O9004">
        <f>IF(K9004="","",ROUND(E9004-K9004,0))</f>
        <v/>
      </c>
      <c r="P9004">
        <f>IF(O9004="","",IF(O9004&gt;=1,O9004,0))</f>
        <v/>
      </c>
      <c r="Q9004" s="27">
        <f>IF(E9004="","",MAX(0,E9004-22))</f>
        <v/>
      </c>
      <c r="R9004" s="27">
        <f>IF(H9004=1,E9004,"")</f>
        <v/>
      </c>
      <c r="S9004" s="27">
        <f>IF(AND(H9004=1,J9004&lt;&gt;""),E9004-J9004,"")</f>
        <v/>
      </c>
      <c r="T9004">
        <f>IF(G9004="","",MONTH(G9004))</f>
        <v/>
      </c>
    </row>
    <row r="9005">
      <c r="A9005" s="24" t="n"/>
      <c r="B9005" s="24" t="n"/>
      <c r="C9005" s="24" t="n"/>
      <c r="D9005" s="24" t="n"/>
      <c r="E9005" s="24" t="n"/>
      <c r="F9005" s="25">
        <f>IF($E9005="","",DATE(IF($A9005="",nominal_year,$A9005),$B9005,$C9005)+($D9005-IF(LEFT(hour_conv,1)="1",1,0))/24)</f>
        <v/>
      </c>
      <c r="G9005" s="26">
        <f>IF(F9005="","",INT(F9005))</f>
        <v/>
      </c>
      <c r="H9005">
        <f>IF(G9005="","",IF(AND(MONTH(G9005)*100+DAY(G9005)&gt;=season_lo,MONTH(G9005)*100+DAY(G9005)&lt;=season_hi),1,0))</f>
        <v/>
      </c>
      <c r="I9005">
        <f>IF(G9005="","",G9005-first_day+1)</f>
        <v/>
      </c>
      <c r="J9005" s="27">
        <f>IF(I9005="","",INDEX(Daily!$J$2:$J$421,I9005))</f>
        <v/>
      </c>
      <c r="K9005" s="27">
        <f>IF(J9005="","",J9005+cat_offset)</f>
        <v/>
      </c>
      <c r="L9005" s="27">
        <f>IF(J9005="","",MAX(0,E9005-J9005)^2)</f>
        <v/>
      </c>
      <c r="M9005" s="27">
        <f>IF(J9005="","",MAX(0,E9005-(J9005+twcdh_off))^2)</f>
        <v/>
      </c>
      <c r="N9005" s="27">
        <f>IF(E9005="","",MAX(0,E9005-swcdh_thr)^2)</f>
        <v/>
      </c>
      <c r="O9005">
        <f>IF(K9005="","",ROUND(E9005-K9005,0))</f>
        <v/>
      </c>
      <c r="P9005">
        <f>IF(O9005="","",IF(O9005&gt;=1,O9005,0))</f>
        <v/>
      </c>
      <c r="Q9005" s="27">
        <f>IF(E9005="","",MAX(0,E9005-22))</f>
        <v/>
      </c>
      <c r="R9005" s="27">
        <f>IF(H9005=1,E9005,"")</f>
        <v/>
      </c>
      <c r="S9005" s="27">
        <f>IF(AND(H9005=1,J9005&lt;&gt;""),E9005-J9005,"")</f>
        <v/>
      </c>
      <c r="T9005">
        <f>IF(G9005="","",MONTH(G9005))</f>
        <v/>
      </c>
    </row>
    <row r="9006">
      <c r="A9006" s="24" t="n"/>
      <c r="B9006" s="24" t="n"/>
      <c r="C9006" s="24" t="n"/>
      <c r="D9006" s="24" t="n"/>
      <c r="E9006" s="24" t="n"/>
      <c r="F9006" s="25">
        <f>IF($E9006="","",DATE(IF($A9006="",nominal_year,$A9006),$B9006,$C9006)+($D9006-IF(LEFT(hour_conv,1)="1",1,0))/24)</f>
        <v/>
      </c>
      <c r="G9006" s="26">
        <f>IF(F9006="","",INT(F9006))</f>
        <v/>
      </c>
      <c r="H9006">
        <f>IF(G9006="","",IF(AND(MONTH(G9006)*100+DAY(G9006)&gt;=season_lo,MONTH(G9006)*100+DAY(G9006)&lt;=season_hi),1,0))</f>
        <v/>
      </c>
      <c r="I9006">
        <f>IF(G9006="","",G9006-first_day+1)</f>
        <v/>
      </c>
      <c r="J9006" s="27">
        <f>IF(I9006="","",INDEX(Daily!$J$2:$J$421,I9006))</f>
        <v/>
      </c>
      <c r="K9006" s="27">
        <f>IF(J9006="","",J9006+cat_offset)</f>
        <v/>
      </c>
      <c r="L9006" s="27">
        <f>IF(J9006="","",MAX(0,E9006-J9006)^2)</f>
        <v/>
      </c>
      <c r="M9006" s="27">
        <f>IF(J9006="","",MAX(0,E9006-(J9006+twcdh_off))^2)</f>
        <v/>
      </c>
      <c r="N9006" s="27">
        <f>IF(E9006="","",MAX(0,E9006-swcdh_thr)^2)</f>
        <v/>
      </c>
      <c r="O9006">
        <f>IF(K9006="","",ROUND(E9006-K9006,0))</f>
        <v/>
      </c>
      <c r="P9006">
        <f>IF(O9006="","",IF(O9006&gt;=1,O9006,0))</f>
        <v/>
      </c>
      <c r="Q9006" s="27">
        <f>IF(E9006="","",MAX(0,E9006-22))</f>
        <v/>
      </c>
      <c r="R9006" s="27">
        <f>IF(H9006=1,E9006,"")</f>
        <v/>
      </c>
      <c r="S9006" s="27">
        <f>IF(AND(H9006=1,J9006&lt;&gt;""),E9006-J9006,"")</f>
        <v/>
      </c>
      <c r="T9006">
        <f>IF(G9006="","",MONTH(G9006))</f>
        <v/>
      </c>
    </row>
    <row r="9007">
      <c r="A9007" s="24" t="n"/>
      <c r="B9007" s="24" t="n"/>
      <c r="C9007" s="24" t="n"/>
      <c r="D9007" s="24" t="n"/>
      <c r="E9007" s="24" t="n"/>
      <c r="F9007" s="25">
        <f>IF($E9007="","",DATE(IF($A9007="",nominal_year,$A9007),$B9007,$C9007)+($D9007-IF(LEFT(hour_conv,1)="1",1,0))/24)</f>
        <v/>
      </c>
      <c r="G9007" s="26">
        <f>IF(F9007="","",INT(F9007))</f>
        <v/>
      </c>
      <c r="H9007">
        <f>IF(G9007="","",IF(AND(MONTH(G9007)*100+DAY(G9007)&gt;=season_lo,MONTH(G9007)*100+DAY(G9007)&lt;=season_hi),1,0))</f>
        <v/>
      </c>
      <c r="I9007">
        <f>IF(G9007="","",G9007-first_day+1)</f>
        <v/>
      </c>
      <c r="J9007" s="27">
        <f>IF(I9007="","",INDEX(Daily!$J$2:$J$421,I9007))</f>
        <v/>
      </c>
      <c r="K9007" s="27">
        <f>IF(J9007="","",J9007+cat_offset)</f>
        <v/>
      </c>
      <c r="L9007" s="27">
        <f>IF(J9007="","",MAX(0,E9007-J9007)^2)</f>
        <v/>
      </c>
      <c r="M9007" s="27">
        <f>IF(J9007="","",MAX(0,E9007-(J9007+twcdh_off))^2)</f>
        <v/>
      </c>
      <c r="N9007" s="27">
        <f>IF(E9007="","",MAX(0,E9007-swcdh_thr)^2)</f>
        <v/>
      </c>
      <c r="O9007">
        <f>IF(K9007="","",ROUND(E9007-K9007,0))</f>
        <v/>
      </c>
      <c r="P9007">
        <f>IF(O9007="","",IF(O9007&gt;=1,O9007,0))</f>
        <v/>
      </c>
      <c r="Q9007" s="27">
        <f>IF(E9007="","",MAX(0,E9007-22))</f>
        <v/>
      </c>
      <c r="R9007" s="27">
        <f>IF(H9007=1,E9007,"")</f>
        <v/>
      </c>
      <c r="S9007" s="27">
        <f>IF(AND(H9007=1,J9007&lt;&gt;""),E9007-J9007,"")</f>
        <v/>
      </c>
      <c r="T9007">
        <f>IF(G9007="","",MONTH(G9007))</f>
        <v/>
      </c>
    </row>
    <row r="9008">
      <c r="A9008" s="24" t="n"/>
      <c r="B9008" s="24" t="n"/>
      <c r="C9008" s="24" t="n"/>
      <c r="D9008" s="24" t="n"/>
      <c r="E9008" s="24" t="n"/>
      <c r="F9008" s="25">
        <f>IF($E9008="","",DATE(IF($A9008="",nominal_year,$A9008),$B9008,$C9008)+($D9008-IF(LEFT(hour_conv,1)="1",1,0))/24)</f>
        <v/>
      </c>
      <c r="G9008" s="26">
        <f>IF(F9008="","",INT(F9008))</f>
        <v/>
      </c>
      <c r="H9008">
        <f>IF(G9008="","",IF(AND(MONTH(G9008)*100+DAY(G9008)&gt;=season_lo,MONTH(G9008)*100+DAY(G9008)&lt;=season_hi),1,0))</f>
        <v/>
      </c>
      <c r="I9008">
        <f>IF(G9008="","",G9008-first_day+1)</f>
        <v/>
      </c>
      <c r="J9008" s="27">
        <f>IF(I9008="","",INDEX(Daily!$J$2:$J$421,I9008))</f>
        <v/>
      </c>
      <c r="K9008" s="27">
        <f>IF(J9008="","",J9008+cat_offset)</f>
        <v/>
      </c>
      <c r="L9008" s="27">
        <f>IF(J9008="","",MAX(0,E9008-J9008)^2)</f>
        <v/>
      </c>
      <c r="M9008" s="27">
        <f>IF(J9008="","",MAX(0,E9008-(J9008+twcdh_off))^2)</f>
        <v/>
      </c>
      <c r="N9008" s="27">
        <f>IF(E9008="","",MAX(0,E9008-swcdh_thr)^2)</f>
        <v/>
      </c>
      <c r="O9008">
        <f>IF(K9008="","",ROUND(E9008-K9008,0))</f>
        <v/>
      </c>
      <c r="P9008">
        <f>IF(O9008="","",IF(O9008&gt;=1,O9008,0))</f>
        <v/>
      </c>
      <c r="Q9008" s="27">
        <f>IF(E9008="","",MAX(0,E9008-22))</f>
        <v/>
      </c>
      <c r="R9008" s="27">
        <f>IF(H9008=1,E9008,"")</f>
        <v/>
      </c>
      <c r="S9008" s="27">
        <f>IF(AND(H9008=1,J9008&lt;&gt;""),E9008-J9008,"")</f>
        <v/>
      </c>
      <c r="T9008">
        <f>IF(G9008="","",MONTH(G9008))</f>
        <v/>
      </c>
    </row>
    <row r="9009">
      <c r="A9009" s="24" t="n"/>
      <c r="B9009" s="24" t="n"/>
      <c r="C9009" s="24" t="n"/>
      <c r="D9009" s="24" t="n"/>
      <c r="E9009" s="24" t="n"/>
      <c r="F9009" s="25">
        <f>IF($E9009="","",DATE(IF($A9009="",nominal_year,$A9009),$B9009,$C9009)+($D9009-IF(LEFT(hour_conv,1)="1",1,0))/24)</f>
        <v/>
      </c>
      <c r="G9009" s="26">
        <f>IF(F9009="","",INT(F9009))</f>
        <v/>
      </c>
      <c r="H9009">
        <f>IF(G9009="","",IF(AND(MONTH(G9009)*100+DAY(G9009)&gt;=season_lo,MONTH(G9009)*100+DAY(G9009)&lt;=season_hi),1,0))</f>
        <v/>
      </c>
      <c r="I9009">
        <f>IF(G9009="","",G9009-first_day+1)</f>
        <v/>
      </c>
      <c r="J9009" s="27">
        <f>IF(I9009="","",INDEX(Daily!$J$2:$J$421,I9009))</f>
        <v/>
      </c>
      <c r="K9009" s="27">
        <f>IF(J9009="","",J9009+cat_offset)</f>
        <v/>
      </c>
      <c r="L9009" s="27">
        <f>IF(J9009="","",MAX(0,E9009-J9009)^2)</f>
        <v/>
      </c>
      <c r="M9009" s="27">
        <f>IF(J9009="","",MAX(0,E9009-(J9009+twcdh_off))^2)</f>
        <v/>
      </c>
      <c r="N9009" s="27">
        <f>IF(E9009="","",MAX(0,E9009-swcdh_thr)^2)</f>
        <v/>
      </c>
      <c r="O9009">
        <f>IF(K9009="","",ROUND(E9009-K9009,0))</f>
        <v/>
      </c>
      <c r="P9009">
        <f>IF(O9009="","",IF(O9009&gt;=1,O9009,0))</f>
        <v/>
      </c>
      <c r="Q9009" s="27">
        <f>IF(E9009="","",MAX(0,E9009-22))</f>
        <v/>
      </c>
      <c r="R9009" s="27">
        <f>IF(H9009=1,E9009,"")</f>
        <v/>
      </c>
      <c r="S9009" s="27">
        <f>IF(AND(H9009=1,J9009&lt;&gt;""),E9009-J9009,"")</f>
        <v/>
      </c>
      <c r="T9009">
        <f>IF(G9009="","",MONTH(G9009))</f>
        <v/>
      </c>
    </row>
    <row r="9010">
      <c r="A9010" s="24" t="n"/>
      <c r="B9010" s="24" t="n"/>
      <c r="C9010" s="24" t="n"/>
      <c r="D9010" s="24" t="n"/>
      <c r="E9010" s="24" t="n"/>
      <c r="F9010" s="25">
        <f>IF($E9010="","",DATE(IF($A9010="",nominal_year,$A9010),$B9010,$C9010)+($D9010-IF(LEFT(hour_conv,1)="1",1,0))/24)</f>
        <v/>
      </c>
      <c r="G9010" s="26">
        <f>IF(F9010="","",INT(F9010))</f>
        <v/>
      </c>
      <c r="H9010">
        <f>IF(G9010="","",IF(AND(MONTH(G9010)*100+DAY(G9010)&gt;=season_lo,MONTH(G9010)*100+DAY(G9010)&lt;=season_hi),1,0))</f>
        <v/>
      </c>
      <c r="I9010">
        <f>IF(G9010="","",G9010-first_day+1)</f>
        <v/>
      </c>
      <c r="J9010" s="27">
        <f>IF(I9010="","",INDEX(Daily!$J$2:$J$421,I9010))</f>
        <v/>
      </c>
      <c r="K9010" s="27">
        <f>IF(J9010="","",J9010+cat_offset)</f>
        <v/>
      </c>
      <c r="L9010" s="27">
        <f>IF(J9010="","",MAX(0,E9010-J9010)^2)</f>
        <v/>
      </c>
      <c r="M9010" s="27">
        <f>IF(J9010="","",MAX(0,E9010-(J9010+twcdh_off))^2)</f>
        <v/>
      </c>
      <c r="N9010" s="27">
        <f>IF(E9010="","",MAX(0,E9010-swcdh_thr)^2)</f>
        <v/>
      </c>
      <c r="O9010">
        <f>IF(K9010="","",ROUND(E9010-K9010,0))</f>
        <v/>
      </c>
      <c r="P9010">
        <f>IF(O9010="","",IF(O9010&gt;=1,O9010,0))</f>
        <v/>
      </c>
      <c r="Q9010" s="27">
        <f>IF(E9010="","",MAX(0,E9010-22))</f>
        <v/>
      </c>
      <c r="R9010" s="27">
        <f>IF(H9010=1,E9010,"")</f>
        <v/>
      </c>
      <c r="S9010" s="27">
        <f>IF(AND(H9010=1,J9010&lt;&gt;""),E9010-J9010,"")</f>
        <v/>
      </c>
      <c r="T9010">
        <f>IF(G9010="","",MONTH(G9010))</f>
        <v/>
      </c>
    </row>
    <row r="9011">
      <c r="A9011" s="24" t="n"/>
      <c r="B9011" s="24" t="n"/>
      <c r="C9011" s="24" t="n"/>
      <c r="D9011" s="24" t="n"/>
      <c r="E9011" s="24" t="n"/>
      <c r="F9011" s="25">
        <f>IF($E9011="","",DATE(IF($A9011="",nominal_year,$A9011),$B9011,$C9011)+($D9011-IF(LEFT(hour_conv,1)="1",1,0))/24)</f>
        <v/>
      </c>
      <c r="G9011" s="26">
        <f>IF(F9011="","",INT(F9011))</f>
        <v/>
      </c>
      <c r="H9011">
        <f>IF(G9011="","",IF(AND(MONTH(G9011)*100+DAY(G9011)&gt;=season_lo,MONTH(G9011)*100+DAY(G9011)&lt;=season_hi),1,0))</f>
        <v/>
      </c>
      <c r="I9011">
        <f>IF(G9011="","",G9011-first_day+1)</f>
        <v/>
      </c>
      <c r="J9011" s="27">
        <f>IF(I9011="","",INDEX(Daily!$J$2:$J$421,I9011))</f>
        <v/>
      </c>
      <c r="K9011" s="27">
        <f>IF(J9011="","",J9011+cat_offset)</f>
        <v/>
      </c>
      <c r="L9011" s="27">
        <f>IF(J9011="","",MAX(0,E9011-J9011)^2)</f>
        <v/>
      </c>
      <c r="M9011" s="27">
        <f>IF(J9011="","",MAX(0,E9011-(J9011+twcdh_off))^2)</f>
        <v/>
      </c>
      <c r="N9011" s="27">
        <f>IF(E9011="","",MAX(0,E9011-swcdh_thr)^2)</f>
        <v/>
      </c>
      <c r="O9011">
        <f>IF(K9011="","",ROUND(E9011-K9011,0))</f>
        <v/>
      </c>
      <c r="P9011">
        <f>IF(O9011="","",IF(O9011&gt;=1,O9011,0))</f>
        <v/>
      </c>
      <c r="Q9011" s="27">
        <f>IF(E9011="","",MAX(0,E9011-22))</f>
        <v/>
      </c>
      <c r="R9011" s="27">
        <f>IF(H9011=1,E9011,"")</f>
        <v/>
      </c>
      <c r="S9011" s="27">
        <f>IF(AND(H9011=1,J9011&lt;&gt;""),E9011-J9011,"")</f>
        <v/>
      </c>
      <c r="T9011">
        <f>IF(G9011="","",MONTH(G9011))</f>
        <v/>
      </c>
    </row>
    <row r="9012">
      <c r="A9012" s="24" t="n"/>
      <c r="B9012" s="24" t="n"/>
      <c r="C9012" s="24" t="n"/>
      <c r="D9012" s="24" t="n"/>
      <c r="E9012" s="24" t="n"/>
      <c r="F9012" s="25">
        <f>IF($E9012="","",DATE(IF($A9012="",nominal_year,$A9012),$B9012,$C9012)+($D9012-IF(LEFT(hour_conv,1)="1",1,0))/24)</f>
        <v/>
      </c>
      <c r="G9012" s="26">
        <f>IF(F9012="","",INT(F9012))</f>
        <v/>
      </c>
      <c r="H9012">
        <f>IF(G9012="","",IF(AND(MONTH(G9012)*100+DAY(G9012)&gt;=season_lo,MONTH(G9012)*100+DAY(G9012)&lt;=season_hi),1,0))</f>
        <v/>
      </c>
      <c r="I9012">
        <f>IF(G9012="","",G9012-first_day+1)</f>
        <v/>
      </c>
      <c r="J9012" s="27">
        <f>IF(I9012="","",INDEX(Daily!$J$2:$J$421,I9012))</f>
        <v/>
      </c>
      <c r="K9012" s="27">
        <f>IF(J9012="","",J9012+cat_offset)</f>
        <v/>
      </c>
      <c r="L9012" s="27">
        <f>IF(J9012="","",MAX(0,E9012-J9012)^2)</f>
        <v/>
      </c>
      <c r="M9012" s="27">
        <f>IF(J9012="","",MAX(0,E9012-(J9012+twcdh_off))^2)</f>
        <v/>
      </c>
      <c r="N9012" s="27">
        <f>IF(E9012="","",MAX(0,E9012-swcdh_thr)^2)</f>
        <v/>
      </c>
      <c r="O9012">
        <f>IF(K9012="","",ROUND(E9012-K9012,0))</f>
        <v/>
      </c>
      <c r="P9012">
        <f>IF(O9012="","",IF(O9012&gt;=1,O9012,0))</f>
        <v/>
      </c>
      <c r="Q9012" s="27">
        <f>IF(E9012="","",MAX(0,E9012-22))</f>
        <v/>
      </c>
      <c r="R9012" s="27">
        <f>IF(H9012=1,E9012,"")</f>
        <v/>
      </c>
      <c r="S9012" s="27">
        <f>IF(AND(H9012=1,J9012&lt;&gt;""),E9012-J9012,"")</f>
        <v/>
      </c>
      <c r="T9012">
        <f>IF(G9012="","",MONTH(G9012))</f>
        <v/>
      </c>
    </row>
    <row r="9013">
      <c r="A9013" s="24" t="n"/>
      <c r="B9013" s="24" t="n"/>
      <c r="C9013" s="24" t="n"/>
      <c r="D9013" s="24" t="n"/>
      <c r="E9013" s="24" t="n"/>
      <c r="F9013" s="25">
        <f>IF($E9013="","",DATE(IF($A9013="",nominal_year,$A9013),$B9013,$C9013)+($D9013-IF(LEFT(hour_conv,1)="1",1,0))/24)</f>
        <v/>
      </c>
      <c r="G9013" s="26">
        <f>IF(F9013="","",INT(F9013))</f>
        <v/>
      </c>
      <c r="H9013">
        <f>IF(G9013="","",IF(AND(MONTH(G9013)*100+DAY(G9013)&gt;=season_lo,MONTH(G9013)*100+DAY(G9013)&lt;=season_hi),1,0))</f>
        <v/>
      </c>
      <c r="I9013">
        <f>IF(G9013="","",G9013-first_day+1)</f>
        <v/>
      </c>
      <c r="J9013" s="27">
        <f>IF(I9013="","",INDEX(Daily!$J$2:$J$421,I9013))</f>
        <v/>
      </c>
      <c r="K9013" s="27">
        <f>IF(J9013="","",J9013+cat_offset)</f>
        <v/>
      </c>
      <c r="L9013" s="27">
        <f>IF(J9013="","",MAX(0,E9013-J9013)^2)</f>
        <v/>
      </c>
      <c r="M9013" s="27">
        <f>IF(J9013="","",MAX(0,E9013-(J9013+twcdh_off))^2)</f>
        <v/>
      </c>
      <c r="N9013" s="27">
        <f>IF(E9013="","",MAX(0,E9013-swcdh_thr)^2)</f>
        <v/>
      </c>
      <c r="O9013">
        <f>IF(K9013="","",ROUND(E9013-K9013,0))</f>
        <v/>
      </c>
      <c r="P9013">
        <f>IF(O9013="","",IF(O9013&gt;=1,O9013,0))</f>
        <v/>
      </c>
      <c r="Q9013" s="27">
        <f>IF(E9013="","",MAX(0,E9013-22))</f>
        <v/>
      </c>
      <c r="R9013" s="27">
        <f>IF(H9013=1,E9013,"")</f>
        <v/>
      </c>
      <c r="S9013" s="27">
        <f>IF(AND(H9013=1,J9013&lt;&gt;""),E9013-J9013,"")</f>
        <v/>
      </c>
      <c r="T9013">
        <f>IF(G9013="","",MONTH(G9013))</f>
        <v/>
      </c>
    </row>
    <row r="9014">
      <c r="A9014" s="24" t="n"/>
      <c r="B9014" s="24" t="n"/>
      <c r="C9014" s="24" t="n"/>
      <c r="D9014" s="24" t="n"/>
      <c r="E9014" s="24" t="n"/>
      <c r="F9014" s="25">
        <f>IF($E9014="","",DATE(IF($A9014="",nominal_year,$A9014),$B9014,$C9014)+($D9014-IF(LEFT(hour_conv,1)="1",1,0))/24)</f>
        <v/>
      </c>
      <c r="G9014" s="26">
        <f>IF(F9014="","",INT(F9014))</f>
        <v/>
      </c>
      <c r="H9014">
        <f>IF(G9014="","",IF(AND(MONTH(G9014)*100+DAY(G9014)&gt;=season_lo,MONTH(G9014)*100+DAY(G9014)&lt;=season_hi),1,0))</f>
        <v/>
      </c>
      <c r="I9014">
        <f>IF(G9014="","",G9014-first_day+1)</f>
        <v/>
      </c>
      <c r="J9014" s="27">
        <f>IF(I9014="","",INDEX(Daily!$J$2:$J$421,I9014))</f>
        <v/>
      </c>
      <c r="K9014" s="27">
        <f>IF(J9014="","",J9014+cat_offset)</f>
        <v/>
      </c>
      <c r="L9014" s="27">
        <f>IF(J9014="","",MAX(0,E9014-J9014)^2)</f>
        <v/>
      </c>
      <c r="M9014" s="27">
        <f>IF(J9014="","",MAX(0,E9014-(J9014+twcdh_off))^2)</f>
        <v/>
      </c>
      <c r="N9014" s="27">
        <f>IF(E9014="","",MAX(0,E9014-swcdh_thr)^2)</f>
        <v/>
      </c>
      <c r="O9014">
        <f>IF(K9014="","",ROUND(E9014-K9014,0))</f>
        <v/>
      </c>
      <c r="P9014">
        <f>IF(O9014="","",IF(O9014&gt;=1,O9014,0))</f>
        <v/>
      </c>
      <c r="Q9014" s="27">
        <f>IF(E9014="","",MAX(0,E9014-22))</f>
        <v/>
      </c>
      <c r="R9014" s="27">
        <f>IF(H9014=1,E9014,"")</f>
        <v/>
      </c>
      <c r="S9014" s="27">
        <f>IF(AND(H9014=1,J9014&lt;&gt;""),E9014-J9014,"")</f>
        <v/>
      </c>
      <c r="T9014">
        <f>IF(G9014="","",MONTH(G9014))</f>
        <v/>
      </c>
    </row>
    <row r="9015">
      <c r="A9015" s="24" t="n"/>
      <c r="B9015" s="24" t="n"/>
      <c r="C9015" s="24" t="n"/>
      <c r="D9015" s="24" t="n"/>
      <c r="E9015" s="24" t="n"/>
      <c r="F9015" s="25">
        <f>IF($E9015="","",DATE(IF($A9015="",nominal_year,$A9015),$B9015,$C9015)+($D9015-IF(LEFT(hour_conv,1)="1",1,0))/24)</f>
        <v/>
      </c>
      <c r="G9015" s="26">
        <f>IF(F9015="","",INT(F9015))</f>
        <v/>
      </c>
      <c r="H9015">
        <f>IF(G9015="","",IF(AND(MONTH(G9015)*100+DAY(G9015)&gt;=season_lo,MONTH(G9015)*100+DAY(G9015)&lt;=season_hi),1,0))</f>
        <v/>
      </c>
      <c r="I9015">
        <f>IF(G9015="","",G9015-first_day+1)</f>
        <v/>
      </c>
      <c r="J9015" s="27">
        <f>IF(I9015="","",INDEX(Daily!$J$2:$J$421,I9015))</f>
        <v/>
      </c>
      <c r="K9015" s="27">
        <f>IF(J9015="","",J9015+cat_offset)</f>
        <v/>
      </c>
      <c r="L9015" s="27">
        <f>IF(J9015="","",MAX(0,E9015-J9015)^2)</f>
        <v/>
      </c>
      <c r="M9015" s="27">
        <f>IF(J9015="","",MAX(0,E9015-(J9015+twcdh_off))^2)</f>
        <v/>
      </c>
      <c r="N9015" s="27">
        <f>IF(E9015="","",MAX(0,E9015-swcdh_thr)^2)</f>
        <v/>
      </c>
      <c r="O9015">
        <f>IF(K9015="","",ROUND(E9015-K9015,0))</f>
        <v/>
      </c>
      <c r="P9015">
        <f>IF(O9015="","",IF(O9015&gt;=1,O9015,0))</f>
        <v/>
      </c>
      <c r="Q9015" s="27">
        <f>IF(E9015="","",MAX(0,E9015-22))</f>
        <v/>
      </c>
      <c r="R9015" s="27">
        <f>IF(H9015=1,E9015,"")</f>
        <v/>
      </c>
      <c r="S9015" s="27">
        <f>IF(AND(H9015=1,J9015&lt;&gt;""),E9015-J9015,"")</f>
        <v/>
      </c>
      <c r="T9015">
        <f>IF(G9015="","",MONTH(G9015))</f>
        <v/>
      </c>
    </row>
    <row r="9016">
      <c r="A9016" s="24" t="n"/>
      <c r="B9016" s="24" t="n"/>
      <c r="C9016" s="24" t="n"/>
      <c r="D9016" s="24" t="n"/>
      <c r="E9016" s="24" t="n"/>
      <c r="F9016" s="25">
        <f>IF($E9016="","",DATE(IF($A9016="",nominal_year,$A9016),$B9016,$C9016)+($D9016-IF(LEFT(hour_conv,1)="1",1,0))/24)</f>
        <v/>
      </c>
      <c r="G9016" s="26">
        <f>IF(F9016="","",INT(F9016))</f>
        <v/>
      </c>
      <c r="H9016">
        <f>IF(G9016="","",IF(AND(MONTH(G9016)*100+DAY(G9016)&gt;=season_lo,MONTH(G9016)*100+DAY(G9016)&lt;=season_hi),1,0))</f>
        <v/>
      </c>
      <c r="I9016">
        <f>IF(G9016="","",G9016-first_day+1)</f>
        <v/>
      </c>
      <c r="J9016" s="27">
        <f>IF(I9016="","",INDEX(Daily!$J$2:$J$421,I9016))</f>
        <v/>
      </c>
      <c r="K9016" s="27">
        <f>IF(J9016="","",J9016+cat_offset)</f>
        <v/>
      </c>
      <c r="L9016" s="27">
        <f>IF(J9016="","",MAX(0,E9016-J9016)^2)</f>
        <v/>
      </c>
      <c r="M9016" s="27">
        <f>IF(J9016="","",MAX(0,E9016-(J9016+twcdh_off))^2)</f>
        <v/>
      </c>
      <c r="N9016" s="27">
        <f>IF(E9016="","",MAX(0,E9016-swcdh_thr)^2)</f>
        <v/>
      </c>
      <c r="O9016">
        <f>IF(K9016="","",ROUND(E9016-K9016,0))</f>
        <v/>
      </c>
      <c r="P9016">
        <f>IF(O9016="","",IF(O9016&gt;=1,O9016,0))</f>
        <v/>
      </c>
      <c r="Q9016" s="27">
        <f>IF(E9016="","",MAX(0,E9016-22))</f>
        <v/>
      </c>
      <c r="R9016" s="27">
        <f>IF(H9016=1,E9016,"")</f>
        <v/>
      </c>
      <c r="S9016" s="27">
        <f>IF(AND(H9016=1,J9016&lt;&gt;""),E9016-J9016,"")</f>
        <v/>
      </c>
      <c r="T9016">
        <f>IF(G9016="","",MONTH(G9016))</f>
        <v/>
      </c>
    </row>
    <row r="9017">
      <c r="A9017" s="24" t="n"/>
      <c r="B9017" s="24" t="n"/>
      <c r="C9017" s="24" t="n"/>
      <c r="D9017" s="24" t="n"/>
      <c r="E9017" s="24" t="n"/>
      <c r="F9017" s="25">
        <f>IF($E9017="","",DATE(IF($A9017="",nominal_year,$A9017),$B9017,$C9017)+($D9017-IF(LEFT(hour_conv,1)="1",1,0))/24)</f>
        <v/>
      </c>
      <c r="G9017" s="26">
        <f>IF(F9017="","",INT(F9017))</f>
        <v/>
      </c>
      <c r="H9017">
        <f>IF(G9017="","",IF(AND(MONTH(G9017)*100+DAY(G9017)&gt;=season_lo,MONTH(G9017)*100+DAY(G9017)&lt;=season_hi),1,0))</f>
        <v/>
      </c>
      <c r="I9017">
        <f>IF(G9017="","",G9017-first_day+1)</f>
        <v/>
      </c>
      <c r="J9017" s="27">
        <f>IF(I9017="","",INDEX(Daily!$J$2:$J$421,I9017))</f>
        <v/>
      </c>
      <c r="K9017" s="27">
        <f>IF(J9017="","",J9017+cat_offset)</f>
        <v/>
      </c>
      <c r="L9017" s="27">
        <f>IF(J9017="","",MAX(0,E9017-J9017)^2)</f>
        <v/>
      </c>
      <c r="M9017" s="27">
        <f>IF(J9017="","",MAX(0,E9017-(J9017+twcdh_off))^2)</f>
        <v/>
      </c>
      <c r="N9017" s="27">
        <f>IF(E9017="","",MAX(0,E9017-swcdh_thr)^2)</f>
        <v/>
      </c>
      <c r="O9017">
        <f>IF(K9017="","",ROUND(E9017-K9017,0))</f>
        <v/>
      </c>
      <c r="P9017">
        <f>IF(O9017="","",IF(O9017&gt;=1,O9017,0))</f>
        <v/>
      </c>
      <c r="Q9017" s="27">
        <f>IF(E9017="","",MAX(0,E9017-22))</f>
        <v/>
      </c>
      <c r="R9017" s="27">
        <f>IF(H9017=1,E9017,"")</f>
        <v/>
      </c>
      <c r="S9017" s="27">
        <f>IF(AND(H9017=1,J9017&lt;&gt;""),E9017-J9017,"")</f>
        <v/>
      </c>
      <c r="T9017">
        <f>IF(G9017="","",MONTH(G9017))</f>
        <v/>
      </c>
    </row>
    <row r="9018">
      <c r="A9018" s="24" t="n"/>
      <c r="B9018" s="24" t="n"/>
      <c r="C9018" s="24" t="n"/>
      <c r="D9018" s="24" t="n"/>
      <c r="E9018" s="24" t="n"/>
      <c r="F9018" s="25">
        <f>IF($E9018="","",DATE(IF($A9018="",nominal_year,$A9018),$B9018,$C9018)+($D9018-IF(LEFT(hour_conv,1)="1",1,0))/24)</f>
        <v/>
      </c>
      <c r="G9018" s="26">
        <f>IF(F9018="","",INT(F9018))</f>
        <v/>
      </c>
      <c r="H9018">
        <f>IF(G9018="","",IF(AND(MONTH(G9018)*100+DAY(G9018)&gt;=season_lo,MONTH(G9018)*100+DAY(G9018)&lt;=season_hi),1,0))</f>
        <v/>
      </c>
      <c r="I9018">
        <f>IF(G9018="","",G9018-first_day+1)</f>
        <v/>
      </c>
      <c r="J9018" s="27">
        <f>IF(I9018="","",INDEX(Daily!$J$2:$J$421,I9018))</f>
        <v/>
      </c>
      <c r="K9018" s="27">
        <f>IF(J9018="","",J9018+cat_offset)</f>
        <v/>
      </c>
      <c r="L9018" s="27">
        <f>IF(J9018="","",MAX(0,E9018-J9018)^2)</f>
        <v/>
      </c>
      <c r="M9018" s="27">
        <f>IF(J9018="","",MAX(0,E9018-(J9018+twcdh_off))^2)</f>
        <v/>
      </c>
      <c r="N9018" s="27">
        <f>IF(E9018="","",MAX(0,E9018-swcdh_thr)^2)</f>
        <v/>
      </c>
      <c r="O9018">
        <f>IF(K9018="","",ROUND(E9018-K9018,0))</f>
        <v/>
      </c>
      <c r="P9018">
        <f>IF(O9018="","",IF(O9018&gt;=1,O9018,0))</f>
        <v/>
      </c>
      <c r="Q9018" s="27">
        <f>IF(E9018="","",MAX(0,E9018-22))</f>
        <v/>
      </c>
      <c r="R9018" s="27">
        <f>IF(H9018=1,E9018,"")</f>
        <v/>
      </c>
      <c r="S9018" s="27">
        <f>IF(AND(H9018=1,J9018&lt;&gt;""),E9018-J9018,"")</f>
        <v/>
      </c>
      <c r="T9018">
        <f>IF(G9018="","",MONTH(G9018))</f>
        <v/>
      </c>
    </row>
    <row r="9019">
      <c r="A9019" s="24" t="n"/>
      <c r="B9019" s="24" t="n"/>
      <c r="C9019" s="24" t="n"/>
      <c r="D9019" s="24" t="n"/>
      <c r="E9019" s="24" t="n"/>
      <c r="F9019" s="25">
        <f>IF($E9019="","",DATE(IF($A9019="",nominal_year,$A9019),$B9019,$C9019)+($D9019-IF(LEFT(hour_conv,1)="1",1,0))/24)</f>
        <v/>
      </c>
      <c r="G9019" s="26">
        <f>IF(F9019="","",INT(F9019))</f>
        <v/>
      </c>
      <c r="H9019">
        <f>IF(G9019="","",IF(AND(MONTH(G9019)*100+DAY(G9019)&gt;=season_lo,MONTH(G9019)*100+DAY(G9019)&lt;=season_hi),1,0))</f>
        <v/>
      </c>
      <c r="I9019">
        <f>IF(G9019="","",G9019-first_day+1)</f>
        <v/>
      </c>
      <c r="J9019" s="27">
        <f>IF(I9019="","",INDEX(Daily!$J$2:$J$421,I9019))</f>
        <v/>
      </c>
      <c r="K9019" s="27">
        <f>IF(J9019="","",J9019+cat_offset)</f>
        <v/>
      </c>
      <c r="L9019" s="27">
        <f>IF(J9019="","",MAX(0,E9019-J9019)^2)</f>
        <v/>
      </c>
      <c r="M9019" s="27">
        <f>IF(J9019="","",MAX(0,E9019-(J9019+twcdh_off))^2)</f>
        <v/>
      </c>
      <c r="N9019" s="27">
        <f>IF(E9019="","",MAX(0,E9019-swcdh_thr)^2)</f>
        <v/>
      </c>
      <c r="O9019">
        <f>IF(K9019="","",ROUND(E9019-K9019,0))</f>
        <v/>
      </c>
      <c r="P9019">
        <f>IF(O9019="","",IF(O9019&gt;=1,O9019,0))</f>
        <v/>
      </c>
      <c r="Q9019" s="27">
        <f>IF(E9019="","",MAX(0,E9019-22))</f>
        <v/>
      </c>
      <c r="R9019" s="27">
        <f>IF(H9019=1,E9019,"")</f>
        <v/>
      </c>
      <c r="S9019" s="27">
        <f>IF(AND(H9019=1,J9019&lt;&gt;""),E9019-J9019,"")</f>
        <v/>
      </c>
      <c r="T9019">
        <f>IF(G9019="","",MONTH(G9019))</f>
        <v/>
      </c>
    </row>
    <row r="9020">
      <c r="A9020" s="24" t="n"/>
      <c r="B9020" s="24" t="n"/>
      <c r="C9020" s="24" t="n"/>
      <c r="D9020" s="24" t="n"/>
      <c r="E9020" s="24" t="n"/>
      <c r="F9020" s="25">
        <f>IF($E9020="","",DATE(IF($A9020="",nominal_year,$A9020),$B9020,$C9020)+($D9020-IF(LEFT(hour_conv,1)="1",1,0))/24)</f>
        <v/>
      </c>
      <c r="G9020" s="26">
        <f>IF(F9020="","",INT(F9020))</f>
        <v/>
      </c>
      <c r="H9020">
        <f>IF(G9020="","",IF(AND(MONTH(G9020)*100+DAY(G9020)&gt;=season_lo,MONTH(G9020)*100+DAY(G9020)&lt;=season_hi),1,0))</f>
        <v/>
      </c>
      <c r="I9020">
        <f>IF(G9020="","",G9020-first_day+1)</f>
        <v/>
      </c>
      <c r="J9020" s="27">
        <f>IF(I9020="","",INDEX(Daily!$J$2:$J$421,I9020))</f>
        <v/>
      </c>
      <c r="K9020" s="27">
        <f>IF(J9020="","",J9020+cat_offset)</f>
        <v/>
      </c>
      <c r="L9020" s="27">
        <f>IF(J9020="","",MAX(0,E9020-J9020)^2)</f>
        <v/>
      </c>
      <c r="M9020" s="27">
        <f>IF(J9020="","",MAX(0,E9020-(J9020+twcdh_off))^2)</f>
        <v/>
      </c>
      <c r="N9020" s="27">
        <f>IF(E9020="","",MAX(0,E9020-swcdh_thr)^2)</f>
        <v/>
      </c>
      <c r="O9020">
        <f>IF(K9020="","",ROUND(E9020-K9020,0))</f>
        <v/>
      </c>
      <c r="P9020">
        <f>IF(O9020="","",IF(O9020&gt;=1,O9020,0))</f>
        <v/>
      </c>
      <c r="Q9020" s="27">
        <f>IF(E9020="","",MAX(0,E9020-22))</f>
        <v/>
      </c>
      <c r="R9020" s="27">
        <f>IF(H9020=1,E9020,"")</f>
        <v/>
      </c>
      <c r="S9020" s="27">
        <f>IF(AND(H9020=1,J9020&lt;&gt;""),E9020-J9020,"")</f>
        <v/>
      </c>
      <c r="T9020">
        <f>IF(G9020="","",MONTH(G9020))</f>
        <v/>
      </c>
    </row>
    <row r="9021">
      <c r="A9021" s="24" t="n"/>
      <c r="B9021" s="24" t="n"/>
      <c r="C9021" s="24" t="n"/>
      <c r="D9021" s="24" t="n"/>
      <c r="E9021" s="24" t="n"/>
      <c r="F9021" s="25">
        <f>IF($E9021="","",DATE(IF($A9021="",nominal_year,$A9021),$B9021,$C9021)+($D9021-IF(LEFT(hour_conv,1)="1",1,0))/24)</f>
        <v/>
      </c>
      <c r="G9021" s="26">
        <f>IF(F9021="","",INT(F9021))</f>
        <v/>
      </c>
      <c r="H9021">
        <f>IF(G9021="","",IF(AND(MONTH(G9021)*100+DAY(G9021)&gt;=season_lo,MONTH(G9021)*100+DAY(G9021)&lt;=season_hi),1,0))</f>
        <v/>
      </c>
      <c r="I9021">
        <f>IF(G9021="","",G9021-first_day+1)</f>
        <v/>
      </c>
      <c r="J9021" s="27">
        <f>IF(I9021="","",INDEX(Daily!$J$2:$J$421,I9021))</f>
        <v/>
      </c>
      <c r="K9021" s="27">
        <f>IF(J9021="","",J9021+cat_offset)</f>
        <v/>
      </c>
      <c r="L9021" s="27">
        <f>IF(J9021="","",MAX(0,E9021-J9021)^2)</f>
        <v/>
      </c>
      <c r="M9021" s="27">
        <f>IF(J9021="","",MAX(0,E9021-(J9021+twcdh_off))^2)</f>
        <v/>
      </c>
      <c r="N9021" s="27">
        <f>IF(E9021="","",MAX(0,E9021-swcdh_thr)^2)</f>
        <v/>
      </c>
      <c r="O9021">
        <f>IF(K9021="","",ROUND(E9021-K9021,0))</f>
        <v/>
      </c>
      <c r="P9021">
        <f>IF(O9021="","",IF(O9021&gt;=1,O9021,0))</f>
        <v/>
      </c>
      <c r="Q9021" s="27">
        <f>IF(E9021="","",MAX(0,E9021-22))</f>
        <v/>
      </c>
      <c r="R9021" s="27">
        <f>IF(H9021=1,E9021,"")</f>
        <v/>
      </c>
      <c r="S9021" s="27">
        <f>IF(AND(H9021=1,J9021&lt;&gt;""),E9021-J9021,"")</f>
        <v/>
      </c>
      <c r="T9021">
        <f>IF(G9021="","",MONTH(G9021))</f>
        <v/>
      </c>
    </row>
    <row r="9022">
      <c r="A9022" s="24" t="n"/>
      <c r="B9022" s="24" t="n"/>
      <c r="C9022" s="24" t="n"/>
      <c r="D9022" s="24" t="n"/>
      <c r="E9022" s="24" t="n"/>
      <c r="F9022" s="25">
        <f>IF($E9022="","",DATE(IF($A9022="",nominal_year,$A9022),$B9022,$C9022)+($D9022-IF(LEFT(hour_conv,1)="1",1,0))/24)</f>
        <v/>
      </c>
      <c r="G9022" s="26">
        <f>IF(F9022="","",INT(F9022))</f>
        <v/>
      </c>
      <c r="H9022">
        <f>IF(G9022="","",IF(AND(MONTH(G9022)*100+DAY(G9022)&gt;=season_lo,MONTH(G9022)*100+DAY(G9022)&lt;=season_hi),1,0))</f>
        <v/>
      </c>
      <c r="I9022">
        <f>IF(G9022="","",G9022-first_day+1)</f>
        <v/>
      </c>
      <c r="J9022" s="27">
        <f>IF(I9022="","",INDEX(Daily!$J$2:$J$421,I9022))</f>
        <v/>
      </c>
      <c r="K9022" s="27">
        <f>IF(J9022="","",J9022+cat_offset)</f>
        <v/>
      </c>
      <c r="L9022" s="27">
        <f>IF(J9022="","",MAX(0,E9022-J9022)^2)</f>
        <v/>
      </c>
      <c r="M9022" s="27">
        <f>IF(J9022="","",MAX(0,E9022-(J9022+twcdh_off))^2)</f>
        <v/>
      </c>
      <c r="N9022" s="27">
        <f>IF(E9022="","",MAX(0,E9022-swcdh_thr)^2)</f>
        <v/>
      </c>
      <c r="O9022">
        <f>IF(K9022="","",ROUND(E9022-K9022,0))</f>
        <v/>
      </c>
      <c r="P9022">
        <f>IF(O9022="","",IF(O9022&gt;=1,O9022,0))</f>
        <v/>
      </c>
      <c r="Q9022" s="27">
        <f>IF(E9022="","",MAX(0,E9022-22))</f>
        <v/>
      </c>
      <c r="R9022" s="27">
        <f>IF(H9022=1,E9022,"")</f>
        <v/>
      </c>
      <c r="S9022" s="27">
        <f>IF(AND(H9022=1,J9022&lt;&gt;""),E9022-J9022,"")</f>
        <v/>
      </c>
      <c r="T9022">
        <f>IF(G9022="","",MONTH(G9022))</f>
        <v/>
      </c>
    </row>
    <row r="9023">
      <c r="A9023" s="24" t="n"/>
      <c r="B9023" s="24" t="n"/>
      <c r="C9023" s="24" t="n"/>
      <c r="D9023" s="24" t="n"/>
      <c r="E9023" s="24" t="n"/>
      <c r="F9023" s="25">
        <f>IF($E9023="","",DATE(IF($A9023="",nominal_year,$A9023),$B9023,$C9023)+($D9023-IF(LEFT(hour_conv,1)="1",1,0))/24)</f>
        <v/>
      </c>
      <c r="G9023" s="26">
        <f>IF(F9023="","",INT(F9023))</f>
        <v/>
      </c>
      <c r="H9023">
        <f>IF(G9023="","",IF(AND(MONTH(G9023)*100+DAY(G9023)&gt;=season_lo,MONTH(G9023)*100+DAY(G9023)&lt;=season_hi),1,0))</f>
        <v/>
      </c>
      <c r="I9023">
        <f>IF(G9023="","",G9023-first_day+1)</f>
        <v/>
      </c>
      <c r="J9023" s="27">
        <f>IF(I9023="","",INDEX(Daily!$J$2:$J$421,I9023))</f>
        <v/>
      </c>
      <c r="K9023" s="27">
        <f>IF(J9023="","",J9023+cat_offset)</f>
        <v/>
      </c>
      <c r="L9023" s="27">
        <f>IF(J9023="","",MAX(0,E9023-J9023)^2)</f>
        <v/>
      </c>
      <c r="M9023" s="27">
        <f>IF(J9023="","",MAX(0,E9023-(J9023+twcdh_off))^2)</f>
        <v/>
      </c>
      <c r="N9023" s="27">
        <f>IF(E9023="","",MAX(0,E9023-swcdh_thr)^2)</f>
        <v/>
      </c>
      <c r="O9023">
        <f>IF(K9023="","",ROUND(E9023-K9023,0))</f>
        <v/>
      </c>
      <c r="P9023">
        <f>IF(O9023="","",IF(O9023&gt;=1,O9023,0))</f>
        <v/>
      </c>
      <c r="Q9023" s="27">
        <f>IF(E9023="","",MAX(0,E9023-22))</f>
        <v/>
      </c>
      <c r="R9023" s="27">
        <f>IF(H9023=1,E9023,"")</f>
        <v/>
      </c>
      <c r="S9023" s="27">
        <f>IF(AND(H9023=1,J9023&lt;&gt;""),E9023-J9023,"")</f>
        <v/>
      </c>
      <c r="T9023">
        <f>IF(G9023="","",MONTH(G9023))</f>
        <v/>
      </c>
    </row>
    <row r="9024">
      <c r="A9024" s="24" t="n"/>
      <c r="B9024" s="24" t="n"/>
      <c r="C9024" s="24" t="n"/>
      <c r="D9024" s="24" t="n"/>
      <c r="E9024" s="24" t="n"/>
      <c r="F9024" s="25">
        <f>IF($E9024="","",DATE(IF($A9024="",nominal_year,$A9024),$B9024,$C9024)+($D9024-IF(LEFT(hour_conv,1)="1",1,0))/24)</f>
        <v/>
      </c>
      <c r="G9024" s="26">
        <f>IF(F9024="","",INT(F9024))</f>
        <v/>
      </c>
      <c r="H9024">
        <f>IF(G9024="","",IF(AND(MONTH(G9024)*100+DAY(G9024)&gt;=season_lo,MONTH(G9024)*100+DAY(G9024)&lt;=season_hi),1,0))</f>
        <v/>
      </c>
      <c r="I9024">
        <f>IF(G9024="","",G9024-first_day+1)</f>
        <v/>
      </c>
      <c r="J9024" s="27">
        <f>IF(I9024="","",INDEX(Daily!$J$2:$J$421,I9024))</f>
        <v/>
      </c>
      <c r="K9024" s="27">
        <f>IF(J9024="","",J9024+cat_offset)</f>
        <v/>
      </c>
      <c r="L9024" s="27">
        <f>IF(J9024="","",MAX(0,E9024-J9024)^2)</f>
        <v/>
      </c>
      <c r="M9024" s="27">
        <f>IF(J9024="","",MAX(0,E9024-(J9024+twcdh_off))^2)</f>
        <v/>
      </c>
      <c r="N9024" s="27">
        <f>IF(E9024="","",MAX(0,E9024-swcdh_thr)^2)</f>
        <v/>
      </c>
      <c r="O9024">
        <f>IF(K9024="","",ROUND(E9024-K9024,0))</f>
        <v/>
      </c>
      <c r="P9024">
        <f>IF(O9024="","",IF(O9024&gt;=1,O9024,0))</f>
        <v/>
      </c>
      <c r="Q9024" s="27">
        <f>IF(E9024="","",MAX(0,E9024-22))</f>
        <v/>
      </c>
      <c r="R9024" s="27">
        <f>IF(H9024=1,E9024,"")</f>
        <v/>
      </c>
      <c r="S9024" s="27">
        <f>IF(AND(H9024=1,J9024&lt;&gt;""),E9024-J9024,"")</f>
        <v/>
      </c>
      <c r="T9024">
        <f>IF(G9024="","",MONTH(G9024))</f>
        <v/>
      </c>
    </row>
    <row r="9025">
      <c r="A9025" s="24" t="n"/>
      <c r="B9025" s="24" t="n"/>
      <c r="C9025" s="24" t="n"/>
      <c r="D9025" s="24" t="n"/>
      <c r="E9025" s="24" t="n"/>
      <c r="F9025" s="25">
        <f>IF($E9025="","",DATE(IF($A9025="",nominal_year,$A9025),$B9025,$C9025)+($D9025-IF(LEFT(hour_conv,1)="1",1,0))/24)</f>
        <v/>
      </c>
      <c r="G9025" s="26">
        <f>IF(F9025="","",INT(F9025))</f>
        <v/>
      </c>
      <c r="H9025">
        <f>IF(G9025="","",IF(AND(MONTH(G9025)*100+DAY(G9025)&gt;=season_lo,MONTH(G9025)*100+DAY(G9025)&lt;=season_hi),1,0))</f>
        <v/>
      </c>
      <c r="I9025">
        <f>IF(G9025="","",G9025-first_day+1)</f>
        <v/>
      </c>
      <c r="J9025" s="27">
        <f>IF(I9025="","",INDEX(Daily!$J$2:$J$421,I9025))</f>
        <v/>
      </c>
      <c r="K9025" s="27">
        <f>IF(J9025="","",J9025+cat_offset)</f>
        <v/>
      </c>
      <c r="L9025" s="27">
        <f>IF(J9025="","",MAX(0,E9025-J9025)^2)</f>
        <v/>
      </c>
      <c r="M9025" s="27">
        <f>IF(J9025="","",MAX(0,E9025-(J9025+twcdh_off))^2)</f>
        <v/>
      </c>
      <c r="N9025" s="27">
        <f>IF(E9025="","",MAX(0,E9025-swcdh_thr)^2)</f>
        <v/>
      </c>
      <c r="O9025">
        <f>IF(K9025="","",ROUND(E9025-K9025,0))</f>
        <v/>
      </c>
      <c r="P9025">
        <f>IF(O9025="","",IF(O9025&gt;=1,O9025,0))</f>
        <v/>
      </c>
      <c r="Q9025" s="27">
        <f>IF(E9025="","",MAX(0,E9025-22))</f>
        <v/>
      </c>
      <c r="R9025" s="27">
        <f>IF(H9025=1,E9025,"")</f>
        <v/>
      </c>
      <c r="S9025" s="27">
        <f>IF(AND(H9025=1,J9025&lt;&gt;""),E9025-J9025,"")</f>
        <v/>
      </c>
      <c r="T9025">
        <f>IF(G9025="","",MONTH(G9025))</f>
        <v/>
      </c>
    </row>
    <row r="9026">
      <c r="A9026" s="24" t="n"/>
      <c r="B9026" s="24" t="n"/>
      <c r="C9026" s="24" t="n"/>
      <c r="D9026" s="24" t="n"/>
      <c r="E9026" s="24" t="n"/>
      <c r="F9026" s="25">
        <f>IF($E9026="","",DATE(IF($A9026="",nominal_year,$A9026),$B9026,$C9026)+($D9026-IF(LEFT(hour_conv,1)="1",1,0))/24)</f>
        <v/>
      </c>
      <c r="G9026" s="26">
        <f>IF(F9026="","",INT(F9026))</f>
        <v/>
      </c>
      <c r="H9026">
        <f>IF(G9026="","",IF(AND(MONTH(G9026)*100+DAY(G9026)&gt;=season_lo,MONTH(G9026)*100+DAY(G9026)&lt;=season_hi),1,0))</f>
        <v/>
      </c>
      <c r="I9026">
        <f>IF(G9026="","",G9026-first_day+1)</f>
        <v/>
      </c>
      <c r="J9026" s="27">
        <f>IF(I9026="","",INDEX(Daily!$J$2:$J$421,I9026))</f>
        <v/>
      </c>
      <c r="K9026" s="27">
        <f>IF(J9026="","",J9026+cat_offset)</f>
        <v/>
      </c>
      <c r="L9026" s="27">
        <f>IF(J9026="","",MAX(0,E9026-J9026)^2)</f>
        <v/>
      </c>
      <c r="M9026" s="27">
        <f>IF(J9026="","",MAX(0,E9026-(J9026+twcdh_off))^2)</f>
        <v/>
      </c>
      <c r="N9026" s="27">
        <f>IF(E9026="","",MAX(0,E9026-swcdh_thr)^2)</f>
        <v/>
      </c>
      <c r="O9026">
        <f>IF(K9026="","",ROUND(E9026-K9026,0))</f>
        <v/>
      </c>
      <c r="P9026">
        <f>IF(O9026="","",IF(O9026&gt;=1,O9026,0))</f>
        <v/>
      </c>
      <c r="Q9026" s="27">
        <f>IF(E9026="","",MAX(0,E9026-22))</f>
        <v/>
      </c>
      <c r="R9026" s="27">
        <f>IF(H9026=1,E9026,"")</f>
        <v/>
      </c>
      <c r="S9026" s="27">
        <f>IF(AND(H9026=1,J9026&lt;&gt;""),E9026-J9026,"")</f>
        <v/>
      </c>
      <c r="T9026">
        <f>IF(G9026="","",MONTH(G9026))</f>
        <v/>
      </c>
    </row>
    <row r="9027">
      <c r="A9027" s="24" t="n"/>
      <c r="B9027" s="24" t="n"/>
      <c r="C9027" s="24" t="n"/>
      <c r="D9027" s="24" t="n"/>
      <c r="E9027" s="24" t="n"/>
      <c r="F9027" s="25">
        <f>IF($E9027="","",DATE(IF($A9027="",nominal_year,$A9027),$B9027,$C9027)+($D9027-IF(LEFT(hour_conv,1)="1",1,0))/24)</f>
        <v/>
      </c>
      <c r="G9027" s="26">
        <f>IF(F9027="","",INT(F9027))</f>
        <v/>
      </c>
      <c r="H9027">
        <f>IF(G9027="","",IF(AND(MONTH(G9027)*100+DAY(G9027)&gt;=season_lo,MONTH(G9027)*100+DAY(G9027)&lt;=season_hi),1,0))</f>
        <v/>
      </c>
      <c r="I9027">
        <f>IF(G9027="","",G9027-first_day+1)</f>
        <v/>
      </c>
      <c r="J9027" s="27">
        <f>IF(I9027="","",INDEX(Daily!$J$2:$J$421,I9027))</f>
        <v/>
      </c>
      <c r="K9027" s="27">
        <f>IF(J9027="","",J9027+cat_offset)</f>
        <v/>
      </c>
      <c r="L9027" s="27">
        <f>IF(J9027="","",MAX(0,E9027-J9027)^2)</f>
        <v/>
      </c>
      <c r="M9027" s="27">
        <f>IF(J9027="","",MAX(0,E9027-(J9027+twcdh_off))^2)</f>
        <v/>
      </c>
      <c r="N9027" s="27">
        <f>IF(E9027="","",MAX(0,E9027-swcdh_thr)^2)</f>
        <v/>
      </c>
      <c r="O9027">
        <f>IF(K9027="","",ROUND(E9027-K9027,0))</f>
        <v/>
      </c>
      <c r="P9027">
        <f>IF(O9027="","",IF(O9027&gt;=1,O9027,0))</f>
        <v/>
      </c>
      <c r="Q9027" s="27">
        <f>IF(E9027="","",MAX(0,E9027-22))</f>
        <v/>
      </c>
      <c r="R9027" s="27">
        <f>IF(H9027=1,E9027,"")</f>
        <v/>
      </c>
      <c r="S9027" s="27">
        <f>IF(AND(H9027=1,J9027&lt;&gt;""),E9027-J9027,"")</f>
        <v/>
      </c>
      <c r="T9027">
        <f>IF(G9027="","",MONTH(G9027))</f>
        <v/>
      </c>
    </row>
    <row r="9028">
      <c r="A9028" s="24" t="n"/>
      <c r="B9028" s="24" t="n"/>
      <c r="C9028" s="24" t="n"/>
      <c r="D9028" s="24" t="n"/>
      <c r="E9028" s="24" t="n"/>
      <c r="F9028" s="25">
        <f>IF($E9028="","",DATE(IF($A9028="",nominal_year,$A9028),$B9028,$C9028)+($D9028-IF(LEFT(hour_conv,1)="1",1,0))/24)</f>
        <v/>
      </c>
      <c r="G9028" s="26">
        <f>IF(F9028="","",INT(F9028))</f>
        <v/>
      </c>
      <c r="H9028">
        <f>IF(G9028="","",IF(AND(MONTH(G9028)*100+DAY(G9028)&gt;=season_lo,MONTH(G9028)*100+DAY(G9028)&lt;=season_hi),1,0))</f>
        <v/>
      </c>
      <c r="I9028">
        <f>IF(G9028="","",G9028-first_day+1)</f>
        <v/>
      </c>
      <c r="J9028" s="27">
        <f>IF(I9028="","",INDEX(Daily!$J$2:$J$421,I9028))</f>
        <v/>
      </c>
      <c r="K9028" s="27">
        <f>IF(J9028="","",J9028+cat_offset)</f>
        <v/>
      </c>
      <c r="L9028" s="27">
        <f>IF(J9028="","",MAX(0,E9028-J9028)^2)</f>
        <v/>
      </c>
      <c r="M9028" s="27">
        <f>IF(J9028="","",MAX(0,E9028-(J9028+twcdh_off))^2)</f>
        <v/>
      </c>
      <c r="N9028" s="27">
        <f>IF(E9028="","",MAX(0,E9028-swcdh_thr)^2)</f>
        <v/>
      </c>
      <c r="O9028">
        <f>IF(K9028="","",ROUND(E9028-K9028,0))</f>
        <v/>
      </c>
      <c r="P9028">
        <f>IF(O9028="","",IF(O9028&gt;=1,O9028,0))</f>
        <v/>
      </c>
      <c r="Q9028" s="27">
        <f>IF(E9028="","",MAX(0,E9028-22))</f>
        <v/>
      </c>
      <c r="R9028" s="27">
        <f>IF(H9028=1,E9028,"")</f>
        <v/>
      </c>
      <c r="S9028" s="27">
        <f>IF(AND(H9028=1,J9028&lt;&gt;""),E9028-J9028,"")</f>
        <v/>
      </c>
      <c r="T9028">
        <f>IF(G9028="","",MONTH(G9028))</f>
        <v/>
      </c>
    </row>
    <row r="9029">
      <c r="A9029" s="24" t="n"/>
      <c r="B9029" s="24" t="n"/>
      <c r="C9029" s="24" t="n"/>
      <c r="D9029" s="24" t="n"/>
      <c r="E9029" s="24" t="n"/>
      <c r="F9029" s="25">
        <f>IF($E9029="","",DATE(IF($A9029="",nominal_year,$A9029),$B9029,$C9029)+($D9029-IF(LEFT(hour_conv,1)="1",1,0))/24)</f>
        <v/>
      </c>
      <c r="G9029" s="26">
        <f>IF(F9029="","",INT(F9029))</f>
        <v/>
      </c>
      <c r="H9029">
        <f>IF(G9029="","",IF(AND(MONTH(G9029)*100+DAY(G9029)&gt;=season_lo,MONTH(G9029)*100+DAY(G9029)&lt;=season_hi),1,0))</f>
        <v/>
      </c>
      <c r="I9029">
        <f>IF(G9029="","",G9029-first_day+1)</f>
        <v/>
      </c>
      <c r="J9029" s="27">
        <f>IF(I9029="","",INDEX(Daily!$J$2:$J$421,I9029))</f>
        <v/>
      </c>
      <c r="K9029" s="27">
        <f>IF(J9029="","",J9029+cat_offset)</f>
        <v/>
      </c>
      <c r="L9029" s="27">
        <f>IF(J9029="","",MAX(0,E9029-J9029)^2)</f>
        <v/>
      </c>
      <c r="M9029" s="27">
        <f>IF(J9029="","",MAX(0,E9029-(J9029+twcdh_off))^2)</f>
        <v/>
      </c>
      <c r="N9029" s="27">
        <f>IF(E9029="","",MAX(0,E9029-swcdh_thr)^2)</f>
        <v/>
      </c>
      <c r="O9029">
        <f>IF(K9029="","",ROUND(E9029-K9029,0))</f>
        <v/>
      </c>
      <c r="P9029">
        <f>IF(O9029="","",IF(O9029&gt;=1,O9029,0))</f>
        <v/>
      </c>
      <c r="Q9029" s="27">
        <f>IF(E9029="","",MAX(0,E9029-22))</f>
        <v/>
      </c>
      <c r="R9029" s="27">
        <f>IF(H9029=1,E9029,"")</f>
        <v/>
      </c>
      <c r="S9029" s="27">
        <f>IF(AND(H9029=1,J9029&lt;&gt;""),E9029-J9029,"")</f>
        <v/>
      </c>
      <c r="T9029">
        <f>IF(G9029="","",MONTH(G9029))</f>
        <v/>
      </c>
    </row>
    <row r="9030">
      <c r="A9030" s="24" t="n"/>
      <c r="B9030" s="24" t="n"/>
      <c r="C9030" s="24" t="n"/>
      <c r="D9030" s="24" t="n"/>
      <c r="E9030" s="24" t="n"/>
      <c r="F9030" s="25">
        <f>IF($E9030="","",DATE(IF($A9030="",nominal_year,$A9030),$B9030,$C9030)+($D9030-IF(LEFT(hour_conv,1)="1",1,0))/24)</f>
        <v/>
      </c>
      <c r="G9030" s="26">
        <f>IF(F9030="","",INT(F9030))</f>
        <v/>
      </c>
      <c r="H9030">
        <f>IF(G9030="","",IF(AND(MONTH(G9030)*100+DAY(G9030)&gt;=season_lo,MONTH(G9030)*100+DAY(G9030)&lt;=season_hi),1,0))</f>
        <v/>
      </c>
      <c r="I9030">
        <f>IF(G9030="","",G9030-first_day+1)</f>
        <v/>
      </c>
      <c r="J9030" s="27">
        <f>IF(I9030="","",INDEX(Daily!$J$2:$J$421,I9030))</f>
        <v/>
      </c>
      <c r="K9030" s="27">
        <f>IF(J9030="","",J9030+cat_offset)</f>
        <v/>
      </c>
      <c r="L9030" s="27">
        <f>IF(J9030="","",MAX(0,E9030-J9030)^2)</f>
        <v/>
      </c>
      <c r="M9030" s="27">
        <f>IF(J9030="","",MAX(0,E9030-(J9030+twcdh_off))^2)</f>
        <v/>
      </c>
      <c r="N9030" s="27">
        <f>IF(E9030="","",MAX(0,E9030-swcdh_thr)^2)</f>
        <v/>
      </c>
      <c r="O9030">
        <f>IF(K9030="","",ROUND(E9030-K9030,0))</f>
        <v/>
      </c>
      <c r="P9030">
        <f>IF(O9030="","",IF(O9030&gt;=1,O9030,0))</f>
        <v/>
      </c>
      <c r="Q9030" s="27">
        <f>IF(E9030="","",MAX(0,E9030-22))</f>
        <v/>
      </c>
      <c r="R9030" s="27">
        <f>IF(H9030=1,E9030,"")</f>
        <v/>
      </c>
      <c r="S9030" s="27">
        <f>IF(AND(H9030=1,J9030&lt;&gt;""),E9030-J9030,"")</f>
        <v/>
      </c>
      <c r="T9030">
        <f>IF(G9030="","",MONTH(G9030))</f>
        <v/>
      </c>
    </row>
    <row r="9031">
      <c r="A9031" s="24" t="n"/>
      <c r="B9031" s="24" t="n"/>
      <c r="C9031" s="24" t="n"/>
      <c r="D9031" s="24" t="n"/>
      <c r="E9031" s="24" t="n"/>
      <c r="F9031" s="25">
        <f>IF($E9031="","",DATE(IF($A9031="",nominal_year,$A9031),$B9031,$C9031)+($D9031-IF(LEFT(hour_conv,1)="1",1,0))/24)</f>
        <v/>
      </c>
      <c r="G9031" s="26">
        <f>IF(F9031="","",INT(F9031))</f>
        <v/>
      </c>
      <c r="H9031">
        <f>IF(G9031="","",IF(AND(MONTH(G9031)*100+DAY(G9031)&gt;=season_lo,MONTH(G9031)*100+DAY(G9031)&lt;=season_hi),1,0))</f>
        <v/>
      </c>
      <c r="I9031">
        <f>IF(G9031="","",G9031-first_day+1)</f>
        <v/>
      </c>
      <c r="J9031" s="27">
        <f>IF(I9031="","",INDEX(Daily!$J$2:$J$421,I9031))</f>
        <v/>
      </c>
      <c r="K9031" s="27">
        <f>IF(J9031="","",J9031+cat_offset)</f>
        <v/>
      </c>
      <c r="L9031" s="27">
        <f>IF(J9031="","",MAX(0,E9031-J9031)^2)</f>
        <v/>
      </c>
      <c r="M9031" s="27">
        <f>IF(J9031="","",MAX(0,E9031-(J9031+twcdh_off))^2)</f>
        <v/>
      </c>
      <c r="N9031" s="27">
        <f>IF(E9031="","",MAX(0,E9031-swcdh_thr)^2)</f>
        <v/>
      </c>
      <c r="O9031">
        <f>IF(K9031="","",ROUND(E9031-K9031,0))</f>
        <v/>
      </c>
      <c r="P9031">
        <f>IF(O9031="","",IF(O9031&gt;=1,O9031,0))</f>
        <v/>
      </c>
      <c r="Q9031" s="27">
        <f>IF(E9031="","",MAX(0,E9031-22))</f>
        <v/>
      </c>
      <c r="R9031" s="27">
        <f>IF(H9031=1,E9031,"")</f>
        <v/>
      </c>
      <c r="S9031" s="27">
        <f>IF(AND(H9031=1,J9031&lt;&gt;""),E9031-J9031,"")</f>
        <v/>
      </c>
      <c r="T9031">
        <f>IF(G9031="","",MONTH(G9031))</f>
        <v/>
      </c>
    </row>
    <row r="9032">
      <c r="A9032" s="24" t="n"/>
      <c r="B9032" s="24" t="n"/>
      <c r="C9032" s="24" t="n"/>
      <c r="D9032" s="24" t="n"/>
      <c r="E9032" s="24" t="n"/>
      <c r="F9032" s="25">
        <f>IF($E9032="","",DATE(IF($A9032="",nominal_year,$A9032),$B9032,$C9032)+($D9032-IF(LEFT(hour_conv,1)="1",1,0))/24)</f>
        <v/>
      </c>
      <c r="G9032" s="26">
        <f>IF(F9032="","",INT(F9032))</f>
        <v/>
      </c>
      <c r="H9032">
        <f>IF(G9032="","",IF(AND(MONTH(G9032)*100+DAY(G9032)&gt;=season_lo,MONTH(G9032)*100+DAY(G9032)&lt;=season_hi),1,0))</f>
        <v/>
      </c>
      <c r="I9032">
        <f>IF(G9032="","",G9032-first_day+1)</f>
        <v/>
      </c>
      <c r="J9032" s="27">
        <f>IF(I9032="","",INDEX(Daily!$J$2:$J$421,I9032))</f>
        <v/>
      </c>
      <c r="K9032" s="27">
        <f>IF(J9032="","",J9032+cat_offset)</f>
        <v/>
      </c>
      <c r="L9032" s="27">
        <f>IF(J9032="","",MAX(0,E9032-J9032)^2)</f>
        <v/>
      </c>
      <c r="M9032" s="27">
        <f>IF(J9032="","",MAX(0,E9032-(J9032+twcdh_off))^2)</f>
        <v/>
      </c>
      <c r="N9032" s="27">
        <f>IF(E9032="","",MAX(0,E9032-swcdh_thr)^2)</f>
        <v/>
      </c>
      <c r="O9032">
        <f>IF(K9032="","",ROUND(E9032-K9032,0))</f>
        <v/>
      </c>
      <c r="P9032">
        <f>IF(O9032="","",IF(O9032&gt;=1,O9032,0))</f>
        <v/>
      </c>
      <c r="Q9032" s="27">
        <f>IF(E9032="","",MAX(0,E9032-22))</f>
        <v/>
      </c>
      <c r="R9032" s="27">
        <f>IF(H9032=1,E9032,"")</f>
        <v/>
      </c>
      <c r="S9032" s="27">
        <f>IF(AND(H9032=1,J9032&lt;&gt;""),E9032-J9032,"")</f>
        <v/>
      </c>
      <c r="T9032">
        <f>IF(G9032="","",MONTH(G9032))</f>
        <v/>
      </c>
    </row>
    <row r="9033">
      <c r="A9033" s="24" t="n"/>
      <c r="B9033" s="24" t="n"/>
      <c r="C9033" s="24" t="n"/>
      <c r="D9033" s="24" t="n"/>
      <c r="E9033" s="24" t="n"/>
      <c r="F9033" s="25">
        <f>IF($E9033="","",DATE(IF($A9033="",nominal_year,$A9033),$B9033,$C9033)+($D9033-IF(LEFT(hour_conv,1)="1",1,0))/24)</f>
        <v/>
      </c>
      <c r="G9033" s="26">
        <f>IF(F9033="","",INT(F9033))</f>
        <v/>
      </c>
      <c r="H9033">
        <f>IF(G9033="","",IF(AND(MONTH(G9033)*100+DAY(G9033)&gt;=season_lo,MONTH(G9033)*100+DAY(G9033)&lt;=season_hi),1,0))</f>
        <v/>
      </c>
      <c r="I9033">
        <f>IF(G9033="","",G9033-first_day+1)</f>
        <v/>
      </c>
      <c r="J9033" s="27">
        <f>IF(I9033="","",INDEX(Daily!$J$2:$J$421,I9033))</f>
        <v/>
      </c>
      <c r="K9033" s="27">
        <f>IF(J9033="","",J9033+cat_offset)</f>
        <v/>
      </c>
      <c r="L9033" s="27">
        <f>IF(J9033="","",MAX(0,E9033-J9033)^2)</f>
        <v/>
      </c>
      <c r="M9033" s="27">
        <f>IF(J9033="","",MAX(0,E9033-(J9033+twcdh_off))^2)</f>
        <v/>
      </c>
      <c r="N9033" s="27">
        <f>IF(E9033="","",MAX(0,E9033-swcdh_thr)^2)</f>
        <v/>
      </c>
      <c r="O9033">
        <f>IF(K9033="","",ROUND(E9033-K9033,0))</f>
        <v/>
      </c>
      <c r="P9033">
        <f>IF(O9033="","",IF(O9033&gt;=1,O9033,0))</f>
        <v/>
      </c>
      <c r="Q9033" s="27">
        <f>IF(E9033="","",MAX(0,E9033-22))</f>
        <v/>
      </c>
      <c r="R9033" s="27">
        <f>IF(H9033=1,E9033,"")</f>
        <v/>
      </c>
      <c r="S9033" s="27">
        <f>IF(AND(H9033=1,J9033&lt;&gt;""),E9033-J9033,"")</f>
        <v/>
      </c>
      <c r="T9033">
        <f>IF(G9033="","",MONTH(G9033))</f>
        <v/>
      </c>
    </row>
    <row r="9034">
      <c r="A9034" s="24" t="n"/>
      <c r="B9034" s="24" t="n"/>
      <c r="C9034" s="24" t="n"/>
      <c r="D9034" s="24" t="n"/>
      <c r="E9034" s="24" t="n"/>
      <c r="F9034" s="25">
        <f>IF($E9034="","",DATE(IF($A9034="",nominal_year,$A9034),$B9034,$C9034)+($D9034-IF(LEFT(hour_conv,1)="1",1,0))/24)</f>
        <v/>
      </c>
      <c r="G9034" s="26">
        <f>IF(F9034="","",INT(F9034))</f>
        <v/>
      </c>
      <c r="H9034">
        <f>IF(G9034="","",IF(AND(MONTH(G9034)*100+DAY(G9034)&gt;=season_lo,MONTH(G9034)*100+DAY(G9034)&lt;=season_hi),1,0))</f>
        <v/>
      </c>
      <c r="I9034">
        <f>IF(G9034="","",G9034-first_day+1)</f>
        <v/>
      </c>
      <c r="J9034" s="27">
        <f>IF(I9034="","",INDEX(Daily!$J$2:$J$421,I9034))</f>
        <v/>
      </c>
      <c r="K9034" s="27">
        <f>IF(J9034="","",J9034+cat_offset)</f>
        <v/>
      </c>
      <c r="L9034" s="27">
        <f>IF(J9034="","",MAX(0,E9034-J9034)^2)</f>
        <v/>
      </c>
      <c r="M9034" s="27">
        <f>IF(J9034="","",MAX(0,E9034-(J9034+twcdh_off))^2)</f>
        <v/>
      </c>
      <c r="N9034" s="27">
        <f>IF(E9034="","",MAX(0,E9034-swcdh_thr)^2)</f>
        <v/>
      </c>
      <c r="O9034">
        <f>IF(K9034="","",ROUND(E9034-K9034,0))</f>
        <v/>
      </c>
      <c r="P9034">
        <f>IF(O9034="","",IF(O9034&gt;=1,O9034,0))</f>
        <v/>
      </c>
      <c r="Q9034" s="27">
        <f>IF(E9034="","",MAX(0,E9034-22))</f>
        <v/>
      </c>
      <c r="R9034" s="27">
        <f>IF(H9034=1,E9034,"")</f>
        <v/>
      </c>
      <c r="S9034" s="27">
        <f>IF(AND(H9034=1,J9034&lt;&gt;""),E9034-J9034,"")</f>
        <v/>
      </c>
      <c r="T9034">
        <f>IF(G9034="","",MONTH(G9034))</f>
        <v/>
      </c>
    </row>
    <row r="9035">
      <c r="A9035" s="24" t="n"/>
      <c r="B9035" s="24" t="n"/>
      <c r="C9035" s="24" t="n"/>
      <c r="D9035" s="24" t="n"/>
      <c r="E9035" s="24" t="n"/>
      <c r="F9035" s="25">
        <f>IF($E9035="","",DATE(IF($A9035="",nominal_year,$A9035),$B9035,$C9035)+($D9035-IF(LEFT(hour_conv,1)="1",1,0))/24)</f>
        <v/>
      </c>
      <c r="G9035" s="26">
        <f>IF(F9035="","",INT(F9035))</f>
        <v/>
      </c>
      <c r="H9035">
        <f>IF(G9035="","",IF(AND(MONTH(G9035)*100+DAY(G9035)&gt;=season_lo,MONTH(G9035)*100+DAY(G9035)&lt;=season_hi),1,0))</f>
        <v/>
      </c>
      <c r="I9035">
        <f>IF(G9035="","",G9035-first_day+1)</f>
        <v/>
      </c>
      <c r="J9035" s="27">
        <f>IF(I9035="","",INDEX(Daily!$J$2:$J$421,I9035))</f>
        <v/>
      </c>
      <c r="K9035" s="27">
        <f>IF(J9035="","",J9035+cat_offset)</f>
        <v/>
      </c>
      <c r="L9035" s="27">
        <f>IF(J9035="","",MAX(0,E9035-J9035)^2)</f>
        <v/>
      </c>
      <c r="M9035" s="27">
        <f>IF(J9035="","",MAX(0,E9035-(J9035+twcdh_off))^2)</f>
        <v/>
      </c>
      <c r="N9035" s="27">
        <f>IF(E9035="","",MAX(0,E9035-swcdh_thr)^2)</f>
        <v/>
      </c>
      <c r="O9035">
        <f>IF(K9035="","",ROUND(E9035-K9035,0))</f>
        <v/>
      </c>
      <c r="P9035">
        <f>IF(O9035="","",IF(O9035&gt;=1,O9035,0))</f>
        <v/>
      </c>
      <c r="Q9035" s="27">
        <f>IF(E9035="","",MAX(0,E9035-22))</f>
        <v/>
      </c>
      <c r="R9035" s="27">
        <f>IF(H9035=1,E9035,"")</f>
        <v/>
      </c>
      <c r="S9035" s="27">
        <f>IF(AND(H9035=1,J9035&lt;&gt;""),E9035-J9035,"")</f>
        <v/>
      </c>
      <c r="T9035">
        <f>IF(G9035="","",MONTH(G9035))</f>
        <v/>
      </c>
    </row>
    <row r="9036">
      <c r="A9036" s="24" t="n"/>
      <c r="B9036" s="24" t="n"/>
      <c r="C9036" s="24" t="n"/>
      <c r="D9036" s="24" t="n"/>
      <c r="E9036" s="24" t="n"/>
      <c r="F9036" s="25">
        <f>IF($E9036="","",DATE(IF($A9036="",nominal_year,$A9036),$B9036,$C9036)+($D9036-IF(LEFT(hour_conv,1)="1",1,0))/24)</f>
        <v/>
      </c>
      <c r="G9036" s="26">
        <f>IF(F9036="","",INT(F9036))</f>
        <v/>
      </c>
      <c r="H9036">
        <f>IF(G9036="","",IF(AND(MONTH(G9036)*100+DAY(G9036)&gt;=season_lo,MONTH(G9036)*100+DAY(G9036)&lt;=season_hi),1,0))</f>
        <v/>
      </c>
      <c r="I9036">
        <f>IF(G9036="","",G9036-first_day+1)</f>
        <v/>
      </c>
      <c r="J9036" s="27">
        <f>IF(I9036="","",INDEX(Daily!$J$2:$J$421,I9036))</f>
        <v/>
      </c>
      <c r="K9036" s="27">
        <f>IF(J9036="","",J9036+cat_offset)</f>
        <v/>
      </c>
      <c r="L9036" s="27">
        <f>IF(J9036="","",MAX(0,E9036-J9036)^2)</f>
        <v/>
      </c>
      <c r="M9036" s="27">
        <f>IF(J9036="","",MAX(0,E9036-(J9036+twcdh_off))^2)</f>
        <v/>
      </c>
      <c r="N9036" s="27">
        <f>IF(E9036="","",MAX(0,E9036-swcdh_thr)^2)</f>
        <v/>
      </c>
      <c r="O9036">
        <f>IF(K9036="","",ROUND(E9036-K9036,0))</f>
        <v/>
      </c>
      <c r="P9036">
        <f>IF(O9036="","",IF(O9036&gt;=1,O9036,0))</f>
        <v/>
      </c>
      <c r="Q9036" s="27">
        <f>IF(E9036="","",MAX(0,E9036-22))</f>
        <v/>
      </c>
      <c r="R9036" s="27">
        <f>IF(H9036=1,E9036,"")</f>
        <v/>
      </c>
      <c r="S9036" s="27">
        <f>IF(AND(H9036=1,J9036&lt;&gt;""),E9036-J9036,"")</f>
        <v/>
      </c>
      <c r="T9036">
        <f>IF(G9036="","",MONTH(G9036))</f>
        <v/>
      </c>
    </row>
    <row r="9037">
      <c r="A9037" s="24" t="n"/>
      <c r="B9037" s="24" t="n"/>
      <c r="C9037" s="24" t="n"/>
      <c r="D9037" s="24" t="n"/>
      <c r="E9037" s="24" t="n"/>
      <c r="F9037" s="25">
        <f>IF($E9037="","",DATE(IF($A9037="",nominal_year,$A9037),$B9037,$C9037)+($D9037-IF(LEFT(hour_conv,1)="1",1,0))/24)</f>
        <v/>
      </c>
      <c r="G9037" s="26">
        <f>IF(F9037="","",INT(F9037))</f>
        <v/>
      </c>
      <c r="H9037">
        <f>IF(G9037="","",IF(AND(MONTH(G9037)*100+DAY(G9037)&gt;=season_lo,MONTH(G9037)*100+DAY(G9037)&lt;=season_hi),1,0))</f>
        <v/>
      </c>
      <c r="I9037">
        <f>IF(G9037="","",G9037-first_day+1)</f>
        <v/>
      </c>
      <c r="J9037" s="27">
        <f>IF(I9037="","",INDEX(Daily!$J$2:$J$421,I9037))</f>
        <v/>
      </c>
      <c r="K9037" s="27">
        <f>IF(J9037="","",J9037+cat_offset)</f>
        <v/>
      </c>
      <c r="L9037" s="27">
        <f>IF(J9037="","",MAX(0,E9037-J9037)^2)</f>
        <v/>
      </c>
      <c r="M9037" s="27">
        <f>IF(J9037="","",MAX(0,E9037-(J9037+twcdh_off))^2)</f>
        <v/>
      </c>
      <c r="N9037" s="27">
        <f>IF(E9037="","",MAX(0,E9037-swcdh_thr)^2)</f>
        <v/>
      </c>
      <c r="O9037">
        <f>IF(K9037="","",ROUND(E9037-K9037,0))</f>
        <v/>
      </c>
      <c r="P9037">
        <f>IF(O9037="","",IF(O9037&gt;=1,O9037,0))</f>
        <v/>
      </c>
      <c r="Q9037" s="27">
        <f>IF(E9037="","",MAX(0,E9037-22))</f>
        <v/>
      </c>
      <c r="R9037" s="27">
        <f>IF(H9037=1,E9037,"")</f>
        <v/>
      </c>
      <c r="S9037" s="27">
        <f>IF(AND(H9037=1,J9037&lt;&gt;""),E9037-J9037,"")</f>
        <v/>
      </c>
      <c r="T9037">
        <f>IF(G9037="","",MONTH(G9037))</f>
        <v/>
      </c>
    </row>
    <row r="9038">
      <c r="A9038" s="24" t="n"/>
      <c r="B9038" s="24" t="n"/>
      <c r="C9038" s="24" t="n"/>
      <c r="D9038" s="24" t="n"/>
      <c r="E9038" s="24" t="n"/>
      <c r="F9038" s="25">
        <f>IF($E9038="","",DATE(IF($A9038="",nominal_year,$A9038),$B9038,$C9038)+($D9038-IF(LEFT(hour_conv,1)="1",1,0))/24)</f>
        <v/>
      </c>
      <c r="G9038" s="26">
        <f>IF(F9038="","",INT(F9038))</f>
        <v/>
      </c>
      <c r="H9038">
        <f>IF(G9038="","",IF(AND(MONTH(G9038)*100+DAY(G9038)&gt;=season_lo,MONTH(G9038)*100+DAY(G9038)&lt;=season_hi),1,0))</f>
        <v/>
      </c>
      <c r="I9038">
        <f>IF(G9038="","",G9038-first_day+1)</f>
        <v/>
      </c>
      <c r="J9038" s="27">
        <f>IF(I9038="","",INDEX(Daily!$J$2:$J$421,I9038))</f>
        <v/>
      </c>
      <c r="K9038" s="27">
        <f>IF(J9038="","",J9038+cat_offset)</f>
        <v/>
      </c>
      <c r="L9038" s="27">
        <f>IF(J9038="","",MAX(0,E9038-J9038)^2)</f>
        <v/>
      </c>
      <c r="M9038" s="27">
        <f>IF(J9038="","",MAX(0,E9038-(J9038+twcdh_off))^2)</f>
        <v/>
      </c>
      <c r="N9038" s="27">
        <f>IF(E9038="","",MAX(0,E9038-swcdh_thr)^2)</f>
        <v/>
      </c>
      <c r="O9038">
        <f>IF(K9038="","",ROUND(E9038-K9038,0))</f>
        <v/>
      </c>
      <c r="P9038">
        <f>IF(O9038="","",IF(O9038&gt;=1,O9038,0))</f>
        <v/>
      </c>
      <c r="Q9038" s="27">
        <f>IF(E9038="","",MAX(0,E9038-22))</f>
        <v/>
      </c>
      <c r="R9038" s="27">
        <f>IF(H9038=1,E9038,"")</f>
        <v/>
      </c>
      <c r="S9038" s="27">
        <f>IF(AND(H9038=1,J9038&lt;&gt;""),E9038-J9038,"")</f>
        <v/>
      </c>
      <c r="T9038">
        <f>IF(G9038="","",MONTH(G9038))</f>
        <v/>
      </c>
    </row>
    <row r="9039">
      <c r="A9039" s="24" t="n"/>
      <c r="B9039" s="24" t="n"/>
      <c r="C9039" s="24" t="n"/>
      <c r="D9039" s="24" t="n"/>
      <c r="E9039" s="24" t="n"/>
      <c r="F9039" s="25">
        <f>IF($E9039="","",DATE(IF($A9039="",nominal_year,$A9039),$B9039,$C9039)+($D9039-IF(LEFT(hour_conv,1)="1",1,0))/24)</f>
        <v/>
      </c>
      <c r="G9039" s="26">
        <f>IF(F9039="","",INT(F9039))</f>
        <v/>
      </c>
      <c r="H9039">
        <f>IF(G9039="","",IF(AND(MONTH(G9039)*100+DAY(G9039)&gt;=season_lo,MONTH(G9039)*100+DAY(G9039)&lt;=season_hi),1,0))</f>
        <v/>
      </c>
      <c r="I9039">
        <f>IF(G9039="","",G9039-first_day+1)</f>
        <v/>
      </c>
      <c r="J9039" s="27">
        <f>IF(I9039="","",INDEX(Daily!$J$2:$J$421,I9039))</f>
        <v/>
      </c>
      <c r="K9039" s="27">
        <f>IF(J9039="","",J9039+cat_offset)</f>
        <v/>
      </c>
      <c r="L9039" s="27">
        <f>IF(J9039="","",MAX(0,E9039-J9039)^2)</f>
        <v/>
      </c>
      <c r="M9039" s="27">
        <f>IF(J9039="","",MAX(0,E9039-(J9039+twcdh_off))^2)</f>
        <v/>
      </c>
      <c r="N9039" s="27">
        <f>IF(E9039="","",MAX(0,E9039-swcdh_thr)^2)</f>
        <v/>
      </c>
      <c r="O9039">
        <f>IF(K9039="","",ROUND(E9039-K9039,0))</f>
        <v/>
      </c>
      <c r="P9039">
        <f>IF(O9039="","",IF(O9039&gt;=1,O9039,0))</f>
        <v/>
      </c>
      <c r="Q9039" s="27">
        <f>IF(E9039="","",MAX(0,E9039-22))</f>
        <v/>
      </c>
      <c r="R9039" s="27">
        <f>IF(H9039=1,E9039,"")</f>
        <v/>
      </c>
      <c r="S9039" s="27">
        <f>IF(AND(H9039=1,J9039&lt;&gt;""),E9039-J9039,"")</f>
        <v/>
      </c>
      <c r="T9039">
        <f>IF(G9039="","",MONTH(G9039))</f>
        <v/>
      </c>
    </row>
    <row r="9040">
      <c r="A9040" s="24" t="n"/>
      <c r="B9040" s="24" t="n"/>
      <c r="C9040" s="24" t="n"/>
      <c r="D9040" s="24" t="n"/>
      <c r="E9040" s="24" t="n"/>
      <c r="F9040" s="25">
        <f>IF($E9040="","",DATE(IF($A9040="",nominal_year,$A9040),$B9040,$C9040)+($D9040-IF(LEFT(hour_conv,1)="1",1,0))/24)</f>
        <v/>
      </c>
      <c r="G9040" s="26">
        <f>IF(F9040="","",INT(F9040))</f>
        <v/>
      </c>
      <c r="H9040">
        <f>IF(G9040="","",IF(AND(MONTH(G9040)*100+DAY(G9040)&gt;=season_lo,MONTH(G9040)*100+DAY(G9040)&lt;=season_hi),1,0))</f>
        <v/>
      </c>
      <c r="I9040">
        <f>IF(G9040="","",G9040-first_day+1)</f>
        <v/>
      </c>
      <c r="J9040" s="27">
        <f>IF(I9040="","",INDEX(Daily!$J$2:$J$421,I9040))</f>
        <v/>
      </c>
      <c r="K9040" s="27">
        <f>IF(J9040="","",J9040+cat_offset)</f>
        <v/>
      </c>
      <c r="L9040" s="27">
        <f>IF(J9040="","",MAX(0,E9040-J9040)^2)</f>
        <v/>
      </c>
      <c r="M9040" s="27">
        <f>IF(J9040="","",MAX(0,E9040-(J9040+twcdh_off))^2)</f>
        <v/>
      </c>
      <c r="N9040" s="27">
        <f>IF(E9040="","",MAX(0,E9040-swcdh_thr)^2)</f>
        <v/>
      </c>
      <c r="O9040">
        <f>IF(K9040="","",ROUND(E9040-K9040,0))</f>
        <v/>
      </c>
      <c r="P9040">
        <f>IF(O9040="","",IF(O9040&gt;=1,O9040,0))</f>
        <v/>
      </c>
      <c r="Q9040" s="27">
        <f>IF(E9040="","",MAX(0,E9040-22))</f>
        <v/>
      </c>
      <c r="R9040" s="27">
        <f>IF(H9040=1,E9040,"")</f>
        <v/>
      </c>
      <c r="S9040" s="27">
        <f>IF(AND(H9040=1,J9040&lt;&gt;""),E9040-J9040,"")</f>
        <v/>
      </c>
      <c r="T9040">
        <f>IF(G9040="","",MONTH(G9040))</f>
        <v/>
      </c>
    </row>
    <row r="9041">
      <c r="A9041" s="24" t="n"/>
      <c r="B9041" s="24" t="n"/>
      <c r="C9041" s="24" t="n"/>
      <c r="D9041" s="24" t="n"/>
      <c r="E9041" s="24" t="n"/>
      <c r="F9041" s="25">
        <f>IF($E9041="","",DATE(IF($A9041="",nominal_year,$A9041),$B9041,$C9041)+($D9041-IF(LEFT(hour_conv,1)="1",1,0))/24)</f>
        <v/>
      </c>
      <c r="G9041" s="26">
        <f>IF(F9041="","",INT(F9041))</f>
        <v/>
      </c>
      <c r="H9041">
        <f>IF(G9041="","",IF(AND(MONTH(G9041)*100+DAY(G9041)&gt;=season_lo,MONTH(G9041)*100+DAY(G9041)&lt;=season_hi),1,0))</f>
        <v/>
      </c>
      <c r="I9041">
        <f>IF(G9041="","",G9041-first_day+1)</f>
        <v/>
      </c>
      <c r="J9041" s="27">
        <f>IF(I9041="","",INDEX(Daily!$J$2:$J$421,I9041))</f>
        <v/>
      </c>
      <c r="K9041" s="27">
        <f>IF(J9041="","",J9041+cat_offset)</f>
        <v/>
      </c>
      <c r="L9041" s="27">
        <f>IF(J9041="","",MAX(0,E9041-J9041)^2)</f>
        <v/>
      </c>
      <c r="M9041" s="27">
        <f>IF(J9041="","",MAX(0,E9041-(J9041+twcdh_off))^2)</f>
        <v/>
      </c>
      <c r="N9041" s="27">
        <f>IF(E9041="","",MAX(0,E9041-swcdh_thr)^2)</f>
        <v/>
      </c>
      <c r="O9041">
        <f>IF(K9041="","",ROUND(E9041-K9041,0))</f>
        <v/>
      </c>
      <c r="P9041">
        <f>IF(O9041="","",IF(O9041&gt;=1,O9041,0))</f>
        <v/>
      </c>
      <c r="Q9041" s="27">
        <f>IF(E9041="","",MAX(0,E9041-22))</f>
        <v/>
      </c>
      <c r="R9041" s="27">
        <f>IF(H9041=1,E9041,"")</f>
        <v/>
      </c>
      <c r="S9041" s="27">
        <f>IF(AND(H9041=1,J9041&lt;&gt;""),E9041-J9041,"")</f>
        <v/>
      </c>
      <c r="T9041">
        <f>IF(G9041="","",MONTH(G9041))</f>
        <v/>
      </c>
    </row>
    <row r="9042">
      <c r="A9042" s="24" t="n"/>
      <c r="B9042" s="24" t="n"/>
      <c r="C9042" s="24" t="n"/>
      <c r="D9042" s="24" t="n"/>
      <c r="E9042" s="24" t="n"/>
      <c r="F9042" s="25">
        <f>IF($E9042="","",DATE(IF($A9042="",nominal_year,$A9042),$B9042,$C9042)+($D9042-IF(LEFT(hour_conv,1)="1",1,0))/24)</f>
        <v/>
      </c>
      <c r="G9042" s="26">
        <f>IF(F9042="","",INT(F9042))</f>
        <v/>
      </c>
      <c r="H9042">
        <f>IF(G9042="","",IF(AND(MONTH(G9042)*100+DAY(G9042)&gt;=season_lo,MONTH(G9042)*100+DAY(G9042)&lt;=season_hi),1,0))</f>
        <v/>
      </c>
      <c r="I9042">
        <f>IF(G9042="","",G9042-first_day+1)</f>
        <v/>
      </c>
      <c r="J9042" s="27">
        <f>IF(I9042="","",INDEX(Daily!$J$2:$J$421,I9042))</f>
        <v/>
      </c>
      <c r="K9042" s="27">
        <f>IF(J9042="","",J9042+cat_offset)</f>
        <v/>
      </c>
      <c r="L9042" s="27">
        <f>IF(J9042="","",MAX(0,E9042-J9042)^2)</f>
        <v/>
      </c>
      <c r="M9042" s="27">
        <f>IF(J9042="","",MAX(0,E9042-(J9042+twcdh_off))^2)</f>
        <v/>
      </c>
      <c r="N9042" s="27">
        <f>IF(E9042="","",MAX(0,E9042-swcdh_thr)^2)</f>
        <v/>
      </c>
      <c r="O9042">
        <f>IF(K9042="","",ROUND(E9042-K9042,0))</f>
        <v/>
      </c>
      <c r="P9042">
        <f>IF(O9042="","",IF(O9042&gt;=1,O9042,0))</f>
        <v/>
      </c>
      <c r="Q9042" s="27">
        <f>IF(E9042="","",MAX(0,E9042-22))</f>
        <v/>
      </c>
      <c r="R9042" s="27">
        <f>IF(H9042=1,E9042,"")</f>
        <v/>
      </c>
      <c r="S9042" s="27">
        <f>IF(AND(H9042=1,J9042&lt;&gt;""),E9042-J9042,"")</f>
        <v/>
      </c>
      <c r="T9042">
        <f>IF(G9042="","",MONTH(G9042))</f>
        <v/>
      </c>
    </row>
    <row r="9043">
      <c r="A9043" s="24" t="n"/>
      <c r="B9043" s="24" t="n"/>
      <c r="C9043" s="24" t="n"/>
      <c r="D9043" s="24" t="n"/>
      <c r="E9043" s="24" t="n"/>
      <c r="F9043" s="25">
        <f>IF($E9043="","",DATE(IF($A9043="",nominal_year,$A9043),$B9043,$C9043)+($D9043-IF(LEFT(hour_conv,1)="1",1,0))/24)</f>
        <v/>
      </c>
      <c r="G9043" s="26">
        <f>IF(F9043="","",INT(F9043))</f>
        <v/>
      </c>
      <c r="H9043">
        <f>IF(G9043="","",IF(AND(MONTH(G9043)*100+DAY(G9043)&gt;=season_lo,MONTH(G9043)*100+DAY(G9043)&lt;=season_hi),1,0))</f>
        <v/>
      </c>
      <c r="I9043">
        <f>IF(G9043="","",G9043-first_day+1)</f>
        <v/>
      </c>
      <c r="J9043" s="27">
        <f>IF(I9043="","",INDEX(Daily!$J$2:$J$421,I9043))</f>
        <v/>
      </c>
      <c r="K9043" s="27">
        <f>IF(J9043="","",J9043+cat_offset)</f>
        <v/>
      </c>
      <c r="L9043" s="27">
        <f>IF(J9043="","",MAX(0,E9043-J9043)^2)</f>
        <v/>
      </c>
      <c r="M9043" s="27">
        <f>IF(J9043="","",MAX(0,E9043-(J9043+twcdh_off))^2)</f>
        <v/>
      </c>
      <c r="N9043" s="27">
        <f>IF(E9043="","",MAX(0,E9043-swcdh_thr)^2)</f>
        <v/>
      </c>
      <c r="O9043">
        <f>IF(K9043="","",ROUND(E9043-K9043,0))</f>
        <v/>
      </c>
      <c r="P9043">
        <f>IF(O9043="","",IF(O9043&gt;=1,O9043,0))</f>
        <v/>
      </c>
      <c r="Q9043" s="27">
        <f>IF(E9043="","",MAX(0,E9043-22))</f>
        <v/>
      </c>
      <c r="R9043" s="27">
        <f>IF(H9043=1,E9043,"")</f>
        <v/>
      </c>
      <c r="S9043" s="27">
        <f>IF(AND(H9043=1,J9043&lt;&gt;""),E9043-J9043,"")</f>
        <v/>
      </c>
      <c r="T9043">
        <f>IF(G9043="","",MONTH(G9043))</f>
        <v/>
      </c>
    </row>
    <row r="9044">
      <c r="A9044" s="24" t="n"/>
      <c r="B9044" s="24" t="n"/>
      <c r="C9044" s="24" t="n"/>
      <c r="D9044" s="24" t="n"/>
      <c r="E9044" s="24" t="n"/>
      <c r="F9044" s="25">
        <f>IF($E9044="","",DATE(IF($A9044="",nominal_year,$A9044),$B9044,$C9044)+($D9044-IF(LEFT(hour_conv,1)="1",1,0))/24)</f>
        <v/>
      </c>
      <c r="G9044" s="26">
        <f>IF(F9044="","",INT(F9044))</f>
        <v/>
      </c>
      <c r="H9044">
        <f>IF(G9044="","",IF(AND(MONTH(G9044)*100+DAY(G9044)&gt;=season_lo,MONTH(G9044)*100+DAY(G9044)&lt;=season_hi),1,0))</f>
        <v/>
      </c>
      <c r="I9044">
        <f>IF(G9044="","",G9044-first_day+1)</f>
        <v/>
      </c>
      <c r="J9044" s="27">
        <f>IF(I9044="","",INDEX(Daily!$J$2:$J$421,I9044))</f>
        <v/>
      </c>
      <c r="K9044" s="27">
        <f>IF(J9044="","",J9044+cat_offset)</f>
        <v/>
      </c>
      <c r="L9044" s="27">
        <f>IF(J9044="","",MAX(0,E9044-J9044)^2)</f>
        <v/>
      </c>
      <c r="M9044" s="27">
        <f>IF(J9044="","",MAX(0,E9044-(J9044+twcdh_off))^2)</f>
        <v/>
      </c>
      <c r="N9044" s="27">
        <f>IF(E9044="","",MAX(0,E9044-swcdh_thr)^2)</f>
        <v/>
      </c>
      <c r="O9044">
        <f>IF(K9044="","",ROUND(E9044-K9044,0))</f>
        <v/>
      </c>
      <c r="P9044">
        <f>IF(O9044="","",IF(O9044&gt;=1,O9044,0))</f>
        <v/>
      </c>
      <c r="Q9044" s="27">
        <f>IF(E9044="","",MAX(0,E9044-22))</f>
        <v/>
      </c>
      <c r="R9044" s="27">
        <f>IF(H9044=1,E9044,"")</f>
        <v/>
      </c>
      <c r="S9044" s="27">
        <f>IF(AND(H9044=1,J9044&lt;&gt;""),E9044-J9044,"")</f>
        <v/>
      </c>
      <c r="T9044">
        <f>IF(G9044="","",MONTH(G9044))</f>
        <v/>
      </c>
    </row>
    <row r="9045">
      <c r="A9045" s="24" t="n"/>
      <c r="B9045" s="24" t="n"/>
      <c r="C9045" s="24" t="n"/>
      <c r="D9045" s="24" t="n"/>
      <c r="E9045" s="24" t="n"/>
      <c r="F9045" s="25">
        <f>IF($E9045="","",DATE(IF($A9045="",nominal_year,$A9045),$B9045,$C9045)+($D9045-IF(LEFT(hour_conv,1)="1",1,0))/24)</f>
        <v/>
      </c>
      <c r="G9045" s="26">
        <f>IF(F9045="","",INT(F9045))</f>
        <v/>
      </c>
      <c r="H9045">
        <f>IF(G9045="","",IF(AND(MONTH(G9045)*100+DAY(G9045)&gt;=season_lo,MONTH(G9045)*100+DAY(G9045)&lt;=season_hi),1,0))</f>
        <v/>
      </c>
      <c r="I9045">
        <f>IF(G9045="","",G9045-first_day+1)</f>
        <v/>
      </c>
      <c r="J9045" s="27">
        <f>IF(I9045="","",INDEX(Daily!$J$2:$J$421,I9045))</f>
        <v/>
      </c>
      <c r="K9045" s="27">
        <f>IF(J9045="","",J9045+cat_offset)</f>
        <v/>
      </c>
      <c r="L9045" s="27">
        <f>IF(J9045="","",MAX(0,E9045-J9045)^2)</f>
        <v/>
      </c>
      <c r="M9045" s="27">
        <f>IF(J9045="","",MAX(0,E9045-(J9045+twcdh_off))^2)</f>
        <v/>
      </c>
      <c r="N9045" s="27">
        <f>IF(E9045="","",MAX(0,E9045-swcdh_thr)^2)</f>
        <v/>
      </c>
      <c r="O9045">
        <f>IF(K9045="","",ROUND(E9045-K9045,0))</f>
        <v/>
      </c>
      <c r="P9045">
        <f>IF(O9045="","",IF(O9045&gt;=1,O9045,0))</f>
        <v/>
      </c>
      <c r="Q9045" s="27">
        <f>IF(E9045="","",MAX(0,E9045-22))</f>
        <v/>
      </c>
      <c r="R9045" s="27">
        <f>IF(H9045=1,E9045,"")</f>
        <v/>
      </c>
      <c r="S9045" s="27">
        <f>IF(AND(H9045=1,J9045&lt;&gt;""),E9045-J9045,"")</f>
        <v/>
      </c>
      <c r="T9045">
        <f>IF(G9045="","",MONTH(G9045))</f>
        <v/>
      </c>
    </row>
    <row r="9046">
      <c r="A9046" s="24" t="n"/>
      <c r="B9046" s="24" t="n"/>
      <c r="C9046" s="24" t="n"/>
      <c r="D9046" s="24" t="n"/>
      <c r="E9046" s="24" t="n"/>
      <c r="F9046" s="25">
        <f>IF($E9046="","",DATE(IF($A9046="",nominal_year,$A9046),$B9046,$C9046)+($D9046-IF(LEFT(hour_conv,1)="1",1,0))/24)</f>
        <v/>
      </c>
      <c r="G9046" s="26">
        <f>IF(F9046="","",INT(F9046))</f>
        <v/>
      </c>
      <c r="H9046">
        <f>IF(G9046="","",IF(AND(MONTH(G9046)*100+DAY(G9046)&gt;=season_lo,MONTH(G9046)*100+DAY(G9046)&lt;=season_hi),1,0))</f>
        <v/>
      </c>
      <c r="I9046">
        <f>IF(G9046="","",G9046-first_day+1)</f>
        <v/>
      </c>
      <c r="J9046" s="27">
        <f>IF(I9046="","",INDEX(Daily!$J$2:$J$421,I9046))</f>
        <v/>
      </c>
      <c r="K9046" s="27">
        <f>IF(J9046="","",J9046+cat_offset)</f>
        <v/>
      </c>
      <c r="L9046" s="27">
        <f>IF(J9046="","",MAX(0,E9046-J9046)^2)</f>
        <v/>
      </c>
      <c r="M9046" s="27">
        <f>IF(J9046="","",MAX(0,E9046-(J9046+twcdh_off))^2)</f>
        <v/>
      </c>
      <c r="N9046" s="27">
        <f>IF(E9046="","",MAX(0,E9046-swcdh_thr)^2)</f>
        <v/>
      </c>
      <c r="O9046">
        <f>IF(K9046="","",ROUND(E9046-K9046,0))</f>
        <v/>
      </c>
      <c r="P9046">
        <f>IF(O9046="","",IF(O9046&gt;=1,O9046,0))</f>
        <v/>
      </c>
      <c r="Q9046" s="27">
        <f>IF(E9046="","",MAX(0,E9046-22))</f>
        <v/>
      </c>
      <c r="R9046" s="27">
        <f>IF(H9046=1,E9046,"")</f>
        <v/>
      </c>
      <c r="S9046" s="27">
        <f>IF(AND(H9046=1,J9046&lt;&gt;""),E9046-J9046,"")</f>
        <v/>
      </c>
      <c r="T9046">
        <f>IF(G9046="","",MONTH(G9046))</f>
        <v/>
      </c>
    </row>
    <row r="9047">
      <c r="A9047" s="24" t="n"/>
      <c r="B9047" s="24" t="n"/>
      <c r="C9047" s="24" t="n"/>
      <c r="D9047" s="24" t="n"/>
      <c r="E9047" s="24" t="n"/>
      <c r="F9047" s="25">
        <f>IF($E9047="","",DATE(IF($A9047="",nominal_year,$A9047),$B9047,$C9047)+($D9047-IF(LEFT(hour_conv,1)="1",1,0))/24)</f>
        <v/>
      </c>
      <c r="G9047" s="26">
        <f>IF(F9047="","",INT(F9047))</f>
        <v/>
      </c>
      <c r="H9047">
        <f>IF(G9047="","",IF(AND(MONTH(G9047)*100+DAY(G9047)&gt;=season_lo,MONTH(G9047)*100+DAY(G9047)&lt;=season_hi),1,0))</f>
        <v/>
      </c>
      <c r="I9047">
        <f>IF(G9047="","",G9047-first_day+1)</f>
        <v/>
      </c>
      <c r="J9047" s="27">
        <f>IF(I9047="","",INDEX(Daily!$J$2:$J$421,I9047))</f>
        <v/>
      </c>
      <c r="K9047" s="27">
        <f>IF(J9047="","",J9047+cat_offset)</f>
        <v/>
      </c>
      <c r="L9047" s="27">
        <f>IF(J9047="","",MAX(0,E9047-J9047)^2)</f>
        <v/>
      </c>
      <c r="M9047" s="27">
        <f>IF(J9047="","",MAX(0,E9047-(J9047+twcdh_off))^2)</f>
        <v/>
      </c>
      <c r="N9047" s="27">
        <f>IF(E9047="","",MAX(0,E9047-swcdh_thr)^2)</f>
        <v/>
      </c>
      <c r="O9047">
        <f>IF(K9047="","",ROUND(E9047-K9047,0))</f>
        <v/>
      </c>
      <c r="P9047">
        <f>IF(O9047="","",IF(O9047&gt;=1,O9047,0))</f>
        <v/>
      </c>
      <c r="Q9047" s="27">
        <f>IF(E9047="","",MAX(0,E9047-22))</f>
        <v/>
      </c>
      <c r="R9047" s="27">
        <f>IF(H9047=1,E9047,"")</f>
        <v/>
      </c>
      <c r="S9047" s="27">
        <f>IF(AND(H9047=1,J9047&lt;&gt;""),E9047-J9047,"")</f>
        <v/>
      </c>
      <c r="T9047">
        <f>IF(G9047="","",MONTH(G9047))</f>
        <v/>
      </c>
    </row>
    <row r="9048">
      <c r="A9048" s="24" t="n"/>
      <c r="B9048" s="24" t="n"/>
      <c r="C9048" s="24" t="n"/>
      <c r="D9048" s="24" t="n"/>
      <c r="E9048" s="24" t="n"/>
      <c r="F9048" s="25">
        <f>IF($E9048="","",DATE(IF($A9048="",nominal_year,$A9048),$B9048,$C9048)+($D9048-IF(LEFT(hour_conv,1)="1",1,0))/24)</f>
        <v/>
      </c>
      <c r="G9048" s="26">
        <f>IF(F9048="","",INT(F9048))</f>
        <v/>
      </c>
      <c r="H9048">
        <f>IF(G9048="","",IF(AND(MONTH(G9048)*100+DAY(G9048)&gt;=season_lo,MONTH(G9048)*100+DAY(G9048)&lt;=season_hi),1,0))</f>
        <v/>
      </c>
      <c r="I9048">
        <f>IF(G9048="","",G9048-first_day+1)</f>
        <v/>
      </c>
      <c r="J9048" s="27">
        <f>IF(I9048="","",INDEX(Daily!$J$2:$J$421,I9048))</f>
        <v/>
      </c>
      <c r="K9048" s="27">
        <f>IF(J9048="","",J9048+cat_offset)</f>
        <v/>
      </c>
      <c r="L9048" s="27">
        <f>IF(J9048="","",MAX(0,E9048-J9048)^2)</f>
        <v/>
      </c>
      <c r="M9048" s="27">
        <f>IF(J9048="","",MAX(0,E9048-(J9048+twcdh_off))^2)</f>
        <v/>
      </c>
      <c r="N9048" s="27">
        <f>IF(E9048="","",MAX(0,E9048-swcdh_thr)^2)</f>
        <v/>
      </c>
      <c r="O9048">
        <f>IF(K9048="","",ROUND(E9048-K9048,0))</f>
        <v/>
      </c>
      <c r="P9048">
        <f>IF(O9048="","",IF(O9048&gt;=1,O9048,0))</f>
        <v/>
      </c>
      <c r="Q9048" s="27">
        <f>IF(E9048="","",MAX(0,E9048-22))</f>
        <v/>
      </c>
      <c r="R9048" s="27">
        <f>IF(H9048=1,E9048,"")</f>
        <v/>
      </c>
      <c r="S9048" s="27">
        <f>IF(AND(H9048=1,J9048&lt;&gt;""),E9048-J9048,"")</f>
        <v/>
      </c>
      <c r="T9048">
        <f>IF(G9048="","",MONTH(G9048))</f>
        <v/>
      </c>
    </row>
    <row r="9049">
      <c r="A9049" s="24" t="n"/>
      <c r="B9049" s="24" t="n"/>
      <c r="C9049" s="24" t="n"/>
      <c r="D9049" s="24" t="n"/>
      <c r="E9049" s="24" t="n"/>
      <c r="F9049" s="25">
        <f>IF($E9049="","",DATE(IF($A9049="",nominal_year,$A9049),$B9049,$C9049)+($D9049-IF(LEFT(hour_conv,1)="1",1,0))/24)</f>
        <v/>
      </c>
      <c r="G9049" s="26">
        <f>IF(F9049="","",INT(F9049))</f>
        <v/>
      </c>
      <c r="H9049">
        <f>IF(G9049="","",IF(AND(MONTH(G9049)*100+DAY(G9049)&gt;=season_lo,MONTH(G9049)*100+DAY(G9049)&lt;=season_hi),1,0))</f>
        <v/>
      </c>
      <c r="I9049">
        <f>IF(G9049="","",G9049-first_day+1)</f>
        <v/>
      </c>
      <c r="J9049" s="27">
        <f>IF(I9049="","",INDEX(Daily!$J$2:$J$421,I9049))</f>
        <v/>
      </c>
      <c r="K9049" s="27">
        <f>IF(J9049="","",J9049+cat_offset)</f>
        <v/>
      </c>
      <c r="L9049" s="27">
        <f>IF(J9049="","",MAX(0,E9049-J9049)^2)</f>
        <v/>
      </c>
      <c r="M9049" s="27">
        <f>IF(J9049="","",MAX(0,E9049-(J9049+twcdh_off))^2)</f>
        <v/>
      </c>
      <c r="N9049" s="27">
        <f>IF(E9049="","",MAX(0,E9049-swcdh_thr)^2)</f>
        <v/>
      </c>
      <c r="O9049">
        <f>IF(K9049="","",ROUND(E9049-K9049,0))</f>
        <v/>
      </c>
      <c r="P9049">
        <f>IF(O9049="","",IF(O9049&gt;=1,O9049,0))</f>
        <v/>
      </c>
      <c r="Q9049" s="27">
        <f>IF(E9049="","",MAX(0,E9049-22))</f>
        <v/>
      </c>
      <c r="R9049" s="27">
        <f>IF(H9049=1,E9049,"")</f>
        <v/>
      </c>
      <c r="S9049" s="27">
        <f>IF(AND(H9049=1,J9049&lt;&gt;""),E9049-J9049,"")</f>
        <v/>
      </c>
      <c r="T9049">
        <f>IF(G9049="","",MONTH(G9049))</f>
        <v/>
      </c>
    </row>
    <row r="9050">
      <c r="A9050" s="24" t="n"/>
      <c r="B9050" s="24" t="n"/>
      <c r="C9050" s="24" t="n"/>
      <c r="D9050" s="24" t="n"/>
      <c r="E9050" s="24" t="n"/>
      <c r="F9050" s="25">
        <f>IF($E9050="","",DATE(IF($A9050="",nominal_year,$A9050),$B9050,$C9050)+($D9050-IF(LEFT(hour_conv,1)="1",1,0))/24)</f>
        <v/>
      </c>
      <c r="G9050" s="26">
        <f>IF(F9050="","",INT(F9050))</f>
        <v/>
      </c>
      <c r="H9050">
        <f>IF(G9050="","",IF(AND(MONTH(G9050)*100+DAY(G9050)&gt;=season_lo,MONTH(G9050)*100+DAY(G9050)&lt;=season_hi),1,0))</f>
        <v/>
      </c>
      <c r="I9050">
        <f>IF(G9050="","",G9050-first_day+1)</f>
        <v/>
      </c>
      <c r="J9050" s="27">
        <f>IF(I9050="","",INDEX(Daily!$J$2:$J$421,I9050))</f>
        <v/>
      </c>
      <c r="K9050" s="27">
        <f>IF(J9050="","",J9050+cat_offset)</f>
        <v/>
      </c>
      <c r="L9050" s="27">
        <f>IF(J9050="","",MAX(0,E9050-J9050)^2)</f>
        <v/>
      </c>
      <c r="M9050" s="27">
        <f>IF(J9050="","",MAX(0,E9050-(J9050+twcdh_off))^2)</f>
        <v/>
      </c>
      <c r="N9050" s="27">
        <f>IF(E9050="","",MAX(0,E9050-swcdh_thr)^2)</f>
        <v/>
      </c>
      <c r="O9050">
        <f>IF(K9050="","",ROUND(E9050-K9050,0))</f>
        <v/>
      </c>
      <c r="P9050">
        <f>IF(O9050="","",IF(O9050&gt;=1,O9050,0))</f>
        <v/>
      </c>
      <c r="Q9050" s="27">
        <f>IF(E9050="","",MAX(0,E9050-22))</f>
        <v/>
      </c>
      <c r="R9050" s="27">
        <f>IF(H9050=1,E9050,"")</f>
        <v/>
      </c>
      <c r="S9050" s="27">
        <f>IF(AND(H9050=1,J9050&lt;&gt;""),E9050-J9050,"")</f>
        <v/>
      </c>
      <c r="T9050">
        <f>IF(G9050="","",MONTH(G9050))</f>
        <v/>
      </c>
    </row>
    <row r="9051">
      <c r="A9051" s="24" t="n"/>
      <c r="B9051" s="24" t="n"/>
      <c r="C9051" s="24" t="n"/>
      <c r="D9051" s="24" t="n"/>
      <c r="E9051" s="24" t="n"/>
      <c r="F9051" s="25">
        <f>IF($E9051="","",DATE(IF($A9051="",nominal_year,$A9051),$B9051,$C9051)+($D9051-IF(LEFT(hour_conv,1)="1",1,0))/24)</f>
        <v/>
      </c>
      <c r="G9051" s="26">
        <f>IF(F9051="","",INT(F9051))</f>
        <v/>
      </c>
      <c r="H9051">
        <f>IF(G9051="","",IF(AND(MONTH(G9051)*100+DAY(G9051)&gt;=season_lo,MONTH(G9051)*100+DAY(G9051)&lt;=season_hi),1,0))</f>
        <v/>
      </c>
      <c r="I9051">
        <f>IF(G9051="","",G9051-first_day+1)</f>
        <v/>
      </c>
      <c r="J9051" s="27">
        <f>IF(I9051="","",INDEX(Daily!$J$2:$J$421,I9051))</f>
        <v/>
      </c>
      <c r="K9051" s="27">
        <f>IF(J9051="","",J9051+cat_offset)</f>
        <v/>
      </c>
      <c r="L9051" s="27">
        <f>IF(J9051="","",MAX(0,E9051-J9051)^2)</f>
        <v/>
      </c>
      <c r="M9051" s="27">
        <f>IF(J9051="","",MAX(0,E9051-(J9051+twcdh_off))^2)</f>
        <v/>
      </c>
      <c r="N9051" s="27">
        <f>IF(E9051="","",MAX(0,E9051-swcdh_thr)^2)</f>
        <v/>
      </c>
      <c r="O9051">
        <f>IF(K9051="","",ROUND(E9051-K9051,0))</f>
        <v/>
      </c>
      <c r="P9051">
        <f>IF(O9051="","",IF(O9051&gt;=1,O9051,0))</f>
        <v/>
      </c>
      <c r="Q9051" s="27">
        <f>IF(E9051="","",MAX(0,E9051-22))</f>
        <v/>
      </c>
      <c r="R9051" s="27">
        <f>IF(H9051=1,E9051,"")</f>
        <v/>
      </c>
      <c r="S9051" s="27">
        <f>IF(AND(H9051=1,J9051&lt;&gt;""),E9051-J9051,"")</f>
        <v/>
      </c>
      <c r="T9051">
        <f>IF(G9051="","",MONTH(G9051))</f>
        <v/>
      </c>
    </row>
    <row r="9052">
      <c r="A9052" s="24" t="n"/>
      <c r="B9052" s="24" t="n"/>
      <c r="C9052" s="24" t="n"/>
      <c r="D9052" s="24" t="n"/>
      <c r="E9052" s="24" t="n"/>
      <c r="F9052" s="25">
        <f>IF($E9052="","",DATE(IF($A9052="",nominal_year,$A9052),$B9052,$C9052)+($D9052-IF(LEFT(hour_conv,1)="1",1,0))/24)</f>
        <v/>
      </c>
      <c r="G9052" s="26">
        <f>IF(F9052="","",INT(F9052))</f>
        <v/>
      </c>
      <c r="H9052">
        <f>IF(G9052="","",IF(AND(MONTH(G9052)*100+DAY(G9052)&gt;=season_lo,MONTH(G9052)*100+DAY(G9052)&lt;=season_hi),1,0))</f>
        <v/>
      </c>
      <c r="I9052">
        <f>IF(G9052="","",G9052-first_day+1)</f>
        <v/>
      </c>
      <c r="J9052" s="27">
        <f>IF(I9052="","",INDEX(Daily!$J$2:$J$421,I9052))</f>
        <v/>
      </c>
      <c r="K9052" s="27">
        <f>IF(J9052="","",J9052+cat_offset)</f>
        <v/>
      </c>
      <c r="L9052" s="27">
        <f>IF(J9052="","",MAX(0,E9052-J9052)^2)</f>
        <v/>
      </c>
      <c r="M9052" s="27">
        <f>IF(J9052="","",MAX(0,E9052-(J9052+twcdh_off))^2)</f>
        <v/>
      </c>
      <c r="N9052" s="27">
        <f>IF(E9052="","",MAX(0,E9052-swcdh_thr)^2)</f>
        <v/>
      </c>
      <c r="O9052">
        <f>IF(K9052="","",ROUND(E9052-K9052,0))</f>
        <v/>
      </c>
      <c r="P9052">
        <f>IF(O9052="","",IF(O9052&gt;=1,O9052,0))</f>
        <v/>
      </c>
      <c r="Q9052" s="27">
        <f>IF(E9052="","",MAX(0,E9052-22))</f>
        <v/>
      </c>
      <c r="R9052" s="27">
        <f>IF(H9052=1,E9052,"")</f>
        <v/>
      </c>
      <c r="S9052" s="27">
        <f>IF(AND(H9052=1,J9052&lt;&gt;""),E9052-J9052,"")</f>
        <v/>
      </c>
      <c r="T9052">
        <f>IF(G9052="","",MONTH(G9052))</f>
        <v/>
      </c>
    </row>
    <row r="9053">
      <c r="A9053" s="24" t="n"/>
      <c r="B9053" s="24" t="n"/>
      <c r="C9053" s="24" t="n"/>
      <c r="D9053" s="24" t="n"/>
      <c r="E9053" s="24" t="n"/>
      <c r="F9053" s="25">
        <f>IF($E9053="","",DATE(IF($A9053="",nominal_year,$A9053),$B9053,$C9053)+($D9053-IF(LEFT(hour_conv,1)="1",1,0))/24)</f>
        <v/>
      </c>
      <c r="G9053" s="26">
        <f>IF(F9053="","",INT(F9053))</f>
        <v/>
      </c>
      <c r="H9053">
        <f>IF(G9053="","",IF(AND(MONTH(G9053)*100+DAY(G9053)&gt;=season_lo,MONTH(G9053)*100+DAY(G9053)&lt;=season_hi),1,0))</f>
        <v/>
      </c>
      <c r="I9053">
        <f>IF(G9053="","",G9053-first_day+1)</f>
        <v/>
      </c>
      <c r="J9053" s="27">
        <f>IF(I9053="","",INDEX(Daily!$J$2:$J$421,I9053))</f>
        <v/>
      </c>
      <c r="K9053" s="27">
        <f>IF(J9053="","",J9053+cat_offset)</f>
        <v/>
      </c>
      <c r="L9053" s="27">
        <f>IF(J9053="","",MAX(0,E9053-J9053)^2)</f>
        <v/>
      </c>
      <c r="M9053" s="27">
        <f>IF(J9053="","",MAX(0,E9053-(J9053+twcdh_off))^2)</f>
        <v/>
      </c>
      <c r="N9053" s="27">
        <f>IF(E9053="","",MAX(0,E9053-swcdh_thr)^2)</f>
        <v/>
      </c>
      <c r="O9053">
        <f>IF(K9053="","",ROUND(E9053-K9053,0))</f>
        <v/>
      </c>
      <c r="P9053">
        <f>IF(O9053="","",IF(O9053&gt;=1,O9053,0))</f>
        <v/>
      </c>
      <c r="Q9053" s="27">
        <f>IF(E9053="","",MAX(0,E9053-22))</f>
        <v/>
      </c>
      <c r="R9053" s="27">
        <f>IF(H9053=1,E9053,"")</f>
        <v/>
      </c>
      <c r="S9053" s="27">
        <f>IF(AND(H9053=1,J9053&lt;&gt;""),E9053-J9053,"")</f>
        <v/>
      </c>
      <c r="T9053">
        <f>IF(G9053="","",MONTH(G9053))</f>
        <v/>
      </c>
    </row>
    <row r="9054">
      <c r="A9054" s="24" t="n"/>
      <c r="B9054" s="24" t="n"/>
      <c r="C9054" s="24" t="n"/>
      <c r="D9054" s="24" t="n"/>
      <c r="E9054" s="24" t="n"/>
      <c r="F9054" s="25">
        <f>IF($E9054="","",DATE(IF($A9054="",nominal_year,$A9054),$B9054,$C9054)+($D9054-IF(LEFT(hour_conv,1)="1",1,0))/24)</f>
        <v/>
      </c>
      <c r="G9054" s="26">
        <f>IF(F9054="","",INT(F9054))</f>
        <v/>
      </c>
      <c r="H9054">
        <f>IF(G9054="","",IF(AND(MONTH(G9054)*100+DAY(G9054)&gt;=season_lo,MONTH(G9054)*100+DAY(G9054)&lt;=season_hi),1,0))</f>
        <v/>
      </c>
      <c r="I9054">
        <f>IF(G9054="","",G9054-first_day+1)</f>
        <v/>
      </c>
      <c r="J9054" s="27">
        <f>IF(I9054="","",INDEX(Daily!$J$2:$J$421,I9054))</f>
        <v/>
      </c>
      <c r="K9054" s="27">
        <f>IF(J9054="","",J9054+cat_offset)</f>
        <v/>
      </c>
      <c r="L9054" s="27">
        <f>IF(J9054="","",MAX(0,E9054-J9054)^2)</f>
        <v/>
      </c>
      <c r="M9054" s="27">
        <f>IF(J9054="","",MAX(0,E9054-(J9054+twcdh_off))^2)</f>
        <v/>
      </c>
      <c r="N9054" s="27">
        <f>IF(E9054="","",MAX(0,E9054-swcdh_thr)^2)</f>
        <v/>
      </c>
      <c r="O9054">
        <f>IF(K9054="","",ROUND(E9054-K9054,0))</f>
        <v/>
      </c>
      <c r="P9054">
        <f>IF(O9054="","",IF(O9054&gt;=1,O9054,0))</f>
        <v/>
      </c>
      <c r="Q9054" s="27">
        <f>IF(E9054="","",MAX(0,E9054-22))</f>
        <v/>
      </c>
      <c r="R9054" s="27">
        <f>IF(H9054=1,E9054,"")</f>
        <v/>
      </c>
      <c r="S9054" s="27">
        <f>IF(AND(H9054=1,J9054&lt;&gt;""),E9054-J9054,"")</f>
        <v/>
      </c>
      <c r="T9054">
        <f>IF(G9054="","",MONTH(G9054))</f>
        <v/>
      </c>
    </row>
    <row r="9055">
      <c r="A9055" s="24" t="n"/>
      <c r="B9055" s="24" t="n"/>
      <c r="C9055" s="24" t="n"/>
      <c r="D9055" s="24" t="n"/>
      <c r="E9055" s="24" t="n"/>
      <c r="F9055" s="25">
        <f>IF($E9055="","",DATE(IF($A9055="",nominal_year,$A9055),$B9055,$C9055)+($D9055-IF(LEFT(hour_conv,1)="1",1,0))/24)</f>
        <v/>
      </c>
      <c r="G9055" s="26">
        <f>IF(F9055="","",INT(F9055))</f>
        <v/>
      </c>
      <c r="H9055">
        <f>IF(G9055="","",IF(AND(MONTH(G9055)*100+DAY(G9055)&gt;=season_lo,MONTH(G9055)*100+DAY(G9055)&lt;=season_hi),1,0))</f>
        <v/>
      </c>
      <c r="I9055">
        <f>IF(G9055="","",G9055-first_day+1)</f>
        <v/>
      </c>
      <c r="J9055" s="27">
        <f>IF(I9055="","",INDEX(Daily!$J$2:$J$421,I9055))</f>
        <v/>
      </c>
      <c r="K9055" s="27">
        <f>IF(J9055="","",J9055+cat_offset)</f>
        <v/>
      </c>
      <c r="L9055" s="27">
        <f>IF(J9055="","",MAX(0,E9055-J9055)^2)</f>
        <v/>
      </c>
      <c r="M9055" s="27">
        <f>IF(J9055="","",MAX(0,E9055-(J9055+twcdh_off))^2)</f>
        <v/>
      </c>
      <c r="N9055" s="27">
        <f>IF(E9055="","",MAX(0,E9055-swcdh_thr)^2)</f>
        <v/>
      </c>
      <c r="O9055">
        <f>IF(K9055="","",ROUND(E9055-K9055,0))</f>
        <v/>
      </c>
      <c r="P9055">
        <f>IF(O9055="","",IF(O9055&gt;=1,O9055,0))</f>
        <v/>
      </c>
      <c r="Q9055" s="27">
        <f>IF(E9055="","",MAX(0,E9055-22))</f>
        <v/>
      </c>
      <c r="R9055" s="27">
        <f>IF(H9055=1,E9055,"")</f>
        <v/>
      </c>
      <c r="S9055" s="27">
        <f>IF(AND(H9055=1,J9055&lt;&gt;""),E9055-J9055,"")</f>
        <v/>
      </c>
      <c r="T9055">
        <f>IF(G9055="","",MONTH(G9055))</f>
        <v/>
      </c>
    </row>
    <row r="9056">
      <c r="A9056" s="24" t="n"/>
      <c r="B9056" s="24" t="n"/>
      <c r="C9056" s="24" t="n"/>
      <c r="D9056" s="24" t="n"/>
      <c r="E9056" s="24" t="n"/>
      <c r="F9056" s="25">
        <f>IF($E9056="","",DATE(IF($A9056="",nominal_year,$A9056),$B9056,$C9056)+($D9056-IF(LEFT(hour_conv,1)="1",1,0))/24)</f>
        <v/>
      </c>
      <c r="G9056" s="26">
        <f>IF(F9056="","",INT(F9056))</f>
        <v/>
      </c>
      <c r="H9056">
        <f>IF(G9056="","",IF(AND(MONTH(G9056)*100+DAY(G9056)&gt;=season_lo,MONTH(G9056)*100+DAY(G9056)&lt;=season_hi),1,0))</f>
        <v/>
      </c>
      <c r="I9056">
        <f>IF(G9056="","",G9056-first_day+1)</f>
        <v/>
      </c>
      <c r="J9056" s="27">
        <f>IF(I9056="","",INDEX(Daily!$J$2:$J$421,I9056))</f>
        <v/>
      </c>
      <c r="K9056" s="27">
        <f>IF(J9056="","",J9056+cat_offset)</f>
        <v/>
      </c>
      <c r="L9056" s="27">
        <f>IF(J9056="","",MAX(0,E9056-J9056)^2)</f>
        <v/>
      </c>
      <c r="M9056" s="27">
        <f>IF(J9056="","",MAX(0,E9056-(J9056+twcdh_off))^2)</f>
        <v/>
      </c>
      <c r="N9056" s="27">
        <f>IF(E9056="","",MAX(0,E9056-swcdh_thr)^2)</f>
        <v/>
      </c>
      <c r="O9056">
        <f>IF(K9056="","",ROUND(E9056-K9056,0))</f>
        <v/>
      </c>
      <c r="P9056">
        <f>IF(O9056="","",IF(O9056&gt;=1,O9056,0))</f>
        <v/>
      </c>
      <c r="Q9056" s="27">
        <f>IF(E9056="","",MAX(0,E9056-22))</f>
        <v/>
      </c>
      <c r="R9056" s="27">
        <f>IF(H9056=1,E9056,"")</f>
        <v/>
      </c>
      <c r="S9056" s="27">
        <f>IF(AND(H9056=1,J9056&lt;&gt;""),E9056-J9056,"")</f>
        <v/>
      </c>
      <c r="T9056">
        <f>IF(G9056="","",MONTH(G9056))</f>
        <v/>
      </c>
    </row>
    <row r="9057">
      <c r="A9057" s="24" t="n"/>
      <c r="B9057" s="24" t="n"/>
      <c r="C9057" s="24" t="n"/>
      <c r="D9057" s="24" t="n"/>
      <c r="E9057" s="24" t="n"/>
      <c r="F9057" s="25">
        <f>IF($E9057="","",DATE(IF($A9057="",nominal_year,$A9057),$B9057,$C9057)+($D9057-IF(LEFT(hour_conv,1)="1",1,0))/24)</f>
        <v/>
      </c>
      <c r="G9057" s="26">
        <f>IF(F9057="","",INT(F9057))</f>
        <v/>
      </c>
      <c r="H9057">
        <f>IF(G9057="","",IF(AND(MONTH(G9057)*100+DAY(G9057)&gt;=season_lo,MONTH(G9057)*100+DAY(G9057)&lt;=season_hi),1,0))</f>
        <v/>
      </c>
      <c r="I9057">
        <f>IF(G9057="","",G9057-first_day+1)</f>
        <v/>
      </c>
      <c r="J9057" s="27">
        <f>IF(I9057="","",INDEX(Daily!$J$2:$J$421,I9057))</f>
        <v/>
      </c>
      <c r="K9057" s="27">
        <f>IF(J9057="","",J9057+cat_offset)</f>
        <v/>
      </c>
      <c r="L9057" s="27">
        <f>IF(J9057="","",MAX(0,E9057-J9057)^2)</f>
        <v/>
      </c>
      <c r="M9057" s="27">
        <f>IF(J9057="","",MAX(0,E9057-(J9057+twcdh_off))^2)</f>
        <v/>
      </c>
      <c r="N9057" s="27">
        <f>IF(E9057="","",MAX(0,E9057-swcdh_thr)^2)</f>
        <v/>
      </c>
      <c r="O9057">
        <f>IF(K9057="","",ROUND(E9057-K9057,0))</f>
        <v/>
      </c>
      <c r="P9057">
        <f>IF(O9057="","",IF(O9057&gt;=1,O9057,0))</f>
        <v/>
      </c>
      <c r="Q9057" s="27">
        <f>IF(E9057="","",MAX(0,E9057-22))</f>
        <v/>
      </c>
      <c r="R9057" s="27">
        <f>IF(H9057=1,E9057,"")</f>
        <v/>
      </c>
      <c r="S9057" s="27">
        <f>IF(AND(H9057=1,J9057&lt;&gt;""),E9057-J9057,"")</f>
        <v/>
      </c>
      <c r="T9057">
        <f>IF(G9057="","",MONTH(G9057))</f>
        <v/>
      </c>
    </row>
    <row r="9058">
      <c r="A9058" s="24" t="n"/>
      <c r="B9058" s="24" t="n"/>
      <c r="C9058" s="24" t="n"/>
      <c r="D9058" s="24" t="n"/>
      <c r="E9058" s="24" t="n"/>
      <c r="F9058" s="25">
        <f>IF($E9058="","",DATE(IF($A9058="",nominal_year,$A9058),$B9058,$C9058)+($D9058-IF(LEFT(hour_conv,1)="1",1,0))/24)</f>
        <v/>
      </c>
      <c r="G9058" s="26">
        <f>IF(F9058="","",INT(F9058))</f>
        <v/>
      </c>
      <c r="H9058">
        <f>IF(G9058="","",IF(AND(MONTH(G9058)*100+DAY(G9058)&gt;=season_lo,MONTH(G9058)*100+DAY(G9058)&lt;=season_hi),1,0))</f>
        <v/>
      </c>
      <c r="I9058">
        <f>IF(G9058="","",G9058-first_day+1)</f>
        <v/>
      </c>
      <c r="J9058" s="27">
        <f>IF(I9058="","",INDEX(Daily!$J$2:$J$421,I9058))</f>
        <v/>
      </c>
      <c r="K9058" s="27">
        <f>IF(J9058="","",J9058+cat_offset)</f>
        <v/>
      </c>
      <c r="L9058" s="27">
        <f>IF(J9058="","",MAX(0,E9058-J9058)^2)</f>
        <v/>
      </c>
      <c r="M9058" s="27">
        <f>IF(J9058="","",MAX(0,E9058-(J9058+twcdh_off))^2)</f>
        <v/>
      </c>
      <c r="N9058" s="27">
        <f>IF(E9058="","",MAX(0,E9058-swcdh_thr)^2)</f>
        <v/>
      </c>
      <c r="O9058">
        <f>IF(K9058="","",ROUND(E9058-K9058,0))</f>
        <v/>
      </c>
      <c r="P9058">
        <f>IF(O9058="","",IF(O9058&gt;=1,O9058,0))</f>
        <v/>
      </c>
      <c r="Q9058" s="27">
        <f>IF(E9058="","",MAX(0,E9058-22))</f>
        <v/>
      </c>
      <c r="R9058" s="27">
        <f>IF(H9058=1,E9058,"")</f>
        <v/>
      </c>
      <c r="S9058" s="27">
        <f>IF(AND(H9058=1,J9058&lt;&gt;""),E9058-J9058,"")</f>
        <v/>
      </c>
      <c r="T9058">
        <f>IF(G9058="","",MONTH(G9058))</f>
        <v/>
      </c>
    </row>
    <row r="9059">
      <c r="A9059" s="24" t="n"/>
      <c r="B9059" s="24" t="n"/>
      <c r="C9059" s="24" t="n"/>
      <c r="D9059" s="24" t="n"/>
      <c r="E9059" s="24" t="n"/>
      <c r="F9059" s="25">
        <f>IF($E9059="","",DATE(IF($A9059="",nominal_year,$A9059),$B9059,$C9059)+($D9059-IF(LEFT(hour_conv,1)="1",1,0))/24)</f>
        <v/>
      </c>
      <c r="G9059" s="26">
        <f>IF(F9059="","",INT(F9059))</f>
        <v/>
      </c>
      <c r="H9059">
        <f>IF(G9059="","",IF(AND(MONTH(G9059)*100+DAY(G9059)&gt;=season_lo,MONTH(G9059)*100+DAY(G9059)&lt;=season_hi),1,0))</f>
        <v/>
      </c>
      <c r="I9059">
        <f>IF(G9059="","",G9059-first_day+1)</f>
        <v/>
      </c>
      <c r="J9059" s="27">
        <f>IF(I9059="","",INDEX(Daily!$J$2:$J$421,I9059))</f>
        <v/>
      </c>
      <c r="K9059" s="27">
        <f>IF(J9059="","",J9059+cat_offset)</f>
        <v/>
      </c>
      <c r="L9059" s="27">
        <f>IF(J9059="","",MAX(0,E9059-J9059)^2)</f>
        <v/>
      </c>
      <c r="M9059" s="27">
        <f>IF(J9059="","",MAX(0,E9059-(J9059+twcdh_off))^2)</f>
        <v/>
      </c>
      <c r="N9059" s="27">
        <f>IF(E9059="","",MAX(0,E9059-swcdh_thr)^2)</f>
        <v/>
      </c>
      <c r="O9059">
        <f>IF(K9059="","",ROUND(E9059-K9059,0))</f>
        <v/>
      </c>
      <c r="P9059">
        <f>IF(O9059="","",IF(O9059&gt;=1,O9059,0))</f>
        <v/>
      </c>
      <c r="Q9059" s="27">
        <f>IF(E9059="","",MAX(0,E9059-22))</f>
        <v/>
      </c>
      <c r="R9059" s="27">
        <f>IF(H9059=1,E9059,"")</f>
        <v/>
      </c>
      <c r="S9059" s="27">
        <f>IF(AND(H9059=1,J9059&lt;&gt;""),E9059-J9059,"")</f>
        <v/>
      </c>
      <c r="T9059">
        <f>IF(G9059="","",MONTH(G9059))</f>
        <v/>
      </c>
    </row>
    <row r="9060">
      <c r="A9060" s="24" t="n"/>
      <c r="B9060" s="24" t="n"/>
      <c r="C9060" s="24" t="n"/>
      <c r="D9060" s="24" t="n"/>
      <c r="E9060" s="24" t="n"/>
      <c r="F9060" s="25">
        <f>IF($E9060="","",DATE(IF($A9060="",nominal_year,$A9060),$B9060,$C9060)+($D9060-IF(LEFT(hour_conv,1)="1",1,0))/24)</f>
        <v/>
      </c>
      <c r="G9060" s="26">
        <f>IF(F9060="","",INT(F9060))</f>
        <v/>
      </c>
      <c r="H9060">
        <f>IF(G9060="","",IF(AND(MONTH(G9060)*100+DAY(G9060)&gt;=season_lo,MONTH(G9060)*100+DAY(G9060)&lt;=season_hi),1,0))</f>
        <v/>
      </c>
      <c r="I9060">
        <f>IF(G9060="","",G9060-first_day+1)</f>
        <v/>
      </c>
      <c r="J9060" s="27">
        <f>IF(I9060="","",INDEX(Daily!$J$2:$J$421,I9060))</f>
        <v/>
      </c>
      <c r="K9060" s="27">
        <f>IF(J9060="","",J9060+cat_offset)</f>
        <v/>
      </c>
      <c r="L9060" s="27">
        <f>IF(J9060="","",MAX(0,E9060-J9060)^2)</f>
        <v/>
      </c>
      <c r="M9060" s="27">
        <f>IF(J9060="","",MAX(0,E9060-(J9060+twcdh_off))^2)</f>
        <v/>
      </c>
      <c r="N9060" s="27">
        <f>IF(E9060="","",MAX(0,E9060-swcdh_thr)^2)</f>
        <v/>
      </c>
      <c r="O9060">
        <f>IF(K9060="","",ROUND(E9060-K9060,0))</f>
        <v/>
      </c>
      <c r="P9060">
        <f>IF(O9060="","",IF(O9060&gt;=1,O9060,0))</f>
        <v/>
      </c>
      <c r="Q9060" s="27">
        <f>IF(E9060="","",MAX(0,E9060-22))</f>
        <v/>
      </c>
      <c r="R9060" s="27">
        <f>IF(H9060=1,E9060,"")</f>
        <v/>
      </c>
      <c r="S9060" s="27">
        <f>IF(AND(H9060=1,J9060&lt;&gt;""),E9060-J9060,"")</f>
        <v/>
      </c>
      <c r="T9060">
        <f>IF(G9060="","",MONTH(G9060))</f>
        <v/>
      </c>
    </row>
    <row r="9061">
      <c r="A9061" s="24" t="n"/>
      <c r="B9061" s="24" t="n"/>
      <c r="C9061" s="24" t="n"/>
      <c r="D9061" s="24" t="n"/>
      <c r="E9061" s="24" t="n"/>
      <c r="F9061" s="25">
        <f>IF($E9061="","",DATE(IF($A9061="",nominal_year,$A9061),$B9061,$C9061)+($D9061-IF(LEFT(hour_conv,1)="1",1,0))/24)</f>
        <v/>
      </c>
      <c r="G9061" s="26">
        <f>IF(F9061="","",INT(F9061))</f>
        <v/>
      </c>
      <c r="H9061">
        <f>IF(G9061="","",IF(AND(MONTH(G9061)*100+DAY(G9061)&gt;=season_lo,MONTH(G9061)*100+DAY(G9061)&lt;=season_hi),1,0))</f>
        <v/>
      </c>
      <c r="I9061">
        <f>IF(G9061="","",G9061-first_day+1)</f>
        <v/>
      </c>
      <c r="J9061" s="27">
        <f>IF(I9061="","",INDEX(Daily!$J$2:$J$421,I9061))</f>
        <v/>
      </c>
      <c r="K9061" s="27">
        <f>IF(J9061="","",J9061+cat_offset)</f>
        <v/>
      </c>
      <c r="L9061" s="27">
        <f>IF(J9061="","",MAX(0,E9061-J9061)^2)</f>
        <v/>
      </c>
      <c r="M9061" s="27">
        <f>IF(J9061="","",MAX(0,E9061-(J9061+twcdh_off))^2)</f>
        <v/>
      </c>
      <c r="N9061" s="27">
        <f>IF(E9061="","",MAX(0,E9061-swcdh_thr)^2)</f>
        <v/>
      </c>
      <c r="O9061">
        <f>IF(K9061="","",ROUND(E9061-K9061,0))</f>
        <v/>
      </c>
      <c r="P9061">
        <f>IF(O9061="","",IF(O9061&gt;=1,O9061,0))</f>
        <v/>
      </c>
      <c r="Q9061" s="27">
        <f>IF(E9061="","",MAX(0,E9061-22))</f>
        <v/>
      </c>
      <c r="R9061" s="27">
        <f>IF(H9061=1,E9061,"")</f>
        <v/>
      </c>
      <c r="S9061" s="27">
        <f>IF(AND(H9061=1,J9061&lt;&gt;""),E9061-J9061,"")</f>
        <v/>
      </c>
      <c r="T9061">
        <f>IF(G9061="","",MONTH(G9061))</f>
        <v/>
      </c>
    </row>
    <row r="9062">
      <c r="A9062" s="24" t="n"/>
      <c r="B9062" s="24" t="n"/>
      <c r="C9062" s="24" t="n"/>
      <c r="D9062" s="24" t="n"/>
      <c r="E9062" s="24" t="n"/>
      <c r="F9062" s="25">
        <f>IF($E9062="","",DATE(IF($A9062="",nominal_year,$A9062),$B9062,$C9062)+($D9062-IF(LEFT(hour_conv,1)="1",1,0))/24)</f>
        <v/>
      </c>
      <c r="G9062" s="26">
        <f>IF(F9062="","",INT(F9062))</f>
        <v/>
      </c>
      <c r="H9062">
        <f>IF(G9062="","",IF(AND(MONTH(G9062)*100+DAY(G9062)&gt;=season_lo,MONTH(G9062)*100+DAY(G9062)&lt;=season_hi),1,0))</f>
        <v/>
      </c>
      <c r="I9062">
        <f>IF(G9062="","",G9062-first_day+1)</f>
        <v/>
      </c>
      <c r="J9062" s="27">
        <f>IF(I9062="","",INDEX(Daily!$J$2:$J$421,I9062))</f>
        <v/>
      </c>
      <c r="K9062" s="27">
        <f>IF(J9062="","",J9062+cat_offset)</f>
        <v/>
      </c>
      <c r="L9062" s="27">
        <f>IF(J9062="","",MAX(0,E9062-J9062)^2)</f>
        <v/>
      </c>
      <c r="M9062" s="27">
        <f>IF(J9062="","",MAX(0,E9062-(J9062+twcdh_off))^2)</f>
        <v/>
      </c>
      <c r="N9062" s="27">
        <f>IF(E9062="","",MAX(0,E9062-swcdh_thr)^2)</f>
        <v/>
      </c>
      <c r="O9062">
        <f>IF(K9062="","",ROUND(E9062-K9062,0))</f>
        <v/>
      </c>
      <c r="P9062">
        <f>IF(O9062="","",IF(O9062&gt;=1,O9062,0))</f>
        <v/>
      </c>
      <c r="Q9062" s="27">
        <f>IF(E9062="","",MAX(0,E9062-22))</f>
        <v/>
      </c>
      <c r="R9062" s="27">
        <f>IF(H9062=1,E9062,"")</f>
        <v/>
      </c>
      <c r="S9062" s="27">
        <f>IF(AND(H9062=1,J9062&lt;&gt;""),E9062-J9062,"")</f>
        <v/>
      </c>
      <c r="T9062">
        <f>IF(G9062="","",MONTH(G9062))</f>
        <v/>
      </c>
    </row>
    <row r="9063">
      <c r="A9063" s="24" t="n"/>
      <c r="B9063" s="24" t="n"/>
      <c r="C9063" s="24" t="n"/>
      <c r="D9063" s="24" t="n"/>
      <c r="E9063" s="24" t="n"/>
      <c r="F9063" s="25">
        <f>IF($E9063="","",DATE(IF($A9063="",nominal_year,$A9063),$B9063,$C9063)+($D9063-IF(LEFT(hour_conv,1)="1",1,0))/24)</f>
        <v/>
      </c>
      <c r="G9063" s="26">
        <f>IF(F9063="","",INT(F9063))</f>
        <v/>
      </c>
      <c r="H9063">
        <f>IF(G9063="","",IF(AND(MONTH(G9063)*100+DAY(G9063)&gt;=season_lo,MONTH(G9063)*100+DAY(G9063)&lt;=season_hi),1,0))</f>
        <v/>
      </c>
      <c r="I9063">
        <f>IF(G9063="","",G9063-first_day+1)</f>
        <v/>
      </c>
      <c r="J9063" s="27">
        <f>IF(I9063="","",INDEX(Daily!$J$2:$J$421,I9063))</f>
        <v/>
      </c>
      <c r="K9063" s="27">
        <f>IF(J9063="","",J9063+cat_offset)</f>
        <v/>
      </c>
      <c r="L9063" s="27">
        <f>IF(J9063="","",MAX(0,E9063-J9063)^2)</f>
        <v/>
      </c>
      <c r="M9063" s="27">
        <f>IF(J9063="","",MAX(0,E9063-(J9063+twcdh_off))^2)</f>
        <v/>
      </c>
      <c r="N9063" s="27">
        <f>IF(E9063="","",MAX(0,E9063-swcdh_thr)^2)</f>
        <v/>
      </c>
      <c r="O9063">
        <f>IF(K9063="","",ROUND(E9063-K9063,0))</f>
        <v/>
      </c>
      <c r="P9063">
        <f>IF(O9063="","",IF(O9063&gt;=1,O9063,0))</f>
        <v/>
      </c>
      <c r="Q9063" s="27">
        <f>IF(E9063="","",MAX(0,E9063-22))</f>
        <v/>
      </c>
      <c r="R9063" s="27">
        <f>IF(H9063=1,E9063,"")</f>
        <v/>
      </c>
      <c r="S9063" s="27">
        <f>IF(AND(H9063=1,J9063&lt;&gt;""),E9063-J9063,"")</f>
        <v/>
      </c>
      <c r="T9063">
        <f>IF(G9063="","",MONTH(G9063))</f>
        <v/>
      </c>
    </row>
    <row r="9064">
      <c r="A9064" s="24" t="n"/>
      <c r="B9064" s="24" t="n"/>
      <c r="C9064" s="24" t="n"/>
      <c r="D9064" s="24" t="n"/>
      <c r="E9064" s="24" t="n"/>
      <c r="F9064" s="25">
        <f>IF($E9064="","",DATE(IF($A9064="",nominal_year,$A9064),$B9064,$C9064)+($D9064-IF(LEFT(hour_conv,1)="1",1,0))/24)</f>
        <v/>
      </c>
      <c r="G9064" s="26">
        <f>IF(F9064="","",INT(F9064))</f>
        <v/>
      </c>
      <c r="H9064">
        <f>IF(G9064="","",IF(AND(MONTH(G9064)*100+DAY(G9064)&gt;=season_lo,MONTH(G9064)*100+DAY(G9064)&lt;=season_hi),1,0))</f>
        <v/>
      </c>
      <c r="I9064">
        <f>IF(G9064="","",G9064-first_day+1)</f>
        <v/>
      </c>
      <c r="J9064" s="27">
        <f>IF(I9064="","",INDEX(Daily!$J$2:$J$421,I9064))</f>
        <v/>
      </c>
      <c r="K9064" s="27">
        <f>IF(J9064="","",J9064+cat_offset)</f>
        <v/>
      </c>
      <c r="L9064" s="27">
        <f>IF(J9064="","",MAX(0,E9064-J9064)^2)</f>
        <v/>
      </c>
      <c r="M9064" s="27">
        <f>IF(J9064="","",MAX(0,E9064-(J9064+twcdh_off))^2)</f>
        <v/>
      </c>
      <c r="N9064" s="27">
        <f>IF(E9064="","",MAX(0,E9064-swcdh_thr)^2)</f>
        <v/>
      </c>
      <c r="O9064">
        <f>IF(K9064="","",ROUND(E9064-K9064,0))</f>
        <v/>
      </c>
      <c r="P9064">
        <f>IF(O9064="","",IF(O9064&gt;=1,O9064,0))</f>
        <v/>
      </c>
      <c r="Q9064" s="27">
        <f>IF(E9064="","",MAX(0,E9064-22))</f>
        <v/>
      </c>
      <c r="R9064" s="27">
        <f>IF(H9064=1,E9064,"")</f>
        <v/>
      </c>
      <c r="S9064" s="27">
        <f>IF(AND(H9064=1,J9064&lt;&gt;""),E9064-J9064,"")</f>
        <v/>
      </c>
      <c r="T9064">
        <f>IF(G9064="","",MONTH(G9064))</f>
        <v/>
      </c>
    </row>
    <row r="9065">
      <c r="A9065" s="24" t="n"/>
      <c r="B9065" s="24" t="n"/>
      <c r="C9065" s="24" t="n"/>
      <c r="D9065" s="24" t="n"/>
      <c r="E9065" s="24" t="n"/>
      <c r="F9065" s="25">
        <f>IF($E9065="","",DATE(IF($A9065="",nominal_year,$A9065),$B9065,$C9065)+($D9065-IF(LEFT(hour_conv,1)="1",1,0))/24)</f>
        <v/>
      </c>
      <c r="G9065" s="26">
        <f>IF(F9065="","",INT(F9065))</f>
        <v/>
      </c>
      <c r="H9065">
        <f>IF(G9065="","",IF(AND(MONTH(G9065)*100+DAY(G9065)&gt;=season_lo,MONTH(G9065)*100+DAY(G9065)&lt;=season_hi),1,0))</f>
        <v/>
      </c>
      <c r="I9065">
        <f>IF(G9065="","",G9065-first_day+1)</f>
        <v/>
      </c>
      <c r="J9065" s="27">
        <f>IF(I9065="","",INDEX(Daily!$J$2:$J$421,I9065))</f>
        <v/>
      </c>
      <c r="K9065" s="27">
        <f>IF(J9065="","",J9065+cat_offset)</f>
        <v/>
      </c>
      <c r="L9065" s="27">
        <f>IF(J9065="","",MAX(0,E9065-J9065)^2)</f>
        <v/>
      </c>
      <c r="M9065" s="27">
        <f>IF(J9065="","",MAX(0,E9065-(J9065+twcdh_off))^2)</f>
        <v/>
      </c>
      <c r="N9065" s="27">
        <f>IF(E9065="","",MAX(0,E9065-swcdh_thr)^2)</f>
        <v/>
      </c>
      <c r="O9065">
        <f>IF(K9065="","",ROUND(E9065-K9065,0))</f>
        <v/>
      </c>
      <c r="P9065">
        <f>IF(O9065="","",IF(O9065&gt;=1,O9065,0))</f>
        <v/>
      </c>
      <c r="Q9065" s="27">
        <f>IF(E9065="","",MAX(0,E9065-22))</f>
        <v/>
      </c>
      <c r="R9065" s="27">
        <f>IF(H9065=1,E9065,"")</f>
        <v/>
      </c>
      <c r="S9065" s="27">
        <f>IF(AND(H9065=1,J9065&lt;&gt;""),E9065-J9065,"")</f>
        <v/>
      </c>
      <c r="T9065">
        <f>IF(G9065="","",MONTH(G9065))</f>
        <v/>
      </c>
    </row>
    <row r="9066">
      <c r="A9066" s="24" t="n"/>
      <c r="B9066" s="24" t="n"/>
      <c r="C9066" s="24" t="n"/>
      <c r="D9066" s="24" t="n"/>
      <c r="E9066" s="24" t="n"/>
      <c r="F9066" s="25">
        <f>IF($E9066="","",DATE(IF($A9066="",nominal_year,$A9066),$B9066,$C9066)+($D9066-IF(LEFT(hour_conv,1)="1",1,0))/24)</f>
        <v/>
      </c>
      <c r="G9066" s="26">
        <f>IF(F9066="","",INT(F9066))</f>
        <v/>
      </c>
      <c r="H9066">
        <f>IF(G9066="","",IF(AND(MONTH(G9066)*100+DAY(G9066)&gt;=season_lo,MONTH(G9066)*100+DAY(G9066)&lt;=season_hi),1,0))</f>
        <v/>
      </c>
      <c r="I9066">
        <f>IF(G9066="","",G9066-first_day+1)</f>
        <v/>
      </c>
      <c r="J9066" s="27">
        <f>IF(I9066="","",INDEX(Daily!$J$2:$J$421,I9066))</f>
        <v/>
      </c>
      <c r="K9066" s="27">
        <f>IF(J9066="","",J9066+cat_offset)</f>
        <v/>
      </c>
      <c r="L9066" s="27">
        <f>IF(J9066="","",MAX(0,E9066-J9066)^2)</f>
        <v/>
      </c>
      <c r="M9066" s="27">
        <f>IF(J9066="","",MAX(0,E9066-(J9066+twcdh_off))^2)</f>
        <v/>
      </c>
      <c r="N9066" s="27">
        <f>IF(E9066="","",MAX(0,E9066-swcdh_thr)^2)</f>
        <v/>
      </c>
      <c r="O9066">
        <f>IF(K9066="","",ROUND(E9066-K9066,0))</f>
        <v/>
      </c>
      <c r="P9066">
        <f>IF(O9066="","",IF(O9066&gt;=1,O9066,0))</f>
        <v/>
      </c>
      <c r="Q9066" s="27">
        <f>IF(E9066="","",MAX(0,E9066-22))</f>
        <v/>
      </c>
      <c r="R9066" s="27">
        <f>IF(H9066=1,E9066,"")</f>
        <v/>
      </c>
      <c r="S9066" s="27">
        <f>IF(AND(H9066=1,J9066&lt;&gt;""),E9066-J9066,"")</f>
        <v/>
      </c>
      <c r="T9066">
        <f>IF(G9066="","",MONTH(G9066))</f>
        <v/>
      </c>
    </row>
    <row r="9067">
      <c r="A9067" s="24" t="n"/>
      <c r="B9067" s="24" t="n"/>
      <c r="C9067" s="24" t="n"/>
      <c r="D9067" s="24" t="n"/>
      <c r="E9067" s="24" t="n"/>
      <c r="F9067" s="25">
        <f>IF($E9067="","",DATE(IF($A9067="",nominal_year,$A9067),$B9067,$C9067)+($D9067-IF(LEFT(hour_conv,1)="1",1,0))/24)</f>
        <v/>
      </c>
      <c r="G9067" s="26">
        <f>IF(F9067="","",INT(F9067))</f>
        <v/>
      </c>
      <c r="H9067">
        <f>IF(G9067="","",IF(AND(MONTH(G9067)*100+DAY(G9067)&gt;=season_lo,MONTH(G9067)*100+DAY(G9067)&lt;=season_hi),1,0))</f>
        <v/>
      </c>
      <c r="I9067">
        <f>IF(G9067="","",G9067-first_day+1)</f>
        <v/>
      </c>
      <c r="J9067" s="27">
        <f>IF(I9067="","",INDEX(Daily!$J$2:$J$421,I9067))</f>
        <v/>
      </c>
      <c r="K9067" s="27">
        <f>IF(J9067="","",J9067+cat_offset)</f>
        <v/>
      </c>
      <c r="L9067" s="27">
        <f>IF(J9067="","",MAX(0,E9067-J9067)^2)</f>
        <v/>
      </c>
      <c r="M9067" s="27">
        <f>IF(J9067="","",MAX(0,E9067-(J9067+twcdh_off))^2)</f>
        <v/>
      </c>
      <c r="N9067" s="27">
        <f>IF(E9067="","",MAX(0,E9067-swcdh_thr)^2)</f>
        <v/>
      </c>
      <c r="O9067">
        <f>IF(K9067="","",ROUND(E9067-K9067,0))</f>
        <v/>
      </c>
      <c r="P9067">
        <f>IF(O9067="","",IF(O9067&gt;=1,O9067,0))</f>
        <v/>
      </c>
      <c r="Q9067" s="27">
        <f>IF(E9067="","",MAX(0,E9067-22))</f>
        <v/>
      </c>
      <c r="R9067" s="27">
        <f>IF(H9067=1,E9067,"")</f>
        <v/>
      </c>
      <c r="S9067" s="27">
        <f>IF(AND(H9067=1,J9067&lt;&gt;""),E9067-J9067,"")</f>
        <v/>
      </c>
      <c r="T9067">
        <f>IF(G9067="","",MONTH(G9067))</f>
        <v/>
      </c>
    </row>
    <row r="9068">
      <c r="A9068" s="24" t="n"/>
      <c r="B9068" s="24" t="n"/>
      <c r="C9068" s="24" t="n"/>
      <c r="D9068" s="24" t="n"/>
      <c r="E9068" s="24" t="n"/>
      <c r="F9068" s="25">
        <f>IF($E9068="","",DATE(IF($A9068="",nominal_year,$A9068),$B9068,$C9068)+($D9068-IF(LEFT(hour_conv,1)="1",1,0))/24)</f>
        <v/>
      </c>
      <c r="G9068" s="26">
        <f>IF(F9068="","",INT(F9068))</f>
        <v/>
      </c>
      <c r="H9068">
        <f>IF(G9068="","",IF(AND(MONTH(G9068)*100+DAY(G9068)&gt;=season_lo,MONTH(G9068)*100+DAY(G9068)&lt;=season_hi),1,0))</f>
        <v/>
      </c>
      <c r="I9068">
        <f>IF(G9068="","",G9068-first_day+1)</f>
        <v/>
      </c>
      <c r="J9068" s="27">
        <f>IF(I9068="","",INDEX(Daily!$J$2:$J$421,I9068))</f>
        <v/>
      </c>
      <c r="K9068" s="27">
        <f>IF(J9068="","",J9068+cat_offset)</f>
        <v/>
      </c>
      <c r="L9068" s="27">
        <f>IF(J9068="","",MAX(0,E9068-J9068)^2)</f>
        <v/>
      </c>
      <c r="M9068" s="27">
        <f>IF(J9068="","",MAX(0,E9068-(J9068+twcdh_off))^2)</f>
        <v/>
      </c>
      <c r="N9068" s="27">
        <f>IF(E9068="","",MAX(0,E9068-swcdh_thr)^2)</f>
        <v/>
      </c>
      <c r="O9068">
        <f>IF(K9068="","",ROUND(E9068-K9068,0))</f>
        <v/>
      </c>
      <c r="P9068">
        <f>IF(O9068="","",IF(O9068&gt;=1,O9068,0))</f>
        <v/>
      </c>
      <c r="Q9068" s="27">
        <f>IF(E9068="","",MAX(0,E9068-22))</f>
        <v/>
      </c>
      <c r="R9068" s="27">
        <f>IF(H9068=1,E9068,"")</f>
        <v/>
      </c>
      <c r="S9068" s="27">
        <f>IF(AND(H9068=1,J9068&lt;&gt;""),E9068-J9068,"")</f>
        <v/>
      </c>
      <c r="T9068">
        <f>IF(G9068="","",MONTH(G9068))</f>
        <v/>
      </c>
    </row>
    <row r="9069">
      <c r="A9069" s="24" t="n"/>
      <c r="B9069" s="24" t="n"/>
      <c r="C9069" s="24" t="n"/>
      <c r="D9069" s="24" t="n"/>
      <c r="E9069" s="24" t="n"/>
      <c r="F9069" s="25">
        <f>IF($E9069="","",DATE(IF($A9069="",nominal_year,$A9069),$B9069,$C9069)+($D9069-IF(LEFT(hour_conv,1)="1",1,0))/24)</f>
        <v/>
      </c>
      <c r="G9069" s="26">
        <f>IF(F9069="","",INT(F9069))</f>
        <v/>
      </c>
      <c r="H9069">
        <f>IF(G9069="","",IF(AND(MONTH(G9069)*100+DAY(G9069)&gt;=season_lo,MONTH(G9069)*100+DAY(G9069)&lt;=season_hi),1,0))</f>
        <v/>
      </c>
      <c r="I9069">
        <f>IF(G9069="","",G9069-first_day+1)</f>
        <v/>
      </c>
      <c r="J9069" s="27">
        <f>IF(I9069="","",INDEX(Daily!$J$2:$J$421,I9069))</f>
        <v/>
      </c>
      <c r="K9069" s="27">
        <f>IF(J9069="","",J9069+cat_offset)</f>
        <v/>
      </c>
      <c r="L9069" s="27">
        <f>IF(J9069="","",MAX(0,E9069-J9069)^2)</f>
        <v/>
      </c>
      <c r="M9069" s="27">
        <f>IF(J9069="","",MAX(0,E9069-(J9069+twcdh_off))^2)</f>
        <v/>
      </c>
      <c r="N9069" s="27">
        <f>IF(E9069="","",MAX(0,E9069-swcdh_thr)^2)</f>
        <v/>
      </c>
      <c r="O9069">
        <f>IF(K9069="","",ROUND(E9069-K9069,0))</f>
        <v/>
      </c>
      <c r="P9069">
        <f>IF(O9069="","",IF(O9069&gt;=1,O9069,0))</f>
        <v/>
      </c>
      <c r="Q9069" s="27">
        <f>IF(E9069="","",MAX(0,E9069-22))</f>
        <v/>
      </c>
      <c r="R9069" s="27">
        <f>IF(H9069=1,E9069,"")</f>
        <v/>
      </c>
      <c r="S9069" s="27">
        <f>IF(AND(H9069=1,J9069&lt;&gt;""),E9069-J9069,"")</f>
        <v/>
      </c>
      <c r="T9069">
        <f>IF(G9069="","",MONTH(G9069))</f>
        <v/>
      </c>
    </row>
    <row r="9070">
      <c r="A9070" s="24" t="n"/>
      <c r="B9070" s="24" t="n"/>
      <c r="C9070" s="24" t="n"/>
      <c r="D9070" s="24" t="n"/>
      <c r="E9070" s="24" t="n"/>
      <c r="F9070" s="25">
        <f>IF($E9070="","",DATE(IF($A9070="",nominal_year,$A9070),$B9070,$C9070)+($D9070-IF(LEFT(hour_conv,1)="1",1,0))/24)</f>
        <v/>
      </c>
      <c r="G9070" s="26">
        <f>IF(F9070="","",INT(F9070))</f>
        <v/>
      </c>
      <c r="H9070">
        <f>IF(G9070="","",IF(AND(MONTH(G9070)*100+DAY(G9070)&gt;=season_lo,MONTH(G9070)*100+DAY(G9070)&lt;=season_hi),1,0))</f>
        <v/>
      </c>
      <c r="I9070">
        <f>IF(G9070="","",G9070-first_day+1)</f>
        <v/>
      </c>
      <c r="J9070" s="27">
        <f>IF(I9070="","",INDEX(Daily!$J$2:$J$421,I9070))</f>
        <v/>
      </c>
      <c r="K9070" s="27">
        <f>IF(J9070="","",J9070+cat_offset)</f>
        <v/>
      </c>
      <c r="L9070" s="27">
        <f>IF(J9070="","",MAX(0,E9070-J9070)^2)</f>
        <v/>
      </c>
      <c r="M9070" s="27">
        <f>IF(J9070="","",MAX(0,E9070-(J9070+twcdh_off))^2)</f>
        <v/>
      </c>
      <c r="N9070" s="27">
        <f>IF(E9070="","",MAX(0,E9070-swcdh_thr)^2)</f>
        <v/>
      </c>
      <c r="O9070">
        <f>IF(K9070="","",ROUND(E9070-K9070,0))</f>
        <v/>
      </c>
      <c r="P9070">
        <f>IF(O9070="","",IF(O9070&gt;=1,O9070,0))</f>
        <v/>
      </c>
      <c r="Q9070" s="27">
        <f>IF(E9070="","",MAX(0,E9070-22))</f>
        <v/>
      </c>
      <c r="R9070" s="27">
        <f>IF(H9070=1,E9070,"")</f>
        <v/>
      </c>
      <c r="S9070" s="27">
        <f>IF(AND(H9070=1,J9070&lt;&gt;""),E9070-J9070,"")</f>
        <v/>
      </c>
      <c r="T9070">
        <f>IF(G9070="","",MONTH(G9070))</f>
        <v/>
      </c>
    </row>
    <row r="9071">
      <c r="A9071" s="24" t="n"/>
      <c r="B9071" s="24" t="n"/>
      <c r="C9071" s="24" t="n"/>
      <c r="D9071" s="24" t="n"/>
      <c r="E9071" s="24" t="n"/>
      <c r="F9071" s="25">
        <f>IF($E9071="","",DATE(IF($A9071="",nominal_year,$A9071),$B9071,$C9071)+($D9071-IF(LEFT(hour_conv,1)="1",1,0))/24)</f>
        <v/>
      </c>
      <c r="G9071" s="26">
        <f>IF(F9071="","",INT(F9071))</f>
        <v/>
      </c>
      <c r="H9071">
        <f>IF(G9071="","",IF(AND(MONTH(G9071)*100+DAY(G9071)&gt;=season_lo,MONTH(G9071)*100+DAY(G9071)&lt;=season_hi),1,0))</f>
        <v/>
      </c>
      <c r="I9071">
        <f>IF(G9071="","",G9071-first_day+1)</f>
        <v/>
      </c>
      <c r="J9071" s="27">
        <f>IF(I9071="","",INDEX(Daily!$J$2:$J$421,I9071))</f>
        <v/>
      </c>
      <c r="K9071" s="27">
        <f>IF(J9071="","",J9071+cat_offset)</f>
        <v/>
      </c>
      <c r="L9071" s="27">
        <f>IF(J9071="","",MAX(0,E9071-J9071)^2)</f>
        <v/>
      </c>
      <c r="M9071" s="27">
        <f>IF(J9071="","",MAX(0,E9071-(J9071+twcdh_off))^2)</f>
        <v/>
      </c>
      <c r="N9071" s="27">
        <f>IF(E9071="","",MAX(0,E9071-swcdh_thr)^2)</f>
        <v/>
      </c>
      <c r="O9071">
        <f>IF(K9071="","",ROUND(E9071-K9071,0))</f>
        <v/>
      </c>
      <c r="P9071">
        <f>IF(O9071="","",IF(O9071&gt;=1,O9071,0))</f>
        <v/>
      </c>
      <c r="Q9071" s="27">
        <f>IF(E9071="","",MAX(0,E9071-22))</f>
        <v/>
      </c>
      <c r="R9071" s="27">
        <f>IF(H9071=1,E9071,"")</f>
        <v/>
      </c>
      <c r="S9071" s="27">
        <f>IF(AND(H9071=1,J9071&lt;&gt;""),E9071-J9071,"")</f>
        <v/>
      </c>
      <c r="T9071">
        <f>IF(G9071="","",MONTH(G9071))</f>
        <v/>
      </c>
    </row>
    <row r="9072">
      <c r="A9072" s="24" t="n"/>
      <c r="B9072" s="24" t="n"/>
      <c r="C9072" s="24" t="n"/>
      <c r="D9072" s="24" t="n"/>
      <c r="E9072" s="24" t="n"/>
      <c r="F9072" s="25">
        <f>IF($E9072="","",DATE(IF($A9072="",nominal_year,$A9072),$B9072,$C9072)+($D9072-IF(LEFT(hour_conv,1)="1",1,0))/24)</f>
        <v/>
      </c>
      <c r="G9072" s="26">
        <f>IF(F9072="","",INT(F9072))</f>
        <v/>
      </c>
      <c r="H9072">
        <f>IF(G9072="","",IF(AND(MONTH(G9072)*100+DAY(G9072)&gt;=season_lo,MONTH(G9072)*100+DAY(G9072)&lt;=season_hi),1,0))</f>
        <v/>
      </c>
      <c r="I9072">
        <f>IF(G9072="","",G9072-first_day+1)</f>
        <v/>
      </c>
      <c r="J9072" s="27">
        <f>IF(I9072="","",INDEX(Daily!$J$2:$J$421,I9072))</f>
        <v/>
      </c>
      <c r="K9072" s="27">
        <f>IF(J9072="","",J9072+cat_offset)</f>
        <v/>
      </c>
      <c r="L9072" s="27">
        <f>IF(J9072="","",MAX(0,E9072-J9072)^2)</f>
        <v/>
      </c>
      <c r="M9072" s="27">
        <f>IF(J9072="","",MAX(0,E9072-(J9072+twcdh_off))^2)</f>
        <v/>
      </c>
      <c r="N9072" s="27">
        <f>IF(E9072="","",MAX(0,E9072-swcdh_thr)^2)</f>
        <v/>
      </c>
      <c r="O9072">
        <f>IF(K9072="","",ROUND(E9072-K9072,0))</f>
        <v/>
      </c>
      <c r="P9072">
        <f>IF(O9072="","",IF(O9072&gt;=1,O9072,0))</f>
        <v/>
      </c>
      <c r="Q9072" s="27">
        <f>IF(E9072="","",MAX(0,E9072-22))</f>
        <v/>
      </c>
      <c r="R9072" s="27">
        <f>IF(H9072=1,E9072,"")</f>
        <v/>
      </c>
      <c r="S9072" s="27">
        <f>IF(AND(H9072=1,J9072&lt;&gt;""),E9072-J9072,"")</f>
        <v/>
      </c>
      <c r="T9072">
        <f>IF(G9072="","",MONTH(G9072))</f>
        <v/>
      </c>
    </row>
    <row r="9073">
      <c r="A9073" s="24" t="n"/>
      <c r="B9073" s="24" t="n"/>
      <c r="C9073" s="24" t="n"/>
      <c r="D9073" s="24" t="n"/>
      <c r="E9073" s="24" t="n"/>
      <c r="F9073" s="25">
        <f>IF($E9073="","",DATE(IF($A9073="",nominal_year,$A9073),$B9073,$C9073)+($D9073-IF(LEFT(hour_conv,1)="1",1,0))/24)</f>
        <v/>
      </c>
      <c r="G9073" s="26">
        <f>IF(F9073="","",INT(F9073))</f>
        <v/>
      </c>
      <c r="H9073">
        <f>IF(G9073="","",IF(AND(MONTH(G9073)*100+DAY(G9073)&gt;=season_lo,MONTH(G9073)*100+DAY(G9073)&lt;=season_hi),1,0))</f>
        <v/>
      </c>
      <c r="I9073">
        <f>IF(G9073="","",G9073-first_day+1)</f>
        <v/>
      </c>
      <c r="J9073" s="27">
        <f>IF(I9073="","",INDEX(Daily!$J$2:$J$421,I9073))</f>
        <v/>
      </c>
      <c r="K9073" s="27">
        <f>IF(J9073="","",J9073+cat_offset)</f>
        <v/>
      </c>
      <c r="L9073" s="27">
        <f>IF(J9073="","",MAX(0,E9073-J9073)^2)</f>
        <v/>
      </c>
      <c r="M9073" s="27">
        <f>IF(J9073="","",MAX(0,E9073-(J9073+twcdh_off))^2)</f>
        <v/>
      </c>
      <c r="N9073" s="27">
        <f>IF(E9073="","",MAX(0,E9073-swcdh_thr)^2)</f>
        <v/>
      </c>
      <c r="O9073">
        <f>IF(K9073="","",ROUND(E9073-K9073,0))</f>
        <v/>
      </c>
      <c r="P9073">
        <f>IF(O9073="","",IF(O9073&gt;=1,O9073,0))</f>
        <v/>
      </c>
      <c r="Q9073" s="27">
        <f>IF(E9073="","",MAX(0,E9073-22))</f>
        <v/>
      </c>
      <c r="R9073" s="27">
        <f>IF(H9073=1,E9073,"")</f>
        <v/>
      </c>
      <c r="S9073" s="27">
        <f>IF(AND(H9073=1,J9073&lt;&gt;""),E9073-J9073,"")</f>
        <v/>
      </c>
      <c r="T9073">
        <f>IF(G9073="","",MONTH(G9073))</f>
        <v/>
      </c>
    </row>
    <row r="9074">
      <c r="A9074" s="24" t="n"/>
      <c r="B9074" s="24" t="n"/>
      <c r="C9074" s="24" t="n"/>
      <c r="D9074" s="24" t="n"/>
      <c r="E9074" s="24" t="n"/>
      <c r="F9074" s="25">
        <f>IF($E9074="","",DATE(IF($A9074="",nominal_year,$A9074),$B9074,$C9074)+($D9074-IF(LEFT(hour_conv,1)="1",1,0))/24)</f>
        <v/>
      </c>
      <c r="G9074" s="26">
        <f>IF(F9074="","",INT(F9074))</f>
        <v/>
      </c>
      <c r="H9074">
        <f>IF(G9074="","",IF(AND(MONTH(G9074)*100+DAY(G9074)&gt;=season_lo,MONTH(G9074)*100+DAY(G9074)&lt;=season_hi),1,0))</f>
        <v/>
      </c>
      <c r="I9074">
        <f>IF(G9074="","",G9074-first_day+1)</f>
        <v/>
      </c>
      <c r="J9074" s="27">
        <f>IF(I9074="","",INDEX(Daily!$J$2:$J$421,I9074))</f>
        <v/>
      </c>
      <c r="K9074" s="27">
        <f>IF(J9074="","",J9074+cat_offset)</f>
        <v/>
      </c>
      <c r="L9074" s="27">
        <f>IF(J9074="","",MAX(0,E9074-J9074)^2)</f>
        <v/>
      </c>
      <c r="M9074" s="27">
        <f>IF(J9074="","",MAX(0,E9074-(J9074+twcdh_off))^2)</f>
        <v/>
      </c>
      <c r="N9074" s="27">
        <f>IF(E9074="","",MAX(0,E9074-swcdh_thr)^2)</f>
        <v/>
      </c>
      <c r="O9074">
        <f>IF(K9074="","",ROUND(E9074-K9074,0))</f>
        <v/>
      </c>
      <c r="P9074">
        <f>IF(O9074="","",IF(O9074&gt;=1,O9074,0))</f>
        <v/>
      </c>
      <c r="Q9074" s="27">
        <f>IF(E9074="","",MAX(0,E9074-22))</f>
        <v/>
      </c>
      <c r="R9074" s="27">
        <f>IF(H9074=1,E9074,"")</f>
        <v/>
      </c>
      <c r="S9074" s="27">
        <f>IF(AND(H9074=1,J9074&lt;&gt;""),E9074-J9074,"")</f>
        <v/>
      </c>
      <c r="T9074">
        <f>IF(G9074="","",MONTH(G9074))</f>
        <v/>
      </c>
    </row>
    <row r="9075">
      <c r="A9075" s="24" t="n"/>
      <c r="B9075" s="24" t="n"/>
      <c r="C9075" s="24" t="n"/>
      <c r="D9075" s="24" t="n"/>
      <c r="E9075" s="24" t="n"/>
      <c r="F9075" s="25">
        <f>IF($E9075="","",DATE(IF($A9075="",nominal_year,$A9075),$B9075,$C9075)+($D9075-IF(LEFT(hour_conv,1)="1",1,0))/24)</f>
        <v/>
      </c>
      <c r="G9075" s="26">
        <f>IF(F9075="","",INT(F9075))</f>
        <v/>
      </c>
      <c r="H9075">
        <f>IF(G9075="","",IF(AND(MONTH(G9075)*100+DAY(G9075)&gt;=season_lo,MONTH(G9075)*100+DAY(G9075)&lt;=season_hi),1,0))</f>
        <v/>
      </c>
      <c r="I9075">
        <f>IF(G9075="","",G9075-first_day+1)</f>
        <v/>
      </c>
      <c r="J9075" s="27">
        <f>IF(I9075="","",INDEX(Daily!$J$2:$J$421,I9075))</f>
        <v/>
      </c>
      <c r="K9075" s="27">
        <f>IF(J9075="","",J9075+cat_offset)</f>
        <v/>
      </c>
      <c r="L9075" s="27">
        <f>IF(J9075="","",MAX(0,E9075-J9075)^2)</f>
        <v/>
      </c>
      <c r="M9075" s="27">
        <f>IF(J9075="","",MAX(0,E9075-(J9075+twcdh_off))^2)</f>
        <v/>
      </c>
      <c r="N9075" s="27">
        <f>IF(E9075="","",MAX(0,E9075-swcdh_thr)^2)</f>
        <v/>
      </c>
      <c r="O9075">
        <f>IF(K9075="","",ROUND(E9075-K9075,0))</f>
        <v/>
      </c>
      <c r="P9075">
        <f>IF(O9075="","",IF(O9075&gt;=1,O9075,0))</f>
        <v/>
      </c>
      <c r="Q9075" s="27">
        <f>IF(E9075="","",MAX(0,E9075-22))</f>
        <v/>
      </c>
      <c r="R9075" s="27">
        <f>IF(H9075=1,E9075,"")</f>
        <v/>
      </c>
      <c r="S9075" s="27">
        <f>IF(AND(H9075=1,J9075&lt;&gt;""),E9075-J9075,"")</f>
        <v/>
      </c>
      <c r="T9075">
        <f>IF(G9075="","",MONTH(G9075))</f>
        <v/>
      </c>
    </row>
    <row r="9076">
      <c r="A9076" s="24" t="n"/>
      <c r="B9076" s="24" t="n"/>
      <c r="C9076" s="24" t="n"/>
      <c r="D9076" s="24" t="n"/>
      <c r="E9076" s="24" t="n"/>
      <c r="F9076" s="25">
        <f>IF($E9076="","",DATE(IF($A9076="",nominal_year,$A9076),$B9076,$C9076)+($D9076-IF(LEFT(hour_conv,1)="1",1,0))/24)</f>
        <v/>
      </c>
      <c r="G9076" s="26">
        <f>IF(F9076="","",INT(F9076))</f>
        <v/>
      </c>
      <c r="H9076">
        <f>IF(G9076="","",IF(AND(MONTH(G9076)*100+DAY(G9076)&gt;=season_lo,MONTH(G9076)*100+DAY(G9076)&lt;=season_hi),1,0))</f>
        <v/>
      </c>
      <c r="I9076">
        <f>IF(G9076="","",G9076-first_day+1)</f>
        <v/>
      </c>
      <c r="J9076" s="27">
        <f>IF(I9076="","",INDEX(Daily!$J$2:$J$421,I9076))</f>
        <v/>
      </c>
      <c r="K9076" s="27">
        <f>IF(J9076="","",J9076+cat_offset)</f>
        <v/>
      </c>
      <c r="L9076" s="27">
        <f>IF(J9076="","",MAX(0,E9076-J9076)^2)</f>
        <v/>
      </c>
      <c r="M9076" s="27">
        <f>IF(J9076="","",MAX(0,E9076-(J9076+twcdh_off))^2)</f>
        <v/>
      </c>
      <c r="N9076" s="27">
        <f>IF(E9076="","",MAX(0,E9076-swcdh_thr)^2)</f>
        <v/>
      </c>
      <c r="O9076">
        <f>IF(K9076="","",ROUND(E9076-K9076,0))</f>
        <v/>
      </c>
      <c r="P9076">
        <f>IF(O9076="","",IF(O9076&gt;=1,O9076,0))</f>
        <v/>
      </c>
      <c r="Q9076" s="27">
        <f>IF(E9076="","",MAX(0,E9076-22))</f>
        <v/>
      </c>
      <c r="R9076" s="27">
        <f>IF(H9076=1,E9076,"")</f>
        <v/>
      </c>
      <c r="S9076" s="27">
        <f>IF(AND(H9076=1,J9076&lt;&gt;""),E9076-J9076,"")</f>
        <v/>
      </c>
      <c r="T9076">
        <f>IF(G9076="","",MONTH(G9076))</f>
        <v/>
      </c>
    </row>
    <row r="9077">
      <c r="A9077" s="24" t="n"/>
      <c r="B9077" s="24" t="n"/>
      <c r="C9077" s="24" t="n"/>
      <c r="D9077" s="24" t="n"/>
      <c r="E9077" s="24" t="n"/>
      <c r="F9077" s="25">
        <f>IF($E9077="","",DATE(IF($A9077="",nominal_year,$A9077),$B9077,$C9077)+($D9077-IF(LEFT(hour_conv,1)="1",1,0))/24)</f>
        <v/>
      </c>
      <c r="G9077" s="26">
        <f>IF(F9077="","",INT(F9077))</f>
        <v/>
      </c>
      <c r="H9077">
        <f>IF(G9077="","",IF(AND(MONTH(G9077)*100+DAY(G9077)&gt;=season_lo,MONTH(G9077)*100+DAY(G9077)&lt;=season_hi),1,0))</f>
        <v/>
      </c>
      <c r="I9077">
        <f>IF(G9077="","",G9077-first_day+1)</f>
        <v/>
      </c>
      <c r="J9077" s="27">
        <f>IF(I9077="","",INDEX(Daily!$J$2:$J$421,I9077))</f>
        <v/>
      </c>
      <c r="K9077" s="27">
        <f>IF(J9077="","",J9077+cat_offset)</f>
        <v/>
      </c>
      <c r="L9077" s="27">
        <f>IF(J9077="","",MAX(0,E9077-J9077)^2)</f>
        <v/>
      </c>
      <c r="M9077" s="27">
        <f>IF(J9077="","",MAX(0,E9077-(J9077+twcdh_off))^2)</f>
        <v/>
      </c>
      <c r="N9077" s="27">
        <f>IF(E9077="","",MAX(0,E9077-swcdh_thr)^2)</f>
        <v/>
      </c>
      <c r="O9077">
        <f>IF(K9077="","",ROUND(E9077-K9077,0))</f>
        <v/>
      </c>
      <c r="P9077">
        <f>IF(O9077="","",IF(O9077&gt;=1,O9077,0))</f>
        <v/>
      </c>
      <c r="Q9077" s="27">
        <f>IF(E9077="","",MAX(0,E9077-22))</f>
        <v/>
      </c>
      <c r="R9077" s="27">
        <f>IF(H9077=1,E9077,"")</f>
        <v/>
      </c>
      <c r="S9077" s="27">
        <f>IF(AND(H9077=1,J9077&lt;&gt;""),E9077-J9077,"")</f>
        <v/>
      </c>
      <c r="T9077">
        <f>IF(G9077="","",MONTH(G9077))</f>
        <v/>
      </c>
    </row>
    <row r="9078">
      <c r="A9078" s="24" t="n"/>
      <c r="B9078" s="24" t="n"/>
      <c r="C9078" s="24" t="n"/>
      <c r="D9078" s="24" t="n"/>
      <c r="E9078" s="24" t="n"/>
      <c r="F9078" s="25">
        <f>IF($E9078="","",DATE(IF($A9078="",nominal_year,$A9078),$B9078,$C9078)+($D9078-IF(LEFT(hour_conv,1)="1",1,0))/24)</f>
        <v/>
      </c>
      <c r="G9078" s="26">
        <f>IF(F9078="","",INT(F9078))</f>
        <v/>
      </c>
      <c r="H9078">
        <f>IF(G9078="","",IF(AND(MONTH(G9078)*100+DAY(G9078)&gt;=season_lo,MONTH(G9078)*100+DAY(G9078)&lt;=season_hi),1,0))</f>
        <v/>
      </c>
      <c r="I9078">
        <f>IF(G9078="","",G9078-first_day+1)</f>
        <v/>
      </c>
      <c r="J9078" s="27">
        <f>IF(I9078="","",INDEX(Daily!$J$2:$J$421,I9078))</f>
        <v/>
      </c>
      <c r="K9078" s="27">
        <f>IF(J9078="","",J9078+cat_offset)</f>
        <v/>
      </c>
      <c r="L9078" s="27">
        <f>IF(J9078="","",MAX(0,E9078-J9078)^2)</f>
        <v/>
      </c>
      <c r="M9078" s="27">
        <f>IF(J9078="","",MAX(0,E9078-(J9078+twcdh_off))^2)</f>
        <v/>
      </c>
      <c r="N9078" s="27">
        <f>IF(E9078="","",MAX(0,E9078-swcdh_thr)^2)</f>
        <v/>
      </c>
      <c r="O9078">
        <f>IF(K9078="","",ROUND(E9078-K9078,0))</f>
        <v/>
      </c>
      <c r="P9078">
        <f>IF(O9078="","",IF(O9078&gt;=1,O9078,0))</f>
        <v/>
      </c>
      <c r="Q9078" s="27">
        <f>IF(E9078="","",MAX(0,E9078-22))</f>
        <v/>
      </c>
      <c r="R9078" s="27">
        <f>IF(H9078=1,E9078,"")</f>
        <v/>
      </c>
      <c r="S9078" s="27">
        <f>IF(AND(H9078=1,J9078&lt;&gt;""),E9078-J9078,"")</f>
        <v/>
      </c>
      <c r="T9078">
        <f>IF(G9078="","",MONTH(G9078))</f>
        <v/>
      </c>
    </row>
    <row r="9079">
      <c r="A9079" s="24" t="n"/>
      <c r="B9079" s="24" t="n"/>
      <c r="C9079" s="24" t="n"/>
      <c r="D9079" s="24" t="n"/>
      <c r="E9079" s="24" t="n"/>
      <c r="F9079" s="25">
        <f>IF($E9079="","",DATE(IF($A9079="",nominal_year,$A9079),$B9079,$C9079)+($D9079-IF(LEFT(hour_conv,1)="1",1,0))/24)</f>
        <v/>
      </c>
      <c r="G9079" s="26">
        <f>IF(F9079="","",INT(F9079))</f>
        <v/>
      </c>
      <c r="H9079">
        <f>IF(G9079="","",IF(AND(MONTH(G9079)*100+DAY(G9079)&gt;=season_lo,MONTH(G9079)*100+DAY(G9079)&lt;=season_hi),1,0))</f>
        <v/>
      </c>
      <c r="I9079">
        <f>IF(G9079="","",G9079-first_day+1)</f>
        <v/>
      </c>
      <c r="J9079" s="27">
        <f>IF(I9079="","",INDEX(Daily!$J$2:$J$421,I9079))</f>
        <v/>
      </c>
      <c r="K9079" s="27">
        <f>IF(J9079="","",J9079+cat_offset)</f>
        <v/>
      </c>
      <c r="L9079" s="27">
        <f>IF(J9079="","",MAX(0,E9079-J9079)^2)</f>
        <v/>
      </c>
      <c r="M9079" s="27">
        <f>IF(J9079="","",MAX(0,E9079-(J9079+twcdh_off))^2)</f>
        <v/>
      </c>
      <c r="N9079" s="27">
        <f>IF(E9079="","",MAX(0,E9079-swcdh_thr)^2)</f>
        <v/>
      </c>
      <c r="O9079">
        <f>IF(K9079="","",ROUND(E9079-K9079,0))</f>
        <v/>
      </c>
      <c r="P9079">
        <f>IF(O9079="","",IF(O9079&gt;=1,O9079,0))</f>
        <v/>
      </c>
      <c r="Q9079" s="27">
        <f>IF(E9079="","",MAX(0,E9079-22))</f>
        <v/>
      </c>
      <c r="R9079" s="27">
        <f>IF(H9079=1,E9079,"")</f>
        <v/>
      </c>
      <c r="S9079" s="27">
        <f>IF(AND(H9079=1,J9079&lt;&gt;""),E9079-J9079,"")</f>
        <v/>
      </c>
      <c r="T9079">
        <f>IF(G9079="","",MONTH(G9079))</f>
        <v/>
      </c>
    </row>
    <row r="9080">
      <c r="A9080" s="24" t="n"/>
      <c r="B9080" s="24" t="n"/>
      <c r="C9080" s="24" t="n"/>
      <c r="D9080" s="24" t="n"/>
      <c r="E9080" s="24" t="n"/>
      <c r="F9080" s="25">
        <f>IF($E9080="","",DATE(IF($A9080="",nominal_year,$A9080),$B9080,$C9080)+($D9080-IF(LEFT(hour_conv,1)="1",1,0))/24)</f>
        <v/>
      </c>
      <c r="G9080" s="26">
        <f>IF(F9080="","",INT(F9080))</f>
        <v/>
      </c>
      <c r="H9080">
        <f>IF(G9080="","",IF(AND(MONTH(G9080)*100+DAY(G9080)&gt;=season_lo,MONTH(G9080)*100+DAY(G9080)&lt;=season_hi),1,0))</f>
        <v/>
      </c>
      <c r="I9080">
        <f>IF(G9080="","",G9080-first_day+1)</f>
        <v/>
      </c>
      <c r="J9080" s="27">
        <f>IF(I9080="","",INDEX(Daily!$J$2:$J$421,I9080))</f>
        <v/>
      </c>
      <c r="K9080" s="27">
        <f>IF(J9080="","",J9080+cat_offset)</f>
        <v/>
      </c>
      <c r="L9080" s="27">
        <f>IF(J9080="","",MAX(0,E9080-J9080)^2)</f>
        <v/>
      </c>
      <c r="M9080" s="27">
        <f>IF(J9080="","",MAX(0,E9080-(J9080+twcdh_off))^2)</f>
        <v/>
      </c>
      <c r="N9080" s="27">
        <f>IF(E9080="","",MAX(0,E9080-swcdh_thr)^2)</f>
        <v/>
      </c>
      <c r="O9080">
        <f>IF(K9080="","",ROUND(E9080-K9080,0))</f>
        <v/>
      </c>
      <c r="P9080">
        <f>IF(O9080="","",IF(O9080&gt;=1,O9080,0))</f>
        <v/>
      </c>
      <c r="Q9080" s="27">
        <f>IF(E9080="","",MAX(0,E9080-22))</f>
        <v/>
      </c>
      <c r="R9080" s="27">
        <f>IF(H9080=1,E9080,"")</f>
        <v/>
      </c>
      <c r="S9080" s="27">
        <f>IF(AND(H9080=1,J9080&lt;&gt;""),E9080-J9080,"")</f>
        <v/>
      </c>
      <c r="T9080">
        <f>IF(G9080="","",MONTH(G9080))</f>
        <v/>
      </c>
    </row>
    <row r="9081">
      <c r="A9081" s="24" t="n"/>
      <c r="B9081" s="24" t="n"/>
      <c r="C9081" s="24" t="n"/>
      <c r="D9081" s="24" t="n"/>
      <c r="E9081" s="24" t="n"/>
      <c r="F9081" s="25">
        <f>IF($E9081="","",DATE(IF($A9081="",nominal_year,$A9081),$B9081,$C9081)+($D9081-IF(LEFT(hour_conv,1)="1",1,0))/24)</f>
        <v/>
      </c>
      <c r="G9081" s="26">
        <f>IF(F9081="","",INT(F9081))</f>
        <v/>
      </c>
      <c r="H9081">
        <f>IF(G9081="","",IF(AND(MONTH(G9081)*100+DAY(G9081)&gt;=season_lo,MONTH(G9081)*100+DAY(G9081)&lt;=season_hi),1,0))</f>
        <v/>
      </c>
      <c r="I9081">
        <f>IF(G9081="","",G9081-first_day+1)</f>
        <v/>
      </c>
      <c r="J9081" s="27">
        <f>IF(I9081="","",INDEX(Daily!$J$2:$J$421,I9081))</f>
        <v/>
      </c>
      <c r="K9081" s="27">
        <f>IF(J9081="","",J9081+cat_offset)</f>
        <v/>
      </c>
      <c r="L9081" s="27">
        <f>IF(J9081="","",MAX(0,E9081-J9081)^2)</f>
        <v/>
      </c>
      <c r="M9081" s="27">
        <f>IF(J9081="","",MAX(0,E9081-(J9081+twcdh_off))^2)</f>
        <v/>
      </c>
      <c r="N9081" s="27">
        <f>IF(E9081="","",MAX(0,E9081-swcdh_thr)^2)</f>
        <v/>
      </c>
      <c r="O9081">
        <f>IF(K9081="","",ROUND(E9081-K9081,0))</f>
        <v/>
      </c>
      <c r="P9081">
        <f>IF(O9081="","",IF(O9081&gt;=1,O9081,0))</f>
        <v/>
      </c>
      <c r="Q9081" s="27">
        <f>IF(E9081="","",MAX(0,E9081-22))</f>
        <v/>
      </c>
      <c r="R9081" s="27">
        <f>IF(H9081=1,E9081,"")</f>
        <v/>
      </c>
      <c r="S9081" s="27">
        <f>IF(AND(H9081=1,J9081&lt;&gt;""),E9081-J9081,"")</f>
        <v/>
      </c>
      <c r="T9081">
        <f>IF(G9081="","",MONTH(G9081))</f>
        <v/>
      </c>
    </row>
    <row r="9082">
      <c r="A9082" s="24" t="n"/>
      <c r="B9082" s="24" t="n"/>
      <c r="C9082" s="24" t="n"/>
      <c r="D9082" s="24" t="n"/>
      <c r="E9082" s="24" t="n"/>
      <c r="F9082" s="25">
        <f>IF($E9082="","",DATE(IF($A9082="",nominal_year,$A9082),$B9082,$C9082)+($D9082-IF(LEFT(hour_conv,1)="1",1,0))/24)</f>
        <v/>
      </c>
      <c r="G9082" s="26">
        <f>IF(F9082="","",INT(F9082))</f>
        <v/>
      </c>
      <c r="H9082">
        <f>IF(G9082="","",IF(AND(MONTH(G9082)*100+DAY(G9082)&gt;=season_lo,MONTH(G9082)*100+DAY(G9082)&lt;=season_hi),1,0))</f>
        <v/>
      </c>
      <c r="I9082">
        <f>IF(G9082="","",G9082-first_day+1)</f>
        <v/>
      </c>
      <c r="J9082" s="27">
        <f>IF(I9082="","",INDEX(Daily!$J$2:$J$421,I9082))</f>
        <v/>
      </c>
      <c r="K9082" s="27">
        <f>IF(J9082="","",J9082+cat_offset)</f>
        <v/>
      </c>
      <c r="L9082" s="27">
        <f>IF(J9082="","",MAX(0,E9082-J9082)^2)</f>
        <v/>
      </c>
      <c r="M9082" s="27">
        <f>IF(J9082="","",MAX(0,E9082-(J9082+twcdh_off))^2)</f>
        <v/>
      </c>
      <c r="N9082" s="27">
        <f>IF(E9082="","",MAX(0,E9082-swcdh_thr)^2)</f>
        <v/>
      </c>
      <c r="O9082">
        <f>IF(K9082="","",ROUND(E9082-K9082,0))</f>
        <v/>
      </c>
      <c r="P9082">
        <f>IF(O9082="","",IF(O9082&gt;=1,O9082,0))</f>
        <v/>
      </c>
      <c r="Q9082" s="27">
        <f>IF(E9082="","",MAX(0,E9082-22))</f>
        <v/>
      </c>
      <c r="R9082" s="27">
        <f>IF(H9082=1,E9082,"")</f>
        <v/>
      </c>
      <c r="S9082" s="27">
        <f>IF(AND(H9082=1,J9082&lt;&gt;""),E9082-J9082,"")</f>
        <v/>
      </c>
      <c r="T9082">
        <f>IF(G9082="","",MONTH(G9082))</f>
        <v/>
      </c>
    </row>
    <row r="9083">
      <c r="A9083" s="24" t="n"/>
      <c r="B9083" s="24" t="n"/>
      <c r="C9083" s="24" t="n"/>
      <c r="D9083" s="24" t="n"/>
      <c r="E9083" s="24" t="n"/>
      <c r="F9083" s="25">
        <f>IF($E9083="","",DATE(IF($A9083="",nominal_year,$A9083),$B9083,$C9083)+($D9083-IF(LEFT(hour_conv,1)="1",1,0))/24)</f>
        <v/>
      </c>
      <c r="G9083" s="26">
        <f>IF(F9083="","",INT(F9083))</f>
        <v/>
      </c>
      <c r="H9083">
        <f>IF(G9083="","",IF(AND(MONTH(G9083)*100+DAY(G9083)&gt;=season_lo,MONTH(G9083)*100+DAY(G9083)&lt;=season_hi),1,0))</f>
        <v/>
      </c>
      <c r="I9083">
        <f>IF(G9083="","",G9083-first_day+1)</f>
        <v/>
      </c>
      <c r="J9083" s="27">
        <f>IF(I9083="","",INDEX(Daily!$J$2:$J$421,I9083))</f>
        <v/>
      </c>
      <c r="K9083" s="27">
        <f>IF(J9083="","",J9083+cat_offset)</f>
        <v/>
      </c>
      <c r="L9083" s="27">
        <f>IF(J9083="","",MAX(0,E9083-J9083)^2)</f>
        <v/>
      </c>
      <c r="M9083" s="27">
        <f>IF(J9083="","",MAX(0,E9083-(J9083+twcdh_off))^2)</f>
        <v/>
      </c>
      <c r="N9083" s="27">
        <f>IF(E9083="","",MAX(0,E9083-swcdh_thr)^2)</f>
        <v/>
      </c>
      <c r="O9083">
        <f>IF(K9083="","",ROUND(E9083-K9083,0))</f>
        <v/>
      </c>
      <c r="P9083">
        <f>IF(O9083="","",IF(O9083&gt;=1,O9083,0))</f>
        <v/>
      </c>
      <c r="Q9083" s="27">
        <f>IF(E9083="","",MAX(0,E9083-22))</f>
        <v/>
      </c>
      <c r="R9083" s="27">
        <f>IF(H9083=1,E9083,"")</f>
        <v/>
      </c>
      <c r="S9083" s="27">
        <f>IF(AND(H9083=1,J9083&lt;&gt;""),E9083-J9083,"")</f>
        <v/>
      </c>
      <c r="T9083">
        <f>IF(G9083="","",MONTH(G9083))</f>
        <v/>
      </c>
    </row>
    <row r="9084">
      <c r="A9084" s="24" t="n"/>
      <c r="B9084" s="24" t="n"/>
      <c r="C9084" s="24" t="n"/>
      <c r="D9084" s="24" t="n"/>
      <c r="E9084" s="24" t="n"/>
      <c r="F9084" s="25">
        <f>IF($E9084="","",DATE(IF($A9084="",nominal_year,$A9084),$B9084,$C9084)+($D9084-IF(LEFT(hour_conv,1)="1",1,0))/24)</f>
        <v/>
      </c>
      <c r="G9084" s="26">
        <f>IF(F9084="","",INT(F9084))</f>
        <v/>
      </c>
      <c r="H9084">
        <f>IF(G9084="","",IF(AND(MONTH(G9084)*100+DAY(G9084)&gt;=season_lo,MONTH(G9084)*100+DAY(G9084)&lt;=season_hi),1,0))</f>
        <v/>
      </c>
      <c r="I9084">
        <f>IF(G9084="","",G9084-first_day+1)</f>
        <v/>
      </c>
      <c r="J9084" s="27">
        <f>IF(I9084="","",INDEX(Daily!$J$2:$J$421,I9084))</f>
        <v/>
      </c>
      <c r="K9084" s="27">
        <f>IF(J9084="","",J9084+cat_offset)</f>
        <v/>
      </c>
      <c r="L9084" s="27">
        <f>IF(J9084="","",MAX(0,E9084-J9084)^2)</f>
        <v/>
      </c>
      <c r="M9084" s="27">
        <f>IF(J9084="","",MAX(0,E9084-(J9084+twcdh_off))^2)</f>
        <v/>
      </c>
      <c r="N9084" s="27">
        <f>IF(E9084="","",MAX(0,E9084-swcdh_thr)^2)</f>
        <v/>
      </c>
      <c r="O9084">
        <f>IF(K9084="","",ROUND(E9084-K9084,0))</f>
        <v/>
      </c>
      <c r="P9084">
        <f>IF(O9084="","",IF(O9084&gt;=1,O9084,0))</f>
        <v/>
      </c>
      <c r="Q9084" s="27">
        <f>IF(E9084="","",MAX(0,E9084-22))</f>
        <v/>
      </c>
      <c r="R9084" s="27">
        <f>IF(H9084=1,E9084,"")</f>
        <v/>
      </c>
      <c r="S9084" s="27">
        <f>IF(AND(H9084=1,J9084&lt;&gt;""),E9084-J9084,"")</f>
        <v/>
      </c>
      <c r="T9084">
        <f>IF(G9084="","",MONTH(G9084))</f>
        <v/>
      </c>
    </row>
    <row r="9085">
      <c r="A9085" s="24" t="n"/>
      <c r="B9085" s="24" t="n"/>
      <c r="C9085" s="24" t="n"/>
      <c r="D9085" s="24" t="n"/>
      <c r="E9085" s="24" t="n"/>
      <c r="F9085" s="25">
        <f>IF($E9085="","",DATE(IF($A9085="",nominal_year,$A9085),$B9085,$C9085)+($D9085-IF(LEFT(hour_conv,1)="1",1,0))/24)</f>
        <v/>
      </c>
      <c r="G9085" s="26">
        <f>IF(F9085="","",INT(F9085))</f>
        <v/>
      </c>
      <c r="H9085">
        <f>IF(G9085="","",IF(AND(MONTH(G9085)*100+DAY(G9085)&gt;=season_lo,MONTH(G9085)*100+DAY(G9085)&lt;=season_hi),1,0))</f>
        <v/>
      </c>
      <c r="I9085">
        <f>IF(G9085="","",G9085-first_day+1)</f>
        <v/>
      </c>
      <c r="J9085" s="27">
        <f>IF(I9085="","",INDEX(Daily!$J$2:$J$421,I9085))</f>
        <v/>
      </c>
      <c r="K9085" s="27">
        <f>IF(J9085="","",J9085+cat_offset)</f>
        <v/>
      </c>
      <c r="L9085" s="27">
        <f>IF(J9085="","",MAX(0,E9085-J9085)^2)</f>
        <v/>
      </c>
      <c r="M9085" s="27">
        <f>IF(J9085="","",MAX(0,E9085-(J9085+twcdh_off))^2)</f>
        <v/>
      </c>
      <c r="N9085" s="27">
        <f>IF(E9085="","",MAX(0,E9085-swcdh_thr)^2)</f>
        <v/>
      </c>
      <c r="O9085">
        <f>IF(K9085="","",ROUND(E9085-K9085,0))</f>
        <v/>
      </c>
      <c r="P9085">
        <f>IF(O9085="","",IF(O9085&gt;=1,O9085,0))</f>
        <v/>
      </c>
      <c r="Q9085" s="27">
        <f>IF(E9085="","",MAX(0,E9085-22))</f>
        <v/>
      </c>
      <c r="R9085" s="27">
        <f>IF(H9085=1,E9085,"")</f>
        <v/>
      </c>
      <c r="S9085" s="27">
        <f>IF(AND(H9085=1,J9085&lt;&gt;""),E9085-J9085,"")</f>
        <v/>
      </c>
      <c r="T9085">
        <f>IF(G9085="","",MONTH(G9085))</f>
        <v/>
      </c>
    </row>
    <row r="9086">
      <c r="A9086" s="24" t="n"/>
      <c r="B9086" s="24" t="n"/>
      <c r="C9086" s="24" t="n"/>
      <c r="D9086" s="24" t="n"/>
      <c r="E9086" s="24" t="n"/>
      <c r="F9086" s="25">
        <f>IF($E9086="","",DATE(IF($A9086="",nominal_year,$A9086),$B9086,$C9086)+($D9086-IF(LEFT(hour_conv,1)="1",1,0))/24)</f>
        <v/>
      </c>
      <c r="G9086" s="26">
        <f>IF(F9086="","",INT(F9086))</f>
        <v/>
      </c>
      <c r="H9086">
        <f>IF(G9086="","",IF(AND(MONTH(G9086)*100+DAY(G9086)&gt;=season_lo,MONTH(G9086)*100+DAY(G9086)&lt;=season_hi),1,0))</f>
        <v/>
      </c>
      <c r="I9086">
        <f>IF(G9086="","",G9086-first_day+1)</f>
        <v/>
      </c>
      <c r="J9086" s="27">
        <f>IF(I9086="","",INDEX(Daily!$J$2:$J$421,I9086))</f>
        <v/>
      </c>
      <c r="K9086" s="27">
        <f>IF(J9086="","",J9086+cat_offset)</f>
        <v/>
      </c>
      <c r="L9086" s="27">
        <f>IF(J9086="","",MAX(0,E9086-J9086)^2)</f>
        <v/>
      </c>
      <c r="M9086" s="27">
        <f>IF(J9086="","",MAX(0,E9086-(J9086+twcdh_off))^2)</f>
        <v/>
      </c>
      <c r="N9086" s="27">
        <f>IF(E9086="","",MAX(0,E9086-swcdh_thr)^2)</f>
        <v/>
      </c>
      <c r="O9086">
        <f>IF(K9086="","",ROUND(E9086-K9086,0))</f>
        <v/>
      </c>
      <c r="P9086">
        <f>IF(O9086="","",IF(O9086&gt;=1,O9086,0))</f>
        <v/>
      </c>
      <c r="Q9086" s="27">
        <f>IF(E9086="","",MAX(0,E9086-22))</f>
        <v/>
      </c>
      <c r="R9086" s="27">
        <f>IF(H9086=1,E9086,"")</f>
        <v/>
      </c>
      <c r="S9086" s="27">
        <f>IF(AND(H9086=1,J9086&lt;&gt;""),E9086-J9086,"")</f>
        <v/>
      </c>
      <c r="T9086">
        <f>IF(G9086="","",MONTH(G9086))</f>
        <v/>
      </c>
    </row>
    <row r="9087">
      <c r="A9087" s="24" t="n"/>
      <c r="B9087" s="24" t="n"/>
      <c r="C9087" s="24" t="n"/>
      <c r="D9087" s="24" t="n"/>
      <c r="E9087" s="24" t="n"/>
      <c r="F9087" s="25">
        <f>IF($E9087="","",DATE(IF($A9087="",nominal_year,$A9087),$B9087,$C9087)+($D9087-IF(LEFT(hour_conv,1)="1",1,0))/24)</f>
        <v/>
      </c>
      <c r="G9087" s="26">
        <f>IF(F9087="","",INT(F9087))</f>
        <v/>
      </c>
      <c r="H9087">
        <f>IF(G9087="","",IF(AND(MONTH(G9087)*100+DAY(G9087)&gt;=season_lo,MONTH(G9087)*100+DAY(G9087)&lt;=season_hi),1,0))</f>
        <v/>
      </c>
      <c r="I9087">
        <f>IF(G9087="","",G9087-first_day+1)</f>
        <v/>
      </c>
      <c r="J9087" s="27">
        <f>IF(I9087="","",INDEX(Daily!$J$2:$J$421,I9087))</f>
        <v/>
      </c>
      <c r="K9087" s="27">
        <f>IF(J9087="","",J9087+cat_offset)</f>
        <v/>
      </c>
      <c r="L9087" s="27">
        <f>IF(J9087="","",MAX(0,E9087-J9087)^2)</f>
        <v/>
      </c>
      <c r="M9087" s="27">
        <f>IF(J9087="","",MAX(0,E9087-(J9087+twcdh_off))^2)</f>
        <v/>
      </c>
      <c r="N9087" s="27">
        <f>IF(E9087="","",MAX(0,E9087-swcdh_thr)^2)</f>
        <v/>
      </c>
      <c r="O9087">
        <f>IF(K9087="","",ROUND(E9087-K9087,0))</f>
        <v/>
      </c>
      <c r="P9087">
        <f>IF(O9087="","",IF(O9087&gt;=1,O9087,0))</f>
        <v/>
      </c>
      <c r="Q9087" s="27">
        <f>IF(E9087="","",MAX(0,E9087-22))</f>
        <v/>
      </c>
      <c r="R9087" s="27">
        <f>IF(H9087=1,E9087,"")</f>
        <v/>
      </c>
      <c r="S9087" s="27">
        <f>IF(AND(H9087=1,J9087&lt;&gt;""),E9087-J9087,"")</f>
        <v/>
      </c>
      <c r="T9087">
        <f>IF(G9087="","",MONTH(G9087))</f>
        <v/>
      </c>
    </row>
    <row r="9088">
      <c r="A9088" s="24" t="n"/>
      <c r="B9088" s="24" t="n"/>
      <c r="C9088" s="24" t="n"/>
      <c r="D9088" s="24" t="n"/>
      <c r="E9088" s="24" t="n"/>
      <c r="F9088" s="25">
        <f>IF($E9088="","",DATE(IF($A9088="",nominal_year,$A9088),$B9088,$C9088)+($D9088-IF(LEFT(hour_conv,1)="1",1,0))/24)</f>
        <v/>
      </c>
      <c r="G9088" s="26">
        <f>IF(F9088="","",INT(F9088))</f>
        <v/>
      </c>
      <c r="H9088">
        <f>IF(G9088="","",IF(AND(MONTH(G9088)*100+DAY(G9088)&gt;=season_lo,MONTH(G9088)*100+DAY(G9088)&lt;=season_hi),1,0))</f>
        <v/>
      </c>
      <c r="I9088">
        <f>IF(G9088="","",G9088-first_day+1)</f>
        <v/>
      </c>
      <c r="J9088" s="27">
        <f>IF(I9088="","",INDEX(Daily!$J$2:$J$421,I9088))</f>
        <v/>
      </c>
      <c r="K9088" s="27">
        <f>IF(J9088="","",J9088+cat_offset)</f>
        <v/>
      </c>
      <c r="L9088" s="27">
        <f>IF(J9088="","",MAX(0,E9088-J9088)^2)</f>
        <v/>
      </c>
      <c r="M9088" s="27">
        <f>IF(J9088="","",MAX(0,E9088-(J9088+twcdh_off))^2)</f>
        <v/>
      </c>
      <c r="N9088" s="27">
        <f>IF(E9088="","",MAX(0,E9088-swcdh_thr)^2)</f>
        <v/>
      </c>
      <c r="O9088">
        <f>IF(K9088="","",ROUND(E9088-K9088,0))</f>
        <v/>
      </c>
      <c r="P9088">
        <f>IF(O9088="","",IF(O9088&gt;=1,O9088,0))</f>
        <v/>
      </c>
      <c r="Q9088" s="27">
        <f>IF(E9088="","",MAX(0,E9088-22))</f>
        <v/>
      </c>
      <c r="R9088" s="27">
        <f>IF(H9088=1,E9088,"")</f>
        <v/>
      </c>
      <c r="S9088" s="27">
        <f>IF(AND(H9088=1,J9088&lt;&gt;""),E9088-J9088,"")</f>
        <v/>
      </c>
      <c r="T9088">
        <f>IF(G9088="","",MONTH(G9088))</f>
        <v/>
      </c>
    </row>
    <row r="9089">
      <c r="A9089" s="24" t="n"/>
      <c r="B9089" s="24" t="n"/>
      <c r="C9089" s="24" t="n"/>
      <c r="D9089" s="24" t="n"/>
      <c r="E9089" s="24" t="n"/>
      <c r="F9089" s="25">
        <f>IF($E9089="","",DATE(IF($A9089="",nominal_year,$A9089),$B9089,$C9089)+($D9089-IF(LEFT(hour_conv,1)="1",1,0))/24)</f>
        <v/>
      </c>
      <c r="G9089" s="26">
        <f>IF(F9089="","",INT(F9089))</f>
        <v/>
      </c>
      <c r="H9089">
        <f>IF(G9089="","",IF(AND(MONTH(G9089)*100+DAY(G9089)&gt;=season_lo,MONTH(G9089)*100+DAY(G9089)&lt;=season_hi),1,0))</f>
        <v/>
      </c>
      <c r="I9089">
        <f>IF(G9089="","",G9089-first_day+1)</f>
        <v/>
      </c>
      <c r="J9089" s="27">
        <f>IF(I9089="","",INDEX(Daily!$J$2:$J$421,I9089))</f>
        <v/>
      </c>
      <c r="K9089" s="27">
        <f>IF(J9089="","",J9089+cat_offset)</f>
        <v/>
      </c>
      <c r="L9089" s="27">
        <f>IF(J9089="","",MAX(0,E9089-J9089)^2)</f>
        <v/>
      </c>
      <c r="M9089" s="27">
        <f>IF(J9089="","",MAX(0,E9089-(J9089+twcdh_off))^2)</f>
        <v/>
      </c>
      <c r="N9089" s="27">
        <f>IF(E9089="","",MAX(0,E9089-swcdh_thr)^2)</f>
        <v/>
      </c>
      <c r="O9089">
        <f>IF(K9089="","",ROUND(E9089-K9089,0))</f>
        <v/>
      </c>
      <c r="P9089">
        <f>IF(O9089="","",IF(O9089&gt;=1,O9089,0))</f>
        <v/>
      </c>
      <c r="Q9089" s="27">
        <f>IF(E9089="","",MAX(0,E9089-22))</f>
        <v/>
      </c>
      <c r="R9089" s="27">
        <f>IF(H9089=1,E9089,"")</f>
        <v/>
      </c>
      <c r="S9089" s="27">
        <f>IF(AND(H9089=1,J9089&lt;&gt;""),E9089-J9089,"")</f>
        <v/>
      </c>
      <c r="T9089">
        <f>IF(G9089="","",MONTH(G9089))</f>
        <v/>
      </c>
    </row>
    <row r="9090">
      <c r="A9090" s="24" t="n"/>
      <c r="B9090" s="24" t="n"/>
      <c r="C9090" s="24" t="n"/>
      <c r="D9090" s="24" t="n"/>
      <c r="E9090" s="24" t="n"/>
      <c r="F9090" s="25">
        <f>IF($E9090="","",DATE(IF($A9090="",nominal_year,$A9090),$B9090,$C9090)+($D9090-IF(LEFT(hour_conv,1)="1",1,0))/24)</f>
        <v/>
      </c>
      <c r="G9090" s="26">
        <f>IF(F9090="","",INT(F9090))</f>
        <v/>
      </c>
      <c r="H9090">
        <f>IF(G9090="","",IF(AND(MONTH(G9090)*100+DAY(G9090)&gt;=season_lo,MONTH(G9090)*100+DAY(G9090)&lt;=season_hi),1,0))</f>
        <v/>
      </c>
      <c r="I9090">
        <f>IF(G9090="","",G9090-first_day+1)</f>
        <v/>
      </c>
      <c r="J9090" s="27">
        <f>IF(I9090="","",INDEX(Daily!$J$2:$J$421,I9090))</f>
        <v/>
      </c>
      <c r="K9090" s="27">
        <f>IF(J9090="","",J9090+cat_offset)</f>
        <v/>
      </c>
      <c r="L9090" s="27">
        <f>IF(J9090="","",MAX(0,E9090-J9090)^2)</f>
        <v/>
      </c>
      <c r="M9090" s="27">
        <f>IF(J9090="","",MAX(0,E9090-(J9090+twcdh_off))^2)</f>
        <v/>
      </c>
      <c r="N9090" s="27">
        <f>IF(E9090="","",MAX(0,E9090-swcdh_thr)^2)</f>
        <v/>
      </c>
      <c r="O9090">
        <f>IF(K9090="","",ROUND(E9090-K9090,0))</f>
        <v/>
      </c>
      <c r="P9090">
        <f>IF(O9090="","",IF(O9090&gt;=1,O9090,0))</f>
        <v/>
      </c>
      <c r="Q9090" s="27">
        <f>IF(E9090="","",MAX(0,E9090-22))</f>
        <v/>
      </c>
      <c r="R9090" s="27">
        <f>IF(H9090=1,E9090,"")</f>
        <v/>
      </c>
      <c r="S9090" s="27">
        <f>IF(AND(H9090=1,J9090&lt;&gt;""),E9090-J9090,"")</f>
        <v/>
      </c>
      <c r="T9090">
        <f>IF(G9090="","",MONTH(G9090))</f>
        <v/>
      </c>
    </row>
    <row r="9091">
      <c r="A9091" s="24" t="n"/>
      <c r="B9091" s="24" t="n"/>
      <c r="C9091" s="24" t="n"/>
      <c r="D9091" s="24" t="n"/>
      <c r="E9091" s="24" t="n"/>
      <c r="F9091" s="25">
        <f>IF($E9091="","",DATE(IF($A9091="",nominal_year,$A9091),$B9091,$C9091)+($D9091-IF(LEFT(hour_conv,1)="1",1,0))/24)</f>
        <v/>
      </c>
      <c r="G9091" s="26">
        <f>IF(F9091="","",INT(F9091))</f>
        <v/>
      </c>
      <c r="H9091">
        <f>IF(G9091="","",IF(AND(MONTH(G9091)*100+DAY(G9091)&gt;=season_lo,MONTH(G9091)*100+DAY(G9091)&lt;=season_hi),1,0))</f>
        <v/>
      </c>
      <c r="I9091">
        <f>IF(G9091="","",G9091-first_day+1)</f>
        <v/>
      </c>
      <c r="J9091" s="27">
        <f>IF(I9091="","",INDEX(Daily!$J$2:$J$421,I9091))</f>
        <v/>
      </c>
      <c r="K9091" s="27">
        <f>IF(J9091="","",J9091+cat_offset)</f>
        <v/>
      </c>
      <c r="L9091" s="27">
        <f>IF(J9091="","",MAX(0,E9091-J9091)^2)</f>
        <v/>
      </c>
      <c r="M9091" s="27">
        <f>IF(J9091="","",MAX(0,E9091-(J9091+twcdh_off))^2)</f>
        <v/>
      </c>
      <c r="N9091" s="27">
        <f>IF(E9091="","",MAX(0,E9091-swcdh_thr)^2)</f>
        <v/>
      </c>
      <c r="O9091">
        <f>IF(K9091="","",ROUND(E9091-K9091,0))</f>
        <v/>
      </c>
      <c r="P9091">
        <f>IF(O9091="","",IF(O9091&gt;=1,O9091,0))</f>
        <v/>
      </c>
      <c r="Q9091" s="27">
        <f>IF(E9091="","",MAX(0,E9091-22))</f>
        <v/>
      </c>
      <c r="R9091" s="27">
        <f>IF(H9091=1,E9091,"")</f>
        <v/>
      </c>
      <c r="S9091" s="27">
        <f>IF(AND(H9091=1,J9091&lt;&gt;""),E9091-J9091,"")</f>
        <v/>
      </c>
      <c r="T9091">
        <f>IF(G9091="","",MONTH(G9091))</f>
        <v/>
      </c>
    </row>
    <row r="9092">
      <c r="A9092" s="24" t="n"/>
      <c r="B9092" s="24" t="n"/>
      <c r="C9092" s="24" t="n"/>
      <c r="D9092" s="24" t="n"/>
      <c r="E9092" s="24" t="n"/>
      <c r="F9092" s="25">
        <f>IF($E9092="","",DATE(IF($A9092="",nominal_year,$A9092),$B9092,$C9092)+($D9092-IF(LEFT(hour_conv,1)="1",1,0))/24)</f>
        <v/>
      </c>
      <c r="G9092" s="26">
        <f>IF(F9092="","",INT(F9092))</f>
        <v/>
      </c>
      <c r="H9092">
        <f>IF(G9092="","",IF(AND(MONTH(G9092)*100+DAY(G9092)&gt;=season_lo,MONTH(G9092)*100+DAY(G9092)&lt;=season_hi),1,0))</f>
        <v/>
      </c>
      <c r="I9092">
        <f>IF(G9092="","",G9092-first_day+1)</f>
        <v/>
      </c>
      <c r="J9092" s="27">
        <f>IF(I9092="","",INDEX(Daily!$J$2:$J$421,I9092))</f>
        <v/>
      </c>
      <c r="K9092" s="27">
        <f>IF(J9092="","",J9092+cat_offset)</f>
        <v/>
      </c>
      <c r="L9092" s="27">
        <f>IF(J9092="","",MAX(0,E9092-J9092)^2)</f>
        <v/>
      </c>
      <c r="M9092" s="27">
        <f>IF(J9092="","",MAX(0,E9092-(J9092+twcdh_off))^2)</f>
        <v/>
      </c>
      <c r="N9092" s="27">
        <f>IF(E9092="","",MAX(0,E9092-swcdh_thr)^2)</f>
        <v/>
      </c>
      <c r="O9092">
        <f>IF(K9092="","",ROUND(E9092-K9092,0))</f>
        <v/>
      </c>
      <c r="P9092">
        <f>IF(O9092="","",IF(O9092&gt;=1,O9092,0))</f>
        <v/>
      </c>
      <c r="Q9092" s="27">
        <f>IF(E9092="","",MAX(0,E9092-22))</f>
        <v/>
      </c>
      <c r="R9092" s="27">
        <f>IF(H9092=1,E9092,"")</f>
        <v/>
      </c>
      <c r="S9092" s="27">
        <f>IF(AND(H9092=1,J9092&lt;&gt;""),E9092-J9092,"")</f>
        <v/>
      </c>
      <c r="T9092">
        <f>IF(G9092="","",MONTH(G9092))</f>
        <v/>
      </c>
    </row>
    <row r="9093">
      <c r="A9093" s="24" t="n"/>
      <c r="B9093" s="24" t="n"/>
      <c r="C9093" s="24" t="n"/>
      <c r="D9093" s="24" t="n"/>
      <c r="E9093" s="24" t="n"/>
      <c r="F9093" s="25">
        <f>IF($E9093="","",DATE(IF($A9093="",nominal_year,$A9093),$B9093,$C9093)+($D9093-IF(LEFT(hour_conv,1)="1",1,0))/24)</f>
        <v/>
      </c>
      <c r="G9093" s="26">
        <f>IF(F9093="","",INT(F9093))</f>
        <v/>
      </c>
      <c r="H9093">
        <f>IF(G9093="","",IF(AND(MONTH(G9093)*100+DAY(G9093)&gt;=season_lo,MONTH(G9093)*100+DAY(G9093)&lt;=season_hi),1,0))</f>
        <v/>
      </c>
      <c r="I9093">
        <f>IF(G9093="","",G9093-first_day+1)</f>
        <v/>
      </c>
      <c r="J9093" s="27">
        <f>IF(I9093="","",INDEX(Daily!$J$2:$J$421,I9093))</f>
        <v/>
      </c>
      <c r="K9093" s="27">
        <f>IF(J9093="","",J9093+cat_offset)</f>
        <v/>
      </c>
      <c r="L9093" s="27">
        <f>IF(J9093="","",MAX(0,E9093-J9093)^2)</f>
        <v/>
      </c>
      <c r="M9093" s="27">
        <f>IF(J9093="","",MAX(0,E9093-(J9093+twcdh_off))^2)</f>
        <v/>
      </c>
      <c r="N9093" s="27">
        <f>IF(E9093="","",MAX(0,E9093-swcdh_thr)^2)</f>
        <v/>
      </c>
      <c r="O9093">
        <f>IF(K9093="","",ROUND(E9093-K9093,0))</f>
        <v/>
      </c>
      <c r="P9093">
        <f>IF(O9093="","",IF(O9093&gt;=1,O9093,0))</f>
        <v/>
      </c>
      <c r="Q9093" s="27">
        <f>IF(E9093="","",MAX(0,E9093-22))</f>
        <v/>
      </c>
      <c r="R9093" s="27">
        <f>IF(H9093=1,E9093,"")</f>
        <v/>
      </c>
      <c r="S9093" s="27">
        <f>IF(AND(H9093=1,J9093&lt;&gt;""),E9093-J9093,"")</f>
        <v/>
      </c>
      <c r="T9093">
        <f>IF(G9093="","",MONTH(G9093))</f>
        <v/>
      </c>
    </row>
    <row r="9094">
      <c r="A9094" s="24" t="n"/>
      <c r="B9094" s="24" t="n"/>
      <c r="C9094" s="24" t="n"/>
      <c r="D9094" s="24" t="n"/>
      <c r="E9094" s="24" t="n"/>
      <c r="F9094" s="25">
        <f>IF($E9094="","",DATE(IF($A9094="",nominal_year,$A9094),$B9094,$C9094)+($D9094-IF(LEFT(hour_conv,1)="1",1,0))/24)</f>
        <v/>
      </c>
      <c r="G9094" s="26">
        <f>IF(F9094="","",INT(F9094))</f>
        <v/>
      </c>
      <c r="H9094">
        <f>IF(G9094="","",IF(AND(MONTH(G9094)*100+DAY(G9094)&gt;=season_lo,MONTH(G9094)*100+DAY(G9094)&lt;=season_hi),1,0))</f>
        <v/>
      </c>
      <c r="I9094">
        <f>IF(G9094="","",G9094-first_day+1)</f>
        <v/>
      </c>
      <c r="J9094" s="27">
        <f>IF(I9094="","",INDEX(Daily!$J$2:$J$421,I9094))</f>
        <v/>
      </c>
      <c r="K9094" s="27">
        <f>IF(J9094="","",J9094+cat_offset)</f>
        <v/>
      </c>
      <c r="L9094" s="27">
        <f>IF(J9094="","",MAX(0,E9094-J9094)^2)</f>
        <v/>
      </c>
      <c r="M9094" s="27">
        <f>IF(J9094="","",MAX(0,E9094-(J9094+twcdh_off))^2)</f>
        <v/>
      </c>
      <c r="N9094" s="27">
        <f>IF(E9094="","",MAX(0,E9094-swcdh_thr)^2)</f>
        <v/>
      </c>
      <c r="O9094">
        <f>IF(K9094="","",ROUND(E9094-K9094,0))</f>
        <v/>
      </c>
      <c r="P9094">
        <f>IF(O9094="","",IF(O9094&gt;=1,O9094,0))</f>
        <v/>
      </c>
      <c r="Q9094" s="27">
        <f>IF(E9094="","",MAX(0,E9094-22))</f>
        <v/>
      </c>
      <c r="R9094" s="27">
        <f>IF(H9094=1,E9094,"")</f>
        <v/>
      </c>
      <c r="S9094" s="27">
        <f>IF(AND(H9094=1,J9094&lt;&gt;""),E9094-J9094,"")</f>
        <v/>
      </c>
      <c r="T9094">
        <f>IF(G9094="","",MONTH(G9094))</f>
        <v/>
      </c>
    </row>
    <row r="9095">
      <c r="A9095" s="24" t="n"/>
      <c r="B9095" s="24" t="n"/>
      <c r="C9095" s="24" t="n"/>
      <c r="D9095" s="24" t="n"/>
      <c r="E9095" s="24" t="n"/>
      <c r="F9095" s="25">
        <f>IF($E9095="","",DATE(IF($A9095="",nominal_year,$A9095),$B9095,$C9095)+($D9095-IF(LEFT(hour_conv,1)="1",1,0))/24)</f>
        <v/>
      </c>
      <c r="G9095" s="26">
        <f>IF(F9095="","",INT(F9095))</f>
        <v/>
      </c>
      <c r="H9095">
        <f>IF(G9095="","",IF(AND(MONTH(G9095)*100+DAY(G9095)&gt;=season_lo,MONTH(G9095)*100+DAY(G9095)&lt;=season_hi),1,0))</f>
        <v/>
      </c>
      <c r="I9095">
        <f>IF(G9095="","",G9095-first_day+1)</f>
        <v/>
      </c>
      <c r="J9095" s="27">
        <f>IF(I9095="","",INDEX(Daily!$J$2:$J$421,I9095))</f>
        <v/>
      </c>
      <c r="K9095" s="27">
        <f>IF(J9095="","",J9095+cat_offset)</f>
        <v/>
      </c>
      <c r="L9095" s="27">
        <f>IF(J9095="","",MAX(0,E9095-J9095)^2)</f>
        <v/>
      </c>
      <c r="M9095" s="27">
        <f>IF(J9095="","",MAX(0,E9095-(J9095+twcdh_off))^2)</f>
        <v/>
      </c>
      <c r="N9095" s="27">
        <f>IF(E9095="","",MAX(0,E9095-swcdh_thr)^2)</f>
        <v/>
      </c>
      <c r="O9095">
        <f>IF(K9095="","",ROUND(E9095-K9095,0))</f>
        <v/>
      </c>
      <c r="P9095">
        <f>IF(O9095="","",IF(O9095&gt;=1,O9095,0))</f>
        <v/>
      </c>
      <c r="Q9095" s="27">
        <f>IF(E9095="","",MAX(0,E9095-22))</f>
        <v/>
      </c>
      <c r="R9095" s="27">
        <f>IF(H9095=1,E9095,"")</f>
        <v/>
      </c>
      <c r="S9095" s="27">
        <f>IF(AND(H9095=1,J9095&lt;&gt;""),E9095-J9095,"")</f>
        <v/>
      </c>
      <c r="T9095">
        <f>IF(G9095="","",MONTH(G9095))</f>
        <v/>
      </c>
    </row>
    <row r="9096">
      <c r="A9096" s="24" t="n"/>
      <c r="B9096" s="24" t="n"/>
      <c r="C9096" s="24" t="n"/>
      <c r="D9096" s="24" t="n"/>
      <c r="E9096" s="24" t="n"/>
      <c r="F9096" s="25">
        <f>IF($E9096="","",DATE(IF($A9096="",nominal_year,$A9096),$B9096,$C9096)+($D9096-IF(LEFT(hour_conv,1)="1",1,0))/24)</f>
        <v/>
      </c>
      <c r="G9096" s="26">
        <f>IF(F9096="","",INT(F9096))</f>
        <v/>
      </c>
      <c r="H9096">
        <f>IF(G9096="","",IF(AND(MONTH(G9096)*100+DAY(G9096)&gt;=season_lo,MONTH(G9096)*100+DAY(G9096)&lt;=season_hi),1,0))</f>
        <v/>
      </c>
      <c r="I9096">
        <f>IF(G9096="","",G9096-first_day+1)</f>
        <v/>
      </c>
      <c r="J9096" s="27">
        <f>IF(I9096="","",INDEX(Daily!$J$2:$J$421,I9096))</f>
        <v/>
      </c>
      <c r="K9096" s="27">
        <f>IF(J9096="","",J9096+cat_offset)</f>
        <v/>
      </c>
      <c r="L9096" s="27">
        <f>IF(J9096="","",MAX(0,E9096-J9096)^2)</f>
        <v/>
      </c>
      <c r="M9096" s="27">
        <f>IF(J9096="","",MAX(0,E9096-(J9096+twcdh_off))^2)</f>
        <v/>
      </c>
      <c r="N9096" s="27">
        <f>IF(E9096="","",MAX(0,E9096-swcdh_thr)^2)</f>
        <v/>
      </c>
      <c r="O9096">
        <f>IF(K9096="","",ROUND(E9096-K9096,0))</f>
        <v/>
      </c>
      <c r="P9096">
        <f>IF(O9096="","",IF(O9096&gt;=1,O9096,0))</f>
        <v/>
      </c>
      <c r="Q9096" s="27">
        <f>IF(E9096="","",MAX(0,E9096-22))</f>
        <v/>
      </c>
      <c r="R9096" s="27">
        <f>IF(H9096=1,E9096,"")</f>
        <v/>
      </c>
      <c r="S9096" s="27">
        <f>IF(AND(H9096=1,J9096&lt;&gt;""),E9096-J9096,"")</f>
        <v/>
      </c>
      <c r="T9096">
        <f>IF(G9096="","",MONTH(G9096))</f>
        <v/>
      </c>
    </row>
    <row r="9097">
      <c r="A9097" s="24" t="n"/>
      <c r="B9097" s="24" t="n"/>
      <c r="C9097" s="24" t="n"/>
      <c r="D9097" s="24" t="n"/>
      <c r="E9097" s="24" t="n"/>
      <c r="F9097" s="25">
        <f>IF($E9097="","",DATE(IF($A9097="",nominal_year,$A9097),$B9097,$C9097)+($D9097-IF(LEFT(hour_conv,1)="1",1,0))/24)</f>
        <v/>
      </c>
      <c r="G9097" s="26">
        <f>IF(F9097="","",INT(F9097))</f>
        <v/>
      </c>
      <c r="H9097">
        <f>IF(G9097="","",IF(AND(MONTH(G9097)*100+DAY(G9097)&gt;=season_lo,MONTH(G9097)*100+DAY(G9097)&lt;=season_hi),1,0))</f>
        <v/>
      </c>
      <c r="I9097">
        <f>IF(G9097="","",G9097-first_day+1)</f>
        <v/>
      </c>
      <c r="J9097" s="27">
        <f>IF(I9097="","",INDEX(Daily!$J$2:$J$421,I9097))</f>
        <v/>
      </c>
      <c r="K9097" s="27">
        <f>IF(J9097="","",J9097+cat_offset)</f>
        <v/>
      </c>
      <c r="L9097" s="27">
        <f>IF(J9097="","",MAX(0,E9097-J9097)^2)</f>
        <v/>
      </c>
      <c r="M9097" s="27">
        <f>IF(J9097="","",MAX(0,E9097-(J9097+twcdh_off))^2)</f>
        <v/>
      </c>
      <c r="N9097" s="27">
        <f>IF(E9097="","",MAX(0,E9097-swcdh_thr)^2)</f>
        <v/>
      </c>
      <c r="O9097">
        <f>IF(K9097="","",ROUND(E9097-K9097,0))</f>
        <v/>
      </c>
      <c r="P9097">
        <f>IF(O9097="","",IF(O9097&gt;=1,O9097,0))</f>
        <v/>
      </c>
      <c r="Q9097" s="27">
        <f>IF(E9097="","",MAX(0,E9097-22))</f>
        <v/>
      </c>
      <c r="R9097" s="27">
        <f>IF(H9097=1,E9097,"")</f>
        <v/>
      </c>
      <c r="S9097" s="27">
        <f>IF(AND(H9097=1,J9097&lt;&gt;""),E9097-J9097,"")</f>
        <v/>
      </c>
      <c r="T9097">
        <f>IF(G9097="","",MONTH(G9097))</f>
        <v/>
      </c>
    </row>
    <row r="9098">
      <c r="A9098" s="24" t="n"/>
      <c r="B9098" s="24" t="n"/>
      <c r="C9098" s="24" t="n"/>
      <c r="D9098" s="24" t="n"/>
      <c r="E9098" s="24" t="n"/>
      <c r="F9098" s="25">
        <f>IF($E9098="","",DATE(IF($A9098="",nominal_year,$A9098),$B9098,$C9098)+($D9098-IF(LEFT(hour_conv,1)="1",1,0))/24)</f>
        <v/>
      </c>
      <c r="G9098" s="26">
        <f>IF(F9098="","",INT(F9098))</f>
        <v/>
      </c>
      <c r="H9098">
        <f>IF(G9098="","",IF(AND(MONTH(G9098)*100+DAY(G9098)&gt;=season_lo,MONTH(G9098)*100+DAY(G9098)&lt;=season_hi),1,0))</f>
        <v/>
      </c>
      <c r="I9098">
        <f>IF(G9098="","",G9098-first_day+1)</f>
        <v/>
      </c>
      <c r="J9098" s="27">
        <f>IF(I9098="","",INDEX(Daily!$J$2:$J$421,I9098))</f>
        <v/>
      </c>
      <c r="K9098" s="27">
        <f>IF(J9098="","",J9098+cat_offset)</f>
        <v/>
      </c>
      <c r="L9098" s="27">
        <f>IF(J9098="","",MAX(0,E9098-J9098)^2)</f>
        <v/>
      </c>
      <c r="M9098" s="27">
        <f>IF(J9098="","",MAX(0,E9098-(J9098+twcdh_off))^2)</f>
        <v/>
      </c>
      <c r="N9098" s="27">
        <f>IF(E9098="","",MAX(0,E9098-swcdh_thr)^2)</f>
        <v/>
      </c>
      <c r="O9098">
        <f>IF(K9098="","",ROUND(E9098-K9098,0))</f>
        <v/>
      </c>
      <c r="P9098">
        <f>IF(O9098="","",IF(O9098&gt;=1,O9098,0))</f>
        <v/>
      </c>
      <c r="Q9098" s="27">
        <f>IF(E9098="","",MAX(0,E9098-22))</f>
        <v/>
      </c>
      <c r="R9098" s="27">
        <f>IF(H9098=1,E9098,"")</f>
        <v/>
      </c>
      <c r="S9098" s="27">
        <f>IF(AND(H9098=1,J9098&lt;&gt;""),E9098-J9098,"")</f>
        <v/>
      </c>
      <c r="T9098">
        <f>IF(G9098="","",MONTH(G9098))</f>
        <v/>
      </c>
    </row>
    <row r="9099">
      <c r="A9099" s="24" t="n"/>
      <c r="B9099" s="24" t="n"/>
      <c r="C9099" s="24" t="n"/>
      <c r="D9099" s="24" t="n"/>
      <c r="E9099" s="24" t="n"/>
      <c r="F9099" s="25">
        <f>IF($E9099="","",DATE(IF($A9099="",nominal_year,$A9099),$B9099,$C9099)+($D9099-IF(LEFT(hour_conv,1)="1",1,0))/24)</f>
        <v/>
      </c>
      <c r="G9099" s="26">
        <f>IF(F9099="","",INT(F9099))</f>
        <v/>
      </c>
      <c r="H9099">
        <f>IF(G9099="","",IF(AND(MONTH(G9099)*100+DAY(G9099)&gt;=season_lo,MONTH(G9099)*100+DAY(G9099)&lt;=season_hi),1,0))</f>
        <v/>
      </c>
      <c r="I9099">
        <f>IF(G9099="","",G9099-first_day+1)</f>
        <v/>
      </c>
      <c r="J9099" s="27">
        <f>IF(I9099="","",INDEX(Daily!$J$2:$J$421,I9099))</f>
        <v/>
      </c>
      <c r="K9099" s="27">
        <f>IF(J9099="","",J9099+cat_offset)</f>
        <v/>
      </c>
      <c r="L9099" s="27">
        <f>IF(J9099="","",MAX(0,E9099-J9099)^2)</f>
        <v/>
      </c>
      <c r="M9099" s="27">
        <f>IF(J9099="","",MAX(0,E9099-(J9099+twcdh_off))^2)</f>
        <v/>
      </c>
      <c r="N9099" s="27">
        <f>IF(E9099="","",MAX(0,E9099-swcdh_thr)^2)</f>
        <v/>
      </c>
      <c r="O9099">
        <f>IF(K9099="","",ROUND(E9099-K9099,0))</f>
        <v/>
      </c>
      <c r="P9099">
        <f>IF(O9099="","",IF(O9099&gt;=1,O9099,0))</f>
        <v/>
      </c>
      <c r="Q9099" s="27">
        <f>IF(E9099="","",MAX(0,E9099-22))</f>
        <v/>
      </c>
      <c r="R9099" s="27">
        <f>IF(H9099=1,E9099,"")</f>
        <v/>
      </c>
      <c r="S9099" s="27">
        <f>IF(AND(H9099=1,J9099&lt;&gt;""),E9099-J9099,"")</f>
        <v/>
      </c>
      <c r="T9099">
        <f>IF(G9099="","",MONTH(G9099))</f>
        <v/>
      </c>
    </row>
    <row r="9100">
      <c r="A9100" s="24" t="n"/>
      <c r="B9100" s="24" t="n"/>
      <c r="C9100" s="24" t="n"/>
      <c r="D9100" s="24" t="n"/>
      <c r="E9100" s="24" t="n"/>
      <c r="F9100" s="25">
        <f>IF($E9100="","",DATE(IF($A9100="",nominal_year,$A9100),$B9100,$C9100)+($D9100-IF(LEFT(hour_conv,1)="1",1,0))/24)</f>
        <v/>
      </c>
      <c r="G9100" s="26">
        <f>IF(F9100="","",INT(F9100))</f>
        <v/>
      </c>
      <c r="H9100">
        <f>IF(G9100="","",IF(AND(MONTH(G9100)*100+DAY(G9100)&gt;=season_lo,MONTH(G9100)*100+DAY(G9100)&lt;=season_hi),1,0))</f>
        <v/>
      </c>
      <c r="I9100">
        <f>IF(G9100="","",G9100-first_day+1)</f>
        <v/>
      </c>
      <c r="J9100" s="27">
        <f>IF(I9100="","",INDEX(Daily!$J$2:$J$421,I9100))</f>
        <v/>
      </c>
      <c r="K9100" s="27">
        <f>IF(J9100="","",J9100+cat_offset)</f>
        <v/>
      </c>
      <c r="L9100" s="27">
        <f>IF(J9100="","",MAX(0,E9100-J9100)^2)</f>
        <v/>
      </c>
      <c r="M9100" s="27">
        <f>IF(J9100="","",MAX(0,E9100-(J9100+twcdh_off))^2)</f>
        <v/>
      </c>
      <c r="N9100" s="27">
        <f>IF(E9100="","",MAX(0,E9100-swcdh_thr)^2)</f>
        <v/>
      </c>
      <c r="O9100">
        <f>IF(K9100="","",ROUND(E9100-K9100,0))</f>
        <v/>
      </c>
      <c r="P9100">
        <f>IF(O9100="","",IF(O9100&gt;=1,O9100,0))</f>
        <v/>
      </c>
      <c r="Q9100" s="27">
        <f>IF(E9100="","",MAX(0,E9100-22))</f>
        <v/>
      </c>
      <c r="R9100" s="27">
        <f>IF(H9100=1,E9100,"")</f>
        <v/>
      </c>
      <c r="S9100" s="27">
        <f>IF(AND(H9100=1,J9100&lt;&gt;""),E9100-J9100,"")</f>
        <v/>
      </c>
      <c r="T9100">
        <f>IF(G9100="","",MONTH(G9100))</f>
        <v/>
      </c>
    </row>
    <row r="9101">
      <c r="A9101" s="24" t="n"/>
      <c r="B9101" s="24" t="n"/>
      <c r="C9101" s="24" t="n"/>
      <c r="D9101" s="24" t="n"/>
      <c r="E9101" s="24" t="n"/>
      <c r="F9101" s="25">
        <f>IF($E9101="","",DATE(IF($A9101="",nominal_year,$A9101),$B9101,$C9101)+($D9101-IF(LEFT(hour_conv,1)="1",1,0))/24)</f>
        <v/>
      </c>
      <c r="G9101" s="26">
        <f>IF(F9101="","",INT(F9101))</f>
        <v/>
      </c>
      <c r="H9101">
        <f>IF(G9101="","",IF(AND(MONTH(G9101)*100+DAY(G9101)&gt;=season_lo,MONTH(G9101)*100+DAY(G9101)&lt;=season_hi),1,0))</f>
        <v/>
      </c>
      <c r="I9101">
        <f>IF(G9101="","",G9101-first_day+1)</f>
        <v/>
      </c>
      <c r="J9101" s="27">
        <f>IF(I9101="","",INDEX(Daily!$J$2:$J$421,I9101))</f>
        <v/>
      </c>
      <c r="K9101" s="27">
        <f>IF(J9101="","",J9101+cat_offset)</f>
        <v/>
      </c>
      <c r="L9101" s="27">
        <f>IF(J9101="","",MAX(0,E9101-J9101)^2)</f>
        <v/>
      </c>
      <c r="M9101" s="27">
        <f>IF(J9101="","",MAX(0,E9101-(J9101+twcdh_off))^2)</f>
        <v/>
      </c>
      <c r="N9101" s="27">
        <f>IF(E9101="","",MAX(0,E9101-swcdh_thr)^2)</f>
        <v/>
      </c>
      <c r="O9101">
        <f>IF(K9101="","",ROUND(E9101-K9101,0))</f>
        <v/>
      </c>
      <c r="P9101">
        <f>IF(O9101="","",IF(O9101&gt;=1,O9101,0))</f>
        <v/>
      </c>
      <c r="Q9101" s="27">
        <f>IF(E9101="","",MAX(0,E9101-22))</f>
        <v/>
      </c>
      <c r="R9101" s="27">
        <f>IF(H9101=1,E9101,"")</f>
        <v/>
      </c>
      <c r="S9101" s="27">
        <f>IF(AND(H9101=1,J9101&lt;&gt;""),E9101-J9101,"")</f>
        <v/>
      </c>
      <c r="T9101">
        <f>IF(G9101="","",MONTH(G9101))</f>
        <v/>
      </c>
    </row>
    <row r="9102">
      <c r="A9102" s="24" t="n"/>
      <c r="B9102" s="24" t="n"/>
      <c r="C9102" s="24" t="n"/>
      <c r="D9102" s="24" t="n"/>
      <c r="E9102" s="24" t="n"/>
      <c r="F9102" s="25">
        <f>IF($E9102="","",DATE(IF($A9102="",nominal_year,$A9102),$B9102,$C9102)+($D9102-IF(LEFT(hour_conv,1)="1",1,0))/24)</f>
        <v/>
      </c>
      <c r="G9102" s="26">
        <f>IF(F9102="","",INT(F9102))</f>
        <v/>
      </c>
      <c r="H9102">
        <f>IF(G9102="","",IF(AND(MONTH(G9102)*100+DAY(G9102)&gt;=season_lo,MONTH(G9102)*100+DAY(G9102)&lt;=season_hi),1,0))</f>
        <v/>
      </c>
      <c r="I9102">
        <f>IF(G9102="","",G9102-first_day+1)</f>
        <v/>
      </c>
      <c r="J9102" s="27">
        <f>IF(I9102="","",INDEX(Daily!$J$2:$J$421,I9102))</f>
        <v/>
      </c>
      <c r="K9102" s="27">
        <f>IF(J9102="","",J9102+cat_offset)</f>
        <v/>
      </c>
      <c r="L9102" s="27">
        <f>IF(J9102="","",MAX(0,E9102-J9102)^2)</f>
        <v/>
      </c>
      <c r="M9102" s="27">
        <f>IF(J9102="","",MAX(0,E9102-(J9102+twcdh_off))^2)</f>
        <v/>
      </c>
      <c r="N9102" s="27">
        <f>IF(E9102="","",MAX(0,E9102-swcdh_thr)^2)</f>
        <v/>
      </c>
      <c r="O9102">
        <f>IF(K9102="","",ROUND(E9102-K9102,0))</f>
        <v/>
      </c>
      <c r="P9102">
        <f>IF(O9102="","",IF(O9102&gt;=1,O9102,0))</f>
        <v/>
      </c>
      <c r="Q9102" s="27">
        <f>IF(E9102="","",MAX(0,E9102-22))</f>
        <v/>
      </c>
      <c r="R9102" s="27">
        <f>IF(H9102=1,E9102,"")</f>
        <v/>
      </c>
      <c r="S9102" s="27">
        <f>IF(AND(H9102=1,J9102&lt;&gt;""),E9102-J9102,"")</f>
        <v/>
      </c>
      <c r="T9102">
        <f>IF(G9102="","",MONTH(G9102))</f>
        <v/>
      </c>
    </row>
    <row r="9103">
      <c r="A9103" s="24" t="n"/>
      <c r="B9103" s="24" t="n"/>
      <c r="C9103" s="24" t="n"/>
      <c r="D9103" s="24" t="n"/>
      <c r="E9103" s="24" t="n"/>
      <c r="F9103" s="25">
        <f>IF($E9103="","",DATE(IF($A9103="",nominal_year,$A9103),$B9103,$C9103)+($D9103-IF(LEFT(hour_conv,1)="1",1,0))/24)</f>
        <v/>
      </c>
      <c r="G9103" s="26">
        <f>IF(F9103="","",INT(F9103))</f>
        <v/>
      </c>
      <c r="H9103">
        <f>IF(G9103="","",IF(AND(MONTH(G9103)*100+DAY(G9103)&gt;=season_lo,MONTH(G9103)*100+DAY(G9103)&lt;=season_hi),1,0))</f>
        <v/>
      </c>
      <c r="I9103">
        <f>IF(G9103="","",G9103-first_day+1)</f>
        <v/>
      </c>
      <c r="J9103" s="27">
        <f>IF(I9103="","",INDEX(Daily!$J$2:$J$421,I9103))</f>
        <v/>
      </c>
      <c r="K9103" s="27">
        <f>IF(J9103="","",J9103+cat_offset)</f>
        <v/>
      </c>
      <c r="L9103" s="27">
        <f>IF(J9103="","",MAX(0,E9103-J9103)^2)</f>
        <v/>
      </c>
      <c r="M9103" s="27">
        <f>IF(J9103="","",MAX(0,E9103-(J9103+twcdh_off))^2)</f>
        <v/>
      </c>
      <c r="N9103" s="27">
        <f>IF(E9103="","",MAX(0,E9103-swcdh_thr)^2)</f>
        <v/>
      </c>
      <c r="O9103">
        <f>IF(K9103="","",ROUND(E9103-K9103,0))</f>
        <v/>
      </c>
      <c r="P9103">
        <f>IF(O9103="","",IF(O9103&gt;=1,O9103,0))</f>
        <v/>
      </c>
      <c r="Q9103" s="27">
        <f>IF(E9103="","",MAX(0,E9103-22))</f>
        <v/>
      </c>
      <c r="R9103" s="27">
        <f>IF(H9103=1,E9103,"")</f>
        <v/>
      </c>
      <c r="S9103" s="27">
        <f>IF(AND(H9103=1,J9103&lt;&gt;""),E9103-J9103,"")</f>
        <v/>
      </c>
      <c r="T9103">
        <f>IF(G9103="","",MONTH(G9103))</f>
        <v/>
      </c>
    </row>
    <row r="9104">
      <c r="A9104" s="24" t="n"/>
      <c r="B9104" s="24" t="n"/>
      <c r="C9104" s="24" t="n"/>
      <c r="D9104" s="24" t="n"/>
      <c r="E9104" s="24" t="n"/>
      <c r="F9104" s="25">
        <f>IF($E9104="","",DATE(IF($A9104="",nominal_year,$A9104),$B9104,$C9104)+($D9104-IF(LEFT(hour_conv,1)="1",1,0))/24)</f>
        <v/>
      </c>
      <c r="G9104" s="26">
        <f>IF(F9104="","",INT(F9104))</f>
        <v/>
      </c>
      <c r="H9104">
        <f>IF(G9104="","",IF(AND(MONTH(G9104)*100+DAY(G9104)&gt;=season_lo,MONTH(G9104)*100+DAY(G9104)&lt;=season_hi),1,0))</f>
        <v/>
      </c>
      <c r="I9104">
        <f>IF(G9104="","",G9104-first_day+1)</f>
        <v/>
      </c>
      <c r="J9104" s="27">
        <f>IF(I9104="","",INDEX(Daily!$J$2:$J$421,I9104))</f>
        <v/>
      </c>
      <c r="K9104" s="27">
        <f>IF(J9104="","",J9104+cat_offset)</f>
        <v/>
      </c>
      <c r="L9104" s="27">
        <f>IF(J9104="","",MAX(0,E9104-J9104)^2)</f>
        <v/>
      </c>
      <c r="M9104" s="27">
        <f>IF(J9104="","",MAX(0,E9104-(J9104+twcdh_off))^2)</f>
        <v/>
      </c>
      <c r="N9104" s="27">
        <f>IF(E9104="","",MAX(0,E9104-swcdh_thr)^2)</f>
        <v/>
      </c>
      <c r="O9104">
        <f>IF(K9104="","",ROUND(E9104-K9104,0))</f>
        <v/>
      </c>
      <c r="P9104">
        <f>IF(O9104="","",IF(O9104&gt;=1,O9104,0))</f>
        <v/>
      </c>
      <c r="Q9104" s="27">
        <f>IF(E9104="","",MAX(0,E9104-22))</f>
        <v/>
      </c>
      <c r="R9104" s="27">
        <f>IF(H9104=1,E9104,"")</f>
        <v/>
      </c>
      <c r="S9104" s="27">
        <f>IF(AND(H9104=1,J9104&lt;&gt;""),E9104-J9104,"")</f>
        <v/>
      </c>
      <c r="T9104">
        <f>IF(G9104="","",MONTH(G9104))</f>
        <v/>
      </c>
    </row>
    <row r="9105">
      <c r="A9105" s="24" t="n"/>
      <c r="B9105" s="24" t="n"/>
      <c r="C9105" s="24" t="n"/>
      <c r="D9105" s="24" t="n"/>
      <c r="E9105" s="24" t="n"/>
      <c r="F9105" s="25">
        <f>IF($E9105="","",DATE(IF($A9105="",nominal_year,$A9105),$B9105,$C9105)+($D9105-IF(LEFT(hour_conv,1)="1",1,0))/24)</f>
        <v/>
      </c>
      <c r="G9105" s="26">
        <f>IF(F9105="","",INT(F9105))</f>
        <v/>
      </c>
      <c r="H9105">
        <f>IF(G9105="","",IF(AND(MONTH(G9105)*100+DAY(G9105)&gt;=season_lo,MONTH(G9105)*100+DAY(G9105)&lt;=season_hi),1,0))</f>
        <v/>
      </c>
      <c r="I9105">
        <f>IF(G9105="","",G9105-first_day+1)</f>
        <v/>
      </c>
      <c r="J9105" s="27">
        <f>IF(I9105="","",INDEX(Daily!$J$2:$J$421,I9105))</f>
        <v/>
      </c>
      <c r="K9105" s="27">
        <f>IF(J9105="","",J9105+cat_offset)</f>
        <v/>
      </c>
      <c r="L9105" s="27">
        <f>IF(J9105="","",MAX(0,E9105-J9105)^2)</f>
        <v/>
      </c>
      <c r="M9105" s="27">
        <f>IF(J9105="","",MAX(0,E9105-(J9105+twcdh_off))^2)</f>
        <v/>
      </c>
      <c r="N9105" s="27">
        <f>IF(E9105="","",MAX(0,E9105-swcdh_thr)^2)</f>
        <v/>
      </c>
      <c r="O9105">
        <f>IF(K9105="","",ROUND(E9105-K9105,0))</f>
        <v/>
      </c>
      <c r="P9105">
        <f>IF(O9105="","",IF(O9105&gt;=1,O9105,0))</f>
        <v/>
      </c>
      <c r="Q9105" s="27">
        <f>IF(E9105="","",MAX(0,E9105-22))</f>
        <v/>
      </c>
      <c r="R9105" s="27">
        <f>IF(H9105=1,E9105,"")</f>
        <v/>
      </c>
      <c r="S9105" s="27">
        <f>IF(AND(H9105=1,J9105&lt;&gt;""),E9105-J9105,"")</f>
        <v/>
      </c>
      <c r="T9105">
        <f>IF(G9105="","",MONTH(G9105))</f>
        <v/>
      </c>
    </row>
    <row r="9106">
      <c r="A9106" s="24" t="n"/>
      <c r="B9106" s="24" t="n"/>
      <c r="C9106" s="24" t="n"/>
      <c r="D9106" s="24" t="n"/>
      <c r="E9106" s="24" t="n"/>
      <c r="F9106" s="25">
        <f>IF($E9106="","",DATE(IF($A9106="",nominal_year,$A9106),$B9106,$C9106)+($D9106-IF(LEFT(hour_conv,1)="1",1,0))/24)</f>
        <v/>
      </c>
      <c r="G9106" s="26">
        <f>IF(F9106="","",INT(F9106))</f>
        <v/>
      </c>
      <c r="H9106">
        <f>IF(G9106="","",IF(AND(MONTH(G9106)*100+DAY(G9106)&gt;=season_lo,MONTH(G9106)*100+DAY(G9106)&lt;=season_hi),1,0))</f>
        <v/>
      </c>
      <c r="I9106">
        <f>IF(G9106="","",G9106-first_day+1)</f>
        <v/>
      </c>
      <c r="J9106" s="27">
        <f>IF(I9106="","",INDEX(Daily!$J$2:$J$421,I9106))</f>
        <v/>
      </c>
      <c r="K9106" s="27">
        <f>IF(J9106="","",J9106+cat_offset)</f>
        <v/>
      </c>
      <c r="L9106" s="27">
        <f>IF(J9106="","",MAX(0,E9106-J9106)^2)</f>
        <v/>
      </c>
      <c r="M9106" s="27">
        <f>IF(J9106="","",MAX(0,E9106-(J9106+twcdh_off))^2)</f>
        <v/>
      </c>
      <c r="N9106" s="27">
        <f>IF(E9106="","",MAX(0,E9106-swcdh_thr)^2)</f>
        <v/>
      </c>
      <c r="O9106">
        <f>IF(K9106="","",ROUND(E9106-K9106,0))</f>
        <v/>
      </c>
      <c r="P9106">
        <f>IF(O9106="","",IF(O9106&gt;=1,O9106,0))</f>
        <v/>
      </c>
      <c r="Q9106" s="27">
        <f>IF(E9106="","",MAX(0,E9106-22))</f>
        <v/>
      </c>
      <c r="R9106" s="27">
        <f>IF(H9106=1,E9106,"")</f>
        <v/>
      </c>
      <c r="S9106" s="27">
        <f>IF(AND(H9106=1,J9106&lt;&gt;""),E9106-J9106,"")</f>
        <v/>
      </c>
      <c r="T9106">
        <f>IF(G9106="","",MONTH(G9106))</f>
        <v/>
      </c>
    </row>
    <row r="9107">
      <c r="A9107" s="24" t="n"/>
      <c r="B9107" s="24" t="n"/>
      <c r="C9107" s="24" t="n"/>
      <c r="D9107" s="24" t="n"/>
      <c r="E9107" s="24" t="n"/>
      <c r="F9107" s="25">
        <f>IF($E9107="","",DATE(IF($A9107="",nominal_year,$A9107),$B9107,$C9107)+($D9107-IF(LEFT(hour_conv,1)="1",1,0))/24)</f>
        <v/>
      </c>
      <c r="G9107" s="26">
        <f>IF(F9107="","",INT(F9107))</f>
        <v/>
      </c>
      <c r="H9107">
        <f>IF(G9107="","",IF(AND(MONTH(G9107)*100+DAY(G9107)&gt;=season_lo,MONTH(G9107)*100+DAY(G9107)&lt;=season_hi),1,0))</f>
        <v/>
      </c>
      <c r="I9107">
        <f>IF(G9107="","",G9107-first_day+1)</f>
        <v/>
      </c>
      <c r="J9107" s="27">
        <f>IF(I9107="","",INDEX(Daily!$J$2:$J$421,I9107))</f>
        <v/>
      </c>
      <c r="K9107" s="27">
        <f>IF(J9107="","",J9107+cat_offset)</f>
        <v/>
      </c>
      <c r="L9107" s="27">
        <f>IF(J9107="","",MAX(0,E9107-J9107)^2)</f>
        <v/>
      </c>
      <c r="M9107" s="27">
        <f>IF(J9107="","",MAX(0,E9107-(J9107+twcdh_off))^2)</f>
        <v/>
      </c>
      <c r="N9107" s="27">
        <f>IF(E9107="","",MAX(0,E9107-swcdh_thr)^2)</f>
        <v/>
      </c>
      <c r="O9107">
        <f>IF(K9107="","",ROUND(E9107-K9107,0))</f>
        <v/>
      </c>
      <c r="P9107">
        <f>IF(O9107="","",IF(O9107&gt;=1,O9107,0))</f>
        <v/>
      </c>
      <c r="Q9107" s="27">
        <f>IF(E9107="","",MAX(0,E9107-22))</f>
        <v/>
      </c>
      <c r="R9107" s="27">
        <f>IF(H9107=1,E9107,"")</f>
        <v/>
      </c>
      <c r="S9107" s="27">
        <f>IF(AND(H9107=1,J9107&lt;&gt;""),E9107-J9107,"")</f>
        <v/>
      </c>
      <c r="T9107">
        <f>IF(G9107="","",MONTH(G9107))</f>
        <v/>
      </c>
    </row>
    <row r="9108">
      <c r="A9108" s="24" t="n"/>
      <c r="B9108" s="24" t="n"/>
      <c r="C9108" s="24" t="n"/>
      <c r="D9108" s="24" t="n"/>
      <c r="E9108" s="24" t="n"/>
      <c r="F9108" s="25">
        <f>IF($E9108="","",DATE(IF($A9108="",nominal_year,$A9108),$B9108,$C9108)+($D9108-IF(LEFT(hour_conv,1)="1",1,0))/24)</f>
        <v/>
      </c>
      <c r="G9108" s="26">
        <f>IF(F9108="","",INT(F9108))</f>
        <v/>
      </c>
      <c r="H9108">
        <f>IF(G9108="","",IF(AND(MONTH(G9108)*100+DAY(G9108)&gt;=season_lo,MONTH(G9108)*100+DAY(G9108)&lt;=season_hi),1,0))</f>
        <v/>
      </c>
      <c r="I9108">
        <f>IF(G9108="","",G9108-first_day+1)</f>
        <v/>
      </c>
      <c r="J9108" s="27">
        <f>IF(I9108="","",INDEX(Daily!$J$2:$J$421,I9108))</f>
        <v/>
      </c>
      <c r="K9108" s="27">
        <f>IF(J9108="","",J9108+cat_offset)</f>
        <v/>
      </c>
      <c r="L9108" s="27">
        <f>IF(J9108="","",MAX(0,E9108-J9108)^2)</f>
        <v/>
      </c>
      <c r="M9108" s="27">
        <f>IF(J9108="","",MAX(0,E9108-(J9108+twcdh_off))^2)</f>
        <v/>
      </c>
      <c r="N9108" s="27">
        <f>IF(E9108="","",MAX(0,E9108-swcdh_thr)^2)</f>
        <v/>
      </c>
      <c r="O9108">
        <f>IF(K9108="","",ROUND(E9108-K9108,0))</f>
        <v/>
      </c>
      <c r="P9108">
        <f>IF(O9108="","",IF(O9108&gt;=1,O9108,0))</f>
        <v/>
      </c>
      <c r="Q9108" s="27">
        <f>IF(E9108="","",MAX(0,E9108-22))</f>
        <v/>
      </c>
      <c r="R9108" s="27">
        <f>IF(H9108=1,E9108,"")</f>
        <v/>
      </c>
      <c r="S9108" s="27">
        <f>IF(AND(H9108=1,J9108&lt;&gt;""),E9108-J9108,"")</f>
        <v/>
      </c>
      <c r="T9108">
        <f>IF(G9108="","",MONTH(G9108))</f>
        <v/>
      </c>
    </row>
    <row r="9109">
      <c r="A9109" s="24" t="n"/>
      <c r="B9109" s="24" t="n"/>
      <c r="C9109" s="24" t="n"/>
      <c r="D9109" s="24" t="n"/>
      <c r="E9109" s="24" t="n"/>
      <c r="F9109" s="25">
        <f>IF($E9109="","",DATE(IF($A9109="",nominal_year,$A9109),$B9109,$C9109)+($D9109-IF(LEFT(hour_conv,1)="1",1,0))/24)</f>
        <v/>
      </c>
      <c r="G9109" s="26">
        <f>IF(F9109="","",INT(F9109))</f>
        <v/>
      </c>
      <c r="H9109">
        <f>IF(G9109="","",IF(AND(MONTH(G9109)*100+DAY(G9109)&gt;=season_lo,MONTH(G9109)*100+DAY(G9109)&lt;=season_hi),1,0))</f>
        <v/>
      </c>
      <c r="I9109">
        <f>IF(G9109="","",G9109-first_day+1)</f>
        <v/>
      </c>
      <c r="J9109" s="27">
        <f>IF(I9109="","",INDEX(Daily!$J$2:$J$421,I9109))</f>
        <v/>
      </c>
      <c r="K9109" s="27">
        <f>IF(J9109="","",J9109+cat_offset)</f>
        <v/>
      </c>
      <c r="L9109" s="27">
        <f>IF(J9109="","",MAX(0,E9109-J9109)^2)</f>
        <v/>
      </c>
      <c r="M9109" s="27">
        <f>IF(J9109="","",MAX(0,E9109-(J9109+twcdh_off))^2)</f>
        <v/>
      </c>
      <c r="N9109" s="27">
        <f>IF(E9109="","",MAX(0,E9109-swcdh_thr)^2)</f>
        <v/>
      </c>
      <c r="O9109">
        <f>IF(K9109="","",ROUND(E9109-K9109,0))</f>
        <v/>
      </c>
      <c r="P9109">
        <f>IF(O9109="","",IF(O9109&gt;=1,O9109,0))</f>
        <v/>
      </c>
      <c r="Q9109" s="27">
        <f>IF(E9109="","",MAX(0,E9109-22))</f>
        <v/>
      </c>
      <c r="R9109" s="27">
        <f>IF(H9109=1,E9109,"")</f>
        <v/>
      </c>
      <c r="S9109" s="27">
        <f>IF(AND(H9109=1,J9109&lt;&gt;""),E9109-J9109,"")</f>
        <v/>
      </c>
      <c r="T9109">
        <f>IF(G9109="","",MONTH(G9109))</f>
        <v/>
      </c>
    </row>
    <row r="9110">
      <c r="A9110" s="24" t="n"/>
      <c r="B9110" s="24" t="n"/>
      <c r="C9110" s="24" t="n"/>
      <c r="D9110" s="24" t="n"/>
      <c r="E9110" s="24" t="n"/>
      <c r="F9110" s="25">
        <f>IF($E9110="","",DATE(IF($A9110="",nominal_year,$A9110),$B9110,$C9110)+($D9110-IF(LEFT(hour_conv,1)="1",1,0))/24)</f>
        <v/>
      </c>
      <c r="G9110" s="26">
        <f>IF(F9110="","",INT(F9110))</f>
        <v/>
      </c>
      <c r="H9110">
        <f>IF(G9110="","",IF(AND(MONTH(G9110)*100+DAY(G9110)&gt;=season_lo,MONTH(G9110)*100+DAY(G9110)&lt;=season_hi),1,0))</f>
        <v/>
      </c>
      <c r="I9110">
        <f>IF(G9110="","",G9110-first_day+1)</f>
        <v/>
      </c>
      <c r="J9110" s="27">
        <f>IF(I9110="","",INDEX(Daily!$J$2:$J$421,I9110))</f>
        <v/>
      </c>
      <c r="K9110" s="27">
        <f>IF(J9110="","",J9110+cat_offset)</f>
        <v/>
      </c>
      <c r="L9110" s="27">
        <f>IF(J9110="","",MAX(0,E9110-J9110)^2)</f>
        <v/>
      </c>
      <c r="M9110" s="27">
        <f>IF(J9110="","",MAX(0,E9110-(J9110+twcdh_off))^2)</f>
        <v/>
      </c>
      <c r="N9110" s="27">
        <f>IF(E9110="","",MAX(0,E9110-swcdh_thr)^2)</f>
        <v/>
      </c>
      <c r="O9110">
        <f>IF(K9110="","",ROUND(E9110-K9110,0))</f>
        <v/>
      </c>
      <c r="P9110">
        <f>IF(O9110="","",IF(O9110&gt;=1,O9110,0))</f>
        <v/>
      </c>
      <c r="Q9110" s="27">
        <f>IF(E9110="","",MAX(0,E9110-22))</f>
        <v/>
      </c>
      <c r="R9110" s="27">
        <f>IF(H9110=1,E9110,"")</f>
        <v/>
      </c>
      <c r="S9110" s="27">
        <f>IF(AND(H9110=1,J9110&lt;&gt;""),E9110-J9110,"")</f>
        <v/>
      </c>
      <c r="T9110">
        <f>IF(G9110="","",MONTH(G9110))</f>
        <v/>
      </c>
    </row>
    <row r="9111">
      <c r="A9111" s="24" t="n"/>
      <c r="B9111" s="24" t="n"/>
      <c r="C9111" s="24" t="n"/>
      <c r="D9111" s="24" t="n"/>
      <c r="E9111" s="24" t="n"/>
      <c r="F9111" s="25">
        <f>IF($E9111="","",DATE(IF($A9111="",nominal_year,$A9111),$B9111,$C9111)+($D9111-IF(LEFT(hour_conv,1)="1",1,0))/24)</f>
        <v/>
      </c>
      <c r="G9111" s="26">
        <f>IF(F9111="","",INT(F9111))</f>
        <v/>
      </c>
      <c r="H9111">
        <f>IF(G9111="","",IF(AND(MONTH(G9111)*100+DAY(G9111)&gt;=season_lo,MONTH(G9111)*100+DAY(G9111)&lt;=season_hi),1,0))</f>
        <v/>
      </c>
      <c r="I9111">
        <f>IF(G9111="","",G9111-first_day+1)</f>
        <v/>
      </c>
      <c r="J9111" s="27">
        <f>IF(I9111="","",INDEX(Daily!$J$2:$J$421,I9111))</f>
        <v/>
      </c>
      <c r="K9111" s="27">
        <f>IF(J9111="","",J9111+cat_offset)</f>
        <v/>
      </c>
      <c r="L9111" s="27">
        <f>IF(J9111="","",MAX(0,E9111-J9111)^2)</f>
        <v/>
      </c>
      <c r="M9111" s="27">
        <f>IF(J9111="","",MAX(0,E9111-(J9111+twcdh_off))^2)</f>
        <v/>
      </c>
      <c r="N9111" s="27">
        <f>IF(E9111="","",MAX(0,E9111-swcdh_thr)^2)</f>
        <v/>
      </c>
      <c r="O9111">
        <f>IF(K9111="","",ROUND(E9111-K9111,0))</f>
        <v/>
      </c>
      <c r="P9111">
        <f>IF(O9111="","",IF(O9111&gt;=1,O9111,0))</f>
        <v/>
      </c>
      <c r="Q9111" s="27">
        <f>IF(E9111="","",MAX(0,E9111-22))</f>
        <v/>
      </c>
      <c r="R9111" s="27">
        <f>IF(H9111=1,E9111,"")</f>
        <v/>
      </c>
      <c r="S9111" s="27">
        <f>IF(AND(H9111=1,J9111&lt;&gt;""),E9111-J9111,"")</f>
        <v/>
      </c>
      <c r="T9111">
        <f>IF(G9111="","",MONTH(G9111))</f>
        <v/>
      </c>
    </row>
    <row r="9112">
      <c r="A9112" s="24" t="n"/>
      <c r="B9112" s="24" t="n"/>
      <c r="C9112" s="24" t="n"/>
      <c r="D9112" s="24" t="n"/>
      <c r="E9112" s="24" t="n"/>
      <c r="F9112" s="25">
        <f>IF($E9112="","",DATE(IF($A9112="",nominal_year,$A9112),$B9112,$C9112)+($D9112-IF(LEFT(hour_conv,1)="1",1,0))/24)</f>
        <v/>
      </c>
      <c r="G9112" s="26">
        <f>IF(F9112="","",INT(F9112))</f>
        <v/>
      </c>
      <c r="H9112">
        <f>IF(G9112="","",IF(AND(MONTH(G9112)*100+DAY(G9112)&gt;=season_lo,MONTH(G9112)*100+DAY(G9112)&lt;=season_hi),1,0))</f>
        <v/>
      </c>
      <c r="I9112">
        <f>IF(G9112="","",G9112-first_day+1)</f>
        <v/>
      </c>
      <c r="J9112" s="27">
        <f>IF(I9112="","",INDEX(Daily!$J$2:$J$421,I9112))</f>
        <v/>
      </c>
      <c r="K9112" s="27">
        <f>IF(J9112="","",J9112+cat_offset)</f>
        <v/>
      </c>
      <c r="L9112" s="27">
        <f>IF(J9112="","",MAX(0,E9112-J9112)^2)</f>
        <v/>
      </c>
      <c r="M9112" s="27">
        <f>IF(J9112="","",MAX(0,E9112-(J9112+twcdh_off))^2)</f>
        <v/>
      </c>
      <c r="N9112" s="27">
        <f>IF(E9112="","",MAX(0,E9112-swcdh_thr)^2)</f>
        <v/>
      </c>
      <c r="O9112">
        <f>IF(K9112="","",ROUND(E9112-K9112,0))</f>
        <v/>
      </c>
      <c r="P9112">
        <f>IF(O9112="","",IF(O9112&gt;=1,O9112,0))</f>
        <v/>
      </c>
      <c r="Q9112" s="27">
        <f>IF(E9112="","",MAX(0,E9112-22))</f>
        <v/>
      </c>
      <c r="R9112" s="27">
        <f>IF(H9112=1,E9112,"")</f>
        <v/>
      </c>
      <c r="S9112" s="27">
        <f>IF(AND(H9112=1,J9112&lt;&gt;""),E9112-J9112,"")</f>
        <v/>
      </c>
      <c r="T9112">
        <f>IF(G9112="","",MONTH(G9112))</f>
        <v/>
      </c>
    </row>
    <row r="9113">
      <c r="A9113" s="24" t="n"/>
      <c r="B9113" s="24" t="n"/>
      <c r="C9113" s="24" t="n"/>
      <c r="D9113" s="24" t="n"/>
      <c r="E9113" s="24" t="n"/>
      <c r="F9113" s="25">
        <f>IF($E9113="","",DATE(IF($A9113="",nominal_year,$A9113),$B9113,$C9113)+($D9113-IF(LEFT(hour_conv,1)="1",1,0))/24)</f>
        <v/>
      </c>
      <c r="G9113" s="26">
        <f>IF(F9113="","",INT(F9113))</f>
        <v/>
      </c>
      <c r="H9113">
        <f>IF(G9113="","",IF(AND(MONTH(G9113)*100+DAY(G9113)&gt;=season_lo,MONTH(G9113)*100+DAY(G9113)&lt;=season_hi),1,0))</f>
        <v/>
      </c>
      <c r="I9113">
        <f>IF(G9113="","",G9113-first_day+1)</f>
        <v/>
      </c>
      <c r="J9113" s="27">
        <f>IF(I9113="","",INDEX(Daily!$J$2:$J$421,I9113))</f>
        <v/>
      </c>
      <c r="K9113" s="27">
        <f>IF(J9113="","",J9113+cat_offset)</f>
        <v/>
      </c>
      <c r="L9113" s="27">
        <f>IF(J9113="","",MAX(0,E9113-J9113)^2)</f>
        <v/>
      </c>
      <c r="M9113" s="27">
        <f>IF(J9113="","",MAX(0,E9113-(J9113+twcdh_off))^2)</f>
        <v/>
      </c>
      <c r="N9113" s="27">
        <f>IF(E9113="","",MAX(0,E9113-swcdh_thr)^2)</f>
        <v/>
      </c>
      <c r="O9113">
        <f>IF(K9113="","",ROUND(E9113-K9113,0))</f>
        <v/>
      </c>
      <c r="P9113">
        <f>IF(O9113="","",IF(O9113&gt;=1,O9113,0))</f>
        <v/>
      </c>
      <c r="Q9113" s="27">
        <f>IF(E9113="","",MAX(0,E9113-22))</f>
        <v/>
      </c>
      <c r="R9113" s="27">
        <f>IF(H9113=1,E9113,"")</f>
        <v/>
      </c>
      <c r="S9113" s="27">
        <f>IF(AND(H9113=1,J9113&lt;&gt;""),E9113-J9113,"")</f>
        <v/>
      </c>
      <c r="T9113">
        <f>IF(G9113="","",MONTH(G9113))</f>
        <v/>
      </c>
    </row>
    <row r="9114">
      <c r="A9114" s="24" t="n"/>
      <c r="B9114" s="24" t="n"/>
      <c r="C9114" s="24" t="n"/>
      <c r="D9114" s="24" t="n"/>
      <c r="E9114" s="24" t="n"/>
      <c r="F9114" s="25">
        <f>IF($E9114="","",DATE(IF($A9114="",nominal_year,$A9114),$B9114,$C9114)+($D9114-IF(LEFT(hour_conv,1)="1",1,0))/24)</f>
        <v/>
      </c>
      <c r="G9114" s="26">
        <f>IF(F9114="","",INT(F9114))</f>
        <v/>
      </c>
      <c r="H9114">
        <f>IF(G9114="","",IF(AND(MONTH(G9114)*100+DAY(G9114)&gt;=season_lo,MONTH(G9114)*100+DAY(G9114)&lt;=season_hi),1,0))</f>
        <v/>
      </c>
      <c r="I9114">
        <f>IF(G9114="","",G9114-first_day+1)</f>
        <v/>
      </c>
      <c r="J9114" s="27">
        <f>IF(I9114="","",INDEX(Daily!$J$2:$J$421,I9114))</f>
        <v/>
      </c>
      <c r="K9114" s="27">
        <f>IF(J9114="","",J9114+cat_offset)</f>
        <v/>
      </c>
      <c r="L9114" s="27">
        <f>IF(J9114="","",MAX(0,E9114-J9114)^2)</f>
        <v/>
      </c>
      <c r="M9114" s="27">
        <f>IF(J9114="","",MAX(0,E9114-(J9114+twcdh_off))^2)</f>
        <v/>
      </c>
      <c r="N9114" s="27">
        <f>IF(E9114="","",MAX(0,E9114-swcdh_thr)^2)</f>
        <v/>
      </c>
      <c r="O9114">
        <f>IF(K9114="","",ROUND(E9114-K9114,0))</f>
        <v/>
      </c>
      <c r="P9114">
        <f>IF(O9114="","",IF(O9114&gt;=1,O9114,0))</f>
        <v/>
      </c>
      <c r="Q9114" s="27">
        <f>IF(E9114="","",MAX(0,E9114-22))</f>
        <v/>
      </c>
      <c r="R9114" s="27">
        <f>IF(H9114=1,E9114,"")</f>
        <v/>
      </c>
      <c r="S9114" s="27">
        <f>IF(AND(H9114=1,J9114&lt;&gt;""),E9114-J9114,"")</f>
        <v/>
      </c>
      <c r="T9114">
        <f>IF(G9114="","",MONTH(G9114))</f>
        <v/>
      </c>
    </row>
    <row r="9115">
      <c r="A9115" s="24" t="n"/>
      <c r="B9115" s="24" t="n"/>
      <c r="C9115" s="24" t="n"/>
      <c r="D9115" s="24" t="n"/>
      <c r="E9115" s="24" t="n"/>
      <c r="F9115" s="25">
        <f>IF($E9115="","",DATE(IF($A9115="",nominal_year,$A9115),$B9115,$C9115)+($D9115-IF(LEFT(hour_conv,1)="1",1,0))/24)</f>
        <v/>
      </c>
      <c r="G9115" s="26">
        <f>IF(F9115="","",INT(F9115))</f>
        <v/>
      </c>
      <c r="H9115">
        <f>IF(G9115="","",IF(AND(MONTH(G9115)*100+DAY(G9115)&gt;=season_lo,MONTH(G9115)*100+DAY(G9115)&lt;=season_hi),1,0))</f>
        <v/>
      </c>
      <c r="I9115">
        <f>IF(G9115="","",G9115-first_day+1)</f>
        <v/>
      </c>
      <c r="J9115" s="27">
        <f>IF(I9115="","",INDEX(Daily!$J$2:$J$421,I9115))</f>
        <v/>
      </c>
      <c r="K9115" s="27">
        <f>IF(J9115="","",J9115+cat_offset)</f>
        <v/>
      </c>
      <c r="L9115" s="27">
        <f>IF(J9115="","",MAX(0,E9115-J9115)^2)</f>
        <v/>
      </c>
      <c r="M9115" s="27">
        <f>IF(J9115="","",MAX(0,E9115-(J9115+twcdh_off))^2)</f>
        <v/>
      </c>
      <c r="N9115" s="27">
        <f>IF(E9115="","",MAX(0,E9115-swcdh_thr)^2)</f>
        <v/>
      </c>
      <c r="O9115">
        <f>IF(K9115="","",ROUND(E9115-K9115,0))</f>
        <v/>
      </c>
      <c r="P9115">
        <f>IF(O9115="","",IF(O9115&gt;=1,O9115,0))</f>
        <v/>
      </c>
      <c r="Q9115" s="27">
        <f>IF(E9115="","",MAX(0,E9115-22))</f>
        <v/>
      </c>
      <c r="R9115" s="27">
        <f>IF(H9115=1,E9115,"")</f>
        <v/>
      </c>
      <c r="S9115" s="27">
        <f>IF(AND(H9115=1,J9115&lt;&gt;""),E9115-J9115,"")</f>
        <v/>
      </c>
      <c r="T9115">
        <f>IF(G9115="","",MONTH(G9115))</f>
        <v/>
      </c>
    </row>
    <row r="9116">
      <c r="A9116" s="24" t="n"/>
      <c r="B9116" s="24" t="n"/>
      <c r="C9116" s="24" t="n"/>
      <c r="D9116" s="24" t="n"/>
      <c r="E9116" s="24" t="n"/>
      <c r="F9116" s="25">
        <f>IF($E9116="","",DATE(IF($A9116="",nominal_year,$A9116),$B9116,$C9116)+($D9116-IF(LEFT(hour_conv,1)="1",1,0))/24)</f>
        <v/>
      </c>
      <c r="G9116" s="26">
        <f>IF(F9116="","",INT(F9116))</f>
        <v/>
      </c>
      <c r="H9116">
        <f>IF(G9116="","",IF(AND(MONTH(G9116)*100+DAY(G9116)&gt;=season_lo,MONTH(G9116)*100+DAY(G9116)&lt;=season_hi),1,0))</f>
        <v/>
      </c>
      <c r="I9116">
        <f>IF(G9116="","",G9116-first_day+1)</f>
        <v/>
      </c>
      <c r="J9116" s="27">
        <f>IF(I9116="","",INDEX(Daily!$J$2:$J$421,I9116))</f>
        <v/>
      </c>
      <c r="K9116" s="27">
        <f>IF(J9116="","",J9116+cat_offset)</f>
        <v/>
      </c>
      <c r="L9116" s="27">
        <f>IF(J9116="","",MAX(0,E9116-J9116)^2)</f>
        <v/>
      </c>
      <c r="M9116" s="27">
        <f>IF(J9116="","",MAX(0,E9116-(J9116+twcdh_off))^2)</f>
        <v/>
      </c>
      <c r="N9116" s="27">
        <f>IF(E9116="","",MAX(0,E9116-swcdh_thr)^2)</f>
        <v/>
      </c>
      <c r="O9116">
        <f>IF(K9116="","",ROUND(E9116-K9116,0))</f>
        <v/>
      </c>
      <c r="P9116">
        <f>IF(O9116="","",IF(O9116&gt;=1,O9116,0))</f>
        <v/>
      </c>
      <c r="Q9116" s="27">
        <f>IF(E9116="","",MAX(0,E9116-22))</f>
        <v/>
      </c>
      <c r="R9116" s="27">
        <f>IF(H9116=1,E9116,"")</f>
        <v/>
      </c>
      <c r="S9116" s="27">
        <f>IF(AND(H9116=1,J9116&lt;&gt;""),E9116-J9116,"")</f>
        <v/>
      </c>
      <c r="T9116">
        <f>IF(G9116="","",MONTH(G9116))</f>
        <v/>
      </c>
    </row>
    <row r="9117">
      <c r="A9117" s="24" t="n"/>
      <c r="B9117" s="24" t="n"/>
      <c r="C9117" s="24" t="n"/>
      <c r="D9117" s="24" t="n"/>
      <c r="E9117" s="24" t="n"/>
      <c r="F9117" s="25">
        <f>IF($E9117="","",DATE(IF($A9117="",nominal_year,$A9117),$B9117,$C9117)+($D9117-IF(LEFT(hour_conv,1)="1",1,0))/24)</f>
        <v/>
      </c>
      <c r="G9117" s="26">
        <f>IF(F9117="","",INT(F9117))</f>
        <v/>
      </c>
      <c r="H9117">
        <f>IF(G9117="","",IF(AND(MONTH(G9117)*100+DAY(G9117)&gt;=season_lo,MONTH(G9117)*100+DAY(G9117)&lt;=season_hi),1,0))</f>
        <v/>
      </c>
      <c r="I9117">
        <f>IF(G9117="","",G9117-first_day+1)</f>
        <v/>
      </c>
      <c r="J9117" s="27">
        <f>IF(I9117="","",INDEX(Daily!$J$2:$J$421,I9117))</f>
        <v/>
      </c>
      <c r="K9117" s="27">
        <f>IF(J9117="","",J9117+cat_offset)</f>
        <v/>
      </c>
      <c r="L9117" s="27">
        <f>IF(J9117="","",MAX(0,E9117-J9117)^2)</f>
        <v/>
      </c>
      <c r="M9117" s="27">
        <f>IF(J9117="","",MAX(0,E9117-(J9117+twcdh_off))^2)</f>
        <v/>
      </c>
      <c r="N9117" s="27">
        <f>IF(E9117="","",MAX(0,E9117-swcdh_thr)^2)</f>
        <v/>
      </c>
      <c r="O9117">
        <f>IF(K9117="","",ROUND(E9117-K9117,0))</f>
        <v/>
      </c>
      <c r="P9117">
        <f>IF(O9117="","",IF(O9117&gt;=1,O9117,0))</f>
        <v/>
      </c>
      <c r="Q9117" s="27">
        <f>IF(E9117="","",MAX(0,E9117-22))</f>
        <v/>
      </c>
      <c r="R9117" s="27">
        <f>IF(H9117=1,E9117,"")</f>
        <v/>
      </c>
      <c r="S9117" s="27">
        <f>IF(AND(H9117=1,J9117&lt;&gt;""),E9117-J9117,"")</f>
        <v/>
      </c>
      <c r="T9117">
        <f>IF(G9117="","",MONTH(G9117))</f>
        <v/>
      </c>
    </row>
    <row r="9118">
      <c r="A9118" s="24" t="n"/>
      <c r="B9118" s="24" t="n"/>
      <c r="C9118" s="24" t="n"/>
      <c r="D9118" s="24" t="n"/>
      <c r="E9118" s="24" t="n"/>
      <c r="F9118" s="25">
        <f>IF($E9118="","",DATE(IF($A9118="",nominal_year,$A9118),$B9118,$C9118)+($D9118-IF(LEFT(hour_conv,1)="1",1,0))/24)</f>
        <v/>
      </c>
      <c r="G9118" s="26">
        <f>IF(F9118="","",INT(F9118))</f>
        <v/>
      </c>
      <c r="H9118">
        <f>IF(G9118="","",IF(AND(MONTH(G9118)*100+DAY(G9118)&gt;=season_lo,MONTH(G9118)*100+DAY(G9118)&lt;=season_hi),1,0))</f>
        <v/>
      </c>
      <c r="I9118">
        <f>IF(G9118="","",G9118-first_day+1)</f>
        <v/>
      </c>
      <c r="J9118" s="27">
        <f>IF(I9118="","",INDEX(Daily!$J$2:$J$421,I9118))</f>
        <v/>
      </c>
      <c r="K9118" s="27">
        <f>IF(J9118="","",J9118+cat_offset)</f>
        <v/>
      </c>
      <c r="L9118" s="27">
        <f>IF(J9118="","",MAX(0,E9118-J9118)^2)</f>
        <v/>
      </c>
      <c r="M9118" s="27">
        <f>IF(J9118="","",MAX(0,E9118-(J9118+twcdh_off))^2)</f>
        <v/>
      </c>
      <c r="N9118" s="27">
        <f>IF(E9118="","",MAX(0,E9118-swcdh_thr)^2)</f>
        <v/>
      </c>
      <c r="O9118">
        <f>IF(K9118="","",ROUND(E9118-K9118,0))</f>
        <v/>
      </c>
      <c r="P9118">
        <f>IF(O9118="","",IF(O9118&gt;=1,O9118,0))</f>
        <v/>
      </c>
      <c r="Q9118" s="27">
        <f>IF(E9118="","",MAX(0,E9118-22))</f>
        <v/>
      </c>
      <c r="R9118" s="27">
        <f>IF(H9118=1,E9118,"")</f>
        <v/>
      </c>
      <c r="S9118" s="27">
        <f>IF(AND(H9118=1,J9118&lt;&gt;""),E9118-J9118,"")</f>
        <v/>
      </c>
      <c r="T9118">
        <f>IF(G9118="","",MONTH(G9118))</f>
        <v/>
      </c>
    </row>
    <row r="9119">
      <c r="A9119" s="24" t="n"/>
      <c r="B9119" s="24" t="n"/>
      <c r="C9119" s="24" t="n"/>
      <c r="D9119" s="24" t="n"/>
      <c r="E9119" s="24" t="n"/>
      <c r="F9119" s="25">
        <f>IF($E9119="","",DATE(IF($A9119="",nominal_year,$A9119),$B9119,$C9119)+($D9119-IF(LEFT(hour_conv,1)="1",1,0))/24)</f>
        <v/>
      </c>
      <c r="G9119" s="26">
        <f>IF(F9119="","",INT(F9119))</f>
        <v/>
      </c>
      <c r="H9119">
        <f>IF(G9119="","",IF(AND(MONTH(G9119)*100+DAY(G9119)&gt;=season_lo,MONTH(G9119)*100+DAY(G9119)&lt;=season_hi),1,0))</f>
        <v/>
      </c>
      <c r="I9119">
        <f>IF(G9119="","",G9119-first_day+1)</f>
        <v/>
      </c>
      <c r="J9119" s="27">
        <f>IF(I9119="","",INDEX(Daily!$J$2:$J$421,I9119))</f>
        <v/>
      </c>
      <c r="K9119" s="27">
        <f>IF(J9119="","",J9119+cat_offset)</f>
        <v/>
      </c>
      <c r="L9119" s="27">
        <f>IF(J9119="","",MAX(0,E9119-J9119)^2)</f>
        <v/>
      </c>
      <c r="M9119" s="27">
        <f>IF(J9119="","",MAX(0,E9119-(J9119+twcdh_off))^2)</f>
        <v/>
      </c>
      <c r="N9119" s="27">
        <f>IF(E9119="","",MAX(0,E9119-swcdh_thr)^2)</f>
        <v/>
      </c>
      <c r="O9119">
        <f>IF(K9119="","",ROUND(E9119-K9119,0))</f>
        <v/>
      </c>
      <c r="P9119">
        <f>IF(O9119="","",IF(O9119&gt;=1,O9119,0))</f>
        <v/>
      </c>
      <c r="Q9119" s="27">
        <f>IF(E9119="","",MAX(0,E9119-22))</f>
        <v/>
      </c>
      <c r="R9119" s="27">
        <f>IF(H9119=1,E9119,"")</f>
        <v/>
      </c>
      <c r="S9119" s="27">
        <f>IF(AND(H9119=1,J9119&lt;&gt;""),E9119-J9119,"")</f>
        <v/>
      </c>
      <c r="T9119">
        <f>IF(G9119="","",MONTH(G9119))</f>
        <v/>
      </c>
    </row>
    <row r="9120">
      <c r="A9120" s="24" t="n"/>
      <c r="B9120" s="24" t="n"/>
      <c r="C9120" s="24" t="n"/>
      <c r="D9120" s="24" t="n"/>
      <c r="E9120" s="24" t="n"/>
      <c r="F9120" s="25">
        <f>IF($E9120="","",DATE(IF($A9120="",nominal_year,$A9120),$B9120,$C9120)+($D9120-IF(LEFT(hour_conv,1)="1",1,0))/24)</f>
        <v/>
      </c>
      <c r="G9120" s="26">
        <f>IF(F9120="","",INT(F9120))</f>
        <v/>
      </c>
      <c r="H9120">
        <f>IF(G9120="","",IF(AND(MONTH(G9120)*100+DAY(G9120)&gt;=season_lo,MONTH(G9120)*100+DAY(G9120)&lt;=season_hi),1,0))</f>
        <v/>
      </c>
      <c r="I9120">
        <f>IF(G9120="","",G9120-first_day+1)</f>
        <v/>
      </c>
      <c r="J9120" s="27">
        <f>IF(I9120="","",INDEX(Daily!$J$2:$J$421,I9120))</f>
        <v/>
      </c>
      <c r="K9120" s="27">
        <f>IF(J9120="","",J9120+cat_offset)</f>
        <v/>
      </c>
      <c r="L9120" s="27">
        <f>IF(J9120="","",MAX(0,E9120-J9120)^2)</f>
        <v/>
      </c>
      <c r="M9120" s="27">
        <f>IF(J9120="","",MAX(0,E9120-(J9120+twcdh_off))^2)</f>
        <v/>
      </c>
      <c r="N9120" s="27">
        <f>IF(E9120="","",MAX(0,E9120-swcdh_thr)^2)</f>
        <v/>
      </c>
      <c r="O9120">
        <f>IF(K9120="","",ROUND(E9120-K9120,0))</f>
        <v/>
      </c>
      <c r="P9120">
        <f>IF(O9120="","",IF(O9120&gt;=1,O9120,0))</f>
        <v/>
      </c>
      <c r="Q9120" s="27">
        <f>IF(E9120="","",MAX(0,E9120-22))</f>
        <v/>
      </c>
      <c r="R9120" s="27">
        <f>IF(H9120=1,E9120,"")</f>
        <v/>
      </c>
      <c r="S9120" s="27">
        <f>IF(AND(H9120=1,J9120&lt;&gt;""),E9120-J9120,"")</f>
        <v/>
      </c>
      <c r="T9120">
        <f>IF(G9120="","",MONTH(G9120))</f>
        <v/>
      </c>
    </row>
    <row r="9121">
      <c r="A9121" s="24" t="n"/>
      <c r="B9121" s="24" t="n"/>
      <c r="C9121" s="24" t="n"/>
      <c r="D9121" s="24" t="n"/>
      <c r="E9121" s="24" t="n"/>
      <c r="F9121" s="25">
        <f>IF($E9121="","",DATE(IF($A9121="",nominal_year,$A9121),$B9121,$C9121)+($D9121-IF(LEFT(hour_conv,1)="1",1,0))/24)</f>
        <v/>
      </c>
      <c r="G9121" s="26">
        <f>IF(F9121="","",INT(F9121))</f>
        <v/>
      </c>
      <c r="H9121">
        <f>IF(G9121="","",IF(AND(MONTH(G9121)*100+DAY(G9121)&gt;=season_lo,MONTH(G9121)*100+DAY(G9121)&lt;=season_hi),1,0))</f>
        <v/>
      </c>
      <c r="I9121">
        <f>IF(G9121="","",G9121-first_day+1)</f>
        <v/>
      </c>
      <c r="J9121" s="27">
        <f>IF(I9121="","",INDEX(Daily!$J$2:$J$421,I9121))</f>
        <v/>
      </c>
      <c r="K9121" s="27">
        <f>IF(J9121="","",J9121+cat_offset)</f>
        <v/>
      </c>
      <c r="L9121" s="27">
        <f>IF(J9121="","",MAX(0,E9121-J9121)^2)</f>
        <v/>
      </c>
      <c r="M9121" s="27">
        <f>IF(J9121="","",MAX(0,E9121-(J9121+twcdh_off))^2)</f>
        <v/>
      </c>
      <c r="N9121" s="27">
        <f>IF(E9121="","",MAX(0,E9121-swcdh_thr)^2)</f>
        <v/>
      </c>
      <c r="O9121">
        <f>IF(K9121="","",ROUND(E9121-K9121,0))</f>
        <v/>
      </c>
      <c r="P9121">
        <f>IF(O9121="","",IF(O9121&gt;=1,O9121,0))</f>
        <v/>
      </c>
      <c r="Q9121" s="27">
        <f>IF(E9121="","",MAX(0,E9121-22))</f>
        <v/>
      </c>
      <c r="R9121" s="27">
        <f>IF(H9121=1,E9121,"")</f>
        <v/>
      </c>
      <c r="S9121" s="27">
        <f>IF(AND(H9121=1,J9121&lt;&gt;""),E9121-J9121,"")</f>
        <v/>
      </c>
      <c r="T9121">
        <f>IF(G9121="","",MONTH(G9121))</f>
        <v/>
      </c>
    </row>
    <row r="9122">
      <c r="A9122" s="24" t="n"/>
      <c r="B9122" s="24" t="n"/>
      <c r="C9122" s="24" t="n"/>
      <c r="D9122" s="24" t="n"/>
      <c r="E9122" s="24" t="n"/>
      <c r="F9122" s="25">
        <f>IF($E9122="","",DATE(IF($A9122="",nominal_year,$A9122),$B9122,$C9122)+($D9122-IF(LEFT(hour_conv,1)="1",1,0))/24)</f>
        <v/>
      </c>
      <c r="G9122" s="26">
        <f>IF(F9122="","",INT(F9122))</f>
        <v/>
      </c>
      <c r="H9122">
        <f>IF(G9122="","",IF(AND(MONTH(G9122)*100+DAY(G9122)&gt;=season_lo,MONTH(G9122)*100+DAY(G9122)&lt;=season_hi),1,0))</f>
        <v/>
      </c>
      <c r="I9122">
        <f>IF(G9122="","",G9122-first_day+1)</f>
        <v/>
      </c>
      <c r="J9122" s="27">
        <f>IF(I9122="","",INDEX(Daily!$J$2:$J$421,I9122))</f>
        <v/>
      </c>
      <c r="K9122" s="27">
        <f>IF(J9122="","",J9122+cat_offset)</f>
        <v/>
      </c>
      <c r="L9122" s="27">
        <f>IF(J9122="","",MAX(0,E9122-J9122)^2)</f>
        <v/>
      </c>
      <c r="M9122" s="27">
        <f>IF(J9122="","",MAX(0,E9122-(J9122+twcdh_off))^2)</f>
        <v/>
      </c>
      <c r="N9122" s="27">
        <f>IF(E9122="","",MAX(0,E9122-swcdh_thr)^2)</f>
        <v/>
      </c>
      <c r="O9122">
        <f>IF(K9122="","",ROUND(E9122-K9122,0))</f>
        <v/>
      </c>
      <c r="P9122">
        <f>IF(O9122="","",IF(O9122&gt;=1,O9122,0))</f>
        <v/>
      </c>
      <c r="Q9122" s="27">
        <f>IF(E9122="","",MAX(0,E9122-22))</f>
        <v/>
      </c>
      <c r="R9122" s="27">
        <f>IF(H9122=1,E9122,"")</f>
        <v/>
      </c>
      <c r="S9122" s="27">
        <f>IF(AND(H9122=1,J9122&lt;&gt;""),E9122-J9122,"")</f>
        <v/>
      </c>
      <c r="T9122">
        <f>IF(G9122="","",MONTH(G9122))</f>
        <v/>
      </c>
    </row>
    <row r="9123">
      <c r="A9123" s="24" t="n"/>
      <c r="B9123" s="24" t="n"/>
      <c r="C9123" s="24" t="n"/>
      <c r="D9123" s="24" t="n"/>
      <c r="E9123" s="24" t="n"/>
      <c r="F9123" s="25">
        <f>IF($E9123="","",DATE(IF($A9123="",nominal_year,$A9123),$B9123,$C9123)+($D9123-IF(LEFT(hour_conv,1)="1",1,0))/24)</f>
        <v/>
      </c>
      <c r="G9123" s="26">
        <f>IF(F9123="","",INT(F9123))</f>
        <v/>
      </c>
      <c r="H9123">
        <f>IF(G9123="","",IF(AND(MONTH(G9123)*100+DAY(G9123)&gt;=season_lo,MONTH(G9123)*100+DAY(G9123)&lt;=season_hi),1,0))</f>
        <v/>
      </c>
      <c r="I9123">
        <f>IF(G9123="","",G9123-first_day+1)</f>
        <v/>
      </c>
      <c r="J9123" s="27">
        <f>IF(I9123="","",INDEX(Daily!$J$2:$J$421,I9123))</f>
        <v/>
      </c>
      <c r="K9123" s="27">
        <f>IF(J9123="","",J9123+cat_offset)</f>
        <v/>
      </c>
      <c r="L9123" s="27">
        <f>IF(J9123="","",MAX(0,E9123-J9123)^2)</f>
        <v/>
      </c>
      <c r="M9123" s="27">
        <f>IF(J9123="","",MAX(0,E9123-(J9123+twcdh_off))^2)</f>
        <v/>
      </c>
      <c r="N9123" s="27">
        <f>IF(E9123="","",MAX(0,E9123-swcdh_thr)^2)</f>
        <v/>
      </c>
      <c r="O9123">
        <f>IF(K9123="","",ROUND(E9123-K9123,0))</f>
        <v/>
      </c>
      <c r="P9123">
        <f>IF(O9123="","",IF(O9123&gt;=1,O9123,0))</f>
        <v/>
      </c>
      <c r="Q9123" s="27">
        <f>IF(E9123="","",MAX(0,E9123-22))</f>
        <v/>
      </c>
      <c r="R9123" s="27">
        <f>IF(H9123=1,E9123,"")</f>
        <v/>
      </c>
      <c r="S9123" s="27">
        <f>IF(AND(H9123=1,J9123&lt;&gt;""),E9123-J9123,"")</f>
        <v/>
      </c>
      <c r="T9123">
        <f>IF(G9123="","",MONTH(G9123))</f>
        <v/>
      </c>
    </row>
    <row r="9124">
      <c r="A9124" s="24" t="n"/>
      <c r="B9124" s="24" t="n"/>
      <c r="C9124" s="24" t="n"/>
      <c r="D9124" s="24" t="n"/>
      <c r="E9124" s="24" t="n"/>
      <c r="F9124" s="25">
        <f>IF($E9124="","",DATE(IF($A9124="",nominal_year,$A9124),$B9124,$C9124)+($D9124-IF(LEFT(hour_conv,1)="1",1,0))/24)</f>
        <v/>
      </c>
      <c r="G9124" s="26">
        <f>IF(F9124="","",INT(F9124))</f>
        <v/>
      </c>
      <c r="H9124">
        <f>IF(G9124="","",IF(AND(MONTH(G9124)*100+DAY(G9124)&gt;=season_lo,MONTH(G9124)*100+DAY(G9124)&lt;=season_hi),1,0))</f>
        <v/>
      </c>
      <c r="I9124">
        <f>IF(G9124="","",G9124-first_day+1)</f>
        <v/>
      </c>
      <c r="J9124" s="27">
        <f>IF(I9124="","",INDEX(Daily!$J$2:$J$421,I9124))</f>
        <v/>
      </c>
      <c r="K9124" s="27">
        <f>IF(J9124="","",J9124+cat_offset)</f>
        <v/>
      </c>
      <c r="L9124" s="27">
        <f>IF(J9124="","",MAX(0,E9124-J9124)^2)</f>
        <v/>
      </c>
      <c r="M9124" s="27">
        <f>IF(J9124="","",MAX(0,E9124-(J9124+twcdh_off))^2)</f>
        <v/>
      </c>
      <c r="N9124" s="27">
        <f>IF(E9124="","",MAX(0,E9124-swcdh_thr)^2)</f>
        <v/>
      </c>
      <c r="O9124">
        <f>IF(K9124="","",ROUND(E9124-K9124,0))</f>
        <v/>
      </c>
      <c r="P9124">
        <f>IF(O9124="","",IF(O9124&gt;=1,O9124,0))</f>
        <v/>
      </c>
      <c r="Q9124" s="27">
        <f>IF(E9124="","",MAX(0,E9124-22))</f>
        <v/>
      </c>
      <c r="R9124" s="27">
        <f>IF(H9124=1,E9124,"")</f>
        <v/>
      </c>
      <c r="S9124" s="27">
        <f>IF(AND(H9124=1,J9124&lt;&gt;""),E9124-J9124,"")</f>
        <v/>
      </c>
      <c r="T9124">
        <f>IF(G9124="","",MONTH(G9124))</f>
        <v/>
      </c>
    </row>
    <row r="9125">
      <c r="A9125" s="24" t="n"/>
      <c r="B9125" s="24" t="n"/>
      <c r="C9125" s="24" t="n"/>
      <c r="D9125" s="24" t="n"/>
      <c r="E9125" s="24" t="n"/>
      <c r="F9125" s="25">
        <f>IF($E9125="","",DATE(IF($A9125="",nominal_year,$A9125),$B9125,$C9125)+($D9125-IF(LEFT(hour_conv,1)="1",1,0))/24)</f>
        <v/>
      </c>
      <c r="G9125" s="26">
        <f>IF(F9125="","",INT(F9125))</f>
        <v/>
      </c>
      <c r="H9125">
        <f>IF(G9125="","",IF(AND(MONTH(G9125)*100+DAY(G9125)&gt;=season_lo,MONTH(G9125)*100+DAY(G9125)&lt;=season_hi),1,0))</f>
        <v/>
      </c>
      <c r="I9125">
        <f>IF(G9125="","",G9125-first_day+1)</f>
        <v/>
      </c>
      <c r="J9125" s="27">
        <f>IF(I9125="","",INDEX(Daily!$J$2:$J$421,I9125))</f>
        <v/>
      </c>
      <c r="K9125" s="27">
        <f>IF(J9125="","",J9125+cat_offset)</f>
        <v/>
      </c>
      <c r="L9125" s="27">
        <f>IF(J9125="","",MAX(0,E9125-J9125)^2)</f>
        <v/>
      </c>
      <c r="M9125" s="27">
        <f>IF(J9125="","",MAX(0,E9125-(J9125+twcdh_off))^2)</f>
        <v/>
      </c>
      <c r="N9125" s="27">
        <f>IF(E9125="","",MAX(0,E9125-swcdh_thr)^2)</f>
        <v/>
      </c>
      <c r="O9125">
        <f>IF(K9125="","",ROUND(E9125-K9125,0))</f>
        <v/>
      </c>
      <c r="P9125">
        <f>IF(O9125="","",IF(O9125&gt;=1,O9125,0))</f>
        <v/>
      </c>
      <c r="Q9125" s="27">
        <f>IF(E9125="","",MAX(0,E9125-22))</f>
        <v/>
      </c>
      <c r="R9125" s="27">
        <f>IF(H9125=1,E9125,"")</f>
        <v/>
      </c>
      <c r="S9125" s="27">
        <f>IF(AND(H9125=1,J9125&lt;&gt;""),E9125-J9125,"")</f>
        <v/>
      </c>
      <c r="T9125">
        <f>IF(G9125="","",MONTH(G9125))</f>
        <v/>
      </c>
    </row>
    <row r="9126">
      <c r="A9126" s="24" t="n"/>
      <c r="B9126" s="24" t="n"/>
      <c r="C9126" s="24" t="n"/>
      <c r="D9126" s="24" t="n"/>
      <c r="E9126" s="24" t="n"/>
      <c r="F9126" s="25">
        <f>IF($E9126="","",DATE(IF($A9126="",nominal_year,$A9126),$B9126,$C9126)+($D9126-IF(LEFT(hour_conv,1)="1",1,0))/24)</f>
        <v/>
      </c>
      <c r="G9126" s="26">
        <f>IF(F9126="","",INT(F9126))</f>
        <v/>
      </c>
      <c r="H9126">
        <f>IF(G9126="","",IF(AND(MONTH(G9126)*100+DAY(G9126)&gt;=season_lo,MONTH(G9126)*100+DAY(G9126)&lt;=season_hi),1,0))</f>
        <v/>
      </c>
      <c r="I9126">
        <f>IF(G9126="","",G9126-first_day+1)</f>
        <v/>
      </c>
      <c r="J9126" s="27">
        <f>IF(I9126="","",INDEX(Daily!$J$2:$J$421,I9126))</f>
        <v/>
      </c>
      <c r="K9126" s="27">
        <f>IF(J9126="","",J9126+cat_offset)</f>
        <v/>
      </c>
      <c r="L9126" s="27">
        <f>IF(J9126="","",MAX(0,E9126-J9126)^2)</f>
        <v/>
      </c>
      <c r="M9126" s="27">
        <f>IF(J9126="","",MAX(0,E9126-(J9126+twcdh_off))^2)</f>
        <v/>
      </c>
      <c r="N9126" s="27">
        <f>IF(E9126="","",MAX(0,E9126-swcdh_thr)^2)</f>
        <v/>
      </c>
      <c r="O9126">
        <f>IF(K9126="","",ROUND(E9126-K9126,0))</f>
        <v/>
      </c>
      <c r="P9126">
        <f>IF(O9126="","",IF(O9126&gt;=1,O9126,0))</f>
        <v/>
      </c>
      <c r="Q9126" s="27">
        <f>IF(E9126="","",MAX(0,E9126-22))</f>
        <v/>
      </c>
      <c r="R9126" s="27">
        <f>IF(H9126=1,E9126,"")</f>
        <v/>
      </c>
      <c r="S9126" s="27">
        <f>IF(AND(H9126=1,J9126&lt;&gt;""),E9126-J9126,"")</f>
        <v/>
      </c>
      <c r="T9126">
        <f>IF(G9126="","",MONTH(G9126))</f>
        <v/>
      </c>
    </row>
    <row r="9127">
      <c r="A9127" s="24" t="n"/>
      <c r="B9127" s="24" t="n"/>
      <c r="C9127" s="24" t="n"/>
      <c r="D9127" s="24" t="n"/>
      <c r="E9127" s="24" t="n"/>
      <c r="F9127" s="25">
        <f>IF($E9127="","",DATE(IF($A9127="",nominal_year,$A9127),$B9127,$C9127)+($D9127-IF(LEFT(hour_conv,1)="1",1,0))/24)</f>
        <v/>
      </c>
      <c r="G9127" s="26">
        <f>IF(F9127="","",INT(F9127))</f>
        <v/>
      </c>
      <c r="H9127">
        <f>IF(G9127="","",IF(AND(MONTH(G9127)*100+DAY(G9127)&gt;=season_lo,MONTH(G9127)*100+DAY(G9127)&lt;=season_hi),1,0))</f>
        <v/>
      </c>
      <c r="I9127">
        <f>IF(G9127="","",G9127-first_day+1)</f>
        <v/>
      </c>
      <c r="J9127" s="27">
        <f>IF(I9127="","",INDEX(Daily!$J$2:$J$421,I9127))</f>
        <v/>
      </c>
      <c r="K9127" s="27">
        <f>IF(J9127="","",J9127+cat_offset)</f>
        <v/>
      </c>
      <c r="L9127" s="27">
        <f>IF(J9127="","",MAX(0,E9127-J9127)^2)</f>
        <v/>
      </c>
      <c r="M9127" s="27">
        <f>IF(J9127="","",MAX(0,E9127-(J9127+twcdh_off))^2)</f>
        <v/>
      </c>
      <c r="N9127" s="27">
        <f>IF(E9127="","",MAX(0,E9127-swcdh_thr)^2)</f>
        <v/>
      </c>
      <c r="O9127">
        <f>IF(K9127="","",ROUND(E9127-K9127,0))</f>
        <v/>
      </c>
      <c r="P9127">
        <f>IF(O9127="","",IF(O9127&gt;=1,O9127,0))</f>
        <v/>
      </c>
      <c r="Q9127" s="27">
        <f>IF(E9127="","",MAX(0,E9127-22))</f>
        <v/>
      </c>
      <c r="R9127" s="27">
        <f>IF(H9127=1,E9127,"")</f>
        <v/>
      </c>
      <c r="S9127" s="27">
        <f>IF(AND(H9127=1,J9127&lt;&gt;""),E9127-J9127,"")</f>
        <v/>
      </c>
      <c r="T9127">
        <f>IF(G9127="","",MONTH(G9127))</f>
        <v/>
      </c>
    </row>
    <row r="9128">
      <c r="A9128" s="24" t="n"/>
      <c r="B9128" s="24" t="n"/>
      <c r="C9128" s="24" t="n"/>
      <c r="D9128" s="24" t="n"/>
      <c r="E9128" s="24" t="n"/>
      <c r="F9128" s="25">
        <f>IF($E9128="","",DATE(IF($A9128="",nominal_year,$A9128),$B9128,$C9128)+($D9128-IF(LEFT(hour_conv,1)="1",1,0))/24)</f>
        <v/>
      </c>
      <c r="G9128" s="26">
        <f>IF(F9128="","",INT(F9128))</f>
        <v/>
      </c>
      <c r="H9128">
        <f>IF(G9128="","",IF(AND(MONTH(G9128)*100+DAY(G9128)&gt;=season_lo,MONTH(G9128)*100+DAY(G9128)&lt;=season_hi),1,0))</f>
        <v/>
      </c>
      <c r="I9128">
        <f>IF(G9128="","",G9128-first_day+1)</f>
        <v/>
      </c>
      <c r="J9128" s="27">
        <f>IF(I9128="","",INDEX(Daily!$J$2:$J$421,I9128))</f>
        <v/>
      </c>
      <c r="K9128" s="27">
        <f>IF(J9128="","",J9128+cat_offset)</f>
        <v/>
      </c>
      <c r="L9128" s="27">
        <f>IF(J9128="","",MAX(0,E9128-J9128)^2)</f>
        <v/>
      </c>
      <c r="M9128" s="27">
        <f>IF(J9128="","",MAX(0,E9128-(J9128+twcdh_off))^2)</f>
        <v/>
      </c>
      <c r="N9128" s="27">
        <f>IF(E9128="","",MAX(0,E9128-swcdh_thr)^2)</f>
        <v/>
      </c>
      <c r="O9128">
        <f>IF(K9128="","",ROUND(E9128-K9128,0))</f>
        <v/>
      </c>
      <c r="P9128">
        <f>IF(O9128="","",IF(O9128&gt;=1,O9128,0))</f>
        <v/>
      </c>
      <c r="Q9128" s="27">
        <f>IF(E9128="","",MAX(0,E9128-22))</f>
        <v/>
      </c>
      <c r="R9128" s="27">
        <f>IF(H9128=1,E9128,"")</f>
        <v/>
      </c>
      <c r="S9128" s="27">
        <f>IF(AND(H9128=1,J9128&lt;&gt;""),E9128-J9128,"")</f>
        <v/>
      </c>
      <c r="T9128">
        <f>IF(G9128="","",MONTH(G9128))</f>
        <v/>
      </c>
    </row>
    <row r="9129">
      <c r="A9129" s="24" t="n"/>
      <c r="B9129" s="24" t="n"/>
      <c r="C9129" s="24" t="n"/>
      <c r="D9129" s="24" t="n"/>
      <c r="E9129" s="24" t="n"/>
      <c r="F9129" s="25">
        <f>IF($E9129="","",DATE(IF($A9129="",nominal_year,$A9129),$B9129,$C9129)+($D9129-IF(LEFT(hour_conv,1)="1",1,0))/24)</f>
        <v/>
      </c>
      <c r="G9129" s="26">
        <f>IF(F9129="","",INT(F9129))</f>
        <v/>
      </c>
      <c r="H9129">
        <f>IF(G9129="","",IF(AND(MONTH(G9129)*100+DAY(G9129)&gt;=season_lo,MONTH(G9129)*100+DAY(G9129)&lt;=season_hi),1,0))</f>
        <v/>
      </c>
      <c r="I9129">
        <f>IF(G9129="","",G9129-first_day+1)</f>
        <v/>
      </c>
      <c r="J9129" s="27">
        <f>IF(I9129="","",INDEX(Daily!$J$2:$J$421,I9129))</f>
        <v/>
      </c>
      <c r="K9129" s="27">
        <f>IF(J9129="","",J9129+cat_offset)</f>
        <v/>
      </c>
      <c r="L9129" s="27">
        <f>IF(J9129="","",MAX(0,E9129-J9129)^2)</f>
        <v/>
      </c>
      <c r="M9129" s="27">
        <f>IF(J9129="","",MAX(0,E9129-(J9129+twcdh_off))^2)</f>
        <v/>
      </c>
      <c r="N9129" s="27">
        <f>IF(E9129="","",MAX(0,E9129-swcdh_thr)^2)</f>
        <v/>
      </c>
      <c r="O9129">
        <f>IF(K9129="","",ROUND(E9129-K9129,0))</f>
        <v/>
      </c>
      <c r="P9129">
        <f>IF(O9129="","",IF(O9129&gt;=1,O9129,0))</f>
        <v/>
      </c>
      <c r="Q9129" s="27">
        <f>IF(E9129="","",MAX(0,E9129-22))</f>
        <v/>
      </c>
      <c r="R9129" s="27">
        <f>IF(H9129=1,E9129,"")</f>
        <v/>
      </c>
      <c r="S9129" s="27">
        <f>IF(AND(H9129=1,J9129&lt;&gt;""),E9129-J9129,"")</f>
        <v/>
      </c>
      <c r="T9129">
        <f>IF(G9129="","",MONTH(G9129))</f>
        <v/>
      </c>
    </row>
    <row r="9130">
      <c r="A9130" s="24" t="n"/>
      <c r="B9130" s="24" t="n"/>
      <c r="C9130" s="24" t="n"/>
      <c r="D9130" s="24" t="n"/>
      <c r="E9130" s="24" t="n"/>
      <c r="F9130" s="25">
        <f>IF($E9130="","",DATE(IF($A9130="",nominal_year,$A9130),$B9130,$C9130)+($D9130-IF(LEFT(hour_conv,1)="1",1,0))/24)</f>
        <v/>
      </c>
      <c r="G9130" s="26">
        <f>IF(F9130="","",INT(F9130))</f>
        <v/>
      </c>
      <c r="H9130">
        <f>IF(G9130="","",IF(AND(MONTH(G9130)*100+DAY(G9130)&gt;=season_lo,MONTH(G9130)*100+DAY(G9130)&lt;=season_hi),1,0))</f>
        <v/>
      </c>
      <c r="I9130">
        <f>IF(G9130="","",G9130-first_day+1)</f>
        <v/>
      </c>
      <c r="J9130" s="27">
        <f>IF(I9130="","",INDEX(Daily!$J$2:$J$421,I9130))</f>
        <v/>
      </c>
      <c r="K9130" s="27">
        <f>IF(J9130="","",J9130+cat_offset)</f>
        <v/>
      </c>
      <c r="L9130" s="27">
        <f>IF(J9130="","",MAX(0,E9130-J9130)^2)</f>
        <v/>
      </c>
      <c r="M9130" s="27">
        <f>IF(J9130="","",MAX(0,E9130-(J9130+twcdh_off))^2)</f>
        <v/>
      </c>
      <c r="N9130" s="27">
        <f>IF(E9130="","",MAX(0,E9130-swcdh_thr)^2)</f>
        <v/>
      </c>
      <c r="O9130">
        <f>IF(K9130="","",ROUND(E9130-K9130,0))</f>
        <v/>
      </c>
      <c r="P9130">
        <f>IF(O9130="","",IF(O9130&gt;=1,O9130,0))</f>
        <v/>
      </c>
      <c r="Q9130" s="27">
        <f>IF(E9130="","",MAX(0,E9130-22))</f>
        <v/>
      </c>
      <c r="R9130" s="27">
        <f>IF(H9130=1,E9130,"")</f>
        <v/>
      </c>
      <c r="S9130" s="27">
        <f>IF(AND(H9130=1,J9130&lt;&gt;""),E9130-J9130,"")</f>
        <v/>
      </c>
      <c r="T9130">
        <f>IF(G9130="","",MONTH(G9130))</f>
        <v/>
      </c>
    </row>
    <row r="9131">
      <c r="A9131" s="24" t="n"/>
      <c r="B9131" s="24" t="n"/>
      <c r="C9131" s="24" t="n"/>
      <c r="D9131" s="24" t="n"/>
      <c r="E9131" s="24" t="n"/>
      <c r="F9131" s="25">
        <f>IF($E9131="","",DATE(IF($A9131="",nominal_year,$A9131),$B9131,$C9131)+($D9131-IF(LEFT(hour_conv,1)="1",1,0))/24)</f>
        <v/>
      </c>
      <c r="G9131" s="26">
        <f>IF(F9131="","",INT(F9131))</f>
        <v/>
      </c>
      <c r="H9131">
        <f>IF(G9131="","",IF(AND(MONTH(G9131)*100+DAY(G9131)&gt;=season_lo,MONTH(G9131)*100+DAY(G9131)&lt;=season_hi),1,0))</f>
        <v/>
      </c>
      <c r="I9131">
        <f>IF(G9131="","",G9131-first_day+1)</f>
        <v/>
      </c>
      <c r="J9131" s="27">
        <f>IF(I9131="","",INDEX(Daily!$J$2:$J$421,I9131))</f>
        <v/>
      </c>
      <c r="K9131" s="27">
        <f>IF(J9131="","",J9131+cat_offset)</f>
        <v/>
      </c>
      <c r="L9131" s="27">
        <f>IF(J9131="","",MAX(0,E9131-J9131)^2)</f>
        <v/>
      </c>
      <c r="M9131" s="27">
        <f>IF(J9131="","",MAX(0,E9131-(J9131+twcdh_off))^2)</f>
        <v/>
      </c>
      <c r="N9131" s="27">
        <f>IF(E9131="","",MAX(0,E9131-swcdh_thr)^2)</f>
        <v/>
      </c>
      <c r="O9131">
        <f>IF(K9131="","",ROUND(E9131-K9131,0))</f>
        <v/>
      </c>
      <c r="P9131">
        <f>IF(O9131="","",IF(O9131&gt;=1,O9131,0))</f>
        <v/>
      </c>
      <c r="Q9131" s="27">
        <f>IF(E9131="","",MAX(0,E9131-22))</f>
        <v/>
      </c>
      <c r="R9131" s="27">
        <f>IF(H9131=1,E9131,"")</f>
        <v/>
      </c>
      <c r="S9131" s="27">
        <f>IF(AND(H9131=1,J9131&lt;&gt;""),E9131-J9131,"")</f>
        <v/>
      </c>
      <c r="T9131">
        <f>IF(G9131="","",MONTH(G9131))</f>
        <v/>
      </c>
    </row>
    <row r="9132">
      <c r="A9132" s="24" t="n"/>
      <c r="B9132" s="24" t="n"/>
      <c r="C9132" s="24" t="n"/>
      <c r="D9132" s="24" t="n"/>
      <c r="E9132" s="24" t="n"/>
      <c r="F9132" s="25">
        <f>IF($E9132="","",DATE(IF($A9132="",nominal_year,$A9132),$B9132,$C9132)+($D9132-IF(LEFT(hour_conv,1)="1",1,0))/24)</f>
        <v/>
      </c>
      <c r="G9132" s="26">
        <f>IF(F9132="","",INT(F9132))</f>
        <v/>
      </c>
      <c r="H9132">
        <f>IF(G9132="","",IF(AND(MONTH(G9132)*100+DAY(G9132)&gt;=season_lo,MONTH(G9132)*100+DAY(G9132)&lt;=season_hi),1,0))</f>
        <v/>
      </c>
      <c r="I9132">
        <f>IF(G9132="","",G9132-first_day+1)</f>
        <v/>
      </c>
      <c r="J9132" s="27">
        <f>IF(I9132="","",INDEX(Daily!$J$2:$J$421,I9132))</f>
        <v/>
      </c>
      <c r="K9132" s="27">
        <f>IF(J9132="","",J9132+cat_offset)</f>
        <v/>
      </c>
      <c r="L9132" s="27">
        <f>IF(J9132="","",MAX(0,E9132-J9132)^2)</f>
        <v/>
      </c>
      <c r="M9132" s="27">
        <f>IF(J9132="","",MAX(0,E9132-(J9132+twcdh_off))^2)</f>
        <v/>
      </c>
      <c r="N9132" s="27">
        <f>IF(E9132="","",MAX(0,E9132-swcdh_thr)^2)</f>
        <v/>
      </c>
      <c r="O9132">
        <f>IF(K9132="","",ROUND(E9132-K9132,0))</f>
        <v/>
      </c>
      <c r="P9132">
        <f>IF(O9132="","",IF(O9132&gt;=1,O9132,0))</f>
        <v/>
      </c>
      <c r="Q9132" s="27">
        <f>IF(E9132="","",MAX(0,E9132-22))</f>
        <v/>
      </c>
      <c r="R9132" s="27">
        <f>IF(H9132=1,E9132,"")</f>
        <v/>
      </c>
      <c r="S9132" s="27">
        <f>IF(AND(H9132=1,J9132&lt;&gt;""),E9132-J9132,"")</f>
        <v/>
      </c>
      <c r="T9132">
        <f>IF(G9132="","",MONTH(G9132))</f>
        <v/>
      </c>
    </row>
    <row r="9133">
      <c r="A9133" s="24" t="n"/>
      <c r="B9133" s="24" t="n"/>
      <c r="C9133" s="24" t="n"/>
      <c r="D9133" s="24" t="n"/>
      <c r="E9133" s="24" t="n"/>
      <c r="F9133" s="25">
        <f>IF($E9133="","",DATE(IF($A9133="",nominal_year,$A9133),$B9133,$C9133)+($D9133-IF(LEFT(hour_conv,1)="1",1,0))/24)</f>
        <v/>
      </c>
      <c r="G9133" s="26">
        <f>IF(F9133="","",INT(F9133))</f>
        <v/>
      </c>
      <c r="H9133">
        <f>IF(G9133="","",IF(AND(MONTH(G9133)*100+DAY(G9133)&gt;=season_lo,MONTH(G9133)*100+DAY(G9133)&lt;=season_hi),1,0))</f>
        <v/>
      </c>
      <c r="I9133">
        <f>IF(G9133="","",G9133-first_day+1)</f>
        <v/>
      </c>
      <c r="J9133" s="27">
        <f>IF(I9133="","",INDEX(Daily!$J$2:$J$421,I9133))</f>
        <v/>
      </c>
      <c r="K9133" s="27">
        <f>IF(J9133="","",J9133+cat_offset)</f>
        <v/>
      </c>
      <c r="L9133" s="27">
        <f>IF(J9133="","",MAX(0,E9133-J9133)^2)</f>
        <v/>
      </c>
      <c r="M9133" s="27">
        <f>IF(J9133="","",MAX(0,E9133-(J9133+twcdh_off))^2)</f>
        <v/>
      </c>
      <c r="N9133" s="27">
        <f>IF(E9133="","",MAX(0,E9133-swcdh_thr)^2)</f>
        <v/>
      </c>
      <c r="O9133">
        <f>IF(K9133="","",ROUND(E9133-K9133,0))</f>
        <v/>
      </c>
      <c r="P9133">
        <f>IF(O9133="","",IF(O9133&gt;=1,O9133,0))</f>
        <v/>
      </c>
      <c r="Q9133" s="27">
        <f>IF(E9133="","",MAX(0,E9133-22))</f>
        <v/>
      </c>
      <c r="R9133" s="27">
        <f>IF(H9133=1,E9133,"")</f>
        <v/>
      </c>
      <c r="S9133" s="27">
        <f>IF(AND(H9133=1,J9133&lt;&gt;""),E9133-J9133,"")</f>
        <v/>
      </c>
      <c r="T9133">
        <f>IF(G9133="","",MONTH(G9133))</f>
        <v/>
      </c>
    </row>
    <row r="9134">
      <c r="A9134" s="24" t="n"/>
      <c r="B9134" s="24" t="n"/>
      <c r="C9134" s="24" t="n"/>
      <c r="D9134" s="24" t="n"/>
      <c r="E9134" s="24" t="n"/>
      <c r="F9134" s="25">
        <f>IF($E9134="","",DATE(IF($A9134="",nominal_year,$A9134),$B9134,$C9134)+($D9134-IF(LEFT(hour_conv,1)="1",1,0))/24)</f>
        <v/>
      </c>
      <c r="G9134" s="26">
        <f>IF(F9134="","",INT(F9134))</f>
        <v/>
      </c>
      <c r="H9134">
        <f>IF(G9134="","",IF(AND(MONTH(G9134)*100+DAY(G9134)&gt;=season_lo,MONTH(G9134)*100+DAY(G9134)&lt;=season_hi),1,0))</f>
        <v/>
      </c>
      <c r="I9134">
        <f>IF(G9134="","",G9134-first_day+1)</f>
        <v/>
      </c>
      <c r="J9134" s="27">
        <f>IF(I9134="","",INDEX(Daily!$J$2:$J$421,I9134))</f>
        <v/>
      </c>
      <c r="K9134" s="27">
        <f>IF(J9134="","",J9134+cat_offset)</f>
        <v/>
      </c>
      <c r="L9134" s="27">
        <f>IF(J9134="","",MAX(0,E9134-J9134)^2)</f>
        <v/>
      </c>
      <c r="M9134" s="27">
        <f>IF(J9134="","",MAX(0,E9134-(J9134+twcdh_off))^2)</f>
        <v/>
      </c>
      <c r="N9134" s="27">
        <f>IF(E9134="","",MAX(0,E9134-swcdh_thr)^2)</f>
        <v/>
      </c>
      <c r="O9134">
        <f>IF(K9134="","",ROUND(E9134-K9134,0))</f>
        <v/>
      </c>
      <c r="P9134">
        <f>IF(O9134="","",IF(O9134&gt;=1,O9134,0))</f>
        <v/>
      </c>
      <c r="Q9134" s="27">
        <f>IF(E9134="","",MAX(0,E9134-22))</f>
        <v/>
      </c>
      <c r="R9134" s="27">
        <f>IF(H9134=1,E9134,"")</f>
        <v/>
      </c>
      <c r="S9134" s="27">
        <f>IF(AND(H9134=1,J9134&lt;&gt;""),E9134-J9134,"")</f>
        <v/>
      </c>
      <c r="T9134">
        <f>IF(G9134="","",MONTH(G9134))</f>
        <v/>
      </c>
    </row>
    <row r="9135">
      <c r="A9135" s="24" t="n"/>
      <c r="B9135" s="24" t="n"/>
      <c r="C9135" s="24" t="n"/>
      <c r="D9135" s="24" t="n"/>
      <c r="E9135" s="24" t="n"/>
      <c r="F9135" s="25">
        <f>IF($E9135="","",DATE(IF($A9135="",nominal_year,$A9135),$B9135,$C9135)+($D9135-IF(LEFT(hour_conv,1)="1",1,0))/24)</f>
        <v/>
      </c>
      <c r="G9135" s="26">
        <f>IF(F9135="","",INT(F9135))</f>
        <v/>
      </c>
      <c r="H9135">
        <f>IF(G9135="","",IF(AND(MONTH(G9135)*100+DAY(G9135)&gt;=season_lo,MONTH(G9135)*100+DAY(G9135)&lt;=season_hi),1,0))</f>
        <v/>
      </c>
      <c r="I9135">
        <f>IF(G9135="","",G9135-first_day+1)</f>
        <v/>
      </c>
      <c r="J9135" s="27">
        <f>IF(I9135="","",INDEX(Daily!$J$2:$J$421,I9135))</f>
        <v/>
      </c>
      <c r="K9135" s="27">
        <f>IF(J9135="","",J9135+cat_offset)</f>
        <v/>
      </c>
      <c r="L9135" s="27">
        <f>IF(J9135="","",MAX(0,E9135-J9135)^2)</f>
        <v/>
      </c>
      <c r="M9135" s="27">
        <f>IF(J9135="","",MAX(0,E9135-(J9135+twcdh_off))^2)</f>
        <v/>
      </c>
      <c r="N9135" s="27">
        <f>IF(E9135="","",MAX(0,E9135-swcdh_thr)^2)</f>
        <v/>
      </c>
      <c r="O9135">
        <f>IF(K9135="","",ROUND(E9135-K9135,0))</f>
        <v/>
      </c>
      <c r="P9135">
        <f>IF(O9135="","",IF(O9135&gt;=1,O9135,0))</f>
        <v/>
      </c>
      <c r="Q9135" s="27">
        <f>IF(E9135="","",MAX(0,E9135-22))</f>
        <v/>
      </c>
      <c r="R9135" s="27">
        <f>IF(H9135=1,E9135,"")</f>
        <v/>
      </c>
      <c r="S9135" s="27">
        <f>IF(AND(H9135=1,J9135&lt;&gt;""),E9135-J9135,"")</f>
        <v/>
      </c>
      <c r="T9135">
        <f>IF(G9135="","",MONTH(G9135))</f>
        <v/>
      </c>
    </row>
    <row r="9136">
      <c r="A9136" s="24" t="n"/>
      <c r="B9136" s="24" t="n"/>
      <c r="C9136" s="24" t="n"/>
      <c r="D9136" s="24" t="n"/>
      <c r="E9136" s="24" t="n"/>
      <c r="F9136" s="25">
        <f>IF($E9136="","",DATE(IF($A9136="",nominal_year,$A9136),$B9136,$C9136)+($D9136-IF(LEFT(hour_conv,1)="1",1,0))/24)</f>
        <v/>
      </c>
      <c r="G9136" s="26">
        <f>IF(F9136="","",INT(F9136))</f>
        <v/>
      </c>
      <c r="H9136">
        <f>IF(G9136="","",IF(AND(MONTH(G9136)*100+DAY(G9136)&gt;=season_lo,MONTH(G9136)*100+DAY(G9136)&lt;=season_hi),1,0))</f>
        <v/>
      </c>
      <c r="I9136">
        <f>IF(G9136="","",G9136-first_day+1)</f>
        <v/>
      </c>
      <c r="J9136" s="27">
        <f>IF(I9136="","",INDEX(Daily!$J$2:$J$421,I9136))</f>
        <v/>
      </c>
      <c r="K9136" s="27">
        <f>IF(J9136="","",J9136+cat_offset)</f>
        <v/>
      </c>
      <c r="L9136" s="27">
        <f>IF(J9136="","",MAX(0,E9136-J9136)^2)</f>
        <v/>
      </c>
      <c r="M9136" s="27">
        <f>IF(J9136="","",MAX(0,E9136-(J9136+twcdh_off))^2)</f>
        <v/>
      </c>
      <c r="N9136" s="27">
        <f>IF(E9136="","",MAX(0,E9136-swcdh_thr)^2)</f>
        <v/>
      </c>
      <c r="O9136">
        <f>IF(K9136="","",ROUND(E9136-K9136,0))</f>
        <v/>
      </c>
      <c r="P9136">
        <f>IF(O9136="","",IF(O9136&gt;=1,O9136,0))</f>
        <v/>
      </c>
      <c r="Q9136" s="27">
        <f>IF(E9136="","",MAX(0,E9136-22))</f>
        <v/>
      </c>
      <c r="R9136" s="27">
        <f>IF(H9136=1,E9136,"")</f>
        <v/>
      </c>
      <c r="S9136" s="27">
        <f>IF(AND(H9136=1,J9136&lt;&gt;""),E9136-J9136,"")</f>
        <v/>
      </c>
      <c r="T9136">
        <f>IF(G9136="","",MONTH(G9136))</f>
        <v/>
      </c>
    </row>
    <row r="9137">
      <c r="A9137" s="24" t="n"/>
      <c r="B9137" s="24" t="n"/>
      <c r="C9137" s="24" t="n"/>
      <c r="D9137" s="24" t="n"/>
      <c r="E9137" s="24" t="n"/>
      <c r="F9137" s="25">
        <f>IF($E9137="","",DATE(IF($A9137="",nominal_year,$A9137),$B9137,$C9137)+($D9137-IF(LEFT(hour_conv,1)="1",1,0))/24)</f>
        <v/>
      </c>
      <c r="G9137" s="26">
        <f>IF(F9137="","",INT(F9137))</f>
        <v/>
      </c>
      <c r="H9137">
        <f>IF(G9137="","",IF(AND(MONTH(G9137)*100+DAY(G9137)&gt;=season_lo,MONTH(G9137)*100+DAY(G9137)&lt;=season_hi),1,0))</f>
        <v/>
      </c>
      <c r="I9137">
        <f>IF(G9137="","",G9137-first_day+1)</f>
        <v/>
      </c>
      <c r="J9137" s="27">
        <f>IF(I9137="","",INDEX(Daily!$J$2:$J$421,I9137))</f>
        <v/>
      </c>
      <c r="K9137" s="27">
        <f>IF(J9137="","",J9137+cat_offset)</f>
        <v/>
      </c>
      <c r="L9137" s="27">
        <f>IF(J9137="","",MAX(0,E9137-J9137)^2)</f>
        <v/>
      </c>
      <c r="M9137" s="27">
        <f>IF(J9137="","",MAX(0,E9137-(J9137+twcdh_off))^2)</f>
        <v/>
      </c>
      <c r="N9137" s="27">
        <f>IF(E9137="","",MAX(0,E9137-swcdh_thr)^2)</f>
        <v/>
      </c>
      <c r="O9137">
        <f>IF(K9137="","",ROUND(E9137-K9137,0))</f>
        <v/>
      </c>
      <c r="P9137">
        <f>IF(O9137="","",IF(O9137&gt;=1,O9137,0))</f>
        <v/>
      </c>
      <c r="Q9137" s="27">
        <f>IF(E9137="","",MAX(0,E9137-22))</f>
        <v/>
      </c>
      <c r="R9137" s="27">
        <f>IF(H9137=1,E9137,"")</f>
        <v/>
      </c>
      <c r="S9137" s="27">
        <f>IF(AND(H9137=1,J9137&lt;&gt;""),E9137-J9137,"")</f>
        <v/>
      </c>
      <c r="T9137">
        <f>IF(G9137="","",MONTH(G9137))</f>
        <v/>
      </c>
    </row>
    <row r="9138">
      <c r="A9138" s="24" t="n"/>
      <c r="B9138" s="24" t="n"/>
      <c r="C9138" s="24" t="n"/>
      <c r="D9138" s="24" t="n"/>
      <c r="E9138" s="24" t="n"/>
      <c r="F9138" s="25">
        <f>IF($E9138="","",DATE(IF($A9138="",nominal_year,$A9138),$B9138,$C9138)+($D9138-IF(LEFT(hour_conv,1)="1",1,0))/24)</f>
        <v/>
      </c>
      <c r="G9138" s="26">
        <f>IF(F9138="","",INT(F9138))</f>
        <v/>
      </c>
      <c r="H9138">
        <f>IF(G9138="","",IF(AND(MONTH(G9138)*100+DAY(G9138)&gt;=season_lo,MONTH(G9138)*100+DAY(G9138)&lt;=season_hi),1,0))</f>
        <v/>
      </c>
      <c r="I9138">
        <f>IF(G9138="","",G9138-first_day+1)</f>
        <v/>
      </c>
      <c r="J9138" s="27">
        <f>IF(I9138="","",INDEX(Daily!$J$2:$J$421,I9138))</f>
        <v/>
      </c>
      <c r="K9138" s="27">
        <f>IF(J9138="","",J9138+cat_offset)</f>
        <v/>
      </c>
      <c r="L9138" s="27">
        <f>IF(J9138="","",MAX(0,E9138-J9138)^2)</f>
        <v/>
      </c>
      <c r="M9138" s="27">
        <f>IF(J9138="","",MAX(0,E9138-(J9138+twcdh_off))^2)</f>
        <v/>
      </c>
      <c r="N9138" s="27">
        <f>IF(E9138="","",MAX(0,E9138-swcdh_thr)^2)</f>
        <v/>
      </c>
      <c r="O9138">
        <f>IF(K9138="","",ROUND(E9138-K9138,0))</f>
        <v/>
      </c>
      <c r="P9138">
        <f>IF(O9138="","",IF(O9138&gt;=1,O9138,0))</f>
        <v/>
      </c>
      <c r="Q9138" s="27">
        <f>IF(E9138="","",MAX(0,E9138-22))</f>
        <v/>
      </c>
      <c r="R9138" s="27">
        <f>IF(H9138=1,E9138,"")</f>
        <v/>
      </c>
      <c r="S9138" s="27">
        <f>IF(AND(H9138=1,J9138&lt;&gt;""),E9138-J9138,"")</f>
        <v/>
      </c>
      <c r="T9138">
        <f>IF(G9138="","",MONTH(G9138))</f>
        <v/>
      </c>
    </row>
    <row r="9139">
      <c r="A9139" s="24" t="n"/>
      <c r="B9139" s="24" t="n"/>
      <c r="C9139" s="24" t="n"/>
      <c r="D9139" s="24" t="n"/>
      <c r="E9139" s="24" t="n"/>
      <c r="F9139" s="25">
        <f>IF($E9139="","",DATE(IF($A9139="",nominal_year,$A9139),$B9139,$C9139)+($D9139-IF(LEFT(hour_conv,1)="1",1,0))/24)</f>
        <v/>
      </c>
      <c r="G9139" s="26">
        <f>IF(F9139="","",INT(F9139))</f>
        <v/>
      </c>
      <c r="H9139">
        <f>IF(G9139="","",IF(AND(MONTH(G9139)*100+DAY(G9139)&gt;=season_lo,MONTH(G9139)*100+DAY(G9139)&lt;=season_hi),1,0))</f>
        <v/>
      </c>
      <c r="I9139">
        <f>IF(G9139="","",G9139-first_day+1)</f>
        <v/>
      </c>
      <c r="J9139" s="27">
        <f>IF(I9139="","",INDEX(Daily!$J$2:$J$421,I9139))</f>
        <v/>
      </c>
      <c r="K9139" s="27">
        <f>IF(J9139="","",J9139+cat_offset)</f>
        <v/>
      </c>
      <c r="L9139" s="27">
        <f>IF(J9139="","",MAX(0,E9139-J9139)^2)</f>
        <v/>
      </c>
      <c r="M9139" s="27">
        <f>IF(J9139="","",MAX(0,E9139-(J9139+twcdh_off))^2)</f>
        <v/>
      </c>
      <c r="N9139" s="27">
        <f>IF(E9139="","",MAX(0,E9139-swcdh_thr)^2)</f>
        <v/>
      </c>
      <c r="O9139">
        <f>IF(K9139="","",ROUND(E9139-K9139,0))</f>
        <v/>
      </c>
      <c r="P9139">
        <f>IF(O9139="","",IF(O9139&gt;=1,O9139,0))</f>
        <v/>
      </c>
      <c r="Q9139" s="27">
        <f>IF(E9139="","",MAX(0,E9139-22))</f>
        <v/>
      </c>
      <c r="R9139" s="27">
        <f>IF(H9139=1,E9139,"")</f>
        <v/>
      </c>
      <c r="S9139" s="27">
        <f>IF(AND(H9139=1,J9139&lt;&gt;""),E9139-J9139,"")</f>
        <v/>
      </c>
      <c r="T9139">
        <f>IF(G9139="","",MONTH(G9139))</f>
        <v/>
      </c>
    </row>
    <row r="9140">
      <c r="A9140" s="24" t="n"/>
      <c r="B9140" s="24" t="n"/>
      <c r="C9140" s="24" t="n"/>
      <c r="D9140" s="24" t="n"/>
      <c r="E9140" s="24" t="n"/>
      <c r="F9140" s="25">
        <f>IF($E9140="","",DATE(IF($A9140="",nominal_year,$A9140),$B9140,$C9140)+($D9140-IF(LEFT(hour_conv,1)="1",1,0))/24)</f>
        <v/>
      </c>
      <c r="G9140" s="26">
        <f>IF(F9140="","",INT(F9140))</f>
        <v/>
      </c>
      <c r="H9140">
        <f>IF(G9140="","",IF(AND(MONTH(G9140)*100+DAY(G9140)&gt;=season_lo,MONTH(G9140)*100+DAY(G9140)&lt;=season_hi),1,0))</f>
        <v/>
      </c>
      <c r="I9140">
        <f>IF(G9140="","",G9140-first_day+1)</f>
        <v/>
      </c>
      <c r="J9140" s="27">
        <f>IF(I9140="","",INDEX(Daily!$J$2:$J$421,I9140))</f>
        <v/>
      </c>
      <c r="K9140" s="27">
        <f>IF(J9140="","",J9140+cat_offset)</f>
        <v/>
      </c>
      <c r="L9140" s="27">
        <f>IF(J9140="","",MAX(0,E9140-J9140)^2)</f>
        <v/>
      </c>
      <c r="M9140" s="27">
        <f>IF(J9140="","",MAX(0,E9140-(J9140+twcdh_off))^2)</f>
        <v/>
      </c>
      <c r="N9140" s="27">
        <f>IF(E9140="","",MAX(0,E9140-swcdh_thr)^2)</f>
        <v/>
      </c>
      <c r="O9140">
        <f>IF(K9140="","",ROUND(E9140-K9140,0))</f>
        <v/>
      </c>
      <c r="P9140">
        <f>IF(O9140="","",IF(O9140&gt;=1,O9140,0))</f>
        <v/>
      </c>
      <c r="Q9140" s="27">
        <f>IF(E9140="","",MAX(0,E9140-22))</f>
        <v/>
      </c>
      <c r="R9140" s="27">
        <f>IF(H9140=1,E9140,"")</f>
        <v/>
      </c>
      <c r="S9140" s="27">
        <f>IF(AND(H9140=1,J9140&lt;&gt;""),E9140-J9140,"")</f>
        <v/>
      </c>
      <c r="T9140">
        <f>IF(G9140="","",MONTH(G9140))</f>
        <v/>
      </c>
    </row>
    <row r="9141">
      <c r="A9141" s="24" t="n"/>
      <c r="B9141" s="24" t="n"/>
      <c r="C9141" s="24" t="n"/>
      <c r="D9141" s="24" t="n"/>
      <c r="E9141" s="24" t="n"/>
      <c r="F9141" s="25">
        <f>IF($E9141="","",DATE(IF($A9141="",nominal_year,$A9141),$B9141,$C9141)+($D9141-IF(LEFT(hour_conv,1)="1",1,0))/24)</f>
        <v/>
      </c>
      <c r="G9141" s="26">
        <f>IF(F9141="","",INT(F9141))</f>
        <v/>
      </c>
      <c r="H9141">
        <f>IF(G9141="","",IF(AND(MONTH(G9141)*100+DAY(G9141)&gt;=season_lo,MONTH(G9141)*100+DAY(G9141)&lt;=season_hi),1,0))</f>
        <v/>
      </c>
      <c r="I9141">
        <f>IF(G9141="","",G9141-first_day+1)</f>
        <v/>
      </c>
      <c r="J9141" s="27">
        <f>IF(I9141="","",INDEX(Daily!$J$2:$J$421,I9141))</f>
        <v/>
      </c>
      <c r="K9141" s="27">
        <f>IF(J9141="","",J9141+cat_offset)</f>
        <v/>
      </c>
      <c r="L9141" s="27">
        <f>IF(J9141="","",MAX(0,E9141-J9141)^2)</f>
        <v/>
      </c>
      <c r="M9141" s="27">
        <f>IF(J9141="","",MAX(0,E9141-(J9141+twcdh_off))^2)</f>
        <v/>
      </c>
      <c r="N9141" s="27">
        <f>IF(E9141="","",MAX(0,E9141-swcdh_thr)^2)</f>
        <v/>
      </c>
      <c r="O9141">
        <f>IF(K9141="","",ROUND(E9141-K9141,0))</f>
        <v/>
      </c>
      <c r="P9141">
        <f>IF(O9141="","",IF(O9141&gt;=1,O9141,0))</f>
        <v/>
      </c>
      <c r="Q9141" s="27">
        <f>IF(E9141="","",MAX(0,E9141-22))</f>
        <v/>
      </c>
      <c r="R9141" s="27">
        <f>IF(H9141=1,E9141,"")</f>
        <v/>
      </c>
      <c r="S9141" s="27">
        <f>IF(AND(H9141=1,J9141&lt;&gt;""),E9141-J9141,"")</f>
        <v/>
      </c>
      <c r="T9141">
        <f>IF(G9141="","",MONTH(G9141))</f>
        <v/>
      </c>
    </row>
    <row r="9142">
      <c r="A9142" s="24" t="n"/>
      <c r="B9142" s="24" t="n"/>
      <c r="C9142" s="24" t="n"/>
      <c r="D9142" s="24" t="n"/>
      <c r="E9142" s="24" t="n"/>
      <c r="F9142" s="25">
        <f>IF($E9142="","",DATE(IF($A9142="",nominal_year,$A9142),$B9142,$C9142)+($D9142-IF(LEFT(hour_conv,1)="1",1,0))/24)</f>
        <v/>
      </c>
      <c r="G9142" s="26">
        <f>IF(F9142="","",INT(F9142))</f>
        <v/>
      </c>
      <c r="H9142">
        <f>IF(G9142="","",IF(AND(MONTH(G9142)*100+DAY(G9142)&gt;=season_lo,MONTH(G9142)*100+DAY(G9142)&lt;=season_hi),1,0))</f>
        <v/>
      </c>
      <c r="I9142">
        <f>IF(G9142="","",G9142-first_day+1)</f>
        <v/>
      </c>
      <c r="J9142" s="27">
        <f>IF(I9142="","",INDEX(Daily!$J$2:$J$421,I9142))</f>
        <v/>
      </c>
      <c r="K9142" s="27">
        <f>IF(J9142="","",J9142+cat_offset)</f>
        <v/>
      </c>
      <c r="L9142" s="27">
        <f>IF(J9142="","",MAX(0,E9142-J9142)^2)</f>
        <v/>
      </c>
      <c r="M9142" s="27">
        <f>IF(J9142="","",MAX(0,E9142-(J9142+twcdh_off))^2)</f>
        <v/>
      </c>
      <c r="N9142" s="27">
        <f>IF(E9142="","",MAX(0,E9142-swcdh_thr)^2)</f>
        <v/>
      </c>
      <c r="O9142">
        <f>IF(K9142="","",ROUND(E9142-K9142,0))</f>
        <v/>
      </c>
      <c r="P9142">
        <f>IF(O9142="","",IF(O9142&gt;=1,O9142,0))</f>
        <v/>
      </c>
      <c r="Q9142" s="27">
        <f>IF(E9142="","",MAX(0,E9142-22))</f>
        <v/>
      </c>
      <c r="R9142" s="27">
        <f>IF(H9142=1,E9142,"")</f>
        <v/>
      </c>
      <c r="S9142" s="27">
        <f>IF(AND(H9142=1,J9142&lt;&gt;""),E9142-J9142,"")</f>
        <v/>
      </c>
      <c r="T9142">
        <f>IF(G9142="","",MONTH(G9142))</f>
        <v/>
      </c>
    </row>
    <row r="9143">
      <c r="A9143" s="24" t="n"/>
      <c r="B9143" s="24" t="n"/>
      <c r="C9143" s="24" t="n"/>
      <c r="D9143" s="24" t="n"/>
      <c r="E9143" s="24" t="n"/>
      <c r="F9143" s="25">
        <f>IF($E9143="","",DATE(IF($A9143="",nominal_year,$A9143),$B9143,$C9143)+($D9143-IF(LEFT(hour_conv,1)="1",1,0))/24)</f>
        <v/>
      </c>
      <c r="G9143" s="26">
        <f>IF(F9143="","",INT(F9143))</f>
        <v/>
      </c>
      <c r="H9143">
        <f>IF(G9143="","",IF(AND(MONTH(G9143)*100+DAY(G9143)&gt;=season_lo,MONTH(G9143)*100+DAY(G9143)&lt;=season_hi),1,0))</f>
        <v/>
      </c>
      <c r="I9143">
        <f>IF(G9143="","",G9143-first_day+1)</f>
        <v/>
      </c>
      <c r="J9143" s="27">
        <f>IF(I9143="","",INDEX(Daily!$J$2:$J$421,I9143))</f>
        <v/>
      </c>
      <c r="K9143" s="27">
        <f>IF(J9143="","",J9143+cat_offset)</f>
        <v/>
      </c>
      <c r="L9143" s="27">
        <f>IF(J9143="","",MAX(0,E9143-J9143)^2)</f>
        <v/>
      </c>
      <c r="M9143" s="27">
        <f>IF(J9143="","",MAX(0,E9143-(J9143+twcdh_off))^2)</f>
        <v/>
      </c>
      <c r="N9143" s="27">
        <f>IF(E9143="","",MAX(0,E9143-swcdh_thr)^2)</f>
        <v/>
      </c>
      <c r="O9143">
        <f>IF(K9143="","",ROUND(E9143-K9143,0))</f>
        <v/>
      </c>
      <c r="P9143">
        <f>IF(O9143="","",IF(O9143&gt;=1,O9143,0))</f>
        <v/>
      </c>
      <c r="Q9143" s="27">
        <f>IF(E9143="","",MAX(0,E9143-22))</f>
        <v/>
      </c>
      <c r="R9143" s="27">
        <f>IF(H9143=1,E9143,"")</f>
        <v/>
      </c>
      <c r="S9143" s="27">
        <f>IF(AND(H9143=1,J9143&lt;&gt;""),E9143-J9143,"")</f>
        <v/>
      </c>
      <c r="T9143">
        <f>IF(G9143="","",MONTH(G9143))</f>
        <v/>
      </c>
    </row>
    <row r="9144">
      <c r="A9144" s="24" t="n"/>
      <c r="B9144" s="24" t="n"/>
      <c r="C9144" s="24" t="n"/>
      <c r="D9144" s="24" t="n"/>
      <c r="E9144" s="24" t="n"/>
      <c r="F9144" s="25">
        <f>IF($E9144="","",DATE(IF($A9144="",nominal_year,$A9144),$B9144,$C9144)+($D9144-IF(LEFT(hour_conv,1)="1",1,0))/24)</f>
        <v/>
      </c>
      <c r="G9144" s="26">
        <f>IF(F9144="","",INT(F9144))</f>
        <v/>
      </c>
      <c r="H9144">
        <f>IF(G9144="","",IF(AND(MONTH(G9144)*100+DAY(G9144)&gt;=season_lo,MONTH(G9144)*100+DAY(G9144)&lt;=season_hi),1,0))</f>
        <v/>
      </c>
      <c r="I9144">
        <f>IF(G9144="","",G9144-first_day+1)</f>
        <v/>
      </c>
      <c r="J9144" s="27">
        <f>IF(I9144="","",INDEX(Daily!$J$2:$J$421,I9144))</f>
        <v/>
      </c>
      <c r="K9144" s="27">
        <f>IF(J9144="","",J9144+cat_offset)</f>
        <v/>
      </c>
      <c r="L9144" s="27">
        <f>IF(J9144="","",MAX(0,E9144-J9144)^2)</f>
        <v/>
      </c>
      <c r="M9144" s="27">
        <f>IF(J9144="","",MAX(0,E9144-(J9144+twcdh_off))^2)</f>
        <v/>
      </c>
      <c r="N9144" s="27">
        <f>IF(E9144="","",MAX(0,E9144-swcdh_thr)^2)</f>
        <v/>
      </c>
      <c r="O9144">
        <f>IF(K9144="","",ROUND(E9144-K9144,0))</f>
        <v/>
      </c>
      <c r="P9144">
        <f>IF(O9144="","",IF(O9144&gt;=1,O9144,0))</f>
        <v/>
      </c>
      <c r="Q9144" s="27">
        <f>IF(E9144="","",MAX(0,E9144-22))</f>
        <v/>
      </c>
      <c r="R9144" s="27">
        <f>IF(H9144=1,E9144,"")</f>
        <v/>
      </c>
      <c r="S9144" s="27">
        <f>IF(AND(H9144=1,J9144&lt;&gt;""),E9144-J9144,"")</f>
        <v/>
      </c>
      <c r="T9144">
        <f>IF(G9144="","",MONTH(G9144))</f>
        <v/>
      </c>
    </row>
    <row r="9145">
      <c r="A9145" s="24" t="n"/>
      <c r="B9145" s="24" t="n"/>
      <c r="C9145" s="24" t="n"/>
      <c r="D9145" s="24" t="n"/>
      <c r="E9145" s="24" t="n"/>
      <c r="F9145" s="25">
        <f>IF($E9145="","",DATE(IF($A9145="",nominal_year,$A9145),$B9145,$C9145)+($D9145-IF(LEFT(hour_conv,1)="1",1,0))/24)</f>
        <v/>
      </c>
      <c r="G9145" s="26">
        <f>IF(F9145="","",INT(F9145))</f>
        <v/>
      </c>
      <c r="H9145">
        <f>IF(G9145="","",IF(AND(MONTH(G9145)*100+DAY(G9145)&gt;=season_lo,MONTH(G9145)*100+DAY(G9145)&lt;=season_hi),1,0))</f>
        <v/>
      </c>
      <c r="I9145">
        <f>IF(G9145="","",G9145-first_day+1)</f>
        <v/>
      </c>
      <c r="J9145" s="27">
        <f>IF(I9145="","",INDEX(Daily!$J$2:$J$421,I9145))</f>
        <v/>
      </c>
      <c r="K9145" s="27">
        <f>IF(J9145="","",J9145+cat_offset)</f>
        <v/>
      </c>
      <c r="L9145" s="27">
        <f>IF(J9145="","",MAX(0,E9145-J9145)^2)</f>
        <v/>
      </c>
      <c r="M9145" s="27">
        <f>IF(J9145="","",MAX(0,E9145-(J9145+twcdh_off))^2)</f>
        <v/>
      </c>
      <c r="N9145" s="27">
        <f>IF(E9145="","",MAX(0,E9145-swcdh_thr)^2)</f>
        <v/>
      </c>
      <c r="O9145">
        <f>IF(K9145="","",ROUND(E9145-K9145,0))</f>
        <v/>
      </c>
      <c r="P9145">
        <f>IF(O9145="","",IF(O9145&gt;=1,O9145,0))</f>
        <v/>
      </c>
      <c r="Q9145" s="27">
        <f>IF(E9145="","",MAX(0,E9145-22))</f>
        <v/>
      </c>
      <c r="R9145" s="27">
        <f>IF(H9145=1,E9145,"")</f>
        <v/>
      </c>
      <c r="S9145" s="27">
        <f>IF(AND(H9145=1,J9145&lt;&gt;""),E9145-J9145,"")</f>
        <v/>
      </c>
      <c r="T9145">
        <f>IF(G9145="","",MONTH(G9145))</f>
        <v/>
      </c>
    </row>
    <row r="9146">
      <c r="A9146" s="24" t="n"/>
      <c r="B9146" s="24" t="n"/>
      <c r="C9146" s="24" t="n"/>
      <c r="D9146" s="24" t="n"/>
      <c r="E9146" s="24" t="n"/>
      <c r="F9146" s="25">
        <f>IF($E9146="","",DATE(IF($A9146="",nominal_year,$A9146),$B9146,$C9146)+($D9146-IF(LEFT(hour_conv,1)="1",1,0))/24)</f>
        <v/>
      </c>
      <c r="G9146" s="26">
        <f>IF(F9146="","",INT(F9146))</f>
        <v/>
      </c>
      <c r="H9146">
        <f>IF(G9146="","",IF(AND(MONTH(G9146)*100+DAY(G9146)&gt;=season_lo,MONTH(G9146)*100+DAY(G9146)&lt;=season_hi),1,0))</f>
        <v/>
      </c>
      <c r="I9146">
        <f>IF(G9146="","",G9146-first_day+1)</f>
        <v/>
      </c>
      <c r="J9146" s="27">
        <f>IF(I9146="","",INDEX(Daily!$J$2:$J$421,I9146))</f>
        <v/>
      </c>
      <c r="K9146" s="27">
        <f>IF(J9146="","",J9146+cat_offset)</f>
        <v/>
      </c>
      <c r="L9146" s="27">
        <f>IF(J9146="","",MAX(0,E9146-J9146)^2)</f>
        <v/>
      </c>
      <c r="M9146" s="27">
        <f>IF(J9146="","",MAX(0,E9146-(J9146+twcdh_off))^2)</f>
        <v/>
      </c>
      <c r="N9146" s="27">
        <f>IF(E9146="","",MAX(0,E9146-swcdh_thr)^2)</f>
        <v/>
      </c>
      <c r="O9146">
        <f>IF(K9146="","",ROUND(E9146-K9146,0))</f>
        <v/>
      </c>
      <c r="P9146">
        <f>IF(O9146="","",IF(O9146&gt;=1,O9146,0))</f>
        <v/>
      </c>
      <c r="Q9146" s="27">
        <f>IF(E9146="","",MAX(0,E9146-22))</f>
        <v/>
      </c>
      <c r="R9146" s="27">
        <f>IF(H9146=1,E9146,"")</f>
        <v/>
      </c>
      <c r="S9146" s="27">
        <f>IF(AND(H9146=1,J9146&lt;&gt;""),E9146-J9146,"")</f>
        <v/>
      </c>
      <c r="T9146">
        <f>IF(G9146="","",MONTH(G9146))</f>
        <v/>
      </c>
    </row>
    <row r="9147">
      <c r="A9147" s="24" t="n"/>
      <c r="B9147" s="24" t="n"/>
      <c r="C9147" s="24" t="n"/>
      <c r="D9147" s="24" t="n"/>
      <c r="E9147" s="24" t="n"/>
      <c r="F9147" s="25">
        <f>IF($E9147="","",DATE(IF($A9147="",nominal_year,$A9147),$B9147,$C9147)+($D9147-IF(LEFT(hour_conv,1)="1",1,0))/24)</f>
        <v/>
      </c>
      <c r="G9147" s="26">
        <f>IF(F9147="","",INT(F9147))</f>
        <v/>
      </c>
      <c r="H9147">
        <f>IF(G9147="","",IF(AND(MONTH(G9147)*100+DAY(G9147)&gt;=season_lo,MONTH(G9147)*100+DAY(G9147)&lt;=season_hi),1,0))</f>
        <v/>
      </c>
      <c r="I9147">
        <f>IF(G9147="","",G9147-first_day+1)</f>
        <v/>
      </c>
      <c r="J9147" s="27">
        <f>IF(I9147="","",INDEX(Daily!$J$2:$J$421,I9147))</f>
        <v/>
      </c>
      <c r="K9147" s="27">
        <f>IF(J9147="","",J9147+cat_offset)</f>
        <v/>
      </c>
      <c r="L9147" s="27">
        <f>IF(J9147="","",MAX(0,E9147-J9147)^2)</f>
        <v/>
      </c>
      <c r="M9147" s="27">
        <f>IF(J9147="","",MAX(0,E9147-(J9147+twcdh_off))^2)</f>
        <v/>
      </c>
      <c r="N9147" s="27">
        <f>IF(E9147="","",MAX(0,E9147-swcdh_thr)^2)</f>
        <v/>
      </c>
      <c r="O9147">
        <f>IF(K9147="","",ROUND(E9147-K9147,0))</f>
        <v/>
      </c>
      <c r="P9147">
        <f>IF(O9147="","",IF(O9147&gt;=1,O9147,0))</f>
        <v/>
      </c>
      <c r="Q9147" s="27">
        <f>IF(E9147="","",MAX(0,E9147-22))</f>
        <v/>
      </c>
      <c r="R9147" s="27">
        <f>IF(H9147=1,E9147,"")</f>
        <v/>
      </c>
      <c r="S9147" s="27">
        <f>IF(AND(H9147=1,J9147&lt;&gt;""),E9147-J9147,"")</f>
        <v/>
      </c>
      <c r="T9147">
        <f>IF(G9147="","",MONTH(G9147))</f>
        <v/>
      </c>
    </row>
    <row r="9148">
      <c r="A9148" s="24" t="n"/>
      <c r="B9148" s="24" t="n"/>
      <c r="C9148" s="24" t="n"/>
      <c r="D9148" s="24" t="n"/>
      <c r="E9148" s="24" t="n"/>
      <c r="F9148" s="25">
        <f>IF($E9148="","",DATE(IF($A9148="",nominal_year,$A9148),$B9148,$C9148)+($D9148-IF(LEFT(hour_conv,1)="1",1,0))/24)</f>
        <v/>
      </c>
      <c r="G9148" s="26">
        <f>IF(F9148="","",INT(F9148))</f>
        <v/>
      </c>
      <c r="H9148">
        <f>IF(G9148="","",IF(AND(MONTH(G9148)*100+DAY(G9148)&gt;=season_lo,MONTH(G9148)*100+DAY(G9148)&lt;=season_hi),1,0))</f>
        <v/>
      </c>
      <c r="I9148">
        <f>IF(G9148="","",G9148-first_day+1)</f>
        <v/>
      </c>
      <c r="J9148" s="27">
        <f>IF(I9148="","",INDEX(Daily!$J$2:$J$421,I9148))</f>
        <v/>
      </c>
      <c r="K9148" s="27">
        <f>IF(J9148="","",J9148+cat_offset)</f>
        <v/>
      </c>
      <c r="L9148" s="27">
        <f>IF(J9148="","",MAX(0,E9148-J9148)^2)</f>
        <v/>
      </c>
      <c r="M9148" s="27">
        <f>IF(J9148="","",MAX(0,E9148-(J9148+twcdh_off))^2)</f>
        <v/>
      </c>
      <c r="N9148" s="27">
        <f>IF(E9148="","",MAX(0,E9148-swcdh_thr)^2)</f>
        <v/>
      </c>
      <c r="O9148">
        <f>IF(K9148="","",ROUND(E9148-K9148,0))</f>
        <v/>
      </c>
      <c r="P9148">
        <f>IF(O9148="","",IF(O9148&gt;=1,O9148,0))</f>
        <v/>
      </c>
      <c r="Q9148" s="27">
        <f>IF(E9148="","",MAX(0,E9148-22))</f>
        <v/>
      </c>
      <c r="R9148" s="27">
        <f>IF(H9148=1,E9148,"")</f>
        <v/>
      </c>
      <c r="S9148" s="27">
        <f>IF(AND(H9148=1,J9148&lt;&gt;""),E9148-J9148,"")</f>
        <v/>
      </c>
      <c r="T9148">
        <f>IF(G9148="","",MONTH(G9148))</f>
        <v/>
      </c>
    </row>
    <row r="9149">
      <c r="A9149" s="24" t="n"/>
      <c r="B9149" s="24" t="n"/>
      <c r="C9149" s="24" t="n"/>
      <c r="D9149" s="24" t="n"/>
      <c r="E9149" s="24" t="n"/>
      <c r="F9149" s="25">
        <f>IF($E9149="","",DATE(IF($A9149="",nominal_year,$A9149),$B9149,$C9149)+($D9149-IF(LEFT(hour_conv,1)="1",1,0))/24)</f>
        <v/>
      </c>
      <c r="G9149" s="26">
        <f>IF(F9149="","",INT(F9149))</f>
        <v/>
      </c>
      <c r="H9149">
        <f>IF(G9149="","",IF(AND(MONTH(G9149)*100+DAY(G9149)&gt;=season_lo,MONTH(G9149)*100+DAY(G9149)&lt;=season_hi),1,0))</f>
        <v/>
      </c>
      <c r="I9149">
        <f>IF(G9149="","",G9149-first_day+1)</f>
        <v/>
      </c>
      <c r="J9149" s="27">
        <f>IF(I9149="","",INDEX(Daily!$J$2:$J$421,I9149))</f>
        <v/>
      </c>
      <c r="K9149" s="27">
        <f>IF(J9149="","",J9149+cat_offset)</f>
        <v/>
      </c>
      <c r="L9149" s="27">
        <f>IF(J9149="","",MAX(0,E9149-J9149)^2)</f>
        <v/>
      </c>
      <c r="M9149" s="27">
        <f>IF(J9149="","",MAX(0,E9149-(J9149+twcdh_off))^2)</f>
        <v/>
      </c>
      <c r="N9149" s="27">
        <f>IF(E9149="","",MAX(0,E9149-swcdh_thr)^2)</f>
        <v/>
      </c>
      <c r="O9149">
        <f>IF(K9149="","",ROUND(E9149-K9149,0))</f>
        <v/>
      </c>
      <c r="P9149">
        <f>IF(O9149="","",IF(O9149&gt;=1,O9149,0))</f>
        <v/>
      </c>
      <c r="Q9149" s="27">
        <f>IF(E9149="","",MAX(0,E9149-22))</f>
        <v/>
      </c>
      <c r="R9149" s="27">
        <f>IF(H9149=1,E9149,"")</f>
        <v/>
      </c>
      <c r="S9149" s="27">
        <f>IF(AND(H9149=1,J9149&lt;&gt;""),E9149-J9149,"")</f>
        <v/>
      </c>
      <c r="T9149">
        <f>IF(G9149="","",MONTH(G9149))</f>
        <v/>
      </c>
    </row>
    <row r="9150">
      <c r="A9150" s="24" t="n"/>
      <c r="B9150" s="24" t="n"/>
      <c r="C9150" s="24" t="n"/>
      <c r="D9150" s="24" t="n"/>
      <c r="E9150" s="24" t="n"/>
      <c r="F9150" s="25">
        <f>IF($E9150="","",DATE(IF($A9150="",nominal_year,$A9150),$B9150,$C9150)+($D9150-IF(LEFT(hour_conv,1)="1",1,0))/24)</f>
        <v/>
      </c>
      <c r="G9150" s="26">
        <f>IF(F9150="","",INT(F9150))</f>
        <v/>
      </c>
      <c r="H9150">
        <f>IF(G9150="","",IF(AND(MONTH(G9150)*100+DAY(G9150)&gt;=season_lo,MONTH(G9150)*100+DAY(G9150)&lt;=season_hi),1,0))</f>
        <v/>
      </c>
      <c r="I9150">
        <f>IF(G9150="","",G9150-first_day+1)</f>
        <v/>
      </c>
      <c r="J9150" s="27">
        <f>IF(I9150="","",INDEX(Daily!$J$2:$J$421,I9150))</f>
        <v/>
      </c>
      <c r="K9150" s="27">
        <f>IF(J9150="","",J9150+cat_offset)</f>
        <v/>
      </c>
      <c r="L9150" s="27">
        <f>IF(J9150="","",MAX(0,E9150-J9150)^2)</f>
        <v/>
      </c>
      <c r="M9150" s="27">
        <f>IF(J9150="","",MAX(0,E9150-(J9150+twcdh_off))^2)</f>
        <v/>
      </c>
      <c r="N9150" s="27">
        <f>IF(E9150="","",MAX(0,E9150-swcdh_thr)^2)</f>
        <v/>
      </c>
      <c r="O9150">
        <f>IF(K9150="","",ROUND(E9150-K9150,0))</f>
        <v/>
      </c>
      <c r="P9150">
        <f>IF(O9150="","",IF(O9150&gt;=1,O9150,0))</f>
        <v/>
      </c>
      <c r="Q9150" s="27">
        <f>IF(E9150="","",MAX(0,E9150-22))</f>
        <v/>
      </c>
      <c r="R9150" s="27">
        <f>IF(H9150=1,E9150,"")</f>
        <v/>
      </c>
      <c r="S9150" s="27">
        <f>IF(AND(H9150=1,J9150&lt;&gt;""),E9150-J9150,"")</f>
        <v/>
      </c>
      <c r="T9150">
        <f>IF(G9150="","",MONTH(G9150))</f>
        <v/>
      </c>
    </row>
    <row r="9151">
      <c r="A9151" s="24" t="n"/>
      <c r="B9151" s="24" t="n"/>
      <c r="C9151" s="24" t="n"/>
      <c r="D9151" s="24" t="n"/>
      <c r="E9151" s="24" t="n"/>
      <c r="F9151" s="25">
        <f>IF($E9151="","",DATE(IF($A9151="",nominal_year,$A9151),$B9151,$C9151)+($D9151-IF(LEFT(hour_conv,1)="1",1,0))/24)</f>
        <v/>
      </c>
      <c r="G9151" s="26">
        <f>IF(F9151="","",INT(F9151))</f>
        <v/>
      </c>
      <c r="H9151">
        <f>IF(G9151="","",IF(AND(MONTH(G9151)*100+DAY(G9151)&gt;=season_lo,MONTH(G9151)*100+DAY(G9151)&lt;=season_hi),1,0))</f>
        <v/>
      </c>
      <c r="I9151">
        <f>IF(G9151="","",G9151-first_day+1)</f>
        <v/>
      </c>
      <c r="J9151" s="27">
        <f>IF(I9151="","",INDEX(Daily!$J$2:$J$421,I9151))</f>
        <v/>
      </c>
      <c r="K9151" s="27">
        <f>IF(J9151="","",J9151+cat_offset)</f>
        <v/>
      </c>
      <c r="L9151" s="27">
        <f>IF(J9151="","",MAX(0,E9151-J9151)^2)</f>
        <v/>
      </c>
      <c r="M9151" s="27">
        <f>IF(J9151="","",MAX(0,E9151-(J9151+twcdh_off))^2)</f>
        <v/>
      </c>
      <c r="N9151" s="27">
        <f>IF(E9151="","",MAX(0,E9151-swcdh_thr)^2)</f>
        <v/>
      </c>
      <c r="O9151">
        <f>IF(K9151="","",ROUND(E9151-K9151,0))</f>
        <v/>
      </c>
      <c r="P9151">
        <f>IF(O9151="","",IF(O9151&gt;=1,O9151,0))</f>
        <v/>
      </c>
      <c r="Q9151" s="27">
        <f>IF(E9151="","",MAX(0,E9151-22))</f>
        <v/>
      </c>
      <c r="R9151" s="27">
        <f>IF(H9151=1,E9151,"")</f>
        <v/>
      </c>
      <c r="S9151" s="27">
        <f>IF(AND(H9151=1,J9151&lt;&gt;""),E9151-J9151,"")</f>
        <v/>
      </c>
      <c r="T9151">
        <f>IF(G9151="","",MONTH(G9151))</f>
        <v/>
      </c>
    </row>
    <row r="9152">
      <c r="A9152" s="24" t="n"/>
      <c r="B9152" s="24" t="n"/>
      <c r="C9152" s="24" t="n"/>
      <c r="D9152" s="24" t="n"/>
      <c r="E9152" s="24" t="n"/>
      <c r="F9152" s="25">
        <f>IF($E9152="","",DATE(IF($A9152="",nominal_year,$A9152),$B9152,$C9152)+($D9152-IF(LEFT(hour_conv,1)="1",1,0))/24)</f>
        <v/>
      </c>
      <c r="G9152" s="26">
        <f>IF(F9152="","",INT(F9152))</f>
        <v/>
      </c>
      <c r="H9152">
        <f>IF(G9152="","",IF(AND(MONTH(G9152)*100+DAY(G9152)&gt;=season_lo,MONTH(G9152)*100+DAY(G9152)&lt;=season_hi),1,0))</f>
        <v/>
      </c>
      <c r="I9152">
        <f>IF(G9152="","",G9152-first_day+1)</f>
        <v/>
      </c>
      <c r="J9152" s="27">
        <f>IF(I9152="","",INDEX(Daily!$J$2:$J$421,I9152))</f>
        <v/>
      </c>
      <c r="K9152" s="27">
        <f>IF(J9152="","",J9152+cat_offset)</f>
        <v/>
      </c>
      <c r="L9152" s="27">
        <f>IF(J9152="","",MAX(0,E9152-J9152)^2)</f>
        <v/>
      </c>
      <c r="M9152" s="27">
        <f>IF(J9152="","",MAX(0,E9152-(J9152+twcdh_off))^2)</f>
        <v/>
      </c>
      <c r="N9152" s="27">
        <f>IF(E9152="","",MAX(0,E9152-swcdh_thr)^2)</f>
        <v/>
      </c>
      <c r="O9152">
        <f>IF(K9152="","",ROUND(E9152-K9152,0))</f>
        <v/>
      </c>
      <c r="P9152">
        <f>IF(O9152="","",IF(O9152&gt;=1,O9152,0))</f>
        <v/>
      </c>
      <c r="Q9152" s="27">
        <f>IF(E9152="","",MAX(0,E9152-22))</f>
        <v/>
      </c>
      <c r="R9152" s="27">
        <f>IF(H9152=1,E9152,"")</f>
        <v/>
      </c>
      <c r="S9152" s="27">
        <f>IF(AND(H9152=1,J9152&lt;&gt;""),E9152-J9152,"")</f>
        <v/>
      </c>
      <c r="T9152">
        <f>IF(G9152="","",MONTH(G9152))</f>
        <v/>
      </c>
    </row>
    <row r="9153">
      <c r="A9153" s="24" t="n"/>
      <c r="B9153" s="24" t="n"/>
      <c r="C9153" s="24" t="n"/>
      <c r="D9153" s="24" t="n"/>
      <c r="E9153" s="24" t="n"/>
      <c r="F9153" s="25">
        <f>IF($E9153="","",DATE(IF($A9153="",nominal_year,$A9153),$B9153,$C9153)+($D9153-IF(LEFT(hour_conv,1)="1",1,0))/24)</f>
        <v/>
      </c>
      <c r="G9153" s="26">
        <f>IF(F9153="","",INT(F9153))</f>
        <v/>
      </c>
      <c r="H9153">
        <f>IF(G9153="","",IF(AND(MONTH(G9153)*100+DAY(G9153)&gt;=season_lo,MONTH(G9153)*100+DAY(G9153)&lt;=season_hi),1,0))</f>
        <v/>
      </c>
      <c r="I9153">
        <f>IF(G9153="","",G9153-first_day+1)</f>
        <v/>
      </c>
      <c r="J9153" s="27">
        <f>IF(I9153="","",INDEX(Daily!$J$2:$J$421,I9153))</f>
        <v/>
      </c>
      <c r="K9153" s="27">
        <f>IF(J9153="","",J9153+cat_offset)</f>
        <v/>
      </c>
      <c r="L9153" s="27">
        <f>IF(J9153="","",MAX(0,E9153-J9153)^2)</f>
        <v/>
      </c>
      <c r="M9153" s="27">
        <f>IF(J9153="","",MAX(0,E9153-(J9153+twcdh_off))^2)</f>
        <v/>
      </c>
      <c r="N9153" s="27">
        <f>IF(E9153="","",MAX(0,E9153-swcdh_thr)^2)</f>
        <v/>
      </c>
      <c r="O9153">
        <f>IF(K9153="","",ROUND(E9153-K9153,0))</f>
        <v/>
      </c>
      <c r="P9153">
        <f>IF(O9153="","",IF(O9153&gt;=1,O9153,0))</f>
        <v/>
      </c>
      <c r="Q9153" s="27">
        <f>IF(E9153="","",MAX(0,E9153-22))</f>
        <v/>
      </c>
      <c r="R9153" s="27">
        <f>IF(H9153=1,E9153,"")</f>
        <v/>
      </c>
      <c r="S9153" s="27">
        <f>IF(AND(H9153=1,J9153&lt;&gt;""),E9153-J9153,"")</f>
        <v/>
      </c>
      <c r="T9153">
        <f>IF(G9153="","",MONTH(G9153))</f>
        <v/>
      </c>
    </row>
    <row r="9154">
      <c r="A9154" s="24" t="n"/>
      <c r="B9154" s="24" t="n"/>
      <c r="C9154" s="24" t="n"/>
      <c r="D9154" s="24" t="n"/>
      <c r="E9154" s="24" t="n"/>
      <c r="F9154" s="25">
        <f>IF($E9154="","",DATE(IF($A9154="",nominal_year,$A9154),$B9154,$C9154)+($D9154-IF(LEFT(hour_conv,1)="1",1,0))/24)</f>
        <v/>
      </c>
      <c r="G9154" s="26">
        <f>IF(F9154="","",INT(F9154))</f>
        <v/>
      </c>
      <c r="H9154">
        <f>IF(G9154="","",IF(AND(MONTH(G9154)*100+DAY(G9154)&gt;=season_lo,MONTH(G9154)*100+DAY(G9154)&lt;=season_hi),1,0))</f>
        <v/>
      </c>
      <c r="I9154">
        <f>IF(G9154="","",G9154-first_day+1)</f>
        <v/>
      </c>
      <c r="J9154" s="27">
        <f>IF(I9154="","",INDEX(Daily!$J$2:$J$421,I9154))</f>
        <v/>
      </c>
      <c r="K9154" s="27">
        <f>IF(J9154="","",J9154+cat_offset)</f>
        <v/>
      </c>
      <c r="L9154" s="27">
        <f>IF(J9154="","",MAX(0,E9154-J9154)^2)</f>
        <v/>
      </c>
      <c r="M9154" s="27">
        <f>IF(J9154="","",MAX(0,E9154-(J9154+twcdh_off))^2)</f>
        <v/>
      </c>
      <c r="N9154" s="27">
        <f>IF(E9154="","",MAX(0,E9154-swcdh_thr)^2)</f>
        <v/>
      </c>
      <c r="O9154">
        <f>IF(K9154="","",ROUND(E9154-K9154,0))</f>
        <v/>
      </c>
      <c r="P9154">
        <f>IF(O9154="","",IF(O9154&gt;=1,O9154,0))</f>
        <v/>
      </c>
      <c r="Q9154" s="27">
        <f>IF(E9154="","",MAX(0,E9154-22))</f>
        <v/>
      </c>
      <c r="R9154" s="27">
        <f>IF(H9154=1,E9154,"")</f>
        <v/>
      </c>
      <c r="S9154" s="27">
        <f>IF(AND(H9154=1,J9154&lt;&gt;""),E9154-J9154,"")</f>
        <v/>
      </c>
      <c r="T9154">
        <f>IF(G9154="","",MONTH(G9154))</f>
        <v/>
      </c>
    </row>
    <row r="9155">
      <c r="A9155" s="24" t="n"/>
      <c r="B9155" s="24" t="n"/>
      <c r="C9155" s="24" t="n"/>
      <c r="D9155" s="24" t="n"/>
      <c r="E9155" s="24" t="n"/>
      <c r="F9155" s="25">
        <f>IF($E9155="","",DATE(IF($A9155="",nominal_year,$A9155),$B9155,$C9155)+($D9155-IF(LEFT(hour_conv,1)="1",1,0))/24)</f>
        <v/>
      </c>
      <c r="G9155" s="26">
        <f>IF(F9155="","",INT(F9155))</f>
        <v/>
      </c>
      <c r="H9155">
        <f>IF(G9155="","",IF(AND(MONTH(G9155)*100+DAY(G9155)&gt;=season_lo,MONTH(G9155)*100+DAY(G9155)&lt;=season_hi),1,0))</f>
        <v/>
      </c>
      <c r="I9155">
        <f>IF(G9155="","",G9155-first_day+1)</f>
        <v/>
      </c>
      <c r="J9155" s="27">
        <f>IF(I9155="","",INDEX(Daily!$J$2:$J$421,I9155))</f>
        <v/>
      </c>
      <c r="K9155" s="27">
        <f>IF(J9155="","",J9155+cat_offset)</f>
        <v/>
      </c>
      <c r="L9155" s="27">
        <f>IF(J9155="","",MAX(0,E9155-J9155)^2)</f>
        <v/>
      </c>
      <c r="M9155" s="27">
        <f>IF(J9155="","",MAX(0,E9155-(J9155+twcdh_off))^2)</f>
        <v/>
      </c>
      <c r="N9155" s="27">
        <f>IF(E9155="","",MAX(0,E9155-swcdh_thr)^2)</f>
        <v/>
      </c>
      <c r="O9155">
        <f>IF(K9155="","",ROUND(E9155-K9155,0))</f>
        <v/>
      </c>
      <c r="P9155">
        <f>IF(O9155="","",IF(O9155&gt;=1,O9155,0))</f>
        <v/>
      </c>
      <c r="Q9155" s="27">
        <f>IF(E9155="","",MAX(0,E9155-22))</f>
        <v/>
      </c>
      <c r="R9155" s="27">
        <f>IF(H9155=1,E9155,"")</f>
        <v/>
      </c>
      <c r="S9155" s="27">
        <f>IF(AND(H9155=1,J9155&lt;&gt;""),E9155-J9155,"")</f>
        <v/>
      </c>
      <c r="T9155">
        <f>IF(G9155="","",MONTH(G9155))</f>
        <v/>
      </c>
    </row>
    <row r="9156">
      <c r="A9156" s="24" t="n"/>
      <c r="B9156" s="24" t="n"/>
      <c r="C9156" s="24" t="n"/>
      <c r="D9156" s="24" t="n"/>
      <c r="E9156" s="24" t="n"/>
      <c r="F9156" s="25">
        <f>IF($E9156="","",DATE(IF($A9156="",nominal_year,$A9156),$B9156,$C9156)+($D9156-IF(LEFT(hour_conv,1)="1",1,0))/24)</f>
        <v/>
      </c>
      <c r="G9156" s="26">
        <f>IF(F9156="","",INT(F9156))</f>
        <v/>
      </c>
      <c r="H9156">
        <f>IF(G9156="","",IF(AND(MONTH(G9156)*100+DAY(G9156)&gt;=season_lo,MONTH(G9156)*100+DAY(G9156)&lt;=season_hi),1,0))</f>
        <v/>
      </c>
      <c r="I9156">
        <f>IF(G9156="","",G9156-first_day+1)</f>
        <v/>
      </c>
      <c r="J9156" s="27">
        <f>IF(I9156="","",INDEX(Daily!$J$2:$J$421,I9156))</f>
        <v/>
      </c>
      <c r="K9156" s="27">
        <f>IF(J9156="","",J9156+cat_offset)</f>
        <v/>
      </c>
      <c r="L9156" s="27">
        <f>IF(J9156="","",MAX(0,E9156-J9156)^2)</f>
        <v/>
      </c>
      <c r="M9156" s="27">
        <f>IF(J9156="","",MAX(0,E9156-(J9156+twcdh_off))^2)</f>
        <v/>
      </c>
      <c r="N9156" s="27">
        <f>IF(E9156="","",MAX(0,E9156-swcdh_thr)^2)</f>
        <v/>
      </c>
      <c r="O9156">
        <f>IF(K9156="","",ROUND(E9156-K9156,0))</f>
        <v/>
      </c>
      <c r="P9156">
        <f>IF(O9156="","",IF(O9156&gt;=1,O9156,0))</f>
        <v/>
      </c>
      <c r="Q9156" s="27">
        <f>IF(E9156="","",MAX(0,E9156-22))</f>
        <v/>
      </c>
      <c r="R9156" s="27">
        <f>IF(H9156=1,E9156,"")</f>
        <v/>
      </c>
      <c r="S9156" s="27">
        <f>IF(AND(H9156=1,J9156&lt;&gt;""),E9156-J9156,"")</f>
        <v/>
      </c>
      <c r="T9156">
        <f>IF(G9156="","",MONTH(G9156))</f>
        <v/>
      </c>
    </row>
    <row r="9157">
      <c r="A9157" s="24" t="n"/>
      <c r="B9157" s="24" t="n"/>
      <c r="C9157" s="24" t="n"/>
      <c r="D9157" s="24" t="n"/>
      <c r="E9157" s="24" t="n"/>
      <c r="F9157" s="25">
        <f>IF($E9157="","",DATE(IF($A9157="",nominal_year,$A9157),$B9157,$C9157)+($D9157-IF(LEFT(hour_conv,1)="1",1,0))/24)</f>
        <v/>
      </c>
      <c r="G9157" s="26">
        <f>IF(F9157="","",INT(F9157))</f>
        <v/>
      </c>
      <c r="H9157">
        <f>IF(G9157="","",IF(AND(MONTH(G9157)*100+DAY(G9157)&gt;=season_lo,MONTH(G9157)*100+DAY(G9157)&lt;=season_hi),1,0))</f>
        <v/>
      </c>
      <c r="I9157">
        <f>IF(G9157="","",G9157-first_day+1)</f>
        <v/>
      </c>
      <c r="J9157" s="27">
        <f>IF(I9157="","",INDEX(Daily!$J$2:$J$421,I9157))</f>
        <v/>
      </c>
      <c r="K9157" s="27">
        <f>IF(J9157="","",J9157+cat_offset)</f>
        <v/>
      </c>
      <c r="L9157" s="27">
        <f>IF(J9157="","",MAX(0,E9157-J9157)^2)</f>
        <v/>
      </c>
      <c r="M9157" s="27">
        <f>IF(J9157="","",MAX(0,E9157-(J9157+twcdh_off))^2)</f>
        <v/>
      </c>
      <c r="N9157" s="27">
        <f>IF(E9157="","",MAX(0,E9157-swcdh_thr)^2)</f>
        <v/>
      </c>
      <c r="O9157">
        <f>IF(K9157="","",ROUND(E9157-K9157,0))</f>
        <v/>
      </c>
      <c r="P9157">
        <f>IF(O9157="","",IF(O9157&gt;=1,O9157,0))</f>
        <v/>
      </c>
      <c r="Q9157" s="27">
        <f>IF(E9157="","",MAX(0,E9157-22))</f>
        <v/>
      </c>
      <c r="R9157" s="27">
        <f>IF(H9157=1,E9157,"")</f>
        <v/>
      </c>
      <c r="S9157" s="27">
        <f>IF(AND(H9157=1,J9157&lt;&gt;""),E9157-J9157,"")</f>
        <v/>
      </c>
      <c r="T9157">
        <f>IF(G9157="","",MONTH(G9157))</f>
        <v/>
      </c>
    </row>
    <row r="9158">
      <c r="A9158" s="24" t="n"/>
      <c r="B9158" s="24" t="n"/>
      <c r="C9158" s="24" t="n"/>
      <c r="D9158" s="24" t="n"/>
      <c r="E9158" s="24" t="n"/>
      <c r="F9158" s="25">
        <f>IF($E9158="","",DATE(IF($A9158="",nominal_year,$A9158),$B9158,$C9158)+($D9158-IF(LEFT(hour_conv,1)="1",1,0))/24)</f>
        <v/>
      </c>
      <c r="G9158" s="26">
        <f>IF(F9158="","",INT(F9158))</f>
        <v/>
      </c>
      <c r="H9158">
        <f>IF(G9158="","",IF(AND(MONTH(G9158)*100+DAY(G9158)&gt;=season_lo,MONTH(G9158)*100+DAY(G9158)&lt;=season_hi),1,0))</f>
        <v/>
      </c>
      <c r="I9158">
        <f>IF(G9158="","",G9158-first_day+1)</f>
        <v/>
      </c>
      <c r="J9158" s="27">
        <f>IF(I9158="","",INDEX(Daily!$J$2:$J$421,I9158))</f>
        <v/>
      </c>
      <c r="K9158" s="27">
        <f>IF(J9158="","",J9158+cat_offset)</f>
        <v/>
      </c>
      <c r="L9158" s="27">
        <f>IF(J9158="","",MAX(0,E9158-J9158)^2)</f>
        <v/>
      </c>
      <c r="M9158" s="27">
        <f>IF(J9158="","",MAX(0,E9158-(J9158+twcdh_off))^2)</f>
        <v/>
      </c>
      <c r="N9158" s="27">
        <f>IF(E9158="","",MAX(0,E9158-swcdh_thr)^2)</f>
        <v/>
      </c>
      <c r="O9158">
        <f>IF(K9158="","",ROUND(E9158-K9158,0))</f>
        <v/>
      </c>
      <c r="P9158">
        <f>IF(O9158="","",IF(O9158&gt;=1,O9158,0))</f>
        <v/>
      </c>
      <c r="Q9158" s="27">
        <f>IF(E9158="","",MAX(0,E9158-22))</f>
        <v/>
      </c>
      <c r="R9158" s="27">
        <f>IF(H9158=1,E9158,"")</f>
        <v/>
      </c>
      <c r="S9158" s="27">
        <f>IF(AND(H9158=1,J9158&lt;&gt;""),E9158-J9158,"")</f>
        <v/>
      </c>
      <c r="T9158">
        <f>IF(G9158="","",MONTH(G9158))</f>
        <v/>
      </c>
    </row>
    <row r="9159">
      <c r="A9159" s="24" t="n"/>
      <c r="B9159" s="24" t="n"/>
      <c r="C9159" s="24" t="n"/>
      <c r="D9159" s="24" t="n"/>
      <c r="E9159" s="24" t="n"/>
      <c r="F9159" s="25">
        <f>IF($E9159="","",DATE(IF($A9159="",nominal_year,$A9159),$B9159,$C9159)+($D9159-IF(LEFT(hour_conv,1)="1",1,0))/24)</f>
        <v/>
      </c>
      <c r="G9159" s="26">
        <f>IF(F9159="","",INT(F9159))</f>
        <v/>
      </c>
      <c r="H9159">
        <f>IF(G9159="","",IF(AND(MONTH(G9159)*100+DAY(G9159)&gt;=season_lo,MONTH(G9159)*100+DAY(G9159)&lt;=season_hi),1,0))</f>
        <v/>
      </c>
      <c r="I9159">
        <f>IF(G9159="","",G9159-first_day+1)</f>
        <v/>
      </c>
      <c r="J9159" s="27">
        <f>IF(I9159="","",INDEX(Daily!$J$2:$J$421,I9159))</f>
        <v/>
      </c>
      <c r="K9159" s="27">
        <f>IF(J9159="","",J9159+cat_offset)</f>
        <v/>
      </c>
      <c r="L9159" s="27">
        <f>IF(J9159="","",MAX(0,E9159-J9159)^2)</f>
        <v/>
      </c>
      <c r="M9159" s="27">
        <f>IF(J9159="","",MAX(0,E9159-(J9159+twcdh_off))^2)</f>
        <v/>
      </c>
      <c r="N9159" s="27">
        <f>IF(E9159="","",MAX(0,E9159-swcdh_thr)^2)</f>
        <v/>
      </c>
      <c r="O9159">
        <f>IF(K9159="","",ROUND(E9159-K9159,0))</f>
        <v/>
      </c>
      <c r="P9159">
        <f>IF(O9159="","",IF(O9159&gt;=1,O9159,0))</f>
        <v/>
      </c>
      <c r="Q9159" s="27">
        <f>IF(E9159="","",MAX(0,E9159-22))</f>
        <v/>
      </c>
      <c r="R9159" s="27">
        <f>IF(H9159=1,E9159,"")</f>
        <v/>
      </c>
      <c r="S9159" s="27">
        <f>IF(AND(H9159=1,J9159&lt;&gt;""),E9159-J9159,"")</f>
        <v/>
      </c>
      <c r="T9159">
        <f>IF(G9159="","",MONTH(G9159))</f>
        <v/>
      </c>
    </row>
    <row r="9160">
      <c r="A9160" s="24" t="n"/>
      <c r="B9160" s="24" t="n"/>
      <c r="C9160" s="24" t="n"/>
      <c r="D9160" s="24" t="n"/>
      <c r="E9160" s="24" t="n"/>
      <c r="F9160" s="25">
        <f>IF($E9160="","",DATE(IF($A9160="",nominal_year,$A9160),$B9160,$C9160)+($D9160-IF(LEFT(hour_conv,1)="1",1,0))/24)</f>
        <v/>
      </c>
      <c r="G9160" s="26">
        <f>IF(F9160="","",INT(F9160))</f>
        <v/>
      </c>
      <c r="H9160">
        <f>IF(G9160="","",IF(AND(MONTH(G9160)*100+DAY(G9160)&gt;=season_lo,MONTH(G9160)*100+DAY(G9160)&lt;=season_hi),1,0))</f>
        <v/>
      </c>
      <c r="I9160">
        <f>IF(G9160="","",G9160-first_day+1)</f>
        <v/>
      </c>
      <c r="J9160" s="27">
        <f>IF(I9160="","",INDEX(Daily!$J$2:$J$421,I9160))</f>
        <v/>
      </c>
      <c r="K9160" s="27">
        <f>IF(J9160="","",J9160+cat_offset)</f>
        <v/>
      </c>
      <c r="L9160" s="27">
        <f>IF(J9160="","",MAX(0,E9160-J9160)^2)</f>
        <v/>
      </c>
      <c r="M9160" s="27">
        <f>IF(J9160="","",MAX(0,E9160-(J9160+twcdh_off))^2)</f>
        <v/>
      </c>
      <c r="N9160" s="27">
        <f>IF(E9160="","",MAX(0,E9160-swcdh_thr)^2)</f>
        <v/>
      </c>
      <c r="O9160">
        <f>IF(K9160="","",ROUND(E9160-K9160,0))</f>
        <v/>
      </c>
      <c r="P9160">
        <f>IF(O9160="","",IF(O9160&gt;=1,O9160,0))</f>
        <v/>
      </c>
      <c r="Q9160" s="27">
        <f>IF(E9160="","",MAX(0,E9160-22))</f>
        <v/>
      </c>
      <c r="R9160" s="27">
        <f>IF(H9160=1,E9160,"")</f>
        <v/>
      </c>
      <c r="S9160" s="27">
        <f>IF(AND(H9160=1,J9160&lt;&gt;""),E9160-J9160,"")</f>
        <v/>
      </c>
      <c r="T9160">
        <f>IF(G9160="","",MONTH(G9160))</f>
        <v/>
      </c>
    </row>
    <row r="9161">
      <c r="A9161" s="24" t="n"/>
      <c r="B9161" s="24" t="n"/>
      <c r="C9161" s="24" t="n"/>
      <c r="D9161" s="24" t="n"/>
      <c r="E9161" s="24" t="n"/>
      <c r="F9161" s="25">
        <f>IF($E9161="","",DATE(IF($A9161="",nominal_year,$A9161),$B9161,$C9161)+($D9161-IF(LEFT(hour_conv,1)="1",1,0))/24)</f>
        <v/>
      </c>
      <c r="G9161" s="26">
        <f>IF(F9161="","",INT(F9161))</f>
        <v/>
      </c>
      <c r="H9161">
        <f>IF(G9161="","",IF(AND(MONTH(G9161)*100+DAY(G9161)&gt;=season_lo,MONTH(G9161)*100+DAY(G9161)&lt;=season_hi),1,0))</f>
        <v/>
      </c>
      <c r="I9161">
        <f>IF(G9161="","",G9161-first_day+1)</f>
        <v/>
      </c>
      <c r="J9161" s="27">
        <f>IF(I9161="","",INDEX(Daily!$J$2:$J$421,I9161))</f>
        <v/>
      </c>
      <c r="K9161" s="27">
        <f>IF(J9161="","",J9161+cat_offset)</f>
        <v/>
      </c>
      <c r="L9161" s="27">
        <f>IF(J9161="","",MAX(0,E9161-J9161)^2)</f>
        <v/>
      </c>
      <c r="M9161" s="27">
        <f>IF(J9161="","",MAX(0,E9161-(J9161+twcdh_off))^2)</f>
        <v/>
      </c>
      <c r="N9161" s="27">
        <f>IF(E9161="","",MAX(0,E9161-swcdh_thr)^2)</f>
        <v/>
      </c>
      <c r="O9161">
        <f>IF(K9161="","",ROUND(E9161-K9161,0))</f>
        <v/>
      </c>
      <c r="P9161">
        <f>IF(O9161="","",IF(O9161&gt;=1,O9161,0))</f>
        <v/>
      </c>
      <c r="Q9161" s="27">
        <f>IF(E9161="","",MAX(0,E9161-22))</f>
        <v/>
      </c>
      <c r="R9161" s="27">
        <f>IF(H9161=1,E9161,"")</f>
        <v/>
      </c>
      <c r="S9161" s="27">
        <f>IF(AND(H9161=1,J9161&lt;&gt;""),E9161-J9161,"")</f>
        <v/>
      </c>
      <c r="T9161">
        <f>IF(G9161="","",MONTH(G9161))</f>
        <v/>
      </c>
    </row>
    <row r="9162">
      <c r="A9162" s="24" t="n"/>
      <c r="B9162" s="24" t="n"/>
      <c r="C9162" s="24" t="n"/>
      <c r="D9162" s="24" t="n"/>
      <c r="E9162" s="24" t="n"/>
      <c r="F9162" s="25">
        <f>IF($E9162="","",DATE(IF($A9162="",nominal_year,$A9162),$B9162,$C9162)+($D9162-IF(LEFT(hour_conv,1)="1",1,0))/24)</f>
        <v/>
      </c>
      <c r="G9162" s="26">
        <f>IF(F9162="","",INT(F9162))</f>
        <v/>
      </c>
      <c r="H9162">
        <f>IF(G9162="","",IF(AND(MONTH(G9162)*100+DAY(G9162)&gt;=season_lo,MONTH(G9162)*100+DAY(G9162)&lt;=season_hi),1,0))</f>
        <v/>
      </c>
      <c r="I9162">
        <f>IF(G9162="","",G9162-first_day+1)</f>
        <v/>
      </c>
      <c r="J9162" s="27">
        <f>IF(I9162="","",INDEX(Daily!$J$2:$J$421,I9162))</f>
        <v/>
      </c>
      <c r="K9162" s="27">
        <f>IF(J9162="","",J9162+cat_offset)</f>
        <v/>
      </c>
      <c r="L9162" s="27">
        <f>IF(J9162="","",MAX(0,E9162-J9162)^2)</f>
        <v/>
      </c>
      <c r="M9162" s="27">
        <f>IF(J9162="","",MAX(0,E9162-(J9162+twcdh_off))^2)</f>
        <v/>
      </c>
      <c r="N9162" s="27">
        <f>IF(E9162="","",MAX(0,E9162-swcdh_thr)^2)</f>
        <v/>
      </c>
      <c r="O9162">
        <f>IF(K9162="","",ROUND(E9162-K9162,0))</f>
        <v/>
      </c>
      <c r="P9162">
        <f>IF(O9162="","",IF(O9162&gt;=1,O9162,0))</f>
        <v/>
      </c>
      <c r="Q9162" s="27">
        <f>IF(E9162="","",MAX(0,E9162-22))</f>
        <v/>
      </c>
      <c r="R9162" s="27">
        <f>IF(H9162=1,E9162,"")</f>
        <v/>
      </c>
      <c r="S9162" s="27">
        <f>IF(AND(H9162=1,J9162&lt;&gt;""),E9162-J9162,"")</f>
        <v/>
      </c>
      <c r="T9162">
        <f>IF(G9162="","",MONTH(G9162))</f>
        <v/>
      </c>
    </row>
    <row r="9163">
      <c r="A9163" s="24" t="n"/>
      <c r="B9163" s="24" t="n"/>
      <c r="C9163" s="24" t="n"/>
      <c r="D9163" s="24" t="n"/>
      <c r="E9163" s="24" t="n"/>
      <c r="F9163" s="25">
        <f>IF($E9163="","",DATE(IF($A9163="",nominal_year,$A9163),$B9163,$C9163)+($D9163-IF(LEFT(hour_conv,1)="1",1,0))/24)</f>
        <v/>
      </c>
      <c r="G9163" s="26">
        <f>IF(F9163="","",INT(F9163))</f>
        <v/>
      </c>
      <c r="H9163">
        <f>IF(G9163="","",IF(AND(MONTH(G9163)*100+DAY(G9163)&gt;=season_lo,MONTH(G9163)*100+DAY(G9163)&lt;=season_hi),1,0))</f>
        <v/>
      </c>
      <c r="I9163">
        <f>IF(G9163="","",G9163-first_day+1)</f>
        <v/>
      </c>
      <c r="J9163" s="27">
        <f>IF(I9163="","",INDEX(Daily!$J$2:$J$421,I9163))</f>
        <v/>
      </c>
      <c r="K9163" s="27">
        <f>IF(J9163="","",J9163+cat_offset)</f>
        <v/>
      </c>
      <c r="L9163" s="27">
        <f>IF(J9163="","",MAX(0,E9163-J9163)^2)</f>
        <v/>
      </c>
      <c r="M9163" s="27">
        <f>IF(J9163="","",MAX(0,E9163-(J9163+twcdh_off))^2)</f>
        <v/>
      </c>
      <c r="N9163" s="27">
        <f>IF(E9163="","",MAX(0,E9163-swcdh_thr)^2)</f>
        <v/>
      </c>
      <c r="O9163">
        <f>IF(K9163="","",ROUND(E9163-K9163,0))</f>
        <v/>
      </c>
      <c r="P9163">
        <f>IF(O9163="","",IF(O9163&gt;=1,O9163,0))</f>
        <v/>
      </c>
      <c r="Q9163" s="27">
        <f>IF(E9163="","",MAX(0,E9163-22))</f>
        <v/>
      </c>
      <c r="R9163" s="27">
        <f>IF(H9163=1,E9163,"")</f>
        <v/>
      </c>
      <c r="S9163" s="27">
        <f>IF(AND(H9163=1,J9163&lt;&gt;""),E9163-J9163,"")</f>
        <v/>
      </c>
      <c r="T9163">
        <f>IF(G9163="","",MONTH(G9163))</f>
        <v/>
      </c>
    </row>
    <row r="9164">
      <c r="A9164" s="24" t="n"/>
      <c r="B9164" s="24" t="n"/>
      <c r="C9164" s="24" t="n"/>
      <c r="D9164" s="24" t="n"/>
      <c r="E9164" s="24" t="n"/>
      <c r="F9164" s="25">
        <f>IF($E9164="","",DATE(IF($A9164="",nominal_year,$A9164),$B9164,$C9164)+($D9164-IF(LEFT(hour_conv,1)="1",1,0))/24)</f>
        <v/>
      </c>
      <c r="G9164" s="26">
        <f>IF(F9164="","",INT(F9164))</f>
        <v/>
      </c>
      <c r="H9164">
        <f>IF(G9164="","",IF(AND(MONTH(G9164)*100+DAY(G9164)&gt;=season_lo,MONTH(G9164)*100+DAY(G9164)&lt;=season_hi),1,0))</f>
        <v/>
      </c>
      <c r="I9164">
        <f>IF(G9164="","",G9164-first_day+1)</f>
        <v/>
      </c>
      <c r="J9164" s="27">
        <f>IF(I9164="","",INDEX(Daily!$J$2:$J$421,I9164))</f>
        <v/>
      </c>
      <c r="K9164" s="27">
        <f>IF(J9164="","",J9164+cat_offset)</f>
        <v/>
      </c>
      <c r="L9164" s="27">
        <f>IF(J9164="","",MAX(0,E9164-J9164)^2)</f>
        <v/>
      </c>
      <c r="M9164" s="27">
        <f>IF(J9164="","",MAX(0,E9164-(J9164+twcdh_off))^2)</f>
        <v/>
      </c>
      <c r="N9164" s="27">
        <f>IF(E9164="","",MAX(0,E9164-swcdh_thr)^2)</f>
        <v/>
      </c>
      <c r="O9164">
        <f>IF(K9164="","",ROUND(E9164-K9164,0))</f>
        <v/>
      </c>
      <c r="P9164">
        <f>IF(O9164="","",IF(O9164&gt;=1,O9164,0))</f>
        <v/>
      </c>
      <c r="Q9164" s="27">
        <f>IF(E9164="","",MAX(0,E9164-22))</f>
        <v/>
      </c>
      <c r="R9164" s="27">
        <f>IF(H9164=1,E9164,"")</f>
        <v/>
      </c>
      <c r="S9164" s="27">
        <f>IF(AND(H9164=1,J9164&lt;&gt;""),E9164-J9164,"")</f>
        <v/>
      </c>
      <c r="T9164">
        <f>IF(G9164="","",MONTH(G9164))</f>
        <v/>
      </c>
    </row>
    <row r="9165">
      <c r="A9165" s="24" t="n"/>
      <c r="B9165" s="24" t="n"/>
      <c r="C9165" s="24" t="n"/>
      <c r="D9165" s="24" t="n"/>
      <c r="E9165" s="24" t="n"/>
      <c r="F9165" s="25">
        <f>IF($E9165="","",DATE(IF($A9165="",nominal_year,$A9165),$B9165,$C9165)+($D9165-IF(LEFT(hour_conv,1)="1",1,0))/24)</f>
        <v/>
      </c>
      <c r="G9165" s="26">
        <f>IF(F9165="","",INT(F9165))</f>
        <v/>
      </c>
      <c r="H9165">
        <f>IF(G9165="","",IF(AND(MONTH(G9165)*100+DAY(G9165)&gt;=season_lo,MONTH(G9165)*100+DAY(G9165)&lt;=season_hi),1,0))</f>
        <v/>
      </c>
      <c r="I9165">
        <f>IF(G9165="","",G9165-first_day+1)</f>
        <v/>
      </c>
      <c r="J9165" s="27">
        <f>IF(I9165="","",INDEX(Daily!$J$2:$J$421,I9165))</f>
        <v/>
      </c>
      <c r="K9165" s="27">
        <f>IF(J9165="","",J9165+cat_offset)</f>
        <v/>
      </c>
      <c r="L9165" s="27">
        <f>IF(J9165="","",MAX(0,E9165-J9165)^2)</f>
        <v/>
      </c>
      <c r="M9165" s="27">
        <f>IF(J9165="","",MAX(0,E9165-(J9165+twcdh_off))^2)</f>
        <v/>
      </c>
      <c r="N9165" s="27">
        <f>IF(E9165="","",MAX(0,E9165-swcdh_thr)^2)</f>
        <v/>
      </c>
      <c r="O9165">
        <f>IF(K9165="","",ROUND(E9165-K9165,0))</f>
        <v/>
      </c>
      <c r="P9165">
        <f>IF(O9165="","",IF(O9165&gt;=1,O9165,0))</f>
        <v/>
      </c>
      <c r="Q9165" s="27">
        <f>IF(E9165="","",MAX(0,E9165-22))</f>
        <v/>
      </c>
      <c r="R9165" s="27">
        <f>IF(H9165=1,E9165,"")</f>
        <v/>
      </c>
      <c r="S9165" s="27">
        <f>IF(AND(H9165=1,J9165&lt;&gt;""),E9165-J9165,"")</f>
        <v/>
      </c>
      <c r="T9165">
        <f>IF(G9165="","",MONTH(G9165))</f>
        <v/>
      </c>
    </row>
    <row r="9166">
      <c r="A9166" s="24" t="n"/>
      <c r="B9166" s="24" t="n"/>
      <c r="C9166" s="24" t="n"/>
      <c r="D9166" s="24" t="n"/>
      <c r="E9166" s="24" t="n"/>
      <c r="F9166" s="25">
        <f>IF($E9166="","",DATE(IF($A9166="",nominal_year,$A9166),$B9166,$C9166)+($D9166-IF(LEFT(hour_conv,1)="1",1,0))/24)</f>
        <v/>
      </c>
      <c r="G9166" s="26">
        <f>IF(F9166="","",INT(F9166))</f>
        <v/>
      </c>
      <c r="H9166">
        <f>IF(G9166="","",IF(AND(MONTH(G9166)*100+DAY(G9166)&gt;=season_lo,MONTH(G9166)*100+DAY(G9166)&lt;=season_hi),1,0))</f>
        <v/>
      </c>
      <c r="I9166">
        <f>IF(G9166="","",G9166-first_day+1)</f>
        <v/>
      </c>
      <c r="J9166" s="27">
        <f>IF(I9166="","",INDEX(Daily!$J$2:$J$421,I9166))</f>
        <v/>
      </c>
      <c r="K9166" s="27">
        <f>IF(J9166="","",J9166+cat_offset)</f>
        <v/>
      </c>
      <c r="L9166" s="27">
        <f>IF(J9166="","",MAX(0,E9166-J9166)^2)</f>
        <v/>
      </c>
      <c r="M9166" s="27">
        <f>IF(J9166="","",MAX(0,E9166-(J9166+twcdh_off))^2)</f>
        <v/>
      </c>
      <c r="N9166" s="27">
        <f>IF(E9166="","",MAX(0,E9166-swcdh_thr)^2)</f>
        <v/>
      </c>
      <c r="O9166">
        <f>IF(K9166="","",ROUND(E9166-K9166,0))</f>
        <v/>
      </c>
      <c r="P9166">
        <f>IF(O9166="","",IF(O9166&gt;=1,O9166,0))</f>
        <v/>
      </c>
      <c r="Q9166" s="27">
        <f>IF(E9166="","",MAX(0,E9166-22))</f>
        <v/>
      </c>
      <c r="R9166" s="27">
        <f>IF(H9166=1,E9166,"")</f>
        <v/>
      </c>
      <c r="S9166" s="27">
        <f>IF(AND(H9166=1,J9166&lt;&gt;""),E9166-J9166,"")</f>
        <v/>
      </c>
      <c r="T9166">
        <f>IF(G9166="","",MONTH(G9166))</f>
        <v/>
      </c>
    </row>
    <row r="9167">
      <c r="A9167" s="24" t="n"/>
      <c r="B9167" s="24" t="n"/>
      <c r="C9167" s="24" t="n"/>
      <c r="D9167" s="24" t="n"/>
      <c r="E9167" s="24" t="n"/>
      <c r="F9167" s="25">
        <f>IF($E9167="","",DATE(IF($A9167="",nominal_year,$A9167),$B9167,$C9167)+($D9167-IF(LEFT(hour_conv,1)="1",1,0))/24)</f>
        <v/>
      </c>
      <c r="G9167" s="26">
        <f>IF(F9167="","",INT(F9167))</f>
        <v/>
      </c>
      <c r="H9167">
        <f>IF(G9167="","",IF(AND(MONTH(G9167)*100+DAY(G9167)&gt;=season_lo,MONTH(G9167)*100+DAY(G9167)&lt;=season_hi),1,0))</f>
        <v/>
      </c>
      <c r="I9167">
        <f>IF(G9167="","",G9167-first_day+1)</f>
        <v/>
      </c>
      <c r="J9167" s="27">
        <f>IF(I9167="","",INDEX(Daily!$J$2:$J$421,I9167))</f>
        <v/>
      </c>
      <c r="K9167" s="27">
        <f>IF(J9167="","",J9167+cat_offset)</f>
        <v/>
      </c>
      <c r="L9167" s="27">
        <f>IF(J9167="","",MAX(0,E9167-J9167)^2)</f>
        <v/>
      </c>
      <c r="M9167" s="27">
        <f>IF(J9167="","",MAX(0,E9167-(J9167+twcdh_off))^2)</f>
        <v/>
      </c>
      <c r="N9167" s="27">
        <f>IF(E9167="","",MAX(0,E9167-swcdh_thr)^2)</f>
        <v/>
      </c>
      <c r="O9167">
        <f>IF(K9167="","",ROUND(E9167-K9167,0))</f>
        <v/>
      </c>
      <c r="P9167">
        <f>IF(O9167="","",IF(O9167&gt;=1,O9167,0))</f>
        <v/>
      </c>
      <c r="Q9167" s="27">
        <f>IF(E9167="","",MAX(0,E9167-22))</f>
        <v/>
      </c>
      <c r="R9167" s="27">
        <f>IF(H9167=1,E9167,"")</f>
        <v/>
      </c>
      <c r="S9167" s="27">
        <f>IF(AND(H9167=1,J9167&lt;&gt;""),E9167-J9167,"")</f>
        <v/>
      </c>
      <c r="T9167">
        <f>IF(G9167="","",MONTH(G9167))</f>
        <v/>
      </c>
    </row>
    <row r="9168">
      <c r="A9168" s="24" t="n"/>
      <c r="B9168" s="24" t="n"/>
      <c r="C9168" s="24" t="n"/>
      <c r="D9168" s="24" t="n"/>
      <c r="E9168" s="24" t="n"/>
      <c r="F9168" s="25">
        <f>IF($E9168="","",DATE(IF($A9168="",nominal_year,$A9168),$B9168,$C9168)+($D9168-IF(LEFT(hour_conv,1)="1",1,0))/24)</f>
        <v/>
      </c>
      <c r="G9168" s="26">
        <f>IF(F9168="","",INT(F9168))</f>
        <v/>
      </c>
      <c r="H9168">
        <f>IF(G9168="","",IF(AND(MONTH(G9168)*100+DAY(G9168)&gt;=season_lo,MONTH(G9168)*100+DAY(G9168)&lt;=season_hi),1,0))</f>
        <v/>
      </c>
      <c r="I9168">
        <f>IF(G9168="","",G9168-first_day+1)</f>
        <v/>
      </c>
      <c r="J9168" s="27">
        <f>IF(I9168="","",INDEX(Daily!$J$2:$J$421,I9168))</f>
        <v/>
      </c>
      <c r="K9168" s="27">
        <f>IF(J9168="","",J9168+cat_offset)</f>
        <v/>
      </c>
      <c r="L9168" s="27">
        <f>IF(J9168="","",MAX(0,E9168-J9168)^2)</f>
        <v/>
      </c>
      <c r="M9168" s="27">
        <f>IF(J9168="","",MAX(0,E9168-(J9168+twcdh_off))^2)</f>
        <v/>
      </c>
      <c r="N9168" s="27">
        <f>IF(E9168="","",MAX(0,E9168-swcdh_thr)^2)</f>
        <v/>
      </c>
      <c r="O9168">
        <f>IF(K9168="","",ROUND(E9168-K9168,0))</f>
        <v/>
      </c>
      <c r="P9168">
        <f>IF(O9168="","",IF(O9168&gt;=1,O9168,0))</f>
        <v/>
      </c>
      <c r="Q9168" s="27">
        <f>IF(E9168="","",MAX(0,E9168-22))</f>
        <v/>
      </c>
      <c r="R9168" s="27">
        <f>IF(H9168=1,E9168,"")</f>
        <v/>
      </c>
      <c r="S9168" s="27">
        <f>IF(AND(H9168=1,J9168&lt;&gt;""),E9168-J9168,"")</f>
        <v/>
      </c>
      <c r="T9168">
        <f>IF(G9168="","",MONTH(G9168))</f>
        <v/>
      </c>
    </row>
    <row r="9169">
      <c r="A9169" s="24" t="n"/>
      <c r="B9169" s="24" t="n"/>
      <c r="C9169" s="24" t="n"/>
      <c r="D9169" s="24" t="n"/>
      <c r="E9169" s="24" t="n"/>
      <c r="F9169" s="25">
        <f>IF($E9169="","",DATE(IF($A9169="",nominal_year,$A9169),$B9169,$C9169)+($D9169-IF(LEFT(hour_conv,1)="1",1,0))/24)</f>
        <v/>
      </c>
      <c r="G9169" s="26">
        <f>IF(F9169="","",INT(F9169))</f>
        <v/>
      </c>
      <c r="H9169">
        <f>IF(G9169="","",IF(AND(MONTH(G9169)*100+DAY(G9169)&gt;=season_lo,MONTH(G9169)*100+DAY(G9169)&lt;=season_hi),1,0))</f>
        <v/>
      </c>
      <c r="I9169">
        <f>IF(G9169="","",G9169-first_day+1)</f>
        <v/>
      </c>
      <c r="J9169" s="27">
        <f>IF(I9169="","",INDEX(Daily!$J$2:$J$421,I9169))</f>
        <v/>
      </c>
      <c r="K9169" s="27">
        <f>IF(J9169="","",J9169+cat_offset)</f>
        <v/>
      </c>
      <c r="L9169" s="27">
        <f>IF(J9169="","",MAX(0,E9169-J9169)^2)</f>
        <v/>
      </c>
      <c r="M9169" s="27">
        <f>IF(J9169="","",MAX(0,E9169-(J9169+twcdh_off))^2)</f>
        <v/>
      </c>
      <c r="N9169" s="27">
        <f>IF(E9169="","",MAX(0,E9169-swcdh_thr)^2)</f>
        <v/>
      </c>
      <c r="O9169">
        <f>IF(K9169="","",ROUND(E9169-K9169,0))</f>
        <v/>
      </c>
      <c r="P9169">
        <f>IF(O9169="","",IF(O9169&gt;=1,O9169,0))</f>
        <v/>
      </c>
      <c r="Q9169" s="27">
        <f>IF(E9169="","",MAX(0,E9169-22))</f>
        <v/>
      </c>
      <c r="R9169" s="27">
        <f>IF(H9169=1,E9169,"")</f>
        <v/>
      </c>
      <c r="S9169" s="27">
        <f>IF(AND(H9169=1,J9169&lt;&gt;""),E9169-J9169,"")</f>
        <v/>
      </c>
      <c r="T9169">
        <f>IF(G9169="","",MONTH(G9169))</f>
        <v/>
      </c>
    </row>
    <row r="9170">
      <c r="A9170" s="24" t="n"/>
      <c r="B9170" s="24" t="n"/>
      <c r="C9170" s="24" t="n"/>
      <c r="D9170" s="24" t="n"/>
      <c r="E9170" s="24" t="n"/>
      <c r="F9170" s="25">
        <f>IF($E9170="","",DATE(IF($A9170="",nominal_year,$A9170),$B9170,$C9170)+($D9170-IF(LEFT(hour_conv,1)="1",1,0))/24)</f>
        <v/>
      </c>
      <c r="G9170" s="26">
        <f>IF(F9170="","",INT(F9170))</f>
        <v/>
      </c>
      <c r="H9170">
        <f>IF(G9170="","",IF(AND(MONTH(G9170)*100+DAY(G9170)&gt;=season_lo,MONTH(G9170)*100+DAY(G9170)&lt;=season_hi),1,0))</f>
        <v/>
      </c>
      <c r="I9170">
        <f>IF(G9170="","",G9170-first_day+1)</f>
        <v/>
      </c>
      <c r="J9170" s="27">
        <f>IF(I9170="","",INDEX(Daily!$J$2:$J$421,I9170))</f>
        <v/>
      </c>
      <c r="K9170" s="27">
        <f>IF(J9170="","",J9170+cat_offset)</f>
        <v/>
      </c>
      <c r="L9170" s="27">
        <f>IF(J9170="","",MAX(0,E9170-J9170)^2)</f>
        <v/>
      </c>
      <c r="M9170" s="27">
        <f>IF(J9170="","",MAX(0,E9170-(J9170+twcdh_off))^2)</f>
        <v/>
      </c>
      <c r="N9170" s="27">
        <f>IF(E9170="","",MAX(0,E9170-swcdh_thr)^2)</f>
        <v/>
      </c>
      <c r="O9170">
        <f>IF(K9170="","",ROUND(E9170-K9170,0))</f>
        <v/>
      </c>
      <c r="P9170">
        <f>IF(O9170="","",IF(O9170&gt;=1,O9170,0))</f>
        <v/>
      </c>
      <c r="Q9170" s="27">
        <f>IF(E9170="","",MAX(0,E9170-22))</f>
        <v/>
      </c>
      <c r="R9170" s="27">
        <f>IF(H9170=1,E9170,"")</f>
        <v/>
      </c>
      <c r="S9170" s="27">
        <f>IF(AND(H9170=1,J9170&lt;&gt;""),E9170-J9170,"")</f>
        <v/>
      </c>
      <c r="T9170">
        <f>IF(G9170="","",MONTH(G9170))</f>
        <v/>
      </c>
    </row>
    <row r="9171">
      <c r="A9171" s="24" t="n"/>
      <c r="B9171" s="24" t="n"/>
      <c r="C9171" s="24" t="n"/>
      <c r="D9171" s="24" t="n"/>
      <c r="E9171" s="24" t="n"/>
      <c r="F9171" s="25">
        <f>IF($E9171="","",DATE(IF($A9171="",nominal_year,$A9171),$B9171,$C9171)+($D9171-IF(LEFT(hour_conv,1)="1",1,0))/24)</f>
        <v/>
      </c>
      <c r="G9171" s="26">
        <f>IF(F9171="","",INT(F9171))</f>
        <v/>
      </c>
      <c r="H9171">
        <f>IF(G9171="","",IF(AND(MONTH(G9171)*100+DAY(G9171)&gt;=season_lo,MONTH(G9171)*100+DAY(G9171)&lt;=season_hi),1,0))</f>
        <v/>
      </c>
      <c r="I9171">
        <f>IF(G9171="","",G9171-first_day+1)</f>
        <v/>
      </c>
      <c r="J9171" s="27">
        <f>IF(I9171="","",INDEX(Daily!$J$2:$J$421,I9171))</f>
        <v/>
      </c>
      <c r="K9171" s="27">
        <f>IF(J9171="","",J9171+cat_offset)</f>
        <v/>
      </c>
      <c r="L9171" s="27">
        <f>IF(J9171="","",MAX(0,E9171-J9171)^2)</f>
        <v/>
      </c>
      <c r="M9171" s="27">
        <f>IF(J9171="","",MAX(0,E9171-(J9171+twcdh_off))^2)</f>
        <v/>
      </c>
      <c r="N9171" s="27">
        <f>IF(E9171="","",MAX(0,E9171-swcdh_thr)^2)</f>
        <v/>
      </c>
      <c r="O9171">
        <f>IF(K9171="","",ROUND(E9171-K9171,0))</f>
        <v/>
      </c>
      <c r="P9171">
        <f>IF(O9171="","",IF(O9171&gt;=1,O9171,0))</f>
        <v/>
      </c>
      <c r="Q9171" s="27">
        <f>IF(E9171="","",MAX(0,E9171-22))</f>
        <v/>
      </c>
      <c r="R9171" s="27">
        <f>IF(H9171=1,E9171,"")</f>
        <v/>
      </c>
      <c r="S9171" s="27">
        <f>IF(AND(H9171=1,J9171&lt;&gt;""),E9171-J9171,"")</f>
        <v/>
      </c>
      <c r="T9171">
        <f>IF(G9171="","",MONTH(G9171))</f>
        <v/>
      </c>
    </row>
    <row r="9172">
      <c r="A9172" s="24" t="n"/>
      <c r="B9172" s="24" t="n"/>
      <c r="C9172" s="24" t="n"/>
      <c r="D9172" s="24" t="n"/>
      <c r="E9172" s="24" t="n"/>
      <c r="F9172" s="25">
        <f>IF($E9172="","",DATE(IF($A9172="",nominal_year,$A9172),$B9172,$C9172)+($D9172-IF(LEFT(hour_conv,1)="1",1,0))/24)</f>
        <v/>
      </c>
      <c r="G9172" s="26">
        <f>IF(F9172="","",INT(F9172))</f>
        <v/>
      </c>
      <c r="H9172">
        <f>IF(G9172="","",IF(AND(MONTH(G9172)*100+DAY(G9172)&gt;=season_lo,MONTH(G9172)*100+DAY(G9172)&lt;=season_hi),1,0))</f>
        <v/>
      </c>
      <c r="I9172">
        <f>IF(G9172="","",G9172-first_day+1)</f>
        <v/>
      </c>
      <c r="J9172" s="27">
        <f>IF(I9172="","",INDEX(Daily!$J$2:$J$421,I9172))</f>
        <v/>
      </c>
      <c r="K9172" s="27">
        <f>IF(J9172="","",J9172+cat_offset)</f>
        <v/>
      </c>
      <c r="L9172" s="27">
        <f>IF(J9172="","",MAX(0,E9172-J9172)^2)</f>
        <v/>
      </c>
      <c r="M9172" s="27">
        <f>IF(J9172="","",MAX(0,E9172-(J9172+twcdh_off))^2)</f>
        <v/>
      </c>
      <c r="N9172" s="27">
        <f>IF(E9172="","",MAX(0,E9172-swcdh_thr)^2)</f>
        <v/>
      </c>
      <c r="O9172">
        <f>IF(K9172="","",ROUND(E9172-K9172,0))</f>
        <v/>
      </c>
      <c r="P9172">
        <f>IF(O9172="","",IF(O9172&gt;=1,O9172,0))</f>
        <v/>
      </c>
      <c r="Q9172" s="27">
        <f>IF(E9172="","",MAX(0,E9172-22))</f>
        <v/>
      </c>
      <c r="R9172" s="27">
        <f>IF(H9172=1,E9172,"")</f>
        <v/>
      </c>
      <c r="S9172" s="27">
        <f>IF(AND(H9172=1,J9172&lt;&gt;""),E9172-J9172,"")</f>
        <v/>
      </c>
      <c r="T9172">
        <f>IF(G9172="","",MONTH(G9172))</f>
        <v/>
      </c>
    </row>
    <row r="9173">
      <c r="A9173" s="24" t="n"/>
      <c r="B9173" s="24" t="n"/>
      <c r="C9173" s="24" t="n"/>
      <c r="D9173" s="24" t="n"/>
      <c r="E9173" s="24" t="n"/>
      <c r="F9173" s="25">
        <f>IF($E9173="","",DATE(IF($A9173="",nominal_year,$A9173),$B9173,$C9173)+($D9173-IF(LEFT(hour_conv,1)="1",1,0))/24)</f>
        <v/>
      </c>
      <c r="G9173" s="26">
        <f>IF(F9173="","",INT(F9173))</f>
        <v/>
      </c>
      <c r="H9173">
        <f>IF(G9173="","",IF(AND(MONTH(G9173)*100+DAY(G9173)&gt;=season_lo,MONTH(G9173)*100+DAY(G9173)&lt;=season_hi),1,0))</f>
        <v/>
      </c>
      <c r="I9173">
        <f>IF(G9173="","",G9173-first_day+1)</f>
        <v/>
      </c>
      <c r="J9173" s="27">
        <f>IF(I9173="","",INDEX(Daily!$J$2:$J$421,I9173))</f>
        <v/>
      </c>
      <c r="K9173" s="27">
        <f>IF(J9173="","",J9173+cat_offset)</f>
        <v/>
      </c>
      <c r="L9173" s="27">
        <f>IF(J9173="","",MAX(0,E9173-J9173)^2)</f>
        <v/>
      </c>
      <c r="M9173" s="27">
        <f>IF(J9173="","",MAX(0,E9173-(J9173+twcdh_off))^2)</f>
        <v/>
      </c>
      <c r="N9173" s="27">
        <f>IF(E9173="","",MAX(0,E9173-swcdh_thr)^2)</f>
        <v/>
      </c>
      <c r="O9173">
        <f>IF(K9173="","",ROUND(E9173-K9173,0))</f>
        <v/>
      </c>
      <c r="P9173">
        <f>IF(O9173="","",IF(O9173&gt;=1,O9173,0))</f>
        <v/>
      </c>
      <c r="Q9173" s="27">
        <f>IF(E9173="","",MAX(0,E9173-22))</f>
        <v/>
      </c>
      <c r="R9173" s="27">
        <f>IF(H9173=1,E9173,"")</f>
        <v/>
      </c>
      <c r="S9173" s="27">
        <f>IF(AND(H9173=1,J9173&lt;&gt;""),E9173-J9173,"")</f>
        <v/>
      </c>
      <c r="T9173">
        <f>IF(G9173="","",MONTH(G9173))</f>
        <v/>
      </c>
    </row>
    <row r="9174">
      <c r="A9174" s="24" t="n"/>
      <c r="B9174" s="24" t="n"/>
      <c r="C9174" s="24" t="n"/>
      <c r="D9174" s="24" t="n"/>
      <c r="E9174" s="24" t="n"/>
      <c r="F9174" s="25">
        <f>IF($E9174="","",DATE(IF($A9174="",nominal_year,$A9174),$B9174,$C9174)+($D9174-IF(LEFT(hour_conv,1)="1",1,0))/24)</f>
        <v/>
      </c>
      <c r="G9174" s="26">
        <f>IF(F9174="","",INT(F9174))</f>
        <v/>
      </c>
      <c r="H9174">
        <f>IF(G9174="","",IF(AND(MONTH(G9174)*100+DAY(G9174)&gt;=season_lo,MONTH(G9174)*100+DAY(G9174)&lt;=season_hi),1,0))</f>
        <v/>
      </c>
      <c r="I9174">
        <f>IF(G9174="","",G9174-first_day+1)</f>
        <v/>
      </c>
      <c r="J9174" s="27">
        <f>IF(I9174="","",INDEX(Daily!$J$2:$J$421,I9174))</f>
        <v/>
      </c>
      <c r="K9174" s="27">
        <f>IF(J9174="","",J9174+cat_offset)</f>
        <v/>
      </c>
      <c r="L9174" s="27">
        <f>IF(J9174="","",MAX(0,E9174-J9174)^2)</f>
        <v/>
      </c>
      <c r="M9174" s="27">
        <f>IF(J9174="","",MAX(0,E9174-(J9174+twcdh_off))^2)</f>
        <v/>
      </c>
      <c r="N9174" s="27">
        <f>IF(E9174="","",MAX(0,E9174-swcdh_thr)^2)</f>
        <v/>
      </c>
      <c r="O9174">
        <f>IF(K9174="","",ROUND(E9174-K9174,0))</f>
        <v/>
      </c>
      <c r="P9174">
        <f>IF(O9174="","",IF(O9174&gt;=1,O9174,0))</f>
        <v/>
      </c>
      <c r="Q9174" s="27">
        <f>IF(E9174="","",MAX(0,E9174-22))</f>
        <v/>
      </c>
      <c r="R9174" s="27">
        <f>IF(H9174=1,E9174,"")</f>
        <v/>
      </c>
      <c r="S9174" s="27">
        <f>IF(AND(H9174=1,J9174&lt;&gt;""),E9174-J9174,"")</f>
        <v/>
      </c>
      <c r="T9174">
        <f>IF(G9174="","",MONTH(G9174))</f>
        <v/>
      </c>
    </row>
    <row r="9175">
      <c r="A9175" s="24" t="n"/>
      <c r="B9175" s="24" t="n"/>
      <c r="C9175" s="24" t="n"/>
      <c r="D9175" s="24" t="n"/>
      <c r="E9175" s="24" t="n"/>
      <c r="F9175" s="25">
        <f>IF($E9175="","",DATE(IF($A9175="",nominal_year,$A9175),$B9175,$C9175)+($D9175-IF(LEFT(hour_conv,1)="1",1,0))/24)</f>
        <v/>
      </c>
      <c r="G9175" s="26">
        <f>IF(F9175="","",INT(F9175))</f>
        <v/>
      </c>
      <c r="H9175">
        <f>IF(G9175="","",IF(AND(MONTH(G9175)*100+DAY(G9175)&gt;=season_lo,MONTH(G9175)*100+DAY(G9175)&lt;=season_hi),1,0))</f>
        <v/>
      </c>
      <c r="I9175">
        <f>IF(G9175="","",G9175-first_day+1)</f>
        <v/>
      </c>
      <c r="J9175" s="27">
        <f>IF(I9175="","",INDEX(Daily!$J$2:$J$421,I9175))</f>
        <v/>
      </c>
      <c r="K9175" s="27">
        <f>IF(J9175="","",J9175+cat_offset)</f>
        <v/>
      </c>
      <c r="L9175" s="27">
        <f>IF(J9175="","",MAX(0,E9175-J9175)^2)</f>
        <v/>
      </c>
      <c r="M9175" s="27">
        <f>IF(J9175="","",MAX(0,E9175-(J9175+twcdh_off))^2)</f>
        <v/>
      </c>
      <c r="N9175" s="27">
        <f>IF(E9175="","",MAX(0,E9175-swcdh_thr)^2)</f>
        <v/>
      </c>
      <c r="O9175">
        <f>IF(K9175="","",ROUND(E9175-K9175,0))</f>
        <v/>
      </c>
      <c r="P9175">
        <f>IF(O9175="","",IF(O9175&gt;=1,O9175,0))</f>
        <v/>
      </c>
      <c r="Q9175" s="27">
        <f>IF(E9175="","",MAX(0,E9175-22))</f>
        <v/>
      </c>
      <c r="R9175" s="27">
        <f>IF(H9175=1,E9175,"")</f>
        <v/>
      </c>
      <c r="S9175" s="27">
        <f>IF(AND(H9175=1,J9175&lt;&gt;""),E9175-J9175,"")</f>
        <v/>
      </c>
      <c r="T9175">
        <f>IF(G9175="","",MONTH(G9175))</f>
        <v/>
      </c>
    </row>
    <row r="9176">
      <c r="A9176" s="24" t="n"/>
      <c r="B9176" s="24" t="n"/>
      <c r="C9176" s="24" t="n"/>
      <c r="D9176" s="24" t="n"/>
      <c r="E9176" s="24" t="n"/>
      <c r="F9176" s="25">
        <f>IF($E9176="","",DATE(IF($A9176="",nominal_year,$A9176),$B9176,$C9176)+($D9176-IF(LEFT(hour_conv,1)="1",1,0))/24)</f>
        <v/>
      </c>
      <c r="G9176" s="26">
        <f>IF(F9176="","",INT(F9176))</f>
        <v/>
      </c>
      <c r="H9176">
        <f>IF(G9176="","",IF(AND(MONTH(G9176)*100+DAY(G9176)&gt;=season_lo,MONTH(G9176)*100+DAY(G9176)&lt;=season_hi),1,0))</f>
        <v/>
      </c>
      <c r="I9176">
        <f>IF(G9176="","",G9176-first_day+1)</f>
        <v/>
      </c>
      <c r="J9176" s="27">
        <f>IF(I9176="","",INDEX(Daily!$J$2:$J$421,I9176))</f>
        <v/>
      </c>
      <c r="K9176" s="27">
        <f>IF(J9176="","",J9176+cat_offset)</f>
        <v/>
      </c>
      <c r="L9176" s="27">
        <f>IF(J9176="","",MAX(0,E9176-J9176)^2)</f>
        <v/>
      </c>
      <c r="M9176" s="27">
        <f>IF(J9176="","",MAX(0,E9176-(J9176+twcdh_off))^2)</f>
        <v/>
      </c>
      <c r="N9176" s="27">
        <f>IF(E9176="","",MAX(0,E9176-swcdh_thr)^2)</f>
        <v/>
      </c>
      <c r="O9176">
        <f>IF(K9176="","",ROUND(E9176-K9176,0))</f>
        <v/>
      </c>
      <c r="P9176">
        <f>IF(O9176="","",IF(O9176&gt;=1,O9176,0))</f>
        <v/>
      </c>
      <c r="Q9176" s="27">
        <f>IF(E9176="","",MAX(0,E9176-22))</f>
        <v/>
      </c>
      <c r="R9176" s="27">
        <f>IF(H9176=1,E9176,"")</f>
        <v/>
      </c>
      <c r="S9176" s="27">
        <f>IF(AND(H9176=1,J9176&lt;&gt;""),E9176-J9176,"")</f>
        <v/>
      </c>
      <c r="T9176">
        <f>IF(G9176="","",MONTH(G9176))</f>
        <v/>
      </c>
    </row>
    <row r="9177">
      <c r="A9177" s="24" t="n"/>
      <c r="B9177" s="24" t="n"/>
      <c r="C9177" s="24" t="n"/>
      <c r="D9177" s="24" t="n"/>
      <c r="E9177" s="24" t="n"/>
      <c r="F9177" s="25">
        <f>IF($E9177="","",DATE(IF($A9177="",nominal_year,$A9177),$B9177,$C9177)+($D9177-IF(LEFT(hour_conv,1)="1",1,0))/24)</f>
        <v/>
      </c>
      <c r="G9177" s="26">
        <f>IF(F9177="","",INT(F9177))</f>
        <v/>
      </c>
      <c r="H9177">
        <f>IF(G9177="","",IF(AND(MONTH(G9177)*100+DAY(G9177)&gt;=season_lo,MONTH(G9177)*100+DAY(G9177)&lt;=season_hi),1,0))</f>
        <v/>
      </c>
      <c r="I9177">
        <f>IF(G9177="","",G9177-first_day+1)</f>
        <v/>
      </c>
      <c r="J9177" s="27">
        <f>IF(I9177="","",INDEX(Daily!$J$2:$J$421,I9177))</f>
        <v/>
      </c>
      <c r="K9177" s="27">
        <f>IF(J9177="","",J9177+cat_offset)</f>
        <v/>
      </c>
      <c r="L9177" s="27">
        <f>IF(J9177="","",MAX(0,E9177-J9177)^2)</f>
        <v/>
      </c>
      <c r="M9177" s="27">
        <f>IF(J9177="","",MAX(0,E9177-(J9177+twcdh_off))^2)</f>
        <v/>
      </c>
      <c r="N9177" s="27">
        <f>IF(E9177="","",MAX(0,E9177-swcdh_thr)^2)</f>
        <v/>
      </c>
      <c r="O9177">
        <f>IF(K9177="","",ROUND(E9177-K9177,0))</f>
        <v/>
      </c>
      <c r="P9177">
        <f>IF(O9177="","",IF(O9177&gt;=1,O9177,0))</f>
        <v/>
      </c>
      <c r="Q9177" s="27">
        <f>IF(E9177="","",MAX(0,E9177-22))</f>
        <v/>
      </c>
      <c r="R9177" s="27">
        <f>IF(H9177=1,E9177,"")</f>
        <v/>
      </c>
      <c r="S9177" s="27">
        <f>IF(AND(H9177=1,J9177&lt;&gt;""),E9177-J9177,"")</f>
        <v/>
      </c>
      <c r="T9177">
        <f>IF(G9177="","",MONTH(G9177))</f>
        <v/>
      </c>
    </row>
    <row r="9178">
      <c r="A9178" s="24" t="n"/>
      <c r="B9178" s="24" t="n"/>
      <c r="C9178" s="24" t="n"/>
      <c r="D9178" s="24" t="n"/>
      <c r="E9178" s="24" t="n"/>
      <c r="F9178" s="25">
        <f>IF($E9178="","",DATE(IF($A9178="",nominal_year,$A9178),$B9178,$C9178)+($D9178-IF(LEFT(hour_conv,1)="1",1,0))/24)</f>
        <v/>
      </c>
      <c r="G9178" s="26">
        <f>IF(F9178="","",INT(F9178))</f>
        <v/>
      </c>
      <c r="H9178">
        <f>IF(G9178="","",IF(AND(MONTH(G9178)*100+DAY(G9178)&gt;=season_lo,MONTH(G9178)*100+DAY(G9178)&lt;=season_hi),1,0))</f>
        <v/>
      </c>
      <c r="I9178">
        <f>IF(G9178="","",G9178-first_day+1)</f>
        <v/>
      </c>
      <c r="J9178" s="27">
        <f>IF(I9178="","",INDEX(Daily!$J$2:$J$421,I9178))</f>
        <v/>
      </c>
      <c r="K9178" s="27">
        <f>IF(J9178="","",J9178+cat_offset)</f>
        <v/>
      </c>
      <c r="L9178" s="27">
        <f>IF(J9178="","",MAX(0,E9178-J9178)^2)</f>
        <v/>
      </c>
      <c r="M9178" s="27">
        <f>IF(J9178="","",MAX(0,E9178-(J9178+twcdh_off))^2)</f>
        <v/>
      </c>
      <c r="N9178" s="27">
        <f>IF(E9178="","",MAX(0,E9178-swcdh_thr)^2)</f>
        <v/>
      </c>
      <c r="O9178">
        <f>IF(K9178="","",ROUND(E9178-K9178,0))</f>
        <v/>
      </c>
      <c r="P9178">
        <f>IF(O9178="","",IF(O9178&gt;=1,O9178,0))</f>
        <v/>
      </c>
      <c r="Q9178" s="27">
        <f>IF(E9178="","",MAX(0,E9178-22))</f>
        <v/>
      </c>
      <c r="R9178" s="27">
        <f>IF(H9178=1,E9178,"")</f>
        <v/>
      </c>
      <c r="S9178" s="27">
        <f>IF(AND(H9178=1,J9178&lt;&gt;""),E9178-J9178,"")</f>
        <v/>
      </c>
      <c r="T9178">
        <f>IF(G9178="","",MONTH(G9178))</f>
        <v/>
      </c>
    </row>
    <row r="9179">
      <c r="A9179" s="24" t="n"/>
      <c r="B9179" s="24" t="n"/>
      <c r="C9179" s="24" t="n"/>
      <c r="D9179" s="24" t="n"/>
      <c r="E9179" s="24" t="n"/>
      <c r="F9179" s="25">
        <f>IF($E9179="","",DATE(IF($A9179="",nominal_year,$A9179),$B9179,$C9179)+($D9179-IF(LEFT(hour_conv,1)="1",1,0))/24)</f>
        <v/>
      </c>
      <c r="G9179" s="26">
        <f>IF(F9179="","",INT(F9179))</f>
        <v/>
      </c>
      <c r="H9179">
        <f>IF(G9179="","",IF(AND(MONTH(G9179)*100+DAY(G9179)&gt;=season_lo,MONTH(G9179)*100+DAY(G9179)&lt;=season_hi),1,0))</f>
        <v/>
      </c>
      <c r="I9179">
        <f>IF(G9179="","",G9179-first_day+1)</f>
        <v/>
      </c>
      <c r="J9179" s="27">
        <f>IF(I9179="","",INDEX(Daily!$J$2:$J$421,I9179))</f>
        <v/>
      </c>
      <c r="K9179" s="27">
        <f>IF(J9179="","",J9179+cat_offset)</f>
        <v/>
      </c>
      <c r="L9179" s="27">
        <f>IF(J9179="","",MAX(0,E9179-J9179)^2)</f>
        <v/>
      </c>
      <c r="M9179" s="27">
        <f>IF(J9179="","",MAX(0,E9179-(J9179+twcdh_off))^2)</f>
        <v/>
      </c>
      <c r="N9179" s="27">
        <f>IF(E9179="","",MAX(0,E9179-swcdh_thr)^2)</f>
        <v/>
      </c>
      <c r="O9179">
        <f>IF(K9179="","",ROUND(E9179-K9179,0))</f>
        <v/>
      </c>
      <c r="P9179">
        <f>IF(O9179="","",IF(O9179&gt;=1,O9179,0))</f>
        <v/>
      </c>
      <c r="Q9179" s="27">
        <f>IF(E9179="","",MAX(0,E9179-22))</f>
        <v/>
      </c>
      <c r="R9179" s="27">
        <f>IF(H9179=1,E9179,"")</f>
        <v/>
      </c>
      <c r="S9179" s="27">
        <f>IF(AND(H9179=1,J9179&lt;&gt;""),E9179-J9179,"")</f>
        <v/>
      </c>
      <c r="T9179">
        <f>IF(G9179="","",MONTH(G9179))</f>
        <v/>
      </c>
    </row>
    <row r="9180">
      <c r="A9180" s="24" t="n"/>
      <c r="B9180" s="24" t="n"/>
      <c r="C9180" s="24" t="n"/>
      <c r="D9180" s="24" t="n"/>
      <c r="E9180" s="24" t="n"/>
      <c r="F9180" s="25">
        <f>IF($E9180="","",DATE(IF($A9180="",nominal_year,$A9180),$B9180,$C9180)+($D9180-IF(LEFT(hour_conv,1)="1",1,0))/24)</f>
        <v/>
      </c>
      <c r="G9180" s="26">
        <f>IF(F9180="","",INT(F9180))</f>
        <v/>
      </c>
      <c r="H9180">
        <f>IF(G9180="","",IF(AND(MONTH(G9180)*100+DAY(G9180)&gt;=season_lo,MONTH(G9180)*100+DAY(G9180)&lt;=season_hi),1,0))</f>
        <v/>
      </c>
      <c r="I9180">
        <f>IF(G9180="","",G9180-first_day+1)</f>
        <v/>
      </c>
      <c r="J9180" s="27">
        <f>IF(I9180="","",INDEX(Daily!$J$2:$J$421,I9180))</f>
        <v/>
      </c>
      <c r="K9180" s="27">
        <f>IF(J9180="","",J9180+cat_offset)</f>
        <v/>
      </c>
      <c r="L9180" s="27">
        <f>IF(J9180="","",MAX(0,E9180-J9180)^2)</f>
        <v/>
      </c>
      <c r="M9180" s="27">
        <f>IF(J9180="","",MAX(0,E9180-(J9180+twcdh_off))^2)</f>
        <v/>
      </c>
      <c r="N9180" s="27">
        <f>IF(E9180="","",MAX(0,E9180-swcdh_thr)^2)</f>
        <v/>
      </c>
      <c r="O9180">
        <f>IF(K9180="","",ROUND(E9180-K9180,0))</f>
        <v/>
      </c>
      <c r="P9180">
        <f>IF(O9180="","",IF(O9180&gt;=1,O9180,0))</f>
        <v/>
      </c>
      <c r="Q9180" s="27">
        <f>IF(E9180="","",MAX(0,E9180-22))</f>
        <v/>
      </c>
      <c r="R9180" s="27">
        <f>IF(H9180=1,E9180,"")</f>
        <v/>
      </c>
      <c r="S9180" s="27">
        <f>IF(AND(H9180=1,J9180&lt;&gt;""),E9180-J9180,"")</f>
        <v/>
      </c>
      <c r="T9180">
        <f>IF(G9180="","",MONTH(G9180))</f>
        <v/>
      </c>
    </row>
    <row r="9181">
      <c r="A9181" s="24" t="n"/>
      <c r="B9181" s="24" t="n"/>
      <c r="C9181" s="24" t="n"/>
      <c r="D9181" s="24" t="n"/>
      <c r="E9181" s="24" t="n"/>
      <c r="F9181" s="25">
        <f>IF($E9181="","",DATE(IF($A9181="",nominal_year,$A9181),$B9181,$C9181)+($D9181-IF(LEFT(hour_conv,1)="1",1,0))/24)</f>
        <v/>
      </c>
      <c r="G9181" s="26">
        <f>IF(F9181="","",INT(F9181))</f>
        <v/>
      </c>
      <c r="H9181">
        <f>IF(G9181="","",IF(AND(MONTH(G9181)*100+DAY(G9181)&gt;=season_lo,MONTH(G9181)*100+DAY(G9181)&lt;=season_hi),1,0))</f>
        <v/>
      </c>
      <c r="I9181">
        <f>IF(G9181="","",G9181-first_day+1)</f>
        <v/>
      </c>
      <c r="J9181" s="27">
        <f>IF(I9181="","",INDEX(Daily!$J$2:$J$421,I9181))</f>
        <v/>
      </c>
      <c r="K9181" s="27">
        <f>IF(J9181="","",J9181+cat_offset)</f>
        <v/>
      </c>
      <c r="L9181" s="27">
        <f>IF(J9181="","",MAX(0,E9181-J9181)^2)</f>
        <v/>
      </c>
      <c r="M9181" s="27">
        <f>IF(J9181="","",MAX(0,E9181-(J9181+twcdh_off))^2)</f>
        <v/>
      </c>
      <c r="N9181" s="27">
        <f>IF(E9181="","",MAX(0,E9181-swcdh_thr)^2)</f>
        <v/>
      </c>
      <c r="O9181">
        <f>IF(K9181="","",ROUND(E9181-K9181,0))</f>
        <v/>
      </c>
      <c r="P9181">
        <f>IF(O9181="","",IF(O9181&gt;=1,O9181,0))</f>
        <v/>
      </c>
      <c r="Q9181" s="27">
        <f>IF(E9181="","",MAX(0,E9181-22))</f>
        <v/>
      </c>
      <c r="R9181" s="27">
        <f>IF(H9181=1,E9181,"")</f>
        <v/>
      </c>
      <c r="S9181" s="27">
        <f>IF(AND(H9181=1,J9181&lt;&gt;""),E9181-J9181,"")</f>
        <v/>
      </c>
      <c r="T9181">
        <f>IF(G9181="","",MONTH(G9181))</f>
        <v/>
      </c>
    </row>
    <row r="9182">
      <c r="A9182" s="24" t="n"/>
      <c r="B9182" s="24" t="n"/>
      <c r="C9182" s="24" t="n"/>
      <c r="D9182" s="24" t="n"/>
      <c r="E9182" s="24" t="n"/>
      <c r="F9182" s="25">
        <f>IF($E9182="","",DATE(IF($A9182="",nominal_year,$A9182),$B9182,$C9182)+($D9182-IF(LEFT(hour_conv,1)="1",1,0))/24)</f>
        <v/>
      </c>
      <c r="G9182" s="26">
        <f>IF(F9182="","",INT(F9182))</f>
        <v/>
      </c>
      <c r="H9182">
        <f>IF(G9182="","",IF(AND(MONTH(G9182)*100+DAY(G9182)&gt;=season_lo,MONTH(G9182)*100+DAY(G9182)&lt;=season_hi),1,0))</f>
        <v/>
      </c>
      <c r="I9182">
        <f>IF(G9182="","",G9182-first_day+1)</f>
        <v/>
      </c>
      <c r="J9182" s="27">
        <f>IF(I9182="","",INDEX(Daily!$J$2:$J$421,I9182))</f>
        <v/>
      </c>
      <c r="K9182" s="27">
        <f>IF(J9182="","",J9182+cat_offset)</f>
        <v/>
      </c>
      <c r="L9182" s="27">
        <f>IF(J9182="","",MAX(0,E9182-J9182)^2)</f>
        <v/>
      </c>
      <c r="M9182" s="27">
        <f>IF(J9182="","",MAX(0,E9182-(J9182+twcdh_off))^2)</f>
        <v/>
      </c>
      <c r="N9182" s="27">
        <f>IF(E9182="","",MAX(0,E9182-swcdh_thr)^2)</f>
        <v/>
      </c>
      <c r="O9182">
        <f>IF(K9182="","",ROUND(E9182-K9182,0))</f>
        <v/>
      </c>
      <c r="P9182">
        <f>IF(O9182="","",IF(O9182&gt;=1,O9182,0))</f>
        <v/>
      </c>
      <c r="Q9182" s="27">
        <f>IF(E9182="","",MAX(0,E9182-22))</f>
        <v/>
      </c>
      <c r="R9182" s="27">
        <f>IF(H9182=1,E9182,"")</f>
        <v/>
      </c>
      <c r="S9182" s="27">
        <f>IF(AND(H9182=1,J9182&lt;&gt;""),E9182-J9182,"")</f>
        <v/>
      </c>
      <c r="T9182">
        <f>IF(G9182="","",MONTH(G9182))</f>
        <v/>
      </c>
    </row>
    <row r="9183">
      <c r="A9183" s="24" t="n"/>
      <c r="B9183" s="24" t="n"/>
      <c r="C9183" s="24" t="n"/>
      <c r="D9183" s="24" t="n"/>
      <c r="E9183" s="24" t="n"/>
      <c r="F9183" s="25">
        <f>IF($E9183="","",DATE(IF($A9183="",nominal_year,$A9183),$B9183,$C9183)+($D9183-IF(LEFT(hour_conv,1)="1",1,0))/24)</f>
        <v/>
      </c>
      <c r="G9183" s="26">
        <f>IF(F9183="","",INT(F9183))</f>
        <v/>
      </c>
      <c r="H9183">
        <f>IF(G9183="","",IF(AND(MONTH(G9183)*100+DAY(G9183)&gt;=season_lo,MONTH(G9183)*100+DAY(G9183)&lt;=season_hi),1,0))</f>
        <v/>
      </c>
      <c r="I9183">
        <f>IF(G9183="","",G9183-first_day+1)</f>
        <v/>
      </c>
      <c r="J9183" s="27">
        <f>IF(I9183="","",INDEX(Daily!$J$2:$J$421,I9183))</f>
        <v/>
      </c>
      <c r="K9183" s="27">
        <f>IF(J9183="","",J9183+cat_offset)</f>
        <v/>
      </c>
      <c r="L9183" s="27">
        <f>IF(J9183="","",MAX(0,E9183-J9183)^2)</f>
        <v/>
      </c>
      <c r="M9183" s="27">
        <f>IF(J9183="","",MAX(0,E9183-(J9183+twcdh_off))^2)</f>
        <v/>
      </c>
      <c r="N9183" s="27">
        <f>IF(E9183="","",MAX(0,E9183-swcdh_thr)^2)</f>
        <v/>
      </c>
      <c r="O9183">
        <f>IF(K9183="","",ROUND(E9183-K9183,0))</f>
        <v/>
      </c>
      <c r="P9183">
        <f>IF(O9183="","",IF(O9183&gt;=1,O9183,0))</f>
        <v/>
      </c>
      <c r="Q9183" s="27">
        <f>IF(E9183="","",MAX(0,E9183-22))</f>
        <v/>
      </c>
      <c r="R9183" s="27">
        <f>IF(H9183=1,E9183,"")</f>
        <v/>
      </c>
      <c r="S9183" s="27">
        <f>IF(AND(H9183=1,J9183&lt;&gt;""),E9183-J9183,"")</f>
        <v/>
      </c>
      <c r="T9183">
        <f>IF(G9183="","",MONTH(G9183))</f>
        <v/>
      </c>
    </row>
    <row r="9184">
      <c r="A9184" s="24" t="n"/>
      <c r="B9184" s="24" t="n"/>
      <c r="C9184" s="24" t="n"/>
      <c r="D9184" s="24" t="n"/>
      <c r="E9184" s="24" t="n"/>
      <c r="F9184" s="25">
        <f>IF($E9184="","",DATE(IF($A9184="",nominal_year,$A9184),$B9184,$C9184)+($D9184-IF(LEFT(hour_conv,1)="1",1,0))/24)</f>
        <v/>
      </c>
      <c r="G9184" s="26">
        <f>IF(F9184="","",INT(F9184))</f>
        <v/>
      </c>
      <c r="H9184">
        <f>IF(G9184="","",IF(AND(MONTH(G9184)*100+DAY(G9184)&gt;=season_lo,MONTH(G9184)*100+DAY(G9184)&lt;=season_hi),1,0))</f>
        <v/>
      </c>
      <c r="I9184">
        <f>IF(G9184="","",G9184-first_day+1)</f>
        <v/>
      </c>
      <c r="J9184" s="27">
        <f>IF(I9184="","",INDEX(Daily!$J$2:$J$421,I9184))</f>
        <v/>
      </c>
      <c r="K9184" s="27">
        <f>IF(J9184="","",J9184+cat_offset)</f>
        <v/>
      </c>
      <c r="L9184" s="27">
        <f>IF(J9184="","",MAX(0,E9184-J9184)^2)</f>
        <v/>
      </c>
      <c r="M9184" s="27">
        <f>IF(J9184="","",MAX(0,E9184-(J9184+twcdh_off))^2)</f>
        <v/>
      </c>
      <c r="N9184" s="27">
        <f>IF(E9184="","",MAX(0,E9184-swcdh_thr)^2)</f>
        <v/>
      </c>
      <c r="O9184">
        <f>IF(K9184="","",ROUND(E9184-K9184,0))</f>
        <v/>
      </c>
      <c r="P9184">
        <f>IF(O9184="","",IF(O9184&gt;=1,O9184,0))</f>
        <v/>
      </c>
      <c r="Q9184" s="27">
        <f>IF(E9184="","",MAX(0,E9184-22))</f>
        <v/>
      </c>
      <c r="R9184" s="27">
        <f>IF(H9184=1,E9184,"")</f>
        <v/>
      </c>
      <c r="S9184" s="27">
        <f>IF(AND(H9184=1,J9184&lt;&gt;""),E9184-J9184,"")</f>
        <v/>
      </c>
      <c r="T9184">
        <f>IF(G9184="","",MONTH(G9184))</f>
        <v/>
      </c>
    </row>
    <row r="9185">
      <c r="A9185" s="24" t="n"/>
      <c r="B9185" s="24" t="n"/>
      <c r="C9185" s="24" t="n"/>
      <c r="D9185" s="24" t="n"/>
      <c r="E9185" s="24" t="n"/>
      <c r="F9185" s="25">
        <f>IF($E9185="","",DATE(IF($A9185="",nominal_year,$A9185),$B9185,$C9185)+($D9185-IF(LEFT(hour_conv,1)="1",1,0))/24)</f>
        <v/>
      </c>
      <c r="G9185" s="26">
        <f>IF(F9185="","",INT(F9185))</f>
        <v/>
      </c>
      <c r="H9185">
        <f>IF(G9185="","",IF(AND(MONTH(G9185)*100+DAY(G9185)&gt;=season_lo,MONTH(G9185)*100+DAY(G9185)&lt;=season_hi),1,0))</f>
        <v/>
      </c>
      <c r="I9185">
        <f>IF(G9185="","",G9185-first_day+1)</f>
        <v/>
      </c>
      <c r="J9185" s="27">
        <f>IF(I9185="","",INDEX(Daily!$J$2:$J$421,I9185))</f>
        <v/>
      </c>
      <c r="K9185" s="27">
        <f>IF(J9185="","",J9185+cat_offset)</f>
        <v/>
      </c>
      <c r="L9185" s="27">
        <f>IF(J9185="","",MAX(0,E9185-J9185)^2)</f>
        <v/>
      </c>
      <c r="M9185" s="27">
        <f>IF(J9185="","",MAX(0,E9185-(J9185+twcdh_off))^2)</f>
        <v/>
      </c>
      <c r="N9185" s="27">
        <f>IF(E9185="","",MAX(0,E9185-swcdh_thr)^2)</f>
        <v/>
      </c>
      <c r="O9185">
        <f>IF(K9185="","",ROUND(E9185-K9185,0))</f>
        <v/>
      </c>
      <c r="P9185">
        <f>IF(O9185="","",IF(O9185&gt;=1,O9185,0))</f>
        <v/>
      </c>
      <c r="Q9185" s="27">
        <f>IF(E9185="","",MAX(0,E9185-22))</f>
        <v/>
      </c>
      <c r="R9185" s="27">
        <f>IF(H9185=1,E9185,"")</f>
        <v/>
      </c>
      <c r="S9185" s="27">
        <f>IF(AND(H9185=1,J9185&lt;&gt;""),E9185-J9185,"")</f>
        <v/>
      </c>
      <c r="T9185">
        <f>IF(G9185="","",MONTH(G9185))</f>
        <v/>
      </c>
    </row>
    <row r="9186">
      <c r="A9186" s="24" t="n"/>
      <c r="B9186" s="24" t="n"/>
      <c r="C9186" s="24" t="n"/>
      <c r="D9186" s="24" t="n"/>
      <c r="E9186" s="24" t="n"/>
      <c r="F9186" s="25">
        <f>IF($E9186="","",DATE(IF($A9186="",nominal_year,$A9186),$B9186,$C9186)+($D9186-IF(LEFT(hour_conv,1)="1",1,0))/24)</f>
        <v/>
      </c>
      <c r="G9186" s="26">
        <f>IF(F9186="","",INT(F9186))</f>
        <v/>
      </c>
      <c r="H9186">
        <f>IF(G9186="","",IF(AND(MONTH(G9186)*100+DAY(G9186)&gt;=season_lo,MONTH(G9186)*100+DAY(G9186)&lt;=season_hi),1,0))</f>
        <v/>
      </c>
      <c r="I9186">
        <f>IF(G9186="","",G9186-first_day+1)</f>
        <v/>
      </c>
      <c r="J9186" s="27">
        <f>IF(I9186="","",INDEX(Daily!$J$2:$J$421,I9186))</f>
        <v/>
      </c>
      <c r="K9186" s="27">
        <f>IF(J9186="","",J9186+cat_offset)</f>
        <v/>
      </c>
      <c r="L9186" s="27">
        <f>IF(J9186="","",MAX(0,E9186-J9186)^2)</f>
        <v/>
      </c>
      <c r="M9186" s="27">
        <f>IF(J9186="","",MAX(0,E9186-(J9186+twcdh_off))^2)</f>
        <v/>
      </c>
      <c r="N9186" s="27">
        <f>IF(E9186="","",MAX(0,E9186-swcdh_thr)^2)</f>
        <v/>
      </c>
      <c r="O9186">
        <f>IF(K9186="","",ROUND(E9186-K9186,0))</f>
        <v/>
      </c>
      <c r="P9186">
        <f>IF(O9186="","",IF(O9186&gt;=1,O9186,0))</f>
        <v/>
      </c>
      <c r="Q9186" s="27">
        <f>IF(E9186="","",MAX(0,E9186-22))</f>
        <v/>
      </c>
      <c r="R9186" s="27">
        <f>IF(H9186=1,E9186,"")</f>
        <v/>
      </c>
      <c r="S9186" s="27">
        <f>IF(AND(H9186=1,J9186&lt;&gt;""),E9186-J9186,"")</f>
        <v/>
      </c>
      <c r="T9186">
        <f>IF(G9186="","",MONTH(G9186))</f>
        <v/>
      </c>
    </row>
    <row r="9187">
      <c r="A9187" s="24" t="n"/>
      <c r="B9187" s="24" t="n"/>
      <c r="C9187" s="24" t="n"/>
      <c r="D9187" s="24" t="n"/>
      <c r="E9187" s="24" t="n"/>
      <c r="F9187" s="25">
        <f>IF($E9187="","",DATE(IF($A9187="",nominal_year,$A9187),$B9187,$C9187)+($D9187-IF(LEFT(hour_conv,1)="1",1,0))/24)</f>
        <v/>
      </c>
      <c r="G9187" s="26">
        <f>IF(F9187="","",INT(F9187))</f>
        <v/>
      </c>
      <c r="H9187">
        <f>IF(G9187="","",IF(AND(MONTH(G9187)*100+DAY(G9187)&gt;=season_lo,MONTH(G9187)*100+DAY(G9187)&lt;=season_hi),1,0))</f>
        <v/>
      </c>
      <c r="I9187">
        <f>IF(G9187="","",G9187-first_day+1)</f>
        <v/>
      </c>
      <c r="J9187" s="27">
        <f>IF(I9187="","",INDEX(Daily!$J$2:$J$421,I9187))</f>
        <v/>
      </c>
      <c r="K9187" s="27">
        <f>IF(J9187="","",J9187+cat_offset)</f>
        <v/>
      </c>
      <c r="L9187" s="27">
        <f>IF(J9187="","",MAX(0,E9187-J9187)^2)</f>
        <v/>
      </c>
      <c r="M9187" s="27">
        <f>IF(J9187="","",MAX(0,E9187-(J9187+twcdh_off))^2)</f>
        <v/>
      </c>
      <c r="N9187" s="27">
        <f>IF(E9187="","",MAX(0,E9187-swcdh_thr)^2)</f>
        <v/>
      </c>
      <c r="O9187">
        <f>IF(K9187="","",ROUND(E9187-K9187,0))</f>
        <v/>
      </c>
      <c r="P9187">
        <f>IF(O9187="","",IF(O9187&gt;=1,O9187,0))</f>
        <v/>
      </c>
      <c r="Q9187" s="27">
        <f>IF(E9187="","",MAX(0,E9187-22))</f>
        <v/>
      </c>
      <c r="R9187" s="27">
        <f>IF(H9187=1,E9187,"")</f>
        <v/>
      </c>
      <c r="S9187" s="27">
        <f>IF(AND(H9187=1,J9187&lt;&gt;""),E9187-J9187,"")</f>
        <v/>
      </c>
      <c r="T9187">
        <f>IF(G9187="","",MONTH(G9187))</f>
        <v/>
      </c>
    </row>
    <row r="9188">
      <c r="A9188" s="24" t="n"/>
      <c r="B9188" s="24" t="n"/>
      <c r="C9188" s="24" t="n"/>
      <c r="D9188" s="24" t="n"/>
      <c r="E9188" s="24" t="n"/>
      <c r="F9188" s="25">
        <f>IF($E9188="","",DATE(IF($A9188="",nominal_year,$A9188),$B9188,$C9188)+($D9188-IF(LEFT(hour_conv,1)="1",1,0))/24)</f>
        <v/>
      </c>
      <c r="G9188" s="26">
        <f>IF(F9188="","",INT(F9188))</f>
        <v/>
      </c>
      <c r="H9188">
        <f>IF(G9188="","",IF(AND(MONTH(G9188)*100+DAY(G9188)&gt;=season_lo,MONTH(G9188)*100+DAY(G9188)&lt;=season_hi),1,0))</f>
        <v/>
      </c>
      <c r="I9188">
        <f>IF(G9188="","",G9188-first_day+1)</f>
        <v/>
      </c>
      <c r="J9188" s="27">
        <f>IF(I9188="","",INDEX(Daily!$J$2:$J$421,I9188))</f>
        <v/>
      </c>
      <c r="K9188" s="27">
        <f>IF(J9188="","",J9188+cat_offset)</f>
        <v/>
      </c>
      <c r="L9188" s="27">
        <f>IF(J9188="","",MAX(0,E9188-J9188)^2)</f>
        <v/>
      </c>
      <c r="M9188" s="27">
        <f>IF(J9188="","",MAX(0,E9188-(J9188+twcdh_off))^2)</f>
        <v/>
      </c>
      <c r="N9188" s="27">
        <f>IF(E9188="","",MAX(0,E9188-swcdh_thr)^2)</f>
        <v/>
      </c>
      <c r="O9188">
        <f>IF(K9188="","",ROUND(E9188-K9188,0))</f>
        <v/>
      </c>
      <c r="P9188">
        <f>IF(O9188="","",IF(O9188&gt;=1,O9188,0))</f>
        <v/>
      </c>
      <c r="Q9188" s="27">
        <f>IF(E9188="","",MAX(0,E9188-22))</f>
        <v/>
      </c>
      <c r="R9188" s="27">
        <f>IF(H9188=1,E9188,"")</f>
        <v/>
      </c>
      <c r="S9188" s="27">
        <f>IF(AND(H9188=1,J9188&lt;&gt;""),E9188-J9188,"")</f>
        <v/>
      </c>
      <c r="T9188">
        <f>IF(G9188="","",MONTH(G9188))</f>
        <v/>
      </c>
    </row>
    <row r="9189">
      <c r="A9189" s="24" t="n"/>
      <c r="B9189" s="24" t="n"/>
      <c r="C9189" s="24" t="n"/>
      <c r="D9189" s="24" t="n"/>
      <c r="E9189" s="24" t="n"/>
      <c r="F9189" s="25">
        <f>IF($E9189="","",DATE(IF($A9189="",nominal_year,$A9189),$B9189,$C9189)+($D9189-IF(LEFT(hour_conv,1)="1",1,0))/24)</f>
        <v/>
      </c>
      <c r="G9189" s="26">
        <f>IF(F9189="","",INT(F9189))</f>
        <v/>
      </c>
      <c r="H9189">
        <f>IF(G9189="","",IF(AND(MONTH(G9189)*100+DAY(G9189)&gt;=season_lo,MONTH(G9189)*100+DAY(G9189)&lt;=season_hi),1,0))</f>
        <v/>
      </c>
      <c r="I9189">
        <f>IF(G9189="","",G9189-first_day+1)</f>
        <v/>
      </c>
      <c r="J9189" s="27">
        <f>IF(I9189="","",INDEX(Daily!$J$2:$J$421,I9189))</f>
        <v/>
      </c>
      <c r="K9189" s="27">
        <f>IF(J9189="","",J9189+cat_offset)</f>
        <v/>
      </c>
      <c r="L9189" s="27">
        <f>IF(J9189="","",MAX(0,E9189-J9189)^2)</f>
        <v/>
      </c>
      <c r="M9189" s="27">
        <f>IF(J9189="","",MAX(0,E9189-(J9189+twcdh_off))^2)</f>
        <v/>
      </c>
      <c r="N9189" s="27">
        <f>IF(E9189="","",MAX(0,E9189-swcdh_thr)^2)</f>
        <v/>
      </c>
      <c r="O9189">
        <f>IF(K9189="","",ROUND(E9189-K9189,0))</f>
        <v/>
      </c>
      <c r="P9189">
        <f>IF(O9189="","",IF(O9189&gt;=1,O9189,0))</f>
        <v/>
      </c>
      <c r="Q9189" s="27">
        <f>IF(E9189="","",MAX(0,E9189-22))</f>
        <v/>
      </c>
      <c r="R9189" s="27">
        <f>IF(H9189=1,E9189,"")</f>
        <v/>
      </c>
      <c r="S9189" s="27">
        <f>IF(AND(H9189=1,J9189&lt;&gt;""),E9189-J9189,"")</f>
        <v/>
      </c>
      <c r="T9189">
        <f>IF(G9189="","",MONTH(G9189))</f>
        <v/>
      </c>
    </row>
    <row r="9190">
      <c r="A9190" s="24" t="n"/>
      <c r="B9190" s="24" t="n"/>
      <c r="C9190" s="24" t="n"/>
      <c r="D9190" s="24" t="n"/>
      <c r="E9190" s="24" t="n"/>
      <c r="F9190" s="25">
        <f>IF($E9190="","",DATE(IF($A9190="",nominal_year,$A9190),$B9190,$C9190)+($D9190-IF(LEFT(hour_conv,1)="1",1,0))/24)</f>
        <v/>
      </c>
      <c r="G9190" s="26">
        <f>IF(F9190="","",INT(F9190))</f>
        <v/>
      </c>
      <c r="H9190">
        <f>IF(G9190="","",IF(AND(MONTH(G9190)*100+DAY(G9190)&gt;=season_lo,MONTH(G9190)*100+DAY(G9190)&lt;=season_hi),1,0))</f>
        <v/>
      </c>
      <c r="I9190">
        <f>IF(G9190="","",G9190-first_day+1)</f>
        <v/>
      </c>
      <c r="J9190" s="27">
        <f>IF(I9190="","",INDEX(Daily!$J$2:$J$421,I9190))</f>
        <v/>
      </c>
      <c r="K9190" s="27">
        <f>IF(J9190="","",J9190+cat_offset)</f>
        <v/>
      </c>
      <c r="L9190" s="27">
        <f>IF(J9190="","",MAX(0,E9190-J9190)^2)</f>
        <v/>
      </c>
      <c r="M9190" s="27">
        <f>IF(J9190="","",MAX(0,E9190-(J9190+twcdh_off))^2)</f>
        <v/>
      </c>
      <c r="N9190" s="27">
        <f>IF(E9190="","",MAX(0,E9190-swcdh_thr)^2)</f>
        <v/>
      </c>
      <c r="O9190">
        <f>IF(K9190="","",ROUND(E9190-K9190,0))</f>
        <v/>
      </c>
      <c r="P9190">
        <f>IF(O9190="","",IF(O9190&gt;=1,O9190,0))</f>
        <v/>
      </c>
      <c r="Q9190" s="27">
        <f>IF(E9190="","",MAX(0,E9190-22))</f>
        <v/>
      </c>
      <c r="R9190" s="27">
        <f>IF(H9190=1,E9190,"")</f>
        <v/>
      </c>
      <c r="S9190" s="27">
        <f>IF(AND(H9190=1,J9190&lt;&gt;""),E9190-J9190,"")</f>
        <v/>
      </c>
      <c r="T9190">
        <f>IF(G9190="","",MONTH(G9190))</f>
        <v/>
      </c>
    </row>
    <row r="9191">
      <c r="A9191" s="24" t="n"/>
      <c r="B9191" s="24" t="n"/>
      <c r="C9191" s="24" t="n"/>
      <c r="D9191" s="24" t="n"/>
      <c r="E9191" s="24" t="n"/>
      <c r="F9191" s="25">
        <f>IF($E9191="","",DATE(IF($A9191="",nominal_year,$A9191),$B9191,$C9191)+($D9191-IF(LEFT(hour_conv,1)="1",1,0))/24)</f>
        <v/>
      </c>
      <c r="G9191" s="26">
        <f>IF(F9191="","",INT(F9191))</f>
        <v/>
      </c>
      <c r="H9191">
        <f>IF(G9191="","",IF(AND(MONTH(G9191)*100+DAY(G9191)&gt;=season_lo,MONTH(G9191)*100+DAY(G9191)&lt;=season_hi),1,0))</f>
        <v/>
      </c>
      <c r="I9191">
        <f>IF(G9191="","",G9191-first_day+1)</f>
        <v/>
      </c>
      <c r="J9191" s="27">
        <f>IF(I9191="","",INDEX(Daily!$J$2:$J$421,I9191))</f>
        <v/>
      </c>
      <c r="K9191" s="27">
        <f>IF(J9191="","",J9191+cat_offset)</f>
        <v/>
      </c>
      <c r="L9191" s="27">
        <f>IF(J9191="","",MAX(0,E9191-J9191)^2)</f>
        <v/>
      </c>
      <c r="M9191" s="27">
        <f>IF(J9191="","",MAX(0,E9191-(J9191+twcdh_off))^2)</f>
        <v/>
      </c>
      <c r="N9191" s="27">
        <f>IF(E9191="","",MAX(0,E9191-swcdh_thr)^2)</f>
        <v/>
      </c>
      <c r="O9191">
        <f>IF(K9191="","",ROUND(E9191-K9191,0))</f>
        <v/>
      </c>
      <c r="P9191">
        <f>IF(O9191="","",IF(O9191&gt;=1,O9191,0))</f>
        <v/>
      </c>
      <c r="Q9191" s="27">
        <f>IF(E9191="","",MAX(0,E9191-22))</f>
        <v/>
      </c>
      <c r="R9191" s="27">
        <f>IF(H9191=1,E9191,"")</f>
        <v/>
      </c>
      <c r="S9191" s="27">
        <f>IF(AND(H9191=1,J9191&lt;&gt;""),E9191-J9191,"")</f>
        <v/>
      </c>
      <c r="T9191">
        <f>IF(G9191="","",MONTH(G9191))</f>
        <v/>
      </c>
    </row>
    <row r="9192">
      <c r="A9192" s="24" t="n"/>
      <c r="B9192" s="24" t="n"/>
      <c r="C9192" s="24" t="n"/>
      <c r="D9192" s="24" t="n"/>
      <c r="E9192" s="24" t="n"/>
      <c r="F9192" s="25">
        <f>IF($E9192="","",DATE(IF($A9192="",nominal_year,$A9192),$B9192,$C9192)+($D9192-IF(LEFT(hour_conv,1)="1",1,0))/24)</f>
        <v/>
      </c>
      <c r="G9192" s="26">
        <f>IF(F9192="","",INT(F9192))</f>
        <v/>
      </c>
      <c r="H9192">
        <f>IF(G9192="","",IF(AND(MONTH(G9192)*100+DAY(G9192)&gt;=season_lo,MONTH(G9192)*100+DAY(G9192)&lt;=season_hi),1,0))</f>
        <v/>
      </c>
      <c r="I9192">
        <f>IF(G9192="","",G9192-first_day+1)</f>
        <v/>
      </c>
      <c r="J9192" s="27">
        <f>IF(I9192="","",INDEX(Daily!$J$2:$J$421,I9192))</f>
        <v/>
      </c>
      <c r="K9192" s="27">
        <f>IF(J9192="","",J9192+cat_offset)</f>
        <v/>
      </c>
      <c r="L9192" s="27">
        <f>IF(J9192="","",MAX(0,E9192-J9192)^2)</f>
        <v/>
      </c>
      <c r="M9192" s="27">
        <f>IF(J9192="","",MAX(0,E9192-(J9192+twcdh_off))^2)</f>
        <v/>
      </c>
      <c r="N9192" s="27">
        <f>IF(E9192="","",MAX(0,E9192-swcdh_thr)^2)</f>
        <v/>
      </c>
      <c r="O9192">
        <f>IF(K9192="","",ROUND(E9192-K9192,0))</f>
        <v/>
      </c>
      <c r="P9192">
        <f>IF(O9192="","",IF(O9192&gt;=1,O9192,0))</f>
        <v/>
      </c>
      <c r="Q9192" s="27">
        <f>IF(E9192="","",MAX(0,E9192-22))</f>
        <v/>
      </c>
      <c r="R9192" s="27">
        <f>IF(H9192=1,E9192,"")</f>
        <v/>
      </c>
      <c r="S9192" s="27">
        <f>IF(AND(H9192=1,J9192&lt;&gt;""),E9192-J9192,"")</f>
        <v/>
      </c>
      <c r="T9192">
        <f>IF(G9192="","",MONTH(G9192))</f>
        <v/>
      </c>
    </row>
    <row r="9193">
      <c r="A9193" s="24" t="n"/>
      <c r="B9193" s="24" t="n"/>
      <c r="C9193" s="24" t="n"/>
      <c r="D9193" s="24" t="n"/>
      <c r="E9193" s="24" t="n"/>
      <c r="F9193" s="25">
        <f>IF($E9193="","",DATE(IF($A9193="",nominal_year,$A9193),$B9193,$C9193)+($D9193-IF(LEFT(hour_conv,1)="1",1,0))/24)</f>
        <v/>
      </c>
      <c r="G9193" s="26">
        <f>IF(F9193="","",INT(F9193))</f>
        <v/>
      </c>
      <c r="H9193">
        <f>IF(G9193="","",IF(AND(MONTH(G9193)*100+DAY(G9193)&gt;=season_lo,MONTH(G9193)*100+DAY(G9193)&lt;=season_hi),1,0))</f>
        <v/>
      </c>
      <c r="I9193">
        <f>IF(G9193="","",G9193-first_day+1)</f>
        <v/>
      </c>
      <c r="J9193" s="27">
        <f>IF(I9193="","",INDEX(Daily!$J$2:$J$421,I9193))</f>
        <v/>
      </c>
      <c r="K9193" s="27">
        <f>IF(J9193="","",J9193+cat_offset)</f>
        <v/>
      </c>
      <c r="L9193" s="27">
        <f>IF(J9193="","",MAX(0,E9193-J9193)^2)</f>
        <v/>
      </c>
      <c r="M9193" s="27">
        <f>IF(J9193="","",MAX(0,E9193-(J9193+twcdh_off))^2)</f>
        <v/>
      </c>
      <c r="N9193" s="27">
        <f>IF(E9193="","",MAX(0,E9193-swcdh_thr)^2)</f>
        <v/>
      </c>
      <c r="O9193">
        <f>IF(K9193="","",ROUND(E9193-K9193,0))</f>
        <v/>
      </c>
      <c r="P9193">
        <f>IF(O9193="","",IF(O9193&gt;=1,O9193,0))</f>
        <v/>
      </c>
      <c r="Q9193" s="27">
        <f>IF(E9193="","",MAX(0,E9193-22))</f>
        <v/>
      </c>
      <c r="R9193" s="27">
        <f>IF(H9193=1,E9193,"")</f>
        <v/>
      </c>
      <c r="S9193" s="27">
        <f>IF(AND(H9193=1,J9193&lt;&gt;""),E9193-J9193,"")</f>
        <v/>
      </c>
      <c r="T9193">
        <f>IF(G9193="","",MONTH(G9193))</f>
        <v/>
      </c>
    </row>
    <row r="9194">
      <c r="A9194" s="24" t="n"/>
      <c r="B9194" s="24" t="n"/>
      <c r="C9194" s="24" t="n"/>
      <c r="D9194" s="24" t="n"/>
      <c r="E9194" s="24" t="n"/>
      <c r="F9194" s="25">
        <f>IF($E9194="","",DATE(IF($A9194="",nominal_year,$A9194),$B9194,$C9194)+($D9194-IF(LEFT(hour_conv,1)="1",1,0))/24)</f>
        <v/>
      </c>
      <c r="G9194" s="26">
        <f>IF(F9194="","",INT(F9194))</f>
        <v/>
      </c>
      <c r="H9194">
        <f>IF(G9194="","",IF(AND(MONTH(G9194)*100+DAY(G9194)&gt;=season_lo,MONTH(G9194)*100+DAY(G9194)&lt;=season_hi),1,0))</f>
        <v/>
      </c>
      <c r="I9194">
        <f>IF(G9194="","",G9194-first_day+1)</f>
        <v/>
      </c>
      <c r="J9194" s="27">
        <f>IF(I9194="","",INDEX(Daily!$J$2:$J$421,I9194))</f>
        <v/>
      </c>
      <c r="K9194" s="27">
        <f>IF(J9194="","",J9194+cat_offset)</f>
        <v/>
      </c>
      <c r="L9194" s="27">
        <f>IF(J9194="","",MAX(0,E9194-J9194)^2)</f>
        <v/>
      </c>
      <c r="M9194" s="27">
        <f>IF(J9194="","",MAX(0,E9194-(J9194+twcdh_off))^2)</f>
        <v/>
      </c>
      <c r="N9194" s="27">
        <f>IF(E9194="","",MAX(0,E9194-swcdh_thr)^2)</f>
        <v/>
      </c>
      <c r="O9194">
        <f>IF(K9194="","",ROUND(E9194-K9194,0))</f>
        <v/>
      </c>
      <c r="P9194">
        <f>IF(O9194="","",IF(O9194&gt;=1,O9194,0))</f>
        <v/>
      </c>
      <c r="Q9194" s="27">
        <f>IF(E9194="","",MAX(0,E9194-22))</f>
        <v/>
      </c>
      <c r="R9194" s="27">
        <f>IF(H9194=1,E9194,"")</f>
        <v/>
      </c>
      <c r="S9194" s="27">
        <f>IF(AND(H9194=1,J9194&lt;&gt;""),E9194-J9194,"")</f>
        <v/>
      </c>
      <c r="T9194">
        <f>IF(G9194="","",MONTH(G9194))</f>
        <v/>
      </c>
    </row>
    <row r="9195">
      <c r="A9195" s="24" t="n"/>
      <c r="B9195" s="24" t="n"/>
      <c r="C9195" s="24" t="n"/>
      <c r="D9195" s="24" t="n"/>
      <c r="E9195" s="24" t="n"/>
      <c r="F9195" s="25">
        <f>IF($E9195="","",DATE(IF($A9195="",nominal_year,$A9195),$B9195,$C9195)+($D9195-IF(LEFT(hour_conv,1)="1",1,0))/24)</f>
        <v/>
      </c>
      <c r="G9195" s="26">
        <f>IF(F9195="","",INT(F9195))</f>
        <v/>
      </c>
      <c r="H9195">
        <f>IF(G9195="","",IF(AND(MONTH(G9195)*100+DAY(G9195)&gt;=season_lo,MONTH(G9195)*100+DAY(G9195)&lt;=season_hi),1,0))</f>
        <v/>
      </c>
      <c r="I9195">
        <f>IF(G9195="","",G9195-first_day+1)</f>
        <v/>
      </c>
      <c r="J9195" s="27">
        <f>IF(I9195="","",INDEX(Daily!$J$2:$J$421,I9195))</f>
        <v/>
      </c>
      <c r="K9195" s="27">
        <f>IF(J9195="","",J9195+cat_offset)</f>
        <v/>
      </c>
      <c r="L9195" s="27">
        <f>IF(J9195="","",MAX(0,E9195-J9195)^2)</f>
        <v/>
      </c>
      <c r="M9195" s="27">
        <f>IF(J9195="","",MAX(0,E9195-(J9195+twcdh_off))^2)</f>
        <v/>
      </c>
      <c r="N9195" s="27">
        <f>IF(E9195="","",MAX(0,E9195-swcdh_thr)^2)</f>
        <v/>
      </c>
      <c r="O9195">
        <f>IF(K9195="","",ROUND(E9195-K9195,0))</f>
        <v/>
      </c>
      <c r="P9195">
        <f>IF(O9195="","",IF(O9195&gt;=1,O9195,0))</f>
        <v/>
      </c>
      <c r="Q9195" s="27">
        <f>IF(E9195="","",MAX(0,E9195-22))</f>
        <v/>
      </c>
      <c r="R9195" s="27">
        <f>IF(H9195=1,E9195,"")</f>
        <v/>
      </c>
      <c r="S9195" s="27">
        <f>IF(AND(H9195=1,J9195&lt;&gt;""),E9195-J9195,"")</f>
        <v/>
      </c>
      <c r="T9195">
        <f>IF(G9195="","",MONTH(G9195))</f>
        <v/>
      </c>
    </row>
    <row r="9196">
      <c r="A9196" s="24" t="n"/>
      <c r="B9196" s="24" t="n"/>
      <c r="C9196" s="24" t="n"/>
      <c r="D9196" s="24" t="n"/>
      <c r="E9196" s="24" t="n"/>
      <c r="F9196" s="25">
        <f>IF($E9196="","",DATE(IF($A9196="",nominal_year,$A9196),$B9196,$C9196)+($D9196-IF(LEFT(hour_conv,1)="1",1,0))/24)</f>
        <v/>
      </c>
      <c r="G9196" s="26">
        <f>IF(F9196="","",INT(F9196))</f>
        <v/>
      </c>
      <c r="H9196">
        <f>IF(G9196="","",IF(AND(MONTH(G9196)*100+DAY(G9196)&gt;=season_lo,MONTH(G9196)*100+DAY(G9196)&lt;=season_hi),1,0))</f>
        <v/>
      </c>
      <c r="I9196">
        <f>IF(G9196="","",G9196-first_day+1)</f>
        <v/>
      </c>
      <c r="J9196" s="27">
        <f>IF(I9196="","",INDEX(Daily!$J$2:$J$421,I9196))</f>
        <v/>
      </c>
      <c r="K9196" s="27">
        <f>IF(J9196="","",J9196+cat_offset)</f>
        <v/>
      </c>
      <c r="L9196" s="27">
        <f>IF(J9196="","",MAX(0,E9196-J9196)^2)</f>
        <v/>
      </c>
      <c r="M9196" s="27">
        <f>IF(J9196="","",MAX(0,E9196-(J9196+twcdh_off))^2)</f>
        <v/>
      </c>
      <c r="N9196" s="27">
        <f>IF(E9196="","",MAX(0,E9196-swcdh_thr)^2)</f>
        <v/>
      </c>
      <c r="O9196">
        <f>IF(K9196="","",ROUND(E9196-K9196,0))</f>
        <v/>
      </c>
      <c r="P9196">
        <f>IF(O9196="","",IF(O9196&gt;=1,O9196,0))</f>
        <v/>
      </c>
      <c r="Q9196" s="27">
        <f>IF(E9196="","",MAX(0,E9196-22))</f>
        <v/>
      </c>
      <c r="R9196" s="27">
        <f>IF(H9196=1,E9196,"")</f>
        <v/>
      </c>
      <c r="S9196" s="27">
        <f>IF(AND(H9196=1,J9196&lt;&gt;""),E9196-J9196,"")</f>
        <v/>
      </c>
      <c r="T9196">
        <f>IF(G9196="","",MONTH(G9196))</f>
        <v/>
      </c>
    </row>
    <row r="9197">
      <c r="A9197" s="24" t="n"/>
      <c r="B9197" s="24" t="n"/>
      <c r="C9197" s="24" t="n"/>
      <c r="D9197" s="24" t="n"/>
      <c r="E9197" s="24" t="n"/>
      <c r="F9197" s="25">
        <f>IF($E9197="","",DATE(IF($A9197="",nominal_year,$A9197),$B9197,$C9197)+($D9197-IF(LEFT(hour_conv,1)="1",1,0))/24)</f>
        <v/>
      </c>
      <c r="G9197" s="26">
        <f>IF(F9197="","",INT(F9197))</f>
        <v/>
      </c>
      <c r="H9197">
        <f>IF(G9197="","",IF(AND(MONTH(G9197)*100+DAY(G9197)&gt;=season_lo,MONTH(G9197)*100+DAY(G9197)&lt;=season_hi),1,0))</f>
        <v/>
      </c>
      <c r="I9197">
        <f>IF(G9197="","",G9197-first_day+1)</f>
        <v/>
      </c>
      <c r="J9197" s="27">
        <f>IF(I9197="","",INDEX(Daily!$J$2:$J$421,I9197))</f>
        <v/>
      </c>
      <c r="K9197" s="27">
        <f>IF(J9197="","",J9197+cat_offset)</f>
        <v/>
      </c>
      <c r="L9197" s="27">
        <f>IF(J9197="","",MAX(0,E9197-J9197)^2)</f>
        <v/>
      </c>
      <c r="M9197" s="27">
        <f>IF(J9197="","",MAX(0,E9197-(J9197+twcdh_off))^2)</f>
        <v/>
      </c>
      <c r="N9197" s="27">
        <f>IF(E9197="","",MAX(0,E9197-swcdh_thr)^2)</f>
        <v/>
      </c>
      <c r="O9197">
        <f>IF(K9197="","",ROUND(E9197-K9197,0))</f>
        <v/>
      </c>
      <c r="P9197">
        <f>IF(O9197="","",IF(O9197&gt;=1,O9197,0))</f>
        <v/>
      </c>
      <c r="Q9197" s="27">
        <f>IF(E9197="","",MAX(0,E9197-22))</f>
        <v/>
      </c>
      <c r="R9197" s="27">
        <f>IF(H9197=1,E9197,"")</f>
        <v/>
      </c>
      <c r="S9197" s="27">
        <f>IF(AND(H9197=1,J9197&lt;&gt;""),E9197-J9197,"")</f>
        <v/>
      </c>
      <c r="T9197">
        <f>IF(G9197="","",MONTH(G9197))</f>
        <v/>
      </c>
    </row>
    <row r="9198">
      <c r="A9198" s="24" t="n"/>
      <c r="B9198" s="24" t="n"/>
      <c r="C9198" s="24" t="n"/>
      <c r="D9198" s="24" t="n"/>
      <c r="E9198" s="24" t="n"/>
      <c r="F9198" s="25">
        <f>IF($E9198="","",DATE(IF($A9198="",nominal_year,$A9198),$B9198,$C9198)+($D9198-IF(LEFT(hour_conv,1)="1",1,0))/24)</f>
        <v/>
      </c>
      <c r="G9198" s="26">
        <f>IF(F9198="","",INT(F9198))</f>
        <v/>
      </c>
      <c r="H9198">
        <f>IF(G9198="","",IF(AND(MONTH(G9198)*100+DAY(G9198)&gt;=season_lo,MONTH(G9198)*100+DAY(G9198)&lt;=season_hi),1,0))</f>
        <v/>
      </c>
      <c r="I9198">
        <f>IF(G9198="","",G9198-first_day+1)</f>
        <v/>
      </c>
      <c r="J9198" s="27">
        <f>IF(I9198="","",INDEX(Daily!$J$2:$J$421,I9198))</f>
        <v/>
      </c>
      <c r="K9198" s="27">
        <f>IF(J9198="","",J9198+cat_offset)</f>
        <v/>
      </c>
      <c r="L9198" s="27">
        <f>IF(J9198="","",MAX(0,E9198-J9198)^2)</f>
        <v/>
      </c>
      <c r="M9198" s="27">
        <f>IF(J9198="","",MAX(0,E9198-(J9198+twcdh_off))^2)</f>
        <v/>
      </c>
      <c r="N9198" s="27">
        <f>IF(E9198="","",MAX(0,E9198-swcdh_thr)^2)</f>
        <v/>
      </c>
      <c r="O9198">
        <f>IF(K9198="","",ROUND(E9198-K9198,0))</f>
        <v/>
      </c>
      <c r="P9198">
        <f>IF(O9198="","",IF(O9198&gt;=1,O9198,0))</f>
        <v/>
      </c>
      <c r="Q9198" s="27">
        <f>IF(E9198="","",MAX(0,E9198-22))</f>
        <v/>
      </c>
      <c r="R9198" s="27">
        <f>IF(H9198=1,E9198,"")</f>
        <v/>
      </c>
      <c r="S9198" s="27">
        <f>IF(AND(H9198=1,J9198&lt;&gt;""),E9198-J9198,"")</f>
        <v/>
      </c>
      <c r="T9198">
        <f>IF(G9198="","",MONTH(G9198))</f>
        <v/>
      </c>
    </row>
    <row r="9199">
      <c r="A9199" s="24" t="n"/>
      <c r="B9199" s="24" t="n"/>
      <c r="C9199" s="24" t="n"/>
      <c r="D9199" s="24" t="n"/>
      <c r="E9199" s="24" t="n"/>
      <c r="F9199" s="25">
        <f>IF($E9199="","",DATE(IF($A9199="",nominal_year,$A9199),$B9199,$C9199)+($D9199-IF(LEFT(hour_conv,1)="1",1,0))/24)</f>
        <v/>
      </c>
      <c r="G9199" s="26">
        <f>IF(F9199="","",INT(F9199))</f>
        <v/>
      </c>
      <c r="H9199">
        <f>IF(G9199="","",IF(AND(MONTH(G9199)*100+DAY(G9199)&gt;=season_lo,MONTH(G9199)*100+DAY(G9199)&lt;=season_hi),1,0))</f>
        <v/>
      </c>
      <c r="I9199">
        <f>IF(G9199="","",G9199-first_day+1)</f>
        <v/>
      </c>
      <c r="J9199" s="27">
        <f>IF(I9199="","",INDEX(Daily!$J$2:$J$421,I9199))</f>
        <v/>
      </c>
      <c r="K9199" s="27">
        <f>IF(J9199="","",J9199+cat_offset)</f>
        <v/>
      </c>
      <c r="L9199" s="27">
        <f>IF(J9199="","",MAX(0,E9199-J9199)^2)</f>
        <v/>
      </c>
      <c r="M9199" s="27">
        <f>IF(J9199="","",MAX(0,E9199-(J9199+twcdh_off))^2)</f>
        <v/>
      </c>
      <c r="N9199" s="27">
        <f>IF(E9199="","",MAX(0,E9199-swcdh_thr)^2)</f>
        <v/>
      </c>
      <c r="O9199">
        <f>IF(K9199="","",ROUND(E9199-K9199,0))</f>
        <v/>
      </c>
      <c r="P9199">
        <f>IF(O9199="","",IF(O9199&gt;=1,O9199,0))</f>
        <v/>
      </c>
      <c r="Q9199" s="27">
        <f>IF(E9199="","",MAX(0,E9199-22))</f>
        <v/>
      </c>
      <c r="R9199" s="27">
        <f>IF(H9199=1,E9199,"")</f>
        <v/>
      </c>
      <c r="S9199" s="27">
        <f>IF(AND(H9199=1,J9199&lt;&gt;""),E9199-J9199,"")</f>
        <v/>
      </c>
      <c r="T9199">
        <f>IF(G9199="","",MONTH(G9199))</f>
        <v/>
      </c>
    </row>
    <row r="9200">
      <c r="A9200" s="24" t="n"/>
      <c r="B9200" s="24" t="n"/>
      <c r="C9200" s="24" t="n"/>
      <c r="D9200" s="24" t="n"/>
      <c r="E9200" s="24" t="n"/>
      <c r="F9200" s="25">
        <f>IF($E9200="","",DATE(IF($A9200="",nominal_year,$A9200),$B9200,$C9200)+($D9200-IF(LEFT(hour_conv,1)="1",1,0))/24)</f>
        <v/>
      </c>
      <c r="G9200" s="26">
        <f>IF(F9200="","",INT(F9200))</f>
        <v/>
      </c>
      <c r="H9200">
        <f>IF(G9200="","",IF(AND(MONTH(G9200)*100+DAY(G9200)&gt;=season_lo,MONTH(G9200)*100+DAY(G9200)&lt;=season_hi),1,0))</f>
        <v/>
      </c>
      <c r="I9200">
        <f>IF(G9200="","",G9200-first_day+1)</f>
        <v/>
      </c>
      <c r="J9200" s="27">
        <f>IF(I9200="","",INDEX(Daily!$J$2:$J$421,I9200))</f>
        <v/>
      </c>
      <c r="K9200" s="27">
        <f>IF(J9200="","",J9200+cat_offset)</f>
        <v/>
      </c>
      <c r="L9200" s="27">
        <f>IF(J9200="","",MAX(0,E9200-J9200)^2)</f>
        <v/>
      </c>
      <c r="M9200" s="27">
        <f>IF(J9200="","",MAX(0,E9200-(J9200+twcdh_off))^2)</f>
        <v/>
      </c>
      <c r="N9200" s="27">
        <f>IF(E9200="","",MAX(0,E9200-swcdh_thr)^2)</f>
        <v/>
      </c>
      <c r="O9200">
        <f>IF(K9200="","",ROUND(E9200-K9200,0))</f>
        <v/>
      </c>
      <c r="P9200">
        <f>IF(O9200="","",IF(O9200&gt;=1,O9200,0))</f>
        <v/>
      </c>
      <c r="Q9200" s="27">
        <f>IF(E9200="","",MAX(0,E9200-22))</f>
        <v/>
      </c>
      <c r="R9200" s="27">
        <f>IF(H9200=1,E9200,"")</f>
        <v/>
      </c>
      <c r="S9200" s="27">
        <f>IF(AND(H9200=1,J9200&lt;&gt;""),E9200-J9200,"")</f>
        <v/>
      </c>
      <c r="T9200">
        <f>IF(G9200="","",MONTH(G9200))</f>
        <v/>
      </c>
    </row>
    <row r="9201">
      <c r="A9201" s="24" t="n"/>
      <c r="B9201" s="24" t="n"/>
      <c r="C9201" s="24" t="n"/>
      <c r="D9201" s="24" t="n"/>
      <c r="E9201" s="24" t="n"/>
      <c r="F9201" s="25">
        <f>IF($E9201="","",DATE(IF($A9201="",nominal_year,$A9201),$B9201,$C9201)+($D9201-IF(LEFT(hour_conv,1)="1",1,0))/24)</f>
        <v/>
      </c>
      <c r="G9201" s="26">
        <f>IF(F9201="","",INT(F9201))</f>
        <v/>
      </c>
      <c r="H9201">
        <f>IF(G9201="","",IF(AND(MONTH(G9201)*100+DAY(G9201)&gt;=season_lo,MONTH(G9201)*100+DAY(G9201)&lt;=season_hi),1,0))</f>
        <v/>
      </c>
      <c r="I9201">
        <f>IF(G9201="","",G9201-first_day+1)</f>
        <v/>
      </c>
      <c r="J9201" s="27">
        <f>IF(I9201="","",INDEX(Daily!$J$2:$J$421,I9201))</f>
        <v/>
      </c>
      <c r="K9201" s="27">
        <f>IF(J9201="","",J9201+cat_offset)</f>
        <v/>
      </c>
      <c r="L9201" s="27">
        <f>IF(J9201="","",MAX(0,E9201-J9201)^2)</f>
        <v/>
      </c>
      <c r="M9201" s="27">
        <f>IF(J9201="","",MAX(0,E9201-(J9201+twcdh_off))^2)</f>
        <v/>
      </c>
      <c r="N9201" s="27">
        <f>IF(E9201="","",MAX(0,E9201-swcdh_thr)^2)</f>
        <v/>
      </c>
      <c r="O9201">
        <f>IF(K9201="","",ROUND(E9201-K9201,0))</f>
        <v/>
      </c>
      <c r="P9201">
        <f>IF(O9201="","",IF(O9201&gt;=1,O9201,0))</f>
        <v/>
      </c>
      <c r="Q9201" s="27">
        <f>IF(E9201="","",MAX(0,E9201-22))</f>
        <v/>
      </c>
      <c r="R9201" s="27">
        <f>IF(H9201=1,E9201,"")</f>
        <v/>
      </c>
      <c r="S9201" s="27">
        <f>IF(AND(H9201=1,J9201&lt;&gt;""),E9201-J9201,"")</f>
        <v/>
      </c>
      <c r="T9201">
        <f>IF(G9201="","",MONTH(G9201))</f>
        <v/>
      </c>
    </row>
    <row r="9202">
      <c r="A9202" s="24" t="n"/>
      <c r="B9202" s="24" t="n"/>
      <c r="C9202" s="24" t="n"/>
      <c r="D9202" s="24" t="n"/>
      <c r="E9202" s="24" t="n"/>
      <c r="F9202" s="25">
        <f>IF($E9202="","",DATE(IF($A9202="",nominal_year,$A9202),$B9202,$C9202)+($D9202-IF(LEFT(hour_conv,1)="1",1,0))/24)</f>
        <v/>
      </c>
      <c r="G9202" s="26">
        <f>IF(F9202="","",INT(F9202))</f>
        <v/>
      </c>
      <c r="H9202">
        <f>IF(G9202="","",IF(AND(MONTH(G9202)*100+DAY(G9202)&gt;=season_lo,MONTH(G9202)*100+DAY(G9202)&lt;=season_hi),1,0))</f>
        <v/>
      </c>
      <c r="I9202">
        <f>IF(G9202="","",G9202-first_day+1)</f>
        <v/>
      </c>
      <c r="J9202" s="27">
        <f>IF(I9202="","",INDEX(Daily!$J$2:$J$421,I9202))</f>
        <v/>
      </c>
      <c r="K9202" s="27">
        <f>IF(J9202="","",J9202+cat_offset)</f>
        <v/>
      </c>
      <c r="L9202" s="27">
        <f>IF(J9202="","",MAX(0,E9202-J9202)^2)</f>
        <v/>
      </c>
      <c r="M9202" s="27">
        <f>IF(J9202="","",MAX(0,E9202-(J9202+twcdh_off))^2)</f>
        <v/>
      </c>
      <c r="N9202" s="27">
        <f>IF(E9202="","",MAX(0,E9202-swcdh_thr)^2)</f>
        <v/>
      </c>
      <c r="O9202">
        <f>IF(K9202="","",ROUND(E9202-K9202,0))</f>
        <v/>
      </c>
      <c r="P9202">
        <f>IF(O9202="","",IF(O9202&gt;=1,O9202,0))</f>
        <v/>
      </c>
      <c r="Q9202" s="27">
        <f>IF(E9202="","",MAX(0,E9202-22))</f>
        <v/>
      </c>
      <c r="R9202" s="27">
        <f>IF(H9202=1,E9202,"")</f>
        <v/>
      </c>
      <c r="S9202" s="27">
        <f>IF(AND(H9202=1,J9202&lt;&gt;""),E9202-J9202,"")</f>
        <v/>
      </c>
      <c r="T9202">
        <f>IF(G9202="","",MONTH(G9202))</f>
        <v/>
      </c>
    </row>
    <row r="9203">
      <c r="A9203" s="24" t="n"/>
      <c r="B9203" s="24" t="n"/>
      <c r="C9203" s="24" t="n"/>
      <c r="D9203" s="24" t="n"/>
      <c r="E9203" s="24" t="n"/>
      <c r="F9203" s="25">
        <f>IF($E9203="","",DATE(IF($A9203="",nominal_year,$A9203),$B9203,$C9203)+($D9203-IF(LEFT(hour_conv,1)="1",1,0))/24)</f>
        <v/>
      </c>
      <c r="G9203" s="26">
        <f>IF(F9203="","",INT(F9203))</f>
        <v/>
      </c>
      <c r="H9203">
        <f>IF(G9203="","",IF(AND(MONTH(G9203)*100+DAY(G9203)&gt;=season_lo,MONTH(G9203)*100+DAY(G9203)&lt;=season_hi),1,0))</f>
        <v/>
      </c>
      <c r="I9203">
        <f>IF(G9203="","",G9203-first_day+1)</f>
        <v/>
      </c>
      <c r="J9203" s="27">
        <f>IF(I9203="","",INDEX(Daily!$J$2:$J$421,I9203))</f>
        <v/>
      </c>
      <c r="K9203" s="27">
        <f>IF(J9203="","",J9203+cat_offset)</f>
        <v/>
      </c>
      <c r="L9203" s="27">
        <f>IF(J9203="","",MAX(0,E9203-J9203)^2)</f>
        <v/>
      </c>
      <c r="M9203" s="27">
        <f>IF(J9203="","",MAX(0,E9203-(J9203+twcdh_off))^2)</f>
        <v/>
      </c>
      <c r="N9203" s="27">
        <f>IF(E9203="","",MAX(0,E9203-swcdh_thr)^2)</f>
        <v/>
      </c>
      <c r="O9203">
        <f>IF(K9203="","",ROUND(E9203-K9203,0))</f>
        <v/>
      </c>
      <c r="P9203">
        <f>IF(O9203="","",IF(O9203&gt;=1,O9203,0))</f>
        <v/>
      </c>
      <c r="Q9203" s="27">
        <f>IF(E9203="","",MAX(0,E9203-22))</f>
        <v/>
      </c>
      <c r="R9203" s="27">
        <f>IF(H9203=1,E9203,"")</f>
        <v/>
      </c>
      <c r="S9203" s="27">
        <f>IF(AND(H9203=1,J9203&lt;&gt;""),E9203-J9203,"")</f>
        <v/>
      </c>
      <c r="T9203">
        <f>IF(G9203="","",MONTH(G9203))</f>
        <v/>
      </c>
    </row>
    <row r="9204">
      <c r="A9204" s="24" t="n"/>
      <c r="B9204" s="24" t="n"/>
      <c r="C9204" s="24" t="n"/>
      <c r="D9204" s="24" t="n"/>
      <c r="E9204" s="24" t="n"/>
      <c r="F9204" s="25">
        <f>IF($E9204="","",DATE(IF($A9204="",nominal_year,$A9204),$B9204,$C9204)+($D9204-IF(LEFT(hour_conv,1)="1",1,0))/24)</f>
        <v/>
      </c>
      <c r="G9204" s="26">
        <f>IF(F9204="","",INT(F9204))</f>
        <v/>
      </c>
      <c r="H9204">
        <f>IF(G9204="","",IF(AND(MONTH(G9204)*100+DAY(G9204)&gt;=season_lo,MONTH(G9204)*100+DAY(G9204)&lt;=season_hi),1,0))</f>
        <v/>
      </c>
      <c r="I9204">
        <f>IF(G9204="","",G9204-first_day+1)</f>
        <v/>
      </c>
      <c r="J9204" s="27">
        <f>IF(I9204="","",INDEX(Daily!$J$2:$J$421,I9204))</f>
        <v/>
      </c>
      <c r="K9204" s="27">
        <f>IF(J9204="","",J9204+cat_offset)</f>
        <v/>
      </c>
      <c r="L9204" s="27">
        <f>IF(J9204="","",MAX(0,E9204-J9204)^2)</f>
        <v/>
      </c>
      <c r="M9204" s="27">
        <f>IF(J9204="","",MAX(0,E9204-(J9204+twcdh_off))^2)</f>
        <v/>
      </c>
      <c r="N9204" s="27">
        <f>IF(E9204="","",MAX(0,E9204-swcdh_thr)^2)</f>
        <v/>
      </c>
      <c r="O9204">
        <f>IF(K9204="","",ROUND(E9204-K9204,0))</f>
        <v/>
      </c>
      <c r="P9204">
        <f>IF(O9204="","",IF(O9204&gt;=1,O9204,0))</f>
        <v/>
      </c>
      <c r="Q9204" s="27">
        <f>IF(E9204="","",MAX(0,E9204-22))</f>
        <v/>
      </c>
      <c r="R9204" s="27">
        <f>IF(H9204=1,E9204,"")</f>
        <v/>
      </c>
      <c r="S9204" s="27">
        <f>IF(AND(H9204=1,J9204&lt;&gt;""),E9204-J9204,"")</f>
        <v/>
      </c>
      <c r="T9204">
        <f>IF(G9204="","",MONTH(G9204))</f>
        <v/>
      </c>
    </row>
    <row r="9205">
      <c r="A9205" s="24" t="n"/>
      <c r="B9205" s="24" t="n"/>
      <c r="C9205" s="24" t="n"/>
      <c r="D9205" s="24" t="n"/>
      <c r="E9205" s="24" t="n"/>
      <c r="F9205" s="25">
        <f>IF($E9205="","",DATE(IF($A9205="",nominal_year,$A9205),$B9205,$C9205)+($D9205-IF(LEFT(hour_conv,1)="1",1,0))/24)</f>
        <v/>
      </c>
      <c r="G9205" s="26">
        <f>IF(F9205="","",INT(F9205))</f>
        <v/>
      </c>
      <c r="H9205">
        <f>IF(G9205="","",IF(AND(MONTH(G9205)*100+DAY(G9205)&gt;=season_lo,MONTH(G9205)*100+DAY(G9205)&lt;=season_hi),1,0))</f>
        <v/>
      </c>
      <c r="I9205">
        <f>IF(G9205="","",G9205-first_day+1)</f>
        <v/>
      </c>
      <c r="J9205" s="27">
        <f>IF(I9205="","",INDEX(Daily!$J$2:$J$421,I9205))</f>
        <v/>
      </c>
      <c r="K9205" s="27">
        <f>IF(J9205="","",J9205+cat_offset)</f>
        <v/>
      </c>
      <c r="L9205" s="27">
        <f>IF(J9205="","",MAX(0,E9205-J9205)^2)</f>
        <v/>
      </c>
      <c r="M9205" s="27">
        <f>IF(J9205="","",MAX(0,E9205-(J9205+twcdh_off))^2)</f>
        <v/>
      </c>
      <c r="N9205" s="27">
        <f>IF(E9205="","",MAX(0,E9205-swcdh_thr)^2)</f>
        <v/>
      </c>
      <c r="O9205">
        <f>IF(K9205="","",ROUND(E9205-K9205,0))</f>
        <v/>
      </c>
      <c r="P9205">
        <f>IF(O9205="","",IF(O9205&gt;=1,O9205,0))</f>
        <v/>
      </c>
      <c r="Q9205" s="27">
        <f>IF(E9205="","",MAX(0,E9205-22))</f>
        <v/>
      </c>
      <c r="R9205" s="27">
        <f>IF(H9205=1,E9205,"")</f>
        <v/>
      </c>
      <c r="S9205" s="27">
        <f>IF(AND(H9205=1,J9205&lt;&gt;""),E9205-J9205,"")</f>
        <v/>
      </c>
      <c r="T9205">
        <f>IF(G9205="","",MONTH(G9205))</f>
        <v/>
      </c>
    </row>
    <row r="9206">
      <c r="A9206" s="24" t="n"/>
      <c r="B9206" s="24" t="n"/>
      <c r="C9206" s="24" t="n"/>
      <c r="D9206" s="24" t="n"/>
      <c r="E9206" s="24" t="n"/>
      <c r="F9206" s="25">
        <f>IF($E9206="","",DATE(IF($A9206="",nominal_year,$A9206),$B9206,$C9206)+($D9206-IF(LEFT(hour_conv,1)="1",1,0))/24)</f>
        <v/>
      </c>
      <c r="G9206" s="26">
        <f>IF(F9206="","",INT(F9206))</f>
        <v/>
      </c>
      <c r="H9206">
        <f>IF(G9206="","",IF(AND(MONTH(G9206)*100+DAY(G9206)&gt;=season_lo,MONTH(G9206)*100+DAY(G9206)&lt;=season_hi),1,0))</f>
        <v/>
      </c>
      <c r="I9206">
        <f>IF(G9206="","",G9206-first_day+1)</f>
        <v/>
      </c>
      <c r="J9206" s="27">
        <f>IF(I9206="","",INDEX(Daily!$J$2:$J$421,I9206))</f>
        <v/>
      </c>
      <c r="K9206" s="27">
        <f>IF(J9206="","",J9206+cat_offset)</f>
        <v/>
      </c>
      <c r="L9206" s="27">
        <f>IF(J9206="","",MAX(0,E9206-J9206)^2)</f>
        <v/>
      </c>
      <c r="M9206" s="27">
        <f>IF(J9206="","",MAX(0,E9206-(J9206+twcdh_off))^2)</f>
        <v/>
      </c>
      <c r="N9206" s="27">
        <f>IF(E9206="","",MAX(0,E9206-swcdh_thr)^2)</f>
        <v/>
      </c>
      <c r="O9206">
        <f>IF(K9206="","",ROUND(E9206-K9206,0))</f>
        <v/>
      </c>
      <c r="P9206">
        <f>IF(O9206="","",IF(O9206&gt;=1,O9206,0))</f>
        <v/>
      </c>
      <c r="Q9206" s="27">
        <f>IF(E9206="","",MAX(0,E9206-22))</f>
        <v/>
      </c>
      <c r="R9206" s="27">
        <f>IF(H9206=1,E9206,"")</f>
        <v/>
      </c>
      <c r="S9206" s="27">
        <f>IF(AND(H9206=1,J9206&lt;&gt;""),E9206-J9206,"")</f>
        <v/>
      </c>
      <c r="T9206">
        <f>IF(G9206="","",MONTH(G9206))</f>
        <v/>
      </c>
    </row>
    <row r="9207">
      <c r="A9207" s="24" t="n"/>
      <c r="B9207" s="24" t="n"/>
      <c r="C9207" s="24" t="n"/>
      <c r="D9207" s="24" t="n"/>
      <c r="E9207" s="24" t="n"/>
      <c r="F9207" s="25">
        <f>IF($E9207="","",DATE(IF($A9207="",nominal_year,$A9207),$B9207,$C9207)+($D9207-IF(LEFT(hour_conv,1)="1",1,0))/24)</f>
        <v/>
      </c>
      <c r="G9207" s="26">
        <f>IF(F9207="","",INT(F9207))</f>
        <v/>
      </c>
      <c r="H9207">
        <f>IF(G9207="","",IF(AND(MONTH(G9207)*100+DAY(G9207)&gt;=season_lo,MONTH(G9207)*100+DAY(G9207)&lt;=season_hi),1,0))</f>
        <v/>
      </c>
      <c r="I9207">
        <f>IF(G9207="","",G9207-first_day+1)</f>
        <v/>
      </c>
      <c r="J9207" s="27">
        <f>IF(I9207="","",INDEX(Daily!$J$2:$J$421,I9207))</f>
        <v/>
      </c>
      <c r="K9207" s="27">
        <f>IF(J9207="","",J9207+cat_offset)</f>
        <v/>
      </c>
      <c r="L9207" s="27">
        <f>IF(J9207="","",MAX(0,E9207-J9207)^2)</f>
        <v/>
      </c>
      <c r="M9207" s="27">
        <f>IF(J9207="","",MAX(0,E9207-(J9207+twcdh_off))^2)</f>
        <v/>
      </c>
      <c r="N9207" s="27">
        <f>IF(E9207="","",MAX(0,E9207-swcdh_thr)^2)</f>
        <v/>
      </c>
      <c r="O9207">
        <f>IF(K9207="","",ROUND(E9207-K9207,0))</f>
        <v/>
      </c>
      <c r="P9207">
        <f>IF(O9207="","",IF(O9207&gt;=1,O9207,0))</f>
        <v/>
      </c>
      <c r="Q9207" s="27">
        <f>IF(E9207="","",MAX(0,E9207-22))</f>
        <v/>
      </c>
      <c r="R9207" s="27">
        <f>IF(H9207=1,E9207,"")</f>
        <v/>
      </c>
      <c r="S9207" s="27">
        <f>IF(AND(H9207=1,J9207&lt;&gt;""),E9207-J9207,"")</f>
        <v/>
      </c>
      <c r="T9207">
        <f>IF(G9207="","",MONTH(G9207))</f>
        <v/>
      </c>
    </row>
    <row r="9208">
      <c r="A9208" s="24" t="n"/>
      <c r="B9208" s="24" t="n"/>
      <c r="C9208" s="24" t="n"/>
      <c r="D9208" s="24" t="n"/>
      <c r="E9208" s="24" t="n"/>
      <c r="F9208" s="25">
        <f>IF($E9208="","",DATE(IF($A9208="",nominal_year,$A9208),$B9208,$C9208)+($D9208-IF(LEFT(hour_conv,1)="1",1,0))/24)</f>
        <v/>
      </c>
      <c r="G9208" s="26">
        <f>IF(F9208="","",INT(F9208))</f>
        <v/>
      </c>
      <c r="H9208">
        <f>IF(G9208="","",IF(AND(MONTH(G9208)*100+DAY(G9208)&gt;=season_lo,MONTH(G9208)*100+DAY(G9208)&lt;=season_hi),1,0))</f>
        <v/>
      </c>
      <c r="I9208">
        <f>IF(G9208="","",G9208-first_day+1)</f>
        <v/>
      </c>
      <c r="J9208" s="27">
        <f>IF(I9208="","",INDEX(Daily!$J$2:$J$421,I9208))</f>
        <v/>
      </c>
      <c r="K9208" s="27">
        <f>IF(J9208="","",J9208+cat_offset)</f>
        <v/>
      </c>
      <c r="L9208" s="27">
        <f>IF(J9208="","",MAX(0,E9208-J9208)^2)</f>
        <v/>
      </c>
      <c r="M9208" s="27">
        <f>IF(J9208="","",MAX(0,E9208-(J9208+twcdh_off))^2)</f>
        <v/>
      </c>
      <c r="N9208" s="27">
        <f>IF(E9208="","",MAX(0,E9208-swcdh_thr)^2)</f>
        <v/>
      </c>
      <c r="O9208">
        <f>IF(K9208="","",ROUND(E9208-K9208,0))</f>
        <v/>
      </c>
      <c r="P9208">
        <f>IF(O9208="","",IF(O9208&gt;=1,O9208,0))</f>
        <v/>
      </c>
      <c r="Q9208" s="27">
        <f>IF(E9208="","",MAX(0,E9208-22))</f>
        <v/>
      </c>
      <c r="R9208" s="27">
        <f>IF(H9208=1,E9208,"")</f>
        <v/>
      </c>
      <c r="S9208" s="27">
        <f>IF(AND(H9208=1,J9208&lt;&gt;""),E9208-J9208,"")</f>
        <v/>
      </c>
      <c r="T9208">
        <f>IF(G9208="","",MONTH(G9208))</f>
        <v/>
      </c>
    </row>
    <row r="9209">
      <c r="A9209" s="24" t="n"/>
      <c r="B9209" s="24" t="n"/>
      <c r="C9209" s="24" t="n"/>
      <c r="D9209" s="24" t="n"/>
      <c r="E9209" s="24" t="n"/>
      <c r="F9209" s="25">
        <f>IF($E9209="","",DATE(IF($A9209="",nominal_year,$A9209),$B9209,$C9209)+($D9209-IF(LEFT(hour_conv,1)="1",1,0))/24)</f>
        <v/>
      </c>
      <c r="G9209" s="26">
        <f>IF(F9209="","",INT(F9209))</f>
        <v/>
      </c>
      <c r="H9209">
        <f>IF(G9209="","",IF(AND(MONTH(G9209)*100+DAY(G9209)&gt;=season_lo,MONTH(G9209)*100+DAY(G9209)&lt;=season_hi),1,0))</f>
        <v/>
      </c>
      <c r="I9209">
        <f>IF(G9209="","",G9209-first_day+1)</f>
        <v/>
      </c>
      <c r="J9209" s="27">
        <f>IF(I9209="","",INDEX(Daily!$J$2:$J$421,I9209))</f>
        <v/>
      </c>
      <c r="K9209" s="27">
        <f>IF(J9209="","",J9209+cat_offset)</f>
        <v/>
      </c>
      <c r="L9209" s="27">
        <f>IF(J9209="","",MAX(0,E9209-J9209)^2)</f>
        <v/>
      </c>
      <c r="M9209" s="27">
        <f>IF(J9209="","",MAX(0,E9209-(J9209+twcdh_off))^2)</f>
        <v/>
      </c>
      <c r="N9209" s="27">
        <f>IF(E9209="","",MAX(0,E9209-swcdh_thr)^2)</f>
        <v/>
      </c>
      <c r="O9209">
        <f>IF(K9209="","",ROUND(E9209-K9209,0))</f>
        <v/>
      </c>
      <c r="P9209">
        <f>IF(O9209="","",IF(O9209&gt;=1,O9209,0))</f>
        <v/>
      </c>
      <c r="Q9209" s="27">
        <f>IF(E9209="","",MAX(0,E9209-22))</f>
        <v/>
      </c>
      <c r="R9209" s="27">
        <f>IF(H9209=1,E9209,"")</f>
        <v/>
      </c>
      <c r="S9209" s="27">
        <f>IF(AND(H9209=1,J9209&lt;&gt;""),E9209-J9209,"")</f>
        <v/>
      </c>
      <c r="T9209">
        <f>IF(G9209="","",MONTH(G9209))</f>
        <v/>
      </c>
    </row>
    <row r="9210">
      <c r="A9210" s="24" t="n"/>
      <c r="B9210" s="24" t="n"/>
      <c r="C9210" s="24" t="n"/>
      <c r="D9210" s="24" t="n"/>
      <c r="E9210" s="24" t="n"/>
      <c r="F9210" s="25">
        <f>IF($E9210="","",DATE(IF($A9210="",nominal_year,$A9210),$B9210,$C9210)+($D9210-IF(LEFT(hour_conv,1)="1",1,0))/24)</f>
        <v/>
      </c>
      <c r="G9210" s="26">
        <f>IF(F9210="","",INT(F9210))</f>
        <v/>
      </c>
      <c r="H9210">
        <f>IF(G9210="","",IF(AND(MONTH(G9210)*100+DAY(G9210)&gt;=season_lo,MONTH(G9210)*100+DAY(G9210)&lt;=season_hi),1,0))</f>
        <v/>
      </c>
      <c r="I9210">
        <f>IF(G9210="","",G9210-first_day+1)</f>
        <v/>
      </c>
      <c r="J9210" s="27">
        <f>IF(I9210="","",INDEX(Daily!$J$2:$J$421,I9210))</f>
        <v/>
      </c>
      <c r="K9210" s="27">
        <f>IF(J9210="","",J9210+cat_offset)</f>
        <v/>
      </c>
      <c r="L9210" s="27">
        <f>IF(J9210="","",MAX(0,E9210-J9210)^2)</f>
        <v/>
      </c>
      <c r="M9210" s="27">
        <f>IF(J9210="","",MAX(0,E9210-(J9210+twcdh_off))^2)</f>
        <v/>
      </c>
      <c r="N9210" s="27">
        <f>IF(E9210="","",MAX(0,E9210-swcdh_thr)^2)</f>
        <v/>
      </c>
      <c r="O9210">
        <f>IF(K9210="","",ROUND(E9210-K9210,0))</f>
        <v/>
      </c>
      <c r="P9210">
        <f>IF(O9210="","",IF(O9210&gt;=1,O9210,0))</f>
        <v/>
      </c>
      <c r="Q9210" s="27">
        <f>IF(E9210="","",MAX(0,E9210-22))</f>
        <v/>
      </c>
      <c r="R9210" s="27">
        <f>IF(H9210=1,E9210,"")</f>
        <v/>
      </c>
      <c r="S9210" s="27">
        <f>IF(AND(H9210=1,J9210&lt;&gt;""),E9210-J9210,"")</f>
        <v/>
      </c>
      <c r="T9210">
        <f>IF(G9210="","",MONTH(G9210))</f>
        <v/>
      </c>
    </row>
    <row r="9211">
      <c r="A9211" s="24" t="n"/>
      <c r="B9211" s="24" t="n"/>
      <c r="C9211" s="24" t="n"/>
      <c r="D9211" s="24" t="n"/>
      <c r="E9211" s="24" t="n"/>
      <c r="F9211" s="25">
        <f>IF($E9211="","",DATE(IF($A9211="",nominal_year,$A9211),$B9211,$C9211)+($D9211-IF(LEFT(hour_conv,1)="1",1,0))/24)</f>
        <v/>
      </c>
      <c r="G9211" s="26">
        <f>IF(F9211="","",INT(F9211))</f>
        <v/>
      </c>
      <c r="H9211">
        <f>IF(G9211="","",IF(AND(MONTH(G9211)*100+DAY(G9211)&gt;=season_lo,MONTH(G9211)*100+DAY(G9211)&lt;=season_hi),1,0))</f>
        <v/>
      </c>
      <c r="I9211">
        <f>IF(G9211="","",G9211-first_day+1)</f>
        <v/>
      </c>
      <c r="J9211" s="27">
        <f>IF(I9211="","",INDEX(Daily!$J$2:$J$421,I9211))</f>
        <v/>
      </c>
      <c r="K9211" s="27">
        <f>IF(J9211="","",J9211+cat_offset)</f>
        <v/>
      </c>
      <c r="L9211" s="27">
        <f>IF(J9211="","",MAX(0,E9211-J9211)^2)</f>
        <v/>
      </c>
      <c r="M9211" s="27">
        <f>IF(J9211="","",MAX(0,E9211-(J9211+twcdh_off))^2)</f>
        <v/>
      </c>
      <c r="N9211" s="27">
        <f>IF(E9211="","",MAX(0,E9211-swcdh_thr)^2)</f>
        <v/>
      </c>
      <c r="O9211">
        <f>IF(K9211="","",ROUND(E9211-K9211,0))</f>
        <v/>
      </c>
      <c r="P9211">
        <f>IF(O9211="","",IF(O9211&gt;=1,O9211,0))</f>
        <v/>
      </c>
      <c r="Q9211" s="27">
        <f>IF(E9211="","",MAX(0,E9211-22))</f>
        <v/>
      </c>
      <c r="R9211" s="27">
        <f>IF(H9211=1,E9211,"")</f>
        <v/>
      </c>
      <c r="S9211" s="27">
        <f>IF(AND(H9211=1,J9211&lt;&gt;""),E9211-J9211,"")</f>
        <v/>
      </c>
      <c r="T9211">
        <f>IF(G9211="","",MONTH(G9211))</f>
        <v/>
      </c>
    </row>
    <row r="9212">
      <c r="A9212" s="24" t="n"/>
      <c r="B9212" s="24" t="n"/>
      <c r="C9212" s="24" t="n"/>
      <c r="D9212" s="24" t="n"/>
      <c r="E9212" s="24" t="n"/>
      <c r="F9212" s="25">
        <f>IF($E9212="","",DATE(IF($A9212="",nominal_year,$A9212),$B9212,$C9212)+($D9212-IF(LEFT(hour_conv,1)="1",1,0))/24)</f>
        <v/>
      </c>
      <c r="G9212" s="26">
        <f>IF(F9212="","",INT(F9212))</f>
        <v/>
      </c>
      <c r="H9212">
        <f>IF(G9212="","",IF(AND(MONTH(G9212)*100+DAY(G9212)&gt;=season_lo,MONTH(G9212)*100+DAY(G9212)&lt;=season_hi),1,0))</f>
        <v/>
      </c>
      <c r="I9212">
        <f>IF(G9212="","",G9212-first_day+1)</f>
        <v/>
      </c>
      <c r="J9212" s="27">
        <f>IF(I9212="","",INDEX(Daily!$J$2:$J$421,I9212))</f>
        <v/>
      </c>
      <c r="K9212" s="27">
        <f>IF(J9212="","",J9212+cat_offset)</f>
        <v/>
      </c>
      <c r="L9212" s="27">
        <f>IF(J9212="","",MAX(0,E9212-J9212)^2)</f>
        <v/>
      </c>
      <c r="M9212" s="27">
        <f>IF(J9212="","",MAX(0,E9212-(J9212+twcdh_off))^2)</f>
        <v/>
      </c>
      <c r="N9212" s="27">
        <f>IF(E9212="","",MAX(0,E9212-swcdh_thr)^2)</f>
        <v/>
      </c>
      <c r="O9212">
        <f>IF(K9212="","",ROUND(E9212-K9212,0))</f>
        <v/>
      </c>
      <c r="P9212">
        <f>IF(O9212="","",IF(O9212&gt;=1,O9212,0))</f>
        <v/>
      </c>
      <c r="Q9212" s="27">
        <f>IF(E9212="","",MAX(0,E9212-22))</f>
        <v/>
      </c>
      <c r="R9212" s="27">
        <f>IF(H9212=1,E9212,"")</f>
        <v/>
      </c>
      <c r="S9212" s="27">
        <f>IF(AND(H9212=1,J9212&lt;&gt;""),E9212-J9212,"")</f>
        <v/>
      </c>
      <c r="T9212">
        <f>IF(G9212="","",MONTH(G9212))</f>
        <v/>
      </c>
    </row>
    <row r="9213">
      <c r="A9213" s="24" t="n"/>
      <c r="B9213" s="24" t="n"/>
      <c r="C9213" s="24" t="n"/>
      <c r="D9213" s="24" t="n"/>
      <c r="E9213" s="24" t="n"/>
      <c r="F9213" s="25">
        <f>IF($E9213="","",DATE(IF($A9213="",nominal_year,$A9213),$B9213,$C9213)+($D9213-IF(LEFT(hour_conv,1)="1",1,0))/24)</f>
        <v/>
      </c>
      <c r="G9213" s="26">
        <f>IF(F9213="","",INT(F9213))</f>
        <v/>
      </c>
      <c r="H9213">
        <f>IF(G9213="","",IF(AND(MONTH(G9213)*100+DAY(G9213)&gt;=season_lo,MONTH(G9213)*100+DAY(G9213)&lt;=season_hi),1,0))</f>
        <v/>
      </c>
      <c r="I9213">
        <f>IF(G9213="","",G9213-first_day+1)</f>
        <v/>
      </c>
      <c r="J9213" s="27">
        <f>IF(I9213="","",INDEX(Daily!$J$2:$J$421,I9213))</f>
        <v/>
      </c>
      <c r="K9213" s="27">
        <f>IF(J9213="","",J9213+cat_offset)</f>
        <v/>
      </c>
      <c r="L9213" s="27">
        <f>IF(J9213="","",MAX(0,E9213-J9213)^2)</f>
        <v/>
      </c>
      <c r="M9213" s="27">
        <f>IF(J9213="","",MAX(0,E9213-(J9213+twcdh_off))^2)</f>
        <v/>
      </c>
      <c r="N9213" s="27">
        <f>IF(E9213="","",MAX(0,E9213-swcdh_thr)^2)</f>
        <v/>
      </c>
      <c r="O9213">
        <f>IF(K9213="","",ROUND(E9213-K9213,0))</f>
        <v/>
      </c>
      <c r="P9213">
        <f>IF(O9213="","",IF(O9213&gt;=1,O9213,0))</f>
        <v/>
      </c>
      <c r="Q9213" s="27">
        <f>IF(E9213="","",MAX(0,E9213-22))</f>
        <v/>
      </c>
      <c r="R9213" s="27">
        <f>IF(H9213=1,E9213,"")</f>
        <v/>
      </c>
      <c r="S9213" s="27">
        <f>IF(AND(H9213=1,J9213&lt;&gt;""),E9213-J9213,"")</f>
        <v/>
      </c>
      <c r="T9213">
        <f>IF(G9213="","",MONTH(G9213))</f>
        <v/>
      </c>
    </row>
    <row r="9214">
      <c r="A9214" s="24" t="n"/>
      <c r="B9214" s="24" t="n"/>
      <c r="C9214" s="24" t="n"/>
      <c r="D9214" s="24" t="n"/>
      <c r="E9214" s="24" t="n"/>
      <c r="F9214" s="25">
        <f>IF($E9214="","",DATE(IF($A9214="",nominal_year,$A9214),$B9214,$C9214)+($D9214-IF(LEFT(hour_conv,1)="1",1,0))/24)</f>
        <v/>
      </c>
      <c r="G9214" s="26">
        <f>IF(F9214="","",INT(F9214))</f>
        <v/>
      </c>
      <c r="H9214">
        <f>IF(G9214="","",IF(AND(MONTH(G9214)*100+DAY(G9214)&gt;=season_lo,MONTH(G9214)*100+DAY(G9214)&lt;=season_hi),1,0))</f>
        <v/>
      </c>
      <c r="I9214">
        <f>IF(G9214="","",G9214-first_day+1)</f>
        <v/>
      </c>
      <c r="J9214" s="27">
        <f>IF(I9214="","",INDEX(Daily!$J$2:$J$421,I9214))</f>
        <v/>
      </c>
      <c r="K9214" s="27">
        <f>IF(J9214="","",J9214+cat_offset)</f>
        <v/>
      </c>
      <c r="L9214" s="27">
        <f>IF(J9214="","",MAX(0,E9214-J9214)^2)</f>
        <v/>
      </c>
      <c r="M9214" s="27">
        <f>IF(J9214="","",MAX(0,E9214-(J9214+twcdh_off))^2)</f>
        <v/>
      </c>
      <c r="N9214" s="27">
        <f>IF(E9214="","",MAX(0,E9214-swcdh_thr)^2)</f>
        <v/>
      </c>
      <c r="O9214">
        <f>IF(K9214="","",ROUND(E9214-K9214,0))</f>
        <v/>
      </c>
      <c r="P9214">
        <f>IF(O9214="","",IF(O9214&gt;=1,O9214,0))</f>
        <v/>
      </c>
      <c r="Q9214" s="27">
        <f>IF(E9214="","",MAX(0,E9214-22))</f>
        <v/>
      </c>
      <c r="R9214" s="27">
        <f>IF(H9214=1,E9214,"")</f>
        <v/>
      </c>
      <c r="S9214" s="27">
        <f>IF(AND(H9214=1,J9214&lt;&gt;""),E9214-J9214,"")</f>
        <v/>
      </c>
      <c r="T9214">
        <f>IF(G9214="","",MONTH(G9214))</f>
        <v/>
      </c>
    </row>
    <row r="9215">
      <c r="A9215" s="24" t="n"/>
      <c r="B9215" s="24" t="n"/>
      <c r="C9215" s="24" t="n"/>
      <c r="D9215" s="24" t="n"/>
      <c r="E9215" s="24" t="n"/>
      <c r="F9215" s="25">
        <f>IF($E9215="","",DATE(IF($A9215="",nominal_year,$A9215),$B9215,$C9215)+($D9215-IF(LEFT(hour_conv,1)="1",1,0))/24)</f>
        <v/>
      </c>
      <c r="G9215" s="26">
        <f>IF(F9215="","",INT(F9215))</f>
        <v/>
      </c>
      <c r="H9215">
        <f>IF(G9215="","",IF(AND(MONTH(G9215)*100+DAY(G9215)&gt;=season_lo,MONTH(G9215)*100+DAY(G9215)&lt;=season_hi),1,0))</f>
        <v/>
      </c>
      <c r="I9215">
        <f>IF(G9215="","",G9215-first_day+1)</f>
        <v/>
      </c>
      <c r="J9215" s="27">
        <f>IF(I9215="","",INDEX(Daily!$J$2:$J$421,I9215))</f>
        <v/>
      </c>
      <c r="K9215" s="27">
        <f>IF(J9215="","",J9215+cat_offset)</f>
        <v/>
      </c>
      <c r="L9215" s="27">
        <f>IF(J9215="","",MAX(0,E9215-J9215)^2)</f>
        <v/>
      </c>
      <c r="M9215" s="27">
        <f>IF(J9215="","",MAX(0,E9215-(J9215+twcdh_off))^2)</f>
        <v/>
      </c>
      <c r="N9215" s="27">
        <f>IF(E9215="","",MAX(0,E9215-swcdh_thr)^2)</f>
        <v/>
      </c>
      <c r="O9215">
        <f>IF(K9215="","",ROUND(E9215-K9215,0))</f>
        <v/>
      </c>
      <c r="P9215">
        <f>IF(O9215="","",IF(O9215&gt;=1,O9215,0))</f>
        <v/>
      </c>
      <c r="Q9215" s="27">
        <f>IF(E9215="","",MAX(0,E9215-22))</f>
        <v/>
      </c>
      <c r="R9215" s="27">
        <f>IF(H9215=1,E9215,"")</f>
        <v/>
      </c>
      <c r="S9215" s="27">
        <f>IF(AND(H9215=1,J9215&lt;&gt;""),E9215-J9215,"")</f>
        <v/>
      </c>
      <c r="T9215">
        <f>IF(G9215="","",MONTH(G9215))</f>
        <v/>
      </c>
    </row>
    <row r="9216">
      <c r="A9216" s="24" t="n"/>
      <c r="B9216" s="24" t="n"/>
      <c r="C9216" s="24" t="n"/>
      <c r="D9216" s="24" t="n"/>
      <c r="E9216" s="24" t="n"/>
      <c r="F9216" s="25">
        <f>IF($E9216="","",DATE(IF($A9216="",nominal_year,$A9216),$B9216,$C9216)+($D9216-IF(LEFT(hour_conv,1)="1",1,0))/24)</f>
        <v/>
      </c>
      <c r="G9216" s="26">
        <f>IF(F9216="","",INT(F9216))</f>
        <v/>
      </c>
      <c r="H9216">
        <f>IF(G9216="","",IF(AND(MONTH(G9216)*100+DAY(G9216)&gt;=season_lo,MONTH(G9216)*100+DAY(G9216)&lt;=season_hi),1,0))</f>
        <v/>
      </c>
      <c r="I9216">
        <f>IF(G9216="","",G9216-first_day+1)</f>
        <v/>
      </c>
      <c r="J9216" s="27">
        <f>IF(I9216="","",INDEX(Daily!$J$2:$J$421,I9216))</f>
        <v/>
      </c>
      <c r="K9216" s="27">
        <f>IF(J9216="","",J9216+cat_offset)</f>
        <v/>
      </c>
      <c r="L9216" s="27">
        <f>IF(J9216="","",MAX(0,E9216-J9216)^2)</f>
        <v/>
      </c>
      <c r="M9216" s="27">
        <f>IF(J9216="","",MAX(0,E9216-(J9216+twcdh_off))^2)</f>
        <v/>
      </c>
      <c r="N9216" s="27">
        <f>IF(E9216="","",MAX(0,E9216-swcdh_thr)^2)</f>
        <v/>
      </c>
      <c r="O9216">
        <f>IF(K9216="","",ROUND(E9216-K9216,0))</f>
        <v/>
      </c>
      <c r="P9216">
        <f>IF(O9216="","",IF(O9216&gt;=1,O9216,0))</f>
        <v/>
      </c>
      <c r="Q9216" s="27">
        <f>IF(E9216="","",MAX(0,E9216-22))</f>
        <v/>
      </c>
      <c r="R9216" s="27">
        <f>IF(H9216=1,E9216,"")</f>
        <v/>
      </c>
      <c r="S9216" s="27">
        <f>IF(AND(H9216=1,J9216&lt;&gt;""),E9216-J9216,"")</f>
        <v/>
      </c>
      <c r="T9216">
        <f>IF(G9216="","",MONTH(G9216))</f>
        <v/>
      </c>
    </row>
    <row r="9217">
      <c r="A9217" s="24" t="n"/>
      <c r="B9217" s="24" t="n"/>
      <c r="C9217" s="24" t="n"/>
      <c r="D9217" s="24" t="n"/>
      <c r="E9217" s="24" t="n"/>
      <c r="F9217" s="25">
        <f>IF($E9217="","",DATE(IF($A9217="",nominal_year,$A9217),$B9217,$C9217)+($D9217-IF(LEFT(hour_conv,1)="1",1,0))/24)</f>
        <v/>
      </c>
      <c r="G9217" s="26">
        <f>IF(F9217="","",INT(F9217))</f>
        <v/>
      </c>
      <c r="H9217">
        <f>IF(G9217="","",IF(AND(MONTH(G9217)*100+DAY(G9217)&gt;=season_lo,MONTH(G9217)*100+DAY(G9217)&lt;=season_hi),1,0))</f>
        <v/>
      </c>
      <c r="I9217">
        <f>IF(G9217="","",G9217-first_day+1)</f>
        <v/>
      </c>
      <c r="J9217" s="27">
        <f>IF(I9217="","",INDEX(Daily!$J$2:$J$421,I9217))</f>
        <v/>
      </c>
      <c r="K9217" s="27">
        <f>IF(J9217="","",J9217+cat_offset)</f>
        <v/>
      </c>
      <c r="L9217" s="27">
        <f>IF(J9217="","",MAX(0,E9217-J9217)^2)</f>
        <v/>
      </c>
      <c r="M9217" s="27">
        <f>IF(J9217="","",MAX(0,E9217-(J9217+twcdh_off))^2)</f>
        <v/>
      </c>
      <c r="N9217" s="27">
        <f>IF(E9217="","",MAX(0,E9217-swcdh_thr)^2)</f>
        <v/>
      </c>
      <c r="O9217">
        <f>IF(K9217="","",ROUND(E9217-K9217,0))</f>
        <v/>
      </c>
      <c r="P9217">
        <f>IF(O9217="","",IF(O9217&gt;=1,O9217,0))</f>
        <v/>
      </c>
      <c r="Q9217" s="27">
        <f>IF(E9217="","",MAX(0,E9217-22))</f>
        <v/>
      </c>
      <c r="R9217" s="27">
        <f>IF(H9217=1,E9217,"")</f>
        <v/>
      </c>
      <c r="S9217" s="27">
        <f>IF(AND(H9217=1,J9217&lt;&gt;""),E9217-J9217,"")</f>
        <v/>
      </c>
      <c r="T9217">
        <f>IF(G9217="","",MONTH(G9217))</f>
        <v/>
      </c>
    </row>
    <row r="9218">
      <c r="A9218" s="24" t="n"/>
      <c r="B9218" s="24" t="n"/>
      <c r="C9218" s="24" t="n"/>
      <c r="D9218" s="24" t="n"/>
      <c r="E9218" s="24" t="n"/>
      <c r="F9218" s="25">
        <f>IF($E9218="","",DATE(IF($A9218="",nominal_year,$A9218),$B9218,$C9218)+($D9218-IF(LEFT(hour_conv,1)="1",1,0))/24)</f>
        <v/>
      </c>
      <c r="G9218" s="26">
        <f>IF(F9218="","",INT(F9218))</f>
        <v/>
      </c>
      <c r="H9218">
        <f>IF(G9218="","",IF(AND(MONTH(G9218)*100+DAY(G9218)&gt;=season_lo,MONTH(G9218)*100+DAY(G9218)&lt;=season_hi),1,0))</f>
        <v/>
      </c>
      <c r="I9218">
        <f>IF(G9218="","",G9218-first_day+1)</f>
        <v/>
      </c>
      <c r="J9218" s="27">
        <f>IF(I9218="","",INDEX(Daily!$J$2:$J$421,I9218))</f>
        <v/>
      </c>
      <c r="K9218" s="27">
        <f>IF(J9218="","",J9218+cat_offset)</f>
        <v/>
      </c>
      <c r="L9218" s="27">
        <f>IF(J9218="","",MAX(0,E9218-J9218)^2)</f>
        <v/>
      </c>
      <c r="M9218" s="27">
        <f>IF(J9218="","",MAX(0,E9218-(J9218+twcdh_off))^2)</f>
        <v/>
      </c>
      <c r="N9218" s="27">
        <f>IF(E9218="","",MAX(0,E9218-swcdh_thr)^2)</f>
        <v/>
      </c>
      <c r="O9218">
        <f>IF(K9218="","",ROUND(E9218-K9218,0))</f>
        <v/>
      </c>
      <c r="P9218">
        <f>IF(O9218="","",IF(O9218&gt;=1,O9218,0))</f>
        <v/>
      </c>
      <c r="Q9218" s="27">
        <f>IF(E9218="","",MAX(0,E9218-22))</f>
        <v/>
      </c>
      <c r="R9218" s="27">
        <f>IF(H9218=1,E9218,"")</f>
        <v/>
      </c>
      <c r="S9218" s="27">
        <f>IF(AND(H9218=1,J9218&lt;&gt;""),E9218-J9218,"")</f>
        <v/>
      </c>
      <c r="T9218">
        <f>IF(G9218="","",MONTH(G9218))</f>
        <v/>
      </c>
    </row>
    <row r="9219">
      <c r="A9219" s="24" t="n"/>
      <c r="B9219" s="24" t="n"/>
      <c r="C9219" s="24" t="n"/>
      <c r="D9219" s="24" t="n"/>
      <c r="E9219" s="24" t="n"/>
      <c r="F9219" s="25">
        <f>IF($E9219="","",DATE(IF($A9219="",nominal_year,$A9219),$B9219,$C9219)+($D9219-IF(LEFT(hour_conv,1)="1",1,0))/24)</f>
        <v/>
      </c>
      <c r="G9219" s="26">
        <f>IF(F9219="","",INT(F9219))</f>
        <v/>
      </c>
      <c r="H9219">
        <f>IF(G9219="","",IF(AND(MONTH(G9219)*100+DAY(G9219)&gt;=season_lo,MONTH(G9219)*100+DAY(G9219)&lt;=season_hi),1,0))</f>
        <v/>
      </c>
      <c r="I9219">
        <f>IF(G9219="","",G9219-first_day+1)</f>
        <v/>
      </c>
      <c r="J9219" s="27">
        <f>IF(I9219="","",INDEX(Daily!$J$2:$J$421,I9219))</f>
        <v/>
      </c>
      <c r="K9219" s="27">
        <f>IF(J9219="","",J9219+cat_offset)</f>
        <v/>
      </c>
      <c r="L9219" s="27">
        <f>IF(J9219="","",MAX(0,E9219-J9219)^2)</f>
        <v/>
      </c>
      <c r="M9219" s="27">
        <f>IF(J9219="","",MAX(0,E9219-(J9219+twcdh_off))^2)</f>
        <v/>
      </c>
      <c r="N9219" s="27">
        <f>IF(E9219="","",MAX(0,E9219-swcdh_thr)^2)</f>
        <v/>
      </c>
      <c r="O9219">
        <f>IF(K9219="","",ROUND(E9219-K9219,0))</f>
        <v/>
      </c>
      <c r="P9219">
        <f>IF(O9219="","",IF(O9219&gt;=1,O9219,0))</f>
        <v/>
      </c>
      <c r="Q9219" s="27">
        <f>IF(E9219="","",MAX(0,E9219-22))</f>
        <v/>
      </c>
      <c r="R9219" s="27">
        <f>IF(H9219=1,E9219,"")</f>
        <v/>
      </c>
      <c r="S9219" s="27">
        <f>IF(AND(H9219=1,J9219&lt;&gt;""),E9219-J9219,"")</f>
        <v/>
      </c>
      <c r="T9219">
        <f>IF(G9219="","",MONTH(G9219))</f>
        <v/>
      </c>
    </row>
    <row r="9220">
      <c r="A9220" s="24" t="n"/>
      <c r="B9220" s="24" t="n"/>
      <c r="C9220" s="24" t="n"/>
      <c r="D9220" s="24" t="n"/>
      <c r="E9220" s="24" t="n"/>
      <c r="F9220" s="25">
        <f>IF($E9220="","",DATE(IF($A9220="",nominal_year,$A9220),$B9220,$C9220)+($D9220-IF(LEFT(hour_conv,1)="1",1,0))/24)</f>
        <v/>
      </c>
      <c r="G9220" s="26">
        <f>IF(F9220="","",INT(F9220))</f>
        <v/>
      </c>
      <c r="H9220">
        <f>IF(G9220="","",IF(AND(MONTH(G9220)*100+DAY(G9220)&gt;=season_lo,MONTH(G9220)*100+DAY(G9220)&lt;=season_hi),1,0))</f>
        <v/>
      </c>
      <c r="I9220">
        <f>IF(G9220="","",G9220-first_day+1)</f>
        <v/>
      </c>
      <c r="J9220" s="27">
        <f>IF(I9220="","",INDEX(Daily!$J$2:$J$421,I9220))</f>
        <v/>
      </c>
      <c r="K9220" s="27">
        <f>IF(J9220="","",J9220+cat_offset)</f>
        <v/>
      </c>
      <c r="L9220" s="27">
        <f>IF(J9220="","",MAX(0,E9220-J9220)^2)</f>
        <v/>
      </c>
      <c r="M9220" s="27">
        <f>IF(J9220="","",MAX(0,E9220-(J9220+twcdh_off))^2)</f>
        <v/>
      </c>
      <c r="N9220" s="27">
        <f>IF(E9220="","",MAX(0,E9220-swcdh_thr)^2)</f>
        <v/>
      </c>
      <c r="O9220">
        <f>IF(K9220="","",ROUND(E9220-K9220,0))</f>
        <v/>
      </c>
      <c r="P9220">
        <f>IF(O9220="","",IF(O9220&gt;=1,O9220,0))</f>
        <v/>
      </c>
      <c r="Q9220" s="27">
        <f>IF(E9220="","",MAX(0,E9220-22))</f>
        <v/>
      </c>
      <c r="R9220" s="27">
        <f>IF(H9220=1,E9220,"")</f>
        <v/>
      </c>
      <c r="S9220" s="27">
        <f>IF(AND(H9220=1,J9220&lt;&gt;""),E9220-J9220,"")</f>
        <v/>
      </c>
      <c r="T9220">
        <f>IF(G9220="","",MONTH(G9220))</f>
        <v/>
      </c>
    </row>
    <row r="9221">
      <c r="A9221" s="24" t="n"/>
      <c r="B9221" s="24" t="n"/>
      <c r="C9221" s="24" t="n"/>
      <c r="D9221" s="24" t="n"/>
      <c r="E9221" s="24" t="n"/>
      <c r="F9221" s="25">
        <f>IF($E9221="","",DATE(IF($A9221="",nominal_year,$A9221),$B9221,$C9221)+($D9221-IF(LEFT(hour_conv,1)="1",1,0))/24)</f>
        <v/>
      </c>
      <c r="G9221" s="26">
        <f>IF(F9221="","",INT(F9221))</f>
        <v/>
      </c>
      <c r="H9221">
        <f>IF(G9221="","",IF(AND(MONTH(G9221)*100+DAY(G9221)&gt;=season_lo,MONTH(G9221)*100+DAY(G9221)&lt;=season_hi),1,0))</f>
        <v/>
      </c>
      <c r="I9221">
        <f>IF(G9221="","",G9221-first_day+1)</f>
        <v/>
      </c>
      <c r="J9221" s="27">
        <f>IF(I9221="","",INDEX(Daily!$J$2:$J$421,I9221))</f>
        <v/>
      </c>
      <c r="K9221" s="27">
        <f>IF(J9221="","",J9221+cat_offset)</f>
        <v/>
      </c>
      <c r="L9221" s="27">
        <f>IF(J9221="","",MAX(0,E9221-J9221)^2)</f>
        <v/>
      </c>
      <c r="M9221" s="27">
        <f>IF(J9221="","",MAX(0,E9221-(J9221+twcdh_off))^2)</f>
        <v/>
      </c>
      <c r="N9221" s="27">
        <f>IF(E9221="","",MAX(0,E9221-swcdh_thr)^2)</f>
        <v/>
      </c>
      <c r="O9221">
        <f>IF(K9221="","",ROUND(E9221-K9221,0))</f>
        <v/>
      </c>
      <c r="P9221">
        <f>IF(O9221="","",IF(O9221&gt;=1,O9221,0))</f>
        <v/>
      </c>
      <c r="Q9221" s="27">
        <f>IF(E9221="","",MAX(0,E9221-22))</f>
        <v/>
      </c>
      <c r="R9221" s="27">
        <f>IF(H9221=1,E9221,"")</f>
        <v/>
      </c>
      <c r="S9221" s="27">
        <f>IF(AND(H9221=1,J9221&lt;&gt;""),E9221-J9221,"")</f>
        <v/>
      </c>
      <c r="T9221">
        <f>IF(G9221="","",MONTH(G9221))</f>
        <v/>
      </c>
    </row>
    <row r="9222">
      <c r="A9222" s="24" t="n"/>
      <c r="B9222" s="24" t="n"/>
      <c r="C9222" s="24" t="n"/>
      <c r="D9222" s="24" t="n"/>
      <c r="E9222" s="24" t="n"/>
      <c r="F9222" s="25">
        <f>IF($E9222="","",DATE(IF($A9222="",nominal_year,$A9222),$B9222,$C9222)+($D9222-IF(LEFT(hour_conv,1)="1",1,0))/24)</f>
        <v/>
      </c>
      <c r="G9222" s="26">
        <f>IF(F9222="","",INT(F9222))</f>
        <v/>
      </c>
      <c r="H9222">
        <f>IF(G9222="","",IF(AND(MONTH(G9222)*100+DAY(G9222)&gt;=season_lo,MONTH(G9222)*100+DAY(G9222)&lt;=season_hi),1,0))</f>
        <v/>
      </c>
      <c r="I9222">
        <f>IF(G9222="","",G9222-first_day+1)</f>
        <v/>
      </c>
      <c r="J9222" s="27">
        <f>IF(I9222="","",INDEX(Daily!$J$2:$J$421,I9222))</f>
        <v/>
      </c>
      <c r="K9222" s="27">
        <f>IF(J9222="","",J9222+cat_offset)</f>
        <v/>
      </c>
      <c r="L9222" s="27">
        <f>IF(J9222="","",MAX(0,E9222-J9222)^2)</f>
        <v/>
      </c>
      <c r="M9222" s="27">
        <f>IF(J9222="","",MAX(0,E9222-(J9222+twcdh_off))^2)</f>
        <v/>
      </c>
      <c r="N9222" s="27">
        <f>IF(E9222="","",MAX(0,E9222-swcdh_thr)^2)</f>
        <v/>
      </c>
      <c r="O9222">
        <f>IF(K9222="","",ROUND(E9222-K9222,0))</f>
        <v/>
      </c>
      <c r="P9222">
        <f>IF(O9222="","",IF(O9222&gt;=1,O9222,0))</f>
        <v/>
      </c>
      <c r="Q9222" s="27">
        <f>IF(E9222="","",MAX(0,E9222-22))</f>
        <v/>
      </c>
      <c r="R9222" s="27">
        <f>IF(H9222=1,E9222,"")</f>
        <v/>
      </c>
      <c r="S9222" s="27">
        <f>IF(AND(H9222=1,J9222&lt;&gt;""),E9222-J9222,"")</f>
        <v/>
      </c>
      <c r="T9222">
        <f>IF(G9222="","",MONTH(G9222))</f>
        <v/>
      </c>
    </row>
    <row r="9223">
      <c r="A9223" s="24" t="n"/>
      <c r="B9223" s="24" t="n"/>
      <c r="C9223" s="24" t="n"/>
      <c r="D9223" s="24" t="n"/>
      <c r="E9223" s="24" t="n"/>
      <c r="F9223" s="25">
        <f>IF($E9223="","",DATE(IF($A9223="",nominal_year,$A9223),$B9223,$C9223)+($D9223-IF(LEFT(hour_conv,1)="1",1,0))/24)</f>
        <v/>
      </c>
      <c r="G9223" s="26">
        <f>IF(F9223="","",INT(F9223))</f>
        <v/>
      </c>
      <c r="H9223">
        <f>IF(G9223="","",IF(AND(MONTH(G9223)*100+DAY(G9223)&gt;=season_lo,MONTH(G9223)*100+DAY(G9223)&lt;=season_hi),1,0))</f>
        <v/>
      </c>
      <c r="I9223">
        <f>IF(G9223="","",G9223-first_day+1)</f>
        <v/>
      </c>
      <c r="J9223" s="27">
        <f>IF(I9223="","",INDEX(Daily!$J$2:$J$421,I9223))</f>
        <v/>
      </c>
      <c r="K9223" s="27">
        <f>IF(J9223="","",J9223+cat_offset)</f>
        <v/>
      </c>
      <c r="L9223" s="27">
        <f>IF(J9223="","",MAX(0,E9223-J9223)^2)</f>
        <v/>
      </c>
      <c r="M9223" s="27">
        <f>IF(J9223="","",MAX(0,E9223-(J9223+twcdh_off))^2)</f>
        <v/>
      </c>
      <c r="N9223" s="27">
        <f>IF(E9223="","",MAX(0,E9223-swcdh_thr)^2)</f>
        <v/>
      </c>
      <c r="O9223">
        <f>IF(K9223="","",ROUND(E9223-K9223,0))</f>
        <v/>
      </c>
      <c r="P9223">
        <f>IF(O9223="","",IF(O9223&gt;=1,O9223,0))</f>
        <v/>
      </c>
      <c r="Q9223" s="27">
        <f>IF(E9223="","",MAX(0,E9223-22))</f>
        <v/>
      </c>
      <c r="R9223" s="27">
        <f>IF(H9223=1,E9223,"")</f>
        <v/>
      </c>
      <c r="S9223" s="27">
        <f>IF(AND(H9223=1,J9223&lt;&gt;""),E9223-J9223,"")</f>
        <v/>
      </c>
      <c r="T9223">
        <f>IF(G9223="","",MONTH(G9223))</f>
        <v/>
      </c>
    </row>
    <row r="9224">
      <c r="A9224" s="24" t="n"/>
      <c r="B9224" s="24" t="n"/>
      <c r="C9224" s="24" t="n"/>
      <c r="D9224" s="24" t="n"/>
      <c r="E9224" s="24" t="n"/>
      <c r="F9224" s="25">
        <f>IF($E9224="","",DATE(IF($A9224="",nominal_year,$A9224),$B9224,$C9224)+($D9224-IF(LEFT(hour_conv,1)="1",1,0))/24)</f>
        <v/>
      </c>
      <c r="G9224" s="26">
        <f>IF(F9224="","",INT(F9224))</f>
        <v/>
      </c>
      <c r="H9224">
        <f>IF(G9224="","",IF(AND(MONTH(G9224)*100+DAY(G9224)&gt;=season_lo,MONTH(G9224)*100+DAY(G9224)&lt;=season_hi),1,0))</f>
        <v/>
      </c>
      <c r="I9224">
        <f>IF(G9224="","",G9224-first_day+1)</f>
        <v/>
      </c>
      <c r="J9224" s="27">
        <f>IF(I9224="","",INDEX(Daily!$J$2:$J$421,I9224))</f>
        <v/>
      </c>
      <c r="K9224" s="27">
        <f>IF(J9224="","",J9224+cat_offset)</f>
        <v/>
      </c>
      <c r="L9224" s="27">
        <f>IF(J9224="","",MAX(0,E9224-J9224)^2)</f>
        <v/>
      </c>
      <c r="M9224" s="27">
        <f>IF(J9224="","",MAX(0,E9224-(J9224+twcdh_off))^2)</f>
        <v/>
      </c>
      <c r="N9224" s="27">
        <f>IF(E9224="","",MAX(0,E9224-swcdh_thr)^2)</f>
        <v/>
      </c>
      <c r="O9224">
        <f>IF(K9224="","",ROUND(E9224-K9224,0))</f>
        <v/>
      </c>
      <c r="P9224">
        <f>IF(O9224="","",IF(O9224&gt;=1,O9224,0))</f>
        <v/>
      </c>
      <c r="Q9224" s="27">
        <f>IF(E9224="","",MAX(0,E9224-22))</f>
        <v/>
      </c>
      <c r="R9224" s="27">
        <f>IF(H9224=1,E9224,"")</f>
        <v/>
      </c>
      <c r="S9224" s="27">
        <f>IF(AND(H9224=1,J9224&lt;&gt;""),E9224-J9224,"")</f>
        <v/>
      </c>
      <c r="T9224">
        <f>IF(G9224="","",MONTH(G9224))</f>
        <v/>
      </c>
    </row>
    <row r="9225">
      <c r="A9225" s="24" t="n"/>
      <c r="B9225" s="24" t="n"/>
      <c r="C9225" s="24" t="n"/>
      <c r="D9225" s="24" t="n"/>
      <c r="E9225" s="24" t="n"/>
      <c r="F9225" s="25">
        <f>IF($E9225="","",DATE(IF($A9225="",nominal_year,$A9225),$B9225,$C9225)+($D9225-IF(LEFT(hour_conv,1)="1",1,0))/24)</f>
        <v/>
      </c>
      <c r="G9225" s="26">
        <f>IF(F9225="","",INT(F9225))</f>
        <v/>
      </c>
      <c r="H9225">
        <f>IF(G9225="","",IF(AND(MONTH(G9225)*100+DAY(G9225)&gt;=season_lo,MONTH(G9225)*100+DAY(G9225)&lt;=season_hi),1,0))</f>
        <v/>
      </c>
      <c r="I9225">
        <f>IF(G9225="","",G9225-first_day+1)</f>
        <v/>
      </c>
      <c r="J9225" s="27">
        <f>IF(I9225="","",INDEX(Daily!$J$2:$J$421,I9225))</f>
        <v/>
      </c>
      <c r="K9225" s="27">
        <f>IF(J9225="","",J9225+cat_offset)</f>
        <v/>
      </c>
      <c r="L9225" s="27">
        <f>IF(J9225="","",MAX(0,E9225-J9225)^2)</f>
        <v/>
      </c>
      <c r="M9225" s="27">
        <f>IF(J9225="","",MAX(0,E9225-(J9225+twcdh_off))^2)</f>
        <v/>
      </c>
      <c r="N9225" s="27">
        <f>IF(E9225="","",MAX(0,E9225-swcdh_thr)^2)</f>
        <v/>
      </c>
      <c r="O9225">
        <f>IF(K9225="","",ROUND(E9225-K9225,0))</f>
        <v/>
      </c>
      <c r="P9225">
        <f>IF(O9225="","",IF(O9225&gt;=1,O9225,0))</f>
        <v/>
      </c>
      <c r="Q9225" s="27">
        <f>IF(E9225="","",MAX(0,E9225-22))</f>
        <v/>
      </c>
      <c r="R9225" s="27">
        <f>IF(H9225=1,E9225,"")</f>
        <v/>
      </c>
      <c r="S9225" s="27">
        <f>IF(AND(H9225=1,J9225&lt;&gt;""),E9225-J9225,"")</f>
        <v/>
      </c>
      <c r="T9225">
        <f>IF(G9225="","",MONTH(G9225))</f>
        <v/>
      </c>
    </row>
    <row r="9226">
      <c r="A9226" s="24" t="n"/>
      <c r="B9226" s="24" t="n"/>
      <c r="C9226" s="24" t="n"/>
      <c r="D9226" s="24" t="n"/>
      <c r="E9226" s="24" t="n"/>
      <c r="F9226" s="25">
        <f>IF($E9226="","",DATE(IF($A9226="",nominal_year,$A9226),$B9226,$C9226)+($D9226-IF(LEFT(hour_conv,1)="1",1,0))/24)</f>
        <v/>
      </c>
      <c r="G9226" s="26">
        <f>IF(F9226="","",INT(F9226))</f>
        <v/>
      </c>
      <c r="H9226">
        <f>IF(G9226="","",IF(AND(MONTH(G9226)*100+DAY(G9226)&gt;=season_lo,MONTH(G9226)*100+DAY(G9226)&lt;=season_hi),1,0))</f>
        <v/>
      </c>
      <c r="I9226">
        <f>IF(G9226="","",G9226-first_day+1)</f>
        <v/>
      </c>
      <c r="J9226" s="27">
        <f>IF(I9226="","",INDEX(Daily!$J$2:$J$421,I9226))</f>
        <v/>
      </c>
      <c r="K9226" s="27">
        <f>IF(J9226="","",J9226+cat_offset)</f>
        <v/>
      </c>
      <c r="L9226" s="27">
        <f>IF(J9226="","",MAX(0,E9226-J9226)^2)</f>
        <v/>
      </c>
      <c r="M9226" s="27">
        <f>IF(J9226="","",MAX(0,E9226-(J9226+twcdh_off))^2)</f>
        <v/>
      </c>
      <c r="N9226" s="27">
        <f>IF(E9226="","",MAX(0,E9226-swcdh_thr)^2)</f>
        <v/>
      </c>
      <c r="O9226">
        <f>IF(K9226="","",ROUND(E9226-K9226,0))</f>
        <v/>
      </c>
      <c r="P9226">
        <f>IF(O9226="","",IF(O9226&gt;=1,O9226,0))</f>
        <v/>
      </c>
      <c r="Q9226" s="27">
        <f>IF(E9226="","",MAX(0,E9226-22))</f>
        <v/>
      </c>
      <c r="R9226" s="27">
        <f>IF(H9226=1,E9226,"")</f>
        <v/>
      </c>
      <c r="S9226" s="27">
        <f>IF(AND(H9226=1,J9226&lt;&gt;""),E9226-J9226,"")</f>
        <v/>
      </c>
      <c r="T9226">
        <f>IF(G9226="","",MONTH(G9226))</f>
        <v/>
      </c>
    </row>
    <row r="9227">
      <c r="A9227" s="24" t="n"/>
      <c r="B9227" s="24" t="n"/>
      <c r="C9227" s="24" t="n"/>
      <c r="D9227" s="24" t="n"/>
      <c r="E9227" s="24" t="n"/>
      <c r="F9227" s="25">
        <f>IF($E9227="","",DATE(IF($A9227="",nominal_year,$A9227),$B9227,$C9227)+($D9227-IF(LEFT(hour_conv,1)="1",1,0))/24)</f>
        <v/>
      </c>
      <c r="G9227" s="26">
        <f>IF(F9227="","",INT(F9227))</f>
        <v/>
      </c>
      <c r="H9227">
        <f>IF(G9227="","",IF(AND(MONTH(G9227)*100+DAY(G9227)&gt;=season_lo,MONTH(G9227)*100+DAY(G9227)&lt;=season_hi),1,0))</f>
        <v/>
      </c>
      <c r="I9227">
        <f>IF(G9227="","",G9227-first_day+1)</f>
        <v/>
      </c>
      <c r="J9227" s="27">
        <f>IF(I9227="","",INDEX(Daily!$J$2:$J$421,I9227))</f>
        <v/>
      </c>
      <c r="K9227" s="27">
        <f>IF(J9227="","",J9227+cat_offset)</f>
        <v/>
      </c>
      <c r="L9227" s="27">
        <f>IF(J9227="","",MAX(0,E9227-J9227)^2)</f>
        <v/>
      </c>
      <c r="M9227" s="27">
        <f>IF(J9227="","",MAX(0,E9227-(J9227+twcdh_off))^2)</f>
        <v/>
      </c>
      <c r="N9227" s="27">
        <f>IF(E9227="","",MAX(0,E9227-swcdh_thr)^2)</f>
        <v/>
      </c>
      <c r="O9227">
        <f>IF(K9227="","",ROUND(E9227-K9227,0))</f>
        <v/>
      </c>
      <c r="P9227">
        <f>IF(O9227="","",IF(O9227&gt;=1,O9227,0))</f>
        <v/>
      </c>
      <c r="Q9227" s="27">
        <f>IF(E9227="","",MAX(0,E9227-22))</f>
        <v/>
      </c>
      <c r="R9227" s="27">
        <f>IF(H9227=1,E9227,"")</f>
        <v/>
      </c>
      <c r="S9227" s="27">
        <f>IF(AND(H9227=1,J9227&lt;&gt;""),E9227-J9227,"")</f>
        <v/>
      </c>
      <c r="T9227">
        <f>IF(G9227="","",MONTH(G9227))</f>
        <v/>
      </c>
    </row>
    <row r="9228">
      <c r="A9228" s="24" t="n"/>
      <c r="B9228" s="24" t="n"/>
      <c r="C9228" s="24" t="n"/>
      <c r="D9228" s="24" t="n"/>
      <c r="E9228" s="24" t="n"/>
      <c r="F9228" s="25">
        <f>IF($E9228="","",DATE(IF($A9228="",nominal_year,$A9228),$B9228,$C9228)+($D9228-IF(LEFT(hour_conv,1)="1",1,0))/24)</f>
        <v/>
      </c>
      <c r="G9228" s="26">
        <f>IF(F9228="","",INT(F9228))</f>
        <v/>
      </c>
      <c r="H9228">
        <f>IF(G9228="","",IF(AND(MONTH(G9228)*100+DAY(G9228)&gt;=season_lo,MONTH(G9228)*100+DAY(G9228)&lt;=season_hi),1,0))</f>
        <v/>
      </c>
      <c r="I9228">
        <f>IF(G9228="","",G9228-first_day+1)</f>
        <v/>
      </c>
      <c r="J9228" s="27">
        <f>IF(I9228="","",INDEX(Daily!$J$2:$J$421,I9228))</f>
        <v/>
      </c>
      <c r="K9228" s="27">
        <f>IF(J9228="","",J9228+cat_offset)</f>
        <v/>
      </c>
      <c r="L9228" s="27">
        <f>IF(J9228="","",MAX(0,E9228-J9228)^2)</f>
        <v/>
      </c>
      <c r="M9228" s="27">
        <f>IF(J9228="","",MAX(0,E9228-(J9228+twcdh_off))^2)</f>
        <v/>
      </c>
      <c r="N9228" s="27">
        <f>IF(E9228="","",MAX(0,E9228-swcdh_thr)^2)</f>
        <v/>
      </c>
      <c r="O9228">
        <f>IF(K9228="","",ROUND(E9228-K9228,0))</f>
        <v/>
      </c>
      <c r="P9228">
        <f>IF(O9228="","",IF(O9228&gt;=1,O9228,0))</f>
        <v/>
      </c>
      <c r="Q9228" s="27">
        <f>IF(E9228="","",MAX(0,E9228-22))</f>
        <v/>
      </c>
      <c r="R9228" s="27">
        <f>IF(H9228=1,E9228,"")</f>
        <v/>
      </c>
      <c r="S9228" s="27">
        <f>IF(AND(H9228=1,J9228&lt;&gt;""),E9228-J9228,"")</f>
        <v/>
      </c>
      <c r="T9228">
        <f>IF(G9228="","",MONTH(G9228))</f>
        <v/>
      </c>
    </row>
    <row r="9229">
      <c r="A9229" s="24" t="n"/>
      <c r="B9229" s="24" t="n"/>
      <c r="C9229" s="24" t="n"/>
      <c r="D9229" s="24" t="n"/>
      <c r="E9229" s="24" t="n"/>
      <c r="F9229" s="25">
        <f>IF($E9229="","",DATE(IF($A9229="",nominal_year,$A9229),$B9229,$C9229)+($D9229-IF(LEFT(hour_conv,1)="1",1,0))/24)</f>
        <v/>
      </c>
      <c r="G9229" s="26">
        <f>IF(F9229="","",INT(F9229))</f>
        <v/>
      </c>
      <c r="H9229">
        <f>IF(G9229="","",IF(AND(MONTH(G9229)*100+DAY(G9229)&gt;=season_lo,MONTH(G9229)*100+DAY(G9229)&lt;=season_hi),1,0))</f>
        <v/>
      </c>
      <c r="I9229">
        <f>IF(G9229="","",G9229-first_day+1)</f>
        <v/>
      </c>
      <c r="J9229" s="27">
        <f>IF(I9229="","",INDEX(Daily!$J$2:$J$421,I9229))</f>
        <v/>
      </c>
      <c r="K9229" s="27">
        <f>IF(J9229="","",J9229+cat_offset)</f>
        <v/>
      </c>
      <c r="L9229" s="27">
        <f>IF(J9229="","",MAX(0,E9229-J9229)^2)</f>
        <v/>
      </c>
      <c r="M9229" s="27">
        <f>IF(J9229="","",MAX(0,E9229-(J9229+twcdh_off))^2)</f>
        <v/>
      </c>
      <c r="N9229" s="27">
        <f>IF(E9229="","",MAX(0,E9229-swcdh_thr)^2)</f>
        <v/>
      </c>
      <c r="O9229">
        <f>IF(K9229="","",ROUND(E9229-K9229,0))</f>
        <v/>
      </c>
      <c r="P9229">
        <f>IF(O9229="","",IF(O9229&gt;=1,O9229,0))</f>
        <v/>
      </c>
      <c r="Q9229" s="27">
        <f>IF(E9229="","",MAX(0,E9229-22))</f>
        <v/>
      </c>
      <c r="R9229" s="27">
        <f>IF(H9229=1,E9229,"")</f>
        <v/>
      </c>
      <c r="S9229" s="27">
        <f>IF(AND(H9229=1,J9229&lt;&gt;""),E9229-J9229,"")</f>
        <v/>
      </c>
      <c r="T9229">
        <f>IF(G9229="","",MONTH(G9229))</f>
        <v/>
      </c>
    </row>
    <row r="9230">
      <c r="A9230" s="24" t="n"/>
      <c r="B9230" s="24" t="n"/>
      <c r="C9230" s="24" t="n"/>
      <c r="D9230" s="24" t="n"/>
      <c r="E9230" s="24" t="n"/>
      <c r="F9230" s="25">
        <f>IF($E9230="","",DATE(IF($A9230="",nominal_year,$A9230),$B9230,$C9230)+($D9230-IF(LEFT(hour_conv,1)="1",1,0))/24)</f>
        <v/>
      </c>
      <c r="G9230" s="26">
        <f>IF(F9230="","",INT(F9230))</f>
        <v/>
      </c>
      <c r="H9230">
        <f>IF(G9230="","",IF(AND(MONTH(G9230)*100+DAY(G9230)&gt;=season_lo,MONTH(G9230)*100+DAY(G9230)&lt;=season_hi),1,0))</f>
        <v/>
      </c>
      <c r="I9230">
        <f>IF(G9230="","",G9230-first_day+1)</f>
        <v/>
      </c>
      <c r="J9230" s="27">
        <f>IF(I9230="","",INDEX(Daily!$J$2:$J$421,I9230))</f>
        <v/>
      </c>
      <c r="K9230" s="27">
        <f>IF(J9230="","",J9230+cat_offset)</f>
        <v/>
      </c>
      <c r="L9230" s="27">
        <f>IF(J9230="","",MAX(0,E9230-J9230)^2)</f>
        <v/>
      </c>
      <c r="M9230" s="27">
        <f>IF(J9230="","",MAX(0,E9230-(J9230+twcdh_off))^2)</f>
        <v/>
      </c>
      <c r="N9230" s="27">
        <f>IF(E9230="","",MAX(0,E9230-swcdh_thr)^2)</f>
        <v/>
      </c>
      <c r="O9230">
        <f>IF(K9230="","",ROUND(E9230-K9230,0))</f>
        <v/>
      </c>
      <c r="P9230">
        <f>IF(O9230="","",IF(O9230&gt;=1,O9230,0))</f>
        <v/>
      </c>
      <c r="Q9230" s="27">
        <f>IF(E9230="","",MAX(0,E9230-22))</f>
        <v/>
      </c>
      <c r="R9230" s="27">
        <f>IF(H9230=1,E9230,"")</f>
        <v/>
      </c>
      <c r="S9230" s="27">
        <f>IF(AND(H9230=1,J9230&lt;&gt;""),E9230-J9230,"")</f>
        <v/>
      </c>
      <c r="T9230">
        <f>IF(G9230="","",MONTH(G9230))</f>
        <v/>
      </c>
    </row>
    <row r="9231">
      <c r="A9231" s="24" t="n"/>
      <c r="B9231" s="24" t="n"/>
      <c r="C9231" s="24" t="n"/>
      <c r="D9231" s="24" t="n"/>
      <c r="E9231" s="24" t="n"/>
      <c r="F9231" s="25">
        <f>IF($E9231="","",DATE(IF($A9231="",nominal_year,$A9231),$B9231,$C9231)+($D9231-IF(LEFT(hour_conv,1)="1",1,0))/24)</f>
        <v/>
      </c>
      <c r="G9231" s="26">
        <f>IF(F9231="","",INT(F9231))</f>
        <v/>
      </c>
      <c r="H9231">
        <f>IF(G9231="","",IF(AND(MONTH(G9231)*100+DAY(G9231)&gt;=season_lo,MONTH(G9231)*100+DAY(G9231)&lt;=season_hi),1,0))</f>
        <v/>
      </c>
      <c r="I9231">
        <f>IF(G9231="","",G9231-first_day+1)</f>
        <v/>
      </c>
      <c r="J9231" s="27">
        <f>IF(I9231="","",INDEX(Daily!$J$2:$J$421,I9231))</f>
        <v/>
      </c>
      <c r="K9231" s="27">
        <f>IF(J9231="","",J9231+cat_offset)</f>
        <v/>
      </c>
      <c r="L9231" s="27">
        <f>IF(J9231="","",MAX(0,E9231-J9231)^2)</f>
        <v/>
      </c>
      <c r="M9231" s="27">
        <f>IF(J9231="","",MAX(0,E9231-(J9231+twcdh_off))^2)</f>
        <v/>
      </c>
      <c r="N9231" s="27">
        <f>IF(E9231="","",MAX(0,E9231-swcdh_thr)^2)</f>
        <v/>
      </c>
      <c r="O9231">
        <f>IF(K9231="","",ROUND(E9231-K9231,0))</f>
        <v/>
      </c>
      <c r="P9231">
        <f>IF(O9231="","",IF(O9231&gt;=1,O9231,0))</f>
        <v/>
      </c>
      <c r="Q9231" s="27">
        <f>IF(E9231="","",MAX(0,E9231-22))</f>
        <v/>
      </c>
      <c r="R9231" s="27">
        <f>IF(H9231=1,E9231,"")</f>
        <v/>
      </c>
      <c r="S9231" s="27">
        <f>IF(AND(H9231=1,J9231&lt;&gt;""),E9231-J9231,"")</f>
        <v/>
      </c>
      <c r="T9231">
        <f>IF(G9231="","",MONTH(G9231))</f>
        <v/>
      </c>
    </row>
    <row r="9232">
      <c r="A9232" s="24" t="n"/>
      <c r="B9232" s="24" t="n"/>
      <c r="C9232" s="24" t="n"/>
      <c r="D9232" s="24" t="n"/>
      <c r="E9232" s="24" t="n"/>
      <c r="F9232" s="25">
        <f>IF($E9232="","",DATE(IF($A9232="",nominal_year,$A9232),$B9232,$C9232)+($D9232-IF(LEFT(hour_conv,1)="1",1,0))/24)</f>
        <v/>
      </c>
      <c r="G9232" s="26">
        <f>IF(F9232="","",INT(F9232))</f>
        <v/>
      </c>
      <c r="H9232">
        <f>IF(G9232="","",IF(AND(MONTH(G9232)*100+DAY(G9232)&gt;=season_lo,MONTH(G9232)*100+DAY(G9232)&lt;=season_hi),1,0))</f>
        <v/>
      </c>
      <c r="I9232">
        <f>IF(G9232="","",G9232-first_day+1)</f>
        <v/>
      </c>
      <c r="J9232" s="27">
        <f>IF(I9232="","",INDEX(Daily!$J$2:$J$421,I9232))</f>
        <v/>
      </c>
      <c r="K9232" s="27">
        <f>IF(J9232="","",J9232+cat_offset)</f>
        <v/>
      </c>
      <c r="L9232" s="27">
        <f>IF(J9232="","",MAX(0,E9232-J9232)^2)</f>
        <v/>
      </c>
      <c r="M9232" s="27">
        <f>IF(J9232="","",MAX(0,E9232-(J9232+twcdh_off))^2)</f>
        <v/>
      </c>
      <c r="N9232" s="27">
        <f>IF(E9232="","",MAX(0,E9232-swcdh_thr)^2)</f>
        <v/>
      </c>
      <c r="O9232">
        <f>IF(K9232="","",ROUND(E9232-K9232,0))</f>
        <v/>
      </c>
      <c r="P9232">
        <f>IF(O9232="","",IF(O9232&gt;=1,O9232,0))</f>
        <v/>
      </c>
      <c r="Q9232" s="27">
        <f>IF(E9232="","",MAX(0,E9232-22))</f>
        <v/>
      </c>
      <c r="R9232" s="27">
        <f>IF(H9232=1,E9232,"")</f>
        <v/>
      </c>
      <c r="S9232" s="27">
        <f>IF(AND(H9232=1,J9232&lt;&gt;""),E9232-J9232,"")</f>
        <v/>
      </c>
      <c r="T9232">
        <f>IF(G9232="","",MONTH(G9232))</f>
        <v/>
      </c>
    </row>
    <row r="9233">
      <c r="A9233" s="24" t="n"/>
      <c r="B9233" s="24" t="n"/>
      <c r="C9233" s="24" t="n"/>
      <c r="D9233" s="24" t="n"/>
      <c r="E9233" s="24" t="n"/>
      <c r="F9233" s="25">
        <f>IF($E9233="","",DATE(IF($A9233="",nominal_year,$A9233),$B9233,$C9233)+($D9233-IF(LEFT(hour_conv,1)="1",1,0))/24)</f>
        <v/>
      </c>
      <c r="G9233" s="26">
        <f>IF(F9233="","",INT(F9233))</f>
        <v/>
      </c>
      <c r="H9233">
        <f>IF(G9233="","",IF(AND(MONTH(G9233)*100+DAY(G9233)&gt;=season_lo,MONTH(G9233)*100+DAY(G9233)&lt;=season_hi),1,0))</f>
        <v/>
      </c>
      <c r="I9233">
        <f>IF(G9233="","",G9233-first_day+1)</f>
        <v/>
      </c>
      <c r="J9233" s="27">
        <f>IF(I9233="","",INDEX(Daily!$J$2:$J$421,I9233))</f>
        <v/>
      </c>
      <c r="K9233" s="27">
        <f>IF(J9233="","",J9233+cat_offset)</f>
        <v/>
      </c>
      <c r="L9233" s="27">
        <f>IF(J9233="","",MAX(0,E9233-J9233)^2)</f>
        <v/>
      </c>
      <c r="M9233" s="27">
        <f>IF(J9233="","",MAX(0,E9233-(J9233+twcdh_off))^2)</f>
        <v/>
      </c>
      <c r="N9233" s="27">
        <f>IF(E9233="","",MAX(0,E9233-swcdh_thr)^2)</f>
        <v/>
      </c>
      <c r="O9233">
        <f>IF(K9233="","",ROUND(E9233-K9233,0))</f>
        <v/>
      </c>
      <c r="P9233">
        <f>IF(O9233="","",IF(O9233&gt;=1,O9233,0))</f>
        <v/>
      </c>
      <c r="Q9233" s="27">
        <f>IF(E9233="","",MAX(0,E9233-22))</f>
        <v/>
      </c>
      <c r="R9233" s="27">
        <f>IF(H9233=1,E9233,"")</f>
        <v/>
      </c>
      <c r="S9233" s="27">
        <f>IF(AND(H9233=1,J9233&lt;&gt;""),E9233-J9233,"")</f>
        <v/>
      </c>
      <c r="T9233">
        <f>IF(G9233="","",MONTH(G9233))</f>
        <v/>
      </c>
    </row>
    <row r="9234">
      <c r="A9234" s="24" t="n"/>
      <c r="B9234" s="24" t="n"/>
      <c r="C9234" s="24" t="n"/>
      <c r="D9234" s="24" t="n"/>
      <c r="E9234" s="24" t="n"/>
      <c r="F9234" s="25">
        <f>IF($E9234="","",DATE(IF($A9234="",nominal_year,$A9234),$B9234,$C9234)+($D9234-IF(LEFT(hour_conv,1)="1",1,0))/24)</f>
        <v/>
      </c>
      <c r="G9234" s="26">
        <f>IF(F9234="","",INT(F9234))</f>
        <v/>
      </c>
      <c r="H9234">
        <f>IF(G9234="","",IF(AND(MONTH(G9234)*100+DAY(G9234)&gt;=season_lo,MONTH(G9234)*100+DAY(G9234)&lt;=season_hi),1,0))</f>
        <v/>
      </c>
      <c r="I9234">
        <f>IF(G9234="","",G9234-first_day+1)</f>
        <v/>
      </c>
      <c r="J9234" s="27">
        <f>IF(I9234="","",INDEX(Daily!$J$2:$J$421,I9234))</f>
        <v/>
      </c>
      <c r="K9234" s="27">
        <f>IF(J9234="","",J9234+cat_offset)</f>
        <v/>
      </c>
      <c r="L9234" s="27">
        <f>IF(J9234="","",MAX(0,E9234-J9234)^2)</f>
        <v/>
      </c>
      <c r="M9234" s="27">
        <f>IF(J9234="","",MAX(0,E9234-(J9234+twcdh_off))^2)</f>
        <v/>
      </c>
      <c r="N9234" s="27">
        <f>IF(E9234="","",MAX(0,E9234-swcdh_thr)^2)</f>
        <v/>
      </c>
      <c r="O9234">
        <f>IF(K9234="","",ROUND(E9234-K9234,0))</f>
        <v/>
      </c>
      <c r="P9234">
        <f>IF(O9234="","",IF(O9234&gt;=1,O9234,0))</f>
        <v/>
      </c>
      <c r="Q9234" s="27">
        <f>IF(E9234="","",MAX(0,E9234-22))</f>
        <v/>
      </c>
      <c r="R9234" s="27">
        <f>IF(H9234=1,E9234,"")</f>
        <v/>
      </c>
      <c r="S9234" s="27">
        <f>IF(AND(H9234=1,J9234&lt;&gt;""),E9234-J9234,"")</f>
        <v/>
      </c>
      <c r="T9234">
        <f>IF(G9234="","",MONTH(G9234))</f>
        <v/>
      </c>
    </row>
    <row r="9235">
      <c r="A9235" s="24" t="n"/>
      <c r="B9235" s="24" t="n"/>
      <c r="C9235" s="24" t="n"/>
      <c r="D9235" s="24" t="n"/>
      <c r="E9235" s="24" t="n"/>
      <c r="F9235" s="25">
        <f>IF($E9235="","",DATE(IF($A9235="",nominal_year,$A9235),$B9235,$C9235)+($D9235-IF(LEFT(hour_conv,1)="1",1,0))/24)</f>
        <v/>
      </c>
      <c r="G9235" s="26">
        <f>IF(F9235="","",INT(F9235))</f>
        <v/>
      </c>
      <c r="H9235">
        <f>IF(G9235="","",IF(AND(MONTH(G9235)*100+DAY(G9235)&gt;=season_lo,MONTH(G9235)*100+DAY(G9235)&lt;=season_hi),1,0))</f>
        <v/>
      </c>
      <c r="I9235">
        <f>IF(G9235="","",G9235-first_day+1)</f>
        <v/>
      </c>
      <c r="J9235" s="27">
        <f>IF(I9235="","",INDEX(Daily!$J$2:$J$421,I9235))</f>
        <v/>
      </c>
      <c r="K9235" s="27">
        <f>IF(J9235="","",J9235+cat_offset)</f>
        <v/>
      </c>
      <c r="L9235" s="27">
        <f>IF(J9235="","",MAX(0,E9235-J9235)^2)</f>
        <v/>
      </c>
      <c r="M9235" s="27">
        <f>IF(J9235="","",MAX(0,E9235-(J9235+twcdh_off))^2)</f>
        <v/>
      </c>
      <c r="N9235" s="27">
        <f>IF(E9235="","",MAX(0,E9235-swcdh_thr)^2)</f>
        <v/>
      </c>
      <c r="O9235">
        <f>IF(K9235="","",ROUND(E9235-K9235,0))</f>
        <v/>
      </c>
      <c r="P9235">
        <f>IF(O9235="","",IF(O9235&gt;=1,O9235,0))</f>
        <v/>
      </c>
      <c r="Q9235" s="27">
        <f>IF(E9235="","",MAX(0,E9235-22))</f>
        <v/>
      </c>
      <c r="R9235" s="27">
        <f>IF(H9235=1,E9235,"")</f>
        <v/>
      </c>
      <c r="S9235" s="27">
        <f>IF(AND(H9235=1,J9235&lt;&gt;""),E9235-J9235,"")</f>
        <v/>
      </c>
      <c r="T9235">
        <f>IF(G9235="","",MONTH(G9235))</f>
        <v/>
      </c>
    </row>
    <row r="9236">
      <c r="A9236" s="24" t="n"/>
      <c r="B9236" s="24" t="n"/>
      <c r="C9236" s="24" t="n"/>
      <c r="D9236" s="24" t="n"/>
      <c r="E9236" s="24" t="n"/>
      <c r="F9236" s="25">
        <f>IF($E9236="","",DATE(IF($A9236="",nominal_year,$A9236),$B9236,$C9236)+($D9236-IF(LEFT(hour_conv,1)="1",1,0))/24)</f>
        <v/>
      </c>
      <c r="G9236" s="26">
        <f>IF(F9236="","",INT(F9236))</f>
        <v/>
      </c>
      <c r="H9236">
        <f>IF(G9236="","",IF(AND(MONTH(G9236)*100+DAY(G9236)&gt;=season_lo,MONTH(G9236)*100+DAY(G9236)&lt;=season_hi),1,0))</f>
        <v/>
      </c>
      <c r="I9236">
        <f>IF(G9236="","",G9236-first_day+1)</f>
        <v/>
      </c>
      <c r="J9236" s="27">
        <f>IF(I9236="","",INDEX(Daily!$J$2:$J$421,I9236))</f>
        <v/>
      </c>
      <c r="K9236" s="27">
        <f>IF(J9236="","",J9236+cat_offset)</f>
        <v/>
      </c>
      <c r="L9236" s="27">
        <f>IF(J9236="","",MAX(0,E9236-J9236)^2)</f>
        <v/>
      </c>
      <c r="M9236" s="27">
        <f>IF(J9236="","",MAX(0,E9236-(J9236+twcdh_off))^2)</f>
        <v/>
      </c>
      <c r="N9236" s="27">
        <f>IF(E9236="","",MAX(0,E9236-swcdh_thr)^2)</f>
        <v/>
      </c>
      <c r="O9236">
        <f>IF(K9236="","",ROUND(E9236-K9236,0))</f>
        <v/>
      </c>
      <c r="P9236">
        <f>IF(O9236="","",IF(O9236&gt;=1,O9236,0))</f>
        <v/>
      </c>
      <c r="Q9236" s="27">
        <f>IF(E9236="","",MAX(0,E9236-22))</f>
        <v/>
      </c>
      <c r="R9236" s="27">
        <f>IF(H9236=1,E9236,"")</f>
        <v/>
      </c>
      <c r="S9236" s="27">
        <f>IF(AND(H9236=1,J9236&lt;&gt;""),E9236-J9236,"")</f>
        <v/>
      </c>
      <c r="T9236">
        <f>IF(G9236="","",MONTH(G9236))</f>
        <v/>
      </c>
    </row>
    <row r="9237">
      <c r="A9237" s="24" t="n"/>
      <c r="B9237" s="24" t="n"/>
      <c r="C9237" s="24" t="n"/>
      <c r="D9237" s="24" t="n"/>
      <c r="E9237" s="24" t="n"/>
      <c r="F9237" s="25">
        <f>IF($E9237="","",DATE(IF($A9237="",nominal_year,$A9237),$B9237,$C9237)+($D9237-IF(LEFT(hour_conv,1)="1",1,0))/24)</f>
        <v/>
      </c>
      <c r="G9237" s="26">
        <f>IF(F9237="","",INT(F9237))</f>
        <v/>
      </c>
      <c r="H9237">
        <f>IF(G9237="","",IF(AND(MONTH(G9237)*100+DAY(G9237)&gt;=season_lo,MONTH(G9237)*100+DAY(G9237)&lt;=season_hi),1,0))</f>
        <v/>
      </c>
      <c r="I9237">
        <f>IF(G9237="","",G9237-first_day+1)</f>
        <v/>
      </c>
      <c r="J9237" s="27">
        <f>IF(I9237="","",INDEX(Daily!$J$2:$J$421,I9237))</f>
        <v/>
      </c>
      <c r="K9237" s="27">
        <f>IF(J9237="","",J9237+cat_offset)</f>
        <v/>
      </c>
      <c r="L9237" s="27">
        <f>IF(J9237="","",MAX(0,E9237-J9237)^2)</f>
        <v/>
      </c>
      <c r="M9237" s="27">
        <f>IF(J9237="","",MAX(0,E9237-(J9237+twcdh_off))^2)</f>
        <v/>
      </c>
      <c r="N9237" s="27">
        <f>IF(E9237="","",MAX(0,E9237-swcdh_thr)^2)</f>
        <v/>
      </c>
      <c r="O9237">
        <f>IF(K9237="","",ROUND(E9237-K9237,0))</f>
        <v/>
      </c>
      <c r="P9237">
        <f>IF(O9237="","",IF(O9237&gt;=1,O9237,0))</f>
        <v/>
      </c>
      <c r="Q9237" s="27">
        <f>IF(E9237="","",MAX(0,E9237-22))</f>
        <v/>
      </c>
      <c r="R9237" s="27">
        <f>IF(H9237=1,E9237,"")</f>
        <v/>
      </c>
      <c r="S9237" s="27">
        <f>IF(AND(H9237=1,J9237&lt;&gt;""),E9237-J9237,"")</f>
        <v/>
      </c>
      <c r="T9237">
        <f>IF(G9237="","",MONTH(G9237))</f>
        <v/>
      </c>
    </row>
    <row r="9238">
      <c r="A9238" s="24" t="n"/>
      <c r="B9238" s="24" t="n"/>
      <c r="C9238" s="24" t="n"/>
      <c r="D9238" s="24" t="n"/>
      <c r="E9238" s="24" t="n"/>
      <c r="F9238" s="25">
        <f>IF($E9238="","",DATE(IF($A9238="",nominal_year,$A9238),$B9238,$C9238)+($D9238-IF(LEFT(hour_conv,1)="1",1,0))/24)</f>
        <v/>
      </c>
      <c r="G9238" s="26">
        <f>IF(F9238="","",INT(F9238))</f>
        <v/>
      </c>
      <c r="H9238">
        <f>IF(G9238="","",IF(AND(MONTH(G9238)*100+DAY(G9238)&gt;=season_lo,MONTH(G9238)*100+DAY(G9238)&lt;=season_hi),1,0))</f>
        <v/>
      </c>
      <c r="I9238">
        <f>IF(G9238="","",G9238-first_day+1)</f>
        <v/>
      </c>
      <c r="J9238" s="27">
        <f>IF(I9238="","",INDEX(Daily!$J$2:$J$421,I9238))</f>
        <v/>
      </c>
      <c r="K9238" s="27">
        <f>IF(J9238="","",J9238+cat_offset)</f>
        <v/>
      </c>
      <c r="L9238" s="27">
        <f>IF(J9238="","",MAX(0,E9238-J9238)^2)</f>
        <v/>
      </c>
      <c r="M9238" s="27">
        <f>IF(J9238="","",MAX(0,E9238-(J9238+twcdh_off))^2)</f>
        <v/>
      </c>
      <c r="N9238" s="27">
        <f>IF(E9238="","",MAX(0,E9238-swcdh_thr)^2)</f>
        <v/>
      </c>
      <c r="O9238">
        <f>IF(K9238="","",ROUND(E9238-K9238,0))</f>
        <v/>
      </c>
      <c r="P9238">
        <f>IF(O9238="","",IF(O9238&gt;=1,O9238,0))</f>
        <v/>
      </c>
      <c r="Q9238" s="27">
        <f>IF(E9238="","",MAX(0,E9238-22))</f>
        <v/>
      </c>
      <c r="R9238" s="27">
        <f>IF(H9238=1,E9238,"")</f>
        <v/>
      </c>
      <c r="S9238" s="27">
        <f>IF(AND(H9238=1,J9238&lt;&gt;""),E9238-J9238,"")</f>
        <v/>
      </c>
      <c r="T9238">
        <f>IF(G9238="","",MONTH(G9238))</f>
        <v/>
      </c>
    </row>
    <row r="9239">
      <c r="A9239" s="24" t="n"/>
      <c r="B9239" s="24" t="n"/>
      <c r="C9239" s="24" t="n"/>
      <c r="D9239" s="24" t="n"/>
      <c r="E9239" s="24" t="n"/>
      <c r="F9239" s="25">
        <f>IF($E9239="","",DATE(IF($A9239="",nominal_year,$A9239),$B9239,$C9239)+($D9239-IF(LEFT(hour_conv,1)="1",1,0))/24)</f>
        <v/>
      </c>
      <c r="G9239" s="26">
        <f>IF(F9239="","",INT(F9239))</f>
        <v/>
      </c>
      <c r="H9239">
        <f>IF(G9239="","",IF(AND(MONTH(G9239)*100+DAY(G9239)&gt;=season_lo,MONTH(G9239)*100+DAY(G9239)&lt;=season_hi),1,0))</f>
        <v/>
      </c>
      <c r="I9239">
        <f>IF(G9239="","",G9239-first_day+1)</f>
        <v/>
      </c>
      <c r="J9239" s="27">
        <f>IF(I9239="","",INDEX(Daily!$J$2:$J$421,I9239))</f>
        <v/>
      </c>
      <c r="K9239" s="27">
        <f>IF(J9239="","",J9239+cat_offset)</f>
        <v/>
      </c>
      <c r="L9239" s="27">
        <f>IF(J9239="","",MAX(0,E9239-J9239)^2)</f>
        <v/>
      </c>
      <c r="M9239" s="27">
        <f>IF(J9239="","",MAX(0,E9239-(J9239+twcdh_off))^2)</f>
        <v/>
      </c>
      <c r="N9239" s="27">
        <f>IF(E9239="","",MAX(0,E9239-swcdh_thr)^2)</f>
        <v/>
      </c>
      <c r="O9239">
        <f>IF(K9239="","",ROUND(E9239-K9239,0))</f>
        <v/>
      </c>
      <c r="P9239">
        <f>IF(O9239="","",IF(O9239&gt;=1,O9239,0))</f>
        <v/>
      </c>
      <c r="Q9239" s="27">
        <f>IF(E9239="","",MAX(0,E9239-22))</f>
        <v/>
      </c>
      <c r="R9239" s="27">
        <f>IF(H9239=1,E9239,"")</f>
        <v/>
      </c>
      <c r="S9239" s="27">
        <f>IF(AND(H9239=1,J9239&lt;&gt;""),E9239-J9239,"")</f>
        <v/>
      </c>
      <c r="T9239">
        <f>IF(G9239="","",MONTH(G9239))</f>
        <v/>
      </c>
    </row>
    <row r="9240">
      <c r="A9240" s="24" t="n"/>
      <c r="B9240" s="24" t="n"/>
      <c r="C9240" s="24" t="n"/>
      <c r="D9240" s="24" t="n"/>
      <c r="E9240" s="24" t="n"/>
      <c r="F9240" s="25">
        <f>IF($E9240="","",DATE(IF($A9240="",nominal_year,$A9240),$B9240,$C9240)+($D9240-IF(LEFT(hour_conv,1)="1",1,0))/24)</f>
        <v/>
      </c>
      <c r="G9240" s="26">
        <f>IF(F9240="","",INT(F9240))</f>
        <v/>
      </c>
      <c r="H9240">
        <f>IF(G9240="","",IF(AND(MONTH(G9240)*100+DAY(G9240)&gt;=season_lo,MONTH(G9240)*100+DAY(G9240)&lt;=season_hi),1,0))</f>
        <v/>
      </c>
      <c r="I9240">
        <f>IF(G9240="","",G9240-first_day+1)</f>
        <v/>
      </c>
      <c r="J9240" s="27">
        <f>IF(I9240="","",INDEX(Daily!$J$2:$J$421,I9240))</f>
        <v/>
      </c>
      <c r="K9240" s="27">
        <f>IF(J9240="","",J9240+cat_offset)</f>
        <v/>
      </c>
      <c r="L9240" s="27">
        <f>IF(J9240="","",MAX(0,E9240-J9240)^2)</f>
        <v/>
      </c>
      <c r="M9240" s="27">
        <f>IF(J9240="","",MAX(0,E9240-(J9240+twcdh_off))^2)</f>
        <v/>
      </c>
      <c r="N9240" s="27">
        <f>IF(E9240="","",MAX(0,E9240-swcdh_thr)^2)</f>
        <v/>
      </c>
      <c r="O9240">
        <f>IF(K9240="","",ROUND(E9240-K9240,0))</f>
        <v/>
      </c>
      <c r="P9240">
        <f>IF(O9240="","",IF(O9240&gt;=1,O9240,0))</f>
        <v/>
      </c>
      <c r="Q9240" s="27">
        <f>IF(E9240="","",MAX(0,E9240-22))</f>
        <v/>
      </c>
      <c r="R9240" s="27">
        <f>IF(H9240=1,E9240,"")</f>
        <v/>
      </c>
      <c r="S9240" s="27">
        <f>IF(AND(H9240=1,J9240&lt;&gt;""),E9240-J9240,"")</f>
        <v/>
      </c>
      <c r="T9240">
        <f>IF(G9240="","",MONTH(G9240))</f>
        <v/>
      </c>
    </row>
    <row r="9241">
      <c r="A9241" s="24" t="n"/>
      <c r="B9241" s="24" t="n"/>
      <c r="C9241" s="24" t="n"/>
      <c r="D9241" s="24" t="n"/>
      <c r="E9241" s="24" t="n"/>
      <c r="F9241" s="25">
        <f>IF($E9241="","",DATE(IF($A9241="",nominal_year,$A9241),$B9241,$C9241)+($D9241-IF(LEFT(hour_conv,1)="1",1,0))/24)</f>
        <v/>
      </c>
      <c r="G9241" s="26">
        <f>IF(F9241="","",INT(F9241))</f>
        <v/>
      </c>
      <c r="H9241">
        <f>IF(G9241="","",IF(AND(MONTH(G9241)*100+DAY(G9241)&gt;=season_lo,MONTH(G9241)*100+DAY(G9241)&lt;=season_hi),1,0))</f>
        <v/>
      </c>
      <c r="I9241">
        <f>IF(G9241="","",G9241-first_day+1)</f>
        <v/>
      </c>
      <c r="J9241" s="27">
        <f>IF(I9241="","",INDEX(Daily!$J$2:$J$421,I9241))</f>
        <v/>
      </c>
      <c r="K9241" s="27">
        <f>IF(J9241="","",J9241+cat_offset)</f>
        <v/>
      </c>
      <c r="L9241" s="27">
        <f>IF(J9241="","",MAX(0,E9241-J9241)^2)</f>
        <v/>
      </c>
      <c r="M9241" s="27">
        <f>IF(J9241="","",MAX(0,E9241-(J9241+twcdh_off))^2)</f>
        <v/>
      </c>
      <c r="N9241" s="27">
        <f>IF(E9241="","",MAX(0,E9241-swcdh_thr)^2)</f>
        <v/>
      </c>
      <c r="O9241">
        <f>IF(K9241="","",ROUND(E9241-K9241,0))</f>
        <v/>
      </c>
      <c r="P9241">
        <f>IF(O9241="","",IF(O9241&gt;=1,O9241,0))</f>
        <v/>
      </c>
      <c r="Q9241" s="27">
        <f>IF(E9241="","",MAX(0,E9241-22))</f>
        <v/>
      </c>
      <c r="R9241" s="27">
        <f>IF(H9241=1,E9241,"")</f>
        <v/>
      </c>
      <c r="S9241" s="27">
        <f>IF(AND(H9241=1,J9241&lt;&gt;""),E9241-J9241,"")</f>
        <v/>
      </c>
      <c r="T9241">
        <f>IF(G9241="","",MONTH(G9241))</f>
        <v/>
      </c>
    </row>
    <row r="9242">
      <c r="A9242" s="24" t="n"/>
      <c r="B9242" s="24" t="n"/>
      <c r="C9242" s="24" t="n"/>
      <c r="D9242" s="24" t="n"/>
      <c r="E9242" s="24" t="n"/>
      <c r="F9242" s="25">
        <f>IF($E9242="","",DATE(IF($A9242="",nominal_year,$A9242),$B9242,$C9242)+($D9242-IF(LEFT(hour_conv,1)="1",1,0))/24)</f>
        <v/>
      </c>
      <c r="G9242" s="26">
        <f>IF(F9242="","",INT(F9242))</f>
        <v/>
      </c>
      <c r="H9242">
        <f>IF(G9242="","",IF(AND(MONTH(G9242)*100+DAY(G9242)&gt;=season_lo,MONTH(G9242)*100+DAY(G9242)&lt;=season_hi),1,0))</f>
        <v/>
      </c>
      <c r="I9242">
        <f>IF(G9242="","",G9242-first_day+1)</f>
        <v/>
      </c>
      <c r="J9242" s="27">
        <f>IF(I9242="","",INDEX(Daily!$J$2:$J$421,I9242))</f>
        <v/>
      </c>
      <c r="K9242" s="27">
        <f>IF(J9242="","",J9242+cat_offset)</f>
        <v/>
      </c>
      <c r="L9242" s="27">
        <f>IF(J9242="","",MAX(0,E9242-J9242)^2)</f>
        <v/>
      </c>
      <c r="M9242" s="27">
        <f>IF(J9242="","",MAX(0,E9242-(J9242+twcdh_off))^2)</f>
        <v/>
      </c>
      <c r="N9242" s="27">
        <f>IF(E9242="","",MAX(0,E9242-swcdh_thr)^2)</f>
        <v/>
      </c>
      <c r="O9242">
        <f>IF(K9242="","",ROUND(E9242-K9242,0))</f>
        <v/>
      </c>
      <c r="P9242">
        <f>IF(O9242="","",IF(O9242&gt;=1,O9242,0))</f>
        <v/>
      </c>
      <c r="Q9242" s="27">
        <f>IF(E9242="","",MAX(0,E9242-22))</f>
        <v/>
      </c>
      <c r="R9242" s="27">
        <f>IF(H9242=1,E9242,"")</f>
        <v/>
      </c>
      <c r="S9242" s="27">
        <f>IF(AND(H9242=1,J9242&lt;&gt;""),E9242-J9242,"")</f>
        <v/>
      </c>
      <c r="T9242">
        <f>IF(G9242="","",MONTH(G9242))</f>
        <v/>
      </c>
    </row>
    <row r="9243">
      <c r="A9243" s="24" t="n"/>
      <c r="B9243" s="24" t="n"/>
      <c r="C9243" s="24" t="n"/>
      <c r="D9243" s="24" t="n"/>
      <c r="E9243" s="24" t="n"/>
      <c r="F9243" s="25">
        <f>IF($E9243="","",DATE(IF($A9243="",nominal_year,$A9243),$B9243,$C9243)+($D9243-IF(LEFT(hour_conv,1)="1",1,0))/24)</f>
        <v/>
      </c>
      <c r="G9243" s="26">
        <f>IF(F9243="","",INT(F9243))</f>
        <v/>
      </c>
      <c r="H9243">
        <f>IF(G9243="","",IF(AND(MONTH(G9243)*100+DAY(G9243)&gt;=season_lo,MONTH(G9243)*100+DAY(G9243)&lt;=season_hi),1,0))</f>
        <v/>
      </c>
      <c r="I9243">
        <f>IF(G9243="","",G9243-first_day+1)</f>
        <v/>
      </c>
      <c r="J9243" s="27">
        <f>IF(I9243="","",INDEX(Daily!$J$2:$J$421,I9243))</f>
        <v/>
      </c>
      <c r="K9243" s="27">
        <f>IF(J9243="","",J9243+cat_offset)</f>
        <v/>
      </c>
      <c r="L9243" s="27">
        <f>IF(J9243="","",MAX(0,E9243-J9243)^2)</f>
        <v/>
      </c>
      <c r="M9243" s="27">
        <f>IF(J9243="","",MAX(0,E9243-(J9243+twcdh_off))^2)</f>
        <v/>
      </c>
      <c r="N9243" s="27">
        <f>IF(E9243="","",MAX(0,E9243-swcdh_thr)^2)</f>
        <v/>
      </c>
      <c r="O9243">
        <f>IF(K9243="","",ROUND(E9243-K9243,0))</f>
        <v/>
      </c>
      <c r="P9243">
        <f>IF(O9243="","",IF(O9243&gt;=1,O9243,0))</f>
        <v/>
      </c>
      <c r="Q9243" s="27">
        <f>IF(E9243="","",MAX(0,E9243-22))</f>
        <v/>
      </c>
      <c r="R9243" s="27">
        <f>IF(H9243=1,E9243,"")</f>
        <v/>
      </c>
      <c r="S9243" s="27">
        <f>IF(AND(H9243=1,J9243&lt;&gt;""),E9243-J9243,"")</f>
        <v/>
      </c>
      <c r="T9243">
        <f>IF(G9243="","",MONTH(G9243))</f>
        <v/>
      </c>
    </row>
    <row r="9244">
      <c r="A9244" s="24" t="n"/>
      <c r="B9244" s="24" t="n"/>
      <c r="C9244" s="24" t="n"/>
      <c r="D9244" s="24" t="n"/>
      <c r="E9244" s="24" t="n"/>
      <c r="F9244" s="25">
        <f>IF($E9244="","",DATE(IF($A9244="",nominal_year,$A9244),$B9244,$C9244)+($D9244-IF(LEFT(hour_conv,1)="1",1,0))/24)</f>
        <v/>
      </c>
      <c r="G9244" s="26">
        <f>IF(F9244="","",INT(F9244))</f>
        <v/>
      </c>
      <c r="H9244">
        <f>IF(G9244="","",IF(AND(MONTH(G9244)*100+DAY(G9244)&gt;=season_lo,MONTH(G9244)*100+DAY(G9244)&lt;=season_hi),1,0))</f>
        <v/>
      </c>
      <c r="I9244">
        <f>IF(G9244="","",G9244-first_day+1)</f>
        <v/>
      </c>
      <c r="J9244" s="27">
        <f>IF(I9244="","",INDEX(Daily!$J$2:$J$421,I9244))</f>
        <v/>
      </c>
      <c r="K9244" s="27">
        <f>IF(J9244="","",J9244+cat_offset)</f>
        <v/>
      </c>
      <c r="L9244" s="27">
        <f>IF(J9244="","",MAX(0,E9244-J9244)^2)</f>
        <v/>
      </c>
      <c r="M9244" s="27">
        <f>IF(J9244="","",MAX(0,E9244-(J9244+twcdh_off))^2)</f>
        <v/>
      </c>
      <c r="N9244" s="27">
        <f>IF(E9244="","",MAX(0,E9244-swcdh_thr)^2)</f>
        <v/>
      </c>
      <c r="O9244">
        <f>IF(K9244="","",ROUND(E9244-K9244,0))</f>
        <v/>
      </c>
      <c r="P9244">
        <f>IF(O9244="","",IF(O9244&gt;=1,O9244,0))</f>
        <v/>
      </c>
      <c r="Q9244" s="27">
        <f>IF(E9244="","",MAX(0,E9244-22))</f>
        <v/>
      </c>
      <c r="R9244" s="27">
        <f>IF(H9244=1,E9244,"")</f>
        <v/>
      </c>
      <c r="S9244" s="27">
        <f>IF(AND(H9244=1,J9244&lt;&gt;""),E9244-J9244,"")</f>
        <v/>
      </c>
      <c r="T9244">
        <f>IF(G9244="","",MONTH(G9244))</f>
        <v/>
      </c>
    </row>
    <row r="9245">
      <c r="A9245" s="24" t="n"/>
      <c r="B9245" s="24" t="n"/>
      <c r="C9245" s="24" t="n"/>
      <c r="D9245" s="24" t="n"/>
      <c r="E9245" s="24" t="n"/>
      <c r="F9245" s="25">
        <f>IF($E9245="","",DATE(IF($A9245="",nominal_year,$A9245),$B9245,$C9245)+($D9245-IF(LEFT(hour_conv,1)="1",1,0))/24)</f>
        <v/>
      </c>
      <c r="G9245" s="26">
        <f>IF(F9245="","",INT(F9245))</f>
        <v/>
      </c>
      <c r="H9245">
        <f>IF(G9245="","",IF(AND(MONTH(G9245)*100+DAY(G9245)&gt;=season_lo,MONTH(G9245)*100+DAY(G9245)&lt;=season_hi),1,0))</f>
        <v/>
      </c>
      <c r="I9245">
        <f>IF(G9245="","",G9245-first_day+1)</f>
        <v/>
      </c>
      <c r="J9245" s="27">
        <f>IF(I9245="","",INDEX(Daily!$J$2:$J$421,I9245))</f>
        <v/>
      </c>
      <c r="K9245" s="27">
        <f>IF(J9245="","",J9245+cat_offset)</f>
        <v/>
      </c>
      <c r="L9245" s="27">
        <f>IF(J9245="","",MAX(0,E9245-J9245)^2)</f>
        <v/>
      </c>
      <c r="M9245" s="27">
        <f>IF(J9245="","",MAX(0,E9245-(J9245+twcdh_off))^2)</f>
        <v/>
      </c>
      <c r="N9245" s="27">
        <f>IF(E9245="","",MAX(0,E9245-swcdh_thr)^2)</f>
        <v/>
      </c>
      <c r="O9245">
        <f>IF(K9245="","",ROUND(E9245-K9245,0))</f>
        <v/>
      </c>
      <c r="P9245">
        <f>IF(O9245="","",IF(O9245&gt;=1,O9245,0))</f>
        <v/>
      </c>
      <c r="Q9245" s="27">
        <f>IF(E9245="","",MAX(0,E9245-22))</f>
        <v/>
      </c>
      <c r="R9245" s="27">
        <f>IF(H9245=1,E9245,"")</f>
        <v/>
      </c>
      <c r="S9245" s="27">
        <f>IF(AND(H9245=1,J9245&lt;&gt;""),E9245-J9245,"")</f>
        <v/>
      </c>
      <c r="T9245">
        <f>IF(G9245="","",MONTH(G9245))</f>
        <v/>
      </c>
    </row>
    <row r="9246">
      <c r="A9246" s="24" t="n"/>
      <c r="B9246" s="24" t="n"/>
      <c r="C9246" s="24" t="n"/>
      <c r="D9246" s="24" t="n"/>
      <c r="E9246" s="24" t="n"/>
      <c r="F9246" s="25">
        <f>IF($E9246="","",DATE(IF($A9246="",nominal_year,$A9246),$B9246,$C9246)+($D9246-IF(LEFT(hour_conv,1)="1",1,0))/24)</f>
        <v/>
      </c>
      <c r="G9246" s="26">
        <f>IF(F9246="","",INT(F9246))</f>
        <v/>
      </c>
      <c r="H9246">
        <f>IF(G9246="","",IF(AND(MONTH(G9246)*100+DAY(G9246)&gt;=season_lo,MONTH(G9246)*100+DAY(G9246)&lt;=season_hi),1,0))</f>
        <v/>
      </c>
      <c r="I9246">
        <f>IF(G9246="","",G9246-first_day+1)</f>
        <v/>
      </c>
      <c r="J9246" s="27">
        <f>IF(I9246="","",INDEX(Daily!$J$2:$J$421,I9246))</f>
        <v/>
      </c>
      <c r="K9246" s="27">
        <f>IF(J9246="","",J9246+cat_offset)</f>
        <v/>
      </c>
      <c r="L9246" s="27">
        <f>IF(J9246="","",MAX(0,E9246-J9246)^2)</f>
        <v/>
      </c>
      <c r="M9246" s="27">
        <f>IF(J9246="","",MAX(0,E9246-(J9246+twcdh_off))^2)</f>
        <v/>
      </c>
      <c r="N9246" s="27">
        <f>IF(E9246="","",MAX(0,E9246-swcdh_thr)^2)</f>
        <v/>
      </c>
      <c r="O9246">
        <f>IF(K9246="","",ROUND(E9246-K9246,0))</f>
        <v/>
      </c>
      <c r="P9246">
        <f>IF(O9246="","",IF(O9246&gt;=1,O9246,0))</f>
        <v/>
      </c>
      <c r="Q9246" s="27">
        <f>IF(E9246="","",MAX(0,E9246-22))</f>
        <v/>
      </c>
      <c r="R9246" s="27">
        <f>IF(H9246=1,E9246,"")</f>
        <v/>
      </c>
      <c r="S9246" s="27">
        <f>IF(AND(H9246=1,J9246&lt;&gt;""),E9246-J9246,"")</f>
        <v/>
      </c>
      <c r="T9246">
        <f>IF(G9246="","",MONTH(G9246))</f>
        <v/>
      </c>
    </row>
    <row r="9247">
      <c r="A9247" s="24" t="n"/>
      <c r="B9247" s="24" t="n"/>
      <c r="C9247" s="24" t="n"/>
      <c r="D9247" s="24" t="n"/>
      <c r="E9247" s="24" t="n"/>
      <c r="F9247" s="25">
        <f>IF($E9247="","",DATE(IF($A9247="",nominal_year,$A9247),$B9247,$C9247)+($D9247-IF(LEFT(hour_conv,1)="1",1,0))/24)</f>
        <v/>
      </c>
      <c r="G9247" s="26">
        <f>IF(F9247="","",INT(F9247))</f>
        <v/>
      </c>
      <c r="H9247">
        <f>IF(G9247="","",IF(AND(MONTH(G9247)*100+DAY(G9247)&gt;=season_lo,MONTH(G9247)*100+DAY(G9247)&lt;=season_hi),1,0))</f>
        <v/>
      </c>
      <c r="I9247">
        <f>IF(G9247="","",G9247-first_day+1)</f>
        <v/>
      </c>
      <c r="J9247" s="27">
        <f>IF(I9247="","",INDEX(Daily!$J$2:$J$421,I9247))</f>
        <v/>
      </c>
      <c r="K9247" s="27">
        <f>IF(J9247="","",J9247+cat_offset)</f>
        <v/>
      </c>
      <c r="L9247" s="27">
        <f>IF(J9247="","",MAX(0,E9247-J9247)^2)</f>
        <v/>
      </c>
      <c r="M9247" s="27">
        <f>IF(J9247="","",MAX(0,E9247-(J9247+twcdh_off))^2)</f>
        <v/>
      </c>
      <c r="N9247" s="27">
        <f>IF(E9247="","",MAX(0,E9247-swcdh_thr)^2)</f>
        <v/>
      </c>
      <c r="O9247">
        <f>IF(K9247="","",ROUND(E9247-K9247,0))</f>
        <v/>
      </c>
      <c r="P9247">
        <f>IF(O9247="","",IF(O9247&gt;=1,O9247,0))</f>
        <v/>
      </c>
      <c r="Q9247" s="27">
        <f>IF(E9247="","",MAX(0,E9247-22))</f>
        <v/>
      </c>
      <c r="R9247" s="27">
        <f>IF(H9247=1,E9247,"")</f>
        <v/>
      </c>
      <c r="S9247" s="27">
        <f>IF(AND(H9247=1,J9247&lt;&gt;""),E9247-J9247,"")</f>
        <v/>
      </c>
      <c r="T9247">
        <f>IF(G9247="","",MONTH(G9247))</f>
        <v/>
      </c>
    </row>
    <row r="9248">
      <c r="A9248" s="24" t="n"/>
      <c r="B9248" s="24" t="n"/>
      <c r="C9248" s="24" t="n"/>
      <c r="D9248" s="24" t="n"/>
      <c r="E9248" s="24" t="n"/>
      <c r="F9248" s="25">
        <f>IF($E9248="","",DATE(IF($A9248="",nominal_year,$A9248),$B9248,$C9248)+($D9248-IF(LEFT(hour_conv,1)="1",1,0))/24)</f>
        <v/>
      </c>
      <c r="G9248" s="26">
        <f>IF(F9248="","",INT(F9248))</f>
        <v/>
      </c>
      <c r="H9248">
        <f>IF(G9248="","",IF(AND(MONTH(G9248)*100+DAY(G9248)&gt;=season_lo,MONTH(G9248)*100+DAY(G9248)&lt;=season_hi),1,0))</f>
        <v/>
      </c>
      <c r="I9248">
        <f>IF(G9248="","",G9248-first_day+1)</f>
        <v/>
      </c>
      <c r="J9248" s="27">
        <f>IF(I9248="","",INDEX(Daily!$J$2:$J$421,I9248))</f>
        <v/>
      </c>
      <c r="K9248" s="27">
        <f>IF(J9248="","",J9248+cat_offset)</f>
        <v/>
      </c>
      <c r="L9248" s="27">
        <f>IF(J9248="","",MAX(0,E9248-J9248)^2)</f>
        <v/>
      </c>
      <c r="M9248" s="27">
        <f>IF(J9248="","",MAX(0,E9248-(J9248+twcdh_off))^2)</f>
        <v/>
      </c>
      <c r="N9248" s="27">
        <f>IF(E9248="","",MAX(0,E9248-swcdh_thr)^2)</f>
        <v/>
      </c>
      <c r="O9248">
        <f>IF(K9248="","",ROUND(E9248-K9248,0))</f>
        <v/>
      </c>
      <c r="P9248">
        <f>IF(O9248="","",IF(O9248&gt;=1,O9248,0))</f>
        <v/>
      </c>
      <c r="Q9248" s="27">
        <f>IF(E9248="","",MAX(0,E9248-22))</f>
        <v/>
      </c>
      <c r="R9248" s="27">
        <f>IF(H9248=1,E9248,"")</f>
        <v/>
      </c>
      <c r="S9248" s="27">
        <f>IF(AND(H9248=1,J9248&lt;&gt;""),E9248-J9248,"")</f>
        <v/>
      </c>
      <c r="T9248">
        <f>IF(G9248="","",MONTH(G9248))</f>
        <v/>
      </c>
    </row>
    <row r="9249">
      <c r="A9249" s="24" t="n"/>
      <c r="B9249" s="24" t="n"/>
      <c r="C9249" s="24" t="n"/>
      <c r="D9249" s="24" t="n"/>
      <c r="E9249" s="24" t="n"/>
      <c r="F9249" s="25">
        <f>IF($E9249="","",DATE(IF($A9249="",nominal_year,$A9249),$B9249,$C9249)+($D9249-IF(LEFT(hour_conv,1)="1",1,0))/24)</f>
        <v/>
      </c>
      <c r="G9249" s="26">
        <f>IF(F9249="","",INT(F9249))</f>
        <v/>
      </c>
      <c r="H9249">
        <f>IF(G9249="","",IF(AND(MONTH(G9249)*100+DAY(G9249)&gt;=season_lo,MONTH(G9249)*100+DAY(G9249)&lt;=season_hi),1,0))</f>
        <v/>
      </c>
      <c r="I9249">
        <f>IF(G9249="","",G9249-first_day+1)</f>
        <v/>
      </c>
      <c r="J9249" s="27">
        <f>IF(I9249="","",INDEX(Daily!$J$2:$J$421,I9249))</f>
        <v/>
      </c>
      <c r="K9249" s="27">
        <f>IF(J9249="","",J9249+cat_offset)</f>
        <v/>
      </c>
      <c r="L9249" s="27">
        <f>IF(J9249="","",MAX(0,E9249-J9249)^2)</f>
        <v/>
      </c>
      <c r="M9249" s="27">
        <f>IF(J9249="","",MAX(0,E9249-(J9249+twcdh_off))^2)</f>
        <v/>
      </c>
      <c r="N9249" s="27">
        <f>IF(E9249="","",MAX(0,E9249-swcdh_thr)^2)</f>
        <v/>
      </c>
      <c r="O9249">
        <f>IF(K9249="","",ROUND(E9249-K9249,0))</f>
        <v/>
      </c>
      <c r="P9249">
        <f>IF(O9249="","",IF(O9249&gt;=1,O9249,0))</f>
        <v/>
      </c>
      <c r="Q9249" s="27">
        <f>IF(E9249="","",MAX(0,E9249-22))</f>
        <v/>
      </c>
      <c r="R9249" s="27">
        <f>IF(H9249=1,E9249,"")</f>
        <v/>
      </c>
      <c r="S9249" s="27">
        <f>IF(AND(H9249=1,J9249&lt;&gt;""),E9249-J9249,"")</f>
        <v/>
      </c>
      <c r="T9249">
        <f>IF(G9249="","",MONTH(G9249))</f>
        <v/>
      </c>
    </row>
    <row r="9250">
      <c r="A9250" s="24" t="n"/>
      <c r="B9250" s="24" t="n"/>
      <c r="C9250" s="24" t="n"/>
      <c r="D9250" s="24" t="n"/>
      <c r="E9250" s="24" t="n"/>
      <c r="F9250" s="25">
        <f>IF($E9250="","",DATE(IF($A9250="",nominal_year,$A9250),$B9250,$C9250)+($D9250-IF(LEFT(hour_conv,1)="1",1,0))/24)</f>
        <v/>
      </c>
      <c r="G9250" s="26">
        <f>IF(F9250="","",INT(F9250))</f>
        <v/>
      </c>
      <c r="H9250">
        <f>IF(G9250="","",IF(AND(MONTH(G9250)*100+DAY(G9250)&gt;=season_lo,MONTH(G9250)*100+DAY(G9250)&lt;=season_hi),1,0))</f>
        <v/>
      </c>
      <c r="I9250">
        <f>IF(G9250="","",G9250-first_day+1)</f>
        <v/>
      </c>
      <c r="J9250" s="27">
        <f>IF(I9250="","",INDEX(Daily!$J$2:$J$421,I9250))</f>
        <v/>
      </c>
      <c r="K9250" s="27">
        <f>IF(J9250="","",J9250+cat_offset)</f>
        <v/>
      </c>
      <c r="L9250" s="27">
        <f>IF(J9250="","",MAX(0,E9250-J9250)^2)</f>
        <v/>
      </c>
      <c r="M9250" s="27">
        <f>IF(J9250="","",MAX(0,E9250-(J9250+twcdh_off))^2)</f>
        <v/>
      </c>
      <c r="N9250" s="27">
        <f>IF(E9250="","",MAX(0,E9250-swcdh_thr)^2)</f>
        <v/>
      </c>
      <c r="O9250">
        <f>IF(K9250="","",ROUND(E9250-K9250,0))</f>
        <v/>
      </c>
      <c r="P9250">
        <f>IF(O9250="","",IF(O9250&gt;=1,O9250,0))</f>
        <v/>
      </c>
      <c r="Q9250" s="27">
        <f>IF(E9250="","",MAX(0,E9250-22))</f>
        <v/>
      </c>
      <c r="R9250" s="27">
        <f>IF(H9250=1,E9250,"")</f>
        <v/>
      </c>
      <c r="S9250" s="27">
        <f>IF(AND(H9250=1,J9250&lt;&gt;""),E9250-J9250,"")</f>
        <v/>
      </c>
      <c r="T9250">
        <f>IF(G9250="","",MONTH(G9250))</f>
        <v/>
      </c>
    </row>
    <row r="9251">
      <c r="A9251" s="24" t="n"/>
      <c r="B9251" s="24" t="n"/>
      <c r="C9251" s="24" t="n"/>
      <c r="D9251" s="24" t="n"/>
      <c r="E9251" s="24" t="n"/>
      <c r="F9251" s="25">
        <f>IF($E9251="","",DATE(IF($A9251="",nominal_year,$A9251),$B9251,$C9251)+($D9251-IF(LEFT(hour_conv,1)="1",1,0))/24)</f>
        <v/>
      </c>
      <c r="G9251" s="26">
        <f>IF(F9251="","",INT(F9251))</f>
        <v/>
      </c>
      <c r="H9251">
        <f>IF(G9251="","",IF(AND(MONTH(G9251)*100+DAY(G9251)&gt;=season_lo,MONTH(G9251)*100+DAY(G9251)&lt;=season_hi),1,0))</f>
        <v/>
      </c>
      <c r="I9251">
        <f>IF(G9251="","",G9251-first_day+1)</f>
        <v/>
      </c>
      <c r="J9251" s="27">
        <f>IF(I9251="","",INDEX(Daily!$J$2:$J$421,I9251))</f>
        <v/>
      </c>
      <c r="K9251" s="27">
        <f>IF(J9251="","",J9251+cat_offset)</f>
        <v/>
      </c>
      <c r="L9251" s="27">
        <f>IF(J9251="","",MAX(0,E9251-J9251)^2)</f>
        <v/>
      </c>
      <c r="M9251" s="27">
        <f>IF(J9251="","",MAX(0,E9251-(J9251+twcdh_off))^2)</f>
        <v/>
      </c>
      <c r="N9251" s="27">
        <f>IF(E9251="","",MAX(0,E9251-swcdh_thr)^2)</f>
        <v/>
      </c>
      <c r="O9251">
        <f>IF(K9251="","",ROUND(E9251-K9251,0))</f>
        <v/>
      </c>
      <c r="P9251">
        <f>IF(O9251="","",IF(O9251&gt;=1,O9251,0))</f>
        <v/>
      </c>
      <c r="Q9251" s="27">
        <f>IF(E9251="","",MAX(0,E9251-22))</f>
        <v/>
      </c>
      <c r="R9251" s="27">
        <f>IF(H9251=1,E9251,"")</f>
        <v/>
      </c>
      <c r="S9251" s="27">
        <f>IF(AND(H9251=1,J9251&lt;&gt;""),E9251-J9251,"")</f>
        <v/>
      </c>
      <c r="T9251">
        <f>IF(G9251="","",MONTH(G9251))</f>
        <v/>
      </c>
    </row>
    <row r="9252">
      <c r="A9252" s="24" t="n"/>
      <c r="B9252" s="24" t="n"/>
      <c r="C9252" s="24" t="n"/>
      <c r="D9252" s="24" t="n"/>
      <c r="E9252" s="24" t="n"/>
      <c r="F9252" s="25">
        <f>IF($E9252="","",DATE(IF($A9252="",nominal_year,$A9252),$B9252,$C9252)+($D9252-IF(LEFT(hour_conv,1)="1",1,0))/24)</f>
        <v/>
      </c>
      <c r="G9252" s="26">
        <f>IF(F9252="","",INT(F9252))</f>
        <v/>
      </c>
      <c r="H9252">
        <f>IF(G9252="","",IF(AND(MONTH(G9252)*100+DAY(G9252)&gt;=season_lo,MONTH(G9252)*100+DAY(G9252)&lt;=season_hi),1,0))</f>
        <v/>
      </c>
      <c r="I9252">
        <f>IF(G9252="","",G9252-first_day+1)</f>
        <v/>
      </c>
      <c r="J9252" s="27">
        <f>IF(I9252="","",INDEX(Daily!$J$2:$J$421,I9252))</f>
        <v/>
      </c>
      <c r="K9252" s="27">
        <f>IF(J9252="","",J9252+cat_offset)</f>
        <v/>
      </c>
      <c r="L9252" s="27">
        <f>IF(J9252="","",MAX(0,E9252-J9252)^2)</f>
        <v/>
      </c>
      <c r="M9252" s="27">
        <f>IF(J9252="","",MAX(0,E9252-(J9252+twcdh_off))^2)</f>
        <v/>
      </c>
      <c r="N9252" s="27">
        <f>IF(E9252="","",MAX(0,E9252-swcdh_thr)^2)</f>
        <v/>
      </c>
      <c r="O9252">
        <f>IF(K9252="","",ROUND(E9252-K9252,0))</f>
        <v/>
      </c>
      <c r="P9252">
        <f>IF(O9252="","",IF(O9252&gt;=1,O9252,0))</f>
        <v/>
      </c>
      <c r="Q9252" s="27">
        <f>IF(E9252="","",MAX(0,E9252-22))</f>
        <v/>
      </c>
      <c r="R9252" s="27">
        <f>IF(H9252=1,E9252,"")</f>
        <v/>
      </c>
      <c r="S9252" s="27">
        <f>IF(AND(H9252=1,J9252&lt;&gt;""),E9252-J9252,"")</f>
        <v/>
      </c>
      <c r="T9252">
        <f>IF(G9252="","",MONTH(G9252))</f>
        <v/>
      </c>
    </row>
    <row r="9253">
      <c r="A9253" s="24" t="n"/>
      <c r="B9253" s="24" t="n"/>
      <c r="C9253" s="24" t="n"/>
      <c r="D9253" s="24" t="n"/>
      <c r="E9253" s="24" t="n"/>
      <c r="F9253" s="25">
        <f>IF($E9253="","",DATE(IF($A9253="",nominal_year,$A9253),$B9253,$C9253)+($D9253-IF(LEFT(hour_conv,1)="1",1,0))/24)</f>
        <v/>
      </c>
      <c r="G9253" s="26">
        <f>IF(F9253="","",INT(F9253))</f>
        <v/>
      </c>
      <c r="H9253">
        <f>IF(G9253="","",IF(AND(MONTH(G9253)*100+DAY(G9253)&gt;=season_lo,MONTH(G9253)*100+DAY(G9253)&lt;=season_hi),1,0))</f>
        <v/>
      </c>
      <c r="I9253">
        <f>IF(G9253="","",G9253-first_day+1)</f>
        <v/>
      </c>
      <c r="J9253" s="27">
        <f>IF(I9253="","",INDEX(Daily!$J$2:$J$421,I9253))</f>
        <v/>
      </c>
      <c r="K9253" s="27">
        <f>IF(J9253="","",J9253+cat_offset)</f>
        <v/>
      </c>
      <c r="L9253" s="27">
        <f>IF(J9253="","",MAX(0,E9253-J9253)^2)</f>
        <v/>
      </c>
      <c r="M9253" s="27">
        <f>IF(J9253="","",MAX(0,E9253-(J9253+twcdh_off))^2)</f>
        <v/>
      </c>
      <c r="N9253" s="27">
        <f>IF(E9253="","",MAX(0,E9253-swcdh_thr)^2)</f>
        <v/>
      </c>
      <c r="O9253">
        <f>IF(K9253="","",ROUND(E9253-K9253,0))</f>
        <v/>
      </c>
      <c r="P9253">
        <f>IF(O9253="","",IF(O9253&gt;=1,O9253,0))</f>
        <v/>
      </c>
      <c r="Q9253" s="27">
        <f>IF(E9253="","",MAX(0,E9253-22))</f>
        <v/>
      </c>
      <c r="R9253" s="27">
        <f>IF(H9253=1,E9253,"")</f>
        <v/>
      </c>
      <c r="S9253" s="27">
        <f>IF(AND(H9253=1,J9253&lt;&gt;""),E9253-J9253,"")</f>
        <v/>
      </c>
      <c r="T9253">
        <f>IF(G9253="","",MONTH(G9253))</f>
        <v/>
      </c>
    </row>
    <row r="9254">
      <c r="A9254" s="24" t="n"/>
      <c r="B9254" s="24" t="n"/>
      <c r="C9254" s="24" t="n"/>
      <c r="D9254" s="24" t="n"/>
      <c r="E9254" s="24" t="n"/>
      <c r="F9254" s="25">
        <f>IF($E9254="","",DATE(IF($A9254="",nominal_year,$A9254),$B9254,$C9254)+($D9254-IF(LEFT(hour_conv,1)="1",1,0))/24)</f>
        <v/>
      </c>
      <c r="G9254" s="26">
        <f>IF(F9254="","",INT(F9254))</f>
        <v/>
      </c>
      <c r="H9254">
        <f>IF(G9254="","",IF(AND(MONTH(G9254)*100+DAY(G9254)&gt;=season_lo,MONTH(G9254)*100+DAY(G9254)&lt;=season_hi),1,0))</f>
        <v/>
      </c>
      <c r="I9254">
        <f>IF(G9254="","",G9254-first_day+1)</f>
        <v/>
      </c>
      <c r="J9254" s="27">
        <f>IF(I9254="","",INDEX(Daily!$J$2:$J$421,I9254))</f>
        <v/>
      </c>
      <c r="K9254" s="27">
        <f>IF(J9254="","",J9254+cat_offset)</f>
        <v/>
      </c>
      <c r="L9254" s="27">
        <f>IF(J9254="","",MAX(0,E9254-J9254)^2)</f>
        <v/>
      </c>
      <c r="M9254" s="27">
        <f>IF(J9254="","",MAX(0,E9254-(J9254+twcdh_off))^2)</f>
        <v/>
      </c>
      <c r="N9254" s="27">
        <f>IF(E9254="","",MAX(0,E9254-swcdh_thr)^2)</f>
        <v/>
      </c>
      <c r="O9254">
        <f>IF(K9254="","",ROUND(E9254-K9254,0))</f>
        <v/>
      </c>
      <c r="P9254">
        <f>IF(O9254="","",IF(O9254&gt;=1,O9254,0))</f>
        <v/>
      </c>
      <c r="Q9254" s="27">
        <f>IF(E9254="","",MAX(0,E9254-22))</f>
        <v/>
      </c>
      <c r="R9254" s="27">
        <f>IF(H9254=1,E9254,"")</f>
        <v/>
      </c>
      <c r="S9254" s="27">
        <f>IF(AND(H9254=1,J9254&lt;&gt;""),E9254-J9254,"")</f>
        <v/>
      </c>
      <c r="T9254">
        <f>IF(G9254="","",MONTH(G9254))</f>
        <v/>
      </c>
    </row>
    <row r="9255">
      <c r="A9255" s="24" t="n"/>
      <c r="B9255" s="24" t="n"/>
      <c r="C9255" s="24" t="n"/>
      <c r="D9255" s="24" t="n"/>
      <c r="E9255" s="24" t="n"/>
      <c r="F9255" s="25">
        <f>IF($E9255="","",DATE(IF($A9255="",nominal_year,$A9255),$B9255,$C9255)+($D9255-IF(LEFT(hour_conv,1)="1",1,0))/24)</f>
        <v/>
      </c>
      <c r="G9255" s="26">
        <f>IF(F9255="","",INT(F9255))</f>
        <v/>
      </c>
      <c r="H9255">
        <f>IF(G9255="","",IF(AND(MONTH(G9255)*100+DAY(G9255)&gt;=season_lo,MONTH(G9255)*100+DAY(G9255)&lt;=season_hi),1,0))</f>
        <v/>
      </c>
      <c r="I9255">
        <f>IF(G9255="","",G9255-first_day+1)</f>
        <v/>
      </c>
      <c r="J9255" s="27">
        <f>IF(I9255="","",INDEX(Daily!$J$2:$J$421,I9255))</f>
        <v/>
      </c>
      <c r="K9255" s="27">
        <f>IF(J9255="","",J9255+cat_offset)</f>
        <v/>
      </c>
      <c r="L9255" s="27">
        <f>IF(J9255="","",MAX(0,E9255-J9255)^2)</f>
        <v/>
      </c>
      <c r="M9255" s="27">
        <f>IF(J9255="","",MAX(0,E9255-(J9255+twcdh_off))^2)</f>
        <v/>
      </c>
      <c r="N9255" s="27">
        <f>IF(E9255="","",MAX(0,E9255-swcdh_thr)^2)</f>
        <v/>
      </c>
      <c r="O9255">
        <f>IF(K9255="","",ROUND(E9255-K9255,0))</f>
        <v/>
      </c>
      <c r="P9255">
        <f>IF(O9255="","",IF(O9255&gt;=1,O9255,0))</f>
        <v/>
      </c>
      <c r="Q9255" s="27">
        <f>IF(E9255="","",MAX(0,E9255-22))</f>
        <v/>
      </c>
      <c r="R9255" s="27">
        <f>IF(H9255=1,E9255,"")</f>
        <v/>
      </c>
      <c r="S9255" s="27">
        <f>IF(AND(H9255=1,J9255&lt;&gt;""),E9255-J9255,"")</f>
        <v/>
      </c>
      <c r="T9255">
        <f>IF(G9255="","",MONTH(G9255))</f>
        <v/>
      </c>
    </row>
    <row r="9256">
      <c r="A9256" s="24" t="n"/>
      <c r="B9256" s="24" t="n"/>
      <c r="C9256" s="24" t="n"/>
      <c r="D9256" s="24" t="n"/>
      <c r="E9256" s="24" t="n"/>
      <c r="F9256" s="25">
        <f>IF($E9256="","",DATE(IF($A9256="",nominal_year,$A9256),$B9256,$C9256)+($D9256-IF(LEFT(hour_conv,1)="1",1,0))/24)</f>
        <v/>
      </c>
      <c r="G9256" s="26">
        <f>IF(F9256="","",INT(F9256))</f>
        <v/>
      </c>
      <c r="H9256">
        <f>IF(G9256="","",IF(AND(MONTH(G9256)*100+DAY(G9256)&gt;=season_lo,MONTH(G9256)*100+DAY(G9256)&lt;=season_hi),1,0))</f>
        <v/>
      </c>
      <c r="I9256">
        <f>IF(G9256="","",G9256-first_day+1)</f>
        <v/>
      </c>
      <c r="J9256" s="27">
        <f>IF(I9256="","",INDEX(Daily!$J$2:$J$421,I9256))</f>
        <v/>
      </c>
      <c r="K9256" s="27">
        <f>IF(J9256="","",J9256+cat_offset)</f>
        <v/>
      </c>
      <c r="L9256" s="27">
        <f>IF(J9256="","",MAX(0,E9256-J9256)^2)</f>
        <v/>
      </c>
      <c r="M9256" s="27">
        <f>IF(J9256="","",MAX(0,E9256-(J9256+twcdh_off))^2)</f>
        <v/>
      </c>
      <c r="N9256" s="27">
        <f>IF(E9256="","",MAX(0,E9256-swcdh_thr)^2)</f>
        <v/>
      </c>
      <c r="O9256">
        <f>IF(K9256="","",ROUND(E9256-K9256,0))</f>
        <v/>
      </c>
      <c r="P9256">
        <f>IF(O9256="","",IF(O9256&gt;=1,O9256,0))</f>
        <v/>
      </c>
      <c r="Q9256" s="27">
        <f>IF(E9256="","",MAX(0,E9256-22))</f>
        <v/>
      </c>
      <c r="R9256" s="27">
        <f>IF(H9256=1,E9256,"")</f>
        <v/>
      </c>
      <c r="S9256" s="27">
        <f>IF(AND(H9256=1,J9256&lt;&gt;""),E9256-J9256,"")</f>
        <v/>
      </c>
      <c r="T9256">
        <f>IF(G9256="","",MONTH(G9256))</f>
        <v/>
      </c>
    </row>
    <row r="9257">
      <c r="A9257" s="24" t="n"/>
      <c r="B9257" s="24" t="n"/>
      <c r="C9257" s="24" t="n"/>
      <c r="D9257" s="24" t="n"/>
      <c r="E9257" s="24" t="n"/>
      <c r="F9257" s="25">
        <f>IF($E9257="","",DATE(IF($A9257="",nominal_year,$A9257),$B9257,$C9257)+($D9257-IF(LEFT(hour_conv,1)="1",1,0))/24)</f>
        <v/>
      </c>
      <c r="G9257" s="26">
        <f>IF(F9257="","",INT(F9257))</f>
        <v/>
      </c>
      <c r="H9257">
        <f>IF(G9257="","",IF(AND(MONTH(G9257)*100+DAY(G9257)&gt;=season_lo,MONTH(G9257)*100+DAY(G9257)&lt;=season_hi),1,0))</f>
        <v/>
      </c>
      <c r="I9257">
        <f>IF(G9257="","",G9257-first_day+1)</f>
        <v/>
      </c>
      <c r="J9257" s="27">
        <f>IF(I9257="","",INDEX(Daily!$J$2:$J$421,I9257))</f>
        <v/>
      </c>
      <c r="K9257" s="27">
        <f>IF(J9257="","",J9257+cat_offset)</f>
        <v/>
      </c>
      <c r="L9257" s="27">
        <f>IF(J9257="","",MAX(0,E9257-J9257)^2)</f>
        <v/>
      </c>
      <c r="M9257" s="27">
        <f>IF(J9257="","",MAX(0,E9257-(J9257+twcdh_off))^2)</f>
        <v/>
      </c>
      <c r="N9257" s="27">
        <f>IF(E9257="","",MAX(0,E9257-swcdh_thr)^2)</f>
        <v/>
      </c>
      <c r="O9257">
        <f>IF(K9257="","",ROUND(E9257-K9257,0))</f>
        <v/>
      </c>
      <c r="P9257">
        <f>IF(O9257="","",IF(O9257&gt;=1,O9257,0))</f>
        <v/>
      </c>
      <c r="Q9257" s="27">
        <f>IF(E9257="","",MAX(0,E9257-22))</f>
        <v/>
      </c>
      <c r="R9257" s="27">
        <f>IF(H9257=1,E9257,"")</f>
        <v/>
      </c>
      <c r="S9257" s="27">
        <f>IF(AND(H9257=1,J9257&lt;&gt;""),E9257-J9257,"")</f>
        <v/>
      </c>
      <c r="T9257">
        <f>IF(G9257="","",MONTH(G9257))</f>
        <v/>
      </c>
    </row>
    <row r="9258">
      <c r="A9258" s="24" t="n"/>
      <c r="B9258" s="24" t="n"/>
      <c r="C9258" s="24" t="n"/>
      <c r="D9258" s="24" t="n"/>
      <c r="E9258" s="24" t="n"/>
      <c r="F9258" s="25">
        <f>IF($E9258="","",DATE(IF($A9258="",nominal_year,$A9258),$B9258,$C9258)+($D9258-IF(LEFT(hour_conv,1)="1",1,0))/24)</f>
        <v/>
      </c>
      <c r="G9258" s="26">
        <f>IF(F9258="","",INT(F9258))</f>
        <v/>
      </c>
      <c r="H9258">
        <f>IF(G9258="","",IF(AND(MONTH(G9258)*100+DAY(G9258)&gt;=season_lo,MONTH(G9258)*100+DAY(G9258)&lt;=season_hi),1,0))</f>
        <v/>
      </c>
      <c r="I9258">
        <f>IF(G9258="","",G9258-first_day+1)</f>
        <v/>
      </c>
      <c r="J9258" s="27">
        <f>IF(I9258="","",INDEX(Daily!$J$2:$J$421,I9258))</f>
        <v/>
      </c>
      <c r="K9258" s="27">
        <f>IF(J9258="","",J9258+cat_offset)</f>
        <v/>
      </c>
      <c r="L9258" s="27">
        <f>IF(J9258="","",MAX(0,E9258-J9258)^2)</f>
        <v/>
      </c>
      <c r="M9258" s="27">
        <f>IF(J9258="","",MAX(0,E9258-(J9258+twcdh_off))^2)</f>
        <v/>
      </c>
      <c r="N9258" s="27">
        <f>IF(E9258="","",MAX(0,E9258-swcdh_thr)^2)</f>
        <v/>
      </c>
      <c r="O9258">
        <f>IF(K9258="","",ROUND(E9258-K9258,0))</f>
        <v/>
      </c>
      <c r="P9258">
        <f>IF(O9258="","",IF(O9258&gt;=1,O9258,0))</f>
        <v/>
      </c>
      <c r="Q9258" s="27">
        <f>IF(E9258="","",MAX(0,E9258-22))</f>
        <v/>
      </c>
      <c r="R9258" s="27">
        <f>IF(H9258=1,E9258,"")</f>
        <v/>
      </c>
      <c r="S9258" s="27">
        <f>IF(AND(H9258=1,J9258&lt;&gt;""),E9258-J9258,"")</f>
        <v/>
      </c>
      <c r="T9258">
        <f>IF(G9258="","",MONTH(G9258))</f>
        <v/>
      </c>
    </row>
    <row r="9259">
      <c r="A9259" s="24" t="n"/>
      <c r="B9259" s="24" t="n"/>
      <c r="C9259" s="24" t="n"/>
      <c r="D9259" s="24" t="n"/>
      <c r="E9259" s="24" t="n"/>
      <c r="F9259" s="25">
        <f>IF($E9259="","",DATE(IF($A9259="",nominal_year,$A9259),$B9259,$C9259)+($D9259-IF(LEFT(hour_conv,1)="1",1,0))/24)</f>
        <v/>
      </c>
      <c r="G9259" s="26">
        <f>IF(F9259="","",INT(F9259))</f>
        <v/>
      </c>
      <c r="H9259">
        <f>IF(G9259="","",IF(AND(MONTH(G9259)*100+DAY(G9259)&gt;=season_lo,MONTH(G9259)*100+DAY(G9259)&lt;=season_hi),1,0))</f>
        <v/>
      </c>
      <c r="I9259">
        <f>IF(G9259="","",G9259-first_day+1)</f>
        <v/>
      </c>
      <c r="J9259" s="27">
        <f>IF(I9259="","",INDEX(Daily!$J$2:$J$421,I9259))</f>
        <v/>
      </c>
      <c r="K9259" s="27">
        <f>IF(J9259="","",J9259+cat_offset)</f>
        <v/>
      </c>
      <c r="L9259" s="27">
        <f>IF(J9259="","",MAX(0,E9259-J9259)^2)</f>
        <v/>
      </c>
      <c r="M9259" s="27">
        <f>IF(J9259="","",MAX(0,E9259-(J9259+twcdh_off))^2)</f>
        <v/>
      </c>
      <c r="N9259" s="27">
        <f>IF(E9259="","",MAX(0,E9259-swcdh_thr)^2)</f>
        <v/>
      </c>
      <c r="O9259">
        <f>IF(K9259="","",ROUND(E9259-K9259,0))</f>
        <v/>
      </c>
      <c r="P9259">
        <f>IF(O9259="","",IF(O9259&gt;=1,O9259,0))</f>
        <v/>
      </c>
      <c r="Q9259" s="27">
        <f>IF(E9259="","",MAX(0,E9259-22))</f>
        <v/>
      </c>
      <c r="R9259" s="27">
        <f>IF(H9259=1,E9259,"")</f>
        <v/>
      </c>
      <c r="S9259" s="27">
        <f>IF(AND(H9259=1,J9259&lt;&gt;""),E9259-J9259,"")</f>
        <v/>
      </c>
      <c r="T9259">
        <f>IF(G9259="","",MONTH(G9259))</f>
        <v/>
      </c>
    </row>
    <row r="9260">
      <c r="A9260" s="24" t="n"/>
      <c r="B9260" s="24" t="n"/>
      <c r="C9260" s="24" t="n"/>
      <c r="D9260" s="24" t="n"/>
      <c r="E9260" s="24" t="n"/>
      <c r="F9260" s="25">
        <f>IF($E9260="","",DATE(IF($A9260="",nominal_year,$A9260),$B9260,$C9260)+($D9260-IF(LEFT(hour_conv,1)="1",1,0))/24)</f>
        <v/>
      </c>
      <c r="G9260" s="26">
        <f>IF(F9260="","",INT(F9260))</f>
        <v/>
      </c>
      <c r="H9260">
        <f>IF(G9260="","",IF(AND(MONTH(G9260)*100+DAY(G9260)&gt;=season_lo,MONTH(G9260)*100+DAY(G9260)&lt;=season_hi),1,0))</f>
        <v/>
      </c>
      <c r="I9260">
        <f>IF(G9260="","",G9260-first_day+1)</f>
        <v/>
      </c>
      <c r="J9260" s="27">
        <f>IF(I9260="","",INDEX(Daily!$J$2:$J$421,I9260))</f>
        <v/>
      </c>
      <c r="K9260" s="27">
        <f>IF(J9260="","",J9260+cat_offset)</f>
        <v/>
      </c>
      <c r="L9260" s="27">
        <f>IF(J9260="","",MAX(0,E9260-J9260)^2)</f>
        <v/>
      </c>
      <c r="M9260" s="27">
        <f>IF(J9260="","",MAX(0,E9260-(J9260+twcdh_off))^2)</f>
        <v/>
      </c>
      <c r="N9260" s="27">
        <f>IF(E9260="","",MAX(0,E9260-swcdh_thr)^2)</f>
        <v/>
      </c>
      <c r="O9260">
        <f>IF(K9260="","",ROUND(E9260-K9260,0))</f>
        <v/>
      </c>
      <c r="P9260">
        <f>IF(O9260="","",IF(O9260&gt;=1,O9260,0))</f>
        <v/>
      </c>
      <c r="Q9260" s="27">
        <f>IF(E9260="","",MAX(0,E9260-22))</f>
        <v/>
      </c>
      <c r="R9260" s="27">
        <f>IF(H9260=1,E9260,"")</f>
        <v/>
      </c>
      <c r="S9260" s="27">
        <f>IF(AND(H9260=1,J9260&lt;&gt;""),E9260-J9260,"")</f>
        <v/>
      </c>
      <c r="T9260">
        <f>IF(G9260="","",MONTH(G9260))</f>
        <v/>
      </c>
    </row>
    <row r="9261">
      <c r="A9261" s="24" t="n"/>
      <c r="B9261" s="24" t="n"/>
      <c r="C9261" s="24" t="n"/>
      <c r="D9261" s="24" t="n"/>
      <c r="E9261" s="24" t="n"/>
      <c r="F9261" s="25">
        <f>IF($E9261="","",DATE(IF($A9261="",nominal_year,$A9261),$B9261,$C9261)+($D9261-IF(LEFT(hour_conv,1)="1",1,0))/24)</f>
        <v/>
      </c>
      <c r="G9261" s="26">
        <f>IF(F9261="","",INT(F9261))</f>
        <v/>
      </c>
      <c r="H9261">
        <f>IF(G9261="","",IF(AND(MONTH(G9261)*100+DAY(G9261)&gt;=season_lo,MONTH(G9261)*100+DAY(G9261)&lt;=season_hi),1,0))</f>
        <v/>
      </c>
      <c r="I9261">
        <f>IF(G9261="","",G9261-first_day+1)</f>
        <v/>
      </c>
      <c r="J9261" s="27">
        <f>IF(I9261="","",INDEX(Daily!$J$2:$J$421,I9261))</f>
        <v/>
      </c>
      <c r="K9261" s="27">
        <f>IF(J9261="","",J9261+cat_offset)</f>
        <v/>
      </c>
      <c r="L9261" s="27">
        <f>IF(J9261="","",MAX(0,E9261-J9261)^2)</f>
        <v/>
      </c>
      <c r="M9261" s="27">
        <f>IF(J9261="","",MAX(0,E9261-(J9261+twcdh_off))^2)</f>
        <v/>
      </c>
      <c r="N9261" s="27">
        <f>IF(E9261="","",MAX(0,E9261-swcdh_thr)^2)</f>
        <v/>
      </c>
      <c r="O9261">
        <f>IF(K9261="","",ROUND(E9261-K9261,0))</f>
        <v/>
      </c>
      <c r="P9261">
        <f>IF(O9261="","",IF(O9261&gt;=1,O9261,0))</f>
        <v/>
      </c>
      <c r="Q9261" s="27">
        <f>IF(E9261="","",MAX(0,E9261-22))</f>
        <v/>
      </c>
      <c r="R9261" s="27">
        <f>IF(H9261=1,E9261,"")</f>
        <v/>
      </c>
      <c r="S9261" s="27">
        <f>IF(AND(H9261=1,J9261&lt;&gt;""),E9261-J9261,"")</f>
        <v/>
      </c>
      <c r="T9261">
        <f>IF(G9261="","",MONTH(G9261))</f>
        <v/>
      </c>
    </row>
    <row r="9262">
      <c r="A9262" s="24" t="n"/>
      <c r="B9262" s="24" t="n"/>
      <c r="C9262" s="24" t="n"/>
      <c r="D9262" s="24" t="n"/>
      <c r="E9262" s="24" t="n"/>
      <c r="F9262" s="25">
        <f>IF($E9262="","",DATE(IF($A9262="",nominal_year,$A9262),$B9262,$C9262)+($D9262-IF(LEFT(hour_conv,1)="1",1,0))/24)</f>
        <v/>
      </c>
      <c r="G9262" s="26">
        <f>IF(F9262="","",INT(F9262))</f>
        <v/>
      </c>
      <c r="H9262">
        <f>IF(G9262="","",IF(AND(MONTH(G9262)*100+DAY(G9262)&gt;=season_lo,MONTH(G9262)*100+DAY(G9262)&lt;=season_hi),1,0))</f>
        <v/>
      </c>
      <c r="I9262">
        <f>IF(G9262="","",G9262-first_day+1)</f>
        <v/>
      </c>
      <c r="J9262" s="27">
        <f>IF(I9262="","",INDEX(Daily!$J$2:$J$421,I9262))</f>
        <v/>
      </c>
      <c r="K9262" s="27">
        <f>IF(J9262="","",J9262+cat_offset)</f>
        <v/>
      </c>
      <c r="L9262" s="27">
        <f>IF(J9262="","",MAX(0,E9262-J9262)^2)</f>
        <v/>
      </c>
      <c r="M9262" s="27">
        <f>IF(J9262="","",MAX(0,E9262-(J9262+twcdh_off))^2)</f>
        <v/>
      </c>
      <c r="N9262" s="27">
        <f>IF(E9262="","",MAX(0,E9262-swcdh_thr)^2)</f>
        <v/>
      </c>
      <c r="O9262">
        <f>IF(K9262="","",ROUND(E9262-K9262,0))</f>
        <v/>
      </c>
      <c r="P9262">
        <f>IF(O9262="","",IF(O9262&gt;=1,O9262,0))</f>
        <v/>
      </c>
      <c r="Q9262" s="27">
        <f>IF(E9262="","",MAX(0,E9262-22))</f>
        <v/>
      </c>
      <c r="R9262" s="27">
        <f>IF(H9262=1,E9262,"")</f>
        <v/>
      </c>
      <c r="S9262" s="27">
        <f>IF(AND(H9262=1,J9262&lt;&gt;""),E9262-J9262,"")</f>
        <v/>
      </c>
      <c r="T9262">
        <f>IF(G9262="","",MONTH(G9262))</f>
        <v/>
      </c>
    </row>
    <row r="9263">
      <c r="A9263" s="24" t="n"/>
      <c r="B9263" s="24" t="n"/>
      <c r="C9263" s="24" t="n"/>
      <c r="D9263" s="24" t="n"/>
      <c r="E9263" s="24" t="n"/>
      <c r="F9263" s="25">
        <f>IF($E9263="","",DATE(IF($A9263="",nominal_year,$A9263),$B9263,$C9263)+($D9263-IF(LEFT(hour_conv,1)="1",1,0))/24)</f>
        <v/>
      </c>
      <c r="G9263" s="26">
        <f>IF(F9263="","",INT(F9263))</f>
        <v/>
      </c>
      <c r="H9263">
        <f>IF(G9263="","",IF(AND(MONTH(G9263)*100+DAY(G9263)&gt;=season_lo,MONTH(G9263)*100+DAY(G9263)&lt;=season_hi),1,0))</f>
        <v/>
      </c>
      <c r="I9263">
        <f>IF(G9263="","",G9263-first_day+1)</f>
        <v/>
      </c>
      <c r="J9263" s="27">
        <f>IF(I9263="","",INDEX(Daily!$J$2:$J$421,I9263))</f>
        <v/>
      </c>
      <c r="K9263" s="27">
        <f>IF(J9263="","",J9263+cat_offset)</f>
        <v/>
      </c>
      <c r="L9263" s="27">
        <f>IF(J9263="","",MAX(0,E9263-J9263)^2)</f>
        <v/>
      </c>
      <c r="M9263" s="27">
        <f>IF(J9263="","",MAX(0,E9263-(J9263+twcdh_off))^2)</f>
        <v/>
      </c>
      <c r="N9263" s="27">
        <f>IF(E9263="","",MAX(0,E9263-swcdh_thr)^2)</f>
        <v/>
      </c>
      <c r="O9263">
        <f>IF(K9263="","",ROUND(E9263-K9263,0))</f>
        <v/>
      </c>
      <c r="P9263">
        <f>IF(O9263="","",IF(O9263&gt;=1,O9263,0))</f>
        <v/>
      </c>
      <c r="Q9263" s="27">
        <f>IF(E9263="","",MAX(0,E9263-22))</f>
        <v/>
      </c>
      <c r="R9263" s="27">
        <f>IF(H9263=1,E9263,"")</f>
        <v/>
      </c>
      <c r="S9263" s="27">
        <f>IF(AND(H9263=1,J9263&lt;&gt;""),E9263-J9263,"")</f>
        <v/>
      </c>
      <c r="T9263">
        <f>IF(G9263="","",MONTH(G9263))</f>
        <v/>
      </c>
    </row>
    <row r="9264">
      <c r="A9264" s="24" t="n"/>
      <c r="B9264" s="24" t="n"/>
      <c r="C9264" s="24" t="n"/>
      <c r="D9264" s="24" t="n"/>
      <c r="E9264" s="24" t="n"/>
      <c r="F9264" s="25">
        <f>IF($E9264="","",DATE(IF($A9264="",nominal_year,$A9264),$B9264,$C9264)+($D9264-IF(LEFT(hour_conv,1)="1",1,0))/24)</f>
        <v/>
      </c>
      <c r="G9264" s="26">
        <f>IF(F9264="","",INT(F9264))</f>
        <v/>
      </c>
      <c r="H9264">
        <f>IF(G9264="","",IF(AND(MONTH(G9264)*100+DAY(G9264)&gt;=season_lo,MONTH(G9264)*100+DAY(G9264)&lt;=season_hi),1,0))</f>
        <v/>
      </c>
      <c r="I9264">
        <f>IF(G9264="","",G9264-first_day+1)</f>
        <v/>
      </c>
      <c r="J9264" s="27">
        <f>IF(I9264="","",INDEX(Daily!$J$2:$J$421,I9264))</f>
        <v/>
      </c>
      <c r="K9264" s="27">
        <f>IF(J9264="","",J9264+cat_offset)</f>
        <v/>
      </c>
      <c r="L9264" s="27">
        <f>IF(J9264="","",MAX(0,E9264-J9264)^2)</f>
        <v/>
      </c>
      <c r="M9264" s="27">
        <f>IF(J9264="","",MAX(0,E9264-(J9264+twcdh_off))^2)</f>
        <v/>
      </c>
      <c r="N9264" s="27">
        <f>IF(E9264="","",MAX(0,E9264-swcdh_thr)^2)</f>
        <v/>
      </c>
      <c r="O9264">
        <f>IF(K9264="","",ROUND(E9264-K9264,0))</f>
        <v/>
      </c>
      <c r="P9264">
        <f>IF(O9264="","",IF(O9264&gt;=1,O9264,0))</f>
        <v/>
      </c>
      <c r="Q9264" s="27">
        <f>IF(E9264="","",MAX(0,E9264-22))</f>
        <v/>
      </c>
      <c r="R9264" s="27">
        <f>IF(H9264=1,E9264,"")</f>
        <v/>
      </c>
      <c r="S9264" s="27">
        <f>IF(AND(H9264=1,J9264&lt;&gt;""),E9264-J9264,"")</f>
        <v/>
      </c>
      <c r="T9264">
        <f>IF(G9264="","",MONTH(G9264))</f>
        <v/>
      </c>
    </row>
    <row r="9265">
      <c r="A9265" s="24" t="n"/>
      <c r="B9265" s="24" t="n"/>
      <c r="C9265" s="24" t="n"/>
      <c r="D9265" s="24" t="n"/>
      <c r="E9265" s="24" t="n"/>
      <c r="F9265" s="25">
        <f>IF($E9265="","",DATE(IF($A9265="",nominal_year,$A9265),$B9265,$C9265)+($D9265-IF(LEFT(hour_conv,1)="1",1,0))/24)</f>
        <v/>
      </c>
      <c r="G9265" s="26">
        <f>IF(F9265="","",INT(F9265))</f>
        <v/>
      </c>
      <c r="H9265">
        <f>IF(G9265="","",IF(AND(MONTH(G9265)*100+DAY(G9265)&gt;=season_lo,MONTH(G9265)*100+DAY(G9265)&lt;=season_hi),1,0))</f>
        <v/>
      </c>
      <c r="I9265">
        <f>IF(G9265="","",G9265-first_day+1)</f>
        <v/>
      </c>
      <c r="J9265" s="27">
        <f>IF(I9265="","",INDEX(Daily!$J$2:$J$421,I9265))</f>
        <v/>
      </c>
      <c r="K9265" s="27">
        <f>IF(J9265="","",J9265+cat_offset)</f>
        <v/>
      </c>
      <c r="L9265" s="27">
        <f>IF(J9265="","",MAX(0,E9265-J9265)^2)</f>
        <v/>
      </c>
      <c r="M9265" s="27">
        <f>IF(J9265="","",MAX(0,E9265-(J9265+twcdh_off))^2)</f>
        <v/>
      </c>
      <c r="N9265" s="27">
        <f>IF(E9265="","",MAX(0,E9265-swcdh_thr)^2)</f>
        <v/>
      </c>
      <c r="O9265">
        <f>IF(K9265="","",ROUND(E9265-K9265,0))</f>
        <v/>
      </c>
      <c r="P9265">
        <f>IF(O9265="","",IF(O9265&gt;=1,O9265,0))</f>
        <v/>
      </c>
      <c r="Q9265" s="27">
        <f>IF(E9265="","",MAX(0,E9265-22))</f>
        <v/>
      </c>
      <c r="R9265" s="27">
        <f>IF(H9265=1,E9265,"")</f>
        <v/>
      </c>
      <c r="S9265" s="27">
        <f>IF(AND(H9265=1,J9265&lt;&gt;""),E9265-J9265,"")</f>
        <v/>
      </c>
      <c r="T9265">
        <f>IF(G9265="","",MONTH(G9265))</f>
        <v/>
      </c>
    </row>
    <row r="9266">
      <c r="A9266" s="24" t="n"/>
      <c r="B9266" s="24" t="n"/>
      <c r="C9266" s="24" t="n"/>
      <c r="D9266" s="24" t="n"/>
      <c r="E9266" s="24" t="n"/>
      <c r="F9266" s="25">
        <f>IF($E9266="","",DATE(IF($A9266="",nominal_year,$A9266),$B9266,$C9266)+($D9266-IF(LEFT(hour_conv,1)="1",1,0))/24)</f>
        <v/>
      </c>
      <c r="G9266" s="26">
        <f>IF(F9266="","",INT(F9266))</f>
        <v/>
      </c>
      <c r="H9266">
        <f>IF(G9266="","",IF(AND(MONTH(G9266)*100+DAY(G9266)&gt;=season_lo,MONTH(G9266)*100+DAY(G9266)&lt;=season_hi),1,0))</f>
        <v/>
      </c>
      <c r="I9266">
        <f>IF(G9266="","",G9266-first_day+1)</f>
        <v/>
      </c>
      <c r="J9266" s="27">
        <f>IF(I9266="","",INDEX(Daily!$J$2:$J$421,I9266))</f>
        <v/>
      </c>
      <c r="K9266" s="27">
        <f>IF(J9266="","",J9266+cat_offset)</f>
        <v/>
      </c>
      <c r="L9266" s="27">
        <f>IF(J9266="","",MAX(0,E9266-J9266)^2)</f>
        <v/>
      </c>
      <c r="M9266" s="27">
        <f>IF(J9266="","",MAX(0,E9266-(J9266+twcdh_off))^2)</f>
        <v/>
      </c>
      <c r="N9266" s="27">
        <f>IF(E9266="","",MAX(0,E9266-swcdh_thr)^2)</f>
        <v/>
      </c>
      <c r="O9266">
        <f>IF(K9266="","",ROUND(E9266-K9266,0))</f>
        <v/>
      </c>
      <c r="P9266">
        <f>IF(O9266="","",IF(O9266&gt;=1,O9266,0))</f>
        <v/>
      </c>
      <c r="Q9266" s="27">
        <f>IF(E9266="","",MAX(0,E9266-22))</f>
        <v/>
      </c>
      <c r="R9266" s="27">
        <f>IF(H9266=1,E9266,"")</f>
        <v/>
      </c>
      <c r="S9266" s="27">
        <f>IF(AND(H9266=1,J9266&lt;&gt;""),E9266-J9266,"")</f>
        <v/>
      </c>
      <c r="T9266">
        <f>IF(G9266="","",MONTH(G9266))</f>
        <v/>
      </c>
    </row>
    <row r="9267">
      <c r="A9267" s="24" t="n"/>
      <c r="B9267" s="24" t="n"/>
      <c r="C9267" s="24" t="n"/>
      <c r="D9267" s="24" t="n"/>
      <c r="E9267" s="24" t="n"/>
      <c r="F9267" s="25">
        <f>IF($E9267="","",DATE(IF($A9267="",nominal_year,$A9267),$B9267,$C9267)+($D9267-IF(LEFT(hour_conv,1)="1",1,0))/24)</f>
        <v/>
      </c>
      <c r="G9267" s="26">
        <f>IF(F9267="","",INT(F9267))</f>
        <v/>
      </c>
      <c r="H9267">
        <f>IF(G9267="","",IF(AND(MONTH(G9267)*100+DAY(G9267)&gt;=season_lo,MONTH(G9267)*100+DAY(G9267)&lt;=season_hi),1,0))</f>
        <v/>
      </c>
      <c r="I9267">
        <f>IF(G9267="","",G9267-first_day+1)</f>
        <v/>
      </c>
      <c r="J9267" s="27">
        <f>IF(I9267="","",INDEX(Daily!$J$2:$J$421,I9267))</f>
        <v/>
      </c>
      <c r="K9267" s="27">
        <f>IF(J9267="","",J9267+cat_offset)</f>
        <v/>
      </c>
      <c r="L9267" s="27">
        <f>IF(J9267="","",MAX(0,E9267-J9267)^2)</f>
        <v/>
      </c>
      <c r="M9267" s="27">
        <f>IF(J9267="","",MAX(0,E9267-(J9267+twcdh_off))^2)</f>
        <v/>
      </c>
      <c r="N9267" s="27">
        <f>IF(E9267="","",MAX(0,E9267-swcdh_thr)^2)</f>
        <v/>
      </c>
      <c r="O9267">
        <f>IF(K9267="","",ROUND(E9267-K9267,0))</f>
        <v/>
      </c>
      <c r="P9267">
        <f>IF(O9267="","",IF(O9267&gt;=1,O9267,0))</f>
        <v/>
      </c>
      <c r="Q9267" s="27">
        <f>IF(E9267="","",MAX(0,E9267-22))</f>
        <v/>
      </c>
      <c r="R9267" s="27">
        <f>IF(H9267=1,E9267,"")</f>
        <v/>
      </c>
      <c r="S9267" s="27">
        <f>IF(AND(H9267=1,J9267&lt;&gt;""),E9267-J9267,"")</f>
        <v/>
      </c>
      <c r="T9267">
        <f>IF(G9267="","",MONTH(G9267))</f>
        <v/>
      </c>
    </row>
    <row r="9268">
      <c r="A9268" s="24" t="n"/>
      <c r="B9268" s="24" t="n"/>
      <c r="C9268" s="24" t="n"/>
      <c r="D9268" s="24" t="n"/>
      <c r="E9268" s="24" t="n"/>
      <c r="F9268" s="25">
        <f>IF($E9268="","",DATE(IF($A9268="",nominal_year,$A9268),$B9268,$C9268)+($D9268-IF(LEFT(hour_conv,1)="1",1,0))/24)</f>
        <v/>
      </c>
      <c r="G9268" s="26">
        <f>IF(F9268="","",INT(F9268))</f>
        <v/>
      </c>
      <c r="H9268">
        <f>IF(G9268="","",IF(AND(MONTH(G9268)*100+DAY(G9268)&gt;=season_lo,MONTH(G9268)*100+DAY(G9268)&lt;=season_hi),1,0))</f>
        <v/>
      </c>
      <c r="I9268">
        <f>IF(G9268="","",G9268-first_day+1)</f>
        <v/>
      </c>
      <c r="J9268" s="27">
        <f>IF(I9268="","",INDEX(Daily!$J$2:$J$421,I9268))</f>
        <v/>
      </c>
      <c r="K9268" s="27">
        <f>IF(J9268="","",J9268+cat_offset)</f>
        <v/>
      </c>
      <c r="L9268" s="27">
        <f>IF(J9268="","",MAX(0,E9268-J9268)^2)</f>
        <v/>
      </c>
      <c r="M9268" s="27">
        <f>IF(J9268="","",MAX(0,E9268-(J9268+twcdh_off))^2)</f>
        <v/>
      </c>
      <c r="N9268" s="27">
        <f>IF(E9268="","",MAX(0,E9268-swcdh_thr)^2)</f>
        <v/>
      </c>
      <c r="O9268">
        <f>IF(K9268="","",ROUND(E9268-K9268,0))</f>
        <v/>
      </c>
      <c r="P9268">
        <f>IF(O9268="","",IF(O9268&gt;=1,O9268,0))</f>
        <v/>
      </c>
      <c r="Q9268" s="27">
        <f>IF(E9268="","",MAX(0,E9268-22))</f>
        <v/>
      </c>
      <c r="R9268" s="27">
        <f>IF(H9268=1,E9268,"")</f>
        <v/>
      </c>
      <c r="S9268" s="27">
        <f>IF(AND(H9268=1,J9268&lt;&gt;""),E9268-J9268,"")</f>
        <v/>
      </c>
      <c r="T9268">
        <f>IF(G9268="","",MONTH(G9268))</f>
        <v/>
      </c>
    </row>
    <row r="9269">
      <c r="A9269" s="24" t="n"/>
      <c r="B9269" s="24" t="n"/>
      <c r="C9269" s="24" t="n"/>
      <c r="D9269" s="24" t="n"/>
      <c r="E9269" s="24" t="n"/>
      <c r="F9269" s="25">
        <f>IF($E9269="","",DATE(IF($A9269="",nominal_year,$A9269),$B9269,$C9269)+($D9269-IF(LEFT(hour_conv,1)="1",1,0))/24)</f>
        <v/>
      </c>
      <c r="G9269" s="26">
        <f>IF(F9269="","",INT(F9269))</f>
        <v/>
      </c>
      <c r="H9269">
        <f>IF(G9269="","",IF(AND(MONTH(G9269)*100+DAY(G9269)&gt;=season_lo,MONTH(G9269)*100+DAY(G9269)&lt;=season_hi),1,0))</f>
        <v/>
      </c>
      <c r="I9269">
        <f>IF(G9269="","",G9269-first_day+1)</f>
        <v/>
      </c>
      <c r="J9269" s="27">
        <f>IF(I9269="","",INDEX(Daily!$J$2:$J$421,I9269))</f>
        <v/>
      </c>
      <c r="K9269" s="27">
        <f>IF(J9269="","",J9269+cat_offset)</f>
        <v/>
      </c>
      <c r="L9269" s="27">
        <f>IF(J9269="","",MAX(0,E9269-J9269)^2)</f>
        <v/>
      </c>
      <c r="M9269" s="27">
        <f>IF(J9269="","",MAX(0,E9269-(J9269+twcdh_off))^2)</f>
        <v/>
      </c>
      <c r="N9269" s="27">
        <f>IF(E9269="","",MAX(0,E9269-swcdh_thr)^2)</f>
        <v/>
      </c>
      <c r="O9269">
        <f>IF(K9269="","",ROUND(E9269-K9269,0))</f>
        <v/>
      </c>
      <c r="P9269">
        <f>IF(O9269="","",IF(O9269&gt;=1,O9269,0))</f>
        <v/>
      </c>
      <c r="Q9269" s="27">
        <f>IF(E9269="","",MAX(0,E9269-22))</f>
        <v/>
      </c>
      <c r="R9269" s="27">
        <f>IF(H9269=1,E9269,"")</f>
        <v/>
      </c>
      <c r="S9269" s="27">
        <f>IF(AND(H9269=1,J9269&lt;&gt;""),E9269-J9269,"")</f>
        <v/>
      </c>
      <c r="T9269">
        <f>IF(G9269="","",MONTH(G9269))</f>
        <v/>
      </c>
    </row>
    <row r="9270">
      <c r="A9270" s="24" t="n"/>
      <c r="B9270" s="24" t="n"/>
      <c r="C9270" s="24" t="n"/>
      <c r="D9270" s="24" t="n"/>
      <c r="E9270" s="24" t="n"/>
      <c r="F9270" s="25">
        <f>IF($E9270="","",DATE(IF($A9270="",nominal_year,$A9270),$B9270,$C9270)+($D9270-IF(LEFT(hour_conv,1)="1",1,0))/24)</f>
        <v/>
      </c>
      <c r="G9270" s="26">
        <f>IF(F9270="","",INT(F9270))</f>
        <v/>
      </c>
      <c r="H9270">
        <f>IF(G9270="","",IF(AND(MONTH(G9270)*100+DAY(G9270)&gt;=season_lo,MONTH(G9270)*100+DAY(G9270)&lt;=season_hi),1,0))</f>
        <v/>
      </c>
      <c r="I9270">
        <f>IF(G9270="","",G9270-first_day+1)</f>
        <v/>
      </c>
      <c r="J9270" s="27">
        <f>IF(I9270="","",INDEX(Daily!$J$2:$J$421,I9270))</f>
        <v/>
      </c>
      <c r="K9270" s="27">
        <f>IF(J9270="","",J9270+cat_offset)</f>
        <v/>
      </c>
      <c r="L9270" s="27">
        <f>IF(J9270="","",MAX(0,E9270-J9270)^2)</f>
        <v/>
      </c>
      <c r="M9270" s="27">
        <f>IF(J9270="","",MAX(0,E9270-(J9270+twcdh_off))^2)</f>
        <v/>
      </c>
      <c r="N9270" s="27">
        <f>IF(E9270="","",MAX(0,E9270-swcdh_thr)^2)</f>
        <v/>
      </c>
      <c r="O9270">
        <f>IF(K9270="","",ROUND(E9270-K9270,0))</f>
        <v/>
      </c>
      <c r="P9270">
        <f>IF(O9270="","",IF(O9270&gt;=1,O9270,0))</f>
        <v/>
      </c>
      <c r="Q9270" s="27">
        <f>IF(E9270="","",MAX(0,E9270-22))</f>
        <v/>
      </c>
      <c r="R9270" s="27">
        <f>IF(H9270=1,E9270,"")</f>
        <v/>
      </c>
      <c r="S9270" s="27">
        <f>IF(AND(H9270=1,J9270&lt;&gt;""),E9270-J9270,"")</f>
        <v/>
      </c>
      <c r="T9270">
        <f>IF(G9270="","",MONTH(G9270))</f>
        <v/>
      </c>
    </row>
    <row r="9271">
      <c r="A9271" s="24" t="n"/>
      <c r="B9271" s="24" t="n"/>
      <c r="C9271" s="24" t="n"/>
      <c r="D9271" s="24" t="n"/>
      <c r="E9271" s="24" t="n"/>
      <c r="F9271" s="25">
        <f>IF($E9271="","",DATE(IF($A9271="",nominal_year,$A9271),$B9271,$C9271)+($D9271-IF(LEFT(hour_conv,1)="1",1,0))/24)</f>
        <v/>
      </c>
      <c r="G9271" s="26">
        <f>IF(F9271="","",INT(F9271))</f>
        <v/>
      </c>
      <c r="H9271">
        <f>IF(G9271="","",IF(AND(MONTH(G9271)*100+DAY(G9271)&gt;=season_lo,MONTH(G9271)*100+DAY(G9271)&lt;=season_hi),1,0))</f>
        <v/>
      </c>
      <c r="I9271">
        <f>IF(G9271="","",G9271-first_day+1)</f>
        <v/>
      </c>
      <c r="J9271" s="27">
        <f>IF(I9271="","",INDEX(Daily!$J$2:$J$421,I9271))</f>
        <v/>
      </c>
      <c r="K9271" s="27">
        <f>IF(J9271="","",J9271+cat_offset)</f>
        <v/>
      </c>
      <c r="L9271" s="27">
        <f>IF(J9271="","",MAX(0,E9271-J9271)^2)</f>
        <v/>
      </c>
      <c r="M9271" s="27">
        <f>IF(J9271="","",MAX(0,E9271-(J9271+twcdh_off))^2)</f>
        <v/>
      </c>
      <c r="N9271" s="27">
        <f>IF(E9271="","",MAX(0,E9271-swcdh_thr)^2)</f>
        <v/>
      </c>
      <c r="O9271">
        <f>IF(K9271="","",ROUND(E9271-K9271,0))</f>
        <v/>
      </c>
      <c r="P9271">
        <f>IF(O9271="","",IF(O9271&gt;=1,O9271,0))</f>
        <v/>
      </c>
      <c r="Q9271" s="27">
        <f>IF(E9271="","",MAX(0,E9271-22))</f>
        <v/>
      </c>
      <c r="R9271" s="27">
        <f>IF(H9271=1,E9271,"")</f>
        <v/>
      </c>
      <c r="S9271" s="27">
        <f>IF(AND(H9271=1,J9271&lt;&gt;""),E9271-J9271,"")</f>
        <v/>
      </c>
      <c r="T9271">
        <f>IF(G9271="","",MONTH(G9271))</f>
        <v/>
      </c>
    </row>
    <row r="9272">
      <c r="A9272" s="24" t="n"/>
      <c r="B9272" s="24" t="n"/>
      <c r="C9272" s="24" t="n"/>
      <c r="D9272" s="24" t="n"/>
      <c r="E9272" s="24" t="n"/>
      <c r="F9272" s="25">
        <f>IF($E9272="","",DATE(IF($A9272="",nominal_year,$A9272),$B9272,$C9272)+($D9272-IF(LEFT(hour_conv,1)="1",1,0))/24)</f>
        <v/>
      </c>
      <c r="G9272" s="26">
        <f>IF(F9272="","",INT(F9272))</f>
        <v/>
      </c>
      <c r="H9272">
        <f>IF(G9272="","",IF(AND(MONTH(G9272)*100+DAY(G9272)&gt;=season_lo,MONTH(G9272)*100+DAY(G9272)&lt;=season_hi),1,0))</f>
        <v/>
      </c>
      <c r="I9272">
        <f>IF(G9272="","",G9272-first_day+1)</f>
        <v/>
      </c>
      <c r="J9272" s="27">
        <f>IF(I9272="","",INDEX(Daily!$J$2:$J$421,I9272))</f>
        <v/>
      </c>
      <c r="K9272" s="27">
        <f>IF(J9272="","",J9272+cat_offset)</f>
        <v/>
      </c>
      <c r="L9272" s="27">
        <f>IF(J9272="","",MAX(0,E9272-J9272)^2)</f>
        <v/>
      </c>
      <c r="M9272" s="27">
        <f>IF(J9272="","",MAX(0,E9272-(J9272+twcdh_off))^2)</f>
        <v/>
      </c>
      <c r="N9272" s="27">
        <f>IF(E9272="","",MAX(0,E9272-swcdh_thr)^2)</f>
        <v/>
      </c>
      <c r="O9272">
        <f>IF(K9272="","",ROUND(E9272-K9272,0))</f>
        <v/>
      </c>
      <c r="P9272">
        <f>IF(O9272="","",IF(O9272&gt;=1,O9272,0))</f>
        <v/>
      </c>
      <c r="Q9272" s="27">
        <f>IF(E9272="","",MAX(0,E9272-22))</f>
        <v/>
      </c>
      <c r="R9272" s="27">
        <f>IF(H9272=1,E9272,"")</f>
        <v/>
      </c>
      <c r="S9272" s="27">
        <f>IF(AND(H9272=1,J9272&lt;&gt;""),E9272-J9272,"")</f>
        <v/>
      </c>
      <c r="T9272">
        <f>IF(G9272="","",MONTH(G9272))</f>
        <v/>
      </c>
    </row>
    <row r="9273">
      <c r="A9273" s="24" t="n"/>
      <c r="B9273" s="24" t="n"/>
      <c r="C9273" s="24" t="n"/>
      <c r="D9273" s="24" t="n"/>
      <c r="E9273" s="24" t="n"/>
      <c r="F9273" s="25">
        <f>IF($E9273="","",DATE(IF($A9273="",nominal_year,$A9273),$B9273,$C9273)+($D9273-IF(LEFT(hour_conv,1)="1",1,0))/24)</f>
        <v/>
      </c>
      <c r="G9273" s="26">
        <f>IF(F9273="","",INT(F9273))</f>
        <v/>
      </c>
      <c r="H9273">
        <f>IF(G9273="","",IF(AND(MONTH(G9273)*100+DAY(G9273)&gt;=season_lo,MONTH(G9273)*100+DAY(G9273)&lt;=season_hi),1,0))</f>
        <v/>
      </c>
      <c r="I9273">
        <f>IF(G9273="","",G9273-first_day+1)</f>
        <v/>
      </c>
      <c r="J9273" s="27">
        <f>IF(I9273="","",INDEX(Daily!$J$2:$J$421,I9273))</f>
        <v/>
      </c>
      <c r="K9273" s="27">
        <f>IF(J9273="","",J9273+cat_offset)</f>
        <v/>
      </c>
      <c r="L9273" s="27">
        <f>IF(J9273="","",MAX(0,E9273-J9273)^2)</f>
        <v/>
      </c>
      <c r="M9273" s="27">
        <f>IF(J9273="","",MAX(0,E9273-(J9273+twcdh_off))^2)</f>
        <v/>
      </c>
      <c r="N9273" s="27">
        <f>IF(E9273="","",MAX(0,E9273-swcdh_thr)^2)</f>
        <v/>
      </c>
      <c r="O9273">
        <f>IF(K9273="","",ROUND(E9273-K9273,0))</f>
        <v/>
      </c>
      <c r="P9273">
        <f>IF(O9273="","",IF(O9273&gt;=1,O9273,0))</f>
        <v/>
      </c>
      <c r="Q9273" s="27">
        <f>IF(E9273="","",MAX(0,E9273-22))</f>
        <v/>
      </c>
      <c r="R9273" s="27">
        <f>IF(H9273=1,E9273,"")</f>
        <v/>
      </c>
      <c r="S9273" s="27">
        <f>IF(AND(H9273=1,J9273&lt;&gt;""),E9273-J9273,"")</f>
        <v/>
      </c>
      <c r="T9273">
        <f>IF(G9273="","",MONTH(G9273))</f>
        <v/>
      </c>
    </row>
    <row r="9274">
      <c r="A9274" s="24" t="n"/>
      <c r="B9274" s="24" t="n"/>
      <c r="C9274" s="24" t="n"/>
      <c r="D9274" s="24" t="n"/>
      <c r="E9274" s="24" t="n"/>
      <c r="F9274" s="25">
        <f>IF($E9274="","",DATE(IF($A9274="",nominal_year,$A9274),$B9274,$C9274)+($D9274-IF(LEFT(hour_conv,1)="1",1,0))/24)</f>
        <v/>
      </c>
      <c r="G9274" s="26">
        <f>IF(F9274="","",INT(F9274))</f>
        <v/>
      </c>
      <c r="H9274">
        <f>IF(G9274="","",IF(AND(MONTH(G9274)*100+DAY(G9274)&gt;=season_lo,MONTH(G9274)*100+DAY(G9274)&lt;=season_hi),1,0))</f>
        <v/>
      </c>
      <c r="I9274">
        <f>IF(G9274="","",G9274-first_day+1)</f>
        <v/>
      </c>
      <c r="J9274" s="27">
        <f>IF(I9274="","",INDEX(Daily!$J$2:$J$421,I9274))</f>
        <v/>
      </c>
      <c r="K9274" s="27">
        <f>IF(J9274="","",J9274+cat_offset)</f>
        <v/>
      </c>
      <c r="L9274" s="27">
        <f>IF(J9274="","",MAX(0,E9274-J9274)^2)</f>
        <v/>
      </c>
      <c r="M9274" s="27">
        <f>IF(J9274="","",MAX(0,E9274-(J9274+twcdh_off))^2)</f>
        <v/>
      </c>
      <c r="N9274" s="27">
        <f>IF(E9274="","",MAX(0,E9274-swcdh_thr)^2)</f>
        <v/>
      </c>
      <c r="O9274">
        <f>IF(K9274="","",ROUND(E9274-K9274,0))</f>
        <v/>
      </c>
      <c r="P9274">
        <f>IF(O9274="","",IF(O9274&gt;=1,O9274,0))</f>
        <v/>
      </c>
      <c r="Q9274" s="27">
        <f>IF(E9274="","",MAX(0,E9274-22))</f>
        <v/>
      </c>
      <c r="R9274" s="27">
        <f>IF(H9274=1,E9274,"")</f>
        <v/>
      </c>
      <c r="S9274" s="27">
        <f>IF(AND(H9274=1,J9274&lt;&gt;""),E9274-J9274,"")</f>
        <v/>
      </c>
      <c r="T9274">
        <f>IF(G9274="","",MONTH(G9274))</f>
        <v/>
      </c>
    </row>
    <row r="9275">
      <c r="A9275" s="24" t="n"/>
      <c r="B9275" s="24" t="n"/>
      <c r="C9275" s="24" t="n"/>
      <c r="D9275" s="24" t="n"/>
      <c r="E9275" s="24" t="n"/>
      <c r="F9275" s="25">
        <f>IF($E9275="","",DATE(IF($A9275="",nominal_year,$A9275),$B9275,$C9275)+($D9275-IF(LEFT(hour_conv,1)="1",1,0))/24)</f>
        <v/>
      </c>
      <c r="G9275" s="26">
        <f>IF(F9275="","",INT(F9275))</f>
        <v/>
      </c>
      <c r="H9275">
        <f>IF(G9275="","",IF(AND(MONTH(G9275)*100+DAY(G9275)&gt;=season_lo,MONTH(G9275)*100+DAY(G9275)&lt;=season_hi),1,0))</f>
        <v/>
      </c>
      <c r="I9275">
        <f>IF(G9275="","",G9275-first_day+1)</f>
        <v/>
      </c>
      <c r="J9275" s="27">
        <f>IF(I9275="","",INDEX(Daily!$J$2:$J$421,I9275))</f>
        <v/>
      </c>
      <c r="K9275" s="27">
        <f>IF(J9275="","",J9275+cat_offset)</f>
        <v/>
      </c>
      <c r="L9275" s="27">
        <f>IF(J9275="","",MAX(0,E9275-J9275)^2)</f>
        <v/>
      </c>
      <c r="M9275" s="27">
        <f>IF(J9275="","",MAX(0,E9275-(J9275+twcdh_off))^2)</f>
        <v/>
      </c>
      <c r="N9275" s="27">
        <f>IF(E9275="","",MAX(0,E9275-swcdh_thr)^2)</f>
        <v/>
      </c>
      <c r="O9275">
        <f>IF(K9275="","",ROUND(E9275-K9275,0))</f>
        <v/>
      </c>
      <c r="P9275">
        <f>IF(O9275="","",IF(O9275&gt;=1,O9275,0))</f>
        <v/>
      </c>
      <c r="Q9275" s="27">
        <f>IF(E9275="","",MAX(0,E9275-22))</f>
        <v/>
      </c>
      <c r="R9275" s="27">
        <f>IF(H9275=1,E9275,"")</f>
        <v/>
      </c>
      <c r="S9275" s="27">
        <f>IF(AND(H9275=1,J9275&lt;&gt;""),E9275-J9275,"")</f>
        <v/>
      </c>
      <c r="T9275">
        <f>IF(G9275="","",MONTH(G9275))</f>
        <v/>
      </c>
    </row>
    <row r="9276">
      <c r="A9276" s="24" t="n"/>
      <c r="B9276" s="24" t="n"/>
      <c r="C9276" s="24" t="n"/>
      <c r="D9276" s="24" t="n"/>
      <c r="E9276" s="24" t="n"/>
      <c r="F9276" s="25">
        <f>IF($E9276="","",DATE(IF($A9276="",nominal_year,$A9276),$B9276,$C9276)+($D9276-IF(LEFT(hour_conv,1)="1",1,0))/24)</f>
        <v/>
      </c>
      <c r="G9276" s="26">
        <f>IF(F9276="","",INT(F9276))</f>
        <v/>
      </c>
      <c r="H9276">
        <f>IF(G9276="","",IF(AND(MONTH(G9276)*100+DAY(G9276)&gt;=season_lo,MONTH(G9276)*100+DAY(G9276)&lt;=season_hi),1,0))</f>
        <v/>
      </c>
      <c r="I9276">
        <f>IF(G9276="","",G9276-first_day+1)</f>
        <v/>
      </c>
      <c r="J9276" s="27">
        <f>IF(I9276="","",INDEX(Daily!$J$2:$J$421,I9276))</f>
        <v/>
      </c>
      <c r="K9276" s="27">
        <f>IF(J9276="","",J9276+cat_offset)</f>
        <v/>
      </c>
      <c r="L9276" s="27">
        <f>IF(J9276="","",MAX(0,E9276-J9276)^2)</f>
        <v/>
      </c>
      <c r="M9276" s="27">
        <f>IF(J9276="","",MAX(0,E9276-(J9276+twcdh_off))^2)</f>
        <v/>
      </c>
      <c r="N9276" s="27">
        <f>IF(E9276="","",MAX(0,E9276-swcdh_thr)^2)</f>
        <v/>
      </c>
      <c r="O9276">
        <f>IF(K9276="","",ROUND(E9276-K9276,0))</f>
        <v/>
      </c>
      <c r="P9276">
        <f>IF(O9276="","",IF(O9276&gt;=1,O9276,0))</f>
        <v/>
      </c>
      <c r="Q9276" s="27">
        <f>IF(E9276="","",MAX(0,E9276-22))</f>
        <v/>
      </c>
      <c r="R9276" s="27">
        <f>IF(H9276=1,E9276,"")</f>
        <v/>
      </c>
      <c r="S9276" s="27">
        <f>IF(AND(H9276=1,J9276&lt;&gt;""),E9276-J9276,"")</f>
        <v/>
      </c>
      <c r="T9276">
        <f>IF(G9276="","",MONTH(G9276))</f>
        <v/>
      </c>
    </row>
    <row r="9277">
      <c r="A9277" s="24" t="n"/>
      <c r="B9277" s="24" t="n"/>
      <c r="C9277" s="24" t="n"/>
      <c r="D9277" s="24" t="n"/>
      <c r="E9277" s="24" t="n"/>
      <c r="F9277" s="25">
        <f>IF($E9277="","",DATE(IF($A9277="",nominal_year,$A9277),$B9277,$C9277)+($D9277-IF(LEFT(hour_conv,1)="1",1,0))/24)</f>
        <v/>
      </c>
      <c r="G9277" s="26">
        <f>IF(F9277="","",INT(F9277))</f>
        <v/>
      </c>
      <c r="H9277">
        <f>IF(G9277="","",IF(AND(MONTH(G9277)*100+DAY(G9277)&gt;=season_lo,MONTH(G9277)*100+DAY(G9277)&lt;=season_hi),1,0))</f>
        <v/>
      </c>
      <c r="I9277">
        <f>IF(G9277="","",G9277-first_day+1)</f>
        <v/>
      </c>
      <c r="J9277" s="27">
        <f>IF(I9277="","",INDEX(Daily!$J$2:$J$421,I9277))</f>
        <v/>
      </c>
      <c r="K9277" s="27">
        <f>IF(J9277="","",J9277+cat_offset)</f>
        <v/>
      </c>
      <c r="L9277" s="27">
        <f>IF(J9277="","",MAX(0,E9277-J9277)^2)</f>
        <v/>
      </c>
      <c r="M9277" s="27">
        <f>IF(J9277="","",MAX(0,E9277-(J9277+twcdh_off))^2)</f>
        <v/>
      </c>
      <c r="N9277" s="27">
        <f>IF(E9277="","",MAX(0,E9277-swcdh_thr)^2)</f>
        <v/>
      </c>
      <c r="O9277">
        <f>IF(K9277="","",ROUND(E9277-K9277,0))</f>
        <v/>
      </c>
      <c r="P9277">
        <f>IF(O9277="","",IF(O9277&gt;=1,O9277,0))</f>
        <v/>
      </c>
      <c r="Q9277" s="27">
        <f>IF(E9277="","",MAX(0,E9277-22))</f>
        <v/>
      </c>
      <c r="R9277" s="27">
        <f>IF(H9277=1,E9277,"")</f>
        <v/>
      </c>
      <c r="S9277" s="27">
        <f>IF(AND(H9277=1,J9277&lt;&gt;""),E9277-J9277,"")</f>
        <v/>
      </c>
      <c r="T9277">
        <f>IF(G9277="","",MONTH(G9277))</f>
        <v/>
      </c>
    </row>
    <row r="9278">
      <c r="A9278" s="24" t="n"/>
      <c r="B9278" s="24" t="n"/>
      <c r="C9278" s="24" t="n"/>
      <c r="D9278" s="24" t="n"/>
      <c r="E9278" s="24" t="n"/>
      <c r="F9278" s="25">
        <f>IF($E9278="","",DATE(IF($A9278="",nominal_year,$A9278),$B9278,$C9278)+($D9278-IF(LEFT(hour_conv,1)="1",1,0))/24)</f>
        <v/>
      </c>
      <c r="G9278" s="26">
        <f>IF(F9278="","",INT(F9278))</f>
        <v/>
      </c>
      <c r="H9278">
        <f>IF(G9278="","",IF(AND(MONTH(G9278)*100+DAY(G9278)&gt;=season_lo,MONTH(G9278)*100+DAY(G9278)&lt;=season_hi),1,0))</f>
        <v/>
      </c>
      <c r="I9278">
        <f>IF(G9278="","",G9278-first_day+1)</f>
        <v/>
      </c>
      <c r="J9278" s="27">
        <f>IF(I9278="","",INDEX(Daily!$J$2:$J$421,I9278))</f>
        <v/>
      </c>
      <c r="K9278" s="27">
        <f>IF(J9278="","",J9278+cat_offset)</f>
        <v/>
      </c>
      <c r="L9278" s="27">
        <f>IF(J9278="","",MAX(0,E9278-J9278)^2)</f>
        <v/>
      </c>
      <c r="M9278" s="27">
        <f>IF(J9278="","",MAX(0,E9278-(J9278+twcdh_off))^2)</f>
        <v/>
      </c>
      <c r="N9278" s="27">
        <f>IF(E9278="","",MAX(0,E9278-swcdh_thr)^2)</f>
        <v/>
      </c>
      <c r="O9278">
        <f>IF(K9278="","",ROUND(E9278-K9278,0))</f>
        <v/>
      </c>
      <c r="P9278">
        <f>IF(O9278="","",IF(O9278&gt;=1,O9278,0))</f>
        <v/>
      </c>
      <c r="Q9278" s="27">
        <f>IF(E9278="","",MAX(0,E9278-22))</f>
        <v/>
      </c>
      <c r="R9278" s="27">
        <f>IF(H9278=1,E9278,"")</f>
        <v/>
      </c>
      <c r="S9278" s="27">
        <f>IF(AND(H9278=1,J9278&lt;&gt;""),E9278-J9278,"")</f>
        <v/>
      </c>
      <c r="T9278">
        <f>IF(G9278="","",MONTH(G9278))</f>
        <v/>
      </c>
    </row>
    <row r="9279">
      <c r="A9279" s="24" t="n"/>
      <c r="B9279" s="24" t="n"/>
      <c r="C9279" s="24" t="n"/>
      <c r="D9279" s="24" t="n"/>
      <c r="E9279" s="24" t="n"/>
      <c r="F9279" s="25">
        <f>IF($E9279="","",DATE(IF($A9279="",nominal_year,$A9279),$B9279,$C9279)+($D9279-IF(LEFT(hour_conv,1)="1",1,0))/24)</f>
        <v/>
      </c>
      <c r="G9279" s="26">
        <f>IF(F9279="","",INT(F9279))</f>
        <v/>
      </c>
      <c r="H9279">
        <f>IF(G9279="","",IF(AND(MONTH(G9279)*100+DAY(G9279)&gt;=season_lo,MONTH(G9279)*100+DAY(G9279)&lt;=season_hi),1,0))</f>
        <v/>
      </c>
      <c r="I9279">
        <f>IF(G9279="","",G9279-first_day+1)</f>
        <v/>
      </c>
      <c r="J9279" s="27">
        <f>IF(I9279="","",INDEX(Daily!$J$2:$J$421,I9279))</f>
        <v/>
      </c>
      <c r="K9279" s="27">
        <f>IF(J9279="","",J9279+cat_offset)</f>
        <v/>
      </c>
      <c r="L9279" s="27">
        <f>IF(J9279="","",MAX(0,E9279-J9279)^2)</f>
        <v/>
      </c>
      <c r="M9279" s="27">
        <f>IF(J9279="","",MAX(0,E9279-(J9279+twcdh_off))^2)</f>
        <v/>
      </c>
      <c r="N9279" s="27">
        <f>IF(E9279="","",MAX(0,E9279-swcdh_thr)^2)</f>
        <v/>
      </c>
      <c r="O9279">
        <f>IF(K9279="","",ROUND(E9279-K9279,0))</f>
        <v/>
      </c>
      <c r="P9279">
        <f>IF(O9279="","",IF(O9279&gt;=1,O9279,0))</f>
        <v/>
      </c>
      <c r="Q9279" s="27">
        <f>IF(E9279="","",MAX(0,E9279-22))</f>
        <v/>
      </c>
      <c r="R9279" s="27">
        <f>IF(H9279=1,E9279,"")</f>
        <v/>
      </c>
      <c r="S9279" s="27">
        <f>IF(AND(H9279=1,J9279&lt;&gt;""),E9279-J9279,"")</f>
        <v/>
      </c>
      <c r="T9279">
        <f>IF(G9279="","",MONTH(G9279))</f>
        <v/>
      </c>
    </row>
    <row r="9280">
      <c r="A9280" s="24" t="n"/>
      <c r="B9280" s="24" t="n"/>
      <c r="C9280" s="24" t="n"/>
      <c r="D9280" s="24" t="n"/>
      <c r="E9280" s="24" t="n"/>
      <c r="F9280" s="25">
        <f>IF($E9280="","",DATE(IF($A9280="",nominal_year,$A9280),$B9280,$C9280)+($D9280-IF(LEFT(hour_conv,1)="1",1,0))/24)</f>
        <v/>
      </c>
      <c r="G9280" s="26">
        <f>IF(F9280="","",INT(F9280))</f>
        <v/>
      </c>
      <c r="H9280">
        <f>IF(G9280="","",IF(AND(MONTH(G9280)*100+DAY(G9280)&gt;=season_lo,MONTH(G9280)*100+DAY(G9280)&lt;=season_hi),1,0))</f>
        <v/>
      </c>
      <c r="I9280">
        <f>IF(G9280="","",G9280-first_day+1)</f>
        <v/>
      </c>
      <c r="J9280" s="27">
        <f>IF(I9280="","",INDEX(Daily!$J$2:$J$421,I9280))</f>
        <v/>
      </c>
      <c r="K9280" s="27">
        <f>IF(J9280="","",J9280+cat_offset)</f>
        <v/>
      </c>
      <c r="L9280" s="27">
        <f>IF(J9280="","",MAX(0,E9280-J9280)^2)</f>
        <v/>
      </c>
      <c r="M9280" s="27">
        <f>IF(J9280="","",MAX(0,E9280-(J9280+twcdh_off))^2)</f>
        <v/>
      </c>
      <c r="N9280" s="27">
        <f>IF(E9280="","",MAX(0,E9280-swcdh_thr)^2)</f>
        <v/>
      </c>
      <c r="O9280">
        <f>IF(K9280="","",ROUND(E9280-K9280,0))</f>
        <v/>
      </c>
      <c r="P9280">
        <f>IF(O9280="","",IF(O9280&gt;=1,O9280,0))</f>
        <v/>
      </c>
      <c r="Q9280" s="27">
        <f>IF(E9280="","",MAX(0,E9280-22))</f>
        <v/>
      </c>
      <c r="R9280" s="27">
        <f>IF(H9280=1,E9280,"")</f>
        <v/>
      </c>
      <c r="S9280" s="27">
        <f>IF(AND(H9280=1,J9280&lt;&gt;""),E9280-J9280,"")</f>
        <v/>
      </c>
      <c r="T9280">
        <f>IF(G9280="","",MONTH(G9280))</f>
        <v/>
      </c>
    </row>
    <row r="9281">
      <c r="A9281" s="24" t="n"/>
      <c r="B9281" s="24" t="n"/>
      <c r="C9281" s="24" t="n"/>
      <c r="D9281" s="24" t="n"/>
      <c r="E9281" s="24" t="n"/>
      <c r="F9281" s="25">
        <f>IF($E9281="","",DATE(IF($A9281="",nominal_year,$A9281),$B9281,$C9281)+($D9281-IF(LEFT(hour_conv,1)="1",1,0))/24)</f>
        <v/>
      </c>
      <c r="G9281" s="26">
        <f>IF(F9281="","",INT(F9281))</f>
        <v/>
      </c>
      <c r="H9281">
        <f>IF(G9281="","",IF(AND(MONTH(G9281)*100+DAY(G9281)&gt;=season_lo,MONTH(G9281)*100+DAY(G9281)&lt;=season_hi),1,0))</f>
        <v/>
      </c>
      <c r="I9281">
        <f>IF(G9281="","",G9281-first_day+1)</f>
        <v/>
      </c>
      <c r="J9281" s="27">
        <f>IF(I9281="","",INDEX(Daily!$J$2:$J$421,I9281))</f>
        <v/>
      </c>
      <c r="K9281" s="27">
        <f>IF(J9281="","",J9281+cat_offset)</f>
        <v/>
      </c>
      <c r="L9281" s="27">
        <f>IF(J9281="","",MAX(0,E9281-J9281)^2)</f>
        <v/>
      </c>
      <c r="M9281" s="27">
        <f>IF(J9281="","",MAX(0,E9281-(J9281+twcdh_off))^2)</f>
        <v/>
      </c>
      <c r="N9281" s="27">
        <f>IF(E9281="","",MAX(0,E9281-swcdh_thr)^2)</f>
        <v/>
      </c>
      <c r="O9281">
        <f>IF(K9281="","",ROUND(E9281-K9281,0))</f>
        <v/>
      </c>
      <c r="P9281">
        <f>IF(O9281="","",IF(O9281&gt;=1,O9281,0))</f>
        <v/>
      </c>
      <c r="Q9281" s="27">
        <f>IF(E9281="","",MAX(0,E9281-22))</f>
        <v/>
      </c>
      <c r="R9281" s="27">
        <f>IF(H9281=1,E9281,"")</f>
        <v/>
      </c>
      <c r="S9281" s="27">
        <f>IF(AND(H9281=1,J9281&lt;&gt;""),E9281-J9281,"")</f>
        <v/>
      </c>
      <c r="T9281">
        <f>IF(G9281="","",MONTH(G9281))</f>
        <v/>
      </c>
    </row>
    <row r="9282">
      <c r="A9282" s="24" t="n"/>
      <c r="B9282" s="24" t="n"/>
      <c r="C9282" s="24" t="n"/>
      <c r="D9282" s="24" t="n"/>
      <c r="E9282" s="24" t="n"/>
      <c r="F9282" s="25">
        <f>IF($E9282="","",DATE(IF($A9282="",nominal_year,$A9282),$B9282,$C9282)+($D9282-IF(LEFT(hour_conv,1)="1",1,0))/24)</f>
        <v/>
      </c>
      <c r="G9282" s="26">
        <f>IF(F9282="","",INT(F9282))</f>
        <v/>
      </c>
      <c r="H9282">
        <f>IF(G9282="","",IF(AND(MONTH(G9282)*100+DAY(G9282)&gt;=season_lo,MONTH(G9282)*100+DAY(G9282)&lt;=season_hi),1,0))</f>
        <v/>
      </c>
      <c r="I9282">
        <f>IF(G9282="","",G9282-first_day+1)</f>
        <v/>
      </c>
      <c r="J9282" s="27">
        <f>IF(I9282="","",INDEX(Daily!$J$2:$J$421,I9282))</f>
        <v/>
      </c>
      <c r="K9282" s="27">
        <f>IF(J9282="","",J9282+cat_offset)</f>
        <v/>
      </c>
      <c r="L9282" s="27">
        <f>IF(J9282="","",MAX(0,E9282-J9282)^2)</f>
        <v/>
      </c>
      <c r="M9282" s="27">
        <f>IF(J9282="","",MAX(0,E9282-(J9282+twcdh_off))^2)</f>
        <v/>
      </c>
      <c r="N9282" s="27">
        <f>IF(E9282="","",MAX(0,E9282-swcdh_thr)^2)</f>
        <v/>
      </c>
      <c r="O9282">
        <f>IF(K9282="","",ROUND(E9282-K9282,0))</f>
        <v/>
      </c>
      <c r="P9282">
        <f>IF(O9282="","",IF(O9282&gt;=1,O9282,0))</f>
        <v/>
      </c>
      <c r="Q9282" s="27">
        <f>IF(E9282="","",MAX(0,E9282-22))</f>
        <v/>
      </c>
      <c r="R9282" s="27">
        <f>IF(H9282=1,E9282,"")</f>
        <v/>
      </c>
      <c r="S9282" s="27">
        <f>IF(AND(H9282=1,J9282&lt;&gt;""),E9282-J9282,"")</f>
        <v/>
      </c>
      <c r="T9282">
        <f>IF(G9282="","",MONTH(G9282))</f>
        <v/>
      </c>
    </row>
    <row r="9283">
      <c r="A9283" s="24" t="n"/>
      <c r="B9283" s="24" t="n"/>
      <c r="C9283" s="24" t="n"/>
      <c r="D9283" s="24" t="n"/>
      <c r="E9283" s="24" t="n"/>
      <c r="F9283" s="25">
        <f>IF($E9283="","",DATE(IF($A9283="",nominal_year,$A9283),$B9283,$C9283)+($D9283-IF(LEFT(hour_conv,1)="1",1,0))/24)</f>
        <v/>
      </c>
      <c r="G9283" s="26">
        <f>IF(F9283="","",INT(F9283))</f>
        <v/>
      </c>
      <c r="H9283">
        <f>IF(G9283="","",IF(AND(MONTH(G9283)*100+DAY(G9283)&gt;=season_lo,MONTH(G9283)*100+DAY(G9283)&lt;=season_hi),1,0))</f>
        <v/>
      </c>
      <c r="I9283">
        <f>IF(G9283="","",G9283-first_day+1)</f>
        <v/>
      </c>
      <c r="J9283" s="27">
        <f>IF(I9283="","",INDEX(Daily!$J$2:$J$421,I9283))</f>
        <v/>
      </c>
      <c r="K9283" s="27">
        <f>IF(J9283="","",J9283+cat_offset)</f>
        <v/>
      </c>
      <c r="L9283" s="27">
        <f>IF(J9283="","",MAX(0,E9283-J9283)^2)</f>
        <v/>
      </c>
      <c r="M9283" s="27">
        <f>IF(J9283="","",MAX(0,E9283-(J9283+twcdh_off))^2)</f>
        <v/>
      </c>
      <c r="N9283" s="27">
        <f>IF(E9283="","",MAX(0,E9283-swcdh_thr)^2)</f>
        <v/>
      </c>
      <c r="O9283">
        <f>IF(K9283="","",ROUND(E9283-K9283,0))</f>
        <v/>
      </c>
      <c r="P9283">
        <f>IF(O9283="","",IF(O9283&gt;=1,O9283,0))</f>
        <v/>
      </c>
      <c r="Q9283" s="27">
        <f>IF(E9283="","",MAX(0,E9283-22))</f>
        <v/>
      </c>
      <c r="R9283" s="27">
        <f>IF(H9283=1,E9283,"")</f>
        <v/>
      </c>
      <c r="S9283" s="27">
        <f>IF(AND(H9283=1,J9283&lt;&gt;""),E9283-J9283,"")</f>
        <v/>
      </c>
      <c r="T9283">
        <f>IF(G9283="","",MONTH(G9283))</f>
        <v/>
      </c>
    </row>
    <row r="9284">
      <c r="A9284" s="24" t="n"/>
      <c r="B9284" s="24" t="n"/>
      <c r="C9284" s="24" t="n"/>
      <c r="D9284" s="24" t="n"/>
      <c r="E9284" s="24" t="n"/>
      <c r="F9284" s="25">
        <f>IF($E9284="","",DATE(IF($A9284="",nominal_year,$A9284),$B9284,$C9284)+($D9284-IF(LEFT(hour_conv,1)="1",1,0))/24)</f>
        <v/>
      </c>
      <c r="G9284" s="26">
        <f>IF(F9284="","",INT(F9284))</f>
        <v/>
      </c>
      <c r="H9284">
        <f>IF(G9284="","",IF(AND(MONTH(G9284)*100+DAY(G9284)&gt;=season_lo,MONTH(G9284)*100+DAY(G9284)&lt;=season_hi),1,0))</f>
        <v/>
      </c>
      <c r="I9284">
        <f>IF(G9284="","",G9284-first_day+1)</f>
        <v/>
      </c>
      <c r="J9284" s="27">
        <f>IF(I9284="","",INDEX(Daily!$J$2:$J$421,I9284))</f>
        <v/>
      </c>
      <c r="K9284" s="27">
        <f>IF(J9284="","",J9284+cat_offset)</f>
        <v/>
      </c>
      <c r="L9284" s="27">
        <f>IF(J9284="","",MAX(0,E9284-J9284)^2)</f>
        <v/>
      </c>
      <c r="M9284" s="27">
        <f>IF(J9284="","",MAX(0,E9284-(J9284+twcdh_off))^2)</f>
        <v/>
      </c>
      <c r="N9284" s="27">
        <f>IF(E9284="","",MAX(0,E9284-swcdh_thr)^2)</f>
        <v/>
      </c>
      <c r="O9284">
        <f>IF(K9284="","",ROUND(E9284-K9284,0))</f>
        <v/>
      </c>
      <c r="P9284">
        <f>IF(O9284="","",IF(O9284&gt;=1,O9284,0))</f>
        <v/>
      </c>
      <c r="Q9284" s="27">
        <f>IF(E9284="","",MAX(0,E9284-22))</f>
        <v/>
      </c>
      <c r="R9284" s="27">
        <f>IF(H9284=1,E9284,"")</f>
        <v/>
      </c>
      <c r="S9284" s="27">
        <f>IF(AND(H9284=1,J9284&lt;&gt;""),E9284-J9284,"")</f>
        <v/>
      </c>
      <c r="T9284">
        <f>IF(G9284="","",MONTH(G9284))</f>
        <v/>
      </c>
    </row>
    <row r="9285">
      <c r="A9285" s="24" t="n"/>
      <c r="B9285" s="24" t="n"/>
      <c r="C9285" s="24" t="n"/>
      <c r="D9285" s="24" t="n"/>
      <c r="E9285" s="24" t="n"/>
      <c r="F9285" s="25">
        <f>IF($E9285="","",DATE(IF($A9285="",nominal_year,$A9285),$B9285,$C9285)+($D9285-IF(LEFT(hour_conv,1)="1",1,0))/24)</f>
        <v/>
      </c>
      <c r="G9285" s="26">
        <f>IF(F9285="","",INT(F9285))</f>
        <v/>
      </c>
      <c r="H9285">
        <f>IF(G9285="","",IF(AND(MONTH(G9285)*100+DAY(G9285)&gt;=season_lo,MONTH(G9285)*100+DAY(G9285)&lt;=season_hi),1,0))</f>
        <v/>
      </c>
      <c r="I9285">
        <f>IF(G9285="","",G9285-first_day+1)</f>
        <v/>
      </c>
      <c r="J9285" s="27">
        <f>IF(I9285="","",INDEX(Daily!$J$2:$J$421,I9285))</f>
        <v/>
      </c>
      <c r="K9285" s="27">
        <f>IF(J9285="","",J9285+cat_offset)</f>
        <v/>
      </c>
      <c r="L9285" s="27">
        <f>IF(J9285="","",MAX(0,E9285-J9285)^2)</f>
        <v/>
      </c>
      <c r="M9285" s="27">
        <f>IF(J9285="","",MAX(0,E9285-(J9285+twcdh_off))^2)</f>
        <v/>
      </c>
      <c r="N9285" s="27">
        <f>IF(E9285="","",MAX(0,E9285-swcdh_thr)^2)</f>
        <v/>
      </c>
      <c r="O9285">
        <f>IF(K9285="","",ROUND(E9285-K9285,0))</f>
        <v/>
      </c>
      <c r="P9285">
        <f>IF(O9285="","",IF(O9285&gt;=1,O9285,0))</f>
        <v/>
      </c>
      <c r="Q9285" s="27">
        <f>IF(E9285="","",MAX(0,E9285-22))</f>
        <v/>
      </c>
      <c r="R9285" s="27">
        <f>IF(H9285=1,E9285,"")</f>
        <v/>
      </c>
      <c r="S9285" s="27">
        <f>IF(AND(H9285=1,J9285&lt;&gt;""),E9285-J9285,"")</f>
        <v/>
      </c>
      <c r="T9285">
        <f>IF(G9285="","",MONTH(G9285))</f>
        <v/>
      </c>
    </row>
    <row r="9286">
      <c r="A9286" s="24" t="n"/>
      <c r="B9286" s="24" t="n"/>
      <c r="C9286" s="24" t="n"/>
      <c r="D9286" s="24" t="n"/>
      <c r="E9286" s="24" t="n"/>
      <c r="F9286" s="25">
        <f>IF($E9286="","",DATE(IF($A9286="",nominal_year,$A9286),$B9286,$C9286)+($D9286-IF(LEFT(hour_conv,1)="1",1,0))/24)</f>
        <v/>
      </c>
      <c r="G9286" s="26">
        <f>IF(F9286="","",INT(F9286))</f>
        <v/>
      </c>
      <c r="H9286">
        <f>IF(G9286="","",IF(AND(MONTH(G9286)*100+DAY(G9286)&gt;=season_lo,MONTH(G9286)*100+DAY(G9286)&lt;=season_hi),1,0))</f>
        <v/>
      </c>
      <c r="I9286">
        <f>IF(G9286="","",G9286-first_day+1)</f>
        <v/>
      </c>
      <c r="J9286" s="27">
        <f>IF(I9286="","",INDEX(Daily!$J$2:$J$421,I9286))</f>
        <v/>
      </c>
      <c r="K9286" s="27">
        <f>IF(J9286="","",J9286+cat_offset)</f>
        <v/>
      </c>
      <c r="L9286" s="27">
        <f>IF(J9286="","",MAX(0,E9286-J9286)^2)</f>
        <v/>
      </c>
      <c r="M9286" s="27">
        <f>IF(J9286="","",MAX(0,E9286-(J9286+twcdh_off))^2)</f>
        <v/>
      </c>
      <c r="N9286" s="27">
        <f>IF(E9286="","",MAX(0,E9286-swcdh_thr)^2)</f>
        <v/>
      </c>
      <c r="O9286">
        <f>IF(K9286="","",ROUND(E9286-K9286,0))</f>
        <v/>
      </c>
      <c r="P9286">
        <f>IF(O9286="","",IF(O9286&gt;=1,O9286,0))</f>
        <v/>
      </c>
      <c r="Q9286" s="27">
        <f>IF(E9286="","",MAX(0,E9286-22))</f>
        <v/>
      </c>
      <c r="R9286" s="27">
        <f>IF(H9286=1,E9286,"")</f>
        <v/>
      </c>
      <c r="S9286" s="27">
        <f>IF(AND(H9286=1,J9286&lt;&gt;""),E9286-J9286,"")</f>
        <v/>
      </c>
      <c r="T9286">
        <f>IF(G9286="","",MONTH(G9286))</f>
        <v/>
      </c>
    </row>
    <row r="9287">
      <c r="A9287" s="24" t="n"/>
      <c r="B9287" s="24" t="n"/>
      <c r="C9287" s="24" t="n"/>
      <c r="D9287" s="24" t="n"/>
      <c r="E9287" s="24" t="n"/>
      <c r="F9287" s="25">
        <f>IF($E9287="","",DATE(IF($A9287="",nominal_year,$A9287),$B9287,$C9287)+($D9287-IF(LEFT(hour_conv,1)="1",1,0))/24)</f>
        <v/>
      </c>
      <c r="G9287" s="26">
        <f>IF(F9287="","",INT(F9287))</f>
        <v/>
      </c>
      <c r="H9287">
        <f>IF(G9287="","",IF(AND(MONTH(G9287)*100+DAY(G9287)&gt;=season_lo,MONTH(G9287)*100+DAY(G9287)&lt;=season_hi),1,0))</f>
        <v/>
      </c>
      <c r="I9287">
        <f>IF(G9287="","",G9287-first_day+1)</f>
        <v/>
      </c>
      <c r="J9287" s="27">
        <f>IF(I9287="","",INDEX(Daily!$J$2:$J$421,I9287))</f>
        <v/>
      </c>
      <c r="K9287" s="27">
        <f>IF(J9287="","",J9287+cat_offset)</f>
        <v/>
      </c>
      <c r="L9287" s="27">
        <f>IF(J9287="","",MAX(0,E9287-J9287)^2)</f>
        <v/>
      </c>
      <c r="M9287" s="27">
        <f>IF(J9287="","",MAX(0,E9287-(J9287+twcdh_off))^2)</f>
        <v/>
      </c>
      <c r="N9287" s="27">
        <f>IF(E9287="","",MAX(0,E9287-swcdh_thr)^2)</f>
        <v/>
      </c>
      <c r="O9287">
        <f>IF(K9287="","",ROUND(E9287-K9287,0))</f>
        <v/>
      </c>
      <c r="P9287">
        <f>IF(O9287="","",IF(O9287&gt;=1,O9287,0))</f>
        <v/>
      </c>
      <c r="Q9287" s="27">
        <f>IF(E9287="","",MAX(0,E9287-22))</f>
        <v/>
      </c>
      <c r="R9287" s="27">
        <f>IF(H9287=1,E9287,"")</f>
        <v/>
      </c>
      <c r="S9287" s="27">
        <f>IF(AND(H9287=1,J9287&lt;&gt;""),E9287-J9287,"")</f>
        <v/>
      </c>
      <c r="T9287">
        <f>IF(G9287="","",MONTH(G9287))</f>
        <v/>
      </c>
    </row>
    <row r="9288">
      <c r="A9288" s="24" t="n"/>
      <c r="B9288" s="24" t="n"/>
      <c r="C9288" s="24" t="n"/>
      <c r="D9288" s="24" t="n"/>
      <c r="E9288" s="24" t="n"/>
      <c r="F9288" s="25">
        <f>IF($E9288="","",DATE(IF($A9288="",nominal_year,$A9288),$B9288,$C9288)+($D9288-IF(LEFT(hour_conv,1)="1",1,0))/24)</f>
        <v/>
      </c>
      <c r="G9288" s="26">
        <f>IF(F9288="","",INT(F9288))</f>
        <v/>
      </c>
      <c r="H9288">
        <f>IF(G9288="","",IF(AND(MONTH(G9288)*100+DAY(G9288)&gt;=season_lo,MONTH(G9288)*100+DAY(G9288)&lt;=season_hi),1,0))</f>
        <v/>
      </c>
      <c r="I9288">
        <f>IF(G9288="","",G9288-first_day+1)</f>
        <v/>
      </c>
      <c r="J9288" s="27">
        <f>IF(I9288="","",INDEX(Daily!$J$2:$J$421,I9288))</f>
        <v/>
      </c>
      <c r="K9288" s="27">
        <f>IF(J9288="","",J9288+cat_offset)</f>
        <v/>
      </c>
      <c r="L9288" s="27">
        <f>IF(J9288="","",MAX(0,E9288-J9288)^2)</f>
        <v/>
      </c>
      <c r="M9288" s="27">
        <f>IF(J9288="","",MAX(0,E9288-(J9288+twcdh_off))^2)</f>
        <v/>
      </c>
      <c r="N9288" s="27">
        <f>IF(E9288="","",MAX(0,E9288-swcdh_thr)^2)</f>
        <v/>
      </c>
      <c r="O9288">
        <f>IF(K9288="","",ROUND(E9288-K9288,0))</f>
        <v/>
      </c>
      <c r="P9288">
        <f>IF(O9288="","",IF(O9288&gt;=1,O9288,0))</f>
        <v/>
      </c>
      <c r="Q9288" s="27">
        <f>IF(E9288="","",MAX(0,E9288-22))</f>
        <v/>
      </c>
      <c r="R9288" s="27">
        <f>IF(H9288=1,E9288,"")</f>
        <v/>
      </c>
      <c r="S9288" s="27">
        <f>IF(AND(H9288=1,J9288&lt;&gt;""),E9288-J9288,"")</f>
        <v/>
      </c>
      <c r="T9288">
        <f>IF(G9288="","",MONTH(G9288))</f>
        <v/>
      </c>
    </row>
    <row r="9289">
      <c r="A9289" s="24" t="n"/>
      <c r="B9289" s="24" t="n"/>
      <c r="C9289" s="24" t="n"/>
      <c r="D9289" s="24" t="n"/>
      <c r="E9289" s="24" t="n"/>
      <c r="F9289" s="25">
        <f>IF($E9289="","",DATE(IF($A9289="",nominal_year,$A9289),$B9289,$C9289)+($D9289-IF(LEFT(hour_conv,1)="1",1,0))/24)</f>
        <v/>
      </c>
      <c r="G9289" s="26">
        <f>IF(F9289="","",INT(F9289))</f>
        <v/>
      </c>
      <c r="H9289">
        <f>IF(G9289="","",IF(AND(MONTH(G9289)*100+DAY(G9289)&gt;=season_lo,MONTH(G9289)*100+DAY(G9289)&lt;=season_hi),1,0))</f>
        <v/>
      </c>
      <c r="I9289">
        <f>IF(G9289="","",G9289-first_day+1)</f>
        <v/>
      </c>
      <c r="J9289" s="27">
        <f>IF(I9289="","",INDEX(Daily!$J$2:$J$421,I9289))</f>
        <v/>
      </c>
      <c r="K9289" s="27">
        <f>IF(J9289="","",J9289+cat_offset)</f>
        <v/>
      </c>
      <c r="L9289" s="27">
        <f>IF(J9289="","",MAX(0,E9289-J9289)^2)</f>
        <v/>
      </c>
      <c r="M9289" s="27">
        <f>IF(J9289="","",MAX(0,E9289-(J9289+twcdh_off))^2)</f>
        <v/>
      </c>
      <c r="N9289" s="27">
        <f>IF(E9289="","",MAX(0,E9289-swcdh_thr)^2)</f>
        <v/>
      </c>
      <c r="O9289">
        <f>IF(K9289="","",ROUND(E9289-K9289,0))</f>
        <v/>
      </c>
      <c r="P9289">
        <f>IF(O9289="","",IF(O9289&gt;=1,O9289,0))</f>
        <v/>
      </c>
      <c r="Q9289" s="27">
        <f>IF(E9289="","",MAX(0,E9289-22))</f>
        <v/>
      </c>
      <c r="R9289" s="27">
        <f>IF(H9289=1,E9289,"")</f>
        <v/>
      </c>
      <c r="S9289" s="27">
        <f>IF(AND(H9289=1,J9289&lt;&gt;""),E9289-J9289,"")</f>
        <v/>
      </c>
      <c r="T9289">
        <f>IF(G9289="","",MONTH(G9289))</f>
        <v/>
      </c>
    </row>
    <row r="9290">
      <c r="A9290" s="24" t="n"/>
      <c r="B9290" s="24" t="n"/>
      <c r="C9290" s="24" t="n"/>
      <c r="D9290" s="24" t="n"/>
      <c r="E9290" s="24" t="n"/>
      <c r="F9290" s="25">
        <f>IF($E9290="","",DATE(IF($A9290="",nominal_year,$A9290),$B9290,$C9290)+($D9290-IF(LEFT(hour_conv,1)="1",1,0))/24)</f>
        <v/>
      </c>
      <c r="G9290" s="26">
        <f>IF(F9290="","",INT(F9290))</f>
        <v/>
      </c>
      <c r="H9290">
        <f>IF(G9290="","",IF(AND(MONTH(G9290)*100+DAY(G9290)&gt;=season_lo,MONTH(G9290)*100+DAY(G9290)&lt;=season_hi),1,0))</f>
        <v/>
      </c>
      <c r="I9290">
        <f>IF(G9290="","",G9290-first_day+1)</f>
        <v/>
      </c>
      <c r="J9290" s="27">
        <f>IF(I9290="","",INDEX(Daily!$J$2:$J$421,I9290))</f>
        <v/>
      </c>
      <c r="K9290" s="27">
        <f>IF(J9290="","",J9290+cat_offset)</f>
        <v/>
      </c>
      <c r="L9290" s="27">
        <f>IF(J9290="","",MAX(0,E9290-J9290)^2)</f>
        <v/>
      </c>
      <c r="M9290" s="27">
        <f>IF(J9290="","",MAX(0,E9290-(J9290+twcdh_off))^2)</f>
        <v/>
      </c>
      <c r="N9290" s="27">
        <f>IF(E9290="","",MAX(0,E9290-swcdh_thr)^2)</f>
        <v/>
      </c>
      <c r="O9290">
        <f>IF(K9290="","",ROUND(E9290-K9290,0))</f>
        <v/>
      </c>
      <c r="P9290">
        <f>IF(O9290="","",IF(O9290&gt;=1,O9290,0))</f>
        <v/>
      </c>
      <c r="Q9290" s="27">
        <f>IF(E9290="","",MAX(0,E9290-22))</f>
        <v/>
      </c>
      <c r="R9290" s="27">
        <f>IF(H9290=1,E9290,"")</f>
        <v/>
      </c>
      <c r="S9290" s="27">
        <f>IF(AND(H9290=1,J9290&lt;&gt;""),E9290-J9290,"")</f>
        <v/>
      </c>
      <c r="T9290">
        <f>IF(G9290="","",MONTH(G9290))</f>
        <v/>
      </c>
    </row>
    <row r="9291">
      <c r="A9291" s="24" t="n"/>
      <c r="B9291" s="24" t="n"/>
      <c r="C9291" s="24" t="n"/>
      <c r="D9291" s="24" t="n"/>
      <c r="E9291" s="24" t="n"/>
      <c r="F9291" s="25">
        <f>IF($E9291="","",DATE(IF($A9291="",nominal_year,$A9291),$B9291,$C9291)+($D9291-IF(LEFT(hour_conv,1)="1",1,0))/24)</f>
        <v/>
      </c>
      <c r="G9291" s="26">
        <f>IF(F9291="","",INT(F9291))</f>
        <v/>
      </c>
      <c r="H9291">
        <f>IF(G9291="","",IF(AND(MONTH(G9291)*100+DAY(G9291)&gt;=season_lo,MONTH(G9291)*100+DAY(G9291)&lt;=season_hi),1,0))</f>
        <v/>
      </c>
      <c r="I9291">
        <f>IF(G9291="","",G9291-first_day+1)</f>
        <v/>
      </c>
      <c r="J9291" s="27">
        <f>IF(I9291="","",INDEX(Daily!$J$2:$J$421,I9291))</f>
        <v/>
      </c>
      <c r="K9291" s="27">
        <f>IF(J9291="","",J9291+cat_offset)</f>
        <v/>
      </c>
      <c r="L9291" s="27">
        <f>IF(J9291="","",MAX(0,E9291-J9291)^2)</f>
        <v/>
      </c>
      <c r="M9291" s="27">
        <f>IF(J9291="","",MAX(0,E9291-(J9291+twcdh_off))^2)</f>
        <v/>
      </c>
      <c r="N9291" s="27">
        <f>IF(E9291="","",MAX(0,E9291-swcdh_thr)^2)</f>
        <v/>
      </c>
      <c r="O9291">
        <f>IF(K9291="","",ROUND(E9291-K9291,0))</f>
        <v/>
      </c>
      <c r="P9291">
        <f>IF(O9291="","",IF(O9291&gt;=1,O9291,0))</f>
        <v/>
      </c>
      <c r="Q9291" s="27">
        <f>IF(E9291="","",MAX(0,E9291-22))</f>
        <v/>
      </c>
      <c r="R9291" s="27">
        <f>IF(H9291=1,E9291,"")</f>
        <v/>
      </c>
      <c r="S9291" s="27">
        <f>IF(AND(H9291=1,J9291&lt;&gt;""),E9291-J9291,"")</f>
        <v/>
      </c>
      <c r="T9291">
        <f>IF(G9291="","",MONTH(G9291))</f>
        <v/>
      </c>
    </row>
    <row r="9292">
      <c r="A9292" s="24" t="n"/>
      <c r="B9292" s="24" t="n"/>
      <c r="C9292" s="24" t="n"/>
      <c r="D9292" s="24" t="n"/>
      <c r="E9292" s="24" t="n"/>
      <c r="F9292" s="25">
        <f>IF($E9292="","",DATE(IF($A9292="",nominal_year,$A9292),$B9292,$C9292)+($D9292-IF(LEFT(hour_conv,1)="1",1,0))/24)</f>
        <v/>
      </c>
      <c r="G9292" s="26">
        <f>IF(F9292="","",INT(F9292))</f>
        <v/>
      </c>
      <c r="H9292">
        <f>IF(G9292="","",IF(AND(MONTH(G9292)*100+DAY(G9292)&gt;=season_lo,MONTH(G9292)*100+DAY(G9292)&lt;=season_hi),1,0))</f>
        <v/>
      </c>
      <c r="I9292">
        <f>IF(G9292="","",G9292-first_day+1)</f>
        <v/>
      </c>
      <c r="J9292" s="27">
        <f>IF(I9292="","",INDEX(Daily!$J$2:$J$421,I9292))</f>
        <v/>
      </c>
      <c r="K9292" s="27">
        <f>IF(J9292="","",J9292+cat_offset)</f>
        <v/>
      </c>
      <c r="L9292" s="27">
        <f>IF(J9292="","",MAX(0,E9292-J9292)^2)</f>
        <v/>
      </c>
      <c r="M9292" s="27">
        <f>IF(J9292="","",MAX(0,E9292-(J9292+twcdh_off))^2)</f>
        <v/>
      </c>
      <c r="N9292" s="27">
        <f>IF(E9292="","",MAX(0,E9292-swcdh_thr)^2)</f>
        <v/>
      </c>
      <c r="O9292">
        <f>IF(K9292="","",ROUND(E9292-K9292,0))</f>
        <v/>
      </c>
      <c r="P9292">
        <f>IF(O9292="","",IF(O9292&gt;=1,O9292,0))</f>
        <v/>
      </c>
      <c r="Q9292" s="27">
        <f>IF(E9292="","",MAX(0,E9292-22))</f>
        <v/>
      </c>
      <c r="R9292" s="27">
        <f>IF(H9292=1,E9292,"")</f>
        <v/>
      </c>
      <c r="S9292" s="27">
        <f>IF(AND(H9292=1,J9292&lt;&gt;""),E9292-J9292,"")</f>
        <v/>
      </c>
      <c r="T9292">
        <f>IF(G9292="","",MONTH(G9292))</f>
        <v/>
      </c>
    </row>
    <row r="9293">
      <c r="A9293" s="24" t="n"/>
      <c r="B9293" s="24" t="n"/>
      <c r="C9293" s="24" t="n"/>
      <c r="D9293" s="24" t="n"/>
      <c r="E9293" s="24" t="n"/>
      <c r="F9293" s="25">
        <f>IF($E9293="","",DATE(IF($A9293="",nominal_year,$A9293),$B9293,$C9293)+($D9293-IF(LEFT(hour_conv,1)="1",1,0))/24)</f>
        <v/>
      </c>
      <c r="G9293" s="26">
        <f>IF(F9293="","",INT(F9293))</f>
        <v/>
      </c>
      <c r="H9293">
        <f>IF(G9293="","",IF(AND(MONTH(G9293)*100+DAY(G9293)&gt;=season_lo,MONTH(G9293)*100+DAY(G9293)&lt;=season_hi),1,0))</f>
        <v/>
      </c>
      <c r="I9293">
        <f>IF(G9293="","",G9293-first_day+1)</f>
        <v/>
      </c>
      <c r="J9293" s="27">
        <f>IF(I9293="","",INDEX(Daily!$J$2:$J$421,I9293))</f>
        <v/>
      </c>
      <c r="K9293" s="27">
        <f>IF(J9293="","",J9293+cat_offset)</f>
        <v/>
      </c>
      <c r="L9293" s="27">
        <f>IF(J9293="","",MAX(0,E9293-J9293)^2)</f>
        <v/>
      </c>
      <c r="M9293" s="27">
        <f>IF(J9293="","",MAX(0,E9293-(J9293+twcdh_off))^2)</f>
        <v/>
      </c>
      <c r="N9293" s="27">
        <f>IF(E9293="","",MAX(0,E9293-swcdh_thr)^2)</f>
        <v/>
      </c>
      <c r="O9293">
        <f>IF(K9293="","",ROUND(E9293-K9293,0))</f>
        <v/>
      </c>
      <c r="P9293">
        <f>IF(O9293="","",IF(O9293&gt;=1,O9293,0))</f>
        <v/>
      </c>
      <c r="Q9293" s="27">
        <f>IF(E9293="","",MAX(0,E9293-22))</f>
        <v/>
      </c>
      <c r="R9293" s="27">
        <f>IF(H9293=1,E9293,"")</f>
        <v/>
      </c>
      <c r="S9293" s="27">
        <f>IF(AND(H9293=1,J9293&lt;&gt;""),E9293-J9293,"")</f>
        <v/>
      </c>
      <c r="T9293">
        <f>IF(G9293="","",MONTH(G9293))</f>
        <v/>
      </c>
    </row>
    <row r="9294">
      <c r="A9294" s="24" t="n"/>
      <c r="B9294" s="24" t="n"/>
      <c r="C9294" s="24" t="n"/>
      <c r="D9294" s="24" t="n"/>
      <c r="E9294" s="24" t="n"/>
      <c r="F9294" s="25">
        <f>IF($E9294="","",DATE(IF($A9294="",nominal_year,$A9294),$B9294,$C9294)+($D9294-IF(LEFT(hour_conv,1)="1",1,0))/24)</f>
        <v/>
      </c>
      <c r="G9294" s="26">
        <f>IF(F9294="","",INT(F9294))</f>
        <v/>
      </c>
      <c r="H9294">
        <f>IF(G9294="","",IF(AND(MONTH(G9294)*100+DAY(G9294)&gt;=season_lo,MONTH(G9294)*100+DAY(G9294)&lt;=season_hi),1,0))</f>
        <v/>
      </c>
      <c r="I9294">
        <f>IF(G9294="","",G9294-first_day+1)</f>
        <v/>
      </c>
      <c r="J9294" s="27">
        <f>IF(I9294="","",INDEX(Daily!$J$2:$J$421,I9294))</f>
        <v/>
      </c>
      <c r="K9294" s="27">
        <f>IF(J9294="","",J9294+cat_offset)</f>
        <v/>
      </c>
      <c r="L9294" s="27">
        <f>IF(J9294="","",MAX(0,E9294-J9294)^2)</f>
        <v/>
      </c>
      <c r="M9294" s="27">
        <f>IF(J9294="","",MAX(0,E9294-(J9294+twcdh_off))^2)</f>
        <v/>
      </c>
      <c r="N9294" s="27">
        <f>IF(E9294="","",MAX(0,E9294-swcdh_thr)^2)</f>
        <v/>
      </c>
      <c r="O9294">
        <f>IF(K9294="","",ROUND(E9294-K9294,0))</f>
        <v/>
      </c>
      <c r="P9294">
        <f>IF(O9294="","",IF(O9294&gt;=1,O9294,0))</f>
        <v/>
      </c>
      <c r="Q9294" s="27">
        <f>IF(E9294="","",MAX(0,E9294-22))</f>
        <v/>
      </c>
      <c r="R9294" s="27">
        <f>IF(H9294=1,E9294,"")</f>
        <v/>
      </c>
      <c r="S9294" s="27">
        <f>IF(AND(H9294=1,J9294&lt;&gt;""),E9294-J9294,"")</f>
        <v/>
      </c>
      <c r="T9294">
        <f>IF(G9294="","",MONTH(G9294))</f>
        <v/>
      </c>
    </row>
    <row r="9295">
      <c r="A9295" s="24" t="n"/>
      <c r="B9295" s="24" t="n"/>
      <c r="C9295" s="24" t="n"/>
      <c r="D9295" s="24" t="n"/>
      <c r="E9295" s="24" t="n"/>
      <c r="F9295" s="25">
        <f>IF($E9295="","",DATE(IF($A9295="",nominal_year,$A9295),$B9295,$C9295)+($D9295-IF(LEFT(hour_conv,1)="1",1,0))/24)</f>
        <v/>
      </c>
      <c r="G9295" s="26">
        <f>IF(F9295="","",INT(F9295))</f>
        <v/>
      </c>
      <c r="H9295">
        <f>IF(G9295="","",IF(AND(MONTH(G9295)*100+DAY(G9295)&gt;=season_lo,MONTH(G9295)*100+DAY(G9295)&lt;=season_hi),1,0))</f>
        <v/>
      </c>
      <c r="I9295">
        <f>IF(G9295="","",G9295-first_day+1)</f>
        <v/>
      </c>
      <c r="J9295" s="27">
        <f>IF(I9295="","",INDEX(Daily!$J$2:$J$421,I9295))</f>
        <v/>
      </c>
      <c r="K9295" s="27">
        <f>IF(J9295="","",J9295+cat_offset)</f>
        <v/>
      </c>
      <c r="L9295" s="27">
        <f>IF(J9295="","",MAX(0,E9295-J9295)^2)</f>
        <v/>
      </c>
      <c r="M9295" s="27">
        <f>IF(J9295="","",MAX(0,E9295-(J9295+twcdh_off))^2)</f>
        <v/>
      </c>
      <c r="N9295" s="27">
        <f>IF(E9295="","",MAX(0,E9295-swcdh_thr)^2)</f>
        <v/>
      </c>
      <c r="O9295">
        <f>IF(K9295="","",ROUND(E9295-K9295,0))</f>
        <v/>
      </c>
      <c r="P9295">
        <f>IF(O9295="","",IF(O9295&gt;=1,O9295,0))</f>
        <v/>
      </c>
      <c r="Q9295" s="27">
        <f>IF(E9295="","",MAX(0,E9295-22))</f>
        <v/>
      </c>
      <c r="R9295" s="27">
        <f>IF(H9295=1,E9295,"")</f>
        <v/>
      </c>
      <c r="S9295" s="27">
        <f>IF(AND(H9295=1,J9295&lt;&gt;""),E9295-J9295,"")</f>
        <v/>
      </c>
      <c r="T9295">
        <f>IF(G9295="","",MONTH(G9295))</f>
        <v/>
      </c>
    </row>
    <row r="9296">
      <c r="A9296" s="24" t="n"/>
      <c r="B9296" s="24" t="n"/>
      <c r="C9296" s="24" t="n"/>
      <c r="D9296" s="24" t="n"/>
      <c r="E9296" s="24" t="n"/>
      <c r="F9296" s="25">
        <f>IF($E9296="","",DATE(IF($A9296="",nominal_year,$A9296),$B9296,$C9296)+($D9296-IF(LEFT(hour_conv,1)="1",1,0))/24)</f>
        <v/>
      </c>
      <c r="G9296" s="26">
        <f>IF(F9296="","",INT(F9296))</f>
        <v/>
      </c>
      <c r="H9296">
        <f>IF(G9296="","",IF(AND(MONTH(G9296)*100+DAY(G9296)&gt;=season_lo,MONTH(G9296)*100+DAY(G9296)&lt;=season_hi),1,0))</f>
        <v/>
      </c>
      <c r="I9296">
        <f>IF(G9296="","",G9296-first_day+1)</f>
        <v/>
      </c>
      <c r="J9296" s="27">
        <f>IF(I9296="","",INDEX(Daily!$J$2:$J$421,I9296))</f>
        <v/>
      </c>
      <c r="K9296" s="27">
        <f>IF(J9296="","",J9296+cat_offset)</f>
        <v/>
      </c>
      <c r="L9296" s="27">
        <f>IF(J9296="","",MAX(0,E9296-J9296)^2)</f>
        <v/>
      </c>
      <c r="M9296" s="27">
        <f>IF(J9296="","",MAX(0,E9296-(J9296+twcdh_off))^2)</f>
        <v/>
      </c>
      <c r="N9296" s="27">
        <f>IF(E9296="","",MAX(0,E9296-swcdh_thr)^2)</f>
        <v/>
      </c>
      <c r="O9296">
        <f>IF(K9296="","",ROUND(E9296-K9296,0))</f>
        <v/>
      </c>
      <c r="P9296">
        <f>IF(O9296="","",IF(O9296&gt;=1,O9296,0))</f>
        <v/>
      </c>
      <c r="Q9296" s="27">
        <f>IF(E9296="","",MAX(0,E9296-22))</f>
        <v/>
      </c>
      <c r="R9296" s="27">
        <f>IF(H9296=1,E9296,"")</f>
        <v/>
      </c>
      <c r="S9296" s="27">
        <f>IF(AND(H9296=1,J9296&lt;&gt;""),E9296-J9296,"")</f>
        <v/>
      </c>
      <c r="T9296">
        <f>IF(G9296="","",MONTH(G9296))</f>
        <v/>
      </c>
    </row>
    <row r="9297">
      <c r="A9297" s="24" t="n"/>
      <c r="B9297" s="24" t="n"/>
      <c r="C9297" s="24" t="n"/>
      <c r="D9297" s="24" t="n"/>
      <c r="E9297" s="24" t="n"/>
      <c r="F9297" s="25">
        <f>IF($E9297="","",DATE(IF($A9297="",nominal_year,$A9297),$B9297,$C9297)+($D9297-IF(LEFT(hour_conv,1)="1",1,0))/24)</f>
        <v/>
      </c>
      <c r="G9297" s="26">
        <f>IF(F9297="","",INT(F9297))</f>
        <v/>
      </c>
      <c r="H9297">
        <f>IF(G9297="","",IF(AND(MONTH(G9297)*100+DAY(G9297)&gt;=season_lo,MONTH(G9297)*100+DAY(G9297)&lt;=season_hi),1,0))</f>
        <v/>
      </c>
      <c r="I9297">
        <f>IF(G9297="","",G9297-first_day+1)</f>
        <v/>
      </c>
      <c r="J9297" s="27">
        <f>IF(I9297="","",INDEX(Daily!$J$2:$J$421,I9297))</f>
        <v/>
      </c>
      <c r="K9297" s="27">
        <f>IF(J9297="","",J9297+cat_offset)</f>
        <v/>
      </c>
      <c r="L9297" s="27">
        <f>IF(J9297="","",MAX(0,E9297-J9297)^2)</f>
        <v/>
      </c>
      <c r="M9297" s="27">
        <f>IF(J9297="","",MAX(0,E9297-(J9297+twcdh_off))^2)</f>
        <v/>
      </c>
      <c r="N9297" s="27">
        <f>IF(E9297="","",MAX(0,E9297-swcdh_thr)^2)</f>
        <v/>
      </c>
      <c r="O9297">
        <f>IF(K9297="","",ROUND(E9297-K9297,0))</f>
        <v/>
      </c>
      <c r="P9297">
        <f>IF(O9297="","",IF(O9297&gt;=1,O9297,0))</f>
        <v/>
      </c>
      <c r="Q9297" s="27">
        <f>IF(E9297="","",MAX(0,E9297-22))</f>
        <v/>
      </c>
      <c r="R9297" s="27">
        <f>IF(H9297=1,E9297,"")</f>
        <v/>
      </c>
      <c r="S9297" s="27">
        <f>IF(AND(H9297=1,J9297&lt;&gt;""),E9297-J9297,"")</f>
        <v/>
      </c>
      <c r="T9297">
        <f>IF(G9297="","",MONTH(G9297))</f>
        <v/>
      </c>
    </row>
    <row r="9298">
      <c r="A9298" s="24" t="n"/>
      <c r="B9298" s="24" t="n"/>
      <c r="C9298" s="24" t="n"/>
      <c r="D9298" s="24" t="n"/>
      <c r="E9298" s="24" t="n"/>
      <c r="F9298" s="25">
        <f>IF($E9298="","",DATE(IF($A9298="",nominal_year,$A9298),$B9298,$C9298)+($D9298-IF(LEFT(hour_conv,1)="1",1,0))/24)</f>
        <v/>
      </c>
      <c r="G9298" s="26">
        <f>IF(F9298="","",INT(F9298))</f>
        <v/>
      </c>
      <c r="H9298">
        <f>IF(G9298="","",IF(AND(MONTH(G9298)*100+DAY(G9298)&gt;=season_lo,MONTH(G9298)*100+DAY(G9298)&lt;=season_hi),1,0))</f>
        <v/>
      </c>
      <c r="I9298">
        <f>IF(G9298="","",G9298-first_day+1)</f>
        <v/>
      </c>
      <c r="J9298" s="27">
        <f>IF(I9298="","",INDEX(Daily!$J$2:$J$421,I9298))</f>
        <v/>
      </c>
      <c r="K9298" s="27">
        <f>IF(J9298="","",J9298+cat_offset)</f>
        <v/>
      </c>
      <c r="L9298" s="27">
        <f>IF(J9298="","",MAX(0,E9298-J9298)^2)</f>
        <v/>
      </c>
      <c r="M9298" s="27">
        <f>IF(J9298="","",MAX(0,E9298-(J9298+twcdh_off))^2)</f>
        <v/>
      </c>
      <c r="N9298" s="27">
        <f>IF(E9298="","",MAX(0,E9298-swcdh_thr)^2)</f>
        <v/>
      </c>
      <c r="O9298">
        <f>IF(K9298="","",ROUND(E9298-K9298,0))</f>
        <v/>
      </c>
      <c r="P9298">
        <f>IF(O9298="","",IF(O9298&gt;=1,O9298,0))</f>
        <v/>
      </c>
      <c r="Q9298" s="27">
        <f>IF(E9298="","",MAX(0,E9298-22))</f>
        <v/>
      </c>
      <c r="R9298" s="27">
        <f>IF(H9298=1,E9298,"")</f>
        <v/>
      </c>
      <c r="S9298" s="27">
        <f>IF(AND(H9298=1,J9298&lt;&gt;""),E9298-J9298,"")</f>
        <v/>
      </c>
      <c r="T9298">
        <f>IF(G9298="","",MONTH(G9298))</f>
        <v/>
      </c>
    </row>
    <row r="9299">
      <c r="A9299" s="24" t="n"/>
      <c r="B9299" s="24" t="n"/>
      <c r="C9299" s="24" t="n"/>
      <c r="D9299" s="24" t="n"/>
      <c r="E9299" s="24" t="n"/>
      <c r="F9299" s="25">
        <f>IF($E9299="","",DATE(IF($A9299="",nominal_year,$A9299),$B9299,$C9299)+($D9299-IF(LEFT(hour_conv,1)="1",1,0))/24)</f>
        <v/>
      </c>
      <c r="G9299" s="26">
        <f>IF(F9299="","",INT(F9299))</f>
        <v/>
      </c>
      <c r="H9299">
        <f>IF(G9299="","",IF(AND(MONTH(G9299)*100+DAY(G9299)&gt;=season_lo,MONTH(G9299)*100+DAY(G9299)&lt;=season_hi),1,0))</f>
        <v/>
      </c>
      <c r="I9299">
        <f>IF(G9299="","",G9299-first_day+1)</f>
        <v/>
      </c>
      <c r="J9299" s="27">
        <f>IF(I9299="","",INDEX(Daily!$J$2:$J$421,I9299))</f>
        <v/>
      </c>
      <c r="K9299" s="27">
        <f>IF(J9299="","",J9299+cat_offset)</f>
        <v/>
      </c>
      <c r="L9299" s="27">
        <f>IF(J9299="","",MAX(0,E9299-J9299)^2)</f>
        <v/>
      </c>
      <c r="M9299" s="27">
        <f>IF(J9299="","",MAX(0,E9299-(J9299+twcdh_off))^2)</f>
        <v/>
      </c>
      <c r="N9299" s="27">
        <f>IF(E9299="","",MAX(0,E9299-swcdh_thr)^2)</f>
        <v/>
      </c>
      <c r="O9299">
        <f>IF(K9299="","",ROUND(E9299-K9299,0))</f>
        <v/>
      </c>
      <c r="P9299">
        <f>IF(O9299="","",IF(O9299&gt;=1,O9299,0))</f>
        <v/>
      </c>
      <c r="Q9299" s="27">
        <f>IF(E9299="","",MAX(0,E9299-22))</f>
        <v/>
      </c>
      <c r="R9299" s="27">
        <f>IF(H9299=1,E9299,"")</f>
        <v/>
      </c>
      <c r="S9299" s="27">
        <f>IF(AND(H9299=1,J9299&lt;&gt;""),E9299-J9299,"")</f>
        <v/>
      </c>
      <c r="T9299">
        <f>IF(G9299="","",MONTH(G9299))</f>
        <v/>
      </c>
    </row>
    <row r="9300">
      <c r="A9300" s="24" t="n"/>
      <c r="B9300" s="24" t="n"/>
      <c r="C9300" s="24" t="n"/>
      <c r="D9300" s="24" t="n"/>
      <c r="E9300" s="24" t="n"/>
      <c r="F9300" s="25">
        <f>IF($E9300="","",DATE(IF($A9300="",nominal_year,$A9300),$B9300,$C9300)+($D9300-IF(LEFT(hour_conv,1)="1",1,0))/24)</f>
        <v/>
      </c>
      <c r="G9300" s="26">
        <f>IF(F9300="","",INT(F9300))</f>
        <v/>
      </c>
      <c r="H9300">
        <f>IF(G9300="","",IF(AND(MONTH(G9300)*100+DAY(G9300)&gt;=season_lo,MONTH(G9300)*100+DAY(G9300)&lt;=season_hi),1,0))</f>
        <v/>
      </c>
      <c r="I9300">
        <f>IF(G9300="","",G9300-first_day+1)</f>
        <v/>
      </c>
      <c r="J9300" s="27">
        <f>IF(I9300="","",INDEX(Daily!$J$2:$J$421,I9300))</f>
        <v/>
      </c>
      <c r="K9300" s="27">
        <f>IF(J9300="","",J9300+cat_offset)</f>
        <v/>
      </c>
      <c r="L9300" s="27">
        <f>IF(J9300="","",MAX(0,E9300-J9300)^2)</f>
        <v/>
      </c>
      <c r="M9300" s="27">
        <f>IF(J9300="","",MAX(0,E9300-(J9300+twcdh_off))^2)</f>
        <v/>
      </c>
      <c r="N9300" s="27">
        <f>IF(E9300="","",MAX(0,E9300-swcdh_thr)^2)</f>
        <v/>
      </c>
      <c r="O9300">
        <f>IF(K9300="","",ROUND(E9300-K9300,0))</f>
        <v/>
      </c>
      <c r="P9300">
        <f>IF(O9300="","",IF(O9300&gt;=1,O9300,0))</f>
        <v/>
      </c>
      <c r="Q9300" s="27">
        <f>IF(E9300="","",MAX(0,E9300-22))</f>
        <v/>
      </c>
      <c r="R9300" s="27">
        <f>IF(H9300=1,E9300,"")</f>
        <v/>
      </c>
      <c r="S9300" s="27">
        <f>IF(AND(H9300=1,J9300&lt;&gt;""),E9300-J9300,"")</f>
        <v/>
      </c>
      <c r="T9300">
        <f>IF(G9300="","",MONTH(G9300))</f>
        <v/>
      </c>
    </row>
    <row r="9301">
      <c r="A9301" s="24" t="n"/>
      <c r="B9301" s="24" t="n"/>
      <c r="C9301" s="24" t="n"/>
      <c r="D9301" s="24" t="n"/>
      <c r="E9301" s="24" t="n"/>
      <c r="F9301" s="25">
        <f>IF($E9301="","",DATE(IF($A9301="",nominal_year,$A9301),$B9301,$C9301)+($D9301-IF(LEFT(hour_conv,1)="1",1,0))/24)</f>
        <v/>
      </c>
      <c r="G9301" s="26">
        <f>IF(F9301="","",INT(F9301))</f>
        <v/>
      </c>
      <c r="H9301">
        <f>IF(G9301="","",IF(AND(MONTH(G9301)*100+DAY(G9301)&gt;=season_lo,MONTH(G9301)*100+DAY(G9301)&lt;=season_hi),1,0))</f>
        <v/>
      </c>
      <c r="I9301">
        <f>IF(G9301="","",G9301-first_day+1)</f>
        <v/>
      </c>
      <c r="J9301" s="27">
        <f>IF(I9301="","",INDEX(Daily!$J$2:$J$421,I9301))</f>
        <v/>
      </c>
      <c r="K9301" s="27">
        <f>IF(J9301="","",J9301+cat_offset)</f>
        <v/>
      </c>
      <c r="L9301" s="27">
        <f>IF(J9301="","",MAX(0,E9301-J9301)^2)</f>
        <v/>
      </c>
      <c r="M9301" s="27">
        <f>IF(J9301="","",MAX(0,E9301-(J9301+twcdh_off))^2)</f>
        <v/>
      </c>
      <c r="N9301" s="27">
        <f>IF(E9301="","",MAX(0,E9301-swcdh_thr)^2)</f>
        <v/>
      </c>
      <c r="O9301">
        <f>IF(K9301="","",ROUND(E9301-K9301,0))</f>
        <v/>
      </c>
      <c r="P9301">
        <f>IF(O9301="","",IF(O9301&gt;=1,O9301,0))</f>
        <v/>
      </c>
      <c r="Q9301" s="27">
        <f>IF(E9301="","",MAX(0,E9301-22))</f>
        <v/>
      </c>
      <c r="R9301" s="27">
        <f>IF(H9301=1,E9301,"")</f>
        <v/>
      </c>
      <c r="S9301" s="27">
        <f>IF(AND(H9301=1,J9301&lt;&gt;""),E9301-J9301,"")</f>
        <v/>
      </c>
      <c r="T9301">
        <f>IF(G9301="","",MONTH(G9301))</f>
        <v/>
      </c>
    </row>
    <row r="9302">
      <c r="A9302" s="24" t="n"/>
      <c r="B9302" s="24" t="n"/>
      <c r="C9302" s="24" t="n"/>
      <c r="D9302" s="24" t="n"/>
      <c r="E9302" s="24" t="n"/>
      <c r="F9302" s="25">
        <f>IF($E9302="","",DATE(IF($A9302="",nominal_year,$A9302),$B9302,$C9302)+($D9302-IF(LEFT(hour_conv,1)="1",1,0))/24)</f>
        <v/>
      </c>
      <c r="G9302" s="26">
        <f>IF(F9302="","",INT(F9302))</f>
        <v/>
      </c>
      <c r="H9302">
        <f>IF(G9302="","",IF(AND(MONTH(G9302)*100+DAY(G9302)&gt;=season_lo,MONTH(G9302)*100+DAY(G9302)&lt;=season_hi),1,0))</f>
        <v/>
      </c>
      <c r="I9302">
        <f>IF(G9302="","",G9302-first_day+1)</f>
        <v/>
      </c>
      <c r="J9302" s="27">
        <f>IF(I9302="","",INDEX(Daily!$J$2:$J$421,I9302))</f>
        <v/>
      </c>
      <c r="K9302" s="27">
        <f>IF(J9302="","",J9302+cat_offset)</f>
        <v/>
      </c>
      <c r="L9302" s="27">
        <f>IF(J9302="","",MAX(0,E9302-J9302)^2)</f>
        <v/>
      </c>
      <c r="M9302" s="27">
        <f>IF(J9302="","",MAX(0,E9302-(J9302+twcdh_off))^2)</f>
        <v/>
      </c>
      <c r="N9302" s="27">
        <f>IF(E9302="","",MAX(0,E9302-swcdh_thr)^2)</f>
        <v/>
      </c>
      <c r="O9302">
        <f>IF(K9302="","",ROUND(E9302-K9302,0))</f>
        <v/>
      </c>
      <c r="P9302">
        <f>IF(O9302="","",IF(O9302&gt;=1,O9302,0))</f>
        <v/>
      </c>
      <c r="Q9302" s="27">
        <f>IF(E9302="","",MAX(0,E9302-22))</f>
        <v/>
      </c>
      <c r="R9302" s="27">
        <f>IF(H9302=1,E9302,"")</f>
        <v/>
      </c>
      <c r="S9302" s="27">
        <f>IF(AND(H9302=1,J9302&lt;&gt;""),E9302-J9302,"")</f>
        <v/>
      </c>
      <c r="T9302">
        <f>IF(G9302="","",MONTH(G9302))</f>
        <v/>
      </c>
    </row>
    <row r="9303">
      <c r="A9303" s="24" t="n"/>
      <c r="B9303" s="24" t="n"/>
      <c r="C9303" s="24" t="n"/>
      <c r="D9303" s="24" t="n"/>
      <c r="E9303" s="24" t="n"/>
      <c r="F9303" s="25">
        <f>IF($E9303="","",DATE(IF($A9303="",nominal_year,$A9303),$B9303,$C9303)+($D9303-IF(LEFT(hour_conv,1)="1",1,0))/24)</f>
        <v/>
      </c>
      <c r="G9303" s="26">
        <f>IF(F9303="","",INT(F9303))</f>
        <v/>
      </c>
      <c r="H9303">
        <f>IF(G9303="","",IF(AND(MONTH(G9303)*100+DAY(G9303)&gt;=season_lo,MONTH(G9303)*100+DAY(G9303)&lt;=season_hi),1,0))</f>
        <v/>
      </c>
      <c r="I9303">
        <f>IF(G9303="","",G9303-first_day+1)</f>
        <v/>
      </c>
      <c r="J9303" s="27">
        <f>IF(I9303="","",INDEX(Daily!$J$2:$J$421,I9303))</f>
        <v/>
      </c>
      <c r="K9303" s="27">
        <f>IF(J9303="","",J9303+cat_offset)</f>
        <v/>
      </c>
      <c r="L9303" s="27">
        <f>IF(J9303="","",MAX(0,E9303-J9303)^2)</f>
        <v/>
      </c>
      <c r="M9303" s="27">
        <f>IF(J9303="","",MAX(0,E9303-(J9303+twcdh_off))^2)</f>
        <v/>
      </c>
      <c r="N9303" s="27">
        <f>IF(E9303="","",MAX(0,E9303-swcdh_thr)^2)</f>
        <v/>
      </c>
      <c r="O9303">
        <f>IF(K9303="","",ROUND(E9303-K9303,0))</f>
        <v/>
      </c>
      <c r="P9303">
        <f>IF(O9303="","",IF(O9303&gt;=1,O9303,0))</f>
        <v/>
      </c>
      <c r="Q9303" s="27">
        <f>IF(E9303="","",MAX(0,E9303-22))</f>
        <v/>
      </c>
      <c r="R9303" s="27">
        <f>IF(H9303=1,E9303,"")</f>
        <v/>
      </c>
      <c r="S9303" s="27">
        <f>IF(AND(H9303=1,J9303&lt;&gt;""),E9303-J9303,"")</f>
        <v/>
      </c>
      <c r="T9303">
        <f>IF(G9303="","",MONTH(G9303))</f>
        <v/>
      </c>
    </row>
    <row r="9304">
      <c r="A9304" s="24" t="n"/>
      <c r="B9304" s="24" t="n"/>
      <c r="C9304" s="24" t="n"/>
      <c r="D9304" s="24" t="n"/>
      <c r="E9304" s="24" t="n"/>
      <c r="F9304" s="25">
        <f>IF($E9304="","",DATE(IF($A9304="",nominal_year,$A9304),$B9304,$C9304)+($D9304-IF(LEFT(hour_conv,1)="1",1,0))/24)</f>
        <v/>
      </c>
      <c r="G9304" s="26">
        <f>IF(F9304="","",INT(F9304))</f>
        <v/>
      </c>
      <c r="H9304">
        <f>IF(G9304="","",IF(AND(MONTH(G9304)*100+DAY(G9304)&gt;=season_lo,MONTH(G9304)*100+DAY(G9304)&lt;=season_hi),1,0))</f>
        <v/>
      </c>
      <c r="I9304">
        <f>IF(G9304="","",G9304-first_day+1)</f>
        <v/>
      </c>
      <c r="J9304" s="27">
        <f>IF(I9304="","",INDEX(Daily!$J$2:$J$421,I9304))</f>
        <v/>
      </c>
      <c r="K9304" s="27">
        <f>IF(J9304="","",J9304+cat_offset)</f>
        <v/>
      </c>
      <c r="L9304" s="27">
        <f>IF(J9304="","",MAX(0,E9304-J9304)^2)</f>
        <v/>
      </c>
      <c r="M9304" s="27">
        <f>IF(J9304="","",MAX(0,E9304-(J9304+twcdh_off))^2)</f>
        <v/>
      </c>
      <c r="N9304" s="27">
        <f>IF(E9304="","",MAX(0,E9304-swcdh_thr)^2)</f>
        <v/>
      </c>
      <c r="O9304">
        <f>IF(K9304="","",ROUND(E9304-K9304,0))</f>
        <v/>
      </c>
      <c r="P9304">
        <f>IF(O9304="","",IF(O9304&gt;=1,O9304,0))</f>
        <v/>
      </c>
      <c r="Q9304" s="27">
        <f>IF(E9304="","",MAX(0,E9304-22))</f>
        <v/>
      </c>
      <c r="R9304" s="27">
        <f>IF(H9304=1,E9304,"")</f>
        <v/>
      </c>
      <c r="S9304" s="27">
        <f>IF(AND(H9304=1,J9304&lt;&gt;""),E9304-J9304,"")</f>
        <v/>
      </c>
      <c r="T9304">
        <f>IF(G9304="","",MONTH(G9304))</f>
        <v/>
      </c>
    </row>
    <row r="9305">
      <c r="A9305" s="24" t="n"/>
      <c r="B9305" s="24" t="n"/>
      <c r="C9305" s="24" t="n"/>
      <c r="D9305" s="24" t="n"/>
      <c r="E9305" s="24" t="n"/>
      <c r="F9305" s="25">
        <f>IF($E9305="","",DATE(IF($A9305="",nominal_year,$A9305),$B9305,$C9305)+($D9305-IF(LEFT(hour_conv,1)="1",1,0))/24)</f>
        <v/>
      </c>
      <c r="G9305" s="26">
        <f>IF(F9305="","",INT(F9305))</f>
        <v/>
      </c>
      <c r="H9305">
        <f>IF(G9305="","",IF(AND(MONTH(G9305)*100+DAY(G9305)&gt;=season_lo,MONTH(G9305)*100+DAY(G9305)&lt;=season_hi),1,0))</f>
        <v/>
      </c>
      <c r="I9305">
        <f>IF(G9305="","",G9305-first_day+1)</f>
        <v/>
      </c>
      <c r="J9305" s="27">
        <f>IF(I9305="","",INDEX(Daily!$J$2:$J$421,I9305))</f>
        <v/>
      </c>
      <c r="K9305" s="27">
        <f>IF(J9305="","",J9305+cat_offset)</f>
        <v/>
      </c>
      <c r="L9305" s="27">
        <f>IF(J9305="","",MAX(0,E9305-J9305)^2)</f>
        <v/>
      </c>
      <c r="M9305" s="27">
        <f>IF(J9305="","",MAX(0,E9305-(J9305+twcdh_off))^2)</f>
        <v/>
      </c>
      <c r="N9305" s="27">
        <f>IF(E9305="","",MAX(0,E9305-swcdh_thr)^2)</f>
        <v/>
      </c>
      <c r="O9305">
        <f>IF(K9305="","",ROUND(E9305-K9305,0))</f>
        <v/>
      </c>
      <c r="P9305">
        <f>IF(O9305="","",IF(O9305&gt;=1,O9305,0))</f>
        <v/>
      </c>
      <c r="Q9305" s="27">
        <f>IF(E9305="","",MAX(0,E9305-22))</f>
        <v/>
      </c>
      <c r="R9305" s="27">
        <f>IF(H9305=1,E9305,"")</f>
        <v/>
      </c>
      <c r="S9305" s="27">
        <f>IF(AND(H9305=1,J9305&lt;&gt;""),E9305-J9305,"")</f>
        <v/>
      </c>
      <c r="T9305">
        <f>IF(G9305="","",MONTH(G9305))</f>
        <v/>
      </c>
    </row>
    <row r="9306">
      <c r="A9306" s="24" t="n"/>
      <c r="B9306" s="24" t="n"/>
      <c r="C9306" s="24" t="n"/>
      <c r="D9306" s="24" t="n"/>
      <c r="E9306" s="24" t="n"/>
      <c r="F9306" s="25">
        <f>IF($E9306="","",DATE(IF($A9306="",nominal_year,$A9306),$B9306,$C9306)+($D9306-IF(LEFT(hour_conv,1)="1",1,0))/24)</f>
        <v/>
      </c>
      <c r="G9306" s="26">
        <f>IF(F9306="","",INT(F9306))</f>
        <v/>
      </c>
      <c r="H9306">
        <f>IF(G9306="","",IF(AND(MONTH(G9306)*100+DAY(G9306)&gt;=season_lo,MONTH(G9306)*100+DAY(G9306)&lt;=season_hi),1,0))</f>
        <v/>
      </c>
      <c r="I9306">
        <f>IF(G9306="","",G9306-first_day+1)</f>
        <v/>
      </c>
      <c r="J9306" s="27">
        <f>IF(I9306="","",INDEX(Daily!$J$2:$J$421,I9306))</f>
        <v/>
      </c>
      <c r="K9306" s="27">
        <f>IF(J9306="","",J9306+cat_offset)</f>
        <v/>
      </c>
      <c r="L9306" s="27">
        <f>IF(J9306="","",MAX(0,E9306-J9306)^2)</f>
        <v/>
      </c>
      <c r="M9306" s="27">
        <f>IF(J9306="","",MAX(0,E9306-(J9306+twcdh_off))^2)</f>
        <v/>
      </c>
      <c r="N9306" s="27">
        <f>IF(E9306="","",MAX(0,E9306-swcdh_thr)^2)</f>
        <v/>
      </c>
      <c r="O9306">
        <f>IF(K9306="","",ROUND(E9306-K9306,0))</f>
        <v/>
      </c>
      <c r="P9306">
        <f>IF(O9306="","",IF(O9306&gt;=1,O9306,0))</f>
        <v/>
      </c>
      <c r="Q9306" s="27">
        <f>IF(E9306="","",MAX(0,E9306-22))</f>
        <v/>
      </c>
      <c r="R9306" s="27">
        <f>IF(H9306=1,E9306,"")</f>
        <v/>
      </c>
      <c r="S9306" s="27">
        <f>IF(AND(H9306=1,J9306&lt;&gt;""),E9306-J9306,"")</f>
        <v/>
      </c>
      <c r="T9306">
        <f>IF(G9306="","",MONTH(G9306))</f>
        <v/>
      </c>
    </row>
    <row r="9307">
      <c r="A9307" s="24" t="n"/>
      <c r="B9307" s="24" t="n"/>
      <c r="C9307" s="24" t="n"/>
      <c r="D9307" s="24" t="n"/>
      <c r="E9307" s="24" t="n"/>
      <c r="F9307" s="25">
        <f>IF($E9307="","",DATE(IF($A9307="",nominal_year,$A9307),$B9307,$C9307)+($D9307-IF(LEFT(hour_conv,1)="1",1,0))/24)</f>
        <v/>
      </c>
      <c r="G9307" s="26">
        <f>IF(F9307="","",INT(F9307))</f>
        <v/>
      </c>
      <c r="H9307">
        <f>IF(G9307="","",IF(AND(MONTH(G9307)*100+DAY(G9307)&gt;=season_lo,MONTH(G9307)*100+DAY(G9307)&lt;=season_hi),1,0))</f>
        <v/>
      </c>
      <c r="I9307">
        <f>IF(G9307="","",G9307-first_day+1)</f>
        <v/>
      </c>
      <c r="J9307" s="27">
        <f>IF(I9307="","",INDEX(Daily!$J$2:$J$421,I9307))</f>
        <v/>
      </c>
      <c r="K9307" s="27">
        <f>IF(J9307="","",J9307+cat_offset)</f>
        <v/>
      </c>
      <c r="L9307" s="27">
        <f>IF(J9307="","",MAX(0,E9307-J9307)^2)</f>
        <v/>
      </c>
      <c r="M9307" s="27">
        <f>IF(J9307="","",MAX(0,E9307-(J9307+twcdh_off))^2)</f>
        <v/>
      </c>
      <c r="N9307" s="27">
        <f>IF(E9307="","",MAX(0,E9307-swcdh_thr)^2)</f>
        <v/>
      </c>
      <c r="O9307">
        <f>IF(K9307="","",ROUND(E9307-K9307,0))</f>
        <v/>
      </c>
      <c r="P9307">
        <f>IF(O9307="","",IF(O9307&gt;=1,O9307,0))</f>
        <v/>
      </c>
      <c r="Q9307" s="27">
        <f>IF(E9307="","",MAX(0,E9307-22))</f>
        <v/>
      </c>
      <c r="R9307" s="27">
        <f>IF(H9307=1,E9307,"")</f>
        <v/>
      </c>
      <c r="S9307" s="27">
        <f>IF(AND(H9307=1,J9307&lt;&gt;""),E9307-J9307,"")</f>
        <v/>
      </c>
      <c r="T9307">
        <f>IF(G9307="","",MONTH(G9307))</f>
        <v/>
      </c>
    </row>
    <row r="9308">
      <c r="A9308" s="24" t="n"/>
      <c r="B9308" s="24" t="n"/>
      <c r="C9308" s="24" t="n"/>
      <c r="D9308" s="24" t="n"/>
      <c r="E9308" s="24" t="n"/>
      <c r="F9308" s="25">
        <f>IF($E9308="","",DATE(IF($A9308="",nominal_year,$A9308),$B9308,$C9308)+($D9308-IF(LEFT(hour_conv,1)="1",1,0))/24)</f>
        <v/>
      </c>
      <c r="G9308" s="26">
        <f>IF(F9308="","",INT(F9308))</f>
        <v/>
      </c>
      <c r="H9308">
        <f>IF(G9308="","",IF(AND(MONTH(G9308)*100+DAY(G9308)&gt;=season_lo,MONTH(G9308)*100+DAY(G9308)&lt;=season_hi),1,0))</f>
        <v/>
      </c>
      <c r="I9308">
        <f>IF(G9308="","",G9308-first_day+1)</f>
        <v/>
      </c>
      <c r="J9308" s="27">
        <f>IF(I9308="","",INDEX(Daily!$J$2:$J$421,I9308))</f>
        <v/>
      </c>
      <c r="K9308" s="27">
        <f>IF(J9308="","",J9308+cat_offset)</f>
        <v/>
      </c>
      <c r="L9308" s="27">
        <f>IF(J9308="","",MAX(0,E9308-J9308)^2)</f>
        <v/>
      </c>
      <c r="M9308" s="27">
        <f>IF(J9308="","",MAX(0,E9308-(J9308+twcdh_off))^2)</f>
        <v/>
      </c>
      <c r="N9308" s="27">
        <f>IF(E9308="","",MAX(0,E9308-swcdh_thr)^2)</f>
        <v/>
      </c>
      <c r="O9308">
        <f>IF(K9308="","",ROUND(E9308-K9308,0))</f>
        <v/>
      </c>
      <c r="P9308">
        <f>IF(O9308="","",IF(O9308&gt;=1,O9308,0))</f>
        <v/>
      </c>
      <c r="Q9308" s="27">
        <f>IF(E9308="","",MAX(0,E9308-22))</f>
        <v/>
      </c>
      <c r="R9308" s="27">
        <f>IF(H9308=1,E9308,"")</f>
        <v/>
      </c>
      <c r="S9308" s="27">
        <f>IF(AND(H9308=1,J9308&lt;&gt;""),E9308-J9308,"")</f>
        <v/>
      </c>
      <c r="T9308">
        <f>IF(G9308="","",MONTH(G9308))</f>
        <v/>
      </c>
    </row>
    <row r="9309">
      <c r="A9309" s="24" t="n"/>
      <c r="B9309" s="24" t="n"/>
      <c r="C9309" s="24" t="n"/>
      <c r="D9309" s="24" t="n"/>
      <c r="E9309" s="24" t="n"/>
      <c r="F9309" s="25">
        <f>IF($E9309="","",DATE(IF($A9309="",nominal_year,$A9309),$B9309,$C9309)+($D9309-IF(LEFT(hour_conv,1)="1",1,0))/24)</f>
        <v/>
      </c>
      <c r="G9309" s="26">
        <f>IF(F9309="","",INT(F9309))</f>
        <v/>
      </c>
      <c r="H9309">
        <f>IF(G9309="","",IF(AND(MONTH(G9309)*100+DAY(G9309)&gt;=season_lo,MONTH(G9309)*100+DAY(G9309)&lt;=season_hi),1,0))</f>
        <v/>
      </c>
      <c r="I9309">
        <f>IF(G9309="","",G9309-first_day+1)</f>
        <v/>
      </c>
      <c r="J9309" s="27">
        <f>IF(I9309="","",INDEX(Daily!$J$2:$J$421,I9309))</f>
        <v/>
      </c>
      <c r="K9309" s="27">
        <f>IF(J9309="","",J9309+cat_offset)</f>
        <v/>
      </c>
      <c r="L9309" s="27">
        <f>IF(J9309="","",MAX(0,E9309-J9309)^2)</f>
        <v/>
      </c>
      <c r="M9309" s="27">
        <f>IF(J9309="","",MAX(0,E9309-(J9309+twcdh_off))^2)</f>
        <v/>
      </c>
      <c r="N9309" s="27">
        <f>IF(E9309="","",MAX(0,E9309-swcdh_thr)^2)</f>
        <v/>
      </c>
      <c r="O9309">
        <f>IF(K9309="","",ROUND(E9309-K9309,0))</f>
        <v/>
      </c>
      <c r="P9309">
        <f>IF(O9309="","",IF(O9309&gt;=1,O9309,0))</f>
        <v/>
      </c>
      <c r="Q9309" s="27">
        <f>IF(E9309="","",MAX(0,E9309-22))</f>
        <v/>
      </c>
      <c r="R9309" s="27">
        <f>IF(H9309=1,E9309,"")</f>
        <v/>
      </c>
      <c r="S9309" s="27">
        <f>IF(AND(H9309=1,J9309&lt;&gt;""),E9309-J9309,"")</f>
        <v/>
      </c>
      <c r="T9309">
        <f>IF(G9309="","",MONTH(G9309))</f>
        <v/>
      </c>
    </row>
    <row r="9310">
      <c r="A9310" s="24" t="n"/>
      <c r="B9310" s="24" t="n"/>
      <c r="C9310" s="24" t="n"/>
      <c r="D9310" s="24" t="n"/>
      <c r="E9310" s="24" t="n"/>
      <c r="F9310" s="25">
        <f>IF($E9310="","",DATE(IF($A9310="",nominal_year,$A9310),$B9310,$C9310)+($D9310-IF(LEFT(hour_conv,1)="1",1,0))/24)</f>
        <v/>
      </c>
      <c r="G9310" s="26">
        <f>IF(F9310="","",INT(F9310))</f>
        <v/>
      </c>
      <c r="H9310">
        <f>IF(G9310="","",IF(AND(MONTH(G9310)*100+DAY(G9310)&gt;=season_lo,MONTH(G9310)*100+DAY(G9310)&lt;=season_hi),1,0))</f>
        <v/>
      </c>
      <c r="I9310">
        <f>IF(G9310="","",G9310-first_day+1)</f>
        <v/>
      </c>
      <c r="J9310" s="27">
        <f>IF(I9310="","",INDEX(Daily!$J$2:$J$421,I9310))</f>
        <v/>
      </c>
      <c r="K9310" s="27">
        <f>IF(J9310="","",J9310+cat_offset)</f>
        <v/>
      </c>
      <c r="L9310" s="27">
        <f>IF(J9310="","",MAX(0,E9310-J9310)^2)</f>
        <v/>
      </c>
      <c r="M9310" s="27">
        <f>IF(J9310="","",MAX(0,E9310-(J9310+twcdh_off))^2)</f>
        <v/>
      </c>
      <c r="N9310" s="27">
        <f>IF(E9310="","",MAX(0,E9310-swcdh_thr)^2)</f>
        <v/>
      </c>
      <c r="O9310">
        <f>IF(K9310="","",ROUND(E9310-K9310,0))</f>
        <v/>
      </c>
      <c r="P9310">
        <f>IF(O9310="","",IF(O9310&gt;=1,O9310,0))</f>
        <v/>
      </c>
      <c r="Q9310" s="27">
        <f>IF(E9310="","",MAX(0,E9310-22))</f>
        <v/>
      </c>
      <c r="R9310" s="27">
        <f>IF(H9310=1,E9310,"")</f>
        <v/>
      </c>
      <c r="S9310" s="27">
        <f>IF(AND(H9310=1,J9310&lt;&gt;""),E9310-J9310,"")</f>
        <v/>
      </c>
      <c r="T9310">
        <f>IF(G9310="","",MONTH(G9310))</f>
        <v/>
      </c>
    </row>
    <row r="9311">
      <c r="A9311" s="24" t="n"/>
      <c r="B9311" s="24" t="n"/>
      <c r="C9311" s="24" t="n"/>
      <c r="D9311" s="24" t="n"/>
      <c r="E9311" s="24" t="n"/>
      <c r="F9311" s="25">
        <f>IF($E9311="","",DATE(IF($A9311="",nominal_year,$A9311),$B9311,$C9311)+($D9311-IF(LEFT(hour_conv,1)="1",1,0))/24)</f>
        <v/>
      </c>
      <c r="G9311" s="26">
        <f>IF(F9311="","",INT(F9311))</f>
        <v/>
      </c>
      <c r="H9311">
        <f>IF(G9311="","",IF(AND(MONTH(G9311)*100+DAY(G9311)&gt;=season_lo,MONTH(G9311)*100+DAY(G9311)&lt;=season_hi),1,0))</f>
        <v/>
      </c>
      <c r="I9311">
        <f>IF(G9311="","",G9311-first_day+1)</f>
        <v/>
      </c>
      <c r="J9311" s="27">
        <f>IF(I9311="","",INDEX(Daily!$J$2:$J$421,I9311))</f>
        <v/>
      </c>
      <c r="K9311" s="27">
        <f>IF(J9311="","",J9311+cat_offset)</f>
        <v/>
      </c>
      <c r="L9311" s="27">
        <f>IF(J9311="","",MAX(0,E9311-J9311)^2)</f>
        <v/>
      </c>
      <c r="M9311" s="27">
        <f>IF(J9311="","",MAX(0,E9311-(J9311+twcdh_off))^2)</f>
        <v/>
      </c>
      <c r="N9311" s="27">
        <f>IF(E9311="","",MAX(0,E9311-swcdh_thr)^2)</f>
        <v/>
      </c>
      <c r="O9311">
        <f>IF(K9311="","",ROUND(E9311-K9311,0))</f>
        <v/>
      </c>
      <c r="P9311">
        <f>IF(O9311="","",IF(O9311&gt;=1,O9311,0))</f>
        <v/>
      </c>
      <c r="Q9311" s="27">
        <f>IF(E9311="","",MAX(0,E9311-22))</f>
        <v/>
      </c>
      <c r="R9311" s="27">
        <f>IF(H9311=1,E9311,"")</f>
        <v/>
      </c>
      <c r="S9311" s="27">
        <f>IF(AND(H9311=1,J9311&lt;&gt;""),E9311-J9311,"")</f>
        <v/>
      </c>
      <c r="T9311">
        <f>IF(G9311="","",MONTH(G9311))</f>
        <v/>
      </c>
    </row>
    <row r="9312">
      <c r="A9312" s="24" t="n"/>
      <c r="B9312" s="24" t="n"/>
      <c r="C9312" s="24" t="n"/>
      <c r="D9312" s="24" t="n"/>
      <c r="E9312" s="24" t="n"/>
      <c r="F9312" s="25">
        <f>IF($E9312="","",DATE(IF($A9312="",nominal_year,$A9312),$B9312,$C9312)+($D9312-IF(LEFT(hour_conv,1)="1",1,0))/24)</f>
        <v/>
      </c>
      <c r="G9312" s="26">
        <f>IF(F9312="","",INT(F9312))</f>
        <v/>
      </c>
      <c r="H9312">
        <f>IF(G9312="","",IF(AND(MONTH(G9312)*100+DAY(G9312)&gt;=season_lo,MONTH(G9312)*100+DAY(G9312)&lt;=season_hi),1,0))</f>
        <v/>
      </c>
      <c r="I9312">
        <f>IF(G9312="","",G9312-first_day+1)</f>
        <v/>
      </c>
      <c r="J9312" s="27">
        <f>IF(I9312="","",INDEX(Daily!$J$2:$J$421,I9312))</f>
        <v/>
      </c>
      <c r="K9312" s="27">
        <f>IF(J9312="","",J9312+cat_offset)</f>
        <v/>
      </c>
      <c r="L9312" s="27">
        <f>IF(J9312="","",MAX(0,E9312-J9312)^2)</f>
        <v/>
      </c>
      <c r="M9312" s="27">
        <f>IF(J9312="","",MAX(0,E9312-(J9312+twcdh_off))^2)</f>
        <v/>
      </c>
      <c r="N9312" s="27">
        <f>IF(E9312="","",MAX(0,E9312-swcdh_thr)^2)</f>
        <v/>
      </c>
      <c r="O9312">
        <f>IF(K9312="","",ROUND(E9312-K9312,0))</f>
        <v/>
      </c>
      <c r="P9312">
        <f>IF(O9312="","",IF(O9312&gt;=1,O9312,0))</f>
        <v/>
      </c>
      <c r="Q9312" s="27">
        <f>IF(E9312="","",MAX(0,E9312-22))</f>
        <v/>
      </c>
      <c r="R9312" s="27">
        <f>IF(H9312=1,E9312,"")</f>
        <v/>
      </c>
      <c r="S9312" s="27">
        <f>IF(AND(H9312=1,J9312&lt;&gt;""),E9312-J9312,"")</f>
        <v/>
      </c>
      <c r="T9312">
        <f>IF(G9312="","",MONTH(G9312))</f>
        <v/>
      </c>
    </row>
    <row r="9313">
      <c r="A9313" s="24" t="n"/>
      <c r="B9313" s="24" t="n"/>
      <c r="C9313" s="24" t="n"/>
      <c r="D9313" s="24" t="n"/>
      <c r="E9313" s="24" t="n"/>
      <c r="F9313" s="25">
        <f>IF($E9313="","",DATE(IF($A9313="",nominal_year,$A9313),$B9313,$C9313)+($D9313-IF(LEFT(hour_conv,1)="1",1,0))/24)</f>
        <v/>
      </c>
      <c r="G9313" s="26">
        <f>IF(F9313="","",INT(F9313))</f>
        <v/>
      </c>
      <c r="H9313">
        <f>IF(G9313="","",IF(AND(MONTH(G9313)*100+DAY(G9313)&gt;=season_lo,MONTH(G9313)*100+DAY(G9313)&lt;=season_hi),1,0))</f>
        <v/>
      </c>
      <c r="I9313">
        <f>IF(G9313="","",G9313-first_day+1)</f>
        <v/>
      </c>
      <c r="J9313" s="27">
        <f>IF(I9313="","",INDEX(Daily!$J$2:$J$421,I9313))</f>
        <v/>
      </c>
      <c r="K9313" s="27">
        <f>IF(J9313="","",J9313+cat_offset)</f>
        <v/>
      </c>
      <c r="L9313" s="27">
        <f>IF(J9313="","",MAX(0,E9313-J9313)^2)</f>
        <v/>
      </c>
      <c r="M9313" s="27">
        <f>IF(J9313="","",MAX(0,E9313-(J9313+twcdh_off))^2)</f>
        <v/>
      </c>
      <c r="N9313" s="27">
        <f>IF(E9313="","",MAX(0,E9313-swcdh_thr)^2)</f>
        <v/>
      </c>
      <c r="O9313">
        <f>IF(K9313="","",ROUND(E9313-K9313,0))</f>
        <v/>
      </c>
      <c r="P9313">
        <f>IF(O9313="","",IF(O9313&gt;=1,O9313,0))</f>
        <v/>
      </c>
      <c r="Q9313" s="27">
        <f>IF(E9313="","",MAX(0,E9313-22))</f>
        <v/>
      </c>
      <c r="R9313" s="27">
        <f>IF(H9313=1,E9313,"")</f>
        <v/>
      </c>
      <c r="S9313" s="27">
        <f>IF(AND(H9313=1,J9313&lt;&gt;""),E9313-J9313,"")</f>
        <v/>
      </c>
      <c r="T9313">
        <f>IF(G9313="","",MONTH(G9313))</f>
        <v/>
      </c>
    </row>
    <row r="9314">
      <c r="A9314" s="24" t="n"/>
      <c r="B9314" s="24" t="n"/>
      <c r="C9314" s="24" t="n"/>
      <c r="D9314" s="24" t="n"/>
      <c r="E9314" s="24" t="n"/>
      <c r="F9314" s="25">
        <f>IF($E9314="","",DATE(IF($A9314="",nominal_year,$A9314),$B9314,$C9314)+($D9314-IF(LEFT(hour_conv,1)="1",1,0))/24)</f>
        <v/>
      </c>
      <c r="G9314" s="26">
        <f>IF(F9314="","",INT(F9314))</f>
        <v/>
      </c>
      <c r="H9314">
        <f>IF(G9314="","",IF(AND(MONTH(G9314)*100+DAY(G9314)&gt;=season_lo,MONTH(G9314)*100+DAY(G9314)&lt;=season_hi),1,0))</f>
        <v/>
      </c>
      <c r="I9314">
        <f>IF(G9314="","",G9314-first_day+1)</f>
        <v/>
      </c>
      <c r="J9314" s="27">
        <f>IF(I9314="","",INDEX(Daily!$J$2:$J$421,I9314))</f>
        <v/>
      </c>
      <c r="K9314" s="27">
        <f>IF(J9314="","",J9314+cat_offset)</f>
        <v/>
      </c>
      <c r="L9314" s="27">
        <f>IF(J9314="","",MAX(0,E9314-J9314)^2)</f>
        <v/>
      </c>
      <c r="M9314" s="27">
        <f>IF(J9314="","",MAX(0,E9314-(J9314+twcdh_off))^2)</f>
        <v/>
      </c>
      <c r="N9314" s="27">
        <f>IF(E9314="","",MAX(0,E9314-swcdh_thr)^2)</f>
        <v/>
      </c>
      <c r="O9314">
        <f>IF(K9314="","",ROUND(E9314-K9314,0))</f>
        <v/>
      </c>
      <c r="P9314">
        <f>IF(O9314="","",IF(O9314&gt;=1,O9314,0))</f>
        <v/>
      </c>
      <c r="Q9314" s="27">
        <f>IF(E9314="","",MAX(0,E9314-22))</f>
        <v/>
      </c>
      <c r="R9314" s="27">
        <f>IF(H9314=1,E9314,"")</f>
        <v/>
      </c>
      <c r="S9314" s="27">
        <f>IF(AND(H9314=1,J9314&lt;&gt;""),E9314-J9314,"")</f>
        <v/>
      </c>
      <c r="T9314">
        <f>IF(G9314="","",MONTH(G9314))</f>
        <v/>
      </c>
    </row>
    <row r="9315">
      <c r="A9315" s="24" t="n"/>
      <c r="B9315" s="24" t="n"/>
      <c r="C9315" s="24" t="n"/>
      <c r="D9315" s="24" t="n"/>
      <c r="E9315" s="24" t="n"/>
      <c r="F9315" s="25">
        <f>IF($E9315="","",DATE(IF($A9315="",nominal_year,$A9315),$B9315,$C9315)+($D9315-IF(LEFT(hour_conv,1)="1",1,0))/24)</f>
        <v/>
      </c>
      <c r="G9315" s="26">
        <f>IF(F9315="","",INT(F9315))</f>
        <v/>
      </c>
      <c r="H9315">
        <f>IF(G9315="","",IF(AND(MONTH(G9315)*100+DAY(G9315)&gt;=season_lo,MONTH(G9315)*100+DAY(G9315)&lt;=season_hi),1,0))</f>
        <v/>
      </c>
      <c r="I9315">
        <f>IF(G9315="","",G9315-first_day+1)</f>
        <v/>
      </c>
      <c r="J9315" s="27">
        <f>IF(I9315="","",INDEX(Daily!$J$2:$J$421,I9315))</f>
        <v/>
      </c>
      <c r="K9315" s="27">
        <f>IF(J9315="","",J9315+cat_offset)</f>
        <v/>
      </c>
      <c r="L9315" s="27">
        <f>IF(J9315="","",MAX(0,E9315-J9315)^2)</f>
        <v/>
      </c>
      <c r="M9315" s="27">
        <f>IF(J9315="","",MAX(0,E9315-(J9315+twcdh_off))^2)</f>
        <v/>
      </c>
      <c r="N9315" s="27">
        <f>IF(E9315="","",MAX(0,E9315-swcdh_thr)^2)</f>
        <v/>
      </c>
      <c r="O9315">
        <f>IF(K9315="","",ROUND(E9315-K9315,0))</f>
        <v/>
      </c>
      <c r="P9315">
        <f>IF(O9315="","",IF(O9315&gt;=1,O9315,0))</f>
        <v/>
      </c>
      <c r="Q9315" s="27">
        <f>IF(E9315="","",MAX(0,E9315-22))</f>
        <v/>
      </c>
      <c r="R9315" s="27">
        <f>IF(H9315=1,E9315,"")</f>
        <v/>
      </c>
      <c r="S9315" s="27">
        <f>IF(AND(H9315=1,J9315&lt;&gt;""),E9315-J9315,"")</f>
        <v/>
      </c>
      <c r="T9315">
        <f>IF(G9315="","",MONTH(G9315))</f>
        <v/>
      </c>
    </row>
    <row r="9316">
      <c r="A9316" s="24" t="n"/>
      <c r="B9316" s="24" t="n"/>
      <c r="C9316" s="24" t="n"/>
      <c r="D9316" s="24" t="n"/>
      <c r="E9316" s="24" t="n"/>
      <c r="F9316" s="25">
        <f>IF($E9316="","",DATE(IF($A9316="",nominal_year,$A9316),$B9316,$C9316)+($D9316-IF(LEFT(hour_conv,1)="1",1,0))/24)</f>
        <v/>
      </c>
      <c r="G9316" s="26">
        <f>IF(F9316="","",INT(F9316))</f>
        <v/>
      </c>
      <c r="H9316">
        <f>IF(G9316="","",IF(AND(MONTH(G9316)*100+DAY(G9316)&gt;=season_lo,MONTH(G9316)*100+DAY(G9316)&lt;=season_hi),1,0))</f>
        <v/>
      </c>
      <c r="I9316">
        <f>IF(G9316="","",G9316-first_day+1)</f>
        <v/>
      </c>
      <c r="J9316" s="27">
        <f>IF(I9316="","",INDEX(Daily!$J$2:$J$421,I9316))</f>
        <v/>
      </c>
      <c r="K9316" s="27">
        <f>IF(J9316="","",J9316+cat_offset)</f>
        <v/>
      </c>
      <c r="L9316" s="27">
        <f>IF(J9316="","",MAX(0,E9316-J9316)^2)</f>
        <v/>
      </c>
      <c r="M9316" s="27">
        <f>IF(J9316="","",MAX(0,E9316-(J9316+twcdh_off))^2)</f>
        <v/>
      </c>
      <c r="N9316" s="27">
        <f>IF(E9316="","",MAX(0,E9316-swcdh_thr)^2)</f>
        <v/>
      </c>
      <c r="O9316">
        <f>IF(K9316="","",ROUND(E9316-K9316,0))</f>
        <v/>
      </c>
      <c r="P9316">
        <f>IF(O9316="","",IF(O9316&gt;=1,O9316,0))</f>
        <v/>
      </c>
      <c r="Q9316" s="27">
        <f>IF(E9316="","",MAX(0,E9316-22))</f>
        <v/>
      </c>
      <c r="R9316" s="27">
        <f>IF(H9316=1,E9316,"")</f>
        <v/>
      </c>
      <c r="S9316" s="27">
        <f>IF(AND(H9316=1,J9316&lt;&gt;""),E9316-J9316,"")</f>
        <v/>
      </c>
      <c r="T9316">
        <f>IF(G9316="","",MONTH(G9316))</f>
        <v/>
      </c>
    </row>
    <row r="9317">
      <c r="A9317" s="24" t="n"/>
      <c r="B9317" s="24" t="n"/>
      <c r="C9317" s="24" t="n"/>
      <c r="D9317" s="24" t="n"/>
      <c r="E9317" s="24" t="n"/>
      <c r="F9317" s="25">
        <f>IF($E9317="","",DATE(IF($A9317="",nominal_year,$A9317),$B9317,$C9317)+($D9317-IF(LEFT(hour_conv,1)="1",1,0))/24)</f>
        <v/>
      </c>
      <c r="G9317" s="26">
        <f>IF(F9317="","",INT(F9317))</f>
        <v/>
      </c>
      <c r="H9317">
        <f>IF(G9317="","",IF(AND(MONTH(G9317)*100+DAY(G9317)&gt;=season_lo,MONTH(G9317)*100+DAY(G9317)&lt;=season_hi),1,0))</f>
        <v/>
      </c>
      <c r="I9317">
        <f>IF(G9317="","",G9317-first_day+1)</f>
        <v/>
      </c>
      <c r="J9317" s="27">
        <f>IF(I9317="","",INDEX(Daily!$J$2:$J$421,I9317))</f>
        <v/>
      </c>
      <c r="K9317" s="27">
        <f>IF(J9317="","",J9317+cat_offset)</f>
        <v/>
      </c>
      <c r="L9317" s="27">
        <f>IF(J9317="","",MAX(0,E9317-J9317)^2)</f>
        <v/>
      </c>
      <c r="M9317" s="27">
        <f>IF(J9317="","",MAX(0,E9317-(J9317+twcdh_off))^2)</f>
        <v/>
      </c>
      <c r="N9317" s="27">
        <f>IF(E9317="","",MAX(0,E9317-swcdh_thr)^2)</f>
        <v/>
      </c>
      <c r="O9317">
        <f>IF(K9317="","",ROUND(E9317-K9317,0))</f>
        <v/>
      </c>
      <c r="P9317">
        <f>IF(O9317="","",IF(O9317&gt;=1,O9317,0))</f>
        <v/>
      </c>
      <c r="Q9317" s="27">
        <f>IF(E9317="","",MAX(0,E9317-22))</f>
        <v/>
      </c>
      <c r="R9317" s="27">
        <f>IF(H9317=1,E9317,"")</f>
        <v/>
      </c>
      <c r="S9317" s="27">
        <f>IF(AND(H9317=1,J9317&lt;&gt;""),E9317-J9317,"")</f>
        <v/>
      </c>
      <c r="T9317">
        <f>IF(G9317="","",MONTH(G9317))</f>
        <v/>
      </c>
    </row>
    <row r="9318">
      <c r="A9318" s="24" t="n"/>
      <c r="B9318" s="24" t="n"/>
      <c r="C9318" s="24" t="n"/>
      <c r="D9318" s="24" t="n"/>
      <c r="E9318" s="24" t="n"/>
      <c r="F9318" s="25">
        <f>IF($E9318="","",DATE(IF($A9318="",nominal_year,$A9318),$B9318,$C9318)+($D9318-IF(LEFT(hour_conv,1)="1",1,0))/24)</f>
        <v/>
      </c>
      <c r="G9318" s="26">
        <f>IF(F9318="","",INT(F9318))</f>
        <v/>
      </c>
      <c r="H9318">
        <f>IF(G9318="","",IF(AND(MONTH(G9318)*100+DAY(G9318)&gt;=season_lo,MONTH(G9318)*100+DAY(G9318)&lt;=season_hi),1,0))</f>
        <v/>
      </c>
      <c r="I9318">
        <f>IF(G9318="","",G9318-first_day+1)</f>
        <v/>
      </c>
      <c r="J9318" s="27">
        <f>IF(I9318="","",INDEX(Daily!$J$2:$J$421,I9318))</f>
        <v/>
      </c>
      <c r="K9318" s="27">
        <f>IF(J9318="","",J9318+cat_offset)</f>
        <v/>
      </c>
      <c r="L9318" s="27">
        <f>IF(J9318="","",MAX(0,E9318-J9318)^2)</f>
        <v/>
      </c>
      <c r="M9318" s="27">
        <f>IF(J9318="","",MAX(0,E9318-(J9318+twcdh_off))^2)</f>
        <v/>
      </c>
      <c r="N9318" s="27">
        <f>IF(E9318="","",MAX(0,E9318-swcdh_thr)^2)</f>
        <v/>
      </c>
      <c r="O9318">
        <f>IF(K9318="","",ROUND(E9318-K9318,0))</f>
        <v/>
      </c>
      <c r="P9318">
        <f>IF(O9318="","",IF(O9318&gt;=1,O9318,0))</f>
        <v/>
      </c>
      <c r="Q9318" s="27">
        <f>IF(E9318="","",MAX(0,E9318-22))</f>
        <v/>
      </c>
      <c r="R9318" s="27">
        <f>IF(H9318=1,E9318,"")</f>
        <v/>
      </c>
      <c r="S9318" s="27">
        <f>IF(AND(H9318=1,J9318&lt;&gt;""),E9318-J9318,"")</f>
        <v/>
      </c>
      <c r="T9318">
        <f>IF(G9318="","",MONTH(G9318))</f>
        <v/>
      </c>
    </row>
    <row r="9319">
      <c r="A9319" s="24" t="n"/>
      <c r="B9319" s="24" t="n"/>
      <c r="C9319" s="24" t="n"/>
      <c r="D9319" s="24" t="n"/>
      <c r="E9319" s="24" t="n"/>
      <c r="F9319" s="25">
        <f>IF($E9319="","",DATE(IF($A9319="",nominal_year,$A9319),$B9319,$C9319)+($D9319-IF(LEFT(hour_conv,1)="1",1,0))/24)</f>
        <v/>
      </c>
      <c r="G9319" s="26">
        <f>IF(F9319="","",INT(F9319))</f>
        <v/>
      </c>
      <c r="H9319">
        <f>IF(G9319="","",IF(AND(MONTH(G9319)*100+DAY(G9319)&gt;=season_lo,MONTH(G9319)*100+DAY(G9319)&lt;=season_hi),1,0))</f>
        <v/>
      </c>
      <c r="I9319">
        <f>IF(G9319="","",G9319-first_day+1)</f>
        <v/>
      </c>
      <c r="J9319" s="27">
        <f>IF(I9319="","",INDEX(Daily!$J$2:$J$421,I9319))</f>
        <v/>
      </c>
      <c r="K9319" s="27">
        <f>IF(J9319="","",J9319+cat_offset)</f>
        <v/>
      </c>
      <c r="L9319" s="27">
        <f>IF(J9319="","",MAX(0,E9319-J9319)^2)</f>
        <v/>
      </c>
      <c r="M9319" s="27">
        <f>IF(J9319="","",MAX(0,E9319-(J9319+twcdh_off))^2)</f>
        <v/>
      </c>
      <c r="N9319" s="27">
        <f>IF(E9319="","",MAX(0,E9319-swcdh_thr)^2)</f>
        <v/>
      </c>
      <c r="O9319">
        <f>IF(K9319="","",ROUND(E9319-K9319,0))</f>
        <v/>
      </c>
      <c r="P9319">
        <f>IF(O9319="","",IF(O9319&gt;=1,O9319,0))</f>
        <v/>
      </c>
      <c r="Q9319" s="27">
        <f>IF(E9319="","",MAX(0,E9319-22))</f>
        <v/>
      </c>
      <c r="R9319" s="27">
        <f>IF(H9319=1,E9319,"")</f>
        <v/>
      </c>
      <c r="S9319" s="27">
        <f>IF(AND(H9319=1,J9319&lt;&gt;""),E9319-J9319,"")</f>
        <v/>
      </c>
      <c r="T9319">
        <f>IF(G9319="","",MONTH(G9319))</f>
        <v/>
      </c>
    </row>
    <row r="9320">
      <c r="A9320" s="24" t="n"/>
      <c r="B9320" s="24" t="n"/>
      <c r="C9320" s="24" t="n"/>
      <c r="D9320" s="24" t="n"/>
      <c r="E9320" s="24" t="n"/>
      <c r="F9320" s="25">
        <f>IF($E9320="","",DATE(IF($A9320="",nominal_year,$A9320),$B9320,$C9320)+($D9320-IF(LEFT(hour_conv,1)="1",1,0))/24)</f>
        <v/>
      </c>
      <c r="G9320" s="26">
        <f>IF(F9320="","",INT(F9320))</f>
        <v/>
      </c>
      <c r="H9320">
        <f>IF(G9320="","",IF(AND(MONTH(G9320)*100+DAY(G9320)&gt;=season_lo,MONTH(G9320)*100+DAY(G9320)&lt;=season_hi),1,0))</f>
        <v/>
      </c>
      <c r="I9320">
        <f>IF(G9320="","",G9320-first_day+1)</f>
        <v/>
      </c>
      <c r="J9320" s="27">
        <f>IF(I9320="","",INDEX(Daily!$J$2:$J$421,I9320))</f>
        <v/>
      </c>
      <c r="K9320" s="27">
        <f>IF(J9320="","",J9320+cat_offset)</f>
        <v/>
      </c>
      <c r="L9320" s="27">
        <f>IF(J9320="","",MAX(0,E9320-J9320)^2)</f>
        <v/>
      </c>
      <c r="M9320" s="27">
        <f>IF(J9320="","",MAX(0,E9320-(J9320+twcdh_off))^2)</f>
        <v/>
      </c>
      <c r="N9320" s="27">
        <f>IF(E9320="","",MAX(0,E9320-swcdh_thr)^2)</f>
        <v/>
      </c>
      <c r="O9320">
        <f>IF(K9320="","",ROUND(E9320-K9320,0))</f>
        <v/>
      </c>
      <c r="P9320">
        <f>IF(O9320="","",IF(O9320&gt;=1,O9320,0))</f>
        <v/>
      </c>
      <c r="Q9320" s="27">
        <f>IF(E9320="","",MAX(0,E9320-22))</f>
        <v/>
      </c>
      <c r="R9320" s="27">
        <f>IF(H9320=1,E9320,"")</f>
        <v/>
      </c>
      <c r="S9320" s="27">
        <f>IF(AND(H9320=1,J9320&lt;&gt;""),E9320-J9320,"")</f>
        <v/>
      </c>
      <c r="T9320">
        <f>IF(G9320="","",MONTH(G9320))</f>
        <v/>
      </c>
    </row>
    <row r="9321">
      <c r="A9321" s="24" t="n"/>
      <c r="B9321" s="24" t="n"/>
      <c r="C9321" s="24" t="n"/>
      <c r="D9321" s="24" t="n"/>
      <c r="E9321" s="24" t="n"/>
      <c r="F9321" s="25">
        <f>IF($E9321="","",DATE(IF($A9321="",nominal_year,$A9321),$B9321,$C9321)+($D9321-IF(LEFT(hour_conv,1)="1",1,0))/24)</f>
        <v/>
      </c>
      <c r="G9321" s="26">
        <f>IF(F9321="","",INT(F9321))</f>
        <v/>
      </c>
      <c r="H9321">
        <f>IF(G9321="","",IF(AND(MONTH(G9321)*100+DAY(G9321)&gt;=season_lo,MONTH(G9321)*100+DAY(G9321)&lt;=season_hi),1,0))</f>
        <v/>
      </c>
      <c r="I9321">
        <f>IF(G9321="","",G9321-first_day+1)</f>
        <v/>
      </c>
      <c r="J9321" s="27">
        <f>IF(I9321="","",INDEX(Daily!$J$2:$J$421,I9321))</f>
        <v/>
      </c>
      <c r="K9321" s="27">
        <f>IF(J9321="","",J9321+cat_offset)</f>
        <v/>
      </c>
      <c r="L9321" s="27">
        <f>IF(J9321="","",MAX(0,E9321-J9321)^2)</f>
        <v/>
      </c>
      <c r="M9321" s="27">
        <f>IF(J9321="","",MAX(0,E9321-(J9321+twcdh_off))^2)</f>
        <v/>
      </c>
      <c r="N9321" s="27">
        <f>IF(E9321="","",MAX(0,E9321-swcdh_thr)^2)</f>
        <v/>
      </c>
      <c r="O9321">
        <f>IF(K9321="","",ROUND(E9321-K9321,0))</f>
        <v/>
      </c>
      <c r="P9321">
        <f>IF(O9321="","",IF(O9321&gt;=1,O9321,0))</f>
        <v/>
      </c>
      <c r="Q9321" s="27">
        <f>IF(E9321="","",MAX(0,E9321-22))</f>
        <v/>
      </c>
      <c r="R9321" s="27">
        <f>IF(H9321=1,E9321,"")</f>
        <v/>
      </c>
      <c r="S9321" s="27">
        <f>IF(AND(H9321=1,J9321&lt;&gt;""),E9321-J9321,"")</f>
        <v/>
      </c>
      <c r="T9321">
        <f>IF(G9321="","",MONTH(G9321))</f>
        <v/>
      </c>
    </row>
    <row r="9322">
      <c r="A9322" s="24" t="n"/>
      <c r="B9322" s="24" t="n"/>
      <c r="C9322" s="24" t="n"/>
      <c r="D9322" s="24" t="n"/>
      <c r="E9322" s="24" t="n"/>
      <c r="F9322" s="25">
        <f>IF($E9322="","",DATE(IF($A9322="",nominal_year,$A9322),$B9322,$C9322)+($D9322-IF(LEFT(hour_conv,1)="1",1,0))/24)</f>
        <v/>
      </c>
      <c r="G9322" s="26">
        <f>IF(F9322="","",INT(F9322))</f>
        <v/>
      </c>
      <c r="H9322">
        <f>IF(G9322="","",IF(AND(MONTH(G9322)*100+DAY(G9322)&gt;=season_lo,MONTH(G9322)*100+DAY(G9322)&lt;=season_hi),1,0))</f>
        <v/>
      </c>
      <c r="I9322">
        <f>IF(G9322="","",G9322-first_day+1)</f>
        <v/>
      </c>
      <c r="J9322" s="27">
        <f>IF(I9322="","",INDEX(Daily!$J$2:$J$421,I9322))</f>
        <v/>
      </c>
      <c r="K9322" s="27">
        <f>IF(J9322="","",J9322+cat_offset)</f>
        <v/>
      </c>
      <c r="L9322" s="27">
        <f>IF(J9322="","",MAX(0,E9322-J9322)^2)</f>
        <v/>
      </c>
      <c r="M9322" s="27">
        <f>IF(J9322="","",MAX(0,E9322-(J9322+twcdh_off))^2)</f>
        <v/>
      </c>
      <c r="N9322" s="27">
        <f>IF(E9322="","",MAX(0,E9322-swcdh_thr)^2)</f>
        <v/>
      </c>
      <c r="O9322">
        <f>IF(K9322="","",ROUND(E9322-K9322,0))</f>
        <v/>
      </c>
      <c r="P9322">
        <f>IF(O9322="","",IF(O9322&gt;=1,O9322,0))</f>
        <v/>
      </c>
      <c r="Q9322" s="27">
        <f>IF(E9322="","",MAX(0,E9322-22))</f>
        <v/>
      </c>
      <c r="R9322" s="27">
        <f>IF(H9322=1,E9322,"")</f>
        <v/>
      </c>
      <c r="S9322" s="27">
        <f>IF(AND(H9322=1,J9322&lt;&gt;""),E9322-J9322,"")</f>
        <v/>
      </c>
      <c r="T9322">
        <f>IF(G9322="","",MONTH(G9322))</f>
        <v/>
      </c>
    </row>
    <row r="9323">
      <c r="A9323" s="24" t="n"/>
      <c r="B9323" s="24" t="n"/>
      <c r="C9323" s="24" t="n"/>
      <c r="D9323" s="24" t="n"/>
      <c r="E9323" s="24" t="n"/>
      <c r="F9323" s="25">
        <f>IF($E9323="","",DATE(IF($A9323="",nominal_year,$A9323),$B9323,$C9323)+($D9323-IF(LEFT(hour_conv,1)="1",1,0))/24)</f>
        <v/>
      </c>
      <c r="G9323" s="26">
        <f>IF(F9323="","",INT(F9323))</f>
        <v/>
      </c>
      <c r="H9323">
        <f>IF(G9323="","",IF(AND(MONTH(G9323)*100+DAY(G9323)&gt;=season_lo,MONTH(G9323)*100+DAY(G9323)&lt;=season_hi),1,0))</f>
        <v/>
      </c>
      <c r="I9323">
        <f>IF(G9323="","",G9323-first_day+1)</f>
        <v/>
      </c>
      <c r="J9323" s="27">
        <f>IF(I9323="","",INDEX(Daily!$J$2:$J$421,I9323))</f>
        <v/>
      </c>
      <c r="K9323" s="27">
        <f>IF(J9323="","",J9323+cat_offset)</f>
        <v/>
      </c>
      <c r="L9323" s="27">
        <f>IF(J9323="","",MAX(0,E9323-J9323)^2)</f>
        <v/>
      </c>
      <c r="M9323" s="27">
        <f>IF(J9323="","",MAX(0,E9323-(J9323+twcdh_off))^2)</f>
        <v/>
      </c>
      <c r="N9323" s="27">
        <f>IF(E9323="","",MAX(0,E9323-swcdh_thr)^2)</f>
        <v/>
      </c>
      <c r="O9323">
        <f>IF(K9323="","",ROUND(E9323-K9323,0))</f>
        <v/>
      </c>
      <c r="P9323">
        <f>IF(O9323="","",IF(O9323&gt;=1,O9323,0))</f>
        <v/>
      </c>
      <c r="Q9323" s="27">
        <f>IF(E9323="","",MAX(0,E9323-22))</f>
        <v/>
      </c>
      <c r="R9323" s="27">
        <f>IF(H9323=1,E9323,"")</f>
        <v/>
      </c>
      <c r="S9323" s="27">
        <f>IF(AND(H9323=1,J9323&lt;&gt;""),E9323-J9323,"")</f>
        <v/>
      </c>
      <c r="T9323">
        <f>IF(G9323="","",MONTH(G9323))</f>
        <v/>
      </c>
    </row>
    <row r="9324">
      <c r="A9324" s="24" t="n"/>
      <c r="B9324" s="24" t="n"/>
      <c r="C9324" s="24" t="n"/>
      <c r="D9324" s="24" t="n"/>
      <c r="E9324" s="24" t="n"/>
      <c r="F9324" s="25">
        <f>IF($E9324="","",DATE(IF($A9324="",nominal_year,$A9324),$B9324,$C9324)+($D9324-IF(LEFT(hour_conv,1)="1",1,0))/24)</f>
        <v/>
      </c>
      <c r="G9324" s="26">
        <f>IF(F9324="","",INT(F9324))</f>
        <v/>
      </c>
      <c r="H9324">
        <f>IF(G9324="","",IF(AND(MONTH(G9324)*100+DAY(G9324)&gt;=season_lo,MONTH(G9324)*100+DAY(G9324)&lt;=season_hi),1,0))</f>
        <v/>
      </c>
      <c r="I9324">
        <f>IF(G9324="","",G9324-first_day+1)</f>
        <v/>
      </c>
      <c r="J9324" s="27">
        <f>IF(I9324="","",INDEX(Daily!$J$2:$J$421,I9324))</f>
        <v/>
      </c>
      <c r="K9324" s="27">
        <f>IF(J9324="","",J9324+cat_offset)</f>
        <v/>
      </c>
      <c r="L9324" s="27">
        <f>IF(J9324="","",MAX(0,E9324-J9324)^2)</f>
        <v/>
      </c>
      <c r="M9324" s="27">
        <f>IF(J9324="","",MAX(0,E9324-(J9324+twcdh_off))^2)</f>
        <v/>
      </c>
      <c r="N9324" s="27">
        <f>IF(E9324="","",MAX(0,E9324-swcdh_thr)^2)</f>
        <v/>
      </c>
      <c r="O9324">
        <f>IF(K9324="","",ROUND(E9324-K9324,0))</f>
        <v/>
      </c>
      <c r="P9324">
        <f>IF(O9324="","",IF(O9324&gt;=1,O9324,0))</f>
        <v/>
      </c>
      <c r="Q9324" s="27">
        <f>IF(E9324="","",MAX(0,E9324-22))</f>
        <v/>
      </c>
      <c r="R9324" s="27">
        <f>IF(H9324=1,E9324,"")</f>
        <v/>
      </c>
      <c r="S9324" s="27">
        <f>IF(AND(H9324=1,J9324&lt;&gt;""),E9324-J9324,"")</f>
        <v/>
      </c>
      <c r="T9324">
        <f>IF(G9324="","",MONTH(G9324))</f>
        <v/>
      </c>
    </row>
    <row r="9325">
      <c r="A9325" s="24" t="n"/>
      <c r="B9325" s="24" t="n"/>
      <c r="C9325" s="24" t="n"/>
      <c r="D9325" s="24" t="n"/>
      <c r="E9325" s="24" t="n"/>
      <c r="F9325" s="25">
        <f>IF($E9325="","",DATE(IF($A9325="",nominal_year,$A9325),$B9325,$C9325)+($D9325-IF(LEFT(hour_conv,1)="1",1,0))/24)</f>
        <v/>
      </c>
      <c r="G9325" s="26">
        <f>IF(F9325="","",INT(F9325))</f>
        <v/>
      </c>
      <c r="H9325">
        <f>IF(G9325="","",IF(AND(MONTH(G9325)*100+DAY(G9325)&gt;=season_lo,MONTH(G9325)*100+DAY(G9325)&lt;=season_hi),1,0))</f>
        <v/>
      </c>
      <c r="I9325">
        <f>IF(G9325="","",G9325-first_day+1)</f>
        <v/>
      </c>
      <c r="J9325" s="27">
        <f>IF(I9325="","",INDEX(Daily!$J$2:$J$421,I9325))</f>
        <v/>
      </c>
      <c r="K9325" s="27">
        <f>IF(J9325="","",J9325+cat_offset)</f>
        <v/>
      </c>
      <c r="L9325" s="27">
        <f>IF(J9325="","",MAX(0,E9325-J9325)^2)</f>
        <v/>
      </c>
      <c r="M9325" s="27">
        <f>IF(J9325="","",MAX(0,E9325-(J9325+twcdh_off))^2)</f>
        <v/>
      </c>
      <c r="N9325" s="27">
        <f>IF(E9325="","",MAX(0,E9325-swcdh_thr)^2)</f>
        <v/>
      </c>
      <c r="O9325">
        <f>IF(K9325="","",ROUND(E9325-K9325,0))</f>
        <v/>
      </c>
      <c r="P9325">
        <f>IF(O9325="","",IF(O9325&gt;=1,O9325,0))</f>
        <v/>
      </c>
      <c r="Q9325" s="27">
        <f>IF(E9325="","",MAX(0,E9325-22))</f>
        <v/>
      </c>
      <c r="R9325" s="27">
        <f>IF(H9325=1,E9325,"")</f>
        <v/>
      </c>
      <c r="S9325" s="27">
        <f>IF(AND(H9325=1,J9325&lt;&gt;""),E9325-J9325,"")</f>
        <v/>
      </c>
      <c r="T9325">
        <f>IF(G9325="","",MONTH(G9325))</f>
        <v/>
      </c>
    </row>
    <row r="9326">
      <c r="A9326" s="24" t="n"/>
      <c r="B9326" s="24" t="n"/>
      <c r="C9326" s="24" t="n"/>
      <c r="D9326" s="24" t="n"/>
      <c r="E9326" s="24" t="n"/>
      <c r="F9326" s="25">
        <f>IF($E9326="","",DATE(IF($A9326="",nominal_year,$A9326),$B9326,$C9326)+($D9326-IF(LEFT(hour_conv,1)="1",1,0))/24)</f>
        <v/>
      </c>
      <c r="G9326" s="26">
        <f>IF(F9326="","",INT(F9326))</f>
        <v/>
      </c>
      <c r="H9326">
        <f>IF(G9326="","",IF(AND(MONTH(G9326)*100+DAY(G9326)&gt;=season_lo,MONTH(G9326)*100+DAY(G9326)&lt;=season_hi),1,0))</f>
        <v/>
      </c>
      <c r="I9326">
        <f>IF(G9326="","",G9326-first_day+1)</f>
        <v/>
      </c>
      <c r="J9326" s="27">
        <f>IF(I9326="","",INDEX(Daily!$J$2:$J$421,I9326))</f>
        <v/>
      </c>
      <c r="K9326" s="27">
        <f>IF(J9326="","",J9326+cat_offset)</f>
        <v/>
      </c>
      <c r="L9326" s="27">
        <f>IF(J9326="","",MAX(0,E9326-J9326)^2)</f>
        <v/>
      </c>
      <c r="M9326" s="27">
        <f>IF(J9326="","",MAX(0,E9326-(J9326+twcdh_off))^2)</f>
        <v/>
      </c>
      <c r="N9326" s="27">
        <f>IF(E9326="","",MAX(0,E9326-swcdh_thr)^2)</f>
        <v/>
      </c>
      <c r="O9326">
        <f>IF(K9326="","",ROUND(E9326-K9326,0))</f>
        <v/>
      </c>
      <c r="P9326">
        <f>IF(O9326="","",IF(O9326&gt;=1,O9326,0))</f>
        <v/>
      </c>
      <c r="Q9326" s="27">
        <f>IF(E9326="","",MAX(0,E9326-22))</f>
        <v/>
      </c>
      <c r="R9326" s="27">
        <f>IF(H9326=1,E9326,"")</f>
        <v/>
      </c>
      <c r="S9326" s="27">
        <f>IF(AND(H9326=1,J9326&lt;&gt;""),E9326-J9326,"")</f>
        <v/>
      </c>
      <c r="T9326">
        <f>IF(G9326="","",MONTH(G9326))</f>
        <v/>
      </c>
    </row>
    <row r="9327">
      <c r="A9327" s="24" t="n"/>
      <c r="B9327" s="24" t="n"/>
      <c r="C9327" s="24" t="n"/>
      <c r="D9327" s="24" t="n"/>
      <c r="E9327" s="24" t="n"/>
      <c r="F9327" s="25">
        <f>IF($E9327="","",DATE(IF($A9327="",nominal_year,$A9327),$B9327,$C9327)+($D9327-IF(LEFT(hour_conv,1)="1",1,0))/24)</f>
        <v/>
      </c>
      <c r="G9327" s="26">
        <f>IF(F9327="","",INT(F9327))</f>
        <v/>
      </c>
      <c r="H9327">
        <f>IF(G9327="","",IF(AND(MONTH(G9327)*100+DAY(G9327)&gt;=season_lo,MONTH(G9327)*100+DAY(G9327)&lt;=season_hi),1,0))</f>
        <v/>
      </c>
      <c r="I9327">
        <f>IF(G9327="","",G9327-first_day+1)</f>
        <v/>
      </c>
      <c r="J9327" s="27">
        <f>IF(I9327="","",INDEX(Daily!$J$2:$J$421,I9327))</f>
        <v/>
      </c>
      <c r="K9327" s="27">
        <f>IF(J9327="","",J9327+cat_offset)</f>
        <v/>
      </c>
      <c r="L9327" s="27">
        <f>IF(J9327="","",MAX(0,E9327-J9327)^2)</f>
        <v/>
      </c>
      <c r="M9327" s="27">
        <f>IF(J9327="","",MAX(0,E9327-(J9327+twcdh_off))^2)</f>
        <v/>
      </c>
      <c r="N9327" s="27">
        <f>IF(E9327="","",MAX(0,E9327-swcdh_thr)^2)</f>
        <v/>
      </c>
      <c r="O9327">
        <f>IF(K9327="","",ROUND(E9327-K9327,0))</f>
        <v/>
      </c>
      <c r="P9327">
        <f>IF(O9327="","",IF(O9327&gt;=1,O9327,0))</f>
        <v/>
      </c>
      <c r="Q9327" s="27">
        <f>IF(E9327="","",MAX(0,E9327-22))</f>
        <v/>
      </c>
      <c r="R9327" s="27">
        <f>IF(H9327=1,E9327,"")</f>
        <v/>
      </c>
      <c r="S9327" s="27">
        <f>IF(AND(H9327=1,J9327&lt;&gt;""),E9327-J9327,"")</f>
        <v/>
      </c>
      <c r="T9327">
        <f>IF(G9327="","",MONTH(G9327))</f>
        <v/>
      </c>
    </row>
    <row r="9328">
      <c r="A9328" s="24" t="n"/>
      <c r="B9328" s="24" t="n"/>
      <c r="C9328" s="24" t="n"/>
      <c r="D9328" s="24" t="n"/>
      <c r="E9328" s="24" t="n"/>
      <c r="F9328" s="25">
        <f>IF($E9328="","",DATE(IF($A9328="",nominal_year,$A9328),$B9328,$C9328)+($D9328-IF(LEFT(hour_conv,1)="1",1,0))/24)</f>
        <v/>
      </c>
      <c r="G9328" s="26">
        <f>IF(F9328="","",INT(F9328))</f>
        <v/>
      </c>
      <c r="H9328">
        <f>IF(G9328="","",IF(AND(MONTH(G9328)*100+DAY(G9328)&gt;=season_lo,MONTH(G9328)*100+DAY(G9328)&lt;=season_hi),1,0))</f>
        <v/>
      </c>
      <c r="I9328">
        <f>IF(G9328="","",G9328-first_day+1)</f>
        <v/>
      </c>
      <c r="J9328" s="27">
        <f>IF(I9328="","",INDEX(Daily!$J$2:$J$421,I9328))</f>
        <v/>
      </c>
      <c r="K9328" s="27">
        <f>IF(J9328="","",J9328+cat_offset)</f>
        <v/>
      </c>
      <c r="L9328" s="27">
        <f>IF(J9328="","",MAX(0,E9328-J9328)^2)</f>
        <v/>
      </c>
      <c r="M9328" s="27">
        <f>IF(J9328="","",MAX(0,E9328-(J9328+twcdh_off))^2)</f>
        <v/>
      </c>
      <c r="N9328" s="27">
        <f>IF(E9328="","",MAX(0,E9328-swcdh_thr)^2)</f>
        <v/>
      </c>
      <c r="O9328">
        <f>IF(K9328="","",ROUND(E9328-K9328,0))</f>
        <v/>
      </c>
      <c r="P9328">
        <f>IF(O9328="","",IF(O9328&gt;=1,O9328,0))</f>
        <v/>
      </c>
      <c r="Q9328" s="27">
        <f>IF(E9328="","",MAX(0,E9328-22))</f>
        <v/>
      </c>
      <c r="R9328" s="27">
        <f>IF(H9328=1,E9328,"")</f>
        <v/>
      </c>
      <c r="S9328" s="27">
        <f>IF(AND(H9328=1,J9328&lt;&gt;""),E9328-J9328,"")</f>
        <v/>
      </c>
      <c r="T9328">
        <f>IF(G9328="","",MONTH(G9328))</f>
        <v/>
      </c>
    </row>
    <row r="9329">
      <c r="A9329" s="24" t="n"/>
      <c r="B9329" s="24" t="n"/>
      <c r="C9329" s="24" t="n"/>
      <c r="D9329" s="24" t="n"/>
      <c r="E9329" s="24" t="n"/>
      <c r="F9329" s="25">
        <f>IF($E9329="","",DATE(IF($A9329="",nominal_year,$A9329),$B9329,$C9329)+($D9329-IF(LEFT(hour_conv,1)="1",1,0))/24)</f>
        <v/>
      </c>
      <c r="G9329" s="26">
        <f>IF(F9329="","",INT(F9329))</f>
        <v/>
      </c>
      <c r="H9329">
        <f>IF(G9329="","",IF(AND(MONTH(G9329)*100+DAY(G9329)&gt;=season_lo,MONTH(G9329)*100+DAY(G9329)&lt;=season_hi),1,0))</f>
        <v/>
      </c>
      <c r="I9329">
        <f>IF(G9329="","",G9329-first_day+1)</f>
        <v/>
      </c>
      <c r="J9329" s="27">
        <f>IF(I9329="","",INDEX(Daily!$J$2:$J$421,I9329))</f>
        <v/>
      </c>
      <c r="K9329" s="27">
        <f>IF(J9329="","",J9329+cat_offset)</f>
        <v/>
      </c>
      <c r="L9329" s="27">
        <f>IF(J9329="","",MAX(0,E9329-J9329)^2)</f>
        <v/>
      </c>
      <c r="M9329" s="27">
        <f>IF(J9329="","",MAX(0,E9329-(J9329+twcdh_off))^2)</f>
        <v/>
      </c>
      <c r="N9329" s="27">
        <f>IF(E9329="","",MAX(0,E9329-swcdh_thr)^2)</f>
        <v/>
      </c>
      <c r="O9329">
        <f>IF(K9329="","",ROUND(E9329-K9329,0))</f>
        <v/>
      </c>
      <c r="P9329">
        <f>IF(O9329="","",IF(O9329&gt;=1,O9329,0))</f>
        <v/>
      </c>
      <c r="Q9329" s="27">
        <f>IF(E9329="","",MAX(0,E9329-22))</f>
        <v/>
      </c>
      <c r="R9329" s="27">
        <f>IF(H9329=1,E9329,"")</f>
        <v/>
      </c>
      <c r="S9329" s="27">
        <f>IF(AND(H9329=1,J9329&lt;&gt;""),E9329-J9329,"")</f>
        <v/>
      </c>
      <c r="T9329">
        <f>IF(G9329="","",MONTH(G9329))</f>
        <v/>
      </c>
    </row>
    <row r="9330">
      <c r="A9330" s="24" t="n"/>
      <c r="B9330" s="24" t="n"/>
      <c r="C9330" s="24" t="n"/>
      <c r="D9330" s="24" t="n"/>
      <c r="E9330" s="24" t="n"/>
      <c r="F9330" s="25">
        <f>IF($E9330="","",DATE(IF($A9330="",nominal_year,$A9330),$B9330,$C9330)+($D9330-IF(LEFT(hour_conv,1)="1",1,0))/24)</f>
        <v/>
      </c>
      <c r="G9330" s="26">
        <f>IF(F9330="","",INT(F9330))</f>
        <v/>
      </c>
      <c r="H9330">
        <f>IF(G9330="","",IF(AND(MONTH(G9330)*100+DAY(G9330)&gt;=season_lo,MONTH(G9330)*100+DAY(G9330)&lt;=season_hi),1,0))</f>
        <v/>
      </c>
      <c r="I9330">
        <f>IF(G9330="","",G9330-first_day+1)</f>
        <v/>
      </c>
      <c r="J9330" s="27">
        <f>IF(I9330="","",INDEX(Daily!$J$2:$J$421,I9330))</f>
        <v/>
      </c>
      <c r="K9330" s="27">
        <f>IF(J9330="","",J9330+cat_offset)</f>
        <v/>
      </c>
      <c r="L9330" s="27">
        <f>IF(J9330="","",MAX(0,E9330-J9330)^2)</f>
        <v/>
      </c>
      <c r="M9330" s="27">
        <f>IF(J9330="","",MAX(0,E9330-(J9330+twcdh_off))^2)</f>
        <v/>
      </c>
      <c r="N9330" s="27">
        <f>IF(E9330="","",MAX(0,E9330-swcdh_thr)^2)</f>
        <v/>
      </c>
      <c r="O9330">
        <f>IF(K9330="","",ROUND(E9330-K9330,0))</f>
        <v/>
      </c>
      <c r="P9330">
        <f>IF(O9330="","",IF(O9330&gt;=1,O9330,0))</f>
        <v/>
      </c>
      <c r="Q9330" s="27">
        <f>IF(E9330="","",MAX(0,E9330-22))</f>
        <v/>
      </c>
      <c r="R9330" s="27">
        <f>IF(H9330=1,E9330,"")</f>
        <v/>
      </c>
      <c r="S9330" s="27">
        <f>IF(AND(H9330=1,J9330&lt;&gt;""),E9330-J9330,"")</f>
        <v/>
      </c>
      <c r="T9330">
        <f>IF(G9330="","",MONTH(G9330))</f>
        <v/>
      </c>
    </row>
    <row r="9331">
      <c r="A9331" s="24" t="n"/>
      <c r="B9331" s="24" t="n"/>
      <c r="C9331" s="24" t="n"/>
      <c r="D9331" s="24" t="n"/>
      <c r="E9331" s="24" t="n"/>
      <c r="F9331" s="25">
        <f>IF($E9331="","",DATE(IF($A9331="",nominal_year,$A9331),$B9331,$C9331)+($D9331-IF(LEFT(hour_conv,1)="1",1,0))/24)</f>
        <v/>
      </c>
      <c r="G9331" s="26">
        <f>IF(F9331="","",INT(F9331))</f>
        <v/>
      </c>
      <c r="H9331">
        <f>IF(G9331="","",IF(AND(MONTH(G9331)*100+DAY(G9331)&gt;=season_lo,MONTH(G9331)*100+DAY(G9331)&lt;=season_hi),1,0))</f>
        <v/>
      </c>
      <c r="I9331">
        <f>IF(G9331="","",G9331-first_day+1)</f>
        <v/>
      </c>
      <c r="J9331" s="27">
        <f>IF(I9331="","",INDEX(Daily!$J$2:$J$421,I9331))</f>
        <v/>
      </c>
      <c r="K9331" s="27">
        <f>IF(J9331="","",J9331+cat_offset)</f>
        <v/>
      </c>
      <c r="L9331" s="27">
        <f>IF(J9331="","",MAX(0,E9331-J9331)^2)</f>
        <v/>
      </c>
      <c r="M9331" s="27">
        <f>IF(J9331="","",MAX(0,E9331-(J9331+twcdh_off))^2)</f>
        <v/>
      </c>
      <c r="N9331" s="27">
        <f>IF(E9331="","",MAX(0,E9331-swcdh_thr)^2)</f>
        <v/>
      </c>
      <c r="O9331">
        <f>IF(K9331="","",ROUND(E9331-K9331,0))</f>
        <v/>
      </c>
      <c r="P9331">
        <f>IF(O9331="","",IF(O9331&gt;=1,O9331,0))</f>
        <v/>
      </c>
      <c r="Q9331" s="27">
        <f>IF(E9331="","",MAX(0,E9331-22))</f>
        <v/>
      </c>
      <c r="R9331" s="27">
        <f>IF(H9331=1,E9331,"")</f>
        <v/>
      </c>
      <c r="S9331" s="27">
        <f>IF(AND(H9331=1,J9331&lt;&gt;""),E9331-J9331,"")</f>
        <v/>
      </c>
      <c r="T9331">
        <f>IF(G9331="","",MONTH(G9331))</f>
        <v/>
      </c>
    </row>
    <row r="9332">
      <c r="A9332" s="24" t="n"/>
      <c r="B9332" s="24" t="n"/>
      <c r="C9332" s="24" t="n"/>
      <c r="D9332" s="24" t="n"/>
      <c r="E9332" s="24" t="n"/>
      <c r="F9332" s="25">
        <f>IF($E9332="","",DATE(IF($A9332="",nominal_year,$A9332),$B9332,$C9332)+($D9332-IF(LEFT(hour_conv,1)="1",1,0))/24)</f>
        <v/>
      </c>
      <c r="G9332" s="26">
        <f>IF(F9332="","",INT(F9332))</f>
        <v/>
      </c>
      <c r="H9332">
        <f>IF(G9332="","",IF(AND(MONTH(G9332)*100+DAY(G9332)&gt;=season_lo,MONTH(G9332)*100+DAY(G9332)&lt;=season_hi),1,0))</f>
        <v/>
      </c>
      <c r="I9332">
        <f>IF(G9332="","",G9332-first_day+1)</f>
        <v/>
      </c>
      <c r="J9332" s="27">
        <f>IF(I9332="","",INDEX(Daily!$J$2:$J$421,I9332))</f>
        <v/>
      </c>
      <c r="K9332" s="27">
        <f>IF(J9332="","",J9332+cat_offset)</f>
        <v/>
      </c>
      <c r="L9332" s="27">
        <f>IF(J9332="","",MAX(0,E9332-J9332)^2)</f>
        <v/>
      </c>
      <c r="M9332" s="27">
        <f>IF(J9332="","",MAX(0,E9332-(J9332+twcdh_off))^2)</f>
        <v/>
      </c>
      <c r="N9332" s="27">
        <f>IF(E9332="","",MAX(0,E9332-swcdh_thr)^2)</f>
        <v/>
      </c>
      <c r="O9332">
        <f>IF(K9332="","",ROUND(E9332-K9332,0))</f>
        <v/>
      </c>
      <c r="P9332">
        <f>IF(O9332="","",IF(O9332&gt;=1,O9332,0))</f>
        <v/>
      </c>
      <c r="Q9332" s="27">
        <f>IF(E9332="","",MAX(0,E9332-22))</f>
        <v/>
      </c>
      <c r="R9332" s="27">
        <f>IF(H9332=1,E9332,"")</f>
        <v/>
      </c>
      <c r="S9332" s="27">
        <f>IF(AND(H9332=1,J9332&lt;&gt;""),E9332-J9332,"")</f>
        <v/>
      </c>
      <c r="T9332">
        <f>IF(G9332="","",MONTH(G9332))</f>
        <v/>
      </c>
    </row>
    <row r="9333">
      <c r="A9333" s="24" t="n"/>
      <c r="B9333" s="24" t="n"/>
      <c r="C9333" s="24" t="n"/>
      <c r="D9333" s="24" t="n"/>
      <c r="E9333" s="24" t="n"/>
      <c r="F9333" s="25">
        <f>IF($E9333="","",DATE(IF($A9333="",nominal_year,$A9333),$B9333,$C9333)+($D9333-IF(LEFT(hour_conv,1)="1",1,0))/24)</f>
        <v/>
      </c>
      <c r="G9333" s="26">
        <f>IF(F9333="","",INT(F9333))</f>
        <v/>
      </c>
      <c r="H9333">
        <f>IF(G9333="","",IF(AND(MONTH(G9333)*100+DAY(G9333)&gt;=season_lo,MONTH(G9333)*100+DAY(G9333)&lt;=season_hi),1,0))</f>
        <v/>
      </c>
      <c r="I9333">
        <f>IF(G9333="","",G9333-first_day+1)</f>
        <v/>
      </c>
      <c r="J9333" s="27">
        <f>IF(I9333="","",INDEX(Daily!$J$2:$J$421,I9333))</f>
        <v/>
      </c>
      <c r="K9333" s="27">
        <f>IF(J9333="","",J9333+cat_offset)</f>
        <v/>
      </c>
      <c r="L9333" s="27">
        <f>IF(J9333="","",MAX(0,E9333-J9333)^2)</f>
        <v/>
      </c>
      <c r="M9333" s="27">
        <f>IF(J9333="","",MAX(0,E9333-(J9333+twcdh_off))^2)</f>
        <v/>
      </c>
      <c r="N9333" s="27">
        <f>IF(E9333="","",MAX(0,E9333-swcdh_thr)^2)</f>
        <v/>
      </c>
      <c r="O9333">
        <f>IF(K9333="","",ROUND(E9333-K9333,0))</f>
        <v/>
      </c>
      <c r="P9333">
        <f>IF(O9333="","",IF(O9333&gt;=1,O9333,0))</f>
        <v/>
      </c>
      <c r="Q9333" s="27">
        <f>IF(E9333="","",MAX(0,E9333-22))</f>
        <v/>
      </c>
      <c r="R9333" s="27">
        <f>IF(H9333=1,E9333,"")</f>
        <v/>
      </c>
      <c r="S9333" s="27">
        <f>IF(AND(H9333=1,J9333&lt;&gt;""),E9333-J9333,"")</f>
        <v/>
      </c>
      <c r="T9333">
        <f>IF(G9333="","",MONTH(G9333))</f>
        <v/>
      </c>
    </row>
    <row r="9334">
      <c r="A9334" s="24" t="n"/>
      <c r="B9334" s="24" t="n"/>
      <c r="C9334" s="24" t="n"/>
      <c r="D9334" s="24" t="n"/>
      <c r="E9334" s="24" t="n"/>
      <c r="F9334" s="25">
        <f>IF($E9334="","",DATE(IF($A9334="",nominal_year,$A9334),$B9334,$C9334)+($D9334-IF(LEFT(hour_conv,1)="1",1,0))/24)</f>
        <v/>
      </c>
      <c r="G9334" s="26">
        <f>IF(F9334="","",INT(F9334))</f>
        <v/>
      </c>
      <c r="H9334">
        <f>IF(G9334="","",IF(AND(MONTH(G9334)*100+DAY(G9334)&gt;=season_lo,MONTH(G9334)*100+DAY(G9334)&lt;=season_hi),1,0))</f>
        <v/>
      </c>
      <c r="I9334">
        <f>IF(G9334="","",G9334-first_day+1)</f>
        <v/>
      </c>
      <c r="J9334" s="27">
        <f>IF(I9334="","",INDEX(Daily!$J$2:$J$421,I9334))</f>
        <v/>
      </c>
      <c r="K9334" s="27">
        <f>IF(J9334="","",J9334+cat_offset)</f>
        <v/>
      </c>
      <c r="L9334" s="27">
        <f>IF(J9334="","",MAX(0,E9334-J9334)^2)</f>
        <v/>
      </c>
      <c r="M9334" s="27">
        <f>IF(J9334="","",MAX(0,E9334-(J9334+twcdh_off))^2)</f>
        <v/>
      </c>
      <c r="N9334" s="27">
        <f>IF(E9334="","",MAX(0,E9334-swcdh_thr)^2)</f>
        <v/>
      </c>
      <c r="O9334">
        <f>IF(K9334="","",ROUND(E9334-K9334,0))</f>
        <v/>
      </c>
      <c r="P9334">
        <f>IF(O9334="","",IF(O9334&gt;=1,O9334,0))</f>
        <v/>
      </c>
      <c r="Q9334" s="27">
        <f>IF(E9334="","",MAX(0,E9334-22))</f>
        <v/>
      </c>
      <c r="R9334" s="27">
        <f>IF(H9334=1,E9334,"")</f>
        <v/>
      </c>
      <c r="S9334" s="27">
        <f>IF(AND(H9334=1,J9334&lt;&gt;""),E9334-J9334,"")</f>
        <v/>
      </c>
      <c r="T9334">
        <f>IF(G9334="","",MONTH(G9334))</f>
        <v/>
      </c>
    </row>
    <row r="9335">
      <c r="A9335" s="24" t="n"/>
      <c r="B9335" s="24" t="n"/>
      <c r="C9335" s="24" t="n"/>
      <c r="D9335" s="24" t="n"/>
      <c r="E9335" s="24" t="n"/>
      <c r="F9335" s="25">
        <f>IF($E9335="","",DATE(IF($A9335="",nominal_year,$A9335),$B9335,$C9335)+($D9335-IF(LEFT(hour_conv,1)="1",1,0))/24)</f>
        <v/>
      </c>
      <c r="G9335" s="26">
        <f>IF(F9335="","",INT(F9335))</f>
        <v/>
      </c>
      <c r="H9335">
        <f>IF(G9335="","",IF(AND(MONTH(G9335)*100+DAY(G9335)&gt;=season_lo,MONTH(G9335)*100+DAY(G9335)&lt;=season_hi),1,0))</f>
        <v/>
      </c>
      <c r="I9335">
        <f>IF(G9335="","",G9335-first_day+1)</f>
        <v/>
      </c>
      <c r="J9335" s="27">
        <f>IF(I9335="","",INDEX(Daily!$J$2:$J$421,I9335))</f>
        <v/>
      </c>
      <c r="K9335" s="27">
        <f>IF(J9335="","",J9335+cat_offset)</f>
        <v/>
      </c>
      <c r="L9335" s="27">
        <f>IF(J9335="","",MAX(0,E9335-J9335)^2)</f>
        <v/>
      </c>
      <c r="M9335" s="27">
        <f>IF(J9335="","",MAX(0,E9335-(J9335+twcdh_off))^2)</f>
        <v/>
      </c>
      <c r="N9335" s="27">
        <f>IF(E9335="","",MAX(0,E9335-swcdh_thr)^2)</f>
        <v/>
      </c>
      <c r="O9335">
        <f>IF(K9335="","",ROUND(E9335-K9335,0))</f>
        <v/>
      </c>
      <c r="P9335">
        <f>IF(O9335="","",IF(O9335&gt;=1,O9335,0))</f>
        <v/>
      </c>
      <c r="Q9335" s="27">
        <f>IF(E9335="","",MAX(0,E9335-22))</f>
        <v/>
      </c>
      <c r="R9335" s="27">
        <f>IF(H9335=1,E9335,"")</f>
        <v/>
      </c>
      <c r="S9335" s="27">
        <f>IF(AND(H9335=1,J9335&lt;&gt;""),E9335-J9335,"")</f>
        <v/>
      </c>
      <c r="T9335">
        <f>IF(G9335="","",MONTH(G9335))</f>
        <v/>
      </c>
    </row>
    <row r="9336">
      <c r="A9336" s="24" t="n"/>
      <c r="B9336" s="24" t="n"/>
      <c r="C9336" s="24" t="n"/>
      <c r="D9336" s="24" t="n"/>
      <c r="E9336" s="24" t="n"/>
      <c r="F9336" s="25">
        <f>IF($E9336="","",DATE(IF($A9336="",nominal_year,$A9336),$B9336,$C9336)+($D9336-IF(LEFT(hour_conv,1)="1",1,0))/24)</f>
        <v/>
      </c>
      <c r="G9336" s="26">
        <f>IF(F9336="","",INT(F9336))</f>
        <v/>
      </c>
      <c r="H9336">
        <f>IF(G9336="","",IF(AND(MONTH(G9336)*100+DAY(G9336)&gt;=season_lo,MONTH(G9336)*100+DAY(G9336)&lt;=season_hi),1,0))</f>
        <v/>
      </c>
      <c r="I9336">
        <f>IF(G9336="","",G9336-first_day+1)</f>
        <v/>
      </c>
      <c r="J9336" s="27">
        <f>IF(I9336="","",INDEX(Daily!$J$2:$J$421,I9336))</f>
        <v/>
      </c>
      <c r="K9336" s="27">
        <f>IF(J9336="","",J9336+cat_offset)</f>
        <v/>
      </c>
      <c r="L9336" s="27">
        <f>IF(J9336="","",MAX(0,E9336-J9336)^2)</f>
        <v/>
      </c>
      <c r="M9336" s="27">
        <f>IF(J9336="","",MAX(0,E9336-(J9336+twcdh_off))^2)</f>
        <v/>
      </c>
      <c r="N9336" s="27">
        <f>IF(E9336="","",MAX(0,E9336-swcdh_thr)^2)</f>
        <v/>
      </c>
      <c r="O9336">
        <f>IF(K9336="","",ROUND(E9336-K9336,0))</f>
        <v/>
      </c>
      <c r="P9336">
        <f>IF(O9336="","",IF(O9336&gt;=1,O9336,0))</f>
        <v/>
      </c>
      <c r="Q9336" s="27">
        <f>IF(E9336="","",MAX(0,E9336-22))</f>
        <v/>
      </c>
      <c r="R9336" s="27">
        <f>IF(H9336=1,E9336,"")</f>
        <v/>
      </c>
      <c r="S9336" s="27">
        <f>IF(AND(H9336=1,J9336&lt;&gt;""),E9336-J9336,"")</f>
        <v/>
      </c>
      <c r="T9336">
        <f>IF(G9336="","",MONTH(G9336))</f>
        <v/>
      </c>
    </row>
    <row r="9337">
      <c r="A9337" s="24" t="n"/>
      <c r="B9337" s="24" t="n"/>
      <c r="C9337" s="24" t="n"/>
      <c r="D9337" s="24" t="n"/>
      <c r="E9337" s="24" t="n"/>
      <c r="F9337" s="25">
        <f>IF($E9337="","",DATE(IF($A9337="",nominal_year,$A9337),$B9337,$C9337)+($D9337-IF(LEFT(hour_conv,1)="1",1,0))/24)</f>
        <v/>
      </c>
      <c r="G9337" s="26">
        <f>IF(F9337="","",INT(F9337))</f>
        <v/>
      </c>
      <c r="H9337">
        <f>IF(G9337="","",IF(AND(MONTH(G9337)*100+DAY(G9337)&gt;=season_lo,MONTH(G9337)*100+DAY(G9337)&lt;=season_hi),1,0))</f>
        <v/>
      </c>
      <c r="I9337">
        <f>IF(G9337="","",G9337-first_day+1)</f>
        <v/>
      </c>
      <c r="J9337" s="27">
        <f>IF(I9337="","",INDEX(Daily!$J$2:$J$421,I9337))</f>
        <v/>
      </c>
      <c r="K9337" s="27">
        <f>IF(J9337="","",J9337+cat_offset)</f>
        <v/>
      </c>
      <c r="L9337" s="27">
        <f>IF(J9337="","",MAX(0,E9337-J9337)^2)</f>
        <v/>
      </c>
      <c r="M9337" s="27">
        <f>IF(J9337="","",MAX(0,E9337-(J9337+twcdh_off))^2)</f>
        <v/>
      </c>
      <c r="N9337" s="27">
        <f>IF(E9337="","",MAX(0,E9337-swcdh_thr)^2)</f>
        <v/>
      </c>
      <c r="O9337">
        <f>IF(K9337="","",ROUND(E9337-K9337,0))</f>
        <v/>
      </c>
      <c r="P9337">
        <f>IF(O9337="","",IF(O9337&gt;=1,O9337,0))</f>
        <v/>
      </c>
      <c r="Q9337" s="27">
        <f>IF(E9337="","",MAX(0,E9337-22))</f>
        <v/>
      </c>
      <c r="R9337" s="27">
        <f>IF(H9337=1,E9337,"")</f>
        <v/>
      </c>
      <c r="S9337" s="27">
        <f>IF(AND(H9337=1,J9337&lt;&gt;""),E9337-J9337,"")</f>
        <v/>
      </c>
      <c r="T9337">
        <f>IF(G9337="","",MONTH(G9337))</f>
        <v/>
      </c>
    </row>
    <row r="9338">
      <c r="A9338" s="24" t="n"/>
      <c r="B9338" s="24" t="n"/>
      <c r="C9338" s="24" t="n"/>
      <c r="D9338" s="24" t="n"/>
      <c r="E9338" s="24" t="n"/>
      <c r="F9338" s="25">
        <f>IF($E9338="","",DATE(IF($A9338="",nominal_year,$A9338),$B9338,$C9338)+($D9338-IF(LEFT(hour_conv,1)="1",1,0))/24)</f>
        <v/>
      </c>
      <c r="G9338" s="26">
        <f>IF(F9338="","",INT(F9338))</f>
        <v/>
      </c>
      <c r="H9338">
        <f>IF(G9338="","",IF(AND(MONTH(G9338)*100+DAY(G9338)&gt;=season_lo,MONTH(G9338)*100+DAY(G9338)&lt;=season_hi),1,0))</f>
        <v/>
      </c>
      <c r="I9338">
        <f>IF(G9338="","",G9338-first_day+1)</f>
        <v/>
      </c>
      <c r="J9338" s="27">
        <f>IF(I9338="","",INDEX(Daily!$J$2:$J$421,I9338))</f>
        <v/>
      </c>
      <c r="K9338" s="27">
        <f>IF(J9338="","",J9338+cat_offset)</f>
        <v/>
      </c>
      <c r="L9338" s="27">
        <f>IF(J9338="","",MAX(0,E9338-J9338)^2)</f>
        <v/>
      </c>
      <c r="M9338" s="27">
        <f>IF(J9338="","",MAX(0,E9338-(J9338+twcdh_off))^2)</f>
        <v/>
      </c>
      <c r="N9338" s="27">
        <f>IF(E9338="","",MAX(0,E9338-swcdh_thr)^2)</f>
        <v/>
      </c>
      <c r="O9338">
        <f>IF(K9338="","",ROUND(E9338-K9338,0))</f>
        <v/>
      </c>
      <c r="P9338">
        <f>IF(O9338="","",IF(O9338&gt;=1,O9338,0))</f>
        <v/>
      </c>
      <c r="Q9338" s="27">
        <f>IF(E9338="","",MAX(0,E9338-22))</f>
        <v/>
      </c>
      <c r="R9338" s="27">
        <f>IF(H9338=1,E9338,"")</f>
        <v/>
      </c>
      <c r="S9338" s="27">
        <f>IF(AND(H9338=1,J9338&lt;&gt;""),E9338-J9338,"")</f>
        <v/>
      </c>
      <c r="T9338">
        <f>IF(G9338="","",MONTH(G9338))</f>
        <v/>
      </c>
    </row>
    <row r="9339">
      <c r="A9339" s="24" t="n"/>
      <c r="B9339" s="24" t="n"/>
      <c r="C9339" s="24" t="n"/>
      <c r="D9339" s="24" t="n"/>
      <c r="E9339" s="24" t="n"/>
      <c r="F9339" s="25">
        <f>IF($E9339="","",DATE(IF($A9339="",nominal_year,$A9339),$B9339,$C9339)+($D9339-IF(LEFT(hour_conv,1)="1",1,0))/24)</f>
        <v/>
      </c>
      <c r="G9339" s="26">
        <f>IF(F9339="","",INT(F9339))</f>
        <v/>
      </c>
      <c r="H9339">
        <f>IF(G9339="","",IF(AND(MONTH(G9339)*100+DAY(G9339)&gt;=season_lo,MONTH(G9339)*100+DAY(G9339)&lt;=season_hi),1,0))</f>
        <v/>
      </c>
      <c r="I9339">
        <f>IF(G9339="","",G9339-first_day+1)</f>
        <v/>
      </c>
      <c r="J9339" s="27">
        <f>IF(I9339="","",INDEX(Daily!$J$2:$J$421,I9339))</f>
        <v/>
      </c>
      <c r="K9339" s="27">
        <f>IF(J9339="","",J9339+cat_offset)</f>
        <v/>
      </c>
      <c r="L9339" s="27">
        <f>IF(J9339="","",MAX(0,E9339-J9339)^2)</f>
        <v/>
      </c>
      <c r="M9339" s="27">
        <f>IF(J9339="","",MAX(0,E9339-(J9339+twcdh_off))^2)</f>
        <v/>
      </c>
      <c r="N9339" s="27">
        <f>IF(E9339="","",MAX(0,E9339-swcdh_thr)^2)</f>
        <v/>
      </c>
      <c r="O9339">
        <f>IF(K9339="","",ROUND(E9339-K9339,0))</f>
        <v/>
      </c>
      <c r="P9339">
        <f>IF(O9339="","",IF(O9339&gt;=1,O9339,0))</f>
        <v/>
      </c>
      <c r="Q9339" s="27">
        <f>IF(E9339="","",MAX(0,E9339-22))</f>
        <v/>
      </c>
      <c r="R9339" s="27">
        <f>IF(H9339=1,E9339,"")</f>
        <v/>
      </c>
      <c r="S9339" s="27">
        <f>IF(AND(H9339=1,J9339&lt;&gt;""),E9339-J9339,"")</f>
        <v/>
      </c>
      <c r="T9339">
        <f>IF(G9339="","",MONTH(G9339))</f>
        <v/>
      </c>
    </row>
    <row r="9340">
      <c r="A9340" s="24" t="n"/>
      <c r="B9340" s="24" t="n"/>
      <c r="C9340" s="24" t="n"/>
      <c r="D9340" s="24" t="n"/>
      <c r="E9340" s="24" t="n"/>
      <c r="F9340" s="25">
        <f>IF($E9340="","",DATE(IF($A9340="",nominal_year,$A9340),$B9340,$C9340)+($D9340-IF(LEFT(hour_conv,1)="1",1,0))/24)</f>
        <v/>
      </c>
      <c r="G9340" s="26">
        <f>IF(F9340="","",INT(F9340))</f>
        <v/>
      </c>
      <c r="H9340">
        <f>IF(G9340="","",IF(AND(MONTH(G9340)*100+DAY(G9340)&gt;=season_lo,MONTH(G9340)*100+DAY(G9340)&lt;=season_hi),1,0))</f>
        <v/>
      </c>
      <c r="I9340">
        <f>IF(G9340="","",G9340-first_day+1)</f>
        <v/>
      </c>
      <c r="J9340" s="27">
        <f>IF(I9340="","",INDEX(Daily!$J$2:$J$421,I9340))</f>
        <v/>
      </c>
      <c r="K9340" s="27">
        <f>IF(J9340="","",J9340+cat_offset)</f>
        <v/>
      </c>
      <c r="L9340" s="27">
        <f>IF(J9340="","",MAX(0,E9340-J9340)^2)</f>
        <v/>
      </c>
      <c r="M9340" s="27">
        <f>IF(J9340="","",MAX(0,E9340-(J9340+twcdh_off))^2)</f>
        <v/>
      </c>
      <c r="N9340" s="27">
        <f>IF(E9340="","",MAX(0,E9340-swcdh_thr)^2)</f>
        <v/>
      </c>
      <c r="O9340">
        <f>IF(K9340="","",ROUND(E9340-K9340,0))</f>
        <v/>
      </c>
      <c r="P9340">
        <f>IF(O9340="","",IF(O9340&gt;=1,O9340,0))</f>
        <v/>
      </c>
      <c r="Q9340" s="27">
        <f>IF(E9340="","",MAX(0,E9340-22))</f>
        <v/>
      </c>
      <c r="R9340" s="27">
        <f>IF(H9340=1,E9340,"")</f>
        <v/>
      </c>
      <c r="S9340" s="27">
        <f>IF(AND(H9340=1,J9340&lt;&gt;""),E9340-J9340,"")</f>
        <v/>
      </c>
      <c r="T9340">
        <f>IF(G9340="","",MONTH(G9340))</f>
        <v/>
      </c>
    </row>
    <row r="9341">
      <c r="A9341" s="24" t="n"/>
      <c r="B9341" s="24" t="n"/>
      <c r="C9341" s="24" t="n"/>
      <c r="D9341" s="24" t="n"/>
      <c r="E9341" s="24" t="n"/>
      <c r="F9341" s="25">
        <f>IF($E9341="","",DATE(IF($A9341="",nominal_year,$A9341),$B9341,$C9341)+($D9341-IF(LEFT(hour_conv,1)="1",1,0))/24)</f>
        <v/>
      </c>
      <c r="G9341" s="26">
        <f>IF(F9341="","",INT(F9341))</f>
        <v/>
      </c>
      <c r="H9341">
        <f>IF(G9341="","",IF(AND(MONTH(G9341)*100+DAY(G9341)&gt;=season_lo,MONTH(G9341)*100+DAY(G9341)&lt;=season_hi),1,0))</f>
        <v/>
      </c>
      <c r="I9341">
        <f>IF(G9341="","",G9341-first_day+1)</f>
        <v/>
      </c>
      <c r="J9341" s="27">
        <f>IF(I9341="","",INDEX(Daily!$J$2:$J$421,I9341))</f>
        <v/>
      </c>
      <c r="K9341" s="27">
        <f>IF(J9341="","",J9341+cat_offset)</f>
        <v/>
      </c>
      <c r="L9341" s="27">
        <f>IF(J9341="","",MAX(0,E9341-J9341)^2)</f>
        <v/>
      </c>
      <c r="M9341" s="27">
        <f>IF(J9341="","",MAX(0,E9341-(J9341+twcdh_off))^2)</f>
        <v/>
      </c>
      <c r="N9341" s="27">
        <f>IF(E9341="","",MAX(0,E9341-swcdh_thr)^2)</f>
        <v/>
      </c>
      <c r="O9341">
        <f>IF(K9341="","",ROUND(E9341-K9341,0))</f>
        <v/>
      </c>
      <c r="P9341">
        <f>IF(O9341="","",IF(O9341&gt;=1,O9341,0))</f>
        <v/>
      </c>
      <c r="Q9341" s="27">
        <f>IF(E9341="","",MAX(0,E9341-22))</f>
        <v/>
      </c>
      <c r="R9341" s="27">
        <f>IF(H9341=1,E9341,"")</f>
        <v/>
      </c>
      <c r="S9341" s="27">
        <f>IF(AND(H9341=1,J9341&lt;&gt;""),E9341-J9341,"")</f>
        <v/>
      </c>
      <c r="T9341">
        <f>IF(G9341="","",MONTH(G9341))</f>
        <v/>
      </c>
    </row>
    <row r="9342">
      <c r="A9342" s="24" t="n"/>
      <c r="B9342" s="24" t="n"/>
      <c r="C9342" s="24" t="n"/>
      <c r="D9342" s="24" t="n"/>
      <c r="E9342" s="24" t="n"/>
      <c r="F9342" s="25">
        <f>IF($E9342="","",DATE(IF($A9342="",nominal_year,$A9342),$B9342,$C9342)+($D9342-IF(LEFT(hour_conv,1)="1",1,0))/24)</f>
        <v/>
      </c>
      <c r="G9342" s="26">
        <f>IF(F9342="","",INT(F9342))</f>
        <v/>
      </c>
      <c r="H9342">
        <f>IF(G9342="","",IF(AND(MONTH(G9342)*100+DAY(G9342)&gt;=season_lo,MONTH(G9342)*100+DAY(G9342)&lt;=season_hi),1,0))</f>
        <v/>
      </c>
      <c r="I9342">
        <f>IF(G9342="","",G9342-first_day+1)</f>
        <v/>
      </c>
      <c r="J9342" s="27">
        <f>IF(I9342="","",INDEX(Daily!$J$2:$J$421,I9342))</f>
        <v/>
      </c>
      <c r="K9342" s="27">
        <f>IF(J9342="","",J9342+cat_offset)</f>
        <v/>
      </c>
      <c r="L9342" s="27">
        <f>IF(J9342="","",MAX(0,E9342-J9342)^2)</f>
        <v/>
      </c>
      <c r="M9342" s="27">
        <f>IF(J9342="","",MAX(0,E9342-(J9342+twcdh_off))^2)</f>
        <v/>
      </c>
      <c r="N9342" s="27">
        <f>IF(E9342="","",MAX(0,E9342-swcdh_thr)^2)</f>
        <v/>
      </c>
      <c r="O9342">
        <f>IF(K9342="","",ROUND(E9342-K9342,0))</f>
        <v/>
      </c>
      <c r="P9342">
        <f>IF(O9342="","",IF(O9342&gt;=1,O9342,0))</f>
        <v/>
      </c>
      <c r="Q9342" s="27">
        <f>IF(E9342="","",MAX(0,E9342-22))</f>
        <v/>
      </c>
      <c r="R9342" s="27">
        <f>IF(H9342=1,E9342,"")</f>
        <v/>
      </c>
      <c r="S9342" s="27">
        <f>IF(AND(H9342=1,J9342&lt;&gt;""),E9342-J9342,"")</f>
        <v/>
      </c>
      <c r="T9342">
        <f>IF(G9342="","",MONTH(G9342))</f>
        <v/>
      </c>
    </row>
    <row r="9343">
      <c r="A9343" s="24" t="n"/>
      <c r="B9343" s="24" t="n"/>
      <c r="C9343" s="24" t="n"/>
      <c r="D9343" s="24" t="n"/>
      <c r="E9343" s="24" t="n"/>
      <c r="F9343" s="25">
        <f>IF($E9343="","",DATE(IF($A9343="",nominal_year,$A9343),$B9343,$C9343)+($D9343-IF(LEFT(hour_conv,1)="1",1,0))/24)</f>
        <v/>
      </c>
      <c r="G9343" s="26">
        <f>IF(F9343="","",INT(F9343))</f>
        <v/>
      </c>
      <c r="H9343">
        <f>IF(G9343="","",IF(AND(MONTH(G9343)*100+DAY(G9343)&gt;=season_lo,MONTH(G9343)*100+DAY(G9343)&lt;=season_hi),1,0))</f>
        <v/>
      </c>
      <c r="I9343">
        <f>IF(G9343="","",G9343-first_day+1)</f>
        <v/>
      </c>
      <c r="J9343" s="27">
        <f>IF(I9343="","",INDEX(Daily!$J$2:$J$421,I9343))</f>
        <v/>
      </c>
      <c r="K9343" s="27">
        <f>IF(J9343="","",J9343+cat_offset)</f>
        <v/>
      </c>
      <c r="L9343" s="27">
        <f>IF(J9343="","",MAX(0,E9343-J9343)^2)</f>
        <v/>
      </c>
      <c r="M9343" s="27">
        <f>IF(J9343="","",MAX(0,E9343-(J9343+twcdh_off))^2)</f>
        <v/>
      </c>
      <c r="N9343" s="27">
        <f>IF(E9343="","",MAX(0,E9343-swcdh_thr)^2)</f>
        <v/>
      </c>
      <c r="O9343">
        <f>IF(K9343="","",ROUND(E9343-K9343,0))</f>
        <v/>
      </c>
      <c r="P9343">
        <f>IF(O9343="","",IF(O9343&gt;=1,O9343,0))</f>
        <v/>
      </c>
      <c r="Q9343" s="27">
        <f>IF(E9343="","",MAX(0,E9343-22))</f>
        <v/>
      </c>
      <c r="R9343" s="27">
        <f>IF(H9343=1,E9343,"")</f>
        <v/>
      </c>
      <c r="S9343" s="27">
        <f>IF(AND(H9343=1,J9343&lt;&gt;""),E9343-J9343,"")</f>
        <v/>
      </c>
      <c r="T9343">
        <f>IF(G9343="","",MONTH(G9343))</f>
        <v/>
      </c>
    </row>
    <row r="9344">
      <c r="A9344" s="24" t="n"/>
      <c r="B9344" s="24" t="n"/>
      <c r="C9344" s="24" t="n"/>
      <c r="D9344" s="24" t="n"/>
      <c r="E9344" s="24" t="n"/>
      <c r="F9344" s="25">
        <f>IF($E9344="","",DATE(IF($A9344="",nominal_year,$A9344),$B9344,$C9344)+($D9344-IF(LEFT(hour_conv,1)="1",1,0))/24)</f>
        <v/>
      </c>
      <c r="G9344" s="26">
        <f>IF(F9344="","",INT(F9344))</f>
        <v/>
      </c>
      <c r="H9344">
        <f>IF(G9344="","",IF(AND(MONTH(G9344)*100+DAY(G9344)&gt;=season_lo,MONTH(G9344)*100+DAY(G9344)&lt;=season_hi),1,0))</f>
        <v/>
      </c>
      <c r="I9344">
        <f>IF(G9344="","",G9344-first_day+1)</f>
        <v/>
      </c>
      <c r="J9344" s="27">
        <f>IF(I9344="","",INDEX(Daily!$J$2:$J$421,I9344))</f>
        <v/>
      </c>
      <c r="K9344" s="27">
        <f>IF(J9344="","",J9344+cat_offset)</f>
        <v/>
      </c>
      <c r="L9344" s="27">
        <f>IF(J9344="","",MAX(0,E9344-J9344)^2)</f>
        <v/>
      </c>
      <c r="M9344" s="27">
        <f>IF(J9344="","",MAX(0,E9344-(J9344+twcdh_off))^2)</f>
        <v/>
      </c>
      <c r="N9344" s="27">
        <f>IF(E9344="","",MAX(0,E9344-swcdh_thr)^2)</f>
        <v/>
      </c>
      <c r="O9344">
        <f>IF(K9344="","",ROUND(E9344-K9344,0))</f>
        <v/>
      </c>
      <c r="P9344">
        <f>IF(O9344="","",IF(O9344&gt;=1,O9344,0))</f>
        <v/>
      </c>
      <c r="Q9344" s="27">
        <f>IF(E9344="","",MAX(0,E9344-22))</f>
        <v/>
      </c>
      <c r="R9344" s="27">
        <f>IF(H9344=1,E9344,"")</f>
        <v/>
      </c>
      <c r="S9344" s="27">
        <f>IF(AND(H9344=1,J9344&lt;&gt;""),E9344-J9344,"")</f>
        <v/>
      </c>
      <c r="T9344">
        <f>IF(G9344="","",MONTH(G9344))</f>
        <v/>
      </c>
    </row>
    <row r="9345">
      <c r="A9345" s="24" t="n"/>
      <c r="B9345" s="24" t="n"/>
      <c r="C9345" s="24" t="n"/>
      <c r="D9345" s="24" t="n"/>
      <c r="E9345" s="24" t="n"/>
      <c r="F9345" s="25">
        <f>IF($E9345="","",DATE(IF($A9345="",nominal_year,$A9345),$B9345,$C9345)+($D9345-IF(LEFT(hour_conv,1)="1",1,0))/24)</f>
        <v/>
      </c>
      <c r="G9345" s="26">
        <f>IF(F9345="","",INT(F9345))</f>
        <v/>
      </c>
      <c r="H9345">
        <f>IF(G9345="","",IF(AND(MONTH(G9345)*100+DAY(G9345)&gt;=season_lo,MONTH(G9345)*100+DAY(G9345)&lt;=season_hi),1,0))</f>
        <v/>
      </c>
      <c r="I9345">
        <f>IF(G9345="","",G9345-first_day+1)</f>
        <v/>
      </c>
      <c r="J9345" s="27">
        <f>IF(I9345="","",INDEX(Daily!$J$2:$J$421,I9345))</f>
        <v/>
      </c>
      <c r="K9345" s="27">
        <f>IF(J9345="","",J9345+cat_offset)</f>
        <v/>
      </c>
      <c r="L9345" s="27">
        <f>IF(J9345="","",MAX(0,E9345-J9345)^2)</f>
        <v/>
      </c>
      <c r="M9345" s="27">
        <f>IF(J9345="","",MAX(0,E9345-(J9345+twcdh_off))^2)</f>
        <v/>
      </c>
      <c r="N9345" s="27">
        <f>IF(E9345="","",MAX(0,E9345-swcdh_thr)^2)</f>
        <v/>
      </c>
      <c r="O9345">
        <f>IF(K9345="","",ROUND(E9345-K9345,0))</f>
        <v/>
      </c>
      <c r="P9345">
        <f>IF(O9345="","",IF(O9345&gt;=1,O9345,0))</f>
        <v/>
      </c>
      <c r="Q9345" s="27">
        <f>IF(E9345="","",MAX(0,E9345-22))</f>
        <v/>
      </c>
      <c r="R9345" s="27">
        <f>IF(H9345=1,E9345,"")</f>
        <v/>
      </c>
      <c r="S9345" s="27">
        <f>IF(AND(H9345=1,J9345&lt;&gt;""),E9345-J9345,"")</f>
        <v/>
      </c>
      <c r="T9345">
        <f>IF(G9345="","",MONTH(G9345))</f>
        <v/>
      </c>
    </row>
    <row r="9346">
      <c r="A9346" s="24" t="n"/>
      <c r="B9346" s="24" t="n"/>
      <c r="C9346" s="24" t="n"/>
      <c r="D9346" s="24" t="n"/>
      <c r="E9346" s="24" t="n"/>
      <c r="F9346" s="25">
        <f>IF($E9346="","",DATE(IF($A9346="",nominal_year,$A9346),$B9346,$C9346)+($D9346-IF(LEFT(hour_conv,1)="1",1,0))/24)</f>
        <v/>
      </c>
      <c r="G9346" s="26">
        <f>IF(F9346="","",INT(F9346))</f>
        <v/>
      </c>
      <c r="H9346">
        <f>IF(G9346="","",IF(AND(MONTH(G9346)*100+DAY(G9346)&gt;=season_lo,MONTH(G9346)*100+DAY(G9346)&lt;=season_hi),1,0))</f>
        <v/>
      </c>
      <c r="I9346">
        <f>IF(G9346="","",G9346-first_day+1)</f>
        <v/>
      </c>
      <c r="J9346" s="27">
        <f>IF(I9346="","",INDEX(Daily!$J$2:$J$421,I9346))</f>
        <v/>
      </c>
      <c r="K9346" s="27">
        <f>IF(J9346="","",J9346+cat_offset)</f>
        <v/>
      </c>
      <c r="L9346" s="27">
        <f>IF(J9346="","",MAX(0,E9346-J9346)^2)</f>
        <v/>
      </c>
      <c r="M9346" s="27">
        <f>IF(J9346="","",MAX(0,E9346-(J9346+twcdh_off))^2)</f>
        <v/>
      </c>
      <c r="N9346" s="27">
        <f>IF(E9346="","",MAX(0,E9346-swcdh_thr)^2)</f>
        <v/>
      </c>
      <c r="O9346">
        <f>IF(K9346="","",ROUND(E9346-K9346,0))</f>
        <v/>
      </c>
      <c r="P9346">
        <f>IF(O9346="","",IF(O9346&gt;=1,O9346,0))</f>
        <v/>
      </c>
      <c r="Q9346" s="27">
        <f>IF(E9346="","",MAX(0,E9346-22))</f>
        <v/>
      </c>
      <c r="R9346" s="27">
        <f>IF(H9346=1,E9346,"")</f>
        <v/>
      </c>
      <c r="S9346" s="27">
        <f>IF(AND(H9346=1,J9346&lt;&gt;""),E9346-J9346,"")</f>
        <v/>
      </c>
      <c r="T9346">
        <f>IF(G9346="","",MONTH(G9346))</f>
        <v/>
      </c>
    </row>
    <row r="9347">
      <c r="A9347" s="24" t="n"/>
      <c r="B9347" s="24" t="n"/>
      <c r="C9347" s="24" t="n"/>
      <c r="D9347" s="24" t="n"/>
      <c r="E9347" s="24" t="n"/>
      <c r="F9347" s="25">
        <f>IF($E9347="","",DATE(IF($A9347="",nominal_year,$A9347),$B9347,$C9347)+($D9347-IF(LEFT(hour_conv,1)="1",1,0))/24)</f>
        <v/>
      </c>
      <c r="G9347" s="26">
        <f>IF(F9347="","",INT(F9347))</f>
        <v/>
      </c>
      <c r="H9347">
        <f>IF(G9347="","",IF(AND(MONTH(G9347)*100+DAY(G9347)&gt;=season_lo,MONTH(G9347)*100+DAY(G9347)&lt;=season_hi),1,0))</f>
        <v/>
      </c>
      <c r="I9347">
        <f>IF(G9347="","",G9347-first_day+1)</f>
        <v/>
      </c>
      <c r="J9347" s="27">
        <f>IF(I9347="","",INDEX(Daily!$J$2:$J$421,I9347))</f>
        <v/>
      </c>
      <c r="K9347" s="27">
        <f>IF(J9347="","",J9347+cat_offset)</f>
        <v/>
      </c>
      <c r="L9347" s="27">
        <f>IF(J9347="","",MAX(0,E9347-J9347)^2)</f>
        <v/>
      </c>
      <c r="M9347" s="27">
        <f>IF(J9347="","",MAX(0,E9347-(J9347+twcdh_off))^2)</f>
        <v/>
      </c>
      <c r="N9347" s="27">
        <f>IF(E9347="","",MAX(0,E9347-swcdh_thr)^2)</f>
        <v/>
      </c>
      <c r="O9347">
        <f>IF(K9347="","",ROUND(E9347-K9347,0))</f>
        <v/>
      </c>
      <c r="P9347">
        <f>IF(O9347="","",IF(O9347&gt;=1,O9347,0))</f>
        <v/>
      </c>
      <c r="Q9347" s="27">
        <f>IF(E9347="","",MAX(0,E9347-22))</f>
        <v/>
      </c>
      <c r="R9347" s="27">
        <f>IF(H9347=1,E9347,"")</f>
        <v/>
      </c>
      <c r="S9347" s="27">
        <f>IF(AND(H9347=1,J9347&lt;&gt;""),E9347-J9347,"")</f>
        <v/>
      </c>
      <c r="T9347">
        <f>IF(G9347="","",MONTH(G9347))</f>
        <v/>
      </c>
    </row>
    <row r="9348">
      <c r="A9348" s="24" t="n"/>
      <c r="B9348" s="24" t="n"/>
      <c r="C9348" s="24" t="n"/>
      <c r="D9348" s="24" t="n"/>
      <c r="E9348" s="24" t="n"/>
      <c r="F9348" s="25">
        <f>IF($E9348="","",DATE(IF($A9348="",nominal_year,$A9348),$B9348,$C9348)+($D9348-IF(LEFT(hour_conv,1)="1",1,0))/24)</f>
        <v/>
      </c>
      <c r="G9348" s="26">
        <f>IF(F9348="","",INT(F9348))</f>
        <v/>
      </c>
      <c r="H9348">
        <f>IF(G9348="","",IF(AND(MONTH(G9348)*100+DAY(G9348)&gt;=season_lo,MONTH(G9348)*100+DAY(G9348)&lt;=season_hi),1,0))</f>
        <v/>
      </c>
      <c r="I9348">
        <f>IF(G9348="","",G9348-first_day+1)</f>
        <v/>
      </c>
      <c r="J9348" s="27">
        <f>IF(I9348="","",INDEX(Daily!$J$2:$J$421,I9348))</f>
        <v/>
      </c>
      <c r="K9348" s="27">
        <f>IF(J9348="","",J9348+cat_offset)</f>
        <v/>
      </c>
      <c r="L9348" s="27">
        <f>IF(J9348="","",MAX(0,E9348-J9348)^2)</f>
        <v/>
      </c>
      <c r="M9348" s="27">
        <f>IF(J9348="","",MAX(0,E9348-(J9348+twcdh_off))^2)</f>
        <v/>
      </c>
      <c r="N9348" s="27">
        <f>IF(E9348="","",MAX(0,E9348-swcdh_thr)^2)</f>
        <v/>
      </c>
      <c r="O9348">
        <f>IF(K9348="","",ROUND(E9348-K9348,0))</f>
        <v/>
      </c>
      <c r="P9348">
        <f>IF(O9348="","",IF(O9348&gt;=1,O9348,0))</f>
        <v/>
      </c>
      <c r="Q9348" s="27">
        <f>IF(E9348="","",MAX(0,E9348-22))</f>
        <v/>
      </c>
      <c r="R9348" s="27">
        <f>IF(H9348=1,E9348,"")</f>
        <v/>
      </c>
      <c r="S9348" s="27">
        <f>IF(AND(H9348=1,J9348&lt;&gt;""),E9348-J9348,"")</f>
        <v/>
      </c>
      <c r="T9348">
        <f>IF(G9348="","",MONTH(G9348))</f>
        <v/>
      </c>
    </row>
    <row r="9349">
      <c r="A9349" s="24" t="n"/>
      <c r="B9349" s="24" t="n"/>
      <c r="C9349" s="24" t="n"/>
      <c r="D9349" s="24" t="n"/>
      <c r="E9349" s="24" t="n"/>
      <c r="F9349" s="25">
        <f>IF($E9349="","",DATE(IF($A9349="",nominal_year,$A9349),$B9349,$C9349)+($D9349-IF(LEFT(hour_conv,1)="1",1,0))/24)</f>
        <v/>
      </c>
      <c r="G9349" s="26">
        <f>IF(F9349="","",INT(F9349))</f>
        <v/>
      </c>
      <c r="H9349">
        <f>IF(G9349="","",IF(AND(MONTH(G9349)*100+DAY(G9349)&gt;=season_lo,MONTH(G9349)*100+DAY(G9349)&lt;=season_hi),1,0))</f>
        <v/>
      </c>
      <c r="I9349">
        <f>IF(G9349="","",G9349-first_day+1)</f>
        <v/>
      </c>
      <c r="J9349" s="27">
        <f>IF(I9349="","",INDEX(Daily!$J$2:$J$421,I9349))</f>
        <v/>
      </c>
      <c r="K9349" s="27">
        <f>IF(J9349="","",J9349+cat_offset)</f>
        <v/>
      </c>
      <c r="L9349" s="27">
        <f>IF(J9349="","",MAX(0,E9349-J9349)^2)</f>
        <v/>
      </c>
      <c r="M9349" s="27">
        <f>IF(J9349="","",MAX(0,E9349-(J9349+twcdh_off))^2)</f>
        <v/>
      </c>
      <c r="N9349" s="27">
        <f>IF(E9349="","",MAX(0,E9349-swcdh_thr)^2)</f>
        <v/>
      </c>
      <c r="O9349">
        <f>IF(K9349="","",ROUND(E9349-K9349,0))</f>
        <v/>
      </c>
      <c r="P9349">
        <f>IF(O9349="","",IF(O9349&gt;=1,O9349,0))</f>
        <v/>
      </c>
      <c r="Q9349" s="27">
        <f>IF(E9349="","",MAX(0,E9349-22))</f>
        <v/>
      </c>
      <c r="R9349" s="27">
        <f>IF(H9349=1,E9349,"")</f>
        <v/>
      </c>
      <c r="S9349" s="27">
        <f>IF(AND(H9349=1,J9349&lt;&gt;""),E9349-J9349,"")</f>
        <v/>
      </c>
      <c r="T9349">
        <f>IF(G9349="","",MONTH(G9349))</f>
        <v/>
      </c>
    </row>
    <row r="9350">
      <c r="A9350" s="24" t="n"/>
      <c r="B9350" s="24" t="n"/>
      <c r="C9350" s="24" t="n"/>
      <c r="D9350" s="24" t="n"/>
      <c r="E9350" s="24" t="n"/>
      <c r="F9350" s="25">
        <f>IF($E9350="","",DATE(IF($A9350="",nominal_year,$A9350),$B9350,$C9350)+($D9350-IF(LEFT(hour_conv,1)="1",1,0))/24)</f>
        <v/>
      </c>
      <c r="G9350" s="26">
        <f>IF(F9350="","",INT(F9350))</f>
        <v/>
      </c>
      <c r="H9350">
        <f>IF(G9350="","",IF(AND(MONTH(G9350)*100+DAY(G9350)&gt;=season_lo,MONTH(G9350)*100+DAY(G9350)&lt;=season_hi),1,0))</f>
        <v/>
      </c>
      <c r="I9350">
        <f>IF(G9350="","",G9350-first_day+1)</f>
        <v/>
      </c>
      <c r="J9350" s="27">
        <f>IF(I9350="","",INDEX(Daily!$J$2:$J$421,I9350))</f>
        <v/>
      </c>
      <c r="K9350" s="27">
        <f>IF(J9350="","",J9350+cat_offset)</f>
        <v/>
      </c>
      <c r="L9350" s="27">
        <f>IF(J9350="","",MAX(0,E9350-J9350)^2)</f>
        <v/>
      </c>
      <c r="M9350" s="27">
        <f>IF(J9350="","",MAX(0,E9350-(J9350+twcdh_off))^2)</f>
        <v/>
      </c>
      <c r="N9350" s="27">
        <f>IF(E9350="","",MAX(0,E9350-swcdh_thr)^2)</f>
        <v/>
      </c>
      <c r="O9350">
        <f>IF(K9350="","",ROUND(E9350-K9350,0))</f>
        <v/>
      </c>
      <c r="P9350">
        <f>IF(O9350="","",IF(O9350&gt;=1,O9350,0))</f>
        <v/>
      </c>
      <c r="Q9350" s="27">
        <f>IF(E9350="","",MAX(0,E9350-22))</f>
        <v/>
      </c>
      <c r="R9350" s="27">
        <f>IF(H9350=1,E9350,"")</f>
        <v/>
      </c>
      <c r="S9350" s="27">
        <f>IF(AND(H9350=1,J9350&lt;&gt;""),E9350-J9350,"")</f>
        <v/>
      </c>
      <c r="T9350">
        <f>IF(G9350="","",MONTH(G9350))</f>
        <v/>
      </c>
    </row>
    <row r="9351">
      <c r="A9351" s="24" t="n"/>
      <c r="B9351" s="24" t="n"/>
      <c r="C9351" s="24" t="n"/>
      <c r="D9351" s="24" t="n"/>
      <c r="E9351" s="24" t="n"/>
      <c r="F9351" s="25">
        <f>IF($E9351="","",DATE(IF($A9351="",nominal_year,$A9351),$B9351,$C9351)+($D9351-IF(LEFT(hour_conv,1)="1",1,0))/24)</f>
        <v/>
      </c>
      <c r="G9351" s="26">
        <f>IF(F9351="","",INT(F9351))</f>
        <v/>
      </c>
      <c r="H9351">
        <f>IF(G9351="","",IF(AND(MONTH(G9351)*100+DAY(G9351)&gt;=season_lo,MONTH(G9351)*100+DAY(G9351)&lt;=season_hi),1,0))</f>
        <v/>
      </c>
      <c r="I9351">
        <f>IF(G9351="","",G9351-first_day+1)</f>
        <v/>
      </c>
      <c r="J9351" s="27">
        <f>IF(I9351="","",INDEX(Daily!$J$2:$J$421,I9351))</f>
        <v/>
      </c>
      <c r="K9351" s="27">
        <f>IF(J9351="","",J9351+cat_offset)</f>
        <v/>
      </c>
      <c r="L9351" s="27">
        <f>IF(J9351="","",MAX(0,E9351-J9351)^2)</f>
        <v/>
      </c>
      <c r="M9351" s="27">
        <f>IF(J9351="","",MAX(0,E9351-(J9351+twcdh_off))^2)</f>
        <v/>
      </c>
      <c r="N9351" s="27">
        <f>IF(E9351="","",MAX(0,E9351-swcdh_thr)^2)</f>
        <v/>
      </c>
      <c r="O9351">
        <f>IF(K9351="","",ROUND(E9351-K9351,0))</f>
        <v/>
      </c>
      <c r="P9351">
        <f>IF(O9351="","",IF(O9351&gt;=1,O9351,0))</f>
        <v/>
      </c>
      <c r="Q9351" s="27">
        <f>IF(E9351="","",MAX(0,E9351-22))</f>
        <v/>
      </c>
      <c r="R9351" s="27">
        <f>IF(H9351=1,E9351,"")</f>
        <v/>
      </c>
      <c r="S9351" s="27">
        <f>IF(AND(H9351=1,J9351&lt;&gt;""),E9351-J9351,"")</f>
        <v/>
      </c>
      <c r="T9351">
        <f>IF(G9351="","",MONTH(G9351))</f>
        <v/>
      </c>
    </row>
    <row r="9352">
      <c r="A9352" s="24" t="n"/>
      <c r="B9352" s="24" t="n"/>
      <c r="C9352" s="24" t="n"/>
      <c r="D9352" s="24" t="n"/>
      <c r="E9352" s="24" t="n"/>
      <c r="F9352" s="25">
        <f>IF($E9352="","",DATE(IF($A9352="",nominal_year,$A9352),$B9352,$C9352)+($D9352-IF(LEFT(hour_conv,1)="1",1,0))/24)</f>
        <v/>
      </c>
      <c r="G9352" s="26">
        <f>IF(F9352="","",INT(F9352))</f>
        <v/>
      </c>
      <c r="H9352">
        <f>IF(G9352="","",IF(AND(MONTH(G9352)*100+DAY(G9352)&gt;=season_lo,MONTH(G9352)*100+DAY(G9352)&lt;=season_hi),1,0))</f>
        <v/>
      </c>
      <c r="I9352">
        <f>IF(G9352="","",G9352-first_day+1)</f>
        <v/>
      </c>
      <c r="J9352" s="27">
        <f>IF(I9352="","",INDEX(Daily!$J$2:$J$421,I9352))</f>
        <v/>
      </c>
      <c r="K9352" s="27">
        <f>IF(J9352="","",J9352+cat_offset)</f>
        <v/>
      </c>
      <c r="L9352" s="27">
        <f>IF(J9352="","",MAX(0,E9352-J9352)^2)</f>
        <v/>
      </c>
      <c r="M9352" s="27">
        <f>IF(J9352="","",MAX(0,E9352-(J9352+twcdh_off))^2)</f>
        <v/>
      </c>
      <c r="N9352" s="27">
        <f>IF(E9352="","",MAX(0,E9352-swcdh_thr)^2)</f>
        <v/>
      </c>
      <c r="O9352">
        <f>IF(K9352="","",ROUND(E9352-K9352,0))</f>
        <v/>
      </c>
      <c r="P9352">
        <f>IF(O9352="","",IF(O9352&gt;=1,O9352,0))</f>
        <v/>
      </c>
      <c r="Q9352" s="27">
        <f>IF(E9352="","",MAX(0,E9352-22))</f>
        <v/>
      </c>
      <c r="R9352" s="27">
        <f>IF(H9352=1,E9352,"")</f>
        <v/>
      </c>
      <c r="S9352" s="27">
        <f>IF(AND(H9352=1,J9352&lt;&gt;""),E9352-J9352,"")</f>
        <v/>
      </c>
      <c r="T9352">
        <f>IF(G9352="","",MONTH(G9352))</f>
        <v/>
      </c>
    </row>
    <row r="9353">
      <c r="A9353" s="24" t="n"/>
      <c r="B9353" s="24" t="n"/>
      <c r="C9353" s="24" t="n"/>
      <c r="D9353" s="24" t="n"/>
      <c r="E9353" s="24" t="n"/>
      <c r="F9353" s="25">
        <f>IF($E9353="","",DATE(IF($A9353="",nominal_year,$A9353),$B9353,$C9353)+($D9353-IF(LEFT(hour_conv,1)="1",1,0))/24)</f>
        <v/>
      </c>
      <c r="G9353" s="26">
        <f>IF(F9353="","",INT(F9353))</f>
        <v/>
      </c>
      <c r="H9353">
        <f>IF(G9353="","",IF(AND(MONTH(G9353)*100+DAY(G9353)&gt;=season_lo,MONTH(G9353)*100+DAY(G9353)&lt;=season_hi),1,0))</f>
        <v/>
      </c>
      <c r="I9353">
        <f>IF(G9353="","",G9353-first_day+1)</f>
        <v/>
      </c>
      <c r="J9353" s="27">
        <f>IF(I9353="","",INDEX(Daily!$J$2:$J$421,I9353))</f>
        <v/>
      </c>
      <c r="K9353" s="27">
        <f>IF(J9353="","",J9353+cat_offset)</f>
        <v/>
      </c>
      <c r="L9353" s="27">
        <f>IF(J9353="","",MAX(0,E9353-J9353)^2)</f>
        <v/>
      </c>
      <c r="M9353" s="27">
        <f>IF(J9353="","",MAX(0,E9353-(J9353+twcdh_off))^2)</f>
        <v/>
      </c>
      <c r="N9353" s="27">
        <f>IF(E9353="","",MAX(0,E9353-swcdh_thr)^2)</f>
        <v/>
      </c>
      <c r="O9353">
        <f>IF(K9353="","",ROUND(E9353-K9353,0))</f>
        <v/>
      </c>
      <c r="P9353">
        <f>IF(O9353="","",IF(O9353&gt;=1,O9353,0))</f>
        <v/>
      </c>
      <c r="Q9353" s="27">
        <f>IF(E9353="","",MAX(0,E9353-22))</f>
        <v/>
      </c>
      <c r="R9353" s="27">
        <f>IF(H9353=1,E9353,"")</f>
        <v/>
      </c>
      <c r="S9353" s="27">
        <f>IF(AND(H9353=1,J9353&lt;&gt;""),E9353-J9353,"")</f>
        <v/>
      </c>
      <c r="T9353">
        <f>IF(G9353="","",MONTH(G9353))</f>
        <v/>
      </c>
    </row>
    <row r="9354">
      <c r="A9354" s="24" t="n"/>
      <c r="B9354" s="24" t="n"/>
      <c r="C9354" s="24" t="n"/>
      <c r="D9354" s="24" t="n"/>
      <c r="E9354" s="24" t="n"/>
      <c r="F9354" s="25">
        <f>IF($E9354="","",DATE(IF($A9354="",nominal_year,$A9354),$B9354,$C9354)+($D9354-IF(LEFT(hour_conv,1)="1",1,0))/24)</f>
        <v/>
      </c>
      <c r="G9354" s="26">
        <f>IF(F9354="","",INT(F9354))</f>
        <v/>
      </c>
      <c r="H9354">
        <f>IF(G9354="","",IF(AND(MONTH(G9354)*100+DAY(G9354)&gt;=season_lo,MONTH(G9354)*100+DAY(G9354)&lt;=season_hi),1,0))</f>
        <v/>
      </c>
      <c r="I9354">
        <f>IF(G9354="","",G9354-first_day+1)</f>
        <v/>
      </c>
      <c r="J9354" s="27">
        <f>IF(I9354="","",INDEX(Daily!$J$2:$J$421,I9354))</f>
        <v/>
      </c>
      <c r="K9354" s="27">
        <f>IF(J9354="","",J9354+cat_offset)</f>
        <v/>
      </c>
      <c r="L9354" s="27">
        <f>IF(J9354="","",MAX(0,E9354-J9354)^2)</f>
        <v/>
      </c>
      <c r="M9354" s="27">
        <f>IF(J9354="","",MAX(0,E9354-(J9354+twcdh_off))^2)</f>
        <v/>
      </c>
      <c r="N9354" s="27">
        <f>IF(E9354="","",MAX(0,E9354-swcdh_thr)^2)</f>
        <v/>
      </c>
      <c r="O9354">
        <f>IF(K9354="","",ROUND(E9354-K9354,0))</f>
        <v/>
      </c>
      <c r="P9354">
        <f>IF(O9354="","",IF(O9354&gt;=1,O9354,0))</f>
        <v/>
      </c>
      <c r="Q9354" s="27">
        <f>IF(E9354="","",MAX(0,E9354-22))</f>
        <v/>
      </c>
      <c r="R9354" s="27">
        <f>IF(H9354=1,E9354,"")</f>
        <v/>
      </c>
      <c r="S9354" s="27">
        <f>IF(AND(H9354=1,J9354&lt;&gt;""),E9354-J9354,"")</f>
        <v/>
      </c>
      <c r="T9354">
        <f>IF(G9354="","",MONTH(G9354))</f>
        <v/>
      </c>
    </row>
    <row r="9355">
      <c r="A9355" s="24" t="n"/>
      <c r="B9355" s="24" t="n"/>
      <c r="C9355" s="24" t="n"/>
      <c r="D9355" s="24" t="n"/>
      <c r="E9355" s="24" t="n"/>
      <c r="F9355" s="25">
        <f>IF($E9355="","",DATE(IF($A9355="",nominal_year,$A9355),$B9355,$C9355)+($D9355-IF(LEFT(hour_conv,1)="1",1,0))/24)</f>
        <v/>
      </c>
      <c r="G9355" s="26">
        <f>IF(F9355="","",INT(F9355))</f>
        <v/>
      </c>
      <c r="H9355">
        <f>IF(G9355="","",IF(AND(MONTH(G9355)*100+DAY(G9355)&gt;=season_lo,MONTH(G9355)*100+DAY(G9355)&lt;=season_hi),1,0))</f>
        <v/>
      </c>
      <c r="I9355">
        <f>IF(G9355="","",G9355-first_day+1)</f>
        <v/>
      </c>
      <c r="J9355" s="27">
        <f>IF(I9355="","",INDEX(Daily!$J$2:$J$421,I9355))</f>
        <v/>
      </c>
      <c r="K9355" s="27">
        <f>IF(J9355="","",J9355+cat_offset)</f>
        <v/>
      </c>
      <c r="L9355" s="27">
        <f>IF(J9355="","",MAX(0,E9355-J9355)^2)</f>
        <v/>
      </c>
      <c r="M9355" s="27">
        <f>IF(J9355="","",MAX(0,E9355-(J9355+twcdh_off))^2)</f>
        <v/>
      </c>
      <c r="N9355" s="27">
        <f>IF(E9355="","",MAX(0,E9355-swcdh_thr)^2)</f>
        <v/>
      </c>
      <c r="O9355">
        <f>IF(K9355="","",ROUND(E9355-K9355,0))</f>
        <v/>
      </c>
      <c r="P9355">
        <f>IF(O9355="","",IF(O9355&gt;=1,O9355,0))</f>
        <v/>
      </c>
      <c r="Q9355" s="27">
        <f>IF(E9355="","",MAX(0,E9355-22))</f>
        <v/>
      </c>
      <c r="R9355" s="27">
        <f>IF(H9355=1,E9355,"")</f>
        <v/>
      </c>
      <c r="S9355" s="27">
        <f>IF(AND(H9355=1,J9355&lt;&gt;""),E9355-J9355,"")</f>
        <v/>
      </c>
      <c r="T9355">
        <f>IF(G9355="","",MONTH(G9355))</f>
        <v/>
      </c>
    </row>
    <row r="9356">
      <c r="A9356" s="24" t="n"/>
      <c r="B9356" s="24" t="n"/>
      <c r="C9356" s="24" t="n"/>
      <c r="D9356" s="24" t="n"/>
      <c r="E9356" s="24" t="n"/>
      <c r="F9356" s="25">
        <f>IF($E9356="","",DATE(IF($A9356="",nominal_year,$A9356),$B9356,$C9356)+($D9356-IF(LEFT(hour_conv,1)="1",1,0))/24)</f>
        <v/>
      </c>
      <c r="G9356" s="26">
        <f>IF(F9356="","",INT(F9356))</f>
        <v/>
      </c>
      <c r="H9356">
        <f>IF(G9356="","",IF(AND(MONTH(G9356)*100+DAY(G9356)&gt;=season_lo,MONTH(G9356)*100+DAY(G9356)&lt;=season_hi),1,0))</f>
        <v/>
      </c>
      <c r="I9356">
        <f>IF(G9356="","",G9356-first_day+1)</f>
        <v/>
      </c>
      <c r="J9356" s="27">
        <f>IF(I9356="","",INDEX(Daily!$J$2:$J$421,I9356))</f>
        <v/>
      </c>
      <c r="K9356" s="27">
        <f>IF(J9356="","",J9356+cat_offset)</f>
        <v/>
      </c>
      <c r="L9356" s="27">
        <f>IF(J9356="","",MAX(0,E9356-J9356)^2)</f>
        <v/>
      </c>
      <c r="M9356" s="27">
        <f>IF(J9356="","",MAX(0,E9356-(J9356+twcdh_off))^2)</f>
        <v/>
      </c>
      <c r="N9356" s="27">
        <f>IF(E9356="","",MAX(0,E9356-swcdh_thr)^2)</f>
        <v/>
      </c>
      <c r="O9356">
        <f>IF(K9356="","",ROUND(E9356-K9356,0))</f>
        <v/>
      </c>
      <c r="P9356">
        <f>IF(O9356="","",IF(O9356&gt;=1,O9356,0))</f>
        <v/>
      </c>
      <c r="Q9356" s="27">
        <f>IF(E9356="","",MAX(0,E9356-22))</f>
        <v/>
      </c>
      <c r="R9356" s="27">
        <f>IF(H9356=1,E9356,"")</f>
        <v/>
      </c>
      <c r="S9356" s="27">
        <f>IF(AND(H9356=1,J9356&lt;&gt;""),E9356-J9356,"")</f>
        <v/>
      </c>
      <c r="T9356">
        <f>IF(G9356="","",MONTH(G9356))</f>
        <v/>
      </c>
    </row>
    <row r="9357">
      <c r="A9357" s="24" t="n"/>
      <c r="B9357" s="24" t="n"/>
      <c r="C9357" s="24" t="n"/>
      <c r="D9357" s="24" t="n"/>
      <c r="E9357" s="24" t="n"/>
      <c r="F9357" s="25">
        <f>IF($E9357="","",DATE(IF($A9357="",nominal_year,$A9357),$B9357,$C9357)+($D9357-IF(LEFT(hour_conv,1)="1",1,0))/24)</f>
        <v/>
      </c>
      <c r="G9357" s="26">
        <f>IF(F9357="","",INT(F9357))</f>
        <v/>
      </c>
      <c r="H9357">
        <f>IF(G9357="","",IF(AND(MONTH(G9357)*100+DAY(G9357)&gt;=season_lo,MONTH(G9357)*100+DAY(G9357)&lt;=season_hi),1,0))</f>
        <v/>
      </c>
      <c r="I9357">
        <f>IF(G9357="","",G9357-first_day+1)</f>
        <v/>
      </c>
      <c r="J9357" s="27">
        <f>IF(I9357="","",INDEX(Daily!$J$2:$J$421,I9357))</f>
        <v/>
      </c>
      <c r="K9357" s="27">
        <f>IF(J9357="","",J9357+cat_offset)</f>
        <v/>
      </c>
      <c r="L9357" s="27">
        <f>IF(J9357="","",MAX(0,E9357-J9357)^2)</f>
        <v/>
      </c>
      <c r="M9357" s="27">
        <f>IF(J9357="","",MAX(0,E9357-(J9357+twcdh_off))^2)</f>
        <v/>
      </c>
      <c r="N9357" s="27">
        <f>IF(E9357="","",MAX(0,E9357-swcdh_thr)^2)</f>
        <v/>
      </c>
      <c r="O9357">
        <f>IF(K9357="","",ROUND(E9357-K9357,0))</f>
        <v/>
      </c>
      <c r="P9357">
        <f>IF(O9357="","",IF(O9357&gt;=1,O9357,0))</f>
        <v/>
      </c>
      <c r="Q9357" s="27">
        <f>IF(E9357="","",MAX(0,E9357-22))</f>
        <v/>
      </c>
      <c r="R9357" s="27">
        <f>IF(H9357=1,E9357,"")</f>
        <v/>
      </c>
      <c r="S9357" s="27">
        <f>IF(AND(H9357=1,J9357&lt;&gt;""),E9357-J9357,"")</f>
        <v/>
      </c>
      <c r="T9357">
        <f>IF(G9357="","",MONTH(G9357))</f>
        <v/>
      </c>
    </row>
    <row r="9358">
      <c r="A9358" s="24" t="n"/>
      <c r="B9358" s="24" t="n"/>
      <c r="C9358" s="24" t="n"/>
      <c r="D9358" s="24" t="n"/>
      <c r="E9358" s="24" t="n"/>
      <c r="F9358" s="25">
        <f>IF($E9358="","",DATE(IF($A9358="",nominal_year,$A9358),$B9358,$C9358)+($D9358-IF(LEFT(hour_conv,1)="1",1,0))/24)</f>
        <v/>
      </c>
      <c r="G9358" s="26">
        <f>IF(F9358="","",INT(F9358))</f>
        <v/>
      </c>
      <c r="H9358">
        <f>IF(G9358="","",IF(AND(MONTH(G9358)*100+DAY(G9358)&gt;=season_lo,MONTH(G9358)*100+DAY(G9358)&lt;=season_hi),1,0))</f>
        <v/>
      </c>
      <c r="I9358">
        <f>IF(G9358="","",G9358-first_day+1)</f>
        <v/>
      </c>
      <c r="J9358" s="27">
        <f>IF(I9358="","",INDEX(Daily!$J$2:$J$421,I9358))</f>
        <v/>
      </c>
      <c r="K9358" s="27">
        <f>IF(J9358="","",J9358+cat_offset)</f>
        <v/>
      </c>
      <c r="L9358" s="27">
        <f>IF(J9358="","",MAX(0,E9358-J9358)^2)</f>
        <v/>
      </c>
      <c r="M9358" s="27">
        <f>IF(J9358="","",MAX(0,E9358-(J9358+twcdh_off))^2)</f>
        <v/>
      </c>
      <c r="N9358" s="27">
        <f>IF(E9358="","",MAX(0,E9358-swcdh_thr)^2)</f>
        <v/>
      </c>
      <c r="O9358">
        <f>IF(K9358="","",ROUND(E9358-K9358,0))</f>
        <v/>
      </c>
      <c r="P9358">
        <f>IF(O9358="","",IF(O9358&gt;=1,O9358,0))</f>
        <v/>
      </c>
      <c r="Q9358" s="27">
        <f>IF(E9358="","",MAX(0,E9358-22))</f>
        <v/>
      </c>
      <c r="R9358" s="27">
        <f>IF(H9358=1,E9358,"")</f>
        <v/>
      </c>
      <c r="S9358" s="27">
        <f>IF(AND(H9358=1,J9358&lt;&gt;""),E9358-J9358,"")</f>
        <v/>
      </c>
      <c r="T9358">
        <f>IF(G9358="","",MONTH(G9358))</f>
        <v/>
      </c>
    </row>
    <row r="9359">
      <c r="A9359" s="24" t="n"/>
      <c r="B9359" s="24" t="n"/>
      <c r="C9359" s="24" t="n"/>
      <c r="D9359" s="24" t="n"/>
      <c r="E9359" s="24" t="n"/>
      <c r="F9359" s="25">
        <f>IF($E9359="","",DATE(IF($A9359="",nominal_year,$A9359),$B9359,$C9359)+($D9359-IF(LEFT(hour_conv,1)="1",1,0))/24)</f>
        <v/>
      </c>
      <c r="G9359" s="26">
        <f>IF(F9359="","",INT(F9359))</f>
        <v/>
      </c>
      <c r="H9359">
        <f>IF(G9359="","",IF(AND(MONTH(G9359)*100+DAY(G9359)&gt;=season_lo,MONTH(G9359)*100+DAY(G9359)&lt;=season_hi),1,0))</f>
        <v/>
      </c>
      <c r="I9359">
        <f>IF(G9359="","",G9359-first_day+1)</f>
        <v/>
      </c>
      <c r="J9359" s="27">
        <f>IF(I9359="","",INDEX(Daily!$J$2:$J$421,I9359))</f>
        <v/>
      </c>
      <c r="K9359" s="27">
        <f>IF(J9359="","",J9359+cat_offset)</f>
        <v/>
      </c>
      <c r="L9359" s="27">
        <f>IF(J9359="","",MAX(0,E9359-J9359)^2)</f>
        <v/>
      </c>
      <c r="M9359" s="27">
        <f>IF(J9359="","",MAX(0,E9359-(J9359+twcdh_off))^2)</f>
        <v/>
      </c>
      <c r="N9359" s="27">
        <f>IF(E9359="","",MAX(0,E9359-swcdh_thr)^2)</f>
        <v/>
      </c>
      <c r="O9359">
        <f>IF(K9359="","",ROUND(E9359-K9359,0))</f>
        <v/>
      </c>
      <c r="P9359">
        <f>IF(O9359="","",IF(O9359&gt;=1,O9359,0))</f>
        <v/>
      </c>
      <c r="Q9359" s="27">
        <f>IF(E9359="","",MAX(0,E9359-22))</f>
        <v/>
      </c>
      <c r="R9359" s="27">
        <f>IF(H9359=1,E9359,"")</f>
        <v/>
      </c>
      <c r="S9359" s="27">
        <f>IF(AND(H9359=1,J9359&lt;&gt;""),E9359-J9359,"")</f>
        <v/>
      </c>
      <c r="T9359">
        <f>IF(G9359="","",MONTH(G9359))</f>
        <v/>
      </c>
    </row>
    <row r="9360">
      <c r="A9360" s="24" t="n"/>
      <c r="B9360" s="24" t="n"/>
      <c r="C9360" s="24" t="n"/>
      <c r="D9360" s="24" t="n"/>
      <c r="E9360" s="24" t="n"/>
      <c r="F9360" s="25">
        <f>IF($E9360="","",DATE(IF($A9360="",nominal_year,$A9360),$B9360,$C9360)+($D9360-IF(LEFT(hour_conv,1)="1",1,0))/24)</f>
        <v/>
      </c>
      <c r="G9360" s="26">
        <f>IF(F9360="","",INT(F9360))</f>
        <v/>
      </c>
      <c r="H9360">
        <f>IF(G9360="","",IF(AND(MONTH(G9360)*100+DAY(G9360)&gt;=season_lo,MONTH(G9360)*100+DAY(G9360)&lt;=season_hi),1,0))</f>
        <v/>
      </c>
      <c r="I9360">
        <f>IF(G9360="","",G9360-first_day+1)</f>
        <v/>
      </c>
      <c r="J9360" s="27">
        <f>IF(I9360="","",INDEX(Daily!$J$2:$J$421,I9360))</f>
        <v/>
      </c>
      <c r="K9360" s="27">
        <f>IF(J9360="","",J9360+cat_offset)</f>
        <v/>
      </c>
      <c r="L9360" s="27">
        <f>IF(J9360="","",MAX(0,E9360-J9360)^2)</f>
        <v/>
      </c>
      <c r="M9360" s="27">
        <f>IF(J9360="","",MAX(0,E9360-(J9360+twcdh_off))^2)</f>
        <v/>
      </c>
      <c r="N9360" s="27">
        <f>IF(E9360="","",MAX(0,E9360-swcdh_thr)^2)</f>
        <v/>
      </c>
      <c r="O9360">
        <f>IF(K9360="","",ROUND(E9360-K9360,0))</f>
        <v/>
      </c>
      <c r="P9360">
        <f>IF(O9360="","",IF(O9360&gt;=1,O9360,0))</f>
        <v/>
      </c>
      <c r="Q9360" s="27">
        <f>IF(E9360="","",MAX(0,E9360-22))</f>
        <v/>
      </c>
      <c r="R9360" s="27">
        <f>IF(H9360=1,E9360,"")</f>
        <v/>
      </c>
      <c r="S9360" s="27">
        <f>IF(AND(H9360=1,J9360&lt;&gt;""),E9360-J9360,"")</f>
        <v/>
      </c>
      <c r="T9360">
        <f>IF(G9360="","",MONTH(G9360))</f>
        <v/>
      </c>
    </row>
    <row r="9361">
      <c r="A9361" s="24" t="n"/>
      <c r="B9361" s="24" t="n"/>
      <c r="C9361" s="24" t="n"/>
      <c r="D9361" s="24" t="n"/>
      <c r="E9361" s="24" t="n"/>
      <c r="F9361" s="25">
        <f>IF($E9361="","",DATE(IF($A9361="",nominal_year,$A9361),$B9361,$C9361)+($D9361-IF(LEFT(hour_conv,1)="1",1,0))/24)</f>
        <v/>
      </c>
      <c r="G9361" s="26">
        <f>IF(F9361="","",INT(F9361))</f>
        <v/>
      </c>
      <c r="H9361">
        <f>IF(G9361="","",IF(AND(MONTH(G9361)*100+DAY(G9361)&gt;=season_lo,MONTH(G9361)*100+DAY(G9361)&lt;=season_hi),1,0))</f>
        <v/>
      </c>
      <c r="I9361">
        <f>IF(G9361="","",G9361-first_day+1)</f>
        <v/>
      </c>
      <c r="J9361" s="27">
        <f>IF(I9361="","",INDEX(Daily!$J$2:$J$421,I9361))</f>
        <v/>
      </c>
      <c r="K9361" s="27">
        <f>IF(J9361="","",J9361+cat_offset)</f>
        <v/>
      </c>
      <c r="L9361" s="27">
        <f>IF(J9361="","",MAX(0,E9361-J9361)^2)</f>
        <v/>
      </c>
      <c r="M9361" s="27">
        <f>IF(J9361="","",MAX(0,E9361-(J9361+twcdh_off))^2)</f>
        <v/>
      </c>
      <c r="N9361" s="27">
        <f>IF(E9361="","",MAX(0,E9361-swcdh_thr)^2)</f>
        <v/>
      </c>
      <c r="O9361">
        <f>IF(K9361="","",ROUND(E9361-K9361,0))</f>
        <v/>
      </c>
      <c r="P9361">
        <f>IF(O9361="","",IF(O9361&gt;=1,O9361,0))</f>
        <v/>
      </c>
      <c r="Q9361" s="27">
        <f>IF(E9361="","",MAX(0,E9361-22))</f>
        <v/>
      </c>
      <c r="R9361" s="27">
        <f>IF(H9361=1,E9361,"")</f>
        <v/>
      </c>
      <c r="S9361" s="27">
        <f>IF(AND(H9361=1,J9361&lt;&gt;""),E9361-J9361,"")</f>
        <v/>
      </c>
      <c r="T9361">
        <f>IF(G9361="","",MONTH(G9361))</f>
        <v/>
      </c>
    </row>
    <row r="9362">
      <c r="A9362" s="24" t="n"/>
      <c r="B9362" s="24" t="n"/>
      <c r="C9362" s="24" t="n"/>
      <c r="D9362" s="24" t="n"/>
      <c r="E9362" s="24" t="n"/>
      <c r="F9362" s="25">
        <f>IF($E9362="","",DATE(IF($A9362="",nominal_year,$A9362),$B9362,$C9362)+($D9362-IF(LEFT(hour_conv,1)="1",1,0))/24)</f>
        <v/>
      </c>
      <c r="G9362" s="26">
        <f>IF(F9362="","",INT(F9362))</f>
        <v/>
      </c>
      <c r="H9362">
        <f>IF(G9362="","",IF(AND(MONTH(G9362)*100+DAY(G9362)&gt;=season_lo,MONTH(G9362)*100+DAY(G9362)&lt;=season_hi),1,0))</f>
        <v/>
      </c>
      <c r="I9362">
        <f>IF(G9362="","",G9362-first_day+1)</f>
        <v/>
      </c>
      <c r="J9362" s="27">
        <f>IF(I9362="","",INDEX(Daily!$J$2:$J$421,I9362))</f>
        <v/>
      </c>
      <c r="K9362" s="27">
        <f>IF(J9362="","",J9362+cat_offset)</f>
        <v/>
      </c>
      <c r="L9362" s="27">
        <f>IF(J9362="","",MAX(0,E9362-J9362)^2)</f>
        <v/>
      </c>
      <c r="M9362" s="27">
        <f>IF(J9362="","",MAX(0,E9362-(J9362+twcdh_off))^2)</f>
        <v/>
      </c>
      <c r="N9362" s="27">
        <f>IF(E9362="","",MAX(0,E9362-swcdh_thr)^2)</f>
        <v/>
      </c>
      <c r="O9362">
        <f>IF(K9362="","",ROUND(E9362-K9362,0))</f>
        <v/>
      </c>
      <c r="P9362">
        <f>IF(O9362="","",IF(O9362&gt;=1,O9362,0))</f>
        <v/>
      </c>
      <c r="Q9362" s="27">
        <f>IF(E9362="","",MAX(0,E9362-22))</f>
        <v/>
      </c>
      <c r="R9362" s="27">
        <f>IF(H9362=1,E9362,"")</f>
        <v/>
      </c>
      <c r="S9362" s="27">
        <f>IF(AND(H9362=1,J9362&lt;&gt;""),E9362-J9362,"")</f>
        <v/>
      </c>
      <c r="T9362">
        <f>IF(G9362="","",MONTH(G9362))</f>
        <v/>
      </c>
    </row>
    <row r="9363">
      <c r="A9363" s="24" t="n"/>
      <c r="B9363" s="24" t="n"/>
      <c r="C9363" s="24" t="n"/>
      <c r="D9363" s="24" t="n"/>
      <c r="E9363" s="24" t="n"/>
      <c r="F9363" s="25">
        <f>IF($E9363="","",DATE(IF($A9363="",nominal_year,$A9363),$B9363,$C9363)+($D9363-IF(LEFT(hour_conv,1)="1",1,0))/24)</f>
        <v/>
      </c>
      <c r="G9363" s="26">
        <f>IF(F9363="","",INT(F9363))</f>
        <v/>
      </c>
      <c r="H9363">
        <f>IF(G9363="","",IF(AND(MONTH(G9363)*100+DAY(G9363)&gt;=season_lo,MONTH(G9363)*100+DAY(G9363)&lt;=season_hi),1,0))</f>
        <v/>
      </c>
      <c r="I9363">
        <f>IF(G9363="","",G9363-first_day+1)</f>
        <v/>
      </c>
      <c r="J9363" s="27">
        <f>IF(I9363="","",INDEX(Daily!$J$2:$J$421,I9363))</f>
        <v/>
      </c>
      <c r="K9363" s="27">
        <f>IF(J9363="","",J9363+cat_offset)</f>
        <v/>
      </c>
      <c r="L9363" s="27">
        <f>IF(J9363="","",MAX(0,E9363-J9363)^2)</f>
        <v/>
      </c>
      <c r="M9363" s="27">
        <f>IF(J9363="","",MAX(0,E9363-(J9363+twcdh_off))^2)</f>
        <v/>
      </c>
      <c r="N9363" s="27">
        <f>IF(E9363="","",MAX(0,E9363-swcdh_thr)^2)</f>
        <v/>
      </c>
      <c r="O9363">
        <f>IF(K9363="","",ROUND(E9363-K9363,0))</f>
        <v/>
      </c>
      <c r="P9363">
        <f>IF(O9363="","",IF(O9363&gt;=1,O9363,0))</f>
        <v/>
      </c>
      <c r="Q9363" s="27">
        <f>IF(E9363="","",MAX(0,E9363-22))</f>
        <v/>
      </c>
      <c r="R9363" s="27">
        <f>IF(H9363=1,E9363,"")</f>
        <v/>
      </c>
      <c r="S9363" s="27">
        <f>IF(AND(H9363=1,J9363&lt;&gt;""),E9363-J9363,"")</f>
        <v/>
      </c>
      <c r="T9363">
        <f>IF(G9363="","",MONTH(G9363))</f>
        <v/>
      </c>
    </row>
    <row r="9364">
      <c r="A9364" s="24" t="n"/>
      <c r="B9364" s="24" t="n"/>
      <c r="C9364" s="24" t="n"/>
      <c r="D9364" s="24" t="n"/>
      <c r="E9364" s="24" t="n"/>
      <c r="F9364" s="25">
        <f>IF($E9364="","",DATE(IF($A9364="",nominal_year,$A9364),$B9364,$C9364)+($D9364-IF(LEFT(hour_conv,1)="1",1,0))/24)</f>
        <v/>
      </c>
      <c r="G9364" s="26">
        <f>IF(F9364="","",INT(F9364))</f>
        <v/>
      </c>
      <c r="H9364">
        <f>IF(G9364="","",IF(AND(MONTH(G9364)*100+DAY(G9364)&gt;=season_lo,MONTH(G9364)*100+DAY(G9364)&lt;=season_hi),1,0))</f>
        <v/>
      </c>
      <c r="I9364">
        <f>IF(G9364="","",G9364-first_day+1)</f>
        <v/>
      </c>
      <c r="J9364" s="27">
        <f>IF(I9364="","",INDEX(Daily!$J$2:$J$421,I9364))</f>
        <v/>
      </c>
      <c r="K9364" s="27">
        <f>IF(J9364="","",J9364+cat_offset)</f>
        <v/>
      </c>
      <c r="L9364" s="27">
        <f>IF(J9364="","",MAX(0,E9364-J9364)^2)</f>
        <v/>
      </c>
      <c r="M9364" s="27">
        <f>IF(J9364="","",MAX(0,E9364-(J9364+twcdh_off))^2)</f>
        <v/>
      </c>
      <c r="N9364" s="27">
        <f>IF(E9364="","",MAX(0,E9364-swcdh_thr)^2)</f>
        <v/>
      </c>
      <c r="O9364">
        <f>IF(K9364="","",ROUND(E9364-K9364,0))</f>
        <v/>
      </c>
      <c r="P9364">
        <f>IF(O9364="","",IF(O9364&gt;=1,O9364,0))</f>
        <v/>
      </c>
      <c r="Q9364" s="27">
        <f>IF(E9364="","",MAX(0,E9364-22))</f>
        <v/>
      </c>
      <c r="R9364" s="27">
        <f>IF(H9364=1,E9364,"")</f>
        <v/>
      </c>
      <c r="S9364" s="27">
        <f>IF(AND(H9364=1,J9364&lt;&gt;""),E9364-J9364,"")</f>
        <v/>
      </c>
      <c r="T9364">
        <f>IF(G9364="","",MONTH(G9364))</f>
        <v/>
      </c>
    </row>
    <row r="9365">
      <c r="A9365" s="24" t="n"/>
      <c r="B9365" s="24" t="n"/>
      <c r="C9365" s="24" t="n"/>
      <c r="D9365" s="24" t="n"/>
      <c r="E9365" s="24" t="n"/>
      <c r="F9365" s="25">
        <f>IF($E9365="","",DATE(IF($A9365="",nominal_year,$A9365),$B9365,$C9365)+($D9365-IF(LEFT(hour_conv,1)="1",1,0))/24)</f>
        <v/>
      </c>
      <c r="G9365" s="26">
        <f>IF(F9365="","",INT(F9365))</f>
        <v/>
      </c>
      <c r="H9365">
        <f>IF(G9365="","",IF(AND(MONTH(G9365)*100+DAY(G9365)&gt;=season_lo,MONTH(G9365)*100+DAY(G9365)&lt;=season_hi),1,0))</f>
        <v/>
      </c>
      <c r="I9365">
        <f>IF(G9365="","",G9365-first_day+1)</f>
        <v/>
      </c>
      <c r="J9365" s="27">
        <f>IF(I9365="","",INDEX(Daily!$J$2:$J$421,I9365))</f>
        <v/>
      </c>
      <c r="K9365" s="27">
        <f>IF(J9365="","",J9365+cat_offset)</f>
        <v/>
      </c>
      <c r="L9365" s="27">
        <f>IF(J9365="","",MAX(0,E9365-J9365)^2)</f>
        <v/>
      </c>
      <c r="M9365" s="27">
        <f>IF(J9365="","",MAX(0,E9365-(J9365+twcdh_off))^2)</f>
        <v/>
      </c>
      <c r="N9365" s="27">
        <f>IF(E9365="","",MAX(0,E9365-swcdh_thr)^2)</f>
        <v/>
      </c>
      <c r="O9365">
        <f>IF(K9365="","",ROUND(E9365-K9365,0))</f>
        <v/>
      </c>
      <c r="P9365">
        <f>IF(O9365="","",IF(O9365&gt;=1,O9365,0))</f>
        <v/>
      </c>
      <c r="Q9365" s="27">
        <f>IF(E9365="","",MAX(0,E9365-22))</f>
        <v/>
      </c>
      <c r="R9365" s="27">
        <f>IF(H9365=1,E9365,"")</f>
        <v/>
      </c>
      <c r="S9365" s="27">
        <f>IF(AND(H9365=1,J9365&lt;&gt;""),E9365-J9365,"")</f>
        <v/>
      </c>
      <c r="T9365">
        <f>IF(G9365="","",MONTH(G9365))</f>
        <v/>
      </c>
    </row>
    <row r="9366">
      <c r="A9366" s="24" t="n"/>
      <c r="B9366" s="24" t="n"/>
      <c r="C9366" s="24" t="n"/>
      <c r="D9366" s="24" t="n"/>
      <c r="E9366" s="24" t="n"/>
      <c r="F9366" s="25">
        <f>IF($E9366="","",DATE(IF($A9366="",nominal_year,$A9366),$B9366,$C9366)+($D9366-IF(LEFT(hour_conv,1)="1",1,0))/24)</f>
        <v/>
      </c>
      <c r="G9366" s="26">
        <f>IF(F9366="","",INT(F9366))</f>
        <v/>
      </c>
      <c r="H9366">
        <f>IF(G9366="","",IF(AND(MONTH(G9366)*100+DAY(G9366)&gt;=season_lo,MONTH(G9366)*100+DAY(G9366)&lt;=season_hi),1,0))</f>
        <v/>
      </c>
      <c r="I9366">
        <f>IF(G9366="","",G9366-first_day+1)</f>
        <v/>
      </c>
      <c r="J9366" s="27">
        <f>IF(I9366="","",INDEX(Daily!$J$2:$J$421,I9366))</f>
        <v/>
      </c>
      <c r="K9366" s="27">
        <f>IF(J9366="","",J9366+cat_offset)</f>
        <v/>
      </c>
      <c r="L9366" s="27">
        <f>IF(J9366="","",MAX(0,E9366-J9366)^2)</f>
        <v/>
      </c>
      <c r="M9366" s="27">
        <f>IF(J9366="","",MAX(0,E9366-(J9366+twcdh_off))^2)</f>
        <v/>
      </c>
      <c r="N9366" s="27">
        <f>IF(E9366="","",MAX(0,E9366-swcdh_thr)^2)</f>
        <v/>
      </c>
      <c r="O9366">
        <f>IF(K9366="","",ROUND(E9366-K9366,0))</f>
        <v/>
      </c>
      <c r="P9366">
        <f>IF(O9366="","",IF(O9366&gt;=1,O9366,0))</f>
        <v/>
      </c>
      <c r="Q9366" s="27">
        <f>IF(E9366="","",MAX(0,E9366-22))</f>
        <v/>
      </c>
      <c r="R9366" s="27">
        <f>IF(H9366=1,E9366,"")</f>
        <v/>
      </c>
      <c r="S9366" s="27">
        <f>IF(AND(H9366=1,J9366&lt;&gt;""),E9366-J9366,"")</f>
        <v/>
      </c>
      <c r="T9366">
        <f>IF(G9366="","",MONTH(G9366))</f>
        <v/>
      </c>
    </row>
    <row r="9367">
      <c r="A9367" s="24" t="n"/>
      <c r="B9367" s="24" t="n"/>
      <c r="C9367" s="24" t="n"/>
      <c r="D9367" s="24" t="n"/>
      <c r="E9367" s="24" t="n"/>
      <c r="F9367" s="25">
        <f>IF($E9367="","",DATE(IF($A9367="",nominal_year,$A9367),$B9367,$C9367)+($D9367-IF(LEFT(hour_conv,1)="1",1,0))/24)</f>
        <v/>
      </c>
      <c r="G9367" s="26">
        <f>IF(F9367="","",INT(F9367))</f>
        <v/>
      </c>
      <c r="H9367">
        <f>IF(G9367="","",IF(AND(MONTH(G9367)*100+DAY(G9367)&gt;=season_lo,MONTH(G9367)*100+DAY(G9367)&lt;=season_hi),1,0))</f>
        <v/>
      </c>
      <c r="I9367">
        <f>IF(G9367="","",G9367-first_day+1)</f>
        <v/>
      </c>
      <c r="J9367" s="27">
        <f>IF(I9367="","",INDEX(Daily!$J$2:$J$421,I9367))</f>
        <v/>
      </c>
      <c r="K9367" s="27">
        <f>IF(J9367="","",J9367+cat_offset)</f>
        <v/>
      </c>
      <c r="L9367" s="27">
        <f>IF(J9367="","",MAX(0,E9367-J9367)^2)</f>
        <v/>
      </c>
      <c r="M9367" s="27">
        <f>IF(J9367="","",MAX(0,E9367-(J9367+twcdh_off))^2)</f>
        <v/>
      </c>
      <c r="N9367" s="27">
        <f>IF(E9367="","",MAX(0,E9367-swcdh_thr)^2)</f>
        <v/>
      </c>
      <c r="O9367">
        <f>IF(K9367="","",ROUND(E9367-K9367,0))</f>
        <v/>
      </c>
      <c r="P9367">
        <f>IF(O9367="","",IF(O9367&gt;=1,O9367,0))</f>
        <v/>
      </c>
      <c r="Q9367" s="27">
        <f>IF(E9367="","",MAX(0,E9367-22))</f>
        <v/>
      </c>
      <c r="R9367" s="27">
        <f>IF(H9367=1,E9367,"")</f>
        <v/>
      </c>
      <c r="S9367" s="27">
        <f>IF(AND(H9367=1,J9367&lt;&gt;""),E9367-J9367,"")</f>
        <v/>
      </c>
      <c r="T9367">
        <f>IF(G9367="","",MONTH(G9367))</f>
        <v/>
      </c>
    </row>
    <row r="9368">
      <c r="A9368" s="24" t="n"/>
      <c r="B9368" s="24" t="n"/>
      <c r="C9368" s="24" t="n"/>
      <c r="D9368" s="24" t="n"/>
      <c r="E9368" s="24" t="n"/>
      <c r="F9368" s="25">
        <f>IF($E9368="","",DATE(IF($A9368="",nominal_year,$A9368),$B9368,$C9368)+($D9368-IF(LEFT(hour_conv,1)="1",1,0))/24)</f>
        <v/>
      </c>
      <c r="G9368" s="26">
        <f>IF(F9368="","",INT(F9368))</f>
        <v/>
      </c>
      <c r="H9368">
        <f>IF(G9368="","",IF(AND(MONTH(G9368)*100+DAY(G9368)&gt;=season_lo,MONTH(G9368)*100+DAY(G9368)&lt;=season_hi),1,0))</f>
        <v/>
      </c>
      <c r="I9368">
        <f>IF(G9368="","",G9368-first_day+1)</f>
        <v/>
      </c>
      <c r="J9368" s="27">
        <f>IF(I9368="","",INDEX(Daily!$J$2:$J$421,I9368))</f>
        <v/>
      </c>
      <c r="K9368" s="27">
        <f>IF(J9368="","",J9368+cat_offset)</f>
        <v/>
      </c>
      <c r="L9368" s="27">
        <f>IF(J9368="","",MAX(0,E9368-J9368)^2)</f>
        <v/>
      </c>
      <c r="M9368" s="27">
        <f>IF(J9368="","",MAX(0,E9368-(J9368+twcdh_off))^2)</f>
        <v/>
      </c>
      <c r="N9368" s="27">
        <f>IF(E9368="","",MAX(0,E9368-swcdh_thr)^2)</f>
        <v/>
      </c>
      <c r="O9368">
        <f>IF(K9368="","",ROUND(E9368-K9368,0))</f>
        <v/>
      </c>
      <c r="P9368">
        <f>IF(O9368="","",IF(O9368&gt;=1,O9368,0))</f>
        <v/>
      </c>
      <c r="Q9368" s="27">
        <f>IF(E9368="","",MAX(0,E9368-22))</f>
        <v/>
      </c>
      <c r="R9368" s="27">
        <f>IF(H9368=1,E9368,"")</f>
        <v/>
      </c>
      <c r="S9368" s="27">
        <f>IF(AND(H9368=1,J9368&lt;&gt;""),E9368-J9368,"")</f>
        <v/>
      </c>
      <c r="T9368">
        <f>IF(G9368="","",MONTH(G9368))</f>
        <v/>
      </c>
    </row>
    <row r="9369">
      <c r="A9369" s="24" t="n"/>
      <c r="B9369" s="24" t="n"/>
      <c r="C9369" s="24" t="n"/>
      <c r="D9369" s="24" t="n"/>
      <c r="E9369" s="24" t="n"/>
      <c r="F9369" s="25">
        <f>IF($E9369="","",DATE(IF($A9369="",nominal_year,$A9369),$B9369,$C9369)+($D9369-IF(LEFT(hour_conv,1)="1",1,0))/24)</f>
        <v/>
      </c>
      <c r="G9369" s="26">
        <f>IF(F9369="","",INT(F9369))</f>
        <v/>
      </c>
      <c r="H9369">
        <f>IF(G9369="","",IF(AND(MONTH(G9369)*100+DAY(G9369)&gt;=season_lo,MONTH(G9369)*100+DAY(G9369)&lt;=season_hi),1,0))</f>
        <v/>
      </c>
      <c r="I9369">
        <f>IF(G9369="","",G9369-first_day+1)</f>
        <v/>
      </c>
      <c r="J9369" s="27">
        <f>IF(I9369="","",INDEX(Daily!$J$2:$J$421,I9369))</f>
        <v/>
      </c>
      <c r="K9369" s="27">
        <f>IF(J9369="","",J9369+cat_offset)</f>
        <v/>
      </c>
      <c r="L9369" s="27">
        <f>IF(J9369="","",MAX(0,E9369-J9369)^2)</f>
        <v/>
      </c>
      <c r="M9369" s="27">
        <f>IF(J9369="","",MAX(0,E9369-(J9369+twcdh_off))^2)</f>
        <v/>
      </c>
      <c r="N9369" s="27">
        <f>IF(E9369="","",MAX(0,E9369-swcdh_thr)^2)</f>
        <v/>
      </c>
      <c r="O9369">
        <f>IF(K9369="","",ROUND(E9369-K9369,0))</f>
        <v/>
      </c>
      <c r="P9369">
        <f>IF(O9369="","",IF(O9369&gt;=1,O9369,0))</f>
        <v/>
      </c>
      <c r="Q9369" s="27">
        <f>IF(E9369="","",MAX(0,E9369-22))</f>
        <v/>
      </c>
      <c r="R9369" s="27">
        <f>IF(H9369=1,E9369,"")</f>
        <v/>
      </c>
      <c r="S9369" s="27">
        <f>IF(AND(H9369=1,J9369&lt;&gt;""),E9369-J9369,"")</f>
        <v/>
      </c>
      <c r="T9369">
        <f>IF(G9369="","",MONTH(G9369))</f>
        <v/>
      </c>
    </row>
    <row r="9370">
      <c r="A9370" s="24" t="n"/>
      <c r="B9370" s="24" t="n"/>
      <c r="C9370" s="24" t="n"/>
      <c r="D9370" s="24" t="n"/>
      <c r="E9370" s="24" t="n"/>
      <c r="F9370" s="25">
        <f>IF($E9370="","",DATE(IF($A9370="",nominal_year,$A9370),$B9370,$C9370)+($D9370-IF(LEFT(hour_conv,1)="1",1,0))/24)</f>
        <v/>
      </c>
      <c r="G9370" s="26">
        <f>IF(F9370="","",INT(F9370))</f>
        <v/>
      </c>
      <c r="H9370">
        <f>IF(G9370="","",IF(AND(MONTH(G9370)*100+DAY(G9370)&gt;=season_lo,MONTH(G9370)*100+DAY(G9370)&lt;=season_hi),1,0))</f>
        <v/>
      </c>
      <c r="I9370">
        <f>IF(G9370="","",G9370-first_day+1)</f>
        <v/>
      </c>
      <c r="J9370" s="27">
        <f>IF(I9370="","",INDEX(Daily!$J$2:$J$421,I9370))</f>
        <v/>
      </c>
      <c r="K9370" s="27">
        <f>IF(J9370="","",J9370+cat_offset)</f>
        <v/>
      </c>
      <c r="L9370" s="27">
        <f>IF(J9370="","",MAX(0,E9370-J9370)^2)</f>
        <v/>
      </c>
      <c r="M9370" s="27">
        <f>IF(J9370="","",MAX(0,E9370-(J9370+twcdh_off))^2)</f>
        <v/>
      </c>
      <c r="N9370" s="27">
        <f>IF(E9370="","",MAX(0,E9370-swcdh_thr)^2)</f>
        <v/>
      </c>
      <c r="O9370">
        <f>IF(K9370="","",ROUND(E9370-K9370,0))</f>
        <v/>
      </c>
      <c r="P9370">
        <f>IF(O9370="","",IF(O9370&gt;=1,O9370,0))</f>
        <v/>
      </c>
      <c r="Q9370" s="27">
        <f>IF(E9370="","",MAX(0,E9370-22))</f>
        <v/>
      </c>
      <c r="R9370" s="27">
        <f>IF(H9370=1,E9370,"")</f>
        <v/>
      </c>
      <c r="S9370" s="27">
        <f>IF(AND(H9370=1,J9370&lt;&gt;""),E9370-J9370,"")</f>
        <v/>
      </c>
      <c r="T9370">
        <f>IF(G9370="","",MONTH(G9370))</f>
        <v/>
      </c>
    </row>
    <row r="9371">
      <c r="A9371" s="24" t="n"/>
      <c r="B9371" s="24" t="n"/>
      <c r="C9371" s="24" t="n"/>
      <c r="D9371" s="24" t="n"/>
      <c r="E9371" s="24" t="n"/>
      <c r="F9371" s="25">
        <f>IF($E9371="","",DATE(IF($A9371="",nominal_year,$A9371),$B9371,$C9371)+($D9371-IF(LEFT(hour_conv,1)="1",1,0))/24)</f>
        <v/>
      </c>
      <c r="G9371" s="26">
        <f>IF(F9371="","",INT(F9371))</f>
        <v/>
      </c>
      <c r="H9371">
        <f>IF(G9371="","",IF(AND(MONTH(G9371)*100+DAY(G9371)&gt;=season_lo,MONTH(G9371)*100+DAY(G9371)&lt;=season_hi),1,0))</f>
        <v/>
      </c>
      <c r="I9371">
        <f>IF(G9371="","",G9371-first_day+1)</f>
        <v/>
      </c>
      <c r="J9371" s="27">
        <f>IF(I9371="","",INDEX(Daily!$J$2:$J$421,I9371))</f>
        <v/>
      </c>
      <c r="K9371" s="27">
        <f>IF(J9371="","",J9371+cat_offset)</f>
        <v/>
      </c>
      <c r="L9371" s="27">
        <f>IF(J9371="","",MAX(0,E9371-J9371)^2)</f>
        <v/>
      </c>
      <c r="M9371" s="27">
        <f>IF(J9371="","",MAX(0,E9371-(J9371+twcdh_off))^2)</f>
        <v/>
      </c>
      <c r="N9371" s="27">
        <f>IF(E9371="","",MAX(0,E9371-swcdh_thr)^2)</f>
        <v/>
      </c>
      <c r="O9371">
        <f>IF(K9371="","",ROUND(E9371-K9371,0))</f>
        <v/>
      </c>
      <c r="P9371">
        <f>IF(O9371="","",IF(O9371&gt;=1,O9371,0))</f>
        <v/>
      </c>
      <c r="Q9371" s="27">
        <f>IF(E9371="","",MAX(0,E9371-22))</f>
        <v/>
      </c>
      <c r="R9371" s="27">
        <f>IF(H9371=1,E9371,"")</f>
        <v/>
      </c>
      <c r="S9371" s="27">
        <f>IF(AND(H9371=1,J9371&lt;&gt;""),E9371-J9371,"")</f>
        <v/>
      </c>
      <c r="T9371">
        <f>IF(G9371="","",MONTH(G9371))</f>
        <v/>
      </c>
    </row>
    <row r="9372">
      <c r="A9372" s="24" t="n"/>
      <c r="B9372" s="24" t="n"/>
      <c r="C9372" s="24" t="n"/>
      <c r="D9372" s="24" t="n"/>
      <c r="E9372" s="24" t="n"/>
      <c r="F9372" s="25">
        <f>IF($E9372="","",DATE(IF($A9372="",nominal_year,$A9372),$B9372,$C9372)+($D9372-IF(LEFT(hour_conv,1)="1",1,0))/24)</f>
        <v/>
      </c>
      <c r="G9372" s="26">
        <f>IF(F9372="","",INT(F9372))</f>
        <v/>
      </c>
      <c r="H9372">
        <f>IF(G9372="","",IF(AND(MONTH(G9372)*100+DAY(G9372)&gt;=season_lo,MONTH(G9372)*100+DAY(G9372)&lt;=season_hi),1,0))</f>
        <v/>
      </c>
      <c r="I9372">
        <f>IF(G9372="","",G9372-first_day+1)</f>
        <v/>
      </c>
      <c r="J9372" s="27">
        <f>IF(I9372="","",INDEX(Daily!$J$2:$J$421,I9372))</f>
        <v/>
      </c>
      <c r="K9372" s="27">
        <f>IF(J9372="","",J9372+cat_offset)</f>
        <v/>
      </c>
      <c r="L9372" s="27">
        <f>IF(J9372="","",MAX(0,E9372-J9372)^2)</f>
        <v/>
      </c>
      <c r="M9372" s="27">
        <f>IF(J9372="","",MAX(0,E9372-(J9372+twcdh_off))^2)</f>
        <v/>
      </c>
      <c r="N9372" s="27">
        <f>IF(E9372="","",MAX(0,E9372-swcdh_thr)^2)</f>
        <v/>
      </c>
      <c r="O9372">
        <f>IF(K9372="","",ROUND(E9372-K9372,0))</f>
        <v/>
      </c>
      <c r="P9372">
        <f>IF(O9372="","",IF(O9372&gt;=1,O9372,0))</f>
        <v/>
      </c>
      <c r="Q9372" s="27">
        <f>IF(E9372="","",MAX(0,E9372-22))</f>
        <v/>
      </c>
      <c r="R9372" s="27">
        <f>IF(H9372=1,E9372,"")</f>
        <v/>
      </c>
      <c r="S9372" s="27">
        <f>IF(AND(H9372=1,J9372&lt;&gt;""),E9372-J9372,"")</f>
        <v/>
      </c>
      <c r="T9372">
        <f>IF(G9372="","",MONTH(G9372))</f>
        <v/>
      </c>
    </row>
    <row r="9373">
      <c r="A9373" s="24" t="n"/>
      <c r="B9373" s="24" t="n"/>
      <c r="C9373" s="24" t="n"/>
      <c r="D9373" s="24" t="n"/>
      <c r="E9373" s="24" t="n"/>
      <c r="F9373" s="25">
        <f>IF($E9373="","",DATE(IF($A9373="",nominal_year,$A9373),$B9373,$C9373)+($D9373-IF(LEFT(hour_conv,1)="1",1,0))/24)</f>
        <v/>
      </c>
      <c r="G9373" s="26">
        <f>IF(F9373="","",INT(F9373))</f>
        <v/>
      </c>
      <c r="H9373">
        <f>IF(G9373="","",IF(AND(MONTH(G9373)*100+DAY(G9373)&gt;=season_lo,MONTH(G9373)*100+DAY(G9373)&lt;=season_hi),1,0))</f>
        <v/>
      </c>
      <c r="I9373">
        <f>IF(G9373="","",G9373-first_day+1)</f>
        <v/>
      </c>
      <c r="J9373" s="27">
        <f>IF(I9373="","",INDEX(Daily!$J$2:$J$421,I9373))</f>
        <v/>
      </c>
      <c r="K9373" s="27">
        <f>IF(J9373="","",J9373+cat_offset)</f>
        <v/>
      </c>
      <c r="L9373" s="27">
        <f>IF(J9373="","",MAX(0,E9373-J9373)^2)</f>
        <v/>
      </c>
      <c r="M9373" s="27">
        <f>IF(J9373="","",MAX(0,E9373-(J9373+twcdh_off))^2)</f>
        <v/>
      </c>
      <c r="N9373" s="27">
        <f>IF(E9373="","",MAX(0,E9373-swcdh_thr)^2)</f>
        <v/>
      </c>
      <c r="O9373">
        <f>IF(K9373="","",ROUND(E9373-K9373,0))</f>
        <v/>
      </c>
      <c r="P9373">
        <f>IF(O9373="","",IF(O9373&gt;=1,O9373,0))</f>
        <v/>
      </c>
      <c r="Q9373" s="27">
        <f>IF(E9373="","",MAX(0,E9373-22))</f>
        <v/>
      </c>
      <c r="R9373" s="27">
        <f>IF(H9373=1,E9373,"")</f>
        <v/>
      </c>
      <c r="S9373" s="27">
        <f>IF(AND(H9373=1,J9373&lt;&gt;""),E9373-J9373,"")</f>
        <v/>
      </c>
      <c r="T9373">
        <f>IF(G9373="","",MONTH(G9373))</f>
        <v/>
      </c>
    </row>
    <row r="9374">
      <c r="A9374" s="24" t="n"/>
      <c r="B9374" s="24" t="n"/>
      <c r="C9374" s="24" t="n"/>
      <c r="D9374" s="24" t="n"/>
      <c r="E9374" s="24" t="n"/>
      <c r="F9374" s="25">
        <f>IF($E9374="","",DATE(IF($A9374="",nominal_year,$A9374),$B9374,$C9374)+($D9374-IF(LEFT(hour_conv,1)="1",1,0))/24)</f>
        <v/>
      </c>
      <c r="G9374" s="26">
        <f>IF(F9374="","",INT(F9374))</f>
        <v/>
      </c>
      <c r="H9374">
        <f>IF(G9374="","",IF(AND(MONTH(G9374)*100+DAY(G9374)&gt;=season_lo,MONTH(G9374)*100+DAY(G9374)&lt;=season_hi),1,0))</f>
        <v/>
      </c>
      <c r="I9374">
        <f>IF(G9374="","",G9374-first_day+1)</f>
        <v/>
      </c>
      <c r="J9374" s="27">
        <f>IF(I9374="","",INDEX(Daily!$J$2:$J$421,I9374))</f>
        <v/>
      </c>
      <c r="K9374" s="27">
        <f>IF(J9374="","",J9374+cat_offset)</f>
        <v/>
      </c>
      <c r="L9374" s="27">
        <f>IF(J9374="","",MAX(0,E9374-J9374)^2)</f>
        <v/>
      </c>
      <c r="M9374" s="27">
        <f>IF(J9374="","",MAX(0,E9374-(J9374+twcdh_off))^2)</f>
        <v/>
      </c>
      <c r="N9374" s="27">
        <f>IF(E9374="","",MAX(0,E9374-swcdh_thr)^2)</f>
        <v/>
      </c>
      <c r="O9374">
        <f>IF(K9374="","",ROUND(E9374-K9374,0))</f>
        <v/>
      </c>
      <c r="P9374">
        <f>IF(O9374="","",IF(O9374&gt;=1,O9374,0))</f>
        <v/>
      </c>
      <c r="Q9374" s="27">
        <f>IF(E9374="","",MAX(0,E9374-22))</f>
        <v/>
      </c>
      <c r="R9374" s="27">
        <f>IF(H9374=1,E9374,"")</f>
        <v/>
      </c>
      <c r="S9374" s="27">
        <f>IF(AND(H9374=1,J9374&lt;&gt;""),E9374-J9374,"")</f>
        <v/>
      </c>
      <c r="T9374">
        <f>IF(G9374="","",MONTH(G9374))</f>
        <v/>
      </c>
    </row>
    <row r="9375">
      <c r="A9375" s="24" t="n"/>
      <c r="B9375" s="24" t="n"/>
      <c r="C9375" s="24" t="n"/>
      <c r="D9375" s="24" t="n"/>
      <c r="E9375" s="24" t="n"/>
      <c r="F9375" s="25">
        <f>IF($E9375="","",DATE(IF($A9375="",nominal_year,$A9375),$B9375,$C9375)+($D9375-IF(LEFT(hour_conv,1)="1",1,0))/24)</f>
        <v/>
      </c>
      <c r="G9375" s="26">
        <f>IF(F9375="","",INT(F9375))</f>
        <v/>
      </c>
      <c r="H9375">
        <f>IF(G9375="","",IF(AND(MONTH(G9375)*100+DAY(G9375)&gt;=season_lo,MONTH(G9375)*100+DAY(G9375)&lt;=season_hi),1,0))</f>
        <v/>
      </c>
      <c r="I9375">
        <f>IF(G9375="","",G9375-first_day+1)</f>
        <v/>
      </c>
      <c r="J9375" s="27">
        <f>IF(I9375="","",INDEX(Daily!$J$2:$J$421,I9375))</f>
        <v/>
      </c>
      <c r="K9375" s="27">
        <f>IF(J9375="","",J9375+cat_offset)</f>
        <v/>
      </c>
      <c r="L9375" s="27">
        <f>IF(J9375="","",MAX(0,E9375-J9375)^2)</f>
        <v/>
      </c>
      <c r="M9375" s="27">
        <f>IF(J9375="","",MAX(0,E9375-(J9375+twcdh_off))^2)</f>
        <v/>
      </c>
      <c r="N9375" s="27">
        <f>IF(E9375="","",MAX(0,E9375-swcdh_thr)^2)</f>
        <v/>
      </c>
      <c r="O9375">
        <f>IF(K9375="","",ROUND(E9375-K9375,0))</f>
        <v/>
      </c>
      <c r="P9375">
        <f>IF(O9375="","",IF(O9375&gt;=1,O9375,0))</f>
        <v/>
      </c>
      <c r="Q9375" s="27">
        <f>IF(E9375="","",MAX(0,E9375-22))</f>
        <v/>
      </c>
      <c r="R9375" s="27">
        <f>IF(H9375=1,E9375,"")</f>
        <v/>
      </c>
      <c r="S9375" s="27">
        <f>IF(AND(H9375=1,J9375&lt;&gt;""),E9375-J9375,"")</f>
        <v/>
      </c>
      <c r="T9375">
        <f>IF(G9375="","",MONTH(G9375))</f>
        <v/>
      </c>
    </row>
    <row r="9376">
      <c r="A9376" s="24" t="n"/>
      <c r="B9376" s="24" t="n"/>
      <c r="C9376" s="24" t="n"/>
      <c r="D9376" s="24" t="n"/>
      <c r="E9376" s="24" t="n"/>
      <c r="F9376" s="25">
        <f>IF($E9376="","",DATE(IF($A9376="",nominal_year,$A9376),$B9376,$C9376)+($D9376-IF(LEFT(hour_conv,1)="1",1,0))/24)</f>
        <v/>
      </c>
      <c r="G9376" s="26">
        <f>IF(F9376="","",INT(F9376))</f>
        <v/>
      </c>
      <c r="H9376">
        <f>IF(G9376="","",IF(AND(MONTH(G9376)*100+DAY(G9376)&gt;=season_lo,MONTH(G9376)*100+DAY(G9376)&lt;=season_hi),1,0))</f>
        <v/>
      </c>
      <c r="I9376">
        <f>IF(G9376="","",G9376-first_day+1)</f>
        <v/>
      </c>
      <c r="J9376" s="27">
        <f>IF(I9376="","",INDEX(Daily!$J$2:$J$421,I9376))</f>
        <v/>
      </c>
      <c r="K9376" s="27">
        <f>IF(J9376="","",J9376+cat_offset)</f>
        <v/>
      </c>
      <c r="L9376" s="27">
        <f>IF(J9376="","",MAX(0,E9376-J9376)^2)</f>
        <v/>
      </c>
      <c r="M9376" s="27">
        <f>IF(J9376="","",MAX(0,E9376-(J9376+twcdh_off))^2)</f>
        <v/>
      </c>
      <c r="N9376" s="27">
        <f>IF(E9376="","",MAX(0,E9376-swcdh_thr)^2)</f>
        <v/>
      </c>
      <c r="O9376">
        <f>IF(K9376="","",ROUND(E9376-K9376,0))</f>
        <v/>
      </c>
      <c r="P9376">
        <f>IF(O9376="","",IF(O9376&gt;=1,O9376,0))</f>
        <v/>
      </c>
      <c r="Q9376" s="27">
        <f>IF(E9376="","",MAX(0,E9376-22))</f>
        <v/>
      </c>
      <c r="R9376" s="27">
        <f>IF(H9376=1,E9376,"")</f>
        <v/>
      </c>
      <c r="S9376" s="27">
        <f>IF(AND(H9376=1,J9376&lt;&gt;""),E9376-J9376,"")</f>
        <v/>
      </c>
      <c r="T9376">
        <f>IF(G9376="","",MONTH(G9376))</f>
        <v/>
      </c>
    </row>
    <row r="9377">
      <c r="A9377" s="24" t="n"/>
      <c r="B9377" s="24" t="n"/>
      <c r="C9377" s="24" t="n"/>
      <c r="D9377" s="24" t="n"/>
      <c r="E9377" s="24" t="n"/>
      <c r="F9377" s="25">
        <f>IF($E9377="","",DATE(IF($A9377="",nominal_year,$A9377),$B9377,$C9377)+($D9377-IF(LEFT(hour_conv,1)="1",1,0))/24)</f>
        <v/>
      </c>
      <c r="G9377" s="26">
        <f>IF(F9377="","",INT(F9377))</f>
        <v/>
      </c>
      <c r="H9377">
        <f>IF(G9377="","",IF(AND(MONTH(G9377)*100+DAY(G9377)&gt;=season_lo,MONTH(G9377)*100+DAY(G9377)&lt;=season_hi),1,0))</f>
        <v/>
      </c>
      <c r="I9377">
        <f>IF(G9377="","",G9377-first_day+1)</f>
        <v/>
      </c>
      <c r="J9377" s="27">
        <f>IF(I9377="","",INDEX(Daily!$J$2:$J$421,I9377))</f>
        <v/>
      </c>
      <c r="K9377" s="27">
        <f>IF(J9377="","",J9377+cat_offset)</f>
        <v/>
      </c>
      <c r="L9377" s="27">
        <f>IF(J9377="","",MAX(0,E9377-J9377)^2)</f>
        <v/>
      </c>
      <c r="M9377" s="27">
        <f>IF(J9377="","",MAX(0,E9377-(J9377+twcdh_off))^2)</f>
        <v/>
      </c>
      <c r="N9377" s="27">
        <f>IF(E9377="","",MAX(0,E9377-swcdh_thr)^2)</f>
        <v/>
      </c>
      <c r="O9377">
        <f>IF(K9377="","",ROUND(E9377-K9377,0))</f>
        <v/>
      </c>
      <c r="P9377">
        <f>IF(O9377="","",IF(O9377&gt;=1,O9377,0))</f>
        <v/>
      </c>
      <c r="Q9377" s="27">
        <f>IF(E9377="","",MAX(0,E9377-22))</f>
        <v/>
      </c>
      <c r="R9377" s="27">
        <f>IF(H9377=1,E9377,"")</f>
        <v/>
      </c>
      <c r="S9377" s="27">
        <f>IF(AND(H9377=1,J9377&lt;&gt;""),E9377-J9377,"")</f>
        <v/>
      </c>
      <c r="T9377">
        <f>IF(G9377="","",MONTH(G9377))</f>
        <v/>
      </c>
    </row>
    <row r="9378">
      <c r="A9378" s="24" t="n"/>
      <c r="B9378" s="24" t="n"/>
      <c r="C9378" s="24" t="n"/>
      <c r="D9378" s="24" t="n"/>
      <c r="E9378" s="24" t="n"/>
      <c r="F9378" s="25">
        <f>IF($E9378="","",DATE(IF($A9378="",nominal_year,$A9378),$B9378,$C9378)+($D9378-IF(LEFT(hour_conv,1)="1",1,0))/24)</f>
        <v/>
      </c>
      <c r="G9378" s="26">
        <f>IF(F9378="","",INT(F9378))</f>
        <v/>
      </c>
      <c r="H9378">
        <f>IF(G9378="","",IF(AND(MONTH(G9378)*100+DAY(G9378)&gt;=season_lo,MONTH(G9378)*100+DAY(G9378)&lt;=season_hi),1,0))</f>
        <v/>
      </c>
      <c r="I9378">
        <f>IF(G9378="","",G9378-first_day+1)</f>
        <v/>
      </c>
      <c r="J9378" s="27">
        <f>IF(I9378="","",INDEX(Daily!$J$2:$J$421,I9378))</f>
        <v/>
      </c>
      <c r="K9378" s="27">
        <f>IF(J9378="","",J9378+cat_offset)</f>
        <v/>
      </c>
      <c r="L9378" s="27">
        <f>IF(J9378="","",MAX(0,E9378-J9378)^2)</f>
        <v/>
      </c>
      <c r="M9378" s="27">
        <f>IF(J9378="","",MAX(0,E9378-(J9378+twcdh_off))^2)</f>
        <v/>
      </c>
      <c r="N9378" s="27">
        <f>IF(E9378="","",MAX(0,E9378-swcdh_thr)^2)</f>
        <v/>
      </c>
      <c r="O9378">
        <f>IF(K9378="","",ROUND(E9378-K9378,0))</f>
        <v/>
      </c>
      <c r="P9378">
        <f>IF(O9378="","",IF(O9378&gt;=1,O9378,0))</f>
        <v/>
      </c>
      <c r="Q9378" s="27">
        <f>IF(E9378="","",MAX(0,E9378-22))</f>
        <v/>
      </c>
      <c r="R9378" s="27">
        <f>IF(H9378=1,E9378,"")</f>
        <v/>
      </c>
      <c r="S9378" s="27">
        <f>IF(AND(H9378=1,J9378&lt;&gt;""),E9378-J9378,"")</f>
        <v/>
      </c>
      <c r="T9378">
        <f>IF(G9378="","",MONTH(G9378))</f>
        <v/>
      </c>
    </row>
    <row r="9379">
      <c r="A9379" s="24" t="n"/>
      <c r="B9379" s="24" t="n"/>
      <c r="C9379" s="24" t="n"/>
      <c r="D9379" s="24" t="n"/>
      <c r="E9379" s="24" t="n"/>
      <c r="F9379" s="25">
        <f>IF($E9379="","",DATE(IF($A9379="",nominal_year,$A9379),$B9379,$C9379)+($D9379-IF(LEFT(hour_conv,1)="1",1,0))/24)</f>
        <v/>
      </c>
      <c r="G9379" s="26">
        <f>IF(F9379="","",INT(F9379))</f>
        <v/>
      </c>
      <c r="H9379">
        <f>IF(G9379="","",IF(AND(MONTH(G9379)*100+DAY(G9379)&gt;=season_lo,MONTH(G9379)*100+DAY(G9379)&lt;=season_hi),1,0))</f>
        <v/>
      </c>
      <c r="I9379">
        <f>IF(G9379="","",G9379-first_day+1)</f>
        <v/>
      </c>
      <c r="J9379" s="27">
        <f>IF(I9379="","",INDEX(Daily!$J$2:$J$421,I9379))</f>
        <v/>
      </c>
      <c r="K9379" s="27">
        <f>IF(J9379="","",J9379+cat_offset)</f>
        <v/>
      </c>
      <c r="L9379" s="27">
        <f>IF(J9379="","",MAX(0,E9379-J9379)^2)</f>
        <v/>
      </c>
      <c r="M9379" s="27">
        <f>IF(J9379="","",MAX(0,E9379-(J9379+twcdh_off))^2)</f>
        <v/>
      </c>
      <c r="N9379" s="27">
        <f>IF(E9379="","",MAX(0,E9379-swcdh_thr)^2)</f>
        <v/>
      </c>
      <c r="O9379">
        <f>IF(K9379="","",ROUND(E9379-K9379,0))</f>
        <v/>
      </c>
      <c r="P9379">
        <f>IF(O9379="","",IF(O9379&gt;=1,O9379,0))</f>
        <v/>
      </c>
      <c r="Q9379" s="27">
        <f>IF(E9379="","",MAX(0,E9379-22))</f>
        <v/>
      </c>
      <c r="R9379" s="27">
        <f>IF(H9379=1,E9379,"")</f>
        <v/>
      </c>
      <c r="S9379" s="27">
        <f>IF(AND(H9379=1,J9379&lt;&gt;""),E9379-J9379,"")</f>
        <v/>
      </c>
      <c r="T9379">
        <f>IF(G9379="","",MONTH(G9379))</f>
        <v/>
      </c>
    </row>
    <row r="9380">
      <c r="A9380" s="24" t="n"/>
      <c r="B9380" s="24" t="n"/>
      <c r="C9380" s="24" t="n"/>
      <c r="D9380" s="24" t="n"/>
      <c r="E9380" s="24" t="n"/>
      <c r="F9380" s="25">
        <f>IF($E9380="","",DATE(IF($A9380="",nominal_year,$A9380),$B9380,$C9380)+($D9380-IF(LEFT(hour_conv,1)="1",1,0))/24)</f>
        <v/>
      </c>
      <c r="G9380" s="26">
        <f>IF(F9380="","",INT(F9380))</f>
        <v/>
      </c>
      <c r="H9380">
        <f>IF(G9380="","",IF(AND(MONTH(G9380)*100+DAY(G9380)&gt;=season_lo,MONTH(G9380)*100+DAY(G9380)&lt;=season_hi),1,0))</f>
        <v/>
      </c>
      <c r="I9380">
        <f>IF(G9380="","",G9380-first_day+1)</f>
        <v/>
      </c>
      <c r="J9380" s="27">
        <f>IF(I9380="","",INDEX(Daily!$J$2:$J$421,I9380))</f>
        <v/>
      </c>
      <c r="K9380" s="27">
        <f>IF(J9380="","",J9380+cat_offset)</f>
        <v/>
      </c>
      <c r="L9380" s="27">
        <f>IF(J9380="","",MAX(0,E9380-J9380)^2)</f>
        <v/>
      </c>
      <c r="M9380" s="27">
        <f>IF(J9380="","",MAX(0,E9380-(J9380+twcdh_off))^2)</f>
        <v/>
      </c>
      <c r="N9380" s="27">
        <f>IF(E9380="","",MAX(0,E9380-swcdh_thr)^2)</f>
        <v/>
      </c>
      <c r="O9380">
        <f>IF(K9380="","",ROUND(E9380-K9380,0))</f>
        <v/>
      </c>
      <c r="P9380">
        <f>IF(O9380="","",IF(O9380&gt;=1,O9380,0))</f>
        <v/>
      </c>
      <c r="Q9380" s="27">
        <f>IF(E9380="","",MAX(0,E9380-22))</f>
        <v/>
      </c>
      <c r="R9380" s="27">
        <f>IF(H9380=1,E9380,"")</f>
        <v/>
      </c>
      <c r="S9380" s="27">
        <f>IF(AND(H9380=1,J9380&lt;&gt;""),E9380-J9380,"")</f>
        <v/>
      </c>
      <c r="T9380">
        <f>IF(G9380="","",MONTH(G9380))</f>
        <v/>
      </c>
    </row>
    <row r="9381">
      <c r="A9381" s="24" t="n"/>
      <c r="B9381" s="24" t="n"/>
      <c r="C9381" s="24" t="n"/>
      <c r="D9381" s="24" t="n"/>
      <c r="E9381" s="24" t="n"/>
      <c r="F9381" s="25">
        <f>IF($E9381="","",DATE(IF($A9381="",nominal_year,$A9381),$B9381,$C9381)+($D9381-IF(LEFT(hour_conv,1)="1",1,0))/24)</f>
        <v/>
      </c>
      <c r="G9381" s="26">
        <f>IF(F9381="","",INT(F9381))</f>
        <v/>
      </c>
      <c r="H9381">
        <f>IF(G9381="","",IF(AND(MONTH(G9381)*100+DAY(G9381)&gt;=season_lo,MONTH(G9381)*100+DAY(G9381)&lt;=season_hi),1,0))</f>
        <v/>
      </c>
      <c r="I9381">
        <f>IF(G9381="","",G9381-first_day+1)</f>
        <v/>
      </c>
      <c r="J9381" s="27">
        <f>IF(I9381="","",INDEX(Daily!$J$2:$J$421,I9381))</f>
        <v/>
      </c>
      <c r="K9381" s="27">
        <f>IF(J9381="","",J9381+cat_offset)</f>
        <v/>
      </c>
      <c r="L9381" s="27">
        <f>IF(J9381="","",MAX(0,E9381-J9381)^2)</f>
        <v/>
      </c>
      <c r="M9381" s="27">
        <f>IF(J9381="","",MAX(0,E9381-(J9381+twcdh_off))^2)</f>
        <v/>
      </c>
      <c r="N9381" s="27">
        <f>IF(E9381="","",MAX(0,E9381-swcdh_thr)^2)</f>
        <v/>
      </c>
      <c r="O9381">
        <f>IF(K9381="","",ROUND(E9381-K9381,0))</f>
        <v/>
      </c>
      <c r="P9381">
        <f>IF(O9381="","",IF(O9381&gt;=1,O9381,0))</f>
        <v/>
      </c>
      <c r="Q9381" s="27">
        <f>IF(E9381="","",MAX(0,E9381-22))</f>
        <v/>
      </c>
      <c r="R9381" s="27">
        <f>IF(H9381=1,E9381,"")</f>
        <v/>
      </c>
      <c r="S9381" s="27">
        <f>IF(AND(H9381=1,J9381&lt;&gt;""),E9381-J9381,"")</f>
        <v/>
      </c>
      <c r="T9381">
        <f>IF(G9381="","",MONTH(G9381))</f>
        <v/>
      </c>
    </row>
    <row r="9382">
      <c r="A9382" s="24" t="n"/>
      <c r="B9382" s="24" t="n"/>
      <c r="C9382" s="24" t="n"/>
      <c r="D9382" s="24" t="n"/>
      <c r="E9382" s="24" t="n"/>
      <c r="F9382" s="25">
        <f>IF($E9382="","",DATE(IF($A9382="",nominal_year,$A9382),$B9382,$C9382)+($D9382-IF(LEFT(hour_conv,1)="1",1,0))/24)</f>
        <v/>
      </c>
      <c r="G9382" s="26">
        <f>IF(F9382="","",INT(F9382))</f>
        <v/>
      </c>
      <c r="H9382">
        <f>IF(G9382="","",IF(AND(MONTH(G9382)*100+DAY(G9382)&gt;=season_lo,MONTH(G9382)*100+DAY(G9382)&lt;=season_hi),1,0))</f>
        <v/>
      </c>
      <c r="I9382">
        <f>IF(G9382="","",G9382-first_day+1)</f>
        <v/>
      </c>
      <c r="J9382" s="27">
        <f>IF(I9382="","",INDEX(Daily!$J$2:$J$421,I9382))</f>
        <v/>
      </c>
      <c r="K9382" s="27">
        <f>IF(J9382="","",J9382+cat_offset)</f>
        <v/>
      </c>
      <c r="L9382" s="27">
        <f>IF(J9382="","",MAX(0,E9382-J9382)^2)</f>
        <v/>
      </c>
      <c r="M9382" s="27">
        <f>IF(J9382="","",MAX(0,E9382-(J9382+twcdh_off))^2)</f>
        <v/>
      </c>
      <c r="N9382" s="27">
        <f>IF(E9382="","",MAX(0,E9382-swcdh_thr)^2)</f>
        <v/>
      </c>
      <c r="O9382">
        <f>IF(K9382="","",ROUND(E9382-K9382,0))</f>
        <v/>
      </c>
      <c r="P9382">
        <f>IF(O9382="","",IF(O9382&gt;=1,O9382,0))</f>
        <v/>
      </c>
      <c r="Q9382" s="27">
        <f>IF(E9382="","",MAX(0,E9382-22))</f>
        <v/>
      </c>
      <c r="R9382" s="27">
        <f>IF(H9382=1,E9382,"")</f>
        <v/>
      </c>
      <c r="S9382" s="27">
        <f>IF(AND(H9382=1,J9382&lt;&gt;""),E9382-J9382,"")</f>
        <v/>
      </c>
      <c r="T9382">
        <f>IF(G9382="","",MONTH(G9382))</f>
        <v/>
      </c>
    </row>
    <row r="9383">
      <c r="A9383" s="24" t="n"/>
      <c r="B9383" s="24" t="n"/>
      <c r="C9383" s="24" t="n"/>
      <c r="D9383" s="24" t="n"/>
      <c r="E9383" s="24" t="n"/>
      <c r="F9383" s="25">
        <f>IF($E9383="","",DATE(IF($A9383="",nominal_year,$A9383),$B9383,$C9383)+($D9383-IF(LEFT(hour_conv,1)="1",1,0))/24)</f>
        <v/>
      </c>
      <c r="G9383" s="26">
        <f>IF(F9383="","",INT(F9383))</f>
        <v/>
      </c>
      <c r="H9383">
        <f>IF(G9383="","",IF(AND(MONTH(G9383)*100+DAY(G9383)&gt;=season_lo,MONTH(G9383)*100+DAY(G9383)&lt;=season_hi),1,0))</f>
        <v/>
      </c>
      <c r="I9383">
        <f>IF(G9383="","",G9383-first_day+1)</f>
        <v/>
      </c>
      <c r="J9383" s="27">
        <f>IF(I9383="","",INDEX(Daily!$J$2:$J$421,I9383))</f>
        <v/>
      </c>
      <c r="K9383" s="27">
        <f>IF(J9383="","",J9383+cat_offset)</f>
        <v/>
      </c>
      <c r="L9383" s="27">
        <f>IF(J9383="","",MAX(0,E9383-J9383)^2)</f>
        <v/>
      </c>
      <c r="M9383" s="27">
        <f>IF(J9383="","",MAX(0,E9383-(J9383+twcdh_off))^2)</f>
        <v/>
      </c>
      <c r="N9383" s="27">
        <f>IF(E9383="","",MAX(0,E9383-swcdh_thr)^2)</f>
        <v/>
      </c>
      <c r="O9383">
        <f>IF(K9383="","",ROUND(E9383-K9383,0))</f>
        <v/>
      </c>
      <c r="P9383">
        <f>IF(O9383="","",IF(O9383&gt;=1,O9383,0))</f>
        <v/>
      </c>
      <c r="Q9383" s="27">
        <f>IF(E9383="","",MAX(0,E9383-22))</f>
        <v/>
      </c>
      <c r="R9383" s="27">
        <f>IF(H9383=1,E9383,"")</f>
        <v/>
      </c>
      <c r="S9383" s="27">
        <f>IF(AND(H9383=1,J9383&lt;&gt;""),E9383-J9383,"")</f>
        <v/>
      </c>
      <c r="T9383">
        <f>IF(G9383="","",MONTH(G9383))</f>
        <v/>
      </c>
    </row>
    <row r="9384">
      <c r="A9384" s="24" t="n"/>
      <c r="B9384" s="24" t="n"/>
      <c r="C9384" s="24" t="n"/>
      <c r="D9384" s="24" t="n"/>
      <c r="E9384" s="24" t="n"/>
      <c r="F9384" s="25">
        <f>IF($E9384="","",DATE(IF($A9384="",nominal_year,$A9384),$B9384,$C9384)+($D9384-IF(LEFT(hour_conv,1)="1",1,0))/24)</f>
        <v/>
      </c>
      <c r="G9384" s="26">
        <f>IF(F9384="","",INT(F9384))</f>
        <v/>
      </c>
      <c r="H9384">
        <f>IF(G9384="","",IF(AND(MONTH(G9384)*100+DAY(G9384)&gt;=season_lo,MONTH(G9384)*100+DAY(G9384)&lt;=season_hi),1,0))</f>
        <v/>
      </c>
      <c r="I9384">
        <f>IF(G9384="","",G9384-first_day+1)</f>
        <v/>
      </c>
      <c r="J9384" s="27">
        <f>IF(I9384="","",INDEX(Daily!$J$2:$J$421,I9384))</f>
        <v/>
      </c>
      <c r="K9384" s="27">
        <f>IF(J9384="","",J9384+cat_offset)</f>
        <v/>
      </c>
      <c r="L9384" s="27">
        <f>IF(J9384="","",MAX(0,E9384-J9384)^2)</f>
        <v/>
      </c>
      <c r="M9384" s="27">
        <f>IF(J9384="","",MAX(0,E9384-(J9384+twcdh_off))^2)</f>
        <v/>
      </c>
      <c r="N9384" s="27">
        <f>IF(E9384="","",MAX(0,E9384-swcdh_thr)^2)</f>
        <v/>
      </c>
      <c r="O9384">
        <f>IF(K9384="","",ROUND(E9384-K9384,0))</f>
        <v/>
      </c>
      <c r="P9384">
        <f>IF(O9384="","",IF(O9384&gt;=1,O9384,0))</f>
        <v/>
      </c>
      <c r="Q9384" s="27">
        <f>IF(E9384="","",MAX(0,E9384-22))</f>
        <v/>
      </c>
      <c r="R9384" s="27">
        <f>IF(H9384=1,E9384,"")</f>
        <v/>
      </c>
      <c r="S9384" s="27">
        <f>IF(AND(H9384=1,J9384&lt;&gt;""),E9384-J9384,"")</f>
        <v/>
      </c>
      <c r="T9384">
        <f>IF(G9384="","",MONTH(G9384))</f>
        <v/>
      </c>
    </row>
    <row r="9385">
      <c r="A9385" s="24" t="n"/>
      <c r="B9385" s="24" t="n"/>
      <c r="C9385" s="24" t="n"/>
      <c r="D9385" s="24" t="n"/>
      <c r="E9385" s="24" t="n"/>
      <c r="F9385" s="25">
        <f>IF($E9385="","",DATE(IF($A9385="",nominal_year,$A9385),$B9385,$C9385)+($D9385-IF(LEFT(hour_conv,1)="1",1,0))/24)</f>
        <v/>
      </c>
      <c r="G9385" s="26">
        <f>IF(F9385="","",INT(F9385))</f>
        <v/>
      </c>
      <c r="H9385">
        <f>IF(G9385="","",IF(AND(MONTH(G9385)*100+DAY(G9385)&gt;=season_lo,MONTH(G9385)*100+DAY(G9385)&lt;=season_hi),1,0))</f>
        <v/>
      </c>
      <c r="I9385">
        <f>IF(G9385="","",G9385-first_day+1)</f>
        <v/>
      </c>
      <c r="J9385" s="27">
        <f>IF(I9385="","",INDEX(Daily!$J$2:$J$421,I9385))</f>
        <v/>
      </c>
      <c r="K9385" s="27">
        <f>IF(J9385="","",J9385+cat_offset)</f>
        <v/>
      </c>
      <c r="L9385" s="27">
        <f>IF(J9385="","",MAX(0,E9385-J9385)^2)</f>
        <v/>
      </c>
      <c r="M9385" s="27">
        <f>IF(J9385="","",MAX(0,E9385-(J9385+twcdh_off))^2)</f>
        <v/>
      </c>
      <c r="N9385" s="27">
        <f>IF(E9385="","",MAX(0,E9385-swcdh_thr)^2)</f>
        <v/>
      </c>
      <c r="O9385">
        <f>IF(K9385="","",ROUND(E9385-K9385,0))</f>
        <v/>
      </c>
      <c r="P9385">
        <f>IF(O9385="","",IF(O9385&gt;=1,O9385,0))</f>
        <v/>
      </c>
      <c r="Q9385" s="27">
        <f>IF(E9385="","",MAX(0,E9385-22))</f>
        <v/>
      </c>
      <c r="R9385" s="27">
        <f>IF(H9385=1,E9385,"")</f>
        <v/>
      </c>
      <c r="S9385" s="27">
        <f>IF(AND(H9385=1,J9385&lt;&gt;""),E9385-J9385,"")</f>
        <v/>
      </c>
      <c r="T9385">
        <f>IF(G9385="","",MONTH(G9385))</f>
        <v/>
      </c>
    </row>
    <row r="9386">
      <c r="A9386" s="24" t="n"/>
      <c r="B9386" s="24" t="n"/>
      <c r="C9386" s="24" t="n"/>
      <c r="D9386" s="24" t="n"/>
      <c r="E9386" s="24" t="n"/>
      <c r="F9386" s="25">
        <f>IF($E9386="","",DATE(IF($A9386="",nominal_year,$A9386),$B9386,$C9386)+($D9386-IF(LEFT(hour_conv,1)="1",1,0))/24)</f>
        <v/>
      </c>
      <c r="G9386" s="26">
        <f>IF(F9386="","",INT(F9386))</f>
        <v/>
      </c>
      <c r="H9386">
        <f>IF(G9386="","",IF(AND(MONTH(G9386)*100+DAY(G9386)&gt;=season_lo,MONTH(G9386)*100+DAY(G9386)&lt;=season_hi),1,0))</f>
        <v/>
      </c>
      <c r="I9386">
        <f>IF(G9386="","",G9386-first_day+1)</f>
        <v/>
      </c>
      <c r="J9386" s="27">
        <f>IF(I9386="","",INDEX(Daily!$J$2:$J$421,I9386))</f>
        <v/>
      </c>
      <c r="K9386" s="27">
        <f>IF(J9386="","",J9386+cat_offset)</f>
        <v/>
      </c>
      <c r="L9386" s="27">
        <f>IF(J9386="","",MAX(0,E9386-J9386)^2)</f>
        <v/>
      </c>
      <c r="M9386" s="27">
        <f>IF(J9386="","",MAX(0,E9386-(J9386+twcdh_off))^2)</f>
        <v/>
      </c>
      <c r="N9386" s="27">
        <f>IF(E9386="","",MAX(0,E9386-swcdh_thr)^2)</f>
        <v/>
      </c>
      <c r="O9386">
        <f>IF(K9386="","",ROUND(E9386-K9386,0))</f>
        <v/>
      </c>
      <c r="P9386">
        <f>IF(O9386="","",IF(O9386&gt;=1,O9386,0))</f>
        <v/>
      </c>
      <c r="Q9386" s="27">
        <f>IF(E9386="","",MAX(0,E9386-22))</f>
        <v/>
      </c>
      <c r="R9386" s="27">
        <f>IF(H9386=1,E9386,"")</f>
        <v/>
      </c>
      <c r="S9386" s="27">
        <f>IF(AND(H9386=1,J9386&lt;&gt;""),E9386-J9386,"")</f>
        <v/>
      </c>
      <c r="T9386">
        <f>IF(G9386="","",MONTH(G9386))</f>
        <v/>
      </c>
    </row>
    <row r="9387">
      <c r="A9387" s="24" t="n"/>
      <c r="B9387" s="24" t="n"/>
      <c r="C9387" s="24" t="n"/>
      <c r="D9387" s="24" t="n"/>
      <c r="E9387" s="24" t="n"/>
      <c r="F9387" s="25">
        <f>IF($E9387="","",DATE(IF($A9387="",nominal_year,$A9387),$B9387,$C9387)+($D9387-IF(LEFT(hour_conv,1)="1",1,0))/24)</f>
        <v/>
      </c>
      <c r="G9387" s="26">
        <f>IF(F9387="","",INT(F9387))</f>
        <v/>
      </c>
      <c r="H9387">
        <f>IF(G9387="","",IF(AND(MONTH(G9387)*100+DAY(G9387)&gt;=season_lo,MONTH(G9387)*100+DAY(G9387)&lt;=season_hi),1,0))</f>
        <v/>
      </c>
      <c r="I9387">
        <f>IF(G9387="","",G9387-first_day+1)</f>
        <v/>
      </c>
      <c r="J9387" s="27">
        <f>IF(I9387="","",INDEX(Daily!$J$2:$J$421,I9387))</f>
        <v/>
      </c>
      <c r="K9387" s="27">
        <f>IF(J9387="","",J9387+cat_offset)</f>
        <v/>
      </c>
      <c r="L9387" s="27">
        <f>IF(J9387="","",MAX(0,E9387-J9387)^2)</f>
        <v/>
      </c>
      <c r="M9387" s="27">
        <f>IF(J9387="","",MAX(0,E9387-(J9387+twcdh_off))^2)</f>
        <v/>
      </c>
      <c r="N9387" s="27">
        <f>IF(E9387="","",MAX(0,E9387-swcdh_thr)^2)</f>
        <v/>
      </c>
      <c r="O9387">
        <f>IF(K9387="","",ROUND(E9387-K9387,0))</f>
        <v/>
      </c>
      <c r="P9387">
        <f>IF(O9387="","",IF(O9387&gt;=1,O9387,0))</f>
        <v/>
      </c>
      <c r="Q9387" s="27">
        <f>IF(E9387="","",MAX(0,E9387-22))</f>
        <v/>
      </c>
      <c r="R9387" s="27">
        <f>IF(H9387=1,E9387,"")</f>
        <v/>
      </c>
      <c r="S9387" s="27">
        <f>IF(AND(H9387=1,J9387&lt;&gt;""),E9387-J9387,"")</f>
        <v/>
      </c>
      <c r="T9387">
        <f>IF(G9387="","",MONTH(G9387))</f>
        <v/>
      </c>
    </row>
    <row r="9388">
      <c r="A9388" s="24" t="n"/>
      <c r="B9388" s="24" t="n"/>
      <c r="C9388" s="24" t="n"/>
      <c r="D9388" s="24" t="n"/>
      <c r="E9388" s="24" t="n"/>
      <c r="F9388" s="25">
        <f>IF($E9388="","",DATE(IF($A9388="",nominal_year,$A9388),$B9388,$C9388)+($D9388-IF(LEFT(hour_conv,1)="1",1,0))/24)</f>
        <v/>
      </c>
      <c r="G9388" s="26">
        <f>IF(F9388="","",INT(F9388))</f>
        <v/>
      </c>
      <c r="H9388">
        <f>IF(G9388="","",IF(AND(MONTH(G9388)*100+DAY(G9388)&gt;=season_lo,MONTH(G9388)*100+DAY(G9388)&lt;=season_hi),1,0))</f>
        <v/>
      </c>
      <c r="I9388">
        <f>IF(G9388="","",G9388-first_day+1)</f>
        <v/>
      </c>
      <c r="J9388" s="27">
        <f>IF(I9388="","",INDEX(Daily!$J$2:$J$421,I9388))</f>
        <v/>
      </c>
      <c r="K9388" s="27">
        <f>IF(J9388="","",J9388+cat_offset)</f>
        <v/>
      </c>
      <c r="L9388" s="27">
        <f>IF(J9388="","",MAX(0,E9388-J9388)^2)</f>
        <v/>
      </c>
      <c r="M9388" s="27">
        <f>IF(J9388="","",MAX(0,E9388-(J9388+twcdh_off))^2)</f>
        <v/>
      </c>
      <c r="N9388" s="27">
        <f>IF(E9388="","",MAX(0,E9388-swcdh_thr)^2)</f>
        <v/>
      </c>
      <c r="O9388">
        <f>IF(K9388="","",ROUND(E9388-K9388,0))</f>
        <v/>
      </c>
      <c r="P9388">
        <f>IF(O9388="","",IF(O9388&gt;=1,O9388,0))</f>
        <v/>
      </c>
      <c r="Q9388" s="27">
        <f>IF(E9388="","",MAX(0,E9388-22))</f>
        <v/>
      </c>
      <c r="R9388" s="27">
        <f>IF(H9388=1,E9388,"")</f>
        <v/>
      </c>
      <c r="S9388" s="27">
        <f>IF(AND(H9388=1,J9388&lt;&gt;""),E9388-J9388,"")</f>
        <v/>
      </c>
      <c r="T9388">
        <f>IF(G9388="","",MONTH(G9388))</f>
        <v/>
      </c>
    </row>
    <row r="9389">
      <c r="A9389" s="24" t="n"/>
      <c r="B9389" s="24" t="n"/>
      <c r="C9389" s="24" t="n"/>
      <c r="D9389" s="24" t="n"/>
      <c r="E9389" s="24" t="n"/>
      <c r="F9389" s="25">
        <f>IF($E9389="","",DATE(IF($A9389="",nominal_year,$A9389),$B9389,$C9389)+($D9389-IF(LEFT(hour_conv,1)="1",1,0))/24)</f>
        <v/>
      </c>
      <c r="G9389" s="26">
        <f>IF(F9389="","",INT(F9389))</f>
        <v/>
      </c>
      <c r="H9389">
        <f>IF(G9389="","",IF(AND(MONTH(G9389)*100+DAY(G9389)&gt;=season_lo,MONTH(G9389)*100+DAY(G9389)&lt;=season_hi),1,0))</f>
        <v/>
      </c>
      <c r="I9389">
        <f>IF(G9389="","",G9389-first_day+1)</f>
        <v/>
      </c>
      <c r="J9389" s="27">
        <f>IF(I9389="","",INDEX(Daily!$J$2:$J$421,I9389))</f>
        <v/>
      </c>
      <c r="K9389" s="27">
        <f>IF(J9389="","",J9389+cat_offset)</f>
        <v/>
      </c>
      <c r="L9389" s="27">
        <f>IF(J9389="","",MAX(0,E9389-J9389)^2)</f>
        <v/>
      </c>
      <c r="M9389" s="27">
        <f>IF(J9389="","",MAX(0,E9389-(J9389+twcdh_off))^2)</f>
        <v/>
      </c>
      <c r="N9389" s="27">
        <f>IF(E9389="","",MAX(0,E9389-swcdh_thr)^2)</f>
        <v/>
      </c>
      <c r="O9389">
        <f>IF(K9389="","",ROUND(E9389-K9389,0))</f>
        <v/>
      </c>
      <c r="P9389">
        <f>IF(O9389="","",IF(O9389&gt;=1,O9389,0))</f>
        <v/>
      </c>
      <c r="Q9389" s="27">
        <f>IF(E9389="","",MAX(0,E9389-22))</f>
        <v/>
      </c>
      <c r="R9389" s="27">
        <f>IF(H9389=1,E9389,"")</f>
        <v/>
      </c>
      <c r="S9389" s="27">
        <f>IF(AND(H9389=1,J9389&lt;&gt;""),E9389-J9389,"")</f>
        <v/>
      </c>
      <c r="T9389">
        <f>IF(G9389="","",MONTH(G9389))</f>
        <v/>
      </c>
    </row>
    <row r="9390">
      <c r="A9390" s="24" t="n"/>
      <c r="B9390" s="24" t="n"/>
      <c r="C9390" s="24" t="n"/>
      <c r="D9390" s="24" t="n"/>
      <c r="E9390" s="24" t="n"/>
      <c r="F9390" s="25">
        <f>IF($E9390="","",DATE(IF($A9390="",nominal_year,$A9390),$B9390,$C9390)+($D9390-IF(LEFT(hour_conv,1)="1",1,0))/24)</f>
        <v/>
      </c>
      <c r="G9390" s="26">
        <f>IF(F9390="","",INT(F9390))</f>
        <v/>
      </c>
      <c r="H9390">
        <f>IF(G9390="","",IF(AND(MONTH(G9390)*100+DAY(G9390)&gt;=season_lo,MONTH(G9390)*100+DAY(G9390)&lt;=season_hi),1,0))</f>
        <v/>
      </c>
      <c r="I9390">
        <f>IF(G9390="","",G9390-first_day+1)</f>
        <v/>
      </c>
      <c r="J9390" s="27">
        <f>IF(I9390="","",INDEX(Daily!$J$2:$J$421,I9390))</f>
        <v/>
      </c>
      <c r="K9390" s="27">
        <f>IF(J9390="","",J9390+cat_offset)</f>
        <v/>
      </c>
      <c r="L9390" s="27">
        <f>IF(J9390="","",MAX(0,E9390-J9390)^2)</f>
        <v/>
      </c>
      <c r="M9390" s="27">
        <f>IF(J9390="","",MAX(0,E9390-(J9390+twcdh_off))^2)</f>
        <v/>
      </c>
      <c r="N9390" s="27">
        <f>IF(E9390="","",MAX(0,E9390-swcdh_thr)^2)</f>
        <v/>
      </c>
      <c r="O9390">
        <f>IF(K9390="","",ROUND(E9390-K9390,0))</f>
        <v/>
      </c>
      <c r="P9390">
        <f>IF(O9390="","",IF(O9390&gt;=1,O9390,0))</f>
        <v/>
      </c>
      <c r="Q9390" s="27">
        <f>IF(E9390="","",MAX(0,E9390-22))</f>
        <v/>
      </c>
      <c r="R9390" s="27">
        <f>IF(H9390=1,E9390,"")</f>
        <v/>
      </c>
      <c r="S9390" s="27">
        <f>IF(AND(H9390=1,J9390&lt;&gt;""),E9390-J9390,"")</f>
        <v/>
      </c>
      <c r="T9390">
        <f>IF(G9390="","",MONTH(G9390))</f>
        <v/>
      </c>
    </row>
    <row r="9391">
      <c r="A9391" s="24" t="n"/>
      <c r="B9391" s="24" t="n"/>
      <c r="C9391" s="24" t="n"/>
      <c r="D9391" s="24" t="n"/>
      <c r="E9391" s="24" t="n"/>
      <c r="F9391" s="25">
        <f>IF($E9391="","",DATE(IF($A9391="",nominal_year,$A9391),$B9391,$C9391)+($D9391-IF(LEFT(hour_conv,1)="1",1,0))/24)</f>
        <v/>
      </c>
      <c r="G9391" s="26">
        <f>IF(F9391="","",INT(F9391))</f>
        <v/>
      </c>
      <c r="H9391">
        <f>IF(G9391="","",IF(AND(MONTH(G9391)*100+DAY(G9391)&gt;=season_lo,MONTH(G9391)*100+DAY(G9391)&lt;=season_hi),1,0))</f>
        <v/>
      </c>
      <c r="I9391">
        <f>IF(G9391="","",G9391-first_day+1)</f>
        <v/>
      </c>
      <c r="J9391" s="27">
        <f>IF(I9391="","",INDEX(Daily!$J$2:$J$421,I9391))</f>
        <v/>
      </c>
      <c r="K9391" s="27">
        <f>IF(J9391="","",J9391+cat_offset)</f>
        <v/>
      </c>
      <c r="L9391" s="27">
        <f>IF(J9391="","",MAX(0,E9391-J9391)^2)</f>
        <v/>
      </c>
      <c r="M9391" s="27">
        <f>IF(J9391="","",MAX(0,E9391-(J9391+twcdh_off))^2)</f>
        <v/>
      </c>
      <c r="N9391" s="27">
        <f>IF(E9391="","",MAX(0,E9391-swcdh_thr)^2)</f>
        <v/>
      </c>
      <c r="O9391">
        <f>IF(K9391="","",ROUND(E9391-K9391,0))</f>
        <v/>
      </c>
      <c r="P9391">
        <f>IF(O9391="","",IF(O9391&gt;=1,O9391,0))</f>
        <v/>
      </c>
      <c r="Q9391" s="27">
        <f>IF(E9391="","",MAX(0,E9391-22))</f>
        <v/>
      </c>
      <c r="R9391" s="27">
        <f>IF(H9391=1,E9391,"")</f>
        <v/>
      </c>
      <c r="S9391" s="27">
        <f>IF(AND(H9391=1,J9391&lt;&gt;""),E9391-J9391,"")</f>
        <v/>
      </c>
      <c r="T9391">
        <f>IF(G9391="","",MONTH(G9391))</f>
        <v/>
      </c>
    </row>
    <row r="9392">
      <c r="A9392" s="24" t="n"/>
      <c r="B9392" s="24" t="n"/>
      <c r="C9392" s="24" t="n"/>
      <c r="D9392" s="24" t="n"/>
      <c r="E9392" s="24" t="n"/>
      <c r="F9392" s="25">
        <f>IF($E9392="","",DATE(IF($A9392="",nominal_year,$A9392),$B9392,$C9392)+($D9392-IF(LEFT(hour_conv,1)="1",1,0))/24)</f>
        <v/>
      </c>
      <c r="G9392" s="26">
        <f>IF(F9392="","",INT(F9392))</f>
        <v/>
      </c>
      <c r="H9392">
        <f>IF(G9392="","",IF(AND(MONTH(G9392)*100+DAY(G9392)&gt;=season_lo,MONTH(G9392)*100+DAY(G9392)&lt;=season_hi),1,0))</f>
        <v/>
      </c>
      <c r="I9392">
        <f>IF(G9392="","",G9392-first_day+1)</f>
        <v/>
      </c>
      <c r="J9392" s="27">
        <f>IF(I9392="","",INDEX(Daily!$J$2:$J$421,I9392))</f>
        <v/>
      </c>
      <c r="K9392" s="27">
        <f>IF(J9392="","",J9392+cat_offset)</f>
        <v/>
      </c>
      <c r="L9392" s="27">
        <f>IF(J9392="","",MAX(0,E9392-J9392)^2)</f>
        <v/>
      </c>
      <c r="M9392" s="27">
        <f>IF(J9392="","",MAX(0,E9392-(J9392+twcdh_off))^2)</f>
        <v/>
      </c>
      <c r="N9392" s="27">
        <f>IF(E9392="","",MAX(0,E9392-swcdh_thr)^2)</f>
        <v/>
      </c>
      <c r="O9392">
        <f>IF(K9392="","",ROUND(E9392-K9392,0))</f>
        <v/>
      </c>
      <c r="P9392">
        <f>IF(O9392="","",IF(O9392&gt;=1,O9392,0))</f>
        <v/>
      </c>
      <c r="Q9392" s="27">
        <f>IF(E9392="","",MAX(0,E9392-22))</f>
        <v/>
      </c>
      <c r="R9392" s="27">
        <f>IF(H9392=1,E9392,"")</f>
        <v/>
      </c>
      <c r="S9392" s="27">
        <f>IF(AND(H9392=1,J9392&lt;&gt;""),E9392-J9392,"")</f>
        <v/>
      </c>
      <c r="T9392">
        <f>IF(G9392="","",MONTH(G9392))</f>
        <v/>
      </c>
    </row>
    <row r="9393">
      <c r="A9393" s="24" t="n"/>
      <c r="B9393" s="24" t="n"/>
      <c r="C9393" s="24" t="n"/>
      <c r="D9393" s="24" t="n"/>
      <c r="E9393" s="24" t="n"/>
      <c r="F9393" s="25">
        <f>IF($E9393="","",DATE(IF($A9393="",nominal_year,$A9393),$B9393,$C9393)+($D9393-IF(LEFT(hour_conv,1)="1",1,0))/24)</f>
        <v/>
      </c>
      <c r="G9393" s="26">
        <f>IF(F9393="","",INT(F9393))</f>
        <v/>
      </c>
      <c r="H9393">
        <f>IF(G9393="","",IF(AND(MONTH(G9393)*100+DAY(G9393)&gt;=season_lo,MONTH(G9393)*100+DAY(G9393)&lt;=season_hi),1,0))</f>
        <v/>
      </c>
      <c r="I9393">
        <f>IF(G9393="","",G9393-first_day+1)</f>
        <v/>
      </c>
      <c r="J9393" s="27">
        <f>IF(I9393="","",INDEX(Daily!$J$2:$J$421,I9393))</f>
        <v/>
      </c>
      <c r="K9393" s="27">
        <f>IF(J9393="","",J9393+cat_offset)</f>
        <v/>
      </c>
      <c r="L9393" s="27">
        <f>IF(J9393="","",MAX(0,E9393-J9393)^2)</f>
        <v/>
      </c>
      <c r="M9393" s="27">
        <f>IF(J9393="","",MAX(0,E9393-(J9393+twcdh_off))^2)</f>
        <v/>
      </c>
      <c r="N9393" s="27">
        <f>IF(E9393="","",MAX(0,E9393-swcdh_thr)^2)</f>
        <v/>
      </c>
      <c r="O9393">
        <f>IF(K9393="","",ROUND(E9393-K9393,0))</f>
        <v/>
      </c>
      <c r="P9393">
        <f>IF(O9393="","",IF(O9393&gt;=1,O9393,0))</f>
        <v/>
      </c>
      <c r="Q9393" s="27">
        <f>IF(E9393="","",MAX(0,E9393-22))</f>
        <v/>
      </c>
      <c r="R9393" s="27">
        <f>IF(H9393=1,E9393,"")</f>
        <v/>
      </c>
      <c r="S9393" s="27">
        <f>IF(AND(H9393=1,J9393&lt;&gt;""),E9393-J9393,"")</f>
        <v/>
      </c>
      <c r="T9393">
        <f>IF(G9393="","",MONTH(G9393))</f>
        <v/>
      </c>
    </row>
    <row r="9394">
      <c r="A9394" s="24" t="n"/>
      <c r="B9394" s="24" t="n"/>
      <c r="C9394" s="24" t="n"/>
      <c r="D9394" s="24" t="n"/>
      <c r="E9394" s="24" t="n"/>
      <c r="F9394" s="25">
        <f>IF($E9394="","",DATE(IF($A9394="",nominal_year,$A9394),$B9394,$C9394)+($D9394-IF(LEFT(hour_conv,1)="1",1,0))/24)</f>
        <v/>
      </c>
      <c r="G9394" s="26">
        <f>IF(F9394="","",INT(F9394))</f>
        <v/>
      </c>
      <c r="H9394">
        <f>IF(G9394="","",IF(AND(MONTH(G9394)*100+DAY(G9394)&gt;=season_lo,MONTH(G9394)*100+DAY(G9394)&lt;=season_hi),1,0))</f>
        <v/>
      </c>
      <c r="I9394">
        <f>IF(G9394="","",G9394-first_day+1)</f>
        <v/>
      </c>
      <c r="J9394" s="27">
        <f>IF(I9394="","",INDEX(Daily!$J$2:$J$421,I9394))</f>
        <v/>
      </c>
      <c r="K9394" s="27">
        <f>IF(J9394="","",J9394+cat_offset)</f>
        <v/>
      </c>
      <c r="L9394" s="27">
        <f>IF(J9394="","",MAX(0,E9394-J9394)^2)</f>
        <v/>
      </c>
      <c r="M9394" s="27">
        <f>IF(J9394="","",MAX(0,E9394-(J9394+twcdh_off))^2)</f>
        <v/>
      </c>
      <c r="N9394" s="27">
        <f>IF(E9394="","",MAX(0,E9394-swcdh_thr)^2)</f>
        <v/>
      </c>
      <c r="O9394">
        <f>IF(K9394="","",ROUND(E9394-K9394,0))</f>
        <v/>
      </c>
      <c r="P9394">
        <f>IF(O9394="","",IF(O9394&gt;=1,O9394,0))</f>
        <v/>
      </c>
      <c r="Q9394" s="27">
        <f>IF(E9394="","",MAX(0,E9394-22))</f>
        <v/>
      </c>
      <c r="R9394" s="27">
        <f>IF(H9394=1,E9394,"")</f>
        <v/>
      </c>
      <c r="S9394" s="27">
        <f>IF(AND(H9394=1,J9394&lt;&gt;""),E9394-J9394,"")</f>
        <v/>
      </c>
      <c r="T9394">
        <f>IF(G9394="","",MONTH(G9394))</f>
        <v/>
      </c>
    </row>
    <row r="9395">
      <c r="A9395" s="24" t="n"/>
      <c r="B9395" s="24" t="n"/>
      <c r="C9395" s="24" t="n"/>
      <c r="D9395" s="24" t="n"/>
      <c r="E9395" s="24" t="n"/>
      <c r="F9395" s="25">
        <f>IF($E9395="","",DATE(IF($A9395="",nominal_year,$A9395),$B9395,$C9395)+($D9395-IF(LEFT(hour_conv,1)="1",1,0))/24)</f>
        <v/>
      </c>
      <c r="G9395" s="26">
        <f>IF(F9395="","",INT(F9395))</f>
        <v/>
      </c>
      <c r="H9395">
        <f>IF(G9395="","",IF(AND(MONTH(G9395)*100+DAY(G9395)&gt;=season_lo,MONTH(G9395)*100+DAY(G9395)&lt;=season_hi),1,0))</f>
        <v/>
      </c>
      <c r="I9395">
        <f>IF(G9395="","",G9395-first_day+1)</f>
        <v/>
      </c>
      <c r="J9395" s="27">
        <f>IF(I9395="","",INDEX(Daily!$J$2:$J$421,I9395))</f>
        <v/>
      </c>
      <c r="K9395" s="27">
        <f>IF(J9395="","",J9395+cat_offset)</f>
        <v/>
      </c>
      <c r="L9395" s="27">
        <f>IF(J9395="","",MAX(0,E9395-J9395)^2)</f>
        <v/>
      </c>
      <c r="M9395" s="27">
        <f>IF(J9395="","",MAX(0,E9395-(J9395+twcdh_off))^2)</f>
        <v/>
      </c>
      <c r="N9395" s="27">
        <f>IF(E9395="","",MAX(0,E9395-swcdh_thr)^2)</f>
        <v/>
      </c>
      <c r="O9395">
        <f>IF(K9395="","",ROUND(E9395-K9395,0))</f>
        <v/>
      </c>
      <c r="P9395">
        <f>IF(O9395="","",IF(O9395&gt;=1,O9395,0))</f>
        <v/>
      </c>
      <c r="Q9395" s="27">
        <f>IF(E9395="","",MAX(0,E9395-22))</f>
        <v/>
      </c>
      <c r="R9395" s="27">
        <f>IF(H9395=1,E9395,"")</f>
        <v/>
      </c>
      <c r="S9395" s="27">
        <f>IF(AND(H9395=1,J9395&lt;&gt;""),E9395-J9395,"")</f>
        <v/>
      </c>
      <c r="T9395">
        <f>IF(G9395="","",MONTH(G9395))</f>
        <v/>
      </c>
    </row>
    <row r="9396">
      <c r="A9396" s="24" t="n"/>
      <c r="B9396" s="24" t="n"/>
      <c r="C9396" s="24" t="n"/>
      <c r="D9396" s="24" t="n"/>
      <c r="E9396" s="24" t="n"/>
      <c r="F9396" s="25">
        <f>IF($E9396="","",DATE(IF($A9396="",nominal_year,$A9396),$B9396,$C9396)+($D9396-IF(LEFT(hour_conv,1)="1",1,0))/24)</f>
        <v/>
      </c>
      <c r="G9396" s="26">
        <f>IF(F9396="","",INT(F9396))</f>
        <v/>
      </c>
      <c r="H9396">
        <f>IF(G9396="","",IF(AND(MONTH(G9396)*100+DAY(G9396)&gt;=season_lo,MONTH(G9396)*100+DAY(G9396)&lt;=season_hi),1,0))</f>
        <v/>
      </c>
      <c r="I9396">
        <f>IF(G9396="","",G9396-first_day+1)</f>
        <v/>
      </c>
      <c r="J9396" s="27">
        <f>IF(I9396="","",INDEX(Daily!$J$2:$J$421,I9396))</f>
        <v/>
      </c>
      <c r="K9396" s="27">
        <f>IF(J9396="","",J9396+cat_offset)</f>
        <v/>
      </c>
      <c r="L9396" s="27">
        <f>IF(J9396="","",MAX(0,E9396-J9396)^2)</f>
        <v/>
      </c>
      <c r="M9396" s="27">
        <f>IF(J9396="","",MAX(0,E9396-(J9396+twcdh_off))^2)</f>
        <v/>
      </c>
      <c r="N9396" s="27">
        <f>IF(E9396="","",MAX(0,E9396-swcdh_thr)^2)</f>
        <v/>
      </c>
      <c r="O9396">
        <f>IF(K9396="","",ROUND(E9396-K9396,0))</f>
        <v/>
      </c>
      <c r="P9396">
        <f>IF(O9396="","",IF(O9396&gt;=1,O9396,0))</f>
        <v/>
      </c>
      <c r="Q9396" s="27">
        <f>IF(E9396="","",MAX(0,E9396-22))</f>
        <v/>
      </c>
      <c r="R9396" s="27">
        <f>IF(H9396=1,E9396,"")</f>
        <v/>
      </c>
      <c r="S9396" s="27">
        <f>IF(AND(H9396=1,J9396&lt;&gt;""),E9396-J9396,"")</f>
        <v/>
      </c>
      <c r="T9396">
        <f>IF(G9396="","",MONTH(G9396))</f>
        <v/>
      </c>
    </row>
    <row r="9397">
      <c r="A9397" s="24" t="n"/>
      <c r="B9397" s="24" t="n"/>
      <c r="C9397" s="24" t="n"/>
      <c r="D9397" s="24" t="n"/>
      <c r="E9397" s="24" t="n"/>
      <c r="F9397" s="25">
        <f>IF($E9397="","",DATE(IF($A9397="",nominal_year,$A9397),$B9397,$C9397)+($D9397-IF(LEFT(hour_conv,1)="1",1,0))/24)</f>
        <v/>
      </c>
      <c r="G9397" s="26">
        <f>IF(F9397="","",INT(F9397))</f>
        <v/>
      </c>
      <c r="H9397">
        <f>IF(G9397="","",IF(AND(MONTH(G9397)*100+DAY(G9397)&gt;=season_lo,MONTH(G9397)*100+DAY(G9397)&lt;=season_hi),1,0))</f>
        <v/>
      </c>
      <c r="I9397">
        <f>IF(G9397="","",G9397-first_day+1)</f>
        <v/>
      </c>
      <c r="J9397" s="27">
        <f>IF(I9397="","",INDEX(Daily!$J$2:$J$421,I9397))</f>
        <v/>
      </c>
      <c r="K9397" s="27">
        <f>IF(J9397="","",J9397+cat_offset)</f>
        <v/>
      </c>
      <c r="L9397" s="27">
        <f>IF(J9397="","",MAX(0,E9397-J9397)^2)</f>
        <v/>
      </c>
      <c r="M9397" s="27">
        <f>IF(J9397="","",MAX(0,E9397-(J9397+twcdh_off))^2)</f>
        <v/>
      </c>
      <c r="N9397" s="27">
        <f>IF(E9397="","",MAX(0,E9397-swcdh_thr)^2)</f>
        <v/>
      </c>
      <c r="O9397">
        <f>IF(K9397="","",ROUND(E9397-K9397,0))</f>
        <v/>
      </c>
      <c r="P9397">
        <f>IF(O9397="","",IF(O9397&gt;=1,O9397,0))</f>
        <v/>
      </c>
      <c r="Q9397" s="27">
        <f>IF(E9397="","",MAX(0,E9397-22))</f>
        <v/>
      </c>
      <c r="R9397" s="27">
        <f>IF(H9397=1,E9397,"")</f>
        <v/>
      </c>
      <c r="S9397" s="27">
        <f>IF(AND(H9397=1,J9397&lt;&gt;""),E9397-J9397,"")</f>
        <v/>
      </c>
      <c r="T9397">
        <f>IF(G9397="","",MONTH(G9397))</f>
        <v/>
      </c>
    </row>
    <row r="9398">
      <c r="A9398" s="24" t="n"/>
      <c r="B9398" s="24" t="n"/>
      <c r="C9398" s="24" t="n"/>
      <c r="D9398" s="24" t="n"/>
      <c r="E9398" s="24" t="n"/>
      <c r="F9398" s="25">
        <f>IF($E9398="","",DATE(IF($A9398="",nominal_year,$A9398),$B9398,$C9398)+($D9398-IF(LEFT(hour_conv,1)="1",1,0))/24)</f>
        <v/>
      </c>
      <c r="G9398" s="26">
        <f>IF(F9398="","",INT(F9398))</f>
        <v/>
      </c>
      <c r="H9398">
        <f>IF(G9398="","",IF(AND(MONTH(G9398)*100+DAY(G9398)&gt;=season_lo,MONTH(G9398)*100+DAY(G9398)&lt;=season_hi),1,0))</f>
        <v/>
      </c>
      <c r="I9398">
        <f>IF(G9398="","",G9398-first_day+1)</f>
        <v/>
      </c>
      <c r="J9398" s="27">
        <f>IF(I9398="","",INDEX(Daily!$J$2:$J$421,I9398))</f>
        <v/>
      </c>
      <c r="K9398" s="27">
        <f>IF(J9398="","",J9398+cat_offset)</f>
        <v/>
      </c>
      <c r="L9398" s="27">
        <f>IF(J9398="","",MAX(0,E9398-J9398)^2)</f>
        <v/>
      </c>
      <c r="M9398" s="27">
        <f>IF(J9398="","",MAX(0,E9398-(J9398+twcdh_off))^2)</f>
        <v/>
      </c>
      <c r="N9398" s="27">
        <f>IF(E9398="","",MAX(0,E9398-swcdh_thr)^2)</f>
        <v/>
      </c>
      <c r="O9398">
        <f>IF(K9398="","",ROUND(E9398-K9398,0))</f>
        <v/>
      </c>
      <c r="P9398">
        <f>IF(O9398="","",IF(O9398&gt;=1,O9398,0))</f>
        <v/>
      </c>
      <c r="Q9398" s="27">
        <f>IF(E9398="","",MAX(0,E9398-22))</f>
        <v/>
      </c>
      <c r="R9398" s="27">
        <f>IF(H9398=1,E9398,"")</f>
        <v/>
      </c>
      <c r="S9398" s="27">
        <f>IF(AND(H9398=1,J9398&lt;&gt;""),E9398-J9398,"")</f>
        <v/>
      </c>
      <c r="T9398">
        <f>IF(G9398="","",MONTH(G9398))</f>
        <v/>
      </c>
    </row>
    <row r="9399">
      <c r="A9399" s="24" t="n"/>
      <c r="B9399" s="24" t="n"/>
      <c r="C9399" s="24" t="n"/>
      <c r="D9399" s="24" t="n"/>
      <c r="E9399" s="24" t="n"/>
      <c r="F9399" s="25">
        <f>IF($E9399="","",DATE(IF($A9399="",nominal_year,$A9399),$B9399,$C9399)+($D9399-IF(LEFT(hour_conv,1)="1",1,0))/24)</f>
        <v/>
      </c>
      <c r="G9399" s="26">
        <f>IF(F9399="","",INT(F9399))</f>
        <v/>
      </c>
      <c r="H9399">
        <f>IF(G9399="","",IF(AND(MONTH(G9399)*100+DAY(G9399)&gt;=season_lo,MONTH(G9399)*100+DAY(G9399)&lt;=season_hi),1,0))</f>
        <v/>
      </c>
      <c r="I9399">
        <f>IF(G9399="","",G9399-first_day+1)</f>
        <v/>
      </c>
      <c r="J9399" s="27">
        <f>IF(I9399="","",INDEX(Daily!$J$2:$J$421,I9399))</f>
        <v/>
      </c>
      <c r="K9399" s="27">
        <f>IF(J9399="","",J9399+cat_offset)</f>
        <v/>
      </c>
      <c r="L9399" s="27">
        <f>IF(J9399="","",MAX(0,E9399-J9399)^2)</f>
        <v/>
      </c>
      <c r="M9399" s="27">
        <f>IF(J9399="","",MAX(0,E9399-(J9399+twcdh_off))^2)</f>
        <v/>
      </c>
      <c r="N9399" s="27">
        <f>IF(E9399="","",MAX(0,E9399-swcdh_thr)^2)</f>
        <v/>
      </c>
      <c r="O9399">
        <f>IF(K9399="","",ROUND(E9399-K9399,0))</f>
        <v/>
      </c>
      <c r="P9399">
        <f>IF(O9399="","",IF(O9399&gt;=1,O9399,0))</f>
        <v/>
      </c>
      <c r="Q9399" s="27">
        <f>IF(E9399="","",MAX(0,E9399-22))</f>
        <v/>
      </c>
      <c r="R9399" s="27">
        <f>IF(H9399=1,E9399,"")</f>
        <v/>
      </c>
      <c r="S9399" s="27">
        <f>IF(AND(H9399=1,J9399&lt;&gt;""),E9399-J9399,"")</f>
        <v/>
      </c>
      <c r="T9399">
        <f>IF(G9399="","",MONTH(G9399))</f>
        <v/>
      </c>
    </row>
    <row r="9400">
      <c r="A9400" s="24" t="n"/>
      <c r="B9400" s="24" t="n"/>
      <c r="C9400" s="24" t="n"/>
      <c r="D9400" s="24" t="n"/>
      <c r="E9400" s="24" t="n"/>
      <c r="F9400" s="25">
        <f>IF($E9400="","",DATE(IF($A9400="",nominal_year,$A9400),$B9400,$C9400)+($D9400-IF(LEFT(hour_conv,1)="1",1,0))/24)</f>
        <v/>
      </c>
      <c r="G9400" s="26">
        <f>IF(F9400="","",INT(F9400))</f>
        <v/>
      </c>
      <c r="H9400">
        <f>IF(G9400="","",IF(AND(MONTH(G9400)*100+DAY(G9400)&gt;=season_lo,MONTH(G9400)*100+DAY(G9400)&lt;=season_hi),1,0))</f>
        <v/>
      </c>
      <c r="I9400">
        <f>IF(G9400="","",G9400-first_day+1)</f>
        <v/>
      </c>
      <c r="J9400" s="27">
        <f>IF(I9400="","",INDEX(Daily!$J$2:$J$421,I9400))</f>
        <v/>
      </c>
      <c r="K9400" s="27">
        <f>IF(J9400="","",J9400+cat_offset)</f>
        <v/>
      </c>
      <c r="L9400" s="27">
        <f>IF(J9400="","",MAX(0,E9400-J9400)^2)</f>
        <v/>
      </c>
      <c r="M9400" s="27">
        <f>IF(J9400="","",MAX(0,E9400-(J9400+twcdh_off))^2)</f>
        <v/>
      </c>
      <c r="N9400" s="27">
        <f>IF(E9400="","",MAX(0,E9400-swcdh_thr)^2)</f>
        <v/>
      </c>
      <c r="O9400">
        <f>IF(K9400="","",ROUND(E9400-K9400,0))</f>
        <v/>
      </c>
      <c r="P9400">
        <f>IF(O9400="","",IF(O9400&gt;=1,O9400,0))</f>
        <v/>
      </c>
      <c r="Q9400" s="27">
        <f>IF(E9400="","",MAX(0,E9400-22))</f>
        <v/>
      </c>
      <c r="R9400" s="27">
        <f>IF(H9400=1,E9400,"")</f>
        <v/>
      </c>
      <c r="S9400" s="27">
        <f>IF(AND(H9400=1,J9400&lt;&gt;""),E9400-J9400,"")</f>
        <v/>
      </c>
      <c r="T9400">
        <f>IF(G9400="","",MONTH(G9400))</f>
        <v/>
      </c>
    </row>
    <row r="9401">
      <c r="A9401" s="24" t="n"/>
      <c r="B9401" s="24" t="n"/>
      <c r="C9401" s="24" t="n"/>
      <c r="D9401" s="24" t="n"/>
      <c r="E9401" s="24" t="n"/>
      <c r="F9401" s="25">
        <f>IF($E9401="","",DATE(IF($A9401="",nominal_year,$A9401),$B9401,$C9401)+($D9401-IF(LEFT(hour_conv,1)="1",1,0))/24)</f>
        <v/>
      </c>
      <c r="G9401" s="26">
        <f>IF(F9401="","",INT(F9401))</f>
        <v/>
      </c>
      <c r="H9401">
        <f>IF(G9401="","",IF(AND(MONTH(G9401)*100+DAY(G9401)&gt;=season_lo,MONTH(G9401)*100+DAY(G9401)&lt;=season_hi),1,0))</f>
        <v/>
      </c>
      <c r="I9401">
        <f>IF(G9401="","",G9401-first_day+1)</f>
        <v/>
      </c>
      <c r="J9401" s="27">
        <f>IF(I9401="","",INDEX(Daily!$J$2:$J$421,I9401))</f>
        <v/>
      </c>
      <c r="K9401" s="27">
        <f>IF(J9401="","",J9401+cat_offset)</f>
        <v/>
      </c>
      <c r="L9401" s="27">
        <f>IF(J9401="","",MAX(0,E9401-J9401)^2)</f>
        <v/>
      </c>
      <c r="M9401" s="27">
        <f>IF(J9401="","",MAX(0,E9401-(J9401+twcdh_off))^2)</f>
        <v/>
      </c>
      <c r="N9401" s="27">
        <f>IF(E9401="","",MAX(0,E9401-swcdh_thr)^2)</f>
        <v/>
      </c>
      <c r="O9401">
        <f>IF(K9401="","",ROUND(E9401-K9401,0))</f>
        <v/>
      </c>
      <c r="P9401">
        <f>IF(O9401="","",IF(O9401&gt;=1,O9401,0))</f>
        <v/>
      </c>
      <c r="Q9401" s="27">
        <f>IF(E9401="","",MAX(0,E9401-22))</f>
        <v/>
      </c>
      <c r="R9401" s="27">
        <f>IF(H9401=1,E9401,"")</f>
        <v/>
      </c>
      <c r="S9401" s="27">
        <f>IF(AND(H9401=1,J9401&lt;&gt;""),E9401-J9401,"")</f>
        <v/>
      </c>
      <c r="T9401">
        <f>IF(G9401="","",MONTH(G9401))</f>
        <v/>
      </c>
    </row>
    <row r="9402">
      <c r="A9402" s="24" t="n"/>
      <c r="B9402" s="24" t="n"/>
      <c r="C9402" s="24" t="n"/>
      <c r="D9402" s="24" t="n"/>
      <c r="E9402" s="24" t="n"/>
      <c r="F9402" s="25">
        <f>IF($E9402="","",DATE(IF($A9402="",nominal_year,$A9402),$B9402,$C9402)+($D9402-IF(LEFT(hour_conv,1)="1",1,0))/24)</f>
        <v/>
      </c>
      <c r="G9402" s="26">
        <f>IF(F9402="","",INT(F9402))</f>
        <v/>
      </c>
      <c r="H9402">
        <f>IF(G9402="","",IF(AND(MONTH(G9402)*100+DAY(G9402)&gt;=season_lo,MONTH(G9402)*100+DAY(G9402)&lt;=season_hi),1,0))</f>
        <v/>
      </c>
      <c r="I9402">
        <f>IF(G9402="","",G9402-first_day+1)</f>
        <v/>
      </c>
      <c r="J9402" s="27">
        <f>IF(I9402="","",INDEX(Daily!$J$2:$J$421,I9402))</f>
        <v/>
      </c>
      <c r="K9402" s="27">
        <f>IF(J9402="","",J9402+cat_offset)</f>
        <v/>
      </c>
      <c r="L9402" s="27">
        <f>IF(J9402="","",MAX(0,E9402-J9402)^2)</f>
        <v/>
      </c>
      <c r="M9402" s="27">
        <f>IF(J9402="","",MAX(0,E9402-(J9402+twcdh_off))^2)</f>
        <v/>
      </c>
      <c r="N9402" s="27">
        <f>IF(E9402="","",MAX(0,E9402-swcdh_thr)^2)</f>
        <v/>
      </c>
      <c r="O9402">
        <f>IF(K9402="","",ROUND(E9402-K9402,0))</f>
        <v/>
      </c>
      <c r="P9402">
        <f>IF(O9402="","",IF(O9402&gt;=1,O9402,0))</f>
        <v/>
      </c>
      <c r="Q9402" s="27">
        <f>IF(E9402="","",MAX(0,E9402-22))</f>
        <v/>
      </c>
      <c r="R9402" s="27">
        <f>IF(H9402=1,E9402,"")</f>
        <v/>
      </c>
      <c r="S9402" s="27">
        <f>IF(AND(H9402=1,J9402&lt;&gt;""),E9402-J9402,"")</f>
        <v/>
      </c>
      <c r="T9402">
        <f>IF(G9402="","",MONTH(G9402))</f>
        <v/>
      </c>
    </row>
    <row r="9403">
      <c r="A9403" s="24" t="n"/>
      <c r="B9403" s="24" t="n"/>
      <c r="C9403" s="24" t="n"/>
      <c r="D9403" s="24" t="n"/>
      <c r="E9403" s="24" t="n"/>
      <c r="F9403" s="25">
        <f>IF($E9403="","",DATE(IF($A9403="",nominal_year,$A9403),$B9403,$C9403)+($D9403-IF(LEFT(hour_conv,1)="1",1,0))/24)</f>
        <v/>
      </c>
      <c r="G9403" s="26">
        <f>IF(F9403="","",INT(F9403))</f>
        <v/>
      </c>
      <c r="H9403">
        <f>IF(G9403="","",IF(AND(MONTH(G9403)*100+DAY(G9403)&gt;=season_lo,MONTH(G9403)*100+DAY(G9403)&lt;=season_hi),1,0))</f>
        <v/>
      </c>
      <c r="I9403">
        <f>IF(G9403="","",G9403-first_day+1)</f>
        <v/>
      </c>
      <c r="J9403" s="27">
        <f>IF(I9403="","",INDEX(Daily!$J$2:$J$421,I9403))</f>
        <v/>
      </c>
      <c r="K9403" s="27">
        <f>IF(J9403="","",J9403+cat_offset)</f>
        <v/>
      </c>
      <c r="L9403" s="27">
        <f>IF(J9403="","",MAX(0,E9403-J9403)^2)</f>
        <v/>
      </c>
      <c r="M9403" s="27">
        <f>IF(J9403="","",MAX(0,E9403-(J9403+twcdh_off))^2)</f>
        <v/>
      </c>
      <c r="N9403" s="27">
        <f>IF(E9403="","",MAX(0,E9403-swcdh_thr)^2)</f>
        <v/>
      </c>
      <c r="O9403">
        <f>IF(K9403="","",ROUND(E9403-K9403,0))</f>
        <v/>
      </c>
      <c r="P9403">
        <f>IF(O9403="","",IF(O9403&gt;=1,O9403,0))</f>
        <v/>
      </c>
      <c r="Q9403" s="27">
        <f>IF(E9403="","",MAX(0,E9403-22))</f>
        <v/>
      </c>
      <c r="R9403" s="27">
        <f>IF(H9403=1,E9403,"")</f>
        <v/>
      </c>
      <c r="S9403" s="27">
        <f>IF(AND(H9403=1,J9403&lt;&gt;""),E9403-J9403,"")</f>
        <v/>
      </c>
      <c r="T9403">
        <f>IF(G9403="","",MONTH(G9403))</f>
        <v/>
      </c>
    </row>
    <row r="9404">
      <c r="A9404" s="24" t="n"/>
      <c r="B9404" s="24" t="n"/>
      <c r="C9404" s="24" t="n"/>
      <c r="D9404" s="24" t="n"/>
      <c r="E9404" s="24" t="n"/>
      <c r="F9404" s="25">
        <f>IF($E9404="","",DATE(IF($A9404="",nominal_year,$A9404),$B9404,$C9404)+($D9404-IF(LEFT(hour_conv,1)="1",1,0))/24)</f>
        <v/>
      </c>
      <c r="G9404" s="26">
        <f>IF(F9404="","",INT(F9404))</f>
        <v/>
      </c>
      <c r="H9404">
        <f>IF(G9404="","",IF(AND(MONTH(G9404)*100+DAY(G9404)&gt;=season_lo,MONTH(G9404)*100+DAY(G9404)&lt;=season_hi),1,0))</f>
        <v/>
      </c>
      <c r="I9404">
        <f>IF(G9404="","",G9404-first_day+1)</f>
        <v/>
      </c>
      <c r="J9404" s="27">
        <f>IF(I9404="","",INDEX(Daily!$J$2:$J$421,I9404))</f>
        <v/>
      </c>
      <c r="K9404" s="27">
        <f>IF(J9404="","",J9404+cat_offset)</f>
        <v/>
      </c>
      <c r="L9404" s="27">
        <f>IF(J9404="","",MAX(0,E9404-J9404)^2)</f>
        <v/>
      </c>
      <c r="M9404" s="27">
        <f>IF(J9404="","",MAX(0,E9404-(J9404+twcdh_off))^2)</f>
        <v/>
      </c>
      <c r="N9404" s="27">
        <f>IF(E9404="","",MAX(0,E9404-swcdh_thr)^2)</f>
        <v/>
      </c>
      <c r="O9404">
        <f>IF(K9404="","",ROUND(E9404-K9404,0))</f>
        <v/>
      </c>
      <c r="P9404">
        <f>IF(O9404="","",IF(O9404&gt;=1,O9404,0))</f>
        <v/>
      </c>
      <c r="Q9404" s="27">
        <f>IF(E9404="","",MAX(0,E9404-22))</f>
        <v/>
      </c>
      <c r="R9404" s="27">
        <f>IF(H9404=1,E9404,"")</f>
        <v/>
      </c>
      <c r="S9404" s="27">
        <f>IF(AND(H9404=1,J9404&lt;&gt;""),E9404-J9404,"")</f>
        <v/>
      </c>
      <c r="T9404">
        <f>IF(G9404="","",MONTH(G9404))</f>
        <v/>
      </c>
    </row>
    <row r="9405">
      <c r="A9405" s="24" t="n"/>
      <c r="B9405" s="24" t="n"/>
      <c r="C9405" s="24" t="n"/>
      <c r="D9405" s="24" t="n"/>
      <c r="E9405" s="24" t="n"/>
      <c r="F9405" s="25">
        <f>IF($E9405="","",DATE(IF($A9405="",nominal_year,$A9405),$B9405,$C9405)+($D9405-IF(LEFT(hour_conv,1)="1",1,0))/24)</f>
        <v/>
      </c>
      <c r="G9405" s="26">
        <f>IF(F9405="","",INT(F9405))</f>
        <v/>
      </c>
      <c r="H9405">
        <f>IF(G9405="","",IF(AND(MONTH(G9405)*100+DAY(G9405)&gt;=season_lo,MONTH(G9405)*100+DAY(G9405)&lt;=season_hi),1,0))</f>
        <v/>
      </c>
      <c r="I9405">
        <f>IF(G9405="","",G9405-first_day+1)</f>
        <v/>
      </c>
      <c r="J9405" s="27">
        <f>IF(I9405="","",INDEX(Daily!$J$2:$J$421,I9405))</f>
        <v/>
      </c>
      <c r="K9405" s="27">
        <f>IF(J9405="","",J9405+cat_offset)</f>
        <v/>
      </c>
      <c r="L9405" s="27">
        <f>IF(J9405="","",MAX(0,E9405-J9405)^2)</f>
        <v/>
      </c>
      <c r="M9405" s="27">
        <f>IF(J9405="","",MAX(0,E9405-(J9405+twcdh_off))^2)</f>
        <v/>
      </c>
      <c r="N9405" s="27">
        <f>IF(E9405="","",MAX(0,E9405-swcdh_thr)^2)</f>
        <v/>
      </c>
      <c r="O9405">
        <f>IF(K9405="","",ROUND(E9405-K9405,0))</f>
        <v/>
      </c>
      <c r="P9405">
        <f>IF(O9405="","",IF(O9405&gt;=1,O9405,0))</f>
        <v/>
      </c>
      <c r="Q9405" s="27">
        <f>IF(E9405="","",MAX(0,E9405-22))</f>
        <v/>
      </c>
      <c r="R9405" s="27">
        <f>IF(H9405=1,E9405,"")</f>
        <v/>
      </c>
      <c r="S9405" s="27">
        <f>IF(AND(H9405=1,J9405&lt;&gt;""),E9405-J9405,"")</f>
        <v/>
      </c>
      <c r="T9405">
        <f>IF(G9405="","",MONTH(G9405))</f>
        <v/>
      </c>
    </row>
    <row r="9406">
      <c r="A9406" s="24" t="n"/>
      <c r="B9406" s="24" t="n"/>
      <c r="C9406" s="24" t="n"/>
      <c r="D9406" s="24" t="n"/>
      <c r="E9406" s="24" t="n"/>
      <c r="F9406" s="25">
        <f>IF($E9406="","",DATE(IF($A9406="",nominal_year,$A9406),$B9406,$C9406)+($D9406-IF(LEFT(hour_conv,1)="1",1,0))/24)</f>
        <v/>
      </c>
      <c r="G9406" s="26">
        <f>IF(F9406="","",INT(F9406))</f>
        <v/>
      </c>
      <c r="H9406">
        <f>IF(G9406="","",IF(AND(MONTH(G9406)*100+DAY(G9406)&gt;=season_lo,MONTH(G9406)*100+DAY(G9406)&lt;=season_hi),1,0))</f>
        <v/>
      </c>
      <c r="I9406">
        <f>IF(G9406="","",G9406-first_day+1)</f>
        <v/>
      </c>
      <c r="J9406" s="27">
        <f>IF(I9406="","",INDEX(Daily!$J$2:$J$421,I9406))</f>
        <v/>
      </c>
      <c r="K9406" s="27">
        <f>IF(J9406="","",J9406+cat_offset)</f>
        <v/>
      </c>
      <c r="L9406" s="27">
        <f>IF(J9406="","",MAX(0,E9406-J9406)^2)</f>
        <v/>
      </c>
      <c r="M9406" s="27">
        <f>IF(J9406="","",MAX(0,E9406-(J9406+twcdh_off))^2)</f>
        <v/>
      </c>
      <c r="N9406" s="27">
        <f>IF(E9406="","",MAX(0,E9406-swcdh_thr)^2)</f>
        <v/>
      </c>
      <c r="O9406">
        <f>IF(K9406="","",ROUND(E9406-K9406,0))</f>
        <v/>
      </c>
      <c r="P9406">
        <f>IF(O9406="","",IF(O9406&gt;=1,O9406,0))</f>
        <v/>
      </c>
      <c r="Q9406" s="27">
        <f>IF(E9406="","",MAX(0,E9406-22))</f>
        <v/>
      </c>
      <c r="R9406" s="27">
        <f>IF(H9406=1,E9406,"")</f>
        <v/>
      </c>
      <c r="S9406" s="27">
        <f>IF(AND(H9406=1,J9406&lt;&gt;""),E9406-J9406,"")</f>
        <v/>
      </c>
      <c r="T9406">
        <f>IF(G9406="","",MONTH(G9406))</f>
        <v/>
      </c>
    </row>
    <row r="9407">
      <c r="A9407" s="24" t="n"/>
      <c r="B9407" s="24" t="n"/>
      <c r="C9407" s="24" t="n"/>
      <c r="D9407" s="24" t="n"/>
      <c r="E9407" s="24" t="n"/>
      <c r="F9407" s="25">
        <f>IF($E9407="","",DATE(IF($A9407="",nominal_year,$A9407),$B9407,$C9407)+($D9407-IF(LEFT(hour_conv,1)="1",1,0))/24)</f>
        <v/>
      </c>
      <c r="G9407" s="26">
        <f>IF(F9407="","",INT(F9407))</f>
        <v/>
      </c>
      <c r="H9407">
        <f>IF(G9407="","",IF(AND(MONTH(G9407)*100+DAY(G9407)&gt;=season_lo,MONTH(G9407)*100+DAY(G9407)&lt;=season_hi),1,0))</f>
        <v/>
      </c>
      <c r="I9407">
        <f>IF(G9407="","",G9407-first_day+1)</f>
        <v/>
      </c>
      <c r="J9407" s="27">
        <f>IF(I9407="","",INDEX(Daily!$J$2:$J$421,I9407))</f>
        <v/>
      </c>
      <c r="K9407" s="27">
        <f>IF(J9407="","",J9407+cat_offset)</f>
        <v/>
      </c>
      <c r="L9407" s="27">
        <f>IF(J9407="","",MAX(0,E9407-J9407)^2)</f>
        <v/>
      </c>
      <c r="M9407" s="27">
        <f>IF(J9407="","",MAX(0,E9407-(J9407+twcdh_off))^2)</f>
        <v/>
      </c>
      <c r="N9407" s="27">
        <f>IF(E9407="","",MAX(0,E9407-swcdh_thr)^2)</f>
        <v/>
      </c>
      <c r="O9407">
        <f>IF(K9407="","",ROUND(E9407-K9407,0))</f>
        <v/>
      </c>
      <c r="P9407">
        <f>IF(O9407="","",IF(O9407&gt;=1,O9407,0))</f>
        <v/>
      </c>
      <c r="Q9407" s="27">
        <f>IF(E9407="","",MAX(0,E9407-22))</f>
        <v/>
      </c>
      <c r="R9407" s="27">
        <f>IF(H9407=1,E9407,"")</f>
        <v/>
      </c>
      <c r="S9407" s="27">
        <f>IF(AND(H9407=1,J9407&lt;&gt;""),E9407-J9407,"")</f>
        <v/>
      </c>
      <c r="T9407">
        <f>IF(G9407="","",MONTH(G9407))</f>
        <v/>
      </c>
    </row>
    <row r="9408">
      <c r="A9408" s="24" t="n"/>
      <c r="B9408" s="24" t="n"/>
      <c r="C9408" s="24" t="n"/>
      <c r="D9408" s="24" t="n"/>
      <c r="E9408" s="24" t="n"/>
      <c r="F9408" s="25">
        <f>IF($E9408="","",DATE(IF($A9408="",nominal_year,$A9408),$B9408,$C9408)+($D9408-IF(LEFT(hour_conv,1)="1",1,0))/24)</f>
        <v/>
      </c>
      <c r="G9408" s="26">
        <f>IF(F9408="","",INT(F9408))</f>
        <v/>
      </c>
      <c r="H9408">
        <f>IF(G9408="","",IF(AND(MONTH(G9408)*100+DAY(G9408)&gt;=season_lo,MONTH(G9408)*100+DAY(G9408)&lt;=season_hi),1,0))</f>
        <v/>
      </c>
      <c r="I9408">
        <f>IF(G9408="","",G9408-first_day+1)</f>
        <v/>
      </c>
      <c r="J9408" s="27">
        <f>IF(I9408="","",INDEX(Daily!$J$2:$J$421,I9408))</f>
        <v/>
      </c>
      <c r="K9408" s="27">
        <f>IF(J9408="","",J9408+cat_offset)</f>
        <v/>
      </c>
      <c r="L9408" s="27">
        <f>IF(J9408="","",MAX(0,E9408-J9408)^2)</f>
        <v/>
      </c>
      <c r="M9408" s="27">
        <f>IF(J9408="","",MAX(0,E9408-(J9408+twcdh_off))^2)</f>
        <v/>
      </c>
      <c r="N9408" s="27">
        <f>IF(E9408="","",MAX(0,E9408-swcdh_thr)^2)</f>
        <v/>
      </c>
      <c r="O9408">
        <f>IF(K9408="","",ROUND(E9408-K9408,0))</f>
        <v/>
      </c>
      <c r="P9408">
        <f>IF(O9408="","",IF(O9408&gt;=1,O9408,0))</f>
        <v/>
      </c>
      <c r="Q9408" s="27">
        <f>IF(E9408="","",MAX(0,E9408-22))</f>
        <v/>
      </c>
      <c r="R9408" s="27">
        <f>IF(H9408=1,E9408,"")</f>
        <v/>
      </c>
      <c r="S9408" s="27">
        <f>IF(AND(H9408=1,J9408&lt;&gt;""),E9408-J9408,"")</f>
        <v/>
      </c>
      <c r="T9408">
        <f>IF(G9408="","",MONTH(G9408))</f>
        <v/>
      </c>
    </row>
    <row r="9409">
      <c r="A9409" s="24" t="n"/>
      <c r="B9409" s="24" t="n"/>
      <c r="C9409" s="24" t="n"/>
      <c r="D9409" s="24" t="n"/>
      <c r="E9409" s="24" t="n"/>
      <c r="F9409" s="25">
        <f>IF($E9409="","",DATE(IF($A9409="",nominal_year,$A9409),$B9409,$C9409)+($D9409-IF(LEFT(hour_conv,1)="1",1,0))/24)</f>
        <v/>
      </c>
      <c r="G9409" s="26">
        <f>IF(F9409="","",INT(F9409))</f>
        <v/>
      </c>
      <c r="H9409">
        <f>IF(G9409="","",IF(AND(MONTH(G9409)*100+DAY(G9409)&gt;=season_lo,MONTH(G9409)*100+DAY(G9409)&lt;=season_hi),1,0))</f>
        <v/>
      </c>
      <c r="I9409">
        <f>IF(G9409="","",G9409-first_day+1)</f>
        <v/>
      </c>
      <c r="J9409" s="27">
        <f>IF(I9409="","",INDEX(Daily!$J$2:$J$421,I9409))</f>
        <v/>
      </c>
      <c r="K9409" s="27">
        <f>IF(J9409="","",J9409+cat_offset)</f>
        <v/>
      </c>
      <c r="L9409" s="27">
        <f>IF(J9409="","",MAX(0,E9409-J9409)^2)</f>
        <v/>
      </c>
      <c r="M9409" s="27">
        <f>IF(J9409="","",MAX(0,E9409-(J9409+twcdh_off))^2)</f>
        <v/>
      </c>
      <c r="N9409" s="27">
        <f>IF(E9409="","",MAX(0,E9409-swcdh_thr)^2)</f>
        <v/>
      </c>
      <c r="O9409">
        <f>IF(K9409="","",ROUND(E9409-K9409,0))</f>
        <v/>
      </c>
      <c r="P9409">
        <f>IF(O9409="","",IF(O9409&gt;=1,O9409,0))</f>
        <v/>
      </c>
      <c r="Q9409" s="27">
        <f>IF(E9409="","",MAX(0,E9409-22))</f>
        <v/>
      </c>
      <c r="R9409" s="27">
        <f>IF(H9409=1,E9409,"")</f>
        <v/>
      </c>
      <c r="S9409" s="27">
        <f>IF(AND(H9409=1,J9409&lt;&gt;""),E9409-J9409,"")</f>
        <v/>
      </c>
      <c r="T9409">
        <f>IF(G9409="","",MONTH(G9409))</f>
        <v/>
      </c>
    </row>
    <row r="9410">
      <c r="A9410" s="24" t="n"/>
      <c r="B9410" s="24" t="n"/>
      <c r="C9410" s="24" t="n"/>
      <c r="D9410" s="24" t="n"/>
      <c r="E9410" s="24" t="n"/>
      <c r="F9410" s="25">
        <f>IF($E9410="","",DATE(IF($A9410="",nominal_year,$A9410),$B9410,$C9410)+($D9410-IF(LEFT(hour_conv,1)="1",1,0))/24)</f>
        <v/>
      </c>
      <c r="G9410" s="26">
        <f>IF(F9410="","",INT(F9410))</f>
        <v/>
      </c>
      <c r="H9410">
        <f>IF(G9410="","",IF(AND(MONTH(G9410)*100+DAY(G9410)&gt;=season_lo,MONTH(G9410)*100+DAY(G9410)&lt;=season_hi),1,0))</f>
        <v/>
      </c>
      <c r="I9410">
        <f>IF(G9410="","",G9410-first_day+1)</f>
        <v/>
      </c>
      <c r="J9410" s="27">
        <f>IF(I9410="","",INDEX(Daily!$J$2:$J$421,I9410))</f>
        <v/>
      </c>
      <c r="K9410" s="27">
        <f>IF(J9410="","",J9410+cat_offset)</f>
        <v/>
      </c>
      <c r="L9410" s="27">
        <f>IF(J9410="","",MAX(0,E9410-J9410)^2)</f>
        <v/>
      </c>
      <c r="M9410" s="27">
        <f>IF(J9410="","",MAX(0,E9410-(J9410+twcdh_off))^2)</f>
        <v/>
      </c>
      <c r="N9410" s="27">
        <f>IF(E9410="","",MAX(0,E9410-swcdh_thr)^2)</f>
        <v/>
      </c>
      <c r="O9410">
        <f>IF(K9410="","",ROUND(E9410-K9410,0))</f>
        <v/>
      </c>
      <c r="P9410">
        <f>IF(O9410="","",IF(O9410&gt;=1,O9410,0))</f>
        <v/>
      </c>
      <c r="Q9410" s="27">
        <f>IF(E9410="","",MAX(0,E9410-22))</f>
        <v/>
      </c>
      <c r="R9410" s="27">
        <f>IF(H9410=1,E9410,"")</f>
        <v/>
      </c>
      <c r="S9410" s="27">
        <f>IF(AND(H9410=1,J9410&lt;&gt;""),E9410-J9410,"")</f>
        <v/>
      </c>
      <c r="T9410">
        <f>IF(G9410="","",MONTH(G9410))</f>
        <v/>
      </c>
    </row>
    <row r="9411">
      <c r="A9411" s="24" t="n"/>
      <c r="B9411" s="24" t="n"/>
      <c r="C9411" s="24" t="n"/>
      <c r="D9411" s="24" t="n"/>
      <c r="E9411" s="24" t="n"/>
      <c r="F9411" s="25">
        <f>IF($E9411="","",DATE(IF($A9411="",nominal_year,$A9411),$B9411,$C9411)+($D9411-IF(LEFT(hour_conv,1)="1",1,0))/24)</f>
        <v/>
      </c>
      <c r="G9411" s="26">
        <f>IF(F9411="","",INT(F9411))</f>
        <v/>
      </c>
      <c r="H9411">
        <f>IF(G9411="","",IF(AND(MONTH(G9411)*100+DAY(G9411)&gt;=season_lo,MONTH(G9411)*100+DAY(G9411)&lt;=season_hi),1,0))</f>
        <v/>
      </c>
      <c r="I9411">
        <f>IF(G9411="","",G9411-first_day+1)</f>
        <v/>
      </c>
      <c r="J9411" s="27">
        <f>IF(I9411="","",INDEX(Daily!$J$2:$J$421,I9411))</f>
        <v/>
      </c>
      <c r="K9411" s="27">
        <f>IF(J9411="","",J9411+cat_offset)</f>
        <v/>
      </c>
      <c r="L9411" s="27">
        <f>IF(J9411="","",MAX(0,E9411-J9411)^2)</f>
        <v/>
      </c>
      <c r="M9411" s="27">
        <f>IF(J9411="","",MAX(0,E9411-(J9411+twcdh_off))^2)</f>
        <v/>
      </c>
      <c r="N9411" s="27">
        <f>IF(E9411="","",MAX(0,E9411-swcdh_thr)^2)</f>
        <v/>
      </c>
      <c r="O9411">
        <f>IF(K9411="","",ROUND(E9411-K9411,0))</f>
        <v/>
      </c>
      <c r="P9411">
        <f>IF(O9411="","",IF(O9411&gt;=1,O9411,0))</f>
        <v/>
      </c>
      <c r="Q9411" s="27">
        <f>IF(E9411="","",MAX(0,E9411-22))</f>
        <v/>
      </c>
      <c r="R9411" s="27">
        <f>IF(H9411=1,E9411,"")</f>
        <v/>
      </c>
      <c r="S9411" s="27">
        <f>IF(AND(H9411=1,J9411&lt;&gt;""),E9411-J9411,"")</f>
        <v/>
      </c>
      <c r="T9411">
        <f>IF(G9411="","",MONTH(G9411))</f>
        <v/>
      </c>
    </row>
    <row r="9412">
      <c r="A9412" s="24" t="n"/>
      <c r="B9412" s="24" t="n"/>
      <c r="C9412" s="24" t="n"/>
      <c r="D9412" s="24" t="n"/>
      <c r="E9412" s="24" t="n"/>
      <c r="F9412" s="25">
        <f>IF($E9412="","",DATE(IF($A9412="",nominal_year,$A9412),$B9412,$C9412)+($D9412-IF(LEFT(hour_conv,1)="1",1,0))/24)</f>
        <v/>
      </c>
      <c r="G9412" s="26">
        <f>IF(F9412="","",INT(F9412))</f>
        <v/>
      </c>
      <c r="H9412">
        <f>IF(G9412="","",IF(AND(MONTH(G9412)*100+DAY(G9412)&gt;=season_lo,MONTH(G9412)*100+DAY(G9412)&lt;=season_hi),1,0))</f>
        <v/>
      </c>
      <c r="I9412">
        <f>IF(G9412="","",G9412-first_day+1)</f>
        <v/>
      </c>
      <c r="J9412" s="27">
        <f>IF(I9412="","",INDEX(Daily!$J$2:$J$421,I9412))</f>
        <v/>
      </c>
      <c r="K9412" s="27">
        <f>IF(J9412="","",J9412+cat_offset)</f>
        <v/>
      </c>
      <c r="L9412" s="27">
        <f>IF(J9412="","",MAX(0,E9412-J9412)^2)</f>
        <v/>
      </c>
      <c r="M9412" s="27">
        <f>IF(J9412="","",MAX(0,E9412-(J9412+twcdh_off))^2)</f>
        <v/>
      </c>
      <c r="N9412" s="27">
        <f>IF(E9412="","",MAX(0,E9412-swcdh_thr)^2)</f>
        <v/>
      </c>
      <c r="O9412">
        <f>IF(K9412="","",ROUND(E9412-K9412,0))</f>
        <v/>
      </c>
      <c r="P9412">
        <f>IF(O9412="","",IF(O9412&gt;=1,O9412,0))</f>
        <v/>
      </c>
      <c r="Q9412" s="27">
        <f>IF(E9412="","",MAX(0,E9412-22))</f>
        <v/>
      </c>
      <c r="R9412" s="27">
        <f>IF(H9412=1,E9412,"")</f>
        <v/>
      </c>
      <c r="S9412" s="27">
        <f>IF(AND(H9412=1,J9412&lt;&gt;""),E9412-J9412,"")</f>
        <v/>
      </c>
      <c r="T9412">
        <f>IF(G9412="","",MONTH(G9412))</f>
        <v/>
      </c>
    </row>
    <row r="9413">
      <c r="A9413" s="24" t="n"/>
      <c r="B9413" s="24" t="n"/>
      <c r="C9413" s="24" t="n"/>
      <c r="D9413" s="24" t="n"/>
      <c r="E9413" s="24" t="n"/>
      <c r="F9413" s="25">
        <f>IF($E9413="","",DATE(IF($A9413="",nominal_year,$A9413),$B9413,$C9413)+($D9413-IF(LEFT(hour_conv,1)="1",1,0))/24)</f>
        <v/>
      </c>
      <c r="G9413" s="26">
        <f>IF(F9413="","",INT(F9413))</f>
        <v/>
      </c>
      <c r="H9413">
        <f>IF(G9413="","",IF(AND(MONTH(G9413)*100+DAY(G9413)&gt;=season_lo,MONTH(G9413)*100+DAY(G9413)&lt;=season_hi),1,0))</f>
        <v/>
      </c>
      <c r="I9413">
        <f>IF(G9413="","",G9413-first_day+1)</f>
        <v/>
      </c>
      <c r="J9413" s="27">
        <f>IF(I9413="","",INDEX(Daily!$J$2:$J$421,I9413))</f>
        <v/>
      </c>
      <c r="K9413" s="27">
        <f>IF(J9413="","",J9413+cat_offset)</f>
        <v/>
      </c>
      <c r="L9413" s="27">
        <f>IF(J9413="","",MAX(0,E9413-J9413)^2)</f>
        <v/>
      </c>
      <c r="M9413" s="27">
        <f>IF(J9413="","",MAX(0,E9413-(J9413+twcdh_off))^2)</f>
        <v/>
      </c>
      <c r="N9413" s="27">
        <f>IF(E9413="","",MAX(0,E9413-swcdh_thr)^2)</f>
        <v/>
      </c>
      <c r="O9413">
        <f>IF(K9413="","",ROUND(E9413-K9413,0))</f>
        <v/>
      </c>
      <c r="P9413">
        <f>IF(O9413="","",IF(O9413&gt;=1,O9413,0))</f>
        <v/>
      </c>
      <c r="Q9413" s="27">
        <f>IF(E9413="","",MAX(0,E9413-22))</f>
        <v/>
      </c>
      <c r="R9413" s="27">
        <f>IF(H9413=1,E9413,"")</f>
        <v/>
      </c>
      <c r="S9413" s="27">
        <f>IF(AND(H9413=1,J9413&lt;&gt;""),E9413-J9413,"")</f>
        <v/>
      </c>
      <c r="T9413">
        <f>IF(G9413="","",MONTH(G9413))</f>
        <v/>
      </c>
    </row>
    <row r="9414">
      <c r="A9414" s="24" t="n"/>
      <c r="B9414" s="24" t="n"/>
      <c r="C9414" s="24" t="n"/>
      <c r="D9414" s="24" t="n"/>
      <c r="E9414" s="24" t="n"/>
      <c r="F9414" s="25">
        <f>IF($E9414="","",DATE(IF($A9414="",nominal_year,$A9414),$B9414,$C9414)+($D9414-IF(LEFT(hour_conv,1)="1",1,0))/24)</f>
        <v/>
      </c>
      <c r="G9414" s="26">
        <f>IF(F9414="","",INT(F9414))</f>
        <v/>
      </c>
      <c r="H9414">
        <f>IF(G9414="","",IF(AND(MONTH(G9414)*100+DAY(G9414)&gt;=season_lo,MONTH(G9414)*100+DAY(G9414)&lt;=season_hi),1,0))</f>
        <v/>
      </c>
      <c r="I9414">
        <f>IF(G9414="","",G9414-first_day+1)</f>
        <v/>
      </c>
      <c r="J9414" s="27">
        <f>IF(I9414="","",INDEX(Daily!$J$2:$J$421,I9414))</f>
        <v/>
      </c>
      <c r="K9414" s="27">
        <f>IF(J9414="","",J9414+cat_offset)</f>
        <v/>
      </c>
      <c r="L9414" s="27">
        <f>IF(J9414="","",MAX(0,E9414-J9414)^2)</f>
        <v/>
      </c>
      <c r="M9414" s="27">
        <f>IF(J9414="","",MAX(0,E9414-(J9414+twcdh_off))^2)</f>
        <v/>
      </c>
      <c r="N9414" s="27">
        <f>IF(E9414="","",MAX(0,E9414-swcdh_thr)^2)</f>
        <v/>
      </c>
      <c r="O9414">
        <f>IF(K9414="","",ROUND(E9414-K9414,0))</f>
        <v/>
      </c>
      <c r="P9414">
        <f>IF(O9414="","",IF(O9414&gt;=1,O9414,0))</f>
        <v/>
      </c>
      <c r="Q9414" s="27">
        <f>IF(E9414="","",MAX(0,E9414-22))</f>
        <v/>
      </c>
      <c r="R9414" s="27">
        <f>IF(H9414=1,E9414,"")</f>
        <v/>
      </c>
      <c r="S9414" s="27">
        <f>IF(AND(H9414=1,J9414&lt;&gt;""),E9414-J9414,"")</f>
        <v/>
      </c>
      <c r="T9414">
        <f>IF(G9414="","",MONTH(G9414))</f>
        <v/>
      </c>
    </row>
    <row r="9415">
      <c r="A9415" s="24" t="n"/>
      <c r="B9415" s="24" t="n"/>
      <c r="C9415" s="24" t="n"/>
      <c r="D9415" s="24" t="n"/>
      <c r="E9415" s="24" t="n"/>
      <c r="F9415" s="25">
        <f>IF($E9415="","",DATE(IF($A9415="",nominal_year,$A9415),$B9415,$C9415)+($D9415-IF(LEFT(hour_conv,1)="1",1,0))/24)</f>
        <v/>
      </c>
      <c r="G9415" s="26">
        <f>IF(F9415="","",INT(F9415))</f>
        <v/>
      </c>
      <c r="H9415">
        <f>IF(G9415="","",IF(AND(MONTH(G9415)*100+DAY(G9415)&gt;=season_lo,MONTH(G9415)*100+DAY(G9415)&lt;=season_hi),1,0))</f>
        <v/>
      </c>
      <c r="I9415">
        <f>IF(G9415="","",G9415-first_day+1)</f>
        <v/>
      </c>
      <c r="J9415" s="27">
        <f>IF(I9415="","",INDEX(Daily!$J$2:$J$421,I9415))</f>
        <v/>
      </c>
      <c r="K9415" s="27">
        <f>IF(J9415="","",J9415+cat_offset)</f>
        <v/>
      </c>
      <c r="L9415" s="27">
        <f>IF(J9415="","",MAX(0,E9415-J9415)^2)</f>
        <v/>
      </c>
      <c r="M9415" s="27">
        <f>IF(J9415="","",MAX(0,E9415-(J9415+twcdh_off))^2)</f>
        <v/>
      </c>
      <c r="N9415" s="27">
        <f>IF(E9415="","",MAX(0,E9415-swcdh_thr)^2)</f>
        <v/>
      </c>
      <c r="O9415">
        <f>IF(K9415="","",ROUND(E9415-K9415,0))</f>
        <v/>
      </c>
      <c r="P9415">
        <f>IF(O9415="","",IF(O9415&gt;=1,O9415,0))</f>
        <v/>
      </c>
      <c r="Q9415" s="27">
        <f>IF(E9415="","",MAX(0,E9415-22))</f>
        <v/>
      </c>
      <c r="R9415" s="27">
        <f>IF(H9415=1,E9415,"")</f>
        <v/>
      </c>
      <c r="S9415" s="27">
        <f>IF(AND(H9415=1,J9415&lt;&gt;""),E9415-J9415,"")</f>
        <v/>
      </c>
      <c r="T9415">
        <f>IF(G9415="","",MONTH(G9415))</f>
        <v/>
      </c>
    </row>
    <row r="9416">
      <c r="A9416" s="24" t="n"/>
      <c r="B9416" s="24" t="n"/>
      <c r="C9416" s="24" t="n"/>
      <c r="D9416" s="24" t="n"/>
      <c r="E9416" s="24" t="n"/>
      <c r="F9416" s="25">
        <f>IF($E9416="","",DATE(IF($A9416="",nominal_year,$A9416),$B9416,$C9416)+($D9416-IF(LEFT(hour_conv,1)="1",1,0))/24)</f>
        <v/>
      </c>
      <c r="G9416" s="26">
        <f>IF(F9416="","",INT(F9416))</f>
        <v/>
      </c>
      <c r="H9416">
        <f>IF(G9416="","",IF(AND(MONTH(G9416)*100+DAY(G9416)&gt;=season_lo,MONTH(G9416)*100+DAY(G9416)&lt;=season_hi),1,0))</f>
        <v/>
      </c>
      <c r="I9416">
        <f>IF(G9416="","",G9416-first_day+1)</f>
        <v/>
      </c>
      <c r="J9416" s="27">
        <f>IF(I9416="","",INDEX(Daily!$J$2:$J$421,I9416))</f>
        <v/>
      </c>
      <c r="K9416" s="27">
        <f>IF(J9416="","",J9416+cat_offset)</f>
        <v/>
      </c>
      <c r="L9416" s="27">
        <f>IF(J9416="","",MAX(0,E9416-J9416)^2)</f>
        <v/>
      </c>
      <c r="M9416" s="27">
        <f>IF(J9416="","",MAX(0,E9416-(J9416+twcdh_off))^2)</f>
        <v/>
      </c>
      <c r="N9416" s="27">
        <f>IF(E9416="","",MAX(0,E9416-swcdh_thr)^2)</f>
        <v/>
      </c>
      <c r="O9416">
        <f>IF(K9416="","",ROUND(E9416-K9416,0))</f>
        <v/>
      </c>
      <c r="P9416">
        <f>IF(O9416="","",IF(O9416&gt;=1,O9416,0))</f>
        <v/>
      </c>
      <c r="Q9416" s="27">
        <f>IF(E9416="","",MAX(0,E9416-22))</f>
        <v/>
      </c>
      <c r="R9416" s="27">
        <f>IF(H9416=1,E9416,"")</f>
        <v/>
      </c>
      <c r="S9416" s="27">
        <f>IF(AND(H9416=1,J9416&lt;&gt;""),E9416-J9416,"")</f>
        <v/>
      </c>
      <c r="T9416">
        <f>IF(G9416="","",MONTH(G9416))</f>
        <v/>
      </c>
    </row>
    <row r="9417">
      <c r="A9417" s="24" t="n"/>
      <c r="B9417" s="24" t="n"/>
      <c r="C9417" s="24" t="n"/>
      <c r="D9417" s="24" t="n"/>
      <c r="E9417" s="24" t="n"/>
      <c r="F9417" s="25">
        <f>IF($E9417="","",DATE(IF($A9417="",nominal_year,$A9417),$B9417,$C9417)+($D9417-IF(LEFT(hour_conv,1)="1",1,0))/24)</f>
        <v/>
      </c>
      <c r="G9417" s="26">
        <f>IF(F9417="","",INT(F9417))</f>
        <v/>
      </c>
      <c r="H9417">
        <f>IF(G9417="","",IF(AND(MONTH(G9417)*100+DAY(G9417)&gt;=season_lo,MONTH(G9417)*100+DAY(G9417)&lt;=season_hi),1,0))</f>
        <v/>
      </c>
      <c r="I9417">
        <f>IF(G9417="","",G9417-first_day+1)</f>
        <v/>
      </c>
      <c r="J9417" s="27">
        <f>IF(I9417="","",INDEX(Daily!$J$2:$J$421,I9417))</f>
        <v/>
      </c>
      <c r="K9417" s="27">
        <f>IF(J9417="","",J9417+cat_offset)</f>
        <v/>
      </c>
      <c r="L9417" s="27">
        <f>IF(J9417="","",MAX(0,E9417-J9417)^2)</f>
        <v/>
      </c>
      <c r="M9417" s="27">
        <f>IF(J9417="","",MAX(0,E9417-(J9417+twcdh_off))^2)</f>
        <v/>
      </c>
      <c r="N9417" s="27">
        <f>IF(E9417="","",MAX(0,E9417-swcdh_thr)^2)</f>
        <v/>
      </c>
      <c r="O9417">
        <f>IF(K9417="","",ROUND(E9417-K9417,0))</f>
        <v/>
      </c>
      <c r="P9417">
        <f>IF(O9417="","",IF(O9417&gt;=1,O9417,0))</f>
        <v/>
      </c>
      <c r="Q9417" s="27">
        <f>IF(E9417="","",MAX(0,E9417-22))</f>
        <v/>
      </c>
      <c r="R9417" s="27">
        <f>IF(H9417=1,E9417,"")</f>
        <v/>
      </c>
      <c r="S9417" s="27">
        <f>IF(AND(H9417=1,J9417&lt;&gt;""),E9417-J9417,"")</f>
        <v/>
      </c>
      <c r="T9417">
        <f>IF(G9417="","",MONTH(G9417))</f>
        <v/>
      </c>
    </row>
    <row r="9418">
      <c r="A9418" s="24" t="n"/>
      <c r="B9418" s="24" t="n"/>
      <c r="C9418" s="24" t="n"/>
      <c r="D9418" s="24" t="n"/>
      <c r="E9418" s="24" t="n"/>
      <c r="F9418" s="25">
        <f>IF($E9418="","",DATE(IF($A9418="",nominal_year,$A9418),$B9418,$C9418)+($D9418-IF(LEFT(hour_conv,1)="1",1,0))/24)</f>
        <v/>
      </c>
      <c r="G9418" s="26">
        <f>IF(F9418="","",INT(F9418))</f>
        <v/>
      </c>
      <c r="H9418">
        <f>IF(G9418="","",IF(AND(MONTH(G9418)*100+DAY(G9418)&gt;=season_lo,MONTH(G9418)*100+DAY(G9418)&lt;=season_hi),1,0))</f>
        <v/>
      </c>
      <c r="I9418">
        <f>IF(G9418="","",G9418-first_day+1)</f>
        <v/>
      </c>
      <c r="J9418" s="27">
        <f>IF(I9418="","",INDEX(Daily!$J$2:$J$421,I9418))</f>
        <v/>
      </c>
      <c r="K9418" s="27">
        <f>IF(J9418="","",J9418+cat_offset)</f>
        <v/>
      </c>
      <c r="L9418" s="27">
        <f>IF(J9418="","",MAX(0,E9418-J9418)^2)</f>
        <v/>
      </c>
      <c r="M9418" s="27">
        <f>IF(J9418="","",MAX(0,E9418-(J9418+twcdh_off))^2)</f>
        <v/>
      </c>
      <c r="N9418" s="27">
        <f>IF(E9418="","",MAX(0,E9418-swcdh_thr)^2)</f>
        <v/>
      </c>
      <c r="O9418">
        <f>IF(K9418="","",ROUND(E9418-K9418,0))</f>
        <v/>
      </c>
      <c r="P9418">
        <f>IF(O9418="","",IF(O9418&gt;=1,O9418,0))</f>
        <v/>
      </c>
      <c r="Q9418" s="27">
        <f>IF(E9418="","",MAX(0,E9418-22))</f>
        <v/>
      </c>
      <c r="R9418" s="27">
        <f>IF(H9418=1,E9418,"")</f>
        <v/>
      </c>
      <c r="S9418" s="27">
        <f>IF(AND(H9418=1,J9418&lt;&gt;""),E9418-J9418,"")</f>
        <v/>
      </c>
      <c r="T9418">
        <f>IF(G9418="","",MONTH(G9418))</f>
        <v/>
      </c>
    </row>
    <row r="9419">
      <c r="A9419" s="24" t="n"/>
      <c r="B9419" s="24" t="n"/>
      <c r="C9419" s="24" t="n"/>
      <c r="D9419" s="24" t="n"/>
      <c r="E9419" s="24" t="n"/>
      <c r="F9419" s="25">
        <f>IF($E9419="","",DATE(IF($A9419="",nominal_year,$A9419),$B9419,$C9419)+($D9419-IF(LEFT(hour_conv,1)="1",1,0))/24)</f>
        <v/>
      </c>
      <c r="G9419" s="26">
        <f>IF(F9419="","",INT(F9419))</f>
        <v/>
      </c>
      <c r="H9419">
        <f>IF(G9419="","",IF(AND(MONTH(G9419)*100+DAY(G9419)&gt;=season_lo,MONTH(G9419)*100+DAY(G9419)&lt;=season_hi),1,0))</f>
        <v/>
      </c>
      <c r="I9419">
        <f>IF(G9419="","",G9419-first_day+1)</f>
        <v/>
      </c>
      <c r="J9419" s="27">
        <f>IF(I9419="","",INDEX(Daily!$J$2:$J$421,I9419))</f>
        <v/>
      </c>
      <c r="K9419" s="27">
        <f>IF(J9419="","",J9419+cat_offset)</f>
        <v/>
      </c>
      <c r="L9419" s="27">
        <f>IF(J9419="","",MAX(0,E9419-J9419)^2)</f>
        <v/>
      </c>
      <c r="M9419" s="27">
        <f>IF(J9419="","",MAX(0,E9419-(J9419+twcdh_off))^2)</f>
        <v/>
      </c>
      <c r="N9419" s="27">
        <f>IF(E9419="","",MAX(0,E9419-swcdh_thr)^2)</f>
        <v/>
      </c>
      <c r="O9419">
        <f>IF(K9419="","",ROUND(E9419-K9419,0))</f>
        <v/>
      </c>
      <c r="P9419">
        <f>IF(O9419="","",IF(O9419&gt;=1,O9419,0))</f>
        <v/>
      </c>
      <c r="Q9419" s="27">
        <f>IF(E9419="","",MAX(0,E9419-22))</f>
        <v/>
      </c>
      <c r="R9419" s="27">
        <f>IF(H9419=1,E9419,"")</f>
        <v/>
      </c>
      <c r="S9419" s="27">
        <f>IF(AND(H9419=1,J9419&lt;&gt;""),E9419-J9419,"")</f>
        <v/>
      </c>
      <c r="T9419">
        <f>IF(G9419="","",MONTH(G9419))</f>
        <v/>
      </c>
    </row>
    <row r="9420">
      <c r="A9420" s="24" t="n"/>
      <c r="B9420" s="24" t="n"/>
      <c r="C9420" s="24" t="n"/>
      <c r="D9420" s="24" t="n"/>
      <c r="E9420" s="24" t="n"/>
      <c r="F9420" s="25">
        <f>IF($E9420="","",DATE(IF($A9420="",nominal_year,$A9420),$B9420,$C9420)+($D9420-IF(LEFT(hour_conv,1)="1",1,0))/24)</f>
        <v/>
      </c>
      <c r="G9420" s="26">
        <f>IF(F9420="","",INT(F9420))</f>
        <v/>
      </c>
      <c r="H9420">
        <f>IF(G9420="","",IF(AND(MONTH(G9420)*100+DAY(G9420)&gt;=season_lo,MONTH(G9420)*100+DAY(G9420)&lt;=season_hi),1,0))</f>
        <v/>
      </c>
      <c r="I9420">
        <f>IF(G9420="","",G9420-first_day+1)</f>
        <v/>
      </c>
      <c r="J9420" s="27">
        <f>IF(I9420="","",INDEX(Daily!$J$2:$J$421,I9420))</f>
        <v/>
      </c>
      <c r="K9420" s="27">
        <f>IF(J9420="","",J9420+cat_offset)</f>
        <v/>
      </c>
      <c r="L9420" s="27">
        <f>IF(J9420="","",MAX(0,E9420-J9420)^2)</f>
        <v/>
      </c>
      <c r="M9420" s="27">
        <f>IF(J9420="","",MAX(0,E9420-(J9420+twcdh_off))^2)</f>
        <v/>
      </c>
      <c r="N9420" s="27">
        <f>IF(E9420="","",MAX(0,E9420-swcdh_thr)^2)</f>
        <v/>
      </c>
      <c r="O9420">
        <f>IF(K9420="","",ROUND(E9420-K9420,0))</f>
        <v/>
      </c>
      <c r="P9420">
        <f>IF(O9420="","",IF(O9420&gt;=1,O9420,0))</f>
        <v/>
      </c>
      <c r="Q9420" s="27">
        <f>IF(E9420="","",MAX(0,E9420-22))</f>
        <v/>
      </c>
      <c r="R9420" s="27">
        <f>IF(H9420=1,E9420,"")</f>
        <v/>
      </c>
      <c r="S9420" s="27">
        <f>IF(AND(H9420=1,J9420&lt;&gt;""),E9420-J9420,"")</f>
        <v/>
      </c>
      <c r="T9420">
        <f>IF(G9420="","",MONTH(G9420))</f>
        <v/>
      </c>
    </row>
    <row r="9421">
      <c r="A9421" s="24" t="n"/>
      <c r="B9421" s="24" t="n"/>
      <c r="C9421" s="24" t="n"/>
      <c r="D9421" s="24" t="n"/>
      <c r="E9421" s="24" t="n"/>
      <c r="F9421" s="25">
        <f>IF($E9421="","",DATE(IF($A9421="",nominal_year,$A9421),$B9421,$C9421)+($D9421-IF(LEFT(hour_conv,1)="1",1,0))/24)</f>
        <v/>
      </c>
      <c r="G9421" s="26">
        <f>IF(F9421="","",INT(F9421))</f>
        <v/>
      </c>
      <c r="H9421">
        <f>IF(G9421="","",IF(AND(MONTH(G9421)*100+DAY(G9421)&gt;=season_lo,MONTH(G9421)*100+DAY(G9421)&lt;=season_hi),1,0))</f>
        <v/>
      </c>
      <c r="I9421">
        <f>IF(G9421="","",G9421-first_day+1)</f>
        <v/>
      </c>
      <c r="J9421" s="27">
        <f>IF(I9421="","",INDEX(Daily!$J$2:$J$421,I9421))</f>
        <v/>
      </c>
      <c r="K9421" s="27">
        <f>IF(J9421="","",J9421+cat_offset)</f>
        <v/>
      </c>
      <c r="L9421" s="27">
        <f>IF(J9421="","",MAX(0,E9421-J9421)^2)</f>
        <v/>
      </c>
      <c r="M9421" s="27">
        <f>IF(J9421="","",MAX(0,E9421-(J9421+twcdh_off))^2)</f>
        <v/>
      </c>
      <c r="N9421" s="27">
        <f>IF(E9421="","",MAX(0,E9421-swcdh_thr)^2)</f>
        <v/>
      </c>
      <c r="O9421">
        <f>IF(K9421="","",ROUND(E9421-K9421,0))</f>
        <v/>
      </c>
      <c r="P9421">
        <f>IF(O9421="","",IF(O9421&gt;=1,O9421,0))</f>
        <v/>
      </c>
      <c r="Q9421" s="27">
        <f>IF(E9421="","",MAX(0,E9421-22))</f>
        <v/>
      </c>
      <c r="R9421" s="27">
        <f>IF(H9421=1,E9421,"")</f>
        <v/>
      </c>
      <c r="S9421" s="27">
        <f>IF(AND(H9421=1,J9421&lt;&gt;""),E9421-J9421,"")</f>
        <v/>
      </c>
      <c r="T9421">
        <f>IF(G9421="","",MONTH(G9421))</f>
        <v/>
      </c>
    </row>
    <row r="9422">
      <c r="A9422" s="24" t="n"/>
      <c r="B9422" s="24" t="n"/>
      <c r="C9422" s="24" t="n"/>
      <c r="D9422" s="24" t="n"/>
      <c r="E9422" s="24" t="n"/>
      <c r="F9422" s="25">
        <f>IF($E9422="","",DATE(IF($A9422="",nominal_year,$A9422),$B9422,$C9422)+($D9422-IF(LEFT(hour_conv,1)="1",1,0))/24)</f>
        <v/>
      </c>
      <c r="G9422" s="26">
        <f>IF(F9422="","",INT(F9422))</f>
        <v/>
      </c>
      <c r="H9422">
        <f>IF(G9422="","",IF(AND(MONTH(G9422)*100+DAY(G9422)&gt;=season_lo,MONTH(G9422)*100+DAY(G9422)&lt;=season_hi),1,0))</f>
        <v/>
      </c>
      <c r="I9422">
        <f>IF(G9422="","",G9422-first_day+1)</f>
        <v/>
      </c>
      <c r="J9422" s="27">
        <f>IF(I9422="","",INDEX(Daily!$J$2:$J$421,I9422))</f>
        <v/>
      </c>
      <c r="K9422" s="27">
        <f>IF(J9422="","",J9422+cat_offset)</f>
        <v/>
      </c>
      <c r="L9422" s="27">
        <f>IF(J9422="","",MAX(0,E9422-J9422)^2)</f>
        <v/>
      </c>
      <c r="M9422" s="27">
        <f>IF(J9422="","",MAX(0,E9422-(J9422+twcdh_off))^2)</f>
        <v/>
      </c>
      <c r="N9422" s="27">
        <f>IF(E9422="","",MAX(0,E9422-swcdh_thr)^2)</f>
        <v/>
      </c>
      <c r="O9422">
        <f>IF(K9422="","",ROUND(E9422-K9422,0))</f>
        <v/>
      </c>
      <c r="P9422">
        <f>IF(O9422="","",IF(O9422&gt;=1,O9422,0))</f>
        <v/>
      </c>
      <c r="Q9422" s="27">
        <f>IF(E9422="","",MAX(0,E9422-22))</f>
        <v/>
      </c>
      <c r="R9422" s="27">
        <f>IF(H9422=1,E9422,"")</f>
        <v/>
      </c>
      <c r="S9422" s="27">
        <f>IF(AND(H9422=1,J9422&lt;&gt;""),E9422-J9422,"")</f>
        <v/>
      </c>
      <c r="T9422">
        <f>IF(G9422="","",MONTH(G9422))</f>
        <v/>
      </c>
    </row>
    <row r="9423">
      <c r="A9423" s="24" t="n"/>
      <c r="B9423" s="24" t="n"/>
      <c r="C9423" s="24" t="n"/>
      <c r="D9423" s="24" t="n"/>
      <c r="E9423" s="24" t="n"/>
      <c r="F9423" s="25">
        <f>IF($E9423="","",DATE(IF($A9423="",nominal_year,$A9423),$B9423,$C9423)+($D9423-IF(LEFT(hour_conv,1)="1",1,0))/24)</f>
        <v/>
      </c>
      <c r="G9423" s="26">
        <f>IF(F9423="","",INT(F9423))</f>
        <v/>
      </c>
      <c r="H9423">
        <f>IF(G9423="","",IF(AND(MONTH(G9423)*100+DAY(G9423)&gt;=season_lo,MONTH(G9423)*100+DAY(G9423)&lt;=season_hi),1,0))</f>
        <v/>
      </c>
      <c r="I9423">
        <f>IF(G9423="","",G9423-first_day+1)</f>
        <v/>
      </c>
      <c r="J9423" s="27">
        <f>IF(I9423="","",INDEX(Daily!$J$2:$J$421,I9423))</f>
        <v/>
      </c>
      <c r="K9423" s="27">
        <f>IF(J9423="","",J9423+cat_offset)</f>
        <v/>
      </c>
      <c r="L9423" s="27">
        <f>IF(J9423="","",MAX(0,E9423-J9423)^2)</f>
        <v/>
      </c>
      <c r="M9423" s="27">
        <f>IF(J9423="","",MAX(0,E9423-(J9423+twcdh_off))^2)</f>
        <v/>
      </c>
      <c r="N9423" s="27">
        <f>IF(E9423="","",MAX(0,E9423-swcdh_thr)^2)</f>
        <v/>
      </c>
      <c r="O9423">
        <f>IF(K9423="","",ROUND(E9423-K9423,0))</f>
        <v/>
      </c>
      <c r="P9423">
        <f>IF(O9423="","",IF(O9423&gt;=1,O9423,0))</f>
        <v/>
      </c>
      <c r="Q9423" s="27">
        <f>IF(E9423="","",MAX(0,E9423-22))</f>
        <v/>
      </c>
      <c r="R9423" s="27">
        <f>IF(H9423=1,E9423,"")</f>
        <v/>
      </c>
      <c r="S9423" s="27">
        <f>IF(AND(H9423=1,J9423&lt;&gt;""),E9423-J9423,"")</f>
        <v/>
      </c>
      <c r="T9423">
        <f>IF(G9423="","",MONTH(G9423))</f>
        <v/>
      </c>
    </row>
    <row r="9424">
      <c r="A9424" s="24" t="n"/>
      <c r="B9424" s="24" t="n"/>
      <c r="C9424" s="24" t="n"/>
      <c r="D9424" s="24" t="n"/>
      <c r="E9424" s="24" t="n"/>
      <c r="F9424" s="25">
        <f>IF($E9424="","",DATE(IF($A9424="",nominal_year,$A9424),$B9424,$C9424)+($D9424-IF(LEFT(hour_conv,1)="1",1,0))/24)</f>
        <v/>
      </c>
      <c r="G9424" s="26">
        <f>IF(F9424="","",INT(F9424))</f>
        <v/>
      </c>
      <c r="H9424">
        <f>IF(G9424="","",IF(AND(MONTH(G9424)*100+DAY(G9424)&gt;=season_lo,MONTH(G9424)*100+DAY(G9424)&lt;=season_hi),1,0))</f>
        <v/>
      </c>
      <c r="I9424">
        <f>IF(G9424="","",G9424-first_day+1)</f>
        <v/>
      </c>
      <c r="J9424" s="27">
        <f>IF(I9424="","",INDEX(Daily!$J$2:$J$421,I9424))</f>
        <v/>
      </c>
      <c r="K9424" s="27">
        <f>IF(J9424="","",J9424+cat_offset)</f>
        <v/>
      </c>
      <c r="L9424" s="27">
        <f>IF(J9424="","",MAX(0,E9424-J9424)^2)</f>
        <v/>
      </c>
      <c r="M9424" s="27">
        <f>IF(J9424="","",MAX(0,E9424-(J9424+twcdh_off))^2)</f>
        <v/>
      </c>
      <c r="N9424" s="27">
        <f>IF(E9424="","",MAX(0,E9424-swcdh_thr)^2)</f>
        <v/>
      </c>
      <c r="O9424">
        <f>IF(K9424="","",ROUND(E9424-K9424,0))</f>
        <v/>
      </c>
      <c r="P9424">
        <f>IF(O9424="","",IF(O9424&gt;=1,O9424,0))</f>
        <v/>
      </c>
      <c r="Q9424" s="27">
        <f>IF(E9424="","",MAX(0,E9424-22))</f>
        <v/>
      </c>
      <c r="R9424" s="27">
        <f>IF(H9424=1,E9424,"")</f>
        <v/>
      </c>
      <c r="S9424" s="27">
        <f>IF(AND(H9424=1,J9424&lt;&gt;""),E9424-J9424,"")</f>
        <v/>
      </c>
      <c r="T9424">
        <f>IF(G9424="","",MONTH(G9424))</f>
        <v/>
      </c>
    </row>
    <row r="9425">
      <c r="A9425" s="24" t="n"/>
      <c r="B9425" s="24" t="n"/>
      <c r="C9425" s="24" t="n"/>
      <c r="D9425" s="24" t="n"/>
      <c r="E9425" s="24" t="n"/>
      <c r="F9425" s="25">
        <f>IF($E9425="","",DATE(IF($A9425="",nominal_year,$A9425),$B9425,$C9425)+($D9425-IF(LEFT(hour_conv,1)="1",1,0))/24)</f>
        <v/>
      </c>
      <c r="G9425" s="26">
        <f>IF(F9425="","",INT(F9425))</f>
        <v/>
      </c>
      <c r="H9425">
        <f>IF(G9425="","",IF(AND(MONTH(G9425)*100+DAY(G9425)&gt;=season_lo,MONTH(G9425)*100+DAY(G9425)&lt;=season_hi),1,0))</f>
        <v/>
      </c>
      <c r="I9425">
        <f>IF(G9425="","",G9425-first_day+1)</f>
        <v/>
      </c>
      <c r="J9425" s="27">
        <f>IF(I9425="","",INDEX(Daily!$J$2:$J$421,I9425))</f>
        <v/>
      </c>
      <c r="K9425" s="27">
        <f>IF(J9425="","",J9425+cat_offset)</f>
        <v/>
      </c>
      <c r="L9425" s="27">
        <f>IF(J9425="","",MAX(0,E9425-J9425)^2)</f>
        <v/>
      </c>
      <c r="M9425" s="27">
        <f>IF(J9425="","",MAX(0,E9425-(J9425+twcdh_off))^2)</f>
        <v/>
      </c>
      <c r="N9425" s="27">
        <f>IF(E9425="","",MAX(0,E9425-swcdh_thr)^2)</f>
        <v/>
      </c>
      <c r="O9425">
        <f>IF(K9425="","",ROUND(E9425-K9425,0))</f>
        <v/>
      </c>
      <c r="P9425">
        <f>IF(O9425="","",IF(O9425&gt;=1,O9425,0))</f>
        <v/>
      </c>
      <c r="Q9425" s="27">
        <f>IF(E9425="","",MAX(0,E9425-22))</f>
        <v/>
      </c>
      <c r="R9425" s="27">
        <f>IF(H9425=1,E9425,"")</f>
        <v/>
      </c>
      <c r="S9425" s="27">
        <f>IF(AND(H9425=1,J9425&lt;&gt;""),E9425-J9425,"")</f>
        <v/>
      </c>
      <c r="T9425">
        <f>IF(G9425="","",MONTH(G9425))</f>
        <v/>
      </c>
    </row>
    <row r="9426">
      <c r="A9426" s="24" t="n"/>
      <c r="B9426" s="24" t="n"/>
      <c r="C9426" s="24" t="n"/>
      <c r="D9426" s="24" t="n"/>
      <c r="E9426" s="24" t="n"/>
      <c r="F9426" s="25">
        <f>IF($E9426="","",DATE(IF($A9426="",nominal_year,$A9426),$B9426,$C9426)+($D9426-IF(LEFT(hour_conv,1)="1",1,0))/24)</f>
        <v/>
      </c>
      <c r="G9426" s="26">
        <f>IF(F9426="","",INT(F9426))</f>
        <v/>
      </c>
      <c r="H9426">
        <f>IF(G9426="","",IF(AND(MONTH(G9426)*100+DAY(G9426)&gt;=season_lo,MONTH(G9426)*100+DAY(G9426)&lt;=season_hi),1,0))</f>
        <v/>
      </c>
      <c r="I9426">
        <f>IF(G9426="","",G9426-first_day+1)</f>
        <v/>
      </c>
      <c r="J9426" s="27">
        <f>IF(I9426="","",INDEX(Daily!$J$2:$J$421,I9426))</f>
        <v/>
      </c>
      <c r="K9426" s="27">
        <f>IF(J9426="","",J9426+cat_offset)</f>
        <v/>
      </c>
      <c r="L9426" s="27">
        <f>IF(J9426="","",MAX(0,E9426-J9426)^2)</f>
        <v/>
      </c>
      <c r="M9426" s="27">
        <f>IF(J9426="","",MAX(0,E9426-(J9426+twcdh_off))^2)</f>
        <v/>
      </c>
      <c r="N9426" s="27">
        <f>IF(E9426="","",MAX(0,E9426-swcdh_thr)^2)</f>
        <v/>
      </c>
      <c r="O9426">
        <f>IF(K9426="","",ROUND(E9426-K9426,0))</f>
        <v/>
      </c>
      <c r="P9426">
        <f>IF(O9426="","",IF(O9426&gt;=1,O9426,0))</f>
        <v/>
      </c>
      <c r="Q9426" s="27">
        <f>IF(E9426="","",MAX(0,E9426-22))</f>
        <v/>
      </c>
      <c r="R9426" s="27">
        <f>IF(H9426=1,E9426,"")</f>
        <v/>
      </c>
      <c r="S9426" s="27">
        <f>IF(AND(H9426=1,J9426&lt;&gt;""),E9426-J9426,"")</f>
        <v/>
      </c>
      <c r="T9426">
        <f>IF(G9426="","",MONTH(G9426))</f>
        <v/>
      </c>
    </row>
    <row r="9427">
      <c r="A9427" s="24" t="n"/>
      <c r="B9427" s="24" t="n"/>
      <c r="C9427" s="24" t="n"/>
      <c r="D9427" s="24" t="n"/>
      <c r="E9427" s="24" t="n"/>
      <c r="F9427" s="25">
        <f>IF($E9427="","",DATE(IF($A9427="",nominal_year,$A9427),$B9427,$C9427)+($D9427-IF(LEFT(hour_conv,1)="1",1,0))/24)</f>
        <v/>
      </c>
      <c r="G9427" s="26">
        <f>IF(F9427="","",INT(F9427))</f>
        <v/>
      </c>
      <c r="H9427">
        <f>IF(G9427="","",IF(AND(MONTH(G9427)*100+DAY(G9427)&gt;=season_lo,MONTH(G9427)*100+DAY(G9427)&lt;=season_hi),1,0))</f>
        <v/>
      </c>
      <c r="I9427">
        <f>IF(G9427="","",G9427-first_day+1)</f>
        <v/>
      </c>
      <c r="J9427" s="27">
        <f>IF(I9427="","",INDEX(Daily!$J$2:$J$421,I9427))</f>
        <v/>
      </c>
      <c r="K9427" s="27">
        <f>IF(J9427="","",J9427+cat_offset)</f>
        <v/>
      </c>
      <c r="L9427" s="27">
        <f>IF(J9427="","",MAX(0,E9427-J9427)^2)</f>
        <v/>
      </c>
      <c r="M9427" s="27">
        <f>IF(J9427="","",MAX(0,E9427-(J9427+twcdh_off))^2)</f>
        <v/>
      </c>
      <c r="N9427" s="27">
        <f>IF(E9427="","",MAX(0,E9427-swcdh_thr)^2)</f>
        <v/>
      </c>
      <c r="O9427">
        <f>IF(K9427="","",ROUND(E9427-K9427,0))</f>
        <v/>
      </c>
      <c r="P9427">
        <f>IF(O9427="","",IF(O9427&gt;=1,O9427,0))</f>
        <v/>
      </c>
      <c r="Q9427" s="27">
        <f>IF(E9427="","",MAX(0,E9427-22))</f>
        <v/>
      </c>
      <c r="R9427" s="27">
        <f>IF(H9427=1,E9427,"")</f>
        <v/>
      </c>
      <c r="S9427" s="27">
        <f>IF(AND(H9427=1,J9427&lt;&gt;""),E9427-J9427,"")</f>
        <v/>
      </c>
      <c r="T9427">
        <f>IF(G9427="","",MONTH(G9427))</f>
        <v/>
      </c>
    </row>
    <row r="9428">
      <c r="A9428" s="24" t="n"/>
      <c r="B9428" s="24" t="n"/>
      <c r="C9428" s="24" t="n"/>
      <c r="D9428" s="24" t="n"/>
      <c r="E9428" s="24" t="n"/>
      <c r="F9428" s="25">
        <f>IF($E9428="","",DATE(IF($A9428="",nominal_year,$A9428),$B9428,$C9428)+($D9428-IF(LEFT(hour_conv,1)="1",1,0))/24)</f>
        <v/>
      </c>
      <c r="G9428" s="26">
        <f>IF(F9428="","",INT(F9428))</f>
        <v/>
      </c>
      <c r="H9428">
        <f>IF(G9428="","",IF(AND(MONTH(G9428)*100+DAY(G9428)&gt;=season_lo,MONTH(G9428)*100+DAY(G9428)&lt;=season_hi),1,0))</f>
        <v/>
      </c>
      <c r="I9428">
        <f>IF(G9428="","",G9428-first_day+1)</f>
        <v/>
      </c>
      <c r="J9428" s="27">
        <f>IF(I9428="","",INDEX(Daily!$J$2:$J$421,I9428))</f>
        <v/>
      </c>
      <c r="K9428" s="27">
        <f>IF(J9428="","",J9428+cat_offset)</f>
        <v/>
      </c>
      <c r="L9428" s="27">
        <f>IF(J9428="","",MAX(0,E9428-J9428)^2)</f>
        <v/>
      </c>
      <c r="M9428" s="27">
        <f>IF(J9428="","",MAX(0,E9428-(J9428+twcdh_off))^2)</f>
        <v/>
      </c>
      <c r="N9428" s="27">
        <f>IF(E9428="","",MAX(0,E9428-swcdh_thr)^2)</f>
        <v/>
      </c>
      <c r="O9428">
        <f>IF(K9428="","",ROUND(E9428-K9428,0))</f>
        <v/>
      </c>
      <c r="P9428">
        <f>IF(O9428="","",IF(O9428&gt;=1,O9428,0))</f>
        <v/>
      </c>
      <c r="Q9428" s="27">
        <f>IF(E9428="","",MAX(0,E9428-22))</f>
        <v/>
      </c>
      <c r="R9428" s="27">
        <f>IF(H9428=1,E9428,"")</f>
        <v/>
      </c>
      <c r="S9428" s="27">
        <f>IF(AND(H9428=1,J9428&lt;&gt;""),E9428-J9428,"")</f>
        <v/>
      </c>
      <c r="T9428">
        <f>IF(G9428="","",MONTH(G9428))</f>
        <v/>
      </c>
    </row>
    <row r="9429">
      <c r="A9429" s="24" t="n"/>
      <c r="B9429" s="24" t="n"/>
      <c r="C9429" s="24" t="n"/>
      <c r="D9429" s="24" t="n"/>
      <c r="E9429" s="24" t="n"/>
      <c r="F9429" s="25">
        <f>IF($E9429="","",DATE(IF($A9429="",nominal_year,$A9429),$B9429,$C9429)+($D9429-IF(LEFT(hour_conv,1)="1",1,0))/24)</f>
        <v/>
      </c>
      <c r="G9429" s="26">
        <f>IF(F9429="","",INT(F9429))</f>
        <v/>
      </c>
      <c r="H9429">
        <f>IF(G9429="","",IF(AND(MONTH(G9429)*100+DAY(G9429)&gt;=season_lo,MONTH(G9429)*100+DAY(G9429)&lt;=season_hi),1,0))</f>
        <v/>
      </c>
      <c r="I9429">
        <f>IF(G9429="","",G9429-first_day+1)</f>
        <v/>
      </c>
      <c r="J9429" s="27">
        <f>IF(I9429="","",INDEX(Daily!$J$2:$J$421,I9429))</f>
        <v/>
      </c>
      <c r="K9429" s="27">
        <f>IF(J9429="","",J9429+cat_offset)</f>
        <v/>
      </c>
      <c r="L9429" s="27">
        <f>IF(J9429="","",MAX(0,E9429-J9429)^2)</f>
        <v/>
      </c>
      <c r="M9429" s="27">
        <f>IF(J9429="","",MAX(0,E9429-(J9429+twcdh_off))^2)</f>
        <v/>
      </c>
      <c r="N9429" s="27">
        <f>IF(E9429="","",MAX(0,E9429-swcdh_thr)^2)</f>
        <v/>
      </c>
      <c r="O9429">
        <f>IF(K9429="","",ROUND(E9429-K9429,0))</f>
        <v/>
      </c>
      <c r="P9429">
        <f>IF(O9429="","",IF(O9429&gt;=1,O9429,0))</f>
        <v/>
      </c>
      <c r="Q9429" s="27">
        <f>IF(E9429="","",MAX(0,E9429-22))</f>
        <v/>
      </c>
      <c r="R9429" s="27">
        <f>IF(H9429=1,E9429,"")</f>
        <v/>
      </c>
      <c r="S9429" s="27">
        <f>IF(AND(H9429=1,J9429&lt;&gt;""),E9429-J9429,"")</f>
        <v/>
      </c>
      <c r="T9429">
        <f>IF(G9429="","",MONTH(G9429))</f>
        <v/>
      </c>
    </row>
    <row r="9430">
      <c r="A9430" s="24" t="n"/>
      <c r="B9430" s="24" t="n"/>
      <c r="C9430" s="24" t="n"/>
      <c r="D9430" s="24" t="n"/>
      <c r="E9430" s="24" t="n"/>
      <c r="F9430" s="25">
        <f>IF($E9430="","",DATE(IF($A9430="",nominal_year,$A9430),$B9430,$C9430)+($D9430-IF(LEFT(hour_conv,1)="1",1,0))/24)</f>
        <v/>
      </c>
      <c r="G9430" s="26">
        <f>IF(F9430="","",INT(F9430))</f>
        <v/>
      </c>
      <c r="H9430">
        <f>IF(G9430="","",IF(AND(MONTH(G9430)*100+DAY(G9430)&gt;=season_lo,MONTH(G9430)*100+DAY(G9430)&lt;=season_hi),1,0))</f>
        <v/>
      </c>
      <c r="I9430">
        <f>IF(G9430="","",G9430-first_day+1)</f>
        <v/>
      </c>
      <c r="J9430" s="27">
        <f>IF(I9430="","",INDEX(Daily!$J$2:$J$421,I9430))</f>
        <v/>
      </c>
      <c r="K9430" s="27">
        <f>IF(J9430="","",J9430+cat_offset)</f>
        <v/>
      </c>
      <c r="L9430" s="27">
        <f>IF(J9430="","",MAX(0,E9430-J9430)^2)</f>
        <v/>
      </c>
      <c r="M9430" s="27">
        <f>IF(J9430="","",MAX(0,E9430-(J9430+twcdh_off))^2)</f>
        <v/>
      </c>
      <c r="N9430" s="27">
        <f>IF(E9430="","",MAX(0,E9430-swcdh_thr)^2)</f>
        <v/>
      </c>
      <c r="O9430">
        <f>IF(K9430="","",ROUND(E9430-K9430,0))</f>
        <v/>
      </c>
      <c r="P9430">
        <f>IF(O9430="","",IF(O9430&gt;=1,O9430,0))</f>
        <v/>
      </c>
      <c r="Q9430" s="27">
        <f>IF(E9430="","",MAX(0,E9430-22))</f>
        <v/>
      </c>
      <c r="R9430" s="27">
        <f>IF(H9430=1,E9430,"")</f>
        <v/>
      </c>
      <c r="S9430" s="27">
        <f>IF(AND(H9430=1,J9430&lt;&gt;""),E9430-J9430,"")</f>
        <v/>
      </c>
      <c r="T9430">
        <f>IF(G9430="","",MONTH(G9430))</f>
        <v/>
      </c>
    </row>
    <row r="9431">
      <c r="A9431" s="24" t="n"/>
      <c r="B9431" s="24" t="n"/>
      <c r="C9431" s="24" t="n"/>
      <c r="D9431" s="24" t="n"/>
      <c r="E9431" s="24" t="n"/>
      <c r="F9431" s="25">
        <f>IF($E9431="","",DATE(IF($A9431="",nominal_year,$A9431),$B9431,$C9431)+($D9431-IF(LEFT(hour_conv,1)="1",1,0))/24)</f>
        <v/>
      </c>
      <c r="G9431" s="26">
        <f>IF(F9431="","",INT(F9431))</f>
        <v/>
      </c>
      <c r="H9431">
        <f>IF(G9431="","",IF(AND(MONTH(G9431)*100+DAY(G9431)&gt;=season_lo,MONTH(G9431)*100+DAY(G9431)&lt;=season_hi),1,0))</f>
        <v/>
      </c>
      <c r="I9431">
        <f>IF(G9431="","",G9431-first_day+1)</f>
        <v/>
      </c>
      <c r="J9431" s="27">
        <f>IF(I9431="","",INDEX(Daily!$J$2:$J$421,I9431))</f>
        <v/>
      </c>
      <c r="K9431" s="27">
        <f>IF(J9431="","",J9431+cat_offset)</f>
        <v/>
      </c>
      <c r="L9431" s="27">
        <f>IF(J9431="","",MAX(0,E9431-J9431)^2)</f>
        <v/>
      </c>
      <c r="M9431" s="27">
        <f>IF(J9431="","",MAX(0,E9431-(J9431+twcdh_off))^2)</f>
        <v/>
      </c>
      <c r="N9431" s="27">
        <f>IF(E9431="","",MAX(0,E9431-swcdh_thr)^2)</f>
        <v/>
      </c>
      <c r="O9431">
        <f>IF(K9431="","",ROUND(E9431-K9431,0))</f>
        <v/>
      </c>
      <c r="P9431">
        <f>IF(O9431="","",IF(O9431&gt;=1,O9431,0))</f>
        <v/>
      </c>
      <c r="Q9431" s="27">
        <f>IF(E9431="","",MAX(0,E9431-22))</f>
        <v/>
      </c>
      <c r="R9431" s="27">
        <f>IF(H9431=1,E9431,"")</f>
        <v/>
      </c>
      <c r="S9431" s="27">
        <f>IF(AND(H9431=1,J9431&lt;&gt;""),E9431-J9431,"")</f>
        <v/>
      </c>
      <c r="T9431">
        <f>IF(G9431="","",MONTH(G9431))</f>
        <v/>
      </c>
    </row>
    <row r="9432">
      <c r="A9432" s="24" t="n"/>
      <c r="B9432" s="24" t="n"/>
      <c r="C9432" s="24" t="n"/>
      <c r="D9432" s="24" t="n"/>
      <c r="E9432" s="24" t="n"/>
      <c r="F9432" s="25">
        <f>IF($E9432="","",DATE(IF($A9432="",nominal_year,$A9432),$B9432,$C9432)+($D9432-IF(LEFT(hour_conv,1)="1",1,0))/24)</f>
        <v/>
      </c>
      <c r="G9432" s="26">
        <f>IF(F9432="","",INT(F9432))</f>
        <v/>
      </c>
      <c r="H9432">
        <f>IF(G9432="","",IF(AND(MONTH(G9432)*100+DAY(G9432)&gt;=season_lo,MONTH(G9432)*100+DAY(G9432)&lt;=season_hi),1,0))</f>
        <v/>
      </c>
      <c r="I9432">
        <f>IF(G9432="","",G9432-first_day+1)</f>
        <v/>
      </c>
      <c r="J9432" s="27">
        <f>IF(I9432="","",INDEX(Daily!$J$2:$J$421,I9432))</f>
        <v/>
      </c>
      <c r="K9432" s="27">
        <f>IF(J9432="","",J9432+cat_offset)</f>
        <v/>
      </c>
      <c r="L9432" s="27">
        <f>IF(J9432="","",MAX(0,E9432-J9432)^2)</f>
        <v/>
      </c>
      <c r="M9432" s="27">
        <f>IF(J9432="","",MAX(0,E9432-(J9432+twcdh_off))^2)</f>
        <v/>
      </c>
      <c r="N9432" s="27">
        <f>IF(E9432="","",MAX(0,E9432-swcdh_thr)^2)</f>
        <v/>
      </c>
      <c r="O9432">
        <f>IF(K9432="","",ROUND(E9432-K9432,0))</f>
        <v/>
      </c>
      <c r="P9432">
        <f>IF(O9432="","",IF(O9432&gt;=1,O9432,0))</f>
        <v/>
      </c>
      <c r="Q9432" s="27">
        <f>IF(E9432="","",MAX(0,E9432-22))</f>
        <v/>
      </c>
      <c r="R9432" s="27">
        <f>IF(H9432=1,E9432,"")</f>
        <v/>
      </c>
      <c r="S9432" s="27">
        <f>IF(AND(H9432=1,J9432&lt;&gt;""),E9432-J9432,"")</f>
        <v/>
      </c>
      <c r="T9432">
        <f>IF(G9432="","",MONTH(G9432))</f>
        <v/>
      </c>
    </row>
    <row r="9433">
      <c r="A9433" s="24" t="n"/>
      <c r="B9433" s="24" t="n"/>
      <c r="C9433" s="24" t="n"/>
      <c r="D9433" s="24" t="n"/>
      <c r="E9433" s="24" t="n"/>
      <c r="F9433" s="25">
        <f>IF($E9433="","",DATE(IF($A9433="",nominal_year,$A9433),$B9433,$C9433)+($D9433-IF(LEFT(hour_conv,1)="1",1,0))/24)</f>
        <v/>
      </c>
      <c r="G9433" s="26">
        <f>IF(F9433="","",INT(F9433))</f>
        <v/>
      </c>
      <c r="H9433">
        <f>IF(G9433="","",IF(AND(MONTH(G9433)*100+DAY(G9433)&gt;=season_lo,MONTH(G9433)*100+DAY(G9433)&lt;=season_hi),1,0))</f>
        <v/>
      </c>
      <c r="I9433">
        <f>IF(G9433="","",G9433-first_day+1)</f>
        <v/>
      </c>
      <c r="J9433" s="27">
        <f>IF(I9433="","",INDEX(Daily!$J$2:$J$421,I9433))</f>
        <v/>
      </c>
      <c r="K9433" s="27">
        <f>IF(J9433="","",J9433+cat_offset)</f>
        <v/>
      </c>
      <c r="L9433" s="27">
        <f>IF(J9433="","",MAX(0,E9433-J9433)^2)</f>
        <v/>
      </c>
      <c r="M9433" s="27">
        <f>IF(J9433="","",MAX(0,E9433-(J9433+twcdh_off))^2)</f>
        <v/>
      </c>
      <c r="N9433" s="27">
        <f>IF(E9433="","",MAX(0,E9433-swcdh_thr)^2)</f>
        <v/>
      </c>
      <c r="O9433">
        <f>IF(K9433="","",ROUND(E9433-K9433,0))</f>
        <v/>
      </c>
      <c r="P9433">
        <f>IF(O9433="","",IF(O9433&gt;=1,O9433,0))</f>
        <v/>
      </c>
      <c r="Q9433" s="27">
        <f>IF(E9433="","",MAX(0,E9433-22))</f>
        <v/>
      </c>
      <c r="R9433" s="27">
        <f>IF(H9433=1,E9433,"")</f>
        <v/>
      </c>
      <c r="S9433" s="27">
        <f>IF(AND(H9433=1,J9433&lt;&gt;""),E9433-J9433,"")</f>
        <v/>
      </c>
      <c r="T9433">
        <f>IF(G9433="","",MONTH(G9433))</f>
        <v/>
      </c>
    </row>
    <row r="9434">
      <c r="A9434" s="24" t="n"/>
      <c r="B9434" s="24" t="n"/>
      <c r="C9434" s="24" t="n"/>
      <c r="D9434" s="24" t="n"/>
      <c r="E9434" s="24" t="n"/>
      <c r="F9434" s="25">
        <f>IF($E9434="","",DATE(IF($A9434="",nominal_year,$A9434),$B9434,$C9434)+($D9434-IF(LEFT(hour_conv,1)="1",1,0))/24)</f>
        <v/>
      </c>
      <c r="G9434" s="26">
        <f>IF(F9434="","",INT(F9434))</f>
        <v/>
      </c>
      <c r="H9434">
        <f>IF(G9434="","",IF(AND(MONTH(G9434)*100+DAY(G9434)&gt;=season_lo,MONTH(G9434)*100+DAY(G9434)&lt;=season_hi),1,0))</f>
        <v/>
      </c>
      <c r="I9434">
        <f>IF(G9434="","",G9434-first_day+1)</f>
        <v/>
      </c>
      <c r="J9434" s="27">
        <f>IF(I9434="","",INDEX(Daily!$J$2:$J$421,I9434))</f>
        <v/>
      </c>
      <c r="K9434" s="27">
        <f>IF(J9434="","",J9434+cat_offset)</f>
        <v/>
      </c>
      <c r="L9434" s="27">
        <f>IF(J9434="","",MAX(0,E9434-J9434)^2)</f>
        <v/>
      </c>
      <c r="M9434" s="27">
        <f>IF(J9434="","",MAX(0,E9434-(J9434+twcdh_off))^2)</f>
        <v/>
      </c>
      <c r="N9434" s="27">
        <f>IF(E9434="","",MAX(0,E9434-swcdh_thr)^2)</f>
        <v/>
      </c>
      <c r="O9434">
        <f>IF(K9434="","",ROUND(E9434-K9434,0))</f>
        <v/>
      </c>
      <c r="P9434">
        <f>IF(O9434="","",IF(O9434&gt;=1,O9434,0))</f>
        <v/>
      </c>
      <c r="Q9434" s="27">
        <f>IF(E9434="","",MAX(0,E9434-22))</f>
        <v/>
      </c>
      <c r="R9434" s="27">
        <f>IF(H9434=1,E9434,"")</f>
        <v/>
      </c>
      <c r="S9434" s="27">
        <f>IF(AND(H9434=1,J9434&lt;&gt;""),E9434-J9434,"")</f>
        <v/>
      </c>
      <c r="T9434">
        <f>IF(G9434="","",MONTH(G9434))</f>
        <v/>
      </c>
    </row>
    <row r="9435">
      <c r="A9435" s="24" t="n"/>
      <c r="B9435" s="24" t="n"/>
      <c r="C9435" s="24" t="n"/>
      <c r="D9435" s="24" t="n"/>
      <c r="E9435" s="24" t="n"/>
      <c r="F9435" s="25">
        <f>IF($E9435="","",DATE(IF($A9435="",nominal_year,$A9435),$B9435,$C9435)+($D9435-IF(LEFT(hour_conv,1)="1",1,0))/24)</f>
        <v/>
      </c>
      <c r="G9435" s="26">
        <f>IF(F9435="","",INT(F9435))</f>
        <v/>
      </c>
      <c r="H9435">
        <f>IF(G9435="","",IF(AND(MONTH(G9435)*100+DAY(G9435)&gt;=season_lo,MONTH(G9435)*100+DAY(G9435)&lt;=season_hi),1,0))</f>
        <v/>
      </c>
      <c r="I9435">
        <f>IF(G9435="","",G9435-first_day+1)</f>
        <v/>
      </c>
      <c r="J9435" s="27">
        <f>IF(I9435="","",INDEX(Daily!$J$2:$J$421,I9435))</f>
        <v/>
      </c>
      <c r="K9435" s="27">
        <f>IF(J9435="","",J9435+cat_offset)</f>
        <v/>
      </c>
      <c r="L9435" s="27">
        <f>IF(J9435="","",MAX(0,E9435-J9435)^2)</f>
        <v/>
      </c>
      <c r="M9435" s="27">
        <f>IF(J9435="","",MAX(0,E9435-(J9435+twcdh_off))^2)</f>
        <v/>
      </c>
      <c r="N9435" s="27">
        <f>IF(E9435="","",MAX(0,E9435-swcdh_thr)^2)</f>
        <v/>
      </c>
      <c r="O9435">
        <f>IF(K9435="","",ROUND(E9435-K9435,0))</f>
        <v/>
      </c>
      <c r="P9435">
        <f>IF(O9435="","",IF(O9435&gt;=1,O9435,0))</f>
        <v/>
      </c>
      <c r="Q9435" s="27">
        <f>IF(E9435="","",MAX(0,E9435-22))</f>
        <v/>
      </c>
      <c r="R9435" s="27">
        <f>IF(H9435=1,E9435,"")</f>
        <v/>
      </c>
      <c r="S9435" s="27">
        <f>IF(AND(H9435=1,J9435&lt;&gt;""),E9435-J9435,"")</f>
        <v/>
      </c>
      <c r="T9435">
        <f>IF(G9435="","",MONTH(G9435))</f>
        <v/>
      </c>
    </row>
    <row r="9436">
      <c r="A9436" s="24" t="n"/>
      <c r="B9436" s="24" t="n"/>
      <c r="C9436" s="24" t="n"/>
      <c r="D9436" s="24" t="n"/>
      <c r="E9436" s="24" t="n"/>
      <c r="F9436" s="25">
        <f>IF($E9436="","",DATE(IF($A9436="",nominal_year,$A9436),$B9436,$C9436)+($D9436-IF(LEFT(hour_conv,1)="1",1,0))/24)</f>
        <v/>
      </c>
      <c r="G9436" s="26">
        <f>IF(F9436="","",INT(F9436))</f>
        <v/>
      </c>
      <c r="H9436">
        <f>IF(G9436="","",IF(AND(MONTH(G9436)*100+DAY(G9436)&gt;=season_lo,MONTH(G9436)*100+DAY(G9436)&lt;=season_hi),1,0))</f>
        <v/>
      </c>
      <c r="I9436">
        <f>IF(G9436="","",G9436-first_day+1)</f>
        <v/>
      </c>
      <c r="J9436" s="27">
        <f>IF(I9436="","",INDEX(Daily!$J$2:$J$421,I9436))</f>
        <v/>
      </c>
      <c r="K9436" s="27">
        <f>IF(J9436="","",J9436+cat_offset)</f>
        <v/>
      </c>
      <c r="L9436" s="27">
        <f>IF(J9436="","",MAX(0,E9436-J9436)^2)</f>
        <v/>
      </c>
      <c r="M9436" s="27">
        <f>IF(J9436="","",MAX(0,E9436-(J9436+twcdh_off))^2)</f>
        <v/>
      </c>
      <c r="N9436" s="27">
        <f>IF(E9436="","",MAX(0,E9436-swcdh_thr)^2)</f>
        <v/>
      </c>
      <c r="O9436">
        <f>IF(K9436="","",ROUND(E9436-K9436,0))</f>
        <v/>
      </c>
      <c r="P9436">
        <f>IF(O9436="","",IF(O9436&gt;=1,O9436,0))</f>
        <v/>
      </c>
      <c r="Q9436" s="27">
        <f>IF(E9436="","",MAX(0,E9436-22))</f>
        <v/>
      </c>
      <c r="R9436" s="27">
        <f>IF(H9436=1,E9436,"")</f>
        <v/>
      </c>
      <c r="S9436" s="27">
        <f>IF(AND(H9436=1,J9436&lt;&gt;""),E9436-J9436,"")</f>
        <v/>
      </c>
      <c r="T9436">
        <f>IF(G9436="","",MONTH(G9436))</f>
        <v/>
      </c>
    </row>
    <row r="9437">
      <c r="A9437" s="24" t="n"/>
      <c r="B9437" s="24" t="n"/>
      <c r="C9437" s="24" t="n"/>
      <c r="D9437" s="24" t="n"/>
      <c r="E9437" s="24" t="n"/>
      <c r="F9437" s="25">
        <f>IF($E9437="","",DATE(IF($A9437="",nominal_year,$A9437),$B9437,$C9437)+($D9437-IF(LEFT(hour_conv,1)="1",1,0))/24)</f>
        <v/>
      </c>
      <c r="G9437" s="26">
        <f>IF(F9437="","",INT(F9437))</f>
        <v/>
      </c>
      <c r="H9437">
        <f>IF(G9437="","",IF(AND(MONTH(G9437)*100+DAY(G9437)&gt;=season_lo,MONTH(G9437)*100+DAY(G9437)&lt;=season_hi),1,0))</f>
        <v/>
      </c>
      <c r="I9437">
        <f>IF(G9437="","",G9437-first_day+1)</f>
        <v/>
      </c>
      <c r="J9437" s="27">
        <f>IF(I9437="","",INDEX(Daily!$J$2:$J$421,I9437))</f>
        <v/>
      </c>
      <c r="K9437" s="27">
        <f>IF(J9437="","",J9437+cat_offset)</f>
        <v/>
      </c>
      <c r="L9437" s="27">
        <f>IF(J9437="","",MAX(0,E9437-J9437)^2)</f>
        <v/>
      </c>
      <c r="M9437" s="27">
        <f>IF(J9437="","",MAX(0,E9437-(J9437+twcdh_off))^2)</f>
        <v/>
      </c>
      <c r="N9437" s="27">
        <f>IF(E9437="","",MAX(0,E9437-swcdh_thr)^2)</f>
        <v/>
      </c>
      <c r="O9437">
        <f>IF(K9437="","",ROUND(E9437-K9437,0))</f>
        <v/>
      </c>
      <c r="P9437">
        <f>IF(O9437="","",IF(O9437&gt;=1,O9437,0))</f>
        <v/>
      </c>
      <c r="Q9437" s="27">
        <f>IF(E9437="","",MAX(0,E9437-22))</f>
        <v/>
      </c>
      <c r="R9437" s="27">
        <f>IF(H9437=1,E9437,"")</f>
        <v/>
      </c>
      <c r="S9437" s="27">
        <f>IF(AND(H9437=1,J9437&lt;&gt;""),E9437-J9437,"")</f>
        <v/>
      </c>
      <c r="T9437">
        <f>IF(G9437="","",MONTH(G9437))</f>
        <v/>
      </c>
    </row>
    <row r="9438">
      <c r="A9438" s="24" t="n"/>
      <c r="B9438" s="24" t="n"/>
      <c r="C9438" s="24" t="n"/>
      <c r="D9438" s="24" t="n"/>
      <c r="E9438" s="24" t="n"/>
      <c r="F9438" s="25">
        <f>IF($E9438="","",DATE(IF($A9438="",nominal_year,$A9438),$B9438,$C9438)+($D9438-IF(LEFT(hour_conv,1)="1",1,0))/24)</f>
        <v/>
      </c>
      <c r="G9438" s="26">
        <f>IF(F9438="","",INT(F9438))</f>
        <v/>
      </c>
      <c r="H9438">
        <f>IF(G9438="","",IF(AND(MONTH(G9438)*100+DAY(G9438)&gt;=season_lo,MONTH(G9438)*100+DAY(G9438)&lt;=season_hi),1,0))</f>
        <v/>
      </c>
      <c r="I9438">
        <f>IF(G9438="","",G9438-first_day+1)</f>
        <v/>
      </c>
      <c r="J9438" s="27">
        <f>IF(I9438="","",INDEX(Daily!$J$2:$J$421,I9438))</f>
        <v/>
      </c>
      <c r="K9438" s="27">
        <f>IF(J9438="","",J9438+cat_offset)</f>
        <v/>
      </c>
      <c r="L9438" s="27">
        <f>IF(J9438="","",MAX(0,E9438-J9438)^2)</f>
        <v/>
      </c>
      <c r="M9438" s="27">
        <f>IF(J9438="","",MAX(0,E9438-(J9438+twcdh_off))^2)</f>
        <v/>
      </c>
      <c r="N9438" s="27">
        <f>IF(E9438="","",MAX(0,E9438-swcdh_thr)^2)</f>
        <v/>
      </c>
      <c r="O9438">
        <f>IF(K9438="","",ROUND(E9438-K9438,0))</f>
        <v/>
      </c>
      <c r="P9438">
        <f>IF(O9438="","",IF(O9438&gt;=1,O9438,0))</f>
        <v/>
      </c>
      <c r="Q9438" s="27">
        <f>IF(E9438="","",MAX(0,E9438-22))</f>
        <v/>
      </c>
      <c r="R9438" s="27">
        <f>IF(H9438=1,E9438,"")</f>
        <v/>
      </c>
      <c r="S9438" s="27">
        <f>IF(AND(H9438=1,J9438&lt;&gt;""),E9438-J9438,"")</f>
        <v/>
      </c>
      <c r="T9438">
        <f>IF(G9438="","",MONTH(G9438))</f>
        <v/>
      </c>
    </row>
    <row r="9439">
      <c r="A9439" s="24" t="n"/>
      <c r="B9439" s="24" t="n"/>
      <c r="C9439" s="24" t="n"/>
      <c r="D9439" s="24" t="n"/>
      <c r="E9439" s="24" t="n"/>
      <c r="F9439" s="25">
        <f>IF($E9439="","",DATE(IF($A9439="",nominal_year,$A9439),$B9439,$C9439)+($D9439-IF(LEFT(hour_conv,1)="1",1,0))/24)</f>
        <v/>
      </c>
      <c r="G9439" s="26">
        <f>IF(F9439="","",INT(F9439))</f>
        <v/>
      </c>
      <c r="H9439">
        <f>IF(G9439="","",IF(AND(MONTH(G9439)*100+DAY(G9439)&gt;=season_lo,MONTH(G9439)*100+DAY(G9439)&lt;=season_hi),1,0))</f>
        <v/>
      </c>
      <c r="I9439">
        <f>IF(G9439="","",G9439-first_day+1)</f>
        <v/>
      </c>
      <c r="J9439" s="27">
        <f>IF(I9439="","",INDEX(Daily!$J$2:$J$421,I9439))</f>
        <v/>
      </c>
      <c r="K9439" s="27">
        <f>IF(J9439="","",J9439+cat_offset)</f>
        <v/>
      </c>
      <c r="L9439" s="27">
        <f>IF(J9439="","",MAX(0,E9439-J9439)^2)</f>
        <v/>
      </c>
      <c r="M9439" s="27">
        <f>IF(J9439="","",MAX(0,E9439-(J9439+twcdh_off))^2)</f>
        <v/>
      </c>
      <c r="N9439" s="27">
        <f>IF(E9439="","",MAX(0,E9439-swcdh_thr)^2)</f>
        <v/>
      </c>
      <c r="O9439">
        <f>IF(K9439="","",ROUND(E9439-K9439,0))</f>
        <v/>
      </c>
      <c r="P9439">
        <f>IF(O9439="","",IF(O9439&gt;=1,O9439,0))</f>
        <v/>
      </c>
      <c r="Q9439" s="27">
        <f>IF(E9439="","",MAX(0,E9439-22))</f>
        <v/>
      </c>
      <c r="R9439" s="27">
        <f>IF(H9439=1,E9439,"")</f>
        <v/>
      </c>
      <c r="S9439" s="27">
        <f>IF(AND(H9439=1,J9439&lt;&gt;""),E9439-J9439,"")</f>
        <v/>
      </c>
      <c r="T9439">
        <f>IF(G9439="","",MONTH(G9439))</f>
        <v/>
      </c>
    </row>
    <row r="9440">
      <c r="A9440" s="24" t="n"/>
      <c r="B9440" s="24" t="n"/>
      <c r="C9440" s="24" t="n"/>
      <c r="D9440" s="24" t="n"/>
      <c r="E9440" s="24" t="n"/>
      <c r="F9440" s="25">
        <f>IF($E9440="","",DATE(IF($A9440="",nominal_year,$A9440),$B9440,$C9440)+($D9440-IF(LEFT(hour_conv,1)="1",1,0))/24)</f>
        <v/>
      </c>
      <c r="G9440" s="26">
        <f>IF(F9440="","",INT(F9440))</f>
        <v/>
      </c>
      <c r="H9440">
        <f>IF(G9440="","",IF(AND(MONTH(G9440)*100+DAY(G9440)&gt;=season_lo,MONTH(G9440)*100+DAY(G9440)&lt;=season_hi),1,0))</f>
        <v/>
      </c>
      <c r="I9440">
        <f>IF(G9440="","",G9440-first_day+1)</f>
        <v/>
      </c>
      <c r="J9440" s="27">
        <f>IF(I9440="","",INDEX(Daily!$J$2:$J$421,I9440))</f>
        <v/>
      </c>
      <c r="K9440" s="27">
        <f>IF(J9440="","",J9440+cat_offset)</f>
        <v/>
      </c>
      <c r="L9440" s="27">
        <f>IF(J9440="","",MAX(0,E9440-J9440)^2)</f>
        <v/>
      </c>
      <c r="M9440" s="27">
        <f>IF(J9440="","",MAX(0,E9440-(J9440+twcdh_off))^2)</f>
        <v/>
      </c>
      <c r="N9440" s="27">
        <f>IF(E9440="","",MAX(0,E9440-swcdh_thr)^2)</f>
        <v/>
      </c>
      <c r="O9440">
        <f>IF(K9440="","",ROUND(E9440-K9440,0))</f>
        <v/>
      </c>
      <c r="P9440">
        <f>IF(O9440="","",IF(O9440&gt;=1,O9440,0))</f>
        <v/>
      </c>
      <c r="Q9440" s="27">
        <f>IF(E9440="","",MAX(0,E9440-22))</f>
        <v/>
      </c>
      <c r="R9440" s="27">
        <f>IF(H9440=1,E9440,"")</f>
        <v/>
      </c>
      <c r="S9440" s="27">
        <f>IF(AND(H9440=1,J9440&lt;&gt;""),E9440-J9440,"")</f>
        <v/>
      </c>
      <c r="T9440">
        <f>IF(G9440="","",MONTH(G9440))</f>
        <v/>
      </c>
    </row>
    <row r="9441">
      <c r="A9441" s="24" t="n"/>
      <c r="B9441" s="24" t="n"/>
      <c r="C9441" s="24" t="n"/>
      <c r="D9441" s="24" t="n"/>
      <c r="E9441" s="24" t="n"/>
      <c r="F9441" s="25">
        <f>IF($E9441="","",DATE(IF($A9441="",nominal_year,$A9441),$B9441,$C9441)+($D9441-IF(LEFT(hour_conv,1)="1",1,0))/24)</f>
        <v/>
      </c>
      <c r="G9441" s="26">
        <f>IF(F9441="","",INT(F9441))</f>
        <v/>
      </c>
      <c r="H9441">
        <f>IF(G9441="","",IF(AND(MONTH(G9441)*100+DAY(G9441)&gt;=season_lo,MONTH(G9441)*100+DAY(G9441)&lt;=season_hi),1,0))</f>
        <v/>
      </c>
      <c r="I9441">
        <f>IF(G9441="","",G9441-first_day+1)</f>
        <v/>
      </c>
      <c r="J9441" s="27">
        <f>IF(I9441="","",INDEX(Daily!$J$2:$J$421,I9441))</f>
        <v/>
      </c>
      <c r="K9441" s="27">
        <f>IF(J9441="","",J9441+cat_offset)</f>
        <v/>
      </c>
      <c r="L9441" s="27">
        <f>IF(J9441="","",MAX(0,E9441-J9441)^2)</f>
        <v/>
      </c>
      <c r="M9441" s="27">
        <f>IF(J9441="","",MAX(0,E9441-(J9441+twcdh_off))^2)</f>
        <v/>
      </c>
      <c r="N9441" s="27">
        <f>IF(E9441="","",MAX(0,E9441-swcdh_thr)^2)</f>
        <v/>
      </c>
      <c r="O9441">
        <f>IF(K9441="","",ROUND(E9441-K9441,0))</f>
        <v/>
      </c>
      <c r="P9441">
        <f>IF(O9441="","",IF(O9441&gt;=1,O9441,0))</f>
        <v/>
      </c>
      <c r="Q9441" s="27">
        <f>IF(E9441="","",MAX(0,E9441-22))</f>
        <v/>
      </c>
      <c r="R9441" s="27">
        <f>IF(H9441=1,E9441,"")</f>
        <v/>
      </c>
      <c r="S9441" s="27">
        <f>IF(AND(H9441=1,J9441&lt;&gt;""),E9441-J9441,"")</f>
        <v/>
      </c>
      <c r="T9441">
        <f>IF(G9441="","",MONTH(G9441))</f>
        <v/>
      </c>
    </row>
    <row r="9442">
      <c r="A9442" s="24" t="n"/>
      <c r="B9442" s="24" t="n"/>
      <c r="C9442" s="24" t="n"/>
      <c r="D9442" s="24" t="n"/>
      <c r="E9442" s="24" t="n"/>
      <c r="F9442" s="25">
        <f>IF($E9442="","",DATE(IF($A9442="",nominal_year,$A9442),$B9442,$C9442)+($D9442-IF(LEFT(hour_conv,1)="1",1,0))/24)</f>
        <v/>
      </c>
      <c r="G9442" s="26">
        <f>IF(F9442="","",INT(F9442))</f>
        <v/>
      </c>
      <c r="H9442">
        <f>IF(G9442="","",IF(AND(MONTH(G9442)*100+DAY(G9442)&gt;=season_lo,MONTH(G9442)*100+DAY(G9442)&lt;=season_hi),1,0))</f>
        <v/>
      </c>
      <c r="I9442">
        <f>IF(G9442="","",G9442-first_day+1)</f>
        <v/>
      </c>
      <c r="J9442" s="27">
        <f>IF(I9442="","",INDEX(Daily!$J$2:$J$421,I9442))</f>
        <v/>
      </c>
      <c r="K9442" s="27">
        <f>IF(J9442="","",J9442+cat_offset)</f>
        <v/>
      </c>
      <c r="L9442" s="27">
        <f>IF(J9442="","",MAX(0,E9442-J9442)^2)</f>
        <v/>
      </c>
      <c r="M9442" s="27">
        <f>IF(J9442="","",MAX(0,E9442-(J9442+twcdh_off))^2)</f>
        <v/>
      </c>
      <c r="N9442" s="27">
        <f>IF(E9442="","",MAX(0,E9442-swcdh_thr)^2)</f>
        <v/>
      </c>
      <c r="O9442">
        <f>IF(K9442="","",ROUND(E9442-K9442,0))</f>
        <v/>
      </c>
      <c r="P9442">
        <f>IF(O9442="","",IF(O9442&gt;=1,O9442,0))</f>
        <v/>
      </c>
      <c r="Q9442" s="27">
        <f>IF(E9442="","",MAX(0,E9442-22))</f>
        <v/>
      </c>
      <c r="R9442" s="27">
        <f>IF(H9442=1,E9442,"")</f>
        <v/>
      </c>
      <c r="S9442" s="27">
        <f>IF(AND(H9442=1,J9442&lt;&gt;""),E9442-J9442,"")</f>
        <v/>
      </c>
      <c r="T9442">
        <f>IF(G9442="","",MONTH(G9442))</f>
        <v/>
      </c>
    </row>
    <row r="9443">
      <c r="A9443" s="24" t="n"/>
      <c r="B9443" s="24" t="n"/>
      <c r="C9443" s="24" t="n"/>
      <c r="D9443" s="24" t="n"/>
      <c r="E9443" s="24" t="n"/>
      <c r="F9443" s="25">
        <f>IF($E9443="","",DATE(IF($A9443="",nominal_year,$A9443),$B9443,$C9443)+($D9443-IF(LEFT(hour_conv,1)="1",1,0))/24)</f>
        <v/>
      </c>
      <c r="G9443" s="26">
        <f>IF(F9443="","",INT(F9443))</f>
        <v/>
      </c>
      <c r="H9443">
        <f>IF(G9443="","",IF(AND(MONTH(G9443)*100+DAY(G9443)&gt;=season_lo,MONTH(G9443)*100+DAY(G9443)&lt;=season_hi),1,0))</f>
        <v/>
      </c>
      <c r="I9443">
        <f>IF(G9443="","",G9443-first_day+1)</f>
        <v/>
      </c>
      <c r="J9443" s="27">
        <f>IF(I9443="","",INDEX(Daily!$J$2:$J$421,I9443))</f>
        <v/>
      </c>
      <c r="K9443" s="27">
        <f>IF(J9443="","",J9443+cat_offset)</f>
        <v/>
      </c>
      <c r="L9443" s="27">
        <f>IF(J9443="","",MAX(0,E9443-J9443)^2)</f>
        <v/>
      </c>
      <c r="M9443" s="27">
        <f>IF(J9443="","",MAX(0,E9443-(J9443+twcdh_off))^2)</f>
        <v/>
      </c>
      <c r="N9443" s="27">
        <f>IF(E9443="","",MAX(0,E9443-swcdh_thr)^2)</f>
        <v/>
      </c>
      <c r="O9443">
        <f>IF(K9443="","",ROUND(E9443-K9443,0))</f>
        <v/>
      </c>
      <c r="P9443">
        <f>IF(O9443="","",IF(O9443&gt;=1,O9443,0))</f>
        <v/>
      </c>
      <c r="Q9443" s="27">
        <f>IF(E9443="","",MAX(0,E9443-22))</f>
        <v/>
      </c>
      <c r="R9443" s="27">
        <f>IF(H9443=1,E9443,"")</f>
        <v/>
      </c>
      <c r="S9443" s="27">
        <f>IF(AND(H9443=1,J9443&lt;&gt;""),E9443-J9443,"")</f>
        <v/>
      </c>
      <c r="T9443">
        <f>IF(G9443="","",MONTH(G9443))</f>
        <v/>
      </c>
    </row>
    <row r="9444">
      <c r="A9444" s="24" t="n"/>
      <c r="B9444" s="24" t="n"/>
      <c r="C9444" s="24" t="n"/>
      <c r="D9444" s="24" t="n"/>
      <c r="E9444" s="24" t="n"/>
      <c r="F9444" s="25">
        <f>IF($E9444="","",DATE(IF($A9444="",nominal_year,$A9444),$B9444,$C9444)+($D9444-IF(LEFT(hour_conv,1)="1",1,0))/24)</f>
        <v/>
      </c>
      <c r="G9444" s="26">
        <f>IF(F9444="","",INT(F9444))</f>
        <v/>
      </c>
      <c r="H9444">
        <f>IF(G9444="","",IF(AND(MONTH(G9444)*100+DAY(G9444)&gt;=season_lo,MONTH(G9444)*100+DAY(G9444)&lt;=season_hi),1,0))</f>
        <v/>
      </c>
      <c r="I9444">
        <f>IF(G9444="","",G9444-first_day+1)</f>
        <v/>
      </c>
      <c r="J9444" s="27">
        <f>IF(I9444="","",INDEX(Daily!$J$2:$J$421,I9444))</f>
        <v/>
      </c>
      <c r="K9444" s="27">
        <f>IF(J9444="","",J9444+cat_offset)</f>
        <v/>
      </c>
      <c r="L9444" s="27">
        <f>IF(J9444="","",MAX(0,E9444-J9444)^2)</f>
        <v/>
      </c>
      <c r="M9444" s="27">
        <f>IF(J9444="","",MAX(0,E9444-(J9444+twcdh_off))^2)</f>
        <v/>
      </c>
      <c r="N9444" s="27">
        <f>IF(E9444="","",MAX(0,E9444-swcdh_thr)^2)</f>
        <v/>
      </c>
      <c r="O9444">
        <f>IF(K9444="","",ROUND(E9444-K9444,0))</f>
        <v/>
      </c>
      <c r="P9444">
        <f>IF(O9444="","",IF(O9444&gt;=1,O9444,0))</f>
        <v/>
      </c>
      <c r="Q9444" s="27">
        <f>IF(E9444="","",MAX(0,E9444-22))</f>
        <v/>
      </c>
      <c r="R9444" s="27">
        <f>IF(H9444=1,E9444,"")</f>
        <v/>
      </c>
      <c r="S9444" s="27">
        <f>IF(AND(H9444=1,J9444&lt;&gt;""),E9444-J9444,"")</f>
        <v/>
      </c>
      <c r="T9444">
        <f>IF(G9444="","",MONTH(G9444))</f>
        <v/>
      </c>
    </row>
    <row r="9445">
      <c r="A9445" s="24" t="n"/>
      <c r="B9445" s="24" t="n"/>
      <c r="C9445" s="24" t="n"/>
      <c r="D9445" s="24" t="n"/>
      <c r="E9445" s="24" t="n"/>
      <c r="F9445" s="25">
        <f>IF($E9445="","",DATE(IF($A9445="",nominal_year,$A9445),$B9445,$C9445)+($D9445-IF(LEFT(hour_conv,1)="1",1,0))/24)</f>
        <v/>
      </c>
      <c r="G9445" s="26">
        <f>IF(F9445="","",INT(F9445))</f>
        <v/>
      </c>
      <c r="H9445">
        <f>IF(G9445="","",IF(AND(MONTH(G9445)*100+DAY(G9445)&gt;=season_lo,MONTH(G9445)*100+DAY(G9445)&lt;=season_hi),1,0))</f>
        <v/>
      </c>
      <c r="I9445">
        <f>IF(G9445="","",G9445-first_day+1)</f>
        <v/>
      </c>
      <c r="J9445" s="27">
        <f>IF(I9445="","",INDEX(Daily!$J$2:$J$421,I9445))</f>
        <v/>
      </c>
      <c r="K9445" s="27">
        <f>IF(J9445="","",J9445+cat_offset)</f>
        <v/>
      </c>
      <c r="L9445" s="27">
        <f>IF(J9445="","",MAX(0,E9445-J9445)^2)</f>
        <v/>
      </c>
      <c r="M9445" s="27">
        <f>IF(J9445="","",MAX(0,E9445-(J9445+twcdh_off))^2)</f>
        <v/>
      </c>
      <c r="N9445" s="27">
        <f>IF(E9445="","",MAX(0,E9445-swcdh_thr)^2)</f>
        <v/>
      </c>
      <c r="O9445">
        <f>IF(K9445="","",ROUND(E9445-K9445,0))</f>
        <v/>
      </c>
      <c r="P9445">
        <f>IF(O9445="","",IF(O9445&gt;=1,O9445,0))</f>
        <v/>
      </c>
      <c r="Q9445" s="27">
        <f>IF(E9445="","",MAX(0,E9445-22))</f>
        <v/>
      </c>
      <c r="R9445" s="27">
        <f>IF(H9445=1,E9445,"")</f>
        <v/>
      </c>
      <c r="S9445" s="27">
        <f>IF(AND(H9445=1,J9445&lt;&gt;""),E9445-J9445,"")</f>
        <v/>
      </c>
      <c r="T9445">
        <f>IF(G9445="","",MONTH(G9445))</f>
        <v/>
      </c>
    </row>
    <row r="9446">
      <c r="A9446" s="24" t="n"/>
      <c r="B9446" s="24" t="n"/>
      <c r="C9446" s="24" t="n"/>
      <c r="D9446" s="24" t="n"/>
      <c r="E9446" s="24" t="n"/>
      <c r="F9446" s="25">
        <f>IF($E9446="","",DATE(IF($A9446="",nominal_year,$A9446),$B9446,$C9446)+($D9446-IF(LEFT(hour_conv,1)="1",1,0))/24)</f>
        <v/>
      </c>
      <c r="G9446" s="26">
        <f>IF(F9446="","",INT(F9446))</f>
        <v/>
      </c>
      <c r="H9446">
        <f>IF(G9446="","",IF(AND(MONTH(G9446)*100+DAY(G9446)&gt;=season_lo,MONTH(G9446)*100+DAY(G9446)&lt;=season_hi),1,0))</f>
        <v/>
      </c>
      <c r="I9446">
        <f>IF(G9446="","",G9446-first_day+1)</f>
        <v/>
      </c>
      <c r="J9446" s="27">
        <f>IF(I9446="","",INDEX(Daily!$J$2:$J$421,I9446))</f>
        <v/>
      </c>
      <c r="K9446" s="27">
        <f>IF(J9446="","",J9446+cat_offset)</f>
        <v/>
      </c>
      <c r="L9446" s="27">
        <f>IF(J9446="","",MAX(0,E9446-J9446)^2)</f>
        <v/>
      </c>
      <c r="M9446" s="27">
        <f>IF(J9446="","",MAX(0,E9446-(J9446+twcdh_off))^2)</f>
        <v/>
      </c>
      <c r="N9446" s="27">
        <f>IF(E9446="","",MAX(0,E9446-swcdh_thr)^2)</f>
        <v/>
      </c>
      <c r="O9446">
        <f>IF(K9446="","",ROUND(E9446-K9446,0))</f>
        <v/>
      </c>
      <c r="P9446">
        <f>IF(O9446="","",IF(O9446&gt;=1,O9446,0))</f>
        <v/>
      </c>
      <c r="Q9446" s="27">
        <f>IF(E9446="","",MAX(0,E9446-22))</f>
        <v/>
      </c>
      <c r="R9446" s="27">
        <f>IF(H9446=1,E9446,"")</f>
        <v/>
      </c>
      <c r="S9446" s="27">
        <f>IF(AND(H9446=1,J9446&lt;&gt;""),E9446-J9446,"")</f>
        <v/>
      </c>
      <c r="T9446">
        <f>IF(G9446="","",MONTH(G9446))</f>
        <v/>
      </c>
    </row>
    <row r="9447">
      <c r="A9447" s="24" t="n"/>
      <c r="B9447" s="24" t="n"/>
      <c r="C9447" s="24" t="n"/>
      <c r="D9447" s="24" t="n"/>
      <c r="E9447" s="24" t="n"/>
      <c r="F9447" s="25">
        <f>IF($E9447="","",DATE(IF($A9447="",nominal_year,$A9447),$B9447,$C9447)+($D9447-IF(LEFT(hour_conv,1)="1",1,0))/24)</f>
        <v/>
      </c>
      <c r="G9447" s="26">
        <f>IF(F9447="","",INT(F9447))</f>
        <v/>
      </c>
      <c r="H9447">
        <f>IF(G9447="","",IF(AND(MONTH(G9447)*100+DAY(G9447)&gt;=season_lo,MONTH(G9447)*100+DAY(G9447)&lt;=season_hi),1,0))</f>
        <v/>
      </c>
      <c r="I9447">
        <f>IF(G9447="","",G9447-first_day+1)</f>
        <v/>
      </c>
      <c r="J9447" s="27">
        <f>IF(I9447="","",INDEX(Daily!$J$2:$J$421,I9447))</f>
        <v/>
      </c>
      <c r="K9447" s="27">
        <f>IF(J9447="","",J9447+cat_offset)</f>
        <v/>
      </c>
      <c r="L9447" s="27">
        <f>IF(J9447="","",MAX(0,E9447-J9447)^2)</f>
        <v/>
      </c>
      <c r="M9447" s="27">
        <f>IF(J9447="","",MAX(0,E9447-(J9447+twcdh_off))^2)</f>
        <v/>
      </c>
      <c r="N9447" s="27">
        <f>IF(E9447="","",MAX(0,E9447-swcdh_thr)^2)</f>
        <v/>
      </c>
      <c r="O9447">
        <f>IF(K9447="","",ROUND(E9447-K9447,0))</f>
        <v/>
      </c>
      <c r="P9447">
        <f>IF(O9447="","",IF(O9447&gt;=1,O9447,0))</f>
        <v/>
      </c>
      <c r="Q9447" s="27">
        <f>IF(E9447="","",MAX(0,E9447-22))</f>
        <v/>
      </c>
      <c r="R9447" s="27">
        <f>IF(H9447=1,E9447,"")</f>
        <v/>
      </c>
      <c r="S9447" s="27">
        <f>IF(AND(H9447=1,J9447&lt;&gt;""),E9447-J9447,"")</f>
        <v/>
      </c>
      <c r="T9447">
        <f>IF(G9447="","",MONTH(G9447))</f>
        <v/>
      </c>
    </row>
    <row r="9448">
      <c r="A9448" s="24" t="n"/>
      <c r="B9448" s="24" t="n"/>
      <c r="C9448" s="24" t="n"/>
      <c r="D9448" s="24" t="n"/>
      <c r="E9448" s="24" t="n"/>
      <c r="F9448" s="25">
        <f>IF($E9448="","",DATE(IF($A9448="",nominal_year,$A9448),$B9448,$C9448)+($D9448-IF(LEFT(hour_conv,1)="1",1,0))/24)</f>
        <v/>
      </c>
      <c r="G9448" s="26">
        <f>IF(F9448="","",INT(F9448))</f>
        <v/>
      </c>
      <c r="H9448">
        <f>IF(G9448="","",IF(AND(MONTH(G9448)*100+DAY(G9448)&gt;=season_lo,MONTH(G9448)*100+DAY(G9448)&lt;=season_hi),1,0))</f>
        <v/>
      </c>
      <c r="I9448">
        <f>IF(G9448="","",G9448-first_day+1)</f>
        <v/>
      </c>
      <c r="J9448" s="27">
        <f>IF(I9448="","",INDEX(Daily!$J$2:$J$421,I9448))</f>
        <v/>
      </c>
      <c r="K9448" s="27">
        <f>IF(J9448="","",J9448+cat_offset)</f>
        <v/>
      </c>
      <c r="L9448" s="27">
        <f>IF(J9448="","",MAX(0,E9448-J9448)^2)</f>
        <v/>
      </c>
      <c r="M9448" s="27">
        <f>IF(J9448="","",MAX(0,E9448-(J9448+twcdh_off))^2)</f>
        <v/>
      </c>
      <c r="N9448" s="27">
        <f>IF(E9448="","",MAX(0,E9448-swcdh_thr)^2)</f>
        <v/>
      </c>
      <c r="O9448">
        <f>IF(K9448="","",ROUND(E9448-K9448,0))</f>
        <v/>
      </c>
      <c r="P9448">
        <f>IF(O9448="","",IF(O9448&gt;=1,O9448,0))</f>
        <v/>
      </c>
      <c r="Q9448" s="27">
        <f>IF(E9448="","",MAX(0,E9448-22))</f>
        <v/>
      </c>
      <c r="R9448" s="27">
        <f>IF(H9448=1,E9448,"")</f>
        <v/>
      </c>
      <c r="S9448" s="27">
        <f>IF(AND(H9448=1,J9448&lt;&gt;""),E9448-J9448,"")</f>
        <v/>
      </c>
      <c r="T9448">
        <f>IF(G9448="","",MONTH(G9448))</f>
        <v/>
      </c>
    </row>
    <row r="9449">
      <c r="A9449" s="24" t="n"/>
      <c r="B9449" s="24" t="n"/>
      <c r="C9449" s="24" t="n"/>
      <c r="D9449" s="24" t="n"/>
      <c r="E9449" s="24" t="n"/>
      <c r="F9449" s="25">
        <f>IF($E9449="","",DATE(IF($A9449="",nominal_year,$A9449),$B9449,$C9449)+($D9449-IF(LEFT(hour_conv,1)="1",1,0))/24)</f>
        <v/>
      </c>
      <c r="G9449" s="26">
        <f>IF(F9449="","",INT(F9449))</f>
        <v/>
      </c>
      <c r="H9449">
        <f>IF(G9449="","",IF(AND(MONTH(G9449)*100+DAY(G9449)&gt;=season_lo,MONTH(G9449)*100+DAY(G9449)&lt;=season_hi),1,0))</f>
        <v/>
      </c>
      <c r="I9449">
        <f>IF(G9449="","",G9449-first_day+1)</f>
        <v/>
      </c>
      <c r="J9449" s="27">
        <f>IF(I9449="","",INDEX(Daily!$J$2:$J$421,I9449))</f>
        <v/>
      </c>
      <c r="K9449" s="27">
        <f>IF(J9449="","",J9449+cat_offset)</f>
        <v/>
      </c>
      <c r="L9449" s="27">
        <f>IF(J9449="","",MAX(0,E9449-J9449)^2)</f>
        <v/>
      </c>
      <c r="M9449" s="27">
        <f>IF(J9449="","",MAX(0,E9449-(J9449+twcdh_off))^2)</f>
        <v/>
      </c>
      <c r="N9449" s="27">
        <f>IF(E9449="","",MAX(0,E9449-swcdh_thr)^2)</f>
        <v/>
      </c>
      <c r="O9449">
        <f>IF(K9449="","",ROUND(E9449-K9449,0))</f>
        <v/>
      </c>
      <c r="P9449">
        <f>IF(O9449="","",IF(O9449&gt;=1,O9449,0))</f>
        <v/>
      </c>
      <c r="Q9449" s="27">
        <f>IF(E9449="","",MAX(0,E9449-22))</f>
        <v/>
      </c>
      <c r="R9449" s="27">
        <f>IF(H9449=1,E9449,"")</f>
        <v/>
      </c>
      <c r="S9449" s="27">
        <f>IF(AND(H9449=1,J9449&lt;&gt;""),E9449-J9449,"")</f>
        <v/>
      </c>
      <c r="T9449">
        <f>IF(G9449="","",MONTH(G9449))</f>
        <v/>
      </c>
    </row>
    <row r="9450">
      <c r="A9450" s="24" t="n"/>
      <c r="B9450" s="24" t="n"/>
      <c r="C9450" s="24" t="n"/>
      <c r="D9450" s="24" t="n"/>
      <c r="E9450" s="24" t="n"/>
      <c r="F9450" s="25">
        <f>IF($E9450="","",DATE(IF($A9450="",nominal_year,$A9450),$B9450,$C9450)+($D9450-IF(LEFT(hour_conv,1)="1",1,0))/24)</f>
        <v/>
      </c>
      <c r="G9450" s="26">
        <f>IF(F9450="","",INT(F9450))</f>
        <v/>
      </c>
      <c r="H9450">
        <f>IF(G9450="","",IF(AND(MONTH(G9450)*100+DAY(G9450)&gt;=season_lo,MONTH(G9450)*100+DAY(G9450)&lt;=season_hi),1,0))</f>
        <v/>
      </c>
      <c r="I9450">
        <f>IF(G9450="","",G9450-first_day+1)</f>
        <v/>
      </c>
      <c r="J9450" s="27">
        <f>IF(I9450="","",INDEX(Daily!$J$2:$J$421,I9450))</f>
        <v/>
      </c>
      <c r="K9450" s="27">
        <f>IF(J9450="","",J9450+cat_offset)</f>
        <v/>
      </c>
      <c r="L9450" s="27">
        <f>IF(J9450="","",MAX(0,E9450-J9450)^2)</f>
        <v/>
      </c>
      <c r="M9450" s="27">
        <f>IF(J9450="","",MAX(0,E9450-(J9450+twcdh_off))^2)</f>
        <v/>
      </c>
      <c r="N9450" s="27">
        <f>IF(E9450="","",MAX(0,E9450-swcdh_thr)^2)</f>
        <v/>
      </c>
      <c r="O9450">
        <f>IF(K9450="","",ROUND(E9450-K9450,0))</f>
        <v/>
      </c>
      <c r="P9450">
        <f>IF(O9450="","",IF(O9450&gt;=1,O9450,0))</f>
        <v/>
      </c>
      <c r="Q9450" s="27">
        <f>IF(E9450="","",MAX(0,E9450-22))</f>
        <v/>
      </c>
      <c r="R9450" s="27">
        <f>IF(H9450=1,E9450,"")</f>
        <v/>
      </c>
      <c r="S9450" s="27">
        <f>IF(AND(H9450=1,J9450&lt;&gt;""),E9450-J9450,"")</f>
        <v/>
      </c>
      <c r="T9450">
        <f>IF(G9450="","",MONTH(G9450))</f>
        <v/>
      </c>
    </row>
    <row r="9451">
      <c r="A9451" s="24" t="n"/>
      <c r="B9451" s="24" t="n"/>
      <c r="C9451" s="24" t="n"/>
      <c r="D9451" s="24" t="n"/>
      <c r="E9451" s="24" t="n"/>
      <c r="F9451" s="25">
        <f>IF($E9451="","",DATE(IF($A9451="",nominal_year,$A9451),$B9451,$C9451)+($D9451-IF(LEFT(hour_conv,1)="1",1,0))/24)</f>
        <v/>
      </c>
      <c r="G9451" s="26">
        <f>IF(F9451="","",INT(F9451))</f>
        <v/>
      </c>
      <c r="H9451">
        <f>IF(G9451="","",IF(AND(MONTH(G9451)*100+DAY(G9451)&gt;=season_lo,MONTH(G9451)*100+DAY(G9451)&lt;=season_hi),1,0))</f>
        <v/>
      </c>
      <c r="I9451">
        <f>IF(G9451="","",G9451-first_day+1)</f>
        <v/>
      </c>
      <c r="J9451" s="27">
        <f>IF(I9451="","",INDEX(Daily!$J$2:$J$421,I9451))</f>
        <v/>
      </c>
      <c r="K9451" s="27">
        <f>IF(J9451="","",J9451+cat_offset)</f>
        <v/>
      </c>
      <c r="L9451" s="27">
        <f>IF(J9451="","",MAX(0,E9451-J9451)^2)</f>
        <v/>
      </c>
      <c r="M9451" s="27">
        <f>IF(J9451="","",MAX(0,E9451-(J9451+twcdh_off))^2)</f>
        <v/>
      </c>
      <c r="N9451" s="27">
        <f>IF(E9451="","",MAX(0,E9451-swcdh_thr)^2)</f>
        <v/>
      </c>
      <c r="O9451">
        <f>IF(K9451="","",ROUND(E9451-K9451,0))</f>
        <v/>
      </c>
      <c r="P9451">
        <f>IF(O9451="","",IF(O9451&gt;=1,O9451,0))</f>
        <v/>
      </c>
      <c r="Q9451" s="27">
        <f>IF(E9451="","",MAX(0,E9451-22))</f>
        <v/>
      </c>
      <c r="R9451" s="27">
        <f>IF(H9451=1,E9451,"")</f>
        <v/>
      </c>
      <c r="S9451" s="27">
        <f>IF(AND(H9451=1,J9451&lt;&gt;""),E9451-J9451,"")</f>
        <v/>
      </c>
      <c r="T9451">
        <f>IF(G9451="","",MONTH(G9451))</f>
        <v/>
      </c>
    </row>
    <row r="9452">
      <c r="A9452" s="24" t="n"/>
      <c r="B9452" s="24" t="n"/>
      <c r="C9452" s="24" t="n"/>
      <c r="D9452" s="24" t="n"/>
      <c r="E9452" s="24" t="n"/>
      <c r="F9452" s="25">
        <f>IF($E9452="","",DATE(IF($A9452="",nominal_year,$A9452),$B9452,$C9452)+($D9452-IF(LEFT(hour_conv,1)="1",1,0))/24)</f>
        <v/>
      </c>
      <c r="G9452" s="26">
        <f>IF(F9452="","",INT(F9452))</f>
        <v/>
      </c>
      <c r="H9452">
        <f>IF(G9452="","",IF(AND(MONTH(G9452)*100+DAY(G9452)&gt;=season_lo,MONTH(G9452)*100+DAY(G9452)&lt;=season_hi),1,0))</f>
        <v/>
      </c>
      <c r="I9452">
        <f>IF(G9452="","",G9452-first_day+1)</f>
        <v/>
      </c>
      <c r="J9452" s="27">
        <f>IF(I9452="","",INDEX(Daily!$J$2:$J$421,I9452))</f>
        <v/>
      </c>
      <c r="K9452" s="27">
        <f>IF(J9452="","",J9452+cat_offset)</f>
        <v/>
      </c>
      <c r="L9452" s="27">
        <f>IF(J9452="","",MAX(0,E9452-J9452)^2)</f>
        <v/>
      </c>
      <c r="M9452" s="27">
        <f>IF(J9452="","",MAX(0,E9452-(J9452+twcdh_off))^2)</f>
        <v/>
      </c>
      <c r="N9452" s="27">
        <f>IF(E9452="","",MAX(0,E9452-swcdh_thr)^2)</f>
        <v/>
      </c>
      <c r="O9452">
        <f>IF(K9452="","",ROUND(E9452-K9452,0))</f>
        <v/>
      </c>
      <c r="P9452">
        <f>IF(O9452="","",IF(O9452&gt;=1,O9452,0))</f>
        <v/>
      </c>
      <c r="Q9452" s="27">
        <f>IF(E9452="","",MAX(0,E9452-22))</f>
        <v/>
      </c>
      <c r="R9452" s="27">
        <f>IF(H9452=1,E9452,"")</f>
        <v/>
      </c>
      <c r="S9452" s="27">
        <f>IF(AND(H9452=1,J9452&lt;&gt;""),E9452-J9452,"")</f>
        <v/>
      </c>
      <c r="T9452">
        <f>IF(G9452="","",MONTH(G9452))</f>
        <v/>
      </c>
    </row>
    <row r="9453">
      <c r="A9453" s="24" t="n"/>
      <c r="B9453" s="24" t="n"/>
      <c r="C9453" s="24" t="n"/>
      <c r="D9453" s="24" t="n"/>
      <c r="E9453" s="24" t="n"/>
      <c r="F9453" s="25">
        <f>IF($E9453="","",DATE(IF($A9453="",nominal_year,$A9453),$B9453,$C9453)+($D9453-IF(LEFT(hour_conv,1)="1",1,0))/24)</f>
        <v/>
      </c>
      <c r="G9453" s="26">
        <f>IF(F9453="","",INT(F9453))</f>
        <v/>
      </c>
      <c r="H9453">
        <f>IF(G9453="","",IF(AND(MONTH(G9453)*100+DAY(G9453)&gt;=season_lo,MONTH(G9453)*100+DAY(G9453)&lt;=season_hi),1,0))</f>
        <v/>
      </c>
      <c r="I9453">
        <f>IF(G9453="","",G9453-first_day+1)</f>
        <v/>
      </c>
      <c r="J9453" s="27">
        <f>IF(I9453="","",INDEX(Daily!$J$2:$J$421,I9453))</f>
        <v/>
      </c>
      <c r="K9453" s="27">
        <f>IF(J9453="","",J9453+cat_offset)</f>
        <v/>
      </c>
      <c r="L9453" s="27">
        <f>IF(J9453="","",MAX(0,E9453-J9453)^2)</f>
        <v/>
      </c>
      <c r="M9453" s="27">
        <f>IF(J9453="","",MAX(0,E9453-(J9453+twcdh_off))^2)</f>
        <v/>
      </c>
      <c r="N9453" s="27">
        <f>IF(E9453="","",MAX(0,E9453-swcdh_thr)^2)</f>
        <v/>
      </c>
      <c r="O9453">
        <f>IF(K9453="","",ROUND(E9453-K9453,0))</f>
        <v/>
      </c>
      <c r="P9453">
        <f>IF(O9453="","",IF(O9453&gt;=1,O9453,0))</f>
        <v/>
      </c>
      <c r="Q9453" s="27">
        <f>IF(E9453="","",MAX(0,E9453-22))</f>
        <v/>
      </c>
      <c r="R9453" s="27">
        <f>IF(H9453=1,E9453,"")</f>
        <v/>
      </c>
      <c r="S9453" s="27">
        <f>IF(AND(H9453=1,J9453&lt;&gt;""),E9453-J9453,"")</f>
        <v/>
      </c>
      <c r="T9453">
        <f>IF(G9453="","",MONTH(G9453))</f>
        <v/>
      </c>
    </row>
    <row r="9454">
      <c r="A9454" s="24" t="n"/>
      <c r="B9454" s="24" t="n"/>
      <c r="C9454" s="24" t="n"/>
      <c r="D9454" s="24" t="n"/>
      <c r="E9454" s="24" t="n"/>
      <c r="F9454" s="25">
        <f>IF($E9454="","",DATE(IF($A9454="",nominal_year,$A9454),$B9454,$C9454)+($D9454-IF(LEFT(hour_conv,1)="1",1,0))/24)</f>
        <v/>
      </c>
      <c r="G9454" s="26">
        <f>IF(F9454="","",INT(F9454))</f>
        <v/>
      </c>
      <c r="H9454">
        <f>IF(G9454="","",IF(AND(MONTH(G9454)*100+DAY(G9454)&gt;=season_lo,MONTH(G9454)*100+DAY(G9454)&lt;=season_hi),1,0))</f>
        <v/>
      </c>
      <c r="I9454">
        <f>IF(G9454="","",G9454-first_day+1)</f>
        <v/>
      </c>
      <c r="J9454" s="27">
        <f>IF(I9454="","",INDEX(Daily!$J$2:$J$421,I9454))</f>
        <v/>
      </c>
      <c r="K9454" s="27">
        <f>IF(J9454="","",J9454+cat_offset)</f>
        <v/>
      </c>
      <c r="L9454" s="27">
        <f>IF(J9454="","",MAX(0,E9454-J9454)^2)</f>
        <v/>
      </c>
      <c r="M9454" s="27">
        <f>IF(J9454="","",MAX(0,E9454-(J9454+twcdh_off))^2)</f>
        <v/>
      </c>
      <c r="N9454" s="27">
        <f>IF(E9454="","",MAX(0,E9454-swcdh_thr)^2)</f>
        <v/>
      </c>
      <c r="O9454">
        <f>IF(K9454="","",ROUND(E9454-K9454,0))</f>
        <v/>
      </c>
      <c r="P9454">
        <f>IF(O9454="","",IF(O9454&gt;=1,O9454,0))</f>
        <v/>
      </c>
      <c r="Q9454" s="27">
        <f>IF(E9454="","",MAX(0,E9454-22))</f>
        <v/>
      </c>
      <c r="R9454" s="27">
        <f>IF(H9454=1,E9454,"")</f>
        <v/>
      </c>
      <c r="S9454" s="27">
        <f>IF(AND(H9454=1,J9454&lt;&gt;""),E9454-J9454,"")</f>
        <v/>
      </c>
      <c r="T9454">
        <f>IF(G9454="","",MONTH(G9454))</f>
        <v/>
      </c>
    </row>
    <row r="9455">
      <c r="A9455" s="24" t="n"/>
      <c r="B9455" s="24" t="n"/>
      <c r="C9455" s="24" t="n"/>
      <c r="D9455" s="24" t="n"/>
      <c r="E9455" s="24" t="n"/>
      <c r="F9455" s="25">
        <f>IF($E9455="","",DATE(IF($A9455="",nominal_year,$A9455),$B9455,$C9455)+($D9455-IF(LEFT(hour_conv,1)="1",1,0))/24)</f>
        <v/>
      </c>
      <c r="G9455" s="26">
        <f>IF(F9455="","",INT(F9455))</f>
        <v/>
      </c>
      <c r="H9455">
        <f>IF(G9455="","",IF(AND(MONTH(G9455)*100+DAY(G9455)&gt;=season_lo,MONTH(G9455)*100+DAY(G9455)&lt;=season_hi),1,0))</f>
        <v/>
      </c>
      <c r="I9455">
        <f>IF(G9455="","",G9455-first_day+1)</f>
        <v/>
      </c>
      <c r="J9455" s="27">
        <f>IF(I9455="","",INDEX(Daily!$J$2:$J$421,I9455))</f>
        <v/>
      </c>
      <c r="K9455" s="27">
        <f>IF(J9455="","",J9455+cat_offset)</f>
        <v/>
      </c>
      <c r="L9455" s="27">
        <f>IF(J9455="","",MAX(0,E9455-J9455)^2)</f>
        <v/>
      </c>
      <c r="M9455" s="27">
        <f>IF(J9455="","",MAX(0,E9455-(J9455+twcdh_off))^2)</f>
        <v/>
      </c>
      <c r="N9455" s="27">
        <f>IF(E9455="","",MAX(0,E9455-swcdh_thr)^2)</f>
        <v/>
      </c>
      <c r="O9455">
        <f>IF(K9455="","",ROUND(E9455-K9455,0))</f>
        <v/>
      </c>
      <c r="P9455">
        <f>IF(O9455="","",IF(O9455&gt;=1,O9455,0))</f>
        <v/>
      </c>
      <c r="Q9455" s="27">
        <f>IF(E9455="","",MAX(0,E9455-22))</f>
        <v/>
      </c>
      <c r="R9455" s="27">
        <f>IF(H9455=1,E9455,"")</f>
        <v/>
      </c>
      <c r="S9455" s="27">
        <f>IF(AND(H9455=1,J9455&lt;&gt;""),E9455-J9455,"")</f>
        <v/>
      </c>
      <c r="T9455">
        <f>IF(G9455="","",MONTH(G9455))</f>
        <v/>
      </c>
    </row>
    <row r="9456">
      <c r="A9456" s="24" t="n"/>
      <c r="B9456" s="24" t="n"/>
      <c r="C9456" s="24" t="n"/>
      <c r="D9456" s="24" t="n"/>
      <c r="E9456" s="24" t="n"/>
      <c r="F9456" s="25">
        <f>IF($E9456="","",DATE(IF($A9456="",nominal_year,$A9456),$B9456,$C9456)+($D9456-IF(LEFT(hour_conv,1)="1",1,0))/24)</f>
        <v/>
      </c>
      <c r="G9456" s="26">
        <f>IF(F9456="","",INT(F9456))</f>
        <v/>
      </c>
      <c r="H9456">
        <f>IF(G9456="","",IF(AND(MONTH(G9456)*100+DAY(G9456)&gt;=season_lo,MONTH(G9456)*100+DAY(G9456)&lt;=season_hi),1,0))</f>
        <v/>
      </c>
      <c r="I9456">
        <f>IF(G9456="","",G9456-first_day+1)</f>
        <v/>
      </c>
      <c r="J9456" s="27">
        <f>IF(I9456="","",INDEX(Daily!$J$2:$J$421,I9456))</f>
        <v/>
      </c>
      <c r="K9456" s="27">
        <f>IF(J9456="","",J9456+cat_offset)</f>
        <v/>
      </c>
      <c r="L9456" s="27">
        <f>IF(J9456="","",MAX(0,E9456-J9456)^2)</f>
        <v/>
      </c>
      <c r="M9456" s="27">
        <f>IF(J9456="","",MAX(0,E9456-(J9456+twcdh_off))^2)</f>
        <v/>
      </c>
      <c r="N9456" s="27">
        <f>IF(E9456="","",MAX(0,E9456-swcdh_thr)^2)</f>
        <v/>
      </c>
      <c r="O9456">
        <f>IF(K9456="","",ROUND(E9456-K9456,0))</f>
        <v/>
      </c>
      <c r="P9456">
        <f>IF(O9456="","",IF(O9456&gt;=1,O9456,0))</f>
        <v/>
      </c>
      <c r="Q9456" s="27">
        <f>IF(E9456="","",MAX(0,E9456-22))</f>
        <v/>
      </c>
      <c r="R9456" s="27">
        <f>IF(H9456=1,E9456,"")</f>
        <v/>
      </c>
      <c r="S9456" s="27">
        <f>IF(AND(H9456=1,J9456&lt;&gt;""),E9456-J9456,"")</f>
        <v/>
      </c>
      <c r="T9456">
        <f>IF(G9456="","",MONTH(G9456))</f>
        <v/>
      </c>
    </row>
    <row r="9457">
      <c r="A9457" s="24" t="n"/>
      <c r="B9457" s="24" t="n"/>
      <c r="C9457" s="24" t="n"/>
      <c r="D9457" s="24" t="n"/>
      <c r="E9457" s="24" t="n"/>
      <c r="F9457" s="25">
        <f>IF($E9457="","",DATE(IF($A9457="",nominal_year,$A9457),$B9457,$C9457)+($D9457-IF(LEFT(hour_conv,1)="1",1,0))/24)</f>
        <v/>
      </c>
      <c r="G9457" s="26">
        <f>IF(F9457="","",INT(F9457))</f>
        <v/>
      </c>
      <c r="H9457">
        <f>IF(G9457="","",IF(AND(MONTH(G9457)*100+DAY(G9457)&gt;=season_lo,MONTH(G9457)*100+DAY(G9457)&lt;=season_hi),1,0))</f>
        <v/>
      </c>
      <c r="I9457">
        <f>IF(G9457="","",G9457-first_day+1)</f>
        <v/>
      </c>
      <c r="J9457" s="27">
        <f>IF(I9457="","",INDEX(Daily!$J$2:$J$421,I9457))</f>
        <v/>
      </c>
      <c r="K9457" s="27">
        <f>IF(J9457="","",J9457+cat_offset)</f>
        <v/>
      </c>
      <c r="L9457" s="27">
        <f>IF(J9457="","",MAX(0,E9457-J9457)^2)</f>
        <v/>
      </c>
      <c r="M9457" s="27">
        <f>IF(J9457="","",MAX(0,E9457-(J9457+twcdh_off))^2)</f>
        <v/>
      </c>
      <c r="N9457" s="27">
        <f>IF(E9457="","",MAX(0,E9457-swcdh_thr)^2)</f>
        <v/>
      </c>
      <c r="O9457">
        <f>IF(K9457="","",ROUND(E9457-K9457,0))</f>
        <v/>
      </c>
      <c r="P9457">
        <f>IF(O9457="","",IF(O9457&gt;=1,O9457,0))</f>
        <v/>
      </c>
      <c r="Q9457" s="27">
        <f>IF(E9457="","",MAX(0,E9457-22))</f>
        <v/>
      </c>
      <c r="R9457" s="27">
        <f>IF(H9457=1,E9457,"")</f>
        <v/>
      </c>
      <c r="S9457" s="27">
        <f>IF(AND(H9457=1,J9457&lt;&gt;""),E9457-J9457,"")</f>
        <v/>
      </c>
      <c r="T9457">
        <f>IF(G9457="","",MONTH(G9457))</f>
        <v/>
      </c>
    </row>
    <row r="9458">
      <c r="A9458" s="24" t="n"/>
      <c r="B9458" s="24" t="n"/>
      <c r="C9458" s="24" t="n"/>
      <c r="D9458" s="24" t="n"/>
      <c r="E9458" s="24" t="n"/>
      <c r="F9458" s="25">
        <f>IF($E9458="","",DATE(IF($A9458="",nominal_year,$A9458),$B9458,$C9458)+($D9458-IF(LEFT(hour_conv,1)="1",1,0))/24)</f>
        <v/>
      </c>
      <c r="G9458" s="26">
        <f>IF(F9458="","",INT(F9458))</f>
        <v/>
      </c>
      <c r="H9458">
        <f>IF(G9458="","",IF(AND(MONTH(G9458)*100+DAY(G9458)&gt;=season_lo,MONTH(G9458)*100+DAY(G9458)&lt;=season_hi),1,0))</f>
        <v/>
      </c>
      <c r="I9458">
        <f>IF(G9458="","",G9458-first_day+1)</f>
        <v/>
      </c>
      <c r="J9458" s="27">
        <f>IF(I9458="","",INDEX(Daily!$J$2:$J$421,I9458))</f>
        <v/>
      </c>
      <c r="K9458" s="27">
        <f>IF(J9458="","",J9458+cat_offset)</f>
        <v/>
      </c>
      <c r="L9458" s="27">
        <f>IF(J9458="","",MAX(0,E9458-J9458)^2)</f>
        <v/>
      </c>
      <c r="M9458" s="27">
        <f>IF(J9458="","",MAX(0,E9458-(J9458+twcdh_off))^2)</f>
        <v/>
      </c>
      <c r="N9458" s="27">
        <f>IF(E9458="","",MAX(0,E9458-swcdh_thr)^2)</f>
        <v/>
      </c>
      <c r="O9458">
        <f>IF(K9458="","",ROUND(E9458-K9458,0))</f>
        <v/>
      </c>
      <c r="P9458">
        <f>IF(O9458="","",IF(O9458&gt;=1,O9458,0))</f>
        <v/>
      </c>
      <c r="Q9458" s="27">
        <f>IF(E9458="","",MAX(0,E9458-22))</f>
        <v/>
      </c>
      <c r="R9458" s="27">
        <f>IF(H9458=1,E9458,"")</f>
        <v/>
      </c>
      <c r="S9458" s="27">
        <f>IF(AND(H9458=1,J9458&lt;&gt;""),E9458-J9458,"")</f>
        <v/>
      </c>
      <c r="T9458">
        <f>IF(G9458="","",MONTH(G9458))</f>
        <v/>
      </c>
    </row>
    <row r="9459">
      <c r="A9459" s="24" t="n"/>
      <c r="B9459" s="24" t="n"/>
      <c r="C9459" s="24" t="n"/>
      <c r="D9459" s="24" t="n"/>
      <c r="E9459" s="24" t="n"/>
      <c r="F9459" s="25">
        <f>IF($E9459="","",DATE(IF($A9459="",nominal_year,$A9459),$B9459,$C9459)+($D9459-IF(LEFT(hour_conv,1)="1",1,0))/24)</f>
        <v/>
      </c>
      <c r="G9459" s="26">
        <f>IF(F9459="","",INT(F9459))</f>
        <v/>
      </c>
      <c r="H9459">
        <f>IF(G9459="","",IF(AND(MONTH(G9459)*100+DAY(G9459)&gt;=season_lo,MONTH(G9459)*100+DAY(G9459)&lt;=season_hi),1,0))</f>
        <v/>
      </c>
      <c r="I9459">
        <f>IF(G9459="","",G9459-first_day+1)</f>
        <v/>
      </c>
      <c r="J9459" s="27">
        <f>IF(I9459="","",INDEX(Daily!$J$2:$J$421,I9459))</f>
        <v/>
      </c>
      <c r="K9459" s="27">
        <f>IF(J9459="","",J9459+cat_offset)</f>
        <v/>
      </c>
      <c r="L9459" s="27">
        <f>IF(J9459="","",MAX(0,E9459-J9459)^2)</f>
        <v/>
      </c>
      <c r="M9459" s="27">
        <f>IF(J9459="","",MAX(0,E9459-(J9459+twcdh_off))^2)</f>
        <v/>
      </c>
      <c r="N9459" s="27">
        <f>IF(E9459="","",MAX(0,E9459-swcdh_thr)^2)</f>
        <v/>
      </c>
      <c r="O9459">
        <f>IF(K9459="","",ROUND(E9459-K9459,0))</f>
        <v/>
      </c>
      <c r="P9459">
        <f>IF(O9459="","",IF(O9459&gt;=1,O9459,0))</f>
        <v/>
      </c>
      <c r="Q9459" s="27">
        <f>IF(E9459="","",MAX(0,E9459-22))</f>
        <v/>
      </c>
      <c r="R9459" s="27">
        <f>IF(H9459=1,E9459,"")</f>
        <v/>
      </c>
      <c r="S9459" s="27">
        <f>IF(AND(H9459=1,J9459&lt;&gt;""),E9459-J9459,"")</f>
        <v/>
      </c>
      <c r="T9459">
        <f>IF(G9459="","",MONTH(G9459))</f>
        <v/>
      </c>
    </row>
    <row r="9460">
      <c r="A9460" s="24" t="n"/>
      <c r="B9460" s="24" t="n"/>
      <c r="C9460" s="24" t="n"/>
      <c r="D9460" s="24" t="n"/>
      <c r="E9460" s="24" t="n"/>
      <c r="F9460" s="25">
        <f>IF($E9460="","",DATE(IF($A9460="",nominal_year,$A9460),$B9460,$C9460)+($D9460-IF(LEFT(hour_conv,1)="1",1,0))/24)</f>
        <v/>
      </c>
      <c r="G9460" s="26">
        <f>IF(F9460="","",INT(F9460))</f>
        <v/>
      </c>
      <c r="H9460">
        <f>IF(G9460="","",IF(AND(MONTH(G9460)*100+DAY(G9460)&gt;=season_lo,MONTH(G9460)*100+DAY(G9460)&lt;=season_hi),1,0))</f>
        <v/>
      </c>
      <c r="I9460">
        <f>IF(G9460="","",G9460-first_day+1)</f>
        <v/>
      </c>
      <c r="J9460" s="27">
        <f>IF(I9460="","",INDEX(Daily!$J$2:$J$421,I9460))</f>
        <v/>
      </c>
      <c r="K9460" s="27">
        <f>IF(J9460="","",J9460+cat_offset)</f>
        <v/>
      </c>
      <c r="L9460" s="27">
        <f>IF(J9460="","",MAX(0,E9460-J9460)^2)</f>
        <v/>
      </c>
      <c r="M9460" s="27">
        <f>IF(J9460="","",MAX(0,E9460-(J9460+twcdh_off))^2)</f>
        <v/>
      </c>
      <c r="N9460" s="27">
        <f>IF(E9460="","",MAX(0,E9460-swcdh_thr)^2)</f>
        <v/>
      </c>
      <c r="O9460">
        <f>IF(K9460="","",ROUND(E9460-K9460,0))</f>
        <v/>
      </c>
      <c r="P9460">
        <f>IF(O9460="","",IF(O9460&gt;=1,O9460,0))</f>
        <v/>
      </c>
      <c r="Q9460" s="27">
        <f>IF(E9460="","",MAX(0,E9460-22))</f>
        <v/>
      </c>
      <c r="R9460" s="27">
        <f>IF(H9460=1,E9460,"")</f>
        <v/>
      </c>
      <c r="S9460" s="27">
        <f>IF(AND(H9460=1,J9460&lt;&gt;""),E9460-J9460,"")</f>
        <v/>
      </c>
      <c r="T9460">
        <f>IF(G9460="","",MONTH(G9460))</f>
        <v/>
      </c>
    </row>
    <row r="9461">
      <c r="A9461" s="24" t="n"/>
      <c r="B9461" s="24" t="n"/>
      <c r="C9461" s="24" t="n"/>
      <c r="D9461" s="24" t="n"/>
      <c r="E9461" s="24" t="n"/>
      <c r="F9461" s="25">
        <f>IF($E9461="","",DATE(IF($A9461="",nominal_year,$A9461),$B9461,$C9461)+($D9461-IF(LEFT(hour_conv,1)="1",1,0))/24)</f>
        <v/>
      </c>
      <c r="G9461" s="26">
        <f>IF(F9461="","",INT(F9461))</f>
        <v/>
      </c>
      <c r="H9461">
        <f>IF(G9461="","",IF(AND(MONTH(G9461)*100+DAY(G9461)&gt;=season_lo,MONTH(G9461)*100+DAY(G9461)&lt;=season_hi),1,0))</f>
        <v/>
      </c>
      <c r="I9461">
        <f>IF(G9461="","",G9461-first_day+1)</f>
        <v/>
      </c>
      <c r="J9461" s="27">
        <f>IF(I9461="","",INDEX(Daily!$J$2:$J$421,I9461))</f>
        <v/>
      </c>
      <c r="K9461" s="27">
        <f>IF(J9461="","",J9461+cat_offset)</f>
        <v/>
      </c>
      <c r="L9461" s="27">
        <f>IF(J9461="","",MAX(0,E9461-J9461)^2)</f>
        <v/>
      </c>
      <c r="M9461" s="27">
        <f>IF(J9461="","",MAX(0,E9461-(J9461+twcdh_off))^2)</f>
        <v/>
      </c>
      <c r="N9461" s="27">
        <f>IF(E9461="","",MAX(0,E9461-swcdh_thr)^2)</f>
        <v/>
      </c>
      <c r="O9461">
        <f>IF(K9461="","",ROUND(E9461-K9461,0))</f>
        <v/>
      </c>
      <c r="P9461">
        <f>IF(O9461="","",IF(O9461&gt;=1,O9461,0))</f>
        <v/>
      </c>
      <c r="Q9461" s="27">
        <f>IF(E9461="","",MAX(0,E9461-22))</f>
        <v/>
      </c>
      <c r="R9461" s="27">
        <f>IF(H9461=1,E9461,"")</f>
        <v/>
      </c>
      <c r="S9461" s="27">
        <f>IF(AND(H9461=1,J9461&lt;&gt;""),E9461-J9461,"")</f>
        <v/>
      </c>
      <c r="T9461">
        <f>IF(G9461="","",MONTH(G9461))</f>
        <v/>
      </c>
    </row>
    <row r="9462">
      <c r="A9462" s="24" t="n"/>
      <c r="B9462" s="24" t="n"/>
      <c r="C9462" s="24" t="n"/>
      <c r="D9462" s="24" t="n"/>
      <c r="E9462" s="24" t="n"/>
      <c r="F9462" s="25">
        <f>IF($E9462="","",DATE(IF($A9462="",nominal_year,$A9462),$B9462,$C9462)+($D9462-IF(LEFT(hour_conv,1)="1",1,0))/24)</f>
        <v/>
      </c>
      <c r="G9462" s="26">
        <f>IF(F9462="","",INT(F9462))</f>
        <v/>
      </c>
      <c r="H9462">
        <f>IF(G9462="","",IF(AND(MONTH(G9462)*100+DAY(G9462)&gt;=season_lo,MONTH(G9462)*100+DAY(G9462)&lt;=season_hi),1,0))</f>
        <v/>
      </c>
      <c r="I9462">
        <f>IF(G9462="","",G9462-first_day+1)</f>
        <v/>
      </c>
      <c r="J9462" s="27">
        <f>IF(I9462="","",INDEX(Daily!$J$2:$J$421,I9462))</f>
        <v/>
      </c>
      <c r="K9462" s="27">
        <f>IF(J9462="","",J9462+cat_offset)</f>
        <v/>
      </c>
      <c r="L9462" s="27">
        <f>IF(J9462="","",MAX(0,E9462-J9462)^2)</f>
        <v/>
      </c>
      <c r="M9462" s="27">
        <f>IF(J9462="","",MAX(0,E9462-(J9462+twcdh_off))^2)</f>
        <v/>
      </c>
      <c r="N9462" s="27">
        <f>IF(E9462="","",MAX(0,E9462-swcdh_thr)^2)</f>
        <v/>
      </c>
      <c r="O9462">
        <f>IF(K9462="","",ROUND(E9462-K9462,0))</f>
        <v/>
      </c>
      <c r="P9462">
        <f>IF(O9462="","",IF(O9462&gt;=1,O9462,0))</f>
        <v/>
      </c>
      <c r="Q9462" s="27">
        <f>IF(E9462="","",MAX(0,E9462-22))</f>
        <v/>
      </c>
      <c r="R9462" s="27">
        <f>IF(H9462=1,E9462,"")</f>
        <v/>
      </c>
      <c r="S9462" s="27">
        <f>IF(AND(H9462=1,J9462&lt;&gt;""),E9462-J9462,"")</f>
        <v/>
      </c>
      <c r="T9462">
        <f>IF(G9462="","",MONTH(G9462))</f>
        <v/>
      </c>
    </row>
    <row r="9463">
      <c r="A9463" s="24" t="n"/>
      <c r="B9463" s="24" t="n"/>
      <c r="C9463" s="24" t="n"/>
      <c r="D9463" s="24" t="n"/>
      <c r="E9463" s="24" t="n"/>
      <c r="F9463" s="25">
        <f>IF($E9463="","",DATE(IF($A9463="",nominal_year,$A9463),$B9463,$C9463)+($D9463-IF(LEFT(hour_conv,1)="1",1,0))/24)</f>
        <v/>
      </c>
      <c r="G9463" s="26">
        <f>IF(F9463="","",INT(F9463))</f>
        <v/>
      </c>
      <c r="H9463">
        <f>IF(G9463="","",IF(AND(MONTH(G9463)*100+DAY(G9463)&gt;=season_lo,MONTH(G9463)*100+DAY(G9463)&lt;=season_hi),1,0))</f>
        <v/>
      </c>
      <c r="I9463">
        <f>IF(G9463="","",G9463-first_day+1)</f>
        <v/>
      </c>
      <c r="J9463" s="27">
        <f>IF(I9463="","",INDEX(Daily!$J$2:$J$421,I9463))</f>
        <v/>
      </c>
      <c r="K9463" s="27">
        <f>IF(J9463="","",J9463+cat_offset)</f>
        <v/>
      </c>
      <c r="L9463" s="27">
        <f>IF(J9463="","",MAX(0,E9463-J9463)^2)</f>
        <v/>
      </c>
      <c r="M9463" s="27">
        <f>IF(J9463="","",MAX(0,E9463-(J9463+twcdh_off))^2)</f>
        <v/>
      </c>
      <c r="N9463" s="27">
        <f>IF(E9463="","",MAX(0,E9463-swcdh_thr)^2)</f>
        <v/>
      </c>
      <c r="O9463">
        <f>IF(K9463="","",ROUND(E9463-K9463,0))</f>
        <v/>
      </c>
      <c r="P9463">
        <f>IF(O9463="","",IF(O9463&gt;=1,O9463,0))</f>
        <v/>
      </c>
      <c r="Q9463" s="27">
        <f>IF(E9463="","",MAX(0,E9463-22))</f>
        <v/>
      </c>
      <c r="R9463" s="27">
        <f>IF(H9463=1,E9463,"")</f>
        <v/>
      </c>
      <c r="S9463" s="27">
        <f>IF(AND(H9463=1,J9463&lt;&gt;""),E9463-J9463,"")</f>
        <v/>
      </c>
      <c r="T9463">
        <f>IF(G9463="","",MONTH(G9463))</f>
        <v/>
      </c>
    </row>
    <row r="9464">
      <c r="A9464" s="24" t="n"/>
      <c r="B9464" s="24" t="n"/>
      <c r="C9464" s="24" t="n"/>
      <c r="D9464" s="24" t="n"/>
      <c r="E9464" s="24" t="n"/>
      <c r="F9464" s="25">
        <f>IF($E9464="","",DATE(IF($A9464="",nominal_year,$A9464),$B9464,$C9464)+($D9464-IF(LEFT(hour_conv,1)="1",1,0))/24)</f>
        <v/>
      </c>
      <c r="G9464" s="26">
        <f>IF(F9464="","",INT(F9464))</f>
        <v/>
      </c>
      <c r="H9464">
        <f>IF(G9464="","",IF(AND(MONTH(G9464)*100+DAY(G9464)&gt;=season_lo,MONTH(G9464)*100+DAY(G9464)&lt;=season_hi),1,0))</f>
        <v/>
      </c>
      <c r="I9464">
        <f>IF(G9464="","",G9464-first_day+1)</f>
        <v/>
      </c>
      <c r="J9464" s="27">
        <f>IF(I9464="","",INDEX(Daily!$J$2:$J$421,I9464))</f>
        <v/>
      </c>
      <c r="K9464" s="27">
        <f>IF(J9464="","",J9464+cat_offset)</f>
        <v/>
      </c>
      <c r="L9464" s="27">
        <f>IF(J9464="","",MAX(0,E9464-J9464)^2)</f>
        <v/>
      </c>
      <c r="M9464" s="27">
        <f>IF(J9464="","",MAX(0,E9464-(J9464+twcdh_off))^2)</f>
        <v/>
      </c>
      <c r="N9464" s="27">
        <f>IF(E9464="","",MAX(0,E9464-swcdh_thr)^2)</f>
        <v/>
      </c>
      <c r="O9464">
        <f>IF(K9464="","",ROUND(E9464-K9464,0))</f>
        <v/>
      </c>
      <c r="P9464">
        <f>IF(O9464="","",IF(O9464&gt;=1,O9464,0))</f>
        <v/>
      </c>
      <c r="Q9464" s="27">
        <f>IF(E9464="","",MAX(0,E9464-22))</f>
        <v/>
      </c>
      <c r="R9464" s="27">
        <f>IF(H9464=1,E9464,"")</f>
        <v/>
      </c>
      <c r="S9464" s="27">
        <f>IF(AND(H9464=1,J9464&lt;&gt;""),E9464-J9464,"")</f>
        <v/>
      </c>
      <c r="T9464">
        <f>IF(G9464="","",MONTH(G9464))</f>
        <v/>
      </c>
    </row>
    <row r="9465">
      <c r="A9465" s="24" t="n"/>
      <c r="B9465" s="24" t="n"/>
      <c r="C9465" s="24" t="n"/>
      <c r="D9465" s="24" t="n"/>
      <c r="E9465" s="24" t="n"/>
      <c r="F9465" s="25">
        <f>IF($E9465="","",DATE(IF($A9465="",nominal_year,$A9465),$B9465,$C9465)+($D9465-IF(LEFT(hour_conv,1)="1",1,0))/24)</f>
        <v/>
      </c>
      <c r="G9465" s="26">
        <f>IF(F9465="","",INT(F9465))</f>
        <v/>
      </c>
      <c r="H9465">
        <f>IF(G9465="","",IF(AND(MONTH(G9465)*100+DAY(G9465)&gt;=season_lo,MONTH(G9465)*100+DAY(G9465)&lt;=season_hi),1,0))</f>
        <v/>
      </c>
      <c r="I9465">
        <f>IF(G9465="","",G9465-first_day+1)</f>
        <v/>
      </c>
      <c r="J9465" s="27">
        <f>IF(I9465="","",INDEX(Daily!$J$2:$J$421,I9465))</f>
        <v/>
      </c>
      <c r="K9465" s="27">
        <f>IF(J9465="","",J9465+cat_offset)</f>
        <v/>
      </c>
      <c r="L9465" s="27">
        <f>IF(J9465="","",MAX(0,E9465-J9465)^2)</f>
        <v/>
      </c>
      <c r="M9465" s="27">
        <f>IF(J9465="","",MAX(0,E9465-(J9465+twcdh_off))^2)</f>
        <v/>
      </c>
      <c r="N9465" s="27">
        <f>IF(E9465="","",MAX(0,E9465-swcdh_thr)^2)</f>
        <v/>
      </c>
      <c r="O9465">
        <f>IF(K9465="","",ROUND(E9465-K9465,0))</f>
        <v/>
      </c>
      <c r="P9465">
        <f>IF(O9465="","",IF(O9465&gt;=1,O9465,0))</f>
        <v/>
      </c>
      <c r="Q9465" s="27">
        <f>IF(E9465="","",MAX(0,E9465-22))</f>
        <v/>
      </c>
      <c r="R9465" s="27">
        <f>IF(H9465=1,E9465,"")</f>
        <v/>
      </c>
      <c r="S9465" s="27">
        <f>IF(AND(H9465=1,J9465&lt;&gt;""),E9465-J9465,"")</f>
        <v/>
      </c>
      <c r="T9465">
        <f>IF(G9465="","",MONTH(G9465))</f>
        <v/>
      </c>
    </row>
    <row r="9466">
      <c r="A9466" s="24" t="n"/>
      <c r="B9466" s="24" t="n"/>
      <c r="C9466" s="24" t="n"/>
      <c r="D9466" s="24" t="n"/>
      <c r="E9466" s="24" t="n"/>
      <c r="F9466" s="25">
        <f>IF($E9466="","",DATE(IF($A9466="",nominal_year,$A9466),$B9466,$C9466)+($D9466-IF(LEFT(hour_conv,1)="1",1,0))/24)</f>
        <v/>
      </c>
      <c r="G9466" s="26">
        <f>IF(F9466="","",INT(F9466))</f>
        <v/>
      </c>
      <c r="H9466">
        <f>IF(G9466="","",IF(AND(MONTH(G9466)*100+DAY(G9466)&gt;=season_lo,MONTH(G9466)*100+DAY(G9466)&lt;=season_hi),1,0))</f>
        <v/>
      </c>
      <c r="I9466">
        <f>IF(G9466="","",G9466-first_day+1)</f>
        <v/>
      </c>
      <c r="J9466" s="27">
        <f>IF(I9466="","",INDEX(Daily!$J$2:$J$421,I9466))</f>
        <v/>
      </c>
      <c r="K9466" s="27">
        <f>IF(J9466="","",J9466+cat_offset)</f>
        <v/>
      </c>
      <c r="L9466" s="27">
        <f>IF(J9466="","",MAX(0,E9466-J9466)^2)</f>
        <v/>
      </c>
      <c r="M9466" s="27">
        <f>IF(J9466="","",MAX(0,E9466-(J9466+twcdh_off))^2)</f>
        <v/>
      </c>
      <c r="N9466" s="27">
        <f>IF(E9466="","",MAX(0,E9466-swcdh_thr)^2)</f>
        <v/>
      </c>
      <c r="O9466">
        <f>IF(K9466="","",ROUND(E9466-K9466,0))</f>
        <v/>
      </c>
      <c r="P9466">
        <f>IF(O9466="","",IF(O9466&gt;=1,O9466,0))</f>
        <v/>
      </c>
      <c r="Q9466" s="27">
        <f>IF(E9466="","",MAX(0,E9466-22))</f>
        <v/>
      </c>
      <c r="R9466" s="27">
        <f>IF(H9466=1,E9466,"")</f>
        <v/>
      </c>
      <c r="S9466" s="27">
        <f>IF(AND(H9466=1,J9466&lt;&gt;""),E9466-J9466,"")</f>
        <v/>
      </c>
      <c r="T9466">
        <f>IF(G9466="","",MONTH(G9466))</f>
        <v/>
      </c>
    </row>
    <row r="9467">
      <c r="A9467" s="24" t="n"/>
      <c r="B9467" s="24" t="n"/>
      <c r="C9467" s="24" t="n"/>
      <c r="D9467" s="24" t="n"/>
      <c r="E9467" s="24" t="n"/>
      <c r="F9467" s="25">
        <f>IF($E9467="","",DATE(IF($A9467="",nominal_year,$A9467),$B9467,$C9467)+($D9467-IF(LEFT(hour_conv,1)="1",1,0))/24)</f>
        <v/>
      </c>
      <c r="G9467" s="26">
        <f>IF(F9467="","",INT(F9467))</f>
        <v/>
      </c>
      <c r="H9467">
        <f>IF(G9467="","",IF(AND(MONTH(G9467)*100+DAY(G9467)&gt;=season_lo,MONTH(G9467)*100+DAY(G9467)&lt;=season_hi),1,0))</f>
        <v/>
      </c>
      <c r="I9467">
        <f>IF(G9467="","",G9467-first_day+1)</f>
        <v/>
      </c>
      <c r="J9467" s="27">
        <f>IF(I9467="","",INDEX(Daily!$J$2:$J$421,I9467))</f>
        <v/>
      </c>
      <c r="K9467" s="27">
        <f>IF(J9467="","",J9467+cat_offset)</f>
        <v/>
      </c>
      <c r="L9467" s="27">
        <f>IF(J9467="","",MAX(0,E9467-J9467)^2)</f>
        <v/>
      </c>
      <c r="M9467" s="27">
        <f>IF(J9467="","",MAX(0,E9467-(J9467+twcdh_off))^2)</f>
        <v/>
      </c>
      <c r="N9467" s="27">
        <f>IF(E9467="","",MAX(0,E9467-swcdh_thr)^2)</f>
        <v/>
      </c>
      <c r="O9467">
        <f>IF(K9467="","",ROUND(E9467-K9467,0))</f>
        <v/>
      </c>
      <c r="P9467">
        <f>IF(O9467="","",IF(O9467&gt;=1,O9467,0))</f>
        <v/>
      </c>
      <c r="Q9467" s="27">
        <f>IF(E9467="","",MAX(0,E9467-22))</f>
        <v/>
      </c>
      <c r="R9467" s="27">
        <f>IF(H9467=1,E9467,"")</f>
        <v/>
      </c>
      <c r="S9467" s="27">
        <f>IF(AND(H9467=1,J9467&lt;&gt;""),E9467-J9467,"")</f>
        <v/>
      </c>
      <c r="T9467">
        <f>IF(G9467="","",MONTH(G9467))</f>
        <v/>
      </c>
    </row>
    <row r="9468">
      <c r="A9468" s="24" t="n"/>
      <c r="B9468" s="24" t="n"/>
      <c r="C9468" s="24" t="n"/>
      <c r="D9468" s="24" t="n"/>
      <c r="E9468" s="24" t="n"/>
      <c r="F9468" s="25">
        <f>IF($E9468="","",DATE(IF($A9468="",nominal_year,$A9468),$B9468,$C9468)+($D9468-IF(LEFT(hour_conv,1)="1",1,0))/24)</f>
        <v/>
      </c>
      <c r="G9468" s="26">
        <f>IF(F9468="","",INT(F9468))</f>
        <v/>
      </c>
      <c r="H9468">
        <f>IF(G9468="","",IF(AND(MONTH(G9468)*100+DAY(G9468)&gt;=season_lo,MONTH(G9468)*100+DAY(G9468)&lt;=season_hi),1,0))</f>
        <v/>
      </c>
      <c r="I9468">
        <f>IF(G9468="","",G9468-first_day+1)</f>
        <v/>
      </c>
      <c r="J9468" s="27">
        <f>IF(I9468="","",INDEX(Daily!$J$2:$J$421,I9468))</f>
        <v/>
      </c>
      <c r="K9468" s="27">
        <f>IF(J9468="","",J9468+cat_offset)</f>
        <v/>
      </c>
      <c r="L9468" s="27">
        <f>IF(J9468="","",MAX(0,E9468-J9468)^2)</f>
        <v/>
      </c>
      <c r="M9468" s="27">
        <f>IF(J9468="","",MAX(0,E9468-(J9468+twcdh_off))^2)</f>
        <v/>
      </c>
      <c r="N9468" s="27">
        <f>IF(E9468="","",MAX(0,E9468-swcdh_thr)^2)</f>
        <v/>
      </c>
      <c r="O9468">
        <f>IF(K9468="","",ROUND(E9468-K9468,0))</f>
        <v/>
      </c>
      <c r="P9468">
        <f>IF(O9468="","",IF(O9468&gt;=1,O9468,0))</f>
        <v/>
      </c>
      <c r="Q9468" s="27">
        <f>IF(E9468="","",MAX(0,E9468-22))</f>
        <v/>
      </c>
      <c r="R9468" s="27">
        <f>IF(H9468=1,E9468,"")</f>
        <v/>
      </c>
      <c r="S9468" s="27">
        <f>IF(AND(H9468=1,J9468&lt;&gt;""),E9468-J9468,"")</f>
        <v/>
      </c>
      <c r="T9468">
        <f>IF(G9468="","",MONTH(G9468))</f>
        <v/>
      </c>
    </row>
    <row r="9469">
      <c r="A9469" s="24" t="n"/>
      <c r="B9469" s="24" t="n"/>
      <c r="C9469" s="24" t="n"/>
      <c r="D9469" s="24" t="n"/>
      <c r="E9469" s="24" t="n"/>
      <c r="F9469" s="25">
        <f>IF($E9469="","",DATE(IF($A9469="",nominal_year,$A9469),$B9469,$C9469)+($D9469-IF(LEFT(hour_conv,1)="1",1,0))/24)</f>
        <v/>
      </c>
      <c r="G9469" s="26">
        <f>IF(F9469="","",INT(F9469))</f>
        <v/>
      </c>
      <c r="H9469">
        <f>IF(G9469="","",IF(AND(MONTH(G9469)*100+DAY(G9469)&gt;=season_lo,MONTH(G9469)*100+DAY(G9469)&lt;=season_hi),1,0))</f>
        <v/>
      </c>
      <c r="I9469">
        <f>IF(G9469="","",G9469-first_day+1)</f>
        <v/>
      </c>
      <c r="J9469" s="27">
        <f>IF(I9469="","",INDEX(Daily!$J$2:$J$421,I9469))</f>
        <v/>
      </c>
      <c r="K9469" s="27">
        <f>IF(J9469="","",J9469+cat_offset)</f>
        <v/>
      </c>
      <c r="L9469" s="27">
        <f>IF(J9469="","",MAX(0,E9469-J9469)^2)</f>
        <v/>
      </c>
      <c r="M9469" s="27">
        <f>IF(J9469="","",MAX(0,E9469-(J9469+twcdh_off))^2)</f>
        <v/>
      </c>
      <c r="N9469" s="27">
        <f>IF(E9469="","",MAX(0,E9469-swcdh_thr)^2)</f>
        <v/>
      </c>
      <c r="O9469">
        <f>IF(K9469="","",ROUND(E9469-K9469,0))</f>
        <v/>
      </c>
      <c r="P9469">
        <f>IF(O9469="","",IF(O9469&gt;=1,O9469,0))</f>
        <v/>
      </c>
      <c r="Q9469" s="27">
        <f>IF(E9469="","",MAX(0,E9469-22))</f>
        <v/>
      </c>
      <c r="R9469" s="27">
        <f>IF(H9469=1,E9469,"")</f>
        <v/>
      </c>
      <c r="S9469" s="27">
        <f>IF(AND(H9469=1,J9469&lt;&gt;""),E9469-J9469,"")</f>
        <v/>
      </c>
      <c r="T9469">
        <f>IF(G9469="","",MONTH(G9469))</f>
        <v/>
      </c>
    </row>
    <row r="9470">
      <c r="A9470" s="24" t="n"/>
      <c r="B9470" s="24" t="n"/>
      <c r="C9470" s="24" t="n"/>
      <c r="D9470" s="24" t="n"/>
      <c r="E9470" s="24" t="n"/>
      <c r="F9470" s="25">
        <f>IF($E9470="","",DATE(IF($A9470="",nominal_year,$A9470),$B9470,$C9470)+($D9470-IF(LEFT(hour_conv,1)="1",1,0))/24)</f>
        <v/>
      </c>
      <c r="G9470" s="26">
        <f>IF(F9470="","",INT(F9470))</f>
        <v/>
      </c>
      <c r="H9470">
        <f>IF(G9470="","",IF(AND(MONTH(G9470)*100+DAY(G9470)&gt;=season_lo,MONTH(G9470)*100+DAY(G9470)&lt;=season_hi),1,0))</f>
        <v/>
      </c>
      <c r="I9470">
        <f>IF(G9470="","",G9470-first_day+1)</f>
        <v/>
      </c>
      <c r="J9470" s="27">
        <f>IF(I9470="","",INDEX(Daily!$J$2:$J$421,I9470))</f>
        <v/>
      </c>
      <c r="K9470" s="27">
        <f>IF(J9470="","",J9470+cat_offset)</f>
        <v/>
      </c>
      <c r="L9470" s="27">
        <f>IF(J9470="","",MAX(0,E9470-J9470)^2)</f>
        <v/>
      </c>
      <c r="M9470" s="27">
        <f>IF(J9470="","",MAX(0,E9470-(J9470+twcdh_off))^2)</f>
        <v/>
      </c>
      <c r="N9470" s="27">
        <f>IF(E9470="","",MAX(0,E9470-swcdh_thr)^2)</f>
        <v/>
      </c>
      <c r="O9470">
        <f>IF(K9470="","",ROUND(E9470-K9470,0))</f>
        <v/>
      </c>
      <c r="P9470">
        <f>IF(O9470="","",IF(O9470&gt;=1,O9470,0))</f>
        <v/>
      </c>
      <c r="Q9470" s="27">
        <f>IF(E9470="","",MAX(0,E9470-22))</f>
        <v/>
      </c>
      <c r="R9470" s="27">
        <f>IF(H9470=1,E9470,"")</f>
        <v/>
      </c>
      <c r="S9470" s="27">
        <f>IF(AND(H9470=1,J9470&lt;&gt;""),E9470-J9470,"")</f>
        <v/>
      </c>
      <c r="T9470">
        <f>IF(G9470="","",MONTH(G9470))</f>
        <v/>
      </c>
    </row>
    <row r="9471">
      <c r="A9471" s="24" t="n"/>
      <c r="B9471" s="24" t="n"/>
      <c r="C9471" s="24" t="n"/>
      <c r="D9471" s="24" t="n"/>
      <c r="E9471" s="24" t="n"/>
      <c r="F9471" s="25">
        <f>IF($E9471="","",DATE(IF($A9471="",nominal_year,$A9471),$B9471,$C9471)+($D9471-IF(LEFT(hour_conv,1)="1",1,0))/24)</f>
        <v/>
      </c>
      <c r="G9471" s="26">
        <f>IF(F9471="","",INT(F9471))</f>
        <v/>
      </c>
      <c r="H9471">
        <f>IF(G9471="","",IF(AND(MONTH(G9471)*100+DAY(G9471)&gt;=season_lo,MONTH(G9471)*100+DAY(G9471)&lt;=season_hi),1,0))</f>
        <v/>
      </c>
      <c r="I9471">
        <f>IF(G9471="","",G9471-first_day+1)</f>
        <v/>
      </c>
      <c r="J9471" s="27">
        <f>IF(I9471="","",INDEX(Daily!$J$2:$J$421,I9471))</f>
        <v/>
      </c>
      <c r="K9471" s="27">
        <f>IF(J9471="","",J9471+cat_offset)</f>
        <v/>
      </c>
      <c r="L9471" s="27">
        <f>IF(J9471="","",MAX(0,E9471-J9471)^2)</f>
        <v/>
      </c>
      <c r="M9471" s="27">
        <f>IF(J9471="","",MAX(0,E9471-(J9471+twcdh_off))^2)</f>
        <v/>
      </c>
      <c r="N9471" s="27">
        <f>IF(E9471="","",MAX(0,E9471-swcdh_thr)^2)</f>
        <v/>
      </c>
      <c r="O9471">
        <f>IF(K9471="","",ROUND(E9471-K9471,0))</f>
        <v/>
      </c>
      <c r="P9471">
        <f>IF(O9471="","",IF(O9471&gt;=1,O9471,0))</f>
        <v/>
      </c>
      <c r="Q9471" s="27">
        <f>IF(E9471="","",MAX(0,E9471-22))</f>
        <v/>
      </c>
      <c r="R9471" s="27">
        <f>IF(H9471=1,E9471,"")</f>
        <v/>
      </c>
      <c r="S9471" s="27">
        <f>IF(AND(H9471=1,J9471&lt;&gt;""),E9471-J9471,"")</f>
        <v/>
      </c>
      <c r="T9471">
        <f>IF(G9471="","",MONTH(G9471))</f>
        <v/>
      </c>
    </row>
    <row r="9472">
      <c r="A9472" s="24" t="n"/>
      <c r="B9472" s="24" t="n"/>
      <c r="C9472" s="24" t="n"/>
      <c r="D9472" s="24" t="n"/>
      <c r="E9472" s="24" t="n"/>
      <c r="F9472" s="25">
        <f>IF($E9472="","",DATE(IF($A9472="",nominal_year,$A9472),$B9472,$C9472)+($D9472-IF(LEFT(hour_conv,1)="1",1,0))/24)</f>
        <v/>
      </c>
      <c r="G9472" s="26">
        <f>IF(F9472="","",INT(F9472))</f>
        <v/>
      </c>
      <c r="H9472">
        <f>IF(G9472="","",IF(AND(MONTH(G9472)*100+DAY(G9472)&gt;=season_lo,MONTH(G9472)*100+DAY(G9472)&lt;=season_hi),1,0))</f>
        <v/>
      </c>
      <c r="I9472">
        <f>IF(G9472="","",G9472-first_day+1)</f>
        <v/>
      </c>
      <c r="J9472" s="27">
        <f>IF(I9472="","",INDEX(Daily!$J$2:$J$421,I9472))</f>
        <v/>
      </c>
      <c r="K9472" s="27">
        <f>IF(J9472="","",J9472+cat_offset)</f>
        <v/>
      </c>
      <c r="L9472" s="27">
        <f>IF(J9472="","",MAX(0,E9472-J9472)^2)</f>
        <v/>
      </c>
      <c r="M9472" s="27">
        <f>IF(J9472="","",MAX(0,E9472-(J9472+twcdh_off))^2)</f>
        <v/>
      </c>
      <c r="N9472" s="27">
        <f>IF(E9472="","",MAX(0,E9472-swcdh_thr)^2)</f>
        <v/>
      </c>
      <c r="O9472">
        <f>IF(K9472="","",ROUND(E9472-K9472,0))</f>
        <v/>
      </c>
      <c r="P9472">
        <f>IF(O9472="","",IF(O9472&gt;=1,O9472,0))</f>
        <v/>
      </c>
      <c r="Q9472" s="27">
        <f>IF(E9472="","",MAX(0,E9472-22))</f>
        <v/>
      </c>
      <c r="R9472" s="27">
        <f>IF(H9472=1,E9472,"")</f>
        <v/>
      </c>
      <c r="S9472" s="27">
        <f>IF(AND(H9472=1,J9472&lt;&gt;""),E9472-J9472,"")</f>
        <v/>
      </c>
      <c r="T9472">
        <f>IF(G9472="","",MONTH(G9472))</f>
        <v/>
      </c>
    </row>
    <row r="9473">
      <c r="A9473" s="24" t="n"/>
      <c r="B9473" s="24" t="n"/>
      <c r="C9473" s="24" t="n"/>
      <c r="D9473" s="24" t="n"/>
      <c r="E9473" s="24" t="n"/>
      <c r="F9473" s="25">
        <f>IF($E9473="","",DATE(IF($A9473="",nominal_year,$A9473),$B9473,$C9473)+($D9473-IF(LEFT(hour_conv,1)="1",1,0))/24)</f>
        <v/>
      </c>
      <c r="G9473" s="26">
        <f>IF(F9473="","",INT(F9473))</f>
        <v/>
      </c>
      <c r="H9473">
        <f>IF(G9473="","",IF(AND(MONTH(G9473)*100+DAY(G9473)&gt;=season_lo,MONTH(G9473)*100+DAY(G9473)&lt;=season_hi),1,0))</f>
        <v/>
      </c>
      <c r="I9473">
        <f>IF(G9473="","",G9473-first_day+1)</f>
        <v/>
      </c>
      <c r="J9473" s="27">
        <f>IF(I9473="","",INDEX(Daily!$J$2:$J$421,I9473))</f>
        <v/>
      </c>
      <c r="K9473" s="27">
        <f>IF(J9473="","",J9473+cat_offset)</f>
        <v/>
      </c>
      <c r="L9473" s="27">
        <f>IF(J9473="","",MAX(0,E9473-J9473)^2)</f>
        <v/>
      </c>
      <c r="M9473" s="27">
        <f>IF(J9473="","",MAX(0,E9473-(J9473+twcdh_off))^2)</f>
        <v/>
      </c>
      <c r="N9473" s="27">
        <f>IF(E9473="","",MAX(0,E9473-swcdh_thr)^2)</f>
        <v/>
      </c>
      <c r="O9473">
        <f>IF(K9473="","",ROUND(E9473-K9473,0))</f>
        <v/>
      </c>
      <c r="P9473">
        <f>IF(O9473="","",IF(O9473&gt;=1,O9473,0))</f>
        <v/>
      </c>
      <c r="Q9473" s="27">
        <f>IF(E9473="","",MAX(0,E9473-22))</f>
        <v/>
      </c>
      <c r="R9473" s="27">
        <f>IF(H9473=1,E9473,"")</f>
        <v/>
      </c>
      <c r="S9473" s="27">
        <f>IF(AND(H9473=1,J9473&lt;&gt;""),E9473-J9473,"")</f>
        <v/>
      </c>
      <c r="T9473">
        <f>IF(G9473="","",MONTH(G9473))</f>
        <v/>
      </c>
    </row>
    <row r="9474">
      <c r="A9474" s="24" t="n"/>
      <c r="B9474" s="24" t="n"/>
      <c r="C9474" s="24" t="n"/>
      <c r="D9474" s="24" t="n"/>
      <c r="E9474" s="24" t="n"/>
      <c r="F9474" s="25">
        <f>IF($E9474="","",DATE(IF($A9474="",nominal_year,$A9474),$B9474,$C9474)+($D9474-IF(LEFT(hour_conv,1)="1",1,0))/24)</f>
        <v/>
      </c>
      <c r="G9474" s="26">
        <f>IF(F9474="","",INT(F9474))</f>
        <v/>
      </c>
      <c r="H9474">
        <f>IF(G9474="","",IF(AND(MONTH(G9474)*100+DAY(G9474)&gt;=season_lo,MONTH(G9474)*100+DAY(G9474)&lt;=season_hi),1,0))</f>
        <v/>
      </c>
      <c r="I9474">
        <f>IF(G9474="","",G9474-first_day+1)</f>
        <v/>
      </c>
      <c r="J9474" s="27">
        <f>IF(I9474="","",INDEX(Daily!$J$2:$J$421,I9474))</f>
        <v/>
      </c>
      <c r="K9474" s="27">
        <f>IF(J9474="","",J9474+cat_offset)</f>
        <v/>
      </c>
      <c r="L9474" s="27">
        <f>IF(J9474="","",MAX(0,E9474-J9474)^2)</f>
        <v/>
      </c>
      <c r="M9474" s="27">
        <f>IF(J9474="","",MAX(0,E9474-(J9474+twcdh_off))^2)</f>
        <v/>
      </c>
      <c r="N9474" s="27">
        <f>IF(E9474="","",MAX(0,E9474-swcdh_thr)^2)</f>
        <v/>
      </c>
      <c r="O9474">
        <f>IF(K9474="","",ROUND(E9474-K9474,0))</f>
        <v/>
      </c>
      <c r="P9474">
        <f>IF(O9474="","",IF(O9474&gt;=1,O9474,0))</f>
        <v/>
      </c>
      <c r="Q9474" s="27">
        <f>IF(E9474="","",MAX(0,E9474-22))</f>
        <v/>
      </c>
      <c r="R9474" s="27">
        <f>IF(H9474=1,E9474,"")</f>
        <v/>
      </c>
      <c r="S9474" s="27">
        <f>IF(AND(H9474=1,J9474&lt;&gt;""),E9474-J9474,"")</f>
        <v/>
      </c>
      <c r="T9474">
        <f>IF(G9474="","",MONTH(G9474))</f>
        <v/>
      </c>
    </row>
    <row r="9475">
      <c r="A9475" s="24" t="n"/>
      <c r="B9475" s="24" t="n"/>
      <c r="C9475" s="24" t="n"/>
      <c r="D9475" s="24" t="n"/>
      <c r="E9475" s="24" t="n"/>
      <c r="F9475" s="25">
        <f>IF($E9475="","",DATE(IF($A9475="",nominal_year,$A9475),$B9475,$C9475)+($D9475-IF(LEFT(hour_conv,1)="1",1,0))/24)</f>
        <v/>
      </c>
      <c r="G9475" s="26">
        <f>IF(F9475="","",INT(F9475))</f>
        <v/>
      </c>
      <c r="H9475">
        <f>IF(G9475="","",IF(AND(MONTH(G9475)*100+DAY(G9475)&gt;=season_lo,MONTH(G9475)*100+DAY(G9475)&lt;=season_hi),1,0))</f>
        <v/>
      </c>
      <c r="I9475">
        <f>IF(G9475="","",G9475-first_day+1)</f>
        <v/>
      </c>
      <c r="J9475" s="27">
        <f>IF(I9475="","",INDEX(Daily!$J$2:$J$421,I9475))</f>
        <v/>
      </c>
      <c r="K9475" s="27">
        <f>IF(J9475="","",J9475+cat_offset)</f>
        <v/>
      </c>
      <c r="L9475" s="27">
        <f>IF(J9475="","",MAX(0,E9475-J9475)^2)</f>
        <v/>
      </c>
      <c r="M9475" s="27">
        <f>IF(J9475="","",MAX(0,E9475-(J9475+twcdh_off))^2)</f>
        <v/>
      </c>
      <c r="N9475" s="27">
        <f>IF(E9475="","",MAX(0,E9475-swcdh_thr)^2)</f>
        <v/>
      </c>
      <c r="O9475">
        <f>IF(K9475="","",ROUND(E9475-K9475,0))</f>
        <v/>
      </c>
      <c r="P9475">
        <f>IF(O9475="","",IF(O9475&gt;=1,O9475,0))</f>
        <v/>
      </c>
      <c r="Q9475" s="27">
        <f>IF(E9475="","",MAX(0,E9475-22))</f>
        <v/>
      </c>
      <c r="R9475" s="27">
        <f>IF(H9475=1,E9475,"")</f>
        <v/>
      </c>
      <c r="S9475" s="27">
        <f>IF(AND(H9475=1,J9475&lt;&gt;""),E9475-J9475,"")</f>
        <v/>
      </c>
      <c r="T9475">
        <f>IF(G9475="","",MONTH(G9475))</f>
        <v/>
      </c>
    </row>
    <row r="9476">
      <c r="A9476" s="24" t="n"/>
      <c r="B9476" s="24" t="n"/>
      <c r="C9476" s="24" t="n"/>
      <c r="D9476" s="24" t="n"/>
      <c r="E9476" s="24" t="n"/>
      <c r="F9476" s="25">
        <f>IF($E9476="","",DATE(IF($A9476="",nominal_year,$A9476),$B9476,$C9476)+($D9476-IF(LEFT(hour_conv,1)="1",1,0))/24)</f>
        <v/>
      </c>
      <c r="G9476" s="26">
        <f>IF(F9476="","",INT(F9476))</f>
        <v/>
      </c>
      <c r="H9476">
        <f>IF(G9476="","",IF(AND(MONTH(G9476)*100+DAY(G9476)&gt;=season_lo,MONTH(G9476)*100+DAY(G9476)&lt;=season_hi),1,0))</f>
        <v/>
      </c>
      <c r="I9476">
        <f>IF(G9476="","",G9476-first_day+1)</f>
        <v/>
      </c>
      <c r="J9476" s="27">
        <f>IF(I9476="","",INDEX(Daily!$J$2:$J$421,I9476))</f>
        <v/>
      </c>
      <c r="K9476" s="27">
        <f>IF(J9476="","",J9476+cat_offset)</f>
        <v/>
      </c>
      <c r="L9476" s="27">
        <f>IF(J9476="","",MAX(0,E9476-J9476)^2)</f>
        <v/>
      </c>
      <c r="M9476" s="27">
        <f>IF(J9476="","",MAX(0,E9476-(J9476+twcdh_off))^2)</f>
        <v/>
      </c>
      <c r="N9476" s="27">
        <f>IF(E9476="","",MAX(0,E9476-swcdh_thr)^2)</f>
        <v/>
      </c>
      <c r="O9476">
        <f>IF(K9476="","",ROUND(E9476-K9476,0))</f>
        <v/>
      </c>
      <c r="P9476">
        <f>IF(O9476="","",IF(O9476&gt;=1,O9476,0))</f>
        <v/>
      </c>
      <c r="Q9476" s="27">
        <f>IF(E9476="","",MAX(0,E9476-22))</f>
        <v/>
      </c>
      <c r="R9476" s="27">
        <f>IF(H9476=1,E9476,"")</f>
        <v/>
      </c>
      <c r="S9476" s="27">
        <f>IF(AND(H9476=1,J9476&lt;&gt;""),E9476-J9476,"")</f>
        <v/>
      </c>
      <c r="T9476">
        <f>IF(G9476="","",MONTH(G9476))</f>
        <v/>
      </c>
    </row>
    <row r="9477">
      <c r="A9477" s="24" t="n"/>
      <c r="B9477" s="24" t="n"/>
      <c r="C9477" s="24" t="n"/>
      <c r="D9477" s="24" t="n"/>
      <c r="E9477" s="24" t="n"/>
      <c r="F9477" s="25">
        <f>IF($E9477="","",DATE(IF($A9477="",nominal_year,$A9477),$B9477,$C9477)+($D9477-IF(LEFT(hour_conv,1)="1",1,0))/24)</f>
        <v/>
      </c>
      <c r="G9477" s="26">
        <f>IF(F9477="","",INT(F9477))</f>
        <v/>
      </c>
      <c r="H9477">
        <f>IF(G9477="","",IF(AND(MONTH(G9477)*100+DAY(G9477)&gt;=season_lo,MONTH(G9477)*100+DAY(G9477)&lt;=season_hi),1,0))</f>
        <v/>
      </c>
      <c r="I9477">
        <f>IF(G9477="","",G9477-first_day+1)</f>
        <v/>
      </c>
      <c r="J9477" s="27">
        <f>IF(I9477="","",INDEX(Daily!$J$2:$J$421,I9477))</f>
        <v/>
      </c>
      <c r="K9477" s="27">
        <f>IF(J9477="","",J9477+cat_offset)</f>
        <v/>
      </c>
      <c r="L9477" s="27">
        <f>IF(J9477="","",MAX(0,E9477-J9477)^2)</f>
        <v/>
      </c>
      <c r="M9477" s="27">
        <f>IF(J9477="","",MAX(0,E9477-(J9477+twcdh_off))^2)</f>
        <v/>
      </c>
      <c r="N9477" s="27">
        <f>IF(E9477="","",MAX(0,E9477-swcdh_thr)^2)</f>
        <v/>
      </c>
      <c r="O9477">
        <f>IF(K9477="","",ROUND(E9477-K9477,0))</f>
        <v/>
      </c>
      <c r="P9477">
        <f>IF(O9477="","",IF(O9477&gt;=1,O9477,0))</f>
        <v/>
      </c>
      <c r="Q9477" s="27">
        <f>IF(E9477="","",MAX(0,E9477-22))</f>
        <v/>
      </c>
      <c r="R9477" s="27">
        <f>IF(H9477=1,E9477,"")</f>
        <v/>
      </c>
      <c r="S9477" s="27">
        <f>IF(AND(H9477=1,J9477&lt;&gt;""),E9477-J9477,"")</f>
        <v/>
      </c>
      <c r="T9477">
        <f>IF(G9477="","",MONTH(G9477))</f>
        <v/>
      </c>
    </row>
    <row r="9478">
      <c r="A9478" s="24" t="n"/>
      <c r="B9478" s="24" t="n"/>
      <c r="C9478" s="24" t="n"/>
      <c r="D9478" s="24" t="n"/>
      <c r="E9478" s="24" t="n"/>
      <c r="F9478" s="25">
        <f>IF($E9478="","",DATE(IF($A9478="",nominal_year,$A9478),$B9478,$C9478)+($D9478-IF(LEFT(hour_conv,1)="1",1,0))/24)</f>
        <v/>
      </c>
      <c r="G9478" s="26">
        <f>IF(F9478="","",INT(F9478))</f>
        <v/>
      </c>
      <c r="H9478">
        <f>IF(G9478="","",IF(AND(MONTH(G9478)*100+DAY(G9478)&gt;=season_lo,MONTH(G9478)*100+DAY(G9478)&lt;=season_hi),1,0))</f>
        <v/>
      </c>
      <c r="I9478">
        <f>IF(G9478="","",G9478-first_day+1)</f>
        <v/>
      </c>
      <c r="J9478" s="27">
        <f>IF(I9478="","",INDEX(Daily!$J$2:$J$421,I9478))</f>
        <v/>
      </c>
      <c r="K9478" s="27">
        <f>IF(J9478="","",J9478+cat_offset)</f>
        <v/>
      </c>
      <c r="L9478" s="27">
        <f>IF(J9478="","",MAX(0,E9478-J9478)^2)</f>
        <v/>
      </c>
      <c r="M9478" s="27">
        <f>IF(J9478="","",MAX(0,E9478-(J9478+twcdh_off))^2)</f>
        <v/>
      </c>
      <c r="N9478" s="27">
        <f>IF(E9478="","",MAX(0,E9478-swcdh_thr)^2)</f>
        <v/>
      </c>
      <c r="O9478">
        <f>IF(K9478="","",ROUND(E9478-K9478,0))</f>
        <v/>
      </c>
      <c r="P9478">
        <f>IF(O9478="","",IF(O9478&gt;=1,O9478,0))</f>
        <v/>
      </c>
      <c r="Q9478" s="27">
        <f>IF(E9478="","",MAX(0,E9478-22))</f>
        <v/>
      </c>
      <c r="R9478" s="27">
        <f>IF(H9478=1,E9478,"")</f>
        <v/>
      </c>
      <c r="S9478" s="27">
        <f>IF(AND(H9478=1,J9478&lt;&gt;""),E9478-J9478,"")</f>
        <v/>
      </c>
      <c r="T9478">
        <f>IF(G9478="","",MONTH(G9478))</f>
        <v/>
      </c>
    </row>
    <row r="9479">
      <c r="A9479" s="24" t="n"/>
      <c r="B9479" s="24" t="n"/>
      <c r="C9479" s="24" t="n"/>
      <c r="D9479" s="24" t="n"/>
      <c r="E9479" s="24" t="n"/>
      <c r="F9479" s="25">
        <f>IF($E9479="","",DATE(IF($A9479="",nominal_year,$A9479),$B9479,$C9479)+($D9479-IF(LEFT(hour_conv,1)="1",1,0))/24)</f>
        <v/>
      </c>
      <c r="G9479" s="26">
        <f>IF(F9479="","",INT(F9479))</f>
        <v/>
      </c>
      <c r="H9479">
        <f>IF(G9479="","",IF(AND(MONTH(G9479)*100+DAY(G9479)&gt;=season_lo,MONTH(G9479)*100+DAY(G9479)&lt;=season_hi),1,0))</f>
        <v/>
      </c>
      <c r="I9479">
        <f>IF(G9479="","",G9479-first_day+1)</f>
        <v/>
      </c>
      <c r="J9479" s="27">
        <f>IF(I9479="","",INDEX(Daily!$J$2:$J$421,I9479))</f>
        <v/>
      </c>
      <c r="K9479" s="27">
        <f>IF(J9479="","",J9479+cat_offset)</f>
        <v/>
      </c>
      <c r="L9479" s="27">
        <f>IF(J9479="","",MAX(0,E9479-J9479)^2)</f>
        <v/>
      </c>
      <c r="M9479" s="27">
        <f>IF(J9479="","",MAX(0,E9479-(J9479+twcdh_off))^2)</f>
        <v/>
      </c>
      <c r="N9479" s="27">
        <f>IF(E9479="","",MAX(0,E9479-swcdh_thr)^2)</f>
        <v/>
      </c>
      <c r="O9479">
        <f>IF(K9479="","",ROUND(E9479-K9479,0))</f>
        <v/>
      </c>
      <c r="P9479">
        <f>IF(O9479="","",IF(O9479&gt;=1,O9479,0))</f>
        <v/>
      </c>
      <c r="Q9479" s="27">
        <f>IF(E9479="","",MAX(0,E9479-22))</f>
        <v/>
      </c>
      <c r="R9479" s="27">
        <f>IF(H9479=1,E9479,"")</f>
        <v/>
      </c>
      <c r="S9479" s="27">
        <f>IF(AND(H9479=1,J9479&lt;&gt;""),E9479-J9479,"")</f>
        <v/>
      </c>
      <c r="T9479">
        <f>IF(G9479="","",MONTH(G9479))</f>
        <v/>
      </c>
    </row>
    <row r="9480">
      <c r="A9480" s="24" t="n"/>
      <c r="B9480" s="24" t="n"/>
      <c r="C9480" s="24" t="n"/>
      <c r="D9480" s="24" t="n"/>
      <c r="E9480" s="24" t="n"/>
      <c r="F9480" s="25">
        <f>IF($E9480="","",DATE(IF($A9480="",nominal_year,$A9480),$B9480,$C9480)+($D9480-IF(LEFT(hour_conv,1)="1",1,0))/24)</f>
        <v/>
      </c>
      <c r="G9480" s="26">
        <f>IF(F9480="","",INT(F9480))</f>
        <v/>
      </c>
      <c r="H9480">
        <f>IF(G9480="","",IF(AND(MONTH(G9480)*100+DAY(G9480)&gt;=season_lo,MONTH(G9480)*100+DAY(G9480)&lt;=season_hi),1,0))</f>
        <v/>
      </c>
      <c r="I9480">
        <f>IF(G9480="","",G9480-first_day+1)</f>
        <v/>
      </c>
      <c r="J9480" s="27">
        <f>IF(I9480="","",INDEX(Daily!$J$2:$J$421,I9480))</f>
        <v/>
      </c>
      <c r="K9480" s="27">
        <f>IF(J9480="","",J9480+cat_offset)</f>
        <v/>
      </c>
      <c r="L9480" s="27">
        <f>IF(J9480="","",MAX(0,E9480-J9480)^2)</f>
        <v/>
      </c>
      <c r="M9480" s="27">
        <f>IF(J9480="","",MAX(0,E9480-(J9480+twcdh_off))^2)</f>
        <v/>
      </c>
      <c r="N9480" s="27">
        <f>IF(E9480="","",MAX(0,E9480-swcdh_thr)^2)</f>
        <v/>
      </c>
      <c r="O9480">
        <f>IF(K9480="","",ROUND(E9480-K9480,0))</f>
        <v/>
      </c>
      <c r="P9480">
        <f>IF(O9480="","",IF(O9480&gt;=1,O9480,0))</f>
        <v/>
      </c>
      <c r="Q9480" s="27">
        <f>IF(E9480="","",MAX(0,E9480-22))</f>
        <v/>
      </c>
      <c r="R9480" s="27">
        <f>IF(H9480=1,E9480,"")</f>
        <v/>
      </c>
      <c r="S9480" s="27">
        <f>IF(AND(H9480=1,J9480&lt;&gt;""),E9480-J9480,"")</f>
        <v/>
      </c>
      <c r="T9480">
        <f>IF(G9480="","",MONTH(G9480))</f>
        <v/>
      </c>
    </row>
    <row r="9481">
      <c r="A9481" s="24" t="n"/>
      <c r="B9481" s="24" t="n"/>
      <c r="C9481" s="24" t="n"/>
      <c r="D9481" s="24" t="n"/>
      <c r="E9481" s="24" t="n"/>
      <c r="F9481" s="25">
        <f>IF($E9481="","",DATE(IF($A9481="",nominal_year,$A9481),$B9481,$C9481)+($D9481-IF(LEFT(hour_conv,1)="1",1,0))/24)</f>
        <v/>
      </c>
      <c r="G9481" s="26">
        <f>IF(F9481="","",INT(F9481))</f>
        <v/>
      </c>
      <c r="H9481">
        <f>IF(G9481="","",IF(AND(MONTH(G9481)*100+DAY(G9481)&gt;=season_lo,MONTH(G9481)*100+DAY(G9481)&lt;=season_hi),1,0))</f>
        <v/>
      </c>
      <c r="I9481">
        <f>IF(G9481="","",G9481-first_day+1)</f>
        <v/>
      </c>
      <c r="J9481" s="27">
        <f>IF(I9481="","",INDEX(Daily!$J$2:$J$421,I9481))</f>
        <v/>
      </c>
      <c r="K9481" s="27">
        <f>IF(J9481="","",J9481+cat_offset)</f>
        <v/>
      </c>
      <c r="L9481" s="27">
        <f>IF(J9481="","",MAX(0,E9481-J9481)^2)</f>
        <v/>
      </c>
      <c r="M9481" s="27">
        <f>IF(J9481="","",MAX(0,E9481-(J9481+twcdh_off))^2)</f>
        <v/>
      </c>
      <c r="N9481" s="27">
        <f>IF(E9481="","",MAX(0,E9481-swcdh_thr)^2)</f>
        <v/>
      </c>
      <c r="O9481">
        <f>IF(K9481="","",ROUND(E9481-K9481,0))</f>
        <v/>
      </c>
      <c r="P9481">
        <f>IF(O9481="","",IF(O9481&gt;=1,O9481,0))</f>
        <v/>
      </c>
      <c r="Q9481" s="27">
        <f>IF(E9481="","",MAX(0,E9481-22))</f>
        <v/>
      </c>
      <c r="R9481" s="27">
        <f>IF(H9481=1,E9481,"")</f>
        <v/>
      </c>
      <c r="S9481" s="27">
        <f>IF(AND(H9481=1,J9481&lt;&gt;""),E9481-J9481,"")</f>
        <v/>
      </c>
      <c r="T9481">
        <f>IF(G9481="","",MONTH(G9481))</f>
        <v/>
      </c>
    </row>
    <row r="9482">
      <c r="A9482" s="24" t="n"/>
      <c r="B9482" s="24" t="n"/>
      <c r="C9482" s="24" t="n"/>
      <c r="D9482" s="24" t="n"/>
      <c r="E9482" s="24" t="n"/>
      <c r="F9482" s="25">
        <f>IF($E9482="","",DATE(IF($A9482="",nominal_year,$A9482),$B9482,$C9482)+($D9482-IF(LEFT(hour_conv,1)="1",1,0))/24)</f>
        <v/>
      </c>
      <c r="G9482" s="26">
        <f>IF(F9482="","",INT(F9482))</f>
        <v/>
      </c>
      <c r="H9482">
        <f>IF(G9482="","",IF(AND(MONTH(G9482)*100+DAY(G9482)&gt;=season_lo,MONTH(G9482)*100+DAY(G9482)&lt;=season_hi),1,0))</f>
        <v/>
      </c>
      <c r="I9482">
        <f>IF(G9482="","",G9482-first_day+1)</f>
        <v/>
      </c>
      <c r="J9482" s="27">
        <f>IF(I9482="","",INDEX(Daily!$J$2:$J$421,I9482))</f>
        <v/>
      </c>
      <c r="K9482" s="27">
        <f>IF(J9482="","",J9482+cat_offset)</f>
        <v/>
      </c>
      <c r="L9482" s="27">
        <f>IF(J9482="","",MAX(0,E9482-J9482)^2)</f>
        <v/>
      </c>
      <c r="M9482" s="27">
        <f>IF(J9482="","",MAX(0,E9482-(J9482+twcdh_off))^2)</f>
        <v/>
      </c>
      <c r="N9482" s="27">
        <f>IF(E9482="","",MAX(0,E9482-swcdh_thr)^2)</f>
        <v/>
      </c>
      <c r="O9482">
        <f>IF(K9482="","",ROUND(E9482-K9482,0))</f>
        <v/>
      </c>
      <c r="P9482">
        <f>IF(O9482="","",IF(O9482&gt;=1,O9482,0))</f>
        <v/>
      </c>
      <c r="Q9482" s="27">
        <f>IF(E9482="","",MAX(0,E9482-22))</f>
        <v/>
      </c>
      <c r="R9482" s="27">
        <f>IF(H9482=1,E9482,"")</f>
        <v/>
      </c>
      <c r="S9482" s="27">
        <f>IF(AND(H9482=1,J9482&lt;&gt;""),E9482-J9482,"")</f>
        <v/>
      </c>
      <c r="T9482">
        <f>IF(G9482="","",MONTH(G9482))</f>
        <v/>
      </c>
    </row>
    <row r="9483">
      <c r="A9483" s="24" t="n"/>
      <c r="B9483" s="24" t="n"/>
      <c r="C9483" s="24" t="n"/>
      <c r="D9483" s="24" t="n"/>
      <c r="E9483" s="24" t="n"/>
      <c r="F9483" s="25">
        <f>IF($E9483="","",DATE(IF($A9483="",nominal_year,$A9483),$B9483,$C9483)+($D9483-IF(LEFT(hour_conv,1)="1",1,0))/24)</f>
        <v/>
      </c>
      <c r="G9483" s="26">
        <f>IF(F9483="","",INT(F9483))</f>
        <v/>
      </c>
      <c r="H9483">
        <f>IF(G9483="","",IF(AND(MONTH(G9483)*100+DAY(G9483)&gt;=season_lo,MONTH(G9483)*100+DAY(G9483)&lt;=season_hi),1,0))</f>
        <v/>
      </c>
      <c r="I9483">
        <f>IF(G9483="","",G9483-first_day+1)</f>
        <v/>
      </c>
      <c r="J9483" s="27">
        <f>IF(I9483="","",INDEX(Daily!$J$2:$J$421,I9483))</f>
        <v/>
      </c>
      <c r="K9483" s="27">
        <f>IF(J9483="","",J9483+cat_offset)</f>
        <v/>
      </c>
      <c r="L9483" s="27">
        <f>IF(J9483="","",MAX(0,E9483-J9483)^2)</f>
        <v/>
      </c>
      <c r="M9483" s="27">
        <f>IF(J9483="","",MAX(0,E9483-(J9483+twcdh_off))^2)</f>
        <v/>
      </c>
      <c r="N9483" s="27">
        <f>IF(E9483="","",MAX(0,E9483-swcdh_thr)^2)</f>
        <v/>
      </c>
      <c r="O9483">
        <f>IF(K9483="","",ROUND(E9483-K9483,0))</f>
        <v/>
      </c>
      <c r="P9483">
        <f>IF(O9483="","",IF(O9483&gt;=1,O9483,0))</f>
        <v/>
      </c>
      <c r="Q9483" s="27">
        <f>IF(E9483="","",MAX(0,E9483-22))</f>
        <v/>
      </c>
      <c r="R9483" s="27">
        <f>IF(H9483=1,E9483,"")</f>
        <v/>
      </c>
      <c r="S9483" s="27">
        <f>IF(AND(H9483=1,J9483&lt;&gt;""),E9483-J9483,"")</f>
        <v/>
      </c>
      <c r="T9483">
        <f>IF(G9483="","",MONTH(G9483))</f>
        <v/>
      </c>
    </row>
    <row r="9484">
      <c r="A9484" s="24" t="n"/>
      <c r="B9484" s="24" t="n"/>
      <c r="C9484" s="24" t="n"/>
      <c r="D9484" s="24" t="n"/>
      <c r="E9484" s="24" t="n"/>
      <c r="F9484" s="25">
        <f>IF($E9484="","",DATE(IF($A9484="",nominal_year,$A9484),$B9484,$C9484)+($D9484-IF(LEFT(hour_conv,1)="1",1,0))/24)</f>
        <v/>
      </c>
      <c r="G9484" s="26">
        <f>IF(F9484="","",INT(F9484))</f>
        <v/>
      </c>
      <c r="H9484">
        <f>IF(G9484="","",IF(AND(MONTH(G9484)*100+DAY(G9484)&gt;=season_lo,MONTH(G9484)*100+DAY(G9484)&lt;=season_hi),1,0))</f>
        <v/>
      </c>
      <c r="I9484">
        <f>IF(G9484="","",G9484-first_day+1)</f>
        <v/>
      </c>
      <c r="J9484" s="27">
        <f>IF(I9484="","",INDEX(Daily!$J$2:$J$421,I9484))</f>
        <v/>
      </c>
      <c r="K9484" s="27">
        <f>IF(J9484="","",J9484+cat_offset)</f>
        <v/>
      </c>
      <c r="L9484" s="27">
        <f>IF(J9484="","",MAX(0,E9484-J9484)^2)</f>
        <v/>
      </c>
      <c r="M9484" s="27">
        <f>IF(J9484="","",MAX(0,E9484-(J9484+twcdh_off))^2)</f>
        <v/>
      </c>
      <c r="N9484" s="27">
        <f>IF(E9484="","",MAX(0,E9484-swcdh_thr)^2)</f>
        <v/>
      </c>
      <c r="O9484">
        <f>IF(K9484="","",ROUND(E9484-K9484,0))</f>
        <v/>
      </c>
      <c r="P9484">
        <f>IF(O9484="","",IF(O9484&gt;=1,O9484,0))</f>
        <v/>
      </c>
      <c r="Q9484" s="27">
        <f>IF(E9484="","",MAX(0,E9484-22))</f>
        <v/>
      </c>
      <c r="R9484" s="27">
        <f>IF(H9484=1,E9484,"")</f>
        <v/>
      </c>
      <c r="S9484" s="27">
        <f>IF(AND(H9484=1,J9484&lt;&gt;""),E9484-J9484,"")</f>
        <v/>
      </c>
      <c r="T9484">
        <f>IF(G9484="","",MONTH(G9484))</f>
        <v/>
      </c>
    </row>
    <row r="9485">
      <c r="A9485" s="24" t="n"/>
      <c r="B9485" s="24" t="n"/>
      <c r="C9485" s="24" t="n"/>
      <c r="D9485" s="24" t="n"/>
      <c r="E9485" s="24" t="n"/>
      <c r="F9485" s="25">
        <f>IF($E9485="","",DATE(IF($A9485="",nominal_year,$A9485),$B9485,$C9485)+($D9485-IF(LEFT(hour_conv,1)="1",1,0))/24)</f>
        <v/>
      </c>
      <c r="G9485" s="26">
        <f>IF(F9485="","",INT(F9485))</f>
        <v/>
      </c>
      <c r="H9485">
        <f>IF(G9485="","",IF(AND(MONTH(G9485)*100+DAY(G9485)&gt;=season_lo,MONTH(G9485)*100+DAY(G9485)&lt;=season_hi),1,0))</f>
        <v/>
      </c>
      <c r="I9485">
        <f>IF(G9485="","",G9485-first_day+1)</f>
        <v/>
      </c>
      <c r="J9485" s="27">
        <f>IF(I9485="","",INDEX(Daily!$J$2:$J$421,I9485))</f>
        <v/>
      </c>
      <c r="K9485" s="27">
        <f>IF(J9485="","",J9485+cat_offset)</f>
        <v/>
      </c>
      <c r="L9485" s="27">
        <f>IF(J9485="","",MAX(0,E9485-J9485)^2)</f>
        <v/>
      </c>
      <c r="M9485" s="27">
        <f>IF(J9485="","",MAX(0,E9485-(J9485+twcdh_off))^2)</f>
        <v/>
      </c>
      <c r="N9485" s="27">
        <f>IF(E9485="","",MAX(0,E9485-swcdh_thr)^2)</f>
        <v/>
      </c>
      <c r="O9485">
        <f>IF(K9485="","",ROUND(E9485-K9485,0))</f>
        <v/>
      </c>
      <c r="P9485">
        <f>IF(O9485="","",IF(O9485&gt;=1,O9485,0))</f>
        <v/>
      </c>
      <c r="Q9485" s="27">
        <f>IF(E9485="","",MAX(0,E9485-22))</f>
        <v/>
      </c>
      <c r="R9485" s="27">
        <f>IF(H9485=1,E9485,"")</f>
        <v/>
      </c>
      <c r="S9485" s="27">
        <f>IF(AND(H9485=1,J9485&lt;&gt;""),E9485-J9485,"")</f>
        <v/>
      </c>
      <c r="T9485">
        <f>IF(G9485="","",MONTH(G9485))</f>
        <v/>
      </c>
    </row>
    <row r="9486">
      <c r="A9486" s="24" t="n"/>
      <c r="B9486" s="24" t="n"/>
      <c r="C9486" s="24" t="n"/>
      <c r="D9486" s="24" t="n"/>
      <c r="E9486" s="24" t="n"/>
      <c r="F9486" s="25">
        <f>IF($E9486="","",DATE(IF($A9486="",nominal_year,$A9486),$B9486,$C9486)+($D9486-IF(LEFT(hour_conv,1)="1",1,0))/24)</f>
        <v/>
      </c>
      <c r="G9486" s="26">
        <f>IF(F9486="","",INT(F9486))</f>
        <v/>
      </c>
      <c r="H9486">
        <f>IF(G9486="","",IF(AND(MONTH(G9486)*100+DAY(G9486)&gt;=season_lo,MONTH(G9486)*100+DAY(G9486)&lt;=season_hi),1,0))</f>
        <v/>
      </c>
      <c r="I9486">
        <f>IF(G9486="","",G9486-first_day+1)</f>
        <v/>
      </c>
      <c r="J9486" s="27">
        <f>IF(I9486="","",INDEX(Daily!$J$2:$J$421,I9486))</f>
        <v/>
      </c>
      <c r="K9486" s="27">
        <f>IF(J9486="","",J9486+cat_offset)</f>
        <v/>
      </c>
      <c r="L9486" s="27">
        <f>IF(J9486="","",MAX(0,E9486-J9486)^2)</f>
        <v/>
      </c>
      <c r="M9486" s="27">
        <f>IF(J9486="","",MAX(0,E9486-(J9486+twcdh_off))^2)</f>
        <v/>
      </c>
      <c r="N9486" s="27">
        <f>IF(E9486="","",MAX(0,E9486-swcdh_thr)^2)</f>
        <v/>
      </c>
      <c r="O9486">
        <f>IF(K9486="","",ROUND(E9486-K9486,0))</f>
        <v/>
      </c>
      <c r="P9486">
        <f>IF(O9486="","",IF(O9486&gt;=1,O9486,0))</f>
        <v/>
      </c>
      <c r="Q9486" s="27">
        <f>IF(E9486="","",MAX(0,E9486-22))</f>
        <v/>
      </c>
      <c r="R9486" s="27">
        <f>IF(H9486=1,E9486,"")</f>
        <v/>
      </c>
      <c r="S9486" s="27">
        <f>IF(AND(H9486=1,J9486&lt;&gt;""),E9486-J9486,"")</f>
        <v/>
      </c>
      <c r="T9486">
        <f>IF(G9486="","",MONTH(G9486))</f>
        <v/>
      </c>
    </row>
    <row r="9487">
      <c r="A9487" s="24" t="n"/>
      <c r="B9487" s="24" t="n"/>
      <c r="C9487" s="24" t="n"/>
      <c r="D9487" s="24" t="n"/>
      <c r="E9487" s="24" t="n"/>
      <c r="F9487" s="25">
        <f>IF($E9487="","",DATE(IF($A9487="",nominal_year,$A9487),$B9487,$C9487)+($D9487-IF(LEFT(hour_conv,1)="1",1,0))/24)</f>
        <v/>
      </c>
      <c r="G9487" s="26">
        <f>IF(F9487="","",INT(F9487))</f>
        <v/>
      </c>
      <c r="H9487">
        <f>IF(G9487="","",IF(AND(MONTH(G9487)*100+DAY(G9487)&gt;=season_lo,MONTH(G9487)*100+DAY(G9487)&lt;=season_hi),1,0))</f>
        <v/>
      </c>
      <c r="I9487">
        <f>IF(G9487="","",G9487-first_day+1)</f>
        <v/>
      </c>
      <c r="J9487" s="27">
        <f>IF(I9487="","",INDEX(Daily!$J$2:$J$421,I9487))</f>
        <v/>
      </c>
      <c r="K9487" s="27">
        <f>IF(J9487="","",J9487+cat_offset)</f>
        <v/>
      </c>
      <c r="L9487" s="27">
        <f>IF(J9487="","",MAX(0,E9487-J9487)^2)</f>
        <v/>
      </c>
      <c r="M9487" s="27">
        <f>IF(J9487="","",MAX(0,E9487-(J9487+twcdh_off))^2)</f>
        <v/>
      </c>
      <c r="N9487" s="27">
        <f>IF(E9487="","",MAX(0,E9487-swcdh_thr)^2)</f>
        <v/>
      </c>
      <c r="O9487">
        <f>IF(K9487="","",ROUND(E9487-K9487,0))</f>
        <v/>
      </c>
      <c r="P9487">
        <f>IF(O9487="","",IF(O9487&gt;=1,O9487,0))</f>
        <v/>
      </c>
      <c r="Q9487" s="27">
        <f>IF(E9487="","",MAX(0,E9487-22))</f>
        <v/>
      </c>
      <c r="R9487" s="27">
        <f>IF(H9487=1,E9487,"")</f>
        <v/>
      </c>
      <c r="S9487" s="27">
        <f>IF(AND(H9487=1,J9487&lt;&gt;""),E9487-J9487,"")</f>
        <v/>
      </c>
      <c r="T9487">
        <f>IF(G9487="","",MONTH(G9487))</f>
        <v/>
      </c>
    </row>
    <row r="9488">
      <c r="A9488" s="24" t="n"/>
      <c r="B9488" s="24" t="n"/>
      <c r="C9488" s="24" t="n"/>
      <c r="D9488" s="24" t="n"/>
      <c r="E9488" s="24" t="n"/>
      <c r="F9488" s="25">
        <f>IF($E9488="","",DATE(IF($A9488="",nominal_year,$A9488),$B9488,$C9488)+($D9488-IF(LEFT(hour_conv,1)="1",1,0))/24)</f>
        <v/>
      </c>
      <c r="G9488" s="26">
        <f>IF(F9488="","",INT(F9488))</f>
        <v/>
      </c>
      <c r="H9488">
        <f>IF(G9488="","",IF(AND(MONTH(G9488)*100+DAY(G9488)&gt;=season_lo,MONTH(G9488)*100+DAY(G9488)&lt;=season_hi),1,0))</f>
        <v/>
      </c>
      <c r="I9488">
        <f>IF(G9488="","",G9488-first_day+1)</f>
        <v/>
      </c>
      <c r="J9488" s="27">
        <f>IF(I9488="","",INDEX(Daily!$J$2:$J$421,I9488))</f>
        <v/>
      </c>
      <c r="K9488" s="27">
        <f>IF(J9488="","",J9488+cat_offset)</f>
        <v/>
      </c>
      <c r="L9488" s="27">
        <f>IF(J9488="","",MAX(0,E9488-J9488)^2)</f>
        <v/>
      </c>
      <c r="M9488" s="27">
        <f>IF(J9488="","",MAX(0,E9488-(J9488+twcdh_off))^2)</f>
        <v/>
      </c>
      <c r="N9488" s="27">
        <f>IF(E9488="","",MAX(0,E9488-swcdh_thr)^2)</f>
        <v/>
      </c>
      <c r="O9488">
        <f>IF(K9488="","",ROUND(E9488-K9488,0))</f>
        <v/>
      </c>
      <c r="P9488">
        <f>IF(O9488="","",IF(O9488&gt;=1,O9488,0))</f>
        <v/>
      </c>
      <c r="Q9488" s="27">
        <f>IF(E9488="","",MAX(0,E9488-22))</f>
        <v/>
      </c>
      <c r="R9488" s="27">
        <f>IF(H9488=1,E9488,"")</f>
        <v/>
      </c>
      <c r="S9488" s="27">
        <f>IF(AND(H9488=1,J9488&lt;&gt;""),E9488-J9488,"")</f>
        <v/>
      </c>
      <c r="T9488">
        <f>IF(G9488="","",MONTH(G9488))</f>
        <v/>
      </c>
    </row>
    <row r="9489">
      <c r="A9489" s="24" t="n"/>
      <c r="B9489" s="24" t="n"/>
      <c r="C9489" s="24" t="n"/>
      <c r="D9489" s="24" t="n"/>
      <c r="E9489" s="24" t="n"/>
      <c r="F9489" s="25">
        <f>IF($E9489="","",DATE(IF($A9489="",nominal_year,$A9489),$B9489,$C9489)+($D9489-IF(LEFT(hour_conv,1)="1",1,0))/24)</f>
        <v/>
      </c>
      <c r="G9489" s="26">
        <f>IF(F9489="","",INT(F9489))</f>
        <v/>
      </c>
      <c r="H9489">
        <f>IF(G9489="","",IF(AND(MONTH(G9489)*100+DAY(G9489)&gt;=season_lo,MONTH(G9489)*100+DAY(G9489)&lt;=season_hi),1,0))</f>
        <v/>
      </c>
      <c r="I9489">
        <f>IF(G9489="","",G9489-first_day+1)</f>
        <v/>
      </c>
      <c r="J9489" s="27">
        <f>IF(I9489="","",INDEX(Daily!$J$2:$J$421,I9489))</f>
        <v/>
      </c>
      <c r="K9489" s="27">
        <f>IF(J9489="","",J9489+cat_offset)</f>
        <v/>
      </c>
      <c r="L9489" s="27">
        <f>IF(J9489="","",MAX(0,E9489-J9489)^2)</f>
        <v/>
      </c>
      <c r="M9489" s="27">
        <f>IF(J9489="","",MAX(0,E9489-(J9489+twcdh_off))^2)</f>
        <v/>
      </c>
      <c r="N9489" s="27">
        <f>IF(E9489="","",MAX(0,E9489-swcdh_thr)^2)</f>
        <v/>
      </c>
      <c r="O9489">
        <f>IF(K9489="","",ROUND(E9489-K9489,0))</f>
        <v/>
      </c>
      <c r="P9489">
        <f>IF(O9489="","",IF(O9489&gt;=1,O9489,0))</f>
        <v/>
      </c>
      <c r="Q9489" s="27">
        <f>IF(E9489="","",MAX(0,E9489-22))</f>
        <v/>
      </c>
      <c r="R9489" s="27">
        <f>IF(H9489=1,E9489,"")</f>
        <v/>
      </c>
      <c r="S9489" s="27">
        <f>IF(AND(H9489=1,J9489&lt;&gt;""),E9489-J9489,"")</f>
        <v/>
      </c>
      <c r="T9489">
        <f>IF(G9489="","",MONTH(G9489))</f>
        <v/>
      </c>
    </row>
    <row r="9490">
      <c r="A9490" s="24" t="n"/>
      <c r="B9490" s="24" t="n"/>
      <c r="C9490" s="24" t="n"/>
      <c r="D9490" s="24" t="n"/>
      <c r="E9490" s="24" t="n"/>
      <c r="F9490" s="25">
        <f>IF($E9490="","",DATE(IF($A9490="",nominal_year,$A9490),$B9490,$C9490)+($D9490-IF(LEFT(hour_conv,1)="1",1,0))/24)</f>
        <v/>
      </c>
      <c r="G9490" s="26">
        <f>IF(F9490="","",INT(F9490))</f>
        <v/>
      </c>
      <c r="H9490">
        <f>IF(G9490="","",IF(AND(MONTH(G9490)*100+DAY(G9490)&gt;=season_lo,MONTH(G9490)*100+DAY(G9490)&lt;=season_hi),1,0))</f>
        <v/>
      </c>
      <c r="I9490">
        <f>IF(G9490="","",G9490-first_day+1)</f>
        <v/>
      </c>
      <c r="J9490" s="27">
        <f>IF(I9490="","",INDEX(Daily!$J$2:$J$421,I9490))</f>
        <v/>
      </c>
      <c r="K9490" s="27">
        <f>IF(J9490="","",J9490+cat_offset)</f>
        <v/>
      </c>
      <c r="L9490" s="27">
        <f>IF(J9490="","",MAX(0,E9490-J9490)^2)</f>
        <v/>
      </c>
      <c r="M9490" s="27">
        <f>IF(J9490="","",MAX(0,E9490-(J9490+twcdh_off))^2)</f>
        <v/>
      </c>
      <c r="N9490" s="27">
        <f>IF(E9490="","",MAX(0,E9490-swcdh_thr)^2)</f>
        <v/>
      </c>
      <c r="O9490">
        <f>IF(K9490="","",ROUND(E9490-K9490,0))</f>
        <v/>
      </c>
      <c r="P9490">
        <f>IF(O9490="","",IF(O9490&gt;=1,O9490,0))</f>
        <v/>
      </c>
      <c r="Q9490" s="27">
        <f>IF(E9490="","",MAX(0,E9490-22))</f>
        <v/>
      </c>
      <c r="R9490" s="27">
        <f>IF(H9490=1,E9490,"")</f>
        <v/>
      </c>
      <c r="S9490" s="27">
        <f>IF(AND(H9490=1,J9490&lt;&gt;""),E9490-J9490,"")</f>
        <v/>
      </c>
      <c r="T9490">
        <f>IF(G9490="","",MONTH(G9490))</f>
        <v/>
      </c>
    </row>
    <row r="9491">
      <c r="A9491" s="24" t="n"/>
      <c r="B9491" s="24" t="n"/>
      <c r="C9491" s="24" t="n"/>
      <c r="D9491" s="24" t="n"/>
      <c r="E9491" s="24" t="n"/>
      <c r="F9491" s="25">
        <f>IF($E9491="","",DATE(IF($A9491="",nominal_year,$A9491),$B9491,$C9491)+($D9491-IF(LEFT(hour_conv,1)="1",1,0))/24)</f>
        <v/>
      </c>
      <c r="G9491" s="26">
        <f>IF(F9491="","",INT(F9491))</f>
        <v/>
      </c>
      <c r="H9491">
        <f>IF(G9491="","",IF(AND(MONTH(G9491)*100+DAY(G9491)&gt;=season_lo,MONTH(G9491)*100+DAY(G9491)&lt;=season_hi),1,0))</f>
        <v/>
      </c>
      <c r="I9491">
        <f>IF(G9491="","",G9491-first_day+1)</f>
        <v/>
      </c>
      <c r="J9491" s="27">
        <f>IF(I9491="","",INDEX(Daily!$J$2:$J$421,I9491))</f>
        <v/>
      </c>
      <c r="K9491" s="27">
        <f>IF(J9491="","",J9491+cat_offset)</f>
        <v/>
      </c>
      <c r="L9491" s="27">
        <f>IF(J9491="","",MAX(0,E9491-J9491)^2)</f>
        <v/>
      </c>
      <c r="M9491" s="27">
        <f>IF(J9491="","",MAX(0,E9491-(J9491+twcdh_off))^2)</f>
        <v/>
      </c>
      <c r="N9491" s="27">
        <f>IF(E9491="","",MAX(0,E9491-swcdh_thr)^2)</f>
        <v/>
      </c>
      <c r="O9491">
        <f>IF(K9491="","",ROUND(E9491-K9491,0))</f>
        <v/>
      </c>
      <c r="P9491">
        <f>IF(O9491="","",IF(O9491&gt;=1,O9491,0))</f>
        <v/>
      </c>
      <c r="Q9491" s="27">
        <f>IF(E9491="","",MAX(0,E9491-22))</f>
        <v/>
      </c>
      <c r="R9491" s="27">
        <f>IF(H9491=1,E9491,"")</f>
        <v/>
      </c>
      <c r="S9491" s="27">
        <f>IF(AND(H9491=1,J9491&lt;&gt;""),E9491-J9491,"")</f>
        <v/>
      </c>
      <c r="T9491">
        <f>IF(G9491="","",MONTH(G9491))</f>
        <v/>
      </c>
    </row>
    <row r="9492">
      <c r="A9492" s="24" t="n"/>
      <c r="B9492" s="24" t="n"/>
      <c r="C9492" s="24" t="n"/>
      <c r="D9492" s="24" t="n"/>
      <c r="E9492" s="24" t="n"/>
      <c r="F9492" s="25">
        <f>IF($E9492="","",DATE(IF($A9492="",nominal_year,$A9492),$B9492,$C9492)+($D9492-IF(LEFT(hour_conv,1)="1",1,0))/24)</f>
        <v/>
      </c>
      <c r="G9492" s="26">
        <f>IF(F9492="","",INT(F9492))</f>
        <v/>
      </c>
      <c r="H9492">
        <f>IF(G9492="","",IF(AND(MONTH(G9492)*100+DAY(G9492)&gt;=season_lo,MONTH(G9492)*100+DAY(G9492)&lt;=season_hi),1,0))</f>
        <v/>
      </c>
      <c r="I9492">
        <f>IF(G9492="","",G9492-first_day+1)</f>
        <v/>
      </c>
      <c r="J9492" s="27">
        <f>IF(I9492="","",INDEX(Daily!$J$2:$J$421,I9492))</f>
        <v/>
      </c>
      <c r="K9492" s="27">
        <f>IF(J9492="","",J9492+cat_offset)</f>
        <v/>
      </c>
      <c r="L9492" s="27">
        <f>IF(J9492="","",MAX(0,E9492-J9492)^2)</f>
        <v/>
      </c>
      <c r="M9492" s="27">
        <f>IF(J9492="","",MAX(0,E9492-(J9492+twcdh_off))^2)</f>
        <v/>
      </c>
      <c r="N9492" s="27">
        <f>IF(E9492="","",MAX(0,E9492-swcdh_thr)^2)</f>
        <v/>
      </c>
      <c r="O9492">
        <f>IF(K9492="","",ROUND(E9492-K9492,0))</f>
        <v/>
      </c>
      <c r="P9492">
        <f>IF(O9492="","",IF(O9492&gt;=1,O9492,0))</f>
        <v/>
      </c>
      <c r="Q9492" s="27">
        <f>IF(E9492="","",MAX(0,E9492-22))</f>
        <v/>
      </c>
      <c r="R9492" s="27">
        <f>IF(H9492=1,E9492,"")</f>
        <v/>
      </c>
      <c r="S9492" s="27">
        <f>IF(AND(H9492=1,J9492&lt;&gt;""),E9492-J9492,"")</f>
        <v/>
      </c>
      <c r="T9492">
        <f>IF(G9492="","",MONTH(G9492))</f>
        <v/>
      </c>
    </row>
    <row r="9493">
      <c r="A9493" s="24" t="n"/>
      <c r="B9493" s="24" t="n"/>
      <c r="C9493" s="24" t="n"/>
      <c r="D9493" s="24" t="n"/>
      <c r="E9493" s="24" t="n"/>
      <c r="F9493" s="25">
        <f>IF($E9493="","",DATE(IF($A9493="",nominal_year,$A9493),$B9493,$C9493)+($D9493-IF(LEFT(hour_conv,1)="1",1,0))/24)</f>
        <v/>
      </c>
      <c r="G9493" s="26">
        <f>IF(F9493="","",INT(F9493))</f>
        <v/>
      </c>
      <c r="H9493">
        <f>IF(G9493="","",IF(AND(MONTH(G9493)*100+DAY(G9493)&gt;=season_lo,MONTH(G9493)*100+DAY(G9493)&lt;=season_hi),1,0))</f>
        <v/>
      </c>
      <c r="I9493">
        <f>IF(G9493="","",G9493-first_day+1)</f>
        <v/>
      </c>
      <c r="J9493" s="27">
        <f>IF(I9493="","",INDEX(Daily!$J$2:$J$421,I9493))</f>
        <v/>
      </c>
      <c r="K9493" s="27">
        <f>IF(J9493="","",J9493+cat_offset)</f>
        <v/>
      </c>
      <c r="L9493" s="27">
        <f>IF(J9493="","",MAX(0,E9493-J9493)^2)</f>
        <v/>
      </c>
      <c r="M9493" s="27">
        <f>IF(J9493="","",MAX(0,E9493-(J9493+twcdh_off))^2)</f>
        <v/>
      </c>
      <c r="N9493" s="27">
        <f>IF(E9493="","",MAX(0,E9493-swcdh_thr)^2)</f>
        <v/>
      </c>
      <c r="O9493">
        <f>IF(K9493="","",ROUND(E9493-K9493,0))</f>
        <v/>
      </c>
      <c r="P9493">
        <f>IF(O9493="","",IF(O9493&gt;=1,O9493,0))</f>
        <v/>
      </c>
      <c r="Q9493" s="27">
        <f>IF(E9493="","",MAX(0,E9493-22))</f>
        <v/>
      </c>
      <c r="R9493" s="27">
        <f>IF(H9493=1,E9493,"")</f>
        <v/>
      </c>
      <c r="S9493" s="27">
        <f>IF(AND(H9493=1,J9493&lt;&gt;""),E9493-J9493,"")</f>
        <v/>
      </c>
      <c r="T9493">
        <f>IF(G9493="","",MONTH(G9493))</f>
        <v/>
      </c>
    </row>
    <row r="9494">
      <c r="A9494" s="24" t="n"/>
      <c r="B9494" s="24" t="n"/>
      <c r="C9494" s="24" t="n"/>
      <c r="D9494" s="24" t="n"/>
      <c r="E9494" s="24" t="n"/>
      <c r="F9494" s="25">
        <f>IF($E9494="","",DATE(IF($A9494="",nominal_year,$A9494),$B9494,$C9494)+($D9494-IF(LEFT(hour_conv,1)="1",1,0))/24)</f>
        <v/>
      </c>
      <c r="G9494" s="26">
        <f>IF(F9494="","",INT(F9494))</f>
        <v/>
      </c>
      <c r="H9494">
        <f>IF(G9494="","",IF(AND(MONTH(G9494)*100+DAY(G9494)&gt;=season_lo,MONTH(G9494)*100+DAY(G9494)&lt;=season_hi),1,0))</f>
        <v/>
      </c>
      <c r="I9494">
        <f>IF(G9494="","",G9494-first_day+1)</f>
        <v/>
      </c>
      <c r="J9494" s="27">
        <f>IF(I9494="","",INDEX(Daily!$J$2:$J$421,I9494))</f>
        <v/>
      </c>
      <c r="K9494" s="27">
        <f>IF(J9494="","",J9494+cat_offset)</f>
        <v/>
      </c>
      <c r="L9494" s="27">
        <f>IF(J9494="","",MAX(0,E9494-J9494)^2)</f>
        <v/>
      </c>
      <c r="M9494" s="27">
        <f>IF(J9494="","",MAX(0,E9494-(J9494+twcdh_off))^2)</f>
        <v/>
      </c>
      <c r="N9494" s="27">
        <f>IF(E9494="","",MAX(0,E9494-swcdh_thr)^2)</f>
        <v/>
      </c>
      <c r="O9494">
        <f>IF(K9494="","",ROUND(E9494-K9494,0))</f>
        <v/>
      </c>
      <c r="P9494">
        <f>IF(O9494="","",IF(O9494&gt;=1,O9494,0))</f>
        <v/>
      </c>
      <c r="Q9494" s="27">
        <f>IF(E9494="","",MAX(0,E9494-22))</f>
        <v/>
      </c>
      <c r="R9494" s="27">
        <f>IF(H9494=1,E9494,"")</f>
        <v/>
      </c>
      <c r="S9494" s="27">
        <f>IF(AND(H9494=1,J9494&lt;&gt;""),E9494-J9494,"")</f>
        <v/>
      </c>
      <c r="T9494">
        <f>IF(G9494="","",MONTH(G9494))</f>
        <v/>
      </c>
    </row>
    <row r="9495">
      <c r="A9495" s="24" t="n"/>
      <c r="B9495" s="24" t="n"/>
      <c r="C9495" s="24" t="n"/>
      <c r="D9495" s="24" t="n"/>
      <c r="E9495" s="24" t="n"/>
      <c r="F9495" s="25">
        <f>IF($E9495="","",DATE(IF($A9495="",nominal_year,$A9495),$B9495,$C9495)+($D9495-IF(LEFT(hour_conv,1)="1",1,0))/24)</f>
        <v/>
      </c>
      <c r="G9495" s="26">
        <f>IF(F9495="","",INT(F9495))</f>
        <v/>
      </c>
      <c r="H9495">
        <f>IF(G9495="","",IF(AND(MONTH(G9495)*100+DAY(G9495)&gt;=season_lo,MONTH(G9495)*100+DAY(G9495)&lt;=season_hi),1,0))</f>
        <v/>
      </c>
      <c r="I9495">
        <f>IF(G9495="","",G9495-first_day+1)</f>
        <v/>
      </c>
      <c r="J9495" s="27">
        <f>IF(I9495="","",INDEX(Daily!$J$2:$J$421,I9495))</f>
        <v/>
      </c>
      <c r="K9495" s="27">
        <f>IF(J9495="","",J9495+cat_offset)</f>
        <v/>
      </c>
      <c r="L9495" s="27">
        <f>IF(J9495="","",MAX(0,E9495-J9495)^2)</f>
        <v/>
      </c>
      <c r="M9495" s="27">
        <f>IF(J9495="","",MAX(0,E9495-(J9495+twcdh_off))^2)</f>
        <v/>
      </c>
      <c r="N9495" s="27">
        <f>IF(E9495="","",MAX(0,E9495-swcdh_thr)^2)</f>
        <v/>
      </c>
      <c r="O9495">
        <f>IF(K9495="","",ROUND(E9495-K9495,0))</f>
        <v/>
      </c>
      <c r="P9495">
        <f>IF(O9495="","",IF(O9495&gt;=1,O9495,0))</f>
        <v/>
      </c>
      <c r="Q9495" s="27">
        <f>IF(E9495="","",MAX(0,E9495-22))</f>
        <v/>
      </c>
      <c r="R9495" s="27">
        <f>IF(H9495=1,E9495,"")</f>
        <v/>
      </c>
      <c r="S9495" s="27">
        <f>IF(AND(H9495=1,J9495&lt;&gt;""),E9495-J9495,"")</f>
        <v/>
      </c>
      <c r="T9495">
        <f>IF(G9495="","",MONTH(G9495))</f>
        <v/>
      </c>
    </row>
    <row r="9496">
      <c r="A9496" s="24" t="n"/>
      <c r="B9496" s="24" t="n"/>
      <c r="C9496" s="24" t="n"/>
      <c r="D9496" s="24" t="n"/>
      <c r="E9496" s="24" t="n"/>
      <c r="F9496" s="25">
        <f>IF($E9496="","",DATE(IF($A9496="",nominal_year,$A9496),$B9496,$C9496)+($D9496-IF(LEFT(hour_conv,1)="1",1,0))/24)</f>
        <v/>
      </c>
      <c r="G9496" s="26">
        <f>IF(F9496="","",INT(F9496))</f>
        <v/>
      </c>
      <c r="H9496">
        <f>IF(G9496="","",IF(AND(MONTH(G9496)*100+DAY(G9496)&gt;=season_lo,MONTH(G9496)*100+DAY(G9496)&lt;=season_hi),1,0))</f>
        <v/>
      </c>
      <c r="I9496">
        <f>IF(G9496="","",G9496-first_day+1)</f>
        <v/>
      </c>
      <c r="J9496" s="27">
        <f>IF(I9496="","",INDEX(Daily!$J$2:$J$421,I9496))</f>
        <v/>
      </c>
      <c r="K9496" s="27">
        <f>IF(J9496="","",J9496+cat_offset)</f>
        <v/>
      </c>
      <c r="L9496" s="27">
        <f>IF(J9496="","",MAX(0,E9496-J9496)^2)</f>
        <v/>
      </c>
      <c r="M9496" s="27">
        <f>IF(J9496="","",MAX(0,E9496-(J9496+twcdh_off))^2)</f>
        <v/>
      </c>
      <c r="N9496" s="27">
        <f>IF(E9496="","",MAX(0,E9496-swcdh_thr)^2)</f>
        <v/>
      </c>
      <c r="O9496">
        <f>IF(K9496="","",ROUND(E9496-K9496,0))</f>
        <v/>
      </c>
      <c r="P9496">
        <f>IF(O9496="","",IF(O9496&gt;=1,O9496,0))</f>
        <v/>
      </c>
      <c r="Q9496" s="27">
        <f>IF(E9496="","",MAX(0,E9496-22))</f>
        <v/>
      </c>
      <c r="R9496" s="27">
        <f>IF(H9496=1,E9496,"")</f>
        <v/>
      </c>
      <c r="S9496" s="27">
        <f>IF(AND(H9496=1,J9496&lt;&gt;""),E9496-J9496,"")</f>
        <v/>
      </c>
      <c r="T9496">
        <f>IF(G9496="","",MONTH(G9496))</f>
        <v/>
      </c>
    </row>
    <row r="9497">
      <c r="A9497" s="24" t="n"/>
      <c r="B9497" s="24" t="n"/>
      <c r="C9497" s="24" t="n"/>
      <c r="D9497" s="24" t="n"/>
      <c r="E9497" s="24" t="n"/>
      <c r="F9497" s="25">
        <f>IF($E9497="","",DATE(IF($A9497="",nominal_year,$A9497),$B9497,$C9497)+($D9497-IF(LEFT(hour_conv,1)="1",1,0))/24)</f>
        <v/>
      </c>
      <c r="G9497" s="26">
        <f>IF(F9497="","",INT(F9497))</f>
        <v/>
      </c>
      <c r="H9497">
        <f>IF(G9497="","",IF(AND(MONTH(G9497)*100+DAY(G9497)&gt;=season_lo,MONTH(G9497)*100+DAY(G9497)&lt;=season_hi),1,0))</f>
        <v/>
      </c>
      <c r="I9497">
        <f>IF(G9497="","",G9497-first_day+1)</f>
        <v/>
      </c>
      <c r="J9497" s="27">
        <f>IF(I9497="","",INDEX(Daily!$J$2:$J$421,I9497))</f>
        <v/>
      </c>
      <c r="K9497" s="27">
        <f>IF(J9497="","",J9497+cat_offset)</f>
        <v/>
      </c>
      <c r="L9497" s="27">
        <f>IF(J9497="","",MAX(0,E9497-J9497)^2)</f>
        <v/>
      </c>
      <c r="M9497" s="27">
        <f>IF(J9497="","",MAX(0,E9497-(J9497+twcdh_off))^2)</f>
        <v/>
      </c>
      <c r="N9497" s="27">
        <f>IF(E9497="","",MAX(0,E9497-swcdh_thr)^2)</f>
        <v/>
      </c>
      <c r="O9497">
        <f>IF(K9497="","",ROUND(E9497-K9497,0))</f>
        <v/>
      </c>
      <c r="P9497">
        <f>IF(O9497="","",IF(O9497&gt;=1,O9497,0))</f>
        <v/>
      </c>
      <c r="Q9497" s="27">
        <f>IF(E9497="","",MAX(0,E9497-22))</f>
        <v/>
      </c>
      <c r="R9497" s="27">
        <f>IF(H9497=1,E9497,"")</f>
        <v/>
      </c>
      <c r="S9497" s="27">
        <f>IF(AND(H9497=1,J9497&lt;&gt;""),E9497-J9497,"")</f>
        <v/>
      </c>
      <c r="T9497">
        <f>IF(G9497="","",MONTH(G9497))</f>
        <v/>
      </c>
    </row>
    <row r="9498">
      <c r="A9498" s="24" t="n"/>
      <c r="B9498" s="24" t="n"/>
      <c r="C9498" s="24" t="n"/>
      <c r="D9498" s="24" t="n"/>
      <c r="E9498" s="24" t="n"/>
      <c r="F9498" s="25">
        <f>IF($E9498="","",DATE(IF($A9498="",nominal_year,$A9498),$B9498,$C9498)+($D9498-IF(LEFT(hour_conv,1)="1",1,0))/24)</f>
        <v/>
      </c>
      <c r="G9498" s="26">
        <f>IF(F9498="","",INT(F9498))</f>
        <v/>
      </c>
      <c r="H9498">
        <f>IF(G9498="","",IF(AND(MONTH(G9498)*100+DAY(G9498)&gt;=season_lo,MONTH(G9498)*100+DAY(G9498)&lt;=season_hi),1,0))</f>
        <v/>
      </c>
      <c r="I9498">
        <f>IF(G9498="","",G9498-first_day+1)</f>
        <v/>
      </c>
      <c r="J9498" s="27">
        <f>IF(I9498="","",INDEX(Daily!$J$2:$J$421,I9498))</f>
        <v/>
      </c>
      <c r="K9498" s="27">
        <f>IF(J9498="","",J9498+cat_offset)</f>
        <v/>
      </c>
      <c r="L9498" s="27">
        <f>IF(J9498="","",MAX(0,E9498-J9498)^2)</f>
        <v/>
      </c>
      <c r="M9498" s="27">
        <f>IF(J9498="","",MAX(0,E9498-(J9498+twcdh_off))^2)</f>
        <v/>
      </c>
      <c r="N9498" s="27">
        <f>IF(E9498="","",MAX(0,E9498-swcdh_thr)^2)</f>
        <v/>
      </c>
      <c r="O9498">
        <f>IF(K9498="","",ROUND(E9498-K9498,0))</f>
        <v/>
      </c>
      <c r="P9498">
        <f>IF(O9498="","",IF(O9498&gt;=1,O9498,0))</f>
        <v/>
      </c>
      <c r="Q9498" s="27">
        <f>IF(E9498="","",MAX(0,E9498-22))</f>
        <v/>
      </c>
      <c r="R9498" s="27">
        <f>IF(H9498=1,E9498,"")</f>
        <v/>
      </c>
      <c r="S9498" s="27">
        <f>IF(AND(H9498=1,J9498&lt;&gt;""),E9498-J9498,"")</f>
        <v/>
      </c>
      <c r="T9498">
        <f>IF(G9498="","",MONTH(G9498))</f>
        <v/>
      </c>
    </row>
    <row r="9499">
      <c r="A9499" s="24" t="n"/>
      <c r="B9499" s="24" t="n"/>
      <c r="C9499" s="24" t="n"/>
      <c r="D9499" s="24" t="n"/>
      <c r="E9499" s="24" t="n"/>
      <c r="F9499" s="25">
        <f>IF($E9499="","",DATE(IF($A9499="",nominal_year,$A9499),$B9499,$C9499)+($D9499-IF(LEFT(hour_conv,1)="1",1,0))/24)</f>
        <v/>
      </c>
      <c r="G9499" s="26">
        <f>IF(F9499="","",INT(F9499))</f>
        <v/>
      </c>
      <c r="H9499">
        <f>IF(G9499="","",IF(AND(MONTH(G9499)*100+DAY(G9499)&gt;=season_lo,MONTH(G9499)*100+DAY(G9499)&lt;=season_hi),1,0))</f>
        <v/>
      </c>
      <c r="I9499">
        <f>IF(G9499="","",G9499-first_day+1)</f>
        <v/>
      </c>
      <c r="J9499" s="27">
        <f>IF(I9499="","",INDEX(Daily!$J$2:$J$421,I9499))</f>
        <v/>
      </c>
      <c r="K9499" s="27">
        <f>IF(J9499="","",J9499+cat_offset)</f>
        <v/>
      </c>
      <c r="L9499" s="27">
        <f>IF(J9499="","",MAX(0,E9499-J9499)^2)</f>
        <v/>
      </c>
      <c r="M9499" s="27">
        <f>IF(J9499="","",MAX(0,E9499-(J9499+twcdh_off))^2)</f>
        <v/>
      </c>
      <c r="N9499" s="27">
        <f>IF(E9499="","",MAX(0,E9499-swcdh_thr)^2)</f>
        <v/>
      </c>
      <c r="O9499">
        <f>IF(K9499="","",ROUND(E9499-K9499,0))</f>
        <v/>
      </c>
      <c r="P9499">
        <f>IF(O9499="","",IF(O9499&gt;=1,O9499,0))</f>
        <v/>
      </c>
      <c r="Q9499" s="27">
        <f>IF(E9499="","",MAX(0,E9499-22))</f>
        <v/>
      </c>
      <c r="R9499" s="27">
        <f>IF(H9499=1,E9499,"")</f>
        <v/>
      </c>
      <c r="S9499" s="27">
        <f>IF(AND(H9499=1,J9499&lt;&gt;""),E9499-J9499,"")</f>
        <v/>
      </c>
      <c r="T9499">
        <f>IF(G9499="","",MONTH(G9499))</f>
        <v/>
      </c>
    </row>
    <row r="9500">
      <c r="A9500" s="24" t="n"/>
      <c r="B9500" s="24" t="n"/>
      <c r="C9500" s="24" t="n"/>
      <c r="D9500" s="24" t="n"/>
      <c r="E9500" s="24" t="n"/>
      <c r="F9500" s="25">
        <f>IF($E9500="","",DATE(IF($A9500="",nominal_year,$A9500),$B9500,$C9500)+($D9500-IF(LEFT(hour_conv,1)="1",1,0))/24)</f>
        <v/>
      </c>
      <c r="G9500" s="26">
        <f>IF(F9500="","",INT(F9500))</f>
        <v/>
      </c>
      <c r="H9500">
        <f>IF(G9500="","",IF(AND(MONTH(G9500)*100+DAY(G9500)&gt;=season_lo,MONTH(G9500)*100+DAY(G9500)&lt;=season_hi),1,0))</f>
        <v/>
      </c>
      <c r="I9500">
        <f>IF(G9500="","",G9500-first_day+1)</f>
        <v/>
      </c>
      <c r="J9500" s="27">
        <f>IF(I9500="","",INDEX(Daily!$J$2:$J$421,I9500))</f>
        <v/>
      </c>
      <c r="K9500" s="27">
        <f>IF(J9500="","",J9500+cat_offset)</f>
        <v/>
      </c>
      <c r="L9500" s="27">
        <f>IF(J9500="","",MAX(0,E9500-J9500)^2)</f>
        <v/>
      </c>
      <c r="M9500" s="27">
        <f>IF(J9500="","",MAX(0,E9500-(J9500+twcdh_off))^2)</f>
        <v/>
      </c>
      <c r="N9500" s="27">
        <f>IF(E9500="","",MAX(0,E9500-swcdh_thr)^2)</f>
        <v/>
      </c>
      <c r="O9500">
        <f>IF(K9500="","",ROUND(E9500-K9500,0))</f>
        <v/>
      </c>
      <c r="P9500">
        <f>IF(O9500="","",IF(O9500&gt;=1,O9500,0))</f>
        <v/>
      </c>
      <c r="Q9500" s="27">
        <f>IF(E9500="","",MAX(0,E9500-22))</f>
        <v/>
      </c>
      <c r="R9500" s="27">
        <f>IF(H9500=1,E9500,"")</f>
        <v/>
      </c>
      <c r="S9500" s="27">
        <f>IF(AND(H9500=1,J9500&lt;&gt;""),E9500-J9500,"")</f>
        <v/>
      </c>
      <c r="T9500">
        <f>IF(G9500="","",MONTH(G9500))</f>
        <v/>
      </c>
    </row>
    <row r="9501">
      <c r="A9501" s="24" t="n"/>
      <c r="B9501" s="24" t="n"/>
      <c r="C9501" s="24" t="n"/>
      <c r="D9501" s="24" t="n"/>
      <c r="E9501" s="24" t="n"/>
      <c r="F9501" s="25">
        <f>IF($E9501="","",DATE(IF($A9501="",nominal_year,$A9501),$B9501,$C9501)+($D9501-IF(LEFT(hour_conv,1)="1",1,0))/24)</f>
        <v/>
      </c>
      <c r="G9501" s="26">
        <f>IF(F9501="","",INT(F9501))</f>
        <v/>
      </c>
      <c r="H9501">
        <f>IF(G9501="","",IF(AND(MONTH(G9501)*100+DAY(G9501)&gt;=season_lo,MONTH(G9501)*100+DAY(G9501)&lt;=season_hi),1,0))</f>
        <v/>
      </c>
      <c r="I9501">
        <f>IF(G9501="","",G9501-first_day+1)</f>
        <v/>
      </c>
      <c r="J9501" s="27">
        <f>IF(I9501="","",INDEX(Daily!$J$2:$J$421,I9501))</f>
        <v/>
      </c>
      <c r="K9501" s="27">
        <f>IF(J9501="","",J9501+cat_offset)</f>
        <v/>
      </c>
      <c r="L9501" s="27">
        <f>IF(J9501="","",MAX(0,E9501-J9501)^2)</f>
        <v/>
      </c>
      <c r="M9501" s="27">
        <f>IF(J9501="","",MAX(0,E9501-(J9501+twcdh_off))^2)</f>
        <v/>
      </c>
      <c r="N9501" s="27">
        <f>IF(E9501="","",MAX(0,E9501-swcdh_thr)^2)</f>
        <v/>
      </c>
      <c r="O9501">
        <f>IF(K9501="","",ROUND(E9501-K9501,0))</f>
        <v/>
      </c>
      <c r="P9501">
        <f>IF(O9501="","",IF(O9501&gt;=1,O9501,0))</f>
        <v/>
      </c>
      <c r="Q9501" s="27">
        <f>IF(E9501="","",MAX(0,E9501-22))</f>
        <v/>
      </c>
      <c r="R9501" s="27">
        <f>IF(H9501=1,E9501,"")</f>
        <v/>
      </c>
      <c r="S9501" s="27">
        <f>IF(AND(H9501=1,J9501&lt;&gt;""),E9501-J9501,"")</f>
        <v/>
      </c>
      <c r="T9501">
        <f>IF(G9501="","",MONTH(G9501))</f>
        <v/>
      </c>
    </row>
    <row r="9502">
      <c r="A9502" s="24" t="n"/>
      <c r="B9502" s="24" t="n"/>
      <c r="C9502" s="24" t="n"/>
      <c r="D9502" s="24" t="n"/>
      <c r="E9502" s="24" t="n"/>
      <c r="F9502" s="25">
        <f>IF($E9502="","",DATE(IF($A9502="",nominal_year,$A9502),$B9502,$C9502)+($D9502-IF(LEFT(hour_conv,1)="1",1,0))/24)</f>
        <v/>
      </c>
      <c r="G9502" s="26">
        <f>IF(F9502="","",INT(F9502))</f>
        <v/>
      </c>
      <c r="H9502">
        <f>IF(G9502="","",IF(AND(MONTH(G9502)*100+DAY(G9502)&gt;=season_lo,MONTH(G9502)*100+DAY(G9502)&lt;=season_hi),1,0))</f>
        <v/>
      </c>
      <c r="I9502">
        <f>IF(G9502="","",G9502-first_day+1)</f>
        <v/>
      </c>
      <c r="J9502" s="27">
        <f>IF(I9502="","",INDEX(Daily!$J$2:$J$421,I9502))</f>
        <v/>
      </c>
      <c r="K9502" s="27">
        <f>IF(J9502="","",J9502+cat_offset)</f>
        <v/>
      </c>
      <c r="L9502" s="27">
        <f>IF(J9502="","",MAX(0,E9502-J9502)^2)</f>
        <v/>
      </c>
      <c r="M9502" s="27">
        <f>IF(J9502="","",MAX(0,E9502-(J9502+twcdh_off))^2)</f>
        <v/>
      </c>
      <c r="N9502" s="27">
        <f>IF(E9502="","",MAX(0,E9502-swcdh_thr)^2)</f>
        <v/>
      </c>
      <c r="O9502">
        <f>IF(K9502="","",ROUND(E9502-K9502,0))</f>
        <v/>
      </c>
      <c r="P9502">
        <f>IF(O9502="","",IF(O9502&gt;=1,O9502,0))</f>
        <v/>
      </c>
      <c r="Q9502" s="27">
        <f>IF(E9502="","",MAX(0,E9502-22))</f>
        <v/>
      </c>
      <c r="R9502" s="27">
        <f>IF(H9502=1,E9502,"")</f>
        <v/>
      </c>
      <c r="S9502" s="27">
        <f>IF(AND(H9502=1,J9502&lt;&gt;""),E9502-J9502,"")</f>
        <v/>
      </c>
      <c r="T9502">
        <f>IF(G9502="","",MONTH(G9502))</f>
        <v/>
      </c>
    </row>
    <row r="9503">
      <c r="A9503" s="24" t="n"/>
      <c r="B9503" s="24" t="n"/>
      <c r="C9503" s="24" t="n"/>
      <c r="D9503" s="24" t="n"/>
      <c r="E9503" s="24" t="n"/>
      <c r="F9503" s="25">
        <f>IF($E9503="","",DATE(IF($A9503="",nominal_year,$A9503),$B9503,$C9503)+($D9503-IF(LEFT(hour_conv,1)="1",1,0))/24)</f>
        <v/>
      </c>
      <c r="G9503" s="26">
        <f>IF(F9503="","",INT(F9503))</f>
        <v/>
      </c>
      <c r="H9503">
        <f>IF(G9503="","",IF(AND(MONTH(G9503)*100+DAY(G9503)&gt;=season_lo,MONTH(G9503)*100+DAY(G9503)&lt;=season_hi),1,0))</f>
        <v/>
      </c>
      <c r="I9503">
        <f>IF(G9503="","",G9503-first_day+1)</f>
        <v/>
      </c>
      <c r="J9503" s="27">
        <f>IF(I9503="","",INDEX(Daily!$J$2:$J$421,I9503))</f>
        <v/>
      </c>
      <c r="K9503" s="27">
        <f>IF(J9503="","",J9503+cat_offset)</f>
        <v/>
      </c>
      <c r="L9503" s="27">
        <f>IF(J9503="","",MAX(0,E9503-J9503)^2)</f>
        <v/>
      </c>
      <c r="M9503" s="27">
        <f>IF(J9503="","",MAX(0,E9503-(J9503+twcdh_off))^2)</f>
        <v/>
      </c>
      <c r="N9503" s="27">
        <f>IF(E9503="","",MAX(0,E9503-swcdh_thr)^2)</f>
        <v/>
      </c>
      <c r="O9503">
        <f>IF(K9503="","",ROUND(E9503-K9503,0))</f>
        <v/>
      </c>
      <c r="P9503">
        <f>IF(O9503="","",IF(O9503&gt;=1,O9503,0))</f>
        <v/>
      </c>
      <c r="Q9503" s="27">
        <f>IF(E9503="","",MAX(0,E9503-22))</f>
        <v/>
      </c>
      <c r="R9503" s="27">
        <f>IF(H9503=1,E9503,"")</f>
        <v/>
      </c>
      <c r="S9503" s="27">
        <f>IF(AND(H9503=1,J9503&lt;&gt;""),E9503-J9503,"")</f>
        <v/>
      </c>
      <c r="T9503">
        <f>IF(G9503="","",MONTH(G9503))</f>
        <v/>
      </c>
    </row>
    <row r="9504">
      <c r="A9504" s="24" t="n"/>
      <c r="B9504" s="24" t="n"/>
      <c r="C9504" s="24" t="n"/>
      <c r="D9504" s="24" t="n"/>
      <c r="E9504" s="24" t="n"/>
      <c r="F9504" s="25">
        <f>IF($E9504="","",DATE(IF($A9504="",nominal_year,$A9504),$B9504,$C9504)+($D9504-IF(LEFT(hour_conv,1)="1",1,0))/24)</f>
        <v/>
      </c>
      <c r="G9504" s="26">
        <f>IF(F9504="","",INT(F9504))</f>
        <v/>
      </c>
      <c r="H9504">
        <f>IF(G9504="","",IF(AND(MONTH(G9504)*100+DAY(G9504)&gt;=season_lo,MONTH(G9504)*100+DAY(G9504)&lt;=season_hi),1,0))</f>
        <v/>
      </c>
      <c r="I9504">
        <f>IF(G9504="","",G9504-first_day+1)</f>
        <v/>
      </c>
      <c r="J9504" s="27">
        <f>IF(I9504="","",INDEX(Daily!$J$2:$J$421,I9504))</f>
        <v/>
      </c>
      <c r="K9504" s="27">
        <f>IF(J9504="","",J9504+cat_offset)</f>
        <v/>
      </c>
      <c r="L9504" s="27">
        <f>IF(J9504="","",MAX(0,E9504-J9504)^2)</f>
        <v/>
      </c>
      <c r="M9504" s="27">
        <f>IF(J9504="","",MAX(0,E9504-(J9504+twcdh_off))^2)</f>
        <v/>
      </c>
      <c r="N9504" s="27">
        <f>IF(E9504="","",MAX(0,E9504-swcdh_thr)^2)</f>
        <v/>
      </c>
      <c r="O9504">
        <f>IF(K9504="","",ROUND(E9504-K9504,0))</f>
        <v/>
      </c>
      <c r="P9504">
        <f>IF(O9504="","",IF(O9504&gt;=1,O9504,0))</f>
        <v/>
      </c>
      <c r="Q9504" s="27">
        <f>IF(E9504="","",MAX(0,E9504-22))</f>
        <v/>
      </c>
      <c r="R9504" s="27">
        <f>IF(H9504=1,E9504,"")</f>
        <v/>
      </c>
      <c r="S9504" s="27">
        <f>IF(AND(H9504=1,J9504&lt;&gt;""),E9504-J9504,"")</f>
        <v/>
      </c>
      <c r="T9504">
        <f>IF(G9504="","",MONTH(G9504))</f>
        <v/>
      </c>
    </row>
    <row r="9505">
      <c r="A9505" s="24" t="n"/>
      <c r="B9505" s="24" t="n"/>
      <c r="C9505" s="24" t="n"/>
      <c r="D9505" s="24" t="n"/>
      <c r="E9505" s="24" t="n"/>
      <c r="F9505" s="25">
        <f>IF($E9505="","",DATE(IF($A9505="",nominal_year,$A9505),$B9505,$C9505)+($D9505-IF(LEFT(hour_conv,1)="1",1,0))/24)</f>
        <v/>
      </c>
      <c r="G9505" s="26">
        <f>IF(F9505="","",INT(F9505))</f>
        <v/>
      </c>
      <c r="H9505">
        <f>IF(G9505="","",IF(AND(MONTH(G9505)*100+DAY(G9505)&gt;=season_lo,MONTH(G9505)*100+DAY(G9505)&lt;=season_hi),1,0))</f>
        <v/>
      </c>
      <c r="I9505">
        <f>IF(G9505="","",G9505-first_day+1)</f>
        <v/>
      </c>
      <c r="J9505" s="27">
        <f>IF(I9505="","",INDEX(Daily!$J$2:$J$421,I9505))</f>
        <v/>
      </c>
      <c r="K9505" s="27">
        <f>IF(J9505="","",J9505+cat_offset)</f>
        <v/>
      </c>
      <c r="L9505" s="27">
        <f>IF(J9505="","",MAX(0,E9505-J9505)^2)</f>
        <v/>
      </c>
      <c r="M9505" s="27">
        <f>IF(J9505="","",MAX(0,E9505-(J9505+twcdh_off))^2)</f>
        <v/>
      </c>
      <c r="N9505" s="27">
        <f>IF(E9505="","",MAX(0,E9505-swcdh_thr)^2)</f>
        <v/>
      </c>
      <c r="O9505">
        <f>IF(K9505="","",ROUND(E9505-K9505,0))</f>
        <v/>
      </c>
      <c r="P9505">
        <f>IF(O9505="","",IF(O9505&gt;=1,O9505,0))</f>
        <v/>
      </c>
      <c r="Q9505" s="27">
        <f>IF(E9505="","",MAX(0,E9505-22))</f>
        <v/>
      </c>
      <c r="R9505" s="27">
        <f>IF(H9505=1,E9505,"")</f>
        <v/>
      </c>
      <c r="S9505" s="27">
        <f>IF(AND(H9505=1,J9505&lt;&gt;""),E9505-J9505,"")</f>
        <v/>
      </c>
      <c r="T9505">
        <f>IF(G9505="","",MONTH(G9505))</f>
        <v/>
      </c>
    </row>
    <row r="9506">
      <c r="A9506" s="24" t="n"/>
      <c r="B9506" s="24" t="n"/>
      <c r="C9506" s="24" t="n"/>
      <c r="D9506" s="24" t="n"/>
      <c r="E9506" s="24" t="n"/>
      <c r="F9506" s="25">
        <f>IF($E9506="","",DATE(IF($A9506="",nominal_year,$A9506),$B9506,$C9506)+($D9506-IF(LEFT(hour_conv,1)="1",1,0))/24)</f>
        <v/>
      </c>
      <c r="G9506" s="26">
        <f>IF(F9506="","",INT(F9506))</f>
        <v/>
      </c>
      <c r="H9506">
        <f>IF(G9506="","",IF(AND(MONTH(G9506)*100+DAY(G9506)&gt;=season_lo,MONTH(G9506)*100+DAY(G9506)&lt;=season_hi),1,0))</f>
        <v/>
      </c>
      <c r="I9506">
        <f>IF(G9506="","",G9506-first_day+1)</f>
        <v/>
      </c>
      <c r="J9506" s="27">
        <f>IF(I9506="","",INDEX(Daily!$J$2:$J$421,I9506))</f>
        <v/>
      </c>
      <c r="K9506" s="27">
        <f>IF(J9506="","",J9506+cat_offset)</f>
        <v/>
      </c>
      <c r="L9506" s="27">
        <f>IF(J9506="","",MAX(0,E9506-J9506)^2)</f>
        <v/>
      </c>
      <c r="M9506" s="27">
        <f>IF(J9506="","",MAX(0,E9506-(J9506+twcdh_off))^2)</f>
        <v/>
      </c>
      <c r="N9506" s="27">
        <f>IF(E9506="","",MAX(0,E9506-swcdh_thr)^2)</f>
        <v/>
      </c>
      <c r="O9506">
        <f>IF(K9506="","",ROUND(E9506-K9506,0))</f>
        <v/>
      </c>
      <c r="P9506">
        <f>IF(O9506="","",IF(O9506&gt;=1,O9506,0))</f>
        <v/>
      </c>
      <c r="Q9506" s="27">
        <f>IF(E9506="","",MAX(0,E9506-22))</f>
        <v/>
      </c>
      <c r="R9506" s="27">
        <f>IF(H9506=1,E9506,"")</f>
        <v/>
      </c>
      <c r="S9506" s="27">
        <f>IF(AND(H9506=1,J9506&lt;&gt;""),E9506-J9506,"")</f>
        <v/>
      </c>
      <c r="T9506">
        <f>IF(G9506="","",MONTH(G9506))</f>
        <v/>
      </c>
    </row>
    <row r="9507">
      <c r="A9507" s="24" t="n"/>
      <c r="B9507" s="24" t="n"/>
      <c r="C9507" s="24" t="n"/>
      <c r="D9507" s="24" t="n"/>
      <c r="E9507" s="24" t="n"/>
      <c r="F9507" s="25">
        <f>IF($E9507="","",DATE(IF($A9507="",nominal_year,$A9507),$B9507,$C9507)+($D9507-IF(LEFT(hour_conv,1)="1",1,0))/24)</f>
        <v/>
      </c>
      <c r="G9507" s="26">
        <f>IF(F9507="","",INT(F9507))</f>
        <v/>
      </c>
      <c r="H9507">
        <f>IF(G9507="","",IF(AND(MONTH(G9507)*100+DAY(G9507)&gt;=season_lo,MONTH(G9507)*100+DAY(G9507)&lt;=season_hi),1,0))</f>
        <v/>
      </c>
      <c r="I9507">
        <f>IF(G9507="","",G9507-first_day+1)</f>
        <v/>
      </c>
      <c r="J9507" s="27">
        <f>IF(I9507="","",INDEX(Daily!$J$2:$J$421,I9507))</f>
        <v/>
      </c>
      <c r="K9507" s="27">
        <f>IF(J9507="","",J9507+cat_offset)</f>
        <v/>
      </c>
      <c r="L9507" s="27">
        <f>IF(J9507="","",MAX(0,E9507-J9507)^2)</f>
        <v/>
      </c>
      <c r="M9507" s="27">
        <f>IF(J9507="","",MAX(0,E9507-(J9507+twcdh_off))^2)</f>
        <v/>
      </c>
      <c r="N9507" s="27">
        <f>IF(E9507="","",MAX(0,E9507-swcdh_thr)^2)</f>
        <v/>
      </c>
      <c r="O9507">
        <f>IF(K9507="","",ROUND(E9507-K9507,0))</f>
        <v/>
      </c>
      <c r="P9507">
        <f>IF(O9507="","",IF(O9507&gt;=1,O9507,0))</f>
        <v/>
      </c>
      <c r="Q9507" s="27">
        <f>IF(E9507="","",MAX(0,E9507-22))</f>
        <v/>
      </c>
      <c r="R9507" s="27">
        <f>IF(H9507=1,E9507,"")</f>
        <v/>
      </c>
      <c r="S9507" s="27">
        <f>IF(AND(H9507=1,J9507&lt;&gt;""),E9507-J9507,"")</f>
        <v/>
      </c>
      <c r="T9507">
        <f>IF(G9507="","",MONTH(G9507))</f>
        <v/>
      </c>
    </row>
    <row r="9508">
      <c r="A9508" s="24" t="n"/>
      <c r="B9508" s="24" t="n"/>
      <c r="C9508" s="24" t="n"/>
      <c r="D9508" s="24" t="n"/>
      <c r="E9508" s="24" t="n"/>
      <c r="F9508" s="25">
        <f>IF($E9508="","",DATE(IF($A9508="",nominal_year,$A9508),$B9508,$C9508)+($D9508-IF(LEFT(hour_conv,1)="1",1,0))/24)</f>
        <v/>
      </c>
      <c r="G9508" s="26">
        <f>IF(F9508="","",INT(F9508))</f>
        <v/>
      </c>
      <c r="H9508">
        <f>IF(G9508="","",IF(AND(MONTH(G9508)*100+DAY(G9508)&gt;=season_lo,MONTH(G9508)*100+DAY(G9508)&lt;=season_hi),1,0))</f>
        <v/>
      </c>
      <c r="I9508">
        <f>IF(G9508="","",G9508-first_day+1)</f>
        <v/>
      </c>
      <c r="J9508" s="27">
        <f>IF(I9508="","",INDEX(Daily!$J$2:$J$421,I9508))</f>
        <v/>
      </c>
      <c r="K9508" s="27">
        <f>IF(J9508="","",J9508+cat_offset)</f>
        <v/>
      </c>
      <c r="L9508" s="27">
        <f>IF(J9508="","",MAX(0,E9508-J9508)^2)</f>
        <v/>
      </c>
      <c r="M9508" s="27">
        <f>IF(J9508="","",MAX(0,E9508-(J9508+twcdh_off))^2)</f>
        <v/>
      </c>
      <c r="N9508" s="27">
        <f>IF(E9508="","",MAX(0,E9508-swcdh_thr)^2)</f>
        <v/>
      </c>
      <c r="O9508">
        <f>IF(K9508="","",ROUND(E9508-K9508,0))</f>
        <v/>
      </c>
      <c r="P9508">
        <f>IF(O9508="","",IF(O9508&gt;=1,O9508,0))</f>
        <v/>
      </c>
      <c r="Q9508" s="27">
        <f>IF(E9508="","",MAX(0,E9508-22))</f>
        <v/>
      </c>
      <c r="R9508" s="27">
        <f>IF(H9508=1,E9508,"")</f>
        <v/>
      </c>
      <c r="S9508" s="27">
        <f>IF(AND(H9508=1,J9508&lt;&gt;""),E9508-J9508,"")</f>
        <v/>
      </c>
      <c r="T9508">
        <f>IF(G9508="","",MONTH(G9508))</f>
        <v/>
      </c>
    </row>
    <row r="9509">
      <c r="A9509" s="24" t="n"/>
      <c r="B9509" s="24" t="n"/>
      <c r="C9509" s="24" t="n"/>
      <c r="D9509" s="24" t="n"/>
      <c r="E9509" s="24" t="n"/>
      <c r="F9509" s="25">
        <f>IF($E9509="","",DATE(IF($A9509="",nominal_year,$A9509),$B9509,$C9509)+($D9509-IF(LEFT(hour_conv,1)="1",1,0))/24)</f>
        <v/>
      </c>
      <c r="G9509" s="26">
        <f>IF(F9509="","",INT(F9509))</f>
        <v/>
      </c>
      <c r="H9509">
        <f>IF(G9509="","",IF(AND(MONTH(G9509)*100+DAY(G9509)&gt;=season_lo,MONTH(G9509)*100+DAY(G9509)&lt;=season_hi),1,0))</f>
        <v/>
      </c>
      <c r="I9509">
        <f>IF(G9509="","",G9509-first_day+1)</f>
        <v/>
      </c>
      <c r="J9509" s="27">
        <f>IF(I9509="","",INDEX(Daily!$J$2:$J$421,I9509))</f>
        <v/>
      </c>
      <c r="K9509" s="27">
        <f>IF(J9509="","",J9509+cat_offset)</f>
        <v/>
      </c>
      <c r="L9509" s="27">
        <f>IF(J9509="","",MAX(0,E9509-J9509)^2)</f>
        <v/>
      </c>
      <c r="M9509" s="27">
        <f>IF(J9509="","",MAX(0,E9509-(J9509+twcdh_off))^2)</f>
        <v/>
      </c>
      <c r="N9509" s="27">
        <f>IF(E9509="","",MAX(0,E9509-swcdh_thr)^2)</f>
        <v/>
      </c>
      <c r="O9509">
        <f>IF(K9509="","",ROUND(E9509-K9509,0))</f>
        <v/>
      </c>
      <c r="P9509">
        <f>IF(O9509="","",IF(O9509&gt;=1,O9509,0))</f>
        <v/>
      </c>
      <c r="Q9509" s="27">
        <f>IF(E9509="","",MAX(0,E9509-22))</f>
        <v/>
      </c>
      <c r="R9509" s="27">
        <f>IF(H9509=1,E9509,"")</f>
        <v/>
      </c>
      <c r="S9509" s="27">
        <f>IF(AND(H9509=1,J9509&lt;&gt;""),E9509-J9509,"")</f>
        <v/>
      </c>
      <c r="T9509">
        <f>IF(G9509="","",MONTH(G9509))</f>
        <v/>
      </c>
    </row>
    <row r="9510">
      <c r="A9510" s="24" t="n"/>
      <c r="B9510" s="24" t="n"/>
      <c r="C9510" s="24" t="n"/>
      <c r="D9510" s="24" t="n"/>
      <c r="E9510" s="24" t="n"/>
      <c r="F9510" s="25">
        <f>IF($E9510="","",DATE(IF($A9510="",nominal_year,$A9510),$B9510,$C9510)+($D9510-IF(LEFT(hour_conv,1)="1",1,0))/24)</f>
        <v/>
      </c>
      <c r="G9510" s="26">
        <f>IF(F9510="","",INT(F9510))</f>
        <v/>
      </c>
      <c r="H9510">
        <f>IF(G9510="","",IF(AND(MONTH(G9510)*100+DAY(G9510)&gt;=season_lo,MONTH(G9510)*100+DAY(G9510)&lt;=season_hi),1,0))</f>
        <v/>
      </c>
      <c r="I9510">
        <f>IF(G9510="","",G9510-first_day+1)</f>
        <v/>
      </c>
      <c r="J9510" s="27">
        <f>IF(I9510="","",INDEX(Daily!$J$2:$J$421,I9510))</f>
        <v/>
      </c>
      <c r="K9510" s="27">
        <f>IF(J9510="","",J9510+cat_offset)</f>
        <v/>
      </c>
      <c r="L9510" s="27">
        <f>IF(J9510="","",MAX(0,E9510-J9510)^2)</f>
        <v/>
      </c>
      <c r="M9510" s="27">
        <f>IF(J9510="","",MAX(0,E9510-(J9510+twcdh_off))^2)</f>
        <v/>
      </c>
      <c r="N9510" s="27">
        <f>IF(E9510="","",MAX(0,E9510-swcdh_thr)^2)</f>
        <v/>
      </c>
      <c r="O9510">
        <f>IF(K9510="","",ROUND(E9510-K9510,0))</f>
        <v/>
      </c>
      <c r="P9510">
        <f>IF(O9510="","",IF(O9510&gt;=1,O9510,0))</f>
        <v/>
      </c>
      <c r="Q9510" s="27">
        <f>IF(E9510="","",MAX(0,E9510-22))</f>
        <v/>
      </c>
      <c r="R9510" s="27">
        <f>IF(H9510=1,E9510,"")</f>
        <v/>
      </c>
      <c r="S9510" s="27">
        <f>IF(AND(H9510=1,J9510&lt;&gt;""),E9510-J9510,"")</f>
        <v/>
      </c>
      <c r="T9510">
        <f>IF(G9510="","",MONTH(G9510))</f>
        <v/>
      </c>
    </row>
    <row r="9511">
      <c r="A9511" s="24" t="n"/>
      <c r="B9511" s="24" t="n"/>
      <c r="C9511" s="24" t="n"/>
      <c r="D9511" s="24" t="n"/>
      <c r="E9511" s="24" t="n"/>
      <c r="F9511" s="25">
        <f>IF($E9511="","",DATE(IF($A9511="",nominal_year,$A9511),$B9511,$C9511)+($D9511-IF(LEFT(hour_conv,1)="1",1,0))/24)</f>
        <v/>
      </c>
      <c r="G9511" s="26">
        <f>IF(F9511="","",INT(F9511))</f>
        <v/>
      </c>
      <c r="H9511">
        <f>IF(G9511="","",IF(AND(MONTH(G9511)*100+DAY(G9511)&gt;=season_lo,MONTH(G9511)*100+DAY(G9511)&lt;=season_hi),1,0))</f>
        <v/>
      </c>
      <c r="I9511">
        <f>IF(G9511="","",G9511-first_day+1)</f>
        <v/>
      </c>
      <c r="J9511" s="27">
        <f>IF(I9511="","",INDEX(Daily!$J$2:$J$421,I9511))</f>
        <v/>
      </c>
      <c r="K9511" s="27">
        <f>IF(J9511="","",J9511+cat_offset)</f>
        <v/>
      </c>
      <c r="L9511" s="27">
        <f>IF(J9511="","",MAX(0,E9511-J9511)^2)</f>
        <v/>
      </c>
      <c r="M9511" s="27">
        <f>IF(J9511="","",MAX(0,E9511-(J9511+twcdh_off))^2)</f>
        <v/>
      </c>
      <c r="N9511" s="27">
        <f>IF(E9511="","",MAX(0,E9511-swcdh_thr)^2)</f>
        <v/>
      </c>
      <c r="O9511">
        <f>IF(K9511="","",ROUND(E9511-K9511,0))</f>
        <v/>
      </c>
      <c r="P9511">
        <f>IF(O9511="","",IF(O9511&gt;=1,O9511,0))</f>
        <v/>
      </c>
      <c r="Q9511" s="27">
        <f>IF(E9511="","",MAX(0,E9511-22))</f>
        <v/>
      </c>
      <c r="R9511" s="27">
        <f>IF(H9511=1,E9511,"")</f>
        <v/>
      </c>
      <c r="S9511" s="27">
        <f>IF(AND(H9511=1,J9511&lt;&gt;""),E9511-J9511,"")</f>
        <v/>
      </c>
      <c r="T9511">
        <f>IF(G9511="","",MONTH(G9511))</f>
        <v/>
      </c>
    </row>
    <row r="9512">
      <c r="A9512" s="24" t="n"/>
      <c r="B9512" s="24" t="n"/>
      <c r="C9512" s="24" t="n"/>
      <c r="D9512" s="24" t="n"/>
      <c r="E9512" s="24" t="n"/>
      <c r="F9512" s="25">
        <f>IF($E9512="","",DATE(IF($A9512="",nominal_year,$A9512),$B9512,$C9512)+($D9512-IF(LEFT(hour_conv,1)="1",1,0))/24)</f>
        <v/>
      </c>
      <c r="G9512" s="26">
        <f>IF(F9512="","",INT(F9512))</f>
        <v/>
      </c>
      <c r="H9512">
        <f>IF(G9512="","",IF(AND(MONTH(G9512)*100+DAY(G9512)&gt;=season_lo,MONTH(G9512)*100+DAY(G9512)&lt;=season_hi),1,0))</f>
        <v/>
      </c>
      <c r="I9512">
        <f>IF(G9512="","",G9512-first_day+1)</f>
        <v/>
      </c>
      <c r="J9512" s="27">
        <f>IF(I9512="","",INDEX(Daily!$J$2:$J$421,I9512))</f>
        <v/>
      </c>
      <c r="K9512" s="27">
        <f>IF(J9512="","",J9512+cat_offset)</f>
        <v/>
      </c>
      <c r="L9512" s="27">
        <f>IF(J9512="","",MAX(0,E9512-J9512)^2)</f>
        <v/>
      </c>
      <c r="M9512" s="27">
        <f>IF(J9512="","",MAX(0,E9512-(J9512+twcdh_off))^2)</f>
        <v/>
      </c>
      <c r="N9512" s="27">
        <f>IF(E9512="","",MAX(0,E9512-swcdh_thr)^2)</f>
        <v/>
      </c>
      <c r="O9512">
        <f>IF(K9512="","",ROUND(E9512-K9512,0))</f>
        <v/>
      </c>
      <c r="P9512">
        <f>IF(O9512="","",IF(O9512&gt;=1,O9512,0))</f>
        <v/>
      </c>
      <c r="Q9512" s="27">
        <f>IF(E9512="","",MAX(0,E9512-22))</f>
        <v/>
      </c>
      <c r="R9512" s="27">
        <f>IF(H9512=1,E9512,"")</f>
        <v/>
      </c>
      <c r="S9512" s="27">
        <f>IF(AND(H9512=1,J9512&lt;&gt;""),E9512-J9512,"")</f>
        <v/>
      </c>
      <c r="T9512">
        <f>IF(G9512="","",MONTH(G9512))</f>
        <v/>
      </c>
    </row>
    <row r="9513">
      <c r="A9513" s="24" t="n"/>
      <c r="B9513" s="24" t="n"/>
      <c r="C9513" s="24" t="n"/>
      <c r="D9513" s="24" t="n"/>
      <c r="E9513" s="24" t="n"/>
      <c r="F9513" s="25">
        <f>IF($E9513="","",DATE(IF($A9513="",nominal_year,$A9513),$B9513,$C9513)+($D9513-IF(LEFT(hour_conv,1)="1",1,0))/24)</f>
        <v/>
      </c>
      <c r="G9513" s="26">
        <f>IF(F9513="","",INT(F9513))</f>
        <v/>
      </c>
      <c r="H9513">
        <f>IF(G9513="","",IF(AND(MONTH(G9513)*100+DAY(G9513)&gt;=season_lo,MONTH(G9513)*100+DAY(G9513)&lt;=season_hi),1,0))</f>
        <v/>
      </c>
      <c r="I9513">
        <f>IF(G9513="","",G9513-first_day+1)</f>
        <v/>
      </c>
      <c r="J9513" s="27">
        <f>IF(I9513="","",INDEX(Daily!$J$2:$J$421,I9513))</f>
        <v/>
      </c>
      <c r="K9513" s="27">
        <f>IF(J9513="","",J9513+cat_offset)</f>
        <v/>
      </c>
      <c r="L9513" s="27">
        <f>IF(J9513="","",MAX(0,E9513-J9513)^2)</f>
        <v/>
      </c>
      <c r="M9513" s="27">
        <f>IF(J9513="","",MAX(0,E9513-(J9513+twcdh_off))^2)</f>
        <v/>
      </c>
      <c r="N9513" s="27">
        <f>IF(E9513="","",MAX(0,E9513-swcdh_thr)^2)</f>
        <v/>
      </c>
      <c r="O9513">
        <f>IF(K9513="","",ROUND(E9513-K9513,0))</f>
        <v/>
      </c>
      <c r="P9513">
        <f>IF(O9513="","",IF(O9513&gt;=1,O9513,0))</f>
        <v/>
      </c>
      <c r="Q9513" s="27">
        <f>IF(E9513="","",MAX(0,E9513-22))</f>
        <v/>
      </c>
      <c r="R9513" s="27">
        <f>IF(H9513=1,E9513,"")</f>
        <v/>
      </c>
      <c r="S9513" s="27">
        <f>IF(AND(H9513=1,J9513&lt;&gt;""),E9513-J9513,"")</f>
        <v/>
      </c>
      <c r="T9513">
        <f>IF(G9513="","",MONTH(G9513))</f>
        <v/>
      </c>
    </row>
    <row r="9514">
      <c r="A9514" s="24" t="n"/>
      <c r="B9514" s="24" t="n"/>
      <c r="C9514" s="24" t="n"/>
      <c r="D9514" s="24" t="n"/>
      <c r="E9514" s="24" t="n"/>
      <c r="F9514" s="25">
        <f>IF($E9514="","",DATE(IF($A9514="",nominal_year,$A9514),$B9514,$C9514)+($D9514-IF(LEFT(hour_conv,1)="1",1,0))/24)</f>
        <v/>
      </c>
      <c r="G9514" s="26">
        <f>IF(F9514="","",INT(F9514))</f>
        <v/>
      </c>
      <c r="H9514">
        <f>IF(G9514="","",IF(AND(MONTH(G9514)*100+DAY(G9514)&gt;=season_lo,MONTH(G9514)*100+DAY(G9514)&lt;=season_hi),1,0))</f>
        <v/>
      </c>
      <c r="I9514">
        <f>IF(G9514="","",G9514-first_day+1)</f>
        <v/>
      </c>
      <c r="J9514" s="27">
        <f>IF(I9514="","",INDEX(Daily!$J$2:$J$421,I9514))</f>
        <v/>
      </c>
      <c r="K9514" s="27">
        <f>IF(J9514="","",J9514+cat_offset)</f>
        <v/>
      </c>
      <c r="L9514" s="27">
        <f>IF(J9514="","",MAX(0,E9514-J9514)^2)</f>
        <v/>
      </c>
      <c r="M9514" s="27">
        <f>IF(J9514="","",MAX(0,E9514-(J9514+twcdh_off))^2)</f>
        <v/>
      </c>
      <c r="N9514" s="27">
        <f>IF(E9514="","",MAX(0,E9514-swcdh_thr)^2)</f>
        <v/>
      </c>
      <c r="O9514">
        <f>IF(K9514="","",ROUND(E9514-K9514,0))</f>
        <v/>
      </c>
      <c r="P9514">
        <f>IF(O9514="","",IF(O9514&gt;=1,O9514,0))</f>
        <v/>
      </c>
      <c r="Q9514" s="27">
        <f>IF(E9514="","",MAX(0,E9514-22))</f>
        <v/>
      </c>
      <c r="R9514" s="27">
        <f>IF(H9514=1,E9514,"")</f>
        <v/>
      </c>
      <c r="S9514" s="27">
        <f>IF(AND(H9514=1,J9514&lt;&gt;""),E9514-J9514,"")</f>
        <v/>
      </c>
      <c r="T9514">
        <f>IF(G9514="","",MONTH(G9514))</f>
        <v/>
      </c>
    </row>
    <row r="9515">
      <c r="A9515" s="24" t="n"/>
      <c r="B9515" s="24" t="n"/>
      <c r="C9515" s="24" t="n"/>
      <c r="D9515" s="24" t="n"/>
      <c r="E9515" s="24" t="n"/>
      <c r="F9515" s="25">
        <f>IF($E9515="","",DATE(IF($A9515="",nominal_year,$A9515),$B9515,$C9515)+($D9515-IF(LEFT(hour_conv,1)="1",1,0))/24)</f>
        <v/>
      </c>
      <c r="G9515" s="26">
        <f>IF(F9515="","",INT(F9515))</f>
        <v/>
      </c>
      <c r="H9515">
        <f>IF(G9515="","",IF(AND(MONTH(G9515)*100+DAY(G9515)&gt;=season_lo,MONTH(G9515)*100+DAY(G9515)&lt;=season_hi),1,0))</f>
        <v/>
      </c>
      <c r="I9515">
        <f>IF(G9515="","",G9515-first_day+1)</f>
        <v/>
      </c>
      <c r="J9515" s="27">
        <f>IF(I9515="","",INDEX(Daily!$J$2:$J$421,I9515))</f>
        <v/>
      </c>
      <c r="K9515" s="27">
        <f>IF(J9515="","",J9515+cat_offset)</f>
        <v/>
      </c>
      <c r="L9515" s="27">
        <f>IF(J9515="","",MAX(0,E9515-J9515)^2)</f>
        <v/>
      </c>
      <c r="M9515" s="27">
        <f>IF(J9515="","",MAX(0,E9515-(J9515+twcdh_off))^2)</f>
        <v/>
      </c>
      <c r="N9515" s="27">
        <f>IF(E9515="","",MAX(0,E9515-swcdh_thr)^2)</f>
        <v/>
      </c>
      <c r="O9515">
        <f>IF(K9515="","",ROUND(E9515-K9515,0))</f>
        <v/>
      </c>
      <c r="P9515">
        <f>IF(O9515="","",IF(O9515&gt;=1,O9515,0))</f>
        <v/>
      </c>
      <c r="Q9515" s="27">
        <f>IF(E9515="","",MAX(0,E9515-22))</f>
        <v/>
      </c>
      <c r="R9515" s="27">
        <f>IF(H9515=1,E9515,"")</f>
        <v/>
      </c>
      <c r="S9515" s="27">
        <f>IF(AND(H9515=1,J9515&lt;&gt;""),E9515-J9515,"")</f>
        <v/>
      </c>
      <c r="T9515">
        <f>IF(G9515="","",MONTH(G9515))</f>
        <v/>
      </c>
    </row>
    <row r="9516">
      <c r="A9516" s="24" t="n"/>
      <c r="B9516" s="24" t="n"/>
      <c r="C9516" s="24" t="n"/>
      <c r="D9516" s="24" t="n"/>
      <c r="E9516" s="24" t="n"/>
      <c r="F9516" s="25">
        <f>IF($E9516="","",DATE(IF($A9516="",nominal_year,$A9516),$B9516,$C9516)+($D9516-IF(LEFT(hour_conv,1)="1",1,0))/24)</f>
        <v/>
      </c>
      <c r="G9516" s="26">
        <f>IF(F9516="","",INT(F9516))</f>
        <v/>
      </c>
      <c r="H9516">
        <f>IF(G9516="","",IF(AND(MONTH(G9516)*100+DAY(G9516)&gt;=season_lo,MONTH(G9516)*100+DAY(G9516)&lt;=season_hi),1,0))</f>
        <v/>
      </c>
      <c r="I9516">
        <f>IF(G9516="","",G9516-first_day+1)</f>
        <v/>
      </c>
      <c r="J9516" s="27">
        <f>IF(I9516="","",INDEX(Daily!$J$2:$J$421,I9516))</f>
        <v/>
      </c>
      <c r="K9516" s="27">
        <f>IF(J9516="","",J9516+cat_offset)</f>
        <v/>
      </c>
      <c r="L9516" s="27">
        <f>IF(J9516="","",MAX(0,E9516-J9516)^2)</f>
        <v/>
      </c>
      <c r="M9516" s="27">
        <f>IF(J9516="","",MAX(0,E9516-(J9516+twcdh_off))^2)</f>
        <v/>
      </c>
      <c r="N9516" s="27">
        <f>IF(E9516="","",MAX(0,E9516-swcdh_thr)^2)</f>
        <v/>
      </c>
      <c r="O9516">
        <f>IF(K9516="","",ROUND(E9516-K9516,0))</f>
        <v/>
      </c>
      <c r="P9516">
        <f>IF(O9516="","",IF(O9516&gt;=1,O9516,0))</f>
        <v/>
      </c>
      <c r="Q9516" s="27">
        <f>IF(E9516="","",MAX(0,E9516-22))</f>
        <v/>
      </c>
      <c r="R9516" s="27">
        <f>IF(H9516=1,E9516,"")</f>
        <v/>
      </c>
      <c r="S9516" s="27">
        <f>IF(AND(H9516=1,J9516&lt;&gt;""),E9516-J9516,"")</f>
        <v/>
      </c>
      <c r="T9516">
        <f>IF(G9516="","",MONTH(G9516))</f>
        <v/>
      </c>
    </row>
    <row r="9517">
      <c r="A9517" s="24" t="n"/>
      <c r="B9517" s="24" t="n"/>
      <c r="C9517" s="24" t="n"/>
      <c r="D9517" s="24" t="n"/>
      <c r="E9517" s="24" t="n"/>
      <c r="F9517" s="25">
        <f>IF($E9517="","",DATE(IF($A9517="",nominal_year,$A9517),$B9517,$C9517)+($D9517-IF(LEFT(hour_conv,1)="1",1,0))/24)</f>
        <v/>
      </c>
      <c r="G9517" s="26">
        <f>IF(F9517="","",INT(F9517))</f>
        <v/>
      </c>
      <c r="H9517">
        <f>IF(G9517="","",IF(AND(MONTH(G9517)*100+DAY(G9517)&gt;=season_lo,MONTH(G9517)*100+DAY(G9517)&lt;=season_hi),1,0))</f>
        <v/>
      </c>
      <c r="I9517">
        <f>IF(G9517="","",G9517-first_day+1)</f>
        <v/>
      </c>
      <c r="J9517" s="27">
        <f>IF(I9517="","",INDEX(Daily!$J$2:$J$421,I9517))</f>
        <v/>
      </c>
      <c r="K9517" s="27">
        <f>IF(J9517="","",J9517+cat_offset)</f>
        <v/>
      </c>
      <c r="L9517" s="27">
        <f>IF(J9517="","",MAX(0,E9517-J9517)^2)</f>
        <v/>
      </c>
      <c r="M9517" s="27">
        <f>IF(J9517="","",MAX(0,E9517-(J9517+twcdh_off))^2)</f>
        <v/>
      </c>
      <c r="N9517" s="27">
        <f>IF(E9517="","",MAX(0,E9517-swcdh_thr)^2)</f>
        <v/>
      </c>
      <c r="O9517">
        <f>IF(K9517="","",ROUND(E9517-K9517,0))</f>
        <v/>
      </c>
      <c r="P9517">
        <f>IF(O9517="","",IF(O9517&gt;=1,O9517,0))</f>
        <v/>
      </c>
      <c r="Q9517" s="27">
        <f>IF(E9517="","",MAX(0,E9517-22))</f>
        <v/>
      </c>
      <c r="R9517" s="27">
        <f>IF(H9517=1,E9517,"")</f>
        <v/>
      </c>
      <c r="S9517" s="27">
        <f>IF(AND(H9517=1,J9517&lt;&gt;""),E9517-J9517,"")</f>
        <v/>
      </c>
      <c r="T9517">
        <f>IF(G9517="","",MONTH(G9517))</f>
        <v/>
      </c>
    </row>
    <row r="9518">
      <c r="A9518" s="24" t="n"/>
      <c r="B9518" s="24" t="n"/>
      <c r="C9518" s="24" t="n"/>
      <c r="D9518" s="24" t="n"/>
      <c r="E9518" s="24" t="n"/>
      <c r="F9518" s="25">
        <f>IF($E9518="","",DATE(IF($A9518="",nominal_year,$A9518),$B9518,$C9518)+($D9518-IF(LEFT(hour_conv,1)="1",1,0))/24)</f>
        <v/>
      </c>
      <c r="G9518" s="26">
        <f>IF(F9518="","",INT(F9518))</f>
        <v/>
      </c>
      <c r="H9518">
        <f>IF(G9518="","",IF(AND(MONTH(G9518)*100+DAY(G9518)&gt;=season_lo,MONTH(G9518)*100+DAY(G9518)&lt;=season_hi),1,0))</f>
        <v/>
      </c>
      <c r="I9518">
        <f>IF(G9518="","",G9518-first_day+1)</f>
        <v/>
      </c>
      <c r="J9518" s="27">
        <f>IF(I9518="","",INDEX(Daily!$J$2:$J$421,I9518))</f>
        <v/>
      </c>
      <c r="K9518" s="27">
        <f>IF(J9518="","",J9518+cat_offset)</f>
        <v/>
      </c>
      <c r="L9518" s="27">
        <f>IF(J9518="","",MAX(0,E9518-J9518)^2)</f>
        <v/>
      </c>
      <c r="M9518" s="27">
        <f>IF(J9518="","",MAX(0,E9518-(J9518+twcdh_off))^2)</f>
        <v/>
      </c>
      <c r="N9518" s="27">
        <f>IF(E9518="","",MAX(0,E9518-swcdh_thr)^2)</f>
        <v/>
      </c>
      <c r="O9518">
        <f>IF(K9518="","",ROUND(E9518-K9518,0))</f>
        <v/>
      </c>
      <c r="P9518">
        <f>IF(O9518="","",IF(O9518&gt;=1,O9518,0))</f>
        <v/>
      </c>
      <c r="Q9518" s="27">
        <f>IF(E9518="","",MAX(0,E9518-22))</f>
        <v/>
      </c>
      <c r="R9518" s="27">
        <f>IF(H9518=1,E9518,"")</f>
        <v/>
      </c>
      <c r="S9518" s="27">
        <f>IF(AND(H9518=1,J9518&lt;&gt;""),E9518-J9518,"")</f>
        <v/>
      </c>
      <c r="T9518">
        <f>IF(G9518="","",MONTH(G9518))</f>
        <v/>
      </c>
    </row>
    <row r="9519">
      <c r="A9519" s="24" t="n"/>
      <c r="B9519" s="24" t="n"/>
      <c r="C9519" s="24" t="n"/>
      <c r="D9519" s="24" t="n"/>
      <c r="E9519" s="24" t="n"/>
      <c r="F9519" s="25">
        <f>IF($E9519="","",DATE(IF($A9519="",nominal_year,$A9519),$B9519,$C9519)+($D9519-IF(LEFT(hour_conv,1)="1",1,0))/24)</f>
        <v/>
      </c>
      <c r="G9519" s="26">
        <f>IF(F9519="","",INT(F9519))</f>
        <v/>
      </c>
      <c r="H9519">
        <f>IF(G9519="","",IF(AND(MONTH(G9519)*100+DAY(G9519)&gt;=season_lo,MONTH(G9519)*100+DAY(G9519)&lt;=season_hi),1,0))</f>
        <v/>
      </c>
      <c r="I9519">
        <f>IF(G9519="","",G9519-first_day+1)</f>
        <v/>
      </c>
      <c r="J9519" s="27">
        <f>IF(I9519="","",INDEX(Daily!$J$2:$J$421,I9519))</f>
        <v/>
      </c>
      <c r="K9519" s="27">
        <f>IF(J9519="","",J9519+cat_offset)</f>
        <v/>
      </c>
      <c r="L9519" s="27">
        <f>IF(J9519="","",MAX(0,E9519-J9519)^2)</f>
        <v/>
      </c>
      <c r="M9519" s="27">
        <f>IF(J9519="","",MAX(0,E9519-(J9519+twcdh_off))^2)</f>
        <v/>
      </c>
      <c r="N9519" s="27">
        <f>IF(E9519="","",MAX(0,E9519-swcdh_thr)^2)</f>
        <v/>
      </c>
      <c r="O9519">
        <f>IF(K9519="","",ROUND(E9519-K9519,0))</f>
        <v/>
      </c>
      <c r="P9519">
        <f>IF(O9519="","",IF(O9519&gt;=1,O9519,0))</f>
        <v/>
      </c>
      <c r="Q9519" s="27">
        <f>IF(E9519="","",MAX(0,E9519-22))</f>
        <v/>
      </c>
      <c r="R9519" s="27">
        <f>IF(H9519=1,E9519,"")</f>
        <v/>
      </c>
      <c r="S9519" s="27">
        <f>IF(AND(H9519=1,J9519&lt;&gt;""),E9519-J9519,"")</f>
        <v/>
      </c>
      <c r="T9519">
        <f>IF(G9519="","",MONTH(G9519))</f>
        <v/>
      </c>
    </row>
    <row r="9520">
      <c r="A9520" s="24" t="n"/>
      <c r="B9520" s="24" t="n"/>
      <c r="C9520" s="24" t="n"/>
      <c r="D9520" s="24" t="n"/>
      <c r="E9520" s="24" t="n"/>
      <c r="F9520" s="25">
        <f>IF($E9520="","",DATE(IF($A9520="",nominal_year,$A9520),$B9520,$C9520)+($D9520-IF(LEFT(hour_conv,1)="1",1,0))/24)</f>
        <v/>
      </c>
      <c r="G9520" s="26">
        <f>IF(F9520="","",INT(F9520))</f>
        <v/>
      </c>
      <c r="H9520">
        <f>IF(G9520="","",IF(AND(MONTH(G9520)*100+DAY(G9520)&gt;=season_lo,MONTH(G9520)*100+DAY(G9520)&lt;=season_hi),1,0))</f>
        <v/>
      </c>
      <c r="I9520">
        <f>IF(G9520="","",G9520-first_day+1)</f>
        <v/>
      </c>
      <c r="J9520" s="27">
        <f>IF(I9520="","",INDEX(Daily!$J$2:$J$421,I9520))</f>
        <v/>
      </c>
      <c r="K9520" s="27">
        <f>IF(J9520="","",J9520+cat_offset)</f>
        <v/>
      </c>
      <c r="L9520" s="27">
        <f>IF(J9520="","",MAX(0,E9520-J9520)^2)</f>
        <v/>
      </c>
      <c r="M9520" s="27">
        <f>IF(J9520="","",MAX(0,E9520-(J9520+twcdh_off))^2)</f>
        <v/>
      </c>
      <c r="N9520" s="27">
        <f>IF(E9520="","",MAX(0,E9520-swcdh_thr)^2)</f>
        <v/>
      </c>
      <c r="O9520">
        <f>IF(K9520="","",ROUND(E9520-K9520,0))</f>
        <v/>
      </c>
      <c r="P9520">
        <f>IF(O9520="","",IF(O9520&gt;=1,O9520,0))</f>
        <v/>
      </c>
      <c r="Q9520" s="27">
        <f>IF(E9520="","",MAX(0,E9520-22))</f>
        <v/>
      </c>
      <c r="R9520" s="27">
        <f>IF(H9520=1,E9520,"")</f>
        <v/>
      </c>
      <c r="S9520" s="27">
        <f>IF(AND(H9520=1,J9520&lt;&gt;""),E9520-J9520,"")</f>
        <v/>
      </c>
      <c r="T9520">
        <f>IF(G9520="","",MONTH(G9520))</f>
        <v/>
      </c>
    </row>
    <row r="9521">
      <c r="A9521" s="24" t="n"/>
      <c r="B9521" s="24" t="n"/>
      <c r="C9521" s="24" t="n"/>
      <c r="D9521" s="24" t="n"/>
      <c r="E9521" s="24" t="n"/>
      <c r="F9521" s="25">
        <f>IF($E9521="","",DATE(IF($A9521="",nominal_year,$A9521),$B9521,$C9521)+($D9521-IF(LEFT(hour_conv,1)="1",1,0))/24)</f>
        <v/>
      </c>
      <c r="G9521" s="26">
        <f>IF(F9521="","",INT(F9521))</f>
        <v/>
      </c>
      <c r="H9521">
        <f>IF(G9521="","",IF(AND(MONTH(G9521)*100+DAY(G9521)&gt;=season_lo,MONTH(G9521)*100+DAY(G9521)&lt;=season_hi),1,0))</f>
        <v/>
      </c>
      <c r="I9521">
        <f>IF(G9521="","",G9521-first_day+1)</f>
        <v/>
      </c>
      <c r="J9521" s="27">
        <f>IF(I9521="","",INDEX(Daily!$J$2:$J$421,I9521))</f>
        <v/>
      </c>
      <c r="K9521" s="27">
        <f>IF(J9521="","",J9521+cat_offset)</f>
        <v/>
      </c>
      <c r="L9521" s="27">
        <f>IF(J9521="","",MAX(0,E9521-J9521)^2)</f>
        <v/>
      </c>
      <c r="M9521" s="27">
        <f>IF(J9521="","",MAX(0,E9521-(J9521+twcdh_off))^2)</f>
        <v/>
      </c>
      <c r="N9521" s="27">
        <f>IF(E9521="","",MAX(0,E9521-swcdh_thr)^2)</f>
        <v/>
      </c>
      <c r="O9521">
        <f>IF(K9521="","",ROUND(E9521-K9521,0))</f>
        <v/>
      </c>
      <c r="P9521">
        <f>IF(O9521="","",IF(O9521&gt;=1,O9521,0))</f>
        <v/>
      </c>
      <c r="Q9521" s="27">
        <f>IF(E9521="","",MAX(0,E9521-22))</f>
        <v/>
      </c>
      <c r="R9521" s="27">
        <f>IF(H9521=1,E9521,"")</f>
        <v/>
      </c>
      <c r="S9521" s="27">
        <f>IF(AND(H9521=1,J9521&lt;&gt;""),E9521-J9521,"")</f>
        <v/>
      </c>
      <c r="T9521">
        <f>IF(G9521="","",MONTH(G9521))</f>
        <v/>
      </c>
    </row>
    <row r="9522">
      <c r="A9522" s="24" t="n"/>
      <c r="B9522" s="24" t="n"/>
      <c r="C9522" s="24" t="n"/>
      <c r="D9522" s="24" t="n"/>
      <c r="E9522" s="24" t="n"/>
      <c r="F9522" s="25">
        <f>IF($E9522="","",DATE(IF($A9522="",nominal_year,$A9522),$B9522,$C9522)+($D9522-IF(LEFT(hour_conv,1)="1",1,0))/24)</f>
        <v/>
      </c>
      <c r="G9522" s="26">
        <f>IF(F9522="","",INT(F9522))</f>
        <v/>
      </c>
      <c r="H9522">
        <f>IF(G9522="","",IF(AND(MONTH(G9522)*100+DAY(G9522)&gt;=season_lo,MONTH(G9522)*100+DAY(G9522)&lt;=season_hi),1,0))</f>
        <v/>
      </c>
      <c r="I9522">
        <f>IF(G9522="","",G9522-first_day+1)</f>
        <v/>
      </c>
      <c r="J9522" s="27">
        <f>IF(I9522="","",INDEX(Daily!$J$2:$J$421,I9522))</f>
        <v/>
      </c>
      <c r="K9522" s="27">
        <f>IF(J9522="","",J9522+cat_offset)</f>
        <v/>
      </c>
      <c r="L9522" s="27">
        <f>IF(J9522="","",MAX(0,E9522-J9522)^2)</f>
        <v/>
      </c>
      <c r="M9522" s="27">
        <f>IF(J9522="","",MAX(0,E9522-(J9522+twcdh_off))^2)</f>
        <v/>
      </c>
      <c r="N9522" s="27">
        <f>IF(E9522="","",MAX(0,E9522-swcdh_thr)^2)</f>
        <v/>
      </c>
      <c r="O9522">
        <f>IF(K9522="","",ROUND(E9522-K9522,0))</f>
        <v/>
      </c>
      <c r="P9522">
        <f>IF(O9522="","",IF(O9522&gt;=1,O9522,0))</f>
        <v/>
      </c>
      <c r="Q9522" s="27">
        <f>IF(E9522="","",MAX(0,E9522-22))</f>
        <v/>
      </c>
      <c r="R9522" s="27">
        <f>IF(H9522=1,E9522,"")</f>
        <v/>
      </c>
      <c r="S9522" s="27">
        <f>IF(AND(H9522=1,J9522&lt;&gt;""),E9522-J9522,"")</f>
        <v/>
      </c>
      <c r="T9522">
        <f>IF(G9522="","",MONTH(G9522))</f>
        <v/>
      </c>
    </row>
    <row r="9523">
      <c r="A9523" s="24" t="n"/>
      <c r="B9523" s="24" t="n"/>
      <c r="C9523" s="24" t="n"/>
      <c r="D9523" s="24" t="n"/>
      <c r="E9523" s="24" t="n"/>
      <c r="F9523" s="25">
        <f>IF($E9523="","",DATE(IF($A9523="",nominal_year,$A9523),$B9523,$C9523)+($D9523-IF(LEFT(hour_conv,1)="1",1,0))/24)</f>
        <v/>
      </c>
      <c r="G9523" s="26">
        <f>IF(F9523="","",INT(F9523))</f>
        <v/>
      </c>
      <c r="H9523">
        <f>IF(G9523="","",IF(AND(MONTH(G9523)*100+DAY(G9523)&gt;=season_lo,MONTH(G9523)*100+DAY(G9523)&lt;=season_hi),1,0))</f>
        <v/>
      </c>
      <c r="I9523">
        <f>IF(G9523="","",G9523-first_day+1)</f>
        <v/>
      </c>
      <c r="J9523" s="27">
        <f>IF(I9523="","",INDEX(Daily!$J$2:$J$421,I9523))</f>
        <v/>
      </c>
      <c r="K9523" s="27">
        <f>IF(J9523="","",J9523+cat_offset)</f>
        <v/>
      </c>
      <c r="L9523" s="27">
        <f>IF(J9523="","",MAX(0,E9523-J9523)^2)</f>
        <v/>
      </c>
      <c r="M9523" s="27">
        <f>IF(J9523="","",MAX(0,E9523-(J9523+twcdh_off))^2)</f>
        <v/>
      </c>
      <c r="N9523" s="27">
        <f>IF(E9523="","",MAX(0,E9523-swcdh_thr)^2)</f>
        <v/>
      </c>
      <c r="O9523">
        <f>IF(K9523="","",ROUND(E9523-K9523,0))</f>
        <v/>
      </c>
      <c r="P9523">
        <f>IF(O9523="","",IF(O9523&gt;=1,O9523,0))</f>
        <v/>
      </c>
      <c r="Q9523" s="27">
        <f>IF(E9523="","",MAX(0,E9523-22))</f>
        <v/>
      </c>
      <c r="R9523" s="27">
        <f>IF(H9523=1,E9523,"")</f>
        <v/>
      </c>
      <c r="S9523" s="27">
        <f>IF(AND(H9523=1,J9523&lt;&gt;""),E9523-J9523,"")</f>
        <v/>
      </c>
      <c r="T9523">
        <f>IF(G9523="","",MONTH(G9523))</f>
        <v/>
      </c>
    </row>
    <row r="9524">
      <c r="A9524" s="24" t="n"/>
      <c r="B9524" s="24" t="n"/>
      <c r="C9524" s="24" t="n"/>
      <c r="D9524" s="24" t="n"/>
      <c r="E9524" s="24" t="n"/>
      <c r="F9524" s="25">
        <f>IF($E9524="","",DATE(IF($A9524="",nominal_year,$A9524),$B9524,$C9524)+($D9524-IF(LEFT(hour_conv,1)="1",1,0))/24)</f>
        <v/>
      </c>
      <c r="G9524" s="26">
        <f>IF(F9524="","",INT(F9524))</f>
        <v/>
      </c>
      <c r="H9524">
        <f>IF(G9524="","",IF(AND(MONTH(G9524)*100+DAY(G9524)&gt;=season_lo,MONTH(G9524)*100+DAY(G9524)&lt;=season_hi),1,0))</f>
        <v/>
      </c>
      <c r="I9524">
        <f>IF(G9524="","",G9524-first_day+1)</f>
        <v/>
      </c>
      <c r="J9524" s="27">
        <f>IF(I9524="","",INDEX(Daily!$J$2:$J$421,I9524))</f>
        <v/>
      </c>
      <c r="K9524" s="27">
        <f>IF(J9524="","",J9524+cat_offset)</f>
        <v/>
      </c>
      <c r="L9524" s="27">
        <f>IF(J9524="","",MAX(0,E9524-J9524)^2)</f>
        <v/>
      </c>
      <c r="M9524" s="27">
        <f>IF(J9524="","",MAX(0,E9524-(J9524+twcdh_off))^2)</f>
        <v/>
      </c>
      <c r="N9524" s="27">
        <f>IF(E9524="","",MAX(0,E9524-swcdh_thr)^2)</f>
        <v/>
      </c>
      <c r="O9524">
        <f>IF(K9524="","",ROUND(E9524-K9524,0))</f>
        <v/>
      </c>
      <c r="P9524">
        <f>IF(O9524="","",IF(O9524&gt;=1,O9524,0))</f>
        <v/>
      </c>
      <c r="Q9524" s="27">
        <f>IF(E9524="","",MAX(0,E9524-22))</f>
        <v/>
      </c>
      <c r="R9524" s="27">
        <f>IF(H9524=1,E9524,"")</f>
        <v/>
      </c>
      <c r="S9524" s="27">
        <f>IF(AND(H9524=1,J9524&lt;&gt;""),E9524-J9524,"")</f>
        <v/>
      </c>
      <c r="T9524">
        <f>IF(G9524="","",MONTH(G9524))</f>
        <v/>
      </c>
    </row>
    <row r="9525">
      <c r="A9525" s="24" t="n"/>
      <c r="B9525" s="24" t="n"/>
      <c r="C9525" s="24" t="n"/>
      <c r="D9525" s="24" t="n"/>
      <c r="E9525" s="24" t="n"/>
      <c r="F9525" s="25">
        <f>IF($E9525="","",DATE(IF($A9525="",nominal_year,$A9525),$B9525,$C9525)+($D9525-IF(LEFT(hour_conv,1)="1",1,0))/24)</f>
        <v/>
      </c>
      <c r="G9525" s="26">
        <f>IF(F9525="","",INT(F9525))</f>
        <v/>
      </c>
      <c r="H9525">
        <f>IF(G9525="","",IF(AND(MONTH(G9525)*100+DAY(G9525)&gt;=season_lo,MONTH(G9525)*100+DAY(G9525)&lt;=season_hi),1,0))</f>
        <v/>
      </c>
      <c r="I9525">
        <f>IF(G9525="","",G9525-first_day+1)</f>
        <v/>
      </c>
      <c r="J9525" s="27">
        <f>IF(I9525="","",INDEX(Daily!$J$2:$J$421,I9525))</f>
        <v/>
      </c>
      <c r="K9525" s="27">
        <f>IF(J9525="","",J9525+cat_offset)</f>
        <v/>
      </c>
      <c r="L9525" s="27">
        <f>IF(J9525="","",MAX(0,E9525-J9525)^2)</f>
        <v/>
      </c>
      <c r="M9525" s="27">
        <f>IF(J9525="","",MAX(0,E9525-(J9525+twcdh_off))^2)</f>
        <v/>
      </c>
      <c r="N9525" s="27">
        <f>IF(E9525="","",MAX(0,E9525-swcdh_thr)^2)</f>
        <v/>
      </c>
      <c r="O9525">
        <f>IF(K9525="","",ROUND(E9525-K9525,0))</f>
        <v/>
      </c>
      <c r="P9525">
        <f>IF(O9525="","",IF(O9525&gt;=1,O9525,0))</f>
        <v/>
      </c>
      <c r="Q9525" s="27">
        <f>IF(E9525="","",MAX(0,E9525-22))</f>
        <v/>
      </c>
      <c r="R9525" s="27">
        <f>IF(H9525=1,E9525,"")</f>
        <v/>
      </c>
      <c r="S9525" s="27">
        <f>IF(AND(H9525=1,J9525&lt;&gt;""),E9525-J9525,"")</f>
        <v/>
      </c>
      <c r="T9525">
        <f>IF(G9525="","",MONTH(G9525))</f>
        <v/>
      </c>
    </row>
    <row r="9526">
      <c r="A9526" s="24" t="n"/>
      <c r="B9526" s="24" t="n"/>
      <c r="C9526" s="24" t="n"/>
      <c r="D9526" s="24" t="n"/>
      <c r="E9526" s="24" t="n"/>
      <c r="F9526" s="25">
        <f>IF($E9526="","",DATE(IF($A9526="",nominal_year,$A9526),$B9526,$C9526)+($D9526-IF(LEFT(hour_conv,1)="1",1,0))/24)</f>
        <v/>
      </c>
      <c r="G9526" s="26">
        <f>IF(F9526="","",INT(F9526))</f>
        <v/>
      </c>
      <c r="H9526">
        <f>IF(G9526="","",IF(AND(MONTH(G9526)*100+DAY(G9526)&gt;=season_lo,MONTH(G9526)*100+DAY(G9526)&lt;=season_hi),1,0))</f>
        <v/>
      </c>
      <c r="I9526">
        <f>IF(G9526="","",G9526-first_day+1)</f>
        <v/>
      </c>
      <c r="J9526" s="27">
        <f>IF(I9526="","",INDEX(Daily!$J$2:$J$421,I9526))</f>
        <v/>
      </c>
      <c r="K9526" s="27">
        <f>IF(J9526="","",J9526+cat_offset)</f>
        <v/>
      </c>
      <c r="L9526" s="27">
        <f>IF(J9526="","",MAX(0,E9526-J9526)^2)</f>
        <v/>
      </c>
      <c r="M9526" s="27">
        <f>IF(J9526="","",MAX(0,E9526-(J9526+twcdh_off))^2)</f>
        <v/>
      </c>
      <c r="N9526" s="27">
        <f>IF(E9526="","",MAX(0,E9526-swcdh_thr)^2)</f>
        <v/>
      </c>
      <c r="O9526">
        <f>IF(K9526="","",ROUND(E9526-K9526,0))</f>
        <v/>
      </c>
      <c r="P9526">
        <f>IF(O9526="","",IF(O9526&gt;=1,O9526,0))</f>
        <v/>
      </c>
      <c r="Q9526" s="27">
        <f>IF(E9526="","",MAX(0,E9526-22))</f>
        <v/>
      </c>
      <c r="R9526" s="27">
        <f>IF(H9526=1,E9526,"")</f>
        <v/>
      </c>
      <c r="S9526" s="27">
        <f>IF(AND(H9526=1,J9526&lt;&gt;""),E9526-J9526,"")</f>
        <v/>
      </c>
      <c r="T9526">
        <f>IF(G9526="","",MONTH(G9526))</f>
        <v/>
      </c>
    </row>
    <row r="9527">
      <c r="A9527" s="24" t="n"/>
      <c r="B9527" s="24" t="n"/>
      <c r="C9527" s="24" t="n"/>
      <c r="D9527" s="24" t="n"/>
      <c r="E9527" s="24" t="n"/>
      <c r="F9527" s="25">
        <f>IF($E9527="","",DATE(IF($A9527="",nominal_year,$A9527),$B9527,$C9527)+($D9527-IF(LEFT(hour_conv,1)="1",1,0))/24)</f>
        <v/>
      </c>
      <c r="G9527" s="26">
        <f>IF(F9527="","",INT(F9527))</f>
        <v/>
      </c>
      <c r="H9527">
        <f>IF(G9527="","",IF(AND(MONTH(G9527)*100+DAY(G9527)&gt;=season_lo,MONTH(G9527)*100+DAY(G9527)&lt;=season_hi),1,0))</f>
        <v/>
      </c>
      <c r="I9527">
        <f>IF(G9527="","",G9527-first_day+1)</f>
        <v/>
      </c>
      <c r="J9527" s="27">
        <f>IF(I9527="","",INDEX(Daily!$J$2:$J$421,I9527))</f>
        <v/>
      </c>
      <c r="K9527" s="27">
        <f>IF(J9527="","",J9527+cat_offset)</f>
        <v/>
      </c>
      <c r="L9527" s="27">
        <f>IF(J9527="","",MAX(0,E9527-J9527)^2)</f>
        <v/>
      </c>
      <c r="M9527" s="27">
        <f>IF(J9527="","",MAX(0,E9527-(J9527+twcdh_off))^2)</f>
        <v/>
      </c>
      <c r="N9527" s="27">
        <f>IF(E9527="","",MAX(0,E9527-swcdh_thr)^2)</f>
        <v/>
      </c>
      <c r="O9527">
        <f>IF(K9527="","",ROUND(E9527-K9527,0))</f>
        <v/>
      </c>
      <c r="P9527">
        <f>IF(O9527="","",IF(O9527&gt;=1,O9527,0))</f>
        <v/>
      </c>
      <c r="Q9527" s="27">
        <f>IF(E9527="","",MAX(0,E9527-22))</f>
        <v/>
      </c>
      <c r="R9527" s="27">
        <f>IF(H9527=1,E9527,"")</f>
        <v/>
      </c>
      <c r="S9527" s="27">
        <f>IF(AND(H9527=1,J9527&lt;&gt;""),E9527-J9527,"")</f>
        <v/>
      </c>
      <c r="T9527">
        <f>IF(G9527="","",MONTH(G9527))</f>
        <v/>
      </c>
    </row>
    <row r="9528">
      <c r="A9528" s="24" t="n"/>
      <c r="B9528" s="24" t="n"/>
      <c r="C9528" s="24" t="n"/>
      <c r="D9528" s="24" t="n"/>
      <c r="E9528" s="24" t="n"/>
      <c r="F9528" s="25">
        <f>IF($E9528="","",DATE(IF($A9528="",nominal_year,$A9528),$B9528,$C9528)+($D9528-IF(LEFT(hour_conv,1)="1",1,0))/24)</f>
        <v/>
      </c>
      <c r="G9528" s="26">
        <f>IF(F9528="","",INT(F9528))</f>
        <v/>
      </c>
      <c r="H9528">
        <f>IF(G9528="","",IF(AND(MONTH(G9528)*100+DAY(G9528)&gt;=season_lo,MONTH(G9528)*100+DAY(G9528)&lt;=season_hi),1,0))</f>
        <v/>
      </c>
      <c r="I9528">
        <f>IF(G9528="","",G9528-first_day+1)</f>
        <v/>
      </c>
      <c r="J9528" s="27">
        <f>IF(I9528="","",INDEX(Daily!$J$2:$J$421,I9528))</f>
        <v/>
      </c>
      <c r="K9528" s="27">
        <f>IF(J9528="","",J9528+cat_offset)</f>
        <v/>
      </c>
      <c r="L9528" s="27">
        <f>IF(J9528="","",MAX(0,E9528-J9528)^2)</f>
        <v/>
      </c>
      <c r="M9528" s="27">
        <f>IF(J9528="","",MAX(0,E9528-(J9528+twcdh_off))^2)</f>
        <v/>
      </c>
      <c r="N9528" s="27">
        <f>IF(E9528="","",MAX(0,E9528-swcdh_thr)^2)</f>
        <v/>
      </c>
      <c r="O9528">
        <f>IF(K9528="","",ROUND(E9528-K9528,0))</f>
        <v/>
      </c>
      <c r="P9528">
        <f>IF(O9528="","",IF(O9528&gt;=1,O9528,0))</f>
        <v/>
      </c>
      <c r="Q9528" s="27">
        <f>IF(E9528="","",MAX(0,E9528-22))</f>
        <v/>
      </c>
      <c r="R9528" s="27">
        <f>IF(H9528=1,E9528,"")</f>
        <v/>
      </c>
      <c r="S9528" s="27">
        <f>IF(AND(H9528=1,J9528&lt;&gt;""),E9528-J9528,"")</f>
        <v/>
      </c>
      <c r="T9528">
        <f>IF(G9528="","",MONTH(G9528))</f>
        <v/>
      </c>
    </row>
    <row r="9529">
      <c r="A9529" s="24" t="n"/>
      <c r="B9529" s="24" t="n"/>
      <c r="C9529" s="24" t="n"/>
      <c r="D9529" s="24" t="n"/>
      <c r="E9529" s="24" t="n"/>
      <c r="F9529" s="25">
        <f>IF($E9529="","",DATE(IF($A9529="",nominal_year,$A9529),$B9529,$C9529)+($D9529-IF(LEFT(hour_conv,1)="1",1,0))/24)</f>
        <v/>
      </c>
      <c r="G9529" s="26">
        <f>IF(F9529="","",INT(F9529))</f>
        <v/>
      </c>
      <c r="H9529">
        <f>IF(G9529="","",IF(AND(MONTH(G9529)*100+DAY(G9529)&gt;=season_lo,MONTH(G9529)*100+DAY(G9529)&lt;=season_hi),1,0))</f>
        <v/>
      </c>
      <c r="I9529">
        <f>IF(G9529="","",G9529-first_day+1)</f>
        <v/>
      </c>
      <c r="J9529" s="27">
        <f>IF(I9529="","",INDEX(Daily!$J$2:$J$421,I9529))</f>
        <v/>
      </c>
      <c r="K9529" s="27">
        <f>IF(J9529="","",J9529+cat_offset)</f>
        <v/>
      </c>
      <c r="L9529" s="27">
        <f>IF(J9529="","",MAX(0,E9529-J9529)^2)</f>
        <v/>
      </c>
      <c r="M9529" s="27">
        <f>IF(J9529="","",MAX(0,E9529-(J9529+twcdh_off))^2)</f>
        <v/>
      </c>
      <c r="N9529" s="27">
        <f>IF(E9529="","",MAX(0,E9529-swcdh_thr)^2)</f>
        <v/>
      </c>
      <c r="O9529">
        <f>IF(K9529="","",ROUND(E9529-K9529,0))</f>
        <v/>
      </c>
      <c r="P9529">
        <f>IF(O9529="","",IF(O9529&gt;=1,O9529,0))</f>
        <v/>
      </c>
      <c r="Q9529" s="27">
        <f>IF(E9529="","",MAX(0,E9529-22))</f>
        <v/>
      </c>
      <c r="R9529" s="27">
        <f>IF(H9529=1,E9529,"")</f>
        <v/>
      </c>
      <c r="S9529" s="27">
        <f>IF(AND(H9529=1,J9529&lt;&gt;""),E9529-J9529,"")</f>
        <v/>
      </c>
      <c r="T9529">
        <f>IF(G9529="","",MONTH(G9529))</f>
        <v/>
      </c>
    </row>
    <row r="9530">
      <c r="A9530" s="24" t="n"/>
      <c r="B9530" s="24" t="n"/>
      <c r="C9530" s="24" t="n"/>
      <c r="D9530" s="24" t="n"/>
      <c r="E9530" s="24" t="n"/>
      <c r="F9530" s="25">
        <f>IF($E9530="","",DATE(IF($A9530="",nominal_year,$A9530),$B9530,$C9530)+($D9530-IF(LEFT(hour_conv,1)="1",1,0))/24)</f>
        <v/>
      </c>
      <c r="G9530" s="26">
        <f>IF(F9530="","",INT(F9530))</f>
        <v/>
      </c>
      <c r="H9530">
        <f>IF(G9530="","",IF(AND(MONTH(G9530)*100+DAY(G9530)&gt;=season_lo,MONTH(G9530)*100+DAY(G9530)&lt;=season_hi),1,0))</f>
        <v/>
      </c>
      <c r="I9530">
        <f>IF(G9530="","",G9530-first_day+1)</f>
        <v/>
      </c>
      <c r="J9530" s="27">
        <f>IF(I9530="","",INDEX(Daily!$J$2:$J$421,I9530))</f>
        <v/>
      </c>
      <c r="K9530" s="27">
        <f>IF(J9530="","",J9530+cat_offset)</f>
        <v/>
      </c>
      <c r="L9530" s="27">
        <f>IF(J9530="","",MAX(0,E9530-J9530)^2)</f>
        <v/>
      </c>
      <c r="M9530" s="27">
        <f>IF(J9530="","",MAX(0,E9530-(J9530+twcdh_off))^2)</f>
        <v/>
      </c>
      <c r="N9530" s="27">
        <f>IF(E9530="","",MAX(0,E9530-swcdh_thr)^2)</f>
        <v/>
      </c>
      <c r="O9530">
        <f>IF(K9530="","",ROUND(E9530-K9530,0))</f>
        <v/>
      </c>
      <c r="P9530">
        <f>IF(O9530="","",IF(O9530&gt;=1,O9530,0))</f>
        <v/>
      </c>
      <c r="Q9530" s="27">
        <f>IF(E9530="","",MAX(0,E9530-22))</f>
        <v/>
      </c>
      <c r="R9530" s="27">
        <f>IF(H9530=1,E9530,"")</f>
        <v/>
      </c>
      <c r="S9530" s="27">
        <f>IF(AND(H9530=1,J9530&lt;&gt;""),E9530-J9530,"")</f>
        <v/>
      </c>
      <c r="T9530">
        <f>IF(G9530="","",MONTH(G9530))</f>
        <v/>
      </c>
    </row>
    <row r="9531">
      <c r="A9531" s="24" t="n"/>
      <c r="B9531" s="24" t="n"/>
      <c r="C9531" s="24" t="n"/>
      <c r="D9531" s="24" t="n"/>
      <c r="E9531" s="24" t="n"/>
      <c r="F9531" s="25">
        <f>IF($E9531="","",DATE(IF($A9531="",nominal_year,$A9531),$B9531,$C9531)+($D9531-IF(LEFT(hour_conv,1)="1",1,0))/24)</f>
        <v/>
      </c>
      <c r="G9531" s="26">
        <f>IF(F9531="","",INT(F9531))</f>
        <v/>
      </c>
      <c r="H9531">
        <f>IF(G9531="","",IF(AND(MONTH(G9531)*100+DAY(G9531)&gt;=season_lo,MONTH(G9531)*100+DAY(G9531)&lt;=season_hi),1,0))</f>
        <v/>
      </c>
      <c r="I9531">
        <f>IF(G9531="","",G9531-first_day+1)</f>
        <v/>
      </c>
      <c r="J9531" s="27">
        <f>IF(I9531="","",INDEX(Daily!$J$2:$J$421,I9531))</f>
        <v/>
      </c>
      <c r="K9531" s="27">
        <f>IF(J9531="","",J9531+cat_offset)</f>
        <v/>
      </c>
      <c r="L9531" s="27">
        <f>IF(J9531="","",MAX(0,E9531-J9531)^2)</f>
        <v/>
      </c>
      <c r="M9531" s="27">
        <f>IF(J9531="","",MAX(0,E9531-(J9531+twcdh_off))^2)</f>
        <v/>
      </c>
      <c r="N9531" s="27">
        <f>IF(E9531="","",MAX(0,E9531-swcdh_thr)^2)</f>
        <v/>
      </c>
      <c r="O9531">
        <f>IF(K9531="","",ROUND(E9531-K9531,0))</f>
        <v/>
      </c>
      <c r="P9531">
        <f>IF(O9531="","",IF(O9531&gt;=1,O9531,0))</f>
        <v/>
      </c>
      <c r="Q9531" s="27">
        <f>IF(E9531="","",MAX(0,E9531-22))</f>
        <v/>
      </c>
      <c r="R9531" s="27">
        <f>IF(H9531=1,E9531,"")</f>
        <v/>
      </c>
      <c r="S9531" s="27">
        <f>IF(AND(H9531=1,J9531&lt;&gt;""),E9531-J9531,"")</f>
        <v/>
      </c>
      <c r="T9531">
        <f>IF(G9531="","",MONTH(G9531))</f>
        <v/>
      </c>
    </row>
    <row r="9532">
      <c r="A9532" s="24" t="n"/>
      <c r="B9532" s="24" t="n"/>
      <c r="C9532" s="24" t="n"/>
      <c r="D9532" s="24" t="n"/>
      <c r="E9532" s="24" t="n"/>
      <c r="F9532" s="25">
        <f>IF($E9532="","",DATE(IF($A9532="",nominal_year,$A9532),$B9532,$C9532)+($D9532-IF(LEFT(hour_conv,1)="1",1,0))/24)</f>
        <v/>
      </c>
      <c r="G9532" s="26">
        <f>IF(F9532="","",INT(F9532))</f>
        <v/>
      </c>
      <c r="H9532">
        <f>IF(G9532="","",IF(AND(MONTH(G9532)*100+DAY(G9532)&gt;=season_lo,MONTH(G9532)*100+DAY(G9532)&lt;=season_hi),1,0))</f>
        <v/>
      </c>
      <c r="I9532">
        <f>IF(G9532="","",G9532-first_day+1)</f>
        <v/>
      </c>
      <c r="J9532" s="27">
        <f>IF(I9532="","",INDEX(Daily!$J$2:$J$421,I9532))</f>
        <v/>
      </c>
      <c r="K9532" s="27">
        <f>IF(J9532="","",J9532+cat_offset)</f>
        <v/>
      </c>
      <c r="L9532" s="27">
        <f>IF(J9532="","",MAX(0,E9532-J9532)^2)</f>
        <v/>
      </c>
      <c r="M9532" s="27">
        <f>IF(J9532="","",MAX(0,E9532-(J9532+twcdh_off))^2)</f>
        <v/>
      </c>
      <c r="N9532" s="27">
        <f>IF(E9532="","",MAX(0,E9532-swcdh_thr)^2)</f>
        <v/>
      </c>
      <c r="O9532">
        <f>IF(K9532="","",ROUND(E9532-K9532,0))</f>
        <v/>
      </c>
      <c r="P9532">
        <f>IF(O9532="","",IF(O9532&gt;=1,O9532,0))</f>
        <v/>
      </c>
      <c r="Q9532" s="27">
        <f>IF(E9532="","",MAX(0,E9532-22))</f>
        <v/>
      </c>
      <c r="R9532" s="27">
        <f>IF(H9532=1,E9532,"")</f>
        <v/>
      </c>
      <c r="S9532" s="27">
        <f>IF(AND(H9532=1,J9532&lt;&gt;""),E9532-J9532,"")</f>
        <v/>
      </c>
      <c r="T9532">
        <f>IF(G9532="","",MONTH(G9532))</f>
        <v/>
      </c>
    </row>
    <row r="9533">
      <c r="A9533" s="24" t="n"/>
      <c r="B9533" s="24" t="n"/>
      <c r="C9533" s="24" t="n"/>
      <c r="D9533" s="24" t="n"/>
      <c r="E9533" s="24" t="n"/>
      <c r="F9533" s="25">
        <f>IF($E9533="","",DATE(IF($A9533="",nominal_year,$A9533),$B9533,$C9533)+($D9533-IF(LEFT(hour_conv,1)="1",1,0))/24)</f>
        <v/>
      </c>
      <c r="G9533" s="26">
        <f>IF(F9533="","",INT(F9533))</f>
        <v/>
      </c>
      <c r="H9533">
        <f>IF(G9533="","",IF(AND(MONTH(G9533)*100+DAY(G9533)&gt;=season_lo,MONTH(G9533)*100+DAY(G9533)&lt;=season_hi),1,0))</f>
        <v/>
      </c>
      <c r="I9533">
        <f>IF(G9533="","",G9533-first_day+1)</f>
        <v/>
      </c>
      <c r="J9533" s="27">
        <f>IF(I9533="","",INDEX(Daily!$J$2:$J$421,I9533))</f>
        <v/>
      </c>
      <c r="K9533" s="27">
        <f>IF(J9533="","",J9533+cat_offset)</f>
        <v/>
      </c>
      <c r="L9533" s="27">
        <f>IF(J9533="","",MAX(0,E9533-J9533)^2)</f>
        <v/>
      </c>
      <c r="M9533" s="27">
        <f>IF(J9533="","",MAX(0,E9533-(J9533+twcdh_off))^2)</f>
        <v/>
      </c>
      <c r="N9533" s="27">
        <f>IF(E9533="","",MAX(0,E9533-swcdh_thr)^2)</f>
        <v/>
      </c>
      <c r="O9533">
        <f>IF(K9533="","",ROUND(E9533-K9533,0))</f>
        <v/>
      </c>
      <c r="P9533">
        <f>IF(O9533="","",IF(O9533&gt;=1,O9533,0))</f>
        <v/>
      </c>
      <c r="Q9533" s="27">
        <f>IF(E9533="","",MAX(0,E9533-22))</f>
        <v/>
      </c>
      <c r="R9533" s="27">
        <f>IF(H9533=1,E9533,"")</f>
        <v/>
      </c>
      <c r="S9533" s="27">
        <f>IF(AND(H9533=1,J9533&lt;&gt;""),E9533-J9533,"")</f>
        <v/>
      </c>
      <c r="T9533">
        <f>IF(G9533="","",MONTH(G9533))</f>
        <v/>
      </c>
    </row>
    <row r="9534">
      <c r="A9534" s="24" t="n"/>
      <c r="B9534" s="24" t="n"/>
      <c r="C9534" s="24" t="n"/>
      <c r="D9534" s="24" t="n"/>
      <c r="E9534" s="24" t="n"/>
      <c r="F9534" s="25">
        <f>IF($E9534="","",DATE(IF($A9534="",nominal_year,$A9534),$B9534,$C9534)+($D9534-IF(LEFT(hour_conv,1)="1",1,0))/24)</f>
        <v/>
      </c>
      <c r="G9534" s="26">
        <f>IF(F9534="","",INT(F9534))</f>
        <v/>
      </c>
      <c r="H9534">
        <f>IF(G9534="","",IF(AND(MONTH(G9534)*100+DAY(G9534)&gt;=season_lo,MONTH(G9534)*100+DAY(G9534)&lt;=season_hi),1,0))</f>
        <v/>
      </c>
      <c r="I9534">
        <f>IF(G9534="","",G9534-first_day+1)</f>
        <v/>
      </c>
      <c r="J9534" s="27">
        <f>IF(I9534="","",INDEX(Daily!$J$2:$J$421,I9534))</f>
        <v/>
      </c>
      <c r="K9534" s="27">
        <f>IF(J9534="","",J9534+cat_offset)</f>
        <v/>
      </c>
      <c r="L9534" s="27">
        <f>IF(J9534="","",MAX(0,E9534-J9534)^2)</f>
        <v/>
      </c>
      <c r="M9534" s="27">
        <f>IF(J9534="","",MAX(0,E9534-(J9534+twcdh_off))^2)</f>
        <v/>
      </c>
      <c r="N9534" s="27">
        <f>IF(E9534="","",MAX(0,E9534-swcdh_thr)^2)</f>
        <v/>
      </c>
      <c r="O9534">
        <f>IF(K9534="","",ROUND(E9534-K9534,0))</f>
        <v/>
      </c>
      <c r="P9534">
        <f>IF(O9534="","",IF(O9534&gt;=1,O9534,0))</f>
        <v/>
      </c>
      <c r="Q9534" s="27">
        <f>IF(E9534="","",MAX(0,E9534-22))</f>
        <v/>
      </c>
      <c r="R9534" s="27">
        <f>IF(H9534=1,E9534,"")</f>
        <v/>
      </c>
      <c r="S9534" s="27">
        <f>IF(AND(H9534=1,J9534&lt;&gt;""),E9534-J9534,"")</f>
        <v/>
      </c>
      <c r="T9534">
        <f>IF(G9534="","",MONTH(G9534))</f>
        <v/>
      </c>
    </row>
    <row r="9535">
      <c r="A9535" s="24" t="n"/>
      <c r="B9535" s="24" t="n"/>
      <c r="C9535" s="24" t="n"/>
      <c r="D9535" s="24" t="n"/>
      <c r="E9535" s="24" t="n"/>
      <c r="F9535" s="25">
        <f>IF($E9535="","",DATE(IF($A9535="",nominal_year,$A9535),$B9535,$C9535)+($D9535-IF(LEFT(hour_conv,1)="1",1,0))/24)</f>
        <v/>
      </c>
      <c r="G9535" s="26">
        <f>IF(F9535="","",INT(F9535))</f>
        <v/>
      </c>
      <c r="H9535">
        <f>IF(G9535="","",IF(AND(MONTH(G9535)*100+DAY(G9535)&gt;=season_lo,MONTH(G9535)*100+DAY(G9535)&lt;=season_hi),1,0))</f>
        <v/>
      </c>
      <c r="I9535">
        <f>IF(G9535="","",G9535-first_day+1)</f>
        <v/>
      </c>
      <c r="J9535" s="27">
        <f>IF(I9535="","",INDEX(Daily!$J$2:$J$421,I9535))</f>
        <v/>
      </c>
      <c r="K9535" s="27">
        <f>IF(J9535="","",J9535+cat_offset)</f>
        <v/>
      </c>
      <c r="L9535" s="27">
        <f>IF(J9535="","",MAX(0,E9535-J9535)^2)</f>
        <v/>
      </c>
      <c r="M9535" s="27">
        <f>IF(J9535="","",MAX(0,E9535-(J9535+twcdh_off))^2)</f>
        <v/>
      </c>
      <c r="N9535" s="27">
        <f>IF(E9535="","",MAX(0,E9535-swcdh_thr)^2)</f>
        <v/>
      </c>
      <c r="O9535">
        <f>IF(K9535="","",ROUND(E9535-K9535,0))</f>
        <v/>
      </c>
      <c r="P9535">
        <f>IF(O9535="","",IF(O9535&gt;=1,O9535,0))</f>
        <v/>
      </c>
      <c r="Q9535" s="27">
        <f>IF(E9535="","",MAX(0,E9535-22))</f>
        <v/>
      </c>
      <c r="R9535" s="27">
        <f>IF(H9535=1,E9535,"")</f>
        <v/>
      </c>
      <c r="S9535" s="27">
        <f>IF(AND(H9535=1,J9535&lt;&gt;""),E9535-J9535,"")</f>
        <v/>
      </c>
      <c r="T9535">
        <f>IF(G9535="","",MONTH(G9535))</f>
        <v/>
      </c>
    </row>
    <row r="9536">
      <c r="A9536" s="24" t="n"/>
      <c r="B9536" s="24" t="n"/>
      <c r="C9536" s="24" t="n"/>
      <c r="D9536" s="24" t="n"/>
      <c r="E9536" s="24" t="n"/>
      <c r="F9536" s="25">
        <f>IF($E9536="","",DATE(IF($A9536="",nominal_year,$A9536),$B9536,$C9536)+($D9536-IF(LEFT(hour_conv,1)="1",1,0))/24)</f>
        <v/>
      </c>
      <c r="G9536" s="26">
        <f>IF(F9536="","",INT(F9536))</f>
        <v/>
      </c>
      <c r="H9536">
        <f>IF(G9536="","",IF(AND(MONTH(G9536)*100+DAY(G9536)&gt;=season_lo,MONTH(G9536)*100+DAY(G9536)&lt;=season_hi),1,0))</f>
        <v/>
      </c>
      <c r="I9536">
        <f>IF(G9536="","",G9536-first_day+1)</f>
        <v/>
      </c>
      <c r="J9536" s="27">
        <f>IF(I9536="","",INDEX(Daily!$J$2:$J$421,I9536))</f>
        <v/>
      </c>
      <c r="K9536" s="27">
        <f>IF(J9536="","",J9536+cat_offset)</f>
        <v/>
      </c>
      <c r="L9536" s="27">
        <f>IF(J9536="","",MAX(0,E9536-J9536)^2)</f>
        <v/>
      </c>
      <c r="M9536" s="27">
        <f>IF(J9536="","",MAX(0,E9536-(J9536+twcdh_off))^2)</f>
        <v/>
      </c>
      <c r="N9536" s="27">
        <f>IF(E9536="","",MAX(0,E9536-swcdh_thr)^2)</f>
        <v/>
      </c>
      <c r="O9536">
        <f>IF(K9536="","",ROUND(E9536-K9536,0))</f>
        <v/>
      </c>
      <c r="P9536">
        <f>IF(O9536="","",IF(O9536&gt;=1,O9536,0))</f>
        <v/>
      </c>
      <c r="Q9536" s="27">
        <f>IF(E9536="","",MAX(0,E9536-22))</f>
        <v/>
      </c>
      <c r="R9536" s="27">
        <f>IF(H9536=1,E9536,"")</f>
        <v/>
      </c>
      <c r="S9536" s="27">
        <f>IF(AND(H9536=1,J9536&lt;&gt;""),E9536-J9536,"")</f>
        <v/>
      </c>
      <c r="T9536">
        <f>IF(G9536="","",MONTH(G9536))</f>
        <v/>
      </c>
    </row>
    <row r="9537">
      <c r="A9537" s="24" t="n"/>
      <c r="B9537" s="24" t="n"/>
      <c r="C9537" s="24" t="n"/>
      <c r="D9537" s="24" t="n"/>
      <c r="E9537" s="24" t="n"/>
      <c r="F9537" s="25">
        <f>IF($E9537="","",DATE(IF($A9537="",nominal_year,$A9537),$B9537,$C9537)+($D9537-IF(LEFT(hour_conv,1)="1",1,0))/24)</f>
        <v/>
      </c>
      <c r="G9537" s="26">
        <f>IF(F9537="","",INT(F9537))</f>
        <v/>
      </c>
      <c r="H9537">
        <f>IF(G9537="","",IF(AND(MONTH(G9537)*100+DAY(G9537)&gt;=season_lo,MONTH(G9537)*100+DAY(G9537)&lt;=season_hi),1,0))</f>
        <v/>
      </c>
      <c r="I9537">
        <f>IF(G9537="","",G9537-first_day+1)</f>
        <v/>
      </c>
      <c r="J9537" s="27">
        <f>IF(I9537="","",INDEX(Daily!$J$2:$J$421,I9537))</f>
        <v/>
      </c>
      <c r="K9537" s="27">
        <f>IF(J9537="","",J9537+cat_offset)</f>
        <v/>
      </c>
      <c r="L9537" s="27">
        <f>IF(J9537="","",MAX(0,E9537-J9537)^2)</f>
        <v/>
      </c>
      <c r="M9537" s="27">
        <f>IF(J9537="","",MAX(0,E9537-(J9537+twcdh_off))^2)</f>
        <v/>
      </c>
      <c r="N9537" s="27">
        <f>IF(E9537="","",MAX(0,E9537-swcdh_thr)^2)</f>
        <v/>
      </c>
      <c r="O9537">
        <f>IF(K9537="","",ROUND(E9537-K9537,0))</f>
        <v/>
      </c>
      <c r="P9537">
        <f>IF(O9537="","",IF(O9537&gt;=1,O9537,0))</f>
        <v/>
      </c>
      <c r="Q9537" s="27">
        <f>IF(E9537="","",MAX(0,E9537-22))</f>
        <v/>
      </c>
      <c r="R9537" s="27">
        <f>IF(H9537=1,E9537,"")</f>
        <v/>
      </c>
      <c r="S9537" s="27">
        <f>IF(AND(H9537=1,J9537&lt;&gt;""),E9537-J9537,"")</f>
        <v/>
      </c>
      <c r="T9537">
        <f>IF(G9537="","",MONTH(G9537))</f>
        <v/>
      </c>
    </row>
    <row r="9538">
      <c r="A9538" s="24" t="n"/>
      <c r="B9538" s="24" t="n"/>
      <c r="C9538" s="24" t="n"/>
      <c r="D9538" s="24" t="n"/>
      <c r="E9538" s="24" t="n"/>
      <c r="F9538" s="25">
        <f>IF($E9538="","",DATE(IF($A9538="",nominal_year,$A9538),$B9538,$C9538)+($D9538-IF(LEFT(hour_conv,1)="1",1,0))/24)</f>
        <v/>
      </c>
      <c r="G9538" s="26">
        <f>IF(F9538="","",INT(F9538))</f>
        <v/>
      </c>
      <c r="H9538">
        <f>IF(G9538="","",IF(AND(MONTH(G9538)*100+DAY(G9538)&gt;=season_lo,MONTH(G9538)*100+DAY(G9538)&lt;=season_hi),1,0))</f>
        <v/>
      </c>
      <c r="I9538">
        <f>IF(G9538="","",G9538-first_day+1)</f>
        <v/>
      </c>
      <c r="J9538" s="27">
        <f>IF(I9538="","",INDEX(Daily!$J$2:$J$421,I9538))</f>
        <v/>
      </c>
      <c r="K9538" s="27">
        <f>IF(J9538="","",J9538+cat_offset)</f>
        <v/>
      </c>
      <c r="L9538" s="27">
        <f>IF(J9538="","",MAX(0,E9538-J9538)^2)</f>
        <v/>
      </c>
      <c r="M9538" s="27">
        <f>IF(J9538="","",MAX(0,E9538-(J9538+twcdh_off))^2)</f>
        <v/>
      </c>
      <c r="N9538" s="27">
        <f>IF(E9538="","",MAX(0,E9538-swcdh_thr)^2)</f>
        <v/>
      </c>
      <c r="O9538">
        <f>IF(K9538="","",ROUND(E9538-K9538,0))</f>
        <v/>
      </c>
      <c r="P9538">
        <f>IF(O9538="","",IF(O9538&gt;=1,O9538,0))</f>
        <v/>
      </c>
      <c r="Q9538" s="27">
        <f>IF(E9538="","",MAX(0,E9538-22))</f>
        <v/>
      </c>
      <c r="R9538" s="27">
        <f>IF(H9538=1,E9538,"")</f>
        <v/>
      </c>
      <c r="S9538" s="27">
        <f>IF(AND(H9538=1,J9538&lt;&gt;""),E9538-J9538,"")</f>
        <v/>
      </c>
      <c r="T9538">
        <f>IF(G9538="","",MONTH(G9538))</f>
        <v/>
      </c>
    </row>
    <row r="9539">
      <c r="A9539" s="24" t="n"/>
      <c r="B9539" s="24" t="n"/>
      <c r="C9539" s="24" t="n"/>
      <c r="D9539" s="24" t="n"/>
      <c r="E9539" s="24" t="n"/>
      <c r="F9539" s="25">
        <f>IF($E9539="","",DATE(IF($A9539="",nominal_year,$A9539),$B9539,$C9539)+($D9539-IF(LEFT(hour_conv,1)="1",1,0))/24)</f>
        <v/>
      </c>
      <c r="G9539" s="26">
        <f>IF(F9539="","",INT(F9539))</f>
        <v/>
      </c>
      <c r="H9539">
        <f>IF(G9539="","",IF(AND(MONTH(G9539)*100+DAY(G9539)&gt;=season_lo,MONTH(G9539)*100+DAY(G9539)&lt;=season_hi),1,0))</f>
        <v/>
      </c>
      <c r="I9539">
        <f>IF(G9539="","",G9539-first_day+1)</f>
        <v/>
      </c>
      <c r="J9539" s="27">
        <f>IF(I9539="","",INDEX(Daily!$J$2:$J$421,I9539))</f>
        <v/>
      </c>
      <c r="K9539" s="27">
        <f>IF(J9539="","",J9539+cat_offset)</f>
        <v/>
      </c>
      <c r="L9539" s="27">
        <f>IF(J9539="","",MAX(0,E9539-J9539)^2)</f>
        <v/>
      </c>
      <c r="M9539" s="27">
        <f>IF(J9539="","",MAX(0,E9539-(J9539+twcdh_off))^2)</f>
        <v/>
      </c>
      <c r="N9539" s="27">
        <f>IF(E9539="","",MAX(0,E9539-swcdh_thr)^2)</f>
        <v/>
      </c>
      <c r="O9539">
        <f>IF(K9539="","",ROUND(E9539-K9539,0))</f>
        <v/>
      </c>
      <c r="P9539">
        <f>IF(O9539="","",IF(O9539&gt;=1,O9539,0))</f>
        <v/>
      </c>
      <c r="Q9539" s="27">
        <f>IF(E9539="","",MAX(0,E9539-22))</f>
        <v/>
      </c>
      <c r="R9539" s="27">
        <f>IF(H9539=1,E9539,"")</f>
        <v/>
      </c>
      <c r="S9539" s="27">
        <f>IF(AND(H9539=1,J9539&lt;&gt;""),E9539-J9539,"")</f>
        <v/>
      </c>
      <c r="T9539">
        <f>IF(G9539="","",MONTH(G9539))</f>
        <v/>
      </c>
    </row>
    <row r="9540">
      <c r="A9540" s="24" t="n"/>
      <c r="B9540" s="24" t="n"/>
      <c r="C9540" s="24" t="n"/>
      <c r="D9540" s="24" t="n"/>
      <c r="E9540" s="24" t="n"/>
      <c r="F9540" s="25">
        <f>IF($E9540="","",DATE(IF($A9540="",nominal_year,$A9540),$B9540,$C9540)+($D9540-IF(LEFT(hour_conv,1)="1",1,0))/24)</f>
        <v/>
      </c>
      <c r="G9540" s="26">
        <f>IF(F9540="","",INT(F9540))</f>
        <v/>
      </c>
      <c r="H9540">
        <f>IF(G9540="","",IF(AND(MONTH(G9540)*100+DAY(G9540)&gt;=season_lo,MONTH(G9540)*100+DAY(G9540)&lt;=season_hi),1,0))</f>
        <v/>
      </c>
      <c r="I9540">
        <f>IF(G9540="","",G9540-first_day+1)</f>
        <v/>
      </c>
      <c r="J9540" s="27">
        <f>IF(I9540="","",INDEX(Daily!$J$2:$J$421,I9540))</f>
        <v/>
      </c>
      <c r="K9540" s="27">
        <f>IF(J9540="","",J9540+cat_offset)</f>
        <v/>
      </c>
      <c r="L9540" s="27">
        <f>IF(J9540="","",MAX(0,E9540-J9540)^2)</f>
        <v/>
      </c>
      <c r="M9540" s="27">
        <f>IF(J9540="","",MAX(0,E9540-(J9540+twcdh_off))^2)</f>
        <v/>
      </c>
      <c r="N9540" s="27">
        <f>IF(E9540="","",MAX(0,E9540-swcdh_thr)^2)</f>
        <v/>
      </c>
      <c r="O9540">
        <f>IF(K9540="","",ROUND(E9540-K9540,0))</f>
        <v/>
      </c>
      <c r="P9540">
        <f>IF(O9540="","",IF(O9540&gt;=1,O9540,0))</f>
        <v/>
      </c>
      <c r="Q9540" s="27">
        <f>IF(E9540="","",MAX(0,E9540-22))</f>
        <v/>
      </c>
      <c r="R9540" s="27">
        <f>IF(H9540=1,E9540,"")</f>
        <v/>
      </c>
      <c r="S9540" s="27">
        <f>IF(AND(H9540=1,J9540&lt;&gt;""),E9540-J9540,"")</f>
        <v/>
      </c>
      <c r="T9540">
        <f>IF(G9540="","",MONTH(G9540))</f>
        <v/>
      </c>
    </row>
    <row r="9541">
      <c r="A9541" s="24" t="n"/>
      <c r="B9541" s="24" t="n"/>
      <c r="C9541" s="24" t="n"/>
      <c r="D9541" s="24" t="n"/>
      <c r="E9541" s="24" t="n"/>
      <c r="F9541" s="25">
        <f>IF($E9541="","",DATE(IF($A9541="",nominal_year,$A9541),$B9541,$C9541)+($D9541-IF(LEFT(hour_conv,1)="1",1,0))/24)</f>
        <v/>
      </c>
      <c r="G9541" s="26">
        <f>IF(F9541="","",INT(F9541))</f>
        <v/>
      </c>
      <c r="H9541">
        <f>IF(G9541="","",IF(AND(MONTH(G9541)*100+DAY(G9541)&gt;=season_lo,MONTH(G9541)*100+DAY(G9541)&lt;=season_hi),1,0))</f>
        <v/>
      </c>
      <c r="I9541">
        <f>IF(G9541="","",G9541-first_day+1)</f>
        <v/>
      </c>
      <c r="J9541" s="27">
        <f>IF(I9541="","",INDEX(Daily!$J$2:$J$421,I9541))</f>
        <v/>
      </c>
      <c r="K9541" s="27">
        <f>IF(J9541="","",J9541+cat_offset)</f>
        <v/>
      </c>
      <c r="L9541" s="27">
        <f>IF(J9541="","",MAX(0,E9541-J9541)^2)</f>
        <v/>
      </c>
      <c r="M9541" s="27">
        <f>IF(J9541="","",MAX(0,E9541-(J9541+twcdh_off))^2)</f>
        <v/>
      </c>
      <c r="N9541" s="27">
        <f>IF(E9541="","",MAX(0,E9541-swcdh_thr)^2)</f>
        <v/>
      </c>
      <c r="O9541">
        <f>IF(K9541="","",ROUND(E9541-K9541,0))</f>
        <v/>
      </c>
      <c r="P9541">
        <f>IF(O9541="","",IF(O9541&gt;=1,O9541,0))</f>
        <v/>
      </c>
      <c r="Q9541" s="27">
        <f>IF(E9541="","",MAX(0,E9541-22))</f>
        <v/>
      </c>
      <c r="R9541" s="27">
        <f>IF(H9541=1,E9541,"")</f>
        <v/>
      </c>
      <c r="S9541" s="27">
        <f>IF(AND(H9541=1,J9541&lt;&gt;""),E9541-J9541,"")</f>
        <v/>
      </c>
      <c r="T9541">
        <f>IF(G9541="","",MONTH(G9541))</f>
        <v/>
      </c>
    </row>
    <row r="9542">
      <c r="A9542" s="24" t="n"/>
      <c r="B9542" s="24" t="n"/>
      <c r="C9542" s="24" t="n"/>
      <c r="D9542" s="24" t="n"/>
      <c r="E9542" s="24" t="n"/>
      <c r="F9542" s="25">
        <f>IF($E9542="","",DATE(IF($A9542="",nominal_year,$A9542),$B9542,$C9542)+($D9542-IF(LEFT(hour_conv,1)="1",1,0))/24)</f>
        <v/>
      </c>
      <c r="G9542" s="26">
        <f>IF(F9542="","",INT(F9542))</f>
        <v/>
      </c>
      <c r="H9542">
        <f>IF(G9542="","",IF(AND(MONTH(G9542)*100+DAY(G9542)&gt;=season_lo,MONTH(G9542)*100+DAY(G9542)&lt;=season_hi),1,0))</f>
        <v/>
      </c>
      <c r="I9542">
        <f>IF(G9542="","",G9542-first_day+1)</f>
        <v/>
      </c>
      <c r="J9542" s="27">
        <f>IF(I9542="","",INDEX(Daily!$J$2:$J$421,I9542))</f>
        <v/>
      </c>
      <c r="K9542" s="27">
        <f>IF(J9542="","",J9542+cat_offset)</f>
        <v/>
      </c>
      <c r="L9542" s="27">
        <f>IF(J9542="","",MAX(0,E9542-J9542)^2)</f>
        <v/>
      </c>
      <c r="M9542" s="27">
        <f>IF(J9542="","",MAX(0,E9542-(J9542+twcdh_off))^2)</f>
        <v/>
      </c>
      <c r="N9542" s="27">
        <f>IF(E9542="","",MAX(0,E9542-swcdh_thr)^2)</f>
        <v/>
      </c>
      <c r="O9542">
        <f>IF(K9542="","",ROUND(E9542-K9542,0))</f>
        <v/>
      </c>
      <c r="P9542">
        <f>IF(O9542="","",IF(O9542&gt;=1,O9542,0))</f>
        <v/>
      </c>
      <c r="Q9542" s="27">
        <f>IF(E9542="","",MAX(0,E9542-22))</f>
        <v/>
      </c>
      <c r="R9542" s="27">
        <f>IF(H9542=1,E9542,"")</f>
        <v/>
      </c>
      <c r="S9542" s="27">
        <f>IF(AND(H9542=1,J9542&lt;&gt;""),E9542-J9542,"")</f>
        <v/>
      </c>
      <c r="T9542">
        <f>IF(G9542="","",MONTH(G9542))</f>
        <v/>
      </c>
    </row>
    <row r="9543">
      <c r="A9543" s="24" t="n"/>
      <c r="B9543" s="24" t="n"/>
      <c r="C9543" s="24" t="n"/>
      <c r="D9543" s="24" t="n"/>
      <c r="E9543" s="24" t="n"/>
      <c r="F9543" s="25">
        <f>IF($E9543="","",DATE(IF($A9543="",nominal_year,$A9543),$B9543,$C9543)+($D9543-IF(LEFT(hour_conv,1)="1",1,0))/24)</f>
        <v/>
      </c>
      <c r="G9543" s="26">
        <f>IF(F9543="","",INT(F9543))</f>
        <v/>
      </c>
      <c r="H9543">
        <f>IF(G9543="","",IF(AND(MONTH(G9543)*100+DAY(G9543)&gt;=season_lo,MONTH(G9543)*100+DAY(G9543)&lt;=season_hi),1,0))</f>
        <v/>
      </c>
      <c r="I9543">
        <f>IF(G9543="","",G9543-first_day+1)</f>
        <v/>
      </c>
      <c r="J9543" s="27">
        <f>IF(I9543="","",INDEX(Daily!$J$2:$J$421,I9543))</f>
        <v/>
      </c>
      <c r="K9543" s="27">
        <f>IF(J9543="","",J9543+cat_offset)</f>
        <v/>
      </c>
      <c r="L9543" s="27">
        <f>IF(J9543="","",MAX(0,E9543-J9543)^2)</f>
        <v/>
      </c>
      <c r="M9543" s="27">
        <f>IF(J9543="","",MAX(0,E9543-(J9543+twcdh_off))^2)</f>
        <v/>
      </c>
      <c r="N9543" s="27">
        <f>IF(E9543="","",MAX(0,E9543-swcdh_thr)^2)</f>
        <v/>
      </c>
      <c r="O9543">
        <f>IF(K9543="","",ROUND(E9543-K9543,0))</f>
        <v/>
      </c>
      <c r="P9543">
        <f>IF(O9543="","",IF(O9543&gt;=1,O9543,0))</f>
        <v/>
      </c>
      <c r="Q9543" s="27">
        <f>IF(E9543="","",MAX(0,E9543-22))</f>
        <v/>
      </c>
      <c r="R9543" s="27">
        <f>IF(H9543=1,E9543,"")</f>
        <v/>
      </c>
      <c r="S9543" s="27">
        <f>IF(AND(H9543=1,J9543&lt;&gt;""),E9543-J9543,"")</f>
        <v/>
      </c>
      <c r="T9543">
        <f>IF(G9543="","",MONTH(G9543))</f>
        <v/>
      </c>
    </row>
    <row r="9544">
      <c r="A9544" s="24" t="n"/>
      <c r="B9544" s="24" t="n"/>
      <c r="C9544" s="24" t="n"/>
      <c r="D9544" s="24" t="n"/>
      <c r="E9544" s="24" t="n"/>
      <c r="F9544" s="25">
        <f>IF($E9544="","",DATE(IF($A9544="",nominal_year,$A9544),$B9544,$C9544)+($D9544-IF(LEFT(hour_conv,1)="1",1,0))/24)</f>
        <v/>
      </c>
      <c r="G9544" s="26">
        <f>IF(F9544="","",INT(F9544))</f>
        <v/>
      </c>
      <c r="H9544">
        <f>IF(G9544="","",IF(AND(MONTH(G9544)*100+DAY(G9544)&gt;=season_lo,MONTH(G9544)*100+DAY(G9544)&lt;=season_hi),1,0))</f>
        <v/>
      </c>
      <c r="I9544">
        <f>IF(G9544="","",G9544-first_day+1)</f>
        <v/>
      </c>
      <c r="J9544" s="27">
        <f>IF(I9544="","",INDEX(Daily!$J$2:$J$421,I9544))</f>
        <v/>
      </c>
      <c r="K9544" s="27">
        <f>IF(J9544="","",J9544+cat_offset)</f>
        <v/>
      </c>
      <c r="L9544" s="27">
        <f>IF(J9544="","",MAX(0,E9544-J9544)^2)</f>
        <v/>
      </c>
      <c r="M9544" s="27">
        <f>IF(J9544="","",MAX(0,E9544-(J9544+twcdh_off))^2)</f>
        <v/>
      </c>
      <c r="N9544" s="27">
        <f>IF(E9544="","",MAX(0,E9544-swcdh_thr)^2)</f>
        <v/>
      </c>
      <c r="O9544">
        <f>IF(K9544="","",ROUND(E9544-K9544,0))</f>
        <v/>
      </c>
      <c r="P9544">
        <f>IF(O9544="","",IF(O9544&gt;=1,O9544,0))</f>
        <v/>
      </c>
      <c r="Q9544" s="27">
        <f>IF(E9544="","",MAX(0,E9544-22))</f>
        <v/>
      </c>
      <c r="R9544" s="27">
        <f>IF(H9544=1,E9544,"")</f>
        <v/>
      </c>
      <c r="S9544" s="27">
        <f>IF(AND(H9544=1,J9544&lt;&gt;""),E9544-J9544,"")</f>
        <v/>
      </c>
      <c r="T9544">
        <f>IF(G9544="","",MONTH(G9544))</f>
        <v/>
      </c>
    </row>
    <row r="9545">
      <c r="A9545" s="24" t="n"/>
      <c r="B9545" s="24" t="n"/>
      <c r="C9545" s="24" t="n"/>
      <c r="D9545" s="24" t="n"/>
      <c r="E9545" s="24" t="n"/>
      <c r="F9545" s="25">
        <f>IF($E9545="","",DATE(IF($A9545="",nominal_year,$A9545),$B9545,$C9545)+($D9545-IF(LEFT(hour_conv,1)="1",1,0))/24)</f>
        <v/>
      </c>
      <c r="G9545" s="26">
        <f>IF(F9545="","",INT(F9545))</f>
        <v/>
      </c>
      <c r="H9545">
        <f>IF(G9545="","",IF(AND(MONTH(G9545)*100+DAY(G9545)&gt;=season_lo,MONTH(G9545)*100+DAY(G9545)&lt;=season_hi),1,0))</f>
        <v/>
      </c>
      <c r="I9545">
        <f>IF(G9545="","",G9545-first_day+1)</f>
        <v/>
      </c>
      <c r="J9545" s="27">
        <f>IF(I9545="","",INDEX(Daily!$J$2:$J$421,I9545))</f>
        <v/>
      </c>
      <c r="K9545" s="27">
        <f>IF(J9545="","",J9545+cat_offset)</f>
        <v/>
      </c>
      <c r="L9545" s="27">
        <f>IF(J9545="","",MAX(0,E9545-J9545)^2)</f>
        <v/>
      </c>
      <c r="M9545" s="27">
        <f>IF(J9545="","",MAX(0,E9545-(J9545+twcdh_off))^2)</f>
        <v/>
      </c>
      <c r="N9545" s="27">
        <f>IF(E9545="","",MAX(0,E9545-swcdh_thr)^2)</f>
        <v/>
      </c>
      <c r="O9545">
        <f>IF(K9545="","",ROUND(E9545-K9545,0))</f>
        <v/>
      </c>
      <c r="P9545">
        <f>IF(O9545="","",IF(O9545&gt;=1,O9545,0))</f>
        <v/>
      </c>
      <c r="Q9545" s="27">
        <f>IF(E9545="","",MAX(0,E9545-22))</f>
        <v/>
      </c>
      <c r="R9545" s="27">
        <f>IF(H9545=1,E9545,"")</f>
        <v/>
      </c>
      <c r="S9545" s="27">
        <f>IF(AND(H9545=1,J9545&lt;&gt;""),E9545-J9545,"")</f>
        <v/>
      </c>
      <c r="T9545">
        <f>IF(G9545="","",MONTH(G9545))</f>
        <v/>
      </c>
    </row>
    <row r="9546">
      <c r="A9546" s="24" t="n"/>
      <c r="B9546" s="24" t="n"/>
      <c r="C9546" s="24" t="n"/>
      <c r="D9546" s="24" t="n"/>
      <c r="E9546" s="24" t="n"/>
      <c r="F9546" s="25">
        <f>IF($E9546="","",DATE(IF($A9546="",nominal_year,$A9546),$B9546,$C9546)+($D9546-IF(LEFT(hour_conv,1)="1",1,0))/24)</f>
        <v/>
      </c>
      <c r="G9546" s="26">
        <f>IF(F9546="","",INT(F9546))</f>
        <v/>
      </c>
      <c r="H9546">
        <f>IF(G9546="","",IF(AND(MONTH(G9546)*100+DAY(G9546)&gt;=season_lo,MONTH(G9546)*100+DAY(G9546)&lt;=season_hi),1,0))</f>
        <v/>
      </c>
      <c r="I9546">
        <f>IF(G9546="","",G9546-first_day+1)</f>
        <v/>
      </c>
      <c r="J9546" s="27">
        <f>IF(I9546="","",INDEX(Daily!$J$2:$J$421,I9546))</f>
        <v/>
      </c>
      <c r="K9546" s="27">
        <f>IF(J9546="","",J9546+cat_offset)</f>
        <v/>
      </c>
      <c r="L9546" s="27">
        <f>IF(J9546="","",MAX(0,E9546-J9546)^2)</f>
        <v/>
      </c>
      <c r="M9546" s="27">
        <f>IF(J9546="","",MAX(0,E9546-(J9546+twcdh_off))^2)</f>
        <v/>
      </c>
      <c r="N9546" s="27">
        <f>IF(E9546="","",MAX(0,E9546-swcdh_thr)^2)</f>
        <v/>
      </c>
      <c r="O9546">
        <f>IF(K9546="","",ROUND(E9546-K9546,0))</f>
        <v/>
      </c>
      <c r="P9546">
        <f>IF(O9546="","",IF(O9546&gt;=1,O9546,0))</f>
        <v/>
      </c>
      <c r="Q9546" s="27">
        <f>IF(E9546="","",MAX(0,E9546-22))</f>
        <v/>
      </c>
      <c r="R9546" s="27">
        <f>IF(H9546=1,E9546,"")</f>
        <v/>
      </c>
      <c r="S9546" s="27">
        <f>IF(AND(H9546=1,J9546&lt;&gt;""),E9546-J9546,"")</f>
        <v/>
      </c>
      <c r="T9546">
        <f>IF(G9546="","",MONTH(G9546))</f>
        <v/>
      </c>
    </row>
    <row r="9547">
      <c r="A9547" s="24" t="n"/>
      <c r="B9547" s="24" t="n"/>
      <c r="C9547" s="24" t="n"/>
      <c r="D9547" s="24" t="n"/>
      <c r="E9547" s="24" t="n"/>
      <c r="F9547" s="25">
        <f>IF($E9547="","",DATE(IF($A9547="",nominal_year,$A9547),$B9547,$C9547)+($D9547-IF(LEFT(hour_conv,1)="1",1,0))/24)</f>
        <v/>
      </c>
      <c r="G9547" s="26">
        <f>IF(F9547="","",INT(F9547))</f>
        <v/>
      </c>
      <c r="H9547">
        <f>IF(G9547="","",IF(AND(MONTH(G9547)*100+DAY(G9547)&gt;=season_lo,MONTH(G9547)*100+DAY(G9547)&lt;=season_hi),1,0))</f>
        <v/>
      </c>
      <c r="I9547">
        <f>IF(G9547="","",G9547-first_day+1)</f>
        <v/>
      </c>
      <c r="J9547" s="27">
        <f>IF(I9547="","",INDEX(Daily!$J$2:$J$421,I9547))</f>
        <v/>
      </c>
      <c r="K9547" s="27">
        <f>IF(J9547="","",J9547+cat_offset)</f>
        <v/>
      </c>
      <c r="L9547" s="27">
        <f>IF(J9547="","",MAX(0,E9547-J9547)^2)</f>
        <v/>
      </c>
      <c r="M9547" s="27">
        <f>IF(J9547="","",MAX(0,E9547-(J9547+twcdh_off))^2)</f>
        <v/>
      </c>
      <c r="N9547" s="27">
        <f>IF(E9547="","",MAX(0,E9547-swcdh_thr)^2)</f>
        <v/>
      </c>
      <c r="O9547">
        <f>IF(K9547="","",ROUND(E9547-K9547,0))</f>
        <v/>
      </c>
      <c r="P9547">
        <f>IF(O9547="","",IF(O9547&gt;=1,O9547,0))</f>
        <v/>
      </c>
      <c r="Q9547" s="27">
        <f>IF(E9547="","",MAX(0,E9547-22))</f>
        <v/>
      </c>
      <c r="R9547" s="27">
        <f>IF(H9547=1,E9547,"")</f>
        <v/>
      </c>
      <c r="S9547" s="27">
        <f>IF(AND(H9547=1,J9547&lt;&gt;""),E9547-J9547,"")</f>
        <v/>
      </c>
      <c r="T9547">
        <f>IF(G9547="","",MONTH(G9547))</f>
        <v/>
      </c>
    </row>
    <row r="9548">
      <c r="A9548" s="24" t="n"/>
      <c r="B9548" s="24" t="n"/>
      <c r="C9548" s="24" t="n"/>
      <c r="D9548" s="24" t="n"/>
      <c r="E9548" s="24" t="n"/>
      <c r="F9548" s="25">
        <f>IF($E9548="","",DATE(IF($A9548="",nominal_year,$A9548),$B9548,$C9548)+($D9548-IF(LEFT(hour_conv,1)="1",1,0))/24)</f>
        <v/>
      </c>
      <c r="G9548" s="26">
        <f>IF(F9548="","",INT(F9548))</f>
        <v/>
      </c>
      <c r="H9548">
        <f>IF(G9548="","",IF(AND(MONTH(G9548)*100+DAY(G9548)&gt;=season_lo,MONTH(G9548)*100+DAY(G9548)&lt;=season_hi),1,0))</f>
        <v/>
      </c>
      <c r="I9548">
        <f>IF(G9548="","",G9548-first_day+1)</f>
        <v/>
      </c>
      <c r="J9548" s="27">
        <f>IF(I9548="","",INDEX(Daily!$J$2:$J$421,I9548))</f>
        <v/>
      </c>
      <c r="K9548" s="27">
        <f>IF(J9548="","",J9548+cat_offset)</f>
        <v/>
      </c>
      <c r="L9548" s="27">
        <f>IF(J9548="","",MAX(0,E9548-J9548)^2)</f>
        <v/>
      </c>
      <c r="M9548" s="27">
        <f>IF(J9548="","",MAX(0,E9548-(J9548+twcdh_off))^2)</f>
        <v/>
      </c>
      <c r="N9548" s="27">
        <f>IF(E9548="","",MAX(0,E9548-swcdh_thr)^2)</f>
        <v/>
      </c>
      <c r="O9548">
        <f>IF(K9548="","",ROUND(E9548-K9548,0))</f>
        <v/>
      </c>
      <c r="P9548">
        <f>IF(O9548="","",IF(O9548&gt;=1,O9548,0))</f>
        <v/>
      </c>
      <c r="Q9548" s="27">
        <f>IF(E9548="","",MAX(0,E9548-22))</f>
        <v/>
      </c>
      <c r="R9548" s="27">
        <f>IF(H9548=1,E9548,"")</f>
        <v/>
      </c>
      <c r="S9548" s="27">
        <f>IF(AND(H9548=1,J9548&lt;&gt;""),E9548-J9548,"")</f>
        <v/>
      </c>
      <c r="T9548">
        <f>IF(G9548="","",MONTH(G9548))</f>
        <v/>
      </c>
    </row>
    <row r="9549">
      <c r="A9549" s="24" t="n"/>
      <c r="B9549" s="24" t="n"/>
      <c r="C9549" s="24" t="n"/>
      <c r="D9549" s="24" t="n"/>
      <c r="E9549" s="24" t="n"/>
      <c r="F9549" s="25">
        <f>IF($E9549="","",DATE(IF($A9549="",nominal_year,$A9549),$B9549,$C9549)+($D9549-IF(LEFT(hour_conv,1)="1",1,0))/24)</f>
        <v/>
      </c>
      <c r="G9549" s="26">
        <f>IF(F9549="","",INT(F9549))</f>
        <v/>
      </c>
      <c r="H9549">
        <f>IF(G9549="","",IF(AND(MONTH(G9549)*100+DAY(G9549)&gt;=season_lo,MONTH(G9549)*100+DAY(G9549)&lt;=season_hi),1,0))</f>
        <v/>
      </c>
      <c r="I9549">
        <f>IF(G9549="","",G9549-first_day+1)</f>
        <v/>
      </c>
      <c r="J9549" s="27">
        <f>IF(I9549="","",INDEX(Daily!$J$2:$J$421,I9549))</f>
        <v/>
      </c>
      <c r="K9549" s="27">
        <f>IF(J9549="","",J9549+cat_offset)</f>
        <v/>
      </c>
      <c r="L9549" s="27">
        <f>IF(J9549="","",MAX(0,E9549-J9549)^2)</f>
        <v/>
      </c>
      <c r="M9549" s="27">
        <f>IF(J9549="","",MAX(0,E9549-(J9549+twcdh_off))^2)</f>
        <v/>
      </c>
      <c r="N9549" s="27">
        <f>IF(E9549="","",MAX(0,E9549-swcdh_thr)^2)</f>
        <v/>
      </c>
      <c r="O9549">
        <f>IF(K9549="","",ROUND(E9549-K9549,0))</f>
        <v/>
      </c>
      <c r="P9549">
        <f>IF(O9549="","",IF(O9549&gt;=1,O9549,0))</f>
        <v/>
      </c>
      <c r="Q9549" s="27">
        <f>IF(E9549="","",MAX(0,E9549-22))</f>
        <v/>
      </c>
      <c r="R9549" s="27">
        <f>IF(H9549=1,E9549,"")</f>
        <v/>
      </c>
      <c r="S9549" s="27">
        <f>IF(AND(H9549=1,J9549&lt;&gt;""),E9549-J9549,"")</f>
        <v/>
      </c>
      <c r="T9549">
        <f>IF(G9549="","",MONTH(G9549))</f>
        <v/>
      </c>
    </row>
    <row r="9550">
      <c r="A9550" s="24" t="n"/>
      <c r="B9550" s="24" t="n"/>
      <c r="C9550" s="24" t="n"/>
      <c r="D9550" s="24" t="n"/>
      <c r="E9550" s="24" t="n"/>
      <c r="F9550" s="25">
        <f>IF($E9550="","",DATE(IF($A9550="",nominal_year,$A9550),$B9550,$C9550)+($D9550-IF(LEFT(hour_conv,1)="1",1,0))/24)</f>
        <v/>
      </c>
      <c r="G9550" s="26">
        <f>IF(F9550="","",INT(F9550))</f>
        <v/>
      </c>
      <c r="H9550">
        <f>IF(G9550="","",IF(AND(MONTH(G9550)*100+DAY(G9550)&gt;=season_lo,MONTH(G9550)*100+DAY(G9550)&lt;=season_hi),1,0))</f>
        <v/>
      </c>
      <c r="I9550">
        <f>IF(G9550="","",G9550-first_day+1)</f>
        <v/>
      </c>
      <c r="J9550" s="27">
        <f>IF(I9550="","",INDEX(Daily!$J$2:$J$421,I9550))</f>
        <v/>
      </c>
      <c r="K9550" s="27">
        <f>IF(J9550="","",J9550+cat_offset)</f>
        <v/>
      </c>
      <c r="L9550" s="27">
        <f>IF(J9550="","",MAX(0,E9550-J9550)^2)</f>
        <v/>
      </c>
      <c r="M9550" s="27">
        <f>IF(J9550="","",MAX(0,E9550-(J9550+twcdh_off))^2)</f>
        <v/>
      </c>
      <c r="N9550" s="27">
        <f>IF(E9550="","",MAX(0,E9550-swcdh_thr)^2)</f>
        <v/>
      </c>
      <c r="O9550">
        <f>IF(K9550="","",ROUND(E9550-K9550,0))</f>
        <v/>
      </c>
      <c r="P9550">
        <f>IF(O9550="","",IF(O9550&gt;=1,O9550,0))</f>
        <v/>
      </c>
      <c r="Q9550" s="27">
        <f>IF(E9550="","",MAX(0,E9550-22))</f>
        <v/>
      </c>
      <c r="R9550" s="27">
        <f>IF(H9550=1,E9550,"")</f>
        <v/>
      </c>
      <c r="S9550" s="27">
        <f>IF(AND(H9550=1,J9550&lt;&gt;""),E9550-J9550,"")</f>
        <v/>
      </c>
      <c r="T9550">
        <f>IF(G9550="","",MONTH(G9550))</f>
        <v/>
      </c>
    </row>
    <row r="9551">
      <c r="A9551" s="24" t="n"/>
      <c r="B9551" s="24" t="n"/>
      <c r="C9551" s="24" t="n"/>
      <c r="D9551" s="24" t="n"/>
      <c r="E9551" s="24" t="n"/>
      <c r="F9551" s="25">
        <f>IF($E9551="","",DATE(IF($A9551="",nominal_year,$A9551),$B9551,$C9551)+($D9551-IF(LEFT(hour_conv,1)="1",1,0))/24)</f>
        <v/>
      </c>
      <c r="G9551" s="26">
        <f>IF(F9551="","",INT(F9551))</f>
        <v/>
      </c>
      <c r="H9551">
        <f>IF(G9551="","",IF(AND(MONTH(G9551)*100+DAY(G9551)&gt;=season_lo,MONTH(G9551)*100+DAY(G9551)&lt;=season_hi),1,0))</f>
        <v/>
      </c>
      <c r="I9551">
        <f>IF(G9551="","",G9551-first_day+1)</f>
        <v/>
      </c>
      <c r="J9551" s="27">
        <f>IF(I9551="","",INDEX(Daily!$J$2:$J$421,I9551))</f>
        <v/>
      </c>
      <c r="K9551" s="27">
        <f>IF(J9551="","",J9551+cat_offset)</f>
        <v/>
      </c>
      <c r="L9551" s="27">
        <f>IF(J9551="","",MAX(0,E9551-J9551)^2)</f>
        <v/>
      </c>
      <c r="M9551" s="27">
        <f>IF(J9551="","",MAX(0,E9551-(J9551+twcdh_off))^2)</f>
        <v/>
      </c>
      <c r="N9551" s="27">
        <f>IF(E9551="","",MAX(0,E9551-swcdh_thr)^2)</f>
        <v/>
      </c>
      <c r="O9551">
        <f>IF(K9551="","",ROUND(E9551-K9551,0))</f>
        <v/>
      </c>
      <c r="P9551">
        <f>IF(O9551="","",IF(O9551&gt;=1,O9551,0))</f>
        <v/>
      </c>
      <c r="Q9551" s="27">
        <f>IF(E9551="","",MAX(0,E9551-22))</f>
        <v/>
      </c>
      <c r="R9551" s="27">
        <f>IF(H9551=1,E9551,"")</f>
        <v/>
      </c>
      <c r="S9551" s="27">
        <f>IF(AND(H9551=1,J9551&lt;&gt;""),E9551-J9551,"")</f>
        <v/>
      </c>
      <c r="T9551">
        <f>IF(G9551="","",MONTH(G9551))</f>
        <v/>
      </c>
    </row>
    <row r="9552">
      <c r="A9552" s="24" t="n"/>
      <c r="B9552" s="24" t="n"/>
      <c r="C9552" s="24" t="n"/>
      <c r="D9552" s="24" t="n"/>
      <c r="E9552" s="24" t="n"/>
      <c r="F9552" s="25">
        <f>IF($E9552="","",DATE(IF($A9552="",nominal_year,$A9552),$B9552,$C9552)+($D9552-IF(LEFT(hour_conv,1)="1",1,0))/24)</f>
        <v/>
      </c>
      <c r="G9552" s="26">
        <f>IF(F9552="","",INT(F9552))</f>
        <v/>
      </c>
      <c r="H9552">
        <f>IF(G9552="","",IF(AND(MONTH(G9552)*100+DAY(G9552)&gt;=season_lo,MONTH(G9552)*100+DAY(G9552)&lt;=season_hi),1,0))</f>
        <v/>
      </c>
      <c r="I9552">
        <f>IF(G9552="","",G9552-first_day+1)</f>
        <v/>
      </c>
      <c r="J9552" s="27">
        <f>IF(I9552="","",INDEX(Daily!$J$2:$J$421,I9552))</f>
        <v/>
      </c>
      <c r="K9552" s="27">
        <f>IF(J9552="","",J9552+cat_offset)</f>
        <v/>
      </c>
      <c r="L9552" s="27">
        <f>IF(J9552="","",MAX(0,E9552-J9552)^2)</f>
        <v/>
      </c>
      <c r="M9552" s="27">
        <f>IF(J9552="","",MAX(0,E9552-(J9552+twcdh_off))^2)</f>
        <v/>
      </c>
      <c r="N9552" s="27">
        <f>IF(E9552="","",MAX(0,E9552-swcdh_thr)^2)</f>
        <v/>
      </c>
      <c r="O9552">
        <f>IF(K9552="","",ROUND(E9552-K9552,0))</f>
        <v/>
      </c>
      <c r="P9552">
        <f>IF(O9552="","",IF(O9552&gt;=1,O9552,0))</f>
        <v/>
      </c>
      <c r="Q9552" s="27">
        <f>IF(E9552="","",MAX(0,E9552-22))</f>
        <v/>
      </c>
      <c r="R9552" s="27">
        <f>IF(H9552=1,E9552,"")</f>
        <v/>
      </c>
      <c r="S9552" s="27">
        <f>IF(AND(H9552=1,J9552&lt;&gt;""),E9552-J9552,"")</f>
        <v/>
      </c>
      <c r="T9552">
        <f>IF(G9552="","",MONTH(G9552))</f>
        <v/>
      </c>
    </row>
    <row r="9553">
      <c r="A9553" s="24" t="n"/>
      <c r="B9553" s="24" t="n"/>
      <c r="C9553" s="24" t="n"/>
      <c r="D9553" s="24" t="n"/>
      <c r="E9553" s="24" t="n"/>
      <c r="F9553" s="25">
        <f>IF($E9553="","",DATE(IF($A9553="",nominal_year,$A9553),$B9553,$C9553)+($D9553-IF(LEFT(hour_conv,1)="1",1,0))/24)</f>
        <v/>
      </c>
      <c r="G9553" s="26">
        <f>IF(F9553="","",INT(F9553))</f>
        <v/>
      </c>
      <c r="H9553">
        <f>IF(G9553="","",IF(AND(MONTH(G9553)*100+DAY(G9553)&gt;=season_lo,MONTH(G9553)*100+DAY(G9553)&lt;=season_hi),1,0))</f>
        <v/>
      </c>
      <c r="I9553">
        <f>IF(G9553="","",G9553-first_day+1)</f>
        <v/>
      </c>
      <c r="J9553" s="27">
        <f>IF(I9553="","",INDEX(Daily!$J$2:$J$421,I9553))</f>
        <v/>
      </c>
      <c r="K9553" s="27">
        <f>IF(J9553="","",J9553+cat_offset)</f>
        <v/>
      </c>
      <c r="L9553" s="27">
        <f>IF(J9553="","",MAX(0,E9553-J9553)^2)</f>
        <v/>
      </c>
      <c r="M9553" s="27">
        <f>IF(J9553="","",MAX(0,E9553-(J9553+twcdh_off))^2)</f>
        <v/>
      </c>
      <c r="N9553" s="27">
        <f>IF(E9553="","",MAX(0,E9553-swcdh_thr)^2)</f>
        <v/>
      </c>
      <c r="O9553">
        <f>IF(K9553="","",ROUND(E9553-K9553,0))</f>
        <v/>
      </c>
      <c r="P9553">
        <f>IF(O9553="","",IF(O9553&gt;=1,O9553,0))</f>
        <v/>
      </c>
      <c r="Q9553" s="27">
        <f>IF(E9553="","",MAX(0,E9553-22))</f>
        <v/>
      </c>
      <c r="R9553" s="27">
        <f>IF(H9553=1,E9553,"")</f>
        <v/>
      </c>
      <c r="S9553" s="27">
        <f>IF(AND(H9553=1,J9553&lt;&gt;""),E9553-J9553,"")</f>
        <v/>
      </c>
      <c r="T9553">
        <f>IF(G9553="","",MONTH(G9553))</f>
        <v/>
      </c>
    </row>
    <row r="9554">
      <c r="A9554" s="24" t="n"/>
      <c r="B9554" s="24" t="n"/>
      <c r="C9554" s="24" t="n"/>
      <c r="D9554" s="24" t="n"/>
      <c r="E9554" s="24" t="n"/>
      <c r="F9554" s="25">
        <f>IF($E9554="","",DATE(IF($A9554="",nominal_year,$A9554),$B9554,$C9554)+($D9554-IF(LEFT(hour_conv,1)="1",1,0))/24)</f>
        <v/>
      </c>
      <c r="G9554" s="26">
        <f>IF(F9554="","",INT(F9554))</f>
        <v/>
      </c>
      <c r="H9554">
        <f>IF(G9554="","",IF(AND(MONTH(G9554)*100+DAY(G9554)&gt;=season_lo,MONTH(G9554)*100+DAY(G9554)&lt;=season_hi),1,0))</f>
        <v/>
      </c>
      <c r="I9554">
        <f>IF(G9554="","",G9554-first_day+1)</f>
        <v/>
      </c>
      <c r="J9554" s="27">
        <f>IF(I9554="","",INDEX(Daily!$J$2:$J$421,I9554))</f>
        <v/>
      </c>
      <c r="K9554" s="27">
        <f>IF(J9554="","",J9554+cat_offset)</f>
        <v/>
      </c>
      <c r="L9554" s="27">
        <f>IF(J9554="","",MAX(0,E9554-J9554)^2)</f>
        <v/>
      </c>
      <c r="M9554" s="27">
        <f>IF(J9554="","",MAX(0,E9554-(J9554+twcdh_off))^2)</f>
        <v/>
      </c>
      <c r="N9554" s="27">
        <f>IF(E9554="","",MAX(0,E9554-swcdh_thr)^2)</f>
        <v/>
      </c>
      <c r="O9554">
        <f>IF(K9554="","",ROUND(E9554-K9554,0))</f>
        <v/>
      </c>
      <c r="P9554">
        <f>IF(O9554="","",IF(O9554&gt;=1,O9554,0))</f>
        <v/>
      </c>
      <c r="Q9554" s="27">
        <f>IF(E9554="","",MAX(0,E9554-22))</f>
        <v/>
      </c>
      <c r="R9554" s="27">
        <f>IF(H9554=1,E9554,"")</f>
        <v/>
      </c>
      <c r="S9554" s="27">
        <f>IF(AND(H9554=1,J9554&lt;&gt;""),E9554-J9554,"")</f>
        <v/>
      </c>
      <c r="T9554">
        <f>IF(G9554="","",MONTH(G9554))</f>
        <v/>
      </c>
    </row>
    <row r="9555">
      <c r="A9555" s="24" t="n"/>
      <c r="B9555" s="24" t="n"/>
      <c r="C9555" s="24" t="n"/>
      <c r="D9555" s="24" t="n"/>
      <c r="E9555" s="24" t="n"/>
      <c r="F9555" s="25">
        <f>IF($E9555="","",DATE(IF($A9555="",nominal_year,$A9555),$B9555,$C9555)+($D9555-IF(LEFT(hour_conv,1)="1",1,0))/24)</f>
        <v/>
      </c>
      <c r="G9555" s="26">
        <f>IF(F9555="","",INT(F9555))</f>
        <v/>
      </c>
      <c r="H9555">
        <f>IF(G9555="","",IF(AND(MONTH(G9555)*100+DAY(G9555)&gt;=season_lo,MONTH(G9555)*100+DAY(G9555)&lt;=season_hi),1,0))</f>
        <v/>
      </c>
      <c r="I9555">
        <f>IF(G9555="","",G9555-first_day+1)</f>
        <v/>
      </c>
      <c r="J9555" s="27">
        <f>IF(I9555="","",INDEX(Daily!$J$2:$J$421,I9555))</f>
        <v/>
      </c>
      <c r="K9555" s="27">
        <f>IF(J9555="","",J9555+cat_offset)</f>
        <v/>
      </c>
      <c r="L9555" s="27">
        <f>IF(J9555="","",MAX(0,E9555-J9555)^2)</f>
        <v/>
      </c>
      <c r="M9555" s="27">
        <f>IF(J9555="","",MAX(0,E9555-(J9555+twcdh_off))^2)</f>
        <v/>
      </c>
      <c r="N9555" s="27">
        <f>IF(E9555="","",MAX(0,E9555-swcdh_thr)^2)</f>
        <v/>
      </c>
      <c r="O9555">
        <f>IF(K9555="","",ROUND(E9555-K9555,0))</f>
        <v/>
      </c>
      <c r="P9555">
        <f>IF(O9555="","",IF(O9555&gt;=1,O9555,0))</f>
        <v/>
      </c>
      <c r="Q9555" s="27">
        <f>IF(E9555="","",MAX(0,E9555-22))</f>
        <v/>
      </c>
      <c r="R9555" s="27">
        <f>IF(H9555=1,E9555,"")</f>
        <v/>
      </c>
      <c r="S9555" s="27">
        <f>IF(AND(H9555=1,J9555&lt;&gt;""),E9555-J9555,"")</f>
        <v/>
      </c>
      <c r="T9555">
        <f>IF(G9555="","",MONTH(G9555))</f>
        <v/>
      </c>
    </row>
    <row r="9556">
      <c r="A9556" s="24" t="n"/>
      <c r="B9556" s="24" t="n"/>
      <c r="C9556" s="24" t="n"/>
      <c r="D9556" s="24" t="n"/>
      <c r="E9556" s="24" t="n"/>
      <c r="F9556" s="25">
        <f>IF($E9556="","",DATE(IF($A9556="",nominal_year,$A9556),$B9556,$C9556)+($D9556-IF(LEFT(hour_conv,1)="1",1,0))/24)</f>
        <v/>
      </c>
      <c r="G9556" s="26">
        <f>IF(F9556="","",INT(F9556))</f>
        <v/>
      </c>
      <c r="H9556">
        <f>IF(G9556="","",IF(AND(MONTH(G9556)*100+DAY(G9556)&gt;=season_lo,MONTH(G9556)*100+DAY(G9556)&lt;=season_hi),1,0))</f>
        <v/>
      </c>
      <c r="I9556">
        <f>IF(G9556="","",G9556-first_day+1)</f>
        <v/>
      </c>
      <c r="J9556" s="27">
        <f>IF(I9556="","",INDEX(Daily!$J$2:$J$421,I9556))</f>
        <v/>
      </c>
      <c r="K9556" s="27">
        <f>IF(J9556="","",J9556+cat_offset)</f>
        <v/>
      </c>
      <c r="L9556" s="27">
        <f>IF(J9556="","",MAX(0,E9556-J9556)^2)</f>
        <v/>
      </c>
      <c r="M9556" s="27">
        <f>IF(J9556="","",MAX(0,E9556-(J9556+twcdh_off))^2)</f>
        <v/>
      </c>
      <c r="N9556" s="27">
        <f>IF(E9556="","",MAX(0,E9556-swcdh_thr)^2)</f>
        <v/>
      </c>
      <c r="O9556">
        <f>IF(K9556="","",ROUND(E9556-K9556,0))</f>
        <v/>
      </c>
      <c r="P9556">
        <f>IF(O9556="","",IF(O9556&gt;=1,O9556,0))</f>
        <v/>
      </c>
      <c r="Q9556" s="27">
        <f>IF(E9556="","",MAX(0,E9556-22))</f>
        <v/>
      </c>
      <c r="R9556" s="27">
        <f>IF(H9556=1,E9556,"")</f>
        <v/>
      </c>
      <c r="S9556" s="27">
        <f>IF(AND(H9556=1,J9556&lt;&gt;""),E9556-J9556,"")</f>
        <v/>
      </c>
      <c r="T9556">
        <f>IF(G9556="","",MONTH(G9556))</f>
        <v/>
      </c>
    </row>
    <row r="9557">
      <c r="A9557" s="24" t="n"/>
      <c r="B9557" s="24" t="n"/>
      <c r="C9557" s="24" t="n"/>
      <c r="D9557" s="24" t="n"/>
      <c r="E9557" s="24" t="n"/>
      <c r="F9557" s="25">
        <f>IF($E9557="","",DATE(IF($A9557="",nominal_year,$A9557),$B9557,$C9557)+($D9557-IF(LEFT(hour_conv,1)="1",1,0))/24)</f>
        <v/>
      </c>
      <c r="G9557" s="26">
        <f>IF(F9557="","",INT(F9557))</f>
        <v/>
      </c>
      <c r="H9557">
        <f>IF(G9557="","",IF(AND(MONTH(G9557)*100+DAY(G9557)&gt;=season_lo,MONTH(G9557)*100+DAY(G9557)&lt;=season_hi),1,0))</f>
        <v/>
      </c>
      <c r="I9557">
        <f>IF(G9557="","",G9557-first_day+1)</f>
        <v/>
      </c>
      <c r="J9557" s="27">
        <f>IF(I9557="","",INDEX(Daily!$J$2:$J$421,I9557))</f>
        <v/>
      </c>
      <c r="K9557" s="27">
        <f>IF(J9557="","",J9557+cat_offset)</f>
        <v/>
      </c>
      <c r="L9557" s="27">
        <f>IF(J9557="","",MAX(0,E9557-J9557)^2)</f>
        <v/>
      </c>
      <c r="M9557" s="27">
        <f>IF(J9557="","",MAX(0,E9557-(J9557+twcdh_off))^2)</f>
        <v/>
      </c>
      <c r="N9557" s="27">
        <f>IF(E9557="","",MAX(0,E9557-swcdh_thr)^2)</f>
        <v/>
      </c>
      <c r="O9557">
        <f>IF(K9557="","",ROUND(E9557-K9557,0))</f>
        <v/>
      </c>
      <c r="P9557">
        <f>IF(O9557="","",IF(O9557&gt;=1,O9557,0))</f>
        <v/>
      </c>
      <c r="Q9557" s="27">
        <f>IF(E9557="","",MAX(0,E9557-22))</f>
        <v/>
      </c>
      <c r="R9557" s="27">
        <f>IF(H9557=1,E9557,"")</f>
        <v/>
      </c>
      <c r="S9557" s="27">
        <f>IF(AND(H9557=1,J9557&lt;&gt;""),E9557-J9557,"")</f>
        <v/>
      </c>
      <c r="T9557">
        <f>IF(G9557="","",MONTH(G9557))</f>
        <v/>
      </c>
    </row>
    <row r="9558">
      <c r="A9558" s="24" t="n"/>
      <c r="B9558" s="24" t="n"/>
      <c r="C9558" s="24" t="n"/>
      <c r="D9558" s="24" t="n"/>
      <c r="E9558" s="24" t="n"/>
      <c r="F9558" s="25">
        <f>IF($E9558="","",DATE(IF($A9558="",nominal_year,$A9558),$B9558,$C9558)+($D9558-IF(LEFT(hour_conv,1)="1",1,0))/24)</f>
        <v/>
      </c>
      <c r="G9558" s="26">
        <f>IF(F9558="","",INT(F9558))</f>
        <v/>
      </c>
      <c r="H9558">
        <f>IF(G9558="","",IF(AND(MONTH(G9558)*100+DAY(G9558)&gt;=season_lo,MONTH(G9558)*100+DAY(G9558)&lt;=season_hi),1,0))</f>
        <v/>
      </c>
      <c r="I9558">
        <f>IF(G9558="","",G9558-first_day+1)</f>
        <v/>
      </c>
      <c r="J9558" s="27">
        <f>IF(I9558="","",INDEX(Daily!$J$2:$J$421,I9558))</f>
        <v/>
      </c>
      <c r="K9558" s="27">
        <f>IF(J9558="","",J9558+cat_offset)</f>
        <v/>
      </c>
      <c r="L9558" s="27">
        <f>IF(J9558="","",MAX(0,E9558-J9558)^2)</f>
        <v/>
      </c>
      <c r="M9558" s="27">
        <f>IF(J9558="","",MAX(0,E9558-(J9558+twcdh_off))^2)</f>
        <v/>
      </c>
      <c r="N9558" s="27">
        <f>IF(E9558="","",MAX(0,E9558-swcdh_thr)^2)</f>
        <v/>
      </c>
      <c r="O9558">
        <f>IF(K9558="","",ROUND(E9558-K9558,0))</f>
        <v/>
      </c>
      <c r="P9558">
        <f>IF(O9558="","",IF(O9558&gt;=1,O9558,0))</f>
        <v/>
      </c>
      <c r="Q9558" s="27">
        <f>IF(E9558="","",MAX(0,E9558-22))</f>
        <v/>
      </c>
      <c r="R9558" s="27">
        <f>IF(H9558=1,E9558,"")</f>
        <v/>
      </c>
      <c r="S9558" s="27">
        <f>IF(AND(H9558=1,J9558&lt;&gt;""),E9558-J9558,"")</f>
        <v/>
      </c>
      <c r="T9558">
        <f>IF(G9558="","",MONTH(G9558))</f>
        <v/>
      </c>
    </row>
    <row r="9559">
      <c r="A9559" s="24" t="n"/>
      <c r="B9559" s="24" t="n"/>
      <c r="C9559" s="24" t="n"/>
      <c r="D9559" s="24" t="n"/>
      <c r="E9559" s="24" t="n"/>
      <c r="F9559" s="25">
        <f>IF($E9559="","",DATE(IF($A9559="",nominal_year,$A9559),$B9559,$C9559)+($D9559-IF(LEFT(hour_conv,1)="1",1,0))/24)</f>
        <v/>
      </c>
      <c r="G9559" s="26">
        <f>IF(F9559="","",INT(F9559))</f>
        <v/>
      </c>
      <c r="H9559">
        <f>IF(G9559="","",IF(AND(MONTH(G9559)*100+DAY(G9559)&gt;=season_lo,MONTH(G9559)*100+DAY(G9559)&lt;=season_hi),1,0))</f>
        <v/>
      </c>
      <c r="I9559">
        <f>IF(G9559="","",G9559-first_day+1)</f>
        <v/>
      </c>
      <c r="J9559" s="27">
        <f>IF(I9559="","",INDEX(Daily!$J$2:$J$421,I9559))</f>
        <v/>
      </c>
      <c r="K9559" s="27">
        <f>IF(J9559="","",J9559+cat_offset)</f>
        <v/>
      </c>
      <c r="L9559" s="27">
        <f>IF(J9559="","",MAX(0,E9559-J9559)^2)</f>
        <v/>
      </c>
      <c r="M9559" s="27">
        <f>IF(J9559="","",MAX(0,E9559-(J9559+twcdh_off))^2)</f>
        <v/>
      </c>
      <c r="N9559" s="27">
        <f>IF(E9559="","",MAX(0,E9559-swcdh_thr)^2)</f>
        <v/>
      </c>
      <c r="O9559">
        <f>IF(K9559="","",ROUND(E9559-K9559,0))</f>
        <v/>
      </c>
      <c r="P9559">
        <f>IF(O9559="","",IF(O9559&gt;=1,O9559,0))</f>
        <v/>
      </c>
      <c r="Q9559" s="27">
        <f>IF(E9559="","",MAX(0,E9559-22))</f>
        <v/>
      </c>
      <c r="R9559" s="27">
        <f>IF(H9559=1,E9559,"")</f>
        <v/>
      </c>
      <c r="S9559" s="27">
        <f>IF(AND(H9559=1,J9559&lt;&gt;""),E9559-J9559,"")</f>
        <v/>
      </c>
      <c r="T9559">
        <f>IF(G9559="","",MONTH(G9559))</f>
        <v/>
      </c>
    </row>
    <row r="9560">
      <c r="A9560" s="24" t="n"/>
      <c r="B9560" s="24" t="n"/>
      <c r="C9560" s="24" t="n"/>
      <c r="D9560" s="24" t="n"/>
      <c r="E9560" s="24" t="n"/>
      <c r="F9560" s="25">
        <f>IF($E9560="","",DATE(IF($A9560="",nominal_year,$A9560),$B9560,$C9560)+($D9560-IF(LEFT(hour_conv,1)="1",1,0))/24)</f>
        <v/>
      </c>
      <c r="G9560" s="26">
        <f>IF(F9560="","",INT(F9560))</f>
        <v/>
      </c>
      <c r="H9560">
        <f>IF(G9560="","",IF(AND(MONTH(G9560)*100+DAY(G9560)&gt;=season_lo,MONTH(G9560)*100+DAY(G9560)&lt;=season_hi),1,0))</f>
        <v/>
      </c>
      <c r="I9560">
        <f>IF(G9560="","",G9560-first_day+1)</f>
        <v/>
      </c>
      <c r="J9560" s="27">
        <f>IF(I9560="","",INDEX(Daily!$J$2:$J$421,I9560))</f>
        <v/>
      </c>
      <c r="K9560" s="27">
        <f>IF(J9560="","",J9560+cat_offset)</f>
        <v/>
      </c>
      <c r="L9560" s="27">
        <f>IF(J9560="","",MAX(0,E9560-J9560)^2)</f>
        <v/>
      </c>
      <c r="M9560" s="27">
        <f>IF(J9560="","",MAX(0,E9560-(J9560+twcdh_off))^2)</f>
        <v/>
      </c>
      <c r="N9560" s="27">
        <f>IF(E9560="","",MAX(0,E9560-swcdh_thr)^2)</f>
        <v/>
      </c>
      <c r="O9560">
        <f>IF(K9560="","",ROUND(E9560-K9560,0))</f>
        <v/>
      </c>
      <c r="P9560">
        <f>IF(O9560="","",IF(O9560&gt;=1,O9560,0))</f>
        <v/>
      </c>
      <c r="Q9560" s="27">
        <f>IF(E9560="","",MAX(0,E9560-22))</f>
        <v/>
      </c>
      <c r="R9560" s="27">
        <f>IF(H9560=1,E9560,"")</f>
        <v/>
      </c>
      <c r="S9560" s="27">
        <f>IF(AND(H9560=1,J9560&lt;&gt;""),E9560-J9560,"")</f>
        <v/>
      </c>
      <c r="T9560">
        <f>IF(G9560="","",MONTH(G9560))</f>
        <v/>
      </c>
    </row>
    <row r="9561">
      <c r="A9561" s="24" t="n"/>
      <c r="B9561" s="24" t="n"/>
      <c r="C9561" s="24" t="n"/>
      <c r="D9561" s="24" t="n"/>
      <c r="E9561" s="24" t="n"/>
      <c r="F9561" s="25">
        <f>IF($E9561="","",DATE(IF($A9561="",nominal_year,$A9561),$B9561,$C9561)+($D9561-IF(LEFT(hour_conv,1)="1",1,0))/24)</f>
        <v/>
      </c>
      <c r="G9561" s="26">
        <f>IF(F9561="","",INT(F9561))</f>
        <v/>
      </c>
      <c r="H9561">
        <f>IF(G9561="","",IF(AND(MONTH(G9561)*100+DAY(G9561)&gt;=season_lo,MONTH(G9561)*100+DAY(G9561)&lt;=season_hi),1,0))</f>
        <v/>
      </c>
      <c r="I9561">
        <f>IF(G9561="","",G9561-first_day+1)</f>
        <v/>
      </c>
      <c r="J9561" s="27">
        <f>IF(I9561="","",INDEX(Daily!$J$2:$J$421,I9561))</f>
        <v/>
      </c>
      <c r="K9561" s="27">
        <f>IF(J9561="","",J9561+cat_offset)</f>
        <v/>
      </c>
      <c r="L9561" s="27">
        <f>IF(J9561="","",MAX(0,E9561-J9561)^2)</f>
        <v/>
      </c>
      <c r="M9561" s="27">
        <f>IF(J9561="","",MAX(0,E9561-(J9561+twcdh_off))^2)</f>
        <v/>
      </c>
      <c r="N9561" s="27">
        <f>IF(E9561="","",MAX(0,E9561-swcdh_thr)^2)</f>
        <v/>
      </c>
      <c r="O9561">
        <f>IF(K9561="","",ROUND(E9561-K9561,0))</f>
        <v/>
      </c>
      <c r="P9561">
        <f>IF(O9561="","",IF(O9561&gt;=1,O9561,0))</f>
        <v/>
      </c>
      <c r="Q9561" s="27">
        <f>IF(E9561="","",MAX(0,E9561-22))</f>
        <v/>
      </c>
      <c r="R9561" s="27">
        <f>IF(H9561=1,E9561,"")</f>
        <v/>
      </c>
      <c r="S9561" s="27">
        <f>IF(AND(H9561=1,J9561&lt;&gt;""),E9561-J9561,"")</f>
        <v/>
      </c>
      <c r="T9561">
        <f>IF(G9561="","",MONTH(G9561))</f>
        <v/>
      </c>
    </row>
    <row r="9562">
      <c r="A9562" s="24" t="n"/>
      <c r="B9562" s="24" t="n"/>
      <c r="C9562" s="24" t="n"/>
      <c r="D9562" s="24" t="n"/>
      <c r="E9562" s="24" t="n"/>
      <c r="F9562" s="25">
        <f>IF($E9562="","",DATE(IF($A9562="",nominal_year,$A9562),$B9562,$C9562)+($D9562-IF(LEFT(hour_conv,1)="1",1,0))/24)</f>
        <v/>
      </c>
      <c r="G9562" s="26">
        <f>IF(F9562="","",INT(F9562))</f>
        <v/>
      </c>
      <c r="H9562">
        <f>IF(G9562="","",IF(AND(MONTH(G9562)*100+DAY(G9562)&gt;=season_lo,MONTH(G9562)*100+DAY(G9562)&lt;=season_hi),1,0))</f>
        <v/>
      </c>
      <c r="I9562">
        <f>IF(G9562="","",G9562-first_day+1)</f>
        <v/>
      </c>
      <c r="J9562" s="27">
        <f>IF(I9562="","",INDEX(Daily!$J$2:$J$421,I9562))</f>
        <v/>
      </c>
      <c r="K9562" s="27">
        <f>IF(J9562="","",J9562+cat_offset)</f>
        <v/>
      </c>
      <c r="L9562" s="27">
        <f>IF(J9562="","",MAX(0,E9562-J9562)^2)</f>
        <v/>
      </c>
      <c r="M9562" s="27">
        <f>IF(J9562="","",MAX(0,E9562-(J9562+twcdh_off))^2)</f>
        <v/>
      </c>
      <c r="N9562" s="27">
        <f>IF(E9562="","",MAX(0,E9562-swcdh_thr)^2)</f>
        <v/>
      </c>
      <c r="O9562">
        <f>IF(K9562="","",ROUND(E9562-K9562,0))</f>
        <v/>
      </c>
      <c r="P9562">
        <f>IF(O9562="","",IF(O9562&gt;=1,O9562,0))</f>
        <v/>
      </c>
      <c r="Q9562" s="27">
        <f>IF(E9562="","",MAX(0,E9562-22))</f>
        <v/>
      </c>
      <c r="R9562" s="27">
        <f>IF(H9562=1,E9562,"")</f>
        <v/>
      </c>
      <c r="S9562" s="27">
        <f>IF(AND(H9562=1,J9562&lt;&gt;""),E9562-J9562,"")</f>
        <v/>
      </c>
      <c r="T9562">
        <f>IF(G9562="","",MONTH(G9562))</f>
        <v/>
      </c>
    </row>
    <row r="9563">
      <c r="A9563" s="24" t="n"/>
      <c r="B9563" s="24" t="n"/>
      <c r="C9563" s="24" t="n"/>
      <c r="D9563" s="24" t="n"/>
      <c r="E9563" s="24" t="n"/>
      <c r="F9563" s="25">
        <f>IF($E9563="","",DATE(IF($A9563="",nominal_year,$A9563),$B9563,$C9563)+($D9563-IF(LEFT(hour_conv,1)="1",1,0))/24)</f>
        <v/>
      </c>
      <c r="G9563" s="26">
        <f>IF(F9563="","",INT(F9563))</f>
        <v/>
      </c>
      <c r="H9563">
        <f>IF(G9563="","",IF(AND(MONTH(G9563)*100+DAY(G9563)&gt;=season_lo,MONTH(G9563)*100+DAY(G9563)&lt;=season_hi),1,0))</f>
        <v/>
      </c>
      <c r="I9563">
        <f>IF(G9563="","",G9563-first_day+1)</f>
        <v/>
      </c>
      <c r="J9563" s="27">
        <f>IF(I9563="","",INDEX(Daily!$J$2:$J$421,I9563))</f>
        <v/>
      </c>
      <c r="K9563" s="27">
        <f>IF(J9563="","",J9563+cat_offset)</f>
        <v/>
      </c>
      <c r="L9563" s="27">
        <f>IF(J9563="","",MAX(0,E9563-J9563)^2)</f>
        <v/>
      </c>
      <c r="M9563" s="27">
        <f>IF(J9563="","",MAX(0,E9563-(J9563+twcdh_off))^2)</f>
        <v/>
      </c>
      <c r="N9563" s="27">
        <f>IF(E9563="","",MAX(0,E9563-swcdh_thr)^2)</f>
        <v/>
      </c>
      <c r="O9563">
        <f>IF(K9563="","",ROUND(E9563-K9563,0))</f>
        <v/>
      </c>
      <c r="P9563">
        <f>IF(O9563="","",IF(O9563&gt;=1,O9563,0))</f>
        <v/>
      </c>
      <c r="Q9563" s="27">
        <f>IF(E9563="","",MAX(0,E9563-22))</f>
        <v/>
      </c>
      <c r="R9563" s="27">
        <f>IF(H9563=1,E9563,"")</f>
        <v/>
      </c>
      <c r="S9563" s="27">
        <f>IF(AND(H9563=1,J9563&lt;&gt;""),E9563-J9563,"")</f>
        <v/>
      </c>
      <c r="T9563">
        <f>IF(G9563="","",MONTH(G9563))</f>
        <v/>
      </c>
    </row>
    <row r="9564">
      <c r="A9564" s="24" t="n"/>
      <c r="B9564" s="24" t="n"/>
      <c r="C9564" s="24" t="n"/>
      <c r="D9564" s="24" t="n"/>
      <c r="E9564" s="24" t="n"/>
      <c r="F9564" s="25">
        <f>IF($E9564="","",DATE(IF($A9564="",nominal_year,$A9564),$B9564,$C9564)+($D9564-IF(LEFT(hour_conv,1)="1",1,0))/24)</f>
        <v/>
      </c>
      <c r="G9564" s="26">
        <f>IF(F9564="","",INT(F9564))</f>
        <v/>
      </c>
      <c r="H9564">
        <f>IF(G9564="","",IF(AND(MONTH(G9564)*100+DAY(G9564)&gt;=season_lo,MONTH(G9564)*100+DAY(G9564)&lt;=season_hi),1,0))</f>
        <v/>
      </c>
      <c r="I9564">
        <f>IF(G9564="","",G9564-first_day+1)</f>
        <v/>
      </c>
      <c r="J9564" s="27">
        <f>IF(I9564="","",INDEX(Daily!$J$2:$J$421,I9564))</f>
        <v/>
      </c>
      <c r="K9564" s="27">
        <f>IF(J9564="","",J9564+cat_offset)</f>
        <v/>
      </c>
      <c r="L9564" s="27">
        <f>IF(J9564="","",MAX(0,E9564-J9564)^2)</f>
        <v/>
      </c>
      <c r="M9564" s="27">
        <f>IF(J9564="","",MAX(0,E9564-(J9564+twcdh_off))^2)</f>
        <v/>
      </c>
      <c r="N9564" s="27">
        <f>IF(E9564="","",MAX(0,E9564-swcdh_thr)^2)</f>
        <v/>
      </c>
      <c r="O9564">
        <f>IF(K9564="","",ROUND(E9564-K9564,0))</f>
        <v/>
      </c>
      <c r="P9564">
        <f>IF(O9564="","",IF(O9564&gt;=1,O9564,0))</f>
        <v/>
      </c>
      <c r="Q9564" s="27">
        <f>IF(E9564="","",MAX(0,E9564-22))</f>
        <v/>
      </c>
      <c r="R9564" s="27">
        <f>IF(H9564=1,E9564,"")</f>
        <v/>
      </c>
      <c r="S9564" s="27">
        <f>IF(AND(H9564=1,J9564&lt;&gt;""),E9564-J9564,"")</f>
        <v/>
      </c>
      <c r="T9564">
        <f>IF(G9564="","",MONTH(G9564))</f>
        <v/>
      </c>
    </row>
    <row r="9565">
      <c r="A9565" s="24" t="n"/>
      <c r="B9565" s="24" t="n"/>
      <c r="C9565" s="24" t="n"/>
      <c r="D9565" s="24" t="n"/>
      <c r="E9565" s="24" t="n"/>
      <c r="F9565" s="25">
        <f>IF($E9565="","",DATE(IF($A9565="",nominal_year,$A9565),$B9565,$C9565)+($D9565-IF(LEFT(hour_conv,1)="1",1,0))/24)</f>
        <v/>
      </c>
      <c r="G9565" s="26">
        <f>IF(F9565="","",INT(F9565))</f>
        <v/>
      </c>
      <c r="H9565">
        <f>IF(G9565="","",IF(AND(MONTH(G9565)*100+DAY(G9565)&gt;=season_lo,MONTH(G9565)*100+DAY(G9565)&lt;=season_hi),1,0))</f>
        <v/>
      </c>
      <c r="I9565">
        <f>IF(G9565="","",G9565-first_day+1)</f>
        <v/>
      </c>
      <c r="J9565" s="27">
        <f>IF(I9565="","",INDEX(Daily!$J$2:$J$421,I9565))</f>
        <v/>
      </c>
      <c r="K9565" s="27">
        <f>IF(J9565="","",J9565+cat_offset)</f>
        <v/>
      </c>
      <c r="L9565" s="27">
        <f>IF(J9565="","",MAX(0,E9565-J9565)^2)</f>
        <v/>
      </c>
      <c r="M9565" s="27">
        <f>IF(J9565="","",MAX(0,E9565-(J9565+twcdh_off))^2)</f>
        <v/>
      </c>
      <c r="N9565" s="27">
        <f>IF(E9565="","",MAX(0,E9565-swcdh_thr)^2)</f>
        <v/>
      </c>
      <c r="O9565">
        <f>IF(K9565="","",ROUND(E9565-K9565,0))</f>
        <v/>
      </c>
      <c r="P9565">
        <f>IF(O9565="","",IF(O9565&gt;=1,O9565,0))</f>
        <v/>
      </c>
      <c r="Q9565" s="27">
        <f>IF(E9565="","",MAX(0,E9565-22))</f>
        <v/>
      </c>
      <c r="R9565" s="27">
        <f>IF(H9565=1,E9565,"")</f>
        <v/>
      </c>
      <c r="S9565" s="27">
        <f>IF(AND(H9565=1,J9565&lt;&gt;""),E9565-J9565,"")</f>
        <v/>
      </c>
      <c r="T9565">
        <f>IF(G9565="","",MONTH(G9565))</f>
        <v/>
      </c>
    </row>
    <row r="9566">
      <c r="A9566" s="24" t="n"/>
      <c r="B9566" s="24" t="n"/>
      <c r="C9566" s="24" t="n"/>
      <c r="D9566" s="24" t="n"/>
      <c r="E9566" s="24" t="n"/>
      <c r="F9566" s="25">
        <f>IF($E9566="","",DATE(IF($A9566="",nominal_year,$A9566),$B9566,$C9566)+($D9566-IF(LEFT(hour_conv,1)="1",1,0))/24)</f>
        <v/>
      </c>
      <c r="G9566" s="26">
        <f>IF(F9566="","",INT(F9566))</f>
        <v/>
      </c>
      <c r="H9566">
        <f>IF(G9566="","",IF(AND(MONTH(G9566)*100+DAY(G9566)&gt;=season_lo,MONTH(G9566)*100+DAY(G9566)&lt;=season_hi),1,0))</f>
        <v/>
      </c>
      <c r="I9566">
        <f>IF(G9566="","",G9566-first_day+1)</f>
        <v/>
      </c>
      <c r="J9566" s="27">
        <f>IF(I9566="","",INDEX(Daily!$J$2:$J$421,I9566))</f>
        <v/>
      </c>
      <c r="K9566" s="27">
        <f>IF(J9566="","",J9566+cat_offset)</f>
        <v/>
      </c>
      <c r="L9566" s="27">
        <f>IF(J9566="","",MAX(0,E9566-J9566)^2)</f>
        <v/>
      </c>
      <c r="M9566" s="27">
        <f>IF(J9566="","",MAX(0,E9566-(J9566+twcdh_off))^2)</f>
        <v/>
      </c>
      <c r="N9566" s="27">
        <f>IF(E9566="","",MAX(0,E9566-swcdh_thr)^2)</f>
        <v/>
      </c>
      <c r="O9566">
        <f>IF(K9566="","",ROUND(E9566-K9566,0))</f>
        <v/>
      </c>
      <c r="P9566">
        <f>IF(O9566="","",IF(O9566&gt;=1,O9566,0))</f>
        <v/>
      </c>
      <c r="Q9566" s="27">
        <f>IF(E9566="","",MAX(0,E9566-22))</f>
        <v/>
      </c>
      <c r="R9566" s="27">
        <f>IF(H9566=1,E9566,"")</f>
        <v/>
      </c>
      <c r="S9566" s="27">
        <f>IF(AND(H9566=1,J9566&lt;&gt;""),E9566-J9566,"")</f>
        <v/>
      </c>
      <c r="T9566">
        <f>IF(G9566="","",MONTH(G9566))</f>
        <v/>
      </c>
    </row>
    <row r="9567">
      <c r="A9567" s="24" t="n"/>
      <c r="B9567" s="24" t="n"/>
      <c r="C9567" s="24" t="n"/>
      <c r="D9567" s="24" t="n"/>
      <c r="E9567" s="24" t="n"/>
      <c r="F9567" s="25">
        <f>IF($E9567="","",DATE(IF($A9567="",nominal_year,$A9567),$B9567,$C9567)+($D9567-IF(LEFT(hour_conv,1)="1",1,0))/24)</f>
        <v/>
      </c>
      <c r="G9567" s="26">
        <f>IF(F9567="","",INT(F9567))</f>
        <v/>
      </c>
      <c r="H9567">
        <f>IF(G9567="","",IF(AND(MONTH(G9567)*100+DAY(G9567)&gt;=season_lo,MONTH(G9567)*100+DAY(G9567)&lt;=season_hi),1,0))</f>
        <v/>
      </c>
      <c r="I9567">
        <f>IF(G9567="","",G9567-first_day+1)</f>
        <v/>
      </c>
      <c r="J9567" s="27">
        <f>IF(I9567="","",INDEX(Daily!$J$2:$J$421,I9567))</f>
        <v/>
      </c>
      <c r="K9567" s="27">
        <f>IF(J9567="","",J9567+cat_offset)</f>
        <v/>
      </c>
      <c r="L9567" s="27">
        <f>IF(J9567="","",MAX(0,E9567-J9567)^2)</f>
        <v/>
      </c>
      <c r="M9567" s="27">
        <f>IF(J9567="","",MAX(0,E9567-(J9567+twcdh_off))^2)</f>
        <v/>
      </c>
      <c r="N9567" s="27">
        <f>IF(E9567="","",MAX(0,E9567-swcdh_thr)^2)</f>
        <v/>
      </c>
      <c r="O9567">
        <f>IF(K9567="","",ROUND(E9567-K9567,0))</f>
        <v/>
      </c>
      <c r="P9567">
        <f>IF(O9567="","",IF(O9567&gt;=1,O9567,0))</f>
        <v/>
      </c>
      <c r="Q9567" s="27">
        <f>IF(E9567="","",MAX(0,E9567-22))</f>
        <v/>
      </c>
      <c r="R9567" s="27">
        <f>IF(H9567=1,E9567,"")</f>
        <v/>
      </c>
      <c r="S9567" s="27">
        <f>IF(AND(H9567=1,J9567&lt;&gt;""),E9567-J9567,"")</f>
        <v/>
      </c>
      <c r="T9567">
        <f>IF(G9567="","",MONTH(G9567))</f>
        <v/>
      </c>
    </row>
    <row r="9568">
      <c r="A9568" s="24" t="n"/>
      <c r="B9568" s="24" t="n"/>
      <c r="C9568" s="24" t="n"/>
      <c r="D9568" s="24" t="n"/>
      <c r="E9568" s="24" t="n"/>
      <c r="F9568" s="25">
        <f>IF($E9568="","",DATE(IF($A9568="",nominal_year,$A9568),$B9568,$C9568)+($D9568-IF(LEFT(hour_conv,1)="1",1,0))/24)</f>
        <v/>
      </c>
      <c r="G9568" s="26">
        <f>IF(F9568="","",INT(F9568))</f>
        <v/>
      </c>
      <c r="H9568">
        <f>IF(G9568="","",IF(AND(MONTH(G9568)*100+DAY(G9568)&gt;=season_lo,MONTH(G9568)*100+DAY(G9568)&lt;=season_hi),1,0))</f>
        <v/>
      </c>
      <c r="I9568">
        <f>IF(G9568="","",G9568-first_day+1)</f>
        <v/>
      </c>
      <c r="J9568" s="27">
        <f>IF(I9568="","",INDEX(Daily!$J$2:$J$421,I9568))</f>
        <v/>
      </c>
      <c r="K9568" s="27">
        <f>IF(J9568="","",J9568+cat_offset)</f>
        <v/>
      </c>
      <c r="L9568" s="27">
        <f>IF(J9568="","",MAX(0,E9568-J9568)^2)</f>
        <v/>
      </c>
      <c r="M9568" s="27">
        <f>IF(J9568="","",MAX(0,E9568-(J9568+twcdh_off))^2)</f>
        <v/>
      </c>
      <c r="N9568" s="27">
        <f>IF(E9568="","",MAX(0,E9568-swcdh_thr)^2)</f>
        <v/>
      </c>
      <c r="O9568">
        <f>IF(K9568="","",ROUND(E9568-K9568,0))</f>
        <v/>
      </c>
      <c r="P9568">
        <f>IF(O9568="","",IF(O9568&gt;=1,O9568,0))</f>
        <v/>
      </c>
      <c r="Q9568" s="27">
        <f>IF(E9568="","",MAX(0,E9568-22))</f>
        <v/>
      </c>
      <c r="R9568" s="27">
        <f>IF(H9568=1,E9568,"")</f>
        <v/>
      </c>
      <c r="S9568" s="27">
        <f>IF(AND(H9568=1,J9568&lt;&gt;""),E9568-J9568,"")</f>
        <v/>
      </c>
      <c r="T9568">
        <f>IF(G9568="","",MONTH(G9568))</f>
        <v/>
      </c>
    </row>
    <row r="9569">
      <c r="A9569" s="24" t="n"/>
      <c r="B9569" s="24" t="n"/>
      <c r="C9569" s="24" t="n"/>
      <c r="D9569" s="24" t="n"/>
      <c r="E9569" s="24" t="n"/>
      <c r="F9569" s="25">
        <f>IF($E9569="","",DATE(IF($A9569="",nominal_year,$A9569),$B9569,$C9569)+($D9569-IF(LEFT(hour_conv,1)="1",1,0))/24)</f>
        <v/>
      </c>
      <c r="G9569" s="26">
        <f>IF(F9569="","",INT(F9569))</f>
        <v/>
      </c>
      <c r="H9569">
        <f>IF(G9569="","",IF(AND(MONTH(G9569)*100+DAY(G9569)&gt;=season_lo,MONTH(G9569)*100+DAY(G9569)&lt;=season_hi),1,0))</f>
        <v/>
      </c>
      <c r="I9569">
        <f>IF(G9569="","",G9569-first_day+1)</f>
        <v/>
      </c>
      <c r="J9569" s="27">
        <f>IF(I9569="","",INDEX(Daily!$J$2:$J$421,I9569))</f>
        <v/>
      </c>
      <c r="K9569" s="27">
        <f>IF(J9569="","",J9569+cat_offset)</f>
        <v/>
      </c>
      <c r="L9569" s="27">
        <f>IF(J9569="","",MAX(0,E9569-J9569)^2)</f>
        <v/>
      </c>
      <c r="M9569" s="27">
        <f>IF(J9569="","",MAX(0,E9569-(J9569+twcdh_off))^2)</f>
        <v/>
      </c>
      <c r="N9569" s="27">
        <f>IF(E9569="","",MAX(0,E9569-swcdh_thr)^2)</f>
        <v/>
      </c>
      <c r="O9569">
        <f>IF(K9569="","",ROUND(E9569-K9569,0))</f>
        <v/>
      </c>
      <c r="P9569">
        <f>IF(O9569="","",IF(O9569&gt;=1,O9569,0))</f>
        <v/>
      </c>
      <c r="Q9569" s="27">
        <f>IF(E9569="","",MAX(0,E9569-22))</f>
        <v/>
      </c>
      <c r="R9569" s="27">
        <f>IF(H9569=1,E9569,"")</f>
        <v/>
      </c>
      <c r="S9569" s="27">
        <f>IF(AND(H9569=1,J9569&lt;&gt;""),E9569-J9569,"")</f>
        <v/>
      </c>
      <c r="T9569">
        <f>IF(G9569="","",MONTH(G9569))</f>
        <v/>
      </c>
    </row>
    <row r="9570">
      <c r="A9570" s="24" t="n"/>
      <c r="B9570" s="24" t="n"/>
      <c r="C9570" s="24" t="n"/>
      <c r="D9570" s="24" t="n"/>
      <c r="E9570" s="24" t="n"/>
      <c r="F9570" s="25">
        <f>IF($E9570="","",DATE(IF($A9570="",nominal_year,$A9570),$B9570,$C9570)+($D9570-IF(LEFT(hour_conv,1)="1",1,0))/24)</f>
        <v/>
      </c>
      <c r="G9570" s="26">
        <f>IF(F9570="","",INT(F9570))</f>
        <v/>
      </c>
      <c r="H9570">
        <f>IF(G9570="","",IF(AND(MONTH(G9570)*100+DAY(G9570)&gt;=season_lo,MONTH(G9570)*100+DAY(G9570)&lt;=season_hi),1,0))</f>
        <v/>
      </c>
      <c r="I9570">
        <f>IF(G9570="","",G9570-first_day+1)</f>
        <v/>
      </c>
      <c r="J9570" s="27">
        <f>IF(I9570="","",INDEX(Daily!$J$2:$J$421,I9570))</f>
        <v/>
      </c>
      <c r="K9570" s="27">
        <f>IF(J9570="","",J9570+cat_offset)</f>
        <v/>
      </c>
      <c r="L9570" s="27">
        <f>IF(J9570="","",MAX(0,E9570-J9570)^2)</f>
        <v/>
      </c>
      <c r="M9570" s="27">
        <f>IF(J9570="","",MAX(0,E9570-(J9570+twcdh_off))^2)</f>
        <v/>
      </c>
      <c r="N9570" s="27">
        <f>IF(E9570="","",MAX(0,E9570-swcdh_thr)^2)</f>
        <v/>
      </c>
      <c r="O9570">
        <f>IF(K9570="","",ROUND(E9570-K9570,0))</f>
        <v/>
      </c>
      <c r="P9570">
        <f>IF(O9570="","",IF(O9570&gt;=1,O9570,0))</f>
        <v/>
      </c>
      <c r="Q9570" s="27">
        <f>IF(E9570="","",MAX(0,E9570-22))</f>
        <v/>
      </c>
      <c r="R9570" s="27">
        <f>IF(H9570=1,E9570,"")</f>
        <v/>
      </c>
      <c r="S9570" s="27">
        <f>IF(AND(H9570=1,J9570&lt;&gt;""),E9570-J9570,"")</f>
        <v/>
      </c>
      <c r="T9570">
        <f>IF(G9570="","",MONTH(G9570))</f>
        <v/>
      </c>
    </row>
    <row r="9571">
      <c r="A9571" s="24" t="n"/>
      <c r="B9571" s="24" t="n"/>
      <c r="C9571" s="24" t="n"/>
      <c r="D9571" s="24" t="n"/>
      <c r="E9571" s="24" t="n"/>
      <c r="F9571" s="25">
        <f>IF($E9571="","",DATE(IF($A9571="",nominal_year,$A9571),$B9571,$C9571)+($D9571-IF(LEFT(hour_conv,1)="1",1,0))/24)</f>
        <v/>
      </c>
      <c r="G9571" s="26">
        <f>IF(F9571="","",INT(F9571))</f>
        <v/>
      </c>
      <c r="H9571">
        <f>IF(G9571="","",IF(AND(MONTH(G9571)*100+DAY(G9571)&gt;=season_lo,MONTH(G9571)*100+DAY(G9571)&lt;=season_hi),1,0))</f>
        <v/>
      </c>
      <c r="I9571">
        <f>IF(G9571="","",G9571-first_day+1)</f>
        <v/>
      </c>
      <c r="J9571" s="27">
        <f>IF(I9571="","",INDEX(Daily!$J$2:$J$421,I9571))</f>
        <v/>
      </c>
      <c r="K9571" s="27">
        <f>IF(J9571="","",J9571+cat_offset)</f>
        <v/>
      </c>
      <c r="L9571" s="27">
        <f>IF(J9571="","",MAX(0,E9571-J9571)^2)</f>
        <v/>
      </c>
      <c r="M9571" s="27">
        <f>IF(J9571="","",MAX(0,E9571-(J9571+twcdh_off))^2)</f>
        <v/>
      </c>
      <c r="N9571" s="27">
        <f>IF(E9571="","",MAX(0,E9571-swcdh_thr)^2)</f>
        <v/>
      </c>
      <c r="O9571">
        <f>IF(K9571="","",ROUND(E9571-K9571,0))</f>
        <v/>
      </c>
      <c r="P9571">
        <f>IF(O9571="","",IF(O9571&gt;=1,O9571,0))</f>
        <v/>
      </c>
      <c r="Q9571" s="27">
        <f>IF(E9571="","",MAX(0,E9571-22))</f>
        <v/>
      </c>
      <c r="R9571" s="27">
        <f>IF(H9571=1,E9571,"")</f>
        <v/>
      </c>
      <c r="S9571" s="27">
        <f>IF(AND(H9571=1,J9571&lt;&gt;""),E9571-J9571,"")</f>
        <v/>
      </c>
      <c r="T9571">
        <f>IF(G9571="","",MONTH(G9571))</f>
        <v/>
      </c>
    </row>
    <row r="9572">
      <c r="A9572" s="24" t="n"/>
      <c r="B9572" s="24" t="n"/>
      <c r="C9572" s="24" t="n"/>
      <c r="D9572" s="24" t="n"/>
      <c r="E9572" s="24" t="n"/>
      <c r="F9572" s="25">
        <f>IF($E9572="","",DATE(IF($A9572="",nominal_year,$A9572),$B9572,$C9572)+($D9572-IF(LEFT(hour_conv,1)="1",1,0))/24)</f>
        <v/>
      </c>
      <c r="G9572" s="26">
        <f>IF(F9572="","",INT(F9572))</f>
        <v/>
      </c>
      <c r="H9572">
        <f>IF(G9572="","",IF(AND(MONTH(G9572)*100+DAY(G9572)&gt;=season_lo,MONTH(G9572)*100+DAY(G9572)&lt;=season_hi),1,0))</f>
        <v/>
      </c>
      <c r="I9572">
        <f>IF(G9572="","",G9572-first_day+1)</f>
        <v/>
      </c>
      <c r="J9572" s="27">
        <f>IF(I9572="","",INDEX(Daily!$J$2:$J$421,I9572))</f>
        <v/>
      </c>
      <c r="K9572" s="27">
        <f>IF(J9572="","",J9572+cat_offset)</f>
        <v/>
      </c>
      <c r="L9572" s="27">
        <f>IF(J9572="","",MAX(0,E9572-J9572)^2)</f>
        <v/>
      </c>
      <c r="M9572" s="27">
        <f>IF(J9572="","",MAX(0,E9572-(J9572+twcdh_off))^2)</f>
        <v/>
      </c>
      <c r="N9572" s="27">
        <f>IF(E9572="","",MAX(0,E9572-swcdh_thr)^2)</f>
        <v/>
      </c>
      <c r="O9572">
        <f>IF(K9572="","",ROUND(E9572-K9572,0))</f>
        <v/>
      </c>
      <c r="P9572">
        <f>IF(O9572="","",IF(O9572&gt;=1,O9572,0))</f>
        <v/>
      </c>
      <c r="Q9572" s="27">
        <f>IF(E9572="","",MAX(0,E9572-22))</f>
        <v/>
      </c>
      <c r="R9572" s="27">
        <f>IF(H9572=1,E9572,"")</f>
        <v/>
      </c>
      <c r="S9572" s="27">
        <f>IF(AND(H9572=1,J9572&lt;&gt;""),E9572-J9572,"")</f>
        <v/>
      </c>
      <c r="T9572">
        <f>IF(G9572="","",MONTH(G9572))</f>
        <v/>
      </c>
    </row>
    <row r="9573">
      <c r="A9573" s="24" t="n"/>
      <c r="B9573" s="24" t="n"/>
      <c r="C9573" s="24" t="n"/>
      <c r="D9573" s="24" t="n"/>
      <c r="E9573" s="24" t="n"/>
      <c r="F9573" s="25">
        <f>IF($E9573="","",DATE(IF($A9573="",nominal_year,$A9573),$B9573,$C9573)+($D9573-IF(LEFT(hour_conv,1)="1",1,0))/24)</f>
        <v/>
      </c>
      <c r="G9573" s="26">
        <f>IF(F9573="","",INT(F9573))</f>
        <v/>
      </c>
      <c r="H9573">
        <f>IF(G9573="","",IF(AND(MONTH(G9573)*100+DAY(G9573)&gt;=season_lo,MONTH(G9573)*100+DAY(G9573)&lt;=season_hi),1,0))</f>
        <v/>
      </c>
      <c r="I9573">
        <f>IF(G9573="","",G9573-first_day+1)</f>
        <v/>
      </c>
      <c r="J9573" s="27">
        <f>IF(I9573="","",INDEX(Daily!$J$2:$J$421,I9573))</f>
        <v/>
      </c>
      <c r="K9573" s="27">
        <f>IF(J9573="","",J9573+cat_offset)</f>
        <v/>
      </c>
      <c r="L9573" s="27">
        <f>IF(J9573="","",MAX(0,E9573-J9573)^2)</f>
        <v/>
      </c>
      <c r="M9573" s="27">
        <f>IF(J9573="","",MAX(0,E9573-(J9573+twcdh_off))^2)</f>
        <v/>
      </c>
      <c r="N9573" s="27">
        <f>IF(E9573="","",MAX(0,E9573-swcdh_thr)^2)</f>
        <v/>
      </c>
      <c r="O9573">
        <f>IF(K9573="","",ROUND(E9573-K9573,0))</f>
        <v/>
      </c>
      <c r="P9573">
        <f>IF(O9573="","",IF(O9573&gt;=1,O9573,0))</f>
        <v/>
      </c>
      <c r="Q9573" s="27">
        <f>IF(E9573="","",MAX(0,E9573-22))</f>
        <v/>
      </c>
      <c r="R9573" s="27">
        <f>IF(H9573=1,E9573,"")</f>
        <v/>
      </c>
      <c r="S9573" s="27">
        <f>IF(AND(H9573=1,J9573&lt;&gt;""),E9573-J9573,"")</f>
        <v/>
      </c>
      <c r="T9573">
        <f>IF(G9573="","",MONTH(G9573))</f>
        <v/>
      </c>
    </row>
    <row r="9574">
      <c r="A9574" s="24" t="n"/>
      <c r="B9574" s="24" t="n"/>
      <c r="C9574" s="24" t="n"/>
      <c r="D9574" s="24" t="n"/>
      <c r="E9574" s="24" t="n"/>
      <c r="F9574" s="25">
        <f>IF($E9574="","",DATE(IF($A9574="",nominal_year,$A9574),$B9574,$C9574)+($D9574-IF(LEFT(hour_conv,1)="1",1,0))/24)</f>
        <v/>
      </c>
      <c r="G9574" s="26">
        <f>IF(F9574="","",INT(F9574))</f>
        <v/>
      </c>
      <c r="H9574">
        <f>IF(G9574="","",IF(AND(MONTH(G9574)*100+DAY(G9574)&gt;=season_lo,MONTH(G9574)*100+DAY(G9574)&lt;=season_hi),1,0))</f>
        <v/>
      </c>
      <c r="I9574">
        <f>IF(G9574="","",G9574-first_day+1)</f>
        <v/>
      </c>
      <c r="J9574" s="27">
        <f>IF(I9574="","",INDEX(Daily!$J$2:$J$421,I9574))</f>
        <v/>
      </c>
      <c r="K9574" s="27">
        <f>IF(J9574="","",J9574+cat_offset)</f>
        <v/>
      </c>
      <c r="L9574" s="27">
        <f>IF(J9574="","",MAX(0,E9574-J9574)^2)</f>
        <v/>
      </c>
      <c r="M9574" s="27">
        <f>IF(J9574="","",MAX(0,E9574-(J9574+twcdh_off))^2)</f>
        <v/>
      </c>
      <c r="N9574" s="27">
        <f>IF(E9574="","",MAX(0,E9574-swcdh_thr)^2)</f>
        <v/>
      </c>
      <c r="O9574">
        <f>IF(K9574="","",ROUND(E9574-K9574,0))</f>
        <v/>
      </c>
      <c r="P9574">
        <f>IF(O9574="","",IF(O9574&gt;=1,O9574,0))</f>
        <v/>
      </c>
      <c r="Q9574" s="27">
        <f>IF(E9574="","",MAX(0,E9574-22))</f>
        <v/>
      </c>
      <c r="R9574" s="27">
        <f>IF(H9574=1,E9574,"")</f>
        <v/>
      </c>
      <c r="S9574" s="27">
        <f>IF(AND(H9574=1,J9574&lt;&gt;""),E9574-J9574,"")</f>
        <v/>
      </c>
      <c r="T9574">
        <f>IF(G9574="","",MONTH(G9574))</f>
        <v/>
      </c>
    </row>
    <row r="9575">
      <c r="A9575" s="24" t="n"/>
      <c r="B9575" s="24" t="n"/>
      <c r="C9575" s="24" t="n"/>
      <c r="D9575" s="24" t="n"/>
      <c r="E9575" s="24" t="n"/>
      <c r="F9575" s="25">
        <f>IF($E9575="","",DATE(IF($A9575="",nominal_year,$A9575),$B9575,$C9575)+($D9575-IF(LEFT(hour_conv,1)="1",1,0))/24)</f>
        <v/>
      </c>
      <c r="G9575" s="26">
        <f>IF(F9575="","",INT(F9575))</f>
        <v/>
      </c>
      <c r="H9575">
        <f>IF(G9575="","",IF(AND(MONTH(G9575)*100+DAY(G9575)&gt;=season_lo,MONTH(G9575)*100+DAY(G9575)&lt;=season_hi),1,0))</f>
        <v/>
      </c>
      <c r="I9575">
        <f>IF(G9575="","",G9575-first_day+1)</f>
        <v/>
      </c>
      <c r="J9575" s="27">
        <f>IF(I9575="","",INDEX(Daily!$J$2:$J$421,I9575))</f>
        <v/>
      </c>
      <c r="K9575" s="27">
        <f>IF(J9575="","",J9575+cat_offset)</f>
        <v/>
      </c>
      <c r="L9575" s="27">
        <f>IF(J9575="","",MAX(0,E9575-J9575)^2)</f>
        <v/>
      </c>
      <c r="M9575" s="27">
        <f>IF(J9575="","",MAX(0,E9575-(J9575+twcdh_off))^2)</f>
        <v/>
      </c>
      <c r="N9575" s="27">
        <f>IF(E9575="","",MAX(0,E9575-swcdh_thr)^2)</f>
        <v/>
      </c>
      <c r="O9575">
        <f>IF(K9575="","",ROUND(E9575-K9575,0))</f>
        <v/>
      </c>
      <c r="P9575">
        <f>IF(O9575="","",IF(O9575&gt;=1,O9575,0))</f>
        <v/>
      </c>
      <c r="Q9575" s="27">
        <f>IF(E9575="","",MAX(0,E9575-22))</f>
        <v/>
      </c>
      <c r="R9575" s="27">
        <f>IF(H9575=1,E9575,"")</f>
        <v/>
      </c>
      <c r="S9575" s="27">
        <f>IF(AND(H9575=1,J9575&lt;&gt;""),E9575-J9575,"")</f>
        <v/>
      </c>
      <c r="T9575">
        <f>IF(G9575="","",MONTH(G9575))</f>
        <v/>
      </c>
    </row>
    <row r="9576">
      <c r="A9576" s="24" t="n"/>
      <c r="B9576" s="24" t="n"/>
      <c r="C9576" s="24" t="n"/>
      <c r="D9576" s="24" t="n"/>
      <c r="E9576" s="24" t="n"/>
      <c r="F9576" s="25">
        <f>IF($E9576="","",DATE(IF($A9576="",nominal_year,$A9576),$B9576,$C9576)+($D9576-IF(LEFT(hour_conv,1)="1",1,0))/24)</f>
        <v/>
      </c>
      <c r="G9576" s="26">
        <f>IF(F9576="","",INT(F9576))</f>
        <v/>
      </c>
      <c r="H9576">
        <f>IF(G9576="","",IF(AND(MONTH(G9576)*100+DAY(G9576)&gt;=season_lo,MONTH(G9576)*100+DAY(G9576)&lt;=season_hi),1,0))</f>
        <v/>
      </c>
      <c r="I9576">
        <f>IF(G9576="","",G9576-first_day+1)</f>
        <v/>
      </c>
      <c r="J9576" s="27">
        <f>IF(I9576="","",INDEX(Daily!$J$2:$J$421,I9576))</f>
        <v/>
      </c>
      <c r="K9576" s="27">
        <f>IF(J9576="","",J9576+cat_offset)</f>
        <v/>
      </c>
      <c r="L9576" s="27">
        <f>IF(J9576="","",MAX(0,E9576-J9576)^2)</f>
        <v/>
      </c>
      <c r="M9576" s="27">
        <f>IF(J9576="","",MAX(0,E9576-(J9576+twcdh_off))^2)</f>
        <v/>
      </c>
      <c r="N9576" s="27">
        <f>IF(E9576="","",MAX(0,E9576-swcdh_thr)^2)</f>
        <v/>
      </c>
      <c r="O9576">
        <f>IF(K9576="","",ROUND(E9576-K9576,0))</f>
        <v/>
      </c>
      <c r="P9576">
        <f>IF(O9576="","",IF(O9576&gt;=1,O9576,0))</f>
        <v/>
      </c>
      <c r="Q9576" s="27">
        <f>IF(E9576="","",MAX(0,E9576-22))</f>
        <v/>
      </c>
      <c r="R9576" s="27">
        <f>IF(H9576=1,E9576,"")</f>
        <v/>
      </c>
      <c r="S9576" s="27">
        <f>IF(AND(H9576=1,J9576&lt;&gt;""),E9576-J9576,"")</f>
        <v/>
      </c>
      <c r="T9576">
        <f>IF(G9576="","",MONTH(G9576))</f>
        <v/>
      </c>
    </row>
    <row r="9577">
      <c r="A9577" s="24" t="n"/>
      <c r="B9577" s="24" t="n"/>
      <c r="C9577" s="24" t="n"/>
      <c r="D9577" s="24" t="n"/>
      <c r="E9577" s="24" t="n"/>
      <c r="F9577" s="25">
        <f>IF($E9577="","",DATE(IF($A9577="",nominal_year,$A9577),$B9577,$C9577)+($D9577-IF(LEFT(hour_conv,1)="1",1,0))/24)</f>
        <v/>
      </c>
      <c r="G9577" s="26">
        <f>IF(F9577="","",INT(F9577))</f>
        <v/>
      </c>
      <c r="H9577">
        <f>IF(G9577="","",IF(AND(MONTH(G9577)*100+DAY(G9577)&gt;=season_lo,MONTH(G9577)*100+DAY(G9577)&lt;=season_hi),1,0))</f>
        <v/>
      </c>
      <c r="I9577">
        <f>IF(G9577="","",G9577-first_day+1)</f>
        <v/>
      </c>
      <c r="J9577" s="27">
        <f>IF(I9577="","",INDEX(Daily!$J$2:$J$421,I9577))</f>
        <v/>
      </c>
      <c r="K9577" s="27">
        <f>IF(J9577="","",J9577+cat_offset)</f>
        <v/>
      </c>
      <c r="L9577" s="27">
        <f>IF(J9577="","",MAX(0,E9577-J9577)^2)</f>
        <v/>
      </c>
      <c r="M9577" s="27">
        <f>IF(J9577="","",MAX(0,E9577-(J9577+twcdh_off))^2)</f>
        <v/>
      </c>
      <c r="N9577" s="27">
        <f>IF(E9577="","",MAX(0,E9577-swcdh_thr)^2)</f>
        <v/>
      </c>
      <c r="O9577">
        <f>IF(K9577="","",ROUND(E9577-K9577,0))</f>
        <v/>
      </c>
      <c r="P9577">
        <f>IF(O9577="","",IF(O9577&gt;=1,O9577,0))</f>
        <v/>
      </c>
      <c r="Q9577" s="27">
        <f>IF(E9577="","",MAX(0,E9577-22))</f>
        <v/>
      </c>
      <c r="R9577" s="27">
        <f>IF(H9577=1,E9577,"")</f>
        <v/>
      </c>
      <c r="S9577" s="27">
        <f>IF(AND(H9577=1,J9577&lt;&gt;""),E9577-J9577,"")</f>
        <v/>
      </c>
      <c r="T9577">
        <f>IF(G9577="","",MONTH(G9577))</f>
        <v/>
      </c>
    </row>
    <row r="9578">
      <c r="A9578" s="24" t="n"/>
      <c r="B9578" s="24" t="n"/>
      <c r="C9578" s="24" t="n"/>
      <c r="D9578" s="24" t="n"/>
      <c r="E9578" s="24" t="n"/>
      <c r="F9578" s="25">
        <f>IF($E9578="","",DATE(IF($A9578="",nominal_year,$A9578),$B9578,$C9578)+($D9578-IF(LEFT(hour_conv,1)="1",1,0))/24)</f>
        <v/>
      </c>
      <c r="G9578" s="26">
        <f>IF(F9578="","",INT(F9578))</f>
        <v/>
      </c>
      <c r="H9578">
        <f>IF(G9578="","",IF(AND(MONTH(G9578)*100+DAY(G9578)&gt;=season_lo,MONTH(G9578)*100+DAY(G9578)&lt;=season_hi),1,0))</f>
        <v/>
      </c>
      <c r="I9578">
        <f>IF(G9578="","",G9578-first_day+1)</f>
        <v/>
      </c>
      <c r="J9578" s="27">
        <f>IF(I9578="","",INDEX(Daily!$J$2:$J$421,I9578))</f>
        <v/>
      </c>
      <c r="K9578" s="27">
        <f>IF(J9578="","",J9578+cat_offset)</f>
        <v/>
      </c>
      <c r="L9578" s="27">
        <f>IF(J9578="","",MAX(0,E9578-J9578)^2)</f>
        <v/>
      </c>
      <c r="M9578" s="27">
        <f>IF(J9578="","",MAX(0,E9578-(J9578+twcdh_off))^2)</f>
        <v/>
      </c>
      <c r="N9578" s="27">
        <f>IF(E9578="","",MAX(0,E9578-swcdh_thr)^2)</f>
        <v/>
      </c>
      <c r="O9578">
        <f>IF(K9578="","",ROUND(E9578-K9578,0))</f>
        <v/>
      </c>
      <c r="P9578">
        <f>IF(O9578="","",IF(O9578&gt;=1,O9578,0))</f>
        <v/>
      </c>
      <c r="Q9578" s="27">
        <f>IF(E9578="","",MAX(0,E9578-22))</f>
        <v/>
      </c>
      <c r="R9578" s="27">
        <f>IF(H9578=1,E9578,"")</f>
        <v/>
      </c>
      <c r="S9578" s="27">
        <f>IF(AND(H9578=1,J9578&lt;&gt;""),E9578-J9578,"")</f>
        <v/>
      </c>
      <c r="T9578">
        <f>IF(G9578="","",MONTH(G9578))</f>
        <v/>
      </c>
    </row>
    <row r="9579">
      <c r="A9579" s="24" t="n"/>
      <c r="B9579" s="24" t="n"/>
      <c r="C9579" s="24" t="n"/>
      <c r="D9579" s="24" t="n"/>
      <c r="E9579" s="24" t="n"/>
      <c r="F9579" s="25">
        <f>IF($E9579="","",DATE(IF($A9579="",nominal_year,$A9579),$B9579,$C9579)+($D9579-IF(LEFT(hour_conv,1)="1",1,0))/24)</f>
        <v/>
      </c>
      <c r="G9579" s="26">
        <f>IF(F9579="","",INT(F9579))</f>
        <v/>
      </c>
      <c r="H9579">
        <f>IF(G9579="","",IF(AND(MONTH(G9579)*100+DAY(G9579)&gt;=season_lo,MONTH(G9579)*100+DAY(G9579)&lt;=season_hi),1,0))</f>
        <v/>
      </c>
      <c r="I9579">
        <f>IF(G9579="","",G9579-first_day+1)</f>
        <v/>
      </c>
      <c r="J9579" s="27">
        <f>IF(I9579="","",INDEX(Daily!$J$2:$J$421,I9579))</f>
        <v/>
      </c>
      <c r="K9579" s="27">
        <f>IF(J9579="","",J9579+cat_offset)</f>
        <v/>
      </c>
      <c r="L9579" s="27">
        <f>IF(J9579="","",MAX(0,E9579-J9579)^2)</f>
        <v/>
      </c>
      <c r="M9579" s="27">
        <f>IF(J9579="","",MAX(0,E9579-(J9579+twcdh_off))^2)</f>
        <v/>
      </c>
      <c r="N9579" s="27">
        <f>IF(E9579="","",MAX(0,E9579-swcdh_thr)^2)</f>
        <v/>
      </c>
      <c r="O9579">
        <f>IF(K9579="","",ROUND(E9579-K9579,0))</f>
        <v/>
      </c>
      <c r="P9579">
        <f>IF(O9579="","",IF(O9579&gt;=1,O9579,0))</f>
        <v/>
      </c>
      <c r="Q9579" s="27">
        <f>IF(E9579="","",MAX(0,E9579-22))</f>
        <v/>
      </c>
      <c r="R9579" s="27">
        <f>IF(H9579=1,E9579,"")</f>
        <v/>
      </c>
      <c r="S9579" s="27">
        <f>IF(AND(H9579=1,J9579&lt;&gt;""),E9579-J9579,"")</f>
        <v/>
      </c>
      <c r="T9579">
        <f>IF(G9579="","",MONTH(G9579))</f>
        <v/>
      </c>
    </row>
    <row r="9580">
      <c r="A9580" s="24" t="n"/>
      <c r="B9580" s="24" t="n"/>
      <c r="C9580" s="24" t="n"/>
      <c r="D9580" s="24" t="n"/>
      <c r="E9580" s="24" t="n"/>
      <c r="F9580" s="25">
        <f>IF($E9580="","",DATE(IF($A9580="",nominal_year,$A9580),$B9580,$C9580)+($D9580-IF(LEFT(hour_conv,1)="1",1,0))/24)</f>
        <v/>
      </c>
      <c r="G9580" s="26">
        <f>IF(F9580="","",INT(F9580))</f>
        <v/>
      </c>
      <c r="H9580">
        <f>IF(G9580="","",IF(AND(MONTH(G9580)*100+DAY(G9580)&gt;=season_lo,MONTH(G9580)*100+DAY(G9580)&lt;=season_hi),1,0))</f>
        <v/>
      </c>
      <c r="I9580">
        <f>IF(G9580="","",G9580-first_day+1)</f>
        <v/>
      </c>
      <c r="J9580" s="27">
        <f>IF(I9580="","",INDEX(Daily!$J$2:$J$421,I9580))</f>
        <v/>
      </c>
      <c r="K9580" s="27">
        <f>IF(J9580="","",J9580+cat_offset)</f>
        <v/>
      </c>
      <c r="L9580" s="27">
        <f>IF(J9580="","",MAX(0,E9580-J9580)^2)</f>
        <v/>
      </c>
      <c r="M9580" s="27">
        <f>IF(J9580="","",MAX(0,E9580-(J9580+twcdh_off))^2)</f>
        <v/>
      </c>
      <c r="N9580" s="27">
        <f>IF(E9580="","",MAX(0,E9580-swcdh_thr)^2)</f>
        <v/>
      </c>
      <c r="O9580">
        <f>IF(K9580="","",ROUND(E9580-K9580,0))</f>
        <v/>
      </c>
      <c r="P9580">
        <f>IF(O9580="","",IF(O9580&gt;=1,O9580,0))</f>
        <v/>
      </c>
      <c r="Q9580" s="27">
        <f>IF(E9580="","",MAX(0,E9580-22))</f>
        <v/>
      </c>
      <c r="R9580" s="27">
        <f>IF(H9580=1,E9580,"")</f>
        <v/>
      </c>
      <c r="S9580" s="27">
        <f>IF(AND(H9580=1,J9580&lt;&gt;""),E9580-J9580,"")</f>
        <v/>
      </c>
      <c r="T9580">
        <f>IF(G9580="","",MONTH(G9580))</f>
        <v/>
      </c>
    </row>
    <row r="9581">
      <c r="A9581" s="24" t="n"/>
      <c r="B9581" s="24" t="n"/>
      <c r="C9581" s="24" t="n"/>
      <c r="D9581" s="24" t="n"/>
      <c r="E9581" s="24" t="n"/>
      <c r="F9581" s="25">
        <f>IF($E9581="","",DATE(IF($A9581="",nominal_year,$A9581),$B9581,$C9581)+($D9581-IF(LEFT(hour_conv,1)="1",1,0))/24)</f>
        <v/>
      </c>
      <c r="G9581" s="26">
        <f>IF(F9581="","",INT(F9581))</f>
        <v/>
      </c>
      <c r="H9581">
        <f>IF(G9581="","",IF(AND(MONTH(G9581)*100+DAY(G9581)&gt;=season_lo,MONTH(G9581)*100+DAY(G9581)&lt;=season_hi),1,0))</f>
        <v/>
      </c>
      <c r="I9581">
        <f>IF(G9581="","",G9581-first_day+1)</f>
        <v/>
      </c>
      <c r="J9581" s="27">
        <f>IF(I9581="","",INDEX(Daily!$J$2:$J$421,I9581))</f>
        <v/>
      </c>
      <c r="K9581" s="27">
        <f>IF(J9581="","",J9581+cat_offset)</f>
        <v/>
      </c>
      <c r="L9581" s="27">
        <f>IF(J9581="","",MAX(0,E9581-J9581)^2)</f>
        <v/>
      </c>
      <c r="M9581" s="27">
        <f>IF(J9581="","",MAX(0,E9581-(J9581+twcdh_off))^2)</f>
        <v/>
      </c>
      <c r="N9581" s="27">
        <f>IF(E9581="","",MAX(0,E9581-swcdh_thr)^2)</f>
        <v/>
      </c>
      <c r="O9581">
        <f>IF(K9581="","",ROUND(E9581-K9581,0))</f>
        <v/>
      </c>
      <c r="P9581">
        <f>IF(O9581="","",IF(O9581&gt;=1,O9581,0))</f>
        <v/>
      </c>
      <c r="Q9581" s="27">
        <f>IF(E9581="","",MAX(0,E9581-22))</f>
        <v/>
      </c>
      <c r="R9581" s="27">
        <f>IF(H9581=1,E9581,"")</f>
        <v/>
      </c>
      <c r="S9581" s="27">
        <f>IF(AND(H9581=1,J9581&lt;&gt;""),E9581-J9581,"")</f>
        <v/>
      </c>
      <c r="T9581">
        <f>IF(G9581="","",MONTH(G9581))</f>
        <v/>
      </c>
    </row>
    <row r="9582">
      <c r="A9582" s="24" t="n"/>
      <c r="B9582" s="24" t="n"/>
      <c r="C9582" s="24" t="n"/>
      <c r="D9582" s="24" t="n"/>
      <c r="E9582" s="24" t="n"/>
      <c r="F9582" s="25">
        <f>IF($E9582="","",DATE(IF($A9582="",nominal_year,$A9582),$B9582,$C9582)+($D9582-IF(LEFT(hour_conv,1)="1",1,0))/24)</f>
        <v/>
      </c>
      <c r="G9582" s="26">
        <f>IF(F9582="","",INT(F9582))</f>
        <v/>
      </c>
      <c r="H9582">
        <f>IF(G9582="","",IF(AND(MONTH(G9582)*100+DAY(G9582)&gt;=season_lo,MONTH(G9582)*100+DAY(G9582)&lt;=season_hi),1,0))</f>
        <v/>
      </c>
      <c r="I9582">
        <f>IF(G9582="","",G9582-first_day+1)</f>
        <v/>
      </c>
      <c r="J9582" s="27">
        <f>IF(I9582="","",INDEX(Daily!$J$2:$J$421,I9582))</f>
        <v/>
      </c>
      <c r="K9582" s="27">
        <f>IF(J9582="","",J9582+cat_offset)</f>
        <v/>
      </c>
      <c r="L9582" s="27">
        <f>IF(J9582="","",MAX(0,E9582-J9582)^2)</f>
        <v/>
      </c>
      <c r="M9582" s="27">
        <f>IF(J9582="","",MAX(0,E9582-(J9582+twcdh_off))^2)</f>
        <v/>
      </c>
      <c r="N9582" s="27">
        <f>IF(E9582="","",MAX(0,E9582-swcdh_thr)^2)</f>
        <v/>
      </c>
      <c r="O9582">
        <f>IF(K9582="","",ROUND(E9582-K9582,0))</f>
        <v/>
      </c>
      <c r="P9582">
        <f>IF(O9582="","",IF(O9582&gt;=1,O9582,0))</f>
        <v/>
      </c>
      <c r="Q9582" s="27">
        <f>IF(E9582="","",MAX(0,E9582-22))</f>
        <v/>
      </c>
      <c r="R9582" s="27">
        <f>IF(H9582=1,E9582,"")</f>
        <v/>
      </c>
      <c r="S9582" s="27">
        <f>IF(AND(H9582=1,J9582&lt;&gt;""),E9582-J9582,"")</f>
        <v/>
      </c>
      <c r="T9582">
        <f>IF(G9582="","",MONTH(G9582))</f>
        <v/>
      </c>
    </row>
    <row r="9583">
      <c r="A9583" s="24" t="n"/>
      <c r="B9583" s="24" t="n"/>
      <c r="C9583" s="24" t="n"/>
      <c r="D9583" s="24" t="n"/>
      <c r="E9583" s="24" t="n"/>
      <c r="F9583" s="25">
        <f>IF($E9583="","",DATE(IF($A9583="",nominal_year,$A9583),$B9583,$C9583)+($D9583-IF(LEFT(hour_conv,1)="1",1,0))/24)</f>
        <v/>
      </c>
      <c r="G9583" s="26">
        <f>IF(F9583="","",INT(F9583))</f>
        <v/>
      </c>
      <c r="H9583">
        <f>IF(G9583="","",IF(AND(MONTH(G9583)*100+DAY(G9583)&gt;=season_lo,MONTH(G9583)*100+DAY(G9583)&lt;=season_hi),1,0))</f>
        <v/>
      </c>
      <c r="I9583">
        <f>IF(G9583="","",G9583-first_day+1)</f>
        <v/>
      </c>
      <c r="J9583" s="27">
        <f>IF(I9583="","",INDEX(Daily!$J$2:$J$421,I9583))</f>
        <v/>
      </c>
      <c r="K9583" s="27">
        <f>IF(J9583="","",J9583+cat_offset)</f>
        <v/>
      </c>
      <c r="L9583" s="27">
        <f>IF(J9583="","",MAX(0,E9583-J9583)^2)</f>
        <v/>
      </c>
      <c r="M9583" s="27">
        <f>IF(J9583="","",MAX(0,E9583-(J9583+twcdh_off))^2)</f>
        <v/>
      </c>
      <c r="N9583" s="27">
        <f>IF(E9583="","",MAX(0,E9583-swcdh_thr)^2)</f>
        <v/>
      </c>
      <c r="O9583">
        <f>IF(K9583="","",ROUND(E9583-K9583,0))</f>
        <v/>
      </c>
      <c r="P9583">
        <f>IF(O9583="","",IF(O9583&gt;=1,O9583,0))</f>
        <v/>
      </c>
      <c r="Q9583" s="27">
        <f>IF(E9583="","",MAX(0,E9583-22))</f>
        <v/>
      </c>
      <c r="R9583" s="27">
        <f>IF(H9583=1,E9583,"")</f>
        <v/>
      </c>
      <c r="S9583" s="27">
        <f>IF(AND(H9583=1,J9583&lt;&gt;""),E9583-J9583,"")</f>
        <v/>
      </c>
      <c r="T9583">
        <f>IF(G9583="","",MONTH(G9583))</f>
        <v/>
      </c>
    </row>
    <row r="9584">
      <c r="A9584" s="24" t="n"/>
      <c r="B9584" s="24" t="n"/>
      <c r="C9584" s="24" t="n"/>
      <c r="D9584" s="24" t="n"/>
      <c r="E9584" s="24" t="n"/>
      <c r="F9584" s="25">
        <f>IF($E9584="","",DATE(IF($A9584="",nominal_year,$A9584),$B9584,$C9584)+($D9584-IF(LEFT(hour_conv,1)="1",1,0))/24)</f>
        <v/>
      </c>
      <c r="G9584" s="26">
        <f>IF(F9584="","",INT(F9584))</f>
        <v/>
      </c>
      <c r="H9584">
        <f>IF(G9584="","",IF(AND(MONTH(G9584)*100+DAY(G9584)&gt;=season_lo,MONTH(G9584)*100+DAY(G9584)&lt;=season_hi),1,0))</f>
        <v/>
      </c>
      <c r="I9584">
        <f>IF(G9584="","",G9584-first_day+1)</f>
        <v/>
      </c>
      <c r="J9584" s="27">
        <f>IF(I9584="","",INDEX(Daily!$J$2:$J$421,I9584))</f>
        <v/>
      </c>
      <c r="K9584" s="27">
        <f>IF(J9584="","",J9584+cat_offset)</f>
        <v/>
      </c>
      <c r="L9584" s="27">
        <f>IF(J9584="","",MAX(0,E9584-J9584)^2)</f>
        <v/>
      </c>
      <c r="M9584" s="27">
        <f>IF(J9584="","",MAX(0,E9584-(J9584+twcdh_off))^2)</f>
        <v/>
      </c>
      <c r="N9584" s="27">
        <f>IF(E9584="","",MAX(0,E9584-swcdh_thr)^2)</f>
        <v/>
      </c>
      <c r="O9584">
        <f>IF(K9584="","",ROUND(E9584-K9584,0))</f>
        <v/>
      </c>
      <c r="P9584">
        <f>IF(O9584="","",IF(O9584&gt;=1,O9584,0))</f>
        <v/>
      </c>
      <c r="Q9584" s="27">
        <f>IF(E9584="","",MAX(0,E9584-22))</f>
        <v/>
      </c>
      <c r="R9584" s="27">
        <f>IF(H9584=1,E9584,"")</f>
        <v/>
      </c>
      <c r="S9584" s="27">
        <f>IF(AND(H9584=1,J9584&lt;&gt;""),E9584-J9584,"")</f>
        <v/>
      </c>
      <c r="T9584">
        <f>IF(G9584="","",MONTH(G9584))</f>
        <v/>
      </c>
    </row>
    <row r="9585">
      <c r="A9585" s="24" t="n"/>
      <c r="B9585" s="24" t="n"/>
      <c r="C9585" s="24" t="n"/>
      <c r="D9585" s="24" t="n"/>
      <c r="E9585" s="24" t="n"/>
      <c r="F9585" s="25">
        <f>IF($E9585="","",DATE(IF($A9585="",nominal_year,$A9585),$B9585,$C9585)+($D9585-IF(LEFT(hour_conv,1)="1",1,0))/24)</f>
        <v/>
      </c>
      <c r="G9585" s="26">
        <f>IF(F9585="","",INT(F9585))</f>
        <v/>
      </c>
      <c r="H9585">
        <f>IF(G9585="","",IF(AND(MONTH(G9585)*100+DAY(G9585)&gt;=season_lo,MONTH(G9585)*100+DAY(G9585)&lt;=season_hi),1,0))</f>
        <v/>
      </c>
      <c r="I9585">
        <f>IF(G9585="","",G9585-first_day+1)</f>
        <v/>
      </c>
      <c r="J9585" s="27">
        <f>IF(I9585="","",INDEX(Daily!$J$2:$J$421,I9585))</f>
        <v/>
      </c>
      <c r="K9585" s="27">
        <f>IF(J9585="","",J9585+cat_offset)</f>
        <v/>
      </c>
      <c r="L9585" s="27">
        <f>IF(J9585="","",MAX(0,E9585-J9585)^2)</f>
        <v/>
      </c>
      <c r="M9585" s="27">
        <f>IF(J9585="","",MAX(0,E9585-(J9585+twcdh_off))^2)</f>
        <v/>
      </c>
      <c r="N9585" s="27">
        <f>IF(E9585="","",MAX(0,E9585-swcdh_thr)^2)</f>
        <v/>
      </c>
      <c r="O9585">
        <f>IF(K9585="","",ROUND(E9585-K9585,0))</f>
        <v/>
      </c>
      <c r="P9585">
        <f>IF(O9585="","",IF(O9585&gt;=1,O9585,0))</f>
        <v/>
      </c>
      <c r="Q9585" s="27">
        <f>IF(E9585="","",MAX(0,E9585-22))</f>
        <v/>
      </c>
      <c r="R9585" s="27">
        <f>IF(H9585=1,E9585,"")</f>
        <v/>
      </c>
      <c r="S9585" s="27">
        <f>IF(AND(H9585=1,J9585&lt;&gt;""),E9585-J9585,"")</f>
        <v/>
      </c>
      <c r="T9585">
        <f>IF(G9585="","",MONTH(G9585))</f>
        <v/>
      </c>
    </row>
    <row r="9586">
      <c r="A9586" s="24" t="n"/>
      <c r="B9586" s="24" t="n"/>
      <c r="C9586" s="24" t="n"/>
      <c r="D9586" s="24" t="n"/>
      <c r="E9586" s="24" t="n"/>
      <c r="F9586" s="25">
        <f>IF($E9586="","",DATE(IF($A9586="",nominal_year,$A9586),$B9586,$C9586)+($D9586-IF(LEFT(hour_conv,1)="1",1,0))/24)</f>
        <v/>
      </c>
      <c r="G9586" s="26">
        <f>IF(F9586="","",INT(F9586))</f>
        <v/>
      </c>
      <c r="H9586">
        <f>IF(G9586="","",IF(AND(MONTH(G9586)*100+DAY(G9586)&gt;=season_lo,MONTH(G9586)*100+DAY(G9586)&lt;=season_hi),1,0))</f>
        <v/>
      </c>
      <c r="I9586">
        <f>IF(G9586="","",G9586-first_day+1)</f>
        <v/>
      </c>
      <c r="J9586" s="27">
        <f>IF(I9586="","",INDEX(Daily!$J$2:$J$421,I9586))</f>
        <v/>
      </c>
      <c r="K9586" s="27">
        <f>IF(J9586="","",J9586+cat_offset)</f>
        <v/>
      </c>
      <c r="L9586" s="27">
        <f>IF(J9586="","",MAX(0,E9586-J9586)^2)</f>
        <v/>
      </c>
      <c r="M9586" s="27">
        <f>IF(J9586="","",MAX(0,E9586-(J9586+twcdh_off))^2)</f>
        <v/>
      </c>
      <c r="N9586" s="27">
        <f>IF(E9586="","",MAX(0,E9586-swcdh_thr)^2)</f>
        <v/>
      </c>
      <c r="O9586">
        <f>IF(K9586="","",ROUND(E9586-K9586,0))</f>
        <v/>
      </c>
      <c r="P9586">
        <f>IF(O9586="","",IF(O9586&gt;=1,O9586,0))</f>
        <v/>
      </c>
      <c r="Q9586" s="27">
        <f>IF(E9586="","",MAX(0,E9586-22))</f>
        <v/>
      </c>
      <c r="R9586" s="27">
        <f>IF(H9586=1,E9586,"")</f>
        <v/>
      </c>
      <c r="S9586" s="27">
        <f>IF(AND(H9586=1,J9586&lt;&gt;""),E9586-J9586,"")</f>
        <v/>
      </c>
      <c r="T9586">
        <f>IF(G9586="","",MONTH(G9586))</f>
        <v/>
      </c>
    </row>
    <row r="9587">
      <c r="A9587" s="24" t="n"/>
      <c r="B9587" s="24" t="n"/>
      <c r="C9587" s="24" t="n"/>
      <c r="D9587" s="24" t="n"/>
      <c r="E9587" s="24" t="n"/>
      <c r="F9587" s="25">
        <f>IF($E9587="","",DATE(IF($A9587="",nominal_year,$A9587),$B9587,$C9587)+($D9587-IF(LEFT(hour_conv,1)="1",1,0))/24)</f>
        <v/>
      </c>
      <c r="G9587" s="26">
        <f>IF(F9587="","",INT(F9587))</f>
        <v/>
      </c>
      <c r="H9587">
        <f>IF(G9587="","",IF(AND(MONTH(G9587)*100+DAY(G9587)&gt;=season_lo,MONTH(G9587)*100+DAY(G9587)&lt;=season_hi),1,0))</f>
        <v/>
      </c>
      <c r="I9587">
        <f>IF(G9587="","",G9587-first_day+1)</f>
        <v/>
      </c>
      <c r="J9587" s="27">
        <f>IF(I9587="","",INDEX(Daily!$J$2:$J$421,I9587))</f>
        <v/>
      </c>
      <c r="K9587" s="27">
        <f>IF(J9587="","",J9587+cat_offset)</f>
        <v/>
      </c>
      <c r="L9587" s="27">
        <f>IF(J9587="","",MAX(0,E9587-J9587)^2)</f>
        <v/>
      </c>
      <c r="M9587" s="27">
        <f>IF(J9587="","",MAX(0,E9587-(J9587+twcdh_off))^2)</f>
        <v/>
      </c>
      <c r="N9587" s="27">
        <f>IF(E9587="","",MAX(0,E9587-swcdh_thr)^2)</f>
        <v/>
      </c>
      <c r="O9587">
        <f>IF(K9587="","",ROUND(E9587-K9587,0))</f>
        <v/>
      </c>
      <c r="P9587">
        <f>IF(O9587="","",IF(O9587&gt;=1,O9587,0))</f>
        <v/>
      </c>
      <c r="Q9587" s="27">
        <f>IF(E9587="","",MAX(0,E9587-22))</f>
        <v/>
      </c>
      <c r="R9587" s="27">
        <f>IF(H9587=1,E9587,"")</f>
        <v/>
      </c>
      <c r="S9587" s="27">
        <f>IF(AND(H9587=1,J9587&lt;&gt;""),E9587-J9587,"")</f>
        <v/>
      </c>
      <c r="T9587">
        <f>IF(G9587="","",MONTH(G9587))</f>
        <v/>
      </c>
    </row>
    <row r="9588">
      <c r="A9588" s="24" t="n"/>
      <c r="B9588" s="24" t="n"/>
      <c r="C9588" s="24" t="n"/>
      <c r="D9588" s="24" t="n"/>
      <c r="E9588" s="24" t="n"/>
      <c r="F9588" s="25">
        <f>IF($E9588="","",DATE(IF($A9588="",nominal_year,$A9588),$B9588,$C9588)+($D9588-IF(LEFT(hour_conv,1)="1",1,0))/24)</f>
        <v/>
      </c>
      <c r="G9588" s="26">
        <f>IF(F9588="","",INT(F9588))</f>
        <v/>
      </c>
      <c r="H9588">
        <f>IF(G9588="","",IF(AND(MONTH(G9588)*100+DAY(G9588)&gt;=season_lo,MONTH(G9588)*100+DAY(G9588)&lt;=season_hi),1,0))</f>
        <v/>
      </c>
      <c r="I9588">
        <f>IF(G9588="","",G9588-first_day+1)</f>
        <v/>
      </c>
      <c r="J9588" s="27">
        <f>IF(I9588="","",INDEX(Daily!$J$2:$J$421,I9588))</f>
        <v/>
      </c>
      <c r="K9588" s="27">
        <f>IF(J9588="","",J9588+cat_offset)</f>
        <v/>
      </c>
      <c r="L9588" s="27">
        <f>IF(J9588="","",MAX(0,E9588-J9588)^2)</f>
        <v/>
      </c>
      <c r="M9588" s="27">
        <f>IF(J9588="","",MAX(0,E9588-(J9588+twcdh_off))^2)</f>
        <v/>
      </c>
      <c r="N9588" s="27">
        <f>IF(E9588="","",MAX(0,E9588-swcdh_thr)^2)</f>
        <v/>
      </c>
      <c r="O9588">
        <f>IF(K9588="","",ROUND(E9588-K9588,0))</f>
        <v/>
      </c>
      <c r="P9588">
        <f>IF(O9588="","",IF(O9588&gt;=1,O9588,0))</f>
        <v/>
      </c>
      <c r="Q9588" s="27">
        <f>IF(E9588="","",MAX(0,E9588-22))</f>
        <v/>
      </c>
      <c r="R9588" s="27">
        <f>IF(H9588=1,E9588,"")</f>
        <v/>
      </c>
      <c r="S9588" s="27">
        <f>IF(AND(H9588=1,J9588&lt;&gt;""),E9588-J9588,"")</f>
        <v/>
      </c>
      <c r="T9588">
        <f>IF(G9588="","",MONTH(G9588))</f>
        <v/>
      </c>
    </row>
    <row r="9589">
      <c r="A9589" s="24" t="n"/>
      <c r="B9589" s="24" t="n"/>
      <c r="C9589" s="24" t="n"/>
      <c r="D9589" s="24" t="n"/>
      <c r="E9589" s="24" t="n"/>
      <c r="F9589" s="25">
        <f>IF($E9589="","",DATE(IF($A9589="",nominal_year,$A9589),$B9589,$C9589)+($D9589-IF(LEFT(hour_conv,1)="1",1,0))/24)</f>
        <v/>
      </c>
      <c r="G9589" s="26">
        <f>IF(F9589="","",INT(F9589))</f>
        <v/>
      </c>
      <c r="H9589">
        <f>IF(G9589="","",IF(AND(MONTH(G9589)*100+DAY(G9589)&gt;=season_lo,MONTH(G9589)*100+DAY(G9589)&lt;=season_hi),1,0))</f>
        <v/>
      </c>
      <c r="I9589">
        <f>IF(G9589="","",G9589-first_day+1)</f>
        <v/>
      </c>
      <c r="J9589" s="27">
        <f>IF(I9589="","",INDEX(Daily!$J$2:$J$421,I9589))</f>
        <v/>
      </c>
      <c r="K9589" s="27">
        <f>IF(J9589="","",J9589+cat_offset)</f>
        <v/>
      </c>
      <c r="L9589" s="27">
        <f>IF(J9589="","",MAX(0,E9589-J9589)^2)</f>
        <v/>
      </c>
      <c r="M9589" s="27">
        <f>IF(J9589="","",MAX(0,E9589-(J9589+twcdh_off))^2)</f>
        <v/>
      </c>
      <c r="N9589" s="27">
        <f>IF(E9589="","",MAX(0,E9589-swcdh_thr)^2)</f>
        <v/>
      </c>
      <c r="O9589">
        <f>IF(K9589="","",ROUND(E9589-K9589,0))</f>
        <v/>
      </c>
      <c r="P9589">
        <f>IF(O9589="","",IF(O9589&gt;=1,O9589,0))</f>
        <v/>
      </c>
      <c r="Q9589" s="27">
        <f>IF(E9589="","",MAX(0,E9589-22))</f>
        <v/>
      </c>
      <c r="R9589" s="27">
        <f>IF(H9589=1,E9589,"")</f>
        <v/>
      </c>
      <c r="S9589" s="27">
        <f>IF(AND(H9589=1,J9589&lt;&gt;""),E9589-J9589,"")</f>
        <v/>
      </c>
      <c r="T9589">
        <f>IF(G9589="","",MONTH(G9589))</f>
        <v/>
      </c>
    </row>
    <row r="9590">
      <c r="A9590" s="24" t="n"/>
      <c r="B9590" s="24" t="n"/>
      <c r="C9590" s="24" t="n"/>
      <c r="D9590" s="24" t="n"/>
      <c r="E9590" s="24" t="n"/>
      <c r="F9590" s="25">
        <f>IF($E9590="","",DATE(IF($A9590="",nominal_year,$A9590),$B9590,$C9590)+($D9590-IF(LEFT(hour_conv,1)="1",1,0))/24)</f>
        <v/>
      </c>
      <c r="G9590" s="26">
        <f>IF(F9590="","",INT(F9590))</f>
        <v/>
      </c>
      <c r="H9590">
        <f>IF(G9590="","",IF(AND(MONTH(G9590)*100+DAY(G9590)&gt;=season_lo,MONTH(G9590)*100+DAY(G9590)&lt;=season_hi),1,0))</f>
        <v/>
      </c>
      <c r="I9590">
        <f>IF(G9590="","",G9590-first_day+1)</f>
        <v/>
      </c>
      <c r="J9590" s="27">
        <f>IF(I9590="","",INDEX(Daily!$J$2:$J$421,I9590))</f>
        <v/>
      </c>
      <c r="K9590" s="27">
        <f>IF(J9590="","",J9590+cat_offset)</f>
        <v/>
      </c>
      <c r="L9590" s="27">
        <f>IF(J9590="","",MAX(0,E9590-J9590)^2)</f>
        <v/>
      </c>
      <c r="M9590" s="27">
        <f>IF(J9590="","",MAX(0,E9590-(J9590+twcdh_off))^2)</f>
        <v/>
      </c>
      <c r="N9590" s="27">
        <f>IF(E9590="","",MAX(0,E9590-swcdh_thr)^2)</f>
        <v/>
      </c>
      <c r="O9590">
        <f>IF(K9590="","",ROUND(E9590-K9590,0))</f>
        <v/>
      </c>
      <c r="P9590">
        <f>IF(O9590="","",IF(O9590&gt;=1,O9590,0))</f>
        <v/>
      </c>
      <c r="Q9590" s="27">
        <f>IF(E9590="","",MAX(0,E9590-22))</f>
        <v/>
      </c>
      <c r="R9590" s="27">
        <f>IF(H9590=1,E9590,"")</f>
        <v/>
      </c>
      <c r="S9590" s="27">
        <f>IF(AND(H9590=1,J9590&lt;&gt;""),E9590-J9590,"")</f>
        <v/>
      </c>
      <c r="T9590">
        <f>IF(G9590="","",MONTH(G9590))</f>
        <v/>
      </c>
    </row>
    <row r="9591">
      <c r="A9591" s="24" t="n"/>
      <c r="B9591" s="24" t="n"/>
      <c r="C9591" s="24" t="n"/>
      <c r="D9591" s="24" t="n"/>
      <c r="E9591" s="24" t="n"/>
      <c r="F9591" s="25">
        <f>IF($E9591="","",DATE(IF($A9591="",nominal_year,$A9591),$B9591,$C9591)+($D9591-IF(LEFT(hour_conv,1)="1",1,0))/24)</f>
        <v/>
      </c>
      <c r="G9591" s="26">
        <f>IF(F9591="","",INT(F9591))</f>
        <v/>
      </c>
      <c r="H9591">
        <f>IF(G9591="","",IF(AND(MONTH(G9591)*100+DAY(G9591)&gt;=season_lo,MONTH(G9591)*100+DAY(G9591)&lt;=season_hi),1,0))</f>
        <v/>
      </c>
      <c r="I9591">
        <f>IF(G9591="","",G9591-first_day+1)</f>
        <v/>
      </c>
      <c r="J9591" s="27">
        <f>IF(I9591="","",INDEX(Daily!$J$2:$J$421,I9591))</f>
        <v/>
      </c>
      <c r="K9591" s="27">
        <f>IF(J9591="","",J9591+cat_offset)</f>
        <v/>
      </c>
      <c r="L9591" s="27">
        <f>IF(J9591="","",MAX(0,E9591-J9591)^2)</f>
        <v/>
      </c>
      <c r="M9591" s="27">
        <f>IF(J9591="","",MAX(0,E9591-(J9591+twcdh_off))^2)</f>
        <v/>
      </c>
      <c r="N9591" s="27">
        <f>IF(E9591="","",MAX(0,E9591-swcdh_thr)^2)</f>
        <v/>
      </c>
      <c r="O9591">
        <f>IF(K9591="","",ROUND(E9591-K9591,0))</f>
        <v/>
      </c>
      <c r="P9591">
        <f>IF(O9591="","",IF(O9591&gt;=1,O9591,0))</f>
        <v/>
      </c>
      <c r="Q9591" s="27">
        <f>IF(E9591="","",MAX(0,E9591-22))</f>
        <v/>
      </c>
      <c r="R9591" s="27">
        <f>IF(H9591=1,E9591,"")</f>
        <v/>
      </c>
      <c r="S9591" s="27">
        <f>IF(AND(H9591=1,J9591&lt;&gt;""),E9591-J9591,"")</f>
        <v/>
      </c>
      <c r="T9591">
        <f>IF(G9591="","",MONTH(G9591))</f>
        <v/>
      </c>
    </row>
    <row r="9592">
      <c r="A9592" s="24" t="n"/>
      <c r="B9592" s="24" t="n"/>
      <c r="C9592" s="24" t="n"/>
      <c r="D9592" s="24" t="n"/>
      <c r="E9592" s="24" t="n"/>
      <c r="F9592" s="25">
        <f>IF($E9592="","",DATE(IF($A9592="",nominal_year,$A9592),$B9592,$C9592)+($D9592-IF(LEFT(hour_conv,1)="1",1,0))/24)</f>
        <v/>
      </c>
      <c r="G9592" s="26">
        <f>IF(F9592="","",INT(F9592))</f>
        <v/>
      </c>
      <c r="H9592">
        <f>IF(G9592="","",IF(AND(MONTH(G9592)*100+DAY(G9592)&gt;=season_lo,MONTH(G9592)*100+DAY(G9592)&lt;=season_hi),1,0))</f>
        <v/>
      </c>
      <c r="I9592">
        <f>IF(G9592="","",G9592-first_day+1)</f>
        <v/>
      </c>
      <c r="J9592" s="27">
        <f>IF(I9592="","",INDEX(Daily!$J$2:$J$421,I9592))</f>
        <v/>
      </c>
      <c r="K9592" s="27">
        <f>IF(J9592="","",J9592+cat_offset)</f>
        <v/>
      </c>
      <c r="L9592" s="27">
        <f>IF(J9592="","",MAX(0,E9592-J9592)^2)</f>
        <v/>
      </c>
      <c r="M9592" s="27">
        <f>IF(J9592="","",MAX(0,E9592-(J9592+twcdh_off))^2)</f>
        <v/>
      </c>
      <c r="N9592" s="27">
        <f>IF(E9592="","",MAX(0,E9592-swcdh_thr)^2)</f>
        <v/>
      </c>
      <c r="O9592">
        <f>IF(K9592="","",ROUND(E9592-K9592,0))</f>
        <v/>
      </c>
      <c r="P9592">
        <f>IF(O9592="","",IF(O9592&gt;=1,O9592,0))</f>
        <v/>
      </c>
      <c r="Q9592" s="27">
        <f>IF(E9592="","",MAX(0,E9592-22))</f>
        <v/>
      </c>
      <c r="R9592" s="27">
        <f>IF(H9592=1,E9592,"")</f>
        <v/>
      </c>
      <c r="S9592" s="27">
        <f>IF(AND(H9592=1,J9592&lt;&gt;""),E9592-J9592,"")</f>
        <v/>
      </c>
      <c r="T9592">
        <f>IF(G9592="","",MONTH(G9592))</f>
        <v/>
      </c>
    </row>
    <row r="9593">
      <c r="A9593" s="24" t="n"/>
      <c r="B9593" s="24" t="n"/>
      <c r="C9593" s="24" t="n"/>
      <c r="D9593" s="24" t="n"/>
      <c r="E9593" s="24" t="n"/>
      <c r="F9593" s="25">
        <f>IF($E9593="","",DATE(IF($A9593="",nominal_year,$A9593),$B9593,$C9593)+($D9593-IF(LEFT(hour_conv,1)="1",1,0))/24)</f>
        <v/>
      </c>
      <c r="G9593" s="26">
        <f>IF(F9593="","",INT(F9593))</f>
        <v/>
      </c>
      <c r="H9593">
        <f>IF(G9593="","",IF(AND(MONTH(G9593)*100+DAY(G9593)&gt;=season_lo,MONTH(G9593)*100+DAY(G9593)&lt;=season_hi),1,0))</f>
        <v/>
      </c>
      <c r="I9593">
        <f>IF(G9593="","",G9593-first_day+1)</f>
        <v/>
      </c>
      <c r="J9593" s="27">
        <f>IF(I9593="","",INDEX(Daily!$J$2:$J$421,I9593))</f>
        <v/>
      </c>
      <c r="K9593" s="27">
        <f>IF(J9593="","",J9593+cat_offset)</f>
        <v/>
      </c>
      <c r="L9593" s="27">
        <f>IF(J9593="","",MAX(0,E9593-J9593)^2)</f>
        <v/>
      </c>
      <c r="M9593" s="27">
        <f>IF(J9593="","",MAX(0,E9593-(J9593+twcdh_off))^2)</f>
        <v/>
      </c>
      <c r="N9593" s="27">
        <f>IF(E9593="","",MAX(0,E9593-swcdh_thr)^2)</f>
        <v/>
      </c>
      <c r="O9593">
        <f>IF(K9593="","",ROUND(E9593-K9593,0))</f>
        <v/>
      </c>
      <c r="P9593">
        <f>IF(O9593="","",IF(O9593&gt;=1,O9593,0))</f>
        <v/>
      </c>
      <c r="Q9593" s="27">
        <f>IF(E9593="","",MAX(0,E9593-22))</f>
        <v/>
      </c>
      <c r="R9593" s="27">
        <f>IF(H9593=1,E9593,"")</f>
        <v/>
      </c>
      <c r="S9593" s="27">
        <f>IF(AND(H9593=1,J9593&lt;&gt;""),E9593-J9593,"")</f>
        <v/>
      </c>
      <c r="T9593">
        <f>IF(G9593="","",MONTH(G9593))</f>
        <v/>
      </c>
    </row>
    <row r="9594">
      <c r="A9594" s="24" t="n"/>
      <c r="B9594" s="24" t="n"/>
      <c r="C9594" s="24" t="n"/>
      <c r="D9594" s="24" t="n"/>
      <c r="E9594" s="24" t="n"/>
      <c r="F9594" s="25">
        <f>IF($E9594="","",DATE(IF($A9594="",nominal_year,$A9594),$B9594,$C9594)+($D9594-IF(LEFT(hour_conv,1)="1",1,0))/24)</f>
        <v/>
      </c>
      <c r="G9594" s="26">
        <f>IF(F9594="","",INT(F9594))</f>
        <v/>
      </c>
      <c r="H9594">
        <f>IF(G9594="","",IF(AND(MONTH(G9594)*100+DAY(G9594)&gt;=season_lo,MONTH(G9594)*100+DAY(G9594)&lt;=season_hi),1,0))</f>
        <v/>
      </c>
      <c r="I9594">
        <f>IF(G9594="","",G9594-first_day+1)</f>
        <v/>
      </c>
      <c r="J9594" s="27">
        <f>IF(I9594="","",INDEX(Daily!$J$2:$J$421,I9594))</f>
        <v/>
      </c>
      <c r="K9594" s="27">
        <f>IF(J9594="","",J9594+cat_offset)</f>
        <v/>
      </c>
      <c r="L9594" s="27">
        <f>IF(J9594="","",MAX(0,E9594-J9594)^2)</f>
        <v/>
      </c>
      <c r="M9594" s="27">
        <f>IF(J9594="","",MAX(0,E9594-(J9594+twcdh_off))^2)</f>
        <v/>
      </c>
      <c r="N9594" s="27">
        <f>IF(E9594="","",MAX(0,E9594-swcdh_thr)^2)</f>
        <v/>
      </c>
      <c r="O9594">
        <f>IF(K9594="","",ROUND(E9594-K9594,0))</f>
        <v/>
      </c>
      <c r="P9594">
        <f>IF(O9594="","",IF(O9594&gt;=1,O9594,0))</f>
        <v/>
      </c>
      <c r="Q9594" s="27">
        <f>IF(E9594="","",MAX(0,E9594-22))</f>
        <v/>
      </c>
      <c r="R9594" s="27">
        <f>IF(H9594=1,E9594,"")</f>
        <v/>
      </c>
      <c r="S9594" s="27">
        <f>IF(AND(H9594=1,J9594&lt;&gt;""),E9594-J9594,"")</f>
        <v/>
      </c>
      <c r="T9594">
        <f>IF(G9594="","",MONTH(G9594))</f>
        <v/>
      </c>
    </row>
    <row r="9595">
      <c r="A9595" s="24" t="n"/>
      <c r="B9595" s="24" t="n"/>
      <c r="C9595" s="24" t="n"/>
      <c r="D9595" s="24" t="n"/>
      <c r="E9595" s="24" t="n"/>
      <c r="F9595" s="25">
        <f>IF($E9595="","",DATE(IF($A9595="",nominal_year,$A9595),$B9595,$C9595)+($D9595-IF(LEFT(hour_conv,1)="1",1,0))/24)</f>
        <v/>
      </c>
      <c r="G9595" s="26">
        <f>IF(F9595="","",INT(F9595))</f>
        <v/>
      </c>
      <c r="H9595">
        <f>IF(G9595="","",IF(AND(MONTH(G9595)*100+DAY(G9595)&gt;=season_lo,MONTH(G9595)*100+DAY(G9595)&lt;=season_hi),1,0))</f>
        <v/>
      </c>
      <c r="I9595">
        <f>IF(G9595="","",G9595-first_day+1)</f>
        <v/>
      </c>
      <c r="J9595" s="27">
        <f>IF(I9595="","",INDEX(Daily!$J$2:$J$421,I9595))</f>
        <v/>
      </c>
      <c r="K9595" s="27">
        <f>IF(J9595="","",J9595+cat_offset)</f>
        <v/>
      </c>
      <c r="L9595" s="27">
        <f>IF(J9595="","",MAX(0,E9595-J9595)^2)</f>
        <v/>
      </c>
      <c r="M9595" s="27">
        <f>IF(J9595="","",MAX(0,E9595-(J9595+twcdh_off))^2)</f>
        <v/>
      </c>
      <c r="N9595" s="27">
        <f>IF(E9595="","",MAX(0,E9595-swcdh_thr)^2)</f>
        <v/>
      </c>
      <c r="O9595">
        <f>IF(K9595="","",ROUND(E9595-K9595,0))</f>
        <v/>
      </c>
      <c r="P9595">
        <f>IF(O9595="","",IF(O9595&gt;=1,O9595,0))</f>
        <v/>
      </c>
      <c r="Q9595" s="27">
        <f>IF(E9595="","",MAX(0,E9595-22))</f>
        <v/>
      </c>
      <c r="R9595" s="27">
        <f>IF(H9595=1,E9595,"")</f>
        <v/>
      </c>
      <c r="S9595" s="27">
        <f>IF(AND(H9595=1,J9595&lt;&gt;""),E9595-J9595,"")</f>
        <v/>
      </c>
      <c r="T9595">
        <f>IF(G9595="","",MONTH(G9595))</f>
        <v/>
      </c>
    </row>
    <row r="9596">
      <c r="A9596" s="24" t="n"/>
      <c r="B9596" s="24" t="n"/>
      <c r="C9596" s="24" t="n"/>
      <c r="D9596" s="24" t="n"/>
      <c r="E9596" s="24" t="n"/>
      <c r="F9596" s="25">
        <f>IF($E9596="","",DATE(IF($A9596="",nominal_year,$A9596),$B9596,$C9596)+($D9596-IF(LEFT(hour_conv,1)="1",1,0))/24)</f>
        <v/>
      </c>
      <c r="G9596" s="26">
        <f>IF(F9596="","",INT(F9596))</f>
        <v/>
      </c>
      <c r="H9596">
        <f>IF(G9596="","",IF(AND(MONTH(G9596)*100+DAY(G9596)&gt;=season_lo,MONTH(G9596)*100+DAY(G9596)&lt;=season_hi),1,0))</f>
        <v/>
      </c>
      <c r="I9596">
        <f>IF(G9596="","",G9596-first_day+1)</f>
        <v/>
      </c>
      <c r="J9596" s="27">
        <f>IF(I9596="","",INDEX(Daily!$J$2:$J$421,I9596))</f>
        <v/>
      </c>
      <c r="K9596" s="27">
        <f>IF(J9596="","",J9596+cat_offset)</f>
        <v/>
      </c>
      <c r="L9596" s="27">
        <f>IF(J9596="","",MAX(0,E9596-J9596)^2)</f>
        <v/>
      </c>
      <c r="M9596" s="27">
        <f>IF(J9596="","",MAX(0,E9596-(J9596+twcdh_off))^2)</f>
        <v/>
      </c>
      <c r="N9596" s="27">
        <f>IF(E9596="","",MAX(0,E9596-swcdh_thr)^2)</f>
        <v/>
      </c>
      <c r="O9596">
        <f>IF(K9596="","",ROUND(E9596-K9596,0))</f>
        <v/>
      </c>
      <c r="P9596">
        <f>IF(O9596="","",IF(O9596&gt;=1,O9596,0))</f>
        <v/>
      </c>
      <c r="Q9596" s="27">
        <f>IF(E9596="","",MAX(0,E9596-22))</f>
        <v/>
      </c>
      <c r="R9596" s="27">
        <f>IF(H9596=1,E9596,"")</f>
        <v/>
      </c>
      <c r="S9596" s="27">
        <f>IF(AND(H9596=1,J9596&lt;&gt;""),E9596-J9596,"")</f>
        <v/>
      </c>
      <c r="T9596">
        <f>IF(G9596="","",MONTH(G9596))</f>
        <v/>
      </c>
    </row>
    <row r="9597">
      <c r="A9597" s="24" t="n"/>
      <c r="B9597" s="24" t="n"/>
      <c r="C9597" s="24" t="n"/>
      <c r="D9597" s="24" t="n"/>
      <c r="E9597" s="24" t="n"/>
      <c r="F9597" s="25">
        <f>IF($E9597="","",DATE(IF($A9597="",nominal_year,$A9597),$B9597,$C9597)+($D9597-IF(LEFT(hour_conv,1)="1",1,0))/24)</f>
        <v/>
      </c>
      <c r="G9597" s="26">
        <f>IF(F9597="","",INT(F9597))</f>
        <v/>
      </c>
      <c r="H9597">
        <f>IF(G9597="","",IF(AND(MONTH(G9597)*100+DAY(G9597)&gt;=season_lo,MONTH(G9597)*100+DAY(G9597)&lt;=season_hi),1,0))</f>
        <v/>
      </c>
      <c r="I9597">
        <f>IF(G9597="","",G9597-first_day+1)</f>
        <v/>
      </c>
      <c r="J9597" s="27">
        <f>IF(I9597="","",INDEX(Daily!$J$2:$J$421,I9597))</f>
        <v/>
      </c>
      <c r="K9597" s="27">
        <f>IF(J9597="","",J9597+cat_offset)</f>
        <v/>
      </c>
      <c r="L9597" s="27">
        <f>IF(J9597="","",MAX(0,E9597-J9597)^2)</f>
        <v/>
      </c>
      <c r="M9597" s="27">
        <f>IF(J9597="","",MAX(0,E9597-(J9597+twcdh_off))^2)</f>
        <v/>
      </c>
      <c r="N9597" s="27">
        <f>IF(E9597="","",MAX(0,E9597-swcdh_thr)^2)</f>
        <v/>
      </c>
      <c r="O9597">
        <f>IF(K9597="","",ROUND(E9597-K9597,0))</f>
        <v/>
      </c>
      <c r="P9597">
        <f>IF(O9597="","",IF(O9597&gt;=1,O9597,0))</f>
        <v/>
      </c>
      <c r="Q9597" s="27">
        <f>IF(E9597="","",MAX(0,E9597-22))</f>
        <v/>
      </c>
      <c r="R9597" s="27">
        <f>IF(H9597=1,E9597,"")</f>
        <v/>
      </c>
      <c r="S9597" s="27">
        <f>IF(AND(H9597=1,J9597&lt;&gt;""),E9597-J9597,"")</f>
        <v/>
      </c>
      <c r="T9597">
        <f>IF(G9597="","",MONTH(G9597))</f>
        <v/>
      </c>
    </row>
    <row r="9598">
      <c r="A9598" s="24" t="n"/>
      <c r="B9598" s="24" t="n"/>
      <c r="C9598" s="24" t="n"/>
      <c r="D9598" s="24" t="n"/>
      <c r="E9598" s="24" t="n"/>
      <c r="F9598" s="25">
        <f>IF($E9598="","",DATE(IF($A9598="",nominal_year,$A9598),$B9598,$C9598)+($D9598-IF(LEFT(hour_conv,1)="1",1,0))/24)</f>
        <v/>
      </c>
      <c r="G9598" s="26">
        <f>IF(F9598="","",INT(F9598))</f>
        <v/>
      </c>
      <c r="H9598">
        <f>IF(G9598="","",IF(AND(MONTH(G9598)*100+DAY(G9598)&gt;=season_lo,MONTH(G9598)*100+DAY(G9598)&lt;=season_hi),1,0))</f>
        <v/>
      </c>
      <c r="I9598">
        <f>IF(G9598="","",G9598-first_day+1)</f>
        <v/>
      </c>
      <c r="J9598" s="27">
        <f>IF(I9598="","",INDEX(Daily!$J$2:$J$421,I9598))</f>
        <v/>
      </c>
      <c r="K9598" s="27">
        <f>IF(J9598="","",J9598+cat_offset)</f>
        <v/>
      </c>
      <c r="L9598" s="27">
        <f>IF(J9598="","",MAX(0,E9598-J9598)^2)</f>
        <v/>
      </c>
      <c r="M9598" s="27">
        <f>IF(J9598="","",MAX(0,E9598-(J9598+twcdh_off))^2)</f>
        <v/>
      </c>
      <c r="N9598" s="27">
        <f>IF(E9598="","",MAX(0,E9598-swcdh_thr)^2)</f>
        <v/>
      </c>
      <c r="O9598">
        <f>IF(K9598="","",ROUND(E9598-K9598,0))</f>
        <v/>
      </c>
      <c r="P9598">
        <f>IF(O9598="","",IF(O9598&gt;=1,O9598,0))</f>
        <v/>
      </c>
      <c r="Q9598" s="27">
        <f>IF(E9598="","",MAX(0,E9598-22))</f>
        <v/>
      </c>
      <c r="R9598" s="27">
        <f>IF(H9598=1,E9598,"")</f>
        <v/>
      </c>
      <c r="S9598" s="27">
        <f>IF(AND(H9598=1,J9598&lt;&gt;""),E9598-J9598,"")</f>
        <v/>
      </c>
      <c r="T9598">
        <f>IF(G9598="","",MONTH(G9598))</f>
        <v/>
      </c>
    </row>
    <row r="9599">
      <c r="A9599" s="24" t="n"/>
      <c r="B9599" s="24" t="n"/>
      <c r="C9599" s="24" t="n"/>
      <c r="D9599" s="24" t="n"/>
      <c r="E9599" s="24" t="n"/>
      <c r="F9599" s="25">
        <f>IF($E9599="","",DATE(IF($A9599="",nominal_year,$A9599),$B9599,$C9599)+($D9599-IF(LEFT(hour_conv,1)="1",1,0))/24)</f>
        <v/>
      </c>
      <c r="G9599" s="26">
        <f>IF(F9599="","",INT(F9599))</f>
        <v/>
      </c>
      <c r="H9599">
        <f>IF(G9599="","",IF(AND(MONTH(G9599)*100+DAY(G9599)&gt;=season_lo,MONTH(G9599)*100+DAY(G9599)&lt;=season_hi),1,0))</f>
        <v/>
      </c>
      <c r="I9599">
        <f>IF(G9599="","",G9599-first_day+1)</f>
        <v/>
      </c>
      <c r="J9599" s="27">
        <f>IF(I9599="","",INDEX(Daily!$J$2:$J$421,I9599))</f>
        <v/>
      </c>
      <c r="K9599" s="27">
        <f>IF(J9599="","",J9599+cat_offset)</f>
        <v/>
      </c>
      <c r="L9599" s="27">
        <f>IF(J9599="","",MAX(0,E9599-J9599)^2)</f>
        <v/>
      </c>
      <c r="M9599" s="27">
        <f>IF(J9599="","",MAX(0,E9599-(J9599+twcdh_off))^2)</f>
        <v/>
      </c>
      <c r="N9599" s="27">
        <f>IF(E9599="","",MAX(0,E9599-swcdh_thr)^2)</f>
        <v/>
      </c>
      <c r="O9599">
        <f>IF(K9599="","",ROUND(E9599-K9599,0))</f>
        <v/>
      </c>
      <c r="P9599">
        <f>IF(O9599="","",IF(O9599&gt;=1,O9599,0))</f>
        <v/>
      </c>
      <c r="Q9599" s="27">
        <f>IF(E9599="","",MAX(0,E9599-22))</f>
        <v/>
      </c>
      <c r="R9599" s="27">
        <f>IF(H9599=1,E9599,"")</f>
        <v/>
      </c>
      <c r="S9599" s="27">
        <f>IF(AND(H9599=1,J9599&lt;&gt;""),E9599-J9599,"")</f>
        <v/>
      </c>
      <c r="T9599">
        <f>IF(G9599="","",MONTH(G9599))</f>
        <v/>
      </c>
    </row>
    <row r="9600">
      <c r="A9600" s="24" t="n"/>
      <c r="B9600" s="24" t="n"/>
      <c r="C9600" s="24" t="n"/>
      <c r="D9600" s="24" t="n"/>
      <c r="E9600" s="24" t="n"/>
      <c r="F9600" s="25">
        <f>IF($E9600="","",DATE(IF($A9600="",nominal_year,$A9600),$B9600,$C9600)+($D9600-IF(LEFT(hour_conv,1)="1",1,0))/24)</f>
        <v/>
      </c>
      <c r="G9600" s="26">
        <f>IF(F9600="","",INT(F9600))</f>
        <v/>
      </c>
      <c r="H9600">
        <f>IF(G9600="","",IF(AND(MONTH(G9600)*100+DAY(G9600)&gt;=season_lo,MONTH(G9600)*100+DAY(G9600)&lt;=season_hi),1,0))</f>
        <v/>
      </c>
      <c r="I9600">
        <f>IF(G9600="","",G9600-first_day+1)</f>
        <v/>
      </c>
      <c r="J9600" s="27">
        <f>IF(I9600="","",INDEX(Daily!$J$2:$J$421,I9600))</f>
        <v/>
      </c>
      <c r="K9600" s="27">
        <f>IF(J9600="","",J9600+cat_offset)</f>
        <v/>
      </c>
      <c r="L9600" s="27">
        <f>IF(J9600="","",MAX(0,E9600-J9600)^2)</f>
        <v/>
      </c>
      <c r="M9600" s="27">
        <f>IF(J9600="","",MAX(0,E9600-(J9600+twcdh_off))^2)</f>
        <v/>
      </c>
      <c r="N9600" s="27">
        <f>IF(E9600="","",MAX(0,E9600-swcdh_thr)^2)</f>
        <v/>
      </c>
      <c r="O9600">
        <f>IF(K9600="","",ROUND(E9600-K9600,0))</f>
        <v/>
      </c>
      <c r="P9600">
        <f>IF(O9600="","",IF(O9600&gt;=1,O9600,0))</f>
        <v/>
      </c>
      <c r="Q9600" s="27">
        <f>IF(E9600="","",MAX(0,E9600-22))</f>
        <v/>
      </c>
      <c r="R9600" s="27">
        <f>IF(H9600=1,E9600,"")</f>
        <v/>
      </c>
      <c r="S9600" s="27">
        <f>IF(AND(H9600=1,J9600&lt;&gt;""),E9600-J9600,"")</f>
        <v/>
      </c>
      <c r="T9600">
        <f>IF(G9600="","",MONTH(G9600))</f>
        <v/>
      </c>
    </row>
    <row r="9601">
      <c r="A9601" s="24" t="n"/>
      <c r="B9601" s="24" t="n"/>
      <c r="C9601" s="24" t="n"/>
      <c r="D9601" s="24" t="n"/>
      <c r="E9601" s="24" t="n"/>
      <c r="F9601" s="25">
        <f>IF($E9601="","",DATE(IF($A9601="",nominal_year,$A9601),$B9601,$C9601)+($D9601-IF(LEFT(hour_conv,1)="1",1,0))/24)</f>
        <v/>
      </c>
      <c r="G9601" s="26">
        <f>IF(F9601="","",INT(F9601))</f>
        <v/>
      </c>
      <c r="H9601">
        <f>IF(G9601="","",IF(AND(MONTH(G9601)*100+DAY(G9601)&gt;=season_lo,MONTH(G9601)*100+DAY(G9601)&lt;=season_hi),1,0))</f>
        <v/>
      </c>
      <c r="I9601">
        <f>IF(G9601="","",G9601-first_day+1)</f>
        <v/>
      </c>
      <c r="J9601" s="27">
        <f>IF(I9601="","",INDEX(Daily!$J$2:$J$421,I9601))</f>
        <v/>
      </c>
      <c r="K9601" s="27">
        <f>IF(J9601="","",J9601+cat_offset)</f>
        <v/>
      </c>
      <c r="L9601" s="27">
        <f>IF(J9601="","",MAX(0,E9601-J9601)^2)</f>
        <v/>
      </c>
      <c r="M9601" s="27">
        <f>IF(J9601="","",MAX(0,E9601-(J9601+twcdh_off))^2)</f>
        <v/>
      </c>
      <c r="N9601" s="27">
        <f>IF(E9601="","",MAX(0,E9601-swcdh_thr)^2)</f>
        <v/>
      </c>
      <c r="O9601">
        <f>IF(K9601="","",ROUND(E9601-K9601,0))</f>
        <v/>
      </c>
      <c r="P9601">
        <f>IF(O9601="","",IF(O9601&gt;=1,O9601,0))</f>
        <v/>
      </c>
      <c r="Q9601" s="27">
        <f>IF(E9601="","",MAX(0,E9601-22))</f>
        <v/>
      </c>
      <c r="R9601" s="27">
        <f>IF(H9601=1,E9601,"")</f>
        <v/>
      </c>
      <c r="S9601" s="27">
        <f>IF(AND(H9601=1,J9601&lt;&gt;""),E9601-J9601,"")</f>
        <v/>
      </c>
      <c r="T9601">
        <f>IF(G9601="","",MONTH(G9601))</f>
        <v/>
      </c>
    </row>
    <row r="9602">
      <c r="A9602" s="24" t="n"/>
      <c r="B9602" s="24" t="n"/>
      <c r="C9602" s="24" t="n"/>
      <c r="D9602" s="24" t="n"/>
      <c r="E9602" s="24" t="n"/>
      <c r="F9602" s="25">
        <f>IF($E9602="","",DATE(IF($A9602="",nominal_year,$A9602),$B9602,$C9602)+($D9602-IF(LEFT(hour_conv,1)="1",1,0))/24)</f>
        <v/>
      </c>
      <c r="G9602" s="26">
        <f>IF(F9602="","",INT(F9602))</f>
        <v/>
      </c>
      <c r="H9602">
        <f>IF(G9602="","",IF(AND(MONTH(G9602)*100+DAY(G9602)&gt;=season_lo,MONTH(G9602)*100+DAY(G9602)&lt;=season_hi),1,0))</f>
        <v/>
      </c>
      <c r="I9602">
        <f>IF(G9602="","",G9602-first_day+1)</f>
        <v/>
      </c>
      <c r="J9602" s="27">
        <f>IF(I9602="","",INDEX(Daily!$J$2:$J$421,I9602))</f>
        <v/>
      </c>
      <c r="K9602" s="27">
        <f>IF(J9602="","",J9602+cat_offset)</f>
        <v/>
      </c>
      <c r="L9602" s="27">
        <f>IF(J9602="","",MAX(0,E9602-J9602)^2)</f>
        <v/>
      </c>
      <c r="M9602" s="27">
        <f>IF(J9602="","",MAX(0,E9602-(J9602+twcdh_off))^2)</f>
        <v/>
      </c>
      <c r="N9602" s="27">
        <f>IF(E9602="","",MAX(0,E9602-swcdh_thr)^2)</f>
        <v/>
      </c>
      <c r="O9602">
        <f>IF(K9602="","",ROUND(E9602-K9602,0))</f>
        <v/>
      </c>
      <c r="P9602">
        <f>IF(O9602="","",IF(O9602&gt;=1,O9602,0))</f>
        <v/>
      </c>
      <c r="Q9602" s="27">
        <f>IF(E9602="","",MAX(0,E9602-22))</f>
        <v/>
      </c>
      <c r="R9602" s="27">
        <f>IF(H9602=1,E9602,"")</f>
        <v/>
      </c>
      <c r="S9602" s="27">
        <f>IF(AND(H9602=1,J9602&lt;&gt;""),E9602-J9602,"")</f>
        <v/>
      </c>
      <c r="T9602">
        <f>IF(G9602="","",MONTH(G9602))</f>
        <v/>
      </c>
    </row>
    <row r="9603">
      <c r="A9603" s="24" t="n"/>
      <c r="B9603" s="24" t="n"/>
      <c r="C9603" s="24" t="n"/>
      <c r="D9603" s="24" t="n"/>
      <c r="E9603" s="24" t="n"/>
      <c r="F9603" s="25">
        <f>IF($E9603="","",DATE(IF($A9603="",nominal_year,$A9603),$B9603,$C9603)+($D9603-IF(LEFT(hour_conv,1)="1",1,0))/24)</f>
        <v/>
      </c>
      <c r="G9603" s="26">
        <f>IF(F9603="","",INT(F9603))</f>
        <v/>
      </c>
      <c r="H9603">
        <f>IF(G9603="","",IF(AND(MONTH(G9603)*100+DAY(G9603)&gt;=season_lo,MONTH(G9603)*100+DAY(G9603)&lt;=season_hi),1,0))</f>
        <v/>
      </c>
      <c r="I9603">
        <f>IF(G9603="","",G9603-first_day+1)</f>
        <v/>
      </c>
      <c r="J9603" s="27">
        <f>IF(I9603="","",INDEX(Daily!$J$2:$J$421,I9603))</f>
        <v/>
      </c>
      <c r="K9603" s="27">
        <f>IF(J9603="","",J9603+cat_offset)</f>
        <v/>
      </c>
      <c r="L9603" s="27">
        <f>IF(J9603="","",MAX(0,E9603-J9603)^2)</f>
        <v/>
      </c>
      <c r="M9603" s="27">
        <f>IF(J9603="","",MAX(0,E9603-(J9603+twcdh_off))^2)</f>
        <v/>
      </c>
      <c r="N9603" s="27">
        <f>IF(E9603="","",MAX(0,E9603-swcdh_thr)^2)</f>
        <v/>
      </c>
      <c r="O9603">
        <f>IF(K9603="","",ROUND(E9603-K9603,0))</f>
        <v/>
      </c>
      <c r="P9603">
        <f>IF(O9603="","",IF(O9603&gt;=1,O9603,0))</f>
        <v/>
      </c>
      <c r="Q9603" s="27">
        <f>IF(E9603="","",MAX(0,E9603-22))</f>
        <v/>
      </c>
      <c r="R9603" s="27">
        <f>IF(H9603=1,E9603,"")</f>
        <v/>
      </c>
      <c r="S9603" s="27">
        <f>IF(AND(H9603=1,J9603&lt;&gt;""),E9603-J9603,"")</f>
        <v/>
      </c>
      <c r="T9603">
        <f>IF(G9603="","",MONTH(G9603))</f>
        <v/>
      </c>
    </row>
    <row r="9604">
      <c r="A9604" s="24" t="n"/>
      <c r="B9604" s="24" t="n"/>
      <c r="C9604" s="24" t="n"/>
      <c r="D9604" s="24" t="n"/>
      <c r="E9604" s="24" t="n"/>
      <c r="F9604" s="25">
        <f>IF($E9604="","",DATE(IF($A9604="",nominal_year,$A9604),$B9604,$C9604)+($D9604-IF(LEFT(hour_conv,1)="1",1,0))/24)</f>
        <v/>
      </c>
      <c r="G9604" s="26">
        <f>IF(F9604="","",INT(F9604))</f>
        <v/>
      </c>
      <c r="H9604">
        <f>IF(G9604="","",IF(AND(MONTH(G9604)*100+DAY(G9604)&gt;=season_lo,MONTH(G9604)*100+DAY(G9604)&lt;=season_hi),1,0))</f>
        <v/>
      </c>
      <c r="I9604">
        <f>IF(G9604="","",G9604-first_day+1)</f>
        <v/>
      </c>
      <c r="J9604" s="27">
        <f>IF(I9604="","",INDEX(Daily!$J$2:$J$421,I9604))</f>
        <v/>
      </c>
      <c r="K9604" s="27">
        <f>IF(J9604="","",J9604+cat_offset)</f>
        <v/>
      </c>
      <c r="L9604" s="27">
        <f>IF(J9604="","",MAX(0,E9604-J9604)^2)</f>
        <v/>
      </c>
      <c r="M9604" s="27">
        <f>IF(J9604="","",MAX(0,E9604-(J9604+twcdh_off))^2)</f>
        <v/>
      </c>
      <c r="N9604" s="27">
        <f>IF(E9604="","",MAX(0,E9604-swcdh_thr)^2)</f>
        <v/>
      </c>
      <c r="O9604">
        <f>IF(K9604="","",ROUND(E9604-K9604,0))</f>
        <v/>
      </c>
      <c r="P9604">
        <f>IF(O9604="","",IF(O9604&gt;=1,O9604,0))</f>
        <v/>
      </c>
      <c r="Q9604" s="27">
        <f>IF(E9604="","",MAX(0,E9604-22))</f>
        <v/>
      </c>
      <c r="R9604" s="27">
        <f>IF(H9604=1,E9604,"")</f>
        <v/>
      </c>
      <c r="S9604" s="27">
        <f>IF(AND(H9604=1,J9604&lt;&gt;""),E9604-J9604,"")</f>
        <v/>
      </c>
      <c r="T9604">
        <f>IF(G9604="","",MONTH(G9604))</f>
        <v/>
      </c>
    </row>
    <row r="9605">
      <c r="A9605" s="24" t="n"/>
      <c r="B9605" s="24" t="n"/>
      <c r="C9605" s="24" t="n"/>
      <c r="D9605" s="24" t="n"/>
      <c r="E9605" s="24" t="n"/>
      <c r="F9605" s="25">
        <f>IF($E9605="","",DATE(IF($A9605="",nominal_year,$A9605),$B9605,$C9605)+($D9605-IF(LEFT(hour_conv,1)="1",1,0))/24)</f>
        <v/>
      </c>
      <c r="G9605" s="26">
        <f>IF(F9605="","",INT(F9605))</f>
        <v/>
      </c>
      <c r="H9605">
        <f>IF(G9605="","",IF(AND(MONTH(G9605)*100+DAY(G9605)&gt;=season_lo,MONTH(G9605)*100+DAY(G9605)&lt;=season_hi),1,0))</f>
        <v/>
      </c>
      <c r="I9605">
        <f>IF(G9605="","",G9605-first_day+1)</f>
        <v/>
      </c>
      <c r="J9605" s="27">
        <f>IF(I9605="","",INDEX(Daily!$J$2:$J$421,I9605))</f>
        <v/>
      </c>
      <c r="K9605" s="27">
        <f>IF(J9605="","",J9605+cat_offset)</f>
        <v/>
      </c>
      <c r="L9605" s="27">
        <f>IF(J9605="","",MAX(0,E9605-J9605)^2)</f>
        <v/>
      </c>
      <c r="M9605" s="27">
        <f>IF(J9605="","",MAX(0,E9605-(J9605+twcdh_off))^2)</f>
        <v/>
      </c>
      <c r="N9605" s="27">
        <f>IF(E9605="","",MAX(0,E9605-swcdh_thr)^2)</f>
        <v/>
      </c>
      <c r="O9605">
        <f>IF(K9605="","",ROUND(E9605-K9605,0))</f>
        <v/>
      </c>
      <c r="P9605">
        <f>IF(O9605="","",IF(O9605&gt;=1,O9605,0))</f>
        <v/>
      </c>
      <c r="Q9605" s="27">
        <f>IF(E9605="","",MAX(0,E9605-22))</f>
        <v/>
      </c>
      <c r="R9605" s="27">
        <f>IF(H9605=1,E9605,"")</f>
        <v/>
      </c>
      <c r="S9605" s="27">
        <f>IF(AND(H9605=1,J9605&lt;&gt;""),E9605-J9605,"")</f>
        <v/>
      </c>
      <c r="T9605">
        <f>IF(G9605="","",MONTH(G9605))</f>
        <v/>
      </c>
    </row>
    <row r="9606">
      <c r="A9606" s="24" t="n"/>
      <c r="B9606" s="24" t="n"/>
      <c r="C9606" s="24" t="n"/>
      <c r="D9606" s="24" t="n"/>
      <c r="E9606" s="24" t="n"/>
      <c r="F9606" s="25">
        <f>IF($E9606="","",DATE(IF($A9606="",nominal_year,$A9606),$B9606,$C9606)+($D9606-IF(LEFT(hour_conv,1)="1",1,0))/24)</f>
        <v/>
      </c>
      <c r="G9606" s="26">
        <f>IF(F9606="","",INT(F9606))</f>
        <v/>
      </c>
      <c r="H9606">
        <f>IF(G9606="","",IF(AND(MONTH(G9606)*100+DAY(G9606)&gt;=season_lo,MONTH(G9606)*100+DAY(G9606)&lt;=season_hi),1,0))</f>
        <v/>
      </c>
      <c r="I9606">
        <f>IF(G9606="","",G9606-first_day+1)</f>
        <v/>
      </c>
      <c r="J9606" s="27">
        <f>IF(I9606="","",INDEX(Daily!$J$2:$J$421,I9606))</f>
        <v/>
      </c>
      <c r="K9606" s="27">
        <f>IF(J9606="","",J9606+cat_offset)</f>
        <v/>
      </c>
      <c r="L9606" s="27">
        <f>IF(J9606="","",MAX(0,E9606-J9606)^2)</f>
        <v/>
      </c>
      <c r="M9606" s="27">
        <f>IF(J9606="","",MAX(0,E9606-(J9606+twcdh_off))^2)</f>
        <v/>
      </c>
      <c r="N9606" s="27">
        <f>IF(E9606="","",MAX(0,E9606-swcdh_thr)^2)</f>
        <v/>
      </c>
      <c r="O9606">
        <f>IF(K9606="","",ROUND(E9606-K9606,0))</f>
        <v/>
      </c>
      <c r="P9606">
        <f>IF(O9606="","",IF(O9606&gt;=1,O9606,0))</f>
        <v/>
      </c>
      <c r="Q9606" s="27">
        <f>IF(E9606="","",MAX(0,E9606-22))</f>
        <v/>
      </c>
      <c r="R9606" s="27">
        <f>IF(H9606=1,E9606,"")</f>
        <v/>
      </c>
      <c r="S9606" s="27">
        <f>IF(AND(H9606=1,J9606&lt;&gt;""),E9606-J9606,"")</f>
        <v/>
      </c>
      <c r="T9606">
        <f>IF(G9606="","",MONTH(G9606))</f>
        <v/>
      </c>
    </row>
    <row r="9607">
      <c r="A9607" s="24" t="n"/>
      <c r="B9607" s="24" t="n"/>
      <c r="C9607" s="24" t="n"/>
      <c r="D9607" s="24" t="n"/>
      <c r="E9607" s="24" t="n"/>
      <c r="F9607" s="25">
        <f>IF($E9607="","",DATE(IF($A9607="",nominal_year,$A9607),$B9607,$C9607)+($D9607-IF(LEFT(hour_conv,1)="1",1,0))/24)</f>
        <v/>
      </c>
      <c r="G9607" s="26">
        <f>IF(F9607="","",INT(F9607))</f>
        <v/>
      </c>
      <c r="H9607">
        <f>IF(G9607="","",IF(AND(MONTH(G9607)*100+DAY(G9607)&gt;=season_lo,MONTH(G9607)*100+DAY(G9607)&lt;=season_hi),1,0))</f>
        <v/>
      </c>
      <c r="I9607">
        <f>IF(G9607="","",G9607-first_day+1)</f>
        <v/>
      </c>
      <c r="J9607" s="27">
        <f>IF(I9607="","",INDEX(Daily!$J$2:$J$421,I9607))</f>
        <v/>
      </c>
      <c r="K9607" s="27">
        <f>IF(J9607="","",J9607+cat_offset)</f>
        <v/>
      </c>
      <c r="L9607" s="27">
        <f>IF(J9607="","",MAX(0,E9607-J9607)^2)</f>
        <v/>
      </c>
      <c r="M9607" s="27">
        <f>IF(J9607="","",MAX(0,E9607-(J9607+twcdh_off))^2)</f>
        <v/>
      </c>
      <c r="N9607" s="27">
        <f>IF(E9607="","",MAX(0,E9607-swcdh_thr)^2)</f>
        <v/>
      </c>
      <c r="O9607">
        <f>IF(K9607="","",ROUND(E9607-K9607,0))</f>
        <v/>
      </c>
      <c r="P9607">
        <f>IF(O9607="","",IF(O9607&gt;=1,O9607,0))</f>
        <v/>
      </c>
      <c r="Q9607" s="27">
        <f>IF(E9607="","",MAX(0,E9607-22))</f>
        <v/>
      </c>
      <c r="R9607" s="27">
        <f>IF(H9607=1,E9607,"")</f>
        <v/>
      </c>
      <c r="S9607" s="27">
        <f>IF(AND(H9607=1,J9607&lt;&gt;""),E9607-J9607,"")</f>
        <v/>
      </c>
      <c r="T9607">
        <f>IF(G9607="","",MONTH(G9607))</f>
        <v/>
      </c>
    </row>
    <row r="9608">
      <c r="A9608" s="24" t="n"/>
      <c r="B9608" s="24" t="n"/>
      <c r="C9608" s="24" t="n"/>
      <c r="D9608" s="24" t="n"/>
      <c r="E9608" s="24" t="n"/>
      <c r="F9608" s="25">
        <f>IF($E9608="","",DATE(IF($A9608="",nominal_year,$A9608),$B9608,$C9608)+($D9608-IF(LEFT(hour_conv,1)="1",1,0))/24)</f>
        <v/>
      </c>
      <c r="G9608" s="26">
        <f>IF(F9608="","",INT(F9608))</f>
        <v/>
      </c>
      <c r="H9608">
        <f>IF(G9608="","",IF(AND(MONTH(G9608)*100+DAY(G9608)&gt;=season_lo,MONTH(G9608)*100+DAY(G9608)&lt;=season_hi),1,0))</f>
        <v/>
      </c>
      <c r="I9608">
        <f>IF(G9608="","",G9608-first_day+1)</f>
        <v/>
      </c>
      <c r="J9608" s="27">
        <f>IF(I9608="","",INDEX(Daily!$J$2:$J$421,I9608))</f>
        <v/>
      </c>
      <c r="K9608" s="27">
        <f>IF(J9608="","",J9608+cat_offset)</f>
        <v/>
      </c>
      <c r="L9608" s="27">
        <f>IF(J9608="","",MAX(0,E9608-J9608)^2)</f>
        <v/>
      </c>
      <c r="M9608" s="27">
        <f>IF(J9608="","",MAX(0,E9608-(J9608+twcdh_off))^2)</f>
        <v/>
      </c>
      <c r="N9608" s="27">
        <f>IF(E9608="","",MAX(0,E9608-swcdh_thr)^2)</f>
        <v/>
      </c>
      <c r="O9608">
        <f>IF(K9608="","",ROUND(E9608-K9608,0))</f>
        <v/>
      </c>
      <c r="P9608">
        <f>IF(O9608="","",IF(O9608&gt;=1,O9608,0))</f>
        <v/>
      </c>
      <c r="Q9608" s="27">
        <f>IF(E9608="","",MAX(0,E9608-22))</f>
        <v/>
      </c>
      <c r="R9608" s="27">
        <f>IF(H9608=1,E9608,"")</f>
        <v/>
      </c>
      <c r="S9608" s="27">
        <f>IF(AND(H9608=1,J9608&lt;&gt;""),E9608-J9608,"")</f>
        <v/>
      </c>
      <c r="T9608">
        <f>IF(G9608="","",MONTH(G9608))</f>
        <v/>
      </c>
    </row>
    <row r="9609">
      <c r="A9609" s="24" t="n"/>
      <c r="B9609" s="24" t="n"/>
      <c r="C9609" s="24" t="n"/>
      <c r="D9609" s="24" t="n"/>
      <c r="E9609" s="24" t="n"/>
      <c r="F9609" s="25">
        <f>IF($E9609="","",DATE(IF($A9609="",nominal_year,$A9609),$B9609,$C9609)+($D9609-IF(LEFT(hour_conv,1)="1",1,0))/24)</f>
        <v/>
      </c>
      <c r="G9609" s="26">
        <f>IF(F9609="","",INT(F9609))</f>
        <v/>
      </c>
      <c r="H9609">
        <f>IF(G9609="","",IF(AND(MONTH(G9609)*100+DAY(G9609)&gt;=season_lo,MONTH(G9609)*100+DAY(G9609)&lt;=season_hi),1,0))</f>
        <v/>
      </c>
      <c r="I9609">
        <f>IF(G9609="","",G9609-first_day+1)</f>
        <v/>
      </c>
      <c r="J9609" s="27">
        <f>IF(I9609="","",INDEX(Daily!$J$2:$J$421,I9609))</f>
        <v/>
      </c>
      <c r="K9609" s="27">
        <f>IF(J9609="","",J9609+cat_offset)</f>
        <v/>
      </c>
      <c r="L9609" s="27">
        <f>IF(J9609="","",MAX(0,E9609-J9609)^2)</f>
        <v/>
      </c>
      <c r="M9609" s="27">
        <f>IF(J9609="","",MAX(0,E9609-(J9609+twcdh_off))^2)</f>
        <v/>
      </c>
      <c r="N9609" s="27">
        <f>IF(E9609="","",MAX(0,E9609-swcdh_thr)^2)</f>
        <v/>
      </c>
      <c r="O9609">
        <f>IF(K9609="","",ROUND(E9609-K9609,0))</f>
        <v/>
      </c>
      <c r="P9609">
        <f>IF(O9609="","",IF(O9609&gt;=1,O9609,0))</f>
        <v/>
      </c>
      <c r="Q9609" s="27">
        <f>IF(E9609="","",MAX(0,E9609-22))</f>
        <v/>
      </c>
      <c r="R9609" s="27">
        <f>IF(H9609=1,E9609,"")</f>
        <v/>
      </c>
      <c r="S9609" s="27">
        <f>IF(AND(H9609=1,J9609&lt;&gt;""),E9609-J9609,"")</f>
        <v/>
      </c>
      <c r="T9609">
        <f>IF(G9609="","",MONTH(G9609))</f>
        <v/>
      </c>
    </row>
    <row r="9610">
      <c r="A9610" s="24" t="n"/>
      <c r="B9610" s="24" t="n"/>
      <c r="C9610" s="24" t="n"/>
      <c r="D9610" s="24" t="n"/>
      <c r="E9610" s="24" t="n"/>
      <c r="F9610" s="25">
        <f>IF($E9610="","",DATE(IF($A9610="",nominal_year,$A9610),$B9610,$C9610)+($D9610-IF(LEFT(hour_conv,1)="1",1,0))/24)</f>
        <v/>
      </c>
      <c r="G9610" s="26">
        <f>IF(F9610="","",INT(F9610))</f>
        <v/>
      </c>
      <c r="H9610">
        <f>IF(G9610="","",IF(AND(MONTH(G9610)*100+DAY(G9610)&gt;=season_lo,MONTH(G9610)*100+DAY(G9610)&lt;=season_hi),1,0))</f>
        <v/>
      </c>
      <c r="I9610">
        <f>IF(G9610="","",G9610-first_day+1)</f>
        <v/>
      </c>
      <c r="J9610" s="27">
        <f>IF(I9610="","",INDEX(Daily!$J$2:$J$421,I9610))</f>
        <v/>
      </c>
      <c r="K9610" s="27">
        <f>IF(J9610="","",J9610+cat_offset)</f>
        <v/>
      </c>
      <c r="L9610" s="27">
        <f>IF(J9610="","",MAX(0,E9610-J9610)^2)</f>
        <v/>
      </c>
      <c r="M9610" s="27">
        <f>IF(J9610="","",MAX(0,E9610-(J9610+twcdh_off))^2)</f>
        <v/>
      </c>
      <c r="N9610" s="27">
        <f>IF(E9610="","",MAX(0,E9610-swcdh_thr)^2)</f>
        <v/>
      </c>
      <c r="O9610">
        <f>IF(K9610="","",ROUND(E9610-K9610,0))</f>
        <v/>
      </c>
      <c r="P9610">
        <f>IF(O9610="","",IF(O9610&gt;=1,O9610,0))</f>
        <v/>
      </c>
      <c r="Q9610" s="27">
        <f>IF(E9610="","",MAX(0,E9610-22))</f>
        <v/>
      </c>
      <c r="R9610" s="27">
        <f>IF(H9610=1,E9610,"")</f>
        <v/>
      </c>
      <c r="S9610" s="27">
        <f>IF(AND(H9610=1,J9610&lt;&gt;""),E9610-J9610,"")</f>
        <v/>
      </c>
      <c r="T9610">
        <f>IF(G9610="","",MONTH(G9610))</f>
        <v/>
      </c>
    </row>
    <row r="9611">
      <c r="A9611" s="24" t="n"/>
      <c r="B9611" s="24" t="n"/>
      <c r="C9611" s="24" t="n"/>
      <c r="D9611" s="24" t="n"/>
      <c r="E9611" s="24" t="n"/>
      <c r="F9611" s="25">
        <f>IF($E9611="","",DATE(IF($A9611="",nominal_year,$A9611),$B9611,$C9611)+($D9611-IF(LEFT(hour_conv,1)="1",1,0))/24)</f>
        <v/>
      </c>
      <c r="G9611" s="26">
        <f>IF(F9611="","",INT(F9611))</f>
        <v/>
      </c>
      <c r="H9611">
        <f>IF(G9611="","",IF(AND(MONTH(G9611)*100+DAY(G9611)&gt;=season_lo,MONTH(G9611)*100+DAY(G9611)&lt;=season_hi),1,0))</f>
        <v/>
      </c>
      <c r="I9611">
        <f>IF(G9611="","",G9611-first_day+1)</f>
        <v/>
      </c>
      <c r="J9611" s="27">
        <f>IF(I9611="","",INDEX(Daily!$J$2:$J$421,I9611))</f>
        <v/>
      </c>
      <c r="K9611" s="27">
        <f>IF(J9611="","",J9611+cat_offset)</f>
        <v/>
      </c>
      <c r="L9611" s="27">
        <f>IF(J9611="","",MAX(0,E9611-J9611)^2)</f>
        <v/>
      </c>
      <c r="M9611" s="27">
        <f>IF(J9611="","",MAX(0,E9611-(J9611+twcdh_off))^2)</f>
        <v/>
      </c>
      <c r="N9611" s="27">
        <f>IF(E9611="","",MAX(0,E9611-swcdh_thr)^2)</f>
        <v/>
      </c>
      <c r="O9611">
        <f>IF(K9611="","",ROUND(E9611-K9611,0))</f>
        <v/>
      </c>
      <c r="P9611">
        <f>IF(O9611="","",IF(O9611&gt;=1,O9611,0))</f>
        <v/>
      </c>
      <c r="Q9611" s="27">
        <f>IF(E9611="","",MAX(0,E9611-22))</f>
        <v/>
      </c>
      <c r="R9611" s="27">
        <f>IF(H9611=1,E9611,"")</f>
        <v/>
      </c>
      <c r="S9611" s="27">
        <f>IF(AND(H9611=1,J9611&lt;&gt;""),E9611-J9611,"")</f>
        <v/>
      </c>
      <c r="T9611">
        <f>IF(G9611="","",MONTH(G9611))</f>
        <v/>
      </c>
    </row>
    <row r="9612">
      <c r="A9612" s="24" t="n"/>
      <c r="B9612" s="24" t="n"/>
      <c r="C9612" s="24" t="n"/>
      <c r="D9612" s="24" t="n"/>
      <c r="E9612" s="24" t="n"/>
      <c r="F9612" s="25">
        <f>IF($E9612="","",DATE(IF($A9612="",nominal_year,$A9612),$B9612,$C9612)+($D9612-IF(LEFT(hour_conv,1)="1",1,0))/24)</f>
        <v/>
      </c>
      <c r="G9612" s="26">
        <f>IF(F9612="","",INT(F9612))</f>
        <v/>
      </c>
      <c r="H9612">
        <f>IF(G9612="","",IF(AND(MONTH(G9612)*100+DAY(G9612)&gt;=season_lo,MONTH(G9612)*100+DAY(G9612)&lt;=season_hi),1,0))</f>
        <v/>
      </c>
      <c r="I9612">
        <f>IF(G9612="","",G9612-first_day+1)</f>
        <v/>
      </c>
      <c r="J9612" s="27">
        <f>IF(I9612="","",INDEX(Daily!$J$2:$J$421,I9612))</f>
        <v/>
      </c>
      <c r="K9612" s="27">
        <f>IF(J9612="","",J9612+cat_offset)</f>
        <v/>
      </c>
      <c r="L9612" s="27">
        <f>IF(J9612="","",MAX(0,E9612-J9612)^2)</f>
        <v/>
      </c>
      <c r="M9612" s="27">
        <f>IF(J9612="","",MAX(0,E9612-(J9612+twcdh_off))^2)</f>
        <v/>
      </c>
      <c r="N9612" s="27">
        <f>IF(E9612="","",MAX(0,E9612-swcdh_thr)^2)</f>
        <v/>
      </c>
      <c r="O9612">
        <f>IF(K9612="","",ROUND(E9612-K9612,0))</f>
        <v/>
      </c>
      <c r="P9612">
        <f>IF(O9612="","",IF(O9612&gt;=1,O9612,0))</f>
        <v/>
      </c>
      <c r="Q9612" s="27">
        <f>IF(E9612="","",MAX(0,E9612-22))</f>
        <v/>
      </c>
      <c r="R9612" s="27">
        <f>IF(H9612=1,E9612,"")</f>
        <v/>
      </c>
      <c r="S9612" s="27">
        <f>IF(AND(H9612=1,J9612&lt;&gt;""),E9612-J9612,"")</f>
        <v/>
      </c>
      <c r="T9612">
        <f>IF(G9612="","",MONTH(G9612))</f>
        <v/>
      </c>
    </row>
    <row r="9613">
      <c r="A9613" s="24" t="n"/>
      <c r="B9613" s="24" t="n"/>
      <c r="C9613" s="24" t="n"/>
      <c r="D9613" s="24" t="n"/>
      <c r="E9613" s="24" t="n"/>
      <c r="F9613" s="25">
        <f>IF($E9613="","",DATE(IF($A9613="",nominal_year,$A9613),$B9613,$C9613)+($D9613-IF(LEFT(hour_conv,1)="1",1,0))/24)</f>
        <v/>
      </c>
      <c r="G9613" s="26">
        <f>IF(F9613="","",INT(F9613))</f>
        <v/>
      </c>
      <c r="H9613">
        <f>IF(G9613="","",IF(AND(MONTH(G9613)*100+DAY(G9613)&gt;=season_lo,MONTH(G9613)*100+DAY(G9613)&lt;=season_hi),1,0))</f>
        <v/>
      </c>
      <c r="I9613">
        <f>IF(G9613="","",G9613-first_day+1)</f>
        <v/>
      </c>
      <c r="J9613" s="27">
        <f>IF(I9613="","",INDEX(Daily!$J$2:$J$421,I9613))</f>
        <v/>
      </c>
      <c r="K9613" s="27">
        <f>IF(J9613="","",J9613+cat_offset)</f>
        <v/>
      </c>
      <c r="L9613" s="27">
        <f>IF(J9613="","",MAX(0,E9613-J9613)^2)</f>
        <v/>
      </c>
      <c r="M9613" s="27">
        <f>IF(J9613="","",MAX(0,E9613-(J9613+twcdh_off))^2)</f>
        <v/>
      </c>
      <c r="N9613" s="27">
        <f>IF(E9613="","",MAX(0,E9613-swcdh_thr)^2)</f>
        <v/>
      </c>
      <c r="O9613">
        <f>IF(K9613="","",ROUND(E9613-K9613,0))</f>
        <v/>
      </c>
      <c r="P9613">
        <f>IF(O9613="","",IF(O9613&gt;=1,O9613,0))</f>
        <v/>
      </c>
      <c r="Q9613" s="27">
        <f>IF(E9613="","",MAX(0,E9613-22))</f>
        <v/>
      </c>
      <c r="R9613" s="27">
        <f>IF(H9613=1,E9613,"")</f>
        <v/>
      </c>
      <c r="S9613" s="27">
        <f>IF(AND(H9613=1,J9613&lt;&gt;""),E9613-J9613,"")</f>
        <v/>
      </c>
      <c r="T9613">
        <f>IF(G9613="","",MONTH(G9613))</f>
        <v/>
      </c>
    </row>
    <row r="9614">
      <c r="A9614" s="24" t="n"/>
      <c r="B9614" s="24" t="n"/>
      <c r="C9614" s="24" t="n"/>
      <c r="D9614" s="24" t="n"/>
      <c r="E9614" s="24" t="n"/>
      <c r="F9614" s="25">
        <f>IF($E9614="","",DATE(IF($A9614="",nominal_year,$A9614),$B9614,$C9614)+($D9614-IF(LEFT(hour_conv,1)="1",1,0))/24)</f>
        <v/>
      </c>
      <c r="G9614" s="26">
        <f>IF(F9614="","",INT(F9614))</f>
        <v/>
      </c>
      <c r="H9614">
        <f>IF(G9614="","",IF(AND(MONTH(G9614)*100+DAY(G9614)&gt;=season_lo,MONTH(G9614)*100+DAY(G9614)&lt;=season_hi),1,0))</f>
        <v/>
      </c>
      <c r="I9614">
        <f>IF(G9614="","",G9614-first_day+1)</f>
        <v/>
      </c>
      <c r="J9614" s="27">
        <f>IF(I9614="","",INDEX(Daily!$J$2:$J$421,I9614))</f>
        <v/>
      </c>
      <c r="K9614" s="27">
        <f>IF(J9614="","",J9614+cat_offset)</f>
        <v/>
      </c>
      <c r="L9614" s="27">
        <f>IF(J9614="","",MAX(0,E9614-J9614)^2)</f>
        <v/>
      </c>
      <c r="M9614" s="27">
        <f>IF(J9614="","",MAX(0,E9614-(J9614+twcdh_off))^2)</f>
        <v/>
      </c>
      <c r="N9614" s="27">
        <f>IF(E9614="","",MAX(0,E9614-swcdh_thr)^2)</f>
        <v/>
      </c>
      <c r="O9614">
        <f>IF(K9614="","",ROUND(E9614-K9614,0))</f>
        <v/>
      </c>
      <c r="P9614">
        <f>IF(O9614="","",IF(O9614&gt;=1,O9614,0))</f>
        <v/>
      </c>
      <c r="Q9614" s="27">
        <f>IF(E9614="","",MAX(0,E9614-22))</f>
        <v/>
      </c>
      <c r="R9614" s="27">
        <f>IF(H9614=1,E9614,"")</f>
        <v/>
      </c>
      <c r="S9614" s="27">
        <f>IF(AND(H9614=1,J9614&lt;&gt;""),E9614-J9614,"")</f>
        <v/>
      </c>
      <c r="T9614">
        <f>IF(G9614="","",MONTH(G9614))</f>
        <v/>
      </c>
    </row>
    <row r="9615">
      <c r="A9615" s="24" t="n"/>
      <c r="B9615" s="24" t="n"/>
      <c r="C9615" s="24" t="n"/>
      <c r="D9615" s="24" t="n"/>
      <c r="E9615" s="24" t="n"/>
      <c r="F9615" s="25">
        <f>IF($E9615="","",DATE(IF($A9615="",nominal_year,$A9615),$B9615,$C9615)+($D9615-IF(LEFT(hour_conv,1)="1",1,0))/24)</f>
        <v/>
      </c>
      <c r="G9615" s="26">
        <f>IF(F9615="","",INT(F9615))</f>
        <v/>
      </c>
      <c r="H9615">
        <f>IF(G9615="","",IF(AND(MONTH(G9615)*100+DAY(G9615)&gt;=season_lo,MONTH(G9615)*100+DAY(G9615)&lt;=season_hi),1,0))</f>
        <v/>
      </c>
      <c r="I9615">
        <f>IF(G9615="","",G9615-first_day+1)</f>
        <v/>
      </c>
      <c r="J9615" s="27">
        <f>IF(I9615="","",INDEX(Daily!$J$2:$J$421,I9615))</f>
        <v/>
      </c>
      <c r="K9615" s="27">
        <f>IF(J9615="","",J9615+cat_offset)</f>
        <v/>
      </c>
      <c r="L9615" s="27">
        <f>IF(J9615="","",MAX(0,E9615-J9615)^2)</f>
        <v/>
      </c>
      <c r="M9615" s="27">
        <f>IF(J9615="","",MAX(0,E9615-(J9615+twcdh_off))^2)</f>
        <v/>
      </c>
      <c r="N9615" s="27">
        <f>IF(E9615="","",MAX(0,E9615-swcdh_thr)^2)</f>
        <v/>
      </c>
      <c r="O9615">
        <f>IF(K9615="","",ROUND(E9615-K9615,0))</f>
        <v/>
      </c>
      <c r="P9615">
        <f>IF(O9615="","",IF(O9615&gt;=1,O9615,0))</f>
        <v/>
      </c>
      <c r="Q9615" s="27">
        <f>IF(E9615="","",MAX(0,E9615-22))</f>
        <v/>
      </c>
      <c r="R9615" s="27">
        <f>IF(H9615=1,E9615,"")</f>
        <v/>
      </c>
      <c r="S9615" s="27">
        <f>IF(AND(H9615=1,J9615&lt;&gt;""),E9615-J9615,"")</f>
        <v/>
      </c>
      <c r="T9615">
        <f>IF(G9615="","",MONTH(G9615))</f>
        <v/>
      </c>
    </row>
    <row r="9616">
      <c r="A9616" s="24" t="n"/>
      <c r="B9616" s="24" t="n"/>
      <c r="C9616" s="24" t="n"/>
      <c r="D9616" s="24" t="n"/>
      <c r="E9616" s="24" t="n"/>
      <c r="F9616" s="25">
        <f>IF($E9616="","",DATE(IF($A9616="",nominal_year,$A9616),$B9616,$C9616)+($D9616-IF(LEFT(hour_conv,1)="1",1,0))/24)</f>
        <v/>
      </c>
      <c r="G9616" s="26">
        <f>IF(F9616="","",INT(F9616))</f>
        <v/>
      </c>
      <c r="H9616">
        <f>IF(G9616="","",IF(AND(MONTH(G9616)*100+DAY(G9616)&gt;=season_lo,MONTH(G9616)*100+DAY(G9616)&lt;=season_hi),1,0))</f>
        <v/>
      </c>
      <c r="I9616">
        <f>IF(G9616="","",G9616-first_day+1)</f>
        <v/>
      </c>
      <c r="J9616" s="27">
        <f>IF(I9616="","",INDEX(Daily!$J$2:$J$421,I9616))</f>
        <v/>
      </c>
      <c r="K9616" s="27">
        <f>IF(J9616="","",J9616+cat_offset)</f>
        <v/>
      </c>
      <c r="L9616" s="27">
        <f>IF(J9616="","",MAX(0,E9616-J9616)^2)</f>
        <v/>
      </c>
      <c r="M9616" s="27">
        <f>IF(J9616="","",MAX(0,E9616-(J9616+twcdh_off))^2)</f>
        <v/>
      </c>
      <c r="N9616" s="27">
        <f>IF(E9616="","",MAX(0,E9616-swcdh_thr)^2)</f>
        <v/>
      </c>
      <c r="O9616">
        <f>IF(K9616="","",ROUND(E9616-K9616,0))</f>
        <v/>
      </c>
      <c r="P9616">
        <f>IF(O9616="","",IF(O9616&gt;=1,O9616,0))</f>
        <v/>
      </c>
      <c r="Q9616" s="27">
        <f>IF(E9616="","",MAX(0,E9616-22))</f>
        <v/>
      </c>
      <c r="R9616" s="27">
        <f>IF(H9616=1,E9616,"")</f>
        <v/>
      </c>
      <c r="S9616" s="27">
        <f>IF(AND(H9616=1,J9616&lt;&gt;""),E9616-J9616,"")</f>
        <v/>
      </c>
      <c r="T9616">
        <f>IF(G9616="","",MONTH(G9616))</f>
        <v/>
      </c>
    </row>
    <row r="9617">
      <c r="A9617" s="24" t="n"/>
      <c r="B9617" s="24" t="n"/>
      <c r="C9617" s="24" t="n"/>
      <c r="D9617" s="24" t="n"/>
      <c r="E9617" s="24" t="n"/>
      <c r="F9617" s="25">
        <f>IF($E9617="","",DATE(IF($A9617="",nominal_year,$A9617),$B9617,$C9617)+($D9617-IF(LEFT(hour_conv,1)="1",1,0))/24)</f>
        <v/>
      </c>
      <c r="G9617" s="26">
        <f>IF(F9617="","",INT(F9617))</f>
        <v/>
      </c>
      <c r="H9617">
        <f>IF(G9617="","",IF(AND(MONTH(G9617)*100+DAY(G9617)&gt;=season_lo,MONTH(G9617)*100+DAY(G9617)&lt;=season_hi),1,0))</f>
        <v/>
      </c>
      <c r="I9617">
        <f>IF(G9617="","",G9617-first_day+1)</f>
        <v/>
      </c>
      <c r="J9617" s="27">
        <f>IF(I9617="","",INDEX(Daily!$J$2:$J$421,I9617))</f>
        <v/>
      </c>
      <c r="K9617" s="27">
        <f>IF(J9617="","",J9617+cat_offset)</f>
        <v/>
      </c>
      <c r="L9617" s="27">
        <f>IF(J9617="","",MAX(0,E9617-J9617)^2)</f>
        <v/>
      </c>
      <c r="M9617" s="27">
        <f>IF(J9617="","",MAX(0,E9617-(J9617+twcdh_off))^2)</f>
        <v/>
      </c>
      <c r="N9617" s="27">
        <f>IF(E9617="","",MAX(0,E9617-swcdh_thr)^2)</f>
        <v/>
      </c>
      <c r="O9617">
        <f>IF(K9617="","",ROUND(E9617-K9617,0))</f>
        <v/>
      </c>
      <c r="P9617">
        <f>IF(O9617="","",IF(O9617&gt;=1,O9617,0))</f>
        <v/>
      </c>
      <c r="Q9617" s="27">
        <f>IF(E9617="","",MAX(0,E9617-22))</f>
        <v/>
      </c>
      <c r="R9617" s="27">
        <f>IF(H9617=1,E9617,"")</f>
        <v/>
      </c>
      <c r="S9617" s="27">
        <f>IF(AND(H9617=1,J9617&lt;&gt;""),E9617-J9617,"")</f>
        <v/>
      </c>
      <c r="T9617">
        <f>IF(G9617="","",MONTH(G9617))</f>
        <v/>
      </c>
    </row>
    <row r="9618">
      <c r="A9618" s="24" t="n"/>
      <c r="B9618" s="24" t="n"/>
      <c r="C9618" s="24" t="n"/>
      <c r="D9618" s="24" t="n"/>
      <c r="E9618" s="24" t="n"/>
      <c r="F9618" s="25">
        <f>IF($E9618="","",DATE(IF($A9618="",nominal_year,$A9618),$B9618,$C9618)+($D9618-IF(LEFT(hour_conv,1)="1",1,0))/24)</f>
        <v/>
      </c>
      <c r="G9618" s="26">
        <f>IF(F9618="","",INT(F9618))</f>
        <v/>
      </c>
      <c r="H9618">
        <f>IF(G9618="","",IF(AND(MONTH(G9618)*100+DAY(G9618)&gt;=season_lo,MONTH(G9618)*100+DAY(G9618)&lt;=season_hi),1,0))</f>
        <v/>
      </c>
      <c r="I9618">
        <f>IF(G9618="","",G9618-first_day+1)</f>
        <v/>
      </c>
      <c r="J9618" s="27">
        <f>IF(I9618="","",INDEX(Daily!$J$2:$J$421,I9618))</f>
        <v/>
      </c>
      <c r="K9618" s="27">
        <f>IF(J9618="","",J9618+cat_offset)</f>
        <v/>
      </c>
      <c r="L9618" s="27">
        <f>IF(J9618="","",MAX(0,E9618-J9618)^2)</f>
        <v/>
      </c>
      <c r="M9618" s="27">
        <f>IF(J9618="","",MAX(0,E9618-(J9618+twcdh_off))^2)</f>
        <v/>
      </c>
      <c r="N9618" s="27">
        <f>IF(E9618="","",MAX(0,E9618-swcdh_thr)^2)</f>
        <v/>
      </c>
      <c r="O9618">
        <f>IF(K9618="","",ROUND(E9618-K9618,0))</f>
        <v/>
      </c>
      <c r="P9618">
        <f>IF(O9618="","",IF(O9618&gt;=1,O9618,0))</f>
        <v/>
      </c>
      <c r="Q9618" s="27">
        <f>IF(E9618="","",MAX(0,E9618-22))</f>
        <v/>
      </c>
      <c r="R9618" s="27">
        <f>IF(H9618=1,E9618,"")</f>
        <v/>
      </c>
      <c r="S9618" s="27">
        <f>IF(AND(H9618=1,J9618&lt;&gt;""),E9618-J9618,"")</f>
        <v/>
      </c>
      <c r="T9618">
        <f>IF(G9618="","",MONTH(G9618))</f>
        <v/>
      </c>
    </row>
    <row r="9619">
      <c r="A9619" s="24" t="n"/>
      <c r="B9619" s="24" t="n"/>
      <c r="C9619" s="24" t="n"/>
      <c r="D9619" s="24" t="n"/>
      <c r="E9619" s="24" t="n"/>
      <c r="F9619" s="25">
        <f>IF($E9619="","",DATE(IF($A9619="",nominal_year,$A9619),$B9619,$C9619)+($D9619-IF(LEFT(hour_conv,1)="1",1,0))/24)</f>
        <v/>
      </c>
      <c r="G9619" s="26">
        <f>IF(F9619="","",INT(F9619))</f>
        <v/>
      </c>
      <c r="H9619">
        <f>IF(G9619="","",IF(AND(MONTH(G9619)*100+DAY(G9619)&gt;=season_lo,MONTH(G9619)*100+DAY(G9619)&lt;=season_hi),1,0))</f>
        <v/>
      </c>
      <c r="I9619">
        <f>IF(G9619="","",G9619-first_day+1)</f>
        <v/>
      </c>
      <c r="J9619" s="27">
        <f>IF(I9619="","",INDEX(Daily!$J$2:$J$421,I9619))</f>
        <v/>
      </c>
      <c r="K9619" s="27">
        <f>IF(J9619="","",J9619+cat_offset)</f>
        <v/>
      </c>
      <c r="L9619" s="27">
        <f>IF(J9619="","",MAX(0,E9619-J9619)^2)</f>
        <v/>
      </c>
      <c r="M9619" s="27">
        <f>IF(J9619="","",MAX(0,E9619-(J9619+twcdh_off))^2)</f>
        <v/>
      </c>
      <c r="N9619" s="27">
        <f>IF(E9619="","",MAX(0,E9619-swcdh_thr)^2)</f>
        <v/>
      </c>
      <c r="O9619">
        <f>IF(K9619="","",ROUND(E9619-K9619,0))</f>
        <v/>
      </c>
      <c r="P9619">
        <f>IF(O9619="","",IF(O9619&gt;=1,O9619,0))</f>
        <v/>
      </c>
      <c r="Q9619" s="27">
        <f>IF(E9619="","",MAX(0,E9619-22))</f>
        <v/>
      </c>
      <c r="R9619" s="27">
        <f>IF(H9619=1,E9619,"")</f>
        <v/>
      </c>
      <c r="S9619" s="27">
        <f>IF(AND(H9619=1,J9619&lt;&gt;""),E9619-J9619,"")</f>
        <v/>
      </c>
      <c r="T9619">
        <f>IF(G9619="","",MONTH(G9619))</f>
        <v/>
      </c>
    </row>
    <row r="9620">
      <c r="A9620" s="24" t="n"/>
      <c r="B9620" s="24" t="n"/>
      <c r="C9620" s="24" t="n"/>
      <c r="D9620" s="24" t="n"/>
      <c r="E9620" s="24" t="n"/>
      <c r="F9620" s="25">
        <f>IF($E9620="","",DATE(IF($A9620="",nominal_year,$A9620),$B9620,$C9620)+($D9620-IF(LEFT(hour_conv,1)="1",1,0))/24)</f>
        <v/>
      </c>
      <c r="G9620" s="26">
        <f>IF(F9620="","",INT(F9620))</f>
        <v/>
      </c>
      <c r="H9620">
        <f>IF(G9620="","",IF(AND(MONTH(G9620)*100+DAY(G9620)&gt;=season_lo,MONTH(G9620)*100+DAY(G9620)&lt;=season_hi),1,0))</f>
        <v/>
      </c>
      <c r="I9620">
        <f>IF(G9620="","",G9620-first_day+1)</f>
        <v/>
      </c>
      <c r="J9620" s="27">
        <f>IF(I9620="","",INDEX(Daily!$J$2:$J$421,I9620))</f>
        <v/>
      </c>
      <c r="K9620" s="27">
        <f>IF(J9620="","",J9620+cat_offset)</f>
        <v/>
      </c>
      <c r="L9620" s="27">
        <f>IF(J9620="","",MAX(0,E9620-J9620)^2)</f>
        <v/>
      </c>
      <c r="M9620" s="27">
        <f>IF(J9620="","",MAX(0,E9620-(J9620+twcdh_off))^2)</f>
        <v/>
      </c>
      <c r="N9620" s="27">
        <f>IF(E9620="","",MAX(0,E9620-swcdh_thr)^2)</f>
        <v/>
      </c>
      <c r="O9620">
        <f>IF(K9620="","",ROUND(E9620-K9620,0))</f>
        <v/>
      </c>
      <c r="P9620">
        <f>IF(O9620="","",IF(O9620&gt;=1,O9620,0))</f>
        <v/>
      </c>
      <c r="Q9620" s="27">
        <f>IF(E9620="","",MAX(0,E9620-22))</f>
        <v/>
      </c>
      <c r="R9620" s="27">
        <f>IF(H9620=1,E9620,"")</f>
        <v/>
      </c>
      <c r="S9620" s="27">
        <f>IF(AND(H9620=1,J9620&lt;&gt;""),E9620-J9620,"")</f>
        <v/>
      </c>
      <c r="T9620">
        <f>IF(G9620="","",MONTH(G9620))</f>
        <v/>
      </c>
    </row>
    <row r="9621">
      <c r="A9621" s="24" t="n"/>
      <c r="B9621" s="24" t="n"/>
      <c r="C9621" s="24" t="n"/>
      <c r="D9621" s="24" t="n"/>
      <c r="E9621" s="24" t="n"/>
      <c r="F9621" s="25">
        <f>IF($E9621="","",DATE(IF($A9621="",nominal_year,$A9621),$B9621,$C9621)+($D9621-IF(LEFT(hour_conv,1)="1",1,0))/24)</f>
        <v/>
      </c>
      <c r="G9621" s="26">
        <f>IF(F9621="","",INT(F9621))</f>
        <v/>
      </c>
      <c r="H9621">
        <f>IF(G9621="","",IF(AND(MONTH(G9621)*100+DAY(G9621)&gt;=season_lo,MONTH(G9621)*100+DAY(G9621)&lt;=season_hi),1,0))</f>
        <v/>
      </c>
      <c r="I9621">
        <f>IF(G9621="","",G9621-first_day+1)</f>
        <v/>
      </c>
      <c r="J9621" s="27">
        <f>IF(I9621="","",INDEX(Daily!$J$2:$J$421,I9621))</f>
        <v/>
      </c>
      <c r="K9621" s="27">
        <f>IF(J9621="","",J9621+cat_offset)</f>
        <v/>
      </c>
      <c r="L9621" s="27">
        <f>IF(J9621="","",MAX(0,E9621-J9621)^2)</f>
        <v/>
      </c>
      <c r="M9621" s="27">
        <f>IF(J9621="","",MAX(0,E9621-(J9621+twcdh_off))^2)</f>
        <v/>
      </c>
      <c r="N9621" s="27">
        <f>IF(E9621="","",MAX(0,E9621-swcdh_thr)^2)</f>
        <v/>
      </c>
      <c r="O9621">
        <f>IF(K9621="","",ROUND(E9621-K9621,0))</f>
        <v/>
      </c>
      <c r="P9621">
        <f>IF(O9621="","",IF(O9621&gt;=1,O9621,0))</f>
        <v/>
      </c>
      <c r="Q9621" s="27">
        <f>IF(E9621="","",MAX(0,E9621-22))</f>
        <v/>
      </c>
      <c r="R9621" s="27">
        <f>IF(H9621=1,E9621,"")</f>
        <v/>
      </c>
      <c r="S9621" s="27">
        <f>IF(AND(H9621=1,J9621&lt;&gt;""),E9621-J9621,"")</f>
        <v/>
      </c>
      <c r="T9621">
        <f>IF(G9621="","",MONTH(G9621))</f>
        <v/>
      </c>
    </row>
    <row r="9622">
      <c r="A9622" s="24" t="n"/>
      <c r="B9622" s="24" t="n"/>
      <c r="C9622" s="24" t="n"/>
      <c r="D9622" s="24" t="n"/>
      <c r="E9622" s="24" t="n"/>
      <c r="F9622" s="25">
        <f>IF($E9622="","",DATE(IF($A9622="",nominal_year,$A9622),$B9622,$C9622)+($D9622-IF(LEFT(hour_conv,1)="1",1,0))/24)</f>
        <v/>
      </c>
      <c r="G9622" s="26">
        <f>IF(F9622="","",INT(F9622))</f>
        <v/>
      </c>
      <c r="H9622">
        <f>IF(G9622="","",IF(AND(MONTH(G9622)*100+DAY(G9622)&gt;=season_lo,MONTH(G9622)*100+DAY(G9622)&lt;=season_hi),1,0))</f>
        <v/>
      </c>
      <c r="I9622">
        <f>IF(G9622="","",G9622-first_day+1)</f>
        <v/>
      </c>
      <c r="J9622" s="27">
        <f>IF(I9622="","",INDEX(Daily!$J$2:$J$421,I9622))</f>
        <v/>
      </c>
      <c r="K9622" s="27">
        <f>IF(J9622="","",J9622+cat_offset)</f>
        <v/>
      </c>
      <c r="L9622" s="27">
        <f>IF(J9622="","",MAX(0,E9622-J9622)^2)</f>
        <v/>
      </c>
      <c r="M9622" s="27">
        <f>IF(J9622="","",MAX(0,E9622-(J9622+twcdh_off))^2)</f>
        <v/>
      </c>
      <c r="N9622" s="27">
        <f>IF(E9622="","",MAX(0,E9622-swcdh_thr)^2)</f>
        <v/>
      </c>
      <c r="O9622">
        <f>IF(K9622="","",ROUND(E9622-K9622,0))</f>
        <v/>
      </c>
      <c r="P9622">
        <f>IF(O9622="","",IF(O9622&gt;=1,O9622,0))</f>
        <v/>
      </c>
      <c r="Q9622" s="27">
        <f>IF(E9622="","",MAX(0,E9622-22))</f>
        <v/>
      </c>
      <c r="R9622" s="27">
        <f>IF(H9622=1,E9622,"")</f>
        <v/>
      </c>
      <c r="S9622" s="27">
        <f>IF(AND(H9622=1,J9622&lt;&gt;""),E9622-J9622,"")</f>
        <v/>
      </c>
      <c r="T9622">
        <f>IF(G9622="","",MONTH(G9622))</f>
        <v/>
      </c>
    </row>
    <row r="9623">
      <c r="A9623" s="24" t="n"/>
      <c r="B9623" s="24" t="n"/>
      <c r="C9623" s="24" t="n"/>
      <c r="D9623" s="24" t="n"/>
      <c r="E9623" s="24" t="n"/>
      <c r="F9623" s="25">
        <f>IF($E9623="","",DATE(IF($A9623="",nominal_year,$A9623),$B9623,$C9623)+($D9623-IF(LEFT(hour_conv,1)="1",1,0))/24)</f>
        <v/>
      </c>
      <c r="G9623" s="26">
        <f>IF(F9623="","",INT(F9623))</f>
        <v/>
      </c>
      <c r="H9623">
        <f>IF(G9623="","",IF(AND(MONTH(G9623)*100+DAY(G9623)&gt;=season_lo,MONTH(G9623)*100+DAY(G9623)&lt;=season_hi),1,0))</f>
        <v/>
      </c>
      <c r="I9623">
        <f>IF(G9623="","",G9623-first_day+1)</f>
        <v/>
      </c>
      <c r="J9623" s="27">
        <f>IF(I9623="","",INDEX(Daily!$J$2:$J$421,I9623))</f>
        <v/>
      </c>
      <c r="K9623" s="27">
        <f>IF(J9623="","",J9623+cat_offset)</f>
        <v/>
      </c>
      <c r="L9623" s="27">
        <f>IF(J9623="","",MAX(0,E9623-J9623)^2)</f>
        <v/>
      </c>
      <c r="M9623" s="27">
        <f>IF(J9623="","",MAX(0,E9623-(J9623+twcdh_off))^2)</f>
        <v/>
      </c>
      <c r="N9623" s="27">
        <f>IF(E9623="","",MAX(0,E9623-swcdh_thr)^2)</f>
        <v/>
      </c>
      <c r="O9623">
        <f>IF(K9623="","",ROUND(E9623-K9623,0))</f>
        <v/>
      </c>
      <c r="P9623">
        <f>IF(O9623="","",IF(O9623&gt;=1,O9623,0))</f>
        <v/>
      </c>
      <c r="Q9623" s="27">
        <f>IF(E9623="","",MAX(0,E9623-22))</f>
        <v/>
      </c>
      <c r="R9623" s="27">
        <f>IF(H9623=1,E9623,"")</f>
        <v/>
      </c>
      <c r="S9623" s="27">
        <f>IF(AND(H9623=1,J9623&lt;&gt;""),E9623-J9623,"")</f>
        <v/>
      </c>
      <c r="T9623">
        <f>IF(G9623="","",MONTH(G9623))</f>
        <v/>
      </c>
    </row>
    <row r="9624">
      <c r="A9624" s="24" t="n"/>
      <c r="B9624" s="24" t="n"/>
      <c r="C9624" s="24" t="n"/>
      <c r="D9624" s="24" t="n"/>
      <c r="E9624" s="24" t="n"/>
      <c r="F9624" s="25">
        <f>IF($E9624="","",DATE(IF($A9624="",nominal_year,$A9624),$B9624,$C9624)+($D9624-IF(LEFT(hour_conv,1)="1",1,0))/24)</f>
        <v/>
      </c>
      <c r="G9624" s="26">
        <f>IF(F9624="","",INT(F9624))</f>
        <v/>
      </c>
      <c r="H9624">
        <f>IF(G9624="","",IF(AND(MONTH(G9624)*100+DAY(G9624)&gt;=season_lo,MONTH(G9624)*100+DAY(G9624)&lt;=season_hi),1,0))</f>
        <v/>
      </c>
      <c r="I9624">
        <f>IF(G9624="","",G9624-first_day+1)</f>
        <v/>
      </c>
      <c r="J9624" s="27">
        <f>IF(I9624="","",INDEX(Daily!$J$2:$J$421,I9624))</f>
        <v/>
      </c>
      <c r="K9624" s="27">
        <f>IF(J9624="","",J9624+cat_offset)</f>
        <v/>
      </c>
      <c r="L9624" s="27">
        <f>IF(J9624="","",MAX(0,E9624-J9624)^2)</f>
        <v/>
      </c>
      <c r="M9624" s="27">
        <f>IF(J9624="","",MAX(0,E9624-(J9624+twcdh_off))^2)</f>
        <v/>
      </c>
      <c r="N9624" s="27">
        <f>IF(E9624="","",MAX(0,E9624-swcdh_thr)^2)</f>
        <v/>
      </c>
      <c r="O9624">
        <f>IF(K9624="","",ROUND(E9624-K9624,0))</f>
        <v/>
      </c>
      <c r="P9624">
        <f>IF(O9624="","",IF(O9624&gt;=1,O9624,0))</f>
        <v/>
      </c>
      <c r="Q9624" s="27">
        <f>IF(E9624="","",MAX(0,E9624-22))</f>
        <v/>
      </c>
      <c r="R9624" s="27">
        <f>IF(H9624=1,E9624,"")</f>
        <v/>
      </c>
      <c r="S9624" s="27">
        <f>IF(AND(H9624=1,J9624&lt;&gt;""),E9624-J9624,"")</f>
        <v/>
      </c>
      <c r="T9624">
        <f>IF(G9624="","",MONTH(G9624))</f>
        <v/>
      </c>
    </row>
    <row r="9625">
      <c r="A9625" s="24" t="n"/>
      <c r="B9625" s="24" t="n"/>
      <c r="C9625" s="24" t="n"/>
      <c r="D9625" s="24" t="n"/>
      <c r="E9625" s="24" t="n"/>
      <c r="F9625" s="25">
        <f>IF($E9625="","",DATE(IF($A9625="",nominal_year,$A9625),$B9625,$C9625)+($D9625-IF(LEFT(hour_conv,1)="1",1,0))/24)</f>
        <v/>
      </c>
      <c r="G9625" s="26">
        <f>IF(F9625="","",INT(F9625))</f>
        <v/>
      </c>
      <c r="H9625">
        <f>IF(G9625="","",IF(AND(MONTH(G9625)*100+DAY(G9625)&gt;=season_lo,MONTH(G9625)*100+DAY(G9625)&lt;=season_hi),1,0))</f>
        <v/>
      </c>
      <c r="I9625">
        <f>IF(G9625="","",G9625-first_day+1)</f>
        <v/>
      </c>
      <c r="J9625" s="27">
        <f>IF(I9625="","",INDEX(Daily!$J$2:$J$421,I9625))</f>
        <v/>
      </c>
      <c r="K9625" s="27">
        <f>IF(J9625="","",J9625+cat_offset)</f>
        <v/>
      </c>
      <c r="L9625" s="27">
        <f>IF(J9625="","",MAX(0,E9625-J9625)^2)</f>
        <v/>
      </c>
      <c r="M9625" s="27">
        <f>IF(J9625="","",MAX(0,E9625-(J9625+twcdh_off))^2)</f>
        <v/>
      </c>
      <c r="N9625" s="27">
        <f>IF(E9625="","",MAX(0,E9625-swcdh_thr)^2)</f>
        <v/>
      </c>
      <c r="O9625">
        <f>IF(K9625="","",ROUND(E9625-K9625,0))</f>
        <v/>
      </c>
      <c r="P9625">
        <f>IF(O9625="","",IF(O9625&gt;=1,O9625,0))</f>
        <v/>
      </c>
      <c r="Q9625" s="27">
        <f>IF(E9625="","",MAX(0,E9625-22))</f>
        <v/>
      </c>
      <c r="R9625" s="27">
        <f>IF(H9625=1,E9625,"")</f>
        <v/>
      </c>
      <c r="S9625" s="27">
        <f>IF(AND(H9625=1,J9625&lt;&gt;""),E9625-J9625,"")</f>
        <v/>
      </c>
      <c r="T9625">
        <f>IF(G9625="","",MONTH(G9625))</f>
        <v/>
      </c>
    </row>
    <row r="9626">
      <c r="A9626" s="24" t="n"/>
      <c r="B9626" s="24" t="n"/>
      <c r="C9626" s="24" t="n"/>
      <c r="D9626" s="24" t="n"/>
      <c r="E9626" s="24" t="n"/>
      <c r="F9626" s="25">
        <f>IF($E9626="","",DATE(IF($A9626="",nominal_year,$A9626),$B9626,$C9626)+($D9626-IF(LEFT(hour_conv,1)="1",1,0))/24)</f>
        <v/>
      </c>
      <c r="G9626" s="26">
        <f>IF(F9626="","",INT(F9626))</f>
        <v/>
      </c>
      <c r="H9626">
        <f>IF(G9626="","",IF(AND(MONTH(G9626)*100+DAY(G9626)&gt;=season_lo,MONTH(G9626)*100+DAY(G9626)&lt;=season_hi),1,0))</f>
        <v/>
      </c>
      <c r="I9626">
        <f>IF(G9626="","",G9626-first_day+1)</f>
        <v/>
      </c>
      <c r="J9626" s="27">
        <f>IF(I9626="","",INDEX(Daily!$J$2:$J$421,I9626))</f>
        <v/>
      </c>
      <c r="K9626" s="27">
        <f>IF(J9626="","",J9626+cat_offset)</f>
        <v/>
      </c>
      <c r="L9626" s="27">
        <f>IF(J9626="","",MAX(0,E9626-J9626)^2)</f>
        <v/>
      </c>
      <c r="M9626" s="27">
        <f>IF(J9626="","",MAX(0,E9626-(J9626+twcdh_off))^2)</f>
        <v/>
      </c>
      <c r="N9626" s="27">
        <f>IF(E9626="","",MAX(0,E9626-swcdh_thr)^2)</f>
        <v/>
      </c>
      <c r="O9626">
        <f>IF(K9626="","",ROUND(E9626-K9626,0))</f>
        <v/>
      </c>
      <c r="P9626">
        <f>IF(O9626="","",IF(O9626&gt;=1,O9626,0))</f>
        <v/>
      </c>
      <c r="Q9626" s="27">
        <f>IF(E9626="","",MAX(0,E9626-22))</f>
        <v/>
      </c>
      <c r="R9626" s="27">
        <f>IF(H9626=1,E9626,"")</f>
        <v/>
      </c>
      <c r="S9626" s="27">
        <f>IF(AND(H9626=1,J9626&lt;&gt;""),E9626-J9626,"")</f>
        <v/>
      </c>
      <c r="T9626">
        <f>IF(G9626="","",MONTH(G9626))</f>
        <v/>
      </c>
    </row>
    <row r="9627">
      <c r="A9627" s="24" t="n"/>
      <c r="B9627" s="24" t="n"/>
      <c r="C9627" s="24" t="n"/>
      <c r="D9627" s="24" t="n"/>
      <c r="E9627" s="24" t="n"/>
      <c r="F9627" s="25">
        <f>IF($E9627="","",DATE(IF($A9627="",nominal_year,$A9627),$B9627,$C9627)+($D9627-IF(LEFT(hour_conv,1)="1",1,0))/24)</f>
        <v/>
      </c>
      <c r="G9627" s="26">
        <f>IF(F9627="","",INT(F9627))</f>
        <v/>
      </c>
      <c r="H9627">
        <f>IF(G9627="","",IF(AND(MONTH(G9627)*100+DAY(G9627)&gt;=season_lo,MONTH(G9627)*100+DAY(G9627)&lt;=season_hi),1,0))</f>
        <v/>
      </c>
      <c r="I9627">
        <f>IF(G9627="","",G9627-first_day+1)</f>
        <v/>
      </c>
      <c r="J9627" s="27">
        <f>IF(I9627="","",INDEX(Daily!$J$2:$J$421,I9627))</f>
        <v/>
      </c>
      <c r="K9627" s="27">
        <f>IF(J9627="","",J9627+cat_offset)</f>
        <v/>
      </c>
      <c r="L9627" s="27">
        <f>IF(J9627="","",MAX(0,E9627-J9627)^2)</f>
        <v/>
      </c>
      <c r="M9627" s="27">
        <f>IF(J9627="","",MAX(0,E9627-(J9627+twcdh_off))^2)</f>
        <v/>
      </c>
      <c r="N9627" s="27">
        <f>IF(E9627="","",MAX(0,E9627-swcdh_thr)^2)</f>
        <v/>
      </c>
      <c r="O9627">
        <f>IF(K9627="","",ROUND(E9627-K9627,0))</f>
        <v/>
      </c>
      <c r="P9627">
        <f>IF(O9627="","",IF(O9627&gt;=1,O9627,0))</f>
        <v/>
      </c>
      <c r="Q9627" s="27">
        <f>IF(E9627="","",MAX(0,E9627-22))</f>
        <v/>
      </c>
      <c r="R9627" s="27">
        <f>IF(H9627=1,E9627,"")</f>
        <v/>
      </c>
      <c r="S9627" s="27">
        <f>IF(AND(H9627=1,J9627&lt;&gt;""),E9627-J9627,"")</f>
        <v/>
      </c>
      <c r="T9627">
        <f>IF(G9627="","",MONTH(G9627))</f>
        <v/>
      </c>
    </row>
    <row r="9628">
      <c r="A9628" s="24" t="n"/>
      <c r="B9628" s="24" t="n"/>
      <c r="C9628" s="24" t="n"/>
      <c r="D9628" s="24" t="n"/>
      <c r="E9628" s="24" t="n"/>
      <c r="F9628" s="25">
        <f>IF($E9628="","",DATE(IF($A9628="",nominal_year,$A9628),$B9628,$C9628)+($D9628-IF(LEFT(hour_conv,1)="1",1,0))/24)</f>
        <v/>
      </c>
      <c r="G9628" s="26">
        <f>IF(F9628="","",INT(F9628))</f>
        <v/>
      </c>
      <c r="H9628">
        <f>IF(G9628="","",IF(AND(MONTH(G9628)*100+DAY(G9628)&gt;=season_lo,MONTH(G9628)*100+DAY(G9628)&lt;=season_hi),1,0))</f>
        <v/>
      </c>
      <c r="I9628">
        <f>IF(G9628="","",G9628-first_day+1)</f>
        <v/>
      </c>
      <c r="J9628" s="27">
        <f>IF(I9628="","",INDEX(Daily!$J$2:$J$421,I9628))</f>
        <v/>
      </c>
      <c r="K9628" s="27">
        <f>IF(J9628="","",J9628+cat_offset)</f>
        <v/>
      </c>
      <c r="L9628" s="27">
        <f>IF(J9628="","",MAX(0,E9628-J9628)^2)</f>
        <v/>
      </c>
      <c r="M9628" s="27">
        <f>IF(J9628="","",MAX(0,E9628-(J9628+twcdh_off))^2)</f>
        <v/>
      </c>
      <c r="N9628" s="27">
        <f>IF(E9628="","",MAX(0,E9628-swcdh_thr)^2)</f>
        <v/>
      </c>
      <c r="O9628">
        <f>IF(K9628="","",ROUND(E9628-K9628,0))</f>
        <v/>
      </c>
      <c r="P9628">
        <f>IF(O9628="","",IF(O9628&gt;=1,O9628,0))</f>
        <v/>
      </c>
      <c r="Q9628" s="27">
        <f>IF(E9628="","",MAX(0,E9628-22))</f>
        <v/>
      </c>
      <c r="R9628" s="27">
        <f>IF(H9628=1,E9628,"")</f>
        <v/>
      </c>
      <c r="S9628" s="27">
        <f>IF(AND(H9628=1,J9628&lt;&gt;""),E9628-J9628,"")</f>
        <v/>
      </c>
      <c r="T9628">
        <f>IF(G9628="","",MONTH(G9628))</f>
        <v/>
      </c>
    </row>
    <row r="9629">
      <c r="A9629" s="24" t="n"/>
      <c r="B9629" s="24" t="n"/>
      <c r="C9629" s="24" t="n"/>
      <c r="D9629" s="24" t="n"/>
      <c r="E9629" s="24" t="n"/>
      <c r="F9629" s="25">
        <f>IF($E9629="","",DATE(IF($A9629="",nominal_year,$A9629),$B9629,$C9629)+($D9629-IF(LEFT(hour_conv,1)="1",1,0))/24)</f>
        <v/>
      </c>
      <c r="G9629" s="26">
        <f>IF(F9629="","",INT(F9629))</f>
        <v/>
      </c>
      <c r="H9629">
        <f>IF(G9629="","",IF(AND(MONTH(G9629)*100+DAY(G9629)&gt;=season_lo,MONTH(G9629)*100+DAY(G9629)&lt;=season_hi),1,0))</f>
        <v/>
      </c>
      <c r="I9629">
        <f>IF(G9629="","",G9629-first_day+1)</f>
        <v/>
      </c>
      <c r="J9629" s="27">
        <f>IF(I9629="","",INDEX(Daily!$J$2:$J$421,I9629))</f>
        <v/>
      </c>
      <c r="K9629" s="27">
        <f>IF(J9629="","",J9629+cat_offset)</f>
        <v/>
      </c>
      <c r="L9629" s="27">
        <f>IF(J9629="","",MAX(0,E9629-J9629)^2)</f>
        <v/>
      </c>
      <c r="M9629" s="27">
        <f>IF(J9629="","",MAX(0,E9629-(J9629+twcdh_off))^2)</f>
        <v/>
      </c>
      <c r="N9629" s="27">
        <f>IF(E9629="","",MAX(0,E9629-swcdh_thr)^2)</f>
        <v/>
      </c>
      <c r="O9629">
        <f>IF(K9629="","",ROUND(E9629-K9629,0))</f>
        <v/>
      </c>
      <c r="P9629">
        <f>IF(O9629="","",IF(O9629&gt;=1,O9629,0))</f>
        <v/>
      </c>
      <c r="Q9629" s="27">
        <f>IF(E9629="","",MAX(0,E9629-22))</f>
        <v/>
      </c>
      <c r="R9629" s="27">
        <f>IF(H9629=1,E9629,"")</f>
        <v/>
      </c>
      <c r="S9629" s="27">
        <f>IF(AND(H9629=1,J9629&lt;&gt;""),E9629-J9629,"")</f>
        <v/>
      </c>
      <c r="T9629">
        <f>IF(G9629="","",MONTH(G9629))</f>
        <v/>
      </c>
    </row>
    <row r="9630">
      <c r="A9630" s="24" t="n"/>
      <c r="B9630" s="24" t="n"/>
      <c r="C9630" s="24" t="n"/>
      <c r="D9630" s="24" t="n"/>
      <c r="E9630" s="24" t="n"/>
      <c r="F9630" s="25">
        <f>IF($E9630="","",DATE(IF($A9630="",nominal_year,$A9630),$B9630,$C9630)+($D9630-IF(LEFT(hour_conv,1)="1",1,0))/24)</f>
        <v/>
      </c>
      <c r="G9630" s="26">
        <f>IF(F9630="","",INT(F9630))</f>
        <v/>
      </c>
      <c r="H9630">
        <f>IF(G9630="","",IF(AND(MONTH(G9630)*100+DAY(G9630)&gt;=season_lo,MONTH(G9630)*100+DAY(G9630)&lt;=season_hi),1,0))</f>
        <v/>
      </c>
      <c r="I9630">
        <f>IF(G9630="","",G9630-first_day+1)</f>
        <v/>
      </c>
      <c r="J9630" s="27">
        <f>IF(I9630="","",INDEX(Daily!$J$2:$J$421,I9630))</f>
        <v/>
      </c>
      <c r="K9630" s="27">
        <f>IF(J9630="","",J9630+cat_offset)</f>
        <v/>
      </c>
      <c r="L9630" s="27">
        <f>IF(J9630="","",MAX(0,E9630-J9630)^2)</f>
        <v/>
      </c>
      <c r="M9630" s="27">
        <f>IF(J9630="","",MAX(0,E9630-(J9630+twcdh_off))^2)</f>
        <v/>
      </c>
      <c r="N9630" s="27">
        <f>IF(E9630="","",MAX(0,E9630-swcdh_thr)^2)</f>
        <v/>
      </c>
      <c r="O9630">
        <f>IF(K9630="","",ROUND(E9630-K9630,0))</f>
        <v/>
      </c>
      <c r="P9630">
        <f>IF(O9630="","",IF(O9630&gt;=1,O9630,0))</f>
        <v/>
      </c>
      <c r="Q9630" s="27">
        <f>IF(E9630="","",MAX(0,E9630-22))</f>
        <v/>
      </c>
      <c r="R9630" s="27">
        <f>IF(H9630=1,E9630,"")</f>
        <v/>
      </c>
      <c r="S9630" s="27">
        <f>IF(AND(H9630=1,J9630&lt;&gt;""),E9630-J9630,"")</f>
        <v/>
      </c>
      <c r="T9630">
        <f>IF(G9630="","",MONTH(G9630))</f>
        <v/>
      </c>
    </row>
    <row r="9631">
      <c r="A9631" s="24" t="n"/>
      <c r="B9631" s="24" t="n"/>
      <c r="C9631" s="24" t="n"/>
      <c r="D9631" s="24" t="n"/>
      <c r="E9631" s="24" t="n"/>
      <c r="F9631" s="25">
        <f>IF($E9631="","",DATE(IF($A9631="",nominal_year,$A9631),$B9631,$C9631)+($D9631-IF(LEFT(hour_conv,1)="1",1,0))/24)</f>
        <v/>
      </c>
      <c r="G9631" s="26">
        <f>IF(F9631="","",INT(F9631))</f>
        <v/>
      </c>
      <c r="H9631">
        <f>IF(G9631="","",IF(AND(MONTH(G9631)*100+DAY(G9631)&gt;=season_lo,MONTH(G9631)*100+DAY(G9631)&lt;=season_hi),1,0))</f>
        <v/>
      </c>
      <c r="I9631">
        <f>IF(G9631="","",G9631-first_day+1)</f>
        <v/>
      </c>
      <c r="J9631" s="27">
        <f>IF(I9631="","",INDEX(Daily!$J$2:$J$421,I9631))</f>
        <v/>
      </c>
      <c r="K9631" s="27">
        <f>IF(J9631="","",J9631+cat_offset)</f>
        <v/>
      </c>
      <c r="L9631" s="27">
        <f>IF(J9631="","",MAX(0,E9631-J9631)^2)</f>
        <v/>
      </c>
      <c r="M9631" s="27">
        <f>IF(J9631="","",MAX(0,E9631-(J9631+twcdh_off))^2)</f>
        <v/>
      </c>
      <c r="N9631" s="27">
        <f>IF(E9631="","",MAX(0,E9631-swcdh_thr)^2)</f>
        <v/>
      </c>
      <c r="O9631">
        <f>IF(K9631="","",ROUND(E9631-K9631,0))</f>
        <v/>
      </c>
      <c r="P9631">
        <f>IF(O9631="","",IF(O9631&gt;=1,O9631,0))</f>
        <v/>
      </c>
      <c r="Q9631" s="27">
        <f>IF(E9631="","",MAX(0,E9631-22))</f>
        <v/>
      </c>
      <c r="R9631" s="27">
        <f>IF(H9631=1,E9631,"")</f>
        <v/>
      </c>
      <c r="S9631" s="27">
        <f>IF(AND(H9631=1,J9631&lt;&gt;""),E9631-J9631,"")</f>
        <v/>
      </c>
      <c r="T9631">
        <f>IF(G9631="","",MONTH(G9631))</f>
        <v/>
      </c>
    </row>
    <row r="9632">
      <c r="A9632" s="24" t="n"/>
      <c r="B9632" s="24" t="n"/>
      <c r="C9632" s="24" t="n"/>
      <c r="D9632" s="24" t="n"/>
      <c r="E9632" s="24" t="n"/>
      <c r="F9632" s="25">
        <f>IF($E9632="","",DATE(IF($A9632="",nominal_year,$A9632),$B9632,$C9632)+($D9632-IF(LEFT(hour_conv,1)="1",1,0))/24)</f>
        <v/>
      </c>
      <c r="G9632" s="26">
        <f>IF(F9632="","",INT(F9632))</f>
        <v/>
      </c>
      <c r="H9632">
        <f>IF(G9632="","",IF(AND(MONTH(G9632)*100+DAY(G9632)&gt;=season_lo,MONTH(G9632)*100+DAY(G9632)&lt;=season_hi),1,0))</f>
        <v/>
      </c>
      <c r="I9632">
        <f>IF(G9632="","",G9632-first_day+1)</f>
        <v/>
      </c>
      <c r="J9632" s="27">
        <f>IF(I9632="","",INDEX(Daily!$J$2:$J$421,I9632))</f>
        <v/>
      </c>
      <c r="K9632" s="27">
        <f>IF(J9632="","",J9632+cat_offset)</f>
        <v/>
      </c>
      <c r="L9632" s="27">
        <f>IF(J9632="","",MAX(0,E9632-J9632)^2)</f>
        <v/>
      </c>
      <c r="M9632" s="27">
        <f>IF(J9632="","",MAX(0,E9632-(J9632+twcdh_off))^2)</f>
        <v/>
      </c>
      <c r="N9632" s="27">
        <f>IF(E9632="","",MAX(0,E9632-swcdh_thr)^2)</f>
        <v/>
      </c>
      <c r="O9632">
        <f>IF(K9632="","",ROUND(E9632-K9632,0))</f>
        <v/>
      </c>
      <c r="P9632">
        <f>IF(O9632="","",IF(O9632&gt;=1,O9632,0))</f>
        <v/>
      </c>
      <c r="Q9632" s="27">
        <f>IF(E9632="","",MAX(0,E9632-22))</f>
        <v/>
      </c>
      <c r="R9632" s="27">
        <f>IF(H9632=1,E9632,"")</f>
        <v/>
      </c>
      <c r="S9632" s="27">
        <f>IF(AND(H9632=1,J9632&lt;&gt;""),E9632-J9632,"")</f>
        <v/>
      </c>
      <c r="T9632">
        <f>IF(G9632="","",MONTH(G9632))</f>
        <v/>
      </c>
    </row>
    <row r="9633">
      <c r="A9633" s="24" t="n"/>
      <c r="B9633" s="24" t="n"/>
      <c r="C9633" s="24" t="n"/>
      <c r="D9633" s="24" t="n"/>
      <c r="E9633" s="24" t="n"/>
      <c r="F9633" s="25">
        <f>IF($E9633="","",DATE(IF($A9633="",nominal_year,$A9633),$B9633,$C9633)+($D9633-IF(LEFT(hour_conv,1)="1",1,0))/24)</f>
        <v/>
      </c>
      <c r="G9633" s="26">
        <f>IF(F9633="","",INT(F9633))</f>
        <v/>
      </c>
      <c r="H9633">
        <f>IF(G9633="","",IF(AND(MONTH(G9633)*100+DAY(G9633)&gt;=season_lo,MONTH(G9633)*100+DAY(G9633)&lt;=season_hi),1,0))</f>
        <v/>
      </c>
      <c r="I9633">
        <f>IF(G9633="","",G9633-first_day+1)</f>
        <v/>
      </c>
      <c r="J9633" s="27">
        <f>IF(I9633="","",INDEX(Daily!$J$2:$J$421,I9633))</f>
        <v/>
      </c>
      <c r="K9633" s="27">
        <f>IF(J9633="","",J9633+cat_offset)</f>
        <v/>
      </c>
      <c r="L9633" s="27">
        <f>IF(J9633="","",MAX(0,E9633-J9633)^2)</f>
        <v/>
      </c>
      <c r="M9633" s="27">
        <f>IF(J9633="","",MAX(0,E9633-(J9633+twcdh_off))^2)</f>
        <v/>
      </c>
      <c r="N9633" s="27">
        <f>IF(E9633="","",MAX(0,E9633-swcdh_thr)^2)</f>
        <v/>
      </c>
      <c r="O9633">
        <f>IF(K9633="","",ROUND(E9633-K9633,0))</f>
        <v/>
      </c>
      <c r="P9633">
        <f>IF(O9633="","",IF(O9633&gt;=1,O9633,0))</f>
        <v/>
      </c>
      <c r="Q9633" s="27">
        <f>IF(E9633="","",MAX(0,E9633-22))</f>
        <v/>
      </c>
      <c r="R9633" s="27">
        <f>IF(H9633=1,E9633,"")</f>
        <v/>
      </c>
      <c r="S9633" s="27">
        <f>IF(AND(H9633=1,J9633&lt;&gt;""),E9633-J9633,"")</f>
        <v/>
      </c>
      <c r="T9633">
        <f>IF(G9633="","",MONTH(G9633))</f>
        <v/>
      </c>
    </row>
    <row r="9634">
      <c r="A9634" s="24" t="n"/>
      <c r="B9634" s="24" t="n"/>
      <c r="C9634" s="24" t="n"/>
      <c r="D9634" s="24" t="n"/>
      <c r="E9634" s="24" t="n"/>
      <c r="F9634" s="25">
        <f>IF($E9634="","",DATE(IF($A9634="",nominal_year,$A9634),$B9634,$C9634)+($D9634-IF(LEFT(hour_conv,1)="1",1,0))/24)</f>
        <v/>
      </c>
      <c r="G9634" s="26">
        <f>IF(F9634="","",INT(F9634))</f>
        <v/>
      </c>
      <c r="H9634">
        <f>IF(G9634="","",IF(AND(MONTH(G9634)*100+DAY(G9634)&gt;=season_lo,MONTH(G9634)*100+DAY(G9634)&lt;=season_hi),1,0))</f>
        <v/>
      </c>
      <c r="I9634">
        <f>IF(G9634="","",G9634-first_day+1)</f>
        <v/>
      </c>
      <c r="J9634" s="27">
        <f>IF(I9634="","",INDEX(Daily!$J$2:$J$421,I9634))</f>
        <v/>
      </c>
      <c r="K9634" s="27">
        <f>IF(J9634="","",J9634+cat_offset)</f>
        <v/>
      </c>
      <c r="L9634" s="27">
        <f>IF(J9634="","",MAX(0,E9634-J9634)^2)</f>
        <v/>
      </c>
      <c r="M9634" s="27">
        <f>IF(J9634="","",MAX(0,E9634-(J9634+twcdh_off))^2)</f>
        <v/>
      </c>
      <c r="N9634" s="27">
        <f>IF(E9634="","",MAX(0,E9634-swcdh_thr)^2)</f>
        <v/>
      </c>
      <c r="O9634">
        <f>IF(K9634="","",ROUND(E9634-K9634,0))</f>
        <v/>
      </c>
      <c r="P9634">
        <f>IF(O9634="","",IF(O9634&gt;=1,O9634,0))</f>
        <v/>
      </c>
      <c r="Q9634" s="27">
        <f>IF(E9634="","",MAX(0,E9634-22))</f>
        <v/>
      </c>
      <c r="R9634" s="27">
        <f>IF(H9634=1,E9634,"")</f>
        <v/>
      </c>
      <c r="S9634" s="27">
        <f>IF(AND(H9634=1,J9634&lt;&gt;""),E9634-J9634,"")</f>
        <v/>
      </c>
      <c r="T9634">
        <f>IF(G9634="","",MONTH(G9634))</f>
        <v/>
      </c>
    </row>
    <row r="9635">
      <c r="A9635" s="24" t="n"/>
      <c r="B9635" s="24" t="n"/>
      <c r="C9635" s="24" t="n"/>
      <c r="D9635" s="24" t="n"/>
      <c r="E9635" s="24" t="n"/>
      <c r="F9635" s="25">
        <f>IF($E9635="","",DATE(IF($A9635="",nominal_year,$A9635),$B9635,$C9635)+($D9635-IF(LEFT(hour_conv,1)="1",1,0))/24)</f>
        <v/>
      </c>
      <c r="G9635" s="26">
        <f>IF(F9635="","",INT(F9635))</f>
        <v/>
      </c>
      <c r="H9635">
        <f>IF(G9635="","",IF(AND(MONTH(G9635)*100+DAY(G9635)&gt;=season_lo,MONTH(G9635)*100+DAY(G9635)&lt;=season_hi),1,0))</f>
        <v/>
      </c>
      <c r="I9635">
        <f>IF(G9635="","",G9635-first_day+1)</f>
        <v/>
      </c>
      <c r="J9635" s="27">
        <f>IF(I9635="","",INDEX(Daily!$J$2:$J$421,I9635))</f>
        <v/>
      </c>
      <c r="K9635" s="27">
        <f>IF(J9635="","",J9635+cat_offset)</f>
        <v/>
      </c>
      <c r="L9635" s="27">
        <f>IF(J9635="","",MAX(0,E9635-J9635)^2)</f>
        <v/>
      </c>
      <c r="M9635" s="27">
        <f>IF(J9635="","",MAX(0,E9635-(J9635+twcdh_off))^2)</f>
        <v/>
      </c>
      <c r="N9635" s="27">
        <f>IF(E9635="","",MAX(0,E9635-swcdh_thr)^2)</f>
        <v/>
      </c>
      <c r="O9635">
        <f>IF(K9635="","",ROUND(E9635-K9635,0))</f>
        <v/>
      </c>
      <c r="P9635">
        <f>IF(O9635="","",IF(O9635&gt;=1,O9635,0))</f>
        <v/>
      </c>
      <c r="Q9635" s="27">
        <f>IF(E9635="","",MAX(0,E9635-22))</f>
        <v/>
      </c>
      <c r="R9635" s="27">
        <f>IF(H9635=1,E9635,"")</f>
        <v/>
      </c>
      <c r="S9635" s="27">
        <f>IF(AND(H9635=1,J9635&lt;&gt;""),E9635-J9635,"")</f>
        <v/>
      </c>
      <c r="T9635">
        <f>IF(G9635="","",MONTH(G9635))</f>
        <v/>
      </c>
    </row>
    <row r="9636">
      <c r="A9636" s="24" t="n"/>
      <c r="B9636" s="24" t="n"/>
      <c r="C9636" s="24" t="n"/>
      <c r="D9636" s="24" t="n"/>
      <c r="E9636" s="24" t="n"/>
      <c r="F9636" s="25">
        <f>IF($E9636="","",DATE(IF($A9636="",nominal_year,$A9636),$B9636,$C9636)+($D9636-IF(LEFT(hour_conv,1)="1",1,0))/24)</f>
        <v/>
      </c>
      <c r="G9636" s="26">
        <f>IF(F9636="","",INT(F9636))</f>
        <v/>
      </c>
      <c r="H9636">
        <f>IF(G9636="","",IF(AND(MONTH(G9636)*100+DAY(G9636)&gt;=season_lo,MONTH(G9636)*100+DAY(G9636)&lt;=season_hi),1,0))</f>
        <v/>
      </c>
      <c r="I9636">
        <f>IF(G9636="","",G9636-first_day+1)</f>
        <v/>
      </c>
      <c r="J9636" s="27">
        <f>IF(I9636="","",INDEX(Daily!$J$2:$J$421,I9636))</f>
        <v/>
      </c>
      <c r="K9636" s="27">
        <f>IF(J9636="","",J9636+cat_offset)</f>
        <v/>
      </c>
      <c r="L9636" s="27">
        <f>IF(J9636="","",MAX(0,E9636-J9636)^2)</f>
        <v/>
      </c>
      <c r="M9636" s="27">
        <f>IF(J9636="","",MAX(0,E9636-(J9636+twcdh_off))^2)</f>
        <v/>
      </c>
      <c r="N9636" s="27">
        <f>IF(E9636="","",MAX(0,E9636-swcdh_thr)^2)</f>
        <v/>
      </c>
      <c r="O9636">
        <f>IF(K9636="","",ROUND(E9636-K9636,0))</f>
        <v/>
      </c>
      <c r="P9636">
        <f>IF(O9636="","",IF(O9636&gt;=1,O9636,0))</f>
        <v/>
      </c>
      <c r="Q9636" s="27">
        <f>IF(E9636="","",MAX(0,E9636-22))</f>
        <v/>
      </c>
      <c r="R9636" s="27">
        <f>IF(H9636=1,E9636,"")</f>
        <v/>
      </c>
      <c r="S9636" s="27">
        <f>IF(AND(H9636=1,J9636&lt;&gt;""),E9636-J9636,"")</f>
        <v/>
      </c>
      <c r="T9636">
        <f>IF(G9636="","",MONTH(G9636))</f>
        <v/>
      </c>
    </row>
    <row r="9637">
      <c r="A9637" s="24" t="n"/>
      <c r="B9637" s="24" t="n"/>
      <c r="C9637" s="24" t="n"/>
      <c r="D9637" s="24" t="n"/>
      <c r="E9637" s="24" t="n"/>
      <c r="F9637" s="25">
        <f>IF($E9637="","",DATE(IF($A9637="",nominal_year,$A9637),$B9637,$C9637)+($D9637-IF(LEFT(hour_conv,1)="1",1,0))/24)</f>
        <v/>
      </c>
      <c r="G9637" s="26">
        <f>IF(F9637="","",INT(F9637))</f>
        <v/>
      </c>
      <c r="H9637">
        <f>IF(G9637="","",IF(AND(MONTH(G9637)*100+DAY(G9637)&gt;=season_lo,MONTH(G9637)*100+DAY(G9637)&lt;=season_hi),1,0))</f>
        <v/>
      </c>
      <c r="I9637">
        <f>IF(G9637="","",G9637-first_day+1)</f>
        <v/>
      </c>
      <c r="J9637" s="27">
        <f>IF(I9637="","",INDEX(Daily!$J$2:$J$421,I9637))</f>
        <v/>
      </c>
      <c r="K9637" s="27">
        <f>IF(J9637="","",J9637+cat_offset)</f>
        <v/>
      </c>
      <c r="L9637" s="27">
        <f>IF(J9637="","",MAX(0,E9637-J9637)^2)</f>
        <v/>
      </c>
      <c r="M9637" s="27">
        <f>IF(J9637="","",MAX(0,E9637-(J9637+twcdh_off))^2)</f>
        <v/>
      </c>
      <c r="N9637" s="27">
        <f>IF(E9637="","",MAX(0,E9637-swcdh_thr)^2)</f>
        <v/>
      </c>
      <c r="O9637">
        <f>IF(K9637="","",ROUND(E9637-K9637,0))</f>
        <v/>
      </c>
      <c r="P9637">
        <f>IF(O9637="","",IF(O9637&gt;=1,O9637,0))</f>
        <v/>
      </c>
      <c r="Q9637" s="27">
        <f>IF(E9637="","",MAX(0,E9637-22))</f>
        <v/>
      </c>
      <c r="R9637" s="27">
        <f>IF(H9637=1,E9637,"")</f>
        <v/>
      </c>
      <c r="S9637" s="27">
        <f>IF(AND(H9637=1,J9637&lt;&gt;""),E9637-J9637,"")</f>
        <v/>
      </c>
      <c r="T9637">
        <f>IF(G9637="","",MONTH(G9637))</f>
        <v/>
      </c>
    </row>
    <row r="9638">
      <c r="A9638" s="24" t="n"/>
      <c r="B9638" s="24" t="n"/>
      <c r="C9638" s="24" t="n"/>
      <c r="D9638" s="24" t="n"/>
      <c r="E9638" s="24" t="n"/>
      <c r="F9638" s="25">
        <f>IF($E9638="","",DATE(IF($A9638="",nominal_year,$A9638),$B9638,$C9638)+($D9638-IF(LEFT(hour_conv,1)="1",1,0))/24)</f>
        <v/>
      </c>
      <c r="G9638" s="26">
        <f>IF(F9638="","",INT(F9638))</f>
        <v/>
      </c>
      <c r="H9638">
        <f>IF(G9638="","",IF(AND(MONTH(G9638)*100+DAY(G9638)&gt;=season_lo,MONTH(G9638)*100+DAY(G9638)&lt;=season_hi),1,0))</f>
        <v/>
      </c>
      <c r="I9638">
        <f>IF(G9638="","",G9638-first_day+1)</f>
        <v/>
      </c>
      <c r="J9638" s="27">
        <f>IF(I9638="","",INDEX(Daily!$J$2:$J$421,I9638))</f>
        <v/>
      </c>
      <c r="K9638" s="27">
        <f>IF(J9638="","",J9638+cat_offset)</f>
        <v/>
      </c>
      <c r="L9638" s="27">
        <f>IF(J9638="","",MAX(0,E9638-J9638)^2)</f>
        <v/>
      </c>
      <c r="M9638" s="27">
        <f>IF(J9638="","",MAX(0,E9638-(J9638+twcdh_off))^2)</f>
        <v/>
      </c>
      <c r="N9638" s="27">
        <f>IF(E9638="","",MAX(0,E9638-swcdh_thr)^2)</f>
        <v/>
      </c>
      <c r="O9638">
        <f>IF(K9638="","",ROUND(E9638-K9638,0))</f>
        <v/>
      </c>
      <c r="P9638">
        <f>IF(O9638="","",IF(O9638&gt;=1,O9638,0))</f>
        <v/>
      </c>
      <c r="Q9638" s="27">
        <f>IF(E9638="","",MAX(0,E9638-22))</f>
        <v/>
      </c>
      <c r="R9638" s="27">
        <f>IF(H9638=1,E9638,"")</f>
        <v/>
      </c>
      <c r="S9638" s="27">
        <f>IF(AND(H9638=1,J9638&lt;&gt;""),E9638-J9638,"")</f>
        <v/>
      </c>
      <c r="T9638">
        <f>IF(G9638="","",MONTH(G9638))</f>
        <v/>
      </c>
    </row>
    <row r="9639">
      <c r="A9639" s="24" t="n"/>
      <c r="B9639" s="24" t="n"/>
      <c r="C9639" s="24" t="n"/>
      <c r="D9639" s="24" t="n"/>
      <c r="E9639" s="24" t="n"/>
      <c r="F9639" s="25">
        <f>IF($E9639="","",DATE(IF($A9639="",nominal_year,$A9639),$B9639,$C9639)+($D9639-IF(LEFT(hour_conv,1)="1",1,0))/24)</f>
        <v/>
      </c>
      <c r="G9639" s="26">
        <f>IF(F9639="","",INT(F9639))</f>
        <v/>
      </c>
      <c r="H9639">
        <f>IF(G9639="","",IF(AND(MONTH(G9639)*100+DAY(G9639)&gt;=season_lo,MONTH(G9639)*100+DAY(G9639)&lt;=season_hi),1,0))</f>
        <v/>
      </c>
      <c r="I9639">
        <f>IF(G9639="","",G9639-first_day+1)</f>
        <v/>
      </c>
      <c r="J9639" s="27">
        <f>IF(I9639="","",INDEX(Daily!$J$2:$J$421,I9639))</f>
        <v/>
      </c>
      <c r="K9639" s="27">
        <f>IF(J9639="","",J9639+cat_offset)</f>
        <v/>
      </c>
      <c r="L9639" s="27">
        <f>IF(J9639="","",MAX(0,E9639-J9639)^2)</f>
        <v/>
      </c>
      <c r="M9639" s="27">
        <f>IF(J9639="","",MAX(0,E9639-(J9639+twcdh_off))^2)</f>
        <v/>
      </c>
      <c r="N9639" s="27">
        <f>IF(E9639="","",MAX(0,E9639-swcdh_thr)^2)</f>
        <v/>
      </c>
      <c r="O9639">
        <f>IF(K9639="","",ROUND(E9639-K9639,0))</f>
        <v/>
      </c>
      <c r="P9639">
        <f>IF(O9639="","",IF(O9639&gt;=1,O9639,0))</f>
        <v/>
      </c>
      <c r="Q9639" s="27">
        <f>IF(E9639="","",MAX(0,E9639-22))</f>
        <v/>
      </c>
      <c r="R9639" s="27">
        <f>IF(H9639=1,E9639,"")</f>
        <v/>
      </c>
      <c r="S9639" s="27">
        <f>IF(AND(H9639=1,J9639&lt;&gt;""),E9639-J9639,"")</f>
        <v/>
      </c>
      <c r="T9639">
        <f>IF(G9639="","",MONTH(G9639))</f>
        <v/>
      </c>
    </row>
    <row r="9640">
      <c r="A9640" s="24" t="n"/>
      <c r="B9640" s="24" t="n"/>
      <c r="C9640" s="24" t="n"/>
      <c r="D9640" s="24" t="n"/>
      <c r="E9640" s="24" t="n"/>
      <c r="F9640" s="25">
        <f>IF($E9640="","",DATE(IF($A9640="",nominal_year,$A9640),$B9640,$C9640)+($D9640-IF(LEFT(hour_conv,1)="1",1,0))/24)</f>
        <v/>
      </c>
      <c r="G9640" s="26">
        <f>IF(F9640="","",INT(F9640))</f>
        <v/>
      </c>
      <c r="H9640">
        <f>IF(G9640="","",IF(AND(MONTH(G9640)*100+DAY(G9640)&gt;=season_lo,MONTH(G9640)*100+DAY(G9640)&lt;=season_hi),1,0))</f>
        <v/>
      </c>
      <c r="I9640">
        <f>IF(G9640="","",G9640-first_day+1)</f>
        <v/>
      </c>
      <c r="J9640" s="27">
        <f>IF(I9640="","",INDEX(Daily!$J$2:$J$421,I9640))</f>
        <v/>
      </c>
      <c r="K9640" s="27">
        <f>IF(J9640="","",J9640+cat_offset)</f>
        <v/>
      </c>
      <c r="L9640" s="27">
        <f>IF(J9640="","",MAX(0,E9640-J9640)^2)</f>
        <v/>
      </c>
      <c r="M9640" s="27">
        <f>IF(J9640="","",MAX(0,E9640-(J9640+twcdh_off))^2)</f>
        <v/>
      </c>
      <c r="N9640" s="27">
        <f>IF(E9640="","",MAX(0,E9640-swcdh_thr)^2)</f>
        <v/>
      </c>
      <c r="O9640">
        <f>IF(K9640="","",ROUND(E9640-K9640,0))</f>
        <v/>
      </c>
      <c r="P9640">
        <f>IF(O9640="","",IF(O9640&gt;=1,O9640,0))</f>
        <v/>
      </c>
      <c r="Q9640" s="27">
        <f>IF(E9640="","",MAX(0,E9640-22))</f>
        <v/>
      </c>
      <c r="R9640" s="27">
        <f>IF(H9640=1,E9640,"")</f>
        <v/>
      </c>
      <c r="S9640" s="27">
        <f>IF(AND(H9640=1,J9640&lt;&gt;""),E9640-J9640,"")</f>
        <v/>
      </c>
      <c r="T9640">
        <f>IF(G9640="","",MONTH(G9640))</f>
        <v/>
      </c>
    </row>
    <row r="9641">
      <c r="A9641" s="24" t="n"/>
      <c r="B9641" s="24" t="n"/>
      <c r="C9641" s="24" t="n"/>
      <c r="D9641" s="24" t="n"/>
      <c r="E9641" s="24" t="n"/>
      <c r="F9641" s="25">
        <f>IF($E9641="","",DATE(IF($A9641="",nominal_year,$A9641),$B9641,$C9641)+($D9641-IF(LEFT(hour_conv,1)="1",1,0))/24)</f>
        <v/>
      </c>
      <c r="G9641" s="26">
        <f>IF(F9641="","",INT(F9641))</f>
        <v/>
      </c>
      <c r="H9641">
        <f>IF(G9641="","",IF(AND(MONTH(G9641)*100+DAY(G9641)&gt;=season_lo,MONTH(G9641)*100+DAY(G9641)&lt;=season_hi),1,0))</f>
        <v/>
      </c>
      <c r="I9641">
        <f>IF(G9641="","",G9641-first_day+1)</f>
        <v/>
      </c>
      <c r="J9641" s="27">
        <f>IF(I9641="","",INDEX(Daily!$J$2:$J$421,I9641))</f>
        <v/>
      </c>
      <c r="K9641" s="27">
        <f>IF(J9641="","",J9641+cat_offset)</f>
        <v/>
      </c>
      <c r="L9641" s="27">
        <f>IF(J9641="","",MAX(0,E9641-J9641)^2)</f>
        <v/>
      </c>
      <c r="M9641" s="27">
        <f>IF(J9641="","",MAX(0,E9641-(J9641+twcdh_off))^2)</f>
        <v/>
      </c>
      <c r="N9641" s="27">
        <f>IF(E9641="","",MAX(0,E9641-swcdh_thr)^2)</f>
        <v/>
      </c>
      <c r="O9641">
        <f>IF(K9641="","",ROUND(E9641-K9641,0))</f>
        <v/>
      </c>
      <c r="P9641">
        <f>IF(O9641="","",IF(O9641&gt;=1,O9641,0))</f>
        <v/>
      </c>
      <c r="Q9641" s="27">
        <f>IF(E9641="","",MAX(0,E9641-22))</f>
        <v/>
      </c>
      <c r="R9641" s="27">
        <f>IF(H9641=1,E9641,"")</f>
        <v/>
      </c>
      <c r="S9641" s="27">
        <f>IF(AND(H9641=1,J9641&lt;&gt;""),E9641-J9641,"")</f>
        <v/>
      </c>
      <c r="T9641">
        <f>IF(G9641="","",MONTH(G9641))</f>
        <v/>
      </c>
    </row>
    <row r="9642">
      <c r="A9642" s="24" t="n"/>
      <c r="B9642" s="24" t="n"/>
      <c r="C9642" s="24" t="n"/>
      <c r="D9642" s="24" t="n"/>
      <c r="E9642" s="24" t="n"/>
      <c r="F9642" s="25">
        <f>IF($E9642="","",DATE(IF($A9642="",nominal_year,$A9642),$B9642,$C9642)+($D9642-IF(LEFT(hour_conv,1)="1",1,0))/24)</f>
        <v/>
      </c>
      <c r="G9642" s="26">
        <f>IF(F9642="","",INT(F9642))</f>
        <v/>
      </c>
      <c r="H9642">
        <f>IF(G9642="","",IF(AND(MONTH(G9642)*100+DAY(G9642)&gt;=season_lo,MONTH(G9642)*100+DAY(G9642)&lt;=season_hi),1,0))</f>
        <v/>
      </c>
      <c r="I9642">
        <f>IF(G9642="","",G9642-first_day+1)</f>
        <v/>
      </c>
      <c r="J9642" s="27">
        <f>IF(I9642="","",INDEX(Daily!$J$2:$J$421,I9642))</f>
        <v/>
      </c>
      <c r="K9642" s="27">
        <f>IF(J9642="","",J9642+cat_offset)</f>
        <v/>
      </c>
      <c r="L9642" s="27">
        <f>IF(J9642="","",MAX(0,E9642-J9642)^2)</f>
        <v/>
      </c>
      <c r="M9642" s="27">
        <f>IF(J9642="","",MAX(0,E9642-(J9642+twcdh_off))^2)</f>
        <v/>
      </c>
      <c r="N9642" s="27">
        <f>IF(E9642="","",MAX(0,E9642-swcdh_thr)^2)</f>
        <v/>
      </c>
      <c r="O9642">
        <f>IF(K9642="","",ROUND(E9642-K9642,0))</f>
        <v/>
      </c>
      <c r="P9642">
        <f>IF(O9642="","",IF(O9642&gt;=1,O9642,0))</f>
        <v/>
      </c>
      <c r="Q9642" s="27">
        <f>IF(E9642="","",MAX(0,E9642-22))</f>
        <v/>
      </c>
      <c r="R9642" s="27">
        <f>IF(H9642=1,E9642,"")</f>
        <v/>
      </c>
      <c r="S9642" s="27">
        <f>IF(AND(H9642=1,J9642&lt;&gt;""),E9642-J9642,"")</f>
        <v/>
      </c>
      <c r="T9642">
        <f>IF(G9642="","",MONTH(G9642))</f>
        <v/>
      </c>
    </row>
    <row r="9643">
      <c r="A9643" s="24" t="n"/>
      <c r="B9643" s="24" t="n"/>
      <c r="C9643" s="24" t="n"/>
      <c r="D9643" s="24" t="n"/>
      <c r="E9643" s="24" t="n"/>
      <c r="F9643" s="25">
        <f>IF($E9643="","",DATE(IF($A9643="",nominal_year,$A9643),$B9643,$C9643)+($D9643-IF(LEFT(hour_conv,1)="1",1,0))/24)</f>
        <v/>
      </c>
      <c r="G9643" s="26">
        <f>IF(F9643="","",INT(F9643))</f>
        <v/>
      </c>
      <c r="H9643">
        <f>IF(G9643="","",IF(AND(MONTH(G9643)*100+DAY(G9643)&gt;=season_lo,MONTH(G9643)*100+DAY(G9643)&lt;=season_hi),1,0))</f>
        <v/>
      </c>
      <c r="I9643">
        <f>IF(G9643="","",G9643-first_day+1)</f>
        <v/>
      </c>
      <c r="J9643" s="27">
        <f>IF(I9643="","",INDEX(Daily!$J$2:$J$421,I9643))</f>
        <v/>
      </c>
      <c r="K9643" s="27">
        <f>IF(J9643="","",J9643+cat_offset)</f>
        <v/>
      </c>
      <c r="L9643" s="27">
        <f>IF(J9643="","",MAX(0,E9643-J9643)^2)</f>
        <v/>
      </c>
      <c r="M9643" s="27">
        <f>IF(J9643="","",MAX(0,E9643-(J9643+twcdh_off))^2)</f>
        <v/>
      </c>
      <c r="N9643" s="27">
        <f>IF(E9643="","",MAX(0,E9643-swcdh_thr)^2)</f>
        <v/>
      </c>
      <c r="O9643">
        <f>IF(K9643="","",ROUND(E9643-K9643,0))</f>
        <v/>
      </c>
      <c r="P9643">
        <f>IF(O9643="","",IF(O9643&gt;=1,O9643,0))</f>
        <v/>
      </c>
      <c r="Q9643" s="27">
        <f>IF(E9643="","",MAX(0,E9643-22))</f>
        <v/>
      </c>
      <c r="R9643" s="27">
        <f>IF(H9643=1,E9643,"")</f>
        <v/>
      </c>
      <c r="S9643" s="27">
        <f>IF(AND(H9643=1,J9643&lt;&gt;""),E9643-J9643,"")</f>
        <v/>
      </c>
      <c r="T9643">
        <f>IF(G9643="","",MONTH(G9643))</f>
        <v/>
      </c>
    </row>
    <row r="9644">
      <c r="A9644" s="24" t="n"/>
      <c r="B9644" s="24" t="n"/>
      <c r="C9644" s="24" t="n"/>
      <c r="D9644" s="24" t="n"/>
      <c r="E9644" s="24" t="n"/>
      <c r="F9644" s="25">
        <f>IF($E9644="","",DATE(IF($A9644="",nominal_year,$A9644),$B9644,$C9644)+($D9644-IF(LEFT(hour_conv,1)="1",1,0))/24)</f>
        <v/>
      </c>
      <c r="G9644" s="26">
        <f>IF(F9644="","",INT(F9644))</f>
        <v/>
      </c>
      <c r="H9644">
        <f>IF(G9644="","",IF(AND(MONTH(G9644)*100+DAY(G9644)&gt;=season_lo,MONTH(G9644)*100+DAY(G9644)&lt;=season_hi),1,0))</f>
        <v/>
      </c>
      <c r="I9644">
        <f>IF(G9644="","",G9644-first_day+1)</f>
        <v/>
      </c>
      <c r="J9644" s="27">
        <f>IF(I9644="","",INDEX(Daily!$J$2:$J$421,I9644))</f>
        <v/>
      </c>
      <c r="K9644" s="27">
        <f>IF(J9644="","",J9644+cat_offset)</f>
        <v/>
      </c>
      <c r="L9644" s="27">
        <f>IF(J9644="","",MAX(0,E9644-J9644)^2)</f>
        <v/>
      </c>
      <c r="M9644" s="27">
        <f>IF(J9644="","",MAX(0,E9644-(J9644+twcdh_off))^2)</f>
        <v/>
      </c>
      <c r="N9644" s="27">
        <f>IF(E9644="","",MAX(0,E9644-swcdh_thr)^2)</f>
        <v/>
      </c>
      <c r="O9644">
        <f>IF(K9644="","",ROUND(E9644-K9644,0))</f>
        <v/>
      </c>
      <c r="P9644">
        <f>IF(O9644="","",IF(O9644&gt;=1,O9644,0))</f>
        <v/>
      </c>
      <c r="Q9644" s="27">
        <f>IF(E9644="","",MAX(0,E9644-22))</f>
        <v/>
      </c>
      <c r="R9644" s="27">
        <f>IF(H9644=1,E9644,"")</f>
        <v/>
      </c>
      <c r="S9644" s="27">
        <f>IF(AND(H9644=1,J9644&lt;&gt;""),E9644-J9644,"")</f>
        <v/>
      </c>
      <c r="T9644">
        <f>IF(G9644="","",MONTH(G9644))</f>
        <v/>
      </c>
    </row>
    <row r="9645">
      <c r="A9645" s="24" t="n"/>
      <c r="B9645" s="24" t="n"/>
      <c r="C9645" s="24" t="n"/>
      <c r="D9645" s="24" t="n"/>
      <c r="E9645" s="24" t="n"/>
      <c r="F9645" s="25">
        <f>IF($E9645="","",DATE(IF($A9645="",nominal_year,$A9645),$B9645,$C9645)+($D9645-IF(LEFT(hour_conv,1)="1",1,0))/24)</f>
        <v/>
      </c>
      <c r="G9645" s="26">
        <f>IF(F9645="","",INT(F9645))</f>
        <v/>
      </c>
      <c r="H9645">
        <f>IF(G9645="","",IF(AND(MONTH(G9645)*100+DAY(G9645)&gt;=season_lo,MONTH(G9645)*100+DAY(G9645)&lt;=season_hi),1,0))</f>
        <v/>
      </c>
      <c r="I9645">
        <f>IF(G9645="","",G9645-first_day+1)</f>
        <v/>
      </c>
      <c r="J9645" s="27">
        <f>IF(I9645="","",INDEX(Daily!$J$2:$J$421,I9645))</f>
        <v/>
      </c>
      <c r="K9645" s="27">
        <f>IF(J9645="","",J9645+cat_offset)</f>
        <v/>
      </c>
      <c r="L9645" s="27">
        <f>IF(J9645="","",MAX(0,E9645-J9645)^2)</f>
        <v/>
      </c>
      <c r="M9645" s="27">
        <f>IF(J9645="","",MAX(0,E9645-(J9645+twcdh_off))^2)</f>
        <v/>
      </c>
      <c r="N9645" s="27">
        <f>IF(E9645="","",MAX(0,E9645-swcdh_thr)^2)</f>
        <v/>
      </c>
      <c r="O9645">
        <f>IF(K9645="","",ROUND(E9645-K9645,0))</f>
        <v/>
      </c>
      <c r="P9645">
        <f>IF(O9645="","",IF(O9645&gt;=1,O9645,0))</f>
        <v/>
      </c>
      <c r="Q9645" s="27">
        <f>IF(E9645="","",MAX(0,E9645-22))</f>
        <v/>
      </c>
      <c r="R9645" s="27">
        <f>IF(H9645=1,E9645,"")</f>
        <v/>
      </c>
      <c r="S9645" s="27">
        <f>IF(AND(H9645=1,J9645&lt;&gt;""),E9645-J9645,"")</f>
        <v/>
      </c>
      <c r="T9645">
        <f>IF(G9645="","",MONTH(G9645))</f>
        <v/>
      </c>
    </row>
    <row r="9646">
      <c r="A9646" s="24" t="n"/>
      <c r="B9646" s="24" t="n"/>
      <c r="C9646" s="24" t="n"/>
      <c r="D9646" s="24" t="n"/>
      <c r="E9646" s="24" t="n"/>
      <c r="F9646" s="25">
        <f>IF($E9646="","",DATE(IF($A9646="",nominal_year,$A9646),$B9646,$C9646)+($D9646-IF(LEFT(hour_conv,1)="1",1,0))/24)</f>
        <v/>
      </c>
      <c r="G9646" s="26">
        <f>IF(F9646="","",INT(F9646))</f>
        <v/>
      </c>
      <c r="H9646">
        <f>IF(G9646="","",IF(AND(MONTH(G9646)*100+DAY(G9646)&gt;=season_lo,MONTH(G9646)*100+DAY(G9646)&lt;=season_hi),1,0))</f>
        <v/>
      </c>
      <c r="I9646">
        <f>IF(G9646="","",G9646-first_day+1)</f>
        <v/>
      </c>
      <c r="J9646" s="27">
        <f>IF(I9646="","",INDEX(Daily!$J$2:$J$421,I9646))</f>
        <v/>
      </c>
      <c r="K9646" s="27">
        <f>IF(J9646="","",J9646+cat_offset)</f>
        <v/>
      </c>
      <c r="L9646" s="27">
        <f>IF(J9646="","",MAX(0,E9646-J9646)^2)</f>
        <v/>
      </c>
      <c r="M9646" s="27">
        <f>IF(J9646="","",MAX(0,E9646-(J9646+twcdh_off))^2)</f>
        <v/>
      </c>
      <c r="N9646" s="27">
        <f>IF(E9646="","",MAX(0,E9646-swcdh_thr)^2)</f>
        <v/>
      </c>
      <c r="O9646">
        <f>IF(K9646="","",ROUND(E9646-K9646,0))</f>
        <v/>
      </c>
      <c r="P9646">
        <f>IF(O9646="","",IF(O9646&gt;=1,O9646,0))</f>
        <v/>
      </c>
      <c r="Q9646" s="27">
        <f>IF(E9646="","",MAX(0,E9646-22))</f>
        <v/>
      </c>
      <c r="R9646" s="27">
        <f>IF(H9646=1,E9646,"")</f>
        <v/>
      </c>
      <c r="S9646" s="27">
        <f>IF(AND(H9646=1,J9646&lt;&gt;""),E9646-J9646,"")</f>
        <v/>
      </c>
      <c r="T9646">
        <f>IF(G9646="","",MONTH(G9646))</f>
        <v/>
      </c>
    </row>
    <row r="9647">
      <c r="A9647" s="24" t="n"/>
      <c r="B9647" s="24" t="n"/>
      <c r="C9647" s="24" t="n"/>
      <c r="D9647" s="24" t="n"/>
      <c r="E9647" s="24" t="n"/>
      <c r="F9647" s="25">
        <f>IF($E9647="","",DATE(IF($A9647="",nominal_year,$A9647),$B9647,$C9647)+($D9647-IF(LEFT(hour_conv,1)="1",1,0))/24)</f>
        <v/>
      </c>
      <c r="G9647" s="26">
        <f>IF(F9647="","",INT(F9647))</f>
        <v/>
      </c>
      <c r="H9647">
        <f>IF(G9647="","",IF(AND(MONTH(G9647)*100+DAY(G9647)&gt;=season_lo,MONTH(G9647)*100+DAY(G9647)&lt;=season_hi),1,0))</f>
        <v/>
      </c>
      <c r="I9647">
        <f>IF(G9647="","",G9647-first_day+1)</f>
        <v/>
      </c>
      <c r="J9647" s="27">
        <f>IF(I9647="","",INDEX(Daily!$J$2:$J$421,I9647))</f>
        <v/>
      </c>
      <c r="K9647" s="27">
        <f>IF(J9647="","",J9647+cat_offset)</f>
        <v/>
      </c>
      <c r="L9647" s="27">
        <f>IF(J9647="","",MAX(0,E9647-J9647)^2)</f>
        <v/>
      </c>
      <c r="M9647" s="27">
        <f>IF(J9647="","",MAX(0,E9647-(J9647+twcdh_off))^2)</f>
        <v/>
      </c>
      <c r="N9647" s="27">
        <f>IF(E9647="","",MAX(0,E9647-swcdh_thr)^2)</f>
        <v/>
      </c>
      <c r="O9647">
        <f>IF(K9647="","",ROUND(E9647-K9647,0))</f>
        <v/>
      </c>
      <c r="P9647">
        <f>IF(O9647="","",IF(O9647&gt;=1,O9647,0))</f>
        <v/>
      </c>
      <c r="Q9647" s="27">
        <f>IF(E9647="","",MAX(0,E9647-22))</f>
        <v/>
      </c>
      <c r="R9647" s="27">
        <f>IF(H9647=1,E9647,"")</f>
        <v/>
      </c>
      <c r="S9647" s="27">
        <f>IF(AND(H9647=1,J9647&lt;&gt;""),E9647-J9647,"")</f>
        <v/>
      </c>
      <c r="T9647">
        <f>IF(G9647="","",MONTH(G9647))</f>
        <v/>
      </c>
    </row>
    <row r="9648">
      <c r="A9648" s="24" t="n"/>
      <c r="B9648" s="24" t="n"/>
      <c r="C9648" s="24" t="n"/>
      <c r="D9648" s="24" t="n"/>
      <c r="E9648" s="24" t="n"/>
      <c r="F9648" s="25">
        <f>IF($E9648="","",DATE(IF($A9648="",nominal_year,$A9648),$B9648,$C9648)+($D9648-IF(LEFT(hour_conv,1)="1",1,0))/24)</f>
        <v/>
      </c>
      <c r="G9648" s="26">
        <f>IF(F9648="","",INT(F9648))</f>
        <v/>
      </c>
      <c r="H9648">
        <f>IF(G9648="","",IF(AND(MONTH(G9648)*100+DAY(G9648)&gt;=season_lo,MONTH(G9648)*100+DAY(G9648)&lt;=season_hi),1,0))</f>
        <v/>
      </c>
      <c r="I9648">
        <f>IF(G9648="","",G9648-first_day+1)</f>
        <v/>
      </c>
      <c r="J9648" s="27">
        <f>IF(I9648="","",INDEX(Daily!$J$2:$J$421,I9648))</f>
        <v/>
      </c>
      <c r="K9648" s="27">
        <f>IF(J9648="","",J9648+cat_offset)</f>
        <v/>
      </c>
      <c r="L9648" s="27">
        <f>IF(J9648="","",MAX(0,E9648-J9648)^2)</f>
        <v/>
      </c>
      <c r="M9648" s="27">
        <f>IF(J9648="","",MAX(0,E9648-(J9648+twcdh_off))^2)</f>
        <v/>
      </c>
      <c r="N9648" s="27">
        <f>IF(E9648="","",MAX(0,E9648-swcdh_thr)^2)</f>
        <v/>
      </c>
      <c r="O9648">
        <f>IF(K9648="","",ROUND(E9648-K9648,0))</f>
        <v/>
      </c>
      <c r="P9648">
        <f>IF(O9648="","",IF(O9648&gt;=1,O9648,0))</f>
        <v/>
      </c>
      <c r="Q9648" s="27">
        <f>IF(E9648="","",MAX(0,E9648-22))</f>
        <v/>
      </c>
      <c r="R9648" s="27">
        <f>IF(H9648=1,E9648,"")</f>
        <v/>
      </c>
      <c r="S9648" s="27">
        <f>IF(AND(H9648=1,J9648&lt;&gt;""),E9648-J9648,"")</f>
        <v/>
      </c>
      <c r="T9648">
        <f>IF(G9648="","",MONTH(G9648))</f>
        <v/>
      </c>
    </row>
    <row r="9649">
      <c r="A9649" s="24" t="n"/>
      <c r="B9649" s="24" t="n"/>
      <c r="C9649" s="24" t="n"/>
      <c r="D9649" s="24" t="n"/>
      <c r="E9649" s="24" t="n"/>
      <c r="F9649" s="25">
        <f>IF($E9649="","",DATE(IF($A9649="",nominal_year,$A9649),$B9649,$C9649)+($D9649-IF(LEFT(hour_conv,1)="1",1,0))/24)</f>
        <v/>
      </c>
      <c r="G9649" s="26">
        <f>IF(F9649="","",INT(F9649))</f>
        <v/>
      </c>
      <c r="H9649">
        <f>IF(G9649="","",IF(AND(MONTH(G9649)*100+DAY(G9649)&gt;=season_lo,MONTH(G9649)*100+DAY(G9649)&lt;=season_hi),1,0))</f>
        <v/>
      </c>
      <c r="I9649">
        <f>IF(G9649="","",G9649-first_day+1)</f>
        <v/>
      </c>
      <c r="J9649" s="27">
        <f>IF(I9649="","",INDEX(Daily!$J$2:$J$421,I9649))</f>
        <v/>
      </c>
      <c r="K9649" s="27">
        <f>IF(J9649="","",J9649+cat_offset)</f>
        <v/>
      </c>
      <c r="L9649" s="27">
        <f>IF(J9649="","",MAX(0,E9649-J9649)^2)</f>
        <v/>
      </c>
      <c r="M9649" s="27">
        <f>IF(J9649="","",MAX(0,E9649-(J9649+twcdh_off))^2)</f>
        <v/>
      </c>
      <c r="N9649" s="27">
        <f>IF(E9649="","",MAX(0,E9649-swcdh_thr)^2)</f>
        <v/>
      </c>
      <c r="O9649">
        <f>IF(K9649="","",ROUND(E9649-K9649,0))</f>
        <v/>
      </c>
      <c r="P9649">
        <f>IF(O9649="","",IF(O9649&gt;=1,O9649,0))</f>
        <v/>
      </c>
      <c r="Q9649" s="27">
        <f>IF(E9649="","",MAX(0,E9649-22))</f>
        <v/>
      </c>
      <c r="R9649" s="27">
        <f>IF(H9649=1,E9649,"")</f>
        <v/>
      </c>
      <c r="S9649" s="27">
        <f>IF(AND(H9649=1,J9649&lt;&gt;""),E9649-J9649,"")</f>
        <v/>
      </c>
      <c r="T9649">
        <f>IF(G9649="","",MONTH(G9649))</f>
        <v/>
      </c>
    </row>
    <row r="9650">
      <c r="A9650" s="24" t="n"/>
      <c r="B9650" s="24" t="n"/>
      <c r="C9650" s="24" t="n"/>
      <c r="D9650" s="24" t="n"/>
      <c r="E9650" s="24" t="n"/>
      <c r="F9650" s="25">
        <f>IF($E9650="","",DATE(IF($A9650="",nominal_year,$A9650),$B9650,$C9650)+($D9650-IF(LEFT(hour_conv,1)="1",1,0))/24)</f>
        <v/>
      </c>
      <c r="G9650" s="26">
        <f>IF(F9650="","",INT(F9650))</f>
        <v/>
      </c>
      <c r="H9650">
        <f>IF(G9650="","",IF(AND(MONTH(G9650)*100+DAY(G9650)&gt;=season_lo,MONTH(G9650)*100+DAY(G9650)&lt;=season_hi),1,0))</f>
        <v/>
      </c>
      <c r="I9650">
        <f>IF(G9650="","",G9650-first_day+1)</f>
        <v/>
      </c>
      <c r="J9650" s="27">
        <f>IF(I9650="","",INDEX(Daily!$J$2:$J$421,I9650))</f>
        <v/>
      </c>
      <c r="K9650" s="27">
        <f>IF(J9650="","",J9650+cat_offset)</f>
        <v/>
      </c>
      <c r="L9650" s="27">
        <f>IF(J9650="","",MAX(0,E9650-J9650)^2)</f>
        <v/>
      </c>
      <c r="M9650" s="27">
        <f>IF(J9650="","",MAX(0,E9650-(J9650+twcdh_off))^2)</f>
        <v/>
      </c>
      <c r="N9650" s="27">
        <f>IF(E9650="","",MAX(0,E9650-swcdh_thr)^2)</f>
        <v/>
      </c>
      <c r="O9650">
        <f>IF(K9650="","",ROUND(E9650-K9650,0))</f>
        <v/>
      </c>
      <c r="P9650">
        <f>IF(O9650="","",IF(O9650&gt;=1,O9650,0))</f>
        <v/>
      </c>
      <c r="Q9650" s="27">
        <f>IF(E9650="","",MAX(0,E9650-22))</f>
        <v/>
      </c>
      <c r="R9650" s="27">
        <f>IF(H9650=1,E9650,"")</f>
        <v/>
      </c>
      <c r="S9650" s="27">
        <f>IF(AND(H9650=1,J9650&lt;&gt;""),E9650-J9650,"")</f>
        <v/>
      </c>
      <c r="T9650">
        <f>IF(G9650="","",MONTH(G9650))</f>
        <v/>
      </c>
    </row>
    <row r="9651">
      <c r="A9651" s="24" t="n"/>
      <c r="B9651" s="24" t="n"/>
      <c r="C9651" s="24" t="n"/>
      <c r="D9651" s="24" t="n"/>
      <c r="E9651" s="24" t="n"/>
      <c r="F9651" s="25">
        <f>IF($E9651="","",DATE(IF($A9651="",nominal_year,$A9651),$B9651,$C9651)+($D9651-IF(LEFT(hour_conv,1)="1",1,0))/24)</f>
        <v/>
      </c>
      <c r="G9651" s="26">
        <f>IF(F9651="","",INT(F9651))</f>
        <v/>
      </c>
      <c r="H9651">
        <f>IF(G9651="","",IF(AND(MONTH(G9651)*100+DAY(G9651)&gt;=season_lo,MONTH(G9651)*100+DAY(G9651)&lt;=season_hi),1,0))</f>
        <v/>
      </c>
      <c r="I9651">
        <f>IF(G9651="","",G9651-first_day+1)</f>
        <v/>
      </c>
      <c r="J9651" s="27">
        <f>IF(I9651="","",INDEX(Daily!$J$2:$J$421,I9651))</f>
        <v/>
      </c>
      <c r="K9651" s="27">
        <f>IF(J9651="","",J9651+cat_offset)</f>
        <v/>
      </c>
      <c r="L9651" s="27">
        <f>IF(J9651="","",MAX(0,E9651-J9651)^2)</f>
        <v/>
      </c>
      <c r="M9651" s="27">
        <f>IF(J9651="","",MAX(0,E9651-(J9651+twcdh_off))^2)</f>
        <v/>
      </c>
      <c r="N9651" s="27">
        <f>IF(E9651="","",MAX(0,E9651-swcdh_thr)^2)</f>
        <v/>
      </c>
      <c r="O9651">
        <f>IF(K9651="","",ROUND(E9651-K9651,0))</f>
        <v/>
      </c>
      <c r="P9651">
        <f>IF(O9651="","",IF(O9651&gt;=1,O9651,0))</f>
        <v/>
      </c>
      <c r="Q9651" s="27">
        <f>IF(E9651="","",MAX(0,E9651-22))</f>
        <v/>
      </c>
      <c r="R9651" s="27">
        <f>IF(H9651=1,E9651,"")</f>
        <v/>
      </c>
      <c r="S9651" s="27">
        <f>IF(AND(H9651=1,J9651&lt;&gt;""),E9651-J9651,"")</f>
        <v/>
      </c>
      <c r="T9651">
        <f>IF(G9651="","",MONTH(G9651))</f>
        <v/>
      </c>
    </row>
    <row r="9652">
      <c r="A9652" s="24" t="n"/>
      <c r="B9652" s="24" t="n"/>
      <c r="C9652" s="24" t="n"/>
      <c r="D9652" s="24" t="n"/>
      <c r="E9652" s="24" t="n"/>
      <c r="F9652" s="25">
        <f>IF($E9652="","",DATE(IF($A9652="",nominal_year,$A9652),$B9652,$C9652)+($D9652-IF(LEFT(hour_conv,1)="1",1,0))/24)</f>
        <v/>
      </c>
      <c r="G9652" s="26">
        <f>IF(F9652="","",INT(F9652))</f>
        <v/>
      </c>
      <c r="H9652">
        <f>IF(G9652="","",IF(AND(MONTH(G9652)*100+DAY(G9652)&gt;=season_lo,MONTH(G9652)*100+DAY(G9652)&lt;=season_hi),1,0))</f>
        <v/>
      </c>
      <c r="I9652">
        <f>IF(G9652="","",G9652-first_day+1)</f>
        <v/>
      </c>
      <c r="J9652" s="27">
        <f>IF(I9652="","",INDEX(Daily!$J$2:$J$421,I9652))</f>
        <v/>
      </c>
      <c r="K9652" s="27">
        <f>IF(J9652="","",J9652+cat_offset)</f>
        <v/>
      </c>
      <c r="L9652" s="27">
        <f>IF(J9652="","",MAX(0,E9652-J9652)^2)</f>
        <v/>
      </c>
      <c r="M9652" s="27">
        <f>IF(J9652="","",MAX(0,E9652-(J9652+twcdh_off))^2)</f>
        <v/>
      </c>
      <c r="N9652" s="27">
        <f>IF(E9652="","",MAX(0,E9652-swcdh_thr)^2)</f>
        <v/>
      </c>
      <c r="O9652">
        <f>IF(K9652="","",ROUND(E9652-K9652,0))</f>
        <v/>
      </c>
      <c r="P9652">
        <f>IF(O9652="","",IF(O9652&gt;=1,O9652,0))</f>
        <v/>
      </c>
      <c r="Q9652" s="27">
        <f>IF(E9652="","",MAX(0,E9652-22))</f>
        <v/>
      </c>
      <c r="R9652" s="27">
        <f>IF(H9652=1,E9652,"")</f>
        <v/>
      </c>
      <c r="S9652" s="27">
        <f>IF(AND(H9652=1,J9652&lt;&gt;""),E9652-J9652,"")</f>
        <v/>
      </c>
      <c r="T9652">
        <f>IF(G9652="","",MONTH(G9652))</f>
        <v/>
      </c>
    </row>
    <row r="9653">
      <c r="A9653" s="24" t="n"/>
      <c r="B9653" s="24" t="n"/>
      <c r="C9653" s="24" t="n"/>
      <c r="D9653" s="24" t="n"/>
      <c r="E9653" s="24" t="n"/>
      <c r="F9653" s="25">
        <f>IF($E9653="","",DATE(IF($A9653="",nominal_year,$A9653),$B9653,$C9653)+($D9653-IF(LEFT(hour_conv,1)="1",1,0))/24)</f>
        <v/>
      </c>
      <c r="G9653" s="26">
        <f>IF(F9653="","",INT(F9653))</f>
        <v/>
      </c>
      <c r="H9653">
        <f>IF(G9653="","",IF(AND(MONTH(G9653)*100+DAY(G9653)&gt;=season_lo,MONTH(G9653)*100+DAY(G9653)&lt;=season_hi),1,0))</f>
        <v/>
      </c>
      <c r="I9653">
        <f>IF(G9653="","",G9653-first_day+1)</f>
        <v/>
      </c>
      <c r="J9653" s="27">
        <f>IF(I9653="","",INDEX(Daily!$J$2:$J$421,I9653))</f>
        <v/>
      </c>
      <c r="K9653" s="27">
        <f>IF(J9653="","",J9653+cat_offset)</f>
        <v/>
      </c>
      <c r="L9653" s="27">
        <f>IF(J9653="","",MAX(0,E9653-J9653)^2)</f>
        <v/>
      </c>
      <c r="M9653" s="27">
        <f>IF(J9653="","",MAX(0,E9653-(J9653+twcdh_off))^2)</f>
        <v/>
      </c>
      <c r="N9653" s="27">
        <f>IF(E9653="","",MAX(0,E9653-swcdh_thr)^2)</f>
        <v/>
      </c>
      <c r="O9653">
        <f>IF(K9653="","",ROUND(E9653-K9653,0))</f>
        <v/>
      </c>
      <c r="P9653">
        <f>IF(O9653="","",IF(O9653&gt;=1,O9653,0))</f>
        <v/>
      </c>
      <c r="Q9653" s="27">
        <f>IF(E9653="","",MAX(0,E9653-22))</f>
        <v/>
      </c>
      <c r="R9653" s="27">
        <f>IF(H9653=1,E9653,"")</f>
        <v/>
      </c>
      <c r="S9653" s="27">
        <f>IF(AND(H9653=1,J9653&lt;&gt;""),E9653-J9653,"")</f>
        <v/>
      </c>
      <c r="T9653">
        <f>IF(G9653="","",MONTH(G9653))</f>
        <v/>
      </c>
    </row>
    <row r="9654">
      <c r="A9654" s="24" t="n"/>
      <c r="B9654" s="24" t="n"/>
      <c r="C9654" s="24" t="n"/>
      <c r="D9654" s="24" t="n"/>
      <c r="E9654" s="24" t="n"/>
      <c r="F9654" s="25">
        <f>IF($E9654="","",DATE(IF($A9654="",nominal_year,$A9654),$B9654,$C9654)+($D9654-IF(LEFT(hour_conv,1)="1",1,0))/24)</f>
        <v/>
      </c>
      <c r="G9654" s="26">
        <f>IF(F9654="","",INT(F9654))</f>
        <v/>
      </c>
      <c r="H9654">
        <f>IF(G9654="","",IF(AND(MONTH(G9654)*100+DAY(G9654)&gt;=season_lo,MONTH(G9654)*100+DAY(G9654)&lt;=season_hi),1,0))</f>
        <v/>
      </c>
      <c r="I9654">
        <f>IF(G9654="","",G9654-first_day+1)</f>
        <v/>
      </c>
      <c r="J9654" s="27">
        <f>IF(I9654="","",INDEX(Daily!$J$2:$J$421,I9654))</f>
        <v/>
      </c>
      <c r="K9654" s="27">
        <f>IF(J9654="","",J9654+cat_offset)</f>
        <v/>
      </c>
      <c r="L9654" s="27">
        <f>IF(J9654="","",MAX(0,E9654-J9654)^2)</f>
        <v/>
      </c>
      <c r="M9654" s="27">
        <f>IF(J9654="","",MAX(0,E9654-(J9654+twcdh_off))^2)</f>
        <v/>
      </c>
      <c r="N9654" s="27">
        <f>IF(E9654="","",MAX(0,E9654-swcdh_thr)^2)</f>
        <v/>
      </c>
      <c r="O9654">
        <f>IF(K9654="","",ROUND(E9654-K9654,0))</f>
        <v/>
      </c>
      <c r="P9654">
        <f>IF(O9654="","",IF(O9654&gt;=1,O9654,0))</f>
        <v/>
      </c>
      <c r="Q9654" s="27">
        <f>IF(E9654="","",MAX(0,E9654-22))</f>
        <v/>
      </c>
      <c r="R9654" s="27">
        <f>IF(H9654=1,E9654,"")</f>
        <v/>
      </c>
      <c r="S9654" s="27">
        <f>IF(AND(H9654=1,J9654&lt;&gt;""),E9654-J9654,"")</f>
        <v/>
      </c>
      <c r="T9654">
        <f>IF(G9654="","",MONTH(G9654))</f>
        <v/>
      </c>
    </row>
    <row r="9655">
      <c r="A9655" s="24" t="n"/>
      <c r="B9655" s="24" t="n"/>
      <c r="C9655" s="24" t="n"/>
      <c r="D9655" s="24" t="n"/>
      <c r="E9655" s="24" t="n"/>
      <c r="F9655" s="25">
        <f>IF($E9655="","",DATE(IF($A9655="",nominal_year,$A9655),$B9655,$C9655)+($D9655-IF(LEFT(hour_conv,1)="1",1,0))/24)</f>
        <v/>
      </c>
      <c r="G9655" s="26">
        <f>IF(F9655="","",INT(F9655))</f>
        <v/>
      </c>
      <c r="H9655">
        <f>IF(G9655="","",IF(AND(MONTH(G9655)*100+DAY(G9655)&gt;=season_lo,MONTH(G9655)*100+DAY(G9655)&lt;=season_hi),1,0))</f>
        <v/>
      </c>
      <c r="I9655">
        <f>IF(G9655="","",G9655-first_day+1)</f>
        <v/>
      </c>
      <c r="J9655" s="27">
        <f>IF(I9655="","",INDEX(Daily!$J$2:$J$421,I9655))</f>
        <v/>
      </c>
      <c r="K9655" s="27">
        <f>IF(J9655="","",J9655+cat_offset)</f>
        <v/>
      </c>
      <c r="L9655" s="27">
        <f>IF(J9655="","",MAX(0,E9655-J9655)^2)</f>
        <v/>
      </c>
      <c r="M9655" s="27">
        <f>IF(J9655="","",MAX(0,E9655-(J9655+twcdh_off))^2)</f>
        <v/>
      </c>
      <c r="N9655" s="27">
        <f>IF(E9655="","",MAX(0,E9655-swcdh_thr)^2)</f>
        <v/>
      </c>
      <c r="O9655">
        <f>IF(K9655="","",ROUND(E9655-K9655,0))</f>
        <v/>
      </c>
      <c r="P9655">
        <f>IF(O9655="","",IF(O9655&gt;=1,O9655,0))</f>
        <v/>
      </c>
      <c r="Q9655" s="27">
        <f>IF(E9655="","",MAX(0,E9655-22))</f>
        <v/>
      </c>
      <c r="R9655" s="27">
        <f>IF(H9655=1,E9655,"")</f>
        <v/>
      </c>
      <c r="S9655" s="27">
        <f>IF(AND(H9655=1,J9655&lt;&gt;""),E9655-J9655,"")</f>
        <v/>
      </c>
      <c r="T9655">
        <f>IF(G9655="","",MONTH(G9655))</f>
        <v/>
      </c>
    </row>
    <row r="9656">
      <c r="A9656" s="24" t="n"/>
      <c r="B9656" s="24" t="n"/>
      <c r="C9656" s="24" t="n"/>
      <c r="D9656" s="24" t="n"/>
      <c r="E9656" s="24" t="n"/>
      <c r="F9656" s="25">
        <f>IF($E9656="","",DATE(IF($A9656="",nominal_year,$A9656),$B9656,$C9656)+($D9656-IF(LEFT(hour_conv,1)="1",1,0))/24)</f>
        <v/>
      </c>
      <c r="G9656" s="26">
        <f>IF(F9656="","",INT(F9656))</f>
        <v/>
      </c>
      <c r="H9656">
        <f>IF(G9656="","",IF(AND(MONTH(G9656)*100+DAY(G9656)&gt;=season_lo,MONTH(G9656)*100+DAY(G9656)&lt;=season_hi),1,0))</f>
        <v/>
      </c>
      <c r="I9656">
        <f>IF(G9656="","",G9656-first_day+1)</f>
        <v/>
      </c>
      <c r="J9656" s="27">
        <f>IF(I9656="","",INDEX(Daily!$J$2:$J$421,I9656))</f>
        <v/>
      </c>
      <c r="K9656" s="27">
        <f>IF(J9656="","",J9656+cat_offset)</f>
        <v/>
      </c>
      <c r="L9656" s="27">
        <f>IF(J9656="","",MAX(0,E9656-J9656)^2)</f>
        <v/>
      </c>
      <c r="M9656" s="27">
        <f>IF(J9656="","",MAX(0,E9656-(J9656+twcdh_off))^2)</f>
        <v/>
      </c>
      <c r="N9656" s="27">
        <f>IF(E9656="","",MAX(0,E9656-swcdh_thr)^2)</f>
        <v/>
      </c>
      <c r="O9656">
        <f>IF(K9656="","",ROUND(E9656-K9656,0))</f>
        <v/>
      </c>
      <c r="P9656">
        <f>IF(O9656="","",IF(O9656&gt;=1,O9656,0))</f>
        <v/>
      </c>
      <c r="Q9656" s="27">
        <f>IF(E9656="","",MAX(0,E9656-22))</f>
        <v/>
      </c>
      <c r="R9656" s="27">
        <f>IF(H9656=1,E9656,"")</f>
        <v/>
      </c>
      <c r="S9656" s="27">
        <f>IF(AND(H9656=1,J9656&lt;&gt;""),E9656-J9656,"")</f>
        <v/>
      </c>
      <c r="T9656">
        <f>IF(G9656="","",MONTH(G9656))</f>
        <v/>
      </c>
    </row>
    <row r="9657">
      <c r="A9657" s="24" t="n"/>
      <c r="B9657" s="24" t="n"/>
      <c r="C9657" s="24" t="n"/>
      <c r="D9657" s="24" t="n"/>
      <c r="E9657" s="24" t="n"/>
      <c r="F9657" s="25">
        <f>IF($E9657="","",DATE(IF($A9657="",nominal_year,$A9657),$B9657,$C9657)+($D9657-IF(LEFT(hour_conv,1)="1",1,0))/24)</f>
        <v/>
      </c>
      <c r="G9657" s="26">
        <f>IF(F9657="","",INT(F9657))</f>
        <v/>
      </c>
      <c r="H9657">
        <f>IF(G9657="","",IF(AND(MONTH(G9657)*100+DAY(G9657)&gt;=season_lo,MONTH(G9657)*100+DAY(G9657)&lt;=season_hi),1,0))</f>
        <v/>
      </c>
      <c r="I9657">
        <f>IF(G9657="","",G9657-first_day+1)</f>
        <v/>
      </c>
      <c r="J9657" s="27">
        <f>IF(I9657="","",INDEX(Daily!$J$2:$J$421,I9657))</f>
        <v/>
      </c>
      <c r="K9657" s="27">
        <f>IF(J9657="","",J9657+cat_offset)</f>
        <v/>
      </c>
      <c r="L9657" s="27">
        <f>IF(J9657="","",MAX(0,E9657-J9657)^2)</f>
        <v/>
      </c>
      <c r="M9657" s="27">
        <f>IF(J9657="","",MAX(0,E9657-(J9657+twcdh_off))^2)</f>
        <v/>
      </c>
      <c r="N9657" s="27">
        <f>IF(E9657="","",MAX(0,E9657-swcdh_thr)^2)</f>
        <v/>
      </c>
      <c r="O9657">
        <f>IF(K9657="","",ROUND(E9657-K9657,0))</f>
        <v/>
      </c>
      <c r="P9657">
        <f>IF(O9657="","",IF(O9657&gt;=1,O9657,0))</f>
        <v/>
      </c>
      <c r="Q9657" s="27">
        <f>IF(E9657="","",MAX(0,E9657-22))</f>
        <v/>
      </c>
      <c r="R9657" s="27">
        <f>IF(H9657=1,E9657,"")</f>
        <v/>
      </c>
      <c r="S9657" s="27">
        <f>IF(AND(H9657=1,J9657&lt;&gt;""),E9657-J9657,"")</f>
        <v/>
      </c>
      <c r="T9657">
        <f>IF(G9657="","",MONTH(G9657))</f>
        <v/>
      </c>
    </row>
    <row r="9658">
      <c r="A9658" s="24" t="n"/>
      <c r="B9658" s="24" t="n"/>
      <c r="C9658" s="24" t="n"/>
      <c r="D9658" s="24" t="n"/>
      <c r="E9658" s="24" t="n"/>
      <c r="F9658" s="25">
        <f>IF($E9658="","",DATE(IF($A9658="",nominal_year,$A9658),$B9658,$C9658)+($D9658-IF(LEFT(hour_conv,1)="1",1,0))/24)</f>
        <v/>
      </c>
      <c r="G9658" s="26">
        <f>IF(F9658="","",INT(F9658))</f>
        <v/>
      </c>
      <c r="H9658">
        <f>IF(G9658="","",IF(AND(MONTH(G9658)*100+DAY(G9658)&gt;=season_lo,MONTH(G9658)*100+DAY(G9658)&lt;=season_hi),1,0))</f>
        <v/>
      </c>
      <c r="I9658">
        <f>IF(G9658="","",G9658-first_day+1)</f>
        <v/>
      </c>
      <c r="J9658" s="27">
        <f>IF(I9658="","",INDEX(Daily!$J$2:$J$421,I9658))</f>
        <v/>
      </c>
      <c r="K9658" s="27">
        <f>IF(J9658="","",J9658+cat_offset)</f>
        <v/>
      </c>
      <c r="L9658" s="27">
        <f>IF(J9658="","",MAX(0,E9658-J9658)^2)</f>
        <v/>
      </c>
      <c r="M9658" s="27">
        <f>IF(J9658="","",MAX(0,E9658-(J9658+twcdh_off))^2)</f>
        <v/>
      </c>
      <c r="N9658" s="27">
        <f>IF(E9658="","",MAX(0,E9658-swcdh_thr)^2)</f>
        <v/>
      </c>
      <c r="O9658">
        <f>IF(K9658="","",ROUND(E9658-K9658,0))</f>
        <v/>
      </c>
      <c r="P9658">
        <f>IF(O9658="","",IF(O9658&gt;=1,O9658,0))</f>
        <v/>
      </c>
      <c r="Q9658" s="27">
        <f>IF(E9658="","",MAX(0,E9658-22))</f>
        <v/>
      </c>
      <c r="R9658" s="27">
        <f>IF(H9658=1,E9658,"")</f>
        <v/>
      </c>
      <c r="S9658" s="27">
        <f>IF(AND(H9658=1,J9658&lt;&gt;""),E9658-J9658,"")</f>
        <v/>
      </c>
      <c r="T9658">
        <f>IF(G9658="","",MONTH(G9658))</f>
        <v/>
      </c>
    </row>
    <row r="9659">
      <c r="A9659" s="24" t="n"/>
      <c r="B9659" s="24" t="n"/>
      <c r="C9659" s="24" t="n"/>
      <c r="D9659" s="24" t="n"/>
      <c r="E9659" s="24" t="n"/>
      <c r="F9659" s="25">
        <f>IF($E9659="","",DATE(IF($A9659="",nominal_year,$A9659),$B9659,$C9659)+($D9659-IF(LEFT(hour_conv,1)="1",1,0))/24)</f>
        <v/>
      </c>
      <c r="G9659" s="26">
        <f>IF(F9659="","",INT(F9659))</f>
        <v/>
      </c>
      <c r="H9659">
        <f>IF(G9659="","",IF(AND(MONTH(G9659)*100+DAY(G9659)&gt;=season_lo,MONTH(G9659)*100+DAY(G9659)&lt;=season_hi),1,0))</f>
        <v/>
      </c>
      <c r="I9659">
        <f>IF(G9659="","",G9659-first_day+1)</f>
        <v/>
      </c>
      <c r="J9659" s="27">
        <f>IF(I9659="","",INDEX(Daily!$J$2:$J$421,I9659))</f>
        <v/>
      </c>
      <c r="K9659" s="27">
        <f>IF(J9659="","",J9659+cat_offset)</f>
        <v/>
      </c>
      <c r="L9659" s="27">
        <f>IF(J9659="","",MAX(0,E9659-J9659)^2)</f>
        <v/>
      </c>
      <c r="M9659" s="27">
        <f>IF(J9659="","",MAX(0,E9659-(J9659+twcdh_off))^2)</f>
        <v/>
      </c>
      <c r="N9659" s="27">
        <f>IF(E9659="","",MAX(0,E9659-swcdh_thr)^2)</f>
        <v/>
      </c>
      <c r="O9659">
        <f>IF(K9659="","",ROUND(E9659-K9659,0))</f>
        <v/>
      </c>
      <c r="P9659">
        <f>IF(O9659="","",IF(O9659&gt;=1,O9659,0))</f>
        <v/>
      </c>
      <c r="Q9659" s="27">
        <f>IF(E9659="","",MAX(0,E9659-22))</f>
        <v/>
      </c>
      <c r="R9659" s="27">
        <f>IF(H9659=1,E9659,"")</f>
        <v/>
      </c>
      <c r="S9659" s="27">
        <f>IF(AND(H9659=1,J9659&lt;&gt;""),E9659-J9659,"")</f>
        <v/>
      </c>
      <c r="T9659">
        <f>IF(G9659="","",MONTH(G9659))</f>
        <v/>
      </c>
    </row>
    <row r="9660">
      <c r="A9660" s="24" t="n"/>
      <c r="B9660" s="24" t="n"/>
      <c r="C9660" s="24" t="n"/>
      <c r="D9660" s="24" t="n"/>
      <c r="E9660" s="24" t="n"/>
      <c r="F9660" s="25">
        <f>IF($E9660="","",DATE(IF($A9660="",nominal_year,$A9660),$B9660,$C9660)+($D9660-IF(LEFT(hour_conv,1)="1",1,0))/24)</f>
        <v/>
      </c>
      <c r="G9660" s="26">
        <f>IF(F9660="","",INT(F9660))</f>
        <v/>
      </c>
      <c r="H9660">
        <f>IF(G9660="","",IF(AND(MONTH(G9660)*100+DAY(G9660)&gt;=season_lo,MONTH(G9660)*100+DAY(G9660)&lt;=season_hi),1,0))</f>
        <v/>
      </c>
      <c r="I9660">
        <f>IF(G9660="","",G9660-first_day+1)</f>
        <v/>
      </c>
      <c r="J9660" s="27">
        <f>IF(I9660="","",INDEX(Daily!$J$2:$J$421,I9660))</f>
        <v/>
      </c>
      <c r="K9660" s="27">
        <f>IF(J9660="","",J9660+cat_offset)</f>
        <v/>
      </c>
      <c r="L9660" s="27">
        <f>IF(J9660="","",MAX(0,E9660-J9660)^2)</f>
        <v/>
      </c>
      <c r="M9660" s="27">
        <f>IF(J9660="","",MAX(0,E9660-(J9660+twcdh_off))^2)</f>
        <v/>
      </c>
      <c r="N9660" s="27">
        <f>IF(E9660="","",MAX(0,E9660-swcdh_thr)^2)</f>
        <v/>
      </c>
      <c r="O9660">
        <f>IF(K9660="","",ROUND(E9660-K9660,0))</f>
        <v/>
      </c>
      <c r="P9660">
        <f>IF(O9660="","",IF(O9660&gt;=1,O9660,0))</f>
        <v/>
      </c>
      <c r="Q9660" s="27">
        <f>IF(E9660="","",MAX(0,E9660-22))</f>
        <v/>
      </c>
      <c r="R9660" s="27">
        <f>IF(H9660=1,E9660,"")</f>
        <v/>
      </c>
      <c r="S9660" s="27">
        <f>IF(AND(H9660=1,J9660&lt;&gt;""),E9660-J9660,"")</f>
        <v/>
      </c>
      <c r="T9660">
        <f>IF(G9660="","",MONTH(G9660))</f>
        <v/>
      </c>
    </row>
    <row r="9661">
      <c r="A9661" s="24" t="n"/>
      <c r="B9661" s="24" t="n"/>
      <c r="C9661" s="24" t="n"/>
      <c r="D9661" s="24" t="n"/>
      <c r="E9661" s="24" t="n"/>
      <c r="F9661" s="25">
        <f>IF($E9661="","",DATE(IF($A9661="",nominal_year,$A9661),$B9661,$C9661)+($D9661-IF(LEFT(hour_conv,1)="1",1,0))/24)</f>
        <v/>
      </c>
      <c r="G9661" s="26">
        <f>IF(F9661="","",INT(F9661))</f>
        <v/>
      </c>
      <c r="H9661">
        <f>IF(G9661="","",IF(AND(MONTH(G9661)*100+DAY(G9661)&gt;=season_lo,MONTH(G9661)*100+DAY(G9661)&lt;=season_hi),1,0))</f>
        <v/>
      </c>
      <c r="I9661">
        <f>IF(G9661="","",G9661-first_day+1)</f>
        <v/>
      </c>
      <c r="J9661" s="27">
        <f>IF(I9661="","",INDEX(Daily!$J$2:$J$421,I9661))</f>
        <v/>
      </c>
      <c r="K9661" s="27">
        <f>IF(J9661="","",J9661+cat_offset)</f>
        <v/>
      </c>
      <c r="L9661" s="27">
        <f>IF(J9661="","",MAX(0,E9661-J9661)^2)</f>
        <v/>
      </c>
      <c r="M9661" s="27">
        <f>IF(J9661="","",MAX(0,E9661-(J9661+twcdh_off))^2)</f>
        <v/>
      </c>
      <c r="N9661" s="27">
        <f>IF(E9661="","",MAX(0,E9661-swcdh_thr)^2)</f>
        <v/>
      </c>
      <c r="O9661">
        <f>IF(K9661="","",ROUND(E9661-K9661,0))</f>
        <v/>
      </c>
      <c r="P9661">
        <f>IF(O9661="","",IF(O9661&gt;=1,O9661,0))</f>
        <v/>
      </c>
      <c r="Q9661" s="27">
        <f>IF(E9661="","",MAX(0,E9661-22))</f>
        <v/>
      </c>
      <c r="R9661" s="27">
        <f>IF(H9661=1,E9661,"")</f>
        <v/>
      </c>
      <c r="S9661" s="27">
        <f>IF(AND(H9661=1,J9661&lt;&gt;""),E9661-J9661,"")</f>
        <v/>
      </c>
      <c r="T9661">
        <f>IF(G9661="","",MONTH(G9661))</f>
        <v/>
      </c>
    </row>
    <row r="9662">
      <c r="A9662" s="24" t="n"/>
      <c r="B9662" s="24" t="n"/>
      <c r="C9662" s="24" t="n"/>
      <c r="D9662" s="24" t="n"/>
      <c r="E9662" s="24" t="n"/>
      <c r="F9662" s="25">
        <f>IF($E9662="","",DATE(IF($A9662="",nominal_year,$A9662),$B9662,$C9662)+($D9662-IF(LEFT(hour_conv,1)="1",1,0))/24)</f>
        <v/>
      </c>
      <c r="G9662" s="26">
        <f>IF(F9662="","",INT(F9662))</f>
        <v/>
      </c>
      <c r="H9662">
        <f>IF(G9662="","",IF(AND(MONTH(G9662)*100+DAY(G9662)&gt;=season_lo,MONTH(G9662)*100+DAY(G9662)&lt;=season_hi),1,0))</f>
        <v/>
      </c>
      <c r="I9662">
        <f>IF(G9662="","",G9662-first_day+1)</f>
        <v/>
      </c>
      <c r="J9662" s="27">
        <f>IF(I9662="","",INDEX(Daily!$J$2:$J$421,I9662))</f>
        <v/>
      </c>
      <c r="K9662" s="27">
        <f>IF(J9662="","",J9662+cat_offset)</f>
        <v/>
      </c>
      <c r="L9662" s="27">
        <f>IF(J9662="","",MAX(0,E9662-J9662)^2)</f>
        <v/>
      </c>
      <c r="M9662" s="27">
        <f>IF(J9662="","",MAX(0,E9662-(J9662+twcdh_off))^2)</f>
        <v/>
      </c>
      <c r="N9662" s="27">
        <f>IF(E9662="","",MAX(0,E9662-swcdh_thr)^2)</f>
        <v/>
      </c>
      <c r="O9662">
        <f>IF(K9662="","",ROUND(E9662-K9662,0))</f>
        <v/>
      </c>
      <c r="P9662">
        <f>IF(O9662="","",IF(O9662&gt;=1,O9662,0))</f>
        <v/>
      </c>
      <c r="Q9662" s="27">
        <f>IF(E9662="","",MAX(0,E9662-22))</f>
        <v/>
      </c>
      <c r="R9662" s="27">
        <f>IF(H9662=1,E9662,"")</f>
        <v/>
      </c>
      <c r="S9662" s="27">
        <f>IF(AND(H9662=1,J9662&lt;&gt;""),E9662-J9662,"")</f>
        <v/>
      </c>
      <c r="T9662">
        <f>IF(G9662="","",MONTH(G9662))</f>
        <v/>
      </c>
    </row>
    <row r="9663">
      <c r="A9663" s="24" t="n"/>
      <c r="B9663" s="24" t="n"/>
      <c r="C9663" s="24" t="n"/>
      <c r="D9663" s="24" t="n"/>
      <c r="E9663" s="24" t="n"/>
      <c r="F9663" s="25">
        <f>IF($E9663="","",DATE(IF($A9663="",nominal_year,$A9663),$B9663,$C9663)+($D9663-IF(LEFT(hour_conv,1)="1",1,0))/24)</f>
        <v/>
      </c>
      <c r="G9663" s="26">
        <f>IF(F9663="","",INT(F9663))</f>
        <v/>
      </c>
      <c r="H9663">
        <f>IF(G9663="","",IF(AND(MONTH(G9663)*100+DAY(G9663)&gt;=season_lo,MONTH(G9663)*100+DAY(G9663)&lt;=season_hi),1,0))</f>
        <v/>
      </c>
      <c r="I9663">
        <f>IF(G9663="","",G9663-first_day+1)</f>
        <v/>
      </c>
      <c r="J9663" s="27">
        <f>IF(I9663="","",INDEX(Daily!$J$2:$J$421,I9663))</f>
        <v/>
      </c>
      <c r="K9663" s="27">
        <f>IF(J9663="","",J9663+cat_offset)</f>
        <v/>
      </c>
      <c r="L9663" s="27">
        <f>IF(J9663="","",MAX(0,E9663-J9663)^2)</f>
        <v/>
      </c>
      <c r="M9663" s="27">
        <f>IF(J9663="","",MAX(0,E9663-(J9663+twcdh_off))^2)</f>
        <v/>
      </c>
      <c r="N9663" s="27">
        <f>IF(E9663="","",MAX(0,E9663-swcdh_thr)^2)</f>
        <v/>
      </c>
      <c r="O9663">
        <f>IF(K9663="","",ROUND(E9663-K9663,0))</f>
        <v/>
      </c>
      <c r="P9663">
        <f>IF(O9663="","",IF(O9663&gt;=1,O9663,0))</f>
        <v/>
      </c>
      <c r="Q9663" s="27">
        <f>IF(E9663="","",MAX(0,E9663-22))</f>
        <v/>
      </c>
      <c r="R9663" s="27">
        <f>IF(H9663=1,E9663,"")</f>
        <v/>
      </c>
      <c r="S9663" s="27">
        <f>IF(AND(H9663=1,J9663&lt;&gt;""),E9663-J9663,"")</f>
        <v/>
      </c>
      <c r="T9663">
        <f>IF(G9663="","",MONTH(G9663))</f>
        <v/>
      </c>
    </row>
    <row r="9664">
      <c r="A9664" s="24" t="n"/>
      <c r="B9664" s="24" t="n"/>
      <c r="C9664" s="24" t="n"/>
      <c r="D9664" s="24" t="n"/>
      <c r="E9664" s="24" t="n"/>
      <c r="F9664" s="25">
        <f>IF($E9664="","",DATE(IF($A9664="",nominal_year,$A9664),$B9664,$C9664)+($D9664-IF(LEFT(hour_conv,1)="1",1,0))/24)</f>
        <v/>
      </c>
      <c r="G9664" s="26">
        <f>IF(F9664="","",INT(F9664))</f>
        <v/>
      </c>
      <c r="H9664">
        <f>IF(G9664="","",IF(AND(MONTH(G9664)*100+DAY(G9664)&gt;=season_lo,MONTH(G9664)*100+DAY(G9664)&lt;=season_hi),1,0))</f>
        <v/>
      </c>
      <c r="I9664">
        <f>IF(G9664="","",G9664-first_day+1)</f>
        <v/>
      </c>
      <c r="J9664" s="27">
        <f>IF(I9664="","",INDEX(Daily!$J$2:$J$421,I9664))</f>
        <v/>
      </c>
      <c r="K9664" s="27">
        <f>IF(J9664="","",J9664+cat_offset)</f>
        <v/>
      </c>
      <c r="L9664" s="27">
        <f>IF(J9664="","",MAX(0,E9664-J9664)^2)</f>
        <v/>
      </c>
      <c r="M9664" s="27">
        <f>IF(J9664="","",MAX(0,E9664-(J9664+twcdh_off))^2)</f>
        <v/>
      </c>
      <c r="N9664" s="27">
        <f>IF(E9664="","",MAX(0,E9664-swcdh_thr)^2)</f>
        <v/>
      </c>
      <c r="O9664">
        <f>IF(K9664="","",ROUND(E9664-K9664,0))</f>
        <v/>
      </c>
      <c r="P9664">
        <f>IF(O9664="","",IF(O9664&gt;=1,O9664,0))</f>
        <v/>
      </c>
      <c r="Q9664" s="27">
        <f>IF(E9664="","",MAX(0,E9664-22))</f>
        <v/>
      </c>
      <c r="R9664" s="27">
        <f>IF(H9664=1,E9664,"")</f>
        <v/>
      </c>
      <c r="S9664" s="27">
        <f>IF(AND(H9664=1,J9664&lt;&gt;""),E9664-J9664,"")</f>
        <v/>
      </c>
      <c r="T9664">
        <f>IF(G9664="","",MONTH(G9664))</f>
        <v/>
      </c>
    </row>
    <row r="9665">
      <c r="A9665" s="24" t="n"/>
      <c r="B9665" s="24" t="n"/>
      <c r="C9665" s="24" t="n"/>
      <c r="D9665" s="24" t="n"/>
      <c r="E9665" s="24" t="n"/>
      <c r="F9665" s="25">
        <f>IF($E9665="","",DATE(IF($A9665="",nominal_year,$A9665),$B9665,$C9665)+($D9665-IF(LEFT(hour_conv,1)="1",1,0))/24)</f>
        <v/>
      </c>
      <c r="G9665" s="26">
        <f>IF(F9665="","",INT(F9665))</f>
        <v/>
      </c>
      <c r="H9665">
        <f>IF(G9665="","",IF(AND(MONTH(G9665)*100+DAY(G9665)&gt;=season_lo,MONTH(G9665)*100+DAY(G9665)&lt;=season_hi),1,0))</f>
        <v/>
      </c>
      <c r="I9665">
        <f>IF(G9665="","",G9665-first_day+1)</f>
        <v/>
      </c>
      <c r="J9665" s="27">
        <f>IF(I9665="","",INDEX(Daily!$J$2:$J$421,I9665))</f>
        <v/>
      </c>
      <c r="K9665" s="27">
        <f>IF(J9665="","",J9665+cat_offset)</f>
        <v/>
      </c>
      <c r="L9665" s="27">
        <f>IF(J9665="","",MAX(0,E9665-J9665)^2)</f>
        <v/>
      </c>
      <c r="M9665" s="27">
        <f>IF(J9665="","",MAX(0,E9665-(J9665+twcdh_off))^2)</f>
        <v/>
      </c>
      <c r="N9665" s="27">
        <f>IF(E9665="","",MAX(0,E9665-swcdh_thr)^2)</f>
        <v/>
      </c>
      <c r="O9665">
        <f>IF(K9665="","",ROUND(E9665-K9665,0))</f>
        <v/>
      </c>
      <c r="P9665">
        <f>IF(O9665="","",IF(O9665&gt;=1,O9665,0))</f>
        <v/>
      </c>
      <c r="Q9665" s="27">
        <f>IF(E9665="","",MAX(0,E9665-22))</f>
        <v/>
      </c>
      <c r="R9665" s="27">
        <f>IF(H9665=1,E9665,"")</f>
        <v/>
      </c>
      <c r="S9665" s="27">
        <f>IF(AND(H9665=1,J9665&lt;&gt;""),E9665-J9665,"")</f>
        <v/>
      </c>
      <c r="T9665">
        <f>IF(G9665="","",MONTH(G9665))</f>
        <v/>
      </c>
    </row>
    <row r="9666">
      <c r="A9666" s="24" t="n"/>
      <c r="B9666" s="24" t="n"/>
      <c r="C9666" s="24" t="n"/>
      <c r="D9666" s="24" t="n"/>
      <c r="E9666" s="24" t="n"/>
      <c r="F9666" s="25">
        <f>IF($E9666="","",DATE(IF($A9666="",nominal_year,$A9666),$B9666,$C9666)+($D9666-IF(LEFT(hour_conv,1)="1",1,0))/24)</f>
        <v/>
      </c>
      <c r="G9666" s="26">
        <f>IF(F9666="","",INT(F9666))</f>
        <v/>
      </c>
      <c r="H9666">
        <f>IF(G9666="","",IF(AND(MONTH(G9666)*100+DAY(G9666)&gt;=season_lo,MONTH(G9666)*100+DAY(G9666)&lt;=season_hi),1,0))</f>
        <v/>
      </c>
      <c r="I9666">
        <f>IF(G9666="","",G9666-first_day+1)</f>
        <v/>
      </c>
      <c r="J9666" s="27">
        <f>IF(I9666="","",INDEX(Daily!$J$2:$J$421,I9666))</f>
        <v/>
      </c>
      <c r="K9666" s="27">
        <f>IF(J9666="","",J9666+cat_offset)</f>
        <v/>
      </c>
      <c r="L9666" s="27">
        <f>IF(J9666="","",MAX(0,E9666-J9666)^2)</f>
        <v/>
      </c>
      <c r="M9666" s="27">
        <f>IF(J9666="","",MAX(0,E9666-(J9666+twcdh_off))^2)</f>
        <v/>
      </c>
      <c r="N9666" s="27">
        <f>IF(E9666="","",MAX(0,E9666-swcdh_thr)^2)</f>
        <v/>
      </c>
      <c r="O9666">
        <f>IF(K9666="","",ROUND(E9666-K9666,0))</f>
        <v/>
      </c>
      <c r="P9666">
        <f>IF(O9666="","",IF(O9666&gt;=1,O9666,0))</f>
        <v/>
      </c>
      <c r="Q9666" s="27">
        <f>IF(E9666="","",MAX(0,E9666-22))</f>
        <v/>
      </c>
      <c r="R9666" s="27">
        <f>IF(H9666=1,E9666,"")</f>
        <v/>
      </c>
      <c r="S9666" s="27">
        <f>IF(AND(H9666=1,J9666&lt;&gt;""),E9666-J9666,"")</f>
        <v/>
      </c>
      <c r="T9666">
        <f>IF(G9666="","",MONTH(G9666))</f>
        <v/>
      </c>
    </row>
    <row r="9667">
      <c r="A9667" s="24" t="n"/>
      <c r="B9667" s="24" t="n"/>
      <c r="C9667" s="24" t="n"/>
      <c r="D9667" s="24" t="n"/>
      <c r="E9667" s="24" t="n"/>
      <c r="F9667" s="25">
        <f>IF($E9667="","",DATE(IF($A9667="",nominal_year,$A9667),$B9667,$C9667)+($D9667-IF(LEFT(hour_conv,1)="1",1,0))/24)</f>
        <v/>
      </c>
      <c r="G9667" s="26">
        <f>IF(F9667="","",INT(F9667))</f>
        <v/>
      </c>
      <c r="H9667">
        <f>IF(G9667="","",IF(AND(MONTH(G9667)*100+DAY(G9667)&gt;=season_lo,MONTH(G9667)*100+DAY(G9667)&lt;=season_hi),1,0))</f>
        <v/>
      </c>
      <c r="I9667">
        <f>IF(G9667="","",G9667-first_day+1)</f>
        <v/>
      </c>
      <c r="J9667" s="27">
        <f>IF(I9667="","",INDEX(Daily!$J$2:$J$421,I9667))</f>
        <v/>
      </c>
      <c r="K9667" s="27">
        <f>IF(J9667="","",J9667+cat_offset)</f>
        <v/>
      </c>
      <c r="L9667" s="27">
        <f>IF(J9667="","",MAX(0,E9667-J9667)^2)</f>
        <v/>
      </c>
      <c r="M9667" s="27">
        <f>IF(J9667="","",MAX(0,E9667-(J9667+twcdh_off))^2)</f>
        <v/>
      </c>
      <c r="N9667" s="27">
        <f>IF(E9667="","",MAX(0,E9667-swcdh_thr)^2)</f>
        <v/>
      </c>
      <c r="O9667">
        <f>IF(K9667="","",ROUND(E9667-K9667,0))</f>
        <v/>
      </c>
      <c r="P9667">
        <f>IF(O9667="","",IF(O9667&gt;=1,O9667,0))</f>
        <v/>
      </c>
      <c r="Q9667" s="27">
        <f>IF(E9667="","",MAX(0,E9667-22))</f>
        <v/>
      </c>
      <c r="R9667" s="27">
        <f>IF(H9667=1,E9667,"")</f>
        <v/>
      </c>
      <c r="S9667" s="27">
        <f>IF(AND(H9667=1,J9667&lt;&gt;""),E9667-J9667,"")</f>
        <v/>
      </c>
      <c r="T9667">
        <f>IF(G9667="","",MONTH(G9667))</f>
        <v/>
      </c>
    </row>
    <row r="9668">
      <c r="A9668" s="24" t="n"/>
      <c r="B9668" s="24" t="n"/>
      <c r="C9668" s="24" t="n"/>
      <c r="D9668" s="24" t="n"/>
      <c r="E9668" s="24" t="n"/>
      <c r="F9668" s="25">
        <f>IF($E9668="","",DATE(IF($A9668="",nominal_year,$A9668),$B9668,$C9668)+($D9668-IF(LEFT(hour_conv,1)="1",1,0))/24)</f>
        <v/>
      </c>
      <c r="G9668" s="26">
        <f>IF(F9668="","",INT(F9668))</f>
        <v/>
      </c>
      <c r="H9668">
        <f>IF(G9668="","",IF(AND(MONTH(G9668)*100+DAY(G9668)&gt;=season_lo,MONTH(G9668)*100+DAY(G9668)&lt;=season_hi),1,0))</f>
        <v/>
      </c>
      <c r="I9668">
        <f>IF(G9668="","",G9668-first_day+1)</f>
        <v/>
      </c>
      <c r="J9668" s="27">
        <f>IF(I9668="","",INDEX(Daily!$J$2:$J$421,I9668))</f>
        <v/>
      </c>
      <c r="K9668" s="27">
        <f>IF(J9668="","",J9668+cat_offset)</f>
        <v/>
      </c>
      <c r="L9668" s="27">
        <f>IF(J9668="","",MAX(0,E9668-J9668)^2)</f>
        <v/>
      </c>
      <c r="M9668" s="27">
        <f>IF(J9668="","",MAX(0,E9668-(J9668+twcdh_off))^2)</f>
        <v/>
      </c>
      <c r="N9668" s="27">
        <f>IF(E9668="","",MAX(0,E9668-swcdh_thr)^2)</f>
        <v/>
      </c>
      <c r="O9668">
        <f>IF(K9668="","",ROUND(E9668-K9668,0))</f>
        <v/>
      </c>
      <c r="P9668">
        <f>IF(O9668="","",IF(O9668&gt;=1,O9668,0))</f>
        <v/>
      </c>
      <c r="Q9668" s="27">
        <f>IF(E9668="","",MAX(0,E9668-22))</f>
        <v/>
      </c>
      <c r="R9668" s="27">
        <f>IF(H9668=1,E9668,"")</f>
        <v/>
      </c>
      <c r="S9668" s="27">
        <f>IF(AND(H9668=1,J9668&lt;&gt;""),E9668-J9668,"")</f>
        <v/>
      </c>
      <c r="T9668">
        <f>IF(G9668="","",MONTH(G9668))</f>
        <v/>
      </c>
    </row>
    <row r="9669">
      <c r="A9669" s="24" t="n"/>
      <c r="B9669" s="24" t="n"/>
      <c r="C9669" s="24" t="n"/>
      <c r="D9669" s="24" t="n"/>
      <c r="E9669" s="24" t="n"/>
      <c r="F9669" s="25">
        <f>IF($E9669="","",DATE(IF($A9669="",nominal_year,$A9669),$B9669,$C9669)+($D9669-IF(LEFT(hour_conv,1)="1",1,0))/24)</f>
        <v/>
      </c>
      <c r="G9669" s="26">
        <f>IF(F9669="","",INT(F9669))</f>
        <v/>
      </c>
      <c r="H9669">
        <f>IF(G9669="","",IF(AND(MONTH(G9669)*100+DAY(G9669)&gt;=season_lo,MONTH(G9669)*100+DAY(G9669)&lt;=season_hi),1,0))</f>
        <v/>
      </c>
      <c r="I9669">
        <f>IF(G9669="","",G9669-first_day+1)</f>
        <v/>
      </c>
      <c r="J9669" s="27">
        <f>IF(I9669="","",INDEX(Daily!$J$2:$J$421,I9669))</f>
        <v/>
      </c>
      <c r="K9669" s="27">
        <f>IF(J9669="","",J9669+cat_offset)</f>
        <v/>
      </c>
      <c r="L9669" s="27">
        <f>IF(J9669="","",MAX(0,E9669-J9669)^2)</f>
        <v/>
      </c>
      <c r="M9669" s="27">
        <f>IF(J9669="","",MAX(0,E9669-(J9669+twcdh_off))^2)</f>
        <v/>
      </c>
      <c r="N9669" s="27">
        <f>IF(E9669="","",MAX(0,E9669-swcdh_thr)^2)</f>
        <v/>
      </c>
      <c r="O9669">
        <f>IF(K9669="","",ROUND(E9669-K9669,0))</f>
        <v/>
      </c>
      <c r="P9669">
        <f>IF(O9669="","",IF(O9669&gt;=1,O9669,0))</f>
        <v/>
      </c>
      <c r="Q9669" s="27">
        <f>IF(E9669="","",MAX(0,E9669-22))</f>
        <v/>
      </c>
      <c r="R9669" s="27">
        <f>IF(H9669=1,E9669,"")</f>
        <v/>
      </c>
      <c r="S9669" s="27">
        <f>IF(AND(H9669=1,J9669&lt;&gt;""),E9669-J9669,"")</f>
        <v/>
      </c>
      <c r="T9669">
        <f>IF(G9669="","",MONTH(G9669))</f>
        <v/>
      </c>
    </row>
    <row r="9670">
      <c r="A9670" s="24" t="n"/>
      <c r="B9670" s="24" t="n"/>
      <c r="C9670" s="24" t="n"/>
      <c r="D9670" s="24" t="n"/>
      <c r="E9670" s="24" t="n"/>
      <c r="F9670" s="25">
        <f>IF($E9670="","",DATE(IF($A9670="",nominal_year,$A9670),$B9670,$C9670)+($D9670-IF(LEFT(hour_conv,1)="1",1,0))/24)</f>
        <v/>
      </c>
      <c r="G9670" s="26">
        <f>IF(F9670="","",INT(F9670))</f>
        <v/>
      </c>
      <c r="H9670">
        <f>IF(G9670="","",IF(AND(MONTH(G9670)*100+DAY(G9670)&gt;=season_lo,MONTH(G9670)*100+DAY(G9670)&lt;=season_hi),1,0))</f>
        <v/>
      </c>
      <c r="I9670">
        <f>IF(G9670="","",G9670-first_day+1)</f>
        <v/>
      </c>
      <c r="J9670" s="27">
        <f>IF(I9670="","",INDEX(Daily!$J$2:$J$421,I9670))</f>
        <v/>
      </c>
      <c r="K9670" s="27">
        <f>IF(J9670="","",J9670+cat_offset)</f>
        <v/>
      </c>
      <c r="L9670" s="27">
        <f>IF(J9670="","",MAX(0,E9670-J9670)^2)</f>
        <v/>
      </c>
      <c r="M9670" s="27">
        <f>IF(J9670="","",MAX(0,E9670-(J9670+twcdh_off))^2)</f>
        <v/>
      </c>
      <c r="N9670" s="27">
        <f>IF(E9670="","",MAX(0,E9670-swcdh_thr)^2)</f>
        <v/>
      </c>
      <c r="O9670">
        <f>IF(K9670="","",ROUND(E9670-K9670,0))</f>
        <v/>
      </c>
      <c r="P9670">
        <f>IF(O9670="","",IF(O9670&gt;=1,O9670,0))</f>
        <v/>
      </c>
      <c r="Q9670" s="27">
        <f>IF(E9670="","",MAX(0,E9670-22))</f>
        <v/>
      </c>
      <c r="R9670" s="27">
        <f>IF(H9670=1,E9670,"")</f>
        <v/>
      </c>
      <c r="S9670" s="27">
        <f>IF(AND(H9670=1,J9670&lt;&gt;""),E9670-J9670,"")</f>
        <v/>
      </c>
      <c r="T9670">
        <f>IF(G9670="","",MONTH(G9670))</f>
        <v/>
      </c>
    </row>
    <row r="9671">
      <c r="A9671" s="24" t="n"/>
      <c r="B9671" s="24" t="n"/>
      <c r="C9671" s="24" t="n"/>
      <c r="D9671" s="24" t="n"/>
      <c r="E9671" s="24" t="n"/>
      <c r="F9671" s="25">
        <f>IF($E9671="","",DATE(IF($A9671="",nominal_year,$A9671),$B9671,$C9671)+($D9671-IF(LEFT(hour_conv,1)="1",1,0))/24)</f>
        <v/>
      </c>
      <c r="G9671" s="26">
        <f>IF(F9671="","",INT(F9671))</f>
        <v/>
      </c>
      <c r="H9671">
        <f>IF(G9671="","",IF(AND(MONTH(G9671)*100+DAY(G9671)&gt;=season_lo,MONTH(G9671)*100+DAY(G9671)&lt;=season_hi),1,0))</f>
        <v/>
      </c>
      <c r="I9671">
        <f>IF(G9671="","",G9671-first_day+1)</f>
        <v/>
      </c>
      <c r="J9671" s="27">
        <f>IF(I9671="","",INDEX(Daily!$J$2:$J$421,I9671))</f>
        <v/>
      </c>
      <c r="K9671" s="27">
        <f>IF(J9671="","",J9671+cat_offset)</f>
        <v/>
      </c>
      <c r="L9671" s="27">
        <f>IF(J9671="","",MAX(0,E9671-J9671)^2)</f>
        <v/>
      </c>
      <c r="M9671" s="27">
        <f>IF(J9671="","",MAX(0,E9671-(J9671+twcdh_off))^2)</f>
        <v/>
      </c>
      <c r="N9671" s="27">
        <f>IF(E9671="","",MAX(0,E9671-swcdh_thr)^2)</f>
        <v/>
      </c>
      <c r="O9671">
        <f>IF(K9671="","",ROUND(E9671-K9671,0))</f>
        <v/>
      </c>
      <c r="P9671">
        <f>IF(O9671="","",IF(O9671&gt;=1,O9671,0))</f>
        <v/>
      </c>
      <c r="Q9671" s="27">
        <f>IF(E9671="","",MAX(0,E9671-22))</f>
        <v/>
      </c>
      <c r="R9671" s="27">
        <f>IF(H9671=1,E9671,"")</f>
        <v/>
      </c>
      <c r="S9671" s="27">
        <f>IF(AND(H9671=1,J9671&lt;&gt;""),E9671-J9671,"")</f>
        <v/>
      </c>
      <c r="T9671">
        <f>IF(G9671="","",MONTH(G9671))</f>
        <v/>
      </c>
    </row>
    <row r="9672">
      <c r="A9672" s="24" t="n"/>
      <c r="B9672" s="24" t="n"/>
      <c r="C9672" s="24" t="n"/>
      <c r="D9672" s="24" t="n"/>
      <c r="E9672" s="24" t="n"/>
      <c r="F9672" s="25">
        <f>IF($E9672="","",DATE(IF($A9672="",nominal_year,$A9672),$B9672,$C9672)+($D9672-IF(LEFT(hour_conv,1)="1",1,0))/24)</f>
        <v/>
      </c>
      <c r="G9672" s="26">
        <f>IF(F9672="","",INT(F9672))</f>
        <v/>
      </c>
      <c r="H9672">
        <f>IF(G9672="","",IF(AND(MONTH(G9672)*100+DAY(G9672)&gt;=season_lo,MONTH(G9672)*100+DAY(G9672)&lt;=season_hi),1,0))</f>
        <v/>
      </c>
      <c r="I9672">
        <f>IF(G9672="","",G9672-first_day+1)</f>
        <v/>
      </c>
      <c r="J9672" s="27">
        <f>IF(I9672="","",INDEX(Daily!$J$2:$J$421,I9672))</f>
        <v/>
      </c>
      <c r="K9672" s="27">
        <f>IF(J9672="","",J9672+cat_offset)</f>
        <v/>
      </c>
      <c r="L9672" s="27">
        <f>IF(J9672="","",MAX(0,E9672-J9672)^2)</f>
        <v/>
      </c>
      <c r="M9672" s="27">
        <f>IF(J9672="","",MAX(0,E9672-(J9672+twcdh_off))^2)</f>
        <v/>
      </c>
      <c r="N9672" s="27">
        <f>IF(E9672="","",MAX(0,E9672-swcdh_thr)^2)</f>
        <v/>
      </c>
      <c r="O9672">
        <f>IF(K9672="","",ROUND(E9672-K9672,0))</f>
        <v/>
      </c>
      <c r="P9672">
        <f>IF(O9672="","",IF(O9672&gt;=1,O9672,0))</f>
        <v/>
      </c>
      <c r="Q9672" s="27">
        <f>IF(E9672="","",MAX(0,E9672-22))</f>
        <v/>
      </c>
      <c r="R9672" s="27">
        <f>IF(H9672=1,E9672,"")</f>
        <v/>
      </c>
      <c r="S9672" s="27">
        <f>IF(AND(H9672=1,J9672&lt;&gt;""),E9672-J9672,"")</f>
        <v/>
      </c>
      <c r="T9672">
        <f>IF(G9672="","",MONTH(G9672))</f>
        <v/>
      </c>
    </row>
    <row r="9673">
      <c r="A9673" s="24" t="n"/>
      <c r="B9673" s="24" t="n"/>
      <c r="C9673" s="24" t="n"/>
      <c r="D9673" s="24" t="n"/>
      <c r="E9673" s="24" t="n"/>
      <c r="F9673" s="25">
        <f>IF($E9673="","",DATE(IF($A9673="",nominal_year,$A9673),$B9673,$C9673)+($D9673-IF(LEFT(hour_conv,1)="1",1,0))/24)</f>
        <v/>
      </c>
      <c r="G9673" s="26">
        <f>IF(F9673="","",INT(F9673))</f>
        <v/>
      </c>
      <c r="H9673">
        <f>IF(G9673="","",IF(AND(MONTH(G9673)*100+DAY(G9673)&gt;=season_lo,MONTH(G9673)*100+DAY(G9673)&lt;=season_hi),1,0))</f>
        <v/>
      </c>
      <c r="I9673">
        <f>IF(G9673="","",G9673-first_day+1)</f>
        <v/>
      </c>
      <c r="J9673" s="27">
        <f>IF(I9673="","",INDEX(Daily!$J$2:$J$421,I9673))</f>
        <v/>
      </c>
      <c r="K9673" s="27">
        <f>IF(J9673="","",J9673+cat_offset)</f>
        <v/>
      </c>
      <c r="L9673" s="27">
        <f>IF(J9673="","",MAX(0,E9673-J9673)^2)</f>
        <v/>
      </c>
      <c r="M9673" s="27">
        <f>IF(J9673="","",MAX(0,E9673-(J9673+twcdh_off))^2)</f>
        <v/>
      </c>
      <c r="N9673" s="27">
        <f>IF(E9673="","",MAX(0,E9673-swcdh_thr)^2)</f>
        <v/>
      </c>
      <c r="O9673">
        <f>IF(K9673="","",ROUND(E9673-K9673,0))</f>
        <v/>
      </c>
      <c r="P9673">
        <f>IF(O9673="","",IF(O9673&gt;=1,O9673,0))</f>
        <v/>
      </c>
      <c r="Q9673" s="27">
        <f>IF(E9673="","",MAX(0,E9673-22))</f>
        <v/>
      </c>
      <c r="R9673" s="27">
        <f>IF(H9673=1,E9673,"")</f>
        <v/>
      </c>
      <c r="S9673" s="27">
        <f>IF(AND(H9673=1,J9673&lt;&gt;""),E9673-J9673,"")</f>
        <v/>
      </c>
      <c r="T9673">
        <f>IF(G9673="","",MONTH(G9673))</f>
        <v/>
      </c>
    </row>
    <row r="9674">
      <c r="A9674" s="24" t="n"/>
      <c r="B9674" s="24" t="n"/>
      <c r="C9674" s="24" t="n"/>
      <c r="D9674" s="24" t="n"/>
      <c r="E9674" s="24" t="n"/>
      <c r="F9674" s="25">
        <f>IF($E9674="","",DATE(IF($A9674="",nominal_year,$A9674),$B9674,$C9674)+($D9674-IF(LEFT(hour_conv,1)="1",1,0))/24)</f>
        <v/>
      </c>
      <c r="G9674" s="26">
        <f>IF(F9674="","",INT(F9674))</f>
        <v/>
      </c>
      <c r="H9674">
        <f>IF(G9674="","",IF(AND(MONTH(G9674)*100+DAY(G9674)&gt;=season_lo,MONTH(G9674)*100+DAY(G9674)&lt;=season_hi),1,0))</f>
        <v/>
      </c>
      <c r="I9674">
        <f>IF(G9674="","",G9674-first_day+1)</f>
        <v/>
      </c>
      <c r="J9674" s="27">
        <f>IF(I9674="","",INDEX(Daily!$J$2:$J$421,I9674))</f>
        <v/>
      </c>
      <c r="K9674" s="27">
        <f>IF(J9674="","",J9674+cat_offset)</f>
        <v/>
      </c>
      <c r="L9674" s="27">
        <f>IF(J9674="","",MAX(0,E9674-J9674)^2)</f>
        <v/>
      </c>
      <c r="M9674" s="27">
        <f>IF(J9674="","",MAX(0,E9674-(J9674+twcdh_off))^2)</f>
        <v/>
      </c>
      <c r="N9674" s="27">
        <f>IF(E9674="","",MAX(0,E9674-swcdh_thr)^2)</f>
        <v/>
      </c>
      <c r="O9674">
        <f>IF(K9674="","",ROUND(E9674-K9674,0))</f>
        <v/>
      </c>
      <c r="P9674">
        <f>IF(O9674="","",IF(O9674&gt;=1,O9674,0))</f>
        <v/>
      </c>
      <c r="Q9674" s="27">
        <f>IF(E9674="","",MAX(0,E9674-22))</f>
        <v/>
      </c>
      <c r="R9674" s="27">
        <f>IF(H9674=1,E9674,"")</f>
        <v/>
      </c>
      <c r="S9674" s="27">
        <f>IF(AND(H9674=1,J9674&lt;&gt;""),E9674-J9674,"")</f>
        <v/>
      </c>
      <c r="T9674">
        <f>IF(G9674="","",MONTH(G9674))</f>
        <v/>
      </c>
    </row>
    <row r="9675">
      <c r="A9675" s="24" t="n"/>
      <c r="B9675" s="24" t="n"/>
      <c r="C9675" s="24" t="n"/>
      <c r="D9675" s="24" t="n"/>
      <c r="E9675" s="24" t="n"/>
      <c r="F9675" s="25">
        <f>IF($E9675="","",DATE(IF($A9675="",nominal_year,$A9675),$B9675,$C9675)+($D9675-IF(LEFT(hour_conv,1)="1",1,0))/24)</f>
        <v/>
      </c>
      <c r="G9675" s="26">
        <f>IF(F9675="","",INT(F9675))</f>
        <v/>
      </c>
      <c r="H9675">
        <f>IF(G9675="","",IF(AND(MONTH(G9675)*100+DAY(G9675)&gt;=season_lo,MONTH(G9675)*100+DAY(G9675)&lt;=season_hi),1,0))</f>
        <v/>
      </c>
      <c r="I9675">
        <f>IF(G9675="","",G9675-first_day+1)</f>
        <v/>
      </c>
      <c r="J9675" s="27">
        <f>IF(I9675="","",INDEX(Daily!$J$2:$J$421,I9675))</f>
        <v/>
      </c>
      <c r="K9675" s="27">
        <f>IF(J9675="","",J9675+cat_offset)</f>
        <v/>
      </c>
      <c r="L9675" s="27">
        <f>IF(J9675="","",MAX(0,E9675-J9675)^2)</f>
        <v/>
      </c>
      <c r="M9675" s="27">
        <f>IF(J9675="","",MAX(0,E9675-(J9675+twcdh_off))^2)</f>
        <v/>
      </c>
      <c r="N9675" s="27">
        <f>IF(E9675="","",MAX(0,E9675-swcdh_thr)^2)</f>
        <v/>
      </c>
      <c r="O9675">
        <f>IF(K9675="","",ROUND(E9675-K9675,0))</f>
        <v/>
      </c>
      <c r="P9675">
        <f>IF(O9675="","",IF(O9675&gt;=1,O9675,0))</f>
        <v/>
      </c>
      <c r="Q9675" s="27">
        <f>IF(E9675="","",MAX(0,E9675-22))</f>
        <v/>
      </c>
      <c r="R9675" s="27">
        <f>IF(H9675=1,E9675,"")</f>
        <v/>
      </c>
      <c r="S9675" s="27">
        <f>IF(AND(H9675=1,J9675&lt;&gt;""),E9675-J9675,"")</f>
        <v/>
      </c>
      <c r="T9675">
        <f>IF(G9675="","",MONTH(G9675))</f>
        <v/>
      </c>
    </row>
    <row r="9676">
      <c r="A9676" s="24" t="n"/>
      <c r="B9676" s="24" t="n"/>
      <c r="C9676" s="24" t="n"/>
      <c r="D9676" s="24" t="n"/>
      <c r="E9676" s="24" t="n"/>
      <c r="F9676" s="25">
        <f>IF($E9676="","",DATE(IF($A9676="",nominal_year,$A9676),$B9676,$C9676)+($D9676-IF(LEFT(hour_conv,1)="1",1,0))/24)</f>
        <v/>
      </c>
      <c r="G9676" s="26">
        <f>IF(F9676="","",INT(F9676))</f>
        <v/>
      </c>
      <c r="H9676">
        <f>IF(G9676="","",IF(AND(MONTH(G9676)*100+DAY(G9676)&gt;=season_lo,MONTH(G9676)*100+DAY(G9676)&lt;=season_hi),1,0))</f>
        <v/>
      </c>
      <c r="I9676">
        <f>IF(G9676="","",G9676-first_day+1)</f>
        <v/>
      </c>
      <c r="J9676" s="27">
        <f>IF(I9676="","",INDEX(Daily!$J$2:$J$421,I9676))</f>
        <v/>
      </c>
      <c r="K9676" s="27">
        <f>IF(J9676="","",J9676+cat_offset)</f>
        <v/>
      </c>
      <c r="L9676" s="27">
        <f>IF(J9676="","",MAX(0,E9676-J9676)^2)</f>
        <v/>
      </c>
      <c r="M9676" s="27">
        <f>IF(J9676="","",MAX(0,E9676-(J9676+twcdh_off))^2)</f>
        <v/>
      </c>
      <c r="N9676" s="27">
        <f>IF(E9676="","",MAX(0,E9676-swcdh_thr)^2)</f>
        <v/>
      </c>
      <c r="O9676">
        <f>IF(K9676="","",ROUND(E9676-K9676,0))</f>
        <v/>
      </c>
      <c r="P9676">
        <f>IF(O9676="","",IF(O9676&gt;=1,O9676,0))</f>
        <v/>
      </c>
      <c r="Q9676" s="27">
        <f>IF(E9676="","",MAX(0,E9676-22))</f>
        <v/>
      </c>
      <c r="R9676" s="27">
        <f>IF(H9676=1,E9676,"")</f>
        <v/>
      </c>
      <c r="S9676" s="27">
        <f>IF(AND(H9676=1,J9676&lt;&gt;""),E9676-J9676,"")</f>
        <v/>
      </c>
      <c r="T9676">
        <f>IF(G9676="","",MONTH(G9676))</f>
        <v/>
      </c>
    </row>
    <row r="9677">
      <c r="A9677" s="24" t="n"/>
      <c r="B9677" s="24" t="n"/>
      <c r="C9677" s="24" t="n"/>
      <c r="D9677" s="24" t="n"/>
      <c r="E9677" s="24" t="n"/>
      <c r="F9677" s="25">
        <f>IF($E9677="","",DATE(IF($A9677="",nominal_year,$A9677),$B9677,$C9677)+($D9677-IF(LEFT(hour_conv,1)="1",1,0))/24)</f>
        <v/>
      </c>
      <c r="G9677" s="26">
        <f>IF(F9677="","",INT(F9677))</f>
        <v/>
      </c>
      <c r="H9677">
        <f>IF(G9677="","",IF(AND(MONTH(G9677)*100+DAY(G9677)&gt;=season_lo,MONTH(G9677)*100+DAY(G9677)&lt;=season_hi),1,0))</f>
        <v/>
      </c>
      <c r="I9677">
        <f>IF(G9677="","",G9677-first_day+1)</f>
        <v/>
      </c>
      <c r="J9677" s="27">
        <f>IF(I9677="","",INDEX(Daily!$J$2:$J$421,I9677))</f>
        <v/>
      </c>
      <c r="K9677" s="27">
        <f>IF(J9677="","",J9677+cat_offset)</f>
        <v/>
      </c>
      <c r="L9677" s="27">
        <f>IF(J9677="","",MAX(0,E9677-J9677)^2)</f>
        <v/>
      </c>
      <c r="M9677" s="27">
        <f>IF(J9677="","",MAX(0,E9677-(J9677+twcdh_off))^2)</f>
        <v/>
      </c>
      <c r="N9677" s="27">
        <f>IF(E9677="","",MAX(0,E9677-swcdh_thr)^2)</f>
        <v/>
      </c>
      <c r="O9677">
        <f>IF(K9677="","",ROUND(E9677-K9677,0))</f>
        <v/>
      </c>
      <c r="P9677">
        <f>IF(O9677="","",IF(O9677&gt;=1,O9677,0))</f>
        <v/>
      </c>
      <c r="Q9677" s="27">
        <f>IF(E9677="","",MAX(0,E9677-22))</f>
        <v/>
      </c>
      <c r="R9677" s="27">
        <f>IF(H9677=1,E9677,"")</f>
        <v/>
      </c>
      <c r="S9677" s="27">
        <f>IF(AND(H9677=1,J9677&lt;&gt;""),E9677-J9677,"")</f>
        <v/>
      </c>
      <c r="T9677">
        <f>IF(G9677="","",MONTH(G9677))</f>
        <v/>
      </c>
    </row>
    <row r="9678">
      <c r="A9678" s="24" t="n"/>
      <c r="B9678" s="24" t="n"/>
      <c r="C9678" s="24" t="n"/>
      <c r="D9678" s="24" t="n"/>
      <c r="E9678" s="24" t="n"/>
      <c r="F9678" s="25">
        <f>IF($E9678="","",DATE(IF($A9678="",nominal_year,$A9678),$B9678,$C9678)+($D9678-IF(LEFT(hour_conv,1)="1",1,0))/24)</f>
        <v/>
      </c>
      <c r="G9678" s="26">
        <f>IF(F9678="","",INT(F9678))</f>
        <v/>
      </c>
      <c r="H9678">
        <f>IF(G9678="","",IF(AND(MONTH(G9678)*100+DAY(G9678)&gt;=season_lo,MONTH(G9678)*100+DAY(G9678)&lt;=season_hi),1,0))</f>
        <v/>
      </c>
      <c r="I9678">
        <f>IF(G9678="","",G9678-first_day+1)</f>
        <v/>
      </c>
      <c r="J9678" s="27">
        <f>IF(I9678="","",INDEX(Daily!$J$2:$J$421,I9678))</f>
        <v/>
      </c>
      <c r="K9678" s="27">
        <f>IF(J9678="","",J9678+cat_offset)</f>
        <v/>
      </c>
      <c r="L9678" s="27">
        <f>IF(J9678="","",MAX(0,E9678-J9678)^2)</f>
        <v/>
      </c>
      <c r="M9678" s="27">
        <f>IF(J9678="","",MAX(0,E9678-(J9678+twcdh_off))^2)</f>
        <v/>
      </c>
      <c r="N9678" s="27">
        <f>IF(E9678="","",MAX(0,E9678-swcdh_thr)^2)</f>
        <v/>
      </c>
      <c r="O9678">
        <f>IF(K9678="","",ROUND(E9678-K9678,0))</f>
        <v/>
      </c>
      <c r="P9678">
        <f>IF(O9678="","",IF(O9678&gt;=1,O9678,0))</f>
        <v/>
      </c>
      <c r="Q9678" s="27">
        <f>IF(E9678="","",MAX(0,E9678-22))</f>
        <v/>
      </c>
      <c r="R9678" s="27">
        <f>IF(H9678=1,E9678,"")</f>
        <v/>
      </c>
      <c r="S9678" s="27">
        <f>IF(AND(H9678=1,J9678&lt;&gt;""),E9678-J9678,"")</f>
        <v/>
      </c>
      <c r="T9678">
        <f>IF(G9678="","",MONTH(G9678))</f>
        <v/>
      </c>
    </row>
    <row r="9679">
      <c r="A9679" s="24" t="n"/>
      <c r="B9679" s="24" t="n"/>
      <c r="C9679" s="24" t="n"/>
      <c r="D9679" s="24" t="n"/>
      <c r="E9679" s="24" t="n"/>
      <c r="F9679" s="25">
        <f>IF($E9679="","",DATE(IF($A9679="",nominal_year,$A9679),$B9679,$C9679)+($D9679-IF(LEFT(hour_conv,1)="1",1,0))/24)</f>
        <v/>
      </c>
      <c r="G9679" s="26">
        <f>IF(F9679="","",INT(F9679))</f>
        <v/>
      </c>
      <c r="H9679">
        <f>IF(G9679="","",IF(AND(MONTH(G9679)*100+DAY(G9679)&gt;=season_lo,MONTH(G9679)*100+DAY(G9679)&lt;=season_hi),1,0))</f>
        <v/>
      </c>
      <c r="I9679">
        <f>IF(G9679="","",G9679-first_day+1)</f>
        <v/>
      </c>
      <c r="J9679" s="27">
        <f>IF(I9679="","",INDEX(Daily!$J$2:$J$421,I9679))</f>
        <v/>
      </c>
      <c r="K9679" s="27">
        <f>IF(J9679="","",J9679+cat_offset)</f>
        <v/>
      </c>
      <c r="L9679" s="27">
        <f>IF(J9679="","",MAX(0,E9679-J9679)^2)</f>
        <v/>
      </c>
      <c r="M9679" s="27">
        <f>IF(J9679="","",MAX(0,E9679-(J9679+twcdh_off))^2)</f>
        <v/>
      </c>
      <c r="N9679" s="27">
        <f>IF(E9679="","",MAX(0,E9679-swcdh_thr)^2)</f>
        <v/>
      </c>
      <c r="O9679">
        <f>IF(K9679="","",ROUND(E9679-K9679,0))</f>
        <v/>
      </c>
      <c r="P9679">
        <f>IF(O9679="","",IF(O9679&gt;=1,O9679,0))</f>
        <v/>
      </c>
      <c r="Q9679" s="27">
        <f>IF(E9679="","",MAX(0,E9679-22))</f>
        <v/>
      </c>
      <c r="R9679" s="27">
        <f>IF(H9679=1,E9679,"")</f>
        <v/>
      </c>
      <c r="S9679" s="27">
        <f>IF(AND(H9679=1,J9679&lt;&gt;""),E9679-J9679,"")</f>
        <v/>
      </c>
      <c r="T9679">
        <f>IF(G9679="","",MONTH(G9679))</f>
        <v/>
      </c>
    </row>
    <row r="9680">
      <c r="A9680" s="24" t="n"/>
      <c r="B9680" s="24" t="n"/>
      <c r="C9680" s="24" t="n"/>
      <c r="D9680" s="24" t="n"/>
      <c r="E9680" s="24" t="n"/>
      <c r="F9680" s="25">
        <f>IF($E9680="","",DATE(IF($A9680="",nominal_year,$A9680),$B9680,$C9680)+($D9680-IF(LEFT(hour_conv,1)="1",1,0))/24)</f>
        <v/>
      </c>
      <c r="G9680" s="26">
        <f>IF(F9680="","",INT(F9680))</f>
        <v/>
      </c>
      <c r="H9680">
        <f>IF(G9680="","",IF(AND(MONTH(G9680)*100+DAY(G9680)&gt;=season_lo,MONTH(G9680)*100+DAY(G9680)&lt;=season_hi),1,0))</f>
        <v/>
      </c>
      <c r="I9680">
        <f>IF(G9680="","",G9680-first_day+1)</f>
        <v/>
      </c>
      <c r="J9680" s="27">
        <f>IF(I9680="","",INDEX(Daily!$J$2:$J$421,I9680))</f>
        <v/>
      </c>
      <c r="K9680" s="27">
        <f>IF(J9680="","",J9680+cat_offset)</f>
        <v/>
      </c>
      <c r="L9680" s="27">
        <f>IF(J9680="","",MAX(0,E9680-J9680)^2)</f>
        <v/>
      </c>
      <c r="M9680" s="27">
        <f>IF(J9680="","",MAX(0,E9680-(J9680+twcdh_off))^2)</f>
        <v/>
      </c>
      <c r="N9680" s="27">
        <f>IF(E9680="","",MAX(0,E9680-swcdh_thr)^2)</f>
        <v/>
      </c>
      <c r="O9680">
        <f>IF(K9680="","",ROUND(E9680-K9680,0))</f>
        <v/>
      </c>
      <c r="P9680">
        <f>IF(O9680="","",IF(O9680&gt;=1,O9680,0))</f>
        <v/>
      </c>
      <c r="Q9680" s="27">
        <f>IF(E9680="","",MAX(0,E9680-22))</f>
        <v/>
      </c>
      <c r="R9680" s="27">
        <f>IF(H9680=1,E9680,"")</f>
        <v/>
      </c>
      <c r="S9680" s="27">
        <f>IF(AND(H9680=1,J9680&lt;&gt;""),E9680-J9680,"")</f>
        <v/>
      </c>
      <c r="T9680">
        <f>IF(G9680="","",MONTH(G9680))</f>
        <v/>
      </c>
    </row>
    <row r="9681">
      <c r="A9681" s="24" t="n"/>
      <c r="B9681" s="24" t="n"/>
      <c r="C9681" s="24" t="n"/>
      <c r="D9681" s="24" t="n"/>
      <c r="E9681" s="24" t="n"/>
      <c r="F9681" s="25">
        <f>IF($E9681="","",DATE(IF($A9681="",nominal_year,$A9681),$B9681,$C9681)+($D9681-IF(LEFT(hour_conv,1)="1",1,0))/24)</f>
        <v/>
      </c>
      <c r="G9681" s="26">
        <f>IF(F9681="","",INT(F9681))</f>
        <v/>
      </c>
      <c r="H9681">
        <f>IF(G9681="","",IF(AND(MONTH(G9681)*100+DAY(G9681)&gt;=season_lo,MONTH(G9681)*100+DAY(G9681)&lt;=season_hi),1,0))</f>
        <v/>
      </c>
      <c r="I9681">
        <f>IF(G9681="","",G9681-first_day+1)</f>
        <v/>
      </c>
      <c r="J9681" s="27">
        <f>IF(I9681="","",INDEX(Daily!$J$2:$J$421,I9681))</f>
        <v/>
      </c>
      <c r="K9681" s="27">
        <f>IF(J9681="","",J9681+cat_offset)</f>
        <v/>
      </c>
      <c r="L9681" s="27">
        <f>IF(J9681="","",MAX(0,E9681-J9681)^2)</f>
        <v/>
      </c>
      <c r="M9681" s="27">
        <f>IF(J9681="","",MAX(0,E9681-(J9681+twcdh_off))^2)</f>
        <v/>
      </c>
      <c r="N9681" s="27">
        <f>IF(E9681="","",MAX(0,E9681-swcdh_thr)^2)</f>
        <v/>
      </c>
      <c r="O9681">
        <f>IF(K9681="","",ROUND(E9681-K9681,0))</f>
        <v/>
      </c>
      <c r="P9681">
        <f>IF(O9681="","",IF(O9681&gt;=1,O9681,0))</f>
        <v/>
      </c>
      <c r="Q9681" s="27">
        <f>IF(E9681="","",MAX(0,E9681-22))</f>
        <v/>
      </c>
      <c r="R9681" s="27">
        <f>IF(H9681=1,E9681,"")</f>
        <v/>
      </c>
      <c r="S9681" s="27">
        <f>IF(AND(H9681=1,J9681&lt;&gt;""),E9681-J9681,"")</f>
        <v/>
      </c>
      <c r="T9681">
        <f>IF(G9681="","",MONTH(G9681))</f>
        <v/>
      </c>
    </row>
    <row r="9682">
      <c r="A9682" s="24" t="n"/>
      <c r="B9682" s="24" t="n"/>
      <c r="C9682" s="24" t="n"/>
      <c r="D9682" s="24" t="n"/>
      <c r="E9682" s="24" t="n"/>
      <c r="F9682" s="25">
        <f>IF($E9682="","",DATE(IF($A9682="",nominal_year,$A9682),$B9682,$C9682)+($D9682-IF(LEFT(hour_conv,1)="1",1,0))/24)</f>
        <v/>
      </c>
      <c r="G9682" s="26">
        <f>IF(F9682="","",INT(F9682))</f>
        <v/>
      </c>
      <c r="H9682">
        <f>IF(G9682="","",IF(AND(MONTH(G9682)*100+DAY(G9682)&gt;=season_lo,MONTH(G9682)*100+DAY(G9682)&lt;=season_hi),1,0))</f>
        <v/>
      </c>
      <c r="I9682">
        <f>IF(G9682="","",G9682-first_day+1)</f>
        <v/>
      </c>
      <c r="J9682" s="27">
        <f>IF(I9682="","",INDEX(Daily!$J$2:$J$421,I9682))</f>
        <v/>
      </c>
      <c r="K9682" s="27">
        <f>IF(J9682="","",J9682+cat_offset)</f>
        <v/>
      </c>
      <c r="L9682" s="27">
        <f>IF(J9682="","",MAX(0,E9682-J9682)^2)</f>
        <v/>
      </c>
      <c r="M9682" s="27">
        <f>IF(J9682="","",MAX(0,E9682-(J9682+twcdh_off))^2)</f>
        <v/>
      </c>
      <c r="N9682" s="27">
        <f>IF(E9682="","",MAX(0,E9682-swcdh_thr)^2)</f>
        <v/>
      </c>
      <c r="O9682">
        <f>IF(K9682="","",ROUND(E9682-K9682,0))</f>
        <v/>
      </c>
      <c r="P9682">
        <f>IF(O9682="","",IF(O9682&gt;=1,O9682,0))</f>
        <v/>
      </c>
      <c r="Q9682" s="27">
        <f>IF(E9682="","",MAX(0,E9682-22))</f>
        <v/>
      </c>
      <c r="R9682" s="27">
        <f>IF(H9682=1,E9682,"")</f>
        <v/>
      </c>
      <c r="S9682" s="27">
        <f>IF(AND(H9682=1,J9682&lt;&gt;""),E9682-J9682,"")</f>
        <v/>
      </c>
      <c r="T9682">
        <f>IF(G9682="","",MONTH(G9682))</f>
        <v/>
      </c>
    </row>
    <row r="9683">
      <c r="A9683" s="24" t="n"/>
      <c r="B9683" s="24" t="n"/>
      <c r="C9683" s="24" t="n"/>
      <c r="D9683" s="24" t="n"/>
      <c r="E9683" s="24" t="n"/>
      <c r="F9683" s="25">
        <f>IF($E9683="","",DATE(IF($A9683="",nominal_year,$A9683),$B9683,$C9683)+($D9683-IF(LEFT(hour_conv,1)="1",1,0))/24)</f>
        <v/>
      </c>
      <c r="G9683" s="26">
        <f>IF(F9683="","",INT(F9683))</f>
        <v/>
      </c>
      <c r="H9683">
        <f>IF(G9683="","",IF(AND(MONTH(G9683)*100+DAY(G9683)&gt;=season_lo,MONTH(G9683)*100+DAY(G9683)&lt;=season_hi),1,0))</f>
        <v/>
      </c>
      <c r="I9683">
        <f>IF(G9683="","",G9683-first_day+1)</f>
        <v/>
      </c>
      <c r="J9683" s="27">
        <f>IF(I9683="","",INDEX(Daily!$J$2:$J$421,I9683))</f>
        <v/>
      </c>
      <c r="K9683" s="27">
        <f>IF(J9683="","",J9683+cat_offset)</f>
        <v/>
      </c>
      <c r="L9683" s="27">
        <f>IF(J9683="","",MAX(0,E9683-J9683)^2)</f>
        <v/>
      </c>
      <c r="M9683" s="27">
        <f>IF(J9683="","",MAX(0,E9683-(J9683+twcdh_off))^2)</f>
        <v/>
      </c>
      <c r="N9683" s="27">
        <f>IF(E9683="","",MAX(0,E9683-swcdh_thr)^2)</f>
        <v/>
      </c>
      <c r="O9683">
        <f>IF(K9683="","",ROUND(E9683-K9683,0))</f>
        <v/>
      </c>
      <c r="P9683">
        <f>IF(O9683="","",IF(O9683&gt;=1,O9683,0))</f>
        <v/>
      </c>
      <c r="Q9683" s="27">
        <f>IF(E9683="","",MAX(0,E9683-22))</f>
        <v/>
      </c>
      <c r="R9683" s="27">
        <f>IF(H9683=1,E9683,"")</f>
        <v/>
      </c>
      <c r="S9683" s="27">
        <f>IF(AND(H9683=1,J9683&lt;&gt;""),E9683-J9683,"")</f>
        <v/>
      </c>
      <c r="T9683">
        <f>IF(G9683="","",MONTH(G9683))</f>
        <v/>
      </c>
    </row>
    <row r="9684">
      <c r="A9684" s="24" t="n"/>
      <c r="B9684" s="24" t="n"/>
      <c r="C9684" s="24" t="n"/>
      <c r="D9684" s="24" t="n"/>
      <c r="E9684" s="24" t="n"/>
      <c r="F9684" s="25">
        <f>IF($E9684="","",DATE(IF($A9684="",nominal_year,$A9684),$B9684,$C9684)+($D9684-IF(LEFT(hour_conv,1)="1",1,0))/24)</f>
        <v/>
      </c>
      <c r="G9684" s="26">
        <f>IF(F9684="","",INT(F9684))</f>
        <v/>
      </c>
      <c r="H9684">
        <f>IF(G9684="","",IF(AND(MONTH(G9684)*100+DAY(G9684)&gt;=season_lo,MONTH(G9684)*100+DAY(G9684)&lt;=season_hi),1,0))</f>
        <v/>
      </c>
      <c r="I9684">
        <f>IF(G9684="","",G9684-first_day+1)</f>
        <v/>
      </c>
      <c r="J9684" s="27">
        <f>IF(I9684="","",INDEX(Daily!$J$2:$J$421,I9684))</f>
        <v/>
      </c>
      <c r="K9684" s="27">
        <f>IF(J9684="","",J9684+cat_offset)</f>
        <v/>
      </c>
      <c r="L9684" s="27">
        <f>IF(J9684="","",MAX(0,E9684-J9684)^2)</f>
        <v/>
      </c>
      <c r="M9684" s="27">
        <f>IF(J9684="","",MAX(0,E9684-(J9684+twcdh_off))^2)</f>
        <v/>
      </c>
      <c r="N9684" s="27">
        <f>IF(E9684="","",MAX(0,E9684-swcdh_thr)^2)</f>
        <v/>
      </c>
      <c r="O9684">
        <f>IF(K9684="","",ROUND(E9684-K9684,0))</f>
        <v/>
      </c>
      <c r="P9684">
        <f>IF(O9684="","",IF(O9684&gt;=1,O9684,0))</f>
        <v/>
      </c>
      <c r="Q9684" s="27">
        <f>IF(E9684="","",MAX(0,E9684-22))</f>
        <v/>
      </c>
      <c r="R9684" s="27">
        <f>IF(H9684=1,E9684,"")</f>
        <v/>
      </c>
      <c r="S9684" s="27">
        <f>IF(AND(H9684=1,J9684&lt;&gt;""),E9684-J9684,"")</f>
        <v/>
      </c>
      <c r="T9684">
        <f>IF(G9684="","",MONTH(G9684))</f>
        <v/>
      </c>
    </row>
    <row r="9685">
      <c r="A9685" s="24" t="n"/>
      <c r="B9685" s="24" t="n"/>
      <c r="C9685" s="24" t="n"/>
      <c r="D9685" s="24" t="n"/>
      <c r="E9685" s="24" t="n"/>
      <c r="F9685" s="25">
        <f>IF($E9685="","",DATE(IF($A9685="",nominal_year,$A9685),$B9685,$C9685)+($D9685-IF(LEFT(hour_conv,1)="1",1,0))/24)</f>
        <v/>
      </c>
      <c r="G9685" s="26">
        <f>IF(F9685="","",INT(F9685))</f>
        <v/>
      </c>
      <c r="H9685">
        <f>IF(G9685="","",IF(AND(MONTH(G9685)*100+DAY(G9685)&gt;=season_lo,MONTH(G9685)*100+DAY(G9685)&lt;=season_hi),1,0))</f>
        <v/>
      </c>
      <c r="I9685">
        <f>IF(G9685="","",G9685-first_day+1)</f>
        <v/>
      </c>
      <c r="J9685" s="27">
        <f>IF(I9685="","",INDEX(Daily!$J$2:$J$421,I9685))</f>
        <v/>
      </c>
      <c r="K9685" s="27">
        <f>IF(J9685="","",J9685+cat_offset)</f>
        <v/>
      </c>
      <c r="L9685" s="27">
        <f>IF(J9685="","",MAX(0,E9685-J9685)^2)</f>
        <v/>
      </c>
      <c r="M9685" s="27">
        <f>IF(J9685="","",MAX(0,E9685-(J9685+twcdh_off))^2)</f>
        <v/>
      </c>
      <c r="N9685" s="27">
        <f>IF(E9685="","",MAX(0,E9685-swcdh_thr)^2)</f>
        <v/>
      </c>
      <c r="O9685">
        <f>IF(K9685="","",ROUND(E9685-K9685,0))</f>
        <v/>
      </c>
      <c r="P9685">
        <f>IF(O9685="","",IF(O9685&gt;=1,O9685,0))</f>
        <v/>
      </c>
      <c r="Q9685" s="27">
        <f>IF(E9685="","",MAX(0,E9685-22))</f>
        <v/>
      </c>
      <c r="R9685" s="27">
        <f>IF(H9685=1,E9685,"")</f>
        <v/>
      </c>
      <c r="S9685" s="27">
        <f>IF(AND(H9685=1,J9685&lt;&gt;""),E9685-J9685,"")</f>
        <v/>
      </c>
      <c r="T9685">
        <f>IF(G9685="","",MONTH(G9685))</f>
        <v/>
      </c>
    </row>
    <row r="9686">
      <c r="A9686" s="24" t="n"/>
      <c r="B9686" s="24" t="n"/>
      <c r="C9686" s="24" t="n"/>
      <c r="D9686" s="24" t="n"/>
      <c r="E9686" s="24" t="n"/>
      <c r="F9686" s="25">
        <f>IF($E9686="","",DATE(IF($A9686="",nominal_year,$A9686),$B9686,$C9686)+($D9686-IF(LEFT(hour_conv,1)="1",1,0))/24)</f>
        <v/>
      </c>
      <c r="G9686" s="26">
        <f>IF(F9686="","",INT(F9686))</f>
        <v/>
      </c>
      <c r="H9686">
        <f>IF(G9686="","",IF(AND(MONTH(G9686)*100+DAY(G9686)&gt;=season_lo,MONTH(G9686)*100+DAY(G9686)&lt;=season_hi),1,0))</f>
        <v/>
      </c>
      <c r="I9686">
        <f>IF(G9686="","",G9686-first_day+1)</f>
        <v/>
      </c>
      <c r="J9686" s="27">
        <f>IF(I9686="","",INDEX(Daily!$J$2:$J$421,I9686))</f>
        <v/>
      </c>
      <c r="K9686" s="27">
        <f>IF(J9686="","",J9686+cat_offset)</f>
        <v/>
      </c>
      <c r="L9686" s="27">
        <f>IF(J9686="","",MAX(0,E9686-J9686)^2)</f>
        <v/>
      </c>
      <c r="M9686" s="27">
        <f>IF(J9686="","",MAX(0,E9686-(J9686+twcdh_off))^2)</f>
        <v/>
      </c>
      <c r="N9686" s="27">
        <f>IF(E9686="","",MAX(0,E9686-swcdh_thr)^2)</f>
        <v/>
      </c>
      <c r="O9686">
        <f>IF(K9686="","",ROUND(E9686-K9686,0))</f>
        <v/>
      </c>
      <c r="P9686">
        <f>IF(O9686="","",IF(O9686&gt;=1,O9686,0))</f>
        <v/>
      </c>
      <c r="Q9686" s="27">
        <f>IF(E9686="","",MAX(0,E9686-22))</f>
        <v/>
      </c>
      <c r="R9686" s="27">
        <f>IF(H9686=1,E9686,"")</f>
        <v/>
      </c>
      <c r="S9686" s="27">
        <f>IF(AND(H9686=1,J9686&lt;&gt;""),E9686-J9686,"")</f>
        <v/>
      </c>
      <c r="T9686">
        <f>IF(G9686="","",MONTH(G9686))</f>
        <v/>
      </c>
    </row>
    <row r="9687">
      <c r="A9687" s="24" t="n"/>
      <c r="B9687" s="24" t="n"/>
      <c r="C9687" s="24" t="n"/>
      <c r="D9687" s="24" t="n"/>
      <c r="E9687" s="24" t="n"/>
      <c r="F9687" s="25">
        <f>IF($E9687="","",DATE(IF($A9687="",nominal_year,$A9687),$B9687,$C9687)+($D9687-IF(LEFT(hour_conv,1)="1",1,0))/24)</f>
        <v/>
      </c>
      <c r="G9687" s="26">
        <f>IF(F9687="","",INT(F9687))</f>
        <v/>
      </c>
      <c r="H9687">
        <f>IF(G9687="","",IF(AND(MONTH(G9687)*100+DAY(G9687)&gt;=season_lo,MONTH(G9687)*100+DAY(G9687)&lt;=season_hi),1,0))</f>
        <v/>
      </c>
      <c r="I9687">
        <f>IF(G9687="","",G9687-first_day+1)</f>
        <v/>
      </c>
      <c r="J9687" s="27">
        <f>IF(I9687="","",INDEX(Daily!$J$2:$J$421,I9687))</f>
        <v/>
      </c>
      <c r="K9687" s="27">
        <f>IF(J9687="","",J9687+cat_offset)</f>
        <v/>
      </c>
      <c r="L9687" s="27">
        <f>IF(J9687="","",MAX(0,E9687-J9687)^2)</f>
        <v/>
      </c>
      <c r="M9687" s="27">
        <f>IF(J9687="","",MAX(0,E9687-(J9687+twcdh_off))^2)</f>
        <v/>
      </c>
      <c r="N9687" s="27">
        <f>IF(E9687="","",MAX(0,E9687-swcdh_thr)^2)</f>
        <v/>
      </c>
      <c r="O9687">
        <f>IF(K9687="","",ROUND(E9687-K9687,0))</f>
        <v/>
      </c>
      <c r="P9687">
        <f>IF(O9687="","",IF(O9687&gt;=1,O9687,0))</f>
        <v/>
      </c>
      <c r="Q9687" s="27">
        <f>IF(E9687="","",MAX(0,E9687-22))</f>
        <v/>
      </c>
      <c r="R9687" s="27">
        <f>IF(H9687=1,E9687,"")</f>
        <v/>
      </c>
      <c r="S9687" s="27">
        <f>IF(AND(H9687=1,J9687&lt;&gt;""),E9687-J9687,"")</f>
        <v/>
      </c>
      <c r="T9687">
        <f>IF(G9687="","",MONTH(G9687))</f>
        <v/>
      </c>
    </row>
    <row r="9688">
      <c r="A9688" s="24" t="n"/>
      <c r="B9688" s="24" t="n"/>
      <c r="C9688" s="24" t="n"/>
      <c r="D9688" s="24" t="n"/>
      <c r="E9688" s="24" t="n"/>
      <c r="F9688" s="25">
        <f>IF($E9688="","",DATE(IF($A9688="",nominal_year,$A9688),$B9688,$C9688)+($D9688-IF(LEFT(hour_conv,1)="1",1,0))/24)</f>
        <v/>
      </c>
      <c r="G9688" s="26">
        <f>IF(F9688="","",INT(F9688))</f>
        <v/>
      </c>
      <c r="H9688">
        <f>IF(G9688="","",IF(AND(MONTH(G9688)*100+DAY(G9688)&gt;=season_lo,MONTH(G9688)*100+DAY(G9688)&lt;=season_hi),1,0))</f>
        <v/>
      </c>
      <c r="I9688">
        <f>IF(G9688="","",G9688-first_day+1)</f>
        <v/>
      </c>
      <c r="J9688" s="27">
        <f>IF(I9688="","",INDEX(Daily!$J$2:$J$421,I9688))</f>
        <v/>
      </c>
      <c r="K9688" s="27">
        <f>IF(J9688="","",J9688+cat_offset)</f>
        <v/>
      </c>
      <c r="L9688" s="27">
        <f>IF(J9688="","",MAX(0,E9688-J9688)^2)</f>
        <v/>
      </c>
      <c r="M9688" s="27">
        <f>IF(J9688="","",MAX(0,E9688-(J9688+twcdh_off))^2)</f>
        <v/>
      </c>
      <c r="N9688" s="27">
        <f>IF(E9688="","",MAX(0,E9688-swcdh_thr)^2)</f>
        <v/>
      </c>
      <c r="O9688">
        <f>IF(K9688="","",ROUND(E9688-K9688,0))</f>
        <v/>
      </c>
      <c r="P9688">
        <f>IF(O9688="","",IF(O9688&gt;=1,O9688,0))</f>
        <v/>
      </c>
      <c r="Q9688" s="27">
        <f>IF(E9688="","",MAX(0,E9688-22))</f>
        <v/>
      </c>
      <c r="R9688" s="27">
        <f>IF(H9688=1,E9688,"")</f>
        <v/>
      </c>
      <c r="S9688" s="27">
        <f>IF(AND(H9688=1,J9688&lt;&gt;""),E9688-J9688,"")</f>
        <v/>
      </c>
      <c r="T9688">
        <f>IF(G9688="","",MONTH(G9688))</f>
        <v/>
      </c>
    </row>
    <row r="9689">
      <c r="A9689" s="24" t="n"/>
      <c r="B9689" s="24" t="n"/>
      <c r="C9689" s="24" t="n"/>
      <c r="D9689" s="24" t="n"/>
      <c r="E9689" s="24" t="n"/>
      <c r="F9689" s="25">
        <f>IF($E9689="","",DATE(IF($A9689="",nominal_year,$A9689),$B9689,$C9689)+($D9689-IF(LEFT(hour_conv,1)="1",1,0))/24)</f>
        <v/>
      </c>
      <c r="G9689" s="26">
        <f>IF(F9689="","",INT(F9689))</f>
        <v/>
      </c>
      <c r="H9689">
        <f>IF(G9689="","",IF(AND(MONTH(G9689)*100+DAY(G9689)&gt;=season_lo,MONTH(G9689)*100+DAY(G9689)&lt;=season_hi),1,0))</f>
        <v/>
      </c>
      <c r="I9689">
        <f>IF(G9689="","",G9689-first_day+1)</f>
        <v/>
      </c>
      <c r="J9689" s="27">
        <f>IF(I9689="","",INDEX(Daily!$J$2:$J$421,I9689))</f>
        <v/>
      </c>
      <c r="K9689" s="27">
        <f>IF(J9689="","",J9689+cat_offset)</f>
        <v/>
      </c>
      <c r="L9689" s="27">
        <f>IF(J9689="","",MAX(0,E9689-J9689)^2)</f>
        <v/>
      </c>
      <c r="M9689" s="27">
        <f>IF(J9689="","",MAX(0,E9689-(J9689+twcdh_off))^2)</f>
        <v/>
      </c>
      <c r="N9689" s="27">
        <f>IF(E9689="","",MAX(0,E9689-swcdh_thr)^2)</f>
        <v/>
      </c>
      <c r="O9689">
        <f>IF(K9689="","",ROUND(E9689-K9689,0))</f>
        <v/>
      </c>
      <c r="P9689">
        <f>IF(O9689="","",IF(O9689&gt;=1,O9689,0))</f>
        <v/>
      </c>
      <c r="Q9689" s="27">
        <f>IF(E9689="","",MAX(0,E9689-22))</f>
        <v/>
      </c>
      <c r="R9689" s="27">
        <f>IF(H9689=1,E9689,"")</f>
        <v/>
      </c>
      <c r="S9689" s="27">
        <f>IF(AND(H9689=1,J9689&lt;&gt;""),E9689-J9689,"")</f>
        <v/>
      </c>
      <c r="T9689">
        <f>IF(G9689="","",MONTH(G9689))</f>
        <v/>
      </c>
    </row>
    <row r="9690">
      <c r="A9690" s="24" t="n"/>
      <c r="B9690" s="24" t="n"/>
      <c r="C9690" s="24" t="n"/>
      <c r="D9690" s="24" t="n"/>
      <c r="E9690" s="24" t="n"/>
      <c r="F9690" s="25">
        <f>IF($E9690="","",DATE(IF($A9690="",nominal_year,$A9690),$B9690,$C9690)+($D9690-IF(LEFT(hour_conv,1)="1",1,0))/24)</f>
        <v/>
      </c>
      <c r="G9690" s="26">
        <f>IF(F9690="","",INT(F9690))</f>
        <v/>
      </c>
      <c r="H9690">
        <f>IF(G9690="","",IF(AND(MONTH(G9690)*100+DAY(G9690)&gt;=season_lo,MONTH(G9690)*100+DAY(G9690)&lt;=season_hi),1,0))</f>
        <v/>
      </c>
      <c r="I9690">
        <f>IF(G9690="","",G9690-first_day+1)</f>
        <v/>
      </c>
      <c r="J9690" s="27">
        <f>IF(I9690="","",INDEX(Daily!$J$2:$J$421,I9690))</f>
        <v/>
      </c>
      <c r="K9690" s="27">
        <f>IF(J9690="","",J9690+cat_offset)</f>
        <v/>
      </c>
      <c r="L9690" s="27">
        <f>IF(J9690="","",MAX(0,E9690-J9690)^2)</f>
        <v/>
      </c>
      <c r="M9690" s="27">
        <f>IF(J9690="","",MAX(0,E9690-(J9690+twcdh_off))^2)</f>
        <v/>
      </c>
      <c r="N9690" s="27">
        <f>IF(E9690="","",MAX(0,E9690-swcdh_thr)^2)</f>
        <v/>
      </c>
      <c r="O9690">
        <f>IF(K9690="","",ROUND(E9690-K9690,0))</f>
        <v/>
      </c>
      <c r="P9690">
        <f>IF(O9690="","",IF(O9690&gt;=1,O9690,0))</f>
        <v/>
      </c>
      <c r="Q9690" s="27">
        <f>IF(E9690="","",MAX(0,E9690-22))</f>
        <v/>
      </c>
      <c r="R9690" s="27">
        <f>IF(H9690=1,E9690,"")</f>
        <v/>
      </c>
      <c r="S9690" s="27">
        <f>IF(AND(H9690=1,J9690&lt;&gt;""),E9690-J9690,"")</f>
        <v/>
      </c>
      <c r="T9690">
        <f>IF(G9690="","",MONTH(G9690))</f>
        <v/>
      </c>
    </row>
    <row r="9691">
      <c r="A9691" s="24" t="n"/>
      <c r="B9691" s="24" t="n"/>
      <c r="C9691" s="24" t="n"/>
      <c r="D9691" s="24" t="n"/>
      <c r="E9691" s="24" t="n"/>
      <c r="F9691" s="25">
        <f>IF($E9691="","",DATE(IF($A9691="",nominal_year,$A9691),$B9691,$C9691)+($D9691-IF(LEFT(hour_conv,1)="1",1,0))/24)</f>
        <v/>
      </c>
      <c r="G9691" s="26">
        <f>IF(F9691="","",INT(F9691))</f>
        <v/>
      </c>
      <c r="H9691">
        <f>IF(G9691="","",IF(AND(MONTH(G9691)*100+DAY(G9691)&gt;=season_lo,MONTH(G9691)*100+DAY(G9691)&lt;=season_hi),1,0))</f>
        <v/>
      </c>
      <c r="I9691">
        <f>IF(G9691="","",G9691-first_day+1)</f>
        <v/>
      </c>
      <c r="J9691" s="27">
        <f>IF(I9691="","",INDEX(Daily!$J$2:$J$421,I9691))</f>
        <v/>
      </c>
      <c r="K9691" s="27">
        <f>IF(J9691="","",J9691+cat_offset)</f>
        <v/>
      </c>
      <c r="L9691" s="27">
        <f>IF(J9691="","",MAX(0,E9691-J9691)^2)</f>
        <v/>
      </c>
      <c r="M9691" s="27">
        <f>IF(J9691="","",MAX(0,E9691-(J9691+twcdh_off))^2)</f>
        <v/>
      </c>
      <c r="N9691" s="27">
        <f>IF(E9691="","",MAX(0,E9691-swcdh_thr)^2)</f>
        <v/>
      </c>
      <c r="O9691">
        <f>IF(K9691="","",ROUND(E9691-K9691,0))</f>
        <v/>
      </c>
      <c r="P9691">
        <f>IF(O9691="","",IF(O9691&gt;=1,O9691,0))</f>
        <v/>
      </c>
      <c r="Q9691" s="27">
        <f>IF(E9691="","",MAX(0,E9691-22))</f>
        <v/>
      </c>
      <c r="R9691" s="27">
        <f>IF(H9691=1,E9691,"")</f>
        <v/>
      </c>
      <c r="S9691" s="27">
        <f>IF(AND(H9691=1,J9691&lt;&gt;""),E9691-J9691,"")</f>
        <v/>
      </c>
      <c r="T9691">
        <f>IF(G9691="","",MONTH(G9691))</f>
        <v/>
      </c>
    </row>
    <row r="9692">
      <c r="A9692" s="24" t="n"/>
      <c r="B9692" s="24" t="n"/>
      <c r="C9692" s="24" t="n"/>
      <c r="D9692" s="24" t="n"/>
      <c r="E9692" s="24" t="n"/>
      <c r="F9692" s="25">
        <f>IF($E9692="","",DATE(IF($A9692="",nominal_year,$A9692),$B9692,$C9692)+($D9692-IF(LEFT(hour_conv,1)="1",1,0))/24)</f>
        <v/>
      </c>
      <c r="G9692" s="26">
        <f>IF(F9692="","",INT(F9692))</f>
        <v/>
      </c>
      <c r="H9692">
        <f>IF(G9692="","",IF(AND(MONTH(G9692)*100+DAY(G9692)&gt;=season_lo,MONTH(G9692)*100+DAY(G9692)&lt;=season_hi),1,0))</f>
        <v/>
      </c>
      <c r="I9692">
        <f>IF(G9692="","",G9692-first_day+1)</f>
        <v/>
      </c>
      <c r="J9692" s="27">
        <f>IF(I9692="","",INDEX(Daily!$J$2:$J$421,I9692))</f>
        <v/>
      </c>
      <c r="K9692" s="27">
        <f>IF(J9692="","",J9692+cat_offset)</f>
        <v/>
      </c>
      <c r="L9692" s="27">
        <f>IF(J9692="","",MAX(0,E9692-J9692)^2)</f>
        <v/>
      </c>
      <c r="M9692" s="27">
        <f>IF(J9692="","",MAX(0,E9692-(J9692+twcdh_off))^2)</f>
        <v/>
      </c>
      <c r="N9692" s="27">
        <f>IF(E9692="","",MAX(0,E9692-swcdh_thr)^2)</f>
        <v/>
      </c>
      <c r="O9692">
        <f>IF(K9692="","",ROUND(E9692-K9692,0))</f>
        <v/>
      </c>
      <c r="P9692">
        <f>IF(O9692="","",IF(O9692&gt;=1,O9692,0))</f>
        <v/>
      </c>
      <c r="Q9692" s="27">
        <f>IF(E9692="","",MAX(0,E9692-22))</f>
        <v/>
      </c>
      <c r="R9692" s="27">
        <f>IF(H9692=1,E9692,"")</f>
        <v/>
      </c>
      <c r="S9692" s="27">
        <f>IF(AND(H9692=1,J9692&lt;&gt;""),E9692-J9692,"")</f>
        <v/>
      </c>
      <c r="T9692">
        <f>IF(G9692="","",MONTH(G9692))</f>
        <v/>
      </c>
    </row>
    <row r="9693">
      <c r="A9693" s="24" t="n"/>
      <c r="B9693" s="24" t="n"/>
      <c r="C9693" s="24" t="n"/>
      <c r="D9693" s="24" t="n"/>
      <c r="E9693" s="24" t="n"/>
      <c r="F9693" s="25">
        <f>IF($E9693="","",DATE(IF($A9693="",nominal_year,$A9693),$B9693,$C9693)+($D9693-IF(LEFT(hour_conv,1)="1",1,0))/24)</f>
        <v/>
      </c>
      <c r="G9693" s="26">
        <f>IF(F9693="","",INT(F9693))</f>
        <v/>
      </c>
      <c r="H9693">
        <f>IF(G9693="","",IF(AND(MONTH(G9693)*100+DAY(G9693)&gt;=season_lo,MONTH(G9693)*100+DAY(G9693)&lt;=season_hi),1,0))</f>
        <v/>
      </c>
      <c r="I9693">
        <f>IF(G9693="","",G9693-first_day+1)</f>
        <v/>
      </c>
      <c r="J9693" s="27">
        <f>IF(I9693="","",INDEX(Daily!$J$2:$J$421,I9693))</f>
        <v/>
      </c>
      <c r="K9693" s="27">
        <f>IF(J9693="","",J9693+cat_offset)</f>
        <v/>
      </c>
      <c r="L9693" s="27">
        <f>IF(J9693="","",MAX(0,E9693-J9693)^2)</f>
        <v/>
      </c>
      <c r="M9693" s="27">
        <f>IF(J9693="","",MAX(0,E9693-(J9693+twcdh_off))^2)</f>
        <v/>
      </c>
      <c r="N9693" s="27">
        <f>IF(E9693="","",MAX(0,E9693-swcdh_thr)^2)</f>
        <v/>
      </c>
      <c r="O9693">
        <f>IF(K9693="","",ROUND(E9693-K9693,0))</f>
        <v/>
      </c>
      <c r="P9693">
        <f>IF(O9693="","",IF(O9693&gt;=1,O9693,0))</f>
        <v/>
      </c>
      <c r="Q9693" s="27">
        <f>IF(E9693="","",MAX(0,E9693-22))</f>
        <v/>
      </c>
      <c r="R9693" s="27">
        <f>IF(H9693=1,E9693,"")</f>
        <v/>
      </c>
      <c r="S9693" s="27">
        <f>IF(AND(H9693=1,J9693&lt;&gt;""),E9693-J9693,"")</f>
        <v/>
      </c>
      <c r="T9693">
        <f>IF(G9693="","",MONTH(G9693))</f>
        <v/>
      </c>
    </row>
    <row r="9694">
      <c r="A9694" s="24" t="n"/>
      <c r="B9694" s="24" t="n"/>
      <c r="C9694" s="24" t="n"/>
      <c r="D9694" s="24" t="n"/>
      <c r="E9694" s="24" t="n"/>
      <c r="F9694" s="25">
        <f>IF($E9694="","",DATE(IF($A9694="",nominal_year,$A9694),$B9694,$C9694)+($D9694-IF(LEFT(hour_conv,1)="1",1,0))/24)</f>
        <v/>
      </c>
      <c r="G9694" s="26">
        <f>IF(F9694="","",INT(F9694))</f>
        <v/>
      </c>
      <c r="H9694">
        <f>IF(G9694="","",IF(AND(MONTH(G9694)*100+DAY(G9694)&gt;=season_lo,MONTH(G9694)*100+DAY(G9694)&lt;=season_hi),1,0))</f>
        <v/>
      </c>
      <c r="I9694">
        <f>IF(G9694="","",G9694-first_day+1)</f>
        <v/>
      </c>
      <c r="J9694" s="27">
        <f>IF(I9694="","",INDEX(Daily!$J$2:$J$421,I9694))</f>
        <v/>
      </c>
      <c r="K9694" s="27">
        <f>IF(J9694="","",J9694+cat_offset)</f>
        <v/>
      </c>
      <c r="L9694" s="27">
        <f>IF(J9694="","",MAX(0,E9694-J9694)^2)</f>
        <v/>
      </c>
      <c r="M9694" s="27">
        <f>IF(J9694="","",MAX(0,E9694-(J9694+twcdh_off))^2)</f>
        <v/>
      </c>
      <c r="N9694" s="27">
        <f>IF(E9694="","",MAX(0,E9694-swcdh_thr)^2)</f>
        <v/>
      </c>
      <c r="O9694">
        <f>IF(K9694="","",ROUND(E9694-K9694,0))</f>
        <v/>
      </c>
      <c r="P9694">
        <f>IF(O9694="","",IF(O9694&gt;=1,O9694,0))</f>
        <v/>
      </c>
      <c r="Q9694" s="27">
        <f>IF(E9694="","",MAX(0,E9694-22))</f>
        <v/>
      </c>
      <c r="R9694" s="27">
        <f>IF(H9694=1,E9694,"")</f>
        <v/>
      </c>
      <c r="S9694" s="27">
        <f>IF(AND(H9694=1,J9694&lt;&gt;""),E9694-J9694,"")</f>
        <v/>
      </c>
      <c r="T9694">
        <f>IF(G9694="","",MONTH(G9694))</f>
        <v/>
      </c>
    </row>
    <row r="9695">
      <c r="A9695" s="24" t="n"/>
      <c r="B9695" s="24" t="n"/>
      <c r="C9695" s="24" t="n"/>
      <c r="D9695" s="24" t="n"/>
      <c r="E9695" s="24" t="n"/>
      <c r="F9695" s="25">
        <f>IF($E9695="","",DATE(IF($A9695="",nominal_year,$A9695),$B9695,$C9695)+($D9695-IF(LEFT(hour_conv,1)="1",1,0))/24)</f>
        <v/>
      </c>
      <c r="G9695" s="26">
        <f>IF(F9695="","",INT(F9695))</f>
        <v/>
      </c>
      <c r="H9695">
        <f>IF(G9695="","",IF(AND(MONTH(G9695)*100+DAY(G9695)&gt;=season_lo,MONTH(G9695)*100+DAY(G9695)&lt;=season_hi),1,0))</f>
        <v/>
      </c>
      <c r="I9695">
        <f>IF(G9695="","",G9695-first_day+1)</f>
        <v/>
      </c>
      <c r="J9695" s="27">
        <f>IF(I9695="","",INDEX(Daily!$J$2:$J$421,I9695))</f>
        <v/>
      </c>
      <c r="K9695" s="27">
        <f>IF(J9695="","",J9695+cat_offset)</f>
        <v/>
      </c>
      <c r="L9695" s="27">
        <f>IF(J9695="","",MAX(0,E9695-J9695)^2)</f>
        <v/>
      </c>
      <c r="M9695" s="27">
        <f>IF(J9695="","",MAX(0,E9695-(J9695+twcdh_off))^2)</f>
        <v/>
      </c>
      <c r="N9695" s="27">
        <f>IF(E9695="","",MAX(0,E9695-swcdh_thr)^2)</f>
        <v/>
      </c>
      <c r="O9695">
        <f>IF(K9695="","",ROUND(E9695-K9695,0))</f>
        <v/>
      </c>
      <c r="P9695">
        <f>IF(O9695="","",IF(O9695&gt;=1,O9695,0))</f>
        <v/>
      </c>
      <c r="Q9695" s="27">
        <f>IF(E9695="","",MAX(0,E9695-22))</f>
        <v/>
      </c>
      <c r="R9695" s="27">
        <f>IF(H9695=1,E9695,"")</f>
        <v/>
      </c>
      <c r="S9695" s="27">
        <f>IF(AND(H9695=1,J9695&lt;&gt;""),E9695-J9695,"")</f>
        <v/>
      </c>
      <c r="T9695">
        <f>IF(G9695="","",MONTH(G9695))</f>
        <v/>
      </c>
    </row>
    <row r="9696">
      <c r="A9696" s="24" t="n"/>
      <c r="B9696" s="24" t="n"/>
      <c r="C9696" s="24" t="n"/>
      <c r="D9696" s="24" t="n"/>
      <c r="E9696" s="24" t="n"/>
      <c r="F9696" s="25">
        <f>IF($E9696="","",DATE(IF($A9696="",nominal_year,$A9696),$B9696,$C9696)+($D9696-IF(LEFT(hour_conv,1)="1",1,0))/24)</f>
        <v/>
      </c>
      <c r="G9696" s="26">
        <f>IF(F9696="","",INT(F9696))</f>
        <v/>
      </c>
      <c r="H9696">
        <f>IF(G9696="","",IF(AND(MONTH(G9696)*100+DAY(G9696)&gt;=season_lo,MONTH(G9696)*100+DAY(G9696)&lt;=season_hi),1,0))</f>
        <v/>
      </c>
      <c r="I9696">
        <f>IF(G9696="","",G9696-first_day+1)</f>
        <v/>
      </c>
      <c r="J9696" s="27">
        <f>IF(I9696="","",INDEX(Daily!$J$2:$J$421,I9696))</f>
        <v/>
      </c>
      <c r="K9696" s="27">
        <f>IF(J9696="","",J9696+cat_offset)</f>
        <v/>
      </c>
      <c r="L9696" s="27">
        <f>IF(J9696="","",MAX(0,E9696-J9696)^2)</f>
        <v/>
      </c>
      <c r="M9696" s="27">
        <f>IF(J9696="","",MAX(0,E9696-(J9696+twcdh_off))^2)</f>
        <v/>
      </c>
      <c r="N9696" s="27">
        <f>IF(E9696="","",MAX(0,E9696-swcdh_thr)^2)</f>
        <v/>
      </c>
      <c r="O9696">
        <f>IF(K9696="","",ROUND(E9696-K9696,0))</f>
        <v/>
      </c>
      <c r="P9696">
        <f>IF(O9696="","",IF(O9696&gt;=1,O9696,0))</f>
        <v/>
      </c>
      <c r="Q9696" s="27">
        <f>IF(E9696="","",MAX(0,E9696-22))</f>
        <v/>
      </c>
      <c r="R9696" s="27">
        <f>IF(H9696=1,E9696,"")</f>
        <v/>
      </c>
      <c r="S9696" s="27">
        <f>IF(AND(H9696=1,J9696&lt;&gt;""),E9696-J9696,"")</f>
        <v/>
      </c>
      <c r="T9696">
        <f>IF(G9696="","",MONTH(G9696))</f>
        <v/>
      </c>
    </row>
    <row r="9697">
      <c r="A9697" s="24" t="n"/>
      <c r="B9697" s="24" t="n"/>
      <c r="C9697" s="24" t="n"/>
      <c r="D9697" s="24" t="n"/>
      <c r="E9697" s="24" t="n"/>
      <c r="F9697" s="25">
        <f>IF($E9697="","",DATE(IF($A9697="",nominal_year,$A9697),$B9697,$C9697)+($D9697-IF(LEFT(hour_conv,1)="1",1,0))/24)</f>
        <v/>
      </c>
      <c r="G9697" s="26">
        <f>IF(F9697="","",INT(F9697))</f>
        <v/>
      </c>
      <c r="H9697">
        <f>IF(G9697="","",IF(AND(MONTH(G9697)*100+DAY(G9697)&gt;=season_lo,MONTH(G9697)*100+DAY(G9697)&lt;=season_hi),1,0))</f>
        <v/>
      </c>
      <c r="I9697">
        <f>IF(G9697="","",G9697-first_day+1)</f>
        <v/>
      </c>
      <c r="J9697" s="27">
        <f>IF(I9697="","",INDEX(Daily!$J$2:$J$421,I9697))</f>
        <v/>
      </c>
      <c r="K9697" s="27">
        <f>IF(J9697="","",J9697+cat_offset)</f>
        <v/>
      </c>
      <c r="L9697" s="27">
        <f>IF(J9697="","",MAX(0,E9697-J9697)^2)</f>
        <v/>
      </c>
      <c r="M9697" s="27">
        <f>IF(J9697="","",MAX(0,E9697-(J9697+twcdh_off))^2)</f>
        <v/>
      </c>
      <c r="N9697" s="27">
        <f>IF(E9697="","",MAX(0,E9697-swcdh_thr)^2)</f>
        <v/>
      </c>
      <c r="O9697">
        <f>IF(K9697="","",ROUND(E9697-K9697,0))</f>
        <v/>
      </c>
      <c r="P9697">
        <f>IF(O9697="","",IF(O9697&gt;=1,O9697,0))</f>
        <v/>
      </c>
      <c r="Q9697" s="27">
        <f>IF(E9697="","",MAX(0,E9697-22))</f>
        <v/>
      </c>
      <c r="R9697" s="27">
        <f>IF(H9697=1,E9697,"")</f>
        <v/>
      </c>
      <c r="S9697" s="27">
        <f>IF(AND(H9697=1,J9697&lt;&gt;""),E9697-J9697,"")</f>
        <v/>
      </c>
      <c r="T9697">
        <f>IF(G9697="","",MONTH(G9697))</f>
        <v/>
      </c>
    </row>
    <row r="9698">
      <c r="A9698" s="24" t="n"/>
      <c r="B9698" s="24" t="n"/>
      <c r="C9698" s="24" t="n"/>
      <c r="D9698" s="24" t="n"/>
      <c r="E9698" s="24" t="n"/>
      <c r="F9698" s="25">
        <f>IF($E9698="","",DATE(IF($A9698="",nominal_year,$A9698),$B9698,$C9698)+($D9698-IF(LEFT(hour_conv,1)="1",1,0))/24)</f>
        <v/>
      </c>
      <c r="G9698" s="26">
        <f>IF(F9698="","",INT(F9698))</f>
        <v/>
      </c>
      <c r="H9698">
        <f>IF(G9698="","",IF(AND(MONTH(G9698)*100+DAY(G9698)&gt;=season_lo,MONTH(G9698)*100+DAY(G9698)&lt;=season_hi),1,0))</f>
        <v/>
      </c>
      <c r="I9698">
        <f>IF(G9698="","",G9698-first_day+1)</f>
        <v/>
      </c>
      <c r="J9698" s="27">
        <f>IF(I9698="","",INDEX(Daily!$J$2:$J$421,I9698))</f>
        <v/>
      </c>
      <c r="K9698" s="27">
        <f>IF(J9698="","",J9698+cat_offset)</f>
        <v/>
      </c>
      <c r="L9698" s="27">
        <f>IF(J9698="","",MAX(0,E9698-J9698)^2)</f>
        <v/>
      </c>
      <c r="M9698" s="27">
        <f>IF(J9698="","",MAX(0,E9698-(J9698+twcdh_off))^2)</f>
        <v/>
      </c>
      <c r="N9698" s="27">
        <f>IF(E9698="","",MAX(0,E9698-swcdh_thr)^2)</f>
        <v/>
      </c>
      <c r="O9698">
        <f>IF(K9698="","",ROUND(E9698-K9698,0))</f>
        <v/>
      </c>
      <c r="P9698">
        <f>IF(O9698="","",IF(O9698&gt;=1,O9698,0))</f>
        <v/>
      </c>
      <c r="Q9698" s="27">
        <f>IF(E9698="","",MAX(0,E9698-22))</f>
        <v/>
      </c>
      <c r="R9698" s="27">
        <f>IF(H9698=1,E9698,"")</f>
        <v/>
      </c>
      <c r="S9698" s="27">
        <f>IF(AND(H9698=1,J9698&lt;&gt;""),E9698-J9698,"")</f>
        <v/>
      </c>
      <c r="T9698">
        <f>IF(G9698="","",MONTH(G9698))</f>
        <v/>
      </c>
    </row>
    <row r="9699">
      <c r="A9699" s="24" t="n"/>
      <c r="B9699" s="24" t="n"/>
      <c r="C9699" s="24" t="n"/>
      <c r="D9699" s="24" t="n"/>
      <c r="E9699" s="24" t="n"/>
      <c r="F9699" s="25">
        <f>IF($E9699="","",DATE(IF($A9699="",nominal_year,$A9699),$B9699,$C9699)+($D9699-IF(LEFT(hour_conv,1)="1",1,0))/24)</f>
        <v/>
      </c>
      <c r="G9699" s="26">
        <f>IF(F9699="","",INT(F9699))</f>
        <v/>
      </c>
      <c r="H9699">
        <f>IF(G9699="","",IF(AND(MONTH(G9699)*100+DAY(G9699)&gt;=season_lo,MONTH(G9699)*100+DAY(G9699)&lt;=season_hi),1,0))</f>
        <v/>
      </c>
      <c r="I9699">
        <f>IF(G9699="","",G9699-first_day+1)</f>
        <v/>
      </c>
      <c r="J9699" s="27">
        <f>IF(I9699="","",INDEX(Daily!$J$2:$J$421,I9699))</f>
        <v/>
      </c>
      <c r="K9699" s="27">
        <f>IF(J9699="","",J9699+cat_offset)</f>
        <v/>
      </c>
      <c r="L9699" s="27">
        <f>IF(J9699="","",MAX(0,E9699-J9699)^2)</f>
        <v/>
      </c>
      <c r="M9699" s="27">
        <f>IF(J9699="","",MAX(0,E9699-(J9699+twcdh_off))^2)</f>
        <v/>
      </c>
      <c r="N9699" s="27">
        <f>IF(E9699="","",MAX(0,E9699-swcdh_thr)^2)</f>
        <v/>
      </c>
      <c r="O9699">
        <f>IF(K9699="","",ROUND(E9699-K9699,0))</f>
        <v/>
      </c>
      <c r="P9699">
        <f>IF(O9699="","",IF(O9699&gt;=1,O9699,0))</f>
        <v/>
      </c>
      <c r="Q9699" s="27">
        <f>IF(E9699="","",MAX(0,E9699-22))</f>
        <v/>
      </c>
      <c r="R9699" s="27">
        <f>IF(H9699=1,E9699,"")</f>
        <v/>
      </c>
      <c r="S9699" s="27">
        <f>IF(AND(H9699=1,J9699&lt;&gt;""),E9699-J9699,"")</f>
        <v/>
      </c>
      <c r="T9699">
        <f>IF(G9699="","",MONTH(G9699))</f>
        <v/>
      </c>
    </row>
    <row r="9700">
      <c r="A9700" s="24" t="n"/>
      <c r="B9700" s="24" t="n"/>
      <c r="C9700" s="24" t="n"/>
      <c r="D9700" s="24" t="n"/>
      <c r="E9700" s="24" t="n"/>
      <c r="F9700" s="25">
        <f>IF($E9700="","",DATE(IF($A9700="",nominal_year,$A9700),$B9700,$C9700)+($D9700-IF(LEFT(hour_conv,1)="1",1,0))/24)</f>
        <v/>
      </c>
      <c r="G9700" s="26">
        <f>IF(F9700="","",INT(F9700))</f>
        <v/>
      </c>
      <c r="H9700">
        <f>IF(G9700="","",IF(AND(MONTH(G9700)*100+DAY(G9700)&gt;=season_lo,MONTH(G9700)*100+DAY(G9700)&lt;=season_hi),1,0))</f>
        <v/>
      </c>
      <c r="I9700">
        <f>IF(G9700="","",G9700-first_day+1)</f>
        <v/>
      </c>
      <c r="J9700" s="27">
        <f>IF(I9700="","",INDEX(Daily!$J$2:$J$421,I9700))</f>
        <v/>
      </c>
      <c r="K9700" s="27">
        <f>IF(J9700="","",J9700+cat_offset)</f>
        <v/>
      </c>
      <c r="L9700" s="27">
        <f>IF(J9700="","",MAX(0,E9700-J9700)^2)</f>
        <v/>
      </c>
      <c r="M9700" s="27">
        <f>IF(J9700="","",MAX(0,E9700-(J9700+twcdh_off))^2)</f>
        <v/>
      </c>
      <c r="N9700" s="27">
        <f>IF(E9700="","",MAX(0,E9700-swcdh_thr)^2)</f>
        <v/>
      </c>
      <c r="O9700">
        <f>IF(K9700="","",ROUND(E9700-K9700,0))</f>
        <v/>
      </c>
      <c r="P9700">
        <f>IF(O9700="","",IF(O9700&gt;=1,O9700,0))</f>
        <v/>
      </c>
      <c r="Q9700" s="27">
        <f>IF(E9700="","",MAX(0,E9700-22))</f>
        <v/>
      </c>
      <c r="R9700" s="27">
        <f>IF(H9700=1,E9700,"")</f>
        <v/>
      </c>
      <c r="S9700" s="27">
        <f>IF(AND(H9700=1,J9700&lt;&gt;""),E9700-J9700,"")</f>
        <v/>
      </c>
      <c r="T9700">
        <f>IF(G9700="","",MONTH(G9700))</f>
        <v/>
      </c>
    </row>
    <row r="9701">
      <c r="A9701" s="24" t="n"/>
      <c r="B9701" s="24" t="n"/>
      <c r="C9701" s="24" t="n"/>
      <c r="D9701" s="24" t="n"/>
      <c r="E9701" s="24" t="n"/>
      <c r="F9701" s="25">
        <f>IF($E9701="","",DATE(IF($A9701="",nominal_year,$A9701),$B9701,$C9701)+($D9701-IF(LEFT(hour_conv,1)="1",1,0))/24)</f>
        <v/>
      </c>
      <c r="G9701" s="26">
        <f>IF(F9701="","",INT(F9701))</f>
        <v/>
      </c>
      <c r="H9701">
        <f>IF(G9701="","",IF(AND(MONTH(G9701)*100+DAY(G9701)&gt;=season_lo,MONTH(G9701)*100+DAY(G9701)&lt;=season_hi),1,0))</f>
        <v/>
      </c>
      <c r="I9701">
        <f>IF(G9701="","",G9701-first_day+1)</f>
        <v/>
      </c>
      <c r="J9701" s="27">
        <f>IF(I9701="","",INDEX(Daily!$J$2:$J$421,I9701))</f>
        <v/>
      </c>
      <c r="K9701" s="27">
        <f>IF(J9701="","",J9701+cat_offset)</f>
        <v/>
      </c>
      <c r="L9701" s="27">
        <f>IF(J9701="","",MAX(0,E9701-J9701)^2)</f>
        <v/>
      </c>
      <c r="M9701" s="27">
        <f>IF(J9701="","",MAX(0,E9701-(J9701+twcdh_off))^2)</f>
        <v/>
      </c>
      <c r="N9701" s="27">
        <f>IF(E9701="","",MAX(0,E9701-swcdh_thr)^2)</f>
        <v/>
      </c>
      <c r="O9701">
        <f>IF(K9701="","",ROUND(E9701-K9701,0))</f>
        <v/>
      </c>
      <c r="P9701">
        <f>IF(O9701="","",IF(O9701&gt;=1,O9701,0))</f>
        <v/>
      </c>
      <c r="Q9701" s="27">
        <f>IF(E9701="","",MAX(0,E9701-22))</f>
        <v/>
      </c>
      <c r="R9701" s="27">
        <f>IF(H9701=1,E9701,"")</f>
        <v/>
      </c>
      <c r="S9701" s="27">
        <f>IF(AND(H9701=1,J9701&lt;&gt;""),E9701-J9701,"")</f>
        <v/>
      </c>
      <c r="T9701">
        <f>IF(G9701="","",MONTH(G9701))</f>
        <v/>
      </c>
    </row>
    <row r="9702">
      <c r="A9702" s="24" t="n"/>
      <c r="B9702" s="24" t="n"/>
      <c r="C9702" s="24" t="n"/>
      <c r="D9702" s="24" t="n"/>
      <c r="E9702" s="24" t="n"/>
      <c r="F9702" s="25">
        <f>IF($E9702="","",DATE(IF($A9702="",nominal_year,$A9702),$B9702,$C9702)+($D9702-IF(LEFT(hour_conv,1)="1",1,0))/24)</f>
        <v/>
      </c>
      <c r="G9702" s="26">
        <f>IF(F9702="","",INT(F9702))</f>
        <v/>
      </c>
      <c r="H9702">
        <f>IF(G9702="","",IF(AND(MONTH(G9702)*100+DAY(G9702)&gt;=season_lo,MONTH(G9702)*100+DAY(G9702)&lt;=season_hi),1,0))</f>
        <v/>
      </c>
      <c r="I9702">
        <f>IF(G9702="","",G9702-first_day+1)</f>
        <v/>
      </c>
      <c r="J9702" s="27">
        <f>IF(I9702="","",INDEX(Daily!$J$2:$J$421,I9702))</f>
        <v/>
      </c>
      <c r="K9702" s="27">
        <f>IF(J9702="","",J9702+cat_offset)</f>
        <v/>
      </c>
      <c r="L9702" s="27">
        <f>IF(J9702="","",MAX(0,E9702-J9702)^2)</f>
        <v/>
      </c>
      <c r="M9702" s="27">
        <f>IF(J9702="","",MAX(0,E9702-(J9702+twcdh_off))^2)</f>
        <v/>
      </c>
      <c r="N9702" s="27">
        <f>IF(E9702="","",MAX(0,E9702-swcdh_thr)^2)</f>
        <v/>
      </c>
      <c r="O9702">
        <f>IF(K9702="","",ROUND(E9702-K9702,0))</f>
        <v/>
      </c>
      <c r="P9702">
        <f>IF(O9702="","",IF(O9702&gt;=1,O9702,0))</f>
        <v/>
      </c>
      <c r="Q9702" s="27">
        <f>IF(E9702="","",MAX(0,E9702-22))</f>
        <v/>
      </c>
      <c r="R9702" s="27">
        <f>IF(H9702=1,E9702,"")</f>
        <v/>
      </c>
      <c r="S9702" s="27">
        <f>IF(AND(H9702=1,J9702&lt;&gt;""),E9702-J9702,"")</f>
        <v/>
      </c>
      <c r="T9702">
        <f>IF(G9702="","",MONTH(G9702))</f>
        <v/>
      </c>
    </row>
    <row r="9703">
      <c r="A9703" s="24" t="n"/>
      <c r="B9703" s="24" t="n"/>
      <c r="C9703" s="24" t="n"/>
      <c r="D9703" s="24" t="n"/>
      <c r="E9703" s="24" t="n"/>
      <c r="F9703" s="25">
        <f>IF($E9703="","",DATE(IF($A9703="",nominal_year,$A9703),$B9703,$C9703)+($D9703-IF(LEFT(hour_conv,1)="1",1,0))/24)</f>
        <v/>
      </c>
      <c r="G9703" s="26">
        <f>IF(F9703="","",INT(F9703))</f>
        <v/>
      </c>
      <c r="H9703">
        <f>IF(G9703="","",IF(AND(MONTH(G9703)*100+DAY(G9703)&gt;=season_lo,MONTH(G9703)*100+DAY(G9703)&lt;=season_hi),1,0))</f>
        <v/>
      </c>
      <c r="I9703">
        <f>IF(G9703="","",G9703-first_day+1)</f>
        <v/>
      </c>
      <c r="J9703" s="27">
        <f>IF(I9703="","",INDEX(Daily!$J$2:$J$421,I9703))</f>
        <v/>
      </c>
      <c r="K9703" s="27">
        <f>IF(J9703="","",J9703+cat_offset)</f>
        <v/>
      </c>
      <c r="L9703" s="27">
        <f>IF(J9703="","",MAX(0,E9703-J9703)^2)</f>
        <v/>
      </c>
      <c r="M9703" s="27">
        <f>IF(J9703="","",MAX(0,E9703-(J9703+twcdh_off))^2)</f>
        <v/>
      </c>
      <c r="N9703" s="27">
        <f>IF(E9703="","",MAX(0,E9703-swcdh_thr)^2)</f>
        <v/>
      </c>
      <c r="O9703">
        <f>IF(K9703="","",ROUND(E9703-K9703,0))</f>
        <v/>
      </c>
      <c r="P9703">
        <f>IF(O9703="","",IF(O9703&gt;=1,O9703,0))</f>
        <v/>
      </c>
      <c r="Q9703" s="27">
        <f>IF(E9703="","",MAX(0,E9703-22))</f>
        <v/>
      </c>
      <c r="R9703" s="27">
        <f>IF(H9703=1,E9703,"")</f>
        <v/>
      </c>
      <c r="S9703" s="27">
        <f>IF(AND(H9703=1,J9703&lt;&gt;""),E9703-J9703,"")</f>
        <v/>
      </c>
      <c r="T9703">
        <f>IF(G9703="","",MONTH(G9703))</f>
        <v/>
      </c>
    </row>
    <row r="9704">
      <c r="A9704" s="24" t="n"/>
      <c r="B9704" s="24" t="n"/>
      <c r="C9704" s="24" t="n"/>
      <c r="D9704" s="24" t="n"/>
      <c r="E9704" s="24" t="n"/>
      <c r="F9704" s="25">
        <f>IF($E9704="","",DATE(IF($A9704="",nominal_year,$A9704),$B9704,$C9704)+($D9704-IF(LEFT(hour_conv,1)="1",1,0))/24)</f>
        <v/>
      </c>
      <c r="G9704" s="26">
        <f>IF(F9704="","",INT(F9704))</f>
        <v/>
      </c>
      <c r="H9704">
        <f>IF(G9704="","",IF(AND(MONTH(G9704)*100+DAY(G9704)&gt;=season_lo,MONTH(G9704)*100+DAY(G9704)&lt;=season_hi),1,0))</f>
        <v/>
      </c>
      <c r="I9704">
        <f>IF(G9704="","",G9704-first_day+1)</f>
        <v/>
      </c>
      <c r="J9704" s="27">
        <f>IF(I9704="","",INDEX(Daily!$J$2:$J$421,I9704))</f>
        <v/>
      </c>
      <c r="K9704" s="27">
        <f>IF(J9704="","",J9704+cat_offset)</f>
        <v/>
      </c>
      <c r="L9704" s="27">
        <f>IF(J9704="","",MAX(0,E9704-J9704)^2)</f>
        <v/>
      </c>
      <c r="M9704" s="27">
        <f>IF(J9704="","",MAX(0,E9704-(J9704+twcdh_off))^2)</f>
        <v/>
      </c>
      <c r="N9704" s="27">
        <f>IF(E9704="","",MAX(0,E9704-swcdh_thr)^2)</f>
        <v/>
      </c>
      <c r="O9704">
        <f>IF(K9704="","",ROUND(E9704-K9704,0))</f>
        <v/>
      </c>
      <c r="P9704">
        <f>IF(O9704="","",IF(O9704&gt;=1,O9704,0))</f>
        <v/>
      </c>
      <c r="Q9704" s="27">
        <f>IF(E9704="","",MAX(0,E9704-22))</f>
        <v/>
      </c>
      <c r="R9704" s="27">
        <f>IF(H9704=1,E9704,"")</f>
        <v/>
      </c>
      <c r="S9704" s="27">
        <f>IF(AND(H9704=1,J9704&lt;&gt;""),E9704-J9704,"")</f>
        <v/>
      </c>
      <c r="T9704">
        <f>IF(G9704="","",MONTH(G9704))</f>
        <v/>
      </c>
    </row>
    <row r="9705">
      <c r="A9705" s="24" t="n"/>
      <c r="B9705" s="24" t="n"/>
      <c r="C9705" s="24" t="n"/>
      <c r="D9705" s="24" t="n"/>
      <c r="E9705" s="24" t="n"/>
      <c r="F9705" s="25">
        <f>IF($E9705="","",DATE(IF($A9705="",nominal_year,$A9705),$B9705,$C9705)+($D9705-IF(LEFT(hour_conv,1)="1",1,0))/24)</f>
        <v/>
      </c>
      <c r="G9705" s="26">
        <f>IF(F9705="","",INT(F9705))</f>
        <v/>
      </c>
      <c r="H9705">
        <f>IF(G9705="","",IF(AND(MONTH(G9705)*100+DAY(G9705)&gt;=season_lo,MONTH(G9705)*100+DAY(G9705)&lt;=season_hi),1,0))</f>
        <v/>
      </c>
      <c r="I9705">
        <f>IF(G9705="","",G9705-first_day+1)</f>
        <v/>
      </c>
      <c r="J9705" s="27">
        <f>IF(I9705="","",INDEX(Daily!$J$2:$J$421,I9705))</f>
        <v/>
      </c>
      <c r="K9705" s="27">
        <f>IF(J9705="","",J9705+cat_offset)</f>
        <v/>
      </c>
      <c r="L9705" s="27">
        <f>IF(J9705="","",MAX(0,E9705-J9705)^2)</f>
        <v/>
      </c>
      <c r="M9705" s="27">
        <f>IF(J9705="","",MAX(0,E9705-(J9705+twcdh_off))^2)</f>
        <v/>
      </c>
      <c r="N9705" s="27">
        <f>IF(E9705="","",MAX(0,E9705-swcdh_thr)^2)</f>
        <v/>
      </c>
      <c r="O9705">
        <f>IF(K9705="","",ROUND(E9705-K9705,0))</f>
        <v/>
      </c>
      <c r="P9705">
        <f>IF(O9705="","",IF(O9705&gt;=1,O9705,0))</f>
        <v/>
      </c>
      <c r="Q9705" s="27">
        <f>IF(E9705="","",MAX(0,E9705-22))</f>
        <v/>
      </c>
      <c r="R9705" s="27">
        <f>IF(H9705=1,E9705,"")</f>
        <v/>
      </c>
      <c r="S9705" s="27">
        <f>IF(AND(H9705=1,J9705&lt;&gt;""),E9705-J9705,"")</f>
        <v/>
      </c>
      <c r="T9705">
        <f>IF(G9705="","",MONTH(G9705))</f>
        <v/>
      </c>
    </row>
    <row r="9706">
      <c r="A9706" s="24" t="n"/>
      <c r="B9706" s="24" t="n"/>
      <c r="C9706" s="24" t="n"/>
      <c r="D9706" s="24" t="n"/>
      <c r="E9706" s="24" t="n"/>
      <c r="F9706" s="25">
        <f>IF($E9706="","",DATE(IF($A9706="",nominal_year,$A9706),$B9706,$C9706)+($D9706-IF(LEFT(hour_conv,1)="1",1,0))/24)</f>
        <v/>
      </c>
      <c r="G9706" s="26">
        <f>IF(F9706="","",INT(F9706))</f>
        <v/>
      </c>
      <c r="H9706">
        <f>IF(G9706="","",IF(AND(MONTH(G9706)*100+DAY(G9706)&gt;=season_lo,MONTH(G9706)*100+DAY(G9706)&lt;=season_hi),1,0))</f>
        <v/>
      </c>
      <c r="I9706">
        <f>IF(G9706="","",G9706-first_day+1)</f>
        <v/>
      </c>
      <c r="J9706" s="27">
        <f>IF(I9706="","",INDEX(Daily!$J$2:$J$421,I9706))</f>
        <v/>
      </c>
      <c r="K9706" s="27">
        <f>IF(J9706="","",J9706+cat_offset)</f>
        <v/>
      </c>
      <c r="L9706" s="27">
        <f>IF(J9706="","",MAX(0,E9706-J9706)^2)</f>
        <v/>
      </c>
      <c r="M9706" s="27">
        <f>IF(J9706="","",MAX(0,E9706-(J9706+twcdh_off))^2)</f>
        <v/>
      </c>
      <c r="N9706" s="27">
        <f>IF(E9706="","",MAX(0,E9706-swcdh_thr)^2)</f>
        <v/>
      </c>
      <c r="O9706">
        <f>IF(K9706="","",ROUND(E9706-K9706,0))</f>
        <v/>
      </c>
      <c r="P9706">
        <f>IF(O9706="","",IF(O9706&gt;=1,O9706,0))</f>
        <v/>
      </c>
      <c r="Q9706" s="27">
        <f>IF(E9706="","",MAX(0,E9706-22))</f>
        <v/>
      </c>
      <c r="R9706" s="27">
        <f>IF(H9706=1,E9706,"")</f>
        <v/>
      </c>
      <c r="S9706" s="27">
        <f>IF(AND(H9706=1,J9706&lt;&gt;""),E9706-J9706,"")</f>
        <v/>
      </c>
      <c r="T9706">
        <f>IF(G9706="","",MONTH(G9706))</f>
        <v/>
      </c>
    </row>
    <row r="9707">
      <c r="A9707" s="24" t="n"/>
      <c r="B9707" s="24" t="n"/>
      <c r="C9707" s="24" t="n"/>
      <c r="D9707" s="24" t="n"/>
      <c r="E9707" s="24" t="n"/>
      <c r="F9707" s="25">
        <f>IF($E9707="","",DATE(IF($A9707="",nominal_year,$A9707),$B9707,$C9707)+($D9707-IF(LEFT(hour_conv,1)="1",1,0))/24)</f>
        <v/>
      </c>
      <c r="G9707" s="26">
        <f>IF(F9707="","",INT(F9707))</f>
        <v/>
      </c>
      <c r="H9707">
        <f>IF(G9707="","",IF(AND(MONTH(G9707)*100+DAY(G9707)&gt;=season_lo,MONTH(G9707)*100+DAY(G9707)&lt;=season_hi),1,0))</f>
        <v/>
      </c>
      <c r="I9707">
        <f>IF(G9707="","",G9707-first_day+1)</f>
        <v/>
      </c>
      <c r="J9707" s="27">
        <f>IF(I9707="","",INDEX(Daily!$J$2:$J$421,I9707))</f>
        <v/>
      </c>
      <c r="K9707" s="27">
        <f>IF(J9707="","",J9707+cat_offset)</f>
        <v/>
      </c>
      <c r="L9707" s="27">
        <f>IF(J9707="","",MAX(0,E9707-J9707)^2)</f>
        <v/>
      </c>
      <c r="M9707" s="27">
        <f>IF(J9707="","",MAX(0,E9707-(J9707+twcdh_off))^2)</f>
        <v/>
      </c>
      <c r="N9707" s="27">
        <f>IF(E9707="","",MAX(0,E9707-swcdh_thr)^2)</f>
        <v/>
      </c>
      <c r="O9707">
        <f>IF(K9707="","",ROUND(E9707-K9707,0))</f>
        <v/>
      </c>
      <c r="P9707">
        <f>IF(O9707="","",IF(O9707&gt;=1,O9707,0))</f>
        <v/>
      </c>
      <c r="Q9707" s="27">
        <f>IF(E9707="","",MAX(0,E9707-22))</f>
        <v/>
      </c>
      <c r="R9707" s="27">
        <f>IF(H9707=1,E9707,"")</f>
        <v/>
      </c>
      <c r="S9707" s="27">
        <f>IF(AND(H9707=1,J9707&lt;&gt;""),E9707-J9707,"")</f>
        <v/>
      </c>
      <c r="T9707">
        <f>IF(G9707="","",MONTH(G9707))</f>
        <v/>
      </c>
    </row>
    <row r="9708">
      <c r="A9708" s="24" t="n"/>
      <c r="B9708" s="24" t="n"/>
      <c r="C9708" s="24" t="n"/>
      <c r="D9708" s="24" t="n"/>
      <c r="E9708" s="24" t="n"/>
      <c r="F9708" s="25">
        <f>IF($E9708="","",DATE(IF($A9708="",nominal_year,$A9708),$B9708,$C9708)+($D9708-IF(LEFT(hour_conv,1)="1",1,0))/24)</f>
        <v/>
      </c>
      <c r="G9708" s="26">
        <f>IF(F9708="","",INT(F9708))</f>
        <v/>
      </c>
      <c r="H9708">
        <f>IF(G9708="","",IF(AND(MONTH(G9708)*100+DAY(G9708)&gt;=season_lo,MONTH(G9708)*100+DAY(G9708)&lt;=season_hi),1,0))</f>
        <v/>
      </c>
      <c r="I9708">
        <f>IF(G9708="","",G9708-first_day+1)</f>
        <v/>
      </c>
      <c r="J9708" s="27">
        <f>IF(I9708="","",INDEX(Daily!$J$2:$J$421,I9708))</f>
        <v/>
      </c>
      <c r="K9708" s="27">
        <f>IF(J9708="","",J9708+cat_offset)</f>
        <v/>
      </c>
      <c r="L9708" s="27">
        <f>IF(J9708="","",MAX(0,E9708-J9708)^2)</f>
        <v/>
      </c>
      <c r="M9708" s="27">
        <f>IF(J9708="","",MAX(0,E9708-(J9708+twcdh_off))^2)</f>
        <v/>
      </c>
      <c r="N9708" s="27">
        <f>IF(E9708="","",MAX(0,E9708-swcdh_thr)^2)</f>
        <v/>
      </c>
      <c r="O9708">
        <f>IF(K9708="","",ROUND(E9708-K9708,0))</f>
        <v/>
      </c>
      <c r="P9708">
        <f>IF(O9708="","",IF(O9708&gt;=1,O9708,0))</f>
        <v/>
      </c>
      <c r="Q9708" s="27">
        <f>IF(E9708="","",MAX(0,E9708-22))</f>
        <v/>
      </c>
      <c r="R9708" s="27">
        <f>IF(H9708=1,E9708,"")</f>
        <v/>
      </c>
      <c r="S9708" s="27">
        <f>IF(AND(H9708=1,J9708&lt;&gt;""),E9708-J9708,"")</f>
        <v/>
      </c>
      <c r="T9708">
        <f>IF(G9708="","",MONTH(G9708))</f>
        <v/>
      </c>
    </row>
    <row r="9709">
      <c r="A9709" s="24" t="n"/>
      <c r="B9709" s="24" t="n"/>
      <c r="C9709" s="24" t="n"/>
      <c r="D9709" s="24" t="n"/>
      <c r="E9709" s="24" t="n"/>
      <c r="F9709" s="25">
        <f>IF($E9709="","",DATE(IF($A9709="",nominal_year,$A9709),$B9709,$C9709)+($D9709-IF(LEFT(hour_conv,1)="1",1,0))/24)</f>
        <v/>
      </c>
      <c r="G9709" s="26">
        <f>IF(F9709="","",INT(F9709))</f>
        <v/>
      </c>
      <c r="H9709">
        <f>IF(G9709="","",IF(AND(MONTH(G9709)*100+DAY(G9709)&gt;=season_lo,MONTH(G9709)*100+DAY(G9709)&lt;=season_hi),1,0))</f>
        <v/>
      </c>
      <c r="I9709">
        <f>IF(G9709="","",G9709-first_day+1)</f>
        <v/>
      </c>
      <c r="J9709" s="27">
        <f>IF(I9709="","",INDEX(Daily!$J$2:$J$421,I9709))</f>
        <v/>
      </c>
      <c r="K9709" s="27">
        <f>IF(J9709="","",J9709+cat_offset)</f>
        <v/>
      </c>
      <c r="L9709" s="27">
        <f>IF(J9709="","",MAX(0,E9709-J9709)^2)</f>
        <v/>
      </c>
      <c r="M9709" s="27">
        <f>IF(J9709="","",MAX(0,E9709-(J9709+twcdh_off))^2)</f>
        <v/>
      </c>
      <c r="N9709" s="27">
        <f>IF(E9709="","",MAX(0,E9709-swcdh_thr)^2)</f>
        <v/>
      </c>
      <c r="O9709">
        <f>IF(K9709="","",ROUND(E9709-K9709,0))</f>
        <v/>
      </c>
      <c r="P9709">
        <f>IF(O9709="","",IF(O9709&gt;=1,O9709,0))</f>
        <v/>
      </c>
      <c r="Q9709" s="27">
        <f>IF(E9709="","",MAX(0,E9709-22))</f>
        <v/>
      </c>
      <c r="R9709" s="27">
        <f>IF(H9709=1,E9709,"")</f>
        <v/>
      </c>
      <c r="S9709" s="27">
        <f>IF(AND(H9709=1,J9709&lt;&gt;""),E9709-J9709,"")</f>
        <v/>
      </c>
      <c r="T9709">
        <f>IF(G9709="","",MONTH(G9709))</f>
        <v/>
      </c>
    </row>
    <row r="9710">
      <c r="A9710" s="24" t="n"/>
      <c r="B9710" s="24" t="n"/>
      <c r="C9710" s="24" t="n"/>
      <c r="D9710" s="24" t="n"/>
      <c r="E9710" s="24" t="n"/>
      <c r="F9710" s="25">
        <f>IF($E9710="","",DATE(IF($A9710="",nominal_year,$A9710),$B9710,$C9710)+($D9710-IF(LEFT(hour_conv,1)="1",1,0))/24)</f>
        <v/>
      </c>
      <c r="G9710" s="26">
        <f>IF(F9710="","",INT(F9710))</f>
        <v/>
      </c>
      <c r="H9710">
        <f>IF(G9710="","",IF(AND(MONTH(G9710)*100+DAY(G9710)&gt;=season_lo,MONTH(G9710)*100+DAY(G9710)&lt;=season_hi),1,0))</f>
        <v/>
      </c>
      <c r="I9710">
        <f>IF(G9710="","",G9710-first_day+1)</f>
        <v/>
      </c>
      <c r="J9710" s="27">
        <f>IF(I9710="","",INDEX(Daily!$J$2:$J$421,I9710))</f>
        <v/>
      </c>
      <c r="K9710" s="27">
        <f>IF(J9710="","",J9710+cat_offset)</f>
        <v/>
      </c>
      <c r="L9710" s="27">
        <f>IF(J9710="","",MAX(0,E9710-J9710)^2)</f>
        <v/>
      </c>
      <c r="M9710" s="27">
        <f>IF(J9710="","",MAX(0,E9710-(J9710+twcdh_off))^2)</f>
        <v/>
      </c>
      <c r="N9710" s="27">
        <f>IF(E9710="","",MAX(0,E9710-swcdh_thr)^2)</f>
        <v/>
      </c>
      <c r="O9710">
        <f>IF(K9710="","",ROUND(E9710-K9710,0))</f>
        <v/>
      </c>
      <c r="P9710">
        <f>IF(O9710="","",IF(O9710&gt;=1,O9710,0))</f>
        <v/>
      </c>
      <c r="Q9710" s="27">
        <f>IF(E9710="","",MAX(0,E9710-22))</f>
        <v/>
      </c>
      <c r="R9710" s="27">
        <f>IF(H9710=1,E9710,"")</f>
        <v/>
      </c>
      <c r="S9710" s="27">
        <f>IF(AND(H9710=1,J9710&lt;&gt;""),E9710-J9710,"")</f>
        <v/>
      </c>
      <c r="T9710">
        <f>IF(G9710="","",MONTH(G9710))</f>
        <v/>
      </c>
    </row>
    <row r="9711">
      <c r="A9711" s="24" t="n"/>
      <c r="B9711" s="24" t="n"/>
      <c r="C9711" s="24" t="n"/>
      <c r="D9711" s="24" t="n"/>
      <c r="E9711" s="24" t="n"/>
      <c r="F9711" s="25">
        <f>IF($E9711="","",DATE(IF($A9711="",nominal_year,$A9711),$B9711,$C9711)+($D9711-IF(LEFT(hour_conv,1)="1",1,0))/24)</f>
        <v/>
      </c>
      <c r="G9711" s="26">
        <f>IF(F9711="","",INT(F9711))</f>
        <v/>
      </c>
      <c r="H9711">
        <f>IF(G9711="","",IF(AND(MONTH(G9711)*100+DAY(G9711)&gt;=season_lo,MONTH(G9711)*100+DAY(G9711)&lt;=season_hi),1,0))</f>
        <v/>
      </c>
      <c r="I9711">
        <f>IF(G9711="","",G9711-first_day+1)</f>
        <v/>
      </c>
      <c r="J9711" s="27">
        <f>IF(I9711="","",INDEX(Daily!$J$2:$J$421,I9711))</f>
        <v/>
      </c>
      <c r="K9711" s="27">
        <f>IF(J9711="","",J9711+cat_offset)</f>
        <v/>
      </c>
      <c r="L9711" s="27">
        <f>IF(J9711="","",MAX(0,E9711-J9711)^2)</f>
        <v/>
      </c>
      <c r="M9711" s="27">
        <f>IF(J9711="","",MAX(0,E9711-(J9711+twcdh_off))^2)</f>
        <v/>
      </c>
      <c r="N9711" s="27">
        <f>IF(E9711="","",MAX(0,E9711-swcdh_thr)^2)</f>
        <v/>
      </c>
      <c r="O9711">
        <f>IF(K9711="","",ROUND(E9711-K9711,0))</f>
        <v/>
      </c>
      <c r="P9711">
        <f>IF(O9711="","",IF(O9711&gt;=1,O9711,0))</f>
        <v/>
      </c>
      <c r="Q9711" s="27">
        <f>IF(E9711="","",MAX(0,E9711-22))</f>
        <v/>
      </c>
      <c r="R9711" s="27">
        <f>IF(H9711=1,E9711,"")</f>
        <v/>
      </c>
      <c r="S9711" s="27">
        <f>IF(AND(H9711=1,J9711&lt;&gt;""),E9711-J9711,"")</f>
        <v/>
      </c>
      <c r="T9711">
        <f>IF(G9711="","",MONTH(G9711))</f>
        <v/>
      </c>
    </row>
    <row r="9712">
      <c r="A9712" s="24" t="n"/>
      <c r="B9712" s="24" t="n"/>
      <c r="C9712" s="24" t="n"/>
      <c r="D9712" s="24" t="n"/>
      <c r="E9712" s="24" t="n"/>
      <c r="F9712" s="25">
        <f>IF($E9712="","",DATE(IF($A9712="",nominal_year,$A9712),$B9712,$C9712)+($D9712-IF(LEFT(hour_conv,1)="1",1,0))/24)</f>
        <v/>
      </c>
      <c r="G9712" s="26">
        <f>IF(F9712="","",INT(F9712))</f>
        <v/>
      </c>
      <c r="H9712">
        <f>IF(G9712="","",IF(AND(MONTH(G9712)*100+DAY(G9712)&gt;=season_lo,MONTH(G9712)*100+DAY(G9712)&lt;=season_hi),1,0))</f>
        <v/>
      </c>
      <c r="I9712">
        <f>IF(G9712="","",G9712-first_day+1)</f>
        <v/>
      </c>
      <c r="J9712" s="27">
        <f>IF(I9712="","",INDEX(Daily!$J$2:$J$421,I9712))</f>
        <v/>
      </c>
      <c r="K9712" s="27">
        <f>IF(J9712="","",J9712+cat_offset)</f>
        <v/>
      </c>
      <c r="L9712" s="27">
        <f>IF(J9712="","",MAX(0,E9712-J9712)^2)</f>
        <v/>
      </c>
      <c r="M9712" s="27">
        <f>IF(J9712="","",MAX(0,E9712-(J9712+twcdh_off))^2)</f>
        <v/>
      </c>
      <c r="N9712" s="27">
        <f>IF(E9712="","",MAX(0,E9712-swcdh_thr)^2)</f>
        <v/>
      </c>
      <c r="O9712">
        <f>IF(K9712="","",ROUND(E9712-K9712,0))</f>
        <v/>
      </c>
      <c r="P9712">
        <f>IF(O9712="","",IF(O9712&gt;=1,O9712,0))</f>
        <v/>
      </c>
      <c r="Q9712" s="27">
        <f>IF(E9712="","",MAX(0,E9712-22))</f>
        <v/>
      </c>
      <c r="R9712" s="27">
        <f>IF(H9712=1,E9712,"")</f>
        <v/>
      </c>
      <c r="S9712" s="27">
        <f>IF(AND(H9712=1,J9712&lt;&gt;""),E9712-J9712,"")</f>
        <v/>
      </c>
      <c r="T9712">
        <f>IF(G9712="","",MONTH(G9712))</f>
        <v/>
      </c>
    </row>
    <row r="9713">
      <c r="A9713" s="24" t="n"/>
      <c r="B9713" s="24" t="n"/>
      <c r="C9713" s="24" t="n"/>
      <c r="D9713" s="24" t="n"/>
      <c r="E9713" s="24" t="n"/>
      <c r="F9713" s="25">
        <f>IF($E9713="","",DATE(IF($A9713="",nominal_year,$A9713),$B9713,$C9713)+($D9713-IF(LEFT(hour_conv,1)="1",1,0))/24)</f>
        <v/>
      </c>
      <c r="G9713" s="26">
        <f>IF(F9713="","",INT(F9713))</f>
        <v/>
      </c>
      <c r="H9713">
        <f>IF(G9713="","",IF(AND(MONTH(G9713)*100+DAY(G9713)&gt;=season_lo,MONTH(G9713)*100+DAY(G9713)&lt;=season_hi),1,0))</f>
        <v/>
      </c>
      <c r="I9713">
        <f>IF(G9713="","",G9713-first_day+1)</f>
        <v/>
      </c>
      <c r="J9713" s="27">
        <f>IF(I9713="","",INDEX(Daily!$J$2:$J$421,I9713))</f>
        <v/>
      </c>
      <c r="K9713" s="27">
        <f>IF(J9713="","",J9713+cat_offset)</f>
        <v/>
      </c>
      <c r="L9713" s="27">
        <f>IF(J9713="","",MAX(0,E9713-J9713)^2)</f>
        <v/>
      </c>
      <c r="M9713" s="27">
        <f>IF(J9713="","",MAX(0,E9713-(J9713+twcdh_off))^2)</f>
        <v/>
      </c>
      <c r="N9713" s="27">
        <f>IF(E9713="","",MAX(0,E9713-swcdh_thr)^2)</f>
        <v/>
      </c>
      <c r="O9713">
        <f>IF(K9713="","",ROUND(E9713-K9713,0))</f>
        <v/>
      </c>
      <c r="P9713">
        <f>IF(O9713="","",IF(O9713&gt;=1,O9713,0))</f>
        <v/>
      </c>
      <c r="Q9713" s="27">
        <f>IF(E9713="","",MAX(0,E9713-22))</f>
        <v/>
      </c>
      <c r="R9713" s="27">
        <f>IF(H9713=1,E9713,"")</f>
        <v/>
      </c>
      <c r="S9713" s="27">
        <f>IF(AND(H9713=1,J9713&lt;&gt;""),E9713-J9713,"")</f>
        <v/>
      </c>
      <c r="T9713">
        <f>IF(G9713="","",MONTH(G9713))</f>
        <v/>
      </c>
    </row>
    <row r="9714">
      <c r="A9714" s="24" t="n"/>
      <c r="B9714" s="24" t="n"/>
      <c r="C9714" s="24" t="n"/>
      <c r="D9714" s="24" t="n"/>
      <c r="E9714" s="24" t="n"/>
      <c r="F9714" s="25">
        <f>IF($E9714="","",DATE(IF($A9714="",nominal_year,$A9714),$B9714,$C9714)+($D9714-IF(LEFT(hour_conv,1)="1",1,0))/24)</f>
        <v/>
      </c>
      <c r="G9714" s="26">
        <f>IF(F9714="","",INT(F9714))</f>
        <v/>
      </c>
      <c r="H9714">
        <f>IF(G9714="","",IF(AND(MONTH(G9714)*100+DAY(G9714)&gt;=season_lo,MONTH(G9714)*100+DAY(G9714)&lt;=season_hi),1,0))</f>
        <v/>
      </c>
      <c r="I9714">
        <f>IF(G9714="","",G9714-first_day+1)</f>
        <v/>
      </c>
      <c r="J9714" s="27">
        <f>IF(I9714="","",INDEX(Daily!$J$2:$J$421,I9714))</f>
        <v/>
      </c>
      <c r="K9714" s="27">
        <f>IF(J9714="","",J9714+cat_offset)</f>
        <v/>
      </c>
      <c r="L9714" s="27">
        <f>IF(J9714="","",MAX(0,E9714-J9714)^2)</f>
        <v/>
      </c>
      <c r="M9714" s="27">
        <f>IF(J9714="","",MAX(0,E9714-(J9714+twcdh_off))^2)</f>
        <v/>
      </c>
      <c r="N9714" s="27">
        <f>IF(E9714="","",MAX(0,E9714-swcdh_thr)^2)</f>
        <v/>
      </c>
      <c r="O9714">
        <f>IF(K9714="","",ROUND(E9714-K9714,0))</f>
        <v/>
      </c>
      <c r="P9714">
        <f>IF(O9714="","",IF(O9714&gt;=1,O9714,0))</f>
        <v/>
      </c>
      <c r="Q9714" s="27">
        <f>IF(E9714="","",MAX(0,E9714-22))</f>
        <v/>
      </c>
      <c r="R9714" s="27">
        <f>IF(H9714=1,E9714,"")</f>
        <v/>
      </c>
      <c r="S9714" s="27">
        <f>IF(AND(H9714=1,J9714&lt;&gt;""),E9714-J9714,"")</f>
        <v/>
      </c>
      <c r="T9714">
        <f>IF(G9714="","",MONTH(G9714))</f>
        <v/>
      </c>
    </row>
    <row r="9715">
      <c r="A9715" s="24" t="n"/>
      <c r="B9715" s="24" t="n"/>
      <c r="C9715" s="24" t="n"/>
      <c r="D9715" s="24" t="n"/>
      <c r="E9715" s="24" t="n"/>
      <c r="F9715" s="25">
        <f>IF($E9715="","",DATE(IF($A9715="",nominal_year,$A9715),$B9715,$C9715)+($D9715-IF(LEFT(hour_conv,1)="1",1,0))/24)</f>
        <v/>
      </c>
      <c r="G9715" s="26">
        <f>IF(F9715="","",INT(F9715))</f>
        <v/>
      </c>
      <c r="H9715">
        <f>IF(G9715="","",IF(AND(MONTH(G9715)*100+DAY(G9715)&gt;=season_lo,MONTH(G9715)*100+DAY(G9715)&lt;=season_hi),1,0))</f>
        <v/>
      </c>
      <c r="I9715">
        <f>IF(G9715="","",G9715-first_day+1)</f>
        <v/>
      </c>
      <c r="J9715" s="27">
        <f>IF(I9715="","",INDEX(Daily!$J$2:$J$421,I9715))</f>
        <v/>
      </c>
      <c r="K9715" s="27">
        <f>IF(J9715="","",J9715+cat_offset)</f>
        <v/>
      </c>
      <c r="L9715" s="27">
        <f>IF(J9715="","",MAX(0,E9715-J9715)^2)</f>
        <v/>
      </c>
      <c r="M9715" s="27">
        <f>IF(J9715="","",MAX(0,E9715-(J9715+twcdh_off))^2)</f>
        <v/>
      </c>
      <c r="N9715" s="27">
        <f>IF(E9715="","",MAX(0,E9715-swcdh_thr)^2)</f>
        <v/>
      </c>
      <c r="O9715">
        <f>IF(K9715="","",ROUND(E9715-K9715,0))</f>
        <v/>
      </c>
      <c r="P9715">
        <f>IF(O9715="","",IF(O9715&gt;=1,O9715,0))</f>
        <v/>
      </c>
      <c r="Q9715" s="27">
        <f>IF(E9715="","",MAX(0,E9715-22))</f>
        <v/>
      </c>
      <c r="R9715" s="27">
        <f>IF(H9715=1,E9715,"")</f>
        <v/>
      </c>
      <c r="S9715" s="27">
        <f>IF(AND(H9715=1,J9715&lt;&gt;""),E9715-J9715,"")</f>
        <v/>
      </c>
      <c r="T9715">
        <f>IF(G9715="","",MONTH(G9715))</f>
        <v/>
      </c>
    </row>
    <row r="9716">
      <c r="A9716" s="24" t="n"/>
      <c r="B9716" s="24" t="n"/>
      <c r="C9716" s="24" t="n"/>
      <c r="D9716" s="24" t="n"/>
      <c r="E9716" s="24" t="n"/>
      <c r="F9716" s="25">
        <f>IF($E9716="","",DATE(IF($A9716="",nominal_year,$A9716),$B9716,$C9716)+($D9716-IF(LEFT(hour_conv,1)="1",1,0))/24)</f>
        <v/>
      </c>
      <c r="G9716" s="26">
        <f>IF(F9716="","",INT(F9716))</f>
        <v/>
      </c>
      <c r="H9716">
        <f>IF(G9716="","",IF(AND(MONTH(G9716)*100+DAY(G9716)&gt;=season_lo,MONTH(G9716)*100+DAY(G9716)&lt;=season_hi),1,0))</f>
        <v/>
      </c>
      <c r="I9716">
        <f>IF(G9716="","",G9716-first_day+1)</f>
        <v/>
      </c>
      <c r="J9716" s="27">
        <f>IF(I9716="","",INDEX(Daily!$J$2:$J$421,I9716))</f>
        <v/>
      </c>
      <c r="K9716" s="27">
        <f>IF(J9716="","",J9716+cat_offset)</f>
        <v/>
      </c>
      <c r="L9716" s="27">
        <f>IF(J9716="","",MAX(0,E9716-J9716)^2)</f>
        <v/>
      </c>
      <c r="M9716" s="27">
        <f>IF(J9716="","",MAX(0,E9716-(J9716+twcdh_off))^2)</f>
        <v/>
      </c>
      <c r="N9716" s="27">
        <f>IF(E9716="","",MAX(0,E9716-swcdh_thr)^2)</f>
        <v/>
      </c>
      <c r="O9716">
        <f>IF(K9716="","",ROUND(E9716-K9716,0))</f>
        <v/>
      </c>
      <c r="P9716">
        <f>IF(O9716="","",IF(O9716&gt;=1,O9716,0))</f>
        <v/>
      </c>
      <c r="Q9716" s="27">
        <f>IF(E9716="","",MAX(0,E9716-22))</f>
        <v/>
      </c>
      <c r="R9716" s="27">
        <f>IF(H9716=1,E9716,"")</f>
        <v/>
      </c>
      <c r="S9716" s="27">
        <f>IF(AND(H9716=1,J9716&lt;&gt;""),E9716-J9716,"")</f>
        <v/>
      </c>
      <c r="T9716">
        <f>IF(G9716="","",MONTH(G9716))</f>
        <v/>
      </c>
    </row>
    <row r="9717">
      <c r="A9717" s="24" t="n"/>
      <c r="B9717" s="24" t="n"/>
      <c r="C9717" s="24" t="n"/>
      <c r="D9717" s="24" t="n"/>
      <c r="E9717" s="24" t="n"/>
      <c r="F9717" s="25">
        <f>IF($E9717="","",DATE(IF($A9717="",nominal_year,$A9717),$B9717,$C9717)+($D9717-IF(LEFT(hour_conv,1)="1",1,0))/24)</f>
        <v/>
      </c>
      <c r="G9717" s="26">
        <f>IF(F9717="","",INT(F9717))</f>
        <v/>
      </c>
      <c r="H9717">
        <f>IF(G9717="","",IF(AND(MONTH(G9717)*100+DAY(G9717)&gt;=season_lo,MONTH(G9717)*100+DAY(G9717)&lt;=season_hi),1,0))</f>
        <v/>
      </c>
      <c r="I9717">
        <f>IF(G9717="","",G9717-first_day+1)</f>
        <v/>
      </c>
      <c r="J9717" s="27">
        <f>IF(I9717="","",INDEX(Daily!$J$2:$J$421,I9717))</f>
        <v/>
      </c>
      <c r="K9717" s="27">
        <f>IF(J9717="","",J9717+cat_offset)</f>
        <v/>
      </c>
      <c r="L9717" s="27">
        <f>IF(J9717="","",MAX(0,E9717-J9717)^2)</f>
        <v/>
      </c>
      <c r="M9717" s="27">
        <f>IF(J9717="","",MAX(0,E9717-(J9717+twcdh_off))^2)</f>
        <v/>
      </c>
      <c r="N9717" s="27">
        <f>IF(E9717="","",MAX(0,E9717-swcdh_thr)^2)</f>
        <v/>
      </c>
      <c r="O9717">
        <f>IF(K9717="","",ROUND(E9717-K9717,0))</f>
        <v/>
      </c>
      <c r="P9717">
        <f>IF(O9717="","",IF(O9717&gt;=1,O9717,0))</f>
        <v/>
      </c>
      <c r="Q9717" s="27">
        <f>IF(E9717="","",MAX(0,E9717-22))</f>
        <v/>
      </c>
      <c r="R9717" s="27">
        <f>IF(H9717=1,E9717,"")</f>
        <v/>
      </c>
      <c r="S9717" s="27">
        <f>IF(AND(H9717=1,J9717&lt;&gt;""),E9717-J9717,"")</f>
        <v/>
      </c>
      <c r="T9717">
        <f>IF(G9717="","",MONTH(G9717))</f>
        <v/>
      </c>
    </row>
    <row r="9718">
      <c r="A9718" s="24" t="n"/>
      <c r="B9718" s="24" t="n"/>
      <c r="C9718" s="24" t="n"/>
      <c r="D9718" s="24" t="n"/>
      <c r="E9718" s="24" t="n"/>
      <c r="F9718" s="25">
        <f>IF($E9718="","",DATE(IF($A9718="",nominal_year,$A9718),$B9718,$C9718)+($D9718-IF(LEFT(hour_conv,1)="1",1,0))/24)</f>
        <v/>
      </c>
      <c r="G9718" s="26">
        <f>IF(F9718="","",INT(F9718))</f>
        <v/>
      </c>
      <c r="H9718">
        <f>IF(G9718="","",IF(AND(MONTH(G9718)*100+DAY(G9718)&gt;=season_lo,MONTH(G9718)*100+DAY(G9718)&lt;=season_hi),1,0))</f>
        <v/>
      </c>
      <c r="I9718">
        <f>IF(G9718="","",G9718-first_day+1)</f>
        <v/>
      </c>
      <c r="J9718" s="27">
        <f>IF(I9718="","",INDEX(Daily!$J$2:$J$421,I9718))</f>
        <v/>
      </c>
      <c r="K9718" s="27">
        <f>IF(J9718="","",J9718+cat_offset)</f>
        <v/>
      </c>
      <c r="L9718" s="27">
        <f>IF(J9718="","",MAX(0,E9718-J9718)^2)</f>
        <v/>
      </c>
      <c r="M9718" s="27">
        <f>IF(J9718="","",MAX(0,E9718-(J9718+twcdh_off))^2)</f>
        <v/>
      </c>
      <c r="N9718" s="27">
        <f>IF(E9718="","",MAX(0,E9718-swcdh_thr)^2)</f>
        <v/>
      </c>
      <c r="O9718">
        <f>IF(K9718="","",ROUND(E9718-K9718,0))</f>
        <v/>
      </c>
      <c r="P9718">
        <f>IF(O9718="","",IF(O9718&gt;=1,O9718,0))</f>
        <v/>
      </c>
      <c r="Q9718" s="27">
        <f>IF(E9718="","",MAX(0,E9718-22))</f>
        <v/>
      </c>
      <c r="R9718" s="27">
        <f>IF(H9718=1,E9718,"")</f>
        <v/>
      </c>
      <c r="S9718" s="27">
        <f>IF(AND(H9718=1,J9718&lt;&gt;""),E9718-J9718,"")</f>
        <v/>
      </c>
      <c r="T9718">
        <f>IF(G9718="","",MONTH(G9718))</f>
        <v/>
      </c>
    </row>
    <row r="9719">
      <c r="A9719" s="24" t="n"/>
      <c r="B9719" s="24" t="n"/>
      <c r="C9719" s="24" t="n"/>
      <c r="D9719" s="24" t="n"/>
      <c r="E9719" s="24" t="n"/>
      <c r="F9719" s="25">
        <f>IF($E9719="","",DATE(IF($A9719="",nominal_year,$A9719),$B9719,$C9719)+($D9719-IF(LEFT(hour_conv,1)="1",1,0))/24)</f>
        <v/>
      </c>
      <c r="G9719" s="26">
        <f>IF(F9719="","",INT(F9719))</f>
        <v/>
      </c>
      <c r="H9719">
        <f>IF(G9719="","",IF(AND(MONTH(G9719)*100+DAY(G9719)&gt;=season_lo,MONTH(G9719)*100+DAY(G9719)&lt;=season_hi),1,0))</f>
        <v/>
      </c>
      <c r="I9719">
        <f>IF(G9719="","",G9719-first_day+1)</f>
        <v/>
      </c>
      <c r="J9719" s="27">
        <f>IF(I9719="","",INDEX(Daily!$J$2:$J$421,I9719))</f>
        <v/>
      </c>
      <c r="K9719" s="27">
        <f>IF(J9719="","",J9719+cat_offset)</f>
        <v/>
      </c>
      <c r="L9719" s="27">
        <f>IF(J9719="","",MAX(0,E9719-J9719)^2)</f>
        <v/>
      </c>
      <c r="M9719" s="27">
        <f>IF(J9719="","",MAX(0,E9719-(J9719+twcdh_off))^2)</f>
        <v/>
      </c>
      <c r="N9719" s="27">
        <f>IF(E9719="","",MAX(0,E9719-swcdh_thr)^2)</f>
        <v/>
      </c>
      <c r="O9719">
        <f>IF(K9719="","",ROUND(E9719-K9719,0))</f>
        <v/>
      </c>
      <c r="P9719">
        <f>IF(O9719="","",IF(O9719&gt;=1,O9719,0))</f>
        <v/>
      </c>
      <c r="Q9719" s="27">
        <f>IF(E9719="","",MAX(0,E9719-22))</f>
        <v/>
      </c>
      <c r="R9719" s="27">
        <f>IF(H9719=1,E9719,"")</f>
        <v/>
      </c>
      <c r="S9719" s="27">
        <f>IF(AND(H9719=1,J9719&lt;&gt;""),E9719-J9719,"")</f>
        <v/>
      </c>
      <c r="T9719">
        <f>IF(G9719="","",MONTH(G9719))</f>
        <v/>
      </c>
    </row>
    <row r="9720">
      <c r="A9720" s="24" t="n"/>
      <c r="B9720" s="24" t="n"/>
      <c r="C9720" s="24" t="n"/>
      <c r="D9720" s="24" t="n"/>
      <c r="E9720" s="24" t="n"/>
      <c r="F9720" s="25">
        <f>IF($E9720="","",DATE(IF($A9720="",nominal_year,$A9720),$B9720,$C9720)+($D9720-IF(LEFT(hour_conv,1)="1",1,0))/24)</f>
        <v/>
      </c>
      <c r="G9720" s="26">
        <f>IF(F9720="","",INT(F9720))</f>
        <v/>
      </c>
      <c r="H9720">
        <f>IF(G9720="","",IF(AND(MONTH(G9720)*100+DAY(G9720)&gt;=season_lo,MONTH(G9720)*100+DAY(G9720)&lt;=season_hi),1,0))</f>
        <v/>
      </c>
      <c r="I9720">
        <f>IF(G9720="","",G9720-first_day+1)</f>
        <v/>
      </c>
      <c r="J9720" s="27">
        <f>IF(I9720="","",INDEX(Daily!$J$2:$J$421,I9720))</f>
        <v/>
      </c>
      <c r="K9720" s="27">
        <f>IF(J9720="","",J9720+cat_offset)</f>
        <v/>
      </c>
      <c r="L9720" s="27">
        <f>IF(J9720="","",MAX(0,E9720-J9720)^2)</f>
        <v/>
      </c>
      <c r="M9720" s="27">
        <f>IF(J9720="","",MAX(0,E9720-(J9720+twcdh_off))^2)</f>
        <v/>
      </c>
      <c r="N9720" s="27">
        <f>IF(E9720="","",MAX(0,E9720-swcdh_thr)^2)</f>
        <v/>
      </c>
      <c r="O9720">
        <f>IF(K9720="","",ROUND(E9720-K9720,0))</f>
        <v/>
      </c>
      <c r="P9720">
        <f>IF(O9720="","",IF(O9720&gt;=1,O9720,0))</f>
        <v/>
      </c>
      <c r="Q9720" s="27">
        <f>IF(E9720="","",MAX(0,E9720-22))</f>
        <v/>
      </c>
      <c r="R9720" s="27">
        <f>IF(H9720=1,E9720,"")</f>
        <v/>
      </c>
      <c r="S9720" s="27">
        <f>IF(AND(H9720=1,J9720&lt;&gt;""),E9720-J9720,"")</f>
        <v/>
      </c>
      <c r="T9720">
        <f>IF(G9720="","",MONTH(G9720))</f>
        <v/>
      </c>
    </row>
    <row r="9721">
      <c r="A9721" s="24" t="n"/>
      <c r="B9721" s="24" t="n"/>
      <c r="C9721" s="24" t="n"/>
      <c r="D9721" s="24" t="n"/>
      <c r="E9721" s="24" t="n"/>
      <c r="F9721" s="25">
        <f>IF($E9721="","",DATE(IF($A9721="",nominal_year,$A9721),$B9721,$C9721)+($D9721-IF(LEFT(hour_conv,1)="1",1,0))/24)</f>
        <v/>
      </c>
      <c r="G9721" s="26">
        <f>IF(F9721="","",INT(F9721))</f>
        <v/>
      </c>
      <c r="H9721">
        <f>IF(G9721="","",IF(AND(MONTH(G9721)*100+DAY(G9721)&gt;=season_lo,MONTH(G9721)*100+DAY(G9721)&lt;=season_hi),1,0))</f>
        <v/>
      </c>
      <c r="I9721">
        <f>IF(G9721="","",G9721-first_day+1)</f>
        <v/>
      </c>
      <c r="J9721" s="27">
        <f>IF(I9721="","",INDEX(Daily!$J$2:$J$421,I9721))</f>
        <v/>
      </c>
      <c r="K9721" s="27">
        <f>IF(J9721="","",J9721+cat_offset)</f>
        <v/>
      </c>
      <c r="L9721" s="27">
        <f>IF(J9721="","",MAX(0,E9721-J9721)^2)</f>
        <v/>
      </c>
      <c r="M9721" s="27">
        <f>IF(J9721="","",MAX(0,E9721-(J9721+twcdh_off))^2)</f>
        <v/>
      </c>
      <c r="N9721" s="27">
        <f>IF(E9721="","",MAX(0,E9721-swcdh_thr)^2)</f>
        <v/>
      </c>
      <c r="O9721">
        <f>IF(K9721="","",ROUND(E9721-K9721,0))</f>
        <v/>
      </c>
      <c r="P9721">
        <f>IF(O9721="","",IF(O9721&gt;=1,O9721,0))</f>
        <v/>
      </c>
      <c r="Q9721" s="27">
        <f>IF(E9721="","",MAX(0,E9721-22))</f>
        <v/>
      </c>
      <c r="R9721" s="27">
        <f>IF(H9721=1,E9721,"")</f>
        <v/>
      </c>
      <c r="S9721" s="27">
        <f>IF(AND(H9721=1,J9721&lt;&gt;""),E9721-J9721,"")</f>
        <v/>
      </c>
      <c r="T9721">
        <f>IF(G9721="","",MONTH(G9721))</f>
        <v/>
      </c>
    </row>
    <row r="9722">
      <c r="A9722" s="24" t="n"/>
      <c r="B9722" s="24" t="n"/>
      <c r="C9722" s="24" t="n"/>
      <c r="D9722" s="24" t="n"/>
      <c r="E9722" s="24" t="n"/>
      <c r="F9722" s="25">
        <f>IF($E9722="","",DATE(IF($A9722="",nominal_year,$A9722),$B9722,$C9722)+($D9722-IF(LEFT(hour_conv,1)="1",1,0))/24)</f>
        <v/>
      </c>
      <c r="G9722" s="26">
        <f>IF(F9722="","",INT(F9722))</f>
        <v/>
      </c>
      <c r="H9722">
        <f>IF(G9722="","",IF(AND(MONTH(G9722)*100+DAY(G9722)&gt;=season_lo,MONTH(G9722)*100+DAY(G9722)&lt;=season_hi),1,0))</f>
        <v/>
      </c>
      <c r="I9722">
        <f>IF(G9722="","",G9722-first_day+1)</f>
        <v/>
      </c>
      <c r="J9722" s="27">
        <f>IF(I9722="","",INDEX(Daily!$J$2:$J$421,I9722))</f>
        <v/>
      </c>
      <c r="K9722" s="27">
        <f>IF(J9722="","",J9722+cat_offset)</f>
        <v/>
      </c>
      <c r="L9722" s="27">
        <f>IF(J9722="","",MAX(0,E9722-J9722)^2)</f>
        <v/>
      </c>
      <c r="M9722" s="27">
        <f>IF(J9722="","",MAX(0,E9722-(J9722+twcdh_off))^2)</f>
        <v/>
      </c>
      <c r="N9722" s="27">
        <f>IF(E9722="","",MAX(0,E9722-swcdh_thr)^2)</f>
        <v/>
      </c>
      <c r="O9722">
        <f>IF(K9722="","",ROUND(E9722-K9722,0))</f>
        <v/>
      </c>
      <c r="P9722">
        <f>IF(O9722="","",IF(O9722&gt;=1,O9722,0))</f>
        <v/>
      </c>
      <c r="Q9722" s="27">
        <f>IF(E9722="","",MAX(0,E9722-22))</f>
        <v/>
      </c>
      <c r="R9722" s="27">
        <f>IF(H9722=1,E9722,"")</f>
        <v/>
      </c>
      <c r="S9722" s="27">
        <f>IF(AND(H9722=1,J9722&lt;&gt;""),E9722-J9722,"")</f>
        <v/>
      </c>
      <c r="T9722">
        <f>IF(G9722="","",MONTH(G9722))</f>
        <v/>
      </c>
    </row>
    <row r="9723">
      <c r="A9723" s="24" t="n"/>
      <c r="B9723" s="24" t="n"/>
      <c r="C9723" s="24" t="n"/>
      <c r="D9723" s="24" t="n"/>
      <c r="E9723" s="24" t="n"/>
      <c r="F9723" s="25">
        <f>IF($E9723="","",DATE(IF($A9723="",nominal_year,$A9723),$B9723,$C9723)+($D9723-IF(LEFT(hour_conv,1)="1",1,0))/24)</f>
        <v/>
      </c>
      <c r="G9723" s="26">
        <f>IF(F9723="","",INT(F9723))</f>
        <v/>
      </c>
      <c r="H9723">
        <f>IF(G9723="","",IF(AND(MONTH(G9723)*100+DAY(G9723)&gt;=season_lo,MONTH(G9723)*100+DAY(G9723)&lt;=season_hi),1,0))</f>
        <v/>
      </c>
      <c r="I9723">
        <f>IF(G9723="","",G9723-first_day+1)</f>
        <v/>
      </c>
      <c r="J9723" s="27">
        <f>IF(I9723="","",INDEX(Daily!$J$2:$J$421,I9723))</f>
        <v/>
      </c>
      <c r="K9723" s="27">
        <f>IF(J9723="","",J9723+cat_offset)</f>
        <v/>
      </c>
      <c r="L9723" s="27">
        <f>IF(J9723="","",MAX(0,E9723-J9723)^2)</f>
        <v/>
      </c>
      <c r="M9723" s="27">
        <f>IF(J9723="","",MAX(0,E9723-(J9723+twcdh_off))^2)</f>
        <v/>
      </c>
      <c r="N9723" s="27">
        <f>IF(E9723="","",MAX(0,E9723-swcdh_thr)^2)</f>
        <v/>
      </c>
      <c r="O9723">
        <f>IF(K9723="","",ROUND(E9723-K9723,0))</f>
        <v/>
      </c>
      <c r="P9723">
        <f>IF(O9723="","",IF(O9723&gt;=1,O9723,0))</f>
        <v/>
      </c>
      <c r="Q9723" s="27">
        <f>IF(E9723="","",MAX(0,E9723-22))</f>
        <v/>
      </c>
      <c r="R9723" s="27">
        <f>IF(H9723=1,E9723,"")</f>
        <v/>
      </c>
      <c r="S9723" s="27">
        <f>IF(AND(H9723=1,J9723&lt;&gt;""),E9723-J9723,"")</f>
        <v/>
      </c>
      <c r="T9723">
        <f>IF(G9723="","",MONTH(G9723))</f>
        <v/>
      </c>
    </row>
    <row r="9724">
      <c r="A9724" s="24" t="n"/>
      <c r="B9724" s="24" t="n"/>
      <c r="C9724" s="24" t="n"/>
      <c r="D9724" s="24" t="n"/>
      <c r="E9724" s="24" t="n"/>
      <c r="F9724" s="25">
        <f>IF($E9724="","",DATE(IF($A9724="",nominal_year,$A9724),$B9724,$C9724)+($D9724-IF(LEFT(hour_conv,1)="1",1,0))/24)</f>
        <v/>
      </c>
      <c r="G9724" s="26">
        <f>IF(F9724="","",INT(F9724))</f>
        <v/>
      </c>
      <c r="H9724">
        <f>IF(G9724="","",IF(AND(MONTH(G9724)*100+DAY(G9724)&gt;=season_lo,MONTH(G9724)*100+DAY(G9724)&lt;=season_hi),1,0))</f>
        <v/>
      </c>
      <c r="I9724">
        <f>IF(G9724="","",G9724-first_day+1)</f>
        <v/>
      </c>
      <c r="J9724" s="27">
        <f>IF(I9724="","",INDEX(Daily!$J$2:$J$421,I9724))</f>
        <v/>
      </c>
      <c r="K9724" s="27">
        <f>IF(J9724="","",J9724+cat_offset)</f>
        <v/>
      </c>
      <c r="L9724" s="27">
        <f>IF(J9724="","",MAX(0,E9724-J9724)^2)</f>
        <v/>
      </c>
      <c r="M9724" s="27">
        <f>IF(J9724="","",MAX(0,E9724-(J9724+twcdh_off))^2)</f>
        <v/>
      </c>
      <c r="N9724" s="27">
        <f>IF(E9724="","",MAX(0,E9724-swcdh_thr)^2)</f>
        <v/>
      </c>
      <c r="O9724">
        <f>IF(K9724="","",ROUND(E9724-K9724,0))</f>
        <v/>
      </c>
      <c r="P9724">
        <f>IF(O9724="","",IF(O9724&gt;=1,O9724,0))</f>
        <v/>
      </c>
      <c r="Q9724" s="27">
        <f>IF(E9724="","",MAX(0,E9724-22))</f>
        <v/>
      </c>
      <c r="R9724" s="27">
        <f>IF(H9724=1,E9724,"")</f>
        <v/>
      </c>
      <c r="S9724" s="27">
        <f>IF(AND(H9724=1,J9724&lt;&gt;""),E9724-J9724,"")</f>
        <v/>
      </c>
      <c r="T9724">
        <f>IF(G9724="","",MONTH(G9724))</f>
        <v/>
      </c>
    </row>
    <row r="9725">
      <c r="A9725" s="24" t="n"/>
      <c r="B9725" s="24" t="n"/>
      <c r="C9725" s="24" t="n"/>
      <c r="D9725" s="24" t="n"/>
      <c r="E9725" s="24" t="n"/>
      <c r="F9725" s="25">
        <f>IF($E9725="","",DATE(IF($A9725="",nominal_year,$A9725),$B9725,$C9725)+($D9725-IF(LEFT(hour_conv,1)="1",1,0))/24)</f>
        <v/>
      </c>
      <c r="G9725" s="26">
        <f>IF(F9725="","",INT(F9725))</f>
        <v/>
      </c>
      <c r="H9725">
        <f>IF(G9725="","",IF(AND(MONTH(G9725)*100+DAY(G9725)&gt;=season_lo,MONTH(G9725)*100+DAY(G9725)&lt;=season_hi),1,0))</f>
        <v/>
      </c>
      <c r="I9725">
        <f>IF(G9725="","",G9725-first_day+1)</f>
        <v/>
      </c>
      <c r="J9725" s="27">
        <f>IF(I9725="","",INDEX(Daily!$J$2:$J$421,I9725))</f>
        <v/>
      </c>
      <c r="K9725" s="27">
        <f>IF(J9725="","",J9725+cat_offset)</f>
        <v/>
      </c>
      <c r="L9725" s="27">
        <f>IF(J9725="","",MAX(0,E9725-J9725)^2)</f>
        <v/>
      </c>
      <c r="M9725" s="27">
        <f>IF(J9725="","",MAX(0,E9725-(J9725+twcdh_off))^2)</f>
        <v/>
      </c>
      <c r="N9725" s="27">
        <f>IF(E9725="","",MAX(0,E9725-swcdh_thr)^2)</f>
        <v/>
      </c>
      <c r="O9725">
        <f>IF(K9725="","",ROUND(E9725-K9725,0))</f>
        <v/>
      </c>
      <c r="P9725">
        <f>IF(O9725="","",IF(O9725&gt;=1,O9725,0))</f>
        <v/>
      </c>
      <c r="Q9725" s="27">
        <f>IF(E9725="","",MAX(0,E9725-22))</f>
        <v/>
      </c>
      <c r="R9725" s="27">
        <f>IF(H9725=1,E9725,"")</f>
        <v/>
      </c>
      <c r="S9725" s="27">
        <f>IF(AND(H9725=1,J9725&lt;&gt;""),E9725-J9725,"")</f>
        <v/>
      </c>
      <c r="T9725">
        <f>IF(G9725="","",MONTH(G9725))</f>
        <v/>
      </c>
    </row>
    <row r="9726">
      <c r="A9726" s="24" t="n"/>
      <c r="B9726" s="24" t="n"/>
      <c r="C9726" s="24" t="n"/>
      <c r="D9726" s="24" t="n"/>
      <c r="E9726" s="24" t="n"/>
      <c r="F9726" s="25">
        <f>IF($E9726="","",DATE(IF($A9726="",nominal_year,$A9726),$B9726,$C9726)+($D9726-IF(LEFT(hour_conv,1)="1",1,0))/24)</f>
        <v/>
      </c>
      <c r="G9726" s="26">
        <f>IF(F9726="","",INT(F9726))</f>
        <v/>
      </c>
      <c r="H9726">
        <f>IF(G9726="","",IF(AND(MONTH(G9726)*100+DAY(G9726)&gt;=season_lo,MONTH(G9726)*100+DAY(G9726)&lt;=season_hi),1,0))</f>
        <v/>
      </c>
      <c r="I9726">
        <f>IF(G9726="","",G9726-first_day+1)</f>
        <v/>
      </c>
      <c r="J9726" s="27">
        <f>IF(I9726="","",INDEX(Daily!$J$2:$J$421,I9726))</f>
        <v/>
      </c>
      <c r="K9726" s="27">
        <f>IF(J9726="","",J9726+cat_offset)</f>
        <v/>
      </c>
      <c r="L9726" s="27">
        <f>IF(J9726="","",MAX(0,E9726-J9726)^2)</f>
        <v/>
      </c>
      <c r="M9726" s="27">
        <f>IF(J9726="","",MAX(0,E9726-(J9726+twcdh_off))^2)</f>
        <v/>
      </c>
      <c r="N9726" s="27">
        <f>IF(E9726="","",MAX(0,E9726-swcdh_thr)^2)</f>
        <v/>
      </c>
      <c r="O9726">
        <f>IF(K9726="","",ROUND(E9726-K9726,0))</f>
        <v/>
      </c>
      <c r="P9726">
        <f>IF(O9726="","",IF(O9726&gt;=1,O9726,0))</f>
        <v/>
      </c>
      <c r="Q9726" s="27">
        <f>IF(E9726="","",MAX(0,E9726-22))</f>
        <v/>
      </c>
      <c r="R9726" s="27">
        <f>IF(H9726=1,E9726,"")</f>
        <v/>
      </c>
      <c r="S9726" s="27">
        <f>IF(AND(H9726=1,J9726&lt;&gt;""),E9726-J9726,"")</f>
        <v/>
      </c>
      <c r="T9726">
        <f>IF(G9726="","",MONTH(G9726))</f>
        <v/>
      </c>
    </row>
    <row r="9727">
      <c r="A9727" s="24" t="n"/>
      <c r="B9727" s="24" t="n"/>
      <c r="C9727" s="24" t="n"/>
      <c r="D9727" s="24" t="n"/>
      <c r="E9727" s="24" t="n"/>
      <c r="F9727" s="25">
        <f>IF($E9727="","",DATE(IF($A9727="",nominal_year,$A9727),$B9727,$C9727)+($D9727-IF(LEFT(hour_conv,1)="1",1,0))/24)</f>
        <v/>
      </c>
      <c r="G9727" s="26">
        <f>IF(F9727="","",INT(F9727))</f>
        <v/>
      </c>
      <c r="H9727">
        <f>IF(G9727="","",IF(AND(MONTH(G9727)*100+DAY(G9727)&gt;=season_lo,MONTH(G9727)*100+DAY(G9727)&lt;=season_hi),1,0))</f>
        <v/>
      </c>
      <c r="I9727">
        <f>IF(G9727="","",G9727-first_day+1)</f>
        <v/>
      </c>
      <c r="J9727" s="27">
        <f>IF(I9727="","",INDEX(Daily!$J$2:$J$421,I9727))</f>
        <v/>
      </c>
      <c r="K9727" s="27">
        <f>IF(J9727="","",J9727+cat_offset)</f>
        <v/>
      </c>
      <c r="L9727" s="27">
        <f>IF(J9727="","",MAX(0,E9727-J9727)^2)</f>
        <v/>
      </c>
      <c r="M9727" s="27">
        <f>IF(J9727="","",MAX(0,E9727-(J9727+twcdh_off))^2)</f>
        <v/>
      </c>
      <c r="N9727" s="27">
        <f>IF(E9727="","",MAX(0,E9727-swcdh_thr)^2)</f>
        <v/>
      </c>
      <c r="O9727">
        <f>IF(K9727="","",ROUND(E9727-K9727,0))</f>
        <v/>
      </c>
      <c r="P9727">
        <f>IF(O9727="","",IF(O9727&gt;=1,O9727,0))</f>
        <v/>
      </c>
      <c r="Q9727" s="27">
        <f>IF(E9727="","",MAX(0,E9727-22))</f>
        <v/>
      </c>
      <c r="R9727" s="27">
        <f>IF(H9727=1,E9727,"")</f>
        <v/>
      </c>
      <c r="S9727" s="27">
        <f>IF(AND(H9727=1,J9727&lt;&gt;""),E9727-J9727,"")</f>
        <v/>
      </c>
      <c r="T9727">
        <f>IF(G9727="","",MONTH(G9727))</f>
        <v/>
      </c>
    </row>
    <row r="9728">
      <c r="A9728" s="24" t="n"/>
      <c r="B9728" s="24" t="n"/>
      <c r="C9728" s="24" t="n"/>
      <c r="D9728" s="24" t="n"/>
      <c r="E9728" s="24" t="n"/>
      <c r="F9728" s="25">
        <f>IF($E9728="","",DATE(IF($A9728="",nominal_year,$A9728),$B9728,$C9728)+($D9728-IF(LEFT(hour_conv,1)="1",1,0))/24)</f>
        <v/>
      </c>
      <c r="G9728" s="26">
        <f>IF(F9728="","",INT(F9728))</f>
        <v/>
      </c>
      <c r="H9728">
        <f>IF(G9728="","",IF(AND(MONTH(G9728)*100+DAY(G9728)&gt;=season_lo,MONTH(G9728)*100+DAY(G9728)&lt;=season_hi),1,0))</f>
        <v/>
      </c>
      <c r="I9728">
        <f>IF(G9728="","",G9728-first_day+1)</f>
        <v/>
      </c>
      <c r="J9728" s="27">
        <f>IF(I9728="","",INDEX(Daily!$J$2:$J$421,I9728))</f>
        <v/>
      </c>
      <c r="K9728" s="27">
        <f>IF(J9728="","",J9728+cat_offset)</f>
        <v/>
      </c>
      <c r="L9728" s="27">
        <f>IF(J9728="","",MAX(0,E9728-J9728)^2)</f>
        <v/>
      </c>
      <c r="M9728" s="27">
        <f>IF(J9728="","",MAX(0,E9728-(J9728+twcdh_off))^2)</f>
        <v/>
      </c>
      <c r="N9728" s="27">
        <f>IF(E9728="","",MAX(0,E9728-swcdh_thr)^2)</f>
        <v/>
      </c>
      <c r="O9728">
        <f>IF(K9728="","",ROUND(E9728-K9728,0))</f>
        <v/>
      </c>
      <c r="P9728">
        <f>IF(O9728="","",IF(O9728&gt;=1,O9728,0))</f>
        <v/>
      </c>
      <c r="Q9728" s="27">
        <f>IF(E9728="","",MAX(0,E9728-22))</f>
        <v/>
      </c>
      <c r="R9728" s="27">
        <f>IF(H9728=1,E9728,"")</f>
        <v/>
      </c>
      <c r="S9728" s="27">
        <f>IF(AND(H9728=1,J9728&lt;&gt;""),E9728-J9728,"")</f>
        <v/>
      </c>
      <c r="T9728">
        <f>IF(G9728="","",MONTH(G9728))</f>
        <v/>
      </c>
    </row>
    <row r="9729">
      <c r="A9729" s="24" t="n"/>
      <c r="B9729" s="24" t="n"/>
      <c r="C9729" s="24" t="n"/>
      <c r="D9729" s="24" t="n"/>
      <c r="E9729" s="24" t="n"/>
      <c r="F9729" s="25">
        <f>IF($E9729="","",DATE(IF($A9729="",nominal_year,$A9729),$B9729,$C9729)+($D9729-IF(LEFT(hour_conv,1)="1",1,0))/24)</f>
        <v/>
      </c>
      <c r="G9729" s="26">
        <f>IF(F9729="","",INT(F9729))</f>
        <v/>
      </c>
      <c r="H9729">
        <f>IF(G9729="","",IF(AND(MONTH(G9729)*100+DAY(G9729)&gt;=season_lo,MONTH(G9729)*100+DAY(G9729)&lt;=season_hi),1,0))</f>
        <v/>
      </c>
      <c r="I9729">
        <f>IF(G9729="","",G9729-first_day+1)</f>
        <v/>
      </c>
      <c r="J9729" s="27">
        <f>IF(I9729="","",INDEX(Daily!$J$2:$J$421,I9729))</f>
        <v/>
      </c>
      <c r="K9729" s="27">
        <f>IF(J9729="","",J9729+cat_offset)</f>
        <v/>
      </c>
      <c r="L9729" s="27">
        <f>IF(J9729="","",MAX(0,E9729-J9729)^2)</f>
        <v/>
      </c>
      <c r="M9729" s="27">
        <f>IF(J9729="","",MAX(0,E9729-(J9729+twcdh_off))^2)</f>
        <v/>
      </c>
      <c r="N9729" s="27">
        <f>IF(E9729="","",MAX(0,E9729-swcdh_thr)^2)</f>
        <v/>
      </c>
      <c r="O9729">
        <f>IF(K9729="","",ROUND(E9729-K9729,0))</f>
        <v/>
      </c>
      <c r="P9729">
        <f>IF(O9729="","",IF(O9729&gt;=1,O9729,0))</f>
        <v/>
      </c>
      <c r="Q9729" s="27">
        <f>IF(E9729="","",MAX(0,E9729-22))</f>
        <v/>
      </c>
      <c r="R9729" s="27">
        <f>IF(H9729=1,E9729,"")</f>
        <v/>
      </c>
      <c r="S9729" s="27">
        <f>IF(AND(H9729=1,J9729&lt;&gt;""),E9729-J9729,"")</f>
        <v/>
      </c>
      <c r="T9729">
        <f>IF(G9729="","",MONTH(G9729))</f>
        <v/>
      </c>
    </row>
    <row r="9730">
      <c r="A9730" s="24" t="n"/>
      <c r="B9730" s="24" t="n"/>
      <c r="C9730" s="24" t="n"/>
      <c r="D9730" s="24" t="n"/>
      <c r="E9730" s="24" t="n"/>
      <c r="F9730" s="25">
        <f>IF($E9730="","",DATE(IF($A9730="",nominal_year,$A9730),$B9730,$C9730)+($D9730-IF(LEFT(hour_conv,1)="1",1,0))/24)</f>
        <v/>
      </c>
      <c r="G9730" s="26">
        <f>IF(F9730="","",INT(F9730))</f>
        <v/>
      </c>
      <c r="H9730">
        <f>IF(G9730="","",IF(AND(MONTH(G9730)*100+DAY(G9730)&gt;=season_lo,MONTH(G9730)*100+DAY(G9730)&lt;=season_hi),1,0))</f>
        <v/>
      </c>
      <c r="I9730">
        <f>IF(G9730="","",G9730-first_day+1)</f>
        <v/>
      </c>
      <c r="J9730" s="27">
        <f>IF(I9730="","",INDEX(Daily!$J$2:$J$421,I9730))</f>
        <v/>
      </c>
      <c r="K9730" s="27">
        <f>IF(J9730="","",J9730+cat_offset)</f>
        <v/>
      </c>
      <c r="L9730" s="27">
        <f>IF(J9730="","",MAX(0,E9730-J9730)^2)</f>
        <v/>
      </c>
      <c r="M9730" s="27">
        <f>IF(J9730="","",MAX(0,E9730-(J9730+twcdh_off))^2)</f>
        <v/>
      </c>
      <c r="N9730" s="27">
        <f>IF(E9730="","",MAX(0,E9730-swcdh_thr)^2)</f>
        <v/>
      </c>
      <c r="O9730">
        <f>IF(K9730="","",ROUND(E9730-K9730,0))</f>
        <v/>
      </c>
      <c r="P9730">
        <f>IF(O9730="","",IF(O9730&gt;=1,O9730,0))</f>
        <v/>
      </c>
      <c r="Q9730" s="27">
        <f>IF(E9730="","",MAX(0,E9730-22))</f>
        <v/>
      </c>
      <c r="R9730" s="27">
        <f>IF(H9730=1,E9730,"")</f>
        <v/>
      </c>
      <c r="S9730" s="27">
        <f>IF(AND(H9730=1,J9730&lt;&gt;""),E9730-J9730,"")</f>
        <v/>
      </c>
      <c r="T9730">
        <f>IF(G9730="","",MONTH(G9730))</f>
        <v/>
      </c>
    </row>
    <row r="9731">
      <c r="A9731" s="24" t="n"/>
      <c r="B9731" s="24" t="n"/>
      <c r="C9731" s="24" t="n"/>
      <c r="D9731" s="24" t="n"/>
      <c r="E9731" s="24" t="n"/>
      <c r="F9731" s="25">
        <f>IF($E9731="","",DATE(IF($A9731="",nominal_year,$A9731),$B9731,$C9731)+($D9731-IF(LEFT(hour_conv,1)="1",1,0))/24)</f>
        <v/>
      </c>
      <c r="G9731" s="26">
        <f>IF(F9731="","",INT(F9731))</f>
        <v/>
      </c>
      <c r="H9731">
        <f>IF(G9731="","",IF(AND(MONTH(G9731)*100+DAY(G9731)&gt;=season_lo,MONTH(G9731)*100+DAY(G9731)&lt;=season_hi),1,0))</f>
        <v/>
      </c>
      <c r="I9731">
        <f>IF(G9731="","",G9731-first_day+1)</f>
        <v/>
      </c>
      <c r="J9731" s="27">
        <f>IF(I9731="","",INDEX(Daily!$J$2:$J$421,I9731))</f>
        <v/>
      </c>
      <c r="K9731" s="27">
        <f>IF(J9731="","",J9731+cat_offset)</f>
        <v/>
      </c>
      <c r="L9731" s="27">
        <f>IF(J9731="","",MAX(0,E9731-J9731)^2)</f>
        <v/>
      </c>
      <c r="M9731" s="27">
        <f>IF(J9731="","",MAX(0,E9731-(J9731+twcdh_off))^2)</f>
        <v/>
      </c>
      <c r="N9731" s="27">
        <f>IF(E9731="","",MAX(0,E9731-swcdh_thr)^2)</f>
        <v/>
      </c>
      <c r="O9731">
        <f>IF(K9731="","",ROUND(E9731-K9731,0))</f>
        <v/>
      </c>
      <c r="P9731">
        <f>IF(O9731="","",IF(O9731&gt;=1,O9731,0))</f>
        <v/>
      </c>
      <c r="Q9731" s="27">
        <f>IF(E9731="","",MAX(0,E9731-22))</f>
        <v/>
      </c>
      <c r="R9731" s="27">
        <f>IF(H9731=1,E9731,"")</f>
        <v/>
      </c>
      <c r="S9731" s="27">
        <f>IF(AND(H9731=1,J9731&lt;&gt;""),E9731-J9731,"")</f>
        <v/>
      </c>
      <c r="T9731">
        <f>IF(G9731="","",MONTH(G9731))</f>
        <v/>
      </c>
    </row>
    <row r="9732">
      <c r="A9732" s="24" t="n"/>
      <c r="B9732" s="24" t="n"/>
      <c r="C9732" s="24" t="n"/>
      <c r="D9732" s="24" t="n"/>
      <c r="E9732" s="24" t="n"/>
      <c r="F9732" s="25">
        <f>IF($E9732="","",DATE(IF($A9732="",nominal_year,$A9732),$B9732,$C9732)+($D9732-IF(LEFT(hour_conv,1)="1",1,0))/24)</f>
        <v/>
      </c>
      <c r="G9732" s="26">
        <f>IF(F9732="","",INT(F9732))</f>
        <v/>
      </c>
      <c r="H9732">
        <f>IF(G9732="","",IF(AND(MONTH(G9732)*100+DAY(G9732)&gt;=season_lo,MONTH(G9732)*100+DAY(G9732)&lt;=season_hi),1,0))</f>
        <v/>
      </c>
      <c r="I9732">
        <f>IF(G9732="","",G9732-first_day+1)</f>
        <v/>
      </c>
      <c r="J9732" s="27">
        <f>IF(I9732="","",INDEX(Daily!$J$2:$J$421,I9732))</f>
        <v/>
      </c>
      <c r="K9732" s="27">
        <f>IF(J9732="","",J9732+cat_offset)</f>
        <v/>
      </c>
      <c r="L9732" s="27">
        <f>IF(J9732="","",MAX(0,E9732-J9732)^2)</f>
        <v/>
      </c>
      <c r="M9732" s="27">
        <f>IF(J9732="","",MAX(0,E9732-(J9732+twcdh_off))^2)</f>
        <v/>
      </c>
      <c r="N9732" s="27">
        <f>IF(E9732="","",MAX(0,E9732-swcdh_thr)^2)</f>
        <v/>
      </c>
      <c r="O9732">
        <f>IF(K9732="","",ROUND(E9732-K9732,0))</f>
        <v/>
      </c>
      <c r="P9732">
        <f>IF(O9732="","",IF(O9732&gt;=1,O9732,0))</f>
        <v/>
      </c>
      <c r="Q9732" s="27">
        <f>IF(E9732="","",MAX(0,E9732-22))</f>
        <v/>
      </c>
      <c r="R9732" s="27">
        <f>IF(H9732=1,E9732,"")</f>
        <v/>
      </c>
      <c r="S9732" s="27">
        <f>IF(AND(H9732=1,J9732&lt;&gt;""),E9732-J9732,"")</f>
        <v/>
      </c>
      <c r="T9732">
        <f>IF(G9732="","",MONTH(G9732))</f>
        <v/>
      </c>
    </row>
    <row r="9733">
      <c r="A9733" s="24" t="n"/>
      <c r="B9733" s="24" t="n"/>
      <c r="C9733" s="24" t="n"/>
      <c r="D9733" s="24" t="n"/>
      <c r="E9733" s="24" t="n"/>
      <c r="F9733" s="25">
        <f>IF($E9733="","",DATE(IF($A9733="",nominal_year,$A9733),$B9733,$C9733)+($D9733-IF(LEFT(hour_conv,1)="1",1,0))/24)</f>
        <v/>
      </c>
      <c r="G9733" s="26">
        <f>IF(F9733="","",INT(F9733))</f>
        <v/>
      </c>
      <c r="H9733">
        <f>IF(G9733="","",IF(AND(MONTH(G9733)*100+DAY(G9733)&gt;=season_lo,MONTH(G9733)*100+DAY(G9733)&lt;=season_hi),1,0))</f>
        <v/>
      </c>
      <c r="I9733">
        <f>IF(G9733="","",G9733-first_day+1)</f>
        <v/>
      </c>
      <c r="J9733" s="27">
        <f>IF(I9733="","",INDEX(Daily!$J$2:$J$421,I9733))</f>
        <v/>
      </c>
      <c r="K9733" s="27">
        <f>IF(J9733="","",J9733+cat_offset)</f>
        <v/>
      </c>
      <c r="L9733" s="27">
        <f>IF(J9733="","",MAX(0,E9733-J9733)^2)</f>
        <v/>
      </c>
      <c r="M9733" s="27">
        <f>IF(J9733="","",MAX(0,E9733-(J9733+twcdh_off))^2)</f>
        <v/>
      </c>
      <c r="N9733" s="27">
        <f>IF(E9733="","",MAX(0,E9733-swcdh_thr)^2)</f>
        <v/>
      </c>
      <c r="O9733">
        <f>IF(K9733="","",ROUND(E9733-K9733,0))</f>
        <v/>
      </c>
      <c r="P9733">
        <f>IF(O9733="","",IF(O9733&gt;=1,O9733,0))</f>
        <v/>
      </c>
      <c r="Q9733" s="27">
        <f>IF(E9733="","",MAX(0,E9733-22))</f>
        <v/>
      </c>
      <c r="R9733" s="27">
        <f>IF(H9733=1,E9733,"")</f>
        <v/>
      </c>
      <c r="S9733" s="27">
        <f>IF(AND(H9733=1,J9733&lt;&gt;""),E9733-J9733,"")</f>
        <v/>
      </c>
      <c r="T9733">
        <f>IF(G9733="","",MONTH(G9733))</f>
        <v/>
      </c>
    </row>
    <row r="9734">
      <c r="A9734" s="24" t="n"/>
      <c r="B9734" s="24" t="n"/>
      <c r="C9734" s="24" t="n"/>
      <c r="D9734" s="24" t="n"/>
      <c r="E9734" s="24" t="n"/>
      <c r="F9734" s="25">
        <f>IF($E9734="","",DATE(IF($A9734="",nominal_year,$A9734),$B9734,$C9734)+($D9734-IF(LEFT(hour_conv,1)="1",1,0))/24)</f>
        <v/>
      </c>
      <c r="G9734" s="26">
        <f>IF(F9734="","",INT(F9734))</f>
        <v/>
      </c>
      <c r="H9734">
        <f>IF(G9734="","",IF(AND(MONTH(G9734)*100+DAY(G9734)&gt;=season_lo,MONTH(G9734)*100+DAY(G9734)&lt;=season_hi),1,0))</f>
        <v/>
      </c>
      <c r="I9734">
        <f>IF(G9734="","",G9734-first_day+1)</f>
        <v/>
      </c>
      <c r="J9734" s="27">
        <f>IF(I9734="","",INDEX(Daily!$J$2:$J$421,I9734))</f>
        <v/>
      </c>
      <c r="K9734" s="27">
        <f>IF(J9734="","",J9734+cat_offset)</f>
        <v/>
      </c>
      <c r="L9734" s="27">
        <f>IF(J9734="","",MAX(0,E9734-J9734)^2)</f>
        <v/>
      </c>
      <c r="M9734" s="27">
        <f>IF(J9734="","",MAX(0,E9734-(J9734+twcdh_off))^2)</f>
        <v/>
      </c>
      <c r="N9734" s="27">
        <f>IF(E9734="","",MAX(0,E9734-swcdh_thr)^2)</f>
        <v/>
      </c>
      <c r="O9734">
        <f>IF(K9734="","",ROUND(E9734-K9734,0))</f>
        <v/>
      </c>
      <c r="P9734">
        <f>IF(O9734="","",IF(O9734&gt;=1,O9734,0))</f>
        <v/>
      </c>
      <c r="Q9734" s="27">
        <f>IF(E9734="","",MAX(0,E9734-22))</f>
        <v/>
      </c>
      <c r="R9734" s="27">
        <f>IF(H9734=1,E9734,"")</f>
        <v/>
      </c>
      <c r="S9734" s="27">
        <f>IF(AND(H9734=1,J9734&lt;&gt;""),E9734-J9734,"")</f>
        <v/>
      </c>
      <c r="T9734">
        <f>IF(G9734="","",MONTH(G9734))</f>
        <v/>
      </c>
    </row>
    <row r="9735">
      <c r="A9735" s="24" t="n"/>
      <c r="B9735" s="24" t="n"/>
      <c r="C9735" s="24" t="n"/>
      <c r="D9735" s="24" t="n"/>
      <c r="E9735" s="24" t="n"/>
      <c r="F9735" s="25">
        <f>IF($E9735="","",DATE(IF($A9735="",nominal_year,$A9735),$B9735,$C9735)+($D9735-IF(LEFT(hour_conv,1)="1",1,0))/24)</f>
        <v/>
      </c>
      <c r="G9735" s="26">
        <f>IF(F9735="","",INT(F9735))</f>
        <v/>
      </c>
      <c r="H9735">
        <f>IF(G9735="","",IF(AND(MONTH(G9735)*100+DAY(G9735)&gt;=season_lo,MONTH(G9735)*100+DAY(G9735)&lt;=season_hi),1,0))</f>
        <v/>
      </c>
      <c r="I9735">
        <f>IF(G9735="","",G9735-first_day+1)</f>
        <v/>
      </c>
      <c r="J9735" s="27">
        <f>IF(I9735="","",INDEX(Daily!$J$2:$J$421,I9735))</f>
        <v/>
      </c>
      <c r="K9735" s="27">
        <f>IF(J9735="","",J9735+cat_offset)</f>
        <v/>
      </c>
      <c r="L9735" s="27">
        <f>IF(J9735="","",MAX(0,E9735-J9735)^2)</f>
        <v/>
      </c>
      <c r="M9735" s="27">
        <f>IF(J9735="","",MAX(0,E9735-(J9735+twcdh_off))^2)</f>
        <v/>
      </c>
      <c r="N9735" s="27">
        <f>IF(E9735="","",MAX(0,E9735-swcdh_thr)^2)</f>
        <v/>
      </c>
      <c r="O9735">
        <f>IF(K9735="","",ROUND(E9735-K9735,0))</f>
        <v/>
      </c>
      <c r="P9735">
        <f>IF(O9735="","",IF(O9735&gt;=1,O9735,0))</f>
        <v/>
      </c>
      <c r="Q9735" s="27">
        <f>IF(E9735="","",MAX(0,E9735-22))</f>
        <v/>
      </c>
      <c r="R9735" s="27">
        <f>IF(H9735=1,E9735,"")</f>
        <v/>
      </c>
      <c r="S9735" s="27">
        <f>IF(AND(H9735=1,J9735&lt;&gt;""),E9735-J9735,"")</f>
        <v/>
      </c>
      <c r="T9735">
        <f>IF(G9735="","",MONTH(G9735))</f>
        <v/>
      </c>
    </row>
    <row r="9736">
      <c r="A9736" s="24" t="n"/>
      <c r="B9736" s="24" t="n"/>
      <c r="C9736" s="24" t="n"/>
      <c r="D9736" s="24" t="n"/>
      <c r="E9736" s="24" t="n"/>
      <c r="F9736" s="25">
        <f>IF($E9736="","",DATE(IF($A9736="",nominal_year,$A9736),$B9736,$C9736)+($D9736-IF(LEFT(hour_conv,1)="1",1,0))/24)</f>
        <v/>
      </c>
      <c r="G9736" s="26">
        <f>IF(F9736="","",INT(F9736))</f>
        <v/>
      </c>
      <c r="H9736">
        <f>IF(G9736="","",IF(AND(MONTH(G9736)*100+DAY(G9736)&gt;=season_lo,MONTH(G9736)*100+DAY(G9736)&lt;=season_hi),1,0))</f>
        <v/>
      </c>
      <c r="I9736">
        <f>IF(G9736="","",G9736-first_day+1)</f>
        <v/>
      </c>
      <c r="J9736" s="27">
        <f>IF(I9736="","",INDEX(Daily!$J$2:$J$421,I9736))</f>
        <v/>
      </c>
      <c r="K9736" s="27">
        <f>IF(J9736="","",J9736+cat_offset)</f>
        <v/>
      </c>
      <c r="L9736" s="27">
        <f>IF(J9736="","",MAX(0,E9736-J9736)^2)</f>
        <v/>
      </c>
      <c r="M9736" s="27">
        <f>IF(J9736="","",MAX(0,E9736-(J9736+twcdh_off))^2)</f>
        <v/>
      </c>
      <c r="N9736" s="27">
        <f>IF(E9736="","",MAX(0,E9736-swcdh_thr)^2)</f>
        <v/>
      </c>
      <c r="O9736">
        <f>IF(K9736="","",ROUND(E9736-K9736,0))</f>
        <v/>
      </c>
      <c r="P9736">
        <f>IF(O9736="","",IF(O9736&gt;=1,O9736,0))</f>
        <v/>
      </c>
      <c r="Q9736" s="27">
        <f>IF(E9736="","",MAX(0,E9736-22))</f>
        <v/>
      </c>
      <c r="R9736" s="27">
        <f>IF(H9736=1,E9736,"")</f>
        <v/>
      </c>
      <c r="S9736" s="27">
        <f>IF(AND(H9736=1,J9736&lt;&gt;""),E9736-J9736,"")</f>
        <v/>
      </c>
      <c r="T9736">
        <f>IF(G9736="","",MONTH(G9736))</f>
        <v/>
      </c>
    </row>
    <row r="9737">
      <c r="A9737" s="24" t="n"/>
      <c r="B9737" s="24" t="n"/>
      <c r="C9737" s="24" t="n"/>
      <c r="D9737" s="24" t="n"/>
      <c r="E9737" s="24" t="n"/>
      <c r="F9737" s="25">
        <f>IF($E9737="","",DATE(IF($A9737="",nominal_year,$A9737),$B9737,$C9737)+($D9737-IF(LEFT(hour_conv,1)="1",1,0))/24)</f>
        <v/>
      </c>
      <c r="G9737" s="26">
        <f>IF(F9737="","",INT(F9737))</f>
        <v/>
      </c>
      <c r="H9737">
        <f>IF(G9737="","",IF(AND(MONTH(G9737)*100+DAY(G9737)&gt;=season_lo,MONTH(G9737)*100+DAY(G9737)&lt;=season_hi),1,0))</f>
        <v/>
      </c>
      <c r="I9737">
        <f>IF(G9737="","",G9737-first_day+1)</f>
        <v/>
      </c>
      <c r="J9737" s="27">
        <f>IF(I9737="","",INDEX(Daily!$J$2:$J$421,I9737))</f>
        <v/>
      </c>
      <c r="K9737" s="27">
        <f>IF(J9737="","",J9737+cat_offset)</f>
        <v/>
      </c>
      <c r="L9737" s="27">
        <f>IF(J9737="","",MAX(0,E9737-J9737)^2)</f>
        <v/>
      </c>
      <c r="M9737" s="27">
        <f>IF(J9737="","",MAX(0,E9737-(J9737+twcdh_off))^2)</f>
        <v/>
      </c>
      <c r="N9737" s="27">
        <f>IF(E9737="","",MAX(0,E9737-swcdh_thr)^2)</f>
        <v/>
      </c>
      <c r="O9737">
        <f>IF(K9737="","",ROUND(E9737-K9737,0))</f>
        <v/>
      </c>
      <c r="P9737">
        <f>IF(O9737="","",IF(O9737&gt;=1,O9737,0))</f>
        <v/>
      </c>
      <c r="Q9737" s="27">
        <f>IF(E9737="","",MAX(0,E9737-22))</f>
        <v/>
      </c>
      <c r="R9737" s="27">
        <f>IF(H9737=1,E9737,"")</f>
        <v/>
      </c>
      <c r="S9737" s="27">
        <f>IF(AND(H9737=1,J9737&lt;&gt;""),E9737-J9737,"")</f>
        <v/>
      </c>
      <c r="T9737">
        <f>IF(G9737="","",MONTH(G9737))</f>
        <v/>
      </c>
    </row>
    <row r="9738">
      <c r="A9738" s="24" t="n"/>
      <c r="B9738" s="24" t="n"/>
      <c r="C9738" s="24" t="n"/>
      <c r="D9738" s="24" t="n"/>
      <c r="E9738" s="24" t="n"/>
      <c r="F9738" s="25">
        <f>IF($E9738="","",DATE(IF($A9738="",nominal_year,$A9738),$B9738,$C9738)+($D9738-IF(LEFT(hour_conv,1)="1",1,0))/24)</f>
        <v/>
      </c>
      <c r="G9738" s="26">
        <f>IF(F9738="","",INT(F9738))</f>
        <v/>
      </c>
      <c r="H9738">
        <f>IF(G9738="","",IF(AND(MONTH(G9738)*100+DAY(G9738)&gt;=season_lo,MONTH(G9738)*100+DAY(G9738)&lt;=season_hi),1,0))</f>
        <v/>
      </c>
      <c r="I9738">
        <f>IF(G9738="","",G9738-first_day+1)</f>
        <v/>
      </c>
      <c r="J9738" s="27">
        <f>IF(I9738="","",INDEX(Daily!$J$2:$J$421,I9738))</f>
        <v/>
      </c>
      <c r="K9738" s="27">
        <f>IF(J9738="","",J9738+cat_offset)</f>
        <v/>
      </c>
      <c r="L9738" s="27">
        <f>IF(J9738="","",MAX(0,E9738-J9738)^2)</f>
        <v/>
      </c>
      <c r="M9738" s="27">
        <f>IF(J9738="","",MAX(0,E9738-(J9738+twcdh_off))^2)</f>
        <v/>
      </c>
      <c r="N9738" s="27">
        <f>IF(E9738="","",MAX(0,E9738-swcdh_thr)^2)</f>
        <v/>
      </c>
      <c r="O9738">
        <f>IF(K9738="","",ROUND(E9738-K9738,0))</f>
        <v/>
      </c>
      <c r="P9738">
        <f>IF(O9738="","",IF(O9738&gt;=1,O9738,0))</f>
        <v/>
      </c>
      <c r="Q9738" s="27">
        <f>IF(E9738="","",MAX(0,E9738-22))</f>
        <v/>
      </c>
      <c r="R9738" s="27">
        <f>IF(H9738=1,E9738,"")</f>
        <v/>
      </c>
      <c r="S9738" s="27">
        <f>IF(AND(H9738=1,J9738&lt;&gt;""),E9738-J9738,"")</f>
        <v/>
      </c>
      <c r="T9738">
        <f>IF(G9738="","",MONTH(G9738))</f>
        <v/>
      </c>
    </row>
    <row r="9739">
      <c r="A9739" s="24" t="n"/>
      <c r="B9739" s="24" t="n"/>
      <c r="C9739" s="24" t="n"/>
      <c r="D9739" s="24" t="n"/>
      <c r="E9739" s="24" t="n"/>
      <c r="F9739" s="25">
        <f>IF($E9739="","",DATE(IF($A9739="",nominal_year,$A9739),$B9739,$C9739)+($D9739-IF(LEFT(hour_conv,1)="1",1,0))/24)</f>
        <v/>
      </c>
      <c r="G9739" s="26">
        <f>IF(F9739="","",INT(F9739))</f>
        <v/>
      </c>
      <c r="H9739">
        <f>IF(G9739="","",IF(AND(MONTH(G9739)*100+DAY(G9739)&gt;=season_lo,MONTH(G9739)*100+DAY(G9739)&lt;=season_hi),1,0))</f>
        <v/>
      </c>
      <c r="I9739">
        <f>IF(G9739="","",G9739-first_day+1)</f>
        <v/>
      </c>
      <c r="J9739" s="27">
        <f>IF(I9739="","",INDEX(Daily!$J$2:$J$421,I9739))</f>
        <v/>
      </c>
      <c r="K9739" s="27">
        <f>IF(J9739="","",J9739+cat_offset)</f>
        <v/>
      </c>
      <c r="L9739" s="27">
        <f>IF(J9739="","",MAX(0,E9739-J9739)^2)</f>
        <v/>
      </c>
      <c r="M9739" s="27">
        <f>IF(J9739="","",MAX(0,E9739-(J9739+twcdh_off))^2)</f>
        <v/>
      </c>
      <c r="N9739" s="27">
        <f>IF(E9739="","",MAX(0,E9739-swcdh_thr)^2)</f>
        <v/>
      </c>
      <c r="O9739">
        <f>IF(K9739="","",ROUND(E9739-K9739,0))</f>
        <v/>
      </c>
      <c r="P9739">
        <f>IF(O9739="","",IF(O9739&gt;=1,O9739,0))</f>
        <v/>
      </c>
      <c r="Q9739" s="27">
        <f>IF(E9739="","",MAX(0,E9739-22))</f>
        <v/>
      </c>
      <c r="R9739" s="27">
        <f>IF(H9739=1,E9739,"")</f>
        <v/>
      </c>
      <c r="S9739" s="27">
        <f>IF(AND(H9739=1,J9739&lt;&gt;""),E9739-J9739,"")</f>
        <v/>
      </c>
      <c r="T9739">
        <f>IF(G9739="","",MONTH(G9739))</f>
        <v/>
      </c>
    </row>
    <row r="9740">
      <c r="A9740" s="24" t="n"/>
      <c r="B9740" s="24" t="n"/>
      <c r="C9740" s="24" t="n"/>
      <c r="D9740" s="24" t="n"/>
      <c r="E9740" s="24" t="n"/>
      <c r="F9740" s="25">
        <f>IF($E9740="","",DATE(IF($A9740="",nominal_year,$A9740),$B9740,$C9740)+($D9740-IF(LEFT(hour_conv,1)="1",1,0))/24)</f>
        <v/>
      </c>
      <c r="G9740" s="26">
        <f>IF(F9740="","",INT(F9740))</f>
        <v/>
      </c>
      <c r="H9740">
        <f>IF(G9740="","",IF(AND(MONTH(G9740)*100+DAY(G9740)&gt;=season_lo,MONTH(G9740)*100+DAY(G9740)&lt;=season_hi),1,0))</f>
        <v/>
      </c>
      <c r="I9740">
        <f>IF(G9740="","",G9740-first_day+1)</f>
        <v/>
      </c>
      <c r="J9740" s="27">
        <f>IF(I9740="","",INDEX(Daily!$J$2:$J$421,I9740))</f>
        <v/>
      </c>
      <c r="K9740" s="27">
        <f>IF(J9740="","",J9740+cat_offset)</f>
        <v/>
      </c>
      <c r="L9740" s="27">
        <f>IF(J9740="","",MAX(0,E9740-J9740)^2)</f>
        <v/>
      </c>
      <c r="M9740" s="27">
        <f>IF(J9740="","",MAX(0,E9740-(J9740+twcdh_off))^2)</f>
        <v/>
      </c>
      <c r="N9740" s="27">
        <f>IF(E9740="","",MAX(0,E9740-swcdh_thr)^2)</f>
        <v/>
      </c>
      <c r="O9740">
        <f>IF(K9740="","",ROUND(E9740-K9740,0))</f>
        <v/>
      </c>
      <c r="P9740">
        <f>IF(O9740="","",IF(O9740&gt;=1,O9740,0))</f>
        <v/>
      </c>
      <c r="Q9740" s="27">
        <f>IF(E9740="","",MAX(0,E9740-22))</f>
        <v/>
      </c>
      <c r="R9740" s="27">
        <f>IF(H9740=1,E9740,"")</f>
        <v/>
      </c>
      <c r="S9740" s="27">
        <f>IF(AND(H9740=1,J9740&lt;&gt;""),E9740-J9740,"")</f>
        <v/>
      </c>
      <c r="T9740">
        <f>IF(G9740="","",MONTH(G9740))</f>
        <v/>
      </c>
    </row>
    <row r="9741">
      <c r="A9741" s="24" t="n"/>
      <c r="B9741" s="24" t="n"/>
      <c r="C9741" s="24" t="n"/>
      <c r="D9741" s="24" t="n"/>
      <c r="E9741" s="24" t="n"/>
      <c r="F9741" s="25">
        <f>IF($E9741="","",DATE(IF($A9741="",nominal_year,$A9741),$B9741,$C9741)+($D9741-IF(LEFT(hour_conv,1)="1",1,0))/24)</f>
        <v/>
      </c>
      <c r="G9741" s="26">
        <f>IF(F9741="","",INT(F9741))</f>
        <v/>
      </c>
      <c r="H9741">
        <f>IF(G9741="","",IF(AND(MONTH(G9741)*100+DAY(G9741)&gt;=season_lo,MONTH(G9741)*100+DAY(G9741)&lt;=season_hi),1,0))</f>
        <v/>
      </c>
      <c r="I9741">
        <f>IF(G9741="","",G9741-first_day+1)</f>
        <v/>
      </c>
      <c r="J9741" s="27">
        <f>IF(I9741="","",INDEX(Daily!$J$2:$J$421,I9741))</f>
        <v/>
      </c>
      <c r="K9741" s="27">
        <f>IF(J9741="","",J9741+cat_offset)</f>
        <v/>
      </c>
      <c r="L9741" s="27">
        <f>IF(J9741="","",MAX(0,E9741-J9741)^2)</f>
        <v/>
      </c>
      <c r="M9741" s="27">
        <f>IF(J9741="","",MAX(0,E9741-(J9741+twcdh_off))^2)</f>
        <v/>
      </c>
      <c r="N9741" s="27">
        <f>IF(E9741="","",MAX(0,E9741-swcdh_thr)^2)</f>
        <v/>
      </c>
      <c r="O9741">
        <f>IF(K9741="","",ROUND(E9741-K9741,0))</f>
        <v/>
      </c>
      <c r="P9741">
        <f>IF(O9741="","",IF(O9741&gt;=1,O9741,0))</f>
        <v/>
      </c>
      <c r="Q9741" s="27">
        <f>IF(E9741="","",MAX(0,E9741-22))</f>
        <v/>
      </c>
      <c r="R9741" s="27">
        <f>IF(H9741=1,E9741,"")</f>
        <v/>
      </c>
      <c r="S9741" s="27">
        <f>IF(AND(H9741=1,J9741&lt;&gt;""),E9741-J9741,"")</f>
        <v/>
      </c>
      <c r="T9741">
        <f>IF(G9741="","",MONTH(G9741))</f>
        <v/>
      </c>
    </row>
    <row r="9742">
      <c r="A9742" s="24" t="n"/>
      <c r="B9742" s="24" t="n"/>
      <c r="C9742" s="24" t="n"/>
      <c r="D9742" s="24" t="n"/>
      <c r="E9742" s="24" t="n"/>
      <c r="F9742" s="25">
        <f>IF($E9742="","",DATE(IF($A9742="",nominal_year,$A9742),$B9742,$C9742)+($D9742-IF(LEFT(hour_conv,1)="1",1,0))/24)</f>
        <v/>
      </c>
      <c r="G9742" s="26">
        <f>IF(F9742="","",INT(F9742))</f>
        <v/>
      </c>
      <c r="H9742">
        <f>IF(G9742="","",IF(AND(MONTH(G9742)*100+DAY(G9742)&gt;=season_lo,MONTH(G9742)*100+DAY(G9742)&lt;=season_hi),1,0))</f>
        <v/>
      </c>
      <c r="I9742">
        <f>IF(G9742="","",G9742-first_day+1)</f>
        <v/>
      </c>
      <c r="J9742" s="27">
        <f>IF(I9742="","",INDEX(Daily!$J$2:$J$421,I9742))</f>
        <v/>
      </c>
      <c r="K9742" s="27">
        <f>IF(J9742="","",J9742+cat_offset)</f>
        <v/>
      </c>
      <c r="L9742" s="27">
        <f>IF(J9742="","",MAX(0,E9742-J9742)^2)</f>
        <v/>
      </c>
      <c r="M9742" s="27">
        <f>IF(J9742="","",MAX(0,E9742-(J9742+twcdh_off))^2)</f>
        <v/>
      </c>
      <c r="N9742" s="27">
        <f>IF(E9742="","",MAX(0,E9742-swcdh_thr)^2)</f>
        <v/>
      </c>
      <c r="O9742">
        <f>IF(K9742="","",ROUND(E9742-K9742,0))</f>
        <v/>
      </c>
      <c r="P9742">
        <f>IF(O9742="","",IF(O9742&gt;=1,O9742,0))</f>
        <v/>
      </c>
      <c r="Q9742" s="27">
        <f>IF(E9742="","",MAX(0,E9742-22))</f>
        <v/>
      </c>
      <c r="R9742" s="27">
        <f>IF(H9742=1,E9742,"")</f>
        <v/>
      </c>
      <c r="S9742" s="27">
        <f>IF(AND(H9742=1,J9742&lt;&gt;""),E9742-J9742,"")</f>
        <v/>
      </c>
      <c r="T9742">
        <f>IF(G9742="","",MONTH(G9742))</f>
        <v/>
      </c>
    </row>
    <row r="9743">
      <c r="A9743" s="24" t="n"/>
      <c r="B9743" s="24" t="n"/>
      <c r="C9743" s="24" t="n"/>
      <c r="D9743" s="24" t="n"/>
      <c r="E9743" s="24" t="n"/>
      <c r="F9743" s="25">
        <f>IF($E9743="","",DATE(IF($A9743="",nominal_year,$A9743),$B9743,$C9743)+($D9743-IF(LEFT(hour_conv,1)="1",1,0))/24)</f>
        <v/>
      </c>
      <c r="G9743" s="26">
        <f>IF(F9743="","",INT(F9743))</f>
        <v/>
      </c>
      <c r="H9743">
        <f>IF(G9743="","",IF(AND(MONTH(G9743)*100+DAY(G9743)&gt;=season_lo,MONTH(G9743)*100+DAY(G9743)&lt;=season_hi),1,0))</f>
        <v/>
      </c>
      <c r="I9743">
        <f>IF(G9743="","",G9743-first_day+1)</f>
        <v/>
      </c>
      <c r="J9743" s="27">
        <f>IF(I9743="","",INDEX(Daily!$J$2:$J$421,I9743))</f>
        <v/>
      </c>
      <c r="K9743" s="27">
        <f>IF(J9743="","",J9743+cat_offset)</f>
        <v/>
      </c>
      <c r="L9743" s="27">
        <f>IF(J9743="","",MAX(0,E9743-J9743)^2)</f>
        <v/>
      </c>
      <c r="M9743" s="27">
        <f>IF(J9743="","",MAX(0,E9743-(J9743+twcdh_off))^2)</f>
        <v/>
      </c>
      <c r="N9743" s="27">
        <f>IF(E9743="","",MAX(0,E9743-swcdh_thr)^2)</f>
        <v/>
      </c>
      <c r="O9743">
        <f>IF(K9743="","",ROUND(E9743-K9743,0))</f>
        <v/>
      </c>
      <c r="P9743">
        <f>IF(O9743="","",IF(O9743&gt;=1,O9743,0))</f>
        <v/>
      </c>
      <c r="Q9743" s="27">
        <f>IF(E9743="","",MAX(0,E9743-22))</f>
        <v/>
      </c>
      <c r="R9743" s="27">
        <f>IF(H9743=1,E9743,"")</f>
        <v/>
      </c>
      <c r="S9743" s="27">
        <f>IF(AND(H9743=1,J9743&lt;&gt;""),E9743-J9743,"")</f>
        <v/>
      </c>
      <c r="T9743">
        <f>IF(G9743="","",MONTH(G9743))</f>
        <v/>
      </c>
    </row>
    <row r="9744">
      <c r="A9744" s="24" t="n"/>
      <c r="B9744" s="24" t="n"/>
      <c r="C9744" s="24" t="n"/>
      <c r="D9744" s="24" t="n"/>
      <c r="E9744" s="24" t="n"/>
      <c r="F9744" s="25">
        <f>IF($E9744="","",DATE(IF($A9744="",nominal_year,$A9744),$B9744,$C9744)+($D9744-IF(LEFT(hour_conv,1)="1",1,0))/24)</f>
        <v/>
      </c>
      <c r="G9744" s="26">
        <f>IF(F9744="","",INT(F9744))</f>
        <v/>
      </c>
      <c r="H9744">
        <f>IF(G9744="","",IF(AND(MONTH(G9744)*100+DAY(G9744)&gt;=season_lo,MONTH(G9744)*100+DAY(G9744)&lt;=season_hi),1,0))</f>
        <v/>
      </c>
      <c r="I9744">
        <f>IF(G9744="","",G9744-first_day+1)</f>
        <v/>
      </c>
      <c r="J9744" s="27">
        <f>IF(I9744="","",INDEX(Daily!$J$2:$J$421,I9744))</f>
        <v/>
      </c>
      <c r="K9744" s="27">
        <f>IF(J9744="","",J9744+cat_offset)</f>
        <v/>
      </c>
      <c r="L9744" s="27">
        <f>IF(J9744="","",MAX(0,E9744-J9744)^2)</f>
        <v/>
      </c>
      <c r="M9744" s="27">
        <f>IF(J9744="","",MAX(0,E9744-(J9744+twcdh_off))^2)</f>
        <v/>
      </c>
      <c r="N9744" s="27">
        <f>IF(E9744="","",MAX(0,E9744-swcdh_thr)^2)</f>
        <v/>
      </c>
      <c r="O9744">
        <f>IF(K9744="","",ROUND(E9744-K9744,0))</f>
        <v/>
      </c>
      <c r="P9744">
        <f>IF(O9744="","",IF(O9744&gt;=1,O9744,0))</f>
        <v/>
      </c>
      <c r="Q9744" s="27">
        <f>IF(E9744="","",MAX(0,E9744-22))</f>
        <v/>
      </c>
      <c r="R9744" s="27">
        <f>IF(H9744=1,E9744,"")</f>
        <v/>
      </c>
      <c r="S9744" s="27">
        <f>IF(AND(H9744=1,J9744&lt;&gt;""),E9744-J9744,"")</f>
        <v/>
      </c>
      <c r="T9744">
        <f>IF(G9744="","",MONTH(G9744))</f>
        <v/>
      </c>
    </row>
    <row r="9745">
      <c r="A9745" s="24" t="n"/>
      <c r="B9745" s="24" t="n"/>
      <c r="C9745" s="24" t="n"/>
      <c r="D9745" s="24" t="n"/>
      <c r="E9745" s="24" t="n"/>
      <c r="F9745" s="25">
        <f>IF($E9745="","",DATE(IF($A9745="",nominal_year,$A9745),$B9745,$C9745)+($D9745-IF(LEFT(hour_conv,1)="1",1,0))/24)</f>
        <v/>
      </c>
      <c r="G9745" s="26">
        <f>IF(F9745="","",INT(F9745))</f>
        <v/>
      </c>
      <c r="H9745">
        <f>IF(G9745="","",IF(AND(MONTH(G9745)*100+DAY(G9745)&gt;=season_lo,MONTH(G9745)*100+DAY(G9745)&lt;=season_hi),1,0))</f>
        <v/>
      </c>
      <c r="I9745">
        <f>IF(G9745="","",G9745-first_day+1)</f>
        <v/>
      </c>
      <c r="J9745" s="27">
        <f>IF(I9745="","",INDEX(Daily!$J$2:$J$421,I9745))</f>
        <v/>
      </c>
      <c r="K9745" s="27">
        <f>IF(J9745="","",J9745+cat_offset)</f>
        <v/>
      </c>
      <c r="L9745" s="27">
        <f>IF(J9745="","",MAX(0,E9745-J9745)^2)</f>
        <v/>
      </c>
      <c r="M9745" s="27">
        <f>IF(J9745="","",MAX(0,E9745-(J9745+twcdh_off))^2)</f>
        <v/>
      </c>
      <c r="N9745" s="27">
        <f>IF(E9745="","",MAX(0,E9745-swcdh_thr)^2)</f>
        <v/>
      </c>
      <c r="O9745">
        <f>IF(K9745="","",ROUND(E9745-K9745,0))</f>
        <v/>
      </c>
      <c r="P9745">
        <f>IF(O9745="","",IF(O9745&gt;=1,O9745,0))</f>
        <v/>
      </c>
      <c r="Q9745" s="27">
        <f>IF(E9745="","",MAX(0,E9745-22))</f>
        <v/>
      </c>
      <c r="R9745" s="27">
        <f>IF(H9745=1,E9745,"")</f>
        <v/>
      </c>
      <c r="S9745" s="27">
        <f>IF(AND(H9745=1,J9745&lt;&gt;""),E9745-J9745,"")</f>
        <v/>
      </c>
      <c r="T9745">
        <f>IF(G9745="","",MONTH(G9745))</f>
        <v/>
      </c>
    </row>
    <row r="9746">
      <c r="A9746" s="24" t="n"/>
      <c r="B9746" s="24" t="n"/>
      <c r="C9746" s="24" t="n"/>
      <c r="D9746" s="24" t="n"/>
      <c r="E9746" s="24" t="n"/>
      <c r="F9746" s="25">
        <f>IF($E9746="","",DATE(IF($A9746="",nominal_year,$A9746),$B9746,$C9746)+($D9746-IF(LEFT(hour_conv,1)="1",1,0))/24)</f>
        <v/>
      </c>
      <c r="G9746" s="26">
        <f>IF(F9746="","",INT(F9746))</f>
        <v/>
      </c>
      <c r="H9746">
        <f>IF(G9746="","",IF(AND(MONTH(G9746)*100+DAY(G9746)&gt;=season_lo,MONTH(G9746)*100+DAY(G9746)&lt;=season_hi),1,0))</f>
        <v/>
      </c>
      <c r="I9746">
        <f>IF(G9746="","",G9746-first_day+1)</f>
        <v/>
      </c>
      <c r="J9746" s="27">
        <f>IF(I9746="","",INDEX(Daily!$J$2:$J$421,I9746))</f>
        <v/>
      </c>
      <c r="K9746" s="27">
        <f>IF(J9746="","",J9746+cat_offset)</f>
        <v/>
      </c>
      <c r="L9746" s="27">
        <f>IF(J9746="","",MAX(0,E9746-J9746)^2)</f>
        <v/>
      </c>
      <c r="M9746" s="27">
        <f>IF(J9746="","",MAX(0,E9746-(J9746+twcdh_off))^2)</f>
        <v/>
      </c>
      <c r="N9746" s="27">
        <f>IF(E9746="","",MAX(0,E9746-swcdh_thr)^2)</f>
        <v/>
      </c>
      <c r="O9746">
        <f>IF(K9746="","",ROUND(E9746-K9746,0))</f>
        <v/>
      </c>
      <c r="P9746">
        <f>IF(O9746="","",IF(O9746&gt;=1,O9746,0))</f>
        <v/>
      </c>
      <c r="Q9746" s="27">
        <f>IF(E9746="","",MAX(0,E9746-22))</f>
        <v/>
      </c>
      <c r="R9746" s="27">
        <f>IF(H9746=1,E9746,"")</f>
        <v/>
      </c>
      <c r="S9746" s="27">
        <f>IF(AND(H9746=1,J9746&lt;&gt;""),E9746-J9746,"")</f>
        <v/>
      </c>
      <c r="T9746">
        <f>IF(G9746="","",MONTH(G9746))</f>
        <v/>
      </c>
    </row>
    <row r="9747">
      <c r="A9747" s="24" t="n"/>
      <c r="B9747" s="24" t="n"/>
      <c r="C9747" s="24" t="n"/>
      <c r="D9747" s="24" t="n"/>
      <c r="E9747" s="24" t="n"/>
      <c r="F9747" s="25">
        <f>IF($E9747="","",DATE(IF($A9747="",nominal_year,$A9747),$B9747,$C9747)+($D9747-IF(LEFT(hour_conv,1)="1",1,0))/24)</f>
        <v/>
      </c>
      <c r="G9747" s="26">
        <f>IF(F9747="","",INT(F9747))</f>
        <v/>
      </c>
      <c r="H9747">
        <f>IF(G9747="","",IF(AND(MONTH(G9747)*100+DAY(G9747)&gt;=season_lo,MONTH(G9747)*100+DAY(G9747)&lt;=season_hi),1,0))</f>
        <v/>
      </c>
      <c r="I9747">
        <f>IF(G9747="","",G9747-first_day+1)</f>
        <v/>
      </c>
      <c r="J9747" s="27">
        <f>IF(I9747="","",INDEX(Daily!$J$2:$J$421,I9747))</f>
        <v/>
      </c>
      <c r="K9747" s="27">
        <f>IF(J9747="","",J9747+cat_offset)</f>
        <v/>
      </c>
      <c r="L9747" s="27">
        <f>IF(J9747="","",MAX(0,E9747-J9747)^2)</f>
        <v/>
      </c>
      <c r="M9747" s="27">
        <f>IF(J9747="","",MAX(0,E9747-(J9747+twcdh_off))^2)</f>
        <v/>
      </c>
      <c r="N9747" s="27">
        <f>IF(E9747="","",MAX(0,E9747-swcdh_thr)^2)</f>
        <v/>
      </c>
      <c r="O9747">
        <f>IF(K9747="","",ROUND(E9747-K9747,0))</f>
        <v/>
      </c>
      <c r="P9747">
        <f>IF(O9747="","",IF(O9747&gt;=1,O9747,0))</f>
        <v/>
      </c>
      <c r="Q9747" s="27">
        <f>IF(E9747="","",MAX(0,E9747-22))</f>
        <v/>
      </c>
      <c r="R9747" s="27">
        <f>IF(H9747=1,E9747,"")</f>
        <v/>
      </c>
      <c r="S9747" s="27">
        <f>IF(AND(H9747=1,J9747&lt;&gt;""),E9747-J9747,"")</f>
        <v/>
      </c>
      <c r="T9747">
        <f>IF(G9747="","",MONTH(G9747))</f>
        <v/>
      </c>
    </row>
    <row r="9748">
      <c r="A9748" s="24" t="n"/>
      <c r="B9748" s="24" t="n"/>
      <c r="C9748" s="24" t="n"/>
      <c r="D9748" s="24" t="n"/>
      <c r="E9748" s="24" t="n"/>
      <c r="F9748" s="25">
        <f>IF($E9748="","",DATE(IF($A9748="",nominal_year,$A9748),$B9748,$C9748)+($D9748-IF(LEFT(hour_conv,1)="1",1,0))/24)</f>
        <v/>
      </c>
      <c r="G9748" s="26">
        <f>IF(F9748="","",INT(F9748))</f>
        <v/>
      </c>
      <c r="H9748">
        <f>IF(G9748="","",IF(AND(MONTH(G9748)*100+DAY(G9748)&gt;=season_lo,MONTH(G9748)*100+DAY(G9748)&lt;=season_hi),1,0))</f>
        <v/>
      </c>
      <c r="I9748">
        <f>IF(G9748="","",G9748-first_day+1)</f>
        <v/>
      </c>
      <c r="J9748" s="27">
        <f>IF(I9748="","",INDEX(Daily!$J$2:$J$421,I9748))</f>
        <v/>
      </c>
      <c r="K9748" s="27">
        <f>IF(J9748="","",J9748+cat_offset)</f>
        <v/>
      </c>
      <c r="L9748" s="27">
        <f>IF(J9748="","",MAX(0,E9748-J9748)^2)</f>
        <v/>
      </c>
      <c r="M9748" s="27">
        <f>IF(J9748="","",MAX(0,E9748-(J9748+twcdh_off))^2)</f>
        <v/>
      </c>
      <c r="N9748" s="27">
        <f>IF(E9748="","",MAX(0,E9748-swcdh_thr)^2)</f>
        <v/>
      </c>
      <c r="O9748">
        <f>IF(K9748="","",ROUND(E9748-K9748,0))</f>
        <v/>
      </c>
      <c r="P9748">
        <f>IF(O9748="","",IF(O9748&gt;=1,O9748,0))</f>
        <v/>
      </c>
      <c r="Q9748" s="27">
        <f>IF(E9748="","",MAX(0,E9748-22))</f>
        <v/>
      </c>
      <c r="R9748" s="27">
        <f>IF(H9748=1,E9748,"")</f>
        <v/>
      </c>
      <c r="S9748" s="27">
        <f>IF(AND(H9748=1,J9748&lt;&gt;""),E9748-J9748,"")</f>
        <v/>
      </c>
      <c r="T9748">
        <f>IF(G9748="","",MONTH(G9748))</f>
        <v/>
      </c>
    </row>
    <row r="9749">
      <c r="A9749" s="24" t="n"/>
      <c r="B9749" s="24" t="n"/>
      <c r="C9749" s="24" t="n"/>
      <c r="D9749" s="24" t="n"/>
      <c r="E9749" s="24" t="n"/>
      <c r="F9749" s="25">
        <f>IF($E9749="","",DATE(IF($A9749="",nominal_year,$A9749),$B9749,$C9749)+($D9749-IF(LEFT(hour_conv,1)="1",1,0))/24)</f>
        <v/>
      </c>
      <c r="G9749" s="26">
        <f>IF(F9749="","",INT(F9749))</f>
        <v/>
      </c>
      <c r="H9749">
        <f>IF(G9749="","",IF(AND(MONTH(G9749)*100+DAY(G9749)&gt;=season_lo,MONTH(G9749)*100+DAY(G9749)&lt;=season_hi),1,0))</f>
        <v/>
      </c>
      <c r="I9749">
        <f>IF(G9749="","",G9749-first_day+1)</f>
        <v/>
      </c>
      <c r="J9749" s="27">
        <f>IF(I9749="","",INDEX(Daily!$J$2:$J$421,I9749))</f>
        <v/>
      </c>
      <c r="K9749" s="27">
        <f>IF(J9749="","",J9749+cat_offset)</f>
        <v/>
      </c>
      <c r="L9749" s="27">
        <f>IF(J9749="","",MAX(0,E9749-J9749)^2)</f>
        <v/>
      </c>
      <c r="M9749" s="27">
        <f>IF(J9749="","",MAX(0,E9749-(J9749+twcdh_off))^2)</f>
        <v/>
      </c>
      <c r="N9749" s="27">
        <f>IF(E9749="","",MAX(0,E9749-swcdh_thr)^2)</f>
        <v/>
      </c>
      <c r="O9749">
        <f>IF(K9749="","",ROUND(E9749-K9749,0))</f>
        <v/>
      </c>
      <c r="P9749">
        <f>IF(O9749="","",IF(O9749&gt;=1,O9749,0))</f>
        <v/>
      </c>
      <c r="Q9749" s="27">
        <f>IF(E9749="","",MAX(0,E9749-22))</f>
        <v/>
      </c>
      <c r="R9749" s="27">
        <f>IF(H9749=1,E9749,"")</f>
        <v/>
      </c>
      <c r="S9749" s="27">
        <f>IF(AND(H9749=1,J9749&lt;&gt;""),E9749-J9749,"")</f>
        <v/>
      </c>
      <c r="T9749">
        <f>IF(G9749="","",MONTH(G9749))</f>
        <v/>
      </c>
    </row>
    <row r="9750">
      <c r="A9750" s="24" t="n"/>
      <c r="B9750" s="24" t="n"/>
      <c r="C9750" s="24" t="n"/>
      <c r="D9750" s="24" t="n"/>
      <c r="E9750" s="24" t="n"/>
      <c r="F9750" s="25">
        <f>IF($E9750="","",DATE(IF($A9750="",nominal_year,$A9750),$B9750,$C9750)+($D9750-IF(LEFT(hour_conv,1)="1",1,0))/24)</f>
        <v/>
      </c>
      <c r="G9750" s="26">
        <f>IF(F9750="","",INT(F9750))</f>
        <v/>
      </c>
      <c r="H9750">
        <f>IF(G9750="","",IF(AND(MONTH(G9750)*100+DAY(G9750)&gt;=season_lo,MONTH(G9750)*100+DAY(G9750)&lt;=season_hi),1,0))</f>
        <v/>
      </c>
      <c r="I9750">
        <f>IF(G9750="","",G9750-first_day+1)</f>
        <v/>
      </c>
      <c r="J9750" s="27">
        <f>IF(I9750="","",INDEX(Daily!$J$2:$J$421,I9750))</f>
        <v/>
      </c>
      <c r="K9750" s="27">
        <f>IF(J9750="","",J9750+cat_offset)</f>
        <v/>
      </c>
      <c r="L9750" s="27">
        <f>IF(J9750="","",MAX(0,E9750-J9750)^2)</f>
        <v/>
      </c>
      <c r="M9750" s="27">
        <f>IF(J9750="","",MAX(0,E9750-(J9750+twcdh_off))^2)</f>
        <v/>
      </c>
      <c r="N9750" s="27">
        <f>IF(E9750="","",MAX(0,E9750-swcdh_thr)^2)</f>
        <v/>
      </c>
      <c r="O9750">
        <f>IF(K9750="","",ROUND(E9750-K9750,0))</f>
        <v/>
      </c>
      <c r="P9750">
        <f>IF(O9750="","",IF(O9750&gt;=1,O9750,0))</f>
        <v/>
      </c>
      <c r="Q9750" s="27">
        <f>IF(E9750="","",MAX(0,E9750-22))</f>
        <v/>
      </c>
      <c r="R9750" s="27">
        <f>IF(H9750=1,E9750,"")</f>
        <v/>
      </c>
      <c r="S9750" s="27">
        <f>IF(AND(H9750=1,J9750&lt;&gt;""),E9750-J9750,"")</f>
        <v/>
      </c>
      <c r="T9750">
        <f>IF(G9750="","",MONTH(G9750))</f>
        <v/>
      </c>
    </row>
    <row r="9751">
      <c r="A9751" s="24" t="n"/>
      <c r="B9751" s="24" t="n"/>
      <c r="C9751" s="24" t="n"/>
      <c r="D9751" s="24" t="n"/>
      <c r="E9751" s="24" t="n"/>
      <c r="F9751" s="25">
        <f>IF($E9751="","",DATE(IF($A9751="",nominal_year,$A9751),$B9751,$C9751)+($D9751-IF(LEFT(hour_conv,1)="1",1,0))/24)</f>
        <v/>
      </c>
      <c r="G9751" s="26">
        <f>IF(F9751="","",INT(F9751))</f>
        <v/>
      </c>
      <c r="H9751">
        <f>IF(G9751="","",IF(AND(MONTH(G9751)*100+DAY(G9751)&gt;=season_lo,MONTH(G9751)*100+DAY(G9751)&lt;=season_hi),1,0))</f>
        <v/>
      </c>
      <c r="I9751">
        <f>IF(G9751="","",G9751-first_day+1)</f>
        <v/>
      </c>
      <c r="J9751" s="27">
        <f>IF(I9751="","",INDEX(Daily!$J$2:$J$421,I9751))</f>
        <v/>
      </c>
      <c r="K9751" s="27">
        <f>IF(J9751="","",J9751+cat_offset)</f>
        <v/>
      </c>
      <c r="L9751" s="27">
        <f>IF(J9751="","",MAX(0,E9751-J9751)^2)</f>
        <v/>
      </c>
      <c r="M9751" s="27">
        <f>IF(J9751="","",MAX(0,E9751-(J9751+twcdh_off))^2)</f>
        <v/>
      </c>
      <c r="N9751" s="27">
        <f>IF(E9751="","",MAX(0,E9751-swcdh_thr)^2)</f>
        <v/>
      </c>
      <c r="O9751">
        <f>IF(K9751="","",ROUND(E9751-K9751,0))</f>
        <v/>
      </c>
      <c r="P9751">
        <f>IF(O9751="","",IF(O9751&gt;=1,O9751,0))</f>
        <v/>
      </c>
      <c r="Q9751" s="27">
        <f>IF(E9751="","",MAX(0,E9751-22))</f>
        <v/>
      </c>
      <c r="R9751" s="27">
        <f>IF(H9751=1,E9751,"")</f>
        <v/>
      </c>
      <c r="S9751" s="27">
        <f>IF(AND(H9751=1,J9751&lt;&gt;""),E9751-J9751,"")</f>
        <v/>
      </c>
      <c r="T9751">
        <f>IF(G9751="","",MONTH(G9751))</f>
        <v/>
      </c>
    </row>
    <row r="9752">
      <c r="A9752" s="24" t="n"/>
      <c r="B9752" s="24" t="n"/>
      <c r="C9752" s="24" t="n"/>
      <c r="D9752" s="24" t="n"/>
      <c r="E9752" s="24" t="n"/>
      <c r="F9752" s="25">
        <f>IF($E9752="","",DATE(IF($A9752="",nominal_year,$A9752),$B9752,$C9752)+($D9752-IF(LEFT(hour_conv,1)="1",1,0))/24)</f>
        <v/>
      </c>
      <c r="G9752" s="26">
        <f>IF(F9752="","",INT(F9752))</f>
        <v/>
      </c>
      <c r="H9752">
        <f>IF(G9752="","",IF(AND(MONTH(G9752)*100+DAY(G9752)&gt;=season_lo,MONTH(G9752)*100+DAY(G9752)&lt;=season_hi),1,0))</f>
        <v/>
      </c>
      <c r="I9752">
        <f>IF(G9752="","",G9752-first_day+1)</f>
        <v/>
      </c>
      <c r="J9752" s="27">
        <f>IF(I9752="","",INDEX(Daily!$J$2:$J$421,I9752))</f>
        <v/>
      </c>
      <c r="K9752" s="27">
        <f>IF(J9752="","",J9752+cat_offset)</f>
        <v/>
      </c>
      <c r="L9752" s="27">
        <f>IF(J9752="","",MAX(0,E9752-J9752)^2)</f>
        <v/>
      </c>
      <c r="M9752" s="27">
        <f>IF(J9752="","",MAX(0,E9752-(J9752+twcdh_off))^2)</f>
        <v/>
      </c>
      <c r="N9752" s="27">
        <f>IF(E9752="","",MAX(0,E9752-swcdh_thr)^2)</f>
        <v/>
      </c>
      <c r="O9752">
        <f>IF(K9752="","",ROUND(E9752-K9752,0))</f>
        <v/>
      </c>
      <c r="P9752">
        <f>IF(O9752="","",IF(O9752&gt;=1,O9752,0))</f>
        <v/>
      </c>
      <c r="Q9752" s="27">
        <f>IF(E9752="","",MAX(0,E9752-22))</f>
        <v/>
      </c>
      <c r="R9752" s="27">
        <f>IF(H9752=1,E9752,"")</f>
        <v/>
      </c>
      <c r="S9752" s="27">
        <f>IF(AND(H9752=1,J9752&lt;&gt;""),E9752-J9752,"")</f>
        <v/>
      </c>
      <c r="T9752">
        <f>IF(G9752="","",MONTH(G9752))</f>
        <v/>
      </c>
    </row>
    <row r="9753">
      <c r="A9753" s="24" t="n"/>
      <c r="B9753" s="24" t="n"/>
      <c r="C9753" s="24" t="n"/>
      <c r="D9753" s="24" t="n"/>
      <c r="E9753" s="24" t="n"/>
      <c r="F9753" s="25">
        <f>IF($E9753="","",DATE(IF($A9753="",nominal_year,$A9753),$B9753,$C9753)+($D9753-IF(LEFT(hour_conv,1)="1",1,0))/24)</f>
        <v/>
      </c>
      <c r="G9753" s="26">
        <f>IF(F9753="","",INT(F9753))</f>
        <v/>
      </c>
      <c r="H9753">
        <f>IF(G9753="","",IF(AND(MONTH(G9753)*100+DAY(G9753)&gt;=season_lo,MONTH(G9753)*100+DAY(G9753)&lt;=season_hi),1,0))</f>
        <v/>
      </c>
      <c r="I9753">
        <f>IF(G9753="","",G9753-first_day+1)</f>
        <v/>
      </c>
      <c r="J9753" s="27">
        <f>IF(I9753="","",INDEX(Daily!$J$2:$J$421,I9753))</f>
        <v/>
      </c>
      <c r="K9753" s="27">
        <f>IF(J9753="","",J9753+cat_offset)</f>
        <v/>
      </c>
      <c r="L9753" s="27">
        <f>IF(J9753="","",MAX(0,E9753-J9753)^2)</f>
        <v/>
      </c>
      <c r="M9753" s="27">
        <f>IF(J9753="","",MAX(0,E9753-(J9753+twcdh_off))^2)</f>
        <v/>
      </c>
      <c r="N9753" s="27">
        <f>IF(E9753="","",MAX(0,E9753-swcdh_thr)^2)</f>
        <v/>
      </c>
      <c r="O9753">
        <f>IF(K9753="","",ROUND(E9753-K9753,0))</f>
        <v/>
      </c>
      <c r="P9753">
        <f>IF(O9753="","",IF(O9753&gt;=1,O9753,0))</f>
        <v/>
      </c>
      <c r="Q9753" s="27">
        <f>IF(E9753="","",MAX(0,E9753-22))</f>
        <v/>
      </c>
      <c r="R9753" s="27">
        <f>IF(H9753=1,E9753,"")</f>
        <v/>
      </c>
      <c r="S9753" s="27">
        <f>IF(AND(H9753=1,J9753&lt;&gt;""),E9753-J9753,"")</f>
        <v/>
      </c>
      <c r="T9753">
        <f>IF(G9753="","",MONTH(G9753))</f>
        <v/>
      </c>
    </row>
    <row r="9754">
      <c r="A9754" s="24" t="n"/>
      <c r="B9754" s="24" t="n"/>
      <c r="C9754" s="24" t="n"/>
      <c r="D9754" s="24" t="n"/>
      <c r="E9754" s="24" t="n"/>
      <c r="F9754" s="25">
        <f>IF($E9754="","",DATE(IF($A9754="",nominal_year,$A9754),$B9754,$C9754)+($D9754-IF(LEFT(hour_conv,1)="1",1,0))/24)</f>
        <v/>
      </c>
      <c r="G9754" s="26">
        <f>IF(F9754="","",INT(F9754))</f>
        <v/>
      </c>
      <c r="H9754">
        <f>IF(G9754="","",IF(AND(MONTH(G9754)*100+DAY(G9754)&gt;=season_lo,MONTH(G9754)*100+DAY(G9754)&lt;=season_hi),1,0))</f>
        <v/>
      </c>
      <c r="I9754">
        <f>IF(G9754="","",G9754-first_day+1)</f>
        <v/>
      </c>
      <c r="J9754" s="27">
        <f>IF(I9754="","",INDEX(Daily!$J$2:$J$421,I9754))</f>
        <v/>
      </c>
      <c r="K9754" s="27">
        <f>IF(J9754="","",J9754+cat_offset)</f>
        <v/>
      </c>
      <c r="L9754" s="27">
        <f>IF(J9754="","",MAX(0,E9754-J9754)^2)</f>
        <v/>
      </c>
      <c r="M9754" s="27">
        <f>IF(J9754="","",MAX(0,E9754-(J9754+twcdh_off))^2)</f>
        <v/>
      </c>
      <c r="N9754" s="27">
        <f>IF(E9754="","",MAX(0,E9754-swcdh_thr)^2)</f>
        <v/>
      </c>
      <c r="O9754">
        <f>IF(K9754="","",ROUND(E9754-K9754,0))</f>
        <v/>
      </c>
      <c r="P9754">
        <f>IF(O9754="","",IF(O9754&gt;=1,O9754,0))</f>
        <v/>
      </c>
      <c r="Q9754" s="27">
        <f>IF(E9754="","",MAX(0,E9754-22))</f>
        <v/>
      </c>
      <c r="R9754" s="27">
        <f>IF(H9754=1,E9754,"")</f>
        <v/>
      </c>
      <c r="S9754" s="27">
        <f>IF(AND(H9754=1,J9754&lt;&gt;""),E9754-J9754,"")</f>
        <v/>
      </c>
      <c r="T9754">
        <f>IF(G9754="","",MONTH(G9754))</f>
        <v/>
      </c>
    </row>
    <row r="9755">
      <c r="A9755" s="24" t="n"/>
      <c r="B9755" s="24" t="n"/>
      <c r="C9755" s="24" t="n"/>
      <c r="D9755" s="24" t="n"/>
      <c r="E9755" s="24" t="n"/>
      <c r="F9755" s="25">
        <f>IF($E9755="","",DATE(IF($A9755="",nominal_year,$A9755),$B9755,$C9755)+($D9755-IF(LEFT(hour_conv,1)="1",1,0))/24)</f>
        <v/>
      </c>
      <c r="G9755" s="26">
        <f>IF(F9755="","",INT(F9755))</f>
        <v/>
      </c>
      <c r="H9755">
        <f>IF(G9755="","",IF(AND(MONTH(G9755)*100+DAY(G9755)&gt;=season_lo,MONTH(G9755)*100+DAY(G9755)&lt;=season_hi),1,0))</f>
        <v/>
      </c>
      <c r="I9755">
        <f>IF(G9755="","",G9755-first_day+1)</f>
        <v/>
      </c>
      <c r="J9755" s="27">
        <f>IF(I9755="","",INDEX(Daily!$J$2:$J$421,I9755))</f>
        <v/>
      </c>
      <c r="K9755" s="27">
        <f>IF(J9755="","",J9755+cat_offset)</f>
        <v/>
      </c>
      <c r="L9755" s="27">
        <f>IF(J9755="","",MAX(0,E9755-J9755)^2)</f>
        <v/>
      </c>
      <c r="M9755" s="27">
        <f>IF(J9755="","",MAX(0,E9755-(J9755+twcdh_off))^2)</f>
        <v/>
      </c>
      <c r="N9755" s="27">
        <f>IF(E9755="","",MAX(0,E9755-swcdh_thr)^2)</f>
        <v/>
      </c>
      <c r="O9755">
        <f>IF(K9755="","",ROUND(E9755-K9755,0))</f>
        <v/>
      </c>
      <c r="P9755">
        <f>IF(O9755="","",IF(O9755&gt;=1,O9755,0))</f>
        <v/>
      </c>
      <c r="Q9755" s="27">
        <f>IF(E9755="","",MAX(0,E9755-22))</f>
        <v/>
      </c>
      <c r="R9755" s="27">
        <f>IF(H9755=1,E9755,"")</f>
        <v/>
      </c>
      <c r="S9755" s="27">
        <f>IF(AND(H9755=1,J9755&lt;&gt;""),E9755-J9755,"")</f>
        <v/>
      </c>
      <c r="T9755">
        <f>IF(G9755="","",MONTH(G9755))</f>
        <v/>
      </c>
    </row>
    <row r="9756">
      <c r="A9756" s="24" t="n"/>
      <c r="B9756" s="24" t="n"/>
      <c r="C9756" s="24" t="n"/>
      <c r="D9756" s="24" t="n"/>
      <c r="E9756" s="24" t="n"/>
      <c r="F9756" s="25">
        <f>IF($E9756="","",DATE(IF($A9756="",nominal_year,$A9756),$B9756,$C9756)+($D9756-IF(LEFT(hour_conv,1)="1",1,0))/24)</f>
        <v/>
      </c>
      <c r="G9756" s="26">
        <f>IF(F9756="","",INT(F9756))</f>
        <v/>
      </c>
      <c r="H9756">
        <f>IF(G9756="","",IF(AND(MONTH(G9756)*100+DAY(G9756)&gt;=season_lo,MONTH(G9756)*100+DAY(G9756)&lt;=season_hi),1,0))</f>
        <v/>
      </c>
      <c r="I9756">
        <f>IF(G9756="","",G9756-first_day+1)</f>
        <v/>
      </c>
      <c r="J9756" s="27">
        <f>IF(I9756="","",INDEX(Daily!$J$2:$J$421,I9756))</f>
        <v/>
      </c>
      <c r="K9756" s="27">
        <f>IF(J9756="","",J9756+cat_offset)</f>
        <v/>
      </c>
      <c r="L9756" s="27">
        <f>IF(J9756="","",MAX(0,E9756-J9756)^2)</f>
        <v/>
      </c>
      <c r="M9756" s="27">
        <f>IF(J9756="","",MAX(0,E9756-(J9756+twcdh_off))^2)</f>
        <v/>
      </c>
      <c r="N9756" s="27">
        <f>IF(E9756="","",MAX(0,E9756-swcdh_thr)^2)</f>
        <v/>
      </c>
      <c r="O9756">
        <f>IF(K9756="","",ROUND(E9756-K9756,0))</f>
        <v/>
      </c>
      <c r="P9756">
        <f>IF(O9756="","",IF(O9756&gt;=1,O9756,0))</f>
        <v/>
      </c>
      <c r="Q9756" s="27">
        <f>IF(E9756="","",MAX(0,E9756-22))</f>
        <v/>
      </c>
      <c r="R9756" s="27">
        <f>IF(H9756=1,E9756,"")</f>
        <v/>
      </c>
      <c r="S9756" s="27">
        <f>IF(AND(H9756=1,J9756&lt;&gt;""),E9756-J9756,"")</f>
        <v/>
      </c>
      <c r="T9756">
        <f>IF(G9756="","",MONTH(G9756))</f>
        <v/>
      </c>
    </row>
    <row r="9757">
      <c r="A9757" s="24" t="n"/>
      <c r="B9757" s="24" t="n"/>
      <c r="C9757" s="24" t="n"/>
      <c r="D9757" s="24" t="n"/>
      <c r="E9757" s="24" t="n"/>
      <c r="F9757" s="25">
        <f>IF($E9757="","",DATE(IF($A9757="",nominal_year,$A9757),$B9757,$C9757)+($D9757-IF(LEFT(hour_conv,1)="1",1,0))/24)</f>
        <v/>
      </c>
      <c r="G9757" s="26">
        <f>IF(F9757="","",INT(F9757))</f>
        <v/>
      </c>
      <c r="H9757">
        <f>IF(G9757="","",IF(AND(MONTH(G9757)*100+DAY(G9757)&gt;=season_lo,MONTH(G9757)*100+DAY(G9757)&lt;=season_hi),1,0))</f>
        <v/>
      </c>
      <c r="I9757">
        <f>IF(G9757="","",G9757-first_day+1)</f>
        <v/>
      </c>
      <c r="J9757" s="27">
        <f>IF(I9757="","",INDEX(Daily!$J$2:$J$421,I9757))</f>
        <v/>
      </c>
      <c r="K9757" s="27">
        <f>IF(J9757="","",J9757+cat_offset)</f>
        <v/>
      </c>
      <c r="L9757" s="27">
        <f>IF(J9757="","",MAX(0,E9757-J9757)^2)</f>
        <v/>
      </c>
      <c r="M9757" s="27">
        <f>IF(J9757="","",MAX(0,E9757-(J9757+twcdh_off))^2)</f>
        <v/>
      </c>
      <c r="N9757" s="27">
        <f>IF(E9757="","",MAX(0,E9757-swcdh_thr)^2)</f>
        <v/>
      </c>
      <c r="O9757">
        <f>IF(K9757="","",ROUND(E9757-K9757,0))</f>
        <v/>
      </c>
      <c r="P9757">
        <f>IF(O9757="","",IF(O9757&gt;=1,O9757,0))</f>
        <v/>
      </c>
      <c r="Q9757" s="27">
        <f>IF(E9757="","",MAX(0,E9757-22))</f>
        <v/>
      </c>
      <c r="R9757" s="27">
        <f>IF(H9757=1,E9757,"")</f>
        <v/>
      </c>
      <c r="S9757" s="27">
        <f>IF(AND(H9757=1,J9757&lt;&gt;""),E9757-J9757,"")</f>
        <v/>
      </c>
      <c r="T9757">
        <f>IF(G9757="","",MONTH(G9757))</f>
        <v/>
      </c>
    </row>
    <row r="9758">
      <c r="A9758" s="24" t="n"/>
      <c r="B9758" s="24" t="n"/>
      <c r="C9758" s="24" t="n"/>
      <c r="D9758" s="24" t="n"/>
      <c r="E9758" s="24" t="n"/>
      <c r="F9758" s="25">
        <f>IF($E9758="","",DATE(IF($A9758="",nominal_year,$A9758),$B9758,$C9758)+($D9758-IF(LEFT(hour_conv,1)="1",1,0))/24)</f>
        <v/>
      </c>
      <c r="G9758" s="26">
        <f>IF(F9758="","",INT(F9758))</f>
        <v/>
      </c>
      <c r="H9758">
        <f>IF(G9758="","",IF(AND(MONTH(G9758)*100+DAY(G9758)&gt;=season_lo,MONTH(G9758)*100+DAY(G9758)&lt;=season_hi),1,0))</f>
        <v/>
      </c>
      <c r="I9758">
        <f>IF(G9758="","",G9758-first_day+1)</f>
        <v/>
      </c>
      <c r="J9758" s="27">
        <f>IF(I9758="","",INDEX(Daily!$J$2:$J$421,I9758))</f>
        <v/>
      </c>
      <c r="K9758" s="27">
        <f>IF(J9758="","",J9758+cat_offset)</f>
        <v/>
      </c>
      <c r="L9758" s="27">
        <f>IF(J9758="","",MAX(0,E9758-J9758)^2)</f>
        <v/>
      </c>
      <c r="M9758" s="27">
        <f>IF(J9758="","",MAX(0,E9758-(J9758+twcdh_off))^2)</f>
        <v/>
      </c>
      <c r="N9758" s="27">
        <f>IF(E9758="","",MAX(0,E9758-swcdh_thr)^2)</f>
        <v/>
      </c>
      <c r="O9758">
        <f>IF(K9758="","",ROUND(E9758-K9758,0))</f>
        <v/>
      </c>
      <c r="P9758">
        <f>IF(O9758="","",IF(O9758&gt;=1,O9758,0))</f>
        <v/>
      </c>
      <c r="Q9758" s="27">
        <f>IF(E9758="","",MAX(0,E9758-22))</f>
        <v/>
      </c>
      <c r="R9758" s="27">
        <f>IF(H9758=1,E9758,"")</f>
        <v/>
      </c>
      <c r="S9758" s="27">
        <f>IF(AND(H9758=1,J9758&lt;&gt;""),E9758-J9758,"")</f>
        <v/>
      </c>
      <c r="T9758">
        <f>IF(G9758="","",MONTH(G9758))</f>
        <v/>
      </c>
    </row>
    <row r="9759">
      <c r="A9759" s="24" t="n"/>
      <c r="B9759" s="24" t="n"/>
      <c r="C9759" s="24" t="n"/>
      <c r="D9759" s="24" t="n"/>
      <c r="E9759" s="24" t="n"/>
      <c r="F9759" s="25">
        <f>IF($E9759="","",DATE(IF($A9759="",nominal_year,$A9759),$B9759,$C9759)+($D9759-IF(LEFT(hour_conv,1)="1",1,0))/24)</f>
        <v/>
      </c>
      <c r="G9759" s="26">
        <f>IF(F9759="","",INT(F9759))</f>
        <v/>
      </c>
      <c r="H9759">
        <f>IF(G9759="","",IF(AND(MONTH(G9759)*100+DAY(G9759)&gt;=season_lo,MONTH(G9759)*100+DAY(G9759)&lt;=season_hi),1,0))</f>
        <v/>
      </c>
      <c r="I9759">
        <f>IF(G9759="","",G9759-first_day+1)</f>
        <v/>
      </c>
      <c r="J9759" s="27">
        <f>IF(I9759="","",INDEX(Daily!$J$2:$J$421,I9759))</f>
        <v/>
      </c>
      <c r="K9759" s="27">
        <f>IF(J9759="","",J9759+cat_offset)</f>
        <v/>
      </c>
      <c r="L9759" s="27">
        <f>IF(J9759="","",MAX(0,E9759-J9759)^2)</f>
        <v/>
      </c>
      <c r="M9759" s="27">
        <f>IF(J9759="","",MAX(0,E9759-(J9759+twcdh_off))^2)</f>
        <v/>
      </c>
      <c r="N9759" s="27">
        <f>IF(E9759="","",MAX(0,E9759-swcdh_thr)^2)</f>
        <v/>
      </c>
      <c r="O9759">
        <f>IF(K9759="","",ROUND(E9759-K9759,0))</f>
        <v/>
      </c>
      <c r="P9759">
        <f>IF(O9759="","",IF(O9759&gt;=1,O9759,0))</f>
        <v/>
      </c>
      <c r="Q9759" s="27">
        <f>IF(E9759="","",MAX(0,E9759-22))</f>
        <v/>
      </c>
      <c r="R9759" s="27">
        <f>IF(H9759=1,E9759,"")</f>
        <v/>
      </c>
      <c r="S9759" s="27">
        <f>IF(AND(H9759=1,J9759&lt;&gt;""),E9759-J9759,"")</f>
        <v/>
      </c>
      <c r="T9759">
        <f>IF(G9759="","",MONTH(G9759))</f>
        <v/>
      </c>
    </row>
    <row r="9760">
      <c r="A9760" s="24" t="n"/>
      <c r="B9760" s="24" t="n"/>
      <c r="C9760" s="24" t="n"/>
      <c r="D9760" s="24" t="n"/>
      <c r="E9760" s="24" t="n"/>
      <c r="F9760" s="25">
        <f>IF($E9760="","",DATE(IF($A9760="",nominal_year,$A9760),$B9760,$C9760)+($D9760-IF(LEFT(hour_conv,1)="1",1,0))/24)</f>
        <v/>
      </c>
      <c r="G9760" s="26">
        <f>IF(F9760="","",INT(F9760))</f>
        <v/>
      </c>
      <c r="H9760">
        <f>IF(G9760="","",IF(AND(MONTH(G9760)*100+DAY(G9760)&gt;=season_lo,MONTH(G9760)*100+DAY(G9760)&lt;=season_hi),1,0))</f>
        <v/>
      </c>
      <c r="I9760">
        <f>IF(G9760="","",G9760-first_day+1)</f>
        <v/>
      </c>
      <c r="J9760" s="27">
        <f>IF(I9760="","",INDEX(Daily!$J$2:$J$421,I9760))</f>
        <v/>
      </c>
      <c r="K9760" s="27">
        <f>IF(J9760="","",J9760+cat_offset)</f>
        <v/>
      </c>
      <c r="L9760" s="27">
        <f>IF(J9760="","",MAX(0,E9760-J9760)^2)</f>
        <v/>
      </c>
      <c r="M9760" s="27">
        <f>IF(J9760="","",MAX(0,E9760-(J9760+twcdh_off))^2)</f>
        <v/>
      </c>
      <c r="N9760" s="27">
        <f>IF(E9760="","",MAX(0,E9760-swcdh_thr)^2)</f>
        <v/>
      </c>
      <c r="O9760">
        <f>IF(K9760="","",ROUND(E9760-K9760,0))</f>
        <v/>
      </c>
      <c r="P9760">
        <f>IF(O9760="","",IF(O9760&gt;=1,O9760,0))</f>
        <v/>
      </c>
      <c r="Q9760" s="27">
        <f>IF(E9760="","",MAX(0,E9760-22))</f>
        <v/>
      </c>
      <c r="R9760" s="27">
        <f>IF(H9760=1,E9760,"")</f>
        <v/>
      </c>
      <c r="S9760" s="27">
        <f>IF(AND(H9760=1,J9760&lt;&gt;""),E9760-J9760,"")</f>
        <v/>
      </c>
      <c r="T9760">
        <f>IF(G9760="","",MONTH(G9760))</f>
        <v/>
      </c>
    </row>
    <row r="9761">
      <c r="A9761" s="24" t="n"/>
      <c r="B9761" s="24" t="n"/>
      <c r="C9761" s="24" t="n"/>
      <c r="D9761" s="24" t="n"/>
      <c r="E9761" s="24" t="n"/>
      <c r="F9761" s="25">
        <f>IF($E9761="","",DATE(IF($A9761="",nominal_year,$A9761),$B9761,$C9761)+($D9761-IF(LEFT(hour_conv,1)="1",1,0))/24)</f>
        <v/>
      </c>
      <c r="G9761" s="26">
        <f>IF(F9761="","",INT(F9761))</f>
        <v/>
      </c>
      <c r="H9761">
        <f>IF(G9761="","",IF(AND(MONTH(G9761)*100+DAY(G9761)&gt;=season_lo,MONTH(G9761)*100+DAY(G9761)&lt;=season_hi),1,0))</f>
        <v/>
      </c>
      <c r="I9761">
        <f>IF(G9761="","",G9761-first_day+1)</f>
        <v/>
      </c>
      <c r="J9761" s="27">
        <f>IF(I9761="","",INDEX(Daily!$J$2:$J$421,I9761))</f>
        <v/>
      </c>
      <c r="K9761" s="27">
        <f>IF(J9761="","",J9761+cat_offset)</f>
        <v/>
      </c>
      <c r="L9761" s="27">
        <f>IF(J9761="","",MAX(0,E9761-J9761)^2)</f>
        <v/>
      </c>
      <c r="M9761" s="27">
        <f>IF(J9761="","",MAX(0,E9761-(J9761+twcdh_off))^2)</f>
        <v/>
      </c>
      <c r="N9761" s="27">
        <f>IF(E9761="","",MAX(0,E9761-swcdh_thr)^2)</f>
        <v/>
      </c>
      <c r="O9761">
        <f>IF(K9761="","",ROUND(E9761-K9761,0))</f>
        <v/>
      </c>
      <c r="P9761">
        <f>IF(O9761="","",IF(O9761&gt;=1,O9761,0))</f>
        <v/>
      </c>
      <c r="Q9761" s="27">
        <f>IF(E9761="","",MAX(0,E9761-22))</f>
        <v/>
      </c>
      <c r="R9761" s="27">
        <f>IF(H9761=1,E9761,"")</f>
        <v/>
      </c>
      <c r="S9761" s="27">
        <f>IF(AND(H9761=1,J9761&lt;&gt;""),E9761-J9761,"")</f>
        <v/>
      </c>
      <c r="T9761">
        <f>IF(G9761="","",MONTH(G9761))</f>
        <v/>
      </c>
    </row>
    <row r="9762">
      <c r="A9762" s="24" t="n"/>
      <c r="B9762" s="24" t="n"/>
      <c r="C9762" s="24" t="n"/>
      <c r="D9762" s="24" t="n"/>
      <c r="E9762" s="24" t="n"/>
      <c r="F9762" s="25">
        <f>IF($E9762="","",DATE(IF($A9762="",nominal_year,$A9762),$B9762,$C9762)+($D9762-IF(LEFT(hour_conv,1)="1",1,0))/24)</f>
        <v/>
      </c>
      <c r="G9762" s="26">
        <f>IF(F9762="","",INT(F9762))</f>
        <v/>
      </c>
      <c r="H9762">
        <f>IF(G9762="","",IF(AND(MONTH(G9762)*100+DAY(G9762)&gt;=season_lo,MONTH(G9762)*100+DAY(G9762)&lt;=season_hi),1,0))</f>
        <v/>
      </c>
      <c r="I9762">
        <f>IF(G9762="","",G9762-first_day+1)</f>
        <v/>
      </c>
      <c r="J9762" s="27">
        <f>IF(I9762="","",INDEX(Daily!$J$2:$J$421,I9762))</f>
        <v/>
      </c>
      <c r="K9762" s="27">
        <f>IF(J9762="","",J9762+cat_offset)</f>
        <v/>
      </c>
      <c r="L9762" s="27">
        <f>IF(J9762="","",MAX(0,E9762-J9762)^2)</f>
        <v/>
      </c>
      <c r="M9762" s="27">
        <f>IF(J9762="","",MAX(0,E9762-(J9762+twcdh_off))^2)</f>
        <v/>
      </c>
      <c r="N9762" s="27">
        <f>IF(E9762="","",MAX(0,E9762-swcdh_thr)^2)</f>
        <v/>
      </c>
      <c r="O9762">
        <f>IF(K9762="","",ROUND(E9762-K9762,0))</f>
        <v/>
      </c>
      <c r="P9762">
        <f>IF(O9762="","",IF(O9762&gt;=1,O9762,0))</f>
        <v/>
      </c>
      <c r="Q9762" s="27">
        <f>IF(E9762="","",MAX(0,E9762-22))</f>
        <v/>
      </c>
      <c r="R9762" s="27">
        <f>IF(H9762=1,E9762,"")</f>
        <v/>
      </c>
      <c r="S9762" s="27">
        <f>IF(AND(H9762=1,J9762&lt;&gt;""),E9762-J9762,"")</f>
        <v/>
      </c>
      <c r="T9762">
        <f>IF(G9762="","",MONTH(G9762))</f>
        <v/>
      </c>
    </row>
    <row r="9763">
      <c r="A9763" s="24" t="n"/>
      <c r="B9763" s="24" t="n"/>
      <c r="C9763" s="24" t="n"/>
      <c r="D9763" s="24" t="n"/>
      <c r="E9763" s="24" t="n"/>
      <c r="F9763" s="25">
        <f>IF($E9763="","",DATE(IF($A9763="",nominal_year,$A9763),$B9763,$C9763)+($D9763-IF(LEFT(hour_conv,1)="1",1,0))/24)</f>
        <v/>
      </c>
      <c r="G9763" s="26">
        <f>IF(F9763="","",INT(F9763))</f>
        <v/>
      </c>
      <c r="H9763">
        <f>IF(G9763="","",IF(AND(MONTH(G9763)*100+DAY(G9763)&gt;=season_lo,MONTH(G9763)*100+DAY(G9763)&lt;=season_hi),1,0))</f>
        <v/>
      </c>
      <c r="I9763">
        <f>IF(G9763="","",G9763-first_day+1)</f>
        <v/>
      </c>
      <c r="J9763" s="27">
        <f>IF(I9763="","",INDEX(Daily!$J$2:$J$421,I9763))</f>
        <v/>
      </c>
      <c r="K9763" s="27">
        <f>IF(J9763="","",J9763+cat_offset)</f>
        <v/>
      </c>
      <c r="L9763" s="27">
        <f>IF(J9763="","",MAX(0,E9763-J9763)^2)</f>
        <v/>
      </c>
      <c r="M9763" s="27">
        <f>IF(J9763="","",MAX(0,E9763-(J9763+twcdh_off))^2)</f>
        <v/>
      </c>
      <c r="N9763" s="27">
        <f>IF(E9763="","",MAX(0,E9763-swcdh_thr)^2)</f>
        <v/>
      </c>
      <c r="O9763">
        <f>IF(K9763="","",ROUND(E9763-K9763,0))</f>
        <v/>
      </c>
      <c r="P9763">
        <f>IF(O9763="","",IF(O9763&gt;=1,O9763,0))</f>
        <v/>
      </c>
      <c r="Q9763" s="27">
        <f>IF(E9763="","",MAX(0,E9763-22))</f>
        <v/>
      </c>
      <c r="R9763" s="27">
        <f>IF(H9763=1,E9763,"")</f>
        <v/>
      </c>
      <c r="S9763" s="27">
        <f>IF(AND(H9763=1,J9763&lt;&gt;""),E9763-J9763,"")</f>
        <v/>
      </c>
      <c r="T9763">
        <f>IF(G9763="","",MONTH(G9763))</f>
        <v/>
      </c>
    </row>
    <row r="9764">
      <c r="A9764" s="24" t="n"/>
      <c r="B9764" s="24" t="n"/>
      <c r="C9764" s="24" t="n"/>
      <c r="D9764" s="24" t="n"/>
      <c r="E9764" s="24" t="n"/>
      <c r="F9764" s="25">
        <f>IF($E9764="","",DATE(IF($A9764="",nominal_year,$A9764),$B9764,$C9764)+($D9764-IF(LEFT(hour_conv,1)="1",1,0))/24)</f>
        <v/>
      </c>
      <c r="G9764" s="26">
        <f>IF(F9764="","",INT(F9764))</f>
        <v/>
      </c>
      <c r="H9764">
        <f>IF(G9764="","",IF(AND(MONTH(G9764)*100+DAY(G9764)&gt;=season_lo,MONTH(G9764)*100+DAY(G9764)&lt;=season_hi),1,0))</f>
        <v/>
      </c>
      <c r="I9764">
        <f>IF(G9764="","",G9764-first_day+1)</f>
        <v/>
      </c>
      <c r="J9764" s="27">
        <f>IF(I9764="","",INDEX(Daily!$J$2:$J$421,I9764))</f>
        <v/>
      </c>
      <c r="K9764" s="27">
        <f>IF(J9764="","",J9764+cat_offset)</f>
        <v/>
      </c>
      <c r="L9764" s="27">
        <f>IF(J9764="","",MAX(0,E9764-J9764)^2)</f>
        <v/>
      </c>
      <c r="M9764" s="27">
        <f>IF(J9764="","",MAX(0,E9764-(J9764+twcdh_off))^2)</f>
        <v/>
      </c>
      <c r="N9764" s="27">
        <f>IF(E9764="","",MAX(0,E9764-swcdh_thr)^2)</f>
        <v/>
      </c>
      <c r="O9764">
        <f>IF(K9764="","",ROUND(E9764-K9764,0))</f>
        <v/>
      </c>
      <c r="P9764">
        <f>IF(O9764="","",IF(O9764&gt;=1,O9764,0))</f>
        <v/>
      </c>
      <c r="Q9764" s="27">
        <f>IF(E9764="","",MAX(0,E9764-22))</f>
        <v/>
      </c>
      <c r="R9764" s="27">
        <f>IF(H9764=1,E9764,"")</f>
        <v/>
      </c>
      <c r="S9764" s="27">
        <f>IF(AND(H9764=1,J9764&lt;&gt;""),E9764-J9764,"")</f>
        <v/>
      </c>
      <c r="T9764">
        <f>IF(G9764="","",MONTH(G9764))</f>
        <v/>
      </c>
    </row>
    <row r="9765">
      <c r="A9765" s="24" t="n"/>
      <c r="B9765" s="24" t="n"/>
      <c r="C9765" s="24" t="n"/>
      <c r="D9765" s="24" t="n"/>
      <c r="E9765" s="24" t="n"/>
      <c r="F9765" s="25">
        <f>IF($E9765="","",DATE(IF($A9765="",nominal_year,$A9765),$B9765,$C9765)+($D9765-IF(LEFT(hour_conv,1)="1",1,0))/24)</f>
        <v/>
      </c>
      <c r="G9765" s="26">
        <f>IF(F9765="","",INT(F9765))</f>
        <v/>
      </c>
      <c r="H9765">
        <f>IF(G9765="","",IF(AND(MONTH(G9765)*100+DAY(G9765)&gt;=season_lo,MONTH(G9765)*100+DAY(G9765)&lt;=season_hi),1,0))</f>
        <v/>
      </c>
      <c r="I9765">
        <f>IF(G9765="","",G9765-first_day+1)</f>
        <v/>
      </c>
      <c r="J9765" s="27">
        <f>IF(I9765="","",INDEX(Daily!$J$2:$J$421,I9765))</f>
        <v/>
      </c>
      <c r="K9765" s="27">
        <f>IF(J9765="","",J9765+cat_offset)</f>
        <v/>
      </c>
      <c r="L9765" s="27">
        <f>IF(J9765="","",MAX(0,E9765-J9765)^2)</f>
        <v/>
      </c>
      <c r="M9765" s="27">
        <f>IF(J9765="","",MAX(0,E9765-(J9765+twcdh_off))^2)</f>
        <v/>
      </c>
      <c r="N9765" s="27">
        <f>IF(E9765="","",MAX(0,E9765-swcdh_thr)^2)</f>
        <v/>
      </c>
      <c r="O9765">
        <f>IF(K9765="","",ROUND(E9765-K9765,0))</f>
        <v/>
      </c>
      <c r="P9765">
        <f>IF(O9765="","",IF(O9765&gt;=1,O9765,0))</f>
        <v/>
      </c>
      <c r="Q9765" s="27">
        <f>IF(E9765="","",MAX(0,E9765-22))</f>
        <v/>
      </c>
      <c r="R9765" s="27">
        <f>IF(H9765=1,E9765,"")</f>
        <v/>
      </c>
      <c r="S9765" s="27">
        <f>IF(AND(H9765=1,J9765&lt;&gt;""),E9765-J9765,"")</f>
        <v/>
      </c>
      <c r="T9765">
        <f>IF(G9765="","",MONTH(G9765))</f>
        <v/>
      </c>
    </row>
    <row r="9766">
      <c r="A9766" s="24" t="n"/>
      <c r="B9766" s="24" t="n"/>
      <c r="C9766" s="24" t="n"/>
      <c r="D9766" s="24" t="n"/>
      <c r="E9766" s="24" t="n"/>
      <c r="F9766" s="25">
        <f>IF($E9766="","",DATE(IF($A9766="",nominal_year,$A9766),$B9766,$C9766)+($D9766-IF(LEFT(hour_conv,1)="1",1,0))/24)</f>
        <v/>
      </c>
      <c r="G9766" s="26">
        <f>IF(F9766="","",INT(F9766))</f>
        <v/>
      </c>
      <c r="H9766">
        <f>IF(G9766="","",IF(AND(MONTH(G9766)*100+DAY(G9766)&gt;=season_lo,MONTH(G9766)*100+DAY(G9766)&lt;=season_hi),1,0))</f>
        <v/>
      </c>
      <c r="I9766">
        <f>IF(G9766="","",G9766-first_day+1)</f>
        <v/>
      </c>
      <c r="J9766" s="27">
        <f>IF(I9766="","",INDEX(Daily!$J$2:$J$421,I9766))</f>
        <v/>
      </c>
      <c r="K9766" s="27">
        <f>IF(J9766="","",J9766+cat_offset)</f>
        <v/>
      </c>
      <c r="L9766" s="27">
        <f>IF(J9766="","",MAX(0,E9766-J9766)^2)</f>
        <v/>
      </c>
      <c r="M9766" s="27">
        <f>IF(J9766="","",MAX(0,E9766-(J9766+twcdh_off))^2)</f>
        <v/>
      </c>
      <c r="N9766" s="27">
        <f>IF(E9766="","",MAX(0,E9766-swcdh_thr)^2)</f>
        <v/>
      </c>
      <c r="O9766">
        <f>IF(K9766="","",ROUND(E9766-K9766,0))</f>
        <v/>
      </c>
      <c r="P9766">
        <f>IF(O9766="","",IF(O9766&gt;=1,O9766,0))</f>
        <v/>
      </c>
      <c r="Q9766" s="27">
        <f>IF(E9766="","",MAX(0,E9766-22))</f>
        <v/>
      </c>
      <c r="R9766" s="27">
        <f>IF(H9766=1,E9766,"")</f>
        <v/>
      </c>
      <c r="S9766" s="27">
        <f>IF(AND(H9766=1,J9766&lt;&gt;""),E9766-J9766,"")</f>
        <v/>
      </c>
      <c r="T9766">
        <f>IF(G9766="","",MONTH(G9766))</f>
        <v/>
      </c>
    </row>
    <row r="9767">
      <c r="A9767" s="24" t="n"/>
      <c r="B9767" s="24" t="n"/>
      <c r="C9767" s="24" t="n"/>
      <c r="D9767" s="24" t="n"/>
      <c r="E9767" s="24" t="n"/>
      <c r="F9767" s="25">
        <f>IF($E9767="","",DATE(IF($A9767="",nominal_year,$A9767),$B9767,$C9767)+($D9767-IF(LEFT(hour_conv,1)="1",1,0))/24)</f>
        <v/>
      </c>
      <c r="G9767" s="26">
        <f>IF(F9767="","",INT(F9767))</f>
        <v/>
      </c>
      <c r="H9767">
        <f>IF(G9767="","",IF(AND(MONTH(G9767)*100+DAY(G9767)&gt;=season_lo,MONTH(G9767)*100+DAY(G9767)&lt;=season_hi),1,0))</f>
        <v/>
      </c>
      <c r="I9767">
        <f>IF(G9767="","",G9767-first_day+1)</f>
        <v/>
      </c>
      <c r="J9767" s="27">
        <f>IF(I9767="","",INDEX(Daily!$J$2:$J$421,I9767))</f>
        <v/>
      </c>
      <c r="K9767" s="27">
        <f>IF(J9767="","",J9767+cat_offset)</f>
        <v/>
      </c>
      <c r="L9767" s="27">
        <f>IF(J9767="","",MAX(0,E9767-J9767)^2)</f>
        <v/>
      </c>
      <c r="M9767" s="27">
        <f>IF(J9767="","",MAX(0,E9767-(J9767+twcdh_off))^2)</f>
        <v/>
      </c>
      <c r="N9767" s="27">
        <f>IF(E9767="","",MAX(0,E9767-swcdh_thr)^2)</f>
        <v/>
      </c>
      <c r="O9767">
        <f>IF(K9767="","",ROUND(E9767-K9767,0))</f>
        <v/>
      </c>
      <c r="P9767">
        <f>IF(O9767="","",IF(O9767&gt;=1,O9767,0))</f>
        <v/>
      </c>
      <c r="Q9767" s="27">
        <f>IF(E9767="","",MAX(0,E9767-22))</f>
        <v/>
      </c>
      <c r="R9767" s="27">
        <f>IF(H9767=1,E9767,"")</f>
        <v/>
      </c>
      <c r="S9767" s="27">
        <f>IF(AND(H9767=1,J9767&lt;&gt;""),E9767-J9767,"")</f>
        <v/>
      </c>
      <c r="T9767">
        <f>IF(G9767="","",MONTH(G9767))</f>
        <v/>
      </c>
    </row>
    <row r="9768">
      <c r="A9768" s="24" t="n"/>
      <c r="B9768" s="24" t="n"/>
      <c r="C9768" s="24" t="n"/>
      <c r="D9768" s="24" t="n"/>
      <c r="E9768" s="24" t="n"/>
      <c r="F9768" s="25">
        <f>IF($E9768="","",DATE(IF($A9768="",nominal_year,$A9768),$B9768,$C9768)+($D9768-IF(LEFT(hour_conv,1)="1",1,0))/24)</f>
        <v/>
      </c>
      <c r="G9768" s="26">
        <f>IF(F9768="","",INT(F9768))</f>
        <v/>
      </c>
      <c r="H9768">
        <f>IF(G9768="","",IF(AND(MONTH(G9768)*100+DAY(G9768)&gt;=season_lo,MONTH(G9768)*100+DAY(G9768)&lt;=season_hi),1,0))</f>
        <v/>
      </c>
      <c r="I9768">
        <f>IF(G9768="","",G9768-first_day+1)</f>
        <v/>
      </c>
      <c r="J9768" s="27">
        <f>IF(I9768="","",INDEX(Daily!$J$2:$J$421,I9768))</f>
        <v/>
      </c>
      <c r="K9768" s="27">
        <f>IF(J9768="","",J9768+cat_offset)</f>
        <v/>
      </c>
      <c r="L9768" s="27">
        <f>IF(J9768="","",MAX(0,E9768-J9768)^2)</f>
        <v/>
      </c>
      <c r="M9768" s="27">
        <f>IF(J9768="","",MAX(0,E9768-(J9768+twcdh_off))^2)</f>
        <v/>
      </c>
      <c r="N9768" s="27">
        <f>IF(E9768="","",MAX(0,E9768-swcdh_thr)^2)</f>
        <v/>
      </c>
      <c r="O9768">
        <f>IF(K9768="","",ROUND(E9768-K9768,0))</f>
        <v/>
      </c>
      <c r="P9768">
        <f>IF(O9768="","",IF(O9768&gt;=1,O9768,0))</f>
        <v/>
      </c>
      <c r="Q9768" s="27">
        <f>IF(E9768="","",MAX(0,E9768-22))</f>
        <v/>
      </c>
      <c r="R9768" s="27">
        <f>IF(H9768=1,E9768,"")</f>
        <v/>
      </c>
      <c r="S9768" s="27">
        <f>IF(AND(H9768=1,J9768&lt;&gt;""),E9768-J9768,"")</f>
        <v/>
      </c>
      <c r="T9768">
        <f>IF(G9768="","",MONTH(G9768))</f>
        <v/>
      </c>
    </row>
    <row r="9769">
      <c r="A9769" s="24" t="n"/>
      <c r="B9769" s="24" t="n"/>
      <c r="C9769" s="24" t="n"/>
      <c r="D9769" s="24" t="n"/>
      <c r="E9769" s="24" t="n"/>
      <c r="F9769" s="25">
        <f>IF($E9769="","",DATE(IF($A9769="",nominal_year,$A9769),$B9769,$C9769)+($D9769-IF(LEFT(hour_conv,1)="1",1,0))/24)</f>
        <v/>
      </c>
      <c r="G9769" s="26">
        <f>IF(F9769="","",INT(F9769))</f>
        <v/>
      </c>
      <c r="H9769">
        <f>IF(G9769="","",IF(AND(MONTH(G9769)*100+DAY(G9769)&gt;=season_lo,MONTH(G9769)*100+DAY(G9769)&lt;=season_hi),1,0))</f>
        <v/>
      </c>
      <c r="I9769">
        <f>IF(G9769="","",G9769-first_day+1)</f>
        <v/>
      </c>
      <c r="J9769" s="27">
        <f>IF(I9769="","",INDEX(Daily!$J$2:$J$421,I9769))</f>
        <v/>
      </c>
      <c r="K9769" s="27">
        <f>IF(J9769="","",J9769+cat_offset)</f>
        <v/>
      </c>
      <c r="L9769" s="27">
        <f>IF(J9769="","",MAX(0,E9769-J9769)^2)</f>
        <v/>
      </c>
      <c r="M9769" s="27">
        <f>IF(J9769="","",MAX(0,E9769-(J9769+twcdh_off))^2)</f>
        <v/>
      </c>
      <c r="N9769" s="27">
        <f>IF(E9769="","",MAX(0,E9769-swcdh_thr)^2)</f>
        <v/>
      </c>
      <c r="O9769">
        <f>IF(K9769="","",ROUND(E9769-K9769,0))</f>
        <v/>
      </c>
      <c r="P9769">
        <f>IF(O9769="","",IF(O9769&gt;=1,O9769,0))</f>
        <v/>
      </c>
      <c r="Q9769" s="27">
        <f>IF(E9769="","",MAX(0,E9769-22))</f>
        <v/>
      </c>
      <c r="R9769" s="27">
        <f>IF(H9769=1,E9769,"")</f>
        <v/>
      </c>
      <c r="S9769" s="27">
        <f>IF(AND(H9769=1,J9769&lt;&gt;""),E9769-J9769,"")</f>
        <v/>
      </c>
      <c r="T9769">
        <f>IF(G9769="","",MONTH(G9769))</f>
        <v/>
      </c>
    </row>
    <row r="9770">
      <c r="A9770" s="24" t="n"/>
      <c r="B9770" s="24" t="n"/>
      <c r="C9770" s="24" t="n"/>
      <c r="D9770" s="24" t="n"/>
      <c r="E9770" s="24" t="n"/>
      <c r="F9770" s="25">
        <f>IF($E9770="","",DATE(IF($A9770="",nominal_year,$A9770),$B9770,$C9770)+($D9770-IF(LEFT(hour_conv,1)="1",1,0))/24)</f>
        <v/>
      </c>
      <c r="G9770" s="26">
        <f>IF(F9770="","",INT(F9770))</f>
        <v/>
      </c>
      <c r="H9770">
        <f>IF(G9770="","",IF(AND(MONTH(G9770)*100+DAY(G9770)&gt;=season_lo,MONTH(G9770)*100+DAY(G9770)&lt;=season_hi),1,0))</f>
        <v/>
      </c>
      <c r="I9770">
        <f>IF(G9770="","",G9770-first_day+1)</f>
        <v/>
      </c>
      <c r="J9770" s="27">
        <f>IF(I9770="","",INDEX(Daily!$J$2:$J$421,I9770))</f>
        <v/>
      </c>
      <c r="K9770" s="27">
        <f>IF(J9770="","",J9770+cat_offset)</f>
        <v/>
      </c>
      <c r="L9770" s="27">
        <f>IF(J9770="","",MAX(0,E9770-J9770)^2)</f>
        <v/>
      </c>
      <c r="M9770" s="27">
        <f>IF(J9770="","",MAX(0,E9770-(J9770+twcdh_off))^2)</f>
        <v/>
      </c>
      <c r="N9770" s="27">
        <f>IF(E9770="","",MAX(0,E9770-swcdh_thr)^2)</f>
        <v/>
      </c>
      <c r="O9770">
        <f>IF(K9770="","",ROUND(E9770-K9770,0))</f>
        <v/>
      </c>
      <c r="P9770">
        <f>IF(O9770="","",IF(O9770&gt;=1,O9770,0))</f>
        <v/>
      </c>
      <c r="Q9770" s="27">
        <f>IF(E9770="","",MAX(0,E9770-22))</f>
        <v/>
      </c>
      <c r="R9770" s="27">
        <f>IF(H9770=1,E9770,"")</f>
        <v/>
      </c>
      <c r="S9770" s="27">
        <f>IF(AND(H9770=1,J9770&lt;&gt;""),E9770-J9770,"")</f>
        <v/>
      </c>
      <c r="T9770">
        <f>IF(G9770="","",MONTH(G9770))</f>
        <v/>
      </c>
    </row>
    <row r="9771">
      <c r="A9771" s="24" t="n"/>
      <c r="B9771" s="24" t="n"/>
      <c r="C9771" s="24" t="n"/>
      <c r="D9771" s="24" t="n"/>
      <c r="E9771" s="24" t="n"/>
      <c r="F9771" s="25">
        <f>IF($E9771="","",DATE(IF($A9771="",nominal_year,$A9771),$B9771,$C9771)+($D9771-IF(LEFT(hour_conv,1)="1",1,0))/24)</f>
        <v/>
      </c>
      <c r="G9771" s="26">
        <f>IF(F9771="","",INT(F9771))</f>
        <v/>
      </c>
      <c r="H9771">
        <f>IF(G9771="","",IF(AND(MONTH(G9771)*100+DAY(G9771)&gt;=season_lo,MONTH(G9771)*100+DAY(G9771)&lt;=season_hi),1,0))</f>
        <v/>
      </c>
      <c r="I9771">
        <f>IF(G9771="","",G9771-first_day+1)</f>
        <v/>
      </c>
      <c r="J9771" s="27">
        <f>IF(I9771="","",INDEX(Daily!$J$2:$J$421,I9771))</f>
        <v/>
      </c>
      <c r="K9771" s="27">
        <f>IF(J9771="","",J9771+cat_offset)</f>
        <v/>
      </c>
      <c r="L9771" s="27">
        <f>IF(J9771="","",MAX(0,E9771-J9771)^2)</f>
        <v/>
      </c>
      <c r="M9771" s="27">
        <f>IF(J9771="","",MAX(0,E9771-(J9771+twcdh_off))^2)</f>
        <v/>
      </c>
      <c r="N9771" s="27">
        <f>IF(E9771="","",MAX(0,E9771-swcdh_thr)^2)</f>
        <v/>
      </c>
      <c r="O9771">
        <f>IF(K9771="","",ROUND(E9771-K9771,0))</f>
        <v/>
      </c>
      <c r="P9771">
        <f>IF(O9771="","",IF(O9771&gt;=1,O9771,0))</f>
        <v/>
      </c>
      <c r="Q9771" s="27">
        <f>IF(E9771="","",MAX(0,E9771-22))</f>
        <v/>
      </c>
      <c r="R9771" s="27">
        <f>IF(H9771=1,E9771,"")</f>
        <v/>
      </c>
      <c r="S9771" s="27">
        <f>IF(AND(H9771=1,J9771&lt;&gt;""),E9771-J9771,"")</f>
        <v/>
      </c>
      <c r="T9771">
        <f>IF(G9771="","",MONTH(G9771))</f>
        <v/>
      </c>
    </row>
    <row r="9772">
      <c r="A9772" s="24" t="n"/>
      <c r="B9772" s="24" t="n"/>
      <c r="C9772" s="24" t="n"/>
      <c r="D9772" s="24" t="n"/>
      <c r="E9772" s="24" t="n"/>
      <c r="F9772" s="25">
        <f>IF($E9772="","",DATE(IF($A9772="",nominal_year,$A9772),$B9772,$C9772)+($D9772-IF(LEFT(hour_conv,1)="1",1,0))/24)</f>
        <v/>
      </c>
      <c r="G9772" s="26">
        <f>IF(F9772="","",INT(F9772))</f>
        <v/>
      </c>
      <c r="H9772">
        <f>IF(G9772="","",IF(AND(MONTH(G9772)*100+DAY(G9772)&gt;=season_lo,MONTH(G9772)*100+DAY(G9772)&lt;=season_hi),1,0))</f>
        <v/>
      </c>
      <c r="I9772">
        <f>IF(G9772="","",G9772-first_day+1)</f>
        <v/>
      </c>
      <c r="J9772" s="27">
        <f>IF(I9772="","",INDEX(Daily!$J$2:$J$421,I9772))</f>
        <v/>
      </c>
      <c r="K9772" s="27">
        <f>IF(J9772="","",J9772+cat_offset)</f>
        <v/>
      </c>
      <c r="L9772" s="27">
        <f>IF(J9772="","",MAX(0,E9772-J9772)^2)</f>
        <v/>
      </c>
      <c r="M9772" s="27">
        <f>IF(J9772="","",MAX(0,E9772-(J9772+twcdh_off))^2)</f>
        <v/>
      </c>
      <c r="N9772" s="27">
        <f>IF(E9772="","",MAX(0,E9772-swcdh_thr)^2)</f>
        <v/>
      </c>
      <c r="O9772">
        <f>IF(K9772="","",ROUND(E9772-K9772,0))</f>
        <v/>
      </c>
      <c r="P9772">
        <f>IF(O9772="","",IF(O9772&gt;=1,O9772,0))</f>
        <v/>
      </c>
      <c r="Q9772" s="27">
        <f>IF(E9772="","",MAX(0,E9772-22))</f>
        <v/>
      </c>
      <c r="R9772" s="27">
        <f>IF(H9772=1,E9772,"")</f>
        <v/>
      </c>
      <c r="S9772" s="27">
        <f>IF(AND(H9772=1,J9772&lt;&gt;""),E9772-J9772,"")</f>
        <v/>
      </c>
      <c r="T9772">
        <f>IF(G9772="","",MONTH(G9772))</f>
        <v/>
      </c>
    </row>
    <row r="9773">
      <c r="A9773" s="24" t="n"/>
      <c r="B9773" s="24" t="n"/>
      <c r="C9773" s="24" t="n"/>
      <c r="D9773" s="24" t="n"/>
      <c r="E9773" s="24" t="n"/>
      <c r="F9773" s="25">
        <f>IF($E9773="","",DATE(IF($A9773="",nominal_year,$A9773),$B9773,$C9773)+($D9773-IF(LEFT(hour_conv,1)="1",1,0))/24)</f>
        <v/>
      </c>
      <c r="G9773" s="26">
        <f>IF(F9773="","",INT(F9773))</f>
        <v/>
      </c>
      <c r="H9773">
        <f>IF(G9773="","",IF(AND(MONTH(G9773)*100+DAY(G9773)&gt;=season_lo,MONTH(G9773)*100+DAY(G9773)&lt;=season_hi),1,0))</f>
        <v/>
      </c>
      <c r="I9773">
        <f>IF(G9773="","",G9773-first_day+1)</f>
        <v/>
      </c>
      <c r="J9773" s="27">
        <f>IF(I9773="","",INDEX(Daily!$J$2:$J$421,I9773))</f>
        <v/>
      </c>
      <c r="K9773" s="27">
        <f>IF(J9773="","",J9773+cat_offset)</f>
        <v/>
      </c>
      <c r="L9773" s="27">
        <f>IF(J9773="","",MAX(0,E9773-J9773)^2)</f>
        <v/>
      </c>
      <c r="M9773" s="27">
        <f>IF(J9773="","",MAX(0,E9773-(J9773+twcdh_off))^2)</f>
        <v/>
      </c>
      <c r="N9773" s="27">
        <f>IF(E9773="","",MAX(0,E9773-swcdh_thr)^2)</f>
        <v/>
      </c>
      <c r="O9773">
        <f>IF(K9773="","",ROUND(E9773-K9773,0))</f>
        <v/>
      </c>
      <c r="P9773">
        <f>IF(O9773="","",IF(O9773&gt;=1,O9773,0))</f>
        <v/>
      </c>
      <c r="Q9773" s="27">
        <f>IF(E9773="","",MAX(0,E9773-22))</f>
        <v/>
      </c>
      <c r="R9773" s="27">
        <f>IF(H9773=1,E9773,"")</f>
        <v/>
      </c>
      <c r="S9773" s="27">
        <f>IF(AND(H9773=1,J9773&lt;&gt;""),E9773-J9773,"")</f>
        <v/>
      </c>
      <c r="T9773">
        <f>IF(G9773="","",MONTH(G9773))</f>
        <v/>
      </c>
    </row>
    <row r="9774">
      <c r="A9774" s="24" t="n"/>
      <c r="B9774" s="24" t="n"/>
      <c r="C9774" s="24" t="n"/>
      <c r="D9774" s="24" t="n"/>
      <c r="E9774" s="24" t="n"/>
      <c r="F9774" s="25">
        <f>IF($E9774="","",DATE(IF($A9774="",nominal_year,$A9774),$B9774,$C9774)+($D9774-IF(LEFT(hour_conv,1)="1",1,0))/24)</f>
        <v/>
      </c>
      <c r="G9774" s="26">
        <f>IF(F9774="","",INT(F9774))</f>
        <v/>
      </c>
      <c r="H9774">
        <f>IF(G9774="","",IF(AND(MONTH(G9774)*100+DAY(G9774)&gt;=season_lo,MONTH(G9774)*100+DAY(G9774)&lt;=season_hi),1,0))</f>
        <v/>
      </c>
      <c r="I9774">
        <f>IF(G9774="","",G9774-first_day+1)</f>
        <v/>
      </c>
      <c r="J9774" s="27">
        <f>IF(I9774="","",INDEX(Daily!$J$2:$J$421,I9774))</f>
        <v/>
      </c>
      <c r="K9774" s="27">
        <f>IF(J9774="","",J9774+cat_offset)</f>
        <v/>
      </c>
      <c r="L9774" s="27">
        <f>IF(J9774="","",MAX(0,E9774-J9774)^2)</f>
        <v/>
      </c>
      <c r="M9774" s="27">
        <f>IF(J9774="","",MAX(0,E9774-(J9774+twcdh_off))^2)</f>
        <v/>
      </c>
      <c r="N9774" s="27">
        <f>IF(E9774="","",MAX(0,E9774-swcdh_thr)^2)</f>
        <v/>
      </c>
      <c r="O9774">
        <f>IF(K9774="","",ROUND(E9774-K9774,0))</f>
        <v/>
      </c>
      <c r="P9774">
        <f>IF(O9774="","",IF(O9774&gt;=1,O9774,0))</f>
        <v/>
      </c>
      <c r="Q9774" s="27">
        <f>IF(E9774="","",MAX(0,E9774-22))</f>
        <v/>
      </c>
      <c r="R9774" s="27">
        <f>IF(H9774=1,E9774,"")</f>
        <v/>
      </c>
      <c r="S9774" s="27">
        <f>IF(AND(H9774=1,J9774&lt;&gt;""),E9774-J9774,"")</f>
        <v/>
      </c>
      <c r="T9774">
        <f>IF(G9774="","",MONTH(G9774))</f>
        <v/>
      </c>
    </row>
    <row r="9775">
      <c r="A9775" s="24" t="n"/>
      <c r="B9775" s="24" t="n"/>
      <c r="C9775" s="24" t="n"/>
      <c r="D9775" s="24" t="n"/>
      <c r="E9775" s="24" t="n"/>
      <c r="F9775" s="25">
        <f>IF($E9775="","",DATE(IF($A9775="",nominal_year,$A9775),$B9775,$C9775)+($D9775-IF(LEFT(hour_conv,1)="1",1,0))/24)</f>
        <v/>
      </c>
      <c r="G9775" s="26">
        <f>IF(F9775="","",INT(F9775))</f>
        <v/>
      </c>
      <c r="H9775">
        <f>IF(G9775="","",IF(AND(MONTH(G9775)*100+DAY(G9775)&gt;=season_lo,MONTH(G9775)*100+DAY(G9775)&lt;=season_hi),1,0))</f>
        <v/>
      </c>
      <c r="I9775">
        <f>IF(G9775="","",G9775-first_day+1)</f>
        <v/>
      </c>
      <c r="J9775" s="27">
        <f>IF(I9775="","",INDEX(Daily!$J$2:$J$421,I9775))</f>
        <v/>
      </c>
      <c r="K9775" s="27">
        <f>IF(J9775="","",J9775+cat_offset)</f>
        <v/>
      </c>
      <c r="L9775" s="27">
        <f>IF(J9775="","",MAX(0,E9775-J9775)^2)</f>
        <v/>
      </c>
      <c r="M9775" s="27">
        <f>IF(J9775="","",MAX(0,E9775-(J9775+twcdh_off))^2)</f>
        <v/>
      </c>
      <c r="N9775" s="27">
        <f>IF(E9775="","",MAX(0,E9775-swcdh_thr)^2)</f>
        <v/>
      </c>
      <c r="O9775">
        <f>IF(K9775="","",ROUND(E9775-K9775,0))</f>
        <v/>
      </c>
      <c r="P9775">
        <f>IF(O9775="","",IF(O9775&gt;=1,O9775,0))</f>
        <v/>
      </c>
      <c r="Q9775" s="27">
        <f>IF(E9775="","",MAX(0,E9775-22))</f>
        <v/>
      </c>
      <c r="R9775" s="27">
        <f>IF(H9775=1,E9775,"")</f>
        <v/>
      </c>
      <c r="S9775" s="27">
        <f>IF(AND(H9775=1,J9775&lt;&gt;""),E9775-J9775,"")</f>
        <v/>
      </c>
      <c r="T9775">
        <f>IF(G9775="","",MONTH(G9775))</f>
        <v/>
      </c>
    </row>
    <row r="9776">
      <c r="A9776" s="24" t="n"/>
      <c r="B9776" s="24" t="n"/>
      <c r="C9776" s="24" t="n"/>
      <c r="D9776" s="24" t="n"/>
      <c r="E9776" s="24" t="n"/>
      <c r="F9776" s="25">
        <f>IF($E9776="","",DATE(IF($A9776="",nominal_year,$A9776),$B9776,$C9776)+($D9776-IF(LEFT(hour_conv,1)="1",1,0))/24)</f>
        <v/>
      </c>
      <c r="G9776" s="26">
        <f>IF(F9776="","",INT(F9776))</f>
        <v/>
      </c>
      <c r="H9776">
        <f>IF(G9776="","",IF(AND(MONTH(G9776)*100+DAY(G9776)&gt;=season_lo,MONTH(G9776)*100+DAY(G9776)&lt;=season_hi),1,0))</f>
        <v/>
      </c>
      <c r="I9776">
        <f>IF(G9776="","",G9776-first_day+1)</f>
        <v/>
      </c>
      <c r="J9776" s="27">
        <f>IF(I9776="","",INDEX(Daily!$J$2:$J$421,I9776))</f>
        <v/>
      </c>
      <c r="K9776" s="27">
        <f>IF(J9776="","",J9776+cat_offset)</f>
        <v/>
      </c>
      <c r="L9776" s="27">
        <f>IF(J9776="","",MAX(0,E9776-J9776)^2)</f>
        <v/>
      </c>
      <c r="M9776" s="27">
        <f>IF(J9776="","",MAX(0,E9776-(J9776+twcdh_off))^2)</f>
        <v/>
      </c>
      <c r="N9776" s="27">
        <f>IF(E9776="","",MAX(0,E9776-swcdh_thr)^2)</f>
        <v/>
      </c>
      <c r="O9776">
        <f>IF(K9776="","",ROUND(E9776-K9776,0))</f>
        <v/>
      </c>
      <c r="P9776">
        <f>IF(O9776="","",IF(O9776&gt;=1,O9776,0))</f>
        <v/>
      </c>
      <c r="Q9776" s="27">
        <f>IF(E9776="","",MAX(0,E9776-22))</f>
        <v/>
      </c>
      <c r="R9776" s="27">
        <f>IF(H9776=1,E9776,"")</f>
        <v/>
      </c>
      <c r="S9776" s="27">
        <f>IF(AND(H9776=1,J9776&lt;&gt;""),E9776-J9776,"")</f>
        <v/>
      </c>
      <c r="T9776">
        <f>IF(G9776="","",MONTH(G9776))</f>
        <v/>
      </c>
    </row>
    <row r="9777">
      <c r="A9777" s="24" t="n"/>
      <c r="B9777" s="24" t="n"/>
      <c r="C9777" s="24" t="n"/>
      <c r="D9777" s="24" t="n"/>
      <c r="E9777" s="24" t="n"/>
      <c r="F9777" s="25">
        <f>IF($E9777="","",DATE(IF($A9777="",nominal_year,$A9777),$B9777,$C9777)+($D9777-IF(LEFT(hour_conv,1)="1",1,0))/24)</f>
        <v/>
      </c>
      <c r="G9777" s="26">
        <f>IF(F9777="","",INT(F9777))</f>
        <v/>
      </c>
      <c r="H9777">
        <f>IF(G9777="","",IF(AND(MONTH(G9777)*100+DAY(G9777)&gt;=season_lo,MONTH(G9777)*100+DAY(G9777)&lt;=season_hi),1,0))</f>
        <v/>
      </c>
      <c r="I9777">
        <f>IF(G9777="","",G9777-first_day+1)</f>
        <v/>
      </c>
      <c r="J9777" s="27">
        <f>IF(I9777="","",INDEX(Daily!$J$2:$J$421,I9777))</f>
        <v/>
      </c>
      <c r="K9777" s="27">
        <f>IF(J9777="","",J9777+cat_offset)</f>
        <v/>
      </c>
      <c r="L9777" s="27">
        <f>IF(J9777="","",MAX(0,E9777-J9777)^2)</f>
        <v/>
      </c>
      <c r="M9777" s="27">
        <f>IF(J9777="","",MAX(0,E9777-(J9777+twcdh_off))^2)</f>
        <v/>
      </c>
      <c r="N9777" s="27">
        <f>IF(E9777="","",MAX(0,E9777-swcdh_thr)^2)</f>
        <v/>
      </c>
      <c r="O9777">
        <f>IF(K9777="","",ROUND(E9777-K9777,0))</f>
        <v/>
      </c>
      <c r="P9777">
        <f>IF(O9777="","",IF(O9777&gt;=1,O9777,0))</f>
        <v/>
      </c>
      <c r="Q9777" s="27">
        <f>IF(E9777="","",MAX(0,E9777-22))</f>
        <v/>
      </c>
      <c r="R9777" s="27">
        <f>IF(H9777=1,E9777,"")</f>
        <v/>
      </c>
      <c r="S9777" s="27">
        <f>IF(AND(H9777=1,J9777&lt;&gt;""),E9777-J9777,"")</f>
        <v/>
      </c>
      <c r="T9777">
        <f>IF(G9777="","",MONTH(G9777))</f>
        <v/>
      </c>
    </row>
    <row r="9778">
      <c r="A9778" s="24" t="n"/>
      <c r="B9778" s="24" t="n"/>
      <c r="C9778" s="24" t="n"/>
      <c r="D9778" s="24" t="n"/>
      <c r="E9778" s="24" t="n"/>
      <c r="F9778" s="25">
        <f>IF($E9778="","",DATE(IF($A9778="",nominal_year,$A9778),$B9778,$C9778)+($D9778-IF(LEFT(hour_conv,1)="1",1,0))/24)</f>
        <v/>
      </c>
      <c r="G9778" s="26">
        <f>IF(F9778="","",INT(F9778))</f>
        <v/>
      </c>
      <c r="H9778">
        <f>IF(G9778="","",IF(AND(MONTH(G9778)*100+DAY(G9778)&gt;=season_lo,MONTH(G9778)*100+DAY(G9778)&lt;=season_hi),1,0))</f>
        <v/>
      </c>
      <c r="I9778">
        <f>IF(G9778="","",G9778-first_day+1)</f>
        <v/>
      </c>
      <c r="J9778" s="27">
        <f>IF(I9778="","",INDEX(Daily!$J$2:$J$421,I9778))</f>
        <v/>
      </c>
      <c r="K9778" s="27">
        <f>IF(J9778="","",J9778+cat_offset)</f>
        <v/>
      </c>
      <c r="L9778" s="27">
        <f>IF(J9778="","",MAX(0,E9778-J9778)^2)</f>
        <v/>
      </c>
      <c r="M9778" s="27">
        <f>IF(J9778="","",MAX(0,E9778-(J9778+twcdh_off))^2)</f>
        <v/>
      </c>
      <c r="N9778" s="27">
        <f>IF(E9778="","",MAX(0,E9778-swcdh_thr)^2)</f>
        <v/>
      </c>
      <c r="O9778">
        <f>IF(K9778="","",ROUND(E9778-K9778,0))</f>
        <v/>
      </c>
      <c r="P9778">
        <f>IF(O9778="","",IF(O9778&gt;=1,O9778,0))</f>
        <v/>
      </c>
      <c r="Q9778" s="27">
        <f>IF(E9778="","",MAX(0,E9778-22))</f>
        <v/>
      </c>
      <c r="R9778" s="27">
        <f>IF(H9778=1,E9778,"")</f>
        <v/>
      </c>
      <c r="S9778" s="27">
        <f>IF(AND(H9778=1,J9778&lt;&gt;""),E9778-J9778,"")</f>
        <v/>
      </c>
      <c r="T9778">
        <f>IF(G9778="","",MONTH(G9778))</f>
        <v/>
      </c>
    </row>
    <row r="9779">
      <c r="A9779" s="24" t="n"/>
      <c r="B9779" s="24" t="n"/>
      <c r="C9779" s="24" t="n"/>
      <c r="D9779" s="24" t="n"/>
      <c r="E9779" s="24" t="n"/>
      <c r="F9779" s="25">
        <f>IF($E9779="","",DATE(IF($A9779="",nominal_year,$A9779),$B9779,$C9779)+($D9779-IF(LEFT(hour_conv,1)="1",1,0))/24)</f>
        <v/>
      </c>
      <c r="G9779" s="26">
        <f>IF(F9779="","",INT(F9779))</f>
        <v/>
      </c>
      <c r="H9779">
        <f>IF(G9779="","",IF(AND(MONTH(G9779)*100+DAY(G9779)&gt;=season_lo,MONTH(G9779)*100+DAY(G9779)&lt;=season_hi),1,0))</f>
        <v/>
      </c>
      <c r="I9779">
        <f>IF(G9779="","",G9779-first_day+1)</f>
        <v/>
      </c>
      <c r="J9779" s="27">
        <f>IF(I9779="","",INDEX(Daily!$J$2:$J$421,I9779))</f>
        <v/>
      </c>
      <c r="K9779" s="27">
        <f>IF(J9779="","",J9779+cat_offset)</f>
        <v/>
      </c>
      <c r="L9779" s="27">
        <f>IF(J9779="","",MAX(0,E9779-J9779)^2)</f>
        <v/>
      </c>
      <c r="M9779" s="27">
        <f>IF(J9779="","",MAX(0,E9779-(J9779+twcdh_off))^2)</f>
        <v/>
      </c>
      <c r="N9779" s="27">
        <f>IF(E9779="","",MAX(0,E9779-swcdh_thr)^2)</f>
        <v/>
      </c>
      <c r="O9779">
        <f>IF(K9779="","",ROUND(E9779-K9779,0))</f>
        <v/>
      </c>
      <c r="P9779">
        <f>IF(O9779="","",IF(O9779&gt;=1,O9779,0))</f>
        <v/>
      </c>
      <c r="Q9779" s="27">
        <f>IF(E9779="","",MAX(0,E9779-22))</f>
        <v/>
      </c>
      <c r="R9779" s="27">
        <f>IF(H9779=1,E9779,"")</f>
        <v/>
      </c>
      <c r="S9779" s="27">
        <f>IF(AND(H9779=1,J9779&lt;&gt;""),E9779-J9779,"")</f>
        <v/>
      </c>
      <c r="T9779">
        <f>IF(G9779="","",MONTH(G9779))</f>
        <v/>
      </c>
    </row>
    <row r="9780">
      <c r="A9780" s="24" t="n"/>
      <c r="B9780" s="24" t="n"/>
      <c r="C9780" s="24" t="n"/>
      <c r="D9780" s="24" t="n"/>
      <c r="E9780" s="24" t="n"/>
      <c r="F9780" s="25">
        <f>IF($E9780="","",DATE(IF($A9780="",nominal_year,$A9780),$B9780,$C9780)+($D9780-IF(LEFT(hour_conv,1)="1",1,0))/24)</f>
        <v/>
      </c>
      <c r="G9780" s="26">
        <f>IF(F9780="","",INT(F9780))</f>
        <v/>
      </c>
      <c r="H9780">
        <f>IF(G9780="","",IF(AND(MONTH(G9780)*100+DAY(G9780)&gt;=season_lo,MONTH(G9780)*100+DAY(G9780)&lt;=season_hi),1,0))</f>
        <v/>
      </c>
      <c r="I9780">
        <f>IF(G9780="","",G9780-first_day+1)</f>
        <v/>
      </c>
      <c r="J9780" s="27">
        <f>IF(I9780="","",INDEX(Daily!$J$2:$J$421,I9780))</f>
        <v/>
      </c>
      <c r="K9780" s="27">
        <f>IF(J9780="","",J9780+cat_offset)</f>
        <v/>
      </c>
      <c r="L9780" s="27">
        <f>IF(J9780="","",MAX(0,E9780-J9780)^2)</f>
        <v/>
      </c>
      <c r="M9780" s="27">
        <f>IF(J9780="","",MAX(0,E9780-(J9780+twcdh_off))^2)</f>
        <v/>
      </c>
      <c r="N9780" s="27">
        <f>IF(E9780="","",MAX(0,E9780-swcdh_thr)^2)</f>
        <v/>
      </c>
      <c r="O9780">
        <f>IF(K9780="","",ROUND(E9780-K9780,0))</f>
        <v/>
      </c>
      <c r="P9780">
        <f>IF(O9780="","",IF(O9780&gt;=1,O9780,0))</f>
        <v/>
      </c>
      <c r="Q9780" s="27">
        <f>IF(E9780="","",MAX(0,E9780-22))</f>
        <v/>
      </c>
      <c r="R9780" s="27">
        <f>IF(H9780=1,E9780,"")</f>
        <v/>
      </c>
      <c r="S9780" s="27">
        <f>IF(AND(H9780=1,J9780&lt;&gt;""),E9780-J9780,"")</f>
        <v/>
      </c>
      <c r="T9780">
        <f>IF(G9780="","",MONTH(G9780))</f>
        <v/>
      </c>
    </row>
    <row r="9781">
      <c r="A9781" s="24" t="n"/>
      <c r="B9781" s="24" t="n"/>
      <c r="C9781" s="24" t="n"/>
      <c r="D9781" s="24" t="n"/>
      <c r="E9781" s="24" t="n"/>
      <c r="F9781" s="25">
        <f>IF($E9781="","",DATE(IF($A9781="",nominal_year,$A9781),$B9781,$C9781)+($D9781-IF(LEFT(hour_conv,1)="1",1,0))/24)</f>
        <v/>
      </c>
      <c r="G9781" s="26">
        <f>IF(F9781="","",INT(F9781))</f>
        <v/>
      </c>
      <c r="H9781">
        <f>IF(G9781="","",IF(AND(MONTH(G9781)*100+DAY(G9781)&gt;=season_lo,MONTH(G9781)*100+DAY(G9781)&lt;=season_hi),1,0))</f>
        <v/>
      </c>
      <c r="I9781">
        <f>IF(G9781="","",G9781-first_day+1)</f>
        <v/>
      </c>
      <c r="J9781" s="27">
        <f>IF(I9781="","",INDEX(Daily!$J$2:$J$421,I9781))</f>
        <v/>
      </c>
      <c r="K9781" s="27">
        <f>IF(J9781="","",J9781+cat_offset)</f>
        <v/>
      </c>
      <c r="L9781" s="27">
        <f>IF(J9781="","",MAX(0,E9781-J9781)^2)</f>
        <v/>
      </c>
      <c r="M9781" s="27">
        <f>IF(J9781="","",MAX(0,E9781-(J9781+twcdh_off))^2)</f>
        <v/>
      </c>
      <c r="N9781" s="27">
        <f>IF(E9781="","",MAX(0,E9781-swcdh_thr)^2)</f>
        <v/>
      </c>
      <c r="O9781">
        <f>IF(K9781="","",ROUND(E9781-K9781,0))</f>
        <v/>
      </c>
      <c r="P9781">
        <f>IF(O9781="","",IF(O9781&gt;=1,O9781,0))</f>
        <v/>
      </c>
      <c r="Q9781" s="27">
        <f>IF(E9781="","",MAX(0,E9781-22))</f>
        <v/>
      </c>
      <c r="R9781" s="27">
        <f>IF(H9781=1,E9781,"")</f>
        <v/>
      </c>
      <c r="S9781" s="27">
        <f>IF(AND(H9781=1,J9781&lt;&gt;""),E9781-J9781,"")</f>
        <v/>
      </c>
      <c r="T9781">
        <f>IF(G9781="","",MONTH(G9781))</f>
        <v/>
      </c>
    </row>
    <row r="9782">
      <c r="A9782" s="24" t="n"/>
      <c r="B9782" s="24" t="n"/>
      <c r="C9782" s="24" t="n"/>
      <c r="D9782" s="24" t="n"/>
      <c r="E9782" s="24" t="n"/>
      <c r="F9782" s="25">
        <f>IF($E9782="","",DATE(IF($A9782="",nominal_year,$A9782),$B9782,$C9782)+($D9782-IF(LEFT(hour_conv,1)="1",1,0))/24)</f>
        <v/>
      </c>
      <c r="G9782" s="26">
        <f>IF(F9782="","",INT(F9782))</f>
        <v/>
      </c>
      <c r="H9782">
        <f>IF(G9782="","",IF(AND(MONTH(G9782)*100+DAY(G9782)&gt;=season_lo,MONTH(G9782)*100+DAY(G9782)&lt;=season_hi),1,0))</f>
        <v/>
      </c>
      <c r="I9782">
        <f>IF(G9782="","",G9782-first_day+1)</f>
        <v/>
      </c>
      <c r="J9782" s="27">
        <f>IF(I9782="","",INDEX(Daily!$J$2:$J$421,I9782))</f>
        <v/>
      </c>
      <c r="K9782" s="27">
        <f>IF(J9782="","",J9782+cat_offset)</f>
        <v/>
      </c>
      <c r="L9782" s="27">
        <f>IF(J9782="","",MAX(0,E9782-J9782)^2)</f>
        <v/>
      </c>
      <c r="M9782" s="27">
        <f>IF(J9782="","",MAX(0,E9782-(J9782+twcdh_off))^2)</f>
        <v/>
      </c>
      <c r="N9782" s="27">
        <f>IF(E9782="","",MAX(0,E9782-swcdh_thr)^2)</f>
        <v/>
      </c>
      <c r="O9782">
        <f>IF(K9782="","",ROUND(E9782-K9782,0))</f>
        <v/>
      </c>
      <c r="P9782">
        <f>IF(O9782="","",IF(O9782&gt;=1,O9782,0))</f>
        <v/>
      </c>
      <c r="Q9782" s="27">
        <f>IF(E9782="","",MAX(0,E9782-22))</f>
        <v/>
      </c>
      <c r="R9782" s="27">
        <f>IF(H9782=1,E9782,"")</f>
        <v/>
      </c>
      <c r="S9782" s="27">
        <f>IF(AND(H9782=1,J9782&lt;&gt;""),E9782-J9782,"")</f>
        <v/>
      </c>
      <c r="T9782">
        <f>IF(G9782="","",MONTH(G9782))</f>
        <v/>
      </c>
    </row>
    <row r="9783">
      <c r="A9783" s="24" t="n"/>
      <c r="B9783" s="24" t="n"/>
      <c r="C9783" s="24" t="n"/>
      <c r="D9783" s="24" t="n"/>
      <c r="E9783" s="24" t="n"/>
      <c r="F9783" s="25">
        <f>IF($E9783="","",DATE(IF($A9783="",nominal_year,$A9783),$B9783,$C9783)+($D9783-IF(LEFT(hour_conv,1)="1",1,0))/24)</f>
        <v/>
      </c>
      <c r="G9783" s="26">
        <f>IF(F9783="","",INT(F9783))</f>
        <v/>
      </c>
      <c r="H9783">
        <f>IF(G9783="","",IF(AND(MONTH(G9783)*100+DAY(G9783)&gt;=season_lo,MONTH(G9783)*100+DAY(G9783)&lt;=season_hi),1,0))</f>
        <v/>
      </c>
      <c r="I9783">
        <f>IF(G9783="","",G9783-first_day+1)</f>
        <v/>
      </c>
      <c r="J9783" s="27">
        <f>IF(I9783="","",INDEX(Daily!$J$2:$J$421,I9783))</f>
        <v/>
      </c>
      <c r="K9783" s="27">
        <f>IF(J9783="","",J9783+cat_offset)</f>
        <v/>
      </c>
      <c r="L9783" s="27">
        <f>IF(J9783="","",MAX(0,E9783-J9783)^2)</f>
        <v/>
      </c>
      <c r="M9783" s="27">
        <f>IF(J9783="","",MAX(0,E9783-(J9783+twcdh_off))^2)</f>
        <v/>
      </c>
      <c r="N9783" s="27">
        <f>IF(E9783="","",MAX(0,E9783-swcdh_thr)^2)</f>
        <v/>
      </c>
      <c r="O9783">
        <f>IF(K9783="","",ROUND(E9783-K9783,0))</f>
        <v/>
      </c>
      <c r="P9783">
        <f>IF(O9783="","",IF(O9783&gt;=1,O9783,0))</f>
        <v/>
      </c>
      <c r="Q9783" s="27">
        <f>IF(E9783="","",MAX(0,E9783-22))</f>
        <v/>
      </c>
      <c r="R9783" s="27">
        <f>IF(H9783=1,E9783,"")</f>
        <v/>
      </c>
      <c r="S9783" s="27">
        <f>IF(AND(H9783=1,J9783&lt;&gt;""),E9783-J9783,"")</f>
        <v/>
      </c>
      <c r="T9783">
        <f>IF(G9783="","",MONTH(G9783))</f>
        <v/>
      </c>
    </row>
    <row r="9784">
      <c r="A9784" s="24" t="n"/>
      <c r="B9784" s="24" t="n"/>
      <c r="C9784" s="24" t="n"/>
      <c r="D9784" s="24" t="n"/>
      <c r="E9784" s="24" t="n"/>
      <c r="F9784" s="25">
        <f>IF($E9784="","",DATE(IF($A9784="",nominal_year,$A9784),$B9784,$C9784)+($D9784-IF(LEFT(hour_conv,1)="1",1,0))/24)</f>
        <v/>
      </c>
      <c r="G9784" s="26">
        <f>IF(F9784="","",INT(F9784))</f>
        <v/>
      </c>
      <c r="H9784">
        <f>IF(G9784="","",IF(AND(MONTH(G9784)*100+DAY(G9784)&gt;=season_lo,MONTH(G9784)*100+DAY(G9784)&lt;=season_hi),1,0))</f>
        <v/>
      </c>
      <c r="I9784">
        <f>IF(G9784="","",G9784-first_day+1)</f>
        <v/>
      </c>
      <c r="J9784" s="27">
        <f>IF(I9784="","",INDEX(Daily!$J$2:$J$421,I9784))</f>
        <v/>
      </c>
      <c r="K9784" s="27">
        <f>IF(J9784="","",J9784+cat_offset)</f>
        <v/>
      </c>
      <c r="L9784" s="27">
        <f>IF(J9784="","",MAX(0,E9784-J9784)^2)</f>
        <v/>
      </c>
      <c r="M9784" s="27">
        <f>IF(J9784="","",MAX(0,E9784-(J9784+twcdh_off))^2)</f>
        <v/>
      </c>
      <c r="N9784" s="27">
        <f>IF(E9784="","",MAX(0,E9784-swcdh_thr)^2)</f>
        <v/>
      </c>
      <c r="O9784">
        <f>IF(K9784="","",ROUND(E9784-K9784,0))</f>
        <v/>
      </c>
      <c r="P9784">
        <f>IF(O9784="","",IF(O9784&gt;=1,O9784,0))</f>
        <v/>
      </c>
      <c r="Q9784" s="27">
        <f>IF(E9784="","",MAX(0,E9784-22))</f>
        <v/>
      </c>
      <c r="R9784" s="27">
        <f>IF(H9784=1,E9784,"")</f>
        <v/>
      </c>
      <c r="S9784" s="27">
        <f>IF(AND(H9784=1,J9784&lt;&gt;""),E9784-J9784,"")</f>
        <v/>
      </c>
      <c r="T9784">
        <f>IF(G9784="","",MONTH(G9784))</f>
        <v/>
      </c>
    </row>
    <row r="9785">
      <c r="A9785" s="24" t="n"/>
      <c r="B9785" s="24" t="n"/>
      <c r="C9785" s="24" t="n"/>
      <c r="D9785" s="24" t="n"/>
      <c r="E9785" s="24" t="n"/>
      <c r="F9785" s="25">
        <f>IF($E9785="","",DATE(IF($A9785="",nominal_year,$A9785),$B9785,$C9785)+($D9785-IF(LEFT(hour_conv,1)="1",1,0))/24)</f>
        <v/>
      </c>
      <c r="G9785" s="26">
        <f>IF(F9785="","",INT(F9785))</f>
        <v/>
      </c>
      <c r="H9785">
        <f>IF(G9785="","",IF(AND(MONTH(G9785)*100+DAY(G9785)&gt;=season_lo,MONTH(G9785)*100+DAY(G9785)&lt;=season_hi),1,0))</f>
        <v/>
      </c>
      <c r="I9785">
        <f>IF(G9785="","",G9785-first_day+1)</f>
        <v/>
      </c>
      <c r="J9785" s="27">
        <f>IF(I9785="","",INDEX(Daily!$J$2:$J$421,I9785))</f>
        <v/>
      </c>
      <c r="K9785" s="27">
        <f>IF(J9785="","",J9785+cat_offset)</f>
        <v/>
      </c>
      <c r="L9785" s="27">
        <f>IF(J9785="","",MAX(0,E9785-J9785)^2)</f>
        <v/>
      </c>
      <c r="M9785" s="27">
        <f>IF(J9785="","",MAX(0,E9785-(J9785+twcdh_off))^2)</f>
        <v/>
      </c>
      <c r="N9785" s="27">
        <f>IF(E9785="","",MAX(0,E9785-swcdh_thr)^2)</f>
        <v/>
      </c>
      <c r="O9785">
        <f>IF(K9785="","",ROUND(E9785-K9785,0))</f>
        <v/>
      </c>
      <c r="P9785">
        <f>IF(O9785="","",IF(O9785&gt;=1,O9785,0))</f>
        <v/>
      </c>
      <c r="Q9785" s="27">
        <f>IF(E9785="","",MAX(0,E9785-22))</f>
        <v/>
      </c>
      <c r="R9785" s="27">
        <f>IF(H9785=1,E9785,"")</f>
        <v/>
      </c>
      <c r="S9785" s="27">
        <f>IF(AND(H9785=1,J9785&lt;&gt;""),E9785-J9785,"")</f>
        <v/>
      </c>
      <c r="T9785">
        <f>IF(G9785="","",MONTH(G9785))</f>
        <v/>
      </c>
    </row>
    <row r="9786">
      <c r="A9786" s="24" t="n"/>
      <c r="B9786" s="24" t="n"/>
      <c r="C9786" s="24" t="n"/>
      <c r="D9786" s="24" t="n"/>
      <c r="E9786" s="24" t="n"/>
      <c r="F9786" s="25">
        <f>IF($E9786="","",DATE(IF($A9786="",nominal_year,$A9786),$B9786,$C9786)+($D9786-IF(LEFT(hour_conv,1)="1",1,0))/24)</f>
        <v/>
      </c>
      <c r="G9786" s="26">
        <f>IF(F9786="","",INT(F9786))</f>
        <v/>
      </c>
      <c r="H9786">
        <f>IF(G9786="","",IF(AND(MONTH(G9786)*100+DAY(G9786)&gt;=season_lo,MONTH(G9786)*100+DAY(G9786)&lt;=season_hi),1,0))</f>
        <v/>
      </c>
      <c r="I9786">
        <f>IF(G9786="","",G9786-first_day+1)</f>
        <v/>
      </c>
      <c r="J9786" s="27">
        <f>IF(I9786="","",INDEX(Daily!$J$2:$J$421,I9786))</f>
        <v/>
      </c>
      <c r="K9786" s="27">
        <f>IF(J9786="","",J9786+cat_offset)</f>
        <v/>
      </c>
      <c r="L9786" s="27">
        <f>IF(J9786="","",MAX(0,E9786-J9786)^2)</f>
        <v/>
      </c>
      <c r="M9786" s="27">
        <f>IF(J9786="","",MAX(0,E9786-(J9786+twcdh_off))^2)</f>
        <v/>
      </c>
      <c r="N9786" s="27">
        <f>IF(E9786="","",MAX(0,E9786-swcdh_thr)^2)</f>
        <v/>
      </c>
      <c r="O9786">
        <f>IF(K9786="","",ROUND(E9786-K9786,0))</f>
        <v/>
      </c>
      <c r="P9786">
        <f>IF(O9786="","",IF(O9786&gt;=1,O9786,0))</f>
        <v/>
      </c>
      <c r="Q9786" s="27">
        <f>IF(E9786="","",MAX(0,E9786-22))</f>
        <v/>
      </c>
      <c r="R9786" s="27">
        <f>IF(H9786=1,E9786,"")</f>
        <v/>
      </c>
      <c r="S9786" s="27">
        <f>IF(AND(H9786=1,J9786&lt;&gt;""),E9786-J9786,"")</f>
        <v/>
      </c>
      <c r="T9786">
        <f>IF(G9786="","",MONTH(G9786))</f>
        <v/>
      </c>
    </row>
    <row r="9787">
      <c r="A9787" s="24" t="n"/>
      <c r="B9787" s="24" t="n"/>
      <c r="C9787" s="24" t="n"/>
      <c r="D9787" s="24" t="n"/>
      <c r="E9787" s="24" t="n"/>
      <c r="F9787" s="25">
        <f>IF($E9787="","",DATE(IF($A9787="",nominal_year,$A9787),$B9787,$C9787)+($D9787-IF(LEFT(hour_conv,1)="1",1,0))/24)</f>
        <v/>
      </c>
      <c r="G9787" s="26">
        <f>IF(F9787="","",INT(F9787))</f>
        <v/>
      </c>
      <c r="H9787">
        <f>IF(G9787="","",IF(AND(MONTH(G9787)*100+DAY(G9787)&gt;=season_lo,MONTH(G9787)*100+DAY(G9787)&lt;=season_hi),1,0))</f>
        <v/>
      </c>
      <c r="I9787">
        <f>IF(G9787="","",G9787-first_day+1)</f>
        <v/>
      </c>
      <c r="J9787" s="27">
        <f>IF(I9787="","",INDEX(Daily!$J$2:$J$421,I9787))</f>
        <v/>
      </c>
      <c r="K9787" s="27">
        <f>IF(J9787="","",J9787+cat_offset)</f>
        <v/>
      </c>
      <c r="L9787" s="27">
        <f>IF(J9787="","",MAX(0,E9787-J9787)^2)</f>
        <v/>
      </c>
      <c r="M9787" s="27">
        <f>IF(J9787="","",MAX(0,E9787-(J9787+twcdh_off))^2)</f>
        <v/>
      </c>
      <c r="N9787" s="27">
        <f>IF(E9787="","",MAX(0,E9787-swcdh_thr)^2)</f>
        <v/>
      </c>
      <c r="O9787">
        <f>IF(K9787="","",ROUND(E9787-K9787,0))</f>
        <v/>
      </c>
      <c r="P9787">
        <f>IF(O9787="","",IF(O9787&gt;=1,O9787,0))</f>
        <v/>
      </c>
      <c r="Q9787" s="27">
        <f>IF(E9787="","",MAX(0,E9787-22))</f>
        <v/>
      </c>
      <c r="R9787" s="27">
        <f>IF(H9787=1,E9787,"")</f>
        <v/>
      </c>
      <c r="S9787" s="27">
        <f>IF(AND(H9787=1,J9787&lt;&gt;""),E9787-J9787,"")</f>
        <v/>
      </c>
      <c r="T9787">
        <f>IF(G9787="","",MONTH(G9787))</f>
        <v/>
      </c>
    </row>
    <row r="9788">
      <c r="A9788" s="24" t="n"/>
      <c r="B9788" s="24" t="n"/>
      <c r="C9788" s="24" t="n"/>
      <c r="D9788" s="24" t="n"/>
      <c r="E9788" s="24" t="n"/>
      <c r="F9788" s="25">
        <f>IF($E9788="","",DATE(IF($A9788="",nominal_year,$A9788),$B9788,$C9788)+($D9788-IF(LEFT(hour_conv,1)="1",1,0))/24)</f>
        <v/>
      </c>
      <c r="G9788" s="26">
        <f>IF(F9788="","",INT(F9788))</f>
        <v/>
      </c>
      <c r="H9788">
        <f>IF(G9788="","",IF(AND(MONTH(G9788)*100+DAY(G9788)&gt;=season_lo,MONTH(G9788)*100+DAY(G9788)&lt;=season_hi),1,0))</f>
        <v/>
      </c>
      <c r="I9788">
        <f>IF(G9788="","",G9788-first_day+1)</f>
        <v/>
      </c>
      <c r="J9788" s="27">
        <f>IF(I9788="","",INDEX(Daily!$J$2:$J$421,I9788))</f>
        <v/>
      </c>
      <c r="K9788" s="27">
        <f>IF(J9788="","",J9788+cat_offset)</f>
        <v/>
      </c>
      <c r="L9788" s="27">
        <f>IF(J9788="","",MAX(0,E9788-J9788)^2)</f>
        <v/>
      </c>
      <c r="M9788" s="27">
        <f>IF(J9788="","",MAX(0,E9788-(J9788+twcdh_off))^2)</f>
        <v/>
      </c>
      <c r="N9788" s="27">
        <f>IF(E9788="","",MAX(0,E9788-swcdh_thr)^2)</f>
        <v/>
      </c>
      <c r="O9788">
        <f>IF(K9788="","",ROUND(E9788-K9788,0))</f>
        <v/>
      </c>
      <c r="P9788">
        <f>IF(O9788="","",IF(O9788&gt;=1,O9788,0))</f>
        <v/>
      </c>
      <c r="Q9788" s="27">
        <f>IF(E9788="","",MAX(0,E9788-22))</f>
        <v/>
      </c>
      <c r="R9788" s="27">
        <f>IF(H9788=1,E9788,"")</f>
        <v/>
      </c>
      <c r="S9788" s="27">
        <f>IF(AND(H9788=1,J9788&lt;&gt;""),E9788-J9788,"")</f>
        <v/>
      </c>
      <c r="T9788">
        <f>IF(G9788="","",MONTH(G9788))</f>
        <v/>
      </c>
    </row>
    <row r="9789">
      <c r="A9789" s="24" t="n"/>
      <c r="B9789" s="24" t="n"/>
      <c r="C9789" s="24" t="n"/>
      <c r="D9789" s="24" t="n"/>
      <c r="E9789" s="24" t="n"/>
      <c r="F9789" s="25">
        <f>IF($E9789="","",DATE(IF($A9789="",nominal_year,$A9789),$B9789,$C9789)+($D9789-IF(LEFT(hour_conv,1)="1",1,0))/24)</f>
        <v/>
      </c>
      <c r="G9789" s="26">
        <f>IF(F9789="","",INT(F9789))</f>
        <v/>
      </c>
      <c r="H9789">
        <f>IF(G9789="","",IF(AND(MONTH(G9789)*100+DAY(G9789)&gt;=season_lo,MONTH(G9789)*100+DAY(G9789)&lt;=season_hi),1,0))</f>
        <v/>
      </c>
      <c r="I9789">
        <f>IF(G9789="","",G9789-first_day+1)</f>
        <v/>
      </c>
      <c r="J9789" s="27">
        <f>IF(I9789="","",INDEX(Daily!$J$2:$J$421,I9789))</f>
        <v/>
      </c>
      <c r="K9789" s="27">
        <f>IF(J9789="","",J9789+cat_offset)</f>
        <v/>
      </c>
      <c r="L9789" s="27">
        <f>IF(J9789="","",MAX(0,E9789-J9789)^2)</f>
        <v/>
      </c>
      <c r="M9789" s="27">
        <f>IF(J9789="","",MAX(0,E9789-(J9789+twcdh_off))^2)</f>
        <v/>
      </c>
      <c r="N9789" s="27">
        <f>IF(E9789="","",MAX(0,E9789-swcdh_thr)^2)</f>
        <v/>
      </c>
      <c r="O9789">
        <f>IF(K9789="","",ROUND(E9789-K9789,0))</f>
        <v/>
      </c>
      <c r="P9789">
        <f>IF(O9789="","",IF(O9789&gt;=1,O9789,0))</f>
        <v/>
      </c>
      <c r="Q9789" s="27">
        <f>IF(E9789="","",MAX(0,E9789-22))</f>
        <v/>
      </c>
      <c r="R9789" s="27">
        <f>IF(H9789=1,E9789,"")</f>
        <v/>
      </c>
      <c r="S9789" s="27">
        <f>IF(AND(H9789=1,J9789&lt;&gt;""),E9789-J9789,"")</f>
        <v/>
      </c>
      <c r="T9789">
        <f>IF(G9789="","",MONTH(G9789))</f>
        <v/>
      </c>
    </row>
    <row r="9790">
      <c r="A9790" s="24" t="n"/>
      <c r="B9790" s="24" t="n"/>
      <c r="C9790" s="24" t="n"/>
      <c r="D9790" s="24" t="n"/>
      <c r="E9790" s="24" t="n"/>
      <c r="F9790" s="25">
        <f>IF($E9790="","",DATE(IF($A9790="",nominal_year,$A9790),$B9790,$C9790)+($D9790-IF(LEFT(hour_conv,1)="1",1,0))/24)</f>
        <v/>
      </c>
      <c r="G9790" s="26">
        <f>IF(F9790="","",INT(F9790))</f>
        <v/>
      </c>
      <c r="H9790">
        <f>IF(G9790="","",IF(AND(MONTH(G9790)*100+DAY(G9790)&gt;=season_lo,MONTH(G9790)*100+DAY(G9790)&lt;=season_hi),1,0))</f>
        <v/>
      </c>
      <c r="I9790">
        <f>IF(G9790="","",G9790-first_day+1)</f>
        <v/>
      </c>
      <c r="J9790" s="27">
        <f>IF(I9790="","",INDEX(Daily!$J$2:$J$421,I9790))</f>
        <v/>
      </c>
      <c r="K9790" s="27">
        <f>IF(J9790="","",J9790+cat_offset)</f>
        <v/>
      </c>
      <c r="L9790" s="27">
        <f>IF(J9790="","",MAX(0,E9790-J9790)^2)</f>
        <v/>
      </c>
      <c r="M9790" s="27">
        <f>IF(J9790="","",MAX(0,E9790-(J9790+twcdh_off))^2)</f>
        <v/>
      </c>
      <c r="N9790" s="27">
        <f>IF(E9790="","",MAX(0,E9790-swcdh_thr)^2)</f>
        <v/>
      </c>
      <c r="O9790">
        <f>IF(K9790="","",ROUND(E9790-K9790,0))</f>
        <v/>
      </c>
      <c r="P9790">
        <f>IF(O9790="","",IF(O9790&gt;=1,O9790,0))</f>
        <v/>
      </c>
      <c r="Q9790" s="27">
        <f>IF(E9790="","",MAX(0,E9790-22))</f>
        <v/>
      </c>
      <c r="R9790" s="27">
        <f>IF(H9790=1,E9790,"")</f>
        <v/>
      </c>
      <c r="S9790" s="27">
        <f>IF(AND(H9790=1,J9790&lt;&gt;""),E9790-J9790,"")</f>
        <v/>
      </c>
      <c r="T9790">
        <f>IF(G9790="","",MONTH(G9790))</f>
        <v/>
      </c>
    </row>
    <row r="9791">
      <c r="A9791" s="24" t="n"/>
      <c r="B9791" s="24" t="n"/>
      <c r="C9791" s="24" t="n"/>
      <c r="D9791" s="24" t="n"/>
      <c r="E9791" s="24" t="n"/>
      <c r="F9791" s="25">
        <f>IF($E9791="","",DATE(IF($A9791="",nominal_year,$A9791),$B9791,$C9791)+($D9791-IF(LEFT(hour_conv,1)="1",1,0))/24)</f>
        <v/>
      </c>
      <c r="G9791" s="26">
        <f>IF(F9791="","",INT(F9791))</f>
        <v/>
      </c>
      <c r="H9791">
        <f>IF(G9791="","",IF(AND(MONTH(G9791)*100+DAY(G9791)&gt;=season_lo,MONTH(G9791)*100+DAY(G9791)&lt;=season_hi),1,0))</f>
        <v/>
      </c>
      <c r="I9791">
        <f>IF(G9791="","",G9791-first_day+1)</f>
        <v/>
      </c>
      <c r="J9791" s="27">
        <f>IF(I9791="","",INDEX(Daily!$J$2:$J$421,I9791))</f>
        <v/>
      </c>
      <c r="K9791" s="27">
        <f>IF(J9791="","",J9791+cat_offset)</f>
        <v/>
      </c>
      <c r="L9791" s="27">
        <f>IF(J9791="","",MAX(0,E9791-J9791)^2)</f>
        <v/>
      </c>
      <c r="M9791" s="27">
        <f>IF(J9791="","",MAX(0,E9791-(J9791+twcdh_off))^2)</f>
        <v/>
      </c>
      <c r="N9791" s="27">
        <f>IF(E9791="","",MAX(0,E9791-swcdh_thr)^2)</f>
        <v/>
      </c>
      <c r="O9791">
        <f>IF(K9791="","",ROUND(E9791-K9791,0))</f>
        <v/>
      </c>
      <c r="P9791">
        <f>IF(O9791="","",IF(O9791&gt;=1,O9791,0))</f>
        <v/>
      </c>
      <c r="Q9791" s="27">
        <f>IF(E9791="","",MAX(0,E9791-22))</f>
        <v/>
      </c>
      <c r="R9791" s="27">
        <f>IF(H9791=1,E9791,"")</f>
        <v/>
      </c>
      <c r="S9791" s="27">
        <f>IF(AND(H9791=1,J9791&lt;&gt;""),E9791-J9791,"")</f>
        <v/>
      </c>
      <c r="T9791">
        <f>IF(G9791="","",MONTH(G9791))</f>
        <v/>
      </c>
    </row>
    <row r="9792">
      <c r="A9792" s="24" t="n"/>
      <c r="B9792" s="24" t="n"/>
      <c r="C9792" s="24" t="n"/>
      <c r="D9792" s="24" t="n"/>
      <c r="E9792" s="24" t="n"/>
      <c r="F9792" s="25">
        <f>IF($E9792="","",DATE(IF($A9792="",nominal_year,$A9792),$B9792,$C9792)+($D9792-IF(LEFT(hour_conv,1)="1",1,0))/24)</f>
        <v/>
      </c>
      <c r="G9792" s="26">
        <f>IF(F9792="","",INT(F9792))</f>
        <v/>
      </c>
      <c r="H9792">
        <f>IF(G9792="","",IF(AND(MONTH(G9792)*100+DAY(G9792)&gt;=season_lo,MONTH(G9792)*100+DAY(G9792)&lt;=season_hi),1,0))</f>
        <v/>
      </c>
      <c r="I9792">
        <f>IF(G9792="","",G9792-first_day+1)</f>
        <v/>
      </c>
      <c r="J9792" s="27">
        <f>IF(I9792="","",INDEX(Daily!$J$2:$J$421,I9792))</f>
        <v/>
      </c>
      <c r="K9792" s="27">
        <f>IF(J9792="","",J9792+cat_offset)</f>
        <v/>
      </c>
      <c r="L9792" s="27">
        <f>IF(J9792="","",MAX(0,E9792-J9792)^2)</f>
        <v/>
      </c>
      <c r="M9792" s="27">
        <f>IF(J9792="","",MAX(0,E9792-(J9792+twcdh_off))^2)</f>
        <v/>
      </c>
      <c r="N9792" s="27">
        <f>IF(E9792="","",MAX(0,E9792-swcdh_thr)^2)</f>
        <v/>
      </c>
      <c r="O9792">
        <f>IF(K9792="","",ROUND(E9792-K9792,0))</f>
        <v/>
      </c>
      <c r="P9792">
        <f>IF(O9792="","",IF(O9792&gt;=1,O9792,0))</f>
        <v/>
      </c>
      <c r="Q9792" s="27">
        <f>IF(E9792="","",MAX(0,E9792-22))</f>
        <v/>
      </c>
      <c r="R9792" s="27">
        <f>IF(H9792=1,E9792,"")</f>
        <v/>
      </c>
      <c r="S9792" s="27">
        <f>IF(AND(H9792=1,J9792&lt;&gt;""),E9792-J9792,"")</f>
        <v/>
      </c>
      <c r="T9792">
        <f>IF(G9792="","",MONTH(G9792))</f>
        <v/>
      </c>
    </row>
    <row r="9793">
      <c r="A9793" s="24" t="n"/>
      <c r="B9793" s="24" t="n"/>
      <c r="C9793" s="24" t="n"/>
      <c r="D9793" s="24" t="n"/>
      <c r="E9793" s="24" t="n"/>
      <c r="F9793" s="25">
        <f>IF($E9793="","",DATE(IF($A9793="",nominal_year,$A9793),$B9793,$C9793)+($D9793-IF(LEFT(hour_conv,1)="1",1,0))/24)</f>
        <v/>
      </c>
      <c r="G9793" s="26">
        <f>IF(F9793="","",INT(F9793))</f>
        <v/>
      </c>
      <c r="H9793">
        <f>IF(G9793="","",IF(AND(MONTH(G9793)*100+DAY(G9793)&gt;=season_lo,MONTH(G9793)*100+DAY(G9793)&lt;=season_hi),1,0))</f>
        <v/>
      </c>
      <c r="I9793">
        <f>IF(G9793="","",G9793-first_day+1)</f>
        <v/>
      </c>
      <c r="J9793" s="27">
        <f>IF(I9793="","",INDEX(Daily!$J$2:$J$421,I9793))</f>
        <v/>
      </c>
      <c r="K9793" s="27">
        <f>IF(J9793="","",J9793+cat_offset)</f>
        <v/>
      </c>
      <c r="L9793" s="27">
        <f>IF(J9793="","",MAX(0,E9793-J9793)^2)</f>
        <v/>
      </c>
      <c r="M9793" s="27">
        <f>IF(J9793="","",MAX(0,E9793-(J9793+twcdh_off))^2)</f>
        <v/>
      </c>
      <c r="N9793" s="27">
        <f>IF(E9793="","",MAX(0,E9793-swcdh_thr)^2)</f>
        <v/>
      </c>
      <c r="O9793">
        <f>IF(K9793="","",ROUND(E9793-K9793,0))</f>
        <v/>
      </c>
      <c r="P9793">
        <f>IF(O9793="","",IF(O9793&gt;=1,O9793,0))</f>
        <v/>
      </c>
      <c r="Q9793" s="27">
        <f>IF(E9793="","",MAX(0,E9793-22))</f>
        <v/>
      </c>
      <c r="R9793" s="27">
        <f>IF(H9793=1,E9793,"")</f>
        <v/>
      </c>
      <c r="S9793" s="27">
        <f>IF(AND(H9793=1,J9793&lt;&gt;""),E9793-J9793,"")</f>
        <v/>
      </c>
      <c r="T9793">
        <f>IF(G9793="","",MONTH(G9793))</f>
        <v/>
      </c>
    </row>
    <row r="9794">
      <c r="A9794" s="24" t="n"/>
      <c r="B9794" s="24" t="n"/>
      <c r="C9794" s="24" t="n"/>
      <c r="D9794" s="24" t="n"/>
      <c r="E9794" s="24" t="n"/>
      <c r="F9794" s="25">
        <f>IF($E9794="","",DATE(IF($A9794="",nominal_year,$A9794),$B9794,$C9794)+($D9794-IF(LEFT(hour_conv,1)="1",1,0))/24)</f>
        <v/>
      </c>
      <c r="G9794" s="26">
        <f>IF(F9794="","",INT(F9794))</f>
        <v/>
      </c>
      <c r="H9794">
        <f>IF(G9794="","",IF(AND(MONTH(G9794)*100+DAY(G9794)&gt;=season_lo,MONTH(G9794)*100+DAY(G9794)&lt;=season_hi),1,0))</f>
        <v/>
      </c>
      <c r="I9794">
        <f>IF(G9794="","",G9794-first_day+1)</f>
        <v/>
      </c>
      <c r="J9794" s="27">
        <f>IF(I9794="","",INDEX(Daily!$J$2:$J$421,I9794))</f>
        <v/>
      </c>
      <c r="K9794" s="27">
        <f>IF(J9794="","",J9794+cat_offset)</f>
        <v/>
      </c>
      <c r="L9794" s="27">
        <f>IF(J9794="","",MAX(0,E9794-J9794)^2)</f>
        <v/>
      </c>
      <c r="M9794" s="27">
        <f>IF(J9794="","",MAX(0,E9794-(J9794+twcdh_off))^2)</f>
        <v/>
      </c>
      <c r="N9794" s="27">
        <f>IF(E9794="","",MAX(0,E9794-swcdh_thr)^2)</f>
        <v/>
      </c>
      <c r="O9794">
        <f>IF(K9794="","",ROUND(E9794-K9794,0))</f>
        <v/>
      </c>
      <c r="P9794">
        <f>IF(O9794="","",IF(O9794&gt;=1,O9794,0))</f>
        <v/>
      </c>
      <c r="Q9794" s="27">
        <f>IF(E9794="","",MAX(0,E9794-22))</f>
        <v/>
      </c>
      <c r="R9794" s="27">
        <f>IF(H9794=1,E9794,"")</f>
        <v/>
      </c>
      <c r="S9794" s="27">
        <f>IF(AND(H9794=1,J9794&lt;&gt;""),E9794-J9794,"")</f>
        <v/>
      </c>
      <c r="T9794">
        <f>IF(G9794="","",MONTH(G9794))</f>
        <v/>
      </c>
    </row>
    <row r="9795">
      <c r="A9795" s="24" t="n"/>
      <c r="B9795" s="24" t="n"/>
      <c r="C9795" s="24" t="n"/>
      <c r="D9795" s="24" t="n"/>
      <c r="E9795" s="24" t="n"/>
      <c r="F9795" s="25">
        <f>IF($E9795="","",DATE(IF($A9795="",nominal_year,$A9795),$B9795,$C9795)+($D9795-IF(LEFT(hour_conv,1)="1",1,0))/24)</f>
        <v/>
      </c>
      <c r="G9795" s="26">
        <f>IF(F9795="","",INT(F9795))</f>
        <v/>
      </c>
      <c r="H9795">
        <f>IF(G9795="","",IF(AND(MONTH(G9795)*100+DAY(G9795)&gt;=season_lo,MONTH(G9795)*100+DAY(G9795)&lt;=season_hi),1,0))</f>
        <v/>
      </c>
      <c r="I9795">
        <f>IF(G9795="","",G9795-first_day+1)</f>
        <v/>
      </c>
      <c r="J9795" s="27">
        <f>IF(I9795="","",INDEX(Daily!$J$2:$J$421,I9795))</f>
        <v/>
      </c>
      <c r="K9795" s="27">
        <f>IF(J9795="","",J9795+cat_offset)</f>
        <v/>
      </c>
      <c r="L9795" s="27">
        <f>IF(J9795="","",MAX(0,E9795-J9795)^2)</f>
        <v/>
      </c>
      <c r="M9795" s="27">
        <f>IF(J9795="","",MAX(0,E9795-(J9795+twcdh_off))^2)</f>
        <v/>
      </c>
      <c r="N9795" s="27">
        <f>IF(E9795="","",MAX(0,E9795-swcdh_thr)^2)</f>
        <v/>
      </c>
      <c r="O9795">
        <f>IF(K9795="","",ROUND(E9795-K9795,0))</f>
        <v/>
      </c>
      <c r="P9795">
        <f>IF(O9795="","",IF(O9795&gt;=1,O9795,0))</f>
        <v/>
      </c>
      <c r="Q9795" s="27">
        <f>IF(E9795="","",MAX(0,E9795-22))</f>
        <v/>
      </c>
      <c r="R9795" s="27">
        <f>IF(H9795=1,E9795,"")</f>
        <v/>
      </c>
      <c r="S9795" s="27">
        <f>IF(AND(H9795=1,J9795&lt;&gt;""),E9795-J9795,"")</f>
        <v/>
      </c>
      <c r="T9795">
        <f>IF(G9795="","",MONTH(G9795))</f>
        <v/>
      </c>
    </row>
    <row r="9796">
      <c r="A9796" s="24" t="n"/>
      <c r="B9796" s="24" t="n"/>
      <c r="C9796" s="24" t="n"/>
      <c r="D9796" s="24" t="n"/>
      <c r="E9796" s="24" t="n"/>
      <c r="F9796" s="25">
        <f>IF($E9796="","",DATE(IF($A9796="",nominal_year,$A9796),$B9796,$C9796)+($D9796-IF(LEFT(hour_conv,1)="1",1,0))/24)</f>
        <v/>
      </c>
      <c r="G9796" s="26">
        <f>IF(F9796="","",INT(F9796))</f>
        <v/>
      </c>
      <c r="H9796">
        <f>IF(G9796="","",IF(AND(MONTH(G9796)*100+DAY(G9796)&gt;=season_lo,MONTH(G9796)*100+DAY(G9796)&lt;=season_hi),1,0))</f>
        <v/>
      </c>
      <c r="I9796">
        <f>IF(G9796="","",G9796-first_day+1)</f>
        <v/>
      </c>
      <c r="J9796" s="27">
        <f>IF(I9796="","",INDEX(Daily!$J$2:$J$421,I9796))</f>
        <v/>
      </c>
      <c r="K9796" s="27">
        <f>IF(J9796="","",J9796+cat_offset)</f>
        <v/>
      </c>
      <c r="L9796" s="27">
        <f>IF(J9796="","",MAX(0,E9796-J9796)^2)</f>
        <v/>
      </c>
      <c r="M9796" s="27">
        <f>IF(J9796="","",MAX(0,E9796-(J9796+twcdh_off))^2)</f>
        <v/>
      </c>
      <c r="N9796" s="27">
        <f>IF(E9796="","",MAX(0,E9796-swcdh_thr)^2)</f>
        <v/>
      </c>
      <c r="O9796">
        <f>IF(K9796="","",ROUND(E9796-K9796,0))</f>
        <v/>
      </c>
      <c r="P9796">
        <f>IF(O9796="","",IF(O9796&gt;=1,O9796,0))</f>
        <v/>
      </c>
      <c r="Q9796" s="27">
        <f>IF(E9796="","",MAX(0,E9796-22))</f>
        <v/>
      </c>
      <c r="R9796" s="27">
        <f>IF(H9796=1,E9796,"")</f>
        <v/>
      </c>
      <c r="S9796" s="27">
        <f>IF(AND(H9796=1,J9796&lt;&gt;""),E9796-J9796,"")</f>
        <v/>
      </c>
      <c r="T9796">
        <f>IF(G9796="","",MONTH(G9796))</f>
        <v/>
      </c>
    </row>
    <row r="9797">
      <c r="A9797" s="24" t="n"/>
      <c r="B9797" s="24" t="n"/>
      <c r="C9797" s="24" t="n"/>
      <c r="D9797" s="24" t="n"/>
      <c r="E9797" s="24" t="n"/>
      <c r="F9797" s="25">
        <f>IF($E9797="","",DATE(IF($A9797="",nominal_year,$A9797),$B9797,$C9797)+($D9797-IF(LEFT(hour_conv,1)="1",1,0))/24)</f>
        <v/>
      </c>
      <c r="G9797" s="26">
        <f>IF(F9797="","",INT(F9797))</f>
        <v/>
      </c>
      <c r="H9797">
        <f>IF(G9797="","",IF(AND(MONTH(G9797)*100+DAY(G9797)&gt;=season_lo,MONTH(G9797)*100+DAY(G9797)&lt;=season_hi),1,0))</f>
        <v/>
      </c>
      <c r="I9797">
        <f>IF(G9797="","",G9797-first_day+1)</f>
        <v/>
      </c>
      <c r="J9797" s="27">
        <f>IF(I9797="","",INDEX(Daily!$J$2:$J$421,I9797))</f>
        <v/>
      </c>
      <c r="K9797" s="27">
        <f>IF(J9797="","",J9797+cat_offset)</f>
        <v/>
      </c>
      <c r="L9797" s="27">
        <f>IF(J9797="","",MAX(0,E9797-J9797)^2)</f>
        <v/>
      </c>
      <c r="M9797" s="27">
        <f>IF(J9797="","",MAX(0,E9797-(J9797+twcdh_off))^2)</f>
        <v/>
      </c>
      <c r="N9797" s="27">
        <f>IF(E9797="","",MAX(0,E9797-swcdh_thr)^2)</f>
        <v/>
      </c>
      <c r="O9797">
        <f>IF(K9797="","",ROUND(E9797-K9797,0))</f>
        <v/>
      </c>
      <c r="P9797">
        <f>IF(O9797="","",IF(O9797&gt;=1,O9797,0))</f>
        <v/>
      </c>
      <c r="Q9797" s="27">
        <f>IF(E9797="","",MAX(0,E9797-22))</f>
        <v/>
      </c>
      <c r="R9797" s="27">
        <f>IF(H9797=1,E9797,"")</f>
        <v/>
      </c>
      <c r="S9797" s="27">
        <f>IF(AND(H9797=1,J9797&lt;&gt;""),E9797-J9797,"")</f>
        <v/>
      </c>
      <c r="T9797">
        <f>IF(G9797="","",MONTH(G9797))</f>
        <v/>
      </c>
    </row>
    <row r="9798">
      <c r="A9798" s="24" t="n"/>
      <c r="B9798" s="24" t="n"/>
      <c r="C9798" s="24" t="n"/>
      <c r="D9798" s="24" t="n"/>
      <c r="E9798" s="24" t="n"/>
      <c r="F9798" s="25">
        <f>IF($E9798="","",DATE(IF($A9798="",nominal_year,$A9798),$B9798,$C9798)+($D9798-IF(LEFT(hour_conv,1)="1",1,0))/24)</f>
        <v/>
      </c>
      <c r="G9798" s="26">
        <f>IF(F9798="","",INT(F9798))</f>
        <v/>
      </c>
      <c r="H9798">
        <f>IF(G9798="","",IF(AND(MONTH(G9798)*100+DAY(G9798)&gt;=season_lo,MONTH(G9798)*100+DAY(G9798)&lt;=season_hi),1,0))</f>
        <v/>
      </c>
      <c r="I9798">
        <f>IF(G9798="","",G9798-first_day+1)</f>
        <v/>
      </c>
      <c r="J9798" s="27">
        <f>IF(I9798="","",INDEX(Daily!$J$2:$J$421,I9798))</f>
        <v/>
      </c>
      <c r="K9798" s="27">
        <f>IF(J9798="","",J9798+cat_offset)</f>
        <v/>
      </c>
      <c r="L9798" s="27">
        <f>IF(J9798="","",MAX(0,E9798-J9798)^2)</f>
        <v/>
      </c>
      <c r="M9798" s="27">
        <f>IF(J9798="","",MAX(0,E9798-(J9798+twcdh_off))^2)</f>
        <v/>
      </c>
      <c r="N9798" s="27">
        <f>IF(E9798="","",MAX(0,E9798-swcdh_thr)^2)</f>
        <v/>
      </c>
      <c r="O9798">
        <f>IF(K9798="","",ROUND(E9798-K9798,0))</f>
        <v/>
      </c>
      <c r="P9798">
        <f>IF(O9798="","",IF(O9798&gt;=1,O9798,0))</f>
        <v/>
      </c>
      <c r="Q9798" s="27">
        <f>IF(E9798="","",MAX(0,E9798-22))</f>
        <v/>
      </c>
      <c r="R9798" s="27">
        <f>IF(H9798=1,E9798,"")</f>
        <v/>
      </c>
      <c r="S9798" s="27">
        <f>IF(AND(H9798=1,J9798&lt;&gt;""),E9798-J9798,"")</f>
        <v/>
      </c>
      <c r="T9798">
        <f>IF(G9798="","",MONTH(G9798))</f>
        <v/>
      </c>
    </row>
    <row r="9799">
      <c r="A9799" s="24" t="n"/>
      <c r="B9799" s="24" t="n"/>
      <c r="C9799" s="24" t="n"/>
      <c r="D9799" s="24" t="n"/>
      <c r="E9799" s="24" t="n"/>
      <c r="F9799" s="25">
        <f>IF($E9799="","",DATE(IF($A9799="",nominal_year,$A9799),$B9799,$C9799)+($D9799-IF(LEFT(hour_conv,1)="1",1,0))/24)</f>
        <v/>
      </c>
      <c r="G9799" s="26">
        <f>IF(F9799="","",INT(F9799))</f>
        <v/>
      </c>
      <c r="H9799">
        <f>IF(G9799="","",IF(AND(MONTH(G9799)*100+DAY(G9799)&gt;=season_lo,MONTH(G9799)*100+DAY(G9799)&lt;=season_hi),1,0))</f>
        <v/>
      </c>
      <c r="I9799">
        <f>IF(G9799="","",G9799-first_day+1)</f>
        <v/>
      </c>
      <c r="J9799" s="27">
        <f>IF(I9799="","",INDEX(Daily!$J$2:$J$421,I9799))</f>
        <v/>
      </c>
      <c r="K9799" s="27">
        <f>IF(J9799="","",J9799+cat_offset)</f>
        <v/>
      </c>
      <c r="L9799" s="27">
        <f>IF(J9799="","",MAX(0,E9799-J9799)^2)</f>
        <v/>
      </c>
      <c r="M9799" s="27">
        <f>IF(J9799="","",MAX(0,E9799-(J9799+twcdh_off))^2)</f>
        <v/>
      </c>
      <c r="N9799" s="27">
        <f>IF(E9799="","",MAX(0,E9799-swcdh_thr)^2)</f>
        <v/>
      </c>
      <c r="O9799">
        <f>IF(K9799="","",ROUND(E9799-K9799,0))</f>
        <v/>
      </c>
      <c r="P9799">
        <f>IF(O9799="","",IF(O9799&gt;=1,O9799,0))</f>
        <v/>
      </c>
      <c r="Q9799" s="27">
        <f>IF(E9799="","",MAX(0,E9799-22))</f>
        <v/>
      </c>
      <c r="R9799" s="27">
        <f>IF(H9799=1,E9799,"")</f>
        <v/>
      </c>
      <c r="S9799" s="27">
        <f>IF(AND(H9799=1,J9799&lt;&gt;""),E9799-J9799,"")</f>
        <v/>
      </c>
      <c r="T9799">
        <f>IF(G9799="","",MONTH(G9799))</f>
        <v/>
      </c>
    </row>
    <row r="9800">
      <c r="A9800" s="24" t="n"/>
      <c r="B9800" s="24" t="n"/>
      <c r="C9800" s="24" t="n"/>
      <c r="D9800" s="24" t="n"/>
      <c r="E9800" s="24" t="n"/>
      <c r="F9800" s="25">
        <f>IF($E9800="","",DATE(IF($A9800="",nominal_year,$A9800),$B9800,$C9800)+($D9800-IF(LEFT(hour_conv,1)="1",1,0))/24)</f>
        <v/>
      </c>
      <c r="G9800" s="26">
        <f>IF(F9800="","",INT(F9800))</f>
        <v/>
      </c>
      <c r="H9800">
        <f>IF(G9800="","",IF(AND(MONTH(G9800)*100+DAY(G9800)&gt;=season_lo,MONTH(G9800)*100+DAY(G9800)&lt;=season_hi),1,0))</f>
        <v/>
      </c>
      <c r="I9800">
        <f>IF(G9800="","",G9800-first_day+1)</f>
        <v/>
      </c>
      <c r="J9800" s="27">
        <f>IF(I9800="","",INDEX(Daily!$J$2:$J$421,I9800))</f>
        <v/>
      </c>
      <c r="K9800" s="27">
        <f>IF(J9800="","",J9800+cat_offset)</f>
        <v/>
      </c>
      <c r="L9800" s="27">
        <f>IF(J9800="","",MAX(0,E9800-J9800)^2)</f>
        <v/>
      </c>
      <c r="M9800" s="27">
        <f>IF(J9800="","",MAX(0,E9800-(J9800+twcdh_off))^2)</f>
        <v/>
      </c>
      <c r="N9800" s="27">
        <f>IF(E9800="","",MAX(0,E9800-swcdh_thr)^2)</f>
        <v/>
      </c>
      <c r="O9800">
        <f>IF(K9800="","",ROUND(E9800-K9800,0))</f>
        <v/>
      </c>
      <c r="P9800">
        <f>IF(O9800="","",IF(O9800&gt;=1,O9800,0))</f>
        <v/>
      </c>
      <c r="Q9800" s="27">
        <f>IF(E9800="","",MAX(0,E9800-22))</f>
        <v/>
      </c>
      <c r="R9800" s="27">
        <f>IF(H9800=1,E9800,"")</f>
        <v/>
      </c>
      <c r="S9800" s="27">
        <f>IF(AND(H9800=1,J9800&lt;&gt;""),E9800-J9800,"")</f>
        <v/>
      </c>
      <c r="T9800">
        <f>IF(G9800="","",MONTH(G9800))</f>
        <v/>
      </c>
    </row>
    <row r="9801">
      <c r="A9801" s="24" t="n"/>
      <c r="B9801" s="24" t="n"/>
      <c r="C9801" s="24" t="n"/>
      <c r="D9801" s="24" t="n"/>
      <c r="E9801" s="24" t="n"/>
      <c r="F9801" s="25">
        <f>IF($E9801="","",DATE(IF($A9801="",nominal_year,$A9801),$B9801,$C9801)+($D9801-IF(LEFT(hour_conv,1)="1",1,0))/24)</f>
        <v/>
      </c>
      <c r="G9801" s="26">
        <f>IF(F9801="","",INT(F9801))</f>
        <v/>
      </c>
      <c r="H9801">
        <f>IF(G9801="","",IF(AND(MONTH(G9801)*100+DAY(G9801)&gt;=season_lo,MONTH(G9801)*100+DAY(G9801)&lt;=season_hi),1,0))</f>
        <v/>
      </c>
      <c r="I9801">
        <f>IF(G9801="","",G9801-first_day+1)</f>
        <v/>
      </c>
      <c r="J9801" s="27">
        <f>IF(I9801="","",INDEX(Daily!$J$2:$J$421,I9801))</f>
        <v/>
      </c>
      <c r="K9801" s="27">
        <f>IF(J9801="","",J9801+cat_offset)</f>
        <v/>
      </c>
      <c r="L9801" s="27">
        <f>IF(J9801="","",MAX(0,E9801-J9801)^2)</f>
        <v/>
      </c>
      <c r="M9801" s="27">
        <f>IF(J9801="","",MAX(0,E9801-(J9801+twcdh_off))^2)</f>
        <v/>
      </c>
      <c r="N9801" s="27">
        <f>IF(E9801="","",MAX(0,E9801-swcdh_thr)^2)</f>
        <v/>
      </c>
      <c r="O9801">
        <f>IF(K9801="","",ROUND(E9801-K9801,0))</f>
        <v/>
      </c>
      <c r="P9801">
        <f>IF(O9801="","",IF(O9801&gt;=1,O9801,0))</f>
        <v/>
      </c>
      <c r="Q9801" s="27">
        <f>IF(E9801="","",MAX(0,E9801-22))</f>
        <v/>
      </c>
      <c r="R9801" s="27">
        <f>IF(H9801=1,E9801,"")</f>
        <v/>
      </c>
      <c r="S9801" s="27">
        <f>IF(AND(H9801=1,J9801&lt;&gt;""),E9801-J9801,"")</f>
        <v/>
      </c>
      <c r="T9801">
        <f>IF(G9801="","",MONTH(G9801))</f>
        <v/>
      </c>
    </row>
    <row r="9802">
      <c r="A9802" s="24" t="n"/>
      <c r="B9802" s="24" t="n"/>
      <c r="C9802" s="24" t="n"/>
      <c r="D9802" s="24" t="n"/>
      <c r="E9802" s="24" t="n"/>
      <c r="F9802" s="25">
        <f>IF($E9802="","",DATE(IF($A9802="",nominal_year,$A9802),$B9802,$C9802)+($D9802-IF(LEFT(hour_conv,1)="1",1,0))/24)</f>
        <v/>
      </c>
      <c r="G9802" s="26">
        <f>IF(F9802="","",INT(F9802))</f>
        <v/>
      </c>
      <c r="H9802">
        <f>IF(G9802="","",IF(AND(MONTH(G9802)*100+DAY(G9802)&gt;=season_lo,MONTH(G9802)*100+DAY(G9802)&lt;=season_hi),1,0))</f>
        <v/>
      </c>
      <c r="I9802">
        <f>IF(G9802="","",G9802-first_day+1)</f>
        <v/>
      </c>
      <c r="J9802" s="27">
        <f>IF(I9802="","",INDEX(Daily!$J$2:$J$421,I9802))</f>
        <v/>
      </c>
      <c r="K9802" s="27">
        <f>IF(J9802="","",J9802+cat_offset)</f>
        <v/>
      </c>
      <c r="L9802" s="27">
        <f>IF(J9802="","",MAX(0,E9802-J9802)^2)</f>
        <v/>
      </c>
      <c r="M9802" s="27">
        <f>IF(J9802="","",MAX(0,E9802-(J9802+twcdh_off))^2)</f>
        <v/>
      </c>
      <c r="N9802" s="27">
        <f>IF(E9802="","",MAX(0,E9802-swcdh_thr)^2)</f>
        <v/>
      </c>
      <c r="O9802">
        <f>IF(K9802="","",ROUND(E9802-K9802,0))</f>
        <v/>
      </c>
      <c r="P9802">
        <f>IF(O9802="","",IF(O9802&gt;=1,O9802,0))</f>
        <v/>
      </c>
      <c r="Q9802" s="27">
        <f>IF(E9802="","",MAX(0,E9802-22))</f>
        <v/>
      </c>
      <c r="R9802" s="27">
        <f>IF(H9802=1,E9802,"")</f>
        <v/>
      </c>
      <c r="S9802" s="27">
        <f>IF(AND(H9802=1,J9802&lt;&gt;""),E9802-J9802,"")</f>
        <v/>
      </c>
      <c r="T9802">
        <f>IF(G9802="","",MONTH(G9802))</f>
        <v/>
      </c>
    </row>
    <row r="9803">
      <c r="A9803" s="24" t="n"/>
      <c r="B9803" s="24" t="n"/>
      <c r="C9803" s="24" t="n"/>
      <c r="D9803" s="24" t="n"/>
      <c r="E9803" s="24" t="n"/>
      <c r="F9803" s="25">
        <f>IF($E9803="","",DATE(IF($A9803="",nominal_year,$A9803),$B9803,$C9803)+($D9803-IF(LEFT(hour_conv,1)="1",1,0))/24)</f>
        <v/>
      </c>
      <c r="G9803" s="26">
        <f>IF(F9803="","",INT(F9803))</f>
        <v/>
      </c>
      <c r="H9803">
        <f>IF(G9803="","",IF(AND(MONTH(G9803)*100+DAY(G9803)&gt;=season_lo,MONTH(G9803)*100+DAY(G9803)&lt;=season_hi),1,0))</f>
        <v/>
      </c>
      <c r="I9803">
        <f>IF(G9803="","",G9803-first_day+1)</f>
        <v/>
      </c>
      <c r="J9803" s="27">
        <f>IF(I9803="","",INDEX(Daily!$J$2:$J$421,I9803))</f>
        <v/>
      </c>
      <c r="K9803" s="27">
        <f>IF(J9803="","",J9803+cat_offset)</f>
        <v/>
      </c>
      <c r="L9803" s="27">
        <f>IF(J9803="","",MAX(0,E9803-J9803)^2)</f>
        <v/>
      </c>
      <c r="M9803" s="27">
        <f>IF(J9803="","",MAX(0,E9803-(J9803+twcdh_off))^2)</f>
        <v/>
      </c>
      <c r="N9803" s="27">
        <f>IF(E9803="","",MAX(0,E9803-swcdh_thr)^2)</f>
        <v/>
      </c>
      <c r="O9803">
        <f>IF(K9803="","",ROUND(E9803-K9803,0))</f>
        <v/>
      </c>
      <c r="P9803">
        <f>IF(O9803="","",IF(O9803&gt;=1,O9803,0))</f>
        <v/>
      </c>
      <c r="Q9803" s="27">
        <f>IF(E9803="","",MAX(0,E9803-22))</f>
        <v/>
      </c>
      <c r="R9803" s="27">
        <f>IF(H9803=1,E9803,"")</f>
        <v/>
      </c>
      <c r="S9803" s="27">
        <f>IF(AND(H9803=1,J9803&lt;&gt;""),E9803-J9803,"")</f>
        <v/>
      </c>
      <c r="T9803">
        <f>IF(G9803="","",MONTH(G9803))</f>
        <v/>
      </c>
    </row>
    <row r="9804">
      <c r="A9804" s="24" t="n"/>
      <c r="B9804" s="24" t="n"/>
      <c r="C9804" s="24" t="n"/>
      <c r="D9804" s="24" t="n"/>
      <c r="E9804" s="24" t="n"/>
      <c r="F9804" s="25">
        <f>IF($E9804="","",DATE(IF($A9804="",nominal_year,$A9804),$B9804,$C9804)+($D9804-IF(LEFT(hour_conv,1)="1",1,0))/24)</f>
        <v/>
      </c>
      <c r="G9804" s="26">
        <f>IF(F9804="","",INT(F9804))</f>
        <v/>
      </c>
      <c r="H9804">
        <f>IF(G9804="","",IF(AND(MONTH(G9804)*100+DAY(G9804)&gt;=season_lo,MONTH(G9804)*100+DAY(G9804)&lt;=season_hi),1,0))</f>
        <v/>
      </c>
      <c r="I9804">
        <f>IF(G9804="","",G9804-first_day+1)</f>
        <v/>
      </c>
      <c r="J9804" s="27">
        <f>IF(I9804="","",INDEX(Daily!$J$2:$J$421,I9804))</f>
        <v/>
      </c>
      <c r="K9804" s="27">
        <f>IF(J9804="","",J9804+cat_offset)</f>
        <v/>
      </c>
      <c r="L9804" s="27">
        <f>IF(J9804="","",MAX(0,E9804-J9804)^2)</f>
        <v/>
      </c>
      <c r="M9804" s="27">
        <f>IF(J9804="","",MAX(0,E9804-(J9804+twcdh_off))^2)</f>
        <v/>
      </c>
      <c r="N9804" s="27">
        <f>IF(E9804="","",MAX(0,E9804-swcdh_thr)^2)</f>
        <v/>
      </c>
      <c r="O9804">
        <f>IF(K9804="","",ROUND(E9804-K9804,0))</f>
        <v/>
      </c>
      <c r="P9804">
        <f>IF(O9804="","",IF(O9804&gt;=1,O9804,0))</f>
        <v/>
      </c>
      <c r="Q9804" s="27">
        <f>IF(E9804="","",MAX(0,E9804-22))</f>
        <v/>
      </c>
      <c r="R9804" s="27">
        <f>IF(H9804=1,E9804,"")</f>
        <v/>
      </c>
      <c r="S9804" s="27">
        <f>IF(AND(H9804=1,J9804&lt;&gt;""),E9804-J9804,"")</f>
        <v/>
      </c>
      <c r="T9804">
        <f>IF(G9804="","",MONTH(G9804))</f>
        <v/>
      </c>
    </row>
    <row r="9805">
      <c r="A9805" s="24" t="n"/>
      <c r="B9805" s="24" t="n"/>
      <c r="C9805" s="24" t="n"/>
      <c r="D9805" s="24" t="n"/>
      <c r="E9805" s="24" t="n"/>
      <c r="F9805" s="25">
        <f>IF($E9805="","",DATE(IF($A9805="",nominal_year,$A9805),$B9805,$C9805)+($D9805-IF(LEFT(hour_conv,1)="1",1,0))/24)</f>
        <v/>
      </c>
      <c r="G9805" s="26">
        <f>IF(F9805="","",INT(F9805))</f>
        <v/>
      </c>
      <c r="H9805">
        <f>IF(G9805="","",IF(AND(MONTH(G9805)*100+DAY(G9805)&gt;=season_lo,MONTH(G9805)*100+DAY(G9805)&lt;=season_hi),1,0))</f>
        <v/>
      </c>
      <c r="I9805">
        <f>IF(G9805="","",G9805-first_day+1)</f>
        <v/>
      </c>
      <c r="J9805" s="27">
        <f>IF(I9805="","",INDEX(Daily!$J$2:$J$421,I9805))</f>
        <v/>
      </c>
      <c r="K9805" s="27">
        <f>IF(J9805="","",J9805+cat_offset)</f>
        <v/>
      </c>
      <c r="L9805" s="27">
        <f>IF(J9805="","",MAX(0,E9805-J9805)^2)</f>
        <v/>
      </c>
      <c r="M9805" s="27">
        <f>IF(J9805="","",MAX(0,E9805-(J9805+twcdh_off))^2)</f>
        <v/>
      </c>
      <c r="N9805" s="27">
        <f>IF(E9805="","",MAX(0,E9805-swcdh_thr)^2)</f>
        <v/>
      </c>
      <c r="O9805">
        <f>IF(K9805="","",ROUND(E9805-K9805,0))</f>
        <v/>
      </c>
      <c r="P9805">
        <f>IF(O9805="","",IF(O9805&gt;=1,O9805,0))</f>
        <v/>
      </c>
      <c r="Q9805" s="27">
        <f>IF(E9805="","",MAX(0,E9805-22))</f>
        <v/>
      </c>
      <c r="R9805" s="27">
        <f>IF(H9805=1,E9805,"")</f>
        <v/>
      </c>
      <c r="S9805" s="27">
        <f>IF(AND(H9805=1,J9805&lt;&gt;""),E9805-J9805,"")</f>
        <v/>
      </c>
      <c r="T9805">
        <f>IF(G9805="","",MONTH(G9805))</f>
        <v/>
      </c>
    </row>
    <row r="9806">
      <c r="A9806" s="24" t="n"/>
      <c r="B9806" s="24" t="n"/>
      <c r="C9806" s="24" t="n"/>
      <c r="D9806" s="24" t="n"/>
      <c r="E9806" s="24" t="n"/>
      <c r="F9806" s="25">
        <f>IF($E9806="","",DATE(IF($A9806="",nominal_year,$A9806),$B9806,$C9806)+($D9806-IF(LEFT(hour_conv,1)="1",1,0))/24)</f>
        <v/>
      </c>
      <c r="G9806" s="26">
        <f>IF(F9806="","",INT(F9806))</f>
        <v/>
      </c>
      <c r="H9806">
        <f>IF(G9806="","",IF(AND(MONTH(G9806)*100+DAY(G9806)&gt;=season_lo,MONTH(G9806)*100+DAY(G9806)&lt;=season_hi),1,0))</f>
        <v/>
      </c>
      <c r="I9806">
        <f>IF(G9806="","",G9806-first_day+1)</f>
        <v/>
      </c>
      <c r="J9806" s="27">
        <f>IF(I9806="","",INDEX(Daily!$J$2:$J$421,I9806))</f>
        <v/>
      </c>
      <c r="K9806" s="27">
        <f>IF(J9806="","",J9806+cat_offset)</f>
        <v/>
      </c>
      <c r="L9806" s="27">
        <f>IF(J9806="","",MAX(0,E9806-J9806)^2)</f>
        <v/>
      </c>
      <c r="M9806" s="27">
        <f>IF(J9806="","",MAX(0,E9806-(J9806+twcdh_off))^2)</f>
        <v/>
      </c>
      <c r="N9806" s="27">
        <f>IF(E9806="","",MAX(0,E9806-swcdh_thr)^2)</f>
        <v/>
      </c>
      <c r="O9806">
        <f>IF(K9806="","",ROUND(E9806-K9806,0))</f>
        <v/>
      </c>
      <c r="P9806">
        <f>IF(O9806="","",IF(O9806&gt;=1,O9806,0))</f>
        <v/>
      </c>
      <c r="Q9806" s="27">
        <f>IF(E9806="","",MAX(0,E9806-22))</f>
        <v/>
      </c>
      <c r="R9806" s="27">
        <f>IF(H9806=1,E9806,"")</f>
        <v/>
      </c>
      <c r="S9806" s="27">
        <f>IF(AND(H9806=1,J9806&lt;&gt;""),E9806-J9806,"")</f>
        <v/>
      </c>
      <c r="T9806">
        <f>IF(G9806="","",MONTH(G9806))</f>
        <v/>
      </c>
    </row>
    <row r="9807">
      <c r="A9807" s="24" t="n"/>
      <c r="B9807" s="24" t="n"/>
      <c r="C9807" s="24" t="n"/>
      <c r="D9807" s="24" t="n"/>
      <c r="E9807" s="24" t="n"/>
      <c r="F9807" s="25">
        <f>IF($E9807="","",DATE(IF($A9807="",nominal_year,$A9807),$B9807,$C9807)+($D9807-IF(LEFT(hour_conv,1)="1",1,0))/24)</f>
        <v/>
      </c>
      <c r="G9807" s="26">
        <f>IF(F9807="","",INT(F9807))</f>
        <v/>
      </c>
      <c r="H9807">
        <f>IF(G9807="","",IF(AND(MONTH(G9807)*100+DAY(G9807)&gt;=season_lo,MONTH(G9807)*100+DAY(G9807)&lt;=season_hi),1,0))</f>
        <v/>
      </c>
      <c r="I9807">
        <f>IF(G9807="","",G9807-first_day+1)</f>
        <v/>
      </c>
      <c r="J9807" s="27">
        <f>IF(I9807="","",INDEX(Daily!$J$2:$J$421,I9807))</f>
        <v/>
      </c>
      <c r="K9807" s="27">
        <f>IF(J9807="","",J9807+cat_offset)</f>
        <v/>
      </c>
      <c r="L9807" s="27">
        <f>IF(J9807="","",MAX(0,E9807-J9807)^2)</f>
        <v/>
      </c>
      <c r="M9807" s="27">
        <f>IF(J9807="","",MAX(0,E9807-(J9807+twcdh_off))^2)</f>
        <v/>
      </c>
      <c r="N9807" s="27">
        <f>IF(E9807="","",MAX(0,E9807-swcdh_thr)^2)</f>
        <v/>
      </c>
      <c r="O9807">
        <f>IF(K9807="","",ROUND(E9807-K9807,0))</f>
        <v/>
      </c>
      <c r="P9807">
        <f>IF(O9807="","",IF(O9807&gt;=1,O9807,0))</f>
        <v/>
      </c>
      <c r="Q9807" s="27">
        <f>IF(E9807="","",MAX(0,E9807-22))</f>
        <v/>
      </c>
      <c r="R9807" s="27">
        <f>IF(H9807=1,E9807,"")</f>
        <v/>
      </c>
      <c r="S9807" s="27">
        <f>IF(AND(H9807=1,J9807&lt;&gt;""),E9807-J9807,"")</f>
        <v/>
      </c>
      <c r="T9807">
        <f>IF(G9807="","",MONTH(G9807))</f>
        <v/>
      </c>
    </row>
    <row r="9808">
      <c r="A9808" s="24" t="n"/>
      <c r="B9808" s="24" t="n"/>
      <c r="C9808" s="24" t="n"/>
      <c r="D9808" s="24" t="n"/>
      <c r="E9808" s="24" t="n"/>
      <c r="F9808" s="25">
        <f>IF($E9808="","",DATE(IF($A9808="",nominal_year,$A9808),$B9808,$C9808)+($D9808-IF(LEFT(hour_conv,1)="1",1,0))/24)</f>
        <v/>
      </c>
      <c r="G9808" s="26">
        <f>IF(F9808="","",INT(F9808))</f>
        <v/>
      </c>
      <c r="H9808">
        <f>IF(G9808="","",IF(AND(MONTH(G9808)*100+DAY(G9808)&gt;=season_lo,MONTH(G9808)*100+DAY(G9808)&lt;=season_hi),1,0))</f>
        <v/>
      </c>
      <c r="I9808">
        <f>IF(G9808="","",G9808-first_day+1)</f>
        <v/>
      </c>
      <c r="J9808" s="27">
        <f>IF(I9808="","",INDEX(Daily!$J$2:$J$421,I9808))</f>
        <v/>
      </c>
      <c r="K9808" s="27">
        <f>IF(J9808="","",J9808+cat_offset)</f>
        <v/>
      </c>
      <c r="L9808" s="27">
        <f>IF(J9808="","",MAX(0,E9808-J9808)^2)</f>
        <v/>
      </c>
      <c r="M9808" s="27">
        <f>IF(J9808="","",MAX(0,E9808-(J9808+twcdh_off))^2)</f>
        <v/>
      </c>
      <c r="N9808" s="27">
        <f>IF(E9808="","",MAX(0,E9808-swcdh_thr)^2)</f>
        <v/>
      </c>
      <c r="O9808">
        <f>IF(K9808="","",ROUND(E9808-K9808,0))</f>
        <v/>
      </c>
      <c r="P9808">
        <f>IF(O9808="","",IF(O9808&gt;=1,O9808,0))</f>
        <v/>
      </c>
      <c r="Q9808" s="27">
        <f>IF(E9808="","",MAX(0,E9808-22))</f>
        <v/>
      </c>
      <c r="R9808" s="27">
        <f>IF(H9808=1,E9808,"")</f>
        <v/>
      </c>
      <c r="S9808" s="27">
        <f>IF(AND(H9808=1,J9808&lt;&gt;""),E9808-J9808,"")</f>
        <v/>
      </c>
      <c r="T9808">
        <f>IF(G9808="","",MONTH(G9808))</f>
        <v/>
      </c>
    </row>
    <row r="9809">
      <c r="A9809" s="24" t="n"/>
      <c r="B9809" s="24" t="n"/>
      <c r="C9809" s="24" t="n"/>
      <c r="D9809" s="24" t="n"/>
      <c r="E9809" s="24" t="n"/>
      <c r="F9809" s="25">
        <f>IF($E9809="","",DATE(IF($A9809="",nominal_year,$A9809),$B9809,$C9809)+($D9809-IF(LEFT(hour_conv,1)="1",1,0))/24)</f>
        <v/>
      </c>
      <c r="G9809" s="26">
        <f>IF(F9809="","",INT(F9809))</f>
        <v/>
      </c>
      <c r="H9809">
        <f>IF(G9809="","",IF(AND(MONTH(G9809)*100+DAY(G9809)&gt;=season_lo,MONTH(G9809)*100+DAY(G9809)&lt;=season_hi),1,0))</f>
        <v/>
      </c>
      <c r="I9809">
        <f>IF(G9809="","",G9809-first_day+1)</f>
        <v/>
      </c>
      <c r="J9809" s="27">
        <f>IF(I9809="","",INDEX(Daily!$J$2:$J$421,I9809))</f>
        <v/>
      </c>
      <c r="K9809" s="27">
        <f>IF(J9809="","",J9809+cat_offset)</f>
        <v/>
      </c>
      <c r="L9809" s="27">
        <f>IF(J9809="","",MAX(0,E9809-J9809)^2)</f>
        <v/>
      </c>
      <c r="M9809" s="27">
        <f>IF(J9809="","",MAX(0,E9809-(J9809+twcdh_off))^2)</f>
        <v/>
      </c>
      <c r="N9809" s="27">
        <f>IF(E9809="","",MAX(0,E9809-swcdh_thr)^2)</f>
        <v/>
      </c>
      <c r="O9809">
        <f>IF(K9809="","",ROUND(E9809-K9809,0))</f>
        <v/>
      </c>
      <c r="P9809">
        <f>IF(O9809="","",IF(O9809&gt;=1,O9809,0))</f>
        <v/>
      </c>
      <c r="Q9809" s="27">
        <f>IF(E9809="","",MAX(0,E9809-22))</f>
        <v/>
      </c>
      <c r="R9809" s="27">
        <f>IF(H9809=1,E9809,"")</f>
        <v/>
      </c>
      <c r="S9809" s="27">
        <f>IF(AND(H9809=1,J9809&lt;&gt;""),E9809-J9809,"")</f>
        <v/>
      </c>
      <c r="T9809">
        <f>IF(G9809="","",MONTH(G9809))</f>
        <v/>
      </c>
    </row>
    <row r="9810">
      <c r="A9810" s="24" t="n"/>
      <c r="B9810" s="24" t="n"/>
      <c r="C9810" s="24" t="n"/>
      <c r="D9810" s="24" t="n"/>
      <c r="E9810" s="24" t="n"/>
      <c r="F9810" s="25">
        <f>IF($E9810="","",DATE(IF($A9810="",nominal_year,$A9810),$B9810,$C9810)+($D9810-IF(LEFT(hour_conv,1)="1",1,0))/24)</f>
        <v/>
      </c>
      <c r="G9810" s="26">
        <f>IF(F9810="","",INT(F9810))</f>
        <v/>
      </c>
      <c r="H9810">
        <f>IF(G9810="","",IF(AND(MONTH(G9810)*100+DAY(G9810)&gt;=season_lo,MONTH(G9810)*100+DAY(G9810)&lt;=season_hi),1,0))</f>
        <v/>
      </c>
      <c r="I9810">
        <f>IF(G9810="","",G9810-first_day+1)</f>
        <v/>
      </c>
      <c r="J9810" s="27">
        <f>IF(I9810="","",INDEX(Daily!$J$2:$J$421,I9810))</f>
        <v/>
      </c>
      <c r="K9810" s="27">
        <f>IF(J9810="","",J9810+cat_offset)</f>
        <v/>
      </c>
      <c r="L9810" s="27">
        <f>IF(J9810="","",MAX(0,E9810-J9810)^2)</f>
        <v/>
      </c>
      <c r="M9810" s="27">
        <f>IF(J9810="","",MAX(0,E9810-(J9810+twcdh_off))^2)</f>
        <v/>
      </c>
      <c r="N9810" s="27">
        <f>IF(E9810="","",MAX(0,E9810-swcdh_thr)^2)</f>
        <v/>
      </c>
      <c r="O9810">
        <f>IF(K9810="","",ROUND(E9810-K9810,0))</f>
        <v/>
      </c>
      <c r="P9810">
        <f>IF(O9810="","",IF(O9810&gt;=1,O9810,0))</f>
        <v/>
      </c>
      <c r="Q9810" s="27">
        <f>IF(E9810="","",MAX(0,E9810-22))</f>
        <v/>
      </c>
      <c r="R9810" s="27">
        <f>IF(H9810=1,E9810,"")</f>
        <v/>
      </c>
      <c r="S9810" s="27">
        <f>IF(AND(H9810=1,J9810&lt;&gt;""),E9810-J9810,"")</f>
        <v/>
      </c>
      <c r="T9810">
        <f>IF(G9810="","",MONTH(G9810))</f>
        <v/>
      </c>
    </row>
    <row r="9811">
      <c r="A9811" s="24" t="n"/>
      <c r="B9811" s="24" t="n"/>
      <c r="C9811" s="24" t="n"/>
      <c r="D9811" s="24" t="n"/>
      <c r="E9811" s="24" t="n"/>
      <c r="F9811" s="25">
        <f>IF($E9811="","",DATE(IF($A9811="",nominal_year,$A9811),$B9811,$C9811)+($D9811-IF(LEFT(hour_conv,1)="1",1,0))/24)</f>
        <v/>
      </c>
      <c r="G9811" s="26">
        <f>IF(F9811="","",INT(F9811))</f>
        <v/>
      </c>
      <c r="H9811">
        <f>IF(G9811="","",IF(AND(MONTH(G9811)*100+DAY(G9811)&gt;=season_lo,MONTH(G9811)*100+DAY(G9811)&lt;=season_hi),1,0))</f>
        <v/>
      </c>
      <c r="I9811">
        <f>IF(G9811="","",G9811-first_day+1)</f>
        <v/>
      </c>
      <c r="J9811" s="27">
        <f>IF(I9811="","",INDEX(Daily!$J$2:$J$421,I9811))</f>
        <v/>
      </c>
      <c r="K9811" s="27">
        <f>IF(J9811="","",J9811+cat_offset)</f>
        <v/>
      </c>
      <c r="L9811" s="27">
        <f>IF(J9811="","",MAX(0,E9811-J9811)^2)</f>
        <v/>
      </c>
      <c r="M9811" s="27">
        <f>IF(J9811="","",MAX(0,E9811-(J9811+twcdh_off))^2)</f>
        <v/>
      </c>
      <c r="N9811" s="27">
        <f>IF(E9811="","",MAX(0,E9811-swcdh_thr)^2)</f>
        <v/>
      </c>
      <c r="O9811">
        <f>IF(K9811="","",ROUND(E9811-K9811,0))</f>
        <v/>
      </c>
      <c r="P9811">
        <f>IF(O9811="","",IF(O9811&gt;=1,O9811,0))</f>
        <v/>
      </c>
      <c r="Q9811" s="27">
        <f>IF(E9811="","",MAX(0,E9811-22))</f>
        <v/>
      </c>
      <c r="R9811" s="27">
        <f>IF(H9811=1,E9811,"")</f>
        <v/>
      </c>
      <c r="S9811" s="27">
        <f>IF(AND(H9811=1,J9811&lt;&gt;""),E9811-J9811,"")</f>
        <v/>
      </c>
      <c r="T9811">
        <f>IF(G9811="","",MONTH(G9811))</f>
        <v/>
      </c>
    </row>
    <row r="9812">
      <c r="A9812" s="24" t="n"/>
      <c r="B9812" s="24" t="n"/>
      <c r="C9812" s="24" t="n"/>
      <c r="D9812" s="24" t="n"/>
      <c r="E9812" s="24" t="n"/>
      <c r="F9812" s="25">
        <f>IF($E9812="","",DATE(IF($A9812="",nominal_year,$A9812),$B9812,$C9812)+($D9812-IF(LEFT(hour_conv,1)="1",1,0))/24)</f>
        <v/>
      </c>
      <c r="G9812" s="26">
        <f>IF(F9812="","",INT(F9812))</f>
        <v/>
      </c>
      <c r="H9812">
        <f>IF(G9812="","",IF(AND(MONTH(G9812)*100+DAY(G9812)&gt;=season_lo,MONTH(G9812)*100+DAY(G9812)&lt;=season_hi),1,0))</f>
        <v/>
      </c>
      <c r="I9812">
        <f>IF(G9812="","",G9812-first_day+1)</f>
        <v/>
      </c>
      <c r="J9812" s="27">
        <f>IF(I9812="","",INDEX(Daily!$J$2:$J$421,I9812))</f>
        <v/>
      </c>
      <c r="K9812" s="27">
        <f>IF(J9812="","",J9812+cat_offset)</f>
        <v/>
      </c>
      <c r="L9812" s="27">
        <f>IF(J9812="","",MAX(0,E9812-J9812)^2)</f>
        <v/>
      </c>
      <c r="M9812" s="27">
        <f>IF(J9812="","",MAX(0,E9812-(J9812+twcdh_off))^2)</f>
        <v/>
      </c>
      <c r="N9812" s="27">
        <f>IF(E9812="","",MAX(0,E9812-swcdh_thr)^2)</f>
        <v/>
      </c>
      <c r="O9812">
        <f>IF(K9812="","",ROUND(E9812-K9812,0))</f>
        <v/>
      </c>
      <c r="P9812">
        <f>IF(O9812="","",IF(O9812&gt;=1,O9812,0))</f>
        <v/>
      </c>
      <c r="Q9812" s="27">
        <f>IF(E9812="","",MAX(0,E9812-22))</f>
        <v/>
      </c>
      <c r="R9812" s="27">
        <f>IF(H9812=1,E9812,"")</f>
        <v/>
      </c>
      <c r="S9812" s="27">
        <f>IF(AND(H9812=1,J9812&lt;&gt;""),E9812-J9812,"")</f>
        <v/>
      </c>
      <c r="T9812">
        <f>IF(G9812="","",MONTH(G9812))</f>
        <v/>
      </c>
    </row>
    <row r="9813">
      <c r="A9813" s="24" t="n"/>
      <c r="B9813" s="24" t="n"/>
      <c r="C9813" s="24" t="n"/>
      <c r="D9813" s="24" t="n"/>
      <c r="E9813" s="24" t="n"/>
      <c r="F9813" s="25">
        <f>IF($E9813="","",DATE(IF($A9813="",nominal_year,$A9813),$B9813,$C9813)+($D9813-IF(LEFT(hour_conv,1)="1",1,0))/24)</f>
        <v/>
      </c>
      <c r="G9813" s="26">
        <f>IF(F9813="","",INT(F9813))</f>
        <v/>
      </c>
      <c r="H9813">
        <f>IF(G9813="","",IF(AND(MONTH(G9813)*100+DAY(G9813)&gt;=season_lo,MONTH(G9813)*100+DAY(G9813)&lt;=season_hi),1,0))</f>
        <v/>
      </c>
      <c r="I9813">
        <f>IF(G9813="","",G9813-first_day+1)</f>
        <v/>
      </c>
      <c r="J9813" s="27">
        <f>IF(I9813="","",INDEX(Daily!$J$2:$J$421,I9813))</f>
        <v/>
      </c>
      <c r="K9813" s="27">
        <f>IF(J9813="","",J9813+cat_offset)</f>
        <v/>
      </c>
      <c r="L9813" s="27">
        <f>IF(J9813="","",MAX(0,E9813-J9813)^2)</f>
        <v/>
      </c>
      <c r="M9813" s="27">
        <f>IF(J9813="","",MAX(0,E9813-(J9813+twcdh_off))^2)</f>
        <v/>
      </c>
      <c r="N9813" s="27">
        <f>IF(E9813="","",MAX(0,E9813-swcdh_thr)^2)</f>
        <v/>
      </c>
      <c r="O9813">
        <f>IF(K9813="","",ROUND(E9813-K9813,0))</f>
        <v/>
      </c>
      <c r="P9813">
        <f>IF(O9813="","",IF(O9813&gt;=1,O9813,0))</f>
        <v/>
      </c>
      <c r="Q9813" s="27">
        <f>IF(E9813="","",MAX(0,E9813-22))</f>
        <v/>
      </c>
      <c r="R9813" s="27">
        <f>IF(H9813=1,E9813,"")</f>
        <v/>
      </c>
      <c r="S9813" s="27">
        <f>IF(AND(H9813=1,J9813&lt;&gt;""),E9813-J9813,"")</f>
        <v/>
      </c>
      <c r="T9813">
        <f>IF(G9813="","",MONTH(G9813))</f>
        <v/>
      </c>
    </row>
    <row r="9814">
      <c r="A9814" s="24" t="n"/>
      <c r="B9814" s="24" t="n"/>
      <c r="C9814" s="24" t="n"/>
      <c r="D9814" s="24" t="n"/>
      <c r="E9814" s="24" t="n"/>
      <c r="F9814" s="25">
        <f>IF($E9814="","",DATE(IF($A9814="",nominal_year,$A9814),$B9814,$C9814)+($D9814-IF(LEFT(hour_conv,1)="1",1,0))/24)</f>
        <v/>
      </c>
      <c r="G9814" s="26">
        <f>IF(F9814="","",INT(F9814))</f>
        <v/>
      </c>
      <c r="H9814">
        <f>IF(G9814="","",IF(AND(MONTH(G9814)*100+DAY(G9814)&gt;=season_lo,MONTH(G9814)*100+DAY(G9814)&lt;=season_hi),1,0))</f>
        <v/>
      </c>
      <c r="I9814">
        <f>IF(G9814="","",G9814-first_day+1)</f>
        <v/>
      </c>
      <c r="J9814" s="27">
        <f>IF(I9814="","",INDEX(Daily!$J$2:$J$421,I9814))</f>
        <v/>
      </c>
      <c r="K9814" s="27">
        <f>IF(J9814="","",J9814+cat_offset)</f>
        <v/>
      </c>
      <c r="L9814" s="27">
        <f>IF(J9814="","",MAX(0,E9814-J9814)^2)</f>
        <v/>
      </c>
      <c r="M9814" s="27">
        <f>IF(J9814="","",MAX(0,E9814-(J9814+twcdh_off))^2)</f>
        <v/>
      </c>
      <c r="N9814" s="27">
        <f>IF(E9814="","",MAX(0,E9814-swcdh_thr)^2)</f>
        <v/>
      </c>
      <c r="O9814">
        <f>IF(K9814="","",ROUND(E9814-K9814,0))</f>
        <v/>
      </c>
      <c r="P9814">
        <f>IF(O9814="","",IF(O9814&gt;=1,O9814,0))</f>
        <v/>
      </c>
      <c r="Q9814" s="27">
        <f>IF(E9814="","",MAX(0,E9814-22))</f>
        <v/>
      </c>
      <c r="R9814" s="27">
        <f>IF(H9814=1,E9814,"")</f>
        <v/>
      </c>
      <c r="S9814" s="27">
        <f>IF(AND(H9814=1,J9814&lt;&gt;""),E9814-J9814,"")</f>
        <v/>
      </c>
      <c r="T9814">
        <f>IF(G9814="","",MONTH(G9814))</f>
        <v/>
      </c>
    </row>
    <row r="9815">
      <c r="A9815" s="24" t="n"/>
      <c r="B9815" s="24" t="n"/>
      <c r="C9815" s="24" t="n"/>
      <c r="D9815" s="24" t="n"/>
      <c r="E9815" s="24" t="n"/>
      <c r="F9815" s="25">
        <f>IF($E9815="","",DATE(IF($A9815="",nominal_year,$A9815),$B9815,$C9815)+($D9815-IF(LEFT(hour_conv,1)="1",1,0))/24)</f>
        <v/>
      </c>
      <c r="G9815" s="26">
        <f>IF(F9815="","",INT(F9815))</f>
        <v/>
      </c>
      <c r="H9815">
        <f>IF(G9815="","",IF(AND(MONTH(G9815)*100+DAY(G9815)&gt;=season_lo,MONTH(G9815)*100+DAY(G9815)&lt;=season_hi),1,0))</f>
        <v/>
      </c>
      <c r="I9815">
        <f>IF(G9815="","",G9815-first_day+1)</f>
        <v/>
      </c>
      <c r="J9815" s="27">
        <f>IF(I9815="","",INDEX(Daily!$J$2:$J$421,I9815))</f>
        <v/>
      </c>
      <c r="K9815" s="27">
        <f>IF(J9815="","",J9815+cat_offset)</f>
        <v/>
      </c>
      <c r="L9815" s="27">
        <f>IF(J9815="","",MAX(0,E9815-J9815)^2)</f>
        <v/>
      </c>
      <c r="M9815" s="27">
        <f>IF(J9815="","",MAX(0,E9815-(J9815+twcdh_off))^2)</f>
        <v/>
      </c>
      <c r="N9815" s="27">
        <f>IF(E9815="","",MAX(0,E9815-swcdh_thr)^2)</f>
        <v/>
      </c>
      <c r="O9815">
        <f>IF(K9815="","",ROUND(E9815-K9815,0))</f>
        <v/>
      </c>
      <c r="P9815">
        <f>IF(O9815="","",IF(O9815&gt;=1,O9815,0))</f>
        <v/>
      </c>
      <c r="Q9815" s="27">
        <f>IF(E9815="","",MAX(0,E9815-22))</f>
        <v/>
      </c>
      <c r="R9815" s="27">
        <f>IF(H9815=1,E9815,"")</f>
        <v/>
      </c>
      <c r="S9815" s="27">
        <f>IF(AND(H9815=1,J9815&lt;&gt;""),E9815-J9815,"")</f>
        <v/>
      </c>
      <c r="T9815">
        <f>IF(G9815="","",MONTH(G9815))</f>
        <v/>
      </c>
    </row>
    <row r="9816">
      <c r="A9816" s="24" t="n"/>
      <c r="B9816" s="24" t="n"/>
      <c r="C9816" s="24" t="n"/>
      <c r="D9816" s="24" t="n"/>
      <c r="E9816" s="24" t="n"/>
      <c r="F9816" s="25">
        <f>IF($E9816="","",DATE(IF($A9816="",nominal_year,$A9816),$B9816,$C9816)+($D9816-IF(LEFT(hour_conv,1)="1",1,0))/24)</f>
        <v/>
      </c>
      <c r="G9816" s="26">
        <f>IF(F9816="","",INT(F9816))</f>
        <v/>
      </c>
      <c r="H9816">
        <f>IF(G9816="","",IF(AND(MONTH(G9816)*100+DAY(G9816)&gt;=season_lo,MONTH(G9816)*100+DAY(G9816)&lt;=season_hi),1,0))</f>
        <v/>
      </c>
      <c r="I9816">
        <f>IF(G9816="","",G9816-first_day+1)</f>
        <v/>
      </c>
      <c r="J9816" s="27">
        <f>IF(I9816="","",INDEX(Daily!$J$2:$J$421,I9816))</f>
        <v/>
      </c>
      <c r="K9816" s="27">
        <f>IF(J9816="","",J9816+cat_offset)</f>
        <v/>
      </c>
      <c r="L9816" s="27">
        <f>IF(J9816="","",MAX(0,E9816-J9816)^2)</f>
        <v/>
      </c>
      <c r="M9816" s="27">
        <f>IF(J9816="","",MAX(0,E9816-(J9816+twcdh_off))^2)</f>
        <v/>
      </c>
      <c r="N9816" s="27">
        <f>IF(E9816="","",MAX(0,E9816-swcdh_thr)^2)</f>
        <v/>
      </c>
      <c r="O9816">
        <f>IF(K9816="","",ROUND(E9816-K9816,0))</f>
        <v/>
      </c>
      <c r="P9816">
        <f>IF(O9816="","",IF(O9816&gt;=1,O9816,0))</f>
        <v/>
      </c>
      <c r="Q9816" s="27">
        <f>IF(E9816="","",MAX(0,E9816-22))</f>
        <v/>
      </c>
      <c r="R9816" s="27">
        <f>IF(H9816=1,E9816,"")</f>
        <v/>
      </c>
      <c r="S9816" s="27">
        <f>IF(AND(H9816=1,J9816&lt;&gt;""),E9816-J9816,"")</f>
        <v/>
      </c>
      <c r="T9816">
        <f>IF(G9816="","",MONTH(G9816))</f>
        <v/>
      </c>
    </row>
    <row r="9817">
      <c r="A9817" s="24" t="n"/>
      <c r="B9817" s="24" t="n"/>
      <c r="C9817" s="24" t="n"/>
      <c r="D9817" s="24" t="n"/>
      <c r="E9817" s="24" t="n"/>
      <c r="F9817" s="25">
        <f>IF($E9817="","",DATE(IF($A9817="",nominal_year,$A9817),$B9817,$C9817)+($D9817-IF(LEFT(hour_conv,1)="1",1,0))/24)</f>
        <v/>
      </c>
      <c r="G9817" s="26">
        <f>IF(F9817="","",INT(F9817))</f>
        <v/>
      </c>
      <c r="H9817">
        <f>IF(G9817="","",IF(AND(MONTH(G9817)*100+DAY(G9817)&gt;=season_lo,MONTH(G9817)*100+DAY(G9817)&lt;=season_hi),1,0))</f>
        <v/>
      </c>
      <c r="I9817">
        <f>IF(G9817="","",G9817-first_day+1)</f>
        <v/>
      </c>
      <c r="J9817" s="27">
        <f>IF(I9817="","",INDEX(Daily!$J$2:$J$421,I9817))</f>
        <v/>
      </c>
      <c r="K9817" s="27">
        <f>IF(J9817="","",J9817+cat_offset)</f>
        <v/>
      </c>
      <c r="L9817" s="27">
        <f>IF(J9817="","",MAX(0,E9817-J9817)^2)</f>
        <v/>
      </c>
      <c r="M9817" s="27">
        <f>IF(J9817="","",MAX(0,E9817-(J9817+twcdh_off))^2)</f>
        <v/>
      </c>
      <c r="N9817" s="27">
        <f>IF(E9817="","",MAX(0,E9817-swcdh_thr)^2)</f>
        <v/>
      </c>
      <c r="O9817">
        <f>IF(K9817="","",ROUND(E9817-K9817,0))</f>
        <v/>
      </c>
      <c r="P9817">
        <f>IF(O9817="","",IF(O9817&gt;=1,O9817,0))</f>
        <v/>
      </c>
      <c r="Q9817" s="27">
        <f>IF(E9817="","",MAX(0,E9817-22))</f>
        <v/>
      </c>
      <c r="R9817" s="27">
        <f>IF(H9817=1,E9817,"")</f>
        <v/>
      </c>
      <c r="S9817" s="27">
        <f>IF(AND(H9817=1,J9817&lt;&gt;""),E9817-J9817,"")</f>
        <v/>
      </c>
      <c r="T9817">
        <f>IF(G9817="","",MONTH(G9817))</f>
        <v/>
      </c>
    </row>
    <row r="9818">
      <c r="A9818" s="24" t="n"/>
      <c r="B9818" s="24" t="n"/>
      <c r="C9818" s="24" t="n"/>
      <c r="D9818" s="24" t="n"/>
      <c r="E9818" s="24" t="n"/>
      <c r="F9818" s="25">
        <f>IF($E9818="","",DATE(IF($A9818="",nominal_year,$A9818),$B9818,$C9818)+($D9818-IF(LEFT(hour_conv,1)="1",1,0))/24)</f>
        <v/>
      </c>
      <c r="G9818" s="26">
        <f>IF(F9818="","",INT(F9818))</f>
        <v/>
      </c>
      <c r="H9818">
        <f>IF(G9818="","",IF(AND(MONTH(G9818)*100+DAY(G9818)&gt;=season_lo,MONTH(G9818)*100+DAY(G9818)&lt;=season_hi),1,0))</f>
        <v/>
      </c>
      <c r="I9818">
        <f>IF(G9818="","",G9818-first_day+1)</f>
        <v/>
      </c>
      <c r="J9818" s="27">
        <f>IF(I9818="","",INDEX(Daily!$J$2:$J$421,I9818))</f>
        <v/>
      </c>
      <c r="K9818" s="27">
        <f>IF(J9818="","",J9818+cat_offset)</f>
        <v/>
      </c>
      <c r="L9818" s="27">
        <f>IF(J9818="","",MAX(0,E9818-J9818)^2)</f>
        <v/>
      </c>
      <c r="M9818" s="27">
        <f>IF(J9818="","",MAX(0,E9818-(J9818+twcdh_off))^2)</f>
        <v/>
      </c>
      <c r="N9818" s="27">
        <f>IF(E9818="","",MAX(0,E9818-swcdh_thr)^2)</f>
        <v/>
      </c>
      <c r="O9818">
        <f>IF(K9818="","",ROUND(E9818-K9818,0))</f>
        <v/>
      </c>
      <c r="P9818">
        <f>IF(O9818="","",IF(O9818&gt;=1,O9818,0))</f>
        <v/>
      </c>
      <c r="Q9818" s="27">
        <f>IF(E9818="","",MAX(0,E9818-22))</f>
        <v/>
      </c>
      <c r="R9818" s="27">
        <f>IF(H9818=1,E9818,"")</f>
        <v/>
      </c>
      <c r="S9818" s="27">
        <f>IF(AND(H9818=1,J9818&lt;&gt;""),E9818-J9818,"")</f>
        <v/>
      </c>
      <c r="T9818">
        <f>IF(G9818="","",MONTH(G9818))</f>
        <v/>
      </c>
    </row>
    <row r="9819">
      <c r="A9819" s="24" t="n"/>
      <c r="B9819" s="24" t="n"/>
      <c r="C9819" s="24" t="n"/>
      <c r="D9819" s="24" t="n"/>
      <c r="E9819" s="24" t="n"/>
      <c r="F9819" s="25">
        <f>IF($E9819="","",DATE(IF($A9819="",nominal_year,$A9819),$B9819,$C9819)+($D9819-IF(LEFT(hour_conv,1)="1",1,0))/24)</f>
        <v/>
      </c>
      <c r="G9819" s="26">
        <f>IF(F9819="","",INT(F9819))</f>
        <v/>
      </c>
      <c r="H9819">
        <f>IF(G9819="","",IF(AND(MONTH(G9819)*100+DAY(G9819)&gt;=season_lo,MONTH(G9819)*100+DAY(G9819)&lt;=season_hi),1,0))</f>
        <v/>
      </c>
      <c r="I9819">
        <f>IF(G9819="","",G9819-first_day+1)</f>
        <v/>
      </c>
      <c r="J9819" s="27">
        <f>IF(I9819="","",INDEX(Daily!$J$2:$J$421,I9819))</f>
        <v/>
      </c>
      <c r="K9819" s="27">
        <f>IF(J9819="","",J9819+cat_offset)</f>
        <v/>
      </c>
      <c r="L9819" s="27">
        <f>IF(J9819="","",MAX(0,E9819-J9819)^2)</f>
        <v/>
      </c>
      <c r="M9819" s="27">
        <f>IF(J9819="","",MAX(0,E9819-(J9819+twcdh_off))^2)</f>
        <v/>
      </c>
      <c r="N9819" s="27">
        <f>IF(E9819="","",MAX(0,E9819-swcdh_thr)^2)</f>
        <v/>
      </c>
      <c r="O9819">
        <f>IF(K9819="","",ROUND(E9819-K9819,0))</f>
        <v/>
      </c>
      <c r="P9819">
        <f>IF(O9819="","",IF(O9819&gt;=1,O9819,0))</f>
        <v/>
      </c>
      <c r="Q9819" s="27">
        <f>IF(E9819="","",MAX(0,E9819-22))</f>
        <v/>
      </c>
      <c r="R9819" s="27">
        <f>IF(H9819=1,E9819,"")</f>
        <v/>
      </c>
      <c r="S9819" s="27">
        <f>IF(AND(H9819=1,J9819&lt;&gt;""),E9819-J9819,"")</f>
        <v/>
      </c>
      <c r="T9819">
        <f>IF(G9819="","",MONTH(G9819))</f>
        <v/>
      </c>
    </row>
    <row r="9820">
      <c r="A9820" s="24" t="n"/>
      <c r="B9820" s="24" t="n"/>
      <c r="C9820" s="24" t="n"/>
      <c r="D9820" s="24" t="n"/>
      <c r="E9820" s="24" t="n"/>
      <c r="F9820" s="25">
        <f>IF($E9820="","",DATE(IF($A9820="",nominal_year,$A9820),$B9820,$C9820)+($D9820-IF(LEFT(hour_conv,1)="1",1,0))/24)</f>
        <v/>
      </c>
      <c r="G9820" s="26">
        <f>IF(F9820="","",INT(F9820))</f>
        <v/>
      </c>
      <c r="H9820">
        <f>IF(G9820="","",IF(AND(MONTH(G9820)*100+DAY(G9820)&gt;=season_lo,MONTH(G9820)*100+DAY(G9820)&lt;=season_hi),1,0))</f>
        <v/>
      </c>
      <c r="I9820">
        <f>IF(G9820="","",G9820-first_day+1)</f>
        <v/>
      </c>
      <c r="J9820" s="27">
        <f>IF(I9820="","",INDEX(Daily!$J$2:$J$421,I9820))</f>
        <v/>
      </c>
      <c r="K9820" s="27">
        <f>IF(J9820="","",J9820+cat_offset)</f>
        <v/>
      </c>
      <c r="L9820" s="27">
        <f>IF(J9820="","",MAX(0,E9820-J9820)^2)</f>
        <v/>
      </c>
      <c r="M9820" s="27">
        <f>IF(J9820="","",MAX(0,E9820-(J9820+twcdh_off))^2)</f>
        <v/>
      </c>
      <c r="N9820" s="27">
        <f>IF(E9820="","",MAX(0,E9820-swcdh_thr)^2)</f>
        <v/>
      </c>
      <c r="O9820">
        <f>IF(K9820="","",ROUND(E9820-K9820,0))</f>
        <v/>
      </c>
      <c r="P9820">
        <f>IF(O9820="","",IF(O9820&gt;=1,O9820,0))</f>
        <v/>
      </c>
      <c r="Q9820" s="27">
        <f>IF(E9820="","",MAX(0,E9820-22))</f>
        <v/>
      </c>
      <c r="R9820" s="27">
        <f>IF(H9820=1,E9820,"")</f>
        <v/>
      </c>
      <c r="S9820" s="27">
        <f>IF(AND(H9820=1,J9820&lt;&gt;""),E9820-J9820,"")</f>
        <v/>
      </c>
      <c r="T9820">
        <f>IF(G9820="","",MONTH(G9820))</f>
        <v/>
      </c>
    </row>
    <row r="9821">
      <c r="A9821" s="24" t="n"/>
      <c r="B9821" s="24" t="n"/>
      <c r="C9821" s="24" t="n"/>
      <c r="D9821" s="24" t="n"/>
      <c r="E9821" s="24" t="n"/>
      <c r="F9821" s="25">
        <f>IF($E9821="","",DATE(IF($A9821="",nominal_year,$A9821),$B9821,$C9821)+($D9821-IF(LEFT(hour_conv,1)="1",1,0))/24)</f>
        <v/>
      </c>
      <c r="G9821" s="26">
        <f>IF(F9821="","",INT(F9821))</f>
        <v/>
      </c>
      <c r="H9821">
        <f>IF(G9821="","",IF(AND(MONTH(G9821)*100+DAY(G9821)&gt;=season_lo,MONTH(G9821)*100+DAY(G9821)&lt;=season_hi),1,0))</f>
        <v/>
      </c>
      <c r="I9821">
        <f>IF(G9821="","",G9821-first_day+1)</f>
        <v/>
      </c>
      <c r="J9821" s="27">
        <f>IF(I9821="","",INDEX(Daily!$J$2:$J$421,I9821))</f>
        <v/>
      </c>
      <c r="K9821" s="27">
        <f>IF(J9821="","",J9821+cat_offset)</f>
        <v/>
      </c>
      <c r="L9821" s="27">
        <f>IF(J9821="","",MAX(0,E9821-J9821)^2)</f>
        <v/>
      </c>
      <c r="M9821" s="27">
        <f>IF(J9821="","",MAX(0,E9821-(J9821+twcdh_off))^2)</f>
        <v/>
      </c>
      <c r="N9821" s="27">
        <f>IF(E9821="","",MAX(0,E9821-swcdh_thr)^2)</f>
        <v/>
      </c>
      <c r="O9821">
        <f>IF(K9821="","",ROUND(E9821-K9821,0))</f>
        <v/>
      </c>
      <c r="P9821">
        <f>IF(O9821="","",IF(O9821&gt;=1,O9821,0))</f>
        <v/>
      </c>
      <c r="Q9821" s="27">
        <f>IF(E9821="","",MAX(0,E9821-22))</f>
        <v/>
      </c>
      <c r="R9821" s="27">
        <f>IF(H9821=1,E9821,"")</f>
        <v/>
      </c>
      <c r="S9821" s="27">
        <f>IF(AND(H9821=1,J9821&lt;&gt;""),E9821-J9821,"")</f>
        <v/>
      </c>
      <c r="T9821">
        <f>IF(G9821="","",MONTH(G9821))</f>
        <v/>
      </c>
    </row>
    <row r="9822">
      <c r="A9822" s="24" t="n"/>
      <c r="B9822" s="24" t="n"/>
      <c r="C9822" s="24" t="n"/>
      <c r="D9822" s="24" t="n"/>
      <c r="E9822" s="24" t="n"/>
      <c r="F9822" s="25">
        <f>IF($E9822="","",DATE(IF($A9822="",nominal_year,$A9822),$B9822,$C9822)+($D9822-IF(LEFT(hour_conv,1)="1",1,0))/24)</f>
        <v/>
      </c>
      <c r="G9822" s="26">
        <f>IF(F9822="","",INT(F9822))</f>
        <v/>
      </c>
      <c r="H9822">
        <f>IF(G9822="","",IF(AND(MONTH(G9822)*100+DAY(G9822)&gt;=season_lo,MONTH(G9822)*100+DAY(G9822)&lt;=season_hi),1,0))</f>
        <v/>
      </c>
      <c r="I9822">
        <f>IF(G9822="","",G9822-first_day+1)</f>
        <v/>
      </c>
      <c r="J9822" s="27">
        <f>IF(I9822="","",INDEX(Daily!$J$2:$J$421,I9822))</f>
        <v/>
      </c>
      <c r="K9822" s="27">
        <f>IF(J9822="","",J9822+cat_offset)</f>
        <v/>
      </c>
      <c r="L9822" s="27">
        <f>IF(J9822="","",MAX(0,E9822-J9822)^2)</f>
        <v/>
      </c>
      <c r="M9822" s="27">
        <f>IF(J9822="","",MAX(0,E9822-(J9822+twcdh_off))^2)</f>
        <v/>
      </c>
      <c r="N9822" s="27">
        <f>IF(E9822="","",MAX(0,E9822-swcdh_thr)^2)</f>
        <v/>
      </c>
      <c r="O9822">
        <f>IF(K9822="","",ROUND(E9822-K9822,0))</f>
        <v/>
      </c>
      <c r="P9822">
        <f>IF(O9822="","",IF(O9822&gt;=1,O9822,0))</f>
        <v/>
      </c>
      <c r="Q9822" s="27">
        <f>IF(E9822="","",MAX(0,E9822-22))</f>
        <v/>
      </c>
      <c r="R9822" s="27">
        <f>IF(H9822=1,E9822,"")</f>
        <v/>
      </c>
      <c r="S9822" s="27">
        <f>IF(AND(H9822=1,J9822&lt;&gt;""),E9822-J9822,"")</f>
        <v/>
      </c>
      <c r="T9822">
        <f>IF(G9822="","",MONTH(G9822))</f>
        <v/>
      </c>
    </row>
    <row r="9823">
      <c r="A9823" s="24" t="n"/>
      <c r="B9823" s="24" t="n"/>
      <c r="C9823" s="24" t="n"/>
      <c r="D9823" s="24" t="n"/>
      <c r="E9823" s="24" t="n"/>
      <c r="F9823" s="25">
        <f>IF($E9823="","",DATE(IF($A9823="",nominal_year,$A9823),$B9823,$C9823)+($D9823-IF(LEFT(hour_conv,1)="1",1,0))/24)</f>
        <v/>
      </c>
      <c r="G9823" s="26">
        <f>IF(F9823="","",INT(F9823))</f>
        <v/>
      </c>
      <c r="H9823">
        <f>IF(G9823="","",IF(AND(MONTH(G9823)*100+DAY(G9823)&gt;=season_lo,MONTH(G9823)*100+DAY(G9823)&lt;=season_hi),1,0))</f>
        <v/>
      </c>
      <c r="I9823">
        <f>IF(G9823="","",G9823-first_day+1)</f>
        <v/>
      </c>
      <c r="J9823" s="27">
        <f>IF(I9823="","",INDEX(Daily!$J$2:$J$421,I9823))</f>
        <v/>
      </c>
      <c r="K9823" s="27">
        <f>IF(J9823="","",J9823+cat_offset)</f>
        <v/>
      </c>
      <c r="L9823" s="27">
        <f>IF(J9823="","",MAX(0,E9823-J9823)^2)</f>
        <v/>
      </c>
      <c r="M9823" s="27">
        <f>IF(J9823="","",MAX(0,E9823-(J9823+twcdh_off))^2)</f>
        <v/>
      </c>
      <c r="N9823" s="27">
        <f>IF(E9823="","",MAX(0,E9823-swcdh_thr)^2)</f>
        <v/>
      </c>
      <c r="O9823">
        <f>IF(K9823="","",ROUND(E9823-K9823,0))</f>
        <v/>
      </c>
      <c r="P9823">
        <f>IF(O9823="","",IF(O9823&gt;=1,O9823,0))</f>
        <v/>
      </c>
      <c r="Q9823" s="27">
        <f>IF(E9823="","",MAX(0,E9823-22))</f>
        <v/>
      </c>
      <c r="R9823" s="27">
        <f>IF(H9823=1,E9823,"")</f>
        <v/>
      </c>
      <c r="S9823" s="27">
        <f>IF(AND(H9823=1,J9823&lt;&gt;""),E9823-J9823,"")</f>
        <v/>
      </c>
      <c r="T9823">
        <f>IF(G9823="","",MONTH(G9823))</f>
        <v/>
      </c>
    </row>
    <row r="9824">
      <c r="A9824" s="24" t="n"/>
      <c r="B9824" s="24" t="n"/>
      <c r="C9824" s="24" t="n"/>
      <c r="D9824" s="24" t="n"/>
      <c r="E9824" s="24" t="n"/>
      <c r="F9824" s="25">
        <f>IF($E9824="","",DATE(IF($A9824="",nominal_year,$A9824),$B9824,$C9824)+($D9824-IF(LEFT(hour_conv,1)="1",1,0))/24)</f>
        <v/>
      </c>
      <c r="G9824" s="26">
        <f>IF(F9824="","",INT(F9824))</f>
        <v/>
      </c>
      <c r="H9824">
        <f>IF(G9824="","",IF(AND(MONTH(G9824)*100+DAY(G9824)&gt;=season_lo,MONTH(G9824)*100+DAY(G9824)&lt;=season_hi),1,0))</f>
        <v/>
      </c>
      <c r="I9824">
        <f>IF(G9824="","",G9824-first_day+1)</f>
        <v/>
      </c>
      <c r="J9824" s="27">
        <f>IF(I9824="","",INDEX(Daily!$J$2:$J$421,I9824))</f>
        <v/>
      </c>
      <c r="K9824" s="27">
        <f>IF(J9824="","",J9824+cat_offset)</f>
        <v/>
      </c>
      <c r="L9824" s="27">
        <f>IF(J9824="","",MAX(0,E9824-J9824)^2)</f>
        <v/>
      </c>
      <c r="M9824" s="27">
        <f>IF(J9824="","",MAX(0,E9824-(J9824+twcdh_off))^2)</f>
        <v/>
      </c>
      <c r="N9824" s="27">
        <f>IF(E9824="","",MAX(0,E9824-swcdh_thr)^2)</f>
        <v/>
      </c>
      <c r="O9824">
        <f>IF(K9824="","",ROUND(E9824-K9824,0))</f>
        <v/>
      </c>
      <c r="P9824">
        <f>IF(O9824="","",IF(O9824&gt;=1,O9824,0))</f>
        <v/>
      </c>
      <c r="Q9824" s="27">
        <f>IF(E9824="","",MAX(0,E9824-22))</f>
        <v/>
      </c>
      <c r="R9824" s="27">
        <f>IF(H9824=1,E9824,"")</f>
        <v/>
      </c>
      <c r="S9824" s="27">
        <f>IF(AND(H9824=1,J9824&lt;&gt;""),E9824-J9824,"")</f>
        <v/>
      </c>
      <c r="T9824">
        <f>IF(G9824="","",MONTH(G9824))</f>
        <v/>
      </c>
    </row>
    <row r="9825">
      <c r="A9825" s="24" t="n"/>
      <c r="B9825" s="24" t="n"/>
      <c r="C9825" s="24" t="n"/>
      <c r="D9825" s="24" t="n"/>
      <c r="E9825" s="24" t="n"/>
      <c r="F9825" s="25">
        <f>IF($E9825="","",DATE(IF($A9825="",nominal_year,$A9825),$B9825,$C9825)+($D9825-IF(LEFT(hour_conv,1)="1",1,0))/24)</f>
        <v/>
      </c>
      <c r="G9825" s="26">
        <f>IF(F9825="","",INT(F9825))</f>
        <v/>
      </c>
      <c r="H9825">
        <f>IF(G9825="","",IF(AND(MONTH(G9825)*100+DAY(G9825)&gt;=season_lo,MONTH(G9825)*100+DAY(G9825)&lt;=season_hi),1,0))</f>
        <v/>
      </c>
      <c r="I9825">
        <f>IF(G9825="","",G9825-first_day+1)</f>
        <v/>
      </c>
      <c r="J9825" s="27">
        <f>IF(I9825="","",INDEX(Daily!$J$2:$J$421,I9825))</f>
        <v/>
      </c>
      <c r="K9825" s="27">
        <f>IF(J9825="","",J9825+cat_offset)</f>
        <v/>
      </c>
      <c r="L9825" s="27">
        <f>IF(J9825="","",MAX(0,E9825-J9825)^2)</f>
        <v/>
      </c>
      <c r="M9825" s="27">
        <f>IF(J9825="","",MAX(0,E9825-(J9825+twcdh_off))^2)</f>
        <v/>
      </c>
      <c r="N9825" s="27">
        <f>IF(E9825="","",MAX(0,E9825-swcdh_thr)^2)</f>
        <v/>
      </c>
      <c r="O9825">
        <f>IF(K9825="","",ROUND(E9825-K9825,0))</f>
        <v/>
      </c>
      <c r="P9825">
        <f>IF(O9825="","",IF(O9825&gt;=1,O9825,0))</f>
        <v/>
      </c>
      <c r="Q9825" s="27">
        <f>IF(E9825="","",MAX(0,E9825-22))</f>
        <v/>
      </c>
      <c r="R9825" s="27">
        <f>IF(H9825=1,E9825,"")</f>
        <v/>
      </c>
      <c r="S9825" s="27">
        <f>IF(AND(H9825=1,J9825&lt;&gt;""),E9825-J9825,"")</f>
        <v/>
      </c>
      <c r="T9825">
        <f>IF(G9825="","",MONTH(G9825))</f>
        <v/>
      </c>
    </row>
    <row r="9826">
      <c r="A9826" s="24" t="n"/>
      <c r="B9826" s="24" t="n"/>
      <c r="C9826" s="24" t="n"/>
      <c r="D9826" s="24" t="n"/>
      <c r="E9826" s="24" t="n"/>
      <c r="F9826" s="25">
        <f>IF($E9826="","",DATE(IF($A9826="",nominal_year,$A9826),$B9826,$C9826)+($D9826-IF(LEFT(hour_conv,1)="1",1,0))/24)</f>
        <v/>
      </c>
      <c r="G9826" s="26">
        <f>IF(F9826="","",INT(F9826))</f>
        <v/>
      </c>
      <c r="H9826">
        <f>IF(G9826="","",IF(AND(MONTH(G9826)*100+DAY(G9826)&gt;=season_lo,MONTH(G9826)*100+DAY(G9826)&lt;=season_hi),1,0))</f>
        <v/>
      </c>
      <c r="I9826">
        <f>IF(G9826="","",G9826-first_day+1)</f>
        <v/>
      </c>
      <c r="J9826" s="27">
        <f>IF(I9826="","",INDEX(Daily!$J$2:$J$421,I9826))</f>
        <v/>
      </c>
      <c r="K9826" s="27">
        <f>IF(J9826="","",J9826+cat_offset)</f>
        <v/>
      </c>
      <c r="L9826" s="27">
        <f>IF(J9826="","",MAX(0,E9826-J9826)^2)</f>
        <v/>
      </c>
      <c r="M9826" s="27">
        <f>IF(J9826="","",MAX(0,E9826-(J9826+twcdh_off))^2)</f>
        <v/>
      </c>
      <c r="N9826" s="27">
        <f>IF(E9826="","",MAX(0,E9826-swcdh_thr)^2)</f>
        <v/>
      </c>
      <c r="O9826">
        <f>IF(K9826="","",ROUND(E9826-K9826,0))</f>
        <v/>
      </c>
      <c r="P9826">
        <f>IF(O9826="","",IF(O9826&gt;=1,O9826,0))</f>
        <v/>
      </c>
      <c r="Q9826" s="27">
        <f>IF(E9826="","",MAX(0,E9826-22))</f>
        <v/>
      </c>
      <c r="R9826" s="27">
        <f>IF(H9826=1,E9826,"")</f>
        <v/>
      </c>
      <c r="S9826" s="27">
        <f>IF(AND(H9826=1,J9826&lt;&gt;""),E9826-J9826,"")</f>
        <v/>
      </c>
      <c r="T9826">
        <f>IF(G9826="","",MONTH(G9826))</f>
        <v/>
      </c>
    </row>
    <row r="9827">
      <c r="A9827" s="24" t="n"/>
      <c r="B9827" s="24" t="n"/>
      <c r="C9827" s="24" t="n"/>
      <c r="D9827" s="24" t="n"/>
      <c r="E9827" s="24" t="n"/>
      <c r="F9827" s="25">
        <f>IF($E9827="","",DATE(IF($A9827="",nominal_year,$A9827),$B9827,$C9827)+($D9827-IF(LEFT(hour_conv,1)="1",1,0))/24)</f>
        <v/>
      </c>
      <c r="G9827" s="26">
        <f>IF(F9827="","",INT(F9827))</f>
        <v/>
      </c>
      <c r="H9827">
        <f>IF(G9827="","",IF(AND(MONTH(G9827)*100+DAY(G9827)&gt;=season_lo,MONTH(G9827)*100+DAY(G9827)&lt;=season_hi),1,0))</f>
        <v/>
      </c>
      <c r="I9827">
        <f>IF(G9827="","",G9827-first_day+1)</f>
        <v/>
      </c>
      <c r="J9827" s="27">
        <f>IF(I9827="","",INDEX(Daily!$J$2:$J$421,I9827))</f>
        <v/>
      </c>
      <c r="K9827" s="27">
        <f>IF(J9827="","",J9827+cat_offset)</f>
        <v/>
      </c>
      <c r="L9827" s="27">
        <f>IF(J9827="","",MAX(0,E9827-J9827)^2)</f>
        <v/>
      </c>
      <c r="M9827" s="27">
        <f>IF(J9827="","",MAX(0,E9827-(J9827+twcdh_off))^2)</f>
        <v/>
      </c>
      <c r="N9827" s="27">
        <f>IF(E9827="","",MAX(0,E9827-swcdh_thr)^2)</f>
        <v/>
      </c>
      <c r="O9827">
        <f>IF(K9827="","",ROUND(E9827-K9827,0))</f>
        <v/>
      </c>
      <c r="P9827">
        <f>IF(O9827="","",IF(O9827&gt;=1,O9827,0))</f>
        <v/>
      </c>
      <c r="Q9827" s="27">
        <f>IF(E9827="","",MAX(0,E9827-22))</f>
        <v/>
      </c>
      <c r="R9827" s="27">
        <f>IF(H9827=1,E9827,"")</f>
        <v/>
      </c>
      <c r="S9827" s="27">
        <f>IF(AND(H9827=1,J9827&lt;&gt;""),E9827-J9827,"")</f>
        <v/>
      </c>
      <c r="T9827">
        <f>IF(G9827="","",MONTH(G9827))</f>
        <v/>
      </c>
    </row>
    <row r="9828">
      <c r="A9828" s="24" t="n"/>
      <c r="B9828" s="24" t="n"/>
      <c r="C9828" s="24" t="n"/>
      <c r="D9828" s="24" t="n"/>
      <c r="E9828" s="24" t="n"/>
      <c r="F9828" s="25">
        <f>IF($E9828="","",DATE(IF($A9828="",nominal_year,$A9828),$B9828,$C9828)+($D9828-IF(LEFT(hour_conv,1)="1",1,0))/24)</f>
        <v/>
      </c>
      <c r="G9828" s="26">
        <f>IF(F9828="","",INT(F9828))</f>
        <v/>
      </c>
      <c r="H9828">
        <f>IF(G9828="","",IF(AND(MONTH(G9828)*100+DAY(G9828)&gt;=season_lo,MONTH(G9828)*100+DAY(G9828)&lt;=season_hi),1,0))</f>
        <v/>
      </c>
      <c r="I9828">
        <f>IF(G9828="","",G9828-first_day+1)</f>
        <v/>
      </c>
      <c r="J9828" s="27">
        <f>IF(I9828="","",INDEX(Daily!$J$2:$J$421,I9828))</f>
        <v/>
      </c>
      <c r="K9828" s="27">
        <f>IF(J9828="","",J9828+cat_offset)</f>
        <v/>
      </c>
      <c r="L9828" s="27">
        <f>IF(J9828="","",MAX(0,E9828-J9828)^2)</f>
        <v/>
      </c>
      <c r="M9828" s="27">
        <f>IF(J9828="","",MAX(0,E9828-(J9828+twcdh_off))^2)</f>
        <v/>
      </c>
      <c r="N9828" s="27">
        <f>IF(E9828="","",MAX(0,E9828-swcdh_thr)^2)</f>
        <v/>
      </c>
      <c r="O9828">
        <f>IF(K9828="","",ROUND(E9828-K9828,0))</f>
        <v/>
      </c>
      <c r="P9828">
        <f>IF(O9828="","",IF(O9828&gt;=1,O9828,0))</f>
        <v/>
      </c>
      <c r="Q9828" s="27">
        <f>IF(E9828="","",MAX(0,E9828-22))</f>
        <v/>
      </c>
      <c r="R9828" s="27">
        <f>IF(H9828=1,E9828,"")</f>
        <v/>
      </c>
      <c r="S9828" s="27">
        <f>IF(AND(H9828=1,J9828&lt;&gt;""),E9828-J9828,"")</f>
        <v/>
      </c>
      <c r="T9828">
        <f>IF(G9828="","",MONTH(G9828))</f>
        <v/>
      </c>
    </row>
    <row r="9829">
      <c r="A9829" s="24" t="n"/>
      <c r="B9829" s="24" t="n"/>
      <c r="C9829" s="24" t="n"/>
      <c r="D9829" s="24" t="n"/>
      <c r="E9829" s="24" t="n"/>
      <c r="F9829" s="25">
        <f>IF($E9829="","",DATE(IF($A9829="",nominal_year,$A9829),$B9829,$C9829)+($D9829-IF(LEFT(hour_conv,1)="1",1,0))/24)</f>
        <v/>
      </c>
      <c r="G9829" s="26">
        <f>IF(F9829="","",INT(F9829))</f>
        <v/>
      </c>
      <c r="H9829">
        <f>IF(G9829="","",IF(AND(MONTH(G9829)*100+DAY(G9829)&gt;=season_lo,MONTH(G9829)*100+DAY(G9829)&lt;=season_hi),1,0))</f>
        <v/>
      </c>
      <c r="I9829">
        <f>IF(G9829="","",G9829-first_day+1)</f>
        <v/>
      </c>
      <c r="J9829" s="27">
        <f>IF(I9829="","",INDEX(Daily!$J$2:$J$421,I9829))</f>
        <v/>
      </c>
      <c r="K9829" s="27">
        <f>IF(J9829="","",J9829+cat_offset)</f>
        <v/>
      </c>
      <c r="L9829" s="27">
        <f>IF(J9829="","",MAX(0,E9829-J9829)^2)</f>
        <v/>
      </c>
      <c r="M9829" s="27">
        <f>IF(J9829="","",MAX(0,E9829-(J9829+twcdh_off))^2)</f>
        <v/>
      </c>
      <c r="N9829" s="27">
        <f>IF(E9829="","",MAX(0,E9829-swcdh_thr)^2)</f>
        <v/>
      </c>
      <c r="O9829">
        <f>IF(K9829="","",ROUND(E9829-K9829,0))</f>
        <v/>
      </c>
      <c r="P9829">
        <f>IF(O9829="","",IF(O9829&gt;=1,O9829,0))</f>
        <v/>
      </c>
      <c r="Q9829" s="27">
        <f>IF(E9829="","",MAX(0,E9829-22))</f>
        <v/>
      </c>
      <c r="R9829" s="27">
        <f>IF(H9829=1,E9829,"")</f>
        <v/>
      </c>
      <c r="S9829" s="27">
        <f>IF(AND(H9829=1,J9829&lt;&gt;""),E9829-J9829,"")</f>
        <v/>
      </c>
      <c r="T9829">
        <f>IF(G9829="","",MONTH(G9829))</f>
        <v/>
      </c>
    </row>
    <row r="9830">
      <c r="A9830" s="24" t="n"/>
      <c r="B9830" s="24" t="n"/>
      <c r="C9830" s="24" t="n"/>
      <c r="D9830" s="24" t="n"/>
      <c r="E9830" s="24" t="n"/>
      <c r="F9830" s="25">
        <f>IF($E9830="","",DATE(IF($A9830="",nominal_year,$A9830),$B9830,$C9830)+($D9830-IF(LEFT(hour_conv,1)="1",1,0))/24)</f>
        <v/>
      </c>
      <c r="G9830" s="26">
        <f>IF(F9830="","",INT(F9830))</f>
        <v/>
      </c>
      <c r="H9830">
        <f>IF(G9830="","",IF(AND(MONTH(G9830)*100+DAY(G9830)&gt;=season_lo,MONTH(G9830)*100+DAY(G9830)&lt;=season_hi),1,0))</f>
        <v/>
      </c>
      <c r="I9830">
        <f>IF(G9830="","",G9830-first_day+1)</f>
        <v/>
      </c>
      <c r="J9830" s="27">
        <f>IF(I9830="","",INDEX(Daily!$J$2:$J$421,I9830))</f>
        <v/>
      </c>
      <c r="K9830" s="27">
        <f>IF(J9830="","",J9830+cat_offset)</f>
        <v/>
      </c>
      <c r="L9830" s="27">
        <f>IF(J9830="","",MAX(0,E9830-J9830)^2)</f>
        <v/>
      </c>
      <c r="M9830" s="27">
        <f>IF(J9830="","",MAX(0,E9830-(J9830+twcdh_off))^2)</f>
        <v/>
      </c>
      <c r="N9830" s="27">
        <f>IF(E9830="","",MAX(0,E9830-swcdh_thr)^2)</f>
        <v/>
      </c>
      <c r="O9830">
        <f>IF(K9830="","",ROUND(E9830-K9830,0))</f>
        <v/>
      </c>
      <c r="P9830">
        <f>IF(O9830="","",IF(O9830&gt;=1,O9830,0))</f>
        <v/>
      </c>
      <c r="Q9830" s="27">
        <f>IF(E9830="","",MAX(0,E9830-22))</f>
        <v/>
      </c>
      <c r="R9830" s="27">
        <f>IF(H9830=1,E9830,"")</f>
        <v/>
      </c>
      <c r="S9830" s="27">
        <f>IF(AND(H9830=1,J9830&lt;&gt;""),E9830-J9830,"")</f>
        <v/>
      </c>
      <c r="T9830">
        <f>IF(G9830="","",MONTH(G9830))</f>
        <v/>
      </c>
    </row>
    <row r="9831">
      <c r="A9831" s="24" t="n"/>
      <c r="B9831" s="24" t="n"/>
      <c r="C9831" s="24" t="n"/>
      <c r="D9831" s="24" t="n"/>
      <c r="E9831" s="24" t="n"/>
      <c r="F9831" s="25">
        <f>IF($E9831="","",DATE(IF($A9831="",nominal_year,$A9831),$B9831,$C9831)+($D9831-IF(LEFT(hour_conv,1)="1",1,0))/24)</f>
        <v/>
      </c>
      <c r="G9831" s="26">
        <f>IF(F9831="","",INT(F9831))</f>
        <v/>
      </c>
      <c r="H9831">
        <f>IF(G9831="","",IF(AND(MONTH(G9831)*100+DAY(G9831)&gt;=season_lo,MONTH(G9831)*100+DAY(G9831)&lt;=season_hi),1,0))</f>
        <v/>
      </c>
      <c r="I9831">
        <f>IF(G9831="","",G9831-first_day+1)</f>
        <v/>
      </c>
      <c r="J9831" s="27">
        <f>IF(I9831="","",INDEX(Daily!$J$2:$J$421,I9831))</f>
        <v/>
      </c>
      <c r="K9831" s="27">
        <f>IF(J9831="","",J9831+cat_offset)</f>
        <v/>
      </c>
      <c r="L9831" s="27">
        <f>IF(J9831="","",MAX(0,E9831-J9831)^2)</f>
        <v/>
      </c>
      <c r="M9831" s="27">
        <f>IF(J9831="","",MAX(0,E9831-(J9831+twcdh_off))^2)</f>
        <v/>
      </c>
      <c r="N9831" s="27">
        <f>IF(E9831="","",MAX(0,E9831-swcdh_thr)^2)</f>
        <v/>
      </c>
      <c r="O9831">
        <f>IF(K9831="","",ROUND(E9831-K9831,0))</f>
        <v/>
      </c>
      <c r="P9831">
        <f>IF(O9831="","",IF(O9831&gt;=1,O9831,0))</f>
        <v/>
      </c>
      <c r="Q9831" s="27">
        <f>IF(E9831="","",MAX(0,E9831-22))</f>
        <v/>
      </c>
      <c r="R9831" s="27">
        <f>IF(H9831=1,E9831,"")</f>
        <v/>
      </c>
      <c r="S9831" s="27">
        <f>IF(AND(H9831=1,J9831&lt;&gt;""),E9831-J9831,"")</f>
        <v/>
      </c>
      <c r="T9831">
        <f>IF(G9831="","",MONTH(G9831))</f>
        <v/>
      </c>
    </row>
    <row r="9832">
      <c r="A9832" s="24" t="n"/>
      <c r="B9832" s="24" t="n"/>
      <c r="C9832" s="24" t="n"/>
      <c r="D9832" s="24" t="n"/>
      <c r="E9832" s="24" t="n"/>
      <c r="F9832" s="25">
        <f>IF($E9832="","",DATE(IF($A9832="",nominal_year,$A9832),$B9832,$C9832)+($D9832-IF(LEFT(hour_conv,1)="1",1,0))/24)</f>
        <v/>
      </c>
      <c r="G9832" s="26">
        <f>IF(F9832="","",INT(F9832))</f>
        <v/>
      </c>
      <c r="H9832">
        <f>IF(G9832="","",IF(AND(MONTH(G9832)*100+DAY(G9832)&gt;=season_lo,MONTH(G9832)*100+DAY(G9832)&lt;=season_hi),1,0))</f>
        <v/>
      </c>
      <c r="I9832">
        <f>IF(G9832="","",G9832-first_day+1)</f>
        <v/>
      </c>
      <c r="J9832" s="27">
        <f>IF(I9832="","",INDEX(Daily!$J$2:$J$421,I9832))</f>
        <v/>
      </c>
      <c r="K9832" s="27">
        <f>IF(J9832="","",J9832+cat_offset)</f>
        <v/>
      </c>
      <c r="L9832" s="27">
        <f>IF(J9832="","",MAX(0,E9832-J9832)^2)</f>
        <v/>
      </c>
      <c r="M9832" s="27">
        <f>IF(J9832="","",MAX(0,E9832-(J9832+twcdh_off))^2)</f>
        <v/>
      </c>
      <c r="N9832" s="27">
        <f>IF(E9832="","",MAX(0,E9832-swcdh_thr)^2)</f>
        <v/>
      </c>
      <c r="O9832">
        <f>IF(K9832="","",ROUND(E9832-K9832,0))</f>
        <v/>
      </c>
      <c r="P9832">
        <f>IF(O9832="","",IF(O9832&gt;=1,O9832,0))</f>
        <v/>
      </c>
      <c r="Q9832" s="27">
        <f>IF(E9832="","",MAX(0,E9832-22))</f>
        <v/>
      </c>
      <c r="R9832" s="27">
        <f>IF(H9832=1,E9832,"")</f>
        <v/>
      </c>
      <c r="S9832" s="27">
        <f>IF(AND(H9832=1,J9832&lt;&gt;""),E9832-J9832,"")</f>
        <v/>
      </c>
      <c r="T9832">
        <f>IF(G9832="","",MONTH(G9832))</f>
        <v/>
      </c>
    </row>
    <row r="9833">
      <c r="A9833" s="24" t="n"/>
      <c r="B9833" s="24" t="n"/>
      <c r="C9833" s="24" t="n"/>
      <c r="D9833" s="24" t="n"/>
      <c r="E9833" s="24" t="n"/>
      <c r="F9833" s="25">
        <f>IF($E9833="","",DATE(IF($A9833="",nominal_year,$A9833),$B9833,$C9833)+($D9833-IF(LEFT(hour_conv,1)="1",1,0))/24)</f>
        <v/>
      </c>
      <c r="G9833" s="26">
        <f>IF(F9833="","",INT(F9833))</f>
        <v/>
      </c>
      <c r="H9833">
        <f>IF(G9833="","",IF(AND(MONTH(G9833)*100+DAY(G9833)&gt;=season_lo,MONTH(G9833)*100+DAY(G9833)&lt;=season_hi),1,0))</f>
        <v/>
      </c>
      <c r="I9833">
        <f>IF(G9833="","",G9833-first_day+1)</f>
        <v/>
      </c>
      <c r="J9833" s="27">
        <f>IF(I9833="","",INDEX(Daily!$J$2:$J$421,I9833))</f>
        <v/>
      </c>
      <c r="K9833" s="27">
        <f>IF(J9833="","",J9833+cat_offset)</f>
        <v/>
      </c>
      <c r="L9833" s="27">
        <f>IF(J9833="","",MAX(0,E9833-J9833)^2)</f>
        <v/>
      </c>
      <c r="M9833" s="27">
        <f>IF(J9833="","",MAX(0,E9833-(J9833+twcdh_off))^2)</f>
        <v/>
      </c>
      <c r="N9833" s="27">
        <f>IF(E9833="","",MAX(0,E9833-swcdh_thr)^2)</f>
        <v/>
      </c>
      <c r="O9833">
        <f>IF(K9833="","",ROUND(E9833-K9833,0))</f>
        <v/>
      </c>
      <c r="P9833">
        <f>IF(O9833="","",IF(O9833&gt;=1,O9833,0))</f>
        <v/>
      </c>
      <c r="Q9833" s="27">
        <f>IF(E9833="","",MAX(0,E9833-22))</f>
        <v/>
      </c>
      <c r="R9833" s="27">
        <f>IF(H9833=1,E9833,"")</f>
        <v/>
      </c>
      <c r="S9833" s="27">
        <f>IF(AND(H9833=1,J9833&lt;&gt;""),E9833-J9833,"")</f>
        <v/>
      </c>
      <c r="T9833">
        <f>IF(G9833="","",MONTH(G9833))</f>
        <v/>
      </c>
    </row>
    <row r="9834">
      <c r="A9834" s="24" t="n"/>
      <c r="B9834" s="24" t="n"/>
      <c r="C9834" s="24" t="n"/>
      <c r="D9834" s="24" t="n"/>
      <c r="E9834" s="24" t="n"/>
      <c r="F9834" s="25">
        <f>IF($E9834="","",DATE(IF($A9834="",nominal_year,$A9834),$B9834,$C9834)+($D9834-IF(LEFT(hour_conv,1)="1",1,0))/24)</f>
        <v/>
      </c>
      <c r="G9834" s="26">
        <f>IF(F9834="","",INT(F9834))</f>
        <v/>
      </c>
      <c r="H9834">
        <f>IF(G9834="","",IF(AND(MONTH(G9834)*100+DAY(G9834)&gt;=season_lo,MONTH(G9834)*100+DAY(G9834)&lt;=season_hi),1,0))</f>
        <v/>
      </c>
      <c r="I9834">
        <f>IF(G9834="","",G9834-first_day+1)</f>
        <v/>
      </c>
      <c r="J9834" s="27">
        <f>IF(I9834="","",INDEX(Daily!$J$2:$J$421,I9834))</f>
        <v/>
      </c>
      <c r="K9834" s="27">
        <f>IF(J9834="","",J9834+cat_offset)</f>
        <v/>
      </c>
      <c r="L9834" s="27">
        <f>IF(J9834="","",MAX(0,E9834-J9834)^2)</f>
        <v/>
      </c>
      <c r="M9834" s="27">
        <f>IF(J9834="","",MAX(0,E9834-(J9834+twcdh_off))^2)</f>
        <v/>
      </c>
      <c r="N9834" s="27">
        <f>IF(E9834="","",MAX(0,E9834-swcdh_thr)^2)</f>
        <v/>
      </c>
      <c r="O9834">
        <f>IF(K9834="","",ROUND(E9834-K9834,0))</f>
        <v/>
      </c>
      <c r="P9834">
        <f>IF(O9834="","",IF(O9834&gt;=1,O9834,0))</f>
        <v/>
      </c>
      <c r="Q9834" s="27">
        <f>IF(E9834="","",MAX(0,E9834-22))</f>
        <v/>
      </c>
      <c r="R9834" s="27">
        <f>IF(H9834=1,E9834,"")</f>
        <v/>
      </c>
      <c r="S9834" s="27">
        <f>IF(AND(H9834=1,J9834&lt;&gt;""),E9834-J9834,"")</f>
        <v/>
      </c>
      <c r="T9834">
        <f>IF(G9834="","",MONTH(G9834))</f>
        <v/>
      </c>
    </row>
    <row r="9835">
      <c r="A9835" s="24" t="n"/>
      <c r="B9835" s="24" t="n"/>
      <c r="C9835" s="24" t="n"/>
      <c r="D9835" s="24" t="n"/>
      <c r="E9835" s="24" t="n"/>
      <c r="F9835" s="25">
        <f>IF($E9835="","",DATE(IF($A9835="",nominal_year,$A9835),$B9835,$C9835)+($D9835-IF(LEFT(hour_conv,1)="1",1,0))/24)</f>
        <v/>
      </c>
      <c r="G9835" s="26">
        <f>IF(F9835="","",INT(F9835))</f>
        <v/>
      </c>
      <c r="H9835">
        <f>IF(G9835="","",IF(AND(MONTH(G9835)*100+DAY(G9835)&gt;=season_lo,MONTH(G9835)*100+DAY(G9835)&lt;=season_hi),1,0))</f>
        <v/>
      </c>
      <c r="I9835">
        <f>IF(G9835="","",G9835-first_day+1)</f>
        <v/>
      </c>
      <c r="J9835" s="27">
        <f>IF(I9835="","",INDEX(Daily!$J$2:$J$421,I9835))</f>
        <v/>
      </c>
      <c r="K9835" s="27">
        <f>IF(J9835="","",J9835+cat_offset)</f>
        <v/>
      </c>
      <c r="L9835" s="27">
        <f>IF(J9835="","",MAX(0,E9835-J9835)^2)</f>
        <v/>
      </c>
      <c r="M9835" s="27">
        <f>IF(J9835="","",MAX(0,E9835-(J9835+twcdh_off))^2)</f>
        <v/>
      </c>
      <c r="N9835" s="27">
        <f>IF(E9835="","",MAX(0,E9835-swcdh_thr)^2)</f>
        <v/>
      </c>
      <c r="O9835">
        <f>IF(K9835="","",ROUND(E9835-K9835,0))</f>
        <v/>
      </c>
      <c r="P9835">
        <f>IF(O9835="","",IF(O9835&gt;=1,O9835,0))</f>
        <v/>
      </c>
      <c r="Q9835" s="27">
        <f>IF(E9835="","",MAX(0,E9835-22))</f>
        <v/>
      </c>
      <c r="R9835" s="27">
        <f>IF(H9835=1,E9835,"")</f>
        <v/>
      </c>
      <c r="S9835" s="27">
        <f>IF(AND(H9835=1,J9835&lt;&gt;""),E9835-J9835,"")</f>
        <v/>
      </c>
      <c r="T9835">
        <f>IF(G9835="","",MONTH(G9835))</f>
        <v/>
      </c>
    </row>
    <row r="9836">
      <c r="A9836" s="24" t="n"/>
      <c r="B9836" s="24" t="n"/>
      <c r="C9836" s="24" t="n"/>
      <c r="D9836" s="24" t="n"/>
      <c r="E9836" s="24" t="n"/>
      <c r="F9836" s="25">
        <f>IF($E9836="","",DATE(IF($A9836="",nominal_year,$A9836),$B9836,$C9836)+($D9836-IF(LEFT(hour_conv,1)="1",1,0))/24)</f>
        <v/>
      </c>
      <c r="G9836" s="26">
        <f>IF(F9836="","",INT(F9836))</f>
        <v/>
      </c>
      <c r="H9836">
        <f>IF(G9836="","",IF(AND(MONTH(G9836)*100+DAY(G9836)&gt;=season_lo,MONTH(G9836)*100+DAY(G9836)&lt;=season_hi),1,0))</f>
        <v/>
      </c>
      <c r="I9836">
        <f>IF(G9836="","",G9836-first_day+1)</f>
        <v/>
      </c>
      <c r="J9836" s="27">
        <f>IF(I9836="","",INDEX(Daily!$J$2:$J$421,I9836))</f>
        <v/>
      </c>
      <c r="K9836" s="27">
        <f>IF(J9836="","",J9836+cat_offset)</f>
        <v/>
      </c>
      <c r="L9836" s="27">
        <f>IF(J9836="","",MAX(0,E9836-J9836)^2)</f>
        <v/>
      </c>
      <c r="M9836" s="27">
        <f>IF(J9836="","",MAX(0,E9836-(J9836+twcdh_off))^2)</f>
        <v/>
      </c>
      <c r="N9836" s="27">
        <f>IF(E9836="","",MAX(0,E9836-swcdh_thr)^2)</f>
        <v/>
      </c>
      <c r="O9836">
        <f>IF(K9836="","",ROUND(E9836-K9836,0))</f>
        <v/>
      </c>
      <c r="P9836">
        <f>IF(O9836="","",IF(O9836&gt;=1,O9836,0))</f>
        <v/>
      </c>
      <c r="Q9836" s="27">
        <f>IF(E9836="","",MAX(0,E9836-22))</f>
        <v/>
      </c>
      <c r="R9836" s="27">
        <f>IF(H9836=1,E9836,"")</f>
        <v/>
      </c>
      <c r="S9836" s="27">
        <f>IF(AND(H9836=1,J9836&lt;&gt;""),E9836-J9836,"")</f>
        <v/>
      </c>
      <c r="T9836">
        <f>IF(G9836="","",MONTH(G9836))</f>
        <v/>
      </c>
    </row>
    <row r="9837">
      <c r="A9837" s="24" t="n"/>
      <c r="B9837" s="24" t="n"/>
      <c r="C9837" s="24" t="n"/>
      <c r="D9837" s="24" t="n"/>
      <c r="E9837" s="24" t="n"/>
      <c r="F9837" s="25">
        <f>IF($E9837="","",DATE(IF($A9837="",nominal_year,$A9837),$B9837,$C9837)+($D9837-IF(LEFT(hour_conv,1)="1",1,0))/24)</f>
        <v/>
      </c>
      <c r="G9837" s="26">
        <f>IF(F9837="","",INT(F9837))</f>
        <v/>
      </c>
      <c r="H9837">
        <f>IF(G9837="","",IF(AND(MONTH(G9837)*100+DAY(G9837)&gt;=season_lo,MONTH(G9837)*100+DAY(G9837)&lt;=season_hi),1,0))</f>
        <v/>
      </c>
      <c r="I9837">
        <f>IF(G9837="","",G9837-first_day+1)</f>
        <v/>
      </c>
      <c r="J9837" s="27">
        <f>IF(I9837="","",INDEX(Daily!$J$2:$J$421,I9837))</f>
        <v/>
      </c>
      <c r="K9837" s="27">
        <f>IF(J9837="","",J9837+cat_offset)</f>
        <v/>
      </c>
      <c r="L9837" s="27">
        <f>IF(J9837="","",MAX(0,E9837-J9837)^2)</f>
        <v/>
      </c>
      <c r="M9837" s="27">
        <f>IF(J9837="","",MAX(0,E9837-(J9837+twcdh_off))^2)</f>
        <v/>
      </c>
      <c r="N9837" s="27">
        <f>IF(E9837="","",MAX(0,E9837-swcdh_thr)^2)</f>
        <v/>
      </c>
      <c r="O9837">
        <f>IF(K9837="","",ROUND(E9837-K9837,0))</f>
        <v/>
      </c>
      <c r="P9837">
        <f>IF(O9837="","",IF(O9837&gt;=1,O9837,0))</f>
        <v/>
      </c>
      <c r="Q9837" s="27">
        <f>IF(E9837="","",MAX(0,E9837-22))</f>
        <v/>
      </c>
      <c r="R9837" s="27">
        <f>IF(H9837=1,E9837,"")</f>
        <v/>
      </c>
      <c r="S9837" s="27">
        <f>IF(AND(H9837=1,J9837&lt;&gt;""),E9837-J9837,"")</f>
        <v/>
      </c>
      <c r="T9837">
        <f>IF(G9837="","",MONTH(G9837))</f>
        <v/>
      </c>
    </row>
    <row r="9838">
      <c r="A9838" s="24" t="n"/>
      <c r="B9838" s="24" t="n"/>
      <c r="C9838" s="24" t="n"/>
      <c r="D9838" s="24" t="n"/>
      <c r="E9838" s="24" t="n"/>
      <c r="F9838" s="25">
        <f>IF($E9838="","",DATE(IF($A9838="",nominal_year,$A9838),$B9838,$C9838)+($D9838-IF(LEFT(hour_conv,1)="1",1,0))/24)</f>
        <v/>
      </c>
      <c r="G9838" s="26">
        <f>IF(F9838="","",INT(F9838))</f>
        <v/>
      </c>
      <c r="H9838">
        <f>IF(G9838="","",IF(AND(MONTH(G9838)*100+DAY(G9838)&gt;=season_lo,MONTH(G9838)*100+DAY(G9838)&lt;=season_hi),1,0))</f>
        <v/>
      </c>
      <c r="I9838">
        <f>IF(G9838="","",G9838-first_day+1)</f>
        <v/>
      </c>
      <c r="J9838" s="27">
        <f>IF(I9838="","",INDEX(Daily!$J$2:$J$421,I9838))</f>
        <v/>
      </c>
      <c r="K9838" s="27">
        <f>IF(J9838="","",J9838+cat_offset)</f>
        <v/>
      </c>
      <c r="L9838" s="27">
        <f>IF(J9838="","",MAX(0,E9838-J9838)^2)</f>
        <v/>
      </c>
      <c r="M9838" s="27">
        <f>IF(J9838="","",MAX(0,E9838-(J9838+twcdh_off))^2)</f>
        <v/>
      </c>
      <c r="N9838" s="27">
        <f>IF(E9838="","",MAX(0,E9838-swcdh_thr)^2)</f>
        <v/>
      </c>
      <c r="O9838">
        <f>IF(K9838="","",ROUND(E9838-K9838,0))</f>
        <v/>
      </c>
      <c r="P9838">
        <f>IF(O9838="","",IF(O9838&gt;=1,O9838,0))</f>
        <v/>
      </c>
      <c r="Q9838" s="27">
        <f>IF(E9838="","",MAX(0,E9838-22))</f>
        <v/>
      </c>
      <c r="R9838" s="27">
        <f>IF(H9838=1,E9838,"")</f>
        <v/>
      </c>
      <c r="S9838" s="27">
        <f>IF(AND(H9838=1,J9838&lt;&gt;""),E9838-J9838,"")</f>
        <v/>
      </c>
      <c r="T9838">
        <f>IF(G9838="","",MONTH(G9838))</f>
        <v/>
      </c>
    </row>
    <row r="9839">
      <c r="A9839" s="24" t="n"/>
      <c r="B9839" s="24" t="n"/>
      <c r="C9839" s="24" t="n"/>
      <c r="D9839" s="24" t="n"/>
      <c r="E9839" s="24" t="n"/>
      <c r="F9839" s="25">
        <f>IF($E9839="","",DATE(IF($A9839="",nominal_year,$A9839),$B9839,$C9839)+($D9839-IF(LEFT(hour_conv,1)="1",1,0))/24)</f>
        <v/>
      </c>
      <c r="G9839" s="26">
        <f>IF(F9839="","",INT(F9839))</f>
        <v/>
      </c>
      <c r="H9839">
        <f>IF(G9839="","",IF(AND(MONTH(G9839)*100+DAY(G9839)&gt;=season_lo,MONTH(G9839)*100+DAY(G9839)&lt;=season_hi),1,0))</f>
        <v/>
      </c>
      <c r="I9839">
        <f>IF(G9839="","",G9839-first_day+1)</f>
        <v/>
      </c>
      <c r="J9839" s="27">
        <f>IF(I9839="","",INDEX(Daily!$J$2:$J$421,I9839))</f>
        <v/>
      </c>
      <c r="K9839" s="27">
        <f>IF(J9839="","",J9839+cat_offset)</f>
        <v/>
      </c>
      <c r="L9839" s="27">
        <f>IF(J9839="","",MAX(0,E9839-J9839)^2)</f>
        <v/>
      </c>
      <c r="M9839" s="27">
        <f>IF(J9839="","",MAX(0,E9839-(J9839+twcdh_off))^2)</f>
        <v/>
      </c>
      <c r="N9839" s="27">
        <f>IF(E9839="","",MAX(0,E9839-swcdh_thr)^2)</f>
        <v/>
      </c>
      <c r="O9839">
        <f>IF(K9839="","",ROUND(E9839-K9839,0))</f>
        <v/>
      </c>
      <c r="P9839">
        <f>IF(O9839="","",IF(O9839&gt;=1,O9839,0))</f>
        <v/>
      </c>
      <c r="Q9839" s="27">
        <f>IF(E9839="","",MAX(0,E9839-22))</f>
        <v/>
      </c>
      <c r="R9839" s="27">
        <f>IF(H9839=1,E9839,"")</f>
        <v/>
      </c>
      <c r="S9839" s="27">
        <f>IF(AND(H9839=1,J9839&lt;&gt;""),E9839-J9839,"")</f>
        <v/>
      </c>
      <c r="T9839">
        <f>IF(G9839="","",MONTH(G9839))</f>
        <v/>
      </c>
    </row>
    <row r="9840">
      <c r="A9840" s="24" t="n"/>
      <c r="B9840" s="24" t="n"/>
      <c r="C9840" s="24" t="n"/>
      <c r="D9840" s="24" t="n"/>
      <c r="E9840" s="24" t="n"/>
      <c r="F9840" s="25">
        <f>IF($E9840="","",DATE(IF($A9840="",nominal_year,$A9840),$B9840,$C9840)+($D9840-IF(LEFT(hour_conv,1)="1",1,0))/24)</f>
        <v/>
      </c>
      <c r="G9840" s="26">
        <f>IF(F9840="","",INT(F9840))</f>
        <v/>
      </c>
      <c r="H9840">
        <f>IF(G9840="","",IF(AND(MONTH(G9840)*100+DAY(G9840)&gt;=season_lo,MONTH(G9840)*100+DAY(G9840)&lt;=season_hi),1,0))</f>
        <v/>
      </c>
      <c r="I9840">
        <f>IF(G9840="","",G9840-first_day+1)</f>
        <v/>
      </c>
      <c r="J9840" s="27">
        <f>IF(I9840="","",INDEX(Daily!$J$2:$J$421,I9840))</f>
        <v/>
      </c>
      <c r="K9840" s="27">
        <f>IF(J9840="","",J9840+cat_offset)</f>
        <v/>
      </c>
      <c r="L9840" s="27">
        <f>IF(J9840="","",MAX(0,E9840-J9840)^2)</f>
        <v/>
      </c>
      <c r="M9840" s="27">
        <f>IF(J9840="","",MAX(0,E9840-(J9840+twcdh_off))^2)</f>
        <v/>
      </c>
      <c r="N9840" s="27">
        <f>IF(E9840="","",MAX(0,E9840-swcdh_thr)^2)</f>
        <v/>
      </c>
      <c r="O9840">
        <f>IF(K9840="","",ROUND(E9840-K9840,0))</f>
        <v/>
      </c>
      <c r="P9840">
        <f>IF(O9840="","",IF(O9840&gt;=1,O9840,0))</f>
        <v/>
      </c>
      <c r="Q9840" s="27">
        <f>IF(E9840="","",MAX(0,E9840-22))</f>
        <v/>
      </c>
      <c r="R9840" s="27">
        <f>IF(H9840=1,E9840,"")</f>
        <v/>
      </c>
      <c r="S9840" s="27">
        <f>IF(AND(H9840=1,J9840&lt;&gt;""),E9840-J9840,"")</f>
        <v/>
      </c>
      <c r="T9840">
        <f>IF(G9840="","",MONTH(G9840))</f>
        <v/>
      </c>
    </row>
    <row r="9841">
      <c r="A9841" s="24" t="n"/>
      <c r="B9841" s="24" t="n"/>
      <c r="C9841" s="24" t="n"/>
      <c r="D9841" s="24" t="n"/>
      <c r="E9841" s="24" t="n"/>
      <c r="F9841" s="25">
        <f>IF($E9841="","",DATE(IF($A9841="",nominal_year,$A9841),$B9841,$C9841)+($D9841-IF(LEFT(hour_conv,1)="1",1,0))/24)</f>
        <v/>
      </c>
      <c r="G9841" s="26">
        <f>IF(F9841="","",INT(F9841))</f>
        <v/>
      </c>
      <c r="H9841">
        <f>IF(G9841="","",IF(AND(MONTH(G9841)*100+DAY(G9841)&gt;=season_lo,MONTH(G9841)*100+DAY(G9841)&lt;=season_hi),1,0))</f>
        <v/>
      </c>
      <c r="I9841">
        <f>IF(G9841="","",G9841-first_day+1)</f>
        <v/>
      </c>
      <c r="J9841" s="27">
        <f>IF(I9841="","",INDEX(Daily!$J$2:$J$421,I9841))</f>
        <v/>
      </c>
      <c r="K9841" s="27">
        <f>IF(J9841="","",J9841+cat_offset)</f>
        <v/>
      </c>
      <c r="L9841" s="27">
        <f>IF(J9841="","",MAX(0,E9841-J9841)^2)</f>
        <v/>
      </c>
      <c r="M9841" s="27">
        <f>IF(J9841="","",MAX(0,E9841-(J9841+twcdh_off))^2)</f>
        <v/>
      </c>
      <c r="N9841" s="27">
        <f>IF(E9841="","",MAX(0,E9841-swcdh_thr)^2)</f>
        <v/>
      </c>
      <c r="O9841">
        <f>IF(K9841="","",ROUND(E9841-K9841,0))</f>
        <v/>
      </c>
      <c r="P9841">
        <f>IF(O9841="","",IF(O9841&gt;=1,O9841,0))</f>
        <v/>
      </c>
      <c r="Q9841" s="27">
        <f>IF(E9841="","",MAX(0,E9841-22))</f>
        <v/>
      </c>
      <c r="R9841" s="27">
        <f>IF(H9841=1,E9841,"")</f>
        <v/>
      </c>
      <c r="S9841" s="27">
        <f>IF(AND(H9841=1,J9841&lt;&gt;""),E9841-J9841,"")</f>
        <v/>
      </c>
      <c r="T9841">
        <f>IF(G9841="","",MONTH(G9841))</f>
        <v/>
      </c>
    </row>
    <row r="9842">
      <c r="A9842" s="24" t="n"/>
      <c r="B9842" s="24" t="n"/>
      <c r="C9842" s="24" t="n"/>
      <c r="D9842" s="24" t="n"/>
      <c r="E9842" s="24" t="n"/>
      <c r="F9842" s="25">
        <f>IF($E9842="","",DATE(IF($A9842="",nominal_year,$A9842),$B9842,$C9842)+($D9842-IF(LEFT(hour_conv,1)="1",1,0))/24)</f>
        <v/>
      </c>
      <c r="G9842" s="26">
        <f>IF(F9842="","",INT(F9842))</f>
        <v/>
      </c>
      <c r="H9842">
        <f>IF(G9842="","",IF(AND(MONTH(G9842)*100+DAY(G9842)&gt;=season_lo,MONTH(G9842)*100+DAY(G9842)&lt;=season_hi),1,0))</f>
        <v/>
      </c>
      <c r="I9842">
        <f>IF(G9842="","",G9842-first_day+1)</f>
        <v/>
      </c>
      <c r="J9842" s="27">
        <f>IF(I9842="","",INDEX(Daily!$J$2:$J$421,I9842))</f>
        <v/>
      </c>
      <c r="K9842" s="27">
        <f>IF(J9842="","",J9842+cat_offset)</f>
        <v/>
      </c>
      <c r="L9842" s="27">
        <f>IF(J9842="","",MAX(0,E9842-J9842)^2)</f>
        <v/>
      </c>
      <c r="M9842" s="27">
        <f>IF(J9842="","",MAX(0,E9842-(J9842+twcdh_off))^2)</f>
        <v/>
      </c>
      <c r="N9842" s="27">
        <f>IF(E9842="","",MAX(0,E9842-swcdh_thr)^2)</f>
        <v/>
      </c>
      <c r="O9842">
        <f>IF(K9842="","",ROUND(E9842-K9842,0))</f>
        <v/>
      </c>
      <c r="P9842">
        <f>IF(O9842="","",IF(O9842&gt;=1,O9842,0))</f>
        <v/>
      </c>
      <c r="Q9842" s="27">
        <f>IF(E9842="","",MAX(0,E9842-22))</f>
        <v/>
      </c>
      <c r="R9842" s="27">
        <f>IF(H9842=1,E9842,"")</f>
        <v/>
      </c>
      <c r="S9842" s="27">
        <f>IF(AND(H9842=1,J9842&lt;&gt;""),E9842-J9842,"")</f>
        <v/>
      </c>
      <c r="T9842">
        <f>IF(G9842="","",MONTH(G9842))</f>
        <v/>
      </c>
    </row>
    <row r="9843">
      <c r="A9843" s="24" t="n"/>
      <c r="B9843" s="24" t="n"/>
      <c r="C9843" s="24" t="n"/>
      <c r="D9843" s="24" t="n"/>
      <c r="E9843" s="24" t="n"/>
      <c r="F9843" s="25">
        <f>IF($E9843="","",DATE(IF($A9843="",nominal_year,$A9843),$B9843,$C9843)+($D9843-IF(LEFT(hour_conv,1)="1",1,0))/24)</f>
        <v/>
      </c>
      <c r="G9843" s="26">
        <f>IF(F9843="","",INT(F9843))</f>
        <v/>
      </c>
      <c r="H9843">
        <f>IF(G9843="","",IF(AND(MONTH(G9843)*100+DAY(G9843)&gt;=season_lo,MONTH(G9843)*100+DAY(G9843)&lt;=season_hi),1,0))</f>
        <v/>
      </c>
      <c r="I9843">
        <f>IF(G9843="","",G9843-first_day+1)</f>
        <v/>
      </c>
      <c r="J9843" s="27">
        <f>IF(I9843="","",INDEX(Daily!$J$2:$J$421,I9843))</f>
        <v/>
      </c>
      <c r="K9843" s="27">
        <f>IF(J9843="","",J9843+cat_offset)</f>
        <v/>
      </c>
      <c r="L9843" s="27">
        <f>IF(J9843="","",MAX(0,E9843-J9843)^2)</f>
        <v/>
      </c>
      <c r="M9843" s="27">
        <f>IF(J9843="","",MAX(0,E9843-(J9843+twcdh_off))^2)</f>
        <v/>
      </c>
      <c r="N9843" s="27">
        <f>IF(E9843="","",MAX(0,E9843-swcdh_thr)^2)</f>
        <v/>
      </c>
      <c r="O9843">
        <f>IF(K9843="","",ROUND(E9843-K9843,0))</f>
        <v/>
      </c>
      <c r="P9843">
        <f>IF(O9843="","",IF(O9843&gt;=1,O9843,0))</f>
        <v/>
      </c>
      <c r="Q9843" s="27">
        <f>IF(E9843="","",MAX(0,E9843-22))</f>
        <v/>
      </c>
      <c r="R9843" s="27">
        <f>IF(H9843=1,E9843,"")</f>
        <v/>
      </c>
      <c r="S9843" s="27">
        <f>IF(AND(H9843=1,J9843&lt;&gt;""),E9843-J9843,"")</f>
        <v/>
      </c>
      <c r="T9843">
        <f>IF(G9843="","",MONTH(G9843))</f>
        <v/>
      </c>
    </row>
    <row r="9844">
      <c r="A9844" s="24" t="n"/>
      <c r="B9844" s="24" t="n"/>
      <c r="C9844" s="24" t="n"/>
      <c r="D9844" s="24" t="n"/>
      <c r="E9844" s="24" t="n"/>
      <c r="F9844" s="25">
        <f>IF($E9844="","",DATE(IF($A9844="",nominal_year,$A9844),$B9844,$C9844)+($D9844-IF(LEFT(hour_conv,1)="1",1,0))/24)</f>
        <v/>
      </c>
      <c r="G9844" s="26">
        <f>IF(F9844="","",INT(F9844))</f>
        <v/>
      </c>
      <c r="H9844">
        <f>IF(G9844="","",IF(AND(MONTH(G9844)*100+DAY(G9844)&gt;=season_lo,MONTH(G9844)*100+DAY(G9844)&lt;=season_hi),1,0))</f>
        <v/>
      </c>
      <c r="I9844">
        <f>IF(G9844="","",G9844-first_day+1)</f>
        <v/>
      </c>
      <c r="J9844" s="27">
        <f>IF(I9844="","",INDEX(Daily!$J$2:$J$421,I9844))</f>
        <v/>
      </c>
      <c r="K9844" s="27">
        <f>IF(J9844="","",J9844+cat_offset)</f>
        <v/>
      </c>
      <c r="L9844" s="27">
        <f>IF(J9844="","",MAX(0,E9844-J9844)^2)</f>
        <v/>
      </c>
      <c r="M9844" s="27">
        <f>IF(J9844="","",MAX(0,E9844-(J9844+twcdh_off))^2)</f>
        <v/>
      </c>
      <c r="N9844" s="27">
        <f>IF(E9844="","",MAX(0,E9844-swcdh_thr)^2)</f>
        <v/>
      </c>
      <c r="O9844">
        <f>IF(K9844="","",ROUND(E9844-K9844,0))</f>
        <v/>
      </c>
      <c r="P9844">
        <f>IF(O9844="","",IF(O9844&gt;=1,O9844,0))</f>
        <v/>
      </c>
      <c r="Q9844" s="27">
        <f>IF(E9844="","",MAX(0,E9844-22))</f>
        <v/>
      </c>
      <c r="R9844" s="27">
        <f>IF(H9844=1,E9844,"")</f>
        <v/>
      </c>
      <c r="S9844" s="27">
        <f>IF(AND(H9844=1,J9844&lt;&gt;""),E9844-J9844,"")</f>
        <v/>
      </c>
      <c r="T9844">
        <f>IF(G9844="","",MONTH(G9844))</f>
        <v/>
      </c>
    </row>
    <row r="9845">
      <c r="A9845" s="24" t="n"/>
      <c r="B9845" s="24" t="n"/>
      <c r="C9845" s="24" t="n"/>
      <c r="D9845" s="24" t="n"/>
      <c r="E9845" s="24" t="n"/>
      <c r="F9845" s="25">
        <f>IF($E9845="","",DATE(IF($A9845="",nominal_year,$A9845),$B9845,$C9845)+($D9845-IF(LEFT(hour_conv,1)="1",1,0))/24)</f>
        <v/>
      </c>
      <c r="G9845" s="26">
        <f>IF(F9845="","",INT(F9845))</f>
        <v/>
      </c>
      <c r="H9845">
        <f>IF(G9845="","",IF(AND(MONTH(G9845)*100+DAY(G9845)&gt;=season_lo,MONTH(G9845)*100+DAY(G9845)&lt;=season_hi),1,0))</f>
        <v/>
      </c>
      <c r="I9845">
        <f>IF(G9845="","",G9845-first_day+1)</f>
        <v/>
      </c>
      <c r="J9845" s="27">
        <f>IF(I9845="","",INDEX(Daily!$J$2:$J$421,I9845))</f>
        <v/>
      </c>
      <c r="K9845" s="27">
        <f>IF(J9845="","",J9845+cat_offset)</f>
        <v/>
      </c>
      <c r="L9845" s="27">
        <f>IF(J9845="","",MAX(0,E9845-J9845)^2)</f>
        <v/>
      </c>
      <c r="M9845" s="27">
        <f>IF(J9845="","",MAX(0,E9845-(J9845+twcdh_off))^2)</f>
        <v/>
      </c>
      <c r="N9845" s="27">
        <f>IF(E9845="","",MAX(0,E9845-swcdh_thr)^2)</f>
        <v/>
      </c>
      <c r="O9845">
        <f>IF(K9845="","",ROUND(E9845-K9845,0))</f>
        <v/>
      </c>
      <c r="P9845">
        <f>IF(O9845="","",IF(O9845&gt;=1,O9845,0))</f>
        <v/>
      </c>
      <c r="Q9845" s="27">
        <f>IF(E9845="","",MAX(0,E9845-22))</f>
        <v/>
      </c>
      <c r="R9845" s="27">
        <f>IF(H9845=1,E9845,"")</f>
        <v/>
      </c>
      <c r="S9845" s="27">
        <f>IF(AND(H9845=1,J9845&lt;&gt;""),E9845-J9845,"")</f>
        <v/>
      </c>
      <c r="T9845">
        <f>IF(G9845="","",MONTH(G9845))</f>
        <v/>
      </c>
    </row>
    <row r="9846">
      <c r="A9846" s="24" t="n"/>
      <c r="B9846" s="24" t="n"/>
      <c r="C9846" s="24" t="n"/>
      <c r="D9846" s="24" t="n"/>
      <c r="E9846" s="24" t="n"/>
      <c r="F9846" s="25">
        <f>IF($E9846="","",DATE(IF($A9846="",nominal_year,$A9846),$B9846,$C9846)+($D9846-IF(LEFT(hour_conv,1)="1",1,0))/24)</f>
        <v/>
      </c>
      <c r="G9846" s="26">
        <f>IF(F9846="","",INT(F9846))</f>
        <v/>
      </c>
      <c r="H9846">
        <f>IF(G9846="","",IF(AND(MONTH(G9846)*100+DAY(G9846)&gt;=season_lo,MONTH(G9846)*100+DAY(G9846)&lt;=season_hi),1,0))</f>
        <v/>
      </c>
      <c r="I9846">
        <f>IF(G9846="","",G9846-first_day+1)</f>
        <v/>
      </c>
      <c r="J9846" s="27">
        <f>IF(I9846="","",INDEX(Daily!$J$2:$J$421,I9846))</f>
        <v/>
      </c>
      <c r="K9846" s="27">
        <f>IF(J9846="","",J9846+cat_offset)</f>
        <v/>
      </c>
      <c r="L9846" s="27">
        <f>IF(J9846="","",MAX(0,E9846-J9846)^2)</f>
        <v/>
      </c>
      <c r="M9846" s="27">
        <f>IF(J9846="","",MAX(0,E9846-(J9846+twcdh_off))^2)</f>
        <v/>
      </c>
      <c r="N9846" s="27">
        <f>IF(E9846="","",MAX(0,E9846-swcdh_thr)^2)</f>
        <v/>
      </c>
      <c r="O9846">
        <f>IF(K9846="","",ROUND(E9846-K9846,0))</f>
        <v/>
      </c>
      <c r="P9846">
        <f>IF(O9846="","",IF(O9846&gt;=1,O9846,0))</f>
        <v/>
      </c>
      <c r="Q9846" s="27">
        <f>IF(E9846="","",MAX(0,E9846-22))</f>
        <v/>
      </c>
      <c r="R9846" s="27">
        <f>IF(H9846=1,E9846,"")</f>
        <v/>
      </c>
      <c r="S9846" s="27">
        <f>IF(AND(H9846=1,J9846&lt;&gt;""),E9846-J9846,"")</f>
        <v/>
      </c>
      <c r="T9846">
        <f>IF(G9846="","",MONTH(G9846))</f>
        <v/>
      </c>
    </row>
    <row r="9847">
      <c r="A9847" s="24" t="n"/>
      <c r="B9847" s="24" t="n"/>
      <c r="C9847" s="24" t="n"/>
      <c r="D9847" s="24" t="n"/>
      <c r="E9847" s="24" t="n"/>
      <c r="F9847" s="25">
        <f>IF($E9847="","",DATE(IF($A9847="",nominal_year,$A9847),$B9847,$C9847)+($D9847-IF(LEFT(hour_conv,1)="1",1,0))/24)</f>
        <v/>
      </c>
      <c r="G9847" s="26">
        <f>IF(F9847="","",INT(F9847))</f>
        <v/>
      </c>
      <c r="H9847">
        <f>IF(G9847="","",IF(AND(MONTH(G9847)*100+DAY(G9847)&gt;=season_lo,MONTH(G9847)*100+DAY(G9847)&lt;=season_hi),1,0))</f>
        <v/>
      </c>
      <c r="I9847">
        <f>IF(G9847="","",G9847-first_day+1)</f>
        <v/>
      </c>
      <c r="J9847" s="27">
        <f>IF(I9847="","",INDEX(Daily!$J$2:$J$421,I9847))</f>
        <v/>
      </c>
      <c r="K9847" s="27">
        <f>IF(J9847="","",J9847+cat_offset)</f>
        <v/>
      </c>
      <c r="L9847" s="27">
        <f>IF(J9847="","",MAX(0,E9847-J9847)^2)</f>
        <v/>
      </c>
      <c r="M9847" s="27">
        <f>IF(J9847="","",MAX(0,E9847-(J9847+twcdh_off))^2)</f>
        <v/>
      </c>
      <c r="N9847" s="27">
        <f>IF(E9847="","",MAX(0,E9847-swcdh_thr)^2)</f>
        <v/>
      </c>
      <c r="O9847">
        <f>IF(K9847="","",ROUND(E9847-K9847,0))</f>
        <v/>
      </c>
      <c r="P9847">
        <f>IF(O9847="","",IF(O9847&gt;=1,O9847,0))</f>
        <v/>
      </c>
      <c r="Q9847" s="27">
        <f>IF(E9847="","",MAX(0,E9847-22))</f>
        <v/>
      </c>
      <c r="R9847" s="27">
        <f>IF(H9847=1,E9847,"")</f>
        <v/>
      </c>
      <c r="S9847" s="27">
        <f>IF(AND(H9847=1,J9847&lt;&gt;""),E9847-J9847,"")</f>
        <v/>
      </c>
      <c r="T9847">
        <f>IF(G9847="","",MONTH(G9847))</f>
        <v/>
      </c>
    </row>
    <row r="9848">
      <c r="A9848" s="24" t="n"/>
      <c r="B9848" s="24" t="n"/>
      <c r="C9848" s="24" t="n"/>
      <c r="D9848" s="24" t="n"/>
      <c r="E9848" s="24" t="n"/>
      <c r="F9848" s="25">
        <f>IF($E9848="","",DATE(IF($A9848="",nominal_year,$A9848),$B9848,$C9848)+($D9848-IF(LEFT(hour_conv,1)="1",1,0))/24)</f>
        <v/>
      </c>
      <c r="G9848" s="26">
        <f>IF(F9848="","",INT(F9848))</f>
        <v/>
      </c>
      <c r="H9848">
        <f>IF(G9848="","",IF(AND(MONTH(G9848)*100+DAY(G9848)&gt;=season_lo,MONTH(G9848)*100+DAY(G9848)&lt;=season_hi),1,0))</f>
        <v/>
      </c>
      <c r="I9848">
        <f>IF(G9848="","",G9848-first_day+1)</f>
        <v/>
      </c>
      <c r="J9848" s="27">
        <f>IF(I9848="","",INDEX(Daily!$J$2:$J$421,I9848))</f>
        <v/>
      </c>
      <c r="K9848" s="27">
        <f>IF(J9848="","",J9848+cat_offset)</f>
        <v/>
      </c>
      <c r="L9848" s="27">
        <f>IF(J9848="","",MAX(0,E9848-J9848)^2)</f>
        <v/>
      </c>
      <c r="M9848" s="27">
        <f>IF(J9848="","",MAX(0,E9848-(J9848+twcdh_off))^2)</f>
        <v/>
      </c>
      <c r="N9848" s="27">
        <f>IF(E9848="","",MAX(0,E9848-swcdh_thr)^2)</f>
        <v/>
      </c>
      <c r="O9848">
        <f>IF(K9848="","",ROUND(E9848-K9848,0))</f>
        <v/>
      </c>
      <c r="P9848">
        <f>IF(O9848="","",IF(O9848&gt;=1,O9848,0))</f>
        <v/>
      </c>
      <c r="Q9848" s="27">
        <f>IF(E9848="","",MAX(0,E9848-22))</f>
        <v/>
      </c>
      <c r="R9848" s="27">
        <f>IF(H9848=1,E9848,"")</f>
        <v/>
      </c>
      <c r="S9848" s="27">
        <f>IF(AND(H9848=1,J9848&lt;&gt;""),E9848-J9848,"")</f>
        <v/>
      </c>
      <c r="T9848">
        <f>IF(G9848="","",MONTH(G9848))</f>
        <v/>
      </c>
    </row>
    <row r="9849">
      <c r="A9849" s="24" t="n"/>
      <c r="B9849" s="24" t="n"/>
      <c r="C9849" s="24" t="n"/>
      <c r="D9849" s="24" t="n"/>
      <c r="E9849" s="24" t="n"/>
      <c r="F9849" s="25">
        <f>IF($E9849="","",DATE(IF($A9849="",nominal_year,$A9849),$B9849,$C9849)+($D9849-IF(LEFT(hour_conv,1)="1",1,0))/24)</f>
        <v/>
      </c>
      <c r="G9849" s="26">
        <f>IF(F9849="","",INT(F9849))</f>
        <v/>
      </c>
      <c r="H9849">
        <f>IF(G9849="","",IF(AND(MONTH(G9849)*100+DAY(G9849)&gt;=season_lo,MONTH(G9849)*100+DAY(G9849)&lt;=season_hi),1,0))</f>
        <v/>
      </c>
      <c r="I9849">
        <f>IF(G9849="","",G9849-first_day+1)</f>
        <v/>
      </c>
      <c r="J9849" s="27">
        <f>IF(I9849="","",INDEX(Daily!$J$2:$J$421,I9849))</f>
        <v/>
      </c>
      <c r="K9849" s="27">
        <f>IF(J9849="","",J9849+cat_offset)</f>
        <v/>
      </c>
      <c r="L9849" s="27">
        <f>IF(J9849="","",MAX(0,E9849-J9849)^2)</f>
        <v/>
      </c>
      <c r="M9849" s="27">
        <f>IF(J9849="","",MAX(0,E9849-(J9849+twcdh_off))^2)</f>
        <v/>
      </c>
      <c r="N9849" s="27">
        <f>IF(E9849="","",MAX(0,E9849-swcdh_thr)^2)</f>
        <v/>
      </c>
      <c r="O9849">
        <f>IF(K9849="","",ROUND(E9849-K9849,0))</f>
        <v/>
      </c>
      <c r="P9849">
        <f>IF(O9849="","",IF(O9849&gt;=1,O9849,0))</f>
        <v/>
      </c>
      <c r="Q9849" s="27">
        <f>IF(E9849="","",MAX(0,E9849-22))</f>
        <v/>
      </c>
      <c r="R9849" s="27">
        <f>IF(H9849=1,E9849,"")</f>
        <v/>
      </c>
      <c r="S9849" s="27">
        <f>IF(AND(H9849=1,J9849&lt;&gt;""),E9849-J9849,"")</f>
        <v/>
      </c>
      <c r="T9849">
        <f>IF(G9849="","",MONTH(G9849))</f>
        <v/>
      </c>
    </row>
    <row r="9850">
      <c r="A9850" s="24" t="n"/>
      <c r="B9850" s="24" t="n"/>
      <c r="C9850" s="24" t="n"/>
      <c r="D9850" s="24" t="n"/>
      <c r="E9850" s="24" t="n"/>
      <c r="F9850" s="25">
        <f>IF($E9850="","",DATE(IF($A9850="",nominal_year,$A9850),$B9850,$C9850)+($D9850-IF(LEFT(hour_conv,1)="1",1,0))/24)</f>
        <v/>
      </c>
      <c r="G9850" s="26">
        <f>IF(F9850="","",INT(F9850))</f>
        <v/>
      </c>
      <c r="H9850">
        <f>IF(G9850="","",IF(AND(MONTH(G9850)*100+DAY(G9850)&gt;=season_lo,MONTH(G9850)*100+DAY(G9850)&lt;=season_hi),1,0))</f>
        <v/>
      </c>
      <c r="I9850">
        <f>IF(G9850="","",G9850-first_day+1)</f>
        <v/>
      </c>
      <c r="J9850" s="27">
        <f>IF(I9850="","",INDEX(Daily!$J$2:$J$421,I9850))</f>
        <v/>
      </c>
      <c r="K9850" s="27">
        <f>IF(J9850="","",J9850+cat_offset)</f>
        <v/>
      </c>
      <c r="L9850" s="27">
        <f>IF(J9850="","",MAX(0,E9850-J9850)^2)</f>
        <v/>
      </c>
      <c r="M9850" s="27">
        <f>IF(J9850="","",MAX(0,E9850-(J9850+twcdh_off))^2)</f>
        <v/>
      </c>
      <c r="N9850" s="27">
        <f>IF(E9850="","",MAX(0,E9850-swcdh_thr)^2)</f>
        <v/>
      </c>
      <c r="O9850">
        <f>IF(K9850="","",ROUND(E9850-K9850,0))</f>
        <v/>
      </c>
      <c r="P9850">
        <f>IF(O9850="","",IF(O9850&gt;=1,O9850,0))</f>
        <v/>
      </c>
      <c r="Q9850" s="27">
        <f>IF(E9850="","",MAX(0,E9850-22))</f>
        <v/>
      </c>
      <c r="R9850" s="27">
        <f>IF(H9850=1,E9850,"")</f>
        <v/>
      </c>
      <c r="S9850" s="27">
        <f>IF(AND(H9850=1,J9850&lt;&gt;""),E9850-J9850,"")</f>
        <v/>
      </c>
      <c r="T9850">
        <f>IF(G9850="","",MONTH(G9850))</f>
        <v/>
      </c>
    </row>
    <row r="9851">
      <c r="A9851" s="24" t="n"/>
      <c r="B9851" s="24" t="n"/>
      <c r="C9851" s="24" t="n"/>
      <c r="D9851" s="24" t="n"/>
      <c r="E9851" s="24" t="n"/>
      <c r="F9851" s="25">
        <f>IF($E9851="","",DATE(IF($A9851="",nominal_year,$A9851),$B9851,$C9851)+($D9851-IF(LEFT(hour_conv,1)="1",1,0))/24)</f>
        <v/>
      </c>
      <c r="G9851" s="26">
        <f>IF(F9851="","",INT(F9851))</f>
        <v/>
      </c>
      <c r="H9851">
        <f>IF(G9851="","",IF(AND(MONTH(G9851)*100+DAY(G9851)&gt;=season_lo,MONTH(G9851)*100+DAY(G9851)&lt;=season_hi),1,0))</f>
        <v/>
      </c>
      <c r="I9851">
        <f>IF(G9851="","",G9851-first_day+1)</f>
        <v/>
      </c>
      <c r="J9851" s="27">
        <f>IF(I9851="","",INDEX(Daily!$J$2:$J$421,I9851))</f>
        <v/>
      </c>
      <c r="K9851" s="27">
        <f>IF(J9851="","",J9851+cat_offset)</f>
        <v/>
      </c>
      <c r="L9851" s="27">
        <f>IF(J9851="","",MAX(0,E9851-J9851)^2)</f>
        <v/>
      </c>
      <c r="M9851" s="27">
        <f>IF(J9851="","",MAX(0,E9851-(J9851+twcdh_off))^2)</f>
        <v/>
      </c>
      <c r="N9851" s="27">
        <f>IF(E9851="","",MAX(0,E9851-swcdh_thr)^2)</f>
        <v/>
      </c>
      <c r="O9851">
        <f>IF(K9851="","",ROUND(E9851-K9851,0))</f>
        <v/>
      </c>
      <c r="P9851">
        <f>IF(O9851="","",IF(O9851&gt;=1,O9851,0))</f>
        <v/>
      </c>
      <c r="Q9851" s="27">
        <f>IF(E9851="","",MAX(0,E9851-22))</f>
        <v/>
      </c>
      <c r="R9851" s="27">
        <f>IF(H9851=1,E9851,"")</f>
        <v/>
      </c>
      <c r="S9851" s="27">
        <f>IF(AND(H9851=1,J9851&lt;&gt;""),E9851-J9851,"")</f>
        <v/>
      </c>
      <c r="T9851">
        <f>IF(G9851="","",MONTH(G9851))</f>
        <v/>
      </c>
    </row>
    <row r="9852">
      <c r="A9852" s="24" t="n"/>
      <c r="B9852" s="24" t="n"/>
      <c r="C9852" s="24" t="n"/>
      <c r="D9852" s="24" t="n"/>
      <c r="E9852" s="24" t="n"/>
      <c r="F9852" s="25">
        <f>IF($E9852="","",DATE(IF($A9852="",nominal_year,$A9852),$B9852,$C9852)+($D9852-IF(LEFT(hour_conv,1)="1",1,0))/24)</f>
        <v/>
      </c>
      <c r="G9852" s="26">
        <f>IF(F9852="","",INT(F9852))</f>
        <v/>
      </c>
      <c r="H9852">
        <f>IF(G9852="","",IF(AND(MONTH(G9852)*100+DAY(G9852)&gt;=season_lo,MONTH(G9852)*100+DAY(G9852)&lt;=season_hi),1,0))</f>
        <v/>
      </c>
      <c r="I9852">
        <f>IF(G9852="","",G9852-first_day+1)</f>
        <v/>
      </c>
      <c r="J9852" s="27">
        <f>IF(I9852="","",INDEX(Daily!$J$2:$J$421,I9852))</f>
        <v/>
      </c>
      <c r="K9852" s="27">
        <f>IF(J9852="","",J9852+cat_offset)</f>
        <v/>
      </c>
      <c r="L9852" s="27">
        <f>IF(J9852="","",MAX(0,E9852-J9852)^2)</f>
        <v/>
      </c>
      <c r="M9852" s="27">
        <f>IF(J9852="","",MAX(0,E9852-(J9852+twcdh_off))^2)</f>
        <v/>
      </c>
      <c r="N9852" s="27">
        <f>IF(E9852="","",MAX(0,E9852-swcdh_thr)^2)</f>
        <v/>
      </c>
      <c r="O9852">
        <f>IF(K9852="","",ROUND(E9852-K9852,0))</f>
        <v/>
      </c>
      <c r="P9852">
        <f>IF(O9852="","",IF(O9852&gt;=1,O9852,0))</f>
        <v/>
      </c>
      <c r="Q9852" s="27">
        <f>IF(E9852="","",MAX(0,E9852-22))</f>
        <v/>
      </c>
      <c r="R9852" s="27">
        <f>IF(H9852=1,E9852,"")</f>
        <v/>
      </c>
      <c r="S9852" s="27">
        <f>IF(AND(H9852=1,J9852&lt;&gt;""),E9852-J9852,"")</f>
        <v/>
      </c>
      <c r="T9852">
        <f>IF(G9852="","",MONTH(G9852))</f>
        <v/>
      </c>
    </row>
    <row r="9853">
      <c r="A9853" s="24" t="n"/>
      <c r="B9853" s="24" t="n"/>
      <c r="C9853" s="24" t="n"/>
      <c r="D9853" s="24" t="n"/>
      <c r="E9853" s="24" t="n"/>
      <c r="F9853" s="25">
        <f>IF($E9853="","",DATE(IF($A9853="",nominal_year,$A9853),$B9853,$C9853)+($D9853-IF(LEFT(hour_conv,1)="1",1,0))/24)</f>
        <v/>
      </c>
      <c r="G9853" s="26">
        <f>IF(F9853="","",INT(F9853))</f>
        <v/>
      </c>
      <c r="H9853">
        <f>IF(G9853="","",IF(AND(MONTH(G9853)*100+DAY(G9853)&gt;=season_lo,MONTH(G9853)*100+DAY(G9853)&lt;=season_hi),1,0))</f>
        <v/>
      </c>
      <c r="I9853">
        <f>IF(G9853="","",G9853-first_day+1)</f>
        <v/>
      </c>
      <c r="J9853" s="27">
        <f>IF(I9853="","",INDEX(Daily!$J$2:$J$421,I9853))</f>
        <v/>
      </c>
      <c r="K9853" s="27">
        <f>IF(J9853="","",J9853+cat_offset)</f>
        <v/>
      </c>
      <c r="L9853" s="27">
        <f>IF(J9853="","",MAX(0,E9853-J9853)^2)</f>
        <v/>
      </c>
      <c r="M9853" s="27">
        <f>IF(J9853="","",MAX(0,E9853-(J9853+twcdh_off))^2)</f>
        <v/>
      </c>
      <c r="N9853" s="27">
        <f>IF(E9853="","",MAX(0,E9853-swcdh_thr)^2)</f>
        <v/>
      </c>
      <c r="O9853">
        <f>IF(K9853="","",ROUND(E9853-K9853,0))</f>
        <v/>
      </c>
      <c r="P9853">
        <f>IF(O9853="","",IF(O9853&gt;=1,O9853,0))</f>
        <v/>
      </c>
      <c r="Q9853" s="27">
        <f>IF(E9853="","",MAX(0,E9853-22))</f>
        <v/>
      </c>
      <c r="R9853" s="27">
        <f>IF(H9853=1,E9853,"")</f>
        <v/>
      </c>
      <c r="S9853" s="27">
        <f>IF(AND(H9853=1,J9853&lt;&gt;""),E9853-J9853,"")</f>
        <v/>
      </c>
      <c r="T9853">
        <f>IF(G9853="","",MONTH(G9853))</f>
        <v/>
      </c>
    </row>
    <row r="9854">
      <c r="A9854" s="24" t="n"/>
      <c r="B9854" s="24" t="n"/>
      <c r="C9854" s="24" t="n"/>
      <c r="D9854" s="24" t="n"/>
      <c r="E9854" s="24" t="n"/>
      <c r="F9854" s="25">
        <f>IF($E9854="","",DATE(IF($A9854="",nominal_year,$A9854),$B9854,$C9854)+($D9854-IF(LEFT(hour_conv,1)="1",1,0))/24)</f>
        <v/>
      </c>
      <c r="G9854" s="26">
        <f>IF(F9854="","",INT(F9854))</f>
        <v/>
      </c>
      <c r="H9854">
        <f>IF(G9854="","",IF(AND(MONTH(G9854)*100+DAY(G9854)&gt;=season_lo,MONTH(G9854)*100+DAY(G9854)&lt;=season_hi),1,0))</f>
        <v/>
      </c>
      <c r="I9854">
        <f>IF(G9854="","",G9854-first_day+1)</f>
        <v/>
      </c>
      <c r="J9854" s="27">
        <f>IF(I9854="","",INDEX(Daily!$J$2:$J$421,I9854))</f>
        <v/>
      </c>
      <c r="K9854" s="27">
        <f>IF(J9854="","",J9854+cat_offset)</f>
        <v/>
      </c>
      <c r="L9854" s="27">
        <f>IF(J9854="","",MAX(0,E9854-J9854)^2)</f>
        <v/>
      </c>
      <c r="M9854" s="27">
        <f>IF(J9854="","",MAX(0,E9854-(J9854+twcdh_off))^2)</f>
        <v/>
      </c>
      <c r="N9854" s="27">
        <f>IF(E9854="","",MAX(0,E9854-swcdh_thr)^2)</f>
        <v/>
      </c>
      <c r="O9854">
        <f>IF(K9854="","",ROUND(E9854-K9854,0))</f>
        <v/>
      </c>
      <c r="P9854">
        <f>IF(O9854="","",IF(O9854&gt;=1,O9854,0))</f>
        <v/>
      </c>
      <c r="Q9854" s="27">
        <f>IF(E9854="","",MAX(0,E9854-22))</f>
        <v/>
      </c>
      <c r="R9854" s="27">
        <f>IF(H9854=1,E9854,"")</f>
        <v/>
      </c>
      <c r="S9854" s="27">
        <f>IF(AND(H9854=1,J9854&lt;&gt;""),E9854-J9854,"")</f>
        <v/>
      </c>
      <c r="T9854">
        <f>IF(G9854="","",MONTH(G9854))</f>
        <v/>
      </c>
    </row>
    <row r="9855">
      <c r="A9855" s="24" t="n"/>
      <c r="B9855" s="24" t="n"/>
      <c r="C9855" s="24" t="n"/>
      <c r="D9855" s="24" t="n"/>
      <c r="E9855" s="24" t="n"/>
      <c r="F9855" s="25">
        <f>IF($E9855="","",DATE(IF($A9855="",nominal_year,$A9855),$B9855,$C9855)+($D9855-IF(LEFT(hour_conv,1)="1",1,0))/24)</f>
        <v/>
      </c>
      <c r="G9855" s="26">
        <f>IF(F9855="","",INT(F9855))</f>
        <v/>
      </c>
      <c r="H9855">
        <f>IF(G9855="","",IF(AND(MONTH(G9855)*100+DAY(G9855)&gt;=season_lo,MONTH(G9855)*100+DAY(G9855)&lt;=season_hi),1,0))</f>
        <v/>
      </c>
      <c r="I9855">
        <f>IF(G9855="","",G9855-first_day+1)</f>
        <v/>
      </c>
      <c r="J9855" s="27">
        <f>IF(I9855="","",INDEX(Daily!$J$2:$J$421,I9855))</f>
        <v/>
      </c>
      <c r="K9855" s="27">
        <f>IF(J9855="","",J9855+cat_offset)</f>
        <v/>
      </c>
      <c r="L9855" s="27">
        <f>IF(J9855="","",MAX(0,E9855-J9855)^2)</f>
        <v/>
      </c>
      <c r="M9855" s="27">
        <f>IF(J9855="","",MAX(0,E9855-(J9855+twcdh_off))^2)</f>
        <v/>
      </c>
      <c r="N9855" s="27">
        <f>IF(E9855="","",MAX(0,E9855-swcdh_thr)^2)</f>
        <v/>
      </c>
      <c r="O9855">
        <f>IF(K9855="","",ROUND(E9855-K9855,0))</f>
        <v/>
      </c>
      <c r="P9855">
        <f>IF(O9855="","",IF(O9855&gt;=1,O9855,0))</f>
        <v/>
      </c>
      <c r="Q9855" s="27">
        <f>IF(E9855="","",MAX(0,E9855-22))</f>
        <v/>
      </c>
      <c r="R9855" s="27">
        <f>IF(H9855=1,E9855,"")</f>
        <v/>
      </c>
      <c r="S9855" s="27">
        <f>IF(AND(H9855=1,J9855&lt;&gt;""),E9855-J9855,"")</f>
        <v/>
      </c>
      <c r="T9855">
        <f>IF(G9855="","",MONTH(G9855))</f>
        <v/>
      </c>
    </row>
    <row r="9856">
      <c r="A9856" s="24" t="n"/>
      <c r="B9856" s="24" t="n"/>
      <c r="C9856" s="24" t="n"/>
      <c r="D9856" s="24" t="n"/>
      <c r="E9856" s="24" t="n"/>
      <c r="F9856" s="25">
        <f>IF($E9856="","",DATE(IF($A9856="",nominal_year,$A9856),$B9856,$C9856)+($D9856-IF(LEFT(hour_conv,1)="1",1,0))/24)</f>
        <v/>
      </c>
      <c r="G9856" s="26">
        <f>IF(F9856="","",INT(F9856))</f>
        <v/>
      </c>
      <c r="H9856">
        <f>IF(G9856="","",IF(AND(MONTH(G9856)*100+DAY(G9856)&gt;=season_lo,MONTH(G9856)*100+DAY(G9856)&lt;=season_hi),1,0))</f>
        <v/>
      </c>
      <c r="I9856">
        <f>IF(G9856="","",G9856-first_day+1)</f>
        <v/>
      </c>
      <c r="J9856" s="27">
        <f>IF(I9856="","",INDEX(Daily!$J$2:$J$421,I9856))</f>
        <v/>
      </c>
      <c r="K9856" s="27">
        <f>IF(J9856="","",J9856+cat_offset)</f>
        <v/>
      </c>
      <c r="L9856" s="27">
        <f>IF(J9856="","",MAX(0,E9856-J9856)^2)</f>
        <v/>
      </c>
      <c r="M9856" s="27">
        <f>IF(J9856="","",MAX(0,E9856-(J9856+twcdh_off))^2)</f>
        <v/>
      </c>
      <c r="N9856" s="27">
        <f>IF(E9856="","",MAX(0,E9856-swcdh_thr)^2)</f>
        <v/>
      </c>
      <c r="O9856">
        <f>IF(K9856="","",ROUND(E9856-K9856,0))</f>
        <v/>
      </c>
      <c r="P9856">
        <f>IF(O9856="","",IF(O9856&gt;=1,O9856,0))</f>
        <v/>
      </c>
      <c r="Q9856" s="27">
        <f>IF(E9856="","",MAX(0,E9856-22))</f>
        <v/>
      </c>
      <c r="R9856" s="27">
        <f>IF(H9856=1,E9856,"")</f>
        <v/>
      </c>
      <c r="S9856" s="27">
        <f>IF(AND(H9856=1,J9856&lt;&gt;""),E9856-J9856,"")</f>
        <v/>
      </c>
      <c r="T9856">
        <f>IF(G9856="","",MONTH(G9856))</f>
        <v/>
      </c>
    </row>
    <row r="9857">
      <c r="A9857" s="24" t="n"/>
      <c r="B9857" s="24" t="n"/>
      <c r="C9857" s="24" t="n"/>
      <c r="D9857" s="24" t="n"/>
      <c r="E9857" s="24" t="n"/>
      <c r="F9857" s="25">
        <f>IF($E9857="","",DATE(IF($A9857="",nominal_year,$A9857),$B9857,$C9857)+($D9857-IF(LEFT(hour_conv,1)="1",1,0))/24)</f>
        <v/>
      </c>
      <c r="G9857" s="26">
        <f>IF(F9857="","",INT(F9857))</f>
        <v/>
      </c>
      <c r="H9857">
        <f>IF(G9857="","",IF(AND(MONTH(G9857)*100+DAY(G9857)&gt;=season_lo,MONTH(G9857)*100+DAY(G9857)&lt;=season_hi),1,0))</f>
        <v/>
      </c>
      <c r="I9857">
        <f>IF(G9857="","",G9857-first_day+1)</f>
        <v/>
      </c>
      <c r="J9857" s="27">
        <f>IF(I9857="","",INDEX(Daily!$J$2:$J$421,I9857))</f>
        <v/>
      </c>
      <c r="K9857" s="27">
        <f>IF(J9857="","",J9857+cat_offset)</f>
        <v/>
      </c>
      <c r="L9857" s="27">
        <f>IF(J9857="","",MAX(0,E9857-J9857)^2)</f>
        <v/>
      </c>
      <c r="M9857" s="27">
        <f>IF(J9857="","",MAX(0,E9857-(J9857+twcdh_off))^2)</f>
        <v/>
      </c>
      <c r="N9857" s="27">
        <f>IF(E9857="","",MAX(0,E9857-swcdh_thr)^2)</f>
        <v/>
      </c>
      <c r="O9857">
        <f>IF(K9857="","",ROUND(E9857-K9857,0))</f>
        <v/>
      </c>
      <c r="P9857">
        <f>IF(O9857="","",IF(O9857&gt;=1,O9857,0))</f>
        <v/>
      </c>
      <c r="Q9857" s="27">
        <f>IF(E9857="","",MAX(0,E9857-22))</f>
        <v/>
      </c>
      <c r="R9857" s="27">
        <f>IF(H9857=1,E9857,"")</f>
        <v/>
      </c>
      <c r="S9857" s="27">
        <f>IF(AND(H9857=1,J9857&lt;&gt;""),E9857-J9857,"")</f>
        <v/>
      </c>
      <c r="T9857">
        <f>IF(G9857="","",MONTH(G9857))</f>
        <v/>
      </c>
    </row>
    <row r="9858">
      <c r="A9858" s="24" t="n"/>
      <c r="B9858" s="24" t="n"/>
      <c r="C9858" s="24" t="n"/>
      <c r="D9858" s="24" t="n"/>
      <c r="E9858" s="24" t="n"/>
      <c r="F9858" s="25">
        <f>IF($E9858="","",DATE(IF($A9858="",nominal_year,$A9858),$B9858,$C9858)+($D9858-IF(LEFT(hour_conv,1)="1",1,0))/24)</f>
        <v/>
      </c>
      <c r="G9858" s="26">
        <f>IF(F9858="","",INT(F9858))</f>
        <v/>
      </c>
      <c r="H9858">
        <f>IF(G9858="","",IF(AND(MONTH(G9858)*100+DAY(G9858)&gt;=season_lo,MONTH(G9858)*100+DAY(G9858)&lt;=season_hi),1,0))</f>
        <v/>
      </c>
      <c r="I9858">
        <f>IF(G9858="","",G9858-first_day+1)</f>
        <v/>
      </c>
      <c r="J9858" s="27">
        <f>IF(I9858="","",INDEX(Daily!$J$2:$J$421,I9858))</f>
        <v/>
      </c>
      <c r="K9858" s="27">
        <f>IF(J9858="","",J9858+cat_offset)</f>
        <v/>
      </c>
      <c r="L9858" s="27">
        <f>IF(J9858="","",MAX(0,E9858-J9858)^2)</f>
        <v/>
      </c>
      <c r="M9858" s="27">
        <f>IF(J9858="","",MAX(0,E9858-(J9858+twcdh_off))^2)</f>
        <v/>
      </c>
      <c r="N9858" s="27">
        <f>IF(E9858="","",MAX(0,E9858-swcdh_thr)^2)</f>
        <v/>
      </c>
      <c r="O9858">
        <f>IF(K9858="","",ROUND(E9858-K9858,0))</f>
        <v/>
      </c>
      <c r="P9858">
        <f>IF(O9858="","",IF(O9858&gt;=1,O9858,0))</f>
        <v/>
      </c>
      <c r="Q9858" s="27">
        <f>IF(E9858="","",MAX(0,E9858-22))</f>
        <v/>
      </c>
      <c r="R9858" s="27">
        <f>IF(H9858=1,E9858,"")</f>
        <v/>
      </c>
      <c r="S9858" s="27">
        <f>IF(AND(H9858=1,J9858&lt;&gt;""),E9858-J9858,"")</f>
        <v/>
      </c>
      <c r="T9858">
        <f>IF(G9858="","",MONTH(G9858))</f>
        <v/>
      </c>
    </row>
    <row r="9859">
      <c r="A9859" s="24" t="n"/>
      <c r="B9859" s="24" t="n"/>
      <c r="C9859" s="24" t="n"/>
      <c r="D9859" s="24" t="n"/>
      <c r="E9859" s="24" t="n"/>
      <c r="F9859" s="25">
        <f>IF($E9859="","",DATE(IF($A9859="",nominal_year,$A9859),$B9859,$C9859)+($D9859-IF(LEFT(hour_conv,1)="1",1,0))/24)</f>
        <v/>
      </c>
      <c r="G9859" s="26">
        <f>IF(F9859="","",INT(F9859))</f>
        <v/>
      </c>
      <c r="H9859">
        <f>IF(G9859="","",IF(AND(MONTH(G9859)*100+DAY(G9859)&gt;=season_lo,MONTH(G9859)*100+DAY(G9859)&lt;=season_hi),1,0))</f>
        <v/>
      </c>
      <c r="I9859">
        <f>IF(G9859="","",G9859-first_day+1)</f>
        <v/>
      </c>
      <c r="J9859" s="27">
        <f>IF(I9859="","",INDEX(Daily!$J$2:$J$421,I9859))</f>
        <v/>
      </c>
      <c r="K9859" s="27">
        <f>IF(J9859="","",J9859+cat_offset)</f>
        <v/>
      </c>
      <c r="L9859" s="27">
        <f>IF(J9859="","",MAX(0,E9859-J9859)^2)</f>
        <v/>
      </c>
      <c r="M9859" s="27">
        <f>IF(J9859="","",MAX(0,E9859-(J9859+twcdh_off))^2)</f>
        <v/>
      </c>
      <c r="N9859" s="27">
        <f>IF(E9859="","",MAX(0,E9859-swcdh_thr)^2)</f>
        <v/>
      </c>
      <c r="O9859">
        <f>IF(K9859="","",ROUND(E9859-K9859,0))</f>
        <v/>
      </c>
      <c r="P9859">
        <f>IF(O9859="","",IF(O9859&gt;=1,O9859,0))</f>
        <v/>
      </c>
      <c r="Q9859" s="27">
        <f>IF(E9859="","",MAX(0,E9859-22))</f>
        <v/>
      </c>
      <c r="R9859" s="27">
        <f>IF(H9859=1,E9859,"")</f>
        <v/>
      </c>
      <c r="S9859" s="27">
        <f>IF(AND(H9859=1,J9859&lt;&gt;""),E9859-J9859,"")</f>
        <v/>
      </c>
      <c r="T9859">
        <f>IF(G9859="","",MONTH(G9859))</f>
        <v/>
      </c>
    </row>
    <row r="9860">
      <c r="A9860" s="24" t="n"/>
      <c r="B9860" s="24" t="n"/>
      <c r="C9860" s="24" t="n"/>
      <c r="D9860" s="24" t="n"/>
      <c r="E9860" s="24" t="n"/>
      <c r="F9860" s="25">
        <f>IF($E9860="","",DATE(IF($A9860="",nominal_year,$A9860),$B9860,$C9860)+($D9860-IF(LEFT(hour_conv,1)="1",1,0))/24)</f>
        <v/>
      </c>
      <c r="G9860" s="26">
        <f>IF(F9860="","",INT(F9860))</f>
        <v/>
      </c>
      <c r="H9860">
        <f>IF(G9860="","",IF(AND(MONTH(G9860)*100+DAY(G9860)&gt;=season_lo,MONTH(G9860)*100+DAY(G9860)&lt;=season_hi),1,0))</f>
        <v/>
      </c>
      <c r="I9860">
        <f>IF(G9860="","",G9860-first_day+1)</f>
        <v/>
      </c>
      <c r="J9860" s="27">
        <f>IF(I9860="","",INDEX(Daily!$J$2:$J$421,I9860))</f>
        <v/>
      </c>
      <c r="K9860" s="27">
        <f>IF(J9860="","",J9860+cat_offset)</f>
        <v/>
      </c>
      <c r="L9860" s="27">
        <f>IF(J9860="","",MAX(0,E9860-J9860)^2)</f>
        <v/>
      </c>
      <c r="M9860" s="27">
        <f>IF(J9860="","",MAX(0,E9860-(J9860+twcdh_off))^2)</f>
        <v/>
      </c>
      <c r="N9860" s="27">
        <f>IF(E9860="","",MAX(0,E9860-swcdh_thr)^2)</f>
        <v/>
      </c>
      <c r="O9860">
        <f>IF(K9860="","",ROUND(E9860-K9860,0))</f>
        <v/>
      </c>
      <c r="P9860">
        <f>IF(O9860="","",IF(O9860&gt;=1,O9860,0))</f>
        <v/>
      </c>
      <c r="Q9860" s="27">
        <f>IF(E9860="","",MAX(0,E9860-22))</f>
        <v/>
      </c>
      <c r="R9860" s="27">
        <f>IF(H9860=1,E9860,"")</f>
        <v/>
      </c>
      <c r="S9860" s="27">
        <f>IF(AND(H9860=1,J9860&lt;&gt;""),E9860-J9860,"")</f>
        <v/>
      </c>
      <c r="T9860">
        <f>IF(G9860="","",MONTH(G9860))</f>
        <v/>
      </c>
    </row>
    <row r="9861">
      <c r="A9861" s="24" t="n"/>
      <c r="B9861" s="24" t="n"/>
      <c r="C9861" s="24" t="n"/>
      <c r="D9861" s="24" t="n"/>
      <c r="E9861" s="24" t="n"/>
      <c r="F9861" s="25">
        <f>IF($E9861="","",DATE(IF($A9861="",nominal_year,$A9861),$B9861,$C9861)+($D9861-IF(LEFT(hour_conv,1)="1",1,0))/24)</f>
        <v/>
      </c>
      <c r="G9861" s="26">
        <f>IF(F9861="","",INT(F9861))</f>
        <v/>
      </c>
      <c r="H9861">
        <f>IF(G9861="","",IF(AND(MONTH(G9861)*100+DAY(G9861)&gt;=season_lo,MONTH(G9861)*100+DAY(G9861)&lt;=season_hi),1,0))</f>
        <v/>
      </c>
      <c r="I9861">
        <f>IF(G9861="","",G9861-first_day+1)</f>
        <v/>
      </c>
      <c r="J9861" s="27">
        <f>IF(I9861="","",INDEX(Daily!$J$2:$J$421,I9861))</f>
        <v/>
      </c>
      <c r="K9861" s="27">
        <f>IF(J9861="","",J9861+cat_offset)</f>
        <v/>
      </c>
      <c r="L9861" s="27">
        <f>IF(J9861="","",MAX(0,E9861-J9861)^2)</f>
        <v/>
      </c>
      <c r="M9861" s="27">
        <f>IF(J9861="","",MAX(0,E9861-(J9861+twcdh_off))^2)</f>
        <v/>
      </c>
      <c r="N9861" s="27">
        <f>IF(E9861="","",MAX(0,E9861-swcdh_thr)^2)</f>
        <v/>
      </c>
      <c r="O9861">
        <f>IF(K9861="","",ROUND(E9861-K9861,0))</f>
        <v/>
      </c>
      <c r="P9861">
        <f>IF(O9861="","",IF(O9861&gt;=1,O9861,0))</f>
        <v/>
      </c>
      <c r="Q9861" s="27">
        <f>IF(E9861="","",MAX(0,E9861-22))</f>
        <v/>
      </c>
      <c r="R9861" s="27">
        <f>IF(H9861=1,E9861,"")</f>
        <v/>
      </c>
      <c r="S9861" s="27">
        <f>IF(AND(H9861=1,J9861&lt;&gt;""),E9861-J9861,"")</f>
        <v/>
      </c>
      <c r="T9861">
        <f>IF(G9861="","",MONTH(G9861))</f>
        <v/>
      </c>
    </row>
    <row r="9862">
      <c r="A9862" s="24" t="n"/>
      <c r="B9862" s="24" t="n"/>
      <c r="C9862" s="24" t="n"/>
      <c r="D9862" s="24" t="n"/>
      <c r="E9862" s="24" t="n"/>
      <c r="F9862" s="25">
        <f>IF($E9862="","",DATE(IF($A9862="",nominal_year,$A9862),$B9862,$C9862)+($D9862-IF(LEFT(hour_conv,1)="1",1,0))/24)</f>
        <v/>
      </c>
      <c r="G9862" s="26">
        <f>IF(F9862="","",INT(F9862))</f>
        <v/>
      </c>
      <c r="H9862">
        <f>IF(G9862="","",IF(AND(MONTH(G9862)*100+DAY(G9862)&gt;=season_lo,MONTH(G9862)*100+DAY(G9862)&lt;=season_hi),1,0))</f>
        <v/>
      </c>
      <c r="I9862">
        <f>IF(G9862="","",G9862-first_day+1)</f>
        <v/>
      </c>
      <c r="J9862" s="27">
        <f>IF(I9862="","",INDEX(Daily!$J$2:$J$421,I9862))</f>
        <v/>
      </c>
      <c r="K9862" s="27">
        <f>IF(J9862="","",J9862+cat_offset)</f>
        <v/>
      </c>
      <c r="L9862" s="27">
        <f>IF(J9862="","",MAX(0,E9862-J9862)^2)</f>
        <v/>
      </c>
      <c r="M9862" s="27">
        <f>IF(J9862="","",MAX(0,E9862-(J9862+twcdh_off))^2)</f>
        <v/>
      </c>
      <c r="N9862" s="27">
        <f>IF(E9862="","",MAX(0,E9862-swcdh_thr)^2)</f>
        <v/>
      </c>
      <c r="O9862">
        <f>IF(K9862="","",ROUND(E9862-K9862,0))</f>
        <v/>
      </c>
      <c r="P9862">
        <f>IF(O9862="","",IF(O9862&gt;=1,O9862,0))</f>
        <v/>
      </c>
      <c r="Q9862" s="27">
        <f>IF(E9862="","",MAX(0,E9862-22))</f>
        <v/>
      </c>
      <c r="R9862" s="27">
        <f>IF(H9862=1,E9862,"")</f>
        <v/>
      </c>
      <c r="S9862" s="27">
        <f>IF(AND(H9862=1,J9862&lt;&gt;""),E9862-J9862,"")</f>
        <v/>
      </c>
      <c r="T9862">
        <f>IF(G9862="","",MONTH(G9862))</f>
        <v/>
      </c>
    </row>
    <row r="9863">
      <c r="A9863" s="24" t="n"/>
      <c r="B9863" s="24" t="n"/>
      <c r="C9863" s="24" t="n"/>
      <c r="D9863" s="24" t="n"/>
      <c r="E9863" s="24" t="n"/>
      <c r="F9863" s="25">
        <f>IF($E9863="","",DATE(IF($A9863="",nominal_year,$A9863),$B9863,$C9863)+($D9863-IF(LEFT(hour_conv,1)="1",1,0))/24)</f>
        <v/>
      </c>
      <c r="G9863" s="26">
        <f>IF(F9863="","",INT(F9863))</f>
        <v/>
      </c>
      <c r="H9863">
        <f>IF(G9863="","",IF(AND(MONTH(G9863)*100+DAY(G9863)&gt;=season_lo,MONTH(G9863)*100+DAY(G9863)&lt;=season_hi),1,0))</f>
        <v/>
      </c>
      <c r="I9863">
        <f>IF(G9863="","",G9863-first_day+1)</f>
        <v/>
      </c>
      <c r="J9863" s="27">
        <f>IF(I9863="","",INDEX(Daily!$J$2:$J$421,I9863))</f>
        <v/>
      </c>
      <c r="K9863" s="27">
        <f>IF(J9863="","",J9863+cat_offset)</f>
        <v/>
      </c>
      <c r="L9863" s="27">
        <f>IF(J9863="","",MAX(0,E9863-J9863)^2)</f>
        <v/>
      </c>
      <c r="M9863" s="27">
        <f>IF(J9863="","",MAX(0,E9863-(J9863+twcdh_off))^2)</f>
        <v/>
      </c>
      <c r="N9863" s="27">
        <f>IF(E9863="","",MAX(0,E9863-swcdh_thr)^2)</f>
        <v/>
      </c>
      <c r="O9863">
        <f>IF(K9863="","",ROUND(E9863-K9863,0))</f>
        <v/>
      </c>
      <c r="P9863">
        <f>IF(O9863="","",IF(O9863&gt;=1,O9863,0))</f>
        <v/>
      </c>
      <c r="Q9863" s="27">
        <f>IF(E9863="","",MAX(0,E9863-22))</f>
        <v/>
      </c>
      <c r="R9863" s="27">
        <f>IF(H9863=1,E9863,"")</f>
        <v/>
      </c>
      <c r="S9863" s="27">
        <f>IF(AND(H9863=1,J9863&lt;&gt;""),E9863-J9863,"")</f>
        <v/>
      </c>
      <c r="T9863">
        <f>IF(G9863="","",MONTH(G9863))</f>
        <v/>
      </c>
    </row>
    <row r="9864">
      <c r="A9864" s="24" t="n"/>
      <c r="B9864" s="24" t="n"/>
      <c r="C9864" s="24" t="n"/>
      <c r="D9864" s="24" t="n"/>
      <c r="E9864" s="24" t="n"/>
      <c r="F9864" s="25">
        <f>IF($E9864="","",DATE(IF($A9864="",nominal_year,$A9864),$B9864,$C9864)+($D9864-IF(LEFT(hour_conv,1)="1",1,0))/24)</f>
        <v/>
      </c>
      <c r="G9864" s="26">
        <f>IF(F9864="","",INT(F9864))</f>
        <v/>
      </c>
      <c r="H9864">
        <f>IF(G9864="","",IF(AND(MONTH(G9864)*100+DAY(G9864)&gt;=season_lo,MONTH(G9864)*100+DAY(G9864)&lt;=season_hi),1,0))</f>
        <v/>
      </c>
      <c r="I9864">
        <f>IF(G9864="","",G9864-first_day+1)</f>
        <v/>
      </c>
      <c r="J9864" s="27">
        <f>IF(I9864="","",INDEX(Daily!$J$2:$J$421,I9864))</f>
        <v/>
      </c>
      <c r="K9864" s="27">
        <f>IF(J9864="","",J9864+cat_offset)</f>
        <v/>
      </c>
      <c r="L9864" s="27">
        <f>IF(J9864="","",MAX(0,E9864-J9864)^2)</f>
        <v/>
      </c>
      <c r="M9864" s="27">
        <f>IF(J9864="","",MAX(0,E9864-(J9864+twcdh_off))^2)</f>
        <v/>
      </c>
      <c r="N9864" s="27">
        <f>IF(E9864="","",MAX(0,E9864-swcdh_thr)^2)</f>
        <v/>
      </c>
      <c r="O9864">
        <f>IF(K9864="","",ROUND(E9864-K9864,0))</f>
        <v/>
      </c>
      <c r="P9864">
        <f>IF(O9864="","",IF(O9864&gt;=1,O9864,0))</f>
        <v/>
      </c>
      <c r="Q9864" s="27">
        <f>IF(E9864="","",MAX(0,E9864-22))</f>
        <v/>
      </c>
      <c r="R9864" s="27">
        <f>IF(H9864=1,E9864,"")</f>
        <v/>
      </c>
      <c r="S9864" s="27">
        <f>IF(AND(H9864=1,J9864&lt;&gt;""),E9864-J9864,"")</f>
        <v/>
      </c>
      <c r="T9864">
        <f>IF(G9864="","",MONTH(G9864))</f>
        <v/>
      </c>
    </row>
    <row r="9865">
      <c r="A9865" s="24" t="n"/>
      <c r="B9865" s="24" t="n"/>
      <c r="C9865" s="24" t="n"/>
      <c r="D9865" s="24" t="n"/>
      <c r="E9865" s="24" t="n"/>
      <c r="F9865" s="25">
        <f>IF($E9865="","",DATE(IF($A9865="",nominal_year,$A9865),$B9865,$C9865)+($D9865-IF(LEFT(hour_conv,1)="1",1,0))/24)</f>
        <v/>
      </c>
      <c r="G9865" s="26">
        <f>IF(F9865="","",INT(F9865))</f>
        <v/>
      </c>
      <c r="H9865">
        <f>IF(G9865="","",IF(AND(MONTH(G9865)*100+DAY(G9865)&gt;=season_lo,MONTH(G9865)*100+DAY(G9865)&lt;=season_hi),1,0))</f>
        <v/>
      </c>
      <c r="I9865">
        <f>IF(G9865="","",G9865-first_day+1)</f>
        <v/>
      </c>
      <c r="J9865" s="27">
        <f>IF(I9865="","",INDEX(Daily!$J$2:$J$421,I9865))</f>
        <v/>
      </c>
      <c r="K9865" s="27">
        <f>IF(J9865="","",J9865+cat_offset)</f>
        <v/>
      </c>
      <c r="L9865" s="27">
        <f>IF(J9865="","",MAX(0,E9865-J9865)^2)</f>
        <v/>
      </c>
      <c r="M9865" s="27">
        <f>IF(J9865="","",MAX(0,E9865-(J9865+twcdh_off))^2)</f>
        <v/>
      </c>
      <c r="N9865" s="27">
        <f>IF(E9865="","",MAX(0,E9865-swcdh_thr)^2)</f>
        <v/>
      </c>
      <c r="O9865">
        <f>IF(K9865="","",ROUND(E9865-K9865,0))</f>
        <v/>
      </c>
      <c r="P9865">
        <f>IF(O9865="","",IF(O9865&gt;=1,O9865,0))</f>
        <v/>
      </c>
      <c r="Q9865" s="27">
        <f>IF(E9865="","",MAX(0,E9865-22))</f>
        <v/>
      </c>
      <c r="R9865" s="27">
        <f>IF(H9865=1,E9865,"")</f>
        <v/>
      </c>
      <c r="S9865" s="27">
        <f>IF(AND(H9865=1,J9865&lt;&gt;""),E9865-J9865,"")</f>
        <v/>
      </c>
      <c r="T9865">
        <f>IF(G9865="","",MONTH(G9865))</f>
        <v/>
      </c>
    </row>
    <row r="9866">
      <c r="A9866" s="24" t="n"/>
      <c r="B9866" s="24" t="n"/>
      <c r="C9866" s="24" t="n"/>
      <c r="D9866" s="24" t="n"/>
      <c r="E9866" s="24" t="n"/>
      <c r="F9866" s="25">
        <f>IF($E9866="","",DATE(IF($A9866="",nominal_year,$A9866),$B9866,$C9866)+($D9866-IF(LEFT(hour_conv,1)="1",1,0))/24)</f>
        <v/>
      </c>
      <c r="G9866" s="26">
        <f>IF(F9866="","",INT(F9866))</f>
        <v/>
      </c>
      <c r="H9866">
        <f>IF(G9866="","",IF(AND(MONTH(G9866)*100+DAY(G9866)&gt;=season_lo,MONTH(G9866)*100+DAY(G9866)&lt;=season_hi),1,0))</f>
        <v/>
      </c>
      <c r="I9866">
        <f>IF(G9866="","",G9866-first_day+1)</f>
        <v/>
      </c>
      <c r="J9866" s="27">
        <f>IF(I9866="","",INDEX(Daily!$J$2:$J$421,I9866))</f>
        <v/>
      </c>
      <c r="K9866" s="27">
        <f>IF(J9866="","",J9866+cat_offset)</f>
        <v/>
      </c>
      <c r="L9866" s="27">
        <f>IF(J9866="","",MAX(0,E9866-J9866)^2)</f>
        <v/>
      </c>
      <c r="M9866" s="27">
        <f>IF(J9866="","",MAX(0,E9866-(J9866+twcdh_off))^2)</f>
        <v/>
      </c>
      <c r="N9866" s="27">
        <f>IF(E9866="","",MAX(0,E9866-swcdh_thr)^2)</f>
        <v/>
      </c>
      <c r="O9866">
        <f>IF(K9866="","",ROUND(E9866-K9866,0))</f>
        <v/>
      </c>
      <c r="P9866">
        <f>IF(O9866="","",IF(O9866&gt;=1,O9866,0))</f>
        <v/>
      </c>
      <c r="Q9866" s="27">
        <f>IF(E9866="","",MAX(0,E9866-22))</f>
        <v/>
      </c>
      <c r="R9866" s="27">
        <f>IF(H9866=1,E9866,"")</f>
        <v/>
      </c>
      <c r="S9866" s="27">
        <f>IF(AND(H9866=1,J9866&lt;&gt;""),E9866-J9866,"")</f>
        <v/>
      </c>
      <c r="T9866">
        <f>IF(G9866="","",MONTH(G9866))</f>
        <v/>
      </c>
    </row>
    <row r="9867">
      <c r="A9867" s="24" t="n"/>
      <c r="B9867" s="24" t="n"/>
      <c r="C9867" s="24" t="n"/>
      <c r="D9867" s="24" t="n"/>
      <c r="E9867" s="24" t="n"/>
      <c r="F9867" s="25">
        <f>IF($E9867="","",DATE(IF($A9867="",nominal_year,$A9867),$B9867,$C9867)+($D9867-IF(LEFT(hour_conv,1)="1",1,0))/24)</f>
        <v/>
      </c>
      <c r="G9867" s="26">
        <f>IF(F9867="","",INT(F9867))</f>
        <v/>
      </c>
      <c r="H9867">
        <f>IF(G9867="","",IF(AND(MONTH(G9867)*100+DAY(G9867)&gt;=season_lo,MONTH(G9867)*100+DAY(G9867)&lt;=season_hi),1,0))</f>
        <v/>
      </c>
      <c r="I9867">
        <f>IF(G9867="","",G9867-first_day+1)</f>
        <v/>
      </c>
      <c r="J9867" s="27">
        <f>IF(I9867="","",INDEX(Daily!$J$2:$J$421,I9867))</f>
        <v/>
      </c>
      <c r="K9867" s="27">
        <f>IF(J9867="","",J9867+cat_offset)</f>
        <v/>
      </c>
      <c r="L9867" s="27">
        <f>IF(J9867="","",MAX(0,E9867-J9867)^2)</f>
        <v/>
      </c>
      <c r="M9867" s="27">
        <f>IF(J9867="","",MAX(0,E9867-(J9867+twcdh_off))^2)</f>
        <v/>
      </c>
      <c r="N9867" s="27">
        <f>IF(E9867="","",MAX(0,E9867-swcdh_thr)^2)</f>
        <v/>
      </c>
      <c r="O9867">
        <f>IF(K9867="","",ROUND(E9867-K9867,0))</f>
        <v/>
      </c>
      <c r="P9867">
        <f>IF(O9867="","",IF(O9867&gt;=1,O9867,0))</f>
        <v/>
      </c>
      <c r="Q9867" s="27">
        <f>IF(E9867="","",MAX(0,E9867-22))</f>
        <v/>
      </c>
      <c r="R9867" s="27">
        <f>IF(H9867=1,E9867,"")</f>
        <v/>
      </c>
      <c r="S9867" s="27">
        <f>IF(AND(H9867=1,J9867&lt;&gt;""),E9867-J9867,"")</f>
        <v/>
      </c>
      <c r="T9867">
        <f>IF(G9867="","",MONTH(G9867))</f>
        <v/>
      </c>
    </row>
    <row r="9868">
      <c r="A9868" s="24" t="n"/>
      <c r="B9868" s="24" t="n"/>
      <c r="C9868" s="24" t="n"/>
      <c r="D9868" s="24" t="n"/>
      <c r="E9868" s="24" t="n"/>
      <c r="F9868" s="25">
        <f>IF($E9868="","",DATE(IF($A9868="",nominal_year,$A9868),$B9868,$C9868)+($D9868-IF(LEFT(hour_conv,1)="1",1,0))/24)</f>
        <v/>
      </c>
      <c r="G9868" s="26">
        <f>IF(F9868="","",INT(F9868))</f>
        <v/>
      </c>
      <c r="H9868">
        <f>IF(G9868="","",IF(AND(MONTH(G9868)*100+DAY(G9868)&gt;=season_lo,MONTH(G9868)*100+DAY(G9868)&lt;=season_hi),1,0))</f>
        <v/>
      </c>
      <c r="I9868">
        <f>IF(G9868="","",G9868-first_day+1)</f>
        <v/>
      </c>
      <c r="J9868" s="27">
        <f>IF(I9868="","",INDEX(Daily!$J$2:$J$421,I9868))</f>
        <v/>
      </c>
      <c r="K9868" s="27">
        <f>IF(J9868="","",J9868+cat_offset)</f>
        <v/>
      </c>
      <c r="L9868" s="27">
        <f>IF(J9868="","",MAX(0,E9868-J9868)^2)</f>
        <v/>
      </c>
      <c r="M9868" s="27">
        <f>IF(J9868="","",MAX(0,E9868-(J9868+twcdh_off))^2)</f>
        <v/>
      </c>
      <c r="N9868" s="27">
        <f>IF(E9868="","",MAX(0,E9868-swcdh_thr)^2)</f>
        <v/>
      </c>
      <c r="O9868">
        <f>IF(K9868="","",ROUND(E9868-K9868,0))</f>
        <v/>
      </c>
      <c r="P9868">
        <f>IF(O9868="","",IF(O9868&gt;=1,O9868,0))</f>
        <v/>
      </c>
      <c r="Q9868" s="27">
        <f>IF(E9868="","",MAX(0,E9868-22))</f>
        <v/>
      </c>
      <c r="R9868" s="27">
        <f>IF(H9868=1,E9868,"")</f>
        <v/>
      </c>
      <c r="S9868" s="27">
        <f>IF(AND(H9868=1,J9868&lt;&gt;""),E9868-J9868,"")</f>
        <v/>
      </c>
      <c r="T9868">
        <f>IF(G9868="","",MONTH(G9868))</f>
        <v/>
      </c>
    </row>
    <row r="9869">
      <c r="A9869" s="24" t="n"/>
      <c r="B9869" s="24" t="n"/>
      <c r="C9869" s="24" t="n"/>
      <c r="D9869" s="24" t="n"/>
      <c r="E9869" s="24" t="n"/>
      <c r="F9869" s="25">
        <f>IF($E9869="","",DATE(IF($A9869="",nominal_year,$A9869),$B9869,$C9869)+($D9869-IF(LEFT(hour_conv,1)="1",1,0))/24)</f>
        <v/>
      </c>
      <c r="G9869" s="26">
        <f>IF(F9869="","",INT(F9869))</f>
        <v/>
      </c>
      <c r="H9869">
        <f>IF(G9869="","",IF(AND(MONTH(G9869)*100+DAY(G9869)&gt;=season_lo,MONTH(G9869)*100+DAY(G9869)&lt;=season_hi),1,0))</f>
        <v/>
      </c>
      <c r="I9869">
        <f>IF(G9869="","",G9869-first_day+1)</f>
        <v/>
      </c>
      <c r="J9869" s="27">
        <f>IF(I9869="","",INDEX(Daily!$J$2:$J$421,I9869))</f>
        <v/>
      </c>
      <c r="K9869" s="27">
        <f>IF(J9869="","",J9869+cat_offset)</f>
        <v/>
      </c>
      <c r="L9869" s="27">
        <f>IF(J9869="","",MAX(0,E9869-J9869)^2)</f>
        <v/>
      </c>
      <c r="M9869" s="27">
        <f>IF(J9869="","",MAX(0,E9869-(J9869+twcdh_off))^2)</f>
        <v/>
      </c>
      <c r="N9869" s="27">
        <f>IF(E9869="","",MAX(0,E9869-swcdh_thr)^2)</f>
        <v/>
      </c>
      <c r="O9869">
        <f>IF(K9869="","",ROUND(E9869-K9869,0))</f>
        <v/>
      </c>
      <c r="P9869">
        <f>IF(O9869="","",IF(O9869&gt;=1,O9869,0))</f>
        <v/>
      </c>
      <c r="Q9869" s="27">
        <f>IF(E9869="","",MAX(0,E9869-22))</f>
        <v/>
      </c>
      <c r="R9869" s="27">
        <f>IF(H9869=1,E9869,"")</f>
        <v/>
      </c>
      <c r="S9869" s="27">
        <f>IF(AND(H9869=1,J9869&lt;&gt;""),E9869-J9869,"")</f>
        <v/>
      </c>
      <c r="T9869">
        <f>IF(G9869="","",MONTH(G9869))</f>
        <v/>
      </c>
    </row>
    <row r="9870">
      <c r="A9870" s="24" t="n"/>
      <c r="B9870" s="24" t="n"/>
      <c r="C9870" s="24" t="n"/>
      <c r="D9870" s="24" t="n"/>
      <c r="E9870" s="24" t="n"/>
      <c r="F9870" s="25">
        <f>IF($E9870="","",DATE(IF($A9870="",nominal_year,$A9870),$B9870,$C9870)+($D9870-IF(LEFT(hour_conv,1)="1",1,0))/24)</f>
        <v/>
      </c>
      <c r="G9870" s="26">
        <f>IF(F9870="","",INT(F9870))</f>
        <v/>
      </c>
      <c r="H9870">
        <f>IF(G9870="","",IF(AND(MONTH(G9870)*100+DAY(G9870)&gt;=season_lo,MONTH(G9870)*100+DAY(G9870)&lt;=season_hi),1,0))</f>
        <v/>
      </c>
      <c r="I9870">
        <f>IF(G9870="","",G9870-first_day+1)</f>
        <v/>
      </c>
      <c r="J9870" s="27">
        <f>IF(I9870="","",INDEX(Daily!$J$2:$J$421,I9870))</f>
        <v/>
      </c>
      <c r="K9870" s="27">
        <f>IF(J9870="","",J9870+cat_offset)</f>
        <v/>
      </c>
      <c r="L9870" s="27">
        <f>IF(J9870="","",MAX(0,E9870-J9870)^2)</f>
        <v/>
      </c>
      <c r="M9870" s="27">
        <f>IF(J9870="","",MAX(0,E9870-(J9870+twcdh_off))^2)</f>
        <v/>
      </c>
      <c r="N9870" s="27">
        <f>IF(E9870="","",MAX(0,E9870-swcdh_thr)^2)</f>
        <v/>
      </c>
      <c r="O9870">
        <f>IF(K9870="","",ROUND(E9870-K9870,0))</f>
        <v/>
      </c>
      <c r="P9870">
        <f>IF(O9870="","",IF(O9870&gt;=1,O9870,0))</f>
        <v/>
      </c>
      <c r="Q9870" s="27">
        <f>IF(E9870="","",MAX(0,E9870-22))</f>
        <v/>
      </c>
      <c r="R9870" s="27">
        <f>IF(H9870=1,E9870,"")</f>
        <v/>
      </c>
      <c r="S9870" s="27">
        <f>IF(AND(H9870=1,J9870&lt;&gt;""),E9870-J9870,"")</f>
        <v/>
      </c>
      <c r="T9870">
        <f>IF(G9870="","",MONTH(G9870))</f>
        <v/>
      </c>
    </row>
    <row r="9871">
      <c r="A9871" s="24" t="n"/>
      <c r="B9871" s="24" t="n"/>
      <c r="C9871" s="24" t="n"/>
      <c r="D9871" s="24" t="n"/>
      <c r="E9871" s="24" t="n"/>
      <c r="F9871" s="25">
        <f>IF($E9871="","",DATE(IF($A9871="",nominal_year,$A9871),$B9871,$C9871)+($D9871-IF(LEFT(hour_conv,1)="1",1,0))/24)</f>
        <v/>
      </c>
      <c r="G9871" s="26">
        <f>IF(F9871="","",INT(F9871))</f>
        <v/>
      </c>
      <c r="H9871">
        <f>IF(G9871="","",IF(AND(MONTH(G9871)*100+DAY(G9871)&gt;=season_lo,MONTH(G9871)*100+DAY(G9871)&lt;=season_hi),1,0))</f>
        <v/>
      </c>
      <c r="I9871">
        <f>IF(G9871="","",G9871-first_day+1)</f>
        <v/>
      </c>
      <c r="J9871" s="27">
        <f>IF(I9871="","",INDEX(Daily!$J$2:$J$421,I9871))</f>
        <v/>
      </c>
      <c r="K9871" s="27">
        <f>IF(J9871="","",J9871+cat_offset)</f>
        <v/>
      </c>
      <c r="L9871" s="27">
        <f>IF(J9871="","",MAX(0,E9871-J9871)^2)</f>
        <v/>
      </c>
      <c r="M9871" s="27">
        <f>IF(J9871="","",MAX(0,E9871-(J9871+twcdh_off))^2)</f>
        <v/>
      </c>
      <c r="N9871" s="27">
        <f>IF(E9871="","",MAX(0,E9871-swcdh_thr)^2)</f>
        <v/>
      </c>
      <c r="O9871">
        <f>IF(K9871="","",ROUND(E9871-K9871,0))</f>
        <v/>
      </c>
      <c r="P9871">
        <f>IF(O9871="","",IF(O9871&gt;=1,O9871,0))</f>
        <v/>
      </c>
      <c r="Q9871" s="27">
        <f>IF(E9871="","",MAX(0,E9871-22))</f>
        <v/>
      </c>
      <c r="R9871" s="27">
        <f>IF(H9871=1,E9871,"")</f>
        <v/>
      </c>
      <c r="S9871" s="27">
        <f>IF(AND(H9871=1,J9871&lt;&gt;""),E9871-J9871,"")</f>
        <v/>
      </c>
      <c r="T9871">
        <f>IF(G9871="","",MONTH(G9871))</f>
        <v/>
      </c>
    </row>
    <row r="9872">
      <c r="A9872" s="24" t="n"/>
      <c r="B9872" s="24" t="n"/>
      <c r="C9872" s="24" t="n"/>
      <c r="D9872" s="24" t="n"/>
      <c r="E9872" s="24" t="n"/>
      <c r="F9872" s="25">
        <f>IF($E9872="","",DATE(IF($A9872="",nominal_year,$A9872),$B9872,$C9872)+($D9872-IF(LEFT(hour_conv,1)="1",1,0))/24)</f>
        <v/>
      </c>
      <c r="G9872" s="26">
        <f>IF(F9872="","",INT(F9872))</f>
        <v/>
      </c>
      <c r="H9872">
        <f>IF(G9872="","",IF(AND(MONTH(G9872)*100+DAY(G9872)&gt;=season_lo,MONTH(G9872)*100+DAY(G9872)&lt;=season_hi),1,0))</f>
        <v/>
      </c>
      <c r="I9872">
        <f>IF(G9872="","",G9872-first_day+1)</f>
        <v/>
      </c>
      <c r="J9872" s="27">
        <f>IF(I9872="","",INDEX(Daily!$J$2:$J$421,I9872))</f>
        <v/>
      </c>
      <c r="K9872" s="27">
        <f>IF(J9872="","",J9872+cat_offset)</f>
        <v/>
      </c>
      <c r="L9872" s="27">
        <f>IF(J9872="","",MAX(0,E9872-J9872)^2)</f>
        <v/>
      </c>
      <c r="M9872" s="27">
        <f>IF(J9872="","",MAX(0,E9872-(J9872+twcdh_off))^2)</f>
        <v/>
      </c>
      <c r="N9872" s="27">
        <f>IF(E9872="","",MAX(0,E9872-swcdh_thr)^2)</f>
        <v/>
      </c>
      <c r="O9872">
        <f>IF(K9872="","",ROUND(E9872-K9872,0))</f>
        <v/>
      </c>
      <c r="P9872">
        <f>IF(O9872="","",IF(O9872&gt;=1,O9872,0))</f>
        <v/>
      </c>
      <c r="Q9872" s="27">
        <f>IF(E9872="","",MAX(0,E9872-22))</f>
        <v/>
      </c>
      <c r="R9872" s="27">
        <f>IF(H9872=1,E9872,"")</f>
        <v/>
      </c>
      <c r="S9872" s="27">
        <f>IF(AND(H9872=1,J9872&lt;&gt;""),E9872-J9872,"")</f>
        <v/>
      </c>
      <c r="T9872">
        <f>IF(G9872="","",MONTH(G9872))</f>
        <v/>
      </c>
    </row>
    <row r="9873">
      <c r="A9873" s="24" t="n"/>
      <c r="B9873" s="24" t="n"/>
      <c r="C9873" s="24" t="n"/>
      <c r="D9873" s="24" t="n"/>
      <c r="E9873" s="24" t="n"/>
      <c r="F9873" s="25">
        <f>IF($E9873="","",DATE(IF($A9873="",nominal_year,$A9873),$B9873,$C9873)+($D9873-IF(LEFT(hour_conv,1)="1",1,0))/24)</f>
        <v/>
      </c>
      <c r="G9873" s="26">
        <f>IF(F9873="","",INT(F9873))</f>
        <v/>
      </c>
      <c r="H9873">
        <f>IF(G9873="","",IF(AND(MONTH(G9873)*100+DAY(G9873)&gt;=season_lo,MONTH(G9873)*100+DAY(G9873)&lt;=season_hi),1,0))</f>
        <v/>
      </c>
      <c r="I9873">
        <f>IF(G9873="","",G9873-first_day+1)</f>
        <v/>
      </c>
      <c r="J9873" s="27">
        <f>IF(I9873="","",INDEX(Daily!$J$2:$J$421,I9873))</f>
        <v/>
      </c>
      <c r="K9873" s="27">
        <f>IF(J9873="","",J9873+cat_offset)</f>
        <v/>
      </c>
      <c r="L9873" s="27">
        <f>IF(J9873="","",MAX(0,E9873-J9873)^2)</f>
        <v/>
      </c>
      <c r="M9873" s="27">
        <f>IF(J9873="","",MAX(0,E9873-(J9873+twcdh_off))^2)</f>
        <v/>
      </c>
      <c r="N9873" s="27">
        <f>IF(E9873="","",MAX(0,E9873-swcdh_thr)^2)</f>
        <v/>
      </c>
      <c r="O9873">
        <f>IF(K9873="","",ROUND(E9873-K9873,0))</f>
        <v/>
      </c>
      <c r="P9873">
        <f>IF(O9873="","",IF(O9873&gt;=1,O9873,0))</f>
        <v/>
      </c>
      <c r="Q9873" s="27">
        <f>IF(E9873="","",MAX(0,E9873-22))</f>
        <v/>
      </c>
      <c r="R9873" s="27">
        <f>IF(H9873=1,E9873,"")</f>
        <v/>
      </c>
      <c r="S9873" s="27">
        <f>IF(AND(H9873=1,J9873&lt;&gt;""),E9873-J9873,"")</f>
        <v/>
      </c>
      <c r="T9873">
        <f>IF(G9873="","",MONTH(G9873))</f>
        <v/>
      </c>
    </row>
    <row r="9874">
      <c r="A9874" s="24" t="n"/>
      <c r="B9874" s="24" t="n"/>
      <c r="C9874" s="24" t="n"/>
      <c r="D9874" s="24" t="n"/>
      <c r="E9874" s="24" t="n"/>
      <c r="F9874" s="25">
        <f>IF($E9874="","",DATE(IF($A9874="",nominal_year,$A9874),$B9874,$C9874)+($D9874-IF(LEFT(hour_conv,1)="1",1,0))/24)</f>
        <v/>
      </c>
      <c r="G9874" s="26">
        <f>IF(F9874="","",INT(F9874))</f>
        <v/>
      </c>
      <c r="H9874">
        <f>IF(G9874="","",IF(AND(MONTH(G9874)*100+DAY(G9874)&gt;=season_lo,MONTH(G9874)*100+DAY(G9874)&lt;=season_hi),1,0))</f>
        <v/>
      </c>
      <c r="I9874">
        <f>IF(G9874="","",G9874-first_day+1)</f>
        <v/>
      </c>
      <c r="J9874" s="27">
        <f>IF(I9874="","",INDEX(Daily!$J$2:$J$421,I9874))</f>
        <v/>
      </c>
      <c r="K9874" s="27">
        <f>IF(J9874="","",J9874+cat_offset)</f>
        <v/>
      </c>
      <c r="L9874" s="27">
        <f>IF(J9874="","",MAX(0,E9874-J9874)^2)</f>
        <v/>
      </c>
      <c r="M9874" s="27">
        <f>IF(J9874="","",MAX(0,E9874-(J9874+twcdh_off))^2)</f>
        <v/>
      </c>
      <c r="N9874" s="27">
        <f>IF(E9874="","",MAX(0,E9874-swcdh_thr)^2)</f>
        <v/>
      </c>
      <c r="O9874">
        <f>IF(K9874="","",ROUND(E9874-K9874,0))</f>
        <v/>
      </c>
      <c r="P9874">
        <f>IF(O9874="","",IF(O9874&gt;=1,O9874,0))</f>
        <v/>
      </c>
      <c r="Q9874" s="27">
        <f>IF(E9874="","",MAX(0,E9874-22))</f>
        <v/>
      </c>
      <c r="R9874" s="27">
        <f>IF(H9874=1,E9874,"")</f>
        <v/>
      </c>
      <c r="S9874" s="27">
        <f>IF(AND(H9874=1,J9874&lt;&gt;""),E9874-J9874,"")</f>
        <v/>
      </c>
      <c r="T9874">
        <f>IF(G9874="","",MONTH(G9874))</f>
        <v/>
      </c>
    </row>
    <row r="9875">
      <c r="A9875" s="24" t="n"/>
      <c r="B9875" s="24" t="n"/>
      <c r="C9875" s="24" t="n"/>
      <c r="D9875" s="24" t="n"/>
      <c r="E9875" s="24" t="n"/>
      <c r="F9875" s="25">
        <f>IF($E9875="","",DATE(IF($A9875="",nominal_year,$A9875),$B9875,$C9875)+($D9875-IF(LEFT(hour_conv,1)="1",1,0))/24)</f>
        <v/>
      </c>
      <c r="G9875" s="26">
        <f>IF(F9875="","",INT(F9875))</f>
        <v/>
      </c>
      <c r="H9875">
        <f>IF(G9875="","",IF(AND(MONTH(G9875)*100+DAY(G9875)&gt;=season_lo,MONTH(G9875)*100+DAY(G9875)&lt;=season_hi),1,0))</f>
        <v/>
      </c>
      <c r="I9875">
        <f>IF(G9875="","",G9875-first_day+1)</f>
        <v/>
      </c>
      <c r="J9875" s="27">
        <f>IF(I9875="","",INDEX(Daily!$J$2:$J$421,I9875))</f>
        <v/>
      </c>
      <c r="K9875" s="27">
        <f>IF(J9875="","",J9875+cat_offset)</f>
        <v/>
      </c>
      <c r="L9875" s="27">
        <f>IF(J9875="","",MAX(0,E9875-J9875)^2)</f>
        <v/>
      </c>
      <c r="M9875" s="27">
        <f>IF(J9875="","",MAX(0,E9875-(J9875+twcdh_off))^2)</f>
        <v/>
      </c>
      <c r="N9875" s="27">
        <f>IF(E9875="","",MAX(0,E9875-swcdh_thr)^2)</f>
        <v/>
      </c>
      <c r="O9875">
        <f>IF(K9875="","",ROUND(E9875-K9875,0))</f>
        <v/>
      </c>
      <c r="P9875">
        <f>IF(O9875="","",IF(O9875&gt;=1,O9875,0))</f>
        <v/>
      </c>
      <c r="Q9875" s="27">
        <f>IF(E9875="","",MAX(0,E9875-22))</f>
        <v/>
      </c>
      <c r="R9875" s="27">
        <f>IF(H9875=1,E9875,"")</f>
        <v/>
      </c>
      <c r="S9875" s="27">
        <f>IF(AND(H9875=1,J9875&lt;&gt;""),E9875-J9875,"")</f>
        <v/>
      </c>
      <c r="T9875">
        <f>IF(G9875="","",MONTH(G9875))</f>
        <v/>
      </c>
    </row>
    <row r="9876">
      <c r="A9876" s="24" t="n"/>
      <c r="B9876" s="24" t="n"/>
      <c r="C9876" s="24" t="n"/>
      <c r="D9876" s="24" t="n"/>
      <c r="E9876" s="24" t="n"/>
      <c r="F9876" s="25">
        <f>IF($E9876="","",DATE(IF($A9876="",nominal_year,$A9876),$B9876,$C9876)+($D9876-IF(LEFT(hour_conv,1)="1",1,0))/24)</f>
        <v/>
      </c>
      <c r="G9876" s="26">
        <f>IF(F9876="","",INT(F9876))</f>
        <v/>
      </c>
      <c r="H9876">
        <f>IF(G9876="","",IF(AND(MONTH(G9876)*100+DAY(G9876)&gt;=season_lo,MONTH(G9876)*100+DAY(G9876)&lt;=season_hi),1,0))</f>
        <v/>
      </c>
      <c r="I9876">
        <f>IF(G9876="","",G9876-first_day+1)</f>
        <v/>
      </c>
      <c r="J9876" s="27">
        <f>IF(I9876="","",INDEX(Daily!$J$2:$J$421,I9876))</f>
        <v/>
      </c>
      <c r="K9876" s="27">
        <f>IF(J9876="","",J9876+cat_offset)</f>
        <v/>
      </c>
      <c r="L9876" s="27">
        <f>IF(J9876="","",MAX(0,E9876-J9876)^2)</f>
        <v/>
      </c>
      <c r="M9876" s="27">
        <f>IF(J9876="","",MAX(0,E9876-(J9876+twcdh_off))^2)</f>
        <v/>
      </c>
      <c r="N9876" s="27">
        <f>IF(E9876="","",MAX(0,E9876-swcdh_thr)^2)</f>
        <v/>
      </c>
      <c r="O9876">
        <f>IF(K9876="","",ROUND(E9876-K9876,0))</f>
        <v/>
      </c>
      <c r="P9876">
        <f>IF(O9876="","",IF(O9876&gt;=1,O9876,0))</f>
        <v/>
      </c>
      <c r="Q9876" s="27">
        <f>IF(E9876="","",MAX(0,E9876-22))</f>
        <v/>
      </c>
      <c r="R9876" s="27">
        <f>IF(H9876=1,E9876,"")</f>
        <v/>
      </c>
      <c r="S9876" s="27">
        <f>IF(AND(H9876=1,J9876&lt;&gt;""),E9876-J9876,"")</f>
        <v/>
      </c>
      <c r="T9876">
        <f>IF(G9876="","",MONTH(G9876))</f>
        <v/>
      </c>
    </row>
    <row r="9877">
      <c r="A9877" s="24" t="n"/>
      <c r="B9877" s="24" t="n"/>
      <c r="C9877" s="24" t="n"/>
      <c r="D9877" s="24" t="n"/>
      <c r="E9877" s="24" t="n"/>
      <c r="F9877" s="25">
        <f>IF($E9877="","",DATE(IF($A9877="",nominal_year,$A9877),$B9877,$C9877)+($D9877-IF(LEFT(hour_conv,1)="1",1,0))/24)</f>
        <v/>
      </c>
      <c r="G9877" s="26">
        <f>IF(F9877="","",INT(F9877))</f>
        <v/>
      </c>
      <c r="H9877">
        <f>IF(G9877="","",IF(AND(MONTH(G9877)*100+DAY(G9877)&gt;=season_lo,MONTH(G9877)*100+DAY(G9877)&lt;=season_hi),1,0))</f>
        <v/>
      </c>
      <c r="I9877">
        <f>IF(G9877="","",G9877-first_day+1)</f>
        <v/>
      </c>
      <c r="J9877" s="27">
        <f>IF(I9877="","",INDEX(Daily!$J$2:$J$421,I9877))</f>
        <v/>
      </c>
      <c r="K9877" s="27">
        <f>IF(J9877="","",J9877+cat_offset)</f>
        <v/>
      </c>
      <c r="L9877" s="27">
        <f>IF(J9877="","",MAX(0,E9877-J9877)^2)</f>
        <v/>
      </c>
      <c r="M9877" s="27">
        <f>IF(J9877="","",MAX(0,E9877-(J9877+twcdh_off))^2)</f>
        <v/>
      </c>
      <c r="N9877" s="27">
        <f>IF(E9877="","",MAX(0,E9877-swcdh_thr)^2)</f>
        <v/>
      </c>
      <c r="O9877">
        <f>IF(K9877="","",ROUND(E9877-K9877,0))</f>
        <v/>
      </c>
      <c r="P9877">
        <f>IF(O9877="","",IF(O9877&gt;=1,O9877,0))</f>
        <v/>
      </c>
      <c r="Q9877" s="27">
        <f>IF(E9877="","",MAX(0,E9877-22))</f>
        <v/>
      </c>
      <c r="R9877" s="27">
        <f>IF(H9877=1,E9877,"")</f>
        <v/>
      </c>
      <c r="S9877" s="27">
        <f>IF(AND(H9877=1,J9877&lt;&gt;""),E9877-J9877,"")</f>
        <v/>
      </c>
      <c r="T9877">
        <f>IF(G9877="","",MONTH(G9877))</f>
        <v/>
      </c>
    </row>
    <row r="9878">
      <c r="A9878" s="24" t="n"/>
      <c r="B9878" s="24" t="n"/>
      <c r="C9878" s="24" t="n"/>
      <c r="D9878" s="24" t="n"/>
      <c r="E9878" s="24" t="n"/>
      <c r="F9878" s="25">
        <f>IF($E9878="","",DATE(IF($A9878="",nominal_year,$A9878),$B9878,$C9878)+($D9878-IF(LEFT(hour_conv,1)="1",1,0))/24)</f>
        <v/>
      </c>
      <c r="G9878" s="26">
        <f>IF(F9878="","",INT(F9878))</f>
        <v/>
      </c>
      <c r="H9878">
        <f>IF(G9878="","",IF(AND(MONTH(G9878)*100+DAY(G9878)&gt;=season_lo,MONTH(G9878)*100+DAY(G9878)&lt;=season_hi),1,0))</f>
        <v/>
      </c>
      <c r="I9878">
        <f>IF(G9878="","",G9878-first_day+1)</f>
        <v/>
      </c>
      <c r="J9878" s="27">
        <f>IF(I9878="","",INDEX(Daily!$J$2:$J$421,I9878))</f>
        <v/>
      </c>
      <c r="K9878" s="27">
        <f>IF(J9878="","",J9878+cat_offset)</f>
        <v/>
      </c>
      <c r="L9878" s="27">
        <f>IF(J9878="","",MAX(0,E9878-J9878)^2)</f>
        <v/>
      </c>
      <c r="M9878" s="27">
        <f>IF(J9878="","",MAX(0,E9878-(J9878+twcdh_off))^2)</f>
        <v/>
      </c>
      <c r="N9878" s="27">
        <f>IF(E9878="","",MAX(0,E9878-swcdh_thr)^2)</f>
        <v/>
      </c>
      <c r="O9878">
        <f>IF(K9878="","",ROUND(E9878-K9878,0))</f>
        <v/>
      </c>
      <c r="P9878">
        <f>IF(O9878="","",IF(O9878&gt;=1,O9878,0))</f>
        <v/>
      </c>
      <c r="Q9878" s="27">
        <f>IF(E9878="","",MAX(0,E9878-22))</f>
        <v/>
      </c>
      <c r="R9878" s="27">
        <f>IF(H9878=1,E9878,"")</f>
        <v/>
      </c>
      <c r="S9878" s="27">
        <f>IF(AND(H9878=1,J9878&lt;&gt;""),E9878-J9878,"")</f>
        <v/>
      </c>
      <c r="T9878">
        <f>IF(G9878="","",MONTH(G9878))</f>
        <v/>
      </c>
    </row>
    <row r="9879">
      <c r="A9879" s="24" t="n"/>
      <c r="B9879" s="24" t="n"/>
      <c r="C9879" s="24" t="n"/>
      <c r="D9879" s="24" t="n"/>
      <c r="E9879" s="24" t="n"/>
      <c r="F9879" s="25">
        <f>IF($E9879="","",DATE(IF($A9879="",nominal_year,$A9879),$B9879,$C9879)+($D9879-IF(LEFT(hour_conv,1)="1",1,0))/24)</f>
        <v/>
      </c>
      <c r="G9879" s="26">
        <f>IF(F9879="","",INT(F9879))</f>
        <v/>
      </c>
      <c r="H9879">
        <f>IF(G9879="","",IF(AND(MONTH(G9879)*100+DAY(G9879)&gt;=season_lo,MONTH(G9879)*100+DAY(G9879)&lt;=season_hi),1,0))</f>
        <v/>
      </c>
      <c r="I9879">
        <f>IF(G9879="","",G9879-first_day+1)</f>
        <v/>
      </c>
      <c r="J9879" s="27">
        <f>IF(I9879="","",INDEX(Daily!$J$2:$J$421,I9879))</f>
        <v/>
      </c>
      <c r="K9879" s="27">
        <f>IF(J9879="","",J9879+cat_offset)</f>
        <v/>
      </c>
      <c r="L9879" s="27">
        <f>IF(J9879="","",MAX(0,E9879-J9879)^2)</f>
        <v/>
      </c>
      <c r="M9879" s="27">
        <f>IF(J9879="","",MAX(0,E9879-(J9879+twcdh_off))^2)</f>
        <v/>
      </c>
      <c r="N9879" s="27">
        <f>IF(E9879="","",MAX(0,E9879-swcdh_thr)^2)</f>
        <v/>
      </c>
      <c r="O9879">
        <f>IF(K9879="","",ROUND(E9879-K9879,0))</f>
        <v/>
      </c>
      <c r="P9879">
        <f>IF(O9879="","",IF(O9879&gt;=1,O9879,0))</f>
        <v/>
      </c>
      <c r="Q9879" s="27">
        <f>IF(E9879="","",MAX(0,E9879-22))</f>
        <v/>
      </c>
      <c r="R9879" s="27">
        <f>IF(H9879=1,E9879,"")</f>
        <v/>
      </c>
      <c r="S9879" s="27">
        <f>IF(AND(H9879=1,J9879&lt;&gt;""),E9879-J9879,"")</f>
        <v/>
      </c>
      <c r="T9879">
        <f>IF(G9879="","",MONTH(G9879))</f>
        <v/>
      </c>
    </row>
    <row r="9880">
      <c r="A9880" s="24" t="n"/>
      <c r="B9880" s="24" t="n"/>
      <c r="C9880" s="24" t="n"/>
      <c r="D9880" s="24" t="n"/>
      <c r="E9880" s="24" t="n"/>
      <c r="F9880" s="25">
        <f>IF($E9880="","",DATE(IF($A9880="",nominal_year,$A9880),$B9880,$C9880)+($D9880-IF(LEFT(hour_conv,1)="1",1,0))/24)</f>
        <v/>
      </c>
      <c r="G9880" s="26">
        <f>IF(F9880="","",INT(F9880))</f>
        <v/>
      </c>
      <c r="H9880">
        <f>IF(G9880="","",IF(AND(MONTH(G9880)*100+DAY(G9880)&gt;=season_lo,MONTH(G9880)*100+DAY(G9880)&lt;=season_hi),1,0))</f>
        <v/>
      </c>
      <c r="I9880">
        <f>IF(G9880="","",G9880-first_day+1)</f>
        <v/>
      </c>
      <c r="J9880" s="27">
        <f>IF(I9880="","",INDEX(Daily!$J$2:$J$421,I9880))</f>
        <v/>
      </c>
      <c r="K9880" s="27">
        <f>IF(J9880="","",J9880+cat_offset)</f>
        <v/>
      </c>
      <c r="L9880" s="27">
        <f>IF(J9880="","",MAX(0,E9880-J9880)^2)</f>
        <v/>
      </c>
      <c r="M9880" s="27">
        <f>IF(J9880="","",MAX(0,E9880-(J9880+twcdh_off))^2)</f>
        <v/>
      </c>
      <c r="N9880" s="27">
        <f>IF(E9880="","",MAX(0,E9880-swcdh_thr)^2)</f>
        <v/>
      </c>
      <c r="O9880">
        <f>IF(K9880="","",ROUND(E9880-K9880,0))</f>
        <v/>
      </c>
      <c r="P9880">
        <f>IF(O9880="","",IF(O9880&gt;=1,O9880,0))</f>
        <v/>
      </c>
      <c r="Q9880" s="27">
        <f>IF(E9880="","",MAX(0,E9880-22))</f>
        <v/>
      </c>
      <c r="R9880" s="27">
        <f>IF(H9880=1,E9880,"")</f>
        <v/>
      </c>
      <c r="S9880" s="27">
        <f>IF(AND(H9880=1,J9880&lt;&gt;""),E9880-J9880,"")</f>
        <v/>
      </c>
      <c r="T9880">
        <f>IF(G9880="","",MONTH(G9880))</f>
        <v/>
      </c>
    </row>
    <row r="9881">
      <c r="A9881" s="24" t="n"/>
      <c r="B9881" s="24" t="n"/>
      <c r="C9881" s="24" t="n"/>
      <c r="D9881" s="24" t="n"/>
      <c r="E9881" s="24" t="n"/>
      <c r="F9881" s="25">
        <f>IF($E9881="","",DATE(IF($A9881="",nominal_year,$A9881),$B9881,$C9881)+($D9881-IF(LEFT(hour_conv,1)="1",1,0))/24)</f>
        <v/>
      </c>
      <c r="G9881" s="26">
        <f>IF(F9881="","",INT(F9881))</f>
        <v/>
      </c>
      <c r="H9881">
        <f>IF(G9881="","",IF(AND(MONTH(G9881)*100+DAY(G9881)&gt;=season_lo,MONTH(G9881)*100+DAY(G9881)&lt;=season_hi),1,0))</f>
        <v/>
      </c>
      <c r="I9881">
        <f>IF(G9881="","",G9881-first_day+1)</f>
        <v/>
      </c>
      <c r="J9881" s="27">
        <f>IF(I9881="","",INDEX(Daily!$J$2:$J$421,I9881))</f>
        <v/>
      </c>
      <c r="K9881" s="27">
        <f>IF(J9881="","",J9881+cat_offset)</f>
        <v/>
      </c>
      <c r="L9881" s="27">
        <f>IF(J9881="","",MAX(0,E9881-J9881)^2)</f>
        <v/>
      </c>
      <c r="M9881" s="27">
        <f>IF(J9881="","",MAX(0,E9881-(J9881+twcdh_off))^2)</f>
        <v/>
      </c>
      <c r="N9881" s="27">
        <f>IF(E9881="","",MAX(0,E9881-swcdh_thr)^2)</f>
        <v/>
      </c>
      <c r="O9881">
        <f>IF(K9881="","",ROUND(E9881-K9881,0))</f>
        <v/>
      </c>
      <c r="P9881">
        <f>IF(O9881="","",IF(O9881&gt;=1,O9881,0))</f>
        <v/>
      </c>
      <c r="Q9881" s="27">
        <f>IF(E9881="","",MAX(0,E9881-22))</f>
        <v/>
      </c>
      <c r="R9881" s="27">
        <f>IF(H9881=1,E9881,"")</f>
        <v/>
      </c>
      <c r="S9881" s="27">
        <f>IF(AND(H9881=1,J9881&lt;&gt;""),E9881-J9881,"")</f>
        <v/>
      </c>
      <c r="T9881">
        <f>IF(G9881="","",MONTH(G9881))</f>
        <v/>
      </c>
    </row>
    <row r="9882">
      <c r="A9882" s="24" t="n"/>
      <c r="B9882" s="24" t="n"/>
      <c r="C9882" s="24" t="n"/>
      <c r="D9882" s="24" t="n"/>
      <c r="E9882" s="24" t="n"/>
      <c r="F9882" s="25">
        <f>IF($E9882="","",DATE(IF($A9882="",nominal_year,$A9882),$B9882,$C9882)+($D9882-IF(LEFT(hour_conv,1)="1",1,0))/24)</f>
        <v/>
      </c>
      <c r="G9882" s="26">
        <f>IF(F9882="","",INT(F9882))</f>
        <v/>
      </c>
      <c r="H9882">
        <f>IF(G9882="","",IF(AND(MONTH(G9882)*100+DAY(G9882)&gt;=season_lo,MONTH(G9882)*100+DAY(G9882)&lt;=season_hi),1,0))</f>
        <v/>
      </c>
      <c r="I9882">
        <f>IF(G9882="","",G9882-first_day+1)</f>
        <v/>
      </c>
      <c r="J9882" s="27">
        <f>IF(I9882="","",INDEX(Daily!$J$2:$J$421,I9882))</f>
        <v/>
      </c>
      <c r="K9882" s="27">
        <f>IF(J9882="","",J9882+cat_offset)</f>
        <v/>
      </c>
      <c r="L9882" s="27">
        <f>IF(J9882="","",MAX(0,E9882-J9882)^2)</f>
        <v/>
      </c>
      <c r="M9882" s="27">
        <f>IF(J9882="","",MAX(0,E9882-(J9882+twcdh_off))^2)</f>
        <v/>
      </c>
      <c r="N9882" s="27">
        <f>IF(E9882="","",MAX(0,E9882-swcdh_thr)^2)</f>
        <v/>
      </c>
      <c r="O9882">
        <f>IF(K9882="","",ROUND(E9882-K9882,0))</f>
        <v/>
      </c>
      <c r="P9882">
        <f>IF(O9882="","",IF(O9882&gt;=1,O9882,0))</f>
        <v/>
      </c>
      <c r="Q9882" s="27">
        <f>IF(E9882="","",MAX(0,E9882-22))</f>
        <v/>
      </c>
      <c r="R9882" s="27">
        <f>IF(H9882=1,E9882,"")</f>
        <v/>
      </c>
      <c r="S9882" s="27">
        <f>IF(AND(H9882=1,J9882&lt;&gt;""),E9882-J9882,"")</f>
        <v/>
      </c>
      <c r="T9882">
        <f>IF(G9882="","",MONTH(G9882))</f>
        <v/>
      </c>
    </row>
    <row r="9883">
      <c r="A9883" s="24" t="n"/>
      <c r="B9883" s="24" t="n"/>
      <c r="C9883" s="24" t="n"/>
      <c r="D9883" s="24" t="n"/>
      <c r="E9883" s="24" t="n"/>
      <c r="F9883" s="25">
        <f>IF($E9883="","",DATE(IF($A9883="",nominal_year,$A9883),$B9883,$C9883)+($D9883-IF(LEFT(hour_conv,1)="1",1,0))/24)</f>
        <v/>
      </c>
      <c r="G9883" s="26">
        <f>IF(F9883="","",INT(F9883))</f>
        <v/>
      </c>
      <c r="H9883">
        <f>IF(G9883="","",IF(AND(MONTH(G9883)*100+DAY(G9883)&gt;=season_lo,MONTH(G9883)*100+DAY(G9883)&lt;=season_hi),1,0))</f>
        <v/>
      </c>
      <c r="I9883">
        <f>IF(G9883="","",G9883-first_day+1)</f>
        <v/>
      </c>
      <c r="J9883" s="27">
        <f>IF(I9883="","",INDEX(Daily!$J$2:$J$421,I9883))</f>
        <v/>
      </c>
      <c r="K9883" s="27">
        <f>IF(J9883="","",J9883+cat_offset)</f>
        <v/>
      </c>
      <c r="L9883" s="27">
        <f>IF(J9883="","",MAX(0,E9883-J9883)^2)</f>
        <v/>
      </c>
      <c r="M9883" s="27">
        <f>IF(J9883="","",MAX(0,E9883-(J9883+twcdh_off))^2)</f>
        <v/>
      </c>
      <c r="N9883" s="27">
        <f>IF(E9883="","",MAX(0,E9883-swcdh_thr)^2)</f>
        <v/>
      </c>
      <c r="O9883">
        <f>IF(K9883="","",ROUND(E9883-K9883,0))</f>
        <v/>
      </c>
      <c r="P9883">
        <f>IF(O9883="","",IF(O9883&gt;=1,O9883,0))</f>
        <v/>
      </c>
      <c r="Q9883" s="27">
        <f>IF(E9883="","",MAX(0,E9883-22))</f>
        <v/>
      </c>
      <c r="R9883" s="27">
        <f>IF(H9883=1,E9883,"")</f>
        <v/>
      </c>
      <c r="S9883" s="27">
        <f>IF(AND(H9883=1,J9883&lt;&gt;""),E9883-J9883,"")</f>
        <v/>
      </c>
      <c r="T9883">
        <f>IF(G9883="","",MONTH(G9883))</f>
        <v/>
      </c>
    </row>
    <row r="9884">
      <c r="A9884" s="24" t="n"/>
      <c r="B9884" s="24" t="n"/>
      <c r="C9884" s="24" t="n"/>
      <c r="D9884" s="24" t="n"/>
      <c r="E9884" s="24" t="n"/>
      <c r="F9884" s="25">
        <f>IF($E9884="","",DATE(IF($A9884="",nominal_year,$A9884),$B9884,$C9884)+($D9884-IF(LEFT(hour_conv,1)="1",1,0))/24)</f>
        <v/>
      </c>
      <c r="G9884" s="26">
        <f>IF(F9884="","",INT(F9884))</f>
        <v/>
      </c>
      <c r="H9884">
        <f>IF(G9884="","",IF(AND(MONTH(G9884)*100+DAY(G9884)&gt;=season_lo,MONTH(G9884)*100+DAY(G9884)&lt;=season_hi),1,0))</f>
        <v/>
      </c>
      <c r="I9884">
        <f>IF(G9884="","",G9884-first_day+1)</f>
        <v/>
      </c>
      <c r="J9884" s="27">
        <f>IF(I9884="","",INDEX(Daily!$J$2:$J$421,I9884))</f>
        <v/>
      </c>
      <c r="K9884" s="27">
        <f>IF(J9884="","",J9884+cat_offset)</f>
        <v/>
      </c>
      <c r="L9884" s="27">
        <f>IF(J9884="","",MAX(0,E9884-J9884)^2)</f>
        <v/>
      </c>
      <c r="M9884" s="27">
        <f>IF(J9884="","",MAX(0,E9884-(J9884+twcdh_off))^2)</f>
        <v/>
      </c>
      <c r="N9884" s="27">
        <f>IF(E9884="","",MAX(0,E9884-swcdh_thr)^2)</f>
        <v/>
      </c>
      <c r="O9884">
        <f>IF(K9884="","",ROUND(E9884-K9884,0))</f>
        <v/>
      </c>
      <c r="P9884">
        <f>IF(O9884="","",IF(O9884&gt;=1,O9884,0))</f>
        <v/>
      </c>
      <c r="Q9884" s="27">
        <f>IF(E9884="","",MAX(0,E9884-22))</f>
        <v/>
      </c>
      <c r="R9884" s="27">
        <f>IF(H9884=1,E9884,"")</f>
        <v/>
      </c>
      <c r="S9884" s="27">
        <f>IF(AND(H9884=1,J9884&lt;&gt;""),E9884-J9884,"")</f>
        <v/>
      </c>
      <c r="T9884">
        <f>IF(G9884="","",MONTH(G9884))</f>
        <v/>
      </c>
    </row>
    <row r="9885">
      <c r="A9885" s="24" t="n"/>
      <c r="B9885" s="24" t="n"/>
      <c r="C9885" s="24" t="n"/>
      <c r="D9885" s="24" t="n"/>
      <c r="E9885" s="24" t="n"/>
      <c r="F9885" s="25">
        <f>IF($E9885="","",DATE(IF($A9885="",nominal_year,$A9885),$B9885,$C9885)+($D9885-IF(LEFT(hour_conv,1)="1",1,0))/24)</f>
        <v/>
      </c>
      <c r="G9885" s="26">
        <f>IF(F9885="","",INT(F9885))</f>
        <v/>
      </c>
      <c r="H9885">
        <f>IF(G9885="","",IF(AND(MONTH(G9885)*100+DAY(G9885)&gt;=season_lo,MONTH(G9885)*100+DAY(G9885)&lt;=season_hi),1,0))</f>
        <v/>
      </c>
      <c r="I9885">
        <f>IF(G9885="","",G9885-first_day+1)</f>
        <v/>
      </c>
      <c r="J9885" s="27">
        <f>IF(I9885="","",INDEX(Daily!$J$2:$J$421,I9885))</f>
        <v/>
      </c>
      <c r="K9885" s="27">
        <f>IF(J9885="","",J9885+cat_offset)</f>
        <v/>
      </c>
      <c r="L9885" s="27">
        <f>IF(J9885="","",MAX(0,E9885-J9885)^2)</f>
        <v/>
      </c>
      <c r="M9885" s="27">
        <f>IF(J9885="","",MAX(0,E9885-(J9885+twcdh_off))^2)</f>
        <v/>
      </c>
      <c r="N9885" s="27">
        <f>IF(E9885="","",MAX(0,E9885-swcdh_thr)^2)</f>
        <v/>
      </c>
      <c r="O9885">
        <f>IF(K9885="","",ROUND(E9885-K9885,0))</f>
        <v/>
      </c>
      <c r="P9885">
        <f>IF(O9885="","",IF(O9885&gt;=1,O9885,0))</f>
        <v/>
      </c>
      <c r="Q9885" s="27">
        <f>IF(E9885="","",MAX(0,E9885-22))</f>
        <v/>
      </c>
      <c r="R9885" s="27">
        <f>IF(H9885=1,E9885,"")</f>
        <v/>
      </c>
      <c r="S9885" s="27">
        <f>IF(AND(H9885=1,J9885&lt;&gt;""),E9885-J9885,"")</f>
        <v/>
      </c>
      <c r="T9885">
        <f>IF(G9885="","",MONTH(G9885))</f>
        <v/>
      </c>
    </row>
    <row r="9886">
      <c r="A9886" s="24" t="n"/>
      <c r="B9886" s="24" t="n"/>
      <c r="C9886" s="24" t="n"/>
      <c r="D9886" s="24" t="n"/>
      <c r="E9886" s="24" t="n"/>
      <c r="F9886" s="25">
        <f>IF($E9886="","",DATE(IF($A9886="",nominal_year,$A9886),$B9886,$C9886)+($D9886-IF(LEFT(hour_conv,1)="1",1,0))/24)</f>
        <v/>
      </c>
      <c r="G9886" s="26">
        <f>IF(F9886="","",INT(F9886))</f>
        <v/>
      </c>
      <c r="H9886">
        <f>IF(G9886="","",IF(AND(MONTH(G9886)*100+DAY(G9886)&gt;=season_lo,MONTH(G9886)*100+DAY(G9886)&lt;=season_hi),1,0))</f>
        <v/>
      </c>
      <c r="I9886">
        <f>IF(G9886="","",G9886-first_day+1)</f>
        <v/>
      </c>
      <c r="J9886" s="27">
        <f>IF(I9886="","",INDEX(Daily!$J$2:$J$421,I9886))</f>
        <v/>
      </c>
      <c r="K9886" s="27">
        <f>IF(J9886="","",J9886+cat_offset)</f>
        <v/>
      </c>
      <c r="L9886" s="27">
        <f>IF(J9886="","",MAX(0,E9886-J9886)^2)</f>
        <v/>
      </c>
      <c r="M9886" s="27">
        <f>IF(J9886="","",MAX(0,E9886-(J9886+twcdh_off))^2)</f>
        <v/>
      </c>
      <c r="N9886" s="27">
        <f>IF(E9886="","",MAX(0,E9886-swcdh_thr)^2)</f>
        <v/>
      </c>
      <c r="O9886">
        <f>IF(K9886="","",ROUND(E9886-K9886,0))</f>
        <v/>
      </c>
      <c r="P9886">
        <f>IF(O9886="","",IF(O9886&gt;=1,O9886,0))</f>
        <v/>
      </c>
      <c r="Q9886" s="27">
        <f>IF(E9886="","",MAX(0,E9886-22))</f>
        <v/>
      </c>
      <c r="R9886" s="27">
        <f>IF(H9886=1,E9886,"")</f>
        <v/>
      </c>
      <c r="S9886" s="27">
        <f>IF(AND(H9886=1,J9886&lt;&gt;""),E9886-J9886,"")</f>
        <v/>
      </c>
      <c r="T9886">
        <f>IF(G9886="","",MONTH(G9886))</f>
        <v/>
      </c>
    </row>
    <row r="9887">
      <c r="A9887" s="24" t="n"/>
      <c r="B9887" s="24" t="n"/>
      <c r="C9887" s="24" t="n"/>
      <c r="D9887" s="24" t="n"/>
      <c r="E9887" s="24" t="n"/>
      <c r="F9887" s="25">
        <f>IF($E9887="","",DATE(IF($A9887="",nominal_year,$A9887),$B9887,$C9887)+($D9887-IF(LEFT(hour_conv,1)="1",1,0))/24)</f>
        <v/>
      </c>
      <c r="G9887" s="26">
        <f>IF(F9887="","",INT(F9887))</f>
        <v/>
      </c>
      <c r="H9887">
        <f>IF(G9887="","",IF(AND(MONTH(G9887)*100+DAY(G9887)&gt;=season_lo,MONTH(G9887)*100+DAY(G9887)&lt;=season_hi),1,0))</f>
        <v/>
      </c>
      <c r="I9887">
        <f>IF(G9887="","",G9887-first_day+1)</f>
        <v/>
      </c>
      <c r="J9887" s="27">
        <f>IF(I9887="","",INDEX(Daily!$J$2:$J$421,I9887))</f>
        <v/>
      </c>
      <c r="K9887" s="27">
        <f>IF(J9887="","",J9887+cat_offset)</f>
        <v/>
      </c>
      <c r="L9887" s="27">
        <f>IF(J9887="","",MAX(0,E9887-J9887)^2)</f>
        <v/>
      </c>
      <c r="M9887" s="27">
        <f>IF(J9887="","",MAX(0,E9887-(J9887+twcdh_off))^2)</f>
        <v/>
      </c>
      <c r="N9887" s="27">
        <f>IF(E9887="","",MAX(0,E9887-swcdh_thr)^2)</f>
        <v/>
      </c>
      <c r="O9887">
        <f>IF(K9887="","",ROUND(E9887-K9887,0))</f>
        <v/>
      </c>
      <c r="P9887">
        <f>IF(O9887="","",IF(O9887&gt;=1,O9887,0))</f>
        <v/>
      </c>
      <c r="Q9887" s="27">
        <f>IF(E9887="","",MAX(0,E9887-22))</f>
        <v/>
      </c>
      <c r="R9887" s="27">
        <f>IF(H9887=1,E9887,"")</f>
        <v/>
      </c>
      <c r="S9887" s="27">
        <f>IF(AND(H9887=1,J9887&lt;&gt;""),E9887-J9887,"")</f>
        <v/>
      </c>
      <c r="T9887">
        <f>IF(G9887="","",MONTH(G9887))</f>
        <v/>
      </c>
    </row>
    <row r="9888">
      <c r="A9888" s="24" t="n"/>
      <c r="B9888" s="24" t="n"/>
      <c r="C9888" s="24" t="n"/>
      <c r="D9888" s="24" t="n"/>
      <c r="E9888" s="24" t="n"/>
      <c r="F9888" s="25">
        <f>IF($E9888="","",DATE(IF($A9888="",nominal_year,$A9888),$B9888,$C9888)+($D9888-IF(LEFT(hour_conv,1)="1",1,0))/24)</f>
        <v/>
      </c>
      <c r="G9888" s="26">
        <f>IF(F9888="","",INT(F9888))</f>
        <v/>
      </c>
      <c r="H9888">
        <f>IF(G9888="","",IF(AND(MONTH(G9888)*100+DAY(G9888)&gt;=season_lo,MONTH(G9888)*100+DAY(G9888)&lt;=season_hi),1,0))</f>
        <v/>
      </c>
      <c r="I9888">
        <f>IF(G9888="","",G9888-first_day+1)</f>
        <v/>
      </c>
      <c r="J9888" s="27">
        <f>IF(I9888="","",INDEX(Daily!$J$2:$J$421,I9888))</f>
        <v/>
      </c>
      <c r="K9888" s="27">
        <f>IF(J9888="","",J9888+cat_offset)</f>
        <v/>
      </c>
      <c r="L9888" s="27">
        <f>IF(J9888="","",MAX(0,E9888-J9888)^2)</f>
        <v/>
      </c>
      <c r="M9888" s="27">
        <f>IF(J9888="","",MAX(0,E9888-(J9888+twcdh_off))^2)</f>
        <v/>
      </c>
      <c r="N9888" s="27">
        <f>IF(E9888="","",MAX(0,E9888-swcdh_thr)^2)</f>
        <v/>
      </c>
      <c r="O9888">
        <f>IF(K9888="","",ROUND(E9888-K9888,0))</f>
        <v/>
      </c>
      <c r="P9888">
        <f>IF(O9888="","",IF(O9888&gt;=1,O9888,0))</f>
        <v/>
      </c>
      <c r="Q9888" s="27">
        <f>IF(E9888="","",MAX(0,E9888-22))</f>
        <v/>
      </c>
      <c r="R9888" s="27">
        <f>IF(H9888=1,E9888,"")</f>
        <v/>
      </c>
      <c r="S9888" s="27">
        <f>IF(AND(H9888=1,J9888&lt;&gt;""),E9888-J9888,"")</f>
        <v/>
      </c>
      <c r="T9888">
        <f>IF(G9888="","",MONTH(G9888))</f>
        <v/>
      </c>
    </row>
    <row r="9889">
      <c r="A9889" s="24" t="n"/>
      <c r="B9889" s="24" t="n"/>
      <c r="C9889" s="24" t="n"/>
      <c r="D9889" s="24" t="n"/>
      <c r="E9889" s="24" t="n"/>
      <c r="F9889" s="25">
        <f>IF($E9889="","",DATE(IF($A9889="",nominal_year,$A9889),$B9889,$C9889)+($D9889-IF(LEFT(hour_conv,1)="1",1,0))/24)</f>
        <v/>
      </c>
      <c r="G9889" s="26">
        <f>IF(F9889="","",INT(F9889))</f>
        <v/>
      </c>
      <c r="H9889">
        <f>IF(G9889="","",IF(AND(MONTH(G9889)*100+DAY(G9889)&gt;=season_lo,MONTH(G9889)*100+DAY(G9889)&lt;=season_hi),1,0))</f>
        <v/>
      </c>
      <c r="I9889">
        <f>IF(G9889="","",G9889-first_day+1)</f>
        <v/>
      </c>
      <c r="J9889" s="27">
        <f>IF(I9889="","",INDEX(Daily!$J$2:$J$421,I9889))</f>
        <v/>
      </c>
      <c r="K9889" s="27">
        <f>IF(J9889="","",J9889+cat_offset)</f>
        <v/>
      </c>
      <c r="L9889" s="27">
        <f>IF(J9889="","",MAX(0,E9889-J9889)^2)</f>
        <v/>
      </c>
      <c r="M9889" s="27">
        <f>IF(J9889="","",MAX(0,E9889-(J9889+twcdh_off))^2)</f>
        <v/>
      </c>
      <c r="N9889" s="27">
        <f>IF(E9889="","",MAX(0,E9889-swcdh_thr)^2)</f>
        <v/>
      </c>
      <c r="O9889">
        <f>IF(K9889="","",ROUND(E9889-K9889,0))</f>
        <v/>
      </c>
      <c r="P9889">
        <f>IF(O9889="","",IF(O9889&gt;=1,O9889,0))</f>
        <v/>
      </c>
      <c r="Q9889" s="27">
        <f>IF(E9889="","",MAX(0,E9889-22))</f>
        <v/>
      </c>
      <c r="R9889" s="27">
        <f>IF(H9889=1,E9889,"")</f>
        <v/>
      </c>
      <c r="S9889" s="27">
        <f>IF(AND(H9889=1,J9889&lt;&gt;""),E9889-J9889,"")</f>
        <v/>
      </c>
      <c r="T9889">
        <f>IF(G9889="","",MONTH(G9889))</f>
        <v/>
      </c>
    </row>
    <row r="9890">
      <c r="A9890" s="24" t="n"/>
      <c r="B9890" s="24" t="n"/>
      <c r="C9890" s="24" t="n"/>
      <c r="D9890" s="24" t="n"/>
      <c r="E9890" s="24" t="n"/>
      <c r="F9890" s="25">
        <f>IF($E9890="","",DATE(IF($A9890="",nominal_year,$A9890),$B9890,$C9890)+($D9890-IF(LEFT(hour_conv,1)="1",1,0))/24)</f>
        <v/>
      </c>
      <c r="G9890" s="26">
        <f>IF(F9890="","",INT(F9890))</f>
        <v/>
      </c>
      <c r="H9890">
        <f>IF(G9890="","",IF(AND(MONTH(G9890)*100+DAY(G9890)&gt;=season_lo,MONTH(G9890)*100+DAY(G9890)&lt;=season_hi),1,0))</f>
        <v/>
      </c>
      <c r="I9890">
        <f>IF(G9890="","",G9890-first_day+1)</f>
        <v/>
      </c>
      <c r="J9890" s="27">
        <f>IF(I9890="","",INDEX(Daily!$J$2:$J$421,I9890))</f>
        <v/>
      </c>
      <c r="K9890" s="27">
        <f>IF(J9890="","",J9890+cat_offset)</f>
        <v/>
      </c>
      <c r="L9890" s="27">
        <f>IF(J9890="","",MAX(0,E9890-J9890)^2)</f>
        <v/>
      </c>
      <c r="M9890" s="27">
        <f>IF(J9890="","",MAX(0,E9890-(J9890+twcdh_off))^2)</f>
        <v/>
      </c>
      <c r="N9890" s="27">
        <f>IF(E9890="","",MAX(0,E9890-swcdh_thr)^2)</f>
        <v/>
      </c>
      <c r="O9890">
        <f>IF(K9890="","",ROUND(E9890-K9890,0))</f>
        <v/>
      </c>
      <c r="P9890">
        <f>IF(O9890="","",IF(O9890&gt;=1,O9890,0))</f>
        <v/>
      </c>
      <c r="Q9890" s="27">
        <f>IF(E9890="","",MAX(0,E9890-22))</f>
        <v/>
      </c>
      <c r="R9890" s="27">
        <f>IF(H9890=1,E9890,"")</f>
        <v/>
      </c>
      <c r="S9890" s="27">
        <f>IF(AND(H9890=1,J9890&lt;&gt;""),E9890-J9890,"")</f>
        <v/>
      </c>
      <c r="T9890">
        <f>IF(G9890="","",MONTH(G9890))</f>
        <v/>
      </c>
    </row>
    <row r="9891">
      <c r="A9891" s="24" t="n"/>
      <c r="B9891" s="24" t="n"/>
      <c r="C9891" s="24" t="n"/>
      <c r="D9891" s="24" t="n"/>
      <c r="E9891" s="24" t="n"/>
      <c r="F9891" s="25">
        <f>IF($E9891="","",DATE(IF($A9891="",nominal_year,$A9891),$B9891,$C9891)+($D9891-IF(LEFT(hour_conv,1)="1",1,0))/24)</f>
        <v/>
      </c>
      <c r="G9891" s="26">
        <f>IF(F9891="","",INT(F9891))</f>
        <v/>
      </c>
      <c r="H9891">
        <f>IF(G9891="","",IF(AND(MONTH(G9891)*100+DAY(G9891)&gt;=season_lo,MONTH(G9891)*100+DAY(G9891)&lt;=season_hi),1,0))</f>
        <v/>
      </c>
      <c r="I9891">
        <f>IF(G9891="","",G9891-first_day+1)</f>
        <v/>
      </c>
      <c r="J9891" s="27">
        <f>IF(I9891="","",INDEX(Daily!$J$2:$J$421,I9891))</f>
        <v/>
      </c>
      <c r="K9891" s="27">
        <f>IF(J9891="","",J9891+cat_offset)</f>
        <v/>
      </c>
      <c r="L9891" s="27">
        <f>IF(J9891="","",MAX(0,E9891-J9891)^2)</f>
        <v/>
      </c>
      <c r="M9891" s="27">
        <f>IF(J9891="","",MAX(0,E9891-(J9891+twcdh_off))^2)</f>
        <v/>
      </c>
      <c r="N9891" s="27">
        <f>IF(E9891="","",MAX(0,E9891-swcdh_thr)^2)</f>
        <v/>
      </c>
      <c r="O9891">
        <f>IF(K9891="","",ROUND(E9891-K9891,0))</f>
        <v/>
      </c>
      <c r="P9891">
        <f>IF(O9891="","",IF(O9891&gt;=1,O9891,0))</f>
        <v/>
      </c>
      <c r="Q9891" s="27">
        <f>IF(E9891="","",MAX(0,E9891-22))</f>
        <v/>
      </c>
      <c r="R9891" s="27">
        <f>IF(H9891=1,E9891,"")</f>
        <v/>
      </c>
      <c r="S9891" s="27">
        <f>IF(AND(H9891=1,J9891&lt;&gt;""),E9891-J9891,"")</f>
        <v/>
      </c>
      <c r="T9891">
        <f>IF(G9891="","",MONTH(G9891))</f>
        <v/>
      </c>
    </row>
    <row r="9892">
      <c r="A9892" s="24" t="n"/>
      <c r="B9892" s="24" t="n"/>
      <c r="C9892" s="24" t="n"/>
      <c r="D9892" s="24" t="n"/>
      <c r="E9892" s="24" t="n"/>
      <c r="F9892" s="25">
        <f>IF($E9892="","",DATE(IF($A9892="",nominal_year,$A9892),$B9892,$C9892)+($D9892-IF(LEFT(hour_conv,1)="1",1,0))/24)</f>
        <v/>
      </c>
      <c r="G9892" s="26">
        <f>IF(F9892="","",INT(F9892))</f>
        <v/>
      </c>
      <c r="H9892">
        <f>IF(G9892="","",IF(AND(MONTH(G9892)*100+DAY(G9892)&gt;=season_lo,MONTH(G9892)*100+DAY(G9892)&lt;=season_hi),1,0))</f>
        <v/>
      </c>
      <c r="I9892">
        <f>IF(G9892="","",G9892-first_day+1)</f>
        <v/>
      </c>
      <c r="J9892" s="27">
        <f>IF(I9892="","",INDEX(Daily!$J$2:$J$421,I9892))</f>
        <v/>
      </c>
      <c r="K9892" s="27">
        <f>IF(J9892="","",J9892+cat_offset)</f>
        <v/>
      </c>
      <c r="L9892" s="27">
        <f>IF(J9892="","",MAX(0,E9892-J9892)^2)</f>
        <v/>
      </c>
      <c r="M9892" s="27">
        <f>IF(J9892="","",MAX(0,E9892-(J9892+twcdh_off))^2)</f>
        <v/>
      </c>
      <c r="N9892" s="27">
        <f>IF(E9892="","",MAX(0,E9892-swcdh_thr)^2)</f>
        <v/>
      </c>
      <c r="O9892">
        <f>IF(K9892="","",ROUND(E9892-K9892,0))</f>
        <v/>
      </c>
      <c r="P9892">
        <f>IF(O9892="","",IF(O9892&gt;=1,O9892,0))</f>
        <v/>
      </c>
      <c r="Q9892" s="27">
        <f>IF(E9892="","",MAX(0,E9892-22))</f>
        <v/>
      </c>
      <c r="R9892" s="27">
        <f>IF(H9892=1,E9892,"")</f>
        <v/>
      </c>
      <c r="S9892" s="27">
        <f>IF(AND(H9892=1,J9892&lt;&gt;""),E9892-J9892,"")</f>
        <v/>
      </c>
      <c r="T9892">
        <f>IF(G9892="","",MONTH(G9892))</f>
        <v/>
      </c>
    </row>
    <row r="9893">
      <c r="A9893" s="24" t="n"/>
      <c r="B9893" s="24" t="n"/>
      <c r="C9893" s="24" t="n"/>
      <c r="D9893" s="24" t="n"/>
      <c r="E9893" s="24" t="n"/>
      <c r="F9893" s="25">
        <f>IF($E9893="","",DATE(IF($A9893="",nominal_year,$A9893),$B9893,$C9893)+($D9893-IF(LEFT(hour_conv,1)="1",1,0))/24)</f>
        <v/>
      </c>
      <c r="G9893" s="26">
        <f>IF(F9893="","",INT(F9893))</f>
        <v/>
      </c>
      <c r="H9893">
        <f>IF(G9893="","",IF(AND(MONTH(G9893)*100+DAY(G9893)&gt;=season_lo,MONTH(G9893)*100+DAY(G9893)&lt;=season_hi),1,0))</f>
        <v/>
      </c>
      <c r="I9893">
        <f>IF(G9893="","",G9893-first_day+1)</f>
        <v/>
      </c>
      <c r="J9893" s="27">
        <f>IF(I9893="","",INDEX(Daily!$J$2:$J$421,I9893))</f>
        <v/>
      </c>
      <c r="K9893" s="27">
        <f>IF(J9893="","",J9893+cat_offset)</f>
        <v/>
      </c>
      <c r="L9893" s="27">
        <f>IF(J9893="","",MAX(0,E9893-J9893)^2)</f>
        <v/>
      </c>
      <c r="M9893" s="27">
        <f>IF(J9893="","",MAX(0,E9893-(J9893+twcdh_off))^2)</f>
        <v/>
      </c>
      <c r="N9893" s="27">
        <f>IF(E9893="","",MAX(0,E9893-swcdh_thr)^2)</f>
        <v/>
      </c>
      <c r="O9893">
        <f>IF(K9893="","",ROUND(E9893-K9893,0))</f>
        <v/>
      </c>
      <c r="P9893">
        <f>IF(O9893="","",IF(O9893&gt;=1,O9893,0))</f>
        <v/>
      </c>
      <c r="Q9893" s="27">
        <f>IF(E9893="","",MAX(0,E9893-22))</f>
        <v/>
      </c>
      <c r="R9893" s="27">
        <f>IF(H9893=1,E9893,"")</f>
        <v/>
      </c>
      <c r="S9893" s="27">
        <f>IF(AND(H9893=1,J9893&lt;&gt;""),E9893-J9893,"")</f>
        <v/>
      </c>
      <c r="T9893">
        <f>IF(G9893="","",MONTH(G9893))</f>
        <v/>
      </c>
    </row>
    <row r="9894">
      <c r="A9894" s="24" t="n"/>
      <c r="B9894" s="24" t="n"/>
      <c r="C9894" s="24" t="n"/>
      <c r="D9894" s="24" t="n"/>
      <c r="E9894" s="24" t="n"/>
      <c r="F9894" s="25">
        <f>IF($E9894="","",DATE(IF($A9894="",nominal_year,$A9894),$B9894,$C9894)+($D9894-IF(LEFT(hour_conv,1)="1",1,0))/24)</f>
        <v/>
      </c>
      <c r="G9894" s="26">
        <f>IF(F9894="","",INT(F9894))</f>
        <v/>
      </c>
      <c r="H9894">
        <f>IF(G9894="","",IF(AND(MONTH(G9894)*100+DAY(G9894)&gt;=season_lo,MONTH(G9894)*100+DAY(G9894)&lt;=season_hi),1,0))</f>
        <v/>
      </c>
      <c r="I9894">
        <f>IF(G9894="","",G9894-first_day+1)</f>
        <v/>
      </c>
      <c r="J9894" s="27">
        <f>IF(I9894="","",INDEX(Daily!$J$2:$J$421,I9894))</f>
        <v/>
      </c>
      <c r="K9894" s="27">
        <f>IF(J9894="","",J9894+cat_offset)</f>
        <v/>
      </c>
      <c r="L9894" s="27">
        <f>IF(J9894="","",MAX(0,E9894-J9894)^2)</f>
        <v/>
      </c>
      <c r="M9894" s="27">
        <f>IF(J9894="","",MAX(0,E9894-(J9894+twcdh_off))^2)</f>
        <v/>
      </c>
      <c r="N9894" s="27">
        <f>IF(E9894="","",MAX(0,E9894-swcdh_thr)^2)</f>
        <v/>
      </c>
      <c r="O9894">
        <f>IF(K9894="","",ROUND(E9894-K9894,0))</f>
        <v/>
      </c>
      <c r="P9894">
        <f>IF(O9894="","",IF(O9894&gt;=1,O9894,0))</f>
        <v/>
      </c>
      <c r="Q9894" s="27">
        <f>IF(E9894="","",MAX(0,E9894-22))</f>
        <v/>
      </c>
      <c r="R9894" s="27">
        <f>IF(H9894=1,E9894,"")</f>
        <v/>
      </c>
      <c r="S9894" s="27">
        <f>IF(AND(H9894=1,J9894&lt;&gt;""),E9894-J9894,"")</f>
        <v/>
      </c>
      <c r="T9894">
        <f>IF(G9894="","",MONTH(G9894))</f>
        <v/>
      </c>
    </row>
    <row r="9895">
      <c r="A9895" s="24" t="n"/>
      <c r="B9895" s="24" t="n"/>
      <c r="C9895" s="24" t="n"/>
      <c r="D9895" s="24" t="n"/>
      <c r="E9895" s="24" t="n"/>
      <c r="F9895" s="25">
        <f>IF($E9895="","",DATE(IF($A9895="",nominal_year,$A9895),$B9895,$C9895)+($D9895-IF(LEFT(hour_conv,1)="1",1,0))/24)</f>
        <v/>
      </c>
      <c r="G9895" s="26">
        <f>IF(F9895="","",INT(F9895))</f>
        <v/>
      </c>
      <c r="H9895">
        <f>IF(G9895="","",IF(AND(MONTH(G9895)*100+DAY(G9895)&gt;=season_lo,MONTH(G9895)*100+DAY(G9895)&lt;=season_hi),1,0))</f>
        <v/>
      </c>
      <c r="I9895">
        <f>IF(G9895="","",G9895-first_day+1)</f>
        <v/>
      </c>
      <c r="J9895" s="27">
        <f>IF(I9895="","",INDEX(Daily!$J$2:$J$421,I9895))</f>
        <v/>
      </c>
      <c r="K9895" s="27">
        <f>IF(J9895="","",J9895+cat_offset)</f>
        <v/>
      </c>
      <c r="L9895" s="27">
        <f>IF(J9895="","",MAX(0,E9895-J9895)^2)</f>
        <v/>
      </c>
      <c r="M9895" s="27">
        <f>IF(J9895="","",MAX(0,E9895-(J9895+twcdh_off))^2)</f>
        <v/>
      </c>
      <c r="N9895" s="27">
        <f>IF(E9895="","",MAX(0,E9895-swcdh_thr)^2)</f>
        <v/>
      </c>
      <c r="O9895">
        <f>IF(K9895="","",ROUND(E9895-K9895,0))</f>
        <v/>
      </c>
      <c r="P9895">
        <f>IF(O9895="","",IF(O9895&gt;=1,O9895,0))</f>
        <v/>
      </c>
      <c r="Q9895" s="27">
        <f>IF(E9895="","",MAX(0,E9895-22))</f>
        <v/>
      </c>
      <c r="R9895" s="27">
        <f>IF(H9895=1,E9895,"")</f>
        <v/>
      </c>
      <c r="S9895" s="27">
        <f>IF(AND(H9895=1,J9895&lt;&gt;""),E9895-J9895,"")</f>
        <v/>
      </c>
      <c r="T9895">
        <f>IF(G9895="","",MONTH(G9895))</f>
        <v/>
      </c>
    </row>
    <row r="9896">
      <c r="A9896" s="24" t="n"/>
      <c r="B9896" s="24" t="n"/>
      <c r="C9896" s="24" t="n"/>
      <c r="D9896" s="24" t="n"/>
      <c r="E9896" s="24" t="n"/>
      <c r="F9896" s="25">
        <f>IF($E9896="","",DATE(IF($A9896="",nominal_year,$A9896),$B9896,$C9896)+($D9896-IF(LEFT(hour_conv,1)="1",1,0))/24)</f>
        <v/>
      </c>
      <c r="G9896" s="26">
        <f>IF(F9896="","",INT(F9896))</f>
        <v/>
      </c>
      <c r="H9896">
        <f>IF(G9896="","",IF(AND(MONTH(G9896)*100+DAY(G9896)&gt;=season_lo,MONTH(G9896)*100+DAY(G9896)&lt;=season_hi),1,0))</f>
        <v/>
      </c>
      <c r="I9896">
        <f>IF(G9896="","",G9896-first_day+1)</f>
        <v/>
      </c>
      <c r="J9896" s="27">
        <f>IF(I9896="","",INDEX(Daily!$J$2:$J$421,I9896))</f>
        <v/>
      </c>
      <c r="K9896" s="27">
        <f>IF(J9896="","",J9896+cat_offset)</f>
        <v/>
      </c>
      <c r="L9896" s="27">
        <f>IF(J9896="","",MAX(0,E9896-J9896)^2)</f>
        <v/>
      </c>
      <c r="M9896" s="27">
        <f>IF(J9896="","",MAX(0,E9896-(J9896+twcdh_off))^2)</f>
        <v/>
      </c>
      <c r="N9896" s="27">
        <f>IF(E9896="","",MAX(0,E9896-swcdh_thr)^2)</f>
        <v/>
      </c>
      <c r="O9896">
        <f>IF(K9896="","",ROUND(E9896-K9896,0))</f>
        <v/>
      </c>
      <c r="P9896">
        <f>IF(O9896="","",IF(O9896&gt;=1,O9896,0))</f>
        <v/>
      </c>
      <c r="Q9896" s="27">
        <f>IF(E9896="","",MAX(0,E9896-22))</f>
        <v/>
      </c>
      <c r="R9896" s="27">
        <f>IF(H9896=1,E9896,"")</f>
        <v/>
      </c>
      <c r="S9896" s="27">
        <f>IF(AND(H9896=1,J9896&lt;&gt;""),E9896-J9896,"")</f>
        <v/>
      </c>
      <c r="T9896">
        <f>IF(G9896="","",MONTH(G9896))</f>
        <v/>
      </c>
    </row>
    <row r="9897">
      <c r="A9897" s="24" t="n"/>
      <c r="B9897" s="24" t="n"/>
      <c r="C9897" s="24" t="n"/>
      <c r="D9897" s="24" t="n"/>
      <c r="E9897" s="24" t="n"/>
      <c r="F9897" s="25">
        <f>IF($E9897="","",DATE(IF($A9897="",nominal_year,$A9897),$B9897,$C9897)+($D9897-IF(LEFT(hour_conv,1)="1",1,0))/24)</f>
        <v/>
      </c>
      <c r="G9897" s="26">
        <f>IF(F9897="","",INT(F9897))</f>
        <v/>
      </c>
      <c r="H9897">
        <f>IF(G9897="","",IF(AND(MONTH(G9897)*100+DAY(G9897)&gt;=season_lo,MONTH(G9897)*100+DAY(G9897)&lt;=season_hi),1,0))</f>
        <v/>
      </c>
      <c r="I9897">
        <f>IF(G9897="","",G9897-first_day+1)</f>
        <v/>
      </c>
      <c r="J9897" s="27">
        <f>IF(I9897="","",INDEX(Daily!$J$2:$J$421,I9897))</f>
        <v/>
      </c>
      <c r="K9897" s="27">
        <f>IF(J9897="","",J9897+cat_offset)</f>
        <v/>
      </c>
      <c r="L9897" s="27">
        <f>IF(J9897="","",MAX(0,E9897-J9897)^2)</f>
        <v/>
      </c>
      <c r="M9897" s="27">
        <f>IF(J9897="","",MAX(0,E9897-(J9897+twcdh_off))^2)</f>
        <v/>
      </c>
      <c r="N9897" s="27">
        <f>IF(E9897="","",MAX(0,E9897-swcdh_thr)^2)</f>
        <v/>
      </c>
      <c r="O9897">
        <f>IF(K9897="","",ROUND(E9897-K9897,0))</f>
        <v/>
      </c>
      <c r="P9897">
        <f>IF(O9897="","",IF(O9897&gt;=1,O9897,0))</f>
        <v/>
      </c>
      <c r="Q9897" s="27">
        <f>IF(E9897="","",MAX(0,E9897-22))</f>
        <v/>
      </c>
      <c r="R9897" s="27">
        <f>IF(H9897=1,E9897,"")</f>
        <v/>
      </c>
      <c r="S9897" s="27">
        <f>IF(AND(H9897=1,J9897&lt;&gt;""),E9897-J9897,"")</f>
        <v/>
      </c>
      <c r="T9897">
        <f>IF(G9897="","",MONTH(G9897))</f>
        <v/>
      </c>
    </row>
    <row r="9898">
      <c r="A9898" s="24" t="n"/>
      <c r="B9898" s="24" t="n"/>
      <c r="C9898" s="24" t="n"/>
      <c r="D9898" s="24" t="n"/>
      <c r="E9898" s="24" t="n"/>
      <c r="F9898" s="25">
        <f>IF($E9898="","",DATE(IF($A9898="",nominal_year,$A9898),$B9898,$C9898)+($D9898-IF(LEFT(hour_conv,1)="1",1,0))/24)</f>
        <v/>
      </c>
      <c r="G9898" s="26">
        <f>IF(F9898="","",INT(F9898))</f>
        <v/>
      </c>
      <c r="H9898">
        <f>IF(G9898="","",IF(AND(MONTH(G9898)*100+DAY(G9898)&gt;=season_lo,MONTH(G9898)*100+DAY(G9898)&lt;=season_hi),1,0))</f>
        <v/>
      </c>
      <c r="I9898">
        <f>IF(G9898="","",G9898-first_day+1)</f>
        <v/>
      </c>
      <c r="J9898" s="27">
        <f>IF(I9898="","",INDEX(Daily!$J$2:$J$421,I9898))</f>
        <v/>
      </c>
      <c r="K9898" s="27">
        <f>IF(J9898="","",J9898+cat_offset)</f>
        <v/>
      </c>
      <c r="L9898" s="27">
        <f>IF(J9898="","",MAX(0,E9898-J9898)^2)</f>
        <v/>
      </c>
      <c r="M9898" s="27">
        <f>IF(J9898="","",MAX(0,E9898-(J9898+twcdh_off))^2)</f>
        <v/>
      </c>
      <c r="N9898" s="27">
        <f>IF(E9898="","",MAX(0,E9898-swcdh_thr)^2)</f>
        <v/>
      </c>
      <c r="O9898">
        <f>IF(K9898="","",ROUND(E9898-K9898,0))</f>
        <v/>
      </c>
      <c r="P9898">
        <f>IF(O9898="","",IF(O9898&gt;=1,O9898,0))</f>
        <v/>
      </c>
      <c r="Q9898" s="27">
        <f>IF(E9898="","",MAX(0,E9898-22))</f>
        <v/>
      </c>
      <c r="R9898" s="27">
        <f>IF(H9898=1,E9898,"")</f>
        <v/>
      </c>
      <c r="S9898" s="27">
        <f>IF(AND(H9898=1,J9898&lt;&gt;""),E9898-J9898,"")</f>
        <v/>
      </c>
      <c r="T9898">
        <f>IF(G9898="","",MONTH(G9898))</f>
        <v/>
      </c>
    </row>
    <row r="9899">
      <c r="A9899" s="24" t="n"/>
      <c r="B9899" s="24" t="n"/>
      <c r="C9899" s="24" t="n"/>
      <c r="D9899" s="24" t="n"/>
      <c r="E9899" s="24" t="n"/>
      <c r="F9899" s="25">
        <f>IF($E9899="","",DATE(IF($A9899="",nominal_year,$A9899),$B9899,$C9899)+($D9899-IF(LEFT(hour_conv,1)="1",1,0))/24)</f>
        <v/>
      </c>
      <c r="G9899" s="26">
        <f>IF(F9899="","",INT(F9899))</f>
        <v/>
      </c>
      <c r="H9899">
        <f>IF(G9899="","",IF(AND(MONTH(G9899)*100+DAY(G9899)&gt;=season_lo,MONTH(G9899)*100+DAY(G9899)&lt;=season_hi),1,0))</f>
        <v/>
      </c>
      <c r="I9899">
        <f>IF(G9899="","",G9899-first_day+1)</f>
        <v/>
      </c>
      <c r="J9899" s="27">
        <f>IF(I9899="","",INDEX(Daily!$J$2:$J$421,I9899))</f>
        <v/>
      </c>
      <c r="K9899" s="27">
        <f>IF(J9899="","",J9899+cat_offset)</f>
        <v/>
      </c>
      <c r="L9899" s="27">
        <f>IF(J9899="","",MAX(0,E9899-J9899)^2)</f>
        <v/>
      </c>
      <c r="M9899" s="27">
        <f>IF(J9899="","",MAX(0,E9899-(J9899+twcdh_off))^2)</f>
        <v/>
      </c>
      <c r="N9899" s="27">
        <f>IF(E9899="","",MAX(0,E9899-swcdh_thr)^2)</f>
        <v/>
      </c>
      <c r="O9899">
        <f>IF(K9899="","",ROUND(E9899-K9899,0))</f>
        <v/>
      </c>
      <c r="P9899">
        <f>IF(O9899="","",IF(O9899&gt;=1,O9899,0))</f>
        <v/>
      </c>
      <c r="Q9899" s="27">
        <f>IF(E9899="","",MAX(0,E9899-22))</f>
        <v/>
      </c>
      <c r="R9899" s="27">
        <f>IF(H9899=1,E9899,"")</f>
        <v/>
      </c>
      <c r="S9899" s="27">
        <f>IF(AND(H9899=1,J9899&lt;&gt;""),E9899-J9899,"")</f>
        <v/>
      </c>
      <c r="T9899">
        <f>IF(G9899="","",MONTH(G9899))</f>
        <v/>
      </c>
    </row>
    <row r="9900">
      <c r="A9900" s="24" t="n"/>
      <c r="B9900" s="24" t="n"/>
      <c r="C9900" s="24" t="n"/>
      <c r="D9900" s="24" t="n"/>
      <c r="E9900" s="24" t="n"/>
      <c r="F9900" s="25">
        <f>IF($E9900="","",DATE(IF($A9900="",nominal_year,$A9900),$B9900,$C9900)+($D9900-IF(LEFT(hour_conv,1)="1",1,0))/24)</f>
        <v/>
      </c>
      <c r="G9900" s="26">
        <f>IF(F9900="","",INT(F9900))</f>
        <v/>
      </c>
      <c r="H9900">
        <f>IF(G9900="","",IF(AND(MONTH(G9900)*100+DAY(G9900)&gt;=season_lo,MONTH(G9900)*100+DAY(G9900)&lt;=season_hi),1,0))</f>
        <v/>
      </c>
      <c r="I9900">
        <f>IF(G9900="","",G9900-first_day+1)</f>
        <v/>
      </c>
      <c r="J9900" s="27">
        <f>IF(I9900="","",INDEX(Daily!$J$2:$J$421,I9900))</f>
        <v/>
      </c>
      <c r="K9900" s="27">
        <f>IF(J9900="","",J9900+cat_offset)</f>
        <v/>
      </c>
      <c r="L9900" s="27">
        <f>IF(J9900="","",MAX(0,E9900-J9900)^2)</f>
        <v/>
      </c>
      <c r="M9900" s="27">
        <f>IF(J9900="","",MAX(0,E9900-(J9900+twcdh_off))^2)</f>
        <v/>
      </c>
      <c r="N9900" s="27">
        <f>IF(E9900="","",MAX(0,E9900-swcdh_thr)^2)</f>
        <v/>
      </c>
      <c r="O9900">
        <f>IF(K9900="","",ROUND(E9900-K9900,0))</f>
        <v/>
      </c>
      <c r="P9900">
        <f>IF(O9900="","",IF(O9900&gt;=1,O9900,0))</f>
        <v/>
      </c>
      <c r="Q9900" s="27">
        <f>IF(E9900="","",MAX(0,E9900-22))</f>
        <v/>
      </c>
      <c r="R9900" s="27">
        <f>IF(H9900=1,E9900,"")</f>
        <v/>
      </c>
      <c r="S9900" s="27">
        <f>IF(AND(H9900=1,J9900&lt;&gt;""),E9900-J9900,"")</f>
        <v/>
      </c>
      <c r="T9900">
        <f>IF(G9900="","",MONTH(G9900))</f>
        <v/>
      </c>
    </row>
    <row r="9901">
      <c r="A9901" s="24" t="n"/>
      <c r="B9901" s="24" t="n"/>
      <c r="C9901" s="24" t="n"/>
      <c r="D9901" s="24" t="n"/>
      <c r="E9901" s="24" t="n"/>
      <c r="F9901" s="25">
        <f>IF($E9901="","",DATE(IF($A9901="",nominal_year,$A9901),$B9901,$C9901)+($D9901-IF(LEFT(hour_conv,1)="1",1,0))/24)</f>
        <v/>
      </c>
      <c r="G9901" s="26">
        <f>IF(F9901="","",INT(F9901))</f>
        <v/>
      </c>
      <c r="H9901">
        <f>IF(G9901="","",IF(AND(MONTH(G9901)*100+DAY(G9901)&gt;=season_lo,MONTH(G9901)*100+DAY(G9901)&lt;=season_hi),1,0))</f>
        <v/>
      </c>
      <c r="I9901">
        <f>IF(G9901="","",G9901-first_day+1)</f>
        <v/>
      </c>
      <c r="J9901" s="27">
        <f>IF(I9901="","",INDEX(Daily!$J$2:$J$421,I9901))</f>
        <v/>
      </c>
      <c r="K9901" s="27">
        <f>IF(J9901="","",J9901+cat_offset)</f>
        <v/>
      </c>
      <c r="L9901" s="27">
        <f>IF(J9901="","",MAX(0,E9901-J9901)^2)</f>
        <v/>
      </c>
      <c r="M9901" s="27">
        <f>IF(J9901="","",MAX(0,E9901-(J9901+twcdh_off))^2)</f>
        <v/>
      </c>
      <c r="N9901" s="27">
        <f>IF(E9901="","",MAX(0,E9901-swcdh_thr)^2)</f>
        <v/>
      </c>
      <c r="O9901">
        <f>IF(K9901="","",ROUND(E9901-K9901,0))</f>
        <v/>
      </c>
      <c r="P9901">
        <f>IF(O9901="","",IF(O9901&gt;=1,O9901,0))</f>
        <v/>
      </c>
      <c r="Q9901" s="27">
        <f>IF(E9901="","",MAX(0,E9901-22))</f>
        <v/>
      </c>
      <c r="R9901" s="27">
        <f>IF(H9901=1,E9901,"")</f>
        <v/>
      </c>
      <c r="S9901" s="27">
        <f>IF(AND(H9901=1,J9901&lt;&gt;""),E9901-J9901,"")</f>
        <v/>
      </c>
      <c r="T9901">
        <f>IF(G9901="","",MONTH(G9901))</f>
        <v/>
      </c>
    </row>
    <row r="9902">
      <c r="A9902" s="24" t="n"/>
      <c r="B9902" s="24" t="n"/>
      <c r="C9902" s="24" t="n"/>
      <c r="D9902" s="24" t="n"/>
      <c r="E9902" s="24" t="n"/>
      <c r="F9902" s="25">
        <f>IF($E9902="","",DATE(IF($A9902="",nominal_year,$A9902),$B9902,$C9902)+($D9902-IF(LEFT(hour_conv,1)="1",1,0))/24)</f>
        <v/>
      </c>
      <c r="G9902" s="26">
        <f>IF(F9902="","",INT(F9902))</f>
        <v/>
      </c>
      <c r="H9902">
        <f>IF(G9902="","",IF(AND(MONTH(G9902)*100+DAY(G9902)&gt;=season_lo,MONTH(G9902)*100+DAY(G9902)&lt;=season_hi),1,0))</f>
        <v/>
      </c>
      <c r="I9902">
        <f>IF(G9902="","",G9902-first_day+1)</f>
        <v/>
      </c>
      <c r="J9902" s="27">
        <f>IF(I9902="","",INDEX(Daily!$J$2:$J$421,I9902))</f>
        <v/>
      </c>
      <c r="K9902" s="27">
        <f>IF(J9902="","",J9902+cat_offset)</f>
        <v/>
      </c>
      <c r="L9902" s="27">
        <f>IF(J9902="","",MAX(0,E9902-J9902)^2)</f>
        <v/>
      </c>
      <c r="M9902" s="27">
        <f>IF(J9902="","",MAX(0,E9902-(J9902+twcdh_off))^2)</f>
        <v/>
      </c>
      <c r="N9902" s="27">
        <f>IF(E9902="","",MAX(0,E9902-swcdh_thr)^2)</f>
        <v/>
      </c>
      <c r="O9902">
        <f>IF(K9902="","",ROUND(E9902-K9902,0))</f>
        <v/>
      </c>
      <c r="P9902">
        <f>IF(O9902="","",IF(O9902&gt;=1,O9902,0))</f>
        <v/>
      </c>
      <c r="Q9902" s="27">
        <f>IF(E9902="","",MAX(0,E9902-22))</f>
        <v/>
      </c>
      <c r="R9902" s="27">
        <f>IF(H9902=1,E9902,"")</f>
        <v/>
      </c>
      <c r="S9902" s="27">
        <f>IF(AND(H9902=1,J9902&lt;&gt;""),E9902-J9902,"")</f>
        <v/>
      </c>
      <c r="T9902">
        <f>IF(G9902="","",MONTH(G9902))</f>
        <v/>
      </c>
    </row>
    <row r="9903">
      <c r="A9903" s="24" t="n"/>
      <c r="B9903" s="24" t="n"/>
      <c r="C9903" s="24" t="n"/>
      <c r="D9903" s="24" t="n"/>
      <c r="E9903" s="24" t="n"/>
      <c r="F9903" s="25">
        <f>IF($E9903="","",DATE(IF($A9903="",nominal_year,$A9903),$B9903,$C9903)+($D9903-IF(LEFT(hour_conv,1)="1",1,0))/24)</f>
        <v/>
      </c>
      <c r="G9903" s="26">
        <f>IF(F9903="","",INT(F9903))</f>
        <v/>
      </c>
      <c r="H9903">
        <f>IF(G9903="","",IF(AND(MONTH(G9903)*100+DAY(G9903)&gt;=season_lo,MONTH(G9903)*100+DAY(G9903)&lt;=season_hi),1,0))</f>
        <v/>
      </c>
      <c r="I9903">
        <f>IF(G9903="","",G9903-first_day+1)</f>
        <v/>
      </c>
      <c r="J9903" s="27">
        <f>IF(I9903="","",INDEX(Daily!$J$2:$J$421,I9903))</f>
        <v/>
      </c>
      <c r="K9903" s="27">
        <f>IF(J9903="","",J9903+cat_offset)</f>
        <v/>
      </c>
      <c r="L9903" s="27">
        <f>IF(J9903="","",MAX(0,E9903-J9903)^2)</f>
        <v/>
      </c>
      <c r="M9903" s="27">
        <f>IF(J9903="","",MAX(0,E9903-(J9903+twcdh_off))^2)</f>
        <v/>
      </c>
      <c r="N9903" s="27">
        <f>IF(E9903="","",MAX(0,E9903-swcdh_thr)^2)</f>
        <v/>
      </c>
      <c r="O9903">
        <f>IF(K9903="","",ROUND(E9903-K9903,0))</f>
        <v/>
      </c>
      <c r="P9903">
        <f>IF(O9903="","",IF(O9903&gt;=1,O9903,0))</f>
        <v/>
      </c>
      <c r="Q9903" s="27">
        <f>IF(E9903="","",MAX(0,E9903-22))</f>
        <v/>
      </c>
      <c r="R9903" s="27">
        <f>IF(H9903=1,E9903,"")</f>
        <v/>
      </c>
      <c r="S9903" s="27">
        <f>IF(AND(H9903=1,J9903&lt;&gt;""),E9903-J9903,"")</f>
        <v/>
      </c>
      <c r="T9903">
        <f>IF(G9903="","",MONTH(G9903))</f>
        <v/>
      </c>
    </row>
    <row r="9904">
      <c r="A9904" s="24" t="n"/>
      <c r="B9904" s="24" t="n"/>
      <c r="C9904" s="24" t="n"/>
      <c r="D9904" s="24" t="n"/>
      <c r="E9904" s="24" t="n"/>
      <c r="F9904" s="25">
        <f>IF($E9904="","",DATE(IF($A9904="",nominal_year,$A9904),$B9904,$C9904)+($D9904-IF(LEFT(hour_conv,1)="1",1,0))/24)</f>
        <v/>
      </c>
      <c r="G9904" s="26">
        <f>IF(F9904="","",INT(F9904))</f>
        <v/>
      </c>
      <c r="H9904">
        <f>IF(G9904="","",IF(AND(MONTH(G9904)*100+DAY(G9904)&gt;=season_lo,MONTH(G9904)*100+DAY(G9904)&lt;=season_hi),1,0))</f>
        <v/>
      </c>
      <c r="I9904">
        <f>IF(G9904="","",G9904-first_day+1)</f>
        <v/>
      </c>
      <c r="J9904" s="27">
        <f>IF(I9904="","",INDEX(Daily!$J$2:$J$421,I9904))</f>
        <v/>
      </c>
      <c r="K9904" s="27">
        <f>IF(J9904="","",J9904+cat_offset)</f>
        <v/>
      </c>
      <c r="L9904" s="27">
        <f>IF(J9904="","",MAX(0,E9904-J9904)^2)</f>
        <v/>
      </c>
      <c r="M9904" s="27">
        <f>IF(J9904="","",MAX(0,E9904-(J9904+twcdh_off))^2)</f>
        <v/>
      </c>
      <c r="N9904" s="27">
        <f>IF(E9904="","",MAX(0,E9904-swcdh_thr)^2)</f>
        <v/>
      </c>
      <c r="O9904">
        <f>IF(K9904="","",ROUND(E9904-K9904,0))</f>
        <v/>
      </c>
      <c r="P9904">
        <f>IF(O9904="","",IF(O9904&gt;=1,O9904,0))</f>
        <v/>
      </c>
      <c r="Q9904" s="27">
        <f>IF(E9904="","",MAX(0,E9904-22))</f>
        <v/>
      </c>
      <c r="R9904" s="27">
        <f>IF(H9904=1,E9904,"")</f>
        <v/>
      </c>
      <c r="S9904" s="27">
        <f>IF(AND(H9904=1,J9904&lt;&gt;""),E9904-J9904,"")</f>
        <v/>
      </c>
      <c r="T9904">
        <f>IF(G9904="","",MONTH(G9904))</f>
        <v/>
      </c>
    </row>
    <row r="9905">
      <c r="A9905" s="24" t="n"/>
      <c r="B9905" s="24" t="n"/>
      <c r="C9905" s="24" t="n"/>
      <c r="D9905" s="24" t="n"/>
      <c r="E9905" s="24" t="n"/>
      <c r="F9905" s="25">
        <f>IF($E9905="","",DATE(IF($A9905="",nominal_year,$A9905),$B9905,$C9905)+($D9905-IF(LEFT(hour_conv,1)="1",1,0))/24)</f>
        <v/>
      </c>
      <c r="G9905" s="26">
        <f>IF(F9905="","",INT(F9905))</f>
        <v/>
      </c>
      <c r="H9905">
        <f>IF(G9905="","",IF(AND(MONTH(G9905)*100+DAY(G9905)&gt;=season_lo,MONTH(G9905)*100+DAY(G9905)&lt;=season_hi),1,0))</f>
        <v/>
      </c>
      <c r="I9905">
        <f>IF(G9905="","",G9905-first_day+1)</f>
        <v/>
      </c>
      <c r="J9905" s="27">
        <f>IF(I9905="","",INDEX(Daily!$J$2:$J$421,I9905))</f>
        <v/>
      </c>
      <c r="K9905" s="27">
        <f>IF(J9905="","",J9905+cat_offset)</f>
        <v/>
      </c>
      <c r="L9905" s="27">
        <f>IF(J9905="","",MAX(0,E9905-J9905)^2)</f>
        <v/>
      </c>
      <c r="M9905" s="27">
        <f>IF(J9905="","",MAX(0,E9905-(J9905+twcdh_off))^2)</f>
        <v/>
      </c>
      <c r="N9905" s="27">
        <f>IF(E9905="","",MAX(0,E9905-swcdh_thr)^2)</f>
        <v/>
      </c>
      <c r="O9905">
        <f>IF(K9905="","",ROUND(E9905-K9905,0))</f>
        <v/>
      </c>
      <c r="P9905">
        <f>IF(O9905="","",IF(O9905&gt;=1,O9905,0))</f>
        <v/>
      </c>
      <c r="Q9905" s="27">
        <f>IF(E9905="","",MAX(0,E9905-22))</f>
        <v/>
      </c>
      <c r="R9905" s="27">
        <f>IF(H9905=1,E9905,"")</f>
        <v/>
      </c>
      <c r="S9905" s="27">
        <f>IF(AND(H9905=1,J9905&lt;&gt;""),E9905-J9905,"")</f>
        <v/>
      </c>
      <c r="T9905">
        <f>IF(G9905="","",MONTH(G9905))</f>
        <v/>
      </c>
    </row>
    <row r="9906">
      <c r="A9906" s="24" t="n"/>
      <c r="B9906" s="24" t="n"/>
      <c r="C9906" s="24" t="n"/>
      <c r="D9906" s="24" t="n"/>
      <c r="E9906" s="24" t="n"/>
      <c r="F9906" s="25">
        <f>IF($E9906="","",DATE(IF($A9906="",nominal_year,$A9906),$B9906,$C9906)+($D9906-IF(LEFT(hour_conv,1)="1",1,0))/24)</f>
        <v/>
      </c>
      <c r="G9906" s="26">
        <f>IF(F9906="","",INT(F9906))</f>
        <v/>
      </c>
      <c r="H9906">
        <f>IF(G9906="","",IF(AND(MONTH(G9906)*100+DAY(G9906)&gt;=season_lo,MONTH(G9906)*100+DAY(G9906)&lt;=season_hi),1,0))</f>
        <v/>
      </c>
      <c r="I9906">
        <f>IF(G9906="","",G9906-first_day+1)</f>
        <v/>
      </c>
      <c r="J9906" s="27">
        <f>IF(I9906="","",INDEX(Daily!$J$2:$J$421,I9906))</f>
        <v/>
      </c>
      <c r="K9906" s="27">
        <f>IF(J9906="","",J9906+cat_offset)</f>
        <v/>
      </c>
      <c r="L9906" s="27">
        <f>IF(J9906="","",MAX(0,E9906-J9906)^2)</f>
        <v/>
      </c>
      <c r="M9906" s="27">
        <f>IF(J9906="","",MAX(0,E9906-(J9906+twcdh_off))^2)</f>
        <v/>
      </c>
      <c r="N9906" s="27">
        <f>IF(E9906="","",MAX(0,E9906-swcdh_thr)^2)</f>
        <v/>
      </c>
      <c r="O9906">
        <f>IF(K9906="","",ROUND(E9906-K9906,0))</f>
        <v/>
      </c>
      <c r="P9906">
        <f>IF(O9906="","",IF(O9906&gt;=1,O9906,0))</f>
        <v/>
      </c>
      <c r="Q9906" s="27">
        <f>IF(E9906="","",MAX(0,E9906-22))</f>
        <v/>
      </c>
      <c r="R9906" s="27">
        <f>IF(H9906=1,E9906,"")</f>
        <v/>
      </c>
      <c r="S9906" s="27">
        <f>IF(AND(H9906=1,J9906&lt;&gt;""),E9906-J9906,"")</f>
        <v/>
      </c>
      <c r="T9906">
        <f>IF(G9906="","",MONTH(G9906))</f>
        <v/>
      </c>
    </row>
    <row r="9907">
      <c r="A9907" s="24" t="n"/>
      <c r="B9907" s="24" t="n"/>
      <c r="C9907" s="24" t="n"/>
      <c r="D9907" s="24" t="n"/>
      <c r="E9907" s="24" t="n"/>
      <c r="F9907" s="25">
        <f>IF($E9907="","",DATE(IF($A9907="",nominal_year,$A9907),$B9907,$C9907)+($D9907-IF(LEFT(hour_conv,1)="1",1,0))/24)</f>
        <v/>
      </c>
      <c r="G9907" s="26">
        <f>IF(F9907="","",INT(F9907))</f>
        <v/>
      </c>
      <c r="H9907">
        <f>IF(G9907="","",IF(AND(MONTH(G9907)*100+DAY(G9907)&gt;=season_lo,MONTH(G9907)*100+DAY(G9907)&lt;=season_hi),1,0))</f>
        <v/>
      </c>
      <c r="I9907">
        <f>IF(G9907="","",G9907-first_day+1)</f>
        <v/>
      </c>
      <c r="J9907" s="27">
        <f>IF(I9907="","",INDEX(Daily!$J$2:$J$421,I9907))</f>
        <v/>
      </c>
      <c r="K9907" s="27">
        <f>IF(J9907="","",J9907+cat_offset)</f>
        <v/>
      </c>
      <c r="L9907" s="27">
        <f>IF(J9907="","",MAX(0,E9907-J9907)^2)</f>
        <v/>
      </c>
      <c r="M9907" s="27">
        <f>IF(J9907="","",MAX(0,E9907-(J9907+twcdh_off))^2)</f>
        <v/>
      </c>
      <c r="N9907" s="27">
        <f>IF(E9907="","",MAX(0,E9907-swcdh_thr)^2)</f>
        <v/>
      </c>
      <c r="O9907">
        <f>IF(K9907="","",ROUND(E9907-K9907,0))</f>
        <v/>
      </c>
      <c r="P9907">
        <f>IF(O9907="","",IF(O9907&gt;=1,O9907,0))</f>
        <v/>
      </c>
      <c r="Q9907" s="27">
        <f>IF(E9907="","",MAX(0,E9907-22))</f>
        <v/>
      </c>
      <c r="R9907" s="27">
        <f>IF(H9907=1,E9907,"")</f>
        <v/>
      </c>
      <c r="S9907" s="27">
        <f>IF(AND(H9907=1,J9907&lt;&gt;""),E9907-J9907,"")</f>
        <v/>
      </c>
      <c r="T9907">
        <f>IF(G9907="","",MONTH(G9907))</f>
        <v/>
      </c>
    </row>
    <row r="9908">
      <c r="A9908" s="24" t="n"/>
      <c r="B9908" s="24" t="n"/>
      <c r="C9908" s="24" t="n"/>
      <c r="D9908" s="24" t="n"/>
      <c r="E9908" s="24" t="n"/>
      <c r="F9908" s="25">
        <f>IF($E9908="","",DATE(IF($A9908="",nominal_year,$A9908),$B9908,$C9908)+($D9908-IF(LEFT(hour_conv,1)="1",1,0))/24)</f>
        <v/>
      </c>
      <c r="G9908" s="26">
        <f>IF(F9908="","",INT(F9908))</f>
        <v/>
      </c>
      <c r="H9908">
        <f>IF(G9908="","",IF(AND(MONTH(G9908)*100+DAY(G9908)&gt;=season_lo,MONTH(G9908)*100+DAY(G9908)&lt;=season_hi),1,0))</f>
        <v/>
      </c>
      <c r="I9908">
        <f>IF(G9908="","",G9908-first_day+1)</f>
        <v/>
      </c>
      <c r="J9908" s="27">
        <f>IF(I9908="","",INDEX(Daily!$J$2:$J$421,I9908))</f>
        <v/>
      </c>
      <c r="K9908" s="27">
        <f>IF(J9908="","",J9908+cat_offset)</f>
        <v/>
      </c>
      <c r="L9908" s="27">
        <f>IF(J9908="","",MAX(0,E9908-J9908)^2)</f>
        <v/>
      </c>
      <c r="M9908" s="27">
        <f>IF(J9908="","",MAX(0,E9908-(J9908+twcdh_off))^2)</f>
        <v/>
      </c>
      <c r="N9908" s="27">
        <f>IF(E9908="","",MAX(0,E9908-swcdh_thr)^2)</f>
        <v/>
      </c>
      <c r="O9908">
        <f>IF(K9908="","",ROUND(E9908-K9908,0))</f>
        <v/>
      </c>
      <c r="P9908">
        <f>IF(O9908="","",IF(O9908&gt;=1,O9908,0))</f>
        <v/>
      </c>
      <c r="Q9908" s="27">
        <f>IF(E9908="","",MAX(0,E9908-22))</f>
        <v/>
      </c>
      <c r="R9908" s="27">
        <f>IF(H9908=1,E9908,"")</f>
        <v/>
      </c>
      <c r="S9908" s="27">
        <f>IF(AND(H9908=1,J9908&lt;&gt;""),E9908-J9908,"")</f>
        <v/>
      </c>
      <c r="T9908">
        <f>IF(G9908="","",MONTH(G9908))</f>
        <v/>
      </c>
    </row>
    <row r="9909">
      <c r="A9909" s="24" t="n"/>
      <c r="B9909" s="24" t="n"/>
      <c r="C9909" s="24" t="n"/>
      <c r="D9909" s="24" t="n"/>
      <c r="E9909" s="24" t="n"/>
      <c r="F9909" s="25">
        <f>IF($E9909="","",DATE(IF($A9909="",nominal_year,$A9909),$B9909,$C9909)+($D9909-IF(LEFT(hour_conv,1)="1",1,0))/24)</f>
        <v/>
      </c>
      <c r="G9909" s="26">
        <f>IF(F9909="","",INT(F9909))</f>
        <v/>
      </c>
      <c r="H9909">
        <f>IF(G9909="","",IF(AND(MONTH(G9909)*100+DAY(G9909)&gt;=season_lo,MONTH(G9909)*100+DAY(G9909)&lt;=season_hi),1,0))</f>
        <v/>
      </c>
      <c r="I9909">
        <f>IF(G9909="","",G9909-first_day+1)</f>
        <v/>
      </c>
      <c r="J9909" s="27">
        <f>IF(I9909="","",INDEX(Daily!$J$2:$J$421,I9909))</f>
        <v/>
      </c>
      <c r="K9909" s="27">
        <f>IF(J9909="","",J9909+cat_offset)</f>
        <v/>
      </c>
      <c r="L9909" s="27">
        <f>IF(J9909="","",MAX(0,E9909-J9909)^2)</f>
        <v/>
      </c>
      <c r="M9909" s="27">
        <f>IF(J9909="","",MAX(0,E9909-(J9909+twcdh_off))^2)</f>
        <v/>
      </c>
      <c r="N9909" s="27">
        <f>IF(E9909="","",MAX(0,E9909-swcdh_thr)^2)</f>
        <v/>
      </c>
      <c r="O9909">
        <f>IF(K9909="","",ROUND(E9909-K9909,0))</f>
        <v/>
      </c>
      <c r="P9909">
        <f>IF(O9909="","",IF(O9909&gt;=1,O9909,0))</f>
        <v/>
      </c>
      <c r="Q9909" s="27">
        <f>IF(E9909="","",MAX(0,E9909-22))</f>
        <v/>
      </c>
      <c r="R9909" s="27">
        <f>IF(H9909=1,E9909,"")</f>
        <v/>
      </c>
      <c r="S9909" s="27">
        <f>IF(AND(H9909=1,J9909&lt;&gt;""),E9909-J9909,"")</f>
        <v/>
      </c>
      <c r="T9909">
        <f>IF(G9909="","",MONTH(G9909))</f>
        <v/>
      </c>
    </row>
    <row r="9910">
      <c r="A9910" s="24" t="n"/>
      <c r="B9910" s="24" t="n"/>
      <c r="C9910" s="24" t="n"/>
      <c r="D9910" s="24" t="n"/>
      <c r="E9910" s="24" t="n"/>
      <c r="F9910" s="25">
        <f>IF($E9910="","",DATE(IF($A9910="",nominal_year,$A9910),$B9910,$C9910)+($D9910-IF(LEFT(hour_conv,1)="1",1,0))/24)</f>
        <v/>
      </c>
      <c r="G9910" s="26">
        <f>IF(F9910="","",INT(F9910))</f>
        <v/>
      </c>
      <c r="H9910">
        <f>IF(G9910="","",IF(AND(MONTH(G9910)*100+DAY(G9910)&gt;=season_lo,MONTH(G9910)*100+DAY(G9910)&lt;=season_hi),1,0))</f>
        <v/>
      </c>
      <c r="I9910">
        <f>IF(G9910="","",G9910-first_day+1)</f>
        <v/>
      </c>
      <c r="J9910" s="27">
        <f>IF(I9910="","",INDEX(Daily!$J$2:$J$421,I9910))</f>
        <v/>
      </c>
      <c r="K9910" s="27">
        <f>IF(J9910="","",J9910+cat_offset)</f>
        <v/>
      </c>
      <c r="L9910" s="27">
        <f>IF(J9910="","",MAX(0,E9910-J9910)^2)</f>
        <v/>
      </c>
      <c r="M9910" s="27">
        <f>IF(J9910="","",MAX(0,E9910-(J9910+twcdh_off))^2)</f>
        <v/>
      </c>
      <c r="N9910" s="27">
        <f>IF(E9910="","",MAX(0,E9910-swcdh_thr)^2)</f>
        <v/>
      </c>
      <c r="O9910">
        <f>IF(K9910="","",ROUND(E9910-K9910,0))</f>
        <v/>
      </c>
      <c r="P9910">
        <f>IF(O9910="","",IF(O9910&gt;=1,O9910,0))</f>
        <v/>
      </c>
      <c r="Q9910" s="27">
        <f>IF(E9910="","",MAX(0,E9910-22))</f>
        <v/>
      </c>
      <c r="R9910" s="27">
        <f>IF(H9910=1,E9910,"")</f>
        <v/>
      </c>
      <c r="S9910" s="27">
        <f>IF(AND(H9910=1,J9910&lt;&gt;""),E9910-J9910,"")</f>
        <v/>
      </c>
      <c r="T9910">
        <f>IF(G9910="","",MONTH(G9910))</f>
        <v/>
      </c>
    </row>
    <row r="9911">
      <c r="A9911" s="24" t="n"/>
      <c r="B9911" s="24" t="n"/>
      <c r="C9911" s="24" t="n"/>
      <c r="D9911" s="24" t="n"/>
      <c r="E9911" s="24" t="n"/>
      <c r="F9911" s="25">
        <f>IF($E9911="","",DATE(IF($A9911="",nominal_year,$A9911),$B9911,$C9911)+($D9911-IF(LEFT(hour_conv,1)="1",1,0))/24)</f>
        <v/>
      </c>
      <c r="G9911" s="26">
        <f>IF(F9911="","",INT(F9911))</f>
        <v/>
      </c>
      <c r="H9911">
        <f>IF(G9911="","",IF(AND(MONTH(G9911)*100+DAY(G9911)&gt;=season_lo,MONTH(G9911)*100+DAY(G9911)&lt;=season_hi),1,0))</f>
        <v/>
      </c>
      <c r="I9911">
        <f>IF(G9911="","",G9911-first_day+1)</f>
        <v/>
      </c>
      <c r="J9911" s="27">
        <f>IF(I9911="","",INDEX(Daily!$J$2:$J$421,I9911))</f>
        <v/>
      </c>
      <c r="K9911" s="27">
        <f>IF(J9911="","",J9911+cat_offset)</f>
        <v/>
      </c>
      <c r="L9911" s="27">
        <f>IF(J9911="","",MAX(0,E9911-J9911)^2)</f>
        <v/>
      </c>
      <c r="M9911" s="27">
        <f>IF(J9911="","",MAX(0,E9911-(J9911+twcdh_off))^2)</f>
        <v/>
      </c>
      <c r="N9911" s="27">
        <f>IF(E9911="","",MAX(0,E9911-swcdh_thr)^2)</f>
        <v/>
      </c>
      <c r="O9911">
        <f>IF(K9911="","",ROUND(E9911-K9911,0))</f>
        <v/>
      </c>
      <c r="P9911">
        <f>IF(O9911="","",IF(O9911&gt;=1,O9911,0))</f>
        <v/>
      </c>
      <c r="Q9911" s="27">
        <f>IF(E9911="","",MAX(0,E9911-22))</f>
        <v/>
      </c>
      <c r="R9911" s="27">
        <f>IF(H9911=1,E9911,"")</f>
        <v/>
      </c>
      <c r="S9911" s="27">
        <f>IF(AND(H9911=1,J9911&lt;&gt;""),E9911-J9911,"")</f>
        <v/>
      </c>
      <c r="T9911">
        <f>IF(G9911="","",MONTH(G9911))</f>
        <v/>
      </c>
    </row>
    <row r="9912">
      <c r="A9912" s="24" t="n"/>
      <c r="B9912" s="24" t="n"/>
      <c r="C9912" s="24" t="n"/>
      <c r="D9912" s="24" t="n"/>
      <c r="E9912" s="24" t="n"/>
      <c r="F9912" s="25">
        <f>IF($E9912="","",DATE(IF($A9912="",nominal_year,$A9912),$B9912,$C9912)+($D9912-IF(LEFT(hour_conv,1)="1",1,0))/24)</f>
        <v/>
      </c>
      <c r="G9912" s="26">
        <f>IF(F9912="","",INT(F9912))</f>
        <v/>
      </c>
      <c r="H9912">
        <f>IF(G9912="","",IF(AND(MONTH(G9912)*100+DAY(G9912)&gt;=season_lo,MONTH(G9912)*100+DAY(G9912)&lt;=season_hi),1,0))</f>
        <v/>
      </c>
      <c r="I9912">
        <f>IF(G9912="","",G9912-first_day+1)</f>
        <v/>
      </c>
      <c r="J9912" s="27">
        <f>IF(I9912="","",INDEX(Daily!$J$2:$J$421,I9912))</f>
        <v/>
      </c>
      <c r="K9912" s="27">
        <f>IF(J9912="","",J9912+cat_offset)</f>
        <v/>
      </c>
      <c r="L9912" s="27">
        <f>IF(J9912="","",MAX(0,E9912-J9912)^2)</f>
        <v/>
      </c>
      <c r="M9912" s="27">
        <f>IF(J9912="","",MAX(0,E9912-(J9912+twcdh_off))^2)</f>
        <v/>
      </c>
      <c r="N9912" s="27">
        <f>IF(E9912="","",MAX(0,E9912-swcdh_thr)^2)</f>
        <v/>
      </c>
      <c r="O9912">
        <f>IF(K9912="","",ROUND(E9912-K9912,0))</f>
        <v/>
      </c>
      <c r="P9912">
        <f>IF(O9912="","",IF(O9912&gt;=1,O9912,0))</f>
        <v/>
      </c>
      <c r="Q9912" s="27">
        <f>IF(E9912="","",MAX(0,E9912-22))</f>
        <v/>
      </c>
      <c r="R9912" s="27">
        <f>IF(H9912=1,E9912,"")</f>
        <v/>
      </c>
      <c r="S9912" s="27">
        <f>IF(AND(H9912=1,J9912&lt;&gt;""),E9912-J9912,"")</f>
        <v/>
      </c>
      <c r="T9912">
        <f>IF(G9912="","",MONTH(G9912))</f>
        <v/>
      </c>
    </row>
    <row r="9913">
      <c r="A9913" s="24" t="n"/>
      <c r="B9913" s="24" t="n"/>
      <c r="C9913" s="24" t="n"/>
      <c r="D9913" s="24" t="n"/>
      <c r="E9913" s="24" t="n"/>
      <c r="F9913" s="25">
        <f>IF($E9913="","",DATE(IF($A9913="",nominal_year,$A9913),$B9913,$C9913)+($D9913-IF(LEFT(hour_conv,1)="1",1,0))/24)</f>
        <v/>
      </c>
      <c r="G9913" s="26">
        <f>IF(F9913="","",INT(F9913))</f>
        <v/>
      </c>
      <c r="H9913">
        <f>IF(G9913="","",IF(AND(MONTH(G9913)*100+DAY(G9913)&gt;=season_lo,MONTH(G9913)*100+DAY(G9913)&lt;=season_hi),1,0))</f>
        <v/>
      </c>
      <c r="I9913">
        <f>IF(G9913="","",G9913-first_day+1)</f>
        <v/>
      </c>
      <c r="J9913" s="27">
        <f>IF(I9913="","",INDEX(Daily!$J$2:$J$421,I9913))</f>
        <v/>
      </c>
      <c r="K9913" s="27">
        <f>IF(J9913="","",J9913+cat_offset)</f>
        <v/>
      </c>
      <c r="L9913" s="27">
        <f>IF(J9913="","",MAX(0,E9913-J9913)^2)</f>
        <v/>
      </c>
      <c r="M9913" s="27">
        <f>IF(J9913="","",MAX(0,E9913-(J9913+twcdh_off))^2)</f>
        <v/>
      </c>
      <c r="N9913" s="27">
        <f>IF(E9913="","",MAX(0,E9913-swcdh_thr)^2)</f>
        <v/>
      </c>
      <c r="O9913">
        <f>IF(K9913="","",ROUND(E9913-K9913,0))</f>
        <v/>
      </c>
      <c r="P9913">
        <f>IF(O9913="","",IF(O9913&gt;=1,O9913,0))</f>
        <v/>
      </c>
      <c r="Q9913" s="27">
        <f>IF(E9913="","",MAX(0,E9913-22))</f>
        <v/>
      </c>
      <c r="R9913" s="27">
        <f>IF(H9913=1,E9913,"")</f>
        <v/>
      </c>
      <c r="S9913" s="27">
        <f>IF(AND(H9913=1,J9913&lt;&gt;""),E9913-J9913,"")</f>
        <v/>
      </c>
      <c r="T9913">
        <f>IF(G9913="","",MONTH(G9913))</f>
        <v/>
      </c>
    </row>
    <row r="9914">
      <c r="A9914" s="24" t="n"/>
      <c r="B9914" s="24" t="n"/>
      <c r="C9914" s="24" t="n"/>
      <c r="D9914" s="24" t="n"/>
      <c r="E9914" s="24" t="n"/>
      <c r="F9914" s="25">
        <f>IF($E9914="","",DATE(IF($A9914="",nominal_year,$A9914),$B9914,$C9914)+($D9914-IF(LEFT(hour_conv,1)="1",1,0))/24)</f>
        <v/>
      </c>
      <c r="G9914" s="26">
        <f>IF(F9914="","",INT(F9914))</f>
        <v/>
      </c>
      <c r="H9914">
        <f>IF(G9914="","",IF(AND(MONTH(G9914)*100+DAY(G9914)&gt;=season_lo,MONTH(G9914)*100+DAY(G9914)&lt;=season_hi),1,0))</f>
        <v/>
      </c>
      <c r="I9914">
        <f>IF(G9914="","",G9914-first_day+1)</f>
        <v/>
      </c>
      <c r="J9914" s="27">
        <f>IF(I9914="","",INDEX(Daily!$J$2:$J$421,I9914))</f>
        <v/>
      </c>
      <c r="K9914" s="27">
        <f>IF(J9914="","",J9914+cat_offset)</f>
        <v/>
      </c>
      <c r="L9914" s="27">
        <f>IF(J9914="","",MAX(0,E9914-J9914)^2)</f>
        <v/>
      </c>
      <c r="M9914" s="27">
        <f>IF(J9914="","",MAX(0,E9914-(J9914+twcdh_off))^2)</f>
        <v/>
      </c>
      <c r="N9914" s="27">
        <f>IF(E9914="","",MAX(0,E9914-swcdh_thr)^2)</f>
        <v/>
      </c>
      <c r="O9914">
        <f>IF(K9914="","",ROUND(E9914-K9914,0))</f>
        <v/>
      </c>
      <c r="P9914">
        <f>IF(O9914="","",IF(O9914&gt;=1,O9914,0))</f>
        <v/>
      </c>
      <c r="Q9914" s="27">
        <f>IF(E9914="","",MAX(0,E9914-22))</f>
        <v/>
      </c>
      <c r="R9914" s="27">
        <f>IF(H9914=1,E9914,"")</f>
        <v/>
      </c>
      <c r="S9914" s="27">
        <f>IF(AND(H9914=1,J9914&lt;&gt;""),E9914-J9914,"")</f>
        <v/>
      </c>
      <c r="T9914">
        <f>IF(G9914="","",MONTH(G9914))</f>
        <v/>
      </c>
    </row>
    <row r="9915">
      <c r="A9915" s="24" t="n"/>
      <c r="B9915" s="24" t="n"/>
      <c r="C9915" s="24" t="n"/>
      <c r="D9915" s="24" t="n"/>
      <c r="E9915" s="24" t="n"/>
      <c r="F9915" s="25">
        <f>IF($E9915="","",DATE(IF($A9915="",nominal_year,$A9915),$B9915,$C9915)+($D9915-IF(LEFT(hour_conv,1)="1",1,0))/24)</f>
        <v/>
      </c>
      <c r="G9915" s="26">
        <f>IF(F9915="","",INT(F9915))</f>
        <v/>
      </c>
      <c r="H9915">
        <f>IF(G9915="","",IF(AND(MONTH(G9915)*100+DAY(G9915)&gt;=season_lo,MONTH(G9915)*100+DAY(G9915)&lt;=season_hi),1,0))</f>
        <v/>
      </c>
      <c r="I9915">
        <f>IF(G9915="","",G9915-first_day+1)</f>
        <v/>
      </c>
      <c r="J9915" s="27">
        <f>IF(I9915="","",INDEX(Daily!$J$2:$J$421,I9915))</f>
        <v/>
      </c>
      <c r="K9915" s="27">
        <f>IF(J9915="","",J9915+cat_offset)</f>
        <v/>
      </c>
      <c r="L9915" s="27">
        <f>IF(J9915="","",MAX(0,E9915-J9915)^2)</f>
        <v/>
      </c>
      <c r="M9915" s="27">
        <f>IF(J9915="","",MAX(0,E9915-(J9915+twcdh_off))^2)</f>
        <v/>
      </c>
      <c r="N9915" s="27">
        <f>IF(E9915="","",MAX(0,E9915-swcdh_thr)^2)</f>
        <v/>
      </c>
      <c r="O9915">
        <f>IF(K9915="","",ROUND(E9915-K9915,0))</f>
        <v/>
      </c>
      <c r="P9915">
        <f>IF(O9915="","",IF(O9915&gt;=1,O9915,0))</f>
        <v/>
      </c>
      <c r="Q9915" s="27">
        <f>IF(E9915="","",MAX(0,E9915-22))</f>
        <v/>
      </c>
      <c r="R9915" s="27">
        <f>IF(H9915=1,E9915,"")</f>
        <v/>
      </c>
      <c r="S9915" s="27">
        <f>IF(AND(H9915=1,J9915&lt;&gt;""),E9915-J9915,"")</f>
        <v/>
      </c>
      <c r="T9915">
        <f>IF(G9915="","",MONTH(G9915))</f>
        <v/>
      </c>
    </row>
    <row r="9916">
      <c r="A9916" s="24" t="n"/>
      <c r="B9916" s="24" t="n"/>
      <c r="C9916" s="24" t="n"/>
      <c r="D9916" s="24" t="n"/>
      <c r="E9916" s="24" t="n"/>
      <c r="F9916" s="25">
        <f>IF($E9916="","",DATE(IF($A9916="",nominal_year,$A9916),$B9916,$C9916)+($D9916-IF(LEFT(hour_conv,1)="1",1,0))/24)</f>
        <v/>
      </c>
      <c r="G9916" s="26">
        <f>IF(F9916="","",INT(F9916))</f>
        <v/>
      </c>
      <c r="H9916">
        <f>IF(G9916="","",IF(AND(MONTH(G9916)*100+DAY(G9916)&gt;=season_lo,MONTH(G9916)*100+DAY(G9916)&lt;=season_hi),1,0))</f>
        <v/>
      </c>
      <c r="I9916">
        <f>IF(G9916="","",G9916-first_day+1)</f>
        <v/>
      </c>
      <c r="J9916" s="27">
        <f>IF(I9916="","",INDEX(Daily!$J$2:$J$421,I9916))</f>
        <v/>
      </c>
      <c r="K9916" s="27">
        <f>IF(J9916="","",J9916+cat_offset)</f>
        <v/>
      </c>
      <c r="L9916" s="27">
        <f>IF(J9916="","",MAX(0,E9916-J9916)^2)</f>
        <v/>
      </c>
      <c r="M9916" s="27">
        <f>IF(J9916="","",MAX(0,E9916-(J9916+twcdh_off))^2)</f>
        <v/>
      </c>
      <c r="N9916" s="27">
        <f>IF(E9916="","",MAX(0,E9916-swcdh_thr)^2)</f>
        <v/>
      </c>
      <c r="O9916">
        <f>IF(K9916="","",ROUND(E9916-K9916,0))</f>
        <v/>
      </c>
      <c r="P9916">
        <f>IF(O9916="","",IF(O9916&gt;=1,O9916,0))</f>
        <v/>
      </c>
      <c r="Q9916" s="27">
        <f>IF(E9916="","",MAX(0,E9916-22))</f>
        <v/>
      </c>
      <c r="R9916" s="27">
        <f>IF(H9916=1,E9916,"")</f>
        <v/>
      </c>
      <c r="S9916" s="27">
        <f>IF(AND(H9916=1,J9916&lt;&gt;""),E9916-J9916,"")</f>
        <v/>
      </c>
      <c r="T9916">
        <f>IF(G9916="","",MONTH(G9916))</f>
        <v/>
      </c>
    </row>
    <row r="9917">
      <c r="A9917" s="24" t="n"/>
      <c r="B9917" s="24" t="n"/>
      <c r="C9917" s="24" t="n"/>
      <c r="D9917" s="24" t="n"/>
      <c r="E9917" s="24" t="n"/>
      <c r="F9917" s="25">
        <f>IF($E9917="","",DATE(IF($A9917="",nominal_year,$A9917),$B9917,$C9917)+($D9917-IF(LEFT(hour_conv,1)="1",1,0))/24)</f>
        <v/>
      </c>
      <c r="G9917" s="26">
        <f>IF(F9917="","",INT(F9917))</f>
        <v/>
      </c>
      <c r="H9917">
        <f>IF(G9917="","",IF(AND(MONTH(G9917)*100+DAY(G9917)&gt;=season_lo,MONTH(G9917)*100+DAY(G9917)&lt;=season_hi),1,0))</f>
        <v/>
      </c>
      <c r="I9917">
        <f>IF(G9917="","",G9917-first_day+1)</f>
        <v/>
      </c>
      <c r="J9917" s="27">
        <f>IF(I9917="","",INDEX(Daily!$J$2:$J$421,I9917))</f>
        <v/>
      </c>
      <c r="K9917" s="27">
        <f>IF(J9917="","",J9917+cat_offset)</f>
        <v/>
      </c>
      <c r="L9917" s="27">
        <f>IF(J9917="","",MAX(0,E9917-J9917)^2)</f>
        <v/>
      </c>
      <c r="M9917" s="27">
        <f>IF(J9917="","",MAX(0,E9917-(J9917+twcdh_off))^2)</f>
        <v/>
      </c>
      <c r="N9917" s="27">
        <f>IF(E9917="","",MAX(0,E9917-swcdh_thr)^2)</f>
        <v/>
      </c>
      <c r="O9917">
        <f>IF(K9917="","",ROUND(E9917-K9917,0))</f>
        <v/>
      </c>
      <c r="P9917">
        <f>IF(O9917="","",IF(O9917&gt;=1,O9917,0))</f>
        <v/>
      </c>
      <c r="Q9917" s="27">
        <f>IF(E9917="","",MAX(0,E9917-22))</f>
        <v/>
      </c>
      <c r="R9917" s="27">
        <f>IF(H9917=1,E9917,"")</f>
        <v/>
      </c>
      <c r="S9917" s="27">
        <f>IF(AND(H9917=1,J9917&lt;&gt;""),E9917-J9917,"")</f>
        <v/>
      </c>
      <c r="T9917">
        <f>IF(G9917="","",MONTH(G9917))</f>
        <v/>
      </c>
    </row>
    <row r="9918">
      <c r="A9918" s="24" t="n"/>
      <c r="B9918" s="24" t="n"/>
      <c r="C9918" s="24" t="n"/>
      <c r="D9918" s="24" t="n"/>
      <c r="E9918" s="24" t="n"/>
      <c r="F9918" s="25">
        <f>IF($E9918="","",DATE(IF($A9918="",nominal_year,$A9918),$B9918,$C9918)+($D9918-IF(LEFT(hour_conv,1)="1",1,0))/24)</f>
        <v/>
      </c>
      <c r="G9918" s="26">
        <f>IF(F9918="","",INT(F9918))</f>
        <v/>
      </c>
      <c r="H9918">
        <f>IF(G9918="","",IF(AND(MONTH(G9918)*100+DAY(G9918)&gt;=season_lo,MONTH(G9918)*100+DAY(G9918)&lt;=season_hi),1,0))</f>
        <v/>
      </c>
      <c r="I9918">
        <f>IF(G9918="","",G9918-first_day+1)</f>
        <v/>
      </c>
      <c r="J9918" s="27">
        <f>IF(I9918="","",INDEX(Daily!$J$2:$J$421,I9918))</f>
        <v/>
      </c>
      <c r="K9918" s="27">
        <f>IF(J9918="","",J9918+cat_offset)</f>
        <v/>
      </c>
      <c r="L9918" s="27">
        <f>IF(J9918="","",MAX(0,E9918-J9918)^2)</f>
        <v/>
      </c>
      <c r="M9918" s="27">
        <f>IF(J9918="","",MAX(0,E9918-(J9918+twcdh_off))^2)</f>
        <v/>
      </c>
      <c r="N9918" s="27">
        <f>IF(E9918="","",MAX(0,E9918-swcdh_thr)^2)</f>
        <v/>
      </c>
      <c r="O9918">
        <f>IF(K9918="","",ROUND(E9918-K9918,0))</f>
        <v/>
      </c>
      <c r="P9918">
        <f>IF(O9918="","",IF(O9918&gt;=1,O9918,0))</f>
        <v/>
      </c>
      <c r="Q9918" s="27">
        <f>IF(E9918="","",MAX(0,E9918-22))</f>
        <v/>
      </c>
      <c r="R9918" s="27">
        <f>IF(H9918=1,E9918,"")</f>
        <v/>
      </c>
      <c r="S9918" s="27">
        <f>IF(AND(H9918=1,J9918&lt;&gt;""),E9918-J9918,"")</f>
        <v/>
      </c>
      <c r="T9918">
        <f>IF(G9918="","",MONTH(G9918))</f>
        <v/>
      </c>
    </row>
    <row r="9919">
      <c r="A9919" s="24" t="n"/>
      <c r="B9919" s="24" t="n"/>
      <c r="C9919" s="24" t="n"/>
      <c r="D9919" s="24" t="n"/>
      <c r="E9919" s="24" t="n"/>
      <c r="F9919" s="25">
        <f>IF($E9919="","",DATE(IF($A9919="",nominal_year,$A9919),$B9919,$C9919)+($D9919-IF(LEFT(hour_conv,1)="1",1,0))/24)</f>
        <v/>
      </c>
      <c r="G9919" s="26">
        <f>IF(F9919="","",INT(F9919))</f>
        <v/>
      </c>
      <c r="H9919">
        <f>IF(G9919="","",IF(AND(MONTH(G9919)*100+DAY(G9919)&gt;=season_lo,MONTH(G9919)*100+DAY(G9919)&lt;=season_hi),1,0))</f>
        <v/>
      </c>
      <c r="I9919">
        <f>IF(G9919="","",G9919-first_day+1)</f>
        <v/>
      </c>
      <c r="J9919" s="27">
        <f>IF(I9919="","",INDEX(Daily!$J$2:$J$421,I9919))</f>
        <v/>
      </c>
      <c r="K9919" s="27">
        <f>IF(J9919="","",J9919+cat_offset)</f>
        <v/>
      </c>
      <c r="L9919" s="27">
        <f>IF(J9919="","",MAX(0,E9919-J9919)^2)</f>
        <v/>
      </c>
      <c r="M9919" s="27">
        <f>IF(J9919="","",MAX(0,E9919-(J9919+twcdh_off))^2)</f>
        <v/>
      </c>
      <c r="N9919" s="27">
        <f>IF(E9919="","",MAX(0,E9919-swcdh_thr)^2)</f>
        <v/>
      </c>
      <c r="O9919">
        <f>IF(K9919="","",ROUND(E9919-K9919,0))</f>
        <v/>
      </c>
      <c r="P9919">
        <f>IF(O9919="","",IF(O9919&gt;=1,O9919,0))</f>
        <v/>
      </c>
      <c r="Q9919" s="27">
        <f>IF(E9919="","",MAX(0,E9919-22))</f>
        <v/>
      </c>
      <c r="R9919" s="27">
        <f>IF(H9919=1,E9919,"")</f>
        <v/>
      </c>
      <c r="S9919" s="27">
        <f>IF(AND(H9919=1,J9919&lt;&gt;""),E9919-J9919,"")</f>
        <v/>
      </c>
      <c r="T9919">
        <f>IF(G9919="","",MONTH(G9919))</f>
        <v/>
      </c>
    </row>
    <row r="9920">
      <c r="A9920" s="24" t="n"/>
      <c r="B9920" s="24" t="n"/>
      <c r="C9920" s="24" t="n"/>
      <c r="D9920" s="24" t="n"/>
      <c r="E9920" s="24" t="n"/>
      <c r="F9920" s="25">
        <f>IF($E9920="","",DATE(IF($A9920="",nominal_year,$A9920),$B9920,$C9920)+($D9920-IF(LEFT(hour_conv,1)="1",1,0))/24)</f>
        <v/>
      </c>
      <c r="G9920" s="26">
        <f>IF(F9920="","",INT(F9920))</f>
        <v/>
      </c>
      <c r="H9920">
        <f>IF(G9920="","",IF(AND(MONTH(G9920)*100+DAY(G9920)&gt;=season_lo,MONTH(G9920)*100+DAY(G9920)&lt;=season_hi),1,0))</f>
        <v/>
      </c>
      <c r="I9920">
        <f>IF(G9920="","",G9920-first_day+1)</f>
        <v/>
      </c>
      <c r="J9920" s="27">
        <f>IF(I9920="","",INDEX(Daily!$J$2:$J$421,I9920))</f>
        <v/>
      </c>
      <c r="K9920" s="27">
        <f>IF(J9920="","",J9920+cat_offset)</f>
        <v/>
      </c>
      <c r="L9920" s="27">
        <f>IF(J9920="","",MAX(0,E9920-J9920)^2)</f>
        <v/>
      </c>
      <c r="M9920" s="27">
        <f>IF(J9920="","",MAX(0,E9920-(J9920+twcdh_off))^2)</f>
        <v/>
      </c>
      <c r="N9920" s="27">
        <f>IF(E9920="","",MAX(0,E9920-swcdh_thr)^2)</f>
        <v/>
      </c>
      <c r="O9920">
        <f>IF(K9920="","",ROUND(E9920-K9920,0))</f>
        <v/>
      </c>
      <c r="P9920">
        <f>IF(O9920="","",IF(O9920&gt;=1,O9920,0))</f>
        <v/>
      </c>
      <c r="Q9920" s="27">
        <f>IF(E9920="","",MAX(0,E9920-22))</f>
        <v/>
      </c>
      <c r="R9920" s="27">
        <f>IF(H9920=1,E9920,"")</f>
        <v/>
      </c>
      <c r="S9920" s="27">
        <f>IF(AND(H9920=1,J9920&lt;&gt;""),E9920-J9920,"")</f>
        <v/>
      </c>
      <c r="T9920">
        <f>IF(G9920="","",MONTH(G9920))</f>
        <v/>
      </c>
    </row>
    <row r="9921">
      <c r="A9921" s="24" t="n"/>
      <c r="B9921" s="24" t="n"/>
      <c r="C9921" s="24" t="n"/>
      <c r="D9921" s="24" t="n"/>
      <c r="E9921" s="24" t="n"/>
      <c r="F9921" s="25">
        <f>IF($E9921="","",DATE(IF($A9921="",nominal_year,$A9921),$B9921,$C9921)+($D9921-IF(LEFT(hour_conv,1)="1",1,0))/24)</f>
        <v/>
      </c>
      <c r="G9921" s="26">
        <f>IF(F9921="","",INT(F9921))</f>
        <v/>
      </c>
      <c r="H9921">
        <f>IF(G9921="","",IF(AND(MONTH(G9921)*100+DAY(G9921)&gt;=season_lo,MONTH(G9921)*100+DAY(G9921)&lt;=season_hi),1,0))</f>
        <v/>
      </c>
      <c r="I9921">
        <f>IF(G9921="","",G9921-first_day+1)</f>
        <v/>
      </c>
      <c r="J9921" s="27">
        <f>IF(I9921="","",INDEX(Daily!$J$2:$J$421,I9921))</f>
        <v/>
      </c>
      <c r="K9921" s="27">
        <f>IF(J9921="","",J9921+cat_offset)</f>
        <v/>
      </c>
      <c r="L9921" s="27">
        <f>IF(J9921="","",MAX(0,E9921-J9921)^2)</f>
        <v/>
      </c>
      <c r="M9921" s="27">
        <f>IF(J9921="","",MAX(0,E9921-(J9921+twcdh_off))^2)</f>
        <v/>
      </c>
      <c r="N9921" s="27">
        <f>IF(E9921="","",MAX(0,E9921-swcdh_thr)^2)</f>
        <v/>
      </c>
      <c r="O9921">
        <f>IF(K9921="","",ROUND(E9921-K9921,0))</f>
        <v/>
      </c>
      <c r="P9921">
        <f>IF(O9921="","",IF(O9921&gt;=1,O9921,0))</f>
        <v/>
      </c>
      <c r="Q9921" s="27">
        <f>IF(E9921="","",MAX(0,E9921-22))</f>
        <v/>
      </c>
      <c r="R9921" s="27">
        <f>IF(H9921=1,E9921,"")</f>
        <v/>
      </c>
      <c r="S9921" s="27">
        <f>IF(AND(H9921=1,J9921&lt;&gt;""),E9921-J9921,"")</f>
        <v/>
      </c>
      <c r="T9921">
        <f>IF(G9921="","",MONTH(G9921))</f>
        <v/>
      </c>
    </row>
    <row r="9922">
      <c r="A9922" s="24" t="n"/>
      <c r="B9922" s="24" t="n"/>
      <c r="C9922" s="24" t="n"/>
      <c r="D9922" s="24" t="n"/>
      <c r="E9922" s="24" t="n"/>
      <c r="F9922" s="25">
        <f>IF($E9922="","",DATE(IF($A9922="",nominal_year,$A9922),$B9922,$C9922)+($D9922-IF(LEFT(hour_conv,1)="1",1,0))/24)</f>
        <v/>
      </c>
      <c r="G9922" s="26">
        <f>IF(F9922="","",INT(F9922))</f>
        <v/>
      </c>
      <c r="H9922">
        <f>IF(G9922="","",IF(AND(MONTH(G9922)*100+DAY(G9922)&gt;=season_lo,MONTH(G9922)*100+DAY(G9922)&lt;=season_hi),1,0))</f>
        <v/>
      </c>
      <c r="I9922">
        <f>IF(G9922="","",G9922-first_day+1)</f>
        <v/>
      </c>
      <c r="J9922" s="27">
        <f>IF(I9922="","",INDEX(Daily!$J$2:$J$421,I9922))</f>
        <v/>
      </c>
      <c r="K9922" s="27">
        <f>IF(J9922="","",J9922+cat_offset)</f>
        <v/>
      </c>
      <c r="L9922" s="27">
        <f>IF(J9922="","",MAX(0,E9922-J9922)^2)</f>
        <v/>
      </c>
      <c r="M9922" s="27">
        <f>IF(J9922="","",MAX(0,E9922-(J9922+twcdh_off))^2)</f>
        <v/>
      </c>
      <c r="N9922" s="27">
        <f>IF(E9922="","",MAX(0,E9922-swcdh_thr)^2)</f>
        <v/>
      </c>
      <c r="O9922">
        <f>IF(K9922="","",ROUND(E9922-K9922,0))</f>
        <v/>
      </c>
      <c r="P9922">
        <f>IF(O9922="","",IF(O9922&gt;=1,O9922,0))</f>
        <v/>
      </c>
      <c r="Q9922" s="27">
        <f>IF(E9922="","",MAX(0,E9922-22))</f>
        <v/>
      </c>
      <c r="R9922" s="27">
        <f>IF(H9922=1,E9922,"")</f>
        <v/>
      </c>
      <c r="S9922" s="27">
        <f>IF(AND(H9922=1,J9922&lt;&gt;""),E9922-J9922,"")</f>
        <v/>
      </c>
      <c r="T9922">
        <f>IF(G9922="","",MONTH(G9922))</f>
        <v/>
      </c>
    </row>
    <row r="9923">
      <c r="A9923" s="24" t="n"/>
      <c r="B9923" s="24" t="n"/>
      <c r="C9923" s="24" t="n"/>
      <c r="D9923" s="24" t="n"/>
      <c r="E9923" s="24" t="n"/>
      <c r="F9923" s="25">
        <f>IF($E9923="","",DATE(IF($A9923="",nominal_year,$A9923),$B9923,$C9923)+($D9923-IF(LEFT(hour_conv,1)="1",1,0))/24)</f>
        <v/>
      </c>
      <c r="G9923" s="26">
        <f>IF(F9923="","",INT(F9923))</f>
        <v/>
      </c>
      <c r="H9923">
        <f>IF(G9923="","",IF(AND(MONTH(G9923)*100+DAY(G9923)&gt;=season_lo,MONTH(G9923)*100+DAY(G9923)&lt;=season_hi),1,0))</f>
        <v/>
      </c>
      <c r="I9923">
        <f>IF(G9923="","",G9923-first_day+1)</f>
        <v/>
      </c>
      <c r="J9923" s="27">
        <f>IF(I9923="","",INDEX(Daily!$J$2:$J$421,I9923))</f>
        <v/>
      </c>
      <c r="K9923" s="27">
        <f>IF(J9923="","",J9923+cat_offset)</f>
        <v/>
      </c>
      <c r="L9923" s="27">
        <f>IF(J9923="","",MAX(0,E9923-J9923)^2)</f>
        <v/>
      </c>
      <c r="M9923" s="27">
        <f>IF(J9923="","",MAX(0,E9923-(J9923+twcdh_off))^2)</f>
        <v/>
      </c>
      <c r="N9923" s="27">
        <f>IF(E9923="","",MAX(0,E9923-swcdh_thr)^2)</f>
        <v/>
      </c>
      <c r="O9923">
        <f>IF(K9923="","",ROUND(E9923-K9923,0))</f>
        <v/>
      </c>
      <c r="P9923">
        <f>IF(O9923="","",IF(O9923&gt;=1,O9923,0))</f>
        <v/>
      </c>
      <c r="Q9923" s="27">
        <f>IF(E9923="","",MAX(0,E9923-22))</f>
        <v/>
      </c>
      <c r="R9923" s="27">
        <f>IF(H9923=1,E9923,"")</f>
        <v/>
      </c>
      <c r="S9923" s="27">
        <f>IF(AND(H9923=1,J9923&lt;&gt;""),E9923-J9923,"")</f>
        <v/>
      </c>
      <c r="T9923">
        <f>IF(G9923="","",MONTH(G9923))</f>
        <v/>
      </c>
    </row>
    <row r="9924">
      <c r="A9924" s="24" t="n"/>
      <c r="B9924" s="24" t="n"/>
      <c r="C9924" s="24" t="n"/>
      <c r="D9924" s="24" t="n"/>
      <c r="E9924" s="24" t="n"/>
      <c r="F9924" s="25">
        <f>IF($E9924="","",DATE(IF($A9924="",nominal_year,$A9924),$B9924,$C9924)+($D9924-IF(LEFT(hour_conv,1)="1",1,0))/24)</f>
        <v/>
      </c>
      <c r="G9924" s="26">
        <f>IF(F9924="","",INT(F9924))</f>
        <v/>
      </c>
      <c r="H9924">
        <f>IF(G9924="","",IF(AND(MONTH(G9924)*100+DAY(G9924)&gt;=season_lo,MONTH(G9924)*100+DAY(G9924)&lt;=season_hi),1,0))</f>
        <v/>
      </c>
      <c r="I9924">
        <f>IF(G9924="","",G9924-first_day+1)</f>
        <v/>
      </c>
      <c r="J9924" s="27">
        <f>IF(I9924="","",INDEX(Daily!$J$2:$J$421,I9924))</f>
        <v/>
      </c>
      <c r="K9924" s="27">
        <f>IF(J9924="","",J9924+cat_offset)</f>
        <v/>
      </c>
      <c r="L9924" s="27">
        <f>IF(J9924="","",MAX(0,E9924-J9924)^2)</f>
        <v/>
      </c>
      <c r="M9924" s="27">
        <f>IF(J9924="","",MAX(0,E9924-(J9924+twcdh_off))^2)</f>
        <v/>
      </c>
      <c r="N9924" s="27">
        <f>IF(E9924="","",MAX(0,E9924-swcdh_thr)^2)</f>
        <v/>
      </c>
      <c r="O9924">
        <f>IF(K9924="","",ROUND(E9924-K9924,0))</f>
        <v/>
      </c>
      <c r="P9924">
        <f>IF(O9924="","",IF(O9924&gt;=1,O9924,0))</f>
        <v/>
      </c>
      <c r="Q9924" s="27">
        <f>IF(E9924="","",MAX(0,E9924-22))</f>
        <v/>
      </c>
      <c r="R9924" s="27">
        <f>IF(H9924=1,E9924,"")</f>
        <v/>
      </c>
      <c r="S9924" s="27">
        <f>IF(AND(H9924=1,J9924&lt;&gt;""),E9924-J9924,"")</f>
        <v/>
      </c>
      <c r="T9924">
        <f>IF(G9924="","",MONTH(G9924))</f>
        <v/>
      </c>
    </row>
    <row r="9925">
      <c r="A9925" s="24" t="n"/>
      <c r="B9925" s="24" t="n"/>
      <c r="C9925" s="24" t="n"/>
      <c r="D9925" s="24" t="n"/>
      <c r="E9925" s="24" t="n"/>
      <c r="F9925" s="25">
        <f>IF($E9925="","",DATE(IF($A9925="",nominal_year,$A9925),$B9925,$C9925)+($D9925-IF(LEFT(hour_conv,1)="1",1,0))/24)</f>
        <v/>
      </c>
      <c r="G9925" s="26">
        <f>IF(F9925="","",INT(F9925))</f>
        <v/>
      </c>
      <c r="H9925">
        <f>IF(G9925="","",IF(AND(MONTH(G9925)*100+DAY(G9925)&gt;=season_lo,MONTH(G9925)*100+DAY(G9925)&lt;=season_hi),1,0))</f>
        <v/>
      </c>
      <c r="I9925">
        <f>IF(G9925="","",G9925-first_day+1)</f>
        <v/>
      </c>
      <c r="J9925" s="27">
        <f>IF(I9925="","",INDEX(Daily!$J$2:$J$421,I9925))</f>
        <v/>
      </c>
      <c r="K9925" s="27">
        <f>IF(J9925="","",J9925+cat_offset)</f>
        <v/>
      </c>
      <c r="L9925" s="27">
        <f>IF(J9925="","",MAX(0,E9925-J9925)^2)</f>
        <v/>
      </c>
      <c r="M9925" s="27">
        <f>IF(J9925="","",MAX(0,E9925-(J9925+twcdh_off))^2)</f>
        <v/>
      </c>
      <c r="N9925" s="27">
        <f>IF(E9925="","",MAX(0,E9925-swcdh_thr)^2)</f>
        <v/>
      </c>
      <c r="O9925">
        <f>IF(K9925="","",ROUND(E9925-K9925,0))</f>
        <v/>
      </c>
      <c r="P9925">
        <f>IF(O9925="","",IF(O9925&gt;=1,O9925,0))</f>
        <v/>
      </c>
      <c r="Q9925" s="27">
        <f>IF(E9925="","",MAX(0,E9925-22))</f>
        <v/>
      </c>
      <c r="R9925" s="27">
        <f>IF(H9925=1,E9925,"")</f>
        <v/>
      </c>
      <c r="S9925" s="27">
        <f>IF(AND(H9925=1,J9925&lt;&gt;""),E9925-J9925,"")</f>
        <v/>
      </c>
      <c r="T9925">
        <f>IF(G9925="","",MONTH(G9925))</f>
        <v/>
      </c>
    </row>
    <row r="9926">
      <c r="A9926" s="24" t="n"/>
      <c r="B9926" s="24" t="n"/>
      <c r="C9926" s="24" t="n"/>
      <c r="D9926" s="24" t="n"/>
      <c r="E9926" s="24" t="n"/>
      <c r="F9926" s="25">
        <f>IF($E9926="","",DATE(IF($A9926="",nominal_year,$A9926),$B9926,$C9926)+($D9926-IF(LEFT(hour_conv,1)="1",1,0))/24)</f>
        <v/>
      </c>
      <c r="G9926" s="26">
        <f>IF(F9926="","",INT(F9926))</f>
        <v/>
      </c>
      <c r="H9926">
        <f>IF(G9926="","",IF(AND(MONTH(G9926)*100+DAY(G9926)&gt;=season_lo,MONTH(G9926)*100+DAY(G9926)&lt;=season_hi),1,0))</f>
        <v/>
      </c>
      <c r="I9926">
        <f>IF(G9926="","",G9926-first_day+1)</f>
        <v/>
      </c>
      <c r="J9926" s="27">
        <f>IF(I9926="","",INDEX(Daily!$J$2:$J$421,I9926))</f>
        <v/>
      </c>
      <c r="K9926" s="27">
        <f>IF(J9926="","",J9926+cat_offset)</f>
        <v/>
      </c>
      <c r="L9926" s="27">
        <f>IF(J9926="","",MAX(0,E9926-J9926)^2)</f>
        <v/>
      </c>
      <c r="M9926" s="27">
        <f>IF(J9926="","",MAX(0,E9926-(J9926+twcdh_off))^2)</f>
        <v/>
      </c>
      <c r="N9926" s="27">
        <f>IF(E9926="","",MAX(0,E9926-swcdh_thr)^2)</f>
        <v/>
      </c>
      <c r="O9926">
        <f>IF(K9926="","",ROUND(E9926-K9926,0))</f>
        <v/>
      </c>
      <c r="P9926">
        <f>IF(O9926="","",IF(O9926&gt;=1,O9926,0))</f>
        <v/>
      </c>
      <c r="Q9926" s="27">
        <f>IF(E9926="","",MAX(0,E9926-22))</f>
        <v/>
      </c>
      <c r="R9926" s="27">
        <f>IF(H9926=1,E9926,"")</f>
        <v/>
      </c>
      <c r="S9926" s="27">
        <f>IF(AND(H9926=1,J9926&lt;&gt;""),E9926-J9926,"")</f>
        <v/>
      </c>
      <c r="T9926">
        <f>IF(G9926="","",MONTH(G9926))</f>
        <v/>
      </c>
    </row>
    <row r="9927">
      <c r="A9927" s="24" t="n"/>
      <c r="B9927" s="24" t="n"/>
      <c r="C9927" s="24" t="n"/>
      <c r="D9927" s="24" t="n"/>
      <c r="E9927" s="24" t="n"/>
      <c r="F9927" s="25">
        <f>IF($E9927="","",DATE(IF($A9927="",nominal_year,$A9927),$B9927,$C9927)+($D9927-IF(LEFT(hour_conv,1)="1",1,0))/24)</f>
        <v/>
      </c>
      <c r="G9927" s="26">
        <f>IF(F9927="","",INT(F9927))</f>
        <v/>
      </c>
      <c r="H9927">
        <f>IF(G9927="","",IF(AND(MONTH(G9927)*100+DAY(G9927)&gt;=season_lo,MONTH(G9927)*100+DAY(G9927)&lt;=season_hi),1,0))</f>
        <v/>
      </c>
      <c r="I9927">
        <f>IF(G9927="","",G9927-first_day+1)</f>
        <v/>
      </c>
      <c r="J9927" s="27">
        <f>IF(I9927="","",INDEX(Daily!$J$2:$J$421,I9927))</f>
        <v/>
      </c>
      <c r="K9927" s="27">
        <f>IF(J9927="","",J9927+cat_offset)</f>
        <v/>
      </c>
      <c r="L9927" s="27">
        <f>IF(J9927="","",MAX(0,E9927-J9927)^2)</f>
        <v/>
      </c>
      <c r="M9927" s="27">
        <f>IF(J9927="","",MAX(0,E9927-(J9927+twcdh_off))^2)</f>
        <v/>
      </c>
      <c r="N9927" s="27">
        <f>IF(E9927="","",MAX(0,E9927-swcdh_thr)^2)</f>
        <v/>
      </c>
      <c r="O9927">
        <f>IF(K9927="","",ROUND(E9927-K9927,0))</f>
        <v/>
      </c>
      <c r="P9927">
        <f>IF(O9927="","",IF(O9927&gt;=1,O9927,0))</f>
        <v/>
      </c>
      <c r="Q9927" s="27">
        <f>IF(E9927="","",MAX(0,E9927-22))</f>
        <v/>
      </c>
      <c r="R9927" s="27">
        <f>IF(H9927=1,E9927,"")</f>
        <v/>
      </c>
      <c r="S9927" s="27">
        <f>IF(AND(H9927=1,J9927&lt;&gt;""),E9927-J9927,"")</f>
        <v/>
      </c>
      <c r="T9927">
        <f>IF(G9927="","",MONTH(G9927))</f>
        <v/>
      </c>
    </row>
    <row r="9928">
      <c r="A9928" s="24" t="n"/>
      <c r="B9928" s="24" t="n"/>
      <c r="C9928" s="24" t="n"/>
      <c r="D9928" s="24" t="n"/>
      <c r="E9928" s="24" t="n"/>
      <c r="F9928" s="25">
        <f>IF($E9928="","",DATE(IF($A9928="",nominal_year,$A9928),$B9928,$C9928)+($D9928-IF(LEFT(hour_conv,1)="1",1,0))/24)</f>
        <v/>
      </c>
      <c r="G9928" s="26">
        <f>IF(F9928="","",INT(F9928))</f>
        <v/>
      </c>
      <c r="H9928">
        <f>IF(G9928="","",IF(AND(MONTH(G9928)*100+DAY(G9928)&gt;=season_lo,MONTH(G9928)*100+DAY(G9928)&lt;=season_hi),1,0))</f>
        <v/>
      </c>
      <c r="I9928">
        <f>IF(G9928="","",G9928-first_day+1)</f>
        <v/>
      </c>
      <c r="J9928" s="27">
        <f>IF(I9928="","",INDEX(Daily!$J$2:$J$421,I9928))</f>
        <v/>
      </c>
      <c r="K9928" s="27">
        <f>IF(J9928="","",J9928+cat_offset)</f>
        <v/>
      </c>
      <c r="L9928" s="27">
        <f>IF(J9928="","",MAX(0,E9928-J9928)^2)</f>
        <v/>
      </c>
      <c r="M9928" s="27">
        <f>IF(J9928="","",MAX(0,E9928-(J9928+twcdh_off))^2)</f>
        <v/>
      </c>
      <c r="N9928" s="27">
        <f>IF(E9928="","",MAX(0,E9928-swcdh_thr)^2)</f>
        <v/>
      </c>
      <c r="O9928">
        <f>IF(K9928="","",ROUND(E9928-K9928,0))</f>
        <v/>
      </c>
      <c r="P9928">
        <f>IF(O9928="","",IF(O9928&gt;=1,O9928,0))</f>
        <v/>
      </c>
      <c r="Q9928" s="27">
        <f>IF(E9928="","",MAX(0,E9928-22))</f>
        <v/>
      </c>
      <c r="R9928" s="27">
        <f>IF(H9928=1,E9928,"")</f>
        <v/>
      </c>
      <c r="S9928" s="27">
        <f>IF(AND(H9928=1,J9928&lt;&gt;""),E9928-J9928,"")</f>
        <v/>
      </c>
      <c r="T9928">
        <f>IF(G9928="","",MONTH(G9928))</f>
        <v/>
      </c>
    </row>
    <row r="9929">
      <c r="A9929" s="24" t="n"/>
      <c r="B9929" s="24" t="n"/>
      <c r="C9929" s="24" t="n"/>
      <c r="D9929" s="24" t="n"/>
      <c r="E9929" s="24" t="n"/>
      <c r="F9929" s="25">
        <f>IF($E9929="","",DATE(IF($A9929="",nominal_year,$A9929),$B9929,$C9929)+($D9929-IF(LEFT(hour_conv,1)="1",1,0))/24)</f>
        <v/>
      </c>
      <c r="G9929" s="26">
        <f>IF(F9929="","",INT(F9929))</f>
        <v/>
      </c>
      <c r="H9929">
        <f>IF(G9929="","",IF(AND(MONTH(G9929)*100+DAY(G9929)&gt;=season_lo,MONTH(G9929)*100+DAY(G9929)&lt;=season_hi),1,0))</f>
        <v/>
      </c>
      <c r="I9929">
        <f>IF(G9929="","",G9929-first_day+1)</f>
        <v/>
      </c>
      <c r="J9929" s="27">
        <f>IF(I9929="","",INDEX(Daily!$J$2:$J$421,I9929))</f>
        <v/>
      </c>
      <c r="K9929" s="27">
        <f>IF(J9929="","",J9929+cat_offset)</f>
        <v/>
      </c>
      <c r="L9929" s="27">
        <f>IF(J9929="","",MAX(0,E9929-J9929)^2)</f>
        <v/>
      </c>
      <c r="M9929" s="27">
        <f>IF(J9929="","",MAX(0,E9929-(J9929+twcdh_off))^2)</f>
        <v/>
      </c>
      <c r="N9929" s="27">
        <f>IF(E9929="","",MAX(0,E9929-swcdh_thr)^2)</f>
        <v/>
      </c>
      <c r="O9929">
        <f>IF(K9929="","",ROUND(E9929-K9929,0))</f>
        <v/>
      </c>
      <c r="P9929">
        <f>IF(O9929="","",IF(O9929&gt;=1,O9929,0))</f>
        <v/>
      </c>
      <c r="Q9929" s="27">
        <f>IF(E9929="","",MAX(0,E9929-22))</f>
        <v/>
      </c>
      <c r="R9929" s="27">
        <f>IF(H9929=1,E9929,"")</f>
        <v/>
      </c>
      <c r="S9929" s="27">
        <f>IF(AND(H9929=1,J9929&lt;&gt;""),E9929-J9929,"")</f>
        <v/>
      </c>
      <c r="T9929">
        <f>IF(G9929="","",MONTH(G9929))</f>
        <v/>
      </c>
    </row>
    <row r="9930">
      <c r="A9930" s="24" t="n"/>
      <c r="B9930" s="24" t="n"/>
      <c r="C9930" s="24" t="n"/>
      <c r="D9930" s="24" t="n"/>
      <c r="E9930" s="24" t="n"/>
      <c r="F9930" s="25">
        <f>IF($E9930="","",DATE(IF($A9930="",nominal_year,$A9930),$B9930,$C9930)+($D9930-IF(LEFT(hour_conv,1)="1",1,0))/24)</f>
        <v/>
      </c>
      <c r="G9930" s="26">
        <f>IF(F9930="","",INT(F9930))</f>
        <v/>
      </c>
      <c r="H9930">
        <f>IF(G9930="","",IF(AND(MONTH(G9930)*100+DAY(G9930)&gt;=season_lo,MONTH(G9930)*100+DAY(G9930)&lt;=season_hi),1,0))</f>
        <v/>
      </c>
      <c r="I9930">
        <f>IF(G9930="","",G9930-first_day+1)</f>
        <v/>
      </c>
      <c r="J9930" s="27">
        <f>IF(I9930="","",INDEX(Daily!$J$2:$J$421,I9930))</f>
        <v/>
      </c>
      <c r="K9930" s="27">
        <f>IF(J9930="","",J9930+cat_offset)</f>
        <v/>
      </c>
      <c r="L9930" s="27">
        <f>IF(J9930="","",MAX(0,E9930-J9930)^2)</f>
        <v/>
      </c>
      <c r="M9930" s="27">
        <f>IF(J9930="","",MAX(0,E9930-(J9930+twcdh_off))^2)</f>
        <v/>
      </c>
      <c r="N9930" s="27">
        <f>IF(E9930="","",MAX(0,E9930-swcdh_thr)^2)</f>
        <v/>
      </c>
      <c r="O9930">
        <f>IF(K9930="","",ROUND(E9930-K9930,0))</f>
        <v/>
      </c>
      <c r="P9930">
        <f>IF(O9930="","",IF(O9930&gt;=1,O9930,0))</f>
        <v/>
      </c>
      <c r="Q9930" s="27">
        <f>IF(E9930="","",MAX(0,E9930-22))</f>
        <v/>
      </c>
      <c r="R9930" s="27">
        <f>IF(H9930=1,E9930,"")</f>
        <v/>
      </c>
      <c r="S9930" s="27">
        <f>IF(AND(H9930=1,J9930&lt;&gt;""),E9930-J9930,"")</f>
        <v/>
      </c>
      <c r="T9930">
        <f>IF(G9930="","",MONTH(G9930))</f>
        <v/>
      </c>
    </row>
    <row r="9931">
      <c r="A9931" s="24" t="n"/>
      <c r="B9931" s="24" t="n"/>
      <c r="C9931" s="24" t="n"/>
      <c r="D9931" s="24" t="n"/>
      <c r="E9931" s="24" t="n"/>
      <c r="F9931" s="25">
        <f>IF($E9931="","",DATE(IF($A9931="",nominal_year,$A9931),$B9931,$C9931)+($D9931-IF(LEFT(hour_conv,1)="1",1,0))/24)</f>
        <v/>
      </c>
      <c r="G9931" s="26">
        <f>IF(F9931="","",INT(F9931))</f>
        <v/>
      </c>
      <c r="H9931">
        <f>IF(G9931="","",IF(AND(MONTH(G9931)*100+DAY(G9931)&gt;=season_lo,MONTH(G9931)*100+DAY(G9931)&lt;=season_hi),1,0))</f>
        <v/>
      </c>
      <c r="I9931">
        <f>IF(G9931="","",G9931-first_day+1)</f>
        <v/>
      </c>
      <c r="J9931" s="27">
        <f>IF(I9931="","",INDEX(Daily!$J$2:$J$421,I9931))</f>
        <v/>
      </c>
      <c r="K9931" s="27">
        <f>IF(J9931="","",J9931+cat_offset)</f>
        <v/>
      </c>
      <c r="L9931" s="27">
        <f>IF(J9931="","",MAX(0,E9931-J9931)^2)</f>
        <v/>
      </c>
      <c r="M9931" s="27">
        <f>IF(J9931="","",MAX(0,E9931-(J9931+twcdh_off))^2)</f>
        <v/>
      </c>
      <c r="N9931" s="27">
        <f>IF(E9931="","",MAX(0,E9931-swcdh_thr)^2)</f>
        <v/>
      </c>
      <c r="O9931">
        <f>IF(K9931="","",ROUND(E9931-K9931,0))</f>
        <v/>
      </c>
      <c r="P9931">
        <f>IF(O9931="","",IF(O9931&gt;=1,O9931,0))</f>
        <v/>
      </c>
      <c r="Q9931" s="27">
        <f>IF(E9931="","",MAX(0,E9931-22))</f>
        <v/>
      </c>
      <c r="R9931" s="27">
        <f>IF(H9931=1,E9931,"")</f>
        <v/>
      </c>
      <c r="S9931" s="27">
        <f>IF(AND(H9931=1,J9931&lt;&gt;""),E9931-J9931,"")</f>
        <v/>
      </c>
      <c r="T9931">
        <f>IF(G9931="","",MONTH(G9931))</f>
        <v/>
      </c>
    </row>
    <row r="9932">
      <c r="A9932" s="24" t="n"/>
      <c r="B9932" s="24" t="n"/>
      <c r="C9932" s="24" t="n"/>
      <c r="D9932" s="24" t="n"/>
      <c r="E9932" s="24" t="n"/>
      <c r="F9932" s="25">
        <f>IF($E9932="","",DATE(IF($A9932="",nominal_year,$A9932),$B9932,$C9932)+($D9932-IF(LEFT(hour_conv,1)="1",1,0))/24)</f>
        <v/>
      </c>
      <c r="G9932" s="26">
        <f>IF(F9932="","",INT(F9932))</f>
        <v/>
      </c>
      <c r="H9932">
        <f>IF(G9932="","",IF(AND(MONTH(G9932)*100+DAY(G9932)&gt;=season_lo,MONTH(G9932)*100+DAY(G9932)&lt;=season_hi),1,0))</f>
        <v/>
      </c>
      <c r="I9932">
        <f>IF(G9932="","",G9932-first_day+1)</f>
        <v/>
      </c>
      <c r="J9932" s="27">
        <f>IF(I9932="","",INDEX(Daily!$J$2:$J$421,I9932))</f>
        <v/>
      </c>
      <c r="K9932" s="27">
        <f>IF(J9932="","",J9932+cat_offset)</f>
        <v/>
      </c>
      <c r="L9932" s="27">
        <f>IF(J9932="","",MAX(0,E9932-J9932)^2)</f>
        <v/>
      </c>
      <c r="M9932" s="27">
        <f>IF(J9932="","",MAX(0,E9932-(J9932+twcdh_off))^2)</f>
        <v/>
      </c>
      <c r="N9932" s="27">
        <f>IF(E9932="","",MAX(0,E9932-swcdh_thr)^2)</f>
        <v/>
      </c>
      <c r="O9932">
        <f>IF(K9932="","",ROUND(E9932-K9932,0))</f>
        <v/>
      </c>
      <c r="P9932">
        <f>IF(O9932="","",IF(O9932&gt;=1,O9932,0))</f>
        <v/>
      </c>
      <c r="Q9932" s="27">
        <f>IF(E9932="","",MAX(0,E9932-22))</f>
        <v/>
      </c>
      <c r="R9932" s="27">
        <f>IF(H9932=1,E9932,"")</f>
        <v/>
      </c>
      <c r="S9932" s="27">
        <f>IF(AND(H9932=1,J9932&lt;&gt;""),E9932-J9932,"")</f>
        <v/>
      </c>
      <c r="T9932">
        <f>IF(G9932="","",MONTH(G9932))</f>
        <v/>
      </c>
    </row>
    <row r="9933">
      <c r="A9933" s="24" t="n"/>
      <c r="B9933" s="24" t="n"/>
      <c r="C9933" s="24" t="n"/>
      <c r="D9933" s="24" t="n"/>
      <c r="E9933" s="24" t="n"/>
      <c r="F9933" s="25">
        <f>IF($E9933="","",DATE(IF($A9933="",nominal_year,$A9933),$B9933,$C9933)+($D9933-IF(LEFT(hour_conv,1)="1",1,0))/24)</f>
        <v/>
      </c>
      <c r="G9933" s="26">
        <f>IF(F9933="","",INT(F9933))</f>
        <v/>
      </c>
      <c r="H9933">
        <f>IF(G9933="","",IF(AND(MONTH(G9933)*100+DAY(G9933)&gt;=season_lo,MONTH(G9933)*100+DAY(G9933)&lt;=season_hi),1,0))</f>
        <v/>
      </c>
      <c r="I9933">
        <f>IF(G9933="","",G9933-first_day+1)</f>
        <v/>
      </c>
      <c r="J9933" s="27">
        <f>IF(I9933="","",INDEX(Daily!$J$2:$J$421,I9933))</f>
        <v/>
      </c>
      <c r="K9933" s="27">
        <f>IF(J9933="","",J9933+cat_offset)</f>
        <v/>
      </c>
      <c r="L9933" s="27">
        <f>IF(J9933="","",MAX(0,E9933-J9933)^2)</f>
        <v/>
      </c>
      <c r="M9933" s="27">
        <f>IF(J9933="","",MAX(0,E9933-(J9933+twcdh_off))^2)</f>
        <v/>
      </c>
      <c r="N9933" s="27">
        <f>IF(E9933="","",MAX(0,E9933-swcdh_thr)^2)</f>
        <v/>
      </c>
      <c r="O9933">
        <f>IF(K9933="","",ROUND(E9933-K9933,0))</f>
        <v/>
      </c>
      <c r="P9933">
        <f>IF(O9933="","",IF(O9933&gt;=1,O9933,0))</f>
        <v/>
      </c>
      <c r="Q9933" s="27">
        <f>IF(E9933="","",MAX(0,E9933-22))</f>
        <v/>
      </c>
      <c r="R9933" s="27">
        <f>IF(H9933=1,E9933,"")</f>
        <v/>
      </c>
      <c r="S9933" s="27">
        <f>IF(AND(H9933=1,J9933&lt;&gt;""),E9933-J9933,"")</f>
        <v/>
      </c>
      <c r="T9933">
        <f>IF(G9933="","",MONTH(G9933))</f>
        <v/>
      </c>
    </row>
    <row r="9934">
      <c r="A9934" s="24" t="n"/>
      <c r="B9934" s="24" t="n"/>
      <c r="C9934" s="24" t="n"/>
      <c r="D9934" s="24" t="n"/>
      <c r="E9934" s="24" t="n"/>
      <c r="F9934" s="25">
        <f>IF($E9934="","",DATE(IF($A9934="",nominal_year,$A9934),$B9934,$C9934)+($D9934-IF(LEFT(hour_conv,1)="1",1,0))/24)</f>
        <v/>
      </c>
      <c r="G9934" s="26">
        <f>IF(F9934="","",INT(F9934))</f>
        <v/>
      </c>
      <c r="H9934">
        <f>IF(G9934="","",IF(AND(MONTH(G9934)*100+DAY(G9934)&gt;=season_lo,MONTH(G9934)*100+DAY(G9934)&lt;=season_hi),1,0))</f>
        <v/>
      </c>
      <c r="I9934">
        <f>IF(G9934="","",G9934-first_day+1)</f>
        <v/>
      </c>
      <c r="J9934" s="27">
        <f>IF(I9934="","",INDEX(Daily!$J$2:$J$421,I9934))</f>
        <v/>
      </c>
      <c r="K9934" s="27">
        <f>IF(J9934="","",J9934+cat_offset)</f>
        <v/>
      </c>
      <c r="L9934" s="27">
        <f>IF(J9934="","",MAX(0,E9934-J9934)^2)</f>
        <v/>
      </c>
      <c r="M9934" s="27">
        <f>IF(J9934="","",MAX(0,E9934-(J9934+twcdh_off))^2)</f>
        <v/>
      </c>
      <c r="N9934" s="27">
        <f>IF(E9934="","",MAX(0,E9934-swcdh_thr)^2)</f>
        <v/>
      </c>
      <c r="O9934">
        <f>IF(K9934="","",ROUND(E9934-K9934,0))</f>
        <v/>
      </c>
      <c r="P9934">
        <f>IF(O9934="","",IF(O9934&gt;=1,O9934,0))</f>
        <v/>
      </c>
      <c r="Q9934" s="27">
        <f>IF(E9934="","",MAX(0,E9934-22))</f>
        <v/>
      </c>
      <c r="R9934" s="27">
        <f>IF(H9934=1,E9934,"")</f>
        <v/>
      </c>
      <c r="S9934" s="27">
        <f>IF(AND(H9934=1,J9934&lt;&gt;""),E9934-J9934,"")</f>
        <v/>
      </c>
      <c r="T9934">
        <f>IF(G9934="","",MONTH(G9934))</f>
        <v/>
      </c>
    </row>
    <row r="9935">
      <c r="A9935" s="24" t="n"/>
      <c r="B9935" s="24" t="n"/>
      <c r="C9935" s="24" t="n"/>
      <c r="D9935" s="24" t="n"/>
      <c r="E9935" s="24" t="n"/>
      <c r="F9935" s="25">
        <f>IF($E9935="","",DATE(IF($A9935="",nominal_year,$A9935),$B9935,$C9935)+($D9935-IF(LEFT(hour_conv,1)="1",1,0))/24)</f>
        <v/>
      </c>
      <c r="G9935" s="26">
        <f>IF(F9935="","",INT(F9935))</f>
        <v/>
      </c>
      <c r="H9935">
        <f>IF(G9935="","",IF(AND(MONTH(G9935)*100+DAY(G9935)&gt;=season_lo,MONTH(G9935)*100+DAY(G9935)&lt;=season_hi),1,0))</f>
        <v/>
      </c>
      <c r="I9935">
        <f>IF(G9935="","",G9935-first_day+1)</f>
        <v/>
      </c>
      <c r="J9935" s="27">
        <f>IF(I9935="","",INDEX(Daily!$J$2:$J$421,I9935))</f>
        <v/>
      </c>
      <c r="K9935" s="27">
        <f>IF(J9935="","",J9935+cat_offset)</f>
        <v/>
      </c>
      <c r="L9935" s="27">
        <f>IF(J9935="","",MAX(0,E9935-J9935)^2)</f>
        <v/>
      </c>
      <c r="M9935" s="27">
        <f>IF(J9935="","",MAX(0,E9935-(J9935+twcdh_off))^2)</f>
        <v/>
      </c>
      <c r="N9935" s="27">
        <f>IF(E9935="","",MAX(0,E9935-swcdh_thr)^2)</f>
        <v/>
      </c>
      <c r="O9935">
        <f>IF(K9935="","",ROUND(E9935-K9935,0))</f>
        <v/>
      </c>
      <c r="P9935">
        <f>IF(O9935="","",IF(O9935&gt;=1,O9935,0))</f>
        <v/>
      </c>
      <c r="Q9935" s="27">
        <f>IF(E9935="","",MAX(0,E9935-22))</f>
        <v/>
      </c>
      <c r="R9935" s="27">
        <f>IF(H9935=1,E9935,"")</f>
        <v/>
      </c>
      <c r="S9935" s="27">
        <f>IF(AND(H9935=1,J9935&lt;&gt;""),E9935-J9935,"")</f>
        <v/>
      </c>
      <c r="T9935">
        <f>IF(G9935="","",MONTH(G9935))</f>
        <v/>
      </c>
    </row>
    <row r="9936">
      <c r="A9936" s="24" t="n"/>
      <c r="B9936" s="24" t="n"/>
      <c r="C9936" s="24" t="n"/>
      <c r="D9936" s="24" t="n"/>
      <c r="E9936" s="24" t="n"/>
      <c r="F9936" s="25">
        <f>IF($E9936="","",DATE(IF($A9936="",nominal_year,$A9936),$B9936,$C9936)+($D9936-IF(LEFT(hour_conv,1)="1",1,0))/24)</f>
        <v/>
      </c>
      <c r="G9936" s="26">
        <f>IF(F9936="","",INT(F9936))</f>
        <v/>
      </c>
      <c r="H9936">
        <f>IF(G9936="","",IF(AND(MONTH(G9936)*100+DAY(G9936)&gt;=season_lo,MONTH(G9936)*100+DAY(G9936)&lt;=season_hi),1,0))</f>
        <v/>
      </c>
      <c r="I9936">
        <f>IF(G9936="","",G9936-first_day+1)</f>
        <v/>
      </c>
      <c r="J9936" s="27">
        <f>IF(I9936="","",INDEX(Daily!$J$2:$J$421,I9936))</f>
        <v/>
      </c>
      <c r="K9936" s="27">
        <f>IF(J9936="","",J9936+cat_offset)</f>
        <v/>
      </c>
      <c r="L9936" s="27">
        <f>IF(J9936="","",MAX(0,E9936-J9936)^2)</f>
        <v/>
      </c>
      <c r="M9936" s="27">
        <f>IF(J9936="","",MAX(0,E9936-(J9936+twcdh_off))^2)</f>
        <v/>
      </c>
      <c r="N9936" s="27">
        <f>IF(E9936="","",MAX(0,E9936-swcdh_thr)^2)</f>
        <v/>
      </c>
      <c r="O9936">
        <f>IF(K9936="","",ROUND(E9936-K9936,0))</f>
        <v/>
      </c>
      <c r="P9936">
        <f>IF(O9936="","",IF(O9936&gt;=1,O9936,0))</f>
        <v/>
      </c>
      <c r="Q9936" s="27">
        <f>IF(E9936="","",MAX(0,E9936-22))</f>
        <v/>
      </c>
      <c r="R9936" s="27">
        <f>IF(H9936=1,E9936,"")</f>
        <v/>
      </c>
      <c r="S9936" s="27">
        <f>IF(AND(H9936=1,J9936&lt;&gt;""),E9936-J9936,"")</f>
        <v/>
      </c>
      <c r="T9936">
        <f>IF(G9936="","",MONTH(G9936))</f>
        <v/>
      </c>
    </row>
    <row r="9937">
      <c r="A9937" s="24" t="n"/>
      <c r="B9937" s="24" t="n"/>
      <c r="C9937" s="24" t="n"/>
      <c r="D9937" s="24" t="n"/>
      <c r="E9937" s="24" t="n"/>
      <c r="F9937" s="25">
        <f>IF($E9937="","",DATE(IF($A9937="",nominal_year,$A9937),$B9937,$C9937)+($D9937-IF(LEFT(hour_conv,1)="1",1,0))/24)</f>
        <v/>
      </c>
      <c r="G9937" s="26">
        <f>IF(F9937="","",INT(F9937))</f>
        <v/>
      </c>
      <c r="H9937">
        <f>IF(G9937="","",IF(AND(MONTH(G9937)*100+DAY(G9937)&gt;=season_lo,MONTH(G9937)*100+DAY(G9937)&lt;=season_hi),1,0))</f>
        <v/>
      </c>
      <c r="I9937">
        <f>IF(G9937="","",G9937-first_day+1)</f>
        <v/>
      </c>
      <c r="J9937" s="27">
        <f>IF(I9937="","",INDEX(Daily!$J$2:$J$421,I9937))</f>
        <v/>
      </c>
      <c r="K9937" s="27">
        <f>IF(J9937="","",J9937+cat_offset)</f>
        <v/>
      </c>
      <c r="L9937" s="27">
        <f>IF(J9937="","",MAX(0,E9937-J9937)^2)</f>
        <v/>
      </c>
      <c r="M9937" s="27">
        <f>IF(J9937="","",MAX(0,E9937-(J9937+twcdh_off))^2)</f>
        <v/>
      </c>
      <c r="N9937" s="27">
        <f>IF(E9937="","",MAX(0,E9937-swcdh_thr)^2)</f>
        <v/>
      </c>
      <c r="O9937">
        <f>IF(K9937="","",ROUND(E9937-K9937,0))</f>
        <v/>
      </c>
      <c r="P9937">
        <f>IF(O9937="","",IF(O9937&gt;=1,O9937,0))</f>
        <v/>
      </c>
      <c r="Q9937" s="27">
        <f>IF(E9937="","",MAX(0,E9937-22))</f>
        <v/>
      </c>
      <c r="R9937" s="27">
        <f>IF(H9937=1,E9937,"")</f>
        <v/>
      </c>
      <c r="S9937" s="27">
        <f>IF(AND(H9937=1,J9937&lt;&gt;""),E9937-J9937,"")</f>
        <v/>
      </c>
      <c r="T9937">
        <f>IF(G9937="","",MONTH(G9937))</f>
        <v/>
      </c>
    </row>
    <row r="9938">
      <c r="A9938" s="24" t="n"/>
      <c r="B9938" s="24" t="n"/>
      <c r="C9938" s="24" t="n"/>
      <c r="D9938" s="24" t="n"/>
      <c r="E9938" s="24" t="n"/>
      <c r="F9938" s="25">
        <f>IF($E9938="","",DATE(IF($A9938="",nominal_year,$A9938),$B9938,$C9938)+($D9938-IF(LEFT(hour_conv,1)="1",1,0))/24)</f>
        <v/>
      </c>
      <c r="G9938" s="26">
        <f>IF(F9938="","",INT(F9938))</f>
        <v/>
      </c>
      <c r="H9938">
        <f>IF(G9938="","",IF(AND(MONTH(G9938)*100+DAY(G9938)&gt;=season_lo,MONTH(G9938)*100+DAY(G9938)&lt;=season_hi),1,0))</f>
        <v/>
      </c>
      <c r="I9938">
        <f>IF(G9938="","",G9938-first_day+1)</f>
        <v/>
      </c>
      <c r="J9938" s="27">
        <f>IF(I9938="","",INDEX(Daily!$J$2:$J$421,I9938))</f>
        <v/>
      </c>
      <c r="K9938" s="27">
        <f>IF(J9938="","",J9938+cat_offset)</f>
        <v/>
      </c>
      <c r="L9938" s="27">
        <f>IF(J9938="","",MAX(0,E9938-J9938)^2)</f>
        <v/>
      </c>
      <c r="M9938" s="27">
        <f>IF(J9938="","",MAX(0,E9938-(J9938+twcdh_off))^2)</f>
        <v/>
      </c>
      <c r="N9938" s="27">
        <f>IF(E9938="","",MAX(0,E9938-swcdh_thr)^2)</f>
        <v/>
      </c>
      <c r="O9938">
        <f>IF(K9938="","",ROUND(E9938-K9938,0))</f>
        <v/>
      </c>
      <c r="P9938">
        <f>IF(O9938="","",IF(O9938&gt;=1,O9938,0))</f>
        <v/>
      </c>
      <c r="Q9938" s="27">
        <f>IF(E9938="","",MAX(0,E9938-22))</f>
        <v/>
      </c>
      <c r="R9938" s="27">
        <f>IF(H9938=1,E9938,"")</f>
        <v/>
      </c>
      <c r="S9938" s="27">
        <f>IF(AND(H9938=1,J9938&lt;&gt;""),E9938-J9938,"")</f>
        <v/>
      </c>
      <c r="T9938">
        <f>IF(G9938="","",MONTH(G9938))</f>
        <v/>
      </c>
    </row>
    <row r="9939">
      <c r="A9939" s="24" t="n"/>
      <c r="B9939" s="24" t="n"/>
      <c r="C9939" s="24" t="n"/>
      <c r="D9939" s="24" t="n"/>
      <c r="E9939" s="24" t="n"/>
      <c r="F9939" s="25">
        <f>IF($E9939="","",DATE(IF($A9939="",nominal_year,$A9939),$B9939,$C9939)+($D9939-IF(LEFT(hour_conv,1)="1",1,0))/24)</f>
        <v/>
      </c>
      <c r="G9939" s="26">
        <f>IF(F9939="","",INT(F9939))</f>
        <v/>
      </c>
      <c r="H9939">
        <f>IF(G9939="","",IF(AND(MONTH(G9939)*100+DAY(G9939)&gt;=season_lo,MONTH(G9939)*100+DAY(G9939)&lt;=season_hi),1,0))</f>
        <v/>
      </c>
      <c r="I9939">
        <f>IF(G9939="","",G9939-first_day+1)</f>
        <v/>
      </c>
      <c r="J9939" s="27">
        <f>IF(I9939="","",INDEX(Daily!$J$2:$J$421,I9939))</f>
        <v/>
      </c>
      <c r="K9939" s="27">
        <f>IF(J9939="","",J9939+cat_offset)</f>
        <v/>
      </c>
      <c r="L9939" s="27">
        <f>IF(J9939="","",MAX(0,E9939-J9939)^2)</f>
        <v/>
      </c>
      <c r="M9939" s="27">
        <f>IF(J9939="","",MAX(0,E9939-(J9939+twcdh_off))^2)</f>
        <v/>
      </c>
      <c r="N9939" s="27">
        <f>IF(E9939="","",MAX(0,E9939-swcdh_thr)^2)</f>
        <v/>
      </c>
      <c r="O9939">
        <f>IF(K9939="","",ROUND(E9939-K9939,0))</f>
        <v/>
      </c>
      <c r="P9939">
        <f>IF(O9939="","",IF(O9939&gt;=1,O9939,0))</f>
        <v/>
      </c>
      <c r="Q9939" s="27">
        <f>IF(E9939="","",MAX(0,E9939-22))</f>
        <v/>
      </c>
      <c r="R9939" s="27">
        <f>IF(H9939=1,E9939,"")</f>
        <v/>
      </c>
      <c r="S9939" s="27">
        <f>IF(AND(H9939=1,J9939&lt;&gt;""),E9939-J9939,"")</f>
        <v/>
      </c>
      <c r="T9939">
        <f>IF(G9939="","",MONTH(G9939))</f>
        <v/>
      </c>
    </row>
    <row r="9940">
      <c r="A9940" s="24" t="n"/>
      <c r="B9940" s="24" t="n"/>
      <c r="C9940" s="24" t="n"/>
      <c r="D9940" s="24" t="n"/>
      <c r="E9940" s="24" t="n"/>
      <c r="F9940" s="25">
        <f>IF($E9940="","",DATE(IF($A9940="",nominal_year,$A9940),$B9940,$C9940)+($D9940-IF(LEFT(hour_conv,1)="1",1,0))/24)</f>
        <v/>
      </c>
      <c r="G9940" s="26">
        <f>IF(F9940="","",INT(F9940))</f>
        <v/>
      </c>
      <c r="H9940">
        <f>IF(G9940="","",IF(AND(MONTH(G9940)*100+DAY(G9940)&gt;=season_lo,MONTH(G9940)*100+DAY(G9940)&lt;=season_hi),1,0))</f>
        <v/>
      </c>
      <c r="I9940">
        <f>IF(G9940="","",G9940-first_day+1)</f>
        <v/>
      </c>
      <c r="J9940" s="27">
        <f>IF(I9940="","",INDEX(Daily!$J$2:$J$421,I9940))</f>
        <v/>
      </c>
      <c r="K9940" s="27">
        <f>IF(J9940="","",J9940+cat_offset)</f>
        <v/>
      </c>
      <c r="L9940" s="27">
        <f>IF(J9940="","",MAX(0,E9940-J9940)^2)</f>
        <v/>
      </c>
      <c r="M9940" s="27">
        <f>IF(J9940="","",MAX(0,E9940-(J9940+twcdh_off))^2)</f>
        <v/>
      </c>
      <c r="N9940" s="27">
        <f>IF(E9940="","",MAX(0,E9940-swcdh_thr)^2)</f>
        <v/>
      </c>
      <c r="O9940">
        <f>IF(K9940="","",ROUND(E9940-K9940,0))</f>
        <v/>
      </c>
      <c r="P9940">
        <f>IF(O9940="","",IF(O9940&gt;=1,O9940,0))</f>
        <v/>
      </c>
      <c r="Q9940" s="27">
        <f>IF(E9940="","",MAX(0,E9940-22))</f>
        <v/>
      </c>
      <c r="R9940" s="27">
        <f>IF(H9940=1,E9940,"")</f>
        <v/>
      </c>
      <c r="S9940" s="27">
        <f>IF(AND(H9940=1,J9940&lt;&gt;""),E9940-J9940,"")</f>
        <v/>
      </c>
      <c r="T9940">
        <f>IF(G9940="","",MONTH(G9940))</f>
        <v/>
      </c>
    </row>
    <row r="9941">
      <c r="A9941" s="24" t="n"/>
      <c r="B9941" s="24" t="n"/>
      <c r="C9941" s="24" t="n"/>
      <c r="D9941" s="24" t="n"/>
      <c r="E9941" s="24" t="n"/>
      <c r="F9941" s="25">
        <f>IF($E9941="","",DATE(IF($A9941="",nominal_year,$A9941),$B9941,$C9941)+($D9941-IF(LEFT(hour_conv,1)="1",1,0))/24)</f>
        <v/>
      </c>
      <c r="G9941" s="26">
        <f>IF(F9941="","",INT(F9941))</f>
        <v/>
      </c>
      <c r="H9941">
        <f>IF(G9941="","",IF(AND(MONTH(G9941)*100+DAY(G9941)&gt;=season_lo,MONTH(G9941)*100+DAY(G9941)&lt;=season_hi),1,0))</f>
        <v/>
      </c>
      <c r="I9941">
        <f>IF(G9941="","",G9941-first_day+1)</f>
        <v/>
      </c>
      <c r="J9941" s="27">
        <f>IF(I9941="","",INDEX(Daily!$J$2:$J$421,I9941))</f>
        <v/>
      </c>
      <c r="K9941" s="27">
        <f>IF(J9941="","",J9941+cat_offset)</f>
        <v/>
      </c>
      <c r="L9941" s="27">
        <f>IF(J9941="","",MAX(0,E9941-J9941)^2)</f>
        <v/>
      </c>
      <c r="M9941" s="27">
        <f>IF(J9941="","",MAX(0,E9941-(J9941+twcdh_off))^2)</f>
        <v/>
      </c>
      <c r="N9941" s="27">
        <f>IF(E9941="","",MAX(0,E9941-swcdh_thr)^2)</f>
        <v/>
      </c>
      <c r="O9941">
        <f>IF(K9941="","",ROUND(E9941-K9941,0))</f>
        <v/>
      </c>
      <c r="P9941">
        <f>IF(O9941="","",IF(O9941&gt;=1,O9941,0))</f>
        <v/>
      </c>
      <c r="Q9941" s="27">
        <f>IF(E9941="","",MAX(0,E9941-22))</f>
        <v/>
      </c>
      <c r="R9941" s="27">
        <f>IF(H9941=1,E9941,"")</f>
        <v/>
      </c>
      <c r="S9941" s="27">
        <f>IF(AND(H9941=1,J9941&lt;&gt;""),E9941-J9941,"")</f>
        <v/>
      </c>
      <c r="T9941">
        <f>IF(G9941="","",MONTH(G9941))</f>
        <v/>
      </c>
    </row>
    <row r="9942">
      <c r="A9942" s="24" t="n"/>
      <c r="B9942" s="24" t="n"/>
      <c r="C9942" s="24" t="n"/>
      <c r="D9942" s="24" t="n"/>
      <c r="E9942" s="24" t="n"/>
      <c r="F9942" s="25">
        <f>IF($E9942="","",DATE(IF($A9942="",nominal_year,$A9942),$B9942,$C9942)+($D9942-IF(LEFT(hour_conv,1)="1",1,0))/24)</f>
        <v/>
      </c>
      <c r="G9942" s="26">
        <f>IF(F9942="","",INT(F9942))</f>
        <v/>
      </c>
      <c r="H9942">
        <f>IF(G9942="","",IF(AND(MONTH(G9942)*100+DAY(G9942)&gt;=season_lo,MONTH(G9942)*100+DAY(G9942)&lt;=season_hi),1,0))</f>
        <v/>
      </c>
      <c r="I9942">
        <f>IF(G9942="","",G9942-first_day+1)</f>
        <v/>
      </c>
      <c r="J9942" s="27">
        <f>IF(I9942="","",INDEX(Daily!$J$2:$J$421,I9942))</f>
        <v/>
      </c>
      <c r="K9942" s="27">
        <f>IF(J9942="","",J9942+cat_offset)</f>
        <v/>
      </c>
      <c r="L9942" s="27">
        <f>IF(J9942="","",MAX(0,E9942-J9942)^2)</f>
        <v/>
      </c>
      <c r="M9942" s="27">
        <f>IF(J9942="","",MAX(0,E9942-(J9942+twcdh_off))^2)</f>
        <v/>
      </c>
      <c r="N9942" s="27">
        <f>IF(E9942="","",MAX(0,E9942-swcdh_thr)^2)</f>
        <v/>
      </c>
      <c r="O9942">
        <f>IF(K9942="","",ROUND(E9942-K9942,0))</f>
        <v/>
      </c>
      <c r="P9942">
        <f>IF(O9942="","",IF(O9942&gt;=1,O9942,0))</f>
        <v/>
      </c>
      <c r="Q9942" s="27">
        <f>IF(E9942="","",MAX(0,E9942-22))</f>
        <v/>
      </c>
      <c r="R9942" s="27">
        <f>IF(H9942=1,E9942,"")</f>
        <v/>
      </c>
      <c r="S9942" s="27">
        <f>IF(AND(H9942=1,J9942&lt;&gt;""),E9942-J9942,"")</f>
        <v/>
      </c>
      <c r="T9942">
        <f>IF(G9942="","",MONTH(G9942))</f>
        <v/>
      </c>
    </row>
    <row r="9943">
      <c r="A9943" s="24" t="n"/>
      <c r="B9943" s="24" t="n"/>
      <c r="C9943" s="24" t="n"/>
      <c r="D9943" s="24" t="n"/>
      <c r="E9943" s="24" t="n"/>
      <c r="F9943" s="25">
        <f>IF($E9943="","",DATE(IF($A9943="",nominal_year,$A9943),$B9943,$C9943)+($D9943-IF(LEFT(hour_conv,1)="1",1,0))/24)</f>
        <v/>
      </c>
      <c r="G9943" s="26">
        <f>IF(F9943="","",INT(F9943))</f>
        <v/>
      </c>
      <c r="H9943">
        <f>IF(G9943="","",IF(AND(MONTH(G9943)*100+DAY(G9943)&gt;=season_lo,MONTH(G9943)*100+DAY(G9943)&lt;=season_hi),1,0))</f>
        <v/>
      </c>
      <c r="I9943">
        <f>IF(G9943="","",G9943-first_day+1)</f>
        <v/>
      </c>
      <c r="J9943" s="27">
        <f>IF(I9943="","",INDEX(Daily!$J$2:$J$421,I9943))</f>
        <v/>
      </c>
      <c r="K9943" s="27">
        <f>IF(J9943="","",J9943+cat_offset)</f>
        <v/>
      </c>
      <c r="L9943" s="27">
        <f>IF(J9943="","",MAX(0,E9943-J9943)^2)</f>
        <v/>
      </c>
      <c r="M9943" s="27">
        <f>IF(J9943="","",MAX(0,E9943-(J9943+twcdh_off))^2)</f>
        <v/>
      </c>
      <c r="N9943" s="27">
        <f>IF(E9943="","",MAX(0,E9943-swcdh_thr)^2)</f>
        <v/>
      </c>
      <c r="O9943">
        <f>IF(K9943="","",ROUND(E9943-K9943,0))</f>
        <v/>
      </c>
      <c r="P9943">
        <f>IF(O9943="","",IF(O9943&gt;=1,O9943,0))</f>
        <v/>
      </c>
      <c r="Q9943" s="27">
        <f>IF(E9943="","",MAX(0,E9943-22))</f>
        <v/>
      </c>
      <c r="R9943" s="27">
        <f>IF(H9943=1,E9943,"")</f>
        <v/>
      </c>
      <c r="S9943" s="27">
        <f>IF(AND(H9943=1,J9943&lt;&gt;""),E9943-J9943,"")</f>
        <v/>
      </c>
      <c r="T9943">
        <f>IF(G9943="","",MONTH(G9943))</f>
        <v/>
      </c>
    </row>
    <row r="9944">
      <c r="A9944" s="24" t="n"/>
      <c r="B9944" s="24" t="n"/>
      <c r="C9944" s="24" t="n"/>
      <c r="D9944" s="24" t="n"/>
      <c r="E9944" s="24" t="n"/>
      <c r="F9944" s="25">
        <f>IF($E9944="","",DATE(IF($A9944="",nominal_year,$A9944),$B9944,$C9944)+($D9944-IF(LEFT(hour_conv,1)="1",1,0))/24)</f>
        <v/>
      </c>
      <c r="G9944" s="26">
        <f>IF(F9944="","",INT(F9944))</f>
        <v/>
      </c>
      <c r="H9944">
        <f>IF(G9944="","",IF(AND(MONTH(G9944)*100+DAY(G9944)&gt;=season_lo,MONTH(G9944)*100+DAY(G9944)&lt;=season_hi),1,0))</f>
        <v/>
      </c>
      <c r="I9944">
        <f>IF(G9944="","",G9944-first_day+1)</f>
        <v/>
      </c>
      <c r="J9944" s="27">
        <f>IF(I9944="","",INDEX(Daily!$J$2:$J$421,I9944))</f>
        <v/>
      </c>
      <c r="K9944" s="27">
        <f>IF(J9944="","",J9944+cat_offset)</f>
        <v/>
      </c>
      <c r="L9944" s="27">
        <f>IF(J9944="","",MAX(0,E9944-J9944)^2)</f>
        <v/>
      </c>
      <c r="M9944" s="27">
        <f>IF(J9944="","",MAX(0,E9944-(J9944+twcdh_off))^2)</f>
        <v/>
      </c>
      <c r="N9944" s="27">
        <f>IF(E9944="","",MAX(0,E9944-swcdh_thr)^2)</f>
        <v/>
      </c>
      <c r="O9944">
        <f>IF(K9944="","",ROUND(E9944-K9944,0))</f>
        <v/>
      </c>
      <c r="P9944">
        <f>IF(O9944="","",IF(O9944&gt;=1,O9944,0))</f>
        <v/>
      </c>
      <c r="Q9944" s="27">
        <f>IF(E9944="","",MAX(0,E9944-22))</f>
        <v/>
      </c>
      <c r="R9944" s="27">
        <f>IF(H9944=1,E9944,"")</f>
        <v/>
      </c>
      <c r="S9944" s="27">
        <f>IF(AND(H9944=1,J9944&lt;&gt;""),E9944-J9944,"")</f>
        <v/>
      </c>
      <c r="T9944">
        <f>IF(G9944="","",MONTH(G9944))</f>
        <v/>
      </c>
    </row>
    <row r="9945">
      <c r="A9945" s="24" t="n"/>
      <c r="B9945" s="24" t="n"/>
      <c r="C9945" s="24" t="n"/>
      <c r="D9945" s="24" t="n"/>
      <c r="E9945" s="24" t="n"/>
      <c r="F9945" s="25">
        <f>IF($E9945="","",DATE(IF($A9945="",nominal_year,$A9945),$B9945,$C9945)+($D9945-IF(LEFT(hour_conv,1)="1",1,0))/24)</f>
        <v/>
      </c>
      <c r="G9945" s="26">
        <f>IF(F9945="","",INT(F9945))</f>
        <v/>
      </c>
      <c r="H9945">
        <f>IF(G9945="","",IF(AND(MONTH(G9945)*100+DAY(G9945)&gt;=season_lo,MONTH(G9945)*100+DAY(G9945)&lt;=season_hi),1,0))</f>
        <v/>
      </c>
      <c r="I9945">
        <f>IF(G9945="","",G9945-first_day+1)</f>
        <v/>
      </c>
      <c r="J9945" s="27">
        <f>IF(I9945="","",INDEX(Daily!$J$2:$J$421,I9945))</f>
        <v/>
      </c>
      <c r="K9945" s="27">
        <f>IF(J9945="","",J9945+cat_offset)</f>
        <v/>
      </c>
      <c r="L9945" s="27">
        <f>IF(J9945="","",MAX(0,E9945-J9945)^2)</f>
        <v/>
      </c>
      <c r="M9945" s="27">
        <f>IF(J9945="","",MAX(0,E9945-(J9945+twcdh_off))^2)</f>
        <v/>
      </c>
      <c r="N9945" s="27">
        <f>IF(E9945="","",MAX(0,E9945-swcdh_thr)^2)</f>
        <v/>
      </c>
      <c r="O9945">
        <f>IF(K9945="","",ROUND(E9945-K9945,0))</f>
        <v/>
      </c>
      <c r="P9945">
        <f>IF(O9945="","",IF(O9945&gt;=1,O9945,0))</f>
        <v/>
      </c>
      <c r="Q9945" s="27">
        <f>IF(E9945="","",MAX(0,E9945-22))</f>
        <v/>
      </c>
      <c r="R9945" s="27">
        <f>IF(H9945=1,E9945,"")</f>
        <v/>
      </c>
      <c r="S9945" s="27">
        <f>IF(AND(H9945=1,J9945&lt;&gt;""),E9945-J9945,"")</f>
        <v/>
      </c>
      <c r="T9945">
        <f>IF(G9945="","",MONTH(G9945))</f>
        <v/>
      </c>
    </row>
    <row r="9946">
      <c r="A9946" s="24" t="n"/>
      <c r="B9946" s="24" t="n"/>
      <c r="C9946" s="24" t="n"/>
      <c r="D9946" s="24" t="n"/>
      <c r="E9946" s="24" t="n"/>
      <c r="F9946" s="25">
        <f>IF($E9946="","",DATE(IF($A9946="",nominal_year,$A9946),$B9946,$C9946)+($D9946-IF(LEFT(hour_conv,1)="1",1,0))/24)</f>
        <v/>
      </c>
      <c r="G9946" s="26">
        <f>IF(F9946="","",INT(F9946))</f>
        <v/>
      </c>
      <c r="H9946">
        <f>IF(G9946="","",IF(AND(MONTH(G9946)*100+DAY(G9946)&gt;=season_lo,MONTH(G9946)*100+DAY(G9946)&lt;=season_hi),1,0))</f>
        <v/>
      </c>
      <c r="I9946">
        <f>IF(G9946="","",G9946-first_day+1)</f>
        <v/>
      </c>
      <c r="J9946" s="27">
        <f>IF(I9946="","",INDEX(Daily!$J$2:$J$421,I9946))</f>
        <v/>
      </c>
      <c r="K9946" s="27">
        <f>IF(J9946="","",J9946+cat_offset)</f>
        <v/>
      </c>
      <c r="L9946" s="27">
        <f>IF(J9946="","",MAX(0,E9946-J9946)^2)</f>
        <v/>
      </c>
      <c r="M9946" s="27">
        <f>IF(J9946="","",MAX(0,E9946-(J9946+twcdh_off))^2)</f>
        <v/>
      </c>
      <c r="N9946" s="27">
        <f>IF(E9946="","",MAX(0,E9946-swcdh_thr)^2)</f>
        <v/>
      </c>
      <c r="O9946">
        <f>IF(K9946="","",ROUND(E9946-K9946,0))</f>
        <v/>
      </c>
      <c r="P9946">
        <f>IF(O9946="","",IF(O9946&gt;=1,O9946,0))</f>
        <v/>
      </c>
      <c r="Q9946" s="27">
        <f>IF(E9946="","",MAX(0,E9946-22))</f>
        <v/>
      </c>
      <c r="R9946" s="27">
        <f>IF(H9946=1,E9946,"")</f>
        <v/>
      </c>
      <c r="S9946" s="27">
        <f>IF(AND(H9946=1,J9946&lt;&gt;""),E9946-J9946,"")</f>
        <v/>
      </c>
      <c r="T9946">
        <f>IF(G9946="","",MONTH(G9946))</f>
        <v/>
      </c>
    </row>
    <row r="9947">
      <c r="A9947" s="24" t="n"/>
      <c r="B9947" s="24" t="n"/>
      <c r="C9947" s="24" t="n"/>
      <c r="D9947" s="24" t="n"/>
      <c r="E9947" s="24" t="n"/>
      <c r="F9947" s="25">
        <f>IF($E9947="","",DATE(IF($A9947="",nominal_year,$A9947),$B9947,$C9947)+($D9947-IF(LEFT(hour_conv,1)="1",1,0))/24)</f>
        <v/>
      </c>
      <c r="G9947" s="26">
        <f>IF(F9947="","",INT(F9947))</f>
        <v/>
      </c>
      <c r="H9947">
        <f>IF(G9947="","",IF(AND(MONTH(G9947)*100+DAY(G9947)&gt;=season_lo,MONTH(G9947)*100+DAY(G9947)&lt;=season_hi),1,0))</f>
        <v/>
      </c>
      <c r="I9947">
        <f>IF(G9947="","",G9947-first_day+1)</f>
        <v/>
      </c>
      <c r="J9947" s="27">
        <f>IF(I9947="","",INDEX(Daily!$J$2:$J$421,I9947))</f>
        <v/>
      </c>
      <c r="K9947" s="27">
        <f>IF(J9947="","",J9947+cat_offset)</f>
        <v/>
      </c>
      <c r="L9947" s="27">
        <f>IF(J9947="","",MAX(0,E9947-J9947)^2)</f>
        <v/>
      </c>
      <c r="M9947" s="27">
        <f>IF(J9947="","",MAX(0,E9947-(J9947+twcdh_off))^2)</f>
        <v/>
      </c>
      <c r="N9947" s="27">
        <f>IF(E9947="","",MAX(0,E9947-swcdh_thr)^2)</f>
        <v/>
      </c>
      <c r="O9947">
        <f>IF(K9947="","",ROUND(E9947-K9947,0))</f>
        <v/>
      </c>
      <c r="P9947">
        <f>IF(O9947="","",IF(O9947&gt;=1,O9947,0))</f>
        <v/>
      </c>
      <c r="Q9947" s="27">
        <f>IF(E9947="","",MAX(0,E9947-22))</f>
        <v/>
      </c>
      <c r="R9947" s="27">
        <f>IF(H9947=1,E9947,"")</f>
        <v/>
      </c>
      <c r="S9947" s="27">
        <f>IF(AND(H9947=1,J9947&lt;&gt;""),E9947-J9947,"")</f>
        <v/>
      </c>
      <c r="T9947">
        <f>IF(G9947="","",MONTH(G9947))</f>
        <v/>
      </c>
    </row>
    <row r="9948">
      <c r="A9948" s="24" t="n"/>
      <c r="B9948" s="24" t="n"/>
      <c r="C9948" s="24" t="n"/>
      <c r="D9948" s="24" t="n"/>
      <c r="E9948" s="24" t="n"/>
      <c r="F9948" s="25">
        <f>IF($E9948="","",DATE(IF($A9948="",nominal_year,$A9948),$B9948,$C9948)+($D9948-IF(LEFT(hour_conv,1)="1",1,0))/24)</f>
        <v/>
      </c>
      <c r="G9948" s="26">
        <f>IF(F9948="","",INT(F9948))</f>
        <v/>
      </c>
      <c r="H9948">
        <f>IF(G9948="","",IF(AND(MONTH(G9948)*100+DAY(G9948)&gt;=season_lo,MONTH(G9948)*100+DAY(G9948)&lt;=season_hi),1,0))</f>
        <v/>
      </c>
      <c r="I9948">
        <f>IF(G9948="","",G9948-first_day+1)</f>
        <v/>
      </c>
      <c r="J9948" s="27">
        <f>IF(I9948="","",INDEX(Daily!$J$2:$J$421,I9948))</f>
        <v/>
      </c>
      <c r="K9948" s="27">
        <f>IF(J9948="","",J9948+cat_offset)</f>
        <v/>
      </c>
      <c r="L9948" s="27">
        <f>IF(J9948="","",MAX(0,E9948-J9948)^2)</f>
        <v/>
      </c>
      <c r="M9948" s="27">
        <f>IF(J9948="","",MAX(0,E9948-(J9948+twcdh_off))^2)</f>
        <v/>
      </c>
      <c r="N9948" s="27">
        <f>IF(E9948="","",MAX(0,E9948-swcdh_thr)^2)</f>
        <v/>
      </c>
      <c r="O9948">
        <f>IF(K9948="","",ROUND(E9948-K9948,0))</f>
        <v/>
      </c>
      <c r="P9948">
        <f>IF(O9948="","",IF(O9948&gt;=1,O9948,0))</f>
        <v/>
      </c>
      <c r="Q9948" s="27">
        <f>IF(E9948="","",MAX(0,E9948-22))</f>
        <v/>
      </c>
      <c r="R9948" s="27">
        <f>IF(H9948=1,E9948,"")</f>
        <v/>
      </c>
      <c r="S9948" s="27">
        <f>IF(AND(H9948=1,J9948&lt;&gt;""),E9948-J9948,"")</f>
        <v/>
      </c>
      <c r="T9948">
        <f>IF(G9948="","",MONTH(G9948))</f>
        <v/>
      </c>
    </row>
    <row r="9949">
      <c r="A9949" s="24" t="n"/>
      <c r="B9949" s="24" t="n"/>
      <c r="C9949" s="24" t="n"/>
      <c r="D9949" s="24" t="n"/>
      <c r="E9949" s="24" t="n"/>
      <c r="F9949" s="25">
        <f>IF($E9949="","",DATE(IF($A9949="",nominal_year,$A9949),$B9949,$C9949)+($D9949-IF(LEFT(hour_conv,1)="1",1,0))/24)</f>
        <v/>
      </c>
      <c r="G9949" s="26">
        <f>IF(F9949="","",INT(F9949))</f>
        <v/>
      </c>
      <c r="H9949">
        <f>IF(G9949="","",IF(AND(MONTH(G9949)*100+DAY(G9949)&gt;=season_lo,MONTH(G9949)*100+DAY(G9949)&lt;=season_hi),1,0))</f>
        <v/>
      </c>
      <c r="I9949">
        <f>IF(G9949="","",G9949-first_day+1)</f>
        <v/>
      </c>
      <c r="J9949" s="27">
        <f>IF(I9949="","",INDEX(Daily!$J$2:$J$421,I9949))</f>
        <v/>
      </c>
      <c r="K9949" s="27">
        <f>IF(J9949="","",J9949+cat_offset)</f>
        <v/>
      </c>
      <c r="L9949" s="27">
        <f>IF(J9949="","",MAX(0,E9949-J9949)^2)</f>
        <v/>
      </c>
      <c r="M9949" s="27">
        <f>IF(J9949="","",MAX(0,E9949-(J9949+twcdh_off))^2)</f>
        <v/>
      </c>
      <c r="N9949" s="27">
        <f>IF(E9949="","",MAX(0,E9949-swcdh_thr)^2)</f>
        <v/>
      </c>
      <c r="O9949">
        <f>IF(K9949="","",ROUND(E9949-K9949,0))</f>
        <v/>
      </c>
      <c r="P9949">
        <f>IF(O9949="","",IF(O9949&gt;=1,O9949,0))</f>
        <v/>
      </c>
      <c r="Q9949" s="27">
        <f>IF(E9949="","",MAX(0,E9949-22))</f>
        <v/>
      </c>
      <c r="R9949" s="27">
        <f>IF(H9949=1,E9949,"")</f>
        <v/>
      </c>
      <c r="S9949" s="27">
        <f>IF(AND(H9949=1,J9949&lt;&gt;""),E9949-J9949,"")</f>
        <v/>
      </c>
      <c r="T9949">
        <f>IF(G9949="","",MONTH(G9949))</f>
        <v/>
      </c>
    </row>
    <row r="9950">
      <c r="A9950" s="24" t="n"/>
      <c r="B9950" s="24" t="n"/>
      <c r="C9950" s="24" t="n"/>
      <c r="D9950" s="24" t="n"/>
      <c r="E9950" s="24" t="n"/>
      <c r="F9950" s="25">
        <f>IF($E9950="","",DATE(IF($A9950="",nominal_year,$A9950),$B9950,$C9950)+($D9950-IF(LEFT(hour_conv,1)="1",1,0))/24)</f>
        <v/>
      </c>
      <c r="G9950" s="26">
        <f>IF(F9950="","",INT(F9950))</f>
        <v/>
      </c>
      <c r="H9950">
        <f>IF(G9950="","",IF(AND(MONTH(G9950)*100+DAY(G9950)&gt;=season_lo,MONTH(G9950)*100+DAY(G9950)&lt;=season_hi),1,0))</f>
        <v/>
      </c>
      <c r="I9950">
        <f>IF(G9950="","",G9950-first_day+1)</f>
        <v/>
      </c>
      <c r="J9950" s="27">
        <f>IF(I9950="","",INDEX(Daily!$J$2:$J$421,I9950))</f>
        <v/>
      </c>
      <c r="K9950" s="27">
        <f>IF(J9950="","",J9950+cat_offset)</f>
        <v/>
      </c>
      <c r="L9950" s="27">
        <f>IF(J9950="","",MAX(0,E9950-J9950)^2)</f>
        <v/>
      </c>
      <c r="M9950" s="27">
        <f>IF(J9950="","",MAX(0,E9950-(J9950+twcdh_off))^2)</f>
        <v/>
      </c>
      <c r="N9950" s="27">
        <f>IF(E9950="","",MAX(0,E9950-swcdh_thr)^2)</f>
        <v/>
      </c>
      <c r="O9950">
        <f>IF(K9950="","",ROUND(E9950-K9950,0))</f>
        <v/>
      </c>
      <c r="P9950">
        <f>IF(O9950="","",IF(O9950&gt;=1,O9950,0))</f>
        <v/>
      </c>
      <c r="Q9950" s="27">
        <f>IF(E9950="","",MAX(0,E9950-22))</f>
        <v/>
      </c>
      <c r="R9950" s="27">
        <f>IF(H9950=1,E9950,"")</f>
        <v/>
      </c>
      <c r="S9950" s="27">
        <f>IF(AND(H9950=1,J9950&lt;&gt;""),E9950-J9950,"")</f>
        <v/>
      </c>
      <c r="T9950">
        <f>IF(G9950="","",MONTH(G9950))</f>
        <v/>
      </c>
    </row>
    <row r="9951">
      <c r="A9951" s="24" t="n"/>
      <c r="B9951" s="24" t="n"/>
      <c r="C9951" s="24" t="n"/>
      <c r="D9951" s="24" t="n"/>
      <c r="E9951" s="24" t="n"/>
      <c r="F9951" s="25">
        <f>IF($E9951="","",DATE(IF($A9951="",nominal_year,$A9951),$B9951,$C9951)+($D9951-IF(LEFT(hour_conv,1)="1",1,0))/24)</f>
        <v/>
      </c>
      <c r="G9951" s="26">
        <f>IF(F9951="","",INT(F9951))</f>
        <v/>
      </c>
      <c r="H9951">
        <f>IF(G9951="","",IF(AND(MONTH(G9951)*100+DAY(G9951)&gt;=season_lo,MONTH(G9951)*100+DAY(G9951)&lt;=season_hi),1,0))</f>
        <v/>
      </c>
      <c r="I9951">
        <f>IF(G9951="","",G9951-first_day+1)</f>
        <v/>
      </c>
      <c r="J9951" s="27">
        <f>IF(I9951="","",INDEX(Daily!$J$2:$J$421,I9951))</f>
        <v/>
      </c>
      <c r="K9951" s="27">
        <f>IF(J9951="","",J9951+cat_offset)</f>
        <v/>
      </c>
      <c r="L9951" s="27">
        <f>IF(J9951="","",MAX(0,E9951-J9951)^2)</f>
        <v/>
      </c>
      <c r="M9951" s="27">
        <f>IF(J9951="","",MAX(0,E9951-(J9951+twcdh_off))^2)</f>
        <v/>
      </c>
      <c r="N9951" s="27">
        <f>IF(E9951="","",MAX(0,E9951-swcdh_thr)^2)</f>
        <v/>
      </c>
      <c r="O9951">
        <f>IF(K9951="","",ROUND(E9951-K9951,0))</f>
        <v/>
      </c>
      <c r="P9951">
        <f>IF(O9951="","",IF(O9951&gt;=1,O9951,0))</f>
        <v/>
      </c>
      <c r="Q9951" s="27">
        <f>IF(E9951="","",MAX(0,E9951-22))</f>
        <v/>
      </c>
      <c r="R9951" s="27">
        <f>IF(H9951=1,E9951,"")</f>
        <v/>
      </c>
      <c r="S9951" s="27">
        <f>IF(AND(H9951=1,J9951&lt;&gt;""),E9951-J9951,"")</f>
        <v/>
      </c>
      <c r="T9951">
        <f>IF(G9951="","",MONTH(G9951))</f>
        <v/>
      </c>
    </row>
    <row r="9952">
      <c r="A9952" s="24" t="n"/>
      <c r="B9952" s="24" t="n"/>
      <c r="C9952" s="24" t="n"/>
      <c r="D9952" s="24" t="n"/>
      <c r="E9952" s="24" t="n"/>
      <c r="F9952" s="25">
        <f>IF($E9952="","",DATE(IF($A9952="",nominal_year,$A9952),$B9952,$C9952)+($D9952-IF(LEFT(hour_conv,1)="1",1,0))/24)</f>
        <v/>
      </c>
      <c r="G9952" s="26">
        <f>IF(F9952="","",INT(F9952))</f>
        <v/>
      </c>
      <c r="H9952">
        <f>IF(G9952="","",IF(AND(MONTH(G9952)*100+DAY(G9952)&gt;=season_lo,MONTH(G9952)*100+DAY(G9952)&lt;=season_hi),1,0))</f>
        <v/>
      </c>
      <c r="I9952">
        <f>IF(G9952="","",G9952-first_day+1)</f>
        <v/>
      </c>
      <c r="J9952" s="27">
        <f>IF(I9952="","",INDEX(Daily!$J$2:$J$421,I9952))</f>
        <v/>
      </c>
      <c r="K9952" s="27">
        <f>IF(J9952="","",J9952+cat_offset)</f>
        <v/>
      </c>
      <c r="L9952" s="27">
        <f>IF(J9952="","",MAX(0,E9952-J9952)^2)</f>
        <v/>
      </c>
      <c r="M9952" s="27">
        <f>IF(J9952="","",MAX(0,E9952-(J9952+twcdh_off))^2)</f>
        <v/>
      </c>
      <c r="N9952" s="27">
        <f>IF(E9952="","",MAX(0,E9952-swcdh_thr)^2)</f>
        <v/>
      </c>
      <c r="O9952">
        <f>IF(K9952="","",ROUND(E9952-K9952,0))</f>
        <v/>
      </c>
      <c r="P9952">
        <f>IF(O9952="","",IF(O9952&gt;=1,O9952,0))</f>
        <v/>
      </c>
      <c r="Q9952" s="27">
        <f>IF(E9952="","",MAX(0,E9952-22))</f>
        <v/>
      </c>
      <c r="R9952" s="27">
        <f>IF(H9952=1,E9952,"")</f>
        <v/>
      </c>
      <c r="S9952" s="27">
        <f>IF(AND(H9952=1,J9952&lt;&gt;""),E9952-J9952,"")</f>
        <v/>
      </c>
      <c r="T9952">
        <f>IF(G9952="","",MONTH(G9952))</f>
        <v/>
      </c>
    </row>
    <row r="9953">
      <c r="A9953" s="24" t="n"/>
      <c r="B9953" s="24" t="n"/>
      <c r="C9953" s="24" t="n"/>
      <c r="D9953" s="24" t="n"/>
      <c r="E9953" s="24" t="n"/>
      <c r="F9953" s="25">
        <f>IF($E9953="","",DATE(IF($A9953="",nominal_year,$A9953),$B9953,$C9953)+($D9953-IF(LEFT(hour_conv,1)="1",1,0))/24)</f>
        <v/>
      </c>
      <c r="G9953" s="26">
        <f>IF(F9953="","",INT(F9953))</f>
        <v/>
      </c>
      <c r="H9953">
        <f>IF(G9953="","",IF(AND(MONTH(G9953)*100+DAY(G9953)&gt;=season_lo,MONTH(G9953)*100+DAY(G9953)&lt;=season_hi),1,0))</f>
        <v/>
      </c>
      <c r="I9953">
        <f>IF(G9953="","",G9953-first_day+1)</f>
        <v/>
      </c>
      <c r="J9953" s="27">
        <f>IF(I9953="","",INDEX(Daily!$J$2:$J$421,I9953))</f>
        <v/>
      </c>
      <c r="K9953" s="27">
        <f>IF(J9953="","",J9953+cat_offset)</f>
        <v/>
      </c>
      <c r="L9953" s="27">
        <f>IF(J9953="","",MAX(0,E9953-J9953)^2)</f>
        <v/>
      </c>
      <c r="M9953" s="27">
        <f>IF(J9953="","",MAX(0,E9953-(J9953+twcdh_off))^2)</f>
        <v/>
      </c>
      <c r="N9953" s="27">
        <f>IF(E9953="","",MAX(0,E9953-swcdh_thr)^2)</f>
        <v/>
      </c>
      <c r="O9953">
        <f>IF(K9953="","",ROUND(E9953-K9953,0))</f>
        <v/>
      </c>
      <c r="P9953">
        <f>IF(O9953="","",IF(O9953&gt;=1,O9953,0))</f>
        <v/>
      </c>
      <c r="Q9953" s="27">
        <f>IF(E9953="","",MAX(0,E9953-22))</f>
        <v/>
      </c>
      <c r="R9953" s="27">
        <f>IF(H9953=1,E9953,"")</f>
        <v/>
      </c>
      <c r="S9953" s="27">
        <f>IF(AND(H9953=1,J9953&lt;&gt;""),E9953-J9953,"")</f>
        <v/>
      </c>
      <c r="T9953">
        <f>IF(G9953="","",MONTH(G9953))</f>
        <v/>
      </c>
    </row>
    <row r="9954">
      <c r="A9954" s="24" t="n"/>
      <c r="B9954" s="24" t="n"/>
      <c r="C9954" s="24" t="n"/>
      <c r="D9954" s="24" t="n"/>
      <c r="E9954" s="24" t="n"/>
      <c r="F9954" s="25">
        <f>IF($E9954="","",DATE(IF($A9954="",nominal_year,$A9954),$B9954,$C9954)+($D9954-IF(LEFT(hour_conv,1)="1",1,0))/24)</f>
        <v/>
      </c>
      <c r="G9954" s="26">
        <f>IF(F9954="","",INT(F9954))</f>
        <v/>
      </c>
      <c r="H9954">
        <f>IF(G9954="","",IF(AND(MONTH(G9954)*100+DAY(G9954)&gt;=season_lo,MONTH(G9954)*100+DAY(G9954)&lt;=season_hi),1,0))</f>
        <v/>
      </c>
      <c r="I9954">
        <f>IF(G9954="","",G9954-first_day+1)</f>
        <v/>
      </c>
      <c r="J9954" s="27">
        <f>IF(I9954="","",INDEX(Daily!$J$2:$J$421,I9954))</f>
        <v/>
      </c>
      <c r="K9954" s="27">
        <f>IF(J9954="","",J9954+cat_offset)</f>
        <v/>
      </c>
      <c r="L9954" s="27">
        <f>IF(J9954="","",MAX(0,E9954-J9954)^2)</f>
        <v/>
      </c>
      <c r="M9954" s="27">
        <f>IF(J9954="","",MAX(0,E9954-(J9954+twcdh_off))^2)</f>
        <v/>
      </c>
      <c r="N9954" s="27">
        <f>IF(E9954="","",MAX(0,E9954-swcdh_thr)^2)</f>
        <v/>
      </c>
      <c r="O9954">
        <f>IF(K9954="","",ROUND(E9954-K9954,0))</f>
        <v/>
      </c>
      <c r="P9954">
        <f>IF(O9954="","",IF(O9954&gt;=1,O9954,0))</f>
        <v/>
      </c>
      <c r="Q9954" s="27">
        <f>IF(E9954="","",MAX(0,E9954-22))</f>
        <v/>
      </c>
      <c r="R9954" s="27">
        <f>IF(H9954=1,E9954,"")</f>
        <v/>
      </c>
      <c r="S9954" s="27">
        <f>IF(AND(H9954=1,J9954&lt;&gt;""),E9954-J9954,"")</f>
        <v/>
      </c>
      <c r="T9954">
        <f>IF(G9954="","",MONTH(G9954))</f>
        <v/>
      </c>
    </row>
    <row r="9955">
      <c r="A9955" s="24" t="n"/>
      <c r="B9955" s="24" t="n"/>
      <c r="C9955" s="24" t="n"/>
      <c r="D9955" s="24" t="n"/>
      <c r="E9955" s="24" t="n"/>
      <c r="F9955" s="25">
        <f>IF($E9955="","",DATE(IF($A9955="",nominal_year,$A9955),$B9955,$C9955)+($D9955-IF(LEFT(hour_conv,1)="1",1,0))/24)</f>
        <v/>
      </c>
      <c r="G9955" s="26">
        <f>IF(F9955="","",INT(F9955))</f>
        <v/>
      </c>
      <c r="H9955">
        <f>IF(G9955="","",IF(AND(MONTH(G9955)*100+DAY(G9955)&gt;=season_lo,MONTH(G9955)*100+DAY(G9955)&lt;=season_hi),1,0))</f>
        <v/>
      </c>
      <c r="I9955">
        <f>IF(G9955="","",G9955-first_day+1)</f>
        <v/>
      </c>
      <c r="J9955" s="27">
        <f>IF(I9955="","",INDEX(Daily!$J$2:$J$421,I9955))</f>
        <v/>
      </c>
      <c r="K9955" s="27">
        <f>IF(J9955="","",J9955+cat_offset)</f>
        <v/>
      </c>
      <c r="L9955" s="27">
        <f>IF(J9955="","",MAX(0,E9955-J9955)^2)</f>
        <v/>
      </c>
      <c r="M9955" s="27">
        <f>IF(J9955="","",MAX(0,E9955-(J9955+twcdh_off))^2)</f>
        <v/>
      </c>
      <c r="N9955" s="27">
        <f>IF(E9955="","",MAX(0,E9955-swcdh_thr)^2)</f>
        <v/>
      </c>
      <c r="O9955">
        <f>IF(K9955="","",ROUND(E9955-K9955,0))</f>
        <v/>
      </c>
      <c r="P9955">
        <f>IF(O9955="","",IF(O9955&gt;=1,O9955,0))</f>
        <v/>
      </c>
      <c r="Q9955" s="27">
        <f>IF(E9955="","",MAX(0,E9955-22))</f>
        <v/>
      </c>
      <c r="R9955" s="27">
        <f>IF(H9955=1,E9955,"")</f>
        <v/>
      </c>
      <c r="S9955" s="27">
        <f>IF(AND(H9955=1,J9955&lt;&gt;""),E9955-J9955,"")</f>
        <v/>
      </c>
      <c r="T9955">
        <f>IF(G9955="","",MONTH(G9955))</f>
        <v/>
      </c>
    </row>
    <row r="9956">
      <c r="A9956" s="24" t="n"/>
      <c r="B9956" s="24" t="n"/>
      <c r="C9956" s="24" t="n"/>
      <c r="D9956" s="24" t="n"/>
      <c r="E9956" s="24" t="n"/>
      <c r="F9956" s="25">
        <f>IF($E9956="","",DATE(IF($A9956="",nominal_year,$A9956),$B9956,$C9956)+($D9956-IF(LEFT(hour_conv,1)="1",1,0))/24)</f>
        <v/>
      </c>
      <c r="G9956" s="26">
        <f>IF(F9956="","",INT(F9956))</f>
        <v/>
      </c>
      <c r="H9956">
        <f>IF(G9956="","",IF(AND(MONTH(G9956)*100+DAY(G9956)&gt;=season_lo,MONTH(G9956)*100+DAY(G9956)&lt;=season_hi),1,0))</f>
        <v/>
      </c>
      <c r="I9956">
        <f>IF(G9956="","",G9956-first_day+1)</f>
        <v/>
      </c>
      <c r="J9956" s="27">
        <f>IF(I9956="","",INDEX(Daily!$J$2:$J$421,I9956))</f>
        <v/>
      </c>
      <c r="K9956" s="27">
        <f>IF(J9956="","",J9956+cat_offset)</f>
        <v/>
      </c>
      <c r="L9956" s="27">
        <f>IF(J9956="","",MAX(0,E9956-J9956)^2)</f>
        <v/>
      </c>
      <c r="M9956" s="27">
        <f>IF(J9956="","",MAX(0,E9956-(J9956+twcdh_off))^2)</f>
        <v/>
      </c>
      <c r="N9956" s="27">
        <f>IF(E9956="","",MAX(0,E9956-swcdh_thr)^2)</f>
        <v/>
      </c>
      <c r="O9956">
        <f>IF(K9956="","",ROUND(E9956-K9956,0))</f>
        <v/>
      </c>
      <c r="P9956">
        <f>IF(O9956="","",IF(O9956&gt;=1,O9956,0))</f>
        <v/>
      </c>
      <c r="Q9956" s="27">
        <f>IF(E9956="","",MAX(0,E9956-22))</f>
        <v/>
      </c>
      <c r="R9956" s="27">
        <f>IF(H9956=1,E9956,"")</f>
        <v/>
      </c>
      <c r="S9956" s="27">
        <f>IF(AND(H9956=1,J9956&lt;&gt;""),E9956-J9956,"")</f>
        <v/>
      </c>
      <c r="T9956">
        <f>IF(G9956="","",MONTH(G9956))</f>
        <v/>
      </c>
    </row>
    <row r="9957">
      <c r="A9957" s="24" t="n"/>
      <c r="B9957" s="24" t="n"/>
      <c r="C9957" s="24" t="n"/>
      <c r="D9957" s="24" t="n"/>
      <c r="E9957" s="24" t="n"/>
      <c r="F9957" s="25">
        <f>IF($E9957="","",DATE(IF($A9957="",nominal_year,$A9957),$B9957,$C9957)+($D9957-IF(LEFT(hour_conv,1)="1",1,0))/24)</f>
        <v/>
      </c>
      <c r="G9957" s="26">
        <f>IF(F9957="","",INT(F9957))</f>
        <v/>
      </c>
      <c r="H9957">
        <f>IF(G9957="","",IF(AND(MONTH(G9957)*100+DAY(G9957)&gt;=season_lo,MONTH(G9957)*100+DAY(G9957)&lt;=season_hi),1,0))</f>
        <v/>
      </c>
      <c r="I9957">
        <f>IF(G9957="","",G9957-first_day+1)</f>
        <v/>
      </c>
      <c r="J9957" s="27">
        <f>IF(I9957="","",INDEX(Daily!$J$2:$J$421,I9957))</f>
        <v/>
      </c>
      <c r="K9957" s="27">
        <f>IF(J9957="","",J9957+cat_offset)</f>
        <v/>
      </c>
      <c r="L9957" s="27">
        <f>IF(J9957="","",MAX(0,E9957-J9957)^2)</f>
        <v/>
      </c>
      <c r="M9957" s="27">
        <f>IF(J9957="","",MAX(0,E9957-(J9957+twcdh_off))^2)</f>
        <v/>
      </c>
      <c r="N9957" s="27">
        <f>IF(E9957="","",MAX(0,E9957-swcdh_thr)^2)</f>
        <v/>
      </c>
      <c r="O9957">
        <f>IF(K9957="","",ROUND(E9957-K9957,0))</f>
        <v/>
      </c>
      <c r="P9957">
        <f>IF(O9957="","",IF(O9957&gt;=1,O9957,0))</f>
        <v/>
      </c>
      <c r="Q9957" s="27">
        <f>IF(E9957="","",MAX(0,E9957-22))</f>
        <v/>
      </c>
      <c r="R9957" s="27">
        <f>IF(H9957=1,E9957,"")</f>
        <v/>
      </c>
      <c r="S9957" s="27">
        <f>IF(AND(H9957=1,J9957&lt;&gt;""),E9957-J9957,"")</f>
        <v/>
      </c>
      <c r="T9957">
        <f>IF(G9957="","",MONTH(G9957))</f>
        <v/>
      </c>
    </row>
    <row r="9958">
      <c r="A9958" s="24" t="n"/>
      <c r="B9958" s="24" t="n"/>
      <c r="C9958" s="24" t="n"/>
      <c r="D9958" s="24" t="n"/>
      <c r="E9958" s="24" t="n"/>
      <c r="F9958" s="25">
        <f>IF($E9958="","",DATE(IF($A9958="",nominal_year,$A9958),$B9958,$C9958)+($D9958-IF(LEFT(hour_conv,1)="1",1,0))/24)</f>
        <v/>
      </c>
      <c r="G9958" s="26">
        <f>IF(F9958="","",INT(F9958))</f>
        <v/>
      </c>
      <c r="H9958">
        <f>IF(G9958="","",IF(AND(MONTH(G9958)*100+DAY(G9958)&gt;=season_lo,MONTH(G9958)*100+DAY(G9958)&lt;=season_hi),1,0))</f>
        <v/>
      </c>
      <c r="I9958">
        <f>IF(G9958="","",G9958-first_day+1)</f>
        <v/>
      </c>
      <c r="J9958" s="27">
        <f>IF(I9958="","",INDEX(Daily!$J$2:$J$421,I9958))</f>
        <v/>
      </c>
      <c r="K9958" s="27">
        <f>IF(J9958="","",J9958+cat_offset)</f>
        <v/>
      </c>
      <c r="L9958" s="27">
        <f>IF(J9958="","",MAX(0,E9958-J9958)^2)</f>
        <v/>
      </c>
      <c r="M9958" s="27">
        <f>IF(J9958="","",MAX(0,E9958-(J9958+twcdh_off))^2)</f>
        <v/>
      </c>
      <c r="N9958" s="27">
        <f>IF(E9958="","",MAX(0,E9958-swcdh_thr)^2)</f>
        <v/>
      </c>
      <c r="O9958">
        <f>IF(K9958="","",ROUND(E9958-K9958,0))</f>
        <v/>
      </c>
      <c r="P9958">
        <f>IF(O9958="","",IF(O9958&gt;=1,O9958,0))</f>
        <v/>
      </c>
      <c r="Q9958" s="27">
        <f>IF(E9958="","",MAX(0,E9958-22))</f>
        <v/>
      </c>
      <c r="R9958" s="27">
        <f>IF(H9958=1,E9958,"")</f>
        <v/>
      </c>
      <c r="S9958" s="27">
        <f>IF(AND(H9958=1,J9958&lt;&gt;""),E9958-J9958,"")</f>
        <v/>
      </c>
      <c r="T9958">
        <f>IF(G9958="","",MONTH(G9958))</f>
        <v/>
      </c>
    </row>
    <row r="9959">
      <c r="A9959" s="24" t="n"/>
      <c r="B9959" s="24" t="n"/>
      <c r="C9959" s="24" t="n"/>
      <c r="D9959" s="24" t="n"/>
      <c r="E9959" s="24" t="n"/>
      <c r="F9959" s="25">
        <f>IF($E9959="","",DATE(IF($A9959="",nominal_year,$A9959),$B9959,$C9959)+($D9959-IF(LEFT(hour_conv,1)="1",1,0))/24)</f>
        <v/>
      </c>
      <c r="G9959" s="26">
        <f>IF(F9959="","",INT(F9959))</f>
        <v/>
      </c>
      <c r="H9959">
        <f>IF(G9959="","",IF(AND(MONTH(G9959)*100+DAY(G9959)&gt;=season_lo,MONTH(G9959)*100+DAY(G9959)&lt;=season_hi),1,0))</f>
        <v/>
      </c>
      <c r="I9959">
        <f>IF(G9959="","",G9959-first_day+1)</f>
        <v/>
      </c>
      <c r="J9959" s="27">
        <f>IF(I9959="","",INDEX(Daily!$J$2:$J$421,I9959))</f>
        <v/>
      </c>
      <c r="K9959" s="27">
        <f>IF(J9959="","",J9959+cat_offset)</f>
        <v/>
      </c>
      <c r="L9959" s="27">
        <f>IF(J9959="","",MAX(0,E9959-J9959)^2)</f>
        <v/>
      </c>
      <c r="M9959" s="27">
        <f>IF(J9959="","",MAX(0,E9959-(J9959+twcdh_off))^2)</f>
        <v/>
      </c>
      <c r="N9959" s="27">
        <f>IF(E9959="","",MAX(0,E9959-swcdh_thr)^2)</f>
        <v/>
      </c>
      <c r="O9959">
        <f>IF(K9959="","",ROUND(E9959-K9959,0))</f>
        <v/>
      </c>
      <c r="P9959">
        <f>IF(O9959="","",IF(O9959&gt;=1,O9959,0))</f>
        <v/>
      </c>
      <c r="Q9959" s="27">
        <f>IF(E9959="","",MAX(0,E9959-22))</f>
        <v/>
      </c>
      <c r="R9959" s="27">
        <f>IF(H9959=1,E9959,"")</f>
        <v/>
      </c>
      <c r="S9959" s="27">
        <f>IF(AND(H9959=1,J9959&lt;&gt;""),E9959-J9959,"")</f>
        <v/>
      </c>
      <c r="T9959">
        <f>IF(G9959="","",MONTH(G9959))</f>
        <v/>
      </c>
    </row>
    <row r="9960">
      <c r="A9960" s="24" t="n"/>
      <c r="B9960" s="24" t="n"/>
      <c r="C9960" s="24" t="n"/>
      <c r="D9960" s="24" t="n"/>
      <c r="E9960" s="24" t="n"/>
      <c r="F9960" s="25">
        <f>IF($E9960="","",DATE(IF($A9960="",nominal_year,$A9960),$B9960,$C9960)+($D9960-IF(LEFT(hour_conv,1)="1",1,0))/24)</f>
        <v/>
      </c>
      <c r="G9960" s="26">
        <f>IF(F9960="","",INT(F9960))</f>
        <v/>
      </c>
      <c r="H9960">
        <f>IF(G9960="","",IF(AND(MONTH(G9960)*100+DAY(G9960)&gt;=season_lo,MONTH(G9960)*100+DAY(G9960)&lt;=season_hi),1,0))</f>
        <v/>
      </c>
      <c r="I9960">
        <f>IF(G9960="","",G9960-first_day+1)</f>
        <v/>
      </c>
      <c r="J9960" s="27">
        <f>IF(I9960="","",INDEX(Daily!$J$2:$J$421,I9960))</f>
        <v/>
      </c>
      <c r="K9960" s="27">
        <f>IF(J9960="","",J9960+cat_offset)</f>
        <v/>
      </c>
      <c r="L9960" s="27">
        <f>IF(J9960="","",MAX(0,E9960-J9960)^2)</f>
        <v/>
      </c>
      <c r="M9960" s="27">
        <f>IF(J9960="","",MAX(0,E9960-(J9960+twcdh_off))^2)</f>
        <v/>
      </c>
      <c r="N9960" s="27">
        <f>IF(E9960="","",MAX(0,E9960-swcdh_thr)^2)</f>
        <v/>
      </c>
      <c r="O9960">
        <f>IF(K9960="","",ROUND(E9960-K9960,0))</f>
        <v/>
      </c>
      <c r="P9960">
        <f>IF(O9960="","",IF(O9960&gt;=1,O9960,0))</f>
        <v/>
      </c>
      <c r="Q9960" s="27">
        <f>IF(E9960="","",MAX(0,E9960-22))</f>
        <v/>
      </c>
      <c r="R9960" s="27">
        <f>IF(H9960=1,E9960,"")</f>
        <v/>
      </c>
      <c r="S9960" s="27">
        <f>IF(AND(H9960=1,J9960&lt;&gt;""),E9960-J9960,"")</f>
        <v/>
      </c>
      <c r="T9960">
        <f>IF(G9960="","",MONTH(G9960))</f>
        <v/>
      </c>
    </row>
    <row r="9961">
      <c r="A9961" s="24" t="n"/>
      <c r="B9961" s="24" t="n"/>
      <c r="C9961" s="24" t="n"/>
      <c r="D9961" s="24" t="n"/>
      <c r="E9961" s="24" t="n"/>
      <c r="F9961" s="25">
        <f>IF($E9961="","",DATE(IF($A9961="",nominal_year,$A9961),$B9961,$C9961)+($D9961-IF(LEFT(hour_conv,1)="1",1,0))/24)</f>
        <v/>
      </c>
      <c r="G9961" s="26">
        <f>IF(F9961="","",INT(F9961))</f>
        <v/>
      </c>
      <c r="H9961">
        <f>IF(G9961="","",IF(AND(MONTH(G9961)*100+DAY(G9961)&gt;=season_lo,MONTH(G9961)*100+DAY(G9961)&lt;=season_hi),1,0))</f>
        <v/>
      </c>
      <c r="I9961">
        <f>IF(G9961="","",G9961-first_day+1)</f>
        <v/>
      </c>
      <c r="J9961" s="27">
        <f>IF(I9961="","",INDEX(Daily!$J$2:$J$421,I9961))</f>
        <v/>
      </c>
      <c r="K9961" s="27">
        <f>IF(J9961="","",J9961+cat_offset)</f>
        <v/>
      </c>
      <c r="L9961" s="27">
        <f>IF(J9961="","",MAX(0,E9961-J9961)^2)</f>
        <v/>
      </c>
      <c r="M9961" s="27">
        <f>IF(J9961="","",MAX(0,E9961-(J9961+twcdh_off))^2)</f>
        <v/>
      </c>
      <c r="N9961" s="27">
        <f>IF(E9961="","",MAX(0,E9961-swcdh_thr)^2)</f>
        <v/>
      </c>
      <c r="O9961">
        <f>IF(K9961="","",ROUND(E9961-K9961,0))</f>
        <v/>
      </c>
      <c r="P9961">
        <f>IF(O9961="","",IF(O9961&gt;=1,O9961,0))</f>
        <v/>
      </c>
      <c r="Q9961" s="27">
        <f>IF(E9961="","",MAX(0,E9961-22))</f>
        <v/>
      </c>
      <c r="R9961" s="27">
        <f>IF(H9961=1,E9961,"")</f>
        <v/>
      </c>
      <c r="S9961" s="27">
        <f>IF(AND(H9961=1,J9961&lt;&gt;""),E9961-J9961,"")</f>
        <v/>
      </c>
      <c r="T9961">
        <f>IF(G9961="","",MONTH(G9961))</f>
        <v/>
      </c>
    </row>
    <row r="9962">
      <c r="A9962" s="24" t="n"/>
      <c r="B9962" s="24" t="n"/>
      <c r="C9962" s="24" t="n"/>
      <c r="D9962" s="24" t="n"/>
      <c r="E9962" s="24" t="n"/>
      <c r="F9962" s="25">
        <f>IF($E9962="","",DATE(IF($A9962="",nominal_year,$A9962),$B9962,$C9962)+($D9962-IF(LEFT(hour_conv,1)="1",1,0))/24)</f>
        <v/>
      </c>
      <c r="G9962" s="26">
        <f>IF(F9962="","",INT(F9962))</f>
        <v/>
      </c>
      <c r="H9962">
        <f>IF(G9962="","",IF(AND(MONTH(G9962)*100+DAY(G9962)&gt;=season_lo,MONTH(G9962)*100+DAY(G9962)&lt;=season_hi),1,0))</f>
        <v/>
      </c>
      <c r="I9962">
        <f>IF(G9962="","",G9962-first_day+1)</f>
        <v/>
      </c>
      <c r="J9962" s="27">
        <f>IF(I9962="","",INDEX(Daily!$J$2:$J$421,I9962))</f>
        <v/>
      </c>
      <c r="K9962" s="27">
        <f>IF(J9962="","",J9962+cat_offset)</f>
        <v/>
      </c>
      <c r="L9962" s="27">
        <f>IF(J9962="","",MAX(0,E9962-J9962)^2)</f>
        <v/>
      </c>
      <c r="M9962" s="27">
        <f>IF(J9962="","",MAX(0,E9962-(J9962+twcdh_off))^2)</f>
        <v/>
      </c>
      <c r="N9962" s="27">
        <f>IF(E9962="","",MAX(0,E9962-swcdh_thr)^2)</f>
        <v/>
      </c>
      <c r="O9962">
        <f>IF(K9962="","",ROUND(E9962-K9962,0))</f>
        <v/>
      </c>
      <c r="P9962">
        <f>IF(O9962="","",IF(O9962&gt;=1,O9962,0))</f>
        <v/>
      </c>
      <c r="Q9962" s="27">
        <f>IF(E9962="","",MAX(0,E9962-22))</f>
        <v/>
      </c>
      <c r="R9962" s="27">
        <f>IF(H9962=1,E9962,"")</f>
        <v/>
      </c>
      <c r="S9962" s="27">
        <f>IF(AND(H9962=1,J9962&lt;&gt;""),E9962-J9962,"")</f>
        <v/>
      </c>
      <c r="T9962">
        <f>IF(G9962="","",MONTH(G9962))</f>
        <v/>
      </c>
    </row>
    <row r="9963">
      <c r="A9963" s="24" t="n"/>
      <c r="B9963" s="24" t="n"/>
      <c r="C9963" s="24" t="n"/>
      <c r="D9963" s="24" t="n"/>
      <c r="E9963" s="24" t="n"/>
      <c r="F9963" s="25">
        <f>IF($E9963="","",DATE(IF($A9963="",nominal_year,$A9963),$B9963,$C9963)+($D9963-IF(LEFT(hour_conv,1)="1",1,0))/24)</f>
        <v/>
      </c>
      <c r="G9963" s="26">
        <f>IF(F9963="","",INT(F9963))</f>
        <v/>
      </c>
      <c r="H9963">
        <f>IF(G9963="","",IF(AND(MONTH(G9963)*100+DAY(G9963)&gt;=season_lo,MONTH(G9963)*100+DAY(G9963)&lt;=season_hi),1,0))</f>
        <v/>
      </c>
      <c r="I9963">
        <f>IF(G9963="","",G9963-first_day+1)</f>
        <v/>
      </c>
      <c r="J9963" s="27">
        <f>IF(I9963="","",INDEX(Daily!$J$2:$J$421,I9963))</f>
        <v/>
      </c>
      <c r="K9963" s="27">
        <f>IF(J9963="","",J9963+cat_offset)</f>
        <v/>
      </c>
      <c r="L9963" s="27">
        <f>IF(J9963="","",MAX(0,E9963-J9963)^2)</f>
        <v/>
      </c>
      <c r="M9963" s="27">
        <f>IF(J9963="","",MAX(0,E9963-(J9963+twcdh_off))^2)</f>
        <v/>
      </c>
      <c r="N9963" s="27">
        <f>IF(E9963="","",MAX(0,E9963-swcdh_thr)^2)</f>
        <v/>
      </c>
      <c r="O9963">
        <f>IF(K9963="","",ROUND(E9963-K9963,0))</f>
        <v/>
      </c>
      <c r="P9963">
        <f>IF(O9963="","",IF(O9963&gt;=1,O9963,0))</f>
        <v/>
      </c>
      <c r="Q9963" s="27">
        <f>IF(E9963="","",MAX(0,E9963-22))</f>
        <v/>
      </c>
      <c r="R9963" s="27">
        <f>IF(H9963=1,E9963,"")</f>
        <v/>
      </c>
      <c r="S9963" s="27">
        <f>IF(AND(H9963=1,J9963&lt;&gt;""),E9963-J9963,"")</f>
        <v/>
      </c>
      <c r="T9963">
        <f>IF(G9963="","",MONTH(G9963))</f>
        <v/>
      </c>
    </row>
    <row r="9964">
      <c r="A9964" s="24" t="n"/>
      <c r="B9964" s="24" t="n"/>
      <c r="C9964" s="24" t="n"/>
      <c r="D9964" s="24" t="n"/>
      <c r="E9964" s="24" t="n"/>
      <c r="F9964" s="25">
        <f>IF($E9964="","",DATE(IF($A9964="",nominal_year,$A9964),$B9964,$C9964)+($D9964-IF(LEFT(hour_conv,1)="1",1,0))/24)</f>
        <v/>
      </c>
      <c r="G9964" s="26">
        <f>IF(F9964="","",INT(F9964))</f>
        <v/>
      </c>
      <c r="H9964">
        <f>IF(G9964="","",IF(AND(MONTH(G9964)*100+DAY(G9964)&gt;=season_lo,MONTH(G9964)*100+DAY(G9964)&lt;=season_hi),1,0))</f>
        <v/>
      </c>
      <c r="I9964">
        <f>IF(G9964="","",G9964-first_day+1)</f>
        <v/>
      </c>
      <c r="J9964" s="27">
        <f>IF(I9964="","",INDEX(Daily!$J$2:$J$421,I9964))</f>
        <v/>
      </c>
      <c r="K9964" s="27">
        <f>IF(J9964="","",J9964+cat_offset)</f>
        <v/>
      </c>
      <c r="L9964" s="27">
        <f>IF(J9964="","",MAX(0,E9964-J9964)^2)</f>
        <v/>
      </c>
      <c r="M9964" s="27">
        <f>IF(J9964="","",MAX(0,E9964-(J9964+twcdh_off))^2)</f>
        <v/>
      </c>
      <c r="N9964" s="27">
        <f>IF(E9964="","",MAX(0,E9964-swcdh_thr)^2)</f>
        <v/>
      </c>
      <c r="O9964">
        <f>IF(K9964="","",ROUND(E9964-K9964,0))</f>
        <v/>
      </c>
      <c r="P9964">
        <f>IF(O9964="","",IF(O9964&gt;=1,O9964,0))</f>
        <v/>
      </c>
      <c r="Q9964" s="27">
        <f>IF(E9964="","",MAX(0,E9964-22))</f>
        <v/>
      </c>
      <c r="R9964" s="27">
        <f>IF(H9964=1,E9964,"")</f>
        <v/>
      </c>
      <c r="S9964" s="27">
        <f>IF(AND(H9964=1,J9964&lt;&gt;""),E9964-J9964,"")</f>
        <v/>
      </c>
      <c r="T9964">
        <f>IF(G9964="","",MONTH(G9964))</f>
        <v/>
      </c>
    </row>
    <row r="9965">
      <c r="A9965" s="24" t="n"/>
      <c r="B9965" s="24" t="n"/>
      <c r="C9965" s="24" t="n"/>
      <c r="D9965" s="24" t="n"/>
      <c r="E9965" s="24" t="n"/>
      <c r="F9965" s="25">
        <f>IF($E9965="","",DATE(IF($A9965="",nominal_year,$A9965),$B9965,$C9965)+($D9965-IF(LEFT(hour_conv,1)="1",1,0))/24)</f>
        <v/>
      </c>
      <c r="G9965" s="26">
        <f>IF(F9965="","",INT(F9965))</f>
        <v/>
      </c>
      <c r="H9965">
        <f>IF(G9965="","",IF(AND(MONTH(G9965)*100+DAY(G9965)&gt;=season_lo,MONTH(G9965)*100+DAY(G9965)&lt;=season_hi),1,0))</f>
        <v/>
      </c>
      <c r="I9965">
        <f>IF(G9965="","",G9965-first_day+1)</f>
        <v/>
      </c>
      <c r="J9965" s="27">
        <f>IF(I9965="","",INDEX(Daily!$J$2:$J$421,I9965))</f>
        <v/>
      </c>
      <c r="K9965" s="27">
        <f>IF(J9965="","",J9965+cat_offset)</f>
        <v/>
      </c>
      <c r="L9965" s="27">
        <f>IF(J9965="","",MAX(0,E9965-J9965)^2)</f>
        <v/>
      </c>
      <c r="M9965" s="27">
        <f>IF(J9965="","",MAX(0,E9965-(J9965+twcdh_off))^2)</f>
        <v/>
      </c>
      <c r="N9965" s="27">
        <f>IF(E9965="","",MAX(0,E9965-swcdh_thr)^2)</f>
        <v/>
      </c>
      <c r="O9965">
        <f>IF(K9965="","",ROUND(E9965-K9965,0))</f>
        <v/>
      </c>
      <c r="P9965">
        <f>IF(O9965="","",IF(O9965&gt;=1,O9965,0))</f>
        <v/>
      </c>
      <c r="Q9965" s="27">
        <f>IF(E9965="","",MAX(0,E9965-22))</f>
        <v/>
      </c>
      <c r="R9965" s="27">
        <f>IF(H9965=1,E9965,"")</f>
        <v/>
      </c>
      <c r="S9965" s="27">
        <f>IF(AND(H9965=1,J9965&lt;&gt;""),E9965-J9965,"")</f>
        <v/>
      </c>
      <c r="T9965">
        <f>IF(G9965="","",MONTH(G9965))</f>
        <v/>
      </c>
    </row>
    <row r="9966">
      <c r="A9966" s="24" t="n"/>
      <c r="B9966" s="24" t="n"/>
      <c r="C9966" s="24" t="n"/>
      <c r="D9966" s="24" t="n"/>
      <c r="E9966" s="24" t="n"/>
      <c r="F9966" s="25">
        <f>IF($E9966="","",DATE(IF($A9966="",nominal_year,$A9966),$B9966,$C9966)+($D9966-IF(LEFT(hour_conv,1)="1",1,0))/24)</f>
        <v/>
      </c>
      <c r="G9966" s="26">
        <f>IF(F9966="","",INT(F9966))</f>
        <v/>
      </c>
      <c r="H9966">
        <f>IF(G9966="","",IF(AND(MONTH(G9966)*100+DAY(G9966)&gt;=season_lo,MONTH(G9966)*100+DAY(G9966)&lt;=season_hi),1,0))</f>
        <v/>
      </c>
      <c r="I9966">
        <f>IF(G9966="","",G9966-first_day+1)</f>
        <v/>
      </c>
      <c r="J9966" s="27">
        <f>IF(I9966="","",INDEX(Daily!$J$2:$J$421,I9966))</f>
        <v/>
      </c>
      <c r="K9966" s="27">
        <f>IF(J9966="","",J9966+cat_offset)</f>
        <v/>
      </c>
      <c r="L9966" s="27">
        <f>IF(J9966="","",MAX(0,E9966-J9966)^2)</f>
        <v/>
      </c>
      <c r="M9966" s="27">
        <f>IF(J9966="","",MAX(0,E9966-(J9966+twcdh_off))^2)</f>
        <v/>
      </c>
      <c r="N9966" s="27">
        <f>IF(E9966="","",MAX(0,E9966-swcdh_thr)^2)</f>
        <v/>
      </c>
      <c r="O9966">
        <f>IF(K9966="","",ROUND(E9966-K9966,0))</f>
        <v/>
      </c>
      <c r="P9966">
        <f>IF(O9966="","",IF(O9966&gt;=1,O9966,0))</f>
        <v/>
      </c>
      <c r="Q9966" s="27">
        <f>IF(E9966="","",MAX(0,E9966-22))</f>
        <v/>
      </c>
      <c r="R9966" s="27">
        <f>IF(H9966=1,E9966,"")</f>
        <v/>
      </c>
      <c r="S9966" s="27">
        <f>IF(AND(H9966=1,J9966&lt;&gt;""),E9966-J9966,"")</f>
        <v/>
      </c>
      <c r="T9966">
        <f>IF(G9966="","",MONTH(G9966))</f>
        <v/>
      </c>
    </row>
    <row r="9967">
      <c r="A9967" s="24" t="n"/>
      <c r="B9967" s="24" t="n"/>
      <c r="C9967" s="24" t="n"/>
      <c r="D9967" s="24" t="n"/>
      <c r="E9967" s="24" t="n"/>
      <c r="F9967" s="25">
        <f>IF($E9967="","",DATE(IF($A9967="",nominal_year,$A9967),$B9967,$C9967)+($D9967-IF(LEFT(hour_conv,1)="1",1,0))/24)</f>
        <v/>
      </c>
      <c r="G9967" s="26">
        <f>IF(F9967="","",INT(F9967))</f>
        <v/>
      </c>
      <c r="H9967">
        <f>IF(G9967="","",IF(AND(MONTH(G9967)*100+DAY(G9967)&gt;=season_lo,MONTH(G9967)*100+DAY(G9967)&lt;=season_hi),1,0))</f>
        <v/>
      </c>
      <c r="I9967">
        <f>IF(G9967="","",G9967-first_day+1)</f>
        <v/>
      </c>
      <c r="J9967" s="27">
        <f>IF(I9967="","",INDEX(Daily!$J$2:$J$421,I9967))</f>
        <v/>
      </c>
      <c r="K9967" s="27">
        <f>IF(J9967="","",J9967+cat_offset)</f>
        <v/>
      </c>
      <c r="L9967" s="27">
        <f>IF(J9967="","",MAX(0,E9967-J9967)^2)</f>
        <v/>
      </c>
      <c r="M9967" s="27">
        <f>IF(J9967="","",MAX(0,E9967-(J9967+twcdh_off))^2)</f>
        <v/>
      </c>
      <c r="N9967" s="27">
        <f>IF(E9967="","",MAX(0,E9967-swcdh_thr)^2)</f>
        <v/>
      </c>
      <c r="O9967">
        <f>IF(K9967="","",ROUND(E9967-K9967,0))</f>
        <v/>
      </c>
      <c r="P9967">
        <f>IF(O9967="","",IF(O9967&gt;=1,O9967,0))</f>
        <v/>
      </c>
      <c r="Q9967" s="27">
        <f>IF(E9967="","",MAX(0,E9967-22))</f>
        <v/>
      </c>
      <c r="R9967" s="27">
        <f>IF(H9967=1,E9967,"")</f>
        <v/>
      </c>
      <c r="S9967" s="27">
        <f>IF(AND(H9967=1,J9967&lt;&gt;""),E9967-J9967,"")</f>
        <v/>
      </c>
      <c r="T9967">
        <f>IF(G9967="","",MONTH(G9967))</f>
        <v/>
      </c>
    </row>
    <row r="9968">
      <c r="A9968" s="24" t="n"/>
      <c r="B9968" s="24" t="n"/>
      <c r="C9968" s="24" t="n"/>
      <c r="D9968" s="24" t="n"/>
      <c r="E9968" s="24" t="n"/>
      <c r="F9968" s="25">
        <f>IF($E9968="","",DATE(IF($A9968="",nominal_year,$A9968),$B9968,$C9968)+($D9968-IF(LEFT(hour_conv,1)="1",1,0))/24)</f>
        <v/>
      </c>
      <c r="G9968" s="26">
        <f>IF(F9968="","",INT(F9968))</f>
        <v/>
      </c>
      <c r="H9968">
        <f>IF(G9968="","",IF(AND(MONTH(G9968)*100+DAY(G9968)&gt;=season_lo,MONTH(G9968)*100+DAY(G9968)&lt;=season_hi),1,0))</f>
        <v/>
      </c>
      <c r="I9968">
        <f>IF(G9968="","",G9968-first_day+1)</f>
        <v/>
      </c>
      <c r="J9968" s="27">
        <f>IF(I9968="","",INDEX(Daily!$J$2:$J$421,I9968))</f>
        <v/>
      </c>
      <c r="K9968" s="27">
        <f>IF(J9968="","",J9968+cat_offset)</f>
        <v/>
      </c>
      <c r="L9968" s="27">
        <f>IF(J9968="","",MAX(0,E9968-J9968)^2)</f>
        <v/>
      </c>
      <c r="M9968" s="27">
        <f>IF(J9968="","",MAX(0,E9968-(J9968+twcdh_off))^2)</f>
        <v/>
      </c>
      <c r="N9968" s="27">
        <f>IF(E9968="","",MAX(0,E9968-swcdh_thr)^2)</f>
        <v/>
      </c>
      <c r="O9968">
        <f>IF(K9968="","",ROUND(E9968-K9968,0))</f>
        <v/>
      </c>
      <c r="P9968">
        <f>IF(O9968="","",IF(O9968&gt;=1,O9968,0))</f>
        <v/>
      </c>
      <c r="Q9968" s="27">
        <f>IF(E9968="","",MAX(0,E9968-22))</f>
        <v/>
      </c>
      <c r="R9968" s="27">
        <f>IF(H9968=1,E9968,"")</f>
        <v/>
      </c>
      <c r="S9968" s="27">
        <f>IF(AND(H9968=1,J9968&lt;&gt;""),E9968-J9968,"")</f>
        <v/>
      </c>
      <c r="T9968">
        <f>IF(G9968="","",MONTH(G9968))</f>
        <v/>
      </c>
    </row>
    <row r="9969">
      <c r="A9969" s="24" t="n"/>
      <c r="B9969" s="24" t="n"/>
      <c r="C9969" s="24" t="n"/>
      <c r="D9969" s="24" t="n"/>
      <c r="E9969" s="24" t="n"/>
      <c r="F9969" s="25">
        <f>IF($E9969="","",DATE(IF($A9969="",nominal_year,$A9969),$B9969,$C9969)+($D9969-IF(LEFT(hour_conv,1)="1",1,0))/24)</f>
        <v/>
      </c>
      <c r="G9969" s="26">
        <f>IF(F9969="","",INT(F9969))</f>
        <v/>
      </c>
      <c r="H9969">
        <f>IF(G9969="","",IF(AND(MONTH(G9969)*100+DAY(G9969)&gt;=season_lo,MONTH(G9969)*100+DAY(G9969)&lt;=season_hi),1,0))</f>
        <v/>
      </c>
      <c r="I9969">
        <f>IF(G9969="","",G9969-first_day+1)</f>
        <v/>
      </c>
      <c r="J9969" s="27">
        <f>IF(I9969="","",INDEX(Daily!$J$2:$J$421,I9969))</f>
        <v/>
      </c>
      <c r="K9969" s="27">
        <f>IF(J9969="","",J9969+cat_offset)</f>
        <v/>
      </c>
      <c r="L9969" s="27">
        <f>IF(J9969="","",MAX(0,E9969-J9969)^2)</f>
        <v/>
      </c>
      <c r="M9969" s="27">
        <f>IF(J9969="","",MAX(0,E9969-(J9969+twcdh_off))^2)</f>
        <v/>
      </c>
      <c r="N9969" s="27">
        <f>IF(E9969="","",MAX(0,E9969-swcdh_thr)^2)</f>
        <v/>
      </c>
      <c r="O9969">
        <f>IF(K9969="","",ROUND(E9969-K9969,0))</f>
        <v/>
      </c>
      <c r="P9969">
        <f>IF(O9969="","",IF(O9969&gt;=1,O9969,0))</f>
        <v/>
      </c>
      <c r="Q9969" s="27">
        <f>IF(E9969="","",MAX(0,E9969-22))</f>
        <v/>
      </c>
      <c r="R9969" s="27">
        <f>IF(H9969=1,E9969,"")</f>
        <v/>
      </c>
      <c r="S9969" s="27">
        <f>IF(AND(H9969=1,J9969&lt;&gt;""),E9969-J9969,"")</f>
        <v/>
      </c>
      <c r="T9969">
        <f>IF(G9969="","",MONTH(G9969))</f>
        <v/>
      </c>
    </row>
    <row r="9970">
      <c r="A9970" s="24" t="n"/>
      <c r="B9970" s="24" t="n"/>
      <c r="C9970" s="24" t="n"/>
      <c r="D9970" s="24" t="n"/>
      <c r="E9970" s="24" t="n"/>
      <c r="F9970" s="25">
        <f>IF($E9970="","",DATE(IF($A9970="",nominal_year,$A9970),$B9970,$C9970)+($D9970-IF(LEFT(hour_conv,1)="1",1,0))/24)</f>
        <v/>
      </c>
      <c r="G9970" s="26">
        <f>IF(F9970="","",INT(F9970))</f>
        <v/>
      </c>
      <c r="H9970">
        <f>IF(G9970="","",IF(AND(MONTH(G9970)*100+DAY(G9970)&gt;=season_lo,MONTH(G9970)*100+DAY(G9970)&lt;=season_hi),1,0))</f>
        <v/>
      </c>
      <c r="I9970">
        <f>IF(G9970="","",G9970-first_day+1)</f>
        <v/>
      </c>
      <c r="J9970" s="27">
        <f>IF(I9970="","",INDEX(Daily!$J$2:$J$421,I9970))</f>
        <v/>
      </c>
      <c r="K9970" s="27">
        <f>IF(J9970="","",J9970+cat_offset)</f>
        <v/>
      </c>
      <c r="L9970" s="27">
        <f>IF(J9970="","",MAX(0,E9970-J9970)^2)</f>
        <v/>
      </c>
      <c r="M9970" s="27">
        <f>IF(J9970="","",MAX(0,E9970-(J9970+twcdh_off))^2)</f>
        <v/>
      </c>
      <c r="N9970" s="27">
        <f>IF(E9970="","",MAX(0,E9970-swcdh_thr)^2)</f>
        <v/>
      </c>
      <c r="O9970">
        <f>IF(K9970="","",ROUND(E9970-K9970,0))</f>
        <v/>
      </c>
      <c r="P9970">
        <f>IF(O9970="","",IF(O9970&gt;=1,O9970,0))</f>
        <v/>
      </c>
      <c r="Q9970" s="27">
        <f>IF(E9970="","",MAX(0,E9970-22))</f>
        <v/>
      </c>
      <c r="R9970" s="27">
        <f>IF(H9970=1,E9970,"")</f>
        <v/>
      </c>
      <c r="S9970" s="27">
        <f>IF(AND(H9970=1,J9970&lt;&gt;""),E9970-J9970,"")</f>
        <v/>
      </c>
      <c r="T9970">
        <f>IF(G9970="","",MONTH(G9970))</f>
        <v/>
      </c>
    </row>
    <row r="9971">
      <c r="A9971" s="24" t="n"/>
      <c r="B9971" s="24" t="n"/>
      <c r="C9971" s="24" t="n"/>
      <c r="D9971" s="24" t="n"/>
      <c r="E9971" s="24" t="n"/>
      <c r="F9971" s="25">
        <f>IF($E9971="","",DATE(IF($A9971="",nominal_year,$A9971),$B9971,$C9971)+($D9971-IF(LEFT(hour_conv,1)="1",1,0))/24)</f>
        <v/>
      </c>
      <c r="G9971" s="26">
        <f>IF(F9971="","",INT(F9971))</f>
        <v/>
      </c>
      <c r="H9971">
        <f>IF(G9971="","",IF(AND(MONTH(G9971)*100+DAY(G9971)&gt;=season_lo,MONTH(G9971)*100+DAY(G9971)&lt;=season_hi),1,0))</f>
        <v/>
      </c>
      <c r="I9971">
        <f>IF(G9971="","",G9971-first_day+1)</f>
        <v/>
      </c>
      <c r="J9971" s="27">
        <f>IF(I9971="","",INDEX(Daily!$J$2:$J$421,I9971))</f>
        <v/>
      </c>
      <c r="K9971" s="27">
        <f>IF(J9971="","",J9971+cat_offset)</f>
        <v/>
      </c>
      <c r="L9971" s="27">
        <f>IF(J9971="","",MAX(0,E9971-J9971)^2)</f>
        <v/>
      </c>
      <c r="M9971" s="27">
        <f>IF(J9971="","",MAX(0,E9971-(J9971+twcdh_off))^2)</f>
        <v/>
      </c>
      <c r="N9971" s="27">
        <f>IF(E9971="","",MAX(0,E9971-swcdh_thr)^2)</f>
        <v/>
      </c>
      <c r="O9971">
        <f>IF(K9971="","",ROUND(E9971-K9971,0))</f>
        <v/>
      </c>
      <c r="P9971">
        <f>IF(O9971="","",IF(O9971&gt;=1,O9971,0))</f>
        <v/>
      </c>
      <c r="Q9971" s="27">
        <f>IF(E9971="","",MAX(0,E9971-22))</f>
        <v/>
      </c>
      <c r="R9971" s="27">
        <f>IF(H9971=1,E9971,"")</f>
        <v/>
      </c>
      <c r="S9971" s="27">
        <f>IF(AND(H9971=1,J9971&lt;&gt;""),E9971-J9971,"")</f>
        <v/>
      </c>
      <c r="T9971">
        <f>IF(G9971="","",MONTH(G9971))</f>
        <v/>
      </c>
    </row>
    <row r="9972">
      <c r="A9972" s="24" t="n"/>
      <c r="B9972" s="24" t="n"/>
      <c r="C9972" s="24" t="n"/>
      <c r="D9972" s="24" t="n"/>
      <c r="E9972" s="24" t="n"/>
      <c r="F9972" s="25">
        <f>IF($E9972="","",DATE(IF($A9972="",nominal_year,$A9972),$B9972,$C9972)+($D9972-IF(LEFT(hour_conv,1)="1",1,0))/24)</f>
        <v/>
      </c>
      <c r="G9972" s="26">
        <f>IF(F9972="","",INT(F9972))</f>
        <v/>
      </c>
      <c r="H9972">
        <f>IF(G9972="","",IF(AND(MONTH(G9972)*100+DAY(G9972)&gt;=season_lo,MONTH(G9972)*100+DAY(G9972)&lt;=season_hi),1,0))</f>
        <v/>
      </c>
      <c r="I9972">
        <f>IF(G9972="","",G9972-first_day+1)</f>
        <v/>
      </c>
      <c r="J9972" s="27">
        <f>IF(I9972="","",INDEX(Daily!$J$2:$J$421,I9972))</f>
        <v/>
      </c>
      <c r="K9972" s="27">
        <f>IF(J9972="","",J9972+cat_offset)</f>
        <v/>
      </c>
      <c r="L9972" s="27">
        <f>IF(J9972="","",MAX(0,E9972-J9972)^2)</f>
        <v/>
      </c>
      <c r="M9972" s="27">
        <f>IF(J9972="","",MAX(0,E9972-(J9972+twcdh_off))^2)</f>
        <v/>
      </c>
      <c r="N9972" s="27">
        <f>IF(E9972="","",MAX(0,E9972-swcdh_thr)^2)</f>
        <v/>
      </c>
      <c r="O9972">
        <f>IF(K9972="","",ROUND(E9972-K9972,0))</f>
        <v/>
      </c>
      <c r="P9972">
        <f>IF(O9972="","",IF(O9972&gt;=1,O9972,0))</f>
        <v/>
      </c>
      <c r="Q9972" s="27">
        <f>IF(E9972="","",MAX(0,E9972-22))</f>
        <v/>
      </c>
      <c r="R9972" s="27">
        <f>IF(H9972=1,E9972,"")</f>
        <v/>
      </c>
      <c r="S9972" s="27">
        <f>IF(AND(H9972=1,J9972&lt;&gt;""),E9972-J9972,"")</f>
        <v/>
      </c>
      <c r="T9972">
        <f>IF(G9972="","",MONTH(G9972))</f>
        <v/>
      </c>
    </row>
    <row r="9973">
      <c r="A9973" s="24" t="n"/>
      <c r="B9973" s="24" t="n"/>
      <c r="C9973" s="24" t="n"/>
      <c r="D9973" s="24" t="n"/>
      <c r="E9973" s="24" t="n"/>
      <c r="F9973" s="25">
        <f>IF($E9973="","",DATE(IF($A9973="",nominal_year,$A9973),$B9973,$C9973)+($D9973-IF(LEFT(hour_conv,1)="1",1,0))/24)</f>
        <v/>
      </c>
      <c r="G9973" s="26">
        <f>IF(F9973="","",INT(F9973))</f>
        <v/>
      </c>
      <c r="H9973">
        <f>IF(G9973="","",IF(AND(MONTH(G9973)*100+DAY(G9973)&gt;=season_lo,MONTH(G9973)*100+DAY(G9973)&lt;=season_hi),1,0))</f>
        <v/>
      </c>
      <c r="I9973">
        <f>IF(G9973="","",G9973-first_day+1)</f>
        <v/>
      </c>
      <c r="J9973" s="27">
        <f>IF(I9973="","",INDEX(Daily!$J$2:$J$421,I9973))</f>
        <v/>
      </c>
      <c r="K9973" s="27">
        <f>IF(J9973="","",J9973+cat_offset)</f>
        <v/>
      </c>
      <c r="L9973" s="27">
        <f>IF(J9973="","",MAX(0,E9973-J9973)^2)</f>
        <v/>
      </c>
      <c r="M9973" s="27">
        <f>IF(J9973="","",MAX(0,E9973-(J9973+twcdh_off))^2)</f>
        <v/>
      </c>
      <c r="N9973" s="27">
        <f>IF(E9973="","",MAX(0,E9973-swcdh_thr)^2)</f>
        <v/>
      </c>
      <c r="O9973">
        <f>IF(K9973="","",ROUND(E9973-K9973,0))</f>
        <v/>
      </c>
      <c r="P9973">
        <f>IF(O9973="","",IF(O9973&gt;=1,O9973,0))</f>
        <v/>
      </c>
      <c r="Q9973" s="27">
        <f>IF(E9973="","",MAX(0,E9973-22))</f>
        <v/>
      </c>
      <c r="R9973" s="27">
        <f>IF(H9973=1,E9973,"")</f>
        <v/>
      </c>
      <c r="S9973" s="27">
        <f>IF(AND(H9973=1,J9973&lt;&gt;""),E9973-J9973,"")</f>
        <v/>
      </c>
      <c r="T9973">
        <f>IF(G9973="","",MONTH(G9973))</f>
        <v/>
      </c>
    </row>
    <row r="9974">
      <c r="A9974" s="24" t="n"/>
      <c r="B9974" s="24" t="n"/>
      <c r="C9974" s="24" t="n"/>
      <c r="D9974" s="24" t="n"/>
      <c r="E9974" s="24" t="n"/>
      <c r="F9974" s="25">
        <f>IF($E9974="","",DATE(IF($A9974="",nominal_year,$A9974),$B9974,$C9974)+($D9974-IF(LEFT(hour_conv,1)="1",1,0))/24)</f>
        <v/>
      </c>
      <c r="G9974" s="26">
        <f>IF(F9974="","",INT(F9974))</f>
        <v/>
      </c>
      <c r="H9974">
        <f>IF(G9974="","",IF(AND(MONTH(G9974)*100+DAY(G9974)&gt;=season_lo,MONTH(G9974)*100+DAY(G9974)&lt;=season_hi),1,0))</f>
        <v/>
      </c>
      <c r="I9974">
        <f>IF(G9974="","",G9974-first_day+1)</f>
        <v/>
      </c>
      <c r="J9974" s="27">
        <f>IF(I9974="","",INDEX(Daily!$J$2:$J$421,I9974))</f>
        <v/>
      </c>
      <c r="K9974" s="27">
        <f>IF(J9974="","",J9974+cat_offset)</f>
        <v/>
      </c>
      <c r="L9974" s="27">
        <f>IF(J9974="","",MAX(0,E9974-J9974)^2)</f>
        <v/>
      </c>
      <c r="M9974" s="27">
        <f>IF(J9974="","",MAX(0,E9974-(J9974+twcdh_off))^2)</f>
        <v/>
      </c>
      <c r="N9974" s="27">
        <f>IF(E9974="","",MAX(0,E9974-swcdh_thr)^2)</f>
        <v/>
      </c>
      <c r="O9974">
        <f>IF(K9974="","",ROUND(E9974-K9974,0))</f>
        <v/>
      </c>
      <c r="P9974">
        <f>IF(O9974="","",IF(O9974&gt;=1,O9974,0))</f>
        <v/>
      </c>
      <c r="Q9974" s="27">
        <f>IF(E9974="","",MAX(0,E9974-22))</f>
        <v/>
      </c>
      <c r="R9974" s="27">
        <f>IF(H9974=1,E9974,"")</f>
        <v/>
      </c>
      <c r="S9974" s="27">
        <f>IF(AND(H9974=1,J9974&lt;&gt;""),E9974-J9974,"")</f>
        <v/>
      </c>
      <c r="T9974">
        <f>IF(G9974="","",MONTH(G9974))</f>
        <v/>
      </c>
    </row>
    <row r="9975">
      <c r="A9975" s="24" t="n"/>
      <c r="B9975" s="24" t="n"/>
      <c r="C9975" s="24" t="n"/>
      <c r="D9975" s="24" t="n"/>
      <c r="E9975" s="24" t="n"/>
      <c r="F9975" s="25">
        <f>IF($E9975="","",DATE(IF($A9975="",nominal_year,$A9975),$B9975,$C9975)+($D9975-IF(LEFT(hour_conv,1)="1",1,0))/24)</f>
        <v/>
      </c>
      <c r="G9975" s="26">
        <f>IF(F9975="","",INT(F9975))</f>
        <v/>
      </c>
      <c r="H9975">
        <f>IF(G9975="","",IF(AND(MONTH(G9975)*100+DAY(G9975)&gt;=season_lo,MONTH(G9975)*100+DAY(G9975)&lt;=season_hi),1,0))</f>
        <v/>
      </c>
      <c r="I9975">
        <f>IF(G9975="","",G9975-first_day+1)</f>
        <v/>
      </c>
      <c r="J9975" s="27">
        <f>IF(I9975="","",INDEX(Daily!$J$2:$J$421,I9975))</f>
        <v/>
      </c>
      <c r="K9975" s="27">
        <f>IF(J9975="","",J9975+cat_offset)</f>
        <v/>
      </c>
      <c r="L9975" s="27">
        <f>IF(J9975="","",MAX(0,E9975-J9975)^2)</f>
        <v/>
      </c>
      <c r="M9975" s="27">
        <f>IF(J9975="","",MAX(0,E9975-(J9975+twcdh_off))^2)</f>
        <v/>
      </c>
      <c r="N9975" s="27">
        <f>IF(E9975="","",MAX(0,E9975-swcdh_thr)^2)</f>
        <v/>
      </c>
      <c r="O9975">
        <f>IF(K9975="","",ROUND(E9975-K9975,0))</f>
        <v/>
      </c>
      <c r="P9975">
        <f>IF(O9975="","",IF(O9975&gt;=1,O9975,0))</f>
        <v/>
      </c>
      <c r="Q9975" s="27">
        <f>IF(E9975="","",MAX(0,E9975-22))</f>
        <v/>
      </c>
      <c r="R9975" s="27">
        <f>IF(H9975=1,E9975,"")</f>
        <v/>
      </c>
      <c r="S9975" s="27">
        <f>IF(AND(H9975=1,J9975&lt;&gt;""),E9975-J9975,"")</f>
        <v/>
      </c>
      <c r="T9975">
        <f>IF(G9975="","",MONTH(G9975))</f>
        <v/>
      </c>
    </row>
    <row r="9976">
      <c r="A9976" s="24" t="n"/>
      <c r="B9976" s="24" t="n"/>
      <c r="C9976" s="24" t="n"/>
      <c r="D9976" s="24" t="n"/>
      <c r="E9976" s="24" t="n"/>
      <c r="F9976" s="25">
        <f>IF($E9976="","",DATE(IF($A9976="",nominal_year,$A9976),$B9976,$C9976)+($D9976-IF(LEFT(hour_conv,1)="1",1,0))/24)</f>
        <v/>
      </c>
      <c r="G9976" s="26">
        <f>IF(F9976="","",INT(F9976))</f>
        <v/>
      </c>
      <c r="H9976">
        <f>IF(G9976="","",IF(AND(MONTH(G9976)*100+DAY(G9976)&gt;=season_lo,MONTH(G9976)*100+DAY(G9976)&lt;=season_hi),1,0))</f>
        <v/>
      </c>
      <c r="I9976">
        <f>IF(G9976="","",G9976-first_day+1)</f>
        <v/>
      </c>
      <c r="J9976" s="27">
        <f>IF(I9976="","",INDEX(Daily!$J$2:$J$421,I9976))</f>
        <v/>
      </c>
      <c r="K9976" s="27">
        <f>IF(J9976="","",J9976+cat_offset)</f>
        <v/>
      </c>
      <c r="L9976" s="27">
        <f>IF(J9976="","",MAX(0,E9976-J9976)^2)</f>
        <v/>
      </c>
      <c r="M9976" s="27">
        <f>IF(J9976="","",MAX(0,E9976-(J9976+twcdh_off))^2)</f>
        <v/>
      </c>
      <c r="N9976" s="27">
        <f>IF(E9976="","",MAX(0,E9976-swcdh_thr)^2)</f>
        <v/>
      </c>
      <c r="O9976">
        <f>IF(K9976="","",ROUND(E9976-K9976,0))</f>
        <v/>
      </c>
      <c r="P9976">
        <f>IF(O9976="","",IF(O9976&gt;=1,O9976,0))</f>
        <v/>
      </c>
      <c r="Q9976" s="27">
        <f>IF(E9976="","",MAX(0,E9976-22))</f>
        <v/>
      </c>
      <c r="R9976" s="27">
        <f>IF(H9976=1,E9976,"")</f>
        <v/>
      </c>
      <c r="S9976" s="27">
        <f>IF(AND(H9976=1,J9976&lt;&gt;""),E9976-J9976,"")</f>
        <v/>
      </c>
      <c r="T9976">
        <f>IF(G9976="","",MONTH(G9976))</f>
        <v/>
      </c>
    </row>
    <row r="9977">
      <c r="A9977" s="24" t="n"/>
      <c r="B9977" s="24" t="n"/>
      <c r="C9977" s="24" t="n"/>
      <c r="D9977" s="24" t="n"/>
      <c r="E9977" s="24" t="n"/>
      <c r="F9977" s="25">
        <f>IF($E9977="","",DATE(IF($A9977="",nominal_year,$A9977),$B9977,$C9977)+($D9977-IF(LEFT(hour_conv,1)="1",1,0))/24)</f>
        <v/>
      </c>
      <c r="G9977" s="26">
        <f>IF(F9977="","",INT(F9977))</f>
        <v/>
      </c>
      <c r="H9977">
        <f>IF(G9977="","",IF(AND(MONTH(G9977)*100+DAY(G9977)&gt;=season_lo,MONTH(G9977)*100+DAY(G9977)&lt;=season_hi),1,0))</f>
        <v/>
      </c>
      <c r="I9977">
        <f>IF(G9977="","",G9977-first_day+1)</f>
        <v/>
      </c>
      <c r="J9977" s="27">
        <f>IF(I9977="","",INDEX(Daily!$J$2:$J$421,I9977))</f>
        <v/>
      </c>
      <c r="K9977" s="27">
        <f>IF(J9977="","",J9977+cat_offset)</f>
        <v/>
      </c>
      <c r="L9977" s="27">
        <f>IF(J9977="","",MAX(0,E9977-J9977)^2)</f>
        <v/>
      </c>
      <c r="M9977" s="27">
        <f>IF(J9977="","",MAX(0,E9977-(J9977+twcdh_off))^2)</f>
        <v/>
      </c>
      <c r="N9977" s="27">
        <f>IF(E9977="","",MAX(0,E9977-swcdh_thr)^2)</f>
        <v/>
      </c>
      <c r="O9977">
        <f>IF(K9977="","",ROUND(E9977-K9977,0))</f>
        <v/>
      </c>
      <c r="P9977">
        <f>IF(O9977="","",IF(O9977&gt;=1,O9977,0))</f>
        <v/>
      </c>
      <c r="Q9977" s="27">
        <f>IF(E9977="","",MAX(0,E9977-22))</f>
        <v/>
      </c>
      <c r="R9977" s="27">
        <f>IF(H9977=1,E9977,"")</f>
        <v/>
      </c>
      <c r="S9977" s="27">
        <f>IF(AND(H9977=1,J9977&lt;&gt;""),E9977-J9977,"")</f>
        <v/>
      </c>
      <c r="T9977">
        <f>IF(G9977="","",MONTH(G9977))</f>
        <v/>
      </c>
    </row>
    <row r="9978">
      <c r="A9978" s="24" t="n"/>
      <c r="B9978" s="24" t="n"/>
      <c r="C9978" s="24" t="n"/>
      <c r="D9978" s="24" t="n"/>
      <c r="E9978" s="24" t="n"/>
      <c r="F9978" s="25">
        <f>IF($E9978="","",DATE(IF($A9978="",nominal_year,$A9978),$B9978,$C9978)+($D9978-IF(LEFT(hour_conv,1)="1",1,0))/24)</f>
        <v/>
      </c>
      <c r="G9978" s="26">
        <f>IF(F9978="","",INT(F9978))</f>
        <v/>
      </c>
      <c r="H9978">
        <f>IF(G9978="","",IF(AND(MONTH(G9978)*100+DAY(G9978)&gt;=season_lo,MONTH(G9978)*100+DAY(G9978)&lt;=season_hi),1,0))</f>
        <v/>
      </c>
      <c r="I9978">
        <f>IF(G9978="","",G9978-first_day+1)</f>
        <v/>
      </c>
      <c r="J9978" s="27">
        <f>IF(I9978="","",INDEX(Daily!$J$2:$J$421,I9978))</f>
        <v/>
      </c>
      <c r="K9978" s="27">
        <f>IF(J9978="","",J9978+cat_offset)</f>
        <v/>
      </c>
      <c r="L9978" s="27">
        <f>IF(J9978="","",MAX(0,E9978-J9978)^2)</f>
        <v/>
      </c>
      <c r="M9978" s="27">
        <f>IF(J9978="","",MAX(0,E9978-(J9978+twcdh_off))^2)</f>
        <v/>
      </c>
      <c r="N9978" s="27">
        <f>IF(E9978="","",MAX(0,E9978-swcdh_thr)^2)</f>
        <v/>
      </c>
      <c r="O9978">
        <f>IF(K9978="","",ROUND(E9978-K9978,0))</f>
        <v/>
      </c>
      <c r="P9978">
        <f>IF(O9978="","",IF(O9978&gt;=1,O9978,0))</f>
        <v/>
      </c>
      <c r="Q9978" s="27">
        <f>IF(E9978="","",MAX(0,E9978-22))</f>
        <v/>
      </c>
      <c r="R9978" s="27">
        <f>IF(H9978=1,E9978,"")</f>
        <v/>
      </c>
      <c r="S9978" s="27">
        <f>IF(AND(H9978=1,J9978&lt;&gt;""),E9978-J9978,"")</f>
        <v/>
      </c>
      <c r="T9978">
        <f>IF(G9978="","",MONTH(G9978))</f>
        <v/>
      </c>
    </row>
    <row r="9979">
      <c r="A9979" s="24" t="n"/>
      <c r="B9979" s="24" t="n"/>
      <c r="C9979" s="24" t="n"/>
      <c r="D9979" s="24" t="n"/>
      <c r="E9979" s="24" t="n"/>
      <c r="F9979" s="25">
        <f>IF($E9979="","",DATE(IF($A9979="",nominal_year,$A9979),$B9979,$C9979)+($D9979-IF(LEFT(hour_conv,1)="1",1,0))/24)</f>
        <v/>
      </c>
      <c r="G9979" s="26">
        <f>IF(F9979="","",INT(F9979))</f>
        <v/>
      </c>
      <c r="H9979">
        <f>IF(G9979="","",IF(AND(MONTH(G9979)*100+DAY(G9979)&gt;=season_lo,MONTH(G9979)*100+DAY(G9979)&lt;=season_hi),1,0))</f>
        <v/>
      </c>
      <c r="I9979">
        <f>IF(G9979="","",G9979-first_day+1)</f>
        <v/>
      </c>
      <c r="J9979" s="27">
        <f>IF(I9979="","",INDEX(Daily!$J$2:$J$421,I9979))</f>
        <v/>
      </c>
      <c r="K9979" s="27">
        <f>IF(J9979="","",J9979+cat_offset)</f>
        <v/>
      </c>
      <c r="L9979" s="27">
        <f>IF(J9979="","",MAX(0,E9979-J9979)^2)</f>
        <v/>
      </c>
      <c r="M9979" s="27">
        <f>IF(J9979="","",MAX(0,E9979-(J9979+twcdh_off))^2)</f>
        <v/>
      </c>
      <c r="N9979" s="27">
        <f>IF(E9979="","",MAX(0,E9979-swcdh_thr)^2)</f>
        <v/>
      </c>
      <c r="O9979">
        <f>IF(K9979="","",ROUND(E9979-K9979,0))</f>
        <v/>
      </c>
      <c r="P9979">
        <f>IF(O9979="","",IF(O9979&gt;=1,O9979,0))</f>
        <v/>
      </c>
      <c r="Q9979" s="27">
        <f>IF(E9979="","",MAX(0,E9979-22))</f>
        <v/>
      </c>
      <c r="R9979" s="27">
        <f>IF(H9979=1,E9979,"")</f>
        <v/>
      </c>
      <c r="S9979" s="27">
        <f>IF(AND(H9979=1,J9979&lt;&gt;""),E9979-J9979,"")</f>
        <v/>
      </c>
      <c r="T9979">
        <f>IF(G9979="","",MONTH(G9979))</f>
        <v/>
      </c>
    </row>
    <row r="9980">
      <c r="A9980" s="24" t="n"/>
      <c r="B9980" s="24" t="n"/>
      <c r="C9980" s="24" t="n"/>
      <c r="D9980" s="24" t="n"/>
      <c r="E9980" s="24" t="n"/>
      <c r="F9980" s="25">
        <f>IF($E9980="","",DATE(IF($A9980="",nominal_year,$A9980),$B9980,$C9980)+($D9980-IF(LEFT(hour_conv,1)="1",1,0))/24)</f>
        <v/>
      </c>
      <c r="G9980" s="26">
        <f>IF(F9980="","",INT(F9980))</f>
        <v/>
      </c>
      <c r="H9980">
        <f>IF(G9980="","",IF(AND(MONTH(G9980)*100+DAY(G9980)&gt;=season_lo,MONTH(G9980)*100+DAY(G9980)&lt;=season_hi),1,0))</f>
        <v/>
      </c>
      <c r="I9980">
        <f>IF(G9980="","",G9980-first_day+1)</f>
        <v/>
      </c>
      <c r="J9980" s="27">
        <f>IF(I9980="","",INDEX(Daily!$J$2:$J$421,I9980))</f>
        <v/>
      </c>
      <c r="K9980" s="27">
        <f>IF(J9980="","",J9980+cat_offset)</f>
        <v/>
      </c>
      <c r="L9980" s="27">
        <f>IF(J9980="","",MAX(0,E9980-J9980)^2)</f>
        <v/>
      </c>
      <c r="M9980" s="27">
        <f>IF(J9980="","",MAX(0,E9980-(J9980+twcdh_off))^2)</f>
        <v/>
      </c>
      <c r="N9980" s="27">
        <f>IF(E9980="","",MAX(0,E9980-swcdh_thr)^2)</f>
        <v/>
      </c>
      <c r="O9980">
        <f>IF(K9980="","",ROUND(E9980-K9980,0))</f>
        <v/>
      </c>
      <c r="P9980">
        <f>IF(O9980="","",IF(O9980&gt;=1,O9980,0))</f>
        <v/>
      </c>
      <c r="Q9980" s="27">
        <f>IF(E9980="","",MAX(0,E9980-22))</f>
        <v/>
      </c>
      <c r="R9980" s="27">
        <f>IF(H9980=1,E9980,"")</f>
        <v/>
      </c>
      <c r="S9980" s="27">
        <f>IF(AND(H9980=1,J9980&lt;&gt;""),E9980-J9980,"")</f>
        <v/>
      </c>
      <c r="T9980">
        <f>IF(G9980="","",MONTH(G9980))</f>
        <v/>
      </c>
    </row>
    <row r="9981">
      <c r="A9981" s="24" t="n"/>
      <c r="B9981" s="24" t="n"/>
      <c r="C9981" s="24" t="n"/>
      <c r="D9981" s="24" t="n"/>
      <c r="E9981" s="24" t="n"/>
      <c r="F9981" s="25">
        <f>IF($E9981="","",DATE(IF($A9981="",nominal_year,$A9981),$B9981,$C9981)+($D9981-IF(LEFT(hour_conv,1)="1",1,0))/24)</f>
        <v/>
      </c>
      <c r="G9981" s="26">
        <f>IF(F9981="","",INT(F9981))</f>
        <v/>
      </c>
      <c r="H9981">
        <f>IF(G9981="","",IF(AND(MONTH(G9981)*100+DAY(G9981)&gt;=season_lo,MONTH(G9981)*100+DAY(G9981)&lt;=season_hi),1,0))</f>
        <v/>
      </c>
      <c r="I9981">
        <f>IF(G9981="","",G9981-first_day+1)</f>
        <v/>
      </c>
      <c r="J9981" s="27">
        <f>IF(I9981="","",INDEX(Daily!$J$2:$J$421,I9981))</f>
        <v/>
      </c>
      <c r="K9981" s="27">
        <f>IF(J9981="","",J9981+cat_offset)</f>
        <v/>
      </c>
      <c r="L9981" s="27">
        <f>IF(J9981="","",MAX(0,E9981-J9981)^2)</f>
        <v/>
      </c>
      <c r="M9981" s="27">
        <f>IF(J9981="","",MAX(0,E9981-(J9981+twcdh_off))^2)</f>
        <v/>
      </c>
      <c r="N9981" s="27">
        <f>IF(E9981="","",MAX(0,E9981-swcdh_thr)^2)</f>
        <v/>
      </c>
      <c r="O9981">
        <f>IF(K9981="","",ROUND(E9981-K9981,0))</f>
        <v/>
      </c>
      <c r="P9981">
        <f>IF(O9981="","",IF(O9981&gt;=1,O9981,0))</f>
        <v/>
      </c>
      <c r="Q9981" s="27">
        <f>IF(E9981="","",MAX(0,E9981-22))</f>
        <v/>
      </c>
      <c r="R9981" s="27">
        <f>IF(H9981=1,E9981,"")</f>
        <v/>
      </c>
      <c r="S9981" s="27">
        <f>IF(AND(H9981=1,J9981&lt;&gt;""),E9981-J9981,"")</f>
        <v/>
      </c>
      <c r="T9981">
        <f>IF(G9981="","",MONTH(G9981))</f>
        <v/>
      </c>
    </row>
    <row r="9982">
      <c r="A9982" s="24" t="n"/>
      <c r="B9982" s="24" t="n"/>
      <c r="C9982" s="24" t="n"/>
      <c r="D9982" s="24" t="n"/>
      <c r="E9982" s="24" t="n"/>
      <c r="F9982" s="25">
        <f>IF($E9982="","",DATE(IF($A9982="",nominal_year,$A9982),$B9982,$C9982)+($D9982-IF(LEFT(hour_conv,1)="1",1,0))/24)</f>
        <v/>
      </c>
      <c r="G9982" s="26">
        <f>IF(F9982="","",INT(F9982))</f>
        <v/>
      </c>
      <c r="H9982">
        <f>IF(G9982="","",IF(AND(MONTH(G9982)*100+DAY(G9982)&gt;=season_lo,MONTH(G9982)*100+DAY(G9982)&lt;=season_hi),1,0))</f>
        <v/>
      </c>
      <c r="I9982">
        <f>IF(G9982="","",G9982-first_day+1)</f>
        <v/>
      </c>
      <c r="J9982" s="27">
        <f>IF(I9982="","",INDEX(Daily!$J$2:$J$421,I9982))</f>
        <v/>
      </c>
      <c r="K9982" s="27">
        <f>IF(J9982="","",J9982+cat_offset)</f>
        <v/>
      </c>
      <c r="L9982" s="27">
        <f>IF(J9982="","",MAX(0,E9982-J9982)^2)</f>
        <v/>
      </c>
      <c r="M9982" s="27">
        <f>IF(J9982="","",MAX(0,E9982-(J9982+twcdh_off))^2)</f>
        <v/>
      </c>
      <c r="N9982" s="27">
        <f>IF(E9982="","",MAX(0,E9982-swcdh_thr)^2)</f>
        <v/>
      </c>
      <c r="O9982">
        <f>IF(K9982="","",ROUND(E9982-K9982,0))</f>
        <v/>
      </c>
      <c r="P9982">
        <f>IF(O9982="","",IF(O9982&gt;=1,O9982,0))</f>
        <v/>
      </c>
      <c r="Q9982" s="27">
        <f>IF(E9982="","",MAX(0,E9982-22))</f>
        <v/>
      </c>
      <c r="R9982" s="27">
        <f>IF(H9982=1,E9982,"")</f>
        <v/>
      </c>
      <c r="S9982" s="27">
        <f>IF(AND(H9982=1,J9982&lt;&gt;""),E9982-J9982,"")</f>
        <v/>
      </c>
      <c r="T9982">
        <f>IF(G9982="","",MONTH(G9982))</f>
        <v/>
      </c>
    </row>
    <row r="9983">
      <c r="A9983" s="24" t="n"/>
      <c r="B9983" s="24" t="n"/>
      <c r="C9983" s="24" t="n"/>
      <c r="D9983" s="24" t="n"/>
      <c r="E9983" s="24" t="n"/>
      <c r="F9983" s="25">
        <f>IF($E9983="","",DATE(IF($A9983="",nominal_year,$A9983),$B9983,$C9983)+($D9983-IF(LEFT(hour_conv,1)="1",1,0))/24)</f>
        <v/>
      </c>
      <c r="G9983" s="26">
        <f>IF(F9983="","",INT(F9983))</f>
        <v/>
      </c>
      <c r="H9983">
        <f>IF(G9983="","",IF(AND(MONTH(G9983)*100+DAY(G9983)&gt;=season_lo,MONTH(G9983)*100+DAY(G9983)&lt;=season_hi),1,0))</f>
        <v/>
      </c>
      <c r="I9983">
        <f>IF(G9983="","",G9983-first_day+1)</f>
        <v/>
      </c>
      <c r="J9983" s="27">
        <f>IF(I9983="","",INDEX(Daily!$J$2:$J$421,I9983))</f>
        <v/>
      </c>
      <c r="K9983" s="27">
        <f>IF(J9983="","",J9983+cat_offset)</f>
        <v/>
      </c>
      <c r="L9983" s="27">
        <f>IF(J9983="","",MAX(0,E9983-J9983)^2)</f>
        <v/>
      </c>
      <c r="M9983" s="27">
        <f>IF(J9983="","",MAX(0,E9983-(J9983+twcdh_off))^2)</f>
        <v/>
      </c>
      <c r="N9983" s="27">
        <f>IF(E9983="","",MAX(0,E9983-swcdh_thr)^2)</f>
        <v/>
      </c>
      <c r="O9983">
        <f>IF(K9983="","",ROUND(E9983-K9983,0))</f>
        <v/>
      </c>
      <c r="P9983">
        <f>IF(O9983="","",IF(O9983&gt;=1,O9983,0))</f>
        <v/>
      </c>
      <c r="Q9983" s="27">
        <f>IF(E9983="","",MAX(0,E9983-22))</f>
        <v/>
      </c>
      <c r="R9983" s="27">
        <f>IF(H9983=1,E9983,"")</f>
        <v/>
      </c>
      <c r="S9983" s="27">
        <f>IF(AND(H9983=1,J9983&lt;&gt;""),E9983-J9983,"")</f>
        <v/>
      </c>
      <c r="T9983">
        <f>IF(G9983="","",MONTH(G9983))</f>
        <v/>
      </c>
    </row>
    <row r="9984">
      <c r="A9984" s="24" t="n"/>
      <c r="B9984" s="24" t="n"/>
      <c r="C9984" s="24" t="n"/>
      <c r="D9984" s="24" t="n"/>
      <c r="E9984" s="24" t="n"/>
      <c r="F9984" s="25">
        <f>IF($E9984="","",DATE(IF($A9984="",nominal_year,$A9984),$B9984,$C9984)+($D9984-IF(LEFT(hour_conv,1)="1",1,0))/24)</f>
        <v/>
      </c>
      <c r="G9984" s="26">
        <f>IF(F9984="","",INT(F9984))</f>
        <v/>
      </c>
      <c r="H9984">
        <f>IF(G9984="","",IF(AND(MONTH(G9984)*100+DAY(G9984)&gt;=season_lo,MONTH(G9984)*100+DAY(G9984)&lt;=season_hi),1,0))</f>
        <v/>
      </c>
      <c r="I9984">
        <f>IF(G9984="","",G9984-first_day+1)</f>
        <v/>
      </c>
      <c r="J9984" s="27">
        <f>IF(I9984="","",INDEX(Daily!$J$2:$J$421,I9984))</f>
        <v/>
      </c>
      <c r="K9984" s="27">
        <f>IF(J9984="","",J9984+cat_offset)</f>
        <v/>
      </c>
      <c r="L9984" s="27">
        <f>IF(J9984="","",MAX(0,E9984-J9984)^2)</f>
        <v/>
      </c>
      <c r="M9984" s="27">
        <f>IF(J9984="","",MAX(0,E9984-(J9984+twcdh_off))^2)</f>
        <v/>
      </c>
      <c r="N9984" s="27">
        <f>IF(E9984="","",MAX(0,E9984-swcdh_thr)^2)</f>
        <v/>
      </c>
      <c r="O9984">
        <f>IF(K9984="","",ROUND(E9984-K9984,0))</f>
        <v/>
      </c>
      <c r="P9984">
        <f>IF(O9984="","",IF(O9984&gt;=1,O9984,0))</f>
        <v/>
      </c>
      <c r="Q9984" s="27">
        <f>IF(E9984="","",MAX(0,E9984-22))</f>
        <v/>
      </c>
      <c r="R9984" s="27">
        <f>IF(H9984=1,E9984,"")</f>
        <v/>
      </c>
      <c r="S9984" s="27">
        <f>IF(AND(H9984=1,J9984&lt;&gt;""),E9984-J9984,"")</f>
        <v/>
      </c>
      <c r="T9984">
        <f>IF(G9984="","",MONTH(G9984))</f>
        <v/>
      </c>
    </row>
    <row r="9985">
      <c r="A9985" s="24" t="n"/>
      <c r="B9985" s="24" t="n"/>
      <c r="C9985" s="24" t="n"/>
      <c r="D9985" s="24" t="n"/>
      <c r="E9985" s="24" t="n"/>
      <c r="F9985" s="25">
        <f>IF($E9985="","",DATE(IF($A9985="",nominal_year,$A9985),$B9985,$C9985)+($D9985-IF(LEFT(hour_conv,1)="1",1,0))/24)</f>
        <v/>
      </c>
      <c r="G9985" s="26">
        <f>IF(F9985="","",INT(F9985))</f>
        <v/>
      </c>
      <c r="H9985">
        <f>IF(G9985="","",IF(AND(MONTH(G9985)*100+DAY(G9985)&gt;=season_lo,MONTH(G9985)*100+DAY(G9985)&lt;=season_hi),1,0))</f>
        <v/>
      </c>
      <c r="I9985">
        <f>IF(G9985="","",G9985-first_day+1)</f>
        <v/>
      </c>
      <c r="J9985" s="27">
        <f>IF(I9985="","",INDEX(Daily!$J$2:$J$421,I9985))</f>
        <v/>
      </c>
      <c r="K9985" s="27">
        <f>IF(J9985="","",J9985+cat_offset)</f>
        <v/>
      </c>
      <c r="L9985" s="27">
        <f>IF(J9985="","",MAX(0,E9985-J9985)^2)</f>
        <v/>
      </c>
      <c r="M9985" s="27">
        <f>IF(J9985="","",MAX(0,E9985-(J9985+twcdh_off))^2)</f>
        <v/>
      </c>
      <c r="N9985" s="27">
        <f>IF(E9985="","",MAX(0,E9985-swcdh_thr)^2)</f>
        <v/>
      </c>
      <c r="O9985">
        <f>IF(K9985="","",ROUND(E9985-K9985,0))</f>
        <v/>
      </c>
      <c r="P9985">
        <f>IF(O9985="","",IF(O9985&gt;=1,O9985,0))</f>
        <v/>
      </c>
      <c r="Q9985" s="27">
        <f>IF(E9985="","",MAX(0,E9985-22))</f>
        <v/>
      </c>
      <c r="R9985" s="27">
        <f>IF(H9985=1,E9985,"")</f>
        <v/>
      </c>
      <c r="S9985" s="27">
        <f>IF(AND(H9985=1,J9985&lt;&gt;""),E9985-J9985,"")</f>
        <v/>
      </c>
      <c r="T9985">
        <f>IF(G9985="","",MONTH(G9985))</f>
        <v/>
      </c>
    </row>
    <row r="9986">
      <c r="A9986" s="24" t="n"/>
      <c r="B9986" s="24" t="n"/>
      <c r="C9986" s="24" t="n"/>
      <c r="D9986" s="24" t="n"/>
      <c r="E9986" s="24" t="n"/>
      <c r="F9986" s="25">
        <f>IF($E9986="","",DATE(IF($A9986="",nominal_year,$A9986),$B9986,$C9986)+($D9986-IF(LEFT(hour_conv,1)="1",1,0))/24)</f>
        <v/>
      </c>
      <c r="G9986" s="26">
        <f>IF(F9986="","",INT(F9986))</f>
        <v/>
      </c>
      <c r="H9986">
        <f>IF(G9986="","",IF(AND(MONTH(G9986)*100+DAY(G9986)&gt;=season_lo,MONTH(G9986)*100+DAY(G9986)&lt;=season_hi),1,0))</f>
        <v/>
      </c>
      <c r="I9986">
        <f>IF(G9986="","",G9986-first_day+1)</f>
        <v/>
      </c>
      <c r="J9986" s="27">
        <f>IF(I9986="","",INDEX(Daily!$J$2:$J$421,I9986))</f>
        <v/>
      </c>
      <c r="K9986" s="27">
        <f>IF(J9986="","",J9986+cat_offset)</f>
        <v/>
      </c>
      <c r="L9986" s="27">
        <f>IF(J9986="","",MAX(0,E9986-J9986)^2)</f>
        <v/>
      </c>
      <c r="M9986" s="27">
        <f>IF(J9986="","",MAX(0,E9986-(J9986+twcdh_off))^2)</f>
        <v/>
      </c>
      <c r="N9986" s="27">
        <f>IF(E9986="","",MAX(0,E9986-swcdh_thr)^2)</f>
        <v/>
      </c>
      <c r="O9986">
        <f>IF(K9986="","",ROUND(E9986-K9986,0))</f>
        <v/>
      </c>
      <c r="P9986">
        <f>IF(O9986="","",IF(O9986&gt;=1,O9986,0))</f>
        <v/>
      </c>
      <c r="Q9986" s="27">
        <f>IF(E9986="","",MAX(0,E9986-22))</f>
        <v/>
      </c>
      <c r="R9986" s="27">
        <f>IF(H9986=1,E9986,"")</f>
        <v/>
      </c>
      <c r="S9986" s="27">
        <f>IF(AND(H9986=1,J9986&lt;&gt;""),E9986-J9986,"")</f>
        <v/>
      </c>
      <c r="T9986">
        <f>IF(G9986="","",MONTH(G9986))</f>
        <v/>
      </c>
    </row>
    <row r="9987">
      <c r="A9987" s="24" t="n"/>
      <c r="B9987" s="24" t="n"/>
      <c r="C9987" s="24" t="n"/>
      <c r="D9987" s="24" t="n"/>
      <c r="E9987" s="24" t="n"/>
      <c r="F9987" s="25">
        <f>IF($E9987="","",DATE(IF($A9987="",nominal_year,$A9987),$B9987,$C9987)+($D9987-IF(LEFT(hour_conv,1)="1",1,0))/24)</f>
        <v/>
      </c>
      <c r="G9987" s="26">
        <f>IF(F9987="","",INT(F9987))</f>
        <v/>
      </c>
      <c r="H9987">
        <f>IF(G9987="","",IF(AND(MONTH(G9987)*100+DAY(G9987)&gt;=season_lo,MONTH(G9987)*100+DAY(G9987)&lt;=season_hi),1,0))</f>
        <v/>
      </c>
      <c r="I9987">
        <f>IF(G9987="","",G9987-first_day+1)</f>
        <v/>
      </c>
      <c r="J9987" s="27">
        <f>IF(I9987="","",INDEX(Daily!$J$2:$J$421,I9987))</f>
        <v/>
      </c>
      <c r="K9987" s="27">
        <f>IF(J9987="","",J9987+cat_offset)</f>
        <v/>
      </c>
      <c r="L9987" s="27">
        <f>IF(J9987="","",MAX(0,E9987-J9987)^2)</f>
        <v/>
      </c>
      <c r="M9987" s="27">
        <f>IF(J9987="","",MAX(0,E9987-(J9987+twcdh_off))^2)</f>
        <v/>
      </c>
      <c r="N9987" s="27">
        <f>IF(E9987="","",MAX(0,E9987-swcdh_thr)^2)</f>
        <v/>
      </c>
      <c r="O9987">
        <f>IF(K9987="","",ROUND(E9987-K9987,0))</f>
        <v/>
      </c>
      <c r="P9987">
        <f>IF(O9987="","",IF(O9987&gt;=1,O9987,0))</f>
        <v/>
      </c>
      <c r="Q9987" s="27">
        <f>IF(E9987="","",MAX(0,E9987-22))</f>
        <v/>
      </c>
      <c r="R9987" s="27">
        <f>IF(H9987=1,E9987,"")</f>
        <v/>
      </c>
      <c r="S9987" s="27">
        <f>IF(AND(H9987=1,J9987&lt;&gt;""),E9987-J9987,"")</f>
        <v/>
      </c>
      <c r="T9987">
        <f>IF(G9987="","",MONTH(G9987))</f>
        <v/>
      </c>
    </row>
    <row r="9988">
      <c r="A9988" s="24" t="n"/>
      <c r="B9988" s="24" t="n"/>
      <c r="C9988" s="24" t="n"/>
      <c r="D9988" s="24" t="n"/>
      <c r="E9988" s="24" t="n"/>
      <c r="F9988" s="25">
        <f>IF($E9988="","",DATE(IF($A9988="",nominal_year,$A9988),$B9988,$C9988)+($D9988-IF(LEFT(hour_conv,1)="1",1,0))/24)</f>
        <v/>
      </c>
      <c r="G9988" s="26">
        <f>IF(F9988="","",INT(F9988))</f>
        <v/>
      </c>
      <c r="H9988">
        <f>IF(G9988="","",IF(AND(MONTH(G9988)*100+DAY(G9988)&gt;=season_lo,MONTH(G9988)*100+DAY(G9988)&lt;=season_hi),1,0))</f>
        <v/>
      </c>
      <c r="I9988">
        <f>IF(G9988="","",G9988-first_day+1)</f>
        <v/>
      </c>
      <c r="J9988" s="27">
        <f>IF(I9988="","",INDEX(Daily!$J$2:$J$421,I9988))</f>
        <v/>
      </c>
      <c r="K9988" s="27">
        <f>IF(J9988="","",J9988+cat_offset)</f>
        <v/>
      </c>
      <c r="L9988" s="27">
        <f>IF(J9988="","",MAX(0,E9988-J9988)^2)</f>
        <v/>
      </c>
      <c r="M9988" s="27">
        <f>IF(J9988="","",MAX(0,E9988-(J9988+twcdh_off))^2)</f>
        <v/>
      </c>
      <c r="N9988" s="27">
        <f>IF(E9988="","",MAX(0,E9988-swcdh_thr)^2)</f>
        <v/>
      </c>
      <c r="O9988">
        <f>IF(K9988="","",ROUND(E9988-K9988,0))</f>
        <v/>
      </c>
      <c r="P9988">
        <f>IF(O9988="","",IF(O9988&gt;=1,O9988,0))</f>
        <v/>
      </c>
      <c r="Q9988" s="27">
        <f>IF(E9988="","",MAX(0,E9988-22))</f>
        <v/>
      </c>
      <c r="R9988" s="27">
        <f>IF(H9988=1,E9988,"")</f>
        <v/>
      </c>
      <c r="S9988" s="27">
        <f>IF(AND(H9988=1,J9988&lt;&gt;""),E9988-J9988,"")</f>
        <v/>
      </c>
      <c r="T9988">
        <f>IF(G9988="","",MONTH(G9988))</f>
        <v/>
      </c>
    </row>
    <row r="9989">
      <c r="A9989" s="24" t="n"/>
      <c r="B9989" s="24" t="n"/>
      <c r="C9989" s="24" t="n"/>
      <c r="D9989" s="24" t="n"/>
      <c r="E9989" s="24" t="n"/>
      <c r="F9989" s="25">
        <f>IF($E9989="","",DATE(IF($A9989="",nominal_year,$A9989),$B9989,$C9989)+($D9989-IF(LEFT(hour_conv,1)="1",1,0))/24)</f>
        <v/>
      </c>
      <c r="G9989" s="26">
        <f>IF(F9989="","",INT(F9989))</f>
        <v/>
      </c>
      <c r="H9989">
        <f>IF(G9989="","",IF(AND(MONTH(G9989)*100+DAY(G9989)&gt;=season_lo,MONTH(G9989)*100+DAY(G9989)&lt;=season_hi),1,0))</f>
        <v/>
      </c>
      <c r="I9989">
        <f>IF(G9989="","",G9989-first_day+1)</f>
        <v/>
      </c>
      <c r="J9989" s="27">
        <f>IF(I9989="","",INDEX(Daily!$J$2:$J$421,I9989))</f>
        <v/>
      </c>
      <c r="K9989" s="27">
        <f>IF(J9989="","",J9989+cat_offset)</f>
        <v/>
      </c>
      <c r="L9989" s="27">
        <f>IF(J9989="","",MAX(0,E9989-J9989)^2)</f>
        <v/>
      </c>
      <c r="M9989" s="27">
        <f>IF(J9989="","",MAX(0,E9989-(J9989+twcdh_off))^2)</f>
        <v/>
      </c>
      <c r="N9989" s="27">
        <f>IF(E9989="","",MAX(0,E9989-swcdh_thr)^2)</f>
        <v/>
      </c>
      <c r="O9989">
        <f>IF(K9989="","",ROUND(E9989-K9989,0))</f>
        <v/>
      </c>
      <c r="P9989">
        <f>IF(O9989="","",IF(O9989&gt;=1,O9989,0))</f>
        <v/>
      </c>
      <c r="Q9989" s="27">
        <f>IF(E9989="","",MAX(0,E9989-22))</f>
        <v/>
      </c>
      <c r="R9989" s="27">
        <f>IF(H9989=1,E9989,"")</f>
        <v/>
      </c>
      <c r="S9989" s="27">
        <f>IF(AND(H9989=1,J9989&lt;&gt;""),E9989-J9989,"")</f>
        <v/>
      </c>
      <c r="T9989">
        <f>IF(G9989="","",MONTH(G9989))</f>
        <v/>
      </c>
    </row>
    <row r="9990">
      <c r="A9990" s="24" t="n"/>
      <c r="B9990" s="24" t="n"/>
      <c r="C9990" s="24" t="n"/>
      <c r="D9990" s="24" t="n"/>
      <c r="E9990" s="24" t="n"/>
      <c r="F9990" s="25">
        <f>IF($E9990="","",DATE(IF($A9990="",nominal_year,$A9990),$B9990,$C9990)+($D9990-IF(LEFT(hour_conv,1)="1",1,0))/24)</f>
        <v/>
      </c>
      <c r="G9990" s="26">
        <f>IF(F9990="","",INT(F9990))</f>
        <v/>
      </c>
      <c r="H9990">
        <f>IF(G9990="","",IF(AND(MONTH(G9990)*100+DAY(G9990)&gt;=season_lo,MONTH(G9990)*100+DAY(G9990)&lt;=season_hi),1,0))</f>
        <v/>
      </c>
      <c r="I9990">
        <f>IF(G9990="","",G9990-first_day+1)</f>
        <v/>
      </c>
      <c r="J9990" s="27">
        <f>IF(I9990="","",INDEX(Daily!$J$2:$J$421,I9990))</f>
        <v/>
      </c>
      <c r="K9990" s="27">
        <f>IF(J9990="","",J9990+cat_offset)</f>
        <v/>
      </c>
      <c r="L9990" s="27">
        <f>IF(J9990="","",MAX(0,E9990-J9990)^2)</f>
        <v/>
      </c>
      <c r="M9990" s="27">
        <f>IF(J9990="","",MAX(0,E9990-(J9990+twcdh_off))^2)</f>
        <v/>
      </c>
      <c r="N9990" s="27">
        <f>IF(E9990="","",MAX(0,E9990-swcdh_thr)^2)</f>
        <v/>
      </c>
      <c r="O9990">
        <f>IF(K9990="","",ROUND(E9990-K9990,0))</f>
        <v/>
      </c>
      <c r="P9990">
        <f>IF(O9990="","",IF(O9990&gt;=1,O9990,0))</f>
        <v/>
      </c>
      <c r="Q9990" s="27">
        <f>IF(E9990="","",MAX(0,E9990-22))</f>
        <v/>
      </c>
      <c r="R9990" s="27">
        <f>IF(H9990=1,E9990,"")</f>
        <v/>
      </c>
      <c r="S9990" s="27">
        <f>IF(AND(H9990=1,J9990&lt;&gt;""),E9990-J9990,"")</f>
        <v/>
      </c>
      <c r="T9990">
        <f>IF(G9990="","",MONTH(G9990))</f>
        <v/>
      </c>
    </row>
    <row r="9991">
      <c r="A9991" s="24" t="n"/>
      <c r="B9991" s="24" t="n"/>
      <c r="C9991" s="24" t="n"/>
      <c r="D9991" s="24" t="n"/>
      <c r="E9991" s="24" t="n"/>
      <c r="F9991" s="25">
        <f>IF($E9991="","",DATE(IF($A9991="",nominal_year,$A9991),$B9991,$C9991)+($D9991-IF(LEFT(hour_conv,1)="1",1,0))/24)</f>
        <v/>
      </c>
      <c r="G9991" s="26">
        <f>IF(F9991="","",INT(F9991))</f>
        <v/>
      </c>
      <c r="H9991">
        <f>IF(G9991="","",IF(AND(MONTH(G9991)*100+DAY(G9991)&gt;=season_lo,MONTH(G9991)*100+DAY(G9991)&lt;=season_hi),1,0))</f>
        <v/>
      </c>
      <c r="I9991">
        <f>IF(G9991="","",G9991-first_day+1)</f>
        <v/>
      </c>
      <c r="J9991" s="27">
        <f>IF(I9991="","",INDEX(Daily!$J$2:$J$421,I9991))</f>
        <v/>
      </c>
      <c r="K9991" s="27">
        <f>IF(J9991="","",J9991+cat_offset)</f>
        <v/>
      </c>
      <c r="L9991" s="27">
        <f>IF(J9991="","",MAX(0,E9991-J9991)^2)</f>
        <v/>
      </c>
      <c r="M9991" s="27">
        <f>IF(J9991="","",MAX(0,E9991-(J9991+twcdh_off))^2)</f>
        <v/>
      </c>
      <c r="N9991" s="27">
        <f>IF(E9991="","",MAX(0,E9991-swcdh_thr)^2)</f>
        <v/>
      </c>
      <c r="O9991">
        <f>IF(K9991="","",ROUND(E9991-K9991,0))</f>
        <v/>
      </c>
      <c r="P9991">
        <f>IF(O9991="","",IF(O9991&gt;=1,O9991,0))</f>
        <v/>
      </c>
      <c r="Q9991" s="27">
        <f>IF(E9991="","",MAX(0,E9991-22))</f>
        <v/>
      </c>
      <c r="R9991" s="27">
        <f>IF(H9991=1,E9991,"")</f>
        <v/>
      </c>
      <c r="S9991" s="27">
        <f>IF(AND(H9991=1,J9991&lt;&gt;""),E9991-J9991,"")</f>
        <v/>
      </c>
      <c r="T9991">
        <f>IF(G9991="","",MONTH(G9991))</f>
        <v/>
      </c>
    </row>
    <row r="9992">
      <c r="A9992" s="24" t="n"/>
      <c r="B9992" s="24" t="n"/>
      <c r="C9992" s="24" t="n"/>
      <c r="D9992" s="24" t="n"/>
      <c r="E9992" s="24" t="n"/>
      <c r="F9992" s="25">
        <f>IF($E9992="","",DATE(IF($A9992="",nominal_year,$A9992),$B9992,$C9992)+($D9992-IF(LEFT(hour_conv,1)="1",1,0))/24)</f>
        <v/>
      </c>
      <c r="G9992" s="26">
        <f>IF(F9992="","",INT(F9992))</f>
        <v/>
      </c>
      <c r="H9992">
        <f>IF(G9992="","",IF(AND(MONTH(G9992)*100+DAY(G9992)&gt;=season_lo,MONTH(G9992)*100+DAY(G9992)&lt;=season_hi),1,0))</f>
        <v/>
      </c>
      <c r="I9992">
        <f>IF(G9992="","",G9992-first_day+1)</f>
        <v/>
      </c>
      <c r="J9992" s="27">
        <f>IF(I9992="","",INDEX(Daily!$J$2:$J$421,I9992))</f>
        <v/>
      </c>
      <c r="K9992" s="27">
        <f>IF(J9992="","",J9992+cat_offset)</f>
        <v/>
      </c>
      <c r="L9992" s="27">
        <f>IF(J9992="","",MAX(0,E9992-J9992)^2)</f>
        <v/>
      </c>
      <c r="M9992" s="27">
        <f>IF(J9992="","",MAX(0,E9992-(J9992+twcdh_off))^2)</f>
        <v/>
      </c>
      <c r="N9992" s="27">
        <f>IF(E9992="","",MAX(0,E9992-swcdh_thr)^2)</f>
        <v/>
      </c>
      <c r="O9992">
        <f>IF(K9992="","",ROUND(E9992-K9992,0))</f>
        <v/>
      </c>
      <c r="P9992">
        <f>IF(O9992="","",IF(O9992&gt;=1,O9992,0))</f>
        <v/>
      </c>
      <c r="Q9992" s="27">
        <f>IF(E9992="","",MAX(0,E9992-22))</f>
        <v/>
      </c>
      <c r="R9992" s="27">
        <f>IF(H9992=1,E9992,"")</f>
        <v/>
      </c>
      <c r="S9992" s="27">
        <f>IF(AND(H9992=1,J9992&lt;&gt;""),E9992-J9992,"")</f>
        <v/>
      </c>
      <c r="T9992">
        <f>IF(G9992="","",MONTH(G9992))</f>
        <v/>
      </c>
    </row>
    <row r="9993">
      <c r="A9993" s="24" t="n"/>
      <c r="B9993" s="24" t="n"/>
      <c r="C9993" s="24" t="n"/>
      <c r="D9993" s="24" t="n"/>
      <c r="E9993" s="24" t="n"/>
      <c r="F9993" s="25">
        <f>IF($E9993="","",DATE(IF($A9993="",nominal_year,$A9993),$B9993,$C9993)+($D9993-IF(LEFT(hour_conv,1)="1",1,0))/24)</f>
        <v/>
      </c>
      <c r="G9993" s="26">
        <f>IF(F9993="","",INT(F9993))</f>
        <v/>
      </c>
      <c r="H9993">
        <f>IF(G9993="","",IF(AND(MONTH(G9993)*100+DAY(G9993)&gt;=season_lo,MONTH(G9993)*100+DAY(G9993)&lt;=season_hi),1,0))</f>
        <v/>
      </c>
      <c r="I9993">
        <f>IF(G9993="","",G9993-first_day+1)</f>
        <v/>
      </c>
      <c r="J9993" s="27">
        <f>IF(I9993="","",INDEX(Daily!$J$2:$J$421,I9993))</f>
        <v/>
      </c>
      <c r="K9993" s="27">
        <f>IF(J9993="","",J9993+cat_offset)</f>
        <v/>
      </c>
      <c r="L9993" s="27">
        <f>IF(J9993="","",MAX(0,E9993-J9993)^2)</f>
        <v/>
      </c>
      <c r="M9993" s="27">
        <f>IF(J9993="","",MAX(0,E9993-(J9993+twcdh_off))^2)</f>
        <v/>
      </c>
      <c r="N9993" s="27">
        <f>IF(E9993="","",MAX(0,E9993-swcdh_thr)^2)</f>
        <v/>
      </c>
      <c r="O9993">
        <f>IF(K9993="","",ROUND(E9993-K9993,0))</f>
        <v/>
      </c>
      <c r="P9993">
        <f>IF(O9993="","",IF(O9993&gt;=1,O9993,0))</f>
        <v/>
      </c>
      <c r="Q9993" s="27">
        <f>IF(E9993="","",MAX(0,E9993-22))</f>
        <v/>
      </c>
      <c r="R9993" s="27">
        <f>IF(H9993=1,E9993,"")</f>
        <v/>
      </c>
      <c r="S9993" s="27">
        <f>IF(AND(H9993=1,J9993&lt;&gt;""),E9993-J9993,"")</f>
        <v/>
      </c>
      <c r="T9993">
        <f>IF(G9993="","",MONTH(G9993))</f>
        <v/>
      </c>
    </row>
    <row r="9994">
      <c r="A9994" s="24" t="n"/>
      <c r="B9994" s="24" t="n"/>
      <c r="C9994" s="24" t="n"/>
      <c r="D9994" s="24" t="n"/>
      <c r="E9994" s="24" t="n"/>
      <c r="F9994" s="25">
        <f>IF($E9994="","",DATE(IF($A9994="",nominal_year,$A9994),$B9994,$C9994)+($D9994-IF(LEFT(hour_conv,1)="1",1,0))/24)</f>
        <v/>
      </c>
      <c r="G9994" s="26">
        <f>IF(F9994="","",INT(F9994))</f>
        <v/>
      </c>
      <c r="H9994">
        <f>IF(G9994="","",IF(AND(MONTH(G9994)*100+DAY(G9994)&gt;=season_lo,MONTH(G9994)*100+DAY(G9994)&lt;=season_hi),1,0))</f>
        <v/>
      </c>
      <c r="I9994">
        <f>IF(G9994="","",G9994-first_day+1)</f>
        <v/>
      </c>
      <c r="J9994" s="27">
        <f>IF(I9994="","",INDEX(Daily!$J$2:$J$421,I9994))</f>
        <v/>
      </c>
      <c r="K9994" s="27">
        <f>IF(J9994="","",J9994+cat_offset)</f>
        <v/>
      </c>
      <c r="L9994" s="27">
        <f>IF(J9994="","",MAX(0,E9994-J9994)^2)</f>
        <v/>
      </c>
      <c r="M9994" s="27">
        <f>IF(J9994="","",MAX(0,E9994-(J9994+twcdh_off))^2)</f>
        <v/>
      </c>
      <c r="N9994" s="27">
        <f>IF(E9994="","",MAX(0,E9994-swcdh_thr)^2)</f>
        <v/>
      </c>
      <c r="O9994">
        <f>IF(K9994="","",ROUND(E9994-K9994,0))</f>
        <v/>
      </c>
      <c r="P9994">
        <f>IF(O9994="","",IF(O9994&gt;=1,O9994,0))</f>
        <v/>
      </c>
      <c r="Q9994" s="27">
        <f>IF(E9994="","",MAX(0,E9994-22))</f>
        <v/>
      </c>
      <c r="R9994" s="27">
        <f>IF(H9994=1,E9994,"")</f>
        <v/>
      </c>
      <c r="S9994" s="27">
        <f>IF(AND(H9994=1,J9994&lt;&gt;""),E9994-J9994,"")</f>
        <v/>
      </c>
      <c r="T9994">
        <f>IF(G9994="","",MONTH(G9994))</f>
        <v/>
      </c>
    </row>
    <row r="9995">
      <c r="A9995" s="24" t="n"/>
      <c r="B9995" s="24" t="n"/>
      <c r="C9995" s="24" t="n"/>
      <c r="D9995" s="24" t="n"/>
      <c r="E9995" s="24" t="n"/>
      <c r="F9995" s="25">
        <f>IF($E9995="","",DATE(IF($A9995="",nominal_year,$A9995),$B9995,$C9995)+($D9995-IF(LEFT(hour_conv,1)="1",1,0))/24)</f>
        <v/>
      </c>
      <c r="G9995" s="26">
        <f>IF(F9995="","",INT(F9995))</f>
        <v/>
      </c>
      <c r="H9995">
        <f>IF(G9995="","",IF(AND(MONTH(G9995)*100+DAY(G9995)&gt;=season_lo,MONTH(G9995)*100+DAY(G9995)&lt;=season_hi),1,0))</f>
        <v/>
      </c>
      <c r="I9995">
        <f>IF(G9995="","",G9995-first_day+1)</f>
        <v/>
      </c>
      <c r="J9995" s="27">
        <f>IF(I9995="","",INDEX(Daily!$J$2:$J$421,I9995))</f>
        <v/>
      </c>
      <c r="K9995" s="27">
        <f>IF(J9995="","",J9995+cat_offset)</f>
        <v/>
      </c>
      <c r="L9995" s="27">
        <f>IF(J9995="","",MAX(0,E9995-J9995)^2)</f>
        <v/>
      </c>
      <c r="M9995" s="27">
        <f>IF(J9995="","",MAX(0,E9995-(J9995+twcdh_off))^2)</f>
        <v/>
      </c>
      <c r="N9995" s="27">
        <f>IF(E9995="","",MAX(0,E9995-swcdh_thr)^2)</f>
        <v/>
      </c>
      <c r="O9995">
        <f>IF(K9995="","",ROUND(E9995-K9995,0))</f>
        <v/>
      </c>
      <c r="P9995">
        <f>IF(O9995="","",IF(O9995&gt;=1,O9995,0))</f>
        <v/>
      </c>
      <c r="Q9995" s="27">
        <f>IF(E9995="","",MAX(0,E9995-22))</f>
        <v/>
      </c>
      <c r="R9995" s="27">
        <f>IF(H9995=1,E9995,"")</f>
        <v/>
      </c>
      <c r="S9995" s="27">
        <f>IF(AND(H9995=1,J9995&lt;&gt;""),E9995-J9995,"")</f>
        <v/>
      </c>
      <c r="T9995">
        <f>IF(G9995="","",MONTH(G9995))</f>
        <v/>
      </c>
    </row>
    <row r="9996">
      <c r="A9996" s="24" t="n"/>
      <c r="B9996" s="24" t="n"/>
      <c r="C9996" s="24" t="n"/>
      <c r="D9996" s="24" t="n"/>
      <c r="E9996" s="24" t="n"/>
      <c r="F9996" s="25">
        <f>IF($E9996="","",DATE(IF($A9996="",nominal_year,$A9996),$B9996,$C9996)+($D9996-IF(LEFT(hour_conv,1)="1",1,0))/24)</f>
        <v/>
      </c>
      <c r="G9996" s="26">
        <f>IF(F9996="","",INT(F9996))</f>
        <v/>
      </c>
      <c r="H9996">
        <f>IF(G9996="","",IF(AND(MONTH(G9996)*100+DAY(G9996)&gt;=season_lo,MONTH(G9996)*100+DAY(G9996)&lt;=season_hi),1,0))</f>
        <v/>
      </c>
      <c r="I9996">
        <f>IF(G9996="","",G9996-first_day+1)</f>
        <v/>
      </c>
      <c r="J9996" s="27">
        <f>IF(I9996="","",INDEX(Daily!$J$2:$J$421,I9996))</f>
        <v/>
      </c>
      <c r="K9996" s="27">
        <f>IF(J9996="","",J9996+cat_offset)</f>
        <v/>
      </c>
      <c r="L9996" s="27">
        <f>IF(J9996="","",MAX(0,E9996-J9996)^2)</f>
        <v/>
      </c>
      <c r="M9996" s="27">
        <f>IF(J9996="","",MAX(0,E9996-(J9996+twcdh_off))^2)</f>
        <v/>
      </c>
      <c r="N9996" s="27">
        <f>IF(E9996="","",MAX(0,E9996-swcdh_thr)^2)</f>
        <v/>
      </c>
      <c r="O9996">
        <f>IF(K9996="","",ROUND(E9996-K9996,0))</f>
        <v/>
      </c>
      <c r="P9996">
        <f>IF(O9996="","",IF(O9996&gt;=1,O9996,0))</f>
        <v/>
      </c>
      <c r="Q9996" s="27">
        <f>IF(E9996="","",MAX(0,E9996-22))</f>
        <v/>
      </c>
      <c r="R9996" s="27">
        <f>IF(H9996=1,E9996,"")</f>
        <v/>
      </c>
      <c r="S9996" s="27">
        <f>IF(AND(H9996=1,J9996&lt;&gt;""),E9996-J9996,"")</f>
        <v/>
      </c>
      <c r="T9996">
        <f>IF(G9996="","",MONTH(G9996))</f>
        <v/>
      </c>
    </row>
    <row r="9997">
      <c r="A9997" s="24" t="n"/>
      <c r="B9997" s="24" t="n"/>
      <c r="C9997" s="24" t="n"/>
      <c r="D9997" s="24" t="n"/>
      <c r="E9997" s="24" t="n"/>
      <c r="F9997" s="25">
        <f>IF($E9997="","",DATE(IF($A9997="",nominal_year,$A9997),$B9997,$C9997)+($D9997-IF(LEFT(hour_conv,1)="1",1,0))/24)</f>
        <v/>
      </c>
      <c r="G9997" s="26">
        <f>IF(F9997="","",INT(F9997))</f>
        <v/>
      </c>
      <c r="H9997">
        <f>IF(G9997="","",IF(AND(MONTH(G9997)*100+DAY(G9997)&gt;=season_lo,MONTH(G9997)*100+DAY(G9997)&lt;=season_hi),1,0))</f>
        <v/>
      </c>
      <c r="I9997">
        <f>IF(G9997="","",G9997-first_day+1)</f>
        <v/>
      </c>
      <c r="J9997" s="27">
        <f>IF(I9997="","",INDEX(Daily!$J$2:$J$421,I9997))</f>
        <v/>
      </c>
      <c r="K9997" s="27">
        <f>IF(J9997="","",J9997+cat_offset)</f>
        <v/>
      </c>
      <c r="L9997" s="27">
        <f>IF(J9997="","",MAX(0,E9997-J9997)^2)</f>
        <v/>
      </c>
      <c r="M9997" s="27">
        <f>IF(J9997="","",MAX(0,E9997-(J9997+twcdh_off))^2)</f>
        <v/>
      </c>
      <c r="N9997" s="27">
        <f>IF(E9997="","",MAX(0,E9997-swcdh_thr)^2)</f>
        <v/>
      </c>
      <c r="O9997">
        <f>IF(K9997="","",ROUND(E9997-K9997,0))</f>
        <v/>
      </c>
      <c r="P9997">
        <f>IF(O9997="","",IF(O9997&gt;=1,O9997,0))</f>
        <v/>
      </c>
      <c r="Q9997" s="27">
        <f>IF(E9997="","",MAX(0,E9997-22))</f>
        <v/>
      </c>
      <c r="R9997" s="27">
        <f>IF(H9997=1,E9997,"")</f>
        <v/>
      </c>
      <c r="S9997" s="27">
        <f>IF(AND(H9997=1,J9997&lt;&gt;""),E9997-J9997,"")</f>
        <v/>
      </c>
      <c r="T9997">
        <f>IF(G9997="","",MONTH(G9997))</f>
        <v/>
      </c>
    </row>
    <row r="9998">
      <c r="A9998" s="24" t="n"/>
      <c r="B9998" s="24" t="n"/>
      <c r="C9998" s="24" t="n"/>
      <c r="D9998" s="24" t="n"/>
      <c r="E9998" s="24" t="n"/>
      <c r="F9998" s="25">
        <f>IF($E9998="","",DATE(IF($A9998="",nominal_year,$A9998),$B9998,$C9998)+($D9998-IF(LEFT(hour_conv,1)="1",1,0))/24)</f>
        <v/>
      </c>
      <c r="G9998" s="26">
        <f>IF(F9998="","",INT(F9998))</f>
        <v/>
      </c>
      <c r="H9998">
        <f>IF(G9998="","",IF(AND(MONTH(G9998)*100+DAY(G9998)&gt;=season_lo,MONTH(G9998)*100+DAY(G9998)&lt;=season_hi),1,0))</f>
        <v/>
      </c>
      <c r="I9998">
        <f>IF(G9998="","",G9998-first_day+1)</f>
        <v/>
      </c>
      <c r="J9998" s="27">
        <f>IF(I9998="","",INDEX(Daily!$J$2:$J$421,I9998))</f>
        <v/>
      </c>
      <c r="K9998" s="27">
        <f>IF(J9998="","",J9998+cat_offset)</f>
        <v/>
      </c>
      <c r="L9998" s="27">
        <f>IF(J9998="","",MAX(0,E9998-J9998)^2)</f>
        <v/>
      </c>
      <c r="M9998" s="27">
        <f>IF(J9998="","",MAX(0,E9998-(J9998+twcdh_off))^2)</f>
        <v/>
      </c>
      <c r="N9998" s="27">
        <f>IF(E9998="","",MAX(0,E9998-swcdh_thr)^2)</f>
        <v/>
      </c>
      <c r="O9998">
        <f>IF(K9998="","",ROUND(E9998-K9998,0))</f>
        <v/>
      </c>
      <c r="P9998">
        <f>IF(O9998="","",IF(O9998&gt;=1,O9998,0))</f>
        <v/>
      </c>
      <c r="Q9998" s="27">
        <f>IF(E9998="","",MAX(0,E9998-22))</f>
        <v/>
      </c>
      <c r="R9998" s="27">
        <f>IF(H9998=1,E9998,"")</f>
        <v/>
      </c>
      <c r="S9998" s="27">
        <f>IF(AND(H9998=1,J9998&lt;&gt;""),E9998-J9998,"")</f>
        <v/>
      </c>
      <c r="T9998">
        <f>IF(G9998="","",MONTH(G9998))</f>
        <v/>
      </c>
    </row>
    <row r="9999">
      <c r="A9999" s="24" t="n"/>
      <c r="B9999" s="24" t="n"/>
      <c r="C9999" s="24" t="n"/>
      <c r="D9999" s="24" t="n"/>
      <c r="E9999" s="24" t="n"/>
      <c r="F9999" s="25">
        <f>IF($E9999="","",DATE(IF($A9999="",nominal_year,$A9999),$B9999,$C9999)+($D9999-IF(LEFT(hour_conv,1)="1",1,0))/24)</f>
        <v/>
      </c>
      <c r="G9999" s="26">
        <f>IF(F9999="","",INT(F9999))</f>
        <v/>
      </c>
      <c r="H9999">
        <f>IF(G9999="","",IF(AND(MONTH(G9999)*100+DAY(G9999)&gt;=season_lo,MONTH(G9999)*100+DAY(G9999)&lt;=season_hi),1,0))</f>
        <v/>
      </c>
      <c r="I9999">
        <f>IF(G9999="","",G9999-first_day+1)</f>
        <v/>
      </c>
      <c r="J9999" s="27">
        <f>IF(I9999="","",INDEX(Daily!$J$2:$J$421,I9999))</f>
        <v/>
      </c>
      <c r="K9999" s="27">
        <f>IF(J9999="","",J9999+cat_offset)</f>
        <v/>
      </c>
      <c r="L9999" s="27">
        <f>IF(J9999="","",MAX(0,E9999-J9999)^2)</f>
        <v/>
      </c>
      <c r="M9999" s="27">
        <f>IF(J9999="","",MAX(0,E9999-(J9999+twcdh_off))^2)</f>
        <v/>
      </c>
      <c r="N9999" s="27">
        <f>IF(E9999="","",MAX(0,E9999-swcdh_thr)^2)</f>
        <v/>
      </c>
      <c r="O9999">
        <f>IF(K9999="","",ROUND(E9999-K9999,0))</f>
        <v/>
      </c>
      <c r="P9999">
        <f>IF(O9999="","",IF(O9999&gt;=1,O9999,0))</f>
        <v/>
      </c>
      <c r="Q9999" s="27">
        <f>IF(E9999="","",MAX(0,E9999-22))</f>
        <v/>
      </c>
      <c r="R9999" s="27">
        <f>IF(H9999=1,E9999,"")</f>
        <v/>
      </c>
      <c r="S9999" s="27">
        <f>IF(AND(H9999=1,J9999&lt;&gt;""),E9999-J9999,"")</f>
        <v/>
      </c>
      <c r="T9999">
        <f>IF(G9999="","",MONTH(G9999))</f>
        <v/>
      </c>
    </row>
    <row r="10000">
      <c r="A10000" s="24" t="n"/>
      <c r="B10000" s="24" t="n"/>
      <c r="C10000" s="24" t="n"/>
      <c r="D10000" s="24" t="n"/>
      <c r="E10000" s="24" t="n"/>
      <c r="F10000" s="25">
        <f>IF($E10000="","",DATE(IF($A10000="",nominal_year,$A10000),$B10000,$C10000)+($D10000-IF(LEFT(hour_conv,1)="1",1,0))/24)</f>
        <v/>
      </c>
      <c r="G10000" s="26">
        <f>IF(F10000="","",INT(F10000))</f>
        <v/>
      </c>
      <c r="H10000">
        <f>IF(G10000="","",IF(AND(MONTH(G10000)*100+DAY(G10000)&gt;=season_lo,MONTH(G10000)*100+DAY(G10000)&lt;=season_hi),1,0))</f>
        <v/>
      </c>
      <c r="I10000">
        <f>IF(G10000="","",G10000-first_day+1)</f>
        <v/>
      </c>
      <c r="J10000" s="27">
        <f>IF(I10000="","",INDEX(Daily!$J$2:$J$421,I10000))</f>
        <v/>
      </c>
      <c r="K10000" s="27">
        <f>IF(J10000="","",J10000+cat_offset)</f>
        <v/>
      </c>
      <c r="L10000" s="27">
        <f>IF(J10000="","",MAX(0,E10000-J10000)^2)</f>
        <v/>
      </c>
      <c r="M10000" s="27">
        <f>IF(J10000="","",MAX(0,E10000-(J10000+twcdh_off))^2)</f>
        <v/>
      </c>
      <c r="N10000" s="27">
        <f>IF(E10000="","",MAX(0,E10000-swcdh_thr)^2)</f>
        <v/>
      </c>
      <c r="O10000">
        <f>IF(K10000="","",ROUND(E10000-K10000,0))</f>
        <v/>
      </c>
      <c r="P10000">
        <f>IF(O10000="","",IF(O10000&gt;=1,O10000,0))</f>
        <v/>
      </c>
      <c r="Q10000" s="27">
        <f>IF(E10000="","",MAX(0,E10000-22))</f>
        <v/>
      </c>
      <c r="R10000" s="27">
        <f>IF(H10000=1,E10000,"")</f>
        <v/>
      </c>
      <c r="S10000" s="27">
        <f>IF(AND(H10000=1,J10000&lt;&gt;""),E10000-J10000,"")</f>
        <v/>
      </c>
      <c r="T10000">
        <f>IF(G10000="","",MONTH(G10000))</f>
        <v/>
      </c>
    </row>
    <row r="10001">
      <c r="A10001" s="24" t="n"/>
      <c r="B10001" s="24" t="n"/>
      <c r="C10001" s="24" t="n"/>
      <c r="D10001" s="24" t="n"/>
      <c r="E10001" s="24" t="n"/>
      <c r="F10001" s="25">
        <f>IF($E10001="","",DATE(IF($A10001="",nominal_year,$A10001),$B10001,$C10001)+($D10001-IF(LEFT(hour_conv,1)="1",1,0))/24)</f>
        <v/>
      </c>
      <c r="G10001" s="26">
        <f>IF(F10001="","",INT(F10001))</f>
        <v/>
      </c>
      <c r="H10001">
        <f>IF(G10001="","",IF(AND(MONTH(G10001)*100+DAY(G10001)&gt;=season_lo,MONTH(G10001)*100+DAY(G10001)&lt;=season_hi),1,0))</f>
        <v/>
      </c>
      <c r="I10001">
        <f>IF(G10001="","",G10001-first_day+1)</f>
        <v/>
      </c>
      <c r="J10001" s="27">
        <f>IF(I10001="","",INDEX(Daily!$J$2:$J$421,I10001))</f>
        <v/>
      </c>
      <c r="K10001" s="27">
        <f>IF(J10001="","",J10001+cat_offset)</f>
        <v/>
      </c>
      <c r="L10001" s="27">
        <f>IF(J10001="","",MAX(0,E10001-J10001)^2)</f>
        <v/>
      </c>
      <c r="M10001" s="27">
        <f>IF(J10001="","",MAX(0,E10001-(J10001+twcdh_off))^2)</f>
        <v/>
      </c>
      <c r="N10001" s="27">
        <f>IF(E10001="","",MAX(0,E10001-swcdh_thr)^2)</f>
        <v/>
      </c>
      <c r="O10001">
        <f>IF(K10001="","",ROUND(E10001-K10001,0))</f>
        <v/>
      </c>
      <c r="P10001">
        <f>IF(O10001="","",IF(O10001&gt;=1,O10001,0))</f>
        <v/>
      </c>
      <c r="Q10001" s="27">
        <f>IF(E10001="","",MAX(0,E10001-22))</f>
        <v/>
      </c>
      <c r="R10001" s="27">
        <f>IF(H10001=1,E10001,"")</f>
        <v/>
      </c>
      <c r="S10001" s="27">
        <f>IF(AND(H10001=1,J10001&lt;&gt;""),E10001-J10001,"")</f>
        <v/>
      </c>
      <c r="T10001">
        <f>IF(G10001="","",MONTH(G10001))</f>
        <v/>
      </c>
    </row>
  </sheetData>
  <conditionalFormatting sqref="F2:T10001">
    <cfRule type="expression" priority="1" dxfId="0">
      <formula>$E2=""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4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6" customWidth="1" min="3" max="3"/>
    <col width="9" customWidth="1" min="4" max="4"/>
    <col width="9" customWidth="1" min="5" max="5"/>
    <col width="9" customWidth="1" min="6" max="6"/>
    <col width="8" customWidth="1" min="7" max="7"/>
    <col width="10" customWidth="1" min="8" max="8"/>
    <col width="9" customWidth="1" min="9" max="9"/>
    <col width="9" customWidth="1" min="10" max="10"/>
    <col width="9" customWidth="1" min="11" max="11"/>
    <col width="7" customWidth="1" min="12" max="12"/>
    <col width="9" customWidth="1" min="13" max="13"/>
    <col width="9" customWidth="1" min="14" max="14"/>
    <col width="9" customWidth="1" min="15" max="15"/>
    <col width="11" customWidth="1" min="16" max="16"/>
    <col width="8" customWidth="1" min="17" max="17"/>
    <col width="9" customWidth="1" min="18" max="18"/>
    <col width="10" customWidth="1" min="19" max="19"/>
    <col width="7" customWidth="1" min="20" max="20"/>
    <col width="6" customWidth="1" min="21" max="21"/>
    <col width="7" customWidth="1" min="22" max="22"/>
    <col width="2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2" customWidth="1" min="31" max="31"/>
    <col width="8" customWidth="1" min="32" max="32"/>
    <col width="8" customWidth="1" min="33" max="33"/>
  </cols>
  <sheetData>
    <row r="1" ht="56" customHeight="1">
      <c r="A1" s="23" t="inlineStr">
        <is>
          <t>Day no.</t>
        </is>
      </c>
      <c r="B1" s="23" t="inlineStr">
        <is>
          <t>Date</t>
        </is>
      </c>
      <c r="C1" s="23" t="inlineStr">
        <is>
          <t>Hours</t>
        </is>
      </c>
      <c r="D1" s="23" t="inlineStr">
        <is>
          <t>Daily mean (°C)</t>
        </is>
      </c>
      <c r="E1" s="23" t="inlineStr">
        <is>
          <t>Daily min (°C)</t>
        </is>
      </c>
      <c r="F1" s="23" t="inlineStr">
        <is>
          <t>Daily max (°C)</t>
        </is>
      </c>
      <c r="G1" s="23" t="inlineStr">
        <is>
          <t>Range (K)</t>
        </is>
      </c>
      <c r="H1" s="23" t="inlineStr">
        <is>
          <t>7-day approx. Trm (°C)</t>
        </is>
      </c>
      <c r="I1" s="23" t="inlineStr">
        <is>
          <t>Trm (°C)</t>
        </is>
      </c>
      <c r="J1" s="23" t="inlineStr">
        <is>
          <t>Tcomf (°C)</t>
        </is>
      </c>
      <c r="K1" s="23" t="inlineStr">
        <is>
          <t>Tmax (°C)</t>
        </is>
      </c>
      <c r="L1" s="23" t="inlineStr">
        <is>
          <t>In season</t>
        </is>
      </c>
      <c r="M1" s="23" t="inlineStr">
        <is>
          <t>WCDH (K²h)</t>
        </is>
      </c>
      <c r="N1" s="23" t="inlineStr">
        <is>
          <t>TWCDH (K²h)</t>
        </is>
      </c>
      <c r="O1" s="23" t="inlineStr">
        <is>
          <t>SWCDH (K²h)</t>
        </is>
      </c>
      <c r="P1" s="23" t="inlineStr">
        <is>
          <t>Daily weighted exceedance (K·h)</t>
        </is>
      </c>
      <c r="Q1" s="23" t="inlineStr">
        <is>
          <t>Warm-event day</t>
        </is>
      </c>
      <c r="R1" s="23" t="inlineStr">
        <is>
          <t>Event length so far (days)</t>
        </is>
      </c>
      <c r="S1" s="23" t="inlineStr">
        <is>
          <t>Event WCDH so far (K²h)</t>
        </is>
      </c>
      <c r="T1" s="23" t="inlineStr">
        <is>
          <t>Event start</t>
        </is>
      </c>
      <c r="U1" s="23" t="inlineStr">
        <is>
          <t>Hot day</t>
        </is>
      </c>
      <c r="V1" s="23" t="inlineStr">
        <is>
          <t>Warm night</t>
        </is>
      </c>
      <c r="W1" s="23" t="inlineStr"/>
      <c r="X1" s="23" t="inlineStr">
        <is>
          <t>Tod-1</t>
        </is>
      </c>
      <c r="Y1" s="23" t="inlineStr">
        <is>
          <t>Tod-2</t>
        </is>
      </c>
      <c r="Z1" s="23" t="inlineStr">
        <is>
          <t>Tod-3</t>
        </is>
      </c>
      <c r="AA1" s="23" t="inlineStr">
        <is>
          <t>Tod-4</t>
        </is>
      </c>
      <c r="AB1" s="23" t="inlineStr">
        <is>
          <t>Tod-5</t>
        </is>
      </c>
      <c r="AC1" s="23" t="inlineStr">
        <is>
          <t>Tod-6</t>
        </is>
      </c>
      <c r="AD1" s="23" t="inlineStr">
        <is>
          <t>Tod-7</t>
        </is>
      </c>
      <c r="AE1" s="23" t="inlineStr"/>
      <c r="AF1" s="23" t="inlineStr">
        <is>
          <t>First hourly row</t>
        </is>
      </c>
      <c r="AG1" s="23" t="inlineStr">
        <is>
          <t>Last hourly row</t>
        </is>
      </c>
    </row>
    <row r="2">
      <c r="A2" t="n">
        <v>1</v>
      </c>
      <c r="B2" s="26">
        <f>IF(A2&lt;=n_days,first_day+A2-1,"")</f>
        <v/>
      </c>
      <c r="C2">
        <f>IF(B2="","",MAX(0,AG2-AF2+1))</f>
        <v/>
      </c>
      <c r="D2" s="27">
        <f>IF(B2="","",IF(C2&gt;=18,AVERAGE(INDEX(Hourly!$E$2:$E$10001,AF2):INDEX(Hourly!$E$2:$E$10001,AG2)),""))</f>
        <v/>
      </c>
      <c r="E2" s="27">
        <f>IF(OR(B2="",N(C2)=0),"",MIN(INDEX(Hourly!$E$2:$E$10001,AF2):INDEX(Hourly!$E$2:$E$10001,AG2)))</f>
        <v/>
      </c>
      <c r="F2" s="27">
        <f>IF(OR(B2="",N(C2)=0),"",MAX(INDEX(Hourly!$E$2:$E$10001,AF2):INDEX(Hourly!$E$2:$E$10001,AG2)))</f>
        <v/>
      </c>
      <c r="G2" s="27">
        <f>IF(E2="","",F2-E2)</f>
        <v/>
      </c>
      <c r="H2" s="27">
        <f>IF(B2="","",IF(COUNT(X2:AD2)=7,SUMPRODUCT(X2:AD2,rm_weights)/SUM(rm_weights),""))</f>
        <v/>
      </c>
      <c r="I2" s="27">
        <f>IF(B2="","",IF(trm_method="7-day approximation",H2,IF(AND(ISNUMBER(I1),ISNUMBER(D1)),(1-alpha)*D1+alpha*I1,H2)))</f>
        <v/>
      </c>
      <c r="J2" s="27">
        <f>IF(ISNUMBER(I2),0.33*IF(clamp_trm="Yes",MIN(MAX(I2,10),30),I2)+18.8,"")</f>
        <v/>
      </c>
      <c r="K2" s="27">
        <f>IF(J2="","",J2+cat_offset)</f>
        <v/>
      </c>
      <c r="L2">
        <f>IF(B2="","",IF(AND(MONTH(B2)*100+DAY(B2)&gt;=season_lo,MONTH(B2)*100+DAY(B2)&lt;=season_hi),1,0))</f>
        <v/>
      </c>
      <c r="M2" s="27">
        <f>IF(N(C2)=0,IF(B2="","",0),SUM(INDEX(Hourly!$L$2:$L$10001,AF2):INDEX(Hourly!$L$2:$L$10001,AG2)))</f>
        <v/>
      </c>
      <c r="N2" s="27">
        <f>IF(N(C2)=0,IF(B2="","",0),SUM(INDEX(Hourly!$M$2:$M$10001,AF2):INDEX(Hourly!$M$2:$M$10001,AG2)))</f>
        <v/>
      </c>
      <c r="O2" s="27">
        <f>IF(N(C2)=0,IF(B2="","",0),SUM(INDEX(Hourly!$N$2:$N$10001,AF2):INDEX(Hourly!$N$2:$N$10001,AG2)))</f>
        <v/>
      </c>
      <c r="P2" s="27">
        <f>IF(N(C2)=0,IF(B2="","",0),SUM(INDEX(Hourly!$P$2:$P$10001,AF2):INDEX(Hourly!$P$2:$P$10001,AG2)))</f>
        <v/>
      </c>
      <c r="Q2">
        <f>IF(L2=1,IF(M2&gt;event_min,1,0),0)</f>
        <v/>
      </c>
      <c r="R2">
        <f>IF(Q2=1,N(R1)+1,0)</f>
        <v/>
      </c>
      <c r="S2" s="27">
        <f>IF(Q2=1,N(S1)+M2,0)</f>
        <v/>
      </c>
      <c r="T2">
        <f>IF(R2=1,1,0)</f>
        <v/>
      </c>
      <c r="U2">
        <f>IF(AND(L2=1,ISNUMBER(F2)),IF(F2&gt;=hot_thr,1,0),0)</f>
        <v/>
      </c>
      <c r="V2">
        <f>IF(AND(L2=1,ISNUMBER(E2)),IF(E2&gt;=night_thr,1,0),0)</f>
        <v/>
      </c>
      <c r="X2" s="27">
        <f>IF(B2="","",IF(A2-1&gt;=1,INDEX($D$2:$D$421,A2-1),IF(cyclic="Yes",INDEX($D$2:$D$421,A2-1+n_days),"")))</f>
        <v/>
      </c>
      <c r="Y2" s="27">
        <f>IF(B2="","",IF(A2-2&gt;=1,INDEX($D$2:$D$421,A2-2),IF(cyclic="Yes",INDEX($D$2:$D$421,A2-2+n_days),"")))</f>
        <v/>
      </c>
      <c r="Z2" s="27">
        <f>IF(B2="","",IF(A2-3&gt;=1,INDEX($D$2:$D$421,A2-3),IF(cyclic="Yes",INDEX($D$2:$D$421,A2-3+n_days),"")))</f>
        <v/>
      </c>
      <c r="AA2" s="27">
        <f>IF(B2="","",IF(A2-4&gt;=1,INDEX($D$2:$D$421,A2-4),IF(cyclic="Yes",INDEX($D$2:$D$421,A2-4+n_days),"")))</f>
        <v/>
      </c>
      <c r="AB2" s="27">
        <f>IF(B2="","",IF(A2-5&gt;=1,INDEX($D$2:$D$421,A2-5),IF(cyclic="Yes",INDEX($D$2:$D$421,A2-5+n_days),"")))</f>
        <v/>
      </c>
      <c r="AC2" s="27">
        <f>IF(B2="","",IF(A2-6&gt;=1,INDEX($D$2:$D$421,A2-6),IF(cyclic="Yes",INDEX($D$2:$D$421,A2-6+n_days),"")))</f>
        <v/>
      </c>
      <c r="AD2" s="27">
        <f>IF(B2="","",IF(A2-7&gt;=1,INDEX($D$2:$D$421,A2-7),IF(cyclic="Yes",INDEX($D$2:$D$421,A2-7+n_days),"")))</f>
        <v/>
      </c>
      <c r="AF2">
        <f>IF(B2="","",IFERROR(MATCH(B2-0.5,INDEX(Hourly!$G$2:$G$10001,1):INDEX(Hourly!$G$2:$G$10001,n_rows),1),0)+1)</f>
        <v/>
      </c>
      <c r="AG2">
        <f>IF(B2="","",IFERROR(MATCH(B2,INDEX(Hourly!$G$2:$G$10001,1):INDEX(Hourly!$G$2:$G$10001,n_rows),1),0))</f>
        <v/>
      </c>
    </row>
    <row r="3">
      <c r="A3" t="n">
        <v>2</v>
      </c>
      <c r="B3" s="26">
        <f>IF(A3&lt;=n_days,first_day+A3-1,"")</f>
        <v/>
      </c>
      <c r="C3">
        <f>IF(B3="","",MAX(0,AG3-AF3+1))</f>
        <v/>
      </c>
      <c r="D3" s="27">
        <f>IF(B3="","",IF(C3&gt;=18,AVERAGE(INDEX(Hourly!$E$2:$E$10001,AF3):INDEX(Hourly!$E$2:$E$10001,AG3)),""))</f>
        <v/>
      </c>
      <c r="E3" s="27">
        <f>IF(OR(B3="",N(C3)=0),"",MIN(INDEX(Hourly!$E$2:$E$10001,AF3):INDEX(Hourly!$E$2:$E$10001,AG3)))</f>
        <v/>
      </c>
      <c r="F3" s="27">
        <f>IF(OR(B3="",N(C3)=0),"",MAX(INDEX(Hourly!$E$2:$E$10001,AF3):INDEX(Hourly!$E$2:$E$10001,AG3)))</f>
        <v/>
      </c>
      <c r="G3" s="27">
        <f>IF(E3="","",F3-E3)</f>
        <v/>
      </c>
      <c r="H3" s="27">
        <f>IF(B3="","",IF(COUNT(X3:AD3)=7,SUMPRODUCT(X3:AD3,rm_weights)/SUM(rm_weights),""))</f>
        <v/>
      </c>
      <c r="I3" s="27">
        <f>IF(B3="","",IF(trm_method="7-day approximation",H3,IF(AND(ISNUMBER(I2),ISNUMBER(D2)),(1-alpha)*D2+alpha*I2,H3)))</f>
        <v/>
      </c>
      <c r="J3" s="27">
        <f>IF(ISNUMBER(I3),0.33*IF(clamp_trm="Yes",MIN(MAX(I3,10),30),I3)+18.8,"")</f>
        <v/>
      </c>
      <c r="K3" s="27">
        <f>IF(J3="","",J3+cat_offset)</f>
        <v/>
      </c>
      <c r="L3">
        <f>IF(B3="","",IF(AND(MONTH(B3)*100+DAY(B3)&gt;=season_lo,MONTH(B3)*100+DAY(B3)&lt;=season_hi),1,0))</f>
        <v/>
      </c>
      <c r="M3" s="27">
        <f>IF(N(C3)=0,IF(B3="","",0),SUM(INDEX(Hourly!$L$2:$L$10001,AF3):INDEX(Hourly!$L$2:$L$10001,AG3)))</f>
        <v/>
      </c>
      <c r="N3" s="27">
        <f>IF(N(C3)=0,IF(B3="","",0),SUM(INDEX(Hourly!$M$2:$M$10001,AF3):INDEX(Hourly!$M$2:$M$10001,AG3)))</f>
        <v/>
      </c>
      <c r="O3" s="27">
        <f>IF(N(C3)=0,IF(B3="","",0),SUM(INDEX(Hourly!$N$2:$N$10001,AF3):INDEX(Hourly!$N$2:$N$10001,AG3)))</f>
        <v/>
      </c>
      <c r="P3" s="27">
        <f>IF(N(C3)=0,IF(B3="","",0),SUM(INDEX(Hourly!$P$2:$P$10001,AF3):INDEX(Hourly!$P$2:$P$10001,AG3)))</f>
        <v/>
      </c>
      <c r="Q3">
        <f>IF(L3=1,IF(M3&gt;event_min,1,0),0)</f>
        <v/>
      </c>
      <c r="R3">
        <f>IF(Q3=1,N(R2)+1,0)</f>
        <v/>
      </c>
      <c r="S3" s="27">
        <f>IF(Q3=1,N(S2)+M3,0)</f>
        <v/>
      </c>
      <c r="T3">
        <f>IF(R3=1,1,0)</f>
        <v/>
      </c>
      <c r="U3">
        <f>IF(AND(L3=1,ISNUMBER(F3)),IF(F3&gt;=hot_thr,1,0),0)</f>
        <v/>
      </c>
      <c r="V3">
        <f>IF(AND(L3=1,ISNUMBER(E3)),IF(E3&gt;=night_thr,1,0),0)</f>
        <v/>
      </c>
      <c r="X3" s="27">
        <f>IF(B3="","",IF(A3-1&gt;=1,INDEX($D$2:$D$421,A3-1),IF(cyclic="Yes",INDEX($D$2:$D$421,A3-1+n_days),"")))</f>
        <v/>
      </c>
      <c r="Y3" s="27">
        <f>IF(B3="","",IF(A3-2&gt;=1,INDEX($D$2:$D$421,A3-2),IF(cyclic="Yes",INDEX($D$2:$D$421,A3-2+n_days),"")))</f>
        <v/>
      </c>
      <c r="Z3" s="27">
        <f>IF(B3="","",IF(A3-3&gt;=1,INDEX($D$2:$D$421,A3-3),IF(cyclic="Yes",INDEX($D$2:$D$421,A3-3+n_days),"")))</f>
        <v/>
      </c>
      <c r="AA3" s="27">
        <f>IF(B3="","",IF(A3-4&gt;=1,INDEX($D$2:$D$421,A3-4),IF(cyclic="Yes",INDEX($D$2:$D$421,A3-4+n_days),"")))</f>
        <v/>
      </c>
      <c r="AB3" s="27">
        <f>IF(B3="","",IF(A3-5&gt;=1,INDEX($D$2:$D$421,A3-5),IF(cyclic="Yes",INDEX($D$2:$D$421,A3-5+n_days),"")))</f>
        <v/>
      </c>
      <c r="AC3" s="27">
        <f>IF(B3="","",IF(A3-6&gt;=1,INDEX($D$2:$D$421,A3-6),IF(cyclic="Yes",INDEX($D$2:$D$421,A3-6+n_days),"")))</f>
        <v/>
      </c>
      <c r="AD3" s="27">
        <f>IF(B3="","",IF(A3-7&gt;=1,INDEX($D$2:$D$421,A3-7),IF(cyclic="Yes",INDEX($D$2:$D$421,A3-7+n_days),"")))</f>
        <v/>
      </c>
      <c r="AF3">
        <f>IF(B3="","",IFERROR(MATCH(B3-0.5,INDEX(Hourly!$G$2:$G$10001,1):INDEX(Hourly!$G$2:$G$10001,n_rows),1),0)+1)</f>
        <v/>
      </c>
      <c r="AG3">
        <f>IF(B3="","",IFERROR(MATCH(B3,INDEX(Hourly!$G$2:$G$10001,1):INDEX(Hourly!$G$2:$G$10001,n_rows),1),0))</f>
        <v/>
      </c>
    </row>
    <row r="4">
      <c r="A4" t="n">
        <v>3</v>
      </c>
      <c r="B4" s="26">
        <f>IF(A4&lt;=n_days,first_day+A4-1,"")</f>
        <v/>
      </c>
      <c r="C4">
        <f>IF(B4="","",MAX(0,AG4-AF4+1))</f>
        <v/>
      </c>
      <c r="D4" s="27">
        <f>IF(B4="","",IF(C4&gt;=18,AVERAGE(INDEX(Hourly!$E$2:$E$10001,AF4):INDEX(Hourly!$E$2:$E$10001,AG4)),""))</f>
        <v/>
      </c>
      <c r="E4" s="27">
        <f>IF(OR(B4="",N(C4)=0),"",MIN(INDEX(Hourly!$E$2:$E$10001,AF4):INDEX(Hourly!$E$2:$E$10001,AG4)))</f>
        <v/>
      </c>
      <c r="F4" s="27">
        <f>IF(OR(B4="",N(C4)=0),"",MAX(INDEX(Hourly!$E$2:$E$10001,AF4):INDEX(Hourly!$E$2:$E$10001,AG4)))</f>
        <v/>
      </c>
      <c r="G4" s="27">
        <f>IF(E4="","",F4-E4)</f>
        <v/>
      </c>
      <c r="H4" s="27">
        <f>IF(B4="","",IF(COUNT(X4:AD4)=7,SUMPRODUCT(X4:AD4,rm_weights)/SUM(rm_weights),""))</f>
        <v/>
      </c>
      <c r="I4" s="27">
        <f>IF(B4="","",IF(trm_method="7-day approximation",H4,IF(AND(ISNUMBER(I3),ISNUMBER(D3)),(1-alpha)*D3+alpha*I3,H4)))</f>
        <v/>
      </c>
      <c r="J4" s="27">
        <f>IF(ISNUMBER(I4),0.33*IF(clamp_trm="Yes",MIN(MAX(I4,10),30),I4)+18.8,"")</f>
        <v/>
      </c>
      <c r="K4" s="27">
        <f>IF(J4="","",J4+cat_offset)</f>
        <v/>
      </c>
      <c r="L4">
        <f>IF(B4="","",IF(AND(MONTH(B4)*100+DAY(B4)&gt;=season_lo,MONTH(B4)*100+DAY(B4)&lt;=season_hi),1,0))</f>
        <v/>
      </c>
      <c r="M4" s="27">
        <f>IF(N(C4)=0,IF(B4="","",0),SUM(INDEX(Hourly!$L$2:$L$10001,AF4):INDEX(Hourly!$L$2:$L$10001,AG4)))</f>
        <v/>
      </c>
      <c r="N4" s="27">
        <f>IF(N(C4)=0,IF(B4="","",0),SUM(INDEX(Hourly!$M$2:$M$10001,AF4):INDEX(Hourly!$M$2:$M$10001,AG4)))</f>
        <v/>
      </c>
      <c r="O4" s="27">
        <f>IF(N(C4)=0,IF(B4="","",0),SUM(INDEX(Hourly!$N$2:$N$10001,AF4):INDEX(Hourly!$N$2:$N$10001,AG4)))</f>
        <v/>
      </c>
      <c r="P4" s="27">
        <f>IF(N(C4)=0,IF(B4="","",0),SUM(INDEX(Hourly!$P$2:$P$10001,AF4):INDEX(Hourly!$P$2:$P$10001,AG4)))</f>
        <v/>
      </c>
      <c r="Q4">
        <f>IF(L4=1,IF(M4&gt;event_min,1,0),0)</f>
        <v/>
      </c>
      <c r="R4">
        <f>IF(Q4=1,N(R3)+1,0)</f>
        <v/>
      </c>
      <c r="S4" s="27">
        <f>IF(Q4=1,N(S3)+M4,0)</f>
        <v/>
      </c>
      <c r="T4">
        <f>IF(R4=1,1,0)</f>
        <v/>
      </c>
      <c r="U4">
        <f>IF(AND(L4=1,ISNUMBER(F4)),IF(F4&gt;=hot_thr,1,0),0)</f>
        <v/>
      </c>
      <c r="V4">
        <f>IF(AND(L4=1,ISNUMBER(E4)),IF(E4&gt;=night_thr,1,0),0)</f>
        <v/>
      </c>
      <c r="X4" s="27">
        <f>IF(B4="","",IF(A4-1&gt;=1,INDEX($D$2:$D$421,A4-1),IF(cyclic="Yes",INDEX($D$2:$D$421,A4-1+n_days),"")))</f>
        <v/>
      </c>
      <c r="Y4" s="27">
        <f>IF(B4="","",IF(A4-2&gt;=1,INDEX($D$2:$D$421,A4-2),IF(cyclic="Yes",INDEX($D$2:$D$421,A4-2+n_days),"")))</f>
        <v/>
      </c>
      <c r="Z4" s="27">
        <f>IF(B4="","",IF(A4-3&gt;=1,INDEX($D$2:$D$421,A4-3),IF(cyclic="Yes",INDEX($D$2:$D$421,A4-3+n_days),"")))</f>
        <v/>
      </c>
      <c r="AA4" s="27">
        <f>IF(B4="","",IF(A4-4&gt;=1,INDEX($D$2:$D$421,A4-4),IF(cyclic="Yes",INDEX($D$2:$D$421,A4-4+n_days),"")))</f>
        <v/>
      </c>
      <c r="AB4" s="27">
        <f>IF(B4="","",IF(A4-5&gt;=1,INDEX($D$2:$D$421,A4-5),IF(cyclic="Yes",INDEX($D$2:$D$421,A4-5+n_days),"")))</f>
        <v/>
      </c>
      <c r="AC4" s="27">
        <f>IF(B4="","",IF(A4-6&gt;=1,INDEX($D$2:$D$421,A4-6),IF(cyclic="Yes",INDEX($D$2:$D$421,A4-6+n_days),"")))</f>
        <v/>
      </c>
      <c r="AD4" s="27">
        <f>IF(B4="","",IF(A4-7&gt;=1,INDEX($D$2:$D$421,A4-7),IF(cyclic="Yes",INDEX($D$2:$D$421,A4-7+n_days),"")))</f>
        <v/>
      </c>
      <c r="AF4">
        <f>IF(B4="","",IFERROR(MATCH(B4-0.5,INDEX(Hourly!$G$2:$G$10001,1):INDEX(Hourly!$G$2:$G$10001,n_rows),1),0)+1)</f>
        <v/>
      </c>
      <c r="AG4">
        <f>IF(B4="","",IFERROR(MATCH(B4,INDEX(Hourly!$G$2:$G$10001,1):INDEX(Hourly!$G$2:$G$10001,n_rows),1),0))</f>
        <v/>
      </c>
    </row>
    <row r="5">
      <c r="A5" t="n">
        <v>4</v>
      </c>
      <c r="B5" s="26">
        <f>IF(A5&lt;=n_days,first_day+A5-1,"")</f>
        <v/>
      </c>
      <c r="C5">
        <f>IF(B5="","",MAX(0,AG5-AF5+1))</f>
        <v/>
      </c>
      <c r="D5" s="27">
        <f>IF(B5="","",IF(C5&gt;=18,AVERAGE(INDEX(Hourly!$E$2:$E$10001,AF5):INDEX(Hourly!$E$2:$E$10001,AG5)),""))</f>
        <v/>
      </c>
      <c r="E5" s="27">
        <f>IF(OR(B5="",N(C5)=0),"",MIN(INDEX(Hourly!$E$2:$E$10001,AF5):INDEX(Hourly!$E$2:$E$10001,AG5)))</f>
        <v/>
      </c>
      <c r="F5" s="27">
        <f>IF(OR(B5="",N(C5)=0),"",MAX(INDEX(Hourly!$E$2:$E$10001,AF5):INDEX(Hourly!$E$2:$E$10001,AG5)))</f>
        <v/>
      </c>
      <c r="G5" s="27">
        <f>IF(E5="","",F5-E5)</f>
        <v/>
      </c>
      <c r="H5" s="27">
        <f>IF(B5="","",IF(COUNT(X5:AD5)=7,SUMPRODUCT(X5:AD5,rm_weights)/SUM(rm_weights),""))</f>
        <v/>
      </c>
      <c r="I5" s="27">
        <f>IF(B5="","",IF(trm_method="7-day approximation",H5,IF(AND(ISNUMBER(I4),ISNUMBER(D4)),(1-alpha)*D4+alpha*I4,H5)))</f>
        <v/>
      </c>
      <c r="J5" s="27">
        <f>IF(ISNUMBER(I5),0.33*IF(clamp_trm="Yes",MIN(MAX(I5,10),30),I5)+18.8,"")</f>
        <v/>
      </c>
      <c r="K5" s="27">
        <f>IF(J5="","",J5+cat_offset)</f>
        <v/>
      </c>
      <c r="L5">
        <f>IF(B5="","",IF(AND(MONTH(B5)*100+DAY(B5)&gt;=season_lo,MONTH(B5)*100+DAY(B5)&lt;=season_hi),1,0))</f>
        <v/>
      </c>
      <c r="M5" s="27">
        <f>IF(N(C5)=0,IF(B5="","",0),SUM(INDEX(Hourly!$L$2:$L$10001,AF5):INDEX(Hourly!$L$2:$L$10001,AG5)))</f>
        <v/>
      </c>
      <c r="N5" s="27">
        <f>IF(N(C5)=0,IF(B5="","",0),SUM(INDEX(Hourly!$M$2:$M$10001,AF5):INDEX(Hourly!$M$2:$M$10001,AG5)))</f>
        <v/>
      </c>
      <c r="O5" s="27">
        <f>IF(N(C5)=0,IF(B5="","",0),SUM(INDEX(Hourly!$N$2:$N$10001,AF5):INDEX(Hourly!$N$2:$N$10001,AG5)))</f>
        <v/>
      </c>
      <c r="P5" s="27">
        <f>IF(N(C5)=0,IF(B5="","",0),SUM(INDEX(Hourly!$P$2:$P$10001,AF5):INDEX(Hourly!$P$2:$P$10001,AG5)))</f>
        <v/>
      </c>
      <c r="Q5">
        <f>IF(L5=1,IF(M5&gt;event_min,1,0),0)</f>
        <v/>
      </c>
      <c r="R5">
        <f>IF(Q5=1,N(R4)+1,0)</f>
        <v/>
      </c>
      <c r="S5" s="27">
        <f>IF(Q5=1,N(S4)+M5,0)</f>
        <v/>
      </c>
      <c r="T5">
        <f>IF(R5=1,1,0)</f>
        <v/>
      </c>
      <c r="U5">
        <f>IF(AND(L5=1,ISNUMBER(F5)),IF(F5&gt;=hot_thr,1,0),0)</f>
        <v/>
      </c>
      <c r="V5">
        <f>IF(AND(L5=1,ISNUMBER(E5)),IF(E5&gt;=night_thr,1,0),0)</f>
        <v/>
      </c>
      <c r="X5" s="27">
        <f>IF(B5="","",IF(A5-1&gt;=1,INDEX($D$2:$D$421,A5-1),IF(cyclic="Yes",INDEX($D$2:$D$421,A5-1+n_days),"")))</f>
        <v/>
      </c>
      <c r="Y5" s="27">
        <f>IF(B5="","",IF(A5-2&gt;=1,INDEX($D$2:$D$421,A5-2),IF(cyclic="Yes",INDEX($D$2:$D$421,A5-2+n_days),"")))</f>
        <v/>
      </c>
      <c r="Z5" s="27">
        <f>IF(B5="","",IF(A5-3&gt;=1,INDEX($D$2:$D$421,A5-3),IF(cyclic="Yes",INDEX($D$2:$D$421,A5-3+n_days),"")))</f>
        <v/>
      </c>
      <c r="AA5" s="27">
        <f>IF(B5="","",IF(A5-4&gt;=1,INDEX($D$2:$D$421,A5-4),IF(cyclic="Yes",INDEX($D$2:$D$421,A5-4+n_days),"")))</f>
        <v/>
      </c>
      <c r="AB5" s="27">
        <f>IF(B5="","",IF(A5-5&gt;=1,INDEX($D$2:$D$421,A5-5),IF(cyclic="Yes",INDEX($D$2:$D$421,A5-5+n_days),"")))</f>
        <v/>
      </c>
      <c r="AC5" s="27">
        <f>IF(B5="","",IF(A5-6&gt;=1,INDEX($D$2:$D$421,A5-6),IF(cyclic="Yes",INDEX($D$2:$D$421,A5-6+n_days),"")))</f>
        <v/>
      </c>
      <c r="AD5" s="27">
        <f>IF(B5="","",IF(A5-7&gt;=1,INDEX($D$2:$D$421,A5-7),IF(cyclic="Yes",INDEX($D$2:$D$421,A5-7+n_days),"")))</f>
        <v/>
      </c>
      <c r="AF5">
        <f>IF(B5="","",IFERROR(MATCH(B5-0.5,INDEX(Hourly!$G$2:$G$10001,1):INDEX(Hourly!$G$2:$G$10001,n_rows),1),0)+1)</f>
        <v/>
      </c>
      <c r="AG5">
        <f>IF(B5="","",IFERROR(MATCH(B5,INDEX(Hourly!$G$2:$G$10001,1):INDEX(Hourly!$G$2:$G$10001,n_rows),1),0))</f>
        <v/>
      </c>
    </row>
    <row r="6">
      <c r="A6" t="n">
        <v>5</v>
      </c>
      <c r="B6" s="26">
        <f>IF(A6&lt;=n_days,first_day+A6-1,"")</f>
        <v/>
      </c>
      <c r="C6">
        <f>IF(B6="","",MAX(0,AG6-AF6+1))</f>
        <v/>
      </c>
      <c r="D6" s="27">
        <f>IF(B6="","",IF(C6&gt;=18,AVERAGE(INDEX(Hourly!$E$2:$E$10001,AF6):INDEX(Hourly!$E$2:$E$10001,AG6)),""))</f>
        <v/>
      </c>
      <c r="E6" s="27">
        <f>IF(OR(B6="",N(C6)=0),"",MIN(INDEX(Hourly!$E$2:$E$10001,AF6):INDEX(Hourly!$E$2:$E$10001,AG6)))</f>
        <v/>
      </c>
      <c r="F6" s="27">
        <f>IF(OR(B6="",N(C6)=0),"",MAX(INDEX(Hourly!$E$2:$E$10001,AF6):INDEX(Hourly!$E$2:$E$10001,AG6)))</f>
        <v/>
      </c>
      <c r="G6" s="27">
        <f>IF(E6="","",F6-E6)</f>
        <v/>
      </c>
      <c r="H6" s="27">
        <f>IF(B6="","",IF(COUNT(X6:AD6)=7,SUMPRODUCT(X6:AD6,rm_weights)/SUM(rm_weights),""))</f>
        <v/>
      </c>
      <c r="I6" s="27">
        <f>IF(B6="","",IF(trm_method="7-day approximation",H6,IF(AND(ISNUMBER(I5),ISNUMBER(D5)),(1-alpha)*D5+alpha*I5,H6)))</f>
        <v/>
      </c>
      <c r="J6" s="27">
        <f>IF(ISNUMBER(I6),0.33*IF(clamp_trm="Yes",MIN(MAX(I6,10),30),I6)+18.8,"")</f>
        <v/>
      </c>
      <c r="K6" s="27">
        <f>IF(J6="","",J6+cat_offset)</f>
        <v/>
      </c>
      <c r="L6">
        <f>IF(B6="","",IF(AND(MONTH(B6)*100+DAY(B6)&gt;=season_lo,MONTH(B6)*100+DAY(B6)&lt;=season_hi),1,0))</f>
        <v/>
      </c>
      <c r="M6" s="27">
        <f>IF(N(C6)=0,IF(B6="","",0),SUM(INDEX(Hourly!$L$2:$L$10001,AF6):INDEX(Hourly!$L$2:$L$10001,AG6)))</f>
        <v/>
      </c>
      <c r="N6" s="27">
        <f>IF(N(C6)=0,IF(B6="","",0),SUM(INDEX(Hourly!$M$2:$M$10001,AF6):INDEX(Hourly!$M$2:$M$10001,AG6)))</f>
        <v/>
      </c>
      <c r="O6" s="27">
        <f>IF(N(C6)=0,IF(B6="","",0),SUM(INDEX(Hourly!$N$2:$N$10001,AF6):INDEX(Hourly!$N$2:$N$10001,AG6)))</f>
        <v/>
      </c>
      <c r="P6" s="27">
        <f>IF(N(C6)=0,IF(B6="","",0),SUM(INDEX(Hourly!$P$2:$P$10001,AF6):INDEX(Hourly!$P$2:$P$10001,AG6)))</f>
        <v/>
      </c>
      <c r="Q6">
        <f>IF(L6=1,IF(M6&gt;event_min,1,0),0)</f>
        <v/>
      </c>
      <c r="R6">
        <f>IF(Q6=1,N(R5)+1,0)</f>
        <v/>
      </c>
      <c r="S6" s="27">
        <f>IF(Q6=1,N(S5)+M6,0)</f>
        <v/>
      </c>
      <c r="T6">
        <f>IF(R6=1,1,0)</f>
        <v/>
      </c>
      <c r="U6">
        <f>IF(AND(L6=1,ISNUMBER(F6)),IF(F6&gt;=hot_thr,1,0),0)</f>
        <v/>
      </c>
      <c r="V6">
        <f>IF(AND(L6=1,ISNUMBER(E6)),IF(E6&gt;=night_thr,1,0),0)</f>
        <v/>
      </c>
      <c r="X6" s="27">
        <f>IF(B6="","",IF(A6-1&gt;=1,INDEX($D$2:$D$421,A6-1),IF(cyclic="Yes",INDEX($D$2:$D$421,A6-1+n_days),"")))</f>
        <v/>
      </c>
      <c r="Y6" s="27">
        <f>IF(B6="","",IF(A6-2&gt;=1,INDEX($D$2:$D$421,A6-2),IF(cyclic="Yes",INDEX($D$2:$D$421,A6-2+n_days),"")))</f>
        <v/>
      </c>
      <c r="Z6" s="27">
        <f>IF(B6="","",IF(A6-3&gt;=1,INDEX($D$2:$D$421,A6-3),IF(cyclic="Yes",INDEX($D$2:$D$421,A6-3+n_days),"")))</f>
        <v/>
      </c>
      <c r="AA6" s="27">
        <f>IF(B6="","",IF(A6-4&gt;=1,INDEX($D$2:$D$421,A6-4),IF(cyclic="Yes",INDEX($D$2:$D$421,A6-4+n_days),"")))</f>
        <v/>
      </c>
      <c r="AB6" s="27">
        <f>IF(B6="","",IF(A6-5&gt;=1,INDEX($D$2:$D$421,A6-5),IF(cyclic="Yes",INDEX($D$2:$D$421,A6-5+n_days),"")))</f>
        <v/>
      </c>
      <c r="AC6" s="27">
        <f>IF(B6="","",IF(A6-6&gt;=1,INDEX($D$2:$D$421,A6-6),IF(cyclic="Yes",INDEX($D$2:$D$421,A6-6+n_days),"")))</f>
        <v/>
      </c>
      <c r="AD6" s="27">
        <f>IF(B6="","",IF(A6-7&gt;=1,INDEX($D$2:$D$421,A6-7),IF(cyclic="Yes",INDEX($D$2:$D$421,A6-7+n_days),"")))</f>
        <v/>
      </c>
      <c r="AF6">
        <f>IF(B6="","",IFERROR(MATCH(B6-0.5,INDEX(Hourly!$G$2:$G$10001,1):INDEX(Hourly!$G$2:$G$10001,n_rows),1),0)+1)</f>
        <v/>
      </c>
      <c r="AG6">
        <f>IF(B6="","",IFERROR(MATCH(B6,INDEX(Hourly!$G$2:$G$10001,1):INDEX(Hourly!$G$2:$G$10001,n_rows),1),0))</f>
        <v/>
      </c>
    </row>
    <row r="7">
      <c r="A7" t="n">
        <v>6</v>
      </c>
      <c r="B7" s="26">
        <f>IF(A7&lt;=n_days,first_day+A7-1,"")</f>
        <v/>
      </c>
      <c r="C7">
        <f>IF(B7="","",MAX(0,AG7-AF7+1))</f>
        <v/>
      </c>
      <c r="D7" s="27">
        <f>IF(B7="","",IF(C7&gt;=18,AVERAGE(INDEX(Hourly!$E$2:$E$10001,AF7):INDEX(Hourly!$E$2:$E$10001,AG7)),""))</f>
        <v/>
      </c>
      <c r="E7" s="27">
        <f>IF(OR(B7="",N(C7)=0),"",MIN(INDEX(Hourly!$E$2:$E$10001,AF7):INDEX(Hourly!$E$2:$E$10001,AG7)))</f>
        <v/>
      </c>
      <c r="F7" s="27">
        <f>IF(OR(B7="",N(C7)=0),"",MAX(INDEX(Hourly!$E$2:$E$10001,AF7):INDEX(Hourly!$E$2:$E$10001,AG7)))</f>
        <v/>
      </c>
      <c r="G7" s="27">
        <f>IF(E7="","",F7-E7)</f>
        <v/>
      </c>
      <c r="H7" s="27">
        <f>IF(B7="","",IF(COUNT(X7:AD7)=7,SUMPRODUCT(X7:AD7,rm_weights)/SUM(rm_weights),""))</f>
        <v/>
      </c>
      <c r="I7" s="27">
        <f>IF(B7="","",IF(trm_method="7-day approximation",H7,IF(AND(ISNUMBER(I6),ISNUMBER(D6)),(1-alpha)*D6+alpha*I6,H7)))</f>
        <v/>
      </c>
      <c r="J7" s="27">
        <f>IF(ISNUMBER(I7),0.33*IF(clamp_trm="Yes",MIN(MAX(I7,10),30),I7)+18.8,"")</f>
        <v/>
      </c>
      <c r="K7" s="27">
        <f>IF(J7="","",J7+cat_offset)</f>
        <v/>
      </c>
      <c r="L7">
        <f>IF(B7="","",IF(AND(MONTH(B7)*100+DAY(B7)&gt;=season_lo,MONTH(B7)*100+DAY(B7)&lt;=season_hi),1,0))</f>
        <v/>
      </c>
      <c r="M7" s="27">
        <f>IF(N(C7)=0,IF(B7="","",0),SUM(INDEX(Hourly!$L$2:$L$10001,AF7):INDEX(Hourly!$L$2:$L$10001,AG7)))</f>
        <v/>
      </c>
      <c r="N7" s="27">
        <f>IF(N(C7)=0,IF(B7="","",0),SUM(INDEX(Hourly!$M$2:$M$10001,AF7):INDEX(Hourly!$M$2:$M$10001,AG7)))</f>
        <v/>
      </c>
      <c r="O7" s="27">
        <f>IF(N(C7)=0,IF(B7="","",0),SUM(INDEX(Hourly!$N$2:$N$10001,AF7):INDEX(Hourly!$N$2:$N$10001,AG7)))</f>
        <v/>
      </c>
      <c r="P7" s="27">
        <f>IF(N(C7)=0,IF(B7="","",0),SUM(INDEX(Hourly!$P$2:$P$10001,AF7):INDEX(Hourly!$P$2:$P$10001,AG7)))</f>
        <v/>
      </c>
      <c r="Q7">
        <f>IF(L7=1,IF(M7&gt;event_min,1,0),0)</f>
        <v/>
      </c>
      <c r="R7">
        <f>IF(Q7=1,N(R6)+1,0)</f>
        <v/>
      </c>
      <c r="S7" s="27">
        <f>IF(Q7=1,N(S6)+M7,0)</f>
        <v/>
      </c>
      <c r="T7">
        <f>IF(R7=1,1,0)</f>
        <v/>
      </c>
      <c r="U7">
        <f>IF(AND(L7=1,ISNUMBER(F7)),IF(F7&gt;=hot_thr,1,0),0)</f>
        <v/>
      </c>
      <c r="V7">
        <f>IF(AND(L7=1,ISNUMBER(E7)),IF(E7&gt;=night_thr,1,0),0)</f>
        <v/>
      </c>
      <c r="X7" s="27">
        <f>IF(B7="","",IF(A7-1&gt;=1,INDEX($D$2:$D$421,A7-1),IF(cyclic="Yes",INDEX($D$2:$D$421,A7-1+n_days),"")))</f>
        <v/>
      </c>
      <c r="Y7" s="27">
        <f>IF(B7="","",IF(A7-2&gt;=1,INDEX($D$2:$D$421,A7-2),IF(cyclic="Yes",INDEX($D$2:$D$421,A7-2+n_days),"")))</f>
        <v/>
      </c>
      <c r="Z7" s="27">
        <f>IF(B7="","",IF(A7-3&gt;=1,INDEX($D$2:$D$421,A7-3),IF(cyclic="Yes",INDEX($D$2:$D$421,A7-3+n_days),"")))</f>
        <v/>
      </c>
      <c r="AA7" s="27">
        <f>IF(B7="","",IF(A7-4&gt;=1,INDEX($D$2:$D$421,A7-4),IF(cyclic="Yes",INDEX($D$2:$D$421,A7-4+n_days),"")))</f>
        <v/>
      </c>
      <c r="AB7" s="27">
        <f>IF(B7="","",IF(A7-5&gt;=1,INDEX($D$2:$D$421,A7-5),IF(cyclic="Yes",INDEX($D$2:$D$421,A7-5+n_days),"")))</f>
        <v/>
      </c>
      <c r="AC7" s="27">
        <f>IF(B7="","",IF(A7-6&gt;=1,INDEX($D$2:$D$421,A7-6),IF(cyclic="Yes",INDEX($D$2:$D$421,A7-6+n_days),"")))</f>
        <v/>
      </c>
      <c r="AD7" s="27">
        <f>IF(B7="","",IF(A7-7&gt;=1,INDEX($D$2:$D$421,A7-7),IF(cyclic="Yes",INDEX($D$2:$D$421,A7-7+n_days),"")))</f>
        <v/>
      </c>
      <c r="AF7">
        <f>IF(B7="","",IFERROR(MATCH(B7-0.5,INDEX(Hourly!$G$2:$G$10001,1):INDEX(Hourly!$G$2:$G$10001,n_rows),1),0)+1)</f>
        <v/>
      </c>
      <c r="AG7">
        <f>IF(B7="","",IFERROR(MATCH(B7,INDEX(Hourly!$G$2:$G$10001,1):INDEX(Hourly!$G$2:$G$10001,n_rows),1),0))</f>
        <v/>
      </c>
    </row>
    <row r="8">
      <c r="A8" t="n">
        <v>7</v>
      </c>
      <c r="B8" s="26">
        <f>IF(A8&lt;=n_days,first_day+A8-1,"")</f>
        <v/>
      </c>
      <c r="C8">
        <f>IF(B8="","",MAX(0,AG8-AF8+1))</f>
        <v/>
      </c>
      <c r="D8" s="27">
        <f>IF(B8="","",IF(C8&gt;=18,AVERAGE(INDEX(Hourly!$E$2:$E$10001,AF8):INDEX(Hourly!$E$2:$E$10001,AG8)),""))</f>
        <v/>
      </c>
      <c r="E8" s="27">
        <f>IF(OR(B8="",N(C8)=0),"",MIN(INDEX(Hourly!$E$2:$E$10001,AF8):INDEX(Hourly!$E$2:$E$10001,AG8)))</f>
        <v/>
      </c>
      <c r="F8" s="27">
        <f>IF(OR(B8="",N(C8)=0),"",MAX(INDEX(Hourly!$E$2:$E$10001,AF8):INDEX(Hourly!$E$2:$E$10001,AG8)))</f>
        <v/>
      </c>
      <c r="G8" s="27">
        <f>IF(E8="","",F8-E8)</f>
        <v/>
      </c>
      <c r="H8" s="27">
        <f>IF(B8="","",IF(COUNT(X8:AD8)=7,SUMPRODUCT(X8:AD8,rm_weights)/SUM(rm_weights),""))</f>
        <v/>
      </c>
      <c r="I8" s="27">
        <f>IF(B8="","",IF(trm_method="7-day approximation",H8,IF(AND(ISNUMBER(I7),ISNUMBER(D7)),(1-alpha)*D7+alpha*I7,H8)))</f>
        <v/>
      </c>
      <c r="J8" s="27">
        <f>IF(ISNUMBER(I8),0.33*IF(clamp_trm="Yes",MIN(MAX(I8,10),30),I8)+18.8,"")</f>
        <v/>
      </c>
      <c r="K8" s="27">
        <f>IF(J8="","",J8+cat_offset)</f>
        <v/>
      </c>
      <c r="L8">
        <f>IF(B8="","",IF(AND(MONTH(B8)*100+DAY(B8)&gt;=season_lo,MONTH(B8)*100+DAY(B8)&lt;=season_hi),1,0))</f>
        <v/>
      </c>
      <c r="M8" s="27">
        <f>IF(N(C8)=0,IF(B8="","",0),SUM(INDEX(Hourly!$L$2:$L$10001,AF8):INDEX(Hourly!$L$2:$L$10001,AG8)))</f>
        <v/>
      </c>
      <c r="N8" s="27">
        <f>IF(N(C8)=0,IF(B8="","",0),SUM(INDEX(Hourly!$M$2:$M$10001,AF8):INDEX(Hourly!$M$2:$M$10001,AG8)))</f>
        <v/>
      </c>
      <c r="O8" s="27">
        <f>IF(N(C8)=0,IF(B8="","",0),SUM(INDEX(Hourly!$N$2:$N$10001,AF8):INDEX(Hourly!$N$2:$N$10001,AG8)))</f>
        <v/>
      </c>
      <c r="P8" s="27">
        <f>IF(N(C8)=0,IF(B8="","",0),SUM(INDEX(Hourly!$P$2:$P$10001,AF8):INDEX(Hourly!$P$2:$P$10001,AG8)))</f>
        <v/>
      </c>
      <c r="Q8">
        <f>IF(L8=1,IF(M8&gt;event_min,1,0),0)</f>
        <v/>
      </c>
      <c r="R8">
        <f>IF(Q8=1,N(R7)+1,0)</f>
        <v/>
      </c>
      <c r="S8" s="27">
        <f>IF(Q8=1,N(S7)+M8,0)</f>
        <v/>
      </c>
      <c r="T8">
        <f>IF(R8=1,1,0)</f>
        <v/>
      </c>
      <c r="U8">
        <f>IF(AND(L8=1,ISNUMBER(F8)),IF(F8&gt;=hot_thr,1,0),0)</f>
        <v/>
      </c>
      <c r="V8">
        <f>IF(AND(L8=1,ISNUMBER(E8)),IF(E8&gt;=night_thr,1,0),0)</f>
        <v/>
      </c>
      <c r="X8" s="27">
        <f>IF(B8="","",IF(A8-1&gt;=1,INDEX($D$2:$D$421,A8-1),IF(cyclic="Yes",INDEX($D$2:$D$421,A8-1+n_days),"")))</f>
        <v/>
      </c>
      <c r="Y8" s="27">
        <f>IF(B8="","",IF(A8-2&gt;=1,INDEX($D$2:$D$421,A8-2),IF(cyclic="Yes",INDEX($D$2:$D$421,A8-2+n_days),"")))</f>
        <v/>
      </c>
      <c r="Z8" s="27">
        <f>IF(B8="","",IF(A8-3&gt;=1,INDEX($D$2:$D$421,A8-3),IF(cyclic="Yes",INDEX($D$2:$D$421,A8-3+n_days),"")))</f>
        <v/>
      </c>
      <c r="AA8" s="27">
        <f>IF(B8="","",IF(A8-4&gt;=1,INDEX($D$2:$D$421,A8-4),IF(cyclic="Yes",INDEX($D$2:$D$421,A8-4+n_days),"")))</f>
        <v/>
      </c>
      <c r="AB8" s="27">
        <f>IF(B8="","",IF(A8-5&gt;=1,INDEX($D$2:$D$421,A8-5),IF(cyclic="Yes",INDEX($D$2:$D$421,A8-5+n_days),"")))</f>
        <v/>
      </c>
      <c r="AC8" s="27">
        <f>IF(B8="","",IF(A8-6&gt;=1,INDEX($D$2:$D$421,A8-6),IF(cyclic="Yes",INDEX($D$2:$D$421,A8-6+n_days),"")))</f>
        <v/>
      </c>
      <c r="AD8" s="27">
        <f>IF(B8="","",IF(A8-7&gt;=1,INDEX($D$2:$D$421,A8-7),IF(cyclic="Yes",INDEX($D$2:$D$421,A8-7+n_days),"")))</f>
        <v/>
      </c>
      <c r="AF8">
        <f>IF(B8="","",IFERROR(MATCH(B8-0.5,INDEX(Hourly!$G$2:$G$10001,1):INDEX(Hourly!$G$2:$G$10001,n_rows),1),0)+1)</f>
        <v/>
      </c>
      <c r="AG8">
        <f>IF(B8="","",IFERROR(MATCH(B8,INDEX(Hourly!$G$2:$G$10001,1):INDEX(Hourly!$G$2:$G$10001,n_rows),1),0))</f>
        <v/>
      </c>
    </row>
    <row r="9">
      <c r="A9" t="n">
        <v>8</v>
      </c>
      <c r="B9" s="26">
        <f>IF(A9&lt;=n_days,first_day+A9-1,"")</f>
        <v/>
      </c>
      <c r="C9">
        <f>IF(B9="","",MAX(0,AG9-AF9+1))</f>
        <v/>
      </c>
      <c r="D9" s="27">
        <f>IF(B9="","",IF(C9&gt;=18,AVERAGE(INDEX(Hourly!$E$2:$E$10001,AF9):INDEX(Hourly!$E$2:$E$10001,AG9)),""))</f>
        <v/>
      </c>
      <c r="E9" s="27">
        <f>IF(OR(B9="",N(C9)=0),"",MIN(INDEX(Hourly!$E$2:$E$10001,AF9):INDEX(Hourly!$E$2:$E$10001,AG9)))</f>
        <v/>
      </c>
      <c r="F9" s="27">
        <f>IF(OR(B9="",N(C9)=0),"",MAX(INDEX(Hourly!$E$2:$E$10001,AF9):INDEX(Hourly!$E$2:$E$10001,AG9)))</f>
        <v/>
      </c>
      <c r="G9" s="27">
        <f>IF(E9="","",F9-E9)</f>
        <v/>
      </c>
      <c r="H9" s="27">
        <f>IF(B9="","",IF(COUNT(X9:AD9)=7,SUMPRODUCT(X9:AD9,rm_weights)/SUM(rm_weights),""))</f>
        <v/>
      </c>
      <c r="I9" s="27">
        <f>IF(B9="","",IF(trm_method="7-day approximation",H9,IF(AND(ISNUMBER(I8),ISNUMBER(D8)),(1-alpha)*D8+alpha*I8,H9)))</f>
        <v/>
      </c>
      <c r="J9" s="27">
        <f>IF(ISNUMBER(I9),0.33*IF(clamp_trm="Yes",MIN(MAX(I9,10),30),I9)+18.8,"")</f>
        <v/>
      </c>
      <c r="K9" s="27">
        <f>IF(J9="","",J9+cat_offset)</f>
        <v/>
      </c>
      <c r="L9">
        <f>IF(B9="","",IF(AND(MONTH(B9)*100+DAY(B9)&gt;=season_lo,MONTH(B9)*100+DAY(B9)&lt;=season_hi),1,0))</f>
        <v/>
      </c>
      <c r="M9" s="27">
        <f>IF(N(C9)=0,IF(B9="","",0),SUM(INDEX(Hourly!$L$2:$L$10001,AF9):INDEX(Hourly!$L$2:$L$10001,AG9)))</f>
        <v/>
      </c>
      <c r="N9" s="27">
        <f>IF(N(C9)=0,IF(B9="","",0),SUM(INDEX(Hourly!$M$2:$M$10001,AF9):INDEX(Hourly!$M$2:$M$10001,AG9)))</f>
        <v/>
      </c>
      <c r="O9" s="27">
        <f>IF(N(C9)=0,IF(B9="","",0),SUM(INDEX(Hourly!$N$2:$N$10001,AF9):INDEX(Hourly!$N$2:$N$10001,AG9)))</f>
        <v/>
      </c>
      <c r="P9" s="27">
        <f>IF(N(C9)=0,IF(B9="","",0),SUM(INDEX(Hourly!$P$2:$P$10001,AF9):INDEX(Hourly!$P$2:$P$10001,AG9)))</f>
        <v/>
      </c>
      <c r="Q9">
        <f>IF(L9=1,IF(M9&gt;event_min,1,0),0)</f>
        <v/>
      </c>
      <c r="R9">
        <f>IF(Q9=1,N(R8)+1,0)</f>
        <v/>
      </c>
      <c r="S9" s="27">
        <f>IF(Q9=1,N(S8)+M9,0)</f>
        <v/>
      </c>
      <c r="T9">
        <f>IF(R9=1,1,0)</f>
        <v/>
      </c>
      <c r="U9">
        <f>IF(AND(L9=1,ISNUMBER(F9)),IF(F9&gt;=hot_thr,1,0),0)</f>
        <v/>
      </c>
      <c r="V9">
        <f>IF(AND(L9=1,ISNUMBER(E9)),IF(E9&gt;=night_thr,1,0),0)</f>
        <v/>
      </c>
      <c r="X9" s="27">
        <f>IF(B9="","",IF(A9-1&gt;=1,INDEX($D$2:$D$421,A9-1),IF(cyclic="Yes",INDEX($D$2:$D$421,A9-1+n_days),"")))</f>
        <v/>
      </c>
      <c r="Y9" s="27">
        <f>IF(B9="","",IF(A9-2&gt;=1,INDEX($D$2:$D$421,A9-2),IF(cyclic="Yes",INDEX($D$2:$D$421,A9-2+n_days),"")))</f>
        <v/>
      </c>
      <c r="Z9" s="27">
        <f>IF(B9="","",IF(A9-3&gt;=1,INDEX($D$2:$D$421,A9-3),IF(cyclic="Yes",INDEX($D$2:$D$421,A9-3+n_days),"")))</f>
        <v/>
      </c>
      <c r="AA9" s="27">
        <f>IF(B9="","",IF(A9-4&gt;=1,INDEX($D$2:$D$421,A9-4),IF(cyclic="Yes",INDEX($D$2:$D$421,A9-4+n_days),"")))</f>
        <v/>
      </c>
      <c r="AB9" s="27">
        <f>IF(B9="","",IF(A9-5&gt;=1,INDEX($D$2:$D$421,A9-5),IF(cyclic="Yes",INDEX($D$2:$D$421,A9-5+n_days),"")))</f>
        <v/>
      </c>
      <c r="AC9" s="27">
        <f>IF(B9="","",IF(A9-6&gt;=1,INDEX($D$2:$D$421,A9-6),IF(cyclic="Yes",INDEX($D$2:$D$421,A9-6+n_days),"")))</f>
        <v/>
      </c>
      <c r="AD9" s="27">
        <f>IF(B9="","",IF(A9-7&gt;=1,INDEX($D$2:$D$421,A9-7),IF(cyclic="Yes",INDEX($D$2:$D$421,A9-7+n_days),"")))</f>
        <v/>
      </c>
      <c r="AF9">
        <f>IF(B9="","",IFERROR(MATCH(B9-0.5,INDEX(Hourly!$G$2:$G$10001,1):INDEX(Hourly!$G$2:$G$10001,n_rows),1),0)+1)</f>
        <v/>
      </c>
      <c r="AG9">
        <f>IF(B9="","",IFERROR(MATCH(B9,INDEX(Hourly!$G$2:$G$10001,1):INDEX(Hourly!$G$2:$G$10001,n_rows),1),0))</f>
        <v/>
      </c>
    </row>
    <row r="10">
      <c r="A10" t="n">
        <v>9</v>
      </c>
      <c r="B10" s="26">
        <f>IF(A10&lt;=n_days,first_day+A10-1,"")</f>
        <v/>
      </c>
      <c r="C10">
        <f>IF(B10="","",MAX(0,AG10-AF10+1))</f>
        <v/>
      </c>
      <c r="D10" s="27">
        <f>IF(B10="","",IF(C10&gt;=18,AVERAGE(INDEX(Hourly!$E$2:$E$10001,AF10):INDEX(Hourly!$E$2:$E$10001,AG10)),""))</f>
        <v/>
      </c>
      <c r="E10" s="27">
        <f>IF(OR(B10="",N(C10)=0),"",MIN(INDEX(Hourly!$E$2:$E$10001,AF10):INDEX(Hourly!$E$2:$E$10001,AG10)))</f>
        <v/>
      </c>
      <c r="F10" s="27">
        <f>IF(OR(B10="",N(C10)=0),"",MAX(INDEX(Hourly!$E$2:$E$10001,AF10):INDEX(Hourly!$E$2:$E$10001,AG10)))</f>
        <v/>
      </c>
      <c r="G10" s="27">
        <f>IF(E10="","",F10-E10)</f>
        <v/>
      </c>
      <c r="H10" s="27">
        <f>IF(B10="","",IF(COUNT(X10:AD10)=7,SUMPRODUCT(X10:AD10,rm_weights)/SUM(rm_weights),""))</f>
        <v/>
      </c>
      <c r="I10" s="27">
        <f>IF(B10="","",IF(trm_method="7-day approximation",H10,IF(AND(ISNUMBER(I9),ISNUMBER(D9)),(1-alpha)*D9+alpha*I9,H10)))</f>
        <v/>
      </c>
      <c r="J10" s="27">
        <f>IF(ISNUMBER(I10),0.33*IF(clamp_trm="Yes",MIN(MAX(I10,10),30),I10)+18.8,"")</f>
        <v/>
      </c>
      <c r="K10" s="27">
        <f>IF(J10="","",J10+cat_offset)</f>
        <v/>
      </c>
      <c r="L10">
        <f>IF(B10="","",IF(AND(MONTH(B10)*100+DAY(B10)&gt;=season_lo,MONTH(B10)*100+DAY(B10)&lt;=season_hi),1,0))</f>
        <v/>
      </c>
      <c r="M10" s="27">
        <f>IF(N(C10)=0,IF(B10="","",0),SUM(INDEX(Hourly!$L$2:$L$10001,AF10):INDEX(Hourly!$L$2:$L$10001,AG10)))</f>
        <v/>
      </c>
      <c r="N10" s="27">
        <f>IF(N(C10)=0,IF(B10="","",0),SUM(INDEX(Hourly!$M$2:$M$10001,AF10):INDEX(Hourly!$M$2:$M$10001,AG10)))</f>
        <v/>
      </c>
      <c r="O10" s="27">
        <f>IF(N(C10)=0,IF(B10="","",0),SUM(INDEX(Hourly!$N$2:$N$10001,AF10):INDEX(Hourly!$N$2:$N$10001,AG10)))</f>
        <v/>
      </c>
      <c r="P10" s="27">
        <f>IF(N(C10)=0,IF(B10="","",0),SUM(INDEX(Hourly!$P$2:$P$10001,AF10):INDEX(Hourly!$P$2:$P$10001,AG10)))</f>
        <v/>
      </c>
      <c r="Q10">
        <f>IF(L10=1,IF(M10&gt;event_min,1,0),0)</f>
        <v/>
      </c>
      <c r="R10">
        <f>IF(Q10=1,N(R9)+1,0)</f>
        <v/>
      </c>
      <c r="S10" s="27">
        <f>IF(Q10=1,N(S9)+M10,0)</f>
        <v/>
      </c>
      <c r="T10">
        <f>IF(R10=1,1,0)</f>
        <v/>
      </c>
      <c r="U10">
        <f>IF(AND(L10=1,ISNUMBER(F10)),IF(F10&gt;=hot_thr,1,0),0)</f>
        <v/>
      </c>
      <c r="V10">
        <f>IF(AND(L10=1,ISNUMBER(E10)),IF(E10&gt;=night_thr,1,0),0)</f>
        <v/>
      </c>
      <c r="X10" s="27">
        <f>IF(B10="","",IF(A10-1&gt;=1,INDEX($D$2:$D$421,A10-1),IF(cyclic="Yes",INDEX($D$2:$D$421,A10-1+n_days),"")))</f>
        <v/>
      </c>
      <c r="Y10" s="27">
        <f>IF(B10="","",IF(A10-2&gt;=1,INDEX($D$2:$D$421,A10-2),IF(cyclic="Yes",INDEX($D$2:$D$421,A10-2+n_days),"")))</f>
        <v/>
      </c>
      <c r="Z10" s="27">
        <f>IF(B10="","",IF(A10-3&gt;=1,INDEX($D$2:$D$421,A10-3),IF(cyclic="Yes",INDEX($D$2:$D$421,A10-3+n_days),"")))</f>
        <v/>
      </c>
      <c r="AA10" s="27">
        <f>IF(B10="","",IF(A10-4&gt;=1,INDEX($D$2:$D$421,A10-4),IF(cyclic="Yes",INDEX($D$2:$D$421,A10-4+n_days),"")))</f>
        <v/>
      </c>
      <c r="AB10" s="27">
        <f>IF(B10="","",IF(A10-5&gt;=1,INDEX($D$2:$D$421,A10-5),IF(cyclic="Yes",INDEX($D$2:$D$421,A10-5+n_days),"")))</f>
        <v/>
      </c>
      <c r="AC10" s="27">
        <f>IF(B10="","",IF(A10-6&gt;=1,INDEX($D$2:$D$421,A10-6),IF(cyclic="Yes",INDEX($D$2:$D$421,A10-6+n_days),"")))</f>
        <v/>
      </c>
      <c r="AD10" s="27">
        <f>IF(B10="","",IF(A10-7&gt;=1,INDEX($D$2:$D$421,A10-7),IF(cyclic="Yes",INDEX($D$2:$D$421,A10-7+n_days),"")))</f>
        <v/>
      </c>
      <c r="AF10">
        <f>IF(B10="","",IFERROR(MATCH(B10-0.5,INDEX(Hourly!$G$2:$G$10001,1):INDEX(Hourly!$G$2:$G$10001,n_rows),1),0)+1)</f>
        <v/>
      </c>
      <c r="AG10">
        <f>IF(B10="","",IFERROR(MATCH(B10,INDEX(Hourly!$G$2:$G$10001,1):INDEX(Hourly!$G$2:$G$10001,n_rows),1),0))</f>
        <v/>
      </c>
    </row>
    <row r="11">
      <c r="A11" t="n">
        <v>10</v>
      </c>
      <c r="B11" s="26">
        <f>IF(A11&lt;=n_days,first_day+A11-1,"")</f>
        <v/>
      </c>
      <c r="C11">
        <f>IF(B11="","",MAX(0,AG11-AF11+1))</f>
        <v/>
      </c>
      <c r="D11" s="27">
        <f>IF(B11="","",IF(C11&gt;=18,AVERAGE(INDEX(Hourly!$E$2:$E$10001,AF11):INDEX(Hourly!$E$2:$E$10001,AG11)),""))</f>
        <v/>
      </c>
      <c r="E11" s="27">
        <f>IF(OR(B11="",N(C11)=0),"",MIN(INDEX(Hourly!$E$2:$E$10001,AF11):INDEX(Hourly!$E$2:$E$10001,AG11)))</f>
        <v/>
      </c>
      <c r="F11" s="27">
        <f>IF(OR(B11="",N(C11)=0),"",MAX(INDEX(Hourly!$E$2:$E$10001,AF11):INDEX(Hourly!$E$2:$E$10001,AG11)))</f>
        <v/>
      </c>
      <c r="G11" s="27">
        <f>IF(E11="","",F11-E11)</f>
        <v/>
      </c>
      <c r="H11" s="27">
        <f>IF(B11="","",IF(COUNT(X11:AD11)=7,SUMPRODUCT(X11:AD11,rm_weights)/SUM(rm_weights),""))</f>
        <v/>
      </c>
      <c r="I11" s="27">
        <f>IF(B11="","",IF(trm_method="7-day approximation",H11,IF(AND(ISNUMBER(I10),ISNUMBER(D10)),(1-alpha)*D10+alpha*I10,H11)))</f>
        <v/>
      </c>
      <c r="J11" s="27">
        <f>IF(ISNUMBER(I11),0.33*IF(clamp_trm="Yes",MIN(MAX(I11,10),30),I11)+18.8,"")</f>
        <v/>
      </c>
      <c r="K11" s="27">
        <f>IF(J11="","",J11+cat_offset)</f>
        <v/>
      </c>
      <c r="L11">
        <f>IF(B11="","",IF(AND(MONTH(B11)*100+DAY(B11)&gt;=season_lo,MONTH(B11)*100+DAY(B11)&lt;=season_hi),1,0))</f>
        <v/>
      </c>
      <c r="M11" s="27">
        <f>IF(N(C11)=0,IF(B11="","",0),SUM(INDEX(Hourly!$L$2:$L$10001,AF11):INDEX(Hourly!$L$2:$L$10001,AG11)))</f>
        <v/>
      </c>
      <c r="N11" s="27">
        <f>IF(N(C11)=0,IF(B11="","",0),SUM(INDEX(Hourly!$M$2:$M$10001,AF11):INDEX(Hourly!$M$2:$M$10001,AG11)))</f>
        <v/>
      </c>
      <c r="O11" s="27">
        <f>IF(N(C11)=0,IF(B11="","",0),SUM(INDEX(Hourly!$N$2:$N$10001,AF11):INDEX(Hourly!$N$2:$N$10001,AG11)))</f>
        <v/>
      </c>
      <c r="P11" s="27">
        <f>IF(N(C11)=0,IF(B11="","",0),SUM(INDEX(Hourly!$P$2:$P$10001,AF11):INDEX(Hourly!$P$2:$P$10001,AG11)))</f>
        <v/>
      </c>
      <c r="Q11">
        <f>IF(L11=1,IF(M11&gt;event_min,1,0),0)</f>
        <v/>
      </c>
      <c r="R11">
        <f>IF(Q11=1,N(R10)+1,0)</f>
        <v/>
      </c>
      <c r="S11" s="27">
        <f>IF(Q11=1,N(S10)+M11,0)</f>
        <v/>
      </c>
      <c r="T11">
        <f>IF(R11=1,1,0)</f>
        <v/>
      </c>
      <c r="U11">
        <f>IF(AND(L11=1,ISNUMBER(F11)),IF(F11&gt;=hot_thr,1,0),0)</f>
        <v/>
      </c>
      <c r="V11">
        <f>IF(AND(L11=1,ISNUMBER(E11)),IF(E11&gt;=night_thr,1,0),0)</f>
        <v/>
      </c>
      <c r="X11" s="27">
        <f>IF(B11="","",IF(A11-1&gt;=1,INDEX($D$2:$D$421,A11-1),IF(cyclic="Yes",INDEX($D$2:$D$421,A11-1+n_days),"")))</f>
        <v/>
      </c>
      <c r="Y11" s="27">
        <f>IF(B11="","",IF(A11-2&gt;=1,INDEX($D$2:$D$421,A11-2),IF(cyclic="Yes",INDEX($D$2:$D$421,A11-2+n_days),"")))</f>
        <v/>
      </c>
      <c r="Z11" s="27">
        <f>IF(B11="","",IF(A11-3&gt;=1,INDEX($D$2:$D$421,A11-3),IF(cyclic="Yes",INDEX($D$2:$D$421,A11-3+n_days),"")))</f>
        <v/>
      </c>
      <c r="AA11" s="27">
        <f>IF(B11="","",IF(A11-4&gt;=1,INDEX($D$2:$D$421,A11-4),IF(cyclic="Yes",INDEX($D$2:$D$421,A11-4+n_days),"")))</f>
        <v/>
      </c>
      <c r="AB11" s="27">
        <f>IF(B11="","",IF(A11-5&gt;=1,INDEX($D$2:$D$421,A11-5),IF(cyclic="Yes",INDEX($D$2:$D$421,A11-5+n_days),"")))</f>
        <v/>
      </c>
      <c r="AC11" s="27">
        <f>IF(B11="","",IF(A11-6&gt;=1,INDEX($D$2:$D$421,A11-6),IF(cyclic="Yes",INDEX($D$2:$D$421,A11-6+n_days),"")))</f>
        <v/>
      </c>
      <c r="AD11" s="27">
        <f>IF(B11="","",IF(A11-7&gt;=1,INDEX($D$2:$D$421,A11-7),IF(cyclic="Yes",INDEX($D$2:$D$421,A11-7+n_days),"")))</f>
        <v/>
      </c>
      <c r="AF11">
        <f>IF(B11="","",IFERROR(MATCH(B11-0.5,INDEX(Hourly!$G$2:$G$10001,1):INDEX(Hourly!$G$2:$G$10001,n_rows),1),0)+1)</f>
        <v/>
      </c>
      <c r="AG11">
        <f>IF(B11="","",IFERROR(MATCH(B11,INDEX(Hourly!$G$2:$G$10001,1):INDEX(Hourly!$G$2:$G$10001,n_rows),1),0))</f>
        <v/>
      </c>
    </row>
    <row r="12">
      <c r="A12" t="n">
        <v>11</v>
      </c>
      <c r="B12" s="26">
        <f>IF(A12&lt;=n_days,first_day+A12-1,"")</f>
        <v/>
      </c>
      <c r="C12">
        <f>IF(B12="","",MAX(0,AG12-AF12+1))</f>
        <v/>
      </c>
      <c r="D12" s="27">
        <f>IF(B12="","",IF(C12&gt;=18,AVERAGE(INDEX(Hourly!$E$2:$E$10001,AF12):INDEX(Hourly!$E$2:$E$10001,AG12)),""))</f>
        <v/>
      </c>
      <c r="E12" s="27">
        <f>IF(OR(B12="",N(C12)=0),"",MIN(INDEX(Hourly!$E$2:$E$10001,AF12):INDEX(Hourly!$E$2:$E$10001,AG12)))</f>
        <v/>
      </c>
      <c r="F12" s="27">
        <f>IF(OR(B12="",N(C12)=0),"",MAX(INDEX(Hourly!$E$2:$E$10001,AF12):INDEX(Hourly!$E$2:$E$10001,AG12)))</f>
        <v/>
      </c>
      <c r="G12" s="27">
        <f>IF(E12="","",F12-E12)</f>
        <v/>
      </c>
      <c r="H12" s="27">
        <f>IF(B12="","",IF(COUNT(X12:AD12)=7,SUMPRODUCT(X12:AD12,rm_weights)/SUM(rm_weights),""))</f>
        <v/>
      </c>
      <c r="I12" s="27">
        <f>IF(B12="","",IF(trm_method="7-day approximation",H12,IF(AND(ISNUMBER(I11),ISNUMBER(D11)),(1-alpha)*D11+alpha*I11,H12)))</f>
        <v/>
      </c>
      <c r="J12" s="27">
        <f>IF(ISNUMBER(I12),0.33*IF(clamp_trm="Yes",MIN(MAX(I12,10),30),I12)+18.8,"")</f>
        <v/>
      </c>
      <c r="K12" s="27">
        <f>IF(J12="","",J12+cat_offset)</f>
        <v/>
      </c>
      <c r="L12">
        <f>IF(B12="","",IF(AND(MONTH(B12)*100+DAY(B12)&gt;=season_lo,MONTH(B12)*100+DAY(B12)&lt;=season_hi),1,0))</f>
        <v/>
      </c>
      <c r="M12" s="27">
        <f>IF(N(C12)=0,IF(B12="","",0),SUM(INDEX(Hourly!$L$2:$L$10001,AF12):INDEX(Hourly!$L$2:$L$10001,AG12)))</f>
        <v/>
      </c>
      <c r="N12" s="27">
        <f>IF(N(C12)=0,IF(B12="","",0),SUM(INDEX(Hourly!$M$2:$M$10001,AF12):INDEX(Hourly!$M$2:$M$10001,AG12)))</f>
        <v/>
      </c>
      <c r="O12" s="27">
        <f>IF(N(C12)=0,IF(B12="","",0),SUM(INDEX(Hourly!$N$2:$N$10001,AF12):INDEX(Hourly!$N$2:$N$10001,AG12)))</f>
        <v/>
      </c>
      <c r="P12" s="27">
        <f>IF(N(C12)=0,IF(B12="","",0),SUM(INDEX(Hourly!$P$2:$P$10001,AF12):INDEX(Hourly!$P$2:$P$10001,AG12)))</f>
        <v/>
      </c>
      <c r="Q12">
        <f>IF(L12=1,IF(M12&gt;event_min,1,0),0)</f>
        <v/>
      </c>
      <c r="R12">
        <f>IF(Q12=1,N(R11)+1,0)</f>
        <v/>
      </c>
      <c r="S12" s="27">
        <f>IF(Q12=1,N(S11)+M12,0)</f>
        <v/>
      </c>
      <c r="T12">
        <f>IF(R12=1,1,0)</f>
        <v/>
      </c>
      <c r="U12">
        <f>IF(AND(L12=1,ISNUMBER(F12)),IF(F12&gt;=hot_thr,1,0),0)</f>
        <v/>
      </c>
      <c r="V12">
        <f>IF(AND(L12=1,ISNUMBER(E12)),IF(E12&gt;=night_thr,1,0),0)</f>
        <v/>
      </c>
      <c r="X12" s="27">
        <f>IF(B12="","",IF(A12-1&gt;=1,INDEX($D$2:$D$421,A12-1),IF(cyclic="Yes",INDEX($D$2:$D$421,A12-1+n_days),"")))</f>
        <v/>
      </c>
      <c r="Y12" s="27">
        <f>IF(B12="","",IF(A12-2&gt;=1,INDEX($D$2:$D$421,A12-2),IF(cyclic="Yes",INDEX($D$2:$D$421,A12-2+n_days),"")))</f>
        <v/>
      </c>
      <c r="Z12" s="27">
        <f>IF(B12="","",IF(A12-3&gt;=1,INDEX($D$2:$D$421,A12-3),IF(cyclic="Yes",INDEX($D$2:$D$421,A12-3+n_days),"")))</f>
        <v/>
      </c>
      <c r="AA12" s="27">
        <f>IF(B12="","",IF(A12-4&gt;=1,INDEX($D$2:$D$421,A12-4),IF(cyclic="Yes",INDEX($D$2:$D$421,A12-4+n_days),"")))</f>
        <v/>
      </c>
      <c r="AB12" s="27">
        <f>IF(B12="","",IF(A12-5&gt;=1,INDEX($D$2:$D$421,A12-5),IF(cyclic="Yes",INDEX($D$2:$D$421,A12-5+n_days),"")))</f>
        <v/>
      </c>
      <c r="AC12" s="27">
        <f>IF(B12="","",IF(A12-6&gt;=1,INDEX($D$2:$D$421,A12-6),IF(cyclic="Yes",INDEX($D$2:$D$421,A12-6+n_days),"")))</f>
        <v/>
      </c>
      <c r="AD12" s="27">
        <f>IF(B12="","",IF(A12-7&gt;=1,INDEX($D$2:$D$421,A12-7),IF(cyclic="Yes",INDEX($D$2:$D$421,A12-7+n_days),"")))</f>
        <v/>
      </c>
      <c r="AF12">
        <f>IF(B12="","",IFERROR(MATCH(B12-0.5,INDEX(Hourly!$G$2:$G$10001,1):INDEX(Hourly!$G$2:$G$10001,n_rows),1),0)+1)</f>
        <v/>
      </c>
      <c r="AG12">
        <f>IF(B12="","",IFERROR(MATCH(B12,INDEX(Hourly!$G$2:$G$10001,1):INDEX(Hourly!$G$2:$G$10001,n_rows),1),0))</f>
        <v/>
      </c>
    </row>
    <row r="13">
      <c r="A13" t="n">
        <v>12</v>
      </c>
      <c r="B13" s="26">
        <f>IF(A13&lt;=n_days,first_day+A13-1,"")</f>
        <v/>
      </c>
      <c r="C13">
        <f>IF(B13="","",MAX(0,AG13-AF13+1))</f>
        <v/>
      </c>
      <c r="D13" s="27">
        <f>IF(B13="","",IF(C13&gt;=18,AVERAGE(INDEX(Hourly!$E$2:$E$10001,AF13):INDEX(Hourly!$E$2:$E$10001,AG13)),""))</f>
        <v/>
      </c>
      <c r="E13" s="27">
        <f>IF(OR(B13="",N(C13)=0),"",MIN(INDEX(Hourly!$E$2:$E$10001,AF13):INDEX(Hourly!$E$2:$E$10001,AG13)))</f>
        <v/>
      </c>
      <c r="F13" s="27">
        <f>IF(OR(B13="",N(C13)=0),"",MAX(INDEX(Hourly!$E$2:$E$10001,AF13):INDEX(Hourly!$E$2:$E$10001,AG13)))</f>
        <v/>
      </c>
      <c r="G13" s="27">
        <f>IF(E13="","",F13-E13)</f>
        <v/>
      </c>
      <c r="H13" s="27">
        <f>IF(B13="","",IF(COUNT(X13:AD13)=7,SUMPRODUCT(X13:AD13,rm_weights)/SUM(rm_weights),""))</f>
        <v/>
      </c>
      <c r="I13" s="27">
        <f>IF(B13="","",IF(trm_method="7-day approximation",H13,IF(AND(ISNUMBER(I12),ISNUMBER(D12)),(1-alpha)*D12+alpha*I12,H13)))</f>
        <v/>
      </c>
      <c r="J13" s="27">
        <f>IF(ISNUMBER(I13),0.33*IF(clamp_trm="Yes",MIN(MAX(I13,10),30),I13)+18.8,"")</f>
        <v/>
      </c>
      <c r="K13" s="27">
        <f>IF(J13="","",J13+cat_offset)</f>
        <v/>
      </c>
      <c r="L13">
        <f>IF(B13="","",IF(AND(MONTH(B13)*100+DAY(B13)&gt;=season_lo,MONTH(B13)*100+DAY(B13)&lt;=season_hi),1,0))</f>
        <v/>
      </c>
      <c r="M13" s="27">
        <f>IF(N(C13)=0,IF(B13="","",0),SUM(INDEX(Hourly!$L$2:$L$10001,AF13):INDEX(Hourly!$L$2:$L$10001,AG13)))</f>
        <v/>
      </c>
      <c r="N13" s="27">
        <f>IF(N(C13)=0,IF(B13="","",0),SUM(INDEX(Hourly!$M$2:$M$10001,AF13):INDEX(Hourly!$M$2:$M$10001,AG13)))</f>
        <v/>
      </c>
      <c r="O13" s="27">
        <f>IF(N(C13)=0,IF(B13="","",0),SUM(INDEX(Hourly!$N$2:$N$10001,AF13):INDEX(Hourly!$N$2:$N$10001,AG13)))</f>
        <v/>
      </c>
      <c r="P13" s="27">
        <f>IF(N(C13)=0,IF(B13="","",0),SUM(INDEX(Hourly!$P$2:$P$10001,AF13):INDEX(Hourly!$P$2:$P$10001,AG13)))</f>
        <v/>
      </c>
      <c r="Q13">
        <f>IF(L13=1,IF(M13&gt;event_min,1,0),0)</f>
        <v/>
      </c>
      <c r="R13">
        <f>IF(Q13=1,N(R12)+1,0)</f>
        <v/>
      </c>
      <c r="S13" s="27">
        <f>IF(Q13=1,N(S12)+M13,0)</f>
        <v/>
      </c>
      <c r="T13">
        <f>IF(R13=1,1,0)</f>
        <v/>
      </c>
      <c r="U13">
        <f>IF(AND(L13=1,ISNUMBER(F13)),IF(F13&gt;=hot_thr,1,0),0)</f>
        <v/>
      </c>
      <c r="V13">
        <f>IF(AND(L13=1,ISNUMBER(E13)),IF(E13&gt;=night_thr,1,0),0)</f>
        <v/>
      </c>
      <c r="X13" s="27">
        <f>IF(B13="","",IF(A13-1&gt;=1,INDEX($D$2:$D$421,A13-1),IF(cyclic="Yes",INDEX($D$2:$D$421,A13-1+n_days),"")))</f>
        <v/>
      </c>
      <c r="Y13" s="27">
        <f>IF(B13="","",IF(A13-2&gt;=1,INDEX($D$2:$D$421,A13-2),IF(cyclic="Yes",INDEX($D$2:$D$421,A13-2+n_days),"")))</f>
        <v/>
      </c>
      <c r="Z13" s="27">
        <f>IF(B13="","",IF(A13-3&gt;=1,INDEX($D$2:$D$421,A13-3),IF(cyclic="Yes",INDEX($D$2:$D$421,A13-3+n_days),"")))</f>
        <v/>
      </c>
      <c r="AA13" s="27">
        <f>IF(B13="","",IF(A13-4&gt;=1,INDEX($D$2:$D$421,A13-4),IF(cyclic="Yes",INDEX($D$2:$D$421,A13-4+n_days),"")))</f>
        <v/>
      </c>
      <c r="AB13" s="27">
        <f>IF(B13="","",IF(A13-5&gt;=1,INDEX($D$2:$D$421,A13-5),IF(cyclic="Yes",INDEX($D$2:$D$421,A13-5+n_days),"")))</f>
        <v/>
      </c>
      <c r="AC13" s="27">
        <f>IF(B13="","",IF(A13-6&gt;=1,INDEX($D$2:$D$421,A13-6),IF(cyclic="Yes",INDEX($D$2:$D$421,A13-6+n_days),"")))</f>
        <v/>
      </c>
      <c r="AD13" s="27">
        <f>IF(B13="","",IF(A13-7&gt;=1,INDEX($D$2:$D$421,A13-7),IF(cyclic="Yes",INDEX($D$2:$D$421,A13-7+n_days),"")))</f>
        <v/>
      </c>
      <c r="AF13">
        <f>IF(B13="","",IFERROR(MATCH(B13-0.5,INDEX(Hourly!$G$2:$G$10001,1):INDEX(Hourly!$G$2:$G$10001,n_rows),1),0)+1)</f>
        <v/>
      </c>
      <c r="AG13">
        <f>IF(B13="","",IFERROR(MATCH(B13,INDEX(Hourly!$G$2:$G$10001,1):INDEX(Hourly!$G$2:$G$10001,n_rows),1),0))</f>
        <v/>
      </c>
    </row>
    <row r="14">
      <c r="A14" t="n">
        <v>13</v>
      </c>
      <c r="B14" s="26">
        <f>IF(A14&lt;=n_days,first_day+A14-1,"")</f>
        <v/>
      </c>
      <c r="C14">
        <f>IF(B14="","",MAX(0,AG14-AF14+1))</f>
        <v/>
      </c>
      <c r="D14" s="27">
        <f>IF(B14="","",IF(C14&gt;=18,AVERAGE(INDEX(Hourly!$E$2:$E$10001,AF14):INDEX(Hourly!$E$2:$E$10001,AG14)),""))</f>
        <v/>
      </c>
      <c r="E14" s="27">
        <f>IF(OR(B14="",N(C14)=0),"",MIN(INDEX(Hourly!$E$2:$E$10001,AF14):INDEX(Hourly!$E$2:$E$10001,AG14)))</f>
        <v/>
      </c>
      <c r="F14" s="27">
        <f>IF(OR(B14="",N(C14)=0),"",MAX(INDEX(Hourly!$E$2:$E$10001,AF14):INDEX(Hourly!$E$2:$E$10001,AG14)))</f>
        <v/>
      </c>
      <c r="G14" s="27">
        <f>IF(E14="","",F14-E14)</f>
        <v/>
      </c>
      <c r="H14" s="27">
        <f>IF(B14="","",IF(COUNT(X14:AD14)=7,SUMPRODUCT(X14:AD14,rm_weights)/SUM(rm_weights),""))</f>
        <v/>
      </c>
      <c r="I14" s="27">
        <f>IF(B14="","",IF(trm_method="7-day approximation",H14,IF(AND(ISNUMBER(I13),ISNUMBER(D13)),(1-alpha)*D13+alpha*I13,H14)))</f>
        <v/>
      </c>
      <c r="J14" s="27">
        <f>IF(ISNUMBER(I14),0.33*IF(clamp_trm="Yes",MIN(MAX(I14,10),30),I14)+18.8,"")</f>
        <v/>
      </c>
      <c r="K14" s="27">
        <f>IF(J14="","",J14+cat_offset)</f>
        <v/>
      </c>
      <c r="L14">
        <f>IF(B14="","",IF(AND(MONTH(B14)*100+DAY(B14)&gt;=season_lo,MONTH(B14)*100+DAY(B14)&lt;=season_hi),1,0))</f>
        <v/>
      </c>
      <c r="M14" s="27">
        <f>IF(N(C14)=0,IF(B14="","",0),SUM(INDEX(Hourly!$L$2:$L$10001,AF14):INDEX(Hourly!$L$2:$L$10001,AG14)))</f>
        <v/>
      </c>
      <c r="N14" s="27">
        <f>IF(N(C14)=0,IF(B14="","",0),SUM(INDEX(Hourly!$M$2:$M$10001,AF14):INDEX(Hourly!$M$2:$M$10001,AG14)))</f>
        <v/>
      </c>
      <c r="O14" s="27">
        <f>IF(N(C14)=0,IF(B14="","",0),SUM(INDEX(Hourly!$N$2:$N$10001,AF14):INDEX(Hourly!$N$2:$N$10001,AG14)))</f>
        <v/>
      </c>
      <c r="P14" s="27">
        <f>IF(N(C14)=0,IF(B14="","",0),SUM(INDEX(Hourly!$P$2:$P$10001,AF14):INDEX(Hourly!$P$2:$P$10001,AG14)))</f>
        <v/>
      </c>
      <c r="Q14">
        <f>IF(L14=1,IF(M14&gt;event_min,1,0),0)</f>
        <v/>
      </c>
      <c r="R14">
        <f>IF(Q14=1,N(R13)+1,0)</f>
        <v/>
      </c>
      <c r="S14" s="27">
        <f>IF(Q14=1,N(S13)+M14,0)</f>
        <v/>
      </c>
      <c r="T14">
        <f>IF(R14=1,1,0)</f>
        <v/>
      </c>
      <c r="U14">
        <f>IF(AND(L14=1,ISNUMBER(F14)),IF(F14&gt;=hot_thr,1,0),0)</f>
        <v/>
      </c>
      <c r="V14">
        <f>IF(AND(L14=1,ISNUMBER(E14)),IF(E14&gt;=night_thr,1,0),0)</f>
        <v/>
      </c>
      <c r="X14" s="27">
        <f>IF(B14="","",IF(A14-1&gt;=1,INDEX($D$2:$D$421,A14-1),IF(cyclic="Yes",INDEX($D$2:$D$421,A14-1+n_days),"")))</f>
        <v/>
      </c>
      <c r="Y14" s="27">
        <f>IF(B14="","",IF(A14-2&gt;=1,INDEX($D$2:$D$421,A14-2),IF(cyclic="Yes",INDEX($D$2:$D$421,A14-2+n_days),"")))</f>
        <v/>
      </c>
      <c r="Z14" s="27">
        <f>IF(B14="","",IF(A14-3&gt;=1,INDEX($D$2:$D$421,A14-3),IF(cyclic="Yes",INDEX($D$2:$D$421,A14-3+n_days),"")))</f>
        <v/>
      </c>
      <c r="AA14" s="27">
        <f>IF(B14="","",IF(A14-4&gt;=1,INDEX($D$2:$D$421,A14-4),IF(cyclic="Yes",INDEX($D$2:$D$421,A14-4+n_days),"")))</f>
        <v/>
      </c>
      <c r="AB14" s="27">
        <f>IF(B14="","",IF(A14-5&gt;=1,INDEX($D$2:$D$421,A14-5),IF(cyclic="Yes",INDEX($D$2:$D$421,A14-5+n_days),"")))</f>
        <v/>
      </c>
      <c r="AC14" s="27">
        <f>IF(B14="","",IF(A14-6&gt;=1,INDEX($D$2:$D$421,A14-6),IF(cyclic="Yes",INDEX($D$2:$D$421,A14-6+n_days),"")))</f>
        <v/>
      </c>
      <c r="AD14" s="27">
        <f>IF(B14="","",IF(A14-7&gt;=1,INDEX($D$2:$D$421,A14-7),IF(cyclic="Yes",INDEX($D$2:$D$421,A14-7+n_days),"")))</f>
        <v/>
      </c>
      <c r="AF14">
        <f>IF(B14="","",IFERROR(MATCH(B14-0.5,INDEX(Hourly!$G$2:$G$10001,1):INDEX(Hourly!$G$2:$G$10001,n_rows),1),0)+1)</f>
        <v/>
      </c>
      <c r="AG14">
        <f>IF(B14="","",IFERROR(MATCH(B14,INDEX(Hourly!$G$2:$G$10001,1):INDEX(Hourly!$G$2:$G$10001,n_rows),1),0))</f>
        <v/>
      </c>
    </row>
    <row r="15">
      <c r="A15" t="n">
        <v>14</v>
      </c>
      <c r="B15" s="26">
        <f>IF(A15&lt;=n_days,first_day+A15-1,"")</f>
        <v/>
      </c>
      <c r="C15">
        <f>IF(B15="","",MAX(0,AG15-AF15+1))</f>
        <v/>
      </c>
      <c r="D15" s="27">
        <f>IF(B15="","",IF(C15&gt;=18,AVERAGE(INDEX(Hourly!$E$2:$E$10001,AF15):INDEX(Hourly!$E$2:$E$10001,AG15)),""))</f>
        <v/>
      </c>
      <c r="E15" s="27">
        <f>IF(OR(B15="",N(C15)=0),"",MIN(INDEX(Hourly!$E$2:$E$10001,AF15):INDEX(Hourly!$E$2:$E$10001,AG15)))</f>
        <v/>
      </c>
      <c r="F15" s="27">
        <f>IF(OR(B15="",N(C15)=0),"",MAX(INDEX(Hourly!$E$2:$E$10001,AF15):INDEX(Hourly!$E$2:$E$10001,AG15)))</f>
        <v/>
      </c>
      <c r="G15" s="27">
        <f>IF(E15="","",F15-E15)</f>
        <v/>
      </c>
      <c r="H15" s="27">
        <f>IF(B15="","",IF(COUNT(X15:AD15)=7,SUMPRODUCT(X15:AD15,rm_weights)/SUM(rm_weights),""))</f>
        <v/>
      </c>
      <c r="I15" s="27">
        <f>IF(B15="","",IF(trm_method="7-day approximation",H15,IF(AND(ISNUMBER(I14),ISNUMBER(D14)),(1-alpha)*D14+alpha*I14,H15)))</f>
        <v/>
      </c>
      <c r="J15" s="27">
        <f>IF(ISNUMBER(I15),0.33*IF(clamp_trm="Yes",MIN(MAX(I15,10),30),I15)+18.8,"")</f>
        <v/>
      </c>
      <c r="K15" s="27">
        <f>IF(J15="","",J15+cat_offset)</f>
        <v/>
      </c>
      <c r="L15">
        <f>IF(B15="","",IF(AND(MONTH(B15)*100+DAY(B15)&gt;=season_lo,MONTH(B15)*100+DAY(B15)&lt;=season_hi),1,0))</f>
        <v/>
      </c>
      <c r="M15" s="27">
        <f>IF(N(C15)=0,IF(B15="","",0),SUM(INDEX(Hourly!$L$2:$L$10001,AF15):INDEX(Hourly!$L$2:$L$10001,AG15)))</f>
        <v/>
      </c>
      <c r="N15" s="27">
        <f>IF(N(C15)=0,IF(B15="","",0),SUM(INDEX(Hourly!$M$2:$M$10001,AF15):INDEX(Hourly!$M$2:$M$10001,AG15)))</f>
        <v/>
      </c>
      <c r="O15" s="27">
        <f>IF(N(C15)=0,IF(B15="","",0),SUM(INDEX(Hourly!$N$2:$N$10001,AF15):INDEX(Hourly!$N$2:$N$10001,AG15)))</f>
        <v/>
      </c>
      <c r="P15" s="27">
        <f>IF(N(C15)=0,IF(B15="","",0),SUM(INDEX(Hourly!$P$2:$P$10001,AF15):INDEX(Hourly!$P$2:$P$10001,AG15)))</f>
        <v/>
      </c>
      <c r="Q15">
        <f>IF(L15=1,IF(M15&gt;event_min,1,0),0)</f>
        <v/>
      </c>
      <c r="R15">
        <f>IF(Q15=1,N(R14)+1,0)</f>
        <v/>
      </c>
      <c r="S15" s="27">
        <f>IF(Q15=1,N(S14)+M15,0)</f>
        <v/>
      </c>
      <c r="T15">
        <f>IF(R15=1,1,0)</f>
        <v/>
      </c>
      <c r="U15">
        <f>IF(AND(L15=1,ISNUMBER(F15)),IF(F15&gt;=hot_thr,1,0),0)</f>
        <v/>
      </c>
      <c r="V15">
        <f>IF(AND(L15=1,ISNUMBER(E15)),IF(E15&gt;=night_thr,1,0),0)</f>
        <v/>
      </c>
      <c r="X15" s="27">
        <f>IF(B15="","",IF(A15-1&gt;=1,INDEX($D$2:$D$421,A15-1),IF(cyclic="Yes",INDEX($D$2:$D$421,A15-1+n_days),"")))</f>
        <v/>
      </c>
      <c r="Y15" s="27">
        <f>IF(B15="","",IF(A15-2&gt;=1,INDEX($D$2:$D$421,A15-2),IF(cyclic="Yes",INDEX($D$2:$D$421,A15-2+n_days),"")))</f>
        <v/>
      </c>
      <c r="Z15" s="27">
        <f>IF(B15="","",IF(A15-3&gt;=1,INDEX($D$2:$D$421,A15-3),IF(cyclic="Yes",INDEX($D$2:$D$421,A15-3+n_days),"")))</f>
        <v/>
      </c>
      <c r="AA15" s="27">
        <f>IF(B15="","",IF(A15-4&gt;=1,INDEX($D$2:$D$421,A15-4),IF(cyclic="Yes",INDEX($D$2:$D$421,A15-4+n_days),"")))</f>
        <v/>
      </c>
      <c r="AB15" s="27">
        <f>IF(B15="","",IF(A15-5&gt;=1,INDEX($D$2:$D$421,A15-5),IF(cyclic="Yes",INDEX($D$2:$D$421,A15-5+n_days),"")))</f>
        <v/>
      </c>
      <c r="AC15" s="27">
        <f>IF(B15="","",IF(A15-6&gt;=1,INDEX($D$2:$D$421,A15-6),IF(cyclic="Yes",INDEX($D$2:$D$421,A15-6+n_days),"")))</f>
        <v/>
      </c>
      <c r="AD15" s="27">
        <f>IF(B15="","",IF(A15-7&gt;=1,INDEX($D$2:$D$421,A15-7),IF(cyclic="Yes",INDEX($D$2:$D$421,A15-7+n_days),"")))</f>
        <v/>
      </c>
      <c r="AF15">
        <f>IF(B15="","",IFERROR(MATCH(B15-0.5,INDEX(Hourly!$G$2:$G$10001,1):INDEX(Hourly!$G$2:$G$10001,n_rows),1),0)+1)</f>
        <v/>
      </c>
      <c r="AG15">
        <f>IF(B15="","",IFERROR(MATCH(B15,INDEX(Hourly!$G$2:$G$10001,1):INDEX(Hourly!$G$2:$G$10001,n_rows),1),0))</f>
        <v/>
      </c>
    </row>
    <row r="16">
      <c r="A16" t="n">
        <v>15</v>
      </c>
      <c r="B16" s="26">
        <f>IF(A16&lt;=n_days,first_day+A16-1,"")</f>
        <v/>
      </c>
      <c r="C16">
        <f>IF(B16="","",MAX(0,AG16-AF16+1))</f>
        <v/>
      </c>
      <c r="D16" s="27">
        <f>IF(B16="","",IF(C16&gt;=18,AVERAGE(INDEX(Hourly!$E$2:$E$10001,AF16):INDEX(Hourly!$E$2:$E$10001,AG16)),""))</f>
        <v/>
      </c>
      <c r="E16" s="27">
        <f>IF(OR(B16="",N(C16)=0),"",MIN(INDEX(Hourly!$E$2:$E$10001,AF16):INDEX(Hourly!$E$2:$E$10001,AG16)))</f>
        <v/>
      </c>
      <c r="F16" s="27">
        <f>IF(OR(B16="",N(C16)=0),"",MAX(INDEX(Hourly!$E$2:$E$10001,AF16):INDEX(Hourly!$E$2:$E$10001,AG16)))</f>
        <v/>
      </c>
      <c r="G16" s="27">
        <f>IF(E16="","",F16-E16)</f>
        <v/>
      </c>
      <c r="H16" s="27">
        <f>IF(B16="","",IF(COUNT(X16:AD16)=7,SUMPRODUCT(X16:AD16,rm_weights)/SUM(rm_weights),""))</f>
        <v/>
      </c>
      <c r="I16" s="27">
        <f>IF(B16="","",IF(trm_method="7-day approximation",H16,IF(AND(ISNUMBER(I15),ISNUMBER(D15)),(1-alpha)*D15+alpha*I15,H16)))</f>
        <v/>
      </c>
      <c r="J16" s="27">
        <f>IF(ISNUMBER(I16),0.33*IF(clamp_trm="Yes",MIN(MAX(I16,10),30),I16)+18.8,"")</f>
        <v/>
      </c>
      <c r="K16" s="27">
        <f>IF(J16="","",J16+cat_offset)</f>
        <v/>
      </c>
      <c r="L16">
        <f>IF(B16="","",IF(AND(MONTH(B16)*100+DAY(B16)&gt;=season_lo,MONTH(B16)*100+DAY(B16)&lt;=season_hi),1,0))</f>
        <v/>
      </c>
      <c r="M16" s="27">
        <f>IF(N(C16)=0,IF(B16="","",0),SUM(INDEX(Hourly!$L$2:$L$10001,AF16):INDEX(Hourly!$L$2:$L$10001,AG16)))</f>
        <v/>
      </c>
      <c r="N16" s="27">
        <f>IF(N(C16)=0,IF(B16="","",0),SUM(INDEX(Hourly!$M$2:$M$10001,AF16):INDEX(Hourly!$M$2:$M$10001,AG16)))</f>
        <v/>
      </c>
      <c r="O16" s="27">
        <f>IF(N(C16)=0,IF(B16="","",0),SUM(INDEX(Hourly!$N$2:$N$10001,AF16):INDEX(Hourly!$N$2:$N$10001,AG16)))</f>
        <v/>
      </c>
      <c r="P16" s="27">
        <f>IF(N(C16)=0,IF(B16="","",0),SUM(INDEX(Hourly!$P$2:$P$10001,AF16):INDEX(Hourly!$P$2:$P$10001,AG16)))</f>
        <v/>
      </c>
      <c r="Q16">
        <f>IF(L16=1,IF(M16&gt;event_min,1,0),0)</f>
        <v/>
      </c>
      <c r="R16">
        <f>IF(Q16=1,N(R15)+1,0)</f>
        <v/>
      </c>
      <c r="S16" s="27">
        <f>IF(Q16=1,N(S15)+M16,0)</f>
        <v/>
      </c>
      <c r="T16">
        <f>IF(R16=1,1,0)</f>
        <v/>
      </c>
      <c r="U16">
        <f>IF(AND(L16=1,ISNUMBER(F16)),IF(F16&gt;=hot_thr,1,0),0)</f>
        <v/>
      </c>
      <c r="V16">
        <f>IF(AND(L16=1,ISNUMBER(E16)),IF(E16&gt;=night_thr,1,0),0)</f>
        <v/>
      </c>
      <c r="X16" s="27">
        <f>IF(B16="","",IF(A16-1&gt;=1,INDEX($D$2:$D$421,A16-1),IF(cyclic="Yes",INDEX($D$2:$D$421,A16-1+n_days),"")))</f>
        <v/>
      </c>
      <c r="Y16" s="27">
        <f>IF(B16="","",IF(A16-2&gt;=1,INDEX($D$2:$D$421,A16-2),IF(cyclic="Yes",INDEX($D$2:$D$421,A16-2+n_days),"")))</f>
        <v/>
      </c>
      <c r="Z16" s="27">
        <f>IF(B16="","",IF(A16-3&gt;=1,INDEX($D$2:$D$421,A16-3),IF(cyclic="Yes",INDEX($D$2:$D$421,A16-3+n_days),"")))</f>
        <v/>
      </c>
      <c r="AA16" s="27">
        <f>IF(B16="","",IF(A16-4&gt;=1,INDEX($D$2:$D$421,A16-4),IF(cyclic="Yes",INDEX($D$2:$D$421,A16-4+n_days),"")))</f>
        <v/>
      </c>
      <c r="AB16" s="27">
        <f>IF(B16="","",IF(A16-5&gt;=1,INDEX($D$2:$D$421,A16-5),IF(cyclic="Yes",INDEX($D$2:$D$421,A16-5+n_days),"")))</f>
        <v/>
      </c>
      <c r="AC16" s="27">
        <f>IF(B16="","",IF(A16-6&gt;=1,INDEX($D$2:$D$421,A16-6),IF(cyclic="Yes",INDEX($D$2:$D$421,A16-6+n_days),"")))</f>
        <v/>
      </c>
      <c r="AD16" s="27">
        <f>IF(B16="","",IF(A16-7&gt;=1,INDEX($D$2:$D$421,A16-7),IF(cyclic="Yes",INDEX($D$2:$D$421,A16-7+n_days),"")))</f>
        <v/>
      </c>
      <c r="AF16">
        <f>IF(B16="","",IFERROR(MATCH(B16-0.5,INDEX(Hourly!$G$2:$G$10001,1):INDEX(Hourly!$G$2:$G$10001,n_rows),1),0)+1)</f>
        <v/>
      </c>
      <c r="AG16">
        <f>IF(B16="","",IFERROR(MATCH(B16,INDEX(Hourly!$G$2:$G$10001,1):INDEX(Hourly!$G$2:$G$10001,n_rows),1),0))</f>
        <v/>
      </c>
    </row>
    <row r="17">
      <c r="A17" t="n">
        <v>16</v>
      </c>
      <c r="B17" s="26">
        <f>IF(A17&lt;=n_days,first_day+A17-1,"")</f>
        <v/>
      </c>
      <c r="C17">
        <f>IF(B17="","",MAX(0,AG17-AF17+1))</f>
        <v/>
      </c>
      <c r="D17" s="27">
        <f>IF(B17="","",IF(C17&gt;=18,AVERAGE(INDEX(Hourly!$E$2:$E$10001,AF17):INDEX(Hourly!$E$2:$E$10001,AG17)),""))</f>
        <v/>
      </c>
      <c r="E17" s="27">
        <f>IF(OR(B17="",N(C17)=0),"",MIN(INDEX(Hourly!$E$2:$E$10001,AF17):INDEX(Hourly!$E$2:$E$10001,AG17)))</f>
        <v/>
      </c>
      <c r="F17" s="27">
        <f>IF(OR(B17="",N(C17)=0),"",MAX(INDEX(Hourly!$E$2:$E$10001,AF17):INDEX(Hourly!$E$2:$E$10001,AG17)))</f>
        <v/>
      </c>
      <c r="G17" s="27">
        <f>IF(E17="","",F17-E17)</f>
        <v/>
      </c>
      <c r="H17" s="27">
        <f>IF(B17="","",IF(COUNT(X17:AD17)=7,SUMPRODUCT(X17:AD17,rm_weights)/SUM(rm_weights),""))</f>
        <v/>
      </c>
      <c r="I17" s="27">
        <f>IF(B17="","",IF(trm_method="7-day approximation",H17,IF(AND(ISNUMBER(I16),ISNUMBER(D16)),(1-alpha)*D16+alpha*I16,H17)))</f>
        <v/>
      </c>
      <c r="J17" s="27">
        <f>IF(ISNUMBER(I17),0.33*IF(clamp_trm="Yes",MIN(MAX(I17,10),30),I17)+18.8,"")</f>
        <v/>
      </c>
      <c r="K17" s="27">
        <f>IF(J17="","",J17+cat_offset)</f>
        <v/>
      </c>
      <c r="L17">
        <f>IF(B17="","",IF(AND(MONTH(B17)*100+DAY(B17)&gt;=season_lo,MONTH(B17)*100+DAY(B17)&lt;=season_hi),1,0))</f>
        <v/>
      </c>
      <c r="M17" s="27">
        <f>IF(N(C17)=0,IF(B17="","",0),SUM(INDEX(Hourly!$L$2:$L$10001,AF17):INDEX(Hourly!$L$2:$L$10001,AG17)))</f>
        <v/>
      </c>
      <c r="N17" s="27">
        <f>IF(N(C17)=0,IF(B17="","",0),SUM(INDEX(Hourly!$M$2:$M$10001,AF17):INDEX(Hourly!$M$2:$M$10001,AG17)))</f>
        <v/>
      </c>
      <c r="O17" s="27">
        <f>IF(N(C17)=0,IF(B17="","",0),SUM(INDEX(Hourly!$N$2:$N$10001,AF17):INDEX(Hourly!$N$2:$N$10001,AG17)))</f>
        <v/>
      </c>
      <c r="P17" s="27">
        <f>IF(N(C17)=0,IF(B17="","",0),SUM(INDEX(Hourly!$P$2:$P$10001,AF17):INDEX(Hourly!$P$2:$P$10001,AG17)))</f>
        <v/>
      </c>
      <c r="Q17">
        <f>IF(L17=1,IF(M17&gt;event_min,1,0),0)</f>
        <v/>
      </c>
      <c r="R17">
        <f>IF(Q17=1,N(R16)+1,0)</f>
        <v/>
      </c>
      <c r="S17" s="27">
        <f>IF(Q17=1,N(S16)+M17,0)</f>
        <v/>
      </c>
      <c r="T17">
        <f>IF(R17=1,1,0)</f>
        <v/>
      </c>
      <c r="U17">
        <f>IF(AND(L17=1,ISNUMBER(F17)),IF(F17&gt;=hot_thr,1,0),0)</f>
        <v/>
      </c>
      <c r="V17">
        <f>IF(AND(L17=1,ISNUMBER(E17)),IF(E17&gt;=night_thr,1,0),0)</f>
        <v/>
      </c>
      <c r="X17" s="27">
        <f>IF(B17="","",IF(A17-1&gt;=1,INDEX($D$2:$D$421,A17-1),IF(cyclic="Yes",INDEX($D$2:$D$421,A17-1+n_days),"")))</f>
        <v/>
      </c>
      <c r="Y17" s="27">
        <f>IF(B17="","",IF(A17-2&gt;=1,INDEX($D$2:$D$421,A17-2),IF(cyclic="Yes",INDEX($D$2:$D$421,A17-2+n_days),"")))</f>
        <v/>
      </c>
      <c r="Z17" s="27">
        <f>IF(B17="","",IF(A17-3&gt;=1,INDEX($D$2:$D$421,A17-3),IF(cyclic="Yes",INDEX($D$2:$D$421,A17-3+n_days),"")))</f>
        <v/>
      </c>
      <c r="AA17" s="27">
        <f>IF(B17="","",IF(A17-4&gt;=1,INDEX($D$2:$D$421,A17-4),IF(cyclic="Yes",INDEX($D$2:$D$421,A17-4+n_days),"")))</f>
        <v/>
      </c>
      <c r="AB17" s="27">
        <f>IF(B17="","",IF(A17-5&gt;=1,INDEX($D$2:$D$421,A17-5),IF(cyclic="Yes",INDEX($D$2:$D$421,A17-5+n_days),"")))</f>
        <v/>
      </c>
      <c r="AC17" s="27">
        <f>IF(B17="","",IF(A17-6&gt;=1,INDEX($D$2:$D$421,A17-6),IF(cyclic="Yes",INDEX($D$2:$D$421,A17-6+n_days),"")))</f>
        <v/>
      </c>
      <c r="AD17" s="27">
        <f>IF(B17="","",IF(A17-7&gt;=1,INDEX($D$2:$D$421,A17-7),IF(cyclic="Yes",INDEX($D$2:$D$421,A17-7+n_days),"")))</f>
        <v/>
      </c>
      <c r="AF17">
        <f>IF(B17="","",IFERROR(MATCH(B17-0.5,INDEX(Hourly!$G$2:$G$10001,1):INDEX(Hourly!$G$2:$G$10001,n_rows),1),0)+1)</f>
        <v/>
      </c>
      <c r="AG17">
        <f>IF(B17="","",IFERROR(MATCH(B17,INDEX(Hourly!$G$2:$G$10001,1):INDEX(Hourly!$G$2:$G$10001,n_rows),1),0))</f>
        <v/>
      </c>
    </row>
    <row r="18">
      <c r="A18" t="n">
        <v>17</v>
      </c>
      <c r="B18" s="26">
        <f>IF(A18&lt;=n_days,first_day+A18-1,"")</f>
        <v/>
      </c>
      <c r="C18">
        <f>IF(B18="","",MAX(0,AG18-AF18+1))</f>
        <v/>
      </c>
      <c r="D18" s="27">
        <f>IF(B18="","",IF(C18&gt;=18,AVERAGE(INDEX(Hourly!$E$2:$E$10001,AF18):INDEX(Hourly!$E$2:$E$10001,AG18)),""))</f>
        <v/>
      </c>
      <c r="E18" s="27">
        <f>IF(OR(B18="",N(C18)=0),"",MIN(INDEX(Hourly!$E$2:$E$10001,AF18):INDEX(Hourly!$E$2:$E$10001,AG18)))</f>
        <v/>
      </c>
      <c r="F18" s="27">
        <f>IF(OR(B18="",N(C18)=0),"",MAX(INDEX(Hourly!$E$2:$E$10001,AF18):INDEX(Hourly!$E$2:$E$10001,AG18)))</f>
        <v/>
      </c>
      <c r="G18" s="27">
        <f>IF(E18="","",F18-E18)</f>
        <v/>
      </c>
      <c r="H18" s="27">
        <f>IF(B18="","",IF(COUNT(X18:AD18)=7,SUMPRODUCT(X18:AD18,rm_weights)/SUM(rm_weights),""))</f>
        <v/>
      </c>
      <c r="I18" s="27">
        <f>IF(B18="","",IF(trm_method="7-day approximation",H18,IF(AND(ISNUMBER(I17),ISNUMBER(D17)),(1-alpha)*D17+alpha*I17,H18)))</f>
        <v/>
      </c>
      <c r="J18" s="27">
        <f>IF(ISNUMBER(I18),0.33*IF(clamp_trm="Yes",MIN(MAX(I18,10),30),I18)+18.8,"")</f>
        <v/>
      </c>
      <c r="K18" s="27">
        <f>IF(J18="","",J18+cat_offset)</f>
        <v/>
      </c>
      <c r="L18">
        <f>IF(B18="","",IF(AND(MONTH(B18)*100+DAY(B18)&gt;=season_lo,MONTH(B18)*100+DAY(B18)&lt;=season_hi),1,0))</f>
        <v/>
      </c>
      <c r="M18" s="27">
        <f>IF(N(C18)=0,IF(B18="","",0),SUM(INDEX(Hourly!$L$2:$L$10001,AF18):INDEX(Hourly!$L$2:$L$10001,AG18)))</f>
        <v/>
      </c>
      <c r="N18" s="27">
        <f>IF(N(C18)=0,IF(B18="","",0),SUM(INDEX(Hourly!$M$2:$M$10001,AF18):INDEX(Hourly!$M$2:$M$10001,AG18)))</f>
        <v/>
      </c>
      <c r="O18" s="27">
        <f>IF(N(C18)=0,IF(B18="","",0),SUM(INDEX(Hourly!$N$2:$N$10001,AF18):INDEX(Hourly!$N$2:$N$10001,AG18)))</f>
        <v/>
      </c>
      <c r="P18" s="27">
        <f>IF(N(C18)=0,IF(B18="","",0),SUM(INDEX(Hourly!$P$2:$P$10001,AF18):INDEX(Hourly!$P$2:$P$10001,AG18)))</f>
        <v/>
      </c>
      <c r="Q18">
        <f>IF(L18=1,IF(M18&gt;event_min,1,0),0)</f>
        <v/>
      </c>
      <c r="R18">
        <f>IF(Q18=1,N(R17)+1,0)</f>
        <v/>
      </c>
      <c r="S18" s="27">
        <f>IF(Q18=1,N(S17)+M18,0)</f>
        <v/>
      </c>
      <c r="T18">
        <f>IF(R18=1,1,0)</f>
        <v/>
      </c>
      <c r="U18">
        <f>IF(AND(L18=1,ISNUMBER(F18)),IF(F18&gt;=hot_thr,1,0),0)</f>
        <v/>
      </c>
      <c r="V18">
        <f>IF(AND(L18=1,ISNUMBER(E18)),IF(E18&gt;=night_thr,1,0),0)</f>
        <v/>
      </c>
      <c r="X18" s="27">
        <f>IF(B18="","",IF(A18-1&gt;=1,INDEX($D$2:$D$421,A18-1),IF(cyclic="Yes",INDEX($D$2:$D$421,A18-1+n_days),"")))</f>
        <v/>
      </c>
      <c r="Y18" s="27">
        <f>IF(B18="","",IF(A18-2&gt;=1,INDEX($D$2:$D$421,A18-2),IF(cyclic="Yes",INDEX($D$2:$D$421,A18-2+n_days),"")))</f>
        <v/>
      </c>
      <c r="Z18" s="27">
        <f>IF(B18="","",IF(A18-3&gt;=1,INDEX($D$2:$D$421,A18-3),IF(cyclic="Yes",INDEX($D$2:$D$421,A18-3+n_days),"")))</f>
        <v/>
      </c>
      <c r="AA18" s="27">
        <f>IF(B18="","",IF(A18-4&gt;=1,INDEX($D$2:$D$421,A18-4),IF(cyclic="Yes",INDEX($D$2:$D$421,A18-4+n_days),"")))</f>
        <v/>
      </c>
      <c r="AB18" s="27">
        <f>IF(B18="","",IF(A18-5&gt;=1,INDEX($D$2:$D$421,A18-5),IF(cyclic="Yes",INDEX($D$2:$D$421,A18-5+n_days),"")))</f>
        <v/>
      </c>
      <c r="AC18" s="27">
        <f>IF(B18="","",IF(A18-6&gt;=1,INDEX($D$2:$D$421,A18-6),IF(cyclic="Yes",INDEX($D$2:$D$421,A18-6+n_days),"")))</f>
        <v/>
      </c>
      <c r="AD18" s="27">
        <f>IF(B18="","",IF(A18-7&gt;=1,INDEX($D$2:$D$421,A18-7),IF(cyclic="Yes",INDEX($D$2:$D$421,A18-7+n_days),"")))</f>
        <v/>
      </c>
      <c r="AF18">
        <f>IF(B18="","",IFERROR(MATCH(B18-0.5,INDEX(Hourly!$G$2:$G$10001,1):INDEX(Hourly!$G$2:$G$10001,n_rows),1),0)+1)</f>
        <v/>
      </c>
      <c r="AG18">
        <f>IF(B18="","",IFERROR(MATCH(B18,INDEX(Hourly!$G$2:$G$10001,1):INDEX(Hourly!$G$2:$G$10001,n_rows),1),0))</f>
        <v/>
      </c>
    </row>
    <row r="19">
      <c r="A19" t="n">
        <v>18</v>
      </c>
      <c r="B19" s="26">
        <f>IF(A19&lt;=n_days,first_day+A19-1,"")</f>
        <v/>
      </c>
      <c r="C19">
        <f>IF(B19="","",MAX(0,AG19-AF19+1))</f>
        <v/>
      </c>
      <c r="D19" s="27">
        <f>IF(B19="","",IF(C19&gt;=18,AVERAGE(INDEX(Hourly!$E$2:$E$10001,AF19):INDEX(Hourly!$E$2:$E$10001,AG19)),""))</f>
        <v/>
      </c>
      <c r="E19" s="27">
        <f>IF(OR(B19="",N(C19)=0),"",MIN(INDEX(Hourly!$E$2:$E$10001,AF19):INDEX(Hourly!$E$2:$E$10001,AG19)))</f>
        <v/>
      </c>
      <c r="F19" s="27">
        <f>IF(OR(B19="",N(C19)=0),"",MAX(INDEX(Hourly!$E$2:$E$10001,AF19):INDEX(Hourly!$E$2:$E$10001,AG19)))</f>
        <v/>
      </c>
      <c r="G19" s="27">
        <f>IF(E19="","",F19-E19)</f>
        <v/>
      </c>
      <c r="H19" s="27">
        <f>IF(B19="","",IF(COUNT(X19:AD19)=7,SUMPRODUCT(X19:AD19,rm_weights)/SUM(rm_weights),""))</f>
        <v/>
      </c>
      <c r="I19" s="27">
        <f>IF(B19="","",IF(trm_method="7-day approximation",H19,IF(AND(ISNUMBER(I18),ISNUMBER(D18)),(1-alpha)*D18+alpha*I18,H19)))</f>
        <v/>
      </c>
      <c r="J19" s="27">
        <f>IF(ISNUMBER(I19),0.33*IF(clamp_trm="Yes",MIN(MAX(I19,10),30),I19)+18.8,"")</f>
        <v/>
      </c>
      <c r="K19" s="27">
        <f>IF(J19="","",J19+cat_offset)</f>
        <v/>
      </c>
      <c r="L19">
        <f>IF(B19="","",IF(AND(MONTH(B19)*100+DAY(B19)&gt;=season_lo,MONTH(B19)*100+DAY(B19)&lt;=season_hi),1,0))</f>
        <v/>
      </c>
      <c r="M19" s="27">
        <f>IF(N(C19)=0,IF(B19="","",0),SUM(INDEX(Hourly!$L$2:$L$10001,AF19):INDEX(Hourly!$L$2:$L$10001,AG19)))</f>
        <v/>
      </c>
      <c r="N19" s="27">
        <f>IF(N(C19)=0,IF(B19="","",0),SUM(INDEX(Hourly!$M$2:$M$10001,AF19):INDEX(Hourly!$M$2:$M$10001,AG19)))</f>
        <v/>
      </c>
      <c r="O19" s="27">
        <f>IF(N(C19)=0,IF(B19="","",0),SUM(INDEX(Hourly!$N$2:$N$10001,AF19):INDEX(Hourly!$N$2:$N$10001,AG19)))</f>
        <v/>
      </c>
      <c r="P19" s="27">
        <f>IF(N(C19)=0,IF(B19="","",0),SUM(INDEX(Hourly!$P$2:$P$10001,AF19):INDEX(Hourly!$P$2:$P$10001,AG19)))</f>
        <v/>
      </c>
      <c r="Q19">
        <f>IF(L19=1,IF(M19&gt;event_min,1,0),0)</f>
        <v/>
      </c>
      <c r="R19">
        <f>IF(Q19=1,N(R18)+1,0)</f>
        <v/>
      </c>
      <c r="S19" s="27">
        <f>IF(Q19=1,N(S18)+M19,0)</f>
        <v/>
      </c>
      <c r="T19">
        <f>IF(R19=1,1,0)</f>
        <v/>
      </c>
      <c r="U19">
        <f>IF(AND(L19=1,ISNUMBER(F19)),IF(F19&gt;=hot_thr,1,0),0)</f>
        <v/>
      </c>
      <c r="V19">
        <f>IF(AND(L19=1,ISNUMBER(E19)),IF(E19&gt;=night_thr,1,0),0)</f>
        <v/>
      </c>
      <c r="X19" s="27">
        <f>IF(B19="","",IF(A19-1&gt;=1,INDEX($D$2:$D$421,A19-1),IF(cyclic="Yes",INDEX($D$2:$D$421,A19-1+n_days),"")))</f>
        <v/>
      </c>
      <c r="Y19" s="27">
        <f>IF(B19="","",IF(A19-2&gt;=1,INDEX($D$2:$D$421,A19-2),IF(cyclic="Yes",INDEX($D$2:$D$421,A19-2+n_days),"")))</f>
        <v/>
      </c>
      <c r="Z19" s="27">
        <f>IF(B19="","",IF(A19-3&gt;=1,INDEX($D$2:$D$421,A19-3),IF(cyclic="Yes",INDEX($D$2:$D$421,A19-3+n_days),"")))</f>
        <v/>
      </c>
      <c r="AA19" s="27">
        <f>IF(B19="","",IF(A19-4&gt;=1,INDEX($D$2:$D$421,A19-4),IF(cyclic="Yes",INDEX($D$2:$D$421,A19-4+n_days),"")))</f>
        <v/>
      </c>
      <c r="AB19" s="27">
        <f>IF(B19="","",IF(A19-5&gt;=1,INDEX($D$2:$D$421,A19-5),IF(cyclic="Yes",INDEX($D$2:$D$421,A19-5+n_days),"")))</f>
        <v/>
      </c>
      <c r="AC19" s="27">
        <f>IF(B19="","",IF(A19-6&gt;=1,INDEX($D$2:$D$421,A19-6),IF(cyclic="Yes",INDEX($D$2:$D$421,A19-6+n_days),"")))</f>
        <v/>
      </c>
      <c r="AD19" s="27">
        <f>IF(B19="","",IF(A19-7&gt;=1,INDEX($D$2:$D$421,A19-7),IF(cyclic="Yes",INDEX($D$2:$D$421,A19-7+n_days),"")))</f>
        <v/>
      </c>
      <c r="AF19">
        <f>IF(B19="","",IFERROR(MATCH(B19-0.5,INDEX(Hourly!$G$2:$G$10001,1):INDEX(Hourly!$G$2:$G$10001,n_rows),1),0)+1)</f>
        <v/>
      </c>
      <c r="AG19">
        <f>IF(B19="","",IFERROR(MATCH(B19,INDEX(Hourly!$G$2:$G$10001,1):INDEX(Hourly!$G$2:$G$10001,n_rows),1),0))</f>
        <v/>
      </c>
    </row>
    <row r="20">
      <c r="A20" t="n">
        <v>19</v>
      </c>
      <c r="B20" s="26">
        <f>IF(A20&lt;=n_days,first_day+A20-1,"")</f>
        <v/>
      </c>
      <c r="C20">
        <f>IF(B20="","",MAX(0,AG20-AF20+1))</f>
        <v/>
      </c>
      <c r="D20" s="27">
        <f>IF(B20="","",IF(C20&gt;=18,AVERAGE(INDEX(Hourly!$E$2:$E$10001,AF20):INDEX(Hourly!$E$2:$E$10001,AG20)),""))</f>
        <v/>
      </c>
      <c r="E20" s="27">
        <f>IF(OR(B20="",N(C20)=0),"",MIN(INDEX(Hourly!$E$2:$E$10001,AF20):INDEX(Hourly!$E$2:$E$10001,AG20)))</f>
        <v/>
      </c>
      <c r="F20" s="27">
        <f>IF(OR(B20="",N(C20)=0),"",MAX(INDEX(Hourly!$E$2:$E$10001,AF20):INDEX(Hourly!$E$2:$E$10001,AG20)))</f>
        <v/>
      </c>
      <c r="G20" s="27">
        <f>IF(E20="","",F20-E20)</f>
        <v/>
      </c>
      <c r="H20" s="27">
        <f>IF(B20="","",IF(COUNT(X20:AD20)=7,SUMPRODUCT(X20:AD20,rm_weights)/SUM(rm_weights),""))</f>
        <v/>
      </c>
      <c r="I20" s="27">
        <f>IF(B20="","",IF(trm_method="7-day approximation",H20,IF(AND(ISNUMBER(I19),ISNUMBER(D19)),(1-alpha)*D19+alpha*I19,H20)))</f>
        <v/>
      </c>
      <c r="J20" s="27">
        <f>IF(ISNUMBER(I20),0.33*IF(clamp_trm="Yes",MIN(MAX(I20,10),30),I20)+18.8,"")</f>
        <v/>
      </c>
      <c r="K20" s="27">
        <f>IF(J20="","",J20+cat_offset)</f>
        <v/>
      </c>
      <c r="L20">
        <f>IF(B20="","",IF(AND(MONTH(B20)*100+DAY(B20)&gt;=season_lo,MONTH(B20)*100+DAY(B20)&lt;=season_hi),1,0))</f>
        <v/>
      </c>
      <c r="M20" s="27">
        <f>IF(N(C20)=0,IF(B20="","",0),SUM(INDEX(Hourly!$L$2:$L$10001,AF20):INDEX(Hourly!$L$2:$L$10001,AG20)))</f>
        <v/>
      </c>
      <c r="N20" s="27">
        <f>IF(N(C20)=0,IF(B20="","",0),SUM(INDEX(Hourly!$M$2:$M$10001,AF20):INDEX(Hourly!$M$2:$M$10001,AG20)))</f>
        <v/>
      </c>
      <c r="O20" s="27">
        <f>IF(N(C20)=0,IF(B20="","",0),SUM(INDEX(Hourly!$N$2:$N$10001,AF20):INDEX(Hourly!$N$2:$N$10001,AG20)))</f>
        <v/>
      </c>
      <c r="P20" s="27">
        <f>IF(N(C20)=0,IF(B20="","",0),SUM(INDEX(Hourly!$P$2:$P$10001,AF20):INDEX(Hourly!$P$2:$P$10001,AG20)))</f>
        <v/>
      </c>
      <c r="Q20">
        <f>IF(L20=1,IF(M20&gt;event_min,1,0),0)</f>
        <v/>
      </c>
      <c r="R20">
        <f>IF(Q20=1,N(R19)+1,0)</f>
        <v/>
      </c>
      <c r="S20" s="27">
        <f>IF(Q20=1,N(S19)+M20,0)</f>
        <v/>
      </c>
      <c r="T20">
        <f>IF(R20=1,1,0)</f>
        <v/>
      </c>
      <c r="U20">
        <f>IF(AND(L20=1,ISNUMBER(F20)),IF(F20&gt;=hot_thr,1,0),0)</f>
        <v/>
      </c>
      <c r="V20">
        <f>IF(AND(L20=1,ISNUMBER(E20)),IF(E20&gt;=night_thr,1,0),0)</f>
        <v/>
      </c>
      <c r="X20" s="27">
        <f>IF(B20="","",IF(A20-1&gt;=1,INDEX($D$2:$D$421,A20-1),IF(cyclic="Yes",INDEX($D$2:$D$421,A20-1+n_days),"")))</f>
        <v/>
      </c>
      <c r="Y20" s="27">
        <f>IF(B20="","",IF(A20-2&gt;=1,INDEX($D$2:$D$421,A20-2),IF(cyclic="Yes",INDEX($D$2:$D$421,A20-2+n_days),"")))</f>
        <v/>
      </c>
      <c r="Z20" s="27">
        <f>IF(B20="","",IF(A20-3&gt;=1,INDEX($D$2:$D$421,A20-3),IF(cyclic="Yes",INDEX($D$2:$D$421,A20-3+n_days),"")))</f>
        <v/>
      </c>
      <c r="AA20" s="27">
        <f>IF(B20="","",IF(A20-4&gt;=1,INDEX($D$2:$D$421,A20-4),IF(cyclic="Yes",INDEX($D$2:$D$421,A20-4+n_days),"")))</f>
        <v/>
      </c>
      <c r="AB20" s="27">
        <f>IF(B20="","",IF(A20-5&gt;=1,INDEX($D$2:$D$421,A20-5),IF(cyclic="Yes",INDEX($D$2:$D$421,A20-5+n_days),"")))</f>
        <v/>
      </c>
      <c r="AC20" s="27">
        <f>IF(B20="","",IF(A20-6&gt;=1,INDEX($D$2:$D$421,A20-6),IF(cyclic="Yes",INDEX($D$2:$D$421,A20-6+n_days),"")))</f>
        <v/>
      </c>
      <c r="AD20" s="27">
        <f>IF(B20="","",IF(A20-7&gt;=1,INDEX($D$2:$D$421,A20-7),IF(cyclic="Yes",INDEX($D$2:$D$421,A20-7+n_days),"")))</f>
        <v/>
      </c>
      <c r="AF20">
        <f>IF(B20="","",IFERROR(MATCH(B20-0.5,INDEX(Hourly!$G$2:$G$10001,1):INDEX(Hourly!$G$2:$G$10001,n_rows),1),0)+1)</f>
        <v/>
      </c>
      <c r="AG20">
        <f>IF(B20="","",IFERROR(MATCH(B20,INDEX(Hourly!$G$2:$G$10001,1):INDEX(Hourly!$G$2:$G$10001,n_rows),1),0))</f>
        <v/>
      </c>
    </row>
    <row r="21">
      <c r="A21" t="n">
        <v>20</v>
      </c>
      <c r="B21" s="26">
        <f>IF(A21&lt;=n_days,first_day+A21-1,"")</f>
        <v/>
      </c>
      <c r="C21">
        <f>IF(B21="","",MAX(0,AG21-AF21+1))</f>
        <v/>
      </c>
      <c r="D21" s="27">
        <f>IF(B21="","",IF(C21&gt;=18,AVERAGE(INDEX(Hourly!$E$2:$E$10001,AF21):INDEX(Hourly!$E$2:$E$10001,AG21)),""))</f>
        <v/>
      </c>
      <c r="E21" s="27">
        <f>IF(OR(B21="",N(C21)=0),"",MIN(INDEX(Hourly!$E$2:$E$10001,AF21):INDEX(Hourly!$E$2:$E$10001,AG21)))</f>
        <v/>
      </c>
      <c r="F21" s="27">
        <f>IF(OR(B21="",N(C21)=0),"",MAX(INDEX(Hourly!$E$2:$E$10001,AF21):INDEX(Hourly!$E$2:$E$10001,AG21)))</f>
        <v/>
      </c>
      <c r="G21" s="27">
        <f>IF(E21="","",F21-E21)</f>
        <v/>
      </c>
      <c r="H21" s="27">
        <f>IF(B21="","",IF(COUNT(X21:AD21)=7,SUMPRODUCT(X21:AD21,rm_weights)/SUM(rm_weights),""))</f>
        <v/>
      </c>
      <c r="I21" s="27">
        <f>IF(B21="","",IF(trm_method="7-day approximation",H21,IF(AND(ISNUMBER(I20),ISNUMBER(D20)),(1-alpha)*D20+alpha*I20,H21)))</f>
        <v/>
      </c>
      <c r="J21" s="27">
        <f>IF(ISNUMBER(I21),0.33*IF(clamp_trm="Yes",MIN(MAX(I21,10),30),I21)+18.8,"")</f>
        <v/>
      </c>
      <c r="K21" s="27">
        <f>IF(J21="","",J21+cat_offset)</f>
        <v/>
      </c>
      <c r="L21">
        <f>IF(B21="","",IF(AND(MONTH(B21)*100+DAY(B21)&gt;=season_lo,MONTH(B21)*100+DAY(B21)&lt;=season_hi),1,0))</f>
        <v/>
      </c>
      <c r="M21" s="27">
        <f>IF(N(C21)=0,IF(B21="","",0),SUM(INDEX(Hourly!$L$2:$L$10001,AF21):INDEX(Hourly!$L$2:$L$10001,AG21)))</f>
        <v/>
      </c>
      <c r="N21" s="27">
        <f>IF(N(C21)=0,IF(B21="","",0),SUM(INDEX(Hourly!$M$2:$M$10001,AF21):INDEX(Hourly!$M$2:$M$10001,AG21)))</f>
        <v/>
      </c>
      <c r="O21" s="27">
        <f>IF(N(C21)=0,IF(B21="","",0),SUM(INDEX(Hourly!$N$2:$N$10001,AF21):INDEX(Hourly!$N$2:$N$10001,AG21)))</f>
        <v/>
      </c>
      <c r="P21" s="27">
        <f>IF(N(C21)=0,IF(B21="","",0),SUM(INDEX(Hourly!$P$2:$P$10001,AF21):INDEX(Hourly!$P$2:$P$10001,AG21)))</f>
        <v/>
      </c>
      <c r="Q21">
        <f>IF(L21=1,IF(M21&gt;event_min,1,0),0)</f>
        <v/>
      </c>
      <c r="R21">
        <f>IF(Q21=1,N(R20)+1,0)</f>
        <v/>
      </c>
      <c r="S21" s="27">
        <f>IF(Q21=1,N(S20)+M21,0)</f>
        <v/>
      </c>
      <c r="T21">
        <f>IF(R21=1,1,0)</f>
        <v/>
      </c>
      <c r="U21">
        <f>IF(AND(L21=1,ISNUMBER(F21)),IF(F21&gt;=hot_thr,1,0),0)</f>
        <v/>
      </c>
      <c r="V21">
        <f>IF(AND(L21=1,ISNUMBER(E21)),IF(E21&gt;=night_thr,1,0),0)</f>
        <v/>
      </c>
      <c r="X21" s="27">
        <f>IF(B21="","",IF(A21-1&gt;=1,INDEX($D$2:$D$421,A21-1),IF(cyclic="Yes",INDEX($D$2:$D$421,A21-1+n_days),"")))</f>
        <v/>
      </c>
      <c r="Y21" s="27">
        <f>IF(B21="","",IF(A21-2&gt;=1,INDEX($D$2:$D$421,A21-2),IF(cyclic="Yes",INDEX($D$2:$D$421,A21-2+n_days),"")))</f>
        <v/>
      </c>
      <c r="Z21" s="27">
        <f>IF(B21="","",IF(A21-3&gt;=1,INDEX($D$2:$D$421,A21-3),IF(cyclic="Yes",INDEX($D$2:$D$421,A21-3+n_days),"")))</f>
        <v/>
      </c>
      <c r="AA21" s="27">
        <f>IF(B21="","",IF(A21-4&gt;=1,INDEX($D$2:$D$421,A21-4),IF(cyclic="Yes",INDEX($D$2:$D$421,A21-4+n_days),"")))</f>
        <v/>
      </c>
      <c r="AB21" s="27">
        <f>IF(B21="","",IF(A21-5&gt;=1,INDEX($D$2:$D$421,A21-5),IF(cyclic="Yes",INDEX($D$2:$D$421,A21-5+n_days),"")))</f>
        <v/>
      </c>
      <c r="AC21" s="27">
        <f>IF(B21="","",IF(A21-6&gt;=1,INDEX($D$2:$D$421,A21-6),IF(cyclic="Yes",INDEX($D$2:$D$421,A21-6+n_days),"")))</f>
        <v/>
      </c>
      <c r="AD21" s="27">
        <f>IF(B21="","",IF(A21-7&gt;=1,INDEX($D$2:$D$421,A21-7),IF(cyclic="Yes",INDEX($D$2:$D$421,A21-7+n_days),"")))</f>
        <v/>
      </c>
      <c r="AF21">
        <f>IF(B21="","",IFERROR(MATCH(B21-0.5,INDEX(Hourly!$G$2:$G$10001,1):INDEX(Hourly!$G$2:$G$10001,n_rows),1),0)+1)</f>
        <v/>
      </c>
      <c r="AG21">
        <f>IF(B21="","",IFERROR(MATCH(B21,INDEX(Hourly!$G$2:$G$10001,1):INDEX(Hourly!$G$2:$G$10001,n_rows),1),0))</f>
        <v/>
      </c>
    </row>
    <row r="22">
      <c r="A22" t="n">
        <v>21</v>
      </c>
      <c r="B22" s="26">
        <f>IF(A22&lt;=n_days,first_day+A22-1,"")</f>
        <v/>
      </c>
      <c r="C22">
        <f>IF(B22="","",MAX(0,AG22-AF22+1))</f>
        <v/>
      </c>
      <c r="D22" s="27">
        <f>IF(B22="","",IF(C22&gt;=18,AVERAGE(INDEX(Hourly!$E$2:$E$10001,AF22):INDEX(Hourly!$E$2:$E$10001,AG22)),""))</f>
        <v/>
      </c>
      <c r="E22" s="27">
        <f>IF(OR(B22="",N(C22)=0),"",MIN(INDEX(Hourly!$E$2:$E$10001,AF22):INDEX(Hourly!$E$2:$E$10001,AG22)))</f>
        <v/>
      </c>
      <c r="F22" s="27">
        <f>IF(OR(B22="",N(C22)=0),"",MAX(INDEX(Hourly!$E$2:$E$10001,AF22):INDEX(Hourly!$E$2:$E$10001,AG22)))</f>
        <v/>
      </c>
      <c r="G22" s="27">
        <f>IF(E22="","",F22-E22)</f>
        <v/>
      </c>
      <c r="H22" s="27">
        <f>IF(B22="","",IF(COUNT(X22:AD22)=7,SUMPRODUCT(X22:AD22,rm_weights)/SUM(rm_weights),""))</f>
        <v/>
      </c>
      <c r="I22" s="27">
        <f>IF(B22="","",IF(trm_method="7-day approximation",H22,IF(AND(ISNUMBER(I21),ISNUMBER(D21)),(1-alpha)*D21+alpha*I21,H22)))</f>
        <v/>
      </c>
      <c r="J22" s="27">
        <f>IF(ISNUMBER(I22),0.33*IF(clamp_trm="Yes",MIN(MAX(I22,10),30),I22)+18.8,"")</f>
        <v/>
      </c>
      <c r="K22" s="27">
        <f>IF(J22="","",J22+cat_offset)</f>
        <v/>
      </c>
      <c r="L22">
        <f>IF(B22="","",IF(AND(MONTH(B22)*100+DAY(B22)&gt;=season_lo,MONTH(B22)*100+DAY(B22)&lt;=season_hi),1,0))</f>
        <v/>
      </c>
      <c r="M22" s="27">
        <f>IF(N(C22)=0,IF(B22="","",0),SUM(INDEX(Hourly!$L$2:$L$10001,AF22):INDEX(Hourly!$L$2:$L$10001,AG22)))</f>
        <v/>
      </c>
      <c r="N22" s="27">
        <f>IF(N(C22)=0,IF(B22="","",0),SUM(INDEX(Hourly!$M$2:$M$10001,AF22):INDEX(Hourly!$M$2:$M$10001,AG22)))</f>
        <v/>
      </c>
      <c r="O22" s="27">
        <f>IF(N(C22)=0,IF(B22="","",0),SUM(INDEX(Hourly!$N$2:$N$10001,AF22):INDEX(Hourly!$N$2:$N$10001,AG22)))</f>
        <v/>
      </c>
      <c r="P22" s="27">
        <f>IF(N(C22)=0,IF(B22="","",0),SUM(INDEX(Hourly!$P$2:$P$10001,AF22):INDEX(Hourly!$P$2:$P$10001,AG22)))</f>
        <v/>
      </c>
      <c r="Q22">
        <f>IF(L22=1,IF(M22&gt;event_min,1,0),0)</f>
        <v/>
      </c>
      <c r="R22">
        <f>IF(Q22=1,N(R21)+1,0)</f>
        <v/>
      </c>
      <c r="S22" s="27">
        <f>IF(Q22=1,N(S21)+M22,0)</f>
        <v/>
      </c>
      <c r="T22">
        <f>IF(R22=1,1,0)</f>
        <v/>
      </c>
      <c r="U22">
        <f>IF(AND(L22=1,ISNUMBER(F22)),IF(F22&gt;=hot_thr,1,0),0)</f>
        <v/>
      </c>
      <c r="V22">
        <f>IF(AND(L22=1,ISNUMBER(E22)),IF(E22&gt;=night_thr,1,0),0)</f>
        <v/>
      </c>
      <c r="X22" s="27">
        <f>IF(B22="","",IF(A22-1&gt;=1,INDEX($D$2:$D$421,A22-1),IF(cyclic="Yes",INDEX($D$2:$D$421,A22-1+n_days),"")))</f>
        <v/>
      </c>
      <c r="Y22" s="27">
        <f>IF(B22="","",IF(A22-2&gt;=1,INDEX($D$2:$D$421,A22-2),IF(cyclic="Yes",INDEX($D$2:$D$421,A22-2+n_days),"")))</f>
        <v/>
      </c>
      <c r="Z22" s="27">
        <f>IF(B22="","",IF(A22-3&gt;=1,INDEX($D$2:$D$421,A22-3),IF(cyclic="Yes",INDEX($D$2:$D$421,A22-3+n_days),"")))</f>
        <v/>
      </c>
      <c r="AA22" s="27">
        <f>IF(B22="","",IF(A22-4&gt;=1,INDEX($D$2:$D$421,A22-4),IF(cyclic="Yes",INDEX($D$2:$D$421,A22-4+n_days),"")))</f>
        <v/>
      </c>
      <c r="AB22" s="27">
        <f>IF(B22="","",IF(A22-5&gt;=1,INDEX($D$2:$D$421,A22-5),IF(cyclic="Yes",INDEX($D$2:$D$421,A22-5+n_days),"")))</f>
        <v/>
      </c>
      <c r="AC22" s="27">
        <f>IF(B22="","",IF(A22-6&gt;=1,INDEX($D$2:$D$421,A22-6),IF(cyclic="Yes",INDEX($D$2:$D$421,A22-6+n_days),"")))</f>
        <v/>
      </c>
      <c r="AD22" s="27">
        <f>IF(B22="","",IF(A22-7&gt;=1,INDEX($D$2:$D$421,A22-7),IF(cyclic="Yes",INDEX($D$2:$D$421,A22-7+n_days),"")))</f>
        <v/>
      </c>
      <c r="AF22">
        <f>IF(B22="","",IFERROR(MATCH(B22-0.5,INDEX(Hourly!$G$2:$G$10001,1):INDEX(Hourly!$G$2:$G$10001,n_rows),1),0)+1)</f>
        <v/>
      </c>
      <c r="AG22">
        <f>IF(B22="","",IFERROR(MATCH(B22,INDEX(Hourly!$G$2:$G$10001,1):INDEX(Hourly!$G$2:$G$10001,n_rows),1),0))</f>
        <v/>
      </c>
    </row>
    <row r="23">
      <c r="A23" t="n">
        <v>22</v>
      </c>
      <c r="B23" s="26">
        <f>IF(A23&lt;=n_days,first_day+A23-1,"")</f>
        <v/>
      </c>
      <c r="C23">
        <f>IF(B23="","",MAX(0,AG23-AF23+1))</f>
        <v/>
      </c>
      <c r="D23" s="27">
        <f>IF(B23="","",IF(C23&gt;=18,AVERAGE(INDEX(Hourly!$E$2:$E$10001,AF23):INDEX(Hourly!$E$2:$E$10001,AG23)),""))</f>
        <v/>
      </c>
      <c r="E23" s="27">
        <f>IF(OR(B23="",N(C23)=0),"",MIN(INDEX(Hourly!$E$2:$E$10001,AF23):INDEX(Hourly!$E$2:$E$10001,AG23)))</f>
        <v/>
      </c>
      <c r="F23" s="27">
        <f>IF(OR(B23="",N(C23)=0),"",MAX(INDEX(Hourly!$E$2:$E$10001,AF23):INDEX(Hourly!$E$2:$E$10001,AG23)))</f>
        <v/>
      </c>
      <c r="G23" s="27">
        <f>IF(E23="","",F23-E23)</f>
        <v/>
      </c>
      <c r="H23" s="27">
        <f>IF(B23="","",IF(COUNT(X23:AD23)=7,SUMPRODUCT(X23:AD23,rm_weights)/SUM(rm_weights),""))</f>
        <v/>
      </c>
      <c r="I23" s="27">
        <f>IF(B23="","",IF(trm_method="7-day approximation",H23,IF(AND(ISNUMBER(I22),ISNUMBER(D22)),(1-alpha)*D22+alpha*I22,H23)))</f>
        <v/>
      </c>
      <c r="J23" s="27">
        <f>IF(ISNUMBER(I23),0.33*IF(clamp_trm="Yes",MIN(MAX(I23,10),30),I23)+18.8,"")</f>
        <v/>
      </c>
      <c r="K23" s="27">
        <f>IF(J23="","",J23+cat_offset)</f>
        <v/>
      </c>
      <c r="L23">
        <f>IF(B23="","",IF(AND(MONTH(B23)*100+DAY(B23)&gt;=season_lo,MONTH(B23)*100+DAY(B23)&lt;=season_hi),1,0))</f>
        <v/>
      </c>
      <c r="M23" s="27">
        <f>IF(N(C23)=0,IF(B23="","",0),SUM(INDEX(Hourly!$L$2:$L$10001,AF23):INDEX(Hourly!$L$2:$L$10001,AG23)))</f>
        <v/>
      </c>
      <c r="N23" s="27">
        <f>IF(N(C23)=0,IF(B23="","",0),SUM(INDEX(Hourly!$M$2:$M$10001,AF23):INDEX(Hourly!$M$2:$M$10001,AG23)))</f>
        <v/>
      </c>
      <c r="O23" s="27">
        <f>IF(N(C23)=0,IF(B23="","",0),SUM(INDEX(Hourly!$N$2:$N$10001,AF23):INDEX(Hourly!$N$2:$N$10001,AG23)))</f>
        <v/>
      </c>
      <c r="P23" s="27">
        <f>IF(N(C23)=0,IF(B23="","",0),SUM(INDEX(Hourly!$P$2:$P$10001,AF23):INDEX(Hourly!$P$2:$P$10001,AG23)))</f>
        <v/>
      </c>
      <c r="Q23">
        <f>IF(L23=1,IF(M23&gt;event_min,1,0),0)</f>
        <v/>
      </c>
      <c r="R23">
        <f>IF(Q23=1,N(R22)+1,0)</f>
        <v/>
      </c>
      <c r="S23" s="27">
        <f>IF(Q23=1,N(S22)+M23,0)</f>
        <v/>
      </c>
      <c r="T23">
        <f>IF(R23=1,1,0)</f>
        <v/>
      </c>
      <c r="U23">
        <f>IF(AND(L23=1,ISNUMBER(F23)),IF(F23&gt;=hot_thr,1,0),0)</f>
        <v/>
      </c>
      <c r="V23">
        <f>IF(AND(L23=1,ISNUMBER(E23)),IF(E23&gt;=night_thr,1,0),0)</f>
        <v/>
      </c>
      <c r="X23" s="27">
        <f>IF(B23="","",IF(A23-1&gt;=1,INDEX($D$2:$D$421,A23-1),IF(cyclic="Yes",INDEX($D$2:$D$421,A23-1+n_days),"")))</f>
        <v/>
      </c>
      <c r="Y23" s="27">
        <f>IF(B23="","",IF(A23-2&gt;=1,INDEX($D$2:$D$421,A23-2),IF(cyclic="Yes",INDEX($D$2:$D$421,A23-2+n_days),"")))</f>
        <v/>
      </c>
      <c r="Z23" s="27">
        <f>IF(B23="","",IF(A23-3&gt;=1,INDEX($D$2:$D$421,A23-3),IF(cyclic="Yes",INDEX($D$2:$D$421,A23-3+n_days),"")))</f>
        <v/>
      </c>
      <c r="AA23" s="27">
        <f>IF(B23="","",IF(A23-4&gt;=1,INDEX($D$2:$D$421,A23-4),IF(cyclic="Yes",INDEX($D$2:$D$421,A23-4+n_days),"")))</f>
        <v/>
      </c>
      <c r="AB23" s="27">
        <f>IF(B23="","",IF(A23-5&gt;=1,INDEX($D$2:$D$421,A23-5),IF(cyclic="Yes",INDEX($D$2:$D$421,A23-5+n_days),"")))</f>
        <v/>
      </c>
      <c r="AC23" s="27">
        <f>IF(B23="","",IF(A23-6&gt;=1,INDEX($D$2:$D$421,A23-6),IF(cyclic="Yes",INDEX($D$2:$D$421,A23-6+n_days),"")))</f>
        <v/>
      </c>
      <c r="AD23" s="27">
        <f>IF(B23="","",IF(A23-7&gt;=1,INDEX($D$2:$D$421,A23-7),IF(cyclic="Yes",INDEX($D$2:$D$421,A23-7+n_days),"")))</f>
        <v/>
      </c>
      <c r="AF23">
        <f>IF(B23="","",IFERROR(MATCH(B23-0.5,INDEX(Hourly!$G$2:$G$10001,1):INDEX(Hourly!$G$2:$G$10001,n_rows),1),0)+1)</f>
        <v/>
      </c>
      <c r="AG23">
        <f>IF(B23="","",IFERROR(MATCH(B23,INDEX(Hourly!$G$2:$G$10001,1):INDEX(Hourly!$G$2:$G$10001,n_rows),1),0))</f>
        <v/>
      </c>
    </row>
    <row r="24">
      <c r="A24" t="n">
        <v>23</v>
      </c>
      <c r="B24" s="26">
        <f>IF(A24&lt;=n_days,first_day+A24-1,"")</f>
        <v/>
      </c>
      <c r="C24">
        <f>IF(B24="","",MAX(0,AG24-AF24+1))</f>
        <v/>
      </c>
      <c r="D24" s="27">
        <f>IF(B24="","",IF(C24&gt;=18,AVERAGE(INDEX(Hourly!$E$2:$E$10001,AF24):INDEX(Hourly!$E$2:$E$10001,AG24)),""))</f>
        <v/>
      </c>
      <c r="E24" s="27">
        <f>IF(OR(B24="",N(C24)=0),"",MIN(INDEX(Hourly!$E$2:$E$10001,AF24):INDEX(Hourly!$E$2:$E$10001,AG24)))</f>
        <v/>
      </c>
      <c r="F24" s="27">
        <f>IF(OR(B24="",N(C24)=0),"",MAX(INDEX(Hourly!$E$2:$E$10001,AF24):INDEX(Hourly!$E$2:$E$10001,AG24)))</f>
        <v/>
      </c>
      <c r="G24" s="27">
        <f>IF(E24="","",F24-E24)</f>
        <v/>
      </c>
      <c r="H24" s="27">
        <f>IF(B24="","",IF(COUNT(X24:AD24)=7,SUMPRODUCT(X24:AD24,rm_weights)/SUM(rm_weights),""))</f>
        <v/>
      </c>
      <c r="I24" s="27">
        <f>IF(B24="","",IF(trm_method="7-day approximation",H24,IF(AND(ISNUMBER(I23),ISNUMBER(D23)),(1-alpha)*D23+alpha*I23,H24)))</f>
        <v/>
      </c>
      <c r="J24" s="27">
        <f>IF(ISNUMBER(I24),0.33*IF(clamp_trm="Yes",MIN(MAX(I24,10),30),I24)+18.8,"")</f>
        <v/>
      </c>
      <c r="K24" s="27">
        <f>IF(J24="","",J24+cat_offset)</f>
        <v/>
      </c>
      <c r="L24">
        <f>IF(B24="","",IF(AND(MONTH(B24)*100+DAY(B24)&gt;=season_lo,MONTH(B24)*100+DAY(B24)&lt;=season_hi),1,0))</f>
        <v/>
      </c>
      <c r="M24" s="27">
        <f>IF(N(C24)=0,IF(B24="","",0),SUM(INDEX(Hourly!$L$2:$L$10001,AF24):INDEX(Hourly!$L$2:$L$10001,AG24)))</f>
        <v/>
      </c>
      <c r="N24" s="27">
        <f>IF(N(C24)=0,IF(B24="","",0),SUM(INDEX(Hourly!$M$2:$M$10001,AF24):INDEX(Hourly!$M$2:$M$10001,AG24)))</f>
        <v/>
      </c>
      <c r="O24" s="27">
        <f>IF(N(C24)=0,IF(B24="","",0),SUM(INDEX(Hourly!$N$2:$N$10001,AF24):INDEX(Hourly!$N$2:$N$10001,AG24)))</f>
        <v/>
      </c>
      <c r="P24" s="27">
        <f>IF(N(C24)=0,IF(B24="","",0),SUM(INDEX(Hourly!$P$2:$P$10001,AF24):INDEX(Hourly!$P$2:$P$10001,AG24)))</f>
        <v/>
      </c>
      <c r="Q24">
        <f>IF(L24=1,IF(M24&gt;event_min,1,0),0)</f>
        <v/>
      </c>
      <c r="R24">
        <f>IF(Q24=1,N(R23)+1,0)</f>
        <v/>
      </c>
      <c r="S24" s="27">
        <f>IF(Q24=1,N(S23)+M24,0)</f>
        <v/>
      </c>
      <c r="T24">
        <f>IF(R24=1,1,0)</f>
        <v/>
      </c>
      <c r="U24">
        <f>IF(AND(L24=1,ISNUMBER(F24)),IF(F24&gt;=hot_thr,1,0),0)</f>
        <v/>
      </c>
      <c r="V24">
        <f>IF(AND(L24=1,ISNUMBER(E24)),IF(E24&gt;=night_thr,1,0),0)</f>
        <v/>
      </c>
      <c r="X24" s="27">
        <f>IF(B24="","",IF(A24-1&gt;=1,INDEX($D$2:$D$421,A24-1),IF(cyclic="Yes",INDEX($D$2:$D$421,A24-1+n_days),"")))</f>
        <v/>
      </c>
      <c r="Y24" s="27">
        <f>IF(B24="","",IF(A24-2&gt;=1,INDEX($D$2:$D$421,A24-2),IF(cyclic="Yes",INDEX($D$2:$D$421,A24-2+n_days),"")))</f>
        <v/>
      </c>
      <c r="Z24" s="27">
        <f>IF(B24="","",IF(A24-3&gt;=1,INDEX($D$2:$D$421,A24-3),IF(cyclic="Yes",INDEX($D$2:$D$421,A24-3+n_days),"")))</f>
        <v/>
      </c>
      <c r="AA24" s="27">
        <f>IF(B24="","",IF(A24-4&gt;=1,INDEX($D$2:$D$421,A24-4),IF(cyclic="Yes",INDEX($D$2:$D$421,A24-4+n_days),"")))</f>
        <v/>
      </c>
      <c r="AB24" s="27">
        <f>IF(B24="","",IF(A24-5&gt;=1,INDEX($D$2:$D$421,A24-5),IF(cyclic="Yes",INDEX($D$2:$D$421,A24-5+n_days),"")))</f>
        <v/>
      </c>
      <c r="AC24" s="27">
        <f>IF(B24="","",IF(A24-6&gt;=1,INDEX($D$2:$D$421,A24-6),IF(cyclic="Yes",INDEX($D$2:$D$421,A24-6+n_days),"")))</f>
        <v/>
      </c>
      <c r="AD24" s="27">
        <f>IF(B24="","",IF(A24-7&gt;=1,INDEX($D$2:$D$421,A24-7),IF(cyclic="Yes",INDEX($D$2:$D$421,A24-7+n_days),"")))</f>
        <v/>
      </c>
      <c r="AF24">
        <f>IF(B24="","",IFERROR(MATCH(B24-0.5,INDEX(Hourly!$G$2:$G$10001,1):INDEX(Hourly!$G$2:$G$10001,n_rows),1),0)+1)</f>
        <v/>
      </c>
      <c r="AG24">
        <f>IF(B24="","",IFERROR(MATCH(B24,INDEX(Hourly!$G$2:$G$10001,1):INDEX(Hourly!$G$2:$G$10001,n_rows),1),0))</f>
        <v/>
      </c>
    </row>
    <row r="25">
      <c r="A25" t="n">
        <v>24</v>
      </c>
      <c r="B25" s="26">
        <f>IF(A25&lt;=n_days,first_day+A25-1,"")</f>
        <v/>
      </c>
      <c r="C25">
        <f>IF(B25="","",MAX(0,AG25-AF25+1))</f>
        <v/>
      </c>
      <c r="D25" s="27">
        <f>IF(B25="","",IF(C25&gt;=18,AVERAGE(INDEX(Hourly!$E$2:$E$10001,AF25):INDEX(Hourly!$E$2:$E$10001,AG25)),""))</f>
        <v/>
      </c>
      <c r="E25" s="27">
        <f>IF(OR(B25="",N(C25)=0),"",MIN(INDEX(Hourly!$E$2:$E$10001,AF25):INDEX(Hourly!$E$2:$E$10001,AG25)))</f>
        <v/>
      </c>
      <c r="F25" s="27">
        <f>IF(OR(B25="",N(C25)=0),"",MAX(INDEX(Hourly!$E$2:$E$10001,AF25):INDEX(Hourly!$E$2:$E$10001,AG25)))</f>
        <v/>
      </c>
      <c r="G25" s="27">
        <f>IF(E25="","",F25-E25)</f>
        <v/>
      </c>
      <c r="H25" s="27">
        <f>IF(B25="","",IF(COUNT(X25:AD25)=7,SUMPRODUCT(X25:AD25,rm_weights)/SUM(rm_weights),""))</f>
        <v/>
      </c>
      <c r="I25" s="27">
        <f>IF(B25="","",IF(trm_method="7-day approximation",H25,IF(AND(ISNUMBER(I24),ISNUMBER(D24)),(1-alpha)*D24+alpha*I24,H25)))</f>
        <v/>
      </c>
      <c r="J25" s="27">
        <f>IF(ISNUMBER(I25),0.33*IF(clamp_trm="Yes",MIN(MAX(I25,10),30),I25)+18.8,"")</f>
        <v/>
      </c>
      <c r="K25" s="27">
        <f>IF(J25="","",J25+cat_offset)</f>
        <v/>
      </c>
      <c r="L25">
        <f>IF(B25="","",IF(AND(MONTH(B25)*100+DAY(B25)&gt;=season_lo,MONTH(B25)*100+DAY(B25)&lt;=season_hi),1,0))</f>
        <v/>
      </c>
      <c r="M25" s="27">
        <f>IF(N(C25)=0,IF(B25="","",0),SUM(INDEX(Hourly!$L$2:$L$10001,AF25):INDEX(Hourly!$L$2:$L$10001,AG25)))</f>
        <v/>
      </c>
      <c r="N25" s="27">
        <f>IF(N(C25)=0,IF(B25="","",0),SUM(INDEX(Hourly!$M$2:$M$10001,AF25):INDEX(Hourly!$M$2:$M$10001,AG25)))</f>
        <v/>
      </c>
      <c r="O25" s="27">
        <f>IF(N(C25)=0,IF(B25="","",0),SUM(INDEX(Hourly!$N$2:$N$10001,AF25):INDEX(Hourly!$N$2:$N$10001,AG25)))</f>
        <v/>
      </c>
      <c r="P25" s="27">
        <f>IF(N(C25)=0,IF(B25="","",0),SUM(INDEX(Hourly!$P$2:$P$10001,AF25):INDEX(Hourly!$P$2:$P$10001,AG25)))</f>
        <v/>
      </c>
      <c r="Q25">
        <f>IF(L25=1,IF(M25&gt;event_min,1,0),0)</f>
        <v/>
      </c>
      <c r="R25">
        <f>IF(Q25=1,N(R24)+1,0)</f>
        <v/>
      </c>
      <c r="S25" s="27">
        <f>IF(Q25=1,N(S24)+M25,0)</f>
        <v/>
      </c>
      <c r="T25">
        <f>IF(R25=1,1,0)</f>
        <v/>
      </c>
      <c r="U25">
        <f>IF(AND(L25=1,ISNUMBER(F25)),IF(F25&gt;=hot_thr,1,0),0)</f>
        <v/>
      </c>
      <c r="V25">
        <f>IF(AND(L25=1,ISNUMBER(E25)),IF(E25&gt;=night_thr,1,0),0)</f>
        <v/>
      </c>
      <c r="X25" s="27">
        <f>IF(B25="","",IF(A25-1&gt;=1,INDEX($D$2:$D$421,A25-1),IF(cyclic="Yes",INDEX($D$2:$D$421,A25-1+n_days),"")))</f>
        <v/>
      </c>
      <c r="Y25" s="27">
        <f>IF(B25="","",IF(A25-2&gt;=1,INDEX($D$2:$D$421,A25-2),IF(cyclic="Yes",INDEX($D$2:$D$421,A25-2+n_days),"")))</f>
        <v/>
      </c>
      <c r="Z25" s="27">
        <f>IF(B25="","",IF(A25-3&gt;=1,INDEX($D$2:$D$421,A25-3),IF(cyclic="Yes",INDEX($D$2:$D$421,A25-3+n_days),"")))</f>
        <v/>
      </c>
      <c r="AA25" s="27">
        <f>IF(B25="","",IF(A25-4&gt;=1,INDEX($D$2:$D$421,A25-4),IF(cyclic="Yes",INDEX($D$2:$D$421,A25-4+n_days),"")))</f>
        <v/>
      </c>
      <c r="AB25" s="27">
        <f>IF(B25="","",IF(A25-5&gt;=1,INDEX($D$2:$D$421,A25-5),IF(cyclic="Yes",INDEX($D$2:$D$421,A25-5+n_days),"")))</f>
        <v/>
      </c>
      <c r="AC25" s="27">
        <f>IF(B25="","",IF(A25-6&gt;=1,INDEX($D$2:$D$421,A25-6),IF(cyclic="Yes",INDEX($D$2:$D$421,A25-6+n_days),"")))</f>
        <v/>
      </c>
      <c r="AD25" s="27">
        <f>IF(B25="","",IF(A25-7&gt;=1,INDEX($D$2:$D$421,A25-7),IF(cyclic="Yes",INDEX($D$2:$D$421,A25-7+n_days),"")))</f>
        <v/>
      </c>
      <c r="AF25">
        <f>IF(B25="","",IFERROR(MATCH(B25-0.5,INDEX(Hourly!$G$2:$G$10001,1):INDEX(Hourly!$G$2:$G$10001,n_rows),1),0)+1)</f>
        <v/>
      </c>
      <c r="AG25">
        <f>IF(B25="","",IFERROR(MATCH(B25,INDEX(Hourly!$G$2:$G$10001,1):INDEX(Hourly!$G$2:$G$10001,n_rows),1),0))</f>
        <v/>
      </c>
    </row>
    <row r="26">
      <c r="A26" t="n">
        <v>25</v>
      </c>
      <c r="B26" s="26">
        <f>IF(A26&lt;=n_days,first_day+A26-1,"")</f>
        <v/>
      </c>
      <c r="C26">
        <f>IF(B26="","",MAX(0,AG26-AF26+1))</f>
        <v/>
      </c>
      <c r="D26" s="27">
        <f>IF(B26="","",IF(C26&gt;=18,AVERAGE(INDEX(Hourly!$E$2:$E$10001,AF26):INDEX(Hourly!$E$2:$E$10001,AG26)),""))</f>
        <v/>
      </c>
      <c r="E26" s="27">
        <f>IF(OR(B26="",N(C26)=0),"",MIN(INDEX(Hourly!$E$2:$E$10001,AF26):INDEX(Hourly!$E$2:$E$10001,AG26)))</f>
        <v/>
      </c>
      <c r="F26" s="27">
        <f>IF(OR(B26="",N(C26)=0),"",MAX(INDEX(Hourly!$E$2:$E$10001,AF26):INDEX(Hourly!$E$2:$E$10001,AG26)))</f>
        <v/>
      </c>
      <c r="G26" s="27">
        <f>IF(E26="","",F26-E26)</f>
        <v/>
      </c>
      <c r="H26" s="27">
        <f>IF(B26="","",IF(COUNT(X26:AD26)=7,SUMPRODUCT(X26:AD26,rm_weights)/SUM(rm_weights),""))</f>
        <v/>
      </c>
      <c r="I26" s="27">
        <f>IF(B26="","",IF(trm_method="7-day approximation",H26,IF(AND(ISNUMBER(I25),ISNUMBER(D25)),(1-alpha)*D25+alpha*I25,H26)))</f>
        <v/>
      </c>
      <c r="J26" s="27">
        <f>IF(ISNUMBER(I26),0.33*IF(clamp_trm="Yes",MIN(MAX(I26,10),30),I26)+18.8,"")</f>
        <v/>
      </c>
      <c r="K26" s="27">
        <f>IF(J26="","",J26+cat_offset)</f>
        <v/>
      </c>
      <c r="L26">
        <f>IF(B26="","",IF(AND(MONTH(B26)*100+DAY(B26)&gt;=season_lo,MONTH(B26)*100+DAY(B26)&lt;=season_hi),1,0))</f>
        <v/>
      </c>
      <c r="M26" s="27">
        <f>IF(N(C26)=0,IF(B26="","",0),SUM(INDEX(Hourly!$L$2:$L$10001,AF26):INDEX(Hourly!$L$2:$L$10001,AG26)))</f>
        <v/>
      </c>
      <c r="N26" s="27">
        <f>IF(N(C26)=0,IF(B26="","",0),SUM(INDEX(Hourly!$M$2:$M$10001,AF26):INDEX(Hourly!$M$2:$M$10001,AG26)))</f>
        <v/>
      </c>
      <c r="O26" s="27">
        <f>IF(N(C26)=0,IF(B26="","",0),SUM(INDEX(Hourly!$N$2:$N$10001,AF26):INDEX(Hourly!$N$2:$N$10001,AG26)))</f>
        <v/>
      </c>
      <c r="P26" s="27">
        <f>IF(N(C26)=0,IF(B26="","",0),SUM(INDEX(Hourly!$P$2:$P$10001,AF26):INDEX(Hourly!$P$2:$P$10001,AG26)))</f>
        <v/>
      </c>
      <c r="Q26">
        <f>IF(L26=1,IF(M26&gt;event_min,1,0),0)</f>
        <v/>
      </c>
      <c r="R26">
        <f>IF(Q26=1,N(R25)+1,0)</f>
        <v/>
      </c>
      <c r="S26" s="27">
        <f>IF(Q26=1,N(S25)+M26,0)</f>
        <v/>
      </c>
      <c r="T26">
        <f>IF(R26=1,1,0)</f>
        <v/>
      </c>
      <c r="U26">
        <f>IF(AND(L26=1,ISNUMBER(F26)),IF(F26&gt;=hot_thr,1,0),0)</f>
        <v/>
      </c>
      <c r="V26">
        <f>IF(AND(L26=1,ISNUMBER(E26)),IF(E26&gt;=night_thr,1,0),0)</f>
        <v/>
      </c>
      <c r="X26" s="27">
        <f>IF(B26="","",IF(A26-1&gt;=1,INDEX($D$2:$D$421,A26-1),IF(cyclic="Yes",INDEX($D$2:$D$421,A26-1+n_days),"")))</f>
        <v/>
      </c>
      <c r="Y26" s="27">
        <f>IF(B26="","",IF(A26-2&gt;=1,INDEX($D$2:$D$421,A26-2),IF(cyclic="Yes",INDEX($D$2:$D$421,A26-2+n_days),"")))</f>
        <v/>
      </c>
      <c r="Z26" s="27">
        <f>IF(B26="","",IF(A26-3&gt;=1,INDEX($D$2:$D$421,A26-3),IF(cyclic="Yes",INDEX($D$2:$D$421,A26-3+n_days),"")))</f>
        <v/>
      </c>
      <c r="AA26" s="27">
        <f>IF(B26="","",IF(A26-4&gt;=1,INDEX($D$2:$D$421,A26-4),IF(cyclic="Yes",INDEX($D$2:$D$421,A26-4+n_days),"")))</f>
        <v/>
      </c>
      <c r="AB26" s="27">
        <f>IF(B26="","",IF(A26-5&gt;=1,INDEX($D$2:$D$421,A26-5),IF(cyclic="Yes",INDEX($D$2:$D$421,A26-5+n_days),"")))</f>
        <v/>
      </c>
      <c r="AC26" s="27">
        <f>IF(B26="","",IF(A26-6&gt;=1,INDEX($D$2:$D$421,A26-6),IF(cyclic="Yes",INDEX($D$2:$D$421,A26-6+n_days),"")))</f>
        <v/>
      </c>
      <c r="AD26" s="27">
        <f>IF(B26="","",IF(A26-7&gt;=1,INDEX($D$2:$D$421,A26-7),IF(cyclic="Yes",INDEX($D$2:$D$421,A26-7+n_days),"")))</f>
        <v/>
      </c>
      <c r="AF26">
        <f>IF(B26="","",IFERROR(MATCH(B26-0.5,INDEX(Hourly!$G$2:$G$10001,1):INDEX(Hourly!$G$2:$G$10001,n_rows),1),0)+1)</f>
        <v/>
      </c>
      <c r="AG26">
        <f>IF(B26="","",IFERROR(MATCH(B26,INDEX(Hourly!$G$2:$G$10001,1):INDEX(Hourly!$G$2:$G$10001,n_rows),1),0))</f>
        <v/>
      </c>
    </row>
    <row r="27">
      <c r="A27" t="n">
        <v>26</v>
      </c>
      <c r="B27" s="26">
        <f>IF(A27&lt;=n_days,first_day+A27-1,"")</f>
        <v/>
      </c>
      <c r="C27">
        <f>IF(B27="","",MAX(0,AG27-AF27+1))</f>
        <v/>
      </c>
      <c r="D27" s="27">
        <f>IF(B27="","",IF(C27&gt;=18,AVERAGE(INDEX(Hourly!$E$2:$E$10001,AF27):INDEX(Hourly!$E$2:$E$10001,AG27)),""))</f>
        <v/>
      </c>
      <c r="E27" s="27">
        <f>IF(OR(B27="",N(C27)=0),"",MIN(INDEX(Hourly!$E$2:$E$10001,AF27):INDEX(Hourly!$E$2:$E$10001,AG27)))</f>
        <v/>
      </c>
      <c r="F27" s="27">
        <f>IF(OR(B27="",N(C27)=0),"",MAX(INDEX(Hourly!$E$2:$E$10001,AF27):INDEX(Hourly!$E$2:$E$10001,AG27)))</f>
        <v/>
      </c>
      <c r="G27" s="27">
        <f>IF(E27="","",F27-E27)</f>
        <v/>
      </c>
      <c r="H27" s="27">
        <f>IF(B27="","",IF(COUNT(X27:AD27)=7,SUMPRODUCT(X27:AD27,rm_weights)/SUM(rm_weights),""))</f>
        <v/>
      </c>
      <c r="I27" s="27">
        <f>IF(B27="","",IF(trm_method="7-day approximation",H27,IF(AND(ISNUMBER(I26),ISNUMBER(D26)),(1-alpha)*D26+alpha*I26,H27)))</f>
        <v/>
      </c>
      <c r="J27" s="27">
        <f>IF(ISNUMBER(I27),0.33*IF(clamp_trm="Yes",MIN(MAX(I27,10),30),I27)+18.8,"")</f>
        <v/>
      </c>
      <c r="K27" s="27">
        <f>IF(J27="","",J27+cat_offset)</f>
        <v/>
      </c>
      <c r="L27">
        <f>IF(B27="","",IF(AND(MONTH(B27)*100+DAY(B27)&gt;=season_lo,MONTH(B27)*100+DAY(B27)&lt;=season_hi),1,0))</f>
        <v/>
      </c>
      <c r="M27" s="27">
        <f>IF(N(C27)=0,IF(B27="","",0),SUM(INDEX(Hourly!$L$2:$L$10001,AF27):INDEX(Hourly!$L$2:$L$10001,AG27)))</f>
        <v/>
      </c>
      <c r="N27" s="27">
        <f>IF(N(C27)=0,IF(B27="","",0),SUM(INDEX(Hourly!$M$2:$M$10001,AF27):INDEX(Hourly!$M$2:$M$10001,AG27)))</f>
        <v/>
      </c>
      <c r="O27" s="27">
        <f>IF(N(C27)=0,IF(B27="","",0),SUM(INDEX(Hourly!$N$2:$N$10001,AF27):INDEX(Hourly!$N$2:$N$10001,AG27)))</f>
        <v/>
      </c>
      <c r="P27" s="27">
        <f>IF(N(C27)=0,IF(B27="","",0),SUM(INDEX(Hourly!$P$2:$P$10001,AF27):INDEX(Hourly!$P$2:$P$10001,AG27)))</f>
        <v/>
      </c>
      <c r="Q27">
        <f>IF(L27=1,IF(M27&gt;event_min,1,0),0)</f>
        <v/>
      </c>
      <c r="R27">
        <f>IF(Q27=1,N(R26)+1,0)</f>
        <v/>
      </c>
      <c r="S27" s="27">
        <f>IF(Q27=1,N(S26)+M27,0)</f>
        <v/>
      </c>
      <c r="T27">
        <f>IF(R27=1,1,0)</f>
        <v/>
      </c>
      <c r="U27">
        <f>IF(AND(L27=1,ISNUMBER(F27)),IF(F27&gt;=hot_thr,1,0),0)</f>
        <v/>
      </c>
      <c r="V27">
        <f>IF(AND(L27=1,ISNUMBER(E27)),IF(E27&gt;=night_thr,1,0),0)</f>
        <v/>
      </c>
      <c r="X27" s="27">
        <f>IF(B27="","",IF(A27-1&gt;=1,INDEX($D$2:$D$421,A27-1),IF(cyclic="Yes",INDEX($D$2:$D$421,A27-1+n_days),"")))</f>
        <v/>
      </c>
      <c r="Y27" s="27">
        <f>IF(B27="","",IF(A27-2&gt;=1,INDEX($D$2:$D$421,A27-2),IF(cyclic="Yes",INDEX($D$2:$D$421,A27-2+n_days),"")))</f>
        <v/>
      </c>
      <c r="Z27" s="27">
        <f>IF(B27="","",IF(A27-3&gt;=1,INDEX($D$2:$D$421,A27-3),IF(cyclic="Yes",INDEX($D$2:$D$421,A27-3+n_days),"")))</f>
        <v/>
      </c>
      <c r="AA27" s="27">
        <f>IF(B27="","",IF(A27-4&gt;=1,INDEX($D$2:$D$421,A27-4),IF(cyclic="Yes",INDEX($D$2:$D$421,A27-4+n_days),"")))</f>
        <v/>
      </c>
      <c r="AB27" s="27">
        <f>IF(B27="","",IF(A27-5&gt;=1,INDEX($D$2:$D$421,A27-5),IF(cyclic="Yes",INDEX($D$2:$D$421,A27-5+n_days),"")))</f>
        <v/>
      </c>
      <c r="AC27" s="27">
        <f>IF(B27="","",IF(A27-6&gt;=1,INDEX($D$2:$D$421,A27-6),IF(cyclic="Yes",INDEX($D$2:$D$421,A27-6+n_days),"")))</f>
        <v/>
      </c>
      <c r="AD27" s="27">
        <f>IF(B27="","",IF(A27-7&gt;=1,INDEX($D$2:$D$421,A27-7),IF(cyclic="Yes",INDEX($D$2:$D$421,A27-7+n_days),"")))</f>
        <v/>
      </c>
      <c r="AF27">
        <f>IF(B27="","",IFERROR(MATCH(B27-0.5,INDEX(Hourly!$G$2:$G$10001,1):INDEX(Hourly!$G$2:$G$10001,n_rows),1),0)+1)</f>
        <v/>
      </c>
      <c r="AG27">
        <f>IF(B27="","",IFERROR(MATCH(B27,INDEX(Hourly!$G$2:$G$10001,1):INDEX(Hourly!$G$2:$G$10001,n_rows),1),0))</f>
        <v/>
      </c>
    </row>
    <row r="28">
      <c r="A28" t="n">
        <v>27</v>
      </c>
      <c r="B28" s="26">
        <f>IF(A28&lt;=n_days,first_day+A28-1,"")</f>
        <v/>
      </c>
      <c r="C28">
        <f>IF(B28="","",MAX(0,AG28-AF28+1))</f>
        <v/>
      </c>
      <c r="D28" s="27">
        <f>IF(B28="","",IF(C28&gt;=18,AVERAGE(INDEX(Hourly!$E$2:$E$10001,AF28):INDEX(Hourly!$E$2:$E$10001,AG28)),""))</f>
        <v/>
      </c>
      <c r="E28" s="27">
        <f>IF(OR(B28="",N(C28)=0),"",MIN(INDEX(Hourly!$E$2:$E$10001,AF28):INDEX(Hourly!$E$2:$E$10001,AG28)))</f>
        <v/>
      </c>
      <c r="F28" s="27">
        <f>IF(OR(B28="",N(C28)=0),"",MAX(INDEX(Hourly!$E$2:$E$10001,AF28):INDEX(Hourly!$E$2:$E$10001,AG28)))</f>
        <v/>
      </c>
      <c r="G28" s="27">
        <f>IF(E28="","",F28-E28)</f>
        <v/>
      </c>
      <c r="H28" s="27">
        <f>IF(B28="","",IF(COUNT(X28:AD28)=7,SUMPRODUCT(X28:AD28,rm_weights)/SUM(rm_weights),""))</f>
        <v/>
      </c>
      <c r="I28" s="27">
        <f>IF(B28="","",IF(trm_method="7-day approximation",H28,IF(AND(ISNUMBER(I27),ISNUMBER(D27)),(1-alpha)*D27+alpha*I27,H28)))</f>
        <v/>
      </c>
      <c r="J28" s="27">
        <f>IF(ISNUMBER(I28),0.33*IF(clamp_trm="Yes",MIN(MAX(I28,10),30),I28)+18.8,"")</f>
        <v/>
      </c>
      <c r="K28" s="27">
        <f>IF(J28="","",J28+cat_offset)</f>
        <v/>
      </c>
      <c r="L28">
        <f>IF(B28="","",IF(AND(MONTH(B28)*100+DAY(B28)&gt;=season_lo,MONTH(B28)*100+DAY(B28)&lt;=season_hi),1,0))</f>
        <v/>
      </c>
      <c r="M28" s="27">
        <f>IF(N(C28)=0,IF(B28="","",0),SUM(INDEX(Hourly!$L$2:$L$10001,AF28):INDEX(Hourly!$L$2:$L$10001,AG28)))</f>
        <v/>
      </c>
      <c r="N28" s="27">
        <f>IF(N(C28)=0,IF(B28="","",0),SUM(INDEX(Hourly!$M$2:$M$10001,AF28):INDEX(Hourly!$M$2:$M$10001,AG28)))</f>
        <v/>
      </c>
      <c r="O28" s="27">
        <f>IF(N(C28)=0,IF(B28="","",0),SUM(INDEX(Hourly!$N$2:$N$10001,AF28):INDEX(Hourly!$N$2:$N$10001,AG28)))</f>
        <v/>
      </c>
      <c r="P28" s="27">
        <f>IF(N(C28)=0,IF(B28="","",0),SUM(INDEX(Hourly!$P$2:$P$10001,AF28):INDEX(Hourly!$P$2:$P$10001,AG28)))</f>
        <v/>
      </c>
      <c r="Q28">
        <f>IF(L28=1,IF(M28&gt;event_min,1,0),0)</f>
        <v/>
      </c>
      <c r="R28">
        <f>IF(Q28=1,N(R27)+1,0)</f>
        <v/>
      </c>
      <c r="S28" s="27">
        <f>IF(Q28=1,N(S27)+M28,0)</f>
        <v/>
      </c>
      <c r="T28">
        <f>IF(R28=1,1,0)</f>
        <v/>
      </c>
      <c r="U28">
        <f>IF(AND(L28=1,ISNUMBER(F28)),IF(F28&gt;=hot_thr,1,0),0)</f>
        <v/>
      </c>
      <c r="V28">
        <f>IF(AND(L28=1,ISNUMBER(E28)),IF(E28&gt;=night_thr,1,0),0)</f>
        <v/>
      </c>
      <c r="X28" s="27">
        <f>IF(B28="","",IF(A28-1&gt;=1,INDEX($D$2:$D$421,A28-1),IF(cyclic="Yes",INDEX($D$2:$D$421,A28-1+n_days),"")))</f>
        <v/>
      </c>
      <c r="Y28" s="27">
        <f>IF(B28="","",IF(A28-2&gt;=1,INDEX($D$2:$D$421,A28-2),IF(cyclic="Yes",INDEX($D$2:$D$421,A28-2+n_days),"")))</f>
        <v/>
      </c>
      <c r="Z28" s="27">
        <f>IF(B28="","",IF(A28-3&gt;=1,INDEX($D$2:$D$421,A28-3),IF(cyclic="Yes",INDEX($D$2:$D$421,A28-3+n_days),"")))</f>
        <v/>
      </c>
      <c r="AA28" s="27">
        <f>IF(B28="","",IF(A28-4&gt;=1,INDEX($D$2:$D$421,A28-4),IF(cyclic="Yes",INDEX($D$2:$D$421,A28-4+n_days),"")))</f>
        <v/>
      </c>
      <c r="AB28" s="27">
        <f>IF(B28="","",IF(A28-5&gt;=1,INDEX($D$2:$D$421,A28-5),IF(cyclic="Yes",INDEX($D$2:$D$421,A28-5+n_days),"")))</f>
        <v/>
      </c>
      <c r="AC28" s="27">
        <f>IF(B28="","",IF(A28-6&gt;=1,INDEX($D$2:$D$421,A28-6),IF(cyclic="Yes",INDEX($D$2:$D$421,A28-6+n_days),"")))</f>
        <v/>
      </c>
      <c r="AD28" s="27">
        <f>IF(B28="","",IF(A28-7&gt;=1,INDEX($D$2:$D$421,A28-7),IF(cyclic="Yes",INDEX($D$2:$D$421,A28-7+n_days),"")))</f>
        <v/>
      </c>
      <c r="AF28">
        <f>IF(B28="","",IFERROR(MATCH(B28-0.5,INDEX(Hourly!$G$2:$G$10001,1):INDEX(Hourly!$G$2:$G$10001,n_rows),1),0)+1)</f>
        <v/>
      </c>
      <c r="AG28">
        <f>IF(B28="","",IFERROR(MATCH(B28,INDEX(Hourly!$G$2:$G$10001,1):INDEX(Hourly!$G$2:$G$10001,n_rows),1),0))</f>
        <v/>
      </c>
    </row>
    <row r="29">
      <c r="A29" t="n">
        <v>28</v>
      </c>
      <c r="B29" s="26">
        <f>IF(A29&lt;=n_days,first_day+A29-1,"")</f>
        <v/>
      </c>
      <c r="C29">
        <f>IF(B29="","",MAX(0,AG29-AF29+1))</f>
        <v/>
      </c>
      <c r="D29" s="27">
        <f>IF(B29="","",IF(C29&gt;=18,AVERAGE(INDEX(Hourly!$E$2:$E$10001,AF29):INDEX(Hourly!$E$2:$E$10001,AG29)),""))</f>
        <v/>
      </c>
      <c r="E29" s="27">
        <f>IF(OR(B29="",N(C29)=0),"",MIN(INDEX(Hourly!$E$2:$E$10001,AF29):INDEX(Hourly!$E$2:$E$10001,AG29)))</f>
        <v/>
      </c>
      <c r="F29" s="27">
        <f>IF(OR(B29="",N(C29)=0),"",MAX(INDEX(Hourly!$E$2:$E$10001,AF29):INDEX(Hourly!$E$2:$E$10001,AG29)))</f>
        <v/>
      </c>
      <c r="G29" s="27">
        <f>IF(E29="","",F29-E29)</f>
        <v/>
      </c>
      <c r="H29" s="27">
        <f>IF(B29="","",IF(COUNT(X29:AD29)=7,SUMPRODUCT(X29:AD29,rm_weights)/SUM(rm_weights),""))</f>
        <v/>
      </c>
      <c r="I29" s="27">
        <f>IF(B29="","",IF(trm_method="7-day approximation",H29,IF(AND(ISNUMBER(I28),ISNUMBER(D28)),(1-alpha)*D28+alpha*I28,H29)))</f>
        <v/>
      </c>
      <c r="J29" s="27">
        <f>IF(ISNUMBER(I29),0.33*IF(clamp_trm="Yes",MIN(MAX(I29,10),30),I29)+18.8,"")</f>
        <v/>
      </c>
      <c r="K29" s="27">
        <f>IF(J29="","",J29+cat_offset)</f>
        <v/>
      </c>
      <c r="L29">
        <f>IF(B29="","",IF(AND(MONTH(B29)*100+DAY(B29)&gt;=season_lo,MONTH(B29)*100+DAY(B29)&lt;=season_hi),1,0))</f>
        <v/>
      </c>
      <c r="M29" s="27">
        <f>IF(N(C29)=0,IF(B29="","",0),SUM(INDEX(Hourly!$L$2:$L$10001,AF29):INDEX(Hourly!$L$2:$L$10001,AG29)))</f>
        <v/>
      </c>
      <c r="N29" s="27">
        <f>IF(N(C29)=0,IF(B29="","",0),SUM(INDEX(Hourly!$M$2:$M$10001,AF29):INDEX(Hourly!$M$2:$M$10001,AG29)))</f>
        <v/>
      </c>
      <c r="O29" s="27">
        <f>IF(N(C29)=0,IF(B29="","",0),SUM(INDEX(Hourly!$N$2:$N$10001,AF29):INDEX(Hourly!$N$2:$N$10001,AG29)))</f>
        <v/>
      </c>
      <c r="P29" s="27">
        <f>IF(N(C29)=0,IF(B29="","",0),SUM(INDEX(Hourly!$P$2:$P$10001,AF29):INDEX(Hourly!$P$2:$P$10001,AG29)))</f>
        <v/>
      </c>
      <c r="Q29">
        <f>IF(L29=1,IF(M29&gt;event_min,1,0),0)</f>
        <v/>
      </c>
      <c r="R29">
        <f>IF(Q29=1,N(R28)+1,0)</f>
        <v/>
      </c>
      <c r="S29" s="27">
        <f>IF(Q29=1,N(S28)+M29,0)</f>
        <v/>
      </c>
      <c r="T29">
        <f>IF(R29=1,1,0)</f>
        <v/>
      </c>
      <c r="U29">
        <f>IF(AND(L29=1,ISNUMBER(F29)),IF(F29&gt;=hot_thr,1,0),0)</f>
        <v/>
      </c>
      <c r="V29">
        <f>IF(AND(L29=1,ISNUMBER(E29)),IF(E29&gt;=night_thr,1,0),0)</f>
        <v/>
      </c>
      <c r="X29" s="27">
        <f>IF(B29="","",IF(A29-1&gt;=1,INDEX($D$2:$D$421,A29-1),IF(cyclic="Yes",INDEX($D$2:$D$421,A29-1+n_days),"")))</f>
        <v/>
      </c>
      <c r="Y29" s="27">
        <f>IF(B29="","",IF(A29-2&gt;=1,INDEX($D$2:$D$421,A29-2),IF(cyclic="Yes",INDEX($D$2:$D$421,A29-2+n_days),"")))</f>
        <v/>
      </c>
      <c r="Z29" s="27">
        <f>IF(B29="","",IF(A29-3&gt;=1,INDEX($D$2:$D$421,A29-3),IF(cyclic="Yes",INDEX($D$2:$D$421,A29-3+n_days),"")))</f>
        <v/>
      </c>
      <c r="AA29" s="27">
        <f>IF(B29="","",IF(A29-4&gt;=1,INDEX($D$2:$D$421,A29-4),IF(cyclic="Yes",INDEX($D$2:$D$421,A29-4+n_days),"")))</f>
        <v/>
      </c>
      <c r="AB29" s="27">
        <f>IF(B29="","",IF(A29-5&gt;=1,INDEX($D$2:$D$421,A29-5),IF(cyclic="Yes",INDEX($D$2:$D$421,A29-5+n_days),"")))</f>
        <v/>
      </c>
      <c r="AC29" s="27">
        <f>IF(B29="","",IF(A29-6&gt;=1,INDEX($D$2:$D$421,A29-6),IF(cyclic="Yes",INDEX($D$2:$D$421,A29-6+n_days),"")))</f>
        <v/>
      </c>
      <c r="AD29" s="27">
        <f>IF(B29="","",IF(A29-7&gt;=1,INDEX($D$2:$D$421,A29-7),IF(cyclic="Yes",INDEX($D$2:$D$421,A29-7+n_days),"")))</f>
        <v/>
      </c>
      <c r="AF29">
        <f>IF(B29="","",IFERROR(MATCH(B29-0.5,INDEX(Hourly!$G$2:$G$10001,1):INDEX(Hourly!$G$2:$G$10001,n_rows),1),0)+1)</f>
        <v/>
      </c>
      <c r="AG29">
        <f>IF(B29="","",IFERROR(MATCH(B29,INDEX(Hourly!$G$2:$G$10001,1):INDEX(Hourly!$G$2:$G$10001,n_rows),1),0))</f>
        <v/>
      </c>
    </row>
    <row r="30">
      <c r="A30" t="n">
        <v>29</v>
      </c>
      <c r="B30" s="26">
        <f>IF(A30&lt;=n_days,first_day+A30-1,"")</f>
        <v/>
      </c>
      <c r="C30">
        <f>IF(B30="","",MAX(0,AG30-AF30+1))</f>
        <v/>
      </c>
      <c r="D30" s="27">
        <f>IF(B30="","",IF(C30&gt;=18,AVERAGE(INDEX(Hourly!$E$2:$E$10001,AF30):INDEX(Hourly!$E$2:$E$10001,AG30)),""))</f>
        <v/>
      </c>
      <c r="E30" s="27">
        <f>IF(OR(B30="",N(C30)=0),"",MIN(INDEX(Hourly!$E$2:$E$10001,AF30):INDEX(Hourly!$E$2:$E$10001,AG30)))</f>
        <v/>
      </c>
      <c r="F30" s="27">
        <f>IF(OR(B30="",N(C30)=0),"",MAX(INDEX(Hourly!$E$2:$E$10001,AF30):INDEX(Hourly!$E$2:$E$10001,AG30)))</f>
        <v/>
      </c>
      <c r="G30" s="27">
        <f>IF(E30="","",F30-E30)</f>
        <v/>
      </c>
      <c r="H30" s="27">
        <f>IF(B30="","",IF(COUNT(X30:AD30)=7,SUMPRODUCT(X30:AD30,rm_weights)/SUM(rm_weights),""))</f>
        <v/>
      </c>
      <c r="I30" s="27">
        <f>IF(B30="","",IF(trm_method="7-day approximation",H30,IF(AND(ISNUMBER(I29),ISNUMBER(D29)),(1-alpha)*D29+alpha*I29,H30)))</f>
        <v/>
      </c>
      <c r="J30" s="27">
        <f>IF(ISNUMBER(I30),0.33*IF(clamp_trm="Yes",MIN(MAX(I30,10),30),I30)+18.8,"")</f>
        <v/>
      </c>
      <c r="K30" s="27">
        <f>IF(J30="","",J30+cat_offset)</f>
        <v/>
      </c>
      <c r="L30">
        <f>IF(B30="","",IF(AND(MONTH(B30)*100+DAY(B30)&gt;=season_lo,MONTH(B30)*100+DAY(B30)&lt;=season_hi),1,0))</f>
        <v/>
      </c>
      <c r="M30" s="27">
        <f>IF(N(C30)=0,IF(B30="","",0),SUM(INDEX(Hourly!$L$2:$L$10001,AF30):INDEX(Hourly!$L$2:$L$10001,AG30)))</f>
        <v/>
      </c>
      <c r="N30" s="27">
        <f>IF(N(C30)=0,IF(B30="","",0),SUM(INDEX(Hourly!$M$2:$M$10001,AF30):INDEX(Hourly!$M$2:$M$10001,AG30)))</f>
        <v/>
      </c>
      <c r="O30" s="27">
        <f>IF(N(C30)=0,IF(B30="","",0),SUM(INDEX(Hourly!$N$2:$N$10001,AF30):INDEX(Hourly!$N$2:$N$10001,AG30)))</f>
        <v/>
      </c>
      <c r="P30" s="27">
        <f>IF(N(C30)=0,IF(B30="","",0),SUM(INDEX(Hourly!$P$2:$P$10001,AF30):INDEX(Hourly!$P$2:$P$10001,AG30)))</f>
        <v/>
      </c>
      <c r="Q30">
        <f>IF(L30=1,IF(M30&gt;event_min,1,0),0)</f>
        <v/>
      </c>
      <c r="R30">
        <f>IF(Q30=1,N(R29)+1,0)</f>
        <v/>
      </c>
      <c r="S30" s="27">
        <f>IF(Q30=1,N(S29)+M30,0)</f>
        <v/>
      </c>
      <c r="T30">
        <f>IF(R30=1,1,0)</f>
        <v/>
      </c>
      <c r="U30">
        <f>IF(AND(L30=1,ISNUMBER(F30)),IF(F30&gt;=hot_thr,1,0),0)</f>
        <v/>
      </c>
      <c r="V30">
        <f>IF(AND(L30=1,ISNUMBER(E30)),IF(E30&gt;=night_thr,1,0),0)</f>
        <v/>
      </c>
      <c r="X30" s="27">
        <f>IF(B30="","",IF(A30-1&gt;=1,INDEX($D$2:$D$421,A30-1),IF(cyclic="Yes",INDEX($D$2:$D$421,A30-1+n_days),"")))</f>
        <v/>
      </c>
      <c r="Y30" s="27">
        <f>IF(B30="","",IF(A30-2&gt;=1,INDEX($D$2:$D$421,A30-2),IF(cyclic="Yes",INDEX($D$2:$D$421,A30-2+n_days),"")))</f>
        <v/>
      </c>
      <c r="Z30" s="27">
        <f>IF(B30="","",IF(A30-3&gt;=1,INDEX($D$2:$D$421,A30-3),IF(cyclic="Yes",INDEX($D$2:$D$421,A30-3+n_days),"")))</f>
        <v/>
      </c>
      <c r="AA30" s="27">
        <f>IF(B30="","",IF(A30-4&gt;=1,INDEX($D$2:$D$421,A30-4),IF(cyclic="Yes",INDEX($D$2:$D$421,A30-4+n_days),"")))</f>
        <v/>
      </c>
      <c r="AB30" s="27">
        <f>IF(B30="","",IF(A30-5&gt;=1,INDEX($D$2:$D$421,A30-5),IF(cyclic="Yes",INDEX($D$2:$D$421,A30-5+n_days),"")))</f>
        <v/>
      </c>
      <c r="AC30" s="27">
        <f>IF(B30="","",IF(A30-6&gt;=1,INDEX($D$2:$D$421,A30-6),IF(cyclic="Yes",INDEX($D$2:$D$421,A30-6+n_days),"")))</f>
        <v/>
      </c>
      <c r="AD30" s="27">
        <f>IF(B30="","",IF(A30-7&gt;=1,INDEX($D$2:$D$421,A30-7),IF(cyclic="Yes",INDEX($D$2:$D$421,A30-7+n_days),"")))</f>
        <v/>
      </c>
      <c r="AF30">
        <f>IF(B30="","",IFERROR(MATCH(B30-0.5,INDEX(Hourly!$G$2:$G$10001,1):INDEX(Hourly!$G$2:$G$10001,n_rows),1),0)+1)</f>
        <v/>
      </c>
      <c r="AG30">
        <f>IF(B30="","",IFERROR(MATCH(B30,INDEX(Hourly!$G$2:$G$10001,1):INDEX(Hourly!$G$2:$G$10001,n_rows),1),0))</f>
        <v/>
      </c>
    </row>
    <row r="31">
      <c r="A31" t="n">
        <v>30</v>
      </c>
      <c r="B31" s="26">
        <f>IF(A31&lt;=n_days,first_day+A31-1,"")</f>
        <v/>
      </c>
      <c r="C31">
        <f>IF(B31="","",MAX(0,AG31-AF31+1))</f>
        <v/>
      </c>
      <c r="D31" s="27">
        <f>IF(B31="","",IF(C31&gt;=18,AVERAGE(INDEX(Hourly!$E$2:$E$10001,AF31):INDEX(Hourly!$E$2:$E$10001,AG31)),""))</f>
        <v/>
      </c>
      <c r="E31" s="27">
        <f>IF(OR(B31="",N(C31)=0),"",MIN(INDEX(Hourly!$E$2:$E$10001,AF31):INDEX(Hourly!$E$2:$E$10001,AG31)))</f>
        <v/>
      </c>
      <c r="F31" s="27">
        <f>IF(OR(B31="",N(C31)=0),"",MAX(INDEX(Hourly!$E$2:$E$10001,AF31):INDEX(Hourly!$E$2:$E$10001,AG31)))</f>
        <v/>
      </c>
      <c r="G31" s="27">
        <f>IF(E31="","",F31-E31)</f>
        <v/>
      </c>
      <c r="H31" s="27">
        <f>IF(B31="","",IF(COUNT(X31:AD31)=7,SUMPRODUCT(X31:AD31,rm_weights)/SUM(rm_weights),""))</f>
        <v/>
      </c>
      <c r="I31" s="27">
        <f>IF(B31="","",IF(trm_method="7-day approximation",H31,IF(AND(ISNUMBER(I30),ISNUMBER(D30)),(1-alpha)*D30+alpha*I30,H31)))</f>
        <v/>
      </c>
      <c r="J31" s="27">
        <f>IF(ISNUMBER(I31),0.33*IF(clamp_trm="Yes",MIN(MAX(I31,10),30),I31)+18.8,"")</f>
        <v/>
      </c>
      <c r="K31" s="27">
        <f>IF(J31="","",J31+cat_offset)</f>
        <v/>
      </c>
      <c r="L31">
        <f>IF(B31="","",IF(AND(MONTH(B31)*100+DAY(B31)&gt;=season_lo,MONTH(B31)*100+DAY(B31)&lt;=season_hi),1,0))</f>
        <v/>
      </c>
      <c r="M31" s="27">
        <f>IF(N(C31)=0,IF(B31="","",0),SUM(INDEX(Hourly!$L$2:$L$10001,AF31):INDEX(Hourly!$L$2:$L$10001,AG31)))</f>
        <v/>
      </c>
      <c r="N31" s="27">
        <f>IF(N(C31)=0,IF(B31="","",0),SUM(INDEX(Hourly!$M$2:$M$10001,AF31):INDEX(Hourly!$M$2:$M$10001,AG31)))</f>
        <v/>
      </c>
      <c r="O31" s="27">
        <f>IF(N(C31)=0,IF(B31="","",0),SUM(INDEX(Hourly!$N$2:$N$10001,AF31):INDEX(Hourly!$N$2:$N$10001,AG31)))</f>
        <v/>
      </c>
      <c r="P31" s="27">
        <f>IF(N(C31)=0,IF(B31="","",0),SUM(INDEX(Hourly!$P$2:$P$10001,AF31):INDEX(Hourly!$P$2:$P$10001,AG31)))</f>
        <v/>
      </c>
      <c r="Q31">
        <f>IF(L31=1,IF(M31&gt;event_min,1,0),0)</f>
        <v/>
      </c>
      <c r="R31">
        <f>IF(Q31=1,N(R30)+1,0)</f>
        <v/>
      </c>
      <c r="S31" s="27">
        <f>IF(Q31=1,N(S30)+M31,0)</f>
        <v/>
      </c>
      <c r="T31">
        <f>IF(R31=1,1,0)</f>
        <v/>
      </c>
      <c r="U31">
        <f>IF(AND(L31=1,ISNUMBER(F31)),IF(F31&gt;=hot_thr,1,0),0)</f>
        <v/>
      </c>
      <c r="V31">
        <f>IF(AND(L31=1,ISNUMBER(E31)),IF(E31&gt;=night_thr,1,0),0)</f>
        <v/>
      </c>
      <c r="X31" s="27">
        <f>IF(B31="","",IF(A31-1&gt;=1,INDEX($D$2:$D$421,A31-1),IF(cyclic="Yes",INDEX($D$2:$D$421,A31-1+n_days),"")))</f>
        <v/>
      </c>
      <c r="Y31" s="27">
        <f>IF(B31="","",IF(A31-2&gt;=1,INDEX($D$2:$D$421,A31-2),IF(cyclic="Yes",INDEX($D$2:$D$421,A31-2+n_days),"")))</f>
        <v/>
      </c>
      <c r="Z31" s="27">
        <f>IF(B31="","",IF(A31-3&gt;=1,INDEX($D$2:$D$421,A31-3),IF(cyclic="Yes",INDEX($D$2:$D$421,A31-3+n_days),"")))</f>
        <v/>
      </c>
      <c r="AA31" s="27">
        <f>IF(B31="","",IF(A31-4&gt;=1,INDEX($D$2:$D$421,A31-4),IF(cyclic="Yes",INDEX($D$2:$D$421,A31-4+n_days),"")))</f>
        <v/>
      </c>
      <c r="AB31" s="27">
        <f>IF(B31="","",IF(A31-5&gt;=1,INDEX($D$2:$D$421,A31-5),IF(cyclic="Yes",INDEX($D$2:$D$421,A31-5+n_days),"")))</f>
        <v/>
      </c>
      <c r="AC31" s="27">
        <f>IF(B31="","",IF(A31-6&gt;=1,INDEX($D$2:$D$421,A31-6),IF(cyclic="Yes",INDEX($D$2:$D$421,A31-6+n_days),"")))</f>
        <v/>
      </c>
      <c r="AD31" s="27">
        <f>IF(B31="","",IF(A31-7&gt;=1,INDEX($D$2:$D$421,A31-7),IF(cyclic="Yes",INDEX($D$2:$D$421,A31-7+n_days),"")))</f>
        <v/>
      </c>
      <c r="AF31">
        <f>IF(B31="","",IFERROR(MATCH(B31-0.5,INDEX(Hourly!$G$2:$G$10001,1):INDEX(Hourly!$G$2:$G$10001,n_rows),1),0)+1)</f>
        <v/>
      </c>
      <c r="AG31">
        <f>IF(B31="","",IFERROR(MATCH(B31,INDEX(Hourly!$G$2:$G$10001,1):INDEX(Hourly!$G$2:$G$10001,n_rows),1),0))</f>
        <v/>
      </c>
    </row>
    <row r="32">
      <c r="A32" t="n">
        <v>31</v>
      </c>
      <c r="B32" s="26">
        <f>IF(A32&lt;=n_days,first_day+A32-1,"")</f>
        <v/>
      </c>
      <c r="C32">
        <f>IF(B32="","",MAX(0,AG32-AF32+1))</f>
        <v/>
      </c>
      <c r="D32" s="27">
        <f>IF(B32="","",IF(C32&gt;=18,AVERAGE(INDEX(Hourly!$E$2:$E$10001,AF32):INDEX(Hourly!$E$2:$E$10001,AG32)),""))</f>
        <v/>
      </c>
      <c r="E32" s="27">
        <f>IF(OR(B32="",N(C32)=0),"",MIN(INDEX(Hourly!$E$2:$E$10001,AF32):INDEX(Hourly!$E$2:$E$10001,AG32)))</f>
        <v/>
      </c>
      <c r="F32" s="27">
        <f>IF(OR(B32="",N(C32)=0),"",MAX(INDEX(Hourly!$E$2:$E$10001,AF32):INDEX(Hourly!$E$2:$E$10001,AG32)))</f>
        <v/>
      </c>
      <c r="G32" s="27">
        <f>IF(E32="","",F32-E32)</f>
        <v/>
      </c>
      <c r="H32" s="27">
        <f>IF(B32="","",IF(COUNT(X32:AD32)=7,SUMPRODUCT(X32:AD32,rm_weights)/SUM(rm_weights),""))</f>
        <v/>
      </c>
      <c r="I32" s="27">
        <f>IF(B32="","",IF(trm_method="7-day approximation",H32,IF(AND(ISNUMBER(I31),ISNUMBER(D31)),(1-alpha)*D31+alpha*I31,H32)))</f>
        <v/>
      </c>
      <c r="J32" s="27">
        <f>IF(ISNUMBER(I32),0.33*IF(clamp_trm="Yes",MIN(MAX(I32,10),30),I32)+18.8,"")</f>
        <v/>
      </c>
      <c r="K32" s="27">
        <f>IF(J32="","",J32+cat_offset)</f>
        <v/>
      </c>
      <c r="L32">
        <f>IF(B32="","",IF(AND(MONTH(B32)*100+DAY(B32)&gt;=season_lo,MONTH(B32)*100+DAY(B32)&lt;=season_hi),1,0))</f>
        <v/>
      </c>
      <c r="M32" s="27">
        <f>IF(N(C32)=0,IF(B32="","",0),SUM(INDEX(Hourly!$L$2:$L$10001,AF32):INDEX(Hourly!$L$2:$L$10001,AG32)))</f>
        <v/>
      </c>
      <c r="N32" s="27">
        <f>IF(N(C32)=0,IF(B32="","",0),SUM(INDEX(Hourly!$M$2:$M$10001,AF32):INDEX(Hourly!$M$2:$M$10001,AG32)))</f>
        <v/>
      </c>
      <c r="O32" s="27">
        <f>IF(N(C32)=0,IF(B32="","",0),SUM(INDEX(Hourly!$N$2:$N$10001,AF32):INDEX(Hourly!$N$2:$N$10001,AG32)))</f>
        <v/>
      </c>
      <c r="P32" s="27">
        <f>IF(N(C32)=0,IF(B32="","",0),SUM(INDEX(Hourly!$P$2:$P$10001,AF32):INDEX(Hourly!$P$2:$P$10001,AG32)))</f>
        <v/>
      </c>
      <c r="Q32">
        <f>IF(L32=1,IF(M32&gt;event_min,1,0),0)</f>
        <v/>
      </c>
      <c r="R32">
        <f>IF(Q32=1,N(R31)+1,0)</f>
        <v/>
      </c>
      <c r="S32" s="27">
        <f>IF(Q32=1,N(S31)+M32,0)</f>
        <v/>
      </c>
      <c r="T32">
        <f>IF(R32=1,1,0)</f>
        <v/>
      </c>
      <c r="U32">
        <f>IF(AND(L32=1,ISNUMBER(F32)),IF(F32&gt;=hot_thr,1,0),0)</f>
        <v/>
      </c>
      <c r="V32">
        <f>IF(AND(L32=1,ISNUMBER(E32)),IF(E32&gt;=night_thr,1,0),0)</f>
        <v/>
      </c>
      <c r="X32" s="27">
        <f>IF(B32="","",IF(A32-1&gt;=1,INDEX($D$2:$D$421,A32-1),IF(cyclic="Yes",INDEX($D$2:$D$421,A32-1+n_days),"")))</f>
        <v/>
      </c>
      <c r="Y32" s="27">
        <f>IF(B32="","",IF(A32-2&gt;=1,INDEX($D$2:$D$421,A32-2),IF(cyclic="Yes",INDEX($D$2:$D$421,A32-2+n_days),"")))</f>
        <v/>
      </c>
      <c r="Z32" s="27">
        <f>IF(B32="","",IF(A32-3&gt;=1,INDEX($D$2:$D$421,A32-3),IF(cyclic="Yes",INDEX($D$2:$D$421,A32-3+n_days),"")))</f>
        <v/>
      </c>
      <c r="AA32" s="27">
        <f>IF(B32="","",IF(A32-4&gt;=1,INDEX($D$2:$D$421,A32-4),IF(cyclic="Yes",INDEX($D$2:$D$421,A32-4+n_days),"")))</f>
        <v/>
      </c>
      <c r="AB32" s="27">
        <f>IF(B32="","",IF(A32-5&gt;=1,INDEX($D$2:$D$421,A32-5),IF(cyclic="Yes",INDEX($D$2:$D$421,A32-5+n_days),"")))</f>
        <v/>
      </c>
      <c r="AC32" s="27">
        <f>IF(B32="","",IF(A32-6&gt;=1,INDEX($D$2:$D$421,A32-6),IF(cyclic="Yes",INDEX($D$2:$D$421,A32-6+n_days),"")))</f>
        <v/>
      </c>
      <c r="AD32" s="27">
        <f>IF(B32="","",IF(A32-7&gt;=1,INDEX($D$2:$D$421,A32-7),IF(cyclic="Yes",INDEX($D$2:$D$421,A32-7+n_days),"")))</f>
        <v/>
      </c>
      <c r="AF32">
        <f>IF(B32="","",IFERROR(MATCH(B32-0.5,INDEX(Hourly!$G$2:$G$10001,1):INDEX(Hourly!$G$2:$G$10001,n_rows),1),0)+1)</f>
        <v/>
      </c>
      <c r="AG32">
        <f>IF(B32="","",IFERROR(MATCH(B32,INDEX(Hourly!$G$2:$G$10001,1):INDEX(Hourly!$G$2:$G$10001,n_rows),1),0))</f>
        <v/>
      </c>
    </row>
    <row r="33">
      <c r="A33" t="n">
        <v>32</v>
      </c>
      <c r="B33" s="26">
        <f>IF(A33&lt;=n_days,first_day+A33-1,"")</f>
        <v/>
      </c>
      <c r="C33">
        <f>IF(B33="","",MAX(0,AG33-AF33+1))</f>
        <v/>
      </c>
      <c r="D33" s="27">
        <f>IF(B33="","",IF(C33&gt;=18,AVERAGE(INDEX(Hourly!$E$2:$E$10001,AF33):INDEX(Hourly!$E$2:$E$10001,AG33)),""))</f>
        <v/>
      </c>
      <c r="E33" s="27">
        <f>IF(OR(B33="",N(C33)=0),"",MIN(INDEX(Hourly!$E$2:$E$10001,AF33):INDEX(Hourly!$E$2:$E$10001,AG33)))</f>
        <v/>
      </c>
      <c r="F33" s="27">
        <f>IF(OR(B33="",N(C33)=0),"",MAX(INDEX(Hourly!$E$2:$E$10001,AF33):INDEX(Hourly!$E$2:$E$10001,AG33)))</f>
        <v/>
      </c>
      <c r="G33" s="27">
        <f>IF(E33="","",F33-E33)</f>
        <v/>
      </c>
      <c r="H33" s="27">
        <f>IF(B33="","",IF(COUNT(X33:AD33)=7,SUMPRODUCT(X33:AD33,rm_weights)/SUM(rm_weights),""))</f>
        <v/>
      </c>
      <c r="I33" s="27">
        <f>IF(B33="","",IF(trm_method="7-day approximation",H33,IF(AND(ISNUMBER(I32),ISNUMBER(D32)),(1-alpha)*D32+alpha*I32,H33)))</f>
        <v/>
      </c>
      <c r="J33" s="27">
        <f>IF(ISNUMBER(I33),0.33*IF(clamp_trm="Yes",MIN(MAX(I33,10),30),I33)+18.8,"")</f>
        <v/>
      </c>
      <c r="K33" s="27">
        <f>IF(J33="","",J33+cat_offset)</f>
        <v/>
      </c>
      <c r="L33">
        <f>IF(B33="","",IF(AND(MONTH(B33)*100+DAY(B33)&gt;=season_lo,MONTH(B33)*100+DAY(B33)&lt;=season_hi),1,0))</f>
        <v/>
      </c>
      <c r="M33" s="27">
        <f>IF(N(C33)=0,IF(B33="","",0),SUM(INDEX(Hourly!$L$2:$L$10001,AF33):INDEX(Hourly!$L$2:$L$10001,AG33)))</f>
        <v/>
      </c>
      <c r="N33" s="27">
        <f>IF(N(C33)=0,IF(B33="","",0),SUM(INDEX(Hourly!$M$2:$M$10001,AF33):INDEX(Hourly!$M$2:$M$10001,AG33)))</f>
        <v/>
      </c>
      <c r="O33" s="27">
        <f>IF(N(C33)=0,IF(B33="","",0),SUM(INDEX(Hourly!$N$2:$N$10001,AF33):INDEX(Hourly!$N$2:$N$10001,AG33)))</f>
        <v/>
      </c>
      <c r="P33" s="27">
        <f>IF(N(C33)=0,IF(B33="","",0),SUM(INDEX(Hourly!$P$2:$P$10001,AF33):INDEX(Hourly!$P$2:$P$10001,AG33)))</f>
        <v/>
      </c>
      <c r="Q33">
        <f>IF(L33=1,IF(M33&gt;event_min,1,0),0)</f>
        <v/>
      </c>
      <c r="R33">
        <f>IF(Q33=1,N(R32)+1,0)</f>
        <v/>
      </c>
      <c r="S33" s="27">
        <f>IF(Q33=1,N(S32)+M33,0)</f>
        <v/>
      </c>
      <c r="T33">
        <f>IF(R33=1,1,0)</f>
        <v/>
      </c>
      <c r="U33">
        <f>IF(AND(L33=1,ISNUMBER(F33)),IF(F33&gt;=hot_thr,1,0),0)</f>
        <v/>
      </c>
      <c r="V33">
        <f>IF(AND(L33=1,ISNUMBER(E33)),IF(E33&gt;=night_thr,1,0),0)</f>
        <v/>
      </c>
      <c r="X33" s="27">
        <f>IF(B33="","",IF(A33-1&gt;=1,INDEX($D$2:$D$421,A33-1),IF(cyclic="Yes",INDEX($D$2:$D$421,A33-1+n_days),"")))</f>
        <v/>
      </c>
      <c r="Y33" s="27">
        <f>IF(B33="","",IF(A33-2&gt;=1,INDEX($D$2:$D$421,A33-2),IF(cyclic="Yes",INDEX($D$2:$D$421,A33-2+n_days),"")))</f>
        <v/>
      </c>
      <c r="Z33" s="27">
        <f>IF(B33="","",IF(A33-3&gt;=1,INDEX($D$2:$D$421,A33-3),IF(cyclic="Yes",INDEX($D$2:$D$421,A33-3+n_days),"")))</f>
        <v/>
      </c>
      <c r="AA33" s="27">
        <f>IF(B33="","",IF(A33-4&gt;=1,INDEX($D$2:$D$421,A33-4),IF(cyclic="Yes",INDEX($D$2:$D$421,A33-4+n_days),"")))</f>
        <v/>
      </c>
      <c r="AB33" s="27">
        <f>IF(B33="","",IF(A33-5&gt;=1,INDEX($D$2:$D$421,A33-5),IF(cyclic="Yes",INDEX($D$2:$D$421,A33-5+n_days),"")))</f>
        <v/>
      </c>
      <c r="AC33" s="27">
        <f>IF(B33="","",IF(A33-6&gt;=1,INDEX($D$2:$D$421,A33-6),IF(cyclic="Yes",INDEX($D$2:$D$421,A33-6+n_days),"")))</f>
        <v/>
      </c>
      <c r="AD33" s="27">
        <f>IF(B33="","",IF(A33-7&gt;=1,INDEX($D$2:$D$421,A33-7),IF(cyclic="Yes",INDEX($D$2:$D$421,A33-7+n_days),"")))</f>
        <v/>
      </c>
      <c r="AF33">
        <f>IF(B33="","",IFERROR(MATCH(B33-0.5,INDEX(Hourly!$G$2:$G$10001,1):INDEX(Hourly!$G$2:$G$10001,n_rows),1),0)+1)</f>
        <v/>
      </c>
      <c r="AG33">
        <f>IF(B33="","",IFERROR(MATCH(B33,INDEX(Hourly!$G$2:$G$10001,1):INDEX(Hourly!$G$2:$G$10001,n_rows),1),0))</f>
        <v/>
      </c>
    </row>
    <row r="34">
      <c r="A34" t="n">
        <v>33</v>
      </c>
      <c r="B34" s="26">
        <f>IF(A34&lt;=n_days,first_day+A34-1,"")</f>
        <v/>
      </c>
      <c r="C34">
        <f>IF(B34="","",MAX(0,AG34-AF34+1))</f>
        <v/>
      </c>
      <c r="D34" s="27">
        <f>IF(B34="","",IF(C34&gt;=18,AVERAGE(INDEX(Hourly!$E$2:$E$10001,AF34):INDEX(Hourly!$E$2:$E$10001,AG34)),""))</f>
        <v/>
      </c>
      <c r="E34" s="27">
        <f>IF(OR(B34="",N(C34)=0),"",MIN(INDEX(Hourly!$E$2:$E$10001,AF34):INDEX(Hourly!$E$2:$E$10001,AG34)))</f>
        <v/>
      </c>
      <c r="F34" s="27">
        <f>IF(OR(B34="",N(C34)=0),"",MAX(INDEX(Hourly!$E$2:$E$10001,AF34):INDEX(Hourly!$E$2:$E$10001,AG34)))</f>
        <v/>
      </c>
      <c r="G34" s="27">
        <f>IF(E34="","",F34-E34)</f>
        <v/>
      </c>
      <c r="H34" s="27">
        <f>IF(B34="","",IF(COUNT(X34:AD34)=7,SUMPRODUCT(X34:AD34,rm_weights)/SUM(rm_weights),""))</f>
        <v/>
      </c>
      <c r="I34" s="27">
        <f>IF(B34="","",IF(trm_method="7-day approximation",H34,IF(AND(ISNUMBER(I33),ISNUMBER(D33)),(1-alpha)*D33+alpha*I33,H34)))</f>
        <v/>
      </c>
      <c r="J34" s="27">
        <f>IF(ISNUMBER(I34),0.33*IF(clamp_trm="Yes",MIN(MAX(I34,10),30),I34)+18.8,"")</f>
        <v/>
      </c>
      <c r="K34" s="27">
        <f>IF(J34="","",J34+cat_offset)</f>
        <v/>
      </c>
      <c r="L34">
        <f>IF(B34="","",IF(AND(MONTH(B34)*100+DAY(B34)&gt;=season_lo,MONTH(B34)*100+DAY(B34)&lt;=season_hi),1,0))</f>
        <v/>
      </c>
      <c r="M34" s="27">
        <f>IF(N(C34)=0,IF(B34="","",0),SUM(INDEX(Hourly!$L$2:$L$10001,AF34):INDEX(Hourly!$L$2:$L$10001,AG34)))</f>
        <v/>
      </c>
      <c r="N34" s="27">
        <f>IF(N(C34)=0,IF(B34="","",0),SUM(INDEX(Hourly!$M$2:$M$10001,AF34):INDEX(Hourly!$M$2:$M$10001,AG34)))</f>
        <v/>
      </c>
      <c r="O34" s="27">
        <f>IF(N(C34)=0,IF(B34="","",0),SUM(INDEX(Hourly!$N$2:$N$10001,AF34):INDEX(Hourly!$N$2:$N$10001,AG34)))</f>
        <v/>
      </c>
      <c r="P34" s="27">
        <f>IF(N(C34)=0,IF(B34="","",0),SUM(INDEX(Hourly!$P$2:$P$10001,AF34):INDEX(Hourly!$P$2:$P$10001,AG34)))</f>
        <v/>
      </c>
      <c r="Q34">
        <f>IF(L34=1,IF(M34&gt;event_min,1,0),0)</f>
        <v/>
      </c>
      <c r="R34">
        <f>IF(Q34=1,N(R33)+1,0)</f>
        <v/>
      </c>
      <c r="S34" s="27">
        <f>IF(Q34=1,N(S33)+M34,0)</f>
        <v/>
      </c>
      <c r="T34">
        <f>IF(R34=1,1,0)</f>
        <v/>
      </c>
      <c r="U34">
        <f>IF(AND(L34=1,ISNUMBER(F34)),IF(F34&gt;=hot_thr,1,0),0)</f>
        <v/>
      </c>
      <c r="V34">
        <f>IF(AND(L34=1,ISNUMBER(E34)),IF(E34&gt;=night_thr,1,0),0)</f>
        <v/>
      </c>
      <c r="X34" s="27">
        <f>IF(B34="","",IF(A34-1&gt;=1,INDEX($D$2:$D$421,A34-1),IF(cyclic="Yes",INDEX($D$2:$D$421,A34-1+n_days),"")))</f>
        <v/>
      </c>
      <c r="Y34" s="27">
        <f>IF(B34="","",IF(A34-2&gt;=1,INDEX($D$2:$D$421,A34-2),IF(cyclic="Yes",INDEX($D$2:$D$421,A34-2+n_days),"")))</f>
        <v/>
      </c>
      <c r="Z34" s="27">
        <f>IF(B34="","",IF(A34-3&gt;=1,INDEX($D$2:$D$421,A34-3),IF(cyclic="Yes",INDEX($D$2:$D$421,A34-3+n_days),"")))</f>
        <v/>
      </c>
      <c r="AA34" s="27">
        <f>IF(B34="","",IF(A34-4&gt;=1,INDEX($D$2:$D$421,A34-4),IF(cyclic="Yes",INDEX($D$2:$D$421,A34-4+n_days),"")))</f>
        <v/>
      </c>
      <c r="AB34" s="27">
        <f>IF(B34="","",IF(A34-5&gt;=1,INDEX($D$2:$D$421,A34-5),IF(cyclic="Yes",INDEX($D$2:$D$421,A34-5+n_days),"")))</f>
        <v/>
      </c>
      <c r="AC34" s="27">
        <f>IF(B34="","",IF(A34-6&gt;=1,INDEX($D$2:$D$421,A34-6),IF(cyclic="Yes",INDEX($D$2:$D$421,A34-6+n_days),"")))</f>
        <v/>
      </c>
      <c r="AD34" s="27">
        <f>IF(B34="","",IF(A34-7&gt;=1,INDEX($D$2:$D$421,A34-7),IF(cyclic="Yes",INDEX($D$2:$D$421,A34-7+n_days),"")))</f>
        <v/>
      </c>
      <c r="AF34">
        <f>IF(B34="","",IFERROR(MATCH(B34-0.5,INDEX(Hourly!$G$2:$G$10001,1):INDEX(Hourly!$G$2:$G$10001,n_rows),1),0)+1)</f>
        <v/>
      </c>
      <c r="AG34">
        <f>IF(B34="","",IFERROR(MATCH(B34,INDEX(Hourly!$G$2:$G$10001,1):INDEX(Hourly!$G$2:$G$10001,n_rows),1),0))</f>
        <v/>
      </c>
    </row>
    <row r="35">
      <c r="A35" t="n">
        <v>34</v>
      </c>
      <c r="B35" s="26">
        <f>IF(A35&lt;=n_days,first_day+A35-1,"")</f>
        <v/>
      </c>
      <c r="C35">
        <f>IF(B35="","",MAX(0,AG35-AF35+1))</f>
        <v/>
      </c>
      <c r="D35" s="27">
        <f>IF(B35="","",IF(C35&gt;=18,AVERAGE(INDEX(Hourly!$E$2:$E$10001,AF35):INDEX(Hourly!$E$2:$E$10001,AG35)),""))</f>
        <v/>
      </c>
      <c r="E35" s="27">
        <f>IF(OR(B35="",N(C35)=0),"",MIN(INDEX(Hourly!$E$2:$E$10001,AF35):INDEX(Hourly!$E$2:$E$10001,AG35)))</f>
        <v/>
      </c>
      <c r="F35" s="27">
        <f>IF(OR(B35="",N(C35)=0),"",MAX(INDEX(Hourly!$E$2:$E$10001,AF35):INDEX(Hourly!$E$2:$E$10001,AG35)))</f>
        <v/>
      </c>
      <c r="G35" s="27">
        <f>IF(E35="","",F35-E35)</f>
        <v/>
      </c>
      <c r="H35" s="27">
        <f>IF(B35="","",IF(COUNT(X35:AD35)=7,SUMPRODUCT(X35:AD35,rm_weights)/SUM(rm_weights),""))</f>
        <v/>
      </c>
      <c r="I35" s="27">
        <f>IF(B35="","",IF(trm_method="7-day approximation",H35,IF(AND(ISNUMBER(I34),ISNUMBER(D34)),(1-alpha)*D34+alpha*I34,H35)))</f>
        <v/>
      </c>
      <c r="J35" s="27">
        <f>IF(ISNUMBER(I35),0.33*IF(clamp_trm="Yes",MIN(MAX(I35,10),30),I35)+18.8,"")</f>
        <v/>
      </c>
      <c r="K35" s="27">
        <f>IF(J35="","",J35+cat_offset)</f>
        <v/>
      </c>
      <c r="L35">
        <f>IF(B35="","",IF(AND(MONTH(B35)*100+DAY(B35)&gt;=season_lo,MONTH(B35)*100+DAY(B35)&lt;=season_hi),1,0))</f>
        <v/>
      </c>
      <c r="M35" s="27">
        <f>IF(N(C35)=0,IF(B35="","",0),SUM(INDEX(Hourly!$L$2:$L$10001,AF35):INDEX(Hourly!$L$2:$L$10001,AG35)))</f>
        <v/>
      </c>
      <c r="N35" s="27">
        <f>IF(N(C35)=0,IF(B35="","",0),SUM(INDEX(Hourly!$M$2:$M$10001,AF35):INDEX(Hourly!$M$2:$M$10001,AG35)))</f>
        <v/>
      </c>
      <c r="O35" s="27">
        <f>IF(N(C35)=0,IF(B35="","",0),SUM(INDEX(Hourly!$N$2:$N$10001,AF35):INDEX(Hourly!$N$2:$N$10001,AG35)))</f>
        <v/>
      </c>
      <c r="P35" s="27">
        <f>IF(N(C35)=0,IF(B35="","",0),SUM(INDEX(Hourly!$P$2:$P$10001,AF35):INDEX(Hourly!$P$2:$P$10001,AG35)))</f>
        <v/>
      </c>
      <c r="Q35">
        <f>IF(L35=1,IF(M35&gt;event_min,1,0),0)</f>
        <v/>
      </c>
      <c r="R35">
        <f>IF(Q35=1,N(R34)+1,0)</f>
        <v/>
      </c>
      <c r="S35" s="27">
        <f>IF(Q35=1,N(S34)+M35,0)</f>
        <v/>
      </c>
      <c r="T35">
        <f>IF(R35=1,1,0)</f>
        <v/>
      </c>
      <c r="U35">
        <f>IF(AND(L35=1,ISNUMBER(F35)),IF(F35&gt;=hot_thr,1,0),0)</f>
        <v/>
      </c>
      <c r="V35">
        <f>IF(AND(L35=1,ISNUMBER(E35)),IF(E35&gt;=night_thr,1,0),0)</f>
        <v/>
      </c>
      <c r="X35" s="27">
        <f>IF(B35="","",IF(A35-1&gt;=1,INDEX($D$2:$D$421,A35-1),IF(cyclic="Yes",INDEX($D$2:$D$421,A35-1+n_days),"")))</f>
        <v/>
      </c>
      <c r="Y35" s="27">
        <f>IF(B35="","",IF(A35-2&gt;=1,INDEX($D$2:$D$421,A35-2),IF(cyclic="Yes",INDEX($D$2:$D$421,A35-2+n_days),"")))</f>
        <v/>
      </c>
      <c r="Z35" s="27">
        <f>IF(B35="","",IF(A35-3&gt;=1,INDEX($D$2:$D$421,A35-3),IF(cyclic="Yes",INDEX($D$2:$D$421,A35-3+n_days),"")))</f>
        <v/>
      </c>
      <c r="AA35" s="27">
        <f>IF(B35="","",IF(A35-4&gt;=1,INDEX($D$2:$D$421,A35-4),IF(cyclic="Yes",INDEX($D$2:$D$421,A35-4+n_days),"")))</f>
        <v/>
      </c>
      <c r="AB35" s="27">
        <f>IF(B35="","",IF(A35-5&gt;=1,INDEX($D$2:$D$421,A35-5),IF(cyclic="Yes",INDEX($D$2:$D$421,A35-5+n_days),"")))</f>
        <v/>
      </c>
      <c r="AC35" s="27">
        <f>IF(B35="","",IF(A35-6&gt;=1,INDEX($D$2:$D$421,A35-6),IF(cyclic="Yes",INDEX($D$2:$D$421,A35-6+n_days),"")))</f>
        <v/>
      </c>
      <c r="AD35" s="27">
        <f>IF(B35="","",IF(A35-7&gt;=1,INDEX($D$2:$D$421,A35-7),IF(cyclic="Yes",INDEX($D$2:$D$421,A35-7+n_days),"")))</f>
        <v/>
      </c>
      <c r="AF35">
        <f>IF(B35="","",IFERROR(MATCH(B35-0.5,INDEX(Hourly!$G$2:$G$10001,1):INDEX(Hourly!$G$2:$G$10001,n_rows),1),0)+1)</f>
        <v/>
      </c>
      <c r="AG35">
        <f>IF(B35="","",IFERROR(MATCH(B35,INDEX(Hourly!$G$2:$G$10001,1):INDEX(Hourly!$G$2:$G$10001,n_rows),1),0))</f>
        <v/>
      </c>
    </row>
    <row r="36">
      <c r="A36" t="n">
        <v>35</v>
      </c>
      <c r="B36" s="26">
        <f>IF(A36&lt;=n_days,first_day+A36-1,"")</f>
        <v/>
      </c>
      <c r="C36">
        <f>IF(B36="","",MAX(0,AG36-AF36+1))</f>
        <v/>
      </c>
      <c r="D36" s="27">
        <f>IF(B36="","",IF(C36&gt;=18,AVERAGE(INDEX(Hourly!$E$2:$E$10001,AF36):INDEX(Hourly!$E$2:$E$10001,AG36)),""))</f>
        <v/>
      </c>
      <c r="E36" s="27">
        <f>IF(OR(B36="",N(C36)=0),"",MIN(INDEX(Hourly!$E$2:$E$10001,AF36):INDEX(Hourly!$E$2:$E$10001,AG36)))</f>
        <v/>
      </c>
      <c r="F36" s="27">
        <f>IF(OR(B36="",N(C36)=0),"",MAX(INDEX(Hourly!$E$2:$E$10001,AF36):INDEX(Hourly!$E$2:$E$10001,AG36)))</f>
        <v/>
      </c>
      <c r="G36" s="27">
        <f>IF(E36="","",F36-E36)</f>
        <v/>
      </c>
      <c r="H36" s="27">
        <f>IF(B36="","",IF(COUNT(X36:AD36)=7,SUMPRODUCT(X36:AD36,rm_weights)/SUM(rm_weights),""))</f>
        <v/>
      </c>
      <c r="I36" s="27">
        <f>IF(B36="","",IF(trm_method="7-day approximation",H36,IF(AND(ISNUMBER(I35),ISNUMBER(D35)),(1-alpha)*D35+alpha*I35,H36)))</f>
        <v/>
      </c>
      <c r="J36" s="27">
        <f>IF(ISNUMBER(I36),0.33*IF(clamp_trm="Yes",MIN(MAX(I36,10),30),I36)+18.8,"")</f>
        <v/>
      </c>
      <c r="K36" s="27">
        <f>IF(J36="","",J36+cat_offset)</f>
        <v/>
      </c>
      <c r="L36">
        <f>IF(B36="","",IF(AND(MONTH(B36)*100+DAY(B36)&gt;=season_lo,MONTH(B36)*100+DAY(B36)&lt;=season_hi),1,0))</f>
        <v/>
      </c>
      <c r="M36" s="27">
        <f>IF(N(C36)=0,IF(B36="","",0),SUM(INDEX(Hourly!$L$2:$L$10001,AF36):INDEX(Hourly!$L$2:$L$10001,AG36)))</f>
        <v/>
      </c>
      <c r="N36" s="27">
        <f>IF(N(C36)=0,IF(B36="","",0),SUM(INDEX(Hourly!$M$2:$M$10001,AF36):INDEX(Hourly!$M$2:$M$10001,AG36)))</f>
        <v/>
      </c>
      <c r="O36" s="27">
        <f>IF(N(C36)=0,IF(B36="","",0),SUM(INDEX(Hourly!$N$2:$N$10001,AF36):INDEX(Hourly!$N$2:$N$10001,AG36)))</f>
        <v/>
      </c>
      <c r="P36" s="27">
        <f>IF(N(C36)=0,IF(B36="","",0),SUM(INDEX(Hourly!$P$2:$P$10001,AF36):INDEX(Hourly!$P$2:$P$10001,AG36)))</f>
        <v/>
      </c>
      <c r="Q36">
        <f>IF(L36=1,IF(M36&gt;event_min,1,0),0)</f>
        <v/>
      </c>
      <c r="R36">
        <f>IF(Q36=1,N(R35)+1,0)</f>
        <v/>
      </c>
      <c r="S36" s="27">
        <f>IF(Q36=1,N(S35)+M36,0)</f>
        <v/>
      </c>
      <c r="T36">
        <f>IF(R36=1,1,0)</f>
        <v/>
      </c>
      <c r="U36">
        <f>IF(AND(L36=1,ISNUMBER(F36)),IF(F36&gt;=hot_thr,1,0),0)</f>
        <v/>
      </c>
      <c r="V36">
        <f>IF(AND(L36=1,ISNUMBER(E36)),IF(E36&gt;=night_thr,1,0),0)</f>
        <v/>
      </c>
      <c r="X36" s="27">
        <f>IF(B36="","",IF(A36-1&gt;=1,INDEX($D$2:$D$421,A36-1),IF(cyclic="Yes",INDEX($D$2:$D$421,A36-1+n_days),"")))</f>
        <v/>
      </c>
      <c r="Y36" s="27">
        <f>IF(B36="","",IF(A36-2&gt;=1,INDEX($D$2:$D$421,A36-2),IF(cyclic="Yes",INDEX($D$2:$D$421,A36-2+n_days),"")))</f>
        <v/>
      </c>
      <c r="Z36" s="27">
        <f>IF(B36="","",IF(A36-3&gt;=1,INDEX($D$2:$D$421,A36-3),IF(cyclic="Yes",INDEX($D$2:$D$421,A36-3+n_days),"")))</f>
        <v/>
      </c>
      <c r="AA36" s="27">
        <f>IF(B36="","",IF(A36-4&gt;=1,INDEX($D$2:$D$421,A36-4),IF(cyclic="Yes",INDEX($D$2:$D$421,A36-4+n_days),"")))</f>
        <v/>
      </c>
      <c r="AB36" s="27">
        <f>IF(B36="","",IF(A36-5&gt;=1,INDEX($D$2:$D$421,A36-5),IF(cyclic="Yes",INDEX($D$2:$D$421,A36-5+n_days),"")))</f>
        <v/>
      </c>
      <c r="AC36" s="27">
        <f>IF(B36="","",IF(A36-6&gt;=1,INDEX($D$2:$D$421,A36-6),IF(cyclic="Yes",INDEX($D$2:$D$421,A36-6+n_days),"")))</f>
        <v/>
      </c>
      <c r="AD36" s="27">
        <f>IF(B36="","",IF(A36-7&gt;=1,INDEX($D$2:$D$421,A36-7),IF(cyclic="Yes",INDEX($D$2:$D$421,A36-7+n_days),"")))</f>
        <v/>
      </c>
      <c r="AF36">
        <f>IF(B36="","",IFERROR(MATCH(B36-0.5,INDEX(Hourly!$G$2:$G$10001,1):INDEX(Hourly!$G$2:$G$10001,n_rows),1),0)+1)</f>
        <v/>
      </c>
      <c r="AG36">
        <f>IF(B36="","",IFERROR(MATCH(B36,INDEX(Hourly!$G$2:$G$10001,1):INDEX(Hourly!$G$2:$G$10001,n_rows),1),0))</f>
        <v/>
      </c>
    </row>
    <row r="37">
      <c r="A37" t="n">
        <v>36</v>
      </c>
      <c r="B37" s="26">
        <f>IF(A37&lt;=n_days,first_day+A37-1,"")</f>
        <v/>
      </c>
      <c r="C37">
        <f>IF(B37="","",MAX(0,AG37-AF37+1))</f>
        <v/>
      </c>
      <c r="D37" s="27">
        <f>IF(B37="","",IF(C37&gt;=18,AVERAGE(INDEX(Hourly!$E$2:$E$10001,AF37):INDEX(Hourly!$E$2:$E$10001,AG37)),""))</f>
        <v/>
      </c>
      <c r="E37" s="27">
        <f>IF(OR(B37="",N(C37)=0),"",MIN(INDEX(Hourly!$E$2:$E$10001,AF37):INDEX(Hourly!$E$2:$E$10001,AG37)))</f>
        <v/>
      </c>
      <c r="F37" s="27">
        <f>IF(OR(B37="",N(C37)=0),"",MAX(INDEX(Hourly!$E$2:$E$10001,AF37):INDEX(Hourly!$E$2:$E$10001,AG37)))</f>
        <v/>
      </c>
      <c r="G37" s="27">
        <f>IF(E37="","",F37-E37)</f>
        <v/>
      </c>
      <c r="H37" s="27">
        <f>IF(B37="","",IF(COUNT(X37:AD37)=7,SUMPRODUCT(X37:AD37,rm_weights)/SUM(rm_weights),""))</f>
        <v/>
      </c>
      <c r="I37" s="27">
        <f>IF(B37="","",IF(trm_method="7-day approximation",H37,IF(AND(ISNUMBER(I36),ISNUMBER(D36)),(1-alpha)*D36+alpha*I36,H37)))</f>
        <v/>
      </c>
      <c r="J37" s="27">
        <f>IF(ISNUMBER(I37),0.33*IF(clamp_trm="Yes",MIN(MAX(I37,10),30),I37)+18.8,"")</f>
        <v/>
      </c>
      <c r="K37" s="27">
        <f>IF(J37="","",J37+cat_offset)</f>
        <v/>
      </c>
      <c r="L37">
        <f>IF(B37="","",IF(AND(MONTH(B37)*100+DAY(B37)&gt;=season_lo,MONTH(B37)*100+DAY(B37)&lt;=season_hi),1,0))</f>
        <v/>
      </c>
      <c r="M37" s="27">
        <f>IF(N(C37)=0,IF(B37="","",0),SUM(INDEX(Hourly!$L$2:$L$10001,AF37):INDEX(Hourly!$L$2:$L$10001,AG37)))</f>
        <v/>
      </c>
      <c r="N37" s="27">
        <f>IF(N(C37)=0,IF(B37="","",0),SUM(INDEX(Hourly!$M$2:$M$10001,AF37):INDEX(Hourly!$M$2:$M$10001,AG37)))</f>
        <v/>
      </c>
      <c r="O37" s="27">
        <f>IF(N(C37)=0,IF(B37="","",0),SUM(INDEX(Hourly!$N$2:$N$10001,AF37):INDEX(Hourly!$N$2:$N$10001,AG37)))</f>
        <v/>
      </c>
      <c r="P37" s="27">
        <f>IF(N(C37)=0,IF(B37="","",0),SUM(INDEX(Hourly!$P$2:$P$10001,AF37):INDEX(Hourly!$P$2:$P$10001,AG37)))</f>
        <v/>
      </c>
      <c r="Q37">
        <f>IF(L37=1,IF(M37&gt;event_min,1,0),0)</f>
        <v/>
      </c>
      <c r="R37">
        <f>IF(Q37=1,N(R36)+1,0)</f>
        <v/>
      </c>
      <c r="S37" s="27">
        <f>IF(Q37=1,N(S36)+M37,0)</f>
        <v/>
      </c>
      <c r="T37">
        <f>IF(R37=1,1,0)</f>
        <v/>
      </c>
      <c r="U37">
        <f>IF(AND(L37=1,ISNUMBER(F37)),IF(F37&gt;=hot_thr,1,0),0)</f>
        <v/>
      </c>
      <c r="V37">
        <f>IF(AND(L37=1,ISNUMBER(E37)),IF(E37&gt;=night_thr,1,0),0)</f>
        <v/>
      </c>
      <c r="X37" s="27">
        <f>IF(B37="","",IF(A37-1&gt;=1,INDEX($D$2:$D$421,A37-1),IF(cyclic="Yes",INDEX($D$2:$D$421,A37-1+n_days),"")))</f>
        <v/>
      </c>
      <c r="Y37" s="27">
        <f>IF(B37="","",IF(A37-2&gt;=1,INDEX($D$2:$D$421,A37-2),IF(cyclic="Yes",INDEX($D$2:$D$421,A37-2+n_days),"")))</f>
        <v/>
      </c>
      <c r="Z37" s="27">
        <f>IF(B37="","",IF(A37-3&gt;=1,INDEX($D$2:$D$421,A37-3),IF(cyclic="Yes",INDEX($D$2:$D$421,A37-3+n_days),"")))</f>
        <v/>
      </c>
      <c r="AA37" s="27">
        <f>IF(B37="","",IF(A37-4&gt;=1,INDEX($D$2:$D$421,A37-4),IF(cyclic="Yes",INDEX($D$2:$D$421,A37-4+n_days),"")))</f>
        <v/>
      </c>
      <c r="AB37" s="27">
        <f>IF(B37="","",IF(A37-5&gt;=1,INDEX($D$2:$D$421,A37-5),IF(cyclic="Yes",INDEX($D$2:$D$421,A37-5+n_days),"")))</f>
        <v/>
      </c>
      <c r="AC37" s="27">
        <f>IF(B37="","",IF(A37-6&gt;=1,INDEX($D$2:$D$421,A37-6),IF(cyclic="Yes",INDEX($D$2:$D$421,A37-6+n_days),"")))</f>
        <v/>
      </c>
      <c r="AD37" s="27">
        <f>IF(B37="","",IF(A37-7&gt;=1,INDEX($D$2:$D$421,A37-7),IF(cyclic="Yes",INDEX($D$2:$D$421,A37-7+n_days),"")))</f>
        <v/>
      </c>
      <c r="AF37">
        <f>IF(B37="","",IFERROR(MATCH(B37-0.5,INDEX(Hourly!$G$2:$G$10001,1):INDEX(Hourly!$G$2:$G$10001,n_rows),1),0)+1)</f>
        <v/>
      </c>
      <c r="AG37">
        <f>IF(B37="","",IFERROR(MATCH(B37,INDEX(Hourly!$G$2:$G$10001,1):INDEX(Hourly!$G$2:$G$10001,n_rows),1),0))</f>
        <v/>
      </c>
    </row>
    <row r="38">
      <c r="A38" t="n">
        <v>37</v>
      </c>
      <c r="B38" s="26">
        <f>IF(A38&lt;=n_days,first_day+A38-1,"")</f>
        <v/>
      </c>
      <c r="C38">
        <f>IF(B38="","",MAX(0,AG38-AF38+1))</f>
        <v/>
      </c>
      <c r="D38" s="27">
        <f>IF(B38="","",IF(C38&gt;=18,AVERAGE(INDEX(Hourly!$E$2:$E$10001,AF38):INDEX(Hourly!$E$2:$E$10001,AG38)),""))</f>
        <v/>
      </c>
      <c r="E38" s="27">
        <f>IF(OR(B38="",N(C38)=0),"",MIN(INDEX(Hourly!$E$2:$E$10001,AF38):INDEX(Hourly!$E$2:$E$10001,AG38)))</f>
        <v/>
      </c>
      <c r="F38" s="27">
        <f>IF(OR(B38="",N(C38)=0),"",MAX(INDEX(Hourly!$E$2:$E$10001,AF38):INDEX(Hourly!$E$2:$E$10001,AG38)))</f>
        <v/>
      </c>
      <c r="G38" s="27">
        <f>IF(E38="","",F38-E38)</f>
        <v/>
      </c>
      <c r="H38" s="27">
        <f>IF(B38="","",IF(COUNT(X38:AD38)=7,SUMPRODUCT(X38:AD38,rm_weights)/SUM(rm_weights),""))</f>
        <v/>
      </c>
      <c r="I38" s="27">
        <f>IF(B38="","",IF(trm_method="7-day approximation",H38,IF(AND(ISNUMBER(I37),ISNUMBER(D37)),(1-alpha)*D37+alpha*I37,H38)))</f>
        <v/>
      </c>
      <c r="J38" s="27">
        <f>IF(ISNUMBER(I38),0.33*IF(clamp_trm="Yes",MIN(MAX(I38,10),30),I38)+18.8,"")</f>
        <v/>
      </c>
      <c r="K38" s="27">
        <f>IF(J38="","",J38+cat_offset)</f>
        <v/>
      </c>
      <c r="L38">
        <f>IF(B38="","",IF(AND(MONTH(B38)*100+DAY(B38)&gt;=season_lo,MONTH(B38)*100+DAY(B38)&lt;=season_hi),1,0))</f>
        <v/>
      </c>
      <c r="M38" s="27">
        <f>IF(N(C38)=0,IF(B38="","",0),SUM(INDEX(Hourly!$L$2:$L$10001,AF38):INDEX(Hourly!$L$2:$L$10001,AG38)))</f>
        <v/>
      </c>
      <c r="N38" s="27">
        <f>IF(N(C38)=0,IF(B38="","",0),SUM(INDEX(Hourly!$M$2:$M$10001,AF38):INDEX(Hourly!$M$2:$M$10001,AG38)))</f>
        <v/>
      </c>
      <c r="O38" s="27">
        <f>IF(N(C38)=0,IF(B38="","",0),SUM(INDEX(Hourly!$N$2:$N$10001,AF38):INDEX(Hourly!$N$2:$N$10001,AG38)))</f>
        <v/>
      </c>
      <c r="P38" s="27">
        <f>IF(N(C38)=0,IF(B38="","",0),SUM(INDEX(Hourly!$P$2:$P$10001,AF38):INDEX(Hourly!$P$2:$P$10001,AG38)))</f>
        <v/>
      </c>
      <c r="Q38">
        <f>IF(L38=1,IF(M38&gt;event_min,1,0),0)</f>
        <v/>
      </c>
      <c r="R38">
        <f>IF(Q38=1,N(R37)+1,0)</f>
        <v/>
      </c>
      <c r="S38" s="27">
        <f>IF(Q38=1,N(S37)+M38,0)</f>
        <v/>
      </c>
      <c r="T38">
        <f>IF(R38=1,1,0)</f>
        <v/>
      </c>
      <c r="U38">
        <f>IF(AND(L38=1,ISNUMBER(F38)),IF(F38&gt;=hot_thr,1,0),0)</f>
        <v/>
      </c>
      <c r="V38">
        <f>IF(AND(L38=1,ISNUMBER(E38)),IF(E38&gt;=night_thr,1,0),0)</f>
        <v/>
      </c>
      <c r="X38" s="27">
        <f>IF(B38="","",IF(A38-1&gt;=1,INDEX($D$2:$D$421,A38-1),IF(cyclic="Yes",INDEX($D$2:$D$421,A38-1+n_days),"")))</f>
        <v/>
      </c>
      <c r="Y38" s="27">
        <f>IF(B38="","",IF(A38-2&gt;=1,INDEX($D$2:$D$421,A38-2),IF(cyclic="Yes",INDEX($D$2:$D$421,A38-2+n_days),"")))</f>
        <v/>
      </c>
      <c r="Z38" s="27">
        <f>IF(B38="","",IF(A38-3&gt;=1,INDEX($D$2:$D$421,A38-3),IF(cyclic="Yes",INDEX($D$2:$D$421,A38-3+n_days),"")))</f>
        <v/>
      </c>
      <c r="AA38" s="27">
        <f>IF(B38="","",IF(A38-4&gt;=1,INDEX($D$2:$D$421,A38-4),IF(cyclic="Yes",INDEX($D$2:$D$421,A38-4+n_days),"")))</f>
        <v/>
      </c>
      <c r="AB38" s="27">
        <f>IF(B38="","",IF(A38-5&gt;=1,INDEX($D$2:$D$421,A38-5),IF(cyclic="Yes",INDEX($D$2:$D$421,A38-5+n_days),"")))</f>
        <v/>
      </c>
      <c r="AC38" s="27">
        <f>IF(B38="","",IF(A38-6&gt;=1,INDEX($D$2:$D$421,A38-6),IF(cyclic="Yes",INDEX($D$2:$D$421,A38-6+n_days),"")))</f>
        <v/>
      </c>
      <c r="AD38" s="27">
        <f>IF(B38="","",IF(A38-7&gt;=1,INDEX($D$2:$D$421,A38-7),IF(cyclic="Yes",INDEX($D$2:$D$421,A38-7+n_days),"")))</f>
        <v/>
      </c>
      <c r="AF38">
        <f>IF(B38="","",IFERROR(MATCH(B38-0.5,INDEX(Hourly!$G$2:$G$10001,1):INDEX(Hourly!$G$2:$G$10001,n_rows),1),0)+1)</f>
        <v/>
      </c>
      <c r="AG38">
        <f>IF(B38="","",IFERROR(MATCH(B38,INDEX(Hourly!$G$2:$G$10001,1):INDEX(Hourly!$G$2:$G$10001,n_rows),1),0))</f>
        <v/>
      </c>
    </row>
    <row r="39">
      <c r="A39" t="n">
        <v>38</v>
      </c>
      <c r="B39" s="26">
        <f>IF(A39&lt;=n_days,first_day+A39-1,"")</f>
        <v/>
      </c>
      <c r="C39">
        <f>IF(B39="","",MAX(0,AG39-AF39+1))</f>
        <v/>
      </c>
      <c r="D39" s="27">
        <f>IF(B39="","",IF(C39&gt;=18,AVERAGE(INDEX(Hourly!$E$2:$E$10001,AF39):INDEX(Hourly!$E$2:$E$10001,AG39)),""))</f>
        <v/>
      </c>
      <c r="E39" s="27">
        <f>IF(OR(B39="",N(C39)=0),"",MIN(INDEX(Hourly!$E$2:$E$10001,AF39):INDEX(Hourly!$E$2:$E$10001,AG39)))</f>
        <v/>
      </c>
      <c r="F39" s="27">
        <f>IF(OR(B39="",N(C39)=0),"",MAX(INDEX(Hourly!$E$2:$E$10001,AF39):INDEX(Hourly!$E$2:$E$10001,AG39)))</f>
        <v/>
      </c>
      <c r="G39" s="27">
        <f>IF(E39="","",F39-E39)</f>
        <v/>
      </c>
      <c r="H39" s="27">
        <f>IF(B39="","",IF(COUNT(X39:AD39)=7,SUMPRODUCT(X39:AD39,rm_weights)/SUM(rm_weights),""))</f>
        <v/>
      </c>
      <c r="I39" s="27">
        <f>IF(B39="","",IF(trm_method="7-day approximation",H39,IF(AND(ISNUMBER(I38),ISNUMBER(D38)),(1-alpha)*D38+alpha*I38,H39)))</f>
        <v/>
      </c>
      <c r="J39" s="27">
        <f>IF(ISNUMBER(I39),0.33*IF(clamp_trm="Yes",MIN(MAX(I39,10),30),I39)+18.8,"")</f>
        <v/>
      </c>
      <c r="K39" s="27">
        <f>IF(J39="","",J39+cat_offset)</f>
        <v/>
      </c>
      <c r="L39">
        <f>IF(B39="","",IF(AND(MONTH(B39)*100+DAY(B39)&gt;=season_lo,MONTH(B39)*100+DAY(B39)&lt;=season_hi),1,0))</f>
        <v/>
      </c>
      <c r="M39" s="27">
        <f>IF(N(C39)=0,IF(B39="","",0),SUM(INDEX(Hourly!$L$2:$L$10001,AF39):INDEX(Hourly!$L$2:$L$10001,AG39)))</f>
        <v/>
      </c>
      <c r="N39" s="27">
        <f>IF(N(C39)=0,IF(B39="","",0),SUM(INDEX(Hourly!$M$2:$M$10001,AF39):INDEX(Hourly!$M$2:$M$10001,AG39)))</f>
        <v/>
      </c>
      <c r="O39" s="27">
        <f>IF(N(C39)=0,IF(B39="","",0),SUM(INDEX(Hourly!$N$2:$N$10001,AF39):INDEX(Hourly!$N$2:$N$10001,AG39)))</f>
        <v/>
      </c>
      <c r="P39" s="27">
        <f>IF(N(C39)=0,IF(B39="","",0),SUM(INDEX(Hourly!$P$2:$P$10001,AF39):INDEX(Hourly!$P$2:$P$10001,AG39)))</f>
        <v/>
      </c>
      <c r="Q39">
        <f>IF(L39=1,IF(M39&gt;event_min,1,0),0)</f>
        <v/>
      </c>
      <c r="R39">
        <f>IF(Q39=1,N(R38)+1,0)</f>
        <v/>
      </c>
      <c r="S39" s="27">
        <f>IF(Q39=1,N(S38)+M39,0)</f>
        <v/>
      </c>
      <c r="T39">
        <f>IF(R39=1,1,0)</f>
        <v/>
      </c>
      <c r="U39">
        <f>IF(AND(L39=1,ISNUMBER(F39)),IF(F39&gt;=hot_thr,1,0),0)</f>
        <v/>
      </c>
      <c r="V39">
        <f>IF(AND(L39=1,ISNUMBER(E39)),IF(E39&gt;=night_thr,1,0),0)</f>
        <v/>
      </c>
      <c r="X39" s="27">
        <f>IF(B39="","",IF(A39-1&gt;=1,INDEX($D$2:$D$421,A39-1),IF(cyclic="Yes",INDEX($D$2:$D$421,A39-1+n_days),"")))</f>
        <v/>
      </c>
      <c r="Y39" s="27">
        <f>IF(B39="","",IF(A39-2&gt;=1,INDEX($D$2:$D$421,A39-2),IF(cyclic="Yes",INDEX($D$2:$D$421,A39-2+n_days),"")))</f>
        <v/>
      </c>
      <c r="Z39" s="27">
        <f>IF(B39="","",IF(A39-3&gt;=1,INDEX($D$2:$D$421,A39-3),IF(cyclic="Yes",INDEX($D$2:$D$421,A39-3+n_days),"")))</f>
        <v/>
      </c>
      <c r="AA39" s="27">
        <f>IF(B39="","",IF(A39-4&gt;=1,INDEX($D$2:$D$421,A39-4),IF(cyclic="Yes",INDEX($D$2:$D$421,A39-4+n_days),"")))</f>
        <v/>
      </c>
      <c r="AB39" s="27">
        <f>IF(B39="","",IF(A39-5&gt;=1,INDEX($D$2:$D$421,A39-5),IF(cyclic="Yes",INDEX($D$2:$D$421,A39-5+n_days),"")))</f>
        <v/>
      </c>
      <c r="AC39" s="27">
        <f>IF(B39="","",IF(A39-6&gt;=1,INDEX($D$2:$D$421,A39-6),IF(cyclic="Yes",INDEX($D$2:$D$421,A39-6+n_days),"")))</f>
        <v/>
      </c>
      <c r="AD39" s="27">
        <f>IF(B39="","",IF(A39-7&gt;=1,INDEX($D$2:$D$421,A39-7),IF(cyclic="Yes",INDEX($D$2:$D$421,A39-7+n_days),"")))</f>
        <v/>
      </c>
      <c r="AF39">
        <f>IF(B39="","",IFERROR(MATCH(B39-0.5,INDEX(Hourly!$G$2:$G$10001,1):INDEX(Hourly!$G$2:$G$10001,n_rows),1),0)+1)</f>
        <v/>
      </c>
      <c r="AG39">
        <f>IF(B39="","",IFERROR(MATCH(B39,INDEX(Hourly!$G$2:$G$10001,1):INDEX(Hourly!$G$2:$G$10001,n_rows),1),0))</f>
        <v/>
      </c>
    </row>
    <row r="40">
      <c r="A40" t="n">
        <v>39</v>
      </c>
      <c r="B40" s="26">
        <f>IF(A40&lt;=n_days,first_day+A40-1,"")</f>
        <v/>
      </c>
      <c r="C40">
        <f>IF(B40="","",MAX(0,AG40-AF40+1))</f>
        <v/>
      </c>
      <c r="D40" s="27">
        <f>IF(B40="","",IF(C40&gt;=18,AVERAGE(INDEX(Hourly!$E$2:$E$10001,AF40):INDEX(Hourly!$E$2:$E$10001,AG40)),""))</f>
        <v/>
      </c>
      <c r="E40" s="27">
        <f>IF(OR(B40="",N(C40)=0),"",MIN(INDEX(Hourly!$E$2:$E$10001,AF40):INDEX(Hourly!$E$2:$E$10001,AG40)))</f>
        <v/>
      </c>
      <c r="F40" s="27">
        <f>IF(OR(B40="",N(C40)=0),"",MAX(INDEX(Hourly!$E$2:$E$10001,AF40):INDEX(Hourly!$E$2:$E$10001,AG40)))</f>
        <v/>
      </c>
      <c r="G40" s="27">
        <f>IF(E40="","",F40-E40)</f>
        <v/>
      </c>
      <c r="H40" s="27">
        <f>IF(B40="","",IF(COUNT(X40:AD40)=7,SUMPRODUCT(X40:AD40,rm_weights)/SUM(rm_weights),""))</f>
        <v/>
      </c>
      <c r="I40" s="27">
        <f>IF(B40="","",IF(trm_method="7-day approximation",H40,IF(AND(ISNUMBER(I39),ISNUMBER(D39)),(1-alpha)*D39+alpha*I39,H40)))</f>
        <v/>
      </c>
      <c r="J40" s="27">
        <f>IF(ISNUMBER(I40),0.33*IF(clamp_trm="Yes",MIN(MAX(I40,10),30),I40)+18.8,"")</f>
        <v/>
      </c>
      <c r="K40" s="27">
        <f>IF(J40="","",J40+cat_offset)</f>
        <v/>
      </c>
      <c r="L40">
        <f>IF(B40="","",IF(AND(MONTH(B40)*100+DAY(B40)&gt;=season_lo,MONTH(B40)*100+DAY(B40)&lt;=season_hi),1,0))</f>
        <v/>
      </c>
      <c r="M40" s="27">
        <f>IF(N(C40)=0,IF(B40="","",0),SUM(INDEX(Hourly!$L$2:$L$10001,AF40):INDEX(Hourly!$L$2:$L$10001,AG40)))</f>
        <v/>
      </c>
      <c r="N40" s="27">
        <f>IF(N(C40)=0,IF(B40="","",0),SUM(INDEX(Hourly!$M$2:$M$10001,AF40):INDEX(Hourly!$M$2:$M$10001,AG40)))</f>
        <v/>
      </c>
      <c r="O40" s="27">
        <f>IF(N(C40)=0,IF(B40="","",0),SUM(INDEX(Hourly!$N$2:$N$10001,AF40):INDEX(Hourly!$N$2:$N$10001,AG40)))</f>
        <v/>
      </c>
      <c r="P40" s="27">
        <f>IF(N(C40)=0,IF(B40="","",0),SUM(INDEX(Hourly!$P$2:$P$10001,AF40):INDEX(Hourly!$P$2:$P$10001,AG40)))</f>
        <v/>
      </c>
      <c r="Q40">
        <f>IF(L40=1,IF(M40&gt;event_min,1,0),0)</f>
        <v/>
      </c>
      <c r="R40">
        <f>IF(Q40=1,N(R39)+1,0)</f>
        <v/>
      </c>
      <c r="S40" s="27">
        <f>IF(Q40=1,N(S39)+M40,0)</f>
        <v/>
      </c>
      <c r="T40">
        <f>IF(R40=1,1,0)</f>
        <v/>
      </c>
      <c r="U40">
        <f>IF(AND(L40=1,ISNUMBER(F40)),IF(F40&gt;=hot_thr,1,0),0)</f>
        <v/>
      </c>
      <c r="V40">
        <f>IF(AND(L40=1,ISNUMBER(E40)),IF(E40&gt;=night_thr,1,0),0)</f>
        <v/>
      </c>
      <c r="X40" s="27">
        <f>IF(B40="","",IF(A40-1&gt;=1,INDEX($D$2:$D$421,A40-1),IF(cyclic="Yes",INDEX($D$2:$D$421,A40-1+n_days),"")))</f>
        <v/>
      </c>
      <c r="Y40" s="27">
        <f>IF(B40="","",IF(A40-2&gt;=1,INDEX($D$2:$D$421,A40-2),IF(cyclic="Yes",INDEX($D$2:$D$421,A40-2+n_days),"")))</f>
        <v/>
      </c>
      <c r="Z40" s="27">
        <f>IF(B40="","",IF(A40-3&gt;=1,INDEX($D$2:$D$421,A40-3),IF(cyclic="Yes",INDEX($D$2:$D$421,A40-3+n_days),"")))</f>
        <v/>
      </c>
      <c r="AA40" s="27">
        <f>IF(B40="","",IF(A40-4&gt;=1,INDEX($D$2:$D$421,A40-4),IF(cyclic="Yes",INDEX($D$2:$D$421,A40-4+n_days),"")))</f>
        <v/>
      </c>
      <c r="AB40" s="27">
        <f>IF(B40="","",IF(A40-5&gt;=1,INDEX($D$2:$D$421,A40-5),IF(cyclic="Yes",INDEX($D$2:$D$421,A40-5+n_days),"")))</f>
        <v/>
      </c>
      <c r="AC40" s="27">
        <f>IF(B40="","",IF(A40-6&gt;=1,INDEX($D$2:$D$421,A40-6),IF(cyclic="Yes",INDEX($D$2:$D$421,A40-6+n_days),"")))</f>
        <v/>
      </c>
      <c r="AD40" s="27">
        <f>IF(B40="","",IF(A40-7&gt;=1,INDEX($D$2:$D$421,A40-7),IF(cyclic="Yes",INDEX($D$2:$D$421,A40-7+n_days),"")))</f>
        <v/>
      </c>
      <c r="AF40">
        <f>IF(B40="","",IFERROR(MATCH(B40-0.5,INDEX(Hourly!$G$2:$G$10001,1):INDEX(Hourly!$G$2:$G$10001,n_rows),1),0)+1)</f>
        <v/>
      </c>
      <c r="AG40">
        <f>IF(B40="","",IFERROR(MATCH(B40,INDEX(Hourly!$G$2:$G$10001,1):INDEX(Hourly!$G$2:$G$10001,n_rows),1),0))</f>
        <v/>
      </c>
    </row>
    <row r="41">
      <c r="A41" t="n">
        <v>40</v>
      </c>
      <c r="B41" s="26">
        <f>IF(A41&lt;=n_days,first_day+A41-1,"")</f>
        <v/>
      </c>
      <c r="C41">
        <f>IF(B41="","",MAX(0,AG41-AF41+1))</f>
        <v/>
      </c>
      <c r="D41" s="27">
        <f>IF(B41="","",IF(C41&gt;=18,AVERAGE(INDEX(Hourly!$E$2:$E$10001,AF41):INDEX(Hourly!$E$2:$E$10001,AG41)),""))</f>
        <v/>
      </c>
      <c r="E41" s="27">
        <f>IF(OR(B41="",N(C41)=0),"",MIN(INDEX(Hourly!$E$2:$E$10001,AF41):INDEX(Hourly!$E$2:$E$10001,AG41)))</f>
        <v/>
      </c>
      <c r="F41" s="27">
        <f>IF(OR(B41="",N(C41)=0),"",MAX(INDEX(Hourly!$E$2:$E$10001,AF41):INDEX(Hourly!$E$2:$E$10001,AG41)))</f>
        <v/>
      </c>
      <c r="G41" s="27">
        <f>IF(E41="","",F41-E41)</f>
        <v/>
      </c>
      <c r="H41" s="27">
        <f>IF(B41="","",IF(COUNT(X41:AD41)=7,SUMPRODUCT(X41:AD41,rm_weights)/SUM(rm_weights),""))</f>
        <v/>
      </c>
      <c r="I41" s="27">
        <f>IF(B41="","",IF(trm_method="7-day approximation",H41,IF(AND(ISNUMBER(I40),ISNUMBER(D40)),(1-alpha)*D40+alpha*I40,H41)))</f>
        <v/>
      </c>
      <c r="J41" s="27">
        <f>IF(ISNUMBER(I41),0.33*IF(clamp_trm="Yes",MIN(MAX(I41,10),30),I41)+18.8,"")</f>
        <v/>
      </c>
      <c r="K41" s="27">
        <f>IF(J41="","",J41+cat_offset)</f>
        <v/>
      </c>
      <c r="L41">
        <f>IF(B41="","",IF(AND(MONTH(B41)*100+DAY(B41)&gt;=season_lo,MONTH(B41)*100+DAY(B41)&lt;=season_hi),1,0))</f>
        <v/>
      </c>
      <c r="M41" s="27">
        <f>IF(N(C41)=0,IF(B41="","",0),SUM(INDEX(Hourly!$L$2:$L$10001,AF41):INDEX(Hourly!$L$2:$L$10001,AG41)))</f>
        <v/>
      </c>
      <c r="N41" s="27">
        <f>IF(N(C41)=0,IF(B41="","",0),SUM(INDEX(Hourly!$M$2:$M$10001,AF41):INDEX(Hourly!$M$2:$M$10001,AG41)))</f>
        <v/>
      </c>
      <c r="O41" s="27">
        <f>IF(N(C41)=0,IF(B41="","",0),SUM(INDEX(Hourly!$N$2:$N$10001,AF41):INDEX(Hourly!$N$2:$N$10001,AG41)))</f>
        <v/>
      </c>
      <c r="P41" s="27">
        <f>IF(N(C41)=0,IF(B41="","",0),SUM(INDEX(Hourly!$P$2:$P$10001,AF41):INDEX(Hourly!$P$2:$P$10001,AG41)))</f>
        <v/>
      </c>
      <c r="Q41">
        <f>IF(L41=1,IF(M41&gt;event_min,1,0),0)</f>
        <v/>
      </c>
      <c r="R41">
        <f>IF(Q41=1,N(R40)+1,0)</f>
        <v/>
      </c>
      <c r="S41" s="27">
        <f>IF(Q41=1,N(S40)+M41,0)</f>
        <v/>
      </c>
      <c r="T41">
        <f>IF(R41=1,1,0)</f>
        <v/>
      </c>
      <c r="U41">
        <f>IF(AND(L41=1,ISNUMBER(F41)),IF(F41&gt;=hot_thr,1,0),0)</f>
        <v/>
      </c>
      <c r="V41">
        <f>IF(AND(L41=1,ISNUMBER(E41)),IF(E41&gt;=night_thr,1,0),0)</f>
        <v/>
      </c>
      <c r="X41" s="27">
        <f>IF(B41="","",IF(A41-1&gt;=1,INDEX($D$2:$D$421,A41-1),IF(cyclic="Yes",INDEX($D$2:$D$421,A41-1+n_days),"")))</f>
        <v/>
      </c>
      <c r="Y41" s="27">
        <f>IF(B41="","",IF(A41-2&gt;=1,INDEX($D$2:$D$421,A41-2),IF(cyclic="Yes",INDEX($D$2:$D$421,A41-2+n_days),"")))</f>
        <v/>
      </c>
      <c r="Z41" s="27">
        <f>IF(B41="","",IF(A41-3&gt;=1,INDEX($D$2:$D$421,A41-3),IF(cyclic="Yes",INDEX($D$2:$D$421,A41-3+n_days),"")))</f>
        <v/>
      </c>
      <c r="AA41" s="27">
        <f>IF(B41="","",IF(A41-4&gt;=1,INDEX($D$2:$D$421,A41-4),IF(cyclic="Yes",INDEX($D$2:$D$421,A41-4+n_days),"")))</f>
        <v/>
      </c>
      <c r="AB41" s="27">
        <f>IF(B41="","",IF(A41-5&gt;=1,INDEX($D$2:$D$421,A41-5),IF(cyclic="Yes",INDEX($D$2:$D$421,A41-5+n_days),"")))</f>
        <v/>
      </c>
      <c r="AC41" s="27">
        <f>IF(B41="","",IF(A41-6&gt;=1,INDEX($D$2:$D$421,A41-6),IF(cyclic="Yes",INDEX($D$2:$D$421,A41-6+n_days),"")))</f>
        <v/>
      </c>
      <c r="AD41" s="27">
        <f>IF(B41="","",IF(A41-7&gt;=1,INDEX($D$2:$D$421,A41-7),IF(cyclic="Yes",INDEX($D$2:$D$421,A41-7+n_days),"")))</f>
        <v/>
      </c>
      <c r="AF41">
        <f>IF(B41="","",IFERROR(MATCH(B41-0.5,INDEX(Hourly!$G$2:$G$10001,1):INDEX(Hourly!$G$2:$G$10001,n_rows),1),0)+1)</f>
        <v/>
      </c>
      <c r="AG41">
        <f>IF(B41="","",IFERROR(MATCH(B41,INDEX(Hourly!$G$2:$G$10001,1):INDEX(Hourly!$G$2:$G$10001,n_rows),1),0))</f>
        <v/>
      </c>
    </row>
    <row r="42">
      <c r="A42" t="n">
        <v>41</v>
      </c>
      <c r="B42" s="26">
        <f>IF(A42&lt;=n_days,first_day+A42-1,"")</f>
        <v/>
      </c>
      <c r="C42">
        <f>IF(B42="","",MAX(0,AG42-AF42+1))</f>
        <v/>
      </c>
      <c r="D42" s="27">
        <f>IF(B42="","",IF(C42&gt;=18,AVERAGE(INDEX(Hourly!$E$2:$E$10001,AF42):INDEX(Hourly!$E$2:$E$10001,AG42)),""))</f>
        <v/>
      </c>
      <c r="E42" s="27">
        <f>IF(OR(B42="",N(C42)=0),"",MIN(INDEX(Hourly!$E$2:$E$10001,AF42):INDEX(Hourly!$E$2:$E$10001,AG42)))</f>
        <v/>
      </c>
      <c r="F42" s="27">
        <f>IF(OR(B42="",N(C42)=0),"",MAX(INDEX(Hourly!$E$2:$E$10001,AF42):INDEX(Hourly!$E$2:$E$10001,AG42)))</f>
        <v/>
      </c>
      <c r="G42" s="27">
        <f>IF(E42="","",F42-E42)</f>
        <v/>
      </c>
      <c r="H42" s="27">
        <f>IF(B42="","",IF(COUNT(X42:AD42)=7,SUMPRODUCT(X42:AD42,rm_weights)/SUM(rm_weights),""))</f>
        <v/>
      </c>
      <c r="I42" s="27">
        <f>IF(B42="","",IF(trm_method="7-day approximation",H42,IF(AND(ISNUMBER(I41),ISNUMBER(D41)),(1-alpha)*D41+alpha*I41,H42)))</f>
        <v/>
      </c>
      <c r="J42" s="27">
        <f>IF(ISNUMBER(I42),0.33*IF(clamp_trm="Yes",MIN(MAX(I42,10),30),I42)+18.8,"")</f>
        <v/>
      </c>
      <c r="K42" s="27">
        <f>IF(J42="","",J42+cat_offset)</f>
        <v/>
      </c>
      <c r="L42">
        <f>IF(B42="","",IF(AND(MONTH(B42)*100+DAY(B42)&gt;=season_lo,MONTH(B42)*100+DAY(B42)&lt;=season_hi),1,0))</f>
        <v/>
      </c>
      <c r="M42" s="27">
        <f>IF(N(C42)=0,IF(B42="","",0),SUM(INDEX(Hourly!$L$2:$L$10001,AF42):INDEX(Hourly!$L$2:$L$10001,AG42)))</f>
        <v/>
      </c>
      <c r="N42" s="27">
        <f>IF(N(C42)=0,IF(B42="","",0),SUM(INDEX(Hourly!$M$2:$M$10001,AF42):INDEX(Hourly!$M$2:$M$10001,AG42)))</f>
        <v/>
      </c>
      <c r="O42" s="27">
        <f>IF(N(C42)=0,IF(B42="","",0),SUM(INDEX(Hourly!$N$2:$N$10001,AF42):INDEX(Hourly!$N$2:$N$10001,AG42)))</f>
        <v/>
      </c>
      <c r="P42" s="27">
        <f>IF(N(C42)=0,IF(B42="","",0),SUM(INDEX(Hourly!$P$2:$P$10001,AF42):INDEX(Hourly!$P$2:$P$10001,AG42)))</f>
        <v/>
      </c>
      <c r="Q42">
        <f>IF(L42=1,IF(M42&gt;event_min,1,0),0)</f>
        <v/>
      </c>
      <c r="R42">
        <f>IF(Q42=1,N(R41)+1,0)</f>
        <v/>
      </c>
      <c r="S42" s="27">
        <f>IF(Q42=1,N(S41)+M42,0)</f>
        <v/>
      </c>
      <c r="T42">
        <f>IF(R42=1,1,0)</f>
        <v/>
      </c>
      <c r="U42">
        <f>IF(AND(L42=1,ISNUMBER(F42)),IF(F42&gt;=hot_thr,1,0),0)</f>
        <v/>
      </c>
      <c r="V42">
        <f>IF(AND(L42=1,ISNUMBER(E42)),IF(E42&gt;=night_thr,1,0),0)</f>
        <v/>
      </c>
      <c r="X42" s="27">
        <f>IF(B42="","",IF(A42-1&gt;=1,INDEX($D$2:$D$421,A42-1),IF(cyclic="Yes",INDEX($D$2:$D$421,A42-1+n_days),"")))</f>
        <v/>
      </c>
      <c r="Y42" s="27">
        <f>IF(B42="","",IF(A42-2&gt;=1,INDEX($D$2:$D$421,A42-2),IF(cyclic="Yes",INDEX($D$2:$D$421,A42-2+n_days),"")))</f>
        <v/>
      </c>
      <c r="Z42" s="27">
        <f>IF(B42="","",IF(A42-3&gt;=1,INDEX($D$2:$D$421,A42-3),IF(cyclic="Yes",INDEX($D$2:$D$421,A42-3+n_days),"")))</f>
        <v/>
      </c>
      <c r="AA42" s="27">
        <f>IF(B42="","",IF(A42-4&gt;=1,INDEX($D$2:$D$421,A42-4),IF(cyclic="Yes",INDEX($D$2:$D$421,A42-4+n_days),"")))</f>
        <v/>
      </c>
      <c r="AB42" s="27">
        <f>IF(B42="","",IF(A42-5&gt;=1,INDEX($D$2:$D$421,A42-5),IF(cyclic="Yes",INDEX($D$2:$D$421,A42-5+n_days),"")))</f>
        <v/>
      </c>
      <c r="AC42" s="27">
        <f>IF(B42="","",IF(A42-6&gt;=1,INDEX($D$2:$D$421,A42-6),IF(cyclic="Yes",INDEX($D$2:$D$421,A42-6+n_days),"")))</f>
        <v/>
      </c>
      <c r="AD42" s="27">
        <f>IF(B42="","",IF(A42-7&gt;=1,INDEX($D$2:$D$421,A42-7),IF(cyclic="Yes",INDEX($D$2:$D$421,A42-7+n_days),"")))</f>
        <v/>
      </c>
      <c r="AF42">
        <f>IF(B42="","",IFERROR(MATCH(B42-0.5,INDEX(Hourly!$G$2:$G$10001,1):INDEX(Hourly!$G$2:$G$10001,n_rows),1),0)+1)</f>
        <v/>
      </c>
      <c r="AG42">
        <f>IF(B42="","",IFERROR(MATCH(B42,INDEX(Hourly!$G$2:$G$10001,1):INDEX(Hourly!$G$2:$G$10001,n_rows),1),0))</f>
        <v/>
      </c>
    </row>
    <row r="43">
      <c r="A43" t="n">
        <v>42</v>
      </c>
      <c r="B43" s="26">
        <f>IF(A43&lt;=n_days,first_day+A43-1,"")</f>
        <v/>
      </c>
      <c r="C43">
        <f>IF(B43="","",MAX(0,AG43-AF43+1))</f>
        <v/>
      </c>
      <c r="D43" s="27">
        <f>IF(B43="","",IF(C43&gt;=18,AVERAGE(INDEX(Hourly!$E$2:$E$10001,AF43):INDEX(Hourly!$E$2:$E$10001,AG43)),""))</f>
        <v/>
      </c>
      <c r="E43" s="27">
        <f>IF(OR(B43="",N(C43)=0),"",MIN(INDEX(Hourly!$E$2:$E$10001,AF43):INDEX(Hourly!$E$2:$E$10001,AG43)))</f>
        <v/>
      </c>
      <c r="F43" s="27">
        <f>IF(OR(B43="",N(C43)=0),"",MAX(INDEX(Hourly!$E$2:$E$10001,AF43):INDEX(Hourly!$E$2:$E$10001,AG43)))</f>
        <v/>
      </c>
      <c r="G43" s="27">
        <f>IF(E43="","",F43-E43)</f>
        <v/>
      </c>
      <c r="H43" s="27">
        <f>IF(B43="","",IF(COUNT(X43:AD43)=7,SUMPRODUCT(X43:AD43,rm_weights)/SUM(rm_weights),""))</f>
        <v/>
      </c>
      <c r="I43" s="27">
        <f>IF(B43="","",IF(trm_method="7-day approximation",H43,IF(AND(ISNUMBER(I42),ISNUMBER(D42)),(1-alpha)*D42+alpha*I42,H43)))</f>
        <v/>
      </c>
      <c r="J43" s="27">
        <f>IF(ISNUMBER(I43),0.33*IF(clamp_trm="Yes",MIN(MAX(I43,10),30),I43)+18.8,"")</f>
        <v/>
      </c>
      <c r="K43" s="27">
        <f>IF(J43="","",J43+cat_offset)</f>
        <v/>
      </c>
      <c r="L43">
        <f>IF(B43="","",IF(AND(MONTH(B43)*100+DAY(B43)&gt;=season_lo,MONTH(B43)*100+DAY(B43)&lt;=season_hi),1,0))</f>
        <v/>
      </c>
      <c r="M43" s="27">
        <f>IF(N(C43)=0,IF(B43="","",0),SUM(INDEX(Hourly!$L$2:$L$10001,AF43):INDEX(Hourly!$L$2:$L$10001,AG43)))</f>
        <v/>
      </c>
      <c r="N43" s="27">
        <f>IF(N(C43)=0,IF(B43="","",0),SUM(INDEX(Hourly!$M$2:$M$10001,AF43):INDEX(Hourly!$M$2:$M$10001,AG43)))</f>
        <v/>
      </c>
      <c r="O43" s="27">
        <f>IF(N(C43)=0,IF(B43="","",0),SUM(INDEX(Hourly!$N$2:$N$10001,AF43):INDEX(Hourly!$N$2:$N$10001,AG43)))</f>
        <v/>
      </c>
      <c r="P43" s="27">
        <f>IF(N(C43)=0,IF(B43="","",0),SUM(INDEX(Hourly!$P$2:$P$10001,AF43):INDEX(Hourly!$P$2:$P$10001,AG43)))</f>
        <v/>
      </c>
      <c r="Q43">
        <f>IF(L43=1,IF(M43&gt;event_min,1,0),0)</f>
        <v/>
      </c>
      <c r="R43">
        <f>IF(Q43=1,N(R42)+1,0)</f>
        <v/>
      </c>
      <c r="S43" s="27">
        <f>IF(Q43=1,N(S42)+M43,0)</f>
        <v/>
      </c>
      <c r="T43">
        <f>IF(R43=1,1,0)</f>
        <v/>
      </c>
      <c r="U43">
        <f>IF(AND(L43=1,ISNUMBER(F43)),IF(F43&gt;=hot_thr,1,0),0)</f>
        <v/>
      </c>
      <c r="V43">
        <f>IF(AND(L43=1,ISNUMBER(E43)),IF(E43&gt;=night_thr,1,0),0)</f>
        <v/>
      </c>
      <c r="X43" s="27">
        <f>IF(B43="","",IF(A43-1&gt;=1,INDEX($D$2:$D$421,A43-1),IF(cyclic="Yes",INDEX($D$2:$D$421,A43-1+n_days),"")))</f>
        <v/>
      </c>
      <c r="Y43" s="27">
        <f>IF(B43="","",IF(A43-2&gt;=1,INDEX($D$2:$D$421,A43-2),IF(cyclic="Yes",INDEX($D$2:$D$421,A43-2+n_days),"")))</f>
        <v/>
      </c>
      <c r="Z43" s="27">
        <f>IF(B43="","",IF(A43-3&gt;=1,INDEX($D$2:$D$421,A43-3),IF(cyclic="Yes",INDEX($D$2:$D$421,A43-3+n_days),"")))</f>
        <v/>
      </c>
      <c r="AA43" s="27">
        <f>IF(B43="","",IF(A43-4&gt;=1,INDEX($D$2:$D$421,A43-4),IF(cyclic="Yes",INDEX($D$2:$D$421,A43-4+n_days),"")))</f>
        <v/>
      </c>
      <c r="AB43" s="27">
        <f>IF(B43="","",IF(A43-5&gt;=1,INDEX($D$2:$D$421,A43-5),IF(cyclic="Yes",INDEX($D$2:$D$421,A43-5+n_days),"")))</f>
        <v/>
      </c>
      <c r="AC43" s="27">
        <f>IF(B43="","",IF(A43-6&gt;=1,INDEX($D$2:$D$421,A43-6),IF(cyclic="Yes",INDEX($D$2:$D$421,A43-6+n_days),"")))</f>
        <v/>
      </c>
      <c r="AD43" s="27">
        <f>IF(B43="","",IF(A43-7&gt;=1,INDEX($D$2:$D$421,A43-7),IF(cyclic="Yes",INDEX($D$2:$D$421,A43-7+n_days),"")))</f>
        <v/>
      </c>
      <c r="AF43">
        <f>IF(B43="","",IFERROR(MATCH(B43-0.5,INDEX(Hourly!$G$2:$G$10001,1):INDEX(Hourly!$G$2:$G$10001,n_rows),1),0)+1)</f>
        <v/>
      </c>
      <c r="AG43">
        <f>IF(B43="","",IFERROR(MATCH(B43,INDEX(Hourly!$G$2:$G$10001,1):INDEX(Hourly!$G$2:$G$10001,n_rows),1),0))</f>
        <v/>
      </c>
    </row>
    <row r="44">
      <c r="A44" t="n">
        <v>43</v>
      </c>
      <c r="B44" s="26">
        <f>IF(A44&lt;=n_days,first_day+A44-1,"")</f>
        <v/>
      </c>
      <c r="C44">
        <f>IF(B44="","",MAX(0,AG44-AF44+1))</f>
        <v/>
      </c>
      <c r="D44" s="27">
        <f>IF(B44="","",IF(C44&gt;=18,AVERAGE(INDEX(Hourly!$E$2:$E$10001,AF44):INDEX(Hourly!$E$2:$E$10001,AG44)),""))</f>
        <v/>
      </c>
      <c r="E44" s="27">
        <f>IF(OR(B44="",N(C44)=0),"",MIN(INDEX(Hourly!$E$2:$E$10001,AF44):INDEX(Hourly!$E$2:$E$10001,AG44)))</f>
        <v/>
      </c>
      <c r="F44" s="27">
        <f>IF(OR(B44="",N(C44)=0),"",MAX(INDEX(Hourly!$E$2:$E$10001,AF44):INDEX(Hourly!$E$2:$E$10001,AG44)))</f>
        <v/>
      </c>
      <c r="G44" s="27">
        <f>IF(E44="","",F44-E44)</f>
        <v/>
      </c>
      <c r="H44" s="27">
        <f>IF(B44="","",IF(COUNT(X44:AD44)=7,SUMPRODUCT(X44:AD44,rm_weights)/SUM(rm_weights),""))</f>
        <v/>
      </c>
      <c r="I44" s="27">
        <f>IF(B44="","",IF(trm_method="7-day approximation",H44,IF(AND(ISNUMBER(I43),ISNUMBER(D43)),(1-alpha)*D43+alpha*I43,H44)))</f>
        <v/>
      </c>
      <c r="J44" s="27">
        <f>IF(ISNUMBER(I44),0.33*IF(clamp_trm="Yes",MIN(MAX(I44,10),30),I44)+18.8,"")</f>
        <v/>
      </c>
      <c r="K44" s="27">
        <f>IF(J44="","",J44+cat_offset)</f>
        <v/>
      </c>
      <c r="L44">
        <f>IF(B44="","",IF(AND(MONTH(B44)*100+DAY(B44)&gt;=season_lo,MONTH(B44)*100+DAY(B44)&lt;=season_hi),1,0))</f>
        <v/>
      </c>
      <c r="M44" s="27">
        <f>IF(N(C44)=0,IF(B44="","",0),SUM(INDEX(Hourly!$L$2:$L$10001,AF44):INDEX(Hourly!$L$2:$L$10001,AG44)))</f>
        <v/>
      </c>
      <c r="N44" s="27">
        <f>IF(N(C44)=0,IF(B44="","",0),SUM(INDEX(Hourly!$M$2:$M$10001,AF44):INDEX(Hourly!$M$2:$M$10001,AG44)))</f>
        <v/>
      </c>
      <c r="O44" s="27">
        <f>IF(N(C44)=0,IF(B44="","",0),SUM(INDEX(Hourly!$N$2:$N$10001,AF44):INDEX(Hourly!$N$2:$N$10001,AG44)))</f>
        <v/>
      </c>
      <c r="P44" s="27">
        <f>IF(N(C44)=0,IF(B44="","",0),SUM(INDEX(Hourly!$P$2:$P$10001,AF44):INDEX(Hourly!$P$2:$P$10001,AG44)))</f>
        <v/>
      </c>
      <c r="Q44">
        <f>IF(L44=1,IF(M44&gt;event_min,1,0),0)</f>
        <v/>
      </c>
      <c r="R44">
        <f>IF(Q44=1,N(R43)+1,0)</f>
        <v/>
      </c>
      <c r="S44" s="27">
        <f>IF(Q44=1,N(S43)+M44,0)</f>
        <v/>
      </c>
      <c r="T44">
        <f>IF(R44=1,1,0)</f>
        <v/>
      </c>
      <c r="U44">
        <f>IF(AND(L44=1,ISNUMBER(F44)),IF(F44&gt;=hot_thr,1,0),0)</f>
        <v/>
      </c>
      <c r="V44">
        <f>IF(AND(L44=1,ISNUMBER(E44)),IF(E44&gt;=night_thr,1,0),0)</f>
        <v/>
      </c>
      <c r="X44" s="27">
        <f>IF(B44="","",IF(A44-1&gt;=1,INDEX($D$2:$D$421,A44-1),IF(cyclic="Yes",INDEX($D$2:$D$421,A44-1+n_days),"")))</f>
        <v/>
      </c>
      <c r="Y44" s="27">
        <f>IF(B44="","",IF(A44-2&gt;=1,INDEX($D$2:$D$421,A44-2),IF(cyclic="Yes",INDEX($D$2:$D$421,A44-2+n_days),"")))</f>
        <v/>
      </c>
      <c r="Z44" s="27">
        <f>IF(B44="","",IF(A44-3&gt;=1,INDEX($D$2:$D$421,A44-3),IF(cyclic="Yes",INDEX($D$2:$D$421,A44-3+n_days),"")))</f>
        <v/>
      </c>
      <c r="AA44" s="27">
        <f>IF(B44="","",IF(A44-4&gt;=1,INDEX($D$2:$D$421,A44-4),IF(cyclic="Yes",INDEX($D$2:$D$421,A44-4+n_days),"")))</f>
        <v/>
      </c>
      <c r="AB44" s="27">
        <f>IF(B44="","",IF(A44-5&gt;=1,INDEX($D$2:$D$421,A44-5),IF(cyclic="Yes",INDEX($D$2:$D$421,A44-5+n_days),"")))</f>
        <v/>
      </c>
      <c r="AC44" s="27">
        <f>IF(B44="","",IF(A44-6&gt;=1,INDEX($D$2:$D$421,A44-6),IF(cyclic="Yes",INDEX($D$2:$D$421,A44-6+n_days),"")))</f>
        <v/>
      </c>
      <c r="AD44" s="27">
        <f>IF(B44="","",IF(A44-7&gt;=1,INDEX($D$2:$D$421,A44-7),IF(cyclic="Yes",INDEX($D$2:$D$421,A44-7+n_days),"")))</f>
        <v/>
      </c>
      <c r="AF44">
        <f>IF(B44="","",IFERROR(MATCH(B44-0.5,INDEX(Hourly!$G$2:$G$10001,1):INDEX(Hourly!$G$2:$G$10001,n_rows),1),0)+1)</f>
        <v/>
      </c>
      <c r="AG44">
        <f>IF(B44="","",IFERROR(MATCH(B44,INDEX(Hourly!$G$2:$G$10001,1):INDEX(Hourly!$G$2:$G$10001,n_rows),1),0))</f>
        <v/>
      </c>
    </row>
    <row r="45">
      <c r="A45" t="n">
        <v>44</v>
      </c>
      <c r="B45" s="26">
        <f>IF(A45&lt;=n_days,first_day+A45-1,"")</f>
        <v/>
      </c>
      <c r="C45">
        <f>IF(B45="","",MAX(0,AG45-AF45+1))</f>
        <v/>
      </c>
      <c r="D45" s="27">
        <f>IF(B45="","",IF(C45&gt;=18,AVERAGE(INDEX(Hourly!$E$2:$E$10001,AF45):INDEX(Hourly!$E$2:$E$10001,AG45)),""))</f>
        <v/>
      </c>
      <c r="E45" s="27">
        <f>IF(OR(B45="",N(C45)=0),"",MIN(INDEX(Hourly!$E$2:$E$10001,AF45):INDEX(Hourly!$E$2:$E$10001,AG45)))</f>
        <v/>
      </c>
      <c r="F45" s="27">
        <f>IF(OR(B45="",N(C45)=0),"",MAX(INDEX(Hourly!$E$2:$E$10001,AF45):INDEX(Hourly!$E$2:$E$10001,AG45)))</f>
        <v/>
      </c>
      <c r="G45" s="27">
        <f>IF(E45="","",F45-E45)</f>
        <v/>
      </c>
      <c r="H45" s="27">
        <f>IF(B45="","",IF(COUNT(X45:AD45)=7,SUMPRODUCT(X45:AD45,rm_weights)/SUM(rm_weights),""))</f>
        <v/>
      </c>
      <c r="I45" s="27">
        <f>IF(B45="","",IF(trm_method="7-day approximation",H45,IF(AND(ISNUMBER(I44),ISNUMBER(D44)),(1-alpha)*D44+alpha*I44,H45)))</f>
        <v/>
      </c>
      <c r="J45" s="27">
        <f>IF(ISNUMBER(I45),0.33*IF(clamp_trm="Yes",MIN(MAX(I45,10),30),I45)+18.8,"")</f>
        <v/>
      </c>
      <c r="K45" s="27">
        <f>IF(J45="","",J45+cat_offset)</f>
        <v/>
      </c>
      <c r="L45">
        <f>IF(B45="","",IF(AND(MONTH(B45)*100+DAY(B45)&gt;=season_lo,MONTH(B45)*100+DAY(B45)&lt;=season_hi),1,0))</f>
        <v/>
      </c>
      <c r="M45" s="27">
        <f>IF(N(C45)=0,IF(B45="","",0),SUM(INDEX(Hourly!$L$2:$L$10001,AF45):INDEX(Hourly!$L$2:$L$10001,AG45)))</f>
        <v/>
      </c>
      <c r="N45" s="27">
        <f>IF(N(C45)=0,IF(B45="","",0),SUM(INDEX(Hourly!$M$2:$M$10001,AF45):INDEX(Hourly!$M$2:$M$10001,AG45)))</f>
        <v/>
      </c>
      <c r="O45" s="27">
        <f>IF(N(C45)=0,IF(B45="","",0),SUM(INDEX(Hourly!$N$2:$N$10001,AF45):INDEX(Hourly!$N$2:$N$10001,AG45)))</f>
        <v/>
      </c>
      <c r="P45" s="27">
        <f>IF(N(C45)=0,IF(B45="","",0),SUM(INDEX(Hourly!$P$2:$P$10001,AF45):INDEX(Hourly!$P$2:$P$10001,AG45)))</f>
        <v/>
      </c>
      <c r="Q45">
        <f>IF(L45=1,IF(M45&gt;event_min,1,0),0)</f>
        <v/>
      </c>
      <c r="R45">
        <f>IF(Q45=1,N(R44)+1,0)</f>
        <v/>
      </c>
      <c r="S45" s="27">
        <f>IF(Q45=1,N(S44)+M45,0)</f>
        <v/>
      </c>
      <c r="T45">
        <f>IF(R45=1,1,0)</f>
        <v/>
      </c>
      <c r="U45">
        <f>IF(AND(L45=1,ISNUMBER(F45)),IF(F45&gt;=hot_thr,1,0),0)</f>
        <v/>
      </c>
      <c r="V45">
        <f>IF(AND(L45=1,ISNUMBER(E45)),IF(E45&gt;=night_thr,1,0),0)</f>
        <v/>
      </c>
      <c r="X45" s="27">
        <f>IF(B45="","",IF(A45-1&gt;=1,INDEX($D$2:$D$421,A45-1),IF(cyclic="Yes",INDEX($D$2:$D$421,A45-1+n_days),"")))</f>
        <v/>
      </c>
      <c r="Y45" s="27">
        <f>IF(B45="","",IF(A45-2&gt;=1,INDEX($D$2:$D$421,A45-2),IF(cyclic="Yes",INDEX($D$2:$D$421,A45-2+n_days),"")))</f>
        <v/>
      </c>
      <c r="Z45" s="27">
        <f>IF(B45="","",IF(A45-3&gt;=1,INDEX($D$2:$D$421,A45-3),IF(cyclic="Yes",INDEX($D$2:$D$421,A45-3+n_days),"")))</f>
        <v/>
      </c>
      <c r="AA45" s="27">
        <f>IF(B45="","",IF(A45-4&gt;=1,INDEX($D$2:$D$421,A45-4),IF(cyclic="Yes",INDEX($D$2:$D$421,A45-4+n_days),"")))</f>
        <v/>
      </c>
      <c r="AB45" s="27">
        <f>IF(B45="","",IF(A45-5&gt;=1,INDEX($D$2:$D$421,A45-5),IF(cyclic="Yes",INDEX($D$2:$D$421,A45-5+n_days),"")))</f>
        <v/>
      </c>
      <c r="AC45" s="27">
        <f>IF(B45="","",IF(A45-6&gt;=1,INDEX($D$2:$D$421,A45-6),IF(cyclic="Yes",INDEX($D$2:$D$421,A45-6+n_days),"")))</f>
        <v/>
      </c>
      <c r="AD45" s="27">
        <f>IF(B45="","",IF(A45-7&gt;=1,INDEX($D$2:$D$421,A45-7),IF(cyclic="Yes",INDEX($D$2:$D$421,A45-7+n_days),"")))</f>
        <v/>
      </c>
      <c r="AF45">
        <f>IF(B45="","",IFERROR(MATCH(B45-0.5,INDEX(Hourly!$G$2:$G$10001,1):INDEX(Hourly!$G$2:$G$10001,n_rows),1),0)+1)</f>
        <v/>
      </c>
      <c r="AG45">
        <f>IF(B45="","",IFERROR(MATCH(B45,INDEX(Hourly!$G$2:$G$10001,1):INDEX(Hourly!$G$2:$G$10001,n_rows),1),0))</f>
        <v/>
      </c>
    </row>
    <row r="46">
      <c r="A46" t="n">
        <v>45</v>
      </c>
      <c r="B46" s="26">
        <f>IF(A46&lt;=n_days,first_day+A46-1,"")</f>
        <v/>
      </c>
      <c r="C46">
        <f>IF(B46="","",MAX(0,AG46-AF46+1))</f>
        <v/>
      </c>
      <c r="D46" s="27">
        <f>IF(B46="","",IF(C46&gt;=18,AVERAGE(INDEX(Hourly!$E$2:$E$10001,AF46):INDEX(Hourly!$E$2:$E$10001,AG46)),""))</f>
        <v/>
      </c>
      <c r="E46" s="27">
        <f>IF(OR(B46="",N(C46)=0),"",MIN(INDEX(Hourly!$E$2:$E$10001,AF46):INDEX(Hourly!$E$2:$E$10001,AG46)))</f>
        <v/>
      </c>
      <c r="F46" s="27">
        <f>IF(OR(B46="",N(C46)=0),"",MAX(INDEX(Hourly!$E$2:$E$10001,AF46):INDEX(Hourly!$E$2:$E$10001,AG46)))</f>
        <v/>
      </c>
      <c r="G46" s="27">
        <f>IF(E46="","",F46-E46)</f>
        <v/>
      </c>
      <c r="H46" s="27">
        <f>IF(B46="","",IF(COUNT(X46:AD46)=7,SUMPRODUCT(X46:AD46,rm_weights)/SUM(rm_weights),""))</f>
        <v/>
      </c>
      <c r="I46" s="27">
        <f>IF(B46="","",IF(trm_method="7-day approximation",H46,IF(AND(ISNUMBER(I45),ISNUMBER(D45)),(1-alpha)*D45+alpha*I45,H46)))</f>
        <v/>
      </c>
      <c r="J46" s="27">
        <f>IF(ISNUMBER(I46),0.33*IF(clamp_trm="Yes",MIN(MAX(I46,10),30),I46)+18.8,"")</f>
        <v/>
      </c>
      <c r="K46" s="27">
        <f>IF(J46="","",J46+cat_offset)</f>
        <v/>
      </c>
      <c r="L46">
        <f>IF(B46="","",IF(AND(MONTH(B46)*100+DAY(B46)&gt;=season_lo,MONTH(B46)*100+DAY(B46)&lt;=season_hi),1,0))</f>
        <v/>
      </c>
      <c r="M46" s="27">
        <f>IF(N(C46)=0,IF(B46="","",0),SUM(INDEX(Hourly!$L$2:$L$10001,AF46):INDEX(Hourly!$L$2:$L$10001,AG46)))</f>
        <v/>
      </c>
      <c r="N46" s="27">
        <f>IF(N(C46)=0,IF(B46="","",0),SUM(INDEX(Hourly!$M$2:$M$10001,AF46):INDEX(Hourly!$M$2:$M$10001,AG46)))</f>
        <v/>
      </c>
      <c r="O46" s="27">
        <f>IF(N(C46)=0,IF(B46="","",0),SUM(INDEX(Hourly!$N$2:$N$10001,AF46):INDEX(Hourly!$N$2:$N$10001,AG46)))</f>
        <v/>
      </c>
      <c r="P46" s="27">
        <f>IF(N(C46)=0,IF(B46="","",0),SUM(INDEX(Hourly!$P$2:$P$10001,AF46):INDEX(Hourly!$P$2:$P$10001,AG46)))</f>
        <v/>
      </c>
      <c r="Q46">
        <f>IF(L46=1,IF(M46&gt;event_min,1,0),0)</f>
        <v/>
      </c>
      <c r="R46">
        <f>IF(Q46=1,N(R45)+1,0)</f>
        <v/>
      </c>
      <c r="S46" s="27">
        <f>IF(Q46=1,N(S45)+M46,0)</f>
        <v/>
      </c>
      <c r="T46">
        <f>IF(R46=1,1,0)</f>
        <v/>
      </c>
      <c r="U46">
        <f>IF(AND(L46=1,ISNUMBER(F46)),IF(F46&gt;=hot_thr,1,0),0)</f>
        <v/>
      </c>
      <c r="V46">
        <f>IF(AND(L46=1,ISNUMBER(E46)),IF(E46&gt;=night_thr,1,0),0)</f>
        <v/>
      </c>
      <c r="X46" s="27">
        <f>IF(B46="","",IF(A46-1&gt;=1,INDEX($D$2:$D$421,A46-1),IF(cyclic="Yes",INDEX($D$2:$D$421,A46-1+n_days),"")))</f>
        <v/>
      </c>
      <c r="Y46" s="27">
        <f>IF(B46="","",IF(A46-2&gt;=1,INDEX($D$2:$D$421,A46-2),IF(cyclic="Yes",INDEX($D$2:$D$421,A46-2+n_days),"")))</f>
        <v/>
      </c>
      <c r="Z46" s="27">
        <f>IF(B46="","",IF(A46-3&gt;=1,INDEX($D$2:$D$421,A46-3),IF(cyclic="Yes",INDEX($D$2:$D$421,A46-3+n_days),"")))</f>
        <v/>
      </c>
      <c r="AA46" s="27">
        <f>IF(B46="","",IF(A46-4&gt;=1,INDEX($D$2:$D$421,A46-4),IF(cyclic="Yes",INDEX($D$2:$D$421,A46-4+n_days),"")))</f>
        <v/>
      </c>
      <c r="AB46" s="27">
        <f>IF(B46="","",IF(A46-5&gt;=1,INDEX($D$2:$D$421,A46-5),IF(cyclic="Yes",INDEX($D$2:$D$421,A46-5+n_days),"")))</f>
        <v/>
      </c>
      <c r="AC46" s="27">
        <f>IF(B46="","",IF(A46-6&gt;=1,INDEX($D$2:$D$421,A46-6),IF(cyclic="Yes",INDEX($D$2:$D$421,A46-6+n_days),"")))</f>
        <v/>
      </c>
      <c r="AD46" s="27">
        <f>IF(B46="","",IF(A46-7&gt;=1,INDEX($D$2:$D$421,A46-7),IF(cyclic="Yes",INDEX($D$2:$D$421,A46-7+n_days),"")))</f>
        <v/>
      </c>
      <c r="AF46">
        <f>IF(B46="","",IFERROR(MATCH(B46-0.5,INDEX(Hourly!$G$2:$G$10001,1):INDEX(Hourly!$G$2:$G$10001,n_rows),1),0)+1)</f>
        <v/>
      </c>
      <c r="AG46">
        <f>IF(B46="","",IFERROR(MATCH(B46,INDEX(Hourly!$G$2:$G$10001,1):INDEX(Hourly!$G$2:$G$10001,n_rows),1),0))</f>
        <v/>
      </c>
    </row>
    <row r="47">
      <c r="A47" t="n">
        <v>46</v>
      </c>
      <c r="B47" s="26">
        <f>IF(A47&lt;=n_days,first_day+A47-1,"")</f>
        <v/>
      </c>
      <c r="C47">
        <f>IF(B47="","",MAX(0,AG47-AF47+1))</f>
        <v/>
      </c>
      <c r="D47" s="27">
        <f>IF(B47="","",IF(C47&gt;=18,AVERAGE(INDEX(Hourly!$E$2:$E$10001,AF47):INDEX(Hourly!$E$2:$E$10001,AG47)),""))</f>
        <v/>
      </c>
      <c r="E47" s="27">
        <f>IF(OR(B47="",N(C47)=0),"",MIN(INDEX(Hourly!$E$2:$E$10001,AF47):INDEX(Hourly!$E$2:$E$10001,AG47)))</f>
        <v/>
      </c>
      <c r="F47" s="27">
        <f>IF(OR(B47="",N(C47)=0),"",MAX(INDEX(Hourly!$E$2:$E$10001,AF47):INDEX(Hourly!$E$2:$E$10001,AG47)))</f>
        <v/>
      </c>
      <c r="G47" s="27">
        <f>IF(E47="","",F47-E47)</f>
        <v/>
      </c>
      <c r="H47" s="27">
        <f>IF(B47="","",IF(COUNT(X47:AD47)=7,SUMPRODUCT(X47:AD47,rm_weights)/SUM(rm_weights),""))</f>
        <v/>
      </c>
      <c r="I47" s="27">
        <f>IF(B47="","",IF(trm_method="7-day approximation",H47,IF(AND(ISNUMBER(I46),ISNUMBER(D46)),(1-alpha)*D46+alpha*I46,H47)))</f>
        <v/>
      </c>
      <c r="J47" s="27">
        <f>IF(ISNUMBER(I47),0.33*IF(clamp_trm="Yes",MIN(MAX(I47,10),30),I47)+18.8,"")</f>
        <v/>
      </c>
      <c r="K47" s="27">
        <f>IF(J47="","",J47+cat_offset)</f>
        <v/>
      </c>
      <c r="L47">
        <f>IF(B47="","",IF(AND(MONTH(B47)*100+DAY(B47)&gt;=season_lo,MONTH(B47)*100+DAY(B47)&lt;=season_hi),1,0))</f>
        <v/>
      </c>
      <c r="M47" s="27">
        <f>IF(N(C47)=0,IF(B47="","",0),SUM(INDEX(Hourly!$L$2:$L$10001,AF47):INDEX(Hourly!$L$2:$L$10001,AG47)))</f>
        <v/>
      </c>
      <c r="N47" s="27">
        <f>IF(N(C47)=0,IF(B47="","",0),SUM(INDEX(Hourly!$M$2:$M$10001,AF47):INDEX(Hourly!$M$2:$M$10001,AG47)))</f>
        <v/>
      </c>
      <c r="O47" s="27">
        <f>IF(N(C47)=0,IF(B47="","",0),SUM(INDEX(Hourly!$N$2:$N$10001,AF47):INDEX(Hourly!$N$2:$N$10001,AG47)))</f>
        <v/>
      </c>
      <c r="P47" s="27">
        <f>IF(N(C47)=0,IF(B47="","",0),SUM(INDEX(Hourly!$P$2:$P$10001,AF47):INDEX(Hourly!$P$2:$P$10001,AG47)))</f>
        <v/>
      </c>
      <c r="Q47">
        <f>IF(L47=1,IF(M47&gt;event_min,1,0),0)</f>
        <v/>
      </c>
      <c r="R47">
        <f>IF(Q47=1,N(R46)+1,0)</f>
        <v/>
      </c>
      <c r="S47" s="27">
        <f>IF(Q47=1,N(S46)+M47,0)</f>
        <v/>
      </c>
      <c r="T47">
        <f>IF(R47=1,1,0)</f>
        <v/>
      </c>
      <c r="U47">
        <f>IF(AND(L47=1,ISNUMBER(F47)),IF(F47&gt;=hot_thr,1,0),0)</f>
        <v/>
      </c>
      <c r="V47">
        <f>IF(AND(L47=1,ISNUMBER(E47)),IF(E47&gt;=night_thr,1,0),0)</f>
        <v/>
      </c>
      <c r="X47" s="27">
        <f>IF(B47="","",IF(A47-1&gt;=1,INDEX($D$2:$D$421,A47-1),IF(cyclic="Yes",INDEX($D$2:$D$421,A47-1+n_days),"")))</f>
        <v/>
      </c>
      <c r="Y47" s="27">
        <f>IF(B47="","",IF(A47-2&gt;=1,INDEX($D$2:$D$421,A47-2),IF(cyclic="Yes",INDEX($D$2:$D$421,A47-2+n_days),"")))</f>
        <v/>
      </c>
      <c r="Z47" s="27">
        <f>IF(B47="","",IF(A47-3&gt;=1,INDEX($D$2:$D$421,A47-3),IF(cyclic="Yes",INDEX($D$2:$D$421,A47-3+n_days),"")))</f>
        <v/>
      </c>
      <c r="AA47" s="27">
        <f>IF(B47="","",IF(A47-4&gt;=1,INDEX($D$2:$D$421,A47-4),IF(cyclic="Yes",INDEX($D$2:$D$421,A47-4+n_days),"")))</f>
        <v/>
      </c>
      <c r="AB47" s="27">
        <f>IF(B47="","",IF(A47-5&gt;=1,INDEX($D$2:$D$421,A47-5),IF(cyclic="Yes",INDEX($D$2:$D$421,A47-5+n_days),"")))</f>
        <v/>
      </c>
      <c r="AC47" s="27">
        <f>IF(B47="","",IF(A47-6&gt;=1,INDEX($D$2:$D$421,A47-6),IF(cyclic="Yes",INDEX($D$2:$D$421,A47-6+n_days),"")))</f>
        <v/>
      </c>
      <c r="AD47" s="27">
        <f>IF(B47="","",IF(A47-7&gt;=1,INDEX($D$2:$D$421,A47-7),IF(cyclic="Yes",INDEX($D$2:$D$421,A47-7+n_days),"")))</f>
        <v/>
      </c>
      <c r="AF47">
        <f>IF(B47="","",IFERROR(MATCH(B47-0.5,INDEX(Hourly!$G$2:$G$10001,1):INDEX(Hourly!$G$2:$G$10001,n_rows),1),0)+1)</f>
        <v/>
      </c>
      <c r="AG47">
        <f>IF(B47="","",IFERROR(MATCH(B47,INDEX(Hourly!$G$2:$G$10001,1):INDEX(Hourly!$G$2:$G$10001,n_rows),1),0))</f>
        <v/>
      </c>
    </row>
    <row r="48">
      <c r="A48" t="n">
        <v>47</v>
      </c>
      <c r="B48" s="26">
        <f>IF(A48&lt;=n_days,first_day+A48-1,"")</f>
        <v/>
      </c>
      <c r="C48">
        <f>IF(B48="","",MAX(0,AG48-AF48+1))</f>
        <v/>
      </c>
      <c r="D48" s="27">
        <f>IF(B48="","",IF(C48&gt;=18,AVERAGE(INDEX(Hourly!$E$2:$E$10001,AF48):INDEX(Hourly!$E$2:$E$10001,AG48)),""))</f>
        <v/>
      </c>
      <c r="E48" s="27">
        <f>IF(OR(B48="",N(C48)=0),"",MIN(INDEX(Hourly!$E$2:$E$10001,AF48):INDEX(Hourly!$E$2:$E$10001,AG48)))</f>
        <v/>
      </c>
      <c r="F48" s="27">
        <f>IF(OR(B48="",N(C48)=0),"",MAX(INDEX(Hourly!$E$2:$E$10001,AF48):INDEX(Hourly!$E$2:$E$10001,AG48)))</f>
        <v/>
      </c>
      <c r="G48" s="27">
        <f>IF(E48="","",F48-E48)</f>
        <v/>
      </c>
      <c r="H48" s="27">
        <f>IF(B48="","",IF(COUNT(X48:AD48)=7,SUMPRODUCT(X48:AD48,rm_weights)/SUM(rm_weights),""))</f>
        <v/>
      </c>
      <c r="I48" s="27">
        <f>IF(B48="","",IF(trm_method="7-day approximation",H48,IF(AND(ISNUMBER(I47),ISNUMBER(D47)),(1-alpha)*D47+alpha*I47,H48)))</f>
        <v/>
      </c>
      <c r="J48" s="27">
        <f>IF(ISNUMBER(I48),0.33*IF(clamp_trm="Yes",MIN(MAX(I48,10),30),I48)+18.8,"")</f>
        <v/>
      </c>
      <c r="K48" s="27">
        <f>IF(J48="","",J48+cat_offset)</f>
        <v/>
      </c>
      <c r="L48">
        <f>IF(B48="","",IF(AND(MONTH(B48)*100+DAY(B48)&gt;=season_lo,MONTH(B48)*100+DAY(B48)&lt;=season_hi),1,0))</f>
        <v/>
      </c>
      <c r="M48" s="27">
        <f>IF(N(C48)=0,IF(B48="","",0),SUM(INDEX(Hourly!$L$2:$L$10001,AF48):INDEX(Hourly!$L$2:$L$10001,AG48)))</f>
        <v/>
      </c>
      <c r="N48" s="27">
        <f>IF(N(C48)=0,IF(B48="","",0),SUM(INDEX(Hourly!$M$2:$M$10001,AF48):INDEX(Hourly!$M$2:$M$10001,AG48)))</f>
        <v/>
      </c>
      <c r="O48" s="27">
        <f>IF(N(C48)=0,IF(B48="","",0),SUM(INDEX(Hourly!$N$2:$N$10001,AF48):INDEX(Hourly!$N$2:$N$10001,AG48)))</f>
        <v/>
      </c>
      <c r="P48" s="27">
        <f>IF(N(C48)=0,IF(B48="","",0),SUM(INDEX(Hourly!$P$2:$P$10001,AF48):INDEX(Hourly!$P$2:$P$10001,AG48)))</f>
        <v/>
      </c>
      <c r="Q48">
        <f>IF(L48=1,IF(M48&gt;event_min,1,0),0)</f>
        <v/>
      </c>
      <c r="R48">
        <f>IF(Q48=1,N(R47)+1,0)</f>
        <v/>
      </c>
      <c r="S48" s="27">
        <f>IF(Q48=1,N(S47)+M48,0)</f>
        <v/>
      </c>
      <c r="T48">
        <f>IF(R48=1,1,0)</f>
        <v/>
      </c>
      <c r="U48">
        <f>IF(AND(L48=1,ISNUMBER(F48)),IF(F48&gt;=hot_thr,1,0),0)</f>
        <v/>
      </c>
      <c r="V48">
        <f>IF(AND(L48=1,ISNUMBER(E48)),IF(E48&gt;=night_thr,1,0),0)</f>
        <v/>
      </c>
      <c r="X48" s="27">
        <f>IF(B48="","",IF(A48-1&gt;=1,INDEX($D$2:$D$421,A48-1),IF(cyclic="Yes",INDEX($D$2:$D$421,A48-1+n_days),"")))</f>
        <v/>
      </c>
      <c r="Y48" s="27">
        <f>IF(B48="","",IF(A48-2&gt;=1,INDEX($D$2:$D$421,A48-2),IF(cyclic="Yes",INDEX($D$2:$D$421,A48-2+n_days),"")))</f>
        <v/>
      </c>
      <c r="Z48" s="27">
        <f>IF(B48="","",IF(A48-3&gt;=1,INDEX($D$2:$D$421,A48-3),IF(cyclic="Yes",INDEX($D$2:$D$421,A48-3+n_days),"")))</f>
        <v/>
      </c>
      <c r="AA48" s="27">
        <f>IF(B48="","",IF(A48-4&gt;=1,INDEX($D$2:$D$421,A48-4),IF(cyclic="Yes",INDEX($D$2:$D$421,A48-4+n_days),"")))</f>
        <v/>
      </c>
      <c r="AB48" s="27">
        <f>IF(B48="","",IF(A48-5&gt;=1,INDEX($D$2:$D$421,A48-5),IF(cyclic="Yes",INDEX($D$2:$D$421,A48-5+n_days),"")))</f>
        <v/>
      </c>
      <c r="AC48" s="27">
        <f>IF(B48="","",IF(A48-6&gt;=1,INDEX($D$2:$D$421,A48-6),IF(cyclic="Yes",INDEX($D$2:$D$421,A48-6+n_days),"")))</f>
        <v/>
      </c>
      <c r="AD48" s="27">
        <f>IF(B48="","",IF(A48-7&gt;=1,INDEX($D$2:$D$421,A48-7),IF(cyclic="Yes",INDEX($D$2:$D$421,A48-7+n_days),"")))</f>
        <v/>
      </c>
      <c r="AF48">
        <f>IF(B48="","",IFERROR(MATCH(B48-0.5,INDEX(Hourly!$G$2:$G$10001,1):INDEX(Hourly!$G$2:$G$10001,n_rows),1),0)+1)</f>
        <v/>
      </c>
      <c r="AG48">
        <f>IF(B48="","",IFERROR(MATCH(B48,INDEX(Hourly!$G$2:$G$10001,1):INDEX(Hourly!$G$2:$G$10001,n_rows),1),0))</f>
        <v/>
      </c>
    </row>
    <row r="49">
      <c r="A49" t="n">
        <v>48</v>
      </c>
      <c r="B49" s="26">
        <f>IF(A49&lt;=n_days,first_day+A49-1,"")</f>
        <v/>
      </c>
      <c r="C49">
        <f>IF(B49="","",MAX(0,AG49-AF49+1))</f>
        <v/>
      </c>
      <c r="D49" s="27">
        <f>IF(B49="","",IF(C49&gt;=18,AVERAGE(INDEX(Hourly!$E$2:$E$10001,AF49):INDEX(Hourly!$E$2:$E$10001,AG49)),""))</f>
        <v/>
      </c>
      <c r="E49" s="27">
        <f>IF(OR(B49="",N(C49)=0),"",MIN(INDEX(Hourly!$E$2:$E$10001,AF49):INDEX(Hourly!$E$2:$E$10001,AG49)))</f>
        <v/>
      </c>
      <c r="F49" s="27">
        <f>IF(OR(B49="",N(C49)=0),"",MAX(INDEX(Hourly!$E$2:$E$10001,AF49):INDEX(Hourly!$E$2:$E$10001,AG49)))</f>
        <v/>
      </c>
      <c r="G49" s="27">
        <f>IF(E49="","",F49-E49)</f>
        <v/>
      </c>
      <c r="H49" s="27">
        <f>IF(B49="","",IF(COUNT(X49:AD49)=7,SUMPRODUCT(X49:AD49,rm_weights)/SUM(rm_weights),""))</f>
        <v/>
      </c>
      <c r="I49" s="27">
        <f>IF(B49="","",IF(trm_method="7-day approximation",H49,IF(AND(ISNUMBER(I48),ISNUMBER(D48)),(1-alpha)*D48+alpha*I48,H49)))</f>
        <v/>
      </c>
      <c r="J49" s="27">
        <f>IF(ISNUMBER(I49),0.33*IF(clamp_trm="Yes",MIN(MAX(I49,10),30),I49)+18.8,"")</f>
        <v/>
      </c>
      <c r="K49" s="27">
        <f>IF(J49="","",J49+cat_offset)</f>
        <v/>
      </c>
      <c r="L49">
        <f>IF(B49="","",IF(AND(MONTH(B49)*100+DAY(B49)&gt;=season_lo,MONTH(B49)*100+DAY(B49)&lt;=season_hi),1,0))</f>
        <v/>
      </c>
      <c r="M49" s="27">
        <f>IF(N(C49)=0,IF(B49="","",0),SUM(INDEX(Hourly!$L$2:$L$10001,AF49):INDEX(Hourly!$L$2:$L$10001,AG49)))</f>
        <v/>
      </c>
      <c r="N49" s="27">
        <f>IF(N(C49)=0,IF(B49="","",0),SUM(INDEX(Hourly!$M$2:$M$10001,AF49):INDEX(Hourly!$M$2:$M$10001,AG49)))</f>
        <v/>
      </c>
      <c r="O49" s="27">
        <f>IF(N(C49)=0,IF(B49="","",0),SUM(INDEX(Hourly!$N$2:$N$10001,AF49):INDEX(Hourly!$N$2:$N$10001,AG49)))</f>
        <v/>
      </c>
      <c r="P49" s="27">
        <f>IF(N(C49)=0,IF(B49="","",0),SUM(INDEX(Hourly!$P$2:$P$10001,AF49):INDEX(Hourly!$P$2:$P$10001,AG49)))</f>
        <v/>
      </c>
      <c r="Q49">
        <f>IF(L49=1,IF(M49&gt;event_min,1,0),0)</f>
        <v/>
      </c>
      <c r="R49">
        <f>IF(Q49=1,N(R48)+1,0)</f>
        <v/>
      </c>
      <c r="S49" s="27">
        <f>IF(Q49=1,N(S48)+M49,0)</f>
        <v/>
      </c>
      <c r="T49">
        <f>IF(R49=1,1,0)</f>
        <v/>
      </c>
      <c r="U49">
        <f>IF(AND(L49=1,ISNUMBER(F49)),IF(F49&gt;=hot_thr,1,0),0)</f>
        <v/>
      </c>
      <c r="V49">
        <f>IF(AND(L49=1,ISNUMBER(E49)),IF(E49&gt;=night_thr,1,0),0)</f>
        <v/>
      </c>
      <c r="X49" s="27">
        <f>IF(B49="","",IF(A49-1&gt;=1,INDEX($D$2:$D$421,A49-1),IF(cyclic="Yes",INDEX($D$2:$D$421,A49-1+n_days),"")))</f>
        <v/>
      </c>
      <c r="Y49" s="27">
        <f>IF(B49="","",IF(A49-2&gt;=1,INDEX($D$2:$D$421,A49-2),IF(cyclic="Yes",INDEX($D$2:$D$421,A49-2+n_days),"")))</f>
        <v/>
      </c>
      <c r="Z49" s="27">
        <f>IF(B49="","",IF(A49-3&gt;=1,INDEX($D$2:$D$421,A49-3),IF(cyclic="Yes",INDEX($D$2:$D$421,A49-3+n_days),"")))</f>
        <v/>
      </c>
      <c r="AA49" s="27">
        <f>IF(B49="","",IF(A49-4&gt;=1,INDEX($D$2:$D$421,A49-4),IF(cyclic="Yes",INDEX($D$2:$D$421,A49-4+n_days),"")))</f>
        <v/>
      </c>
      <c r="AB49" s="27">
        <f>IF(B49="","",IF(A49-5&gt;=1,INDEX($D$2:$D$421,A49-5),IF(cyclic="Yes",INDEX($D$2:$D$421,A49-5+n_days),"")))</f>
        <v/>
      </c>
      <c r="AC49" s="27">
        <f>IF(B49="","",IF(A49-6&gt;=1,INDEX($D$2:$D$421,A49-6),IF(cyclic="Yes",INDEX($D$2:$D$421,A49-6+n_days),"")))</f>
        <v/>
      </c>
      <c r="AD49" s="27">
        <f>IF(B49="","",IF(A49-7&gt;=1,INDEX($D$2:$D$421,A49-7),IF(cyclic="Yes",INDEX($D$2:$D$421,A49-7+n_days),"")))</f>
        <v/>
      </c>
      <c r="AF49">
        <f>IF(B49="","",IFERROR(MATCH(B49-0.5,INDEX(Hourly!$G$2:$G$10001,1):INDEX(Hourly!$G$2:$G$10001,n_rows),1),0)+1)</f>
        <v/>
      </c>
      <c r="AG49">
        <f>IF(B49="","",IFERROR(MATCH(B49,INDEX(Hourly!$G$2:$G$10001,1):INDEX(Hourly!$G$2:$G$10001,n_rows),1),0))</f>
        <v/>
      </c>
    </row>
    <row r="50">
      <c r="A50" t="n">
        <v>49</v>
      </c>
      <c r="B50" s="26">
        <f>IF(A50&lt;=n_days,first_day+A50-1,"")</f>
        <v/>
      </c>
      <c r="C50">
        <f>IF(B50="","",MAX(0,AG50-AF50+1))</f>
        <v/>
      </c>
      <c r="D50" s="27">
        <f>IF(B50="","",IF(C50&gt;=18,AVERAGE(INDEX(Hourly!$E$2:$E$10001,AF50):INDEX(Hourly!$E$2:$E$10001,AG50)),""))</f>
        <v/>
      </c>
      <c r="E50" s="27">
        <f>IF(OR(B50="",N(C50)=0),"",MIN(INDEX(Hourly!$E$2:$E$10001,AF50):INDEX(Hourly!$E$2:$E$10001,AG50)))</f>
        <v/>
      </c>
      <c r="F50" s="27">
        <f>IF(OR(B50="",N(C50)=0),"",MAX(INDEX(Hourly!$E$2:$E$10001,AF50):INDEX(Hourly!$E$2:$E$10001,AG50)))</f>
        <v/>
      </c>
      <c r="G50" s="27">
        <f>IF(E50="","",F50-E50)</f>
        <v/>
      </c>
      <c r="H50" s="27">
        <f>IF(B50="","",IF(COUNT(X50:AD50)=7,SUMPRODUCT(X50:AD50,rm_weights)/SUM(rm_weights),""))</f>
        <v/>
      </c>
      <c r="I50" s="27">
        <f>IF(B50="","",IF(trm_method="7-day approximation",H50,IF(AND(ISNUMBER(I49),ISNUMBER(D49)),(1-alpha)*D49+alpha*I49,H50)))</f>
        <v/>
      </c>
      <c r="J50" s="27">
        <f>IF(ISNUMBER(I50),0.33*IF(clamp_trm="Yes",MIN(MAX(I50,10),30),I50)+18.8,"")</f>
        <v/>
      </c>
      <c r="K50" s="27">
        <f>IF(J50="","",J50+cat_offset)</f>
        <v/>
      </c>
      <c r="L50">
        <f>IF(B50="","",IF(AND(MONTH(B50)*100+DAY(B50)&gt;=season_lo,MONTH(B50)*100+DAY(B50)&lt;=season_hi),1,0))</f>
        <v/>
      </c>
      <c r="M50" s="27">
        <f>IF(N(C50)=0,IF(B50="","",0),SUM(INDEX(Hourly!$L$2:$L$10001,AF50):INDEX(Hourly!$L$2:$L$10001,AG50)))</f>
        <v/>
      </c>
      <c r="N50" s="27">
        <f>IF(N(C50)=0,IF(B50="","",0),SUM(INDEX(Hourly!$M$2:$M$10001,AF50):INDEX(Hourly!$M$2:$M$10001,AG50)))</f>
        <v/>
      </c>
      <c r="O50" s="27">
        <f>IF(N(C50)=0,IF(B50="","",0),SUM(INDEX(Hourly!$N$2:$N$10001,AF50):INDEX(Hourly!$N$2:$N$10001,AG50)))</f>
        <v/>
      </c>
      <c r="P50" s="27">
        <f>IF(N(C50)=0,IF(B50="","",0),SUM(INDEX(Hourly!$P$2:$P$10001,AF50):INDEX(Hourly!$P$2:$P$10001,AG50)))</f>
        <v/>
      </c>
      <c r="Q50">
        <f>IF(L50=1,IF(M50&gt;event_min,1,0),0)</f>
        <v/>
      </c>
      <c r="R50">
        <f>IF(Q50=1,N(R49)+1,0)</f>
        <v/>
      </c>
      <c r="S50" s="27">
        <f>IF(Q50=1,N(S49)+M50,0)</f>
        <v/>
      </c>
      <c r="T50">
        <f>IF(R50=1,1,0)</f>
        <v/>
      </c>
      <c r="U50">
        <f>IF(AND(L50=1,ISNUMBER(F50)),IF(F50&gt;=hot_thr,1,0),0)</f>
        <v/>
      </c>
      <c r="V50">
        <f>IF(AND(L50=1,ISNUMBER(E50)),IF(E50&gt;=night_thr,1,0),0)</f>
        <v/>
      </c>
      <c r="X50" s="27">
        <f>IF(B50="","",IF(A50-1&gt;=1,INDEX($D$2:$D$421,A50-1),IF(cyclic="Yes",INDEX($D$2:$D$421,A50-1+n_days),"")))</f>
        <v/>
      </c>
      <c r="Y50" s="27">
        <f>IF(B50="","",IF(A50-2&gt;=1,INDEX($D$2:$D$421,A50-2),IF(cyclic="Yes",INDEX($D$2:$D$421,A50-2+n_days),"")))</f>
        <v/>
      </c>
      <c r="Z50" s="27">
        <f>IF(B50="","",IF(A50-3&gt;=1,INDEX($D$2:$D$421,A50-3),IF(cyclic="Yes",INDEX($D$2:$D$421,A50-3+n_days),"")))</f>
        <v/>
      </c>
      <c r="AA50" s="27">
        <f>IF(B50="","",IF(A50-4&gt;=1,INDEX($D$2:$D$421,A50-4),IF(cyclic="Yes",INDEX($D$2:$D$421,A50-4+n_days),"")))</f>
        <v/>
      </c>
      <c r="AB50" s="27">
        <f>IF(B50="","",IF(A50-5&gt;=1,INDEX($D$2:$D$421,A50-5),IF(cyclic="Yes",INDEX($D$2:$D$421,A50-5+n_days),"")))</f>
        <v/>
      </c>
      <c r="AC50" s="27">
        <f>IF(B50="","",IF(A50-6&gt;=1,INDEX($D$2:$D$421,A50-6),IF(cyclic="Yes",INDEX($D$2:$D$421,A50-6+n_days),"")))</f>
        <v/>
      </c>
      <c r="AD50" s="27">
        <f>IF(B50="","",IF(A50-7&gt;=1,INDEX($D$2:$D$421,A50-7),IF(cyclic="Yes",INDEX($D$2:$D$421,A50-7+n_days),"")))</f>
        <v/>
      </c>
      <c r="AF50">
        <f>IF(B50="","",IFERROR(MATCH(B50-0.5,INDEX(Hourly!$G$2:$G$10001,1):INDEX(Hourly!$G$2:$G$10001,n_rows),1),0)+1)</f>
        <v/>
      </c>
      <c r="AG50">
        <f>IF(B50="","",IFERROR(MATCH(B50,INDEX(Hourly!$G$2:$G$10001,1):INDEX(Hourly!$G$2:$G$10001,n_rows),1),0))</f>
        <v/>
      </c>
    </row>
    <row r="51">
      <c r="A51" t="n">
        <v>50</v>
      </c>
      <c r="B51" s="26">
        <f>IF(A51&lt;=n_days,first_day+A51-1,"")</f>
        <v/>
      </c>
      <c r="C51">
        <f>IF(B51="","",MAX(0,AG51-AF51+1))</f>
        <v/>
      </c>
      <c r="D51" s="27">
        <f>IF(B51="","",IF(C51&gt;=18,AVERAGE(INDEX(Hourly!$E$2:$E$10001,AF51):INDEX(Hourly!$E$2:$E$10001,AG51)),""))</f>
        <v/>
      </c>
      <c r="E51" s="27">
        <f>IF(OR(B51="",N(C51)=0),"",MIN(INDEX(Hourly!$E$2:$E$10001,AF51):INDEX(Hourly!$E$2:$E$10001,AG51)))</f>
        <v/>
      </c>
      <c r="F51" s="27">
        <f>IF(OR(B51="",N(C51)=0),"",MAX(INDEX(Hourly!$E$2:$E$10001,AF51):INDEX(Hourly!$E$2:$E$10001,AG51)))</f>
        <v/>
      </c>
      <c r="G51" s="27">
        <f>IF(E51="","",F51-E51)</f>
        <v/>
      </c>
      <c r="H51" s="27">
        <f>IF(B51="","",IF(COUNT(X51:AD51)=7,SUMPRODUCT(X51:AD51,rm_weights)/SUM(rm_weights),""))</f>
        <v/>
      </c>
      <c r="I51" s="27">
        <f>IF(B51="","",IF(trm_method="7-day approximation",H51,IF(AND(ISNUMBER(I50),ISNUMBER(D50)),(1-alpha)*D50+alpha*I50,H51)))</f>
        <v/>
      </c>
      <c r="J51" s="27">
        <f>IF(ISNUMBER(I51),0.33*IF(clamp_trm="Yes",MIN(MAX(I51,10),30),I51)+18.8,"")</f>
        <v/>
      </c>
      <c r="K51" s="27">
        <f>IF(J51="","",J51+cat_offset)</f>
        <v/>
      </c>
      <c r="L51">
        <f>IF(B51="","",IF(AND(MONTH(B51)*100+DAY(B51)&gt;=season_lo,MONTH(B51)*100+DAY(B51)&lt;=season_hi),1,0))</f>
        <v/>
      </c>
      <c r="M51" s="27">
        <f>IF(N(C51)=0,IF(B51="","",0),SUM(INDEX(Hourly!$L$2:$L$10001,AF51):INDEX(Hourly!$L$2:$L$10001,AG51)))</f>
        <v/>
      </c>
      <c r="N51" s="27">
        <f>IF(N(C51)=0,IF(B51="","",0),SUM(INDEX(Hourly!$M$2:$M$10001,AF51):INDEX(Hourly!$M$2:$M$10001,AG51)))</f>
        <v/>
      </c>
      <c r="O51" s="27">
        <f>IF(N(C51)=0,IF(B51="","",0),SUM(INDEX(Hourly!$N$2:$N$10001,AF51):INDEX(Hourly!$N$2:$N$10001,AG51)))</f>
        <v/>
      </c>
      <c r="P51" s="27">
        <f>IF(N(C51)=0,IF(B51="","",0),SUM(INDEX(Hourly!$P$2:$P$10001,AF51):INDEX(Hourly!$P$2:$P$10001,AG51)))</f>
        <v/>
      </c>
      <c r="Q51">
        <f>IF(L51=1,IF(M51&gt;event_min,1,0),0)</f>
        <v/>
      </c>
      <c r="R51">
        <f>IF(Q51=1,N(R50)+1,0)</f>
        <v/>
      </c>
      <c r="S51" s="27">
        <f>IF(Q51=1,N(S50)+M51,0)</f>
        <v/>
      </c>
      <c r="T51">
        <f>IF(R51=1,1,0)</f>
        <v/>
      </c>
      <c r="U51">
        <f>IF(AND(L51=1,ISNUMBER(F51)),IF(F51&gt;=hot_thr,1,0),0)</f>
        <v/>
      </c>
      <c r="V51">
        <f>IF(AND(L51=1,ISNUMBER(E51)),IF(E51&gt;=night_thr,1,0),0)</f>
        <v/>
      </c>
      <c r="X51" s="27">
        <f>IF(B51="","",IF(A51-1&gt;=1,INDEX($D$2:$D$421,A51-1),IF(cyclic="Yes",INDEX($D$2:$D$421,A51-1+n_days),"")))</f>
        <v/>
      </c>
      <c r="Y51" s="27">
        <f>IF(B51="","",IF(A51-2&gt;=1,INDEX($D$2:$D$421,A51-2),IF(cyclic="Yes",INDEX($D$2:$D$421,A51-2+n_days),"")))</f>
        <v/>
      </c>
      <c r="Z51" s="27">
        <f>IF(B51="","",IF(A51-3&gt;=1,INDEX($D$2:$D$421,A51-3),IF(cyclic="Yes",INDEX($D$2:$D$421,A51-3+n_days),"")))</f>
        <v/>
      </c>
      <c r="AA51" s="27">
        <f>IF(B51="","",IF(A51-4&gt;=1,INDEX($D$2:$D$421,A51-4),IF(cyclic="Yes",INDEX($D$2:$D$421,A51-4+n_days),"")))</f>
        <v/>
      </c>
      <c r="AB51" s="27">
        <f>IF(B51="","",IF(A51-5&gt;=1,INDEX($D$2:$D$421,A51-5),IF(cyclic="Yes",INDEX($D$2:$D$421,A51-5+n_days),"")))</f>
        <v/>
      </c>
      <c r="AC51" s="27">
        <f>IF(B51="","",IF(A51-6&gt;=1,INDEX($D$2:$D$421,A51-6),IF(cyclic="Yes",INDEX($D$2:$D$421,A51-6+n_days),"")))</f>
        <v/>
      </c>
      <c r="AD51" s="27">
        <f>IF(B51="","",IF(A51-7&gt;=1,INDEX($D$2:$D$421,A51-7),IF(cyclic="Yes",INDEX($D$2:$D$421,A51-7+n_days),"")))</f>
        <v/>
      </c>
      <c r="AF51">
        <f>IF(B51="","",IFERROR(MATCH(B51-0.5,INDEX(Hourly!$G$2:$G$10001,1):INDEX(Hourly!$G$2:$G$10001,n_rows),1),0)+1)</f>
        <v/>
      </c>
      <c r="AG51">
        <f>IF(B51="","",IFERROR(MATCH(B51,INDEX(Hourly!$G$2:$G$10001,1):INDEX(Hourly!$G$2:$G$10001,n_rows),1),0))</f>
        <v/>
      </c>
    </row>
    <row r="52">
      <c r="A52" t="n">
        <v>51</v>
      </c>
      <c r="B52" s="26">
        <f>IF(A52&lt;=n_days,first_day+A52-1,"")</f>
        <v/>
      </c>
      <c r="C52">
        <f>IF(B52="","",MAX(0,AG52-AF52+1))</f>
        <v/>
      </c>
      <c r="D52" s="27">
        <f>IF(B52="","",IF(C52&gt;=18,AVERAGE(INDEX(Hourly!$E$2:$E$10001,AF52):INDEX(Hourly!$E$2:$E$10001,AG52)),""))</f>
        <v/>
      </c>
      <c r="E52" s="27">
        <f>IF(OR(B52="",N(C52)=0),"",MIN(INDEX(Hourly!$E$2:$E$10001,AF52):INDEX(Hourly!$E$2:$E$10001,AG52)))</f>
        <v/>
      </c>
      <c r="F52" s="27">
        <f>IF(OR(B52="",N(C52)=0),"",MAX(INDEX(Hourly!$E$2:$E$10001,AF52):INDEX(Hourly!$E$2:$E$10001,AG52)))</f>
        <v/>
      </c>
      <c r="G52" s="27">
        <f>IF(E52="","",F52-E52)</f>
        <v/>
      </c>
      <c r="H52" s="27">
        <f>IF(B52="","",IF(COUNT(X52:AD52)=7,SUMPRODUCT(X52:AD52,rm_weights)/SUM(rm_weights),""))</f>
        <v/>
      </c>
      <c r="I52" s="27">
        <f>IF(B52="","",IF(trm_method="7-day approximation",H52,IF(AND(ISNUMBER(I51),ISNUMBER(D51)),(1-alpha)*D51+alpha*I51,H52)))</f>
        <v/>
      </c>
      <c r="J52" s="27">
        <f>IF(ISNUMBER(I52),0.33*IF(clamp_trm="Yes",MIN(MAX(I52,10),30),I52)+18.8,"")</f>
        <v/>
      </c>
      <c r="K52" s="27">
        <f>IF(J52="","",J52+cat_offset)</f>
        <v/>
      </c>
      <c r="L52">
        <f>IF(B52="","",IF(AND(MONTH(B52)*100+DAY(B52)&gt;=season_lo,MONTH(B52)*100+DAY(B52)&lt;=season_hi),1,0))</f>
        <v/>
      </c>
      <c r="M52" s="27">
        <f>IF(N(C52)=0,IF(B52="","",0),SUM(INDEX(Hourly!$L$2:$L$10001,AF52):INDEX(Hourly!$L$2:$L$10001,AG52)))</f>
        <v/>
      </c>
      <c r="N52" s="27">
        <f>IF(N(C52)=0,IF(B52="","",0),SUM(INDEX(Hourly!$M$2:$M$10001,AF52):INDEX(Hourly!$M$2:$M$10001,AG52)))</f>
        <v/>
      </c>
      <c r="O52" s="27">
        <f>IF(N(C52)=0,IF(B52="","",0),SUM(INDEX(Hourly!$N$2:$N$10001,AF52):INDEX(Hourly!$N$2:$N$10001,AG52)))</f>
        <v/>
      </c>
      <c r="P52" s="27">
        <f>IF(N(C52)=0,IF(B52="","",0),SUM(INDEX(Hourly!$P$2:$P$10001,AF52):INDEX(Hourly!$P$2:$P$10001,AG52)))</f>
        <v/>
      </c>
      <c r="Q52">
        <f>IF(L52=1,IF(M52&gt;event_min,1,0),0)</f>
        <v/>
      </c>
      <c r="R52">
        <f>IF(Q52=1,N(R51)+1,0)</f>
        <v/>
      </c>
      <c r="S52" s="27">
        <f>IF(Q52=1,N(S51)+M52,0)</f>
        <v/>
      </c>
      <c r="T52">
        <f>IF(R52=1,1,0)</f>
        <v/>
      </c>
      <c r="U52">
        <f>IF(AND(L52=1,ISNUMBER(F52)),IF(F52&gt;=hot_thr,1,0),0)</f>
        <v/>
      </c>
      <c r="V52">
        <f>IF(AND(L52=1,ISNUMBER(E52)),IF(E52&gt;=night_thr,1,0),0)</f>
        <v/>
      </c>
      <c r="X52" s="27">
        <f>IF(B52="","",IF(A52-1&gt;=1,INDEX($D$2:$D$421,A52-1),IF(cyclic="Yes",INDEX($D$2:$D$421,A52-1+n_days),"")))</f>
        <v/>
      </c>
      <c r="Y52" s="27">
        <f>IF(B52="","",IF(A52-2&gt;=1,INDEX($D$2:$D$421,A52-2),IF(cyclic="Yes",INDEX($D$2:$D$421,A52-2+n_days),"")))</f>
        <v/>
      </c>
      <c r="Z52" s="27">
        <f>IF(B52="","",IF(A52-3&gt;=1,INDEX($D$2:$D$421,A52-3),IF(cyclic="Yes",INDEX($D$2:$D$421,A52-3+n_days),"")))</f>
        <v/>
      </c>
      <c r="AA52" s="27">
        <f>IF(B52="","",IF(A52-4&gt;=1,INDEX($D$2:$D$421,A52-4),IF(cyclic="Yes",INDEX($D$2:$D$421,A52-4+n_days),"")))</f>
        <v/>
      </c>
      <c r="AB52" s="27">
        <f>IF(B52="","",IF(A52-5&gt;=1,INDEX($D$2:$D$421,A52-5),IF(cyclic="Yes",INDEX($D$2:$D$421,A52-5+n_days),"")))</f>
        <v/>
      </c>
      <c r="AC52" s="27">
        <f>IF(B52="","",IF(A52-6&gt;=1,INDEX($D$2:$D$421,A52-6),IF(cyclic="Yes",INDEX($D$2:$D$421,A52-6+n_days),"")))</f>
        <v/>
      </c>
      <c r="AD52" s="27">
        <f>IF(B52="","",IF(A52-7&gt;=1,INDEX($D$2:$D$421,A52-7),IF(cyclic="Yes",INDEX($D$2:$D$421,A52-7+n_days),"")))</f>
        <v/>
      </c>
      <c r="AF52">
        <f>IF(B52="","",IFERROR(MATCH(B52-0.5,INDEX(Hourly!$G$2:$G$10001,1):INDEX(Hourly!$G$2:$G$10001,n_rows),1),0)+1)</f>
        <v/>
      </c>
      <c r="AG52">
        <f>IF(B52="","",IFERROR(MATCH(B52,INDEX(Hourly!$G$2:$G$10001,1):INDEX(Hourly!$G$2:$G$10001,n_rows),1),0))</f>
        <v/>
      </c>
    </row>
    <row r="53">
      <c r="A53" t="n">
        <v>52</v>
      </c>
      <c r="B53" s="26">
        <f>IF(A53&lt;=n_days,first_day+A53-1,"")</f>
        <v/>
      </c>
      <c r="C53">
        <f>IF(B53="","",MAX(0,AG53-AF53+1))</f>
        <v/>
      </c>
      <c r="D53" s="27">
        <f>IF(B53="","",IF(C53&gt;=18,AVERAGE(INDEX(Hourly!$E$2:$E$10001,AF53):INDEX(Hourly!$E$2:$E$10001,AG53)),""))</f>
        <v/>
      </c>
      <c r="E53" s="27">
        <f>IF(OR(B53="",N(C53)=0),"",MIN(INDEX(Hourly!$E$2:$E$10001,AF53):INDEX(Hourly!$E$2:$E$10001,AG53)))</f>
        <v/>
      </c>
      <c r="F53" s="27">
        <f>IF(OR(B53="",N(C53)=0),"",MAX(INDEX(Hourly!$E$2:$E$10001,AF53):INDEX(Hourly!$E$2:$E$10001,AG53)))</f>
        <v/>
      </c>
      <c r="G53" s="27">
        <f>IF(E53="","",F53-E53)</f>
        <v/>
      </c>
      <c r="H53" s="27">
        <f>IF(B53="","",IF(COUNT(X53:AD53)=7,SUMPRODUCT(X53:AD53,rm_weights)/SUM(rm_weights),""))</f>
        <v/>
      </c>
      <c r="I53" s="27">
        <f>IF(B53="","",IF(trm_method="7-day approximation",H53,IF(AND(ISNUMBER(I52),ISNUMBER(D52)),(1-alpha)*D52+alpha*I52,H53)))</f>
        <v/>
      </c>
      <c r="J53" s="27">
        <f>IF(ISNUMBER(I53),0.33*IF(clamp_trm="Yes",MIN(MAX(I53,10),30),I53)+18.8,"")</f>
        <v/>
      </c>
      <c r="K53" s="27">
        <f>IF(J53="","",J53+cat_offset)</f>
        <v/>
      </c>
      <c r="L53">
        <f>IF(B53="","",IF(AND(MONTH(B53)*100+DAY(B53)&gt;=season_lo,MONTH(B53)*100+DAY(B53)&lt;=season_hi),1,0))</f>
        <v/>
      </c>
      <c r="M53" s="27">
        <f>IF(N(C53)=0,IF(B53="","",0),SUM(INDEX(Hourly!$L$2:$L$10001,AF53):INDEX(Hourly!$L$2:$L$10001,AG53)))</f>
        <v/>
      </c>
      <c r="N53" s="27">
        <f>IF(N(C53)=0,IF(B53="","",0),SUM(INDEX(Hourly!$M$2:$M$10001,AF53):INDEX(Hourly!$M$2:$M$10001,AG53)))</f>
        <v/>
      </c>
      <c r="O53" s="27">
        <f>IF(N(C53)=0,IF(B53="","",0),SUM(INDEX(Hourly!$N$2:$N$10001,AF53):INDEX(Hourly!$N$2:$N$10001,AG53)))</f>
        <v/>
      </c>
      <c r="P53" s="27">
        <f>IF(N(C53)=0,IF(B53="","",0),SUM(INDEX(Hourly!$P$2:$P$10001,AF53):INDEX(Hourly!$P$2:$P$10001,AG53)))</f>
        <v/>
      </c>
      <c r="Q53">
        <f>IF(L53=1,IF(M53&gt;event_min,1,0),0)</f>
        <v/>
      </c>
      <c r="R53">
        <f>IF(Q53=1,N(R52)+1,0)</f>
        <v/>
      </c>
      <c r="S53" s="27">
        <f>IF(Q53=1,N(S52)+M53,0)</f>
        <v/>
      </c>
      <c r="T53">
        <f>IF(R53=1,1,0)</f>
        <v/>
      </c>
      <c r="U53">
        <f>IF(AND(L53=1,ISNUMBER(F53)),IF(F53&gt;=hot_thr,1,0),0)</f>
        <v/>
      </c>
      <c r="V53">
        <f>IF(AND(L53=1,ISNUMBER(E53)),IF(E53&gt;=night_thr,1,0),0)</f>
        <v/>
      </c>
      <c r="X53" s="27">
        <f>IF(B53="","",IF(A53-1&gt;=1,INDEX($D$2:$D$421,A53-1),IF(cyclic="Yes",INDEX($D$2:$D$421,A53-1+n_days),"")))</f>
        <v/>
      </c>
      <c r="Y53" s="27">
        <f>IF(B53="","",IF(A53-2&gt;=1,INDEX($D$2:$D$421,A53-2),IF(cyclic="Yes",INDEX($D$2:$D$421,A53-2+n_days),"")))</f>
        <v/>
      </c>
      <c r="Z53" s="27">
        <f>IF(B53="","",IF(A53-3&gt;=1,INDEX($D$2:$D$421,A53-3),IF(cyclic="Yes",INDEX($D$2:$D$421,A53-3+n_days),"")))</f>
        <v/>
      </c>
      <c r="AA53" s="27">
        <f>IF(B53="","",IF(A53-4&gt;=1,INDEX($D$2:$D$421,A53-4),IF(cyclic="Yes",INDEX($D$2:$D$421,A53-4+n_days),"")))</f>
        <v/>
      </c>
      <c r="AB53" s="27">
        <f>IF(B53="","",IF(A53-5&gt;=1,INDEX($D$2:$D$421,A53-5),IF(cyclic="Yes",INDEX($D$2:$D$421,A53-5+n_days),"")))</f>
        <v/>
      </c>
      <c r="AC53" s="27">
        <f>IF(B53="","",IF(A53-6&gt;=1,INDEX($D$2:$D$421,A53-6),IF(cyclic="Yes",INDEX($D$2:$D$421,A53-6+n_days),"")))</f>
        <v/>
      </c>
      <c r="AD53" s="27">
        <f>IF(B53="","",IF(A53-7&gt;=1,INDEX($D$2:$D$421,A53-7),IF(cyclic="Yes",INDEX($D$2:$D$421,A53-7+n_days),"")))</f>
        <v/>
      </c>
      <c r="AF53">
        <f>IF(B53="","",IFERROR(MATCH(B53-0.5,INDEX(Hourly!$G$2:$G$10001,1):INDEX(Hourly!$G$2:$G$10001,n_rows),1),0)+1)</f>
        <v/>
      </c>
      <c r="AG53">
        <f>IF(B53="","",IFERROR(MATCH(B53,INDEX(Hourly!$G$2:$G$10001,1):INDEX(Hourly!$G$2:$G$10001,n_rows),1),0))</f>
        <v/>
      </c>
    </row>
    <row r="54">
      <c r="A54" t="n">
        <v>53</v>
      </c>
      <c r="B54" s="26">
        <f>IF(A54&lt;=n_days,first_day+A54-1,"")</f>
        <v/>
      </c>
      <c r="C54">
        <f>IF(B54="","",MAX(0,AG54-AF54+1))</f>
        <v/>
      </c>
      <c r="D54" s="27">
        <f>IF(B54="","",IF(C54&gt;=18,AVERAGE(INDEX(Hourly!$E$2:$E$10001,AF54):INDEX(Hourly!$E$2:$E$10001,AG54)),""))</f>
        <v/>
      </c>
      <c r="E54" s="27">
        <f>IF(OR(B54="",N(C54)=0),"",MIN(INDEX(Hourly!$E$2:$E$10001,AF54):INDEX(Hourly!$E$2:$E$10001,AG54)))</f>
        <v/>
      </c>
      <c r="F54" s="27">
        <f>IF(OR(B54="",N(C54)=0),"",MAX(INDEX(Hourly!$E$2:$E$10001,AF54):INDEX(Hourly!$E$2:$E$10001,AG54)))</f>
        <v/>
      </c>
      <c r="G54" s="27">
        <f>IF(E54="","",F54-E54)</f>
        <v/>
      </c>
      <c r="H54" s="27">
        <f>IF(B54="","",IF(COUNT(X54:AD54)=7,SUMPRODUCT(X54:AD54,rm_weights)/SUM(rm_weights),""))</f>
        <v/>
      </c>
      <c r="I54" s="27">
        <f>IF(B54="","",IF(trm_method="7-day approximation",H54,IF(AND(ISNUMBER(I53),ISNUMBER(D53)),(1-alpha)*D53+alpha*I53,H54)))</f>
        <v/>
      </c>
      <c r="J54" s="27">
        <f>IF(ISNUMBER(I54),0.33*IF(clamp_trm="Yes",MIN(MAX(I54,10),30),I54)+18.8,"")</f>
        <v/>
      </c>
      <c r="K54" s="27">
        <f>IF(J54="","",J54+cat_offset)</f>
        <v/>
      </c>
      <c r="L54">
        <f>IF(B54="","",IF(AND(MONTH(B54)*100+DAY(B54)&gt;=season_lo,MONTH(B54)*100+DAY(B54)&lt;=season_hi),1,0))</f>
        <v/>
      </c>
      <c r="M54" s="27">
        <f>IF(N(C54)=0,IF(B54="","",0),SUM(INDEX(Hourly!$L$2:$L$10001,AF54):INDEX(Hourly!$L$2:$L$10001,AG54)))</f>
        <v/>
      </c>
      <c r="N54" s="27">
        <f>IF(N(C54)=0,IF(B54="","",0),SUM(INDEX(Hourly!$M$2:$M$10001,AF54):INDEX(Hourly!$M$2:$M$10001,AG54)))</f>
        <v/>
      </c>
      <c r="O54" s="27">
        <f>IF(N(C54)=0,IF(B54="","",0),SUM(INDEX(Hourly!$N$2:$N$10001,AF54):INDEX(Hourly!$N$2:$N$10001,AG54)))</f>
        <v/>
      </c>
      <c r="P54" s="27">
        <f>IF(N(C54)=0,IF(B54="","",0),SUM(INDEX(Hourly!$P$2:$P$10001,AF54):INDEX(Hourly!$P$2:$P$10001,AG54)))</f>
        <v/>
      </c>
      <c r="Q54">
        <f>IF(L54=1,IF(M54&gt;event_min,1,0),0)</f>
        <v/>
      </c>
      <c r="R54">
        <f>IF(Q54=1,N(R53)+1,0)</f>
        <v/>
      </c>
      <c r="S54" s="27">
        <f>IF(Q54=1,N(S53)+M54,0)</f>
        <v/>
      </c>
      <c r="T54">
        <f>IF(R54=1,1,0)</f>
        <v/>
      </c>
      <c r="U54">
        <f>IF(AND(L54=1,ISNUMBER(F54)),IF(F54&gt;=hot_thr,1,0),0)</f>
        <v/>
      </c>
      <c r="V54">
        <f>IF(AND(L54=1,ISNUMBER(E54)),IF(E54&gt;=night_thr,1,0),0)</f>
        <v/>
      </c>
      <c r="X54" s="27">
        <f>IF(B54="","",IF(A54-1&gt;=1,INDEX($D$2:$D$421,A54-1),IF(cyclic="Yes",INDEX($D$2:$D$421,A54-1+n_days),"")))</f>
        <v/>
      </c>
      <c r="Y54" s="27">
        <f>IF(B54="","",IF(A54-2&gt;=1,INDEX($D$2:$D$421,A54-2),IF(cyclic="Yes",INDEX($D$2:$D$421,A54-2+n_days),"")))</f>
        <v/>
      </c>
      <c r="Z54" s="27">
        <f>IF(B54="","",IF(A54-3&gt;=1,INDEX($D$2:$D$421,A54-3),IF(cyclic="Yes",INDEX($D$2:$D$421,A54-3+n_days),"")))</f>
        <v/>
      </c>
      <c r="AA54" s="27">
        <f>IF(B54="","",IF(A54-4&gt;=1,INDEX($D$2:$D$421,A54-4),IF(cyclic="Yes",INDEX($D$2:$D$421,A54-4+n_days),"")))</f>
        <v/>
      </c>
      <c r="AB54" s="27">
        <f>IF(B54="","",IF(A54-5&gt;=1,INDEX($D$2:$D$421,A54-5),IF(cyclic="Yes",INDEX($D$2:$D$421,A54-5+n_days),"")))</f>
        <v/>
      </c>
      <c r="AC54" s="27">
        <f>IF(B54="","",IF(A54-6&gt;=1,INDEX($D$2:$D$421,A54-6),IF(cyclic="Yes",INDEX($D$2:$D$421,A54-6+n_days),"")))</f>
        <v/>
      </c>
      <c r="AD54" s="27">
        <f>IF(B54="","",IF(A54-7&gt;=1,INDEX($D$2:$D$421,A54-7),IF(cyclic="Yes",INDEX($D$2:$D$421,A54-7+n_days),"")))</f>
        <v/>
      </c>
      <c r="AF54">
        <f>IF(B54="","",IFERROR(MATCH(B54-0.5,INDEX(Hourly!$G$2:$G$10001,1):INDEX(Hourly!$G$2:$G$10001,n_rows),1),0)+1)</f>
        <v/>
      </c>
      <c r="AG54">
        <f>IF(B54="","",IFERROR(MATCH(B54,INDEX(Hourly!$G$2:$G$10001,1):INDEX(Hourly!$G$2:$G$10001,n_rows),1),0))</f>
        <v/>
      </c>
    </row>
    <row r="55">
      <c r="A55" t="n">
        <v>54</v>
      </c>
      <c r="B55" s="26">
        <f>IF(A55&lt;=n_days,first_day+A55-1,"")</f>
        <v/>
      </c>
      <c r="C55">
        <f>IF(B55="","",MAX(0,AG55-AF55+1))</f>
        <v/>
      </c>
      <c r="D55" s="27">
        <f>IF(B55="","",IF(C55&gt;=18,AVERAGE(INDEX(Hourly!$E$2:$E$10001,AF55):INDEX(Hourly!$E$2:$E$10001,AG55)),""))</f>
        <v/>
      </c>
      <c r="E55" s="27">
        <f>IF(OR(B55="",N(C55)=0),"",MIN(INDEX(Hourly!$E$2:$E$10001,AF55):INDEX(Hourly!$E$2:$E$10001,AG55)))</f>
        <v/>
      </c>
      <c r="F55" s="27">
        <f>IF(OR(B55="",N(C55)=0),"",MAX(INDEX(Hourly!$E$2:$E$10001,AF55):INDEX(Hourly!$E$2:$E$10001,AG55)))</f>
        <v/>
      </c>
      <c r="G55" s="27">
        <f>IF(E55="","",F55-E55)</f>
        <v/>
      </c>
      <c r="H55" s="27">
        <f>IF(B55="","",IF(COUNT(X55:AD55)=7,SUMPRODUCT(X55:AD55,rm_weights)/SUM(rm_weights),""))</f>
        <v/>
      </c>
      <c r="I55" s="27">
        <f>IF(B55="","",IF(trm_method="7-day approximation",H55,IF(AND(ISNUMBER(I54),ISNUMBER(D54)),(1-alpha)*D54+alpha*I54,H55)))</f>
        <v/>
      </c>
      <c r="J55" s="27">
        <f>IF(ISNUMBER(I55),0.33*IF(clamp_trm="Yes",MIN(MAX(I55,10),30),I55)+18.8,"")</f>
        <v/>
      </c>
      <c r="K55" s="27">
        <f>IF(J55="","",J55+cat_offset)</f>
        <v/>
      </c>
      <c r="L55">
        <f>IF(B55="","",IF(AND(MONTH(B55)*100+DAY(B55)&gt;=season_lo,MONTH(B55)*100+DAY(B55)&lt;=season_hi),1,0))</f>
        <v/>
      </c>
      <c r="M55" s="27">
        <f>IF(N(C55)=0,IF(B55="","",0),SUM(INDEX(Hourly!$L$2:$L$10001,AF55):INDEX(Hourly!$L$2:$L$10001,AG55)))</f>
        <v/>
      </c>
      <c r="N55" s="27">
        <f>IF(N(C55)=0,IF(B55="","",0),SUM(INDEX(Hourly!$M$2:$M$10001,AF55):INDEX(Hourly!$M$2:$M$10001,AG55)))</f>
        <v/>
      </c>
      <c r="O55" s="27">
        <f>IF(N(C55)=0,IF(B55="","",0),SUM(INDEX(Hourly!$N$2:$N$10001,AF55):INDEX(Hourly!$N$2:$N$10001,AG55)))</f>
        <v/>
      </c>
      <c r="P55" s="27">
        <f>IF(N(C55)=0,IF(B55="","",0),SUM(INDEX(Hourly!$P$2:$P$10001,AF55):INDEX(Hourly!$P$2:$P$10001,AG55)))</f>
        <v/>
      </c>
      <c r="Q55">
        <f>IF(L55=1,IF(M55&gt;event_min,1,0),0)</f>
        <v/>
      </c>
      <c r="R55">
        <f>IF(Q55=1,N(R54)+1,0)</f>
        <v/>
      </c>
      <c r="S55" s="27">
        <f>IF(Q55=1,N(S54)+M55,0)</f>
        <v/>
      </c>
      <c r="T55">
        <f>IF(R55=1,1,0)</f>
        <v/>
      </c>
      <c r="U55">
        <f>IF(AND(L55=1,ISNUMBER(F55)),IF(F55&gt;=hot_thr,1,0),0)</f>
        <v/>
      </c>
      <c r="V55">
        <f>IF(AND(L55=1,ISNUMBER(E55)),IF(E55&gt;=night_thr,1,0),0)</f>
        <v/>
      </c>
      <c r="X55" s="27">
        <f>IF(B55="","",IF(A55-1&gt;=1,INDEX($D$2:$D$421,A55-1),IF(cyclic="Yes",INDEX($D$2:$D$421,A55-1+n_days),"")))</f>
        <v/>
      </c>
      <c r="Y55" s="27">
        <f>IF(B55="","",IF(A55-2&gt;=1,INDEX($D$2:$D$421,A55-2),IF(cyclic="Yes",INDEX($D$2:$D$421,A55-2+n_days),"")))</f>
        <v/>
      </c>
      <c r="Z55" s="27">
        <f>IF(B55="","",IF(A55-3&gt;=1,INDEX($D$2:$D$421,A55-3),IF(cyclic="Yes",INDEX($D$2:$D$421,A55-3+n_days),"")))</f>
        <v/>
      </c>
      <c r="AA55" s="27">
        <f>IF(B55="","",IF(A55-4&gt;=1,INDEX($D$2:$D$421,A55-4),IF(cyclic="Yes",INDEX($D$2:$D$421,A55-4+n_days),"")))</f>
        <v/>
      </c>
      <c r="AB55" s="27">
        <f>IF(B55="","",IF(A55-5&gt;=1,INDEX($D$2:$D$421,A55-5),IF(cyclic="Yes",INDEX($D$2:$D$421,A55-5+n_days),"")))</f>
        <v/>
      </c>
      <c r="AC55" s="27">
        <f>IF(B55="","",IF(A55-6&gt;=1,INDEX($D$2:$D$421,A55-6),IF(cyclic="Yes",INDEX($D$2:$D$421,A55-6+n_days),"")))</f>
        <v/>
      </c>
      <c r="AD55" s="27">
        <f>IF(B55="","",IF(A55-7&gt;=1,INDEX($D$2:$D$421,A55-7),IF(cyclic="Yes",INDEX($D$2:$D$421,A55-7+n_days),"")))</f>
        <v/>
      </c>
      <c r="AF55">
        <f>IF(B55="","",IFERROR(MATCH(B55-0.5,INDEX(Hourly!$G$2:$G$10001,1):INDEX(Hourly!$G$2:$G$10001,n_rows),1),0)+1)</f>
        <v/>
      </c>
      <c r="AG55">
        <f>IF(B55="","",IFERROR(MATCH(B55,INDEX(Hourly!$G$2:$G$10001,1):INDEX(Hourly!$G$2:$G$10001,n_rows),1),0))</f>
        <v/>
      </c>
    </row>
    <row r="56">
      <c r="A56" t="n">
        <v>55</v>
      </c>
      <c r="B56" s="26">
        <f>IF(A56&lt;=n_days,first_day+A56-1,"")</f>
        <v/>
      </c>
      <c r="C56">
        <f>IF(B56="","",MAX(0,AG56-AF56+1))</f>
        <v/>
      </c>
      <c r="D56" s="27">
        <f>IF(B56="","",IF(C56&gt;=18,AVERAGE(INDEX(Hourly!$E$2:$E$10001,AF56):INDEX(Hourly!$E$2:$E$10001,AG56)),""))</f>
        <v/>
      </c>
      <c r="E56" s="27">
        <f>IF(OR(B56="",N(C56)=0),"",MIN(INDEX(Hourly!$E$2:$E$10001,AF56):INDEX(Hourly!$E$2:$E$10001,AG56)))</f>
        <v/>
      </c>
      <c r="F56" s="27">
        <f>IF(OR(B56="",N(C56)=0),"",MAX(INDEX(Hourly!$E$2:$E$10001,AF56):INDEX(Hourly!$E$2:$E$10001,AG56)))</f>
        <v/>
      </c>
      <c r="G56" s="27">
        <f>IF(E56="","",F56-E56)</f>
        <v/>
      </c>
      <c r="H56" s="27">
        <f>IF(B56="","",IF(COUNT(X56:AD56)=7,SUMPRODUCT(X56:AD56,rm_weights)/SUM(rm_weights),""))</f>
        <v/>
      </c>
      <c r="I56" s="27">
        <f>IF(B56="","",IF(trm_method="7-day approximation",H56,IF(AND(ISNUMBER(I55),ISNUMBER(D55)),(1-alpha)*D55+alpha*I55,H56)))</f>
        <v/>
      </c>
      <c r="J56" s="27">
        <f>IF(ISNUMBER(I56),0.33*IF(clamp_trm="Yes",MIN(MAX(I56,10),30),I56)+18.8,"")</f>
        <v/>
      </c>
      <c r="K56" s="27">
        <f>IF(J56="","",J56+cat_offset)</f>
        <v/>
      </c>
      <c r="L56">
        <f>IF(B56="","",IF(AND(MONTH(B56)*100+DAY(B56)&gt;=season_lo,MONTH(B56)*100+DAY(B56)&lt;=season_hi),1,0))</f>
        <v/>
      </c>
      <c r="M56" s="27">
        <f>IF(N(C56)=0,IF(B56="","",0),SUM(INDEX(Hourly!$L$2:$L$10001,AF56):INDEX(Hourly!$L$2:$L$10001,AG56)))</f>
        <v/>
      </c>
      <c r="N56" s="27">
        <f>IF(N(C56)=0,IF(B56="","",0),SUM(INDEX(Hourly!$M$2:$M$10001,AF56):INDEX(Hourly!$M$2:$M$10001,AG56)))</f>
        <v/>
      </c>
      <c r="O56" s="27">
        <f>IF(N(C56)=0,IF(B56="","",0),SUM(INDEX(Hourly!$N$2:$N$10001,AF56):INDEX(Hourly!$N$2:$N$10001,AG56)))</f>
        <v/>
      </c>
      <c r="P56" s="27">
        <f>IF(N(C56)=0,IF(B56="","",0),SUM(INDEX(Hourly!$P$2:$P$10001,AF56):INDEX(Hourly!$P$2:$P$10001,AG56)))</f>
        <v/>
      </c>
      <c r="Q56">
        <f>IF(L56=1,IF(M56&gt;event_min,1,0),0)</f>
        <v/>
      </c>
      <c r="R56">
        <f>IF(Q56=1,N(R55)+1,0)</f>
        <v/>
      </c>
      <c r="S56" s="27">
        <f>IF(Q56=1,N(S55)+M56,0)</f>
        <v/>
      </c>
      <c r="T56">
        <f>IF(R56=1,1,0)</f>
        <v/>
      </c>
      <c r="U56">
        <f>IF(AND(L56=1,ISNUMBER(F56)),IF(F56&gt;=hot_thr,1,0),0)</f>
        <v/>
      </c>
      <c r="V56">
        <f>IF(AND(L56=1,ISNUMBER(E56)),IF(E56&gt;=night_thr,1,0),0)</f>
        <v/>
      </c>
      <c r="X56" s="27">
        <f>IF(B56="","",IF(A56-1&gt;=1,INDEX($D$2:$D$421,A56-1),IF(cyclic="Yes",INDEX($D$2:$D$421,A56-1+n_days),"")))</f>
        <v/>
      </c>
      <c r="Y56" s="27">
        <f>IF(B56="","",IF(A56-2&gt;=1,INDEX($D$2:$D$421,A56-2),IF(cyclic="Yes",INDEX($D$2:$D$421,A56-2+n_days),"")))</f>
        <v/>
      </c>
      <c r="Z56" s="27">
        <f>IF(B56="","",IF(A56-3&gt;=1,INDEX($D$2:$D$421,A56-3),IF(cyclic="Yes",INDEX($D$2:$D$421,A56-3+n_days),"")))</f>
        <v/>
      </c>
      <c r="AA56" s="27">
        <f>IF(B56="","",IF(A56-4&gt;=1,INDEX($D$2:$D$421,A56-4),IF(cyclic="Yes",INDEX($D$2:$D$421,A56-4+n_days),"")))</f>
        <v/>
      </c>
      <c r="AB56" s="27">
        <f>IF(B56="","",IF(A56-5&gt;=1,INDEX($D$2:$D$421,A56-5),IF(cyclic="Yes",INDEX($D$2:$D$421,A56-5+n_days),"")))</f>
        <v/>
      </c>
      <c r="AC56" s="27">
        <f>IF(B56="","",IF(A56-6&gt;=1,INDEX($D$2:$D$421,A56-6),IF(cyclic="Yes",INDEX($D$2:$D$421,A56-6+n_days),"")))</f>
        <v/>
      </c>
      <c r="AD56" s="27">
        <f>IF(B56="","",IF(A56-7&gt;=1,INDEX($D$2:$D$421,A56-7),IF(cyclic="Yes",INDEX($D$2:$D$421,A56-7+n_days),"")))</f>
        <v/>
      </c>
      <c r="AF56">
        <f>IF(B56="","",IFERROR(MATCH(B56-0.5,INDEX(Hourly!$G$2:$G$10001,1):INDEX(Hourly!$G$2:$G$10001,n_rows),1),0)+1)</f>
        <v/>
      </c>
      <c r="AG56">
        <f>IF(B56="","",IFERROR(MATCH(B56,INDEX(Hourly!$G$2:$G$10001,1):INDEX(Hourly!$G$2:$G$10001,n_rows),1),0))</f>
        <v/>
      </c>
    </row>
    <row r="57">
      <c r="A57" t="n">
        <v>56</v>
      </c>
      <c r="B57" s="26">
        <f>IF(A57&lt;=n_days,first_day+A57-1,"")</f>
        <v/>
      </c>
      <c r="C57">
        <f>IF(B57="","",MAX(0,AG57-AF57+1))</f>
        <v/>
      </c>
      <c r="D57" s="27">
        <f>IF(B57="","",IF(C57&gt;=18,AVERAGE(INDEX(Hourly!$E$2:$E$10001,AF57):INDEX(Hourly!$E$2:$E$10001,AG57)),""))</f>
        <v/>
      </c>
      <c r="E57" s="27">
        <f>IF(OR(B57="",N(C57)=0),"",MIN(INDEX(Hourly!$E$2:$E$10001,AF57):INDEX(Hourly!$E$2:$E$10001,AG57)))</f>
        <v/>
      </c>
      <c r="F57" s="27">
        <f>IF(OR(B57="",N(C57)=0),"",MAX(INDEX(Hourly!$E$2:$E$10001,AF57):INDEX(Hourly!$E$2:$E$10001,AG57)))</f>
        <v/>
      </c>
      <c r="G57" s="27">
        <f>IF(E57="","",F57-E57)</f>
        <v/>
      </c>
      <c r="H57" s="27">
        <f>IF(B57="","",IF(COUNT(X57:AD57)=7,SUMPRODUCT(X57:AD57,rm_weights)/SUM(rm_weights),""))</f>
        <v/>
      </c>
      <c r="I57" s="27">
        <f>IF(B57="","",IF(trm_method="7-day approximation",H57,IF(AND(ISNUMBER(I56),ISNUMBER(D56)),(1-alpha)*D56+alpha*I56,H57)))</f>
        <v/>
      </c>
      <c r="J57" s="27">
        <f>IF(ISNUMBER(I57),0.33*IF(clamp_trm="Yes",MIN(MAX(I57,10),30),I57)+18.8,"")</f>
        <v/>
      </c>
      <c r="K57" s="27">
        <f>IF(J57="","",J57+cat_offset)</f>
        <v/>
      </c>
      <c r="L57">
        <f>IF(B57="","",IF(AND(MONTH(B57)*100+DAY(B57)&gt;=season_lo,MONTH(B57)*100+DAY(B57)&lt;=season_hi),1,0))</f>
        <v/>
      </c>
      <c r="M57" s="27">
        <f>IF(N(C57)=0,IF(B57="","",0),SUM(INDEX(Hourly!$L$2:$L$10001,AF57):INDEX(Hourly!$L$2:$L$10001,AG57)))</f>
        <v/>
      </c>
      <c r="N57" s="27">
        <f>IF(N(C57)=0,IF(B57="","",0),SUM(INDEX(Hourly!$M$2:$M$10001,AF57):INDEX(Hourly!$M$2:$M$10001,AG57)))</f>
        <v/>
      </c>
      <c r="O57" s="27">
        <f>IF(N(C57)=0,IF(B57="","",0),SUM(INDEX(Hourly!$N$2:$N$10001,AF57):INDEX(Hourly!$N$2:$N$10001,AG57)))</f>
        <v/>
      </c>
      <c r="P57" s="27">
        <f>IF(N(C57)=0,IF(B57="","",0),SUM(INDEX(Hourly!$P$2:$P$10001,AF57):INDEX(Hourly!$P$2:$P$10001,AG57)))</f>
        <v/>
      </c>
      <c r="Q57">
        <f>IF(L57=1,IF(M57&gt;event_min,1,0),0)</f>
        <v/>
      </c>
      <c r="R57">
        <f>IF(Q57=1,N(R56)+1,0)</f>
        <v/>
      </c>
      <c r="S57" s="27">
        <f>IF(Q57=1,N(S56)+M57,0)</f>
        <v/>
      </c>
      <c r="T57">
        <f>IF(R57=1,1,0)</f>
        <v/>
      </c>
      <c r="U57">
        <f>IF(AND(L57=1,ISNUMBER(F57)),IF(F57&gt;=hot_thr,1,0),0)</f>
        <v/>
      </c>
      <c r="V57">
        <f>IF(AND(L57=1,ISNUMBER(E57)),IF(E57&gt;=night_thr,1,0),0)</f>
        <v/>
      </c>
      <c r="X57" s="27">
        <f>IF(B57="","",IF(A57-1&gt;=1,INDEX($D$2:$D$421,A57-1),IF(cyclic="Yes",INDEX($D$2:$D$421,A57-1+n_days),"")))</f>
        <v/>
      </c>
      <c r="Y57" s="27">
        <f>IF(B57="","",IF(A57-2&gt;=1,INDEX($D$2:$D$421,A57-2),IF(cyclic="Yes",INDEX($D$2:$D$421,A57-2+n_days),"")))</f>
        <v/>
      </c>
      <c r="Z57" s="27">
        <f>IF(B57="","",IF(A57-3&gt;=1,INDEX($D$2:$D$421,A57-3),IF(cyclic="Yes",INDEX($D$2:$D$421,A57-3+n_days),"")))</f>
        <v/>
      </c>
      <c r="AA57" s="27">
        <f>IF(B57="","",IF(A57-4&gt;=1,INDEX($D$2:$D$421,A57-4),IF(cyclic="Yes",INDEX($D$2:$D$421,A57-4+n_days),"")))</f>
        <v/>
      </c>
      <c r="AB57" s="27">
        <f>IF(B57="","",IF(A57-5&gt;=1,INDEX($D$2:$D$421,A57-5),IF(cyclic="Yes",INDEX($D$2:$D$421,A57-5+n_days),"")))</f>
        <v/>
      </c>
      <c r="AC57" s="27">
        <f>IF(B57="","",IF(A57-6&gt;=1,INDEX($D$2:$D$421,A57-6),IF(cyclic="Yes",INDEX($D$2:$D$421,A57-6+n_days),"")))</f>
        <v/>
      </c>
      <c r="AD57" s="27">
        <f>IF(B57="","",IF(A57-7&gt;=1,INDEX($D$2:$D$421,A57-7),IF(cyclic="Yes",INDEX($D$2:$D$421,A57-7+n_days),"")))</f>
        <v/>
      </c>
      <c r="AF57">
        <f>IF(B57="","",IFERROR(MATCH(B57-0.5,INDEX(Hourly!$G$2:$G$10001,1):INDEX(Hourly!$G$2:$G$10001,n_rows),1),0)+1)</f>
        <v/>
      </c>
      <c r="AG57">
        <f>IF(B57="","",IFERROR(MATCH(B57,INDEX(Hourly!$G$2:$G$10001,1):INDEX(Hourly!$G$2:$G$10001,n_rows),1),0))</f>
        <v/>
      </c>
    </row>
    <row r="58">
      <c r="A58" t="n">
        <v>57</v>
      </c>
      <c r="B58" s="26">
        <f>IF(A58&lt;=n_days,first_day+A58-1,"")</f>
        <v/>
      </c>
      <c r="C58">
        <f>IF(B58="","",MAX(0,AG58-AF58+1))</f>
        <v/>
      </c>
      <c r="D58" s="27">
        <f>IF(B58="","",IF(C58&gt;=18,AVERAGE(INDEX(Hourly!$E$2:$E$10001,AF58):INDEX(Hourly!$E$2:$E$10001,AG58)),""))</f>
        <v/>
      </c>
      <c r="E58" s="27">
        <f>IF(OR(B58="",N(C58)=0),"",MIN(INDEX(Hourly!$E$2:$E$10001,AF58):INDEX(Hourly!$E$2:$E$10001,AG58)))</f>
        <v/>
      </c>
      <c r="F58" s="27">
        <f>IF(OR(B58="",N(C58)=0),"",MAX(INDEX(Hourly!$E$2:$E$10001,AF58):INDEX(Hourly!$E$2:$E$10001,AG58)))</f>
        <v/>
      </c>
      <c r="G58" s="27">
        <f>IF(E58="","",F58-E58)</f>
        <v/>
      </c>
      <c r="H58" s="27">
        <f>IF(B58="","",IF(COUNT(X58:AD58)=7,SUMPRODUCT(X58:AD58,rm_weights)/SUM(rm_weights),""))</f>
        <v/>
      </c>
      <c r="I58" s="27">
        <f>IF(B58="","",IF(trm_method="7-day approximation",H58,IF(AND(ISNUMBER(I57),ISNUMBER(D57)),(1-alpha)*D57+alpha*I57,H58)))</f>
        <v/>
      </c>
      <c r="J58" s="27">
        <f>IF(ISNUMBER(I58),0.33*IF(clamp_trm="Yes",MIN(MAX(I58,10),30),I58)+18.8,"")</f>
        <v/>
      </c>
      <c r="K58" s="27">
        <f>IF(J58="","",J58+cat_offset)</f>
        <v/>
      </c>
      <c r="L58">
        <f>IF(B58="","",IF(AND(MONTH(B58)*100+DAY(B58)&gt;=season_lo,MONTH(B58)*100+DAY(B58)&lt;=season_hi),1,0))</f>
        <v/>
      </c>
      <c r="M58" s="27">
        <f>IF(N(C58)=0,IF(B58="","",0),SUM(INDEX(Hourly!$L$2:$L$10001,AF58):INDEX(Hourly!$L$2:$L$10001,AG58)))</f>
        <v/>
      </c>
      <c r="N58" s="27">
        <f>IF(N(C58)=0,IF(B58="","",0),SUM(INDEX(Hourly!$M$2:$M$10001,AF58):INDEX(Hourly!$M$2:$M$10001,AG58)))</f>
        <v/>
      </c>
      <c r="O58" s="27">
        <f>IF(N(C58)=0,IF(B58="","",0),SUM(INDEX(Hourly!$N$2:$N$10001,AF58):INDEX(Hourly!$N$2:$N$10001,AG58)))</f>
        <v/>
      </c>
      <c r="P58" s="27">
        <f>IF(N(C58)=0,IF(B58="","",0),SUM(INDEX(Hourly!$P$2:$P$10001,AF58):INDEX(Hourly!$P$2:$P$10001,AG58)))</f>
        <v/>
      </c>
      <c r="Q58">
        <f>IF(L58=1,IF(M58&gt;event_min,1,0),0)</f>
        <v/>
      </c>
      <c r="R58">
        <f>IF(Q58=1,N(R57)+1,0)</f>
        <v/>
      </c>
      <c r="S58" s="27">
        <f>IF(Q58=1,N(S57)+M58,0)</f>
        <v/>
      </c>
      <c r="T58">
        <f>IF(R58=1,1,0)</f>
        <v/>
      </c>
      <c r="U58">
        <f>IF(AND(L58=1,ISNUMBER(F58)),IF(F58&gt;=hot_thr,1,0),0)</f>
        <v/>
      </c>
      <c r="V58">
        <f>IF(AND(L58=1,ISNUMBER(E58)),IF(E58&gt;=night_thr,1,0),0)</f>
        <v/>
      </c>
      <c r="X58" s="27">
        <f>IF(B58="","",IF(A58-1&gt;=1,INDEX($D$2:$D$421,A58-1),IF(cyclic="Yes",INDEX($D$2:$D$421,A58-1+n_days),"")))</f>
        <v/>
      </c>
      <c r="Y58" s="27">
        <f>IF(B58="","",IF(A58-2&gt;=1,INDEX($D$2:$D$421,A58-2),IF(cyclic="Yes",INDEX($D$2:$D$421,A58-2+n_days),"")))</f>
        <v/>
      </c>
      <c r="Z58" s="27">
        <f>IF(B58="","",IF(A58-3&gt;=1,INDEX($D$2:$D$421,A58-3),IF(cyclic="Yes",INDEX($D$2:$D$421,A58-3+n_days),"")))</f>
        <v/>
      </c>
      <c r="AA58" s="27">
        <f>IF(B58="","",IF(A58-4&gt;=1,INDEX($D$2:$D$421,A58-4),IF(cyclic="Yes",INDEX($D$2:$D$421,A58-4+n_days),"")))</f>
        <v/>
      </c>
      <c r="AB58" s="27">
        <f>IF(B58="","",IF(A58-5&gt;=1,INDEX($D$2:$D$421,A58-5),IF(cyclic="Yes",INDEX($D$2:$D$421,A58-5+n_days),"")))</f>
        <v/>
      </c>
      <c r="AC58" s="27">
        <f>IF(B58="","",IF(A58-6&gt;=1,INDEX($D$2:$D$421,A58-6),IF(cyclic="Yes",INDEX($D$2:$D$421,A58-6+n_days),"")))</f>
        <v/>
      </c>
      <c r="AD58" s="27">
        <f>IF(B58="","",IF(A58-7&gt;=1,INDEX($D$2:$D$421,A58-7),IF(cyclic="Yes",INDEX($D$2:$D$421,A58-7+n_days),"")))</f>
        <v/>
      </c>
      <c r="AF58">
        <f>IF(B58="","",IFERROR(MATCH(B58-0.5,INDEX(Hourly!$G$2:$G$10001,1):INDEX(Hourly!$G$2:$G$10001,n_rows),1),0)+1)</f>
        <v/>
      </c>
      <c r="AG58">
        <f>IF(B58="","",IFERROR(MATCH(B58,INDEX(Hourly!$G$2:$G$10001,1):INDEX(Hourly!$G$2:$G$10001,n_rows),1),0))</f>
        <v/>
      </c>
    </row>
    <row r="59">
      <c r="A59" t="n">
        <v>58</v>
      </c>
      <c r="B59" s="26">
        <f>IF(A59&lt;=n_days,first_day+A59-1,"")</f>
        <v/>
      </c>
      <c r="C59">
        <f>IF(B59="","",MAX(0,AG59-AF59+1))</f>
        <v/>
      </c>
      <c r="D59" s="27">
        <f>IF(B59="","",IF(C59&gt;=18,AVERAGE(INDEX(Hourly!$E$2:$E$10001,AF59):INDEX(Hourly!$E$2:$E$10001,AG59)),""))</f>
        <v/>
      </c>
      <c r="E59" s="27">
        <f>IF(OR(B59="",N(C59)=0),"",MIN(INDEX(Hourly!$E$2:$E$10001,AF59):INDEX(Hourly!$E$2:$E$10001,AG59)))</f>
        <v/>
      </c>
      <c r="F59" s="27">
        <f>IF(OR(B59="",N(C59)=0),"",MAX(INDEX(Hourly!$E$2:$E$10001,AF59):INDEX(Hourly!$E$2:$E$10001,AG59)))</f>
        <v/>
      </c>
      <c r="G59" s="27">
        <f>IF(E59="","",F59-E59)</f>
        <v/>
      </c>
      <c r="H59" s="27">
        <f>IF(B59="","",IF(COUNT(X59:AD59)=7,SUMPRODUCT(X59:AD59,rm_weights)/SUM(rm_weights),""))</f>
        <v/>
      </c>
      <c r="I59" s="27">
        <f>IF(B59="","",IF(trm_method="7-day approximation",H59,IF(AND(ISNUMBER(I58),ISNUMBER(D58)),(1-alpha)*D58+alpha*I58,H59)))</f>
        <v/>
      </c>
      <c r="J59" s="27">
        <f>IF(ISNUMBER(I59),0.33*IF(clamp_trm="Yes",MIN(MAX(I59,10),30),I59)+18.8,"")</f>
        <v/>
      </c>
      <c r="K59" s="27">
        <f>IF(J59="","",J59+cat_offset)</f>
        <v/>
      </c>
      <c r="L59">
        <f>IF(B59="","",IF(AND(MONTH(B59)*100+DAY(B59)&gt;=season_lo,MONTH(B59)*100+DAY(B59)&lt;=season_hi),1,0))</f>
        <v/>
      </c>
      <c r="M59" s="27">
        <f>IF(N(C59)=0,IF(B59="","",0),SUM(INDEX(Hourly!$L$2:$L$10001,AF59):INDEX(Hourly!$L$2:$L$10001,AG59)))</f>
        <v/>
      </c>
      <c r="N59" s="27">
        <f>IF(N(C59)=0,IF(B59="","",0),SUM(INDEX(Hourly!$M$2:$M$10001,AF59):INDEX(Hourly!$M$2:$M$10001,AG59)))</f>
        <v/>
      </c>
      <c r="O59" s="27">
        <f>IF(N(C59)=0,IF(B59="","",0),SUM(INDEX(Hourly!$N$2:$N$10001,AF59):INDEX(Hourly!$N$2:$N$10001,AG59)))</f>
        <v/>
      </c>
      <c r="P59" s="27">
        <f>IF(N(C59)=0,IF(B59="","",0),SUM(INDEX(Hourly!$P$2:$P$10001,AF59):INDEX(Hourly!$P$2:$P$10001,AG59)))</f>
        <v/>
      </c>
      <c r="Q59">
        <f>IF(L59=1,IF(M59&gt;event_min,1,0),0)</f>
        <v/>
      </c>
      <c r="R59">
        <f>IF(Q59=1,N(R58)+1,0)</f>
        <v/>
      </c>
      <c r="S59" s="27">
        <f>IF(Q59=1,N(S58)+M59,0)</f>
        <v/>
      </c>
      <c r="T59">
        <f>IF(R59=1,1,0)</f>
        <v/>
      </c>
      <c r="U59">
        <f>IF(AND(L59=1,ISNUMBER(F59)),IF(F59&gt;=hot_thr,1,0),0)</f>
        <v/>
      </c>
      <c r="V59">
        <f>IF(AND(L59=1,ISNUMBER(E59)),IF(E59&gt;=night_thr,1,0),0)</f>
        <v/>
      </c>
      <c r="X59" s="27">
        <f>IF(B59="","",IF(A59-1&gt;=1,INDEX($D$2:$D$421,A59-1),IF(cyclic="Yes",INDEX($D$2:$D$421,A59-1+n_days),"")))</f>
        <v/>
      </c>
      <c r="Y59" s="27">
        <f>IF(B59="","",IF(A59-2&gt;=1,INDEX($D$2:$D$421,A59-2),IF(cyclic="Yes",INDEX($D$2:$D$421,A59-2+n_days),"")))</f>
        <v/>
      </c>
      <c r="Z59" s="27">
        <f>IF(B59="","",IF(A59-3&gt;=1,INDEX($D$2:$D$421,A59-3),IF(cyclic="Yes",INDEX($D$2:$D$421,A59-3+n_days),"")))</f>
        <v/>
      </c>
      <c r="AA59" s="27">
        <f>IF(B59="","",IF(A59-4&gt;=1,INDEX($D$2:$D$421,A59-4),IF(cyclic="Yes",INDEX($D$2:$D$421,A59-4+n_days),"")))</f>
        <v/>
      </c>
      <c r="AB59" s="27">
        <f>IF(B59="","",IF(A59-5&gt;=1,INDEX($D$2:$D$421,A59-5),IF(cyclic="Yes",INDEX($D$2:$D$421,A59-5+n_days),"")))</f>
        <v/>
      </c>
      <c r="AC59" s="27">
        <f>IF(B59="","",IF(A59-6&gt;=1,INDEX($D$2:$D$421,A59-6),IF(cyclic="Yes",INDEX($D$2:$D$421,A59-6+n_days),"")))</f>
        <v/>
      </c>
      <c r="AD59" s="27">
        <f>IF(B59="","",IF(A59-7&gt;=1,INDEX($D$2:$D$421,A59-7),IF(cyclic="Yes",INDEX($D$2:$D$421,A59-7+n_days),"")))</f>
        <v/>
      </c>
      <c r="AF59">
        <f>IF(B59="","",IFERROR(MATCH(B59-0.5,INDEX(Hourly!$G$2:$G$10001,1):INDEX(Hourly!$G$2:$G$10001,n_rows),1),0)+1)</f>
        <v/>
      </c>
      <c r="AG59">
        <f>IF(B59="","",IFERROR(MATCH(B59,INDEX(Hourly!$G$2:$G$10001,1):INDEX(Hourly!$G$2:$G$10001,n_rows),1),0))</f>
        <v/>
      </c>
    </row>
    <row r="60">
      <c r="A60" t="n">
        <v>59</v>
      </c>
      <c r="B60" s="26">
        <f>IF(A60&lt;=n_days,first_day+A60-1,"")</f>
        <v/>
      </c>
      <c r="C60">
        <f>IF(B60="","",MAX(0,AG60-AF60+1))</f>
        <v/>
      </c>
      <c r="D60" s="27">
        <f>IF(B60="","",IF(C60&gt;=18,AVERAGE(INDEX(Hourly!$E$2:$E$10001,AF60):INDEX(Hourly!$E$2:$E$10001,AG60)),""))</f>
        <v/>
      </c>
      <c r="E60" s="27">
        <f>IF(OR(B60="",N(C60)=0),"",MIN(INDEX(Hourly!$E$2:$E$10001,AF60):INDEX(Hourly!$E$2:$E$10001,AG60)))</f>
        <v/>
      </c>
      <c r="F60" s="27">
        <f>IF(OR(B60="",N(C60)=0),"",MAX(INDEX(Hourly!$E$2:$E$10001,AF60):INDEX(Hourly!$E$2:$E$10001,AG60)))</f>
        <v/>
      </c>
      <c r="G60" s="27">
        <f>IF(E60="","",F60-E60)</f>
        <v/>
      </c>
      <c r="H60" s="27">
        <f>IF(B60="","",IF(COUNT(X60:AD60)=7,SUMPRODUCT(X60:AD60,rm_weights)/SUM(rm_weights),""))</f>
        <v/>
      </c>
      <c r="I60" s="27">
        <f>IF(B60="","",IF(trm_method="7-day approximation",H60,IF(AND(ISNUMBER(I59),ISNUMBER(D59)),(1-alpha)*D59+alpha*I59,H60)))</f>
        <v/>
      </c>
      <c r="J60" s="27">
        <f>IF(ISNUMBER(I60),0.33*IF(clamp_trm="Yes",MIN(MAX(I60,10),30),I60)+18.8,"")</f>
        <v/>
      </c>
      <c r="K60" s="27">
        <f>IF(J60="","",J60+cat_offset)</f>
        <v/>
      </c>
      <c r="L60">
        <f>IF(B60="","",IF(AND(MONTH(B60)*100+DAY(B60)&gt;=season_lo,MONTH(B60)*100+DAY(B60)&lt;=season_hi),1,0))</f>
        <v/>
      </c>
      <c r="M60" s="27">
        <f>IF(N(C60)=0,IF(B60="","",0),SUM(INDEX(Hourly!$L$2:$L$10001,AF60):INDEX(Hourly!$L$2:$L$10001,AG60)))</f>
        <v/>
      </c>
      <c r="N60" s="27">
        <f>IF(N(C60)=0,IF(B60="","",0),SUM(INDEX(Hourly!$M$2:$M$10001,AF60):INDEX(Hourly!$M$2:$M$10001,AG60)))</f>
        <v/>
      </c>
      <c r="O60" s="27">
        <f>IF(N(C60)=0,IF(B60="","",0),SUM(INDEX(Hourly!$N$2:$N$10001,AF60):INDEX(Hourly!$N$2:$N$10001,AG60)))</f>
        <v/>
      </c>
      <c r="P60" s="27">
        <f>IF(N(C60)=0,IF(B60="","",0),SUM(INDEX(Hourly!$P$2:$P$10001,AF60):INDEX(Hourly!$P$2:$P$10001,AG60)))</f>
        <v/>
      </c>
      <c r="Q60">
        <f>IF(L60=1,IF(M60&gt;event_min,1,0),0)</f>
        <v/>
      </c>
      <c r="R60">
        <f>IF(Q60=1,N(R59)+1,0)</f>
        <v/>
      </c>
      <c r="S60" s="27">
        <f>IF(Q60=1,N(S59)+M60,0)</f>
        <v/>
      </c>
      <c r="T60">
        <f>IF(R60=1,1,0)</f>
        <v/>
      </c>
      <c r="U60">
        <f>IF(AND(L60=1,ISNUMBER(F60)),IF(F60&gt;=hot_thr,1,0),0)</f>
        <v/>
      </c>
      <c r="V60">
        <f>IF(AND(L60=1,ISNUMBER(E60)),IF(E60&gt;=night_thr,1,0),0)</f>
        <v/>
      </c>
      <c r="X60" s="27">
        <f>IF(B60="","",IF(A60-1&gt;=1,INDEX($D$2:$D$421,A60-1),IF(cyclic="Yes",INDEX($D$2:$D$421,A60-1+n_days),"")))</f>
        <v/>
      </c>
      <c r="Y60" s="27">
        <f>IF(B60="","",IF(A60-2&gt;=1,INDEX($D$2:$D$421,A60-2),IF(cyclic="Yes",INDEX($D$2:$D$421,A60-2+n_days),"")))</f>
        <v/>
      </c>
      <c r="Z60" s="27">
        <f>IF(B60="","",IF(A60-3&gt;=1,INDEX($D$2:$D$421,A60-3),IF(cyclic="Yes",INDEX($D$2:$D$421,A60-3+n_days),"")))</f>
        <v/>
      </c>
      <c r="AA60" s="27">
        <f>IF(B60="","",IF(A60-4&gt;=1,INDEX($D$2:$D$421,A60-4),IF(cyclic="Yes",INDEX($D$2:$D$421,A60-4+n_days),"")))</f>
        <v/>
      </c>
      <c r="AB60" s="27">
        <f>IF(B60="","",IF(A60-5&gt;=1,INDEX($D$2:$D$421,A60-5),IF(cyclic="Yes",INDEX($D$2:$D$421,A60-5+n_days),"")))</f>
        <v/>
      </c>
      <c r="AC60" s="27">
        <f>IF(B60="","",IF(A60-6&gt;=1,INDEX($D$2:$D$421,A60-6),IF(cyclic="Yes",INDEX($D$2:$D$421,A60-6+n_days),"")))</f>
        <v/>
      </c>
      <c r="AD60" s="27">
        <f>IF(B60="","",IF(A60-7&gt;=1,INDEX($D$2:$D$421,A60-7),IF(cyclic="Yes",INDEX($D$2:$D$421,A60-7+n_days),"")))</f>
        <v/>
      </c>
      <c r="AF60">
        <f>IF(B60="","",IFERROR(MATCH(B60-0.5,INDEX(Hourly!$G$2:$G$10001,1):INDEX(Hourly!$G$2:$G$10001,n_rows),1),0)+1)</f>
        <v/>
      </c>
      <c r="AG60">
        <f>IF(B60="","",IFERROR(MATCH(B60,INDEX(Hourly!$G$2:$G$10001,1):INDEX(Hourly!$G$2:$G$10001,n_rows),1),0))</f>
        <v/>
      </c>
    </row>
    <row r="61">
      <c r="A61" t="n">
        <v>60</v>
      </c>
      <c r="B61" s="26">
        <f>IF(A61&lt;=n_days,first_day+A61-1,"")</f>
        <v/>
      </c>
      <c r="C61">
        <f>IF(B61="","",MAX(0,AG61-AF61+1))</f>
        <v/>
      </c>
      <c r="D61" s="27">
        <f>IF(B61="","",IF(C61&gt;=18,AVERAGE(INDEX(Hourly!$E$2:$E$10001,AF61):INDEX(Hourly!$E$2:$E$10001,AG61)),""))</f>
        <v/>
      </c>
      <c r="E61" s="27">
        <f>IF(OR(B61="",N(C61)=0),"",MIN(INDEX(Hourly!$E$2:$E$10001,AF61):INDEX(Hourly!$E$2:$E$10001,AG61)))</f>
        <v/>
      </c>
      <c r="F61" s="27">
        <f>IF(OR(B61="",N(C61)=0),"",MAX(INDEX(Hourly!$E$2:$E$10001,AF61):INDEX(Hourly!$E$2:$E$10001,AG61)))</f>
        <v/>
      </c>
      <c r="G61" s="27">
        <f>IF(E61="","",F61-E61)</f>
        <v/>
      </c>
      <c r="H61" s="27">
        <f>IF(B61="","",IF(COUNT(X61:AD61)=7,SUMPRODUCT(X61:AD61,rm_weights)/SUM(rm_weights),""))</f>
        <v/>
      </c>
      <c r="I61" s="27">
        <f>IF(B61="","",IF(trm_method="7-day approximation",H61,IF(AND(ISNUMBER(I60),ISNUMBER(D60)),(1-alpha)*D60+alpha*I60,H61)))</f>
        <v/>
      </c>
      <c r="J61" s="27">
        <f>IF(ISNUMBER(I61),0.33*IF(clamp_trm="Yes",MIN(MAX(I61,10),30),I61)+18.8,"")</f>
        <v/>
      </c>
      <c r="K61" s="27">
        <f>IF(J61="","",J61+cat_offset)</f>
        <v/>
      </c>
      <c r="L61">
        <f>IF(B61="","",IF(AND(MONTH(B61)*100+DAY(B61)&gt;=season_lo,MONTH(B61)*100+DAY(B61)&lt;=season_hi),1,0))</f>
        <v/>
      </c>
      <c r="M61" s="27">
        <f>IF(N(C61)=0,IF(B61="","",0),SUM(INDEX(Hourly!$L$2:$L$10001,AF61):INDEX(Hourly!$L$2:$L$10001,AG61)))</f>
        <v/>
      </c>
      <c r="N61" s="27">
        <f>IF(N(C61)=0,IF(B61="","",0),SUM(INDEX(Hourly!$M$2:$M$10001,AF61):INDEX(Hourly!$M$2:$M$10001,AG61)))</f>
        <v/>
      </c>
      <c r="O61" s="27">
        <f>IF(N(C61)=0,IF(B61="","",0),SUM(INDEX(Hourly!$N$2:$N$10001,AF61):INDEX(Hourly!$N$2:$N$10001,AG61)))</f>
        <v/>
      </c>
      <c r="P61" s="27">
        <f>IF(N(C61)=0,IF(B61="","",0),SUM(INDEX(Hourly!$P$2:$P$10001,AF61):INDEX(Hourly!$P$2:$P$10001,AG61)))</f>
        <v/>
      </c>
      <c r="Q61">
        <f>IF(L61=1,IF(M61&gt;event_min,1,0),0)</f>
        <v/>
      </c>
      <c r="R61">
        <f>IF(Q61=1,N(R60)+1,0)</f>
        <v/>
      </c>
      <c r="S61" s="27">
        <f>IF(Q61=1,N(S60)+M61,0)</f>
        <v/>
      </c>
      <c r="T61">
        <f>IF(R61=1,1,0)</f>
        <v/>
      </c>
      <c r="U61">
        <f>IF(AND(L61=1,ISNUMBER(F61)),IF(F61&gt;=hot_thr,1,0),0)</f>
        <v/>
      </c>
      <c r="V61">
        <f>IF(AND(L61=1,ISNUMBER(E61)),IF(E61&gt;=night_thr,1,0),0)</f>
        <v/>
      </c>
      <c r="X61" s="27">
        <f>IF(B61="","",IF(A61-1&gt;=1,INDEX($D$2:$D$421,A61-1),IF(cyclic="Yes",INDEX($D$2:$D$421,A61-1+n_days),"")))</f>
        <v/>
      </c>
      <c r="Y61" s="27">
        <f>IF(B61="","",IF(A61-2&gt;=1,INDEX($D$2:$D$421,A61-2),IF(cyclic="Yes",INDEX($D$2:$D$421,A61-2+n_days),"")))</f>
        <v/>
      </c>
      <c r="Z61" s="27">
        <f>IF(B61="","",IF(A61-3&gt;=1,INDEX($D$2:$D$421,A61-3),IF(cyclic="Yes",INDEX($D$2:$D$421,A61-3+n_days),"")))</f>
        <v/>
      </c>
      <c r="AA61" s="27">
        <f>IF(B61="","",IF(A61-4&gt;=1,INDEX($D$2:$D$421,A61-4),IF(cyclic="Yes",INDEX($D$2:$D$421,A61-4+n_days),"")))</f>
        <v/>
      </c>
      <c r="AB61" s="27">
        <f>IF(B61="","",IF(A61-5&gt;=1,INDEX($D$2:$D$421,A61-5),IF(cyclic="Yes",INDEX($D$2:$D$421,A61-5+n_days),"")))</f>
        <v/>
      </c>
      <c r="AC61" s="27">
        <f>IF(B61="","",IF(A61-6&gt;=1,INDEX($D$2:$D$421,A61-6),IF(cyclic="Yes",INDEX($D$2:$D$421,A61-6+n_days),"")))</f>
        <v/>
      </c>
      <c r="AD61" s="27">
        <f>IF(B61="","",IF(A61-7&gt;=1,INDEX($D$2:$D$421,A61-7),IF(cyclic="Yes",INDEX($D$2:$D$421,A61-7+n_days),"")))</f>
        <v/>
      </c>
      <c r="AF61">
        <f>IF(B61="","",IFERROR(MATCH(B61-0.5,INDEX(Hourly!$G$2:$G$10001,1):INDEX(Hourly!$G$2:$G$10001,n_rows),1),0)+1)</f>
        <v/>
      </c>
      <c r="AG61">
        <f>IF(B61="","",IFERROR(MATCH(B61,INDEX(Hourly!$G$2:$G$10001,1):INDEX(Hourly!$G$2:$G$10001,n_rows),1),0))</f>
        <v/>
      </c>
    </row>
    <row r="62">
      <c r="A62" t="n">
        <v>61</v>
      </c>
      <c r="B62" s="26">
        <f>IF(A62&lt;=n_days,first_day+A62-1,"")</f>
        <v/>
      </c>
      <c r="C62">
        <f>IF(B62="","",MAX(0,AG62-AF62+1))</f>
        <v/>
      </c>
      <c r="D62" s="27">
        <f>IF(B62="","",IF(C62&gt;=18,AVERAGE(INDEX(Hourly!$E$2:$E$10001,AF62):INDEX(Hourly!$E$2:$E$10001,AG62)),""))</f>
        <v/>
      </c>
      <c r="E62" s="27">
        <f>IF(OR(B62="",N(C62)=0),"",MIN(INDEX(Hourly!$E$2:$E$10001,AF62):INDEX(Hourly!$E$2:$E$10001,AG62)))</f>
        <v/>
      </c>
      <c r="F62" s="27">
        <f>IF(OR(B62="",N(C62)=0),"",MAX(INDEX(Hourly!$E$2:$E$10001,AF62):INDEX(Hourly!$E$2:$E$10001,AG62)))</f>
        <v/>
      </c>
      <c r="G62" s="27">
        <f>IF(E62="","",F62-E62)</f>
        <v/>
      </c>
      <c r="H62" s="27">
        <f>IF(B62="","",IF(COUNT(X62:AD62)=7,SUMPRODUCT(X62:AD62,rm_weights)/SUM(rm_weights),""))</f>
        <v/>
      </c>
      <c r="I62" s="27">
        <f>IF(B62="","",IF(trm_method="7-day approximation",H62,IF(AND(ISNUMBER(I61),ISNUMBER(D61)),(1-alpha)*D61+alpha*I61,H62)))</f>
        <v/>
      </c>
      <c r="J62" s="27">
        <f>IF(ISNUMBER(I62),0.33*IF(clamp_trm="Yes",MIN(MAX(I62,10),30),I62)+18.8,"")</f>
        <v/>
      </c>
      <c r="K62" s="27">
        <f>IF(J62="","",J62+cat_offset)</f>
        <v/>
      </c>
      <c r="L62">
        <f>IF(B62="","",IF(AND(MONTH(B62)*100+DAY(B62)&gt;=season_lo,MONTH(B62)*100+DAY(B62)&lt;=season_hi),1,0))</f>
        <v/>
      </c>
      <c r="M62" s="27">
        <f>IF(N(C62)=0,IF(B62="","",0),SUM(INDEX(Hourly!$L$2:$L$10001,AF62):INDEX(Hourly!$L$2:$L$10001,AG62)))</f>
        <v/>
      </c>
      <c r="N62" s="27">
        <f>IF(N(C62)=0,IF(B62="","",0),SUM(INDEX(Hourly!$M$2:$M$10001,AF62):INDEX(Hourly!$M$2:$M$10001,AG62)))</f>
        <v/>
      </c>
      <c r="O62" s="27">
        <f>IF(N(C62)=0,IF(B62="","",0),SUM(INDEX(Hourly!$N$2:$N$10001,AF62):INDEX(Hourly!$N$2:$N$10001,AG62)))</f>
        <v/>
      </c>
      <c r="P62" s="27">
        <f>IF(N(C62)=0,IF(B62="","",0),SUM(INDEX(Hourly!$P$2:$P$10001,AF62):INDEX(Hourly!$P$2:$P$10001,AG62)))</f>
        <v/>
      </c>
      <c r="Q62">
        <f>IF(L62=1,IF(M62&gt;event_min,1,0),0)</f>
        <v/>
      </c>
      <c r="R62">
        <f>IF(Q62=1,N(R61)+1,0)</f>
        <v/>
      </c>
      <c r="S62" s="27">
        <f>IF(Q62=1,N(S61)+M62,0)</f>
        <v/>
      </c>
      <c r="T62">
        <f>IF(R62=1,1,0)</f>
        <v/>
      </c>
      <c r="U62">
        <f>IF(AND(L62=1,ISNUMBER(F62)),IF(F62&gt;=hot_thr,1,0),0)</f>
        <v/>
      </c>
      <c r="V62">
        <f>IF(AND(L62=1,ISNUMBER(E62)),IF(E62&gt;=night_thr,1,0),0)</f>
        <v/>
      </c>
      <c r="X62" s="27">
        <f>IF(B62="","",IF(A62-1&gt;=1,INDEX($D$2:$D$421,A62-1),IF(cyclic="Yes",INDEX($D$2:$D$421,A62-1+n_days),"")))</f>
        <v/>
      </c>
      <c r="Y62" s="27">
        <f>IF(B62="","",IF(A62-2&gt;=1,INDEX($D$2:$D$421,A62-2),IF(cyclic="Yes",INDEX($D$2:$D$421,A62-2+n_days),"")))</f>
        <v/>
      </c>
      <c r="Z62" s="27">
        <f>IF(B62="","",IF(A62-3&gt;=1,INDEX($D$2:$D$421,A62-3),IF(cyclic="Yes",INDEX($D$2:$D$421,A62-3+n_days),"")))</f>
        <v/>
      </c>
      <c r="AA62" s="27">
        <f>IF(B62="","",IF(A62-4&gt;=1,INDEX($D$2:$D$421,A62-4),IF(cyclic="Yes",INDEX($D$2:$D$421,A62-4+n_days),"")))</f>
        <v/>
      </c>
      <c r="AB62" s="27">
        <f>IF(B62="","",IF(A62-5&gt;=1,INDEX($D$2:$D$421,A62-5),IF(cyclic="Yes",INDEX($D$2:$D$421,A62-5+n_days),"")))</f>
        <v/>
      </c>
      <c r="AC62" s="27">
        <f>IF(B62="","",IF(A62-6&gt;=1,INDEX($D$2:$D$421,A62-6),IF(cyclic="Yes",INDEX($D$2:$D$421,A62-6+n_days),"")))</f>
        <v/>
      </c>
      <c r="AD62" s="27">
        <f>IF(B62="","",IF(A62-7&gt;=1,INDEX($D$2:$D$421,A62-7),IF(cyclic="Yes",INDEX($D$2:$D$421,A62-7+n_days),"")))</f>
        <v/>
      </c>
      <c r="AF62">
        <f>IF(B62="","",IFERROR(MATCH(B62-0.5,INDEX(Hourly!$G$2:$G$10001,1):INDEX(Hourly!$G$2:$G$10001,n_rows),1),0)+1)</f>
        <v/>
      </c>
      <c r="AG62">
        <f>IF(B62="","",IFERROR(MATCH(B62,INDEX(Hourly!$G$2:$G$10001,1):INDEX(Hourly!$G$2:$G$10001,n_rows),1),0))</f>
        <v/>
      </c>
    </row>
    <row r="63">
      <c r="A63" t="n">
        <v>62</v>
      </c>
      <c r="B63" s="26">
        <f>IF(A63&lt;=n_days,first_day+A63-1,"")</f>
        <v/>
      </c>
      <c r="C63">
        <f>IF(B63="","",MAX(0,AG63-AF63+1))</f>
        <v/>
      </c>
      <c r="D63" s="27">
        <f>IF(B63="","",IF(C63&gt;=18,AVERAGE(INDEX(Hourly!$E$2:$E$10001,AF63):INDEX(Hourly!$E$2:$E$10001,AG63)),""))</f>
        <v/>
      </c>
      <c r="E63" s="27">
        <f>IF(OR(B63="",N(C63)=0),"",MIN(INDEX(Hourly!$E$2:$E$10001,AF63):INDEX(Hourly!$E$2:$E$10001,AG63)))</f>
        <v/>
      </c>
      <c r="F63" s="27">
        <f>IF(OR(B63="",N(C63)=0),"",MAX(INDEX(Hourly!$E$2:$E$10001,AF63):INDEX(Hourly!$E$2:$E$10001,AG63)))</f>
        <v/>
      </c>
      <c r="G63" s="27">
        <f>IF(E63="","",F63-E63)</f>
        <v/>
      </c>
      <c r="H63" s="27">
        <f>IF(B63="","",IF(COUNT(X63:AD63)=7,SUMPRODUCT(X63:AD63,rm_weights)/SUM(rm_weights),""))</f>
        <v/>
      </c>
      <c r="I63" s="27">
        <f>IF(B63="","",IF(trm_method="7-day approximation",H63,IF(AND(ISNUMBER(I62),ISNUMBER(D62)),(1-alpha)*D62+alpha*I62,H63)))</f>
        <v/>
      </c>
      <c r="J63" s="27">
        <f>IF(ISNUMBER(I63),0.33*IF(clamp_trm="Yes",MIN(MAX(I63,10),30),I63)+18.8,"")</f>
        <v/>
      </c>
      <c r="K63" s="27">
        <f>IF(J63="","",J63+cat_offset)</f>
        <v/>
      </c>
      <c r="L63">
        <f>IF(B63="","",IF(AND(MONTH(B63)*100+DAY(B63)&gt;=season_lo,MONTH(B63)*100+DAY(B63)&lt;=season_hi),1,0))</f>
        <v/>
      </c>
      <c r="M63" s="27">
        <f>IF(N(C63)=0,IF(B63="","",0),SUM(INDEX(Hourly!$L$2:$L$10001,AF63):INDEX(Hourly!$L$2:$L$10001,AG63)))</f>
        <v/>
      </c>
      <c r="N63" s="27">
        <f>IF(N(C63)=0,IF(B63="","",0),SUM(INDEX(Hourly!$M$2:$M$10001,AF63):INDEX(Hourly!$M$2:$M$10001,AG63)))</f>
        <v/>
      </c>
      <c r="O63" s="27">
        <f>IF(N(C63)=0,IF(B63="","",0),SUM(INDEX(Hourly!$N$2:$N$10001,AF63):INDEX(Hourly!$N$2:$N$10001,AG63)))</f>
        <v/>
      </c>
      <c r="P63" s="27">
        <f>IF(N(C63)=0,IF(B63="","",0),SUM(INDEX(Hourly!$P$2:$P$10001,AF63):INDEX(Hourly!$P$2:$P$10001,AG63)))</f>
        <v/>
      </c>
      <c r="Q63">
        <f>IF(L63=1,IF(M63&gt;event_min,1,0),0)</f>
        <v/>
      </c>
      <c r="R63">
        <f>IF(Q63=1,N(R62)+1,0)</f>
        <v/>
      </c>
      <c r="S63" s="27">
        <f>IF(Q63=1,N(S62)+M63,0)</f>
        <v/>
      </c>
      <c r="T63">
        <f>IF(R63=1,1,0)</f>
        <v/>
      </c>
      <c r="U63">
        <f>IF(AND(L63=1,ISNUMBER(F63)),IF(F63&gt;=hot_thr,1,0),0)</f>
        <v/>
      </c>
      <c r="V63">
        <f>IF(AND(L63=1,ISNUMBER(E63)),IF(E63&gt;=night_thr,1,0),0)</f>
        <v/>
      </c>
      <c r="X63" s="27">
        <f>IF(B63="","",IF(A63-1&gt;=1,INDEX($D$2:$D$421,A63-1),IF(cyclic="Yes",INDEX($D$2:$D$421,A63-1+n_days),"")))</f>
        <v/>
      </c>
      <c r="Y63" s="27">
        <f>IF(B63="","",IF(A63-2&gt;=1,INDEX($D$2:$D$421,A63-2),IF(cyclic="Yes",INDEX($D$2:$D$421,A63-2+n_days),"")))</f>
        <v/>
      </c>
      <c r="Z63" s="27">
        <f>IF(B63="","",IF(A63-3&gt;=1,INDEX($D$2:$D$421,A63-3),IF(cyclic="Yes",INDEX($D$2:$D$421,A63-3+n_days),"")))</f>
        <v/>
      </c>
      <c r="AA63" s="27">
        <f>IF(B63="","",IF(A63-4&gt;=1,INDEX($D$2:$D$421,A63-4),IF(cyclic="Yes",INDEX($D$2:$D$421,A63-4+n_days),"")))</f>
        <v/>
      </c>
      <c r="AB63" s="27">
        <f>IF(B63="","",IF(A63-5&gt;=1,INDEX($D$2:$D$421,A63-5),IF(cyclic="Yes",INDEX($D$2:$D$421,A63-5+n_days),"")))</f>
        <v/>
      </c>
      <c r="AC63" s="27">
        <f>IF(B63="","",IF(A63-6&gt;=1,INDEX($D$2:$D$421,A63-6),IF(cyclic="Yes",INDEX($D$2:$D$421,A63-6+n_days),"")))</f>
        <v/>
      </c>
      <c r="AD63" s="27">
        <f>IF(B63="","",IF(A63-7&gt;=1,INDEX($D$2:$D$421,A63-7),IF(cyclic="Yes",INDEX($D$2:$D$421,A63-7+n_days),"")))</f>
        <v/>
      </c>
      <c r="AF63">
        <f>IF(B63="","",IFERROR(MATCH(B63-0.5,INDEX(Hourly!$G$2:$G$10001,1):INDEX(Hourly!$G$2:$G$10001,n_rows),1),0)+1)</f>
        <v/>
      </c>
      <c r="AG63">
        <f>IF(B63="","",IFERROR(MATCH(B63,INDEX(Hourly!$G$2:$G$10001,1):INDEX(Hourly!$G$2:$G$10001,n_rows),1),0))</f>
        <v/>
      </c>
    </row>
    <row r="64">
      <c r="A64" t="n">
        <v>63</v>
      </c>
      <c r="B64" s="26">
        <f>IF(A64&lt;=n_days,first_day+A64-1,"")</f>
        <v/>
      </c>
      <c r="C64">
        <f>IF(B64="","",MAX(0,AG64-AF64+1))</f>
        <v/>
      </c>
      <c r="D64" s="27">
        <f>IF(B64="","",IF(C64&gt;=18,AVERAGE(INDEX(Hourly!$E$2:$E$10001,AF64):INDEX(Hourly!$E$2:$E$10001,AG64)),""))</f>
        <v/>
      </c>
      <c r="E64" s="27">
        <f>IF(OR(B64="",N(C64)=0),"",MIN(INDEX(Hourly!$E$2:$E$10001,AF64):INDEX(Hourly!$E$2:$E$10001,AG64)))</f>
        <v/>
      </c>
      <c r="F64" s="27">
        <f>IF(OR(B64="",N(C64)=0),"",MAX(INDEX(Hourly!$E$2:$E$10001,AF64):INDEX(Hourly!$E$2:$E$10001,AG64)))</f>
        <v/>
      </c>
      <c r="G64" s="27">
        <f>IF(E64="","",F64-E64)</f>
        <v/>
      </c>
      <c r="H64" s="27">
        <f>IF(B64="","",IF(COUNT(X64:AD64)=7,SUMPRODUCT(X64:AD64,rm_weights)/SUM(rm_weights),""))</f>
        <v/>
      </c>
      <c r="I64" s="27">
        <f>IF(B64="","",IF(trm_method="7-day approximation",H64,IF(AND(ISNUMBER(I63),ISNUMBER(D63)),(1-alpha)*D63+alpha*I63,H64)))</f>
        <v/>
      </c>
      <c r="J64" s="27">
        <f>IF(ISNUMBER(I64),0.33*IF(clamp_trm="Yes",MIN(MAX(I64,10),30),I64)+18.8,"")</f>
        <v/>
      </c>
      <c r="K64" s="27">
        <f>IF(J64="","",J64+cat_offset)</f>
        <v/>
      </c>
      <c r="L64">
        <f>IF(B64="","",IF(AND(MONTH(B64)*100+DAY(B64)&gt;=season_lo,MONTH(B64)*100+DAY(B64)&lt;=season_hi),1,0))</f>
        <v/>
      </c>
      <c r="M64" s="27">
        <f>IF(N(C64)=0,IF(B64="","",0),SUM(INDEX(Hourly!$L$2:$L$10001,AF64):INDEX(Hourly!$L$2:$L$10001,AG64)))</f>
        <v/>
      </c>
      <c r="N64" s="27">
        <f>IF(N(C64)=0,IF(B64="","",0),SUM(INDEX(Hourly!$M$2:$M$10001,AF64):INDEX(Hourly!$M$2:$M$10001,AG64)))</f>
        <v/>
      </c>
      <c r="O64" s="27">
        <f>IF(N(C64)=0,IF(B64="","",0),SUM(INDEX(Hourly!$N$2:$N$10001,AF64):INDEX(Hourly!$N$2:$N$10001,AG64)))</f>
        <v/>
      </c>
      <c r="P64" s="27">
        <f>IF(N(C64)=0,IF(B64="","",0),SUM(INDEX(Hourly!$P$2:$P$10001,AF64):INDEX(Hourly!$P$2:$P$10001,AG64)))</f>
        <v/>
      </c>
      <c r="Q64">
        <f>IF(L64=1,IF(M64&gt;event_min,1,0),0)</f>
        <v/>
      </c>
      <c r="R64">
        <f>IF(Q64=1,N(R63)+1,0)</f>
        <v/>
      </c>
      <c r="S64" s="27">
        <f>IF(Q64=1,N(S63)+M64,0)</f>
        <v/>
      </c>
      <c r="T64">
        <f>IF(R64=1,1,0)</f>
        <v/>
      </c>
      <c r="U64">
        <f>IF(AND(L64=1,ISNUMBER(F64)),IF(F64&gt;=hot_thr,1,0),0)</f>
        <v/>
      </c>
      <c r="V64">
        <f>IF(AND(L64=1,ISNUMBER(E64)),IF(E64&gt;=night_thr,1,0),0)</f>
        <v/>
      </c>
      <c r="X64" s="27">
        <f>IF(B64="","",IF(A64-1&gt;=1,INDEX($D$2:$D$421,A64-1),IF(cyclic="Yes",INDEX($D$2:$D$421,A64-1+n_days),"")))</f>
        <v/>
      </c>
      <c r="Y64" s="27">
        <f>IF(B64="","",IF(A64-2&gt;=1,INDEX($D$2:$D$421,A64-2),IF(cyclic="Yes",INDEX($D$2:$D$421,A64-2+n_days),"")))</f>
        <v/>
      </c>
      <c r="Z64" s="27">
        <f>IF(B64="","",IF(A64-3&gt;=1,INDEX($D$2:$D$421,A64-3),IF(cyclic="Yes",INDEX($D$2:$D$421,A64-3+n_days),"")))</f>
        <v/>
      </c>
      <c r="AA64" s="27">
        <f>IF(B64="","",IF(A64-4&gt;=1,INDEX($D$2:$D$421,A64-4),IF(cyclic="Yes",INDEX($D$2:$D$421,A64-4+n_days),"")))</f>
        <v/>
      </c>
      <c r="AB64" s="27">
        <f>IF(B64="","",IF(A64-5&gt;=1,INDEX($D$2:$D$421,A64-5),IF(cyclic="Yes",INDEX($D$2:$D$421,A64-5+n_days),"")))</f>
        <v/>
      </c>
      <c r="AC64" s="27">
        <f>IF(B64="","",IF(A64-6&gt;=1,INDEX($D$2:$D$421,A64-6),IF(cyclic="Yes",INDEX($D$2:$D$421,A64-6+n_days),"")))</f>
        <v/>
      </c>
      <c r="AD64" s="27">
        <f>IF(B64="","",IF(A64-7&gt;=1,INDEX($D$2:$D$421,A64-7),IF(cyclic="Yes",INDEX($D$2:$D$421,A64-7+n_days),"")))</f>
        <v/>
      </c>
      <c r="AF64">
        <f>IF(B64="","",IFERROR(MATCH(B64-0.5,INDEX(Hourly!$G$2:$G$10001,1):INDEX(Hourly!$G$2:$G$10001,n_rows),1),0)+1)</f>
        <v/>
      </c>
      <c r="AG64">
        <f>IF(B64="","",IFERROR(MATCH(B64,INDEX(Hourly!$G$2:$G$10001,1):INDEX(Hourly!$G$2:$G$10001,n_rows),1),0))</f>
        <v/>
      </c>
    </row>
    <row r="65">
      <c r="A65" t="n">
        <v>64</v>
      </c>
      <c r="B65" s="26">
        <f>IF(A65&lt;=n_days,first_day+A65-1,"")</f>
        <v/>
      </c>
      <c r="C65">
        <f>IF(B65="","",MAX(0,AG65-AF65+1))</f>
        <v/>
      </c>
      <c r="D65" s="27">
        <f>IF(B65="","",IF(C65&gt;=18,AVERAGE(INDEX(Hourly!$E$2:$E$10001,AF65):INDEX(Hourly!$E$2:$E$10001,AG65)),""))</f>
        <v/>
      </c>
      <c r="E65" s="27">
        <f>IF(OR(B65="",N(C65)=0),"",MIN(INDEX(Hourly!$E$2:$E$10001,AF65):INDEX(Hourly!$E$2:$E$10001,AG65)))</f>
        <v/>
      </c>
      <c r="F65" s="27">
        <f>IF(OR(B65="",N(C65)=0),"",MAX(INDEX(Hourly!$E$2:$E$10001,AF65):INDEX(Hourly!$E$2:$E$10001,AG65)))</f>
        <v/>
      </c>
      <c r="G65" s="27">
        <f>IF(E65="","",F65-E65)</f>
        <v/>
      </c>
      <c r="H65" s="27">
        <f>IF(B65="","",IF(COUNT(X65:AD65)=7,SUMPRODUCT(X65:AD65,rm_weights)/SUM(rm_weights),""))</f>
        <v/>
      </c>
      <c r="I65" s="27">
        <f>IF(B65="","",IF(trm_method="7-day approximation",H65,IF(AND(ISNUMBER(I64),ISNUMBER(D64)),(1-alpha)*D64+alpha*I64,H65)))</f>
        <v/>
      </c>
      <c r="J65" s="27">
        <f>IF(ISNUMBER(I65),0.33*IF(clamp_trm="Yes",MIN(MAX(I65,10),30),I65)+18.8,"")</f>
        <v/>
      </c>
      <c r="K65" s="27">
        <f>IF(J65="","",J65+cat_offset)</f>
        <v/>
      </c>
      <c r="L65">
        <f>IF(B65="","",IF(AND(MONTH(B65)*100+DAY(B65)&gt;=season_lo,MONTH(B65)*100+DAY(B65)&lt;=season_hi),1,0))</f>
        <v/>
      </c>
      <c r="M65" s="27">
        <f>IF(N(C65)=0,IF(B65="","",0),SUM(INDEX(Hourly!$L$2:$L$10001,AF65):INDEX(Hourly!$L$2:$L$10001,AG65)))</f>
        <v/>
      </c>
      <c r="N65" s="27">
        <f>IF(N(C65)=0,IF(B65="","",0),SUM(INDEX(Hourly!$M$2:$M$10001,AF65):INDEX(Hourly!$M$2:$M$10001,AG65)))</f>
        <v/>
      </c>
      <c r="O65" s="27">
        <f>IF(N(C65)=0,IF(B65="","",0),SUM(INDEX(Hourly!$N$2:$N$10001,AF65):INDEX(Hourly!$N$2:$N$10001,AG65)))</f>
        <v/>
      </c>
      <c r="P65" s="27">
        <f>IF(N(C65)=0,IF(B65="","",0),SUM(INDEX(Hourly!$P$2:$P$10001,AF65):INDEX(Hourly!$P$2:$P$10001,AG65)))</f>
        <v/>
      </c>
      <c r="Q65">
        <f>IF(L65=1,IF(M65&gt;event_min,1,0),0)</f>
        <v/>
      </c>
      <c r="R65">
        <f>IF(Q65=1,N(R64)+1,0)</f>
        <v/>
      </c>
      <c r="S65" s="27">
        <f>IF(Q65=1,N(S64)+M65,0)</f>
        <v/>
      </c>
      <c r="T65">
        <f>IF(R65=1,1,0)</f>
        <v/>
      </c>
      <c r="U65">
        <f>IF(AND(L65=1,ISNUMBER(F65)),IF(F65&gt;=hot_thr,1,0),0)</f>
        <v/>
      </c>
      <c r="V65">
        <f>IF(AND(L65=1,ISNUMBER(E65)),IF(E65&gt;=night_thr,1,0),0)</f>
        <v/>
      </c>
      <c r="X65" s="27">
        <f>IF(B65="","",IF(A65-1&gt;=1,INDEX($D$2:$D$421,A65-1),IF(cyclic="Yes",INDEX($D$2:$D$421,A65-1+n_days),"")))</f>
        <v/>
      </c>
      <c r="Y65" s="27">
        <f>IF(B65="","",IF(A65-2&gt;=1,INDEX($D$2:$D$421,A65-2),IF(cyclic="Yes",INDEX($D$2:$D$421,A65-2+n_days),"")))</f>
        <v/>
      </c>
      <c r="Z65" s="27">
        <f>IF(B65="","",IF(A65-3&gt;=1,INDEX($D$2:$D$421,A65-3),IF(cyclic="Yes",INDEX($D$2:$D$421,A65-3+n_days),"")))</f>
        <v/>
      </c>
      <c r="AA65" s="27">
        <f>IF(B65="","",IF(A65-4&gt;=1,INDEX($D$2:$D$421,A65-4),IF(cyclic="Yes",INDEX($D$2:$D$421,A65-4+n_days),"")))</f>
        <v/>
      </c>
      <c r="AB65" s="27">
        <f>IF(B65="","",IF(A65-5&gt;=1,INDEX($D$2:$D$421,A65-5),IF(cyclic="Yes",INDEX($D$2:$D$421,A65-5+n_days),"")))</f>
        <v/>
      </c>
      <c r="AC65" s="27">
        <f>IF(B65="","",IF(A65-6&gt;=1,INDEX($D$2:$D$421,A65-6),IF(cyclic="Yes",INDEX($D$2:$D$421,A65-6+n_days),"")))</f>
        <v/>
      </c>
      <c r="AD65" s="27">
        <f>IF(B65="","",IF(A65-7&gt;=1,INDEX($D$2:$D$421,A65-7),IF(cyclic="Yes",INDEX($D$2:$D$421,A65-7+n_days),"")))</f>
        <v/>
      </c>
      <c r="AF65">
        <f>IF(B65="","",IFERROR(MATCH(B65-0.5,INDEX(Hourly!$G$2:$G$10001,1):INDEX(Hourly!$G$2:$G$10001,n_rows),1),0)+1)</f>
        <v/>
      </c>
      <c r="AG65">
        <f>IF(B65="","",IFERROR(MATCH(B65,INDEX(Hourly!$G$2:$G$10001,1):INDEX(Hourly!$G$2:$G$10001,n_rows),1),0))</f>
        <v/>
      </c>
    </row>
    <row r="66">
      <c r="A66" t="n">
        <v>65</v>
      </c>
      <c r="B66" s="26">
        <f>IF(A66&lt;=n_days,first_day+A66-1,"")</f>
        <v/>
      </c>
      <c r="C66">
        <f>IF(B66="","",MAX(0,AG66-AF66+1))</f>
        <v/>
      </c>
      <c r="D66" s="27">
        <f>IF(B66="","",IF(C66&gt;=18,AVERAGE(INDEX(Hourly!$E$2:$E$10001,AF66):INDEX(Hourly!$E$2:$E$10001,AG66)),""))</f>
        <v/>
      </c>
      <c r="E66" s="27">
        <f>IF(OR(B66="",N(C66)=0),"",MIN(INDEX(Hourly!$E$2:$E$10001,AF66):INDEX(Hourly!$E$2:$E$10001,AG66)))</f>
        <v/>
      </c>
      <c r="F66" s="27">
        <f>IF(OR(B66="",N(C66)=0),"",MAX(INDEX(Hourly!$E$2:$E$10001,AF66):INDEX(Hourly!$E$2:$E$10001,AG66)))</f>
        <v/>
      </c>
      <c r="G66" s="27">
        <f>IF(E66="","",F66-E66)</f>
        <v/>
      </c>
      <c r="H66" s="27">
        <f>IF(B66="","",IF(COUNT(X66:AD66)=7,SUMPRODUCT(X66:AD66,rm_weights)/SUM(rm_weights),""))</f>
        <v/>
      </c>
      <c r="I66" s="27">
        <f>IF(B66="","",IF(trm_method="7-day approximation",H66,IF(AND(ISNUMBER(I65),ISNUMBER(D65)),(1-alpha)*D65+alpha*I65,H66)))</f>
        <v/>
      </c>
      <c r="J66" s="27">
        <f>IF(ISNUMBER(I66),0.33*IF(clamp_trm="Yes",MIN(MAX(I66,10),30),I66)+18.8,"")</f>
        <v/>
      </c>
      <c r="K66" s="27">
        <f>IF(J66="","",J66+cat_offset)</f>
        <v/>
      </c>
      <c r="L66">
        <f>IF(B66="","",IF(AND(MONTH(B66)*100+DAY(B66)&gt;=season_lo,MONTH(B66)*100+DAY(B66)&lt;=season_hi),1,0))</f>
        <v/>
      </c>
      <c r="M66" s="27">
        <f>IF(N(C66)=0,IF(B66="","",0),SUM(INDEX(Hourly!$L$2:$L$10001,AF66):INDEX(Hourly!$L$2:$L$10001,AG66)))</f>
        <v/>
      </c>
      <c r="N66" s="27">
        <f>IF(N(C66)=0,IF(B66="","",0),SUM(INDEX(Hourly!$M$2:$M$10001,AF66):INDEX(Hourly!$M$2:$M$10001,AG66)))</f>
        <v/>
      </c>
      <c r="O66" s="27">
        <f>IF(N(C66)=0,IF(B66="","",0),SUM(INDEX(Hourly!$N$2:$N$10001,AF66):INDEX(Hourly!$N$2:$N$10001,AG66)))</f>
        <v/>
      </c>
      <c r="P66" s="27">
        <f>IF(N(C66)=0,IF(B66="","",0),SUM(INDEX(Hourly!$P$2:$P$10001,AF66):INDEX(Hourly!$P$2:$P$10001,AG66)))</f>
        <v/>
      </c>
      <c r="Q66">
        <f>IF(L66=1,IF(M66&gt;event_min,1,0),0)</f>
        <v/>
      </c>
      <c r="R66">
        <f>IF(Q66=1,N(R65)+1,0)</f>
        <v/>
      </c>
      <c r="S66" s="27">
        <f>IF(Q66=1,N(S65)+M66,0)</f>
        <v/>
      </c>
      <c r="T66">
        <f>IF(R66=1,1,0)</f>
        <v/>
      </c>
      <c r="U66">
        <f>IF(AND(L66=1,ISNUMBER(F66)),IF(F66&gt;=hot_thr,1,0),0)</f>
        <v/>
      </c>
      <c r="V66">
        <f>IF(AND(L66=1,ISNUMBER(E66)),IF(E66&gt;=night_thr,1,0),0)</f>
        <v/>
      </c>
      <c r="X66" s="27">
        <f>IF(B66="","",IF(A66-1&gt;=1,INDEX($D$2:$D$421,A66-1),IF(cyclic="Yes",INDEX($D$2:$D$421,A66-1+n_days),"")))</f>
        <v/>
      </c>
      <c r="Y66" s="27">
        <f>IF(B66="","",IF(A66-2&gt;=1,INDEX($D$2:$D$421,A66-2),IF(cyclic="Yes",INDEX($D$2:$D$421,A66-2+n_days),"")))</f>
        <v/>
      </c>
      <c r="Z66" s="27">
        <f>IF(B66="","",IF(A66-3&gt;=1,INDEX($D$2:$D$421,A66-3),IF(cyclic="Yes",INDEX($D$2:$D$421,A66-3+n_days),"")))</f>
        <v/>
      </c>
      <c r="AA66" s="27">
        <f>IF(B66="","",IF(A66-4&gt;=1,INDEX($D$2:$D$421,A66-4),IF(cyclic="Yes",INDEX($D$2:$D$421,A66-4+n_days),"")))</f>
        <v/>
      </c>
      <c r="AB66" s="27">
        <f>IF(B66="","",IF(A66-5&gt;=1,INDEX($D$2:$D$421,A66-5),IF(cyclic="Yes",INDEX($D$2:$D$421,A66-5+n_days),"")))</f>
        <v/>
      </c>
      <c r="AC66" s="27">
        <f>IF(B66="","",IF(A66-6&gt;=1,INDEX($D$2:$D$421,A66-6),IF(cyclic="Yes",INDEX($D$2:$D$421,A66-6+n_days),"")))</f>
        <v/>
      </c>
      <c r="AD66" s="27">
        <f>IF(B66="","",IF(A66-7&gt;=1,INDEX($D$2:$D$421,A66-7),IF(cyclic="Yes",INDEX($D$2:$D$421,A66-7+n_days),"")))</f>
        <v/>
      </c>
      <c r="AF66">
        <f>IF(B66="","",IFERROR(MATCH(B66-0.5,INDEX(Hourly!$G$2:$G$10001,1):INDEX(Hourly!$G$2:$G$10001,n_rows),1),0)+1)</f>
        <v/>
      </c>
      <c r="AG66">
        <f>IF(B66="","",IFERROR(MATCH(B66,INDEX(Hourly!$G$2:$G$10001,1):INDEX(Hourly!$G$2:$G$10001,n_rows),1),0))</f>
        <v/>
      </c>
    </row>
    <row r="67">
      <c r="A67" t="n">
        <v>66</v>
      </c>
      <c r="B67" s="26">
        <f>IF(A67&lt;=n_days,first_day+A67-1,"")</f>
        <v/>
      </c>
      <c r="C67">
        <f>IF(B67="","",MAX(0,AG67-AF67+1))</f>
        <v/>
      </c>
      <c r="D67" s="27">
        <f>IF(B67="","",IF(C67&gt;=18,AVERAGE(INDEX(Hourly!$E$2:$E$10001,AF67):INDEX(Hourly!$E$2:$E$10001,AG67)),""))</f>
        <v/>
      </c>
      <c r="E67" s="27">
        <f>IF(OR(B67="",N(C67)=0),"",MIN(INDEX(Hourly!$E$2:$E$10001,AF67):INDEX(Hourly!$E$2:$E$10001,AG67)))</f>
        <v/>
      </c>
      <c r="F67" s="27">
        <f>IF(OR(B67="",N(C67)=0),"",MAX(INDEX(Hourly!$E$2:$E$10001,AF67):INDEX(Hourly!$E$2:$E$10001,AG67)))</f>
        <v/>
      </c>
      <c r="G67" s="27">
        <f>IF(E67="","",F67-E67)</f>
        <v/>
      </c>
      <c r="H67" s="27">
        <f>IF(B67="","",IF(COUNT(X67:AD67)=7,SUMPRODUCT(X67:AD67,rm_weights)/SUM(rm_weights),""))</f>
        <v/>
      </c>
      <c r="I67" s="27">
        <f>IF(B67="","",IF(trm_method="7-day approximation",H67,IF(AND(ISNUMBER(I66),ISNUMBER(D66)),(1-alpha)*D66+alpha*I66,H67)))</f>
        <v/>
      </c>
      <c r="J67" s="27">
        <f>IF(ISNUMBER(I67),0.33*IF(clamp_trm="Yes",MIN(MAX(I67,10),30),I67)+18.8,"")</f>
        <v/>
      </c>
      <c r="K67" s="27">
        <f>IF(J67="","",J67+cat_offset)</f>
        <v/>
      </c>
      <c r="L67">
        <f>IF(B67="","",IF(AND(MONTH(B67)*100+DAY(B67)&gt;=season_lo,MONTH(B67)*100+DAY(B67)&lt;=season_hi),1,0))</f>
        <v/>
      </c>
      <c r="M67" s="27">
        <f>IF(N(C67)=0,IF(B67="","",0),SUM(INDEX(Hourly!$L$2:$L$10001,AF67):INDEX(Hourly!$L$2:$L$10001,AG67)))</f>
        <v/>
      </c>
      <c r="N67" s="27">
        <f>IF(N(C67)=0,IF(B67="","",0),SUM(INDEX(Hourly!$M$2:$M$10001,AF67):INDEX(Hourly!$M$2:$M$10001,AG67)))</f>
        <v/>
      </c>
      <c r="O67" s="27">
        <f>IF(N(C67)=0,IF(B67="","",0),SUM(INDEX(Hourly!$N$2:$N$10001,AF67):INDEX(Hourly!$N$2:$N$10001,AG67)))</f>
        <v/>
      </c>
      <c r="P67" s="27">
        <f>IF(N(C67)=0,IF(B67="","",0),SUM(INDEX(Hourly!$P$2:$P$10001,AF67):INDEX(Hourly!$P$2:$P$10001,AG67)))</f>
        <v/>
      </c>
      <c r="Q67">
        <f>IF(L67=1,IF(M67&gt;event_min,1,0),0)</f>
        <v/>
      </c>
      <c r="R67">
        <f>IF(Q67=1,N(R66)+1,0)</f>
        <v/>
      </c>
      <c r="S67" s="27">
        <f>IF(Q67=1,N(S66)+M67,0)</f>
        <v/>
      </c>
      <c r="T67">
        <f>IF(R67=1,1,0)</f>
        <v/>
      </c>
      <c r="U67">
        <f>IF(AND(L67=1,ISNUMBER(F67)),IF(F67&gt;=hot_thr,1,0),0)</f>
        <v/>
      </c>
      <c r="V67">
        <f>IF(AND(L67=1,ISNUMBER(E67)),IF(E67&gt;=night_thr,1,0),0)</f>
        <v/>
      </c>
      <c r="X67" s="27">
        <f>IF(B67="","",IF(A67-1&gt;=1,INDEX($D$2:$D$421,A67-1),IF(cyclic="Yes",INDEX($D$2:$D$421,A67-1+n_days),"")))</f>
        <v/>
      </c>
      <c r="Y67" s="27">
        <f>IF(B67="","",IF(A67-2&gt;=1,INDEX($D$2:$D$421,A67-2),IF(cyclic="Yes",INDEX($D$2:$D$421,A67-2+n_days),"")))</f>
        <v/>
      </c>
      <c r="Z67" s="27">
        <f>IF(B67="","",IF(A67-3&gt;=1,INDEX($D$2:$D$421,A67-3),IF(cyclic="Yes",INDEX($D$2:$D$421,A67-3+n_days),"")))</f>
        <v/>
      </c>
      <c r="AA67" s="27">
        <f>IF(B67="","",IF(A67-4&gt;=1,INDEX($D$2:$D$421,A67-4),IF(cyclic="Yes",INDEX($D$2:$D$421,A67-4+n_days),"")))</f>
        <v/>
      </c>
      <c r="AB67" s="27">
        <f>IF(B67="","",IF(A67-5&gt;=1,INDEX($D$2:$D$421,A67-5),IF(cyclic="Yes",INDEX($D$2:$D$421,A67-5+n_days),"")))</f>
        <v/>
      </c>
      <c r="AC67" s="27">
        <f>IF(B67="","",IF(A67-6&gt;=1,INDEX($D$2:$D$421,A67-6),IF(cyclic="Yes",INDEX($D$2:$D$421,A67-6+n_days),"")))</f>
        <v/>
      </c>
      <c r="AD67" s="27">
        <f>IF(B67="","",IF(A67-7&gt;=1,INDEX($D$2:$D$421,A67-7),IF(cyclic="Yes",INDEX($D$2:$D$421,A67-7+n_days),"")))</f>
        <v/>
      </c>
      <c r="AF67">
        <f>IF(B67="","",IFERROR(MATCH(B67-0.5,INDEX(Hourly!$G$2:$G$10001,1):INDEX(Hourly!$G$2:$G$10001,n_rows),1),0)+1)</f>
        <v/>
      </c>
      <c r="AG67">
        <f>IF(B67="","",IFERROR(MATCH(B67,INDEX(Hourly!$G$2:$G$10001,1):INDEX(Hourly!$G$2:$G$10001,n_rows),1),0))</f>
        <v/>
      </c>
    </row>
    <row r="68">
      <c r="A68" t="n">
        <v>67</v>
      </c>
      <c r="B68" s="26">
        <f>IF(A68&lt;=n_days,first_day+A68-1,"")</f>
        <v/>
      </c>
      <c r="C68">
        <f>IF(B68="","",MAX(0,AG68-AF68+1))</f>
        <v/>
      </c>
      <c r="D68" s="27">
        <f>IF(B68="","",IF(C68&gt;=18,AVERAGE(INDEX(Hourly!$E$2:$E$10001,AF68):INDEX(Hourly!$E$2:$E$10001,AG68)),""))</f>
        <v/>
      </c>
      <c r="E68" s="27">
        <f>IF(OR(B68="",N(C68)=0),"",MIN(INDEX(Hourly!$E$2:$E$10001,AF68):INDEX(Hourly!$E$2:$E$10001,AG68)))</f>
        <v/>
      </c>
      <c r="F68" s="27">
        <f>IF(OR(B68="",N(C68)=0),"",MAX(INDEX(Hourly!$E$2:$E$10001,AF68):INDEX(Hourly!$E$2:$E$10001,AG68)))</f>
        <v/>
      </c>
      <c r="G68" s="27">
        <f>IF(E68="","",F68-E68)</f>
        <v/>
      </c>
      <c r="H68" s="27">
        <f>IF(B68="","",IF(COUNT(X68:AD68)=7,SUMPRODUCT(X68:AD68,rm_weights)/SUM(rm_weights),""))</f>
        <v/>
      </c>
      <c r="I68" s="27">
        <f>IF(B68="","",IF(trm_method="7-day approximation",H68,IF(AND(ISNUMBER(I67),ISNUMBER(D67)),(1-alpha)*D67+alpha*I67,H68)))</f>
        <v/>
      </c>
      <c r="J68" s="27">
        <f>IF(ISNUMBER(I68),0.33*IF(clamp_trm="Yes",MIN(MAX(I68,10),30),I68)+18.8,"")</f>
        <v/>
      </c>
      <c r="K68" s="27">
        <f>IF(J68="","",J68+cat_offset)</f>
        <v/>
      </c>
      <c r="L68">
        <f>IF(B68="","",IF(AND(MONTH(B68)*100+DAY(B68)&gt;=season_lo,MONTH(B68)*100+DAY(B68)&lt;=season_hi),1,0))</f>
        <v/>
      </c>
      <c r="M68" s="27">
        <f>IF(N(C68)=0,IF(B68="","",0),SUM(INDEX(Hourly!$L$2:$L$10001,AF68):INDEX(Hourly!$L$2:$L$10001,AG68)))</f>
        <v/>
      </c>
      <c r="N68" s="27">
        <f>IF(N(C68)=0,IF(B68="","",0),SUM(INDEX(Hourly!$M$2:$M$10001,AF68):INDEX(Hourly!$M$2:$M$10001,AG68)))</f>
        <v/>
      </c>
      <c r="O68" s="27">
        <f>IF(N(C68)=0,IF(B68="","",0),SUM(INDEX(Hourly!$N$2:$N$10001,AF68):INDEX(Hourly!$N$2:$N$10001,AG68)))</f>
        <v/>
      </c>
      <c r="P68" s="27">
        <f>IF(N(C68)=0,IF(B68="","",0),SUM(INDEX(Hourly!$P$2:$P$10001,AF68):INDEX(Hourly!$P$2:$P$10001,AG68)))</f>
        <v/>
      </c>
      <c r="Q68">
        <f>IF(L68=1,IF(M68&gt;event_min,1,0),0)</f>
        <v/>
      </c>
      <c r="R68">
        <f>IF(Q68=1,N(R67)+1,0)</f>
        <v/>
      </c>
      <c r="S68" s="27">
        <f>IF(Q68=1,N(S67)+M68,0)</f>
        <v/>
      </c>
      <c r="T68">
        <f>IF(R68=1,1,0)</f>
        <v/>
      </c>
      <c r="U68">
        <f>IF(AND(L68=1,ISNUMBER(F68)),IF(F68&gt;=hot_thr,1,0),0)</f>
        <v/>
      </c>
      <c r="V68">
        <f>IF(AND(L68=1,ISNUMBER(E68)),IF(E68&gt;=night_thr,1,0),0)</f>
        <v/>
      </c>
      <c r="X68" s="27">
        <f>IF(B68="","",IF(A68-1&gt;=1,INDEX($D$2:$D$421,A68-1),IF(cyclic="Yes",INDEX($D$2:$D$421,A68-1+n_days),"")))</f>
        <v/>
      </c>
      <c r="Y68" s="27">
        <f>IF(B68="","",IF(A68-2&gt;=1,INDEX($D$2:$D$421,A68-2),IF(cyclic="Yes",INDEX($D$2:$D$421,A68-2+n_days),"")))</f>
        <v/>
      </c>
      <c r="Z68" s="27">
        <f>IF(B68="","",IF(A68-3&gt;=1,INDEX($D$2:$D$421,A68-3),IF(cyclic="Yes",INDEX($D$2:$D$421,A68-3+n_days),"")))</f>
        <v/>
      </c>
      <c r="AA68" s="27">
        <f>IF(B68="","",IF(A68-4&gt;=1,INDEX($D$2:$D$421,A68-4),IF(cyclic="Yes",INDEX($D$2:$D$421,A68-4+n_days),"")))</f>
        <v/>
      </c>
      <c r="AB68" s="27">
        <f>IF(B68="","",IF(A68-5&gt;=1,INDEX($D$2:$D$421,A68-5),IF(cyclic="Yes",INDEX($D$2:$D$421,A68-5+n_days),"")))</f>
        <v/>
      </c>
      <c r="AC68" s="27">
        <f>IF(B68="","",IF(A68-6&gt;=1,INDEX($D$2:$D$421,A68-6),IF(cyclic="Yes",INDEX($D$2:$D$421,A68-6+n_days),"")))</f>
        <v/>
      </c>
      <c r="AD68" s="27">
        <f>IF(B68="","",IF(A68-7&gt;=1,INDEX($D$2:$D$421,A68-7),IF(cyclic="Yes",INDEX($D$2:$D$421,A68-7+n_days),"")))</f>
        <v/>
      </c>
      <c r="AF68">
        <f>IF(B68="","",IFERROR(MATCH(B68-0.5,INDEX(Hourly!$G$2:$G$10001,1):INDEX(Hourly!$G$2:$G$10001,n_rows),1),0)+1)</f>
        <v/>
      </c>
      <c r="AG68">
        <f>IF(B68="","",IFERROR(MATCH(B68,INDEX(Hourly!$G$2:$G$10001,1):INDEX(Hourly!$G$2:$G$10001,n_rows),1),0))</f>
        <v/>
      </c>
    </row>
    <row r="69">
      <c r="A69" t="n">
        <v>68</v>
      </c>
      <c r="B69" s="26">
        <f>IF(A69&lt;=n_days,first_day+A69-1,"")</f>
        <v/>
      </c>
      <c r="C69">
        <f>IF(B69="","",MAX(0,AG69-AF69+1))</f>
        <v/>
      </c>
      <c r="D69" s="27">
        <f>IF(B69="","",IF(C69&gt;=18,AVERAGE(INDEX(Hourly!$E$2:$E$10001,AF69):INDEX(Hourly!$E$2:$E$10001,AG69)),""))</f>
        <v/>
      </c>
      <c r="E69" s="27">
        <f>IF(OR(B69="",N(C69)=0),"",MIN(INDEX(Hourly!$E$2:$E$10001,AF69):INDEX(Hourly!$E$2:$E$10001,AG69)))</f>
        <v/>
      </c>
      <c r="F69" s="27">
        <f>IF(OR(B69="",N(C69)=0),"",MAX(INDEX(Hourly!$E$2:$E$10001,AF69):INDEX(Hourly!$E$2:$E$10001,AG69)))</f>
        <v/>
      </c>
      <c r="G69" s="27">
        <f>IF(E69="","",F69-E69)</f>
        <v/>
      </c>
      <c r="H69" s="27">
        <f>IF(B69="","",IF(COUNT(X69:AD69)=7,SUMPRODUCT(X69:AD69,rm_weights)/SUM(rm_weights),""))</f>
        <v/>
      </c>
      <c r="I69" s="27">
        <f>IF(B69="","",IF(trm_method="7-day approximation",H69,IF(AND(ISNUMBER(I68),ISNUMBER(D68)),(1-alpha)*D68+alpha*I68,H69)))</f>
        <v/>
      </c>
      <c r="J69" s="27">
        <f>IF(ISNUMBER(I69),0.33*IF(clamp_trm="Yes",MIN(MAX(I69,10),30),I69)+18.8,"")</f>
        <v/>
      </c>
      <c r="K69" s="27">
        <f>IF(J69="","",J69+cat_offset)</f>
        <v/>
      </c>
      <c r="L69">
        <f>IF(B69="","",IF(AND(MONTH(B69)*100+DAY(B69)&gt;=season_lo,MONTH(B69)*100+DAY(B69)&lt;=season_hi),1,0))</f>
        <v/>
      </c>
      <c r="M69" s="27">
        <f>IF(N(C69)=0,IF(B69="","",0),SUM(INDEX(Hourly!$L$2:$L$10001,AF69):INDEX(Hourly!$L$2:$L$10001,AG69)))</f>
        <v/>
      </c>
      <c r="N69" s="27">
        <f>IF(N(C69)=0,IF(B69="","",0),SUM(INDEX(Hourly!$M$2:$M$10001,AF69):INDEX(Hourly!$M$2:$M$10001,AG69)))</f>
        <v/>
      </c>
      <c r="O69" s="27">
        <f>IF(N(C69)=0,IF(B69="","",0),SUM(INDEX(Hourly!$N$2:$N$10001,AF69):INDEX(Hourly!$N$2:$N$10001,AG69)))</f>
        <v/>
      </c>
      <c r="P69" s="27">
        <f>IF(N(C69)=0,IF(B69="","",0),SUM(INDEX(Hourly!$P$2:$P$10001,AF69):INDEX(Hourly!$P$2:$P$10001,AG69)))</f>
        <v/>
      </c>
      <c r="Q69">
        <f>IF(L69=1,IF(M69&gt;event_min,1,0),0)</f>
        <v/>
      </c>
      <c r="R69">
        <f>IF(Q69=1,N(R68)+1,0)</f>
        <v/>
      </c>
      <c r="S69" s="27">
        <f>IF(Q69=1,N(S68)+M69,0)</f>
        <v/>
      </c>
      <c r="T69">
        <f>IF(R69=1,1,0)</f>
        <v/>
      </c>
      <c r="U69">
        <f>IF(AND(L69=1,ISNUMBER(F69)),IF(F69&gt;=hot_thr,1,0),0)</f>
        <v/>
      </c>
      <c r="V69">
        <f>IF(AND(L69=1,ISNUMBER(E69)),IF(E69&gt;=night_thr,1,0),0)</f>
        <v/>
      </c>
      <c r="X69" s="27">
        <f>IF(B69="","",IF(A69-1&gt;=1,INDEX($D$2:$D$421,A69-1),IF(cyclic="Yes",INDEX($D$2:$D$421,A69-1+n_days),"")))</f>
        <v/>
      </c>
      <c r="Y69" s="27">
        <f>IF(B69="","",IF(A69-2&gt;=1,INDEX($D$2:$D$421,A69-2),IF(cyclic="Yes",INDEX($D$2:$D$421,A69-2+n_days),"")))</f>
        <v/>
      </c>
      <c r="Z69" s="27">
        <f>IF(B69="","",IF(A69-3&gt;=1,INDEX($D$2:$D$421,A69-3),IF(cyclic="Yes",INDEX($D$2:$D$421,A69-3+n_days),"")))</f>
        <v/>
      </c>
      <c r="AA69" s="27">
        <f>IF(B69="","",IF(A69-4&gt;=1,INDEX($D$2:$D$421,A69-4),IF(cyclic="Yes",INDEX($D$2:$D$421,A69-4+n_days),"")))</f>
        <v/>
      </c>
      <c r="AB69" s="27">
        <f>IF(B69="","",IF(A69-5&gt;=1,INDEX($D$2:$D$421,A69-5),IF(cyclic="Yes",INDEX($D$2:$D$421,A69-5+n_days),"")))</f>
        <v/>
      </c>
      <c r="AC69" s="27">
        <f>IF(B69="","",IF(A69-6&gt;=1,INDEX($D$2:$D$421,A69-6),IF(cyclic="Yes",INDEX($D$2:$D$421,A69-6+n_days),"")))</f>
        <v/>
      </c>
      <c r="AD69" s="27">
        <f>IF(B69="","",IF(A69-7&gt;=1,INDEX($D$2:$D$421,A69-7),IF(cyclic="Yes",INDEX($D$2:$D$421,A69-7+n_days),"")))</f>
        <v/>
      </c>
      <c r="AF69">
        <f>IF(B69="","",IFERROR(MATCH(B69-0.5,INDEX(Hourly!$G$2:$G$10001,1):INDEX(Hourly!$G$2:$G$10001,n_rows),1),0)+1)</f>
        <v/>
      </c>
      <c r="AG69">
        <f>IF(B69="","",IFERROR(MATCH(B69,INDEX(Hourly!$G$2:$G$10001,1):INDEX(Hourly!$G$2:$G$10001,n_rows),1),0))</f>
        <v/>
      </c>
    </row>
    <row r="70">
      <c r="A70" t="n">
        <v>69</v>
      </c>
      <c r="B70" s="26">
        <f>IF(A70&lt;=n_days,first_day+A70-1,"")</f>
        <v/>
      </c>
      <c r="C70">
        <f>IF(B70="","",MAX(0,AG70-AF70+1))</f>
        <v/>
      </c>
      <c r="D70" s="27">
        <f>IF(B70="","",IF(C70&gt;=18,AVERAGE(INDEX(Hourly!$E$2:$E$10001,AF70):INDEX(Hourly!$E$2:$E$10001,AG70)),""))</f>
        <v/>
      </c>
      <c r="E70" s="27">
        <f>IF(OR(B70="",N(C70)=0),"",MIN(INDEX(Hourly!$E$2:$E$10001,AF70):INDEX(Hourly!$E$2:$E$10001,AG70)))</f>
        <v/>
      </c>
      <c r="F70" s="27">
        <f>IF(OR(B70="",N(C70)=0),"",MAX(INDEX(Hourly!$E$2:$E$10001,AF70):INDEX(Hourly!$E$2:$E$10001,AG70)))</f>
        <v/>
      </c>
      <c r="G70" s="27">
        <f>IF(E70="","",F70-E70)</f>
        <v/>
      </c>
      <c r="H70" s="27">
        <f>IF(B70="","",IF(COUNT(X70:AD70)=7,SUMPRODUCT(X70:AD70,rm_weights)/SUM(rm_weights),""))</f>
        <v/>
      </c>
      <c r="I70" s="27">
        <f>IF(B70="","",IF(trm_method="7-day approximation",H70,IF(AND(ISNUMBER(I69),ISNUMBER(D69)),(1-alpha)*D69+alpha*I69,H70)))</f>
        <v/>
      </c>
      <c r="J70" s="27">
        <f>IF(ISNUMBER(I70),0.33*IF(clamp_trm="Yes",MIN(MAX(I70,10),30),I70)+18.8,"")</f>
        <v/>
      </c>
      <c r="K70" s="27">
        <f>IF(J70="","",J70+cat_offset)</f>
        <v/>
      </c>
      <c r="L70">
        <f>IF(B70="","",IF(AND(MONTH(B70)*100+DAY(B70)&gt;=season_lo,MONTH(B70)*100+DAY(B70)&lt;=season_hi),1,0))</f>
        <v/>
      </c>
      <c r="M70" s="27">
        <f>IF(N(C70)=0,IF(B70="","",0),SUM(INDEX(Hourly!$L$2:$L$10001,AF70):INDEX(Hourly!$L$2:$L$10001,AG70)))</f>
        <v/>
      </c>
      <c r="N70" s="27">
        <f>IF(N(C70)=0,IF(B70="","",0),SUM(INDEX(Hourly!$M$2:$M$10001,AF70):INDEX(Hourly!$M$2:$M$10001,AG70)))</f>
        <v/>
      </c>
      <c r="O70" s="27">
        <f>IF(N(C70)=0,IF(B70="","",0),SUM(INDEX(Hourly!$N$2:$N$10001,AF70):INDEX(Hourly!$N$2:$N$10001,AG70)))</f>
        <v/>
      </c>
      <c r="P70" s="27">
        <f>IF(N(C70)=0,IF(B70="","",0),SUM(INDEX(Hourly!$P$2:$P$10001,AF70):INDEX(Hourly!$P$2:$P$10001,AG70)))</f>
        <v/>
      </c>
      <c r="Q70">
        <f>IF(L70=1,IF(M70&gt;event_min,1,0),0)</f>
        <v/>
      </c>
      <c r="R70">
        <f>IF(Q70=1,N(R69)+1,0)</f>
        <v/>
      </c>
      <c r="S70" s="27">
        <f>IF(Q70=1,N(S69)+M70,0)</f>
        <v/>
      </c>
      <c r="T70">
        <f>IF(R70=1,1,0)</f>
        <v/>
      </c>
      <c r="U70">
        <f>IF(AND(L70=1,ISNUMBER(F70)),IF(F70&gt;=hot_thr,1,0),0)</f>
        <v/>
      </c>
      <c r="V70">
        <f>IF(AND(L70=1,ISNUMBER(E70)),IF(E70&gt;=night_thr,1,0),0)</f>
        <v/>
      </c>
      <c r="X70" s="27">
        <f>IF(B70="","",IF(A70-1&gt;=1,INDEX($D$2:$D$421,A70-1),IF(cyclic="Yes",INDEX($D$2:$D$421,A70-1+n_days),"")))</f>
        <v/>
      </c>
      <c r="Y70" s="27">
        <f>IF(B70="","",IF(A70-2&gt;=1,INDEX($D$2:$D$421,A70-2),IF(cyclic="Yes",INDEX($D$2:$D$421,A70-2+n_days),"")))</f>
        <v/>
      </c>
      <c r="Z70" s="27">
        <f>IF(B70="","",IF(A70-3&gt;=1,INDEX($D$2:$D$421,A70-3),IF(cyclic="Yes",INDEX($D$2:$D$421,A70-3+n_days),"")))</f>
        <v/>
      </c>
      <c r="AA70" s="27">
        <f>IF(B70="","",IF(A70-4&gt;=1,INDEX($D$2:$D$421,A70-4),IF(cyclic="Yes",INDEX($D$2:$D$421,A70-4+n_days),"")))</f>
        <v/>
      </c>
      <c r="AB70" s="27">
        <f>IF(B70="","",IF(A70-5&gt;=1,INDEX($D$2:$D$421,A70-5),IF(cyclic="Yes",INDEX($D$2:$D$421,A70-5+n_days),"")))</f>
        <v/>
      </c>
      <c r="AC70" s="27">
        <f>IF(B70="","",IF(A70-6&gt;=1,INDEX($D$2:$D$421,A70-6),IF(cyclic="Yes",INDEX($D$2:$D$421,A70-6+n_days),"")))</f>
        <v/>
      </c>
      <c r="AD70" s="27">
        <f>IF(B70="","",IF(A70-7&gt;=1,INDEX($D$2:$D$421,A70-7),IF(cyclic="Yes",INDEX($D$2:$D$421,A70-7+n_days),"")))</f>
        <v/>
      </c>
      <c r="AF70">
        <f>IF(B70="","",IFERROR(MATCH(B70-0.5,INDEX(Hourly!$G$2:$G$10001,1):INDEX(Hourly!$G$2:$G$10001,n_rows),1),0)+1)</f>
        <v/>
      </c>
      <c r="AG70">
        <f>IF(B70="","",IFERROR(MATCH(B70,INDEX(Hourly!$G$2:$G$10001,1):INDEX(Hourly!$G$2:$G$10001,n_rows),1),0))</f>
        <v/>
      </c>
    </row>
    <row r="71">
      <c r="A71" t="n">
        <v>70</v>
      </c>
      <c r="B71" s="26">
        <f>IF(A71&lt;=n_days,first_day+A71-1,"")</f>
        <v/>
      </c>
      <c r="C71">
        <f>IF(B71="","",MAX(0,AG71-AF71+1))</f>
        <v/>
      </c>
      <c r="D71" s="27">
        <f>IF(B71="","",IF(C71&gt;=18,AVERAGE(INDEX(Hourly!$E$2:$E$10001,AF71):INDEX(Hourly!$E$2:$E$10001,AG71)),""))</f>
        <v/>
      </c>
      <c r="E71" s="27">
        <f>IF(OR(B71="",N(C71)=0),"",MIN(INDEX(Hourly!$E$2:$E$10001,AF71):INDEX(Hourly!$E$2:$E$10001,AG71)))</f>
        <v/>
      </c>
      <c r="F71" s="27">
        <f>IF(OR(B71="",N(C71)=0),"",MAX(INDEX(Hourly!$E$2:$E$10001,AF71):INDEX(Hourly!$E$2:$E$10001,AG71)))</f>
        <v/>
      </c>
      <c r="G71" s="27">
        <f>IF(E71="","",F71-E71)</f>
        <v/>
      </c>
      <c r="H71" s="27">
        <f>IF(B71="","",IF(COUNT(X71:AD71)=7,SUMPRODUCT(X71:AD71,rm_weights)/SUM(rm_weights),""))</f>
        <v/>
      </c>
      <c r="I71" s="27">
        <f>IF(B71="","",IF(trm_method="7-day approximation",H71,IF(AND(ISNUMBER(I70),ISNUMBER(D70)),(1-alpha)*D70+alpha*I70,H71)))</f>
        <v/>
      </c>
      <c r="J71" s="27">
        <f>IF(ISNUMBER(I71),0.33*IF(clamp_trm="Yes",MIN(MAX(I71,10),30),I71)+18.8,"")</f>
        <v/>
      </c>
      <c r="K71" s="27">
        <f>IF(J71="","",J71+cat_offset)</f>
        <v/>
      </c>
      <c r="L71">
        <f>IF(B71="","",IF(AND(MONTH(B71)*100+DAY(B71)&gt;=season_lo,MONTH(B71)*100+DAY(B71)&lt;=season_hi),1,0))</f>
        <v/>
      </c>
      <c r="M71" s="27">
        <f>IF(N(C71)=0,IF(B71="","",0),SUM(INDEX(Hourly!$L$2:$L$10001,AF71):INDEX(Hourly!$L$2:$L$10001,AG71)))</f>
        <v/>
      </c>
      <c r="N71" s="27">
        <f>IF(N(C71)=0,IF(B71="","",0),SUM(INDEX(Hourly!$M$2:$M$10001,AF71):INDEX(Hourly!$M$2:$M$10001,AG71)))</f>
        <v/>
      </c>
      <c r="O71" s="27">
        <f>IF(N(C71)=0,IF(B71="","",0),SUM(INDEX(Hourly!$N$2:$N$10001,AF71):INDEX(Hourly!$N$2:$N$10001,AG71)))</f>
        <v/>
      </c>
      <c r="P71" s="27">
        <f>IF(N(C71)=0,IF(B71="","",0),SUM(INDEX(Hourly!$P$2:$P$10001,AF71):INDEX(Hourly!$P$2:$P$10001,AG71)))</f>
        <v/>
      </c>
      <c r="Q71">
        <f>IF(L71=1,IF(M71&gt;event_min,1,0),0)</f>
        <v/>
      </c>
      <c r="R71">
        <f>IF(Q71=1,N(R70)+1,0)</f>
        <v/>
      </c>
      <c r="S71" s="27">
        <f>IF(Q71=1,N(S70)+M71,0)</f>
        <v/>
      </c>
      <c r="T71">
        <f>IF(R71=1,1,0)</f>
        <v/>
      </c>
      <c r="U71">
        <f>IF(AND(L71=1,ISNUMBER(F71)),IF(F71&gt;=hot_thr,1,0),0)</f>
        <v/>
      </c>
      <c r="V71">
        <f>IF(AND(L71=1,ISNUMBER(E71)),IF(E71&gt;=night_thr,1,0),0)</f>
        <v/>
      </c>
      <c r="X71" s="27">
        <f>IF(B71="","",IF(A71-1&gt;=1,INDEX($D$2:$D$421,A71-1),IF(cyclic="Yes",INDEX($D$2:$D$421,A71-1+n_days),"")))</f>
        <v/>
      </c>
      <c r="Y71" s="27">
        <f>IF(B71="","",IF(A71-2&gt;=1,INDEX($D$2:$D$421,A71-2),IF(cyclic="Yes",INDEX($D$2:$D$421,A71-2+n_days),"")))</f>
        <v/>
      </c>
      <c r="Z71" s="27">
        <f>IF(B71="","",IF(A71-3&gt;=1,INDEX($D$2:$D$421,A71-3),IF(cyclic="Yes",INDEX($D$2:$D$421,A71-3+n_days),"")))</f>
        <v/>
      </c>
      <c r="AA71" s="27">
        <f>IF(B71="","",IF(A71-4&gt;=1,INDEX($D$2:$D$421,A71-4),IF(cyclic="Yes",INDEX($D$2:$D$421,A71-4+n_days),"")))</f>
        <v/>
      </c>
      <c r="AB71" s="27">
        <f>IF(B71="","",IF(A71-5&gt;=1,INDEX($D$2:$D$421,A71-5),IF(cyclic="Yes",INDEX($D$2:$D$421,A71-5+n_days),"")))</f>
        <v/>
      </c>
      <c r="AC71" s="27">
        <f>IF(B71="","",IF(A71-6&gt;=1,INDEX($D$2:$D$421,A71-6),IF(cyclic="Yes",INDEX($D$2:$D$421,A71-6+n_days),"")))</f>
        <v/>
      </c>
      <c r="AD71" s="27">
        <f>IF(B71="","",IF(A71-7&gt;=1,INDEX($D$2:$D$421,A71-7),IF(cyclic="Yes",INDEX($D$2:$D$421,A71-7+n_days),"")))</f>
        <v/>
      </c>
      <c r="AF71">
        <f>IF(B71="","",IFERROR(MATCH(B71-0.5,INDEX(Hourly!$G$2:$G$10001,1):INDEX(Hourly!$G$2:$G$10001,n_rows),1),0)+1)</f>
        <v/>
      </c>
      <c r="AG71">
        <f>IF(B71="","",IFERROR(MATCH(B71,INDEX(Hourly!$G$2:$G$10001,1):INDEX(Hourly!$G$2:$G$10001,n_rows),1),0))</f>
        <v/>
      </c>
    </row>
    <row r="72">
      <c r="A72" t="n">
        <v>71</v>
      </c>
      <c r="B72" s="26">
        <f>IF(A72&lt;=n_days,first_day+A72-1,"")</f>
        <v/>
      </c>
      <c r="C72">
        <f>IF(B72="","",MAX(0,AG72-AF72+1))</f>
        <v/>
      </c>
      <c r="D72" s="27">
        <f>IF(B72="","",IF(C72&gt;=18,AVERAGE(INDEX(Hourly!$E$2:$E$10001,AF72):INDEX(Hourly!$E$2:$E$10001,AG72)),""))</f>
        <v/>
      </c>
      <c r="E72" s="27">
        <f>IF(OR(B72="",N(C72)=0),"",MIN(INDEX(Hourly!$E$2:$E$10001,AF72):INDEX(Hourly!$E$2:$E$10001,AG72)))</f>
        <v/>
      </c>
      <c r="F72" s="27">
        <f>IF(OR(B72="",N(C72)=0),"",MAX(INDEX(Hourly!$E$2:$E$10001,AF72):INDEX(Hourly!$E$2:$E$10001,AG72)))</f>
        <v/>
      </c>
      <c r="G72" s="27">
        <f>IF(E72="","",F72-E72)</f>
        <v/>
      </c>
      <c r="H72" s="27">
        <f>IF(B72="","",IF(COUNT(X72:AD72)=7,SUMPRODUCT(X72:AD72,rm_weights)/SUM(rm_weights),""))</f>
        <v/>
      </c>
      <c r="I72" s="27">
        <f>IF(B72="","",IF(trm_method="7-day approximation",H72,IF(AND(ISNUMBER(I71),ISNUMBER(D71)),(1-alpha)*D71+alpha*I71,H72)))</f>
        <v/>
      </c>
      <c r="J72" s="27">
        <f>IF(ISNUMBER(I72),0.33*IF(clamp_trm="Yes",MIN(MAX(I72,10),30),I72)+18.8,"")</f>
        <v/>
      </c>
      <c r="K72" s="27">
        <f>IF(J72="","",J72+cat_offset)</f>
        <v/>
      </c>
      <c r="L72">
        <f>IF(B72="","",IF(AND(MONTH(B72)*100+DAY(B72)&gt;=season_lo,MONTH(B72)*100+DAY(B72)&lt;=season_hi),1,0))</f>
        <v/>
      </c>
      <c r="M72" s="27">
        <f>IF(N(C72)=0,IF(B72="","",0),SUM(INDEX(Hourly!$L$2:$L$10001,AF72):INDEX(Hourly!$L$2:$L$10001,AG72)))</f>
        <v/>
      </c>
      <c r="N72" s="27">
        <f>IF(N(C72)=0,IF(B72="","",0),SUM(INDEX(Hourly!$M$2:$M$10001,AF72):INDEX(Hourly!$M$2:$M$10001,AG72)))</f>
        <v/>
      </c>
      <c r="O72" s="27">
        <f>IF(N(C72)=0,IF(B72="","",0),SUM(INDEX(Hourly!$N$2:$N$10001,AF72):INDEX(Hourly!$N$2:$N$10001,AG72)))</f>
        <v/>
      </c>
      <c r="P72" s="27">
        <f>IF(N(C72)=0,IF(B72="","",0),SUM(INDEX(Hourly!$P$2:$P$10001,AF72):INDEX(Hourly!$P$2:$P$10001,AG72)))</f>
        <v/>
      </c>
      <c r="Q72">
        <f>IF(L72=1,IF(M72&gt;event_min,1,0),0)</f>
        <v/>
      </c>
      <c r="R72">
        <f>IF(Q72=1,N(R71)+1,0)</f>
        <v/>
      </c>
      <c r="S72" s="27">
        <f>IF(Q72=1,N(S71)+M72,0)</f>
        <v/>
      </c>
      <c r="T72">
        <f>IF(R72=1,1,0)</f>
        <v/>
      </c>
      <c r="U72">
        <f>IF(AND(L72=1,ISNUMBER(F72)),IF(F72&gt;=hot_thr,1,0),0)</f>
        <v/>
      </c>
      <c r="V72">
        <f>IF(AND(L72=1,ISNUMBER(E72)),IF(E72&gt;=night_thr,1,0),0)</f>
        <v/>
      </c>
      <c r="X72" s="27">
        <f>IF(B72="","",IF(A72-1&gt;=1,INDEX($D$2:$D$421,A72-1),IF(cyclic="Yes",INDEX($D$2:$D$421,A72-1+n_days),"")))</f>
        <v/>
      </c>
      <c r="Y72" s="27">
        <f>IF(B72="","",IF(A72-2&gt;=1,INDEX($D$2:$D$421,A72-2),IF(cyclic="Yes",INDEX($D$2:$D$421,A72-2+n_days),"")))</f>
        <v/>
      </c>
      <c r="Z72" s="27">
        <f>IF(B72="","",IF(A72-3&gt;=1,INDEX($D$2:$D$421,A72-3),IF(cyclic="Yes",INDEX($D$2:$D$421,A72-3+n_days),"")))</f>
        <v/>
      </c>
      <c r="AA72" s="27">
        <f>IF(B72="","",IF(A72-4&gt;=1,INDEX($D$2:$D$421,A72-4),IF(cyclic="Yes",INDEX($D$2:$D$421,A72-4+n_days),"")))</f>
        <v/>
      </c>
      <c r="AB72" s="27">
        <f>IF(B72="","",IF(A72-5&gt;=1,INDEX($D$2:$D$421,A72-5),IF(cyclic="Yes",INDEX($D$2:$D$421,A72-5+n_days),"")))</f>
        <v/>
      </c>
      <c r="AC72" s="27">
        <f>IF(B72="","",IF(A72-6&gt;=1,INDEX($D$2:$D$421,A72-6),IF(cyclic="Yes",INDEX($D$2:$D$421,A72-6+n_days),"")))</f>
        <v/>
      </c>
      <c r="AD72" s="27">
        <f>IF(B72="","",IF(A72-7&gt;=1,INDEX($D$2:$D$421,A72-7),IF(cyclic="Yes",INDEX($D$2:$D$421,A72-7+n_days),"")))</f>
        <v/>
      </c>
      <c r="AF72">
        <f>IF(B72="","",IFERROR(MATCH(B72-0.5,INDEX(Hourly!$G$2:$G$10001,1):INDEX(Hourly!$G$2:$G$10001,n_rows),1),0)+1)</f>
        <v/>
      </c>
      <c r="AG72">
        <f>IF(B72="","",IFERROR(MATCH(B72,INDEX(Hourly!$G$2:$G$10001,1):INDEX(Hourly!$G$2:$G$10001,n_rows),1),0))</f>
        <v/>
      </c>
    </row>
    <row r="73">
      <c r="A73" t="n">
        <v>72</v>
      </c>
      <c r="B73" s="26">
        <f>IF(A73&lt;=n_days,first_day+A73-1,"")</f>
        <v/>
      </c>
      <c r="C73">
        <f>IF(B73="","",MAX(0,AG73-AF73+1))</f>
        <v/>
      </c>
      <c r="D73" s="27">
        <f>IF(B73="","",IF(C73&gt;=18,AVERAGE(INDEX(Hourly!$E$2:$E$10001,AF73):INDEX(Hourly!$E$2:$E$10001,AG73)),""))</f>
        <v/>
      </c>
      <c r="E73" s="27">
        <f>IF(OR(B73="",N(C73)=0),"",MIN(INDEX(Hourly!$E$2:$E$10001,AF73):INDEX(Hourly!$E$2:$E$10001,AG73)))</f>
        <v/>
      </c>
      <c r="F73" s="27">
        <f>IF(OR(B73="",N(C73)=0),"",MAX(INDEX(Hourly!$E$2:$E$10001,AF73):INDEX(Hourly!$E$2:$E$10001,AG73)))</f>
        <v/>
      </c>
      <c r="G73" s="27">
        <f>IF(E73="","",F73-E73)</f>
        <v/>
      </c>
      <c r="H73" s="27">
        <f>IF(B73="","",IF(COUNT(X73:AD73)=7,SUMPRODUCT(X73:AD73,rm_weights)/SUM(rm_weights),""))</f>
        <v/>
      </c>
      <c r="I73" s="27">
        <f>IF(B73="","",IF(trm_method="7-day approximation",H73,IF(AND(ISNUMBER(I72),ISNUMBER(D72)),(1-alpha)*D72+alpha*I72,H73)))</f>
        <v/>
      </c>
      <c r="J73" s="27">
        <f>IF(ISNUMBER(I73),0.33*IF(clamp_trm="Yes",MIN(MAX(I73,10),30),I73)+18.8,"")</f>
        <v/>
      </c>
      <c r="K73" s="27">
        <f>IF(J73="","",J73+cat_offset)</f>
        <v/>
      </c>
      <c r="L73">
        <f>IF(B73="","",IF(AND(MONTH(B73)*100+DAY(B73)&gt;=season_lo,MONTH(B73)*100+DAY(B73)&lt;=season_hi),1,0))</f>
        <v/>
      </c>
      <c r="M73" s="27">
        <f>IF(N(C73)=0,IF(B73="","",0),SUM(INDEX(Hourly!$L$2:$L$10001,AF73):INDEX(Hourly!$L$2:$L$10001,AG73)))</f>
        <v/>
      </c>
      <c r="N73" s="27">
        <f>IF(N(C73)=0,IF(B73="","",0),SUM(INDEX(Hourly!$M$2:$M$10001,AF73):INDEX(Hourly!$M$2:$M$10001,AG73)))</f>
        <v/>
      </c>
      <c r="O73" s="27">
        <f>IF(N(C73)=0,IF(B73="","",0),SUM(INDEX(Hourly!$N$2:$N$10001,AF73):INDEX(Hourly!$N$2:$N$10001,AG73)))</f>
        <v/>
      </c>
      <c r="P73" s="27">
        <f>IF(N(C73)=0,IF(B73="","",0),SUM(INDEX(Hourly!$P$2:$P$10001,AF73):INDEX(Hourly!$P$2:$P$10001,AG73)))</f>
        <v/>
      </c>
      <c r="Q73">
        <f>IF(L73=1,IF(M73&gt;event_min,1,0),0)</f>
        <v/>
      </c>
      <c r="R73">
        <f>IF(Q73=1,N(R72)+1,0)</f>
        <v/>
      </c>
      <c r="S73" s="27">
        <f>IF(Q73=1,N(S72)+M73,0)</f>
        <v/>
      </c>
      <c r="T73">
        <f>IF(R73=1,1,0)</f>
        <v/>
      </c>
      <c r="U73">
        <f>IF(AND(L73=1,ISNUMBER(F73)),IF(F73&gt;=hot_thr,1,0),0)</f>
        <v/>
      </c>
      <c r="V73">
        <f>IF(AND(L73=1,ISNUMBER(E73)),IF(E73&gt;=night_thr,1,0),0)</f>
        <v/>
      </c>
      <c r="X73" s="27">
        <f>IF(B73="","",IF(A73-1&gt;=1,INDEX($D$2:$D$421,A73-1),IF(cyclic="Yes",INDEX($D$2:$D$421,A73-1+n_days),"")))</f>
        <v/>
      </c>
      <c r="Y73" s="27">
        <f>IF(B73="","",IF(A73-2&gt;=1,INDEX($D$2:$D$421,A73-2),IF(cyclic="Yes",INDEX($D$2:$D$421,A73-2+n_days),"")))</f>
        <v/>
      </c>
      <c r="Z73" s="27">
        <f>IF(B73="","",IF(A73-3&gt;=1,INDEX($D$2:$D$421,A73-3),IF(cyclic="Yes",INDEX($D$2:$D$421,A73-3+n_days),"")))</f>
        <v/>
      </c>
      <c r="AA73" s="27">
        <f>IF(B73="","",IF(A73-4&gt;=1,INDEX($D$2:$D$421,A73-4),IF(cyclic="Yes",INDEX($D$2:$D$421,A73-4+n_days),"")))</f>
        <v/>
      </c>
      <c r="AB73" s="27">
        <f>IF(B73="","",IF(A73-5&gt;=1,INDEX($D$2:$D$421,A73-5),IF(cyclic="Yes",INDEX($D$2:$D$421,A73-5+n_days),"")))</f>
        <v/>
      </c>
      <c r="AC73" s="27">
        <f>IF(B73="","",IF(A73-6&gt;=1,INDEX($D$2:$D$421,A73-6),IF(cyclic="Yes",INDEX($D$2:$D$421,A73-6+n_days),"")))</f>
        <v/>
      </c>
      <c r="AD73" s="27">
        <f>IF(B73="","",IF(A73-7&gt;=1,INDEX($D$2:$D$421,A73-7),IF(cyclic="Yes",INDEX($D$2:$D$421,A73-7+n_days),"")))</f>
        <v/>
      </c>
      <c r="AF73">
        <f>IF(B73="","",IFERROR(MATCH(B73-0.5,INDEX(Hourly!$G$2:$G$10001,1):INDEX(Hourly!$G$2:$G$10001,n_rows),1),0)+1)</f>
        <v/>
      </c>
      <c r="AG73">
        <f>IF(B73="","",IFERROR(MATCH(B73,INDEX(Hourly!$G$2:$G$10001,1):INDEX(Hourly!$G$2:$G$10001,n_rows),1),0))</f>
        <v/>
      </c>
    </row>
    <row r="74">
      <c r="A74" t="n">
        <v>73</v>
      </c>
      <c r="B74" s="26">
        <f>IF(A74&lt;=n_days,first_day+A74-1,"")</f>
        <v/>
      </c>
      <c r="C74">
        <f>IF(B74="","",MAX(0,AG74-AF74+1))</f>
        <v/>
      </c>
      <c r="D74" s="27">
        <f>IF(B74="","",IF(C74&gt;=18,AVERAGE(INDEX(Hourly!$E$2:$E$10001,AF74):INDEX(Hourly!$E$2:$E$10001,AG74)),""))</f>
        <v/>
      </c>
      <c r="E74" s="27">
        <f>IF(OR(B74="",N(C74)=0),"",MIN(INDEX(Hourly!$E$2:$E$10001,AF74):INDEX(Hourly!$E$2:$E$10001,AG74)))</f>
        <v/>
      </c>
      <c r="F74" s="27">
        <f>IF(OR(B74="",N(C74)=0),"",MAX(INDEX(Hourly!$E$2:$E$10001,AF74):INDEX(Hourly!$E$2:$E$10001,AG74)))</f>
        <v/>
      </c>
      <c r="G74" s="27">
        <f>IF(E74="","",F74-E74)</f>
        <v/>
      </c>
      <c r="H74" s="27">
        <f>IF(B74="","",IF(COUNT(X74:AD74)=7,SUMPRODUCT(X74:AD74,rm_weights)/SUM(rm_weights),""))</f>
        <v/>
      </c>
      <c r="I74" s="27">
        <f>IF(B74="","",IF(trm_method="7-day approximation",H74,IF(AND(ISNUMBER(I73),ISNUMBER(D73)),(1-alpha)*D73+alpha*I73,H74)))</f>
        <v/>
      </c>
      <c r="J74" s="27">
        <f>IF(ISNUMBER(I74),0.33*IF(clamp_trm="Yes",MIN(MAX(I74,10),30),I74)+18.8,"")</f>
        <v/>
      </c>
      <c r="K74" s="27">
        <f>IF(J74="","",J74+cat_offset)</f>
        <v/>
      </c>
      <c r="L74">
        <f>IF(B74="","",IF(AND(MONTH(B74)*100+DAY(B74)&gt;=season_lo,MONTH(B74)*100+DAY(B74)&lt;=season_hi),1,0))</f>
        <v/>
      </c>
      <c r="M74" s="27">
        <f>IF(N(C74)=0,IF(B74="","",0),SUM(INDEX(Hourly!$L$2:$L$10001,AF74):INDEX(Hourly!$L$2:$L$10001,AG74)))</f>
        <v/>
      </c>
      <c r="N74" s="27">
        <f>IF(N(C74)=0,IF(B74="","",0),SUM(INDEX(Hourly!$M$2:$M$10001,AF74):INDEX(Hourly!$M$2:$M$10001,AG74)))</f>
        <v/>
      </c>
      <c r="O74" s="27">
        <f>IF(N(C74)=0,IF(B74="","",0),SUM(INDEX(Hourly!$N$2:$N$10001,AF74):INDEX(Hourly!$N$2:$N$10001,AG74)))</f>
        <v/>
      </c>
      <c r="P74" s="27">
        <f>IF(N(C74)=0,IF(B74="","",0),SUM(INDEX(Hourly!$P$2:$P$10001,AF74):INDEX(Hourly!$P$2:$P$10001,AG74)))</f>
        <v/>
      </c>
      <c r="Q74">
        <f>IF(L74=1,IF(M74&gt;event_min,1,0),0)</f>
        <v/>
      </c>
      <c r="R74">
        <f>IF(Q74=1,N(R73)+1,0)</f>
        <v/>
      </c>
      <c r="S74" s="27">
        <f>IF(Q74=1,N(S73)+M74,0)</f>
        <v/>
      </c>
      <c r="T74">
        <f>IF(R74=1,1,0)</f>
        <v/>
      </c>
      <c r="U74">
        <f>IF(AND(L74=1,ISNUMBER(F74)),IF(F74&gt;=hot_thr,1,0),0)</f>
        <v/>
      </c>
      <c r="V74">
        <f>IF(AND(L74=1,ISNUMBER(E74)),IF(E74&gt;=night_thr,1,0),0)</f>
        <v/>
      </c>
      <c r="X74" s="27">
        <f>IF(B74="","",IF(A74-1&gt;=1,INDEX($D$2:$D$421,A74-1),IF(cyclic="Yes",INDEX($D$2:$D$421,A74-1+n_days),"")))</f>
        <v/>
      </c>
      <c r="Y74" s="27">
        <f>IF(B74="","",IF(A74-2&gt;=1,INDEX($D$2:$D$421,A74-2),IF(cyclic="Yes",INDEX($D$2:$D$421,A74-2+n_days),"")))</f>
        <v/>
      </c>
      <c r="Z74" s="27">
        <f>IF(B74="","",IF(A74-3&gt;=1,INDEX($D$2:$D$421,A74-3),IF(cyclic="Yes",INDEX($D$2:$D$421,A74-3+n_days),"")))</f>
        <v/>
      </c>
      <c r="AA74" s="27">
        <f>IF(B74="","",IF(A74-4&gt;=1,INDEX($D$2:$D$421,A74-4),IF(cyclic="Yes",INDEX($D$2:$D$421,A74-4+n_days),"")))</f>
        <v/>
      </c>
      <c r="AB74" s="27">
        <f>IF(B74="","",IF(A74-5&gt;=1,INDEX($D$2:$D$421,A74-5),IF(cyclic="Yes",INDEX($D$2:$D$421,A74-5+n_days),"")))</f>
        <v/>
      </c>
      <c r="AC74" s="27">
        <f>IF(B74="","",IF(A74-6&gt;=1,INDEX($D$2:$D$421,A74-6),IF(cyclic="Yes",INDEX($D$2:$D$421,A74-6+n_days),"")))</f>
        <v/>
      </c>
      <c r="AD74" s="27">
        <f>IF(B74="","",IF(A74-7&gt;=1,INDEX($D$2:$D$421,A74-7),IF(cyclic="Yes",INDEX($D$2:$D$421,A74-7+n_days),"")))</f>
        <v/>
      </c>
      <c r="AF74">
        <f>IF(B74="","",IFERROR(MATCH(B74-0.5,INDEX(Hourly!$G$2:$G$10001,1):INDEX(Hourly!$G$2:$G$10001,n_rows),1),0)+1)</f>
        <v/>
      </c>
      <c r="AG74">
        <f>IF(B74="","",IFERROR(MATCH(B74,INDEX(Hourly!$G$2:$G$10001,1):INDEX(Hourly!$G$2:$G$10001,n_rows),1),0))</f>
        <v/>
      </c>
    </row>
    <row r="75">
      <c r="A75" t="n">
        <v>74</v>
      </c>
      <c r="B75" s="26">
        <f>IF(A75&lt;=n_days,first_day+A75-1,"")</f>
        <v/>
      </c>
      <c r="C75">
        <f>IF(B75="","",MAX(0,AG75-AF75+1))</f>
        <v/>
      </c>
      <c r="D75" s="27">
        <f>IF(B75="","",IF(C75&gt;=18,AVERAGE(INDEX(Hourly!$E$2:$E$10001,AF75):INDEX(Hourly!$E$2:$E$10001,AG75)),""))</f>
        <v/>
      </c>
      <c r="E75" s="27">
        <f>IF(OR(B75="",N(C75)=0),"",MIN(INDEX(Hourly!$E$2:$E$10001,AF75):INDEX(Hourly!$E$2:$E$10001,AG75)))</f>
        <v/>
      </c>
      <c r="F75" s="27">
        <f>IF(OR(B75="",N(C75)=0),"",MAX(INDEX(Hourly!$E$2:$E$10001,AF75):INDEX(Hourly!$E$2:$E$10001,AG75)))</f>
        <v/>
      </c>
      <c r="G75" s="27">
        <f>IF(E75="","",F75-E75)</f>
        <v/>
      </c>
      <c r="H75" s="27">
        <f>IF(B75="","",IF(COUNT(X75:AD75)=7,SUMPRODUCT(X75:AD75,rm_weights)/SUM(rm_weights),""))</f>
        <v/>
      </c>
      <c r="I75" s="27">
        <f>IF(B75="","",IF(trm_method="7-day approximation",H75,IF(AND(ISNUMBER(I74),ISNUMBER(D74)),(1-alpha)*D74+alpha*I74,H75)))</f>
        <v/>
      </c>
      <c r="J75" s="27">
        <f>IF(ISNUMBER(I75),0.33*IF(clamp_trm="Yes",MIN(MAX(I75,10),30),I75)+18.8,"")</f>
        <v/>
      </c>
      <c r="K75" s="27">
        <f>IF(J75="","",J75+cat_offset)</f>
        <v/>
      </c>
      <c r="L75">
        <f>IF(B75="","",IF(AND(MONTH(B75)*100+DAY(B75)&gt;=season_lo,MONTH(B75)*100+DAY(B75)&lt;=season_hi),1,0))</f>
        <v/>
      </c>
      <c r="M75" s="27">
        <f>IF(N(C75)=0,IF(B75="","",0),SUM(INDEX(Hourly!$L$2:$L$10001,AF75):INDEX(Hourly!$L$2:$L$10001,AG75)))</f>
        <v/>
      </c>
      <c r="N75" s="27">
        <f>IF(N(C75)=0,IF(B75="","",0),SUM(INDEX(Hourly!$M$2:$M$10001,AF75):INDEX(Hourly!$M$2:$M$10001,AG75)))</f>
        <v/>
      </c>
      <c r="O75" s="27">
        <f>IF(N(C75)=0,IF(B75="","",0),SUM(INDEX(Hourly!$N$2:$N$10001,AF75):INDEX(Hourly!$N$2:$N$10001,AG75)))</f>
        <v/>
      </c>
      <c r="P75" s="27">
        <f>IF(N(C75)=0,IF(B75="","",0),SUM(INDEX(Hourly!$P$2:$P$10001,AF75):INDEX(Hourly!$P$2:$P$10001,AG75)))</f>
        <v/>
      </c>
      <c r="Q75">
        <f>IF(L75=1,IF(M75&gt;event_min,1,0),0)</f>
        <v/>
      </c>
      <c r="R75">
        <f>IF(Q75=1,N(R74)+1,0)</f>
        <v/>
      </c>
      <c r="S75" s="27">
        <f>IF(Q75=1,N(S74)+M75,0)</f>
        <v/>
      </c>
      <c r="T75">
        <f>IF(R75=1,1,0)</f>
        <v/>
      </c>
      <c r="U75">
        <f>IF(AND(L75=1,ISNUMBER(F75)),IF(F75&gt;=hot_thr,1,0),0)</f>
        <v/>
      </c>
      <c r="V75">
        <f>IF(AND(L75=1,ISNUMBER(E75)),IF(E75&gt;=night_thr,1,0),0)</f>
        <v/>
      </c>
      <c r="X75" s="27">
        <f>IF(B75="","",IF(A75-1&gt;=1,INDEX($D$2:$D$421,A75-1),IF(cyclic="Yes",INDEX($D$2:$D$421,A75-1+n_days),"")))</f>
        <v/>
      </c>
      <c r="Y75" s="27">
        <f>IF(B75="","",IF(A75-2&gt;=1,INDEX($D$2:$D$421,A75-2),IF(cyclic="Yes",INDEX($D$2:$D$421,A75-2+n_days),"")))</f>
        <v/>
      </c>
      <c r="Z75" s="27">
        <f>IF(B75="","",IF(A75-3&gt;=1,INDEX($D$2:$D$421,A75-3),IF(cyclic="Yes",INDEX($D$2:$D$421,A75-3+n_days),"")))</f>
        <v/>
      </c>
      <c r="AA75" s="27">
        <f>IF(B75="","",IF(A75-4&gt;=1,INDEX($D$2:$D$421,A75-4),IF(cyclic="Yes",INDEX($D$2:$D$421,A75-4+n_days),"")))</f>
        <v/>
      </c>
      <c r="AB75" s="27">
        <f>IF(B75="","",IF(A75-5&gt;=1,INDEX($D$2:$D$421,A75-5),IF(cyclic="Yes",INDEX($D$2:$D$421,A75-5+n_days),"")))</f>
        <v/>
      </c>
      <c r="AC75" s="27">
        <f>IF(B75="","",IF(A75-6&gt;=1,INDEX($D$2:$D$421,A75-6),IF(cyclic="Yes",INDEX($D$2:$D$421,A75-6+n_days),"")))</f>
        <v/>
      </c>
      <c r="AD75" s="27">
        <f>IF(B75="","",IF(A75-7&gt;=1,INDEX($D$2:$D$421,A75-7),IF(cyclic="Yes",INDEX($D$2:$D$421,A75-7+n_days),"")))</f>
        <v/>
      </c>
      <c r="AF75">
        <f>IF(B75="","",IFERROR(MATCH(B75-0.5,INDEX(Hourly!$G$2:$G$10001,1):INDEX(Hourly!$G$2:$G$10001,n_rows),1),0)+1)</f>
        <v/>
      </c>
      <c r="AG75">
        <f>IF(B75="","",IFERROR(MATCH(B75,INDEX(Hourly!$G$2:$G$10001,1):INDEX(Hourly!$G$2:$G$10001,n_rows),1),0))</f>
        <v/>
      </c>
    </row>
    <row r="76">
      <c r="A76" t="n">
        <v>75</v>
      </c>
      <c r="B76" s="26">
        <f>IF(A76&lt;=n_days,first_day+A76-1,"")</f>
        <v/>
      </c>
      <c r="C76">
        <f>IF(B76="","",MAX(0,AG76-AF76+1))</f>
        <v/>
      </c>
      <c r="D76" s="27">
        <f>IF(B76="","",IF(C76&gt;=18,AVERAGE(INDEX(Hourly!$E$2:$E$10001,AF76):INDEX(Hourly!$E$2:$E$10001,AG76)),""))</f>
        <v/>
      </c>
      <c r="E76" s="27">
        <f>IF(OR(B76="",N(C76)=0),"",MIN(INDEX(Hourly!$E$2:$E$10001,AF76):INDEX(Hourly!$E$2:$E$10001,AG76)))</f>
        <v/>
      </c>
      <c r="F76" s="27">
        <f>IF(OR(B76="",N(C76)=0),"",MAX(INDEX(Hourly!$E$2:$E$10001,AF76):INDEX(Hourly!$E$2:$E$10001,AG76)))</f>
        <v/>
      </c>
      <c r="G76" s="27">
        <f>IF(E76="","",F76-E76)</f>
        <v/>
      </c>
      <c r="H76" s="27">
        <f>IF(B76="","",IF(COUNT(X76:AD76)=7,SUMPRODUCT(X76:AD76,rm_weights)/SUM(rm_weights),""))</f>
        <v/>
      </c>
      <c r="I76" s="27">
        <f>IF(B76="","",IF(trm_method="7-day approximation",H76,IF(AND(ISNUMBER(I75),ISNUMBER(D75)),(1-alpha)*D75+alpha*I75,H76)))</f>
        <v/>
      </c>
      <c r="J76" s="27">
        <f>IF(ISNUMBER(I76),0.33*IF(clamp_trm="Yes",MIN(MAX(I76,10),30),I76)+18.8,"")</f>
        <v/>
      </c>
      <c r="K76" s="27">
        <f>IF(J76="","",J76+cat_offset)</f>
        <v/>
      </c>
      <c r="L76">
        <f>IF(B76="","",IF(AND(MONTH(B76)*100+DAY(B76)&gt;=season_lo,MONTH(B76)*100+DAY(B76)&lt;=season_hi),1,0))</f>
        <v/>
      </c>
      <c r="M76" s="27">
        <f>IF(N(C76)=0,IF(B76="","",0),SUM(INDEX(Hourly!$L$2:$L$10001,AF76):INDEX(Hourly!$L$2:$L$10001,AG76)))</f>
        <v/>
      </c>
      <c r="N76" s="27">
        <f>IF(N(C76)=0,IF(B76="","",0),SUM(INDEX(Hourly!$M$2:$M$10001,AF76):INDEX(Hourly!$M$2:$M$10001,AG76)))</f>
        <v/>
      </c>
      <c r="O76" s="27">
        <f>IF(N(C76)=0,IF(B76="","",0),SUM(INDEX(Hourly!$N$2:$N$10001,AF76):INDEX(Hourly!$N$2:$N$10001,AG76)))</f>
        <v/>
      </c>
      <c r="P76" s="27">
        <f>IF(N(C76)=0,IF(B76="","",0),SUM(INDEX(Hourly!$P$2:$P$10001,AF76):INDEX(Hourly!$P$2:$P$10001,AG76)))</f>
        <v/>
      </c>
      <c r="Q76">
        <f>IF(L76=1,IF(M76&gt;event_min,1,0),0)</f>
        <v/>
      </c>
      <c r="R76">
        <f>IF(Q76=1,N(R75)+1,0)</f>
        <v/>
      </c>
      <c r="S76" s="27">
        <f>IF(Q76=1,N(S75)+M76,0)</f>
        <v/>
      </c>
      <c r="T76">
        <f>IF(R76=1,1,0)</f>
        <v/>
      </c>
      <c r="U76">
        <f>IF(AND(L76=1,ISNUMBER(F76)),IF(F76&gt;=hot_thr,1,0),0)</f>
        <v/>
      </c>
      <c r="V76">
        <f>IF(AND(L76=1,ISNUMBER(E76)),IF(E76&gt;=night_thr,1,0),0)</f>
        <v/>
      </c>
      <c r="X76" s="27">
        <f>IF(B76="","",IF(A76-1&gt;=1,INDEX($D$2:$D$421,A76-1),IF(cyclic="Yes",INDEX($D$2:$D$421,A76-1+n_days),"")))</f>
        <v/>
      </c>
      <c r="Y76" s="27">
        <f>IF(B76="","",IF(A76-2&gt;=1,INDEX($D$2:$D$421,A76-2),IF(cyclic="Yes",INDEX($D$2:$D$421,A76-2+n_days),"")))</f>
        <v/>
      </c>
      <c r="Z76" s="27">
        <f>IF(B76="","",IF(A76-3&gt;=1,INDEX($D$2:$D$421,A76-3),IF(cyclic="Yes",INDEX($D$2:$D$421,A76-3+n_days),"")))</f>
        <v/>
      </c>
      <c r="AA76" s="27">
        <f>IF(B76="","",IF(A76-4&gt;=1,INDEX($D$2:$D$421,A76-4),IF(cyclic="Yes",INDEX($D$2:$D$421,A76-4+n_days),"")))</f>
        <v/>
      </c>
      <c r="AB76" s="27">
        <f>IF(B76="","",IF(A76-5&gt;=1,INDEX($D$2:$D$421,A76-5),IF(cyclic="Yes",INDEX($D$2:$D$421,A76-5+n_days),"")))</f>
        <v/>
      </c>
      <c r="AC76" s="27">
        <f>IF(B76="","",IF(A76-6&gt;=1,INDEX($D$2:$D$421,A76-6),IF(cyclic="Yes",INDEX($D$2:$D$421,A76-6+n_days),"")))</f>
        <v/>
      </c>
      <c r="AD76" s="27">
        <f>IF(B76="","",IF(A76-7&gt;=1,INDEX($D$2:$D$421,A76-7),IF(cyclic="Yes",INDEX($D$2:$D$421,A76-7+n_days),"")))</f>
        <v/>
      </c>
      <c r="AF76">
        <f>IF(B76="","",IFERROR(MATCH(B76-0.5,INDEX(Hourly!$G$2:$G$10001,1):INDEX(Hourly!$G$2:$G$10001,n_rows),1),0)+1)</f>
        <v/>
      </c>
      <c r="AG76">
        <f>IF(B76="","",IFERROR(MATCH(B76,INDEX(Hourly!$G$2:$G$10001,1):INDEX(Hourly!$G$2:$G$10001,n_rows),1),0))</f>
        <v/>
      </c>
    </row>
    <row r="77">
      <c r="A77" t="n">
        <v>76</v>
      </c>
      <c r="B77" s="26">
        <f>IF(A77&lt;=n_days,first_day+A77-1,"")</f>
        <v/>
      </c>
      <c r="C77">
        <f>IF(B77="","",MAX(0,AG77-AF77+1))</f>
        <v/>
      </c>
      <c r="D77" s="27">
        <f>IF(B77="","",IF(C77&gt;=18,AVERAGE(INDEX(Hourly!$E$2:$E$10001,AF77):INDEX(Hourly!$E$2:$E$10001,AG77)),""))</f>
        <v/>
      </c>
      <c r="E77" s="27">
        <f>IF(OR(B77="",N(C77)=0),"",MIN(INDEX(Hourly!$E$2:$E$10001,AF77):INDEX(Hourly!$E$2:$E$10001,AG77)))</f>
        <v/>
      </c>
      <c r="F77" s="27">
        <f>IF(OR(B77="",N(C77)=0),"",MAX(INDEX(Hourly!$E$2:$E$10001,AF77):INDEX(Hourly!$E$2:$E$10001,AG77)))</f>
        <v/>
      </c>
      <c r="G77" s="27">
        <f>IF(E77="","",F77-E77)</f>
        <v/>
      </c>
      <c r="H77" s="27">
        <f>IF(B77="","",IF(COUNT(X77:AD77)=7,SUMPRODUCT(X77:AD77,rm_weights)/SUM(rm_weights),""))</f>
        <v/>
      </c>
      <c r="I77" s="27">
        <f>IF(B77="","",IF(trm_method="7-day approximation",H77,IF(AND(ISNUMBER(I76),ISNUMBER(D76)),(1-alpha)*D76+alpha*I76,H77)))</f>
        <v/>
      </c>
      <c r="J77" s="27">
        <f>IF(ISNUMBER(I77),0.33*IF(clamp_trm="Yes",MIN(MAX(I77,10),30),I77)+18.8,"")</f>
        <v/>
      </c>
      <c r="K77" s="27">
        <f>IF(J77="","",J77+cat_offset)</f>
        <v/>
      </c>
      <c r="L77">
        <f>IF(B77="","",IF(AND(MONTH(B77)*100+DAY(B77)&gt;=season_lo,MONTH(B77)*100+DAY(B77)&lt;=season_hi),1,0))</f>
        <v/>
      </c>
      <c r="M77" s="27">
        <f>IF(N(C77)=0,IF(B77="","",0),SUM(INDEX(Hourly!$L$2:$L$10001,AF77):INDEX(Hourly!$L$2:$L$10001,AG77)))</f>
        <v/>
      </c>
      <c r="N77" s="27">
        <f>IF(N(C77)=0,IF(B77="","",0),SUM(INDEX(Hourly!$M$2:$M$10001,AF77):INDEX(Hourly!$M$2:$M$10001,AG77)))</f>
        <v/>
      </c>
      <c r="O77" s="27">
        <f>IF(N(C77)=0,IF(B77="","",0),SUM(INDEX(Hourly!$N$2:$N$10001,AF77):INDEX(Hourly!$N$2:$N$10001,AG77)))</f>
        <v/>
      </c>
      <c r="P77" s="27">
        <f>IF(N(C77)=0,IF(B77="","",0),SUM(INDEX(Hourly!$P$2:$P$10001,AF77):INDEX(Hourly!$P$2:$P$10001,AG77)))</f>
        <v/>
      </c>
      <c r="Q77">
        <f>IF(L77=1,IF(M77&gt;event_min,1,0),0)</f>
        <v/>
      </c>
      <c r="R77">
        <f>IF(Q77=1,N(R76)+1,0)</f>
        <v/>
      </c>
      <c r="S77" s="27">
        <f>IF(Q77=1,N(S76)+M77,0)</f>
        <v/>
      </c>
      <c r="T77">
        <f>IF(R77=1,1,0)</f>
        <v/>
      </c>
      <c r="U77">
        <f>IF(AND(L77=1,ISNUMBER(F77)),IF(F77&gt;=hot_thr,1,0),0)</f>
        <v/>
      </c>
      <c r="V77">
        <f>IF(AND(L77=1,ISNUMBER(E77)),IF(E77&gt;=night_thr,1,0),0)</f>
        <v/>
      </c>
      <c r="X77" s="27">
        <f>IF(B77="","",IF(A77-1&gt;=1,INDEX($D$2:$D$421,A77-1),IF(cyclic="Yes",INDEX($D$2:$D$421,A77-1+n_days),"")))</f>
        <v/>
      </c>
      <c r="Y77" s="27">
        <f>IF(B77="","",IF(A77-2&gt;=1,INDEX($D$2:$D$421,A77-2),IF(cyclic="Yes",INDEX($D$2:$D$421,A77-2+n_days),"")))</f>
        <v/>
      </c>
      <c r="Z77" s="27">
        <f>IF(B77="","",IF(A77-3&gt;=1,INDEX($D$2:$D$421,A77-3),IF(cyclic="Yes",INDEX($D$2:$D$421,A77-3+n_days),"")))</f>
        <v/>
      </c>
      <c r="AA77" s="27">
        <f>IF(B77="","",IF(A77-4&gt;=1,INDEX($D$2:$D$421,A77-4),IF(cyclic="Yes",INDEX($D$2:$D$421,A77-4+n_days),"")))</f>
        <v/>
      </c>
      <c r="AB77" s="27">
        <f>IF(B77="","",IF(A77-5&gt;=1,INDEX($D$2:$D$421,A77-5),IF(cyclic="Yes",INDEX($D$2:$D$421,A77-5+n_days),"")))</f>
        <v/>
      </c>
      <c r="AC77" s="27">
        <f>IF(B77="","",IF(A77-6&gt;=1,INDEX($D$2:$D$421,A77-6),IF(cyclic="Yes",INDEX($D$2:$D$421,A77-6+n_days),"")))</f>
        <v/>
      </c>
      <c r="AD77" s="27">
        <f>IF(B77="","",IF(A77-7&gt;=1,INDEX($D$2:$D$421,A77-7),IF(cyclic="Yes",INDEX($D$2:$D$421,A77-7+n_days),"")))</f>
        <v/>
      </c>
      <c r="AF77">
        <f>IF(B77="","",IFERROR(MATCH(B77-0.5,INDEX(Hourly!$G$2:$G$10001,1):INDEX(Hourly!$G$2:$G$10001,n_rows),1),0)+1)</f>
        <v/>
      </c>
      <c r="AG77">
        <f>IF(B77="","",IFERROR(MATCH(B77,INDEX(Hourly!$G$2:$G$10001,1):INDEX(Hourly!$G$2:$G$10001,n_rows),1),0))</f>
        <v/>
      </c>
    </row>
    <row r="78">
      <c r="A78" t="n">
        <v>77</v>
      </c>
      <c r="B78" s="26">
        <f>IF(A78&lt;=n_days,first_day+A78-1,"")</f>
        <v/>
      </c>
      <c r="C78">
        <f>IF(B78="","",MAX(0,AG78-AF78+1))</f>
        <v/>
      </c>
      <c r="D78" s="27">
        <f>IF(B78="","",IF(C78&gt;=18,AVERAGE(INDEX(Hourly!$E$2:$E$10001,AF78):INDEX(Hourly!$E$2:$E$10001,AG78)),""))</f>
        <v/>
      </c>
      <c r="E78" s="27">
        <f>IF(OR(B78="",N(C78)=0),"",MIN(INDEX(Hourly!$E$2:$E$10001,AF78):INDEX(Hourly!$E$2:$E$10001,AG78)))</f>
        <v/>
      </c>
      <c r="F78" s="27">
        <f>IF(OR(B78="",N(C78)=0),"",MAX(INDEX(Hourly!$E$2:$E$10001,AF78):INDEX(Hourly!$E$2:$E$10001,AG78)))</f>
        <v/>
      </c>
      <c r="G78" s="27">
        <f>IF(E78="","",F78-E78)</f>
        <v/>
      </c>
      <c r="H78" s="27">
        <f>IF(B78="","",IF(COUNT(X78:AD78)=7,SUMPRODUCT(X78:AD78,rm_weights)/SUM(rm_weights),""))</f>
        <v/>
      </c>
      <c r="I78" s="27">
        <f>IF(B78="","",IF(trm_method="7-day approximation",H78,IF(AND(ISNUMBER(I77),ISNUMBER(D77)),(1-alpha)*D77+alpha*I77,H78)))</f>
        <v/>
      </c>
      <c r="J78" s="27">
        <f>IF(ISNUMBER(I78),0.33*IF(clamp_trm="Yes",MIN(MAX(I78,10),30),I78)+18.8,"")</f>
        <v/>
      </c>
      <c r="K78" s="27">
        <f>IF(J78="","",J78+cat_offset)</f>
        <v/>
      </c>
      <c r="L78">
        <f>IF(B78="","",IF(AND(MONTH(B78)*100+DAY(B78)&gt;=season_lo,MONTH(B78)*100+DAY(B78)&lt;=season_hi),1,0))</f>
        <v/>
      </c>
      <c r="M78" s="27">
        <f>IF(N(C78)=0,IF(B78="","",0),SUM(INDEX(Hourly!$L$2:$L$10001,AF78):INDEX(Hourly!$L$2:$L$10001,AG78)))</f>
        <v/>
      </c>
      <c r="N78" s="27">
        <f>IF(N(C78)=0,IF(B78="","",0),SUM(INDEX(Hourly!$M$2:$M$10001,AF78):INDEX(Hourly!$M$2:$M$10001,AG78)))</f>
        <v/>
      </c>
      <c r="O78" s="27">
        <f>IF(N(C78)=0,IF(B78="","",0),SUM(INDEX(Hourly!$N$2:$N$10001,AF78):INDEX(Hourly!$N$2:$N$10001,AG78)))</f>
        <v/>
      </c>
      <c r="P78" s="27">
        <f>IF(N(C78)=0,IF(B78="","",0),SUM(INDEX(Hourly!$P$2:$P$10001,AF78):INDEX(Hourly!$P$2:$P$10001,AG78)))</f>
        <v/>
      </c>
      <c r="Q78">
        <f>IF(L78=1,IF(M78&gt;event_min,1,0),0)</f>
        <v/>
      </c>
      <c r="R78">
        <f>IF(Q78=1,N(R77)+1,0)</f>
        <v/>
      </c>
      <c r="S78" s="27">
        <f>IF(Q78=1,N(S77)+M78,0)</f>
        <v/>
      </c>
      <c r="T78">
        <f>IF(R78=1,1,0)</f>
        <v/>
      </c>
      <c r="U78">
        <f>IF(AND(L78=1,ISNUMBER(F78)),IF(F78&gt;=hot_thr,1,0),0)</f>
        <v/>
      </c>
      <c r="V78">
        <f>IF(AND(L78=1,ISNUMBER(E78)),IF(E78&gt;=night_thr,1,0),0)</f>
        <v/>
      </c>
      <c r="X78" s="27">
        <f>IF(B78="","",IF(A78-1&gt;=1,INDEX($D$2:$D$421,A78-1),IF(cyclic="Yes",INDEX($D$2:$D$421,A78-1+n_days),"")))</f>
        <v/>
      </c>
      <c r="Y78" s="27">
        <f>IF(B78="","",IF(A78-2&gt;=1,INDEX($D$2:$D$421,A78-2),IF(cyclic="Yes",INDEX($D$2:$D$421,A78-2+n_days),"")))</f>
        <v/>
      </c>
      <c r="Z78" s="27">
        <f>IF(B78="","",IF(A78-3&gt;=1,INDEX($D$2:$D$421,A78-3),IF(cyclic="Yes",INDEX($D$2:$D$421,A78-3+n_days),"")))</f>
        <v/>
      </c>
      <c r="AA78" s="27">
        <f>IF(B78="","",IF(A78-4&gt;=1,INDEX($D$2:$D$421,A78-4),IF(cyclic="Yes",INDEX($D$2:$D$421,A78-4+n_days),"")))</f>
        <v/>
      </c>
      <c r="AB78" s="27">
        <f>IF(B78="","",IF(A78-5&gt;=1,INDEX($D$2:$D$421,A78-5),IF(cyclic="Yes",INDEX($D$2:$D$421,A78-5+n_days),"")))</f>
        <v/>
      </c>
      <c r="AC78" s="27">
        <f>IF(B78="","",IF(A78-6&gt;=1,INDEX($D$2:$D$421,A78-6),IF(cyclic="Yes",INDEX($D$2:$D$421,A78-6+n_days),"")))</f>
        <v/>
      </c>
      <c r="AD78" s="27">
        <f>IF(B78="","",IF(A78-7&gt;=1,INDEX($D$2:$D$421,A78-7),IF(cyclic="Yes",INDEX($D$2:$D$421,A78-7+n_days),"")))</f>
        <v/>
      </c>
      <c r="AF78">
        <f>IF(B78="","",IFERROR(MATCH(B78-0.5,INDEX(Hourly!$G$2:$G$10001,1):INDEX(Hourly!$G$2:$G$10001,n_rows),1),0)+1)</f>
        <v/>
      </c>
      <c r="AG78">
        <f>IF(B78="","",IFERROR(MATCH(B78,INDEX(Hourly!$G$2:$G$10001,1):INDEX(Hourly!$G$2:$G$10001,n_rows),1),0))</f>
        <v/>
      </c>
    </row>
    <row r="79">
      <c r="A79" t="n">
        <v>78</v>
      </c>
      <c r="B79" s="26">
        <f>IF(A79&lt;=n_days,first_day+A79-1,"")</f>
        <v/>
      </c>
      <c r="C79">
        <f>IF(B79="","",MAX(0,AG79-AF79+1))</f>
        <v/>
      </c>
      <c r="D79" s="27">
        <f>IF(B79="","",IF(C79&gt;=18,AVERAGE(INDEX(Hourly!$E$2:$E$10001,AF79):INDEX(Hourly!$E$2:$E$10001,AG79)),""))</f>
        <v/>
      </c>
      <c r="E79" s="27">
        <f>IF(OR(B79="",N(C79)=0),"",MIN(INDEX(Hourly!$E$2:$E$10001,AF79):INDEX(Hourly!$E$2:$E$10001,AG79)))</f>
        <v/>
      </c>
      <c r="F79" s="27">
        <f>IF(OR(B79="",N(C79)=0),"",MAX(INDEX(Hourly!$E$2:$E$10001,AF79):INDEX(Hourly!$E$2:$E$10001,AG79)))</f>
        <v/>
      </c>
      <c r="G79" s="27">
        <f>IF(E79="","",F79-E79)</f>
        <v/>
      </c>
      <c r="H79" s="27">
        <f>IF(B79="","",IF(COUNT(X79:AD79)=7,SUMPRODUCT(X79:AD79,rm_weights)/SUM(rm_weights),""))</f>
        <v/>
      </c>
      <c r="I79" s="27">
        <f>IF(B79="","",IF(trm_method="7-day approximation",H79,IF(AND(ISNUMBER(I78),ISNUMBER(D78)),(1-alpha)*D78+alpha*I78,H79)))</f>
        <v/>
      </c>
      <c r="J79" s="27">
        <f>IF(ISNUMBER(I79),0.33*IF(clamp_trm="Yes",MIN(MAX(I79,10),30),I79)+18.8,"")</f>
        <v/>
      </c>
      <c r="K79" s="27">
        <f>IF(J79="","",J79+cat_offset)</f>
        <v/>
      </c>
      <c r="L79">
        <f>IF(B79="","",IF(AND(MONTH(B79)*100+DAY(B79)&gt;=season_lo,MONTH(B79)*100+DAY(B79)&lt;=season_hi),1,0))</f>
        <v/>
      </c>
      <c r="M79" s="27">
        <f>IF(N(C79)=0,IF(B79="","",0),SUM(INDEX(Hourly!$L$2:$L$10001,AF79):INDEX(Hourly!$L$2:$L$10001,AG79)))</f>
        <v/>
      </c>
      <c r="N79" s="27">
        <f>IF(N(C79)=0,IF(B79="","",0),SUM(INDEX(Hourly!$M$2:$M$10001,AF79):INDEX(Hourly!$M$2:$M$10001,AG79)))</f>
        <v/>
      </c>
      <c r="O79" s="27">
        <f>IF(N(C79)=0,IF(B79="","",0),SUM(INDEX(Hourly!$N$2:$N$10001,AF79):INDEX(Hourly!$N$2:$N$10001,AG79)))</f>
        <v/>
      </c>
      <c r="P79" s="27">
        <f>IF(N(C79)=0,IF(B79="","",0),SUM(INDEX(Hourly!$P$2:$P$10001,AF79):INDEX(Hourly!$P$2:$P$10001,AG79)))</f>
        <v/>
      </c>
      <c r="Q79">
        <f>IF(L79=1,IF(M79&gt;event_min,1,0),0)</f>
        <v/>
      </c>
      <c r="R79">
        <f>IF(Q79=1,N(R78)+1,0)</f>
        <v/>
      </c>
      <c r="S79" s="27">
        <f>IF(Q79=1,N(S78)+M79,0)</f>
        <v/>
      </c>
      <c r="T79">
        <f>IF(R79=1,1,0)</f>
        <v/>
      </c>
      <c r="U79">
        <f>IF(AND(L79=1,ISNUMBER(F79)),IF(F79&gt;=hot_thr,1,0),0)</f>
        <v/>
      </c>
      <c r="V79">
        <f>IF(AND(L79=1,ISNUMBER(E79)),IF(E79&gt;=night_thr,1,0),0)</f>
        <v/>
      </c>
      <c r="X79" s="27">
        <f>IF(B79="","",IF(A79-1&gt;=1,INDEX($D$2:$D$421,A79-1),IF(cyclic="Yes",INDEX($D$2:$D$421,A79-1+n_days),"")))</f>
        <v/>
      </c>
      <c r="Y79" s="27">
        <f>IF(B79="","",IF(A79-2&gt;=1,INDEX($D$2:$D$421,A79-2),IF(cyclic="Yes",INDEX($D$2:$D$421,A79-2+n_days),"")))</f>
        <v/>
      </c>
      <c r="Z79" s="27">
        <f>IF(B79="","",IF(A79-3&gt;=1,INDEX($D$2:$D$421,A79-3),IF(cyclic="Yes",INDEX($D$2:$D$421,A79-3+n_days),"")))</f>
        <v/>
      </c>
      <c r="AA79" s="27">
        <f>IF(B79="","",IF(A79-4&gt;=1,INDEX($D$2:$D$421,A79-4),IF(cyclic="Yes",INDEX($D$2:$D$421,A79-4+n_days),"")))</f>
        <v/>
      </c>
      <c r="AB79" s="27">
        <f>IF(B79="","",IF(A79-5&gt;=1,INDEX($D$2:$D$421,A79-5),IF(cyclic="Yes",INDEX($D$2:$D$421,A79-5+n_days),"")))</f>
        <v/>
      </c>
      <c r="AC79" s="27">
        <f>IF(B79="","",IF(A79-6&gt;=1,INDEX($D$2:$D$421,A79-6),IF(cyclic="Yes",INDEX($D$2:$D$421,A79-6+n_days),"")))</f>
        <v/>
      </c>
      <c r="AD79" s="27">
        <f>IF(B79="","",IF(A79-7&gt;=1,INDEX($D$2:$D$421,A79-7),IF(cyclic="Yes",INDEX($D$2:$D$421,A79-7+n_days),"")))</f>
        <v/>
      </c>
      <c r="AF79">
        <f>IF(B79="","",IFERROR(MATCH(B79-0.5,INDEX(Hourly!$G$2:$G$10001,1):INDEX(Hourly!$G$2:$G$10001,n_rows),1),0)+1)</f>
        <v/>
      </c>
      <c r="AG79">
        <f>IF(B79="","",IFERROR(MATCH(B79,INDEX(Hourly!$G$2:$G$10001,1):INDEX(Hourly!$G$2:$G$10001,n_rows),1),0))</f>
        <v/>
      </c>
    </row>
    <row r="80">
      <c r="A80" t="n">
        <v>79</v>
      </c>
      <c r="B80" s="26">
        <f>IF(A80&lt;=n_days,first_day+A80-1,"")</f>
        <v/>
      </c>
      <c r="C80">
        <f>IF(B80="","",MAX(0,AG80-AF80+1))</f>
        <v/>
      </c>
      <c r="D80" s="27">
        <f>IF(B80="","",IF(C80&gt;=18,AVERAGE(INDEX(Hourly!$E$2:$E$10001,AF80):INDEX(Hourly!$E$2:$E$10001,AG80)),""))</f>
        <v/>
      </c>
      <c r="E80" s="27">
        <f>IF(OR(B80="",N(C80)=0),"",MIN(INDEX(Hourly!$E$2:$E$10001,AF80):INDEX(Hourly!$E$2:$E$10001,AG80)))</f>
        <v/>
      </c>
      <c r="F80" s="27">
        <f>IF(OR(B80="",N(C80)=0),"",MAX(INDEX(Hourly!$E$2:$E$10001,AF80):INDEX(Hourly!$E$2:$E$10001,AG80)))</f>
        <v/>
      </c>
      <c r="G80" s="27">
        <f>IF(E80="","",F80-E80)</f>
        <v/>
      </c>
      <c r="H80" s="27">
        <f>IF(B80="","",IF(COUNT(X80:AD80)=7,SUMPRODUCT(X80:AD80,rm_weights)/SUM(rm_weights),""))</f>
        <v/>
      </c>
      <c r="I80" s="27">
        <f>IF(B80="","",IF(trm_method="7-day approximation",H80,IF(AND(ISNUMBER(I79),ISNUMBER(D79)),(1-alpha)*D79+alpha*I79,H80)))</f>
        <v/>
      </c>
      <c r="J80" s="27">
        <f>IF(ISNUMBER(I80),0.33*IF(clamp_trm="Yes",MIN(MAX(I80,10),30),I80)+18.8,"")</f>
        <v/>
      </c>
      <c r="K80" s="27">
        <f>IF(J80="","",J80+cat_offset)</f>
        <v/>
      </c>
      <c r="L80">
        <f>IF(B80="","",IF(AND(MONTH(B80)*100+DAY(B80)&gt;=season_lo,MONTH(B80)*100+DAY(B80)&lt;=season_hi),1,0))</f>
        <v/>
      </c>
      <c r="M80" s="27">
        <f>IF(N(C80)=0,IF(B80="","",0),SUM(INDEX(Hourly!$L$2:$L$10001,AF80):INDEX(Hourly!$L$2:$L$10001,AG80)))</f>
        <v/>
      </c>
      <c r="N80" s="27">
        <f>IF(N(C80)=0,IF(B80="","",0),SUM(INDEX(Hourly!$M$2:$M$10001,AF80):INDEX(Hourly!$M$2:$M$10001,AG80)))</f>
        <v/>
      </c>
      <c r="O80" s="27">
        <f>IF(N(C80)=0,IF(B80="","",0),SUM(INDEX(Hourly!$N$2:$N$10001,AF80):INDEX(Hourly!$N$2:$N$10001,AG80)))</f>
        <v/>
      </c>
      <c r="P80" s="27">
        <f>IF(N(C80)=0,IF(B80="","",0),SUM(INDEX(Hourly!$P$2:$P$10001,AF80):INDEX(Hourly!$P$2:$P$10001,AG80)))</f>
        <v/>
      </c>
      <c r="Q80">
        <f>IF(L80=1,IF(M80&gt;event_min,1,0),0)</f>
        <v/>
      </c>
      <c r="R80">
        <f>IF(Q80=1,N(R79)+1,0)</f>
        <v/>
      </c>
      <c r="S80" s="27">
        <f>IF(Q80=1,N(S79)+M80,0)</f>
        <v/>
      </c>
      <c r="T80">
        <f>IF(R80=1,1,0)</f>
        <v/>
      </c>
      <c r="U80">
        <f>IF(AND(L80=1,ISNUMBER(F80)),IF(F80&gt;=hot_thr,1,0),0)</f>
        <v/>
      </c>
      <c r="V80">
        <f>IF(AND(L80=1,ISNUMBER(E80)),IF(E80&gt;=night_thr,1,0),0)</f>
        <v/>
      </c>
      <c r="X80" s="27">
        <f>IF(B80="","",IF(A80-1&gt;=1,INDEX($D$2:$D$421,A80-1),IF(cyclic="Yes",INDEX($D$2:$D$421,A80-1+n_days),"")))</f>
        <v/>
      </c>
      <c r="Y80" s="27">
        <f>IF(B80="","",IF(A80-2&gt;=1,INDEX($D$2:$D$421,A80-2),IF(cyclic="Yes",INDEX($D$2:$D$421,A80-2+n_days),"")))</f>
        <v/>
      </c>
      <c r="Z80" s="27">
        <f>IF(B80="","",IF(A80-3&gt;=1,INDEX($D$2:$D$421,A80-3),IF(cyclic="Yes",INDEX($D$2:$D$421,A80-3+n_days),"")))</f>
        <v/>
      </c>
      <c r="AA80" s="27">
        <f>IF(B80="","",IF(A80-4&gt;=1,INDEX($D$2:$D$421,A80-4),IF(cyclic="Yes",INDEX($D$2:$D$421,A80-4+n_days),"")))</f>
        <v/>
      </c>
      <c r="AB80" s="27">
        <f>IF(B80="","",IF(A80-5&gt;=1,INDEX($D$2:$D$421,A80-5),IF(cyclic="Yes",INDEX($D$2:$D$421,A80-5+n_days),"")))</f>
        <v/>
      </c>
      <c r="AC80" s="27">
        <f>IF(B80="","",IF(A80-6&gt;=1,INDEX($D$2:$D$421,A80-6),IF(cyclic="Yes",INDEX($D$2:$D$421,A80-6+n_days),"")))</f>
        <v/>
      </c>
      <c r="AD80" s="27">
        <f>IF(B80="","",IF(A80-7&gt;=1,INDEX($D$2:$D$421,A80-7),IF(cyclic="Yes",INDEX($D$2:$D$421,A80-7+n_days),"")))</f>
        <v/>
      </c>
      <c r="AF80">
        <f>IF(B80="","",IFERROR(MATCH(B80-0.5,INDEX(Hourly!$G$2:$G$10001,1):INDEX(Hourly!$G$2:$G$10001,n_rows),1),0)+1)</f>
        <v/>
      </c>
      <c r="AG80">
        <f>IF(B80="","",IFERROR(MATCH(B80,INDEX(Hourly!$G$2:$G$10001,1):INDEX(Hourly!$G$2:$G$10001,n_rows),1),0))</f>
        <v/>
      </c>
    </row>
    <row r="81">
      <c r="A81" t="n">
        <v>80</v>
      </c>
      <c r="B81" s="26">
        <f>IF(A81&lt;=n_days,first_day+A81-1,"")</f>
        <v/>
      </c>
      <c r="C81">
        <f>IF(B81="","",MAX(0,AG81-AF81+1))</f>
        <v/>
      </c>
      <c r="D81" s="27">
        <f>IF(B81="","",IF(C81&gt;=18,AVERAGE(INDEX(Hourly!$E$2:$E$10001,AF81):INDEX(Hourly!$E$2:$E$10001,AG81)),""))</f>
        <v/>
      </c>
      <c r="E81" s="27">
        <f>IF(OR(B81="",N(C81)=0),"",MIN(INDEX(Hourly!$E$2:$E$10001,AF81):INDEX(Hourly!$E$2:$E$10001,AG81)))</f>
        <v/>
      </c>
      <c r="F81" s="27">
        <f>IF(OR(B81="",N(C81)=0),"",MAX(INDEX(Hourly!$E$2:$E$10001,AF81):INDEX(Hourly!$E$2:$E$10001,AG81)))</f>
        <v/>
      </c>
      <c r="G81" s="27">
        <f>IF(E81="","",F81-E81)</f>
        <v/>
      </c>
      <c r="H81" s="27">
        <f>IF(B81="","",IF(COUNT(X81:AD81)=7,SUMPRODUCT(X81:AD81,rm_weights)/SUM(rm_weights),""))</f>
        <v/>
      </c>
      <c r="I81" s="27">
        <f>IF(B81="","",IF(trm_method="7-day approximation",H81,IF(AND(ISNUMBER(I80),ISNUMBER(D80)),(1-alpha)*D80+alpha*I80,H81)))</f>
        <v/>
      </c>
      <c r="J81" s="27">
        <f>IF(ISNUMBER(I81),0.33*IF(clamp_trm="Yes",MIN(MAX(I81,10),30),I81)+18.8,"")</f>
        <v/>
      </c>
      <c r="K81" s="27">
        <f>IF(J81="","",J81+cat_offset)</f>
        <v/>
      </c>
      <c r="L81">
        <f>IF(B81="","",IF(AND(MONTH(B81)*100+DAY(B81)&gt;=season_lo,MONTH(B81)*100+DAY(B81)&lt;=season_hi),1,0))</f>
        <v/>
      </c>
      <c r="M81" s="27">
        <f>IF(N(C81)=0,IF(B81="","",0),SUM(INDEX(Hourly!$L$2:$L$10001,AF81):INDEX(Hourly!$L$2:$L$10001,AG81)))</f>
        <v/>
      </c>
      <c r="N81" s="27">
        <f>IF(N(C81)=0,IF(B81="","",0),SUM(INDEX(Hourly!$M$2:$M$10001,AF81):INDEX(Hourly!$M$2:$M$10001,AG81)))</f>
        <v/>
      </c>
      <c r="O81" s="27">
        <f>IF(N(C81)=0,IF(B81="","",0),SUM(INDEX(Hourly!$N$2:$N$10001,AF81):INDEX(Hourly!$N$2:$N$10001,AG81)))</f>
        <v/>
      </c>
      <c r="P81" s="27">
        <f>IF(N(C81)=0,IF(B81="","",0),SUM(INDEX(Hourly!$P$2:$P$10001,AF81):INDEX(Hourly!$P$2:$P$10001,AG81)))</f>
        <v/>
      </c>
      <c r="Q81">
        <f>IF(L81=1,IF(M81&gt;event_min,1,0),0)</f>
        <v/>
      </c>
      <c r="R81">
        <f>IF(Q81=1,N(R80)+1,0)</f>
        <v/>
      </c>
      <c r="S81" s="27">
        <f>IF(Q81=1,N(S80)+M81,0)</f>
        <v/>
      </c>
      <c r="T81">
        <f>IF(R81=1,1,0)</f>
        <v/>
      </c>
      <c r="U81">
        <f>IF(AND(L81=1,ISNUMBER(F81)),IF(F81&gt;=hot_thr,1,0),0)</f>
        <v/>
      </c>
      <c r="V81">
        <f>IF(AND(L81=1,ISNUMBER(E81)),IF(E81&gt;=night_thr,1,0),0)</f>
        <v/>
      </c>
      <c r="X81" s="27">
        <f>IF(B81="","",IF(A81-1&gt;=1,INDEX($D$2:$D$421,A81-1),IF(cyclic="Yes",INDEX($D$2:$D$421,A81-1+n_days),"")))</f>
        <v/>
      </c>
      <c r="Y81" s="27">
        <f>IF(B81="","",IF(A81-2&gt;=1,INDEX($D$2:$D$421,A81-2),IF(cyclic="Yes",INDEX($D$2:$D$421,A81-2+n_days),"")))</f>
        <v/>
      </c>
      <c r="Z81" s="27">
        <f>IF(B81="","",IF(A81-3&gt;=1,INDEX($D$2:$D$421,A81-3),IF(cyclic="Yes",INDEX($D$2:$D$421,A81-3+n_days),"")))</f>
        <v/>
      </c>
      <c r="AA81" s="27">
        <f>IF(B81="","",IF(A81-4&gt;=1,INDEX($D$2:$D$421,A81-4),IF(cyclic="Yes",INDEX($D$2:$D$421,A81-4+n_days),"")))</f>
        <v/>
      </c>
      <c r="AB81" s="27">
        <f>IF(B81="","",IF(A81-5&gt;=1,INDEX($D$2:$D$421,A81-5),IF(cyclic="Yes",INDEX($D$2:$D$421,A81-5+n_days),"")))</f>
        <v/>
      </c>
      <c r="AC81" s="27">
        <f>IF(B81="","",IF(A81-6&gt;=1,INDEX($D$2:$D$421,A81-6),IF(cyclic="Yes",INDEX($D$2:$D$421,A81-6+n_days),"")))</f>
        <v/>
      </c>
      <c r="AD81" s="27">
        <f>IF(B81="","",IF(A81-7&gt;=1,INDEX($D$2:$D$421,A81-7),IF(cyclic="Yes",INDEX($D$2:$D$421,A81-7+n_days),"")))</f>
        <v/>
      </c>
      <c r="AF81">
        <f>IF(B81="","",IFERROR(MATCH(B81-0.5,INDEX(Hourly!$G$2:$G$10001,1):INDEX(Hourly!$G$2:$G$10001,n_rows),1),0)+1)</f>
        <v/>
      </c>
      <c r="AG81">
        <f>IF(B81="","",IFERROR(MATCH(B81,INDEX(Hourly!$G$2:$G$10001,1):INDEX(Hourly!$G$2:$G$10001,n_rows),1),0))</f>
        <v/>
      </c>
    </row>
    <row r="82">
      <c r="A82" t="n">
        <v>81</v>
      </c>
      <c r="B82" s="26">
        <f>IF(A82&lt;=n_days,first_day+A82-1,"")</f>
        <v/>
      </c>
      <c r="C82">
        <f>IF(B82="","",MAX(0,AG82-AF82+1))</f>
        <v/>
      </c>
      <c r="D82" s="27">
        <f>IF(B82="","",IF(C82&gt;=18,AVERAGE(INDEX(Hourly!$E$2:$E$10001,AF82):INDEX(Hourly!$E$2:$E$10001,AG82)),""))</f>
        <v/>
      </c>
      <c r="E82" s="27">
        <f>IF(OR(B82="",N(C82)=0),"",MIN(INDEX(Hourly!$E$2:$E$10001,AF82):INDEX(Hourly!$E$2:$E$10001,AG82)))</f>
        <v/>
      </c>
      <c r="F82" s="27">
        <f>IF(OR(B82="",N(C82)=0),"",MAX(INDEX(Hourly!$E$2:$E$10001,AF82):INDEX(Hourly!$E$2:$E$10001,AG82)))</f>
        <v/>
      </c>
      <c r="G82" s="27">
        <f>IF(E82="","",F82-E82)</f>
        <v/>
      </c>
      <c r="H82" s="27">
        <f>IF(B82="","",IF(COUNT(X82:AD82)=7,SUMPRODUCT(X82:AD82,rm_weights)/SUM(rm_weights),""))</f>
        <v/>
      </c>
      <c r="I82" s="27">
        <f>IF(B82="","",IF(trm_method="7-day approximation",H82,IF(AND(ISNUMBER(I81),ISNUMBER(D81)),(1-alpha)*D81+alpha*I81,H82)))</f>
        <v/>
      </c>
      <c r="J82" s="27">
        <f>IF(ISNUMBER(I82),0.33*IF(clamp_trm="Yes",MIN(MAX(I82,10),30),I82)+18.8,"")</f>
        <v/>
      </c>
      <c r="K82" s="27">
        <f>IF(J82="","",J82+cat_offset)</f>
        <v/>
      </c>
      <c r="L82">
        <f>IF(B82="","",IF(AND(MONTH(B82)*100+DAY(B82)&gt;=season_lo,MONTH(B82)*100+DAY(B82)&lt;=season_hi),1,0))</f>
        <v/>
      </c>
      <c r="M82" s="27">
        <f>IF(N(C82)=0,IF(B82="","",0),SUM(INDEX(Hourly!$L$2:$L$10001,AF82):INDEX(Hourly!$L$2:$L$10001,AG82)))</f>
        <v/>
      </c>
      <c r="N82" s="27">
        <f>IF(N(C82)=0,IF(B82="","",0),SUM(INDEX(Hourly!$M$2:$M$10001,AF82):INDEX(Hourly!$M$2:$M$10001,AG82)))</f>
        <v/>
      </c>
      <c r="O82" s="27">
        <f>IF(N(C82)=0,IF(B82="","",0),SUM(INDEX(Hourly!$N$2:$N$10001,AF82):INDEX(Hourly!$N$2:$N$10001,AG82)))</f>
        <v/>
      </c>
      <c r="P82" s="27">
        <f>IF(N(C82)=0,IF(B82="","",0),SUM(INDEX(Hourly!$P$2:$P$10001,AF82):INDEX(Hourly!$P$2:$P$10001,AG82)))</f>
        <v/>
      </c>
      <c r="Q82">
        <f>IF(L82=1,IF(M82&gt;event_min,1,0),0)</f>
        <v/>
      </c>
      <c r="R82">
        <f>IF(Q82=1,N(R81)+1,0)</f>
        <v/>
      </c>
      <c r="S82" s="27">
        <f>IF(Q82=1,N(S81)+M82,0)</f>
        <v/>
      </c>
      <c r="T82">
        <f>IF(R82=1,1,0)</f>
        <v/>
      </c>
      <c r="U82">
        <f>IF(AND(L82=1,ISNUMBER(F82)),IF(F82&gt;=hot_thr,1,0),0)</f>
        <v/>
      </c>
      <c r="V82">
        <f>IF(AND(L82=1,ISNUMBER(E82)),IF(E82&gt;=night_thr,1,0),0)</f>
        <v/>
      </c>
      <c r="X82" s="27">
        <f>IF(B82="","",IF(A82-1&gt;=1,INDEX($D$2:$D$421,A82-1),IF(cyclic="Yes",INDEX($D$2:$D$421,A82-1+n_days),"")))</f>
        <v/>
      </c>
      <c r="Y82" s="27">
        <f>IF(B82="","",IF(A82-2&gt;=1,INDEX($D$2:$D$421,A82-2),IF(cyclic="Yes",INDEX($D$2:$D$421,A82-2+n_days),"")))</f>
        <v/>
      </c>
      <c r="Z82" s="27">
        <f>IF(B82="","",IF(A82-3&gt;=1,INDEX($D$2:$D$421,A82-3),IF(cyclic="Yes",INDEX($D$2:$D$421,A82-3+n_days),"")))</f>
        <v/>
      </c>
      <c r="AA82" s="27">
        <f>IF(B82="","",IF(A82-4&gt;=1,INDEX($D$2:$D$421,A82-4),IF(cyclic="Yes",INDEX($D$2:$D$421,A82-4+n_days),"")))</f>
        <v/>
      </c>
      <c r="AB82" s="27">
        <f>IF(B82="","",IF(A82-5&gt;=1,INDEX($D$2:$D$421,A82-5),IF(cyclic="Yes",INDEX($D$2:$D$421,A82-5+n_days),"")))</f>
        <v/>
      </c>
      <c r="AC82" s="27">
        <f>IF(B82="","",IF(A82-6&gt;=1,INDEX($D$2:$D$421,A82-6),IF(cyclic="Yes",INDEX($D$2:$D$421,A82-6+n_days),"")))</f>
        <v/>
      </c>
      <c r="AD82" s="27">
        <f>IF(B82="","",IF(A82-7&gt;=1,INDEX($D$2:$D$421,A82-7),IF(cyclic="Yes",INDEX($D$2:$D$421,A82-7+n_days),"")))</f>
        <v/>
      </c>
      <c r="AF82">
        <f>IF(B82="","",IFERROR(MATCH(B82-0.5,INDEX(Hourly!$G$2:$G$10001,1):INDEX(Hourly!$G$2:$G$10001,n_rows),1),0)+1)</f>
        <v/>
      </c>
      <c r="AG82">
        <f>IF(B82="","",IFERROR(MATCH(B82,INDEX(Hourly!$G$2:$G$10001,1):INDEX(Hourly!$G$2:$G$10001,n_rows),1),0))</f>
        <v/>
      </c>
    </row>
    <row r="83">
      <c r="A83" t="n">
        <v>82</v>
      </c>
      <c r="B83" s="26">
        <f>IF(A83&lt;=n_days,first_day+A83-1,"")</f>
        <v/>
      </c>
      <c r="C83">
        <f>IF(B83="","",MAX(0,AG83-AF83+1))</f>
        <v/>
      </c>
      <c r="D83" s="27">
        <f>IF(B83="","",IF(C83&gt;=18,AVERAGE(INDEX(Hourly!$E$2:$E$10001,AF83):INDEX(Hourly!$E$2:$E$10001,AG83)),""))</f>
        <v/>
      </c>
      <c r="E83" s="27">
        <f>IF(OR(B83="",N(C83)=0),"",MIN(INDEX(Hourly!$E$2:$E$10001,AF83):INDEX(Hourly!$E$2:$E$10001,AG83)))</f>
        <v/>
      </c>
      <c r="F83" s="27">
        <f>IF(OR(B83="",N(C83)=0),"",MAX(INDEX(Hourly!$E$2:$E$10001,AF83):INDEX(Hourly!$E$2:$E$10001,AG83)))</f>
        <v/>
      </c>
      <c r="G83" s="27">
        <f>IF(E83="","",F83-E83)</f>
        <v/>
      </c>
      <c r="H83" s="27">
        <f>IF(B83="","",IF(COUNT(X83:AD83)=7,SUMPRODUCT(X83:AD83,rm_weights)/SUM(rm_weights),""))</f>
        <v/>
      </c>
      <c r="I83" s="27">
        <f>IF(B83="","",IF(trm_method="7-day approximation",H83,IF(AND(ISNUMBER(I82),ISNUMBER(D82)),(1-alpha)*D82+alpha*I82,H83)))</f>
        <v/>
      </c>
      <c r="J83" s="27">
        <f>IF(ISNUMBER(I83),0.33*IF(clamp_trm="Yes",MIN(MAX(I83,10),30),I83)+18.8,"")</f>
        <v/>
      </c>
      <c r="K83" s="27">
        <f>IF(J83="","",J83+cat_offset)</f>
        <v/>
      </c>
      <c r="L83">
        <f>IF(B83="","",IF(AND(MONTH(B83)*100+DAY(B83)&gt;=season_lo,MONTH(B83)*100+DAY(B83)&lt;=season_hi),1,0))</f>
        <v/>
      </c>
      <c r="M83" s="27">
        <f>IF(N(C83)=0,IF(B83="","",0),SUM(INDEX(Hourly!$L$2:$L$10001,AF83):INDEX(Hourly!$L$2:$L$10001,AG83)))</f>
        <v/>
      </c>
      <c r="N83" s="27">
        <f>IF(N(C83)=0,IF(B83="","",0),SUM(INDEX(Hourly!$M$2:$M$10001,AF83):INDEX(Hourly!$M$2:$M$10001,AG83)))</f>
        <v/>
      </c>
      <c r="O83" s="27">
        <f>IF(N(C83)=0,IF(B83="","",0),SUM(INDEX(Hourly!$N$2:$N$10001,AF83):INDEX(Hourly!$N$2:$N$10001,AG83)))</f>
        <v/>
      </c>
      <c r="P83" s="27">
        <f>IF(N(C83)=0,IF(B83="","",0),SUM(INDEX(Hourly!$P$2:$P$10001,AF83):INDEX(Hourly!$P$2:$P$10001,AG83)))</f>
        <v/>
      </c>
      <c r="Q83">
        <f>IF(L83=1,IF(M83&gt;event_min,1,0),0)</f>
        <v/>
      </c>
      <c r="R83">
        <f>IF(Q83=1,N(R82)+1,0)</f>
        <v/>
      </c>
      <c r="S83" s="27">
        <f>IF(Q83=1,N(S82)+M83,0)</f>
        <v/>
      </c>
      <c r="T83">
        <f>IF(R83=1,1,0)</f>
        <v/>
      </c>
      <c r="U83">
        <f>IF(AND(L83=1,ISNUMBER(F83)),IF(F83&gt;=hot_thr,1,0),0)</f>
        <v/>
      </c>
      <c r="V83">
        <f>IF(AND(L83=1,ISNUMBER(E83)),IF(E83&gt;=night_thr,1,0),0)</f>
        <v/>
      </c>
      <c r="X83" s="27">
        <f>IF(B83="","",IF(A83-1&gt;=1,INDEX($D$2:$D$421,A83-1),IF(cyclic="Yes",INDEX($D$2:$D$421,A83-1+n_days),"")))</f>
        <v/>
      </c>
      <c r="Y83" s="27">
        <f>IF(B83="","",IF(A83-2&gt;=1,INDEX($D$2:$D$421,A83-2),IF(cyclic="Yes",INDEX($D$2:$D$421,A83-2+n_days),"")))</f>
        <v/>
      </c>
      <c r="Z83" s="27">
        <f>IF(B83="","",IF(A83-3&gt;=1,INDEX($D$2:$D$421,A83-3),IF(cyclic="Yes",INDEX($D$2:$D$421,A83-3+n_days),"")))</f>
        <v/>
      </c>
      <c r="AA83" s="27">
        <f>IF(B83="","",IF(A83-4&gt;=1,INDEX($D$2:$D$421,A83-4),IF(cyclic="Yes",INDEX($D$2:$D$421,A83-4+n_days),"")))</f>
        <v/>
      </c>
      <c r="AB83" s="27">
        <f>IF(B83="","",IF(A83-5&gt;=1,INDEX($D$2:$D$421,A83-5),IF(cyclic="Yes",INDEX($D$2:$D$421,A83-5+n_days),"")))</f>
        <v/>
      </c>
      <c r="AC83" s="27">
        <f>IF(B83="","",IF(A83-6&gt;=1,INDEX($D$2:$D$421,A83-6),IF(cyclic="Yes",INDEX($D$2:$D$421,A83-6+n_days),"")))</f>
        <v/>
      </c>
      <c r="AD83" s="27">
        <f>IF(B83="","",IF(A83-7&gt;=1,INDEX($D$2:$D$421,A83-7),IF(cyclic="Yes",INDEX($D$2:$D$421,A83-7+n_days),"")))</f>
        <v/>
      </c>
      <c r="AF83">
        <f>IF(B83="","",IFERROR(MATCH(B83-0.5,INDEX(Hourly!$G$2:$G$10001,1):INDEX(Hourly!$G$2:$G$10001,n_rows),1),0)+1)</f>
        <v/>
      </c>
      <c r="AG83">
        <f>IF(B83="","",IFERROR(MATCH(B83,INDEX(Hourly!$G$2:$G$10001,1):INDEX(Hourly!$G$2:$G$10001,n_rows),1),0))</f>
        <v/>
      </c>
    </row>
    <row r="84">
      <c r="A84" t="n">
        <v>83</v>
      </c>
      <c r="B84" s="26">
        <f>IF(A84&lt;=n_days,first_day+A84-1,"")</f>
        <v/>
      </c>
      <c r="C84">
        <f>IF(B84="","",MAX(0,AG84-AF84+1))</f>
        <v/>
      </c>
      <c r="D84" s="27">
        <f>IF(B84="","",IF(C84&gt;=18,AVERAGE(INDEX(Hourly!$E$2:$E$10001,AF84):INDEX(Hourly!$E$2:$E$10001,AG84)),""))</f>
        <v/>
      </c>
      <c r="E84" s="27">
        <f>IF(OR(B84="",N(C84)=0),"",MIN(INDEX(Hourly!$E$2:$E$10001,AF84):INDEX(Hourly!$E$2:$E$10001,AG84)))</f>
        <v/>
      </c>
      <c r="F84" s="27">
        <f>IF(OR(B84="",N(C84)=0),"",MAX(INDEX(Hourly!$E$2:$E$10001,AF84):INDEX(Hourly!$E$2:$E$10001,AG84)))</f>
        <v/>
      </c>
      <c r="G84" s="27">
        <f>IF(E84="","",F84-E84)</f>
        <v/>
      </c>
      <c r="H84" s="27">
        <f>IF(B84="","",IF(COUNT(X84:AD84)=7,SUMPRODUCT(X84:AD84,rm_weights)/SUM(rm_weights),""))</f>
        <v/>
      </c>
      <c r="I84" s="27">
        <f>IF(B84="","",IF(trm_method="7-day approximation",H84,IF(AND(ISNUMBER(I83),ISNUMBER(D83)),(1-alpha)*D83+alpha*I83,H84)))</f>
        <v/>
      </c>
      <c r="J84" s="27">
        <f>IF(ISNUMBER(I84),0.33*IF(clamp_trm="Yes",MIN(MAX(I84,10),30),I84)+18.8,"")</f>
        <v/>
      </c>
      <c r="K84" s="27">
        <f>IF(J84="","",J84+cat_offset)</f>
        <v/>
      </c>
      <c r="L84">
        <f>IF(B84="","",IF(AND(MONTH(B84)*100+DAY(B84)&gt;=season_lo,MONTH(B84)*100+DAY(B84)&lt;=season_hi),1,0))</f>
        <v/>
      </c>
      <c r="M84" s="27">
        <f>IF(N(C84)=0,IF(B84="","",0),SUM(INDEX(Hourly!$L$2:$L$10001,AF84):INDEX(Hourly!$L$2:$L$10001,AG84)))</f>
        <v/>
      </c>
      <c r="N84" s="27">
        <f>IF(N(C84)=0,IF(B84="","",0),SUM(INDEX(Hourly!$M$2:$M$10001,AF84):INDEX(Hourly!$M$2:$M$10001,AG84)))</f>
        <v/>
      </c>
      <c r="O84" s="27">
        <f>IF(N(C84)=0,IF(B84="","",0),SUM(INDEX(Hourly!$N$2:$N$10001,AF84):INDEX(Hourly!$N$2:$N$10001,AG84)))</f>
        <v/>
      </c>
      <c r="P84" s="27">
        <f>IF(N(C84)=0,IF(B84="","",0),SUM(INDEX(Hourly!$P$2:$P$10001,AF84):INDEX(Hourly!$P$2:$P$10001,AG84)))</f>
        <v/>
      </c>
      <c r="Q84">
        <f>IF(L84=1,IF(M84&gt;event_min,1,0),0)</f>
        <v/>
      </c>
      <c r="R84">
        <f>IF(Q84=1,N(R83)+1,0)</f>
        <v/>
      </c>
      <c r="S84" s="27">
        <f>IF(Q84=1,N(S83)+M84,0)</f>
        <v/>
      </c>
      <c r="T84">
        <f>IF(R84=1,1,0)</f>
        <v/>
      </c>
      <c r="U84">
        <f>IF(AND(L84=1,ISNUMBER(F84)),IF(F84&gt;=hot_thr,1,0),0)</f>
        <v/>
      </c>
      <c r="V84">
        <f>IF(AND(L84=1,ISNUMBER(E84)),IF(E84&gt;=night_thr,1,0),0)</f>
        <v/>
      </c>
      <c r="X84" s="27">
        <f>IF(B84="","",IF(A84-1&gt;=1,INDEX($D$2:$D$421,A84-1),IF(cyclic="Yes",INDEX($D$2:$D$421,A84-1+n_days),"")))</f>
        <v/>
      </c>
      <c r="Y84" s="27">
        <f>IF(B84="","",IF(A84-2&gt;=1,INDEX($D$2:$D$421,A84-2),IF(cyclic="Yes",INDEX($D$2:$D$421,A84-2+n_days),"")))</f>
        <v/>
      </c>
      <c r="Z84" s="27">
        <f>IF(B84="","",IF(A84-3&gt;=1,INDEX($D$2:$D$421,A84-3),IF(cyclic="Yes",INDEX($D$2:$D$421,A84-3+n_days),"")))</f>
        <v/>
      </c>
      <c r="AA84" s="27">
        <f>IF(B84="","",IF(A84-4&gt;=1,INDEX($D$2:$D$421,A84-4),IF(cyclic="Yes",INDEX($D$2:$D$421,A84-4+n_days),"")))</f>
        <v/>
      </c>
      <c r="AB84" s="27">
        <f>IF(B84="","",IF(A84-5&gt;=1,INDEX($D$2:$D$421,A84-5),IF(cyclic="Yes",INDEX($D$2:$D$421,A84-5+n_days),"")))</f>
        <v/>
      </c>
      <c r="AC84" s="27">
        <f>IF(B84="","",IF(A84-6&gt;=1,INDEX($D$2:$D$421,A84-6),IF(cyclic="Yes",INDEX($D$2:$D$421,A84-6+n_days),"")))</f>
        <v/>
      </c>
      <c r="AD84" s="27">
        <f>IF(B84="","",IF(A84-7&gt;=1,INDEX($D$2:$D$421,A84-7),IF(cyclic="Yes",INDEX($D$2:$D$421,A84-7+n_days),"")))</f>
        <v/>
      </c>
      <c r="AF84">
        <f>IF(B84="","",IFERROR(MATCH(B84-0.5,INDEX(Hourly!$G$2:$G$10001,1):INDEX(Hourly!$G$2:$G$10001,n_rows),1),0)+1)</f>
        <v/>
      </c>
      <c r="AG84">
        <f>IF(B84="","",IFERROR(MATCH(B84,INDEX(Hourly!$G$2:$G$10001,1):INDEX(Hourly!$G$2:$G$10001,n_rows),1),0))</f>
        <v/>
      </c>
    </row>
    <row r="85">
      <c r="A85" t="n">
        <v>84</v>
      </c>
      <c r="B85" s="26">
        <f>IF(A85&lt;=n_days,first_day+A85-1,"")</f>
        <v/>
      </c>
      <c r="C85">
        <f>IF(B85="","",MAX(0,AG85-AF85+1))</f>
        <v/>
      </c>
      <c r="D85" s="27">
        <f>IF(B85="","",IF(C85&gt;=18,AVERAGE(INDEX(Hourly!$E$2:$E$10001,AF85):INDEX(Hourly!$E$2:$E$10001,AG85)),""))</f>
        <v/>
      </c>
      <c r="E85" s="27">
        <f>IF(OR(B85="",N(C85)=0),"",MIN(INDEX(Hourly!$E$2:$E$10001,AF85):INDEX(Hourly!$E$2:$E$10001,AG85)))</f>
        <v/>
      </c>
      <c r="F85" s="27">
        <f>IF(OR(B85="",N(C85)=0),"",MAX(INDEX(Hourly!$E$2:$E$10001,AF85):INDEX(Hourly!$E$2:$E$10001,AG85)))</f>
        <v/>
      </c>
      <c r="G85" s="27">
        <f>IF(E85="","",F85-E85)</f>
        <v/>
      </c>
      <c r="H85" s="27">
        <f>IF(B85="","",IF(COUNT(X85:AD85)=7,SUMPRODUCT(X85:AD85,rm_weights)/SUM(rm_weights),""))</f>
        <v/>
      </c>
      <c r="I85" s="27">
        <f>IF(B85="","",IF(trm_method="7-day approximation",H85,IF(AND(ISNUMBER(I84),ISNUMBER(D84)),(1-alpha)*D84+alpha*I84,H85)))</f>
        <v/>
      </c>
      <c r="J85" s="27">
        <f>IF(ISNUMBER(I85),0.33*IF(clamp_trm="Yes",MIN(MAX(I85,10),30),I85)+18.8,"")</f>
        <v/>
      </c>
      <c r="K85" s="27">
        <f>IF(J85="","",J85+cat_offset)</f>
        <v/>
      </c>
      <c r="L85">
        <f>IF(B85="","",IF(AND(MONTH(B85)*100+DAY(B85)&gt;=season_lo,MONTH(B85)*100+DAY(B85)&lt;=season_hi),1,0))</f>
        <v/>
      </c>
      <c r="M85" s="27">
        <f>IF(N(C85)=0,IF(B85="","",0),SUM(INDEX(Hourly!$L$2:$L$10001,AF85):INDEX(Hourly!$L$2:$L$10001,AG85)))</f>
        <v/>
      </c>
      <c r="N85" s="27">
        <f>IF(N(C85)=0,IF(B85="","",0),SUM(INDEX(Hourly!$M$2:$M$10001,AF85):INDEX(Hourly!$M$2:$M$10001,AG85)))</f>
        <v/>
      </c>
      <c r="O85" s="27">
        <f>IF(N(C85)=0,IF(B85="","",0),SUM(INDEX(Hourly!$N$2:$N$10001,AF85):INDEX(Hourly!$N$2:$N$10001,AG85)))</f>
        <v/>
      </c>
      <c r="P85" s="27">
        <f>IF(N(C85)=0,IF(B85="","",0),SUM(INDEX(Hourly!$P$2:$P$10001,AF85):INDEX(Hourly!$P$2:$P$10001,AG85)))</f>
        <v/>
      </c>
      <c r="Q85">
        <f>IF(L85=1,IF(M85&gt;event_min,1,0),0)</f>
        <v/>
      </c>
      <c r="R85">
        <f>IF(Q85=1,N(R84)+1,0)</f>
        <v/>
      </c>
      <c r="S85" s="27">
        <f>IF(Q85=1,N(S84)+M85,0)</f>
        <v/>
      </c>
      <c r="T85">
        <f>IF(R85=1,1,0)</f>
        <v/>
      </c>
      <c r="U85">
        <f>IF(AND(L85=1,ISNUMBER(F85)),IF(F85&gt;=hot_thr,1,0),0)</f>
        <v/>
      </c>
      <c r="V85">
        <f>IF(AND(L85=1,ISNUMBER(E85)),IF(E85&gt;=night_thr,1,0),0)</f>
        <v/>
      </c>
      <c r="X85" s="27">
        <f>IF(B85="","",IF(A85-1&gt;=1,INDEX($D$2:$D$421,A85-1),IF(cyclic="Yes",INDEX($D$2:$D$421,A85-1+n_days),"")))</f>
        <v/>
      </c>
      <c r="Y85" s="27">
        <f>IF(B85="","",IF(A85-2&gt;=1,INDEX($D$2:$D$421,A85-2),IF(cyclic="Yes",INDEX($D$2:$D$421,A85-2+n_days),"")))</f>
        <v/>
      </c>
      <c r="Z85" s="27">
        <f>IF(B85="","",IF(A85-3&gt;=1,INDEX($D$2:$D$421,A85-3),IF(cyclic="Yes",INDEX($D$2:$D$421,A85-3+n_days),"")))</f>
        <v/>
      </c>
      <c r="AA85" s="27">
        <f>IF(B85="","",IF(A85-4&gt;=1,INDEX($D$2:$D$421,A85-4),IF(cyclic="Yes",INDEX($D$2:$D$421,A85-4+n_days),"")))</f>
        <v/>
      </c>
      <c r="AB85" s="27">
        <f>IF(B85="","",IF(A85-5&gt;=1,INDEX($D$2:$D$421,A85-5),IF(cyclic="Yes",INDEX($D$2:$D$421,A85-5+n_days),"")))</f>
        <v/>
      </c>
      <c r="AC85" s="27">
        <f>IF(B85="","",IF(A85-6&gt;=1,INDEX($D$2:$D$421,A85-6),IF(cyclic="Yes",INDEX($D$2:$D$421,A85-6+n_days),"")))</f>
        <v/>
      </c>
      <c r="AD85" s="27">
        <f>IF(B85="","",IF(A85-7&gt;=1,INDEX($D$2:$D$421,A85-7),IF(cyclic="Yes",INDEX($D$2:$D$421,A85-7+n_days),"")))</f>
        <v/>
      </c>
      <c r="AF85">
        <f>IF(B85="","",IFERROR(MATCH(B85-0.5,INDEX(Hourly!$G$2:$G$10001,1):INDEX(Hourly!$G$2:$G$10001,n_rows),1),0)+1)</f>
        <v/>
      </c>
      <c r="AG85">
        <f>IF(B85="","",IFERROR(MATCH(B85,INDEX(Hourly!$G$2:$G$10001,1):INDEX(Hourly!$G$2:$G$10001,n_rows),1),0))</f>
        <v/>
      </c>
    </row>
    <row r="86">
      <c r="A86" t="n">
        <v>85</v>
      </c>
      <c r="B86" s="26">
        <f>IF(A86&lt;=n_days,first_day+A86-1,"")</f>
        <v/>
      </c>
      <c r="C86">
        <f>IF(B86="","",MAX(0,AG86-AF86+1))</f>
        <v/>
      </c>
      <c r="D86" s="27">
        <f>IF(B86="","",IF(C86&gt;=18,AVERAGE(INDEX(Hourly!$E$2:$E$10001,AF86):INDEX(Hourly!$E$2:$E$10001,AG86)),""))</f>
        <v/>
      </c>
      <c r="E86" s="27">
        <f>IF(OR(B86="",N(C86)=0),"",MIN(INDEX(Hourly!$E$2:$E$10001,AF86):INDEX(Hourly!$E$2:$E$10001,AG86)))</f>
        <v/>
      </c>
      <c r="F86" s="27">
        <f>IF(OR(B86="",N(C86)=0),"",MAX(INDEX(Hourly!$E$2:$E$10001,AF86):INDEX(Hourly!$E$2:$E$10001,AG86)))</f>
        <v/>
      </c>
      <c r="G86" s="27">
        <f>IF(E86="","",F86-E86)</f>
        <v/>
      </c>
      <c r="H86" s="27">
        <f>IF(B86="","",IF(COUNT(X86:AD86)=7,SUMPRODUCT(X86:AD86,rm_weights)/SUM(rm_weights),""))</f>
        <v/>
      </c>
      <c r="I86" s="27">
        <f>IF(B86="","",IF(trm_method="7-day approximation",H86,IF(AND(ISNUMBER(I85),ISNUMBER(D85)),(1-alpha)*D85+alpha*I85,H86)))</f>
        <v/>
      </c>
      <c r="J86" s="27">
        <f>IF(ISNUMBER(I86),0.33*IF(clamp_trm="Yes",MIN(MAX(I86,10),30),I86)+18.8,"")</f>
        <v/>
      </c>
      <c r="K86" s="27">
        <f>IF(J86="","",J86+cat_offset)</f>
        <v/>
      </c>
      <c r="L86">
        <f>IF(B86="","",IF(AND(MONTH(B86)*100+DAY(B86)&gt;=season_lo,MONTH(B86)*100+DAY(B86)&lt;=season_hi),1,0))</f>
        <v/>
      </c>
      <c r="M86" s="27">
        <f>IF(N(C86)=0,IF(B86="","",0),SUM(INDEX(Hourly!$L$2:$L$10001,AF86):INDEX(Hourly!$L$2:$L$10001,AG86)))</f>
        <v/>
      </c>
      <c r="N86" s="27">
        <f>IF(N(C86)=0,IF(B86="","",0),SUM(INDEX(Hourly!$M$2:$M$10001,AF86):INDEX(Hourly!$M$2:$M$10001,AG86)))</f>
        <v/>
      </c>
      <c r="O86" s="27">
        <f>IF(N(C86)=0,IF(B86="","",0),SUM(INDEX(Hourly!$N$2:$N$10001,AF86):INDEX(Hourly!$N$2:$N$10001,AG86)))</f>
        <v/>
      </c>
      <c r="P86" s="27">
        <f>IF(N(C86)=0,IF(B86="","",0),SUM(INDEX(Hourly!$P$2:$P$10001,AF86):INDEX(Hourly!$P$2:$P$10001,AG86)))</f>
        <v/>
      </c>
      <c r="Q86">
        <f>IF(L86=1,IF(M86&gt;event_min,1,0),0)</f>
        <v/>
      </c>
      <c r="R86">
        <f>IF(Q86=1,N(R85)+1,0)</f>
        <v/>
      </c>
      <c r="S86" s="27">
        <f>IF(Q86=1,N(S85)+M86,0)</f>
        <v/>
      </c>
      <c r="T86">
        <f>IF(R86=1,1,0)</f>
        <v/>
      </c>
      <c r="U86">
        <f>IF(AND(L86=1,ISNUMBER(F86)),IF(F86&gt;=hot_thr,1,0),0)</f>
        <v/>
      </c>
      <c r="V86">
        <f>IF(AND(L86=1,ISNUMBER(E86)),IF(E86&gt;=night_thr,1,0),0)</f>
        <v/>
      </c>
      <c r="X86" s="27">
        <f>IF(B86="","",IF(A86-1&gt;=1,INDEX($D$2:$D$421,A86-1),IF(cyclic="Yes",INDEX($D$2:$D$421,A86-1+n_days),"")))</f>
        <v/>
      </c>
      <c r="Y86" s="27">
        <f>IF(B86="","",IF(A86-2&gt;=1,INDEX($D$2:$D$421,A86-2),IF(cyclic="Yes",INDEX($D$2:$D$421,A86-2+n_days),"")))</f>
        <v/>
      </c>
      <c r="Z86" s="27">
        <f>IF(B86="","",IF(A86-3&gt;=1,INDEX($D$2:$D$421,A86-3),IF(cyclic="Yes",INDEX($D$2:$D$421,A86-3+n_days),"")))</f>
        <v/>
      </c>
      <c r="AA86" s="27">
        <f>IF(B86="","",IF(A86-4&gt;=1,INDEX($D$2:$D$421,A86-4),IF(cyclic="Yes",INDEX($D$2:$D$421,A86-4+n_days),"")))</f>
        <v/>
      </c>
      <c r="AB86" s="27">
        <f>IF(B86="","",IF(A86-5&gt;=1,INDEX($D$2:$D$421,A86-5),IF(cyclic="Yes",INDEX($D$2:$D$421,A86-5+n_days),"")))</f>
        <v/>
      </c>
      <c r="AC86" s="27">
        <f>IF(B86="","",IF(A86-6&gt;=1,INDEX($D$2:$D$421,A86-6),IF(cyclic="Yes",INDEX($D$2:$D$421,A86-6+n_days),"")))</f>
        <v/>
      </c>
      <c r="AD86" s="27">
        <f>IF(B86="","",IF(A86-7&gt;=1,INDEX($D$2:$D$421,A86-7),IF(cyclic="Yes",INDEX($D$2:$D$421,A86-7+n_days),"")))</f>
        <v/>
      </c>
      <c r="AF86">
        <f>IF(B86="","",IFERROR(MATCH(B86-0.5,INDEX(Hourly!$G$2:$G$10001,1):INDEX(Hourly!$G$2:$G$10001,n_rows),1),0)+1)</f>
        <v/>
      </c>
      <c r="AG86">
        <f>IF(B86="","",IFERROR(MATCH(B86,INDEX(Hourly!$G$2:$G$10001,1):INDEX(Hourly!$G$2:$G$10001,n_rows),1),0))</f>
        <v/>
      </c>
    </row>
    <row r="87">
      <c r="A87" t="n">
        <v>86</v>
      </c>
      <c r="B87" s="26">
        <f>IF(A87&lt;=n_days,first_day+A87-1,"")</f>
        <v/>
      </c>
      <c r="C87">
        <f>IF(B87="","",MAX(0,AG87-AF87+1))</f>
        <v/>
      </c>
      <c r="D87" s="27">
        <f>IF(B87="","",IF(C87&gt;=18,AVERAGE(INDEX(Hourly!$E$2:$E$10001,AF87):INDEX(Hourly!$E$2:$E$10001,AG87)),""))</f>
        <v/>
      </c>
      <c r="E87" s="27">
        <f>IF(OR(B87="",N(C87)=0),"",MIN(INDEX(Hourly!$E$2:$E$10001,AF87):INDEX(Hourly!$E$2:$E$10001,AG87)))</f>
        <v/>
      </c>
      <c r="F87" s="27">
        <f>IF(OR(B87="",N(C87)=0),"",MAX(INDEX(Hourly!$E$2:$E$10001,AF87):INDEX(Hourly!$E$2:$E$10001,AG87)))</f>
        <v/>
      </c>
      <c r="G87" s="27">
        <f>IF(E87="","",F87-E87)</f>
        <v/>
      </c>
      <c r="H87" s="27">
        <f>IF(B87="","",IF(COUNT(X87:AD87)=7,SUMPRODUCT(X87:AD87,rm_weights)/SUM(rm_weights),""))</f>
        <v/>
      </c>
      <c r="I87" s="27">
        <f>IF(B87="","",IF(trm_method="7-day approximation",H87,IF(AND(ISNUMBER(I86),ISNUMBER(D86)),(1-alpha)*D86+alpha*I86,H87)))</f>
        <v/>
      </c>
      <c r="J87" s="27">
        <f>IF(ISNUMBER(I87),0.33*IF(clamp_trm="Yes",MIN(MAX(I87,10),30),I87)+18.8,"")</f>
        <v/>
      </c>
      <c r="K87" s="27">
        <f>IF(J87="","",J87+cat_offset)</f>
        <v/>
      </c>
      <c r="L87">
        <f>IF(B87="","",IF(AND(MONTH(B87)*100+DAY(B87)&gt;=season_lo,MONTH(B87)*100+DAY(B87)&lt;=season_hi),1,0))</f>
        <v/>
      </c>
      <c r="M87" s="27">
        <f>IF(N(C87)=0,IF(B87="","",0),SUM(INDEX(Hourly!$L$2:$L$10001,AF87):INDEX(Hourly!$L$2:$L$10001,AG87)))</f>
        <v/>
      </c>
      <c r="N87" s="27">
        <f>IF(N(C87)=0,IF(B87="","",0),SUM(INDEX(Hourly!$M$2:$M$10001,AF87):INDEX(Hourly!$M$2:$M$10001,AG87)))</f>
        <v/>
      </c>
      <c r="O87" s="27">
        <f>IF(N(C87)=0,IF(B87="","",0),SUM(INDEX(Hourly!$N$2:$N$10001,AF87):INDEX(Hourly!$N$2:$N$10001,AG87)))</f>
        <v/>
      </c>
      <c r="P87" s="27">
        <f>IF(N(C87)=0,IF(B87="","",0),SUM(INDEX(Hourly!$P$2:$P$10001,AF87):INDEX(Hourly!$P$2:$P$10001,AG87)))</f>
        <v/>
      </c>
      <c r="Q87">
        <f>IF(L87=1,IF(M87&gt;event_min,1,0),0)</f>
        <v/>
      </c>
      <c r="R87">
        <f>IF(Q87=1,N(R86)+1,0)</f>
        <v/>
      </c>
      <c r="S87" s="27">
        <f>IF(Q87=1,N(S86)+M87,0)</f>
        <v/>
      </c>
      <c r="T87">
        <f>IF(R87=1,1,0)</f>
        <v/>
      </c>
      <c r="U87">
        <f>IF(AND(L87=1,ISNUMBER(F87)),IF(F87&gt;=hot_thr,1,0),0)</f>
        <v/>
      </c>
      <c r="V87">
        <f>IF(AND(L87=1,ISNUMBER(E87)),IF(E87&gt;=night_thr,1,0),0)</f>
        <v/>
      </c>
      <c r="X87" s="27">
        <f>IF(B87="","",IF(A87-1&gt;=1,INDEX($D$2:$D$421,A87-1),IF(cyclic="Yes",INDEX($D$2:$D$421,A87-1+n_days),"")))</f>
        <v/>
      </c>
      <c r="Y87" s="27">
        <f>IF(B87="","",IF(A87-2&gt;=1,INDEX($D$2:$D$421,A87-2),IF(cyclic="Yes",INDEX($D$2:$D$421,A87-2+n_days),"")))</f>
        <v/>
      </c>
      <c r="Z87" s="27">
        <f>IF(B87="","",IF(A87-3&gt;=1,INDEX($D$2:$D$421,A87-3),IF(cyclic="Yes",INDEX($D$2:$D$421,A87-3+n_days),"")))</f>
        <v/>
      </c>
      <c r="AA87" s="27">
        <f>IF(B87="","",IF(A87-4&gt;=1,INDEX($D$2:$D$421,A87-4),IF(cyclic="Yes",INDEX($D$2:$D$421,A87-4+n_days),"")))</f>
        <v/>
      </c>
      <c r="AB87" s="27">
        <f>IF(B87="","",IF(A87-5&gt;=1,INDEX($D$2:$D$421,A87-5),IF(cyclic="Yes",INDEX($D$2:$D$421,A87-5+n_days),"")))</f>
        <v/>
      </c>
      <c r="AC87" s="27">
        <f>IF(B87="","",IF(A87-6&gt;=1,INDEX($D$2:$D$421,A87-6),IF(cyclic="Yes",INDEX($D$2:$D$421,A87-6+n_days),"")))</f>
        <v/>
      </c>
      <c r="AD87" s="27">
        <f>IF(B87="","",IF(A87-7&gt;=1,INDEX($D$2:$D$421,A87-7),IF(cyclic="Yes",INDEX($D$2:$D$421,A87-7+n_days),"")))</f>
        <v/>
      </c>
      <c r="AF87">
        <f>IF(B87="","",IFERROR(MATCH(B87-0.5,INDEX(Hourly!$G$2:$G$10001,1):INDEX(Hourly!$G$2:$G$10001,n_rows),1),0)+1)</f>
        <v/>
      </c>
      <c r="AG87">
        <f>IF(B87="","",IFERROR(MATCH(B87,INDEX(Hourly!$G$2:$G$10001,1):INDEX(Hourly!$G$2:$G$10001,n_rows),1),0))</f>
        <v/>
      </c>
    </row>
    <row r="88">
      <c r="A88" t="n">
        <v>87</v>
      </c>
      <c r="B88" s="26">
        <f>IF(A88&lt;=n_days,first_day+A88-1,"")</f>
        <v/>
      </c>
      <c r="C88">
        <f>IF(B88="","",MAX(0,AG88-AF88+1))</f>
        <v/>
      </c>
      <c r="D88" s="27">
        <f>IF(B88="","",IF(C88&gt;=18,AVERAGE(INDEX(Hourly!$E$2:$E$10001,AF88):INDEX(Hourly!$E$2:$E$10001,AG88)),""))</f>
        <v/>
      </c>
      <c r="E88" s="27">
        <f>IF(OR(B88="",N(C88)=0),"",MIN(INDEX(Hourly!$E$2:$E$10001,AF88):INDEX(Hourly!$E$2:$E$10001,AG88)))</f>
        <v/>
      </c>
      <c r="F88" s="27">
        <f>IF(OR(B88="",N(C88)=0),"",MAX(INDEX(Hourly!$E$2:$E$10001,AF88):INDEX(Hourly!$E$2:$E$10001,AG88)))</f>
        <v/>
      </c>
      <c r="G88" s="27">
        <f>IF(E88="","",F88-E88)</f>
        <v/>
      </c>
      <c r="H88" s="27">
        <f>IF(B88="","",IF(COUNT(X88:AD88)=7,SUMPRODUCT(X88:AD88,rm_weights)/SUM(rm_weights),""))</f>
        <v/>
      </c>
      <c r="I88" s="27">
        <f>IF(B88="","",IF(trm_method="7-day approximation",H88,IF(AND(ISNUMBER(I87),ISNUMBER(D87)),(1-alpha)*D87+alpha*I87,H88)))</f>
        <v/>
      </c>
      <c r="J88" s="27">
        <f>IF(ISNUMBER(I88),0.33*IF(clamp_trm="Yes",MIN(MAX(I88,10),30),I88)+18.8,"")</f>
        <v/>
      </c>
      <c r="K88" s="27">
        <f>IF(J88="","",J88+cat_offset)</f>
        <v/>
      </c>
      <c r="L88">
        <f>IF(B88="","",IF(AND(MONTH(B88)*100+DAY(B88)&gt;=season_lo,MONTH(B88)*100+DAY(B88)&lt;=season_hi),1,0))</f>
        <v/>
      </c>
      <c r="M88" s="27">
        <f>IF(N(C88)=0,IF(B88="","",0),SUM(INDEX(Hourly!$L$2:$L$10001,AF88):INDEX(Hourly!$L$2:$L$10001,AG88)))</f>
        <v/>
      </c>
      <c r="N88" s="27">
        <f>IF(N(C88)=0,IF(B88="","",0),SUM(INDEX(Hourly!$M$2:$M$10001,AF88):INDEX(Hourly!$M$2:$M$10001,AG88)))</f>
        <v/>
      </c>
      <c r="O88" s="27">
        <f>IF(N(C88)=0,IF(B88="","",0),SUM(INDEX(Hourly!$N$2:$N$10001,AF88):INDEX(Hourly!$N$2:$N$10001,AG88)))</f>
        <v/>
      </c>
      <c r="P88" s="27">
        <f>IF(N(C88)=0,IF(B88="","",0),SUM(INDEX(Hourly!$P$2:$P$10001,AF88):INDEX(Hourly!$P$2:$P$10001,AG88)))</f>
        <v/>
      </c>
      <c r="Q88">
        <f>IF(L88=1,IF(M88&gt;event_min,1,0),0)</f>
        <v/>
      </c>
      <c r="R88">
        <f>IF(Q88=1,N(R87)+1,0)</f>
        <v/>
      </c>
      <c r="S88" s="27">
        <f>IF(Q88=1,N(S87)+M88,0)</f>
        <v/>
      </c>
      <c r="T88">
        <f>IF(R88=1,1,0)</f>
        <v/>
      </c>
      <c r="U88">
        <f>IF(AND(L88=1,ISNUMBER(F88)),IF(F88&gt;=hot_thr,1,0),0)</f>
        <v/>
      </c>
      <c r="V88">
        <f>IF(AND(L88=1,ISNUMBER(E88)),IF(E88&gt;=night_thr,1,0),0)</f>
        <v/>
      </c>
      <c r="X88" s="27">
        <f>IF(B88="","",IF(A88-1&gt;=1,INDEX($D$2:$D$421,A88-1),IF(cyclic="Yes",INDEX($D$2:$D$421,A88-1+n_days),"")))</f>
        <v/>
      </c>
      <c r="Y88" s="27">
        <f>IF(B88="","",IF(A88-2&gt;=1,INDEX($D$2:$D$421,A88-2),IF(cyclic="Yes",INDEX($D$2:$D$421,A88-2+n_days),"")))</f>
        <v/>
      </c>
      <c r="Z88" s="27">
        <f>IF(B88="","",IF(A88-3&gt;=1,INDEX($D$2:$D$421,A88-3),IF(cyclic="Yes",INDEX($D$2:$D$421,A88-3+n_days),"")))</f>
        <v/>
      </c>
      <c r="AA88" s="27">
        <f>IF(B88="","",IF(A88-4&gt;=1,INDEX($D$2:$D$421,A88-4),IF(cyclic="Yes",INDEX($D$2:$D$421,A88-4+n_days),"")))</f>
        <v/>
      </c>
      <c r="AB88" s="27">
        <f>IF(B88="","",IF(A88-5&gt;=1,INDEX($D$2:$D$421,A88-5),IF(cyclic="Yes",INDEX($D$2:$D$421,A88-5+n_days),"")))</f>
        <v/>
      </c>
      <c r="AC88" s="27">
        <f>IF(B88="","",IF(A88-6&gt;=1,INDEX($D$2:$D$421,A88-6),IF(cyclic="Yes",INDEX($D$2:$D$421,A88-6+n_days),"")))</f>
        <v/>
      </c>
      <c r="AD88" s="27">
        <f>IF(B88="","",IF(A88-7&gt;=1,INDEX($D$2:$D$421,A88-7),IF(cyclic="Yes",INDEX($D$2:$D$421,A88-7+n_days),"")))</f>
        <v/>
      </c>
      <c r="AF88">
        <f>IF(B88="","",IFERROR(MATCH(B88-0.5,INDEX(Hourly!$G$2:$G$10001,1):INDEX(Hourly!$G$2:$G$10001,n_rows),1),0)+1)</f>
        <v/>
      </c>
      <c r="AG88">
        <f>IF(B88="","",IFERROR(MATCH(B88,INDEX(Hourly!$G$2:$G$10001,1):INDEX(Hourly!$G$2:$G$10001,n_rows),1),0))</f>
        <v/>
      </c>
    </row>
    <row r="89">
      <c r="A89" t="n">
        <v>88</v>
      </c>
      <c r="B89" s="26">
        <f>IF(A89&lt;=n_days,first_day+A89-1,"")</f>
        <v/>
      </c>
      <c r="C89">
        <f>IF(B89="","",MAX(0,AG89-AF89+1))</f>
        <v/>
      </c>
      <c r="D89" s="27">
        <f>IF(B89="","",IF(C89&gt;=18,AVERAGE(INDEX(Hourly!$E$2:$E$10001,AF89):INDEX(Hourly!$E$2:$E$10001,AG89)),""))</f>
        <v/>
      </c>
      <c r="E89" s="27">
        <f>IF(OR(B89="",N(C89)=0),"",MIN(INDEX(Hourly!$E$2:$E$10001,AF89):INDEX(Hourly!$E$2:$E$10001,AG89)))</f>
        <v/>
      </c>
      <c r="F89" s="27">
        <f>IF(OR(B89="",N(C89)=0),"",MAX(INDEX(Hourly!$E$2:$E$10001,AF89):INDEX(Hourly!$E$2:$E$10001,AG89)))</f>
        <v/>
      </c>
      <c r="G89" s="27">
        <f>IF(E89="","",F89-E89)</f>
        <v/>
      </c>
      <c r="H89" s="27">
        <f>IF(B89="","",IF(COUNT(X89:AD89)=7,SUMPRODUCT(X89:AD89,rm_weights)/SUM(rm_weights),""))</f>
        <v/>
      </c>
      <c r="I89" s="27">
        <f>IF(B89="","",IF(trm_method="7-day approximation",H89,IF(AND(ISNUMBER(I88),ISNUMBER(D88)),(1-alpha)*D88+alpha*I88,H89)))</f>
        <v/>
      </c>
      <c r="J89" s="27">
        <f>IF(ISNUMBER(I89),0.33*IF(clamp_trm="Yes",MIN(MAX(I89,10),30),I89)+18.8,"")</f>
        <v/>
      </c>
      <c r="K89" s="27">
        <f>IF(J89="","",J89+cat_offset)</f>
        <v/>
      </c>
      <c r="L89">
        <f>IF(B89="","",IF(AND(MONTH(B89)*100+DAY(B89)&gt;=season_lo,MONTH(B89)*100+DAY(B89)&lt;=season_hi),1,0))</f>
        <v/>
      </c>
      <c r="M89" s="27">
        <f>IF(N(C89)=0,IF(B89="","",0),SUM(INDEX(Hourly!$L$2:$L$10001,AF89):INDEX(Hourly!$L$2:$L$10001,AG89)))</f>
        <v/>
      </c>
      <c r="N89" s="27">
        <f>IF(N(C89)=0,IF(B89="","",0),SUM(INDEX(Hourly!$M$2:$M$10001,AF89):INDEX(Hourly!$M$2:$M$10001,AG89)))</f>
        <v/>
      </c>
      <c r="O89" s="27">
        <f>IF(N(C89)=0,IF(B89="","",0),SUM(INDEX(Hourly!$N$2:$N$10001,AF89):INDEX(Hourly!$N$2:$N$10001,AG89)))</f>
        <v/>
      </c>
      <c r="P89" s="27">
        <f>IF(N(C89)=0,IF(B89="","",0),SUM(INDEX(Hourly!$P$2:$P$10001,AF89):INDEX(Hourly!$P$2:$P$10001,AG89)))</f>
        <v/>
      </c>
      <c r="Q89">
        <f>IF(L89=1,IF(M89&gt;event_min,1,0),0)</f>
        <v/>
      </c>
      <c r="R89">
        <f>IF(Q89=1,N(R88)+1,0)</f>
        <v/>
      </c>
      <c r="S89" s="27">
        <f>IF(Q89=1,N(S88)+M89,0)</f>
        <v/>
      </c>
      <c r="T89">
        <f>IF(R89=1,1,0)</f>
        <v/>
      </c>
      <c r="U89">
        <f>IF(AND(L89=1,ISNUMBER(F89)),IF(F89&gt;=hot_thr,1,0),0)</f>
        <v/>
      </c>
      <c r="V89">
        <f>IF(AND(L89=1,ISNUMBER(E89)),IF(E89&gt;=night_thr,1,0),0)</f>
        <v/>
      </c>
      <c r="X89" s="27">
        <f>IF(B89="","",IF(A89-1&gt;=1,INDEX($D$2:$D$421,A89-1),IF(cyclic="Yes",INDEX($D$2:$D$421,A89-1+n_days),"")))</f>
        <v/>
      </c>
      <c r="Y89" s="27">
        <f>IF(B89="","",IF(A89-2&gt;=1,INDEX($D$2:$D$421,A89-2),IF(cyclic="Yes",INDEX($D$2:$D$421,A89-2+n_days),"")))</f>
        <v/>
      </c>
      <c r="Z89" s="27">
        <f>IF(B89="","",IF(A89-3&gt;=1,INDEX($D$2:$D$421,A89-3),IF(cyclic="Yes",INDEX($D$2:$D$421,A89-3+n_days),"")))</f>
        <v/>
      </c>
      <c r="AA89" s="27">
        <f>IF(B89="","",IF(A89-4&gt;=1,INDEX($D$2:$D$421,A89-4),IF(cyclic="Yes",INDEX($D$2:$D$421,A89-4+n_days),"")))</f>
        <v/>
      </c>
      <c r="AB89" s="27">
        <f>IF(B89="","",IF(A89-5&gt;=1,INDEX($D$2:$D$421,A89-5),IF(cyclic="Yes",INDEX($D$2:$D$421,A89-5+n_days),"")))</f>
        <v/>
      </c>
      <c r="AC89" s="27">
        <f>IF(B89="","",IF(A89-6&gt;=1,INDEX($D$2:$D$421,A89-6),IF(cyclic="Yes",INDEX($D$2:$D$421,A89-6+n_days),"")))</f>
        <v/>
      </c>
      <c r="AD89" s="27">
        <f>IF(B89="","",IF(A89-7&gt;=1,INDEX($D$2:$D$421,A89-7),IF(cyclic="Yes",INDEX($D$2:$D$421,A89-7+n_days),"")))</f>
        <v/>
      </c>
      <c r="AF89">
        <f>IF(B89="","",IFERROR(MATCH(B89-0.5,INDEX(Hourly!$G$2:$G$10001,1):INDEX(Hourly!$G$2:$G$10001,n_rows),1),0)+1)</f>
        <v/>
      </c>
      <c r="AG89">
        <f>IF(B89="","",IFERROR(MATCH(B89,INDEX(Hourly!$G$2:$G$10001,1):INDEX(Hourly!$G$2:$G$10001,n_rows),1),0))</f>
        <v/>
      </c>
    </row>
    <row r="90">
      <c r="A90" t="n">
        <v>89</v>
      </c>
      <c r="B90" s="26">
        <f>IF(A90&lt;=n_days,first_day+A90-1,"")</f>
        <v/>
      </c>
      <c r="C90">
        <f>IF(B90="","",MAX(0,AG90-AF90+1))</f>
        <v/>
      </c>
      <c r="D90" s="27">
        <f>IF(B90="","",IF(C90&gt;=18,AVERAGE(INDEX(Hourly!$E$2:$E$10001,AF90):INDEX(Hourly!$E$2:$E$10001,AG90)),""))</f>
        <v/>
      </c>
      <c r="E90" s="27">
        <f>IF(OR(B90="",N(C90)=0),"",MIN(INDEX(Hourly!$E$2:$E$10001,AF90):INDEX(Hourly!$E$2:$E$10001,AG90)))</f>
        <v/>
      </c>
      <c r="F90" s="27">
        <f>IF(OR(B90="",N(C90)=0),"",MAX(INDEX(Hourly!$E$2:$E$10001,AF90):INDEX(Hourly!$E$2:$E$10001,AG90)))</f>
        <v/>
      </c>
      <c r="G90" s="27">
        <f>IF(E90="","",F90-E90)</f>
        <v/>
      </c>
      <c r="H90" s="27">
        <f>IF(B90="","",IF(COUNT(X90:AD90)=7,SUMPRODUCT(X90:AD90,rm_weights)/SUM(rm_weights),""))</f>
        <v/>
      </c>
      <c r="I90" s="27">
        <f>IF(B90="","",IF(trm_method="7-day approximation",H90,IF(AND(ISNUMBER(I89),ISNUMBER(D89)),(1-alpha)*D89+alpha*I89,H90)))</f>
        <v/>
      </c>
      <c r="J90" s="27">
        <f>IF(ISNUMBER(I90),0.33*IF(clamp_trm="Yes",MIN(MAX(I90,10),30),I90)+18.8,"")</f>
        <v/>
      </c>
      <c r="K90" s="27">
        <f>IF(J90="","",J90+cat_offset)</f>
        <v/>
      </c>
      <c r="L90">
        <f>IF(B90="","",IF(AND(MONTH(B90)*100+DAY(B90)&gt;=season_lo,MONTH(B90)*100+DAY(B90)&lt;=season_hi),1,0))</f>
        <v/>
      </c>
      <c r="M90" s="27">
        <f>IF(N(C90)=0,IF(B90="","",0),SUM(INDEX(Hourly!$L$2:$L$10001,AF90):INDEX(Hourly!$L$2:$L$10001,AG90)))</f>
        <v/>
      </c>
      <c r="N90" s="27">
        <f>IF(N(C90)=0,IF(B90="","",0),SUM(INDEX(Hourly!$M$2:$M$10001,AF90):INDEX(Hourly!$M$2:$M$10001,AG90)))</f>
        <v/>
      </c>
      <c r="O90" s="27">
        <f>IF(N(C90)=0,IF(B90="","",0),SUM(INDEX(Hourly!$N$2:$N$10001,AF90):INDEX(Hourly!$N$2:$N$10001,AG90)))</f>
        <v/>
      </c>
      <c r="P90" s="27">
        <f>IF(N(C90)=0,IF(B90="","",0),SUM(INDEX(Hourly!$P$2:$P$10001,AF90):INDEX(Hourly!$P$2:$P$10001,AG90)))</f>
        <v/>
      </c>
      <c r="Q90">
        <f>IF(L90=1,IF(M90&gt;event_min,1,0),0)</f>
        <v/>
      </c>
      <c r="R90">
        <f>IF(Q90=1,N(R89)+1,0)</f>
        <v/>
      </c>
      <c r="S90" s="27">
        <f>IF(Q90=1,N(S89)+M90,0)</f>
        <v/>
      </c>
      <c r="T90">
        <f>IF(R90=1,1,0)</f>
        <v/>
      </c>
      <c r="U90">
        <f>IF(AND(L90=1,ISNUMBER(F90)),IF(F90&gt;=hot_thr,1,0),0)</f>
        <v/>
      </c>
      <c r="V90">
        <f>IF(AND(L90=1,ISNUMBER(E90)),IF(E90&gt;=night_thr,1,0),0)</f>
        <v/>
      </c>
      <c r="X90" s="27">
        <f>IF(B90="","",IF(A90-1&gt;=1,INDEX($D$2:$D$421,A90-1),IF(cyclic="Yes",INDEX($D$2:$D$421,A90-1+n_days),"")))</f>
        <v/>
      </c>
      <c r="Y90" s="27">
        <f>IF(B90="","",IF(A90-2&gt;=1,INDEX($D$2:$D$421,A90-2),IF(cyclic="Yes",INDEX($D$2:$D$421,A90-2+n_days),"")))</f>
        <v/>
      </c>
      <c r="Z90" s="27">
        <f>IF(B90="","",IF(A90-3&gt;=1,INDEX($D$2:$D$421,A90-3),IF(cyclic="Yes",INDEX($D$2:$D$421,A90-3+n_days),"")))</f>
        <v/>
      </c>
      <c r="AA90" s="27">
        <f>IF(B90="","",IF(A90-4&gt;=1,INDEX($D$2:$D$421,A90-4),IF(cyclic="Yes",INDEX($D$2:$D$421,A90-4+n_days),"")))</f>
        <v/>
      </c>
      <c r="AB90" s="27">
        <f>IF(B90="","",IF(A90-5&gt;=1,INDEX($D$2:$D$421,A90-5),IF(cyclic="Yes",INDEX($D$2:$D$421,A90-5+n_days),"")))</f>
        <v/>
      </c>
      <c r="AC90" s="27">
        <f>IF(B90="","",IF(A90-6&gt;=1,INDEX($D$2:$D$421,A90-6),IF(cyclic="Yes",INDEX($D$2:$D$421,A90-6+n_days),"")))</f>
        <v/>
      </c>
      <c r="AD90" s="27">
        <f>IF(B90="","",IF(A90-7&gt;=1,INDEX($D$2:$D$421,A90-7),IF(cyclic="Yes",INDEX($D$2:$D$421,A90-7+n_days),"")))</f>
        <v/>
      </c>
      <c r="AF90">
        <f>IF(B90="","",IFERROR(MATCH(B90-0.5,INDEX(Hourly!$G$2:$G$10001,1):INDEX(Hourly!$G$2:$G$10001,n_rows),1),0)+1)</f>
        <v/>
      </c>
      <c r="AG90">
        <f>IF(B90="","",IFERROR(MATCH(B90,INDEX(Hourly!$G$2:$G$10001,1):INDEX(Hourly!$G$2:$G$10001,n_rows),1),0))</f>
        <v/>
      </c>
    </row>
    <row r="91">
      <c r="A91" t="n">
        <v>90</v>
      </c>
      <c r="B91" s="26">
        <f>IF(A91&lt;=n_days,first_day+A91-1,"")</f>
        <v/>
      </c>
      <c r="C91">
        <f>IF(B91="","",MAX(0,AG91-AF91+1))</f>
        <v/>
      </c>
      <c r="D91" s="27">
        <f>IF(B91="","",IF(C91&gt;=18,AVERAGE(INDEX(Hourly!$E$2:$E$10001,AF91):INDEX(Hourly!$E$2:$E$10001,AG91)),""))</f>
        <v/>
      </c>
      <c r="E91" s="27">
        <f>IF(OR(B91="",N(C91)=0),"",MIN(INDEX(Hourly!$E$2:$E$10001,AF91):INDEX(Hourly!$E$2:$E$10001,AG91)))</f>
        <v/>
      </c>
      <c r="F91" s="27">
        <f>IF(OR(B91="",N(C91)=0),"",MAX(INDEX(Hourly!$E$2:$E$10001,AF91):INDEX(Hourly!$E$2:$E$10001,AG91)))</f>
        <v/>
      </c>
      <c r="G91" s="27">
        <f>IF(E91="","",F91-E91)</f>
        <v/>
      </c>
      <c r="H91" s="27">
        <f>IF(B91="","",IF(COUNT(X91:AD91)=7,SUMPRODUCT(X91:AD91,rm_weights)/SUM(rm_weights),""))</f>
        <v/>
      </c>
      <c r="I91" s="27">
        <f>IF(B91="","",IF(trm_method="7-day approximation",H91,IF(AND(ISNUMBER(I90),ISNUMBER(D90)),(1-alpha)*D90+alpha*I90,H91)))</f>
        <v/>
      </c>
      <c r="J91" s="27">
        <f>IF(ISNUMBER(I91),0.33*IF(clamp_trm="Yes",MIN(MAX(I91,10),30),I91)+18.8,"")</f>
        <v/>
      </c>
      <c r="K91" s="27">
        <f>IF(J91="","",J91+cat_offset)</f>
        <v/>
      </c>
      <c r="L91">
        <f>IF(B91="","",IF(AND(MONTH(B91)*100+DAY(B91)&gt;=season_lo,MONTH(B91)*100+DAY(B91)&lt;=season_hi),1,0))</f>
        <v/>
      </c>
      <c r="M91" s="27">
        <f>IF(N(C91)=0,IF(B91="","",0),SUM(INDEX(Hourly!$L$2:$L$10001,AF91):INDEX(Hourly!$L$2:$L$10001,AG91)))</f>
        <v/>
      </c>
      <c r="N91" s="27">
        <f>IF(N(C91)=0,IF(B91="","",0),SUM(INDEX(Hourly!$M$2:$M$10001,AF91):INDEX(Hourly!$M$2:$M$10001,AG91)))</f>
        <v/>
      </c>
      <c r="O91" s="27">
        <f>IF(N(C91)=0,IF(B91="","",0),SUM(INDEX(Hourly!$N$2:$N$10001,AF91):INDEX(Hourly!$N$2:$N$10001,AG91)))</f>
        <v/>
      </c>
      <c r="P91" s="27">
        <f>IF(N(C91)=0,IF(B91="","",0),SUM(INDEX(Hourly!$P$2:$P$10001,AF91):INDEX(Hourly!$P$2:$P$10001,AG91)))</f>
        <v/>
      </c>
      <c r="Q91">
        <f>IF(L91=1,IF(M91&gt;event_min,1,0),0)</f>
        <v/>
      </c>
      <c r="R91">
        <f>IF(Q91=1,N(R90)+1,0)</f>
        <v/>
      </c>
      <c r="S91" s="27">
        <f>IF(Q91=1,N(S90)+M91,0)</f>
        <v/>
      </c>
      <c r="T91">
        <f>IF(R91=1,1,0)</f>
        <v/>
      </c>
      <c r="U91">
        <f>IF(AND(L91=1,ISNUMBER(F91)),IF(F91&gt;=hot_thr,1,0),0)</f>
        <v/>
      </c>
      <c r="V91">
        <f>IF(AND(L91=1,ISNUMBER(E91)),IF(E91&gt;=night_thr,1,0),0)</f>
        <v/>
      </c>
      <c r="X91" s="27">
        <f>IF(B91="","",IF(A91-1&gt;=1,INDEX($D$2:$D$421,A91-1),IF(cyclic="Yes",INDEX($D$2:$D$421,A91-1+n_days),"")))</f>
        <v/>
      </c>
      <c r="Y91" s="27">
        <f>IF(B91="","",IF(A91-2&gt;=1,INDEX($D$2:$D$421,A91-2),IF(cyclic="Yes",INDEX($D$2:$D$421,A91-2+n_days),"")))</f>
        <v/>
      </c>
      <c r="Z91" s="27">
        <f>IF(B91="","",IF(A91-3&gt;=1,INDEX($D$2:$D$421,A91-3),IF(cyclic="Yes",INDEX($D$2:$D$421,A91-3+n_days),"")))</f>
        <v/>
      </c>
      <c r="AA91" s="27">
        <f>IF(B91="","",IF(A91-4&gt;=1,INDEX($D$2:$D$421,A91-4),IF(cyclic="Yes",INDEX($D$2:$D$421,A91-4+n_days),"")))</f>
        <v/>
      </c>
      <c r="AB91" s="27">
        <f>IF(B91="","",IF(A91-5&gt;=1,INDEX($D$2:$D$421,A91-5),IF(cyclic="Yes",INDEX($D$2:$D$421,A91-5+n_days),"")))</f>
        <v/>
      </c>
      <c r="AC91" s="27">
        <f>IF(B91="","",IF(A91-6&gt;=1,INDEX($D$2:$D$421,A91-6),IF(cyclic="Yes",INDEX($D$2:$D$421,A91-6+n_days),"")))</f>
        <v/>
      </c>
      <c r="AD91" s="27">
        <f>IF(B91="","",IF(A91-7&gt;=1,INDEX($D$2:$D$421,A91-7),IF(cyclic="Yes",INDEX($D$2:$D$421,A91-7+n_days),"")))</f>
        <v/>
      </c>
      <c r="AF91">
        <f>IF(B91="","",IFERROR(MATCH(B91-0.5,INDEX(Hourly!$G$2:$G$10001,1):INDEX(Hourly!$G$2:$G$10001,n_rows),1),0)+1)</f>
        <v/>
      </c>
      <c r="AG91">
        <f>IF(B91="","",IFERROR(MATCH(B91,INDEX(Hourly!$G$2:$G$10001,1):INDEX(Hourly!$G$2:$G$10001,n_rows),1),0))</f>
        <v/>
      </c>
    </row>
    <row r="92">
      <c r="A92" t="n">
        <v>91</v>
      </c>
      <c r="B92" s="26">
        <f>IF(A92&lt;=n_days,first_day+A92-1,"")</f>
        <v/>
      </c>
      <c r="C92">
        <f>IF(B92="","",MAX(0,AG92-AF92+1))</f>
        <v/>
      </c>
      <c r="D92" s="27">
        <f>IF(B92="","",IF(C92&gt;=18,AVERAGE(INDEX(Hourly!$E$2:$E$10001,AF92):INDEX(Hourly!$E$2:$E$10001,AG92)),""))</f>
        <v/>
      </c>
      <c r="E92" s="27">
        <f>IF(OR(B92="",N(C92)=0),"",MIN(INDEX(Hourly!$E$2:$E$10001,AF92):INDEX(Hourly!$E$2:$E$10001,AG92)))</f>
        <v/>
      </c>
      <c r="F92" s="27">
        <f>IF(OR(B92="",N(C92)=0),"",MAX(INDEX(Hourly!$E$2:$E$10001,AF92):INDEX(Hourly!$E$2:$E$10001,AG92)))</f>
        <v/>
      </c>
      <c r="G92" s="27">
        <f>IF(E92="","",F92-E92)</f>
        <v/>
      </c>
      <c r="H92" s="27">
        <f>IF(B92="","",IF(COUNT(X92:AD92)=7,SUMPRODUCT(X92:AD92,rm_weights)/SUM(rm_weights),""))</f>
        <v/>
      </c>
      <c r="I92" s="27">
        <f>IF(B92="","",IF(trm_method="7-day approximation",H92,IF(AND(ISNUMBER(I91),ISNUMBER(D91)),(1-alpha)*D91+alpha*I91,H92)))</f>
        <v/>
      </c>
      <c r="J92" s="27">
        <f>IF(ISNUMBER(I92),0.33*IF(clamp_trm="Yes",MIN(MAX(I92,10),30),I92)+18.8,"")</f>
        <v/>
      </c>
      <c r="K92" s="27">
        <f>IF(J92="","",J92+cat_offset)</f>
        <v/>
      </c>
      <c r="L92">
        <f>IF(B92="","",IF(AND(MONTH(B92)*100+DAY(B92)&gt;=season_lo,MONTH(B92)*100+DAY(B92)&lt;=season_hi),1,0))</f>
        <v/>
      </c>
      <c r="M92" s="27">
        <f>IF(N(C92)=0,IF(B92="","",0),SUM(INDEX(Hourly!$L$2:$L$10001,AF92):INDEX(Hourly!$L$2:$L$10001,AG92)))</f>
        <v/>
      </c>
      <c r="N92" s="27">
        <f>IF(N(C92)=0,IF(B92="","",0),SUM(INDEX(Hourly!$M$2:$M$10001,AF92):INDEX(Hourly!$M$2:$M$10001,AG92)))</f>
        <v/>
      </c>
      <c r="O92" s="27">
        <f>IF(N(C92)=0,IF(B92="","",0),SUM(INDEX(Hourly!$N$2:$N$10001,AF92):INDEX(Hourly!$N$2:$N$10001,AG92)))</f>
        <v/>
      </c>
      <c r="P92" s="27">
        <f>IF(N(C92)=0,IF(B92="","",0),SUM(INDEX(Hourly!$P$2:$P$10001,AF92):INDEX(Hourly!$P$2:$P$10001,AG92)))</f>
        <v/>
      </c>
      <c r="Q92">
        <f>IF(L92=1,IF(M92&gt;event_min,1,0),0)</f>
        <v/>
      </c>
      <c r="R92">
        <f>IF(Q92=1,N(R91)+1,0)</f>
        <v/>
      </c>
      <c r="S92" s="27">
        <f>IF(Q92=1,N(S91)+M92,0)</f>
        <v/>
      </c>
      <c r="T92">
        <f>IF(R92=1,1,0)</f>
        <v/>
      </c>
      <c r="U92">
        <f>IF(AND(L92=1,ISNUMBER(F92)),IF(F92&gt;=hot_thr,1,0),0)</f>
        <v/>
      </c>
      <c r="V92">
        <f>IF(AND(L92=1,ISNUMBER(E92)),IF(E92&gt;=night_thr,1,0),0)</f>
        <v/>
      </c>
      <c r="X92" s="27">
        <f>IF(B92="","",IF(A92-1&gt;=1,INDEX($D$2:$D$421,A92-1),IF(cyclic="Yes",INDEX($D$2:$D$421,A92-1+n_days),"")))</f>
        <v/>
      </c>
      <c r="Y92" s="27">
        <f>IF(B92="","",IF(A92-2&gt;=1,INDEX($D$2:$D$421,A92-2),IF(cyclic="Yes",INDEX($D$2:$D$421,A92-2+n_days),"")))</f>
        <v/>
      </c>
      <c r="Z92" s="27">
        <f>IF(B92="","",IF(A92-3&gt;=1,INDEX($D$2:$D$421,A92-3),IF(cyclic="Yes",INDEX($D$2:$D$421,A92-3+n_days),"")))</f>
        <v/>
      </c>
      <c r="AA92" s="27">
        <f>IF(B92="","",IF(A92-4&gt;=1,INDEX($D$2:$D$421,A92-4),IF(cyclic="Yes",INDEX($D$2:$D$421,A92-4+n_days),"")))</f>
        <v/>
      </c>
      <c r="AB92" s="27">
        <f>IF(B92="","",IF(A92-5&gt;=1,INDEX($D$2:$D$421,A92-5),IF(cyclic="Yes",INDEX($D$2:$D$421,A92-5+n_days),"")))</f>
        <v/>
      </c>
      <c r="AC92" s="27">
        <f>IF(B92="","",IF(A92-6&gt;=1,INDEX($D$2:$D$421,A92-6),IF(cyclic="Yes",INDEX($D$2:$D$421,A92-6+n_days),"")))</f>
        <v/>
      </c>
      <c r="AD92" s="27">
        <f>IF(B92="","",IF(A92-7&gt;=1,INDEX($D$2:$D$421,A92-7),IF(cyclic="Yes",INDEX($D$2:$D$421,A92-7+n_days),"")))</f>
        <v/>
      </c>
      <c r="AF92">
        <f>IF(B92="","",IFERROR(MATCH(B92-0.5,INDEX(Hourly!$G$2:$G$10001,1):INDEX(Hourly!$G$2:$G$10001,n_rows),1),0)+1)</f>
        <v/>
      </c>
      <c r="AG92">
        <f>IF(B92="","",IFERROR(MATCH(B92,INDEX(Hourly!$G$2:$G$10001,1):INDEX(Hourly!$G$2:$G$10001,n_rows),1),0))</f>
        <v/>
      </c>
    </row>
    <row r="93">
      <c r="A93" t="n">
        <v>92</v>
      </c>
      <c r="B93" s="26">
        <f>IF(A93&lt;=n_days,first_day+A93-1,"")</f>
        <v/>
      </c>
      <c r="C93">
        <f>IF(B93="","",MAX(0,AG93-AF93+1))</f>
        <v/>
      </c>
      <c r="D93" s="27">
        <f>IF(B93="","",IF(C93&gt;=18,AVERAGE(INDEX(Hourly!$E$2:$E$10001,AF93):INDEX(Hourly!$E$2:$E$10001,AG93)),""))</f>
        <v/>
      </c>
      <c r="E93" s="27">
        <f>IF(OR(B93="",N(C93)=0),"",MIN(INDEX(Hourly!$E$2:$E$10001,AF93):INDEX(Hourly!$E$2:$E$10001,AG93)))</f>
        <v/>
      </c>
      <c r="F93" s="27">
        <f>IF(OR(B93="",N(C93)=0),"",MAX(INDEX(Hourly!$E$2:$E$10001,AF93):INDEX(Hourly!$E$2:$E$10001,AG93)))</f>
        <v/>
      </c>
      <c r="G93" s="27">
        <f>IF(E93="","",F93-E93)</f>
        <v/>
      </c>
      <c r="H93" s="27">
        <f>IF(B93="","",IF(COUNT(X93:AD93)=7,SUMPRODUCT(X93:AD93,rm_weights)/SUM(rm_weights),""))</f>
        <v/>
      </c>
      <c r="I93" s="27">
        <f>IF(B93="","",IF(trm_method="7-day approximation",H93,IF(AND(ISNUMBER(I92),ISNUMBER(D92)),(1-alpha)*D92+alpha*I92,H93)))</f>
        <v/>
      </c>
      <c r="J93" s="27">
        <f>IF(ISNUMBER(I93),0.33*IF(clamp_trm="Yes",MIN(MAX(I93,10),30),I93)+18.8,"")</f>
        <v/>
      </c>
      <c r="K93" s="27">
        <f>IF(J93="","",J93+cat_offset)</f>
        <v/>
      </c>
      <c r="L93">
        <f>IF(B93="","",IF(AND(MONTH(B93)*100+DAY(B93)&gt;=season_lo,MONTH(B93)*100+DAY(B93)&lt;=season_hi),1,0))</f>
        <v/>
      </c>
      <c r="M93" s="27">
        <f>IF(N(C93)=0,IF(B93="","",0),SUM(INDEX(Hourly!$L$2:$L$10001,AF93):INDEX(Hourly!$L$2:$L$10001,AG93)))</f>
        <v/>
      </c>
      <c r="N93" s="27">
        <f>IF(N(C93)=0,IF(B93="","",0),SUM(INDEX(Hourly!$M$2:$M$10001,AF93):INDEX(Hourly!$M$2:$M$10001,AG93)))</f>
        <v/>
      </c>
      <c r="O93" s="27">
        <f>IF(N(C93)=0,IF(B93="","",0),SUM(INDEX(Hourly!$N$2:$N$10001,AF93):INDEX(Hourly!$N$2:$N$10001,AG93)))</f>
        <v/>
      </c>
      <c r="P93" s="27">
        <f>IF(N(C93)=0,IF(B93="","",0),SUM(INDEX(Hourly!$P$2:$P$10001,AF93):INDEX(Hourly!$P$2:$P$10001,AG93)))</f>
        <v/>
      </c>
      <c r="Q93">
        <f>IF(L93=1,IF(M93&gt;event_min,1,0),0)</f>
        <v/>
      </c>
      <c r="R93">
        <f>IF(Q93=1,N(R92)+1,0)</f>
        <v/>
      </c>
      <c r="S93" s="27">
        <f>IF(Q93=1,N(S92)+M93,0)</f>
        <v/>
      </c>
      <c r="T93">
        <f>IF(R93=1,1,0)</f>
        <v/>
      </c>
      <c r="U93">
        <f>IF(AND(L93=1,ISNUMBER(F93)),IF(F93&gt;=hot_thr,1,0),0)</f>
        <v/>
      </c>
      <c r="V93">
        <f>IF(AND(L93=1,ISNUMBER(E93)),IF(E93&gt;=night_thr,1,0),0)</f>
        <v/>
      </c>
      <c r="X93" s="27">
        <f>IF(B93="","",IF(A93-1&gt;=1,INDEX($D$2:$D$421,A93-1),IF(cyclic="Yes",INDEX($D$2:$D$421,A93-1+n_days),"")))</f>
        <v/>
      </c>
      <c r="Y93" s="27">
        <f>IF(B93="","",IF(A93-2&gt;=1,INDEX($D$2:$D$421,A93-2),IF(cyclic="Yes",INDEX($D$2:$D$421,A93-2+n_days),"")))</f>
        <v/>
      </c>
      <c r="Z93" s="27">
        <f>IF(B93="","",IF(A93-3&gt;=1,INDEX($D$2:$D$421,A93-3),IF(cyclic="Yes",INDEX($D$2:$D$421,A93-3+n_days),"")))</f>
        <v/>
      </c>
      <c r="AA93" s="27">
        <f>IF(B93="","",IF(A93-4&gt;=1,INDEX($D$2:$D$421,A93-4),IF(cyclic="Yes",INDEX($D$2:$D$421,A93-4+n_days),"")))</f>
        <v/>
      </c>
      <c r="AB93" s="27">
        <f>IF(B93="","",IF(A93-5&gt;=1,INDEX($D$2:$D$421,A93-5),IF(cyclic="Yes",INDEX($D$2:$D$421,A93-5+n_days),"")))</f>
        <v/>
      </c>
      <c r="AC93" s="27">
        <f>IF(B93="","",IF(A93-6&gt;=1,INDEX($D$2:$D$421,A93-6),IF(cyclic="Yes",INDEX($D$2:$D$421,A93-6+n_days),"")))</f>
        <v/>
      </c>
      <c r="AD93" s="27">
        <f>IF(B93="","",IF(A93-7&gt;=1,INDEX($D$2:$D$421,A93-7),IF(cyclic="Yes",INDEX($D$2:$D$421,A93-7+n_days),"")))</f>
        <v/>
      </c>
      <c r="AF93">
        <f>IF(B93="","",IFERROR(MATCH(B93-0.5,INDEX(Hourly!$G$2:$G$10001,1):INDEX(Hourly!$G$2:$G$10001,n_rows),1),0)+1)</f>
        <v/>
      </c>
      <c r="AG93">
        <f>IF(B93="","",IFERROR(MATCH(B93,INDEX(Hourly!$G$2:$G$10001,1):INDEX(Hourly!$G$2:$G$10001,n_rows),1),0))</f>
        <v/>
      </c>
    </row>
    <row r="94">
      <c r="A94" t="n">
        <v>93</v>
      </c>
      <c r="B94" s="26">
        <f>IF(A94&lt;=n_days,first_day+A94-1,"")</f>
        <v/>
      </c>
      <c r="C94">
        <f>IF(B94="","",MAX(0,AG94-AF94+1))</f>
        <v/>
      </c>
      <c r="D94" s="27">
        <f>IF(B94="","",IF(C94&gt;=18,AVERAGE(INDEX(Hourly!$E$2:$E$10001,AF94):INDEX(Hourly!$E$2:$E$10001,AG94)),""))</f>
        <v/>
      </c>
      <c r="E94" s="27">
        <f>IF(OR(B94="",N(C94)=0),"",MIN(INDEX(Hourly!$E$2:$E$10001,AF94):INDEX(Hourly!$E$2:$E$10001,AG94)))</f>
        <v/>
      </c>
      <c r="F94" s="27">
        <f>IF(OR(B94="",N(C94)=0),"",MAX(INDEX(Hourly!$E$2:$E$10001,AF94):INDEX(Hourly!$E$2:$E$10001,AG94)))</f>
        <v/>
      </c>
      <c r="G94" s="27">
        <f>IF(E94="","",F94-E94)</f>
        <v/>
      </c>
      <c r="H94" s="27">
        <f>IF(B94="","",IF(COUNT(X94:AD94)=7,SUMPRODUCT(X94:AD94,rm_weights)/SUM(rm_weights),""))</f>
        <v/>
      </c>
      <c r="I94" s="27">
        <f>IF(B94="","",IF(trm_method="7-day approximation",H94,IF(AND(ISNUMBER(I93),ISNUMBER(D93)),(1-alpha)*D93+alpha*I93,H94)))</f>
        <v/>
      </c>
      <c r="J94" s="27">
        <f>IF(ISNUMBER(I94),0.33*IF(clamp_trm="Yes",MIN(MAX(I94,10),30),I94)+18.8,"")</f>
        <v/>
      </c>
      <c r="K94" s="27">
        <f>IF(J94="","",J94+cat_offset)</f>
        <v/>
      </c>
      <c r="L94">
        <f>IF(B94="","",IF(AND(MONTH(B94)*100+DAY(B94)&gt;=season_lo,MONTH(B94)*100+DAY(B94)&lt;=season_hi),1,0))</f>
        <v/>
      </c>
      <c r="M94" s="27">
        <f>IF(N(C94)=0,IF(B94="","",0),SUM(INDEX(Hourly!$L$2:$L$10001,AF94):INDEX(Hourly!$L$2:$L$10001,AG94)))</f>
        <v/>
      </c>
      <c r="N94" s="27">
        <f>IF(N(C94)=0,IF(B94="","",0),SUM(INDEX(Hourly!$M$2:$M$10001,AF94):INDEX(Hourly!$M$2:$M$10001,AG94)))</f>
        <v/>
      </c>
      <c r="O94" s="27">
        <f>IF(N(C94)=0,IF(B94="","",0),SUM(INDEX(Hourly!$N$2:$N$10001,AF94):INDEX(Hourly!$N$2:$N$10001,AG94)))</f>
        <v/>
      </c>
      <c r="P94" s="27">
        <f>IF(N(C94)=0,IF(B94="","",0),SUM(INDEX(Hourly!$P$2:$P$10001,AF94):INDEX(Hourly!$P$2:$P$10001,AG94)))</f>
        <v/>
      </c>
      <c r="Q94">
        <f>IF(L94=1,IF(M94&gt;event_min,1,0),0)</f>
        <v/>
      </c>
      <c r="R94">
        <f>IF(Q94=1,N(R93)+1,0)</f>
        <v/>
      </c>
      <c r="S94" s="27">
        <f>IF(Q94=1,N(S93)+M94,0)</f>
        <v/>
      </c>
      <c r="T94">
        <f>IF(R94=1,1,0)</f>
        <v/>
      </c>
      <c r="U94">
        <f>IF(AND(L94=1,ISNUMBER(F94)),IF(F94&gt;=hot_thr,1,0),0)</f>
        <v/>
      </c>
      <c r="V94">
        <f>IF(AND(L94=1,ISNUMBER(E94)),IF(E94&gt;=night_thr,1,0),0)</f>
        <v/>
      </c>
      <c r="X94" s="27">
        <f>IF(B94="","",IF(A94-1&gt;=1,INDEX($D$2:$D$421,A94-1),IF(cyclic="Yes",INDEX($D$2:$D$421,A94-1+n_days),"")))</f>
        <v/>
      </c>
      <c r="Y94" s="27">
        <f>IF(B94="","",IF(A94-2&gt;=1,INDEX($D$2:$D$421,A94-2),IF(cyclic="Yes",INDEX($D$2:$D$421,A94-2+n_days),"")))</f>
        <v/>
      </c>
      <c r="Z94" s="27">
        <f>IF(B94="","",IF(A94-3&gt;=1,INDEX($D$2:$D$421,A94-3),IF(cyclic="Yes",INDEX($D$2:$D$421,A94-3+n_days),"")))</f>
        <v/>
      </c>
      <c r="AA94" s="27">
        <f>IF(B94="","",IF(A94-4&gt;=1,INDEX($D$2:$D$421,A94-4),IF(cyclic="Yes",INDEX($D$2:$D$421,A94-4+n_days),"")))</f>
        <v/>
      </c>
      <c r="AB94" s="27">
        <f>IF(B94="","",IF(A94-5&gt;=1,INDEX($D$2:$D$421,A94-5),IF(cyclic="Yes",INDEX($D$2:$D$421,A94-5+n_days),"")))</f>
        <v/>
      </c>
      <c r="AC94" s="27">
        <f>IF(B94="","",IF(A94-6&gt;=1,INDEX($D$2:$D$421,A94-6),IF(cyclic="Yes",INDEX($D$2:$D$421,A94-6+n_days),"")))</f>
        <v/>
      </c>
      <c r="AD94" s="27">
        <f>IF(B94="","",IF(A94-7&gt;=1,INDEX($D$2:$D$421,A94-7),IF(cyclic="Yes",INDEX($D$2:$D$421,A94-7+n_days),"")))</f>
        <v/>
      </c>
      <c r="AF94">
        <f>IF(B94="","",IFERROR(MATCH(B94-0.5,INDEX(Hourly!$G$2:$G$10001,1):INDEX(Hourly!$G$2:$G$10001,n_rows),1),0)+1)</f>
        <v/>
      </c>
      <c r="AG94">
        <f>IF(B94="","",IFERROR(MATCH(B94,INDEX(Hourly!$G$2:$G$10001,1):INDEX(Hourly!$G$2:$G$10001,n_rows),1),0))</f>
        <v/>
      </c>
    </row>
    <row r="95">
      <c r="A95" t="n">
        <v>94</v>
      </c>
      <c r="B95" s="26">
        <f>IF(A95&lt;=n_days,first_day+A95-1,"")</f>
        <v/>
      </c>
      <c r="C95">
        <f>IF(B95="","",MAX(0,AG95-AF95+1))</f>
        <v/>
      </c>
      <c r="D95" s="27">
        <f>IF(B95="","",IF(C95&gt;=18,AVERAGE(INDEX(Hourly!$E$2:$E$10001,AF95):INDEX(Hourly!$E$2:$E$10001,AG95)),""))</f>
        <v/>
      </c>
      <c r="E95" s="27">
        <f>IF(OR(B95="",N(C95)=0),"",MIN(INDEX(Hourly!$E$2:$E$10001,AF95):INDEX(Hourly!$E$2:$E$10001,AG95)))</f>
        <v/>
      </c>
      <c r="F95" s="27">
        <f>IF(OR(B95="",N(C95)=0),"",MAX(INDEX(Hourly!$E$2:$E$10001,AF95):INDEX(Hourly!$E$2:$E$10001,AG95)))</f>
        <v/>
      </c>
      <c r="G95" s="27">
        <f>IF(E95="","",F95-E95)</f>
        <v/>
      </c>
      <c r="H95" s="27">
        <f>IF(B95="","",IF(COUNT(X95:AD95)=7,SUMPRODUCT(X95:AD95,rm_weights)/SUM(rm_weights),""))</f>
        <v/>
      </c>
      <c r="I95" s="27">
        <f>IF(B95="","",IF(trm_method="7-day approximation",H95,IF(AND(ISNUMBER(I94),ISNUMBER(D94)),(1-alpha)*D94+alpha*I94,H95)))</f>
        <v/>
      </c>
      <c r="J95" s="27">
        <f>IF(ISNUMBER(I95),0.33*IF(clamp_trm="Yes",MIN(MAX(I95,10),30),I95)+18.8,"")</f>
        <v/>
      </c>
      <c r="K95" s="27">
        <f>IF(J95="","",J95+cat_offset)</f>
        <v/>
      </c>
      <c r="L95">
        <f>IF(B95="","",IF(AND(MONTH(B95)*100+DAY(B95)&gt;=season_lo,MONTH(B95)*100+DAY(B95)&lt;=season_hi),1,0))</f>
        <v/>
      </c>
      <c r="M95" s="27">
        <f>IF(N(C95)=0,IF(B95="","",0),SUM(INDEX(Hourly!$L$2:$L$10001,AF95):INDEX(Hourly!$L$2:$L$10001,AG95)))</f>
        <v/>
      </c>
      <c r="N95" s="27">
        <f>IF(N(C95)=0,IF(B95="","",0),SUM(INDEX(Hourly!$M$2:$M$10001,AF95):INDEX(Hourly!$M$2:$M$10001,AG95)))</f>
        <v/>
      </c>
      <c r="O95" s="27">
        <f>IF(N(C95)=0,IF(B95="","",0),SUM(INDEX(Hourly!$N$2:$N$10001,AF95):INDEX(Hourly!$N$2:$N$10001,AG95)))</f>
        <v/>
      </c>
      <c r="P95" s="27">
        <f>IF(N(C95)=0,IF(B95="","",0),SUM(INDEX(Hourly!$P$2:$P$10001,AF95):INDEX(Hourly!$P$2:$P$10001,AG95)))</f>
        <v/>
      </c>
      <c r="Q95">
        <f>IF(L95=1,IF(M95&gt;event_min,1,0),0)</f>
        <v/>
      </c>
      <c r="R95">
        <f>IF(Q95=1,N(R94)+1,0)</f>
        <v/>
      </c>
      <c r="S95" s="27">
        <f>IF(Q95=1,N(S94)+M95,0)</f>
        <v/>
      </c>
      <c r="T95">
        <f>IF(R95=1,1,0)</f>
        <v/>
      </c>
      <c r="U95">
        <f>IF(AND(L95=1,ISNUMBER(F95)),IF(F95&gt;=hot_thr,1,0),0)</f>
        <v/>
      </c>
      <c r="V95">
        <f>IF(AND(L95=1,ISNUMBER(E95)),IF(E95&gt;=night_thr,1,0),0)</f>
        <v/>
      </c>
      <c r="X95" s="27">
        <f>IF(B95="","",IF(A95-1&gt;=1,INDEX($D$2:$D$421,A95-1),IF(cyclic="Yes",INDEX($D$2:$D$421,A95-1+n_days),"")))</f>
        <v/>
      </c>
      <c r="Y95" s="27">
        <f>IF(B95="","",IF(A95-2&gt;=1,INDEX($D$2:$D$421,A95-2),IF(cyclic="Yes",INDEX($D$2:$D$421,A95-2+n_days),"")))</f>
        <v/>
      </c>
      <c r="Z95" s="27">
        <f>IF(B95="","",IF(A95-3&gt;=1,INDEX($D$2:$D$421,A95-3),IF(cyclic="Yes",INDEX($D$2:$D$421,A95-3+n_days),"")))</f>
        <v/>
      </c>
      <c r="AA95" s="27">
        <f>IF(B95="","",IF(A95-4&gt;=1,INDEX($D$2:$D$421,A95-4),IF(cyclic="Yes",INDEX($D$2:$D$421,A95-4+n_days),"")))</f>
        <v/>
      </c>
      <c r="AB95" s="27">
        <f>IF(B95="","",IF(A95-5&gt;=1,INDEX($D$2:$D$421,A95-5),IF(cyclic="Yes",INDEX($D$2:$D$421,A95-5+n_days),"")))</f>
        <v/>
      </c>
      <c r="AC95" s="27">
        <f>IF(B95="","",IF(A95-6&gt;=1,INDEX($D$2:$D$421,A95-6),IF(cyclic="Yes",INDEX($D$2:$D$421,A95-6+n_days),"")))</f>
        <v/>
      </c>
      <c r="AD95" s="27">
        <f>IF(B95="","",IF(A95-7&gt;=1,INDEX($D$2:$D$421,A95-7),IF(cyclic="Yes",INDEX($D$2:$D$421,A95-7+n_days),"")))</f>
        <v/>
      </c>
      <c r="AF95">
        <f>IF(B95="","",IFERROR(MATCH(B95-0.5,INDEX(Hourly!$G$2:$G$10001,1):INDEX(Hourly!$G$2:$G$10001,n_rows),1),0)+1)</f>
        <v/>
      </c>
      <c r="AG95">
        <f>IF(B95="","",IFERROR(MATCH(B95,INDEX(Hourly!$G$2:$G$10001,1):INDEX(Hourly!$G$2:$G$10001,n_rows),1),0))</f>
        <v/>
      </c>
    </row>
    <row r="96">
      <c r="A96" t="n">
        <v>95</v>
      </c>
      <c r="B96" s="26">
        <f>IF(A96&lt;=n_days,first_day+A96-1,"")</f>
        <v/>
      </c>
      <c r="C96">
        <f>IF(B96="","",MAX(0,AG96-AF96+1))</f>
        <v/>
      </c>
      <c r="D96" s="27">
        <f>IF(B96="","",IF(C96&gt;=18,AVERAGE(INDEX(Hourly!$E$2:$E$10001,AF96):INDEX(Hourly!$E$2:$E$10001,AG96)),""))</f>
        <v/>
      </c>
      <c r="E96" s="27">
        <f>IF(OR(B96="",N(C96)=0),"",MIN(INDEX(Hourly!$E$2:$E$10001,AF96):INDEX(Hourly!$E$2:$E$10001,AG96)))</f>
        <v/>
      </c>
      <c r="F96" s="27">
        <f>IF(OR(B96="",N(C96)=0),"",MAX(INDEX(Hourly!$E$2:$E$10001,AF96):INDEX(Hourly!$E$2:$E$10001,AG96)))</f>
        <v/>
      </c>
      <c r="G96" s="27">
        <f>IF(E96="","",F96-E96)</f>
        <v/>
      </c>
      <c r="H96" s="27">
        <f>IF(B96="","",IF(COUNT(X96:AD96)=7,SUMPRODUCT(X96:AD96,rm_weights)/SUM(rm_weights),""))</f>
        <v/>
      </c>
      <c r="I96" s="27">
        <f>IF(B96="","",IF(trm_method="7-day approximation",H96,IF(AND(ISNUMBER(I95),ISNUMBER(D95)),(1-alpha)*D95+alpha*I95,H96)))</f>
        <v/>
      </c>
      <c r="J96" s="27">
        <f>IF(ISNUMBER(I96),0.33*IF(clamp_trm="Yes",MIN(MAX(I96,10),30),I96)+18.8,"")</f>
        <v/>
      </c>
      <c r="K96" s="27">
        <f>IF(J96="","",J96+cat_offset)</f>
        <v/>
      </c>
      <c r="L96">
        <f>IF(B96="","",IF(AND(MONTH(B96)*100+DAY(B96)&gt;=season_lo,MONTH(B96)*100+DAY(B96)&lt;=season_hi),1,0))</f>
        <v/>
      </c>
      <c r="M96" s="27">
        <f>IF(N(C96)=0,IF(B96="","",0),SUM(INDEX(Hourly!$L$2:$L$10001,AF96):INDEX(Hourly!$L$2:$L$10001,AG96)))</f>
        <v/>
      </c>
      <c r="N96" s="27">
        <f>IF(N(C96)=0,IF(B96="","",0),SUM(INDEX(Hourly!$M$2:$M$10001,AF96):INDEX(Hourly!$M$2:$M$10001,AG96)))</f>
        <v/>
      </c>
      <c r="O96" s="27">
        <f>IF(N(C96)=0,IF(B96="","",0),SUM(INDEX(Hourly!$N$2:$N$10001,AF96):INDEX(Hourly!$N$2:$N$10001,AG96)))</f>
        <v/>
      </c>
      <c r="P96" s="27">
        <f>IF(N(C96)=0,IF(B96="","",0),SUM(INDEX(Hourly!$P$2:$P$10001,AF96):INDEX(Hourly!$P$2:$P$10001,AG96)))</f>
        <v/>
      </c>
      <c r="Q96">
        <f>IF(L96=1,IF(M96&gt;event_min,1,0),0)</f>
        <v/>
      </c>
      <c r="R96">
        <f>IF(Q96=1,N(R95)+1,0)</f>
        <v/>
      </c>
      <c r="S96" s="27">
        <f>IF(Q96=1,N(S95)+M96,0)</f>
        <v/>
      </c>
      <c r="T96">
        <f>IF(R96=1,1,0)</f>
        <v/>
      </c>
      <c r="U96">
        <f>IF(AND(L96=1,ISNUMBER(F96)),IF(F96&gt;=hot_thr,1,0),0)</f>
        <v/>
      </c>
      <c r="V96">
        <f>IF(AND(L96=1,ISNUMBER(E96)),IF(E96&gt;=night_thr,1,0),0)</f>
        <v/>
      </c>
      <c r="X96" s="27">
        <f>IF(B96="","",IF(A96-1&gt;=1,INDEX($D$2:$D$421,A96-1),IF(cyclic="Yes",INDEX($D$2:$D$421,A96-1+n_days),"")))</f>
        <v/>
      </c>
      <c r="Y96" s="27">
        <f>IF(B96="","",IF(A96-2&gt;=1,INDEX($D$2:$D$421,A96-2),IF(cyclic="Yes",INDEX($D$2:$D$421,A96-2+n_days),"")))</f>
        <v/>
      </c>
      <c r="Z96" s="27">
        <f>IF(B96="","",IF(A96-3&gt;=1,INDEX($D$2:$D$421,A96-3),IF(cyclic="Yes",INDEX($D$2:$D$421,A96-3+n_days),"")))</f>
        <v/>
      </c>
      <c r="AA96" s="27">
        <f>IF(B96="","",IF(A96-4&gt;=1,INDEX($D$2:$D$421,A96-4),IF(cyclic="Yes",INDEX($D$2:$D$421,A96-4+n_days),"")))</f>
        <v/>
      </c>
      <c r="AB96" s="27">
        <f>IF(B96="","",IF(A96-5&gt;=1,INDEX($D$2:$D$421,A96-5),IF(cyclic="Yes",INDEX($D$2:$D$421,A96-5+n_days),"")))</f>
        <v/>
      </c>
      <c r="AC96" s="27">
        <f>IF(B96="","",IF(A96-6&gt;=1,INDEX($D$2:$D$421,A96-6),IF(cyclic="Yes",INDEX($D$2:$D$421,A96-6+n_days),"")))</f>
        <v/>
      </c>
      <c r="AD96" s="27">
        <f>IF(B96="","",IF(A96-7&gt;=1,INDEX($D$2:$D$421,A96-7),IF(cyclic="Yes",INDEX($D$2:$D$421,A96-7+n_days),"")))</f>
        <v/>
      </c>
      <c r="AF96">
        <f>IF(B96="","",IFERROR(MATCH(B96-0.5,INDEX(Hourly!$G$2:$G$10001,1):INDEX(Hourly!$G$2:$G$10001,n_rows),1),0)+1)</f>
        <v/>
      </c>
      <c r="AG96">
        <f>IF(B96="","",IFERROR(MATCH(B96,INDEX(Hourly!$G$2:$G$10001,1):INDEX(Hourly!$G$2:$G$10001,n_rows),1),0))</f>
        <v/>
      </c>
    </row>
    <row r="97">
      <c r="A97" t="n">
        <v>96</v>
      </c>
      <c r="B97" s="26">
        <f>IF(A97&lt;=n_days,first_day+A97-1,"")</f>
        <v/>
      </c>
      <c r="C97">
        <f>IF(B97="","",MAX(0,AG97-AF97+1))</f>
        <v/>
      </c>
      <c r="D97" s="27">
        <f>IF(B97="","",IF(C97&gt;=18,AVERAGE(INDEX(Hourly!$E$2:$E$10001,AF97):INDEX(Hourly!$E$2:$E$10001,AG97)),""))</f>
        <v/>
      </c>
      <c r="E97" s="27">
        <f>IF(OR(B97="",N(C97)=0),"",MIN(INDEX(Hourly!$E$2:$E$10001,AF97):INDEX(Hourly!$E$2:$E$10001,AG97)))</f>
        <v/>
      </c>
      <c r="F97" s="27">
        <f>IF(OR(B97="",N(C97)=0),"",MAX(INDEX(Hourly!$E$2:$E$10001,AF97):INDEX(Hourly!$E$2:$E$10001,AG97)))</f>
        <v/>
      </c>
      <c r="G97" s="27">
        <f>IF(E97="","",F97-E97)</f>
        <v/>
      </c>
      <c r="H97" s="27">
        <f>IF(B97="","",IF(COUNT(X97:AD97)=7,SUMPRODUCT(X97:AD97,rm_weights)/SUM(rm_weights),""))</f>
        <v/>
      </c>
      <c r="I97" s="27">
        <f>IF(B97="","",IF(trm_method="7-day approximation",H97,IF(AND(ISNUMBER(I96),ISNUMBER(D96)),(1-alpha)*D96+alpha*I96,H97)))</f>
        <v/>
      </c>
      <c r="J97" s="27">
        <f>IF(ISNUMBER(I97),0.33*IF(clamp_trm="Yes",MIN(MAX(I97,10),30),I97)+18.8,"")</f>
        <v/>
      </c>
      <c r="K97" s="27">
        <f>IF(J97="","",J97+cat_offset)</f>
        <v/>
      </c>
      <c r="L97">
        <f>IF(B97="","",IF(AND(MONTH(B97)*100+DAY(B97)&gt;=season_lo,MONTH(B97)*100+DAY(B97)&lt;=season_hi),1,0))</f>
        <v/>
      </c>
      <c r="M97" s="27">
        <f>IF(N(C97)=0,IF(B97="","",0),SUM(INDEX(Hourly!$L$2:$L$10001,AF97):INDEX(Hourly!$L$2:$L$10001,AG97)))</f>
        <v/>
      </c>
      <c r="N97" s="27">
        <f>IF(N(C97)=0,IF(B97="","",0),SUM(INDEX(Hourly!$M$2:$M$10001,AF97):INDEX(Hourly!$M$2:$M$10001,AG97)))</f>
        <v/>
      </c>
      <c r="O97" s="27">
        <f>IF(N(C97)=0,IF(B97="","",0),SUM(INDEX(Hourly!$N$2:$N$10001,AF97):INDEX(Hourly!$N$2:$N$10001,AG97)))</f>
        <v/>
      </c>
      <c r="P97" s="27">
        <f>IF(N(C97)=0,IF(B97="","",0),SUM(INDEX(Hourly!$P$2:$P$10001,AF97):INDEX(Hourly!$P$2:$P$10001,AG97)))</f>
        <v/>
      </c>
      <c r="Q97">
        <f>IF(L97=1,IF(M97&gt;event_min,1,0),0)</f>
        <v/>
      </c>
      <c r="R97">
        <f>IF(Q97=1,N(R96)+1,0)</f>
        <v/>
      </c>
      <c r="S97" s="27">
        <f>IF(Q97=1,N(S96)+M97,0)</f>
        <v/>
      </c>
      <c r="T97">
        <f>IF(R97=1,1,0)</f>
        <v/>
      </c>
      <c r="U97">
        <f>IF(AND(L97=1,ISNUMBER(F97)),IF(F97&gt;=hot_thr,1,0),0)</f>
        <v/>
      </c>
      <c r="V97">
        <f>IF(AND(L97=1,ISNUMBER(E97)),IF(E97&gt;=night_thr,1,0),0)</f>
        <v/>
      </c>
      <c r="X97" s="27">
        <f>IF(B97="","",IF(A97-1&gt;=1,INDEX($D$2:$D$421,A97-1),IF(cyclic="Yes",INDEX($D$2:$D$421,A97-1+n_days),"")))</f>
        <v/>
      </c>
      <c r="Y97" s="27">
        <f>IF(B97="","",IF(A97-2&gt;=1,INDEX($D$2:$D$421,A97-2),IF(cyclic="Yes",INDEX($D$2:$D$421,A97-2+n_days),"")))</f>
        <v/>
      </c>
      <c r="Z97" s="27">
        <f>IF(B97="","",IF(A97-3&gt;=1,INDEX($D$2:$D$421,A97-3),IF(cyclic="Yes",INDEX($D$2:$D$421,A97-3+n_days),"")))</f>
        <v/>
      </c>
      <c r="AA97" s="27">
        <f>IF(B97="","",IF(A97-4&gt;=1,INDEX($D$2:$D$421,A97-4),IF(cyclic="Yes",INDEX($D$2:$D$421,A97-4+n_days),"")))</f>
        <v/>
      </c>
      <c r="AB97" s="27">
        <f>IF(B97="","",IF(A97-5&gt;=1,INDEX($D$2:$D$421,A97-5),IF(cyclic="Yes",INDEX($D$2:$D$421,A97-5+n_days),"")))</f>
        <v/>
      </c>
      <c r="AC97" s="27">
        <f>IF(B97="","",IF(A97-6&gt;=1,INDEX($D$2:$D$421,A97-6),IF(cyclic="Yes",INDEX($D$2:$D$421,A97-6+n_days),"")))</f>
        <v/>
      </c>
      <c r="AD97" s="27">
        <f>IF(B97="","",IF(A97-7&gt;=1,INDEX($D$2:$D$421,A97-7),IF(cyclic="Yes",INDEX($D$2:$D$421,A97-7+n_days),"")))</f>
        <v/>
      </c>
      <c r="AF97">
        <f>IF(B97="","",IFERROR(MATCH(B97-0.5,INDEX(Hourly!$G$2:$G$10001,1):INDEX(Hourly!$G$2:$G$10001,n_rows),1),0)+1)</f>
        <v/>
      </c>
      <c r="AG97">
        <f>IF(B97="","",IFERROR(MATCH(B97,INDEX(Hourly!$G$2:$G$10001,1):INDEX(Hourly!$G$2:$G$10001,n_rows),1),0))</f>
        <v/>
      </c>
    </row>
    <row r="98">
      <c r="A98" t="n">
        <v>97</v>
      </c>
      <c r="B98" s="26">
        <f>IF(A98&lt;=n_days,first_day+A98-1,"")</f>
        <v/>
      </c>
      <c r="C98">
        <f>IF(B98="","",MAX(0,AG98-AF98+1))</f>
        <v/>
      </c>
      <c r="D98" s="27">
        <f>IF(B98="","",IF(C98&gt;=18,AVERAGE(INDEX(Hourly!$E$2:$E$10001,AF98):INDEX(Hourly!$E$2:$E$10001,AG98)),""))</f>
        <v/>
      </c>
      <c r="E98" s="27">
        <f>IF(OR(B98="",N(C98)=0),"",MIN(INDEX(Hourly!$E$2:$E$10001,AF98):INDEX(Hourly!$E$2:$E$10001,AG98)))</f>
        <v/>
      </c>
      <c r="F98" s="27">
        <f>IF(OR(B98="",N(C98)=0),"",MAX(INDEX(Hourly!$E$2:$E$10001,AF98):INDEX(Hourly!$E$2:$E$10001,AG98)))</f>
        <v/>
      </c>
      <c r="G98" s="27">
        <f>IF(E98="","",F98-E98)</f>
        <v/>
      </c>
      <c r="H98" s="27">
        <f>IF(B98="","",IF(COUNT(X98:AD98)=7,SUMPRODUCT(X98:AD98,rm_weights)/SUM(rm_weights),""))</f>
        <v/>
      </c>
      <c r="I98" s="27">
        <f>IF(B98="","",IF(trm_method="7-day approximation",H98,IF(AND(ISNUMBER(I97),ISNUMBER(D97)),(1-alpha)*D97+alpha*I97,H98)))</f>
        <v/>
      </c>
      <c r="J98" s="27">
        <f>IF(ISNUMBER(I98),0.33*IF(clamp_trm="Yes",MIN(MAX(I98,10),30),I98)+18.8,"")</f>
        <v/>
      </c>
      <c r="K98" s="27">
        <f>IF(J98="","",J98+cat_offset)</f>
        <v/>
      </c>
      <c r="L98">
        <f>IF(B98="","",IF(AND(MONTH(B98)*100+DAY(B98)&gt;=season_lo,MONTH(B98)*100+DAY(B98)&lt;=season_hi),1,0))</f>
        <v/>
      </c>
      <c r="M98" s="27">
        <f>IF(N(C98)=0,IF(B98="","",0),SUM(INDEX(Hourly!$L$2:$L$10001,AF98):INDEX(Hourly!$L$2:$L$10001,AG98)))</f>
        <v/>
      </c>
      <c r="N98" s="27">
        <f>IF(N(C98)=0,IF(B98="","",0),SUM(INDEX(Hourly!$M$2:$M$10001,AF98):INDEX(Hourly!$M$2:$M$10001,AG98)))</f>
        <v/>
      </c>
      <c r="O98" s="27">
        <f>IF(N(C98)=0,IF(B98="","",0),SUM(INDEX(Hourly!$N$2:$N$10001,AF98):INDEX(Hourly!$N$2:$N$10001,AG98)))</f>
        <v/>
      </c>
      <c r="P98" s="27">
        <f>IF(N(C98)=0,IF(B98="","",0),SUM(INDEX(Hourly!$P$2:$P$10001,AF98):INDEX(Hourly!$P$2:$P$10001,AG98)))</f>
        <v/>
      </c>
      <c r="Q98">
        <f>IF(L98=1,IF(M98&gt;event_min,1,0),0)</f>
        <v/>
      </c>
      <c r="R98">
        <f>IF(Q98=1,N(R97)+1,0)</f>
        <v/>
      </c>
      <c r="S98" s="27">
        <f>IF(Q98=1,N(S97)+M98,0)</f>
        <v/>
      </c>
      <c r="T98">
        <f>IF(R98=1,1,0)</f>
        <v/>
      </c>
      <c r="U98">
        <f>IF(AND(L98=1,ISNUMBER(F98)),IF(F98&gt;=hot_thr,1,0),0)</f>
        <v/>
      </c>
      <c r="V98">
        <f>IF(AND(L98=1,ISNUMBER(E98)),IF(E98&gt;=night_thr,1,0),0)</f>
        <v/>
      </c>
      <c r="X98" s="27">
        <f>IF(B98="","",IF(A98-1&gt;=1,INDEX($D$2:$D$421,A98-1),IF(cyclic="Yes",INDEX($D$2:$D$421,A98-1+n_days),"")))</f>
        <v/>
      </c>
      <c r="Y98" s="27">
        <f>IF(B98="","",IF(A98-2&gt;=1,INDEX($D$2:$D$421,A98-2),IF(cyclic="Yes",INDEX($D$2:$D$421,A98-2+n_days),"")))</f>
        <v/>
      </c>
      <c r="Z98" s="27">
        <f>IF(B98="","",IF(A98-3&gt;=1,INDEX($D$2:$D$421,A98-3),IF(cyclic="Yes",INDEX($D$2:$D$421,A98-3+n_days),"")))</f>
        <v/>
      </c>
      <c r="AA98" s="27">
        <f>IF(B98="","",IF(A98-4&gt;=1,INDEX($D$2:$D$421,A98-4),IF(cyclic="Yes",INDEX($D$2:$D$421,A98-4+n_days),"")))</f>
        <v/>
      </c>
      <c r="AB98" s="27">
        <f>IF(B98="","",IF(A98-5&gt;=1,INDEX($D$2:$D$421,A98-5),IF(cyclic="Yes",INDEX($D$2:$D$421,A98-5+n_days),"")))</f>
        <v/>
      </c>
      <c r="AC98" s="27">
        <f>IF(B98="","",IF(A98-6&gt;=1,INDEX($D$2:$D$421,A98-6),IF(cyclic="Yes",INDEX($D$2:$D$421,A98-6+n_days),"")))</f>
        <v/>
      </c>
      <c r="AD98" s="27">
        <f>IF(B98="","",IF(A98-7&gt;=1,INDEX($D$2:$D$421,A98-7),IF(cyclic="Yes",INDEX($D$2:$D$421,A98-7+n_days),"")))</f>
        <v/>
      </c>
      <c r="AF98">
        <f>IF(B98="","",IFERROR(MATCH(B98-0.5,INDEX(Hourly!$G$2:$G$10001,1):INDEX(Hourly!$G$2:$G$10001,n_rows),1),0)+1)</f>
        <v/>
      </c>
      <c r="AG98">
        <f>IF(B98="","",IFERROR(MATCH(B98,INDEX(Hourly!$G$2:$G$10001,1):INDEX(Hourly!$G$2:$G$10001,n_rows),1),0))</f>
        <v/>
      </c>
    </row>
    <row r="99">
      <c r="A99" t="n">
        <v>98</v>
      </c>
      <c r="B99" s="26">
        <f>IF(A99&lt;=n_days,first_day+A99-1,"")</f>
        <v/>
      </c>
      <c r="C99">
        <f>IF(B99="","",MAX(0,AG99-AF99+1))</f>
        <v/>
      </c>
      <c r="D99" s="27">
        <f>IF(B99="","",IF(C99&gt;=18,AVERAGE(INDEX(Hourly!$E$2:$E$10001,AF99):INDEX(Hourly!$E$2:$E$10001,AG99)),""))</f>
        <v/>
      </c>
      <c r="E99" s="27">
        <f>IF(OR(B99="",N(C99)=0),"",MIN(INDEX(Hourly!$E$2:$E$10001,AF99):INDEX(Hourly!$E$2:$E$10001,AG99)))</f>
        <v/>
      </c>
      <c r="F99" s="27">
        <f>IF(OR(B99="",N(C99)=0),"",MAX(INDEX(Hourly!$E$2:$E$10001,AF99):INDEX(Hourly!$E$2:$E$10001,AG99)))</f>
        <v/>
      </c>
      <c r="G99" s="27">
        <f>IF(E99="","",F99-E99)</f>
        <v/>
      </c>
      <c r="H99" s="27">
        <f>IF(B99="","",IF(COUNT(X99:AD99)=7,SUMPRODUCT(X99:AD99,rm_weights)/SUM(rm_weights),""))</f>
        <v/>
      </c>
      <c r="I99" s="27">
        <f>IF(B99="","",IF(trm_method="7-day approximation",H99,IF(AND(ISNUMBER(I98),ISNUMBER(D98)),(1-alpha)*D98+alpha*I98,H99)))</f>
        <v/>
      </c>
      <c r="J99" s="27">
        <f>IF(ISNUMBER(I99),0.33*IF(clamp_trm="Yes",MIN(MAX(I99,10),30),I99)+18.8,"")</f>
        <v/>
      </c>
      <c r="K99" s="27">
        <f>IF(J99="","",J99+cat_offset)</f>
        <v/>
      </c>
      <c r="L99">
        <f>IF(B99="","",IF(AND(MONTH(B99)*100+DAY(B99)&gt;=season_lo,MONTH(B99)*100+DAY(B99)&lt;=season_hi),1,0))</f>
        <v/>
      </c>
      <c r="M99" s="27">
        <f>IF(N(C99)=0,IF(B99="","",0),SUM(INDEX(Hourly!$L$2:$L$10001,AF99):INDEX(Hourly!$L$2:$L$10001,AG99)))</f>
        <v/>
      </c>
      <c r="N99" s="27">
        <f>IF(N(C99)=0,IF(B99="","",0),SUM(INDEX(Hourly!$M$2:$M$10001,AF99):INDEX(Hourly!$M$2:$M$10001,AG99)))</f>
        <v/>
      </c>
      <c r="O99" s="27">
        <f>IF(N(C99)=0,IF(B99="","",0),SUM(INDEX(Hourly!$N$2:$N$10001,AF99):INDEX(Hourly!$N$2:$N$10001,AG99)))</f>
        <v/>
      </c>
      <c r="P99" s="27">
        <f>IF(N(C99)=0,IF(B99="","",0),SUM(INDEX(Hourly!$P$2:$P$10001,AF99):INDEX(Hourly!$P$2:$P$10001,AG99)))</f>
        <v/>
      </c>
      <c r="Q99">
        <f>IF(L99=1,IF(M99&gt;event_min,1,0),0)</f>
        <v/>
      </c>
      <c r="R99">
        <f>IF(Q99=1,N(R98)+1,0)</f>
        <v/>
      </c>
      <c r="S99" s="27">
        <f>IF(Q99=1,N(S98)+M99,0)</f>
        <v/>
      </c>
      <c r="T99">
        <f>IF(R99=1,1,0)</f>
        <v/>
      </c>
      <c r="U99">
        <f>IF(AND(L99=1,ISNUMBER(F99)),IF(F99&gt;=hot_thr,1,0),0)</f>
        <v/>
      </c>
      <c r="V99">
        <f>IF(AND(L99=1,ISNUMBER(E99)),IF(E99&gt;=night_thr,1,0),0)</f>
        <v/>
      </c>
      <c r="X99" s="27">
        <f>IF(B99="","",IF(A99-1&gt;=1,INDEX($D$2:$D$421,A99-1),IF(cyclic="Yes",INDEX($D$2:$D$421,A99-1+n_days),"")))</f>
        <v/>
      </c>
      <c r="Y99" s="27">
        <f>IF(B99="","",IF(A99-2&gt;=1,INDEX($D$2:$D$421,A99-2),IF(cyclic="Yes",INDEX($D$2:$D$421,A99-2+n_days),"")))</f>
        <v/>
      </c>
      <c r="Z99" s="27">
        <f>IF(B99="","",IF(A99-3&gt;=1,INDEX($D$2:$D$421,A99-3),IF(cyclic="Yes",INDEX($D$2:$D$421,A99-3+n_days),"")))</f>
        <v/>
      </c>
      <c r="AA99" s="27">
        <f>IF(B99="","",IF(A99-4&gt;=1,INDEX($D$2:$D$421,A99-4),IF(cyclic="Yes",INDEX($D$2:$D$421,A99-4+n_days),"")))</f>
        <v/>
      </c>
      <c r="AB99" s="27">
        <f>IF(B99="","",IF(A99-5&gt;=1,INDEX($D$2:$D$421,A99-5),IF(cyclic="Yes",INDEX($D$2:$D$421,A99-5+n_days),"")))</f>
        <v/>
      </c>
      <c r="AC99" s="27">
        <f>IF(B99="","",IF(A99-6&gt;=1,INDEX($D$2:$D$421,A99-6),IF(cyclic="Yes",INDEX($D$2:$D$421,A99-6+n_days),"")))</f>
        <v/>
      </c>
      <c r="AD99" s="27">
        <f>IF(B99="","",IF(A99-7&gt;=1,INDEX($D$2:$D$421,A99-7),IF(cyclic="Yes",INDEX($D$2:$D$421,A99-7+n_days),"")))</f>
        <v/>
      </c>
      <c r="AF99">
        <f>IF(B99="","",IFERROR(MATCH(B99-0.5,INDEX(Hourly!$G$2:$G$10001,1):INDEX(Hourly!$G$2:$G$10001,n_rows),1),0)+1)</f>
        <v/>
      </c>
      <c r="AG99">
        <f>IF(B99="","",IFERROR(MATCH(B99,INDEX(Hourly!$G$2:$G$10001,1):INDEX(Hourly!$G$2:$G$10001,n_rows),1),0))</f>
        <v/>
      </c>
    </row>
    <row r="100">
      <c r="A100" t="n">
        <v>99</v>
      </c>
      <c r="B100" s="26">
        <f>IF(A100&lt;=n_days,first_day+A100-1,"")</f>
        <v/>
      </c>
      <c r="C100">
        <f>IF(B100="","",MAX(0,AG100-AF100+1))</f>
        <v/>
      </c>
      <c r="D100" s="27">
        <f>IF(B100="","",IF(C100&gt;=18,AVERAGE(INDEX(Hourly!$E$2:$E$10001,AF100):INDEX(Hourly!$E$2:$E$10001,AG100)),""))</f>
        <v/>
      </c>
      <c r="E100" s="27">
        <f>IF(OR(B100="",N(C100)=0),"",MIN(INDEX(Hourly!$E$2:$E$10001,AF100):INDEX(Hourly!$E$2:$E$10001,AG100)))</f>
        <v/>
      </c>
      <c r="F100" s="27">
        <f>IF(OR(B100="",N(C100)=0),"",MAX(INDEX(Hourly!$E$2:$E$10001,AF100):INDEX(Hourly!$E$2:$E$10001,AG100)))</f>
        <v/>
      </c>
      <c r="G100" s="27">
        <f>IF(E100="","",F100-E100)</f>
        <v/>
      </c>
      <c r="H100" s="27">
        <f>IF(B100="","",IF(COUNT(X100:AD100)=7,SUMPRODUCT(X100:AD100,rm_weights)/SUM(rm_weights),""))</f>
        <v/>
      </c>
      <c r="I100" s="27">
        <f>IF(B100="","",IF(trm_method="7-day approximation",H100,IF(AND(ISNUMBER(I99),ISNUMBER(D99)),(1-alpha)*D99+alpha*I99,H100)))</f>
        <v/>
      </c>
      <c r="J100" s="27">
        <f>IF(ISNUMBER(I100),0.33*IF(clamp_trm="Yes",MIN(MAX(I100,10),30),I100)+18.8,"")</f>
        <v/>
      </c>
      <c r="K100" s="27">
        <f>IF(J100="","",J100+cat_offset)</f>
        <v/>
      </c>
      <c r="L100">
        <f>IF(B100="","",IF(AND(MONTH(B100)*100+DAY(B100)&gt;=season_lo,MONTH(B100)*100+DAY(B100)&lt;=season_hi),1,0))</f>
        <v/>
      </c>
      <c r="M100" s="27">
        <f>IF(N(C100)=0,IF(B100="","",0),SUM(INDEX(Hourly!$L$2:$L$10001,AF100):INDEX(Hourly!$L$2:$L$10001,AG100)))</f>
        <v/>
      </c>
      <c r="N100" s="27">
        <f>IF(N(C100)=0,IF(B100="","",0),SUM(INDEX(Hourly!$M$2:$M$10001,AF100):INDEX(Hourly!$M$2:$M$10001,AG100)))</f>
        <v/>
      </c>
      <c r="O100" s="27">
        <f>IF(N(C100)=0,IF(B100="","",0),SUM(INDEX(Hourly!$N$2:$N$10001,AF100):INDEX(Hourly!$N$2:$N$10001,AG100)))</f>
        <v/>
      </c>
      <c r="P100" s="27">
        <f>IF(N(C100)=0,IF(B100="","",0),SUM(INDEX(Hourly!$P$2:$P$10001,AF100):INDEX(Hourly!$P$2:$P$10001,AG100)))</f>
        <v/>
      </c>
      <c r="Q100">
        <f>IF(L100=1,IF(M100&gt;event_min,1,0),0)</f>
        <v/>
      </c>
      <c r="R100">
        <f>IF(Q100=1,N(R99)+1,0)</f>
        <v/>
      </c>
      <c r="S100" s="27">
        <f>IF(Q100=1,N(S99)+M100,0)</f>
        <v/>
      </c>
      <c r="T100">
        <f>IF(R100=1,1,0)</f>
        <v/>
      </c>
      <c r="U100">
        <f>IF(AND(L100=1,ISNUMBER(F100)),IF(F100&gt;=hot_thr,1,0),0)</f>
        <v/>
      </c>
      <c r="V100">
        <f>IF(AND(L100=1,ISNUMBER(E100)),IF(E100&gt;=night_thr,1,0),0)</f>
        <v/>
      </c>
      <c r="X100" s="27">
        <f>IF(B100="","",IF(A100-1&gt;=1,INDEX($D$2:$D$421,A100-1),IF(cyclic="Yes",INDEX($D$2:$D$421,A100-1+n_days),"")))</f>
        <v/>
      </c>
      <c r="Y100" s="27">
        <f>IF(B100="","",IF(A100-2&gt;=1,INDEX($D$2:$D$421,A100-2),IF(cyclic="Yes",INDEX($D$2:$D$421,A100-2+n_days),"")))</f>
        <v/>
      </c>
      <c r="Z100" s="27">
        <f>IF(B100="","",IF(A100-3&gt;=1,INDEX($D$2:$D$421,A100-3),IF(cyclic="Yes",INDEX($D$2:$D$421,A100-3+n_days),"")))</f>
        <v/>
      </c>
      <c r="AA100" s="27">
        <f>IF(B100="","",IF(A100-4&gt;=1,INDEX($D$2:$D$421,A100-4),IF(cyclic="Yes",INDEX($D$2:$D$421,A100-4+n_days),"")))</f>
        <v/>
      </c>
      <c r="AB100" s="27">
        <f>IF(B100="","",IF(A100-5&gt;=1,INDEX($D$2:$D$421,A100-5),IF(cyclic="Yes",INDEX($D$2:$D$421,A100-5+n_days),"")))</f>
        <v/>
      </c>
      <c r="AC100" s="27">
        <f>IF(B100="","",IF(A100-6&gt;=1,INDEX($D$2:$D$421,A100-6),IF(cyclic="Yes",INDEX($D$2:$D$421,A100-6+n_days),"")))</f>
        <v/>
      </c>
      <c r="AD100" s="27">
        <f>IF(B100="","",IF(A100-7&gt;=1,INDEX($D$2:$D$421,A100-7),IF(cyclic="Yes",INDEX($D$2:$D$421,A100-7+n_days),"")))</f>
        <v/>
      </c>
      <c r="AF100">
        <f>IF(B100="","",IFERROR(MATCH(B100-0.5,INDEX(Hourly!$G$2:$G$10001,1):INDEX(Hourly!$G$2:$G$10001,n_rows),1),0)+1)</f>
        <v/>
      </c>
      <c r="AG100">
        <f>IF(B100="","",IFERROR(MATCH(B100,INDEX(Hourly!$G$2:$G$10001,1):INDEX(Hourly!$G$2:$G$10001,n_rows),1),0))</f>
        <v/>
      </c>
    </row>
    <row r="101">
      <c r="A101" t="n">
        <v>100</v>
      </c>
      <c r="B101" s="26">
        <f>IF(A101&lt;=n_days,first_day+A101-1,"")</f>
        <v/>
      </c>
      <c r="C101">
        <f>IF(B101="","",MAX(0,AG101-AF101+1))</f>
        <v/>
      </c>
      <c r="D101" s="27">
        <f>IF(B101="","",IF(C101&gt;=18,AVERAGE(INDEX(Hourly!$E$2:$E$10001,AF101):INDEX(Hourly!$E$2:$E$10001,AG101)),""))</f>
        <v/>
      </c>
      <c r="E101" s="27">
        <f>IF(OR(B101="",N(C101)=0),"",MIN(INDEX(Hourly!$E$2:$E$10001,AF101):INDEX(Hourly!$E$2:$E$10001,AG101)))</f>
        <v/>
      </c>
      <c r="F101" s="27">
        <f>IF(OR(B101="",N(C101)=0),"",MAX(INDEX(Hourly!$E$2:$E$10001,AF101):INDEX(Hourly!$E$2:$E$10001,AG101)))</f>
        <v/>
      </c>
      <c r="G101" s="27">
        <f>IF(E101="","",F101-E101)</f>
        <v/>
      </c>
      <c r="H101" s="27">
        <f>IF(B101="","",IF(COUNT(X101:AD101)=7,SUMPRODUCT(X101:AD101,rm_weights)/SUM(rm_weights),""))</f>
        <v/>
      </c>
      <c r="I101" s="27">
        <f>IF(B101="","",IF(trm_method="7-day approximation",H101,IF(AND(ISNUMBER(I100),ISNUMBER(D100)),(1-alpha)*D100+alpha*I100,H101)))</f>
        <v/>
      </c>
      <c r="J101" s="27">
        <f>IF(ISNUMBER(I101),0.33*IF(clamp_trm="Yes",MIN(MAX(I101,10),30),I101)+18.8,"")</f>
        <v/>
      </c>
      <c r="K101" s="27">
        <f>IF(J101="","",J101+cat_offset)</f>
        <v/>
      </c>
      <c r="L101">
        <f>IF(B101="","",IF(AND(MONTH(B101)*100+DAY(B101)&gt;=season_lo,MONTH(B101)*100+DAY(B101)&lt;=season_hi),1,0))</f>
        <v/>
      </c>
      <c r="M101" s="27">
        <f>IF(N(C101)=0,IF(B101="","",0),SUM(INDEX(Hourly!$L$2:$L$10001,AF101):INDEX(Hourly!$L$2:$L$10001,AG101)))</f>
        <v/>
      </c>
      <c r="N101" s="27">
        <f>IF(N(C101)=0,IF(B101="","",0),SUM(INDEX(Hourly!$M$2:$M$10001,AF101):INDEX(Hourly!$M$2:$M$10001,AG101)))</f>
        <v/>
      </c>
      <c r="O101" s="27">
        <f>IF(N(C101)=0,IF(B101="","",0),SUM(INDEX(Hourly!$N$2:$N$10001,AF101):INDEX(Hourly!$N$2:$N$10001,AG101)))</f>
        <v/>
      </c>
      <c r="P101" s="27">
        <f>IF(N(C101)=0,IF(B101="","",0),SUM(INDEX(Hourly!$P$2:$P$10001,AF101):INDEX(Hourly!$P$2:$P$10001,AG101)))</f>
        <v/>
      </c>
      <c r="Q101">
        <f>IF(L101=1,IF(M101&gt;event_min,1,0),0)</f>
        <v/>
      </c>
      <c r="R101">
        <f>IF(Q101=1,N(R100)+1,0)</f>
        <v/>
      </c>
      <c r="S101" s="27">
        <f>IF(Q101=1,N(S100)+M101,0)</f>
        <v/>
      </c>
      <c r="T101">
        <f>IF(R101=1,1,0)</f>
        <v/>
      </c>
      <c r="U101">
        <f>IF(AND(L101=1,ISNUMBER(F101)),IF(F101&gt;=hot_thr,1,0),0)</f>
        <v/>
      </c>
      <c r="V101">
        <f>IF(AND(L101=1,ISNUMBER(E101)),IF(E101&gt;=night_thr,1,0),0)</f>
        <v/>
      </c>
      <c r="X101" s="27">
        <f>IF(B101="","",IF(A101-1&gt;=1,INDEX($D$2:$D$421,A101-1),IF(cyclic="Yes",INDEX($D$2:$D$421,A101-1+n_days),"")))</f>
        <v/>
      </c>
      <c r="Y101" s="27">
        <f>IF(B101="","",IF(A101-2&gt;=1,INDEX($D$2:$D$421,A101-2),IF(cyclic="Yes",INDEX($D$2:$D$421,A101-2+n_days),"")))</f>
        <v/>
      </c>
      <c r="Z101" s="27">
        <f>IF(B101="","",IF(A101-3&gt;=1,INDEX($D$2:$D$421,A101-3),IF(cyclic="Yes",INDEX($D$2:$D$421,A101-3+n_days),"")))</f>
        <v/>
      </c>
      <c r="AA101" s="27">
        <f>IF(B101="","",IF(A101-4&gt;=1,INDEX($D$2:$D$421,A101-4),IF(cyclic="Yes",INDEX($D$2:$D$421,A101-4+n_days),"")))</f>
        <v/>
      </c>
      <c r="AB101" s="27">
        <f>IF(B101="","",IF(A101-5&gt;=1,INDEX($D$2:$D$421,A101-5),IF(cyclic="Yes",INDEX($D$2:$D$421,A101-5+n_days),"")))</f>
        <v/>
      </c>
      <c r="AC101" s="27">
        <f>IF(B101="","",IF(A101-6&gt;=1,INDEX($D$2:$D$421,A101-6),IF(cyclic="Yes",INDEX($D$2:$D$421,A101-6+n_days),"")))</f>
        <v/>
      </c>
      <c r="AD101" s="27">
        <f>IF(B101="","",IF(A101-7&gt;=1,INDEX($D$2:$D$421,A101-7),IF(cyclic="Yes",INDEX($D$2:$D$421,A101-7+n_days),"")))</f>
        <v/>
      </c>
      <c r="AF101">
        <f>IF(B101="","",IFERROR(MATCH(B101-0.5,INDEX(Hourly!$G$2:$G$10001,1):INDEX(Hourly!$G$2:$G$10001,n_rows),1),0)+1)</f>
        <v/>
      </c>
      <c r="AG101">
        <f>IF(B101="","",IFERROR(MATCH(B101,INDEX(Hourly!$G$2:$G$10001,1):INDEX(Hourly!$G$2:$G$10001,n_rows),1),0))</f>
        <v/>
      </c>
    </row>
    <row r="102">
      <c r="A102" t="n">
        <v>101</v>
      </c>
      <c r="B102" s="26">
        <f>IF(A102&lt;=n_days,first_day+A102-1,"")</f>
        <v/>
      </c>
      <c r="C102">
        <f>IF(B102="","",MAX(0,AG102-AF102+1))</f>
        <v/>
      </c>
      <c r="D102" s="27">
        <f>IF(B102="","",IF(C102&gt;=18,AVERAGE(INDEX(Hourly!$E$2:$E$10001,AF102):INDEX(Hourly!$E$2:$E$10001,AG102)),""))</f>
        <v/>
      </c>
      <c r="E102" s="27">
        <f>IF(OR(B102="",N(C102)=0),"",MIN(INDEX(Hourly!$E$2:$E$10001,AF102):INDEX(Hourly!$E$2:$E$10001,AG102)))</f>
        <v/>
      </c>
      <c r="F102" s="27">
        <f>IF(OR(B102="",N(C102)=0),"",MAX(INDEX(Hourly!$E$2:$E$10001,AF102):INDEX(Hourly!$E$2:$E$10001,AG102)))</f>
        <v/>
      </c>
      <c r="G102" s="27">
        <f>IF(E102="","",F102-E102)</f>
        <v/>
      </c>
      <c r="H102" s="27">
        <f>IF(B102="","",IF(COUNT(X102:AD102)=7,SUMPRODUCT(X102:AD102,rm_weights)/SUM(rm_weights),""))</f>
        <v/>
      </c>
      <c r="I102" s="27">
        <f>IF(B102="","",IF(trm_method="7-day approximation",H102,IF(AND(ISNUMBER(I101),ISNUMBER(D101)),(1-alpha)*D101+alpha*I101,H102)))</f>
        <v/>
      </c>
      <c r="J102" s="27">
        <f>IF(ISNUMBER(I102),0.33*IF(clamp_trm="Yes",MIN(MAX(I102,10),30),I102)+18.8,"")</f>
        <v/>
      </c>
      <c r="K102" s="27">
        <f>IF(J102="","",J102+cat_offset)</f>
        <v/>
      </c>
      <c r="L102">
        <f>IF(B102="","",IF(AND(MONTH(B102)*100+DAY(B102)&gt;=season_lo,MONTH(B102)*100+DAY(B102)&lt;=season_hi),1,0))</f>
        <v/>
      </c>
      <c r="M102" s="27">
        <f>IF(N(C102)=0,IF(B102="","",0),SUM(INDEX(Hourly!$L$2:$L$10001,AF102):INDEX(Hourly!$L$2:$L$10001,AG102)))</f>
        <v/>
      </c>
      <c r="N102" s="27">
        <f>IF(N(C102)=0,IF(B102="","",0),SUM(INDEX(Hourly!$M$2:$M$10001,AF102):INDEX(Hourly!$M$2:$M$10001,AG102)))</f>
        <v/>
      </c>
      <c r="O102" s="27">
        <f>IF(N(C102)=0,IF(B102="","",0),SUM(INDEX(Hourly!$N$2:$N$10001,AF102):INDEX(Hourly!$N$2:$N$10001,AG102)))</f>
        <v/>
      </c>
      <c r="P102" s="27">
        <f>IF(N(C102)=0,IF(B102="","",0),SUM(INDEX(Hourly!$P$2:$P$10001,AF102):INDEX(Hourly!$P$2:$P$10001,AG102)))</f>
        <v/>
      </c>
      <c r="Q102">
        <f>IF(L102=1,IF(M102&gt;event_min,1,0),0)</f>
        <v/>
      </c>
      <c r="R102">
        <f>IF(Q102=1,N(R101)+1,0)</f>
        <v/>
      </c>
      <c r="S102" s="27">
        <f>IF(Q102=1,N(S101)+M102,0)</f>
        <v/>
      </c>
      <c r="T102">
        <f>IF(R102=1,1,0)</f>
        <v/>
      </c>
      <c r="U102">
        <f>IF(AND(L102=1,ISNUMBER(F102)),IF(F102&gt;=hot_thr,1,0),0)</f>
        <v/>
      </c>
      <c r="V102">
        <f>IF(AND(L102=1,ISNUMBER(E102)),IF(E102&gt;=night_thr,1,0),0)</f>
        <v/>
      </c>
      <c r="X102" s="27">
        <f>IF(B102="","",IF(A102-1&gt;=1,INDEX($D$2:$D$421,A102-1),IF(cyclic="Yes",INDEX($D$2:$D$421,A102-1+n_days),"")))</f>
        <v/>
      </c>
      <c r="Y102" s="27">
        <f>IF(B102="","",IF(A102-2&gt;=1,INDEX($D$2:$D$421,A102-2),IF(cyclic="Yes",INDEX($D$2:$D$421,A102-2+n_days),"")))</f>
        <v/>
      </c>
      <c r="Z102" s="27">
        <f>IF(B102="","",IF(A102-3&gt;=1,INDEX($D$2:$D$421,A102-3),IF(cyclic="Yes",INDEX($D$2:$D$421,A102-3+n_days),"")))</f>
        <v/>
      </c>
      <c r="AA102" s="27">
        <f>IF(B102="","",IF(A102-4&gt;=1,INDEX($D$2:$D$421,A102-4),IF(cyclic="Yes",INDEX($D$2:$D$421,A102-4+n_days),"")))</f>
        <v/>
      </c>
      <c r="AB102" s="27">
        <f>IF(B102="","",IF(A102-5&gt;=1,INDEX($D$2:$D$421,A102-5),IF(cyclic="Yes",INDEX($D$2:$D$421,A102-5+n_days),"")))</f>
        <v/>
      </c>
      <c r="AC102" s="27">
        <f>IF(B102="","",IF(A102-6&gt;=1,INDEX($D$2:$D$421,A102-6),IF(cyclic="Yes",INDEX($D$2:$D$421,A102-6+n_days),"")))</f>
        <v/>
      </c>
      <c r="AD102" s="27">
        <f>IF(B102="","",IF(A102-7&gt;=1,INDEX($D$2:$D$421,A102-7),IF(cyclic="Yes",INDEX($D$2:$D$421,A102-7+n_days),"")))</f>
        <v/>
      </c>
      <c r="AF102">
        <f>IF(B102="","",IFERROR(MATCH(B102-0.5,INDEX(Hourly!$G$2:$G$10001,1):INDEX(Hourly!$G$2:$G$10001,n_rows),1),0)+1)</f>
        <v/>
      </c>
      <c r="AG102">
        <f>IF(B102="","",IFERROR(MATCH(B102,INDEX(Hourly!$G$2:$G$10001,1):INDEX(Hourly!$G$2:$G$10001,n_rows),1),0))</f>
        <v/>
      </c>
    </row>
    <row r="103">
      <c r="A103" t="n">
        <v>102</v>
      </c>
      <c r="B103" s="26">
        <f>IF(A103&lt;=n_days,first_day+A103-1,"")</f>
        <v/>
      </c>
      <c r="C103">
        <f>IF(B103="","",MAX(0,AG103-AF103+1))</f>
        <v/>
      </c>
      <c r="D103" s="27">
        <f>IF(B103="","",IF(C103&gt;=18,AVERAGE(INDEX(Hourly!$E$2:$E$10001,AF103):INDEX(Hourly!$E$2:$E$10001,AG103)),""))</f>
        <v/>
      </c>
      <c r="E103" s="27">
        <f>IF(OR(B103="",N(C103)=0),"",MIN(INDEX(Hourly!$E$2:$E$10001,AF103):INDEX(Hourly!$E$2:$E$10001,AG103)))</f>
        <v/>
      </c>
      <c r="F103" s="27">
        <f>IF(OR(B103="",N(C103)=0),"",MAX(INDEX(Hourly!$E$2:$E$10001,AF103):INDEX(Hourly!$E$2:$E$10001,AG103)))</f>
        <v/>
      </c>
      <c r="G103" s="27">
        <f>IF(E103="","",F103-E103)</f>
        <v/>
      </c>
      <c r="H103" s="27">
        <f>IF(B103="","",IF(COUNT(X103:AD103)=7,SUMPRODUCT(X103:AD103,rm_weights)/SUM(rm_weights),""))</f>
        <v/>
      </c>
      <c r="I103" s="27">
        <f>IF(B103="","",IF(trm_method="7-day approximation",H103,IF(AND(ISNUMBER(I102),ISNUMBER(D102)),(1-alpha)*D102+alpha*I102,H103)))</f>
        <v/>
      </c>
      <c r="J103" s="27">
        <f>IF(ISNUMBER(I103),0.33*IF(clamp_trm="Yes",MIN(MAX(I103,10),30),I103)+18.8,"")</f>
        <v/>
      </c>
      <c r="K103" s="27">
        <f>IF(J103="","",J103+cat_offset)</f>
        <v/>
      </c>
      <c r="L103">
        <f>IF(B103="","",IF(AND(MONTH(B103)*100+DAY(B103)&gt;=season_lo,MONTH(B103)*100+DAY(B103)&lt;=season_hi),1,0))</f>
        <v/>
      </c>
      <c r="M103" s="27">
        <f>IF(N(C103)=0,IF(B103="","",0),SUM(INDEX(Hourly!$L$2:$L$10001,AF103):INDEX(Hourly!$L$2:$L$10001,AG103)))</f>
        <v/>
      </c>
      <c r="N103" s="27">
        <f>IF(N(C103)=0,IF(B103="","",0),SUM(INDEX(Hourly!$M$2:$M$10001,AF103):INDEX(Hourly!$M$2:$M$10001,AG103)))</f>
        <v/>
      </c>
      <c r="O103" s="27">
        <f>IF(N(C103)=0,IF(B103="","",0),SUM(INDEX(Hourly!$N$2:$N$10001,AF103):INDEX(Hourly!$N$2:$N$10001,AG103)))</f>
        <v/>
      </c>
      <c r="P103" s="27">
        <f>IF(N(C103)=0,IF(B103="","",0),SUM(INDEX(Hourly!$P$2:$P$10001,AF103):INDEX(Hourly!$P$2:$P$10001,AG103)))</f>
        <v/>
      </c>
      <c r="Q103">
        <f>IF(L103=1,IF(M103&gt;event_min,1,0),0)</f>
        <v/>
      </c>
      <c r="R103">
        <f>IF(Q103=1,N(R102)+1,0)</f>
        <v/>
      </c>
      <c r="S103" s="27">
        <f>IF(Q103=1,N(S102)+M103,0)</f>
        <v/>
      </c>
      <c r="T103">
        <f>IF(R103=1,1,0)</f>
        <v/>
      </c>
      <c r="U103">
        <f>IF(AND(L103=1,ISNUMBER(F103)),IF(F103&gt;=hot_thr,1,0),0)</f>
        <v/>
      </c>
      <c r="V103">
        <f>IF(AND(L103=1,ISNUMBER(E103)),IF(E103&gt;=night_thr,1,0),0)</f>
        <v/>
      </c>
      <c r="X103" s="27">
        <f>IF(B103="","",IF(A103-1&gt;=1,INDEX($D$2:$D$421,A103-1),IF(cyclic="Yes",INDEX($D$2:$D$421,A103-1+n_days),"")))</f>
        <v/>
      </c>
      <c r="Y103" s="27">
        <f>IF(B103="","",IF(A103-2&gt;=1,INDEX($D$2:$D$421,A103-2),IF(cyclic="Yes",INDEX($D$2:$D$421,A103-2+n_days),"")))</f>
        <v/>
      </c>
      <c r="Z103" s="27">
        <f>IF(B103="","",IF(A103-3&gt;=1,INDEX($D$2:$D$421,A103-3),IF(cyclic="Yes",INDEX($D$2:$D$421,A103-3+n_days),"")))</f>
        <v/>
      </c>
      <c r="AA103" s="27">
        <f>IF(B103="","",IF(A103-4&gt;=1,INDEX($D$2:$D$421,A103-4),IF(cyclic="Yes",INDEX($D$2:$D$421,A103-4+n_days),"")))</f>
        <v/>
      </c>
      <c r="AB103" s="27">
        <f>IF(B103="","",IF(A103-5&gt;=1,INDEX($D$2:$D$421,A103-5),IF(cyclic="Yes",INDEX($D$2:$D$421,A103-5+n_days),"")))</f>
        <v/>
      </c>
      <c r="AC103" s="27">
        <f>IF(B103="","",IF(A103-6&gt;=1,INDEX($D$2:$D$421,A103-6),IF(cyclic="Yes",INDEX($D$2:$D$421,A103-6+n_days),"")))</f>
        <v/>
      </c>
      <c r="AD103" s="27">
        <f>IF(B103="","",IF(A103-7&gt;=1,INDEX($D$2:$D$421,A103-7),IF(cyclic="Yes",INDEX($D$2:$D$421,A103-7+n_days),"")))</f>
        <v/>
      </c>
      <c r="AF103">
        <f>IF(B103="","",IFERROR(MATCH(B103-0.5,INDEX(Hourly!$G$2:$G$10001,1):INDEX(Hourly!$G$2:$G$10001,n_rows),1),0)+1)</f>
        <v/>
      </c>
      <c r="AG103">
        <f>IF(B103="","",IFERROR(MATCH(B103,INDEX(Hourly!$G$2:$G$10001,1):INDEX(Hourly!$G$2:$G$10001,n_rows),1),0))</f>
        <v/>
      </c>
    </row>
    <row r="104">
      <c r="A104" t="n">
        <v>103</v>
      </c>
      <c r="B104" s="26">
        <f>IF(A104&lt;=n_days,first_day+A104-1,"")</f>
        <v/>
      </c>
      <c r="C104">
        <f>IF(B104="","",MAX(0,AG104-AF104+1))</f>
        <v/>
      </c>
      <c r="D104" s="27">
        <f>IF(B104="","",IF(C104&gt;=18,AVERAGE(INDEX(Hourly!$E$2:$E$10001,AF104):INDEX(Hourly!$E$2:$E$10001,AG104)),""))</f>
        <v/>
      </c>
      <c r="E104" s="27">
        <f>IF(OR(B104="",N(C104)=0),"",MIN(INDEX(Hourly!$E$2:$E$10001,AF104):INDEX(Hourly!$E$2:$E$10001,AG104)))</f>
        <v/>
      </c>
      <c r="F104" s="27">
        <f>IF(OR(B104="",N(C104)=0),"",MAX(INDEX(Hourly!$E$2:$E$10001,AF104):INDEX(Hourly!$E$2:$E$10001,AG104)))</f>
        <v/>
      </c>
      <c r="G104" s="27">
        <f>IF(E104="","",F104-E104)</f>
        <v/>
      </c>
      <c r="H104" s="27">
        <f>IF(B104="","",IF(COUNT(X104:AD104)=7,SUMPRODUCT(X104:AD104,rm_weights)/SUM(rm_weights),""))</f>
        <v/>
      </c>
      <c r="I104" s="27">
        <f>IF(B104="","",IF(trm_method="7-day approximation",H104,IF(AND(ISNUMBER(I103),ISNUMBER(D103)),(1-alpha)*D103+alpha*I103,H104)))</f>
        <v/>
      </c>
      <c r="J104" s="27">
        <f>IF(ISNUMBER(I104),0.33*IF(clamp_trm="Yes",MIN(MAX(I104,10),30),I104)+18.8,"")</f>
        <v/>
      </c>
      <c r="K104" s="27">
        <f>IF(J104="","",J104+cat_offset)</f>
        <v/>
      </c>
      <c r="L104">
        <f>IF(B104="","",IF(AND(MONTH(B104)*100+DAY(B104)&gt;=season_lo,MONTH(B104)*100+DAY(B104)&lt;=season_hi),1,0))</f>
        <v/>
      </c>
      <c r="M104" s="27">
        <f>IF(N(C104)=0,IF(B104="","",0),SUM(INDEX(Hourly!$L$2:$L$10001,AF104):INDEX(Hourly!$L$2:$L$10001,AG104)))</f>
        <v/>
      </c>
      <c r="N104" s="27">
        <f>IF(N(C104)=0,IF(B104="","",0),SUM(INDEX(Hourly!$M$2:$M$10001,AF104):INDEX(Hourly!$M$2:$M$10001,AG104)))</f>
        <v/>
      </c>
      <c r="O104" s="27">
        <f>IF(N(C104)=0,IF(B104="","",0),SUM(INDEX(Hourly!$N$2:$N$10001,AF104):INDEX(Hourly!$N$2:$N$10001,AG104)))</f>
        <v/>
      </c>
      <c r="P104" s="27">
        <f>IF(N(C104)=0,IF(B104="","",0),SUM(INDEX(Hourly!$P$2:$P$10001,AF104):INDEX(Hourly!$P$2:$P$10001,AG104)))</f>
        <v/>
      </c>
      <c r="Q104">
        <f>IF(L104=1,IF(M104&gt;event_min,1,0),0)</f>
        <v/>
      </c>
      <c r="R104">
        <f>IF(Q104=1,N(R103)+1,0)</f>
        <v/>
      </c>
      <c r="S104" s="27">
        <f>IF(Q104=1,N(S103)+M104,0)</f>
        <v/>
      </c>
      <c r="T104">
        <f>IF(R104=1,1,0)</f>
        <v/>
      </c>
      <c r="U104">
        <f>IF(AND(L104=1,ISNUMBER(F104)),IF(F104&gt;=hot_thr,1,0),0)</f>
        <v/>
      </c>
      <c r="V104">
        <f>IF(AND(L104=1,ISNUMBER(E104)),IF(E104&gt;=night_thr,1,0),0)</f>
        <v/>
      </c>
      <c r="X104" s="27">
        <f>IF(B104="","",IF(A104-1&gt;=1,INDEX($D$2:$D$421,A104-1),IF(cyclic="Yes",INDEX($D$2:$D$421,A104-1+n_days),"")))</f>
        <v/>
      </c>
      <c r="Y104" s="27">
        <f>IF(B104="","",IF(A104-2&gt;=1,INDEX($D$2:$D$421,A104-2),IF(cyclic="Yes",INDEX($D$2:$D$421,A104-2+n_days),"")))</f>
        <v/>
      </c>
      <c r="Z104" s="27">
        <f>IF(B104="","",IF(A104-3&gt;=1,INDEX($D$2:$D$421,A104-3),IF(cyclic="Yes",INDEX($D$2:$D$421,A104-3+n_days),"")))</f>
        <v/>
      </c>
      <c r="AA104" s="27">
        <f>IF(B104="","",IF(A104-4&gt;=1,INDEX($D$2:$D$421,A104-4),IF(cyclic="Yes",INDEX($D$2:$D$421,A104-4+n_days),"")))</f>
        <v/>
      </c>
      <c r="AB104" s="27">
        <f>IF(B104="","",IF(A104-5&gt;=1,INDEX($D$2:$D$421,A104-5),IF(cyclic="Yes",INDEX($D$2:$D$421,A104-5+n_days),"")))</f>
        <v/>
      </c>
      <c r="AC104" s="27">
        <f>IF(B104="","",IF(A104-6&gt;=1,INDEX($D$2:$D$421,A104-6),IF(cyclic="Yes",INDEX($D$2:$D$421,A104-6+n_days),"")))</f>
        <v/>
      </c>
      <c r="AD104" s="27">
        <f>IF(B104="","",IF(A104-7&gt;=1,INDEX($D$2:$D$421,A104-7),IF(cyclic="Yes",INDEX($D$2:$D$421,A104-7+n_days),"")))</f>
        <v/>
      </c>
      <c r="AF104">
        <f>IF(B104="","",IFERROR(MATCH(B104-0.5,INDEX(Hourly!$G$2:$G$10001,1):INDEX(Hourly!$G$2:$G$10001,n_rows),1),0)+1)</f>
        <v/>
      </c>
      <c r="AG104">
        <f>IF(B104="","",IFERROR(MATCH(B104,INDEX(Hourly!$G$2:$G$10001,1):INDEX(Hourly!$G$2:$G$10001,n_rows),1),0))</f>
        <v/>
      </c>
    </row>
    <row r="105">
      <c r="A105" t="n">
        <v>104</v>
      </c>
      <c r="B105" s="26">
        <f>IF(A105&lt;=n_days,first_day+A105-1,"")</f>
        <v/>
      </c>
      <c r="C105">
        <f>IF(B105="","",MAX(0,AG105-AF105+1))</f>
        <v/>
      </c>
      <c r="D105" s="27">
        <f>IF(B105="","",IF(C105&gt;=18,AVERAGE(INDEX(Hourly!$E$2:$E$10001,AF105):INDEX(Hourly!$E$2:$E$10001,AG105)),""))</f>
        <v/>
      </c>
      <c r="E105" s="27">
        <f>IF(OR(B105="",N(C105)=0),"",MIN(INDEX(Hourly!$E$2:$E$10001,AF105):INDEX(Hourly!$E$2:$E$10001,AG105)))</f>
        <v/>
      </c>
      <c r="F105" s="27">
        <f>IF(OR(B105="",N(C105)=0),"",MAX(INDEX(Hourly!$E$2:$E$10001,AF105):INDEX(Hourly!$E$2:$E$10001,AG105)))</f>
        <v/>
      </c>
      <c r="G105" s="27">
        <f>IF(E105="","",F105-E105)</f>
        <v/>
      </c>
      <c r="H105" s="27">
        <f>IF(B105="","",IF(COUNT(X105:AD105)=7,SUMPRODUCT(X105:AD105,rm_weights)/SUM(rm_weights),""))</f>
        <v/>
      </c>
      <c r="I105" s="27">
        <f>IF(B105="","",IF(trm_method="7-day approximation",H105,IF(AND(ISNUMBER(I104),ISNUMBER(D104)),(1-alpha)*D104+alpha*I104,H105)))</f>
        <v/>
      </c>
      <c r="J105" s="27">
        <f>IF(ISNUMBER(I105),0.33*IF(clamp_trm="Yes",MIN(MAX(I105,10),30),I105)+18.8,"")</f>
        <v/>
      </c>
      <c r="K105" s="27">
        <f>IF(J105="","",J105+cat_offset)</f>
        <v/>
      </c>
      <c r="L105">
        <f>IF(B105="","",IF(AND(MONTH(B105)*100+DAY(B105)&gt;=season_lo,MONTH(B105)*100+DAY(B105)&lt;=season_hi),1,0))</f>
        <v/>
      </c>
      <c r="M105" s="27">
        <f>IF(N(C105)=0,IF(B105="","",0),SUM(INDEX(Hourly!$L$2:$L$10001,AF105):INDEX(Hourly!$L$2:$L$10001,AG105)))</f>
        <v/>
      </c>
      <c r="N105" s="27">
        <f>IF(N(C105)=0,IF(B105="","",0),SUM(INDEX(Hourly!$M$2:$M$10001,AF105):INDEX(Hourly!$M$2:$M$10001,AG105)))</f>
        <v/>
      </c>
      <c r="O105" s="27">
        <f>IF(N(C105)=0,IF(B105="","",0),SUM(INDEX(Hourly!$N$2:$N$10001,AF105):INDEX(Hourly!$N$2:$N$10001,AG105)))</f>
        <v/>
      </c>
      <c r="P105" s="27">
        <f>IF(N(C105)=0,IF(B105="","",0),SUM(INDEX(Hourly!$P$2:$P$10001,AF105):INDEX(Hourly!$P$2:$P$10001,AG105)))</f>
        <v/>
      </c>
      <c r="Q105">
        <f>IF(L105=1,IF(M105&gt;event_min,1,0),0)</f>
        <v/>
      </c>
      <c r="R105">
        <f>IF(Q105=1,N(R104)+1,0)</f>
        <v/>
      </c>
      <c r="S105" s="27">
        <f>IF(Q105=1,N(S104)+M105,0)</f>
        <v/>
      </c>
      <c r="T105">
        <f>IF(R105=1,1,0)</f>
        <v/>
      </c>
      <c r="U105">
        <f>IF(AND(L105=1,ISNUMBER(F105)),IF(F105&gt;=hot_thr,1,0),0)</f>
        <v/>
      </c>
      <c r="V105">
        <f>IF(AND(L105=1,ISNUMBER(E105)),IF(E105&gt;=night_thr,1,0),0)</f>
        <v/>
      </c>
      <c r="X105" s="27">
        <f>IF(B105="","",IF(A105-1&gt;=1,INDEX($D$2:$D$421,A105-1),IF(cyclic="Yes",INDEX($D$2:$D$421,A105-1+n_days),"")))</f>
        <v/>
      </c>
      <c r="Y105" s="27">
        <f>IF(B105="","",IF(A105-2&gt;=1,INDEX($D$2:$D$421,A105-2),IF(cyclic="Yes",INDEX($D$2:$D$421,A105-2+n_days),"")))</f>
        <v/>
      </c>
      <c r="Z105" s="27">
        <f>IF(B105="","",IF(A105-3&gt;=1,INDEX($D$2:$D$421,A105-3),IF(cyclic="Yes",INDEX($D$2:$D$421,A105-3+n_days),"")))</f>
        <v/>
      </c>
      <c r="AA105" s="27">
        <f>IF(B105="","",IF(A105-4&gt;=1,INDEX($D$2:$D$421,A105-4),IF(cyclic="Yes",INDEX($D$2:$D$421,A105-4+n_days),"")))</f>
        <v/>
      </c>
      <c r="AB105" s="27">
        <f>IF(B105="","",IF(A105-5&gt;=1,INDEX($D$2:$D$421,A105-5),IF(cyclic="Yes",INDEX($D$2:$D$421,A105-5+n_days),"")))</f>
        <v/>
      </c>
      <c r="AC105" s="27">
        <f>IF(B105="","",IF(A105-6&gt;=1,INDEX($D$2:$D$421,A105-6),IF(cyclic="Yes",INDEX($D$2:$D$421,A105-6+n_days),"")))</f>
        <v/>
      </c>
      <c r="AD105" s="27">
        <f>IF(B105="","",IF(A105-7&gt;=1,INDEX($D$2:$D$421,A105-7),IF(cyclic="Yes",INDEX($D$2:$D$421,A105-7+n_days),"")))</f>
        <v/>
      </c>
      <c r="AF105">
        <f>IF(B105="","",IFERROR(MATCH(B105-0.5,INDEX(Hourly!$G$2:$G$10001,1):INDEX(Hourly!$G$2:$G$10001,n_rows),1),0)+1)</f>
        <v/>
      </c>
      <c r="AG105">
        <f>IF(B105="","",IFERROR(MATCH(B105,INDEX(Hourly!$G$2:$G$10001,1):INDEX(Hourly!$G$2:$G$10001,n_rows),1),0))</f>
        <v/>
      </c>
    </row>
    <row r="106">
      <c r="A106" t="n">
        <v>105</v>
      </c>
      <c r="B106" s="26">
        <f>IF(A106&lt;=n_days,first_day+A106-1,"")</f>
        <v/>
      </c>
      <c r="C106">
        <f>IF(B106="","",MAX(0,AG106-AF106+1))</f>
        <v/>
      </c>
      <c r="D106" s="27">
        <f>IF(B106="","",IF(C106&gt;=18,AVERAGE(INDEX(Hourly!$E$2:$E$10001,AF106):INDEX(Hourly!$E$2:$E$10001,AG106)),""))</f>
        <v/>
      </c>
      <c r="E106" s="27">
        <f>IF(OR(B106="",N(C106)=0),"",MIN(INDEX(Hourly!$E$2:$E$10001,AF106):INDEX(Hourly!$E$2:$E$10001,AG106)))</f>
        <v/>
      </c>
      <c r="F106" s="27">
        <f>IF(OR(B106="",N(C106)=0),"",MAX(INDEX(Hourly!$E$2:$E$10001,AF106):INDEX(Hourly!$E$2:$E$10001,AG106)))</f>
        <v/>
      </c>
      <c r="G106" s="27">
        <f>IF(E106="","",F106-E106)</f>
        <v/>
      </c>
      <c r="H106" s="27">
        <f>IF(B106="","",IF(COUNT(X106:AD106)=7,SUMPRODUCT(X106:AD106,rm_weights)/SUM(rm_weights),""))</f>
        <v/>
      </c>
      <c r="I106" s="27">
        <f>IF(B106="","",IF(trm_method="7-day approximation",H106,IF(AND(ISNUMBER(I105),ISNUMBER(D105)),(1-alpha)*D105+alpha*I105,H106)))</f>
        <v/>
      </c>
      <c r="J106" s="27">
        <f>IF(ISNUMBER(I106),0.33*IF(clamp_trm="Yes",MIN(MAX(I106,10),30),I106)+18.8,"")</f>
        <v/>
      </c>
      <c r="K106" s="27">
        <f>IF(J106="","",J106+cat_offset)</f>
        <v/>
      </c>
      <c r="L106">
        <f>IF(B106="","",IF(AND(MONTH(B106)*100+DAY(B106)&gt;=season_lo,MONTH(B106)*100+DAY(B106)&lt;=season_hi),1,0))</f>
        <v/>
      </c>
      <c r="M106" s="27">
        <f>IF(N(C106)=0,IF(B106="","",0),SUM(INDEX(Hourly!$L$2:$L$10001,AF106):INDEX(Hourly!$L$2:$L$10001,AG106)))</f>
        <v/>
      </c>
      <c r="N106" s="27">
        <f>IF(N(C106)=0,IF(B106="","",0),SUM(INDEX(Hourly!$M$2:$M$10001,AF106):INDEX(Hourly!$M$2:$M$10001,AG106)))</f>
        <v/>
      </c>
      <c r="O106" s="27">
        <f>IF(N(C106)=0,IF(B106="","",0),SUM(INDEX(Hourly!$N$2:$N$10001,AF106):INDEX(Hourly!$N$2:$N$10001,AG106)))</f>
        <v/>
      </c>
      <c r="P106" s="27">
        <f>IF(N(C106)=0,IF(B106="","",0),SUM(INDEX(Hourly!$P$2:$P$10001,AF106):INDEX(Hourly!$P$2:$P$10001,AG106)))</f>
        <v/>
      </c>
      <c r="Q106">
        <f>IF(L106=1,IF(M106&gt;event_min,1,0),0)</f>
        <v/>
      </c>
      <c r="R106">
        <f>IF(Q106=1,N(R105)+1,0)</f>
        <v/>
      </c>
      <c r="S106" s="27">
        <f>IF(Q106=1,N(S105)+M106,0)</f>
        <v/>
      </c>
      <c r="T106">
        <f>IF(R106=1,1,0)</f>
        <v/>
      </c>
      <c r="U106">
        <f>IF(AND(L106=1,ISNUMBER(F106)),IF(F106&gt;=hot_thr,1,0),0)</f>
        <v/>
      </c>
      <c r="V106">
        <f>IF(AND(L106=1,ISNUMBER(E106)),IF(E106&gt;=night_thr,1,0),0)</f>
        <v/>
      </c>
      <c r="X106" s="27">
        <f>IF(B106="","",IF(A106-1&gt;=1,INDEX($D$2:$D$421,A106-1),IF(cyclic="Yes",INDEX($D$2:$D$421,A106-1+n_days),"")))</f>
        <v/>
      </c>
      <c r="Y106" s="27">
        <f>IF(B106="","",IF(A106-2&gt;=1,INDEX($D$2:$D$421,A106-2),IF(cyclic="Yes",INDEX($D$2:$D$421,A106-2+n_days),"")))</f>
        <v/>
      </c>
      <c r="Z106" s="27">
        <f>IF(B106="","",IF(A106-3&gt;=1,INDEX($D$2:$D$421,A106-3),IF(cyclic="Yes",INDEX($D$2:$D$421,A106-3+n_days),"")))</f>
        <v/>
      </c>
      <c r="AA106" s="27">
        <f>IF(B106="","",IF(A106-4&gt;=1,INDEX($D$2:$D$421,A106-4),IF(cyclic="Yes",INDEX($D$2:$D$421,A106-4+n_days),"")))</f>
        <v/>
      </c>
      <c r="AB106" s="27">
        <f>IF(B106="","",IF(A106-5&gt;=1,INDEX($D$2:$D$421,A106-5),IF(cyclic="Yes",INDEX($D$2:$D$421,A106-5+n_days),"")))</f>
        <v/>
      </c>
      <c r="AC106" s="27">
        <f>IF(B106="","",IF(A106-6&gt;=1,INDEX($D$2:$D$421,A106-6),IF(cyclic="Yes",INDEX($D$2:$D$421,A106-6+n_days),"")))</f>
        <v/>
      </c>
      <c r="AD106" s="27">
        <f>IF(B106="","",IF(A106-7&gt;=1,INDEX($D$2:$D$421,A106-7),IF(cyclic="Yes",INDEX($D$2:$D$421,A106-7+n_days),"")))</f>
        <v/>
      </c>
      <c r="AF106">
        <f>IF(B106="","",IFERROR(MATCH(B106-0.5,INDEX(Hourly!$G$2:$G$10001,1):INDEX(Hourly!$G$2:$G$10001,n_rows),1),0)+1)</f>
        <v/>
      </c>
      <c r="AG106">
        <f>IF(B106="","",IFERROR(MATCH(B106,INDEX(Hourly!$G$2:$G$10001,1):INDEX(Hourly!$G$2:$G$10001,n_rows),1),0))</f>
        <v/>
      </c>
    </row>
    <row r="107">
      <c r="A107" t="n">
        <v>106</v>
      </c>
      <c r="B107" s="26">
        <f>IF(A107&lt;=n_days,first_day+A107-1,"")</f>
        <v/>
      </c>
      <c r="C107">
        <f>IF(B107="","",MAX(0,AG107-AF107+1))</f>
        <v/>
      </c>
      <c r="D107" s="27">
        <f>IF(B107="","",IF(C107&gt;=18,AVERAGE(INDEX(Hourly!$E$2:$E$10001,AF107):INDEX(Hourly!$E$2:$E$10001,AG107)),""))</f>
        <v/>
      </c>
      <c r="E107" s="27">
        <f>IF(OR(B107="",N(C107)=0),"",MIN(INDEX(Hourly!$E$2:$E$10001,AF107):INDEX(Hourly!$E$2:$E$10001,AG107)))</f>
        <v/>
      </c>
      <c r="F107" s="27">
        <f>IF(OR(B107="",N(C107)=0),"",MAX(INDEX(Hourly!$E$2:$E$10001,AF107):INDEX(Hourly!$E$2:$E$10001,AG107)))</f>
        <v/>
      </c>
      <c r="G107" s="27">
        <f>IF(E107="","",F107-E107)</f>
        <v/>
      </c>
      <c r="H107" s="27">
        <f>IF(B107="","",IF(COUNT(X107:AD107)=7,SUMPRODUCT(X107:AD107,rm_weights)/SUM(rm_weights),""))</f>
        <v/>
      </c>
      <c r="I107" s="27">
        <f>IF(B107="","",IF(trm_method="7-day approximation",H107,IF(AND(ISNUMBER(I106),ISNUMBER(D106)),(1-alpha)*D106+alpha*I106,H107)))</f>
        <v/>
      </c>
      <c r="J107" s="27">
        <f>IF(ISNUMBER(I107),0.33*IF(clamp_trm="Yes",MIN(MAX(I107,10),30),I107)+18.8,"")</f>
        <v/>
      </c>
      <c r="K107" s="27">
        <f>IF(J107="","",J107+cat_offset)</f>
        <v/>
      </c>
      <c r="L107">
        <f>IF(B107="","",IF(AND(MONTH(B107)*100+DAY(B107)&gt;=season_lo,MONTH(B107)*100+DAY(B107)&lt;=season_hi),1,0))</f>
        <v/>
      </c>
      <c r="M107" s="27">
        <f>IF(N(C107)=0,IF(B107="","",0),SUM(INDEX(Hourly!$L$2:$L$10001,AF107):INDEX(Hourly!$L$2:$L$10001,AG107)))</f>
        <v/>
      </c>
      <c r="N107" s="27">
        <f>IF(N(C107)=0,IF(B107="","",0),SUM(INDEX(Hourly!$M$2:$M$10001,AF107):INDEX(Hourly!$M$2:$M$10001,AG107)))</f>
        <v/>
      </c>
      <c r="O107" s="27">
        <f>IF(N(C107)=0,IF(B107="","",0),SUM(INDEX(Hourly!$N$2:$N$10001,AF107):INDEX(Hourly!$N$2:$N$10001,AG107)))</f>
        <v/>
      </c>
      <c r="P107" s="27">
        <f>IF(N(C107)=0,IF(B107="","",0),SUM(INDEX(Hourly!$P$2:$P$10001,AF107):INDEX(Hourly!$P$2:$P$10001,AG107)))</f>
        <v/>
      </c>
      <c r="Q107">
        <f>IF(L107=1,IF(M107&gt;event_min,1,0),0)</f>
        <v/>
      </c>
      <c r="R107">
        <f>IF(Q107=1,N(R106)+1,0)</f>
        <v/>
      </c>
      <c r="S107" s="27">
        <f>IF(Q107=1,N(S106)+M107,0)</f>
        <v/>
      </c>
      <c r="T107">
        <f>IF(R107=1,1,0)</f>
        <v/>
      </c>
      <c r="U107">
        <f>IF(AND(L107=1,ISNUMBER(F107)),IF(F107&gt;=hot_thr,1,0),0)</f>
        <v/>
      </c>
      <c r="V107">
        <f>IF(AND(L107=1,ISNUMBER(E107)),IF(E107&gt;=night_thr,1,0),0)</f>
        <v/>
      </c>
      <c r="X107" s="27">
        <f>IF(B107="","",IF(A107-1&gt;=1,INDEX($D$2:$D$421,A107-1),IF(cyclic="Yes",INDEX($D$2:$D$421,A107-1+n_days),"")))</f>
        <v/>
      </c>
      <c r="Y107" s="27">
        <f>IF(B107="","",IF(A107-2&gt;=1,INDEX($D$2:$D$421,A107-2),IF(cyclic="Yes",INDEX($D$2:$D$421,A107-2+n_days),"")))</f>
        <v/>
      </c>
      <c r="Z107" s="27">
        <f>IF(B107="","",IF(A107-3&gt;=1,INDEX($D$2:$D$421,A107-3),IF(cyclic="Yes",INDEX($D$2:$D$421,A107-3+n_days),"")))</f>
        <v/>
      </c>
      <c r="AA107" s="27">
        <f>IF(B107="","",IF(A107-4&gt;=1,INDEX($D$2:$D$421,A107-4),IF(cyclic="Yes",INDEX($D$2:$D$421,A107-4+n_days),"")))</f>
        <v/>
      </c>
      <c r="AB107" s="27">
        <f>IF(B107="","",IF(A107-5&gt;=1,INDEX($D$2:$D$421,A107-5),IF(cyclic="Yes",INDEX($D$2:$D$421,A107-5+n_days),"")))</f>
        <v/>
      </c>
      <c r="AC107" s="27">
        <f>IF(B107="","",IF(A107-6&gt;=1,INDEX($D$2:$D$421,A107-6),IF(cyclic="Yes",INDEX($D$2:$D$421,A107-6+n_days),"")))</f>
        <v/>
      </c>
      <c r="AD107" s="27">
        <f>IF(B107="","",IF(A107-7&gt;=1,INDEX($D$2:$D$421,A107-7),IF(cyclic="Yes",INDEX($D$2:$D$421,A107-7+n_days),"")))</f>
        <v/>
      </c>
      <c r="AF107">
        <f>IF(B107="","",IFERROR(MATCH(B107-0.5,INDEX(Hourly!$G$2:$G$10001,1):INDEX(Hourly!$G$2:$G$10001,n_rows),1),0)+1)</f>
        <v/>
      </c>
      <c r="AG107">
        <f>IF(B107="","",IFERROR(MATCH(B107,INDEX(Hourly!$G$2:$G$10001,1):INDEX(Hourly!$G$2:$G$10001,n_rows),1),0))</f>
        <v/>
      </c>
    </row>
    <row r="108">
      <c r="A108" t="n">
        <v>107</v>
      </c>
      <c r="B108" s="26">
        <f>IF(A108&lt;=n_days,first_day+A108-1,"")</f>
        <v/>
      </c>
      <c r="C108">
        <f>IF(B108="","",MAX(0,AG108-AF108+1))</f>
        <v/>
      </c>
      <c r="D108" s="27">
        <f>IF(B108="","",IF(C108&gt;=18,AVERAGE(INDEX(Hourly!$E$2:$E$10001,AF108):INDEX(Hourly!$E$2:$E$10001,AG108)),""))</f>
        <v/>
      </c>
      <c r="E108" s="27">
        <f>IF(OR(B108="",N(C108)=0),"",MIN(INDEX(Hourly!$E$2:$E$10001,AF108):INDEX(Hourly!$E$2:$E$10001,AG108)))</f>
        <v/>
      </c>
      <c r="F108" s="27">
        <f>IF(OR(B108="",N(C108)=0),"",MAX(INDEX(Hourly!$E$2:$E$10001,AF108):INDEX(Hourly!$E$2:$E$10001,AG108)))</f>
        <v/>
      </c>
      <c r="G108" s="27">
        <f>IF(E108="","",F108-E108)</f>
        <v/>
      </c>
      <c r="H108" s="27">
        <f>IF(B108="","",IF(COUNT(X108:AD108)=7,SUMPRODUCT(X108:AD108,rm_weights)/SUM(rm_weights),""))</f>
        <v/>
      </c>
      <c r="I108" s="27">
        <f>IF(B108="","",IF(trm_method="7-day approximation",H108,IF(AND(ISNUMBER(I107),ISNUMBER(D107)),(1-alpha)*D107+alpha*I107,H108)))</f>
        <v/>
      </c>
      <c r="J108" s="27">
        <f>IF(ISNUMBER(I108),0.33*IF(clamp_trm="Yes",MIN(MAX(I108,10),30),I108)+18.8,"")</f>
        <v/>
      </c>
      <c r="K108" s="27">
        <f>IF(J108="","",J108+cat_offset)</f>
        <v/>
      </c>
      <c r="L108">
        <f>IF(B108="","",IF(AND(MONTH(B108)*100+DAY(B108)&gt;=season_lo,MONTH(B108)*100+DAY(B108)&lt;=season_hi),1,0))</f>
        <v/>
      </c>
      <c r="M108" s="27">
        <f>IF(N(C108)=0,IF(B108="","",0),SUM(INDEX(Hourly!$L$2:$L$10001,AF108):INDEX(Hourly!$L$2:$L$10001,AG108)))</f>
        <v/>
      </c>
      <c r="N108" s="27">
        <f>IF(N(C108)=0,IF(B108="","",0),SUM(INDEX(Hourly!$M$2:$M$10001,AF108):INDEX(Hourly!$M$2:$M$10001,AG108)))</f>
        <v/>
      </c>
      <c r="O108" s="27">
        <f>IF(N(C108)=0,IF(B108="","",0),SUM(INDEX(Hourly!$N$2:$N$10001,AF108):INDEX(Hourly!$N$2:$N$10001,AG108)))</f>
        <v/>
      </c>
      <c r="P108" s="27">
        <f>IF(N(C108)=0,IF(B108="","",0),SUM(INDEX(Hourly!$P$2:$P$10001,AF108):INDEX(Hourly!$P$2:$P$10001,AG108)))</f>
        <v/>
      </c>
      <c r="Q108">
        <f>IF(L108=1,IF(M108&gt;event_min,1,0),0)</f>
        <v/>
      </c>
      <c r="R108">
        <f>IF(Q108=1,N(R107)+1,0)</f>
        <v/>
      </c>
      <c r="S108" s="27">
        <f>IF(Q108=1,N(S107)+M108,0)</f>
        <v/>
      </c>
      <c r="T108">
        <f>IF(R108=1,1,0)</f>
        <v/>
      </c>
      <c r="U108">
        <f>IF(AND(L108=1,ISNUMBER(F108)),IF(F108&gt;=hot_thr,1,0),0)</f>
        <v/>
      </c>
      <c r="V108">
        <f>IF(AND(L108=1,ISNUMBER(E108)),IF(E108&gt;=night_thr,1,0),0)</f>
        <v/>
      </c>
      <c r="X108" s="27">
        <f>IF(B108="","",IF(A108-1&gt;=1,INDEX($D$2:$D$421,A108-1),IF(cyclic="Yes",INDEX($D$2:$D$421,A108-1+n_days),"")))</f>
        <v/>
      </c>
      <c r="Y108" s="27">
        <f>IF(B108="","",IF(A108-2&gt;=1,INDEX($D$2:$D$421,A108-2),IF(cyclic="Yes",INDEX($D$2:$D$421,A108-2+n_days),"")))</f>
        <v/>
      </c>
      <c r="Z108" s="27">
        <f>IF(B108="","",IF(A108-3&gt;=1,INDEX($D$2:$D$421,A108-3),IF(cyclic="Yes",INDEX($D$2:$D$421,A108-3+n_days),"")))</f>
        <v/>
      </c>
      <c r="AA108" s="27">
        <f>IF(B108="","",IF(A108-4&gt;=1,INDEX($D$2:$D$421,A108-4),IF(cyclic="Yes",INDEX($D$2:$D$421,A108-4+n_days),"")))</f>
        <v/>
      </c>
      <c r="AB108" s="27">
        <f>IF(B108="","",IF(A108-5&gt;=1,INDEX($D$2:$D$421,A108-5),IF(cyclic="Yes",INDEX($D$2:$D$421,A108-5+n_days),"")))</f>
        <v/>
      </c>
      <c r="AC108" s="27">
        <f>IF(B108="","",IF(A108-6&gt;=1,INDEX($D$2:$D$421,A108-6),IF(cyclic="Yes",INDEX($D$2:$D$421,A108-6+n_days),"")))</f>
        <v/>
      </c>
      <c r="AD108" s="27">
        <f>IF(B108="","",IF(A108-7&gt;=1,INDEX($D$2:$D$421,A108-7),IF(cyclic="Yes",INDEX($D$2:$D$421,A108-7+n_days),"")))</f>
        <v/>
      </c>
      <c r="AF108">
        <f>IF(B108="","",IFERROR(MATCH(B108-0.5,INDEX(Hourly!$G$2:$G$10001,1):INDEX(Hourly!$G$2:$G$10001,n_rows),1),0)+1)</f>
        <v/>
      </c>
      <c r="AG108">
        <f>IF(B108="","",IFERROR(MATCH(B108,INDEX(Hourly!$G$2:$G$10001,1):INDEX(Hourly!$G$2:$G$10001,n_rows),1),0))</f>
        <v/>
      </c>
    </row>
    <row r="109">
      <c r="A109" t="n">
        <v>108</v>
      </c>
      <c r="B109" s="26">
        <f>IF(A109&lt;=n_days,first_day+A109-1,"")</f>
        <v/>
      </c>
      <c r="C109">
        <f>IF(B109="","",MAX(0,AG109-AF109+1))</f>
        <v/>
      </c>
      <c r="D109" s="27">
        <f>IF(B109="","",IF(C109&gt;=18,AVERAGE(INDEX(Hourly!$E$2:$E$10001,AF109):INDEX(Hourly!$E$2:$E$10001,AG109)),""))</f>
        <v/>
      </c>
      <c r="E109" s="27">
        <f>IF(OR(B109="",N(C109)=0),"",MIN(INDEX(Hourly!$E$2:$E$10001,AF109):INDEX(Hourly!$E$2:$E$10001,AG109)))</f>
        <v/>
      </c>
      <c r="F109" s="27">
        <f>IF(OR(B109="",N(C109)=0),"",MAX(INDEX(Hourly!$E$2:$E$10001,AF109):INDEX(Hourly!$E$2:$E$10001,AG109)))</f>
        <v/>
      </c>
      <c r="G109" s="27">
        <f>IF(E109="","",F109-E109)</f>
        <v/>
      </c>
      <c r="H109" s="27">
        <f>IF(B109="","",IF(COUNT(X109:AD109)=7,SUMPRODUCT(X109:AD109,rm_weights)/SUM(rm_weights),""))</f>
        <v/>
      </c>
      <c r="I109" s="27">
        <f>IF(B109="","",IF(trm_method="7-day approximation",H109,IF(AND(ISNUMBER(I108),ISNUMBER(D108)),(1-alpha)*D108+alpha*I108,H109)))</f>
        <v/>
      </c>
      <c r="J109" s="27">
        <f>IF(ISNUMBER(I109),0.33*IF(clamp_trm="Yes",MIN(MAX(I109,10),30),I109)+18.8,"")</f>
        <v/>
      </c>
      <c r="K109" s="27">
        <f>IF(J109="","",J109+cat_offset)</f>
        <v/>
      </c>
      <c r="L109">
        <f>IF(B109="","",IF(AND(MONTH(B109)*100+DAY(B109)&gt;=season_lo,MONTH(B109)*100+DAY(B109)&lt;=season_hi),1,0))</f>
        <v/>
      </c>
      <c r="M109" s="27">
        <f>IF(N(C109)=0,IF(B109="","",0),SUM(INDEX(Hourly!$L$2:$L$10001,AF109):INDEX(Hourly!$L$2:$L$10001,AG109)))</f>
        <v/>
      </c>
      <c r="N109" s="27">
        <f>IF(N(C109)=0,IF(B109="","",0),SUM(INDEX(Hourly!$M$2:$M$10001,AF109):INDEX(Hourly!$M$2:$M$10001,AG109)))</f>
        <v/>
      </c>
      <c r="O109" s="27">
        <f>IF(N(C109)=0,IF(B109="","",0),SUM(INDEX(Hourly!$N$2:$N$10001,AF109):INDEX(Hourly!$N$2:$N$10001,AG109)))</f>
        <v/>
      </c>
      <c r="P109" s="27">
        <f>IF(N(C109)=0,IF(B109="","",0),SUM(INDEX(Hourly!$P$2:$P$10001,AF109):INDEX(Hourly!$P$2:$P$10001,AG109)))</f>
        <v/>
      </c>
      <c r="Q109">
        <f>IF(L109=1,IF(M109&gt;event_min,1,0),0)</f>
        <v/>
      </c>
      <c r="R109">
        <f>IF(Q109=1,N(R108)+1,0)</f>
        <v/>
      </c>
      <c r="S109" s="27">
        <f>IF(Q109=1,N(S108)+M109,0)</f>
        <v/>
      </c>
      <c r="T109">
        <f>IF(R109=1,1,0)</f>
        <v/>
      </c>
      <c r="U109">
        <f>IF(AND(L109=1,ISNUMBER(F109)),IF(F109&gt;=hot_thr,1,0),0)</f>
        <v/>
      </c>
      <c r="V109">
        <f>IF(AND(L109=1,ISNUMBER(E109)),IF(E109&gt;=night_thr,1,0),0)</f>
        <v/>
      </c>
      <c r="X109" s="27">
        <f>IF(B109="","",IF(A109-1&gt;=1,INDEX($D$2:$D$421,A109-1),IF(cyclic="Yes",INDEX($D$2:$D$421,A109-1+n_days),"")))</f>
        <v/>
      </c>
      <c r="Y109" s="27">
        <f>IF(B109="","",IF(A109-2&gt;=1,INDEX($D$2:$D$421,A109-2),IF(cyclic="Yes",INDEX($D$2:$D$421,A109-2+n_days),"")))</f>
        <v/>
      </c>
      <c r="Z109" s="27">
        <f>IF(B109="","",IF(A109-3&gt;=1,INDEX($D$2:$D$421,A109-3),IF(cyclic="Yes",INDEX($D$2:$D$421,A109-3+n_days),"")))</f>
        <v/>
      </c>
      <c r="AA109" s="27">
        <f>IF(B109="","",IF(A109-4&gt;=1,INDEX($D$2:$D$421,A109-4),IF(cyclic="Yes",INDEX($D$2:$D$421,A109-4+n_days),"")))</f>
        <v/>
      </c>
      <c r="AB109" s="27">
        <f>IF(B109="","",IF(A109-5&gt;=1,INDEX($D$2:$D$421,A109-5),IF(cyclic="Yes",INDEX($D$2:$D$421,A109-5+n_days),"")))</f>
        <v/>
      </c>
      <c r="AC109" s="27">
        <f>IF(B109="","",IF(A109-6&gt;=1,INDEX($D$2:$D$421,A109-6),IF(cyclic="Yes",INDEX($D$2:$D$421,A109-6+n_days),"")))</f>
        <v/>
      </c>
      <c r="AD109" s="27">
        <f>IF(B109="","",IF(A109-7&gt;=1,INDEX($D$2:$D$421,A109-7),IF(cyclic="Yes",INDEX($D$2:$D$421,A109-7+n_days),"")))</f>
        <v/>
      </c>
      <c r="AF109">
        <f>IF(B109="","",IFERROR(MATCH(B109-0.5,INDEX(Hourly!$G$2:$G$10001,1):INDEX(Hourly!$G$2:$G$10001,n_rows),1),0)+1)</f>
        <v/>
      </c>
      <c r="AG109">
        <f>IF(B109="","",IFERROR(MATCH(B109,INDEX(Hourly!$G$2:$G$10001,1):INDEX(Hourly!$G$2:$G$10001,n_rows),1),0))</f>
        <v/>
      </c>
    </row>
    <row r="110">
      <c r="A110" t="n">
        <v>109</v>
      </c>
      <c r="B110" s="26">
        <f>IF(A110&lt;=n_days,first_day+A110-1,"")</f>
        <v/>
      </c>
      <c r="C110">
        <f>IF(B110="","",MAX(0,AG110-AF110+1))</f>
        <v/>
      </c>
      <c r="D110" s="27">
        <f>IF(B110="","",IF(C110&gt;=18,AVERAGE(INDEX(Hourly!$E$2:$E$10001,AF110):INDEX(Hourly!$E$2:$E$10001,AG110)),""))</f>
        <v/>
      </c>
      <c r="E110" s="27">
        <f>IF(OR(B110="",N(C110)=0),"",MIN(INDEX(Hourly!$E$2:$E$10001,AF110):INDEX(Hourly!$E$2:$E$10001,AG110)))</f>
        <v/>
      </c>
      <c r="F110" s="27">
        <f>IF(OR(B110="",N(C110)=0),"",MAX(INDEX(Hourly!$E$2:$E$10001,AF110):INDEX(Hourly!$E$2:$E$10001,AG110)))</f>
        <v/>
      </c>
      <c r="G110" s="27">
        <f>IF(E110="","",F110-E110)</f>
        <v/>
      </c>
      <c r="H110" s="27">
        <f>IF(B110="","",IF(COUNT(X110:AD110)=7,SUMPRODUCT(X110:AD110,rm_weights)/SUM(rm_weights),""))</f>
        <v/>
      </c>
      <c r="I110" s="27">
        <f>IF(B110="","",IF(trm_method="7-day approximation",H110,IF(AND(ISNUMBER(I109),ISNUMBER(D109)),(1-alpha)*D109+alpha*I109,H110)))</f>
        <v/>
      </c>
      <c r="J110" s="27">
        <f>IF(ISNUMBER(I110),0.33*IF(clamp_trm="Yes",MIN(MAX(I110,10),30),I110)+18.8,"")</f>
        <v/>
      </c>
      <c r="K110" s="27">
        <f>IF(J110="","",J110+cat_offset)</f>
        <v/>
      </c>
      <c r="L110">
        <f>IF(B110="","",IF(AND(MONTH(B110)*100+DAY(B110)&gt;=season_lo,MONTH(B110)*100+DAY(B110)&lt;=season_hi),1,0))</f>
        <v/>
      </c>
      <c r="M110" s="27">
        <f>IF(N(C110)=0,IF(B110="","",0),SUM(INDEX(Hourly!$L$2:$L$10001,AF110):INDEX(Hourly!$L$2:$L$10001,AG110)))</f>
        <v/>
      </c>
      <c r="N110" s="27">
        <f>IF(N(C110)=0,IF(B110="","",0),SUM(INDEX(Hourly!$M$2:$M$10001,AF110):INDEX(Hourly!$M$2:$M$10001,AG110)))</f>
        <v/>
      </c>
      <c r="O110" s="27">
        <f>IF(N(C110)=0,IF(B110="","",0),SUM(INDEX(Hourly!$N$2:$N$10001,AF110):INDEX(Hourly!$N$2:$N$10001,AG110)))</f>
        <v/>
      </c>
      <c r="P110" s="27">
        <f>IF(N(C110)=0,IF(B110="","",0),SUM(INDEX(Hourly!$P$2:$P$10001,AF110):INDEX(Hourly!$P$2:$P$10001,AG110)))</f>
        <v/>
      </c>
      <c r="Q110">
        <f>IF(L110=1,IF(M110&gt;event_min,1,0),0)</f>
        <v/>
      </c>
      <c r="R110">
        <f>IF(Q110=1,N(R109)+1,0)</f>
        <v/>
      </c>
      <c r="S110" s="27">
        <f>IF(Q110=1,N(S109)+M110,0)</f>
        <v/>
      </c>
      <c r="T110">
        <f>IF(R110=1,1,0)</f>
        <v/>
      </c>
      <c r="U110">
        <f>IF(AND(L110=1,ISNUMBER(F110)),IF(F110&gt;=hot_thr,1,0),0)</f>
        <v/>
      </c>
      <c r="V110">
        <f>IF(AND(L110=1,ISNUMBER(E110)),IF(E110&gt;=night_thr,1,0),0)</f>
        <v/>
      </c>
      <c r="X110" s="27">
        <f>IF(B110="","",IF(A110-1&gt;=1,INDEX($D$2:$D$421,A110-1),IF(cyclic="Yes",INDEX($D$2:$D$421,A110-1+n_days),"")))</f>
        <v/>
      </c>
      <c r="Y110" s="27">
        <f>IF(B110="","",IF(A110-2&gt;=1,INDEX($D$2:$D$421,A110-2),IF(cyclic="Yes",INDEX($D$2:$D$421,A110-2+n_days),"")))</f>
        <v/>
      </c>
      <c r="Z110" s="27">
        <f>IF(B110="","",IF(A110-3&gt;=1,INDEX($D$2:$D$421,A110-3),IF(cyclic="Yes",INDEX($D$2:$D$421,A110-3+n_days),"")))</f>
        <v/>
      </c>
      <c r="AA110" s="27">
        <f>IF(B110="","",IF(A110-4&gt;=1,INDEX($D$2:$D$421,A110-4),IF(cyclic="Yes",INDEX($D$2:$D$421,A110-4+n_days),"")))</f>
        <v/>
      </c>
      <c r="AB110" s="27">
        <f>IF(B110="","",IF(A110-5&gt;=1,INDEX($D$2:$D$421,A110-5),IF(cyclic="Yes",INDEX($D$2:$D$421,A110-5+n_days),"")))</f>
        <v/>
      </c>
      <c r="AC110" s="27">
        <f>IF(B110="","",IF(A110-6&gt;=1,INDEX($D$2:$D$421,A110-6),IF(cyclic="Yes",INDEX($D$2:$D$421,A110-6+n_days),"")))</f>
        <v/>
      </c>
      <c r="AD110" s="27">
        <f>IF(B110="","",IF(A110-7&gt;=1,INDEX($D$2:$D$421,A110-7),IF(cyclic="Yes",INDEX($D$2:$D$421,A110-7+n_days),"")))</f>
        <v/>
      </c>
      <c r="AF110">
        <f>IF(B110="","",IFERROR(MATCH(B110-0.5,INDEX(Hourly!$G$2:$G$10001,1):INDEX(Hourly!$G$2:$G$10001,n_rows),1),0)+1)</f>
        <v/>
      </c>
      <c r="AG110">
        <f>IF(B110="","",IFERROR(MATCH(B110,INDEX(Hourly!$G$2:$G$10001,1):INDEX(Hourly!$G$2:$G$10001,n_rows),1),0))</f>
        <v/>
      </c>
    </row>
    <row r="111">
      <c r="A111" t="n">
        <v>110</v>
      </c>
      <c r="B111" s="26">
        <f>IF(A111&lt;=n_days,first_day+A111-1,"")</f>
        <v/>
      </c>
      <c r="C111">
        <f>IF(B111="","",MAX(0,AG111-AF111+1))</f>
        <v/>
      </c>
      <c r="D111" s="27">
        <f>IF(B111="","",IF(C111&gt;=18,AVERAGE(INDEX(Hourly!$E$2:$E$10001,AF111):INDEX(Hourly!$E$2:$E$10001,AG111)),""))</f>
        <v/>
      </c>
      <c r="E111" s="27">
        <f>IF(OR(B111="",N(C111)=0),"",MIN(INDEX(Hourly!$E$2:$E$10001,AF111):INDEX(Hourly!$E$2:$E$10001,AG111)))</f>
        <v/>
      </c>
      <c r="F111" s="27">
        <f>IF(OR(B111="",N(C111)=0),"",MAX(INDEX(Hourly!$E$2:$E$10001,AF111):INDEX(Hourly!$E$2:$E$10001,AG111)))</f>
        <v/>
      </c>
      <c r="G111" s="27">
        <f>IF(E111="","",F111-E111)</f>
        <v/>
      </c>
      <c r="H111" s="27">
        <f>IF(B111="","",IF(COUNT(X111:AD111)=7,SUMPRODUCT(X111:AD111,rm_weights)/SUM(rm_weights),""))</f>
        <v/>
      </c>
      <c r="I111" s="27">
        <f>IF(B111="","",IF(trm_method="7-day approximation",H111,IF(AND(ISNUMBER(I110),ISNUMBER(D110)),(1-alpha)*D110+alpha*I110,H111)))</f>
        <v/>
      </c>
      <c r="J111" s="27">
        <f>IF(ISNUMBER(I111),0.33*IF(clamp_trm="Yes",MIN(MAX(I111,10),30),I111)+18.8,"")</f>
        <v/>
      </c>
      <c r="K111" s="27">
        <f>IF(J111="","",J111+cat_offset)</f>
        <v/>
      </c>
      <c r="L111">
        <f>IF(B111="","",IF(AND(MONTH(B111)*100+DAY(B111)&gt;=season_lo,MONTH(B111)*100+DAY(B111)&lt;=season_hi),1,0))</f>
        <v/>
      </c>
      <c r="M111" s="27">
        <f>IF(N(C111)=0,IF(B111="","",0),SUM(INDEX(Hourly!$L$2:$L$10001,AF111):INDEX(Hourly!$L$2:$L$10001,AG111)))</f>
        <v/>
      </c>
      <c r="N111" s="27">
        <f>IF(N(C111)=0,IF(B111="","",0),SUM(INDEX(Hourly!$M$2:$M$10001,AF111):INDEX(Hourly!$M$2:$M$10001,AG111)))</f>
        <v/>
      </c>
      <c r="O111" s="27">
        <f>IF(N(C111)=0,IF(B111="","",0),SUM(INDEX(Hourly!$N$2:$N$10001,AF111):INDEX(Hourly!$N$2:$N$10001,AG111)))</f>
        <v/>
      </c>
      <c r="P111" s="27">
        <f>IF(N(C111)=0,IF(B111="","",0),SUM(INDEX(Hourly!$P$2:$P$10001,AF111):INDEX(Hourly!$P$2:$P$10001,AG111)))</f>
        <v/>
      </c>
      <c r="Q111">
        <f>IF(L111=1,IF(M111&gt;event_min,1,0),0)</f>
        <v/>
      </c>
      <c r="R111">
        <f>IF(Q111=1,N(R110)+1,0)</f>
        <v/>
      </c>
      <c r="S111" s="27">
        <f>IF(Q111=1,N(S110)+M111,0)</f>
        <v/>
      </c>
      <c r="T111">
        <f>IF(R111=1,1,0)</f>
        <v/>
      </c>
      <c r="U111">
        <f>IF(AND(L111=1,ISNUMBER(F111)),IF(F111&gt;=hot_thr,1,0),0)</f>
        <v/>
      </c>
      <c r="V111">
        <f>IF(AND(L111=1,ISNUMBER(E111)),IF(E111&gt;=night_thr,1,0),0)</f>
        <v/>
      </c>
      <c r="X111" s="27">
        <f>IF(B111="","",IF(A111-1&gt;=1,INDEX($D$2:$D$421,A111-1),IF(cyclic="Yes",INDEX($D$2:$D$421,A111-1+n_days),"")))</f>
        <v/>
      </c>
      <c r="Y111" s="27">
        <f>IF(B111="","",IF(A111-2&gt;=1,INDEX($D$2:$D$421,A111-2),IF(cyclic="Yes",INDEX($D$2:$D$421,A111-2+n_days),"")))</f>
        <v/>
      </c>
      <c r="Z111" s="27">
        <f>IF(B111="","",IF(A111-3&gt;=1,INDEX($D$2:$D$421,A111-3),IF(cyclic="Yes",INDEX($D$2:$D$421,A111-3+n_days),"")))</f>
        <v/>
      </c>
      <c r="AA111" s="27">
        <f>IF(B111="","",IF(A111-4&gt;=1,INDEX($D$2:$D$421,A111-4),IF(cyclic="Yes",INDEX($D$2:$D$421,A111-4+n_days),"")))</f>
        <v/>
      </c>
      <c r="AB111" s="27">
        <f>IF(B111="","",IF(A111-5&gt;=1,INDEX($D$2:$D$421,A111-5),IF(cyclic="Yes",INDEX($D$2:$D$421,A111-5+n_days),"")))</f>
        <v/>
      </c>
      <c r="AC111" s="27">
        <f>IF(B111="","",IF(A111-6&gt;=1,INDEX($D$2:$D$421,A111-6),IF(cyclic="Yes",INDEX($D$2:$D$421,A111-6+n_days),"")))</f>
        <v/>
      </c>
      <c r="AD111" s="27">
        <f>IF(B111="","",IF(A111-7&gt;=1,INDEX($D$2:$D$421,A111-7),IF(cyclic="Yes",INDEX($D$2:$D$421,A111-7+n_days),"")))</f>
        <v/>
      </c>
      <c r="AF111">
        <f>IF(B111="","",IFERROR(MATCH(B111-0.5,INDEX(Hourly!$G$2:$G$10001,1):INDEX(Hourly!$G$2:$G$10001,n_rows),1),0)+1)</f>
        <v/>
      </c>
      <c r="AG111">
        <f>IF(B111="","",IFERROR(MATCH(B111,INDEX(Hourly!$G$2:$G$10001,1):INDEX(Hourly!$G$2:$G$10001,n_rows),1),0))</f>
        <v/>
      </c>
    </row>
    <row r="112">
      <c r="A112" t="n">
        <v>111</v>
      </c>
      <c r="B112" s="26">
        <f>IF(A112&lt;=n_days,first_day+A112-1,"")</f>
        <v/>
      </c>
      <c r="C112">
        <f>IF(B112="","",MAX(0,AG112-AF112+1))</f>
        <v/>
      </c>
      <c r="D112" s="27">
        <f>IF(B112="","",IF(C112&gt;=18,AVERAGE(INDEX(Hourly!$E$2:$E$10001,AF112):INDEX(Hourly!$E$2:$E$10001,AG112)),""))</f>
        <v/>
      </c>
      <c r="E112" s="27">
        <f>IF(OR(B112="",N(C112)=0),"",MIN(INDEX(Hourly!$E$2:$E$10001,AF112):INDEX(Hourly!$E$2:$E$10001,AG112)))</f>
        <v/>
      </c>
      <c r="F112" s="27">
        <f>IF(OR(B112="",N(C112)=0),"",MAX(INDEX(Hourly!$E$2:$E$10001,AF112):INDEX(Hourly!$E$2:$E$10001,AG112)))</f>
        <v/>
      </c>
      <c r="G112" s="27">
        <f>IF(E112="","",F112-E112)</f>
        <v/>
      </c>
      <c r="H112" s="27">
        <f>IF(B112="","",IF(COUNT(X112:AD112)=7,SUMPRODUCT(X112:AD112,rm_weights)/SUM(rm_weights),""))</f>
        <v/>
      </c>
      <c r="I112" s="27">
        <f>IF(B112="","",IF(trm_method="7-day approximation",H112,IF(AND(ISNUMBER(I111),ISNUMBER(D111)),(1-alpha)*D111+alpha*I111,H112)))</f>
        <v/>
      </c>
      <c r="J112" s="27">
        <f>IF(ISNUMBER(I112),0.33*IF(clamp_trm="Yes",MIN(MAX(I112,10),30),I112)+18.8,"")</f>
        <v/>
      </c>
      <c r="K112" s="27">
        <f>IF(J112="","",J112+cat_offset)</f>
        <v/>
      </c>
      <c r="L112">
        <f>IF(B112="","",IF(AND(MONTH(B112)*100+DAY(B112)&gt;=season_lo,MONTH(B112)*100+DAY(B112)&lt;=season_hi),1,0))</f>
        <v/>
      </c>
      <c r="M112" s="27">
        <f>IF(N(C112)=0,IF(B112="","",0),SUM(INDEX(Hourly!$L$2:$L$10001,AF112):INDEX(Hourly!$L$2:$L$10001,AG112)))</f>
        <v/>
      </c>
      <c r="N112" s="27">
        <f>IF(N(C112)=0,IF(B112="","",0),SUM(INDEX(Hourly!$M$2:$M$10001,AF112):INDEX(Hourly!$M$2:$M$10001,AG112)))</f>
        <v/>
      </c>
      <c r="O112" s="27">
        <f>IF(N(C112)=0,IF(B112="","",0),SUM(INDEX(Hourly!$N$2:$N$10001,AF112):INDEX(Hourly!$N$2:$N$10001,AG112)))</f>
        <v/>
      </c>
      <c r="P112" s="27">
        <f>IF(N(C112)=0,IF(B112="","",0),SUM(INDEX(Hourly!$P$2:$P$10001,AF112):INDEX(Hourly!$P$2:$P$10001,AG112)))</f>
        <v/>
      </c>
      <c r="Q112">
        <f>IF(L112=1,IF(M112&gt;event_min,1,0),0)</f>
        <v/>
      </c>
      <c r="R112">
        <f>IF(Q112=1,N(R111)+1,0)</f>
        <v/>
      </c>
      <c r="S112" s="27">
        <f>IF(Q112=1,N(S111)+M112,0)</f>
        <v/>
      </c>
      <c r="T112">
        <f>IF(R112=1,1,0)</f>
        <v/>
      </c>
      <c r="U112">
        <f>IF(AND(L112=1,ISNUMBER(F112)),IF(F112&gt;=hot_thr,1,0),0)</f>
        <v/>
      </c>
      <c r="V112">
        <f>IF(AND(L112=1,ISNUMBER(E112)),IF(E112&gt;=night_thr,1,0),0)</f>
        <v/>
      </c>
      <c r="X112" s="27">
        <f>IF(B112="","",IF(A112-1&gt;=1,INDEX($D$2:$D$421,A112-1),IF(cyclic="Yes",INDEX($D$2:$D$421,A112-1+n_days),"")))</f>
        <v/>
      </c>
      <c r="Y112" s="27">
        <f>IF(B112="","",IF(A112-2&gt;=1,INDEX($D$2:$D$421,A112-2),IF(cyclic="Yes",INDEX($D$2:$D$421,A112-2+n_days),"")))</f>
        <v/>
      </c>
      <c r="Z112" s="27">
        <f>IF(B112="","",IF(A112-3&gt;=1,INDEX($D$2:$D$421,A112-3),IF(cyclic="Yes",INDEX($D$2:$D$421,A112-3+n_days),"")))</f>
        <v/>
      </c>
      <c r="AA112" s="27">
        <f>IF(B112="","",IF(A112-4&gt;=1,INDEX($D$2:$D$421,A112-4),IF(cyclic="Yes",INDEX($D$2:$D$421,A112-4+n_days),"")))</f>
        <v/>
      </c>
      <c r="AB112" s="27">
        <f>IF(B112="","",IF(A112-5&gt;=1,INDEX($D$2:$D$421,A112-5),IF(cyclic="Yes",INDEX($D$2:$D$421,A112-5+n_days),"")))</f>
        <v/>
      </c>
      <c r="AC112" s="27">
        <f>IF(B112="","",IF(A112-6&gt;=1,INDEX($D$2:$D$421,A112-6),IF(cyclic="Yes",INDEX($D$2:$D$421,A112-6+n_days),"")))</f>
        <v/>
      </c>
      <c r="AD112" s="27">
        <f>IF(B112="","",IF(A112-7&gt;=1,INDEX($D$2:$D$421,A112-7),IF(cyclic="Yes",INDEX($D$2:$D$421,A112-7+n_days),"")))</f>
        <v/>
      </c>
      <c r="AF112">
        <f>IF(B112="","",IFERROR(MATCH(B112-0.5,INDEX(Hourly!$G$2:$G$10001,1):INDEX(Hourly!$G$2:$G$10001,n_rows),1),0)+1)</f>
        <v/>
      </c>
      <c r="AG112">
        <f>IF(B112="","",IFERROR(MATCH(B112,INDEX(Hourly!$G$2:$G$10001,1):INDEX(Hourly!$G$2:$G$10001,n_rows),1),0))</f>
        <v/>
      </c>
    </row>
    <row r="113">
      <c r="A113" t="n">
        <v>112</v>
      </c>
      <c r="B113" s="26">
        <f>IF(A113&lt;=n_days,first_day+A113-1,"")</f>
        <v/>
      </c>
      <c r="C113">
        <f>IF(B113="","",MAX(0,AG113-AF113+1))</f>
        <v/>
      </c>
      <c r="D113" s="27">
        <f>IF(B113="","",IF(C113&gt;=18,AVERAGE(INDEX(Hourly!$E$2:$E$10001,AF113):INDEX(Hourly!$E$2:$E$10001,AG113)),""))</f>
        <v/>
      </c>
      <c r="E113" s="27">
        <f>IF(OR(B113="",N(C113)=0),"",MIN(INDEX(Hourly!$E$2:$E$10001,AF113):INDEX(Hourly!$E$2:$E$10001,AG113)))</f>
        <v/>
      </c>
      <c r="F113" s="27">
        <f>IF(OR(B113="",N(C113)=0),"",MAX(INDEX(Hourly!$E$2:$E$10001,AF113):INDEX(Hourly!$E$2:$E$10001,AG113)))</f>
        <v/>
      </c>
      <c r="G113" s="27">
        <f>IF(E113="","",F113-E113)</f>
        <v/>
      </c>
      <c r="H113" s="27">
        <f>IF(B113="","",IF(COUNT(X113:AD113)=7,SUMPRODUCT(X113:AD113,rm_weights)/SUM(rm_weights),""))</f>
        <v/>
      </c>
      <c r="I113" s="27">
        <f>IF(B113="","",IF(trm_method="7-day approximation",H113,IF(AND(ISNUMBER(I112),ISNUMBER(D112)),(1-alpha)*D112+alpha*I112,H113)))</f>
        <v/>
      </c>
      <c r="J113" s="27">
        <f>IF(ISNUMBER(I113),0.33*IF(clamp_trm="Yes",MIN(MAX(I113,10),30),I113)+18.8,"")</f>
        <v/>
      </c>
      <c r="K113" s="27">
        <f>IF(J113="","",J113+cat_offset)</f>
        <v/>
      </c>
      <c r="L113">
        <f>IF(B113="","",IF(AND(MONTH(B113)*100+DAY(B113)&gt;=season_lo,MONTH(B113)*100+DAY(B113)&lt;=season_hi),1,0))</f>
        <v/>
      </c>
      <c r="M113" s="27">
        <f>IF(N(C113)=0,IF(B113="","",0),SUM(INDEX(Hourly!$L$2:$L$10001,AF113):INDEX(Hourly!$L$2:$L$10001,AG113)))</f>
        <v/>
      </c>
      <c r="N113" s="27">
        <f>IF(N(C113)=0,IF(B113="","",0),SUM(INDEX(Hourly!$M$2:$M$10001,AF113):INDEX(Hourly!$M$2:$M$10001,AG113)))</f>
        <v/>
      </c>
      <c r="O113" s="27">
        <f>IF(N(C113)=0,IF(B113="","",0),SUM(INDEX(Hourly!$N$2:$N$10001,AF113):INDEX(Hourly!$N$2:$N$10001,AG113)))</f>
        <v/>
      </c>
      <c r="P113" s="27">
        <f>IF(N(C113)=0,IF(B113="","",0),SUM(INDEX(Hourly!$P$2:$P$10001,AF113):INDEX(Hourly!$P$2:$P$10001,AG113)))</f>
        <v/>
      </c>
      <c r="Q113">
        <f>IF(L113=1,IF(M113&gt;event_min,1,0),0)</f>
        <v/>
      </c>
      <c r="R113">
        <f>IF(Q113=1,N(R112)+1,0)</f>
        <v/>
      </c>
      <c r="S113" s="27">
        <f>IF(Q113=1,N(S112)+M113,0)</f>
        <v/>
      </c>
      <c r="T113">
        <f>IF(R113=1,1,0)</f>
        <v/>
      </c>
      <c r="U113">
        <f>IF(AND(L113=1,ISNUMBER(F113)),IF(F113&gt;=hot_thr,1,0),0)</f>
        <v/>
      </c>
      <c r="V113">
        <f>IF(AND(L113=1,ISNUMBER(E113)),IF(E113&gt;=night_thr,1,0),0)</f>
        <v/>
      </c>
      <c r="X113" s="27">
        <f>IF(B113="","",IF(A113-1&gt;=1,INDEX($D$2:$D$421,A113-1),IF(cyclic="Yes",INDEX($D$2:$D$421,A113-1+n_days),"")))</f>
        <v/>
      </c>
      <c r="Y113" s="27">
        <f>IF(B113="","",IF(A113-2&gt;=1,INDEX($D$2:$D$421,A113-2),IF(cyclic="Yes",INDEX($D$2:$D$421,A113-2+n_days),"")))</f>
        <v/>
      </c>
      <c r="Z113" s="27">
        <f>IF(B113="","",IF(A113-3&gt;=1,INDEX($D$2:$D$421,A113-3),IF(cyclic="Yes",INDEX($D$2:$D$421,A113-3+n_days),"")))</f>
        <v/>
      </c>
      <c r="AA113" s="27">
        <f>IF(B113="","",IF(A113-4&gt;=1,INDEX($D$2:$D$421,A113-4),IF(cyclic="Yes",INDEX($D$2:$D$421,A113-4+n_days),"")))</f>
        <v/>
      </c>
      <c r="AB113" s="27">
        <f>IF(B113="","",IF(A113-5&gt;=1,INDEX($D$2:$D$421,A113-5),IF(cyclic="Yes",INDEX($D$2:$D$421,A113-5+n_days),"")))</f>
        <v/>
      </c>
      <c r="AC113" s="27">
        <f>IF(B113="","",IF(A113-6&gt;=1,INDEX($D$2:$D$421,A113-6),IF(cyclic="Yes",INDEX($D$2:$D$421,A113-6+n_days),"")))</f>
        <v/>
      </c>
      <c r="AD113" s="27">
        <f>IF(B113="","",IF(A113-7&gt;=1,INDEX($D$2:$D$421,A113-7),IF(cyclic="Yes",INDEX($D$2:$D$421,A113-7+n_days),"")))</f>
        <v/>
      </c>
      <c r="AF113">
        <f>IF(B113="","",IFERROR(MATCH(B113-0.5,INDEX(Hourly!$G$2:$G$10001,1):INDEX(Hourly!$G$2:$G$10001,n_rows),1),0)+1)</f>
        <v/>
      </c>
      <c r="AG113">
        <f>IF(B113="","",IFERROR(MATCH(B113,INDEX(Hourly!$G$2:$G$10001,1):INDEX(Hourly!$G$2:$G$10001,n_rows),1),0))</f>
        <v/>
      </c>
    </row>
    <row r="114">
      <c r="A114" t="n">
        <v>113</v>
      </c>
      <c r="B114" s="26">
        <f>IF(A114&lt;=n_days,first_day+A114-1,"")</f>
        <v/>
      </c>
      <c r="C114">
        <f>IF(B114="","",MAX(0,AG114-AF114+1))</f>
        <v/>
      </c>
      <c r="D114" s="27">
        <f>IF(B114="","",IF(C114&gt;=18,AVERAGE(INDEX(Hourly!$E$2:$E$10001,AF114):INDEX(Hourly!$E$2:$E$10001,AG114)),""))</f>
        <v/>
      </c>
      <c r="E114" s="27">
        <f>IF(OR(B114="",N(C114)=0),"",MIN(INDEX(Hourly!$E$2:$E$10001,AF114):INDEX(Hourly!$E$2:$E$10001,AG114)))</f>
        <v/>
      </c>
      <c r="F114" s="27">
        <f>IF(OR(B114="",N(C114)=0),"",MAX(INDEX(Hourly!$E$2:$E$10001,AF114):INDEX(Hourly!$E$2:$E$10001,AG114)))</f>
        <v/>
      </c>
      <c r="G114" s="27">
        <f>IF(E114="","",F114-E114)</f>
        <v/>
      </c>
      <c r="H114" s="27">
        <f>IF(B114="","",IF(COUNT(X114:AD114)=7,SUMPRODUCT(X114:AD114,rm_weights)/SUM(rm_weights),""))</f>
        <v/>
      </c>
      <c r="I114" s="27">
        <f>IF(B114="","",IF(trm_method="7-day approximation",H114,IF(AND(ISNUMBER(I113),ISNUMBER(D113)),(1-alpha)*D113+alpha*I113,H114)))</f>
        <v/>
      </c>
      <c r="J114" s="27">
        <f>IF(ISNUMBER(I114),0.33*IF(clamp_trm="Yes",MIN(MAX(I114,10),30),I114)+18.8,"")</f>
        <v/>
      </c>
      <c r="K114" s="27">
        <f>IF(J114="","",J114+cat_offset)</f>
        <v/>
      </c>
      <c r="L114">
        <f>IF(B114="","",IF(AND(MONTH(B114)*100+DAY(B114)&gt;=season_lo,MONTH(B114)*100+DAY(B114)&lt;=season_hi),1,0))</f>
        <v/>
      </c>
      <c r="M114" s="27">
        <f>IF(N(C114)=0,IF(B114="","",0),SUM(INDEX(Hourly!$L$2:$L$10001,AF114):INDEX(Hourly!$L$2:$L$10001,AG114)))</f>
        <v/>
      </c>
      <c r="N114" s="27">
        <f>IF(N(C114)=0,IF(B114="","",0),SUM(INDEX(Hourly!$M$2:$M$10001,AF114):INDEX(Hourly!$M$2:$M$10001,AG114)))</f>
        <v/>
      </c>
      <c r="O114" s="27">
        <f>IF(N(C114)=0,IF(B114="","",0),SUM(INDEX(Hourly!$N$2:$N$10001,AF114):INDEX(Hourly!$N$2:$N$10001,AG114)))</f>
        <v/>
      </c>
      <c r="P114" s="27">
        <f>IF(N(C114)=0,IF(B114="","",0),SUM(INDEX(Hourly!$P$2:$P$10001,AF114):INDEX(Hourly!$P$2:$P$10001,AG114)))</f>
        <v/>
      </c>
      <c r="Q114">
        <f>IF(L114=1,IF(M114&gt;event_min,1,0),0)</f>
        <v/>
      </c>
      <c r="R114">
        <f>IF(Q114=1,N(R113)+1,0)</f>
        <v/>
      </c>
      <c r="S114" s="27">
        <f>IF(Q114=1,N(S113)+M114,0)</f>
        <v/>
      </c>
      <c r="T114">
        <f>IF(R114=1,1,0)</f>
        <v/>
      </c>
      <c r="U114">
        <f>IF(AND(L114=1,ISNUMBER(F114)),IF(F114&gt;=hot_thr,1,0),0)</f>
        <v/>
      </c>
      <c r="V114">
        <f>IF(AND(L114=1,ISNUMBER(E114)),IF(E114&gt;=night_thr,1,0),0)</f>
        <v/>
      </c>
      <c r="X114" s="27">
        <f>IF(B114="","",IF(A114-1&gt;=1,INDEX($D$2:$D$421,A114-1),IF(cyclic="Yes",INDEX($D$2:$D$421,A114-1+n_days),"")))</f>
        <v/>
      </c>
      <c r="Y114" s="27">
        <f>IF(B114="","",IF(A114-2&gt;=1,INDEX($D$2:$D$421,A114-2),IF(cyclic="Yes",INDEX($D$2:$D$421,A114-2+n_days),"")))</f>
        <v/>
      </c>
      <c r="Z114" s="27">
        <f>IF(B114="","",IF(A114-3&gt;=1,INDEX($D$2:$D$421,A114-3),IF(cyclic="Yes",INDEX($D$2:$D$421,A114-3+n_days),"")))</f>
        <v/>
      </c>
      <c r="AA114" s="27">
        <f>IF(B114="","",IF(A114-4&gt;=1,INDEX($D$2:$D$421,A114-4),IF(cyclic="Yes",INDEX($D$2:$D$421,A114-4+n_days),"")))</f>
        <v/>
      </c>
      <c r="AB114" s="27">
        <f>IF(B114="","",IF(A114-5&gt;=1,INDEX($D$2:$D$421,A114-5),IF(cyclic="Yes",INDEX($D$2:$D$421,A114-5+n_days),"")))</f>
        <v/>
      </c>
      <c r="AC114" s="27">
        <f>IF(B114="","",IF(A114-6&gt;=1,INDEX($D$2:$D$421,A114-6),IF(cyclic="Yes",INDEX($D$2:$D$421,A114-6+n_days),"")))</f>
        <v/>
      </c>
      <c r="AD114" s="27">
        <f>IF(B114="","",IF(A114-7&gt;=1,INDEX($D$2:$D$421,A114-7),IF(cyclic="Yes",INDEX($D$2:$D$421,A114-7+n_days),"")))</f>
        <v/>
      </c>
      <c r="AF114">
        <f>IF(B114="","",IFERROR(MATCH(B114-0.5,INDEX(Hourly!$G$2:$G$10001,1):INDEX(Hourly!$G$2:$G$10001,n_rows),1),0)+1)</f>
        <v/>
      </c>
      <c r="AG114">
        <f>IF(B114="","",IFERROR(MATCH(B114,INDEX(Hourly!$G$2:$G$10001,1):INDEX(Hourly!$G$2:$G$10001,n_rows),1),0))</f>
        <v/>
      </c>
    </row>
    <row r="115">
      <c r="A115" t="n">
        <v>114</v>
      </c>
      <c r="B115" s="26">
        <f>IF(A115&lt;=n_days,first_day+A115-1,"")</f>
        <v/>
      </c>
      <c r="C115">
        <f>IF(B115="","",MAX(0,AG115-AF115+1))</f>
        <v/>
      </c>
      <c r="D115" s="27">
        <f>IF(B115="","",IF(C115&gt;=18,AVERAGE(INDEX(Hourly!$E$2:$E$10001,AF115):INDEX(Hourly!$E$2:$E$10001,AG115)),""))</f>
        <v/>
      </c>
      <c r="E115" s="27">
        <f>IF(OR(B115="",N(C115)=0),"",MIN(INDEX(Hourly!$E$2:$E$10001,AF115):INDEX(Hourly!$E$2:$E$10001,AG115)))</f>
        <v/>
      </c>
      <c r="F115" s="27">
        <f>IF(OR(B115="",N(C115)=0),"",MAX(INDEX(Hourly!$E$2:$E$10001,AF115):INDEX(Hourly!$E$2:$E$10001,AG115)))</f>
        <v/>
      </c>
      <c r="G115" s="27">
        <f>IF(E115="","",F115-E115)</f>
        <v/>
      </c>
      <c r="H115" s="27">
        <f>IF(B115="","",IF(COUNT(X115:AD115)=7,SUMPRODUCT(X115:AD115,rm_weights)/SUM(rm_weights),""))</f>
        <v/>
      </c>
      <c r="I115" s="27">
        <f>IF(B115="","",IF(trm_method="7-day approximation",H115,IF(AND(ISNUMBER(I114),ISNUMBER(D114)),(1-alpha)*D114+alpha*I114,H115)))</f>
        <v/>
      </c>
      <c r="J115" s="27">
        <f>IF(ISNUMBER(I115),0.33*IF(clamp_trm="Yes",MIN(MAX(I115,10),30),I115)+18.8,"")</f>
        <v/>
      </c>
      <c r="K115" s="27">
        <f>IF(J115="","",J115+cat_offset)</f>
        <v/>
      </c>
      <c r="L115">
        <f>IF(B115="","",IF(AND(MONTH(B115)*100+DAY(B115)&gt;=season_lo,MONTH(B115)*100+DAY(B115)&lt;=season_hi),1,0))</f>
        <v/>
      </c>
      <c r="M115" s="27">
        <f>IF(N(C115)=0,IF(B115="","",0),SUM(INDEX(Hourly!$L$2:$L$10001,AF115):INDEX(Hourly!$L$2:$L$10001,AG115)))</f>
        <v/>
      </c>
      <c r="N115" s="27">
        <f>IF(N(C115)=0,IF(B115="","",0),SUM(INDEX(Hourly!$M$2:$M$10001,AF115):INDEX(Hourly!$M$2:$M$10001,AG115)))</f>
        <v/>
      </c>
      <c r="O115" s="27">
        <f>IF(N(C115)=0,IF(B115="","",0),SUM(INDEX(Hourly!$N$2:$N$10001,AF115):INDEX(Hourly!$N$2:$N$10001,AG115)))</f>
        <v/>
      </c>
      <c r="P115" s="27">
        <f>IF(N(C115)=0,IF(B115="","",0),SUM(INDEX(Hourly!$P$2:$P$10001,AF115):INDEX(Hourly!$P$2:$P$10001,AG115)))</f>
        <v/>
      </c>
      <c r="Q115">
        <f>IF(L115=1,IF(M115&gt;event_min,1,0),0)</f>
        <v/>
      </c>
      <c r="R115">
        <f>IF(Q115=1,N(R114)+1,0)</f>
        <v/>
      </c>
      <c r="S115" s="27">
        <f>IF(Q115=1,N(S114)+M115,0)</f>
        <v/>
      </c>
      <c r="T115">
        <f>IF(R115=1,1,0)</f>
        <v/>
      </c>
      <c r="U115">
        <f>IF(AND(L115=1,ISNUMBER(F115)),IF(F115&gt;=hot_thr,1,0),0)</f>
        <v/>
      </c>
      <c r="V115">
        <f>IF(AND(L115=1,ISNUMBER(E115)),IF(E115&gt;=night_thr,1,0),0)</f>
        <v/>
      </c>
      <c r="X115" s="27">
        <f>IF(B115="","",IF(A115-1&gt;=1,INDEX($D$2:$D$421,A115-1),IF(cyclic="Yes",INDEX($D$2:$D$421,A115-1+n_days),"")))</f>
        <v/>
      </c>
      <c r="Y115" s="27">
        <f>IF(B115="","",IF(A115-2&gt;=1,INDEX($D$2:$D$421,A115-2),IF(cyclic="Yes",INDEX($D$2:$D$421,A115-2+n_days),"")))</f>
        <v/>
      </c>
      <c r="Z115" s="27">
        <f>IF(B115="","",IF(A115-3&gt;=1,INDEX($D$2:$D$421,A115-3),IF(cyclic="Yes",INDEX($D$2:$D$421,A115-3+n_days),"")))</f>
        <v/>
      </c>
      <c r="AA115" s="27">
        <f>IF(B115="","",IF(A115-4&gt;=1,INDEX($D$2:$D$421,A115-4),IF(cyclic="Yes",INDEX($D$2:$D$421,A115-4+n_days),"")))</f>
        <v/>
      </c>
      <c r="AB115" s="27">
        <f>IF(B115="","",IF(A115-5&gt;=1,INDEX($D$2:$D$421,A115-5),IF(cyclic="Yes",INDEX($D$2:$D$421,A115-5+n_days),"")))</f>
        <v/>
      </c>
      <c r="AC115" s="27">
        <f>IF(B115="","",IF(A115-6&gt;=1,INDEX($D$2:$D$421,A115-6),IF(cyclic="Yes",INDEX($D$2:$D$421,A115-6+n_days),"")))</f>
        <v/>
      </c>
      <c r="AD115" s="27">
        <f>IF(B115="","",IF(A115-7&gt;=1,INDEX($D$2:$D$421,A115-7),IF(cyclic="Yes",INDEX($D$2:$D$421,A115-7+n_days),"")))</f>
        <v/>
      </c>
      <c r="AF115">
        <f>IF(B115="","",IFERROR(MATCH(B115-0.5,INDEX(Hourly!$G$2:$G$10001,1):INDEX(Hourly!$G$2:$G$10001,n_rows),1),0)+1)</f>
        <v/>
      </c>
      <c r="AG115">
        <f>IF(B115="","",IFERROR(MATCH(B115,INDEX(Hourly!$G$2:$G$10001,1):INDEX(Hourly!$G$2:$G$10001,n_rows),1),0))</f>
        <v/>
      </c>
    </row>
    <row r="116">
      <c r="A116" t="n">
        <v>115</v>
      </c>
      <c r="B116" s="26">
        <f>IF(A116&lt;=n_days,first_day+A116-1,"")</f>
        <v/>
      </c>
      <c r="C116">
        <f>IF(B116="","",MAX(0,AG116-AF116+1))</f>
        <v/>
      </c>
      <c r="D116" s="27">
        <f>IF(B116="","",IF(C116&gt;=18,AVERAGE(INDEX(Hourly!$E$2:$E$10001,AF116):INDEX(Hourly!$E$2:$E$10001,AG116)),""))</f>
        <v/>
      </c>
      <c r="E116" s="27">
        <f>IF(OR(B116="",N(C116)=0),"",MIN(INDEX(Hourly!$E$2:$E$10001,AF116):INDEX(Hourly!$E$2:$E$10001,AG116)))</f>
        <v/>
      </c>
      <c r="F116" s="27">
        <f>IF(OR(B116="",N(C116)=0),"",MAX(INDEX(Hourly!$E$2:$E$10001,AF116):INDEX(Hourly!$E$2:$E$10001,AG116)))</f>
        <v/>
      </c>
      <c r="G116" s="27">
        <f>IF(E116="","",F116-E116)</f>
        <v/>
      </c>
      <c r="H116" s="27">
        <f>IF(B116="","",IF(COUNT(X116:AD116)=7,SUMPRODUCT(X116:AD116,rm_weights)/SUM(rm_weights),""))</f>
        <v/>
      </c>
      <c r="I116" s="27">
        <f>IF(B116="","",IF(trm_method="7-day approximation",H116,IF(AND(ISNUMBER(I115),ISNUMBER(D115)),(1-alpha)*D115+alpha*I115,H116)))</f>
        <v/>
      </c>
      <c r="J116" s="27">
        <f>IF(ISNUMBER(I116),0.33*IF(clamp_trm="Yes",MIN(MAX(I116,10),30),I116)+18.8,"")</f>
        <v/>
      </c>
      <c r="K116" s="27">
        <f>IF(J116="","",J116+cat_offset)</f>
        <v/>
      </c>
      <c r="L116">
        <f>IF(B116="","",IF(AND(MONTH(B116)*100+DAY(B116)&gt;=season_lo,MONTH(B116)*100+DAY(B116)&lt;=season_hi),1,0))</f>
        <v/>
      </c>
      <c r="M116" s="27">
        <f>IF(N(C116)=0,IF(B116="","",0),SUM(INDEX(Hourly!$L$2:$L$10001,AF116):INDEX(Hourly!$L$2:$L$10001,AG116)))</f>
        <v/>
      </c>
      <c r="N116" s="27">
        <f>IF(N(C116)=0,IF(B116="","",0),SUM(INDEX(Hourly!$M$2:$M$10001,AF116):INDEX(Hourly!$M$2:$M$10001,AG116)))</f>
        <v/>
      </c>
      <c r="O116" s="27">
        <f>IF(N(C116)=0,IF(B116="","",0),SUM(INDEX(Hourly!$N$2:$N$10001,AF116):INDEX(Hourly!$N$2:$N$10001,AG116)))</f>
        <v/>
      </c>
      <c r="P116" s="27">
        <f>IF(N(C116)=0,IF(B116="","",0),SUM(INDEX(Hourly!$P$2:$P$10001,AF116):INDEX(Hourly!$P$2:$P$10001,AG116)))</f>
        <v/>
      </c>
      <c r="Q116">
        <f>IF(L116=1,IF(M116&gt;event_min,1,0),0)</f>
        <v/>
      </c>
      <c r="R116">
        <f>IF(Q116=1,N(R115)+1,0)</f>
        <v/>
      </c>
      <c r="S116" s="27">
        <f>IF(Q116=1,N(S115)+M116,0)</f>
        <v/>
      </c>
      <c r="T116">
        <f>IF(R116=1,1,0)</f>
        <v/>
      </c>
      <c r="U116">
        <f>IF(AND(L116=1,ISNUMBER(F116)),IF(F116&gt;=hot_thr,1,0),0)</f>
        <v/>
      </c>
      <c r="V116">
        <f>IF(AND(L116=1,ISNUMBER(E116)),IF(E116&gt;=night_thr,1,0),0)</f>
        <v/>
      </c>
      <c r="X116" s="27">
        <f>IF(B116="","",IF(A116-1&gt;=1,INDEX($D$2:$D$421,A116-1),IF(cyclic="Yes",INDEX($D$2:$D$421,A116-1+n_days),"")))</f>
        <v/>
      </c>
      <c r="Y116" s="27">
        <f>IF(B116="","",IF(A116-2&gt;=1,INDEX($D$2:$D$421,A116-2),IF(cyclic="Yes",INDEX($D$2:$D$421,A116-2+n_days),"")))</f>
        <v/>
      </c>
      <c r="Z116" s="27">
        <f>IF(B116="","",IF(A116-3&gt;=1,INDEX($D$2:$D$421,A116-3),IF(cyclic="Yes",INDEX($D$2:$D$421,A116-3+n_days),"")))</f>
        <v/>
      </c>
      <c r="AA116" s="27">
        <f>IF(B116="","",IF(A116-4&gt;=1,INDEX($D$2:$D$421,A116-4),IF(cyclic="Yes",INDEX($D$2:$D$421,A116-4+n_days),"")))</f>
        <v/>
      </c>
      <c r="AB116" s="27">
        <f>IF(B116="","",IF(A116-5&gt;=1,INDEX($D$2:$D$421,A116-5),IF(cyclic="Yes",INDEX($D$2:$D$421,A116-5+n_days),"")))</f>
        <v/>
      </c>
      <c r="AC116" s="27">
        <f>IF(B116="","",IF(A116-6&gt;=1,INDEX($D$2:$D$421,A116-6),IF(cyclic="Yes",INDEX($D$2:$D$421,A116-6+n_days),"")))</f>
        <v/>
      </c>
      <c r="AD116" s="27">
        <f>IF(B116="","",IF(A116-7&gt;=1,INDEX($D$2:$D$421,A116-7),IF(cyclic="Yes",INDEX($D$2:$D$421,A116-7+n_days),"")))</f>
        <v/>
      </c>
      <c r="AF116">
        <f>IF(B116="","",IFERROR(MATCH(B116-0.5,INDEX(Hourly!$G$2:$G$10001,1):INDEX(Hourly!$G$2:$G$10001,n_rows),1),0)+1)</f>
        <v/>
      </c>
      <c r="AG116">
        <f>IF(B116="","",IFERROR(MATCH(B116,INDEX(Hourly!$G$2:$G$10001,1):INDEX(Hourly!$G$2:$G$10001,n_rows),1),0))</f>
        <v/>
      </c>
    </row>
    <row r="117">
      <c r="A117" t="n">
        <v>116</v>
      </c>
      <c r="B117" s="26">
        <f>IF(A117&lt;=n_days,first_day+A117-1,"")</f>
        <v/>
      </c>
      <c r="C117">
        <f>IF(B117="","",MAX(0,AG117-AF117+1))</f>
        <v/>
      </c>
      <c r="D117" s="27">
        <f>IF(B117="","",IF(C117&gt;=18,AVERAGE(INDEX(Hourly!$E$2:$E$10001,AF117):INDEX(Hourly!$E$2:$E$10001,AG117)),""))</f>
        <v/>
      </c>
      <c r="E117" s="27">
        <f>IF(OR(B117="",N(C117)=0),"",MIN(INDEX(Hourly!$E$2:$E$10001,AF117):INDEX(Hourly!$E$2:$E$10001,AG117)))</f>
        <v/>
      </c>
      <c r="F117" s="27">
        <f>IF(OR(B117="",N(C117)=0),"",MAX(INDEX(Hourly!$E$2:$E$10001,AF117):INDEX(Hourly!$E$2:$E$10001,AG117)))</f>
        <v/>
      </c>
      <c r="G117" s="27">
        <f>IF(E117="","",F117-E117)</f>
        <v/>
      </c>
      <c r="H117" s="27">
        <f>IF(B117="","",IF(COUNT(X117:AD117)=7,SUMPRODUCT(X117:AD117,rm_weights)/SUM(rm_weights),""))</f>
        <v/>
      </c>
      <c r="I117" s="27">
        <f>IF(B117="","",IF(trm_method="7-day approximation",H117,IF(AND(ISNUMBER(I116),ISNUMBER(D116)),(1-alpha)*D116+alpha*I116,H117)))</f>
        <v/>
      </c>
      <c r="J117" s="27">
        <f>IF(ISNUMBER(I117),0.33*IF(clamp_trm="Yes",MIN(MAX(I117,10),30),I117)+18.8,"")</f>
        <v/>
      </c>
      <c r="K117" s="27">
        <f>IF(J117="","",J117+cat_offset)</f>
        <v/>
      </c>
      <c r="L117">
        <f>IF(B117="","",IF(AND(MONTH(B117)*100+DAY(B117)&gt;=season_lo,MONTH(B117)*100+DAY(B117)&lt;=season_hi),1,0))</f>
        <v/>
      </c>
      <c r="M117" s="27">
        <f>IF(N(C117)=0,IF(B117="","",0),SUM(INDEX(Hourly!$L$2:$L$10001,AF117):INDEX(Hourly!$L$2:$L$10001,AG117)))</f>
        <v/>
      </c>
      <c r="N117" s="27">
        <f>IF(N(C117)=0,IF(B117="","",0),SUM(INDEX(Hourly!$M$2:$M$10001,AF117):INDEX(Hourly!$M$2:$M$10001,AG117)))</f>
        <v/>
      </c>
      <c r="O117" s="27">
        <f>IF(N(C117)=0,IF(B117="","",0),SUM(INDEX(Hourly!$N$2:$N$10001,AF117):INDEX(Hourly!$N$2:$N$10001,AG117)))</f>
        <v/>
      </c>
      <c r="P117" s="27">
        <f>IF(N(C117)=0,IF(B117="","",0),SUM(INDEX(Hourly!$P$2:$P$10001,AF117):INDEX(Hourly!$P$2:$P$10001,AG117)))</f>
        <v/>
      </c>
      <c r="Q117">
        <f>IF(L117=1,IF(M117&gt;event_min,1,0),0)</f>
        <v/>
      </c>
      <c r="R117">
        <f>IF(Q117=1,N(R116)+1,0)</f>
        <v/>
      </c>
      <c r="S117" s="27">
        <f>IF(Q117=1,N(S116)+M117,0)</f>
        <v/>
      </c>
      <c r="T117">
        <f>IF(R117=1,1,0)</f>
        <v/>
      </c>
      <c r="U117">
        <f>IF(AND(L117=1,ISNUMBER(F117)),IF(F117&gt;=hot_thr,1,0),0)</f>
        <v/>
      </c>
      <c r="V117">
        <f>IF(AND(L117=1,ISNUMBER(E117)),IF(E117&gt;=night_thr,1,0),0)</f>
        <v/>
      </c>
      <c r="X117" s="27">
        <f>IF(B117="","",IF(A117-1&gt;=1,INDEX($D$2:$D$421,A117-1),IF(cyclic="Yes",INDEX($D$2:$D$421,A117-1+n_days),"")))</f>
        <v/>
      </c>
      <c r="Y117" s="27">
        <f>IF(B117="","",IF(A117-2&gt;=1,INDEX($D$2:$D$421,A117-2),IF(cyclic="Yes",INDEX($D$2:$D$421,A117-2+n_days),"")))</f>
        <v/>
      </c>
      <c r="Z117" s="27">
        <f>IF(B117="","",IF(A117-3&gt;=1,INDEX($D$2:$D$421,A117-3),IF(cyclic="Yes",INDEX($D$2:$D$421,A117-3+n_days),"")))</f>
        <v/>
      </c>
      <c r="AA117" s="27">
        <f>IF(B117="","",IF(A117-4&gt;=1,INDEX($D$2:$D$421,A117-4),IF(cyclic="Yes",INDEX($D$2:$D$421,A117-4+n_days),"")))</f>
        <v/>
      </c>
      <c r="AB117" s="27">
        <f>IF(B117="","",IF(A117-5&gt;=1,INDEX($D$2:$D$421,A117-5),IF(cyclic="Yes",INDEX($D$2:$D$421,A117-5+n_days),"")))</f>
        <v/>
      </c>
      <c r="AC117" s="27">
        <f>IF(B117="","",IF(A117-6&gt;=1,INDEX($D$2:$D$421,A117-6),IF(cyclic="Yes",INDEX($D$2:$D$421,A117-6+n_days),"")))</f>
        <v/>
      </c>
      <c r="AD117" s="27">
        <f>IF(B117="","",IF(A117-7&gt;=1,INDEX($D$2:$D$421,A117-7),IF(cyclic="Yes",INDEX($D$2:$D$421,A117-7+n_days),"")))</f>
        <v/>
      </c>
      <c r="AF117">
        <f>IF(B117="","",IFERROR(MATCH(B117-0.5,INDEX(Hourly!$G$2:$G$10001,1):INDEX(Hourly!$G$2:$G$10001,n_rows),1),0)+1)</f>
        <v/>
      </c>
      <c r="AG117">
        <f>IF(B117="","",IFERROR(MATCH(B117,INDEX(Hourly!$G$2:$G$10001,1):INDEX(Hourly!$G$2:$G$10001,n_rows),1),0))</f>
        <v/>
      </c>
    </row>
    <row r="118">
      <c r="A118" t="n">
        <v>117</v>
      </c>
      <c r="B118" s="26">
        <f>IF(A118&lt;=n_days,first_day+A118-1,"")</f>
        <v/>
      </c>
      <c r="C118">
        <f>IF(B118="","",MAX(0,AG118-AF118+1))</f>
        <v/>
      </c>
      <c r="D118" s="27">
        <f>IF(B118="","",IF(C118&gt;=18,AVERAGE(INDEX(Hourly!$E$2:$E$10001,AF118):INDEX(Hourly!$E$2:$E$10001,AG118)),""))</f>
        <v/>
      </c>
      <c r="E118" s="27">
        <f>IF(OR(B118="",N(C118)=0),"",MIN(INDEX(Hourly!$E$2:$E$10001,AF118):INDEX(Hourly!$E$2:$E$10001,AG118)))</f>
        <v/>
      </c>
      <c r="F118" s="27">
        <f>IF(OR(B118="",N(C118)=0),"",MAX(INDEX(Hourly!$E$2:$E$10001,AF118):INDEX(Hourly!$E$2:$E$10001,AG118)))</f>
        <v/>
      </c>
      <c r="G118" s="27">
        <f>IF(E118="","",F118-E118)</f>
        <v/>
      </c>
      <c r="H118" s="27">
        <f>IF(B118="","",IF(COUNT(X118:AD118)=7,SUMPRODUCT(X118:AD118,rm_weights)/SUM(rm_weights),""))</f>
        <v/>
      </c>
      <c r="I118" s="27">
        <f>IF(B118="","",IF(trm_method="7-day approximation",H118,IF(AND(ISNUMBER(I117),ISNUMBER(D117)),(1-alpha)*D117+alpha*I117,H118)))</f>
        <v/>
      </c>
      <c r="J118" s="27">
        <f>IF(ISNUMBER(I118),0.33*IF(clamp_trm="Yes",MIN(MAX(I118,10),30),I118)+18.8,"")</f>
        <v/>
      </c>
      <c r="K118" s="27">
        <f>IF(J118="","",J118+cat_offset)</f>
        <v/>
      </c>
      <c r="L118">
        <f>IF(B118="","",IF(AND(MONTH(B118)*100+DAY(B118)&gt;=season_lo,MONTH(B118)*100+DAY(B118)&lt;=season_hi),1,0))</f>
        <v/>
      </c>
      <c r="M118" s="27">
        <f>IF(N(C118)=0,IF(B118="","",0),SUM(INDEX(Hourly!$L$2:$L$10001,AF118):INDEX(Hourly!$L$2:$L$10001,AG118)))</f>
        <v/>
      </c>
      <c r="N118" s="27">
        <f>IF(N(C118)=0,IF(B118="","",0),SUM(INDEX(Hourly!$M$2:$M$10001,AF118):INDEX(Hourly!$M$2:$M$10001,AG118)))</f>
        <v/>
      </c>
      <c r="O118" s="27">
        <f>IF(N(C118)=0,IF(B118="","",0),SUM(INDEX(Hourly!$N$2:$N$10001,AF118):INDEX(Hourly!$N$2:$N$10001,AG118)))</f>
        <v/>
      </c>
      <c r="P118" s="27">
        <f>IF(N(C118)=0,IF(B118="","",0),SUM(INDEX(Hourly!$P$2:$P$10001,AF118):INDEX(Hourly!$P$2:$P$10001,AG118)))</f>
        <v/>
      </c>
      <c r="Q118">
        <f>IF(L118=1,IF(M118&gt;event_min,1,0),0)</f>
        <v/>
      </c>
      <c r="R118">
        <f>IF(Q118=1,N(R117)+1,0)</f>
        <v/>
      </c>
      <c r="S118" s="27">
        <f>IF(Q118=1,N(S117)+M118,0)</f>
        <v/>
      </c>
      <c r="T118">
        <f>IF(R118=1,1,0)</f>
        <v/>
      </c>
      <c r="U118">
        <f>IF(AND(L118=1,ISNUMBER(F118)),IF(F118&gt;=hot_thr,1,0),0)</f>
        <v/>
      </c>
      <c r="V118">
        <f>IF(AND(L118=1,ISNUMBER(E118)),IF(E118&gt;=night_thr,1,0),0)</f>
        <v/>
      </c>
      <c r="X118" s="27">
        <f>IF(B118="","",IF(A118-1&gt;=1,INDEX($D$2:$D$421,A118-1),IF(cyclic="Yes",INDEX($D$2:$D$421,A118-1+n_days),"")))</f>
        <v/>
      </c>
      <c r="Y118" s="27">
        <f>IF(B118="","",IF(A118-2&gt;=1,INDEX($D$2:$D$421,A118-2),IF(cyclic="Yes",INDEX($D$2:$D$421,A118-2+n_days),"")))</f>
        <v/>
      </c>
      <c r="Z118" s="27">
        <f>IF(B118="","",IF(A118-3&gt;=1,INDEX($D$2:$D$421,A118-3),IF(cyclic="Yes",INDEX($D$2:$D$421,A118-3+n_days),"")))</f>
        <v/>
      </c>
      <c r="AA118" s="27">
        <f>IF(B118="","",IF(A118-4&gt;=1,INDEX($D$2:$D$421,A118-4),IF(cyclic="Yes",INDEX($D$2:$D$421,A118-4+n_days),"")))</f>
        <v/>
      </c>
      <c r="AB118" s="27">
        <f>IF(B118="","",IF(A118-5&gt;=1,INDEX($D$2:$D$421,A118-5),IF(cyclic="Yes",INDEX($D$2:$D$421,A118-5+n_days),"")))</f>
        <v/>
      </c>
      <c r="AC118" s="27">
        <f>IF(B118="","",IF(A118-6&gt;=1,INDEX($D$2:$D$421,A118-6),IF(cyclic="Yes",INDEX($D$2:$D$421,A118-6+n_days),"")))</f>
        <v/>
      </c>
      <c r="AD118" s="27">
        <f>IF(B118="","",IF(A118-7&gt;=1,INDEX($D$2:$D$421,A118-7),IF(cyclic="Yes",INDEX($D$2:$D$421,A118-7+n_days),"")))</f>
        <v/>
      </c>
      <c r="AF118">
        <f>IF(B118="","",IFERROR(MATCH(B118-0.5,INDEX(Hourly!$G$2:$G$10001,1):INDEX(Hourly!$G$2:$G$10001,n_rows),1),0)+1)</f>
        <v/>
      </c>
      <c r="AG118">
        <f>IF(B118="","",IFERROR(MATCH(B118,INDEX(Hourly!$G$2:$G$10001,1):INDEX(Hourly!$G$2:$G$10001,n_rows),1),0))</f>
        <v/>
      </c>
    </row>
    <row r="119">
      <c r="A119" t="n">
        <v>118</v>
      </c>
      <c r="B119" s="26">
        <f>IF(A119&lt;=n_days,first_day+A119-1,"")</f>
        <v/>
      </c>
      <c r="C119">
        <f>IF(B119="","",MAX(0,AG119-AF119+1))</f>
        <v/>
      </c>
      <c r="D119" s="27">
        <f>IF(B119="","",IF(C119&gt;=18,AVERAGE(INDEX(Hourly!$E$2:$E$10001,AF119):INDEX(Hourly!$E$2:$E$10001,AG119)),""))</f>
        <v/>
      </c>
      <c r="E119" s="27">
        <f>IF(OR(B119="",N(C119)=0),"",MIN(INDEX(Hourly!$E$2:$E$10001,AF119):INDEX(Hourly!$E$2:$E$10001,AG119)))</f>
        <v/>
      </c>
      <c r="F119" s="27">
        <f>IF(OR(B119="",N(C119)=0),"",MAX(INDEX(Hourly!$E$2:$E$10001,AF119):INDEX(Hourly!$E$2:$E$10001,AG119)))</f>
        <v/>
      </c>
      <c r="G119" s="27">
        <f>IF(E119="","",F119-E119)</f>
        <v/>
      </c>
      <c r="H119" s="27">
        <f>IF(B119="","",IF(COUNT(X119:AD119)=7,SUMPRODUCT(X119:AD119,rm_weights)/SUM(rm_weights),""))</f>
        <v/>
      </c>
      <c r="I119" s="27">
        <f>IF(B119="","",IF(trm_method="7-day approximation",H119,IF(AND(ISNUMBER(I118),ISNUMBER(D118)),(1-alpha)*D118+alpha*I118,H119)))</f>
        <v/>
      </c>
      <c r="J119" s="27">
        <f>IF(ISNUMBER(I119),0.33*IF(clamp_trm="Yes",MIN(MAX(I119,10),30),I119)+18.8,"")</f>
        <v/>
      </c>
      <c r="K119" s="27">
        <f>IF(J119="","",J119+cat_offset)</f>
        <v/>
      </c>
      <c r="L119">
        <f>IF(B119="","",IF(AND(MONTH(B119)*100+DAY(B119)&gt;=season_lo,MONTH(B119)*100+DAY(B119)&lt;=season_hi),1,0))</f>
        <v/>
      </c>
      <c r="M119" s="27">
        <f>IF(N(C119)=0,IF(B119="","",0),SUM(INDEX(Hourly!$L$2:$L$10001,AF119):INDEX(Hourly!$L$2:$L$10001,AG119)))</f>
        <v/>
      </c>
      <c r="N119" s="27">
        <f>IF(N(C119)=0,IF(B119="","",0),SUM(INDEX(Hourly!$M$2:$M$10001,AF119):INDEX(Hourly!$M$2:$M$10001,AG119)))</f>
        <v/>
      </c>
      <c r="O119" s="27">
        <f>IF(N(C119)=0,IF(B119="","",0),SUM(INDEX(Hourly!$N$2:$N$10001,AF119):INDEX(Hourly!$N$2:$N$10001,AG119)))</f>
        <v/>
      </c>
      <c r="P119" s="27">
        <f>IF(N(C119)=0,IF(B119="","",0),SUM(INDEX(Hourly!$P$2:$P$10001,AF119):INDEX(Hourly!$P$2:$P$10001,AG119)))</f>
        <v/>
      </c>
      <c r="Q119">
        <f>IF(L119=1,IF(M119&gt;event_min,1,0),0)</f>
        <v/>
      </c>
      <c r="R119">
        <f>IF(Q119=1,N(R118)+1,0)</f>
        <v/>
      </c>
      <c r="S119" s="27">
        <f>IF(Q119=1,N(S118)+M119,0)</f>
        <v/>
      </c>
      <c r="T119">
        <f>IF(R119=1,1,0)</f>
        <v/>
      </c>
      <c r="U119">
        <f>IF(AND(L119=1,ISNUMBER(F119)),IF(F119&gt;=hot_thr,1,0),0)</f>
        <v/>
      </c>
      <c r="V119">
        <f>IF(AND(L119=1,ISNUMBER(E119)),IF(E119&gt;=night_thr,1,0),0)</f>
        <v/>
      </c>
      <c r="X119" s="27">
        <f>IF(B119="","",IF(A119-1&gt;=1,INDEX($D$2:$D$421,A119-1),IF(cyclic="Yes",INDEX($D$2:$D$421,A119-1+n_days),"")))</f>
        <v/>
      </c>
      <c r="Y119" s="27">
        <f>IF(B119="","",IF(A119-2&gt;=1,INDEX($D$2:$D$421,A119-2),IF(cyclic="Yes",INDEX($D$2:$D$421,A119-2+n_days),"")))</f>
        <v/>
      </c>
      <c r="Z119" s="27">
        <f>IF(B119="","",IF(A119-3&gt;=1,INDEX($D$2:$D$421,A119-3),IF(cyclic="Yes",INDEX($D$2:$D$421,A119-3+n_days),"")))</f>
        <v/>
      </c>
      <c r="AA119" s="27">
        <f>IF(B119="","",IF(A119-4&gt;=1,INDEX($D$2:$D$421,A119-4),IF(cyclic="Yes",INDEX($D$2:$D$421,A119-4+n_days),"")))</f>
        <v/>
      </c>
      <c r="AB119" s="27">
        <f>IF(B119="","",IF(A119-5&gt;=1,INDEX($D$2:$D$421,A119-5),IF(cyclic="Yes",INDEX($D$2:$D$421,A119-5+n_days),"")))</f>
        <v/>
      </c>
      <c r="AC119" s="27">
        <f>IF(B119="","",IF(A119-6&gt;=1,INDEX($D$2:$D$421,A119-6),IF(cyclic="Yes",INDEX($D$2:$D$421,A119-6+n_days),"")))</f>
        <v/>
      </c>
      <c r="AD119" s="27">
        <f>IF(B119="","",IF(A119-7&gt;=1,INDEX($D$2:$D$421,A119-7),IF(cyclic="Yes",INDEX($D$2:$D$421,A119-7+n_days),"")))</f>
        <v/>
      </c>
      <c r="AF119">
        <f>IF(B119="","",IFERROR(MATCH(B119-0.5,INDEX(Hourly!$G$2:$G$10001,1):INDEX(Hourly!$G$2:$G$10001,n_rows),1),0)+1)</f>
        <v/>
      </c>
      <c r="AG119">
        <f>IF(B119="","",IFERROR(MATCH(B119,INDEX(Hourly!$G$2:$G$10001,1):INDEX(Hourly!$G$2:$G$10001,n_rows),1),0))</f>
        <v/>
      </c>
    </row>
    <row r="120">
      <c r="A120" t="n">
        <v>119</v>
      </c>
      <c r="B120" s="26">
        <f>IF(A120&lt;=n_days,first_day+A120-1,"")</f>
        <v/>
      </c>
      <c r="C120">
        <f>IF(B120="","",MAX(0,AG120-AF120+1))</f>
        <v/>
      </c>
      <c r="D120" s="27">
        <f>IF(B120="","",IF(C120&gt;=18,AVERAGE(INDEX(Hourly!$E$2:$E$10001,AF120):INDEX(Hourly!$E$2:$E$10001,AG120)),""))</f>
        <v/>
      </c>
      <c r="E120" s="27">
        <f>IF(OR(B120="",N(C120)=0),"",MIN(INDEX(Hourly!$E$2:$E$10001,AF120):INDEX(Hourly!$E$2:$E$10001,AG120)))</f>
        <v/>
      </c>
      <c r="F120" s="27">
        <f>IF(OR(B120="",N(C120)=0),"",MAX(INDEX(Hourly!$E$2:$E$10001,AF120):INDEX(Hourly!$E$2:$E$10001,AG120)))</f>
        <v/>
      </c>
      <c r="G120" s="27">
        <f>IF(E120="","",F120-E120)</f>
        <v/>
      </c>
      <c r="H120" s="27">
        <f>IF(B120="","",IF(COUNT(X120:AD120)=7,SUMPRODUCT(X120:AD120,rm_weights)/SUM(rm_weights),""))</f>
        <v/>
      </c>
      <c r="I120" s="27">
        <f>IF(B120="","",IF(trm_method="7-day approximation",H120,IF(AND(ISNUMBER(I119),ISNUMBER(D119)),(1-alpha)*D119+alpha*I119,H120)))</f>
        <v/>
      </c>
      <c r="J120" s="27">
        <f>IF(ISNUMBER(I120),0.33*IF(clamp_trm="Yes",MIN(MAX(I120,10),30),I120)+18.8,"")</f>
        <v/>
      </c>
      <c r="K120" s="27">
        <f>IF(J120="","",J120+cat_offset)</f>
        <v/>
      </c>
      <c r="L120">
        <f>IF(B120="","",IF(AND(MONTH(B120)*100+DAY(B120)&gt;=season_lo,MONTH(B120)*100+DAY(B120)&lt;=season_hi),1,0))</f>
        <v/>
      </c>
      <c r="M120" s="27">
        <f>IF(N(C120)=0,IF(B120="","",0),SUM(INDEX(Hourly!$L$2:$L$10001,AF120):INDEX(Hourly!$L$2:$L$10001,AG120)))</f>
        <v/>
      </c>
      <c r="N120" s="27">
        <f>IF(N(C120)=0,IF(B120="","",0),SUM(INDEX(Hourly!$M$2:$M$10001,AF120):INDEX(Hourly!$M$2:$M$10001,AG120)))</f>
        <v/>
      </c>
      <c r="O120" s="27">
        <f>IF(N(C120)=0,IF(B120="","",0),SUM(INDEX(Hourly!$N$2:$N$10001,AF120):INDEX(Hourly!$N$2:$N$10001,AG120)))</f>
        <v/>
      </c>
      <c r="P120" s="27">
        <f>IF(N(C120)=0,IF(B120="","",0),SUM(INDEX(Hourly!$P$2:$P$10001,AF120):INDEX(Hourly!$P$2:$P$10001,AG120)))</f>
        <v/>
      </c>
      <c r="Q120">
        <f>IF(L120=1,IF(M120&gt;event_min,1,0),0)</f>
        <v/>
      </c>
      <c r="R120">
        <f>IF(Q120=1,N(R119)+1,0)</f>
        <v/>
      </c>
      <c r="S120" s="27">
        <f>IF(Q120=1,N(S119)+M120,0)</f>
        <v/>
      </c>
      <c r="T120">
        <f>IF(R120=1,1,0)</f>
        <v/>
      </c>
      <c r="U120">
        <f>IF(AND(L120=1,ISNUMBER(F120)),IF(F120&gt;=hot_thr,1,0),0)</f>
        <v/>
      </c>
      <c r="V120">
        <f>IF(AND(L120=1,ISNUMBER(E120)),IF(E120&gt;=night_thr,1,0),0)</f>
        <v/>
      </c>
      <c r="X120" s="27">
        <f>IF(B120="","",IF(A120-1&gt;=1,INDEX($D$2:$D$421,A120-1),IF(cyclic="Yes",INDEX($D$2:$D$421,A120-1+n_days),"")))</f>
        <v/>
      </c>
      <c r="Y120" s="27">
        <f>IF(B120="","",IF(A120-2&gt;=1,INDEX($D$2:$D$421,A120-2),IF(cyclic="Yes",INDEX($D$2:$D$421,A120-2+n_days),"")))</f>
        <v/>
      </c>
      <c r="Z120" s="27">
        <f>IF(B120="","",IF(A120-3&gt;=1,INDEX($D$2:$D$421,A120-3),IF(cyclic="Yes",INDEX($D$2:$D$421,A120-3+n_days),"")))</f>
        <v/>
      </c>
      <c r="AA120" s="27">
        <f>IF(B120="","",IF(A120-4&gt;=1,INDEX($D$2:$D$421,A120-4),IF(cyclic="Yes",INDEX($D$2:$D$421,A120-4+n_days),"")))</f>
        <v/>
      </c>
      <c r="AB120" s="27">
        <f>IF(B120="","",IF(A120-5&gt;=1,INDEX($D$2:$D$421,A120-5),IF(cyclic="Yes",INDEX($D$2:$D$421,A120-5+n_days),"")))</f>
        <v/>
      </c>
      <c r="AC120" s="27">
        <f>IF(B120="","",IF(A120-6&gt;=1,INDEX($D$2:$D$421,A120-6),IF(cyclic="Yes",INDEX($D$2:$D$421,A120-6+n_days),"")))</f>
        <v/>
      </c>
      <c r="AD120" s="27">
        <f>IF(B120="","",IF(A120-7&gt;=1,INDEX($D$2:$D$421,A120-7),IF(cyclic="Yes",INDEX($D$2:$D$421,A120-7+n_days),"")))</f>
        <v/>
      </c>
      <c r="AF120">
        <f>IF(B120="","",IFERROR(MATCH(B120-0.5,INDEX(Hourly!$G$2:$G$10001,1):INDEX(Hourly!$G$2:$G$10001,n_rows),1),0)+1)</f>
        <v/>
      </c>
      <c r="AG120">
        <f>IF(B120="","",IFERROR(MATCH(B120,INDEX(Hourly!$G$2:$G$10001,1):INDEX(Hourly!$G$2:$G$10001,n_rows),1),0))</f>
        <v/>
      </c>
    </row>
    <row r="121">
      <c r="A121" t="n">
        <v>120</v>
      </c>
      <c r="B121" s="26">
        <f>IF(A121&lt;=n_days,first_day+A121-1,"")</f>
        <v/>
      </c>
      <c r="C121">
        <f>IF(B121="","",MAX(0,AG121-AF121+1))</f>
        <v/>
      </c>
      <c r="D121" s="27">
        <f>IF(B121="","",IF(C121&gt;=18,AVERAGE(INDEX(Hourly!$E$2:$E$10001,AF121):INDEX(Hourly!$E$2:$E$10001,AG121)),""))</f>
        <v/>
      </c>
      <c r="E121" s="27">
        <f>IF(OR(B121="",N(C121)=0),"",MIN(INDEX(Hourly!$E$2:$E$10001,AF121):INDEX(Hourly!$E$2:$E$10001,AG121)))</f>
        <v/>
      </c>
      <c r="F121" s="27">
        <f>IF(OR(B121="",N(C121)=0),"",MAX(INDEX(Hourly!$E$2:$E$10001,AF121):INDEX(Hourly!$E$2:$E$10001,AG121)))</f>
        <v/>
      </c>
      <c r="G121" s="27">
        <f>IF(E121="","",F121-E121)</f>
        <v/>
      </c>
      <c r="H121" s="27">
        <f>IF(B121="","",IF(COUNT(X121:AD121)=7,SUMPRODUCT(X121:AD121,rm_weights)/SUM(rm_weights),""))</f>
        <v/>
      </c>
      <c r="I121" s="27">
        <f>IF(B121="","",IF(trm_method="7-day approximation",H121,IF(AND(ISNUMBER(I120),ISNUMBER(D120)),(1-alpha)*D120+alpha*I120,H121)))</f>
        <v/>
      </c>
      <c r="J121" s="27">
        <f>IF(ISNUMBER(I121),0.33*IF(clamp_trm="Yes",MIN(MAX(I121,10),30),I121)+18.8,"")</f>
        <v/>
      </c>
      <c r="K121" s="27">
        <f>IF(J121="","",J121+cat_offset)</f>
        <v/>
      </c>
      <c r="L121">
        <f>IF(B121="","",IF(AND(MONTH(B121)*100+DAY(B121)&gt;=season_lo,MONTH(B121)*100+DAY(B121)&lt;=season_hi),1,0))</f>
        <v/>
      </c>
      <c r="M121" s="27">
        <f>IF(N(C121)=0,IF(B121="","",0),SUM(INDEX(Hourly!$L$2:$L$10001,AF121):INDEX(Hourly!$L$2:$L$10001,AG121)))</f>
        <v/>
      </c>
      <c r="N121" s="27">
        <f>IF(N(C121)=0,IF(B121="","",0),SUM(INDEX(Hourly!$M$2:$M$10001,AF121):INDEX(Hourly!$M$2:$M$10001,AG121)))</f>
        <v/>
      </c>
      <c r="O121" s="27">
        <f>IF(N(C121)=0,IF(B121="","",0),SUM(INDEX(Hourly!$N$2:$N$10001,AF121):INDEX(Hourly!$N$2:$N$10001,AG121)))</f>
        <v/>
      </c>
      <c r="P121" s="27">
        <f>IF(N(C121)=0,IF(B121="","",0),SUM(INDEX(Hourly!$P$2:$P$10001,AF121):INDEX(Hourly!$P$2:$P$10001,AG121)))</f>
        <v/>
      </c>
      <c r="Q121">
        <f>IF(L121=1,IF(M121&gt;event_min,1,0),0)</f>
        <v/>
      </c>
      <c r="R121">
        <f>IF(Q121=1,N(R120)+1,0)</f>
        <v/>
      </c>
      <c r="S121" s="27">
        <f>IF(Q121=1,N(S120)+M121,0)</f>
        <v/>
      </c>
      <c r="T121">
        <f>IF(R121=1,1,0)</f>
        <v/>
      </c>
      <c r="U121">
        <f>IF(AND(L121=1,ISNUMBER(F121)),IF(F121&gt;=hot_thr,1,0),0)</f>
        <v/>
      </c>
      <c r="V121">
        <f>IF(AND(L121=1,ISNUMBER(E121)),IF(E121&gt;=night_thr,1,0),0)</f>
        <v/>
      </c>
      <c r="X121" s="27">
        <f>IF(B121="","",IF(A121-1&gt;=1,INDEX($D$2:$D$421,A121-1),IF(cyclic="Yes",INDEX($D$2:$D$421,A121-1+n_days),"")))</f>
        <v/>
      </c>
      <c r="Y121" s="27">
        <f>IF(B121="","",IF(A121-2&gt;=1,INDEX($D$2:$D$421,A121-2),IF(cyclic="Yes",INDEX($D$2:$D$421,A121-2+n_days),"")))</f>
        <v/>
      </c>
      <c r="Z121" s="27">
        <f>IF(B121="","",IF(A121-3&gt;=1,INDEX($D$2:$D$421,A121-3),IF(cyclic="Yes",INDEX($D$2:$D$421,A121-3+n_days),"")))</f>
        <v/>
      </c>
      <c r="AA121" s="27">
        <f>IF(B121="","",IF(A121-4&gt;=1,INDEX($D$2:$D$421,A121-4),IF(cyclic="Yes",INDEX($D$2:$D$421,A121-4+n_days),"")))</f>
        <v/>
      </c>
      <c r="AB121" s="27">
        <f>IF(B121="","",IF(A121-5&gt;=1,INDEX($D$2:$D$421,A121-5),IF(cyclic="Yes",INDEX($D$2:$D$421,A121-5+n_days),"")))</f>
        <v/>
      </c>
      <c r="AC121" s="27">
        <f>IF(B121="","",IF(A121-6&gt;=1,INDEX($D$2:$D$421,A121-6),IF(cyclic="Yes",INDEX($D$2:$D$421,A121-6+n_days),"")))</f>
        <v/>
      </c>
      <c r="AD121" s="27">
        <f>IF(B121="","",IF(A121-7&gt;=1,INDEX($D$2:$D$421,A121-7),IF(cyclic="Yes",INDEX($D$2:$D$421,A121-7+n_days),"")))</f>
        <v/>
      </c>
      <c r="AF121">
        <f>IF(B121="","",IFERROR(MATCH(B121-0.5,INDEX(Hourly!$G$2:$G$10001,1):INDEX(Hourly!$G$2:$G$10001,n_rows),1),0)+1)</f>
        <v/>
      </c>
      <c r="AG121">
        <f>IF(B121="","",IFERROR(MATCH(B121,INDEX(Hourly!$G$2:$G$10001,1):INDEX(Hourly!$G$2:$G$10001,n_rows),1),0))</f>
        <v/>
      </c>
    </row>
    <row r="122">
      <c r="A122" t="n">
        <v>121</v>
      </c>
      <c r="B122" s="26">
        <f>IF(A122&lt;=n_days,first_day+A122-1,"")</f>
        <v/>
      </c>
      <c r="C122">
        <f>IF(B122="","",MAX(0,AG122-AF122+1))</f>
        <v/>
      </c>
      <c r="D122" s="27">
        <f>IF(B122="","",IF(C122&gt;=18,AVERAGE(INDEX(Hourly!$E$2:$E$10001,AF122):INDEX(Hourly!$E$2:$E$10001,AG122)),""))</f>
        <v/>
      </c>
      <c r="E122" s="27">
        <f>IF(OR(B122="",N(C122)=0),"",MIN(INDEX(Hourly!$E$2:$E$10001,AF122):INDEX(Hourly!$E$2:$E$10001,AG122)))</f>
        <v/>
      </c>
      <c r="F122" s="27">
        <f>IF(OR(B122="",N(C122)=0),"",MAX(INDEX(Hourly!$E$2:$E$10001,AF122):INDEX(Hourly!$E$2:$E$10001,AG122)))</f>
        <v/>
      </c>
      <c r="G122" s="27">
        <f>IF(E122="","",F122-E122)</f>
        <v/>
      </c>
      <c r="H122" s="27">
        <f>IF(B122="","",IF(COUNT(X122:AD122)=7,SUMPRODUCT(X122:AD122,rm_weights)/SUM(rm_weights),""))</f>
        <v/>
      </c>
      <c r="I122" s="27">
        <f>IF(B122="","",IF(trm_method="7-day approximation",H122,IF(AND(ISNUMBER(I121),ISNUMBER(D121)),(1-alpha)*D121+alpha*I121,H122)))</f>
        <v/>
      </c>
      <c r="J122" s="27">
        <f>IF(ISNUMBER(I122),0.33*IF(clamp_trm="Yes",MIN(MAX(I122,10),30),I122)+18.8,"")</f>
        <v/>
      </c>
      <c r="K122" s="27">
        <f>IF(J122="","",J122+cat_offset)</f>
        <v/>
      </c>
      <c r="L122">
        <f>IF(B122="","",IF(AND(MONTH(B122)*100+DAY(B122)&gt;=season_lo,MONTH(B122)*100+DAY(B122)&lt;=season_hi),1,0))</f>
        <v/>
      </c>
      <c r="M122" s="27">
        <f>IF(N(C122)=0,IF(B122="","",0),SUM(INDEX(Hourly!$L$2:$L$10001,AF122):INDEX(Hourly!$L$2:$L$10001,AG122)))</f>
        <v/>
      </c>
      <c r="N122" s="27">
        <f>IF(N(C122)=0,IF(B122="","",0),SUM(INDEX(Hourly!$M$2:$M$10001,AF122):INDEX(Hourly!$M$2:$M$10001,AG122)))</f>
        <v/>
      </c>
      <c r="O122" s="27">
        <f>IF(N(C122)=0,IF(B122="","",0),SUM(INDEX(Hourly!$N$2:$N$10001,AF122):INDEX(Hourly!$N$2:$N$10001,AG122)))</f>
        <v/>
      </c>
      <c r="P122" s="27">
        <f>IF(N(C122)=0,IF(B122="","",0),SUM(INDEX(Hourly!$P$2:$P$10001,AF122):INDEX(Hourly!$P$2:$P$10001,AG122)))</f>
        <v/>
      </c>
      <c r="Q122">
        <f>IF(L122=1,IF(M122&gt;event_min,1,0),0)</f>
        <v/>
      </c>
      <c r="R122">
        <f>IF(Q122=1,N(R121)+1,0)</f>
        <v/>
      </c>
      <c r="S122" s="27">
        <f>IF(Q122=1,N(S121)+M122,0)</f>
        <v/>
      </c>
      <c r="T122">
        <f>IF(R122=1,1,0)</f>
        <v/>
      </c>
      <c r="U122">
        <f>IF(AND(L122=1,ISNUMBER(F122)),IF(F122&gt;=hot_thr,1,0),0)</f>
        <v/>
      </c>
      <c r="V122">
        <f>IF(AND(L122=1,ISNUMBER(E122)),IF(E122&gt;=night_thr,1,0),0)</f>
        <v/>
      </c>
      <c r="X122" s="27">
        <f>IF(B122="","",IF(A122-1&gt;=1,INDEX($D$2:$D$421,A122-1),IF(cyclic="Yes",INDEX($D$2:$D$421,A122-1+n_days),"")))</f>
        <v/>
      </c>
      <c r="Y122" s="27">
        <f>IF(B122="","",IF(A122-2&gt;=1,INDEX($D$2:$D$421,A122-2),IF(cyclic="Yes",INDEX($D$2:$D$421,A122-2+n_days),"")))</f>
        <v/>
      </c>
      <c r="Z122" s="27">
        <f>IF(B122="","",IF(A122-3&gt;=1,INDEX($D$2:$D$421,A122-3),IF(cyclic="Yes",INDEX($D$2:$D$421,A122-3+n_days),"")))</f>
        <v/>
      </c>
      <c r="AA122" s="27">
        <f>IF(B122="","",IF(A122-4&gt;=1,INDEX($D$2:$D$421,A122-4),IF(cyclic="Yes",INDEX($D$2:$D$421,A122-4+n_days),"")))</f>
        <v/>
      </c>
      <c r="AB122" s="27">
        <f>IF(B122="","",IF(A122-5&gt;=1,INDEX($D$2:$D$421,A122-5),IF(cyclic="Yes",INDEX($D$2:$D$421,A122-5+n_days),"")))</f>
        <v/>
      </c>
      <c r="AC122" s="27">
        <f>IF(B122="","",IF(A122-6&gt;=1,INDEX($D$2:$D$421,A122-6),IF(cyclic="Yes",INDEX($D$2:$D$421,A122-6+n_days),"")))</f>
        <v/>
      </c>
      <c r="AD122" s="27">
        <f>IF(B122="","",IF(A122-7&gt;=1,INDEX($D$2:$D$421,A122-7),IF(cyclic="Yes",INDEX($D$2:$D$421,A122-7+n_days),"")))</f>
        <v/>
      </c>
      <c r="AF122">
        <f>IF(B122="","",IFERROR(MATCH(B122-0.5,INDEX(Hourly!$G$2:$G$10001,1):INDEX(Hourly!$G$2:$G$10001,n_rows),1),0)+1)</f>
        <v/>
      </c>
      <c r="AG122">
        <f>IF(B122="","",IFERROR(MATCH(B122,INDEX(Hourly!$G$2:$G$10001,1):INDEX(Hourly!$G$2:$G$10001,n_rows),1),0))</f>
        <v/>
      </c>
    </row>
    <row r="123">
      <c r="A123" t="n">
        <v>122</v>
      </c>
      <c r="B123" s="26">
        <f>IF(A123&lt;=n_days,first_day+A123-1,"")</f>
        <v/>
      </c>
      <c r="C123">
        <f>IF(B123="","",MAX(0,AG123-AF123+1))</f>
        <v/>
      </c>
      <c r="D123" s="27">
        <f>IF(B123="","",IF(C123&gt;=18,AVERAGE(INDEX(Hourly!$E$2:$E$10001,AF123):INDEX(Hourly!$E$2:$E$10001,AG123)),""))</f>
        <v/>
      </c>
      <c r="E123" s="27">
        <f>IF(OR(B123="",N(C123)=0),"",MIN(INDEX(Hourly!$E$2:$E$10001,AF123):INDEX(Hourly!$E$2:$E$10001,AG123)))</f>
        <v/>
      </c>
      <c r="F123" s="27">
        <f>IF(OR(B123="",N(C123)=0),"",MAX(INDEX(Hourly!$E$2:$E$10001,AF123):INDEX(Hourly!$E$2:$E$10001,AG123)))</f>
        <v/>
      </c>
      <c r="G123" s="27">
        <f>IF(E123="","",F123-E123)</f>
        <v/>
      </c>
      <c r="H123" s="27">
        <f>IF(B123="","",IF(COUNT(X123:AD123)=7,SUMPRODUCT(X123:AD123,rm_weights)/SUM(rm_weights),""))</f>
        <v/>
      </c>
      <c r="I123" s="27">
        <f>IF(B123="","",IF(trm_method="7-day approximation",H123,IF(AND(ISNUMBER(I122),ISNUMBER(D122)),(1-alpha)*D122+alpha*I122,H123)))</f>
        <v/>
      </c>
      <c r="J123" s="27">
        <f>IF(ISNUMBER(I123),0.33*IF(clamp_trm="Yes",MIN(MAX(I123,10),30),I123)+18.8,"")</f>
        <v/>
      </c>
      <c r="K123" s="27">
        <f>IF(J123="","",J123+cat_offset)</f>
        <v/>
      </c>
      <c r="L123">
        <f>IF(B123="","",IF(AND(MONTH(B123)*100+DAY(B123)&gt;=season_lo,MONTH(B123)*100+DAY(B123)&lt;=season_hi),1,0))</f>
        <v/>
      </c>
      <c r="M123" s="27">
        <f>IF(N(C123)=0,IF(B123="","",0),SUM(INDEX(Hourly!$L$2:$L$10001,AF123):INDEX(Hourly!$L$2:$L$10001,AG123)))</f>
        <v/>
      </c>
      <c r="N123" s="27">
        <f>IF(N(C123)=0,IF(B123="","",0),SUM(INDEX(Hourly!$M$2:$M$10001,AF123):INDEX(Hourly!$M$2:$M$10001,AG123)))</f>
        <v/>
      </c>
      <c r="O123" s="27">
        <f>IF(N(C123)=0,IF(B123="","",0),SUM(INDEX(Hourly!$N$2:$N$10001,AF123):INDEX(Hourly!$N$2:$N$10001,AG123)))</f>
        <v/>
      </c>
      <c r="P123" s="27">
        <f>IF(N(C123)=0,IF(B123="","",0),SUM(INDEX(Hourly!$P$2:$P$10001,AF123):INDEX(Hourly!$P$2:$P$10001,AG123)))</f>
        <v/>
      </c>
      <c r="Q123">
        <f>IF(L123=1,IF(M123&gt;event_min,1,0),0)</f>
        <v/>
      </c>
      <c r="R123">
        <f>IF(Q123=1,N(R122)+1,0)</f>
        <v/>
      </c>
      <c r="S123" s="27">
        <f>IF(Q123=1,N(S122)+M123,0)</f>
        <v/>
      </c>
      <c r="T123">
        <f>IF(R123=1,1,0)</f>
        <v/>
      </c>
      <c r="U123">
        <f>IF(AND(L123=1,ISNUMBER(F123)),IF(F123&gt;=hot_thr,1,0),0)</f>
        <v/>
      </c>
      <c r="V123">
        <f>IF(AND(L123=1,ISNUMBER(E123)),IF(E123&gt;=night_thr,1,0),0)</f>
        <v/>
      </c>
      <c r="X123" s="27">
        <f>IF(B123="","",IF(A123-1&gt;=1,INDEX($D$2:$D$421,A123-1),IF(cyclic="Yes",INDEX($D$2:$D$421,A123-1+n_days),"")))</f>
        <v/>
      </c>
      <c r="Y123" s="27">
        <f>IF(B123="","",IF(A123-2&gt;=1,INDEX($D$2:$D$421,A123-2),IF(cyclic="Yes",INDEX($D$2:$D$421,A123-2+n_days),"")))</f>
        <v/>
      </c>
      <c r="Z123" s="27">
        <f>IF(B123="","",IF(A123-3&gt;=1,INDEX($D$2:$D$421,A123-3),IF(cyclic="Yes",INDEX($D$2:$D$421,A123-3+n_days),"")))</f>
        <v/>
      </c>
      <c r="AA123" s="27">
        <f>IF(B123="","",IF(A123-4&gt;=1,INDEX($D$2:$D$421,A123-4),IF(cyclic="Yes",INDEX($D$2:$D$421,A123-4+n_days),"")))</f>
        <v/>
      </c>
      <c r="AB123" s="27">
        <f>IF(B123="","",IF(A123-5&gt;=1,INDEX($D$2:$D$421,A123-5),IF(cyclic="Yes",INDEX($D$2:$D$421,A123-5+n_days),"")))</f>
        <v/>
      </c>
      <c r="AC123" s="27">
        <f>IF(B123="","",IF(A123-6&gt;=1,INDEX($D$2:$D$421,A123-6),IF(cyclic="Yes",INDEX($D$2:$D$421,A123-6+n_days),"")))</f>
        <v/>
      </c>
      <c r="AD123" s="27">
        <f>IF(B123="","",IF(A123-7&gt;=1,INDEX($D$2:$D$421,A123-7),IF(cyclic="Yes",INDEX($D$2:$D$421,A123-7+n_days),"")))</f>
        <v/>
      </c>
      <c r="AF123">
        <f>IF(B123="","",IFERROR(MATCH(B123-0.5,INDEX(Hourly!$G$2:$G$10001,1):INDEX(Hourly!$G$2:$G$10001,n_rows),1),0)+1)</f>
        <v/>
      </c>
      <c r="AG123">
        <f>IF(B123="","",IFERROR(MATCH(B123,INDEX(Hourly!$G$2:$G$10001,1):INDEX(Hourly!$G$2:$G$10001,n_rows),1),0))</f>
        <v/>
      </c>
    </row>
    <row r="124">
      <c r="A124" t="n">
        <v>123</v>
      </c>
      <c r="B124" s="26">
        <f>IF(A124&lt;=n_days,first_day+A124-1,"")</f>
        <v/>
      </c>
      <c r="C124">
        <f>IF(B124="","",MAX(0,AG124-AF124+1))</f>
        <v/>
      </c>
      <c r="D124" s="27">
        <f>IF(B124="","",IF(C124&gt;=18,AVERAGE(INDEX(Hourly!$E$2:$E$10001,AF124):INDEX(Hourly!$E$2:$E$10001,AG124)),""))</f>
        <v/>
      </c>
      <c r="E124" s="27">
        <f>IF(OR(B124="",N(C124)=0),"",MIN(INDEX(Hourly!$E$2:$E$10001,AF124):INDEX(Hourly!$E$2:$E$10001,AG124)))</f>
        <v/>
      </c>
      <c r="F124" s="27">
        <f>IF(OR(B124="",N(C124)=0),"",MAX(INDEX(Hourly!$E$2:$E$10001,AF124):INDEX(Hourly!$E$2:$E$10001,AG124)))</f>
        <v/>
      </c>
      <c r="G124" s="27">
        <f>IF(E124="","",F124-E124)</f>
        <v/>
      </c>
      <c r="H124" s="27">
        <f>IF(B124="","",IF(COUNT(X124:AD124)=7,SUMPRODUCT(X124:AD124,rm_weights)/SUM(rm_weights),""))</f>
        <v/>
      </c>
      <c r="I124" s="27">
        <f>IF(B124="","",IF(trm_method="7-day approximation",H124,IF(AND(ISNUMBER(I123),ISNUMBER(D123)),(1-alpha)*D123+alpha*I123,H124)))</f>
        <v/>
      </c>
      <c r="J124" s="27">
        <f>IF(ISNUMBER(I124),0.33*IF(clamp_trm="Yes",MIN(MAX(I124,10),30),I124)+18.8,"")</f>
        <v/>
      </c>
      <c r="K124" s="27">
        <f>IF(J124="","",J124+cat_offset)</f>
        <v/>
      </c>
      <c r="L124">
        <f>IF(B124="","",IF(AND(MONTH(B124)*100+DAY(B124)&gt;=season_lo,MONTH(B124)*100+DAY(B124)&lt;=season_hi),1,0))</f>
        <v/>
      </c>
      <c r="M124" s="27">
        <f>IF(N(C124)=0,IF(B124="","",0),SUM(INDEX(Hourly!$L$2:$L$10001,AF124):INDEX(Hourly!$L$2:$L$10001,AG124)))</f>
        <v/>
      </c>
      <c r="N124" s="27">
        <f>IF(N(C124)=0,IF(B124="","",0),SUM(INDEX(Hourly!$M$2:$M$10001,AF124):INDEX(Hourly!$M$2:$M$10001,AG124)))</f>
        <v/>
      </c>
      <c r="O124" s="27">
        <f>IF(N(C124)=0,IF(B124="","",0),SUM(INDEX(Hourly!$N$2:$N$10001,AF124):INDEX(Hourly!$N$2:$N$10001,AG124)))</f>
        <v/>
      </c>
      <c r="P124" s="27">
        <f>IF(N(C124)=0,IF(B124="","",0),SUM(INDEX(Hourly!$P$2:$P$10001,AF124):INDEX(Hourly!$P$2:$P$10001,AG124)))</f>
        <v/>
      </c>
      <c r="Q124">
        <f>IF(L124=1,IF(M124&gt;event_min,1,0),0)</f>
        <v/>
      </c>
      <c r="R124">
        <f>IF(Q124=1,N(R123)+1,0)</f>
        <v/>
      </c>
      <c r="S124" s="27">
        <f>IF(Q124=1,N(S123)+M124,0)</f>
        <v/>
      </c>
      <c r="T124">
        <f>IF(R124=1,1,0)</f>
        <v/>
      </c>
      <c r="U124">
        <f>IF(AND(L124=1,ISNUMBER(F124)),IF(F124&gt;=hot_thr,1,0),0)</f>
        <v/>
      </c>
      <c r="V124">
        <f>IF(AND(L124=1,ISNUMBER(E124)),IF(E124&gt;=night_thr,1,0),0)</f>
        <v/>
      </c>
      <c r="X124" s="27">
        <f>IF(B124="","",IF(A124-1&gt;=1,INDEX($D$2:$D$421,A124-1),IF(cyclic="Yes",INDEX($D$2:$D$421,A124-1+n_days),"")))</f>
        <v/>
      </c>
      <c r="Y124" s="27">
        <f>IF(B124="","",IF(A124-2&gt;=1,INDEX($D$2:$D$421,A124-2),IF(cyclic="Yes",INDEX($D$2:$D$421,A124-2+n_days),"")))</f>
        <v/>
      </c>
      <c r="Z124" s="27">
        <f>IF(B124="","",IF(A124-3&gt;=1,INDEX($D$2:$D$421,A124-3),IF(cyclic="Yes",INDEX($D$2:$D$421,A124-3+n_days),"")))</f>
        <v/>
      </c>
      <c r="AA124" s="27">
        <f>IF(B124="","",IF(A124-4&gt;=1,INDEX($D$2:$D$421,A124-4),IF(cyclic="Yes",INDEX($D$2:$D$421,A124-4+n_days),"")))</f>
        <v/>
      </c>
      <c r="AB124" s="27">
        <f>IF(B124="","",IF(A124-5&gt;=1,INDEX($D$2:$D$421,A124-5),IF(cyclic="Yes",INDEX($D$2:$D$421,A124-5+n_days),"")))</f>
        <v/>
      </c>
      <c r="AC124" s="27">
        <f>IF(B124="","",IF(A124-6&gt;=1,INDEX($D$2:$D$421,A124-6),IF(cyclic="Yes",INDEX($D$2:$D$421,A124-6+n_days),"")))</f>
        <v/>
      </c>
      <c r="AD124" s="27">
        <f>IF(B124="","",IF(A124-7&gt;=1,INDEX($D$2:$D$421,A124-7),IF(cyclic="Yes",INDEX($D$2:$D$421,A124-7+n_days),"")))</f>
        <v/>
      </c>
      <c r="AF124">
        <f>IF(B124="","",IFERROR(MATCH(B124-0.5,INDEX(Hourly!$G$2:$G$10001,1):INDEX(Hourly!$G$2:$G$10001,n_rows),1),0)+1)</f>
        <v/>
      </c>
      <c r="AG124">
        <f>IF(B124="","",IFERROR(MATCH(B124,INDEX(Hourly!$G$2:$G$10001,1):INDEX(Hourly!$G$2:$G$10001,n_rows),1),0))</f>
        <v/>
      </c>
    </row>
    <row r="125">
      <c r="A125" t="n">
        <v>124</v>
      </c>
      <c r="B125" s="26">
        <f>IF(A125&lt;=n_days,first_day+A125-1,"")</f>
        <v/>
      </c>
      <c r="C125">
        <f>IF(B125="","",MAX(0,AG125-AF125+1))</f>
        <v/>
      </c>
      <c r="D125" s="27">
        <f>IF(B125="","",IF(C125&gt;=18,AVERAGE(INDEX(Hourly!$E$2:$E$10001,AF125):INDEX(Hourly!$E$2:$E$10001,AG125)),""))</f>
        <v/>
      </c>
      <c r="E125" s="27">
        <f>IF(OR(B125="",N(C125)=0),"",MIN(INDEX(Hourly!$E$2:$E$10001,AF125):INDEX(Hourly!$E$2:$E$10001,AG125)))</f>
        <v/>
      </c>
      <c r="F125" s="27">
        <f>IF(OR(B125="",N(C125)=0),"",MAX(INDEX(Hourly!$E$2:$E$10001,AF125):INDEX(Hourly!$E$2:$E$10001,AG125)))</f>
        <v/>
      </c>
      <c r="G125" s="27">
        <f>IF(E125="","",F125-E125)</f>
        <v/>
      </c>
      <c r="H125" s="27">
        <f>IF(B125="","",IF(COUNT(X125:AD125)=7,SUMPRODUCT(X125:AD125,rm_weights)/SUM(rm_weights),""))</f>
        <v/>
      </c>
      <c r="I125" s="27">
        <f>IF(B125="","",IF(trm_method="7-day approximation",H125,IF(AND(ISNUMBER(I124),ISNUMBER(D124)),(1-alpha)*D124+alpha*I124,H125)))</f>
        <v/>
      </c>
      <c r="J125" s="27">
        <f>IF(ISNUMBER(I125),0.33*IF(clamp_trm="Yes",MIN(MAX(I125,10),30),I125)+18.8,"")</f>
        <v/>
      </c>
      <c r="K125" s="27">
        <f>IF(J125="","",J125+cat_offset)</f>
        <v/>
      </c>
      <c r="L125">
        <f>IF(B125="","",IF(AND(MONTH(B125)*100+DAY(B125)&gt;=season_lo,MONTH(B125)*100+DAY(B125)&lt;=season_hi),1,0))</f>
        <v/>
      </c>
      <c r="M125" s="27">
        <f>IF(N(C125)=0,IF(B125="","",0),SUM(INDEX(Hourly!$L$2:$L$10001,AF125):INDEX(Hourly!$L$2:$L$10001,AG125)))</f>
        <v/>
      </c>
      <c r="N125" s="27">
        <f>IF(N(C125)=0,IF(B125="","",0),SUM(INDEX(Hourly!$M$2:$M$10001,AF125):INDEX(Hourly!$M$2:$M$10001,AG125)))</f>
        <v/>
      </c>
      <c r="O125" s="27">
        <f>IF(N(C125)=0,IF(B125="","",0),SUM(INDEX(Hourly!$N$2:$N$10001,AF125):INDEX(Hourly!$N$2:$N$10001,AG125)))</f>
        <v/>
      </c>
      <c r="P125" s="27">
        <f>IF(N(C125)=0,IF(B125="","",0),SUM(INDEX(Hourly!$P$2:$P$10001,AF125):INDEX(Hourly!$P$2:$P$10001,AG125)))</f>
        <v/>
      </c>
      <c r="Q125">
        <f>IF(L125=1,IF(M125&gt;event_min,1,0),0)</f>
        <v/>
      </c>
      <c r="R125">
        <f>IF(Q125=1,N(R124)+1,0)</f>
        <v/>
      </c>
      <c r="S125" s="27">
        <f>IF(Q125=1,N(S124)+M125,0)</f>
        <v/>
      </c>
      <c r="T125">
        <f>IF(R125=1,1,0)</f>
        <v/>
      </c>
      <c r="U125">
        <f>IF(AND(L125=1,ISNUMBER(F125)),IF(F125&gt;=hot_thr,1,0),0)</f>
        <v/>
      </c>
      <c r="V125">
        <f>IF(AND(L125=1,ISNUMBER(E125)),IF(E125&gt;=night_thr,1,0),0)</f>
        <v/>
      </c>
      <c r="X125" s="27">
        <f>IF(B125="","",IF(A125-1&gt;=1,INDEX($D$2:$D$421,A125-1),IF(cyclic="Yes",INDEX($D$2:$D$421,A125-1+n_days),"")))</f>
        <v/>
      </c>
      <c r="Y125" s="27">
        <f>IF(B125="","",IF(A125-2&gt;=1,INDEX($D$2:$D$421,A125-2),IF(cyclic="Yes",INDEX($D$2:$D$421,A125-2+n_days),"")))</f>
        <v/>
      </c>
      <c r="Z125" s="27">
        <f>IF(B125="","",IF(A125-3&gt;=1,INDEX($D$2:$D$421,A125-3),IF(cyclic="Yes",INDEX($D$2:$D$421,A125-3+n_days),"")))</f>
        <v/>
      </c>
      <c r="AA125" s="27">
        <f>IF(B125="","",IF(A125-4&gt;=1,INDEX($D$2:$D$421,A125-4),IF(cyclic="Yes",INDEX($D$2:$D$421,A125-4+n_days),"")))</f>
        <v/>
      </c>
      <c r="AB125" s="27">
        <f>IF(B125="","",IF(A125-5&gt;=1,INDEX($D$2:$D$421,A125-5),IF(cyclic="Yes",INDEX($D$2:$D$421,A125-5+n_days),"")))</f>
        <v/>
      </c>
      <c r="AC125" s="27">
        <f>IF(B125="","",IF(A125-6&gt;=1,INDEX($D$2:$D$421,A125-6),IF(cyclic="Yes",INDEX($D$2:$D$421,A125-6+n_days),"")))</f>
        <v/>
      </c>
      <c r="AD125" s="27">
        <f>IF(B125="","",IF(A125-7&gt;=1,INDEX($D$2:$D$421,A125-7),IF(cyclic="Yes",INDEX($D$2:$D$421,A125-7+n_days),"")))</f>
        <v/>
      </c>
      <c r="AF125">
        <f>IF(B125="","",IFERROR(MATCH(B125-0.5,INDEX(Hourly!$G$2:$G$10001,1):INDEX(Hourly!$G$2:$G$10001,n_rows),1),0)+1)</f>
        <v/>
      </c>
      <c r="AG125">
        <f>IF(B125="","",IFERROR(MATCH(B125,INDEX(Hourly!$G$2:$G$10001,1):INDEX(Hourly!$G$2:$G$10001,n_rows),1),0))</f>
        <v/>
      </c>
    </row>
    <row r="126">
      <c r="A126" t="n">
        <v>125</v>
      </c>
      <c r="B126" s="26">
        <f>IF(A126&lt;=n_days,first_day+A126-1,"")</f>
        <v/>
      </c>
      <c r="C126">
        <f>IF(B126="","",MAX(0,AG126-AF126+1))</f>
        <v/>
      </c>
      <c r="D126" s="27">
        <f>IF(B126="","",IF(C126&gt;=18,AVERAGE(INDEX(Hourly!$E$2:$E$10001,AF126):INDEX(Hourly!$E$2:$E$10001,AG126)),""))</f>
        <v/>
      </c>
      <c r="E126" s="27">
        <f>IF(OR(B126="",N(C126)=0),"",MIN(INDEX(Hourly!$E$2:$E$10001,AF126):INDEX(Hourly!$E$2:$E$10001,AG126)))</f>
        <v/>
      </c>
      <c r="F126" s="27">
        <f>IF(OR(B126="",N(C126)=0),"",MAX(INDEX(Hourly!$E$2:$E$10001,AF126):INDEX(Hourly!$E$2:$E$10001,AG126)))</f>
        <v/>
      </c>
      <c r="G126" s="27">
        <f>IF(E126="","",F126-E126)</f>
        <v/>
      </c>
      <c r="H126" s="27">
        <f>IF(B126="","",IF(COUNT(X126:AD126)=7,SUMPRODUCT(X126:AD126,rm_weights)/SUM(rm_weights),""))</f>
        <v/>
      </c>
      <c r="I126" s="27">
        <f>IF(B126="","",IF(trm_method="7-day approximation",H126,IF(AND(ISNUMBER(I125),ISNUMBER(D125)),(1-alpha)*D125+alpha*I125,H126)))</f>
        <v/>
      </c>
      <c r="J126" s="27">
        <f>IF(ISNUMBER(I126),0.33*IF(clamp_trm="Yes",MIN(MAX(I126,10),30),I126)+18.8,"")</f>
        <v/>
      </c>
      <c r="K126" s="27">
        <f>IF(J126="","",J126+cat_offset)</f>
        <v/>
      </c>
      <c r="L126">
        <f>IF(B126="","",IF(AND(MONTH(B126)*100+DAY(B126)&gt;=season_lo,MONTH(B126)*100+DAY(B126)&lt;=season_hi),1,0))</f>
        <v/>
      </c>
      <c r="M126" s="27">
        <f>IF(N(C126)=0,IF(B126="","",0),SUM(INDEX(Hourly!$L$2:$L$10001,AF126):INDEX(Hourly!$L$2:$L$10001,AG126)))</f>
        <v/>
      </c>
      <c r="N126" s="27">
        <f>IF(N(C126)=0,IF(B126="","",0),SUM(INDEX(Hourly!$M$2:$M$10001,AF126):INDEX(Hourly!$M$2:$M$10001,AG126)))</f>
        <v/>
      </c>
      <c r="O126" s="27">
        <f>IF(N(C126)=0,IF(B126="","",0),SUM(INDEX(Hourly!$N$2:$N$10001,AF126):INDEX(Hourly!$N$2:$N$10001,AG126)))</f>
        <v/>
      </c>
      <c r="P126" s="27">
        <f>IF(N(C126)=0,IF(B126="","",0),SUM(INDEX(Hourly!$P$2:$P$10001,AF126):INDEX(Hourly!$P$2:$P$10001,AG126)))</f>
        <v/>
      </c>
      <c r="Q126">
        <f>IF(L126=1,IF(M126&gt;event_min,1,0),0)</f>
        <v/>
      </c>
      <c r="R126">
        <f>IF(Q126=1,N(R125)+1,0)</f>
        <v/>
      </c>
      <c r="S126" s="27">
        <f>IF(Q126=1,N(S125)+M126,0)</f>
        <v/>
      </c>
      <c r="T126">
        <f>IF(R126=1,1,0)</f>
        <v/>
      </c>
      <c r="U126">
        <f>IF(AND(L126=1,ISNUMBER(F126)),IF(F126&gt;=hot_thr,1,0),0)</f>
        <v/>
      </c>
      <c r="V126">
        <f>IF(AND(L126=1,ISNUMBER(E126)),IF(E126&gt;=night_thr,1,0),0)</f>
        <v/>
      </c>
      <c r="X126" s="27">
        <f>IF(B126="","",IF(A126-1&gt;=1,INDEX($D$2:$D$421,A126-1),IF(cyclic="Yes",INDEX($D$2:$D$421,A126-1+n_days),"")))</f>
        <v/>
      </c>
      <c r="Y126" s="27">
        <f>IF(B126="","",IF(A126-2&gt;=1,INDEX($D$2:$D$421,A126-2),IF(cyclic="Yes",INDEX($D$2:$D$421,A126-2+n_days),"")))</f>
        <v/>
      </c>
      <c r="Z126" s="27">
        <f>IF(B126="","",IF(A126-3&gt;=1,INDEX($D$2:$D$421,A126-3),IF(cyclic="Yes",INDEX($D$2:$D$421,A126-3+n_days),"")))</f>
        <v/>
      </c>
      <c r="AA126" s="27">
        <f>IF(B126="","",IF(A126-4&gt;=1,INDEX($D$2:$D$421,A126-4),IF(cyclic="Yes",INDEX($D$2:$D$421,A126-4+n_days),"")))</f>
        <v/>
      </c>
      <c r="AB126" s="27">
        <f>IF(B126="","",IF(A126-5&gt;=1,INDEX($D$2:$D$421,A126-5),IF(cyclic="Yes",INDEX($D$2:$D$421,A126-5+n_days),"")))</f>
        <v/>
      </c>
      <c r="AC126" s="27">
        <f>IF(B126="","",IF(A126-6&gt;=1,INDEX($D$2:$D$421,A126-6),IF(cyclic="Yes",INDEX($D$2:$D$421,A126-6+n_days),"")))</f>
        <v/>
      </c>
      <c r="AD126" s="27">
        <f>IF(B126="","",IF(A126-7&gt;=1,INDEX($D$2:$D$421,A126-7),IF(cyclic="Yes",INDEX($D$2:$D$421,A126-7+n_days),"")))</f>
        <v/>
      </c>
      <c r="AF126">
        <f>IF(B126="","",IFERROR(MATCH(B126-0.5,INDEX(Hourly!$G$2:$G$10001,1):INDEX(Hourly!$G$2:$G$10001,n_rows),1),0)+1)</f>
        <v/>
      </c>
      <c r="AG126">
        <f>IF(B126="","",IFERROR(MATCH(B126,INDEX(Hourly!$G$2:$G$10001,1):INDEX(Hourly!$G$2:$G$10001,n_rows),1),0))</f>
        <v/>
      </c>
    </row>
    <row r="127">
      <c r="A127" t="n">
        <v>126</v>
      </c>
      <c r="B127" s="26">
        <f>IF(A127&lt;=n_days,first_day+A127-1,"")</f>
        <v/>
      </c>
      <c r="C127">
        <f>IF(B127="","",MAX(0,AG127-AF127+1))</f>
        <v/>
      </c>
      <c r="D127" s="27">
        <f>IF(B127="","",IF(C127&gt;=18,AVERAGE(INDEX(Hourly!$E$2:$E$10001,AF127):INDEX(Hourly!$E$2:$E$10001,AG127)),""))</f>
        <v/>
      </c>
      <c r="E127" s="27">
        <f>IF(OR(B127="",N(C127)=0),"",MIN(INDEX(Hourly!$E$2:$E$10001,AF127):INDEX(Hourly!$E$2:$E$10001,AG127)))</f>
        <v/>
      </c>
      <c r="F127" s="27">
        <f>IF(OR(B127="",N(C127)=0),"",MAX(INDEX(Hourly!$E$2:$E$10001,AF127):INDEX(Hourly!$E$2:$E$10001,AG127)))</f>
        <v/>
      </c>
      <c r="G127" s="27">
        <f>IF(E127="","",F127-E127)</f>
        <v/>
      </c>
      <c r="H127" s="27">
        <f>IF(B127="","",IF(COUNT(X127:AD127)=7,SUMPRODUCT(X127:AD127,rm_weights)/SUM(rm_weights),""))</f>
        <v/>
      </c>
      <c r="I127" s="27">
        <f>IF(B127="","",IF(trm_method="7-day approximation",H127,IF(AND(ISNUMBER(I126),ISNUMBER(D126)),(1-alpha)*D126+alpha*I126,H127)))</f>
        <v/>
      </c>
      <c r="J127" s="27">
        <f>IF(ISNUMBER(I127),0.33*IF(clamp_trm="Yes",MIN(MAX(I127,10),30),I127)+18.8,"")</f>
        <v/>
      </c>
      <c r="K127" s="27">
        <f>IF(J127="","",J127+cat_offset)</f>
        <v/>
      </c>
      <c r="L127">
        <f>IF(B127="","",IF(AND(MONTH(B127)*100+DAY(B127)&gt;=season_lo,MONTH(B127)*100+DAY(B127)&lt;=season_hi),1,0))</f>
        <v/>
      </c>
      <c r="M127" s="27">
        <f>IF(N(C127)=0,IF(B127="","",0),SUM(INDEX(Hourly!$L$2:$L$10001,AF127):INDEX(Hourly!$L$2:$L$10001,AG127)))</f>
        <v/>
      </c>
      <c r="N127" s="27">
        <f>IF(N(C127)=0,IF(B127="","",0),SUM(INDEX(Hourly!$M$2:$M$10001,AF127):INDEX(Hourly!$M$2:$M$10001,AG127)))</f>
        <v/>
      </c>
      <c r="O127" s="27">
        <f>IF(N(C127)=0,IF(B127="","",0),SUM(INDEX(Hourly!$N$2:$N$10001,AF127):INDEX(Hourly!$N$2:$N$10001,AG127)))</f>
        <v/>
      </c>
      <c r="P127" s="27">
        <f>IF(N(C127)=0,IF(B127="","",0),SUM(INDEX(Hourly!$P$2:$P$10001,AF127):INDEX(Hourly!$P$2:$P$10001,AG127)))</f>
        <v/>
      </c>
      <c r="Q127">
        <f>IF(L127=1,IF(M127&gt;event_min,1,0),0)</f>
        <v/>
      </c>
      <c r="R127">
        <f>IF(Q127=1,N(R126)+1,0)</f>
        <v/>
      </c>
      <c r="S127" s="27">
        <f>IF(Q127=1,N(S126)+M127,0)</f>
        <v/>
      </c>
      <c r="T127">
        <f>IF(R127=1,1,0)</f>
        <v/>
      </c>
      <c r="U127">
        <f>IF(AND(L127=1,ISNUMBER(F127)),IF(F127&gt;=hot_thr,1,0),0)</f>
        <v/>
      </c>
      <c r="V127">
        <f>IF(AND(L127=1,ISNUMBER(E127)),IF(E127&gt;=night_thr,1,0),0)</f>
        <v/>
      </c>
      <c r="X127" s="27">
        <f>IF(B127="","",IF(A127-1&gt;=1,INDEX($D$2:$D$421,A127-1),IF(cyclic="Yes",INDEX($D$2:$D$421,A127-1+n_days),"")))</f>
        <v/>
      </c>
      <c r="Y127" s="27">
        <f>IF(B127="","",IF(A127-2&gt;=1,INDEX($D$2:$D$421,A127-2),IF(cyclic="Yes",INDEX($D$2:$D$421,A127-2+n_days),"")))</f>
        <v/>
      </c>
      <c r="Z127" s="27">
        <f>IF(B127="","",IF(A127-3&gt;=1,INDEX($D$2:$D$421,A127-3),IF(cyclic="Yes",INDEX($D$2:$D$421,A127-3+n_days),"")))</f>
        <v/>
      </c>
      <c r="AA127" s="27">
        <f>IF(B127="","",IF(A127-4&gt;=1,INDEX($D$2:$D$421,A127-4),IF(cyclic="Yes",INDEX($D$2:$D$421,A127-4+n_days),"")))</f>
        <v/>
      </c>
      <c r="AB127" s="27">
        <f>IF(B127="","",IF(A127-5&gt;=1,INDEX($D$2:$D$421,A127-5),IF(cyclic="Yes",INDEX($D$2:$D$421,A127-5+n_days),"")))</f>
        <v/>
      </c>
      <c r="AC127" s="27">
        <f>IF(B127="","",IF(A127-6&gt;=1,INDEX($D$2:$D$421,A127-6),IF(cyclic="Yes",INDEX($D$2:$D$421,A127-6+n_days),"")))</f>
        <v/>
      </c>
      <c r="AD127" s="27">
        <f>IF(B127="","",IF(A127-7&gt;=1,INDEX($D$2:$D$421,A127-7),IF(cyclic="Yes",INDEX($D$2:$D$421,A127-7+n_days),"")))</f>
        <v/>
      </c>
      <c r="AF127">
        <f>IF(B127="","",IFERROR(MATCH(B127-0.5,INDEX(Hourly!$G$2:$G$10001,1):INDEX(Hourly!$G$2:$G$10001,n_rows),1),0)+1)</f>
        <v/>
      </c>
      <c r="AG127">
        <f>IF(B127="","",IFERROR(MATCH(B127,INDEX(Hourly!$G$2:$G$10001,1):INDEX(Hourly!$G$2:$G$10001,n_rows),1),0))</f>
        <v/>
      </c>
    </row>
    <row r="128">
      <c r="A128" t="n">
        <v>127</v>
      </c>
      <c r="B128" s="26">
        <f>IF(A128&lt;=n_days,first_day+A128-1,"")</f>
        <v/>
      </c>
      <c r="C128">
        <f>IF(B128="","",MAX(0,AG128-AF128+1))</f>
        <v/>
      </c>
      <c r="D128" s="27">
        <f>IF(B128="","",IF(C128&gt;=18,AVERAGE(INDEX(Hourly!$E$2:$E$10001,AF128):INDEX(Hourly!$E$2:$E$10001,AG128)),""))</f>
        <v/>
      </c>
      <c r="E128" s="27">
        <f>IF(OR(B128="",N(C128)=0),"",MIN(INDEX(Hourly!$E$2:$E$10001,AF128):INDEX(Hourly!$E$2:$E$10001,AG128)))</f>
        <v/>
      </c>
      <c r="F128" s="27">
        <f>IF(OR(B128="",N(C128)=0),"",MAX(INDEX(Hourly!$E$2:$E$10001,AF128):INDEX(Hourly!$E$2:$E$10001,AG128)))</f>
        <v/>
      </c>
      <c r="G128" s="27">
        <f>IF(E128="","",F128-E128)</f>
        <v/>
      </c>
      <c r="H128" s="27">
        <f>IF(B128="","",IF(COUNT(X128:AD128)=7,SUMPRODUCT(X128:AD128,rm_weights)/SUM(rm_weights),""))</f>
        <v/>
      </c>
      <c r="I128" s="27">
        <f>IF(B128="","",IF(trm_method="7-day approximation",H128,IF(AND(ISNUMBER(I127),ISNUMBER(D127)),(1-alpha)*D127+alpha*I127,H128)))</f>
        <v/>
      </c>
      <c r="J128" s="27">
        <f>IF(ISNUMBER(I128),0.33*IF(clamp_trm="Yes",MIN(MAX(I128,10),30),I128)+18.8,"")</f>
        <v/>
      </c>
      <c r="K128" s="27">
        <f>IF(J128="","",J128+cat_offset)</f>
        <v/>
      </c>
      <c r="L128">
        <f>IF(B128="","",IF(AND(MONTH(B128)*100+DAY(B128)&gt;=season_lo,MONTH(B128)*100+DAY(B128)&lt;=season_hi),1,0))</f>
        <v/>
      </c>
      <c r="M128" s="27">
        <f>IF(N(C128)=0,IF(B128="","",0),SUM(INDEX(Hourly!$L$2:$L$10001,AF128):INDEX(Hourly!$L$2:$L$10001,AG128)))</f>
        <v/>
      </c>
      <c r="N128" s="27">
        <f>IF(N(C128)=0,IF(B128="","",0),SUM(INDEX(Hourly!$M$2:$M$10001,AF128):INDEX(Hourly!$M$2:$M$10001,AG128)))</f>
        <v/>
      </c>
      <c r="O128" s="27">
        <f>IF(N(C128)=0,IF(B128="","",0),SUM(INDEX(Hourly!$N$2:$N$10001,AF128):INDEX(Hourly!$N$2:$N$10001,AG128)))</f>
        <v/>
      </c>
      <c r="P128" s="27">
        <f>IF(N(C128)=0,IF(B128="","",0),SUM(INDEX(Hourly!$P$2:$P$10001,AF128):INDEX(Hourly!$P$2:$P$10001,AG128)))</f>
        <v/>
      </c>
      <c r="Q128">
        <f>IF(L128=1,IF(M128&gt;event_min,1,0),0)</f>
        <v/>
      </c>
      <c r="R128">
        <f>IF(Q128=1,N(R127)+1,0)</f>
        <v/>
      </c>
      <c r="S128" s="27">
        <f>IF(Q128=1,N(S127)+M128,0)</f>
        <v/>
      </c>
      <c r="T128">
        <f>IF(R128=1,1,0)</f>
        <v/>
      </c>
      <c r="U128">
        <f>IF(AND(L128=1,ISNUMBER(F128)),IF(F128&gt;=hot_thr,1,0),0)</f>
        <v/>
      </c>
      <c r="V128">
        <f>IF(AND(L128=1,ISNUMBER(E128)),IF(E128&gt;=night_thr,1,0),0)</f>
        <v/>
      </c>
      <c r="X128" s="27">
        <f>IF(B128="","",IF(A128-1&gt;=1,INDEX($D$2:$D$421,A128-1),IF(cyclic="Yes",INDEX($D$2:$D$421,A128-1+n_days),"")))</f>
        <v/>
      </c>
      <c r="Y128" s="27">
        <f>IF(B128="","",IF(A128-2&gt;=1,INDEX($D$2:$D$421,A128-2),IF(cyclic="Yes",INDEX($D$2:$D$421,A128-2+n_days),"")))</f>
        <v/>
      </c>
      <c r="Z128" s="27">
        <f>IF(B128="","",IF(A128-3&gt;=1,INDEX($D$2:$D$421,A128-3),IF(cyclic="Yes",INDEX($D$2:$D$421,A128-3+n_days),"")))</f>
        <v/>
      </c>
      <c r="AA128" s="27">
        <f>IF(B128="","",IF(A128-4&gt;=1,INDEX($D$2:$D$421,A128-4),IF(cyclic="Yes",INDEX($D$2:$D$421,A128-4+n_days),"")))</f>
        <v/>
      </c>
      <c r="AB128" s="27">
        <f>IF(B128="","",IF(A128-5&gt;=1,INDEX($D$2:$D$421,A128-5),IF(cyclic="Yes",INDEX($D$2:$D$421,A128-5+n_days),"")))</f>
        <v/>
      </c>
      <c r="AC128" s="27">
        <f>IF(B128="","",IF(A128-6&gt;=1,INDEX($D$2:$D$421,A128-6),IF(cyclic="Yes",INDEX($D$2:$D$421,A128-6+n_days),"")))</f>
        <v/>
      </c>
      <c r="AD128" s="27">
        <f>IF(B128="","",IF(A128-7&gt;=1,INDEX($D$2:$D$421,A128-7),IF(cyclic="Yes",INDEX($D$2:$D$421,A128-7+n_days),"")))</f>
        <v/>
      </c>
      <c r="AF128">
        <f>IF(B128="","",IFERROR(MATCH(B128-0.5,INDEX(Hourly!$G$2:$G$10001,1):INDEX(Hourly!$G$2:$G$10001,n_rows),1),0)+1)</f>
        <v/>
      </c>
      <c r="AG128">
        <f>IF(B128="","",IFERROR(MATCH(B128,INDEX(Hourly!$G$2:$G$10001,1):INDEX(Hourly!$G$2:$G$10001,n_rows),1),0))</f>
        <v/>
      </c>
    </row>
    <row r="129">
      <c r="A129" t="n">
        <v>128</v>
      </c>
      <c r="B129" s="26">
        <f>IF(A129&lt;=n_days,first_day+A129-1,"")</f>
        <v/>
      </c>
      <c r="C129">
        <f>IF(B129="","",MAX(0,AG129-AF129+1))</f>
        <v/>
      </c>
      <c r="D129" s="27">
        <f>IF(B129="","",IF(C129&gt;=18,AVERAGE(INDEX(Hourly!$E$2:$E$10001,AF129):INDEX(Hourly!$E$2:$E$10001,AG129)),""))</f>
        <v/>
      </c>
      <c r="E129" s="27">
        <f>IF(OR(B129="",N(C129)=0),"",MIN(INDEX(Hourly!$E$2:$E$10001,AF129):INDEX(Hourly!$E$2:$E$10001,AG129)))</f>
        <v/>
      </c>
      <c r="F129" s="27">
        <f>IF(OR(B129="",N(C129)=0),"",MAX(INDEX(Hourly!$E$2:$E$10001,AF129):INDEX(Hourly!$E$2:$E$10001,AG129)))</f>
        <v/>
      </c>
      <c r="G129" s="27">
        <f>IF(E129="","",F129-E129)</f>
        <v/>
      </c>
      <c r="H129" s="27">
        <f>IF(B129="","",IF(COUNT(X129:AD129)=7,SUMPRODUCT(X129:AD129,rm_weights)/SUM(rm_weights),""))</f>
        <v/>
      </c>
      <c r="I129" s="27">
        <f>IF(B129="","",IF(trm_method="7-day approximation",H129,IF(AND(ISNUMBER(I128),ISNUMBER(D128)),(1-alpha)*D128+alpha*I128,H129)))</f>
        <v/>
      </c>
      <c r="J129" s="27">
        <f>IF(ISNUMBER(I129),0.33*IF(clamp_trm="Yes",MIN(MAX(I129,10),30),I129)+18.8,"")</f>
        <v/>
      </c>
      <c r="K129" s="27">
        <f>IF(J129="","",J129+cat_offset)</f>
        <v/>
      </c>
      <c r="L129">
        <f>IF(B129="","",IF(AND(MONTH(B129)*100+DAY(B129)&gt;=season_lo,MONTH(B129)*100+DAY(B129)&lt;=season_hi),1,0))</f>
        <v/>
      </c>
      <c r="M129" s="27">
        <f>IF(N(C129)=0,IF(B129="","",0),SUM(INDEX(Hourly!$L$2:$L$10001,AF129):INDEX(Hourly!$L$2:$L$10001,AG129)))</f>
        <v/>
      </c>
      <c r="N129" s="27">
        <f>IF(N(C129)=0,IF(B129="","",0),SUM(INDEX(Hourly!$M$2:$M$10001,AF129):INDEX(Hourly!$M$2:$M$10001,AG129)))</f>
        <v/>
      </c>
      <c r="O129" s="27">
        <f>IF(N(C129)=0,IF(B129="","",0),SUM(INDEX(Hourly!$N$2:$N$10001,AF129):INDEX(Hourly!$N$2:$N$10001,AG129)))</f>
        <v/>
      </c>
      <c r="P129" s="27">
        <f>IF(N(C129)=0,IF(B129="","",0),SUM(INDEX(Hourly!$P$2:$P$10001,AF129):INDEX(Hourly!$P$2:$P$10001,AG129)))</f>
        <v/>
      </c>
      <c r="Q129">
        <f>IF(L129=1,IF(M129&gt;event_min,1,0),0)</f>
        <v/>
      </c>
      <c r="R129">
        <f>IF(Q129=1,N(R128)+1,0)</f>
        <v/>
      </c>
      <c r="S129" s="27">
        <f>IF(Q129=1,N(S128)+M129,0)</f>
        <v/>
      </c>
      <c r="T129">
        <f>IF(R129=1,1,0)</f>
        <v/>
      </c>
      <c r="U129">
        <f>IF(AND(L129=1,ISNUMBER(F129)),IF(F129&gt;=hot_thr,1,0),0)</f>
        <v/>
      </c>
      <c r="V129">
        <f>IF(AND(L129=1,ISNUMBER(E129)),IF(E129&gt;=night_thr,1,0),0)</f>
        <v/>
      </c>
      <c r="X129" s="27">
        <f>IF(B129="","",IF(A129-1&gt;=1,INDEX($D$2:$D$421,A129-1),IF(cyclic="Yes",INDEX($D$2:$D$421,A129-1+n_days),"")))</f>
        <v/>
      </c>
      <c r="Y129" s="27">
        <f>IF(B129="","",IF(A129-2&gt;=1,INDEX($D$2:$D$421,A129-2),IF(cyclic="Yes",INDEX($D$2:$D$421,A129-2+n_days),"")))</f>
        <v/>
      </c>
      <c r="Z129" s="27">
        <f>IF(B129="","",IF(A129-3&gt;=1,INDEX($D$2:$D$421,A129-3),IF(cyclic="Yes",INDEX($D$2:$D$421,A129-3+n_days),"")))</f>
        <v/>
      </c>
      <c r="AA129" s="27">
        <f>IF(B129="","",IF(A129-4&gt;=1,INDEX($D$2:$D$421,A129-4),IF(cyclic="Yes",INDEX($D$2:$D$421,A129-4+n_days),"")))</f>
        <v/>
      </c>
      <c r="AB129" s="27">
        <f>IF(B129="","",IF(A129-5&gt;=1,INDEX($D$2:$D$421,A129-5),IF(cyclic="Yes",INDEX($D$2:$D$421,A129-5+n_days),"")))</f>
        <v/>
      </c>
      <c r="AC129" s="27">
        <f>IF(B129="","",IF(A129-6&gt;=1,INDEX($D$2:$D$421,A129-6),IF(cyclic="Yes",INDEX($D$2:$D$421,A129-6+n_days),"")))</f>
        <v/>
      </c>
      <c r="AD129" s="27">
        <f>IF(B129="","",IF(A129-7&gt;=1,INDEX($D$2:$D$421,A129-7),IF(cyclic="Yes",INDEX($D$2:$D$421,A129-7+n_days),"")))</f>
        <v/>
      </c>
      <c r="AF129">
        <f>IF(B129="","",IFERROR(MATCH(B129-0.5,INDEX(Hourly!$G$2:$G$10001,1):INDEX(Hourly!$G$2:$G$10001,n_rows),1),0)+1)</f>
        <v/>
      </c>
      <c r="AG129">
        <f>IF(B129="","",IFERROR(MATCH(B129,INDEX(Hourly!$G$2:$G$10001,1):INDEX(Hourly!$G$2:$G$10001,n_rows),1),0))</f>
        <v/>
      </c>
    </row>
    <row r="130">
      <c r="A130" t="n">
        <v>129</v>
      </c>
      <c r="B130" s="26">
        <f>IF(A130&lt;=n_days,first_day+A130-1,"")</f>
        <v/>
      </c>
      <c r="C130">
        <f>IF(B130="","",MAX(0,AG130-AF130+1))</f>
        <v/>
      </c>
      <c r="D130" s="27">
        <f>IF(B130="","",IF(C130&gt;=18,AVERAGE(INDEX(Hourly!$E$2:$E$10001,AF130):INDEX(Hourly!$E$2:$E$10001,AG130)),""))</f>
        <v/>
      </c>
      <c r="E130" s="27">
        <f>IF(OR(B130="",N(C130)=0),"",MIN(INDEX(Hourly!$E$2:$E$10001,AF130):INDEX(Hourly!$E$2:$E$10001,AG130)))</f>
        <v/>
      </c>
      <c r="F130" s="27">
        <f>IF(OR(B130="",N(C130)=0),"",MAX(INDEX(Hourly!$E$2:$E$10001,AF130):INDEX(Hourly!$E$2:$E$10001,AG130)))</f>
        <v/>
      </c>
      <c r="G130" s="27">
        <f>IF(E130="","",F130-E130)</f>
        <v/>
      </c>
      <c r="H130" s="27">
        <f>IF(B130="","",IF(COUNT(X130:AD130)=7,SUMPRODUCT(X130:AD130,rm_weights)/SUM(rm_weights),""))</f>
        <v/>
      </c>
      <c r="I130" s="27">
        <f>IF(B130="","",IF(trm_method="7-day approximation",H130,IF(AND(ISNUMBER(I129),ISNUMBER(D129)),(1-alpha)*D129+alpha*I129,H130)))</f>
        <v/>
      </c>
      <c r="J130" s="27">
        <f>IF(ISNUMBER(I130),0.33*IF(clamp_trm="Yes",MIN(MAX(I130,10),30),I130)+18.8,"")</f>
        <v/>
      </c>
      <c r="K130" s="27">
        <f>IF(J130="","",J130+cat_offset)</f>
        <v/>
      </c>
      <c r="L130">
        <f>IF(B130="","",IF(AND(MONTH(B130)*100+DAY(B130)&gt;=season_lo,MONTH(B130)*100+DAY(B130)&lt;=season_hi),1,0))</f>
        <v/>
      </c>
      <c r="M130" s="27">
        <f>IF(N(C130)=0,IF(B130="","",0),SUM(INDEX(Hourly!$L$2:$L$10001,AF130):INDEX(Hourly!$L$2:$L$10001,AG130)))</f>
        <v/>
      </c>
      <c r="N130" s="27">
        <f>IF(N(C130)=0,IF(B130="","",0),SUM(INDEX(Hourly!$M$2:$M$10001,AF130):INDEX(Hourly!$M$2:$M$10001,AG130)))</f>
        <v/>
      </c>
      <c r="O130" s="27">
        <f>IF(N(C130)=0,IF(B130="","",0),SUM(INDEX(Hourly!$N$2:$N$10001,AF130):INDEX(Hourly!$N$2:$N$10001,AG130)))</f>
        <v/>
      </c>
      <c r="P130" s="27">
        <f>IF(N(C130)=0,IF(B130="","",0),SUM(INDEX(Hourly!$P$2:$P$10001,AF130):INDEX(Hourly!$P$2:$P$10001,AG130)))</f>
        <v/>
      </c>
      <c r="Q130">
        <f>IF(L130=1,IF(M130&gt;event_min,1,0),0)</f>
        <v/>
      </c>
      <c r="R130">
        <f>IF(Q130=1,N(R129)+1,0)</f>
        <v/>
      </c>
      <c r="S130" s="27">
        <f>IF(Q130=1,N(S129)+M130,0)</f>
        <v/>
      </c>
      <c r="T130">
        <f>IF(R130=1,1,0)</f>
        <v/>
      </c>
      <c r="U130">
        <f>IF(AND(L130=1,ISNUMBER(F130)),IF(F130&gt;=hot_thr,1,0),0)</f>
        <v/>
      </c>
      <c r="V130">
        <f>IF(AND(L130=1,ISNUMBER(E130)),IF(E130&gt;=night_thr,1,0),0)</f>
        <v/>
      </c>
      <c r="X130" s="27">
        <f>IF(B130="","",IF(A130-1&gt;=1,INDEX($D$2:$D$421,A130-1),IF(cyclic="Yes",INDEX($D$2:$D$421,A130-1+n_days),"")))</f>
        <v/>
      </c>
      <c r="Y130" s="27">
        <f>IF(B130="","",IF(A130-2&gt;=1,INDEX($D$2:$D$421,A130-2),IF(cyclic="Yes",INDEX($D$2:$D$421,A130-2+n_days),"")))</f>
        <v/>
      </c>
      <c r="Z130" s="27">
        <f>IF(B130="","",IF(A130-3&gt;=1,INDEX($D$2:$D$421,A130-3),IF(cyclic="Yes",INDEX($D$2:$D$421,A130-3+n_days),"")))</f>
        <v/>
      </c>
      <c r="AA130" s="27">
        <f>IF(B130="","",IF(A130-4&gt;=1,INDEX($D$2:$D$421,A130-4),IF(cyclic="Yes",INDEX($D$2:$D$421,A130-4+n_days),"")))</f>
        <v/>
      </c>
      <c r="AB130" s="27">
        <f>IF(B130="","",IF(A130-5&gt;=1,INDEX($D$2:$D$421,A130-5),IF(cyclic="Yes",INDEX($D$2:$D$421,A130-5+n_days),"")))</f>
        <v/>
      </c>
      <c r="AC130" s="27">
        <f>IF(B130="","",IF(A130-6&gt;=1,INDEX($D$2:$D$421,A130-6),IF(cyclic="Yes",INDEX($D$2:$D$421,A130-6+n_days),"")))</f>
        <v/>
      </c>
      <c r="AD130" s="27">
        <f>IF(B130="","",IF(A130-7&gt;=1,INDEX($D$2:$D$421,A130-7),IF(cyclic="Yes",INDEX($D$2:$D$421,A130-7+n_days),"")))</f>
        <v/>
      </c>
      <c r="AF130">
        <f>IF(B130="","",IFERROR(MATCH(B130-0.5,INDEX(Hourly!$G$2:$G$10001,1):INDEX(Hourly!$G$2:$G$10001,n_rows),1),0)+1)</f>
        <v/>
      </c>
      <c r="AG130">
        <f>IF(B130="","",IFERROR(MATCH(B130,INDEX(Hourly!$G$2:$G$10001,1):INDEX(Hourly!$G$2:$G$10001,n_rows),1),0))</f>
        <v/>
      </c>
    </row>
    <row r="131">
      <c r="A131" t="n">
        <v>130</v>
      </c>
      <c r="B131" s="26">
        <f>IF(A131&lt;=n_days,first_day+A131-1,"")</f>
        <v/>
      </c>
      <c r="C131">
        <f>IF(B131="","",MAX(0,AG131-AF131+1))</f>
        <v/>
      </c>
      <c r="D131" s="27">
        <f>IF(B131="","",IF(C131&gt;=18,AVERAGE(INDEX(Hourly!$E$2:$E$10001,AF131):INDEX(Hourly!$E$2:$E$10001,AG131)),""))</f>
        <v/>
      </c>
      <c r="E131" s="27">
        <f>IF(OR(B131="",N(C131)=0),"",MIN(INDEX(Hourly!$E$2:$E$10001,AF131):INDEX(Hourly!$E$2:$E$10001,AG131)))</f>
        <v/>
      </c>
      <c r="F131" s="27">
        <f>IF(OR(B131="",N(C131)=0),"",MAX(INDEX(Hourly!$E$2:$E$10001,AF131):INDEX(Hourly!$E$2:$E$10001,AG131)))</f>
        <v/>
      </c>
      <c r="G131" s="27">
        <f>IF(E131="","",F131-E131)</f>
        <v/>
      </c>
      <c r="H131" s="27">
        <f>IF(B131="","",IF(COUNT(X131:AD131)=7,SUMPRODUCT(X131:AD131,rm_weights)/SUM(rm_weights),""))</f>
        <v/>
      </c>
      <c r="I131" s="27">
        <f>IF(B131="","",IF(trm_method="7-day approximation",H131,IF(AND(ISNUMBER(I130),ISNUMBER(D130)),(1-alpha)*D130+alpha*I130,H131)))</f>
        <v/>
      </c>
      <c r="J131" s="27">
        <f>IF(ISNUMBER(I131),0.33*IF(clamp_trm="Yes",MIN(MAX(I131,10),30),I131)+18.8,"")</f>
        <v/>
      </c>
      <c r="K131" s="27">
        <f>IF(J131="","",J131+cat_offset)</f>
        <v/>
      </c>
      <c r="L131">
        <f>IF(B131="","",IF(AND(MONTH(B131)*100+DAY(B131)&gt;=season_lo,MONTH(B131)*100+DAY(B131)&lt;=season_hi),1,0))</f>
        <v/>
      </c>
      <c r="M131" s="27">
        <f>IF(N(C131)=0,IF(B131="","",0),SUM(INDEX(Hourly!$L$2:$L$10001,AF131):INDEX(Hourly!$L$2:$L$10001,AG131)))</f>
        <v/>
      </c>
      <c r="N131" s="27">
        <f>IF(N(C131)=0,IF(B131="","",0),SUM(INDEX(Hourly!$M$2:$M$10001,AF131):INDEX(Hourly!$M$2:$M$10001,AG131)))</f>
        <v/>
      </c>
      <c r="O131" s="27">
        <f>IF(N(C131)=0,IF(B131="","",0),SUM(INDEX(Hourly!$N$2:$N$10001,AF131):INDEX(Hourly!$N$2:$N$10001,AG131)))</f>
        <v/>
      </c>
      <c r="P131" s="27">
        <f>IF(N(C131)=0,IF(B131="","",0),SUM(INDEX(Hourly!$P$2:$P$10001,AF131):INDEX(Hourly!$P$2:$P$10001,AG131)))</f>
        <v/>
      </c>
      <c r="Q131">
        <f>IF(L131=1,IF(M131&gt;event_min,1,0),0)</f>
        <v/>
      </c>
      <c r="R131">
        <f>IF(Q131=1,N(R130)+1,0)</f>
        <v/>
      </c>
      <c r="S131" s="27">
        <f>IF(Q131=1,N(S130)+M131,0)</f>
        <v/>
      </c>
      <c r="T131">
        <f>IF(R131=1,1,0)</f>
        <v/>
      </c>
      <c r="U131">
        <f>IF(AND(L131=1,ISNUMBER(F131)),IF(F131&gt;=hot_thr,1,0),0)</f>
        <v/>
      </c>
      <c r="V131">
        <f>IF(AND(L131=1,ISNUMBER(E131)),IF(E131&gt;=night_thr,1,0),0)</f>
        <v/>
      </c>
      <c r="X131" s="27">
        <f>IF(B131="","",IF(A131-1&gt;=1,INDEX($D$2:$D$421,A131-1),IF(cyclic="Yes",INDEX($D$2:$D$421,A131-1+n_days),"")))</f>
        <v/>
      </c>
      <c r="Y131" s="27">
        <f>IF(B131="","",IF(A131-2&gt;=1,INDEX($D$2:$D$421,A131-2),IF(cyclic="Yes",INDEX($D$2:$D$421,A131-2+n_days),"")))</f>
        <v/>
      </c>
      <c r="Z131" s="27">
        <f>IF(B131="","",IF(A131-3&gt;=1,INDEX($D$2:$D$421,A131-3),IF(cyclic="Yes",INDEX($D$2:$D$421,A131-3+n_days),"")))</f>
        <v/>
      </c>
      <c r="AA131" s="27">
        <f>IF(B131="","",IF(A131-4&gt;=1,INDEX($D$2:$D$421,A131-4),IF(cyclic="Yes",INDEX($D$2:$D$421,A131-4+n_days),"")))</f>
        <v/>
      </c>
      <c r="AB131" s="27">
        <f>IF(B131="","",IF(A131-5&gt;=1,INDEX($D$2:$D$421,A131-5),IF(cyclic="Yes",INDEX($D$2:$D$421,A131-5+n_days),"")))</f>
        <v/>
      </c>
      <c r="AC131" s="27">
        <f>IF(B131="","",IF(A131-6&gt;=1,INDEX($D$2:$D$421,A131-6),IF(cyclic="Yes",INDEX($D$2:$D$421,A131-6+n_days),"")))</f>
        <v/>
      </c>
      <c r="AD131" s="27">
        <f>IF(B131="","",IF(A131-7&gt;=1,INDEX($D$2:$D$421,A131-7),IF(cyclic="Yes",INDEX($D$2:$D$421,A131-7+n_days),"")))</f>
        <v/>
      </c>
      <c r="AF131">
        <f>IF(B131="","",IFERROR(MATCH(B131-0.5,INDEX(Hourly!$G$2:$G$10001,1):INDEX(Hourly!$G$2:$G$10001,n_rows),1),0)+1)</f>
        <v/>
      </c>
      <c r="AG131">
        <f>IF(B131="","",IFERROR(MATCH(B131,INDEX(Hourly!$G$2:$G$10001,1):INDEX(Hourly!$G$2:$G$10001,n_rows),1),0))</f>
        <v/>
      </c>
    </row>
    <row r="132">
      <c r="A132" t="n">
        <v>131</v>
      </c>
      <c r="B132" s="26">
        <f>IF(A132&lt;=n_days,first_day+A132-1,"")</f>
        <v/>
      </c>
      <c r="C132">
        <f>IF(B132="","",MAX(0,AG132-AF132+1))</f>
        <v/>
      </c>
      <c r="D132" s="27">
        <f>IF(B132="","",IF(C132&gt;=18,AVERAGE(INDEX(Hourly!$E$2:$E$10001,AF132):INDEX(Hourly!$E$2:$E$10001,AG132)),""))</f>
        <v/>
      </c>
      <c r="E132" s="27">
        <f>IF(OR(B132="",N(C132)=0),"",MIN(INDEX(Hourly!$E$2:$E$10001,AF132):INDEX(Hourly!$E$2:$E$10001,AG132)))</f>
        <v/>
      </c>
      <c r="F132" s="27">
        <f>IF(OR(B132="",N(C132)=0),"",MAX(INDEX(Hourly!$E$2:$E$10001,AF132):INDEX(Hourly!$E$2:$E$10001,AG132)))</f>
        <v/>
      </c>
      <c r="G132" s="27">
        <f>IF(E132="","",F132-E132)</f>
        <v/>
      </c>
      <c r="H132" s="27">
        <f>IF(B132="","",IF(COUNT(X132:AD132)=7,SUMPRODUCT(X132:AD132,rm_weights)/SUM(rm_weights),""))</f>
        <v/>
      </c>
      <c r="I132" s="27">
        <f>IF(B132="","",IF(trm_method="7-day approximation",H132,IF(AND(ISNUMBER(I131),ISNUMBER(D131)),(1-alpha)*D131+alpha*I131,H132)))</f>
        <v/>
      </c>
      <c r="J132" s="27">
        <f>IF(ISNUMBER(I132),0.33*IF(clamp_trm="Yes",MIN(MAX(I132,10),30),I132)+18.8,"")</f>
        <v/>
      </c>
      <c r="K132" s="27">
        <f>IF(J132="","",J132+cat_offset)</f>
        <v/>
      </c>
      <c r="L132">
        <f>IF(B132="","",IF(AND(MONTH(B132)*100+DAY(B132)&gt;=season_lo,MONTH(B132)*100+DAY(B132)&lt;=season_hi),1,0))</f>
        <v/>
      </c>
      <c r="M132" s="27">
        <f>IF(N(C132)=0,IF(B132="","",0),SUM(INDEX(Hourly!$L$2:$L$10001,AF132):INDEX(Hourly!$L$2:$L$10001,AG132)))</f>
        <v/>
      </c>
      <c r="N132" s="27">
        <f>IF(N(C132)=0,IF(B132="","",0),SUM(INDEX(Hourly!$M$2:$M$10001,AF132):INDEX(Hourly!$M$2:$M$10001,AG132)))</f>
        <v/>
      </c>
      <c r="O132" s="27">
        <f>IF(N(C132)=0,IF(B132="","",0),SUM(INDEX(Hourly!$N$2:$N$10001,AF132):INDEX(Hourly!$N$2:$N$10001,AG132)))</f>
        <v/>
      </c>
      <c r="P132" s="27">
        <f>IF(N(C132)=0,IF(B132="","",0),SUM(INDEX(Hourly!$P$2:$P$10001,AF132):INDEX(Hourly!$P$2:$P$10001,AG132)))</f>
        <v/>
      </c>
      <c r="Q132">
        <f>IF(L132=1,IF(M132&gt;event_min,1,0),0)</f>
        <v/>
      </c>
      <c r="R132">
        <f>IF(Q132=1,N(R131)+1,0)</f>
        <v/>
      </c>
      <c r="S132" s="27">
        <f>IF(Q132=1,N(S131)+M132,0)</f>
        <v/>
      </c>
      <c r="T132">
        <f>IF(R132=1,1,0)</f>
        <v/>
      </c>
      <c r="U132">
        <f>IF(AND(L132=1,ISNUMBER(F132)),IF(F132&gt;=hot_thr,1,0),0)</f>
        <v/>
      </c>
      <c r="V132">
        <f>IF(AND(L132=1,ISNUMBER(E132)),IF(E132&gt;=night_thr,1,0),0)</f>
        <v/>
      </c>
      <c r="X132" s="27">
        <f>IF(B132="","",IF(A132-1&gt;=1,INDEX($D$2:$D$421,A132-1),IF(cyclic="Yes",INDEX($D$2:$D$421,A132-1+n_days),"")))</f>
        <v/>
      </c>
      <c r="Y132" s="27">
        <f>IF(B132="","",IF(A132-2&gt;=1,INDEX($D$2:$D$421,A132-2),IF(cyclic="Yes",INDEX($D$2:$D$421,A132-2+n_days),"")))</f>
        <v/>
      </c>
      <c r="Z132" s="27">
        <f>IF(B132="","",IF(A132-3&gt;=1,INDEX($D$2:$D$421,A132-3),IF(cyclic="Yes",INDEX($D$2:$D$421,A132-3+n_days),"")))</f>
        <v/>
      </c>
      <c r="AA132" s="27">
        <f>IF(B132="","",IF(A132-4&gt;=1,INDEX($D$2:$D$421,A132-4),IF(cyclic="Yes",INDEX($D$2:$D$421,A132-4+n_days),"")))</f>
        <v/>
      </c>
      <c r="AB132" s="27">
        <f>IF(B132="","",IF(A132-5&gt;=1,INDEX($D$2:$D$421,A132-5),IF(cyclic="Yes",INDEX($D$2:$D$421,A132-5+n_days),"")))</f>
        <v/>
      </c>
      <c r="AC132" s="27">
        <f>IF(B132="","",IF(A132-6&gt;=1,INDEX($D$2:$D$421,A132-6),IF(cyclic="Yes",INDEX($D$2:$D$421,A132-6+n_days),"")))</f>
        <v/>
      </c>
      <c r="AD132" s="27">
        <f>IF(B132="","",IF(A132-7&gt;=1,INDEX($D$2:$D$421,A132-7),IF(cyclic="Yes",INDEX($D$2:$D$421,A132-7+n_days),"")))</f>
        <v/>
      </c>
      <c r="AF132">
        <f>IF(B132="","",IFERROR(MATCH(B132-0.5,INDEX(Hourly!$G$2:$G$10001,1):INDEX(Hourly!$G$2:$G$10001,n_rows),1),0)+1)</f>
        <v/>
      </c>
      <c r="AG132">
        <f>IF(B132="","",IFERROR(MATCH(B132,INDEX(Hourly!$G$2:$G$10001,1):INDEX(Hourly!$G$2:$G$10001,n_rows),1),0))</f>
        <v/>
      </c>
    </row>
    <row r="133">
      <c r="A133" t="n">
        <v>132</v>
      </c>
      <c r="B133" s="26">
        <f>IF(A133&lt;=n_days,first_day+A133-1,"")</f>
        <v/>
      </c>
      <c r="C133">
        <f>IF(B133="","",MAX(0,AG133-AF133+1))</f>
        <v/>
      </c>
      <c r="D133" s="27">
        <f>IF(B133="","",IF(C133&gt;=18,AVERAGE(INDEX(Hourly!$E$2:$E$10001,AF133):INDEX(Hourly!$E$2:$E$10001,AG133)),""))</f>
        <v/>
      </c>
      <c r="E133" s="27">
        <f>IF(OR(B133="",N(C133)=0),"",MIN(INDEX(Hourly!$E$2:$E$10001,AF133):INDEX(Hourly!$E$2:$E$10001,AG133)))</f>
        <v/>
      </c>
      <c r="F133" s="27">
        <f>IF(OR(B133="",N(C133)=0),"",MAX(INDEX(Hourly!$E$2:$E$10001,AF133):INDEX(Hourly!$E$2:$E$10001,AG133)))</f>
        <v/>
      </c>
      <c r="G133" s="27">
        <f>IF(E133="","",F133-E133)</f>
        <v/>
      </c>
      <c r="H133" s="27">
        <f>IF(B133="","",IF(COUNT(X133:AD133)=7,SUMPRODUCT(X133:AD133,rm_weights)/SUM(rm_weights),""))</f>
        <v/>
      </c>
      <c r="I133" s="27">
        <f>IF(B133="","",IF(trm_method="7-day approximation",H133,IF(AND(ISNUMBER(I132),ISNUMBER(D132)),(1-alpha)*D132+alpha*I132,H133)))</f>
        <v/>
      </c>
      <c r="J133" s="27">
        <f>IF(ISNUMBER(I133),0.33*IF(clamp_trm="Yes",MIN(MAX(I133,10),30),I133)+18.8,"")</f>
        <v/>
      </c>
      <c r="K133" s="27">
        <f>IF(J133="","",J133+cat_offset)</f>
        <v/>
      </c>
      <c r="L133">
        <f>IF(B133="","",IF(AND(MONTH(B133)*100+DAY(B133)&gt;=season_lo,MONTH(B133)*100+DAY(B133)&lt;=season_hi),1,0))</f>
        <v/>
      </c>
      <c r="M133" s="27">
        <f>IF(N(C133)=0,IF(B133="","",0),SUM(INDEX(Hourly!$L$2:$L$10001,AF133):INDEX(Hourly!$L$2:$L$10001,AG133)))</f>
        <v/>
      </c>
      <c r="N133" s="27">
        <f>IF(N(C133)=0,IF(B133="","",0),SUM(INDEX(Hourly!$M$2:$M$10001,AF133):INDEX(Hourly!$M$2:$M$10001,AG133)))</f>
        <v/>
      </c>
      <c r="O133" s="27">
        <f>IF(N(C133)=0,IF(B133="","",0),SUM(INDEX(Hourly!$N$2:$N$10001,AF133):INDEX(Hourly!$N$2:$N$10001,AG133)))</f>
        <v/>
      </c>
      <c r="P133" s="27">
        <f>IF(N(C133)=0,IF(B133="","",0),SUM(INDEX(Hourly!$P$2:$P$10001,AF133):INDEX(Hourly!$P$2:$P$10001,AG133)))</f>
        <v/>
      </c>
      <c r="Q133">
        <f>IF(L133=1,IF(M133&gt;event_min,1,0),0)</f>
        <v/>
      </c>
      <c r="R133">
        <f>IF(Q133=1,N(R132)+1,0)</f>
        <v/>
      </c>
      <c r="S133" s="27">
        <f>IF(Q133=1,N(S132)+M133,0)</f>
        <v/>
      </c>
      <c r="T133">
        <f>IF(R133=1,1,0)</f>
        <v/>
      </c>
      <c r="U133">
        <f>IF(AND(L133=1,ISNUMBER(F133)),IF(F133&gt;=hot_thr,1,0),0)</f>
        <v/>
      </c>
      <c r="V133">
        <f>IF(AND(L133=1,ISNUMBER(E133)),IF(E133&gt;=night_thr,1,0),0)</f>
        <v/>
      </c>
      <c r="X133" s="27">
        <f>IF(B133="","",IF(A133-1&gt;=1,INDEX($D$2:$D$421,A133-1),IF(cyclic="Yes",INDEX($D$2:$D$421,A133-1+n_days),"")))</f>
        <v/>
      </c>
      <c r="Y133" s="27">
        <f>IF(B133="","",IF(A133-2&gt;=1,INDEX($D$2:$D$421,A133-2),IF(cyclic="Yes",INDEX($D$2:$D$421,A133-2+n_days),"")))</f>
        <v/>
      </c>
      <c r="Z133" s="27">
        <f>IF(B133="","",IF(A133-3&gt;=1,INDEX($D$2:$D$421,A133-3),IF(cyclic="Yes",INDEX($D$2:$D$421,A133-3+n_days),"")))</f>
        <v/>
      </c>
      <c r="AA133" s="27">
        <f>IF(B133="","",IF(A133-4&gt;=1,INDEX($D$2:$D$421,A133-4),IF(cyclic="Yes",INDEX($D$2:$D$421,A133-4+n_days),"")))</f>
        <v/>
      </c>
      <c r="AB133" s="27">
        <f>IF(B133="","",IF(A133-5&gt;=1,INDEX($D$2:$D$421,A133-5),IF(cyclic="Yes",INDEX($D$2:$D$421,A133-5+n_days),"")))</f>
        <v/>
      </c>
      <c r="AC133" s="27">
        <f>IF(B133="","",IF(A133-6&gt;=1,INDEX($D$2:$D$421,A133-6),IF(cyclic="Yes",INDEX($D$2:$D$421,A133-6+n_days),"")))</f>
        <v/>
      </c>
      <c r="AD133" s="27">
        <f>IF(B133="","",IF(A133-7&gt;=1,INDEX($D$2:$D$421,A133-7),IF(cyclic="Yes",INDEX($D$2:$D$421,A133-7+n_days),"")))</f>
        <v/>
      </c>
      <c r="AF133">
        <f>IF(B133="","",IFERROR(MATCH(B133-0.5,INDEX(Hourly!$G$2:$G$10001,1):INDEX(Hourly!$G$2:$G$10001,n_rows),1),0)+1)</f>
        <v/>
      </c>
      <c r="AG133">
        <f>IF(B133="","",IFERROR(MATCH(B133,INDEX(Hourly!$G$2:$G$10001,1):INDEX(Hourly!$G$2:$G$10001,n_rows),1),0))</f>
        <v/>
      </c>
    </row>
    <row r="134">
      <c r="A134" t="n">
        <v>133</v>
      </c>
      <c r="B134" s="26">
        <f>IF(A134&lt;=n_days,first_day+A134-1,"")</f>
        <v/>
      </c>
      <c r="C134">
        <f>IF(B134="","",MAX(0,AG134-AF134+1))</f>
        <v/>
      </c>
      <c r="D134" s="27">
        <f>IF(B134="","",IF(C134&gt;=18,AVERAGE(INDEX(Hourly!$E$2:$E$10001,AF134):INDEX(Hourly!$E$2:$E$10001,AG134)),""))</f>
        <v/>
      </c>
      <c r="E134" s="27">
        <f>IF(OR(B134="",N(C134)=0),"",MIN(INDEX(Hourly!$E$2:$E$10001,AF134):INDEX(Hourly!$E$2:$E$10001,AG134)))</f>
        <v/>
      </c>
      <c r="F134" s="27">
        <f>IF(OR(B134="",N(C134)=0),"",MAX(INDEX(Hourly!$E$2:$E$10001,AF134):INDEX(Hourly!$E$2:$E$10001,AG134)))</f>
        <v/>
      </c>
      <c r="G134" s="27">
        <f>IF(E134="","",F134-E134)</f>
        <v/>
      </c>
      <c r="H134" s="27">
        <f>IF(B134="","",IF(COUNT(X134:AD134)=7,SUMPRODUCT(X134:AD134,rm_weights)/SUM(rm_weights),""))</f>
        <v/>
      </c>
      <c r="I134" s="27">
        <f>IF(B134="","",IF(trm_method="7-day approximation",H134,IF(AND(ISNUMBER(I133),ISNUMBER(D133)),(1-alpha)*D133+alpha*I133,H134)))</f>
        <v/>
      </c>
      <c r="J134" s="27">
        <f>IF(ISNUMBER(I134),0.33*IF(clamp_trm="Yes",MIN(MAX(I134,10),30),I134)+18.8,"")</f>
        <v/>
      </c>
      <c r="K134" s="27">
        <f>IF(J134="","",J134+cat_offset)</f>
        <v/>
      </c>
      <c r="L134">
        <f>IF(B134="","",IF(AND(MONTH(B134)*100+DAY(B134)&gt;=season_lo,MONTH(B134)*100+DAY(B134)&lt;=season_hi),1,0))</f>
        <v/>
      </c>
      <c r="M134" s="27">
        <f>IF(N(C134)=0,IF(B134="","",0),SUM(INDEX(Hourly!$L$2:$L$10001,AF134):INDEX(Hourly!$L$2:$L$10001,AG134)))</f>
        <v/>
      </c>
      <c r="N134" s="27">
        <f>IF(N(C134)=0,IF(B134="","",0),SUM(INDEX(Hourly!$M$2:$M$10001,AF134):INDEX(Hourly!$M$2:$M$10001,AG134)))</f>
        <v/>
      </c>
      <c r="O134" s="27">
        <f>IF(N(C134)=0,IF(B134="","",0),SUM(INDEX(Hourly!$N$2:$N$10001,AF134):INDEX(Hourly!$N$2:$N$10001,AG134)))</f>
        <v/>
      </c>
      <c r="P134" s="27">
        <f>IF(N(C134)=0,IF(B134="","",0),SUM(INDEX(Hourly!$P$2:$P$10001,AF134):INDEX(Hourly!$P$2:$P$10001,AG134)))</f>
        <v/>
      </c>
      <c r="Q134">
        <f>IF(L134=1,IF(M134&gt;event_min,1,0),0)</f>
        <v/>
      </c>
      <c r="R134">
        <f>IF(Q134=1,N(R133)+1,0)</f>
        <v/>
      </c>
      <c r="S134" s="27">
        <f>IF(Q134=1,N(S133)+M134,0)</f>
        <v/>
      </c>
      <c r="T134">
        <f>IF(R134=1,1,0)</f>
        <v/>
      </c>
      <c r="U134">
        <f>IF(AND(L134=1,ISNUMBER(F134)),IF(F134&gt;=hot_thr,1,0),0)</f>
        <v/>
      </c>
      <c r="V134">
        <f>IF(AND(L134=1,ISNUMBER(E134)),IF(E134&gt;=night_thr,1,0),0)</f>
        <v/>
      </c>
      <c r="X134" s="27">
        <f>IF(B134="","",IF(A134-1&gt;=1,INDEX($D$2:$D$421,A134-1),IF(cyclic="Yes",INDEX($D$2:$D$421,A134-1+n_days),"")))</f>
        <v/>
      </c>
      <c r="Y134" s="27">
        <f>IF(B134="","",IF(A134-2&gt;=1,INDEX($D$2:$D$421,A134-2),IF(cyclic="Yes",INDEX($D$2:$D$421,A134-2+n_days),"")))</f>
        <v/>
      </c>
      <c r="Z134" s="27">
        <f>IF(B134="","",IF(A134-3&gt;=1,INDEX($D$2:$D$421,A134-3),IF(cyclic="Yes",INDEX($D$2:$D$421,A134-3+n_days),"")))</f>
        <v/>
      </c>
      <c r="AA134" s="27">
        <f>IF(B134="","",IF(A134-4&gt;=1,INDEX($D$2:$D$421,A134-4),IF(cyclic="Yes",INDEX($D$2:$D$421,A134-4+n_days),"")))</f>
        <v/>
      </c>
      <c r="AB134" s="27">
        <f>IF(B134="","",IF(A134-5&gt;=1,INDEX($D$2:$D$421,A134-5),IF(cyclic="Yes",INDEX($D$2:$D$421,A134-5+n_days),"")))</f>
        <v/>
      </c>
      <c r="AC134" s="27">
        <f>IF(B134="","",IF(A134-6&gt;=1,INDEX($D$2:$D$421,A134-6),IF(cyclic="Yes",INDEX($D$2:$D$421,A134-6+n_days),"")))</f>
        <v/>
      </c>
      <c r="AD134" s="27">
        <f>IF(B134="","",IF(A134-7&gt;=1,INDEX($D$2:$D$421,A134-7),IF(cyclic="Yes",INDEX($D$2:$D$421,A134-7+n_days),"")))</f>
        <v/>
      </c>
      <c r="AF134">
        <f>IF(B134="","",IFERROR(MATCH(B134-0.5,INDEX(Hourly!$G$2:$G$10001,1):INDEX(Hourly!$G$2:$G$10001,n_rows),1),0)+1)</f>
        <v/>
      </c>
      <c r="AG134">
        <f>IF(B134="","",IFERROR(MATCH(B134,INDEX(Hourly!$G$2:$G$10001,1):INDEX(Hourly!$G$2:$G$10001,n_rows),1),0))</f>
        <v/>
      </c>
    </row>
    <row r="135">
      <c r="A135" t="n">
        <v>134</v>
      </c>
      <c r="B135" s="26">
        <f>IF(A135&lt;=n_days,first_day+A135-1,"")</f>
        <v/>
      </c>
      <c r="C135">
        <f>IF(B135="","",MAX(0,AG135-AF135+1))</f>
        <v/>
      </c>
      <c r="D135" s="27">
        <f>IF(B135="","",IF(C135&gt;=18,AVERAGE(INDEX(Hourly!$E$2:$E$10001,AF135):INDEX(Hourly!$E$2:$E$10001,AG135)),""))</f>
        <v/>
      </c>
      <c r="E135" s="27">
        <f>IF(OR(B135="",N(C135)=0),"",MIN(INDEX(Hourly!$E$2:$E$10001,AF135):INDEX(Hourly!$E$2:$E$10001,AG135)))</f>
        <v/>
      </c>
      <c r="F135" s="27">
        <f>IF(OR(B135="",N(C135)=0),"",MAX(INDEX(Hourly!$E$2:$E$10001,AF135):INDEX(Hourly!$E$2:$E$10001,AG135)))</f>
        <v/>
      </c>
      <c r="G135" s="27">
        <f>IF(E135="","",F135-E135)</f>
        <v/>
      </c>
      <c r="H135" s="27">
        <f>IF(B135="","",IF(COUNT(X135:AD135)=7,SUMPRODUCT(X135:AD135,rm_weights)/SUM(rm_weights),""))</f>
        <v/>
      </c>
      <c r="I135" s="27">
        <f>IF(B135="","",IF(trm_method="7-day approximation",H135,IF(AND(ISNUMBER(I134),ISNUMBER(D134)),(1-alpha)*D134+alpha*I134,H135)))</f>
        <v/>
      </c>
      <c r="J135" s="27">
        <f>IF(ISNUMBER(I135),0.33*IF(clamp_trm="Yes",MIN(MAX(I135,10),30),I135)+18.8,"")</f>
        <v/>
      </c>
      <c r="K135" s="27">
        <f>IF(J135="","",J135+cat_offset)</f>
        <v/>
      </c>
      <c r="L135">
        <f>IF(B135="","",IF(AND(MONTH(B135)*100+DAY(B135)&gt;=season_lo,MONTH(B135)*100+DAY(B135)&lt;=season_hi),1,0))</f>
        <v/>
      </c>
      <c r="M135" s="27">
        <f>IF(N(C135)=0,IF(B135="","",0),SUM(INDEX(Hourly!$L$2:$L$10001,AF135):INDEX(Hourly!$L$2:$L$10001,AG135)))</f>
        <v/>
      </c>
      <c r="N135" s="27">
        <f>IF(N(C135)=0,IF(B135="","",0),SUM(INDEX(Hourly!$M$2:$M$10001,AF135):INDEX(Hourly!$M$2:$M$10001,AG135)))</f>
        <v/>
      </c>
      <c r="O135" s="27">
        <f>IF(N(C135)=0,IF(B135="","",0),SUM(INDEX(Hourly!$N$2:$N$10001,AF135):INDEX(Hourly!$N$2:$N$10001,AG135)))</f>
        <v/>
      </c>
      <c r="P135" s="27">
        <f>IF(N(C135)=0,IF(B135="","",0),SUM(INDEX(Hourly!$P$2:$P$10001,AF135):INDEX(Hourly!$P$2:$P$10001,AG135)))</f>
        <v/>
      </c>
      <c r="Q135">
        <f>IF(L135=1,IF(M135&gt;event_min,1,0),0)</f>
        <v/>
      </c>
      <c r="R135">
        <f>IF(Q135=1,N(R134)+1,0)</f>
        <v/>
      </c>
      <c r="S135" s="27">
        <f>IF(Q135=1,N(S134)+M135,0)</f>
        <v/>
      </c>
      <c r="T135">
        <f>IF(R135=1,1,0)</f>
        <v/>
      </c>
      <c r="U135">
        <f>IF(AND(L135=1,ISNUMBER(F135)),IF(F135&gt;=hot_thr,1,0),0)</f>
        <v/>
      </c>
      <c r="V135">
        <f>IF(AND(L135=1,ISNUMBER(E135)),IF(E135&gt;=night_thr,1,0),0)</f>
        <v/>
      </c>
      <c r="X135" s="27">
        <f>IF(B135="","",IF(A135-1&gt;=1,INDEX($D$2:$D$421,A135-1),IF(cyclic="Yes",INDEX($D$2:$D$421,A135-1+n_days),"")))</f>
        <v/>
      </c>
      <c r="Y135" s="27">
        <f>IF(B135="","",IF(A135-2&gt;=1,INDEX($D$2:$D$421,A135-2),IF(cyclic="Yes",INDEX($D$2:$D$421,A135-2+n_days),"")))</f>
        <v/>
      </c>
      <c r="Z135" s="27">
        <f>IF(B135="","",IF(A135-3&gt;=1,INDEX($D$2:$D$421,A135-3),IF(cyclic="Yes",INDEX($D$2:$D$421,A135-3+n_days),"")))</f>
        <v/>
      </c>
      <c r="AA135" s="27">
        <f>IF(B135="","",IF(A135-4&gt;=1,INDEX($D$2:$D$421,A135-4),IF(cyclic="Yes",INDEX($D$2:$D$421,A135-4+n_days),"")))</f>
        <v/>
      </c>
      <c r="AB135" s="27">
        <f>IF(B135="","",IF(A135-5&gt;=1,INDEX($D$2:$D$421,A135-5),IF(cyclic="Yes",INDEX($D$2:$D$421,A135-5+n_days),"")))</f>
        <v/>
      </c>
      <c r="AC135" s="27">
        <f>IF(B135="","",IF(A135-6&gt;=1,INDEX($D$2:$D$421,A135-6),IF(cyclic="Yes",INDEX($D$2:$D$421,A135-6+n_days),"")))</f>
        <v/>
      </c>
      <c r="AD135" s="27">
        <f>IF(B135="","",IF(A135-7&gt;=1,INDEX($D$2:$D$421,A135-7),IF(cyclic="Yes",INDEX($D$2:$D$421,A135-7+n_days),"")))</f>
        <v/>
      </c>
      <c r="AF135">
        <f>IF(B135="","",IFERROR(MATCH(B135-0.5,INDEX(Hourly!$G$2:$G$10001,1):INDEX(Hourly!$G$2:$G$10001,n_rows),1),0)+1)</f>
        <v/>
      </c>
      <c r="AG135">
        <f>IF(B135="","",IFERROR(MATCH(B135,INDEX(Hourly!$G$2:$G$10001,1):INDEX(Hourly!$G$2:$G$10001,n_rows),1),0))</f>
        <v/>
      </c>
    </row>
    <row r="136">
      <c r="A136" t="n">
        <v>135</v>
      </c>
      <c r="B136" s="26">
        <f>IF(A136&lt;=n_days,first_day+A136-1,"")</f>
        <v/>
      </c>
      <c r="C136">
        <f>IF(B136="","",MAX(0,AG136-AF136+1))</f>
        <v/>
      </c>
      <c r="D136" s="27">
        <f>IF(B136="","",IF(C136&gt;=18,AVERAGE(INDEX(Hourly!$E$2:$E$10001,AF136):INDEX(Hourly!$E$2:$E$10001,AG136)),""))</f>
        <v/>
      </c>
      <c r="E136" s="27">
        <f>IF(OR(B136="",N(C136)=0),"",MIN(INDEX(Hourly!$E$2:$E$10001,AF136):INDEX(Hourly!$E$2:$E$10001,AG136)))</f>
        <v/>
      </c>
      <c r="F136" s="27">
        <f>IF(OR(B136="",N(C136)=0),"",MAX(INDEX(Hourly!$E$2:$E$10001,AF136):INDEX(Hourly!$E$2:$E$10001,AG136)))</f>
        <v/>
      </c>
      <c r="G136" s="27">
        <f>IF(E136="","",F136-E136)</f>
        <v/>
      </c>
      <c r="H136" s="27">
        <f>IF(B136="","",IF(COUNT(X136:AD136)=7,SUMPRODUCT(X136:AD136,rm_weights)/SUM(rm_weights),""))</f>
        <v/>
      </c>
      <c r="I136" s="27">
        <f>IF(B136="","",IF(trm_method="7-day approximation",H136,IF(AND(ISNUMBER(I135),ISNUMBER(D135)),(1-alpha)*D135+alpha*I135,H136)))</f>
        <v/>
      </c>
      <c r="J136" s="27">
        <f>IF(ISNUMBER(I136),0.33*IF(clamp_trm="Yes",MIN(MAX(I136,10),30),I136)+18.8,"")</f>
        <v/>
      </c>
      <c r="K136" s="27">
        <f>IF(J136="","",J136+cat_offset)</f>
        <v/>
      </c>
      <c r="L136">
        <f>IF(B136="","",IF(AND(MONTH(B136)*100+DAY(B136)&gt;=season_lo,MONTH(B136)*100+DAY(B136)&lt;=season_hi),1,0))</f>
        <v/>
      </c>
      <c r="M136" s="27">
        <f>IF(N(C136)=0,IF(B136="","",0),SUM(INDEX(Hourly!$L$2:$L$10001,AF136):INDEX(Hourly!$L$2:$L$10001,AG136)))</f>
        <v/>
      </c>
      <c r="N136" s="27">
        <f>IF(N(C136)=0,IF(B136="","",0),SUM(INDEX(Hourly!$M$2:$M$10001,AF136):INDEX(Hourly!$M$2:$M$10001,AG136)))</f>
        <v/>
      </c>
      <c r="O136" s="27">
        <f>IF(N(C136)=0,IF(B136="","",0),SUM(INDEX(Hourly!$N$2:$N$10001,AF136):INDEX(Hourly!$N$2:$N$10001,AG136)))</f>
        <v/>
      </c>
      <c r="P136" s="27">
        <f>IF(N(C136)=0,IF(B136="","",0),SUM(INDEX(Hourly!$P$2:$P$10001,AF136):INDEX(Hourly!$P$2:$P$10001,AG136)))</f>
        <v/>
      </c>
      <c r="Q136">
        <f>IF(L136=1,IF(M136&gt;event_min,1,0),0)</f>
        <v/>
      </c>
      <c r="R136">
        <f>IF(Q136=1,N(R135)+1,0)</f>
        <v/>
      </c>
      <c r="S136" s="27">
        <f>IF(Q136=1,N(S135)+M136,0)</f>
        <v/>
      </c>
      <c r="T136">
        <f>IF(R136=1,1,0)</f>
        <v/>
      </c>
      <c r="U136">
        <f>IF(AND(L136=1,ISNUMBER(F136)),IF(F136&gt;=hot_thr,1,0),0)</f>
        <v/>
      </c>
      <c r="V136">
        <f>IF(AND(L136=1,ISNUMBER(E136)),IF(E136&gt;=night_thr,1,0),0)</f>
        <v/>
      </c>
      <c r="X136" s="27">
        <f>IF(B136="","",IF(A136-1&gt;=1,INDEX($D$2:$D$421,A136-1),IF(cyclic="Yes",INDEX($D$2:$D$421,A136-1+n_days),"")))</f>
        <v/>
      </c>
      <c r="Y136" s="27">
        <f>IF(B136="","",IF(A136-2&gt;=1,INDEX($D$2:$D$421,A136-2),IF(cyclic="Yes",INDEX($D$2:$D$421,A136-2+n_days),"")))</f>
        <v/>
      </c>
      <c r="Z136" s="27">
        <f>IF(B136="","",IF(A136-3&gt;=1,INDEX($D$2:$D$421,A136-3),IF(cyclic="Yes",INDEX($D$2:$D$421,A136-3+n_days),"")))</f>
        <v/>
      </c>
      <c r="AA136" s="27">
        <f>IF(B136="","",IF(A136-4&gt;=1,INDEX($D$2:$D$421,A136-4),IF(cyclic="Yes",INDEX($D$2:$D$421,A136-4+n_days),"")))</f>
        <v/>
      </c>
      <c r="AB136" s="27">
        <f>IF(B136="","",IF(A136-5&gt;=1,INDEX($D$2:$D$421,A136-5),IF(cyclic="Yes",INDEX($D$2:$D$421,A136-5+n_days),"")))</f>
        <v/>
      </c>
      <c r="AC136" s="27">
        <f>IF(B136="","",IF(A136-6&gt;=1,INDEX($D$2:$D$421,A136-6),IF(cyclic="Yes",INDEX($D$2:$D$421,A136-6+n_days),"")))</f>
        <v/>
      </c>
      <c r="AD136" s="27">
        <f>IF(B136="","",IF(A136-7&gt;=1,INDEX($D$2:$D$421,A136-7),IF(cyclic="Yes",INDEX($D$2:$D$421,A136-7+n_days),"")))</f>
        <v/>
      </c>
      <c r="AF136">
        <f>IF(B136="","",IFERROR(MATCH(B136-0.5,INDEX(Hourly!$G$2:$G$10001,1):INDEX(Hourly!$G$2:$G$10001,n_rows),1),0)+1)</f>
        <v/>
      </c>
      <c r="AG136">
        <f>IF(B136="","",IFERROR(MATCH(B136,INDEX(Hourly!$G$2:$G$10001,1):INDEX(Hourly!$G$2:$G$10001,n_rows),1),0))</f>
        <v/>
      </c>
    </row>
    <row r="137">
      <c r="A137" t="n">
        <v>136</v>
      </c>
      <c r="B137" s="26">
        <f>IF(A137&lt;=n_days,first_day+A137-1,"")</f>
        <v/>
      </c>
      <c r="C137">
        <f>IF(B137="","",MAX(0,AG137-AF137+1))</f>
        <v/>
      </c>
      <c r="D137" s="27">
        <f>IF(B137="","",IF(C137&gt;=18,AVERAGE(INDEX(Hourly!$E$2:$E$10001,AF137):INDEX(Hourly!$E$2:$E$10001,AG137)),""))</f>
        <v/>
      </c>
      <c r="E137" s="27">
        <f>IF(OR(B137="",N(C137)=0),"",MIN(INDEX(Hourly!$E$2:$E$10001,AF137):INDEX(Hourly!$E$2:$E$10001,AG137)))</f>
        <v/>
      </c>
      <c r="F137" s="27">
        <f>IF(OR(B137="",N(C137)=0),"",MAX(INDEX(Hourly!$E$2:$E$10001,AF137):INDEX(Hourly!$E$2:$E$10001,AG137)))</f>
        <v/>
      </c>
      <c r="G137" s="27">
        <f>IF(E137="","",F137-E137)</f>
        <v/>
      </c>
      <c r="H137" s="27">
        <f>IF(B137="","",IF(COUNT(X137:AD137)=7,SUMPRODUCT(X137:AD137,rm_weights)/SUM(rm_weights),""))</f>
        <v/>
      </c>
      <c r="I137" s="27">
        <f>IF(B137="","",IF(trm_method="7-day approximation",H137,IF(AND(ISNUMBER(I136),ISNUMBER(D136)),(1-alpha)*D136+alpha*I136,H137)))</f>
        <v/>
      </c>
      <c r="J137" s="27">
        <f>IF(ISNUMBER(I137),0.33*IF(clamp_trm="Yes",MIN(MAX(I137,10),30),I137)+18.8,"")</f>
        <v/>
      </c>
      <c r="K137" s="27">
        <f>IF(J137="","",J137+cat_offset)</f>
        <v/>
      </c>
      <c r="L137">
        <f>IF(B137="","",IF(AND(MONTH(B137)*100+DAY(B137)&gt;=season_lo,MONTH(B137)*100+DAY(B137)&lt;=season_hi),1,0))</f>
        <v/>
      </c>
      <c r="M137" s="27">
        <f>IF(N(C137)=0,IF(B137="","",0),SUM(INDEX(Hourly!$L$2:$L$10001,AF137):INDEX(Hourly!$L$2:$L$10001,AG137)))</f>
        <v/>
      </c>
      <c r="N137" s="27">
        <f>IF(N(C137)=0,IF(B137="","",0),SUM(INDEX(Hourly!$M$2:$M$10001,AF137):INDEX(Hourly!$M$2:$M$10001,AG137)))</f>
        <v/>
      </c>
      <c r="O137" s="27">
        <f>IF(N(C137)=0,IF(B137="","",0),SUM(INDEX(Hourly!$N$2:$N$10001,AF137):INDEX(Hourly!$N$2:$N$10001,AG137)))</f>
        <v/>
      </c>
      <c r="P137" s="27">
        <f>IF(N(C137)=0,IF(B137="","",0),SUM(INDEX(Hourly!$P$2:$P$10001,AF137):INDEX(Hourly!$P$2:$P$10001,AG137)))</f>
        <v/>
      </c>
      <c r="Q137">
        <f>IF(L137=1,IF(M137&gt;event_min,1,0),0)</f>
        <v/>
      </c>
      <c r="R137">
        <f>IF(Q137=1,N(R136)+1,0)</f>
        <v/>
      </c>
      <c r="S137" s="27">
        <f>IF(Q137=1,N(S136)+M137,0)</f>
        <v/>
      </c>
      <c r="T137">
        <f>IF(R137=1,1,0)</f>
        <v/>
      </c>
      <c r="U137">
        <f>IF(AND(L137=1,ISNUMBER(F137)),IF(F137&gt;=hot_thr,1,0),0)</f>
        <v/>
      </c>
      <c r="V137">
        <f>IF(AND(L137=1,ISNUMBER(E137)),IF(E137&gt;=night_thr,1,0),0)</f>
        <v/>
      </c>
      <c r="X137" s="27">
        <f>IF(B137="","",IF(A137-1&gt;=1,INDEX($D$2:$D$421,A137-1),IF(cyclic="Yes",INDEX($D$2:$D$421,A137-1+n_days),"")))</f>
        <v/>
      </c>
      <c r="Y137" s="27">
        <f>IF(B137="","",IF(A137-2&gt;=1,INDEX($D$2:$D$421,A137-2),IF(cyclic="Yes",INDEX($D$2:$D$421,A137-2+n_days),"")))</f>
        <v/>
      </c>
      <c r="Z137" s="27">
        <f>IF(B137="","",IF(A137-3&gt;=1,INDEX($D$2:$D$421,A137-3),IF(cyclic="Yes",INDEX($D$2:$D$421,A137-3+n_days),"")))</f>
        <v/>
      </c>
      <c r="AA137" s="27">
        <f>IF(B137="","",IF(A137-4&gt;=1,INDEX($D$2:$D$421,A137-4),IF(cyclic="Yes",INDEX($D$2:$D$421,A137-4+n_days),"")))</f>
        <v/>
      </c>
      <c r="AB137" s="27">
        <f>IF(B137="","",IF(A137-5&gt;=1,INDEX($D$2:$D$421,A137-5),IF(cyclic="Yes",INDEX($D$2:$D$421,A137-5+n_days),"")))</f>
        <v/>
      </c>
      <c r="AC137" s="27">
        <f>IF(B137="","",IF(A137-6&gt;=1,INDEX($D$2:$D$421,A137-6),IF(cyclic="Yes",INDEX($D$2:$D$421,A137-6+n_days),"")))</f>
        <v/>
      </c>
      <c r="AD137" s="27">
        <f>IF(B137="","",IF(A137-7&gt;=1,INDEX($D$2:$D$421,A137-7),IF(cyclic="Yes",INDEX($D$2:$D$421,A137-7+n_days),"")))</f>
        <v/>
      </c>
      <c r="AF137">
        <f>IF(B137="","",IFERROR(MATCH(B137-0.5,INDEX(Hourly!$G$2:$G$10001,1):INDEX(Hourly!$G$2:$G$10001,n_rows),1),0)+1)</f>
        <v/>
      </c>
      <c r="AG137">
        <f>IF(B137="","",IFERROR(MATCH(B137,INDEX(Hourly!$G$2:$G$10001,1):INDEX(Hourly!$G$2:$G$10001,n_rows),1),0))</f>
        <v/>
      </c>
    </row>
    <row r="138">
      <c r="A138" t="n">
        <v>137</v>
      </c>
      <c r="B138" s="26">
        <f>IF(A138&lt;=n_days,first_day+A138-1,"")</f>
        <v/>
      </c>
      <c r="C138">
        <f>IF(B138="","",MAX(0,AG138-AF138+1))</f>
        <v/>
      </c>
      <c r="D138" s="27">
        <f>IF(B138="","",IF(C138&gt;=18,AVERAGE(INDEX(Hourly!$E$2:$E$10001,AF138):INDEX(Hourly!$E$2:$E$10001,AG138)),""))</f>
        <v/>
      </c>
      <c r="E138" s="27">
        <f>IF(OR(B138="",N(C138)=0),"",MIN(INDEX(Hourly!$E$2:$E$10001,AF138):INDEX(Hourly!$E$2:$E$10001,AG138)))</f>
        <v/>
      </c>
      <c r="F138" s="27">
        <f>IF(OR(B138="",N(C138)=0),"",MAX(INDEX(Hourly!$E$2:$E$10001,AF138):INDEX(Hourly!$E$2:$E$10001,AG138)))</f>
        <v/>
      </c>
      <c r="G138" s="27">
        <f>IF(E138="","",F138-E138)</f>
        <v/>
      </c>
      <c r="H138" s="27">
        <f>IF(B138="","",IF(COUNT(X138:AD138)=7,SUMPRODUCT(X138:AD138,rm_weights)/SUM(rm_weights),""))</f>
        <v/>
      </c>
      <c r="I138" s="27">
        <f>IF(B138="","",IF(trm_method="7-day approximation",H138,IF(AND(ISNUMBER(I137),ISNUMBER(D137)),(1-alpha)*D137+alpha*I137,H138)))</f>
        <v/>
      </c>
      <c r="J138" s="27">
        <f>IF(ISNUMBER(I138),0.33*IF(clamp_trm="Yes",MIN(MAX(I138,10),30),I138)+18.8,"")</f>
        <v/>
      </c>
      <c r="K138" s="27">
        <f>IF(J138="","",J138+cat_offset)</f>
        <v/>
      </c>
      <c r="L138">
        <f>IF(B138="","",IF(AND(MONTH(B138)*100+DAY(B138)&gt;=season_lo,MONTH(B138)*100+DAY(B138)&lt;=season_hi),1,0))</f>
        <v/>
      </c>
      <c r="M138" s="27">
        <f>IF(N(C138)=0,IF(B138="","",0),SUM(INDEX(Hourly!$L$2:$L$10001,AF138):INDEX(Hourly!$L$2:$L$10001,AG138)))</f>
        <v/>
      </c>
      <c r="N138" s="27">
        <f>IF(N(C138)=0,IF(B138="","",0),SUM(INDEX(Hourly!$M$2:$M$10001,AF138):INDEX(Hourly!$M$2:$M$10001,AG138)))</f>
        <v/>
      </c>
      <c r="O138" s="27">
        <f>IF(N(C138)=0,IF(B138="","",0),SUM(INDEX(Hourly!$N$2:$N$10001,AF138):INDEX(Hourly!$N$2:$N$10001,AG138)))</f>
        <v/>
      </c>
      <c r="P138" s="27">
        <f>IF(N(C138)=0,IF(B138="","",0),SUM(INDEX(Hourly!$P$2:$P$10001,AF138):INDEX(Hourly!$P$2:$P$10001,AG138)))</f>
        <v/>
      </c>
      <c r="Q138">
        <f>IF(L138=1,IF(M138&gt;event_min,1,0),0)</f>
        <v/>
      </c>
      <c r="R138">
        <f>IF(Q138=1,N(R137)+1,0)</f>
        <v/>
      </c>
      <c r="S138" s="27">
        <f>IF(Q138=1,N(S137)+M138,0)</f>
        <v/>
      </c>
      <c r="T138">
        <f>IF(R138=1,1,0)</f>
        <v/>
      </c>
      <c r="U138">
        <f>IF(AND(L138=1,ISNUMBER(F138)),IF(F138&gt;=hot_thr,1,0),0)</f>
        <v/>
      </c>
      <c r="V138">
        <f>IF(AND(L138=1,ISNUMBER(E138)),IF(E138&gt;=night_thr,1,0),0)</f>
        <v/>
      </c>
      <c r="X138" s="27">
        <f>IF(B138="","",IF(A138-1&gt;=1,INDEX($D$2:$D$421,A138-1),IF(cyclic="Yes",INDEX($D$2:$D$421,A138-1+n_days),"")))</f>
        <v/>
      </c>
      <c r="Y138" s="27">
        <f>IF(B138="","",IF(A138-2&gt;=1,INDEX($D$2:$D$421,A138-2),IF(cyclic="Yes",INDEX($D$2:$D$421,A138-2+n_days),"")))</f>
        <v/>
      </c>
      <c r="Z138" s="27">
        <f>IF(B138="","",IF(A138-3&gt;=1,INDEX($D$2:$D$421,A138-3),IF(cyclic="Yes",INDEX($D$2:$D$421,A138-3+n_days),"")))</f>
        <v/>
      </c>
      <c r="AA138" s="27">
        <f>IF(B138="","",IF(A138-4&gt;=1,INDEX($D$2:$D$421,A138-4),IF(cyclic="Yes",INDEX($D$2:$D$421,A138-4+n_days),"")))</f>
        <v/>
      </c>
      <c r="AB138" s="27">
        <f>IF(B138="","",IF(A138-5&gt;=1,INDEX($D$2:$D$421,A138-5),IF(cyclic="Yes",INDEX($D$2:$D$421,A138-5+n_days),"")))</f>
        <v/>
      </c>
      <c r="AC138" s="27">
        <f>IF(B138="","",IF(A138-6&gt;=1,INDEX($D$2:$D$421,A138-6),IF(cyclic="Yes",INDEX($D$2:$D$421,A138-6+n_days),"")))</f>
        <v/>
      </c>
      <c r="AD138" s="27">
        <f>IF(B138="","",IF(A138-7&gt;=1,INDEX($D$2:$D$421,A138-7),IF(cyclic="Yes",INDEX($D$2:$D$421,A138-7+n_days),"")))</f>
        <v/>
      </c>
      <c r="AF138">
        <f>IF(B138="","",IFERROR(MATCH(B138-0.5,INDEX(Hourly!$G$2:$G$10001,1):INDEX(Hourly!$G$2:$G$10001,n_rows),1),0)+1)</f>
        <v/>
      </c>
      <c r="AG138">
        <f>IF(B138="","",IFERROR(MATCH(B138,INDEX(Hourly!$G$2:$G$10001,1):INDEX(Hourly!$G$2:$G$10001,n_rows),1),0))</f>
        <v/>
      </c>
    </row>
    <row r="139">
      <c r="A139" t="n">
        <v>138</v>
      </c>
      <c r="B139" s="26">
        <f>IF(A139&lt;=n_days,first_day+A139-1,"")</f>
        <v/>
      </c>
      <c r="C139">
        <f>IF(B139="","",MAX(0,AG139-AF139+1))</f>
        <v/>
      </c>
      <c r="D139" s="27">
        <f>IF(B139="","",IF(C139&gt;=18,AVERAGE(INDEX(Hourly!$E$2:$E$10001,AF139):INDEX(Hourly!$E$2:$E$10001,AG139)),""))</f>
        <v/>
      </c>
      <c r="E139" s="27">
        <f>IF(OR(B139="",N(C139)=0),"",MIN(INDEX(Hourly!$E$2:$E$10001,AF139):INDEX(Hourly!$E$2:$E$10001,AG139)))</f>
        <v/>
      </c>
      <c r="F139" s="27">
        <f>IF(OR(B139="",N(C139)=0),"",MAX(INDEX(Hourly!$E$2:$E$10001,AF139):INDEX(Hourly!$E$2:$E$10001,AG139)))</f>
        <v/>
      </c>
      <c r="G139" s="27">
        <f>IF(E139="","",F139-E139)</f>
        <v/>
      </c>
      <c r="H139" s="27">
        <f>IF(B139="","",IF(COUNT(X139:AD139)=7,SUMPRODUCT(X139:AD139,rm_weights)/SUM(rm_weights),""))</f>
        <v/>
      </c>
      <c r="I139" s="27">
        <f>IF(B139="","",IF(trm_method="7-day approximation",H139,IF(AND(ISNUMBER(I138),ISNUMBER(D138)),(1-alpha)*D138+alpha*I138,H139)))</f>
        <v/>
      </c>
      <c r="J139" s="27">
        <f>IF(ISNUMBER(I139),0.33*IF(clamp_trm="Yes",MIN(MAX(I139,10),30),I139)+18.8,"")</f>
        <v/>
      </c>
      <c r="K139" s="27">
        <f>IF(J139="","",J139+cat_offset)</f>
        <v/>
      </c>
      <c r="L139">
        <f>IF(B139="","",IF(AND(MONTH(B139)*100+DAY(B139)&gt;=season_lo,MONTH(B139)*100+DAY(B139)&lt;=season_hi),1,0))</f>
        <v/>
      </c>
      <c r="M139" s="27">
        <f>IF(N(C139)=0,IF(B139="","",0),SUM(INDEX(Hourly!$L$2:$L$10001,AF139):INDEX(Hourly!$L$2:$L$10001,AG139)))</f>
        <v/>
      </c>
      <c r="N139" s="27">
        <f>IF(N(C139)=0,IF(B139="","",0),SUM(INDEX(Hourly!$M$2:$M$10001,AF139):INDEX(Hourly!$M$2:$M$10001,AG139)))</f>
        <v/>
      </c>
      <c r="O139" s="27">
        <f>IF(N(C139)=0,IF(B139="","",0),SUM(INDEX(Hourly!$N$2:$N$10001,AF139):INDEX(Hourly!$N$2:$N$10001,AG139)))</f>
        <v/>
      </c>
      <c r="P139" s="27">
        <f>IF(N(C139)=0,IF(B139="","",0),SUM(INDEX(Hourly!$P$2:$P$10001,AF139):INDEX(Hourly!$P$2:$P$10001,AG139)))</f>
        <v/>
      </c>
      <c r="Q139">
        <f>IF(L139=1,IF(M139&gt;event_min,1,0),0)</f>
        <v/>
      </c>
      <c r="R139">
        <f>IF(Q139=1,N(R138)+1,0)</f>
        <v/>
      </c>
      <c r="S139" s="27">
        <f>IF(Q139=1,N(S138)+M139,0)</f>
        <v/>
      </c>
      <c r="T139">
        <f>IF(R139=1,1,0)</f>
        <v/>
      </c>
      <c r="U139">
        <f>IF(AND(L139=1,ISNUMBER(F139)),IF(F139&gt;=hot_thr,1,0),0)</f>
        <v/>
      </c>
      <c r="V139">
        <f>IF(AND(L139=1,ISNUMBER(E139)),IF(E139&gt;=night_thr,1,0),0)</f>
        <v/>
      </c>
      <c r="X139" s="27">
        <f>IF(B139="","",IF(A139-1&gt;=1,INDEX($D$2:$D$421,A139-1),IF(cyclic="Yes",INDEX($D$2:$D$421,A139-1+n_days),"")))</f>
        <v/>
      </c>
      <c r="Y139" s="27">
        <f>IF(B139="","",IF(A139-2&gt;=1,INDEX($D$2:$D$421,A139-2),IF(cyclic="Yes",INDEX($D$2:$D$421,A139-2+n_days),"")))</f>
        <v/>
      </c>
      <c r="Z139" s="27">
        <f>IF(B139="","",IF(A139-3&gt;=1,INDEX($D$2:$D$421,A139-3),IF(cyclic="Yes",INDEX($D$2:$D$421,A139-3+n_days),"")))</f>
        <v/>
      </c>
      <c r="AA139" s="27">
        <f>IF(B139="","",IF(A139-4&gt;=1,INDEX($D$2:$D$421,A139-4),IF(cyclic="Yes",INDEX($D$2:$D$421,A139-4+n_days),"")))</f>
        <v/>
      </c>
      <c r="AB139" s="27">
        <f>IF(B139="","",IF(A139-5&gt;=1,INDEX($D$2:$D$421,A139-5),IF(cyclic="Yes",INDEX($D$2:$D$421,A139-5+n_days),"")))</f>
        <v/>
      </c>
      <c r="AC139" s="27">
        <f>IF(B139="","",IF(A139-6&gt;=1,INDEX($D$2:$D$421,A139-6),IF(cyclic="Yes",INDEX($D$2:$D$421,A139-6+n_days),"")))</f>
        <v/>
      </c>
      <c r="AD139" s="27">
        <f>IF(B139="","",IF(A139-7&gt;=1,INDEX($D$2:$D$421,A139-7),IF(cyclic="Yes",INDEX($D$2:$D$421,A139-7+n_days),"")))</f>
        <v/>
      </c>
      <c r="AF139">
        <f>IF(B139="","",IFERROR(MATCH(B139-0.5,INDEX(Hourly!$G$2:$G$10001,1):INDEX(Hourly!$G$2:$G$10001,n_rows),1),0)+1)</f>
        <v/>
      </c>
      <c r="AG139">
        <f>IF(B139="","",IFERROR(MATCH(B139,INDEX(Hourly!$G$2:$G$10001,1):INDEX(Hourly!$G$2:$G$10001,n_rows),1),0))</f>
        <v/>
      </c>
    </row>
    <row r="140">
      <c r="A140" t="n">
        <v>139</v>
      </c>
      <c r="B140" s="26">
        <f>IF(A140&lt;=n_days,first_day+A140-1,"")</f>
        <v/>
      </c>
      <c r="C140">
        <f>IF(B140="","",MAX(0,AG140-AF140+1))</f>
        <v/>
      </c>
      <c r="D140" s="27">
        <f>IF(B140="","",IF(C140&gt;=18,AVERAGE(INDEX(Hourly!$E$2:$E$10001,AF140):INDEX(Hourly!$E$2:$E$10001,AG140)),""))</f>
        <v/>
      </c>
      <c r="E140" s="27">
        <f>IF(OR(B140="",N(C140)=0),"",MIN(INDEX(Hourly!$E$2:$E$10001,AF140):INDEX(Hourly!$E$2:$E$10001,AG140)))</f>
        <v/>
      </c>
      <c r="F140" s="27">
        <f>IF(OR(B140="",N(C140)=0),"",MAX(INDEX(Hourly!$E$2:$E$10001,AF140):INDEX(Hourly!$E$2:$E$10001,AG140)))</f>
        <v/>
      </c>
      <c r="G140" s="27">
        <f>IF(E140="","",F140-E140)</f>
        <v/>
      </c>
      <c r="H140" s="27">
        <f>IF(B140="","",IF(COUNT(X140:AD140)=7,SUMPRODUCT(X140:AD140,rm_weights)/SUM(rm_weights),""))</f>
        <v/>
      </c>
      <c r="I140" s="27">
        <f>IF(B140="","",IF(trm_method="7-day approximation",H140,IF(AND(ISNUMBER(I139),ISNUMBER(D139)),(1-alpha)*D139+alpha*I139,H140)))</f>
        <v/>
      </c>
      <c r="J140" s="27">
        <f>IF(ISNUMBER(I140),0.33*IF(clamp_trm="Yes",MIN(MAX(I140,10),30),I140)+18.8,"")</f>
        <v/>
      </c>
      <c r="K140" s="27">
        <f>IF(J140="","",J140+cat_offset)</f>
        <v/>
      </c>
      <c r="L140">
        <f>IF(B140="","",IF(AND(MONTH(B140)*100+DAY(B140)&gt;=season_lo,MONTH(B140)*100+DAY(B140)&lt;=season_hi),1,0))</f>
        <v/>
      </c>
      <c r="M140" s="27">
        <f>IF(N(C140)=0,IF(B140="","",0),SUM(INDEX(Hourly!$L$2:$L$10001,AF140):INDEX(Hourly!$L$2:$L$10001,AG140)))</f>
        <v/>
      </c>
      <c r="N140" s="27">
        <f>IF(N(C140)=0,IF(B140="","",0),SUM(INDEX(Hourly!$M$2:$M$10001,AF140):INDEX(Hourly!$M$2:$M$10001,AG140)))</f>
        <v/>
      </c>
      <c r="O140" s="27">
        <f>IF(N(C140)=0,IF(B140="","",0),SUM(INDEX(Hourly!$N$2:$N$10001,AF140):INDEX(Hourly!$N$2:$N$10001,AG140)))</f>
        <v/>
      </c>
      <c r="P140" s="27">
        <f>IF(N(C140)=0,IF(B140="","",0),SUM(INDEX(Hourly!$P$2:$P$10001,AF140):INDEX(Hourly!$P$2:$P$10001,AG140)))</f>
        <v/>
      </c>
      <c r="Q140">
        <f>IF(L140=1,IF(M140&gt;event_min,1,0),0)</f>
        <v/>
      </c>
      <c r="R140">
        <f>IF(Q140=1,N(R139)+1,0)</f>
        <v/>
      </c>
      <c r="S140" s="27">
        <f>IF(Q140=1,N(S139)+M140,0)</f>
        <v/>
      </c>
      <c r="T140">
        <f>IF(R140=1,1,0)</f>
        <v/>
      </c>
      <c r="U140">
        <f>IF(AND(L140=1,ISNUMBER(F140)),IF(F140&gt;=hot_thr,1,0),0)</f>
        <v/>
      </c>
      <c r="V140">
        <f>IF(AND(L140=1,ISNUMBER(E140)),IF(E140&gt;=night_thr,1,0),0)</f>
        <v/>
      </c>
      <c r="X140" s="27">
        <f>IF(B140="","",IF(A140-1&gt;=1,INDEX($D$2:$D$421,A140-1),IF(cyclic="Yes",INDEX($D$2:$D$421,A140-1+n_days),"")))</f>
        <v/>
      </c>
      <c r="Y140" s="27">
        <f>IF(B140="","",IF(A140-2&gt;=1,INDEX($D$2:$D$421,A140-2),IF(cyclic="Yes",INDEX($D$2:$D$421,A140-2+n_days),"")))</f>
        <v/>
      </c>
      <c r="Z140" s="27">
        <f>IF(B140="","",IF(A140-3&gt;=1,INDEX($D$2:$D$421,A140-3),IF(cyclic="Yes",INDEX($D$2:$D$421,A140-3+n_days),"")))</f>
        <v/>
      </c>
      <c r="AA140" s="27">
        <f>IF(B140="","",IF(A140-4&gt;=1,INDEX($D$2:$D$421,A140-4),IF(cyclic="Yes",INDEX($D$2:$D$421,A140-4+n_days),"")))</f>
        <v/>
      </c>
      <c r="AB140" s="27">
        <f>IF(B140="","",IF(A140-5&gt;=1,INDEX($D$2:$D$421,A140-5),IF(cyclic="Yes",INDEX($D$2:$D$421,A140-5+n_days),"")))</f>
        <v/>
      </c>
      <c r="AC140" s="27">
        <f>IF(B140="","",IF(A140-6&gt;=1,INDEX($D$2:$D$421,A140-6),IF(cyclic="Yes",INDEX($D$2:$D$421,A140-6+n_days),"")))</f>
        <v/>
      </c>
      <c r="AD140" s="27">
        <f>IF(B140="","",IF(A140-7&gt;=1,INDEX($D$2:$D$421,A140-7),IF(cyclic="Yes",INDEX($D$2:$D$421,A140-7+n_days),"")))</f>
        <v/>
      </c>
      <c r="AF140">
        <f>IF(B140="","",IFERROR(MATCH(B140-0.5,INDEX(Hourly!$G$2:$G$10001,1):INDEX(Hourly!$G$2:$G$10001,n_rows),1),0)+1)</f>
        <v/>
      </c>
      <c r="AG140">
        <f>IF(B140="","",IFERROR(MATCH(B140,INDEX(Hourly!$G$2:$G$10001,1):INDEX(Hourly!$G$2:$G$10001,n_rows),1),0))</f>
        <v/>
      </c>
    </row>
    <row r="141">
      <c r="A141" t="n">
        <v>140</v>
      </c>
      <c r="B141" s="26">
        <f>IF(A141&lt;=n_days,first_day+A141-1,"")</f>
        <v/>
      </c>
      <c r="C141">
        <f>IF(B141="","",MAX(0,AG141-AF141+1))</f>
        <v/>
      </c>
      <c r="D141" s="27">
        <f>IF(B141="","",IF(C141&gt;=18,AVERAGE(INDEX(Hourly!$E$2:$E$10001,AF141):INDEX(Hourly!$E$2:$E$10001,AG141)),""))</f>
        <v/>
      </c>
      <c r="E141" s="27">
        <f>IF(OR(B141="",N(C141)=0),"",MIN(INDEX(Hourly!$E$2:$E$10001,AF141):INDEX(Hourly!$E$2:$E$10001,AG141)))</f>
        <v/>
      </c>
      <c r="F141" s="27">
        <f>IF(OR(B141="",N(C141)=0),"",MAX(INDEX(Hourly!$E$2:$E$10001,AF141):INDEX(Hourly!$E$2:$E$10001,AG141)))</f>
        <v/>
      </c>
      <c r="G141" s="27">
        <f>IF(E141="","",F141-E141)</f>
        <v/>
      </c>
      <c r="H141" s="27">
        <f>IF(B141="","",IF(COUNT(X141:AD141)=7,SUMPRODUCT(X141:AD141,rm_weights)/SUM(rm_weights),""))</f>
        <v/>
      </c>
      <c r="I141" s="27">
        <f>IF(B141="","",IF(trm_method="7-day approximation",H141,IF(AND(ISNUMBER(I140),ISNUMBER(D140)),(1-alpha)*D140+alpha*I140,H141)))</f>
        <v/>
      </c>
      <c r="J141" s="27">
        <f>IF(ISNUMBER(I141),0.33*IF(clamp_trm="Yes",MIN(MAX(I141,10),30),I141)+18.8,"")</f>
        <v/>
      </c>
      <c r="K141" s="27">
        <f>IF(J141="","",J141+cat_offset)</f>
        <v/>
      </c>
      <c r="L141">
        <f>IF(B141="","",IF(AND(MONTH(B141)*100+DAY(B141)&gt;=season_lo,MONTH(B141)*100+DAY(B141)&lt;=season_hi),1,0))</f>
        <v/>
      </c>
      <c r="M141" s="27">
        <f>IF(N(C141)=0,IF(B141="","",0),SUM(INDEX(Hourly!$L$2:$L$10001,AF141):INDEX(Hourly!$L$2:$L$10001,AG141)))</f>
        <v/>
      </c>
      <c r="N141" s="27">
        <f>IF(N(C141)=0,IF(B141="","",0),SUM(INDEX(Hourly!$M$2:$M$10001,AF141):INDEX(Hourly!$M$2:$M$10001,AG141)))</f>
        <v/>
      </c>
      <c r="O141" s="27">
        <f>IF(N(C141)=0,IF(B141="","",0),SUM(INDEX(Hourly!$N$2:$N$10001,AF141):INDEX(Hourly!$N$2:$N$10001,AG141)))</f>
        <v/>
      </c>
      <c r="P141" s="27">
        <f>IF(N(C141)=0,IF(B141="","",0),SUM(INDEX(Hourly!$P$2:$P$10001,AF141):INDEX(Hourly!$P$2:$P$10001,AG141)))</f>
        <v/>
      </c>
      <c r="Q141">
        <f>IF(L141=1,IF(M141&gt;event_min,1,0),0)</f>
        <v/>
      </c>
      <c r="R141">
        <f>IF(Q141=1,N(R140)+1,0)</f>
        <v/>
      </c>
      <c r="S141" s="27">
        <f>IF(Q141=1,N(S140)+M141,0)</f>
        <v/>
      </c>
      <c r="T141">
        <f>IF(R141=1,1,0)</f>
        <v/>
      </c>
      <c r="U141">
        <f>IF(AND(L141=1,ISNUMBER(F141)),IF(F141&gt;=hot_thr,1,0),0)</f>
        <v/>
      </c>
      <c r="V141">
        <f>IF(AND(L141=1,ISNUMBER(E141)),IF(E141&gt;=night_thr,1,0),0)</f>
        <v/>
      </c>
      <c r="X141" s="27">
        <f>IF(B141="","",IF(A141-1&gt;=1,INDEX($D$2:$D$421,A141-1),IF(cyclic="Yes",INDEX($D$2:$D$421,A141-1+n_days),"")))</f>
        <v/>
      </c>
      <c r="Y141" s="27">
        <f>IF(B141="","",IF(A141-2&gt;=1,INDEX($D$2:$D$421,A141-2),IF(cyclic="Yes",INDEX($D$2:$D$421,A141-2+n_days),"")))</f>
        <v/>
      </c>
      <c r="Z141" s="27">
        <f>IF(B141="","",IF(A141-3&gt;=1,INDEX($D$2:$D$421,A141-3),IF(cyclic="Yes",INDEX($D$2:$D$421,A141-3+n_days),"")))</f>
        <v/>
      </c>
      <c r="AA141" s="27">
        <f>IF(B141="","",IF(A141-4&gt;=1,INDEX($D$2:$D$421,A141-4),IF(cyclic="Yes",INDEX($D$2:$D$421,A141-4+n_days),"")))</f>
        <v/>
      </c>
      <c r="AB141" s="27">
        <f>IF(B141="","",IF(A141-5&gt;=1,INDEX($D$2:$D$421,A141-5),IF(cyclic="Yes",INDEX($D$2:$D$421,A141-5+n_days),"")))</f>
        <v/>
      </c>
      <c r="AC141" s="27">
        <f>IF(B141="","",IF(A141-6&gt;=1,INDEX($D$2:$D$421,A141-6),IF(cyclic="Yes",INDEX($D$2:$D$421,A141-6+n_days),"")))</f>
        <v/>
      </c>
      <c r="AD141" s="27">
        <f>IF(B141="","",IF(A141-7&gt;=1,INDEX($D$2:$D$421,A141-7),IF(cyclic="Yes",INDEX($D$2:$D$421,A141-7+n_days),"")))</f>
        <v/>
      </c>
      <c r="AF141">
        <f>IF(B141="","",IFERROR(MATCH(B141-0.5,INDEX(Hourly!$G$2:$G$10001,1):INDEX(Hourly!$G$2:$G$10001,n_rows),1),0)+1)</f>
        <v/>
      </c>
      <c r="AG141">
        <f>IF(B141="","",IFERROR(MATCH(B141,INDEX(Hourly!$G$2:$G$10001,1):INDEX(Hourly!$G$2:$G$10001,n_rows),1),0))</f>
        <v/>
      </c>
    </row>
    <row r="142">
      <c r="A142" t="n">
        <v>141</v>
      </c>
      <c r="B142" s="26">
        <f>IF(A142&lt;=n_days,first_day+A142-1,"")</f>
        <v/>
      </c>
      <c r="C142">
        <f>IF(B142="","",MAX(0,AG142-AF142+1))</f>
        <v/>
      </c>
      <c r="D142" s="27">
        <f>IF(B142="","",IF(C142&gt;=18,AVERAGE(INDEX(Hourly!$E$2:$E$10001,AF142):INDEX(Hourly!$E$2:$E$10001,AG142)),""))</f>
        <v/>
      </c>
      <c r="E142" s="27">
        <f>IF(OR(B142="",N(C142)=0),"",MIN(INDEX(Hourly!$E$2:$E$10001,AF142):INDEX(Hourly!$E$2:$E$10001,AG142)))</f>
        <v/>
      </c>
      <c r="F142" s="27">
        <f>IF(OR(B142="",N(C142)=0),"",MAX(INDEX(Hourly!$E$2:$E$10001,AF142):INDEX(Hourly!$E$2:$E$10001,AG142)))</f>
        <v/>
      </c>
      <c r="G142" s="27">
        <f>IF(E142="","",F142-E142)</f>
        <v/>
      </c>
      <c r="H142" s="27">
        <f>IF(B142="","",IF(COUNT(X142:AD142)=7,SUMPRODUCT(X142:AD142,rm_weights)/SUM(rm_weights),""))</f>
        <v/>
      </c>
      <c r="I142" s="27">
        <f>IF(B142="","",IF(trm_method="7-day approximation",H142,IF(AND(ISNUMBER(I141),ISNUMBER(D141)),(1-alpha)*D141+alpha*I141,H142)))</f>
        <v/>
      </c>
      <c r="J142" s="27">
        <f>IF(ISNUMBER(I142),0.33*IF(clamp_trm="Yes",MIN(MAX(I142,10),30),I142)+18.8,"")</f>
        <v/>
      </c>
      <c r="K142" s="27">
        <f>IF(J142="","",J142+cat_offset)</f>
        <v/>
      </c>
      <c r="L142">
        <f>IF(B142="","",IF(AND(MONTH(B142)*100+DAY(B142)&gt;=season_lo,MONTH(B142)*100+DAY(B142)&lt;=season_hi),1,0))</f>
        <v/>
      </c>
      <c r="M142" s="27">
        <f>IF(N(C142)=0,IF(B142="","",0),SUM(INDEX(Hourly!$L$2:$L$10001,AF142):INDEX(Hourly!$L$2:$L$10001,AG142)))</f>
        <v/>
      </c>
      <c r="N142" s="27">
        <f>IF(N(C142)=0,IF(B142="","",0),SUM(INDEX(Hourly!$M$2:$M$10001,AF142):INDEX(Hourly!$M$2:$M$10001,AG142)))</f>
        <v/>
      </c>
      <c r="O142" s="27">
        <f>IF(N(C142)=0,IF(B142="","",0),SUM(INDEX(Hourly!$N$2:$N$10001,AF142):INDEX(Hourly!$N$2:$N$10001,AG142)))</f>
        <v/>
      </c>
      <c r="P142" s="27">
        <f>IF(N(C142)=0,IF(B142="","",0),SUM(INDEX(Hourly!$P$2:$P$10001,AF142):INDEX(Hourly!$P$2:$P$10001,AG142)))</f>
        <v/>
      </c>
      <c r="Q142">
        <f>IF(L142=1,IF(M142&gt;event_min,1,0),0)</f>
        <v/>
      </c>
      <c r="R142">
        <f>IF(Q142=1,N(R141)+1,0)</f>
        <v/>
      </c>
      <c r="S142" s="27">
        <f>IF(Q142=1,N(S141)+M142,0)</f>
        <v/>
      </c>
      <c r="T142">
        <f>IF(R142=1,1,0)</f>
        <v/>
      </c>
      <c r="U142">
        <f>IF(AND(L142=1,ISNUMBER(F142)),IF(F142&gt;=hot_thr,1,0),0)</f>
        <v/>
      </c>
      <c r="V142">
        <f>IF(AND(L142=1,ISNUMBER(E142)),IF(E142&gt;=night_thr,1,0),0)</f>
        <v/>
      </c>
      <c r="X142" s="27">
        <f>IF(B142="","",IF(A142-1&gt;=1,INDEX($D$2:$D$421,A142-1),IF(cyclic="Yes",INDEX($D$2:$D$421,A142-1+n_days),"")))</f>
        <v/>
      </c>
      <c r="Y142" s="27">
        <f>IF(B142="","",IF(A142-2&gt;=1,INDEX($D$2:$D$421,A142-2),IF(cyclic="Yes",INDEX($D$2:$D$421,A142-2+n_days),"")))</f>
        <v/>
      </c>
      <c r="Z142" s="27">
        <f>IF(B142="","",IF(A142-3&gt;=1,INDEX($D$2:$D$421,A142-3),IF(cyclic="Yes",INDEX($D$2:$D$421,A142-3+n_days),"")))</f>
        <v/>
      </c>
      <c r="AA142" s="27">
        <f>IF(B142="","",IF(A142-4&gt;=1,INDEX($D$2:$D$421,A142-4),IF(cyclic="Yes",INDEX($D$2:$D$421,A142-4+n_days),"")))</f>
        <v/>
      </c>
      <c r="AB142" s="27">
        <f>IF(B142="","",IF(A142-5&gt;=1,INDEX($D$2:$D$421,A142-5),IF(cyclic="Yes",INDEX($D$2:$D$421,A142-5+n_days),"")))</f>
        <v/>
      </c>
      <c r="AC142" s="27">
        <f>IF(B142="","",IF(A142-6&gt;=1,INDEX($D$2:$D$421,A142-6),IF(cyclic="Yes",INDEX($D$2:$D$421,A142-6+n_days),"")))</f>
        <v/>
      </c>
      <c r="AD142" s="27">
        <f>IF(B142="","",IF(A142-7&gt;=1,INDEX($D$2:$D$421,A142-7),IF(cyclic="Yes",INDEX($D$2:$D$421,A142-7+n_days),"")))</f>
        <v/>
      </c>
      <c r="AF142">
        <f>IF(B142="","",IFERROR(MATCH(B142-0.5,INDEX(Hourly!$G$2:$G$10001,1):INDEX(Hourly!$G$2:$G$10001,n_rows),1),0)+1)</f>
        <v/>
      </c>
      <c r="AG142">
        <f>IF(B142="","",IFERROR(MATCH(B142,INDEX(Hourly!$G$2:$G$10001,1):INDEX(Hourly!$G$2:$G$10001,n_rows),1),0))</f>
        <v/>
      </c>
    </row>
    <row r="143">
      <c r="A143" t="n">
        <v>142</v>
      </c>
      <c r="B143" s="26">
        <f>IF(A143&lt;=n_days,first_day+A143-1,"")</f>
        <v/>
      </c>
      <c r="C143">
        <f>IF(B143="","",MAX(0,AG143-AF143+1))</f>
        <v/>
      </c>
      <c r="D143" s="27">
        <f>IF(B143="","",IF(C143&gt;=18,AVERAGE(INDEX(Hourly!$E$2:$E$10001,AF143):INDEX(Hourly!$E$2:$E$10001,AG143)),""))</f>
        <v/>
      </c>
      <c r="E143" s="27">
        <f>IF(OR(B143="",N(C143)=0),"",MIN(INDEX(Hourly!$E$2:$E$10001,AF143):INDEX(Hourly!$E$2:$E$10001,AG143)))</f>
        <v/>
      </c>
      <c r="F143" s="27">
        <f>IF(OR(B143="",N(C143)=0),"",MAX(INDEX(Hourly!$E$2:$E$10001,AF143):INDEX(Hourly!$E$2:$E$10001,AG143)))</f>
        <v/>
      </c>
      <c r="G143" s="27">
        <f>IF(E143="","",F143-E143)</f>
        <v/>
      </c>
      <c r="H143" s="27">
        <f>IF(B143="","",IF(COUNT(X143:AD143)=7,SUMPRODUCT(X143:AD143,rm_weights)/SUM(rm_weights),""))</f>
        <v/>
      </c>
      <c r="I143" s="27">
        <f>IF(B143="","",IF(trm_method="7-day approximation",H143,IF(AND(ISNUMBER(I142),ISNUMBER(D142)),(1-alpha)*D142+alpha*I142,H143)))</f>
        <v/>
      </c>
      <c r="J143" s="27">
        <f>IF(ISNUMBER(I143),0.33*IF(clamp_trm="Yes",MIN(MAX(I143,10),30),I143)+18.8,"")</f>
        <v/>
      </c>
      <c r="K143" s="27">
        <f>IF(J143="","",J143+cat_offset)</f>
        <v/>
      </c>
      <c r="L143">
        <f>IF(B143="","",IF(AND(MONTH(B143)*100+DAY(B143)&gt;=season_lo,MONTH(B143)*100+DAY(B143)&lt;=season_hi),1,0))</f>
        <v/>
      </c>
      <c r="M143" s="27">
        <f>IF(N(C143)=0,IF(B143="","",0),SUM(INDEX(Hourly!$L$2:$L$10001,AF143):INDEX(Hourly!$L$2:$L$10001,AG143)))</f>
        <v/>
      </c>
      <c r="N143" s="27">
        <f>IF(N(C143)=0,IF(B143="","",0),SUM(INDEX(Hourly!$M$2:$M$10001,AF143):INDEX(Hourly!$M$2:$M$10001,AG143)))</f>
        <v/>
      </c>
      <c r="O143" s="27">
        <f>IF(N(C143)=0,IF(B143="","",0),SUM(INDEX(Hourly!$N$2:$N$10001,AF143):INDEX(Hourly!$N$2:$N$10001,AG143)))</f>
        <v/>
      </c>
      <c r="P143" s="27">
        <f>IF(N(C143)=0,IF(B143="","",0),SUM(INDEX(Hourly!$P$2:$P$10001,AF143):INDEX(Hourly!$P$2:$P$10001,AG143)))</f>
        <v/>
      </c>
      <c r="Q143">
        <f>IF(L143=1,IF(M143&gt;event_min,1,0),0)</f>
        <v/>
      </c>
      <c r="R143">
        <f>IF(Q143=1,N(R142)+1,0)</f>
        <v/>
      </c>
      <c r="S143" s="27">
        <f>IF(Q143=1,N(S142)+M143,0)</f>
        <v/>
      </c>
      <c r="T143">
        <f>IF(R143=1,1,0)</f>
        <v/>
      </c>
      <c r="U143">
        <f>IF(AND(L143=1,ISNUMBER(F143)),IF(F143&gt;=hot_thr,1,0),0)</f>
        <v/>
      </c>
      <c r="V143">
        <f>IF(AND(L143=1,ISNUMBER(E143)),IF(E143&gt;=night_thr,1,0),0)</f>
        <v/>
      </c>
      <c r="X143" s="27">
        <f>IF(B143="","",IF(A143-1&gt;=1,INDEX($D$2:$D$421,A143-1),IF(cyclic="Yes",INDEX($D$2:$D$421,A143-1+n_days),"")))</f>
        <v/>
      </c>
      <c r="Y143" s="27">
        <f>IF(B143="","",IF(A143-2&gt;=1,INDEX($D$2:$D$421,A143-2),IF(cyclic="Yes",INDEX($D$2:$D$421,A143-2+n_days),"")))</f>
        <v/>
      </c>
      <c r="Z143" s="27">
        <f>IF(B143="","",IF(A143-3&gt;=1,INDEX($D$2:$D$421,A143-3),IF(cyclic="Yes",INDEX($D$2:$D$421,A143-3+n_days),"")))</f>
        <v/>
      </c>
      <c r="AA143" s="27">
        <f>IF(B143="","",IF(A143-4&gt;=1,INDEX($D$2:$D$421,A143-4),IF(cyclic="Yes",INDEX($D$2:$D$421,A143-4+n_days),"")))</f>
        <v/>
      </c>
      <c r="AB143" s="27">
        <f>IF(B143="","",IF(A143-5&gt;=1,INDEX($D$2:$D$421,A143-5),IF(cyclic="Yes",INDEX($D$2:$D$421,A143-5+n_days),"")))</f>
        <v/>
      </c>
      <c r="AC143" s="27">
        <f>IF(B143="","",IF(A143-6&gt;=1,INDEX($D$2:$D$421,A143-6),IF(cyclic="Yes",INDEX($D$2:$D$421,A143-6+n_days),"")))</f>
        <v/>
      </c>
      <c r="AD143" s="27">
        <f>IF(B143="","",IF(A143-7&gt;=1,INDEX($D$2:$D$421,A143-7),IF(cyclic="Yes",INDEX($D$2:$D$421,A143-7+n_days),"")))</f>
        <v/>
      </c>
      <c r="AF143">
        <f>IF(B143="","",IFERROR(MATCH(B143-0.5,INDEX(Hourly!$G$2:$G$10001,1):INDEX(Hourly!$G$2:$G$10001,n_rows),1),0)+1)</f>
        <v/>
      </c>
      <c r="AG143">
        <f>IF(B143="","",IFERROR(MATCH(B143,INDEX(Hourly!$G$2:$G$10001,1):INDEX(Hourly!$G$2:$G$10001,n_rows),1),0))</f>
        <v/>
      </c>
    </row>
    <row r="144">
      <c r="A144" t="n">
        <v>143</v>
      </c>
      <c r="B144" s="26">
        <f>IF(A144&lt;=n_days,first_day+A144-1,"")</f>
        <v/>
      </c>
      <c r="C144">
        <f>IF(B144="","",MAX(0,AG144-AF144+1))</f>
        <v/>
      </c>
      <c r="D144" s="27">
        <f>IF(B144="","",IF(C144&gt;=18,AVERAGE(INDEX(Hourly!$E$2:$E$10001,AF144):INDEX(Hourly!$E$2:$E$10001,AG144)),""))</f>
        <v/>
      </c>
      <c r="E144" s="27">
        <f>IF(OR(B144="",N(C144)=0),"",MIN(INDEX(Hourly!$E$2:$E$10001,AF144):INDEX(Hourly!$E$2:$E$10001,AG144)))</f>
        <v/>
      </c>
      <c r="F144" s="27">
        <f>IF(OR(B144="",N(C144)=0),"",MAX(INDEX(Hourly!$E$2:$E$10001,AF144):INDEX(Hourly!$E$2:$E$10001,AG144)))</f>
        <v/>
      </c>
      <c r="G144" s="27">
        <f>IF(E144="","",F144-E144)</f>
        <v/>
      </c>
      <c r="H144" s="27">
        <f>IF(B144="","",IF(COUNT(X144:AD144)=7,SUMPRODUCT(X144:AD144,rm_weights)/SUM(rm_weights),""))</f>
        <v/>
      </c>
      <c r="I144" s="27">
        <f>IF(B144="","",IF(trm_method="7-day approximation",H144,IF(AND(ISNUMBER(I143),ISNUMBER(D143)),(1-alpha)*D143+alpha*I143,H144)))</f>
        <v/>
      </c>
      <c r="J144" s="27">
        <f>IF(ISNUMBER(I144),0.33*IF(clamp_trm="Yes",MIN(MAX(I144,10),30),I144)+18.8,"")</f>
        <v/>
      </c>
      <c r="K144" s="27">
        <f>IF(J144="","",J144+cat_offset)</f>
        <v/>
      </c>
      <c r="L144">
        <f>IF(B144="","",IF(AND(MONTH(B144)*100+DAY(B144)&gt;=season_lo,MONTH(B144)*100+DAY(B144)&lt;=season_hi),1,0))</f>
        <v/>
      </c>
      <c r="M144" s="27">
        <f>IF(N(C144)=0,IF(B144="","",0),SUM(INDEX(Hourly!$L$2:$L$10001,AF144):INDEX(Hourly!$L$2:$L$10001,AG144)))</f>
        <v/>
      </c>
      <c r="N144" s="27">
        <f>IF(N(C144)=0,IF(B144="","",0),SUM(INDEX(Hourly!$M$2:$M$10001,AF144):INDEX(Hourly!$M$2:$M$10001,AG144)))</f>
        <v/>
      </c>
      <c r="O144" s="27">
        <f>IF(N(C144)=0,IF(B144="","",0),SUM(INDEX(Hourly!$N$2:$N$10001,AF144):INDEX(Hourly!$N$2:$N$10001,AG144)))</f>
        <v/>
      </c>
      <c r="P144" s="27">
        <f>IF(N(C144)=0,IF(B144="","",0),SUM(INDEX(Hourly!$P$2:$P$10001,AF144):INDEX(Hourly!$P$2:$P$10001,AG144)))</f>
        <v/>
      </c>
      <c r="Q144">
        <f>IF(L144=1,IF(M144&gt;event_min,1,0),0)</f>
        <v/>
      </c>
      <c r="R144">
        <f>IF(Q144=1,N(R143)+1,0)</f>
        <v/>
      </c>
      <c r="S144" s="27">
        <f>IF(Q144=1,N(S143)+M144,0)</f>
        <v/>
      </c>
      <c r="T144">
        <f>IF(R144=1,1,0)</f>
        <v/>
      </c>
      <c r="U144">
        <f>IF(AND(L144=1,ISNUMBER(F144)),IF(F144&gt;=hot_thr,1,0),0)</f>
        <v/>
      </c>
      <c r="V144">
        <f>IF(AND(L144=1,ISNUMBER(E144)),IF(E144&gt;=night_thr,1,0),0)</f>
        <v/>
      </c>
      <c r="X144" s="27">
        <f>IF(B144="","",IF(A144-1&gt;=1,INDEX($D$2:$D$421,A144-1),IF(cyclic="Yes",INDEX($D$2:$D$421,A144-1+n_days),"")))</f>
        <v/>
      </c>
      <c r="Y144" s="27">
        <f>IF(B144="","",IF(A144-2&gt;=1,INDEX($D$2:$D$421,A144-2),IF(cyclic="Yes",INDEX($D$2:$D$421,A144-2+n_days),"")))</f>
        <v/>
      </c>
      <c r="Z144" s="27">
        <f>IF(B144="","",IF(A144-3&gt;=1,INDEX($D$2:$D$421,A144-3),IF(cyclic="Yes",INDEX($D$2:$D$421,A144-3+n_days),"")))</f>
        <v/>
      </c>
      <c r="AA144" s="27">
        <f>IF(B144="","",IF(A144-4&gt;=1,INDEX($D$2:$D$421,A144-4),IF(cyclic="Yes",INDEX($D$2:$D$421,A144-4+n_days),"")))</f>
        <v/>
      </c>
      <c r="AB144" s="27">
        <f>IF(B144="","",IF(A144-5&gt;=1,INDEX($D$2:$D$421,A144-5),IF(cyclic="Yes",INDEX($D$2:$D$421,A144-5+n_days),"")))</f>
        <v/>
      </c>
      <c r="AC144" s="27">
        <f>IF(B144="","",IF(A144-6&gt;=1,INDEX($D$2:$D$421,A144-6),IF(cyclic="Yes",INDEX($D$2:$D$421,A144-6+n_days),"")))</f>
        <v/>
      </c>
      <c r="AD144" s="27">
        <f>IF(B144="","",IF(A144-7&gt;=1,INDEX($D$2:$D$421,A144-7),IF(cyclic="Yes",INDEX($D$2:$D$421,A144-7+n_days),"")))</f>
        <v/>
      </c>
      <c r="AF144">
        <f>IF(B144="","",IFERROR(MATCH(B144-0.5,INDEX(Hourly!$G$2:$G$10001,1):INDEX(Hourly!$G$2:$G$10001,n_rows),1),0)+1)</f>
        <v/>
      </c>
      <c r="AG144">
        <f>IF(B144="","",IFERROR(MATCH(B144,INDEX(Hourly!$G$2:$G$10001,1):INDEX(Hourly!$G$2:$G$10001,n_rows),1),0))</f>
        <v/>
      </c>
    </row>
    <row r="145">
      <c r="A145" t="n">
        <v>144</v>
      </c>
      <c r="B145" s="26">
        <f>IF(A145&lt;=n_days,first_day+A145-1,"")</f>
        <v/>
      </c>
      <c r="C145">
        <f>IF(B145="","",MAX(0,AG145-AF145+1))</f>
        <v/>
      </c>
      <c r="D145" s="27">
        <f>IF(B145="","",IF(C145&gt;=18,AVERAGE(INDEX(Hourly!$E$2:$E$10001,AF145):INDEX(Hourly!$E$2:$E$10001,AG145)),""))</f>
        <v/>
      </c>
      <c r="E145" s="27">
        <f>IF(OR(B145="",N(C145)=0),"",MIN(INDEX(Hourly!$E$2:$E$10001,AF145):INDEX(Hourly!$E$2:$E$10001,AG145)))</f>
        <v/>
      </c>
      <c r="F145" s="27">
        <f>IF(OR(B145="",N(C145)=0),"",MAX(INDEX(Hourly!$E$2:$E$10001,AF145):INDEX(Hourly!$E$2:$E$10001,AG145)))</f>
        <v/>
      </c>
      <c r="G145" s="27">
        <f>IF(E145="","",F145-E145)</f>
        <v/>
      </c>
      <c r="H145" s="27">
        <f>IF(B145="","",IF(COUNT(X145:AD145)=7,SUMPRODUCT(X145:AD145,rm_weights)/SUM(rm_weights),""))</f>
        <v/>
      </c>
      <c r="I145" s="27">
        <f>IF(B145="","",IF(trm_method="7-day approximation",H145,IF(AND(ISNUMBER(I144),ISNUMBER(D144)),(1-alpha)*D144+alpha*I144,H145)))</f>
        <v/>
      </c>
      <c r="J145" s="27">
        <f>IF(ISNUMBER(I145),0.33*IF(clamp_trm="Yes",MIN(MAX(I145,10),30),I145)+18.8,"")</f>
        <v/>
      </c>
      <c r="K145" s="27">
        <f>IF(J145="","",J145+cat_offset)</f>
        <v/>
      </c>
      <c r="L145">
        <f>IF(B145="","",IF(AND(MONTH(B145)*100+DAY(B145)&gt;=season_lo,MONTH(B145)*100+DAY(B145)&lt;=season_hi),1,0))</f>
        <v/>
      </c>
      <c r="M145" s="27">
        <f>IF(N(C145)=0,IF(B145="","",0),SUM(INDEX(Hourly!$L$2:$L$10001,AF145):INDEX(Hourly!$L$2:$L$10001,AG145)))</f>
        <v/>
      </c>
      <c r="N145" s="27">
        <f>IF(N(C145)=0,IF(B145="","",0),SUM(INDEX(Hourly!$M$2:$M$10001,AF145):INDEX(Hourly!$M$2:$M$10001,AG145)))</f>
        <v/>
      </c>
      <c r="O145" s="27">
        <f>IF(N(C145)=0,IF(B145="","",0),SUM(INDEX(Hourly!$N$2:$N$10001,AF145):INDEX(Hourly!$N$2:$N$10001,AG145)))</f>
        <v/>
      </c>
      <c r="P145" s="27">
        <f>IF(N(C145)=0,IF(B145="","",0),SUM(INDEX(Hourly!$P$2:$P$10001,AF145):INDEX(Hourly!$P$2:$P$10001,AG145)))</f>
        <v/>
      </c>
      <c r="Q145">
        <f>IF(L145=1,IF(M145&gt;event_min,1,0),0)</f>
        <v/>
      </c>
      <c r="R145">
        <f>IF(Q145=1,N(R144)+1,0)</f>
        <v/>
      </c>
      <c r="S145" s="27">
        <f>IF(Q145=1,N(S144)+M145,0)</f>
        <v/>
      </c>
      <c r="T145">
        <f>IF(R145=1,1,0)</f>
        <v/>
      </c>
      <c r="U145">
        <f>IF(AND(L145=1,ISNUMBER(F145)),IF(F145&gt;=hot_thr,1,0),0)</f>
        <v/>
      </c>
      <c r="V145">
        <f>IF(AND(L145=1,ISNUMBER(E145)),IF(E145&gt;=night_thr,1,0),0)</f>
        <v/>
      </c>
      <c r="X145" s="27">
        <f>IF(B145="","",IF(A145-1&gt;=1,INDEX($D$2:$D$421,A145-1),IF(cyclic="Yes",INDEX($D$2:$D$421,A145-1+n_days),"")))</f>
        <v/>
      </c>
      <c r="Y145" s="27">
        <f>IF(B145="","",IF(A145-2&gt;=1,INDEX($D$2:$D$421,A145-2),IF(cyclic="Yes",INDEX($D$2:$D$421,A145-2+n_days),"")))</f>
        <v/>
      </c>
      <c r="Z145" s="27">
        <f>IF(B145="","",IF(A145-3&gt;=1,INDEX($D$2:$D$421,A145-3),IF(cyclic="Yes",INDEX($D$2:$D$421,A145-3+n_days),"")))</f>
        <v/>
      </c>
      <c r="AA145" s="27">
        <f>IF(B145="","",IF(A145-4&gt;=1,INDEX($D$2:$D$421,A145-4),IF(cyclic="Yes",INDEX($D$2:$D$421,A145-4+n_days),"")))</f>
        <v/>
      </c>
      <c r="AB145" s="27">
        <f>IF(B145="","",IF(A145-5&gt;=1,INDEX($D$2:$D$421,A145-5),IF(cyclic="Yes",INDEX($D$2:$D$421,A145-5+n_days),"")))</f>
        <v/>
      </c>
      <c r="AC145" s="27">
        <f>IF(B145="","",IF(A145-6&gt;=1,INDEX($D$2:$D$421,A145-6),IF(cyclic="Yes",INDEX($D$2:$D$421,A145-6+n_days),"")))</f>
        <v/>
      </c>
      <c r="AD145" s="27">
        <f>IF(B145="","",IF(A145-7&gt;=1,INDEX($D$2:$D$421,A145-7),IF(cyclic="Yes",INDEX($D$2:$D$421,A145-7+n_days),"")))</f>
        <v/>
      </c>
      <c r="AF145">
        <f>IF(B145="","",IFERROR(MATCH(B145-0.5,INDEX(Hourly!$G$2:$G$10001,1):INDEX(Hourly!$G$2:$G$10001,n_rows),1),0)+1)</f>
        <v/>
      </c>
      <c r="AG145">
        <f>IF(B145="","",IFERROR(MATCH(B145,INDEX(Hourly!$G$2:$G$10001,1):INDEX(Hourly!$G$2:$G$10001,n_rows),1),0))</f>
        <v/>
      </c>
    </row>
    <row r="146">
      <c r="A146" t="n">
        <v>145</v>
      </c>
      <c r="B146" s="26">
        <f>IF(A146&lt;=n_days,first_day+A146-1,"")</f>
        <v/>
      </c>
      <c r="C146">
        <f>IF(B146="","",MAX(0,AG146-AF146+1))</f>
        <v/>
      </c>
      <c r="D146" s="27">
        <f>IF(B146="","",IF(C146&gt;=18,AVERAGE(INDEX(Hourly!$E$2:$E$10001,AF146):INDEX(Hourly!$E$2:$E$10001,AG146)),""))</f>
        <v/>
      </c>
      <c r="E146" s="27">
        <f>IF(OR(B146="",N(C146)=0),"",MIN(INDEX(Hourly!$E$2:$E$10001,AF146):INDEX(Hourly!$E$2:$E$10001,AG146)))</f>
        <v/>
      </c>
      <c r="F146" s="27">
        <f>IF(OR(B146="",N(C146)=0),"",MAX(INDEX(Hourly!$E$2:$E$10001,AF146):INDEX(Hourly!$E$2:$E$10001,AG146)))</f>
        <v/>
      </c>
      <c r="G146" s="27">
        <f>IF(E146="","",F146-E146)</f>
        <v/>
      </c>
      <c r="H146" s="27">
        <f>IF(B146="","",IF(COUNT(X146:AD146)=7,SUMPRODUCT(X146:AD146,rm_weights)/SUM(rm_weights),""))</f>
        <v/>
      </c>
      <c r="I146" s="27">
        <f>IF(B146="","",IF(trm_method="7-day approximation",H146,IF(AND(ISNUMBER(I145),ISNUMBER(D145)),(1-alpha)*D145+alpha*I145,H146)))</f>
        <v/>
      </c>
      <c r="J146" s="27">
        <f>IF(ISNUMBER(I146),0.33*IF(clamp_trm="Yes",MIN(MAX(I146,10),30),I146)+18.8,"")</f>
        <v/>
      </c>
      <c r="K146" s="27">
        <f>IF(J146="","",J146+cat_offset)</f>
        <v/>
      </c>
      <c r="L146">
        <f>IF(B146="","",IF(AND(MONTH(B146)*100+DAY(B146)&gt;=season_lo,MONTH(B146)*100+DAY(B146)&lt;=season_hi),1,0))</f>
        <v/>
      </c>
      <c r="M146" s="27">
        <f>IF(N(C146)=0,IF(B146="","",0),SUM(INDEX(Hourly!$L$2:$L$10001,AF146):INDEX(Hourly!$L$2:$L$10001,AG146)))</f>
        <v/>
      </c>
      <c r="N146" s="27">
        <f>IF(N(C146)=0,IF(B146="","",0),SUM(INDEX(Hourly!$M$2:$M$10001,AF146):INDEX(Hourly!$M$2:$M$10001,AG146)))</f>
        <v/>
      </c>
      <c r="O146" s="27">
        <f>IF(N(C146)=0,IF(B146="","",0),SUM(INDEX(Hourly!$N$2:$N$10001,AF146):INDEX(Hourly!$N$2:$N$10001,AG146)))</f>
        <v/>
      </c>
      <c r="P146" s="27">
        <f>IF(N(C146)=0,IF(B146="","",0),SUM(INDEX(Hourly!$P$2:$P$10001,AF146):INDEX(Hourly!$P$2:$P$10001,AG146)))</f>
        <v/>
      </c>
      <c r="Q146">
        <f>IF(L146=1,IF(M146&gt;event_min,1,0),0)</f>
        <v/>
      </c>
      <c r="R146">
        <f>IF(Q146=1,N(R145)+1,0)</f>
        <v/>
      </c>
      <c r="S146" s="27">
        <f>IF(Q146=1,N(S145)+M146,0)</f>
        <v/>
      </c>
      <c r="T146">
        <f>IF(R146=1,1,0)</f>
        <v/>
      </c>
      <c r="U146">
        <f>IF(AND(L146=1,ISNUMBER(F146)),IF(F146&gt;=hot_thr,1,0),0)</f>
        <v/>
      </c>
      <c r="V146">
        <f>IF(AND(L146=1,ISNUMBER(E146)),IF(E146&gt;=night_thr,1,0),0)</f>
        <v/>
      </c>
      <c r="X146" s="27">
        <f>IF(B146="","",IF(A146-1&gt;=1,INDEX($D$2:$D$421,A146-1),IF(cyclic="Yes",INDEX($D$2:$D$421,A146-1+n_days),"")))</f>
        <v/>
      </c>
      <c r="Y146" s="27">
        <f>IF(B146="","",IF(A146-2&gt;=1,INDEX($D$2:$D$421,A146-2),IF(cyclic="Yes",INDEX($D$2:$D$421,A146-2+n_days),"")))</f>
        <v/>
      </c>
      <c r="Z146" s="27">
        <f>IF(B146="","",IF(A146-3&gt;=1,INDEX($D$2:$D$421,A146-3),IF(cyclic="Yes",INDEX($D$2:$D$421,A146-3+n_days),"")))</f>
        <v/>
      </c>
      <c r="AA146" s="27">
        <f>IF(B146="","",IF(A146-4&gt;=1,INDEX($D$2:$D$421,A146-4),IF(cyclic="Yes",INDEX($D$2:$D$421,A146-4+n_days),"")))</f>
        <v/>
      </c>
      <c r="AB146" s="27">
        <f>IF(B146="","",IF(A146-5&gt;=1,INDEX($D$2:$D$421,A146-5),IF(cyclic="Yes",INDEX($D$2:$D$421,A146-5+n_days),"")))</f>
        <v/>
      </c>
      <c r="AC146" s="27">
        <f>IF(B146="","",IF(A146-6&gt;=1,INDEX($D$2:$D$421,A146-6),IF(cyclic="Yes",INDEX($D$2:$D$421,A146-6+n_days),"")))</f>
        <v/>
      </c>
      <c r="AD146" s="27">
        <f>IF(B146="","",IF(A146-7&gt;=1,INDEX($D$2:$D$421,A146-7),IF(cyclic="Yes",INDEX($D$2:$D$421,A146-7+n_days),"")))</f>
        <v/>
      </c>
      <c r="AF146">
        <f>IF(B146="","",IFERROR(MATCH(B146-0.5,INDEX(Hourly!$G$2:$G$10001,1):INDEX(Hourly!$G$2:$G$10001,n_rows),1),0)+1)</f>
        <v/>
      </c>
      <c r="AG146">
        <f>IF(B146="","",IFERROR(MATCH(B146,INDEX(Hourly!$G$2:$G$10001,1):INDEX(Hourly!$G$2:$G$10001,n_rows),1),0))</f>
        <v/>
      </c>
    </row>
    <row r="147">
      <c r="A147" t="n">
        <v>146</v>
      </c>
      <c r="B147" s="26">
        <f>IF(A147&lt;=n_days,first_day+A147-1,"")</f>
        <v/>
      </c>
      <c r="C147">
        <f>IF(B147="","",MAX(0,AG147-AF147+1))</f>
        <v/>
      </c>
      <c r="D147" s="27">
        <f>IF(B147="","",IF(C147&gt;=18,AVERAGE(INDEX(Hourly!$E$2:$E$10001,AF147):INDEX(Hourly!$E$2:$E$10001,AG147)),""))</f>
        <v/>
      </c>
      <c r="E147" s="27">
        <f>IF(OR(B147="",N(C147)=0),"",MIN(INDEX(Hourly!$E$2:$E$10001,AF147):INDEX(Hourly!$E$2:$E$10001,AG147)))</f>
        <v/>
      </c>
      <c r="F147" s="27">
        <f>IF(OR(B147="",N(C147)=0),"",MAX(INDEX(Hourly!$E$2:$E$10001,AF147):INDEX(Hourly!$E$2:$E$10001,AG147)))</f>
        <v/>
      </c>
      <c r="G147" s="27">
        <f>IF(E147="","",F147-E147)</f>
        <v/>
      </c>
      <c r="H147" s="27">
        <f>IF(B147="","",IF(COUNT(X147:AD147)=7,SUMPRODUCT(X147:AD147,rm_weights)/SUM(rm_weights),""))</f>
        <v/>
      </c>
      <c r="I147" s="27">
        <f>IF(B147="","",IF(trm_method="7-day approximation",H147,IF(AND(ISNUMBER(I146),ISNUMBER(D146)),(1-alpha)*D146+alpha*I146,H147)))</f>
        <v/>
      </c>
      <c r="J147" s="27">
        <f>IF(ISNUMBER(I147),0.33*IF(clamp_trm="Yes",MIN(MAX(I147,10),30),I147)+18.8,"")</f>
        <v/>
      </c>
      <c r="K147" s="27">
        <f>IF(J147="","",J147+cat_offset)</f>
        <v/>
      </c>
      <c r="L147">
        <f>IF(B147="","",IF(AND(MONTH(B147)*100+DAY(B147)&gt;=season_lo,MONTH(B147)*100+DAY(B147)&lt;=season_hi),1,0))</f>
        <v/>
      </c>
      <c r="M147" s="27">
        <f>IF(N(C147)=0,IF(B147="","",0),SUM(INDEX(Hourly!$L$2:$L$10001,AF147):INDEX(Hourly!$L$2:$L$10001,AG147)))</f>
        <v/>
      </c>
      <c r="N147" s="27">
        <f>IF(N(C147)=0,IF(B147="","",0),SUM(INDEX(Hourly!$M$2:$M$10001,AF147):INDEX(Hourly!$M$2:$M$10001,AG147)))</f>
        <v/>
      </c>
      <c r="O147" s="27">
        <f>IF(N(C147)=0,IF(B147="","",0),SUM(INDEX(Hourly!$N$2:$N$10001,AF147):INDEX(Hourly!$N$2:$N$10001,AG147)))</f>
        <v/>
      </c>
      <c r="P147" s="27">
        <f>IF(N(C147)=0,IF(B147="","",0),SUM(INDEX(Hourly!$P$2:$P$10001,AF147):INDEX(Hourly!$P$2:$P$10001,AG147)))</f>
        <v/>
      </c>
      <c r="Q147">
        <f>IF(L147=1,IF(M147&gt;event_min,1,0),0)</f>
        <v/>
      </c>
      <c r="R147">
        <f>IF(Q147=1,N(R146)+1,0)</f>
        <v/>
      </c>
      <c r="S147" s="27">
        <f>IF(Q147=1,N(S146)+M147,0)</f>
        <v/>
      </c>
      <c r="T147">
        <f>IF(R147=1,1,0)</f>
        <v/>
      </c>
      <c r="U147">
        <f>IF(AND(L147=1,ISNUMBER(F147)),IF(F147&gt;=hot_thr,1,0),0)</f>
        <v/>
      </c>
      <c r="V147">
        <f>IF(AND(L147=1,ISNUMBER(E147)),IF(E147&gt;=night_thr,1,0),0)</f>
        <v/>
      </c>
      <c r="X147" s="27">
        <f>IF(B147="","",IF(A147-1&gt;=1,INDEX($D$2:$D$421,A147-1),IF(cyclic="Yes",INDEX($D$2:$D$421,A147-1+n_days),"")))</f>
        <v/>
      </c>
      <c r="Y147" s="27">
        <f>IF(B147="","",IF(A147-2&gt;=1,INDEX($D$2:$D$421,A147-2),IF(cyclic="Yes",INDEX($D$2:$D$421,A147-2+n_days),"")))</f>
        <v/>
      </c>
      <c r="Z147" s="27">
        <f>IF(B147="","",IF(A147-3&gt;=1,INDEX($D$2:$D$421,A147-3),IF(cyclic="Yes",INDEX($D$2:$D$421,A147-3+n_days),"")))</f>
        <v/>
      </c>
      <c r="AA147" s="27">
        <f>IF(B147="","",IF(A147-4&gt;=1,INDEX($D$2:$D$421,A147-4),IF(cyclic="Yes",INDEX($D$2:$D$421,A147-4+n_days),"")))</f>
        <v/>
      </c>
      <c r="AB147" s="27">
        <f>IF(B147="","",IF(A147-5&gt;=1,INDEX($D$2:$D$421,A147-5),IF(cyclic="Yes",INDEX($D$2:$D$421,A147-5+n_days),"")))</f>
        <v/>
      </c>
      <c r="AC147" s="27">
        <f>IF(B147="","",IF(A147-6&gt;=1,INDEX($D$2:$D$421,A147-6),IF(cyclic="Yes",INDEX($D$2:$D$421,A147-6+n_days),"")))</f>
        <v/>
      </c>
      <c r="AD147" s="27">
        <f>IF(B147="","",IF(A147-7&gt;=1,INDEX($D$2:$D$421,A147-7),IF(cyclic="Yes",INDEX($D$2:$D$421,A147-7+n_days),"")))</f>
        <v/>
      </c>
      <c r="AF147">
        <f>IF(B147="","",IFERROR(MATCH(B147-0.5,INDEX(Hourly!$G$2:$G$10001,1):INDEX(Hourly!$G$2:$G$10001,n_rows),1),0)+1)</f>
        <v/>
      </c>
      <c r="AG147">
        <f>IF(B147="","",IFERROR(MATCH(B147,INDEX(Hourly!$G$2:$G$10001,1):INDEX(Hourly!$G$2:$G$10001,n_rows),1),0))</f>
        <v/>
      </c>
    </row>
    <row r="148">
      <c r="A148" t="n">
        <v>147</v>
      </c>
      <c r="B148" s="26">
        <f>IF(A148&lt;=n_days,first_day+A148-1,"")</f>
        <v/>
      </c>
      <c r="C148">
        <f>IF(B148="","",MAX(0,AG148-AF148+1))</f>
        <v/>
      </c>
      <c r="D148" s="27">
        <f>IF(B148="","",IF(C148&gt;=18,AVERAGE(INDEX(Hourly!$E$2:$E$10001,AF148):INDEX(Hourly!$E$2:$E$10001,AG148)),""))</f>
        <v/>
      </c>
      <c r="E148" s="27">
        <f>IF(OR(B148="",N(C148)=0),"",MIN(INDEX(Hourly!$E$2:$E$10001,AF148):INDEX(Hourly!$E$2:$E$10001,AG148)))</f>
        <v/>
      </c>
      <c r="F148" s="27">
        <f>IF(OR(B148="",N(C148)=0),"",MAX(INDEX(Hourly!$E$2:$E$10001,AF148):INDEX(Hourly!$E$2:$E$10001,AG148)))</f>
        <v/>
      </c>
      <c r="G148" s="27">
        <f>IF(E148="","",F148-E148)</f>
        <v/>
      </c>
      <c r="H148" s="27">
        <f>IF(B148="","",IF(COUNT(X148:AD148)=7,SUMPRODUCT(X148:AD148,rm_weights)/SUM(rm_weights),""))</f>
        <v/>
      </c>
      <c r="I148" s="27">
        <f>IF(B148="","",IF(trm_method="7-day approximation",H148,IF(AND(ISNUMBER(I147),ISNUMBER(D147)),(1-alpha)*D147+alpha*I147,H148)))</f>
        <v/>
      </c>
      <c r="J148" s="27">
        <f>IF(ISNUMBER(I148),0.33*IF(clamp_trm="Yes",MIN(MAX(I148,10),30),I148)+18.8,"")</f>
        <v/>
      </c>
      <c r="K148" s="27">
        <f>IF(J148="","",J148+cat_offset)</f>
        <v/>
      </c>
      <c r="L148">
        <f>IF(B148="","",IF(AND(MONTH(B148)*100+DAY(B148)&gt;=season_lo,MONTH(B148)*100+DAY(B148)&lt;=season_hi),1,0))</f>
        <v/>
      </c>
      <c r="M148" s="27">
        <f>IF(N(C148)=0,IF(B148="","",0),SUM(INDEX(Hourly!$L$2:$L$10001,AF148):INDEX(Hourly!$L$2:$L$10001,AG148)))</f>
        <v/>
      </c>
      <c r="N148" s="27">
        <f>IF(N(C148)=0,IF(B148="","",0),SUM(INDEX(Hourly!$M$2:$M$10001,AF148):INDEX(Hourly!$M$2:$M$10001,AG148)))</f>
        <v/>
      </c>
      <c r="O148" s="27">
        <f>IF(N(C148)=0,IF(B148="","",0),SUM(INDEX(Hourly!$N$2:$N$10001,AF148):INDEX(Hourly!$N$2:$N$10001,AG148)))</f>
        <v/>
      </c>
      <c r="P148" s="27">
        <f>IF(N(C148)=0,IF(B148="","",0),SUM(INDEX(Hourly!$P$2:$P$10001,AF148):INDEX(Hourly!$P$2:$P$10001,AG148)))</f>
        <v/>
      </c>
      <c r="Q148">
        <f>IF(L148=1,IF(M148&gt;event_min,1,0),0)</f>
        <v/>
      </c>
      <c r="R148">
        <f>IF(Q148=1,N(R147)+1,0)</f>
        <v/>
      </c>
      <c r="S148" s="27">
        <f>IF(Q148=1,N(S147)+M148,0)</f>
        <v/>
      </c>
      <c r="T148">
        <f>IF(R148=1,1,0)</f>
        <v/>
      </c>
      <c r="U148">
        <f>IF(AND(L148=1,ISNUMBER(F148)),IF(F148&gt;=hot_thr,1,0),0)</f>
        <v/>
      </c>
      <c r="V148">
        <f>IF(AND(L148=1,ISNUMBER(E148)),IF(E148&gt;=night_thr,1,0),0)</f>
        <v/>
      </c>
      <c r="X148" s="27">
        <f>IF(B148="","",IF(A148-1&gt;=1,INDEX($D$2:$D$421,A148-1),IF(cyclic="Yes",INDEX($D$2:$D$421,A148-1+n_days),"")))</f>
        <v/>
      </c>
      <c r="Y148" s="27">
        <f>IF(B148="","",IF(A148-2&gt;=1,INDEX($D$2:$D$421,A148-2),IF(cyclic="Yes",INDEX($D$2:$D$421,A148-2+n_days),"")))</f>
        <v/>
      </c>
      <c r="Z148" s="27">
        <f>IF(B148="","",IF(A148-3&gt;=1,INDEX($D$2:$D$421,A148-3),IF(cyclic="Yes",INDEX($D$2:$D$421,A148-3+n_days),"")))</f>
        <v/>
      </c>
      <c r="AA148" s="27">
        <f>IF(B148="","",IF(A148-4&gt;=1,INDEX($D$2:$D$421,A148-4),IF(cyclic="Yes",INDEX($D$2:$D$421,A148-4+n_days),"")))</f>
        <v/>
      </c>
      <c r="AB148" s="27">
        <f>IF(B148="","",IF(A148-5&gt;=1,INDEX($D$2:$D$421,A148-5),IF(cyclic="Yes",INDEX($D$2:$D$421,A148-5+n_days),"")))</f>
        <v/>
      </c>
      <c r="AC148" s="27">
        <f>IF(B148="","",IF(A148-6&gt;=1,INDEX($D$2:$D$421,A148-6),IF(cyclic="Yes",INDEX($D$2:$D$421,A148-6+n_days),"")))</f>
        <v/>
      </c>
      <c r="AD148" s="27">
        <f>IF(B148="","",IF(A148-7&gt;=1,INDEX($D$2:$D$421,A148-7),IF(cyclic="Yes",INDEX($D$2:$D$421,A148-7+n_days),"")))</f>
        <v/>
      </c>
      <c r="AF148">
        <f>IF(B148="","",IFERROR(MATCH(B148-0.5,INDEX(Hourly!$G$2:$G$10001,1):INDEX(Hourly!$G$2:$G$10001,n_rows),1),0)+1)</f>
        <v/>
      </c>
      <c r="AG148">
        <f>IF(B148="","",IFERROR(MATCH(B148,INDEX(Hourly!$G$2:$G$10001,1):INDEX(Hourly!$G$2:$G$10001,n_rows),1),0))</f>
        <v/>
      </c>
    </row>
    <row r="149">
      <c r="A149" t="n">
        <v>148</v>
      </c>
      <c r="B149" s="26">
        <f>IF(A149&lt;=n_days,first_day+A149-1,"")</f>
        <v/>
      </c>
      <c r="C149">
        <f>IF(B149="","",MAX(0,AG149-AF149+1))</f>
        <v/>
      </c>
      <c r="D149" s="27">
        <f>IF(B149="","",IF(C149&gt;=18,AVERAGE(INDEX(Hourly!$E$2:$E$10001,AF149):INDEX(Hourly!$E$2:$E$10001,AG149)),""))</f>
        <v/>
      </c>
      <c r="E149" s="27">
        <f>IF(OR(B149="",N(C149)=0),"",MIN(INDEX(Hourly!$E$2:$E$10001,AF149):INDEX(Hourly!$E$2:$E$10001,AG149)))</f>
        <v/>
      </c>
      <c r="F149" s="27">
        <f>IF(OR(B149="",N(C149)=0),"",MAX(INDEX(Hourly!$E$2:$E$10001,AF149):INDEX(Hourly!$E$2:$E$10001,AG149)))</f>
        <v/>
      </c>
      <c r="G149" s="27">
        <f>IF(E149="","",F149-E149)</f>
        <v/>
      </c>
      <c r="H149" s="27">
        <f>IF(B149="","",IF(COUNT(X149:AD149)=7,SUMPRODUCT(X149:AD149,rm_weights)/SUM(rm_weights),""))</f>
        <v/>
      </c>
      <c r="I149" s="27">
        <f>IF(B149="","",IF(trm_method="7-day approximation",H149,IF(AND(ISNUMBER(I148),ISNUMBER(D148)),(1-alpha)*D148+alpha*I148,H149)))</f>
        <v/>
      </c>
      <c r="J149" s="27">
        <f>IF(ISNUMBER(I149),0.33*IF(clamp_trm="Yes",MIN(MAX(I149,10),30),I149)+18.8,"")</f>
        <v/>
      </c>
      <c r="K149" s="27">
        <f>IF(J149="","",J149+cat_offset)</f>
        <v/>
      </c>
      <c r="L149">
        <f>IF(B149="","",IF(AND(MONTH(B149)*100+DAY(B149)&gt;=season_lo,MONTH(B149)*100+DAY(B149)&lt;=season_hi),1,0))</f>
        <v/>
      </c>
      <c r="M149" s="27">
        <f>IF(N(C149)=0,IF(B149="","",0),SUM(INDEX(Hourly!$L$2:$L$10001,AF149):INDEX(Hourly!$L$2:$L$10001,AG149)))</f>
        <v/>
      </c>
      <c r="N149" s="27">
        <f>IF(N(C149)=0,IF(B149="","",0),SUM(INDEX(Hourly!$M$2:$M$10001,AF149):INDEX(Hourly!$M$2:$M$10001,AG149)))</f>
        <v/>
      </c>
      <c r="O149" s="27">
        <f>IF(N(C149)=0,IF(B149="","",0),SUM(INDEX(Hourly!$N$2:$N$10001,AF149):INDEX(Hourly!$N$2:$N$10001,AG149)))</f>
        <v/>
      </c>
      <c r="P149" s="27">
        <f>IF(N(C149)=0,IF(B149="","",0),SUM(INDEX(Hourly!$P$2:$P$10001,AF149):INDEX(Hourly!$P$2:$P$10001,AG149)))</f>
        <v/>
      </c>
      <c r="Q149">
        <f>IF(L149=1,IF(M149&gt;event_min,1,0),0)</f>
        <v/>
      </c>
      <c r="R149">
        <f>IF(Q149=1,N(R148)+1,0)</f>
        <v/>
      </c>
      <c r="S149" s="27">
        <f>IF(Q149=1,N(S148)+M149,0)</f>
        <v/>
      </c>
      <c r="T149">
        <f>IF(R149=1,1,0)</f>
        <v/>
      </c>
      <c r="U149">
        <f>IF(AND(L149=1,ISNUMBER(F149)),IF(F149&gt;=hot_thr,1,0),0)</f>
        <v/>
      </c>
      <c r="V149">
        <f>IF(AND(L149=1,ISNUMBER(E149)),IF(E149&gt;=night_thr,1,0),0)</f>
        <v/>
      </c>
      <c r="X149" s="27">
        <f>IF(B149="","",IF(A149-1&gt;=1,INDEX($D$2:$D$421,A149-1),IF(cyclic="Yes",INDEX($D$2:$D$421,A149-1+n_days),"")))</f>
        <v/>
      </c>
      <c r="Y149" s="27">
        <f>IF(B149="","",IF(A149-2&gt;=1,INDEX($D$2:$D$421,A149-2),IF(cyclic="Yes",INDEX($D$2:$D$421,A149-2+n_days),"")))</f>
        <v/>
      </c>
      <c r="Z149" s="27">
        <f>IF(B149="","",IF(A149-3&gt;=1,INDEX($D$2:$D$421,A149-3),IF(cyclic="Yes",INDEX($D$2:$D$421,A149-3+n_days),"")))</f>
        <v/>
      </c>
      <c r="AA149" s="27">
        <f>IF(B149="","",IF(A149-4&gt;=1,INDEX($D$2:$D$421,A149-4),IF(cyclic="Yes",INDEX($D$2:$D$421,A149-4+n_days),"")))</f>
        <v/>
      </c>
      <c r="AB149" s="27">
        <f>IF(B149="","",IF(A149-5&gt;=1,INDEX($D$2:$D$421,A149-5),IF(cyclic="Yes",INDEX($D$2:$D$421,A149-5+n_days),"")))</f>
        <v/>
      </c>
      <c r="AC149" s="27">
        <f>IF(B149="","",IF(A149-6&gt;=1,INDEX($D$2:$D$421,A149-6),IF(cyclic="Yes",INDEX($D$2:$D$421,A149-6+n_days),"")))</f>
        <v/>
      </c>
      <c r="AD149" s="27">
        <f>IF(B149="","",IF(A149-7&gt;=1,INDEX($D$2:$D$421,A149-7),IF(cyclic="Yes",INDEX($D$2:$D$421,A149-7+n_days),"")))</f>
        <v/>
      </c>
      <c r="AF149">
        <f>IF(B149="","",IFERROR(MATCH(B149-0.5,INDEX(Hourly!$G$2:$G$10001,1):INDEX(Hourly!$G$2:$G$10001,n_rows),1),0)+1)</f>
        <v/>
      </c>
      <c r="AG149">
        <f>IF(B149="","",IFERROR(MATCH(B149,INDEX(Hourly!$G$2:$G$10001,1):INDEX(Hourly!$G$2:$G$10001,n_rows),1),0))</f>
        <v/>
      </c>
    </row>
    <row r="150">
      <c r="A150" t="n">
        <v>149</v>
      </c>
      <c r="B150" s="26">
        <f>IF(A150&lt;=n_days,first_day+A150-1,"")</f>
        <v/>
      </c>
      <c r="C150">
        <f>IF(B150="","",MAX(0,AG150-AF150+1))</f>
        <v/>
      </c>
      <c r="D150" s="27">
        <f>IF(B150="","",IF(C150&gt;=18,AVERAGE(INDEX(Hourly!$E$2:$E$10001,AF150):INDEX(Hourly!$E$2:$E$10001,AG150)),""))</f>
        <v/>
      </c>
      <c r="E150" s="27">
        <f>IF(OR(B150="",N(C150)=0),"",MIN(INDEX(Hourly!$E$2:$E$10001,AF150):INDEX(Hourly!$E$2:$E$10001,AG150)))</f>
        <v/>
      </c>
      <c r="F150" s="27">
        <f>IF(OR(B150="",N(C150)=0),"",MAX(INDEX(Hourly!$E$2:$E$10001,AF150):INDEX(Hourly!$E$2:$E$10001,AG150)))</f>
        <v/>
      </c>
      <c r="G150" s="27">
        <f>IF(E150="","",F150-E150)</f>
        <v/>
      </c>
      <c r="H150" s="27">
        <f>IF(B150="","",IF(COUNT(X150:AD150)=7,SUMPRODUCT(X150:AD150,rm_weights)/SUM(rm_weights),""))</f>
        <v/>
      </c>
      <c r="I150" s="27">
        <f>IF(B150="","",IF(trm_method="7-day approximation",H150,IF(AND(ISNUMBER(I149),ISNUMBER(D149)),(1-alpha)*D149+alpha*I149,H150)))</f>
        <v/>
      </c>
      <c r="J150" s="27">
        <f>IF(ISNUMBER(I150),0.33*IF(clamp_trm="Yes",MIN(MAX(I150,10),30),I150)+18.8,"")</f>
        <v/>
      </c>
      <c r="K150" s="27">
        <f>IF(J150="","",J150+cat_offset)</f>
        <v/>
      </c>
      <c r="L150">
        <f>IF(B150="","",IF(AND(MONTH(B150)*100+DAY(B150)&gt;=season_lo,MONTH(B150)*100+DAY(B150)&lt;=season_hi),1,0))</f>
        <v/>
      </c>
      <c r="M150" s="27">
        <f>IF(N(C150)=0,IF(B150="","",0),SUM(INDEX(Hourly!$L$2:$L$10001,AF150):INDEX(Hourly!$L$2:$L$10001,AG150)))</f>
        <v/>
      </c>
      <c r="N150" s="27">
        <f>IF(N(C150)=0,IF(B150="","",0),SUM(INDEX(Hourly!$M$2:$M$10001,AF150):INDEX(Hourly!$M$2:$M$10001,AG150)))</f>
        <v/>
      </c>
      <c r="O150" s="27">
        <f>IF(N(C150)=0,IF(B150="","",0),SUM(INDEX(Hourly!$N$2:$N$10001,AF150):INDEX(Hourly!$N$2:$N$10001,AG150)))</f>
        <v/>
      </c>
      <c r="P150" s="27">
        <f>IF(N(C150)=0,IF(B150="","",0),SUM(INDEX(Hourly!$P$2:$P$10001,AF150):INDEX(Hourly!$P$2:$P$10001,AG150)))</f>
        <v/>
      </c>
      <c r="Q150">
        <f>IF(L150=1,IF(M150&gt;event_min,1,0),0)</f>
        <v/>
      </c>
      <c r="R150">
        <f>IF(Q150=1,N(R149)+1,0)</f>
        <v/>
      </c>
      <c r="S150" s="27">
        <f>IF(Q150=1,N(S149)+M150,0)</f>
        <v/>
      </c>
      <c r="T150">
        <f>IF(R150=1,1,0)</f>
        <v/>
      </c>
      <c r="U150">
        <f>IF(AND(L150=1,ISNUMBER(F150)),IF(F150&gt;=hot_thr,1,0),0)</f>
        <v/>
      </c>
      <c r="V150">
        <f>IF(AND(L150=1,ISNUMBER(E150)),IF(E150&gt;=night_thr,1,0),0)</f>
        <v/>
      </c>
      <c r="X150" s="27">
        <f>IF(B150="","",IF(A150-1&gt;=1,INDEX($D$2:$D$421,A150-1),IF(cyclic="Yes",INDEX($D$2:$D$421,A150-1+n_days),"")))</f>
        <v/>
      </c>
      <c r="Y150" s="27">
        <f>IF(B150="","",IF(A150-2&gt;=1,INDEX($D$2:$D$421,A150-2),IF(cyclic="Yes",INDEX($D$2:$D$421,A150-2+n_days),"")))</f>
        <v/>
      </c>
      <c r="Z150" s="27">
        <f>IF(B150="","",IF(A150-3&gt;=1,INDEX($D$2:$D$421,A150-3),IF(cyclic="Yes",INDEX($D$2:$D$421,A150-3+n_days),"")))</f>
        <v/>
      </c>
      <c r="AA150" s="27">
        <f>IF(B150="","",IF(A150-4&gt;=1,INDEX($D$2:$D$421,A150-4),IF(cyclic="Yes",INDEX($D$2:$D$421,A150-4+n_days),"")))</f>
        <v/>
      </c>
      <c r="AB150" s="27">
        <f>IF(B150="","",IF(A150-5&gt;=1,INDEX($D$2:$D$421,A150-5),IF(cyclic="Yes",INDEX($D$2:$D$421,A150-5+n_days),"")))</f>
        <v/>
      </c>
      <c r="AC150" s="27">
        <f>IF(B150="","",IF(A150-6&gt;=1,INDEX($D$2:$D$421,A150-6),IF(cyclic="Yes",INDEX($D$2:$D$421,A150-6+n_days),"")))</f>
        <v/>
      </c>
      <c r="AD150" s="27">
        <f>IF(B150="","",IF(A150-7&gt;=1,INDEX($D$2:$D$421,A150-7),IF(cyclic="Yes",INDEX($D$2:$D$421,A150-7+n_days),"")))</f>
        <v/>
      </c>
      <c r="AF150">
        <f>IF(B150="","",IFERROR(MATCH(B150-0.5,INDEX(Hourly!$G$2:$G$10001,1):INDEX(Hourly!$G$2:$G$10001,n_rows),1),0)+1)</f>
        <v/>
      </c>
      <c r="AG150">
        <f>IF(B150="","",IFERROR(MATCH(B150,INDEX(Hourly!$G$2:$G$10001,1):INDEX(Hourly!$G$2:$G$10001,n_rows),1),0))</f>
        <v/>
      </c>
    </row>
    <row r="151">
      <c r="A151" t="n">
        <v>150</v>
      </c>
      <c r="B151" s="26">
        <f>IF(A151&lt;=n_days,first_day+A151-1,"")</f>
        <v/>
      </c>
      <c r="C151">
        <f>IF(B151="","",MAX(0,AG151-AF151+1))</f>
        <v/>
      </c>
      <c r="D151" s="27">
        <f>IF(B151="","",IF(C151&gt;=18,AVERAGE(INDEX(Hourly!$E$2:$E$10001,AF151):INDEX(Hourly!$E$2:$E$10001,AG151)),""))</f>
        <v/>
      </c>
      <c r="E151" s="27">
        <f>IF(OR(B151="",N(C151)=0),"",MIN(INDEX(Hourly!$E$2:$E$10001,AF151):INDEX(Hourly!$E$2:$E$10001,AG151)))</f>
        <v/>
      </c>
      <c r="F151" s="27">
        <f>IF(OR(B151="",N(C151)=0),"",MAX(INDEX(Hourly!$E$2:$E$10001,AF151):INDEX(Hourly!$E$2:$E$10001,AG151)))</f>
        <v/>
      </c>
      <c r="G151" s="27">
        <f>IF(E151="","",F151-E151)</f>
        <v/>
      </c>
      <c r="H151" s="27">
        <f>IF(B151="","",IF(COUNT(X151:AD151)=7,SUMPRODUCT(X151:AD151,rm_weights)/SUM(rm_weights),""))</f>
        <v/>
      </c>
      <c r="I151" s="27">
        <f>IF(B151="","",IF(trm_method="7-day approximation",H151,IF(AND(ISNUMBER(I150),ISNUMBER(D150)),(1-alpha)*D150+alpha*I150,H151)))</f>
        <v/>
      </c>
      <c r="J151" s="27">
        <f>IF(ISNUMBER(I151),0.33*IF(clamp_trm="Yes",MIN(MAX(I151,10),30),I151)+18.8,"")</f>
        <v/>
      </c>
      <c r="K151" s="27">
        <f>IF(J151="","",J151+cat_offset)</f>
        <v/>
      </c>
      <c r="L151">
        <f>IF(B151="","",IF(AND(MONTH(B151)*100+DAY(B151)&gt;=season_lo,MONTH(B151)*100+DAY(B151)&lt;=season_hi),1,0))</f>
        <v/>
      </c>
      <c r="M151" s="27">
        <f>IF(N(C151)=0,IF(B151="","",0),SUM(INDEX(Hourly!$L$2:$L$10001,AF151):INDEX(Hourly!$L$2:$L$10001,AG151)))</f>
        <v/>
      </c>
      <c r="N151" s="27">
        <f>IF(N(C151)=0,IF(B151="","",0),SUM(INDEX(Hourly!$M$2:$M$10001,AF151):INDEX(Hourly!$M$2:$M$10001,AG151)))</f>
        <v/>
      </c>
      <c r="O151" s="27">
        <f>IF(N(C151)=0,IF(B151="","",0),SUM(INDEX(Hourly!$N$2:$N$10001,AF151):INDEX(Hourly!$N$2:$N$10001,AG151)))</f>
        <v/>
      </c>
      <c r="P151" s="27">
        <f>IF(N(C151)=0,IF(B151="","",0),SUM(INDEX(Hourly!$P$2:$P$10001,AF151):INDEX(Hourly!$P$2:$P$10001,AG151)))</f>
        <v/>
      </c>
      <c r="Q151">
        <f>IF(L151=1,IF(M151&gt;event_min,1,0),0)</f>
        <v/>
      </c>
      <c r="R151">
        <f>IF(Q151=1,N(R150)+1,0)</f>
        <v/>
      </c>
      <c r="S151" s="27">
        <f>IF(Q151=1,N(S150)+M151,0)</f>
        <v/>
      </c>
      <c r="T151">
        <f>IF(R151=1,1,0)</f>
        <v/>
      </c>
      <c r="U151">
        <f>IF(AND(L151=1,ISNUMBER(F151)),IF(F151&gt;=hot_thr,1,0),0)</f>
        <v/>
      </c>
      <c r="V151">
        <f>IF(AND(L151=1,ISNUMBER(E151)),IF(E151&gt;=night_thr,1,0),0)</f>
        <v/>
      </c>
      <c r="X151" s="27">
        <f>IF(B151="","",IF(A151-1&gt;=1,INDEX($D$2:$D$421,A151-1),IF(cyclic="Yes",INDEX($D$2:$D$421,A151-1+n_days),"")))</f>
        <v/>
      </c>
      <c r="Y151" s="27">
        <f>IF(B151="","",IF(A151-2&gt;=1,INDEX($D$2:$D$421,A151-2),IF(cyclic="Yes",INDEX($D$2:$D$421,A151-2+n_days),"")))</f>
        <v/>
      </c>
      <c r="Z151" s="27">
        <f>IF(B151="","",IF(A151-3&gt;=1,INDEX($D$2:$D$421,A151-3),IF(cyclic="Yes",INDEX($D$2:$D$421,A151-3+n_days),"")))</f>
        <v/>
      </c>
      <c r="AA151" s="27">
        <f>IF(B151="","",IF(A151-4&gt;=1,INDEX($D$2:$D$421,A151-4),IF(cyclic="Yes",INDEX($D$2:$D$421,A151-4+n_days),"")))</f>
        <v/>
      </c>
      <c r="AB151" s="27">
        <f>IF(B151="","",IF(A151-5&gt;=1,INDEX($D$2:$D$421,A151-5),IF(cyclic="Yes",INDEX($D$2:$D$421,A151-5+n_days),"")))</f>
        <v/>
      </c>
      <c r="AC151" s="27">
        <f>IF(B151="","",IF(A151-6&gt;=1,INDEX($D$2:$D$421,A151-6),IF(cyclic="Yes",INDEX($D$2:$D$421,A151-6+n_days),"")))</f>
        <v/>
      </c>
      <c r="AD151" s="27">
        <f>IF(B151="","",IF(A151-7&gt;=1,INDEX($D$2:$D$421,A151-7),IF(cyclic="Yes",INDEX($D$2:$D$421,A151-7+n_days),"")))</f>
        <v/>
      </c>
      <c r="AF151">
        <f>IF(B151="","",IFERROR(MATCH(B151-0.5,INDEX(Hourly!$G$2:$G$10001,1):INDEX(Hourly!$G$2:$G$10001,n_rows),1),0)+1)</f>
        <v/>
      </c>
      <c r="AG151">
        <f>IF(B151="","",IFERROR(MATCH(B151,INDEX(Hourly!$G$2:$G$10001,1):INDEX(Hourly!$G$2:$G$10001,n_rows),1),0))</f>
        <v/>
      </c>
    </row>
    <row r="152">
      <c r="A152" t="n">
        <v>151</v>
      </c>
      <c r="B152" s="26">
        <f>IF(A152&lt;=n_days,first_day+A152-1,"")</f>
        <v/>
      </c>
      <c r="C152">
        <f>IF(B152="","",MAX(0,AG152-AF152+1))</f>
        <v/>
      </c>
      <c r="D152" s="27">
        <f>IF(B152="","",IF(C152&gt;=18,AVERAGE(INDEX(Hourly!$E$2:$E$10001,AF152):INDEX(Hourly!$E$2:$E$10001,AG152)),""))</f>
        <v/>
      </c>
      <c r="E152" s="27">
        <f>IF(OR(B152="",N(C152)=0),"",MIN(INDEX(Hourly!$E$2:$E$10001,AF152):INDEX(Hourly!$E$2:$E$10001,AG152)))</f>
        <v/>
      </c>
      <c r="F152" s="27">
        <f>IF(OR(B152="",N(C152)=0),"",MAX(INDEX(Hourly!$E$2:$E$10001,AF152):INDEX(Hourly!$E$2:$E$10001,AG152)))</f>
        <v/>
      </c>
      <c r="G152" s="27">
        <f>IF(E152="","",F152-E152)</f>
        <v/>
      </c>
      <c r="H152" s="27">
        <f>IF(B152="","",IF(COUNT(X152:AD152)=7,SUMPRODUCT(X152:AD152,rm_weights)/SUM(rm_weights),""))</f>
        <v/>
      </c>
      <c r="I152" s="27">
        <f>IF(B152="","",IF(trm_method="7-day approximation",H152,IF(AND(ISNUMBER(I151),ISNUMBER(D151)),(1-alpha)*D151+alpha*I151,H152)))</f>
        <v/>
      </c>
      <c r="J152" s="27">
        <f>IF(ISNUMBER(I152),0.33*IF(clamp_trm="Yes",MIN(MAX(I152,10),30),I152)+18.8,"")</f>
        <v/>
      </c>
      <c r="K152" s="27">
        <f>IF(J152="","",J152+cat_offset)</f>
        <v/>
      </c>
      <c r="L152">
        <f>IF(B152="","",IF(AND(MONTH(B152)*100+DAY(B152)&gt;=season_lo,MONTH(B152)*100+DAY(B152)&lt;=season_hi),1,0))</f>
        <v/>
      </c>
      <c r="M152" s="27">
        <f>IF(N(C152)=0,IF(B152="","",0),SUM(INDEX(Hourly!$L$2:$L$10001,AF152):INDEX(Hourly!$L$2:$L$10001,AG152)))</f>
        <v/>
      </c>
      <c r="N152" s="27">
        <f>IF(N(C152)=0,IF(B152="","",0),SUM(INDEX(Hourly!$M$2:$M$10001,AF152):INDEX(Hourly!$M$2:$M$10001,AG152)))</f>
        <v/>
      </c>
      <c r="O152" s="27">
        <f>IF(N(C152)=0,IF(B152="","",0),SUM(INDEX(Hourly!$N$2:$N$10001,AF152):INDEX(Hourly!$N$2:$N$10001,AG152)))</f>
        <v/>
      </c>
      <c r="P152" s="27">
        <f>IF(N(C152)=0,IF(B152="","",0),SUM(INDEX(Hourly!$P$2:$P$10001,AF152):INDEX(Hourly!$P$2:$P$10001,AG152)))</f>
        <v/>
      </c>
      <c r="Q152">
        <f>IF(L152=1,IF(M152&gt;event_min,1,0),0)</f>
        <v/>
      </c>
      <c r="R152">
        <f>IF(Q152=1,N(R151)+1,0)</f>
        <v/>
      </c>
      <c r="S152" s="27">
        <f>IF(Q152=1,N(S151)+M152,0)</f>
        <v/>
      </c>
      <c r="T152">
        <f>IF(R152=1,1,0)</f>
        <v/>
      </c>
      <c r="U152">
        <f>IF(AND(L152=1,ISNUMBER(F152)),IF(F152&gt;=hot_thr,1,0),0)</f>
        <v/>
      </c>
      <c r="V152">
        <f>IF(AND(L152=1,ISNUMBER(E152)),IF(E152&gt;=night_thr,1,0),0)</f>
        <v/>
      </c>
      <c r="X152" s="27">
        <f>IF(B152="","",IF(A152-1&gt;=1,INDEX($D$2:$D$421,A152-1),IF(cyclic="Yes",INDEX($D$2:$D$421,A152-1+n_days),"")))</f>
        <v/>
      </c>
      <c r="Y152" s="27">
        <f>IF(B152="","",IF(A152-2&gt;=1,INDEX($D$2:$D$421,A152-2),IF(cyclic="Yes",INDEX($D$2:$D$421,A152-2+n_days),"")))</f>
        <v/>
      </c>
      <c r="Z152" s="27">
        <f>IF(B152="","",IF(A152-3&gt;=1,INDEX($D$2:$D$421,A152-3),IF(cyclic="Yes",INDEX($D$2:$D$421,A152-3+n_days),"")))</f>
        <v/>
      </c>
      <c r="AA152" s="27">
        <f>IF(B152="","",IF(A152-4&gt;=1,INDEX($D$2:$D$421,A152-4),IF(cyclic="Yes",INDEX($D$2:$D$421,A152-4+n_days),"")))</f>
        <v/>
      </c>
      <c r="AB152" s="27">
        <f>IF(B152="","",IF(A152-5&gt;=1,INDEX($D$2:$D$421,A152-5),IF(cyclic="Yes",INDEX($D$2:$D$421,A152-5+n_days),"")))</f>
        <v/>
      </c>
      <c r="AC152" s="27">
        <f>IF(B152="","",IF(A152-6&gt;=1,INDEX($D$2:$D$421,A152-6),IF(cyclic="Yes",INDEX($D$2:$D$421,A152-6+n_days),"")))</f>
        <v/>
      </c>
      <c r="AD152" s="27">
        <f>IF(B152="","",IF(A152-7&gt;=1,INDEX($D$2:$D$421,A152-7),IF(cyclic="Yes",INDEX($D$2:$D$421,A152-7+n_days),"")))</f>
        <v/>
      </c>
      <c r="AF152">
        <f>IF(B152="","",IFERROR(MATCH(B152-0.5,INDEX(Hourly!$G$2:$G$10001,1):INDEX(Hourly!$G$2:$G$10001,n_rows),1),0)+1)</f>
        <v/>
      </c>
      <c r="AG152">
        <f>IF(B152="","",IFERROR(MATCH(B152,INDEX(Hourly!$G$2:$G$10001,1):INDEX(Hourly!$G$2:$G$10001,n_rows),1),0))</f>
        <v/>
      </c>
    </row>
    <row r="153">
      <c r="A153" t="n">
        <v>152</v>
      </c>
      <c r="B153" s="26">
        <f>IF(A153&lt;=n_days,first_day+A153-1,"")</f>
        <v/>
      </c>
      <c r="C153">
        <f>IF(B153="","",MAX(0,AG153-AF153+1))</f>
        <v/>
      </c>
      <c r="D153" s="27">
        <f>IF(B153="","",IF(C153&gt;=18,AVERAGE(INDEX(Hourly!$E$2:$E$10001,AF153):INDEX(Hourly!$E$2:$E$10001,AG153)),""))</f>
        <v/>
      </c>
      <c r="E153" s="27">
        <f>IF(OR(B153="",N(C153)=0),"",MIN(INDEX(Hourly!$E$2:$E$10001,AF153):INDEX(Hourly!$E$2:$E$10001,AG153)))</f>
        <v/>
      </c>
      <c r="F153" s="27">
        <f>IF(OR(B153="",N(C153)=0),"",MAX(INDEX(Hourly!$E$2:$E$10001,AF153):INDEX(Hourly!$E$2:$E$10001,AG153)))</f>
        <v/>
      </c>
      <c r="G153" s="27">
        <f>IF(E153="","",F153-E153)</f>
        <v/>
      </c>
      <c r="H153" s="27">
        <f>IF(B153="","",IF(COUNT(X153:AD153)=7,SUMPRODUCT(X153:AD153,rm_weights)/SUM(rm_weights),""))</f>
        <v/>
      </c>
      <c r="I153" s="27">
        <f>IF(B153="","",IF(trm_method="7-day approximation",H153,IF(AND(ISNUMBER(I152),ISNUMBER(D152)),(1-alpha)*D152+alpha*I152,H153)))</f>
        <v/>
      </c>
      <c r="J153" s="27">
        <f>IF(ISNUMBER(I153),0.33*IF(clamp_trm="Yes",MIN(MAX(I153,10),30),I153)+18.8,"")</f>
        <v/>
      </c>
      <c r="K153" s="27">
        <f>IF(J153="","",J153+cat_offset)</f>
        <v/>
      </c>
      <c r="L153">
        <f>IF(B153="","",IF(AND(MONTH(B153)*100+DAY(B153)&gt;=season_lo,MONTH(B153)*100+DAY(B153)&lt;=season_hi),1,0))</f>
        <v/>
      </c>
      <c r="M153" s="27">
        <f>IF(N(C153)=0,IF(B153="","",0),SUM(INDEX(Hourly!$L$2:$L$10001,AF153):INDEX(Hourly!$L$2:$L$10001,AG153)))</f>
        <v/>
      </c>
      <c r="N153" s="27">
        <f>IF(N(C153)=0,IF(B153="","",0),SUM(INDEX(Hourly!$M$2:$M$10001,AF153):INDEX(Hourly!$M$2:$M$10001,AG153)))</f>
        <v/>
      </c>
      <c r="O153" s="27">
        <f>IF(N(C153)=0,IF(B153="","",0),SUM(INDEX(Hourly!$N$2:$N$10001,AF153):INDEX(Hourly!$N$2:$N$10001,AG153)))</f>
        <v/>
      </c>
      <c r="P153" s="27">
        <f>IF(N(C153)=0,IF(B153="","",0),SUM(INDEX(Hourly!$P$2:$P$10001,AF153):INDEX(Hourly!$P$2:$P$10001,AG153)))</f>
        <v/>
      </c>
      <c r="Q153">
        <f>IF(L153=1,IF(M153&gt;event_min,1,0),0)</f>
        <v/>
      </c>
      <c r="R153">
        <f>IF(Q153=1,N(R152)+1,0)</f>
        <v/>
      </c>
      <c r="S153" s="27">
        <f>IF(Q153=1,N(S152)+M153,0)</f>
        <v/>
      </c>
      <c r="T153">
        <f>IF(R153=1,1,0)</f>
        <v/>
      </c>
      <c r="U153">
        <f>IF(AND(L153=1,ISNUMBER(F153)),IF(F153&gt;=hot_thr,1,0),0)</f>
        <v/>
      </c>
      <c r="V153">
        <f>IF(AND(L153=1,ISNUMBER(E153)),IF(E153&gt;=night_thr,1,0),0)</f>
        <v/>
      </c>
      <c r="X153" s="27">
        <f>IF(B153="","",IF(A153-1&gt;=1,INDEX($D$2:$D$421,A153-1),IF(cyclic="Yes",INDEX($D$2:$D$421,A153-1+n_days),"")))</f>
        <v/>
      </c>
      <c r="Y153" s="27">
        <f>IF(B153="","",IF(A153-2&gt;=1,INDEX($D$2:$D$421,A153-2),IF(cyclic="Yes",INDEX($D$2:$D$421,A153-2+n_days),"")))</f>
        <v/>
      </c>
      <c r="Z153" s="27">
        <f>IF(B153="","",IF(A153-3&gt;=1,INDEX($D$2:$D$421,A153-3),IF(cyclic="Yes",INDEX($D$2:$D$421,A153-3+n_days),"")))</f>
        <v/>
      </c>
      <c r="AA153" s="27">
        <f>IF(B153="","",IF(A153-4&gt;=1,INDEX($D$2:$D$421,A153-4),IF(cyclic="Yes",INDEX($D$2:$D$421,A153-4+n_days),"")))</f>
        <v/>
      </c>
      <c r="AB153" s="27">
        <f>IF(B153="","",IF(A153-5&gt;=1,INDEX($D$2:$D$421,A153-5),IF(cyclic="Yes",INDEX($D$2:$D$421,A153-5+n_days),"")))</f>
        <v/>
      </c>
      <c r="AC153" s="27">
        <f>IF(B153="","",IF(A153-6&gt;=1,INDEX($D$2:$D$421,A153-6),IF(cyclic="Yes",INDEX($D$2:$D$421,A153-6+n_days),"")))</f>
        <v/>
      </c>
      <c r="AD153" s="27">
        <f>IF(B153="","",IF(A153-7&gt;=1,INDEX($D$2:$D$421,A153-7),IF(cyclic="Yes",INDEX($D$2:$D$421,A153-7+n_days),"")))</f>
        <v/>
      </c>
      <c r="AF153">
        <f>IF(B153="","",IFERROR(MATCH(B153-0.5,INDEX(Hourly!$G$2:$G$10001,1):INDEX(Hourly!$G$2:$G$10001,n_rows),1),0)+1)</f>
        <v/>
      </c>
      <c r="AG153">
        <f>IF(B153="","",IFERROR(MATCH(B153,INDEX(Hourly!$G$2:$G$10001,1):INDEX(Hourly!$G$2:$G$10001,n_rows),1),0))</f>
        <v/>
      </c>
    </row>
    <row r="154">
      <c r="A154" t="n">
        <v>153</v>
      </c>
      <c r="B154" s="26">
        <f>IF(A154&lt;=n_days,first_day+A154-1,"")</f>
        <v/>
      </c>
      <c r="C154">
        <f>IF(B154="","",MAX(0,AG154-AF154+1))</f>
        <v/>
      </c>
      <c r="D154" s="27">
        <f>IF(B154="","",IF(C154&gt;=18,AVERAGE(INDEX(Hourly!$E$2:$E$10001,AF154):INDEX(Hourly!$E$2:$E$10001,AG154)),""))</f>
        <v/>
      </c>
      <c r="E154" s="27">
        <f>IF(OR(B154="",N(C154)=0),"",MIN(INDEX(Hourly!$E$2:$E$10001,AF154):INDEX(Hourly!$E$2:$E$10001,AG154)))</f>
        <v/>
      </c>
      <c r="F154" s="27">
        <f>IF(OR(B154="",N(C154)=0),"",MAX(INDEX(Hourly!$E$2:$E$10001,AF154):INDEX(Hourly!$E$2:$E$10001,AG154)))</f>
        <v/>
      </c>
      <c r="G154" s="27">
        <f>IF(E154="","",F154-E154)</f>
        <v/>
      </c>
      <c r="H154" s="27">
        <f>IF(B154="","",IF(COUNT(X154:AD154)=7,SUMPRODUCT(X154:AD154,rm_weights)/SUM(rm_weights),""))</f>
        <v/>
      </c>
      <c r="I154" s="27">
        <f>IF(B154="","",IF(trm_method="7-day approximation",H154,IF(AND(ISNUMBER(I153),ISNUMBER(D153)),(1-alpha)*D153+alpha*I153,H154)))</f>
        <v/>
      </c>
      <c r="J154" s="27">
        <f>IF(ISNUMBER(I154),0.33*IF(clamp_trm="Yes",MIN(MAX(I154,10),30),I154)+18.8,"")</f>
        <v/>
      </c>
      <c r="K154" s="27">
        <f>IF(J154="","",J154+cat_offset)</f>
        <v/>
      </c>
      <c r="L154">
        <f>IF(B154="","",IF(AND(MONTH(B154)*100+DAY(B154)&gt;=season_lo,MONTH(B154)*100+DAY(B154)&lt;=season_hi),1,0))</f>
        <v/>
      </c>
      <c r="M154" s="27">
        <f>IF(N(C154)=0,IF(B154="","",0),SUM(INDEX(Hourly!$L$2:$L$10001,AF154):INDEX(Hourly!$L$2:$L$10001,AG154)))</f>
        <v/>
      </c>
      <c r="N154" s="27">
        <f>IF(N(C154)=0,IF(B154="","",0),SUM(INDEX(Hourly!$M$2:$M$10001,AF154):INDEX(Hourly!$M$2:$M$10001,AG154)))</f>
        <v/>
      </c>
      <c r="O154" s="27">
        <f>IF(N(C154)=0,IF(B154="","",0),SUM(INDEX(Hourly!$N$2:$N$10001,AF154):INDEX(Hourly!$N$2:$N$10001,AG154)))</f>
        <v/>
      </c>
      <c r="P154" s="27">
        <f>IF(N(C154)=0,IF(B154="","",0),SUM(INDEX(Hourly!$P$2:$P$10001,AF154):INDEX(Hourly!$P$2:$P$10001,AG154)))</f>
        <v/>
      </c>
      <c r="Q154">
        <f>IF(L154=1,IF(M154&gt;event_min,1,0),0)</f>
        <v/>
      </c>
      <c r="R154">
        <f>IF(Q154=1,N(R153)+1,0)</f>
        <v/>
      </c>
      <c r="S154" s="27">
        <f>IF(Q154=1,N(S153)+M154,0)</f>
        <v/>
      </c>
      <c r="T154">
        <f>IF(R154=1,1,0)</f>
        <v/>
      </c>
      <c r="U154">
        <f>IF(AND(L154=1,ISNUMBER(F154)),IF(F154&gt;=hot_thr,1,0),0)</f>
        <v/>
      </c>
      <c r="V154">
        <f>IF(AND(L154=1,ISNUMBER(E154)),IF(E154&gt;=night_thr,1,0),0)</f>
        <v/>
      </c>
      <c r="X154" s="27">
        <f>IF(B154="","",IF(A154-1&gt;=1,INDEX($D$2:$D$421,A154-1),IF(cyclic="Yes",INDEX($D$2:$D$421,A154-1+n_days),"")))</f>
        <v/>
      </c>
      <c r="Y154" s="27">
        <f>IF(B154="","",IF(A154-2&gt;=1,INDEX($D$2:$D$421,A154-2),IF(cyclic="Yes",INDEX($D$2:$D$421,A154-2+n_days),"")))</f>
        <v/>
      </c>
      <c r="Z154" s="27">
        <f>IF(B154="","",IF(A154-3&gt;=1,INDEX($D$2:$D$421,A154-3),IF(cyclic="Yes",INDEX($D$2:$D$421,A154-3+n_days),"")))</f>
        <v/>
      </c>
      <c r="AA154" s="27">
        <f>IF(B154="","",IF(A154-4&gt;=1,INDEX($D$2:$D$421,A154-4),IF(cyclic="Yes",INDEX($D$2:$D$421,A154-4+n_days),"")))</f>
        <v/>
      </c>
      <c r="AB154" s="27">
        <f>IF(B154="","",IF(A154-5&gt;=1,INDEX($D$2:$D$421,A154-5),IF(cyclic="Yes",INDEX($D$2:$D$421,A154-5+n_days),"")))</f>
        <v/>
      </c>
      <c r="AC154" s="27">
        <f>IF(B154="","",IF(A154-6&gt;=1,INDEX($D$2:$D$421,A154-6),IF(cyclic="Yes",INDEX($D$2:$D$421,A154-6+n_days),"")))</f>
        <v/>
      </c>
      <c r="AD154" s="27">
        <f>IF(B154="","",IF(A154-7&gt;=1,INDEX($D$2:$D$421,A154-7),IF(cyclic="Yes",INDEX($D$2:$D$421,A154-7+n_days),"")))</f>
        <v/>
      </c>
      <c r="AF154">
        <f>IF(B154="","",IFERROR(MATCH(B154-0.5,INDEX(Hourly!$G$2:$G$10001,1):INDEX(Hourly!$G$2:$G$10001,n_rows),1),0)+1)</f>
        <v/>
      </c>
      <c r="AG154">
        <f>IF(B154="","",IFERROR(MATCH(B154,INDEX(Hourly!$G$2:$G$10001,1):INDEX(Hourly!$G$2:$G$10001,n_rows),1),0))</f>
        <v/>
      </c>
    </row>
    <row r="155">
      <c r="A155" t="n">
        <v>154</v>
      </c>
      <c r="B155" s="26">
        <f>IF(A155&lt;=n_days,first_day+A155-1,"")</f>
        <v/>
      </c>
      <c r="C155">
        <f>IF(B155="","",MAX(0,AG155-AF155+1))</f>
        <v/>
      </c>
      <c r="D155" s="27">
        <f>IF(B155="","",IF(C155&gt;=18,AVERAGE(INDEX(Hourly!$E$2:$E$10001,AF155):INDEX(Hourly!$E$2:$E$10001,AG155)),""))</f>
        <v/>
      </c>
      <c r="E155" s="27">
        <f>IF(OR(B155="",N(C155)=0),"",MIN(INDEX(Hourly!$E$2:$E$10001,AF155):INDEX(Hourly!$E$2:$E$10001,AG155)))</f>
        <v/>
      </c>
      <c r="F155" s="27">
        <f>IF(OR(B155="",N(C155)=0),"",MAX(INDEX(Hourly!$E$2:$E$10001,AF155):INDEX(Hourly!$E$2:$E$10001,AG155)))</f>
        <v/>
      </c>
      <c r="G155" s="27">
        <f>IF(E155="","",F155-E155)</f>
        <v/>
      </c>
      <c r="H155" s="27">
        <f>IF(B155="","",IF(COUNT(X155:AD155)=7,SUMPRODUCT(X155:AD155,rm_weights)/SUM(rm_weights),""))</f>
        <v/>
      </c>
      <c r="I155" s="27">
        <f>IF(B155="","",IF(trm_method="7-day approximation",H155,IF(AND(ISNUMBER(I154),ISNUMBER(D154)),(1-alpha)*D154+alpha*I154,H155)))</f>
        <v/>
      </c>
      <c r="J155" s="27">
        <f>IF(ISNUMBER(I155),0.33*IF(clamp_trm="Yes",MIN(MAX(I155,10),30),I155)+18.8,"")</f>
        <v/>
      </c>
      <c r="K155" s="27">
        <f>IF(J155="","",J155+cat_offset)</f>
        <v/>
      </c>
      <c r="L155">
        <f>IF(B155="","",IF(AND(MONTH(B155)*100+DAY(B155)&gt;=season_lo,MONTH(B155)*100+DAY(B155)&lt;=season_hi),1,0))</f>
        <v/>
      </c>
      <c r="M155" s="27">
        <f>IF(N(C155)=0,IF(B155="","",0),SUM(INDEX(Hourly!$L$2:$L$10001,AF155):INDEX(Hourly!$L$2:$L$10001,AG155)))</f>
        <v/>
      </c>
      <c r="N155" s="27">
        <f>IF(N(C155)=0,IF(B155="","",0),SUM(INDEX(Hourly!$M$2:$M$10001,AF155):INDEX(Hourly!$M$2:$M$10001,AG155)))</f>
        <v/>
      </c>
      <c r="O155" s="27">
        <f>IF(N(C155)=0,IF(B155="","",0),SUM(INDEX(Hourly!$N$2:$N$10001,AF155):INDEX(Hourly!$N$2:$N$10001,AG155)))</f>
        <v/>
      </c>
      <c r="P155" s="27">
        <f>IF(N(C155)=0,IF(B155="","",0),SUM(INDEX(Hourly!$P$2:$P$10001,AF155):INDEX(Hourly!$P$2:$P$10001,AG155)))</f>
        <v/>
      </c>
      <c r="Q155">
        <f>IF(L155=1,IF(M155&gt;event_min,1,0),0)</f>
        <v/>
      </c>
      <c r="R155">
        <f>IF(Q155=1,N(R154)+1,0)</f>
        <v/>
      </c>
      <c r="S155" s="27">
        <f>IF(Q155=1,N(S154)+M155,0)</f>
        <v/>
      </c>
      <c r="T155">
        <f>IF(R155=1,1,0)</f>
        <v/>
      </c>
      <c r="U155">
        <f>IF(AND(L155=1,ISNUMBER(F155)),IF(F155&gt;=hot_thr,1,0),0)</f>
        <v/>
      </c>
      <c r="V155">
        <f>IF(AND(L155=1,ISNUMBER(E155)),IF(E155&gt;=night_thr,1,0),0)</f>
        <v/>
      </c>
      <c r="X155" s="27">
        <f>IF(B155="","",IF(A155-1&gt;=1,INDEX($D$2:$D$421,A155-1),IF(cyclic="Yes",INDEX($D$2:$D$421,A155-1+n_days),"")))</f>
        <v/>
      </c>
      <c r="Y155" s="27">
        <f>IF(B155="","",IF(A155-2&gt;=1,INDEX($D$2:$D$421,A155-2),IF(cyclic="Yes",INDEX($D$2:$D$421,A155-2+n_days),"")))</f>
        <v/>
      </c>
      <c r="Z155" s="27">
        <f>IF(B155="","",IF(A155-3&gt;=1,INDEX($D$2:$D$421,A155-3),IF(cyclic="Yes",INDEX($D$2:$D$421,A155-3+n_days),"")))</f>
        <v/>
      </c>
      <c r="AA155" s="27">
        <f>IF(B155="","",IF(A155-4&gt;=1,INDEX($D$2:$D$421,A155-4),IF(cyclic="Yes",INDEX($D$2:$D$421,A155-4+n_days),"")))</f>
        <v/>
      </c>
      <c r="AB155" s="27">
        <f>IF(B155="","",IF(A155-5&gt;=1,INDEX($D$2:$D$421,A155-5),IF(cyclic="Yes",INDEX($D$2:$D$421,A155-5+n_days),"")))</f>
        <v/>
      </c>
      <c r="AC155" s="27">
        <f>IF(B155="","",IF(A155-6&gt;=1,INDEX($D$2:$D$421,A155-6),IF(cyclic="Yes",INDEX($D$2:$D$421,A155-6+n_days),"")))</f>
        <v/>
      </c>
      <c r="AD155" s="27">
        <f>IF(B155="","",IF(A155-7&gt;=1,INDEX($D$2:$D$421,A155-7),IF(cyclic="Yes",INDEX($D$2:$D$421,A155-7+n_days),"")))</f>
        <v/>
      </c>
      <c r="AF155">
        <f>IF(B155="","",IFERROR(MATCH(B155-0.5,INDEX(Hourly!$G$2:$G$10001,1):INDEX(Hourly!$G$2:$G$10001,n_rows),1),0)+1)</f>
        <v/>
      </c>
      <c r="AG155">
        <f>IF(B155="","",IFERROR(MATCH(B155,INDEX(Hourly!$G$2:$G$10001,1):INDEX(Hourly!$G$2:$G$10001,n_rows),1),0))</f>
        <v/>
      </c>
    </row>
    <row r="156">
      <c r="A156" t="n">
        <v>155</v>
      </c>
      <c r="B156" s="26">
        <f>IF(A156&lt;=n_days,first_day+A156-1,"")</f>
        <v/>
      </c>
      <c r="C156">
        <f>IF(B156="","",MAX(0,AG156-AF156+1))</f>
        <v/>
      </c>
      <c r="D156" s="27">
        <f>IF(B156="","",IF(C156&gt;=18,AVERAGE(INDEX(Hourly!$E$2:$E$10001,AF156):INDEX(Hourly!$E$2:$E$10001,AG156)),""))</f>
        <v/>
      </c>
      <c r="E156" s="27">
        <f>IF(OR(B156="",N(C156)=0),"",MIN(INDEX(Hourly!$E$2:$E$10001,AF156):INDEX(Hourly!$E$2:$E$10001,AG156)))</f>
        <v/>
      </c>
      <c r="F156" s="27">
        <f>IF(OR(B156="",N(C156)=0),"",MAX(INDEX(Hourly!$E$2:$E$10001,AF156):INDEX(Hourly!$E$2:$E$10001,AG156)))</f>
        <v/>
      </c>
      <c r="G156" s="27">
        <f>IF(E156="","",F156-E156)</f>
        <v/>
      </c>
      <c r="H156" s="27">
        <f>IF(B156="","",IF(COUNT(X156:AD156)=7,SUMPRODUCT(X156:AD156,rm_weights)/SUM(rm_weights),""))</f>
        <v/>
      </c>
      <c r="I156" s="27">
        <f>IF(B156="","",IF(trm_method="7-day approximation",H156,IF(AND(ISNUMBER(I155),ISNUMBER(D155)),(1-alpha)*D155+alpha*I155,H156)))</f>
        <v/>
      </c>
      <c r="J156" s="27">
        <f>IF(ISNUMBER(I156),0.33*IF(clamp_trm="Yes",MIN(MAX(I156,10),30),I156)+18.8,"")</f>
        <v/>
      </c>
      <c r="K156" s="27">
        <f>IF(J156="","",J156+cat_offset)</f>
        <v/>
      </c>
      <c r="L156">
        <f>IF(B156="","",IF(AND(MONTH(B156)*100+DAY(B156)&gt;=season_lo,MONTH(B156)*100+DAY(B156)&lt;=season_hi),1,0))</f>
        <v/>
      </c>
      <c r="M156" s="27">
        <f>IF(N(C156)=0,IF(B156="","",0),SUM(INDEX(Hourly!$L$2:$L$10001,AF156):INDEX(Hourly!$L$2:$L$10001,AG156)))</f>
        <v/>
      </c>
      <c r="N156" s="27">
        <f>IF(N(C156)=0,IF(B156="","",0),SUM(INDEX(Hourly!$M$2:$M$10001,AF156):INDEX(Hourly!$M$2:$M$10001,AG156)))</f>
        <v/>
      </c>
      <c r="O156" s="27">
        <f>IF(N(C156)=0,IF(B156="","",0),SUM(INDEX(Hourly!$N$2:$N$10001,AF156):INDEX(Hourly!$N$2:$N$10001,AG156)))</f>
        <v/>
      </c>
      <c r="P156" s="27">
        <f>IF(N(C156)=0,IF(B156="","",0),SUM(INDEX(Hourly!$P$2:$P$10001,AF156):INDEX(Hourly!$P$2:$P$10001,AG156)))</f>
        <v/>
      </c>
      <c r="Q156">
        <f>IF(L156=1,IF(M156&gt;event_min,1,0),0)</f>
        <v/>
      </c>
      <c r="R156">
        <f>IF(Q156=1,N(R155)+1,0)</f>
        <v/>
      </c>
      <c r="S156" s="27">
        <f>IF(Q156=1,N(S155)+M156,0)</f>
        <v/>
      </c>
      <c r="T156">
        <f>IF(R156=1,1,0)</f>
        <v/>
      </c>
      <c r="U156">
        <f>IF(AND(L156=1,ISNUMBER(F156)),IF(F156&gt;=hot_thr,1,0),0)</f>
        <v/>
      </c>
      <c r="V156">
        <f>IF(AND(L156=1,ISNUMBER(E156)),IF(E156&gt;=night_thr,1,0),0)</f>
        <v/>
      </c>
      <c r="X156" s="27">
        <f>IF(B156="","",IF(A156-1&gt;=1,INDEX($D$2:$D$421,A156-1),IF(cyclic="Yes",INDEX($D$2:$D$421,A156-1+n_days),"")))</f>
        <v/>
      </c>
      <c r="Y156" s="27">
        <f>IF(B156="","",IF(A156-2&gt;=1,INDEX($D$2:$D$421,A156-2),IF(cyclic="Yes",INDEX($D$2:$D$421,A156-2+n_days),"")))</f>
        <v/>
      </c>
      <c r="Z156" s="27">
        <f>IF(B156="","",IF(A156-3&gt;=1,INDEX($D$2:$D$421,A156-3),IF(cyclic="Yes",INDEX($D$2:$D$421,A156-3+n_days),"")))</f>
        <v/>
      </c>
      <c r="AA156" s="27">
        <f>IF(B156="","",IF(A156-4&gt;=1,INDEX($D$2:$D$421,A156-4),IF(cyclic="Yes",INDEX($D$2:$D$421,A156-4+n_days),"")))</f>
        <v/>
      </c>
      <c r="AB156" s="27">
        <f>IF(B156="","",IF(A156-5&gt;=1,INDEX($D$2:$D$421,A156-5),IF(cyclic="Yes",INDEX($D$2:$D$421,A156-5+n_days),"")))</f>
        <v/>
      </c>
      <c r="AC156" s="27">
        <f>IF(B156="","",IF(A156-6&gt;=1,INDEX($D$2:$D$421,A156-6),IF(cyclic="Yes",INDEX($D$2:$D$421,A156-6+n_days),"")))</f>
        <v/>
      </c>
      <c r="AD156" s="27">
        <f>IF(B156="","",IF(A156-7&gt;=1,INDEX($D$2:$D$421,A156-7),IF(cyclic="Yes",INDEX($D$2:$D$421,A156-7+n_days),"")))</f>
        <v/>
      </c>
      <c r="AF156">
        <f>IF(B156="","",IFERROR(MATCH(B156-0.5,INDEX(Hourly!$G$2:$G$10001,1):INDEX(Hourly!$G$2:$G$10001,n_rows),1),0)+1)</f>
        <v/>
      </c>
      <c r="AG156">
        <f>IF(B156="","",IFERROR(MATCH(B156,INDEX(Hourly!$G$2:$G$10001,1):INDEX(Hourly!$G$2:$G$10001,n_rows),1),0))</f>
        <v/>
      </c>
    </row>
    <row r="157">
      <c r="A157" t="n">
        <v>156</v>
      </c>
      <c r="B157" s="26">
        <f>IF(A157&lt;=n_days,first_day+A157-1,"")</f>
        <v/>
      </c>
      <c r="C157">
        <f>IF(B157="","",MAX(0,AG157-AF157+1))</f>
        <v/>
      </c>
      <c r="D157" s="27">
        <f>IF(B157="","",IF(C157&gt;=18,AVERAGE(INDEX(Hourly!$E$2:$E$10001,AF157):INDEX(Hourly!$E$2:$E$10001,AG157)),""))</f>
        <v/>
      </c>
      <c r="E157" s="27">
        <f>IF(OR(B157="",N(C157)=0),"",MIN(INDEX(Hourly!$E$2:$E$10001,AF157):INDEX(Hourly!$E$2:$E$10001,AG157)))</f>
        <v/>
      </c>
      <c r="F157" s="27">
        <f>IF(OR(B157="",N(C157)=0),"",MAX(INDEX(Hourly!$E$2:$E$10001,AF157):INDEX(Hourly!$E$2:$E$10001,AG157)))</f>
        <v/>
      </c>
      <c r="G157" s="27">
        <f>IF(E157="","",F157-E157)</f>
        <v/>
      </c>
      <c r="H157" s="27">
        <f>IF(B157="","",IF(COUNT(X157:AD157)=7,SUMPRODUCT(X157:AD157,rm_weights)/SUM(rm_weights),""))</f>
        <v/>
      </c>
      <c r="I157" s="27">
        <f>IF(B157="","",IF(trm_method="7-day approximation",H157,IF(AND(ISNUMBER(I156),ISNUMBER(D156)),(1-alpha)*D156+alpha*I156,H157)))</f>
        <v/>
      </c>
      <c r="J157" s="27">
        <f>IF(ISNUMBER(I157),0.33*IF(clamp_trm="Yes",MIN(MAX(I157,10),30),I157)+18.8,"")</f>
        <v/>
      </c>
      <c r="K157" s="27">
        <f>IF(J157="","",J157+cat_offset)</f>
        <v/>
      </c>
      <c r="L157">
        <f>IF(B157="","",IF(AND(MONTH(B157)*100+DAY(B157)&gt;=season_lo,MONTH(B157)*100+DAY(B157)&lt;=season_hi),1,0))</f>
        <v/>
      </c>
      <c r="M157" s="27">
        <f>IF(N(C157)=0,IF(B157="","",0),SUM(INDEX(Hourly!$L$2:$L$10001,AF157):INDEX(Hourly!$L$2:$L$10001,AG157)))</f>
        <v/>
      </c>
      <c r="N157" s="27">
        <f>IF(N(C157)=0,IF(B157="","",0),SUM(INDEX(Hourly!$M$2:$M$10001,AF157):INDEX(Hourly!$M$2:$M$10001,AG157)))</f>
        <v/>
      </c>
      <c r="O157" s="27">
        <f>IF(N(C157)=0,IF(B157="","",0),SUM(INDEX(Hourly!$N$2:$N$10001,AF157):INDEX(Hourly!$N$2:$N$10001,AG157)))</f>
        <v/>
      </c>
      <c r="P157" s="27">
        <f>IF(N(C157)=0,IF(B157="","",0),SUM(INDEX(Hourly!$P$2:$P$10001,AF157):INDEX(Hourly!$P$2:$P$10001,AG157)))</f>
        <v/>
      </c>
      <c r="Q157">
        <f>IF(L157=1,IF(M157&gt;event_min,1,0),0)</f>
        <v/>
      </c>
      <c r="R157">
        <f>IF(Q157=1,N(R156)+1,0)</f>
        <v/>
      </c>
      <c r="S157" s="27">
        <f>IF(Q157=1,N(S156)+M157,0)</f>
        <v/>
      </c>
      <c r="T157">
        <f>IF(R157=1,1,0)</f>
        <v/>
      </c>
      <c r="U157">
        <f>IF(AND(L157=1,ISNUMBER(F157)),IF(F157&gt;=hot_thr,1,0),0)</f>
        <v/>
      </c>
      <c r="V157">
        <f>IF(AND(L157=1,ISNUMBER(E157)),IF(E157&gt;=night_thr,1,0),0)</f>
        <v/>
      </c>
      <c r="X157" s="27">
        <f>IF(B157="","",IF(A157-1&gt;=1,INDEX($D$2:$D$421,A157-1),IF(cyclic="Yes",INDEX($D$2:$D$421,A157-1+n_days),"")))</f>
        <v/>
      </c>
      <c r="Y157" s="27">
        <f>IF(B157="","",IF(A157-2&gt;=1,INDEX($D$2:$D$421,A157-2),IF(cyclic="Yes",INDEX($D$2:$D$421,A157-2+n_days),"")))</f>
        <v/>
      </c>
      <c r="Z157" s="27">
        <f>IF(B157="","",IF(A157-3&gt;=1,INDEX($D$2:$D$421,A157-3),IF(cyclic="Yes",INDEX($D$2:$D$421,A157-3+n_days),"")))</f>
        <v/>
      </c>
      <c r="AA157" s="27">
        <f>IF(B157="","",IF(A157-4&gt;=1,INDEX($D$2:$D$421,A157-4),IF(cyclic="Yes",INDEX($D$2:$D$421,A157-4+n_days),"")))</f>
        <v/>
      </c>
      <c r="AB157" s="27">
        <f>IF(B157="","",IF(A157-5&gt;=1,INDEX($D$2:$D$421,A157-5),IF(cyclic="Yes",INDEX($D$2:$D$421,A157-5+n_days),"")))</f>
        <v/>
      </c>
      <c r="AC157" s="27">
        <f>IF(B157="","",IF(A157-6&gt;=1,INDEX($D$2:$D$421,A157-6),IF(cyclic="Yes",INDEX($D$2:$D$421,A157-6+n_days),"")))</f>
        <v/>
      </c>
      <c r="AD157" s="27">
        <f>IF(B157="","",IF(A157-7&gt;=1,INDEX($D$2:$D$421,A157-7),IF(cyclic="Yes",INDEX($D$2:$D$421,A157-7+n_days),"")))</f>
        <v/>
      </c>
      <c r="AF157">
        <f>IF(B157="","",IFERROR(MATCH(B157-0.5,INDEX(Hourly!$G$2:$G$10001,1):INDEX(Hourly!$G$2:$G$10001,n_rows),1),0)+1)</f>
        <v/>
      </c>
      <c r="AG157">
        <f>IF(B157="","",IFERROR(MATCH(B157,INDEX(Hourly!$G$2:$G$10001,1):INDEX(Hourly!$G$2:$G$10001,n_rows),1),0))</f>
        <v/>
      </c>
    </row>
    <row r="158">
      <c r="A158" t="n">
        <v>157</v>
      </c>
      <c r="B158" s="26">
        <f>IF(A158&lt;=n_days,first_day+A158-1,"")</f>
        <v/>
      </c>
      <c r="C158">
        <f>IF(B158="","",MAX(0,AG158-AF158+1))</f>
        <v/>
      </c>
      <c r="D158" s="27">
        <f>IF(B158="","",IF(C158&gt;=18,AVERAGE(INDEX(Hourly!$E$2:$E$10001,AF158):INDEX(Hourly!$E$2:$E$10001,AG158)),""))</f>
        <v/>
      </c>
      <c r="E158" s="27">
        <f>IF(OR(B158="",N(C158)=0),"",MIN(INDEX(Hourly!$E$2:$E$10001,AF158):INDEX(Hourly!$E$2:$E$10001,AG158)))</f>
        <v/>
      </c>
      <c r="F158" s="27">
        <f>IF(OR(B158="",N(C158)=0),"",MAX(INDEX(Hourly!$E$2:$E$10001,AF158):INDEX(Hourly!$E$2:$E$10001,AG158)))</f>
        <v/>
      </c>
      <c r="G158" s="27">
        <f>IF(E158="","",F158-E158)</f>
        <v/>
      </c>
      <c r="H158" s="27">
        <f>IF(B158="","",IF(COUNT(X158:AD158)=7,SUMPRODUCT(X158:AD158,rm_weights)/SUM(rm_weights),""))</f>
        <v/>
      </c>
      <c r="I158" s="27">
        <f>IF(B158="","",IF(trm_method="7-day approximation",H158,IF(AND(ISNUMBER(I157),ISNUMBER(D157)),(1-alpha)*D157+alpha*I157,H158)))</f>
        <v/>
      </c>
      <c r="J158" s="27">
        <f>IF(ISNUMBER(I158),0.33*IF(clamp_trm="Yes",MIN(MAX(I158,10),30),I158)+18.8,"")</f>
        <v/>
      </c>
      <c r="K158" s="27">
        <f>IF(J158="","",J158+cat_offset)</f>
        <v/>
      </c>
      <c r="L158">
        <f>IF(B158="","",IF(AND(MONTH(B158)*100+DAY(B158)&gt;=season_lo,MONTH(B158)*100+DAY(B158)&lt;=season_hi),1,0))</f>
        <v/>
      </c>
      <c r="M158" s="27">
        <f>IF(N(C158)=0,IF(B158="","",0),SUM(INDEX(Hourly!$L$2:$L$10001,AF158):INDEX(Hourly!$L$2:$L$10001,AG158)))</f>
        <v/>
      </c>
      <c r="N158" s="27">
        <f>IF(N(C158)=0,IF(B158="","",0),SUM(INDEX(Hourly!$M$2:$M$10001,AF158):INDEX(Hourly!$M$2:$M$10001,AG158)))</f>
        <v/>
      </c>
      <c r="O158" s="27">
        <f>IF(N(C158)=0,IF(B158="","",0),SUM(INDEX(Hourly!$N$2:$N$10001,AF158):INDEX(Hourly!$N$2:$N$10001,AG158)))</f>
        <v/>
      </c>
      <c r="P158" s="27">
        <f>IF(N(C158)=0,IF(B158="","",0),SUM(INDEX(Hourly!$P$2:$P$10001,AF158):INDEX(Hourly!$P$2:$P$10001,AG158)))</f>
        <v/>
      </c>
      <c r="Q158">
        <f>IF(L158=1,IF(M158&gt;event_min,1,0),0)</f>
        <v/>
      </c>
      <c r="R158">
        <f>IF(Q158=1,N(R157)+1,0)</f>
        <v/>
      </c>
      <c r="S158" s="27">
        <f>IF(Q158=1,N(S157)+M158,0)</f>
        <v/>
      </c>
      <c r="T158">
        <f>IF(R158=1,1,0)</f>
        <v/>
      </c>
      <c r="U158">
        <f>IF(AND(L158=1,ISNUMBER(F158)),IF(F158&gt;=hot_thr,1,0),0)</f>
        <v/>
      </c>
      <c r="V158">
        <f>IF(AND(L158=1,ISNUMBER(E158)),IF(E158&gt;=night_thr,1,0),0)</f>
        <v/>
      </c>
      <c r="X158" s="27">
        <f>IF(B158="","",IF(A158-1&gt;=1,INDEX($D$2:$D$421,A158-1),IF(cyclic="Yes",INDEX($D$2:$D$421,A158-1+n_days),"")))</f>
        <v/>
      </c>
      <c r="Y158" s="27">
        <f>IF(B158="","",IF(A158-2&gt;=1,INDEX($D$2:$D$421,A158-2),IF(cyclic="Yes",INDEX($D$2:$D$421,A158-2+n_days),"")))</f>
        <v/>
      </c>
      <c r="Z158" s="27">
        <f>IF(B158="","",IF(A158-3&gt;=1,INDEX($D$2:$D$421,A158-3),IF(cyclic="Yes",INDEX($D$2:$D$421,A158-3+n_days),"")))</f>
        <v/>
      </c>
      <c r="AA158" s="27">
        <f>IF(B158="","",IF(A158-4&gt;=1,INDEX($D$2:$D$421,A158-4),IF(cyclic="Yes",INDEX($D$2:$D$421,A158-4+n_days),"")))</f>
        <v/>
      </c>
      <c r="AB158" s="27">
        <f>IF(B158="","",IF(A158-5&gt;=1,INDEX($D$2:$D$421,A158-5),IF(cyclic="Yes",INDEX($D$2:$D$421,A158-5+n_days),"")))</f>
        <v/>
      </c>
      <c r="AC158" s="27">
        <f>IF(B158="","",IF(A158-6&gt;=1,INDEX($D$2:$D$421,A158-6),IF(cyclic="Yes",INDEX($D$2:$D$421,A158-6+n_days),"")))</f>
        <v/>
      </c>
      <c r="AD158" s="27">
        <f>IF(B158="","",IF(A158-7&gt;=1,INDEX($D$2:$D$421,A158-7),IF(cyclic="Yes",INDEX($D$2:$D$421,A158-7+n_days),"")))</f>
        <v/>
      </c>
      <c r="AF158">
        <f>IF(B158="","",IFERROR(MATCH(B158-0.5,INDEX(Hourly!$G$2:$G$10001,1):INDEX(Hourly!$G$2:$G$10001,n_rows),1),0)+1)</f>
        <v/>
      </c>
      <c r="AG158">
        <f>IF(B158="","",IFERROR(MATCH(B158,INDEX(Hourly!$G$2:$G$10001,1):INDEX(Hourly!$G$2:$G$10001,n_rows),1),0))</f>
        <v/>
      </c>
    </row>
    <row r="159">
      <c r="A159" t="n">
        <v>158</v>
      </c>
      <c r="B159" s="26">
        <f>IF(A159&lt;=n_days,first_day+A159-1,"")</f>
        <v/>
      </c>
      <c r="C159">
        <f>IF(B159="","",MAX(0,AG159-AF159+1))</f>
        <v/>
      </c>
      <c r="D159" s="27">
        <f>IF(B159="","",IF(C159&gt;=18,AVERAGE(INDEX(Hourly!$E$2:$E$10001,AF159):INDEX(Hourly!$E$2:$E$10001,AG159)),""))</f>
        <v/>
      </c>
      <c r="E159" s="27">
        <f>IF(OR(B159="",N(C159)=0),"",MIN(INDEX(Hourly!$E$2:$E$10001,AF159):INDEX(Hourly!$E$2:$E$10001,AG159)))</f>
        <v/>
      </c>
      <c r="F159" s="27">
        <f>IF(OR(B159="",N(C159)=0),"",MAX(INDEX(Hourly!$E$2:$E$10001,AF159):INDEX(Hourly!$E$2:$E$10001,AG159)))</f>
        <v/>
      </c>
      <c r="G159" s="27">
        <f>IF(E159="","",F159-E159)</f>
        <v/>
      </c>
      <c r="H159" s="27">
        <f>IF(B159="","",IF(COUNT(X159:AD159)=7,SUMPRODUCT(X159:AD159,rm_weights)/SUM(rm_weights),""))</f>
        <v/>
      </c>
      <c r="I159" s="27">
        <f>IF(B159="","",IF(trm_method="7-day approximation",H159,IF(AND(ISNUMBER(I158),ISNUMBER(D158)),(1-alpha)*D158+alpha*I158,H159)))</f>
        <v/>
      </c>
      <c r="J159" s="27">
        <f>IF(ISNUMBER(I159),0.33*IF(clamp_trm="Yes",MIN(MAX(I159,10),30),I159)+18.8,"")</f>
        <v/>
      </c>
      <c r="K159" s="27">
        <f>IF(J159="","",J159+cat_offset)</f>
        <v/>
      </c>
      <c r="L159">
        <f>IF(B159="","",IF(AND(MONTH(B159)*100+DAY(B159)&gt;=season_lo,MONTH(B159)*100+DAY(B159)&lt;=season_hi),1,0))</f>
        <v/>
      </c>
      <c r="M159" s="27">
        <f>IF(N(C159)=0,IF(B159="","",0),SUM(INDEX(Hourly!$L$2:$L$10001,AF159):INDEX(Hourly!$L$2:$L$10001,AG159)))</f>
        <v/>
      </c>
      <c r="N159" s="27">
        <f>IF(N(C159)=0,IF(B159="","",0),SUM(INDEX(Hourly!$M$2:$M$10001,AF159):INDEX(Hourly!$M$2:$M$10001,AG159)))</f>
        <v/>
      </c>
      <c r="O159" s="27">
        <f>IF(N(C159)=0,IF(B159="","",0),SUM(INDEX(Hourly!$N$2:$N$10001,AF159):INDEX(Hourly!$N$2:$N$10001,AG159)))</f>
        <v/>
      </c>
      <c r="P159" s="27">
        <f>IF(N(C159)=0,IF(B159="","",0),SUM(INDEX(Hourly!$P$2:$P$10001,AF159):INDEX(Hourly!$P$2:$P$10001,AG159)))</f>
        <v/>
      </c>
      <c r="Q159">
        <f>IF(L159=1,IF(M159&gt;event_min,1,0),0)</f>
        <v/>
      </c>
      <c r="R159">
        <f>IF(Q159=1,N(R158)+1,0)</f>
        <v/>
      </c>
      <c r="S159" s="27">
        <f>IF(Q159=1,N(S158)+M159,0)</f>
        <v/>
      </c>
      <c r="T159">
        <f>IF(R159=1,1,0)</f>
        <v/>
      </c>
      <c r="U159">
        <f>IF(AND(L159=1,ISNUMBER(F159)),IF(F159&gt;=hot_thr,1,0),0)</f>
        <v/>
      </c>
      <c r="V159">
        <f>IF(AND(L159=1,ISNUMBER(E159)),IF(E159&gt;=night_thr,1,0),0)</f>
        <v/>
      </c>
      <c r="X159" s="27">
        <f>IF(B159="","",IF(A159-1&gt;=1,INDEX($D$2:$D$421,A159-1),IF(cyclic="Yes",INDEX($D$2:$D$421,A159-1+n_days),"")))</f>
        <v/>
      </c>
      <c r="Y159" s="27">
        <f>IF(B159="","",IF(A159-2&gt;=1,INDEX($D$2:$D$421,A159-2),IF(cyclic="Yes",INDEX($D$2:$D$421,A159-2+n_days),"")))</f>
        <v/>
      </c>
      <c r="Z159" s="27">
        <f>IF(B159="","",IF(A159-3&gt;=1,INDEX($D$2:$D$421,A159-3),IF(cyclic="Yes",INDEX($D$2:$D$421,A159-3+n_days),"")))</f>
        <v/>
      </c>
      <c r="AA159" s="27">
        <f>IF(B159="","",IF(A159-4&gt;=1,INDEX($D$2:$D$421,A159-4),IF(cyclic="Yes",INDEX($D$2:$D$421,A159-4+n_days),"")))</f>
        <v/>
      </c>
      <c r="AB159" s="27">
        <f>IF(B159="","",IF(A159-5&gt;=1,INDEX($D$2:$D$421,A159-5),IF(cyclic="Yes",INDEX($D$2:$D$421,A159-5+n_days),"")))</f>
        <v/>
      </c>
      <c r="AC159" s="27">
        <f>IF(B159="","",IF(A159-6&gt;=1,INDEX($D$2:$D$421,A159-6),IF(cyclic="Yes",INDEX($D$2:$D$421,A159-6+n_days),"")))</f>
        <v/>
      </c>
      <c r="AD159" s="27">
        <f>IF(B159="","",IF(A159-7&gt;=1,INDEX($D$2:$D$421,A159-7),IF(cyclic="Yes",INDEX($D$2:$D$421,A159-7+n_days),"")))</f>
        <v/>
      </c>
      <c r="AF159">
        <f>IF(B159="","",IFERROR(MATCH(B159-0.5,INDEX(Hourly!$G$2:$G$10001,1):INDEX(Hourly!$G$2:$G$10001,n_rows),1),0)+1)</f>
        <v/>
      </c>
      <c r="AG159">
        <f>IF(B159="","",IFERROR(MATCH(B159,INDEX(Hourly!$G$2:$G$10001,1):INDEX(Hourly!$G$2:$G$10001,n_rows),1),0))</f>
        <v/>
      </c>
    </row>
    <row r="160">
      <c r="A160" t="n">
        <v>159</v>
      </c>
      <c r="B160" s="26">
        <f>IF(A160&lt;=n_days,first_day+A160-1,"")</f>
        <v/>
      </c>
      <c r="C160">
        <f>IF(B160="","",MAX(0,AG160-AF160+1))</f>
        <v/>
      </c>
      <c r="D160" s="27">
        <f>IF(B160="","",IF(C160&gt;=18,AVERAGE(INDEX(Hourly!$E$2:$E$10001,AF160):INDEX(Hourly!$E$2:$E$10001,AG160)),""))</f>
        <v/>
      </c>
      <c r="E160" s="27">
        <f>IF(OR(B160="",N(C160)=0),"",MIN(INDEX(Hourly!$E$2:$E$10001,AF160):INDEX(Hourly!$E$2:$E$10001,AG160)))</f>
        <v/>
      </c>
      <c r="F160" s="27">
        <f>IF(OR(B160="",N(C160)=0),"",MAX(INDEX(Hourly!$E$2:$E$10001,AF160):INDEX(Hourly!$E$2:$E$10001,AG160)))</f>
        <v/>
      </c>
      <c r="G160" s="27">
        <f>IF(E160="","",F160-E160)</f>
        <v/>
      </c>
      <c r="H160" s="27">
        <f>IF(B160="","",IF(COUNT(X160:AD160)=7,SUMPRODUCT(X160:AD160,rm_weights)/SUM(rm_weights),""))</f>
        <v/>
      </c>
      <c r="I160" s="27">
        <f>IF(B160="","",IF(trm_method="7-day approximation",H160,IF(AND(ISNUMBER(I159),ISNUMBER(D159)),(1-alpha)*D159+alpha*I159,H160)))</f>
        <v/>
      </c>
      <c r="J160" s="27">
        <f>IF(ISNUMBER(I160),0.33*IF(clamp_trm="Yes",MIN(MAX(I160,10),30),I160)+18.8,"")</f>
        <v/>
      </c>
      <c r="K160" s="27">
        <f>IF(J160="","",J160+cat_offset)</f>
        <v/>
      </c>
      <c r="L160">
        <f>IF(B160="","",IF(AND(MONTH(B160)*100+DAY(B160)&gt;=season_lo,MONTH(B160)*100+DAY(B160)&lt;=season_hi),1,0))</f>
        <v/>
      </c>
      <c r="M160" s="27">
        <f>IF(N(C160)=0,IF(B160="","",0),SUM(INDEX(Hourly!$L$2:$L$10001,AF160):INDEX(Hourly!$L$2:$L$10001,AG160)))</f>
        <v/>
      </c>
      <c r="N160" s="27">
        <f>IF(N(C160)=0,IF(B160="","",0),SUM(INDEX(Hourly!$M$2:$M$10001,AF160):INDEX(Hourly!$M$2:$M$10001,AG160)))</f>
        <v/>
      </c>
      <c r="O160" s="27">
        <f>IF(N(C160)=0,IF(B160="","",0),SUM(INDEX(Hourly!$N$2:$N$10001,AF160):INDEX(Hourly!$N$2:$N$10001,AG160)))</f>
        <v/>
      </c>
      <c r="P160" s="27">
        <f>IF(N(C160)=0,IF(B160="","",0),SUM(INDEX(Hourly!$P$2:$P$10001,AF160):INDEX(Hourly!$P$2:$P$10001,AG160)))</f>
        <v/>
      </c>
      <c r="Q160">
        <f>IF(L160=1,IF(M160&gt;event_min,1,0),0)</f>
        <v/>
      </c>
      <c r="R160">
        <f>IF(Q160=1,N(R159)+1,0)</f>
        <v/>
      </c>
      <c r="S160" s="27">
        <f>IF(Q160=1,N(S159)+M160,0)</f>
        <v/>
      </c>
      <c r="T160">
        <f>IF(R160=1,1,0)</f>
        <v/>
      </c>
      <c r="U160">
        <f>IF(AND(L160=1,ISNUMBER(F160)),IF(F160&gt;=hot_thr,1,0),0)</f>
        <v/>
      </c>
      <c r="V160">
        <f>IF(AND(L160=1,ISNUMBER(E160)),IF(E160&gt;=night_thr,1,0),0)</f>
        <v/>
      </c>
      <c r="X160" s="27">
        <f>IF(B160="","",IF(A160-1&gt;=1,INDEX($D$2:$D$421,A160-1),IF(cyclic="Yes",INDEX($D$2:$D$421,A160-1+n_days),"")))</f>
        <v/>
      </c>
      <c r="Y160" s="27">
        <f>IF(B160="","",IF(A160-2&gt;=1,INDEX($D$2:$D$421,A160-2),IF(cyclic="Yes",INDEX($D$2:$D$421,A160-2+n_days),"")))</f>
        <v/>
      </c>
      <c r="Z160" s="27">
        <f>IF(B160="","",IF(A160-3&gt;=1,INDEX($D$2:$D$421,A160-3),IF(cyclic="Yes",INDEX($D$2:$D$421,A160-3+n_days),"")))</f>
        <v/>
      </c>
      <c r="AA160" s="27">
        <f>IF(B160="","",IF(A160-4&gt;=1,INDEX($D$2:$D$421,A160-4),IF(cyclic="Yes",INDEX($D$2:$D$421,A160-4+n_days),"")))</f>
        <v/>
      </c>
      <c r="AB160" s="27">
        <f>IF(B160="","",IF(A160-5&gt;=1,INDEX($D$2:$D$421,A160-5),IF(cyclic="Yes",INDEX($D$2:$D$421,A160-5+n_days),"")))</f>
        <v/>
      </c>
      <c r="AC160" s="27">
        <f>IF(B160="","",IF(A160-6&gt;=1,INDEX($D$2:$D$421,A160-6),IF(cyclic="Yes",INDEX($D$2:$D$421,A160-6+n_days),"")))</f>
        <v/>
      </c>
      <c r="AD160" s="27">
        <f>IF(B160="","",IF(A160-7&gt;=1,INDEX($D$2:$D$421,A160-7),IF(cyclic="Yes",INDEX($D$2:$D$421,A160-7+n_days),"")))</f>
        <v/>
      </c>
      <c r="AF160">
        <f>IF(B160="","",IFERROR(MATCH(B160-0.5,INDEX(Hourly!$G$2:$G$10001,1):INDEX(Hourly!$G$2:$G$10001,n_rows),1),0)+1)</f>
        <v/>
      </c>
      <c r="AG160">
        <f>IF(B160="","",IFERROR(MATCH(B160,INDEX(Hourly!$G$2:$G$10001,1):INDEX(Hourly!$G$2:$G$10001,n_rows),1),0))</f>
        <v/>
      </c>
    </row>
    <row r="161">
      <c r="A161" t="n">
        <v>160</v>
      </c>
      <c r="B161" s="26">
        <f>IF(A161&lt;=n_days,first_day+A161-1,"")</f>
        <v/>
      </c>
      <c r="C161">
        <f>IF(B161="","",MAX(0,AG161-AF161+1))</f>
        <v/>
      </c>
      <c r="D161" s="27">
        <f>IF(B161="","",IF(C161&gt;=18,AVERAGE(INDEX(Hourly!$E$2:$E$10001,AF161):INDEX(Hourly!$E$2:$E$10001,AG161)),""))</f>
        <v/>
      </c>
      <c r="E161" s="27">
        <f>IF(OR(B161="",N(C161)=0),"",MIN(INDEX(Hourly!$E$2:$E$10001,AF161):INDEX(Hourly!$E$2:$E$10001,AG161)))</f>
        <v/>
      </c>
      <c r="F161" s="27">
        <f>IF(OR(B161="",N(C161)=0),"",MAX(INDEX(Hourly!$E$2:$E$10001,AF161):INDEX(Hourly!$E$2:$E$10001,AG161)))</f>
        <v/>
      </c>
      <c r="G161" s="27">
        <f>IF(E161="","",F161-E161)</f>
        <v/>
      </c>
      <c r="H161" s="27">
        <f>IF(B161="","",IF(COUNT(X161:AD161)=7,SUMPRODUCT(X161:AD161,rm_weights)/SUM(rm_weights),""))</f>
        <v/>
      </c>
      <c r="I161" s="27">
        <f>IF(B161="","",IF(trm_method="7-day approximation",H161,IF(AND(ISNUMBER(I160),ISNUMBER(D160)),(1-alpha)*D160+alpha*I160,H161)))</f>
        <v/>
      </c>
      <c r="J161" s="27">
        <f>IF(ISNUMBER(I161),0.33*IF(clamp_trm="Yes",MIN(MAX(I161,10),30),I161)+18.8,"")</f>
        <v/>
      </c>
      <c r="K161" s="27">
        <f>IF(J161="","",J161+cat_offset)</f>
        <v/>
      </c>
      <c r="L161">
        <f>IF(B161="","",IF(AND(MONTH(B161)*100+DAY(B161)&gt;=season_lo,MONTH(B161)*100+DAY(B161)&lt;=season_hi),1,0))</f>
        <v/>
      </c>
      <c r="M161" s="27">
        <f>IF(N(C161)=0,IF(B161="","",0),SUM(INDEX(Hourly!$L$2:$L$10001,AF161):INDEX(Hourly!$L$2:$L$10001,AG161)))</f>
        <v/>
      </c>
      <c r="N161" s="27">
        <f>IF(N(C161)=0,IF(B161="","",0),SUM(INDEX(Hourly!$M$2:$M$10001,AF161):INDEX(Hourly!$M$2:$M$10001,AG161)))</f>
        <v/>
      </c>
      <c r="O161" s="27">
        <f>IF(N(C161)=0,IF(B161="","",0),SUM(INDEX(Hourly!$N$2:$N$10001,AF161):INDEX(Hourly!$N$2:$N$10001,AG161)))</f>
        <v/>
      </c>
      <c r="P161" s="27">
        <f>IF(N(C161)=0,IF(B161="","",0),SUM(INDEX(Hourly!$P$2:$P$10001,AF161):INDEX(Hourly!$P$2:$P$10001,AG161)))</f>
        <v/>
      </c>
      <c r="Q161">
        <f>IF(L161=1,IF(M161&gt;event_min,1,0),0)</f>
        <v/>
      </c>
      <c r="R161">
        <f>IF(Q161=1,N(R160)+1,0)</f>
        <v/>
      </c>
      <c r="S161" s="27">
        <f>IF(Q161=1,N(S160)+M161,0)</f>
        <v/>
      </c>
      <c r="T161">
        <f>IF(R161=1,1,0)</f>
        <v/>
      </c>
      <c r="U161">
        <f>IF(AND(L161=1,ISNUMBER(F161)),IF(F161&gt;=hot_thr,1,0),0)</f>
        <v/>
      </c>
      <c r="V161">
        <f>IF(AND(L161=1,ISNUMBER(E161)),IF(E161&gt;=night_thr,1,0),0)</f>
        <v/>
      </c>
      <c r="X161" s="27">
        <f>IF(B161="","",IF(A161-1&gt;=1,INDEX($D$2:$D$421,A161-1),IF(cyclic="Yes",INDEX($D$2:$D$421,A161-1+n_days),"")))</f>
        <v/>
      </c>
      <c r="Y161" s="27">
        <f>IF(B161="","",IF(A161-2&gt;=1,INDEX($D$2:$D$421,A161-2),IF(cyclic="Yes",INDEX($D$2:$D$421,A161-2+n_days),"")))</f>
        <v/>
      </c>
      <c r="Z161" s="27">
        <f>IF(B161="","",IF(A161-3&gt;=1,INDEX($D$2:$D$421,A161-3),IF(cyclic="Yes",INDEX($D$2:$D$421,A161-3+n_days),"")))</f>
        <v/>
      </c>
      <c r="AA161" s="27">
        <f>IF(B161="","",IF(A161-4&gt;=1,INDEX($D$2:$D$421,A161-4),IF(cyclic="Yes",INDEX($D$2:$D$421,A161-4+n_days),"")))</f>
        <v/>
      </c>
      <c r="AB161" s="27">
        <f>IF(B161="","",IF(A161-5&gt;=1,INDEX($D$2:$D$421,A161-5),IF(cyclic="Yes",INDEX($D$2:$D$421,A161-5+n_days),"")))</f>
        <v/>
      </c>
      <c r="AC161" s="27">
        <f>IF(B161="","",IF(A161-6&gt;=1,INDEX($D$2:$D$421,A161-6),IF(cyclic="Yes",INDEX($D$2:$D$421,A161-6+n_days),"")))</f>
        <v/>
      </c>
      <c r="AD161" s="27">
        <f>IF(B161="","",IF(A161-7&gt;=1,INDEX($D$2:$D$421,A161-7),IF(cyclic="Yes",INDEX($D$2:$D$421,A161-7+n_days),"")))</f>
        <v/>
      </c>
      <c r="AF161">
        <f>IF(B161="","",IFERROR(MATCH(B161-0.5,INDEX(Hourly!$G$2:$G$10001,1):INDEX(Hourly!$G$2:$G$10001,n_rows),1),0)+1)</f>
        <v/>
      </c>
      <c r="AG161">
        <f>IF(B161="","",IFERROR(MATCH(B161,INDEX(Hourly!$G$2:$G$10001,1):INDEX(Hourly!$G$2:$G$10001,n_rows),1),0))</f>
        <v/>
      </c>
    </row>
    <row r="162">
      <c r="A162" t="n">
        <v>161</v>
      </c>
      <c r="B162" s="26">
        <f>IF(A162&lt;=n_days,first_day+A162-1,"")</f>
        <v/>
      </c>
      <c r="C162">
        <f>IF(B162="","",MAX(0,AG162-AF162+1))</f>
        <v/>
      </c>
      <c r="D162" s="27">
        <f>IF(B162="","",IF(C162&gt;=18,AVERAGE(INDEX(Hourly!$E$2:$E$10001,AF162):INDEX(Hourly!$E$2:$E$10001,AG162)),""))</f>
        <v/>
      </c>
      <c r="E162" s="27">
        <f>IF(OR(B162="",N(C162)=0),"",MIN(INDEX(Hourly!$E$2:$E$10001,AF162):INDEX(Hourly!$E$2:$E$10001,AG162)))</f>
        <v/>
      </c>
      <c r="F162" s="27">
        <f>IF(OR(B162="",N(C162)=0),"",MAX(INDEX(Hourly!$E$2:$E$10001,AF162):INDEX(Hourly!$E$2:$E$10001,AG162)))</f>
        <v/>
      </c>
      <c r="G162" s="27">
        <f>IF(E162="","",F162-E162)</f>
        <v/>
      </c>
      <c r="H162" s="27">
        <f>IF(B162="","",IF(COUNT(X162:AD162)=7,SUMPRODUCT(X162:AD162,rm_weights)/SUM(rm_weights),""))</f>
        <v/>
      </c>
      <c r="I162" s="27">
        <f>IF(B162="","",IF(trm_method="7-day approximation",H162,IF(AND(ISNUMBER(I161),ISNUMBER(D161)),(1-alpha)*D161+alpha*I161,H162)))</f>
        <v/>
      </c>
      <c r="J162" s="27">
        <f>IF(ISNUMBER(I162),0.33*IF(clamp_trm="Yes",MIN(MAX(I162,10),30),I162)+18.8,"")</f>
        <v/>
      </c>
      <c r="K162" s="27">
        <f>IF(J162="","",J162+cat_offset)</f>
        <v/>
      </c>
      <c r="L162">
        <f>IF(B162="","",IF(AND(MONTH(B162)*100+DAY(B162)&gt;=season_lo,MONTH(B162)*100+DAY(B162)&lt;=season_hi),1,0))</f>
        <v/>
      </c>
      <c r="M162" s="27">
        <f>IF(N(C162)=0,IF(B162="","",0),SUM(INDEX(Hourly!$L$2:$L$10001,AF162):INDEX(Hourly!$L$2:$L$10001,AG162)))</f>
        <v/>
      </c>
      <c r="N162" s="27">
        <f>IF(N(C162)=0,IF(B162="","",0),SUM(INDEX(Hourly!$M$2:$M$10001,AF162):INDEX(Hourly!$M$2:$M$10001,AG162)))</f>
        <v/>
      </c>
      <c r="O162" s="27">
        <f>IF(N(C162)=0,IF(B162="","",0),SUM(INDEX(Hourly!$N$2:$N$10001,AF162):INDEX(Hourly!$N$2:$N$10001,AG162)))</f>
        <v/>
      </c>
      <c r="P162" s="27">
        <f>IF(N(C162)=0,IF(B162="","",0),SUM(INDEX(Hourly!$P$2:$P$10001,AF162):INDEX(Hourly!$P$2:$P$10001,AG162)))</f>
        <v/>
      </c>
      <c r="Q162">
        <f>IF(L162=1,IF(M162&gt;event_min,1,0),0)</f>
        <v/>
      </c>
      <c r="R162">
        <f>IF(Q162=1,N(R161)+1,0)</f>
        <v/>
      </c>
      <c r="S162" s="27">
        <f>IF(Q162=1,N(S161)+M162,0)</f>
        <v/>
      </c>
      <c r="T162">
        <f>IF(R162=1,1,0)</f>
        <v/>
      </c>
      <c r="U162">
        <f>IF(AND(L162=1,ISNUMBER(F162)),IF(F162&gt;=hot_thr,1,0),0)</f>
        <v/>
      </c>
      <c r="V162">
        <f>IF(AND(L162=1,ISNUMBER(E162)),IF(E162&gt;=night_thr,1,0),0)</f>
        <v/>
      </c>
      <c r="X162" s="27">
        <f>IF(B162="","",IF(A162-1&gt;=1,INDEX($D$2:$D$421,A162-1),IF(cyclic="Yes",INDEX($D$2:$D$421,A162-1+n_days),"")))</f>
        <v/>
      </c>
      <c r="Y162" s="27">
        <f>IF(B162="","",IF(A162-2&gt;=1,INDEX($D$2:$D$421,A162-2),IF(cyclic="Yes",INDEX($D$2:$D$421,A162-2+n_days),"")))</f>
        <v/>
      </c>
      <c r="Z162" s="27">
        <f>IF(B162="","",IF(A162-3&gt;=1,INDEX($D$2:$D$421,A162-3),IF(cyclic="Yes",INDEX($D$2:$D$421,A162-3+n_days),"")))</f>
        <v/>
      </c>
      <c r="AA162" s="27">
        <f>IF(B162="","",IF(A162-4&gt;=1,INDEX($D$2:$D$421,A162-4),IF(cyclic="Yes",INDEX($D$2:$D$421,A162-4+n_days),"")))</f>
        <v/>
      </c>
      <c r="AB162" s="27">
        <f>IF(B162="","",IF(A162-5&gt;=1,INDEX($D$2:$D$421,A162-5),IF(cyclic="Yes",INDEX($D$2:$D$421,A162-5+n_days),"")))</f>
        <v/>
      </c>
      <c r="AC162" s="27">
        <f>IF(B162="","",IF(A162-6&gt;=1,INDEX($D$2:$D$421,A162-6),IF(cyclic="Yes",INDEX($D$2:$D$421,A162-6+n_days),"")))</f>
        <v/>
      </c>
      <c r="AD162" s="27">
        <f>IF(B162="","",IF(A162-7&gt;=1,INDEX($D$2:$D$421,A162-7),IF(cyclic="Yes",INDEX($D$2:$D$421,A162-7+n_days),"")))</f>
        <v/>
      </c>
      <c r="AF162">
        <f>IF(B162="","",IFERROR(MATCH(B162-0.5,INDEX(Hourly!$G$2:$G$10001,1):INDEX(Hourly!$G$2:$G$10001,n_rows),1),0)+1)</f>
        <v/>
      </c>
      <c r="AG162">
        <f>IF(B162="","",IFERROR(MATCH(B162,INDEX(Hourly!$G$2:$G$10001,1):INDEX(Hourly!$G$2:$G$10001,n_rows),1),0))</f>
        <v/>
      </c>
    </row>
    <row r="163">
      <c r="A163" t="n">
        <v>162</v>
      </c>
      <c r="B163" s="26">
        <f>IF(A163&lt;=n_days,first_day+A163-1,"")</f>
        <v/>
      </c>
      <c r="C163">
        <f>IF(B163="","",MAX(0,AG163-AF163+1))</f>
        <v/>
      </c>
      <c r="D163" s="27">
        <f>IF(B163="","",IF(C163&gt;=18,AVERAGE(INDEX(Hourly!$E$2:$E$10001,AF163):INDEX(Hourly!$E$2:$E$10001,AG163)),""))</f>
        <v/>
      </c>
      <c r="E163" s="27">
        <f>IF(OR(B163="",N(C163)=0),"",MIN(INDEX(Hourly!$E$2:$E$10001,AF163):INDEX(Hourly!$E$2:$E$10001,AG163)))</f>
        <v/>
      </c>
      <c r="F163" s="27">
        <f>IF(OR(B163="",N(C163)=0),"",MAX(INDEX(Hourly!$E$2:$E$10001,AF163):INDEX(Hourly!$E$2:$E$10001,AG163)))</f>
        <v/>
      </c>
      <c r="G163" s="27">
        <f>IF(E163="","",F163-E163)</f>
        <v/>
      </c>
      <c r="H163" s="27">
        <f>IF(B163="","",IF(COUNT(X163:AD163)=7,SUMPRODUCT(X163:AD163,rm_weights)/SUM(rm_weights),""))</f>
        <v/>
      </c>
      <c r="I163" s="27">
        <f>IF(B163="","",IF(trm_method="7-day approximation",H163,IF(AND(ISNUMBER(I162),ISNUMBER(D162)),(1-alpha)*D162+alpha*I162,H163)))</f>
        <v/>
      </c>
      <c r="J163" s="27">
        <f>IF(ISNUMBER(I163),0.33*IF(clamp_trm="Yes",MIN(MAX(I163,10),30),I163)+18.8,"")</f>
        <v/>
      </c>
      <c r="K163" s="27">
        <f>IF(J163="","",J163+cat_offset)</f>
        <v/>
      </c>
      <c r="L163">
        <f>IF(B163="","",IF(AND(MONTH(B163)*100+DAY(B163)&gt;=season_lo,MONTH(B163)*100+DAY(B163)&lt;=season_hi),1,0))</f>
        <v/>
      </c>
      <c r="M163" s="27">
        <f>IF(N(C163)=0,IF(B163="","",0),SUM(INDEX(Hourly!$L$2:$L$10001,AF163):INDEX(Hourly!$L$2:$L$10001,AG163)))</f>
        <v/>
      </c>
      <c r="N163" s="27">
        <f>IF(N(C163)=0,IF(B163="","",0),SUM(INDEX(Hourly!$M$2:$M$10001,AF163):INDEX(Hourly!$M$2:$M$10001,AG163)))</f>
        <v/>
      </c>
      <c r="O163" s="27">
        <f>IF(N(C163)=0,IF(B163="","",0),SUM(INDEX(Hourly!$N$2:$N$10001,AF163):INDEX(Hourly!$N$2:$N$10001,AG163)))</f>
        <v/>
      </c>
      <c r="P163" s="27">
        <f>IF(N(C163)=0,IF(B163="","",0),SUM(INDEX(Hourly!$P$2:$P$10001,AF163):INDEX(Hourly!$P$2:$P$10001,AG163)))</f>
        <v/>
      </c>
      <c r="Q163">
        <f>IF(L163=1,IF(M163&gt;event_min,1,0),0)</f>
        <v/>
      </c>
      <c r="R163">
        <f>IF(Q163=1,N(R162)+1,0)</f>
        <v/>
      </c>
      <c r="S163" s="27">
        <f>IF(Q163=1,N(S162)+M163,0)</f>
        <v/>
      </c>
      <c r="T163">
        <f>IF(R163=1,1,0)</f>
        <v/>
      </c>
      <c r="U163">
        <f>IF(AND(L163=1,ISNUMBER(F163)),IF(F163&gt;=hot_thr,1,0),0)</f>
        <v/>
      </c>
      <c r="V163">
        <f>IF(AND(L163=1,ISNUMBER(E163)),IF(E163&gt;=night_thr,1,0),0)</f>
        <v/>
      </c>
      <c r="X163" s="27">
        <f>IF(B163="","",IF(A163-1&gt;=1,INDEX($D$2:$D$421,A163-1),IF(cyclic="Yes",INDEX($D$2:$D$421,A163-1+n_days),"")))</f>
        <v/>
      </c>
      <c r="Y163" s="27">
        <f>IF(B163="","",IF(A163-2&gt;=1,INDEX($D$2:$D$421,A163-2),IF(cyclic="Yes",INDEX($D$2:$D$421,A163-2+n_days),"")))</f>
        <v/>
      </c>
      <c r="Z163" s="27">
        <f>IF(B163="","",IF(A163-3&gt;=1,INDEX($D$2:$D$421,A163-3),IF(cyclic="Yes",INDEX($D$2:$D$421,A163-3+n_days),"")))</f>
        <v/>
      </c>
      <c r="AA163" s="27">
        <f>IF(B163="","",IF(A163-4&gt;=1,INDEX($D$2:$D$421,A163-4),IF(cyclic="Yes",INDEX($D$2:$D$421,A163-4+n_days),"")))</f>
        <v/>
      </c>
      <c r="AB163" s="27">
        <f>IF(B163="","",IF(A163-5&gt;=1,INDEX($D$2:$D$421,A163-5),IF(cyclic="Yes",INDEX($D$2:$D$421,A163-5+n_days),"")))</f>
        <v/>
      </c>
      <c r="AC163" s="27">
        <f>IF(B163="","",IF(A163-6&gt;=1,INDEX($D$2:$D$421,A163-6),IF(cyclic="Yes",INDEX($D$2:$D$421,A163-6+n_days),"")))</f>
        <v/>
      </c>
      <c r="AD163" s="27">
        <f>IF(B163="","",IF(A163-7&gt;=1,INDEX($D$2:$D$421,A163-7),IF(cyclic="Yes",INDEX($D$2:$D$421,A163-7+n_days),"")))</f>
        <v/>
      </c>
      <c r="AF163">
        <f>IF(B163="","",IFERROR(MATCH(B163-0.5,INDEX(Hourly!$G$2:$G$10001,1):INDEX(Hourly!$G$2:$G$10001,n_rows),1),0)+1)</f>
        <v/>
      </c>
      <c r="AG163">
        <f>IF(B163="","",IFERROR(MATCH(B163,INDEX(Hourly!$G$2:$G$10001,1):INDEX(Hourly!$G$2:$G$10001,n_rows),1),0))</f>
        <v/>
      </c>
    </row>
    <row r="164">
      <c r="A164" t="n">
        <v>163</v>
      </c>
      <c r="B164" s="26">
        <f>IF(A164&lt;=n_days,first_day+A164-1,"")</f>
        <v/>
      </c>
      <c r="C164">
        <f>IF(B164="","",MAX(0,AG164-AF164+1))</f>
        <v/>
      </c>
      <c r="D164" s="27">
        <f>IF(B164="","",IF(C164&gt;=18,AVERAGE(INDEX(Hourly!$E$2:$E$10001,AF164):INDEX(Hourly!$E$2:$E$10001,AG164)),""))</f>
        <v/>
      </c>
      <c r="E164" s="27">
        <f>IF(OR(B164="",N(C164)=0),"",MIN(INDEX(Hourly!$E$2:$E$10001,AF164):INDEX(Hourly!$E$2:$E$10001,AG164)))</f>
        <v/>
      </c>
      <c r="F164" s="27">
        <f>IF(OR(B164="",N(C164)=0),"",MAX(INDEX(Hourly!$E$2:$E$10001,AF164):INDEX(Hourly!$E$2:$E$10001,AG164)))</f>
        <v/>
      </c>
      <c r="G164" s="27">
        <f>IF(E164="","",F164-E164)</f>
        <v/>
      </c>
      <c r="H164" s="27">
        <f>IF(B164="","",IF(COUNT(X164:AD164)=7,SUMPRODUCT(X164:AD164,rm_weights)/SUM(rm_weights),""))</f>
        <v/>
      </c>
      <c r="I164" s="27">
        <f>IF(B164="","",IF(trm_method="7-day approximation",H164,IF(AND(ISNUMBER(I163),ISNUMBER(D163)),(1-alpha)*D163+alpha*I163,H164)))</f>
        <v/>
      </c>
      <c r="J164" s="27">
        <f>IF(ISNUMBER(I164),0.33*IF(clamp_trm="Yes",MIN(MAX(I164,10),30),I164)+18.8,"")</f>
        <v/>
      </c>
      <c r="K164" s="27">
        <f>IF(J164="","",J164+cat_offset)</f>
        <v/>
      </c>
      <c r="L164">
        <f>IF(B164="","",IF(AND(MONTH(B164)*100+DAY(B164)&gt;=season_lo,MONTH(B164)*100+DAY(B164)&lt;=season_hi),1,0))</f>
        <v/>
      </c>
      <c r="M164" s="27">
        <f>IF(N(C164)=0,IF(B164="","",0),SUM(INDEX(Hourly!$L$2:$L$10001,AF164):INDEX(Hourly!$L$2:$L$10001,AG164)))</f>
        <v/>
      </c>
      <c r="N164" s="27">
        <f>IF(N(C164)=0,IF(B164="","",0),SUM(INDEX(Hourly!$M$2:$M$10001,AF164):INDEX(Hourly!$M$2:$M$10001,AG164)))</f>
        <v/>
      </c>
      <c r="O164" s="27">
        <f>IF(N(C164)=0,IF(B164="","",0),SUM(INDEX(Hourly!$N$2:$N$10001,AF164):INDEX(Hourly!$N$2:$N$10001,AG164)))</f>
        <v/>
      </c>
      <c r="P164" s="27">
        <f>IF(N(C164)=0,IF(B164="","",0),SUM(INDEX(Hourly!$P$2:$P$10001,AF164):INDEX(Hourly!$P$2:$P$10001,AG164)))</f>
        <v/>
      </c>
      <c r="Q164">
        <f>IF(L164=1,IF(M164&gt;event_min,1,0),0)</f>
        <v/>
      </c>
      <c r="R164">
        <f>IF(Q164=1,N(R163)+1,0)</f>
        <v/>
      </c>
      <c r="S164" s="27">
        <f>IF(Q164=1,N(S163)+M164,0)</f>
        <v/>
      </c>
      <c r="T164">
        <f>IF(R164=1,1,0)</f>
        <v/>
      </c>
      <c r="U164">
        <f>IF(AND(L164=1,ISNUMBER(F164)),IF(F164&gt;=hot_thr,1,0),0)</f>
        <v/>
      </c>
      <c r="V164">
        <f>IF(AND(L164=1,ISNUMBER(E164)),IF(E164&gt;=night_thr,1,0),0)</f>
        <v/>
      </c>
      <c r="X164" s="27">
        <f>IF(B164="","",IF(A164-1&gt;=1,INDEX($D$2:$D$421,A164-1),IF(cyclic="Yes",INDEX($D$2:$D$421,A164-1+n_days),"")))</f>
        <v/>
      </c>
      <c r="Y164" s="27">
        <f>IF(B164="","",IF(A164-2&gt;=1,INDEX($D$2:$D$421,A164-2),IF(cyclic="Yes",INDEX($D$2:$D$421,A164-2+n_days),"")))</f>
        <v/>
      </c>
      <c r="Z164" s="27">
        <f>IF(B164="","",IF(A164-3&gt;=1,INDEX($D$2:$D$421,A164-3),IF(cyclic="Yes",INDEX($D$2:$D$421,A164-3+n_days),"")))</f>
        <v/>
      </c>
      <c r="AA164" s="27">
        <f>IF(B164="","",IF(A164-4&gt;=1,INDEX($D$2:$D$421,A164-4),IF(cyclic="Yes",INDEX($D$2:$D$421,A164-4+n_days),"")))</f>
        <v/>
      </c>
      <c r="AB164" s="27">
        <f>IF(B164="","",IF(A164-5&gt;=1,INDEX($D$2:$D$421,A164-5),IF(cyclic="Yes",INDEX($D$2:$D$421,A164-5+n_days),"")))</f>
        <v/>
      </c>
      <c r="AC164" s="27">
        <f>IF(B164="","",IF(A164-6&gt;=1,INDEX($D$2:$D$421,A164-6),IF(cyclic="Yes",INDEX($D$2:$D$421,A164-6+n_days),"")))</f>
        <v/>
      </c>
      <c r="AD164" s="27">
        <f>IF(B164="","",IF(A164-7&gt;=1,INDEX($D$2:$D$421,A164-7),IF(cyclic="Yes",INDEX($D$2:$D$421,A164-7+n_days),"")))</f>
        <v/>
      </c>
      <c r="AF164">
        <f>IF(B164="","",IFERROR(MATCH(B164-0.5,INDEX(Hourly!$G$2:$G$10001,1):INDEX(Hourly!$G$2:$G$10001,n_rows),1),0)+1)</f>
        <v/>
      </c>
      <c r="AG164">
        <f>IF(B164="","",IFERROR(MATCH(B164,INDEX(Hourly!$G$2:$G$10001,1):INDEX(Hourly!$G$2:$G$10001,n_rows),1),0))</f>
        <v/>
      </c>
    </row>
    <row r="165">
      <c r="A165" t="n">
        <v>164</v>
      </c>
      <c r="B165" s="26">
        <f>IF(A165&lt;=n_days,first_day+A165-1,"")</f>
        <v/>
      </c>
      <c r="C165">
        <f>IF(B165="","",MAX(0,AG165-AF165+1))</f>
        <v/>
      </c>
      <c r="D165" s="27">
        <f>IF(B165="","",IF(C165&gt;=18,AVERAGE(INDEX(Hourly!$E$2:$E$10001,AF165):INDEX(Hourly!$E$2:$E$10001,AG165)),""))</f>
        <v/>
      </c>
      <c r="E165" s="27">
        <f>IF(OR(B165="",N(C165)=0),"",MIN(INDEX(Hourly!$E$2:$E$10001,AF165):INDEX(Hourly!$E$2:$E$10001,AG165)))</f>
        <v/>
      </c>
      <c r="F165" s="27">
        <f>IF(OR(B165="",N(C165)=0),"",MAX(INDEX(Hourly!$E$2:$E$10001,AF165):INDEX(Hourly!$E$2:$E$10001,AG165)))</f>
        <v/>
      </c>
      <c r="G165" s="27">
        <f>IF(E165="","",F165-E165)</f>
        <v/>
      </c>
      <c r="H165" s="27">
        <f>IF(B165="","",IF(COUNT(X165:AD165)=7,SUMPRODUCT(X165:AD165,rm_weights)/SUM(rm_weights),""))</f>
        <v/>
      </c>
      <c r="I165" s="27">
        <f>IF(B165="","",IF(trm_method="7-day approximation",H165,IF(AND(ISNUMBER(I164),ISNUMBER(D164)),(1-alpha)*D164+alpha*I164,H165)))</f>
        <v/>
      </c>
      <c r="J165" s="27">
        <f>IF(ISNUMBER(I165),0.33*IF(clamp_trm="Yes",MIN(MAX(I165,10),30),I165)+18.8,"")</f>
        <v/>
      </c>
      <c r="K165" s="27">
        <f>IF(J165="","",J165+cat_offset)</f>
        <v/>
      </c>
      <c r="L165">
        <f>IF(B165="","",IF(AND(MONTH(B165)*100+DAY(B165)&gt;=season_lo,MONTH(B165)*100+DAY(B165)&lt;=season_hi),1,0))</f>
        <v/>
      </c>
      <c r="M165" s="27">
        <f>IF(N(C165)=0,IF(B165="","",0),SUM(INDEX(Hourly!$L$2:$L$10001,AF165):INDEX(Hourly!$L$2:$L$10001,AG165)))</f>
        <v/>
      </c>
      <c r="N165" s="27">
        <f>IF(N(C165)=0,IF(B165="","",0),SUM(INDEX(Hourly!$M$2:$M$10001,AF165):INDEX(Hourly!$M$2:$M$10001,AG165)))</f>
        <v/>
      </c>
      <c r="O165" s="27">
        <f>IF(N(C165)=0,IF(B165="","",0),SUM(INDEX(Hourly!$N$2:$N$10001,AF165):INDEX(Hourly!$N$2:$N$10001,AG165)))</f>
        <v/>
      </c>
      <c r="P165" s="27">
        <f>IF(N(C165)=0,IF(B165="","",0),SUM(INDEX(Hourly!$P$2:$P$10001,AF165):INDEX(Hourly!$P$2:$P$10001,AG165)))</f>
        <v/>
      </c>
      <c r="Q165">
        <f>IF(L165=1,IF(M165&gt;event_min,1,0),0)</f>
        <v/>
      </c>
      <c r="R165">
        <f>IF(Q165=1,N(R164)+1,0)</f>
        <v/>
      </c>
      <c r="S165" s="27">
        <f>IF(Q165=1,N(S164)+M165,0)</f>
        <v/>
      </c>
      <c r="T165">
        <f>IF(R165=1,1,0)</f>
        <v/>
      </c>
      <c r="U165">
        <f>IF(AND(L165=1,ISNUMBER(F165)),IF(F165&gt;=hot_thr,1,0),0)</f>
        <v/>
      </c>
      <c r="V165">
        <f>IF(AND(L165=1,ISNUMBER(E165)),IF(E165&gt;=night_thr,1,0),0)</f>
        <v/>
      </c>
      <c r="X165" s="27">
        <f>IF(B165="","",IF(A165-1&gt;=1,INDEX($D$2:$D$421,A165-1),IF(cyclic="Yes",INDEX($D$2:$D$421,A165-1+n_days),"")))</f>
        <v/>
      </c>
      <c r="Y165" s="27">
        <f>IF(B165="","",IF(A165-2&gt;=1,INDEX($D$2:$D$421,A165-2),IF(cyclic="Yes",INDEX($D$2:$D$421,A165-2+n_days),"")))</f>
        <v/>
      </c>
      <c r="Z165" s="27">
        <f>IF(B165="","",IF(A165-3&gt;=1,INDEX($D$2:$D$421,A165-3),IF(cyclic="Yes",INDEX($D$2:$D$421,A165-3+n_days),"")))</f>
        <v/>
      </c>
      <c r="AA165" s="27">
        <f>IF(B165="","",IF(A165-4&gt;=1,INDEX($D$2:$D$421,A165-4),IF(cyclic="Yes",INDEX($D$2:$D$421,A165-4+n_days),"")))</f>
        <v/>
      </c>
      <c r="AB165" s="27">
        <f>IF(B165="","",IF(A165-5&gt;=1,INDEX($D$2:$D$421,A165-5),IF(cyclic="Yes",INDEX($D$2:$D$421,A165-5+n_days),"")))</f>
        <v/>
      </c>
      <c r="AC165" s="27">
        <f>IF(B165="","",IF(A165-6&gt;=1,INDEX($D$2:$D$421,A165-6),IF(cyclic="Yes",INDEX($D$2:$D$421,A165-6+n_days),"")))</f>
        <v/>
      </c>
      <c r="AD165" s="27">
        <f>IF(B165="","",IF(A165-7&gt;=1,INDEX($D$2:$D$421,A165-7),IF(cyclic="Yes",INDEX($D$2:$D$421,A165-7+n_days),"")))</f>
        <v/>
      </c>
      <c r="AF165">
        <f>IF(B165="","",IFERROR(MATCH(B165-0.5,INDEX(Hourly!$G$2:$G$10001,1):INDEX(Hourly!$G$2:$G$10001,n_rows),1),0)+1)</f>
        <v/>
      </c>
      <c r="AG165">
        <f>IF(B165="","",IFERROR(MATCH(B165,INDEX(Hourly!$G$2:$G$10001,1):INDEX(Hourly!$G$2:$G$10001,n_rows),1),0))</f>
        <v/>
      </c>
    </row>
    <row r="166">
      <c r="A166" t="n">
        <v>165</v>
      </c>
      <c r="B166" s="26">
        <f>IF(A166&lt;=n_days,first_day+A166-1,"")</f>
        <v/>
      </c>
      <c r="C166">
        <f>IF(B166="","",MAX(0,AG166-AF166+1))</f>
        <v/>
      </c>
      <c r="D166" s="27">
        <f>IF(B166="","",IF(C166&gt;=18,AVERAGE(INDEX(Hourly!$E$2:$E$10001,AF166):INDEX(Hourly!$E$2:$E$10001,AG166)),""))</f>
        <v/>
      </c>
      <c r="E166" s="27">
        <f>IF(OR(B166="",N(C166)=0),"",MIN(INDEX(Hourly!$E$2:$E$10001,AF166):INDEX(Hourly!$E$2:$E$10001,AG166)))</f>
        <v/>
      </c>
      <c r="F166" s="27">
        <f>IF(OR(B166="",N(C166)=0),"",MAX(INDEX(Hourly!$E$2:$E$10001,AF166):INDEX(Hourly!$E$2:$E$10001,AG166)))</f>
        <v/>
      </c>
      <c r="G166" s="27">
        <f>IF(E166="","",F166-E166)</f>
        <v/>
      </c>
      <c r="H166" s="27">
        <f>IF(B166="","",IF(COUNT(X166:AD166)=7,SUMPRODUCT(X166:AD166,rm_weights)/SUM(rm_weights),""))</f>
        <v/>
      </c>
      <c r="I166" s="27">
        <f>IF(B166="","",IF(trm_method="7-day approximation",H166,IF(AND(ISNUMBER(I165),ISNUMBER(D165)),(1-alpha)*D165+alpha*I165,H166)))</f>
        <v/>
      </c>
      <c r="J166" s="27">
        <f>IF(ISNUMBER(I166),0.33*IF(clamp_trm="Yes",MIN(MAX(I166,10),30),I166)+18.8,"")</f>
        <v/>
      </c>
      <c r="K166" s="27">
        <f>IF(J166="","",J166+cat_offset)</f>
        <v/>
      </c>
      <c r="L166">
        <f>IF(B166="","",IF(AND(MONTH(B166)*100+DAY(B166)&gt;=season_lo,MONTH(B166)*100+DAY(B166)&lt;=season_hi),1,0))</f>
        <v/>
      </c>
      <c r="M166" s="27">
        <f>IF(N(C166)=0,IF(B166="","",0),SUM(INDEX(Hourly!$L$2:$L$10001,AF166):INDEX(Hourly!$L$2:$L$10001,AG166)))</f>
        <v/>
      </c>
      <c r="N166" s="27">
        <f>IF(N(C166)=0,IF(B166="","",0),SUM(INDEX(Hourly!$M$2:$M$10001,AF166):INDEX(Hourly!$M$2:$M$10001,AG166)))</f>
        <v/>
      </c>
      <c r="O166" s="27">
        <f>IF(N(C166)=0,IF(B166="","",0),SUM(INDEX(Hourly!$N$2:$N$10001,AF166):INDEX(Hourly!$N$2:$N$10001,AG166)))</f>
        <v/>
      </c>
      <c r="P166" s="27">
        <f>IF(N(C166)=0,IF(B166="","",0),SUM(INDEX(Hourly!$P$2:$P$10001,AF166):INDEX(Hourly!$P$2:$P$10001,AG166)))</f>
        <v/>
      </c>
      <c r="Q166">
        <f>IF(L166=1,IF(M166&gt;event_min,1,0),0)</f>
        <v/>
      </c>
      <c r="R166">
        <f>IF(Q166=1,N(R165)+1,0)</f>
        <v/>
      </c>
      <c r="S166" s="27">
        <f>IF(Q166=1,N(S165)+M166,0)</f>
        <v/>
      </c>
      <c r="T166">
        <f>IF(R166=1,1,0)</f>
        <v/>
      </c>
      <c r="U166">
        <f>IF(AND(L166=1,ISNUMBER(F166)),IF(F166&gt;=hot_thr,1,0),0)</f>
        <v/>
      </c>
      <c r="V166">
        <f>IF(AND(L166=1,ISNUMBER(E166)),IF(E166&gt;=night_thr,1,0),0)</f>
        <v/>
      </c>
      <c r="X166" s="27">
        <f>IF(B166="","",IF(A166-1&gt;=1,INDEX($D$2:$D$421,A166-1),IF(cyclic="Yes",INDEX($D$2:$D$421,A166-1+n_days),"")))</f>
        <v/>
      </c>
      <c r="Y166" s="27">
        <f>IF(B166="","",IF(A166-2&gt;=1,INDEX($D$2:$D$421,A166-2),IF(cyclic="Yes",INDEX($D$2:$D$421,A166-2+n_days),"")))</f>
        <v/>
      </c>
      <c r="Z166" s="27">
        <f>IF(B166="","",IF(A166-3&gt;=1,INDEX($D$2:$D$421,A166-3),IF(cyclic="Yes",INDEX($D$2:$D$421,A166-3+n_days),"")))</f>
        <v/>
      </c>
      <c r="AA166" s="27">
        <f>IF(B166="","",IF(A166-4&gt;=1,INDEX($D$2:$D$421,A166-4),IF(cyclic="Yes",INDEX($D$2:$D$421,A166-4+n_days),"")))</f>
        <v/>
      </c>
      <c r="AB166" s="27">
        <f>IF(B166="","",IF(A166-5&gt;=1,INDEX($D$2:$D$421,A166-5),IF(cyclic="Yes",INDEX($D$2:$D$421,A166-5+n_days),"")))</f>
        <v/>
      </c>
      <c r="AC166" s="27">
        <f>IF(B166="","",IF(A166-6&gt;=1,INDEX($D$2:$D$421,A166-6),IF(cyclic="Yes",INDEX($D$2:$D$421,A166-6+n_days),"")))</f>
        <v/>
      </c>
      <c r="AD166" s="27">
        <f>IF(B166="","",IF(A166-7&gt;=1,INDEX($D$2:$D$421,A166-7),IF(cyclic="Yes",INDEX($D$2:$D$421,A166-7+n_days),"")))</f>
        <v/>
      </c>
      <c r="AF166">
        <f>IF(B166="","",IFERROR(MATCH(B166-0.5,INDEX(Hourly!$G$2:$G$10001,1):INDEX(Hourly!$G$2:$G$10001,n_rows),1),0)+1)</f>
        <v/>
      </c>
      <c r="AG166">
        <f>IF(B166="","",IFERROR(MATCH(B166,INDEX(Hourly!$G$2:$G$10001,1):INDEX(Hourly!$G$2:$G$10001,n_rows),1),0))</f>
        <v/>
      </c>
    </row>
    <row r="167">
      <c r="A167" t="n">
        <v>166</v>
      </c>
      <c r="B167" s="26">
        <f>IF(A167&lt;=n_days,first_day+A167-1,"")</f>
        <v/>
      </c>
      <c r="C167">
        <f>IF(B167="","",MAX(0,AG167-AF167+1))</f>
        <v/>
      </c>
      <c r="D167" s="27">
        <f>IF(B167="","",IF(C167&gt;=18,AVERAGE(INDEX(Hourly!$E$2:$E$10001,AF167):INDEX(Hourly!$E$2:$E$10001,AG167)),""))</f>
        <v/>
      </c>
      <c r="E167" s="27">
        <f>IF(OR(B167="",N(C167)=0),"",MIN(INDEX(Hourly!$E$2:$E$10001,AF167):INDEX(Hourly!$E$2:$E$10001,AG167)))</f>
        <v/>
      </c>
      <c r="F167" s="27">
        <f>IF(OR(B167="",N(C167)=0),"",MAX(INDEX(Hourly!$E$2:$E$10001,AF167):INDEX(Hourly!$E$2:$E$10001,AG167)))</f>
        <v/>
      </c>
      <c r="G167" s="27">
        <f>IF(E167="","",F167-E167)</f>
        <v/>
      </c>
      <c r="H167" s="27">
        <f>IF(B167="","",IF(COUNT(X167:AD167)=7,SUMPRODUCT(X167:AD167,rm_weights)/SUM(rm_weights),""))</f>
        <v/>
      </c>
      <c r="I167" s="27">
        <f>IF(B167="","",IF(trm_method="7-day approximation",H167,IF(AND(ISNUMBER(I166),ISNUMBER(D166)),(1-alpha)*D166+alpha*I166,H167)))</f>
        <v/>
      </c>
      <c r="J167" s="27">
        <f>IF(ISNUMBER(I167),0.33*IF(clamp_trm="Yes",MIN(MAX(I167,10),30),I167)+18.8,"")</f>
        <v/>
      </c>
      <c r="K167" s="27">
        <f>IF(J167="","",J167+cat_offset)</f>
        <v/>
      </c>
      <c r="L167">
        <f>IF(B167="","",IF(AND(MONTH(B167)*100+DAY(B167)&gt;=season_lo,MONTH(B167)*100+DAY(B167)&lt;=season_hi),1,0))</f>
        <v/>
      </c>
      <c r="M167" s="27">
        <f>IF(N(C167)=0,IF(B167="","",0),SUM(INDEX(Hourly!$L$2:$L$10001,AF167):INDEX(Hourly!$L$2:$L$10001,AG167)))</f>
        <v/>
      </c>
      <c r="N167" s="27">
        <f>IF(N(C167)=0,IF(B167="","",0),SUM(INDEX(Hourly!$M$2:$M$10001,AF167):INDEX(Hourly!$M$2:$M$10001,AG167)))</f>
        <v/>
      </c>
      <c r="O167" s="27">
        <f>IF(N(C167)=0,IF(B167="","",0),SUM(INDEX(Hourly!$N$2:$N$10001,AF167):INDEX(Hourly!$N$2:$N$10001,AG167)))</f>
        <v/>
      </c>
      <c r="P167" s="27">
        <f>IF(N(C167)=0,IF(B167="","",0),SUM(INDEX(Hourly!$P$2:$P$10001,AF167):INDEX(Hourly!$P$2:$P$10001,AG167)))</f>
        <v/>
      </c>
      <c r="Q167">
        <f>IF(L167=1,IF(M167&gt;event_min,1,0),0)</f>
        <v/>
      </c>
      <c r="R167">
        <f>IF(Q167=1,N(R166)+1,0)</f>
        <v/>
      </c>
      <c r="S167" s="27">
        <f>IF(Q167=1,N(S166)+M167,0)</f>
        <v/>
      </c>
      <c r="T167">
        <f>IF(R167=1,1,0)</f>
        <v/>
      </c>
      <c r="U167">
        <f>IF(AND(L167=1,ISNUMBER(F167)),IF(F167&gt;=hot_thr,1,0),0)</f>
        <v/>
      </c>
      <c r="V167">
        <f>IF(AND(L167=1,ISNUMBER(E167)),IF(E167&gt;=night_thr,1,0),0)</f>
        <v/>
      </c>
      <c r="X167" s="27">
        <f>IF(B167="","",IF(A167-1&gt;=1,INDEX($D$2:$D$421,A167-1),IF(cyclic="Yes",INDEX($D$2:$D$421,A167-1+n_days),"")))</f>
        <v/>
      </c>
      <c r="Y167" s="27">
        <f>IF(B167="","",IF(A167-2&gt;=1,INDEX($D$2:$D$421,A167-2),IF(cyclic="Yes",INDEX($D$2:$D$421,A167-2+n_days),"")))</f>
        <v/>
      </c>
      <c r="Z167" s="27">
        <f>IF(B167="","",IF(A167-3&gt;=1,INDEX($D$2:$D$421,A167-3),IF(cyclic="Yes",INDEX($D$2:$D$421,A167-3+n_days),"")))</f>
        <v/>
      </c>
      <c r="AA167" s="27">
        <f>IF(B167="","",IF(A167-4&gt;=1,INDEX($D$2:$D$421,A167-4),IF(cyclic="Yes",INDEX($D$2:$D$421,A167-4+n_days),"")))</f>
        <v/>
      </c>
      <c r="AB167" s="27">
        <f>IF(B167="","",IF(A167-5&gt;=1,INDEX($D$2:$D$421,A167-5),IF(cyclic="Yes",INDEX($D$2:$D$421,A167-5+n_days),"")))</f>
        <v/>
      </c>
      <c r="AC167" s="27">
        <f>IF(B167="","",IF(A167-6&gt;=1,INDEX($D$2:$D$421,A167-6),IF(cyclic="Yes",INDEX($D$2:$D$421,A167-6+n_days),"")))</f>
        <v/>
      </c>
      <c r="AD167" s="27">
        <f>IF(B167="","",IF(A167-7&gt;=1,INDEX($D$2:$D$421,A167-7),IF(cyclic="Yes",INDEX($D$2:$D$421,A167-7+n_days),"")))</f>
        <v/>
      </c>
      <c r="AF167">
        <f>IF(B167="","",IFERROR(MATCH(B167-0.5,INDEX(Hourly!$G$2:$G$10001,1):INDEX(Hourly!$G$2:$G$10001,n_rows),1),0)+1)</f>
        <v/>
      </c>
      <c r="AG167">
        <f>IF(B167="","",IFERROR(MATCH(B167,INDEX(Hourly!$G$2:$G$10001,1):INDEX(Hourly!$G$2:$G$10001,n_rows),1),0))</f>
        <v/>
      </c>
    </row>
    <row r="168">
      <c r="A168" t="n">
        <v>167</v>
      </c>
      <c r="B168" s="26">
        <f>IF(A168&lt;=n_days,first_day+A168-1,"")</f>
        <v/>
      </c>
      <c r="C168">
        <f>IF(B168="","",MAX(0,AG168-AF168+1))</f>
        <v/>
      </c>
      <c r="D168" s="27">
        <f>IF(B168="","",IF(C168&gt;=18,AVERAGE(INDEX(Hourly!$E$2:$E$10001,AF168):INDEX(Hourly!$E$2:$E$10001,AG168)),""))</f>
        <v/>
      </c>
      <c r="E168" s="27">
        <f>IF(OR(B168="",N(C168)=0),"",MIN(INDEX(Hourly!$E$2:$E$10001,AF168):INDEX(Hourly!$E$2:$E$10001,AG168)))</f>
        <v/>
      </c>
      <c r="F168" s="27">
        <f>IF(OR(B168="",N(C168)=0),"",MAX(INDEX(Hourly!$E$2:$E$10001,AF168):INDEX(Hourly!$E$2:$E$10001,AG168)))</f>
        <v/>
      </c>
      <c r="G168" s="27">
        <f>IF(E168="","",F168-E168)</f>
        <v/>
      </c>
      <c r="H168" s="27">
        <f>IF(B168="","",IF(COUNT(X168:AD168)=7,SUMPRODUCT(X168:AD168,rm_weights)/SUM(rm_weights),""))</f>
        <v/>
      </c>
      <c r="I168" s="27">
        <f>IF(B168="","",IF(trm_method="7-day approximation",H168,IF(AND(ISNUMBER(I167),ISNUMBER(D167)),(1-alpha)*D167+alpha*I167,H168)))</f>
        <v/>
      </c>
      <c r="J168" s="27">
        <f>IF(ISNUMBER(I168),0.33*IF(clamp_trm="Yes",MIN(MAX(I168,10),30),I168)+18.8,"")</f>
        <v/>
      </c>
      <c r="K168" s="27">
        <f>IF(J168="","",J168+cat_offset)</f>
        <v/>
      </c>
      <c r="L168">
        <f>IF(B168="","",IF(AND(MONTH(B168)*100+DAY(B168)&gt;=season_lo,MONTH(B168)*100+DAY(B168)&lt;=season_hi),1,0))</f>
        <v/>
      </c>
      <c r="M168" s="27">
        <f>IF(N(C168)=0,IF(B168="","",0),SUM(INDEX(Hourly!$L$2:$L$10001,AF168):INDEX(Hourly!$L$2:$L$10001,AG168)))</f>
        <v/>
      </c>
      <c r="N168" s="27">
        <f>IF(N(C168)=0,IF(B168="","",0),SUM(INDEX(Hourly!$M$2:$M$10001,AF168):INDEX(Hourly!$M$2:$M$10001,AG168)))</f>
        <v/>
      </c>
      <c r="O168" s="27">
        <f>IF(N(C168)=0,IF(B168="","",0),SUM(INDEX(Hourly!$N$2:$N$10001,AF168):INDEX(Hourly!$N$2:$N$10001,AG168)))</f>
        <v/>
      </c>
      <c r="P168" s="27">
        <f>IF(N(C168)=0,IF(B168="","",0),SUM(INDEX(Hourly!$P$2:$P$10001,AF168):INDEX(Hourly!$P$2:$P$10001,AG168)))</f>
        <v/>
      </c>
      <c r="Q168">
        <f>IF(L168=1,IF(M168&gt;event_min,1,0),0)</f>
        <v/>
      </c>
      <c r="R168">
        <f>IF(Q168=1,N(R167)+1,0)</f>
        <v/>
      </c>
      <c r="S168" s="27">
        <f>IF(Q168=1,N(S167)+M168,0)</f>
        <v/>
      </c>
      <c r="T168">
        <f>IF(R168=1,1,0)</f>
        <v/>
      </c>
      <c r="U168">
        <f>IF(AND(L168=1,ISNUMBER(F168)),IF(F168&gt;=hot_thr,1,0),0)</f>
        <v/>
      </c>
      <c r="V168">
        <f>IF(AND(L168=1,ISNUMBER(E168)),IF(E168&gt;=night_thr,1,0),0)</f>
        <v/>
      </c>
      <c r="X168" s="27">
        <f>IF(B168="","",IF(A168-1&gt;=1,INDEX($D$2:$D$421,A168-1),IF(cyclic="Yes",INDEX($D$2:$D$421,A168-1+n_days),"")))</f>
        <v/>
      </c>
      <c r="Y168" s="27">
        <f>IF(B168="","",IF(A168-2&gt;=1,INDEX($D$2:$D$421,A168-2),IF(cyclic="Yes",INDEX($D$2:$D$421,A168-2+n_days),"")))</f>
        <v/>
      </c>
      <c r="Z168" s="27">
        <f>IF(B168="","",IF(A168-3&gt;=1,INDEX($D$2:$D$421,A168-3),IF(cyclic="Yes",INDEX($D$2:$D$421,A168-3+n_days),"")))</f>
        <v/>
      </c>
      <c r="AA168" s="27">
        <f>IF(B168="","",IF(A168-4&gt;=1,INDEX($D$2:$D$421,A168-4),IF(cyclic="Yes",INDEX($D$2:$D$421,A168-4+n_days),"")))</f>
        <v/>
      </c>
      <c r="AB168" s="27">
        <f>IF(B168="","",IF(A168-5&gt;=1,INDEX($D$2:$D$421,A168-5),IF(cyclic="Yes",INDEX($D$2:$D$421,A168-5+n_days),"")))</f>
        <v/>
      </c>
      <c r="AC168" s="27">
        <f>IF(B168="","",IF(A168-6&gt;=1,INDEX($D$2:$D$421,A168-6),IF(cyclic="Yes",INDEX($D$2:$D$421,A168-6+n_days),"")))</f>
        <v/>
      </c>
      <c r="AD168" s="27">
        <f>IF(B168="","",IF(A168-7&gt;=1,INDEX($D$2:$D$421,A168-7),IF(cyclic="Yes",INDEX($D$2:$D$421,A168-7+n_days),"")))</f>
        <v/>
      </c>
      <c r="AF168">
        <f>IF(B168="","",IFERROR(MATCH(B168-0.5,INDEX(Hourly!$G$2:$G$10001,1):INDEX(Hourly!$G$2:$G$10001,n_rows),1),0)+1)</f>
        <v/>
      </c>
      <c r="AG168">
        <f>IF(B168="","",IFERROR(MATCH(B168,INDEX(Hourly!$G$2:$G$10001,1):INDEX(Hourly!$G$2:$G$10001,n_rows),1),0))</f>
        <v/>
      </c>
    </row>
    <row r="169">
      <c r="A169" t="n">
        <v>168</v>
      </c>
      <c r="B169" s="26">
        <f>IF(A169&lt;=n_days,first_day+A169-1,"")</f>
        <v/>
      </c>
      <c r="C169">
        <f>IF(B169="","",MAX(0,AG169-AF169+1))</f>
        <v/>
      </c>
      <c r="D169" s="27">
        <f>IF(B169="","",IF(C169&gt;=18,AVERAGE(INDEX(Hourly!$E$2:$E$10001,AF169):INDEX(Hourly!$E$2:$E$10001,AG169)),""))</f>
        <v/>
      </c>
      <c r="E169" s="27">
        <f>IF(OR(B169="",N(C169)=0),"",MIN(INDEX(Hourly!$E$2:$E$10001,AF169):INDEX(Hourly!$E$2:$E$10001,AG169)))</f>
        <v/>
      </c>
      <c r="F169" s="27">
        <f>IF(OR(B169="",N(C169)=0),"",MAX(INDEX(Hourly!$E$2:$E$10001,AF169):INDEX(Hourly!$E$2:$E$10001,AG169)))</f>
        <v/>
      </c>
      <c r="G169" s="27">
        <f>IF(E169="","",F169-E169)</f>
        <v/>
      </c>
      <c r="H169" s="27">
        <f>IF(B169="","",IF(COUNT(X169:AD169)=7,SUMPRODUCT(X169:AD169,rm_weights)/SUM(rm_weights),""))</f>
        <v/>
      </c>
      <c r="I169" s="27">
        <f>IF(B169="","",IF(trm_method="7-day approximation",H169,IF(AND(ISNUMBER(I168),ISNUMBER(D168)),(1-alpha)*D168+alpha*I168,H169)))</f>
        <v/>
      </c>
      <c r="J169" s="27">
        <f>IF(ISNUMBER(I169),0.33*IF(clamp_trm="Yes",MIN(MAX(I169,10),30),I169)+18.8,"")</f>
        <v/>
      </c>
      <c r="K169" s="27">
        <f>IF(J169="","",J169+cat_offset)</f>
        <v/>
      </c>
      <c r="L169">
        <f>IF(B169="","",IF(AND(MONTH(B169)*100+DAY(B169)&gt;=season_lo,MONTH(B169)*100+DAY(B169)&lt;=season_hi),1,0))</f>
        <v/>
      </c>
      <c r="M169" s="27">
        <f>IF(N(C169)=0,IF(B169="","",0),SUM(INDEX(Hourly!$L$2:$L$10001,AF169):INDEX(Hourly!$L$2:$L$10001,AG169)))</f>
        <v/>
      </c>
      <c r="N169" s="27">
        <f>IF(N(C169)=0,IF(B169="","",0),SUM(INDEX(Hourly!$M$2:$M$10001,AF169):INDEX(Hourly!$M$2:$M$10001,AG169)))</f>
        <v/>
      </c>
      <c r="O169" s="27">
        <f>IF(N(C169)=0,IF(B169="","",0),SUM(INDEX(Hourly!$N$2:$N$10001,AF169):INDEX(Hourly!$N$2:$N$10001,AG169)))</f>
        <v/>
      </c>
      <c r="P169" s="27">
        <f>IF(N(C169)=0,IF(B169="","",0),SUM(INDEX(Hourly!$P$2:$P$10001,AF169):INDEX(Hourly!$P$2:$P$10001,AG169)))</f>
        <v/>
      </c>
      <c r="Q169">
        <f>IF(L169=1,IF(M169&gt;event_min,1,0),0)</f>
        <v/>
      </c>
      <c r="R169">
        <f>IF(Q169=1,N(R168)+1,0)</f>
        <v/>
      </c>
      <c r="S169" s="27">
        <f>IF(Q169=1,N(S168)+M169,0)</f>
        <v/>
      </c>
      <c r="T169">
        <f>IF(R169=1,1,0)</f>
        <v/>
      </c>
      <c r="U169">
        <f>IF(AND(L169=1,ISNUMBER(F169)),IF(F169&gt;=hot_thr,1,0),0)</f>
        <v/>
      </c>
      <c r="V169">
        <f>IF(AND(L169=1,ISNUMBER(E169)),IF(E169&gt;=night_thr,1,0),0)</f>
        <v/>
      </c>
      <c r="X169" s="27">
        <f>IF(B169="","",IF(A169-1&gt;=1,INDEX($D$2:$D$421,A169-1),IF(cyclic="Yes",INDEX($D$2:$D$421,A169-1+n_days),"")))</f>
        <v/>
      </c>
      <c r="Y169" s="27">
        <f>IF(B169="","",IF(A169-2&gt;=1,INDEX($D$2:$D$421,A169-2),IF(cyclic="Yes",INDEX($D$2:$D$421,A169-2+n_days),"")))</f>
        <v/>
      </c>
      <c r="Z169" s="27">
        <f>IF(B169="","",IF(A169-3&gt;=1,INDEX($D$2:$D$421,A169-3),IF(cyclic="Yes",INDEX($D$2:$D$421,A169-3+n_days),"")))</f>
        <v/>
      </c>
      <c r="AA169" s="27">
        <f>IF(B169="","",IF(A169-4&gt;=1,INDEX($D$2:$D$421,A169-4),IF(cyclic="Yes",INDEX($D$2:$D$421,A169-4+n_days),"")))</f>
        <v/>
      </c>
      <c r="AB169" s="27">
        <f>IF(B169="","",IF(A169-5&gt;=1,INDEX($D$2:$D$421,A169-5),IF(cyclic="Yes",INDEX($D$2:$D$421,A169-5+n_days),"")))</f>
        <v/>
      </c>
      <c r="AC169" s="27">
        <f>IF(B169="","",IF(A169-6&gt;=1,INDEX($D$2:$D$421,A169-6),IF(cyclic="Yes",INDEX($D$2:$D$421,A169-6+n_days),"")))</f>
        <v/>
      </c>
      <c r="AD169" s="27">
        <f>IF(B169="","",IF(A169-7&gt;=1,INDEX($D$2:$D$421,A169-7),IF(cyclic="Yes",INDEX($D$2:$D$421,A169-7+n_days),"")))</f>
        <v/>
      </c>
      <c r="AF169">
        <f>IF(B169="","",IFERROR(MATCH(B169-0.5,INDEX(Hourly!$G$2:$G$10001,1):INDEX(Hourly!$G$2:$G$10001,n_rows),1),0)+1)</f>
        <v/>
      </c>
      <c r="AG169">
        <f>IF(B169="","",IFERROR(MATCH(B169,INDEX(Hourly!$G$2:$G$10001,1):INDEX(Hourly!$G$2:$G$10001,n_rows),1),0))</f>
        <v/>
      </c>
    </row>
    <row r="170">
      <c r="A170" t="n">
        <v>169</v>
      </c>
      <c r="B170" s="26">
        <f>IF(A170&lt;=n_days,first_day+A170-1,"")</f>
        <v/>
      </c>
      <c r="C170">
        <f>IF(B170="","",MAX(0,AG170-AF170+1))</f>
        <v/>
      </c>
      <c r="D170" s="27">
        <f>IF(B170="","",IF(C170&gt;=18,AVERAGE(INDEX(Hourly!$E$2:$E$10001,AF170):INDEX(Hourly!$E$2:$E$10001,AG170)),""))</f>
        <v/>
      </c>
      <c r="E170" s="27">
        <f>IF(OR(B170="",N(C170)=0),"",MIN(INDEX(Hourly!$E$2:$E$10001,AF170):INDEX(Hourly!$E$2:$E$10001,AG170)))</f>
        <v/>
      </c>
      <c r="F170" s="27">
        <f>IF(OR(B170="",N(C170)=0),"",MAX(INDEX(Hourly!$E$2:$E$10001,AF170):INDEX(Hourly!$E$2:$E$10001,AG170)))</f>
        <v/>
      </c>
      <c r="G170" s="27">
        <f>IF(E170="","",F170-E170)</f>
        <v/>
      </c>
      <c r="H170" s="27">
        <f>IF(B170="","",IF(COUNT(X170:AD170)=7,SUMPRODUCT(X170:AD170,rm_weights)/SUM(rm_weights),""))</f>
        <v/>
      </c>
      <c r="I170" s="27">
        <f>IF(B170="","",IF(trm_method="7-day approximation",H170,IF(AND(ISNUMBER(I169),ISNUMBER(D169)),(1-alpha)*D169+alpha*I169,H170)))</f>
        <v/>
      </c>
      <c r="J170" s="27">
        <f>IF(ISNUMBER(I170),0.33*IF(clamp_trm="Yes",MIN(MAX(I170,10),30),I170)+18.8,"")</f>
        <v/>
      </c>
      <c r="K170" s="27">
        <f>IF(J170="","",J170+cat_offset)</f>
        <v/>
      </c>
      <c r="L170">
        <f>IF(B170="","",IF(AND(MONTH(B170)*100+DAY(B170)&gt;=season_lo,MONTH(B170)*100+DAY(B170)&lt;=season_hi),1,0))</f>
        <v/>
      </c>
      <c r="M170" s="27">
        <f>IF(N(C170)=0,IF(B170="","",0),SUM(INDEX(Hourly!$L$2:$L$10001,AF170):INDEX(Hourly!$L$2:$L$10001,AG170)))</f>
        <v/>
      </c>
      <c r="N170" s="27">
        <f>IF(N(C170)=0,IF(B170="","",0),SUM(INDEX(Hourly!$M$2:$M$10001,AF170):INDEX(Hourly!$M$2:$M$10001,AG170)))</f>
        <v/>
      </c>
      <c r="O170" s="27">
        <f>IF(N(C170)=0,IF(B170="","",0),SUM(INDEX(Hourly!$N$2:$N$10001,AF170):INDEX(Hourly!$N$2:$N$10001,AG170)))</f>
        <v/>
      </c>
      <c r="P170" s="27">
        <f>IF(N(C170)=0,IF(B170="","",0),SUM(INDEX(Hourly!$P$2:$P$10001,AF170):INDEX(Hourly!$P$2:$P$10001,AG170)))</f>
        <v/>
      </c>
      <c r="Q170">
        <f>IF(L170=1,IF(M170&gt;event_min,1,0),0)</f>
        <v/>
      </c>
      <c r="R170">
        <f>IF(Q170=1,N(R169)+1,0)</f>
        <v/>
      </c>
      <c r="S170" s="27">
        <f>IF(Q170=1,N(S169)+M170,0)</f>
        <v/>
      </c>
      <c r="T170">
        <f>IF(R170=1,1,0)</f>
        <v/>
      </c>
      <c r="U170">
        <f>IF(AND(L170=1,ISNUMBER(F170)),IF(F170&gt;=hot_thr,1,0),0)</f>
        <v/>
      </c>
      <c r="V170">
        <f>IF(AND(L170=1,ISNUMBER(E170)),IF(E170&gt;=night_thr,1,0),0)</f>
        <v/>
      </c>
      <c r="X170" s="27">
        <f>IF(B170="","",IF(A170-1&gt;=1,INDEX($D$2:$D$421,A170-1),IF(cyclic="Yes",INDEX($D$2:$D$421,A170-1+n_days),"")))</f>
        <v/>
      </c>
      <c r="Y170" s="27">
        <f>IF(B170="","",IF(A170-2&gt;=1,INDEX($D$2:$D$421,A170-2),IF(cyclic="Yes",INDEX($D$2:$D$421,A170-2+n_days),"")))</f>
        <v/>
      </c>
      <c r="Z170" s="27">
        <f>IF(B170="","",IF(A170-3&gt;=1,INDEX($D$2:$D$421,A170-3),IF(cyclic="Yes",INDEX($D$2:$D$421,A170-3+n_days),"")))</f>
        <v/>
      </c>
      <c r="AA170" s="27">
        <f>IF(B170="","",IF(A170-4&gt;=1,INDEX($D$2:$D$421,A170-4),IF(cyclic="Yes",INDEX($D$2:$D$421,A170-4+n_days),"")))</f>
        <v/>
      </c>
      <c r="AB170" s="27">
        <f>IF(B170="","",IF(A170-5&gt;=1,INDEX($D$2:$D$421,A170-5),IF(cyclic="Yes",INDEX($D$2:$D$421,A170-5+n_days),"")))</f>
        <v/>
      </c>
      <c r="AC170" s="27">
        <f>IF(B170="","",IF(A170-6&gt;=1,INDEX($D$2:$D$421,A170-6),IF(cyclic="Yes",INDEX($D$2:$D$421,A170-6+n_days),"")))</f>
        <v/>
      </c>
      <c r="AD170" s="27">
        <f>IF(B170="","",IF(A170-7&gt;=1,INDEX($D$2:$D$421,A170-7),IF(cyclic="Yes",INDEX($D$2:$D$421,A170-7+n_days),"")))</f>
        <v/>
      </c>
      <c r="AF170">
        <f>IF(B170="","",IFERROR(MATCH(B170-0.5,INDEX(Hourly!$G$2:$G$10001,1):INDEX(Hourly!$G$2:$G$10001,n_rows),1),0)+1)</f>
        <v/>
      </c>
      <c r="AG170">
        <f>IF(B170="","",IFERROR(MATCH(B170,INDEX(Hourly!$G$2:$G$10001,1):INDEX(Hourly!$G$2:$G$10001,n_rows),1),0))</f>
        <v/>
      </c>
    </row>
    <row r="171">
      <c r="A171" t="n">
        <v>170</v>
      </c>
      <c r="B171" s="26">
        <f>IF(A171&lt;=n_days,first_day+A171-1,"")</f>
        <v/>
      </c>
      <c r="C171">
        <f>IF(B171="","",MAX(0,AG171-AF171+1))</f>
        <v/>
      </c>
      <c r="D171" s="27">
        <f>IF(B171="","",IF(C171&gt;=18,AVERAGE(INDEX(Hourly!$E$2:$E$10001,AF171):INDEX(Hourly!$E$2:$E$10001,AG171)),""))</f>
        <v/>
      </c>
      <c r="E171" s="27">
        <f>IF(OR(B171="",N(C171)=0),"",MIN(INDEX(Hourly!$E$2:$E$10001,AF171):INDEX(Hourly!$E$2:$E$10001,AG171)))</f>
        <v/>
      </c>
      <c r="F171" s="27">
        <f>IF(OR(B171="",N(C171)=0),"",MAX(INDEX(Hourly!$E$2:$E$10001,AF171):INDEX(Hourly!$E$2:$E$10001,AG171)))</f>
        <v/>
      </c>
      <c r="G171" s="27">
        <f>IF(E171="","",F171-E171)</f>
        <v/>
      </c>
      <c r="H171" s="27">
        <f>IF(B171="","",IF(COUNT(X171:AD171)=7,SUMPRODUCT(X171:AD171,rm_weights)/SUM(rm_weights),""))</f>
        <v/>
      </c>
      <c r="I171" s="27">
        <f>IF(B171="","",IF(trm_method="7-day approximation",H171,IF(AND(ISNUMBER(I170),ISNUMBER(D170)),(1-alpha)*D170+alpha*I170,H171)))</f>
        <v/>
      </c>
      <c r="J171" s="27">
        <f>IF(ISNUMBER(I171),0.33*IF(clamp_trm="Yes",MIN(MAX(I171,10),30),I171)+18.8,"")</f>
        <v/>
      </c>
      <c r="K171" s="27">
        <f>IF(J171="","",J171+cat_offset)</f>
        <v/>
      </c>
      <c r="L171">
        <f>IF(B171="","",IF(AND(MONTH(B171)*100+DAY(B171)&gt;=season_lo,MONTH(B171)*100+DAY(B171)&lt;=season_hi),1,0))</f>
        <v/>
      </c>
      <c r="M171" s="27">
        <f>IF(N(C171)=0,IF(B171="","",0),SUM(INDEX(Hourly!$L$2:$L$10001,AF171):INDEX(Hourly!$L$2:$L$10001,AG171)))</f>
        <v/>
      </c>
      <c r="N171" s="27">
        <f>IF(N(C171)=0,IF(B171="","",0),SUM(INDEX(Hourly!$M$2:$M$10001,AF171):INDEX(Hourly!$M$2:$M$10001,AG171)))</f>
        <v/>
      </c>
      <c r="O171" s="27">
        <f>IF(N(C171)=0,IF(B171="","",0),SUM(INDEX(Hourly!$N$2:$N$10001,AF171):INDEX(Hourly!$N$2:$N$10001,AG171)))</f>
        <v/>
      </c>
      <c r="P171" s="27">
        <f>IF(N(C171)=0,IF(B171="","",0),SUM(INDEX(Hourly!$P$2:$P$10001,AF171):INDEX(Hourly!$P$2:$P$10001,AG171)))</f>
        <v/>
      </c>
      <c r="Q171">
        <f>IF(L171=1,IF(M171&gt;event_min,1,0),0)</f>
        <v/>
      </c>
      <c r="R171">
        <f>IF(Q171=1,N(R170)+1,0)</f>
        <v/>
      </c>
      <c r="S171" s="27">
        <f>IF(Q171=1,N(S170)+M171,0)</f>
        <v/>
      </c>
      <c r="T171">
        <f>IF(R171=1,1,0)</f>
        <v/>
      </c>
      <c r="U171">
        <f>IF(AND(L171=1,ISNUMBER(F171)),IF(F171&gt;=hot_thr,1,0),0)</f>
        <v/>
      </c>
      <c r="V171">
        <f>IF(AND(L171=1,ISNUMBER(E171)),IF(E171&gt;=night_thr,1,0),0)</f>
        <v/>
      </c>
      <c r="X171" s="27">
        <f>IF(B171="","",IF(A171-1&gt;=1,INDEX($D$2:$D$421,A171-1),IF(cyclic="Yes",INDEX($D$2:$D$421,A171-1+n_days),"")))</f>
        <v/>
      </c>
      <c r="Y171" s="27">
        <f>IF(B171="","",IF(A171-2&gt;=1,INDEX($D$2:$D$421,A171-2),IF(cyclic="Yes",INDEX($D$2:$D$421,A171-2+n_days),"")))</f>
        <v/>
      </c>
      <c r="Z171" s="27">
        <f>IF(B171="","",IF(A171-3&gt;=1,INDEX($D$2:$D$421,A171-3),IF(cyclic="Yes",INDEX($D$2:$D$421,A171-3+n_days),"")))</f>
        <v/>
      </c>
      <c r="AA171" s="27">
        <f>IF(B171="","",IF(A171-4&gt;=1,INDEX($D$2:$D$421,A171-4),IF(cyclic="Yes",INDEX($D$2:$D$421,A171-4+n_days),"")))</f>
        <v/>
      </c>
      <c r="AB171" s="27">
        <f>IF(B171="","",IF(A171-5&gt;=1,INDEX($D$2:$D$421,A171-5),IF(cyclic="Yes",INDEX($D$2:$D$421,A171-5+n_days),"")))</f>
        <v/>
      </c>
      <c r="AC171" s="27">
        <f>IF(B171="","",IF(A171-6&gt;=1,INDEX($D$2:$D$421,A171-6),IF(cyclic="Yes",INDEX($D$2:$D$421,A171-6+n_days),"")))</f>
        <v/>
      </c>
      <c r="AD171" s="27">
        <f>IF(B171="","",IF(A171-7&gt;=1,INDEX($D$2:$D$421,A171-7),IF(cyclic="Yes",INDEX($D$2:$D$421,A171-7+n_days),"")))</f>
        <v/>
      </c>
      <c r="AF171">
        <f>IF(B171="","",IFERROR(MATCH(B171-0.5,INDEX(Hourly!$G$2:$G$10001,1):INDEX(Hourly!$G$2:$G$10001,n_rows),1),0)+1)</f>
        <v/>
      </c>
      <c r="AG171">
        <f>IF(B171="","",IFERROR(MATCH(B171,INDEX(Hourly!$G$2:$G$10001,1):INDEX(Hourly!$G$2:$G$10001,n_rows),1),0))</f>
        <v/>
      </c>
    </row>
    <row r="172">
      <c r="A172" t="n">
        <v>171</v>
      </c>
      <c r="B172" s="26">
        <f>IF(A172&lt;=n_days,first_day+A172-1,"")</f>
        <v/>
      </c>
      <c r="C172">
        <f>IF(B172="","",MAX(0,AG172-AF172+1))</f>
        <v/>
      </c>
      <c r="D172" s="27">
        <f>IF(B172="","",IF(C172&gt;=18,AVERAGE(INDEX(Hourly!$E$2:$E$10001,AF172):INDEX(Hourly!$E$2:$E$10001,AG172)),""))</f>
        <v/>
      </c>
      <c r="E172" s="27">
        <f>IF(OR(B172="",N(C172)=0),"",MIN(INDEX(Hourly!$E$2:$E$10001,AF172):INDEX(Hourly!$E$2:$E$10001,AG172)))</f>
        <v/>
      </c>
      <c r="F172" s="27">
        <f>IF(OR(B172="",N(C172)=0),"",MAX(INDEX(Hourly!$E$2:$E$10001,AF172):INDEX(Hourly!$E$2:$E$10001,AG172)))</f>
        <v/>
      </c>
      <c r="G172" s="27">
        <f>IF(E172="","",F172-E172)</f>
        <v/>
      </c>
      <c r="H172" s="27">
        <f>IF(B172="","",IF(COUNT(X172:AD172)=7,SUMPRODUCT(X172:AD172,rm_weights)/SUM(rm_weights),""))</f>
        <v/>
      </c>
      <c r="I172" s="27">
        <f>IF(B172="","",IF(trm_method="7-day approximation",H172,IF(AND(ISNUMBER(I171),ISNUMBER(D171)),(1-alpha)*D171+alpha*I171,H172)))</f>
        <v/>
      </c>
      <c r="J172" s="27">
        <f>IF(ISNUMBER(I172),0.33*IF(clamp_trm="Yes",MIN(MAX(I172,10),30),I172)+18.8,"")</f>
        <v/>
      </c>
      <c r="K172" s="27">
        <f>IF(J172="","",J172+cat_offset)</f>
        <v/>
      </c>
      <c r="L172">
        <f>IF(B172="","",IF(AND(MONTH(B172)*100+DAY(B172)&gt;=season_lo,MONTH(B172)*100+DAY(B172)&lt;=season_hi),1,0))</f>
        <v/>
      </c>
      <c r="M172" s="27">
        <f>IF(N(C172)=0,IF(B172="","",0),SUM(INDEX(Hourly!$L$2:$L$10001,AF172):INDEX(Hourly!$L$2:$L$10001,AG172)))</f>
        <v/>
      </c>
      <c r="N172" s="27">
        <f>IF(N(C172)=0,IF(B172="","",0),SUM(INDEX(Hourly!$M$2:$M$10001,AF172):INDEX(Hourly!$M$2:$M$10001,AG172)))</f>
        <v/>
      </c>
      <c r="O172" s="27">
        <f>IF(N(C172)=0,IF(B172="","",0),SUM(INDEX(Hourly!$N$2:$N$10001,AF172):INDEX(Hourly!$N$2:$N$10001,AG172)))</f>
        <v/>
      </c>
      <c r="P172" s="27">
        <f>IF(N(C172)=0,IF(B172="","",0),SUM(INDEX(Hourly!$P$2:$P$10001,AF172):INDEX(Hourly!$P$2:$P$10001,AG172)))</f>
        <v/>
      </c>
      <c r="Q172">
        <f>IF(L172=1,IF(M172&gt;event_min,1,0),0)</f>
        <v/>
      </c>
      <c r="R172">
        <f>IF(Q172=1,N(R171)+1,0)</f>
        <v/>
      </c>
      <c r="S172" s="27">
        <f>IF(Q172=1,N(S171)+M172,0)</f>
        <v/>
      </c>
      <c r="T172">
        <f>IF(R172=1,1,0)</f>
        <v/>
      </c>
      <c r="U172">
        <f>IF(AND(L172=1,ISNUMBER(F172)),IF(F172&gt;=hot_thr,1,0),0)</f>
        <v/>
      </c>
      <c r="V172">
        <f>IF(AND(L172=1,ISNUMBER(E172)),IF(E172&gt;=night_thr,1,0),0)</f>
        <v/>
      </c>
      <c r="X172" s="27">
        <f>IF(B172="","",IF(A172-1&gt;=1,INDEX($D$2:$D$421,A172-1),IF(cyclic="Yes",INDEX($D$2:$D$421,A172-1+n_days),"")))</f>
        <v/>
      </c>
      <c r="Y172" s="27">
        <f>IF(B172="","",IF(A172-2&gt;=1,INDEX($D$2:$D$421,A172-2),IF(cyclic="Yes",INDEX($D$2:$D$421,A172-2+n_days),"")))</f>
        <v/>
      </c>
      <c r="Z172" s="27">
        <f>IF(B172="","",IF(A172-3&gt;=1,INDEX($D$2:$D$421,A172-3),IF(cyclic="Yes",INDEX($D$2:$D$421,A172-3+n_days),"")))</f>
        <v/>
      </c>
      <c r="AA172" s="27">
        <f>IF(B172="","",IF(A172-4&gt;=1,INDEX($D$2:$D$421,A172-4),IF(cyclic="Yes",INDEX($D$2:$D$421,A172-4+n_days),"")))</f>
        <v/>
      </c>
      <c r="AB172" s="27">
        <f>IF(B172="","",IF(A172-5&gt;=1,INDEX($D$2:$D$421,A172-5),IF(cyclic="Yes",INDEX($D$2:$D$421,A172-5+n_days),"")))</f>
        <v/>
      </c>
      <c r="AC172" s="27">
        <f>IF(B172="","",IF(A172-6&gt;=1,INDEX($D$2:$D$421,A172-6),IF(cyclic="Yes",INDEX($D$2:$D$421,A172-6+n_days),"")))</f>
        <v/>
      </c>
      <c r="AD172" s="27">
        <f>IF(B172="","",IF(A172-7&gt;=1,INDEX($D$2:$D$421,A172-7),IF(cyclic="Yes",INDEX($D$2:$D$421,A172-7+n_days),"")))</f>
        <v/>
      </c>
      <c r="AF172">
        <f>IF(B172="","",IFERROR(MATCH(B172-0.5,INDEX(Hourly!$G$2:$G$10001,1):INDEX(Hourly!$G$2:$G$10001,n_rows),1),0)+1)</f>
        <v/>
      </c>
      <c r="AG172">
        <f>IF(B172="","",IFERROR(MATCH(B172,INDEX(Hourly!$G$2:$G$10001,1):INDEX(Hourly!$G$2:$G$10001,n_rows),1),0))</f>
        <v/>
      </c>
    </row>
    <row r="173">
      <c r="A173" t="n">
        <v>172</v>
      </c>
      <c r="B173" s="26">
        <f>IF(A173&lt;=n_days,first_day+A173-1,"")</f>
        <v/>
      </c>
      <c r="C173">
        <f>IF(B173="","",MAX(0,AG173-AF173+1))</f>
        <v/>
      </c>
      <c r="D173" s="27">
        <f>IF(B173="","",IF(C173&gt;=18,AVERAGE(INDEX(Hourly!$E$2:$E$10001,AF173):INDEX(Hourly!$E$2:$E$10001,AG173)),""))</f>
        <v/>
      </c>
      <c r="E173" s="27">
        <f>IF(OR(B173="",N(C173)=0),"",MIN(INDEX(Hourly!$E$2:$E$10001,AF173):INDEX(Hourly!$E$2:$E$10001,AG173)))</f>
        <v/>
      </c>
      <c r="F173" s="27">
        <f>IF(OR(B173="",N(C173)=0),"",MAX(INDEX(Hourly!$E$2:$E$10001,AF173):INDEX(Hourly!$E$2:$E$10001,AG173)))</f>
        <v/>
      </c>
      <c r="G173" s="27">
        <f>IF(E173="","",F173-E173)</f>
        <v/>
      </c>
      <c r="H173" s="27">
        <f>IF(B173="","",IF(COUNT(X173:AD173)=7,SUMPRODUCT(X173:AD173,rm_weights)/SUM(rm_weights),""))</f>
        <v/>
      </c>
      <c r="I173" s="27">
        <f>IF(B173="","",IF(trm_method="7-day approximation",H173,IF(AND(ISNUMBER(I172),ISNUMBER(D172)),(1-alpha)*D172+alpha*I172,H173)))</f>
        <v/>
      </c>
      <c r="J173" s="27">
        <f>IF(ISNUMBER(I173),0.33*IF(clamp_trm="Yes",MIN(MAX(I173,10),30),I173)+18.8,"")</f>
        <v/>
      </c>
      <c r="K173" s="27">
        <f>IF(J173="","",J173+cat_offset)</f>
        <v/>
      </c>
      <c r="L173">
        <f>IF(B173="","",IF(AND(MONTH(B173)*100+DAY(B173)&gt;=season_lo,MONTH(B173)*100+DAY(B173)&lt;=season_hi),1,0))</f>
        <v/>
      </c>
      <c r="M173" s="27">
        <f>IF(N(C173)=0,IF(B173="","",0),SUM(INDEX(Hourly!$L$2:$L$10001,AF173):INDEX(Hourly!$L$2:$L$10001,AG173)))</f>
        <v/>
      </c>
      <c r="N173" s="27">
        <f>IF(N(C173)=0,IF(B173="","",0),SUM(INDEX(Hourly!$M$2:$M$10001,AF173):INDEX(Hourly!$M$2:$M$10001,AG173)))</f>
        <v/>
      </c>
      <c r="O173" s="27">
        <f>IF(N(C173)=0,IF(B173="","",0),SUM(INDEX(Hourly!$N$2:$N$10001,AF173):INDEX(Hourly!$N$2:$N$10001,AG173)))</f>
        <v/>
      </c>
      <c r="P173" s="27">
        <f>IF(N(C173)=0,IF(B173="","",0),SUM(INDEX(Hourly!$P$2:$P$10001,AF173):INDEX(Hourly!$P$2:$P$10001,AG173)))</f>
        <v/>
      </c>
      <c r="Q173">
        <f>IF(L173=1,IF(M173&gt;event_min,1,0),0)</f>
        <v/>
      </c>
      <c r="R173">
        <f>IF(Q173=1,N(R172)+1,0)</f>
        <v/>
      </c>
      <c r="S173" s="27">
        <f>IF(Q173=1,N(S172)+M173,0)</f>
        <v/>
      </c>
      <c r="T173">
        <f>IF(R173=1,1,0)</f>
        <v/>
      </c>
      <c r="U173">
        <f>IF(AND(L173=1,ISNUMBER(F173)),IF(F173&gt;=hot_thr,1,0),0)</f>
        <v/>
      </c>
      <c r="V173">
        <f>IF(AND(L173=1,ISNUMBER(E173)),IF(E173&gt;=night_thr,1,0),0)</f>
        <v/>
      </c>
      <c r="X173" s="27">
        <f>IF(B173="","",IF(A173-1&gt;=1,INDEX($D$2:$D$421,A173-1),IF(cyclic="Yes",INDEX($D$2:$D$421,A173-1+n_days),"")))</f>
        <v/>
      </c>
      <c r="Y173" s="27">
        <f>IF(B173="","",IF(A173-2&gt;=1,INDEX($D$2:$D$421,A173-2),IF(cyclic="Yes",INDEX($D$2:$D$421,A173-2+n_days),"")))</f>
        <v/>
      </c>
      <c r="Z173" s="27">
        <f>IF(B173="","",IF(A173-3&gt;=1,INDEX($D$2:$D$421,A173-3),IF(cyclic="Yes",INDEX($D$2:$D$421,A173-3+n_days),"")))</f>
        <v/>
      </c>
      <c r="AA173" s="27">
        <f>IF(B173="","",IF(A173-4&gt;=1,INDEX($D$2:$D$421,A173-4),IF(cyclic="Yes",INDEX($D$2:$D$421,A173-4+n_days),"")))</f>
        <v/>
      </c>
      <c r="AB173" s="27">
        <f>IF(B173="","",IF(A173-5&gt;=1,INDEX($D$2:$D$421,A173-5),IF(cyclic="Yes",INDEX($D$2:$D$421,A173-5+n_days),"")))</f>
        <v/>
      </c>
      <c r="AC173" s="27">
        <f>IF(B173="","",IF(A173-6&gt;=1,INDEX($D$2:$D$421,A173-6),IF(cyclic="Yes",INDEX($D$2:$D$421,A173-6+n_days),"")))</f>
        <v/>
      </c>
      <c r="AD173" s="27">
        <f>IF(B173="","",IF(A173-7&gt;=1,INDEX($D$2:$D$421,A173-7),IF(cyclic="Yes",INDEX($D$2:$D$421,A173-7+n_days),"")))</f>
        <v/>
      </c>
      <c r="AF173">
        <f>IF(B173="","",IFERROR(MATCH(B173-0.5,INDEX(Hourly!$G$2:$G$10001,1):INDEX(Hourly!$G$2:$G$10001,n_rows),1),0)+1)</f>
        <v/>
      </c>
      <c r="AG173">
        <f>IF(B173="","",IFERROR(MATCH(B173,INDEX(Hourly!$G$2:$G$10001,1):INDEX(Hourly!$G$2:$G$10001,n_rows),1),0))</f>
        <v/>
      </c>
    </row>
    <row r="174">
      <c r="A174" t="n">
        <v>173</v>
      </c>
      <c r="B174" s="26">
        <f>IF(A174&lt;=n_days,first_day+A174-1,"")</f>
        <v/>
      </c>
      <c r="C174">
        <f>IF(B174="","",MAX(0,AG174-AF174+1))</f>
        <v/>
      </c>
      <c r="D174" s="27">
        <f>IF(B174="","",IF(C174&gt;=18,AVERAGE(INDEX(Hourly!$E$2:$E$10001,AF174):INDEX(Hourly!$E$2:$E$10001,AG174)),""))</f>
        <v/>
      </c>
      <c r="E174" s="27">
        <f>IF(OR(B174="",N(C174)=0),"",MIN(INDEX(Hourly!$E$2:$E$10001,AF174):INDEX(Hourly!$E$2:$E$10001,AG174)))</f>
        <v/>
      </c>
      <c r="F174" s="27">
        <f>IF(OR(B174="",N(C174)=0),"",MAX(INDEX(Hourly!$E$2:$E$10001,AF174):INDEX(Hourly!$E$2:$E$10001,AG174)))</f>
        <v/>
      </c>
      <c r="G174" s="27">
        <f>IF(E174="","",F174-E174)</f>
        <v/>
      </c>
      <c r="H174" s="27">
        <f>IF(B174="","",IF(COUNT(X174:AD174)=7,SUMPRODUCT(X174:AD174,rm_weights)/SUM(rm_weights),""))</f>
        <v/>
      </c>
      <c r="I174" s="27">
        <f>IF(B174="","",IF(trm_method="7-day approximation",H174,IF(AND(ISNUMBER(I173),ISNUMBER(D173)),(1-alpha)*D173+alpha*I173,H174)))</f>
        <v/>
      </c>
      <c r="J174" s="27">
        <f>IF(ISNUMBER(I174),0.33*IF(clamp_trm="Yes",MIN(MAX(I174,10),30),I174)+18.8,"")</f>
        <v/>
      </c>
      <c r="K174" s="27">
        <f>IF(J174="","",J174+cat_offset)</f>
        <v/>
      </c>
      <c r="L174">
        <f>IF(B174="","",IF(AND(MONTH(B174)*100+DAY(B174)&gt;=season_lo,MONTH(B174)*100+DAY(B174)&lt;=season_hi),1,0))</f>
        <v/>
      </c>
      <c r="M174" s="27">
        <f>IF(N(C174)=0,IF(B174="","",0),SUM(INDEX(Hourly!$L$2:$L$10001,AF174):INDEX(Hourly!$L$2:$L$10001,AG174)))</f>
        <v/>
      </c>
      <c r="N174" s="27">
        <f>IF(N(C174)=0,IF(B174="","",0),SUM(INDEX(Hourly!$M$2:$M$10001,AF174):INDEX(Hourly!$M$2:$M$10001,AG174)))</f>
        <v/>
      </c>
      <c r="O174" s="27">
        <f>IF(N(C174)=0,IF(B174="","",0),SUM(INDEX(Hourly!$N$2:$N$10001,AF174):INDEX(Hourly!$N$2:$N$10001,AG174)))</f>
        <v/>
      </c>
      <c r="P174" s="27">
        <f>IF(N(C174)=0,IF(B174="","",0),SUM(INDEX(Hourly!$P$2:$P$10001,AF174):INDEX(Hourly!$P$2:$P$10001,AG174)))</f>
        <v/>
      </c>
      <c r="Q174">
        <f>IF(L174=1,IF(M174&gt;event_min,1,0),0)</f>
        <v/>
      </c>
      <c r="R174">
        <f>IF(Q174=1,N(R173)+1,0)</f>
        <v/>
      </c>
      <c r="S174" s="27">
        <f>IF(Q174=1,N(S173)+M174,0)</f>
        <v/>
      </c>
      <c r="T174">
        <f>IF(R174=1,1,0)</f>
        <v/>
      </c>
      <c r="U174">
        <f>IF(AND(L174=1,ISNUMBER(F174)),IF(F174&gt;=hot_thr,1,0),0)</f>
        <v/>
      </c>
      <c r="V174">
        <f>IF(AND(L174=1,ISNUMBER(E174)),IF(E174&gt;=night_thr,1,0),0)</f>
        <v/>
      </c>
      <c r="X174" s="27">
        <f>IF(B174="","",IF(A174-1&gt;=1,INDEX($D$2:$D$421,A174-1),IF(cyclic="Yes",INDEX($D$2:$D$421,A174-1+n_days),"")))</f>
        <v/>
      </c>
      <c r="Y174" s="27">
        <f>IF(B174="","",IF(A174-2&gt;=1,INDEX($D$2:$D$421,A174-2),IF(cyclic="Yes",INDEX($D$2:$D$421,A174-2+n_days),"")))</f>
        <v/>
      </c>
      <c r="Z174" s="27">
        <f>IF(B174="","",IF(A174-3&gt;=1,INDEX($D$2:$D$421,A174-3),IF(cyclic="Yes",INDEX($D$2:$D$421,A174-3+n_days),"")))</f>
        <v/>
      </c>
      <c r="AA174" s="27">
        <f>IF(B174="","",IF(A174-4&gt;=1,INDEX($D$2:$D$421,A174-4),IF(cyclic="Yes",INDEX($D$2:$D$421,A174-4+n_days),"")))</f>
        <v/>
      </c>
      <c r="AB174" s="27">
        <f>IF(B174="","",IF(A174-5&gt;=1,INDEX($D$2:$D$421,A174-5),IF(cyclic="Yes",INDEX($D$2:$D$421,A174-5+n_days),"")))</f>
        <v/>
      </c>
      <c r="AC174" s="27">
        <f>IF(B174="","",IF(A174-6&gt;=1,INDEX($D$2:$D$421,A174-6),IF(cyclic="Yes",INDEX($D$2:$D$421,A174-6+n_days),"")))</f>
        <v/>
      </c>
      <c r="AD174" s="27">
        <f>IF(B174="","",IF(A174-7&gt;=1,INDEX($D$2:$D$421,A174-7),IF(cyclic="Yes",INDEX($D$2:$D$421,A174-7+n_days),"")))</f>
        <v/>
      </c>
      <c r="AF174">
        <f>IF(B174="","",IFERROR(MATCH(B174-0.5,INDEX(Hourly!$G$2:$G$10001,1):INDEX(Hourly!$G$2:$G$10001,n_rows),1),0)+1)</f>
        <v/>
      </c>
      <c r="AG174">
        <f>IF(B174="","",IFERROR(MATCH(B174,INDEX(Hourly!$G$2:$G$10001,1):INDEX(Hourly!$G$2:$G$10001,n_rows),1),0))</f>
        <v/>
      </c>
    </row>
    <row r="175">
      <c r="A175" t="n">
        <v>174</v>
      </c>
      <c r="B175" s="26">
        <f>IF(A175&lt;=n_days,first_day+A175-1,"")</f>
        <v/>
      </c>
      <c r="C175">
        <f>IF(B175="","",MAX(0,AG175-AF175+1))</f>
        <v/>
      </c>
      <c r="D175" s="27">
        <f>IF(B175="","",IF(C175&gt;=18,AVERAGE(INDEX(Hourly!$E$2:$E$10001,AF175):INDEX(Hourly!$E$2:$E$10001,AG175)),""))</f>
        <v/>
      </c>
      <c r="E175" s="27">
        <f>IF(OR(B175="",N(C175)=0),"",MIN(INDEX(Hourly!$E$2:$E$10001,AF175):INDEX(Hourly!$E$2:$E$10001,AG175)))</f>
        <v/>
      </c>
      <c r="F175" s="27">
        <f>IF(OR(B175="",N(C175)=0),"",MAX(INDEX(Hourly!$E$2:$E$10001,AF175):INDEX(Hourly!$E$2:$E$10001,AG175)))</f>
        <v/>
      </c>
      <c r="G175" s="27">
        <f>IF(E175="","",F175-E175)</f>
        <v/>
      </c>
      <c r="H175" s="27">
        <f>IF(B175="","",IF(COUNT(X175:AD175)=7,SUMPRODUCT(X175:AD175,rm_weights)/SUM(rm_weights),""))</f>
        <v/>
      </c>
      <c r="I175" s="27">
        <f>IF(B175="","",IF(trm_method="7-day approximation",H175,IF(AND(ISNUMBER(I174),ISNUMBER(D174)),(1-alpha)*D174+alpha*I174,H175)))</f>
        <v/>
      </c>
      <c r="J175" s="27">
        <f>IF(ISNUMBER(I175),0.33*IF(clamp_trm="Yes",MIN(MAX(I175,10),30),I175)+18.8,"")</f>
        <v/>
      </c>
      <c r="K175" s="27">
        <f>IF(J175="","",J175+cat_offset)</f>
        <v/>
      </c>
      <c r="L175">
        <f>IF(B175="","",IF(AND(MONTH(B175)*100+DAY(B175)&gt;=season_lo,MONTH(B175)*100+DAY(B175)&lt;=season_hi),1,0))</f>
        <v/>
      </c>
      <c r="M175" s="27">
        <f>IF(N(C175)=0,IF(B175="","",0),SUM(INDEX(Hourly!$L$2:$L$10001,AF175):INDEX(Hourly!$L$2:$L$10001,AG175)))</f>
        <v/>
      </c>
      <c r="N175" s="27">
        <f>IF(N(C175)=0,IF(B175="","",0),SUM(INDEX(Hourly!$M$2:$M$10001,AF175):INDEX(Hourly!$M$2:$M$10001,AG175)))</f>
        <v/>
      </c>
      <c r="O175" s="27">
        <f>IF(N(C175)=0,IF(B175="","",0),SUM(INDEX(Hourly!$N$2:$N$10001,AF175):INDEX(Hourly!$N$2:$N$10001,AG175)))</f>
        <v/>
      </c>
      <c r="P175" s="27">
        <f>IF(N(C175)=0,IF(B175="","",0),SUM(INDEX(Hourly!$P$2:$P$10001,AF175):INDEX(Hourly!$P$2:$P$10001,AG175)))</f>
        <v/>
      </c>
      <c r="Q175">
        <f>IF(L175=1,IF(M175&gt;event_min,1,0),0)</f>
        <v/>
      </c>
      <c r="R175">
        <f>IF(Q175=1,N(R174)+1,0)</f>
        <v/>
      </c>
      <c r="S175" s="27">
        <f>IF(Q175=1,N(S174)+M175,0)</f>
        <v/>
      </c>
      <c r="T175">
        <f>IF(R175=1,1,0)</f>
        <v/>
      </c>
      <c r="U175">
        <f>IF(AND(L175=1,ISNUMBER(F175)),IF(F175&gt;=hot_thr,1,0),0)</f>
        <v/>
      </c>
      <c r="V175">
        <f>IF(AND(L175=1,ISNUMBER(E175)),IF(E175&gt;=night_thr,1,0),0)</f>
        <v/>
      </c>
      <c r="X175" s="27">
        <f>IF(B175="","",IF(A175-1&gt;=1,INDEX($D$2:$D$421,A175-1),IF(cyclic="Yes",INDEX($D$2:$D$421,A175-1+n_days),"")))</f>
        <v/>
      </c>
      <c r="Y175" s="27">
        <f>IF(B175="","",IF(A175-2&gt;=1,INDEX($D$2:$D$421,A175-2),IF(cyclic="Yes",INDEX($D$2:$D$421,A175-2+n_days),"")))</f>
        <v/>
      </c>
      <c r="Z175" s="27">
        <f>IF(B175="","",IF(A175-3&gt;=1,INDEX($D$2:$D$421,A175-3),IF(cyclic="Yes",INDEX($D$2:$D$421,A175-3+n_days),"")))</f>
        <v/>
      </c>
      <c r="AA175" s="27">
        <f>IF(B175="","",IF(A175-4&gt;=1,INDEX($D$2:$D$421,A175-4),IF(cyclic="Yes",INDEX($D$2:$D$421,A175-4+n_days),"")))</f>
        <v/>
      </c>
      <c r="AB175" s="27">
        <f>IF(B175="","",IF(A175-5&gt;=1,INDEX($D$2:$D$421,A175-5),IF(cyclic="Yes",INDEX($D$2:$D$421,A175-5+n_days),"")))</f>
        <v/>
      </c>
      <c r="AC175" s="27">
        <f>IF(B175="","",IF(A175-6&gt;=1,INDEX($D$2:$D$421,A175-6),IF(cyclic="Yes",INDEX($D$2:$D$421,A175-6+n_days),"")))</f>
        <v/>
      </c>
      <c r="AD175" s="27">
        <f>IF(B175="","",IF(A175-7&gt;=1,INDEX($D$2:$D$421,A175-7),IF(cyclic="Yes",INDEX($D$2:$D$421,A175-7+n_days),"")))</f>
        <v/>
      </c>
      <c r="AF175">
        <f>IF(B175="","",IFERROR(MATCH(B175-0.5,INDEX(Hourly!$G$2:$G$10001,1):INDEX(Hourly!$G$2:$G$10001,n_rows),1),0)+1)</f>
        <v/>
      </c>
      <c r="AG175">
        <f>IF(B175="","",IFERROR(MATCH(B175,INDEX(Hourly!$G$2:$G$10001,1):INDEX(Hourly!$G$2:$G$10001,n_rows),1),0))</f>
        <v/>
      </c>
    </row>
    <row r="176">
      <c r="A176" t="n">
        <v>175</v>
      </c>
      <c r="B176" s="26">
        <f>IF(A176&lt;=n_days,first_day+A176-1,"")</f>
        <v/>
      </c>
      <c r="C176">
        <f>IF(B176="","",MAX(0,AG176-AF176+1))</f>
        <v/>
      </c>
      <c r="D176" s="27">
        <f>IF(B176="","",IF(C176&gt;=18,AVERAGE(INDEX(Hourly!$E$2:$E$10001,AF176):INDEX(Hourly!$E$2:$E$10001,AG176)),""))</f>
        <v/>
      </c>
      <c r="E176" s="27">
        <f>IF(OR(B176="",N(C176)=0),"",MIN(INDEX(Hourly!$E$2:$E$10001,AF176):INDEX(Hourly!$E$2:$E$10001,AG176)))</f>
        <v/>
      </c>
      <c r="F176" s="27">
        <f>IF(OR(B176="",N(C176)=0),"",MAX(INDEX(Hourly!$E$2:$E$10001,AF176):INDEX(Hourly!$E$2:$E$10001,AG176)))</f>
        <v/>
      </c>
      <c r="G176" s="27">
        <f>IF(E176="","",F176-E176)</f>
        <v/>
      </c>
      <c r="H176" s="27">
        <f>IF(B176="","",IF(COUNT(X176:AD176)=7,SUMPRODUCT(X176:AD176,rm_weights)/SUM(rm_weights),""))</f>
        <v/>
      </c>
      <c r="I176" s="27">
        <f>IF(B176="","",IF(trm_method="7-day approximation",H176,IF(AND(ISNUMBER(I175),ISNUMBER(D175)),(1-alpha)*D175+alpha*I175,H176)))</f>
        <v/>
      </c>
      <c r="J176" s="27">
        <f>IF(ISNUMBER(I176),0.33*IF(clamp_trm="Yes",MIN(MAX(I176,10),30),I176)+18.8,"")</f>
        <v/>
      </c>
      <c r="K176" s="27">
        <f>IF(J176="","",J176+cat_offset)</f>
        <v/>
      </c>
      <c r="L176">
        <f>IF(B176="","",IF(AND(MONTH(B176)*100+DAY(B176)&gt;=season_lo,MONTH(B176)*100+DAY(B176)&lt;=season_hi),1,0))</f>
        <v/>
      </c>
      <c r="M176" s="27">
        <f>IF(N(C176)=0,IF(B176="","",0),SUM(INDEX(Hourly!$L$2:$L$10001,AF176):INDEX(Hourly!$L$2:$L$10001,AG176)))</f>
        <v/>
      </c>
      <c r="N176" s="27">
        <f>IF(N(C176)=0,IF(B176="","",0),SUM(INDEX(Hourly!$M$2:$M$10001,AF176):INDEX(Hourly!$M$2:$M$10001,AG176)))</f>
        <v/>
      </c>
      <c r="O176" s="27">
        <f>IF(N(C176)=0,IF(B176="","",0),SUM(INDEX(Hourly!$N$2:$N$10001,AF176):INDEX(Hourly!$N$2:$N$10001,AG176)))</f>
        <v/>
      </c>
      <c r="P176" s="27">
        <f>IF(N(C176)=0,IF(B176="","",0),SUM(INDEX(Hourly!$P$2:$P$10001,AF176):INDEX(Hourly!$P$2:$P$10001,AG176)))</f>
        <v/>
      </c>
      <c r="Q176">
        <f>IF(L176=1,IF(M176&gt;event_min,1,0),0)</f>
        <v/>
      </c>
      <c r="R176">
        <f>IF(Q176=1,N(R175)+1,0)</f>
        <v/>
      </c>
      <c r="S176" s="27">
        <f>IF(Q176=1,N(S175)+M176,0)</f>
        <v/>
      </c>
      <c r="T176">
        <f>IF(R176=1,1,0)</f>
        <v/>
      </c>
      <c r="U176">
        <f>IF(AND(L176=1,ISNUMBER(F176)),IF(F176&gt;=hot_thr,1,0),0)</f>
        <v/>
      </c>
      <c r="V176">
        <f>IF(AND(L176=1,ISNUMBER(E176)),IF(E176&gt;=night_thr,1,0),0)</f>
        <v/>
      </c>
      <c r="X176" s="27">
        <f>IF(B176="","",IF(A176-1&gt;=1,INDEX($D$2:$D$421,A176-1),IF(cyclic="Yes",INDEX($D$2:$D$421,A176-1+n_days),"")))</f>
        <v/>
      </c>
      <c r="Y176" s="27">
        <f>IF(B176="","",IF(A176-2&gt;=1,INDEX($D$2:$D$421,A176-2),IF(cyclic="Yes",INDEX($D$2:$D$421,A176-2+n_days),"")))</f>
        <v/>
      </c>
      <c r="Z176" s="27">
        <f>IF(B176="","",IF(A176-3&gt;=1,INDEX($D$2:$D$421,A176-3),IF(cyclic="Yes",INDEX($D$2:$D$421,A176-3+n_days),"")))</f>
        <v/>
      </c>
      <c r="AA176" s="27">
        <f>IF(B176="","",IF(A176-4&gt;=1,INDEX($D$2:$D$421,A176-4),IF(cyclic="Yes",INDEX($D$2:$D$421,A176-4+n_days),"")))</f>
        <v/>
      </c>
      <c r="AB176" s="27">
        <f>IF(B176="","",IF(A176-5&gt;=1,INDEX($D$2:$D$421,A176-5),IF(cyclic="Yes",INDEX($D$2:$D$421,A176-5+n_days),"")))</f>
        <v/>
      </c>
      <c r="AC176" s="27">
        <f>IF(B176="","",IF(A176-6&gt;=1,INDEX($D$2:$D$421,A176-6),IF(cyclic="Yes",INDEX($D$2:$D$421,A176-6+n_days),"")))</f>
        <v/>
      </c>
      <c r="AD176" s="27">
        <f>IF(B176="","",IF(A176-7&gt;=1,INDEX($D$2:$D$421,A176-7),IF(cyclic="Yes",INDEX($D$2:$D$421,A176-7+n_days),"")))</f>
        <v/>
      </c>
      <c r="AF176">
        <f>IF(B176="","",IFERROR(MATCH(B176-0.5,INDEX(Hourly!$G$2:$G$10001,1):INDEX(Hourly!$G$2:$G$10001,n_rows),1),0)+1)</f>
        <v/>
      </c>
      <c r="AG176">
        <f>IF(B176="","",IFERROR(MATCH(B176,INDEX(Hourly!$G$2:$G$10001,1):INDEX(Hourly!$G$2:$G$10001,n_rows),1),0))</f>
        <v/>
      </c>
    </row>
    <row r="177">
      <c r="A177" t="n">
        <v>176</v>
      </c>
      <c r="B177" s="26">
        <f>IF(A177&lt;=n_days,first_day+A177-1,"")</f>
        <v/>
      </c>
      <c r="C177">
        <f>IF(B177="","",MAX(0,AG177-AF177+1))</f>
        <v/>
      </c>
      <c r="D177" s="27">
        <f>IF(B177="","",IF(C177&gt;=18,AVERAGE(INDEX(Hourly!$E$2:$E$10001,AF177):INDEX(Hourly!$E$2:$E$10001,AG177)),""))</f>
        <v/>
      </c>
      <c r="E177" s="27">
        <f>IF(OR(B177="",N(C177)=0),"",MIN(INDEX(Hourly!$E$2:$E$10001,AF177):INDEX(Hourly!$E$2:$E$10001,AG177)))</f>
        <v/>
      </c>
      <c r="F177" s="27">
        <f>IF(OR(B177="",N(C177)=0),"",MAX(INDEX(Hourly!$E$2:$E$10001,AF177):INDEX(Hourly!$E$2:$E$10001,AG177)))</f>
        <v/>
      </c>
      <c r="G177" s="27">
        <f>IF(E177="","",F177-E177)</f>
        <v/>
      </c>
      <c r="H177" s="27">
        <f>IF(B177="","",IF(COUNT(X177:AD177)=7,SUMPRODUCT(X177:AD177,rm_weights)/SUM(rm_weights),""))</f>
        <v/>
      </c>
      <c r="I177" s="27">
        <f>IF(B177="","",IF(trm_method="7-day approximation",H177,IF(AND(ISNUMBER(I176),ISNUMBER(D176)),(1-alpha)*D176+alpha*I176,H177)))</f>
        <v/>
      </c>
      <c r="J177" s="27">
        <f>IF(ISNUMBER(I177),0.33*IF(clamp_trm="Yes",MIN(MAX(I177,10),30),I177)+18.8,"")</f>
        <v/>
      </c>
      <c r="K177" s="27">
        <f>IF(J177="","",J177+cat_offset)</f>
        <v/>
      </c>
      <c r="L177">
        <f>IF(B177="","",IF(AND(MONTH(B177)*100+DAY(B177)&gt;=season_lo,MONTH(B177)*100+DAY(B177)&lt;=season_hi),1,0))</f>
        <v/>
      </c>
      <c r="M177" s="27">
        <f>IF(N(C177)=0,IF(B177="","",0),SUM(INDEX(Hourly!$L$2:$L$10001,AF177):INDEX(Hourly!$L$2:$L$10001,AG177)))</f>
        <v/>
      </c>
      <c r="N177" s="27">
        <f>IF(N(C177)=0,IF(B177="","",0),SUM(INDEX(Hourly!$M$2:$M$10001,AF177):INDEX(Hourly!$M$2:$M$10001,AG177)))</f>
        <v/>
      </c>
      <c r="O177" s="27">
        <f>IF(N(C177)=0,IF(B177="","",0),SUM(INDEX(Hourly!$N$2:$N$10001,AF177):INDEX(Hourly!$N$2:$N$10001,AG177)))</f>
        <v/>
      </c>
      <c r="P177" s="27">
        <f>IF(N(C177)=0,IF(B177="","",0),SUM(INDEX(Hourly!$P$2:$P$10001,AF177):INDEX(Hourly!$P$2:$P$10001,AG177)))</f>
        <v/>
      </c>
      <c r="Q177">
        <f>IF(L177=1,IF(M177&gt;event_min,1,0),0)</f>
        <v/>
      </c>
      <c r="R177">
        <f>IF(Q177=1,N(R176)+1,0)</f>
        <v/>
      </c>
      <c r="S177" s="27">
        <f>IF(Q177=1,N(S176)+M177,0)</f>
        <v/>
      </c>
      <c r="T177">
        <f>IF(R177=1,1,0)</f>
        <v/>
      </c>
      <c r="U177">
        <f>IF(AND(L177=1,ISNUMBER(F177)),IF(F177&gt;=hot_thr,1,0),0)</f>
        <v/>
      </c>
      <c r="V177">
        <f>IF(AND(L177=1,ISNUMBER(E177)),IF(E177&gt;=night_thr,1,0),0)</f>
        <v/>
      </c>
      <c r="X177" s="27">
        <f>IF(B177="","",IF(A177-1&gt;=1,INDEX($D$2:$D$421,A177-1),IF(cyclic="Yes",INDEX($D$2:$D$421,A177-1+n_days),"")))</f>
        <v/>
      </c>
      <c r="Y177" s="27">
        <f>IF(B177="","",IF(A177-2&gt;=1,INDEX($D$2:$D$421,A177-2),IF(cyclic="Yes",INDEX($D$2:$D$421,A177-2+n_days),"")))</f>
        <v/>
      </c>
      <c r="Z177" s="27">
        <f>IF(B177="","",IF(A177-3&gt;=1,INDEX($D$2:$D$421,A177-3),IF(cyclic="Yes",INDEX($D$2:$D$421,A177-3+n_days),"")))</f>
        <v/>
      </c>
      <c r="AA177" s="27">
        <f>IF(B177="","",IF(A177-4&gt;=1,INDEX($D$2:$D$421,A177-4),IF(cyclic="Yes",INDEX($D$2:$D$421,A177-4+n_days),"")))</f>
        <v/>
      </c>
      <c r="AB177" s="27">
        <f>IF(B177="","",IF(A177-5&gt;=1,INDEX($D$2:$D$421,A177-5),IF(cyclic="Yes",INDEX($D$2:$D$421,A177-5+n_days),"")))</f>
        <v/>
      </c>
      <c r="AC177" s="27">
        <f>IF(B177="","",IF(A177-6&gt;=1,INDEX($D$2:$D$421,A177-6),IF(cyclic="Yes",INDEX($D$2:$D$421,A177-6+n_days),"")))</f>
        <v/>
      </c>
      <c r="AD177" s="27">
        <f>IF(B177="","",IF(A177-7&gt;=1,INDEX($D$2:$D$421,A177-7),IF(cyclic="Yes",INDEX($D$2:$D$421,A177-7+n_days),"")))</f>
        <v/>
      </c>
      <c r="AF177">
        <f>IF(B177="","",IFERROR(MATCH(B177-0.5,INDEX(Hourly!$G$2:$G$10001,1):INDEX(Hourly!$G$2:$G$10001,n_rows),1),0)+1)</f>
        <v/>
      </c>
      <c r="AG177">
        <f>IF(B177="","",IFERROR(MATCH(B177,INDEX(Hourly!$G$2:$G$10001,1):INDEX(Hourly!$G$2:$G$10001,n_rows),1),0))</f>
        <v/>
      </c>
    </row>
    <row r="178">
      <c r="A178" t="n">
        <v>177</v>
      </c>
      <c r="B178" s="26">
        <f>IF(A178&lt;=n_days,first_day+A178-1,"")</f>
        <v/>
      </c>
      <c r="C178">
        <f>IF(B178="","",MAX(0,AG178-AF178+1))</f>
        <v/>
      </c>
      <c r="D178" s="27">
        <f>IF(B178="","",IF(C178&gt;=18,AVERAGE(INDEX(Hourly!$E$2:$E$10001,AF178):INDEX(Hourly!$E$2:$E$10001,AG178)),""))</f>
        <v/>
      </c>
      <c r="E178" s="27">
        <f>IF(OR(B178="",N(C178)=0),"",MIN(INDEX(Hourly!$E$2:$E$10001,AF178):INDEX(Hourly!$E$2:$E$10001,AG178)))</f>
        <v/>
      </c>
      <c r="F178" s="27">
        <f>IF(OR(B178="",N(C178)=0),"",MAX(INDEX(Hourly!$E$2:$E$10001,AF178):INDEX(Hourly!$E$2:$E$10001,AG178)))</f>
        <v/>
      </c>
      <c r="G178" s="27">
        <f>IF(E178="","",F178-E178)</f>
        <v/>
      </c>
      <c r="H178" s="27">
        <f>IF(B178="","",IF(COUNT(X178:AD178)=7,SUMPRODUCT(X178:AD178,rm_weights)/SUM(rm_weights),""))</f>
        <v/>
      </c>
      <c r="I178" s="27">
        <f>IF(B178="","",IF(trm_method="7-day approximation",H178,IF(AND(ISNUMBER(I177),ISNUMBER(D177)),(1-alpha)*D177+alpha*I177,H178)))</f>
        <v/>
      </c>
      <c r="J178" s="27">
        <f>IF(ISNUMBER(I178),0.33*IF(clamp_trm="Yes",MIN(MAX(I178,10),30),I178)+18.8,"")</f>
        <v/>
      </c>
      <c r="K178" s="27">
        <f>IF(J178="","",J178+cat_offset)</f>
        <v/>
      </c>
      <c r="L178">
        <f>IF(B178="","",IF(AND(MONTH(B178)*100+DAY(B178)&gt;=season_lo,MONTH(B178)*100+DAY(B178)&lt;=season_hi),1,0))</f>
        <v/>
      </c>
      <c r="M178" s="27">
        <f>IF(N(C178)=0,IF(B178="","",0),SUM(INDEX(Hourly!$L$2:$L$10001,AF178):INDEX(Hourly!$L$2:$L$10001,AG178)))</f>
        <v/>
      </c>
      <c r="N178" s="27">
        <f>IF(N(C178)=0,IF(B178="","",0),SUM(INDEX(Hourly!$M$2:$M$10001,AF178):INDEX(Hourly!$M$2:$M$10001,AG178)))</f>
        <v/>
      </c>
      <c r="O178" s="27">
        <f>IF(N(C178)=0,IF(B178="","",0),SUM(INDEX(Hourly!$N$2:$N$10001,AF178):INDEX(Hourly!$N$2:$N$10001,AG178)))</f>
        <v/>
      </c>
      <c r="P178" s="27">
        <f>IF(N(C178)=0,IF(B178="","",0),SUM(INDEX(Hourly!$P$2:$P$10001,AF178):INDEX(Hourly!$P$2:$P$10001,AG178)))</f>
        <v/>
      </c>
      <c r="Q178">
        <f>IF(L178=1,IF(M178&gt;event_min,1,0),0)</f>
        <v/>
      </c>
      <c r="R178">
        <f>IF(Q178=1,N(R177)+1,0)</f>
        <v/>
      </c>
      <c r="S178" s="27">
        <f>IF(Q178=1,N(S177)+M178,0)</f>
        <v/>
      </c>
      <c r="T178">
        <f>IF(R178=1,1,0)</f>
        <v/>
      </c>
      <c r="U178">
        <f>IF(AND(L178=1,ISNUMBER(F178)),IF(F178&gt;=hot_thr,1,0),0)</f>
        <v/>
      </c>
      <c r="V178">
        <f>IF(AND(L178=1,ISNUMBER(E178)),IF(E178&gt;=night_thr,1,0),0)</f>
        <v/>
      </c>
      <c r="X178" s="27">
        <f>IF(B178="","",IF(A178-1&gt;=1,INDEX($D$2:$D$421,A178-1),IF(cyclic="Yes",INDEX($D$2:$D$421,A178-1+n_days),"")))</f>
        <v/>
      </c>
      <c r="Y178" s="27">
        <f>IF(B178="","",IF(A178-2&gt;=1,INDEX($D$2:$D$421,A178-2),IF(cyclic="Yes",INDEX($D$2:$D$421,A178-2+n_days),"")))</f>
        <v/>
      </c>
      <c r="Z178" s="27">
        <f>IF(B178="","",IF(A178-3&gt;=1,INDEX($D$2:$D$421,A178-3),IF(cyclic="Yes",INDEX($D$2:$D$421,A178-3+n_days),"")))</f>
        <v/>
      </c>
      <c r="AA178" s="27">
        <f>IF(B178="","",IF(A178-4&gt;=1,INDEX($D$2:$D$421,A178-4),IF(cyclic="Yes",INDEX($D$2:$D$421,A178-4+n_days),"")))</f>
        <v/>
      </c>
      <c r="AB178" s="27">
        <f>IF(B178="","",IF(A178-5&gt;=1,INDEX($D$2:$D$421,A178-5),IF(cyclic="Yes",INDEX($D$2:$D$421,A178-5+n_days),"")))</f>
        <v/>
      </c>
      <c r="AC178" s="27">
        <f>IF(B178="","",IF(A178-6&gt;=1,INDEX($D$2:$D$421,A178-6),IF(cyclic="Yes",INDEX($D$2:$D$421,A178-6+n_days),"")))</f>
        <v/>
      </c>
      <c r="AD178" s="27">
        <f>IF(B178="","",IF(A178-7&gt;=1,INDEX($D$2:$D$421,A178-7),IF(cyclic="Yes",INDEX($D$2:$D$421,A178-7+n_days),"")))</f>
        <v/>
      </c>
      <c r="AF178">
        <f>IF(B178="","",IFERROR(MATCH(B178-0.5,INDEX(Hourly!$G$2:$G$10001,1):INDEX(Hourly!$G$2:$G$10001,n_rows),1),0)+1)</f>
        <v/>
      </c>
      <c r="AG178">
        <f>IF(B178="","",IFERROR(MATCH(B178,INDEX(Hourly!$G$2:$G$10001,1):INDEX(Hourly!$G$2:$G$10001,n_rows),1),0))</f>
        <v/>
      </c>
    </row>
    <row r="179">
      <c r="A179" t="n">
        <v>178</v>
      </c>
      <c r="B179" s="26">
        <f>IF(A179&lt;=n_days,first_day+A179-1,"")</f>
        <v/>
      </c>
      <c r="C179">
        <f>IF(B179="","",MAX(0,AG179-AF179+1))</f>
        <v/>
      </c>
      <c r="D179" s="27">
        <f>IF(B179="","",IF(C179&gt;=18,AVERAGE(INDEX(Hourly!$E$2:$E$10001,AF179):INDEX(Hourly!$E$2:$E$10001,AG179)),""))</f>
        <v/>
      </c>
      <c r="E179" s="27">
        <f>IF(OR(B179="",N(C179)=0),"",MIN(INDEX(Hourly!$E$2:$E$10001,AF179):INDEX(Hourly!$E$2:$E$10001,AG179)))</f>
        <v/>
      </c>
      <c r="F179" s="27">
        <f>IF(OR(B179="",N(C179)=0),"",MAX(INDEX(Hourly!$E$2:$E$10001,AF179):INDEX(Hourly!$E$2:$E$10001,AG179)))</f>
        <v/>
      </c>
      <c r="G179" s="27">
        <f>IF(E179="","",F179-E179)</f>
        <v/>
      </c>
      <c r="H179" s="27">
        <f>IF(B179="","",IF(COUNT(X179:AD179)=7,SUMPRODUCT(X179:AD179,rm_weights)/SUM(rm_weights),""))</f>
        <v/>
      </c>
      <c r="I179" s="27">
        <f>IF(B179="","",IF(trm_method="7-day approximation",H179,IF(AND(ISNUMBER(I178),ISNUMBER(D178)),(1-alpha)*D178+alpha*I178,H179)))</f>
        <v/>
      </c>
      <c r="J179" s="27">
        <f>IF(ISNUMBER(I179),0.33*IF(clamp_trm="Yes",MIN(MAX(I179,10),30),I179)+18.8,"")</f>
        <v/>
      </c>
      <c r="K179" s="27">
        <f>IF(J179="","",J179+cat_offset)</f>
        <v/>
      </c>
      <c r="L179">
        <f>IF(B179="","",IF(AND(MONTH(B179)*100+DAY(B179)&gt;=season_lo,MONTH(B179)*100+DAY(B179)&lt;=season_hi),1,0))</f>
        <v/>
      </c>
      <c r="M179" s="27">
        <f>IF(N(C179)=0,IF(B179="","",0),SUM(INDEX(Hourly!$L$2:$L$10001,AF179):INDEX(Hourly!$L$2:$L$10001,AG179)))</f>
        <v/>
      </c>
      <c r="N179" s="27">
        <f>IF(N(C179)=0,IF(B179="","",0),SUM(INDEX(Hourly!$M$2:$M$10001,AF179):INDEX(Hourly!$M$2:$M$10001,AG179)))</f>
        <v/>
      </c>
      <c r="O179" s="27">
        <f>IF(N(C179)=0,IF(B179="","",0),SUM(INDEX(Hourly!$N$2:$N$10001,AF179):INDEX(Hourly!$N$2:$N$10001,AG179)))</f>
        <v/>
      </c>
      <c r="P179" s="27">
        <f>IF(N(C179)=0,IF(B179="","",0),SUM(INDEX(Hourly!$P$2:$P$10001,AF179):INDEX(Hourly!$P$2:$P$10001,AG179)))</f>
        <v/>
      </c>
      <c r="Q179">
        <f>IF(L179=1,IF(M179&gt;event_min,1,0),0)</f>
        <v/>
      </c>
      <c r="R179">
        <f>IF(Q179=1,N(R178)+1,0)</f>
        <v/>
      </c>
      <c r="S179" s="27">
        <f>IF(Q179=1,N(S178)+M179,0)</f>
        <v/>
      </c>
      <c r="T179">
        <f>IF(R179=1,1,0)</f>
        <v/>
      </c>
      <c r="U179">
        <f>IF(AND(L179=1,ISNUMBER(F179)),IF(F179&gt;=hot_thr,1,0),0)</f>
        <v/>
      </c>
      <c r="V179">
        <f>IF(AND(L179=1,ISNUMBER(E179)),IF(E179&gt;=night_thr,1,0),0)</f>
        <v/>
      </c>
      <c r="X179" s="27">
        <f>IF(B179="","",IF(A179-1&gt;=1,INDEX($D$2:$D$421,A179-1),IF(cyclic="Yes",INDEX($D$2:$D$421,A179-1+n_days),"")))</f>
        <v/>
      </c>
      <c r="Y179" s="27">
        <f>IF(B179="","",IF(A179-2&gt;=1,INDEX($D$2:$D$421,A179-2),IF(cyclic="Yes",INDEX($D$2:$D$421,A179-2+n_days),"")))</f>
        <v/>
      </c>
      <c r="Z179" s="27">
        <f>IF(B179="","",IF(A179-3&gt;=1,INDEX($D$2:$D$421,A179-3),IF(cyclic="Yes",INDEX($D$2:$D$421,A179-3+n_days),"")))</f>
        <v/>
      </c>
      <c r="AA179" s="27">
        <f>IF(B179="","",IF(A179-4&gt;=1,INDEX($D$2:$D$421,A179-4),IF(cyclic="Yes",INDEX($D$2:$D$421,A179-4+n_days),"")))</f>
        <v/>
      </c>
      <c r="AB179" s="27">
        <f>IF(B179="","",IF(A179-5&gt;=1,INDEX($D$2:$D$421,A179-5),IF(cyclic="Yes",INDEX($D$2:$D$421,A179-5+n_days),"")))</f>
        <v/>
      </c>
      <c r="AC179" s="27">
        <f>IF(B179="","",IF(A179-6&gt;=1,INDEX($D$2:$D$421,A179-6),IF(cyclic="Yes",INDEX($D$2:$D$421,A179-6+n_days),"")))</f>
        <v/>
      </c>
      <c r="AD179" s="27">
        <f>IF(B179="","",IF(A179-7&gt;=1,INDEX($D$2:$D$421,A179-7),IF(cyclic="Yes",INDEX($D$2:$D$421,A179-7+n_days),"")))</f>
        <v/>
      </c>
      <c r="AF179">
        <f>IF(B179="","",IFERROR(MATCH(B179-0.5,INDEX(Hourly!$G$2:$G$10001,1):INDEX(Hourly!$G$2:$G$10001,n_rows),1),0)+1)</f>
        <v/>
      </c>
      <c r="AG179">
        <f>IF(B179="","",IFERROR(MATCH(B179,INDEX(Hourly!$G$2:$G$10001,1):INDEX(Hourly!$G$2:$G$10001,n_rows),1),0))</f>
        <v/>
      </c>
    </row>
    <row r="180">
      <c r="A180" t="n">
        <v>179</v>
      </c>
      <c r="B180" s="26">
        <f>IF(A180&lt;=n_days,first_day+A180-1,"")</f>
        <v/>
      </c>
      <c r="C180">
        <f>IF(B180="","",MAX(0,AG180-AF180+1))</f>
        <v/>
      </c>
      <c r="D180" s="27">
        <f>IF(B180="","",IF(C180&gt;=18,AVERAGE(INDEX(Hourly!$E$2:$E$10001,AF180):INDEX(Hourly!$E$2:$E$10001,AG180)),""))</f>
        <v/>
      </c>
      <c r="E180" s="27">
        <f>IF(OR(B180="",N(C180)=0),"",MIN(INDEX(Hourly!$E$2:$E$10001,AF180):INDEX(Hourly!$E$2:$E$10001,AG180)))</f>
        <v/>
      </c>
      <c r="F180" s="27">
        <f>IF(OR(B180="",N(C180)=0),"",MAX(INDEX(Hourly!$E$2:$E$10001,AF180):INDEX(Hourly!$E$2:$E$10001,AG180)))</f>
        <v/>
      </c>
      <c r="G180" s="27">
        <f>IF(E180="","",F180-E180)</f>
        <v/>
      </c>
      <c r="H180" s="27">
        <f>IF(B180="","",IF(COUNT(X180:AD180)=7,SUMPRODUCT(X180:AD180,rm_weights)/SUM(rm_weights),""))</f>
        <v/>
      </c>
      <c r="I180" s="27">
        <f>IF(B180="","",IF(trm_method="7-day approximation",H180,IF(AND(ISNUMBER(I179),ISNUMBER(D179)),(1-alpha)*D179+alpha*I179,H180)))</f>
        <v/>
      </c>
      <c r="J180" s="27">
        <f>IF(ISNUMBER(I180),0.33*IF(clamp_trm="Yes",MIN(MAX(I180,10),30),I180)+18.8,"")</f>
        <v/>
      </c>
      <c r="K180" s="27">
        <f>IF(J180="","",J180+cat_offset)</f>
        <v/>
      </c>
      <c r="L180">
        <f>IF(B180="","",IF(AND(MONTH(B180)*100+DAY(B180)&gt;=season_lo,MONTH(B180)*100+DAY(B180)&lt;=season_hi),1,0))</f>
        <v/>
      </c>
      <c r="M180" s="27">
        <f>IF(N(C180)=0,IF(B180="","",0),SUM(INDEX(Hourly!$L$2:$L$10001,AF180):INDEX(Hourly!$L$2:$L$10001,AG180)))</f>
        <v/>
      </c>
      <c r="N180" s="27">
        <f>IF(N(C180)=0,IF(B180="","",0),SUM(INDEX(Hourly!$M$2:$M$10001,AF180):INDEX(Hourly!$M$2:$M$10001,AG180)))</f>
        <v/>
      </c>
      <c r="O180" s="27">
        <f>IF(N(C180)=0,IF(B180="","",0),SUM(INDEX(Hourly!$N$2:$N$10001,AF180):INDEX(Hourly!$N$2:$N$10001,AG180)))</f>
        <v/>
      </c>
      <c r="P180" s="27">
        <f>IF(N(C180)=0,IF(B180="","",0),SUM(INDEX(Hourly!$P$2:$P$10001,AF180):INDEX(Hourly!$P$2:$P$10001,AG180)))</f>
        <v/>
      </c>
      <c r="Q180">
        <f>IF(L180=1,IF(M180&gt;event_min,1,0),0)</f>
        <v/>
      </c>
      <c r="R180">
        <f>IF(Q180=1,N(R179)+1,0)</f>
        <v/>
      </c>
      <c r="S180" s="27">
        <f>IF(Q180=1,N(S179)+M180,0)</f>
        <v/>
      </c>
      <c r="T180">
        <f>IF(R180=1,1,0)</f>
        <v/>
      </c>
      <c r="U180">
        <f>IF(AND(L180=1,ISNUMBER(F180)),IF(F180&gt;=hot_thr,1,0),0)</f>
        <v/>
      </c>
      <c r="V180">
        <f>IF(AND(L180=1,ISNUMBER(E180)),IF(E180&gt;=night_thr,1,0),0)</f>
        <v/>
      </c>
      <c r="X180" s="27">
        <f>IF(B180="","",IF(A180-1&gt;=1,INDEX($D$2:$D$421,A180-1),IF(cyclic="Yes",INDEX($D$2:$D$421,A180-1+n_days),"")))</f>
        <v/>
      </c>
      <c r="Y180" s="27">
        <f>IF(B180="","",IF(A180-2&gt;=1,INDEX($D$2:$D$421,A180-2),IF(cyclic="Yes",INDEX($D$2:$D$421,A180-2+n_days),"")))</f>
        <v/>
      </c>
      <c r="Z180" s="27">
        <f>IF(B180="","",IF(A180-3&gt;=1,INDEX($D$2:$D$421,A180-3),IF(cyclic="Yes",INDEX($D$2:$D$421,A180-3+n_days),"")))</f>
        <v/>
      </c>
      <c r="AA180" s="27">
        <f>IF(B180="","",IF(A180-4&gt;=1,INDEX($D$2:$D$421,A180-4),IF(cyclic="Yes",INDEX($D$2:$D$421,A180-4+n_days),"")))</f>
        <v/>
      </c>
      <c r="AB180" s="27">
        <f>IF(B180="","",IF(A180-5&gt;=1,INDEX($D$2:$D$421,A180-5),IF(cyclic="Yes",INDEX($D$2:$D$421,A180-5+n_days),"")))</f>
        <v/>
      </c>
      <c r="AC180" s="27">
        <f>IF(B180="","",IF(A180-6&gt;=1,INDEX($D$2:$D$421,A180-6),IF(cyclic="Yes",INDEX($D$2:$D$421,A180-6+n_days),"")))</f>
        <v/>
      </c>
      <c r="AD180" s="27">
        <f>IF(B180="","",IF(A180-7&gt;=1,INDEX($D$2:$D$421,A180-7),IF(cyclic="Yes",INDEX($D$2:$D$421,A180-7+n_days),"")))</f>
        <v/>
      </c>
      <c r="AF180">
        <f>IF(B180="","",IFERROR(MATCH(B180-0.5,INDEX(Hourly!$G$2:$G$10001,1):INDEX(Hourly!$G$2:$G$10001,n_rows),1),0)+1)</f>
        <v/>
      </c>
      <c r="AG180">
        <f>IF(B180="","",IFERROR(MATCH(B180,INDEX(Hourly!$G$2:$G$10001,1):INDEX(Hourly!$G$2:$G$10001,n_rows),1),0))</f>
        <v/>
      </c>
    </row>
    <row r="181">
      <c r="A181" t="n">
        <v>180</v>
      </c>
      <c r="B181" s="26">
        <f>IF(A181&lt;=n_days,first_day+A181-1,"")</f>
        <v/>
      </c>
      <c r="C181">
        <f>IF(B181="","",MAX(0,AG181-AF181+1))</f>
        <v/>
      </c>
      <c r="D181" s="27">
        <f>IF(B181="","",IF(C181&gt;=18,AVERAGE(INDEX(Hourly!$E$2:$E$10001,AF181):INDEX(Hourly!$E$2:$E$10001,AG181)),""))</f>
        <v/>
      </c>
      <c r="E181" s="27">
        <f>IF(OR(B181="",N(C181)=0),"",MIN(INDEX(Hourly!$E$2:$E$10001,AF181):INDEX(Hourly!$E$2:$E$10001,AG181)))</f>
        <v/>
      </c>
      <c r="F181" s="27">
        <f>IF(OR(B181="",N(C181)=0),"",MAX(INDEX(Hourly!$E$2:$E$10001,AF181):INDEX(Hourly!$E$2:$E$10001,AG181)))</f>
        <v/>
      </c>
      <c r="G181" s="27">
        <f>IF(E181="","",F181-E181)</f>
        <v/>
      </c>
      <c r="H181" s="27">
        <f>IF(B181="","",IF(COUNT(X181:AD181)=7,SUMPRODUCT(X181:AD181,rm_weights)/SUM(rm_weights),""))</f>
        <v/>
      </c>
      <c r="I181" s="27">
        <f>IF(B181="","",IF(trm_method="7-day approximation",H181,IF(AND(ISNUMBER(I180),ISNUMBER(D180)),(1-alpha)*D180+alpha*I180,H181)))</f>
        <v/>
      </c>
      <c r="J181" s="27">
        <f>IF(ISNUMBER(I181),0.33*IF(clamp_trm="Yes",MIN(MAX(I181,10),30),I181)+18.8,"")</f>
        <v/>
      </c>
      <c r="K181" s="27">
        <f>IF(J181="","",J181+cat_offset)</f>
        <v/>
      </c>
      <c r="L181">
        <f>IF(B181="","",IF(AND(MONTH(B181)*100+DAY(B181)&gt;=season_lo,MONTH(B181)*100+DAY(B181)&lt;=season_hi),1,0))</f>
        <v/>
      </c>
      <c r="M181" s="27">
        <f>IF(N(C181)=0,IF(B181="","",0),SUM(INDEX(Hourly!$L$2:$L$10001,AF181):INDEX(Hourly!$L$2:$L$10001,AG181)))</f>
        <v/>
      </c>
      <c r="N181" s="27">
        <f>IF(N(C181)=0,IF(B181="","",0),SUM(INDEX(Hourly!$M$2:$M$10001,AF181):INDEX(Hourly!$M$2:$M$10001,AG181)))</f>
        <v/>
      </c>
      <c r="O181" s="27">
        <f>IF(N(C181)=0,IF(B181="","",0),SUM(INDEX(Hourly!$N$2:$N$10001,AF181):INDEX(Hourly!$N$2:$N$10001,AG181)))</f>
        <v/>
      </c>
      <c r="P181" s="27">
        <f>IF(N(C181)=0,IF(B181="","",0),SUM(INDEX(Hourly!$P$2:$P$10001,AF181):INDEX(Hourly!$P$2:$P$10001,AG181)))</f>
        <v/>
      </c>
      <c r="Q181">
        <f>IF(L181=1,IF(M181&gt;event_min,1,0),0)</f>
        <v/>
      </c>
      <c r="R181">
        <f>IF(Q181=1,N(R180)+1,0)</f>
        <v/>
      </c>
      <c r="S181" s="27">
        <f>IF(Q181=1,N(S180)+M181,0)</f>
        <v/>
      </c>
      <c r="T181">
        <f>IF(R181=1,1,0)</f>
        <v/>
      </c>
      <c r="U181">
        <f>IF(AND(L181=1,ISNUMBER(F181)),IF(F181&gt;=hot_thr,1,0),0)</f>
        <v/>
      </c>
      <c r="V181">
        <f>IF(AND(L181=1,ISNUMBER(E181)),IF(E181&gt;=night_thr,1,0),0)</f>
        <v/>
      </c>
      <c r="X181" s="27">
        <f>IF(B181="","",IF(A181-1&gt;=1,INDEX($D$2:$D$421,A181-1),IF(cyclic="Yes",INDEX($D$2:$D$421,A181-1+n_days),"")))</f>
        <v/>
      </c>
      <c r="Y181" s="27">
        <f>IF(B181="","",IF(A181-2&gt;=1,INDEX($D$2:$D$421,A181-2),IF(cyclic="Yes",INDEX($D$2:$D$421,A181-2+n_days),"")))</f>
        <v/>
      </c>
      <c r="Z181" s="27">
        <f>IF(B181="","",IF(A181-3&gt;=1,INDEX($D$2:$D$421,A181-3),IF(cyclic="Yes",INDEX($D$2:$D$421,A181-3+n_days),"")))</f>
        <v/>
      </c>
      <c r="AA181" s="27">
        <f>IF(B181="","",IF(A181-4&gt;=1,INDEX($D$2:$D$421,A181-4),IF(cyclic="Yes",INDEX($D$2:$D$421,A181-4+n_days),"")))</f>
        <v/>
      </c>
      <c r="AB181" s="27">
        <f>IF(B181="","",IF(A181-5&gt;=1,INDEX($D$2:$D$421,A181-5),IF(cyclic="Yes",INDEX($D$2:$D$421,A181-5+n_days),"")))</f>
        <v/>
      </c>
      <c r="AC181" s="27">
        <f>IF(B181="","",IF(A181-6&gt;=1,INDEX($D$2:$D$421,A181-6),IF(cyclic="Yes",INDEX($D$2:$D$421,A181-6+n_days),"")))</f>
        <v/>
      </c>
      <c r="AD181" s="27">
        <f>IF(B181="","",IF(A181-7&gt;=1,INDEX($D$2:$D$421,A181-7),IF(cyclic="Yes",INDEX($D$2:$D$421,A181-7+n_days),"")))</f>
        <v/>
      </c>
      <c r="AF181">
        <f>IF(B181="","",IFERROR(MATCH(B181-0.5,INDEX(Hourly!$G$2:$G$10001,1):INDEX(Hourly!$G$2:$G$10001,n_rows),1),0)+1)</f>
        <v/>
      </c>
      <c r="AG181">
        <f>IF(B181="","",IFERROR(MATCH(B181,INDEX(Hourly!$G$2:$G$10001,1):INDEX(Hourly!$G$2:$G$10001,n_rows),1),0))</f>
        <v/>
      </c>
    </row>
    <row r="182">
      <c r="A182" t="n">
        <v>181</v>
      </c>
      <c r="B182" s="26">
        <f>IF(A182&lt;=n_days,first_day+A182-1,"")</f>
        <v/>
      </c>
      <c r="C182">
        <f>IF(B182="","",MAX(0,AG182-AF182+1))</f>
        <v/>
      </c>
      <c r="D182" s="27">
        <f>IF(B182="","",IF(C182&gt;=18,AVERAGE(INDEX(Hourly!$E$2:$E$10001,AF182):INDEX(Hourly!$E$2:$E$10001,AG182)),""))</f>
        <v/>
      </c>
      <c r="E182" s="27">
        <f>IF(OR(B182="",N(C182)=0),"",MIN(INDEX(Hourly!$E$2:$E$10001,AF182):INDEX(Hourly!$E$2:$E$10001,AG182)))</f>
        <v/>
      </c>
      <c r="F182" s="27">
        <f>IF(OR(B182="",N(C182)=0),"",MAX(INDEX(Hourly!$E$2:$E$10001,AF182):INDEX(Hourly!$E$2:$E$10001,AG182)))</f>
        <v/>
      </c>
      <c r="G182" s="27">
        <f>IF(E182="","",F182-E182)</f>
        <v/>
      </c>
      <c r="H182" s="27">
        <f>IF(B182="","",IF(COUNT(X182:AD182)=7,SUMPRODUCT(X182:AD182,rm_weights)/SUM(rm_weights),""))</f>
        <v/>
      </c>
      <c r="I182" s="27">
        <f>IF(B182="","",IF(trm_method="7-day approximation",H182,IF(AND(ISNUMBER(I181),ISNUMBER(D181)),(1-alpha)*D181+alpha*I181,H182)))</f>
        <v/>
      </c>
      <c r="J182" s="27">
        <f>IF(ISNUMBER(I182),0.33*IF(clamp_trm="Yes",MIN(MAX(I182,10),30),I182)+18.8,"")</f>
        <v/>
      </c>
      <c r="K182" s="27">
        <f>IF(J182="","",J182+cat_offset)</f>
        <v/>
      </c>
      <c r="L182">
        <f>IF(B182="","",IF(AND(MONTH(B182)*100+DAY(B182)&gt;=season_lo,MONTH(B182)*100+DAY(B182)&lt;=season_hi),1,0))</f>
        <v/>
      </c>
      <c r="M182" s="27">
        <f>IF(N(C182)=0,IF(B182="","",0),SUM(INDEX(Hourly!$L$2:$L$10001,AF182):INDEX(Hourly!$L$2:$L$10001,AG182)))</f>
        <v/>
      </c>
      <c r="N182" s="27">
        <f>IF(N(C182)=0,IF(B182="","",0),SUM(INDEX(Hourly!$M$2:$M$10001,AF182):INDEX(Hourly!$M$2:$M$10001,AG182)))</f>
        <v/>
      </c>
      <c r="O182" s="27">
        <f>IF(N(C182)=0,IF(B182="","",0),SUM(INDEX(Hourly!$N$2:$N$10001,AF182):INDEX(Hourly!$N$2:$N$10001,AG182)))</f>
        <v/>
      </c>
      <c r="P182" s="27">
        <f>IF(N(C182)=0,IF(B182="","",0),SUM(INDEX(Hourly!$P$2:$P$10001,AF182):INDEX(Hourly!$P$2:$P$10001,AG182)))</f>
        <v/>
      </c>
      <c r="Q182">
        <f>IF(L182=1,IF(M182&gt;event_min,1,0),0)</f>
        <v/>
      </c>
      <c r="R182">
        <f>IF(Q182=1,N(R181)+1,0)</f>
        <v/>
      </c>
      <c r="S182" s="27">
        <f>IF(Q182=1,N(S181)+M182,0)</f>
        <v/>
      </c>
      <c r="T182">
        <f>IF(R182=1,1,0)</f>
        <v/>
      </c>
      <c r="U182">
        <f>IF(AND(L182=1,ISNUMBER(F182)),IF(F182&gt;=hot_thr,1,0),0)</f>
        <v/>
      </c>
      <c r="V182">
        <f>IF(AND(L182=1,ISNUMBER(E182)),IF(E182&gt;=night_thr,1,0),0)</f>
        <v/>
      </c>
      <c r="X182" s="27">
        <f>IF(B182="","",IF(A182-1&gt;=1,INDEX($D$2:$D$421,A182-1),IF(cyclic="Yes",INDEX($D$2:$D$421,A182-1+n_days),"")))</f>
        <v/>
      </c>
      <c r="Y182" s="27">
        <f>IF(B182="","",IF(A182-2&gt;=1,INDEX($D$2:$D$421,A182-2),IF(cyclic="Yes",INDEX($D$2:$D$421,A182-2+n_days),"")))</f>
        <v/>
      </c>
      <c r="Z182" s="27">
        <f>IF(B182="","",IF(A182-3&gt;=1,INDEX($D$2:$D$421,A182-3),IF(cyclic="Yes",INDEX($D$2:$D$421,A182-3+n_days),"")))</f>
        <v/>
      </c>
      <c r="AA182" s="27">
        <f>IF(B182="","",IF(A182-4&gt;=1,INDEX($D$2:$D$421,A182-4),IF(cyclic="Yes",INDEX($D$2:$D$421,A182-4+n_days),"")))</f>
        <v/>
      </c>
      <c r="AB182" s="27">
        <f>IF(B182="","",IF(A182-5&gt;=1,INDEX($D$2:$D$421,A182-5),IF(cyclic="Yes",INDEX($D$2:$D$421,A182-5+n_days),"")))</f>
        <v/>
      </c>
      <c r="AC182" s="27">
        <f>IF(B182="","",IF(A182-6&gt;=1,INDEX($D$2:$D$421,A182-6),IF(cyclic="Yes",INDEX($D$2:$D$421,A182-6+n_days),"")))</f>
        <v/>
      </c>
      <c r="AD182" s="27">
        <f>IF(B182="","",IF(A182-7&gt;=1,INDEX($D$2:$D$421,A182-7),IF(cyclic="Yes",INDEX($D$2:$D$421,A182-7+n_days),"")))</f>
        <v/>
      </c>
      <c r="AF182">
        <f>IF(B182="","",IFERROR(MATCH(B182-0.5,INDEX(Hourly!$G$2:$G$10001,1):INDEX(Hourly!$G$2:$G$10001,n_rows),1),0)+1)</f>
        <v/>
      </c>
      <c r="AG182">
        <f>IF(B182="","",IFERROR(MATCH(B182,INDEX(Hourly!$G$2:$G$10001,1):INDEX(Hourly!$G$2:$G$10001,n_rows),1),0))</f>
        <v/>
      </c>
    </row>
    <row r="183">
      <c r="A183" t="n">
        <v>182</v>
      </c>
      <c r="B183" s="26">
        <f>IF(A183&lt;=n_days,first_day+A183-1,"")</f>
        <v/>
      </c>
      <c r="C183">
        <f>IF(B183="","",MAX(0,AG183-AF183+1))</f>
        <v/>
      </c>
      <c r="D183" s="27">
        <f>IF(B183="","",IF(C183&gt;=18,AVERAGE(INDEX(Hourly!$E$2:$E$10001,AF183):INDEX(Hourly!$E$2:$E$10001,AG183)),""))</f>
        <v/>
      </c>
      <c r="E183" s="27">
        <f>IF(OR(B183="",N(C183)=0),"",MIN(INDEX(Hourly!$E$2:$E$10001,AF183):INDEX(Hourly!$E$2:$E$10001,AG183)))</f>
        <v/>
      </c>
      <c r="F183" s="27">
        <f>IF(OR(B183="",N(C183)=0),"",MAX(INDEX(Hourly!$E$2:$E$10001,AF183):INDEX(Hourly!$E$2:$E$10001,AG183)))</f>
        <v/>
      </c>
      <c r="G183" s="27">
        <f>IF(E183="","",F183-E183)</f>
        <v/>
      </c>
      <c r="H183" s="27">
        <f>IF(B183="","",IF(COUNT(X183:AD183)=7,SUMPRODUCT(X183:AD183,rm_weights)/SUM(rm_weights),""))</f>
        <v/>
      </c>
      <c r="I183" s="27">
        <f>IF(B183="","",IF(trm_method="7-day approximation",H183,IF(AND(ISNUMBER(I182),ISNUMBER(D182)),(1-alpha)*D182+alpha*I182,H183)))</f>
        <v/>
      </c>
      <c r="J183" s="27">
        <f>IF(ISNUMBER(I183),0.33*IF(clamp_trm="Yes",MIN(MAX(I183,10),30),I183)+18.8,"")</f>
        <v/>
      </c>
      <c r="K183" s="27">
        <f>IF(J183="","",J183+cat_offset)</f>
        <v/>
      </c>
      <c r="L183">
        <f>IF(B183="","",IF(AND(MONTH(B183)*100+DAY(B183)&gt;=season_lo,MONTH(B183)*100+DAY(B183)&lt;=season_hi),1,0))</f>
        <v/>
      </c>
      <c r="M183" s="27">
        <f>IF(N(C183)=0,IF(B183="","",0),SUM(INDEX(Hourly!$L$2:$L$10001,AF183):INDEX(Hourly!$L$2:$L$10001,AG183)))</f>
        <v/>
      </c>
      <c r="N183" s="27">
        <f>IF(N(C183)=0,IF(B183="","",0),SUM(INDEX(Hourly!$M$2:$M$10001,AF183):INDEX(Hourly!$M$2:$M$10001,AG183)))</f>
        <v/>
      </c>
      <c r="O183" s="27">
        <f>IF(N(C183)=0,IF(B183="","",0),SUM(INDEX(Hourly!$N$2:$N$10001,AF183):INDEX(Hourly!$N$2:$N$10001,AG183)))</f>
        <v/>
      </c>
      <c r="P183" s="27">
        <f>IF(N(C183)=0,IF(B183="","",0),SUM(INDEX(Hourly!$P$2:$P$10001,AF183):INDEX(Hourly!$P$2:$P$10001,AG183)))</f>
        <v/>
      </c>
      <c r="Q183">
        <f>IF(L183=1,IF(M183&gt;event_min,1,0),0)</f>
        <v/>
      </c>
      <c r="R183">
        <f>IF(Q183=1,N(R182)+1,0)</f>
        <v/>
      </c>
      <c r="S183" s="27">
        <f>IF(Q183=1,N(S182)+M183,0)</f>
        <v/>
      </c>
      <c r="T183">
        <f>IF(R183=1,1,0)</f>
        <v/>
      </c>
      <c r="U183">
        <f>IF(AND(L183=1,ISNUMBER(F183)),IF(F183&gt;=hot_thr,1,0),0)</f>
        <v/>
      </c>
      <c r="V183">
        <f>IF(AND(L183=1,ISNUMBER(E183)),IF(E183&gt;=night_thr,1,0),0)</f>
        <v/>
      </c>
      <c r="X183" s="27">
        <f>IF(B183="","",IF(A183-1&gt;=1,INDEX($D$2:$D$421,A183-1),IF(cyclic="Yes",INDEX($D$2:$D$421,A183-1+n_days),"")))</f>
        <v/>
      </c>
      <c r="Y183" s="27">
        <f>IF(B183="","",IF(A183-2&gt;=1,INDEX($D$2:$D$421,A183-2),IF(cyclic="Yes",INDEX($D$2:$D$421,A183-2+n_days),"")))</f>
        <v/>
      </c>
      <c r="Z183" s="27">
        <f>IF(B183="","",IF(A183-3&gt;=1,INDEX($D$2:$D$421,A183-3),IF(cyclic="Yes",INDEX($D$2:$D$421,A183-3+n_days),"")))</f>
        <v/>
      </c>
      <c r="AA183" s="27">
        <f>IF(B183="","",IF(A183-4&gt;=1,INDEX($D$2:$D$421,A183-4),IF(cyclic="Yes",INDEX($D$2:$D$421,A183-4+n_days),"")))</f>
        <v/>
      </c>
      <c r="AB183" s="27">
        <f>IF(B183="","",IF(A183-5&gt;=1,INDEX($D$2:$D$421,A183-5),IF(cyclic="Yes",INDEX($D$2:$D$421,A183-5+n_days),"")))</f>
        <v/>
      </c>
      <c r="AC183" s="27">
        <f>IF(B183="","",IF(A183-6&gt;=1,INDEX($D$2:$D$421,A183-6),IF(cyclic="Yes",INDEX($D$2:$D$421,A183-6+n_days),"")))</f>
        <v/>
      </c>
      <c r="AD183" s="27">
        <f>IF(B183="","",IF(A183-7&gt;=1,INDEX($D$2:$D$421,A183-7),IF(cyclic="Yes",INDEX($D$2:$D$421,A183-7+n_days),"")))</f>
        <v/>
      </c>
      <c r="AF183">
        <f>IF(B183="","",IFERROR(MATCH(B183-0.5,INDEX(Hourly!$G$2:$G$10001,1):INDEX(Hourly!$G$2:$G$10001,n_rows),1),0)+1)</f>
        <v/>
      </c>
      <c r="AG183">
        <f>IF(B183="","",IFERROR(MATCH(B183,INDEX(Hourly!$G$2:$G$10001,1):INDEX(Hourly!$G$2:$G$10001,n_rows),1),0))</f>
        <v/>
      </c>
    </row>
    <row r="184">
      <c r="A184" t="n">
        <v>183</v>
      </c>
      <c r="B184" s="26">
        <f>IF(A184&lt;=n_days,first_day+A184-1,"")</f>
        <v/>
      </c>
      <c r="C184">
        <f>IF(B184="","",MAX(0,AG184-AF184+1))</f>
        <v/>
      </c>
      <c r="D184" s="27">
        <f>IF(B184="","",IF(C184&gt;=18,AVERAGE(INDEX(Hourly!$E$2:$E$10001,AF184):INDEX(Hourly!$E$2:$E$10001,AG184)),""))</f>
        <v/>
      </c>
      <c r="E184" s="27">
        <f>IF(OR(B184="",N(C184)=0),"",MIN(INDEX(Hourly!$E$2:$E$10001,AF184):INDEX(Hourly!$E$2:$E$10001,AG184)))</f>
        <v/>
      </c>
      <c r="F184" s="27">
        <f>IF(OR(B184="",N(C184)=0),"",MAX(INDEX(Hourly!$E$2:$E$10001,AF184):INDEX(Hourly!$E$2:$E$10001,AG184)))</f>
        <v/>
      </c>
      <c r="G184" s="27">
        <f>IF(E184="","",F184-E184)</f>
        <v/>
      </c>
      <c r="H184" s="27">
        <f>IF(B184="","",IF(COUNT(X184:AD184)=7,SUMPRODUCT(X184:AD184,rm_weights)/SUM(rm_weights),""))</f>
        <v/>
      </c>
      <c r="I184" s="27">
        <f>IF(B184="","",IF(trm_method="7-day approximation",H184,IF(AND(ISNUMBER(I183),ISNUMBER(D183)),(1-alpha)*D183+alpha*I183,H184)))</f>
        <v/>
      </c>
      <c r="J184" s="27">
        <f>IF(ISNUMBER(I184),0.33*IF(clamp_trm="Yes",MIN(MAX(I184,10),30),I184)+18.8,"")</f>
        <v/>
      </c>
      <c r="K184" s="27">
        <f>IF(J184="","",J184+cat_offset)</f>
        <v/>
      </c>
      <c r="L184">
        <f>IF(B184="","",IF(AND(MONTH(B184)*100+DAY(B184)&gt;=season_lo,MONTH(B184)*100+DAY(B184)&lt;=season_hi),1,0))</f>
        <v/>
      </c>
      <c r="M184" s="27">
        <f>IF(N(C184)=0,IF(B184="","",0),SUM(INDEX(Hourly!$L$2:$L$10001,AF184):INDEX(Hourly!$L$2:$L$10001,AG184)))</f>
        <v/>
      </c>
      <c r="N184" s="27">
        <f>IF(N(C184)=0,IF(B184="","",0),SUM(INDEX(Hourly!$M$2:$M$10001,AF184):INDEX(Hourly!$M$2:$M$10001,AG184)))</f>
        <v/>
      </c>
      <c r="O184" s="27">
        <f>IF(N(C184)=0,IF(B184="","",0),SUM(INDEX(Hourly!$N$2:$N$10001,AF184):INDEX(Hourly!$N$2:$N$10001,AG184)))</f>
        <v/>
      </c>
      <c r="P184" s="27">
        <f>IF(N(C184)=0,IF(B184="","",0),SUM(INDEX(Hourly!$P$2:$P$10001,AF184):INDEX(Hourly!$P$2:$P$10001,AG184)))</f>
        <v/>
      </c>
      <c r="Q184">
        <f>IF(L184=1,IF(M184&gt;event_min,1,0),0)</f>
        <v/>
      </c>
      <c r="R184">
        <f>IF(Q184=1,N(R183)+1,0)</f>
        <v/>
      </c>
      <c r="S184" s="27">
        <f>IF(Q184=1,N(S183)+M184,0)</f>
        <v/>
      </c>
      <c r="T184">
        <f>IF(R184=1,1,0)</f>
        <v/>
      </c>
      <c r="U184">
        <f>IF(AND(L184=1,ISNUMBER(F184)),IF(F184&gt;=hot_thr,1,0),0)</f>
        <v/>
      </c>
      <c r="V184">
        <f>IF(AND(L184=1,ISNUMBER(E184)),IF(E184&gt;=night_thr,1,0),0)</f>
        <v/>
      </c>
      <c r="X184" s="27">
        <f>IF(B184="","",IF(A184-1&gt;=1,INDEX($D$2:$D$421,A184-1),IF(cyclic="Yes",INDEX($D$2:$D$421,A184-1+n_days),"")))</f>
        <v/>
      </c>
      <c r="Y184" s="27">
        <f>IF(B184="","",IF(A184-2&gt;=1,INDEX($D$2:$D$421,A184-2),IF(cyclic="Yes",INDEX($D$2:$D$421,A184-2+n_days),"")))</f>
        <v/>
      </c>
      <c r="Z184" s="27">
        <f>IF(B184="","",IF(A184-3&gt;=1,INDEX($D$2:$D$421,A184-3),IF(cyclic="Yes",INDEX($D$2:$D$421,A184-3+n_days),"")))</f>
        <v/>
      </c>
      <c r="AA184" s="27">
        <f>IF(B184="","",IF(A184-4&gt;=1,INDEX($D$2:$D$421,A184-4),IF(cyclic="Yes",INDEX($D$2:$D$421,A184-4+n_days),"")))</f>
        <v/>
      </c>
      <c r="AB184" s="27">
        <f>IF(B184="","",IF(A184-5&gt;=1,INDEX($D$2:$D$421,A184-5),IF(cyclic="Yes",INDEX($D$2:$D$421,A184-5+n_days),"")))</f>
        <v/>
      </c>
      <c r="AC184" s="27">
        <f>IF(B184="","",IF(A184-6&gt;=1,INDEX($D$2:$D$421,A184-6),IF(cyclic="Yes",INDEX($D$2:$D$421,A184-6+n_days),"")))</f>
        <v/>
      </c>
      <c r="AD184" s="27">
        <f>IF(B184="","",IF(A184-7&gt;=1,INDEX($D$2:$D$421,A184-7),IF(cyclic="Yes",INDEX($D$2:$D$421,A184-7+n_days),"")))</f>
        <v/>
      </c>
      <c r="AF184">
        <f>IF(B184="","",IFERROR(MATCH(B184-0.5,INDEX(Hourly!$G$2:$G$10001,1):INDEX(Hourly!$G$2:$G$10001,n_rows),1),0)+1)</f>
        <v/>
      </c>
      <c r="AG184">
        <f>IF(B184="","",IFERROR(MATCH(B184,INDEX(Hourly!$G$2:$G$10001,1):INDEX(Hourly!$G$2:$G$10001,n_rows),1),0))</f>
        <v/>
      </c>
    </row>
    <row r="185">
      <c r="A185" t="n">
        <v>184</v>
      </c>
      <c r="B185" s="26">
        <f>IF(A185&lt;=n_days,first_day+A185-1,"")</f>
        <v/>
      </c>
      <c r="C185">
        <f>IF(B185="","",MAX(0,AG185-AF185+1))</f>
        <v/>
      </c>
      <c r="D185" s="27">
        <f>IF(B185="","",IF(C185&gt;=18,AVERAGE(INDEX(Hourly!$E$2:$E$10001,AF185):INDEX(Hourly!$E$2:$E$10001,AG185)),""))</f>
        <v/>
      </c>
      <c r="E185" s="27">
        <f>IF(OR(B185="",N(C185)=0),"",MIN(INDEX(Hourly!$E$2:$E$10001,AF185):INDEX(Hourly!$E$2:$E$10001,AG185)))</f>
        <v/>
      </c>
      <c r="F185" s="27">
        <f>IF(OR(B185="",N(C185)=0),"",MAX(INDEX(Hourly!$E$2:$E$10001,AF185):INDEX(Hourly!$E$2:$E$10001,AG185)))</f>
        <v/>
      </c>
      <c r="G185" s="27">
        <f>IF(E185="","",F185-E185)</f>
        <v/>
      </c>
      <c r="H185" s="27">
        <f>IF(B185="","",IF(COUNT(X185:AD185)=7,SUMPRODUCT(X185:AD185,rm_weights)/SUM(rm_weights),""))</f>
        <v/>
      </c>
      <c r="I185" s="27">
        <f>IF(B185="","",IF(trm_method="7-day approximation",H185,IF(AND(ISNUMBER(I184),ISNUMBER(D184)),(1-alpha)*D184+alpha*I184,H185)))</f>
        <v/>
      </c>
      <c r="J185" s="27">
        <f>IF(ISNUMBER(I185),0.33*IF(clamp_trm="Yes",MIN(MAX(I185,10),30),I185)+18.8,"")</f>
        <v/>
      </c>
      <c r="K185" s="27">
        <f>IF(J185="","",J185+cat_offset)</f>
        <v/>
      </c>
      <c r="L185">
        <f>IF(B185="","",IF(AND(MONTH(B185)*100+DAY(B185)&gt;=season_lo,MONTH(B185)*100+DAY(B185)&lt;=season_hi),1,0))</f>
        <v/>
      </c>
      <c r="M185" s="27">
        <f>IF(N(C185)=0,IF(B185="","",0),SUM(INDEX(Hourly!$L$2:$L$10001,AF185):INDEX(Hourly!$L$2:$L$10001,AG185)))</f>
        <v/>
      </c>
      <c r="N185" s="27">
        <f>IF(N(C185)=0,IF(B185="","",0),SUM(INDEX(Hourly!$M$2:$M$10001,AF185):INDEX(Hourly!$M$2:$M$10001,AG185)))</f>
        <v/>
      </c>
      <c r="O185" s="27">
        <f>IF(N(C185)=0,IF(B185="","",0),SUM(INDEX(Hourly!$N$2:$N$10001,AF185):INDEX(Hourly!$N$2:$N$10001,AG185)))</f>
        <v/>
      </c>
      <c r="P185" s="27">
        <f>IF(N(C185)=0,IF(B185="","",0),SUM(INDEX(Hourly!$P$2:$P$10001,AF185):INDEX(Hourly!$P$2:$P$10001,AG185)))</f>
        <v/>
      </c>
      <c r="Q185">
        <f>IF(L185=1,IF(M185&gt;event_min,1,0),0)</f>
        <v/>
      </c>
      <c r="R185">
        <f>IF(Q185=1,N(R184)+1,0)</f>
        <v/>
      </c>
      <c r="S185" s="27">
        <f>IF(Q185=1,N(S184)+M185,0)</f>
        <v/>
      </c>
      <c r="T185">
        <f>IF(R185=1,1,0)</f>
        <v/>
      </c>
      <c r="U185">
        <f>IF(AND(L185=1,ISNUMBER(F185)),IF(F185&gt;=hot_thr,1,0),0)</f>
        <v/>
      </c>
      <c r="V185">
        <f>IF(AND(L185=1,ISNUMBER(E185)),IF(E185&gt;=night_thr,1,0),0)</f>
        <v/>
      </c>
      <c r="X185" s="27">
        <f>IF(B185="","",IF(A185-1&gt;=1,INDEX($D$2:$D$421,A185-1),IF(cyclic="Yes",INDEX($D$2:$D$421,A185-1+n_days),"")))</f>
        <v/>
      </c>
      <c r="Y185" s="27">
        <f>IF(B185="","",IF(A185-2&gt;=1,INDEX($D$2:$D$421,A185-2),IF(cyclic="Yes",INDEX($D$2:$D$421,A185-2+n_days),"")))</f>
        <v/>
      </c>
      <c r="Z185" s="27">
        <f>IF(B185="","",IF(A185-3&gt;=1,INDEX($D$2:$D$421,A185-3),IF(cyclic="Yes",INDEX($D$2:$D$421,A185-3+n_days),"")))</f>
        <v/>
      </c>
      <c r="AA185" s="27">
        <f>IF(B185="","",IF(A185-4&gt;=1,INDEX($D$2:$D$421,A185-4),IF(cyclic="Yes",INDEX($D$2:$D$421,A185-4+n_days),"")))</f>
        <v/>
      </c>
      <c r="AB185" s="27">
        <f>IF(B185="","",IF(A185-5&gt;=1,INDEX($D$2:$D$421,A185-5),IF(cyclic="Yes",INDEX($D$2:$D$421,A185-5+n_days),"")))</f>
        <v/>
      </c>
      <c r="AC185" s="27">
        <f>IF(B185="","",IF(A185-6&gt;=1,INDEX($D$2:$D$421,A185-6),IF(cyclic="Yes",INDEX($D$2:$D$421,A185-6+n_days),"")))</f>
        <v/>
      </c>
      <c r="AD185" s="27">
        <f>IF(B185="","",IF(A185-7&gt;=1,INDEX($D$2:$D$421,A185-7),IF(cyclic="Yes",INDEX($D$2:$D$421,A185-7+n_days),"")))</f>
        <v/>
      </c>
      <c r="AF185">
        <f>IF(B185="","",IFERROR(MATCH(B185-0.5,INDEX(Hourly!$G$2:$G$10001,1):INDEX(Hourly!$G$2:$G$10001,n_rows),1),0)+1)</f>
        <v/>
      </c>
      <c r="AG185">
        <f>IF(B185="","",IFERROR(MATCH(B185,INDEX(Hourly!$G$2:$G$10001,1):INDEX(Hourly!$G$2:$G$10001,n_rows),1),0))</f>
        <v/>
      </c>
    </row>
    <row r="186">
      <c r="A186" t="n">
        <v>185</v>
      </c>
      <c r="B186" s="26">
        <f>IF(A186&lt;=n_days,first_day+A186-1,"")</f>
        <v/>
      </c>
      <c r="C186">
        <f>IF(B186="","",MAX(0,AG186-AF186+1))</f>
        <v/>
      </c>
      <c r="D186" s="27">
        <f>IF(B186="","",IF(C186&gt;=18,AVERAGE(INDEX(Hourly!$E$2:$E$10001,AF186):INDEX(Hourly!$E$2:$E$10001,AG186)),""))</f>
        <v/>
      </c>
      <c r="E186" s="27">
        <f>IF(OR(B186="",N(C186)=0),"",MIN(INDEX(Hourly!$E$2:$E$10001,AF186):INDEX(Hourly!$E$2:$E$10001,AG186)))</f>
        <v/>
      </c>
      <c r="F186" s="27">
        <f>IF(OR(B186="",N(C186)=0),"",MAX(INDEX(Hourly!$E$2:$E$10001,AF186):INDEX(Hourly!$E$2:$E$10001,AG186)))</f>
        <v/>
      </c>
      <c r="G186" s="27">
        <f>IF(E186="","",F186-E186)</f>
        <v/>
      </c>
      <c r="H186" s="27">
        <f>IF(B186="","",IF(COUNT(X186:AD186)=7,SUMPRODUCT(X186:AD186,rm_weights)/SUM(rm_weights),""))</f>
        <v/>
      </c>
      <c r="I186" s="27">
        <f>IF(B186="","",IF(trm_method="7-day approximation",H186,IF(AND(ISNUMBER(I185),ISNUMBER(D185)),(1-alpha)*D185+alpha*I185,H186)))</f>
        <v/>
      </c>
      <c r="J186" s="27">
        <f>IF(ISNUMBER(I186),0.33*IF(clamp_trm="Yes",MIN(MAX(I186,10),30),I186)+18.8,"")</f>
        <v/>
      </c>
      <c r="K186" s="27">
        <f>IF(J186="","",J186+cat_offset)</f>
        <v/>
      </c>
      <c r="L186">
        <f>IF(B186="","",IF(AND(MONTH(B186)*100+DAY(B186)&gt;=season_lo,MONTH(B186)*100+DAY(B186)&lt;=season_hi),1,0))</f>
        <v/>
      </c>
      <c r="M186" s="27">
        <f>IF(N(C186)=0,IF(B186="","",0),SUM(INDEX(Hourly!$L$2:$L$10001,AF186):INDEX(Hourly!$L$2:$L$10001,AG186)))</f>
        <v/>
      </c>
      <c r="N186" s="27">
        <f>IF(N(C186)=0,IF(B186="","",0),SUM(INDEX(Hourly!$M$2:$M$10001,AF186):INDEX(Hourly!$M$2:$M$10001,AG186)))</f>
        <v/>
      </c>
      <c r="O186" s="27">
        <f>IF(N(C186)=0,IF(B186="","",0),SUM(INDEX(Hourly!$N$2:$N$10001,AF186):INDEX(Hourly!$N$2:$N$10001,AG186)))</f>
        <v/>
      </c>
      <c r="P186" s="27">
        <f>IF(N(C186)=0,IF(B186="","",0),SUM(INDEX(Hourly!$P$2:$P$10001,AF186):INDEX(Hourly!$P$2:$P$10001,AG186)))</f>
        <v/>
      </c>
      <c r="Q186">
        <f>IF(L186=1,IF(M186&gt;event_min,1,0),0)</f>
        <v/>
      </c>
      <c r="R186">
        <f>IF(Q186=1,N(R185)+1,0)</f>
        <v/>
      </c>
      <c r="S186" s="27">
        <f>IF(Q186=1,N(S185)+M186,0)</f>
        <v/>
      </c>
      <c r="T186">
        <f>IF(R186=1,1,0)</f>
        <v/>
      </c>
      <c r="U186">
        <f>IF(AND(L186=1,ISNUMBER(F186)),IF(F186&gt;=hot_thr,1,0),0)</f>
        <v/>
      </c>
      <c r="V186">
        <f>IF(AND(L186=1,ISNUMBER(E186)),IF(E186&gt;=night_thr,1,0),0)</f>
        <v/>
      </c>
      <c r="X186" s="27">
        <f>IF(B186="","",IF(A186-1&gt;=1,INDEX($D$2:$D$421,A186-1),IF(cyclic="Yes",INDEX($D$2:$D$421,A186-1+n_days),"")))</f>
        <v/>
      </c>
      <c r="Y186" s="27">
        <f>IF(B186="","",IF(A186-2&gt;=1,INDEX($D$2:$D$421,A186-2),IF(cyclic="Yes",INDEX($D$2:$D$421,A186-2+n_days),"")))</f>
        <v/>
      </c>
      <c r="Z186" s="27">
        <f>IF(B186="","",IF(A186-3&gt;=1,INDEX($D$2:$D$421,A186-3),IF(cyclic="Yes",INDEX($D$2:$D$421,A186-3+n_days),"")))</f>
        <v/>
      </c>
      <c r="AA186" s="27">
        <f>IF(B186="","",IF(A186-4&gt;=1,INDEX($D$2:$D$421,A186-4),IF(cyclic="Yes",INDEX($D$2:$D$421,A186-4+n_days),"")))</f>
        <v/>
      </c>
      <c r="AB186" s="27">
        <f>IF(B186="","",IF(A186-5&gt;=1,INDEX($D$2:$D$421,A186-5),IF(cyclic="Yes",INDEX($D$2:$D$421,A186-5+n_days),"")))</f>
        <v/>
      </c>
      <c r="AC186" s="27">
        <f>IF(B186="","",IF(A186-6&gt;=1,INDEX($D$2:$D$421,A186-6),IF(cyclic="Yes",INDEX($D$2:$D$421,A186-6+n_days),"")))</f>
        <v/>
      </c>
      <c r="AD186" s="27">
        <f>IF(B186="","",IF(A186-7&gt;=1,INDEX($D$2:$D$421,A186-7),IF(cyclic="Yes",INDEX($D$2:$D$421,A186-7+n_days),"")))</f>
        <v/>
      </c>
      <c r="AF186">
        <f>IF(B186="","",IFERROR(MATCH(B186-0.5,INDEX(Hourly!$G$2:$G$10001,1):INDEX(Hourly!$G$2:$G$10001,n_rows),1),0)+1)</f>
        <v/>
      </c>
      <c r="AG186">
        <f>IF(B186="","",IFERROR(MATCH(B186,INDEX(Hourly!$G$2:$G$10001,1):INDEX(Hourly!$G$2:$G$10001,n_rows),1),0))</f>
        <v/>
      </c>
    </row>
    <row r="187">
      <c r="A187" t="n">
        <v>186</v>
      </c>
      <c r="B187" s="26">
        <f>IF(A187&lt;=n_days,first_day+A187-1,"")</f>
        <v/>
      </c>
      <c r="C187">
        <f>IF(B187="","",MAX(0,AG187-AF187+1))</f>
        <v/>
      </c>
      <c r="D187" s="27">
        <f>IF(B187="","",IF(C187&gt;=18,AVERAGE(INDEX(Hourly!$E$2:$E$10001,AF187):INDEX(Hourly!$E$2:$E$10001,AG187)),""))</f>
        <v/>
      </c>
      <c r="E187" s="27">
        <f>IF(OR(B187="",N(C187)=0),"",MIN(INDEX(Hourly!$E$2:$E$10001,AF187):INDEX(Hourly!$E$2:$E$10001,AG187)))</f>
        <v/>
      </c>
      <c r="F187" s="27">
        <f>IF(OR(B187="",N(C187)=0),"",MAX(INDEX(Hourly!$E$2:$E$10001,AF187):INDEX(Hourly!$E$2:$E$10001,AG187)))</f>
        <v/>
      </c>
      <c r="G187" s="27">
        <f>IF(E187="","",F187-E187)</f>
        <v/>
      </c>
      <c r="H187" s="27">
        <f>IF(B187="","",IF(COUNT(X187:AD187)=7,SUMPRODUCT(X187:AD187,rm_weights)/SUM(rm_weights),""))</f>
        <v/>
      </c>
      <c r="I187" s="27">
        <f>IF(B187="","",IF(trm_method="7-day approximation",H187,IF(AND(ISNUMBER(I186),ISNUMBER(D186)),(1-alpha)*D186+alpha*I186,H187)))</f>
        <v/>
      </c>
      <c r="J187" s="27">
        <f>IF(ISNUMBER(I187),0.33*IF(clamp_trm="Yes",MIN(MAX(I187,10),30),I187)+18.8,"")</f>
        <v/>
      </c>
      <c r="K187" s="27">
        <f>IF(J187="","",J187+cat_offset)</f>
        <v/>
      </c>
      <c r="L187">
        <f>IF(B187="","",IF(AND(MONTH(B187)*100+DAY(B187)&gt;=season_lo,MONTH(B187)*100+DAY(B187)&lt;=season_hi),1,0))</f>
        <v/>
      </c>
      <c r="M187" s="27">
        <f>IF(N(C187)=0,IF(B187="","",0),SUM(INDEX(Hourly!$L$2:$L$10001,AF187):INDEX(Hourly!$L$2:$L$10001,AG187)))</f>
        <v/>
      </c>
      <c r="N187" s="27">
        <f>IF(N(C187)=0,IF(B187="","",0),SUM(INDEX(Hourly!$M$2:$M$10001,AF187):INDEX(Hourly!$M$2:$M$10001,AG187)))</f>
        <v/>
      </c>
      <c r="O187" s="27">
        <f>IF(N(C187)=0,IF(B187="","",0),SUM(INDEX(Hourly!$N$2:$N$10001,AF187):INDEX(Hourly!$N$2:$N$10001,AG187)))</f>
        <v/>
      </c>
      <c r="P187" s="27">
        <f>IF(N(C187)=0,IF(B187="","",0),SUM(INDEX(Hourly!$P$2:$P$10001,AF187):INDEX(Hourly!$P$2:$P$10001,AG187)))</f>
        <v/>
      </c>
      <c r="Q187">
        <f>IF(L187=1,IF(M187&gt;event_min,1,0),0)</f>
        <v/>
      </c>
      <c r="R187">
        <f>IF(Q187=1,N(R186)+1,0)</f>
        <v/>
      </c>
      <c r="S187" s="27">
        <f>IF(Q187=1,N(S186)+M187,0)</f>
        <v/>
      </c>
      <c r="T187">
        <f>IF(R187=1,1,0)</f>
        <v/>
      </c>
      <c r="U187">
        <f>IF(AND(L187=1,ISNUMBER(F187)),IF(F187&gt;=hot_thr,1,0),0)</f>
        <v/>
      </c>
      <c r="V187">
        <f>IF(AND(L187=1,ISNUMBER(E187)),IF(E187&gt;=night_thr,1,0),0)</f>
        <v/>
      </c>
      <c r="X187" s="27">
        <f>IF(B187="","",IF(A187-1&gt;=1,INDEX($D$2:$D$421,A187-1),IF(cyclic="Yes",INDEX($D$2:$D$421,A187-1+n_days),"")))</f>
        <v/>
      </c>
      <c r="Y187" s="27">
        <f>IF(B187="","",IF(A187-2&gt;=1,INDEX($D$2:$D$421,A187-2),IF(cyclic="Yes",INDEX($D$2:$D$421,A187-2+n_days),"")))</f>
        <v/>
      </c>
      <c r="Z187" s="27">
        <f>IF(B187="","",IF(A187-3&gt;=1,INDEX($D$2:$D$421,A187-3),IF(cyclic="Yes",INDEX($D$2:$D$421,A187-3+n_days),"")))</f>
        <v/>
      </c>
      <c r="AA187" s="27">
        <f>IF(B187="","",IF(A187-4&gt;=1,INDEX($D$2:$D$421,A187-4),IF(cyclic="Yes",INDEX($D$2:$D$421,A187-4+n_days),"")))</f>
        <v/>
      </c>
      <c r="AB187" s="27">
        <f>IF(B187="","",IF(A187-5&gt;=1,INDEX($D$2:$D$421,A187-5),IF(cyclic="Yes",INDEX($D$2:$D$421,A187-5+n_days),"")))</f>
        <v/>
      </c>
      <c r="AC187" s="27">
        <f>IF(B187="","",IF(A187-6&gt;=1,INDEX($D$2:$D$421,A187-6),IF(cyclic="Yes",INDEX($D$2:$D$421,A187-6+n_days),"")))</f>
        <v/>
      </c>
      <c r="AD187" s="27">
        <f>IF(B187="","",IF(A187-7&gt;=1,INDEX($D$2:$D$421,A187-7),IF(cyclic="Yes",INDEX($D$2:$D$421,A187-7+n_days),"")))</f>
        <v/>
      </c>
      <c r="AF187">
        <f>IF(B187="","",IFERROR(MATCH(B187-0.5,INDEX(Hourly!$G$2:$G$10001,1):INDEX(Hourly!$G$2:$G$10001,n_rows),1),0)+1)</f>
        <v/>
      </c>
      <c r="AG187">
        <f>IF(B187="","",IFERROR(MATCH(B187,INDEX(Hourly!$G$2:$G$10001,1):INDEX(Hourly!$G$2:$G$10001,n_rows),1),0))</f>
        <v/>
      </c>
    </row>
    <row r="188">
      <c r="A188" t="n">
        <v>187</v>
      </c>
      <c r="B188" s="26">
        <f>IF(A188&lt;=n_days,first_day+A188-1,"")</f>
        <v/>
      </c>
      <c r="C188">
        <f>IF(B188="","",MAX(0,AG188-AF188+1))</f>
        <v/>
      </c>
      <c r="D188" s="27">
        <f>IF(B188="","",IF(C188&gt;=18,AVERAGE(INDEX(Hourly!$E$2:$E$10001,AF188):INDEX(Hourly!$E$2:$E$10001,AG188)),""))</f>
        <v/>
      </c>
      <c r="E188" s="27">
        <f>IF(OR(B188="",N(C188)=0),"",MIN(INDEX(Hourly!$E$2:$E$10001,AF188):INDEX(Hourly!$E$2:$E$10001,AG188)))</f>
        <v/>
      </c>
      <c r="F188" s="27">
        <f>IF(OR(B188="",N(C188)=0),"",MAX(INDEX(Hourly!$E$2:$E$10001,AF188):INDEX(Hourly!$E$2:$E$10001,AG188)))</f>
        <v/>
      </c>
      <c r="G188" s="27">
        <f>IF(E188="","",F188-E188)</f>
        <v/>
      </c>
      <c r="H188" s="27">
        <f>IF(B188="","",IF(COUNT(X188:AD188)=7,SUMPRODUCT(X188:AD188,rm_weights)/SUM(rm_weights),""))</f>
        <v/>
      </c>
      <c r="I188" s="27">
        <f>IF(B188="","",IF(trm_method="7-day approximation",H188,IF(AND(ISNUMBER(I187),ISNUMBER(D187)),(1-alpha)*D187+alpha*I187,H188)))</f>
        <v/>
      </c>
      <c r="J188" s="27">
        <f>IF(ISNUMBER(I188),0.33*IF(clamp_trm="Yes",MIN(MAX(I188,10),30),I188)+18.8,"")</f>
        <v/>
      </c>
      <c r="K188" s="27">
        <f>IF(J188="","",J188+cat_offset)</f>
        <v/>
      </c>
      <c r="L188">
        <f>IF(B188="","",IF(AND(MONTH(B188)*100+DAY(B188)&gt;=season_lo,MONTH(B188)*100+DAY(B188)&lt;=season_hi),1,0))</f>
        <v/>
      </c>
      <c r="M188" s="27">
        <f>IF(N(C188)=0,IF(B188="","",0),SUM(INDEX(Hourly!$L$2:$L$10001,AF188):INDEX(Hourly!$L$2:$L$10001,AG188)))</f>
        <v/>
      </c>
      <c r="N188" s="27">
        <f>IF(N(C188)=0,IF(B188="","",0),SUM(INDEX(Hourly!$M$2:$M$10001,AF188):INDEX(Hourly!$M$2:$M$10001,AG188)))</f>
        <v/>
      </c>
      <c r="O188" s="27">
        <f>IF(N(C188)=0,IF(B188="","",0),SUM(INDEX(Hourly!$N$2:$N$10001,AF188):INDEX(Hourly!$N$2:$N$10001,AG188)))</f>
        <v/>
      </c>
      <c r="P188" s="27">
        <f>IF(N(C188)=0,IF(B188="","",0),SUM(INDEX(Hourly!$P$2:$P$10001,AF188):INDEX(Hourly!$P$2:$P$10001,AG188)))</f>
        <v/>
      </c>
      <c r="Q188">
        <f>IF(L188=1,IF(M188&gt;event_min,1,0),0)</f>
        <v/>
      </c>
      <c r="R188">
        <f>IF(Q188=1,N(R187)+1,0)</f>
        <v/>
      </c>
      <c r="S188" s="27">
        <f>IF(Q188=1,N(S187)+M188,0)</f>
        <v/>
      </c>
      <c r="T188">
        <f>IF(R188=1,1,0)</f>
        <v/>
      </c>
      <c r="U188">
        <f>IF(AND(L188=1,ISNUMBER(F188)),IF(F188&gt;=hot_thr,1,0),0)</f>
        <v/>
      </c>
      <c r="V188">
        <f>IF(AND(L188=1,ISNUMBER(E188)),IF(E188&gt;=night_thr,1,0),0)</f>
        <v/>
      </c>
      <c r="X188" s="27">
        <f>IF(B188="","",IF(A188-1&gt;=1,INDEX($D$2:$D$421,A188-1),IF(cyclic="Yes",INDEX($D$2:$D$421,A188-1+n_days),"")))</f>
        <v/>
      </c>
      <c r="Y188" s="27">
        <f>IF(B188="","",IF(A188-2&gt;=1,INDEX($D$2:$D$421,A188-2),IF(cyclic="Yes",INDEX($D$2:$D$421,A188-2+n_days),"")))</f>
        <v/>
      </c>
      <c r="Z188" s="27">
        <f>IF(B188="","",IF(A188-3&gt;=1,INDEX($D$2:$D$421,A188-3),IF(cyclic="Yes",INDEX($D$2:$D$421,A188-3+n_days),"")))</f>
        <v/>
      </c>
      <c r="AA188" s="27">
        <f>IF(B188="","",IF(A188-4&gt;=1,INDEX($D$2:$D$421,A188-4),IF(cyclic="Yes",INDEX($D$2:$D$421,A188-4+n_days),"")))</f>
        <v/>
      </c>
      <c r="AB188" s="27">
        <f>IF(B188="","",IF(A188-5&gt;=1,INDEX($D$2:$D$421,A188-5),IF(cyclic="Yes",INDEX($D$2:$D$421,A188-5+n_days),"")))</f>
        <v/>
      </c>
      <c r="AC188" s="27">
        <f>IF(B188="","",IF(A188-6&gt;=1,INDEX($D$2:$D$421,A188-6),IF(cyclic="Yes",INDEX($D$2:$D$421,A188-6+n_days),"")))</f>
        <v/>
      </c>
      <c r="AD188" s="27">
        <f>IF(B188="","",IF(A188-7&gt;=1,INDEX($D$2:$D$421,A188-7),IF(cyclic="Yes",INDEX($D$2:$D$421,A188-7+n_days),"")))</f>
        <v/>
      </c>
      <c r="AF188">
        <f>IF(B188="","",IFERROR(MATCH(B188-0.5,INDEX(Hourly!$G$2:$G$10001,1):INDEX(Hourly!$G$2:$G$10001,n_rows),1),0)+1)</f>
        <v/>
      </c>
      <c r="AG188">
        <f>IF(B188="","",IFERROR(MATCH(B188,INDEX(Hourly!$G$2:$G$10001,1):INDEX(Hourly!$G$2:$G$10001,n_rows),1),0))</f>
        <v/>
      </c>
    </row>
    <row r="189">
      <c r="A189" t="n">
        <v>188</v>
      </c>
      <c r="B189" s="26">
        <f>IF(A189&lt;=n_days,first_day+A189-1,"")</f>
        <v/>
      </c>
      <c r="C189">
        <f>IF(B189="","",MAX(0,AG189-AF189+1))</f>
        <v/>
      </c>
      <c r="D189" s="27">
        <f>IF(B189="","",IF(C189&gt;=18,AVERAGE(INDEX(Hourly!$E$2:$E$10001,AF189):INDEX(Hourly!$E$2:$E$10001,AG189)),""))</f>
        <v/>
      </c>
      <c r="E189" s="27">
        <f>IF(OR(B189="",N(C189)=0),"",MIN(INDEX(Hourly!$E$2:$E$10001,AF189):INDEX(Hourly!$E$2:$E$10001,AG189)))</f>
        <v/>
      </c>
      <c r="F189" s="27">
        <f>IF(OR(B189="",N(C189)=0),"",MAX(INDEX(Hourly!$E$2:$E$10001,AF189):INDEX(Hourly!$E$2:$E$10001,AG189)))</f>
        <v/>
      </c>
      <c r="G189" s="27">
        <f>IF(E189="","",F189-E189)</f>
        <v/>
      </c>
      <c r="H189" s="27">
        <f>IF(B189="","",IF(COUNT(X189:AD189)=7,SUMPRODUCT(X189:AD189,rm_weights)/SUM(rm_weights),""))</f>
        <v/>
      </c>
      <c r="I189" s="27">
        <f>IF(B189="","",IF(trm_method="7-day approximation",H189,IF(AND(ISNUMBER(I188),ISNUMBER(D188)),(1-alpha)*D188+alpha*I188,H189)))</f>
        <v/>
      </c>
      <c r="J189" s="27">
        <f>IF(ISNUMBER(I189),0.33*IF(clamp_trm="Yes",MIN(MAX(I189,10),30),I189)+18.8,"")</f>
        <v/>
      </c>
      <c r="K189" s="27">
        <f>IF(J189="","",J189+cat_offset)</f>
        <v/>
      </c>
      <c r="L189">
        <f>IF(B189="","",IF(AND(MONTH(B189)*100+DAY(B189)&gt;=season_lo,MONTH(B189)*100+DAY(B189)&lt;=season_hi),1,0))</f>
        <v/>
      </c>
      <c r="M189" s="27">
        <f>IF(N(C189)=0,IF(B189="","",0),SUM(INDEX(Hourly!$L$2:$L$10001,AF189):INDEX(Hourly!$L$2:$L$10001,AG189)))</f>
        <v/>
      </c>
      <c r="N189" s="27">
        <f>IF(N(C189)=0,IF(B189="","",0),SUM(INDEX(Hourly!$M$2:$M$10001,AF189):INDEX(Hourly!$M$2:$M$10001,AG189)))</f>
        <v/>
      </c>
      <c r="O189" s="27">
        <f>IF(N(C189)=0,IF(B189="","",0),SUM(INDEX(Hourly!$N$2:$N$10001,AF189):INDEX(Hourly!$N$2:$N$10001,AG189)))</f>
        <v/>
      </c>
      <c r="P189" s="27">
        <f>IF(N(C189)=0,IF(B189="","",0),SUM(INDEX(Hourly!$P$2:$P$10001,AF189):INDEX(Hourly!$P$2:$P$10001,AG189)))</f>
        <v/>
      </c>
      <c r="Q189">
        <f>IF(L189=1,IF(M189&gt;event_min,1,0),0)</f>
        <v/>
      </c>
      <c r="R189">
        <f>IF(Q189=1,N(R188)+1,0)</f>
        <v/>
      </c>
      <c r="S189" s="27">
        <f>IF(Q189=1,N(S188)+M189,0)</f>
        <v/>
      </c>
      <c r="T189">
        <f>IF(R189=1,1,0)</f>
        <v/>
      </c>
      <c r="U189">
        <f>IF(AND(L189=1,ISNUMBER(F189)),IF(F189&gt;=hot_thr,1,0),0)</f>
        <v/>
      </c>
      <c r="V189">
        <f>IF(AND(L189=1,ISNUMBER(E189)),IF(E189&gt;=night_thr,1,0),0)</f>
        <v/>
      </c>
      <c r="X189" s="27">
        <f>IF(B189="","",IF(A189-1&gt;=1,INDEX($D$2:$D$421,A189-1),IF(cyclic="Yes",INDEX($D$2:$D$421,A189-1+n_days),"")))</f>
        <v/>
      </c>
      <c r="Y189" s="27">
        <f>IF(B189="","",IF(A189-2&gt;=1,INDEX($D$2:$D$421,A189-2),IF(cyclic="Yes",INDEX($D$2:$D$421,A189-2+n_days),"")))</f>
        <v/>
      </c>
      <c r="Z189" s="27">
        <f>IF(B189="","",IF(A189-3&gt;=1,INDEX($D$2:$D$421,A189-3),IF(cyclic="Yes",INDEX($D$2:$D$421,A189-3+n_days),"")))</f>
        <v/>
      </c>
      <c r="AA189" s="27">
        <f>IF(B189="","",IF(A189-4&gt;=1,INDEX($D$2:$D$421,A189-4),IF(cyclic="Yes",INDEX($D$2:$D$421,A189-4+n_days),"")))</f>
        <v/>
      </c>
      <c r="AB189" s="27">
        <f>IF(B189="","",IF(A189-5&gt;=1,INDEX($D$2:$D$421,A189-5),IF(cyclic="Yes",INDEX($D$2:$D$421,A189-5+n_days),"")))</f>
        <v/>
      </c>
      <c r="AC189" s="27">
        <f>IF(B189="","",IF(A189-6&gt;=1,INDEX($D$2:$D$421,A189-6),IF(cyclic="Yes",INDEX($D$2:$D$421,A189-6+n_days),"")))</f>
        <v/>
      </c>
      <c r="AD189" s="27">
        <f>IF(B189="","",IF(A189-7&gt;=1,INDEX($D$2:$D$421,A189-7),IF(cyclic="Yes",INDEX($D$2:$D$421,A189-7+n_days),"")))</f>
        <v/>
      </c>
      <c r="AF189">
        <f>IF(B189="","",IFERROR(MATCH(B189-0.5,INDEX(Hourly!$G$2:$G$10001,1):INDEX(Hourly!$G$2:$G$10001,n_rows),1),0)+1)</f>
        <v/>
      </c>
      <c r="AG189">
        <f>IF(B189="","",IFERROR(MATCH(B189,INDEX(Hourly!$G$2:$G$10001,1):INDEX(Hourly!$G$2:$G$10001,n_rows),1),0))</f>
        <v/>
      </c>
    </row>
    <row r="190">
      <c r="A190" t="n">
        <v>189</v>
      </c>
      <c r="B190" s="26">
        <f>IF(A190&lt;=n_days,first_day+A190-1,"")</f>
        <v/>
      </c>
      <c r="C190">
        <f>IF(B190="","",MAX(0,AG190-AF190+1))</f>
        <v/>
      </c>
      <c r="D190" s="27">
        <f>IF(B190="","",IF(C190&gt;=18,AVERAGE(INDEX(Hourly!$E$2:$E$10001,AF190):INDEX(Hourly!$E$2:$E$10001,AG190)),""))</f>
        <v/>
      </c>
      <c r="E190" s="27">
        <f>IF(OR(B190="",N(C190)=0),"",MIN(INDEX(Hourly!$E$2:$E$10001,AF190):INDEX(Hourly!$E$2:$E$10001,AG190)))</f>
        <v/>
      </c>
      <c r="F190" s="27">
        <f>IF(OR(B190="",N(C190)=0),"",MAX(INDEX(Hourly!$E$2:$E$10001,AF190):INDEX(Hourly!$E$2:$E$10001,AG190)))</f>
        <v/>
      </c>
      <c r="G190" s="27">
        <f>IF(E190="","",F190-E190)</f>
        <v/>
      </c>
      <c r="H190" s="27">
        <f>IF(B190="","",IF(COUNT(X190:AD190)=7,SUMPRODUCT(X190:AD190,rm_weights)/SUM(rm_weights),""))</f>
        <v/>
      </c>
      <c r="I190" s="27">
        <f>IF(B190="","",IF(trm_method="7-day approximation",H190,IF(AND(ISNUMBER(I189),ISNUMBER(D189)),(1-alpha)*D189+alpha*I189,H190)))</f>
        <v/>
      </c>
      <c r="J190" s="27">
        <f>IF(ISNUMBER(I190),0.33*IF(clamp_trm="Yes",MIN(MAX(I190,10),30),I190)+18.8,"")</f>
        <v/>
      </c>
      <c r="K190" s="27">
        <f>IF(J190="","",J190+cat_offset)</f>
        <v/>
      </c>
      <c r="L190">
        <f>IF(B190="","",IF(AND(MONTH(B190)*100+DAY(B190)&gt;=season_lo,MONTH(B190)*100+DAY(B190)&lt;=season_hi),1,0))</f>
        <v/>
      </c>
      <c r="M190" s="27">
        <f>IF(N(C190)=0,IF(B190="","",0),SUM(INDEX(Hourly!$L$2:$L$10001,AF190):INDEX(Hourly!$L$2:$L$10001,AG190)))</f>
        <v/>
      </c>
      <c r="N190" s="27">
        <f>IF(N(C190)=0,IF(B190="","",0),SUM(INDEX(Hourly!$M$2:$M$10001,AF190):INDEX(Hourly!$M$2:$M$10001,AG190)))</f>
        <v/>
      </c>
      <c r="O190" s="27">
        <f>IF(N(C190)=0,IF(B190="","",0),SUM(INDEX(Hourly!$N$2:$N$10001,AF190):INDEX(Hourly!$N$2:$N$10001,AG190)))</f>
        <v/>
      </c>
      <c r="P190" s="27">
        <f>IF(N(C190)=0,IF(B190="","",0),SUM(INDEX(Hourly!$P$2:$P$10001,AF190):INDEX(Hourly!$P$2:$P$10001,AG190)))</f>
        <v/>
      </c>
      <c r="Q190">
        <f>IF(L190=1,IF(M190&gt;event_min,1,0),0)</f>
        <v/>
      </c>
      <c r="R190">
        <f>IF(Q190=1,N(R189)+1,0)</f>
        <v/>
      </c>
      <c r="S190" s="27">
        <f>IF(Q190=1,N(S189)+M190,0)</f>
        <v/>
      </c>
      <c r="T190">
        <f>IF(R190=1,1,0)</f>
        <v/>
      </c>
      <c r="U190">
        <f>IF(AND(L190=1,ISNUMBER(F190)),IF(F190&gt;=hot_thr,1,0),0)</f>
        <v/>
      </c>
      <c r="V190">
        <f>IF(AND(L190=1,ISNUMBER(E190)),IF(E190&gt;=night_thr,1,0),0)</f>
        <v/>
      </c>
      <c r="X190" s="27">
        <f>IF(B190="","",IF(A190-1&gt;=1,INDEX($D$2:$D$421,A190-1),IF(cyclic="Yes",INDEX($D$2:$D$421,A190-1+n_days),"")))</f>
        <v/>
      </c>
      <c r="Y190" s="27">
        <f>IF(B190="","",IF(A190-2&gt;=1,INDEX($D$2:$D$421,A190-2),IF(cyclic="Yes",INDEX($D$2:$D$421,A190-2+n_days),"")))</f>
        <v/>
      </c>
      <c r="Z190" s="27">
        <f>IF(B190="","",IF(A190-3&gt;=1,INDEX($D$2:$D$421,A190-3),IF(cyclic="Yes",INDEX($D$2:$D$421,A190-3+n_days),"")))</f>
        <v/>
      </c>
      <c r="AA190" s="27">
        <f>IF(B190="","",IF(A190-4&gt;=1,INDEX($D$2:$D$421,A190-4),IF(cyclic="Yes",INDEX($D$2:$D$421,A190-4+n_days),"")))</f>
        <v/>
      </c>
      <c r="AB190" s="27">
        <f>IF(B190="","",IF(A190-5&gt;=1,INDEX($D$2:$D$421,A190-5),IF(cyclic="Yes",INDEX($D$2:$D$421,A190-5+n_days),"")))</f>
        <v/>
      </c>
      <c r="AC190" s="27">
        <f>IF(B190="","",IF(A190-6&gt;=1,INDEX($D$2:$D$421,A190-6),IF(cyclic="Yes",INDEX($D$2:$D$421,A190-6+n_days),"")))</f>
        <v/>
      </c>
      <c r="AD190" s="27">
        <f>IF(B190="","",IF(A190-7&gt;=1,INDEX($D$2:$D$421,A190-7),IF(cyclic="Yes",INDEX($D$2:$D$421,A190-7+n_days),"")))</f>
        <v/>
      </c>
      <c r="AF190">
        <f>IF(B190="","",IFERROR(MATCH(B190-0.5,INDEX(Hourly!$G$2:$G$10001,1):INDEX(Hourly!$G$2:$G$10001,n_rows),1),0)+1)</f>
        <v/>
      </c>
      <c r="AG190">
        <f>IF(B190="","",IFERROR(MATCH(B190,INDEX(Hourly!$G$2:$G$10001,1):INDEX(Hourly!$G$2:$G$10001,n_rows),1),0))</f>
        <v/>
      </c>
    </row>
    <row r="191">
      <c r="A191" t="n">
        <v>190</v>
      </c>
      <c r="B191" s="26">
        <f>IF(A191&lt;=n_days,first_day+A191-1,"")</f>
        <v/>
      </c>
      <c r="C191">
        <f>IF(B191="","",MAX(0,AG191-AF191+1))</f>
        <v/>
      </c>
      <c r="D191" s="27">
        <f>IF(B191="","",IF(C191&gt;=18,AVERAGE(INDEX(Hourly!$E$2:$E$10001,AF191):INDEX(Hourly!$E$2:$E$10001,AG191)),""))</f>
        <v/>
      </c>
      <c r="E191" s="27">
        <f>IF(OR(B191="",N(C191)=0),"",MIN(INDEX(Hourly!$E$2:$E$10001,AF191):INDEX(Hourly!$E$2:$E$10001,AG191)))</f>
        <v/>
      </c>
      <c r="F191" s="27">
        <f>IF(OR(B191="",N(C191)=0),"",MAX(INDEX(Hourly!$E$2:$E$10001,AF191):INDEX(Hourly!$E$2:$E$10001,AG191)))</f>
        <v/>
      </c>
      <c r="G191" s="27">
        <f>IF(E191="","",F191-E191)</f>
        <v/>
      </c>
      <c r="H191" s="27">
        <f>IF(B191="","",IF(COUNT(X191:AD191)=7,SUMPRODUCT(X191:AD191,rm_weights)/SUM(rm_weights),""))</f>
        <v/>
      </c>
      <c r="I191" s="27">
        <f>IF(B191="","",IF(trm_method="7-day approximation",H191,IF(AND(ISNUMBER(I190),ISNUMBER(D190)),(1-alpha)*D190+alpha*I190,H191)))</f>
        <v/>
      </c>
      <c r="J191" s="27">
        <f>IF(ISNUMBER(I191),0.33*IF(clamp_trm="Yes",MIN(MAX(I191,10),30),I191)+18.8,"")</f>
        <v/>
      </c>
      <c r="K191" s="27">
        <f>IF(J191="","",J191+cat_offset)</f>
        <v/>
      </c>
      <c r="L191">
        <f>IF(B191="","",IF(AND(MONTH(B191)*100+DAY(B191)&gt;=season_lo,MONTH(B191)*100+DAY(B191)&lt;=season_hi),1,0))</f>
        <v/>
      </c>
      <c r="M191" s="27">
        <f>IF(N(C191)=0,IF(B191="","",0),SUM(INDEX(Hourly!$L$2:$L$10001,AF191):INDEX(Hourly!$L$2:$L$10001,AG191)))</f>
        <v/>
      </c>
      <c r="N191" s="27">
        <f>IF(N(C191)=0,IF(B191="","",0),SUM(INDEX(Hourly!$M$2:$M$10001,AF191):INDEX(Hourly!$M$2:$M$10001,AG191)))</f>
        <v/>
      </c>
      <c r="O191" s="27">
        <f>IF(N(C191)=0,IF(B191="","",0),SUM(INDEX(Hourly!$N$2:$N$10001,AF191):INDEX(Hourly!$N$2:$N$10001,AG191)))</f>
        <v/>
      </c>
      <c r="P191" s="27">
        <f>IF(N(C191)=0,IF(B191="","",0),SUM(INDEX(Hourly!$P$2:$P$10001,AF191):INDEX(Hourly!$P$2:$P$10001,AG191)))</f>
        <v/>
      </c>
      <c r="Q191">
        <f>IF(L191=1,IF(M191&gt;event_min,1,0),0)</f>
        <v/>
      </c>
      <c r="R191">
        <f>IF(Q191=1,N(R190)+1,0)</f>
        <v/>
      </c>
      <c r="S191" s="27">
        <f>IF(Q191=1,N(S190)+M191,0)</f>
        <v/>
      </c>
      <c r="T191">
        <f>IF(R191=1,1,0)</f>
        <v/>
      </c>
      <c r="U191">
        <f>IF(AND(L191=1,ISNUMBER(F191)),IF(F191&gt;=hot_thr,1,0),0)</f>
        <v/>
      </c>
      <c r="V191">
        <f>IF(AND(L191=1,ISNUMBER(E191)),IF(E191&gt;=night_thr,1,0),0)</f>
        <v/>
      </c>
      <c r="X191" s="27">
        <f>IF(B191="","",IF(A191-1&gt;=1,INDEX($D$2:$D$421,A191-1),IF(cyclic="Yes",INDEX($D$2:$D$421,A191-1+n_days),"")))</f>
        <v/>
      </c>
      <c r="Y191" s="27">
        <f>IF(B191="","",IF(A191-2&gt;=1,INDEX($D$2:$D$421,A191-2),IF(cyclic="Yes",INDEX($D$2:$D$421,A191-2+n_days),"")))</f>
        <v/>
      </c>
      <c r="Z191" s="27">
        <f>IF(B191="","",IF(A191-3&gt;=1,INDEX($D$2:$D$421,A191-3),IF(cyclic="Yes",INDEX($D$2:$D$421,A191-3+n_days),"")))</f>
        <v/>
      </c>
      <c r="AA191" s="27">
        <f>IF(B191="","",IF(A191-4&gt;=1,INDEX($D$2:$D$421,A191-4),IF(cyclic="Yes",INDEX($D$2:$D$421,A191-4+n_days),"")))</f>
        <v/>
      </c>
      <c r="AB191" s="27">
        <f>IF(B191="","",IF(A191-5&gt;=1,INDEX($D$2:$D$421,A191-5),IF(cyclic="Yes",INDEX($D$2:$D$421,A191-5+n_days),"")))</f>
        <v/>
      </c>
      <c r="AC191" s="27">
        <f>IF(B191="","",IF(A191-6&gt;=1,INDEX($D$2:$D$421,A191-6),IF(cyclic="Yes",INDEX($D$2:$D$421,A191-6+n_days),"")))</f>
        <v/>
      </c>
      <c r="AD191" s="27">
        <f>IF(B191="","",IF(A191-7&gt;=1,INDEX($D$2:$D$421,A191-7),IF(cyclic="Yes",INDEX($D$2:$D$421,A191-7+n_days),"")))</f>
        <v/>
      </c>
      <c r="AF191">
        <f>IF(B191="","",IFERROR(MATCH(B191-0.5,INDEX(Hourly!$G$2:$G$10001,1):INDEX(Hourly!$G$2:$G$10001,n_rows),1),0)+1)</f>
        <v/>
      </c>
      <c r="AG191">
        <f>IF(B191="","",IFERROR(MATCH(B191,INDEX(Hourly!$G$2:$G$10001,1):INDEX(Hourly!$G$2:$G$10001,n_rows),1),0))</f>
        <v/>
      </c>
    </row>
    <row r="192">
      <c r="A192" t="n">
        <v>191</v>
      </c>
      <c r="B192" s="26">
        <f>IF(A192&lt;=n_days,first_day+A192-1,"")</f>
        <v/>
      </c>
      <c r="C192">
        <f>IF(B192="","",MAX(0,AG192-AF192+1))</f>
        <v/>
      </c>
      <c r="D192" s="27">
        <f>IF(B192="","",IF(C192&gt;=18,AVERAGE(INDEX(Hourly!$E$2:$E$10001,AF192):INDEX(Hourly!$E$2:$E$10001,AG192)),""))</f>
        <v/>
      </c>
      <c r="E192" s="27">
        <f>IF(OR(B192="",N(C192)=0),"",MIN(INDEX(Hourly!$E$2:$E$10001,AF192):INDEX(Hourly!$E$2:$E$10001,AG192)))</f>
        <v/>
      </c>
      <c r="F192" s="27">
        <f>IF(OR(B192="",N(C192)=0),"",MAX(INDEX(Hourly!$E$2:$E$10001,AF192):INDEX(Hourly!$E$2:$E$10001,AG192)))</f>
        <v/>
      </c>
      <c r="G192" s="27">
        <f>IF(E192="","",F192-E192)</f>
        <v/>
      </c>
      <c r="H192" s="27">
        <f>IF(B192="","",IF(COUNT(X192:AD192)=7,SUMPRODUCT(X192:AD192,rm_weights)/SUM(rm_weights),""))</f>
        <v/>
      </c>
      <c r="I192" s="27">
        <f>IF(B192="","",IF(trm_method="7-day approximation",H192,IF(AND(ISNUMBER(I191),ISNUMBER(D191)),(1-alpha)*D191+alpha*I191,H192)))</f>
        <v/>
      </c>
      <c r="J192" s="27">
        <f>IF(ISNUMBER(I192),0.33*IF(clamp_trm="Yes",MIN(MAX(I192,10),30),I192)+18.8,"")</f>
        <v/>
      </c>
      <c r="K192" s="27">
        <f>IF(J192="","",J192+cat_offset)</f>
        <v/>
      </c>
      <c r="L192">
        <f>IF(B192="","",IF(AND(MONTH(B192)*100+DAY(B192)&gt;=season_lo,MONTH(B192)*100+DAY(B192)&lt;=season_hi),1,0))</f>
        <v/>
      </c>
      <c r="M192" s="27">
        <f>IF(N(C192)=0,IF(B192="","",0),SUM(INDEX(Hourly!$L$2:$L$10001,AF192):INDEX(Hourly!$L$2:$L$10001,AG192)))</f>
        <v/>
      </c>
      <c r="N192" s="27">
        <f>IF(N(C192)=0,IF(B192="","",0),SUM(INDEX(Hourly!$M$2:$M$10001,AF192):INDEX(Hourly!$M$2:$M$10001,AG192)))</f>
        <v/>
      </c>
      <c r="O192" s="27">
        <f>IF(N(C192)=0,IF(B192="","",0),SUM(INDEX(Hourly!$N$2:$N$10001,AF192):INDEX(Hourly!$N$2:$N$10001,AG192)))</f>
        <v/>
      </c>
      <c r="P192" s="27">
        <f>IF(N(C192)=0,IF(B192="","",0),SUM(INDEX(Hourly!$P$2:$P$10001,AF192):INDEX(Hourly!$P$2:$P$10001,AG192)))</f>
        <v/>
      </c>
      <c r="Q192">
        <f>IF(L192=1,IF(M192&gt;event_min,1,0),0)</f>
        <v/>
      </c>
      <c r="R192">
        <f>IF(Q192=1,N(R191)+1,0)</f>
        <v/>
      </c>
      <c r="S192" s="27">
        <f>IF(Q192=1,N(S191)+M192,0)</f>
        <v/>
      </c>
      <c r="T192">
        <f>IF(R192=1,1,0)</f>
        <v/>
      </c>
      <c r="U192">
        <f>IF(AND(L192=1,ISNUMBER(F192)),IF(F192&gt;=hot_thr,1,0),0)</f>
        <v/>
      </c>
      <c r="V192">
        <f>IF(AND(L192=1,ISNUMBER(E192)),IF(E192&gt;=night_thr,1,0),0)</f>
        <v/>
      </c>
      <c r="X192" s="27">
        <f>IF(B192="","",IF(A192-1&gt;=1,INDEX($D$2:$D$421,A192-1),IF(cyclic="Yes",INDEX($D$2:$D$421,A192-1+n_days),"")))</f>
        <v/>
      </c>
      <c r="Y192" s="27">
        <f>IF(B192="","",IF(A192-2&gt;=1,INDEX($D$2:$D$421,A192-2),IF(cyclic="Yes",INDEX($D$2:$D$421,A192-2+n_days),"")))</f>
        <v/>
      </c>
      <c r="Z192" s="27">
        <f>IF(B192="","",IF(A192-3&gt;=1,INDEX($D$2:$D$421,A192-3),IF(cyclic="Yes",INDEX($D$2:$D$421,A192-3+n_days),"")))</f>
        <v/>
      </c>
      <c r="AA192" s="27">
        <f>IF(B192="","",IF(A192-4&gt;=1,INDEX($D$2:$D$421,A192-4),IF(cyclic="Yes",INDEX($D$2:$D$421,A192-4+n_days),"")))</f>
        <v/>
      </c>
      <c r="AB192" s="27">
        <f>IF(B192="","",IF(A192-5&gt;=1,INDEX($D$2:$D$421,A192-5),IF(cyclic="Yes",INDEX($D$2:$D$421,A192-5+n_days),"")))</f>
        <v/>
      </c>
      <c r="AC192" s="27">
        <f>IF(B192="","",IF(A192-6&gt;=1,INDEX($D$2:$D$421,A192-6),IF(cyclic="Yes",INDEX($D$2:$D$421,A192-6+n_days),"")))</f>
        <v/>
      </c>
      <c r="AD192" s="27">
        <f>IF(B192="","",IF(A192-7&gt;=1,INDEX($D$2:$D$421,A192-7),IF(cyclic="Yes",INDEX($D$2:$D$421,A192-7+n_days),"")))</f>
        <v/>
      </c>
      <c r="AF192">
        <f>IF(B192="","",IFERROR(MATCH(B192-0.5,INDEX(Hourly!$G$2:$G$10001,1):INDEX(Hourly!$G$2:$G$10001,n_rows),1),0)+1)</f>
        <v/>
      </c>
      <c r="AG192">
        <f>IF(B192="","",IFERROR(MATCH(B192,INDEX(Hourly!$G$2:$G$10001,1):INDEX(Hourly!$G$2:$G$10001,n_rows),1),0))</f>
        <v/>
      </c>
    </row>
    <row r="193">
      <c r="A193" t="n">
        <v>192</v>
      </c>
      <c r="B193" s="26">
        <f>IF(A193&lt;=n_days,first_day+A193-1,"")</f>
        <v/>
      </c>
      <c r="C193">
        <f>IF(B193="","",MAX(0,AG193-AF193+1))</f>
        <v/>
      </c>
      <c r="D193" s="27">
        <f>IF(B193="","",IF(C193&gt;=18,AVERAGE(INDEX(Hourly!$E$2:$E$10001,AF193):INDEX(Hourly!$E$2:$E$10001,AG193)),""))</f>
        <v/>
      </c>
      <c r="E193" s="27">
        <f>IF(OR(B193="",N(C193)=0),"",MIN(INDEX(Hourly!$E$2:$E$10001,AF193):INDEX(Hourly!$E$2:$E$10001,AG193)))</f>
        <v/>
      </c>
      <c r="F193" s="27">
        <f>IF(OR(B193="",N(C193)=0),"",MAX(INDEX(Hourly!$E$2:$E$10001,AF193):INDEX(Hourly!$E$2:$E$10001,AG193)))</f>
        <v/>
      </c>
      <c r="G193" s="27">
        <f>IF(E193="","",F193-E193)</f>
        <v/>
      </c>
      <c r="H193" s="27">
        <f>IF(B193="","",IF(COUNT(X193:AD193)=7,SUMPRODUCT(X193:AD193,rm_weights)/SUM(rm_weights),""))</f>
        <v/>
      </c>
      <c r="I193" s="27">
        <f>IF(B193="","",IF(trm_method="7-day approximation",H193,IF(AND(ISNUMBER(I192),ISNUMBER(D192)),(1-alpha)*D192+alpha*I192,H193)))</f>
        <v/>
      </c>
      <c r="J193" s="27">
        <f>IF(ISNUMBER(I193),0.33*IF(clamp_trm="Yes",MIN(MAX(I193,10),30),I193)+18.8,"")</f>
        <v/>
      </c>
      <c r="K193" s="27">
        <f>IF(J193="","",J193+cat_offset)</f>
        <v/>
      </c>
      <c r="L193">
        <f>IF(B193="","",IF(AND(MONTH(B193)*100+DAY(B193)&gt;=season_lo,MONTH(B193)*100+DAY(B193)&lt;=season_hi),1,0))</f>
        <v/>
      </c>
      <c r="M193" s="27">
        <f>IF(N(C193)=0,IF(B193="","",0),SUM(INDEX(Hourly!$L$2:$L$10001,AF193):INDEX(Hourly!$L$2:$L$10001,AG193)))</f>
        <v/>
      </c>
      <c r="N193" s="27">
        <f>IF(N(C193)=0,IF(B193="","",0),SUM(INDEX(Hourly!$M$2:$M$10001,AF193):INDEX(Hourly!$M$2:$M$10001,AG193)))</f>
        <v/>
      </c>
      <c r="O193" s="27">
        <f>IF(N(C193)=0,IF(B193="","",0),SUM(INDEX(Hourly!$N$2:$N$10001,AF193):INDEX(Hourly!$N$2:$N$10001,AG193)))</f>
        <v/>
      </c>
      <c r="P193" s="27">
        <f>IF(N(C193)=0,IF(B193="","",0),SUM(INDEX(Hourly!$P$2:$P$10001,AF193):INDEX(Hourly!$P$2:$P$10001,AG193)))</f>
        <v/>
      </c>
      <c r="Q193">
        <f>IF(L193=1,IF(M193&gt;event_min,1,0),0)</f>
        <v/>
      </c>
      <c r="R193">
        <f>IF(Q193=1,N(R192)+1,0)</f>
        <v/>
      </c>
      <c r="S193" s="27">
        <f>IF(Q193=1,N(S192)+M193,0)</f>
        <v/>
      </c>
      <c r="T193">
        <f>IF(R193=1,1,0)</f>
        <v/>
      </c>
      <c r="U193">
        <f>IF(AND(L193=1,ISNUMBER(F193)),IF(F193&gt;=hot_thr,1,0),0)</f>
        <v/>
      </c>
      <c r="V193">
        <f>IF(AND(L193=1,ISNUMBER(E193)),IF(E193&gt;=night_thr,1,0),0)</f>
        <v/>
      </c>
      <c r="X193" s="27">
        <f>IF(B193="","",IF(A193-1&gt;=1,INDEX($D$2:$D$421,A193-1),IF(cyclic="Yes",INDEX($D$2:$D$421,A193-1+n_days),"")))</f>
        <v/>
      </c>
      <c r="Y193" s="27">
        <f>IF(B193="","",IF(A193-2&gt;=1,INDEX($D$2:$D$421,A193-2),IF(cyclic="Yes",INDEX($D$2:$D$421,A193-2+n_days),"")))</f>
        <v/>
      </c>
      <c r="Z193" s="27">
        <f>IF(B193="","",IF(A193-3&gt;=1,INDEX($D$2:$D$421,A193-3),IF(cyclic="Yes",INDEX($D$2:$D$421,A193-3+n_days),"")))</f>
        <v/>
      </c>
      <c r="AA193" s="27">
        <f>IF(B193="","",IF(A193-4&gt;=1,INDEX($D$2:$D$421,A193-4),IF(cyclic="Yes",INDEX($D$2:$D$421,A193-4+n_days),"")))</f>
        <v/>
      </c>
      <c r="AB193" s="27">
        <f>IF(B193="","",IF(A193-5&gt;=1,INDEX($D$2:$D$421,A193-5),IF(cyclic="Yes",INDEX($D$2:$D$421,A193-5+n_days),"")))</f>
        <v/>
      </c>
      <c r="AC193" s="27">
        <f>IF(B193="","",IF(A193-6&gt;=1,INDEX($D$2:$D$421,A193-6),IF(cyclic="Yes",INDEX($D$2:$D$421,A193-6+n_days),"")))</f>
        <v/>
      </c>
      <c r="AD193" s="27">
        <f>IF(B193="","",IF(A193-7&gt;=1,INDEX($D$2:$D$421,A193-7),IF(cyclic="Yes",INDEX($D$2:$D$421,A193-7+n_days),"")))</f>
        <v/>
      </c>
      <c r="AF193">
        <f>IF(B193="","",IFERROR(MATCH(B193-0.5,INDEX(Hourly!$G$2:$G$10001,1):INDEX(Hourly!$G$2:$G$10001,n_rows),1),0)+1)</f>
        <v/>
      </c>
      <c r="AG193">
        <f>IF(B193="","",IFERROR(MATCH(B193,INDEX(Hourly!$G$2:$G$10001,1):INDEX(Hourly!$G$2:$G$10001,n_rows),1),0))</f>
        <v/>
      </c>
    </row>
    <row r="194">
      <c r="A194" t="n">
        <v>193</v>
      </c>
      <c r="B194" s="26">
        <f>IF(A194&lt;=n_days,first_day+A194-1,"")</f>
        <v/>
      </c>
      <c r="C194">
        <f>IF(B194="","",MAX(0,AG194-AF194+1))</f>
        <v/>
      </c>
      <c r="D194" s="27">
        <f>IF(B194="","",IF(C194&gt;=18,AVERAGE(INDEX(Hourly!$E$2:$E$10001,AF194):INDEX(Hourly!$E$2:$E$10001,AG194)),""))</f>
        <v/>
      </c>
      <c r="E194" s="27">
        <f>IF(OR(B194="",N(C194)=0),"",MIN(INDEX(Hourly!$E$2:$E$10001,AF194):INDEX(Hourly!$E$2:$E$10001,AG194)))</f>
        <v/>
      </c>
      <c r="F194" s="27">
        <f>IF(OR(B194="",N(C194)=0),"",MAX(INDEX(Hourly!$E$2:$E$10001,AF194):INDEX(Hourly!$E$2:$E$10001,AG194)))</f>
        <v/>
      </c>
      <c r="G194" s="27">
        <f>IF(E194="","",F194-E194)</f>
        <v/>
      </c>
      <c r="H194" s="27">
        <f>IF(B194="","",IF(COUNT(X194:AD194)=7,SUMPRODUCT(X194:AD194,rm_weights)/SUM(rm_weights),""))</f>
        <v/>
      </c>
      <c r="I194" s="27">
        <f>IF(B194="","",IF(trm_method="7-day approximation",H194,IF(AND(ISNUMBER(I193),ISNUMBER(D193)),(1-alpha)*D193+alpha*I193,H194)))</f>
        <v/>
      </c>
      <c r="J194" s="27">
        <f>IF(ISNUMBER(I194),0.33*IF(clamp_trm="Yes",MIN(MAX(I194,10),30),I194)+18.8,"")</f>
        <v/>
      </c>
      <c r="K194" s="27">
        <f>IF(J194="","",J194+cat_offset)</f>
        <v/>
      </c>
      <c r="L194">
        <f>IF(B194="","",IF(AND(MONTH(B194)*100+DAY(B194)&gt;=season_lo,MONTH(B194)*100+DAY(B194)&lt;=season_hi),1,0))</f>
        <v/>
      </c>
      <c r="M194" s="27">
        <f>IF(N(C194)=0,IF(B194="","",0),SUM(INDEX(Hourly!$L$2:$L$10001,AF194):INDEX(Hourly!$L$2:$L$10001,AG194)))</f>
        <v/>
      </c>
      <c r="N194" s="27">
        <f>IF(N(C194)=0,IF(B194="","",0),SUM(INDEX(Hourly!$M$2:$M$10001,AF194):INDEX(Hourly!$M$2:$M$10001,AG194)))</f>
        <v/>
      </c>
      <c r="O194" s="27">
        <f>IF(N(C194)=0,IF(B194="","",0),SUM(INDEX(Hourly!$N$2:$N$10001,AF194):INDEX(Hourly!$N$2:$N$10001,AG194)))</f>
        <v/>
      </c>
      <c r="P194" s="27">
        <f>IF(N(C194)=0,IF(B194="","",0),SUM(INDEX(Hourly!$P$2:$P$10001,AF194):INDEX(Hourly!$P$2:$P$10001,AG194)))</f>
        <v/>
      </c>
      <c r="Q194">
        <f>IF(L194=1,IF(M194&gt;event_min,1,0),0)</f>
        <v/>
      </c>
      <c r="R194">
        <f>IF(Q194=1,N(R193)+1,0)</f>
        <v/>
      </c>
      <c r="S194" s="27">
        <f>IF(Q194=1,N(S193)+M194,0)</f>
        <v/>
      </c>
      <c r="T194">
        <f>IF(R194=1,1,0)</f>
        <v/>
      </c>
      <c r="U194">
        <f>IF(AND(L194=1,ISNUMBER(F194)),IF(F194&gt;=hot_thr,1,0),0)</f>
        <v/>
      </c>
      <c r="V194">
        <f>IF(AND(L194=1,ISNUMBER(E194)),IF(E194&gt;=night_thr,1,0),0)</f>
        <v/>
      </c>
      <c r="X194" s="27">
        <f>IF(B194="","",IF(A194-1&gt;=1,INDEX($D$2:$D$421,A194-1),IF(cyclic="Yes",INDEX($D$2:$D$421,A194-1+n_days),"")))</f>
        <v/>
      </c>
      <c r="Y194" s="27">
        <f>IF(B194="","",IF(A194-2&gt;=1,INDEX($D$2:$D$421,A194-2),IF(cyclic="Yes",INDEX($D$2:$D$421,A194-2+n_days),"")))</f>
        <v/>
      </c>
      <c r="Z194" s="27">
        <f>IF(B194="","",IF(A194-3&gt;=1,INDEX($D$2:$D$421,A194-3),IF(cyclic="Yes",INDEX($D$2:$D$421,A194-3+n_days),"")))</f>
        <v/>
      </c>
      <c r="AA194" s="27">
        <f>IF(B194="","",IF(A194-4&gt;=1,INDEX($D$2:$D$421,A194-4),IF(cyclic="Yes",INDEX($D$2:$D$421,A194-4+n_days),"")))</f>
        <v/>
      </c>
      <c r="AB194" s="27">
        <f>IF(B194="","",IF(A194-5&gt;=1,INDEX($D$2:$D$421,A194-5),IF(cyclic="Yes",INDEX($D$2:$D$421,A194-5+n_days),"")))</f>
        <v/>
      </c>
      <c r="AC194" s="27">
        <f>IF(B194="","",IF(A194-6&gt;=1,INDEX($D$2:$D$421,A194-6),IF(cyclic="Yes",INDEX($D$2:$D$421,A194-6+n_days),"")))</f>
        <v/>
      </c>
      <c r="AD194" s="27">
        <f>IF(B194="","",IF(A194-7&gt;=1,INDEX($D$2:$D$421,A194-7),IF(cyclic="Yes",INDEX($D$2:$D$421,A194-7+n_days),"")))</f>
        <v/>
      </c>
      <c r="AF194">
        <f>IF(B194="","",IFERROR(MATCH(B194-0.5,INDEX(Hourly!$G$2:$G$10001,1):INDEX(Hourly!$G$2:$G$10001,n_rows),1),0)+1)</f>
        <v/>
      </c>
      <c r="AG194">
        <f>IF(B194="","",IFERROR(MATCH(B194,INDEX(Hourly!$G$2:$G$10001,1):INDEX(Hourly!$G$2:$G$10001,n_rows),1),0))</f>
        <v/>
      </c>
    </row>
    <row r="195">
      <c r="A195" t="n">
        <v>194</v>
      </c>
      <c r="B195" s="26">
        <f>IF(A195&lt;=n_days,first_day+A195-1,"")</f>
        <v/>
      </c>
      <c r="C195">
        <f>IF(B195="","",MAX(0,AG195-AF195+1))</f>
        <v/>
      </c>
      <c r="D195" s="27">
        <f>IF(B195="","",IF(C195&gt;=18,AVERAGE(INDEX(Hourly!$E$2:$E$10001,AF195):INDEX(Hourly!$E$2:$E$10001,AG195)),""))</f>
        <v/>
      </c>
      <c r="E195" s="27">
        <f>IF(OR(B195="",N(C195)=0),"",MIN(INDEX(Hourly!$E$2:$E$10001,AF195):INDEX(Hourly!$E$2:$E$10001,AG195)))</f>
        <v/>
      </c>
      <c r="F195" s="27">
        <f>IF(OR(B195="",N(C195)=0),"",MAX(INDEX(Hourly!$E$2:$E$10001,AF195):INDEX(Hourly!$E$2:$E$10001,AG195)))</f>
        <v/>
      </c>
      <c r="G195" s="27">
        <f>IF(E195="","",F195-E195)</f>
        <v/>
      </c>
      <c r="H195" s="27">
        <f>IF(B195="","",IF(COUNT(X195:AD195)=7,SUMPRODUCT(X195:AD195,rm_weights)/SUM(rm_weights),""))</f>
        <v/>
      </c>
      <c r="I195" s="27">
        <f>IF(B195="","",IF(trm_method="7-day approximation",H195,IF(AND(ISNUMBER(I194),ISNUMBER(D194)),(1-alpha)*D194+alpha*I194,H195)))</f>
        <v/>
      </c>
      <c r="J195" s="27">
        <f>IF(ISNUMBER(I195),0.33*IF(clamp_trm="Yes",MIN(MAX(I195,10),30),I195)+18.8,"")</f>
        <v/>
      </c>
      <c r="K195" s="27">
        <f>IF(J195="","",J195+cat_offset)</f>
        <v/>
      </c>
      <c r="L195">
        <f>IF(B195="","",IF(AND(MONTH(B195)*100+DAY(B195)&gt;=season_lo,MONTH(B195)*100+DAY(B195)&lt;=season_hi),1,0))</f>
        <v/>
      </c>
      <c r="M195" s="27">
        <f>IF(N(C195)=0,IF(B195="","",0),SUM(INDEX(Hourly!$L$2:$L$10001,AF195):INDEX(Hourly!$L$2:$L$10001,AG195)))</f>
        <v/>
      </c>
      <c r="N195" s="27">
        <f>IF(N(C195)=0,IF(B195="","",0),SUM(INDEX(Hourly!$M$2:$M$10001,AF195):INDEX(Hourly!$M$2:$M$10001,AG195)))</f>
        <v/>
      </c>
      <c r="O195" s="27">
        <f>IF(N(C195)=0,IF(B195="","",0),SUM(INDEX(Hourly!$N$2:$N$10001,AF195):INDEX(Hourly!$N$2:$N$10001,AG195)))</f>
        <v/>
      </c>
      <c r="P195" s="27">
        <f>IF(N(C195)=0,IF(B195="","",0),SUM(INDEX(Hourly!$P$2:$P$10001,AF195):INDEX(Hourly!$P$2:$P$10001,AG195)))</f>
        <v/>
      </c>
      <c r="Q195">
        <f>IF(L195=1,IF(M195&gt;event_min,1,0),0)</f>
        <v/>
      </c>
      <c r="R195">
        <f>IF(Q195=1,N(R194)+1,0)</f>
        <v/>
      </c>
      <c r="S195" s="27">
        <f>IF(Q195=1,N(S194)+M195,0)</f>
        <v/>
      </c>
      <c r="T195">
        <f>IF(R195=1,1,0)</f>
        <v/>
      </c>
      <c r="U195">
        <f>IF(AND(L195=1,ISNUMBER(F195)),IF(F195&gt;=hot_thr,1,0),0)</f>
        <v/>
      </c>
      <c r="V195">
        <f>IF(AND(L195=1,ISNUMBER(E195)),IF(E195&gt;=night_thr,1,0),0)</f>
        <v/>
      </c>
      <c r="X195" s="27">
        <f>IF(B195="","",IF(A195-1&gt;=1,INDEX($D$2:$D$421,A195-1),IF(cyclic="Yes",INDEX($D$2:$D$421,A195-1+n_days),"")))</f>
        <v/>
      </c>
      <c r="Y195" s="27">
        <f>IF(B195="","",IF(A195-2&gt;=1,INDEX($D$2:$D$421,A195-2),IF(cyclic="Yes",INDEX($D$2:$D$421,A195-2+n_days),"")))</f>
        <v/>
      </c>
      <c r="Z195" s="27">
        <f>IF(B195="","",IF(A195-3&gt;=1,INDEX($D$2:$D$421,A195-3),IF(cyclic="Yes",INDEX($D$2:$D$421,A195-3+n_days),"")))</f>
        <v/>
      </c>
      <c r="AA195" s="27">
        <f>IF(B195="","",IF(A195-4&gt;=1,INDEX($D$2:$D$421,A195-4),IF(cyclic="Yes",INDEX($D$2:$D$421,A195-4+n_days),"")))</f>
        <v/>
      </c>
      <c r="AB195" s="27">
        <f>IF(B195="","",IF(A195-5&gt;=1,INDEX($D$2:$D$421,A195-5),IF(cyclic="Yes",INDEX($D$2:$D$421,A195-5+n_days),"")))</f>
        <v/>
      </c>
      <c r="AC195" s="27">
        <f>IF(B195="","",IF(A195-6&gt;=1,INDEX($D$2:$D$421,A195-6),IF(cyclic="Yes",INDEX($D$2:$D$421,A195-6+n_days),"")))</f>
        <v/>
      </c>
      <c r="AD195" s="27">
        <f>IF(B195="","",IF(A195-7&gt;=1,INDEX($D$2:$D$421,A195-7),IF(cyclic="Yes",INDEX($D$2:$D$421,A195-7+n_days),"")))</f>
        <v/>
      </c>
      <c r="AF195">
        <f>IF(B195="","",IFERROR(MATCH(B195-0.5,INDEX(Hourly!$G$2:$G$10001,1):INDEX(Hourly!$G$2:$G$10001,n_rows),1),0)+1)</f>
        <v/>
      </c>
      <c r="AG195">
        <f>IF(B195="","",IFERROR(MATCH(B195,INDEX(Hourly!$G$2:$G$10001,1):INDEX(Hourly!$G$2:$G$10001,n_rows),1),0))</f>
        <v/>
      </c>
    </row>
    <row r="196">
      <c r="A196" t="n">
        <v>195</v>
      </c>
      <c r="B196" s="26">
        <f>IF(A196&lt;=n_days,first_day+A196-1,"")</f>
        <v/>
      </c>
      <c r="C196">
        <f>IF(B196="","",MAX(0,AG196-AF196+1))</f>
        <v/>
      </c>
      <c r="D196" s="27">
        <f>IF(B196="","",IF(C196&gt;=18,AVERAGE(INDEX(Hourly!$E$2:$E$10001,AF196):INDEX(Hourly!$E$2:$E$10001,AG196)),""))</f>
        <v/>
      </c>
      <c r="E196" s="27">
        <f>IF(OR(B196="",N(C196)=0),"",MIN(INDEX(Hourly!$E$2:$E$10001,AF196):INDEX(Hourly!$E$2:$E$10001,AG196)))</f>
        <v/>
      </c>
      <c r="F196" s="27">
        <f>IF(OR(B196="",N(C196)=0),"",MAX(INDEX(Hourly!$E$2:$E$10001,AF196):INDEX(Hourly!$E$2:$E$10001,AG196)))</f>
        <v/>
      </c>
      <c r="G196" s="27">
        <f>IF(E196="","",F196-E196)</f>
        <v/>
      </c>
      <c r="H196" s="27">
        <f>IF(B196="","",IF(COUNT(X196:AD196)=7,SUMPRODUCT(X196:AD196,rm_weights)/SUM(rm_weights),""))</f>
        <v/>
      </c>
      <c r="I196" s="27">
        <f>IF(B196="","",IF(trm_method="7-day approximation",H196,IF(AND(ISNUMBER(I195),ISNUMBER(D195)),(1-alpha)*D195+alpha*I195,H196)))</f>
        <v/>
      </c>
      <c r="J196" s="27">
        <f>IF(ISNUMBER(I196),0.33*IF(clamp_trm="Yes",MIN(MAX(I196,10),30),I196)+18.8,"")</f>
        <v/>
      </c>
      <c r="K196" s="27">
        <f>IF(J196="","",J196+cat_offset)</f>
        <v/>
      </c>
      <c r="L196">
        <f>IF(B196="","",IF(AND(MONTH(B196)*100+DAY(B196)&gt;=season_lo,MONTH(B196)*100+DAY(B196)&lt;=season_hi),1,0))</f>
        <v/>
      </c>
      <c r="M196" s="27">
        <f>IF(N(C196)=0,IF(B196="","",0),SUM(INDEX(Hourly!$L$2:$L$10001,AF196):INDEX(Hourly!$L$2:$L$10001,AG196)))</f>
        <v/>
      </c>
      <c r="N196" s="27">
        <f>IF(N(C196)=0,IF(B196="","",0),SUM(INDEX(Hourly!$M$2:$M$10001,AF196):INDEX(Hourly!$M$2:$M$10001,AG196)))</f>
        <v/>
      </c>
      <c r="O196" s="27">
        <f>IF(N(C196)=0,IF(B196="","",0),SUM(INDEX(Hourly!$N$2:$N$10001,AF196):INDEX(Hourly!$N$2:$N$10001,AG196)))</f>
        <v/>
      </c>
      <c r="P196" s="27">
        <f>IF(N(C196)=0,IF(B196="","",0),SUM(INDEX(Hourly!$P$2:$P$10001,AF196):INDEX(Hourly!$P$2:$P$10001,AG196)))</f>
        <v/>
      </c>
      <c r="Q196">
        <f>IF(L196=1,IF(M196&gt;event_min,1,0),0)</f>
        <v/>
      </c>
      <c r="R196">
        <f>IF(Q196=1,N(R195)+1,0)</f>
        <v/>
      </c>
      <c r="S196" s="27">
        <f>IF(Q196=1,N(S195)+M196,0)</f>
        <v/>
      </c>
      <c r="T196">
        <f>IF(R196=1,1,0)</f>
        <v/>
      </c>
      <c r="U196">
        <f>IF(AND(L196=1,ISNUMBER(F196)),IF(F196&gt;=hot_thr,1,0),0)</f>
        <v/>
      </c>
      <c r="V196">
        <f>IF(AND(L196=1,ISNUMBER(E196)),IF(E196&gt;=night_thr,1,0),0)</f>
        <v/>
      </c>
      <c r="X196" s="27">
        <f>IF(B196="","",IF(A196-1&gt;=1,INDEX($D$2:$D$421,A196-1),IF(cyclic="Yes",INDEX($D$2:$D$421,A196-1+n_days),"")))</f>
        <v/>
      </c>
      <c r="Y196" s="27">
        <f>IF(B196="","",IF(A196-2&gt;=1,INDEX($D$2:$D$421,A196-2),IF(cyclic="Yes",INDEX($D$2:$D$421,A196-2+n_days),"")))</f>
        <v/>
      </c>
      <c r="Z196" s="27">
        <f>IF(B196="","",IF(A196-3&gt;=1,INDEX($D$2:$D$421,A196-3),IF(cyclic="Yes",INDEX($D$2:$D$421,A196-3+n_days),"")))</f>
        <v/>
      </c>
      <c r="AA196" s="27">
        <f>IF(B196="","",IF(A196-4&gt;=1,INDEX($D$2:$D$421,A196-4),IF(cyclic="Yes",INDEX($D$2:$D$421,A196-4+n_days),"")))</f>
        <v/>
      </c>
      <c r="AB196" s="27">
        <f>IF(B196="","",IF(A196-5&gt;=1,INDEX($D$2:$D$421,A196-5),IF(cyclic="Yes",INDEX($D$2:$D$421,A196-5+n_days),"")))</f>
        <v/>
      </c>
      <c r="AC196" s="27">
        <f>IF(B196="","",IF(A196-6&gt;=1,INDEX($D$2:$D$421,A196-6),IF(cyclic="Yes",INDEX($D$2:$D$421,A196-6+n_days),"")))</f>
        <v/>
      </c>
      <c r="AD196" s="27">
        <f>IF(B196="","",IF(A196-7&gt;=1,INDEX($D$2:$D$421,A196-7),IF(cyclic="Yes",INDEX($D$2:$D$421,A196-7+n_days),"")))</f>
        <v/>
      </c>
      <c r="AF196">
        <f>IF(B196="","",IFERROR(MATCH(B196-0.5,INDEX(Hourly!$G$2:$G$10001,1):INDEX(Hourly!$G$2:$G$10001,n_rows),1),0)+1)</f>
        <v/>
      </c>
      <c r="AG196">
        <f>IF(B196="","",IFERROR(MATCH(B196,INDEX(Hourly!$G$2:$G$10001,1):INDEX(Hourly!$G$2:$G$10001,n_rows),1),0))</f>
        <v/>
      </c>
    </row>
    <row r="197">
      <c r="A197" t="n">
        <v>196</v>
      </c>
      <c r="B197" s="26">
        <f>IF(A197&lt;=n_days,first_day+A197-1,"")</f>
        <v/>
      </c>
      <c r="C197">
        <f>IF(B197="","",MAX(0,AG197-AF197+1))</f>
        <v/>
      </c>
      <c r="D197" s="27">
        <f>IF(B197="","",IF(C197&gt;=18,AVERAGE(INDEX(Hourly!$E$2:$E$10001,AF197):INDEX(Hourly!$E$2:$E$10001,AG197)),""))</f>
        <v/>
      </c>
      <c r="E197" s="27">
        <f>IF(OR(B197="",N(C197)=0),"",MIN(INDEX(Hourly!$E$2:$E$10001,AF197):INDEX(Hourly!$E$2:$E$10001,AG197)))</f>
        <v/>
      </c>
      <c r="F197" s="27">
        <f>IF(OR(B197="",N(C197)=0),"",MAX(INDEX(Hourly!$E$2:$E$10001,AF197):INDEX(Hourly!$E$2:$E$10001,AG197)))</f>
        <v/>
      </c>
      <c r="G197" s="27">
        <f>IF(E197="","",F197-E197)</f>
        <v/>
      </c>
      <c r="H197" s="27">
        <f>IF(B197="","",IF(COUNT(X197:AD197)=7,SUMPRODUCT(X197:AD197,rm_weights)/SUM(rm_weights),""))</f>
        <v/>
      </c>
      <c r="I197" s="27">
        <f>IF(B197="","",IF(trm_method="7-day approximation",H197,IF(AND(ISNUMBER(I196),ISNUMBER(D196)),(1-alpha)*D196+alpha*I196,H197)))</f>
        <v/>
      </c>
      <c r="J197" s="27">
        <f>IF(ISNUMBER(I197),0.33*IF(clamp_trm="Yes",MIN(MAX(I197,10),30),I197)+18.8,"")</f>
        <v/>
      </c>
      <c r="K197" s="27">
        <f>IF(J197="","",J197+cat_offset)</f>
        <v/>
      </c>
      <c r="L197">
        <f>IF(B197="","",IF(AND(MONTH(B197)*100+DAY(B197)&gt;=season_lo,MONTH(B197)*100+DAY(B197)&lt;=season_hi),1,0))</f>
        <v/>
      </c>
      <c r="M197" s="27">
        <f>IF(N(C197)=0,IF(B197="","",0),SUM(INDEX(Hourly!$L$2:$L$10001,AF197):INDEX(Hourly!$L$2:$L$10001,AG197)))</f>
        <v/>
      </c>
      <c r="N197" s="27">
        <f>IF(N(C197)=0,IF(B197="","",0),SUM(INDEX(Hourly!$M$2:$M$10001,AF197):INDEX(Hourly!$M$2:$M$10001,AG197)))</f>
        <v/>
      </c>
      <c r="O197" s="27">
        <f>IF(N(C197)=0,IF(B197="","",0),SUM(INDEX(Hourly!$N$2:$N$10001,AF197):INDEX(Hourly!$N$2:$N$10001,AG197)))</f>
        <v/>
      </c>
      <c r="P197" s="27">
        <f>IF(N(C197)=0,IF(B197="","",0),SUM(INDEX(Hourly!$P$2:$P$10001,AF197):INDEX(Hourly!$P$2:$P$10001,AG197)))</f>
        <v/>
      </c>
      <c r="Q197">
        <f>IF(L197=1,IF(M197&gt;event_min,1,0),0)</f>
        <v/>
      </c>
      <c r="R197">
        <f>IF(Q197=1,N(R196)+1,0)</f>
        <v/>
      </c>
      <c r="S197" s="27">
        <f>IF(Q197=1,N(S196)+M197,0)</f>
        <v/>
      </c>
      <c r="T197">
        <f>IF(R197=1,1,0)</f>
        <v/>
      </c>
      <c r="U197">
        <f>IF(AND(L197=1,ISNUMBER(F197)),IF(F197&gt;=hot_thr,1,0),0)</f>
        <v/>
      </c>
      <c r="V197">
        <f>IF(AND(L197=1,ISNUMBER(E197)),IF(E197&gt;=night_thr,1,0),0)</f>
        <v/>
      </c>
      <c r="X197" s="27">
        <f>IF(B197="","",IF(A197-1&gt;=1,INDEX($D$2:$D$421,A197-1),IF(cyclic="Yes",INDEX($D$2:$D$421,A197-1+n_days),"")))</f>
        <v/>
      </c>
      <c r="Y197" s="27">
        <f>IF(B197="","",IF(A197-2&gt;=1,INDEX($D$2:$D$421,A197-2),IF(cyclic="Yes",INDEX($D$2:$D$421,A197-2+n_days),"")))</f>
        <v/>
      </c>
      <c r="Z197" s="27">
        <f>IF(B197="","",IF(A197-3&gt;=1,INDEX($D$2:$D$421,A197-3),IF(cyclic="Yes",INDEX($D$2:$D$421,A197-3+n_days),"")))</f>
        <v/>
      </c>
      <c r="AA197" s="27">
        <f>IF(B197="","",IF(A197-4&gt;=1,INDEX($D$2:$D$421,A197-4),IF(cyclic="Yes",INDEX($D$2:$D$421,A197-4+n_days),"")))</f>
        <v/>
      </c>
      <c r="AB197" s="27">
        <f>IF(B197="","",IF(A197-5&gt;=1,INDEX($D$2:$D$421,A197-5),IF(cyclic="Yes",INDEX($D$2:$D$421,A197-5+n_days),"")))</f>
        <v/>
      </c>
      <c r="AC197" s="27">
        <f>IF(B197="","",IF(A197-6&gt;=1,INDEX($D$2:$D$421,A197-6),IF(cyclic="Yes",INDEX($D$2:$D$421,A197-6+n_days),"")))</f>
        <v/>
      </c>
      <c r="AD197" s="27">
        <f>IF(B197="","",IF(A197-7&gt;=1,INDEX($D$2:$D$421,A197-7),IF(cyclic="Yes",INDEX($D$2:$D$421,A197-7+n_days),"")))</f>
        <v/>
      </c>
      <c r="AF197">
        <f>IF(B197="","",IFERROR(MATCH(B197-0.5,INDEX(Hourly!$G$2:$G$10001,1):INDEX(Hourly!$G$2:$G$10001,n_rows),1),0)+1)</f>
        <v/>
      </c>
      <c r="AG197">
        <f>IF(B197="","",IFERROR(MATCH(B197,INDEX(Hourly!$G$2:$G$10001,1):INDEX(Hourly!$G$2:$G$10001,n_rows),1),0))</f>
        <v/>
      </c>
    </row>
    <row r="198">
      <c r="A198" t="n">
        <v>197</v>
      </c>
      <c r="B198" s="26">
        <f>IF(A198&lt;=n_days,first_day+A198-1,"")</f>
        <v/>
      </c>
      <c r="C198">
        <f>IF(B198="","",MAX(0,AG198-AF198+1))</f>
        <v/>
      </c>
      <c r="D198" s="27">
        <f>IF(B198="","",IF(C198&gt;=18,AVERAGE(INDEX(Hourly!$E$2:$E$10001,AF198):INDEX(Hourly!$E$2:$E$10001,AG198)),""))</f>
        <v/>
      </c>
      <c r="E198" s="27">
        <f>IF(OR(B198="",N(C198)=0),"",MIN(INDEX(Hourly!$E$2:$E$10001,AF198):INDEX(Hourly!$E$2:$E$10001,AG198)))</f>
        <v/>
      </c>
      <c r="F198" s="27">
        <f>IF(OR(B198="",N(C198)=0),"",MAX(INDEX(Hourly!$E$2:$E$10001,AF198):INDEX(Hourly!$E$2:$E$10001,AG198)))</f>
        <v/>
      </c>
      <c r="G198" s="27">
        <f>IF(E198="","",F198-E198)</f>
        <v/>
      </c>
      <c r="H198" s="27">
        <f>IF(B198="","",IF(COUNT(X198:AD198)=7,SUMPRODUCT(X198:AD198,rm_weights)/SUM(rm_weights),""))</f>
        <v/>
      </c>
      <c r="I198" s="27">
        <f>IF(B198="","",IF(trm_method="7-day approximation",H198,IF(AND(ISNUMBER(I197),ISNUMBER(D197)),(1-alpha)*D197+alpha*I197,H198)))</f>
        <v/>
      </c>
      <c r="J198" s="27">
        <f>IF(ISNUMBER(I198),0.33*IF(clamp_trm="Yes",MIN(MAX(I198,10),30),I198)+18.8,"")</f>
        <v/>
      </c>
      <c r="K198" s="27">
        <f>IF(J198="","",J198+cat_offset)</f>
        <v/>
      </c>
      <c r="L198">
        <f>IF(B198="","",IF(AND(MONTH(B198)*100+DAY(B198)&gt;=season_lo,MONTH(B198)*100+DAY(B198)&lt;=season_hi),1,0))</f>
        <v/>
      </c>
      <c r="M198" s="27">
        <f>IF(N(C198)=0,IF(B198="","",0),SUM(INDEX(Hourly!$L$2:$L$10001,AF198):INDEX(Hourly!$L$2:$L$10001,AG198)))</f>
        <v/>
      </c>
      <c r="N198" s="27">
        <f>IF(N(C198)=0,IF(B198="","",0),SUM(INDEX(Hourly!$M$2:$M$10001,AF198):INDEX(Hourly!$M$2:$M$10001,AG198)))</f>
        <v/>
      </c>
      <c r="O198" s="27">
        <f>IF(N(C198)=0,IF(B198="","",0),SUM(INDEX(Hourly!$N$2:$N$10001,AF198):INDEX(Hourly!$N$2:$N$10001,AG198)))</f>
        <v/>
      </c>
      <c r="P198" s="27">
        <f>IF(N(C198)=0,IF(B198="","",0),SUM(INDEX(Hourly!$P$2:$P$10001,AF198):INDEX(Hourly!$P$2:$P$10001,AG198)))</f>
        <v/>
      </c>
      <c r="Q198">
        <f>IF(L198=1,IF(M198&gt;event_min,1,0),0)</f>
        <v/>
      </c>
      <c r="R198">
        <f>IF(Q198=1,N(R197)+1,0)</f>
        <v/>
      </c>
      <c r="S198" s="27">
        <f>IF(Q198=1,N(S197)+M198,0)</f>
        <v/>
      </c>
      <c r="T198">
        <f>IF(R198=1,1,0)</f>
        <v/>
      </c>
      <c r="U198">
        <f>IF(AND(L198=1,ISNUMBER(F198)),IF(F198&gt;=hot_thr,1,0),0)</f>
        <v/>
      </c>
      <c r="V198">
        <f>IF(AND(L198=1,ISNUMBER(E198)),IF(E198&gt;=night_thr,1,0),0)</f>
        <v/>
      </c>
      <c r="X198" s="27">
        <f>IF(B198="","",IF(A198-1&gt;=1,INDEX($D$2:$D$421,A198-1),IF(cyclic="Yes",INDEX($D$2:$D$421,A198-1+n_days),"")))</f>
        <v/>
      </c>
      <c r="Y198" s="27">
        <f>IF(B198="","",IF(A198-2&gt;=1,INDEX($D$2:$D$421,A198-2),IF(cyclic="Yes",INDEX($D$2:$D$421,A198-2+n_days),"")))</f>
        <v/>
      </c>
      <c r="Z198" s="27">
        <f>IF(B198="","",IF(A198-3&gt;=1,INDEX($D$2:$D$421,A198-3),IF(cyclic="Yes",INDEX($D$2:$D$421,A198-3+n_days),"")))</f>
        <v/>
      </c>
      <c r="AA198" s="27">
        <f>IF(B198="","",IF(A198-4&gt;=1,INDEX($D$2:$D$421,A198-4),IF(cyclic="Yes",INDEX($D$2:$D$421,A198-4+n_days),"")))</f>
        <v/>
      </c>
      <c r="AB198" s="27">
        <f>IF(B198="","",IF(A198-5&gt;=1,INDEX($D$2:$D$421,A198-5),IF(cyclic="Yes",INDEX($D$2:$D$421,A198-5+n_days),"")))</f>
        <v/>
      </c>
      <c r="AC198" s="27">
        <f>IF(B198="","",IF(A198-6&gt;=1,INDEX($D$2:$D$421,A198-6),IF(cyclic="Yes",INDEX($D$2:$D$421,A198-6+n_days),"")))</f>
        <v/>
      </c>
      <c r="AD198" s="27">
        <f>IF(B198="","",IF(A198-7&gt;=1,INDEX($D$2:$D$421,A198-7),IF(cyclic="Yes",INDEX($D$2:$D$421,A198-7+n_days),"")))</f>
        <v/>
      </c>
      <c r="AF198">
        <f>IF(B198="","",IFERROR(MATCH(B198-0.5,INDEX(Hourly!$G$2:$G$10001,1):INDEX(Hourly!$G$2:$G$10001,n_rows),1),0)+1)</f>
        <v/>
      </c>
      <c r="AG198">
        <f>IF(B198="","",IFERROR(MATCH(B198,INDEX(Hourly!$G$2:$G$10001,1):INDEX(Hourly!$G$2:$G$10001,n_rows),1),0))</f>
        <v/>
      </c>
    </row>
    <row r="199">
      <c r="A199" t="n">
        <v>198</v>
      </c>
      <c r="B199" s="26">
        <f>IF(A199&lt;=n_days,first_day+A199-1,"")</f>
        <v/>
      </c>
      <c r="C199">
        <f>IF(B199="","",MAX(0,AG199-AF199+1))</f>
        <v/>
      </c>
      <c r="D199" s="27">
        <f>IF(B199="","",IF(C199&gt;=18,AVERAGE(INDEX(Hourly!$E$2:$E$10001,AF199):INDEX(Hourly!$E$2:$E$10001,AG199)),""))</f>
        <v/>
      </c>
      <c r="E199" s="27">
        <f>IF(OR(B199="",N(C199)=0),"",MIN(INDEX(Hourly!$E$2:$E$10001,AF199):INDEX(Hourly!$E$2:$E$10001,AG199)))</f>
        <v/>
      </c>
      <c r="F199" s="27">
        <f>IF(OR(B199="",N(C199)=0),"",MAX(INDEX(Hourly!$E$2:$E$10001,AF199):INDEX(Hourly!$E$2:$E$10001,AG199)))</f>
        <v/>
      </c>
      <c r="G199" s="27">
        <f>IF(E199="","",F199-E199)</f>
        <v/>
      </c>
      <c r="H199" s="27">
        <f>IF(B199="","",IF(COUNT(X199:AD199)=7,SUMPRODUCT(X199:AD199,rm_weights)/SUM(rm_weights),""))</f>
        <v/>
      </c>
      <c r="I199" s="27">
        <f>IF(B199="","",IF(trm_method="7-day approximation",H199,IF(AND(ISNUMBER(I198),ISNUMBER(D198)),(1-alpha)*D198+alpha*I198,H199)))</f>
        <v/>
      </c>
      <c r="J199" s="27">
        <f>IF(ISNUMBER(I199),0.33*IF(clamp_trm="Yes",MIN(MAX(I199,10),30),I199)+18.8,"")</f>
        <v/>
      </c>
      <c r="K199" s="27">
        <f>IF(J199="","",J199+cat_offset)</f>
        <v/>
      </c>
      <c r="L199">
        <f>IF(B199="","",IF(AND(MONTH(B199)*100+DAY(B199)&gt;=season_lo,MONTH(B199)*100+DAY(B199)&lt;=season_hi),1,0))</f>
        <v/>
      </c>
      <c r="M199" s="27">
        <f>IF(N(C199)=0,IF(B199="","",0),SUM(INDEX(Hourly!$L$2:$L$10001,AF199):INDEX(Hourly!$L$2:$L$10001,AG199)))</f>
        <v/>
      </c>
      <c r="N199" s="27">
        <f>IF(N(C199)=0,IF(B199="","",0),SUM(INDEX(Hourly!$M$2:$M$10001,AF199):INDEX(Hourly!$M$2:$M$10001,AG199)))</f>
        <v/>
      </c>
      <c r="O199" s="27">
        <f>IF(N(C199)=0,IF(B199="","",0),SUM(INDEX(Hourly!$N$2:$N$10001,AF199):INDEX(Hourly!$N$2:$N$10001,AG199)))</f>
        <v/>
      </c>
      <c r="P199" s="27">
        <f>IF(N(C199)=0,IF(B199="","",0),SUM(INDEX(Hourly!$P$2:$P$10001,AF199):INDEX(Hourly!$P$2:$P$10001,AG199)))</f>
        <v/>
      </c>
      <c r="Q199">
        <f>IF(L199=1,IF(M199&gt;event_min,1,0),0)</f>
        <v/>
      </c>
      <c r="R199">
        <f>IF(Q199=1,N(R198)+1,0)</f>
        <v/>
      </c>
      <c r="S199" s="27">
        <f>IF(Q199=1,N(S198)+M199,0)</f>
        <v/>
      </c>
      <c r="T199">
        <f>IF(R199=1,1,0)</f>
        <v/>
      </c>
      <c r="U199">
        <f>IF(AND(L199=1,ISNUMBER(F199)),IF(F199&gt;=hot_thr,1,0),0)</f>
        <v/>
      </c>
      <c r="V199">
        <f>IF(AND(L199=1,ISNUMBER(E199)),IF(E199&gt;=night_thr,1,0),0)</f>
        <v/>
      </c>
      <c r="X199" s="27">
        <f>IF(B199="","",IF(A199-1&gt;=1,INDEX($D$2:$D$421,A199-1),IF(cyclic="Yes",INDEX($D$2:$D$421,A199-1+n_days),"")))</f>
        <v/>
      </c>
      <c r="Y199" s="27">
        <f>IF(B199="","",IF(A199-2&gt;=1,INDEX($D$2:$D$421,A199-2),IF(cyclic="Yes",INDEX($D$2:$D$421,A199-2+n_days),"")))</f>
        <v/>
      </c>
      <c r="Z199" s="27">
        <f>IF(B199="","",IF(A199-3&gt;=1,INDEX($D$2:$D$421,A199-3),IF(cyclic="Yes",INDEX($D$2:$D$421,A199-3+n_days),"")))</f>
        <v/>
      </c>
      <c r="AA199" s="27">
        <f>IF(B199="","",IF(A199-4&gt;=1,INDEX($D$2:$D$421,A199-4),IF(cyclic="Yes",INDEX($D$2:$D$421,A199-4+n_days),"")))</f>
        <v/>
      </c>
      <c r="AB199" s="27">
        <f>IF(B199="","",IF(A199-5&gt;=1,INDEX($D$2:$D$421,A199-5),IF(cyclic="Yes",INDEX($D$2:$D$421,A199-5+n_days),"")))</f>
        <v/>
      </c>
      <c r="AC199" s="27">
        <f>IF(B199="","",IF(A199-6&gt;=1,INDEX($D$2:$D$421,A199-6),IF(cyclic="Yes",INDEX($D$2:$D$421,A199-6+n_days),"")))</f>
        <v/>
      </c>
      <c r="AD199" s="27">
        <f>IF(B199="","",IF(A199-7&gt;=1,INDEX($D$2:$D$421,A199-7),IF(cyclic="Yes",INDEX($D$2:$D$421,A199-7+n_days),"")))</f>
        <v/>
      </c>
      <c r="AF199">
        <f>IF(B199="","",IFERROR(MATCH(B199-0.5,INDEX(Hourly!$G$2:$G$10001,1):INDEX(Hourly!$G$2:$G$10001,n_rows),1),0)+1)</f>
        <v/>
      </c>
      <c r="AG199">
        <f>IF(B199="","",IFERROR(MATCH(B199,INDEX(Hourly!$G$2:$G$10001,1):INDEX(Hourly!$G$2:$G$10001,n_rows),1),0))</f>
        <v/>
      </c>
    </row>
    <row r="200">
      <c r="A200" t="n">
        <v>199</v>
      </c>
      <c r="B200" s="26">
        <f>IF(A200&lt;=n_days,first_day+A200-1,"")</f>
        <v/>
      </c>
      <c r="C200">
        <f>IF(B200="","",MAX(0,AG200-AF200+1))</f>
        <v/>
      </c>
      <c r="D200" s="27">
        <f>IF(B200="","",IF(C200&gt;=18,AVERAGE(INDEX(Hourly!$E$2:$E$10001,AF200):INDEX(Hourly!$E$2:$E$10001,AG200)),""))</f>
        <v/>
      </c>
      <c r="E200" s="27">
        <f>IF(OR(B200="",N(C200)=0),"",MIN(INDEX(Hourly!$E$2:$E$10001,AF200):INDEX(Hourly!$E$2:$E$10001,AG200)))</f>
        <v/>
      </c>
      <c r="F200" s="27">
        <f>IF(OR(B200="",N(C200)=0),"",MAX(INDEX(Hourly!$E$2:$E$10001,AF200):INDEX(Hourly!$E$2:$E$10001,AG200)))</f>
        <v/>
      </c>
      <c r="G200" s="27">
        <f>IF(E200="","",F200-E200)</f>
        <v/>
      </c>
      <c r="H200" s="27">
        <f>IF(B200="","",IF(COUNT(X200:AD200)=7,SUMPRODUCT(X200:AD200,rm_weights)/SUM(rm_weights),""))</f>
        <v/>
      </c>
      <c r="I200" s="27">
        <f>IF(B200="","",IF(trm_method="7-day approximation",H200,IF(AND(ISNUMBER(I199),ISNUMBER(D199)),(1-alpha)*D199+alpha*I199,H200)))</f>
        <v/>
      </c>
      <c r="J200" s="27">
        <f>IF(ISNUMBER(I200),0.33*IF(clamp_trm="Yes",MIN(MAX(I200,10),30),I200)+18.8,"")</f>
        <v/>
      </c>
      <c r="K200" s="27">
        <f>IF(J200="","",J200+cat_offset)</f>
        <v/>
      </c>
      <c r="L200">
        <f>IF(B200="","",IF(AND(MONTH(B200)*100+DAY(B200)&gt;=season_lo,MONTH(B200)*100+DAY(B200)&lt;=season_hi),1,0))</f>
        <v/>
      </c>
      <c r="M200" s="27">
        <f>IF(N(C200)=0,IF(B200="","",0),SUM(INDEX(Hourly!$L$2:$L$10001,AF200):INDEX(Hourly!$L$2:$L$10001,AG200)))</f>
        <v/>
      </c>
      <c r="N200" s="27">
        <f>IF(N(C200)=0,IF(B200="","",0),SUM(INDEX(Hourly!$M$2:$M$10001,AF200):INDEX(Hourly!$M$2:$M$10001,AG200)))</f>
        <v/>
      </c>
      <c r="O200" s="27">
        <f>IF(N(C200)=0,IF(B200="","",0),SUM(INDEX(Hourly!$N$2:$N$10001,AF200):INDEX(Hourly!$N$2:$N$10001,AG200)))</f>
        <v/>
      </c>
      <c r="P200" s="27">
        <f>IF(N(C200)=0,IF(B200="","",0),SUM(INDEX(Hourly!$P$2:$P$10001,AF200):INDEX(Hourly!$P$2:$P$10001,AG200)))</f>
        <v/>
      </c>
      <c r="Q200">
        <f>IF(L200=1,IF(M200&gt;event_min,1,0),0)</f>
        <v/>
      </c>
      <c r="R200">
        <f>IF(Q200=1,N(R199)+1,0)</f>
        <v/>
      </c>
      <c r="S200" s="27">
        <f>IF(Q200=1,N(S199)+M200,0)</f>
        <v/>
      </c>
      <c r="T200">
        <f>IF(R200=1,1,0)</f>
        <v/>
      </c>
      <c r="U200">
        <f>IF(AND(L200=1,ISNUMBER(F200)),IF(F200&gt;=hot_thr,1,0),0)</f>
        <v/>
      </c>
      <c r="V200">
        <f>IF(AND(L200=1,ISNUMBER(E200)),IF(E200&gt;=night_thr,1,0),0)</f>
        <v/>
      </c>
      <c r="X200" s="27">
        <f>IF(B200="","",IF(A200-1&gt;=1,INDEX($D$2:$D$421,A200-1),IF(cyclic="Yes",INDEX($D$2:$D$421,A200-1+n_days),"")))</f>
        <v/>
      </c>
      <c r="Y200" s="27">
        <f>IF(B200="","",IF(A200-2&gt;=1,INDEX($D$2:$D$421,A200-2),IF(cyclic="Yes",INDEX($D$2:$D$421,A200-2+n_days),"")))</f>
        <v/>
      </c>
      <c r="Z200" s="27">
        <f>IF(B200="","",IF(A200-3&gt;=1,INDEX($D$2:$D$421,A200-3),IF(cyclic="Yes",INDEX($D$2:$D$421,A200-3+n_days),"")))</f>
        <v/>
      </c>
      <c r="AA200" s="27">
        <f>IF(B200="","",IF(A200-4&gt;=1,INDEX($D$2:$D$421,A200-4),IF(cyclic="Yes",INDEX($D$2:$D$421,A200-4+n_days),"")))</f>
        <v/>
      </c>
      <c r="AB200" s="27">
        <f>IF(B200="","",IF(A200-5&gt;=1,INDEX($D$2:$D$421,A200-5),IF(cyclic="Yes",INDEX($D$2:$D$421,A200-5+n_days),"")))</f>
        <v/>
      </c>
      <c r="AC200" s="27">
        <f>IF(B200="","",IF(A200-6&gt;=1,INDEX($D$2:$D$421,A200-6),IF(cyclic="Yes",INDEX($D$2:$D$421,A200-6+n_days),"")))</f>
        <v/>
      </c>
      <c r="AD200" s="27">
        <f>IF(B200="","",IF(A200-7&gt;=1,INDEX($D$2:$D$421,A200-7),IF(cyclic="Yes",INDEX($D$2:$D$421,A200-7+n_days),"")))</f>
        <v/>
      </c>
      <c r="AF200">
        <f>IF(B200="","",IFERROR(MATCH(B200-0.5,INDEX(Hourly!$G$2:$G$10001,1):INDEX(Hourly!$G$2:$G$10001,n_rows),1),0)+1)</f>
        <v/>
      </c>
      <c r="AG200">
        <f>IF(B200="","",IFERROR(MATCH(B200,INDEX(Hourly!$G$2:$G$10001,1):INDEX(Hourly!$G$2:$G$10001,n_rows),1),0))</f>
        <v/>
      </c>
    </row>
    <row r="201">
      <c r="A201" t="n">
        <v>200</v>
      </c>
      <c r="B201" s="26">
        <f>IF(A201&lt;=n_days,first_day+A201-1,"")</f>
        <v/>
      </c>
      <c r="C201">
        <f>IF(B201="","",MAX(0,AG201-AF201+1))</f>
        <v/>
      </c>
      <c r="D201" s="27">
        <f>IF(B201="","",IF(C201&gt;=18,AVERAGE(INDEX(Hourly!$E$2:$E$10001,AF201):INDEX(Hourly!$E$2:$E$10001,AG201)),""))</f>
        <v/>
      </c>
      <c r="E201" s="27">
        <f>IF(OR(B201="",N(C201)=0),"",MIN(INDEX(Hourly!$E$2:$E$10001,AF201):INDEX(Hourly!$E$2:$E$10001,AG201)))</f>
        <v/>
      </c>
      <c r="F201" s="27">
        <f>IF(OR(B201="",N(C201)=0),"",MAX(INDEX(Hourly!$E$2:$E$10001,AF201):INDEX(Hourly!$E$2:$E$10001,AG201)))</f>
        <v/>
      </c>
      <c r="G201" s="27">
        <f>IF(E201="","",F201-E201)</f>
        <v/>
      </c>
      <c r="H201" s="27">
        <f>IF(B201="","",IF(COUNT(X201:AD201)=7,SUMPRODUCT(X201:AD201,rm_weights)/SUM(rm_weights),""))</f>
        <v/>
      </c>
      <c r="I201" s="27">
        <f>IF(B201="","",IF(trm_method="7-day approximation",H201,IF(AND(ISNUMBER(I200),ISNUMBER(D200)),(1-alpha)*D200+alpha*I200,H201)))</f>
        <v/>
      </c>
      <c r="J201" s="27">
        <f>IF(ISNUMBER(I201),0.33*IF(clamp_trm="Yes",MIN(MAX(I201,10),30),I201)+18.8,"")</f>
        <v/>
      </c>
      <c r="K201" s="27">
        <f>IF(J201="","",J201+cat_offset)</f>
        <v/>
      </c>
      <c r="L201">
        <f>IF(B201="","",IF(AND(MONTH(B201)*100+DAY(B201)&gt;=season_lo,MONTH(B201)*100+DAY(B201)&lt;=season_hi),1,0))</f>
        <v/>
      </c>
      <c r="M201" s="27">
        <f>IF(N(C201)=0,IF(B201="","",0),SUM(INDEX(Hourly!$L$2:$L$10001,AF201):INDEX(Hourly!$L$2:$L$10001,AG201)))</f>
        <v/>
      </c>
      <c r="N201" s="27">
        <f>IF(N(C201)=0,IF(B201="","",0),SUM(INDEX(Hourly!$M$2:$M$10001,AF201):INDEX(Hourly!$M$2:$M$10001,AG201)))</f>
        <v/>
      </c>
      <c r="O201" s="27">
        <f>IF(N(C201)=0,IF(B201="","",0),SUM(INDEX(Hourly!$N$2:$N$10001,AF201):INDEX(Hourly!$N$2:$N$10001,AG201)))</f>
        <v/>
      </c>
      <c r="P201" s="27">
        <f>IF(N(C201)=0,IF(B201="","",0),SUM(INDEX(Hourly!$P$2:$P$10001,AF201):INDEX(Hourly!$P$2:$P$10001,AG201)))</f>
        <v/>
      </c>
      <c r="Q201">
        <f>IF(L201=1,IF(M201&gt;event_min,1,0),0)</f>
        <v/>
      </c>
      <c r="R201">
        <f>IF(Q201=1,N(R200)+1,0)</f>
        <v/>
      </c>
      <c r="S201" s="27">
        <f>IF(Q201=1,N(S200)+M201,0)</f>
        <v/>
      </c>
      <c r="T201">
        <f>IF(R201=1,1,0)</f>
        <v/>
      </c>
      <c r="U201">
        <f>IF(AND(L201=1,ISNUMBER(F201)),IF(F201&gt;=hot_thr,1,0),0)</f>
        <v/>
      </c>
      <c r="V201">
        <f>IF(AND(L201=1,ISNUMBER(E201)),IF(E201&gt;=night_thr,1,0),0)</f>
        <v/>
      </c>
      <c r="X201" s="27">
        <f>IF(B201="","",IF(A201-1&gt;=1,INDEX($D$2:$D$421,A201-1),IF(cyclic="Yes",INDEX($D$2:$D$421,A201-1+n_days),"")))</f>
        <v/>
      </c>
      <c r="Y201" s="27">
        <f>IF(B201="","",IF(A201-2&gt;=1,INDEX($D$2:$D$421,A201-2),IF(cyclic="Yes",INDEX($D$2:$D$421,A201-2+n_days),"")))</f>
        <v/>
      </c>
      <c r="Z201" s="27">
        <f>IF(B201="","",IF(A201-3&gt;=1,INDEX($D$2:$D$421,A201-3),IF(cyclic="Yes",INDEX($D$2:$D$421,A201-3+n_days),"")))</f>
        <v/>
      </c>
      <c r="AA201" s="27">
        <f>IF(B201="","",IF(A201-4&gt;=1,INDEX($D$2:$D$421,A201-4),IF(cyclic="Yes",INDEX($D$2:$D$421,A201-4+n_days),"")))</f>
        <v/>
      </c>
      <c r="AB201" s="27">
        <f>IF(B201="","",IF(A201-5&gt;=1,INDEX($D$2:$D$421,A201-5),IF(cyclic="Yes",INDEX($D$2:$D$421,A201-5+n_days),"")))</f>
        <v/>
      </c>
      <c r="AC201" s="27">
        <f>IF(B201="","",IF(A201-6&gt;=1,INDEX($D$2:$D$421,A201-6),IF(cyclic="Yes",INDEX($D$2:$D$421,A201-6+n_days),"")))</f>
        <v/>
      </c>
      <c r="AD201" s="27">
        <f>IF(B201="","",IF(A201-7&gt;=1,INDEX($D$2:$D$421,A201-7),IF(cyclic="Yes",INDEX($D$2:$D$421,A201-7+n_days),"")))</f>
        <v/>
      </c>
      <c r="AF201">
        <f>IF(B201="","",IFERROR(MATCH(B201-0.5,INDEX(Hourly!$G$2:$G$10001,1):INDEX(Hourly!$G$2:$G$10001,n_rows),1),0)+1)</f>
        <v/>
      </c>
      <c r="AG201">
        <f>IF(B201="","",IFERROR(MATCH(B201,INDEX(Hourly!$G$2:$G$10001,1):INDEX(Hourly!$G$2:$G$10001,n_rows),1),0))</f>
        <v/>
      </c>
    </row>
    <row r="202">
      <c r="A202" t="n">
        <v>201</v>
      </c>
      <c r="B202" s="26">
        <f>IF(A202&lt;=n_days,first_day+A202-1,"")</f>
        <v/>
      </c>
      <c r="C202">
        <f>IF(B202="","",MAX(0,AG202-AF202+1))</f>
        <v/>
      </c>
      <c r="D202" s="27">
        <f>IF(B202="","",IF(C202&gt;=18,AVERAGE(INDEX(Hourly!$E$2:$E$10001,AF202):INDEX(Hourly!$E$2:$E$10001,AG202)),""))</f>
        <v/>
      </c>
      <c r="E202" s="27">
        <f>IF(OR(B202="",N(C202)=0),"",MIN(INDEX(Hourly!$E$2:$E$10001,AF202):INDEX(Hourly!$E$2:$E$10001,AG202)))</f>
        <v/>
      </c>
      <c r="F202" s="27">
        <f>IF(OR(B202="",N(C202)=0),"",MAX(INDEX(Hourly!$E$2:$E$10001,AF202):INDEX(Hourly!$E$2:$E$10001,AG202)))</f>
        <v/>
      </c>
      <c r="G202" s="27">
        <f>IF(E202="","",F202-E202)</f>
        <v/>
      </c>
      <c r="H202" s="27">
        <f>IF(B202="","",IF(COUNT(X202:AD202)=7,SUMPRODUCT(X202:AD202,rm_weights)/SUM(rm_weights),""))</f>
        <v/>
      </c>
      <c r="I202" s="27">
        <f>IF(B202="","",IF(trm_method="7-day approximation",H202,IF(AND(ISNUMBER(I201),ISNUMBER(D201)),(1-alpha)*D201+alpha*I201,H202)))</f>
        <v/>
      </c>
      <c r="J202" s="27">
        <f>IF(ISNUMBER(I202),0.33*IF(clamp_trm="Yes",MIN(MAX(I202,10),30),I202)+18.8,"")</f>
        <v/>
      </c>
      <c r="K202" s="27">
        <f>IF(J202="","",J202+cat_offset)</f>
        <v/>
      </c>
      <c r="L202">
        <f>IF(B202="","",IF(AND(MONTH(B202)*100+DAY(B202)&gt;=season_lo,MONTH(B202)*100+DAY(B202)&lt;=season_hi),1,0))</f>
        <v/>
      </c>
      <c r="M202" s="27">
        <f>IF(N(C202)=0,IF(B202="","",0),SUM(INDEX(Hourly!$L$2:$L$10001,AF202):INDEX(Hourly!$L$2:$L$10001,AG202)))</f>
        <v/>
      </c>
      <c r="N202" s="27">
        <f>IF(N(C202)=0,IF(B202="","",0),SUM(INDEX(Hourly!$M$2:$M$10001,AF202):INDEX(Hourly!$M$2:$M$10001,AG202)))</f>
        <v/>
      </c>
      <c r="O202" s="27">
        <f>IF(N(C202)=0,IF(B202="","",0),SUM(INDEX(Hourly!$N$2:$N$10001,AF202):INDEX(Hourly!$N$2:$N$10001,AG202)))</f>
        <v/>
      </c>
      <c r="P202" s="27">
        <f>IF(N(C202)=0,IF(B202="","",0),SUM(INDEX(Hourly!$P$2:$P$10001,AF202):INDEX(Hourly!$P$2:$P$10001,AG202)))</f>
        <v/>
      </c>
      <c r="Q202">
        <f>IF(L202=1,IF(M202&gt;event_min,1,0),0)</f>
        <v/>
      </c>
      <c r="R202">
        <f>IF(Q202=1,N(R201)+1,0)</f>
        <v/>
      </c>
      <c r="S202" s="27">
        <f>IF(Q202=1,N(S201)+M202,0)</f>
        <v/>
      </c>
      <c r="T202">
        <f>IF(R202=1,1,0)</f>
        <v/>
      </c>
      <c r="U202">
        <f>IF(AND(L202=1,ISNUMBER(F202)),IF(F202&gt;=hot_thr,1,0),0)</f>
        <v/>
      </c>
      <c r="V202">
        <f>IF(AND(L202=1,ISNUMBER(E202)),IF(E202&gt;=night_thr,1,0),0)</f>
        <v/>
      </c>
      <c r="X202" s="27">
        <f>IF(B202="","",IF(A202-1&gt;=1,INDEX($D$2:$D$421,A202-1),IF(cyclic="Yes",INDEX($D$2:$D$421,A202-1+n_days),"")))</f>
        <v/>
      </c>
      <c r="Y202" s="27">
        <f>IF(B202="","",IF(A202-2&gt;=1,INDEX($D$2:$D$421,A202-2),IF(cyclic="Yes",INDEX($D$2:$D$421,A202-2+n_days),"")))</f>
        <v/>
      </c>
      <c r="Z202" s="27">
        <f>IF(B202="","",IF(A202-3&gt;=1,INDEX($D$2:$D$421,A202-3),IF(cyclic="Yes",INDEX($D$2:$D$421,A202-3+n_days),"")))</f>
        <v/>
      </c>
      <c r="AA202" s="27">
        <f>IF(B202="","",IF(A202-4&gt;=1,INDEX($D$2:$D$421,A202-4),IF(cyclic="Yes",INDEX($D$2:$D$421,A202-4+n_days),"")))</f>
        <v/>
      </c>
      <c r="AB202" s="27">
        <f>IF(B202="","",IF(A202-5&gt;=1,INDEX($D$2:$D$421,A202-5),IF(cyclic="Yes",INDEX($D$2:$D$421,A202-5+n_days),"")))</f>
        <v/>
      </c>
      <c r="AC202" s="27">
        <f>IF(B202="","",IF(A202-6&gt;=1,INDEX($D$2:$D$421,A202-6),IF(cyclic="Yes",INDEX($D$2:$D$421,A202-6+n_days),"")))</f>
        <v/>
      </c>
      <c r="AD202" s="27">
        <f>IF(B202="","",IF(A202-7&gt;=1,INDEX($D$2:$D$421,A202-7),IF(cyclic="Yes",INDEX($D$2:$D$421,A202-7+n_days),"")))</f>
        <v/>
      </c>
      <c r="AF202">
        <f>IF(B202="","",IFERROR(MATCH(B202-0.5,INDEX(Hourly!$G$2:$G$10001,1):INDEX(Hourly!$G$2:$G$10001,n_rows),1),0)+1)</f>
        <v/>
      </c>
      <c r="AG202">
        <f>IF(B202="","",IFERROR(MATCH(B202,INDEX(Hourly!$G$2:$G$10001,1):INDEX(Hourly!$G$2:$G$10001,n_rows),1),0))</f>
        <v/>
      </c>
    </row>
    <row r="203">
      <c r="A203" t="n">
        <v>202</v>
      </c>
      <c r="B203" s="26">
        <f>IF(A203&lt;=n_days,first_day+A203-1,"")</f>
        <v/>
      </c>
      <c r="C203">
        <f>IF(B203="","",MAX(0,AG203-AF203+1))</f>
        <v/>
      </c>
      <c r="D203" s="27">
        <f>IF(B203="","",IF(C203&gt;=18,AVERAGE(INDEX(Hourly!$E$2:$E$10001,AF203):INDEX(Hourly!$E$2:$E$10001,AG203)),""))</f>
        <v/>
      </c>
      <c r="E203" s="27">
        <f>IF(OR(B203="",N(C203)=0),"",MIN(INDEX(Hourly!$E$2:$E$10001,AF203):INDEX(Hourly!$E$2:$E$10001,AG203)))</f>
        <v/>
      </c>
      <c r="F203" s="27">
        <f>IF(OR(B203="",N(C203)=0),"",MAX(INDEX(Hourly!$E$2:$E$10001,AF203):INDEX(Hourly!$E$2:$E$10001,AG203)))</f>
        <v/>
      </c>
      <c r="G203" s="27">
        <f>IF(E203="","",F203-E203)</f>
        <v/>
      </c>
      <c r="H203" s="27">
        <f>IF(B203="","",IF(COUNT(X203:AD203)=7,SUMPRODUCT(X203:AD203,rm_weights)/SUM(rm_weights),""))</f>
        <v/>
      </c>
      <c r="I203" s="27">
        <f>IF(B203="","",IF(trm_method="7-day approximation",H203,IF(AND(ISNUMBER(I202),ISNUMBER(D202)),(1-alpha)*D202+alpha*I202,H203)))</f>
        <v/>
      </c>
      <c r="J203" s="27">
        <f>IF(ISNUMBER(I203),0.33*IF(clamp_trm="Yes",MIN(MAX(I203,10),30),I203)+18.8,"")</f>
        <v/>
      </c>
      <c r="K203" s="27">
        <f>IF(J203="","",J203+cat_offset)</f>
        <v/>
      </c>
      <c r="L203">
        <f>IF(B203="","",IF(AND(MONTH(B203)*100+DAY(B203)&gt;=season_lo,MONTH(B203)*100+DAY(B203)&lt;=season_hi),1,0))</f>
        <v/>
      </c>
      <c r="M203" s="27">
        <f>IF(N(C203)=0,IF(B203="","",0),SUM(INDEX(Hourly!$L$2:$L$10001,AF203):INDEX(Hourly!$L$2:$L$10001,AG203)))</f>
        <v/>
      </c>
      <c r="N203" s="27">
        <f>IF(N(C203)=0,IF(B203="","",0),SUM(INDEX(Hourly!$M$2:$M$10001,AF203):INDEX(Hourly!$M$2:$M$10001,AG203)))</f>
        <v/>
      </c>
      <c r="O203" s="27">
        <f>IF(N(C203)=0,IF(B203="","",0),SUM(INDEX(Hourly!$N$2:$N$10001,AF203):INDEX(Hourly!$N$2:$N$10001,AG203)))</f>
        <v/>
      </c>
      <c r="P203" s="27">
        <f>IF(N(C203)=0,IF(B203="","",0),SUM(INDEX(Hourly!$P$2:$P$10001,AF203):INDEX(Hourly!$P$2:$P$10001,AG203)))</f>
        <v/>
      </c>
      <c r="Q203">
        <f>IF(L203=1,IF(M203&gt;event_min,1,0),0)</f>
        <v/>
      </c>
      <c r="R203">
        <f>IF(Q203=1,N(R202)+1,0)</f>
        <v/>
      </c>
      <c r="S203" s="27">
        <f>IF(Q203=1,N(S202)+M203,0)</f>
        <v/>
      </c>
      <c r="T203">
        <f>IF(R203=1,1,0)</f>
        <v/>
      </c>
      <c r="U203">
        <f>IF(AND(L203=1,ISNUMBER(F203)),IF(F203&gt;=hot_thr,1,0),0)</f>
        <v/>
      </c>
      <c r="V203">
        <f>IF(AND(L203=1,ISNUMBER(E203)),IF(E203&gt;=night_thr,1,0),0)</f>
        <v/>
      </c>
      <c r="X203" s="27">
        <f>IF(B203="","",IF(A203-1&gt;=1,INDEX($D$2:$D$421,A203-1),IF(cyclic="Yes",INDEX($D$2:$D$421,A203-1+n_days),"")))</f>
        <v/>
      </c>
      <c r="Y203" s="27">
        <f>IF(B203="","",IF(A203-2&gt;=1,INDEX($D$2:$D$421,A203-2),IF(cyclic="Yes",INDEX($D$2:$D$421,A203-2+n_days),"")))</f>
        <v/>
      </c>
      <c r="Z203" s="27">
        <f>IF(B203="","",IF(A203-3&gt;=1,INDEX($D$2:$D$421,A203-3),IF(cyclic="Yes",INDEX($D$2:$D$421,A203-3+n_days),"")))</f>
        <v/>
      </c>
      <c r="AA203" s="27">
        <f>IF(B203="","",IF(A203-4&gt;=1,INDEX($D$2:$D$421,A203-4),IF(cyclic="Yes",INDEX($D$2:$D$421,A203-4+n_days),"")))</f>
        <v/>
      </c>
      <c r="AB203" s="27">
        <f>IF(B203="","",IF(A203-5&gt;=1,INDEX($D$2:$D$421,A203-5),IF(cyclic="Yes",INDEX($D$2:$D$421,A203-5+n_days),"")))</f>
        <v/>
      </c>
      <c r="AC203" s="27">
        <f>IF(B203="","",IF(A203-6&gt;=1,INDEX($D$2:$D$421,A203-6),IF(cyclic="Yes",INDEX($D$2:$D$421,A203-6+n_days),"")))</f>
        <v/>
      </c>
      <c r="AD203" s="27">
        <f>IF(B203="","",IF(A203-7&gt;=1,INDEX($D$2:$D$421,A203-7),IF(cyclic="Yes",INDEX($D$2:$D$421,A203-7+n_days),"")))</f>
        <v/>
      </c>
      <c r="AF203">
        <f>IF(B203="","",IFERROR(MATCH(B203-0.5,INDEX(Hourly!$G$2:$G$10001,1):INDEX(Hourly!$G$2:$G$10001,n_rows),1),0)+1)</f>
        <v/>
      </c>
      <c r="AG203">
        <f>IF(B203="","",IFERROR(MATCH(B203,INDEX(Hourly!$G$2:$G$10001,1):INDEX(Hourly!$G$2:$G$10001,n_rows),1),0))</f>
        <v/>
      </c>
    </row>
    <row r="204">
      <c r="A204" t="n">
        <v>203</v>
      </c>
      <c r="B204" s="26">
        <f>IF(A204&lt;=n_days,first_day+A204-1,"")</f>
        <v/>
      </c>
      <c r="C204">
        <f>IF(B204="","",MAX(0,AG204-AF204+1))</f>
        <v/>
      </c>
      <c r="D204" s="27">
        <f>IF(B204="","",IF(C204&gt;=18,AVERAGE(INDEX(Hourly!$E$2:$E$10001,AF204):INDEX(Hourly!$E$2:$E$10001,AG204)),""))</f>
        <v/>
      </c>
      <c r="E204" s="27">
        <f>IF(OR(B204="",N(C204)=0),"",MIN(INDEX(Hourly!$E$2:$E$10001,AF204):INDEX(Hourly!$E$2:$E$10001,AG204)))</f>
        <v/>
      </c>
      <c r="F204" s="27">
        <f>IF(OR(B204="",N(C204)=0),"",MAX(INDEX(Hourly!$E$2:$E$10001,AF204):INDEX(Hourly!$E$2:$E$10001,AG204)))</f>
        <v/>
      </c>
      <c r="G204" s="27">
        <f>IF(E204="","",F204-E204)</f>
        <v/>
      </c>
      <c r="H204" s="27">
        <f>IF(B204="","",IF(COUNT(X204:AD204)=7,SUMPRODUCT(X204:AD204,rm_weights)/SUM(rm_weights),""))</f>
        <v/>
      </c>
      <c r="I204" s="27">
        <f>IF(B204="","",IF(trm_method="7-day approximation",H204,IF(AND(ISNUMBER(I203),ISNUMBER(D203)),(1-alpha)*D203+alpha*I203,H204)))</f>
        <v/>
      </c>
      <c r="J204" s="27">
        <f>IF(ISNUMBER(I204),0.33*IF(clamp_trm="Yes",MIN(MAX(I204,10),30),I204)+18.8,"")</f>
        <v/>
      </c>
      <c r="K204" s="27">
        <f>IF(J204="","",J204+cat_offset)</f>
        <v/>
      </c>
      <c r="L204">
        <f>IF(B204="","",IF(AND(MONTH(B204)*100+DAY(B204)&gt;=season_lo,MONTH(B204)*100+DAY(B204)&lt;=season_hi),1,0))</f>
        <v/>
      </c>
      <c r="M204" s="27">
        <f>IF(N(C204)=0,IF(B204="","",0),SUM(INDEX(Hourly!$L$2:$L$10001,AF204):INDEX(Hourly!$L$2:$L$10001,AG204)))</f>
        <v/>
      </c>
      <c r="N204" s="27">
        <f>IF(N(C204)=0,IF(B204="","",0),SUM(INDEX(Hourly!$M$2:$M$10001,AF204):INDEX(Hourly!$M$2:$M$10001,AG204)))</f>
        <v/>
      </c>
      <c r="O204" s="27">
        <f>IF(N(C204)=0,IF(B204="","",0),SUM(INDEX(Hourly!$N$2:$N$10001,AF204):INDEX(Hourly!$N$2:$N$10001,AG204)))</f>
        <v/>
      </c>
      <c r="P204" s="27">
        <f>IF(N(C204)=0,IF(B204="","",0),SUM(INDEX(Hourly!$P$2:$P$10001,AF204):INDEX(Hourly!$P$2:$P$10001,AG204)))</f>
        <v/>
      </c>
      <c r="Q204">
        <f>IF(L204=1,IF(M204&gt;event_min,1,0),0)</f>
        <v/>
      </c>
      <c r="R204">
        <f>IF(Q204=1,N(R203)+1,0)</f>
        <v/>
      </c>
      <c r="S204" s="27">
        <f>IF(Q204=1,N(S203)+M204,0)</f>
        <v/>
      </c>
      <c r="T204">
        <f>IF(R204=1,1,0)</f>
        <v/>
      </c>
      <c r="U204">
        <f>IF(AND(L204=1,ISNUMBER(F204)),IF(F204&gt;=hot_thr,1,0),0)</f>
        <v/>
      </c>
      <c r="V204">
        <f>IF(AND(L204=1,ISNUMBER(E204)),IF(E204&gt;=night_thr,1,0),0)</f>
        <v/>
      </c>
      <c r="X204" s="27">
        <f>IF(B204="","",IF(A204-1&gt;=1,INDEX($D$2:$D$421,A204-1),IF(cyclic="Yes",INDEX($D$2:$D$421,A204-1+n_days),"")))</f>
        <v/>
      </c>
      <c r="Y204" s="27">
        <f>IF(B204="","",IF(A204-2&gt;=1,INDEX($D$2:$D$421,A204-2),IF(cyclic="Yes",INDEX($D$2:$D$421,A204-2+n_days),"")))</f>
        <v/>
      </c>
      <c r="Z204" s="27">
        <f>IF(B204="","",IF(A204-3&gt;=1,INDEX($D$2:$D$421,A204-3),IF(cyclic="Yes",INDEX($D$2:$D$421,A204-3+n_days),"")))</f>
        <v/>
      </c>
      <c r="AA204" s="27">
        <f>IF(B204="","",IF(A204-4&gt;=1,INDEX($D$2:$D$421,A204-4),IF(cyclic="Yes",INDEX($D$2:$D$421,A204-4+n_days),"")))</f>
        <v/>
      </c>
      <c r="AB204" s="27">
        <f>IF(B204="","",IF(A204-5&gt;=1,INDEX($D$2:$D$421,A204-5),IF(cyclic="Yes",INDEX($D$2:$D$421,A204-5+n_days),"")))</f>
        <v/>
      </c>
      <c r="AC204" s="27">
        <f>IF(B204="","",IF(A204-6&gt;=1,INDEX($D$2:$D$421,A204-6),IF(cyclic="Yes",INDEX($D$2:$D$421,A204-6+n_days),"")))</f>
        <v/>
      </c>
      <c r="AD204" s="27">
        <f>IF(B204="","",IF(A204-7&gt;=1,INDEX($D$2:$D$421,A204-7),IF(cyclic="Yes",INDEX($D$2:$D$421,A204-7+n_days),"")))</f>
        <v/>
      </c>
      <c r="AF204">
        <f>IF(B204="","",IFERROR(MATCH(B204-0.5,INDEX(Hourly!$G$2:$G$10001,1):INDEX(Hourly!$G$2:$G$10001,n_rows),1),0)+1)</f>
        <v/>
      </c>
      <c r="AG204">
        <f>IF(B204="","",IFERROR(MATCH(B204,INDEX(Hourly!$G$2:$G$10001,1):INDEX(Hourly!$G$2:$G$10001,n_rows),1),0))</f>
        <v/>
      </c>
    </row>
    <row r="205">
      <c r="A205" t="n">
        <v>204</v>
      </c>
      <c r="B205" s="26">
        <f>IF(A205&lt;=n_days,first_day+A205-1,"")</f>
        <v/>
      </c>
      <c r="C205">
        <f>IF(B205="","",MAX(0,AG205-AF205+1))</f>
        <v/>
      </c>
      <c r="D205" s="27">
        <f>IF(B205="","",IF(C205&gt;=18,AVERAGE(INDEX(Hourly!$E$2:$E$10001,AF205):INDEX(Hourly!$E$2:$E$10001,AG205)),""))</f>
        <v/>
      </c>
      <c r="E205" s="27">
        <f>IF(OR(B205="",N(C205)=0),"",MIN(INDEX(Hourly!$E$2:$E$10001,AF205):INDEX(Hourly!$E$2:$E$10001,AG205)))</f>
        <v/>
      </c>
      <c r="F205" s="27">
        <f>IF(OR(B205="",N(C205)=0),"",MAX(INDEX(Hourly!$E$2:$E$10001,AF205):INDEX(Hourly!$E$2:$E$10001,AG205)))</f>
        <v/>
      </c>
      <c r="G205" s="27">
        <f>IF(E205="","",F205-E205)</f>
        <v/>
      </c>
      <c r="H205" s="27">
        <f>IF(B205="","",IF(COUNT(X205:AD205)=7,SUMPRODUCT(X205:AD205,rm_weights)/SUM(rm_weights),""))</f>
        <v/>
      </c>
      <c r="I205" s="27">
        <f>IF(B205="","",IF(trm_method="7-day approximation",H205,IF(AND(ISNUMBER(I204),ISNUMBER(D204)),(1-alpha)*D204+alpha*I204,H205)))</f>
        <v/>
      </c>
      <c r="J205" s="27">
        <f>IF(ISNUMBER(I205),0.33*IF(clamp_trm="Yes",MIN(MAX(I205,10),30),I205)+18.8,"")</f>
        <v/>
      </c>
      <c r="K205" s="27">
        <f>IF(J205="","",J205+cat_offset)</f>
        <v/>
      </c>
      <c r="L205">
        <f>IF(B205="","",IF(AND(MONTH(B205)*100+DAY(B205)&gt;=season_lo,MONTH(B205)*100+DAY(B205)&lt;=season_hi),1,0))</f>
        <v/>
      </c>
      <c r="M205" s="27">
        <f>IF(N(C205)=0,IF(B205="","",0),SUM(INDEX(Hourly!$L$2:$L$10001,AF205):INDEX(Hourly!$L$2:$L$10001,AG205)))</f>
        <v/>
      </c>
      <c r="N205" s="27">
        <f>IF(N(C205)=0,IF(B205="","",0),SUM(INDEX(Hourly!$M$2:$M$10001,AF205):INDEX(Hourly!$M$2:$M$10001,AG205)))</f>
        <v/>
      </c>
      <c r="O205" s="27">
        <f>IF(N(C205)=0,IF(B205="","",0),SUM(INDEX(Hourly!$N$2:$N$10001,AF205):INDEX(Hourly!$N$2:$N$10001,AG205)))</f>
        <v/>
      </c>
      <c r="P205" s="27">
        <f>IF(N(C205)=0,IF(B205="","",0),SUM(INDEX(Hourly!$P$2:$P$10001,AF205):INDEX(Hourly!$P$2:$P$10001,AG205)))</f>
        <v/>
      </c>
      <c r="Q205">
        <f>IF(L205=1,IF(M205&gt;event_min,1,0),0)</f>
        <v/>
      </c>
      <c r="R205">
        <f>IF(Q205=1,N(R204)+1,0)</f>
        <v/>
      </c>
      <c r="S205" s="27">
        <f>IF(Q205=1,N(S204)+M205,0)</f>
        <v/>
      </c>
      <c r="T205">
        <f>IF(R205=1,1,0)</f>
        <v/>
      </c>
      <c r="U205">
        <f>IF(AND(L205=1,ISNUMBER(F205)),IF(F205&gt;=hot_thr,1,0),0)</f>
        <v/>
      </c>
      <c r="V205">
        <f>IF(AND(L205=1,ISNUMBER(E205)),IF(E205&gt;=night_thr,1,0),0)</f>
        <v/>
      </c>
      <c r="X205" s="27">
        <f>IF(B205="","",IF(A205-1&gt;=1,INDEX($D$2:$D$421,A205-1),IF(cyclic="Yes",INDEX($D$2:$D$421,A205-1+n_days),"")))</f>
        <v/>
      </c>
      <c r="Y205" s="27">
        <f>IF(B205="","",IF(A205-2&gt;=1,INDEX($D$2:$D$421,A205-2),IF(cyclic="Yes",INDEX($D$2:$D$421,A205-2+n_days),"")))</f>
        <v/>
      </c>
      <c r="Z205" s="27">
        <f>IF(B205="","",IF(A205-3&gt;=1,INDEX($D$2:$D$421,A205-3),IF(cyclic="Yes",INDEX($D$2:$D$421,A205-3+n_days),"")))</f>
        <v/>
      </c>
      <c r="AA205" s="27">
        <f>IF(B205="","",IF(A205-4&gt;=1,INDEX($D$2:$D$421,A205-4),IF(cyclic="Yes",INDEX($D$2:$D$421,A205-4+n_days),"")))</f>
        <v/>
      </c>
      <c r="AB205" s="27">
        <f>IF(B205="","",IF(A205-5&gt;=1,INDEX($D$2:$D$421,A205-5),IF(cyclic="Yes",INDEX($D$2:$D$421,A205-5+n_days),"")))</f>
        <v/>
      </c>
      <c r="AC205" s="27">
        <f>IF(B205="","",IF(A205-6&gt;=1,INDEX($D$2:$D$421,A205-6),IF(cyclic="Yes",INDEX($D$2:$D$421,A205-6+n_days),"")))</f>
        <v/>
      </c>
      <c r="AD205" s="27">
        <f>IF(B205="","",IF(A205-7&gt;=1,INDEX($D$2:$D$421,A205-7),IF(cyclic="Yes",INDEX($D$2:$D$421,A205-7+n_days),"")))</f>
        <v/>
      </c>
      <c r="AF205">
        <f>IF(B205="","",IFERROR(MATCH(B205-0.5,INDEX(Hourly!$G$2:$G$10001,1):INDEX(Hourly!$G$2:$G$10001,n_rows),1),0)+1)</f>
        <v/>
      </c>
      <c r="AG205">
        <f>IF(B205="","",IFERROR(MATCH(B205,INDEX(Hourly!$G$2:$G$10001,1):INDEX(Hourly!$G$2:$G$10001,n_rows),1),0))</f>
        <v/>
      </c>
    </row>
    <row r="206">
      <c r="A206" t="n">
        <v>205</v>
      </c>
      <c r="B206" s="26">
        <f>IF(A206&lt;=n_days,first_day+A206-1,"")</f>
        <v/>
      </c>
      <c r="C206">
        <f>IF(B206="","",MAX(0,AG206-AF206+1))</f>
        <v/>
      </c>
      <c r="D206" s="27">
        <f>IF(B206="","",IF(C206&gt;=18,AVERAGE(INDEX(Hourly!$E$2:$E$10001,AF206):INDEX(Hourly!$E$2:$E$10001,AG206)),""))</f>
        <v/>
      </c>
      <c r="E206" s="27">
        <f>IF(OR(B206="",N(C206)=0),"",MIN(INDEX(Hourly!$E$2:$E$10001,AF206):INDEX(Hourly!$E$2:$E$10001,AG206)))</f>
        <v/>
      </c>
      <c r="F206" s="27">
        <f>IF(OR(B206="",N(C206)=0),"",MAX(INDEX(Hourly!$E$2:$E$10001,AF206):INDEX(Hourly!$E$2:$E$10001,AG206)))</f>
        <v/>
      </c>
      <c r="G206" s="27">
        <f>IF(E206="","",F206-E206)</f>
        <v/>
      </c>
      <c r="H206" s="27">
        <f>IF(B206="","",IF(COUNT(X206:AD206)=7,SUMPRODUCT(X206:AD206,rm_weights)/SUM(rm_weights),""))</f>
        <v/>
      </c>
      <c r="I206" s="27">
        <f>IF(B206="","",IF(trm_method="7-day approximation",H206,IF(AND(ISNUMBER(I205),ISNUMBER(D205)),(1-alpha)*D205+alpha*I205,H206)))</f>
        <v/>
      </c>
      <c r="J206" s="27">
        <f>IF(ISNUMBER(I206),0.33*IF(clamp_trm="Yes",MIN(MAX(I206,10),30),I206)+18.8,"")</f>
        <v/>
      </c>
      <c r="K206" s="27">
        <f>IF(J206="","",J206+cat_offset)</f>
        <v/>
      </c>
      <c r="L206">
        <f>IF(B206="","",IF(AND(MONTH(B206)*100+DAY(B206)&gt;=season_lo,MONTH(B206)*100+DAY(B206)&lt;=season_hi),1,0))</f>
        <v/>
      </c>
      <c r="M206" s="27">
        <f>IF(N(C206)=0,IF(B206="","",0),SUM(INDEX(Hourly!$L$2:$L$10001,AF206):INDEX(Hourly!$L$2:$L$10001,AG206)))</f>
        <v/>
      </c>
      <c r="N206" s="27">
        <f>IF(N(C206)=0,IF(B206="","",0),SUM(INDEX(Hourly!$M$2:$M$10001,AF206):INDEX(Hourly!$M$2:$M$10001,AG206)))</f>
        <v/>
      </c>
      <c r="O206" s="27">
        <f>IF(N(C206)=0,IF(B206="","",0),SUM(INDEX(Hourly!$N$2:$N$10001,AF206):INDEX(Hourly!$N$2:$N$10001,AG206)))</f>
        <v/>
      </c>
      <c r="P206" s="27">
        <f>IF(N(C206)=0,IF(B206="","",0),SUM(INDEX(Hourly!$P$2:$P$10001,AF206):INDEX(Hourly!$P$2:$P$10001,AG206)))</f>
        <v/>
      </c>
      <c r="Q206">
        <f>IF(L206=1,IF(M206&gt;event_min,1,0),0)</f>
        <v/>
      </c>
      <c r="R206">
        <f>IF(Q206=1,N(R205)+1,0)</f>
        <v/>
      </c>
      <c r="S206" s="27">
        <f>IF(Q206=1,N(S205)+M206,0)</f>
        <v/>
      </c>
      <c r="T206">
        <f>IF(R206=1,1,0)</f>
        <v/>
      </c>
      <c r="U206">
        <f>IF(AND(L206=1,ISNUMBER(F206)),IF(F206&gt;=hot_thr,1,0),0)</f>
        <v/>
      </c>
      <c r="V206">
        <f>IF(AND(L206=1,ISNUMBER(E206)),IF(E206&gt;=night_thr,1,0),0)</f>
        <v/>
      </c>
      <c r="X206" s="27">
        <f>IF(B206="","",IF(A206-1&gt;=1,INDEX($D$2:$D$421,A206-1),IF(cyclic="Yes",INDEX($D$2:$D$421,A206-1+n_days),"")))</f>
        <v/>
      </c>
      <c r="Y206" s="27">
        <f>IF(B206="","",IF(A206-2&gt;=1,INDEX($D$2:$D$421,A206-2),IF(cyclic="Yes",INDEX($D$2:$D$421,A206-2+n_days),"")))</f>
        <v/>
      </c>
      <c r="Z206" s="27">
        <f>IF(B206="","",IF(A206-3&gt;=1,INDEX($D$2:$D$421,A206-3),IF(cyclic="Yes",INDEX($D$2:$D$421,A206-3+n_days),"")))</f>
        <v/>
      </c>
      <c r="AA206" s="27">
        <f>IF(B206="","",IF(A206-4&gt;=1,INDEX($D$2:$D$421,A206-4),IF(cyclic="Yes",INDEX($D$2:$D$421,A206-4+n_days),"")))</f>
        <v/>
      </c>
      <c r="AB206" s="27">
        <f>IF(B206="","",IF(A206-5&gt;=1,INDEX($D$2:$D$421,A206-5),IF(cyclic="Yes",INDEX($D$2:$D$421,A206-5+n_days),"")))</f>
        <v/>
      </c>
      <c r="AC206" s="27">
        <f>IF(B206="","",IF(A206-6&gt;=1,INDEX($D$2:$D$421,A206-6),IF(cyclic="Yes",INDEX($D$2:$D$421,A206-6+n_days),"")))</f>
        <v/>
      </c>
      <c r="AD206" s="27">
        <f>IF(B206="","",IF(A206-7&gt;=1,INDEX($D$2:$D$421,A206-7),IF(cyclic="Yes",INDEX($D$2:$D$421,A206-7+n_days),"")))</f>
        <v/>
      </c>
      <c r="AF206">
        <f>IF(B206="","",IFERROR(MATCH(B206-0.5,INDEX(Hourly!$G$2:$G$10001,1):INDEX(Hourly!$G$2:$G$10001,n_rows),1),0)+1)</f>
        <v/>
      </c>
      <c r="AG206">
        <f>IF(B206="","",IFERROR(MATCH(B206,INDEX(Hourly!$G$2:$G$10001,1):INDEX(Hourly!$G$2:$G$10001,n_rows),1),0))</f>
        <v/>
      </c>
    </row>
    <row r="207">
      <c r="A207" t="n">
        <v>206</v>
      </c>
      <c r="B207" s="26">
        <f>IF(A207&lt;=n_days,first_day+A207-1,"")</f>
        <v/>
      </c>
      <c r="C207">
        <f>IF(B207="","",MAX(0,AG207-AF207+1))</f>
        <v/>
      </c>
      <c r="D207" s="27">
        <f>IF(B207="","",IF(C207&gt;=18,AVERAGE(INDEX(Hourly!$E$2:$E$10001,AF207):INDEX(Hourly!$E$2:$E$10001,AG207)),""))</f>
        <v/>
      </c>
      <c r="E207" s="27">
        <f>IF(OR(B207="",N(C207)=0),"",MIN(INDEX(Hourly!$E$2:$E$10001,AF207):INDEX(Hourly!$E$2:$E$10001,AG207)))</f>
        <v/>
      </c>
      <c r="F207" s="27">
        <f>IF(OR(B207="",N(C207)=0),"",MAX(INDEX(Hourly!$E$2:$E$10001,AF207):INDEX(Hourly!$E$2:$E$10001,AG207)))</f>
        <v/>
      </c>
      <c r="G207" s="27">
        <f>IF(E207="","",F207-E207)</f>
        <v/>
      </c>
      <c r="H207" s="27">
        <f>IF(B207="","",IF(COUNT(X207:AD207)=7,SUMPRODUCT(X207:AD207,rm_weights)/SUM(rm_weights),""))</f>
        <v/>
      </c>
      <c r="I207" s="27">
        <f>IF(B207="","",IF(trm_method="7-day approximation",H207,IF(AND(ISNUMBER(I206),ISNUMBER(D206)),(1-alpha)*D206+alpha*I206,H207)))</f>
        <v/>
      </c>
      <c r="J207" s="27">
        <f>IF(ISNUMBER(I207),0.33*IF(clamp_trm="Yes",MIN(MAX(I207,10),30),I207)+18.8,"")</f>
        <v/>
      </c>
      <c r="K207" s="27">
        <f>IF(J207="","",J207+cat_offset)</f>
        <v/>
      </c>
      <c r="L207">
        <f>IF(B207="","",IF(AND(MONTH(B207)*100+DAY(B207)&gt;=season_lo,MONTH(B207)*100+DAY(B207)&lt;=season_hi),1,0))</f>
        <v/>
      </c>
      <c r="M207" s="27">
        <f>IF(N(C207)=0,IF(B207="","",0),SUM(INDEX(Hourly!$L$2:$L$10001,AF207):INDEX(Hourly!$L$2:$L$10001,AG207)))</f>
        <v/>
      </c>
      <c r="N207" s="27">
        <f>IF(N(C207)=0,IF(B207="","",0),SUM(INDEX(Hourly!$M$2:$M$10001,AF207):INDEX(Hourly!$M$2:$M$10001,AG207)))</f>
        <v/>
      </c>
      <c r="O207" s="27">
        <f>IF(N(C207)=0,IF(B207="","",0),SUM(INDEX(Hourly!$N$2:$N$10001,AF207):INDEX(Hourly!$N$2:$N$10001,AG207)))</f>
        <v/>
      </c>
      <c r="P207" s="27">
        <f>IF(N(C207)=0,IF(B207="","",0),SUM(INDEX(Hourly!$P$2:$P$10001,AF207):INDEX(Hourly!$P$2:$P$10001,AG207)))</f>
        <v/>
      </c>
      <c r="Q207">
        <f>IF(L207=1,IF(M207&gt;event_min,1,0),0)</f>
        <v/>
      </c>
      <c r="R207">
        <f>IF(Q207=1,N(R206)+1,0)</f>
        <v/>
      </c>
      <c r="S207" s="27">
        <f>IF(Q207=1,N(S206)+M207,0)</f>
        <v/>
      </c>
      <c r="T207">
        <f>IF(R207=1,1,0)</f>
        <v/>
      </c>
      <c r="U207">
        <f>IF(AND(L207=1,ISNUMBER(F207)),IF(F207&gt;=hot_thr,1,0),0)</f>
        <v/>
      </c>
      <c r="V207">
        <f>IF(AND(L207=1,ISNUMBER(E207)),IF(E207&gt;=night_thr,1,0),0)</f>
        <v/>
      </c>
      <c r="X207" s="27">
        <f>IF(B207="","",IF(A207-1&gt;=1,INDEX($D$2:$D$421,A207-1),IF(cyclic="Yes",INDEX($D$2:$D$421,A207-1+n_days),"")))</f>
        <v/>
      </c>
      <c r="Y207" s="27">
        <f>IF(B207="","",IF(A207-2&gt;=1,INDEX($D$2:$D$421,A207-2),IF(cyclic="Yes",INDEX($D$2:$D$421,A207-2+n_days),"")))</f>
        <v/>
      </c>
      <c r="Z207" s="27">
        <f>IF(B207="","",IF(A207-3&gt;=1,INDEX($D$2:$D$421,A207-3),IF(cyclic="Yes",INDEX($D$2:$D$421,A207-3+n_days),"")))</f>
        <v/>
      </c>
      <c r="AA207" s="27">
        <f>IF(B207="","",IF(A207-4&gt;=1,INDEX($D$2:$D$421,A207-4),IF(cyclic="Yes",INDEX($D$2:$D$421,A207-4+n_days),"")))</f>
        <v/>
      </c>
      <c r="AB207" s="27">
        <f>IF(B207="","",IF(A207-5&gt;=1,INDEX($D$2:$D$421,A207-5),IF(cyclic="Yes",INDEX($D$2:$D$421,A207-5+n_days),"")))</f>
        <v/>
      </c>
      <c r="AC207" s="27">
        <f>IF(B207="","",IF(A207-6&gt;=1,INDEX($D$2:$D$421,A207-6),IF(cyclic="Yes",INDEX($D$2:$D$421,A207-6+n_days),"")))</f>
        <v/>
      </c>
      <c r="AD207" s="27">
        <f>IF(B207="","",IF(A207-7&gt;=1,INDEX($D$2:$D$421,A207-7),IF(cyclic="Yes",INDEX($D$2:$D$421,A207-7+n_days),"")))</f>
        <v/>
      </c>
      <c r="AF207">
        <f>IF(B207="","",IFERROR(MATCH(B207-0.5,INDEX(Hourly!$G$2:$G$10001,1):INDEX(Hourly!$G$2:$G$10001,n_rows),1),0)+1)</f>
        <v/>
      </c>
      <c r="AG207">
        <f>IF(B207="","",IFERROR(MATCH(B207,INDEX(Hourly!$G$2:$G$10001,1):INDEX(Hourly!$G$2:$G$10001,n_rows),1),0))</f>
        <v/>
      </c>
    </row>
    <row r="208">
      <c r="A208" t="n">
        <v>207</v>
      </c>
      <c r="B208" s="26">
        <f>IF(A208&lt;=n_days,first_day+A208-1,"")</f>
        <v/>
      </c>
      <c r="C208">
        <f>IF(B208="","",MAX(0,AG208-AF208+1))</f>
        <v/>
      </c>
      <c r="D208" s="27">
        <f>IF(B208="","",IF(C208&gt;=18,AVERAGE(INDEX(Hourly!$E$2:$E$10001,AF208):INDEX(Hourly!$E$2:$E$10001,AG208)),""))</f>
        <v/>
      </c>
      <c r="E208" s="27">
        <f>IF(OR(B208="",N(C208)=0),"",MIN(INDEX(Hourly!$E$2:$E$10001,AF208):INDEX(Hourly!$E$2:$E$10001,AG208)))</f>
        <v/>
      </c>
      <c r="F208" s="27">
        <f>IF(OR(B208="",N(C208)=0),"",MAX(INDEX(Hourly!$E$2:$E$10001,AF208):INDEX(Hourly!$E$2:$E$10001,AG208)))</f>
        <v/>
      </c>
      <c r="G208" s="27">
        <f>IF(E208="","",F208-E208)</f>
        <v/>
      </c>
      <c r="H208" s="27">
        <f>IF(B208="","",IF(COUNT(X208:AD208)=7,SUMPRODUCT(X208:AD208,rm_weights)/SUM(rm_weights),""))</f>
        <v/>
      </c>
      <c r="I208" s="27">
        <f>IF(B208="","",IF(trm_method="7-day approximation",H208,IF(AND(ISNUMBER(I207),ISNUMBER(D207)),(1-alpha)*D207+alpha*I207,H208)))</f>
        <v/>
      </c>
      <c r="J208" s="27">
        <f>IF(ISNUMBER(I208),0.33*IF(clamp_trm="Yes",MIN(MAX(I208,10),30),I208)+18.8,"")</f>
        <v/>
      </c>
      <c r="K208" s="27">
        <f>IF(J208="","",J208+cat_offset)</f>
        <v/>
      </c>
      <c r="L208">
        <f>IF(B208="","",IF(AND(MONTH(B208)*100+DAY(B208)&gt;=season_lo,MONTH(B208)*100+DAY(B208)&lt;=season_hi),1,0))</f>
        <v/>
      </c>
      <c r="M208" s="27">
        <f>IF(N(C208)=0,IF(B208="","",0),SUM(INDEX(Hourly!$L$2:$L$10001,AF208):INDEX(Hourly!$L$2:$L$10001,AG208)))</f>
        <v/>
      </c>
      <c r="N208" s="27">
        <f>IF(N(C208)=0,IF(B208="","",0),SUM(INDEX(Hourly!$M$2:$M$10001,AF208):INDEX(Hourly!$M$2:$M$10001,AG208)))</f>
        <v/>
      </c>
      <c r="O208" s="27">
        <f>IF(N(C208)=0,IF(B208="","",0),SUM(INDEX(Hourly!$N$2:$N$10001,AF208):INDEX(Hourly!$N$2:$N$10001,AG208)))</f>
        <v/>
      </c>
      <c r="P208" s="27">
        <f>IF(N(C208)=0,IF(B208="","",0),SUM(INDEX(Hourly!$P$2:$P$10001,AF208):INDEX(Hourly!$P$2:$P$10001,AG208)))</f>
        <v/>
      </c>
      <c r="Q208">
        <f>IF(L208=1,IF(M208&gt;event_min,1,0),0)</f>
        <v/>
      </c>
      <c r="R208">
        <f>IF(Q208=1,N(R207)+1,0)</f>
        <v/>
      </c>
      <c r="S208" s="27">
        <f>IF(Q208=1,N(S207)+M208,0)</f>
        <v/>
      </c>
      <c r="T208">
        <f>IF(R208=1,1,0)</f>
        <v/>
      </c>
      <c r="U208">
        <f>IF(AND(L208=1,ISNUMBER(F208)),IF(F208&gt;=hot_thr,1,0),0)</f>
        <v/>
      </c>
      <c r="V208">
        <f>IF(AND(L208=1,ISNUMBER(E208)),IF(E208&gt;=night_thr,1,0),0)</f>
        <v/>
      </c>
      <c r="X208" s="27">
        <f>IF(B208="","",IF(A208-1&gt;=1,INDEX($D$2:$D$421,A208-1),IF(cyclic="Yes",INDEX($D$2:$D$421,A208-1+n_days),"")))</f>
        <v/>
      </c>
      <c r="Y208" s="27">
        <f>IF(B208="","",IF(A208-2&gt;=1,INDEX($D$2:$D$421,A208-2),IF(cyclic="Yes",INDEX($D$2:$D$421,A208-2+n_days),"")))</f>
        <v/>
      </c>
      <c r="Z208" s="27">
        <f>IF(B208="","",IF(A208-3&gt;=1,INDEX($D$2:$D$421,A208-3),IF(cyclic="Yes",INDEX($D$2:$D$421,A208-3+n_days),"")))</f>
        <v/>
      </c>
      <c r="AA208" s="27">
        <f>IF(B208="","",IF(A208-4&gt;=1,INDEX($D$2:$D$421,A208-4),IF(cyclic="Yes",INDEX($D$2:$D$421,A208-4+n_days),"")))</f>
        <v/>
      </c>
      <c r="AB208" s="27">
        <f>IF(B208="","",IF(A208-5&gt;=1,INDEX($D$2:$D$421,A208-5),IF(cyclic="Yes",INDEX($D$2:$D$421,A208-5+n_days),"")))</f>
        <v/>
      </c>
      <c r="AC208" s="27">
        <f>IF(B208="","",IF(A208-6&gt;=1,INDEX($D$2:$D$421,A208-6),IF(cyclic="Yes",INDEX($D$2:$D$421,A208-6+n_days),"")))</f>
        <v/>
      </c>
      <c r="AD208" s="27">
        <f>IF(B208="","",IF(A208-7&gt;=1,INDEX($D$2:$D$421,A208-7),IF(cyclic="Yes",INDEX($D$2:$D$421,A208-7+n_days),"")))</f>
        <v/>
      </c>
      <c r="AF208">
        <f>IF(B208="","",IFERROR(MATCH(B208-0.5,INDEX(Hourly!$G$2:$G$10001,1):INDEX(Hourly!$G$2:$G$10001,n_rows),1),0)+1)</f>
        <v/>
      </c>
      <c r="AG208">
        <f>IF(B208="","",IFERROR(MATCH(B208,INDEX(Hourly!$G$2:$G$10001,1):INDEX(Hourly!$G$2:$G$10001,n_rows),1),0))</f>
        <v/>
      </c>
    </row>
    <row r="209">
      <c r="A209" t="n">
        <v>208</v>
      </c>
      <c r="B209" s="26">
        <f>IF(A209&lt;=n_days,first_day+A209-1,"")</f>
        <v/>
      </c>
      <c r="C209">
        <f>IF(B209="","",MAX(0,AG209-AF209+1))</f>
        <v/>
      </c>
      <c r="D209" s="27">
        <f>IF(B209="","",IF(C209&gt;=18,AVERAGE(INDEX(Hourly!$E$2:$E$10001,AF209):INDEX(Hourly!$E$2:$E$10001,AG209)),""))</f>
        <v/>
      </c>
      <c r="E209" s="27">
        <f>IF(OR(B209="",N(C209)=0),"",MIN(INDEX(Hourly!$E$2:$E$10001,AF209):INDEX(Hourly!$E$2:$E$10001,AG209)))</f>
        <v/>
      </c>
      <c r="F209" s="27">
        <f>IF(OR(B209="",N(C209)=0),"",MAX(INDEX(Hourly!$E$2:$E$10001,AF209):INDEX(Hourly!$E$2:$E$10001,AG209)))</f>
        <v/>
      </c>
      <c r="G209" s="27">
        <f>IF(E209="","",F209-E209)</f>
        <v/>
      </c>
      <c r="H209" s="27">
        <f>IF(B209="","",IF(COUNT(X209:AD209)=7,SUMPRODUCT(X209:AD209,rm_weights)/SUM(rm_weights),""))</f>
        <v/>
      </c>
      <c r="I209" s="27">
        <f>IF(B209="","",IF(trm_method="7-day approximation",H209,IF(AND(ISNUMBER(I208),ISNUMBER(D208)),(1-alpha)*D208+alpha*I208,H209)))</f>
        <v/>
      </c>
      <c r="J209" s="27">
        <f>IF(ISNUMBER(I209),0.33*IF(clamp_trm="Yes",MIN(MAX(I209,10),30),I209)+18.8,"")</f>
        <v/>
      </c>
      <c r="K209" s="27">
        <f>IF(J209="","",J209+cat_offset)</f>
        <v/>
      </c>
      <c r="L209">
        <f>IF(B209="","",IF(AND(MONTH(B209)*100+DAY(B209)&gt;=season_lo,MONTH(B209)*100+DAY(B209)&lt;=season_hi),1,0))</f>
        <v/>
      </c>
      <c r="M209" s="27">
        <f>IF(N(C209)=0,IF(B209="","",0),SUM(INDEX(Hourly!$L$2:$L$10001,AF209):INDEX(Hourly!$L$2:$L$10001,AG209)))</f>
        <v/>
      </c>
      <c r="N209" s="27">
        <f>IF(N(C209)=0,IF(B209="","",0),SUM(INDEX(Hourly!$M$2:$M$10001,AF209):INDEX(Hourly!$M$2:$M$10001,AG209)))</f>
        <v/>
      </c>
      <c r="O209" s="27">
        <f>IF(N(C209)=0,IF(B209="","",0),SUM(INDEX(Hourly!$N$2:$N$10001,AF209):INDEX(Hourly!$N$2:$N$10001,AG209)))</f>
        <v/>
      </c>
      <c r="P209" s="27">
        <f>IF(N(C209)=0,IF(B209="","",0),SUM(INDEX(Hourly!$P$2:$P$10001,AF209):INDEX(Hourly!$P$2:$P$10001,AG209)))</f>
        <v/>
      </c>
      <c r="Q209">
        <f>IF(L209=1,IF(M209&gt;event_min,1,0),0)</f>
        <v/>
      </c>
      <c r="R209">
        <f>IF(Q209=1,N(R208)+1,0)</f>
        <v/>
      </c>
      <c r="S209" s="27">
        <f>IF(Q209=1,N(S208)+M209,0)</f>
        <v/>
      </c>
      <c r="T209">
        <f>IF(R209=1,1,0)</f>
        <v/>
      </c>
      <c r="U209">
        <f>IF(AND(L209=1,ISNUMBER(F209)),IF(F209&gt;=hot_thr,1,0),0)</f>
        <v/>
      </c>
      <c r="V209">
        <f>IF(AND(L209=1,ISNUMBER(E209)),IF(E209&gt;=night_thr,1,0),0)</f>
        <v/>
      </c>
      <c r="X209" s="27">
        <f>IF(B209="","",IF(A209-1&gt;=1,INDEX($D$2:$D$421,A209-1),IF(cyclic="Yes",INDEX($D$2:$D$421,A209-1+n_days),"")))</f>
        <v/>
      </c>
      <c r="Y209" s="27">
        <f>IF(B209="","",IF(A209-2&gt;=1,INDEX($D$2:$D$421,A209-2),IF(cyclic="Yes",INDEX($D$2:$D$421,A209-2+n_days),"")))</f>
        <v/>
      </c>
      <c r="Z209" s="27">
        <f>IF(B209="","",IF(A209-3&gt;=1,INDEX($D$2:$D$421,A209-3),IF(cyclic="Yes",INDEX($D$2:$D$421,A209-3+n_days),"")))</f>
        <v/>
      </c>
      <c r="AA209" s="27">
        <f>IF(B209="","",IF(A209-4&gt;=1,INDEX($D$2:$D$421,A209-4),IF(cyclic="Yes",INDEX($D$2:$D$421,A209-4+n_days),"")))</f>
        <v/>
      </c>
      <c r="AB209" s="27">
        <f>IF(B209="","",IF(A209-5&gt;=1,INDEX($D$2:$D$421,A209-5),IF(cyclic="Yes",INDEX($D$2:$D$421,A209-5+n_days),"")))</f>
        <v/>
      </c>
      <c r="AC209" s="27">
        <f>IF(B209="","",IF(A209-6&gt;=1,INDEX($D$2:$D$421,A209-6),IF(cyclic="Yes",INDEX($D$2:$D$421,A209-6+n_days),"")))</f>
        <v/>
      </c>
      <c r="AD209" s="27">
        <f>IF(B209="","",IF(A209-7&gt;=1,INDEX($D$2:$D$421,A209-7),IF(cyclic="Yes",INDEX($D$2:$D$421,A209-7+n_days),"")))</f>
        <v/>
      </c>
      <c r="AF209">
        <f>IF(B209="","",IFERROR(MATCH(B209-0.5,INDEX(Hourly!$G$2:$G$10001,1):INDEX(Hourly!$G$2:$G$10001,n_rows),1),0)+1)</f>
        <v/>
      </c>
      <c r="AG209">
        <f>IF(B209="","",IFERROR(MATCH(B209,INDEX(Hourly!$G$2:$G$10001,1):INDEX(Hourly!$G$2:$G$10001,n_rows),1),0))</f>
        <v/>
      </c>
    </row>
    <row r="210">
      <c r="A210" t="n">
        <v>209</v>
      </c>
      <c r="B210" s="26">
        <f>IF(A210&lt;=n_days,first_day+A210-1,"")</f>
        <v/>
      </c>
      <c r="C210">
        <f>IF(B210="","",MAX(0,AG210-AF210+1))</f>
        <v/>
      </c>
      <c r="D210" s="27">
        <f>IF(B210="","",IF(C210&gt;=18,AVERAGE(INDEX(Hourly!$E$2:$E$10001,AF210):INDEX(Hourly!$E$2:$E$10001,AG210)),""))</f>
        <v/>
      </c>
      <c r="E210" s="27">
        <f>IF(OR(B210="",N(C210)=0),"",MIN(INDEX(Hourly!$E$2:$E$10001,AF210):INDEX(Hourly!$E$2:$E$10001,AG210)))</f>
        <v/>
      </c>
      <c r="F210" s="27">
        <f>IF(OR(B210="",N(C210)=0),"",MAX(INDEX(Hourly!$E$2:$E$10001,AF210):INDEX(Hourly!$E$2:$E$10001,AG210)))</f>
        <v/>
      </c>
      <c r="G210" s="27">
        <f>IF(E210="","",F210-E210)</f>
        <v/>
      </c>
      <c r="H210" s="27">
        <f>IF(B210="","",IF(COUNT(X210:AD210)=7,SUMPRODUCT(X210:AD210,rm_weights)/SUM(rm_weights),""))</f>
        <v/>
      </c>
      <c r="I210" s="27">
        <f>IF(B210="","",IF(trm_method="7-day approximation",H210,IF(AND(ISNUMBER(I209),ISNUMBER(D209)),(1-alpha)*D209+alpha*I209,H210)))</f>
        <v/>
      </c>
      <c r="J210" s="27">
        <f>IF(ISNUMBER(I210),0.33*IF(clamp_trm="Yes",MIN(MAX(I210,10),30),I210)+18.8,"")</f>
        <v/>
      </c>
      <c r="K210" s="27">
        <f>IF(J210="","",J210+cat_offset)</f>
        <v/>
      </c>
      <c r="L210">
        <f>IF(B210="","",IF(AND(MONTH(B210)*100+DAY(B210)&gt;=season_lo,MONTH(B210)*100+DAY(B210)&lt;=season_hi),1,0))</f>
        <v/>
      </c>
      <c r="M210" s="27">
        <f>IF(N(C210)=0,IF(B210="","",0),SUM(INDEX(Hourly!$L$2:$L$10001,AF210):INDEX(Hourly!$L$2:$L$10001,AG210)))</f>
        <v/>
      </c>
      <c r="N210" s="27">
        <f>IF(N(C210)=0,IF(B210="","",0),SUM(INDEX(Hourly!$M$2:$M$10001,AF210):INDEX(Hourly!$M$2:$M$10001,AG210)))</f>
        <v/>
      </c>
      <c r="O210" s="27">
        <f>IF(N(C210)=0,IF(B210="","",0),SUM(INDEX(Hourly!$N$2:$N$10001,AF210):INDEX(Hourly!$N$2:$N$10001,AG210)))</f>
        <v/>
      </c>
      <c r="P210" s="27">
        <f>IF(N(C210)=0,IF(B210="","",0),SUM(INDEX(Hourly!$P$2:$P$10001,AF210):INDEX(Hourly!$P$2:$P$10001,AG210)))</f>
        <v/>
      </c>
      <c r="Q210">
        <f>IF(L210=1,IF(M210&gt;event_min,1,0),0)</f>
        <v/>
      </c>
      <c r="R210">
        <f>IF(Q210=1,N(R209)+1,0)</f>
        <v/>
      </c>
      <c r="S210" s="27">
        <f>IF(Q210=1,N(S209)+M210,0)</f>
        <v/>
      </c>
      <c r="T210">
        <f>IF(R210=1,1,0)</f>
        <v/>
      </c>
      <c r="U210">
        <f>IF(AND(L210=1,ISNUMBER(F210)),IF(F210&gt;=hot_thr,1,0),0)</f>
        <v/>
      </c>
      <c r="V210">
        <f>IF(AND(L210=1,ISNUMBER(E210)),IF(E210&gt;=night_thr,1,0),0)</f>
        <v/>
      </c>
      <c r="X210" s="27">
        <f>IF(B210="","",IF(A210-1&gt;=1,INDEX($D$2:$D$421,A210-1),IF(cyclic="Yes",INDEX($D$2:$D$421,A210-1+n_days),"")))</f>
        <v/>
      </c>
      <c r="Y210" s="27">
        <f>IF(B210="","",IF(A210-2&gt;=1,INDEX($D$2:$D$421,A210-2),IF(cyclic="Yes",INDEX($D$2:$D$421,A210-2+n_days),"")))</f>
        <v/>
      </c>
      <c r="Z210" s="27">
        <f>IF(B210="","",IF(A210-3&gt;=1,INDEX($D$2:$D$421,A210-3),IF(cyclic="Yes",INDEX($D$2:$D$421,A210-3+n_days),"")))</f>
        <v/>
      </c>
      <c r="AA210" s="27">
        <f>IF(B210="","",IF(A210-4&gt;=1,INDEX($D$2:$D$421,A210-4),IF(cyclic="Yes",INDEX($D$2:$D$421,A210-4+n_days),"")))</f>
        <v/>
      </c>
      <c r="AB210" s="27">
        <f>IF(B210="","",IF(A210-5&gt;=1,INDEX($D$2:$D$421,A210-5),IF(cyclic="Yes",INDEX($D$2:$D$421,A210-5+n_days),"")))</f>
        <v/>
      </c>
      <c r="AC210" s="27">
        <f>IF(B210="","",IF(A210-6&gt;=1,INDEX($D$2:$D$421,A210-6),IF(cyclic="Yes",INDEX($D$2:$D$421,A210-6+n_days),"")))</f>
        <v/>
      </c>
      <c r="AD210" s="27">
        <f>IF(B210="","",IF(A210-7&gt;=1,INDEX($D$2:$D$421,A210-7),IF(cyclic="Yes",INDEX($D$2:$D$421,A210-7+n_days),"")))</f>
        <v/>
      </c>
      <c r="AF210">
        <f>IF(B210="","",IFERROR(MATCH(B210-0.5,INDEX(Hourly!$G$2:$G$10001,1):INDEX(Hourly!$G$2:$G$10001,n_rows),1),0)+1)</f>
        <v/>
      </c>
      <c r="AG210">
        <f>IF(B210="","",IFERROR(MATCH(B210,INDEX(Hourly!$G$2:$G$10001,1):INDEX(Hourly!$G$2:$G$10001,n_rows),1),0))</f>
        <v/>
      </c>
    </row>
    <row r="211">
      <c r="A211" t="n">
        <v>210</v>
      </c>
      <c r="B211" s="26">
        <f>IF(A211&lt;=n_days,first_day+A211-1,"")</f>
        <v/>
      </c>
      <c r="C211">
        <f>IF(B211="","",MAX(0,AG211-AF211+1))</f>
        <v/>
      </c>
      <c r="D211" s="27">
        <f>IF(B211="","",IF(C211&gt;=18,AVERAGE(INDEX(Hourly!$E$2:$E$10001,AF211):INDEX(Hourly!$E$2:$E$10001,AG211)),""))</f>
        <v/>
      </c>
      <c r="E211" s="27">
        <f>IF(OR(B211="",N(C211)=0),"",MIN(INDEX(Hourly!$E$2:$E$10001,AF211):INDEX(Hourly!$E$2:$E$10001,AG211)))</f>
        <v/>
      </c>
      <c r="F211" s="27">
        <f>IF(OR(B211="",N(C211)=0),"",MAX(INDEX(Hourly!$E$2:$E$10001,AF211):INDEX(Hourly!$E$2:$E$10001,AG211)))</f>
        <v/>
      </c>
      <c r="G211" s="27">
        <f>IF(E211="","",F211-E211)</f>
        <v/>
      </c>
      <c r="H211" s="27">
        <f>IF(B211="","",IF(COUNT(X211:AD211)=7,SUMPRODUCT(X211:AD211,rm_weights)/SUM(rm_weights),""))</f>
        <v/>
      </c>
      <c r="I211" s="27">
        <f>IF(B211="","",IF(trm_method="7-day approximation",H211,IF(AND(ISNUMBER(I210),ISNUMBER(D210)),(1-alpha)*D210+alpha*I210,H211)))</f>
        <v/>
      </c>
      <c r="J211" s="27">
        <f>IF(ISNUMBER(I211),0.33*IF(clamp_trm="Yes",MIN(MAX(I211,10),30),I211)+18.8,"")</f>
        <v/>
      </c>
      <c r="K211" s="27">
        <f>IF(J211="","",J211+cat_offset)</f>
        <v/>
      </c>
      <c r="L211">
        <f>IF(B211="","",IF(AND(MONTH(B211)*100+DAY(B211)&gt;=season_lo,MONTH(B211)*100+DAY(B211)&lt;=season_hi),1,0))</f>
        <v/>
      </c>
      <c r="M211" s="27">
        <f>IF(N(C211)=0,IF(B211="","",0),SUM(INDEX(Hourly!$L$2:$L$10001,AF211):INDEX(Hourly!$L$2:$L$10001,AG211)))</f>
        <v/>
      </c>
      <c r="N211" s="27">
        <f>IF(N(C211)=0,IF(B211="","",0),SUM(INDEX(Hourly!$M$2:$M$10001,AF211):INDEX(Hourly!$M$2:$M$10001,AG211)))</f>
        <v/>
      </c>
      <c r="O211" s="27">
        <f>IF(N(C211)=0,IF(B211="","",0),SUM(INDEX(Hourly!$N$2:$N$10001,AF211):INDEX(Hourly!$N$2:$N$10001,AG211)))</f>
        <v/>
      </c>
      <c r="P211" s="27">
        <f>IF(N(C211)=0,IF(B211="","",0),SUM(INDEX(Hourly!$P$2:$P$10001,AF211):INDEX(Hourly!$P$2:$P$10001,AG211)))</f>
        <v/>
      </c>
      <c r="Q211">
        <f>IF(L211=1,IF(M211&gt;event_min,1,0),0)</f>
        <v/>
      </c>
      <c r="R211">
        <f>IF(Q211=1,N(R210)+1,0)</f>
        <v/>
      </c>
      <c r="S211" s="27">
        <f>IF(Q211=1,N(S210)+M211,0)</f>
        <v/>
      </c>
      <c r="T211">
        <f>IF(R211=1,1,0)</f>
        <v/>
      </c>
      <c r="U211">
        <f>IF(AND(L211=1,ISNUMBER(F211)),IF(F211&gt;=hot_thr,1,0),0)</f>
        <v/>
      </c>
      <c r="V211">
        <f>IF(AND(L211=1,ISNUMBER(E211)),IF(E211&gt;=night_thr,1,0),0)</f>
        <v/>
      </c>
      <c r="X211" s="27">
        <f>IF(B211="","",IF(A211-1&gt;=1,INDEX($D$2:$D$421,A211-1),IF(cyclic="Yes",INDEX($D$2:$D$421,A211-1+n_days),"")))</f>
        <v/>
      </c>
      <c r="Y211" s="27">
        <f>IF(B211="","",IF(A211-2&gt;=1,INDEX($D$2:$D$421,A211-2),IF(cyclic="Yes",INDEX($D$2:$D$421,A211-2+n_days),"")))</f>
        <v/>
      </c>
      <c r="Z211" s="27">
        <f>IF(B211="","",IF(A211-3&gt;=1,INDEX($D$2:$D$421,A211-3),IF(cyclic="Yes",INDEX($D$2:$D$421,A211-3+n_days),"")))</f>
        <v/>
      </c>
      <c r="AA211" s="27">
        <f>IF(B211="","",IF(A211-4&gt;=1,INDEX($D$2:$D$421,A211-4),IF(cyclic="Yes",INDEX($D$2:$D$421,A211-4+n_days),"")))</f>
        <v/>
      </c>
      <c r="AB211" s="27">
        <f>IF(B211="","",IF(A211-5&gt;=1,INDEX($D$2:$D$421,A211-5),IF(cyclic="Yes",INDEX($D$2:$D$421,A211-5+n_days),"")))</f>
        <v/>
      </c>
      <c r="AC211" s="27">
        <f>IF(B211="","",IF(A211-6&gt;=1,INDEX($D$2:$D$421,A211-6),IF(cyclic="Yes",INDEX($D$2:$D$421,A211-6+n_days),"")))</f>
        <v/>
      </c>
      <c r="AD211" s="27">
        <f>IF(B211="","",IF(A211-7&gt;=1,INDEX($D$2:$D$421,A211-7),IF(cyclic="Yes",INDEX($D$2:$D$421,A211-7+n_days),"")))</f>
        <v/>
      </c>
      <c r="AF211">
        <f>IF(B211="","",IFERROR(MATCH(B211-0.5,INDEX(Hourly!$G$2:$G$10001,1):INDEX(Hourly!$G$2:$G$10001,n_rows),1),0)+1)</f>
        <v/>
      </c>
      <c r="AG211">
        <f>IF(B211="","",IFERROR(MATCH(B211,INDEX(Hourly!$G$2:$G$10001,1):INDEX(Hourly!$G$2:$G$10001,n_rows),1),0))</f>
        <v/>
      </c>
    </row>
    <row r="212">
      <c r="A212" t="n">
        <v>211</v>
      </c>
      <c r="B212" s="26">
        <f>IF(A212&lt;=n_days,first_day+A212-1,"")</f>
        <v/>
      </c>
      <c r="C212">
        <f>IF(B212="","",MAX(0,AG212-AF212+1))</f>
        <v/>
      </c>
      <c r="D212" s="27">
        <f>IF(B212="","",IF(C212&gt;=18,AVERAGE(INDEX(Hourly!$E$2:$E$10001,AF212):INDEX(Hourly!$E$2:$E$10001,AG212)),""))</f>
        <v/>
      </c>
      <c r="E212" s="27">
        <f>IF(OR(B212="",N(C212)=0),"",MIN(INDEX(Hourly!$E$2:$E$10001,AF212):INDEX(Hourly!$E$2:$E$10001,AG212)))</f>
        <v/>
      </c>
      <c r="F212" s="27">
        <f>IF(OR(B212="",N(C212)=0),"",MAX(INDEX(Hourly!$E$2:$E$10001,AF212):INDEX(Hourly!$E$2:$E$10001,AG212)))</f>
        <v/>
      </c>
      <c r="G212" s="27">
        <f>IF(E212="","",F212-E212)</f>
        <v/>
      </c>
      <c r="H212" s="27">
        <f>IF(B212="","",IF(COUNT(X212:AD212)=7,SUMPRODUCT(X212:AD212,rm_weights)/SUM(rm_weights),""))</f>
        <v/>
      </c>
      <c r="I212" s="27">
        <f>IF(B212="","",IF(trm_method="7-day approximation",H212,IF(AND(ISNUMBER(I211),ISNUMBER(D211)),(1-alpha)*D211+alpha*I211,H212)))</f>
        <v/>
      </c>
      <c r="J212" s="27">
        <f>IF(ISNUMBER(I212),0.33*IF(clamp_trm="Yes",MIN(MAX(I212,10),30),I212)+18.8,"")</f>
        <v/>
      </c>
      <c r="K212" s="27">
        <f>IF(J212="","",J212+cat_offset)</f>
        <v/>
      </c>
      <c r="L212">
        <f>IF(B212="","",IF(AND(MONTH(B212)*100+DAY(B212)&gt;=season_lo,MONTH(B212)*100+DAY(B212)&lt;=season_hi),1,0))</f>
        <v/>
      </c>
      <c r="M212" s="27">
        <f>IF(N(C212)=0,IF(B212="","",0),SUM(INDEX(Hourly!$L$2:$L$10001,AF212):INDEX(Hourly!$L$2:$L$10001,AG212)))</f>
        <v/>
      </c>
      <c r="N212" s="27">
        <f>IF(N(C212)=0,IF(B212="","",0),SUM(INDEX(Hourly!$M$2:$M$10001,AF212):INDEX(Hourly!$M$2:$M$10001,AG212)))</f>
        <v/>
      </c>
      <c r="O212" s="27">
        <f>IF(N(C212)=0,IF(B212="","",0),SUM(INDEX(Hourly!$N$2:$N$10001,AF212):INDEX(Hourly!$N$2:$N$10001,AG212)))</f>
        <v/>
      </c>
      <c r="P212" s="27">
        <f>IF(N(C212)=0,IF(B212="","",0),SUM(INDEX(Hourly!$P$2:$P$10001,AF212):INDEX(Hourly!$P$2:$P$10001,AG212)))</f>
        <v/>
      </c>
      <c r="Q212">
        <f>IF(L212=1,IF(M212&gt;event_min,1,0),0)</f>
        <v/>
      </c>
      <c r="R212">
        <f>IF(Q212=1,N(R211)+1,0)</f>
        <v/>
      </c>
      <c r="S212" s="27">
        <f>IF(Q212=1,N(S211)+M212,0)</f>
        <v/>
      </c>
      <c r="T212">
        <f>IF(R212=1,1,0)</f>
        <v/>
      </c>
      <c r="U212">
        <f>IF(AND(L212=1,ISNUMBER(F212)),IF(F212&gt;=hot_thr,1,0),0)</f>
        <v/>
      </c>
      <c r="V212">
        <f>IF(AND(L212=1,ISNUMBER(E212)),IF(E212&gt;=night_thr,1,0),0)</f>
        <v/>
      </c>
      <c r="X212" s="27">
        <f>IF(B212="","",IF(A212-1&gt;=1,INDEX($D$2:$D$421,A212-1),IF(cyclic="Yes",INDEX($D$2:$D$421,A212-1+n_days),"")))</f>
        <v/>
      </c>
      <c r="Y212" s="27">
        <f>IF(B212="","",IF(A212-2&gt;=1,INDEX($D$2:$D$421,A212-2),IF(cyclic="Yes",INDEX($D$2:$D$421,A212-2+n_days),"")))</f>
        <v/>
      </c>
      <c r="Z212" s="27">
        <f>IF(B212="","",IF(A212-3&gt;=1,INDEX($D$2:$D$421,A212-3),IF(cyclic="Yes",INDEX($D$2:$D$421,A212-3+n_days),"")))</f>
        <v/>
      </c>
      <c r="AA212" s="27">
        <f>IF(B212="","",IF(A212-4&gt;=1,INDEX($D$2:$D$421,A212-4),IF(cyclic="Yes",INDEX($D$2:$D$421,A212-4+n_days),"")))</f>
        <v/>
      </c>
      <c r="AB212" s="27">
        <f>IF(B212="","",IF(A212-5&gt;=1,INDEX($D$2:$D$421,A212-5),IF(cyclic="Yes",INDEX($D$2:$D$421,A212-5+n_days),"")))</f>
        <v/>
      </c>
      <c r="AC212" s="27">
        <f>IF(B212="","",IF(A212-6&gt;=1,INDEX($D$2:$D$421,A212-6),IF(cyclic="Yes",INDEX($D$2:$D$421,A212-6+n_days),"")))</f>
        <v/>
      </c>
      <c r="AD212" s="27">
        <f>IF(B212="","",IF(A212-7&gt;=1,INDEX($D$2:$D$421,A212-7),IF(cyclic="Yes",INDEX($D$2:$D$421,A212-7+n_days),"")))</f>
        <v/>
      </c>
      <c r="AF212">
        <f>IF(B212="","",IFERROR(MATCH(B212-0.5,INDEX(Hourly!$G$2:$G$10001,1):INDEX(Hourly!$G$2:$G$10001,n_rows),1),0)+1)</f>
        <v/>
      </c>
      <c r="AG212">
        <f>IF(B212="","",IFERROR(MATCH(B212,INDEX(Hourly!$G$2:$G$10001,1):INDEX(Hourly!$G$2:$G$10001,n_rows),1),0))</f>
        <v/>
      </c>
    </row>
    <row r="213">
      <c r="A213" t="n">
        <v>212</v>
      </c>
      <c r="B213" s="26">
        <f>IF(A213&lt;=n_days,first_day+A213-1,"")</f>
        <v/>
      </c>
      <c r="C213">
        <f>IF(B213="","",MAX(0,AG213-AF213+1))</f>
        <v/>
      </c>
      <c r="D213" s="27">
        <f>IF(B213="","",IF(C213&gt;=18,AVERAGE(INDEX(Hourly!$E$2:$E$10001,AF213):INDEX(Hourly!$E$2:$E$10001,AG213)),""))</f>
        <v/>
      </c>
      <c r="E213" s="27">
        <f>IF(OR(B213="",N(C213)=0),"",MIN(INDEX(Hourly!$E$2:$E$10001,AF213):INDEX(Hourly!$E$2:$E$10001,AG213)))</f>
        <v/>
      </c>
      <c r="F213" s="27">
        <f>IF(OR(B213="",N(C213)=0),"",MAX(INDEX(Hourly!$E$2:$E$10001,AF213):INDEX(Hourly!$E$2:$E$10001,AG213)))</f>
        <v/>
      </c>
      <c r="G213" s="27">
        <f>IF(E213="","",F213-E213)</f>
        <v/>
      </c>
      <c r="H213" s="27">
        <f>IF(B213="","",IF(COUNT(X213:AD213)=7,SUMPRODUCT(X213:AD213,rm_weights)/SUM(rm_weights),""))</f>
        <v/>
      </c>
      <c r="I213" s="27">
        <f>IF(B213="","",IF(trm_method="7-day approximation",H213,IF(AND(ISNUMBER(I212),ISNUMBER(D212)),(1-alpha)*D212+alpha*I212,H213)))</f>
        <v/>
      </c>
      <c r="J213" s="27">
        <f>IF(ISNUMBER(I213),0.33*IF(clamp_trm="Yes",MIN(MAX(I213,10),30),I213)+18.8,"")</f>
        <v/>
      </c>
      <c r="K213" s="27">
        <f>IF(J213="","",J213+cat_offset)</f>
        <v/>
      </c>
      <c r="L213">
        <f>IF(B213="","",IF(AND(MONTH(B213)*100+DAY(B213)&gt;=season_lo,MONTH(B213)*100+DAY(B213)&lt;=season_hi),1,0))</f>
        <v/>
      </c>
      <c r="M213" s="27">
        <f>IF(N(C213)=0,IF(B213="","",0),SUM(INDEX(Hourly!$L$2:$L$10001,AF213):INDEX(Hourly!$L$2:$L$10001,AG213)))</f>
        <v/>
      </c>
      <c r="N213" s="27">
        <f>IF(N(C213)=0,IF(B213="","",0),SUM(INDEX(Hourly!$M$2:$M$10001,AF213):INDEX(Hourly!$M$2:$M$10001,AG213)))</f>
        <v/>
      </c>
      <c r="O213" s="27">
        <f>IF(N(C213)=0,IF(B213="","",0),SUM(INDEX(Hourly!$N$2:$N$10001,AF213):INDEX(Hourly!$N$2:$N$10001,AG213)))</f>
        <v/>
      </c>
      <c r="P213" s="27">
        <f>IF(N(C213)=0,IF(B213="","",0),SUM(INDEX(Hourly!$P$2:$P$10001,AF213):INDEX(Hourly!$P$2:$P$10001,AG213)))</f>
        <v/>
      </c>
      <c r="Q213">
        <f>IF(L213=1,IF(M213&gt;event_min,1,0),0)</f>
        <v/>
      </c>
      <c r="R213">
        <f>IF(Q213=1,N(R212)+1,0)</f>
        <v/>
      </c>
      <c r="S213" s="27">
        <f>IF(Q213=1,N(S212)+M213,0)</f>
        <v/>
      </c>
      <c r="T213">
        <f>IF(R213=1,1,0)</f>
        <v/>
      </c>
      <c r="U213">
        <f>IF(AND(L213=1,ISNUMBER(F213)),IF(F213&gt;=hot_thr,1,0),0)</f>
        <v/>
      </c>
      <c r="V213">
        <f>IF(AND(L213=1,ISNUMBER(E213)),IF(E213&gt;=night_thr,1,0),0)</f>
        <v/>
      </c>
      <c r="X213" s="27">
        <f>IF(B213="","",IF(A213-1&gt;=1,INDEX($D$2:$D$421,A213-1),IF(cyclic="Yes",INDEX($D$2:$D$421,A213-1+n_days),"")))</f>
        <v/>
      </c>
      <c r="Y213" s="27">
        <f>IF(B213="","",IF(A213-2&gt;=1,INDEX($D$2:$D$421,A213-2),IF(cyclic="Yes",INDEX($D$2:$D$421,A213-2+n_days),"")))</f>
        <v/>
      </c>
      <c r="Z213" s="27">
        <f>IF(B213="","",IF(A213-3&gt;=1,INDEX($D$2:$D$421,A213-3),IF(cyclic="Yes",INDEX($D$2:$D$421,A213-3+n_days),"")))</f>
        <v/>
      </c>
      <c r="AA213" s="27">
        <f>IF(B213="","",IF(A213-4&gt;=1,INDEX($D$2:$D$421,A213-4),IF(cyclic="Yes",INDEX($D$2:$D$421,A213-4+n_days),"")))</f>
        <v/>
      </c>
      <c r="AB213" s="27">
        <f>IF(B213="","",IF(A213-5&gt;=1,INDEX($D$2:$D$421,A213-5),IF(cyclic="Yes",INDEX($D$2:$D$421,A213-5+n_days),"")))</f>
        <v/>
      </c>
      <c r="AC213" s="27">
        <f>IF(B213="","",IF(A213-6&gt;=1,INDEX($D$2:$D$421,A213-6),IF(cyclic="Yes",INDEX($D$2:$D$421,A213-6+n_days),"")))</f>
        <v/>
      </c>
      <c r="AD213" s="27">
        <f>IF(B213="","",IF(A213-7&gt;=1,INDEX($D$2:$D$421,A213-7),IF(cyclic="Yes",INDEX($D$2:$D$421,A213-7+n_days),"")))</f>
        <v/>
      </c>
      <c r="AF213">
        <f>IF(B213="","",IFERROR(MATCH(B213-0.5,INDEX(Hourly!$G$2:$G$10001,1):INDEX(Hourly!$G$2:$G$10001,n_rows),1),0)+1)</f>
        <v/>
      </c>
      <c r="AG213">
        <f>IF(B213="","",IFERROR(MATCH(B213,INDEX(Hourly!$G$2:$G$10001,1):INDEX(Hourly!$G$2:$G$10001,n_rows),1),0))</f>
        <v/>
      </c>
    </row>
    <row r="214">
      <c r="A214" t="n">
        <v>213</v>
      </c>
      <c r="B214" s="26">
        <f>IF(A214&lt;=n_days,first_day+A214-1,"")</f>
        <v/>
      </c>
      <c r="C214">
        <f>IF(B214="","",MAX(0,AG214-AF214+1))</f>
        <v/>
      </c>
      <c r="D214" s="27">
        <f>IF(B214="","",IF(C214&gt;=18,AVERAGE(INDEX(Hourly!$E$2:$E$10001,AF214):INDEX(Hourly!$E$2:$E$10001,AG214)),""))</f>
        <v/>
      </c>
      <c r="E214" s="27">
        <f>IF(OR(B214="",N(C214)=0),"",MIN(INDEX(Hourly!$E$2:$E$10001,AF214):INDEX(Hourly!$E$2:$E$10001,AG214)))</f>
        <v/>
      </c>
      <c r="F214" s="27">
        <f>IF(OR(B214="",N(C214)=0),"",MAX(INDEX(Hourly!$E$2:$E$10001,AF214):INDEX(Hourly!$E$2:$E$10001,AG214)))</f>
        <v/>
      </c>
      <c r="G214" s="27">
        <f>IF(E214="","",F214-E214)</f>
        <v/>
      </c>
      <c r="H214" s="27">
        <f>IF(B214="","",IF(COUNT(X214:AD214)=7,SUMPRODUCT(X214:AD214,rm_weights)/SUM(rm_weights),""))</f>
        <v/>
      </c>
      <c r="I214" s="27">
        <f>IF(B214="","",IF(trm_method="7-day approximation",H214,IF(AND(ISNUMBER(I213),ISNUMBER(D213)),(1-alpha)*D213+alpha*I213,H214)))</f>
        <v/>
      </c>
      <c r="J214" s="27">
        <f>IF(ISNUMBER(I214),0.33*IF(clamp_trm="Yes",MIN(MAX(I214,10),30),I214)+18.8,"")</f>
        <v/>
      </c>
      <c r="K214" s="27">
        <f>IF(J214="","",J214+cat_offset)</f>
        <v/>
      </c>
      <c r="L214">
        <f>IF(B214="","",IF(AND(MONTH(B214)*100+DAY(B214)&gt;=season_lo,MONTH(B214)*100+DAY(B214)&lt;=season_hi),1,0))</f>
        <v/>
      </c>
      <c r="M214" s="27">
        <f>IF(N(C214)=0,IF(B214="","",0),SUM(INDEX(Hourly!$L$2:$L$10001,AF214):INDEX(Hourly!$L$2:$L$10001,AG214)))</f>
        <v/>
      </c>
      <c r="N214" s="27">
        <f>IF(N(C214)=0,IF(B214="","",0),SUM(INDEX(Hourly!$M$2:$M$10001,AF214):INDEX(Hourly!$M$2:$M$10001,AG214)))</f>
        <v/>
      </c>
      <c r="O214" s="27">
        <f>IF(N(C214)=0,IF(B214="","",0),SUM(INDEX(Hourly!$N$2:$N$10001,AF214):INDEX(Hourly!$N$2:$N$10001,AG214)))</f>
        <v/>
      </c>
      <c r="P214" s="27">
        <f>IF(N(C214)=0,IF(B214="","",0),SUM(INDEX(Hourly!$P$2:$P$10001,AF214):INDEX(Hourly!$P$2:$P$10001,AG214)))</f>
        <v/>
      </c>
      <c r="Q214">
        <f>IF(L214=1,IF(M214&gt;event_min,1,0),0)</f>
        <v/>
      </c>
      <c r="R214">
        <f>IF(Q214=1,N(R213)+1,0)</f>
        <v/>
      </c>
      <c r="S214" s="27">
        <f>IF(Q214=1,N(S213)+M214,0)</f>
        <v/>
      </c>
      <c r="T214">
        <f>IF(R214=1,1,0)</f>
        <v/>
      </c>
      <c r="U214">
        <f>IF(AND(L214=1,ISNUMBER(F214)),IF(F214&gt;=hot_thr,1,0),0)</f>
        <v/>
      </c>
      <c r="V214">
        <f>IF(AND(L214=1,ISNUMBER(E214)),IF(E214&gt;=night_thr,1,0),0)</f>
        <v/>
      </c>
      <c r="X214" s="27">
        <f>IF(B214="","",IF(A214-1&gt;=1,INDEX($D$2:$D$421,A214-1),IF(cyclic="Yes",INDEX($D$2:$D$421,A214-1+n_days),"")))</f>
        <v/>
      </c>
      <c r="Y214" s="27">
        <f>IF(B214="","",IF(A214-2&gt;=1,INDEX($D$2:$D$421,A214-2),IF(cyclic="Yes",INDEX($D$2:$D$421,A214-2+n_days),"")))</f>
        <v/>
      </c>
      <c r="Z214" s="27">
        <f>IF(B214="","",IF(A214-3&gt;=1,INDEX($D$2:$D$421,A214-3),IF(cyclic="Yes",INDEX($D$2:$D$421,A214-3+n_days),"")))</f>
        <v/>
      </c>
      <c r="AA214" s="27">
        <f>IF(B214="","",IF(A214-4&gt;=1,INDEX($D$2:$D$421,A214-4),IF(cyclic="Yes",INDEX($D$2:$D$421,A214-4+n_days),"")))</f>
        <v/>
      </c>
      <c r="AB214" s="27">
        <f>IF(B214="","",IF(A214-5&gt;=1,INDEX($D$2:$D$421,A214-5),IF(cyclic="Yes",INDEX($D$2:$D$421,A214-5+n_days),"")))</f>
        <v/>
      </c>
      <c r="AC214" s="27">
        <f>IF(B214="","",IF(A214-6&gt;=1,INDEX($D$2:$D$421,A214-6),IF(cyclic="Yes",INDEX($D$2:$D$421,A214-6+n_days),"")))</f>
        <v/>
      </c>
      <c r="AD214" s="27">
        <f>IF(B214="","",IF(A214-7&gt;=1,INDEX($D$2:$D$421,A214-7),IF(cyclic="Yes",INDEX($D$2:$D$421,A214-7+n_days),"")))</f>
        <v/>
      </c>
      <c r="AF214">
        <f>IF(B214="","",IFERROR(MATCH(B214-0.5,INDEX(Hourly!$G$2:$G$10001,1):INDEX(Hourly!$G$2:$G$10001,n_rows),1),0)+1)</f>
        <v/>
      </c>
      <c r="AG214">
        <f>IF(B214="","",IFERROR(MATCH(B214,INDEX(Hourly!$G$2:$G$10001,1):INDEX(Hourly!$G$2:$G$10001,n_rows),1),0))</f>
        <v/>
      </c>
    </row>
    <row r="215">
      <c r="A215" t="n">
        <v>214</v>
      </c>
      <c r="B215" s="26">
        <f>IF(A215&lt;=n_days,first_day+A215-1,"")</f>
        <v/>
      </c>
      <c r="C215">
        <f>IF(B215="","",MAX(0,AG215-AF215+1))</f>
        <v/>
      </c>
      <c r="D215" s="27">
        <f>IF(B215="","",IF(C215&gt;=18,AVERAGE(INDEX(Hourly!$E$2:$E$10001,AF215):INDEX(Hourly!$E$2:$E$10001,AG215)),""))</f>
        <v/>
      </c>
      <c r="E215" s="27">
        <f>IF(OR(B215="",N(C215)=0),"",MIN(INDEX(Hourly!$E$2:$E$10001,AF215):INDEX(Hourly!$E$2:$E$10001,AG215)))</f>
        <v/>
      </c>
      <c r="F215" s="27">
        <f>IF(OR(B215="",N(C215)=0),"",MAX(INDEX(Hourly!$E$2:$E$10001,AF215):INDEX(Hourly!$E$2:$E$10001,AG215)))</f>
        <v/>
      </c>
      <c r="G215" s="27">
        <f>IF(E215="","",F215-E215)</f>
        <v/>
      </c>
      <c r="H215" s="27">
        <f>IF(B215="","",IF(COUNT(X215:AD215)=7,SUMPRODUCT(X215:AD215,rm_weights)/SUM(rm_weights),""))</f>
        <v/>
      </c>
      <c r="I215" s="27">
        <f>IF(B215="","",IF(trm_method="7-day approximation",H215,IF(AND(ISNUMBER(I214),ISNUMBER(D214)),(1-alpha)*D214+alpha*I214,H215)))</f>
        <v/>
      </c>
      <c r="J215" s="27">
        <f>IF(ISNUMBER(I215),0.33*IF(clamp_trm="Yes",MIN(MAX(I215,10),30),I215)+18.8,"")</f>
        <v/>
      </c>
      <c r="K215" s="27">
        <f>IF(J215="","",J215+cat_offset)</f>
        <v/>
      </c>
      <c r="L215">
        <f>IF(B215="","",IF(AND(MONTH(B215)*100+DAY(B215)&gt;=season_lo,MONTH(B215)*100+DAY(B215)&lt;=season_hi),1,0))</f>
        <v/>
      </c>
      <c r="M215" s="27">
        <f>IF(N(C215)=0,IF(B215="","",0),SUM(INDEX(Hourly!$L$2:$L$10001,AF215):INDEX(Hourly!$L$2:$L$10001,AG215)))</f>
        <v/>
      </c>
      <c r="N215" s="27">
        <f>IF(N(C215)=0,IF(B215="","",0),SUM(INDEX(Hourly!$M$2:$M$10001,AF215):INDEX(Hourly!$M$2:$M$10001,AG215)))</f>
        <v/>
      </c>
      <c r="O215" s="27">
        <f>IF(N(C215)=0,IF(B215="","",0),SUM(INDEX(Hourly!$N$2:$N$10001,AF215):INDEX(Hourly!$N$2:$N$10001,AG215)))</f>
        <v/>
      </c>
      <c r="P215" s="27">
        <f>IF(N(C215)=0,IF(B215="","",0),SUM(INDEX(Hourly!$P$2:$P$10001,AF215):INDEX(Hourly!$P$2:$P$10001,AG215)))</f>
        <v/>
      </c>
      <c r="Q215">
        <f>IF(L215=1,IF(M215&gt;event_min,1,0),0)</f>
        <v/>
      </c>
      <c r="R215">
        <f>IF(Q215=1,N(R214)+1,0)</f>
        <v/>
      </c>
      <c r="S215" s="27">
        <f>IF(Q215=1,N(S214)+M215,0)</f>
        <v/>
      </c>
      <c r="T215">
        <f>IF(R215=1,1,0)</f>
        <v/>
      </c>
      <c r="U215">
        <f>IF(AND(L215=1,ISNUMBER(F215)),IF(F215&gt;=hot_thr,1,0),0)</f>
        <v/>
      </c>
      <c r="V215">
        <f>IF(AND(L215=1,ISNUMBER(E215)),IF(E215&gt;=night_thr,1,0),0)</f>
        <v/>
      </c>
      <c r="X215" s="27">
        <f>IF(B215="","",IF(A215-1&gt;=1,INDEX($D$2:$D$421,A215-1),IF(cyclic="Yes",INDEX($D$2:$D$421,A215-1+n_days),"")))</f>
        <v/>
      </c>
      <c r="Y215" s="27">
        <f>IF(B215="","",IF(A215-2&gt;=1,INDEX($D$2:$D$421,A215-2),IF(cyclic="Yes",INDEX($D$2:$D$421,A215-2+n_days),"")))</f>
        <v/>
      </c>
      <c r="Z215" s="27">
        <f>IF(B215="","",IF(A215-3&gt;=1,INDEX($D$2:$D$421,A215-3),IF(cyclic="Yes",INDEX($D$2:$D$421,A215-3+n_days),"")))</f>
        <v/>
      </c>
      <c r="AA215" s="27">
        <f>IF(B215="","",IF(A215-4&gt;=1,INDEX($D$2:$D$421,A215-4),IF(cyclic="Yes",INDEX($D$2:$D$421,A215-4+n_days),"")))</f>
        <v/>
      </c>
      <c r="AB215" s="27">
        <f>IF(B215="","",IF(A215-5&gt;=1,INDEX($D$2:$D$421,A215-5),IF(cyclic="Yes",INDEX($D$2:$D$421,A215-5+n_days),"")))</f>
        <v/>
      </c>
      <c r="AC215" s="27">
        <f>IF(B215="","",IF(A215-6&gt;=1,INDEX($D$2:$D$421,A215-6),IF(cyclic="Yes",INDEX($D$2:$D$421,A215-6+n_days),"")))</f>
        <v/>
      </c>
      <c r="AD215" s="27">
        <f>IF(B215="","",IF(A215-7&gt;=1,INDEX($D$2:$D$421,A215-7),IF(cyclic="Yes",INDEX($D$2:$D$421,A215-7+n_days),"")))</f>
        <v/>
      </c>
      <c r="AF215">
        <f>IF(B215="","",IFERROR(MATCH(B215-0.5,INDEX(Hourly!$G$2:$G$10001,1):INDEX(Hourly!$G$2:$G$10001,n_rows),1),0)+1)</f>
        <v/>
      </c>
      <c r="AG215">
        <f>IF(B215="","",IFERROR(MATCH(B215,INDEX(Hourly!$G$2:$G$10001,1):INDEX(Hourly!$G$2:$G$10001,n_rows),1),0))</f>
        <v/>
      </c>
    </row>
    <row r="216">
      <c r="A216" t="n">
        <v>215</v>
      </c>
      <c r="B216" s="26">
        <f>IF(A216&lt;=n_days,first_day+A216-1,"")</f>
        <v/>
      </c>
      <c r="C216">
        <f>IF(B216="","",MAX(0,AG216-AF216+1))</f>
        <v/>
      </c>
      <c r="D216" s="27">
        <f>IF(B216="","",IF(C216&gt;=18,AVERAGE(INDEX(Hourly!$E$2:$E$10001,AF216):INDEX(Hourly!$E$2:$E$10001,AG216)),""))</f>
        <v/>
      </c>
      <c r="E216" s="27">
        <f>IF(OR(B216="",N(C216)=0),"",MIN(INDEX(Hourly!$E$2:$E$10001,AF216):INDEX(Hourly!$E$2:$E$10001,AG216)))</f>
        <v/>
      </c>
      <c r="F216" s="27">
        <f>IF(OR(B216="",N(C216)=0),"",MAX(INDEX(Hourly!$E$2:$E$10001,AF216):INDEX(Hourly!$E$2:$E$10001,AG216)))</f>
        <v/>
      </c>
      <c r="G216" s="27">
        <f>IF(E216="","",F216-E216)</f>
        <v/>
      </c>
      <c r="H216" s="27">
        <f>IF(B216="","",IF(COUNT(X216:AD216)=7,SUMPRODUCT(X216:AD216,rm_weights)/SUM(rm_weights),""))</f>
        <v/>
      </c>
      <c r="I216" s="27">
        <f>IF(B216="","",IF(trm_method="7-day approximation",H216,IF(AND(ISNUMBER(I215),ISNUMBER(D215)),(1-alpha)*D215+alpha*I215,H216)))</f>
        <v/>
      </c>
      <c r="J216" s="27">
        <f>IF(ISNUMBER(I216),0.33*IF(clamp_trm="Yes",MIN(MAX(I216,10),30),I216)+18.8,"")</f>
        <v/>
      </c>
      <c r="K216" s="27">
        <f>IF(J216="","",J216+cat_offset)</f>
        <v/>
      </c>
      <c r="L216">
        <f>IF(B216="","",IF(AND(MONTH(B216)*100+DAY(B216)&gt;=season_lo,MONTH(B216)*100+DAY(B216)&lt;=season_hi),1,0))</f>
        <v/>
      </c>
      <c r="M216" s="27">
        <f>IF(N(C216)=0,IF(B216="","",0),SUM(INDEX(Hourly!$L$2:$L$10001,AF216):INDEX(Hourly!$L$2:$L$10001,AG216)))</f>
        <v/>
      </c>
      <c r="N216" s="27">
        <f>IF(N(C216)=0,IF(B216="","",0),SUM(INDEX(Hourly!$M$2:$M$10001,AF216):INDEX(Hourly!$M$2:$M$10001,AG216)))</f>
        <v/>
      </c>
      <c r="O216" s="27">
        <f>IF(N(C216)=0,IF(B216="","",0),SUM(INDEX(Hourly!$N$2:$N$10001,AF216):INDEX(Hourly!$N$2:$N$10001,AG216)))</f>
        <v/>
      </c>
      <c r="P216" s="27">
        <f>IF(N(C216)=0,IF(B216="","",0),SUM(INDEX(Hourly!$P$2:$P$10001,AF216):INDEX(Hourly!$P$2:$P$10001,AG216)))</f>
        <v/>
      </c>
      <c r="Q216">
        <f>IF(L216=1,IF(M216&gt;event_min,1,0),0)</f>
        <v/>
      </c>
      <c r="R216">
        <f>IF(Q216=1,N(R215)+1,0)</f>
        <v/>
      </c>
      <c r="S216" s="27">
        <f>IF(Q216=1,N(S215)+M216,0)</f>
        <v/>
      </c>
      <c r="T216">
        <f>IF(R216=1,1,0)</f>
        <v/>
      </c>
      <c r="U216">
        <f>IF(AND(L216=1,ISNUMBER(F216)),IF(F216&gt;=hot_thr,1,0),0)</f>
        <v/>
      </c>
      <c r="V216">
        <f>IF(AND(L216=1,ISNUMBER(E216)),IF(E216&gt;=night_thr,1,0),0)</f>
        <v/>
      </c>
      <c r="X216" s="27">
        <f>IF(B216="","",IF(A216-1&gt;=1,INDEX($D$2:$D$421,A216-1),IF(cyclic="Yes",INDEX($D$2:$D$421,A216-1+n_days),"")))</f>
        <v/>
      </c>
      <c r="Y216" s="27">
        <f>IF(B216="","",IF(A216-2&gt;=1,INDEX($D$2:$D$421,A216-2),IF(cyclic="Yes",INDEX($D$2:$D$421,A216-2+n_days),"")))</f>
        <v/>
      </c>
      <c r="Z216" s="27">
        <f>IF(B216="","",IF(A216-3&gt;=1,INDEX($D$2:$D$421,A216-3),IF(cyclic="Yes",INDEX($D$2:$D$421,A216-3+n_days),"")))</f>
        <v/>
      </c>
      <c r="AA216" s="27">
        <f>IF(B216="","",IF(A216-4&gt;=1,INDEX($D$2:$D$421,A216-4),IF(cyclic="Yes",INDEX($D$2:$D$421,A216-4+n_days),"")))</f>
        <v/>
      </c>
      <c r="AB216" s="27">
        <f>IF(B216="","",IF(A216-5&gt;=1,INDEX($D$2:$D$421,A216-5),IF(cyclic="Yes",INDEX($D$2:$D$421,A216-5+n_days),"")))</f>
        <v/>
      </c>
      <c r="AC216" s="27">
        <f>IF(B216="","",IF(A216-6&gt;=1,INDEX($D$2:$D$421,A216-6),IF(cyclic="Yes",INDEX($D$2:$D$421,A216-6+n_days),"")))</f>
        <v/>
      </c>
      <c r="AD216" s="27">
        <f>IF(B216="","",IF(A216-7&gt;=1,INDEX($D$2:$D$421,A216-7),IF(cyclic="Yes",INDEX($D$2:$D$421,A216-7+n_days),"")))</f>
        <v/>
      </c>
      <c r="AF216">
        <f>IF(B216="","",IFERROR(MATCH(B216-0.5,INDEX(Hourly!$G$2:$G$10001,1):INDEX(Hourly!$G$2:$G$10001,n_rows),1),0)+1)</f>
        <v/>
      </c>
      <c r="AG216">
        <f>IF(B216="","",IFERROR(MATCH(B216,INDEX(Hourly!$G$2:$G$10001,1):INDEX(Hourly!$G$2:$G$10001,n_rows),1),0))</f>
        <v/>
      </c>
    </row>
    <row r="217">
      <c r="A217" t="n">
        <v>216</v>
      </c>
      <c r="B217" s="26">
        <f>IF(A217&lt;=n_days,first_day+A217-1,"")</f>
        <v/>
      </c>
      <c r="C217">
        <f>IF(B217="","",MAX(0,AG217-AF217+1))</f>
        <v/>
      </c>
      <c r="D217" s="27">
        <f>IF(B217="","",IF(C217&gt;=18,AVERAGE(INDEX(Hourly!$E$2:$E$10001,AF217):INDEX(Hourly!$E$2:$E$10001,AG217)),""))</f>
        <v/>
      </c>
      <c r="E217" s="27">
        <f>IF(OR(B217="",N(C217)=0),"",MIN(INDEX(Hourly!$E$2:$E$10001,AF217):INDEX(Hourly!$E$2:$E$10001,AG217)))</f>
        <v/>
      </c>
      <c r="F217" s="27">
        <f>IF(OR(B217="",N(C217)=0),"",MAX(INDEX(Hourly!$E$2:$E$10001,AF217):INDEX(Hourly!$E$2:$E$10001,AG217)))</f>
        <v/>
      </c>
      <c r="G217" s="27">
        <f>IF(E217="","",F217-E217)</f>
        <v/>
      </c>
      <c r="H217" s="27">
        <f>IF(B217="","",IF(COUNT(X217:AD217)=7,SUMPRODUCT(X217:AD217,rm_weights)/SUM(rm_weights),""))</f>
        <v/>
      </c>
      <c r="I217" s="27">
        <f>IF(B217="","",IF(trm_method="7-day approximation",H217,IF(AND(ISNUMBER(I216),ISNUMBER(D216)),(1-alpha)*D216+alpha*I216,H217)))</f>
        <v/>
      </c>
      <c r="J217" s="27">
        <f>IF(ISNUMBER(I217),0.33*IF(clamp_trm="Yes",MIN(MAX(I217,10),30),I217)+18.8,"")</f>
        <v/>
      </c>
      <c r="K217" s="27">
        <f>IF(J217="","",J217+cat_offset)</f>
        <v/>
      </c>
      <c r="L217">
        <f>IF(B217="","",IF(AND(MONTH(B217)*100+DAY(B217)&gt;=season_lo,MONTH(B217)*100+DAY(B217)&lt;=season_hi),1,0))</f>
        <v/>
      </c>
      <c r="M217" s="27">
        <f>IF(N(C217)=0,IF(B217="","",0),SUM(INDEX(Hourly!$L$2:$L$10001,AF217):INDEX(Hourly!$L$2:$L$10001,AG217)))</f>
        <v/>
      </c>
      <c r="N217" s="27">
        <f>IF(N(C217)=0,IF(B217="","",0),SUM(INDEX(Hourly!$M$2:$M$10001,AF217):INDEX(Hourly!$M$2:$M$10001,AG217)))</f>
        <v/>
      </c>
      <c r="O217" s="27">
        <f>IF(N(C217)=0,IF(B217="","",0),SUM(INDEX(Hourly!$N$2:$N$10001,AF217):INDEX(Hourly!$N$2:$N$10001,AG217)))</f>
        <v/>
      </c>
      <c r="P217" s="27">
        <f>IF(N(C217)=0,IF(B217="","",0),SUM(INDEX(Hourly!$P$2:$P$10001,AF217):INDEX(Hourly!$P$2:$P$10001,AG217)))</f>
        <v/>
      </c>
      <c r="Q217">
        <f>IF(L217=1,IF(M217&gt;event_min,1,0),0)</f>
        <v/>
      </c>
      <c r="R217">
        <f>IF(Q217=1,N(R216)+1,0)</f>
        <v/>
      </c>
      <c r="S217" s="27">
        <f>IF(Q217=1,N(S216)+M217,0)</f>
        <v/>
      </c>
      <c r="T217">
        <f>IF(R217=1,1,0)</f>
        <v/>
      </c>
      <c r="U217">
        <f>IF(AND(L217=1,ISNUMBER(F217)),IF(F217&gt;=hot_thr,1,0),0)</f>
        <v/>
      </c>
      <c r="V217">
        <f>IF(AND(L217=1,ISNUMBER(E217)),IF(E217&gt;=night_thr,1,0),0)</f>
        <v/>
      </c>
      <c r="X217" s="27">
        <f>IF(B217="","",IF(A217-1&gt;=1,INDEX($D$2:$D$421,A217-1),IF(cyclic="Yes",INDEX($D$2:$D$421,A217-1+n_days),"")))</f>
        <v/>
      </c>
      <c r="Y217" s="27">
        <f>IF(B217="","",IF(A217-2&gt;=1,INDEX($D$2:$D$421,A217-2),IF(cyclic="Yes",INDEX($D$2:$D$421,A217-2+n_days),"")))</f>
        <v/>
      </c>
      <c r="Z217" s="27">
        <f>IF(B217="","",IF(A217-3&gt;=1,INDEX($D$2:$D$421,A217-3),IF(cyclic="Yes",INDEX($D$2:$D$421,A217-3+n_days),"")))</f>
        <v/>
      </c>
      <c r="AA217" s="27">
        <f>IF(B217="","",IF(A217-4&gt;=1,INDEX($D$2:$D$421,A217-4),IF(cyclic="Yes",INDEX($D$2:$D$421,A217-4+n_days),"")))</f>
        <v/>
      </c>
      <c r="AB217" s="27">
        <f>IF(B217="","",IF(A217-5&gt;=1,INDEX($D$2:$D$421,A217-5),IF(cyclic="Yes",INDEX($D$2:$D$421,A217-5+n_days),"")))</f>
        <v/>
      </c>
      <c r="AC217" s="27">
        <f>IF(B217="","",IF(A217-6&gt;=1,INDEX($D$2:$D$421,A217-6),IF(cyclic="Yes",INDEX($D$2:$D$421,A217-6+n_days),"")))</f>
        <v/>
      </c>
      <c r="AD217" s="27">
        <f>IF(B217="","",IF(A217-7&gt;=1,INDEX($D$2:$D$421,A217-7),IF(cyclic="Yes",INDEX($D$2:$D$421,A217-7+n_days),"")))</f>
        <v/>
      </c>
      <c r="AF217">
        <f>IF(B217="","",IFERROR(MATCH(B217-0.5,INDEX(Hourly!$G$2:$G$10001,1):INDEX(Hourly!$G$2:$G$10001,n_rows),1),0)+1)</f>
        <v/>
      </c>
      <c r="AG217">
        <f>IF(B217="","",IFERROR(MATCH(B217,INDEX(Hourly!$G$2:$G$10001,1):INDEX(Hourly!$G$2:$G$10001,n_rows),1),0))</f>
        <v/>
      </c>
    </row>
    <row r="218">
      <c r="A218" t="n">
        <v>217</v>
      </c>
      <c r="B218" s="26">
        <f>IF(A218&lt;=n_days,first_day+A218-1,"")</f>
        <v/>
      </c>
      <c r="C218">
        <f>IF(B218="","",MAX(0,AG218-AF218+1))</f>
        <v/>
      </c>
      <c r="D218" s="27">
        <f>IF(B218="","",IF(C218&gt;=18,AVERAGE(INDEX(Hourly!$E$2:$E$10001,AF218):INDEX(Hourly!$E$2:$E$10001,AG218)),""))</f>
        <v/>
      </c>
      <c r="E218" s="27">
        <f>IF(OR(B218="",N(C218)=0),"",MIN(INDEX(Hourly!$E$2:$E$10001,AF218):INDEX(Hourly!$E$2:$E$10001,AG218)))</f>
        <v/>
      </c>
      <c r="F218" s="27">
        <f>IF(OR(B218="",N(C218)=0),"",MAX(INDEX(Hourly!$E$2:$E$10001,AF218):INDEX(Hourly!$E$2:$E$10001,AG218)))</f>
        <v/>
      </c>
      <c r="G218" s="27">
        <f>IF(E218="","",F218-E218)</f>
        <v/>
      </c>
      <c r="H218" s="27">
        <f>IF(B218="","",IF(COUNT(X218:AD218)=7,SUMPRODUCT(X218:AD218,rm_weights)/SUM(rm_weights),""))</f>
        <v/>
      </c>
      <c r="I218" s="27">
        <f>IF(B218="","",IF(trm_method="7-day approximation",H218,IF(AND(ISNUMBER(I217),ISNUMBER(D217)),(1-alpha)*D217+alpha*I217,H218)))</f>
        <v/>
      </c>
      <c r="J218" s="27">
        <f>IF(ISNUMBER(I218),0.33*IF(clamp_trm="Yes",MIN(MAX(I218,10),30),I218)+18.8,"")</f>
        <v/>
      </c>
      <c r="K218" s="27">
        <f>IF(J218="","",J218+cat_offset)</f>
        <v/>
      </c>
      <c r="L218">
        <f>IF(B218="","",IF(AND(MONTH(B218)*100+DAY(B218)&gt;=season_lo,MONTH(B218)*100+DAY(B218)&lt;=season_hi),1,0))</f>
        <v/>
      </c>
      <c r="M218" s="27">
        <f>IF(N(C218)=0,IF(B218="","",0),SUM(INDEX(Hourly!$L$2:$L$10001,AF218):INDEX(Hourly!$L$2:$L$10001,AG218)))</f>
        <v/>
      </c>
      <c r="N218" s="27">
        <f>IF(N(C218)=0,IF(B218="","",0),SUM(INDEX(Hourly!$M$2:$M$10001,AF218):INDEX(Hourly!$M$2:$M$10001,AG218)))</f>
        <v/>
      </c>
      <c r="O218" s="27">
        <f>IF(N(C218)=0,IF(B218="","",0),SUM(INDEX(Hourly!$N$2:$N$10001,AF218):INDEX(Hourly!$N$2:$N$10001,AG218)))</f>
        <v/>
      </c>
      <c r="P218" s="27">
        <f>IF(N(C218)=0,IF(B218="","",0),SUM(INDEX(Hourly!$P$2:$P$10001,AF218):INDEX(Hourly!$P$2:$P$10001,AG218)))</f>
        <v/>
      </c>
      <c r="Q218">
        <f>IF(L218=1,IF(M218&gt;event_min,1,0),0)</f>
        <v/>
      </c>
      <c r="R218">
        <f>IF(Q218=1,N(R217)+1,0)</f>
        <v/>
      </c>
      <c r="S218" s="27">
        <f>IF(Q218=1,N(S217)+M218,0)</f>
        <v/>
      </c>
      <c r="T218">
        <f>IF(R218=1,1,0)</f>
        <v/>
      </c>
      <c r="U218">
        <f>IF(AND(L218=1,ISNUMBER(F218)),IF(F218&gt;=hot_thr,1,0),0)</f>
        <v/>
      </c>
      <c r="V218">
        <f>IF(AND(L218=1,ISNUMBER(E218)),IF(E218&gt;=night_thr,1,0),0)</f>
        <v/>
      </c>
      <c r="X218" s="27">
        <f>IF(B218="","",IF(A218-1&gt;=1,INDEX($D$2:$D$421,A218-1),IF(cyclic="Yes",INDEX($D$2:$D$421,A218-1+n_days),"")))</f>
        <v/>
      </c>
      <c r="Y218" s="27">
        <f>IF(B218="","",IF(A218-2&gt;=1,INDEX($D$2:$D$421,A218-2),IF(cyclic="Yes",INDEX($D$2:$D$421,A218-2+n_days),"")))</f>
        <v/>
      </c>
      <c r="Z218" s="27">
        <f>IF(B218="","",IF(A218-3&gt;=1,INDEX($D$2:$D$421,A218-3),IF(cyclic="Yes",INDEX($D$2:$D$421,A218-3+n_days),"")))</f>
        <v/>
      </c>
      <c r="AA218" s="27">
        <f>IF(B218="","",IF(A218-4&gt;=1,INDEX($D$2:$D$421,A218-4),IF(cyclic="Yes",INDEX($D$2:$D$421,A218-4+n_days),"")))</f>
        <v/>
      </c>
      <c r="AB218" s="27">
        <f>IF(B218="","",IF(A218-5&gt;=1,INDEX($D$2:$D$421,A218-5),IF(cyclic="Yes",INDEX($D$2:$D$421,A218-5+n_days),"")))</f>
        <v/>
      </c>
      <c r="AC218" s="27">
        <f>IF(B218="","",IF(A218-6&gt;=1,INDEX($D$2:$D$421,A218-6),IF(cyclic="Yes",INDEX($D$2:$D$421,A218-6+n_days),"")))</f>
        <v/>
      </c>
      <c r="AD218" s="27">
        <f>IF(B218="","",IF(A218-7&gt;=1,INDEX($D$2:$D$421,A218-7),IF(cyclic="Yes",INDEX($D$2:$D$421,A218-7+n_days),"")))</f>
        <v/>
      </c>
      <c r="AF218">
        <f>IF(B218="","",IFERROR(MATCH(B218-0.5,INDEX(Hourly!$G$2:$G$10001,1):INDEX(Hourly!$G$2:$G$10001,n_rows),1),0)+1)</f>
        <v/>
      </c>
      <c r="AG218">
        <f>IF(B218="","",IFERROR(MATCH(B218,INDEX(Hourly!$G$2:$G$10001,1):INDEX(Hourly!$G$2:$G$10001,n_rows),1),0))</f>
        <v/>
      </c>
    </row>
    <row r="219">
      <c r="A219" t="n">
        <v>218</v>
      </c>
      <c r="B219" s="26">
        <f>IF(A219&lt;=n_days,first_day+A219-1,"")</f>
        <v/>
      </c>
      <c r="C219">
        <f>IF(B219="","",MAX(0,AG219-AF219+1))</f>
        <v/>
      </c>
      <c r="D219" s="27">
        <f>IF(B219="","",IF(C219&gt;=18,AVERAGE(INDEX(Hourly!$E$2:$E$10001,AF219):INDEX(Hourly!$E$2:$E$10001,AG219)),""))</f>
        <v/>
      </c>
      <c r="E219" s="27">
        <f>IF(OR(B219="",N(C219)=0),"",MIN(INDEX(Hourly!$E$2:$E$10001,AF219):INDEX(Hourly!$E$2:$E$10001,AG219)))</f>
        <v/>
      </c>
      <c r="F219" s="27">
        <f>IF(OR(B219="",N(C219)=0),"",MAX(INDEX(Hourly!$E$2:$E$10001,AF219):INDEX(Hourly!$E$2:$E$10001,AG219)))</f>
        <v/>
      </c>
      <c r="G219" s="27">
        <f>IF(E219="","",F219-E219)</f>
        <v/>
      </c>
      <c r="H219" s="27">
        <f>IF(B219="","",IF(COUNT(X219:AD219)=7,SUMPRODUCT(X219:AD219,rm_weights)/SUM(rm_weights),""))</f>
        <v/>
      </c>
      <c r="I219" s="27">
        <f>IF(B219="","",IF(trm_method="7-day approximation",H219,IF(AND(ISNUMBER(I218),ISNUMBER(D218)),(1-alpha)*D218+alpha*I218,H219)))</f>
        <v/>
      </c>
      <c r="J219" s="27">
        <f>IF(ISNUMBER(I219),0.33*IF(clamp_trm="Yes",MIN(MAX(I219,10),30),I219)+18.8,"")</f>
        <v/>
      </c>
      <c r="K219" s="27">
        <f>IF(J219="","",J219+cat_offset)</f>
        <v/>
      </c>
      <c r="L219">
        <f>IF(B219="","",IF(AND(MONTH(B219)*100+DAY(B219)&gt;=season_lo,MONTH(B219)*100+DAY(B219)&lt;=season_hi),1,0))</f>
        <v/>
      </c>
      <c r="M219" s="27">
        <f>IF(N(C219)=0,IF(B219="","",0),SUM(INDEX(Hourly!$L$2:$L$10001,AF219):INDEX(Hourly!$L$2:$L$10001,AG219)))</f>
        <v/>
      </c>
      <c r="N219" s="27">
        <f>IF(N(C219)=0,IF(B219="","",0),SUM(INDEX(Hourly!$M$2:$M$10001,AF219):INDEX(Hourly!$M$2:$M$10001,AG219)))</f>
        <v/>
      </c>
      <c r="O219" s="27">
        <f>IF(N(C219)=0,IF(B219="","",0),SUM(INDEX(Hourly!$N$2:$N$10001,AF219):INDEX(Hourly!$N$2:$N$10001,AG219)))</f>
        <v/>
      </c>
      <c r="P219" s="27">
        <f>IF(N(C219)=0,IF(B219="","",0),SUM(INDEX(Hourly!$P$2:$P$10001,AF219):INDEX(Hourly!$P$2:$P$10001,AG219)))</f>
        <v/>
      </c>
      <c r="Q219">
        <f>IF(L219=1,IF(M219&gt;event_min,1,0),0)</f>
        <v/>
      </c>
      <c r="R219">
        <f>IF(Q219=1,N(R218)+1,0)</f>
        <v/>
      </c>
      <c r="S219" s="27">
        <f>IF(Q219=1,N(S218)+M219,0)</f>
        <v/>
      </c>
      <c r="T219">
        <f>IF(R219=1,1,0)</f>
        <v/>
      </c>
      <c r="U219">
        <f>IF(AND(L219=1,ISNUMBER(F219)),IF(F219&gt;=hot_thr,1,0),0)</f>
        <v/>
      </c>
      <c r="V219">
        <f>IF(AND(L219=1,ISNUMBER(E219)),IF(E219&gt;=night_thr,1,0),0)</f>
        <v/>
      </c>
      <c r="X219" s="27">
        <f>IF(B219="","",IF(A219-1&gt;=1,INDEX($D$2:$D$421,A219-1),IF(cyclic="Yes",INDEX($D$2:$D$421,A219-1+n_days),"")))</f>
        <v/>
      </c>
      <c r="Y219" s="27">
        <f>IF(B219="","",IF(A219-2&gt;=1,INDEX($D$2:$D$421,A219-2),IF(cyclic="Yes",INDEX($D$2:$D$421,A219-2+n_days),"")))</f>
        <v/>
      </c>
      <c r="Z219" s="27">
        <f>IF(B219="","",IF(A219-3&gt;=1,INDEX($D$2:$D$421,A219-3),IF(cyclic="Yes",INDEX($D$2:$D$421,A219-3+n_days),"")))</f>
        <v/>
      </c>
      <c r="AA219" s="27">
        <f>IF(B219="","",IF(A219-4&gt;=1,INDEX($D$2:$D$421,A219-4),IF(cyclic="Yes",INDEX($D$2:$D$421,A219-4+n_days),"")))</f>
        <v/>
      </c>
      <c r="AB219" s="27">
        <f>IF(B219="","",IF(A219-5&gt;=1,INDEX($D$2:$D$421,A219-5),IF(cyclic="Yes",INDEX($D$2:$D$421,A219-5+n_days),"")))</f>
        <v/>
      </c>
      <c r="AC219" s="27">
        <f>IF(B219="","",IF(A219-6&gt;=1,INDEX($D$2:$D$421,A219-6),IF(cyclic="Yes",INDEX($D$2:$D$421,A219-6+n_days),"")))</f>
        <v/>
      </c>
      <c r="AD219" s="27">
        <f>IF(B219="","",IF(A219-7&gt;=1,INDEX($D$2:$D$421,A219-7),IF(cyclic="Yes",INDEX($D$2:$D$421,A219-7+n_days),"")))</f>
        <v/>
      </c>
      <c r="AF219">
        <f>IF(B219="","",IFERROR(MATCH(B219-0.5,INDEX(Hourly!$G$2:$G$10001,1):INDEX(Hourly!$G$2:$G$10001,n_rows),1),0)+1)</f>
        <v/>
      </c>
      <c r="AG219">
        <f>IF(B219="","",IFERROR(MATCH(B219,INDEX(Hourly!$G$2:$G$10001,1):INDEX(Hourly!$G$2:$G$10001,n_rows),1),0))</f>
        <v/>
      </c>
    </row>
    <row r="220">
      <c r="A220" t="n">
        <v>219</v>
      </c>
      <c r="B220" s="26">
        <f>IF(A220&lt;=n_days,first_day+A220-1,"")</f>
        <v/>
      </c>
      <c r="C220">
        <f>IF(B220="","",MAX(0,AG220-AF220+1))</f>
        <v/>
      </c>
      <c r="D220" s="27">
        <f>IF(B220="","",IF(C220&gt;=18,AVERAGE(INDEX(Hourly!$E$2:$E$10001,AF220):INDEX(Hourly!$E$2:$E$10001,AG220)),""))</f>
        <v/>
      </c>
      <c r="E220" s="27">
        <f>IF(OR(B220="",N(C220)=0),"",MIN(INDEX(Hourly!$E$2:$E$10001,AF220):INDEX(Hourly!$E$2:$E$10001,AG220)))</f>
        <v/>
      </c>
      <c r="F220" s="27">
        <f>IF(OR(B220="",N(C220)=0),"",MAX(INDEX(Hourly!$E$2:$E$10001,AF220):INDEX(Hourly!$E$2:$E$10001,AG220)))</f>
        <v/>
      </c>
      <c r="G220" s="27">
        <f>IF(E220="","",F220-E220)</f>
        <v/>
      </c>
      <c r="H220" s="27">
        <f>IF(B220="","",IF(COUNT(X220:AD220)=7,SUMPRODUCT(X220:AD220,rm_weights)/SUM(rm_weights),""))</f>
        <v/>
      </c>
      <c r="I220" s="27">
        <f>IF(B220="","",IF(trm_method="7-day approximation",H220,IF(AND(ISNUMBER(I219),ISNUMBER(D219)),(1-alpha)*D219+alpha*I219,H220)))</f>
        <v/>
      </c>
      <c r="J220" s="27">
        <f>IF(ISNUMBER(I220),0.33*IF(clamp_trm="Yes",MIN(MAX(I220,10),30),I220)+18.8,"")</f>
        <v/>
      </c>
      <c r="K220" s="27">
        <f>IF(J220="","",J220+cat_offset)</f>
        <v/>
      </c>
      <c r="L220">
        <f>IF(B220="","",IF(AND(MONTH(B220)*100+DAY(B220)&gt;=season_lo,MONTH(B220)*100+DAY(B220)&lt;=season_hi),1,0))</f>
        <v/>
      </c>
      <c r="M220" s="27">
        <f>IF(N(C220)=0,IF(B220="","",0),SUM(INDEX(Hourly!$L$2:$L$10001,AF220):INDEX(Hourly!$L$2:$L$10001,AG220)))</f>
        <v/>
      </c>
      <c r="N220" s="27">
        <f>IF(N(C220)=0,IF(B220="","",0),SUM(INDEX(Hourly!$M$2:$M$10001,AF220):INDEX(Hourly!$M$2:$M$10001,AG220)))</f>
        <v/>
      </c>
      <c r="O220" s="27">
        <f>IF(N(C220)=0,IF(B220="","",0),SUM(INDEX(Hourly!$N$2:$N$10001,AF220):INDEX(Hourly!$N$2:$N$10001,AG220)))</f>
        <v/>
      </c>
      <c r="P220" s="27">
        <f>IF(N(C220)=0,IF(B220="","",0),SUM(INDEX(Hourly!$P$2:$P$10001,AF220):INDEX(Hourly!$P$2:$P$10001,AG220)))</f>
        <v/>
      </c>
      <c r="Q220">
        <f>IF(L220=1,IF(M220&gt;event_min,1,0),0)</f>
        <v/>
      </c>
      <c r="R220">
        <f>IF(Q220=1,N(R219)+1,0)</f>
        <v/>
      </c>
      <c r="S220" s="27">
        <f>IF(Q220=1,N(S219)+M220,0)</f>
        <v/>
      </c>
      <c r="T220">
        <f>IF(R220=1,1,0)</f>
        <v/>
      </c>
      <c r="U220">
        <f>IF(AND(L220=1,ISNUMBER(F220)),IF(F220&gt;=hot_thr,1,0),0)</f>
        <v/>
      </c>
      <c r="V220">
        <f>IF(AND(L220=1,ISNUMBER(E220)),IF(E220&gt;=night_thr,1,0),0)</f>
        <v/>
      </c>
      <c r="X220" s="27">
        <f>IF(B220="","",IF(A220-1&gt;=1,INDEX($D$2:$D$421,A220-1),IF(cyclic="Yes",INDEX($D$2:$D$421,A220-1+n_days),"")))</f>
        <v/>
      </c>
      <c r="Y220" s="27">
        <f>IF(B220="","",IF(A220-2&gt;=1,INDEX($D$2:$D$421,A220-2),IF(cyclic="Yes",INDEX($D$2:$D$421,A220-2+n_days),"")))</f>
        <v/>
      </c>
      <c r="Z220" s="27">
        <f>IF(B220="","",IF(A220-3&gt;=1,INDEX($D$2:$D$421,A220-3),IF(cyclic="Yes",INDEX($D$2:$D$421,A220-3+n_days),"")))</f>
        <v/>
      </c>
      <c r="AA220" s="27">
        <f>IF(B220="","",IF(A220-4&gt;=1,INDEX($D$2:$D$421,A220-4),IF(cyclic="Yes",INDEX($D$2:$D$421,A220-4+n_days),"")))</f>
        <v/>
      </c>
      <c r="AB220" s="27">
        <f>IF(B220="","",IF(A220-5&gt;=1,INDEX($D$2:$D$421,A220-5),IF(cyclic="Yes",INDEX($D$2:$D$421,A220-5+n_days),"")))</f>
        <v/>
      </c>
      <c r="AC220" s="27">
        <f>IF(B220="","",IF(A220-6&gt;=1,INDEX($D$2:$D$421,A220-6),IF(cyclic="Yes",INDEX($D$2:$D$421,A220-6+n_days),"")))</f>
        <v/>
      </c>
      <c r="AD220" s="27">
        <f>IF(B220="","",IF(A220-7&gt;=1,INDEX($D$2:$D$421,A220-7),IF(cyclic="Yes",INDEX($D$2:$D$421,A220-7+n_days),"")))</f>
        <v/>
      </c>
      <c r="AF220">
        <f>IF(B220="","",IFERROR(MATCH(B220-0.5,INDEX(Hourly!$G$2:$G$10001,1):INDEX(Hourly!$G$2:$G$10001,n_rows),1),0)+1)</f>
        <v/>
      </c>
      <c r="AG220">
        <f>IF(B220="","",IFERROR(MATCH(B220,INDEX(Hourly!$G$2:$G$10001,1):INDEX(Hourly!$G$2:$G$10001,n_rows),1),0))</f>
        <v/>
      </c>
    </row>
    <row r="221">
      <c r="A221" t="n">
        <v>220</v>
      </c>
      <c r="B221" s="26">
        <f>IF(A221&lt;=n_days,first_day+A221-1,"")</f>
        <v/>
      </c>
      <c r="C221">
        <f>IF(B221="","",MAX(0,AG221-AF221+1))</f>
        <v/>
      </c>
      <c r="D221" s="27">
        <f>IF(B221="","",IF(C221&gt;=18,AVERAGE(INDEX(Hourly!$E$2:$E$10001,AF221):INDEX(Hourly!$E$2:$E$10001,AG221)),""))</f>
        <v/>
      </c>
      <c r="E221" s="27">
        <f>IF(OR(B221="",N(C221)=0),"",MIN(INDEX(Hourly!$E$2:$E$10001,AF221):INDEX(Hourly!$E$2:$E$10001,AG221)))</f>
        <v/>
      </c>
      <c r="F221" s="27">
        <f>IF(OR(B221="",N(C221)=0),"",MAX(INDEX(Hourly!$E$2:$E$10001,AF221):INDEX(Hourly!$E$2:$E$10001,AG221)))</f>
        <v/>
      </c>
      <c r="G221" s="27">
        <f>IF(E221="","",F221-E221)</f>
        <v/>
      </c>
      <c r="H221" s="27">
        <f>IF(B221="","",IF(COUNT(X221:AD221)=7,SUMPRODUCT(X221:AD221,rm_weights)/SUM(rm_weights),""))</f>
        <v/>
      </c>
      <c r="I221" s="27">
        <f>IF(B221="","",IF(trm_method="7-day approximation",H221,IF(AND(ISNUMBER(I220),ISNUMBER(D220)),(1-alpha)*D220+alpha*I220,H221)))</f>
        <v/>
      </c>
      <c r="J221" s="27">
        <f>IF(ISNUMBER(I221),0.33*IF(clamp_trm="Yes",MIN(MAX(I221,10),30),I221)+18.8,"")</f>
        <v/>
      </c>
      <c r="K221" s="27">
        <f>IF(J221="","",J221+cat_offset)</f>
        <v/>
      </c>
      <c r="L221">
        <f>IF(B221="","",IF(AND(MONTH(B221)*100+DAY(B221)&gt;=season_lo,MONTH(B221)*100+DAY(B221)&lt;=season_hi),1,0))</f>
        <v/>
      </c>
      <c r="M221" s="27">
        <f>IF(N(C221)=0,IF(B221="","",0),SUM(INDEX(Hourly!$L$2:$L$10001,AF221):INDEX(Hourly!$L$2:$L$10001,AG221)))</f>
        <v/>
      </c>
      <c r="N221" s="27">
        <f>IF(N(C221)=0,IF(B221="","",0),SUM(INDEX(Hourly!$M$2:$M$10001,AF221):INDEX(Hourly!$M$2:$M$10001,AG221)))</f>
        <v/>
      </c>
      <c r="O221" s="27">
        <f>IF(N(C221)=0,IF(B221="","",0),SUM(INDEX(Hourly!$N$2:$N$10001,AF221):INDEX(Hourly!$N$2:$N$10001,AG221)))</f>
        <v/>
      </c>
      <c r="P221" s="27">
        <f>IF(N(C221)=0,IF(B221="","",0),SUM(INDEX(Hourly!$P$2:$P$10001,AF221):INDEX(Hourly!$P$2:$P$10001,AG221)))</f>
        <v/>
      </c>
      <c r="Q221">
        <f>IF(L221=1,IF(M221&gt;event_min,1,0),0)</f>
        <v/>
      </c>
      <c r="R221">
        <f>IF(Q221=1,N(R220)+1,0)</f>
        <v/>
      </c>
      <c r="S221" s="27">
        <f>IF(Q221=1,N(S220)+M221,0)</f>
        <v/>
      </c>
      <c r="T221">
        <f>IF(R221=1,1,0)</f>
        <v/>
      </c>
      <c r="U221">
        <f>IF(AND(L221=1,ISNUMBER(F221)),IF(F221&gt;=hot_thr,1,0),0)</f>
        <v/>
      </c>
      <c r="V221">
        <f>IF(AND(L221=1,ISNUMBER(E221)),IF(E221&gt;=night_thr,1,0),0)</f>
        <v/>
      </c>
      <c r="X221" s="27">
        <f>IF(B221="","",IF(A221-1&gt;=1,INDEX($D$2:$D$421,A221-1),IF(cyclic="Yes",INDEX($D$2:$D$421,A221-1+n_days),"")))</f>
        <v/>
      </c>
      <c r="Y221" s="27">
        <f>IF(B221="","",IF(A221-2&gt;=1,INDEX($D$2:$D$421,A221-2),IF(cyclic="Yes",INDEX($D$2:$D$421,A221-2+n_days),"")))</f>
        <v/>
      </c>
      <c r="Z221" s="27">
        <f>IF(B221="","",IF(A221-3&gt;=1,INDEX($D$2:$D$421,A221-3),IF(cyclic="Yes",INDEX($D$2:$D$421,A221-3+n_days),"")))</f>
        <v/>
      </c>
      <c r="AA221" s="27">
        <f>IF(B221="","",IF(A221-4&gt;=1,INDEX($D$2:$D$421,A221-4),IF(cyclic="Yes",INDEX($D$2:$D$421,A221-4+n_days),"")))</f>
        <v/>
      </c>
      <c r="AB221" s="27">
        <f>IF(B221="","",IF(A221-5&gt;=1,INDEX($D$2:$D$421,A221-5),IF(cyclic="Yes",INDEX($D$2:$D$421,A221-5+n_days),"")))</f>
        <v/>
      </c>
      <c r="AC221" s="27">
        <f>IF(B221="","",IF(A221-6&gt;=1,INDEX($D$2:$D$421,A221-6),IF(cyclic="Yes",INDEX($D$2:$D$421,A221-6+n_days),"")))</f>
        <v/>
      </c>
      <c r="AD221" s="27">
        <f>IF(B221="","",IF(A221-7&gt;=1,INDEX($D$2:$D$421,A221-7),IF(cyclic="Yes",INDEX($D$2:$D$421,A221-7+n_days),"")))</f>
        <v/>
      </c>
      <c r="AF221">
        <f>IF(B221="","",IFERROR(MATCH(B221-0.5,INDEX(Hourly!$G$2:$G$10001,1):INDEX(Hourly!$G$2:$G$10001,n_rows),1),0)+1)</f>
        <v/>
      </c>
      <c r="AG221">
        <f>IF(B221="","",IFERROR(MATCH(B221,INDEX(Hourly!$G$2:$G$10001,1):INDEX(Hourly!$G$2:$G$10001,n_rows),1),0))</f>
        <v/>
      </c>
    </row>
    <row r="222">
      <c r="A222" t="n">
        <v>221</v>
      </c>
      <c r="B222" s="26">
        <f>IF(A222&lt;=n_days,first_day+A222-1,"")</f>
        <v/>
      </c>
      <c r="C222">
        <f>IF(B222="","",MAX(0,AG222-AF222+1))</f>
        <v/>
      </c>
      <c r="D222" s="27">
        <f>IF(B222="","",IF(C222&gt;=18,AVERAGE(INDEX(Hourly!$E$2:$E$10001,AF222):INDEX(Hourly!$E$2:$E$10001,AG222)),""))</f>
        <v/>
      </c>
      <c r="E222" s="27">
        <f>IF(OR(B222="",N(C222)=0),"",MIN(INDEX(Hourly!$E$2:$E$10001,AF222):INDEX(Hourly!$E$2:$E$10001,AG222)))</f>
        <v/>
      </c>
      <c r="F222" s="27">
        <f>IF(OR(B222="",N(C222)=0),"",MAX(INDEX(Hourly!$E$2:$E$10001,AF222):INDEX(Hourly!$E$2:$E$10001,AG222)))</f>
        <v/>
      </c>
      <c r="G222" s="27">
        <f>IF(E222="","",F222-E222)</f>
        <v/>
      </c>
      <c r="H222" s="27">
        <f>IF(B222="","",IF(COUNT(X222:AD222)=7,SUMPRODUCT(X222:AD222,rm_weights)/SUM(rm_weights),""))</f>
        <v/>
      </c>
      <c r="I222" s="27">
        <f>IF(B222="","",IF(trm_method="7-day approximation",H222,IF(AND(ISNUMBER(I221),ISNUMBER(D221)),(1-alpha)*D221+alpha*I221,H222)))</f>
        <v/>
      </c>
      <c r="J222" s="27">
        <f>IF(ISNUMBER(I222),0.33*IF(clamp_trm="Yes",MIN(MAX(I222,10),30),I222)+18.8,"")</f>
        <v/>
      </c>
      <c r="K222" s="27">
        <f>IF(J222="","",J222+cat_offset)</f>
        <v/>
      </c>
      <c r="L222">
        <f>IF(B222="","",IF(AND(MONTH(B222)*100+DAY(B222)&gt;=season_lo,MONTH(B222)*100+DAY(B222)&lt;=season_hi),1,0))</f>
        <v/>
      </c>
      <c r="M222" s="27">
        <f>IF(N(C222)=0,IF(B222="","",0),SUM(INDEX(Hourly!$L$2:$L$10001,AF222):INDEX(Hourly!$L$2:$L$10001,AG222)))</f>
        <v/>
      </c>
      <c r="N222" s="27">
        <f>IF(N(C222)=0,IF(B222="","",0),SUM(INDEX(Hourly!$M$2:$M$10001,AF222):INDEX(Hourly!$M$2:$M$10001,AG222)))</f>
        <v/>
      </c>
      <c r="O222" s="27">
        <f>IF(N(C222)=0,IF(B222="","",0),SUM(INDEX(Hourly!$N$2:$N$10001,AF222):INDEX(Hourly!$N$2:$N$10001,AG222)))</f>
        <v/>
      </c>
      <c r="P222" s="27">
        <f>IF(N(C222)=0,IF(B222="","",0),SUM(INDEX(Hourly!$P$2:$P$10001,AF222):INDEX(Hourly!$P$2:$P$10001,AG222)))</f>
        <v/>
      </c>
      <c r="Q222">
        <f>IF(L222=1,IF(M222&gt;event_min,1,0),0)</f>
        <v/>
      </c>
      <c r="R222">
        <f>IF(Q222=1,N(R221)+1,0)</f>
        <v/>
      </c>
      <c r="S222" s="27">
        <f>IF(Q222=1,N(S221)+M222,0)</f>
        <v/>
      </c>
      <c r="T222">
        <f>IF(R222=1,1,0)</f>
        <v/>
      </c>
      <c r="U222">
        <f>IF(AND(L222=1,ISNUMBER(F222)),IF(F222&gt;=hot_thr,1,0),0)</f>
        <v/>
      </c>
      <c r="V222">
        <f>IF(AND(L222=1,ISNUMBER(E222)),IF(E222&gt;=night_thr,1,0),0)</f>
        <v/>
      </c>
      <c r="X222" s="27">
        <f>IF(B222="","",IF(A222-1&gt;=1,INDEX($D$2:$D$421,A222-1),IF(cyclic="Yes",INDEX($D$2:$D$421,A222-1+n_days),"")))</f>
        <v/>
      </c>
      <c r="Y222" s="27">
        <f>IF(B222="","",IF(A222-2&gt;=1,INDEX($D$2:$D$421,A222-2),IF(cyclic="Yes",INDEX($D$2:$D$421,A222-2+n_days),"")))</f>
        <v/>
      </c>
      <c r="Z222" s="27">
        <f>IF(B222="","",IF(A222-3&gt;=1,INDEX($D$2:$D$421,A222-3),IF(cyclic="Yes",INDEX($D$2:$D$421,A222-3+n_days),"")))</f>
        <v/>
      </c>
      <c r="AA222" s="27">
        <f>IF(B222="","",IF(A222-4&gt;=1,INDEX($D$2:$D$421,A222-4),IF(cyclic="Yes",INDEX($D$2:$D$421,A222-4+n_days),"")))</f>
        <v/>
      </c>
      <c r="AB222" s="27">
        <f>IF(B222="","",IF(A222-5&gt;=1,INDEX($D$2:$D$421,A222-5),IF(cyclic="Yes",INDEX($D$2:$D$421,A222-5+n_days),"")))</f>
        <v/>
      </c>
      <c r="AC222" s="27">
        <f>IF(B222="","",IF(A222-6&gt;=1,INDEX($D$2:$D$421,A222-6),IF(cyclic="Yes",INDEX($D$2:$D$421,A222-6+n_days),"")))</f>
        <v/>
      </c>
      <c r="AD222" s="27">
        <f>IF(B222="","",IF(A222-7&gt;=1,INDEX($D$2:$D$421,A222-7),IF(cyclic="Yes",INDEX($D$2:$D$421,A222-7+n_days),"")))</f>
        <v/>
      </c>
      <c r="AF222">
        <f>IF(B222="","",IFERROR(MATCH(B222-0.5,INDEX(Hourly!$G$2:$G$10001,1):INDEX(Hourly!$G$2:$G$10001,n_rows),1),0)+1)</f>
        <v/>
      </c>
      <c r="AG222">
        <f>IF(B222="","",IFERROR(MATCH(B222,INDEX(Hourly!$G$2:$G$10001,1):INDEX(Hourly!$G$2:$G$10001,n_rows),1),0))</f>
        <v/>
      </c>
    </row>
    <row r="223">
      <c r="A223" t="n">
        <v>222</v>
      </c>
      <c r="B223" s="26">
        <f>IF(A223&lt;=n_days,first_day+A223-1,"")</f>
        <v/>
      </c>
      <c r="C223">
        <f>IF(B223="","",MAX(0,AG223-AF223+1))</f>
        <v/>
      </c>
      <c r="D223" s="27">
        <f>IF(B223="","",IF(C223&gt;=18,AVERAGE(INDEX(Hourly!$E$2:$E$10001,AF223):INDEX(Hourly!$E$2:$E$10001,AG223)),""))</f>
        <v/>
      </c>
      <c r="E223" s="27">
        <f>IF(OR(B223="",N(C223)=0),"",MIN(INDEX(Hourly!$E$2:$E$10001,AF223):INDEX(Hourly!$E$2:$E$10001,AG223)))</f>
        <v/>
      </c>
      <c r="F223" s="27">
        <f>IF(OR(B223="",N(C223)=0),"",MAX(INDEX(Hourly!$E$2:$E$10001,AF223):INDEX(Hourly!$E$2:$E$10001,AG223)))</f>
        <v/>
      </c>
      <c r="G223" s="27">
        <f>IF(E223="","",F223-E223)</f>
        <v/>
      </c>
      <c r="H223" s="27">
        <f>IF(B223="","",IF(COUNT(X223:AD223)=7,SUMPRODUCT(X223:AD223,rm_weights)/SUM(rm_weights),""))</f>
        <v/>
      </c>
      <c r="I223" s="27">
        <f>IF(B223="","",IF(trm_method="7-day approximation",H223,IF(AND(ISNUMBER(I222),ISNUMBER(D222)),(1-alpha)*D222+alpha*I222,H223)))</f>
        <v/>
      </c>
      <c r="J223" s="27">
        <f>IF(ISNUMBER(I223),0.33*IF(clamp_trm="Yes",MIN(MAX(I223,10),30),I223)+18.8,"")</f>
        <v/>
      </c>
      <c r="K223" s="27">
        <f>IF(J223="","",J223+cat_offset)</f>
        <v/>
      </c>
      <c r="L223">
        <f>IF(B223="","",IF(AND(MONTH(B223)*100+DAY(B223)&gt;=season_lo,MONTH(B223)*100+DAY(B223)&lt;=season_hi),1,0))</f>
        <v/>
      </c>
      <c r="M223" s="27">
        <f>IF(N(C223)=0,IF(B223="","",0),SUM(INDEX(Hourly!$L$2:$L$10001,AF223):INDEX(Hourly!$L$2:$L$10001,AG223)))</f>
        <v/>
      </c>
      <c r="N223" s="27">
        <f>IF(N(C223)=0,IF(B223="","",0),SUM(INDEX(Hourly!$M$2:$M$10001,AF223):INDEX(Hourly!$M$2:$M$10001,AG223)))</f>
        <v/>
      </c>
      <c r="O223" s="27">
        <f>IF(N(C223)=0,IF(B223="","",0),SUM(INDEX(Hourly!$N$2:$N$10001,AF223):INDEX(Hourly!$N$2:$N$10001,AG223)))</f>
        <v/>
      </c>
      <c r="P223" s="27">
        <f>IF(N(C223)=0,IF(B223="","",0),SUM(INDEX(Hourly!$P$2:$P$10001,AF223):INDEX(Hourly!$P$2:$P$10001,AG223)))</f>
        <v/>
      </c>
      <c r="Q223">
        <f>IF(L223=1,IF(M223&gt;event_min,1,0),0)</f>
        <v/>
      </c>
      <c r="R223">
        <f>IF(Q223=1,N(R222)+1,0)</f>
        <v/>
      </c>
      <c r="S223" s="27">
        <f>IF(Q223=1,N(S222)+M223,0)</f>
        <v/>
      </c>
      <c r="T223">
        <f>IF(R223=1,1,0)</f>
        <v/>
      </c>
      <c r="U223">
        <f>IF(AND(L223=1,ISNUMBER(F223)),IF(F223&gt;=hot_thr,1,0),0)</f>
        <v/>
      </c>
      <c r="V223">
        <f>IF(AND(L223=1,ISNUMBER(E223)),IF(E223&gt;=night_thr,1,0),0)</f>
        <v/>
      </c>
      <c r="X223" s="27">
        <f>IF(B223="","",IF(A223-1&gt;=1,INDEX($D$2:$D$421,A223-1),IF(cyclic="Yes",INDEX($D$2:$D$421,A223-1+n_days),"")))</f>
        <v/>
      </c>
      <c r="Y223" s="27">
        <f>IF(B223="","",IF(A223-2&gt;=1,INDEX($D$2:$D$421,A223-2),IF(cyclic="Yes",INDEX($D$2:$D$421,A223-2+n_days),"")))</f>
        <v/>
      </c>
      <c r="Z223" s="27">
        <f>IF(B223="","",IF(A223-3&gt;=1,INDEX($D$2:$D$421,A223-3),IF(cyclic="Yes",INDEX($D$2:$D$421,A223-3+n_days),"")))</f>
        <v/>
      </c>
      <c r="AA223" s="27">
        <f>IF(B223="","",IF(A223-4&gt;=1,INDEX($D$2:$D$421,A223-4),IF(cyclic="Yes",INDEX($D$2:$D$421,A223-4+n_days),"")))</f>
        <v/>
      </c>
      <c r="AB223" s="27">
        <f>IF(B223="","",IF(A223-5&gt;=1,INDEX($D$2:$D$421,A223-5),IF(cyclic="Yes",INDEX($D$2:$D$421,A223-5+n_days),"")))</f>
        <v/>
      </c>
      <c r="AC223" s="27">
        <f>IF(B223="","",IF(A223-6&gt;=1,INDEX($D$2:$D$421,A223-6),IF(cyclic="Yes",INDEX($D$2:$D$421,A223-6+n_days),"")))</f>
        <v/>
      </c>
      <c r="AD223" s="27">
        <f>IF(B223="","",IF(A223-7&gt;=1,INDEX($D$2:$D$421,A223-7),IF(cyclic="Yes",INDEX($D$2:$D$421,A223-7+n_days),"")))</f>
        <v/>
      </c>
      <c r="AF223">
        <f>IF(B223="","",IFERROR(MATCH(B223-0.5,INDEX(Hourly!$G$2:$G$10001,1):INDEX(Hourly!$G$2:$G$10001,n_rows),1),0)+1)</f>
        <v/>
      </c>
      <c r="AG223">
        <f>IF(B223="","",IFERROR(MATCH(B223,INDEX(Hourly!$G$2:$G$10001,1):INDEX(Hourly!$G$2:$G$10001,n_rows),1),0))</f>
        <v/>
      </c>
    </row>
    <row r="224">
      <c r="A224" t="n">
        <v>223</v>
      </c>
      <c r="B224" s="26">
        <f>IF(A224&lt;=n_days,first_day+A224-1,"")</f>
        <v/>
      </c>
      <c r="C224">
        <f>IF(B224="","",MAX(0,AG224-AF224+1))</f>
        <v/>
      </c>
      <c r="D224" s="27">
        <f>IF(B224="","",IF(C224&gt;=18,AVERAGE(INDEX(Hourly!$E$2:$E$10001,AF224):INDEX(Hourly!$E$2:$E$10001,AG224)),""))</f>
        <v/>
      </c>
      <c r="E224" s="27">
        <f>IF(OR(B224="",N(C224)=0),"",MIN(INDEX(Hourly!$E$2:$E$10001,AF224):INDEX(Hourly!$E$2:$E$10001,AG224)))</f>
        <v/>
      </c>
      <c r="F224" s="27">
        <f>IF(OR(B224="",N(C224)=0),"",MAX(INDEX(Hourly!$E$2:$E$10001,AF224):INDEX(Hourly!$E$2:$E$10001,AG224)))</f>
        <v/>
      </c>
      <c r="G224" s="27">
        <f>IF(E224="","",F224-E224)</f>
        <v/>
      </c>
      <c r="H224" s="27">
        <f>IF(B224="","",IF(COUNT(X224:AD224)=7,SUMPRODUCT(X224:AD224,rm_weights)/SUM(rm_weights),""))</f>
        <v/>
      </c>
      <c r="I224" s="27">
        <f>IF(B224="","",IF(trm_method="7-day approximation",H224,IF(AND(ISNUMBER(I223),ISNUMBER(D223)),(1-alpha)*D223+alpha*I223,H224)))</f>
        <v/>
      </c>
      <c r="J224" s="27">
        <f>IF(ISNUMBER(I224),0.33*IF(clamp_trm="Yes",MIN(MAX(I224,10),30),I224)+18.8,"")</f>
        <v/>
      </c>
      <c r="K224" s="27">
        <f>IF(J224="","",J224+cat_offset)</f>
        <v/>
      </c>
      <c r="L224">
        <f>IF(B224="","",IF(AND(MONTH(B224)*100+DAY(B224)&gt;=season_lo,MONTH(B224)*100+DAY(B224)&lt;=season_hi),1,0))</f>
        <v/>
      </c>
      <c r="M224" s="27">
        <f>IF(N(C224)=0,IF(B224="","",0),SUM(INDEX(Hourly!$L$2:$L$10001,AF224):INDEX(Hourly!$L$2:$L$10001,AG224)))</f>
        <v/>
      </c>
      <c r="N224" s="27">
        <f>IF(N(C224)=0,IF(B224="","",0),SUM(INDEX(Hourly!$M$2:$M$10001,AF224):INDEX(Hourly!$M$2:$M$10001,AG224)))</f>
        <v/>
      </c>
      <c r="O224" s="27">
        <f>IF(N(C224)=0,IF(B224="","",0),SUM(INDEX(Hourly!$N$2:$N$10001,AF224):INDEX(Hourly!$N$2:$N$10001,AG224)))</f>
        <v/>
      </c>
      <c r="P224" s="27">
        <f>IF(N(C224)=0,IF(B224="","",0),SUM(INDEX(Hourly!$P$2:$P$10001,AF224):INDEX(Hourly!$P$2:$P$10001,AG224)))</f>
        <v/>
      </c>
      <c r="Q224">
        <f>IF(L224=1,IF(M224&gt;event_min,1,0),0)</f>
        <v/>
      </c>
      <c r="R224">
        <f>IF(Q224=1,N(R223)+1,0)</f>
        <v/>
      </c>
      <c r="S224" s="27">
        <f>IF(Q224=1,N(S223)+M224,0)</f>
        <v/>
      </c>
      <c r="T224">
        <f>IF(R224=1,1,0)</f>
        <v/>
      </c>
      <c r="U224">
        <f>IF(AND(L224=1,ISNUMBER(F224)),IF(F224&gt;=hot_thr,1,0),0)</f>
        <v/>
      </c>
      <c r="V224">
        <f>IF(AND(L224=1,ISNUMBER(E224)),IF(E224&gt;=night_thr,1,0),0)</f>
        <v/>
      </c>
      <c r="X224" s="27">
        <f>IF(B224="","",IF(A224-1&gt;=1,INDEX($D$2:$D$421,A224-1),IF(cyclic="Yes",INDEX($D$2:$D$421,A224-1+n_days),"")))</f>
        <v/>
      </c>
      <c r="Y224" s="27">
        <f>IF(B224="","",IF(A224-2&gt;=1,INDEX($D$2:$D$421,A224-2),IF(cyclic="Yes",INDEX($D$2:$D$421,A224-2+n_days),"")))</f>
        <v/>
      </c>
      <c r="Z224" s="27">
        <f>IF(B224="","",IF(A224-3&gt;=1,INDEX($D$2:$D$421,A224-3),IF(cyclic="Yes",INDEX($D$2:$D$421,A224-3+n_days),"")))</f>
        <v/>
      </c>
      <c r="AA224" s="27">
        <f>IF(B224="","",IF(A224-4&gt;=1,INDEX($D$2:$D$421,A224-4),IF(cyclic="Yes",INDEX($D$2:$D$421,A224-4+n_days),"")))</f>
        <v/>
      </c>
      <c r="AB224" s="27">
        <f>IF(B224="","",IF(A224-5&gt;=1,INDEX($D$2:$D$421,A224-5),IF(cyclic="Yes",INDEX($D$2:$D$421,A224-5+n_days),"")))</f>
        <v/>
      </c>
      <c r="AC224" s="27">
        <f>IF(B224="","",IF(A224-6&gt;=1,INDEX($D$2:$D$421,A224-6),IF(cyclic="Yes",INDEX($D$2:$D$421,A224-6+n_days),"")))</f>
        <v/>
      </c>
      <c r="AD224" s="27">
        <f>IF(B224="","",IF(A224-7&gt;=1,INDEX($D$2:$D$421,A224-7),IF(cyclic="Yes",INDEX($D$2:$D$421,A224-7+n_days),"")))</f>
        <v/>
      </c>
      <c r="AF224">
        <f>IF(B224="","",IFERROR(MATCH(B224-0.5,INDEX(Hourly!$G$2:$G$10001,1):INDEX(Hourly!$G$2:$G$10001,n_rows),1),0)+1)</f>
        <v/>
      </c>
      <c r="AG224">
        <f>IF(B224="","",IFERROR(MATCH(B224,INDEX(Hourly!$G$2:$G$10001,1):INDEX(Hourly!$G$2:$G$10001,n_rows),1),0))</f>
        <v/>
      </c>
    </row>
    <row r="225">
      <c r="A225" t="n">
        <v>224</v>
      </c>
      <c r="B225" s="26">
        <f>IF(A225&lt;=n_days,first_day+A225-1,"")</f>
        <v/>
      </c>
      <c r="C225">
        <f>IF(B225="","",MAX(0,AG225-AF225+1))</f>
        <v/>
      </c>
      <c r="D225" s="27">
        <f>IF(B225="","",IF(C225&gt;=18,AVERAGE(INDEX(Hourly!$E$2:$E$10001,AF225):INDEX(Hourly!$E$2:$E$10001,AG225)),""))</f>
        <v/>
      </c>
      <c r="E225" s="27">
        <f>IF(OR(B225="",N(C225)=0),"",MIN(INDEX(Hourly!$E$2:$E$10001,AF225):INDEX(Hourly!$E$2:$E$10001,AG225)))</f>
        <v/>
      </c>
      <c r="F225" s="27">
        <f>IF(OR(B225="",N(C225)=0),"",MAX(INDEX(Hourly!$E$2:$E$10001,AF225):INDEX(Hourly!$E$2:$E$10001,AG225)))</f>
        <v/>
      </c>
      <c r="G225" s="27">
        <f>IF(E225="","",F225-E225)</f>
        <v/>
      </c>
      <c r="H225" s="27">
        <f>IF(B225="","",IF(COUNT(X225:AD225)=7,SUMPRODUCT(X225:AD225,rm_weights)/SUM(rm_weights),""))</f>
        <v/>
      </c>
      <c r="I225" s="27">
        <f>IF(B225="","",IF(trm_method="7-day approximation",H225,IF(AND(ISNUMBER(I224),ISNUMBER(D224)),(1-alpha)*D224+alpha*I224,H225)))</f>
        <v/>
      </c>
      <c r="J225" s="27">
        <f>IF(ISNUMBER(I225),0.33*IF(clamp_trm="Yes",MIN(MAX(I225,10),30),I225)+18.8,"")</f>
        <v/>
      </c>
      <c r="K225" s="27">
        <f>IF(J225="","",J225+cat_offset)</f>
        <v/>
      </c>
      <c r="L225">
        <f>IF(B225="","",IF(AND(MONTH(B225)*100+DAY(B225)&gt;=season_lo,MONTH(B225)*100+DAY(B225)&lt;=season_hi),1,0))</f>
        <v/>
      </c>
      <c r="M225" s="27">
        <f>IF(N(C225)=0,IF(B225="","",0),SUM(INDEX(Hourly!$L$2:$L$10001,AF225):INDEX(Hourly!$L$2:$L$10001,AG225)))</f>
        <v/>
      </c>
      <c r="N225" s="27">
        <f>IF(N(C225)=0,IF(B225="","",0),SUM(INDEX(Hourly!$M$2:$M$10001,AF225):INDEX(Hourly!$M$2:$M$10001,AG225)))</f>
        <v/>
      </c>
      <c r="O225" s="27">
        <f>IF(N(C225)=0,IF(B225="","",0),SUM(INDEX(Hourly!$N$2:$N$10001,AF225):INDEX(Hourly!$N$2:$N$10001,AG225)))</f>
        <v/>
      </c>
      <c r="P225" s="27">
        <f>IF(N(C225)=0,IF(B225="","",0),SUM(INDEX(Hourly!$P$2:$P$10001,AF225):INDEX(Hourly!$P$2:$P$10001,AG225)))</f>
        <v/>
      </c>
      <c r="Q225">
        <f>IF(L225=1,IF(M225&gt;event_min,1,0),0)</f>
        <v/>
      </c>
      <c r="R225">
        <f>IF(Q225=1,N(R224)+1,0)</f>
        <v/>
      </c>
      <c r="S225" s="27">
        <f>IF(Q225=1,N(S224)+M225,0)</f>
        <v/>
      </c>
      <c r="T225">
        <f>IF(R225=1,1,0)</f>
        <v/>
      </c>
      <c r="U225">
        <f>IF(AND(L225=1,ISNUMBER(F225)),IF(F225&gt;=hot_thr,1,0),0)</f>
        <v/>
      </c>
      <c r="V225">
        <f>IF(AND(L225=1,ISNUMBER(E225)),IF(E225&gt;=night_thr,1,0),0)</f>
        <v/>
      </c>
      <c r="X225" s="27">
        <f>IF(B225="","",IF(A225-1&gt;=1,INDEX($D$2:$D$421,A225-1),IF(cyclic="Yes",INDEX($D$2:$D$421,A225-1+n_days),"")))</f>
        <v/>
      </c>
      <c r="Y225" s="27">
        <f>IF(B225="","",IF(A225-2&gt;=1,INDEX($D$2:$D$421,A225-2),IF(cyclic="Yes",INDEX($D$2:$D$421,A225-2+n_days),"")))</f>
        <v/>
      </c>
      <c r="Z225" s="27">
        <f>IF(B225="","",IF(A225-3&gt;=1,INDEX($D$2:$D$421,A225-3),IF(cyclic="Yes",INDEX($D$2:$D$421,A225-3+n_days),"")))</f>
        <v/>
      </c>
      <c r="AA225" s="27">
        <f>IF(B225="","",IF(A225-4&gt;=1,INDEX($D$2:$D$421,A225-4),IF(cyclic="Yes",INDEX($D$2:$D$421,A225-4+n_days),"")))</f>
        <v/>
      </c>
      <c r="AB225" s="27">
        <f>IF(B225="","",IF(A225-5&gt;=1,INDEX($D$2:$D$421,A225-5),IF(cyclic="Yes",INDEX($D$2:$D$421,A225-5+n_days),"")))</f>
        <v/>
      </c>
      <c r="AC225" s="27">
        <f>IF(B225="","",IF(A225-6&gt;=1,INDEX($D$2:$D$421,A225-6),IF(cyclic="Yes",INDEX($D$2:$D$421,A225-6+n_days),"")))</f>
        <v/>
      </c>
      <c r="AD225" s="27">
        <f>IF(B225="","",IF(A225-7&gt;=1,INDEX($D$2:$D$421,A225-7),IF(cyclic="Yes",INDEX($D$2:$D$421,A225-7+n_days),"")))</f>
        <v/>
      </c>
      <c r="AF225">
        <f>IF(B225="","",IFERROR(MATCH(B225-0.5,INDEX(Hourly!$G$2:$G$10001,1):INDEX(Hourly!$G$2:$G$10001,n_rows),1),0)+1)</f>
        <v/>
      </c>
      <c r="AG225">
        <f>IF(B225="","",IFERROR(MATCH(B225,INDEX(Hourly!$G$2:$G$10001,1):INDEX(Hourly!$G$2:$G$10001,n_rows),1),0))</f>
        <v/>
      </c>
    </row>
    <row r="226">
      <c r="A226" t="n">
        <v>225</v>
      </c>
      <c r="B226" s="26">
        <f>IF(A226&lt;=n_days,first_day+A226-1,"")</f>
        <v/>
      </c>
      <c r="C226">
        <f>IF(B226="","",MAX(0,AG226-AF226+1))</f>
        <v/>
      </c>
      <c r="D226" s="27">
        <f>IF(B226="","",IF(C226&gt;=18,AVERAGE(INDEX(Hourly!$E$2:$E$10001,AF226):INDEX(Hourly!$E$2:$E$10001,AG226)),""))</f>
        <v/>
      </c>
      <c r="E226" s="27">
        <f>IF(OR(B226="",N(C226)=0),"",MIN(INDEX(Hourly!$E$2:$E$10001,AF226):INDEX(Hourly!$E$2:$E$10001,AG226)))</f>
        <v/>
      </c>
      <c r="F226" s="27">
        <f>IF(OR(B226="",N(C226)=0),"",MAX(INDEX(Hourly!$E$2:$E$10001,AF226):INDEX(Hourly!$E$2:$E$10001,AG226)))</f>
        <v/>
      </c>
      <c r="G226" s="27">
        <f>IF(E226="","",F226-E226)</f>
        <v/>
      </c>
      <c r="H226" s="27">
        <f>IF(B226="","",IF(COUNT(X226:AD226)=7,SUMPRODUCT(X226:AD226,rm_weights)/SUM(rm_weights),""))</f>
        <v/>
      </c>
      <c r="I226" s="27">
        <f>IF(B226="","",IF(trm_method="7-day approximation",H226,IF(AND(ISNUMBER(I225),ISNUMBER(D225)),(1-alpha)*D225+alpha*I225,H226)))</f>
        <v/>
      </c>
      <c r="J226" s="27">
        <f>IF(ISNUMBER(I226),0.33*IF(clamp_trm="Yes",MIN(MAX(I226,10),30),I226)+18.8,"")</f>
        <v/>
      </c>
      <c r="K226" s="27">
        <f>IF(J226="","",J226+cat_offset)</f>
        <v/>
      </c>
      <c r="L226">
        <f>IF(B226="","",IF(AND(MONTH(B226)*100+DAY(B226)&gt;=season_lo,MONTH(B226)*100+DAY(B226)&lt;=season_hi),1,0))</f>
        <v/>
      </c>
      <c r="M226" s="27">
        <f>IF(N(C226)=0,IF(B226="","",0),SUM(INDEX(Hourly!$L$2:$L$10001,AF226):INDEX(Hourly!$L$2:$L$10001,AG226)))</f>
        <v/>
      </c>
      <c r="N226" s="27">
        <f>IF(N(C226)=0,IF(B226="","",0),SUM(INDEX(Hourly!$M$2:$M$10001,AF226):INDEX(Hourly!$M$2:$M$10001,AG226)))</f>
        <v/>
      </c>
      <c r="O226" s="27">
        <f>IF(N(C226)=0,IF(B226="","",0),SUM(INDEX(Hourly!$N$2:$N$10001,AF226):INDEX(Hourly!$N$2:$N$10001,AG226)))</f>
        <v/>
      </c>
      <c r="P226" s="27">
        <f>IF(N(C226)=0,IF(B226="","",0),SUM(INDEX(Hourly!$P$2:$P$10001,AF226):INDEX(Hourly!$P$2:$P$10001,AG226)))</f>
        <v/>
      </c>
      <c r="Q226">
        <f>IF(L226=1,IF(M226&gt;event_min,1,0),0)</f>
        <v/>
      </c>
      <c r="R226">
        <f>IF(Q226=1,N(R225)+1,0)</f>
        <v/>
      </c>
      <c r="S226" s="27">
        <f>IF(Q226=1,N(S225)+M226,0)</f>
        <v/>
      </c>
      <c r="T226">
        <f>IF(R226=1,1,0)</f>
        <v/>
      </c>
      <c r="U226">
        <f>IF(AND(L226=1,ISNUMBER(F226)),IF(F226&gt;=hot_thr,1,0),0)</f>
        <v/>
      </c>
      <c r="V226">
        <f>IF(AND(L226=1,ISNUMBER(E226)),IF(E226&gt;=night_thr,1,0),0)</f>
        <v/>
      </c>
      <c r="X226" s="27">
        <f>IF(B226="","",IF(A226-1&gt;=1,INDEX($D$2:$D$421,A226-1),IF(cyclic="Yes",INDEX($D$2:$D$421,A226-1+n_days),"")))</f>
        <v/>
      </c>
      <c r="Y226" s="27">
        <f>IF(B226="","",IF(A226-2&gt;=1,INDEX($D$2:$D$421,A226-2),IF(cyclic="Yes",INDEX($D$2:$D$421,A226-2+n_days),"")))</f>
        <v/>
      </c>
      <c r="Z226" s="27">
        <f>IF(B226="","",IF(A226-3&gt;=1,INDEX($D$2:$D$421,A226-3),IF(cyclic="Yes",INDEX($D$2:$D$421,A226-3+n_days),"")))</f>
        <v/>
      </c>
      <c r="AA226" s="27">
        <f>IF(B226="","",IF(A226-4&gt;=1,INDEX($D$2:$D$421,A226-4),IF(cyclic="Yes",INDEX($D$2:$D$421,A226-4+n_days),"")))</f>
        <v/>
      </c>
      <c r="AB226" s="27">
        <f>IF(B226="","",IF(A226-5&gt;=1,INDEX($D$2:$D$421,A226-5),IF(cyclic="Yes",INDEX($D$2:$D$421,A226-5+n_days),"")))</f>
        <v/>
      </c>
      <c r="AC226" s="27">
        <f>IF(B226="","",IF(A226-6&gt;=1,INDEX($D$2:$D$421,A226-6),IF(cyclic="Yes",INDEX($D$2:$D$421,A226-6+n_days),"")))</f>
        <v/>
      </c>
      <c r="AD226" s="27">
        <f>IF(B226="","",IF(A226-7&gt;=1,INDEX($D$2:$D$421,A226-7),IF(cyclic="Yes",INDEX($D$2:$D$421,A226-7+n_days),"")))</f>
        <v/>
      </c>
      <c r="AF226">
        <f>IF(B226="","",IFERROR(MATCH(B226-0.5,INDEX(Hourly!$G$2:$G$10001,1):INDEX(Hourly!$G$2:$G$10001,n_rows),1),0)+1)</f>
        <v/>
      </c>
      <c r="AG226">
        <f>IF(B226="","",IFERROR(MATCH(B226,INDEX(Hourly!$G$2:$G$10001,1):INDEX(Hourly!$G$2:$G$10001,n_rows),1),0))</f>
        <v/>
      </c>
    </row>
    <row r="227">
      <c r="A227" t="n">
        <v>226</v>
      </c>
      <c r="B227" s="26">
        <f>IF(A227&lt;=n_days,first_day+A227-1,"")</f>
        <v/>
      </c>
      <c r="C227">
        <f>IF(B227="","",MAX(0,AG227-AF227+1))</f>
        <v/>
      </c>
      <c r="D227" s="27">
        <f>IF(B227="","",IF(C227&gt;=18,AVERAGE(INDEX(Hourly!$E$2:$E$10001,AF227):INDEX(Hourly!$E$2:$E$10001,AG227)),""))</f>
        <v/>
      </c>
      <c r="E227" s="27">
        <f>IF(OR(B227="",N(C227)=0),"",MIN(INDEX(Hourly!$E$2:$E$10001,AF227):INDEX(Hourly!$E$2:$E$10001,AG227)))</f>
        <v/>
      </c>
      <c r="F227" s="27">
        <f>IF(OR(B227="",N(C227)=0),"",MAX(INDEX(Hourly!$E$2:$E$10001,AF227):INDEX(Hourly!$E$2:$E$10001,AG227)))</f>
        <v/>
      </c>
      <c r="G227" s="27">
        <f>IF(E227="","",F227-E227)</f>
        <v/>
      </c>
      <c r="H227" s="27">
        <f>IF(B227="","",IF(COUNT(X227:AD227)=7,SUMPRODUCT(X227:AD227,rm_weights)/SUM(rm_weights),""))</f>
        <v/>
      </c>
      <c r="I227" s="27">
        <f>IF(B227="","",IF(trm_method="7-day approximation",H227,IF(AND(ISNUMBER(I226),ISNUMBER(D226)),(1-alpha)*D226+alpha*I226,H227)))</f>
        <v/>
      </c>
      <c r="J227" s="27">
        <f>IF(ISNUMBER(I227),0.33*IF(clamp_trm="Yes",MIN(MAX(I227,10),30),I227)+18.8,"")</f>
        <v/>
      </c>
      <c r="K227" s="27">
        <f>IF(J227="","",J227+cat_offset)</f>
        <v/>
      </c>
      <c r="L227">
        <f>IF(B227="","",IF(AND(MONTH(B227)*100+DAY(B227)&gt;=season_lo,MONTH(B227)*100+DAY(B227)&lt;=season_hi),1,0))</f>
        <v/>
      </c>
      <c r="M227" s="27">
        <f>IF(N(C227)=0,IF(B227="","",0),SUM(INDEX(Hourly!$L$2:$L$10001,AF227):INDEX(Hourly!$L$2:$L$10001,AG227)))</f>
        <v/>
      </c>
      <c r="N227" s="27">
        <f>IF(N(C227)=0,IF(B227="","",0),SUM(INDEX(Hourly!$M$2:$M$10001,AF227):INDEX(Hourly!$M$2:$M$10001,AG227)))</f>
        <v/>
      </c>
      <c r="O227" s="27">
        <f>IF(N(C227)=0,IF(B227="","",0),SUM(INDEX(Hourly!$N$2:$N$10001,AF227):INDEX(Hourly!$N$2:$N$10001,AG227)))</f>
        <v/>
      </c>
      <c r="P227" s="27">
        <f>IF(N(C227)=0,IF(B227="","",0),SUM(INDEX(Hourly!$P$2:$P$10001,AF227):INDEX(Hourly!$P$2:$P$10001,AG227)))</f>
        <v/>
      </c>
      <c r="Q227">
        <f>IF(L227=1,IF(M227&gt;event_min,1,0),0)</f>
        <v/>
      </c>
      <c r="R227">
        <f>IF(Q227=1,N(R226)+1,0)</f>
        <v/>
      </c>
      <c r="S227" s="27">
        <f>IF(Q227=1,N(S226)+M227,0)</f>
        <v/>
      </c>
      <c r="T227">
        <f>IF(R227=1,1,0)</f>
        <v/>
      </c>
      <c r="U227">
        <f>IF(AND(L227=1,ISNUMBER(F227)),IF(F227&gt;=hot_thr,1,0),0)</f>
        <v/>
      </c>
      <c r="V227">
        <f>IF(AND(L227=1,ISNUMBER(E227)),IF(E227&gt;=night_thr,1,0),0)</f>
        <v/>
      </c>
      <c r="X227" s="27">
        <f>IF(B227="","",IF(A227-1&gt;=1,INDEX($D$2:$D$421,A227-1),IF(cyclic="Yes",INDEX($D$2:$D$421,A227-1+n_days),"")))</f>
        <v/>
      </c>
      <c r="Y227" s="27">
        <f>IF(B227="","",IF(A227-2&gt;=1,INDEX($D$2:$D$421,A227-2),IF(cyclic="Yes",INDEX($D$2:$D$421,A227-2+n_days),"")))</f>
        <v/>
      </c>
      <c r="Z227" s="27">
        <f>IF(B227="","",IF(A227-3&gt;=1,INDEX($D$2:$D$421,A227-3),IF(cyclic="Yes",INDEX($D$2:$D$421,A227-3+n_days),"")))</f>
        <v/>
      </c>
      <c r="AA227" s="27">
        <f>IF(B227="","",IF(A227-4&gt;=1,INDEX($D$2:$D$421,A227-4),IF(cyclic="Yes",INDEX($D$2:$D$421,A227-4+n_days),"")))</f>
        <v/>
      </c>
      <c r="AB227" s="27">
        <f>IF(B227="","",IF(A227-5&gt;=1,INDEX($D$2:$D$421,A227-5),IF(cyclic="Yes",INDEX($D$2:$D$421,A227-5+n_days),"")))</f>
        <v/>
      </c>
      <c r="AC227" s="27">
        <f>IF(B227="","",IF(A227-6&gt;=1,INDEX($D$2:$D$421,A227-6),IF(cyclic="Yes",INDEX($D$2:$D$421,A227-6+n_days),"")))</f>
        <v/>
      </c>
      <c r="AD227" s="27">
        <f>IF(B227="","",IF(A227-7&gt;=1,INDEX($D$2:$D$421,A227-7),IF(cyclic="Yes",INDEX($D$2:$D$421,A227-7+n_days),"")))</f>
        <v/>
      </c>
      <c r="AF227">
        <f>IF(B227="","",IFERROR(MATCH(B227-0.5,INDEX(Hourly!$G$2:$G$10001,1):INDEX(Hourly!$G$2:$G$10001,n_rows),1),0)+1)</f>
        <v/>
      </c>
      <c r="AG227">
        <f>IF(B227="","",IFERROR(MATCH(B227,INDEX(Hourly!$G$2:$G$10001,1):INDEX(Hourly!$G$2:$G$10001,n_rows),1),0))</f>
        <v/>
      </c>
    </row>
    <row r="228">
      <c r="A228" t="n">
        <v>227</v>
      </c>
      <c r="B228" s="26">
        <f>IF(A228&lt;=n_days,first_day+A228-1,"")</f>
        <v/>
      </c>
      <c r="C228">
        <f>IF(B228="","",MAX(0,AG228-AF228+1))</f>
        <v/>
      </c>
      <c r="D228" s="27">
        <f>IF(B228="","",IF(C228&gt;=18,AVERAGE(INDEX(Hourly!$E$2:$E$10001,AF228):INDEX(Hourly!$E$2:$E$10001,AG228)),""))</f>
        <v/>
      </c>
      <c r="E228" s="27">
        <f>IF(OR(B228="",N(C228)=0),"",MIN(INDEX(Hourly!$E$2:$E$10001,AF228):INDEX(Hourly!$E$2:$E$10001,AG228)))</f>
        <v/>
      </c>
      <c r="F228" s="27">
        <f>IF(OR(B228="",N(C228)=0),"",MAX(INDEX(Hourly!$E$2:$E$10001,AF228):INDEX(Hourly!$E$2:$E$10001,AG228)))</f>
        <v/>
      </c>
      <c r="G228" s="27">
        <f>IF(E228="","",F228-E228)</f>
        <v/>
      </c>
      <c r="H228" s="27">
        <f>IF(B228="","",IF(COUNT(X228:AD228)=7,SUMPRODUCT(X228:AD228,rm_weights)/SUM(rm_weights),""))</f>
        <v/>
      </c>
      <c r="I228" s="27">
        <f>IF(B228="","",IF(trm_method="7-day approximation",H228,IF(AND(ISNUMBER(I227),ISNUMBER(D227)),(1-alpha)*D227+alpha*I227,H228)))</f>
        <v/>
      </c>
      <c r="J228" s="27">
        <f>IF(ISNUMBER(I228),0.33*IF(clamp_trm="Yes",MIN(MAX(I228,10),30),I228)+18.8,"")</f>
        <v/>
      </c>
      <c r="K228" s="27">
        <f>IF(J228="","",J228+cat_offset)</f>
        <v/>
      </c>
      <c r="L228">
        <f>IF(B228="","",IF(AND(MONTH(B228)*100+DAY(B228)&gt;=season_lo,MONTH(B228)*100+DAY(B228)&lt;=season_hi),1,0))</f>
        <v/>
      </c>
      <c r="M228" s="27">
        <f>IF(N(C228)=0,IF(B228="","",0),SUM(INDEX(Hourly!$L$2:$L$10001,AF228):INDEX(Hourly!$L$2:$L$10001,AG228)))</f>
        <v/>
      </c>
      <c r="N228" s="27">
        <f>IF(N(C228)=0,IF(B228="","",0),SUM(INDEX(Hourly!$M$2:$M$10001,AF228):INDEX(Hourly!$M$2:$M$10001,AG228)))</f>
        <v/>
      </c>
      <c r="O228" s="27">
        <f>IF(N(C228)=0,IF(B228="","",0),SUM(INDEX(Hourly!$N$2:$N$10001,AF228):INDEX(Hourly!$N$2:$N$10001,AG228)))</f>
        <v/>
      </c>
      <c r="P228" s="27">
        <f>IF(N(C228)=0,IF(B228="","",0),SUM(INDEX(Hourly!$P$2:$P$10001,AF228):INDEX(Hourly!$P$2:$P$10001,AG228)))</f>
        <v/>
      </c>
      <c r="Q228">
        <f>IF(L228=1,IF(M228&gt;event_min,1,0),0)</f>
        <v/>
      </c>
      <c r="R228">
        <f>IF(Q228=1,N(R227)+1,0)</f>
        <v/>
      </c>
      <c r="S228" s="27">
        <f>IF(Q228=1,N(S227)+M228,0)</f>
        <v/>
      </c>
      <c r="T228">
        <f>IF(R228=1,1,0)</f>
        <v/>
      </c>
      <c r="U228">
        <f>IF(AND(L228=1,ISNUMBER(F228)),IF(F228&gt;=hot_thr,1,0),0)</f>
        <v/>
      </c>
      <c r="V228">
        <f>IF(AND(L228=1,ISNUMBER(E228)),IF(E228&gt;=night_thr,1,0),0)</f>
        <v/>
      </c>
      <c r="X228" s="27">
        <f>IF(B228="","",IF(A228-1&gt;=1,INDEX($D$2:$D$421,A228-1),IF(cyclic="Yes",INDEX($D$2:$D$421,A228-1+n_days),"")))</f>
        <v/>
      </c>
      <c r="Y228" s="27">
        <f>IF(B228="","",IF(A228-2&gt;=1,INDEX($D$2:$D$421,A228-2),IF(cyclic="Yes",INDEX($D$2:$D$421,A228-2+n_days),"")))</f>
        <v/>
      </c>
      <c r="Z228" s="27">
        <f>IF(B228="","",IF(A228-3&gt;=1,INDEX($D$2:$D$421,A228-3),IF(cyclic="Yes",INDEX($D$2:$D$421,A228-3+n_days),"")))</f>
        <v/>
      </c>
      <c r="AA228" s="27">
        <f>IF(B228="","",IF(A228-4&gt;=1,INDEX($D$2:$D$421,A228-4),IF(cyclic="Yes",INDEX($D$2:$D$421,A228-4+n_days),"")))</f>
        <v/>
      </c>
      <c r="AB228" s="27">
        <f>IF(B228="","",IF(A228-5&gt;=1,INDEX($D$2:$D$421,A228-5),IF(cyclic="Yes",INDEX($D$2:$D$421,A228-5+n_days),"")))</f>
        <v/>
      </c>
      <c r="AC228" s="27">
        <f>IF(B228="","",IF(A228-6&gt;=1,INDEX($D$2:$D$421,A228-6),IF(cyclic="Yes",INDEX($D$2:$D$421,A228-6+n_days),"")))</f>
        <v/>
      </c>
      <c r="AD228" s="27">
        <f>IF(B228="","",IF(A228-7&gt;=1,INDEX($D$2:$D$421,A228-7),IF(cyclic="Yes",INDEX($D$2:$D$421,A228-7+n_days),"")))</f>
        <v/>
      </c>
      <c r="AF228">
        <f>IF(B228="","",IFERROR(MATCH(B228-0.5,INDEX(Hourly!$G$2:$G$10001,1):INDEX(Hourly!$G$2:$G$10001,n_rows),1),0)+1)</f>
        <v/>
      </c>
      <c r="AG228">
        <f>IF(B228="","",IFERROR(MATCH(B228,INDEX(Hourly!$G$2:$G$10001,1):INDEX(Hourly!$G$2:$G$10001,n_rows),1),0))</f>
        <v/>
      </c>
    </row>
    <row r="229">
      <c r="A229" t="n">
        <v>228</v>
      </c>
      <c r="B229" s="26">
        <f>IF(A229&lt;=n_days,first_day+A229-1,"")</f>
        <v/>
      </c>
      <c r="C229">
        <f>IF(B229="","",MAX(0,AG229-AF229+1))</f>
        <v/>
      </c>
      <c r="D229" s="27">
        <f>IF(B229="","",IF(C229&gt;=18,AVERAGE(INDEX(Hourly!$E$2:$E$10001,AF229):INDEX(Hourly!$E$2:$E$10001,AG229)),""))</f>
        <v/>
      </c>
      <c r="E229" s="27">
        <f>IF(OR(B229="",N(C229)=0),"",MIN(INDEX(Hourly!$E$2:$E$10001,AF229):INDEX(Hourly!$E$2:$E$10001,AG229)))</f>
        <v/>
      </c>
      <c r="F229" s="27">
        <f>IF(OR(B229="",N(C229)=0),"",MAX(INDEX(Hourly!$E$2:$E$10001,AF229):INDEX(Hourly!$E$2:$E$10001,AG229)))</f>
        <v/>
      </c>
      <c r="G229" s="27">
        <f>IF(E229="","",F229-E229)</f>
        <v/>
      </c>
      <c r="H229" s="27">
        <f>IF(B229="","",IF(COUNT(X229:AD229)=7,SUMPRODUCT(X229:AD229,rm_weights)/SUM(rm_weights),""))</f>
        <v/>
      </c>
      <c r="I229" s="27">
        <f>IF(B229="","",IF(trm_method="7-day approximation",H229,IF(AND(ISNUMBER(I228),ISNUMBER(D228)),(1-alpha)*D228+alpha*I228,H229)))</f>
        <v/>
      </c>
      <c r="J229" s="27">
        <f>IF(ISNUMBER(I229),0.33*IF(clamp_trm="Yes",MIN(MAX(I229,10),30),I229)+18.8,"")</f>
        <v/>
      </c>
      <c r="K229" s="27">
        <f>IF(J229="","",J229+cat_offset)</f>
        <v/>
      </c>
      <c r="L229">
        <f>IF(B229="","",IF(AND(MONTH(B229)*100+DAY(B229)&gt;=season_lo,MONTH(B229)*100+DAY(B229)&lt;=season_hi),1,0))</f>
        <v/>
      </c>
      <c r="M229" s="27">
        <f>IF(N(C229)=0,IF(B229="","",0),SUM(INDEX(Hourly!$L$2:$L$10001,AF229):INDEX(Hourly!$L$2:$L$10001,AG229)))</f>
        <v/>
      </c>
      <c r="N229" s="27">
        <f>IF(N(C229)=0,IF(B229="","",0),SUM(INDEX(Hourly!$M$2:$M$10001,AF229):INDEX(Hourly!$M$2:$M$10001,AG229)))</f>
        <v/>
      </c>
      <c r="O229" s="27">
        <f>IF(N(C229)=0,IF(B229="","",0),SUM(INDEX(Hourly!$N$2:$N$10001,AF229):INDEX(Hourly!$N$2:$N$10001,AG229)))</f>
        <v/>
      </c>
      <c r="P229" s="27">
        <f>IF(N(C229)=0,IF(B229="","",0),SUM(INDEX(Hourly!$P$2:$P$10001,AF229):INDEX(Hourly!$P$2:$P$10001,AG229)))</f>
        <v/>
      </c>
      <c r="Q229">
        <f>IF(L229=1,IF(M229&gt;event_min,1,0),0)</f>
        <v/>
      </c>
      <c r="R229">
        <f>IF(Q229=1,N(R228)+1,0)</f>
        <v/>
      </c>
      <c r="S229" s="27">
        <f>IF(Q229=1,N(S228)+M229,0)</f>
        <v/>
      </c>
      <c r="T229">
        <f>IF(R229=1,1,0)</f>
        <v/>
      </c>
      <c r="U229">
        <f>IF(AND(L229=1,ISNUMBER(F229)),IF(F229&gt;=hot_thr,1,0),0)</f>
        <v/>
      </c>
      <c r="V229">
        <f>IF(AND(L229=1,ISNUMBER(E229)),IF(E229&gt;=night_thr,1,0),0)</f>
        <v/>
      </c>
      <c r="X229" s="27">
        <f>IF(B229="","",IF(A229-1&gt;=1,INDEX($D$2:$D$421,A229-1),IF(cyclic="Yes",INDEX($D$2:$D$421,A229-1+n_days),"")))</f>
        <v/>
      </c>
      <c r="Y229" s="27">
        <f>IF(B229="","",IF(A229-2&gt;=1,INDEX($D$2:$D$421,A229-2),IF(cyclic="Yes",INDEX($D$2:$D$421,A229-2+n_days),"")))</f>
        <v/>
      </c>
      <c r="Z229" s="27">
        <f>IF(B229="","",IF(A229-3&gt;=1,INDEX($D$2:$D$421,A229-3),IF(cyclic="Yes",INDEX($D$2:$D$421,A229-3+n_days),"")))</f>
        <v/>
      </c>
      <c r="AA229" s="27">
        <f>IF(B229="","",IF(A229-4&gt;=1,INDEX($D$2:$D$421,A229-4),IF(cyclic="Yes",INDEX($D$2:$D$421,A229-4+n_days),"")))</f>
        <v/>
      </c>
      <c r="AB229" s="27">
        <f>IF(B229="","",IF(A229-5&gt;=1,INDEX($D$2:$D$421,A229-5),IF(cyclic="Yes",INDEX($D$2:$D$421,A229-5+n_days),"")))</f>
        <v/>
      </c>
      <c r="AC229" s="27">
        <f>IF(B229="","",IF(A229-6&gt;=1,INDEX($D$2:$D$421,A229-6),IF(cyclic="Yes",INDEX($D$2:$D$421,A229-6+n_days),"")))</f>
        <v/>
      </c>
      <c r="AD229" s="27">
        <f>IF(B229="","",IF(A229-7&gt;=1,INDEX($D$2:$D$421,A229-7),IF(cyclic="Yes",INDEX($D$2:$D$421,A229-7+n_days),"")))</f>
        <v/>
      </c>
      <c r="AF229">
        <f>IF(B229="","",IFERROR(MATCH(B229-0.5,INDEX(Hourly!$G$2:$G$10001,1):INDEX(Hourly!$G$2:$G$10001,n_rows),1),0)+1)</f>
        <v/>
      </c>
      <c r="AG229">
        <f>IF(B229="","",IFERROR(MATCH(B229,INDEX(Hourly!$G$2:$G$10001,1):INDEX(Hourly!$G$2:$G$10001,n_rows),1),0))</f>
        <v/>
      </c>
    </row>
    <row r="230">
      <c r="A230" t="n">
        <v>229</v>
      </c>
      <c r="B230" s="26">
        <f>IF(A230&lt;=n_days,first_day+A230-1,"")</f>
        <v/>
      </c>
      <c r="C230">
        <f>IF(B230="","",MAX(0,AG230-AF230+1))</f>
        <v/>
      </c>
      <c r="D230" s="27">
        <f>IF(B230="","",IF(C230&gt;=18,AVERAGE(INDEX(Hourly!$E$2:$E$10001,AF230):INDEX(Hourly!$E$2:$E$10001,AG230)),""))</f>
        <v/>
      </c>
      <c r="E230" s="27">
        <f>IF(OR(B230="",N(C230)=0),"",MIN(INDEX(Hourly!$E$2:$E$10001,AF230):INDEX(Hourly!$E$2:$E$10001,AG230)))</f>
        <v/>
      </c>
      <c r="F230" s="27">
        <f>IF(OR(B230="",N(C230)=0),"",MAX(INDEX(Hourly!$E$2:$E$10001,AF230):INDEX(Hourly!$E$2:$E$10001,AG230)))</f>
        <v/>
      </c>
      <c r="G230" s="27">
        <f>IF(E230="","",F230-E230)</f>
        <v/>
      </c>
      <c r="H230" s="27">
        <f>IF(B230="","",IF(COUNT(X230:AD230)=7,SUMPRODUCT(X230:AD230,rm_weights)/SUM(rm_weights),""))</f>
        <v/>
      </c>
      <c r="I230" s="27">
        <f>IF(B230="","",IF(trm_method="7-day approximation",H230,IF(AND(ISNUMBER(I229),ISNUMBER(D229)),(1-alpha)*D229+alpha*I229,H230)))</f>
        <v/>
      </c>
      <c r="J230" s="27">
        <f>IF(ISNUMBER(I230),0.33*IF(clamp_trm="Yes",MIN(MAX(I230,10),30),I230)+18.8,"")</f>
        <v/>
      </c>
      <c r="K230" s="27">
        <f>IF(J230="","",J230+cat_offset)</f>
        <v/>
      </c>
      <c r="L230">
        <f>IF(B230="","",IF(AND(MONTH(B230)*100+DAY(B230)&gt;=season_lo,MONTH(B230)*100+DAY(B230)&lt;=season_hi),1,0))</f>
        <v/>
      </c>
      <c r="M230" s="27">
        <f>IF(N(C230)=0,IF(B230="","",0),SUM(INDEX(Hourly!$L$2:$L$10001,AF230):INDEX(Hourly!$L$2:$L$10001,AG230)))</f>
        <v/>
      </c>
      <c r="N230" s="27">
        <f>IF(N(C230)=0,IF(B230="","",0),SUM(INDEX(Hourly!$M$2:$M$10001,AF230):INDEX(Hourly!$M$2:$M$10001,AG230)))</f>
        <v/>
      </c>
      <c r="O230" s="27">
        <f>IF(N(C230)=0,IF(B230="","",0),SUM(INDEX(Hourly!$N$2:$N$10001,AF230):INDEX(Hourly!$N$2:$N$10001,AG230)))</f>
        <v/>
      </c>
      <c r="P230" s="27">
        <f>IF(N(C230)=0,IF(B230="","",0),SUM(INDEX(Hourly!$P$2:$P$10001,AF230):INDEX(Hourly!$P$2:$P$10001,AG230)))</f>
        <v/>
      </c>
      <c r="Q230">
        <f>IF(L230=1,IF(M230&gt;event_min,1,0),0)</f>
        <v/>
      </c>
      <c r="R230">
        <f>IF(Q230=1,N(R229)+1,0)</f>
        <v/>
      </c>
      <c r="S230" s="27">
        <f>IF(Q230=1,N(S229)+M230,0)</f>
        <v/>
      </c>
      <c r="T230">
        <f>IF(R230=1,1,0)</f>
        <v/>
      </c>
      <c r="U230">
        <f>IF(AND(L230=1,ISNUMBER(F230)),IF(F230&gt;=hot_thr,1,0),0)</f>
        <v/>
      </c>
      <c r="V230">
        <f>IF(AND(L230=1,ISNUMBER(E230)),IF(E230&gt;=night_thr,1,0),0)</f>
        <v/>
      </c>
      <c r="X230" s="27">
        <f>IF(B230="","",IF(A230-1&gt;=1,INDEX($D$2:$D$421,A230-1),IF(cyclic="Yes",INDEX($D$2:$D$421,A230-1+n_days),"")))</f>
        <v/>
      </c>
      <c r="Y230" s="27">
        <f>IF(B230="","",IF(A230-2&gt;=1,INDEX($D$2:$D$421,A230-2),IF(cyclic="Yes",INDEX($D$2:$D$421,A230-2+n_days),"")))</f>
        <v/>
      </c>
      <c r="Z230" s="27">
        <f>IF(B230="","",IF(A230-3&gt;=1,INDEX($D$2:$D$421,A230-3),IF(cyclic="Yes",INDEX($D$2:$D$421,A230-3+n_days),"")))</f>
        <v/>
      </c>
      <c r="AA230" s="27">
        <f>IF(B230="","",IF(A230-4&gt;=1,INDEX($D$2:$D$421,A230-4),IF(cyclic="Yes",INDEX($D$2:$D$421,A230-4+n_days),"")))</f>
        <v/>
      </c>
      <c r="AB230" s="27">
        <f>IF(B230="","",IF(A230-5&gt;=1,INDEX($D$2:$D$421,A230-5),IF(cyclic="Yes",INDEX($D$2:$D$421,A230-5+n_days),"")))</f>
        <v/>
      </c>
      <c r="AC230" s="27">
        <f>IF(B230="","",IF(A230-6&gt;=1,INDEX($D$2:$D$421,A230-6),IF(cyclic="Yes",INDEX($D$2:$D$421,A230-6+n_days),"")))</f>
        <v/>
      </c>
      <c r="AD230" s="27">
        <f>IF(B230="","",IF(A230-7&gt;=1,INDEX($D$2:$D$421,A230-7),IF(cyclic="Yes",INDEX($D$2:$D$421,A230-7+n_days),"")))</f>
        <v/>
      </c>
      <c r="AF230">
        <f>IF(B230="","",IFERROR(MATCH(B230-0.5,INDEX(Hourly!$G$2:$G$10001,1):INDEX(Hourly!$G$2:$G$10001,n_rows),1),0)+1)</f>
        <v/>
      </c>
      <c r="AG230">
        <f>IF(B230="","",IFERROR(MATCH(B230,INDEX(Hourly!$G$2:$G$10001,1):INDEX(Hourly!$G$2:$G$10001,n_rows),1),0))</f>
        <v/>
      </c>
    </row>
    <row r="231">
      <c r="A231" t="n">
        <v>230</v>
      </c>
      <c r="B231" s="26">
        <f>IF(A231&lt;=n_days,first_day+A231-1,"")</f>
        <v/>
      </c>
      <c r="C231">
        <f>IF(B231="","",MAX(0,AG231-AF231+1))</f>
        <v/>
      </c>
      <c r="D231" s="27">
        <f>IF(B231="","",IF(C231&gt;=18,AVERAGE(INDEX(Hourly!$E$2:$E$10001,AF231):INDEX(Hourly!$E$2:$E$10001,AG231)),""))</f>
        <v/>
      </c>
      <c r="E231" s="27">
        <f>IF(OR(B231="",N(C231)=0),"",MIN(INDEX(Hourly!$E$2:$E$10001,AF231):INDEX(Hourly!$E$2:$E$10001,AG231)))</f>
        <v/>
      </c>
      <c r="F231" s="27">
        <f>IF(OR(B231="",N(C231)=0),"",MAX(INDEX(Hourly!$E$2:$E$10001,AF231):INDEX(Hourly!$E$2:$E$10001,AG231)))</f>
        <v/>
      </c>
      <c r="G231" s="27">
        <f>IF(E231="","",F231-E231)</f>
        <v/>
      </c>
      <c r="H231" s="27">
        <f>IF(B231="","",IF(COUNT(X231:AD231)=7,SUMPRODUCT(X231:AD231,rm_weights)/SUM(rm_weights),""))</f>
        <v/>
      </c>
      <c r="I231" s="27">
        <f>IF(B231="","",IF(trm_method="7-day approximation",H231,IF(AND(ISNUMBER(I230),ISNUMBER(D230)),(1-alpha)*D230+alpha*I230,H231)))</f>
        <v/>
      </c>
      <c r="J231" s="27">
        <f>IF(ISNUMBER(I231),0.33*IF(clamp_trm="Yes",MIN(MAX(I231,10),30),I231)+18.8,"")</f>
        <v/>
      </c>
      <c r="K231" s="27">
        <f>IF(J231="","",J231+cat_offset)</f>
        <v/>
      </c>
      <c r="L231">
        <f>IF(B231="","",IF(AND(MONTH(B231)*100+DAY(B231)&gt;=season_lo,MONTH(B231)*100+DAY(B231)&lt;=season_hi),1,0))</f>
        <v/>
      </c>
      <c r="M231" s="27">
        <f>IF(N(C231)=0,IF(B231="","",0),SUM(INDEX(Hourly!$L$2:$L$10001,AF231):INDEX(Hourly!$L$2:$L$10001,AG231)))</f>
        <v/>
      </c>
      <c r="N231" s="27">
        <f>IF(N(C231)=0,IF(B231="","",0),SUM(INDEX(Hourly!$M$2:$M$10001,AF231):INDEX(Hourly!$M$2:$M$10001,AG231)))</f>
        <v/>
      </c>
      <c r="O231" s="27">
        <f>IF(N(C231)=0,IF(B231="","",0),SUM(INDEX(Hourly!$N$2:$N$10001,AF231):INDEX(Hourly!$N$2:$N$10001,AG231)))</f>
        <v/>
      </c>
      <c r="P231" s="27">
        <f>IF(N(C231)=0,IF(B231="","",0),SUM(INDEX(Hourly!$P$2:$P$10001,AF231):INDEX(Hourly!$P$2:$P$10001,AG231)))</f>
        <v/>
      </c>
      <c r="Q231">
        <f>IF(L231=1,IF(M231&gt;event_min,1,0),0)</f>
        <v/>
      </c>
      <c r="R231">
        <f>IF(Q231=1,N(R230)+1,0)</f>
        <v/>
      </c>
      <c r="S231" s="27">
        <f>IF(Q231=1,N(S230)+M231,0)</f>
        <v/>
      </c>
      <c r="T231">
        <f>IF(R231=1,1,0)</f>
        <v/>
      </c>
      <c r="U231">
        <f>IF(AND(L231=1,ISNUMBER(F231)),IF(F231&gt;=hot_thr,1,0),0)</f>
        <v/>
      </c>
      <c r="V231">
        <f>IF(AND(L231=1,ISNUMBER(E231)),IF(E231&gt;=night_thr,1,0),0)</f>
        <v/>
      </c>
      <c r="X231" s="27">
        <f>IF(B231="","",IF(A231-1&gt;=1,INDEX($D$2:$D$421,A231-1),IF(cyclic="Yes",INDEX($D$2:$D$421,A231-1+n_days),"")))</f>
        <v/>
      </c>
      <c r="Y231" s="27">
        <f>IF(B231="","",IF(A231-2&gt;=1,INDEX($D$2:$D$421,A231-2),IF(cyclic="Yes",INDEX($D$2:$D$421,A231-2+n_days),"")))</f>
        <v/>
      </c>
      <c r="Z231" s="27">
        <f>IF(B231="","",IF(A231-3&gt;=1,INDEX($D$2:$D$421,A231-3),IF(cyclic="Yes",INDEX($D$2:$D$421,A231-3+n_days),"")))</f>
        <v/>
      </c>
      <c r="AA231" s="27">
        <f>IF(B231="","",IF(A231-4&gt;=1,INDEX($D$2:$D$421,A231-4),IF(cyclic="Yes",INDEX($D$2:$D$421,A231-4+n_days),"")))</f>
        <v/>
      </c>
      <c r="AB231" s="27">
        <f>IF(B231="","",IF(A231-5&gt;=1,INDEX($D$2:$D$421,A231-5),IF(cyclic="Yes",INDEX($D$2:$D$421,A231-5+n_days),"")))</f>
        <v/>
      </c>
      <c r="AC231" s="27">
        <f>IF(B231="","",IF(A231-6&gt;=1,INDEX($D$2:$D$421,A231-6),IF(cyclic="Yes",INDEX($D$2:$D$421,A231-6+n_days),"")))</f>
        <v/>
      </c>
      <c r="AD231" s="27">
        <f>IF(B231="","",IF(A231-7&gt;=1,INDEX($D$2:$D$421,A231-7),IF(cyclic="Yes",INDEX($D$2:$D$421,A231-7+n_days),"")))</f>
        <v/>
      </c>
      <c r="AF231">
        <f>IF(B231="","",IFERROR(MATCH(B231-0.5,INDEX(Hourly!$G$2:$G$10001,1):INDEX(Hourly!$G$2:$G$10001,n_rows),1),0)+1)</f>
        <v/>
      </c>
      <c r="AG231">
        <f>IF(B231="","",IFERROR(MATCH(B231,INDEX(Hourly!$G$2:$G$10001,1):INDEX(Hourly!$G$2:$G$10001,n_rows),1),0))</f>
        <v/>
      </c>
    </row>
    <row r="232">
      <c r="A232" t="n">
        <v>231</v>
      </c>
      <c r="B232" s="26">
        <f>IF(A232&lt;=n_days,first_day+A232-1,"")</f>
        <v/>
      </c>
      <c r="C232">
        <f>IF(B232="","",MAX(0,AG232-AF232+1))</f>
        <v/>
      </c>
      <c r="D232" s="27">
        <f>IF(B232="","",IF(C232&gt;=18,AVERAGE(INDEX(Hourly!$E$2:$E$10001,AF232):INDEX(Hourly!$E$2:$E$10001,AG232)),""))</f>
        <v/>
      </c>
      <c r="E232" s="27">
        <f>IF(OR(B232="",N(C232)=0),"",MIN(INDEX(Hourly!$E$2:$E$10001,AF232):INDEX(Hourly!$E$2:$E$10001,AG232)))</f>
        <v/>
      </c>
      <c r="F232" s="27">
        <f>IF(OR(B232="",N(C232)=0),"",MAX(INDEX(Hourly!$E$2:$E$10001,AF232):INDEX(Hourly!$E$2:$E$10001,AG232)))</f>
        <v/>
      </c>
      <c r="G232" s="27">
        <f>IF(E232="","",F232-E232)</f>
        <v/>
      </c>
      <c r="H232" s="27">
        <f>IF(B232="","",IF(COUNT(X232:AD232)=7,SUMPRODUCT(X232:AD232,rm_weights)/SUM(rm_weights),""))</f>
        <v/>
      </c>
      <c r="I232" s="27">
        <f>IF(B232="","",IF(trm_method="7-day approximation",H232,IF(AND(ISNUMBER(I231),ISNUMBER(D231)),(1-alpha)*D231+alpha*I231,H232)))</f>
        <v/>
      </c>
      <c r="J232" s="27">
        <f>IF(ISNUMBER(I232),0.33*IF(clamp_trm="Yes",MIN(MAX(I232,10),30),I232)+18.8,"")</f>
        <v/>
      </c>
      <c r="K232" s="27">
        <f>IF(J232="","",J232+cat_offset)</f>
        <v/>
      </c>
      <c r="L232">
        <f>IF(B232="","",IF(AND(MONTH(B232)*100+DAY(B232)&gt;=season_lo,MONTH(B232)*100+DAY(B232)&lt;=season_hi),1,0))</f>
        <v/>
      </c>
      <c r="M232" s="27">
        <f>IF(N(C232)=0,IF(B232="","",0),SUM(INDEX(Hourly!$L$2:$L$10001,AF232):INDEX(Hourly!$L$2:$L$10001,AG232)))</f>
        <v/>
      </c>
      <c r="N232" s="27">
        <f>IF(N(C232)=0,IF(B232="","",0),SUM(INDEX(Hourly!$M$2:$M$10001,AF232):INDEX(Hourly!$M$2:$M$10001,AG232)))</f>
        <v/>
      </c>
      <c r="O232" s="27">
        <f>IF(N(C232)=0,IF(B232="","",0),SUM(INDEX(Hourly!$N$2:$N$10001,AF232):INDEX(Hourly!$N$2:$N$10001,AG232)))</f>
        <v/>
      </c>
      <c r="P232" s="27">
        <f>IF(N(C232)=0,IF(B232="","",0),SUM(INDEX(Hourly!$P$2:$P$10001,AF232):INDEX(Hourly!$P$2:$P$10001,AG232)))</f>
        <v/>
      </c>
      <c r="Q232">
        <f>IF(L232=1,IF(M232&gt;event_min,1,0),0)</f>
        <v/>
      </c>
      <c r="R232">
        <f>IF(Q232=1,N(R231)+1,0)</f>
        <v/>
      </c>
      <c r="S232" s="27">
        <f>IF(Q232=1,N(S231)+M232,0)</f>
        <v/>
      </c>
      <c r="T232">
        <f>IF(R232=1,1,0)</f>
        <v/>
      </c>
      <c r="U232">
        <f>IF(AND(L232=1,ISNUMBER(F232)),IF(F232&gt;=hot_thr,1,0),0)</f>
        <v/>
      </c>
      <c r="V232">
        <f>IF(AND(L232=1,ISNUMBER(E232)),IF(E232&gt;=night_thr,1,0),0)</f>
        <v/>
      </c>
      <c r="X232" s="27">
        <f>IF(B232="","",IF(A232-1&gt;=1,INDEX($D$2:$D$421,A232-1),IF(cyclic="Yes",INDEX($D$2:$D$421,A232-1+n_days),"")))</f>
        <v/>
      </c>
      <c r="Y232" s="27">
        <f>IF(B232="","",IF(A232-2&gt;=1,INDEX($D$2:$D$421,A232-2),IF(cyclic="Yes",INDEX($D$2:$D$421,A232-2+n_days),"")))</f>
        <v/>
      </c>
      <c r="Z232" s="27">
        <f>IF(B232="","",IF(A232-3&gt;=1,INDEX($D$2:$D$421,A232-3),IF(cyclic="Yes",INDEX($D$2:$D$421,A232-3+n_days),"")))</f>
        <v/>
      </c>
      <c r="AA232" s="27">
        <f>IF(B232="","",IF(A232-4&gt;=1,INDEX($D$2:$D$421,A232-4),IF(cyclic="Yes",INDEX($D$2:$D$421,A232-4+n_days),"")))</f>
        <v/>
      </c>
      <c r="AB232" s="27">
        <f>IF(B232="","",IF(A232-5&gt;=1,INDEX($D$2:$D$421,A232-5),IF(cyclic="Yes",INDEX($D$2:$D$421,A232-5+n_days),"")))</f>
        <v/>
      </c>
      <c r="AC232" s="27">
        <f>IF(B232="","",IF(A232-6&gt;=1,INDEX($D$2:$D$421,A232-6),IF(cyclic="Yes",INDEX($D$2:$D$421,A232-6+n_days),"")))</f>
        <v/>
      </c>
      <c r="AD232" s="27">
        <f>IF(B232="","",IF(A232-7&gt;=1,INDEX($D$2:$D$421,A232-7),IF(cyclic="Yes",INDEX($D$2:$D$421,A232-7+n_days),"")))</f>
        <v/>
      </c>
      <c r="AF232">
        <f>IF(B232="","",IFERROR(MATCH(B232-0.5,INDEX(Hourly!$G$2:$G$10001,1):INDEX(Hourly!$G$2:$G$10001,n_rows),1),0)+1)</f>
        <v/>
      </c>
      <c r="AG232">
        <f>IF(B232="","",IFERROR(MATCH(B232,INDEX(Hourly!$G$2:$G$10001,1):INDEX(Hourly!$G$2:$G$10001,n_rows),1),0))</f>
        <v/>
      </c>
    </row>
    <row r="233">
      <c r="A233" t="n">
        <v>232</v>
      </c>
      <c r="B233" s="26">
        <f>IF(A233&lt;=n_days,first_day+A233-1,"")</f>
        <v/>
      </c>
      <c r="C233">
        <f>IF(B233="","",MAX(0,AG233-AF233+1))</f>
        <v/>
      </c>
      <c r="D233" s="27">
        <f>IF(B233="","",IF(C233&gt;=18,AVERAGE(INDEX(Hourly!$E$2:$E$10001,AF233):INDEX(Hourly!$E$2:$E$10001,AG233)),""))</f>
        <v/>
      </c>
      <c r="E233" s="27">
        <f>IF(OR(B233="",N(C233)=0),"",MIN(INDEX(Hourly!$E$2:$E$10001,AF233):INDEX(Hourly!$E$2:$E$10001,AG233)))</f>
        <v/>
      </c>
      <c r="F233" s="27">
        <f>IF(OR(B233="",N(C233)=0),"",MAX(INDEX(Hourly!$E$2:$E$10001,AF233):INDEX(Hourly!$E$2:$E$10001,AG233)))</f>
        <v/>
      </c>
      <c r="G233" s="27">
        <f>IF(E233="","",F233-E233)</f>
        <v/>
      </c>
      <c r="H233" s="27">
        <f>IF(B233="","",IF(COUNT(X233:AD233)=7,SUMPRODUCT(X233:AD233,rm_weights)/SUM(rm_weights),""))</f>
        <v/>
      </c>
      <c r="I233" s="27">
        <f>IF(B233="","",IF(trm_method="7-day approximation",H233,IF(AND(ISNUMBER(I232),ISNUMBER(D232)),(1-alpha)*D232+alpha*I232,H233)))</f>
        <v/>
      </c>
      <c r="J233" s="27">
        <f>IF(ISNUMBER(I233),0.33*IF(clamp_trm="Yes",MIN(MAX(I233,10),30),I233)+18.8,"")</f>
        <v/>
      </c>
      <c r="K233" s="27">
        <f>IF(J233="","",J233+cat_offset)</f>
        <v/>
      </c>
      <c r="L233">
        <f>IF(B233="","",IF(AND(MONTH(B233)*100+DAY(B233)&gt;=season_lo,MONTH(B233)*100+DAY(B233)&lt;=season_hi),1,0))</f>
        <v/>
      </c>
      <c r="M233" s="27">
        <f>IF(N(C233)=0,IF(B233="","",0),SUM(INDEX(Hourly!$L$2:$L$10001,AF233):INDEX(Hourly!$L$2:$L$10001,AG233)))</f>
        <v/>
      </c>
      <c r="N233" s="27">
        <f>IF(N(C233)=0,IF(B233="","",0),SUM(INDEX(Hourly!$M$2:$M$10001,AF233):INDEX(Hourly!$M$2:$M$10001,AG233)))</f>
        <v/>
      </c>
      <c r="O233" s="27">
        <f>IF(N(C233)=0,IF(B233="","",0),SUM(INDEX(Hourly!$N$2:$N$10001,AF233):INDEX(Hourly!$N$2:$N$10001,AG233)))</f>
        <v/>
      </c>
      <c r="P233" s="27">
        <f>IF(N(C233)=0,IF(B233="","",0),SUM(INDEX(Hourly!$P$2:$P$10001,AF233):INDEX(Hourly!$P$2:$P$10001,AG233)))</f>
        <v/>
      </c>
      <c r="Q233">
        <f>IF(L233=1,IF(M233&gt;event_min,1,0),0)</f>
        <v/>
      </c>
      <c r="R233">
        <f>IF(Q233=1,N(R232)+1,0)</f>
        <v/>
      </c>
      <c r="S233" s="27">
        <f>IF(Q233=1,N(S232)+M233,0)</f>
        <v/>
      </c>
      <c r="T233">
        <f>IF(R233=1,1,0)</f>
        <v/>
      </c>
      <c r="U233">
        <f>IF(AND(L233=1,ISNUMBER(F233)),IF(F233&gt;=hot_thr,1,0),0)</f>
        <v/>
      </c>
      <c r="V233">
        <f>IF(AND(L233=1,ISNUMBER(E233)),IF(E233&gt;=night_thr,1,0),0)</f>
        <v/>
      </c>
      <c r="X233" s="27">
        <f>IF(B233="","",IF(A233-1&gt;=1,INDEX($D$2:$D$421,A233-1),IF(cyclic="Yes",INDEX($D$2:$D$421,A233-1+n_days),"")))</f>
        <v/>
      </c>
      <c r="Y233" s="27">
        <f>IF(B233="","",IF(A233-2&gt;=1,INDEX($D$2:$D$421,A233-2),IF(cyclic="Yes",INDEX($D$2:$D$421,A233-2+n_days),"")))</f>
        <v/>
      </c>
      <c r="Z233" s="27">
        <f>IF(B233="","",IF(A233-3&gt;=1,INDEX($D$2:$D$421,A233-3),IF(cyclic="Yes",INDEX($D$2:$D$421,A233-3+n_days),"")))</f>
        <v/>
      </c>
      <c r="AA233" s="27">
        <f>IF(B233="","",IF(A233-4&gt;=1,INDEX($D$2:$D$421,A233-4),IF(cyclic="Yes",INDEX($D$2:$D$421,A233-4+n_days),"")))</f>
        <v/>
      </c>
      <c r="AB233" s="27">
        <f>IF(B233="","",IF(A233-5&gt;=1,INDEX($D$2:$D$421,A233-5),IF(cyclic="Yes",INDEX($D$2:$D$421,A233-5+n_days),"")))</f>
        <v/>
      </c>
      <c r="AC233" s="27">
        <f>IF(B233="","",IF(A233-6&gt;=1,INDEX($D$2:$D$421,A233-6),IF(cyclic="Yes",INDEX($D$2:$D$421,A233-6+n_days),"")))</f>
        <v/>
      </c>
      <c r="AD233" s="27">
        <f>IF(B233="","",IF(A233-7&gt;=1,INDEX($D$2:$D$421,A233-7),IF(cyclic="Yes",INDEX($D$2:$D$421,A233-7+n_days),"")))</f>
        <v/>
      </c>
      <c r="AF233">
        <f>IF(B233="","",IFERROR(MATCH(B233-0.5,INDEX(Hourly!$G$2:$G$10001,1):INDEX(Hourly!$G$2:$G$10001,n_rows),1),0)+1)</f>
        <v/>
      </c>
      <c r="AG233">
        <f>IF(B233="","",IFERROR(MATCH(B233,INDEX(Hourly!$G$2:$G$10001,1):INDEX(Hourly!$G$2:$G$10001,n_rows),1),0))</f>
        <v/>
      </c>
    </row>
    <row r="234">
      <c r="A234" t="n">
        <v>233</v>
      </c>
      <c r="B234" s="26">
        <f>IF(A234&lt;=n_days,first_day+A234-1,"")</f>
        <v/>
      </c>
      <c r="C234">
        <f>IF(B234="","",MAX(0,AG234-AF234+1))</f>
        <v/>
      </c>
      <c r="D234" s="27">
        <f>IF(B234="","",IF(C234&gt;=18,AVERAGE(INDEX(Hourly!$E$2:$E$10001,AF234):INDEX(Hourly!$E$2:$E$10001,AG234)),""))</f>
        <v/>
      </c>
      <c r="E234" s="27">
        <f>IF(OR(B234="",N(C234)=0),"",MIN(INDEX(Hourly!$E$2:$E$10001,AF234):INDEX(Hourly!$E$2:$E$10001,AG234)))</f>
        <v/>
      </c>
      <c r="F234" s="27">
        <f>IF(OR(B234="",N(C234)=0),"",MAX(INDEX(Hourly!$E$2:$E$10001,AF234):INDEX(Hourly!$E$2:$E$10001,AG234)))</f>
        <v/>
      </c>
      <c r="G234" s="27">
        <f>IF(E234="","",F234-E234)</f>
        <v/>
      </c>
      <c r="H234" s="27">
        <f>IF(B234="","",IF(COUNT(X234:AD234)=7,SUMPRODUCT(X234:AD234,rm_weights)/SUM(rm_weights),""))</f>
        <v/>
      </c>
      <c r="I234" s="27">
        <f>IF(B234="","",IF(trm_method="7-day approximation",H234,IF(AND(ISNUMBER(I233),ISNUMBER(D233)),(1-alpha)*D233+alpha*I233,H234)))</f>
        <v/>
      </c>
      <c r="J234" s="27">
        <f>IF(ISNUMBER(I234),0.33*IF(clamp_trm="Yes",MIN(MAX(I234,10),30),I234)+18.8,"")</f>
        <v/>
      </c>
      <c r="K234" s="27">
        <f>IF(J234="","",J234+cat_offset)</f>
        <v/>
      </c>
      <c r="L234">
        <f>IF(B234="","",IF(AND(MONTH(B234)*100+DAY(B234)&gt;=season_lo,MONTH(B234)*100+DAY(B234)&lt;=season_hi),1,0))</f>
        <v/>
      </c>
      <c r="M234" s="27">
        <f>IF(N(C234)=0,IF(B234="","",0),SUM(INDEX(Hourly!$L$2:$L$10001,AF234):INDEX(Hourly!$L$2:$L$10001,AG234)))</f>
        <v/>
      </c>
      <c r="N234" s="27">
        <f>IF(N(C234)=0,IF(B234="","",0),SUM(INDEX(Hourly!$M$2:$M$10001,AF234):INDEX(Hourly!$M$2:$M$10001,AG234)))</f>
        <v/>
      </c>
      <c r="O234" s="27">
        <f>IF(N(C234)=0,IF(B234="","",0),SUM(INDEX(Hourly!$N$2:$N$10001,AF234):INDEX(Hourly!$N$2:$N$10001,AG234)))</f>
        <v/>
      </c>
      <c r="P234" s="27">
        <f>IF(N(C234)=0,IF(B234="","",0),SUM(INDEX(Hourly!$P$2:$P$10001,AF234):INDEX(Hourly!$P$2:$P$10001,AG234)))</f>
        <v/>
      </c>
      <c r="Q234">
        <f>IF(L234=1,IF(M234&gt;event_min,1,0),0)</f>
        <v/>
      </c>
      <c r="R234">
        <f>IF(Q234=1,N(R233)+1,0)</f>
        <v/>
      </c>
      <c r="S234" s="27">
        <f>IF(Q234=1,N(S233)+M234,0)</f>
        <v/>
      </c>
      <c r="T234">
        <f>IF(R234=1,1,0)</f>
        <v/>
      </c>
      <c r="U234">
        <f>IF(AND(L234=1,ISNUMBER(F234)),IF(F234&gt;=hot_thr,1,0),0)</f>
        <v/>
      </c>
      <c r="V234">
        <f>IF(AND(L234=1,ISNUMBER(E234)),IF(E234&gt;=night_thr,1,0),0)</f>
        <v/>
      </c>
      <c r="X234" s="27">
        <f>IF(B234="","",IF(A234-1&gt;=1,INDEX($D$2:$D$421,A234-1),IF(cyclic="Yes",INDEX($D$2:$D$421,A234-1+n_days),"")))</f>
        <v/>
      </c>
      <c r="Y234" s="27">
        <f>IF(B234="","",IF(A234-2&gt;=1,INDEX($D$2:$D$421,A234-2),IF(cyclic="Yes",INDEX($D$2:$D$421,A234-2+n_days),"")))</f>
        <v/>
      </c>
      <c r="Z234" s="27">
        <f>IF(B234="","",IF(A234-3&gt;=1,INDEX($D$2:$D$421,A234-3),IF(cyclic="Yes",INDEX($D$2:$D$421,A234-3+n_days),"")))</f>
        <v/>
      </c>
      <c r="AA234" s="27">
        <f>IF(B234="","",IF(A234-4&gt;=1,INDEX($D$2:$D$421,A234-4),IF(cyclic="Yes",INDEX($D$2:$D$421,A234-4+n_days),"")))</f>
        <v/>
      </c>
      <c r="AB234" s="27">
        <f>IF(B234="","",IF(A234-5&gt;=1,INDEX($D$2:$D$421,A234-5),IF(cyclic="Yes",INDEX($D$2:$D$421,A234-5+n_days),"")))</f>
        <v/>
      </c>
      <c r="AC234" s="27">
        <f>IF(B234="","",IF(A234-6&gt;=1,INDEX($D$2:$D$421,A234-6),IF(cyclic="Yes",INDEX($D$2:$D$421,A234-6+n_days),"")))</f>
        <v/>
      </c>
      <c r="AD234" s="27">
        <f>IF(B234="","",IF(A234-7&gt;=1,INDEX($D$2:$D$421,A234-7),IF(cyclic="Yes",INDEX($D$2:$D$421,A234-7+n_days),"")))</f>
        <v/>
      </c>
      <c r="AF234">
        <f>IF(B234="","",IFERROR(MATCH(B234-0.5,INDEX(Hourly!$G$2:$G$10001,1):INDEX(Hourly!$G$2:$G$10001,n_rows),1),0)+1)</f>
        <v/>
      </c>
      <c r="AG234">
        <f>IF(B234="","",IFERROR(MATCH(B234,INDEX(Hourly!$G$2:$G$10001,1):INDEX(Hourly!$G$2:$G$10001,n_rows),1),0))</f>
        <v/>
      </c>
    </row>
    <row r="235">
      <c r="A235" t="n">
        <v>234</v>
      </c>
      <c r="B235" s="26">
        <f>IF(A235&lt;=n_days,first_day+A235-1,"")</f>
        <v/>
      </c>
      <c r="C235">
        <f>IF(B235="","",MAX(0,AG235-AF235+1))</f>
        <v/>
      </c>
      <c r="D235" s="27">
        <f>IF(B235="","",IF(C235&gt;=18,AVERAGE(INDEX(Hourly!$E$2:$E$10001,AF235):INDEX(Hourly!$E$2:$E$10001,AG235)),""))</f>
        <v/>
      </c>
      <c r="E235" s="27">
        <f>IF(OR(B235="",N(C235)=0),"",MIN(INDEX(Hourly!$E$2:$E$10001,AF235):INDEX(Hourly!$E$2:$E$10001,AG235)))</f>
        <v/>
      </c>
      <c r="F235" s="27">
        <f>IF(OR(B235="",N(C235)=0),"",MAX(INDEX(Hourly!$E$2:$E$10001,AF235):INDEX(Hourly!$E$2:$E$10001,AG235)))</f>
        <v/>
      </c>
      <c r="G235" s="27">
        <f>IF(E235="","",F235-E235)</f>
        <v/>
      </c>
      <c r="H235" s="27">
        <f>IF(B235="","",IF(COUNT(X235:AD235)=7,SUMPRODUCT(X235:AD235,rm_weights)/SUM(rm_weights),""))</f>
        <v/>
      </c>
      <c r="I235" s="27">
        <f>IF(B235="","",IF(trm_method="7-day approximation",H235,IF(AND(ISNUMBER(I234),ISNUMBER(D234)),(1-alpha)*D234+alpha*I234,H235)))</f>
        <v/>
      </c>
      <c r="J235" s="27">
        <f>IF(ISNUMBER(I235),0.33*IF(clamp_trm="Yes",MIN(MAX(I235,10),30),I235)+18.8,"")</f>
        <v/>
      </c>
      <c r="K235" s="27">
        <f>IF(J235="","",J235+cat_offset)</f>
        <v/>
      </c>
      <c r="L235">
        <f>IF(B235="","",IF(AND(MONTH(B235)*100+DAY(B235)&gt;=season_lo,MONTH(B235)*100+DAY(B235)&lt;=season_hi),1,0))</f>
        <v/>
      </c>
      <c r="M235" s="27">
        <f>IF(N(C235)=0,IF(B235="","",0),SUM(INDEX(Hourly!$L$2:$L$10001,AF235):INDEX(Hourly!$L$2:$L$10001,AG235)))</f>
        <v/>
      </c>
      <c r="N235" s="27">
        <f>IF(N(C235)=0,IF(B235="","",0),SUM(INDEX(Hourly!$M$2:$M$10001,AF235):INDEX(Hourly!$M$2:$M$10001,AG235)))</f>
        <v/>
      </c>
      <c r="O235" s="27">
        <f>IF(N(C235)=0,IF(B235="","",0),SUM(INDEX(Hourly!$N$2:$N$10001,AF235):INDEX(Hourly!$N$2:$N$10001,AG235)))</f>
        <v/>
      </c>
      <c r="P235" s="27">
        <f>IF(N(C235)=0,IF(B235="","",0),SUM(INDEX(Hourly!$P$2:$P$10001,AF235):INDEX(Hourly!$P$2:$P$10001,AG235)))</f>
        <v/>
      </c>
      <c r="Q235">
        <f>IF(L235=1,IF(M235&gt;event_min,1,0),0)</f>
        <v/>
      </c>
      <c r="R235">
        <f>IF(Q235=1,N(R234)+1,0)</f>
        <v/>
      </c>
      <c r="S235" s="27">
        <f>IF(Q235=1,N(S234)+M235,0)</f>
        <v/>
      </c>
      <c r="T235">
        <f>IF(R235=1,1,0)</f>
        <v/>
      </c>
      <c r="U235">
        <f>IF(AND(L235=1,ISNUMBER(F235)),IF(F235&gt;=hot_thr,1,0),0)</f>
        <v/>
      </c>
      <c r="V235">
        <f>IF(AND(L235=1,ISNUMBER(E235)),IF(E235&gt;=night_thr,1,0),0)</f>
        <v/>
      </c>
      <c r="X235" s="27">
        <f>IF(B235="","",IF(A235-1&gt;=1,INDEX($D$2:$D$421,A235-1),IF(cyclic="Yes",INDEX($D$2:$D$421,A235-1+n_days),"")))</f>
        <v/>
      </c>
      <c r="Y235" s="27">
        <f>IF(B235="","",IF(A235-2&gt;=1,INDEX($D$2:$D$421,A235-2),IF(cyclic="Yes",INDEX($D$2:$D$421,A235-2+n_days),"")))</f>
        <v/>
      </c>
      <c r="Z235" s="27">
        <f>IF(B235="","",IF(A235-3&gt;=1,INDEX($D$2:$D$421,A235-3),IF(cyclic="Yes",INDEX($D$2:$D$421,A235-3+n_days),"")))</f>
        <v/>
      </c>
      <c r="AA235" s="27">
        <f>IF(B235="","",IF(A235-4&gt;=1,INDEX($D$2:$D$421,A235-4),IF(cyclic="Yes",INDEX($D$2:$D$421,A235-4+n_days),"")))</f>
        <v/>
      </c>
      <c r="AB235" s="27">
        <f>IF(B235="","",IF(A235-5&gt;=1,INDEX($D$2:$D$421,A235-5),IF(cyclic="Yes",INDEX($D$2:$D$421,A235-5+n_days),"")))</f>
        <v/>
      </c>
      <c r="AC235" s="27">
        <f>IF(B235="","",IF(A235-6&gt;=1,INDEX($D$2:$D$421,A235-6),IF(cyclic="Yes",INDEX($D$2:$D$421,A235-6+n_days),"")))</f>
        <v/>
      </c>
      <c r="AD235" s="27">
        <f>IF(B235="","",IF(A235-7&gt;=1,INDEX($D$2:$D$421,A235-7),IF(cyclic="Yes",INDEX($D$2:$D$421,A235-7+n_days),"")))</f>
        <v/>
      </c>
      <c r="AF235">
        <f>IF(B235="","",IFERROR(MATCH(B235-0.5,INDEX(Hourly!$G$2:$G$10001,1):INDEX(Hourly!$G$2:$G$10001,n_rows),1),0)+1)</f>
        <v/>
      </c>
      <c r="AG235">
        <f>IF(B235="","",IFERROR(MATCH(B235,INDEX(Hourly!$G$2:$G$10001,1):INDEX(Hourly!$G$2:$G$10001,n_rows),1),0))</f>
        <v/>
      </c>
    </row>
    <row r="236">
      <c r="A236" t="n">
        <v>235</v>
      </c>
      <c r="B236" s="26">
        <f>IF(A236&lt;=n_days,first_day+A236-1,"")</f>
        <v/>
      </c>
      <c r="C236">
        <f>IF(B236="","",MAX(0,AG236-AF236+1))</f>
        <v/>
      </c>
      <c r="D236" s="27">
        <f>IF(B236="","",IF(C236&gt;=18,AVERAGE(INDEX(Hourly!$E$2:$E$10001,AF236):INDEX(Hourly!$E$2:$E$10001,AG236)),""))</f>
        <v/>
      </c>
      <c r="E236" s="27">
        <f>IF(OR(B236="",N(C236)=0),"",MIN(INDEX(Hourly!$E$2:$E$10001,AF236):INDEX(Hourly!$E$2:$E$10001,AG236)))</f>
        <v/>
      </c>
      <c r="F236" s="27">
        <f>IF(OR(B236="",N(C236)=0),"",MAX(INDEX(Hourly!$E$2:$E$10001,AF236):INDEX(Hourly!$E$2:$E$10001,AG236)))</f>
        <v/>
      </c>
      <c r="G236" s="27">
        <f>IF(E236="","",F236-E236)</f>
        <v/>
      </c>
      <c r="H236" s="27">
        <f>IF(B236="","",IF(COUNT(X236:AD236)=7,SUMPRODUCT(X236:AD236,rm_weights)/SUM(rm_weights),""))</f>
        <v/>
      </c>
      <c r="I236" s="27">
        <f>IF(B236="","",IF(trm_method="7-day approximation",H236,IF(AND(ISNUMBER(I235),ISNUMBER(D235)),(1-alpha)*D235+alpha*I235,H236)))</f>
        <v/>
      </c>
      <c r="J236" s="27">
        <f>IF(ISNUMBER(I236),0.33*IF(clamp_trm="Yes",MIN(MAX(I236,10),30),I236)+18.8,"")</f>
        <v/>
      </c>
      <c r="K236" s="27">
        <f>IF(J236="","",J236+cat_offset)</f>
        <v/>
      </c>
      <c r="L236">
        <f>IF(B236="","",IF(AND(MONTH(B236)*100+DAY(B236)&gt;=season_lo,MONTH(B236)*100+DAY(B236)&lt;=season_hi),1,0))</f>
        <v/>
      </c>
      <c r="M236" s="27">
        <f>IF(N(C236)=0,IF(B236="","",0),SUM(INDEX(Hourly!$L$2:$L$10001,AF236):INDEX(Hourly!$L$2:$L$10001,AG236)))</f>
        <v/>
      </c>
      <c r="N236" s="27">
        <f>IF(N(C236)=0,IF(B236="","",0),SUM(INDEX(Hourly!$M$2:$M$10001,AF236):INDEX(Hourly!$M$2:$M$10001,AG236)))</f>
        <v/>
      </c>
      <c r="O236" s="27">
        <f>IF(N(C236)=0,IF(B236="","",0),SUM(INDEX(Hourly!$N$2:$N$10001,AF236):INDEX(Hourly!$N$2:$N$10001,AG236)))</f>
        <v/>
      </c>
      <c r="P236" s="27">
        <f>IF(N(C236)=0,IF(B236="","",0),SUM(INDEX(Hourly!$P$2:$P$10001,AF236):INDEX(Hourly!$P$2:$P$10001,AG236)))</f>
        <v/>
      </c>
      <c r="Q236">
        <f>IF(L236=1,IF(M236&gt;event_min,1,0),0)</f>
        <v/>
      </c>
      <c r="R236">
        <f>IF(Q236=1,N(R235)+1,0)</f>
        <v/>
      </c>
      <c r="S236" s="27">
        <f>IF(Q236=1,N(S235)+M236,0)</f>
        <v/>
      </c>
      <c r="T236">
        <f>IF(R236=1,1,0)</f>
        <v/>
      </c>
      <c r="U236">
        <f>IF(AND(L236=1,ISNUMBER(F236)),IF(F236&gt;=hot_thr,1,0),0)</f>
        <v/>
      </c>
      <c r="V236">
        <f>IF(AND(L236=1,ISNUMBER(E236)),IF(E236&gt;=night_thr,1,0),0)</f>
        <v/>
      </c>
      <c r="X236" s="27">
        <f>IF(B236="","",IF(A236-1&gt;=1,INDEX($D$2:$D$421,A236-1),IF(cyclic="Yes",INDEX($D$2:$D$421,A236-1+n_days),"")))</f>
        <v/>
      </c>
      <c r="Y236" s="27">
        <f>IF(B236="","",IF(A236-2&gt;=1,INDEX($D$2:$D$421,A236-2),IF(cyclic="Yes",INDEX($D$2:$D$421,A236-2+n_days),"")))</f>
        <v/>
      </c>
      <c r="Z236" s="27">
        <f>IF(B236="","",IF(A236-3&gt;=1,INDEX($D$2:$D$421,A236-3),IF(cyclic="Yes",INDEX($D$2:$D$421,A236-3+n_days),"")))</f>
        <v/>
      </c>
      <c r="AA236" s="27">
        <f>IF(B236="","",IF(A236-4&gt;=1,INDEX($D$2:$D$421,A236-4),IF(cyclic="Yes",INDEX($D$2:$D$421,A236-4+n_days),"")))</f>
        <v/>
      </c>
      <c r="AB236" s="27">
        <f>IF(B236="","",IF(A236-5&gt;=1,INDEX($D$2:$D$421,A236-5),IF(cyclic="Yes",INDEX($D$2:$D$421,A236-5+n_days),"")))</f>
        <v/>
      </c>
      <c r="AC236" s="27">
        <f>IF(B236="","",IF(A236-6&gt;=1,INDEX($D$2:$D$421,A236-6),IF(cyclic="Yes",INDEX($D$2:$D$421,A236-6+n_days),"")))</f>
        <v/>
      </c>
      <c r="AD236" s="27">
        <f>IF(B236="","",IF(A236-7&gt;=1,INDEX($D$2:$D$421,A236-7),IF(cyclic="Yes",INDEX($D$2:$D$421,A236-7+n_days),"")))</f>
        <v/>
      </c>
      <c r="AF236">
        <f>IF(B236="","",IFERROR(MATCH(B236-0.5,INDEX(Hourly!$G$2:$G$10001,1):INDEX(Hourly!$G$2:$G$10001,n_rows),1),0)+1)</f>
        <v/>
      </c>
      <c r="AG236">
        <f>IF(B236="","",IFERROR(MATCH(B236,INDEX(Hourly!$G$2:$G$10001,1):INDEX(Hourly!$G$2:$G$10001,n_rows),1),0))</f>
        <v/>
      </c>
    </row>
    <row r="237">
      <c r="A237" t="n">
        <v>236</v>
      </c>
      <c r="B237" s="26">
        <f>IF(A237&lt;=n_days,first_day+A237-1,"")</f>
        <v/>
      </c>
      <c r="C237">
        <f>IF(B237="","",MAX(0,AG237-AF237+1))</f>
        <v/>
      </c>
      <c r="D237" s="27">
        <f>IF(B237="","",IF(C237&gt;=18,AVERAGE(INDEX(Hourly!$E$2:$E$10001,AF237):INDEX(Hourly!$E$2:$E$10001,AG237)),""))</f>
        <v/>
      </c>
      <c r="E237" s="27">
        <f>IF(OR(B237="",N(C237)=0),"",MIN(INDEX(Hourly!$E$2:$E$10001,AF237):INDEX(Hourly!$E$2:$E$10001,AG237)))</f>
        <v/>
      </c>
      <c r="F237" s="27">
        <f>IF(OR(B237="",N(C237)=0),"",MAX(INDEX(Hourly!$E$2:$E$10001,AF237):INDEX(Hourly!$E$2:$E$10001,AG237)))</f>
        <v/>
      </c>
      <c r="G237" s="27">
        <f>IF(E237="","",F237-E237)</f>
        <v/>
      </c>
      <c r="H237" s="27">
        <f>IF(B237="","",IF(COUNT(X237:AD237)=7,SUMPRODUCT(X237:AD237,rm_weights)/SUM(rm_weights),""))</f>
        <v/>
      </c>
      <c r="I237" s="27">
        <f>IF(B237="","",IF(trm_method="7-day approximation",H237,IF(AND(ISNUMBER(I236),ISNUMBER(D236)),(1-alpha)*D236+alpha*I236,H237)))</f>
        <v/>
      </c>
      <c r="J237" s="27">
        <f>IF(ISNUMBER(I237),0.33*IF(clamp_trm="Yes",MIN(MAX(I237,10),30),I237)+18.8,"")</f>
        <v/>
      </c>
      <c r="K237" s="27">
        <f>IF(J237="","",J237+cat_offset)</f>
        <v/>
      </c>
      <c r="L237">
        <f>IF(B237="","",IF(AND(MONTH(B237)*100+DAY(B237)&gt;=season_lo,MONTH(B237)*100+DAY(B237)&lt;=season_hi),1,0))</f>
        <v/>
      </c>
      <c r="M237" s="27">
        <f>IF(N(C237)=0,IF(B237="","",0),SUM(INDEX(Hourly!$L$2:$L$10001,AF237):INDEX(Hourly!$L$2:$L$10001,AG237)))</f>
        <v/>
      </c>
      <c r="N237" s="27">
        <f>IF(N(C237)=0,IF(B237="","",0),SUM(INDEX(Hourly!$M$2:$M$10001,AF237):INDEX(Hourly!$M$2:$M$10001,AG237)))</f>
        <v/>
      </c>
      <c r="O237" s="27">
        <f>IF(N(C237)=0,IF(B237="","",0),SUM(INDEX(Hourly!$N$2:$N$10001,AF237):INDEX(Hourly!$N$2:$N$10001,AG237)))</f>
        <v/>
      </c>
      <c r="P237" s="27">
        <f>IF(N(C237)=0,IF(B237="","",0),SUM(INDEX(Hourly!$P$2:$P$10001,AF237):INDEX(Hourly!$P$2:$P$10001,AG237)))</f>
        <v/>
      </c>
      <c r="Q237">
        <f>IF(L237=1,IF(M237&gt;event_min,1,0),0)</f>
        <v/>
      </c>
      <c r="R237">
        <f>IF(Q237=1,N(R236)+1,0)</f>
        <v/>
      </c>
      <c r="S237" s="27">
        <f>IF(Q237=1,N(S236)+M237,0)</f>
        <v/>
      </c>
      <c r="T237">
        <f>IF(R237=1,1,0)</f>
        <v/>
      </c>
      <c r="U237">
        <f>IF(AND(L237=1,ISNUMBER(F237)),IF(F237&gt;=hot_thr,1,0),0)</f>
        <v/>
      </c>
      <c r="V237">
        <f>IF(AND(L237=1,ISNUMBER(E237)),IF(E237&gt;=night_thr,1,0),0)</f>
        <v/>
      </c>
      <c r="X237" s="27">
        <f>IF(B237="","",IF(A237-1&gt;=1,INDEX($D$2:$D$421,A237-1),IF(cyclic="Yes",INDEX($D$2:$D$421,A237-1+n_days),"")))</f>
        <v/>
      </c>
      <c r="Y237" s="27">
        <f>IF(B237="","",IF(A237-2&gt;=1,INDEX($D$2:$D$421,A237-2),IF(cyclic="Yes",INDEX($D$2:$D$421,A237-2+n_days),"")))</f>
        <v/>
      </c>
      <c r="Z237" s="27">
        <f>IF(B237="","",IF(A237-3&gt;=1,INDEX($D$2:$D$421,A237-3),IF(cyclic="Yes",INDEX($D$2:$D$421,A237-3+n_days),"")))</f>
        <v/>
      </c>
      <c r="AA237" s="27">
        <f>IF(B237="","",IF(A237-4&gt;=1,INDEX($D$2:$D$421,A237-4),IF(cyclic="Yes",INDEX($D$2:$D$421,A237-4+n_days),"")))</f>
        <v/>
      </c>
      <c r="AB237" s="27">
        <f>IF(B237="","",IF(A237-5&gt;=1,INDEX($D$2:$D$421,A237-5),IF(cyclic="Yes",INDEX($D$2:$D$421,A237-5+n_days),"")))</f>
        <v/>
      </c>
      <c r="AC237" s="27">
        <f>IF(B237="","",IF(A237-6&gt;=1,INDEX($D$2:$D$421,A237-6),IF(cyclic="Yes",INDEX($D$2:$D$421,A237-6+n_days),"")))</f>
        <v/>
      </c>
      <c r="AD237" s="27">
        <f>IF(B237="","",IF(A237-7&gt;=1,INDEX($D$2:$D$421,A237-7),IF(cyclic="Yes",INDEX($D$2:$D$421,A237-7+n_days),"")))</f>
        <v/>
      </c>
      <c r="AF237">
        <f>IF(B237="","",IFERROR(MATCH(B237-0.5,INDEX(Hourly!$G$2:$G$10001,1):INDEX(Hourly!$G$2:$G$10001,n_rows),1),0)+1)</f>
        <v/>
      </c>
      <c r="AG237">
        <f>IF(B237="","",IFERROR(MATCH(B237,INDEX(Hourly!$G$2:$G$10001,1):INDEX(Hourly!$G$2:$G$10001,n_rows),1),0))</f>
        <v/>
      </c>
    </row>
    <row r="238">
      <c r="A238" t="n">
        <v>237</v>
      </c>
      <c r="B238" s="26">
        <f>IF(A238&lt;=n_days,first_day+A238-1,"")</f>
        <v/>
      </c>
      <c r="C238">
        <f>IF(B238="","",MAX(0,AG238-AF238+1))</f>
        <v/>
      </c>
      <c r="D238" s="27">
        <f>IF(B238="","",IF(C238&gt;=18,AVERAGE(INDEX(Hourly!$E$2:$E$10001,AF238):INDEX(Hourly!$E$2:$E$10001,AG238)),""))</f>
        <v/>
      </c>
      <c r="E238" s="27">
        <f>IF(OR(B238="",N(C238)=0),"",MIN(INDEX(Hourly!$E$2:$E$10001,AF238):INDEX(Hourly!$E$2:$E$10001,AG238)))</f>
        <v/>
      </c>
      <c r="F238" s="27">
        <f>IF(OR(B238="",N(C238)=0),"",MAX(INDEX(Hourly!$E$2:$E$10001,AF238):INDEX(Hourly!$E$2:$E$10001,AG238)))</f>
        <v/>
      </c>
      <c r="G238" s="27">
        <f>IF(E238="","",F238-E238)</f>
        <v/>
      </c>
      <c r="H238" s="27">
        <f>IF(B238="","",IF(COUNT(X238:AD238)=7,SUMPRODUCT(X238:AD238,rm_weights)/SUM(rm_weights),""))</f>
        <v/>
      </c>
      <c r="I238" s="27">
        <f>IF(B238="","",IF(trm_method="7-day approximation",H238,IF(AND(ISNUMBER(I237),ISNUMBER(D237)),(1-alpha)*D237+alpha*I237,H238)))</f>
        <v/>
      </c>
      <c r="J238" s="27">
        <f>IF(ISNUMBER(I238),0.33*IF(clamp_trm="Yes",MIN(MAX(I238,10),30),I238)+18.8,"")</f>
        <v/>
      </c>
      <c r="K238" s="27">
        <f>IF(J238="","",J238+cat_offset)</f>
        <v/>
      </c>
      <c r="L238">
        <f>IF(B238="","",IF(AND(MONTH(B238)*100+DAY(B238)&gt;=season_lo,MONTH(B238)*100+DAY(B238)&lt;=season_hi),1,0))</f>
        <v/>
      </c>
      <c r="M238" s="27">
        <f>IF(N(C238)=0,IF(B238="","",0),SUM(INDEX(Hourly!$L$2:$L$10001,AF238):INDEX(Hourly!$L$2:$L$10001,AG238)))</f>
        <v/>
      </c>
      <c r="N238" s="27">
        <f>IF(N(C238)=0,IF(B238="","",0),SUM(INDEX(Hourly!$M$2:$M$10001,AF238):INDEX(Hourly!$M$2:$M$10001,AG238)))</f>
        <v/>
      </c>
      <c r="O238" s="27">
        <f>IF(N(C238)=0,IF(B238="","",0),SUM(INDEX(Hourly!$N$2:$N$10001,AF238):INDEX(Hourly!$N$2:$N$10001,AG238)))</f>
        <v/>
      </c>
      <c r="P238" s="27">
        <f>IF(N(C238)=0,IF(B238="","",0),SUM(INDEX(Hourly!$P$2:$P$10001,AF238):INDEX(Hourly!$P$2:$P$10001,AG238)))</f>
        <v/>
      </c>
      <c r="Q238">
        <f>IF(L238=1,IF(M238&gt;event_min,1,0),0)</f>
        <v/>
      </c>
      <c r="R238">
        <f>IF(Q238=1,N(R237)+1,0)</f>
        <v/>
      </c>
      <c r="S238" s="27">
        <f>IF(Q238=1,N(S237)+M238,0)</f>
        <v/>
      </c>
      <c r="T238">
        <f>IF(R238=1,1,0)</f>
        <v/>
      </c>
      <c r="U238">
        <f>IF(AND(L238=1,ISNUMBER(F238)),IF(F238&gt;=hot_thr,1,0),0)</f>
        <v/>
      </c>
      <c r="V238">
        <f>IF(AND(L238=1,ISNUMBER(E238)),IF(E238&gt;=night_thr,1,0),0)</f>
        <v/>
      </c>
      <c r="X238" s="27">
        <f>IF(B238="","",IF(A238-1&gt;=1,INDEX($D$2:$D$421,A238-1),IF(cyclic="Yes",INDEX($D$2:$D$421,A238-1+n_days),"")))</f>
        <v/>
      </c>
      <c r="Y238" s="27">
        <f>IF(B238="","",IF(A238-2&gt;=1,INDEX($D$2:$D$421,A238-2),IF(cyclic="Yes",INDEX($D$2:$D$421,A238-2+n_days),"")))</f>
        <v/>
      </c>
      <c r="Z238" s="27">
        <f>IF(B238="","",IF(A238-3&gt;=1,INDEX($D$2:$D$421,A238-3),IF(cyclic="Yes",INDEX($D$2:$D$421,A238-3+n_days),"")))</f>
        <v/>
      </c>
      <c r="AA238" s="27">
        <f>IF(B238="","",IF(A238-4&gt;=1,INDEX($D$2:$D$421,A238-4),IF(cyclic="Yes",INDEX($D$2:$D$421,A238-4+n_days),"")))</f>
        <v/>
      </c>
      <c r="AB238" s="27">
        <f>IF(B238="","",IF(A238-5&gt;=1,INDEX($D$2:$D$421,A238-5),IF(cyclic="Yes",INDEX($D$2:$D$421,A238-5+n_days),"")))</f>
        <v/>
      </c>
      <c r="AC238" s="27">
        <f>IF(B238="","",IF(A238-6&gt;=1,INDEX($D$2:$D$421,A238-6),IF(cyclic="Yes",INDEX($D$2:$D$421,A238-6+n_days),"")))</f>
        <v/>
      </c>
      <c r="AD238" s="27">
        <f>IF(B238="","",IF(A238-7&gt;=1,INDEX($D$2:$D$421,A238-7),IF(cyclic="Yes",INDEX($D$2:$D$421,A238-7+n_days),"")))</f>
        <v/>
      </c>
      <c r="AF238">
        <f>IF(B238="","",IFERROR(MATCH(B238-0.5,INDEX(Hourly!$G$2:$G$10001,1):INDEX(Hourly!$G$2:$G$10001,n_rows),1),0)+1)</f>
        <v/>
      </c>
      <c r="AG238">
        <f>IF(B238="","",IFERROR(MATCH(B238,INDEX(Hourly!$G$2:$G$10001,1):INDEX(Hourly!$G$2:$G$10001,n_rows),1),0))</f>
        <v/>
      </c>
    </row>
    <row r="239">
      <c r="A239" t="n">
        <v>238</v>
      </c>
      <c r="B239" s="26">
        <f>IF(A239&lt;=n_days,first_day+A239-1,"")</f>
        <v/>
      </c>
      <c r="C239">
        <f>IF(B239="","",MAX(0,AG239-AF239+1))</f>
        <v/>
      </c>
      <c r="D239" s="27">
        <f>IF(B239="","",IF(C239&gt;=18,AVERAGE(INDEX(Hourly!$E$2:$E$10001,AF239):INDEX(Hourly!$E$2:$E$10001,AG239)),""))</f>
        <v/>
      </c>
      <c r="E239" s="27">
        <f>IF(OR(B239="",N(C239)=0),"",MIN(INDEX(Hourly!$E$2:$E$10001,AF239):INDEX(Hourly!$E$2:$E$10001,AG239)))</f>
        <v/>
      </c>
      <c r="F239" s="27">
        <f>IF(OR(B239="",N(C239)=0),"",MAX(INDEX(Hourly!$E$2:$E$10001,AF239):INDEX(Hourly!$E$2:$E$10001,AG239)))</f>
        <v/>
      </c>
      <c r="G239" s="27">
        <f>IF(E239="","",F239-E239)</f>
        <v/>
      </c>
      <c r="H239" s="27">
        <f>IF(B239="","",IF(COUNT(X239:AD239)=7,SUMPRODUCT(X239:AD239,rm_weights)/SUM(rm_weights),""))</f>
        <v/>
      </c>
      <c r="I239" s="27">
        <f>IF(B239="","",IF(trm_method="7-day approximation",H239,IF(AND(ISNUMBER(I238),ISNUMBER(D238)),(1-alpha)*D238+alpha*I238,H239)))</f>
        <v/>
      </c>
      <c r="J239" s="27">
        <f>IF(ISNUMBER(I239),0.33*IF(clamp_trm="Yes",MIN(MAX(I239,10),30),I239)+18.8,"")</f>
        <v/>
      </c>
      <c r="K239" s="27">
        <f>IF(J239="","",J239+cat_offset)</f>
        <v/>
      </c>
      <c r="L239">
        <f>IF(B239="","",IF(AND(MONTH(B239)*100+DAY(B239)&gt;=season_lo,MONTH(B239)*100+DAY(B239)&lt;=season_hi),1,0))</f>
        <v/>
      </c>
      <c r="M239" s="27">
        <f>IF(N(C239)=0,IF(B239="","",0),SUM(INDEX(Hourly!$L$2:$L$10001,AF239):INDEX(Hourly!$L$2:$L$10001,AG239)))</f>
        <v/>
      </c>
      <c r="N239" s="27">
        <f>IF(N(C239)=0,IF(B239="","",0),SUM(INDEX(Hourly!$M$2:$M$10001,AF239):INDEX(Hourly!$M$2:$M$10001,AG239)))</f>
        <v/>
      </c>
      <c r="O239" s="27">
        <f>IF(N(C239)=0,IF(B239="","",0),SUM(INDEX(Hourly!$N$2:$N$10001,AF239):INDEX(Hourly!$N$2:$N$10001,AG239)))</f>
        <v/>
      </c>
      <c r="P239" s="27">
        <f>IF(N(C239)=0,IF(B239="","",0),SUM(INDEX(Hourly!$P$2:$P$10001,AF239):INDEX(Hourly!$P$2:$P$10001,AG239)))</f>
        <v/>
      </c>
      <c r="Q239">
        <f>IF(L239=1,IF(M239&gt;event_min,1,0),0)</f>
        <v/>
      </c>
      <c r="R239">
        <f>IF(Q239=1,N(R238)+1,0)</f>
        <v/>
      </c>
      <c r="S239" s="27">
        <f>IF(Q239=1,N(S238)+M239,0)</f>
        <v/>
      </c>
      <c r="T239">
        <f>IF(R239=1,1,0)</f>
        <v/>
      </c>
      <c r="U239">
        <f>IF(AND(L239=1,ISNUMBER(F239)),IF(F239&gt;=hot_thr,1,0),0)</f>
        <v/>
      </c>
      <c r="V239">
        <f>IF(AND(L239=1,ISNUMBER(E239)),IF(E239&gt;=night_thr,1,0),0)</f>
        <v/>
      </c>
      <c r="X239" s="27">
        <f>IF(B239="","",IF(A239-1&gt;=1,INDEX($D$2:$D$421,A239-1),IF(cyclic="Yes",INDEX($D$2:$D$421,A239-1+n_days),"")))</f>
        <v/>
      </c>
      <c r="Y239" s="27">
        <f>IF(B239="","",IF(A239-2&gt;=1,INDEX($D$2:$D$421,A239-2),IF(cyclic="Yes",INDEX($D$2:$D$421,A239-2+n_days),"")))</f>
        <v/>
      </c>
      <c r="Z239" s="27">
        <f>IF(B239="","",IF(A239-3&gt;=1,INDEX($D$2:$D$421,A239-3),IF(cyclic="Yes",INDEX($D$2:$D$421,A239-3+n_days),"")))</f>
        <v/>
      </c>
      <c r="AA239" s="27">
        <f>IF(B239="","",IF(A239-4&gt;=1,INDEX($D$2:$D$421,A239-4),IF(cyclic="Yes",INDEX($D$2:$D$421,A239-4+n_days),"")))</f>
        <v/>
      </c>
      <c r="AB239" s="27">
        <f>IF(B239="","",IF(A239-5&gt;=1,INDEX($D$2:$D$421,A239-5),IF(cyclic="Yes",INDEX($D$2:$D$421,A239-5+n_days),"")))</f>
        <v/>
      </c>
      <c r="AC239" s="27">
        <f>IF(B239="","",IF(A239-6&gt;=1,INDEX($D$2:$D$421,A239-6),IF(cyclic="Yes",INDEX($D$2:$D$421,A239-6+n_days),"")))</f>
        <v/>
      </c>
      <c r="AD239" s="27">
        <f>IF(B239="","",IF(A239-7&gt;=1,INDEX($D$2:$D$421,A239-7),IF(cyclic="Yes",INDEX($D$2:$D$421,A239-7+n_days),"")))</f>
        <v/>
      </c>
      <c r="AF239">
        <f>IF(B239="","",IFERROR(MATCH(B239-0.5,INDEX(Hourly!$G$2:$G$10001,1):INDEX(Hourly!$G$2:$G$10001,n_rows),1),0)+1)</f>
        <v/>
      </c>
      <c r="AG239">
        <f>IF(B239="","",IFERROR(MATCH(B239,INDEX(Hourly!$G$2:$G$10001,1):INDEX(Hourly!$G$2:$G$10001,n_rows),1),0))</f>
        <v/>
      </c>
    </row>
    <row r="240">
      <c r="A240" t="n">
        <v>239</v>
      </c>
      <c r="B240" s="26">
        <f>IF(A240&lt;=n_days,first_day+A240-1,"")</f>
        <v/>
      </c>
      <c r="C240">
        <f>IF(B240="","",MAX(0,AG240-AF240+1))</f>
        <v/>
      </c>
      <c r="D240" s="27">
        <f>IF(B240="","",IF(C240&gt;=18,AVERAGE(INDEX(Hourly!$E$2:$E$10001,AF240):INDEX(Hourly!$E$2:$E$10001,AG240)),""))</f>
        <v/>
      </c>
      <c r="E240" s="27">
        <f>IF(OR(B240="",N(C240)=0),"",MIN(INDEX(Hourly!$E$2:$E$10001,AF240):INDEX(Hourly!$E$2:$E$10001,AG240)))</f>
        <v/>
      </c>
      <c r="F240" s="27">
        <f>IF(OR(B240="",N(C240)=0),"",MAX(INDEX(Hourly!$E$2:$E$10001,AF240):INDEX(Hourly!$E$2:$E$10001,AG240)))</f>
        <v/>
      </c>
      <c r="G240" s="27">
        <f>IF(E240="","",F240-E240)</f>
        <v/>
      </c>
      <c r="H240" s="27">
        <f>IF(B240="","",IF(COUNT(X240:AD240)=7,SUMPRODUCT(X240:AD240,rm_weights)/SUM(rm_weights),""))</f>
        <v/>
      </c>
      <c r="I240" s="27">
        <f>IF(B240="","",IF(trm_method="7-day approximation",H240,IF(AND(ISNUMBER(I239),ISNUMBER(D239)),(1-alpha)*D239+alpha*I239,H240)))</f>
        <v/>
      </c>
      <c r="J240" s="27">
        <f>IF(ISNUMBER(I240),0.33*IF(clamp_trm="Yes",MIN(MAX(I240,10),30),I240)+18.8,"")</f>
        <v/>
      </c>
      <c r="K240" s="27">
        <f>IF(J240="","",J240+cat_offset)</f>
        <v/>
      </c>
      <c r="L240">
        <f>IF(B240="","",IF(AND(MONTH(B240)*100+DAY(B240)&gt;=season_lo,MONTH(B240)*100+DAY(B240)&lt;=season_hi),1,0))</f>
        <v/>
      </c>
      <c r="M240" s="27">
        <f>IF(N(C240)=0,IF(B240="","",0),SUM(INDEX(Hourly!$L$2:$L$10001,AF240):INDEX(Hourly!$L$2:$L$10001,AG240)))</f>
        <v/>
      </c>
      <c r="N240" s="27">
        <f>IF(N(C240)=0,IF(B240="","",0),SUM(INDEX(Hourly!$M$2:$M$10001,AF240):INDEX(Hourly!$M$2:$M$10001,AG240)))</f>
        <v/>
      </c>
      <c r="O240" s="27">
        <f>IF(N(C240)=0,IF(B240="","",0),SUM(INDEX(Hourly!$N$2:$N$10001,AF240):INDEX(Hourly!$N$2:$N$10001,AG240)))</f>
        <v/>
      </c>
      <c r="P240" s="27">
        <f>IF(N(C240)=0,IF(B240="","",0),SUM(INDEX(Hourly!$P$2:$P$10001,AF240):INDEX(Hourly!$P$2:$P$10001,AG240)))</f>
        <v/>
      </c>
      <c r="Q240">
        <f>IF(L240=1,IF(M240&gt;event_min,1,0),0)</f>
        <v/>
      </c>
      <c r="R240">
        <f>IF(Q240=1,N(R239)+1,0)</f>
        <v/>
      </c>
      <c r="S240" s="27">
        <f>IF(Q240=1,N(S239)+M240,0)</f>
        <v/>
      </c>
      <c r="T240">
        <f>IF(R240=1,1,0)</f>
        <v/>
      </c>
      <c r="U240">
        <f>IF(AND(L240=1,ISNUMBER(F240)),IF(F240&gt;=hot_thr,1,0),0)</f>
        <v/>
      </c>
      <c r="V240">
        <f>IF(AND(L240=1,ISNUMBER(E240)),IF(E240&gt;=night_thr,1,0),0)</f>
        <v/>
      </c>
      <c r="X240" s="27">
        <f>IF(B240="","",IF(A240-1&gt;=1,INDEX($D$2:$D$421,A240-1),IF(cyclic="Yes",INDEX($D$2:$D$421,A240-1+n_days),"")))</f>
        <v/>
      </c>
      <c r="Y240" s="27">
        <f>IF(B240="","",IF(A240-2&gt;=1,INDEX($D$2:$D$421,A240-2),IF(cyclic="Yes",INDEX($D$2:$D$421,A240-2+n_days),"")))</f>
        <v/>
      </c>
      <c r="Z240" s="27">
        <f>IF(B240="","",IF(A240-3&gt;=1,INDEX($D$2:$D$421,A240-3),IF(cyclic="Yes",INDEX($D$2:$D$421,A240-3+n_days),"")))</f>
        <v/>
      </c>
      <c r="AA240" s="27">
        <f>IF(B240="","",IF(A240-4&gt;=1,INDEX($D$2:$D$421,A240-4),IF(cyclic="Yes",INDEX($D$2:$D$421,A240-4+n_days),"")))</f>
        <v/>
      </c>
      <c r="AB240" s="27">
        <f>IF(B240="","",IF(A240-5&gt;=1,INDEX($D$2:$D$421,A240-5),IF(cyclic="Yes",INDEX($D$2:$D$421,A240-5+n_days),"")))</f>
        <v/>
      </c>
      <c r="AC240" s="27">
        <f>IF(B240="","",IF(A240-6&gt;=1,INDEX($D$2:$D$421,A240-6),IF(cyclic="Yes",INDEX($D$2:$D$421,A240-6+n_days),"")))</f>
        <v/>
      </c>
      <c r="AD240" s="27">
        <f>IF(B240="","",IF(A240-7&gt;=1,INDEX($D$2:$D$421,A240-7),IF(cyclic="Yes",INDEX($D$2:$D$421,A240-7+n_days),"")))</f>
        <v/>
      </c>
      <c r="AF240">
        <f>IF(B240="","",IFERROR(MATCH(B240-0.5,INDEX(Hourly!$G$2:$G$10001,1):INDEX(Hourly!$G$2:$G$10001,n_rows),1),0)+1)</f>
        <v/>
      </c>
      <c r="AG240">
        <f>IF(B240="","",IFERROR(MATCH(B240,INDEX(Hourly!$G$2:$G$10001,1):INDEX(Hourly!$G$2:$G$10001,n_rows),1),0))</f>
        <v/>
      </c>
    </row>
    <row r="241">
      <c r="A241" t="n">
        <v>240</v>
      </c>
      <c r="B241" s="26">
        <f>IF(A241&lt;=n_days,first_day+A241-1,"")</f>
        <v/>
      </c>
      <c r="C241">
        <f>IF(B241="","",MAX(0,AG241-AF241+1))</f>
        <v/>
      </c>
      <c r="D241" s="27">
        <f>IF(B241="","",IF(C241&gt;=18,AVERAGE(INDEX(Hourly!$E$2:$E$10001,AF241):INDEX(Hourly!$E$2:$E$10001,AG241)),""))</f>
        <v/>
      </c>
      <c r="E241" s="27">
        <f>IF(OR(B241="",N(C241)=0),"",MIN(INDEX(Hourly!$E$2:$E$10001,AF241):INDEX(Hourly!$E$2:$E$10001,AG241)))</f>
        <v/>
      </c>
      <c r="F241" s="27">
        <f>IF(OR(B241="",N(C241)=0),"",MAX(INDEX(Hourly!$E$2:$E$10001,AF241):INDEX(Hourly!$E$2:$E$10001,AG241)))</f>
        <v/>
      </c>
      <c r="G241" s="27">
        <f>IF(E241="","",F241-E241)</f>
        <v/>
      </c>
      <c r="H241" s="27">
        <f>IF(B241="","",IF(COUNT(X241:AD241)=7,SUMPRODUCT(X241:AD241,rm_weights)/SUM(rm_weights),""))</f>
        <v/>
      </c>
      <c r="I241" s="27">
        <f>IF(B241="","",IF(trm_method="7-day approximation",H241,IF(AND(ISNUMBER(I240),ISNUMBER(D240)),(1-alpha)*D240+alpha*I240,H241)))</f>
        <v/>
      </c>
      <c r="J241" s="27">
        <f>IF(ISNUMBER(I241),0.33*IF(clamp_trm="Yes",MIN(MAX(I241,10),30),I241)+18.8,"")</f>
        <v/>
      </c>
      <c r="K241" s="27">
        <f>IF(J241="","",J241+cat_offset)</f>
        <v/>
      </c>
      <c r="L241">
        <f>IF(B241="","",IF(AND(MONTH(B241)*100+DAY(B241)&gt;=season_lo,MONTH(B241)*100+DAY(B241)&lt;=season_hi),1,0))</f>
        <v/>
      </c>
      <c r="M241" s="27">
        <f>IF(N(C241)=0,IF(B241="","",0),SUM(INDEX(Hourly!$L$2:$L$10001,AF241):INDEX(Hourly!$L$2:$L$10001,AG241)))</f>
        <v/>
      </c>
      <c r="N241" s="27">
        <f>IF(N(C241)=0,IF(B241="","",0),SUM(INDEX(Hourly!$M$2:$M$10001,AF241):INDEX(Hourly!$M$2:$M$10001,AG241)))</f>
        <v/>
      </c>
      <c r="O241" s="27">
        <f>IF(N(C241)=0,IF(B241="","",0),SUM(INDEX(Hourly!$N$2:$N$10001,AF241):INDEX(Hourly!$N$2:$N$10001,AG241)))</f>
        <v/>
      </c>
      <c r="P241" s="27">
        <f>IF(N(C241)=0,IF(B241="","",0),SUM(INDEX(Hourly!$P$2:$P$10001,AF241):INDEX(Hourly!$P$2:$P$10001,AG241)))</f>
        <v/>
      </c>
      <c r="Q241">
        <f>IF(L241=1,IF(M241&gt;event_min,1,0),0)</f>
        <v/>
      </c>
      <c r="R241">
        <f>IF(Q241=1,N(R240)+1,0)</f>
        <v/>
      </c>
      <c r="S241" s="27">
        <f>IF(Q241=1,N(S240)+M241,0)</f>
        <v/>
      </c>
      <c r="T241">
        <f>IF(R241=1,1,0)</f>
        <v/>
      </c>
      <c r="U241">
        <f>IF(AND(L241=1,ISNUMBER(F241)),IF(F241&gt;=hot_thr,1,0),0)</f>
        <v/>
      </c>
      <c r="V241">
        <f>IF(AND(L241=1,ISNUMBER(E241)),IF(E241&gt;=night_thr,1,0),0)</f>
        <v/>
      </c>
      <c r="X241" s="27">
        <f>IF(B241="","",IF(A241-1&gt;=1,INDEX($D$2:$D$421,A241-1),IF(cyclic="Yes",INDEX($D$2:$D$421,A241-1+n_days),"")))</f>
        <v/>
      </c>
      <c r="Y241" s="27">
        <f>IF(B241="","",IF(A241-2&gt;=1,INDEX($D$2:$D$421,A241-2),IF(cyclic="Yes",INDEX($D$2:$D$421,A241-2+n_days),"")))</f>
        <v/>
      </c>
      <c r="Z241" s="27">
        <f>IF(B241="","",IF(A241-3&gt;=1,INDEX($D$2:$D$421,A241-3),IF(cyclic="Yes",INDEX($D$2:$D$421,A241-3+n_days),"")))</f>
        <v/>
      </c>
      <c r="AA241" s="27">
        <f>IF(B241="","",IF(A241-4&gt;=1,INDEX($D$2:$D$421,A241-4),IF(cyclic="Yes",INDEX($D$2:$D$421,A241-4+n_days),"")))</f>
        <v/>
      </c>
      <c r="AB241" s="27">
        <f>IF(B241="","",IF(A241-5&gt;=1,INDEX($D$2:$D$421,A241-5),IF(cyclic="Yes",INDEX($D$2:$D$421,A241-5+n_days),"")))</f>
        <v/>
      </c>
      <c r="AC241" s="27">
        <f>IF(B241="","",IF(A241-6&gt;=1,INDEX($D$2:$D$421,A241-6),IF(cyclic="Yes",INDEX($D$2:$D$421,A241-6+n_days),"")))</f>
        <v/>
      </c>
      <c r="AD241" s="27">
        <f>IF(B241="","",IF(A241-7&gt;=1,INDEX($D$2:$D$421,A241-7),IF(cyclic="Yes",INDEX($D$2:$D$421,A241-7+n_days),"")))</f>
        <v/>
      </c>
      <c r="AF241">
        <f>IF(B241="","",IFERROR(MATCH(B241-0.5,INDEX(Hourly!$G$2:$G$10001,1):INDEX(Hourly!$G$2:$G$10001,n_rows),1),0)+1)</f>
        <v/>
      </c>
      <c r="AG241">
        <f>IF(B241="","",IFERROR(MATCH(B241,INDEX(Hourly!$G$2:$G$10001,1):INDEX(Hourly!$G$2:$G$10001,n_rows),1),0))</f>
        <v/>
      </c>
    </row>
    <row r="242">
      <c r="A242" t="n">
        <v>241</v>
      </c>
      <c r="B242" s="26">
        <f>IF(A242&lt;=n_days,first_day+A242-1,"")</f>
        <v/>
      </c>
      <c r="C242">
        <f>IF(B242="","",MAX(0,AG242-AF242+1))</f>
        <v/>
      </c>
      <c r="D242" s="27">
        <f>IF(B242="","",IF(C242&gt;=18,AVERAGE(INDEX(Hourly!$E$2:$E$10001,AF242):INDEX(Hourly!$E$2:$E$10001,AG242)),""))</f>
        <v/>
      </c>
      <c r="E242" s="27">
        <f>IF(OR(B242="",N(C242)=0),"",MIN(INDEX(Hourly!$E$2:$E$10001,AF242):INDEX(Hourly!$E$2:$E$10001,AG242)))</f>
        <v/>
      </c>
      <c r="F242" s="27">
        <f>IF(OR(B242="",N(C242)=0),"",MAX(INDEX(Hourly!$E$2:$E$10001,AF242):INDEX(Hourly!$E$2:$E$10001,AG242)))</f>
        <v/>
      </c>
      <c r="G242" s="27">
        <f>IF(E242="","",F242-E242)</f>
        <v/>
      </c>
      <c r="H242" s="27">
        <f>IF(B242="","",IF(COUNT(X242:AD242)=7,SUMPRODUCT(X242:AD242,rm_weights)/SUM(rm_weights),""))</f>
        <v/>
      </c>
      <c r="I242" s="27">
        <f>IF(B242="","",IF(trm_method="7-day approximation",H242,IF(AND(ISNUMBER(I241),ISNUMBER(D241)),(1-alpha)*D241+alpha*I241,H242)))</f>
        <v/>
      </c>
      <c r="J242" s="27">
        <f>IF(ISNUMBER(I242),0.33*IF(clamp_trm="Yes",MIN(MAX(I242,10),30),I242)+18.8,"")</f>
        <v/>
      </c>
      <c r="K242" s="27">
        <f>IF(J242="","",J242+cat_offset)</f>
        <v/>
      </c>
      <c r="L242">
        <f>IF(B242="","",IF(AND(MONTH(B242)*100+DAY(B242)&gt;=season_lo,MONTH(B242)*100+DAY(B242)&lt;=season_hi),1,0))</f>
        <v/>
      </c>
      <c r="M242" s="27">
        <f>IF(N(C242)=0,IF(B242="","",0),SUM(INDEX(Hourly!$L$2:$L$10001,AF242):INDEX(Hourly!$L$2:$L$10001,AG242)))</f>
        <v/>
      </c>
      <c r="N242" s="27">
        <f>IF(N(C242)=0,IF(B242="","",0),SUM(INDEX(Hourly!$M$2:$M$10001,AF242):INDEX(Hourly!$M$2:$M$10001,AG242)))</f>
        <v/>
      </c>
      <c r="O242" s="27">
        <f>IF(N(C242)=0,IF(B242="","",0),SUM(INDEX(Hourly!$N$2:$N$10001,AF242):INDEX(Hourly!$N$2:$N$10001,AG242)))</f>
        <v/>
      </c>
      <c r="P242" s="27">
        <f>IF(N(C242)=0,IF(B242="","",0),SUM(INDEX(Hourly!$P$2:$P$10001,AF242):INDEX(Hourly!$P$2:$P$10001,AG242)))</f>
        <v/>
      </c>
      <c r="Q242">
        <f>IF(L242=1,IF(M242&gt;event_min,1,0),0)</f>
        <v/>
      </c>
      <c r="R242">
        <f>IF(Q242=1,N(R241)+1,0)</f>
        <v/>
      </c>
      <c r="S242" s="27">
        <f>IF(Q242=1,N(S241)+M242,0)</f>
        <v/>
      </c>
      <c r="T242">
        <f>IF(R242=1,1,0)</f>
        <v/>
      </c>
      <c r="U242">
        <f>IF(AND(L242=1,ISNUMBER(F242)),IF(F242&gt;=hot_thr,1,0),0)</f>
        <v/>
      </c>
      <c r="V242">
        <f>IF(AND(L242=1,ISNUMBER(E242)),IF(E242&gt;=night_thr,1,0),0)</f>
        <v/>
      </c>
      <c r="X242" s="27">
        <f>IF(B242="","",IF(A242-1&gt;=1,INDEX($D$2:$D$421,A242-1),IF(cyclic="Yes",INDEX($D$2:$D$421,A242-1+n_days),"")))</f>
        <v/>
      </c>
      <c r="Y242" s="27">
        <f>IF(B242="","",IF(A242-2&gt;=1,INDEX($D$2:$D$421,A242-2),IF(cyclic="Yes",INDEX($D$2:$D$421,A242-2+n_days),"")))</f>
        <v/>
      </c>
      <c r="Z242" s="27">
        <f>IF(B242="","",IF(A242-3&gt;=1,INDEX($D$2:$D$421,A242-3),IF(cyclic="Yes",INDEX($D$2:$D$421,A242-3+n_days),"")))</f>
        <v/>
      </c>
      <c r="AA242" s="27">
        <f>IF(B242="","",IF(A242-4&gt;=1,INDEX($D$2:$D$421,A242-4),IF(cyclic="Yes",INDEX($D$2:$D$421,A242-4+n_days),"")))</f>
        <v/>
      </c>
      <c r="AB242" s="27">
        <f>IF(B242="","",IF(A242-5&gt;=1,INDEX($D$2:$D$421,A242-5),IF(cyclic="Yes",INDEX($D$2:$D$421,A242-5+n_days),"")))</f>
        <v/>
      </c>
      <c r="AC242" s="27">
        <f>IF(B242="","",IF(A242-6&gt;=1,INDEX($D$2:$D$421,A242-6),IF(cyclic="Yes",INDEX($D$2:$D$421,A242-6+n_days),"")))</f>
        <v/>
      </c>
      <c r="AD242" s="27">
        <f>IF(B242="","",IF(A242-7&gt;=1,INDEX($D$2:$D$421,A242-7),IF(cyclic="Yes",INDEX($D$2:$D$421,A242-7+n_days),"")))</f>
        <v/>
      </c>
      <c r="AF242">
        <f>IF(B242="","",IFERROR(MATCH(B242-0.5,INDEX(Hourly!$G$2:$G$10001,1):INDEX(Hourly!$G$2:$G$10001,n_rows),1),0)+1)</f>
        <v/>
      </c>
      <c r="AG242">
        <f>IF(B242="","",IFERROR(MATCH(B242,INDEX(Hourly!$G$2:$G$10001,1):INDEX(Hourly!$G$2:$G$10001,n_rows),1),0))</f>
        <v/>
      </c>
    </row>
    <row r="243">
      <c r="A243" t="n">
        <v>242</v>
      </c>
      <c r="B243" s="26">
        <f>IF(A243&lt;=n_days,first_day+A243-1,"")</f>
        <v/>
      </c>
      <c r="C243">
        <f>IF(B243="","",MAX(0,AG243-AF243+1))</f>
        <v/>
      </c>
      <c r="D243" s="27">
        <f>IF(B243="","",IF(C243&gt;=18,AVERAGE(INDEX(Hourly!$E$2:$E$10001,AF243):INDEX(Hourly!$E$2:$E$10001,AG243)),""))</f>
        <v/>
      </c>
      <c r="E243" s="27">
        <f>IF(OR(B243="",N(C243)=0),"",MIN(INDEX(Hourly!$E$2:$E$10001,AF243):INDEX(Hourly!$E$2:$E$10001,AG243)))</f>
        <v/>
      </c>
      <c r="F243" s="27">
        <f>IF(OR(B243="",N(C243)=0),"",MAX(INDEX(Hourly!$E$2:$E$10001,AF243):INDEX(Hourly!$E$2:$E$10001,AG243)))</f>
        <v/>
      </c>
      <c r="G243" s="27">
        <f>IF(E243="","",F243-E243)</f>
        <v/>
      </c>
      <c r="H243" s="27">
        <f>IF(B243="","",IF(COUNT(X243:AD243)=7,SUMPRODUCT(X243:AD243,rm_weights)/SUM(rm_weights),""))</f>
        <v/>
      </c>
      <c r="I243" s="27">
        <f>IF(B243="","",IF(trm_method="7-day approximation",H243,IF(AND(ISNUMBER(I242),ISNUMBER(D242)),(1-alpha)*D242+alpha*I242,H243)))</f>
        <v/>
      </c>
      <c r="J243" s="27">
        <f>IF(ISNUMBER(I243),0.33*IF(clamp_trm="Yes",MIN(MAX(I243,10),30),I243)+18.8,"")</f>
        <v/>
      </c>
      <c r="K243" s="27">
        <f>IF(J243="","",J243+cat_offset)</f>
        <v/>
      </c>
      <c r="L243">
        <f>IF(B243="","",IF(AND(MONTH(B243)*100+DAY(B243)&gt;=season_lo,MONTH(B243)*100+DAY(B243)&lt;=season_hi),1,0))</f>
        <v/>
      </c>
      <c r="M243" s="27">
        <f>IF(N(C243)=0,IF(B243="","",0),SUM(INDEX(Hourly!$L$2:$L$10001,AF243):INDEX(Hourly!$L$2:$L$10001,AG243)))</f>
        <v/>
      </c>
      <c r="N243" s="27">
        <f>IF(N(C243)=0,IF(B243="","",0),SUM(INDEX(Hourly!$M$2:$M$10001,AF243):INDEX(Hourly!$M$2:$M$10001,AG243)))</f>
        <v/>
      </c>
      <c r="O243" s="27">
        <f>IF(N(C243)=0,IF(B243="","",0),SUM(INDEX(Hourly!$N$2:$N$10001,AF243):INDEX(Hourly!$N$2:$N$10001,AG243)))</f>
        <v/>
      </c>
      <c r="P243" s="27">
        <f>IF(N(C243)=0,IF(B243="","",0),SUM(INDEX(Hourly!$P$2:$P$10001,AF243):INDEX(Hourly!$P$2:$P$10001,AG243)))</f>
        <v/>
      </c>
      <c r="Q243">
        <f>IF(L243=1,IF(M243&gt;event_min,1,0),0)</f>
        <v/>
      </c>
      <c r="R243">
        <f>IF(Q243=1,N(R242)+1,0)</f>
        <v/>
      </c>
      <c r="S243" s="27">
        <f>IF(Q243=1,N(S242)+M243,0)</f>
        <v/>
      </c>
      <c r="T243">
        <f>IF(R243=1,1,0)</f>
        <v/>
      </c>
      <c r="U243">
        <f>IF(AND(L243=1,ISNUMBER(F243)),IF(F243&gt;=hot_thr,1,0),0)</f>
        <v/>
      </c>
      <c r="V243">
        <f>IF(AND(L243=1,ISNUMBER(E243)),IF(E243&gt;=night_thr,1,0),0)</f>
        <v/>
      </c>
      <c r="X243" s="27">
        <f>IF(B243="","",IF(A243-1&gt;=1,INDEX($D$2:$D$421,A243-1),IF(cyclic="Yes",INDEX($D$2:$D$421,A243-1+n_days),"")))</f>
        <v/>
      </c>
      <c r="Y243" s="27">
        <f>IF(B243="","",IF(A243-2&gt;=1,INDEX($D$2:$D$421,A243-2),IF(cyclic="Yes",INDEX($D$2:$D$421,A243-2+n_days),"")))</f>
        <v/>
      </c>
      <c r="Z243" s="27">
        <f>IF(B243="","",IF(A243-3&gt;=1,INDEX($D$2:$D$421,A243-3),IF(cyclic="Yes",INDEX($D$2:$D$421,A243-3+n_days),"")))</f>
        <v/>
      </c>
      <c r="AA243" s="27">
        <f>IF(B243="","",IF(A243-4&gt;=1,INDEX($D$2:$D$421,A243-4),IF(cyclic="Yes",INDEX($D$2:$D$421,A243-4+n_days),"")))</f>
        <v/>
      </c>
      <c r="AB243" s="27">
        <f>IF(B243="","",IF(A243-5&gt;=1,INDEX($D$2:$D$421,A243-5),IF(cyclic="Yes",INDEX($D$2:$D$421,A243-5+n_days),"")))</f>
        <v/>
      </c>
      <c r="AC243" s="27">
        <f>IF(B243="","",IF(A243-6&gt;=1,INDEX($D$2:$D$421,A243-6),IF(cyclic="Yes",INDEX($D$2:$D$421,A243-6+n_days),"")))</f>
        <v/>
      </c>
      <c r="AD243" s="27">
        <f>IF(B243="","",IF(A243-7&gt;=1,INDEX($D$2:$D$421,A243-7),IF(cyclic="Yes",INDEX($D$2:$D$421,A243-7+n_days),"")))</f>
        <v/>
      </c>
      <c r="AF243">
        <f>IF(B243="","",IFERROR(MATCH(B243-0.5,INDEX(Hourly!$G$2:$G$10001,1):INDEX(Hourly!$G$2:$G$10001,n_rows),1),0)+1)</f>
        <v/>
      </c>
      <c r="AG243">
        <f>IF(B243="","",IFERROR(MATCH(B243,INDEX(Hourly!$G$2:$G$10001,1):INDEX(Hourly!$G$2:$G$10001,n_rows),1),0))</f>
        <v/>
      </c>
    </row>
    <row r="244">
      <c r="A244" t="n">
        <v>243</v>
      </c>
      <c r="B244" s="26">
        <f>IF(A244&lt;=n_days,first_day+A244-1,"")</f>
        <v/>
      </c>
      <c r="C244">
        <f>IF(B244="","",MAX(0,AG244-AF244+1))</f>
        <v/>
      </c>
      <c r="D244" s="27">
        <f>IF(B244="","",IF(C244&gt;=18,AVERAGE(INDEX(Hourly!$E$2:$E$10001,AF244):INDEX(Hourly!$E$2:$E$10001,AG244)),""))</f>
        <v/>
      </c>
      <c r="E244" s="27">
        <f>IF(OR(B244="",N(C244)=0),"",MIN(INDEX(Hourly!$E$2:$E$10001,AF244):INDEX(Hourly!$E$2:$E$10001,AG244)))</f>
        <v/>
      </c>
      <c r="F244" s="27">
        <f>IF(OR(B244="",N(C244)=0),"",MAX(INDEX(Hourly!$E$2:$E$10001,AF244):INDEX(Hourly!$E$2:$E$10001,AG244)))</f>
        <v/>
      </c>
      <c r="G244" s="27">
        <f>IF(E244="","",F244-E244)</f>
        <v/>
      </c>
      <c r="H244" s="27">
        <f>IF(B244="","",IF(COUNT(X244:AD244)=7,SUMPRODUCT(X244:AD244,rm_weights)/SUM(rm_weights),""))</f>
        <v/>
      </c>
      <c r="I244" s="27">
        <f>IF(B244="","",IF(trm_method="7-day approximation",H244,IF(AND(ISNUMBER(I243),ISNUMBER(D243)),(1-alpha)*D243+alpha*I243,H244)))</f>
        <v/>
      </c>
      <c r="J244" s="27">
        <f>IF(ISNUMBER(I244),0.33*IF(clamp_trm="Yes",MIN(MAX(I244,10),30),I244)+18.8,"")</f>
        <v/>
      </c>
      <c r="K244" s="27">
        <f>IF(J244="","",J244+cat_offset)</f>
        <v/>
      </c>
      <c r="L244">
        <f>IF(B244="","",IF(AND(MONTH(B244)*100+DAY(B244)&gt;=season_lo,MONTH(B244)*100+DAY(B244)&lt;=season_hi),1,0))</f>
        <v/>
      </c>
      <c r="M244" s="27">
        <f>IF(N(C244)=0,IF(B244="","",0),SUM(INDEX(Hourly!$L$2:$L$10001,AF244):INDEX(Hourly!$L$2:$L$10001,AG244)))</f>
        <v/>
      </c>
      <c r="N244" s="27">
        <f>IF(N(C244)=0,IF(B244="","",0),SUM(INDEX(Hourly!$M$2:$M$10001,AF244):INDEX(Hourly!$M$2:$M$10001,AG244)))</f>
        <v/>
      </c>
      <c r="O244" s="27">
        <f>IF(N(C244)=0,IF(B244="","",0),SUM(INDEX(Hourly!$N$2:$N$10001,AF244):INDEX(Hourly!$N$2:$N$10001,AG244)))</f>
        <v/>
      </c>
      <c r="P244" s="27">
        <f>IF(N(C244)=0,IF(B244="","",0),SUM(INDEX(Hourly!$P$2:$P$10001,AF244):INDEX(Hourly!$P$2:$P$10001,AG244)))</f>
        <v/>
      </c>
      <c r="Q244">
        <f>IF(L244=1,IF(M244&gt;event_min,1,0),0)</f>
        <v/>
      </c>
      <c r="R244">
        <f>IF(Q244=1,N(R243)+1,0)</f>
        <v/>
      </c>
      <c r="S244" s="27">
        <f>IF(Q244=1,N(S243)+M244,0)</f>
        <v/>
      </c>
      <c r="T244">
        <f>IF(R244=1,1,0)</f>
        <v/>
      </c>
      <c r="U244">
        <f>IF(AND(L244=1,ISNUMBER(F244)),IF(F244&gt;=hot_thr,1,0),0)</f>
        <v/>
      </c>
      <c r="V244">
        <f>IF(AND(L244=1,ISNUMBER(E244)),IF(E244&gt;=night_thr,1,0),0)</f>
        <v/>
      </c>
      <c r="X244" s="27">
        <f>IF(B244="","",IF(A244-1&gt;=1,INDEX($D$2:$D$421,A244-1),IF(cyclic="Yes",INDEX($D$2:$D$421,A244-1+n_days),"")))</f>
        <v/>
      </c>
      <c r="Y244" s="27">
        <f>IF(B244="","",IF(A244-2&gt;=1,INDEX($D$2:$D$421,A244-2),IF(cyclic="Yes",INDEX($D$2:$D$421,A244-2+n_days),"")))</f>
        <v/>
      </c>
      <c r="Z244" s="27">
        <f>IF(B244="","",IF(A244-3&gt;=1,INDEX($D$2:$D$421,A244-3),IF(cyclic="Yes",INDEX($D$2:$D$421,A244-3+n_days),"")))</f>
        <v/>
      </c>
      <c r="AA244" s="27">
        <f>IF(B244="","",IF(A244-4&gt;=1,INDEX($D$2:$D$421,A244-4),IF(cyclic="Yes",INDEX($D$2:$D$421,A244-4+n_days),"")))</f>
        <v/>
      </c>
      <c r="AB244" s="27">
        <f>IF(B244="","",IF(A244-5&gt;=1,INDEX($D$2:$D$421,A244-5),IF(cyclic="Yes",INDEX($D$2:$D$421,A244-5+n_days),"")))</f>
        <v/>
      </c>
      <c r="AC244" s="27">
        <f>IF(B244="","",IF(A244-6&gt;=1,INDEX($D$2:$D$421,A244-6),IF(cyclic="Yes",INDEX($D$2:$D$421,A244-6+n_days),"")))</f>
        <v/>
      </c>
      <c r="AD244" s="27">
        <f>IF(B244="","",IF(A244-7&gt;=1,INDEX($D$2:$D$421,A244-7),IF(cyclic="Yes",INDEX($D$2:$D$421,A244-7+n_days),"")))</f>
        <v/>
      </c>
      <c r="AF244">
        <f>IF(B244="","",IFERROR(MATCH(B244-0.5,INDEX(Hourly!$G$2:$G$10001,1):INDEX(Hourly!$G$2:$G$10001,n_rows),1),0)+1)</f>
        <v/>
      </c>
      <c r="AG244">
        <f>IF(B244="","",IFERROR(MATCH(B244,INDEX(Hourly!$G$2:$G$10001,1):INDEX(Hourly!$G$2:$G$10001,n_rows),1),0))</f>
        <v/>
      </c>
    </row>
    <row r="245">
      <c r="A245" t="n">
        <v>244</v>
      </c>
      <c r="B245" s="26">
        <f>IF(A245&lt;=n_days,first_day+A245-1,"")</f>
        <v/>
      </c>
      <c r="C245">
        <f>IF(B245="","",MAX(0,AG245-AF245+1))</f>
        <v/>
      </c>
      <c r="D245" s="27">
        <f>IF(B245="","",IF(C245&gt;=18,AVERAGE(INDEX(Hourly!$E$2:$E$10001,AF245):INDEX(Hourly!$E$2:$E$10001,AG245)),""))</f>
        <v/>
      </c>
      <c r="E245" s="27">
        <f>IF(OR(B245="",N(C245)=0),"",MIN(INDEX(Hourly!$E$2:$E$10001,AF245):INDEX(Hourly!$E$2:$E$10001,AG245)))</f>
        <v/>
      </c>
      <c r="F245" s="27">
        <f>IF(OR(B245="",N(C245)=0),"",MAX(INDEX(Hourly!$E$2:$E$10001,AF245):INDEX(Hourly!$E$2:$E$10001,AG245)))</f>
        <v/>
      </c>
      <c r="G245" s="27">
        <f>IF(E245="","",F245-E245)</f>
        <v/>
      </c>
      <c r="H245" s="27">
        <f>IF(B245="","",IF(COUNT(X245:AD245)=7,SUMPRODUCT(X245:AD245,rm_weights)/SUM(rm_weights),""))</f>
        <v/>
      </c>
      <c r="I245" s="27">
        <f>IF(B245="","",IF(trm_method="7-day approximation",H245,IF(AND(ISNUMBER(I244),ISNUMBER(D244)),(1-alpha)*D244+alpha*I244,H245)))</f>
        <v/>
      </c>
      <c r="J245" s="27">
        <f>IF(ISNUMBER(I245),0.33*IF(clamp_trm="Yes",MIN(MAX(I245,10),30),I245)+18.8,"")</f>
        <v/>
      </c>
      <c r="K245" s="27">
        <f>IF(J245="","",J245+cat_offset)</f>
        <v/>
      </c>
      <c r="L245">
        <f>IF(B245="","",IF(AND(MONTH(B245)*100+DAY(B245)&gt;=season_lo,MONTH(B245)*100+DAY(B245)&lt;=season_hi),1,0))</f>
        <v/>
      </c>
      <c r="M245" s="27">
        <f>IF(N(C245)=0,IF(B245="","",0),SUM(INDEX(Hourly!$L$2:$L$10001,AF245):INDEX(Hourly!$L$2:$L$10001,AG245)))</f>
        <v/>
      </c>
      <c r="N245" s="27">
        <f>IF(N(C245)=0,IF(B245="","",0),SUM(INDEX(Hourly!$M$2:$M$10001,AF245):INDEX(Hourly!$M$2:$M$10001,AG245)))</f>
        <v/>
      </c>
      <c r="O245" s="27">
        <f>IF(N(C245)=0,IF(B245="","",0),SUM(INDEX(Hourly!$N$2:$N$10001,AF245):INDEX(Hourly!$N$2:$N$10001,AG245)))</f>
        <v/>
      </c>
      <c r="P245" s="27">
        <f>IF(N(C245)=0,IF(B245="","",0),SUM(INDEX(Hourly!$P$2:$P$10001,AF245):INDEX(Hourly!$P$2:$P$10001,AG245)))</f>
        <v/>
      </c>
      <c r="Q245">
        <f>IF(L245=1,IF(M245&gt;event_min,1,0),0)</f>
        <v/>
      </c>
      <c r="R245">
        <f>IF(Q245=1,N(R244)+1,0)</f>
        <v/>
      </c>
      <c r="S245" s="27">
        <f>IF(Q245=1,N(S244)+M245,0)</f>
        <v/>
      </c>
      <c r="T245">
        <f>IF(R245=1,1,0)</f>
        <v/>
      </c>
      <c r="U245">
        <f>IF(AND(L245=1,ISNUMBER(F245)),IF(F245&gt;=hot_thr,1,0),0)</f>
        <v/>
      </c>
      <c r="V245">
        <f>IF(AND(L245=1,ISNUMBER(E245)),IF(E245&gt;=night_thr,1,0),0)</f>
        <v/>
      </c>
      <c r="X245" s="27">
        <f>IF(B245="","",IF(A245-1&gt;=1,INDEX($D$2:$D$421,A245-1),IF(cyclic="Yes",INDEX($D$2:$D$421,A245-1+n_days),"")))</f>
        <v/>
      </c>
      <c r="Y245" s="27">
        <f>IF(B245="","",IF(A245-2&gt;=1,INDEX($D$2:$D$421,A245-2),IF(cyclic="Yes",INDEX($D$2:$D$421,A245-2+n_days),"")))</f>
        <v/>
      </c>
      <c r="Z245" s="27">
        <f>IF(B245="","",IF(A245-3&gt;=1,INDEX($D$2:$D$421,A245-3),IF(cyclic="Yes",INDEX($D$2:$D$421,A245-3+n_days),"")))</f>
        <v/>
      </c>
      <c r="AA245" s="27">
        <f>IF(B245="","",IF(A245-4&gt;=1,INDEX($D$2:$D$421,A245-4),IF(cyclic="Yes",INDEX($D$2:$D$421,A245-4+n_days),"")))</f>
        <v/>
      </c>
      <c r="AB245" s="27">
        <f>IF(B245="","",IF(A245-5&gt;=1,INDEX($D$2:$D$421,A245-5),IF(cyclic="Yes",INDEX($D$2:$D$421,A245-5+n_days),"")))</f>
        <v/>
      </c>
      <c r="AC245" s="27">
        <f>IF(B245="","",IF(A245-6&gt;=1,INDEX($D$2:$D$421,A245-6),IF(cyclic="Yes",INDEX($D$2:$D$421,A245-6+n_days),"")))</f>
        <v/>
      </c>
      <c r="AD245" s="27">
        <f>IF(B245="","",IF(A245-7&gt;=1,INDEX($D$2:$D$421,A245-7),IF(cyclic="Yes",INDEX($D$2:$D$421,A245-7+n_days),"")))</f>
        <v/>
      </c>
      <c r="AF245">
        <f>IF(B245="","",IFERROR(MATCH(B245-0.5,INDEX(Hourly!$G$2:$G$10001,1):INDEX(Hourly!$G$2:$G$10001,n_rows),1),0)+1)</f>
        <v/>
      </c>
      <c r="AG245">
        <f>IF(B245="","",IFERROR(MATCH(B245,INDEX(Hourly!$G$2:$G$10001,1):INDEX(Hourly!$G$2:$G$10001,n_rows),1),0))</f>
        <v/>
      </c>
    </row>
    <row r="246">
      <c r="A246" t="n">
        <v>245</v>
      </c>
      <c r="B246" s="26">
        <f>IF(A246&lt;=n_days,first_day+A246-1,"")</f>
        <v/>
      </c>
      <c r="C246">
        <f>IF(B246="","",MAX(0,AG246-AF246+1))</f>
        <v/>
      </c>
      <c r="D246" s="27">
        <f>IF(B246="","",IF(C246&gt;=18,AVERAGE(INDEX(Hourly!$E$2:$E$10001,AF246):INDEX(Hourly!$E$2:$E$10001,AG246)),""))</f>
        <v/>
      </c>
      <c r="E246" s="27">
        <f>IF(OR(B246="",N(C246)=0),"",MIN(INDEX(Hourly!$E$2:$E$10001,AF246):INDEX(Hourly!$E$2:$E$10001,AG246)))</f>
        <v/>
      </c>
      <c r="F246" s="27">
        <f>IF(OR(B246="",N(C246)=0),"",MAX(INDEX(Hourly!$E$2:$E$10001,AF246):INDEX(Hourly!$E$2:$E$10001,AG246)))</f>
        <v/>
      </c>
      <c r="G246" s="27">
        <f>IF(E246="","",F246-E246)</f>
        <v/>
      </c>
      <c r="H246" s="27">
        <f>IF(B246="","",IF(COUNT(X246:AD246)=7,SUMPRODUCT(X246:AD246,rm_weights)/SUM(rm_weights),""))</f>
        <v/>
      </c>
      <c r="I246" s="27">
        <f>IF(B246="","",IF(trm_method="7-day approximation",H246,IF(AND(ISNUMBER(I245),ISNUMBER(D245)),(1-alpha)*D245+alpha*I245,H246)))</f>
        <v/>
      </c>
      <c r="J246" s="27">
        <f>IF(ISNUMBER(I246),0.33*IF(clamp_trm="Yes",MIN(MAX(I246,10),30),I246)+18.8,"")</f>
        <v/>
      </c>
      <c r="K246" s="27">
        <f>IF(J246="","",J246+cat_offset)</f>
        <v/>
      </c>
      <c r="L246">
        <f>IF(B246="","",IF(AND(MONTH(B246)*100+DAY(B246)&gt;=season_lo,MONTH(B246)*100+DAY(B246)&lt;=season_hi),1,0))</f>
        <v/>
      </c>
      <c r="M246" s="27">
        <f>IF(N(C246)=0,IF(B246="","",0),SUM(INDEX(Hourly!$L$2:$L$10001,AF246):INDEX(Hourly!$L$2:$L$10001,AG246)))</f>
        <v/>
      </c>
      <c r="N246" s="27">
        <f>IF(N(C246)=0,IF(B246="","",0),SUM(INDEX(Hourly!$M$2:$M$10001,AF246):INDEX(Hourly!$M$2:$M$10001,AG246)))</f>
        <v/>
      </c>
      <c r="O246" s="27">
        <f>IF(N(C246)=0,IF(B246="","",0),SUM(INDEX(Hourly!$N$2:$N$10001,AF246):INDEX(Hourly!$N$2:$N$10001,AG246)))</f>
        <v/>
      </c>
      <c r="P246" s="27">
        <f>IF(N(C246)=0,IF(B246="","",0),SUM(INDEX(Hourly!$P$2:$P$10001,AF246):INDEX(Hourly!$P$2:$P$10001,AG246)))</f>
        <v/>
      </c>
      <c r="Q246">
        <f>IF(L246=1,IF(M246&gt;event_min,1,0),0)</f>
        <v/>
      </c>
      <c r="R246">
        <f>IF(Q246=1,N(R245)+1,0)</f>
        <v/>
      </c>
      <c r="S246" s="27">
        <f>IF(Q246=1,N(S245)+M246,0)</f>
        <v/>
      </c>
      <c r="T246">
        <f>IF(R246=1,1,0)</f>
        <v/>
      </c>
      <c r="U246">
        <f>IF(AND(L246=1,ISNUMBER(F246)),IF(F246&gt;=hot_thr,1,0),0)</f>
        <v/>
      </c>
      <c r="V246">
        <f>IF(AND(L246=1,ISNUMBER(E246)),IF(E246&gt;=night_thr,1,0),0)</f>
        <v/>
      </c>
      <c r="X246" s="27">
        <f>IF(B246="","",IF(A246-1&gt;=1,INDEX($D$2:$D$421,A246-1),IF(cyclic="Yes",INDEX($D$2:$D$421,A246-1+n_days),"")))</f>
        <v/>
      </c>
      <c r="Y246" s="27">
        <f>IF(B246="","",IF(A246-2&gt;=1,INDEX($D$2:$D$421,A246-2),IF(cyclic="Yes",INDEX($D$2:$D$421,A246-2+n_days),"")))</f>
        <v/>
      </c>
      <c r="Z246" s="27">
        <f>IF(B246="","",IF(A246-3&gt;=1,INDEX($D$2:$D$421,A246-3),IF(cyclic="Yes",INDEX($D$2:$D$421,A246-3+n_days),"")))</f>
        <v/>
      </c>
      <c r="AA246" s="27">
        <f>IF(B246="","",IF(A246-4&gt;=1,INDEX($D$2:$D$421,A246-4),IF(cyclic="Yes",INDEX($D$2:$D$421,A246-4+n_days),"")))</f>
        <v/>
      </c>
      <c r="AB246" s="27">
        <f>IF(B246="","",IF(A246-5&gt;=1,INDEX($D$2:$D$421,A246-5),IF(cyclic="Yes",INDEX($D$2:$D$421,A246-5+n_days),"")))</f>
        <v/>
      </c>
      <c r="AC246" s="27">
        <f>IF(B246="","",IF(A246-6&gt;=1,INDEX($D$2:$D$421,A246-6),IF(cyclic="Yes",INDEX($D$2:$D$421,A246-6+n_days),"")))</f>
        <v/>
      </c>
      <c r="AD246" s="27">
        <f>IF(B246="","",IF(A246-7&gt;=1,INDEX($D$2:$D$421,A246-7),IF(cyclic="Yes",INDEX($D$2:$D$421,A246-7+n_days),"")))</f>
        <v/>
      </c>
      <c r="AF246">
        <f>IF(B246="","",IFERROR(MATCH(B246-0.5,INDEX(Hourly!$G$2:$G$10001,1):INDEX(Hourly!$G$2:$G$10001,n_rows),1),0)+1)</f>
        <v/>
      </c>
      <c r="AG246">
        <f>IF(B246="","",IFERROR(MATCH(B246,INDEX(Hourly!$G$2:$G$10001,1):INDEX(Hourly!$G$2:$G$10001,n_rows),1),0))</f>
        <v/>
      </c>
    </row>
    <row r="247">
      <c r="A247" t="n">
        <v>246</v>
      </c>
      <c r="B247" s="26">
        <f>IF(A247&lt;=n_days,first_day+A247-1,"")</f>
        <v/>
      </c>
      <c r="C247">
        <f>IF(B247="","",MAX(0,AG247-AF247+1))</f>
        <v/>
      </c>
      <c r="D247" s="27">
        <f>IF(B247="","",IF(C247&gt;=18,AVERAGE(INDEX(Hourly!$E$2:$E$10001,AF247):INDEX(Hourly!$E$2:$E$10001,AG247)),""))</f>
        <v/>
      </c>
      <c r="E247" s="27">
        <f>IF(OR(B247="",N(C247)=0),"",MIN(INDEX(Hourly!$E$2:$E$10001,AF247):INDEX(Hourly!$E$2:$E$10001,AG247)))</f>
        <v/>
      </c>
      <c r="F247" s="27">
        <f>IF(OR(B247="",N(C247)=0),"",MAX(INDEX(Hourly!$E$2:$E$10001,AF247):INDEX(Hourly!$E$2:$E$10001,AG247)))</f>
        <v/>
      </c>
      <c r="G247" s="27">
        <f>IF(E247="","",F247-E247)</f>
        <v/>
      </c>
      <c r="H247" s="27">
        <f>IF(B247="","",IF(COUNT(X247:AD247)=7,SUMPRODUCT(X247:AD247,rm_weights)/SUM(rm_weights),""))</f>
        <v/>
      </c>
      <c r="I247" s="27">
        <f>IF(B247="","",IF(trm_method="7-day approximation",H247,IF(AND(ISNUMBER(I246),ISNUMBER(D246)),(1-alpha)*D246+alpha*I246,H247)))</f>
        <v/>
      </c>
      <c r="J247" s="27">
        <f>IF(ISNUMBER(I247),0.33*IF(clamp_trm="Yes",MIN(MAX(I247,10),30),I247)+18.8,"")</f>
        <v/>
      </c>
      <c r="K247" s="27">
        <f>IF(J247="","",J247+cat_offset)</f>
        <v/>
      </c>
      <c r="L247">
        <f>IF(B247="","",IF(AND(MONTH(B247)*100+DAY(B247)&gt;=season_lo,MONTH(B247)*100+DAY(B247)&lt;=season_hi),1,0))</f>
        <v/>
      </c>
      <c r="M247" s="27">
        <f>IF(N(C247)=0,IF(B247="","",0),SUM(INDEX(Hourly!$L$2:$L$10001,AF247):INDEX(Hourly!$L$2:$L$10001,AG247)))</f>
        <v/>
      </c>
      <c r="N247" s="27">
        <f>IF(N(C247)=0,IF(B247="","",0),SUM(INDEX(Hourly!$M$2:$M$10001,AF247):INDEX(Hourly!$M$2:$M$10001,AG247)))</f>
        <v/>
      </c>
      <c r="O247" s="27">
        <f>IF(N(C247)=0,IF(B247="","",0),SUM(INDEX(Hourly!$N$2:$N$10001,AF247):INDEX(Hourly!$N$2:$N$10001,AG247)))</f>
        <v/>
      </c>
      <c r="P247" s="27">
        <f>IF(N(C247)=0,IF(B247="","",0),SUM(INDEX(Hourly!$P$2:$P$10001,AF247):INDEX(Hourly!$P$2:$P$10001,AG247)))</f>
        <v/>
      </c>
      <c r="Q247">
        <f>IF(L247=1,IF(M247&gt;event_min,1,0),0)</f>
        <v/>
      </c>
      <c r="R247">
        <f>IF(Q247=1,N(R246)+1,0)</f>
        <v/>
      </c>
      <c r="S247" s="27">
        <f>IF(Q247=1,N(S246)+M247,0)</f>
        <v/>
      </c>
      <c r="T247">
        <f>IF(R247=1,1,0)</f>
        <v/>
      </c>
      <c r="U247">
        <f>IF(AND(L247=1,ISNUMBER(F247)),IF(F247&gt;=hot_thr,1,0),0)</f>
        <v/>
      </c>
      <c r="V247">
        <f>IF(AND(L247=1,ISNUMBER(E247)),IF(E247&gt;=night_thr,1,0),0)</f>
        <v/>
      </c>
      <c r="X247" s="27">
        <f>IF(B247="","",IF(A247-1&gt;=1,INDEX($D$2:$D$421,A247-1),IF(cyclic="Yes",INDEX($D$2:$D$421,A247-1+n_days),"")))</f>
        <v/>
      </c>
      <c r="Y247" s="27">
        <f>IF(B247="","",IF(A247-2&gt;=1,INDEX($D$2:$D$421,A247-2),IF(cyclic="Yes",INDEX($D$2:$D$421,A247-2+n_days),"")))</f>
        <v/>
      </c>
      <c r="Z247" s="27">
        <f>IF(B247="","",IF(A247-3&gt;=1,INDEX($D$2:$D$421,A247-3),IF(cyclic="Yes",INDEX($D$2:$D$421,A247-3+n_days),"")))</f>
        <v/>
      </c>
      <c r="AA247" s="27">
        <f>IF(B247="","",IF(A247-4&gt;=1,INDEX($D$2:$D$421,A247-4),IF(cyclic="Yes",INDEX($D$2:$D$421,A247-4+n_days),"")))</f>
        <v/>
      </c>
      <c r="AB247" s="27">
        <f>IF(B247="","",IF(A247-5&gt;=1,INDEX($D$2:$D$421,A247-5),IF(cyclic="Yes",INDEX($D$2:$D$421,A247-5+n_days),"")))</f>
        <v/>
      </c>
      <c r="AC247" s="27">
        <f>IF(B247="","",IF(A247-6&gt;=1,INDEX($D$2:$D$421,A247-6),IF(cyclic="Yes",INDEX($D$2:$D$421,A247-6+n_days),"")))</f>
        <v/>
      </c>
      <c r="AD247" s="27">
        <f>IF(B247="","",IF(A247-7&gt;=1,INDEX($D$2:$D$421,A247-7),IF(cyclic="Yes",INDEX($D$2:$D$421,A247-7+n_days),"")))</f>
        <v/>
      </c>
      <c r="AF247">
        <f>IF(B247="","",IFERROR(MATCH(B247-0.5,INDEX(Hourly!$G$2:$G$10001,1):INDEX(Hourly!$G$2:$G$10001,n_rows),1),0)+1)</f>
        <v/>
      </c>
      <c r="AG247">
        <f>IF(B247="","",IFERROR(MATCH(B247,INDEX(Hourly!$G$2:$G$10001,1):INDEX(Hourly!$G$2:$G$10001,n_rows),1),0))</f>
        <v/>
      </c>
    </row>
    <row r="248">
      <c r="A248" t="n">
        <v>247</v>
      </c>
      <c r="B248" s="26">
        <f>IF(A248&lt;=n_days,first_day+A248-1,"")</f>
        <v/>
      </c>
      <c r="C248">
        <f>IF(B248="","",MAX(0,AG248-AF248+1))</f>
        <v/>
      </c>
      <c r="D248" s="27">
        <f>IF(B248="","",IF(C248&gt;=18,AVERAGE(INDEX(Hourly!$E$2:$E$10001,AF248):INDEX(Hourly!$E$2:$E$10001,AG248)),""))</f>
        <v/>
      </c>
      <c r="E248" s="27">
        <f>IF(OR(B248="",N(C248)=0),"",MIN(INDEX(Hourly!$E$2:$E$10001,AF248):INDEX(Hourly!$E$2:$E$10001,AG248)))</f>
        <v/>
      </c>
      <c r="F248" s="27">
        <f>IF(OR(B248="",N(C248)=0),"",MAX(INDEX(Hourly!$E$2:$E$10001,AF248):INDEX(Hourly!$E$2:$E$10001,AG248)))</f>
        <v/>
      </c>
      <c r="G248" s="27">
        <f>IF(E248="","",F248-E248)</f>
        <v/>
      </c>
      <c r="H248" s="27">
        <f>IF(B248="","",IF(COUNT(X248:AD248)=7,SUMPRODUCT(X248:AD248,rm_weights)/SUM(rm_weights),""))</f>
        <v/>
      </c>
      <c r="I248" s="27">
        <f>IF(B248="","",IF(trm_method="7-day approximation",H248,IF(AND(ISNUMBER(I247),ISNUMBER(D247)),(1-alpha)*D247+alpha*I247,H248)))</f>
        <v/>
      </c>
      <c r="J248" s="27">
        <f>IF(ISNUMBER(I248),0.33*IF(clamp_trm="Yes",MIN(MAX(I248,10),30),I248)+18.8,"")</f>
        <v/>
      </c>
      <c r="K248" s="27">
        <f>IF(J248="","",J248+cat_offset)</f>
        <v/>
      </c>
      <c r="L248">
        <f>IF(B248="","",IF(AND(MONTH(B248)*100+DAY(B248)&gt;=season_lo,MONTH(B248)*100+DAY(B248)&lt;=season_hi),1,0))</f>
        <v/>
      </c>
      <c r="M248" s="27">
        <f>IF(N(C248)=0,IF(B248="","",0),SUM(INDEX(Hourly!$L$2:$L$10001,AF248):INDEX(Hourly!$L$2:$L$10001,AG248)))</f>
        <v/>
      </c>
      <c r="N248" s="27">
        <f>IF(N(C248)=0,IF(B248="","",0),SUM(INDEX(Hourly!$M$2:$M$10001,AF248):INDEX(Hourly!$M$2:$M$10001,AG248)))</f>
        <v/>
      </c>
      <c r="O248" s="27">
        <f>IF(N(C248)=0,IF(B248="","",0),SUM(INDEX(Hourly!$N$2:$N$10001,AF248):INDEX(Hourly!$N$2:$N$10001,AG248)))</f>
        <v/>
      </c>
      <c r="P248" s="27">
        <f>IF(N(C248)=0,IF(B248="","",0),SUM(INDEX(Hourly!$P$2:$P$10001,AF248):INDEX(Hourly!$P$2:$P$10001,AG248)))</f>
        <v/>
      </c>
      <c r="Q248">
        <f>IF(L248=1,IF(M248&gt;event_min,1,0),0)</f>
        <v/>
      </c>
      <c r="R248">
        <f>IF(Q248=1,N(R247)+1,0)</f>
        <v/>
      </c>
      <c r="S248" s="27">
        <f>IF(Q248=1,N(S247)+M248,0)</f>
        <v/>
      </c>
      <c r="T248">
        <f>IF(R248=1,1,0)</f>
        <v/>
      </c>
      <c r="U248">
        <f>IF(AND(L248=1,ISNUMBER(F248)),IF(F248&gt;=hot_thr,1,0),0)</f>
        <v/>
      </c>
      <c r="V248">
        <f>IF(AND(L248=1,ISNUMBER(E248)),IF(E248&gt;=night_thr,1,0),0)</f>
        <v/>
      </c>
      <c r="X248" s="27">
        <f>IF(B248="","",IF(A248-1&gt;=1,INDEX($D$2:$D$421,A248-1),IF(cyclic="Yes",INDEX($D$2:$D$421,A248-1+n_days),"")))</f>
        <v/>
      </c>
      <c r="Y248" s="27">
        <f>IF(B248="","",IF(A248-2&gt;=1,INDEX($D$2:$D$421,A248-2),IF(cyclic="Yes",INDEX($D$2:$D$421,A248-2+n_days),"")))</f>
        <v/>
      </c>
      <c r="Z248" s="27">
        <f>IF(B248="","",IF(A248-3&gt;=1,INDEX($D$2:$D$421,A248-3),IF(cyclic="Yes",INDEX($D$2:$D$421,A248-3+n_days),"")))</f>
        <v/>
      </c>
      <c r="AA248" s="27">
        <f>IF(B248="","",IF(A248-4&gt;=1,INDEX($D$2:$D$421,A248-4),IF(cyclic="Yes",INDEX($D$2:$D$421,A248-4+n_days),"")))</f>
        <v/>
      </c>
      <c r="AB248" s="27">
        <f>IF(B248="","",IF(A248-5&gt;=1,INDEX($D$2:$D$421,A248-5),IF(cyclic="Yes",INDEX($D$2:$D$421,A248-5+n_days),"")))</f>
        <v/>
      </c>
      <c r="AC248" s="27">
        <f>IF(B248="","",IF(A248-6&gt;=1,INDEX($D$2:$D$421,A248-6),IF(cyclic="Yes",INDEX($D$2:$D$421,A248-6+n_days),"")))</f>
        <v/>
      </c>
      <c r="AD248" s="27">
        <f>IF(B248="","",IF(A248-7&gt;=1,INDEX($D$2:$D$421,A248-7),IF(cyclic="Yes",INDEX($D$2:$D$421,A248-7+n_days),"")))</f>
        <v/>
      </c>
      <c r="AF248">
        <f>IF(B248="","",IFERROR(MATCH(B248-0.5,INDEX(Hourly!$G$2:$G$10001,1):INDEX(Hourly!$G$2:$G$10001,n_rows),1),0)+1)</f>
        <v/>
      </c>
      <c r="AG248">
        <f>IF(B248="","",IFERROR(MATCH(B248,INDEX(Hourly!$G$2:$G$10001,1):INDEX(Hourly!$G$2:$G$10001,n_rows),1),0))</f>
        <v/>
      </c>
    </row>
    <row r="249">
      <c r="A249" t="n">
        <v>248</v>
      </c>
      <c r="B249" s="26">
        <f>IF(A249&lt;=n_days,first_day+A249-1,"")</f>
        <v/>
      </c>
      <c r="C249">
        <f>IF(B249="","",MAX(0,AG249-AF249+1))</f>
        <v/>
      </c>
      <c r="D249" s="27">
        <f>IF(B249="","",IF(C249&gt;=18,AVERAGE(INDEX(Hourly!$E$2:$E$10001,AF249):INDEX(Hourly!$E$2:$E$10001,AG249)),""))</f>
        <v/>
      </c>
      <c r="E249" s="27">
        <f>IF(OR(B249="",N(C249)=0),"",MIN(INDEX(Hourly!$E$2:$E$10001,AF249):INDEX(Hourly!$E$2:$E$10001,AG249)))</f>
        <v/>
      </c>
      <c r="F249" s="27">
        <f>IF(OR(B249="",N(C249)=0),"",MAX(INDEX(Hourly!$E$2:$E$10001,AF249):INDEX(Hourly!$E$2:$E$10001,AG249)))</f>
        <v/>
      </c>
      <c r="G249" s="27">
        <f>IF(E249="","",F249-E249)</f>
        <v/>
      </c>
      <c r="H249" s="27">
        <f>IF(B249="","",IF(COUNT(X249:AD249)=7,SUMPRODUCT(X249:AD249,rm_weights)/SUM(rm_weights),""))</f>
        <v/>
      </c>
      <c r="I249" s="27">
        <f>IF(B249="","",IF(trm_method="7-day approximation",H249,IF(AND(ISNUMBER(I248),ISNUMBER(D248)),(1-alpha)*D248+alpha*I248,H249)))</f>
        <v/>
      </c>
      <c r="J249" s="27">
        <f>IF(ISNUMBER(I249),0.33*IF(clamp_trm="Yes",MIN(MAX(I249,10),30),I249)+18.8,"")</f>
        <v/>
      </c>
      <c r="K249" s="27">
        <f>IF(J249="","",J249+cat_offset)</f>
        <v/>
      </c>
      <c r="L249">
        <f>IF(B249="","",IF(AND(MONTH(B249)*100+DAY(B249)&gt;=season_lo,MONTH(B249)*100+DAY(B249)&lt;=season_hi),1,0))</f>
        <v/>
      </c>
      <c r="M249" s="27">
        <f>IF(N(C249)=0,IF(B249="","",0),SUM(INDEX(Hourly!$L$2:$L$10001,AF249):INDEX(Hourly!$L$2:$L$10001,AG249)))</f>
        <v/>
      </c>
      <c r="N249" s="27">
        <f>IF(N(C249)=0,IF(B249="","",0),SUM(INDEX(Hourly!$M$2:$M$10001,AF249):INDEX(Hourly!$M$2:$M$10001,AG249)))</f>
        <v/>
      </c>
      <c r="O249" s="27">
        <f>IF(N(C249)=0,IF(B249="","",0),SUM(INDEX(Hourly!$N$2:$N$10001,AF249):INDEX(Hourly!$N$2:$N$10001,AG249)))</f>
        <v/>
      </c>
      <c r="P249" s="27">
        <f>IF(N(C249)=0,IF(B249="","",0),SUM(INDEX(Hourly!$P$2:$P$10001,AF249):INDEX(Hourly!$P$2:$P$10001,AG249)))</f>
        <v/>
      </c>
      <c r="Q249">
        <f>IF(L249=1,IF(M249&gt;event_min,1,0),0)</f>
        <v/>
      </c>
      <c r="R249">
        <f>IF(Q249=1,N(R248)+1,0)</f>
        <v/>
      </c>
      <c r="S249" s="27">
        <f>IF(Q249=1,N(S248)+M249,0)</f>
        <v/>
      </c>
      <c r="T249">
        <f>IF(R249=1,1,0)</f>
        <v/>
      </c>
      <c r="U249">
        <f>IF(AND(L249=1,ISNUMBER(F249)),IF(F249&gt;=hot_thr,1,0),0)</f>
        <v/>
      </c>
      <c r="V249">
        <f>IF(AND(L249=1,ISNUMBER(E249)),IF(E249&gt;=night_thr,1,0),0)</f>
        <v/>
      </c>
      <c r="X249" s="27">
        <f>IF(B249="","",IF(A249-1&gt;=1,INDEX($D$2:$D$421,A249-1),IF(cyclic="Yes",INDEX($D$2:$D$421,A249-1+n_days),"")))</f>
        <v/>
      </c>
      <c r="Y249" s="27">
        <f>IF(B249="","",IF(A249-2&gt;=1,INDEX($D$2:$D$421,A249-2),IF(cyclic="Yes",INDEX($D$2:$D$421,A249-2+n_days),"")))</f>
        <v/>
      </c>
      <c r="Z249" s="27">
        <f>IF(B249="","",IF(A249-3&gt;=1,INDEX($D$2:$D$421,A249-3),IF(cyclic="Yes",INDEX($D$2:$D$421,A249-3+n_days),"")))</f>
        <v/>
      </c>
      <c r="AA249" s="27">
        <f>IF(B249="","",IF(A249-4&gt;=1,INDEX($D$2:$D$421,A249-4),IF(cyclic="Yes",INDEX($D$2:$D$421,A249-4+n_days),"")))</f>
        <v/>
      </c>
      <c r="AB249" s="27">
        <f>IF(B249="","",IF(A249-5&gt;=1,INDEX($D$2:$D$421,A249-5),IF(cyclic="Yes",INDEX($D$2:$D$421,A249-5+n_days),"")))</f>
        <v/>
      </c>
      <c r="AC249" s="27">
        <f>IF(B249="","",IF(A249-6&gt;=1,INDEX($D$2:$D$421,A249-6),IF(cyclic="Yes",INDEX($D$2:$D$421,A249-6+n_days),"")))</f>
        <v/>
      </c>
      <c r="AD249" s="27">
        <f>IF(B249="","",IF(A249-7&gt;=1,INDEX($D$2:$D$421,A249-7),IF(cyclic="Yes",INDEX($D$2:$D$421,A249-7+n_days),"")))</f>
        <v/>
      </c>
      <c r="AF249">
        <f>IF(B249="","",IFERROR(MATCH(B249-0.5,INDEX(Hourly!$G$2:$G$10001,1):INDEX(Hourly!$G$2:$G$10001,n_rows),1),0)+1)</f>
        <v/>
      </c>
      <c r="AG249">
        <f>IF(B249="","",IFERROR(MATCH(B249,INDEX(Hourly!$G$2:$G$10001,1):INDEX(Hourly!$G$2:$G$10001,n_rows),1),0))</f>
        <v/>
      </c>
    </row>
    <row r="250">
      <c r="A250" t="n">
        <v>249</v>
      </c>
      <c r="B250" s="26">
        <f>IF(A250&lt;=n_days,first_day+A250-1,"")</f>
        <v/>
      </c>
      <c r="C250">
        <f>IF(B250="","",MAX(0,AG250-AF250+1))</f>
        <v/>
      </c>
      <c r="D250" s="27">
        <f>IF(B250="","",IF(C250&gt;=18,AVERAGE(INDEX(Hourly!$E$2:$E$10001,AF250):INDEX(Hourly!$E$2:$E$10001,AG250)),""))</f>
        <v/>
      </c>
      <c r="E250" s="27">
        <f>IF(OR(B250="",N(C250)=0),"",MIN(INDEX(Hourly!$E$2:$E$10001,AF250):INDEX(Hourly!$E$2:$E$10001,AG250)))</f>
        <v/>
      </c>
      <c r="F250" s="27">
        <f>IF(OR(B250="",N(C250)=0),"",MAX(INDEX(Hourly!$E$2:$E$10001,AF250):INDEX(Hourly!$E$2:$E$10001,AG250)))</f>
        <v/>
      </c>
      <c r="G250" s="27">
        <f>IF(E250="","",F250-E250)</f>
        <v/>
      </c>
      <c r="H250" s="27">
        <f>IF(B250="","",IF(COUNT(X250:AD250)=7,SUMPRODUCT(X250:AD250,rm_weights)/SUM(rm_weights),""))</f>
        <v/>
      </c>
      <c r="I250" s="27">
        <f>IF(B250="","",IF(trm_method="7-day approximation",H250,IF(AND(ISNUMBER(I249),ISNUMBER(D249)),(1-alpha)*D249+alpha*I249,H250)))</f>
        <v/>
      </c>
      <c r="J250" s="27">
        <f>IF(ISNUMBER(I250),0.33*IF(clamp_trm="Yes",MIN(MAX(I250,10),30),I250)+18.8,"")</f>
        <v/>
      </c>
      <c r="K250" s="27">
        <f>IF(J250="","",J250+cat_offset)</f>
        <v/>
      </c>
      <c r="L250">
        <f>IF(B250="","",IF(AND(MONTH(B250)*100+DAY(B250)&gt;=season_lo,MONTH(B250)*100+DAY(B250)&lt;=season_hi),1,0))</f>
        <v/>
      </c>
      <c r="M250" s="27">
        <f>IF(N(C250)=0,IF(B250="","",0),SUM(INDEX(Hourly!$L$2:$L$10001,AF250):INDEX(Hourly!$L$2:$L$10001,AG250)))</f>
        <v/>
      </c>
      <c r="N250" s="27">
        <f>IF(N(C250)=0,IF(B250="","",0),SUM(INDEX(Hourly!$M$2:$M$10001,AF250):INDEX(Hourly!$M$2:$M$10001,AG250)))</f>
        <v/>
      </c>
      <c r="O250" s="27">
        <f>IF(N(C250)=0,IF(B250="","",0),SUM(INDEX(Hourly!$N$2:$N$10001,AF250):INDEX(Hourly!$N$2:$N$10001,AG250)))</f>
        <v/>
      </c>
      <c r="P250" s="27">
        <f>IF(N(C250)=0,IF(B250="","",0),SUM(INDEX(Hourly!$P$2:$P$10001,AF250):INDEX(Hourly!$P$2:$P$10001,AG250)))</f>
        <v/>
      </c>
      <c r="Q250">
        <f>IF(L250=1,IF(M250&gt;event_min,1,0),0)</f>
        <v/>
      </c>
      <c r="R250">
        <f>IF(Q250=1,N(R249)+1,0)</f>
        <v/>
      </c>
      <c r="S250" s="27">
        <f>IF(Q250=1,N(S249)+M250,0)</f>
        <v/>
      </c>
      <c r="T250">
        <f>IF(R250=1,1,0)</f>
        <v/>
      </c>
      <c r="U250">
        <f>IF(AND(L250=1,ISNUMBER(F250)),IF(F250&gt;=hot_thr,1,0),0)</f>
        <v/>
      </c>
      <c r="V250">
        <f>IF(AND(L250=1,ISNUMBER(E250)),IF(E250&gt;=night_thr,1,0),0)</f>
        <v/>
      </c>
      <c r="X250" s="27">
        <f>IF(B250="","",IF(A250-1&gt;=1,INDEX($D$2:$D$421,A250-1),IF(cyclic="Yes",INDEX($D$2:$D$421,A250-1+n_days),"")))</f>
        <v/>
      </c>
      <c r="Y250" s="27">
        <f>IF(B250="","",IF(A250-2&gt;=1,INDEX($D$2:$D$421,A250-2),IF(cyclic="Yes",INDEX($D$2:$D$421,A250-2+n_days),"")))</f>
        <v/>
      </c>
      <c r="Z250" s="27">
        <f>IF(B250="","",IF(A250-3&gt;=1,INDEX($D$2:$D$421,A250-3),IF(cyclic="Yes",INDEX($D$2:$D$421,A250-3+n_days),"")))</f>
        <v/>
      </c>
      <c r="AA250" s="27">
        <f>IF(B250="","",IF(A250-4&gt;=1,INDEX($D$2:$D$421,A250-4),IF(cyclic="Yes",INDEX($D$2:$D$421,A250-4+n_days),"")))</f>
        <v/>
      </c>
      <c r="AB250" s="27">
        <f>IF(B250="","",IF(A250-5&gt;=1,INDEX($D$2:$D$421,A250-5),IF(cyclic="Yes",INDEX($D$2:$D$421,A250-5+n_days),"")))</f>
        <v/>
      </c>
      <c r="AC250" s="27">
        <f>IF(B250="","",IF(A250-6&gt;=1,INDEX($D$2:$D$421,A250-6),IF(cyclic="Yes",INDEX($D$2:$D$421,A250-6+n_days),"")))</f>
        <v/>
      </c>
      <c r="AD250" s="27">
        <f>IF(B250="","",IF(A250-7&gt;=1,INDEX($D$2:$D$421,A250-7),IF(cyclic="Yes",INDEX($D$2:$D$421,A250-7+n_days),"")))</f>
        <v/>
      </c>
      <c r="AF250">
        <f>IF(B250="","",IFERROR(MATCH(B250-0.5,INDEX(Hourly!$G$2:$G$10001,1):INDEX(Hourly!$G$2:$G$10001,n_rows),1),0)+1)</f>
        <v/>
      </c>
      <c r="AG250">
        <f>IF(B250="","",IFERROR(MATCH(B250,INDEX(Hourly!$G$2:$G$10001,1):INDEX(Hourly!$G$2:$G$10001,n_rows),1),0))</f>
        <v/>
      </c>
    </row>
    <row r="251">
      <c r="A251" t="n">
        <v>250</v>
      </c>
      <c r="B251" s="26">
        <f>IF(A251&lt;=n_days,first_day+A251-1,"")</f>
        <v/>
      </c>
      <c r="C251">
        <f>IF(B251="","",MAX(0,AG251-AF251+1))</f>
        <v/>
      </c>
      <c r="D251" s="27">
        <f>IF(B251="","",IF(C251&gt;=18,AVERAGE(INDEX(Hourly!$E$2:$E$10001,AF251):INDEX(Hourly!$E$2:$E$10001,AG251)),""))</f>
        <v/>
      </c>
      <c r="E251" s="27">
        <f>IF(OR(B251="",N(C251)=0),"",MIN(INDEX(Hourly!$E$2:$E$10001,AF251):INDEX(Hourly!$E$2:$E$10001,AG251)))</f>
        <v/>
      </c>
      <c r="F251" s="27">
        <f>IF(OR(B251="",N(C251)=0),"",MAX(INDEX(Hourly!$E$2:$E$10001,AF251):INDEX(Hourly!$E$2:$E$10001,AG251)))</f>
        <v/>
      </c>
      <c r="G251" s="27">
        <f>IF(E251="","",F251-E251)</f>
        <v/>
      </c>
      <c r="H251" s="27">
        <f>IF(B251="","",IF(COUNT(X251:AD251)=7,SUMPRODUCT(X251:AD251,rm_weights)/SUM(rm_weights),""))</f>
        <v/>
      </c>
      <c r="I251" s="27">
        <f>IF(B251="","",IF(trm_method="7-day approximation",H251,IF(AND(ISNUMBER(I250),ISNUMBER(D250)),(1-alpha)*D250+alpha*I250,H251)))</f>
        <v/>
      </c>
      <c r="J251" s="27">
        <f>IF(ISNUMBER(I251),0.33*IF(clamp_trm="Yes",MIN(MAX(I251,10),30),I251)+18.8,"")</f>
        <v/>
      </c>
      <c r="K251" s="27">
        <f>IF(J251="","",J251+cat_offset)</f>
        <v/>
      </c>
      <c r="L251">
        <f>IF(B251="","",IF(AND(MONTH(B251)*100+DAY(B251)&gt;=season_lo,MONTH(B251)*100+DAY(B251)&lt;=season_hi),1,0))</f>
        <v/>
      </c>
      <c r="M251" s="27">
        <f>IF(N(C251)=0,IF(B251="","",0),SUM(INDEX(Hourly!$L$2:$L$10001,AF251):INDEX(Hourly!$L$2:$L$10001,AG251)))</f>
        <v/>
      </c>
      <c r="N251" s="27">
        <f>IF(N(C251)=0,IF(B251="","",0),SUM(INDEX(Hourly!$M$2:$M$10001,AF251):INDEX(Hourly!$M$2:$M$10001,AG251)))</f>
        <v/>
      </c>
      <c r="O251" s="27">
        <f>IF(N(C251)=0,IF(B251="","",0),SUM(INDEX(Hourly!$N$2:$N$10001,AF251):INDEX(Hourly!$N$2:$N$10001,AG251)))</f>
        <v/>
      </c>
      <c r="P251" s="27">
        <f>IF(N(C251)=0,IF(B251="","",0),SUM(INDEX(Hourly!$P$2:$P$10001,AF251):INDEX(Hourly!$P$2:$P$10001,AG251)))</f>
        <v/>
      </c>
      <c r="Q251">
        <f>IF(L251=1,IF(M251&gt;event_min,1,0),0)</f>
        <v/>
      </c>
      <c r="R251">
        <f>IF(Q251=1,N(R250)+1,0)</f>
        <v/>
      </c>
      <c r="S251" s="27">
        <f>IF(Q251=1,N(S250)+M251,0)</f>
        <v/>
      </c>
      <c r="T251">
        <f>IF(R251=1,1,0)</f>
        <v/>
      </c>
      <c r="U251">
        <f>IF(AND(L251=1,ISNUMBER(F251)),IF(F251&gt;=hot_thr,1,0),0)</f>
        <v/>
      </c>
      <c r="V251">
        <f>IF(AND(L251=1,ISNUMBER(E251)),IF(E251&gt;=night_thr,1,0),0)</f>
        <v/>
      </c>
      <c r="X251" s="27">
        <f>IF(B251="","",IF(A251-1&gt;=1,INDEX($D$2:$D$421,A251-1),IF(cyclic="Yes",INDEX($D$2:$D$421,A251-1+n_days),"")))</f>
        <v/>
      </c>
      <c r="Y251" s="27">
        <f>IF(B251="","",IF(A251-2&gt;=1,INDEX($D$2:$D$421,A251-2),IF(cyclic="Yes",INDEX($D$2:$D$421,A251-2+n_days),"")))</f>
        <v/>
      </c>
      <c r="Z251" s="27">
        <f>IF(B251="","",IF(A251-3&gt;=1,INDEX($D$2:$D$421,A251-3),IF(cyclic="Yes",INDEX($D$2:$D$421,A251-3+n_days),"")))</f>
        <v/>
      </c>
      <c r="AA251" s="27">
        <f>IF(B251="","",IF(A251-4&gt;=1,INDEX($D$2:$D$421,A251-4),IF(cyclic="Yes",INDEX($D$2:$D$421,A251-4+n_days),"")))</f>
        <v/>
      </c>
      <c r="AB251" s="27">
        <f>IF(B251="","",IF(A251-5&gt;=1,INDEX($D$2:$D$421,A251-5),IF(cyclic="Yes",INDEX($D$2:$D$421,A251-5+n_days),"")))</f>
        <v/>
      </c>
      <c r="AC251" s="27">
        <f>IF(B251="","",IF(A251-6&gt;=1,INDEX($D$2:$D$421,A251-6),IF(cyclic="Yes",INDEX($D$2:$D$421,A251-6+n_days),"")))</f>
        <v/>
      </c>
      <c r="AD251" s="27">
        <f>IF(B251="","",IF(A251-7&gt;=1,INDEX($D$2:$D$421,A251-7),IF(cyclic="Yes",INDEX($D$2:$D$421,A251-7+n_days),"")))</f>
        <v/>
      </c>
      <c r="AF251">
        <f>IF(B251="","",IFERROR(MATCH(B251-0.5,INDEX(Hourly!$G$2:$G$10001,1):INDEX(Hourly!$G$2:$G$10001,n_rows),1),0)+1)</f>
        <v/>
      </c>
      <c r="AG251">
        <f>IF(B251="","",IFERROR(MATCH(B251,INDEX(Hourly!$G$2:$G$10001,1):INDEX(Hourly!$G$2:$G$10001,n_rows),1),0))</f>
        <v/>
      </c>
    </row>
    <row r="252">
      <c r="A252" t="n">
        <v>251</v>
      </c>
      <c r="B252" s="26">
        <f>IF(A252&lt;=n_days,first_day+A252-1,"")</f>
        <v/>
      </c>
      <c r="C252">
        <f>IF(B252="","",MAX(0,AG252-AF252+1))</f>
        <v/>
      </c>
      <c r="D252" s="27">
        <f>IF(B252="","",IF(C252&gt;=18,AVERAGE(INDEX(Hourly!$E$2:$E$10001,AF252):INDEX(Hourly!$E$2:$E$10001,AG252)),""))</f>
        <v/>
      </c>
      <c r="E252" s="27">
        <f>IF(OR(B252="",N(C252)=0),"",MIN(INDEX(Hourly!$E$2:$E$10001,AF252):INDEX(Hourly!$E$2:$E$10001,AG252)))</f>
        <v/>
      </c>
      <c r="F252" s="27">
        <f>IF(OR(B252="",N(C252)=0),"",MAX(INDEX(Hourly!$E$2:$E$10001,AF252):INDEX(Hourly!$E$2:$E$10001,AG252)))</f>
        <v/>
      </c>
      <c r="G252" s="27">
        <f>IF(E252="","",F252-E252)</f>
        <v/>
      </c>
      <c r="H252" s="27">
        <f>IF(B252="","",IF(COUNT(X252:AD252)=7,SUMPRODUCT(X252:AD252,rm_weights)/SUM(rm_weights),""))</f>
        <v/>
      </c>
      <c r="I252" s="27">
        <f>IF(B252="","",IF(trm_method="7-day approximation",H252,IF(AND(ISNUMBER(I251),ISNUMBER(D251)),(1-alpha)*D251+alpha*I251,H252)))</f>
        <v/>
      </c>
      <c r="J252" s="27">
        <f>IF(ISNUMBER(I252),0.33*IF(clamp_trm="Yes",MIN(MAX(I252,10),30),I252)+18.8,"")</f>
        <v/>
      </c>
      <c r="K252" s="27">
        <f>IF(J252="","",J252+cat_offset)</f>
        <v/>
      </c>
      <c r="L252">
        <f>IF(B252="","",IF(AND(MONTH(B252)*100+DAY(B252)&gt;=season_lo,MONTH(B252)*100+DAY(B252)&lt;=season_hi),1,0))</f>
        <v/>
      </c>
      <c r="M252" s="27">
        <f>IF(N(C252)=0,IF(B252="","",0),SUM(INDEX(Hourly!$L$2:$L$10001,AF252):INDEX(Hourly!$L$2:$L$10001,AG252)))</f>
        <v/>
      </c>
      <c r="N252" s="27">
        <f>IF(N(C252)=0,IF(B252="","",0),SUM(INDEX(Hourly!$M$2:$M$10001,AF252):INDEX(Hourly!$M$2:$M$10001,AG252)))</f>
        <v/>
      </c>
      <c r="O252" s="27">
        <f>IF(N(C252)=0,IF(B252="","",0),SUM(INDEX(Hourly!$N$2:$N$10001,AF252):INDEX(Hourly!$N$2:$N$10001,AG252)))</f>
        <v/>
      </c>
      <c r="P252" s="27">
        <f>IF(N(C252)=0,IF(B252="","",0),SUM(INDEX(Hourly!$P$2:$P$10001,AF252):INDEX(Hourly!$P$2:$P$10001,AG252)))</f>
        <v/>
      </c>
      <c r="Q252">
        <f>IF(L252=1,IF(M252&gt;event_min,1,0),0)</f>
        <v/>
      </c>
      <c r="R252">
        <f>IF(Q252=1,N(R251)+1,0)</f>
        <v/>
      </c>
      <c r="S252" s="27">
        <f>IF(Q252=1,N(S251)+M252,0)</f>
        <v/>
      </c>
      <c r="T252">
        <f>IF(R252=1,1,0)</f>
        <v/>
      </c>
      <c r="U252">
        <f>IF(AND(L252=1,ISNUMBER(F252)),IF(F252&gt;=hot_thr,1,0),0)</f>
        <v/>
      </c>
      <c r="V252">
        <f>IF(AND(L252=1,ISNUMBER(E252)),IF(E252&gt;=night_thr,1,0),0)</f>
        <v/>
      </c>
      <c r="X252" s="27">
        <f>IF(B252="","",IF(A252-1&gt;=1,INDEX($D$2:$D$421,A252-1),IF(cyclic="Yes",INDEX($D$2:$D$421,A252-1+n_days),"")))</f>
        <v/>
      </c>
      <c r="Y252" s="27">
        <f>IF(B252="","",IF(A252-2&gt;=1,INDEX($D$2:$D$421,A252-2),IF(cyclic="Yes",INDEX($D$2:$D$421,A252-2+n_days),"")))</f>
        <v/>
      </c>
      <c r="Z252" s="27">
        <f>IF(B252="","",IF(A252-3&gt;=1,INDEX($D$2:$D$421,A252-3),IF(cyclic="Yes",INDEX($D$2:$D$421,A252-3+n_days),"")))</f>
        <v/>
      </c>
      <c r="AA252" s="27">
        <f>IF(B252="","",IF(A252-4&gt;=1,INDEX($D$2:$D$421,A252-4),IF(cyclic="Yes",INDEX($D$2:$D$421,A252-4+n_days),"")))</f>
        <v/>
      </c>
      <c r="AB252" s="27">
        <f>IF(B252="","",IF(A252-5&gt;=1,INDEX($D$2:$D$421,A252-5),IF(cyclic="Yes",INDEX($D$2:$D$421,A252-5+n_days),"")))</f>
        <v/>
      </c>
      <c r="AC252" s="27">
        <f>IF(B252="","",IF(A252-6&gt;=1,INDEX($D$2:$D$421,A252-6),IF(cyclic="Yes",INDEX($D$2:$D$421,A252-6+n_days),"")))</f>
        <v/>
      </c>
      <c r="AD252" s="27">
        <f>IF(B252="","",IF(A252-7&gt;=1,INDEX($D$2:$D$421,A252-7),IF(cyclic="Yes",INDEX($D$2:$D$421,A252-7+n_days),"")))</f>
        <v/>
      </c>
      <c r="AF252">
        <f>IF(B252="","",IFERROR(MATCH(B252-0.5,INDEX(Hourly!$G$2:$G$10001,1):INDEX(Hourly!$G$2:$G$10001,n_rows),1),0)+1)</f>
        <v/>
      </c>
      <c r="AG252">
        <f>IF(B252="","",IFERROR(MATCH(B252,INDEX(Hourly!$G$2:$G$10001,1):INDEX(Hourly!$G$2:$G$10001,n_rows),1),0))</f>
        <v/>
      </c>
    </row>
    <row r="253">
      <c r="A253" t="n">
        <v>252</v>
      </c>
      <c r="B253" s="26">
        <f>IF(A253&lt;=n_days,first_day+A253-1,"")</f>
        <v/>
      </c>
      <c r="C253">
        <f>IF(B253="","",MAX(0,AG253-AF253+1))</f>
        <v/>
      </c>
      <c r="D253" s="27">
        <f>IF(B253="","",IF(C253&gt;=18,AVERAGE(INDEX(Hourly!$E$2:$E$10001,AF253):INDEX(Hourly!$E$2:$E$10001,AG253)),""))</f>
        <v/>
      </c>
      <c r="E253" s="27">
        <f>IF(OR(B253="",N(C253)=0),"",MIN(INDEX(Hourly!$E$2:$E$10001,AF253):INDEX(Hourly!$E$2:$E$10001,AG253)))</f>
        <v/>
      </c>
      <c r="F253" s="27">
        <f>IF(OR(B253="",N(C253)=0),"",MAX(INDEX(Hourly!$E$2:$E$10001,AF253):INDEX(Hourly!$E$2:$E$10001,AG253)))</f>
        <v/>
      </c>
      <c r="G253" s="27">
        <f>IF(E253="","",F253-E253)</f>
        <v/>
      </c>
      <c r="H253" s="27">
        <f>IF(B253="","",IF(COUNT(X253:AD253)=7,SUMPRODUCT(X253:AD253,rm_weights)/SUM(rm_weights),""))</f>
        <v/>
      </c>
      <c r="I253" s="27">
        <f>IF(B253="","",IF(trm_method="7-day approximation",H253,IF(AND(ISNUMBER(I252),ISNUMBER(D252)),(1-alpha)*D252+alpha*I252,H253)))</f>
        <v/>
      </c>
      <c r="J253" s="27">
        <f>IF(ISNUMBER(I253),0.33*IF(clamp_trm="Yes",MIN(MAX(I253,10),30),I253)+18.8,"")</f>
        <v/>
      </c>
      <c r="K253" s="27">
        <f>IF(J253="","",J253+cat_offset)</f>
        <v/>
      </c>
      <c r="L253">
        <f>IF(B253="","",IF(AND(MONTH(B253)*100+DAY(B253)&gt;=season_lo,MONTH(B253)*100+DAY(B253)&lt;=season_hi),1,0))</f>
        <v/>
      </c>
      <c r="M253" s="27">
        <f>IF(N(C253)=0,IF(B253="","",0),SUM(INDEX(Hourly!$L$2:$L$10001,AF253):INDEX(Hourly!$L$2:$L$10001,AG253)))</f>
        <v/>
      </c>
      <c r="N253" s="27">
        <f>IF(N(C253)=0,IF(B253="","",0),SUM(INDEX(Hourly!$M$2:$M$10001,AF253):INDEX(Hourly!$M$2:$M$10001,AG253)))</f>
        <v/>
      </c>
      <c r="O253" s="27">
        <f>IF(N(C253)=0,IF(B253="","",0),SUM(INDEX(Hourly!$N$2:$N$10001,AF253):INDEX(Hourly!$N$2:$N$10001,AG253)))</f>
        <v/>
      </c>
      <c r="P253" s="27">
        <f>IF(N(C253)=0,IF(B253="","",0),SUM(INDEX(Hourly!$P$2:$P$10001,AF253):INDEX(Hourly!$P$2:$P$10001,AG253)))</f>
        <v/>
      </c>
      <c r="Q253">
        <f>IF(L253=1,IF(M253&gt;event_min,1,0),0)</f>
        <v/>
      </c>
      <c r="R253">
        <f>IF(Q253=1,N(R252)+1,0)</f>
        <v/>
      </c>
      <c r="S253" s="27">
        <f>IF(Q253=1,N(S252)+M253,0)</f>
        <v/>
      </c>
      <c r="T253">
        <f>IF(R253=1,1,0)</f>
        <v/>
      </c>
      <c r="U253">
        <f>IF(AND(L253=1,ISNUMBER(F253)),IF(F253&gt;=hot_thr,1,0),0)</f>
        <v/>
      </c>
      <c r="V253">
        <f>IF(AND(L253=1,ISNUMBER(E253)),IF(E253&gt;=night_thr,1,0),0)</f>
        <v/>
      </c>
      <c r="X253" s="27">
        <f>IF(B253="","",IF(A253-1&gt;=1,INDEX($D$2:$D$421,A253-1),IF(cyclic="Yes",INDEX($D$2:$D$421,A253-1+n_days),"")))</f>
        <v/>
      </c>
      <c r="Y253" s="27">
        <f>IF(B253="","",IF(A253-2&gt;=1,INDEX($D$2:$D$421,A253-2),IF(cyclic="Yes",INDEX($D$2:$D$421,A253-2+n_days),"")))</f>
        <v/>
      </c>
      <c r="Z253" s="27">
        <f>IF(B253="","",IF(A253-3&gt;=1,INDEX($D$2:$D$421,A253-3),IF(cyclic="Yes",INDEX($D$2:$D$421,A253-3+n_days),"")))</f>
        <v/>
      </c>
      <c r="AA253" s="27">
        <f>IF(B253="","",IF(A253-4&gt;=1,INDEX($D$2:$D$421,A253-4),IF(cyclic="Yes",INDEX($D$2:$D$421,A253-4+n_days),"")))</f>
        <v/>
      </c>
      <c r="AB253" s="27">
        <f>IF(B253="","",IF(A253-5&gt;=1,INDEX($D$2:$D$421,A253-5),IF(cyclic="Yes",INDEX($D$2:$D$421,A253-5+n_days),"")))</f>
        <v/>
      </c>
      <c r="AC253" s="27">
        <f>IF(B253="","",IF(A253-6&gt;=1,INDEX($D$2:$D$421,A253-6),IF(cyclic="Yes",INDEX($D$2:$D$421,A253-6+n_days),"")))</f>
        <v/>
      </c>
      <c r="AD253" s="27">
        <f>IF(B253="","",IF(A253-7&gt;=1,INDEX($D$2:$D$421,A253-7),IF(cyclic="Yes",INDEX($D$2:$D$421,A253-7+n_days),"")))</f>
        <v/>
      </c>
      <c r="AF253">
        <f>IF(B253="","",IFERROR(MATCH(B253-0.5,INDEX(Hourly!$G$2:$G$10001,1):INDEX(Hourly!$G$2:$G$10001,n_rows),1),0)+1)</f>
        <v/>
      </c>
      <c r="AG253">
        <f>IF(B253="","",IFERROR(MATCH(B253,INDEX(Hourly!$G$2:$G$10001,1):INDEX(Hourly!$G$2:$G$10001,n_rows),1),0))</f>
        <v/>
      </c>
    </row>
    <row r="254">
      <c r="A254" t="n">
        <v>253</v>
      </c>
      <c r="B254" s="26">
        <f>IF(A254&lt;=n_days,first_day+A254-1,"")</f>
        <v/>
      </c>
      <c r="C254">
        <f>IF(B254="","",MAX(0,AG254-AF254+1))</f>
        <v/>
      </c>
      <c r="D254" s="27">
        <f>IF(B254="","",IF(C254&gt;=18,AVERAGE(INDEX(Hourly!$E$2:$E$10001,AF254):INDEX(Hourly!$E$2:$E$10001,AG254)),""))</f>
        <v/>
      </c>
      <c r="E254" s="27">
        <f>IF(OR(B254="",N(C254)=0),"",MIN(INDEX(Hourly!$E$2:$E$10001,AF254):INDEX(Hourly!$E$2:$E$10001,AG254)))</f>
        <v/>
      </c>
      <c r="F254" s="27">
        <f>IF(OR(B254="",N(C254)=0),"",MAX(INDEX(Hourly!$E$2:$E$10001,AF254):INDEX(Hourly!$E$2:$E$10001,AG254)))</f>
        <v/>
      </c>
      <c r="G254" s="27">
        <f>IF(E254="","",F254-E254)</f>
        <v/>
      </c>
      <c r="H254" s="27">
        <f>IF(B254="","",IF(COUNT(X254:AD254)=7,SUMPRODUCT(X254:AD254,rm_weights)/SUM(rm_weights),""))</f>
        <v/>
      </c>
      <c r="I254" s="27">
        <f>IF(B254="","",IF(trm_method="7-day approximation",H254,IF(AND(ISNUMBER(I253),ISNUMBER(D253)),(1-alpha)*D253+alpha*I253,H254)))</f>
        <v/>
      </c>
      <c r="J254" s="27">
        <f>IF(ISNUMBER(I254),0.33*IF(clamp_trm="Yes",MIN(MAX(I254,10),30),I254)+18.8,"")</f>
        <v/>
      </c>
      <c r="K254" s="27">
        <f>IF(J254="","",J254+cat_offset)</f>
        <v/>
      </c>
      <c r="L254">
        <f>IF(B254="","",IF(AND(MONTH(B254)*100+DAY(B254)&gt;=season_lo,MONTH(B254)*100+DAY(B254)&lt;=season_hi),1,0))</f>
        <v/>
      </c>
      <c r="M254" s="27">
        <f>IF(N(C254)=0,IF(B254="","",0),SUM(INDEX(Hourly!$L$2:$L$10001,AF254):INDEX(Hourly!$L$2:$L$10001,AG254)))</f>
        <v/>
      </c>
      <c r="N254" s="27">
        <f>IF(N(C254)=0,IF(B254="","",0),SUM(INDEX(Hourly!$M$2:$M$10001,AF254):INDEX(Hourly!$M$2:$M$10001,AG254)))</f>
        <v/>
      </c>
      <c r="O254" s="27">
        <f>IF(N(C254)=0,IF(B254="","",0),SUM(INDEX(Hourly!$N$2:$N$10001,AF254):INDEX(Hourly!$N$2:$N$10001,AG254)))</f>
        <v/>
      </c>
      <c r="P254" s="27">
        <f>IF(N(C254)=0,IF(B254="","",0),SUM(INDEX(Hourly!$P$2:$P$10001,AF254):INDEX(Hourly!$P$2:$P$10001,AG254)))</f>
        <v/>
      </c>
      <c r="Q254">
        <f>IF(L254=1,IF(M254&gt;event_min,1,0),0)</f>
        <v/>
      </c>
      <c r="R254">
        <f>IF(Q254=1,N(R253)+1,0)</f>
        <v/>
      </c>
      <c r="S254" s="27">
        <f>IF(Q254=1,N(S253)+M254,0)</f>
        <v/>
      </c>
      <c r="T254">
        <f>IF(R254=1,1,0)</f>
        <v/>
      </c>
      <c r="U254">
        <f>IF(AND(L254=1,ISNUMBER(F254)),IF(F254&gt;=hot_thr,1,0),0)</f>
        <v/>
      </c>
      <c r="V254">
        <f>IF(AND(L254=1,ISNUMBER(E254)),IF(E254&gt;=night_thr,1,0),0)</f>
        <v/>
      </c>
      <c r="X254" s="27">
        <f>IF(B254="","",IF(A254-1&gt;=1,INDEX($D$2:$D$421,A254-1),IF(cyclic="Yes",INDEX($D$2:$D$421,A254-1+n_days),"")))</f>
        <v/>
      </c>
      <c r="Y254" s="27">
        <f>IF(B254="","",IF(A254-2&gt;=1,INDEX($D$2:$D$421,A254-2),IF(cyclic="Yes",INDEX($D$2:$D$421,A254-2+n_days),"")))</f>
        <v/>
      </c>
      <c r="Z254" s="27">
        <f>IF(B254="","",IF(A254-3&gt;=1,INDEX($D$2:$D$421,A254-3),IF(cyclic="Yes",INDEX($D$2:$D$421,A254-3+n_days),"")))</f>
        <v/>
      </c>
      <c r="AA254" s="27">
        <f>IF(B254="","",IF(A254-4&gt;=1,INDEX($D$2:$D$421,A254-4),IF(cyclic="Yes",INDEX($D$2:$D$421,A254-4+n_days),"")))</f>
        <v/>
      </c>
      <c r="AB254" s="27">
        <f>IF(B254="","",IF(A254-5&gt;=1,INDEX($D$2:$D$421,A254-5),IF(cyclic="Yes",INDEX($D$2:$D$421,A254-5+n_days),"")))</f>
        <v/>
      </c>
      <c r="AC254" s="27">
        <f>IF(B254="","",IF(A254-6&gt;=1,INDEX($D$2:$D$421,A254-6),IF(cyclic="Yes",INDEX($D$2:$D$421,A254-6+n_days),"")))</f>
        <v/>
      </c>
      <c r="AD254" s="27">
        <f>IF(B254="","",IF(A254-7&gt;=1,INDEX($D$2:$D$421,A254-7),IF(cyclic="Yes",INDEX($D$2:$D$421,A254-7+n_days),"")))</f>
        <v/>
      </c>
      <c r="AF254">
        <f>IF(B254="","",IFERROR(MATCH(B254-0.5,INDEX(Hourly!$G$2:$G$10001,1):INDEX(Hourly!$G$2:$G$10001,n_rows),1),0)+1)</f>
        <v/>
      </c>
      <c r="AG254">
        <f>IF(B254="","",IFERROR(MATCH(B254,INDEX(Hourly!$G$2:$G$10001,1):INDEX(Hourly!$G$2:$G$10001,n_rows),1),0))</f>
        <v/>
      </c>
    </row>
    <row r="255">
      <c r="A255" t="n">
        <v>254</v>
      </c>
      <c r="B255" s="26">
        <f>IF(A255&lt;=n_days,first_day+A255-1,"")</f>
        <v/>
      </c>
      <c r="C255">
        <f>IF(B255="","",MAX(0,AG255-AF255+1))</f>
        <v/>
      </c>
      <c r="D255" s="27">
        <f>IF(B255="","",IF(C255&gt;=18,AVERAGE(INDEX(Hourly!$E$2:$E$10001,AF255):INDEX(Hourly!$E$2:$E$10001,AG255)),""))</f>
        <v/>
      </c>
      <c r="E255" s="27">
        <f>IF(OR(B255="",N(C255)=0),"",MIN(INDEX(Hourly!$E$2:$E$10001,AF255):INDEX(Hourly!$E$2:$E$10001,AG255)))</f>
        <v/>
      </c>
      <c r="F255" s="27">
        <f>IF(OR(B255="",N(C255)=0),"",MAX(INDEX(Hourly!$E$2:$E$10001,AF255):INDEX(Hourly!$E$2:$E$10001,AG255)))</f>
        <v/>
      </c>
      <c r="G255" s="27">
        <f>IF(E255="","",F255-E255)</f>
        <v/>
      </c>
      <c r="H255" s="27">
        <f>IF(B255="","",IF(COUNT(X255:AD255)=7,SUMPRODUCT(X255:AD255,rm_weights)/SUM(rm_weights),""))</f>
        <v/>
      </c>
      <c r="I255" s="27">
        <f>IF(B255="","",IF(trm_method="7-day approximation",H255,IF(AND(ISNUMBER(I254),ISNUMBER(D254)),(1-alpha)*D254+alpha*I254,H255)))</f>
        <v/>
      </c>
      <c r="J255" s="27">
        <f>IF(ISNUMBER(I255),0.33*IF(clamp_trm="Yes",MIN(MAX(I255,10),30),I255)+18.8,"")</f>
        <v/>
      </c>
      <c r="K255" s="27">
        <f>IF(J255="","",J255+cat_offset)</f>
        <v/>
      </c>
      <c r="L255">
        <f>IF(B255="","",IF(AND(MONTH(B255)*100+DAY(B255)&gt;=season_lo,MONTH(B255)*100+DAY(B255)&lt;=season_hi),1,0))</f>
        <v/>
      </c>
      <c r="M255" s="27">
        <f>IF(N(C255)=0,IF(B255="","",0),SUM(INDEX(Hourly!$L$2:$L$10001,AF255):INDEX(Hourly!$L$2:$L$10001,AG255)))</f>
        <v/>
      </c>
      <c r="N255" s="27">
        <f>IF(N(C255)=0,IF(B255="","",0),SUM(INDEX(Hourly!$M$2:$M$10001,AF255):INDEX(Hourly!$M$2:$M$10001,AG255)))</f>
        <v/>
      </c>
      <c r="O255" s="27">
        <f>IF(N(C255)=0,IF(B255="","",0),SUM(INDEX(Hourly!$N$2:$N$10001,AF255):INDEX(Hourly!$N$2:$N$10001,AG255)))</f>
        <v/>
      </c>
      <c r="P255" s="27">
        <f>IF(N(C255)=0,IF(B255="","",0),SUM(INDEX(Hourly!$P$2:$P$10001,AF255):INDEX(Hourly!$P$2:$P$10001,AG255)))</f>
        <v/>
      </c>
      <c r="Q255">
        <f>IF(L255=1,IF(M255&gt;event_min,1,0),0)</f>
        <v/>
      </c>
      <c r="R255">
        <f>IF(Q255=1,N(R254)+1,0)</f>
        <v/>
      </c>
      <c r="S255" s="27">
        <f>IF(Q255=1,N(S254)+M255,0)</f>
        <v/>
      </c>
      <c r="T255">
        <f>IF(R255=1,1,0)</f>
        <v/>
      </c>
      <c r="U255">
        <f>IF(AND(L255=1,ISNUMBER(F255)),IF(F255&gt;=hot_thr,1,0),0)</f>
        <v/>
      </c>
      <c r="V255">
        <f>IF(AND(L255=1,ISNUMBER(E255)),IF(E255&gt;=night_thr,1,0),0)</f>
        <v/>
      </c>
      <c r="X255" s="27">
        <f>IF(B255="","",IF(A255-1&gt;=1,INDEX($D$2:$D$421,A255-1),IF(cyclic="Yes",INDEX($D$2:$D$421,A255-1+n_days),"")))</f>
        <v/>
      </c>
      <c r="Y255" s="27">
        <f>IF(B255="","",IF(A255-2&gt;=1,INDEX($D$2:$D$421,A255-2),IF(cyclic="Yes",INDEX($D$2:$D$421,A255-2+n_days),"")))</f>
        <v/>
      </c>
      <c r="Z255" s="27">
        <f>IF(B255="","",IF(A255-3&gt;=1,INDEX($D$2:$D$421,A255-3),IF(cyclic="Yes",INDEX($D$2:$D$421,A255-3+n_days),"")))</f>
        <v/>
      </c>
      <c r="AA255" s="27">
        <f>IF(B255="","",IF(A255-4&gt;=1,INDEX($D$2:$D$421,A255-4),IF(cyclic="Yes",INDEX($D$2:$D$421,A255-4+n_days),"")))</f>
        <v/>
      </c>
      <c r="AB255" s="27">
        <f>IF(B255="","",IF(A255-5&gt;=1,INDEX($D$2:$D$421,A255-5),IF(cyclic="Yes",INDEX($D$2:$D$421,A255-5+n_days),"")))</f>
        <v/>
      </c>
      <c r="AC255" s="27">
        <f>IF(B255="","",IF(A255-6&gt;=1,INDEX($D$2:$D$421,A255-6),IF(cyclic="Yes",INDEX($D$2:$D$421,A255-6+n_days),"")))</f>
        <v/>
      </c>
      <c r="AD255" s="27">
        <f>IF(B255="","",IF(A255-7&gt;=1,INDEX($D$2:$D$421,A255-7),IF(cyclic="Yes",INDEX($D$2:$D$421,A255-7+n_days),"")))</f>
        <v/>
      </c>
      <c r="AF255">
        <f>IF(B255="","",IFERROR(MATCH(B255-0.5,INDEX(Hourly!$G$2:$G$10001,1):INDEX(Hourly!$G$2:$G$10001,n_rows),1),0)+1)</f>
        <v/>
      </c>
      <c r="AG255">
        <f>IF(B255="","",IFERROR(MATCH(B255,INDEX(Hourly!$G$2:$G$10001,1):INDEX(Hourly!$G$2:$G$10001,n_rows),1),0))</f>
        <v/>
      </c>
    </row>
    <row r="256">
      <c r="A256" t="n">
        <v>255</v>
      </c>
      <c r="B256" s="26">
        <f>IF(A256&lt;=n_days,first_day+A256-1,"")</f>
        <v/>
      </c>
      <c r="C256">
        <f>IF(B256="","",MAX(0,AG256-AF256+1))</f>
        <v/>
      </c>
      <c r="D256" s="27">
        <f>IF(B256="","",IF(C256&gt;=18,AVERAGE(INDEX(Hourly!$E$2:$E$10001,AF256):INDEX(Hourly!$E$2:$E$10001,AG256)),""))</f>
        <v/>
      </c>
      <c r="E256" s="27">
        <f>IF(OR(B256="",N(C256)=0),"",MIN(INDEX(Hourly!$E$2:$E$10001,AF256):INDEX(Hourly!$E$2:$E$10001,AG256)))</f>
        <v/>
      </c>
      <c r="F256" s="27">
        <f>IF(OR(B256="",N(C256)=0),"",MAX(INDEX(Hourly!$E$2:$E$10001,AF256):INDEX(Hourly!$E$2:$E$10001,AG256)))</f>
        <v/>
      </c>
      <c r="G256" s="27">
        <f>IF(E256="","",F256-E256)</f>
        <v/>
      </c>
      <c r="H256" s="27">
        <f>IF(B256="","",IF(COUNT(X256:AD256)=7,SUMPRODUCT(X256:AD256,rm_weights)/SUM(rm_weights),""))</f>
        <v/>
      </c>
      <c r="I256" s="27">
        <f>IF(B256="","",IF(trm_method="7-day approximation",H256,IF(AND(ISNUMBER(I255),ISNUMBER(D255)),(1-alpha)*D255+alpha*I255,H256)))</f>
        <v/>
      </c>
      <c r="J256" s="27">
        <f>IF(ISNUMBER(I256),0.33*IF(clamp_trm="Yes",MIN(MAX(I256,10),30),I256)+18.8,"")</f>
        <v/>
      </c>
      <c r="K256" s="27">
        <f>IF(J256="","",J256+cat_offset)</f>
        <v/>
      </c>
      <c r="L256">
        <f>IF(B256="","",IF(AND(MONTH(B256)*100+DAY(B256)&gt;=season_lo,MONTH(B256)*100+DAY(B256)&lt;=season_hi),1,0))</f>
        <v/>
      </c>
      <c r="M256" s="27">
        <f>IF(N(C256)=0,IF(B256="","",0),SUM(INDEX(Hourly!$L$2:$L$10001,AF256):INDEX(Hourly!$L$2:$L$10001,AG256)))</f>
        <v/>
      </c>
      <c r="N256" s="27">
        <f>IF(N(C256)=0,IF(B256="","",0),SUM(INDEX(Hourly!$M$2:$M$10001,AF256):INDEX(Hourly!$M$2:$M$10001,AG256)))</f>
        <v/>
      </c>
      <c r="O256" s="27">
        <f>IF(N(C256)=0,IF(B256="","",0),SUM(INDEX(Hourly!$N$2:$N$10001,AF256):INDEX(Hourly!$N$2:$N$10001,AG256)))</f>
        <v/>
      </c>
      <c r="P256" s="27">
        <f>IF(N(C256)=0,IF(B256="","",0),SUM(INDEX(Hourly!$P$2:$P$10001,AF256):INDEX(Hourly!$P$2:$P$10001,AG256)))</f>
        <v/>
      </c>
      <c r="Q256">
        <f>IF(L256=1,IF(M256&gt;event_min,1,0),0)</f>
        <v/>
      </c>
      <c r="R256">
        <f>IF(Q256=1,N(R255)+1,0)</f>
        <v/>
      </c>
      <c r="S256" s="27">
        <f>IF(Q256=1,N(S255)+M256,0)</f>
        <v/>
      </c>
      <c r="T256">
        <f>IF(R256=1,1,0)</f>
        <v/>
      </c>
      <c r="U256">
        <f>IF(AND(L256=1,ISNUMBER(F256)),IF(F256&gt;=hot_thr,1,0),0)</f>
        <v/>
      </c>
      <c r="V256">
        <f>IF(AND(L256=1,ISNUMBER(E256)),IF(E256&gt;=night_thr,1,0),0)</f>
        <v/>
      </c>
      <c r="X256" s="27">
        <f>IF(B256="","",IF(A256-1&gt;=1,INDEX($D$2:$D$421,A256-1),IF(cyclic="Yes",INDEX($D$2:$D$421,A256-1+n_days),"")))</f>
        <v/>
      </c>
      <c r="Y256" s="27">
        <f>IF(B256="","",IF(A256-2&gt;=1,INDEX($D$2:$D$421,A256-2),IF(cyclic="Yes",INDEX($D$2:$D$421,A256-2+n_days),"")))</f>
        <v/>
      </c>
      <c r="Z256" s="27">
        <f>IF(B256="","",IF(A256-3&gt;=1,INDEX($D$2:$D$421,A256-3),IF(cyclic="Yes",INDEX($D$2:$D$421,A256-3+n_days),"")))</f>
        <v/>
      </c>
      <c r="AA256" s="27">
        <f>IF(B256="","",IF(A256-4&gt;=1,INDEX($D$2:$D$421,A256-4),IF(cyclic="Yes",INDEX($D$2:$D$421,A256-4+n_days),"")))</f>
        <v/>
      </c>
      <c r="AB256" s="27">
        <f>IF(B256="","",IF(A256-5&gt;=1,INDEX($D$2:$D$421,A256-5),IF(cyclic="Yes",INDEX($D$2:$D$421,A256-5+n_days),"")))</f>
        <v/>
      </c>
      <c r="AC256" s="27">
        <f>IF(B256="","",IF(A256-6&gt;=1,INDEX($D$2:$D$421,A256-6),IF(cyclic="Yes",INDEX($D$2:$D$421,A256-6+n_days),"")))</f>
        <v/>
      </c>
      <c r="AD256" s="27">
        <f>IF(B256="","",IF(A256-7&gt;=1,INDEX($D$2:$D$421,A256-7),IF(cyclic="Yes",INDEX($D$2:$D$421,A256-7+n_days),"")))</f>
        <v/>
      </c>
      <c r="AF256">
        <f>IF(B256="","",IFERROR(MATCH(B256-0.5,INDEX(Hourly!$G$2:$G$10001,1):INDEX(Hourly!$G$2:$G$10001,n_rows),1),0)+1)</f>
        <v/>
      </c>
      <c r="AG256">
        <f>IF(B256="","",IFERROR(MATCH(B256,INDEX(Hourly!$G$2:$G$10001,1):INDEX(Hourly!$G$2:$G$10001,n_rows),1),0))</f>
        <v/>
      </c>
    </row>
    <row r="257">
      <c r="A257" t="n">
        <v>256</v>
      </c>
      <c r="B257" s="26">
        <f>IF(A257&lt;=n_days,first_day+A257-1,"")</f>
        <v/>
      </c>
      <c r="C257">
        <f>IF(B257="","",MAX(0,AG257-AF257+1))</f>
        <v/>
      </c>
      <c r="D257" s="27">
        <f>IF(B257="","",IF(C257&gt;=18,AVERAGE(INDEX(Hourly!$E$2:$E$10001,AF257):INDEX(Hourly!$E$2:$E$10001,AG257)),""))</f>
        <v/>
      </c>
      <c r="E257" s="27">
        <f>IF(OR(B257="",N(C257)=0),"",MIN(INDEX(Hourly!$E$2:$E$10001,AF257):INDEX(Hourly!$E$2:$E$10001,AG257)))</f>
        <v/>
      </c>
      <c r="F257" s="27">
        <f>IF(OR(B257="",N(C257)=0),"",MAX(INDEX(Hourly!$E$2:$E$10001,AF257):INDEX(Hourly!$E$2:$E$10001,AG257)))</f>
        <v/>
      </c>
      <c r="G257" s="27">
        <f>IF(E257="","",F257-E257)</f>
        <v/>
      </c>
      <c r="H257" s="27">
        <f>IF(B257="","",IF(COUNT(X257:AD257)=7,SUMPRODUCT(X257:AD257,rm_weights)/SUM(rm_weights),""))</f>
        <v/>
      </c>
      <c r="I257" s="27">
        <f>IF(B257="","",IF(trm_method="7-day approximation",H257,IF(AND(ISNUMBER(I256),ISNUMBER(D256)),(1-alpha)*D256+alpha*I256,H257)))</f>
        <v/>
      </c>
      <c r="J257" s="27">
        <f>IF(ISNUMBER(I257),0.33*IF(clamp_trm="Yes",MIN(MAX(I257,10),30),I257)+18.8,"")</f>
        <v/>
      </c>
      <c r="K257" s="27">
        <f>IF(J257="","",J257+cat_offset)</f>
        <v/>
      </c>
      <c r="L257">
        <f>IF(B257="","",IF(AND(MONTH(B257)*100+DAY(B257)&gt;=season_lo,MONTH(B257)*100+DAY(B257)&lt;=season_hi),1,0))</f>
        <v/>
      </c>
      <c r="M257" s="27">
        <f>IF(N(C257)=0,IF(B257="","",0),SUM(INDEX(Hourly!$L$2:$L$10001,AF257):INDEX(Hourly!$L$2:$L$10001,AG257)))</f>
        <v/>
      </c>
      <c r="N257" s="27">
        <f>IF(N(C257)=0,IF(B257="","",0),SUM(INDEX(Hourly!$M$2:$M$10001,AF257):INDEX(Hourly!$M$2:$M$10001,AG257)))</f>
        <v/>
      </c>
      <c r="O257" s="27">
        <f>IF(N(C257)=0,IF(B257="","",0),SUM(INDEX(Hourly!$N$2:$N$10001,AF257):INDEX(Hourly!$N$2:$N$10001,AG257)))</f>
        <v/>
      </c>
      <c r="P257" s="27">
        <f>IF(N(C257)=0,IF(B257="","",0),SUM(INDEX(Hourly!$P$2:$P$10001,AF257):INDEX(Hourly!$P$2:$P$10001,AG257)))</f>
        <v/>
      </c>
      <c r="Q257">
        <f>IF(L257=1,IF(M257&gt;event_min,1,0),0)</f>
        <v/>
      </c>
      <c r="R257">
        <f>IF(Q257=1,N(R256)+1,0)</f>
        <v/>
      </c>
      <c r="S257" s="27">
        <f>IF(Q257=1,N(S256)+M257,0)</f>
        <v/>
      </c>
      <c r="T257">
        <f>IF(R257=1,1,0)</f>
        <v/>
      </c>
      <c r="U257">
        <f>IF(AND(L257=1,ISNUMBER(F257)),IF(F257&gt;=hot_thr,1,0),0)</f>
        <v/>
      </c>
      <c r="V257">
        <f>IF(AND(L257=1,ISNUMBER(E257)),IF(E257&gt;=night_thr,1,0),0)</f>
        <v/>
      </c>
      <c r="X257" s="27">
        <f>IF(B257="","",IF(A257-1&gt;=1,INDEX($D$2:$D$421,A257-1),IF(cyclic="Yes",INDEX($D$2:$D$421,A257-1+n_days),"")))</f>
        <v/>
      </c>
      <c r="Y257" s="27">
        <f>IF(B257="","",IF(A257-2&gt;=1,INDEX($D$2:$D$421,A257-2),IF(cyclic="Yes",INDEX($D$2:$D$421,A257-2+n_days),"")))</f>
        <v/>
      </c>
      <c r="Z257" s="27">
        <f>IF(B257="","",IF(A257-3&gt;=1,INDEX($D$2:$D$421,A257-3),IF(cyclic="Yes",INDEX($D$2:$D$421,A257-3+n_days),"")))</f>
        <v/>
      </c>
      <c r="AA257" s="27">
        <f>IF(B257="","",IF(A257-4&gt;=1,INDEX($D$2:$D$421,A257-4),IF(cyclic="Yes",INDEX($D$2:$D$421,A257-4+n_days),"")))</f>
        <v/>
      </c>
      <c r="AB257" s="27">
        <f>IF(B257="","",IF(A257-5&gt;=1,INDEX($D$2:$D$421,A257-5),IF(cyclic="Yes",INDEX($D$2:$D$421,A257-5+n_days),"")))</f>
        <v/>
      </c>
      <c r="AC257" s="27">
        <f>IF(B257="","",IF(A257-6&gt;=1,INDEX($D$2:$D$421,A257-6),IF(cyclic="Yes",INDEX($D$2:$D$421,A257-6+n_days),"")))</f>
        <v/>
      </c>
      <c r="AD257" s="27">
        <f>IF(B257="","",IF(A257-7&gt;=1,INDEX($D$2:$D$421,A257-7),IF(cyclic="Yes",INDEX($D$2:$D$421,A257-7+n_days),"")))</f>
        <v/>
      </c>
      <c r="AF257">
        <f>IF(B257="","",IFERROR(MATCH(B257-0.5,INDEX(Hourly!$G$2:$G$10001,1):INDEX(Hourly!$G$2:$G$10001,n_rows),1),0)+1)</f>
        <v/>
      </c>
      <c r="AG257">
        <f>IF(B257="","",IFERROR(MATCH(B257,INDEX(Hourly!$G$2:$G$10001,1):INDEX(Hourly!$G$2:$G$10001,n_rows),1),0))</f>
        <v/>
      </c>
    </row>
    <row r="258">
      <c r="A258" t="n">
        <v>257</v>
      </c>
      <c r="B258" s="26">
        <f>IF(A258&lt;=n_days,first_day+A258-1,"")</f>
        <v/>
      </c>
      <c r="C258">
        <f>IF(B258="","",MAX(0,AG258-AF258+1))</f>
        <v/>
      </c>
      <c r="D258" s="27">
        <f>IF(B258="","",IF(C258&gt;=18,AVERAGE(INDEX(Hourly!$E$2:$E$10001,AF258):INDEX(Hourly!$E$2:$E$10001,AG258)),""))</f>
        <v/>
      </c>
      <c r="E258" s="27">
        <f>IF(OR(B258="",N(C258)=0),"",MIN(INDEX(Hourly!$E$2:$E$10001,AF258):INDEX(Hourly!$E$2:$E$10001,AG258)))</f>
        <v/>
      </c>
      <c r="F258" s="27">
        <f>IF(OR(B258="",N(C258)=0),"",MAX(INDEX(Hourly!$E$2:$E$10001,AF258):INDEX(Hourly!$E$2:$E$10001,AG258)))</f>
        <v/>
      </c>
      <c r="G258" s="27">
        <f>IF(E258="","",F258-E258)</f>
        <v/>
      </c>
      <c r="H258" s="27">
        <f>IF(B258="","",IF(COUNT(X258:AD258)=7,SUMPRODUCT(X258:AD258,rm_weights)/SUM(rm_weights),""))</f>
        <v/>
      </c>
      <c r="I258" s="27">
        <f>IF(B258="","",IF(trm_method="7-day approximation",H258,IF(AND(ISNUMBER(I257),ISNUMBER(D257)),(1-alpha)*D257+alpha*I257,H258)))</f>
        <v/>
      </c>
      <c r="J258" s="27">
        <f>IF(ISNUMBER(I258),0.33*IF(clamp_trm="Yes",MIN(MAX(I258,10),30),I258)+18.8,"")</f>
        <v/>
      </c>
      <c r="K258" s="27">
        <f>IF(J258="","",J258+cat_offset)</f>
        <v/>
      </c>
      <c r="L258">
        <f>IF(B258="","",IF(AND(MONTH(B258)*100+DAY(B258)&gt;=season_lo,MONTH(B258)*100+DAY(B258)&lt;=season_hi),1,0))</f>
        <v/>
      </c>
      <c r="M258" s="27">
        <f>IF(N(C258)=0,IF(B258="","",0),SUM(INDEX(Hourly!$L$2:$L$10001,AF258):INDEX(Hourly!$L$2:$L$10001,AG258)))</f>
        <v/>
      </c>
      <c r="N258" s="27">
        <f>IF(N(C258)=0,IF(B258="","",0),SUM(INDEX(Hourly!$M$2:$M$10001,AF258):INDEX(Hourly!$M$2:$M$10001,AG258)))</f>
        <v/>
      </c>
      <c r="O258" s="27">
        <f>IF(N(C258)=0,IF(B258="","",0),SUM(INDEX(Hourly!$N$2:$N$10001,AF258):INDEX(Hourly!$N$2:$N$10001,AG258)))</f>
        <v/>
      </c>
      <c r="P258" s="27">
        <f>IF(N(C258)=0,IF(B258="","",0),SUM(INDEX(Hourly!$P$2:$P$10001,AF258):INDEX(Hourly!$P$2:$P$10001,AG258)))</f>
        <v/>
      </c>
      <c r="Q258">
        <f>IF(L258=1,IF(M258&gt;event_min,1,0),0)</f>
        <v/>
      </c>
      <c r="R258">
        <f>IF(Q258=1,N(R257)+1,0)</f>
        <v/>
      </c>
      <c r="S258" s="27">
        <f>IF(Q258=1,N(S257)+M258,0)</f>
        <v/>
      </c>
      <c r="T258">
        <f>IF(R258=1,1,0)</f>
        <v/>
      </c>
      <c r="U258">
        <f>IF(AND(L258=1,ISNUMBER(F258)),IF(F258&gt;=hot_thr,1,0),0)</f>
        <v/>
      </c>
      <c r="V258">
        <f>IF(AND(L258=1,ISNUMBER(E258)),IF(E258&gt;=night_thr,1,0),0)</f>
        <v/>
      </c>
      <c r="X258" s="27">
        <f>IF(B258="","",IF(A258-1&gt;=1,INDEX($D$2:$D$421,A258-1),IF(cyclic="Yes",INDEX($D$2:$D$421,A258-1+n_days),"")))</f>
        <v/>
      </c>
      <c r="Y258" s="27">
        <f>IF(B258="","",IF(A258-2&gt;=1,INDEX($D$2:$D$421,A258-2),IF(cyclic="Yes",INDEX($D$2:$D$421,A258-2+n_days),"")))</f>
        <v/>
      </c>
      <c r="Z258" s="27">
        <f>IF(B258="","",IF(A258-3&gt;=1,INDEX($D$2:$D$421,A258-3),IF(cyclic="Yes",INDEX($D$2:$D$421,A258-3+n_days),"")))</f>
        <v/>
      </c>
      <c r="AA258" s="27">
        <f>IF(B258="","",IF(A258-4&gt;=1,INDEX($D$2:$D$421,A258-4),IF(cyclic="Yes",INDEX($D$2:$D$421,A258-4+n_days),"")))</f>
        <v/>
      </c>
      <c r="AB258" s="27">
        <f>IF(B258="","",IF(A258-5&gt;=1,INDEX($D$2:$D$421,A258-5),IF(cyclic="Yes",INDEX($D$2:$D$421,A258-5+n_days),"")))</f>
        <v/>
      </c>
      <c r="AC258" s="27">
        <f>IF(B258="","",IF(A258-6&gt;=1,INDEX($D$2:$D$421,A258-6),IF(cyclic="Yes",INDEX($D$2:$D$421,A258-6+n_days),"")))</f>
        <v/>
      </c>
      <c r="AD258" s="27">
        <f>IF(B258="","",IF(A258-7&gt;=1,INDEX($D$2:$D$421,A258-7),IF(cyclic="Yes",INDEX($D$2:$D$421,A258-7+n_days),"")))</f>
        <v/>
      </c>
      <c r="AF258">
        <f>IF(B258="","",IFERROR(MATCH(B258-0.5,INDEX(Hourly!$G$2:$G$10001,1):INDEX(Hourly!$G$2:$G$10001,n_rows),1),0)+1)</f>
        <v/>
      </c>
      <c r="AG258">
        <f>IF(B258="","",IFERROR(MATCH(B258,INDEX(Hourly!$G$2:$G$10001,1):INDEX(Hourly!$G$2:$G$10001,n_rows),1),0))</f>
        <v/>
      </c>
    </row>
    <row r="259">
      <c r="A259" t="n">
        <v>258</v>
      </c>
      <c r="B259" s="26">
        <f>IF(A259&lt;=n_days,first_day+A259-1,"")</f>
        <v/>
      </c>
      <c r="C259">
        <f>IF(B259="","",MAX(0,AG259-AF259+1))</f>
        <v/>
      </c>
      <c r="D259" s="27">
        <f>IF(B259="","",IF(C259&gt;=18,AVERAGE(INDEX(Hourly!$E$2:$E$10001,AF259):INDEX(Hourly!$E$2:$E$10001,AG259)),""))</f>
        <v/>
      </c>
      <c r="E259" s="27">
        <f>IF(OR(B259="",N(C259)=0),"",MIN(INDEX(Hourly!$E$2:$E$10001,AF259):INDEX(Hourly!$E$2:$E$10001,AG259)))</f>
        <v/>
      </c>
      <c r="F259" s="27">
        <f>IF(OR(B259="",N(C259)=0),"",MAX(INDEX(Hourly!$E$2:$E$10001,AF259):INDEX(Hourly!$E$2:$E$10001,AG259)))</f>
        <v/>
      </c>
      <c r="G259" s="27">
        <f>IF(E259="","",F259-E259)</f>
        <v/>
      </c>
      <c r="H259" s="27">
        <f>IF(B259="","",IF(COUNT(X259:AD259)=7,SUMPRODUCT(X259:AD259,rm_weights)/SUM(rm_weights),""))</f>
        <v/>
      </c>
      <c r="I259" s="27">
        <f>IF(B259="","",IF(trm_method="7-day approximation",H259,IF(AND(ISNUMBER(I258),ISNUMBER(D258)),(1-alpha)*D258+alpha*I258,H259)))</f>
        <v/>
      </c>
      <c r="J259" s="27">
        <f>IF(ISNUMBER(I259),0.33*IF(clamp_trm="Yes",MIN(MAX(I259,10),30),I259)+18.8,"")</f>
        <v/>
      </c>
      <c r="K259" s="27">
        <f>IF(J259="","",J259+cat_offset)</f>
        <v/>
      </c>
      <c r="L259">
        <f>IF(B259="","",IF(AND(MONTH(B259)*100+DAY(B259)&gt;=season_lo,MONTH(B259)*100+DAY(B259)&lt;=season_hi),1,0))</f>
        <v/>
      </c>
      <c r="M259" s="27">
        <f>IF(N(C259)=0,IF(B259="","",0),SUM(INDEX(Hourly!$L$2:$L$10001,AF259):INDEX(Hourly!$L$2:$L$10001,AG259)))</f>
        <v/>
      </c>
      <c r="N259" s="27">
        <f>IF(N(C259)=0,IF(B259="","",0),SUM(INDEX(Hourly!$M$2:$M$10001,AF259):INDEX(Hourly!$M$2:$M$10001,AG259)))</f>
        <v/>
      </c>
      <c r="O259" s="27">
        <f>IF(N(C259)=0,IF(B259="","",0),SUM(INDEX(Hourly!$N$2:$N$10001,AF259):INDEX(Hourly!$N$2:$N$10001,AG259)))</f>
        <v/>
      </c>
      <c r="P259" s="27">
        <f>IF(N(C259)=0,IF(B259="","",0),SUM(INDEX(Hourly!$P$2:$P$10001,AF259):INDEX(Hourly!$P$2:$P$10001,AG259)))</f>
        <v/>
      </c>
      <c r="Q259">
        <f>IF(L259=1,IF(M259&gt;event_min,1,0),0)</f>
        <v/>
      </c>
      <c r="R259">
        <f>IF(Q259=1,N(R258)+1,0)</f>
        <v/>
      </c>
      <c r="S259" s="27">
        <f>IF(Q259=1,N(S258)+M259,0)</f>
        <v/>
      </c>
      <c r="T259">
        <f>IF(R259=1,1,0)</f>
        <v/>
      </c>
      <c r="U259">
        <f>IF(AND(L259=1,ISNUMBER(F259)),IF(F259&gt;=hot_thr,1,0),0)</f>
        <v/>
      </c>
      <c r="V259">
        <f>IF(AND(L259=1,ISNUMBER(E259)),IF(E259&gt;=night_thr,1,0),0)</f>
        <v/>
      </c>
      <c r="X259" s="27">
        <f>IF(B259="","",IF(A259-1&gt;=1,INDEX($D$2:$D$421,A259-1),IF(cyclic="Yes",INDEX($D$2:$D$421,A259-1+n_days),"")))</f>
        <v/>
      </c>
      <c r="Y259" s="27">
        <f>IF(B259="","",IF(A259-2&gt;=1,INDEX($D$2:$D$421,A259-2),IF(cyclic="Yes",INDEX($D$2:$D$421,A259-2+n_days),"")))</f>
        <v/>
      </c>
      <c r="Z259" s="27">
        <f>IF(B259="","",IF(A259-3&gt;=1,INDEX($D$2:$D$421,A259-3),IF(cyclic="Yes",INDEX($D$2:$D$421,A259-3+n_days),"")))</f>
        <v/>
      </c>
      <c r="AA259" s="27">
        <f>IF(B259="","",IF(A259-4&gt;=1,INDEX($D$2:$D$421,A259-4),IF(cyclic="Yes",INDEX($D$2:$D$421,A259-4+n_days),"")))</f>
        <v/>
      </c>
      <c r="AB259" s="27">
        <f>IF(B259="","",IF(A259-5&gt;=1,INDEX($D$2:$D$421,A259-5),IF(cyclic="Yes",INDEX($D$2:$D$421,A259-5+n_days),"")))</f>
        <v/>
      </c>
      <c r="AC259" s="27">
        <f>IF(B259="","",IF(A259-6&gt;=1,INDEX($D$2:$D$421,A259-6),IF(cyclic="Yes",INDEX($D$2:$D$421,A259-6+n_days),"")))</f>
        <v/>
      </c>
      <c r="AD259" s="27">
        <f>IF(B259="","",IF(A259-7&gt;=1,INDEX($D$2:$D$421,A259-7),IF(cyclic="Yes",INDEX($D$2:$D$421,A259-7+n_days),"")))</f>
        <v/>
      </c>
      <c r="AF259">
        <f>IF(B259="","",IFERROR(MATCH(B259-0.5,INDEX(Hourly!$G$2:$G$10001,1):INDEX(Hourly!$G$2:$G$10001,n_rows),1),0)+1)</f>
        <v/>
      </c>
      <c r="AG259">
        <f>IF(B259="","",IFERROR(MATCH(B259,INDEX(Hourly!$G$2:$G$10001,1):INDEX(Hourly!$G$2:$G$10001,n_rows),1),0))</f>
        <v/>
      </c>
    </row>
    <row r="260">
      <c r="A260" t="n">
        <v>259</v>
      </c>
      <c r="B260" s="26">
        <f>IF(A260&lt;=n_days,first_day+A260-1,"")</f>
        <v/>
      </c>
      <c r="C260">
        <f>IF(B260="","",MAX(0,AG260-AF260+1))</f>
        <v/>
      </c>
      <c r="D260" s="27">
        <f>IF(B260="","",IF(C260&gt;=18,AVERAGE(INDEX(Hourly!$E$2:$E$10001,AF260):INDEX(Hourly!$E$2:$E$10001,AG260)),""))</f>
        <v/>
      </c>
      <c r="E260" s="27">
        <f>IF(OR(B260="",N(C260)=0),"",MIN(INDEX(Hourly!$E$2:$E$10001,AF260):INDEX(Hourly!$E$2:$E$10001,AG260)))</f>
        <v/>
      </c>
      <c r="F260" s="27">
        <f>IF(OR(B260="",N(C260)=0),"",MAX(INDEX(Hourly!$E$2:$E$10001,AF260):INDEX(Hourly!$E$2:$E$10001,AG260)))</f>
        <v/>
      </c>
      <c r="G260" s="27">
        <f>IF(E260="","",F260-E260)</f>
        <v/>
      </c>
      <c r="H260" s="27">
        <f>IF(B260="","",IF(COUNT(X260:AD260)=7,SUMPRODUCT(X260:AD260,rm_weights)/SUM(rm_weights),""))</f>
        <v/>
      </c>
      <c r="I260" s="27">
        <f>IF(B260="","",IF(trm_method="7-day approximation",H260,IF(AND(ISNUMBER(I259),ISNUMBER(D259)),(1-alpha)*D259+alpha*I259,H260)))</f>
        <v/>
      </c>
      <c r="J260" s="27">
        <f>IF(ISNUMBER(I260),0.33*IF(clamp_trm="Yes",MIN(MAX(I260,10),30),I260)+18.8,"")</f>
        <v/>
      </c>
      <c r="K260" s="27">
        <f>IF(J260="","",J260+cat_offset)</f>
        <v/>
      </c>
      <c r="L260">
        <f>IF(B260="","",IF(AND(MONTH(B260)*100+DAY(B260)&gt;=season_lo,MONTH(B260)*100+DAY(B260)&lt;=season_hi),1,0))</f>
        <v/>
      </c>
      <c r="M260" s="27">
        <f>IF(N(C260)=0,IF(B260="","",0),SUM(INDEX(Hourly!$L$2:$L$10001,AF260):INDEX(Hourly!$L$2:$L$10001,AG260)))</f>
        <v/>
      </c>
      <c r="N260" s="27">
        <f>IF(N(C260)=0,IF(B260="","",0),SUM(INDEX(Hourly!$M$2:$M$10001,AF260):INDEX(Hourly!$M$2:$M$10001,AG260)))</f>
        <v/>
      </c>
      <c r="O260" s="27">
        <f>IF(N(C260)=0,IF(B260="","",0),SUM(INDEX(Hourly!$N$2:$N$10001,AF260):INDEX(Hourly!$N$2:$N$10001,AG260)))</f>
        <v/>
      </c>
      <c r="P260" s="27">
        <f>IF(N(C260)=0,IF(B260="","",0),SUM(INDEX(Hourly!$P$2:$P$10001,AF260):INDEX(Hourly!$P$2:$P$10001,AG260)))</f>
        <v/>
      </c>
      <c r="Q260">
        <f>IF(L260=1,IF(M260&gt;event_min,1,0),0)</f>
        <v/>
      </c>
      <c r="R260">
        <f>IF(Q260=1,N(R259)+1,0)</f>
        <v/>
      </c>
      <c r="S260" s="27">
        <f>IF(Q260=1,N(S259)+M260,0)</f>
        <v/>
      </c>
      <c r="T260">
        <f>IF(R260=1,1,0)</f>
        <v/>
      </c>
      <c r="U260">
        <f>IF(AND(L260=1,ISNUMBER(F260)),IF(F260&gt;=hot_thr,1,0),0)</f>
        <v/>
      </c>
      <c r="V260">
        <f>IF(AND(L260=1,ISNUMBER(E260)),IF(E260&gt;=night_thr,1,0),0)</f>
        <v/>
      </c>
      <c r="X260" s="27">
        <f>IF(B260="","",IF(A260-1&gt;=1,INDEX($D$2:$D$421,A260-1),IF(cyclic="Yes",INDEX($D$2:$D$421,A260-1+n_days),"")))</f>
        <v/>
      </c>
      <c r="Y260" s="27">
        <f>IF(B260="","",IF(A260-2&gt;=1,INDEX($D$2:$D$421,A260-2),IF(cyclic="Yes",INDEX($D$2:$D$421,A260-2+n_days),"")))</f>
        <v/>
      </c>
      <c r="Z260" s="27">
        <f>IF(B260="","",IF(A260-3&gt;=1,INDEX($D$2:$D$421,A260-3),IF(cyclic="Yes",INDEX($D$2:$D$421,A260-3+n_days),"")))</f>
        <v/>
      </c>
      <c r="AA260" s="27">
        <f>IF(B260="","",IF(A260-4&gt;=1,INDEX($D$2:$D$421,A260-4),IF(cyclic="Yes",INDEX($D$2:$D$421,A260-4+n_days),"")))</f>
        <v/>
      </c>
      <c r="AB260" s="27">
        <f>IF(B260="","",IF(A260-5&gt;=1,INDEX($D$2:$D$421,A260-5),IF(cyclic="Yes",INDEX($D$2:$D$421,A260-5+n_days),"")))</f>
        <v/>
      </c>
      <c r="AC260" s="27">
        <f>IF(B260="","",IF(A260-6&gt;=1,INDEX($D$2:$D$421,A260-6),IF(cyclic="Yes",INDEX($D$2:$D$421,A260-6+n_days),"")))</f>
        <v/>
      </c>
      <c r="AD260" s="27">
        <f>IF(B260="","",IF(A260-7&gt;=1,INDEX($D$2:$D$421,A260-7),IF(cyclic="Yes",INDEX($D$2:$D$421,A260-7+n_days),"")))</f>
        <v/>
      </c>
      <c r="AF260">
        <f>IF(B260="","",IFERROR(MATCH(B260-0.5,INDEX(Hourly!$G$2:$G$10001,1):INDEX(Hourly!$G$2:$G$10001,n_rows),1),0)+1)</f>
        <v/>
      </c>
      <c r="AG260">
        <f>IF(B260="","",IFERROR(MATCH(B260,INDEX(Hourly!$G$2:$G$10001,1):INDEX(Hourly!$G$2:$G$10001,n_rows),1),0))</f>
        <v/>
      </c>
    </row>
    <row r="261">
      <c r="A261" t="n">
        <v>260</v>
      </c>
      <c r="B261" s="26">
        <f>IF(A261&lt;=n_days,first_day+A261-1,"")</f>
        <v/>
      </c>
      <c r="C261">
        <f>IF(B261="","",MAX(0,AG261-AF261+1))</f>
        <v/>
      </c>
      <c r="D261" s="27">
        <f>IF(B261="","",IF(C261&gt;=18,AVERAGE(INDEX(Hourly!$E$2:$E$10001,AF261):INDEX(Hourly!$E$2:$E$10001,AG261)),""))</f>
        <v/>
      </c>
      <c r="E261" s="27">
        <f>IF(OR(B261="",N(C261)=0),"",MIN(INDEX(Hourly!$E$2:$E$10001,AF261):INDEX(Hourly!$E$2:$E$10001,AG261)))</f>
        <v/>
      </c>
      <c r="F261" s="27">
        <f>IF(OR(B261="",N(C261)=0),"",MAX(INDEX(Hourly!$E$2:$E$10001,AF261):INDEX(Hourly!$E$2:$E$10001,AG261)))</f>
        <v/>
      </c>
      <c r="G261" s="27">
        <f>IF(E261="","",F261-E261)</f>
        <v/>
      </c>
      <c r="H261" s="27">
        <f>IF(B261="","",IF(COUNT(X261:AD261)=7,SUMPRODUCT(X261:AD261,rm_weights)/SUM(rm_weights),""))</f>
        <v/>
      </c>
      <c r="I261" s="27">
        <f>IF(B261="","",IF(trm_method="7-day approximation",H261,IF(AND(ISNUMBER(I260),ISNUMBER(D260)),(1-alpha)*D260+alpha*I260,H261)))</f>
        <v/>
      </c>
      <c r="J261" s="27">
        <f>IF(ISNUMBER(I261),0.33*IF(clamp_trm="Yes",MIN(MAX(I261,10),30),I261)+18.8,"")</f>
        <v/>
      </c>
      <c r="K261" s="27">
        <f>IF(J261="","",J261+cat_offset)</f>
        <v/>
      </c>
      <c r="L261">
        <f>IF(B261="","",IF(AND(MONTH(B261)*100+DAY(B261)&gt;=season_lo,MONTH(B261)*100+DAY(B261)&lt;=season_hi),1,0))</f>
        <v/>
      </c>
      <c r="M261" s="27">
        <f>IF(N(C261)=0,IF(B261="","",0),SUM(INDEX(Hourly!$L$2:$L$10001,AF261):INDEX(Hourly!$L$2:$L$10001,AG261)))</f>
        <v/>
      </c>
      <c r="N261" s="27">
        <f>IF(N(C261)=0,IF(B261="","",0),SUM(INDEX(Hourly!$M$2:$M$10001,AF261):INDEX(Hourly!$M$2:$M$10001,AG261)))</f>
        <v/>
      </c>
      <c r="O261" s="27">
        <f>IF(N(C261)=0,IF(B261="","",0),SUM(INDEX(Hourly!$N$2:$N$10001,AF261):INDEX(Hourly!$N$2:$N$10001,AG261)))</f>
        <v/>
      </c>
      <c r="P261" s="27">
        <f>IF(N(C261)=0,IF(B261="","",0),SUM(INDEX(Hourly!$P$2:$P$10001,AF261):INDEX(Hourly!$P$2:$P$10001,AG261)))</f>
        <v/>
      </c>
      <c r="Q261">
        <f>IF(L261=1,IF(M261&gt;event_min,1,0),0)</f>
        <v/>
      </c>
      <c r="R261">
        <f>IF(Q261=1,N(R260)+1,0)</f>
        <v/>
      </c>
      <c r="S261" s="27">
        <f>IF(Q261=1,N(S260)+M261,0)</f>
        <v/>
      </c>
      <c r="T261">
        <f>IF(R261=1,1,0)</f>
        <v/>
      </c>
      <c r="U261">
        <f>IF(AND(L261=1,ISNUMBER(F261)),IF(F261&gt;=hot_thr,1,0),0)</f>
        <v/>
      </c>
      <c r="V261">
        <f>IF(AND(L261=1,ISNUMBER(E261)),IF(E261&gt;=night_thr,1,0),0)</f>
        <v/>
      </c>
      <c r="X261" s="27">
        <f>IF(B261="","",IF(A261-1&gt;=1,INDEX($D$2:$D$421,A261-1),IF(cyclic="Yes",INDEX($D$2:$D$421,A261-1+n_days),"")))</f>
        <v/>
      </c>
      <c r="Y261" s="27">
        <f>IF(B261="","",IF(A261-2&gt;=1,INDEX($D$2:$D$421,A261-2),IF(cyclic="Yes",INDEX($D$2:$D$421,A261-2+n_days),"")))</f>
        <v/>
      </c>
      <c r="Z261" s="27">
        <f>IF(B261="","",IF(A261-3&gt;=1,INDEX($D$2:$D$421,A261-3),IF(cyclic="Yes",INDEX($D$2:$D$421,A261-3+n_days),"")))</f>
        <v/>
      </c>
      <c r="AA261" s="27">
        <f>IF(B261="","",IF(A261-4&gt;=1,INDEX($D$2:$D$421,A261-4),IF(cyclic="Yes",INDEX($D$2:$D$421,A261-4+n_days),"")))</f>
        <v/>
      </c>
      <c r="AB261" s="27">
        <f>IF(B261="","",IF(A261-5&gt;=1,INDEX($D$2:$D$421,A261-5),IF(cyclic="Yes",INDEX($D$2:$D$421,A261-5+n_days),"")))</f>
        <v/>
      </c>
      <c r="AC261" s="27">
        <f>IF(B261="","",IF(A261-6&gt;=1,INDEX($D$2:$D$421,A261-6),IF(cyclic="Yes",INDEX($D$2:$D$421,A261-6+n_days),"")))</f>
        <v/>
      </c>
      <c r="AD261" s="27">
        <f>IF(B261="","",IF(A261-7&gt;=1,INDEX($D$2:$D$421,A261-7),IF(cyclic="Yes",INDEX($D$2:$D$421,A261-7+n_days),"")))</f>
        <v/>
      </c>
      <c r="AF261">
        <f>IF(B261="","",IFERROR(MATCH(B261-0.5,INDEX(Hourly!$G$2:$G$10001,1):INDEX(Hourly!$G$2:$G$10001,n_rows),1),0)+1)</f>
        <v/>
      </c>
      <c r="AG261">
        <f>IF(B261="","",IFERROR(MATCH(B261,INDEX(Hourly!$G$2:$G$10001,1):INDEX(Hourly!$G$2:$G$10001,n_rows),1),0))</f>
        <v/>
      </c>
    </row>
    <row r="262">
      <c r="A262" t="n">
        <v>261</v>
      </c>
      <c r="B262" s="26">
        <f>IF(A262&lt;=n_days,first_day+A262-1,"")</f>
        <v/>
      </c>
      <c r="C262">
        <f>IF(B262="","",MAX(0,AG262-AF262+1))</f>
        <v/>
      </c>
      <c r="D262" s="27">
        <f>IF(B262="","",IF(C262&gt;=18,AVERAGE(INDEX(Hourly!$E$2:$E$10001,AF262):INDEX(Hourly!$E$2:$E$10001,AG262)),""))</f>
        <v/>
      </c>
      <c r="E262" s="27">
        <f>IF(OR(B262="",N(C262)=0),"",MIN(INDEX(Hourly!$E$2:$E$10001,AF262):INDEX(Hourly!$E$2:$E$10001,AG262)))</f>
        <v/>
      </c>
      <c r="F262" s="27">
        <f>IF(OR(B262="",N(C262)=0),"",MAX(INDEX(Hourly!$E$2:$E$10001,AF262):INDEX(Hourly!$E$2:$E$10001,AG262)))</f>
        <v/>
      </c>
      <c r="G262" s="27">
        <f>IF(E262="","",F262-E262)</f>
        <v/>
      </c>
      <c r="H262" s="27">
        <f>IF(B262="","",IF(COUNT(X262:AD262)=7,SUMPRODUCT(X262:AD262,rm_weights)/SUM(rm_weights),""))</f>
        <v/>
      </c>
      <c r="I262" s="27">
        <f>IF(B262="","",IF(trm_method="7-day approximation",H262,IF(AND(ISNUMBER(I261),ISNUMBER(D261)),(1-alpha)*D261+alpha*I261,H262)))</f>
        <v/>
      </c>
      <c r="J262" s="27">
        <f>IF(ISNUMBER(I262),0.33*IF(clamp_trm="Yes",MIN(MAX(I262,10),30),I262)+18.8,"")</f>
        <v/>
      </c>
      <c r="K262" s="27">
        <f>IF(J262="","",J262+cat_offset)</f>
        <v/>
      </c>
      <c r="L262">
        <f>IF(B262="","",IF(AND(MONTH(B262)*100+DAY(B262)&gt;=season_lo,MONTH(B262)*100+DAY(B262)&lt;=season_hi),1,0))</f>
        <v/>
      </c>
      <c r="M262" s="27">
        <f>IF(N(C262)=0,IF(B262="","",0),SUM(INDEX(Hourly!$L$2:$L$10001,AF262):INDEX(Hourly!$L$2:$L$10001,AG262)))</f>
        <v/>
      </c>
      <c r="N262" s="27">
        <f>IF(N(C262)=0,IF(B262="","",0),SUM(INDEX(Hourly!$M$2:$M$10001,AF262):INDEX(Hourly!$M$2:$M$10001,AG262)))</f>
        <v/>
      </c>
      <c r="O262" s="27">
        <f>IF(N(C262)=0,IF(B262="","",0),SUM(INDEX(Hourly!$N$2:$N$10001,AF262):INDEX(Hourly!$N$2:$N$10001,AG262)))</f>
        <v/>
      </c>
      <c r="P262" s="27">
        <f>IF(N(C262)=0,IF(B262="","",0),SUM(INDEX(Hourly!$P$2:$P$10001,AF262):INDEX(Hourly!$P$2:$P$10001,AG262)))</f>
        <v/>
      </c>
      <c r="Q262">
        <f>IF(L262=1,IF(M262&gt;event_min,1,0),0)</f>
        <v/>
      </c>
      <c r="R262">
        <f>IF(Q262=1,N(R261)+1,0)</f>
        <v/>
      </c>
      <c r="S262" s="27">
        <f>IF(Q262=1,N(S261)+M262,0)</f>
        <v/>
      </c>
      <c r="T262">
        <f>IF(R262=1,1,0)</f>
        <v/>
      </c>
      <c r="U262">
        <f>IF(AND(L262=1,ISNUMBER(F262)),IF(F262&gt;=hot_thr,1,0),0)</f>
        <v/>
      </c>
      <c r="V262">
        <f>IF(AND(L262=1,ISNUMBER(E262)),IF(E262&gt;=night_thr,1,0),0)</f>
        <v/>
      </c>
      <c r="X262" s="27">
        <f>IF(B262="","",IF(A262-1&gt;=1,INDEX($D$2:$D$421,A262-1),IF(cyclic="Yes",INDEX($D$2:$D$421,A262-1+n_days),"")))</f>
        <v/>
      </c>
      <c r="Y262" s="27">
        <f>IF(B262="","",IF(A262-2&gt;=1,INDEX($D$2:$D$421,A262-2),IF(cyclic="Yes",INDEX($D$2:$D$421,A262-2+n_days),"")))</f>
        <v/>
      </c>
      <c r="Z262" s="27">
        <f>IF(B262="","",IF(A262-3&gt;=1,INDEX($D$2:$D$421,A262-3),IF(cyclic="Yes",INDEX($D$2:$D$421,A262-3+n_days),"")))</f>
        <v/>
      </c>
      <c r="AA262" s="27">
        <f>IF(B262="","",IF(A262-4&gt;=1,INDEX($D$2:$D$421,A262-4),IF(cyclic="Yes",INDEX($D$2:$D$421,A262-4+n_days),"")))</f>
        <v/>
      </c>
      <c r="AB262" s="27">
        <f>IF(B262="","",IF(A262-5&gt;=1,INDEX($D$2:$D$421,A262-5),IF(cyclic="Yes",INDEX($D$2:$D$421,A262-5+n_days),"")))</f>
        <v/>
      </c>
      <c r="AC262" s="27">
        <f>IF(B262="","",IF(A262-6&gt;=1,INDEX($D$2:$D$421,A262-6),IF(cyclic="Yes",INDEX($D$2:$D$421,A262-6+n_days),"")))</f>
        <v/>
      </c>
      <c r="AD262" s="27">
        <f>IF(B262="","",IF(A262-7&gt;=1,INDEX($D$2:$D$421,A262-7),IF(cyclic="Yes",INDEX($D$2:$D$421,A262-7+n_days),"")))</f>
        <v/>
      </c>
      <c r="AF262">
        <f>IF(B262="","",IFERROR(MATCH(B262-0.5,INDEX(Hourly!$G$2:$G$10001,1):INDEX(Hourly!$G$2:$G$10001,n_rows),1),0)+1)</f>
        <v/>
      </c>
      <c r="AG262">
        <f>IF(B262="","",IFERROR(MATCH(B262,INDEX(Hourly!$G$2:$G$10001,1):INDEX(Hourly!$G$2:$G$10001,n_rows),1),0))</f>
        <v/>
      </c>
    </row>
    <row r="263">
      <c r="A263" t="n">
        <v>262</v>
      </c>
      <c r="B263" s="26">
        <f>IF(A263&lt;=n_days,first_day+A263-1,"")</f>
        <v/>
      </c>
      <c r="C263">
        <f>IF(B263="","",MAX(0,AG263-AF263+1))</f>
        <v/>
      </c>
      <c r="D263" s="27">
        <f>IF(B263="","",IF(C263&gt;=18,AVERAGE(INDEX(Hourly!$E$2:$E$10001,AF263):INDEX(Hourly!$E$2:$E$10001,AG263)),""))</f>
        <v/>
      </c>
      <c r="E263" s="27">
        <f>IF(OR(B263="",N(C263)=0),"",MIN(INDEX(Hourly!$E$2:$E$10001,AF263):INDEX(Hourly!$E$2:$E$10001,AG263)))</f>
        <v/>
      </c>
      <c r="F263" s="27">
        <f>IF(OR(B263="",N(C263)=0),"",MAX(INDEX(Hourly!$E$2:$E$10001,AF263):INDEX(Hourly!$E$2:$E$10001,AG263)))</f>
        <v/>
      </c>
      <c r="G263" s="27">
        <f>IF(E263="","",F263-E263)</f>
        <v/>
      </c>
      <c r="H263" s="27">
        <f>IF(B263="","",IF(COUNT(X263:AD263)=7,SUMPRODUCT(X263:AD263,rm_weights)/SUM(rm_weights),""))</f>
        <v/>
      </c>
      <c r="I263" s="27">
        <f>IF(B263="","",IF(trm_method="7-day approximation",H263,IF(AND(ISNUMBER(I262),ISNUMBER(D262)),(1-alpha)*D262+alpha*I262,H263)))</f>
        <v/>
      </c>
      <c r="J263" s="27">
        <f>IF(ISNUMBER(I263),0.33*IF(clamp_trm="Yes",MIN(MAX(I263,10),30),I263)+18.8,"")</f>
        <v/>
      </c>
      <c r="K263" s="27">
        <f>IF(J263="","",J263+cat_offset)</f>
        <v/>
      </c>
      <c r="L263">
        <f>IF(B263="","",IF(AND(MONTH(B263)*100+DAY(B263)&gt;=season_lo,MONTH(B263)*100+DAY(B263)&lt;=season_hi),1,0))</f>
        <v/>
      </c>
      <c r="M263" s="27">
        <f>IF(N(C263)=0,IF(B263="","",0),SUM(INDEX(Hourly!$L$2:$L$10001,AF263):INDEX(Hourly!$L$2:$L$10001,AG263)))</f>
        <v/>
      </c>
      <c r="N263" s="27">
        <f>IF(N(C263)=0,IF(B263="","",0),SUM(INDEX(Hourly!$M$2:$M$10001,AF263):INDEX(Hourly!$M$2:$M$10001,AG263)))</f>
        <v/>
      </c>
      <c r="O263" s="27">
        <f>IF(N(C263)=0,IF(B263="","",0),SUM(INDEX(Hourly!$N$2:$N$10001,AF263):INDEX(Hourly!$N$2:$N$10001,AG263)))</f>
        <v/>
      </c>
      <c r="P263" s="27">
        <f>IF(N(C263)=0,IF(B263="","",0),SUM(INDEX(Hourly!$P$2:$P$10001,AF263):INDEX(Hourly!$P$2:$P$10001,AG263)))</f>
        <v/>
      </c>
      <c r="Q263">
        <f>IF(L263=1,IF(M263&gt;event_min,1,0),0)</f>
        <v/>
      </c>
      <c r="R263">
        <f>IF(Q263=1,N(R262)+1,0)</f>
        <v/>
      </c>
      <c r="S263" s="27">
        <f>IF(Q263=1,N(S262)+M263,0)</f>
        <v/>
      </c>
      <c r="T263">
        <f>IF(R263=1,1,0)</f>
        <v/>
      </c>
      <c r="U263">
        <f>IF(AND(L263=1,ISNUMBER(F263)),IF(F263&gt;=hot_thr,1,0),0)</f>
        <v/>
      </c>
      <c r="V263">
        <f>IF(AND(L263=1,ISNUMBER(E263)),IF(E263&gt;=night_thr,1,0),0)</f>
        <v/>
      </c>
      <c r="X263" s="27">
        <f>IF(B263="","",IF(A263-1&gt;=1,INDEX($D$2:$D$421,A263-1),IF(cyclic="Yes",INDEX($D$2:$D$421,A263-1+n_days),"")))</f>
        <v/>
      </c>
      <c r="Y263" s="27">
        <f>IF(B263="","",IF(A263-2&gt;=1,INDEX($D$2:$D$421,A263-2),IF(cyclic="Yes",INDEX($D$2:$D$421,A263-2+n_days),"")))</f>
        <v/>
      </c>
      <c r="Z263" s="27">
        <f>IF(B263="","",IF(A263-3&gt;=1,INDEX($D$2:$D$421,A263-3),IF(cyclic="Yes",INDEX($D$2:$D$421,A263-3+n_days),"")))</f>
        <v/>
      </c>
      <c r="AA263" s="27">
        <f>IF(B263="","",IF(A263-4&gt;=1,INDEX($D$2:$D$421,A263-4),IF(cyclic="Yes",INDEX($D$2:$D$421,A263-4+n_days),"")))</f>
        <v/>
      </c>
      <c r="AB263" s="27">
        <f>IF(B263="","",IF(A263-5&gt;=1,INDEX($D$2:$D$421,A263-5),IF(cyclic="Yes",INDEX($D$2:$D$421,A263-5+n_days),"")))</f>
        <v/>
      </c>
      <c r="AC263" s="27">
        <f>IF(B263="","",IF(A263-6&gt;=1,INDEX($D$2:$D$421,A263-6),IF(cyclic="Yes",INDEX($D$2:$D$421,A263-6+n_days),"")))</f>
        <v/>
      </c>
      <c r="AD263" s="27">
        <f>IF(B263="","",IF(A263-7&gt;=1,INDEX($D$2:$D$421,A263-7),IF(cyclic="Yes",INDEX($D$2:$D$421,A263-7+n_days),"")))</f>
        <v/>
      </c>
      <c r="AF263">
        <f>IF(B263="","",IFERROR(MATCH(B263-0.5,INDEX(Hourly!$G$2:$G$10001,1):INDEX(Hourly!$G$2:$G$10001,n_rows),1),0)+1)</f>
        <v/>
      </c>
      <c r="AG263">
        <f>IF(B263="","",IFERROR(MATCH(B263,INDEX(Hourly!$G$2:$G$10001,1):INDEX(Hourly!$G$2:$G$10001,n_rows),1),0))</f>
        <v/>
      </c>
    </row>
    <row r="264">
      <c r="A264" t="n">
        <v>263</v>
      </c>
      <c r="B264" s="26">
        <f>IF(A264&lt;=n_days,first_day+A264-1,"")</f>
        <v/>
      </c>
      <c r="C264">
        <f>IF(B264="","",MAX(0,AG264-AF264+1))</f>
        <v/>
      </c>
      <c r="D264" s="27">
        <f>IF(B264="","",IF(C264&gt;=18,AVERAGE(INDEX(Hourly!$E$2:$E$10001,AF264):INDEX(Hourly!$E$2:$E$10001,AG264)),""))</f>
        <v/>
      </c>
      <c r="E264" s="27">
        <f>IF(OR(B264="",N(C264)=0),"",MIN(INDEX(Hourly!$E$2:$E$10001,AF264):INDEX(Hourly!$E$2:$E$10001,AG264)))</f>
        <v/>
      </c>
      <c r="F264" s="27">
        <f>IF(OR(B264="",N(C264)=0),"",MAX(INDEX(Hourly!$E$2:$E$10001,AF264):INDEX(Hourly!$E$2:$E$10001,AG264)))</f>
        <v/>
      </c>
      <c r="G264" s="27">
        <f>IF(E264="","",F264-E264)</f>
        <v/>
      </c>
      <c r="H264" s="27">
        <f>IF(B264="","",IF(COUNT(X264:AD264)=7,SUMPRODUCT(X264:AD264,rm_weights)/SUM(rm_weights),""))</f>
        <v/>
      </c>
      <c r="I264" s="27">
        <f>IF(B264="","",IF(trm_method="7-day approximation",H264,IF(AND(ISNUMBER(I263),ISNUMBER(D263)),(1-alpha)*D263+alpha*I263,H264)))</f>
        <v/>
      </c>
      <c r="J264" s="27">
        <f>IF(ISNUMBER(I264),0.33*IF(clamp_trm="Yes",MIN(MAX(I264,10),30),I264)+18.8,"")</f>
        <v/>
      </c>
      <c r="K264" s="27">
        <f>IF(J264="","",J264+cat_offset)</f>
        <v/>
      </c>
      <c r="L264">
        <f>IF(B264="","",IF(AND(MONTH(B264)*100+DAY(B264)&gt;=season_lo,MONTH(B264)*100+DAY(B264)&lt;=season_hi),1,0))</f>
        <v/>
      </c>
      <c r="M264" s="27">
        <f>IF(N(C264)=0,IF(B264="","",0),SUM(INDEX(Hourly!$L$2:$L$10001,AF264):INDEX(Hourly!$L$2:$L$10001,AG264)))</f>
        <v/>
      </c>
      <c r="N264" s="27">
        <f>IF(N(C264)=0,IF(B264="","",0),SUM(INDEX(Hourly!$M$2:$M$10001,AF264):INDEX(Hourly!$M$2:$M$10001,AG264)))</f>
        <v/>
      </c>
      <c r="O264" s="27">
        <f>IF(N(C264)=0,IF(B264="","",0),SUM(INDEX(Hourly!$N$2:$N$10001,AF264):INDEX(Hourly!$N$2:$N$10001,AG264)))</f>
        <v/>
      </c>
      <c r="P264" s="27">
        <f>IF(N(C264)=0,IF(B264="","",0),SUM(INDEX(Hourly!$P$2:$P$10001,AF264):INDEX(Hourly!$P$2:$P$10001,AG264)))</f>
        <v/>
      </c>
      <c r="Q264">
        <f>IF(L264=1,IF(M264&gt;event_min,1,0),0)</f>
        <v/>
      </c>
      <c r="R264">
        <f>IF(Q264=1,N(R263)+1,0)</f>
        <v/>
      </c>
      <c r="S264" s="27">
        <f>IF(Q264=1,N(S263)+M264,0)</f>
        <v/>
      </c>
      <c r="T264">
        <f>IF(R264=1,1,0)</f>
        <v/>
      </c>
      <c r="U264">
        <f>IF(AND(L264=1,ISNUMBER(F264)),IF(F264&gt;=hot_thr,1,0),0)</f>
        <v/>
      </c>
      <c r="V264">
        <f>IF(AND(L264=1,ISNUMBER(E264)),IF(E264&gt;=night_thr,1,0),0)</f>
        <v/>
      </c>
      <c r="X264" s="27">
        <f>IF(B264="","",IF(A264-1&gt;=1,INDEX($D$2:$D$421,A264-1),IF(cyclic="Yes",INDEX($D$2:$D$421,A264-1+n_days),"")))</f>
        <v/>
      </c>
      <c r="Y264" s="27">
        <f>IF(B264="","",IF(A264-2&gt;=1,INDEX($D$2:$D$421,A264-2),IF(cyclic="Yes",INDEX($D$2:$D$421,A264-2+n_days),"")))</f>
        <v/>
      </c>
      <c r="Z264" s="27">
        <f>IF(B264="","",IF(A264-3&gt;=1,INDEX($D$2:$D$421,A264-3),IF(cyclic="Yes",INDEX($D$2:$D$421,A264-3+n_days),"")))</f>
        <v/>
      </c>
      <c r="AA264" s="27">
        <f>IF(B264="","",IF(A264-4&gt;=1,INDEX($D$2:$D$421,A264-4),IF(cyclic="Yes",INDEX($D$2:$D$421,A264-4+n_days),"")))</f>
        <v/>
      </c>
      <c r="AB264" s="27">
        <f>IF(B264="","",IF(A264-5&gt;=1,INDEX($D$2:$D$421,A264-5),IF(cyclic="Yes",INDEX($D$2:$D$421,A264-5+n_days),"")))</f>
        <v/>
      </c>
      <c r="AC264" s="27">
        <f>IF(B264="","",IF(A264-6&gt;=1,INDEX($D$2:$D$421,A264-6),IF(cyclic="Yes",INDEX($D$2:$D$421,A264-6+n_days),"")))</f>
        <v/>
      </c>
      <c r="AD264" s="27">
        <f>IF(B264="","",IF(A264-7&gt;=1,INDEX($D$2:$D$421,A264-7),IF(cyclic="Yes",INDEX($D$2:$D$421,A264-7+n_days),"")))</f>
        <v/>
      </c>
      <c r="AF264">
        <f>IF(B264="","",IFERROR(MATCH(B264-0.5,INDEX(Hourly!$G$2:$G$10001,1):INDEX(Hourly!$G$2:$G$10001,n_rows),1),0)+1)</f>
        <v/>
      </c>
      <c r="AG264">
        <f>IF(B264="","",IFERROR(MATCH(B264,INDEX(Hourly!$G$2:$G$10001,1):INDEX(Hourly!$G$2:$G$10001,n_rows),1),0))</f>
        <v/>
      </c>
    </row>
    <row r="265">
      <c r="A265" t="n">
        <v>264</v>
      </c>
      <c r="B265" s="26">
        <f>IF(A265&lt;=n_days,first_day+A265-1,"")</f>
        <v/>
      </c>
      <c r="C265">
        <f>IF(B265="","",MAX(0,AG265-AF265+1))</f>
        <v/>
      </c>
      <c r="D265" s="27">
        <f>IF(B265="","",IF(C265&gt;=18,AVERAGE(INDEX(Hourly!$E$2:$E$10001,AF265):INDEX(Hourly!$E$2:$E$10001,AG265)),""))</f>
        <v/>
      </c>
      <c r="E265" s="27">
        <f>IF(OR(B265="",N(C265)=0),"",MIN(INDEX(Hourly!$E$2:$E$10001,AF265):INDEX(Hourly!$E$2:$E$10001,AG265)))</f>
        <v/>
      </c>
      <c r="F265" s="27">
        <f>IF(OR(B265="",N(C265)=0),"",MAX(INDEX(Hourly!$E$2:$E$10001,AF265):INDEX(Hourly!$E$2:$E$10001,AG265)))</f>
        <v/>
      </c>
      <c r="G265" s="27">
        <f>IF(E265="","",F265-E265)</f>
        <v/>
      </c>
      <c r="H265" s="27">
        <f>IF(B265="","",IF(COUNT(X265:AD265)=7,SUMPRODUCT(X265:AD265,rm_weights)/SUM(rm_weights),""))</f>
        <v/>
      </c>
      <c r="I265" s="27">
        <f>IF(B265="","",IF(trm_method="7-day approximation",H265,IF(AND(ISNUMBER(I264),ISNUMBER(D264)),(1-alpha)*D264+alpha*I264,H265)))</f>
        <v/>
      </c>
      <c r="J265" s="27">
        <f>IF(ISNUMBER(I265),0.33*IF(clamp_trm="Yes",MIN(MAX(I265,10),30),I265)+18.8,"")</f>
        <v/>
      </c>
      <c r="K265" s="27">
        <f>IF(J265="","",J265+cat_offset)</f>
        <v/>
      </c>
      <c r="L265">
        <f>IF(B265="","",IF(AND(MONTH(B265)*100+DAY(B265)&gt;=season_lo,MONTH(B265)*100+DAY(B265)&lt;=season_hi),1,0))</f>
        <v/>
      </c>
      <c r="M265" s="27">
        <f>IF(N(C265)=0,IF(B265="","",0),SUM(INDEX(Hourly!$L$2:$L$10001,AF265):INDEX(Hourly!$L$2:$L$10001,AG265)))</f>
        <v/>
      </c>
      <c r="N265" s="27">
        <f>IF(N(C265)=0,IF(B265="","",0),SUM(INDEX(Hourly!$M$2:$M$10001,AF265):INDEX(Hourly!$M$2:$M$10001,AG265)))</f>
        <v/>
      </c>
      <c r="O265" s="27">
        <f>IF(N(C265)=0,IF(B265="","",0),SUM(INDEX(Hourly!$N$2:$N$10001,AF265):INDEX(Hourly!$N$2:$N$10001,AG265)))</f>
        <v/>
      </c>
      <c r="P265" s="27">
        <f>IF(N(C265)=0,IF(B265="","",0),SUM(INDEX(Hourly!$P$2:$P$10001,AF265):INDEX(Hourly!$P$2:$P$10001,AG265)))</f>
        <v/>
      </c>
      <c r="Q265">
        <f>IF(L265=1,IF(M265&gt;event_min,1,0),0)</f>
        <v/>
      </c>
      <c r="R265">
        <f>IF(Q265=1,N(R264)+1,0)</f>
        <v/>
      </c>
      <c r="S265" s="27">
        <f>IF(Q265=1,N(S264)+M265,0)</f>
        <v/>
      </c>
      <c r="T265">
        <f>IF(R265=1,1,0)</f>
        <v/>
      </c>
      <c r="U265">
        <f>IF(AND(L265=1,ISNUMBER(F265)),IF(F265&gt;=hot_thr,1,0),0)</f>
        <v/>
      </c>
      <c r="V265">
        <f>IF(AND(L265=1,ISNUMBER(E265)),IF(E265&gt;=night_thr,1,0),0)</f>
        <v/>
      </c>
      <c r="X265" s="27">
        <f>IF(B265="","",IF(A265-1&gt;=1,INDEX($D$2:$D$421,A265-1),IF(cyclic="Yes",INDEX($D$2:$D$421,A265-1+n_days),"")))</f>
        <v/>
      </c>
      <c r="Y265" s="27">
        <f>IF(B265="","",IF(A265-2&gt;=1,INDEX($D$2:$D$421,A265-2),IF(cyclic="Yes",INDEX($D$2:$D$421,A265-2+n_days),"")))</f>
        <v/>
      </c>
      <c r="Z265" s="27">
        <f>IF(B265="","",IF(A265-3&gt;=1,INDEX($D$2:$D$421,A265-3),IF(cyclic="Yes",INDEX($D$2:$D$421,A265-3+n_days),"")))</f>
        <v/>
      </c>
      <c r="AA265" s="27">
        <f>IF(B265="","",IF(A265-4&gt;=1,INDEX($D$2:$D$421,A265-4),IF(cyclic="Yes",INDEX($D$2:$D$421,A265-4+n_days),"")))</f>
        <v/>
      </c>
      <c r="AB265" s="27">
        <f>IF(B265="","",IF(A265-5&gt;=1,INDEX($D$2:$D$421,A265-5),IF(cyclic="Yes",INDEX($D$2:$D$421,A265-5+n_days),"")))</f>
        <v/>
      </c>
      <c r="AC265" s="27">
        <f>IF(B265="","",IF(A265-6&gt;=1,INDEX($D$2:$D$421,A265-6),IF(cyclic="Yes",INDEX($D$2:$D$421,A265-6+n_days),"")))</f>
        <v/>
      </c>
      <c r="AD265" s="27">
        <f>IF(B265="","",IF(A265-7&gt;=1,INDEX($D$2:$D$421,A265-7),IF(cyclic="Yes",INDEX($D$2:$D$421,A265-7+n_days),"")))</f>
        <v/>
      </c>
      <c r="AF265">
        <f>IF(B265="","",IFERROR(MATCH(B265-0.5,INDEX(Hourly!$G$2:$G$10001,1):INDEX(Hourly!$G$2:$G$10001,n_rows),1),0)+1)</f>
        <v/>
      </c>
      <c r="AG265">
        <f>IF(B265="","",IFERROR(MATCH(B265,INDEX(Hourly!$G$2:$G$10001,1):INDEX(Hourly!$G$2:$G$10001,n_rows),1),0))</f>
        <v/>
      </c>
    </row>
    <row r="266">
      <c r="A266" t="n">
        <v>265</v>
      </c>
      <c r="B266" s="26">
        <f>IF(A266&lt;=n_days,first_day+A266-1,"")</f>
        <v/>
      </c>
      <c r="C266">
        <f>IF(B266="","",MAX(0,AG266-AF266+1))</f>
        <v/>
      </c>
      <c r="D266" s="27">
        <f>IF(B266="","",IF(C266&gt;=18,AVERAGE(INDEX(Hourly!$E$2:$E$10001,AF266):INDEX(Hourly!$E$2:$E$10001,AG266)),""))</f>
        <v/>
      </c>
      <c r="E266" s="27">
        <f>IF(OR(B266="",N(C266)=0),"",MIN(INDEX(Hourly!$E$2:$E$10001,AF266):INDEX(Hourly!$E$2:$E$10001,AG266)))</f>
        <v/>
      </c>
      <c r="F266" s="27">
        <f>IF(OR(B266="",N(C266)=0),"",MAX(INDEX(Hourly!$E$2:$E$10001,AF266):INDEX(Hourly!$E$2:$E$10001,AG266)))</f>
        <v/>
      </c>
      <c r="G266" s="27">
        <f>IF(E266="","",F266-E266)</f>
        <v/>
      </c>
      <c r="H266" s="27">
        <f>IF(B266="","",IF(COUNT(X266:AD266)=7,SUMPRODUCT(X266:AD266,rm_weights)/SUM(rm_weights),""))</f>
        <v/>
      </c>
      <c r="I266" s="27">
        <f>IF(B266="","",IF(trm_method="7-day approximation",H266,IF(AND(ISNUMBER(I265),ISNUMBER(D265)),(1-alpha)*D265+alpha*I265,H266)))</f>
        <v/>
      </c>
      <c r="J266" s="27">
        <f>IF(ISNUMBER(I266),0.33*IF(clamp_trm="Yes",MIN(MAX(I266,10),30),I266)+18.8,"")</f>
        <v/>
      </c>
      <c r="K266" s="27">
        <f>IF(J266="","",J266+cat_offset)</f>
        <v/>
      </c>
      <c r="L266">
        <f>IF(B266="","",IF(AND(MONTH(B266)*100+DAY(B266)&gt;=season_lo,MONTH(B266)*100+DAY(B266)&lt;=season_hi),1,0))</f>
        <v/>
      </c>
      <c r="M266" s="27">
        <f>IF(N(C266)=0,IF(B266="","",0),SUM(INDEX(Hourly!$L$2:$L$10001,AF266):INDEX(Hourly!$L$2:$L$10001,AG266)))</f>
        <v/>
      </c>
      <c r="N266" s="27">
        <f>IF(N(C266)=0,IF(B266="","",0),SUM(INDEX(Hourly!$M$2:$M$10001,AF266):INDEX(Hourly!$M$2:$M$10001,AG266)))</f>
        <v/>
      </c>
      <c r="O266" s="27">
        <f>IF(N(C266)=0,IF(B266="","",0),SUM(INDEX(Hourly!$N$2:$N$10001,AF266):INDEX(Hourly!$N$2:$N$10001,AG266)))</f>
        <v/>
      </c>
      <c r="P266" s="27">
        <f>IF(N(C266)=0,IF(B266="","",0),SUM(INDEX(Hourly!$P$2:$P$10001,AF266):INDEX(Hourly!$P$2:$P$10001,AG266)))</f>
        <v/>
      </c>
      <c r="Q266">
        <f>IF(L266=1,IF(M266&gt;event_min,1,0),0)</f>
        <v/>
      </c>
      <c r="R266">
        <f>IF(Q266=1,N(R265)+1,0)</f>
        <v/>
      </c>
      <c r="S266" s="27">
        <f>IF(Q266=1,N(S265)+M266,0)</f>
        <v/>
      </c>
      <c r="T266">
        <f>IF(R266=1,1,0)</f>
        <v/>
      </c>
      <c r="U266">
        <f>IF(AND(L266=1,ISNUMBER(F266)),IF(F266&gt;=hot_thr,1,0),0)</f>
        <v/>
      </c>
      <c r="V266">
        <f>IF(AND(L266=1,ISNUMBER(E266)),IF(E266&gt;=night_thr,1,0),0)</f>
        <v/>
      </c>
      <c r="X266" s="27">
        <f>IF(B266="","",IF(A266-1&gt;=1,INDEX($D$2:$D$421,A266-1),IF(cyclic="Yes",INDEX($D$2:$D$421,A266-1+n_days),"")))</f>
        <v/>
      </c>
      <c r="Y266" s="27">
        <f>IF(B266="","",IF(A266-2&gt;=1,INDEX($D$2:$D$421,A266-2),IF(cyclic="Yes",INDEX($D$2:$D$421,A266-2+n_days),"")))</f>
        <v/>
      </c>
      <c r="Z266" s="27">
        <f>IF(B266="","",IF(A266-3&gt;=1,INDEX($D$2:$D$421,A266-3),IF(cyclic="Yes",INDEX($D$2:$D$421,A266-3+n_days),"")))</f>
        <v/>
      </c>
      <c r="AA266" s="27">
        <f>IF(B266="","",IF(A266-4&gt;=1,INDEX($D$2:$D$421,A266-4),IF(cyclic="Yes",INDEX($D$2:$D$421,A266-4+n_days),"")))</f>
        <v/>
      </c>
      <c r="AB266" s="27">
        <f>IF(B266="","",IF(A266-5&gt;=1,INDEX($D$2:$D$421,A266-5),IF(cyclic="Yes",INDEX($D$2:$D$421,A266-5+n_days),"")))</f>
        <v/>
      </c>
      <c r="AC266" s="27">
        <f>IF(B266="","",IF(A266-6&gt;=1,INDEX($D$2:$D$421,A266-6),IF(cyclic="Yes",INDEX($D$2:$D$421,A266-6+n_days),"")))</f>
        <v/>
      </c>
      <c r="AD266" s="27">
        <f>IF(B266="","",IF(A266-7&gt;=1,INDEX($D$2:$D$421,A266-7),IF(cyclic="Yes",INDEX($D$2:$D$421,A266-7+n_days),"")))</f>
        <v/>
      </c>
      <c r="AF266">
        <f>IF(B266="","",IFERROR(MATCH(B266-0.5,INDEX(Hourly!$G$2:$G$10001,1):INDEX(Hourly!$G$2:$G$10001,n_rows),1),0)+1)</f>
        <v/>
      </c>
      <c r="AG266">
        <f>IF(B266="","",IFERROR(MATCH(B266,INDEX(Hourly!$G$2:$G$10001,1):INDEX(Hourly!$G$2:$G$10001,n_rows),1),0))</f>
        <v/>
      </c>
    </row>
    <row r="267">
      <c r="A267" t="n">
        <v>266</v>
      </c>
      <c r="B267" s="26">
        <f>IF(A267&lt;=n_days,first_day+A267-1,"")</f>
        <v/>
      </c>
      <c r="C267">
        <f>IF(B267="","",MAX(0,AG267-AF267+1))</f>
        <v/>
      </c>
      <c r="D267" s="27">
        <f>IF(B267="","",IF(C267&gt;=18,AVERAGE(INDEX(Hourly!$E$2:$E$10001,AF267):INDEX(Hourly!$E$2:$E$10001,AG267)),""))</f>
        <v/>
      </c>
      <c r="E267" s="27">
        <f>IF(OR(B267="",N(C267)=0),"",MIN(INDEX(Hourly!$E$2:$E$10001,AF267):INDEX(Hourly!$E$2:$E$10001,AG267)))</f>
        <v/>
      </c>
      <c r="F267" s="27">
        <f>IF(OR(B267="",N(C267)=0),"",MAX(INDEX(Hourly!$E$2:$E$10001,AF267):INDEX(Hourly!$E$2:$E$10001,AG267)))</f>
        <v/>
      </c>
      <c r="G267" s="27">
        <f>IF(E267="","",F267-E267)</f>
        <v/>
      </c>
      <c r="H267" s="27">
        <f>IF(B267="","",IF(COUNT(X267:AD267)=7,SUMPRODUCT(X267:AD267,rm_weights)/SUM(rm_weights),""))</f>
        <v/>
      </c>
      <c r="I267" s="27">
        <f>IF(B267="","",IF(trm_method="7-day approximation",H267,IF(AND(ISNUMBER(I266),ISNUMBER(D266)),(1-alpha)*D266+alpha*I266,H267)))</f>
        <v/>
      </c>
      <c r="J267" s="27">
        <f>IF(ISNUMBER(I267),0.33*IF(clamp_trm="Yes",MIN(MAX(I267,10),30),I267)+18.8,"")</f>
        <v/>
      </c>
      <c r="K267" s="27">
        <f>IF(J267="","",J267+cat_offset)</f>
        <v/>
      </c>
      <c r="L267">
        <f>IF(B267="","",IF(AND(MONTH(B267)*100+DAY(B267)&gt;=season_lo,MONTH(B267)*100+DAY(B267)&lt;=season_hi),1,0))</f>
        <v/>
      </c>
      <c r="M267" s="27">
        <f>IF(N(C267)=0,IF(B267="","",0),SUM(INDEX(Hourly!$L$2:$L$10001,AF267):INDEX(Hourly!$L$2:$L$10001,AG267)))</f>
        <v/>
      </c>
      <c r="N267" s="27">
        <f>IF(N(C267)=0,IF(B267="","",0),SUM(INDEX(Hourly!$M$2:$M$10001,AF267):INDEX(Hourly!$M$2:$M$10001,AG267)))</f>
        <v/>
      </c>
      <c r="O267" s="27">
        <f>IF(N(C267)=0,IF(B267="","",0),SUM(INDEX(Hourly!$N$2:$N$10001,AF267):INDEX(Hourly!$N$2:$N$10001,AG267)))</f>
        <v/>
      </c>
      <c r="P267" s="27">
        <f>IF(N(C267)=0,IF(B267="","",0),SUM(INDEX(Hourly!$P$2:$P$10001,AF267):INDEX(Hourly!$P$2:$P$10001,AG267)))</f>
        <v/>
      </c>
      <c r="Q267">
        <f>IF(L267=1,IF(M267&gt;event_min,1,0),0)</f>
        <v/>
      </c>
      <c r="R267">
        <f>IF(Q267=1,N(R266)+1,0)</f>
        <v/>
      </c>
      <c r="S267" s="27">
        <f>IF(Q267=1,N(S266)+M267,0)</f>
        <v/>
      </c>
      <c r="T267">
        <f>IF(R267=1,1,0)</f>
        <v/>
      </c>
      <c r="U267">
        <f>IF(AND(L267=1,ISNUMBER(F267)),IF(F267&gt;=hot_thr,1,0),0)</f>
        <v/>
      </c>
      <c r="V267">
        <f>IF(AND(L267=1,ISNUMBER(E267)),IF(E267&gt;=night_thr,1,0),0)</f>
        <v/>
      </c>
      <c r="X267" s="27">
        <f>IF(B267="","",IF(A267-1&gt;=1,INDEX($D$2:$D$421,A267-1),IF(cyclic="Yes",INDEX($D$2:$D$421,A267-1+n_days),"")))</f>
        <v/>
      </c>
      <c r="Y267" s="27">
        <f>IF(B267="","",IF(A267-2&gt;=1,INDEX($D$2:$D$421,A267-2),IF(cyclic="Yes",INDEX($D$2:$D$421,A267-2+n_days),"")))</f>
        <v/>
      </c>
      <c r="Z267" s="27">
        <f>IF(B267="","",IF(A267-3&gt;=1,INDEX($D$2:$D$421,A267-3),IF(cyclic="Yes",INDEX($D$2:$D$421,A267-3+n_days),"")))</f>
        <v/>
      </c>
      <c r="AA267" s="27">
        <f>IF(B267="","",IF(A267-4&gt;=1,INDEX($D$2:$D$421,A267-4),IF(cyclic="Yes",INDEX($D$2:$D$421,A267-4+n_days),"")))</f>
        <v/>
      </c>
      <c r="AB267" s="27">
        <f>IF(B267="","",IF(A267-5&gt;=1,INDEX($D$2:$D$421,A267-5),IF(cyclic="Yes",INDEX($D$2:$D$421,A267-5+n_days),"")))</f>
        <v/>
      </c>
      <c r="AC267" s="27">
        <f>IF(B267="","",IF(A267-6&gt;=1,INDEX($D$2:$D$421,A267-6),IF(cyclic="Yes",INDEX($D$2:$D$421,A267-6+n_days),"")))</f>
        <v/>
      </c>
      <c r="AD267" s="27">
        <f>IF(B267="","",IF(A267-7&gt;=1,INDEX($D$2:$D$421,A267-7),IF(cyclic="Yes",INDEX($D$2:$D$421,A267-7+n_days),"")))</f>
        <v/>
      </c>
      <c r="AF267">
        <f>IF(B267="","",IFERROR(MATCH(B267-0.5,INDEX(Hourly!$G$2:$G$10001,1):INDEX(Hourly!$G$2:$G$10001,n_rows),1),0)+1)</f>
        <v/>
      </c>
      <c r="AG267">
        <f>IF(B267="","",IFERROR(MATCH(B267,INDEX(Hourly!$G$2:$G$10001,1):INDEX(Hourly!$G$2:$G$10001,n_rows),1),0))</f>
        <v/>
      </c>
    </row>
    <row r="268">
      <c r="A268" t="n">
        <v>267</v>
      </c>
      <c r="B268" s="26">
        <f>IF(A268&lt;=n_days,first_day+A268-1,"")</f>
        <v/>
      </c>
      <c r="C268">
        <f>IF(B268="","",MAX(0,AG268-AF268+1))</f>
        <v/>
      </c>
      <c r="D268" s="27">
        <f>IF(B268="","",IF(C268&gt;=18,AVERAGE(INDEX(Hourly!$E$2:$E$10001,AF268):INDEX(Hourly!$E$2:$E$10001,AG268)),""))</f>
        <v/>
      </c>
      <c r="E268" s="27">
        <f>IF(OR(B268="",N(C268)=0),"",MIN(INDEX(Hourly!$E$2:$E$10001,AF268):INDEX(Hourly!$E$2:$E$10001,AG268)))</f>
        <v/>
      </c>
      <c r="F268" s="27">
        <f>IF(OR(B268="",N(C268)=0),"",MAX(INDEX(Hourly!$E$2:$E$10001,AF268):INDEX(Hourly!$E$2:$E$10001,AG268)))</f>
        <v/>
      </c>
      <c r="G268" s="27">
        <f>IF(E268="","",F268-E268)</f>
        <v/>
      </c>
      <c r="H268" s="27">
        <f>IF(B268="","",IF(COUNT(X268:AD268)=7,SUMPRODUCT(X268:AD268,rm_weights)/SUM(rm_weights),""))</f>
        <v/>
      </c>
      <c r="I268" s="27">
        <f>IF(B268="","",IF(trm_method="7-day approximation",H268,IF(AND(ISNUMBER(I267),ISNUMBER(D267)),(1-alpha)*D267+alpha*I267,H268)))</f>
        <v/>
      </c>
      <c r="J268" s="27">
        <f>IF(ISNUMBER(I268),0.33*IF(clamp_trm="Yes",MIN(MAX(I268,10),30),I268)+18.8,"")</f>
        <v/>
      </c>
      <c r="K268" s="27">
        <f>IF(J268="","",J268+cat_offset)</f>
        <v/>
      </c>
      <c r="L268">
        <f>IF(B268="","",IF(AND(MONTH(B268)*100+DAY(B268)&gt;=season_lo,MONTH(B268)*100+DAY(B268)&lt;=season_hi),1,0))</f>
        <v/>
      </c>
      <c r="M268" s="27">
        <f>IF(N(C268)=0,IF(B268="","",0),SUM(INDEX(Hourly!$L$2:$L$10001,AF268):INDEX(Hourly!$L$2:$L$10001,AG268)))</f>
        <v/>
      </c>
      <c r="N268" s="27">
        <f>IF(N(C268)=0,IF(B268="","",0),SUM(INDEX(Hourly!$M$2:$M$10001,AF268):INDEX(Hourly!$M$2:$M$10001,AG268)))</f>
        <v/>
      </c>
      <c r="O268" s="27">
        <f>IF(N(C268)=0,IF(B268="","",0),SUM(INDEX(Hourly!$N$2:$N$10001,AF268):INDEX(Hourly!$N$2:$N$10001,AG268)))</f>
        <v/>
      </c>
      <c r="P268" s="27">
        <f>IF(N(C268)=0,IF(B268="","",0),SUM(INDEX(Hourly!$P$2:$P$10001,AF268):INDEX(Hourly!$P$2:$P$10001,AG268)))</f>
        <v/>
      </c>
      <c r="Q268">
        <f>IF(L268=1,IF(M268&gt;event_min,1,0),0)</f>
        <v/>
      </c>
      <c r="R268">
        <f>IF(Q268=1,N(R267)+1,0)</f>
        <v/>
      </c>
      <c r="S268" s="27">
        <f>IF(Q268=1,N(S267)+M268,0)</f>
        <v/>
      </c>
      <c r="T268">
        <f>IF(R268=1,1,0)</f>
        <v/>
      </c>
      <c r="U268">
        <f>IF(AND(L268=1,ISNUMBER(F268)),IF(F268&gt;=hot_thr,1,0),0)</f>
        <v/>
      </c>
      <c r="V268">
        <f>IF(AND(L268=1,ISNUMBER(E268)),IF(E268&gt;=night_thr,1,0),0)</f>
        <v/>
      </c>
      <c r="X268" s="27">
        <f>IF(B268="","",IF(A268-1&gt;=1,INDEX($D$2:$D$421,A268-1),IF(cyclic="Yes",INDEX($D$2:$D$421,A268-1+n_days),"")))</f>
        <v/>
      </c>
      <c r="Y268" s="27">
        <f>IF(B268="","",IF(A268-2&gt;=1,INDEX($D$2:$D$421,A268-2),IF(cyclic="Yes",INDEX($D$2:$D$421,A268-2+n_days),"")))</f>
        <v/>
      </c>
      <c r="Z268" s="27">
        <f>IF(B268="","",IF(A268-3&gt;=1,INDEX($D$2:$D$421,A268-3),IF(cyclic="Yes",INDEX($D$2:$D$421,A268-3+n_days),"")))</f>
        <v/>
      </c>
      <c r="AA268" s="27">
        <f>IF(B268="","",IF(A268-4&gt;=1,INDEX($D$2:$D$421,A268-4),IF(cyclic="Yes",INDEX($D$2:$D$421,A268-4+n_days),"")))</f>
        <v/>
      </c>
      <c r="AB268" s="27">
        <f>IF(B268="","",IF(A268-5&gt;=1,INDEX($D$2:$D$421,A268-5),IF(cyclic="Yes",INDEX($D$2:$D$421,A268-5+n_days),"")))</f>
        <v/>
      </c>
      <c r="AC268" s="27">
        <f>IF(B268="","",IF(A268-6&gt;=1,INDEX($D$2:$D$421,A268-6),IF(cyclic="Yes",INDEX($D$2:$D$421,A268-6+n_days),"")))</f>
        <v/>
      </c>
      <c r="AD268" s="27">
        <f>IF(B268="","",IF(A268-7&gt;=1,INDEX($D$2:$D$421,A268-7),IF(cyclic="Yes",INDEX($D$2:$D$421,A268-7+n_days),"")))</f>
        <v/>
      </c>
      <c r="AF268">
        <f>IF(B268="","",IFERROR(MATCH(B268-0.5,INDEX(Hourly!$G$2:$G$10001,1):INDEX(Hourly!$G$2:$G$10001,n_rows),1),0)+1)</f>
        <v/>
      </c>
      <c r="AG268">
        <f>IF(B268="","",IFERROR(MATCH(B268,INDEX(Hourly!$G$2:$G$10001,1):INDEX(Hourly!$G$2:$G$10001,n_rows),1),0))</f>
        <v/>
      </c>
    </row>
    <row r="269">
      <c r="A269" t="n">
        <v>268</v>
      </c>
      <c r="B269" s="26">
        <f>IF(A269&lt;=n_days,first_day+A269-1,"")</f>
        <v/>
      </c>
      <c r="C269">
        <f>IF(B269="","",MAX(0,AG269-AF269+1))</f>
        <v/>
      </c>
      <c r="D269" s="27">
        <f>IF(B269="","",IF(C269&gt;=18,AVERAGE(INDEX(Hourly!$E$2:$E$10001,AF269):INDEX(Hourly!$E$2:$E$10001,AG269)),""))</f>
        <v/>
      </c>
      <c r="E269" s="27">
        <f>IF(OR(B269="",N(C269)=0),"",MIN(INDEX(Hourly!$E$2:$E$10001,AF269):INDEX(Hourly!$E$2:$E$10001,AG269)))</f>
        <v/>
      </c>
      <c r="F269" s="27">
        <f>IF(OR(B269="",N(C269)=0),"",MAX(INDEX(Hourly!$E$2:$E$10001,AF269):INDEX(Hourly!$E$2:$E$10001,AG269)))</f>
        <v/>
      </c>
      <c r="G269" s="27">
        <f>IF(E269="","",F269-E269)</f>
        <v/>
      </c>
      <c r="H269" s="27">
        <f>IF(B269="","",IF(COUNT(X269:AD269)=7,SUMPRODUCT(X269:AD269,rm_weights)/SUM(rm_weights),""))</f>
        <v/>
      </c>
      <c r="I269" s="27">
        <f>IF(B269="","",IF(trm_method="7-day approximation",H269,IF(AND(ISNUMBER(I268),ISNUMBER(D268)),(1-alpha)*D268+alpha*I268,H269)))</f>
        <v/>
      </c>
      <c r="J269" s="27">
        <f>IF(ISNUMBER(I269),0.33*IF(clamp_trm="Yes",MIN(MAX(I269,10),30),I269)+18.8,"")</f>
        <v/>
      </c>
      <c r="K269" s="27">
        <f>IF(J269="","",J269+cat_offset)</f>
        <v/>
      </c>
      <c r="L269">
        <f>IF(B269="","",IF(AND(MONTH(B269)*100+DAY(B269)&gt;=season_lo,MONTH(B269)*100+DAY(B269)&lt;=season_hi),1,0))</f>
        <v/>
      </c>
      <c r="M269" s="27">
        <f>IF(N(C269)=0,IF(B269="","",0),SUM(INDEX(Hourly!$L$2:$L$10001,AF269):INDEX(Hourly!$L$2:$L$10001,AG269)))</f>
        <v/>
      </c>
      <c r="N269" s="27">
        <f>IF(N(C269)=0,IF(B269="","",0),SUM(INDEX(Hourly!$M$2:$M$10001,AF269):INDEX(Hourly!$M$2:$M$10001,AG269)))</f>
        <v/>
      </c>
      <c r="O269" s="27">
        <f>IF(N(C269)=0,IF(B269="","",0),SUM(INDEX(Hourly!$N$2:$N$10001,AF269):INDEX(Hourly!$N$2:$N$10001,AG269)))</f>
        <v/>
      </c>
      <c r="P269" s="27">
        <f>IF(N(C269)=0,IF(B269="","",0),SUM(INDEX(Hourly!$P$2:$P$10001,AF269):INDEX(Hourly!$P$2:$P$10001,AG269)))</f>
        <v/>
      </c>
      <c r="Q269">
        <f>IF(L269=1,IF(M269&gt;event_min,1,0),0)</f>
        <v/>
      </c>
      <c r="R269">
        <f>IF(Q269=1,N(R268)+1,0)</f>
        <v/>
      </c>
      <c r="S269" s="27">
        <f>IF(Q269=1,N(S268)+M269,0)</f>
        <v/>
      </c>
      <c r="T269">
        <f>IF(R269=1,1,0)</f>
        <v/>
      </c>
      <c r="U269">
        <f>IF(AND(L269=1,ISNUMBER(F269)),IF(F269&gt;=hot_thr,1,0),0)</f>
        <v/>
      </c>
      <c r="V269">
        <f>IF(AND(L269=1,ISNUMBER(E269)),IF(E269&gt;=night_thr,1,0),0)</f>
        <v/>
      </c>
      <c r="X269" s="27">
        <f>IF(B269="","",IF(A269-1&gt;=1,INDEX($D$2:$D$421,A269-1),IF(cyclic="Yes",INDEX($D$2:$D$421,A269-1+n_days),"")))</f>
        <v/>
      </c>
      <c r="Y269" s="27">
        <f>IF(B269="","",IF(A269-2&gt;=1,INDEX($D$2:$D$421,A269-2),IF(cyclic="Yes",INDEX($D$2:$D$421,A269-2+n_days),"")))</f>
        <v/>
      </c>
      <c r="Z269" s="27">
        <f>IF(B269="","",IF(A269-3&gt;=1,INDEX($D$2:$D$421,A269-3),IF(cyclic="Yes",INDEX($D$2:$D$421,A269-3+n_days),"")))</f>
        <v/>
      </c>
      <c r="AA269" s="27">
        <f>IF(B269="","",IF(A269-4&gt;=1,INDEX($D$2:$D$421,A269-4),IF(cyclic="Yes",INDEX($D$2:$D$421,A269-4+n_days),"")))</f>
        <v/>
      </c>
      <c r="AB269" s="27">
        <f>IF(B269="","",IF(A269-5&gt;=1,INDEX($D$2:$D$421,A269-5),IF(cyclic="Yes",INDEX($D$2:$D$421,A269-5+n_days),"")))</f>
        <v/>
      </c>
      <c r="AC269" s="27">
        <f>IF(B269="","",IF(A269-6&gt;=1,INDEX($D$2:$D$421,A269-6),IF(cyclic="Yes",INDEX($D$2:$D$421,A269-6+n_days),"")))</f>
        <v/>
      </c>
      <c r="AD269" s="27">
        <f>IF(B269="","",IF(A269-7&gt;=1,INDEX($D$2:$D$421,A269-7),IF(cyclic="Yes",INDEX($D$2:$D$421,A269-7+n_days),"")))</f>
        <v/>
      </c>
      <c r="AF269">
        <f>IF(B269="","",IFERROR(MATCH(B269-0.5,INDEX(Hourly!$G$2:$G$10001,1):INDEX(Hourly!$G$2:$G$10001,n_rows),1),0)+1)</f>
        <v/>
      </c>
      <c r="AG269">
        <f>IF(B269="","",IFERROR(MATCH(B269,INDEX(Hourly!$G$2:$G$10001,1):INDEX(Hourly!$G$2:$G$10001,n_rows),1),0))</f>
        <v/>
      </c>
    </row>
    <row r="270">
      <c r="A270" t="n">
        <v>269</v>
      </c>
      <c r="B270" s="26">
        <f>IF(A270&lt;=n_days,first_day+A270-1,"")</f>
        <v/>
      </c>
      <c r="C270">
        <f>IF(B270="","",MAX(0,AG270-AF270+1))</f>
        <v/>
      </c>
      <c r="D270" s="27">
        <f>IF(B270="","",IF(C270&gt;=18,AVERAGE(INDEX(Hourly!$E$2:$E$10001,AF270):INDEX(Hourly!$E$2:$E$10001,AG270)),""))</f>
        <v/>
      </c>
      <c r="E270" s="27">
        <f>IF(OR(B270="",N(C270)=0),"",MIN(INDEX(Hourly!$E$2:$E$10001,AF270):INDEX(Hourly!$E$2:$E$10001,AG270)))</f>
        <v/>
      </c>
      <c r="F270" s="27">
        <f>IF(OR(B270="",N(C270)=0),"",MAX(INDEX(Hourly!$E$2:$E$10001,AF270):INDEX(Hourly!$E$2:$E$10001,AG270)))</f>
        <v/>
      </c>
      <c r="G270" s="27">
        <f>IF(E270="","",F270-E270)</f>
        <v/>
      </c>
      <c r="H270" s="27">
        <f>IF(B270="","",IF(COUNT(X270:AD270)=7,SUMPRODUCT(X270:AD270,rm_weights)/SUM(rm_weights),""))</f>
        <v/>
      </c>
      <c r="I270" s="27">
        <f>IF(B270="","",IF(trm_method="7-day approximation",H270,IF(AND(ISNUMBER(I269),ISNUMBER(D269)),(1-alpha)*D269+alpha*I269,H270)))</f>
        <v/>
      </c>
      <c r="J270" s="27">
        <f>IF(ISNUMBER(I270),0.33*IF(clamp_trm="Yes",MIN(MAX(I270,10),30),I270)+18.8,"")</f>
        <v/>
      </c>
      <c r="K270" s="27">
        <f>IF(J270="","",J270+cat_offset)</f>
        <v/>
      </c>
      <c r="L270">
        <f>IF(B270="","",IF(AND(MONTH(B270)*100+DAY(B270)&gt;=season_lo,MONTH(B270)*100+DAY(B270)&lt;=season_hi),1,0))</f>
        <v/>
      </c>
      <c r="M270" s="27">
        <f>IF(N(C270)=0,IF(B270="","",0),SUM(INDEX(Hourly!$L$2:$L$10001,AF270):INDEX(Hourly!$L$2:$L$10001,AG270)))</f>
        <v/>
      </c>
      <c r="N270" s="27">
        <f>IF(N(C270)=0,IF(B270="","",0),SUM(INDEX(Hourly!$M$2:$M$10001,AF270):INDEX(Hourly!$M$2:$M$10001,AG270)))</f>
        <v/>
      </c>
      <c r="O270" s="27">
        <f>IF(N(C270)=0,IF(B270="","",0),SUM(INDEX(Hourly!$N$2:$N$10001,AF270):INDEX(Hourly!$N$2:$N$10001,AG270)))</f>
        <v/>
      </c>
      <c r="P270" s="27">
        <f>IF(N(C270)=0,IF(B270="","",0),SUM(INDEX(Hourly!$P$2:$P$10001,AF270):INDEX(Hourly!$P$2:$P$10001,AG270)))</f>
        <v/>
      </c>
      <c r="Q270">
        <f>IF(L270=1,IF(M270&gt;event_min,1,0),0)</f>
        <v/>
      </c>
      <c r="R270">
        <f>IF(Q270=1,N(R269)+1,0)</f>
        <v/>
      </c>
      <c r="S270" s="27">
        <f>IF(Q270=1,N(S269)+M270,0)</f>
        <v/>
      </c>
      <c r="T270">
        <f>IF(R270=1,1,0)</f>
        <v/>
      </c>
      <c r="U270">
        <f>IF(AND(L270=1,ISNUMBER(F270)),IF(F270&gt;=hot_thr,1,0),0)</f>
        <v/>
      </c>
      <c r="V270">
        <f>IF(AND(L270=1,ISNUMBER(E270)),IF(E270&gt;=night_thr,1,0),0)</f>
        <v/>
      </c>
      <c r="X270" s="27">
        <f>IF(B270="","",IF(A270-1&gt;=1,INDEX($D$2:$D$421,A270-1),IF(cyclic="Yes",INDEX($D$2:$D$421,A270-1+n_days),"")))</f>
        <v/>
      </c>
      <c r="Y270" s="27">
        <f>IF(B270="","",IF(A270-2&gt;=1,INDEX($D$2:$D$421,A270-2),IF(cyclic="Yes",INDEX($D$2:$D$421,A270-2+n_days),"")))</f>
        <v/>
      </c>
      <c r="Z270" s="27">
        <f>IF(B270="","",IF(A270-3&gt;=1,INDEX($D$2:$D$421,A270-3),IF(cyclic="Yes",INDEX($D$2:$D$421,A270-3+n_days),"")))</f>
        <v/>
      </c>
      <c r="AA270" s="27">
        <f>IF(B270="","",IF(A270-4&gt;=1,INDEX($D$2:$D$421,A270-4),IF(cyclic="Yes",INDEX($D$2:$D$421,A270-4+n_days),"")))</f>
        <v/>
      </c>
      <c r="AB270" s="27">
        <f>IF(B270="","",IF(A270-5&gt;=1,INDEX($D$2:$D$421,A270-5),IF(cyclic="Yes",INDEX($D$2:$D$421,A270-5+n_days),"")))</f>
        <v/>
      </c>
      <c r="AC270" s="27">
        <f>IF(B270="","",IF(A270-6&gt;=1,INDEX($D$2:$D$421,A270-6),IF(cyclic="Yes",INDEX($D$2:$D$421,A270-6+n_days),"")))</f>
        <v/>
      </c>
      <c r="AD270" s="27">
        <f>IF(B270="","",IF(A270-7&gt;=1,INDEX($D$2:$D$421,A270-7),IF(cyclic="Yes",INDEX($D$2:$D$421,A270-7+n_days),"")))</f>
        <v/>
      </c>
      <c r="AF270">
        <f>IF(B270="","",IFERROR(MATCH(B270-0.5,INDEX(Hourly!$G$2:$G$10001,1):INDEX(Hourly!$G$2:$G$10001,n_rows),1),0)+1)</f>
        <v/>
      </c>
      <c r="AG270">
        <f>IF(B270="","",IFERROR(MATCH(B270,INDEX(Hourly!$G$2:$G$10001,1):INDEX(Hourly!$G$2:$G$10001,n_rows),1),0))</f>
        <v/>
      </c>
    </row>
    <row r="271">
      <c r="A271" t="n">
        <v>270</v>
      </c>
      <c r="B271" s="26">
        <f>IF(A271&lt;=n_days,first_day+A271-1,"")</f>
        <v/>
      </c>
      <c r="C271">
        <f>IF(B271="","",MAX(0,AG271-AF271+1))</f>
        <v/>
      </c>
      <c r="D271" s="27">
        <f>IF(B271="","",IF(C271&gt;=18,AVERAGE(INDEX(Hourly!$E$2:$E$10001,AF271):INDEX(Hourly!$E$2:$E$10001,AG271)),""))</f>
        <v/>
      </c>
      <c r="E271" s="27">
        <f>IF(OR(B271="",N(C271)=0),"",MIN(INDEX(Hourly!$E$2:$E$10001,AF271):INDEX(Hourly!$E$2:$E$10001,AG271)))</f>
        <v/>
      </c>
      <c r="F271" s="27">
        <f>IF(OR(B271="",N(C271)=0),"",MAX(INDEX(Hourly!$E$2:$E$10001,AF271):INDEX(Hourly!$E$2:$E$10001,AG271)))</f>
        <v/>
      </c>
      <c r="G271" s="27">
        <f>IF(E271="","",F271-E271)</f>
        <v/>
      </c>
      <c r="H271" s="27">
        <f>IF(B271="","",IF(COUNT(X271:AD271)=7,SUMPRODUCT(X271:AD271,rm_weights)/SUM(rm_weights),""))</f>
        <v/>
      </c>
      <c r="I271" s="27">
        <f>IF(B271="","",IF(trm_method="7-day approximation",H271,IF(AND(ISNUMBER(I270),ISNUMBER(D270)),(1-alpha)*D270+alpha*I270,H271)))</f>
        <v/>
      </c>
      <c r="J271" s="27">
        <f>IF(ISNUMBER(I271),0.33*IF(clamp_trm="Yes",MIN(MAX(I271,10),30),I271)+18.8,"")</f>
        <v/>
      </c>
      <c r="K271" s="27">
        <f>IF(J271="","",J271+cat_offset)</f>
        <v/>
      </c>
      <c r="L271">
        <f>IF(B271="","",IF(AND(MONTH(B271)*100+DAY(B271)&gt;=season_lo,MONTH(B271)*100+DAY(B271)&lt;=season_hi),1,0))</f>
        <v/>
      </c>
      <c r="M271" s="27">
        <f>IF(N(C271)=0,IF(B271="","",0),SUM(INDEX(Hourly!$L$2:$L$10001,AF271):INDEX(Hourly!$L$2:$L$10001,AG271)))</f>
        <v/>
      </c>
      <c r="N271" s="27">
        <f>IF(N(C271)=0,IF(B271="","",0),SUM(INDEX(Hourly!$M$2:$M$10001,AF271):INDEX(Hourly!$M$2:$M$10001,AG271)))</f>
        <v/>
      </c>
      <c r="O271" s="27">
        <f>IF(N(C271)=0,IF(B271="","",0),SUM(INDEX(Hourly!$N$2:$N$10001,AF271):INDEX(Hourly!$N$2:$N$10001,AG271)))</f>
        <v/>
      </c>
      <c r="P271" s="27">
        <f>IF(N(C271)=0,IF(B271="","",0),SUM(INDEX(Hourly!$P$2:$P$10001,AF271):INDEX(Hourly!$P$2:$P$10001,AG271)))</f>
        <v/>
      </c>
      <c r="Q271">
        <f>IF(L271=1,IF(M271&gt;event_min,1,0),0)</f>
        <v/>
      </c>
      <c r="R271">
        <f>IF(Q271=1,N(R270)+1,0)</f>
        <v/>
      </c>
      <c r="S271" s="27">
        <f>IF(Q271=1,N(S270)+M271,0)</f>
        <v/>
      </c>
      <c r="T271">
        <f>IF(R271=1,1,0)</f>
        <v/>
      </c>
      <c r="U271">
        <f>IF(AND(L271=1,ISNUMBER(F271)),IF(F271&gt;=hot_thr,1,0),0)</f>
        <v/>
      </c>
      <c r="V271">
        <f>IF(AND(L271=1,ISNUMBER(E271)),IF(E271&gt;=night_thr,1,0),0)</f>
        <v/>
      </c>
      <c r="X271" s="27">
        <f>IF(B271="","",IF(A271-1&gt;=1,INDEX($D$2:$D$421,A271-1),IF(cyclic="Yes",INDEX($D$2:$D$421,A271-1+n_days),"")))</f>
        <v/>
      </c>
      <c r="Y271" s="27">
        <f>IF(B271="","",IF(A271-2&gt;=1,INDEX($D$2:$D$421,A271-2),IF(cyclic="Yes",INDEX($D$2:$D$421,A271-2+n_days),"")))</f>
        <v/>
      </c>
      <c r="Z271" s="27">
        <f>IF(B271="","",IF(A271-3&gt;=1,INDEX($D$2:$D$421,A271-3),IF(cyclic="Yes",INDEX($D$2:$D$421,A271-3+n_days),"")))</f>
        <v/>
      </c>
      <c r="AA271" s="27">
        <f>IF(B271="","",IF(A271-4&gt;=1,INDEX($D$2:$D$421,A271-4),IF(cyclic="Yes",INDEX($D$2:$D$421,A271-4+n_days),"")))</f>
        <v/>
      </c>
      <c r="AB271" s="27">
        <f>IF(B271="","",IF(A271-5&gt;=1,INDEX($D$2:$D$421,A271-5),IF(cyclic="Yes",INDEX($D$2:$D$421,A271-5+n_days),"")))</f>
        <v/>
      </c>
      <c r="AC271" s="27">
        <f>IF(B271="","",IF(A271-6&gt;=1,INDEX($D$2:$D$421,A271-6),IF(cyclic="Yes",INDEX($D$2:$D$421,A271-6+n_days),"")))</f>
        <v/>
      </c>
      <c r="AD271" s="27">
        <f>IF(B271="","",IF(A271-7&gt;=1,INDEX($D$2:$D$421,A271-7),IF(cyclic="Yes",INDEX($D$2:$D$421,A271-7+n_days),"")))</f>
        <v/>
      </c>
      <c r="AF271">
        <f>IF(B271="","",IFERROR(MATCH(B271-0.5,INDEX(Hourly!$G$2:$G$10001,1):INDEX(Hourly!$G$2:$G$10001,n_rows),1),0)+1)</f>
        <v/>
      </c>
      <c r="AG271">
        <f>IF(B271="","",IFERROR(MATCH(B271,INDEX(Hourly!$G$2:$G$10001,1):INDEX(Hourly!$G$2:$G$10001,n_rows),1),0))</f>
        <v/>
      </c>
    </row>
    <row r="272">
      <c r="A272" t="n">
        <v>271</v>
      </c>
      <c r="B272" s="26">
        <f>IF(A272&lt;=n_days,first_day+A272-1,"")</f>
        <v/>
      </c>
      <c r="C272">
        <f>IF(B272="","",MAX(0,AG272-AF272+1))</f>
        <v/>
      </c>
      <c r="D272" s="27">
        <f>IF(B272="","",IF(C272&gt;=18,AVERAGE(INDEX(Hourly!$E$2:$E$10001,AF272):INDEX(Hourly!$E$2:$E$10001,AG272)),""))</f>
        <v/>
      </c>
      <c r="E272" s="27">
        <f>IF(OR(B272="",N(C272)=0),"",MIN(INDEX(Hourly!$E$2:$E$10001,AF272):INDEX(Hourly!$E$2:$E$10001,AG272)))</f>
        <v/>
      </c>
      <c r="F272" s="27">
        <f>IF(OR(B272="",N(C272)=0),"",MAX(INDEX(Hourly!$E$2:$E$10001,AF272):INDEX(Hourly!$E$2:$E$10001,AG272)))</f>
        <v/>
      </c>
      <c r="G272" s="27">
        <f>IF(E272="","",F272-E272)</f>
        <v/>
      </c>
      <c r="H272" s="27">
        <f>IF(B272="","",IF(COUNT(X272:AD272)=7,SUMPRODUCT(X272:AD272,rm_weights)/SUM(rm_weights),""))</f>
        <v/>
      </c>
      <c r="I272" s="27">
        <f>IF(B272="","",IF(trm_method="7-day approximation",H272,IF(AND(ISNUMBER(I271),ISNUMBER(D271)),(1-alpha)*D271+alpha*I271,H272)))</f>
        <v/>
      </c>
      <c r="J272" s="27">
        <f>IF(ISNUMBER(I272),0.33*IF(clamp_trm="Yes",MIN(MAX(I272,10),30),I272)+18.8,"")</f>
        <v/>
      </c>
      <c r="K272" s="27">
        <f>IF(J272="","",J272+cat_offset)</f>
        <v/>
      </c>
      <c r="L272">
        <f>IF(B272="","",IF(AND(MONTH(B272)*100+DAY(B272)&gt;=season_lo,MONTH(B272)*100+DAY(B272)&lt;=season_hi),1,0))</f>
        <v/>
      </c>
      <c r="M272" s="27">
        <f>IF(N(C272)=0,IF(B272="","",0),SUM(INDEX(Hourly!$L$2:$L$10001,AF272):INDEX(Hourly!$L$2:$L$10001,AG272)))</f>
        <v/>
      </c>
      <c r="N272" s="27">
        <f>IF(N(C272)=0,IF(B272="","",0),SUM(INDEX(Hourly!$M$2:$M$10001,AF272):INDEX(Hourly!$M$2:$M$10001,AG272)))</f>
        <v/>
      </c>
      <c r="O272" s="27">
        <f>IF(N(C272)=0,IF(B272="","",0),SUM(INDEX(Hourly!$N$2:$N$10001,AF272):INDEX(Hourly!$N$2:$N$10001,AG272)))</f>
        <v/>
      </c>
      <c r="P272" s="27">
        <f>IF(N(C272)=0,IF(B272="","",0),SUM(INDEX(Hourly!$P$2:$P$10001,AF272):INDEX(Hourly!$P$2:$P$10001,AG272)))</f>
        <v/>
      </c>
      <c r="Q272">
        <f>IF(L272=1,IF(M272&gt;event_min,1,0),0)</f>
        <v/>
      </c>
      <c r="R272">
        <f>IF(Q272=1,N(R271)+1,0)</f>
        <v/>
      </c>
      <c r="S272" s="27">
        <f>IF(Q272=1,N(S271)+M272,0)</f>
        <v/>
      </c>
      <c r="T272">
        <f>IF(R272=1,1,0)</f>
        <v/>
      </c>
      <c r="U272">
        <f>IF(AND(L272=1,ISNUMBER(F272)),IF(F272&gt;=hot_thr,1,0),0)</f>
        <v/>
      </c>
      <c r="V272">
        <f>IF(AND(L272=1,ISNUMBER(E272)),IF(E272&gt;=night_thr,1,0),0)</f>
        <v/>
      </c>
      <c r="X272" s="27">
        <f>IF(B272="","",IF(A272-1&gt;=1,INDEX($D$2:$D$421,A272-1),IF(cyclic="Yes",INDEX($D$2:$D$421,A272-1+n_days),"")))</f>
        <v/>
      </c>
      <c r="Y272" s="27">
        <f>IF(B272="","",IF(A272-2&gt;=1,INDEX($D$2:$D$421,A272-2),IF(cyclic="Yes",INDEX($D$2:$D$421,A272-2+n_days),"")))</f>
        <v/>
      </c>
      <c r="Z272" s="27">
        <f>IF(B272="","",IF(A272-3&gt;=1,INDEX($D$2:$D$421,A272-3),IF(cyclic="Yes",INDEX($D$2:$D$421,A272-3+n_days),"")))</f>
        <v/>
      </c>
      <c r="AA272" s="27">
        <f>IF(B272="","",IF(A272-4&gt;=1,INDEX($D$2:$D$421,A272-4),IF(cyclic="Yes",INDEX($D$2:$D$421,A272-4+n_days),"")))</f>
        <v/>
      </c>
      <c r="AB272" s="27">
        <f>IF(B272="","",IF(A272-5&gt;=1,INDEX($D$2:$D$421,A272-5),IF(cyclic="Yes",INDEX($D$2:$D$421,A272-5+n_days),"")))</f>
        <v/>
      </c>
      <c r="AC272" s="27">
        <f>IF(B272="","",IF(A272-6&gt;=1,INDEX($D$2:$D$421,A272-6),IF(cyclic="Yes",INDEX($D$2:$D$421,A272-6+n_days),"")))</f>
        <v/>
      </c>
      <c r="AD272" s="27">
        <f>IF(B272="","",IF(A272-7&gt;=1,INDEX($D$2:$D$421,A272-7),IF(cyclic="Yes",INDEX($D$2:$D$421,A272-7+n_days),"")))</f>
        <v/>
      </c>
      <c r="AF272">
        <f>IF(B272="","",IFERROR(MATCH(B272-0.5,INDEX(Hourly!$G$2:$G$10001,1):INDEX(Hourly!$G$2:$G$10001,n_rows),1),0)+1)</f>
        <v/>
      </c>
      <c r="AG272">
        <f>IF(B272="","",IFERROR(MATCH(B272,INDEX(Hourly!$G$2:$G$10001,1):INDEX(Hourly!$G$2:$G$10001,n_rows),1),0))</f>
        <v/>
      </c>
    </row>
    <row r="273">
      <c r="A273" t="n">
        <v>272</v>
      </c>
      <c r="B273" s="26">
        <f>IF(A273&lt;=n_days,first_day+A273-1,"")</f>
        <v/>
      </c>
      <c r="C273">
        <f>IF(B273="","",MAX(0,AG273-AF273+1))</f>
        <v/>
      </c>
      <c r="D273" s="27">
        <f>IF(B273="","",IF(C273&gt;=18,AVERAGE(INDEX(Hourly!$E$2:$E$10001,AF273):INDEX(Hourly!$E$2:$E$10001,AG273)),""))</f>
        <v/>
      </c>
      <c r="E273" s="27">
        <f>IF(OR(B273="",N(C273)=0),"",MIN(INDEX(Hourly!$E$2:$E$10001,AF273):INDEX(Hourly!$E$2:$E$10001,AG273)))</f>
        <v/>
      </c>
      <c r="F273" s="27">
        <f>IF(OR(B273="",N(C273)=0),"",MAX(INDEX(Hourly!$E$2:$E$10001,AF273):INDEX(Hourly!$E$2:$E$10001,AG273)))</f>
        <v/>
      </c>
      <c r="G273" s="27">
        <f>IF(E273="","",F273-E273)</f>
        <v/>
      </c>
      <c r="H273" s="27">
        <f>IF(B273="","",IF(COUNT(X273:AD273)=7,SUMPRODUCT(X273:AD273,rm_weights)/SUM(rm_weights),""))</f>
        <v/>
      </c>
      <c r="I273" s="27">
        <f>IF(B273="","",IF(trm_method="7-day approximation",H273,IF(AND(ISNUMBER(I272),ISNUMBER(D272)),(1-alpha)*D272+alpha*I272,H273)))</f>
        <v/>
      </c>
      <c r="J273" s="27">
        <f>IF(ISNUMBER(I273),0.33*IF(clamp_trm="Yes",MIN(MAX(I273,10),30),I273)+18.8,"")</f>
        <v/>
      </c>
      <c r="K273" s="27">
        <f>IF(J273="","",J273+cat_offset)</f>
        <v/>
      </c>
      <c r="L273">
        <f>IF(B273="","",IF(AND(MONTH(B273)*100+DAY(B273)&gt;=season_lo,MONTH(B273)*100+DAY(B273)&lt;=season_hi),1,0))</f>
        <v/>
      </c>
      <c r="M273" s="27">
        <f>IF(N(C273)=0,IF(B273="","",0),SUM(INDEX(Hourly!$L$2:$L$10001,AF273):INDEX(Hourly!$L$2:$L$10001,AG273)))</f>
        <v/>
      </c>
      <c r="N273" s="27">
        <f>IF(N(C273)=0,IF(B273="","",0),SUM(INDEX(Hourly!$M$2:$M$10001,AF273):INDEX(Hourly!$M$2:$M$10001,AG273)))</f>
        <v/>
      </c>
      <c r="O273" s="27">
        <f>IF(N(C273)=0,IF(B273="","",0),SUM(INDEX(Hourly!$N$2:$N$10001,AF273):INDEX(Hourly!$N$2:$N$10001,AG273)))</f>
        <v/>
      </c>
      <c r="P273" s="27">
        <f>IF(N(C273)=0,IF(B273="","",0),SUM(INDEX(Hourly!$P$2:$P$10001,AF273):INDEX(Hourly!$P$2:$P$10001,AG273)))</f>
        <v/>
      </c>
      <c r="Q273">
        <f>IF(L273=1,IF(M273&gt;event_min,1,0),0)</f>
        <v/>
      </c>
      <c r="R273">
        <f>IF(Q273=1,N(R272)+1,0)</f>
        <v/>
      </c>
      <c r="S273" s="27">
        <f>IF(Q273=1,N(S272)+M273,0)</f>
        <v/>
      </c>
      <c r="T273">
        <f>IF(R273=1,1,0)</f>
        <v/>
      </c>
      <c r="U273">
        <f>IF(AND(L273=1,ISNUMBER(F273)),IF(F273&gt;=hot_thr,1,0),0)</f>
        <v/>
      </c>
      <c r="V273">
        <f>IF(AND(L273=1,ISNUMBER(E273)),IF(E273&gt;=night_thr,1,0),0)</f>
        <v/>
      </c>
      <c r="X273" s="27">
        <f>IF(B273="","",IF(A273-1&gt;=1,INDEX($D$2:$D$421,A273-1),IF(cyclic="Yes",INDEX($D$2:$D$421,A273-1+n_days),"")))</f>
        <v/>
      </c>
      <c r="Y273" s="27">
        <f>IF(B273="","",IF(A273-2&gt;=1,INDEX($D$2:$D$421,A273-2),IF(cyclic="Yes",INDEX($D$2:$D$421,A273-2+n_days),"")))</f>
        <v/>
      </c>
      <c r="Z273" s="27">
        <f>IF(B273="","",IF(A273-3&gt;=1,INDEX($D$2:$D$421,A273-3),IF(cyclic="Yes",INDEX($D$2:$D$421,A273-3+n_days),"")))</f>
        <v/>
      </c>
      <c r="AA273" s="27">
        <f>IF(B273="","",IF(A273-4&gt;=1,INDEX($D$2:$D$421,A273-4),IF(cyclic="Yes",INDEX($D$2:$D$421,A273-4+n_days),"")))</f>
        <v/>
      </c>
      <c r="AB273" s="27">
        <f>IF(B273="","",IF(A273-5&gt;=1,INDEX($D$2:$D$421,A273-5),IF(cyclic="Yes",INDEX($D$2:$D$421,A273-5+n_days),"")))</f>
        <v/>
      </c>
      <c r="AC273" s="27">
        <f>IF(B273="","",IF(A273-6&gt;=1,INDEX($D$2:$D$421,A273-6),IF(cyclic="Yes",INDEX($D$2:$D$421,A273-6+n_days),"")))</f>
        <v/>
      </c>
      <c r="AD273" s="27">
        <f>IF(B273="","",IF(A273-7&gt;=1,INDEX($D$2:$D$421,A273-7),IF(cyclic="Yes",INDEX($D$2:$D$421,A273-7+n_days),"")))</f>
        <v/>
      </c>
      <c r="AF273">
        <f>IF(B273="","",IFERROR(MATCH(B273-0.5,INDEX(Hourly!$G$2:$G$10001,1):INDEX(Hourly!$G$2:$G$10001,n_rows),1),0)+1)</f>
        <v/>
      </c>
      <c r="AG273">
        <f>IF(B273="","",IFERROR(MATCH(B273,INDEX(Hourly!$G$2:$G$10001,1):INDEX(Hourly!$G$2:$G$10001,n_rows),1),0))</f>
        <v/>
      </c>
    </row>
    <row r="274">
      <c r="A274" t="n">
        <v>273</v>
      </c>
      <c r="B274" s="26">
        <f>IF(A274&lt;=n_days,first_day+A274-1,"")</f>
        <v/>
      </c>
      <c r="C274">
        <f>IF(B274="","",MAX(0,AG274-AF274+1))</f>
        <v/>
      </c>
      <c r="D274" s="27">
        <f>IF(B274="","",IF(C274&gt;=18,AVERAGE(INDEX(Hourly!$E$2:$E$10001,AF274):INDEX(Hourly!$E$2:$E$10001,AG274)),""))</f>
        <v/>
      </c>
      <c r="E274" s="27">
        <f>IF(OR(B274="",N(C274)=0),"",MIN(INDEX(Hourly!$E$2:$E$10001,AF274):INDEX(Hourly!$E$2:$E$10001,AG274)))</f>
        <v/>
      </c>
      <c r="F274" s="27">
        <f>IF(OR(B274="",N(C274)=0),"",MAX(INDEX(Hourly!$E$2:$E$10001,AF274):INDEX(Hourly!$E$2:$E$10001,AG274)))</f>
        <v/>
      </c>
      <c r="G274" s="27">
        <f>IF(E274="","",F274-E274)</f>
        <v/>
      </c>
      <c r="H274" s="27">
        <f>IF(B274="","",IF(COUNT(X274:AD274)=7,SUMPRODUCT(X274:AD274,rm_weights)/SUM(rm_weights),""))</f>
        <v/>
      </c>
      <c r="I274" s="27">
        <f>IF(B274="","",IF(trm_method="7-day approximation",H274,IF(AND(ISNUMBER(I273),ISNUMBER(D273)),(1-alpha)*D273+alpha*I273,H274)))</f>
        <v/>
      </c>
      <c r="J274" s="27">
        <f>IF(ISNUMBER(I274),0.33*IF(clamp_trm="Yes",MIN(MAX(I274,10),30),I274)+18.8,"")</f>
        <v/>
      </c>
      <c r="K274" s="27">
        <f>IF(J274="","",J274+cat_offset)</f>
        <v/>
      </c>
      <c r="L274">
        <f>IF(B274="","",IF(AND(MONTH(B274)*100+DAY(B274)&gt;=season_lo,MONTH(B274)*100+DAY(B274)&lt;=season_hi),1,0))</f>
        <v/>
      </c>
      <c r="M274" s="27">
        <f>IF(N(C274)=0,IF(B274="","",0),SUM(INDEX(Hourly!$L$2:$L$10001,AF274):INDEX(Hourly!$L$2:$L$10001,AG274)))</f>
        <v/>
      </c>
      <c r="N274" s="27">
        <f>IF(N(C274)=0,IF(B274="","",0),SUM(INDEX(Hourly!$M$2:$M$10001,AF274):INDEX(Hourly!$M$2:$M$10001,AG274)))</f>
        <v/>
      </c>
      <c r="O274" s="27">
        <f>IF(N(C274)=0,IF(B274="","",0),SUM(INDEX(Hourly!$N$2:$N$10001,AF274):INDEX(Hourly!$N$2:$N$10001,AG274)))</f>
        <v/>
      </c>
      <c r="P274" s="27">
        <f>IF(N(C274)=0,IF(B274="","",0),SUM(INDEX(Hourly!$P$2:$P$10001,AF274):INDEX(Hourly!$P$2:$P$10001,AG274)))</f>
        <v/>
      </c>
      <c r="Q274">
        <f>IF(L274=1,IF(M274&gt;event_min,1,0),0)</f>
        <v/>
      </c>
      <c r="R274">
        <f>IF(Q274=1,N(R273)+1,0)</f>
        <v/>
      </c>
      <c r="S274" s="27">
        <f>IF(Q274=1,N(S273)+M274,0)</f>
        <v/>
      </c>
      <c r="T274">
        <f>IF(R274=1,1,0)</f>
        <v/>
      </c>
      <c r="U274">
        <f>IF(AND(L274=1,ISNUMBER(F274)),IF(F274&gt;=hot_thr,1,0),0)</f>
        <v/>
      </c>
      <c r="V274">
        <f>IF(AND(L274=1,ISNUMBER(E274)),IF(E274&gt;=night_thr,1,0),0)</f>
        <v/>
      </c>
      <c r="X274" s="27">
        <f>IF(B274="","",IF(A274-1&gt;=1,INDEX($D$2:$D$421,A274-1),IF(cyclic="Yes",INDEX($D$2:$D$421,A274-1+n_days),"")))</f>
        <v/>
      </c>
      <c r="Y274" s="27">
        <f>IF(B274="","",IF(A274-2&gt;=1,INDEX($D$2:$D$421,A274-2),IF(cyclic="Yes",INDEX($D$2:$D$421,A274-2+n_days),"")))</f>
        <v/>
      </c>
      <c r="Z274" s="27">
        <f>IF(B274="","",IF(A274-3&gt;=1,INDEX($D$2:$D$421,A274-3),IF(cyclic="Yes",INDEX($D$2:$D$421,A274-3+n_days),"")))</f>
        <v/>
      </c>
      <c r="AA274" s="27">
        <f>IF(B274="","",IF(A274-4&gt;=1,INDEX($D$2:$D$421,A274-4),IF(cyclic="Yes",INDEX($D$2:$D$421,A274-4+n_days),"")))</f>
        <v/>
      </c>
      <c r="AB274" s="27">
        <f>IF(B274="","",IF(A274-5&gt;=1,INDEX($D$2:$D$421,A274-5),IF(cyclic="Yes",INDEX($D$2:$D$421,A274-5+n_days),"")))</f>
        <v/>
      </c>
      <c r="AC274" s="27">
        <f>IF(B274="","",IF(A274-6&gt;=1,INDEX($D$2:$D$421,A274-6),IF(cyclic="Yes",INDEX($D$2:$D$421,A274-6+n_days),"")))</f>
        <v/>
      </c>
      <c r="AD274" s="27">
        <f>IF(B274="","",IF(A274-7&gt;=1,INDEX($D$2:$D$421,A274-7),IF(cyclic="Yes",INDEX($D$2:$D$421,A274-7+n_days),"")))</f>
        <v/>
      </c>
      <c r="AF274">
        <f>IF(B274="","",IFERROR(MATCH(B274-0.5,INDEX(Hourly!$G$2:$G$10001,1):INDEX(Hourly!$G$2:$G$10001,n_rows),1),0)+1)</f>
        <v/>
      </c>
      <c r="AG274">
        <f>IF(B274="","",IFERROR(MATCH(B274,INDEX(Hourly!$G$2:$G$10001,1):INDEX(Hourly!$G$2:$G$10001,n_rows),1),0))</f>
        <v/>
      </c>
    </row>
    <row r="275">
      <c r="A275" t="n">
        <v>274</v>
      </c>
      <c r="B275" s="26">
        <f>IF(A275&lt;=n_days,first_day+A275-1,"")</f>
        <v/>
      </c>
      <c r="C275">
        <f>IF(B275="","",MAX(0,AG275-AF275+1))</f>
        <v/>
      </c>
      <c r="D275" s="27">
        <f>IF(B275="","",IF(C275&gt;=18,AVERAGE(INDEX(Hourly!$E$2:$E$10001,AF275):INDEX(Hourly!$E$2:$E$10001,AG275)),""))</f>
        <v/>
      </c>
      <c r="E275" s="27">
        <f>IF(OR(B275="",N(C275)=0),"",MIN(INDEX(Hourly!$E$2:$E$10001,AF275):INDEX(Hourly!$E$2:$E$10001,AG275)))</f>
        <v/>
      </c>
      <c r="F275" s="27">
        <f>IF(OR(B275="",N(C275)=0),"",MAX(INDEX(Hourly!$E$2:$E$10001,AF275):INDEX(Hourly!$E$2:$E$10001,AG275)))</f>
        <v/>
      </c>
      <c r="G275" s="27">
        <f>IF(E275="","",F275-E275)</f>
        <v/>
      </c>
      <c r="H275" s="27">
        <f>IF(B275="","",IF(COUNT(X275:AD275)=7,SUMPRODUCT(X275:AD275,rm_weights)/SUM(rm_weights),""))</f>
        <v/>
      </c>
      <c r="I275" s="27">
        <f>IF(B275="","",IF(trm_method="7-day approximation",H275,IF(AND(ISNUMBER(I274),ISNUMBER(D274)),(1-alpha)*D274+alpha*I274,H275)))</f>
        <v/>
      </c>
      <c r="J275" s="27">
        <f>IF(ISNUMBER(I275),0.33*IF(clamp_trm="Yes",MIN(MAX(I275,10),30),I275)+18.8,"")</f>
        <v/>
      </c>
      <c r="K275" s="27">
        <f>IF(J275="","",J275+cat_offset)</f>
        <v/>
      </c>
      <c r="L275">
        <f>IF(B275="","",IF(AND(MONTH(B275)*100+DAY(B275)&gt;=season_lo,MONTH(B275)*100+DAY(B275)&lt;=season_hi),1,0))</f>
        <v/>
      </c>
      <c r="M275" s="27">
        <f>IF(N(C275)=0,IF(B275="","",0),SUM(INDEX(Hourly!$L$2:$L$10001,AF275):INDEX(Hourly!$L$2:$L$10001,AG275)))</f>
        <v/>
      </c>
      <c r="N275" s="27">
        <f>IF(N(C275)=0,IF(B275="","",0),SUM(INDEX(Hourly!$M$2:$M$10001,AF275):INDEX(Hourly!$M$2:$M$10001,AG275)))</f>
        <v/>
      </c>
      <c r="O275" s="27">
        <f>IF(N(C275)=0,IF(B275="","",0),SUM(INDEX(Hourly!$N$2:$N$10001,AF275):INDEX(Hourly!$N$2:$N$10001,AG275)))</f>
        <v/>
      </c>
      <c r="P275" s="27">
        <f>IF(N(C275)=0,IF(B275="","",0),SUM(INDEX(Hourly!$P$2:$P$10001,AF275):INDEX(Hourly!$P$2:$P$10001,AG275)))</f>
        <v/>
      </c>
      <c r="Q275">
        <f>IF(L275=1,IF(M275&gt;event_min,1,0),0)</f>
        <v/>
      </c>
      <c r="R275">
        <f>IF(Q275=1,N(R274)+1,0)</f>
        <v/>
      </c>
      <c r="S275" s="27">
        <f>IF(Q275=1,N(S274)+M275,0)</f>
        <v/>
      </c>
      <c r="T275">
        <f>IF(R275=1,1,0)</f>
        <v/>
      </c>
      <c r="U275">
        <f>IF(AND(L275=1,ISNUMBER(F275)),IF(F275&gt;=hot_thr,1,0),0)</f>
        <v/>
      </c>
      <c r="V275">
        <f>IF(AND(L275=1,ISNUMBER(E275)),IF(E275&gt;=night_thr,1,0),0)</f>
        <v/>
      </c>
      <c r="X275" s="27">
        <f>IF(B275="","",IF(A275-1&gt;=1,INDEX($D$2:$D$421,A275-1),IF(cyclic="Yes",INDEX($D$2:$D$421,A275-1+n_days),"")))</f>
        <v/>
      </c>
      <c r="Y275" s="27">
        <f>IF(B275="","",IF(A275-2&gt;=1,INDEX($D$2:$D$421,A275-2),IF(cyclic="Yes",INDEX($D$2:$D$421,A275-2+n_days),"")))</f>
        <v/>
      </c>
      <c r="Z275" s="27">
        <f>IF(B275="","",IF(A275-3&gt;=1,INDEX($D$2:$D$421,A275-3),IF(cyclic="Yes",INDEX($D$2:$D$421,A275-3+n_days),"")))</f>
        <v/>
      </c>
      <c r="AA275" s="27">
        <f>IF(B275="","",IF(A275-4&gt;=1,INDEX($D$2:$D$421,A275-4),IF(cyclic="Yes",INDEX($D$2:$D$421,A275-4+n_days),"")))</f>
        <v/>
      </c>
      <c r="AB275" s="27">
        <f>IF(B275="","",IF(A275-5&gt;=1,INDEX($D$2:$D$421,A275-5),IF(cyclic="Yes",INDEX($D$2:$D$421,A275-5+n_days),"")))</f>
        <v/>
      </c>
      <c r="AC275" s="27">
        <f>IF(B275="","",IF(A275-6&gt;=1,INDEX($D$2:$D$421,A275-6),IF(cyclic="Yes",INDEX($D$2:$D$421,A275-6+n_days),"")))</f>
        <v/>
      </c>
      <c r="AD275" s="27">
        <f>IF(B275="","",IF(A275-7&gt;=1,INDEX($D$2:$D$421,A275-7),IF(cyclic="Yes",INDEX($D$2:$D$421,A275-7+n_days),"")))</f>
        <v/>
      </c>
      <c r="AF275">
        <f>IF(B275="","",IFERROR(MATCH(B275-0.5,INDEX(Hourly!$G$2:$G$10001,1):INDEX(Hourly!$G$2:$G$10001,n_rows),1),0)+1)</f>
        <v/>
      </c>
      <c r="AG275">
        <f>IF(B275="","",IFERROR(MATCH(B275,INDEX(Hourly!$G$2:$G$10001,1):INDEX(Hourly!$G$2:$G$10001,n_rows),1),0))</f>
        <v/>
      </c>
    </row>
    <row r="276">
      <c r="A276" t="n">
        <v>275</v>
      </c>
      <c r="B276" s="26">
        <f>IF(A276&lt;=n_days,first_day+A276-1,"")</f>
        <v/>
      </c>
      <c r="C276">
        <f>IF(B276="","",MAX(0,AG276-AF276+1))</f>
        <v/>
      </c>
      <c r="D276" s="27">
        <f>IF(B276="","",IF(C276&gt;=18,AVERAGE(INDEX(Hourly!$E$2:$E$10001,AF276):INDEX(Hourly!$E$2:$E$10001,AG276)),""))</f>
        <v/>
      </c>
      <c r="E276" s="27">
        <f>IF(OR(B276="",N(C276)=0),"",MIN(INDEX(Hourly!$E$2:$E$10001,AF276):INDEX(Hourly!$E$2:$E$10001,AG276)))</f>
        <v/>
      </c>
      <c r="F276" s="27">
        <f>IF(OR(B276="",N(C276)=0),"",MAX(INDEX(Hourly!$E$2:$E$10001,AF276):INDEX(Hourly!$E$2:$E$10001,AG276)))</f>
        <v/>
      </c>
      <c r="G276" s="27">
        <f>IF(E276="","",F276-E276)</f>
        <v/>
      </c>
      <c r="H276" s="27">
        <f>IF(B276="","",IF(COUNT(X276:AD276)=7,SUMPRODUCT(X276:AD276,rm_weights)/SUM(rm_weights),""))</f>
        <v/>
      </c>
      <c r="I276" s="27">
        <f>IF(B276="","",IF(trm_method="7-day approximation",H276,IF(AND(ISNUMBER(I275),ISNUMBER(D275)),(1-alpha)*D275+alpha*I275,H276)))</f>
        <v/>
      </c>
      <c r="J276" s="27">
        <f>IF(ISNUMBER(I276),0.33*IF(clamp_trm="Yes",MIN(MAX(I276,10),30),I276)+18.8,"")</f>
        <v/>
      </c>
      <c r="K276" s="27">
        <f>IF(J276="","",J276+cat_offset)</f>
        <v/>
      </c>
      <c r="L276">
        <f>IF(B276="","",IF(AND(MONTH(B276)*100+DAY(B276)&gt;=season_lo,MONTH(B276)*100+DAY(B276)&lt;=season_hi),1,0))</f>
        <v/>
      </c>
      <c r="M276" s="27">
        <f>IF(N(C276)=0,IF(B276="","",0),SUM(INDEX(Hourly!$L$2:$L$10001,AF276):INDEX(Hourly!$L$2:$L$10001,AG276)))</f>
        <v/>
      </c>
      <c r="N276" s="27">
        <f>IF(N(C276)=0,IF(B276="","",0),SUM(INDEX(Hourly!$M$2:$M$10001,AF276):INDEX(Hourly!$M$2:$M$10001,AG276)))</f>
        <v/>
      </c>
      <c r="O276" s="27">
        <f>IF(N(C276)=0,IF(B276="","",0),SUM(INDEX(Hourly!$N$2:$N$10001,AF276):INDEX(Hourly!$N$2:$N$10001,AG276)))</f>
        <v/>
      </c>
      <c r="P276" s="27">
        <f>IF(N(C276)=0,IF(B276="","",0),SUM(INDEX(Hourly!$P$2:$P$10001,AF276):INDEX(Hourly!$P$2:$P$10001,AG276)))</f>
        <v/>
      </c>
      <c r="Q276">
        <f>IF(L276=1,IF(M276&gt;event_min,1,0),0)</f>
        <v/>
      </c>
      <c r="R276">
        <f>IF(Q276=1,N(R275)+1,0)</f>
        <v/>
      </c>
      <c r="S276" s="27">
        <f>IF(Q276=1,N(S275)+M276,0)</f>
        <v/>
      </c>
      <c r="T276">
        <f>IF(R276=1,1,0)</f>
        <v/>
      </c>
      <c r="U276">
        <f>IF(AND(L276=1,ISNUMBER(F276)),IF(F276&gt;=hot_thr,1,0),0)</f>
        <v/>
      </c>
      <c r="V276">
        <f>IF(AND(L276=1,ISNUMBER(E276)),IF(E276&gt;=night_thr,1,0),0)</f>
        <v/>
      </c>
      <c r="X276" s="27">
        <f>IF(B276="","",IF(A276-1&gt;=1,INDEX($D$2:$D$421,A276-1),IF(cyclic="Yes",INDEX($D$2:$D$421,A276-1+n_days),"")))</f>
        <v/>
      </c>
      <c r="Y276" s="27">
        <f>IF(B276="","",IF(A276-2&gt;=1,INDEX($D$2:$D$421,A276-2),IF(cyclic="Yes",INDEX($D$2:$D$421,A276-2+n_days),"")))</f>
        <v/>
      </c>
      <c r="Z276" s="27">
        <f>IF(B276="","",IF(A276-3&gt;=1,INDEX($D$2:$D$421,A276-3),IF(cyclic="Yes",INDEX($D$2:$D$421,A276-3+n_days),"")))</f>
        <v/>
      </c>
      <c r="AA276" s="27">
        <f>IF(B276="","",IF(A276-4&gt;=1,INDEX($D$2:$D$421,A276-4),IF(cyclic="Yes",INDEX($D$2:$D$421,A276-4+n_days),"")))</f>
        <v/>
      </c>
      <c r="AB276" s="27">
        <f>IF(B276="","",IF(A276-5&gt;=1,INDEX($D$2:$D$421,A276-5),IF(cyclic="Yes",INDEX($D$2:$D$421,A276-5+n_days),"")))</f>
        <v/>
      </c>
      <c r="AC276" s="27">
        <f>IF(B276="","",IF(A276-6&gt;=1,INDEX($D$2:$D$421,A276-6),IF(cyclic="Yes",INDEX($D$2:$D$421,A276-6+n_days),"")))</f>
        <v/>
      </c>
      <c r="AD276" s="27">
        <f>IF(B276="","",IF(A276-7&gt;=1,INDEX($D$2:$D$421,A276-7),IF(cyclic="Yes",INDEX($D$2:$D$421,A276-7+n_days),"")))</f>
        <v/>
      </c>
      <c r="AF276">
        <f>IF(B276="","",IFERROR(MATCH(B276-0.5,INDEX(Hourly!$G$2:$G$10001,1):INDEX(Hourly!$G$2:$G$10001,n_rows),1),0)+1)</f>
        <v/>
      </c>
      <c r="AG276">
        <f>IF(B276="","",IFERROR(MATCH(B276,INDEX(Hourly!$G$2:$G$10001,1):INDEX(Hourly!$G$2:$G$10001,n_rows),1),0))</f>
        <v/>
      </c>
    </row>
    <row r="277">
      <c r="A277" t="n">
        <v>276</v>
      </c>
      <c r="B277" s="26">
        <f>IF(A277&lt;=n_days,first_day+A277-1,"")</f>
        <v/>
      </c>
      <c r="C277">
        <f>IF(B277="","",MAX(0,AG277-AF277+1))</f>
        <v/>
      </c>
      <c r="D277" s="27">
        <f>IF(B277="","",IF(C277&gt;=18,AVERAGE(INDEX(Hourly!$E$2:$E$10001,AF277):INDEX(Hourly!$E$2:$E$10001,AG277)),""))</f>
        <v/>
      </c>
      <c r="E277" s="27">
        <f>IF(OR(B277="",N(C277)=0),"",MIN(INDEX(Hourly!$E$2:$E$10001,AF277):INDEX(Hourly!$E$2:$E$10001,AG277)))</f>
        <v/>
      </c>
      <c r="F277" s="27">
        <f>IF(OR(B277="",N(C277)=0),"",MAX(INDEX(Hourly!$E$2:$E$10001,AF277):INDEX(Hourly!$E$2:$E$10001,AG277)))</f>
        <v/>
      </c>
      <c r="G277" s="27">
        <f>IF(E277="","",F277-E277)</f>
        <v/>
      </c>
      <c r="H277" s="27">
        <f>IF(B277="","",IF(COUNT(X277:AD277)=7,SUMPRODUCT(X277:AD277,rm_weights)/SUM(rm_weights),""))</f>
        <v/>
      </c>
      <c r="I277" s="27">
        <f>IF(B277="","",IF(trm_method="7-day approximation",H277,IF(AND(ISNUMBER(I276),ISNUMBER(D276)),(1-alpha)*D276+alpha*I276,H277)))</f>
        <v/>
      </c>
      <c r="J277" s="27">
        <f>IF(ISNUMBER(I277),0.33*IF(clamp_trm="Yes",MIN(MAX(I277,10),30),I277)+18.8,"")</f>
        <v/>
      </c>
      <c r="K277" s="27">
        <f>IF(J277="","",J277+cat_offset)</f>
        <v/>
      </c>
      <c r="L277">
        <f>IF(B277="","",IF(AND(MONTH(B277)*100+DAY(B277)&gt;=season_lo,MONTH(B277)*100+DAY(B277)&lt;=season_hi),1,0))</f>
        <v/>
      </c>
      <c r="M277" s="27">
        <f>IF(N(C277)=0,IF(B277="","",0),SUM(INDEX(Hourly!$L$2:$L$10001,AF277):INDEX(Hourly!$L$2:$L$10001,AG277)))</f>
        <v/>
      </c>
      <c r="N277" s="27">
        <f>IF(N(C277)=0,IF(B277="","",0),SUM(INDEX(Hourly!$M$2:$M$10001,AF277):INDEX(Hourly!$M$2:$M$10001,AG277)))</f>
        <v/>
      </c>
      <c r="O277" s="27">
        <f>IF(N(C277)=0,IF(B277="","",0),SUM(INDEX(Hourly!$N$2:$N$10001,AF277):INDEX(Hourly!$N$2:$N$10001,AG277)))</f>
        <v/>
      </c>
      <c r="P277" s="27">
        <f>IF(N(C277)=0,IF(B277="","",0),SUM(INDEX(Hourly!$P$2:$P$10001,AF277):INDEX(Hourly!$P$2:$P$10001,AG277)))</f>
        <v/>
      </c>
      <c r="Q277">
        <f>IF(L277=1,IF(M277&gt;event_min,1,0),0)</f>
        <v/>
      </c>
      <c r="R277">
        <f>IF(Q277=1,N(R276)+1,0)</f>
        <v/>
      </c>
      <c r="S277" s="27">
        <f>IF(Q277=1,N(S276)+M277,0)</f>
        <v/>
      </c>
      <c r="T277">
        <f>IF(R277=1,1,0)</f>
        <v/>
      </c>
      <c r="U277">
        <f>IF(AND(L277=1,ISNUMBER(F277)),IF(F277&gt;=hot_thr,1,0),0)</f>
        <v/>
      </c>
      <c r="V277">
        <f>IF(AND(L277=1,ISNUMBER(E277)),IF(E277&gt;=night_thr,1,0),0)</f>
        <v/>
      </c>
      <c r="X277" s="27">
        <f>IF(B277="","",IF(A277-1&gt;=1,INDEX($D$2:$D$421,A277-1),IF(cyclic="Yes",INDEX($D$2:$D$421,A277-1+n_days),"")))</f>
        <v/>
      </c>
      <c r="Y277" s="27">
        <f>IF(B277="","",IF(A277-2&gt;=1,INDEX($D$2:$D$421,A277-2),IF(cyclic="Yes",INDEX($D$2:$D$421,A277-2+n_days),"")))</f>
        <v/>
      </c>
      <c r="Z277" s="27">
        <f>IF(B277="","",IF(A277-3&gt;=1,INDEX($D$2:$D$421,A277-3),IF(cyclic="Yes",INDEX($D$2:$D$421,A277-3+n_days),"")))</f>
        <v/>
      </c>
      <c r="AA277" s="27">
        <f>IF(B277="","",IF(A277-4&gt;=1,INDEX($D$2:$D$421,A277-4),IF(cyclic="Yes",INDEX($D$2:$D$421,A277-4+n_days),"")))</f>
        <v/>
      </c>
      <c r="AB277" s="27">
        <f>IF(B277="","",IF(A277-5&gt;=1,INDEX($D$2:$D$421,A277-5),IF(cyclic="Yes",INDEX($D$2:$D$421,A277-5+n_days),"")))</f>
        <v/>
      </c>
      <c r="AC277" s="27">
        <f>IF(B277="","",IF(A277-6&gt;=1,INDEX($D$2:$D$421,A277-6),IF(cyclic="Yes",INDEX($D$2:$D$421,A277-6+n_days),"")))</f>
        <v/>
      </c>
      <c r="AD277" s="27">
        <f>IF(B277="","",IF(A277-7&gt;=1,INDEX($D$2:$D$421,A277-7),IF(cyclic="Yes",INDEX($D$2:$D$421,A277-7+n_days),"")))</f>
        <v/>
      </c>
      <c r="AF277">
        <f>IF(B277="","",IFERROR(MATCH(B277-0.5,INDEX(Hourly!$G$2:$G$10001,1):INDEX(Hourly!$G$2:$G$10001,n_rows),1),0)+1)</f>
        <v/>
      </c>
      <c r="AG277">
        <f>IF(B277="","",IFERROR(MATCH(B277,INDEX(Hourly!$G$2:$G$10001,1):INDEX(Hourly!$G$2:$G$10001,n_rows),1),0))</f>
        <v/>
      </c>
    </row>
    <row r="278">
      <c r="A278" t="n">
        <v>277</v>
      </c>
      <c r="B278" s="26">
        <f>IF(A278&lt;=n_days,first_day+A278-1,"")</f>
        <v/>
      </c>
      <c r="C278">
        <f>IF(B278="","",MAX(0,AG278-AF278+1))</f>
        <v/>
      </c>
      <c r="D278" s="27">
        <f>IF(B278="","",IF(C278&gt;=18,AVERAGE(INDEX(Hourly!$E$2:$E$10001,AF278):INDEX(Hourly!$E$2:$E$10001,AG278)),""))</f>
        <v/>
      </c>
      <c r="E278" s="27">
        <f>IF(OR(B278="",N(C278)=0),"",MIN(INDEX(Hourly!$E$2:$E$10001,AF278):INDEX(Hourly!$E$2:$E$10001,AG278)))</f>
        <v/>
      </c>
      <c r="F278" s="27">
        <f>IF(OR(B278="",N(C278)=0),"",MAX(INDEX(Hourly!$E$2:$E$10001,AF278):INDEX(Hourly!$E$2:$E$10001,AG278)))</f>
        <v/>
      </c>
      <c r="G278" s="27">
        <f>IF(E278="","",F278-E278)</f>
        <v/>
      </c>
      <c r="H278" s="27">
        <f>IF(B278="","",IF(COUNT(X278:AD278)=7,SUMPRODUCT(X278:AD278,rm_weights)/SUM(rm_weights),""))</f>
        <v/>
      </c>
      <c r="I278" s="27">
        <f>IF(B278="","",IF(trm_method="7-day approximation",H278,IF(AND(ISNUMBER(I277),ISNUMBER(D277)),(1-alpha)*D277+alpha*I277,H278)))</f>
        <v/>
      </c>
      <c r="J278" s="27">
        <f>IF(ISNUMBER(I278),0.33*IF(clamp_trm="Yes",MIN(MAX(I278,10),30),I278)+18.8,"")</f>
        <v/>
      </c>
      <c r="K278" s="27">
        <f>IF(J278="","",J278+cat_offset)</f>
        <v/>
      </c>
      <c r="L278">
        <f>IF(B278="","",IF(AND(MONTH(B278)*100+DAY(B278)&gt;=season_lo,MONTH(B278)*100+DAY(B278)&lt;=season_hi),1,0))</f>
        <v/>
      </c>
      <c r="M278" s="27">
        <f>IF(N(C278)=0,IF(B278="","",0),SUM(INDEX(Hourly!$L$2:$L$10001,AF278):INDEX(Hourly!$L$2:$L$10001,AG278)))</f>
        <v/>
      </c>
      <c r="N278" s="27">
        <f>IF(N(C278)=0,IF(B278="","",0),SUM(INDEX(Hourly!$M$2:$M$10001,AF278):INDEX(Hourly!$M$2:$M$10001,AG278)))</f>
        <v/>
      </c>
      <c r="O278" s="27">
        <f>IF(N(C278)=0,IF(B278="","",0),SUM(INDEX(Hourly!$N$2:$N$10001,AF278):INDEX(Hourly!$N$2:$N$10001,AG278)))</f>
        <v/>
      </c>
      <c r="P278" s="27">
        <f>IF(N(C278)=0,IF(B278="","",0),SUM(INDEX(Hourly!$P$2:$P$10001,AF278):INDEX(Hourly!$P$2:$P$10001,AG278)))</f>
        <v/>
      </c>
      <c r="Q278">
        <f>IF(L278=1,IF(M278&gt;event_min,1,0),0)</f>
        <v/>
      </c>
      <c r="R278">
        <f>IF(Q278=1,N(R277)+1,0)</f>
        <v/>
      </c>
      <c r="S278" s="27">
        <f>IF(Q278=1,N(S277)+M278,0)</f>
        <v/>
      </c>
      <c r="T278">
        <f>IF(R278=1,1,0)</f>
        <v/>
      </c>
      <c r="U278">
        <f>IF(AND(L278=1,ISNUMBER(F278)),IF(F278&gt;=hot_thr,1,0),0)</f>
        <v/>
      </c>
      <c r="V278">
        <f>IF(AND(L278=1,ISNUMBER(E278)),IF(E278&gt;=night_thr,1,0),0)</f>
        <v/>
      </c>
      <c r="X278" s="27">
        <f>IF(B278="","",IF(A278-1&gt;=1,INDEX($D$2:$D$421,A278-1),IF(cyclic="Yes",INDEX($D$2:$D$421,A278-1+n_days),"")))</f>
        <v/>
      </c>
      <c r="Y278" s="27">
        <f>IF(B278="","",IF(A278-2&gt;=1,INDEX($D$2:$D$421,A278-2),IF(cyclic="Yes",INDEX($D$2:$D$421,A278-2+n_days),"")))</f>
        <v/>
      </c>
      <c r="Z278" s="27">
        <f>IF(B278="","",IF(A278-3&gt;=1,INDEX($D$2:$D$421,A278-3),IF(cyclic="Yes",INDEX($D$2:$D$421,A278-3+n_days),"")))</f>
        <v/>
      </c>
      <c r="AA278" s="27">
        <f>IF(B278="","",IF(A278-4&gt;=1,INDEX($D$2:$D$421,A278-4),IF(cyclic="Yes",INDEX($D$2:$D$421,A278-4+n_days),"")))</f>
        <v/>
      </c>
      <c r="AB278" s="27">
        <f>IF(B278="","",IF(A278-5&gt;=1,INDEX($D$2:$D$421,A278-5),IF(cyclic="Yes",INDEX($D$2:$D$421,A278-5+n_days),"")))</f>
        <v/>
      </c>
      <c r="AC278" s="27">
        <f>IF(B278="","",IF(A278-6&gt;=1,INDEX($D$2:$D$421,A278-6),IF(cyclic="Yes",INDEX($D$2:$D$421,A278-6+n_days),"")))</f>
        <v/>
      </c>
      <c r="AD278" s="27">
        <f>IF(B278="","",IF(A278-7&gt;=1,INDEX($D$2:$D$421,A278-7),IF(cyclic="Yes",INDEX($D$2:$D$421,A278-7+n_days),"")))</f>
        <v/>
      </c>
      <c r="AF278">
        <f>IF(B278="","",IFERROR(MATCH(B278-0.5,INDEX(Hourly!$G$2:$G$10001,1):INDEX(Hourly!$G$2:$G$10001,n_rows),1),0)+1)</f>
        <v/>
      </c>
      <c r="AG278">
        <f>IF(B278="","",IFERROR(MATCH(B278,INDEX(Hourly!$G$2:$G$10001,1):INDEX(Hourly!$G$2:$G$10001,n_rows),1),0))</f>
        <v/>
      </c>
    </row>
    <row r="279">
      <c r="A279" t="n">
        <v>278</v>
      </c>
      <c r="B279" s="26">
        <f>IF(A279&lt;=n_days,first_day+A279-1,"")</f>
        <v/>
      </c>
      <c r="C279">
        <f>IF(B279="","",MAX(0,AG279-AF279+1))</f>
        <v/>
      </c>
      <c r="D279" s="27">
        <f>IF(B279="","",IF(C279&gt;=18,AVERAGE(INDEX(Hourly!$E$2:$E$10001,AF279):INDEX(Hourly!$E$2:$E$10001,AG279)),""))</f>
        <v/>
      </c>
      <c r="E279" s="27">
        <f>IF(OR(B279="",N(C279)=0),"",MIN(INDEX(Hourly!$E$2:$E$10001,AF279):INDEX(Hourly!$E$2:$E$10001,AG279)))</f>
        <v/>
      </c>
      <c r="F279" s="27">
        <f>IF(OR(B279="",N(C279)=0),"",MAX(INDEX(Hourly!$E$2:$E$10001,AF279):INDEX(Hourly!$E$2:$E$10001,AG279)))</f>
        <v/>
      </c>
      <c r="G279" s="27">
        <f>IF(E279="","",F279-E279)</f>
        <v/>
      </c>
      <c r="H279" s="27">
        <f>IF(B279="","",IF(COUNT(X279:AD279)=7,SUMPRODUCT(X279:AD279,rm_weights)/SUM(rm_weights),""))</f>
        <v/>
      </c>
      <c r="I279" s="27">
        <f>IF(B279="","",IF(trm_method="7-day approximation",H279,IF(AND(ISNUMBER(I278),ISNUMBER(D278)),(1-alpha)*D278+alpha*I278,H279)))</f>
        <v/>
      </c>
      <c r="J279" s="27">
        <f>IF(ISNUMBER(I279),0.33*IF(clamp_trm="Yes",MIN(MAX(I279,10),30),I279)+18.8,"")</f>
        <v/>
      </c>
      <c r="K279" s="27">
        <f>IF(J279="","",J279+cat_offset)</f>
        <v/>
      </c>
      <c r="L279">
        <f>IF(B279="","",IF(AND(MONTH(B279)*100+DAY(B279)&gt;=season_lo,MONTH(B279)*100+DAY(B279)&lt;=season_hi),1,0))</f>
        <v/>
      </c>
      <c r="M279" s="27">
        <f>IF(N(C279)=0,IF(B279="","",0),SUM(INDEX(Hourly!$L$2:$L$10001,AF279):INDEX(Hourly!$L$2:$L$10001,AG279)))</f>
        <v/>
      </c>
      <c r="N279" s="27">
        <f>IF(N(C279)=0,IF(B279="","",0),SUM(INDEX(Hourly!$M$2:$M$10001,AF279):INDEX(Hourly!$M$2:$M$10001,AG279)))</f>
        <v/>
      </c>
      <c r="O279" s="27">
        <f>IF(N(C279)=0,IF(B279="","",0),SUM(INDEX(Hourly!$N$2:$N$10001,AF279):INDEX(Hourly!$N$2:$N$10001,AG279)))</f>
        <v/>
      </c>
      <c r="P279" s="27">
        <f>IF(N(C279)=0,IF(B279="","",0),SUM(INDEX(Hourly!$P$2:$P$10001,AF279):INDEX(Hourly!$P$2:$P$10001,AG279)))</f>
        <v/>
      </c>
      <c r="Q279">
        <f>IF(L279=1,IF(M279&gt;event_min,1,0),0)</f>
        <v/>
      </c>
      <c r="R279">
        <f>IF(Q279=1,N(R278)+1,0)</f>
        <v/>
      </c>
      <c r="S279" s="27">
        <f>IF(Q279=1,N(S278)+M279,0)</f>
        <v/>
      </c>
      <c r="T279">
        <f>IF(R279=1,1,0)</f>
        <v/>
      </c>
      <c r="U279">
        <f>IF(AND(L279=1,ISNUMBER(F279)),IF(F279&gt;=hot_thr,1,0),0)</f>
        <v/>
      </c>
      <c r="V279">
        <f>IF(AND(L279=1,ISNUMBER(E279)),IF(E279&gt;=night_thr,1,0),0)</f>
        <v/>
      </c>
      <c r="X279" s="27">
        <f>IF(B279="","",IF(A279-1&gt;=1,INDEX($D$2:$D$421,A279-1),IF(cyclic="Yes",INDEX($D$2:$D$421,A279-1+n_days),"")))</f>
        <v/>
      </c>
      <c r="Y279" s="27">
        <f>IF(B279="","",IF(A279-2&gt;=1,INDEX($D$2:$D$421,A279-2),IF(cyclic="Yes",INDEX($D$2:$D$421,A279-2+n_days),"")))</f>
        <v/>
      </c>
      <c r="Z279" s="27">
        <f>IF(B279="","",IF(A279-3&gt;=1,INDEX($D$2:$D$421,A279-3),IF(cyclic="Yes",INDEX($D$2:$D$421,A279-3+n_days),"")))</f>
        <v/>
      </c>
      <c r="AA279" s="27">
        <f>IF(B279="","",IF(A279-4&gt;=1,INDEX($D$2:$D$421,A279-4),IF(cyclic="Yes",INDEX($D$2:$D$421,A279-4+n_days),"")))</f>
        <v/>
      </c>
      <c r="AB279" s="27">
        <f>IF(B279="","",IF(A279-5&gt;=1,INDEX($D$2:$D$421,A279-5),IF(cyclic="Yes",INDEX($D$2:$D$421,A279-5+n_days),"")))</f>
        <v/>
      </c>
      <c r="AC279" s="27">
        <f>IF(B279="","",IF(A279-6&gt;=1,INDEX($D$2:$D$421,A279-6),IF(cyclic="Yes",INDEX($D$2:$D$421,A279-6+n_days),"")))</f>
        <v/>
      </c>
      <c r="AD279" s="27">
        <f>IF(B279="","",IF(A279-7&gt;=1,INDEX($D$2:$D$421,A279-7),IF(cyclic="Yes",INDEX($D$2:$D$421,A279-7+n_days),"")))</f>
        <v/>
      </c>
      <c r="AF279">
        <f>IF(B279="","",IFERROR(MATCH(B279-0.5,INDEX(Hourly!$G$2:$G$10001,1):INDEX(Hourly!$G$2:$G$10001,n_rows),1),0)+1)</f>
        <v/>
      </c>
      <c r="AG279">
        <f>IF(B279="","",IFERROR(MATCH(B279,INDEX(Hourly!$G$2:$G$10001,1):INDEX(Hourly!$G$2:$G$10001,n_rows),1),0))</f>
        <v/>
      </c>
    </row>
    <row r="280">
      <c r="A280" t="n">
        <v>279</v>
      </c>
      <c r="B280" s="26">
        <f>IF(A280&lt;=n_days,first_day+A280-1,"")</f>
        <v/>
      </c>
      <c r="C280">
        <f>IF(B280="","",MAX(0,AG280-AF280+1))</f>
        <v/>
      </c>
      <c r="D280" s="27">
        <f>IF(B280="","",IF(C280&gt;=18,AVERAGE(INDEX(Hourly!$E$2:$E$10001,AF280):INDEX(Hourly!$E$2:$E$10001,AG280)),""))</f>
        <v/>
      </c>
      <c r="E280" s="27">
        <f>IF(OR(B280="",N(C280)=0),"",MIN(INDEX(Hourly!$E$2:$E$10001,AF280):INDEX(Hourly!$E$2:$E$10001,AG280)))</f>
        <v/>
      </c>
      <c r="F280" s="27">
        <f>IF(OR(B280="",N(C280)=0),"",MAX(INDEX(Hourly!$E$2:$E$10001,AF280):INDEX(Hourly!$E$2:$E$10001,AG280)))</f>
        <v/>
      </c>
      <c r="G280" s="27">
        <f>IF(E280="","",F280-E280)</f>
        <v/>
      </c>
      <c r="H280" s="27">
        <f>IF(B280="","",IF(COUNT(X280:AD280)=7,SUMPRODUCT(X280:AD280,rm_weights)/SUM(rm_weights),""))</f>
        <v/>
      </c>
      <c r="I280" s="27">
        <f>IF(B280="","",IF(trm_method="7-day approximation",H280,IF(AND(ISNUMBER(I279),ISNUMBER(D279)),(1-alpha)*D279+alpha*I279,H280)))</f>
        <v/>
      </c>
      <c r="J280" s="27">
        <f>IF(ISNUMBER(I280),0.33*IF(clamp_trm="Yes",MIN(MAX(I280,10),30),I280)+18.8,"")</f>
        <v/>
      </c>
      <c r="K280" s="27">
        <f>IF(J280="","",J280+cat_offset)</f>
        <v/>
      </c>
      <c r="L280">
        <f>IF(B280="","",IF(AND(MONTH(B280)*100+DAY(B280)&gt;=season_lo,MONTH(B280)*100+DAY(B280)&lt;=season_hi),1,0))</f>
        <v/>
      </c>
      <c r="M280" s="27">
        <f>IF(N(C280)=0,IF(B280="","",0),SUM(INDEX(Hourly!$L$2:$L$10001,AF280):INDEX(Hourly!$L$2:$L$10001,AG280)))</f>
        <v/>
      </c>
      <c r="N280" s="27">
        <f>IF(N(C280)=0,IF(B280="","",0),SUM(INDEX(Hourly!$M$2:$M$10001,AF280):INDEX(Hourly!$M$2:$M$10001,AG280)))</f>
        <v/>
      </c>
      <c r="O280" s="27">
        <f>IF(N(C280)=0,IF(B280="","",0),SUM(INDEX(Hourly!$N$2:$N$10001,AF280):INDEX(Hourly!$N$2:$N$10001,AG280)))</f>
        <v/>
      </c>
      <c r="P280" s="27">
        <f>IF(N(C280)=0,IF(B280="","",0),SUM(INDEX(Hourly!$P$2:$P$10001,AF280):INDEX(Hourly!$P$2:$P$10001,AG280)))</f>
        <v/>
      </c>
      <c r="Q280">
        <f>IF(L280=1,IF(M280&gt;event_min,1,0),0)</f>
        <v/>
      </c>
      <c r="R280">
        <f>IF(Q280=1,N(R279)+1,0)</f>
        <v/>
      </c>
      <c r="S280" s="27">
        <f>IF(Q280=1,N(S279)+M280,0)</f>
        <v/>
      </c>
      <c r="T280">
        <f>IF(R280=1,1,0)</f>
        <v/>
      </c>
      <c r="U280">
        <f>IF(AND(L280=1,ISNUMBER(F280)),IF(F280&gt;=hot_thr,1,0),0)</f>
        <v/>
      </c>
      <c r="V280">
        <f>IF(AND(L280=1,ISNUMBER(E280)),IF(E280&gt;=night_thr,1,0),0)</f>
        <v/>
      </c>
      <c r="X280" s="27">
        <f>IF(B280="","",IF(A280-1&gt;=1,INDEX($D$2:$D$421,A280-1),IF(cyclic="Yes",INDEX($D$2:$D$421,A280-1+n_days),"")))</f>
        <v/>
      </c>
      <c r="Y280" s="27">
        <f>IF(B280="","",IF(A280-2&gt;=1,INDEX($D$2:$D$421,A280-2),IF(cyclic="Yes",INDEX($D$2:$D$421,A280-2+n_days),"")))</f>
        <v/>
      </c>
      <c r="Z280" s="27">
        <f>IF(B280="","",IF(A280-3&gt;=1,INDEX($D$2:$D$421,A280-3),IF(cyclic="Yes",INDEX($D$2:$D$421,A280-3+n_days),"")))</f>
        <v/>
      </c>
      <c r="AA280" s="27">
        <f>IF(B280="","",IF(A280-4&gt;=1,INDEX($D$2:$D$421,A280-4),IF(cyclic="Yes",INDEX($D$2:$D$421,A280-4+n_days),"")))</f>
        <v/>
      </c>
      <c r="AB280" s="27">
        <f>IF(B280="","",IF(A280-5&gt;=1,INDEX($D$2:$D$421,A280-5),IF(cyclic="Yes",INDEX($D$2:$D$421,A280-5+n_days),"")))</f>
        <v/>
      </c>
      <c r="AC280" s="27">
        <f>IF(B280="","",IF(A280-6&gt;=1,INDEX($D$2:$D$421,A280-6),IF(cyclic="Yes",INDEX($D$2:$D$421,A280-6+n_days),"")))</f>
        <v/>
      </c>
      <c r="AD280" s="27">
        <f>IF(B280="","",IF(A280-7&gt;=1,INDEX($D$2:$D$421,A280-7),IF(cyclic="Yes",INDEX($D$2:$D$421,A280-7+n_days),"")))</f>
        <v/>
      </c>
      <c r="AF280">
        <f>IF(B280="","",IFERROR(MATCH(B280-0.5,INDEX(Hourly!$G$2:$G$10001,1):INDEX(Hourly!$G$2:$G$10001,n_rows),1),0)+1)</f>
        <v/>
      </c>
      <c r="AG280">
        <f>IF(B280="","",IFERROR(MATCH(B280,INDEX(Hourly!$G$2:$G$10001,1):INDEX(Hourly!$G$2:$G$10001,n_rows),1),0))</f>
        <v/>
      </c>
    </row>
    <row r="281">
      <c r="A281" t="n">
        <v>280</v>
      </c>
      <c r="B281" s="26">
        <f>IF(A281&lt;=n_days,first_day+A281-1,"")</f>
        <v/>
      </c>
      <c r="C281">
        <f>IF(B281="","",MAX(0,AG281-AF281+1))</f>
        <v/>
      </c>
      <c r="D281" s="27">
        <f>IF(B281="","",IF(C281&gt;=18,AVERAGE(INDEX(Hourly!$E$2:$E$10001,AF281):INDEX(Hourly!$E$2:$E$10001,AG281)),""))</f>
        <v/>
      </c>
      <c r="E281" s="27">
        <f>IF(OR(B281="",N(C281)=0),"",MIN(INDEX(Hourly!$E$2:$E$10001,AF281):INDEX(Hourly!$E$2:$E$10001,AG281)))</f>
        <v/>
      </c>
      <c r="F281" s="27">
        <f>IF(OR(B281="",N(C281)=0),"",MAX(INDEX(Hourly!$E$2:$E$10001,AF281):INDEX(Hourly!$E$2:$E$10001,AG281)))</f>
        <v/>
      </c>
      <c r="G281" s="27">
        <f>IF(E281="","",F281-E281)</f>
        <v/>
      </c>
      <c r="H281" s="27">
        <f>IF(B281="","",IF(COUNT(X281:AD281)=7,SUMPRODUCT(X281:AD281,rm_weights)/SUM(rm_weights),""))</f>
        <v/>
      </c>
      <c r="I281" s="27">
        <f>IF(B281="","",IF(trm_method="7-day approximation",H281,IF(AND(ISNUMBER(I280),ISNUMBER(D280)),(1-alpha)*D280+alpha*I280,H281)))</f>
        <v/>
      </c>
      <c r="J281" s="27">
        <f>IF(ISNUMBER(I281),0.33*IF(clamp_trm="Yes",MIN(MAX(I281,10),30),I281)+18.8,"")</f>
        <v/>
      </c>
      <c r="K281" s="27">
        <f>IF(J281="","",J281+cat_offset)</f>
        <v/>
      </c>
      <c r="L281">
        <f>IF(B281="","",IF(AND(MONTH(B281)*100+DAY(B281)&gt;=season_lo,MONTH(B281)*100+DAY(B281)&lt;=season_hi),1,0))</f>
        <v/>
      </c>
      <c r="M281" s="27">
        <f>IF(N(C281)=0,IF(B281="","",0),SUM(INDEX(Hourly!$L$2:$L$10001,AF281):INDEX(Hourly!$L$2:$L$10001,AG281)))</f>
        <v/>
      </c>
      <c r="N281" s="27">
        <f>IF(N(C281)=0,IF(B281="","",0),SUM(INDEX(Hourly!$M$2:$M$10001,AF281):INDEX(Hourly!$M$2:$M$10001,AG281)))</f>
        <v/>
      </c>
      <c r="O281" s="27">
        <f>IF(N(C281)=0,IF(B281="","",0),SUM(INDEX(Hourly!$N$2:$N$10001,AF281):INDEX(Hourly!$N$2:$N$10001,AG281)))</f>
        <v/>
      </c>
      <c r="P281" s="27">
        <f>IF(N(C281)=0,IF(B281="","",0),SUM(INDEX(Hourly!$P$2:$P$10001,AF281):INDEX(Hourly!$P$2:$P$10001,AG281)))</f>
        <v/>
      </c>
      <c r="Q281">
        <f>IF(L281=1,IF(M281&gt;event_min,1,0),0)</f>
        <v/>
      </c>
      <c r="R281">
        <f>IF(Q281=1,N(R280)+1,0)</f>
        <v/>
      </c>
      <c r="S281" s="27">
        <f>IF(Q281=1,N(S280)+M281,0)</f>
        <v/>
      </c>
      <c r="T281">
        <f>IF(R281=1,1,0)</f>
        <v/>
      </c>
      <c r="U281">
        <f>IF(AND(L281=1,ISNUMBER(F281)),IF(F281&gt;=hot_thr,1,0),0)</f>
        <v/>
      </c>
      <c r="V281">
        <f>IF(AND(L281=1,ISNUMBER(E281)),IF(E281&gt;=night_thr,1,0),0)</f>
        <v/>
      </c>
      <c r="X281" s="27">
        <f>IF(B281="","",IF(A281-1&gt;=1,INDEX($D$2:$D$421,A281-1),IF(cyclic="Yes",INDEX($D$2:$D$421,A281-1+n_days),"")))</f>
        <v/>
      </c>
      <c r="Y281" s="27">
        <f>IF(B281="","",IF(A281-2&gt;=1,INDEX($D$2:$D$421,A281-2),IF(cyclic="Yes",INDEX($D$2:$D$421,A281-2+n_days),"")))</f>
        <v/>
      </c>
      <c r="Z281" s="27">
        <f>IF(B281="","",IF(A281-3&gt;=1,INDEX($D$2:$D$421,A281-3),IF(cyclic="Yes",INDEX($D$2:$D$421,A281-3+n_days),"")))</f>
        <v/>
      </c>
      <c r="AA281" s="27">
        <f>IF(B281="","",IF(A281-4&gt;=1,INDEX($D$2:$D$421,A281-4),IF(cyclic="Yes",INDEX($D$2:$D$421,A281-4+n_days),"")))</f>
        <v/>
      </c>
      <c r="AB281" s="27">
        <f>IF(B281="","",IF(A281-5&gt;=1,INDEX($D$2:$D$421,A281-5),IF(cyclic="Yes",INDEX($D$2:$D$421,A281-5+n_days),"")))</f>
        <v/>
      </c>
      <c r="AC281" s="27">
        <f>IF(B281="","",IF(A281-6&gt;=1,INDEX($D$2:$D$421,A281-6),IF(cyclic="Yes",INDEX($D$2:$D$421,A281-6+n_days),"")))</f>
        <v/>
      </c>
      <c r="AD281" s="27">
        <f>IF(B281="","",IF(A281-7&gt;=1,INDEX($D$2:$D$421,A281-7),IF(cyclic="Yes",INDEX($D$2:$D$421,A281-7+n_days),"")))</f>
        <v/>
      </c>
      <c r="AF281">
        <f>IF(B281="","",IFERROR(MATCH(B281-0.5,INDEX(Hourly!$G$2:$G$10001,1):INDEX(Hourly!$G$2:$G$10001,n_rows),1),0)+1)</f>
        <v/>
      </c>
      <c r="AG281">
        <f>IF(B281="","",IFERROR(MATCH(B281,INDEX(Hourly!$G$2:$G$10001,1):INDEX(Hourly!$G$2:$G$10001,n_rows),1),0))</f>
        <v/>
      </c>
    </row>
    <row r="282">
      <c r="A282" t="n">
        <v>281</v>
      </c>
      <c r="B282" s="26">
        <f>IF(A282&lt;=n_days,first_day+A282-1,"")</f>
        <v/>
      </c>
      <c r="C282">
        <f>IF(B282="","",MAX(0,AG282-AF282+1))</f>
        <v/>
      </c>
      <c r="D282" s="27">
        <f>IF(B282="","",IF(C282&gt;=18,AVERAGE(INDEX(Hourly!$E$2:$E$10001,AF282):INDEX(Hourly!$E$2:$E$10001,AG282)),""))</f>
        <v/>
      </c>
      <c r="E282" s="27">
        <f>IF(OR(B282="",N(C282)=0),"",MIN(INDEX(Hourly!$E$2:$E$10001,AF282):INDEX(Hourly!$E$2:$E$10001,AG282)))</f>
        <v/>
      </c>
      <c r="F282" s="27">
        <f>IF(OR(B282="",N(C282)=0),"",MAX(INDEX(Hourly!$E$2:$E$10001,AF282):INDEX(Hourly!$E$2:$E$10001,AG282)))</f>
        <v/>
      </c>
      <c r="G282" s="27">
        <f>IF(E282="","",F282-E282)</f>
        <v/>
      </c>
      <c r="H282" s="27">
        <f>IF(B282="","",IF(COUNT(X282:AD282)=7,SUMPRODUCT(X282:AD282,rm_weights)/SUM(rm_weights),""))</f>
        <v/>
      </c>
      <c r="I282" s="27">
        <f>IF(B282="","",IF(trm_method="7-day approximation",H282,IF(AND(ISNUMBER(I281),ISNUMBER(D281)),(1-alpha)*D281+alpha*I281,H282)))</f>
        <v/>
      </c>
      <c r="J282" s="27">
        <f>IF(ISNUMBER(I282),0.33*IF(clamp_trm="Yes",MIN(MAX(I282,10),30),I282)+18.8,"")</f>
        <v/>
      </c>
      <c r="K282" s="27">
        <f>IF(J282="","",J282+cat_offset)</f>
        <v/>
      </c>
      <c r="L282">
        <f>IF(B282="","",IF(AND(MONTH(B282)*100+DAY(B282)&gt;=season_lo,MONTH(B282)*100+DAY(B282)&lt;=season_hi),1,0))</f>
        <v/>
      </c>
      <c r="M282" s="27">
        <f>IF(N(C282)=0,IF(B282="","",0),SUM(INDEX(Hourly!$L$2:$L$10001,AF282):INDEX(Hourly!$L$2:$L$10001,AG282)))</f>
        <v/>
      </c>
      <c r="N282" s="27">
        <f>IF(N(C282)=0,IF(B282="","",0),SUM(INDEX(Hourly!$M$2:$M$10001,AF282):INDEX(Hourly!$M$2:$M$10001,AG282)))</f>
        <v/>
      </c>
      <c r="O282" s="27">
        <f>IF(N(C282)=0,IF(B282="","",0),SUM(INDEX(Hourly!$N$2:$N$10001,AF282):INDEX(Hourly!$N$2:$N$10001,AG282)))</f>
        <v/>
      </c>
      <c r="P282" s="27">
        <f>IF(N(C282)=0,IF(B282="","",0),SUM(INDEX(Hourly!$P$2:$P$10001,AF282):INDEX(Hourly!$P$2:$P$10001,AG282)))</f>
        <v/>
      </c>
      <c r="Q282">
        <f>IF(L282=1,IF(M282&gt;event_min,1,0),0)</f>
        <v/>
      </c>
      <c r="R282">
        <f>IF(Q282=1,N(R281)+1,0)</f>
        <v/>
      </c>
      <c r="S282" s="27">
        <f>IF(Q282=1,N(S281)+M282,0)</f>
        <v/>
      </c>
      <c r="T282">
        <f>IF(R282=1,1,0)</f>
        <v/>
      </c>
      <c r="U282">
        <f>IF(AND(L282=1,ISNUMBER(F282)),IF(F282&gt;=hot_thr,1,0),0)</f>
        <v/>
      </c>
      <c r="V282">
        <f>IF(AND(L282=1,ISNUMBER(E282)),IF(E282&gt;=night_thr,1,0),0)</f>
        <v/>
      </c>
      <c r="X282" s="27">
        <f>IF(B282="","",IF(A282-1&gt;=1,INDEX($D$2:$D$421,A282-1),IF(cyclic="Yes",INDEX($D$2:$D$421,A282-1+n_days),"")))</f>
        <v/>
      </c>
      <c r="Y282" s="27">
        <f>IF(B282="","",IF(A282-2&gt;=1,INDEX($D$2:$D$421,A282-2),IF(cyclic="Yes",INDEX($D$2:$D$421,A282-2+n_days),"")))</f>
        <v/>
      </c>
      <c r="Z282" s="27">
        <f>IF(B282="","",IF(A282-3&gt;=1,INDEX($D$2:$D$421,A282-3),IF(cyclic="Yes",INDEX($D$2:$D$421,A282-3+n_days),"")))</f>
        <v/>
      </c>
      <c r="AA282" s="27">
        <f>IF(B282="","",IF(A282-4&gt;=1,INDEX($D$2:$D$421,A282-4),IF(cyclic="Yes",INDEX($D$2:$D$421,A282-4+n_days),"")))</f>
        <v/>
      </c>
      <c r="AB282" s="27">
        <f>IF(B282="","",IF(A282-5&gt;=1,INDEX($D$2:$D$421,A282-5),IF(cyclic="Yes",INDEX($D$2:$D$421,A282-5+n_days),"")))</f>
        <v/>
      </c>
      <c r="AC282" s="27">
        <f>IF(B282="","",IF(A282-6&gt;=1,INDEX($D$2:$D$421,A282-6),IF(cyclic="Yes",INDEX($D$2:$D$421,A282-6+n_days),"")))</f>
        <v/>
      </c>
      <c r="AD282" s="27">
        <f>IF(B282="","",IF(A282-7&gt;=1,INDEX($D$2:$D$421,A282-7),IF(cyclic="Yes",INDEX($D$2:$D$421,A282-7+n_days),"")))</f>
        <v/>
      </c>
      <c r="AF282">
        <f>IF(B282="","",IFERROR(MATCH(B282-0.5,INDEX(Hourly!$G$2:$G$10001,1):INDEX(Hourly!$G$2:$G$10001,n_rows),1),0)+1)</f>
        <v/>
      </c>
      <c r="AG282">
        <f>IF(B282="","",IFERROR(MATCH(B282,INDEX(Hourly!$G$2:$G$10001,1):INDEX(Hourly!$G$2:$G$10001,n_rows),1),0))</f>
        <v/>
      </c>
    </row>
    <row r="283">
      <c r="A283" t="n">
        <v>282</v>
      </c>
      <c r="B283" s="26">
        <f>IF(A283&lt;=n_days,first_day+A283-1,"")</f>
        <v/>
      </c>
      <c r="C283">
        <f>IF(B283="","",MAX(0,AG283-AF283+1))</f>
        <v/>
      </c>
      <c r="D283" s="27">
        <f>IF(B283="","",IF(C283&gt;=18,AVERAGE(INDEX(Hourly!$E$2:$E$10001,AF283):INDEX(Hourly!$E$2:$E$10001,AG283)),""))</f>
        <v/>
      </c>
      <c r="E283" s="27">
        <f>IF(OR(B283="",N(C283)=0),"",MIN(INDEX(Hourly!$E$2:$E$10001,AF283):INDEX(Hourly!$E$2:$E$10001,AG283)))</f>
        <v/>
      </c>
      <c r="F283" s="27">
        <f>IF(OR(B283="",N(C283)=0),"",MAX(INDEX(Hourly!$E$2:$E$10001,AF283):INDEX(Hourly!$E$2:$E$10001,AG283)))</f>
        <v/>
      </c>
      <c r="G283" s="27">
        <f>IF(E283="","",F283-E283)</f>
        <v/>
      </c>
      <c r="H283" s="27">
        <f>IF(B283="","",IF(COUNT(X283:AD283)=7,SUMPRODUCT(X283:AD283,rm_weights)/SUM(rm_weights),""))</f>
        <v/>
      </c>
      <c r="I283" s="27">
        <f>IF(B283="","",IF(trm_method="7-day approximation",H283,IF(AND(ISNUMBER(I282),ISNUMBER(D282)),(1-alpha)*D282+alpha*I282,H283)))</f>
        <v/>
      </c>
      <c r="J283" s="27">
        <f>IF(ISNUMBER(I283),0.33*IF(clamp_trm="Yes",MIN(MAX(I283,10),30),I283)+18.8,"")</f>
        <v/>
      </c>
      <c r="K283" s="27">
        <f>IF(J283="","",J283+cat_offset)</f>
        <v/>
      </c>
      <c r="L283">
        <f>IF(B283="","",IF(AND(MONTH(B283)*100+DAY(B283)&gt;=season_lo,MONTH(B283)*100+DAY(B283)&lt;=season_hi),1,0))</f>
        <v/>
      </c>
      <c r="M283" s="27">
        <f>IF(N(C283)=0,IF(B283="","",0),SUM(INDEX(Hourly!$L$2:$L$10001,AF283):INDEX(Hourly!$L$2:$L$10001,AG283)))</f>
        <v/>
      </c>
      <c r="N283" s="27">
        <f>IF(N(C283)=0,IF(B283="","",0),SUM(INDEX(Hourly!$M$2:$M$10001,AF283):INDEX(Hourly!$M$2:$M$10001,AG283)))</f>
        <v/>
      </c>
      <c r="O283" s="27">
        <f>IF(N(C283)=0,IF(B283="","",0),SUM(INDEX(Hourly!$N$2:$N$10001,AF283):INDEX(Hourly!$N$2:$N$10001,AG283)))</f>
        <v/>
      </c>
      <c r="P283" s="27">
        <f>IF(N(C283)=0,IF(B283="","",0),SUM(INDEX(Hourly!$P$2:$P$10001,AF283):INDEX(Hourly!$P$2:$P$10001,AG283)))</f>
        <v/>
      </c>
      <c r="Q283">
        <f>IF(L283=1,IF(M283&gt;event_min,1,0),0)</f>
        <v/>
      </c>
      <c r="R283">
        <f>IF(Q283=1,N(R282)+1,0)</f>
        <v/>
      </c>
      <c r="S283" s="27">
        <f>IF(Q283=1,N(S282)+M283,0)</f>
        <v/>
      </c>
      <c r="T283">
        <f>IF(R283=1,1,0)</f>
        <v/>
      </c>
      <c r="U283">
        <f>IF(AND(L283=1,ISNUMBER(F283)),IF(F283&gt;=hot_thr,1,0),0)</f>
        <v/>
      </c>
      <c r="V283">
        <f>IF(AND(L283=1,ISNUMBER(E283)),IF(E283&gt;=night_thr,1,0),0)</f>
        <v/>
      </c>
      <c r="X283" s="27">
        <f>IF(B283="","",IF(A283-1&gt;=1,INDEX($D$2:$D$421,A283-1),IF(cyclic="Yes",INDEX($D$2:$D$421,A283-1+n_days),"")))</f>
        <v/>
      </c>
      <c r="Y283" s="27">
        <f>IF(B283="","",IF(A283-2&gt;=1,INDEX($D$2:$D$421,A283-2),IF(cyclic="Yes",INDEX($D$2:$D$421,A283-2+n_days),"")))</f>
        <v/>
      </c>
      <c r="Z283" s="27">
        <f>IF(B283="","",IF(A283-3&gt;=1,INDEX($D$2:$D$421,A283-3),IF(cyclic="Yes",INDEX($D$2:$D$421,A283-3+n_days),"")))</f>
        <v/>
      </c>
      <c r="AA283" s="27">
        <f>IF(B283="","",IF(A283-4&gt;=1,INDEX($D$2:$D$421,A283-4),IF(cyclic="Yes",INDEX($D$2:$D$421,A283-4+n_days),"")))</f>
        <v/>
      </c>
      <c r="AB283" s="27">
        <f>IF(B283="","",IF(A283-5&gt;=1,INDEX($D$2:$D$421,A283-5),IF(cyclic="Yes",INDEX($D$2:$D$421,A283-5+n_days),"")))</f>
        <v/>
      </c>
      <c r="AC283" s="27">
        <f>IF(B283="","",IF(A283-6&gt;=1,INDEX($D$2:$D$421,A283-6),IF(cyclic="Yes",INDEX($D$2:$D$421,A283-6+n_days),"")))</f>
        <v/>
      </c>
      <c r="AD283" s="27">
        <f>IF(B283="","",IF(A283-7&gt;=1,INDEX($D$2:$D$421,A283-7),IF(cyclic="Yes",INDEX($D$2:$D$421,A283-7+n_days),"")))</f>
        <v/>
      </c>
      <c r="AF283">
        <f>IF(B283="","",IFERROR(MATCH(B283-0.5,INDEX(Hourly!$G$2:$G$10001,1):INDEX(Hourly!$G$2:$G$10001,n_rows),1),0)+1)</f>
        <v/>
      </c>
      <c r="AG283">
        <f>IF(B283="","",IFERROR(MATCH(B283,INDEX(Hourly!$G$2:$G$10001,1):INDEX(Hourly!$G$2:$G$10001,n_rows),1),0))</f>
        <v/>
      </c>
    </row>
    <row r="284">
      <c r="A284" t="n">
        <v>283</v>
      </c>
      <c r="B284" s="26">
        <f>IF(A284&lt;=n_days,first_day+A284-1,"")</f>
        <v/>
      </c>
      <c r="C284">
        <f>IF(B284="","",MAX(0,AG284-AF284+1))</f>
        <v/>
      </c>
      <c r="D284" s="27">
        <f>IF(B284="","",IF(C284&gt;=18,AVERAGE(INDEX(Hourly!$E$2:$E$10001,AF284):INDEX(Hourly!$E$2:$E$10001,AG284)),""))</f>
        <v/>
      </c>
      <c r="E284" s="27">
        <f>IF(OR(B284="",N(C284)=0),"",MIN(INDEX(Hourly!$E$2:$E$10001,AF284):INDEX(Hourly!$E$2:$E$10001,AG284)))</f>
        <v/>
      </c>
      <c r="F284" s="27">
        <f>IF(OR(B284="",N(C284)=0),"",MAX(INDEX(Hourly!$E$2:$E$10001,AF284):INDEX(Hourly!$E$2:$E$10001,AG284)))</f>
        <v/>
      </c>
      <c r="G284" s="27">
        <f>IF(E284="","",F284-E284)</f>
        <v/>
      </c>
      <c r="H284" s="27">
        <f>IF(B284="","",IF(COUNT(X284:AD284)=7,SUMPRODUCT(X284:AD284,rm_weights)/SUM(rm_weights),""))</f>
        <v/>
      </c>
      <c r="I284" s="27">
        <f>IF(B284="","",IF(trm_method="7-day approximation",H284,IF(AND(ISNUMBER(I283),ISNUMBER(D283)),(1-alpha)*D283+alpha*I283,H284)))</f>
        <v/>
      </c>
      <c r="J284" s="27">
        <f>IF(ISNUMBER(I284),0.33*IF(clamp_trm="Yes",MIN(MAX(I284,10),30),I284)+18.8,"")</f>
        <v/>
      </c>
      <c r="K284" s="27">
        <f>IF(J284="","",J284+cat_offset)</f>
        <v/>
      </c>
      <c r="L284">
        <f>IF(B284="","",IF(AND(MONTH(B284)*100+DAY(B284)&gt;=season_lo,MONTH(B284)*100+DAY(B284)&lt;=season_hi),1,0))</f>
        <v/>
      </c>
      <c r="M284" s="27">
        <f>IF(N(C284)=0,IF(B284="","",0),SUM(INDEX(Hourly!$L$2:$L$10001,AF284):INDEX(Hourly!$L$2:$L$10001,AG284)))</f>
        <v/>
      </c>
      <c r="N284" s="27">
        <f>IF(N(C284)=0,IF(B284="","",0),SUM(INDEX(Hourly!$M$2:$M$10001,AF284):INDEX(Hourly!$M$2:$M$10001,AG284)))</f>
        <v/>
      </c>
      <c r="O284" s="27">
        <f>IF(N(C284)=0,IF(B284="","",0),SUM(INDEX(Hourly!$N$2:$N$10001,AF284):INDEX(Hourly!$N$2:$N$10001,AG284)))</f>
        <v/>
      </c>
      <c r="P284" s="27">
        <f>IF(N(C284)=0,IF(B284="","",0),SUM(INDEX(Hourly!$P$2:$P$10001,AF284):INDEX(Hourly!$P$2:$P$10001,AG284)))</f>
        <v/>
      </c>
      <c r="Q284">
        <f>IF(L284=1,IF(M284&gt;event_min,1,0),0)</f>
        <v/>
      </c>
      <c r="R284">
        <f>IF(Q284=1,N(R283)+1,0)</f>
        <v/>
      </c>
      <c r="S284" s="27">
        <f>IF(Q284=1,N(S283)+M284,0)</f>
        <v/>
      </c>
      <c r="T284">
        <f>IF(R284=1,1,0)</f>
        <v/>
      </c>
      <c r="U284">
        <f>IF(AND(L284=1,ISNUMBER(F284)),IF(F284&gt;=hot_thr,1,0),0)</f>
        <v/>
      </c>
      <c r="V284">
        <f>IF(AND(L284=1,ISNUMBER(E284)),IF(E284&gt;=night_thr,1,0),0)</f>
        <v/>
      </c>
      <c r="X284" s="27">
        <f>IF(B284="","",IF(A284-1&gt;=1,INDEX($D$2:$D$421,A284-1),IF(cyclic="Yes",INDEX($D$2:$D$421,A284-1+n_days),"")))</f>
        <v/>
      </c>
      <c r="Y284" s="27">
        <f>IF(B284="","",IF(A284-2&gt;=1,INDEX($D$2:$D$421,A284-2),IF(cyclic="Yes",INDEX($D$2:$D$421,A284-2+n_days),"")))</f>
        <v/>
      </c>
      <c r="Z284" s="27">
        <f>IF(B284="","",IF(A284-3&gt;=1,INDEX($D$2:$D$421,A284-3),IF(cyclic="Yes",INDEX($D$2:$D$421,A284-3+n_days),"")))</f>
        <v/>
      </c>
      <c r="AA284" s="27">
        <f>IF(B284="","",IF(A284-4&gt;=1,INDEX($D$2:$D$421,A284-4),IF(cyclic="Yes",INDEX($D$2:$D$421,A284-4+n_days),"")))</f>
        <v/>
      </c>
      <c r="AB284" s="27">
        <f>IF(B284="","",IF(A284-5&gt;=1,INDEX($D$2:$D$421,A284-5),IF(cyclic="Yes",INDEX($D$2:$D$421,A284-5+n_days),"")))</f>
        <v/>
      </c>
      <c r="AC284" s="27">
        <f>IF(B284="","",IF(A284-6&gt;=1,INDEX($D$2:$D$421,A284-6),IF(cyclic="Yes",INDEX($D$2:$D$421,A284-6+n_days),"")))</f>
        <v/>
      </c>
      <c r="AD284" s="27">
        <f>IF(B284="","",IF(A284-7&gt;=1,INDEX($D$2:$D$421,A284-7),IF(cyclic="Yes",INDEX($D$2:$D$421,A284-7+n_days),"")))</f>
        <v/>
      </c>
      <c r="AF284">
        <f>IF(B284="","",IFERROR(MATCH(B284-0.5,INDEX(Hourly!$G$2:$G$10001,1):INDEX(Hourly!$G$2:$G$10001,n_rows),1),0)+1)</f>
        <v/>
      </c>
      <c r="AG284">
        <f>IF(B284="","",IFERROR(MATCH(B284,INDEX(Hourly!$G$2:$G$10001,1):INDEX(Hourly!$G$2:$G$10001,n_rows),1),0))</f>
        <v/>
      </c>
    </row>
    <row r="285">
      <c r="A285" t="n">
        <v>284</v>
      </c>
      <c r="B285" s="26">
        <f>IF(A285&lt;=n_days,first_day+A285-1,"")</f>
        <v/>
      </c>
      <c r="C285">
        <f>IF(B285="","",MAX(0,AG285-AF285+1))</f>
        <v/>
      </c>
      <c r="D285" s="27">
        <f>IF(B285="","",IF(C285&gt;=18,AVERAGE(INDEX(Hourly!$E$2:$E$10001,AF285):INDEX(Hourly!$E$2:$E$10001,AG285)),""))</f>
        <v/>
      </c>
      <c r="E285" s="27">
        <f>IF(OR(B285="",N(C285)=0),"",MIN(INDEX(Hourly!$E$2:$E$10001,AF285):INDEX(Hourly!$E$2:$E$10001,AG285)))</f>
        <v/>
      </c>
      <c r="F285" s="27">
        <f>IF(OR(B285="",N(C285)=0),"",MAX(INDEX(Hourly!$E$2:$E$10001,AF285):INDEX(Hourly!$E$2:$E$10001,AG285)))</f>
        <v/>
      </c>
      <c r="G285" s="27">
        <f>IF(E285="","",F285-E285)</f>
        <v/>
      </c>
      <c r="H285" s="27">
        <f>IF(B285="","",IF(COUNT(X285:AD285)=7,SUMPRODUCT(X285:AD285,rm_weights)/SUM(rm_weights),""))</f>
        <v/>
      </c>
      <c r="I285" s="27">
        <f>IF(B285="","",IF(trm_method="7-day approximation",H285,IF(AND(ISNUMBER(I284),ISNUMBER(D284)),(1-alpha)*D284+alpha*I284,H285)))</f>
        <v/>
      </c>
      <c r="J285" s="27">
        <f>IF(ISNUMBER(I285),0.33*IF(clamp_trm="Yes",MIN(MAX(I285,10),30),I285)+18.8,"")</f>
        <v/>
      </c>
      <c r="K285" s="27">
        <f>IF(J285="","",J285+cat_offset)</f>
        <v/>
      </c>
      <c r="L285">
        <f>IF(B285="","",IF(AND(MONTH(B285)*100+DAY(B285)&gt;=season_lo,MONTH(B285)*100+DAY(B285)&lt;=season_hi),1,0))</f>
        <v/>
      </c>
      <c r="M285" s="27">
        <f>IF(N(C285)=0,IF(B285="","",0),SUM(INDEX(Hourly!$L$2:$L$10001,AF285):INDEX(Hourly!$L$2:$L$10001,AG285)))</f>
        <v/>
      </c>
      <c r="N285" s="27">
        <f>IF(N(C285)=0,IF(B285="","",0),SUM(INDEX(Hourly!$M$2:$M$10001,AF285):INDEX(Hourly!$M$2:$M$10001,AG285)))</f>
        <v/>
      </c>
      <c r="O285" s="27">
        <f>IF(N(C285)=0,IF(B285="","",0),SUM(INDEX(Hourly!$N$2:$N$10001,AF285):INDEX(Hourly!$N$2:$N$10001,AG285)))</f>
        <v/>
      </c>
      <c r="P285" s="27">
        <f>IF(N(C285)=0,IF(B285="","",0),SUM(INDEX(Hourly!$P$2:$P$10001,AF285):INDEX(Hourly!$P$2:$P$10001,AG285)))</f>
        <v/>
      </c>
      <c r="Q285">
        <f>IF(L285=1,IF(M285&gt;event_min,1,0),0)</f>
        <v/>
      </c>
      <c r="R285">
        <f>IF(Q285=1,N(R284)+1,0)</f>
        <v/>
      </c>
      <c r="S285" s="27">
        <f>IF(Q285=1,N(S284)+M285,0)</f>
        <v/>
      </c>
      <c r="T285">
        <f>IF(R285=1,1,0)</f>
        <v/>
      </c>
      <c r="U285">
        <f>IF(AND(L285=1,ISNUMBER(F285)),IF(F285&gt;=hot_thr,1,0),0)</f>
        <v/>
      </c>
      <c r="V285">
        <f>IF(AND(L285=1,ISNUMBER(E285)),IF(E285&gt;=night_thr,1,0),0)</f>
        <v/>
      </c>
      <c r="X285" s="27">
        <f>IF(B285="","",IF(A285-1&gt;=1,INDEX($D$2:$D$421,A285-1),IF(cyclic="Yes",INDEX($D$2:$D$421,A285-1+n_days),"")))</f>
        <v/>
      </c>
      <c r="Y285" s="27">
        <f>IF(B285="","",IF(A285-2&gt;=1,INDEX($D$2:$D$421,A285-2),IF(cyclic="Yes",INDEX($D$2:$D$421,A285-2+n_days),"")))</f>
        <v/>
      </c>
      <c r="Z285" s="27">
        <f>IF(B285="","",IF(A285-3&gt;=1,INDEX($D$2:$D$421,A285-3),IF(cyclic="Yes",INDEX($D$2:$D$421,A285-3+n_days),"")))</f>
        <v/>
      </c>
      <c r="AA285" s="27">
        <f>IF(B285="","",IF(A285-4&gt;=1,INDEX($D$2:$D$421,A285-4),IF(cyclic="Yes",INDEX($D$2:$D$421,A285-4+n_days),"")))</f>
        <v/>
      </c>
      <c r="AB285" s="27">
        <f>IF(B285="","",IF(A285-5&gt;=1,INDEX($D$2:$D$421,A285-5),IF(cyclic="Yes",INDEX($D$2:$D$421,A285-5+n_days),"")))</f>
        <v/>
      </c>
      <c r="AC285" s="27">
        <f>IF(B285="","",IF(A285-6&gt;=1,INDEX($D$2:$D$421,A285-6),IF(cyclic="Yes",INDEX($D$2:$D$421,A285-6+n_days),"")))</f>
        <v/>
      </c>
      <c r="AD285" s="27">
        <f>IF(B285="","",IF(A285-7&gt;=1,INDEX($D$2:$D$421,A285-7),IF(cyclic="Yes",INDEX($D$2:$D$421,A285-7+n_days),"")))</f>
        <v/>
      </c>
      <c r="AF285">
        <f>IF(B285="","",IFERROR(MATCH(B285-0.5,INDEX(Hourly!$G$2:$G$10001,1):INDEX(Hourly!$G$2:$G$10001,n_rows),1),0)+1)</f>
        <v/>
      </c>
      <c r="AG285">
        <f>IF(B285="","",IFERROR(MATCH(B285,INDEX(Hourly!$G$2:$G$10001,1):INDEX(Hourly!$G$2:$G$10001,n_rows),1),0))</f>
        <v/>
      </c>
    </row>
    <row r="286">
      <c r="A286" t="n">
        <v>285</v>
      </c>
      <c r="B286" s="26">
        <f>IF(A286&lt;=n_days,first_day+A286-1,"")</f>
        <v/>
      </c>
      <c r="C286">
        <f>IF(B286="","",MAX(0,AG286-AF286+1))</f>
        <v/>
      </c>
      <c r="D286" s="27">
        <f>IF(B286="","",IF(C286&gt;=18,AVERAGE(INDEX(Hourly!$E$2:$E$10001,AF286):INDEX(Hourly!$E$2:$E$10001,AG286)),""))</f>
        <v/>
      </c>
      <c r="E286" s="27">
        <f>IF(OR(B286="",N(C286)=0),"",MIN(INDEX(Hourly!$E$2:$E$10001,AF286):INDEX(Hourly!$E$2:$E$10001,AG286)))</f>
        <v/>
      </c>
      <c r="F286" s="27">
        <f>IF(OR(B286="",N(C286)=0),"",MAX(INDEX(Hourly!$E$2:$E$10001,AF286):INDEX(Hourly!$E$2:$E$10001,AG286)))</f>
        <v/>
      </c>
      <c r="G286" s="27">
        <f>IF(E286="","",F286-E286)</f>
        <v/>
      </c>
      <c r="H286" s="27">
        <f>IF(B286="","",IF(COUNT(X286:AD286)=7,SUMPRODUCT(X286:AD286,rm_weights)/SUM(rm_weights),""))</f>
        <v/>
      </c>
      <c r="I286" s="27">
        <f>IF(B286="","",IF(trm_method="7-day approximation",H286,IF(AND(ISNUMBER(I285),ISNUMBER(D285)),(1-alpha)*D285+alpha*I285,H286)))</f>
        <v/>
      </c>
      <c r="J286" s="27">
        <f>IF(ISNUMBER(I286),0.33*IF(clamp_trm="Yes",MIN(MAX(I286,10),30),I286)+18.8,"")</f>
        <v/>
      </c>
      <c r="K286" s="27">
        <f>IF(J286="","",J286+cat_offset)</f>
        <v/>
      </c>
      <c r="L286">
        <f>IF(B286="","",IF(AND(MONTH(B286)*100+DAY(B286)&gt;=season_lo,MONTH(B286)*100+DAY(B286)&lt;=season_hi),1,0))</f>
        <v/>
      </c>
      <c r="M286" s="27">
        <f>IF(N(C286)=0,IF(B286="","",0),SUM(INDEX(Hourly!$L$2:$L$10001,AF286):INDEX(Hourly!$L$2:$L$10001,AG286)))</f>
        <v/>
      </c>
      <c r="N286" s="27">
        <f>IF(N(C286)=0,IF(B286="","",0),SUM(INDEX(Hourly!$M$2:$M$10001,AF286):INDEX(Hourly!$M$2:$M$10001,AG286)))</f>
        <v/>
      </c>
      <c r="O286" s="27">
        <f>IF(N(C286)=0,IF(B286="","",0),SUM(INDEX(Hourly!$N$2:$N$10001,AF286):INDEX(Hourly!$N$2:$N$10001,AG286)))</f>
        <v/>
      </c>
      <c r="P286" s="27">
        <f>IF(N(C286)=0,IF(B286="","",0),SUM(INDEX(Hourly!$P$2:$P$10001,AF286):INDEX(Hourly!$P$2:$P$10001,AG286)))</f>
        <v/>
      </c>
      <c r="Q286">
        <f>IF(L286=1,IF(M286&gt;event_min,1,0),0)</f>
        <v/>
      </c>
      <c r="R286">
        <f>IF(Q286=1,N(R285)+1,0)</f>
        <v/>
      </c>
      <c r="S286" s="27">
        <f>IF(Q286=1,N(S285)+M286,0)</f>
        <v/>
      </c>
      <c r="T286">
        <f>IF(R286=1,1,0)</f>
        <v/>
      </c>
      <c r="U286">
        <f>IF(AND(L286=1,ISNUMBER(F286)),IF(F286&gt;=hot_thr,1,0),0)</f>
        <v/>
      </c>
      <c r="V286">
        <f>IF(AND(L286=1,ISNUMBER(E286)),IF(E286&gt;=night_thr,1,0),0)</f>
        <v/>
      </c>
      <c r="X286" s="27">
        <f>IF(B286="","",IF(A286-1&gt;=1,INDEX($D$2:$D$421,A286-1),IF(cyclic="Yes",INDEX($D$2:$D$421,A286-1+n_days),"")))</f>
        <v/>
      </c>
      <c r="Y286" s="27">
        <f>IF(B286="","",IF(A286-2&gt;=1,INDEX($D$2:$D$421,A286-2),IF(cyclic="Yes",INDEX($D$2:$D$421,A286-2+n_days),"")))</f>
        <v/>
      </c>
      <c r="Z286" s="27">
        <f>IF(B286="","",IF(A286-3&gt;=1,INDEX($D$2:$D$421,A286-3),IF(cyclic="Yes",INDEX($D$2:$D$421,A286-3+n_days),"")))</f>
        <v/>
      </c>
      <c r="AA286" s="27">
        <f>IF(B286="","",IF(A286-4&gt;=1,INDEX($D$2:$D$421,A286-4),IF(cyclic="Yes",INDEX($D$2:$D$421,A286-4+n_days),"")))</f>
        <v/>
      </c>
      <c r="AB286" s="27">
        <f>IF(B286="","",IF(A286-5&gt;=1,INDEX($D$2:$D$421,A286-5),IF(cyclic="Yes",INDEX($D$2:$D$421,A286-5+n_days),"")))</f>
        <v/>
      </c>
      <c r="AC286" s="27">
        <f>IF(B286="","",IF(A286-6&gt;=1,INDEX($D$2:$D$421,A286-6),IF(cyclic="Yes",INDEX($D$2:$D$421,A286-6+n_days),"")))</f>
        <v/>
      </c>
      <c r="AD286" s="27">
        <f>IF(B286="","",IF(A286-7&gt;=1,INDEX($D$2:$D$421,A286-7),IF(cyclic="Yes",INDEX($D$2:$D$421,A286-7+n_days),"")))</f>
        <v/>
      </c>
      <c r="AF286">
        <f>IF(B286="","",IFERROR(MATCH(B286-0.5,INDEX(Hourly!$G$2:$G$10001,1):INDEX(Hourly!$G$2:$G$10001,n_rows),1),0)+1)</f>
        <v/>
      </c>
      <c r="AG286">
        <f>IF(B286="","",IFERROR(MATCH(B286,INDEX(Hourly!$G$2:$G$10001,1):INDEX(Hourly!$G$2:$G$10001,n_rows),1),0))</f>
        <v/>
      </c>
    </row>
    <row r="287">
      <c r="A287" t="n">
        <v>286</v>
      </c>
      <c r="B287" s="26">
        <f>IF(A287&lt;=n_days,first_day+A287-1,"")</f>
        <v/>
      </c>
      <c r="C287">
        <f>IF(B287="","",MAX(0,AG287-AF287+1))</f>
        <v/>
      </c>
      <c r="D287" s="27">
        <f>IF(B287="","",IF(C287&gt;=18,AVERAGE(INDEX(Hourly!$E$2:$E$10001,AF287):INDEX(Hourly!$E$2:$E$10001,AG287)),""))</f>
        <v/>
      </c>
      <c r="E287" s="27">
        <f>IF(OR(B287="",N(C287)=0),"",MIN(INDEX(Hourly!$E$2:$E$10001,AF287):INDEX(Hourly!$E$2:$E$10001,AG287)))</f>
        <v/>
      </c>
      <c r="F287" s="27">
        <f>IF(OR(B287="",N(C287)=0),"",MAX(INDEX(Hourly!$E$2:$E$10001,AF287):INDEX(Hourly!$E$2:$E$10001,AG287)))</f>
        <v/>
      </c>
      <c r="G287" s="27">
        <f>IF(E287="","",F287-E287)</f>
        <v/>
      </c>
      <c r="H287" s="27">
        <f>IF(B287="","",IF(COUNT(X287:AD287)=7,SUMPRODUCT(X287:AD287,rm_weights)/SUM(rm_weights),""))</f>
        <v/>
      </c>
      <c r="I287" s="27">
        <f>IF(B287="","",IF(trm_method="7-day approximation",H287,IF(AND(ISNUMBER(I286),ISNUMBER(D286)),(1-alpha)*D286+alpha*I286,H287)))</f>
        <v/>
      </c>
      <c r="J287" s="27">
        <f>IF(ISNUMBER(I287),0.33*IF(clamp_trm="Yes",MIN(MAX(I287,10),30),I287)+18.8,"")</f>
        <v/>
      </c>
      <c r="K287" s="27">
        <f>IF(J287="","",J287+cat_offset)</f>
        <v/>
      </c>
      <c r="L287">
        <f>IF(B287="","",IF(AND(MONTH(B287)*100+DAY(B287)&gt;=season_lo,MONTH(B287)*100+DAY(B287)&lt;=season_hi),1,0))</f>
        <v/>
      </c>
      <c r="M287" s="27">
        <f>IF(N(C287)=0,IF(B287="","",0),SUM(INDEX(Hourly!$L$2:$L$10001,AF287):INDEX(Hourly!$L$2:$L$10001,AG287)))</f>
        <v/>
      </c>
      <c r="N287" s="27">
        <f>IF(N(C287)=0,IF(B287="","",0),SUM(INDEX(Hourly!$M$2:$M$10001,AF287):INDEX(Hourly!$M$2:$M$10001,AG287)))</f>
        <v/>
      </c>
      <c r="O287" s="27">
        <f>IF(N(C287)=0,IF(B287="","",0),SUM(INDEX(Hourly!$N$2:$N$10001,AF287):INDEX(Hourly!$N$2:$N$10001,AG287)))</f>
        <v/>
      </c>
      <c r="P287" s="27">
        <f>IF(N(C287)=0,IF(B287="","",0),SUM(INDEX(Hourly!$P$2:$P$10001,AF287):INDEX(Hourly!$P$2:$P$10001,AG287)))</f>
        <v/>
      </c>
      <c r="Q287">
        <f>IF(L287=1,IF(M287&gt;event_min,1,0),0)</f>
        <v/>
      </c>
      <c r="R287">
        <f>IF(Q287=1,N(R286)+1,0)</f>
        <v/>
      </c>
      <c r="S287" s="27">
        <f>IF(Q287=1,N(S286)+M287,0)</f>
        <v/>
      </c>
      <c r="T287">
        <f>IF(R287=1,1,0)</f>
        <v/>
      </c>
      <c r="U287">
        <f>IF(AND(L287=1,ISNUMBER(F287)),IF(F287&gt;=hot_thr,1,0),0)</f>
        <v/>
      </c>
      <c r="V287">
        <f>IF(AND(L287=1,ISNUMBER(E287)),IF(E287&gt;=night_thr,1,0),0)</f>
        <v/>
      </c>
      <c r="X287" s="27">
        <f>IF(B287="","",IF(A287-1&gt;=1,INDEX($D$2:$D$421,A287-1),IF(cyclic="Yes",INDEX($D$2:$D$421,A287-1+n_days),"")))</f>
        <v/>
      </c>
      <c r="Y287" s="27">
        <f>IF(B287="","",IF(A287-2&gt;=1,INDEX($D$2:$D$421,A287-2),IF(cyclic="Yes",INDEX($D$2:$D$421,A287-2+n_days),"")))</f>
        <v/>
      </c>
      <c r="Z287" s="27">
        <f>IF(B287="","",IF(A287-3&gt;=1,INDEX($D$2:$D$421,A287-3),IF(cyclic="Yes",INDEX($D$2:$D$421,A287-3+n_days),"")))</f>
        <v/>
      </c>
      <c r="AA287" s="27">
        <f>IF(B287="","",IF(A287-4&gt;=1,INDEX($D$2:$D$421,A287-4),IF(cyclic="Yes",INDEX($D$2:$D$421,A287-4+n_days),"")))</f>
        <v/>
      </c>
      <c r="AB287" s="27">
        <f>IF(B287="","",IF(A287-5&gt;=1,INDEX($D$2:$D$421,A287-5),IF(cyclic="Yes",INDEX($D$2:$D$421,A287-5+n_days),"")))</f>
        <v/>
      </c>
      <c r="AC287" s="27">
        <f>IF(B287="","",IF(A287-6&gt;=1,INDEX($D$2:$D$421,A287-6),IF(cyclic="Yes",INDEX($D$2:$D$421,A287-6+n_days),"")))</f>
        <v/>
      </c>
      <c r="AD287" s="27">
        <f>IF(B287="","",IF(A287-7&gt;=1,INDEX($D$2:$D$421,A287-7),IF(cyclic="Yes",INDEX($D$2:$D$421,A287-7+n_days),"")))</f>
        <v/>
      </c>
      <c r="AF287">
        <f>IF(B287="","",IFERROR(MATCH(B287-0.5,INDEX(Hourly!$G$2:$G$10001,1):INDEX(Hourly!$G$2:$G$10001,n_rows),1),0)+1)</f>
        <v/>
      </c>
      <c r="AG287">
        <f>IF(B287="","",IFERROR(MATCH(B287,INDEX(Hourly!$G$2:$G$10001,1):INDEX(Hourly!$G$2:$G$10001,n_rows),1),0))</f>
        <v/>
      </c>
    </row>
    <row r="288">
      <c r="A288" t="n">
        <v>287</v>
      </c>
      <c r="B288" s="26">
        <f>IF(A288&lt;=n_days,first_day+A288-1,"")</f>
        <v/>
      </c>
      <c r="C288">
        <f>IF(B288="","",MAX(0,AG288-AF288+1))</f>
        <v/>
      </c>
      <c r="D288" s="27">
        <f>IF(B288="","",IF(C288&gt;=18,AVERAGE(INDEX(Hourly!$E$2:$E$10001,AF288):INDEX(Hourly!$E$2:$E$10001,AG288)),""))</f>
        <v/>
      </c>
      <c r="E288" s="27">
        <f>IF(OR(B288="",N(C288)=0),"",MIN(INDEX(Hourly!$E$2:$E$10001,AF288):INDEX(Hourly!$E$2:$E$10001,AG288)))</f>
        <v/>
      </c>
      <c r="F288" s="27">
        <f>IF(OR(B288="",N(C288)=0),"",MAX(INDEX(Hourly!$E$2:$E$10001,AF288):INDEX(Hourly!$E$2:$E$10001,AG288)))</f>
        <v/>
      </c>
      <c r="G288" s="27">
        <f>IF(E288="","",F288-E288)</f>
        <v/>
      </c>
      <c r="H288" s="27">
        <f>IF(B288="","",IF(COUNT(X288:AD288)=7,SUMPRODUCT(X288:AD288,rm_weights)/SUM(rm_weights),""))</f>
        <v/>
      </c>
      <c r="I288" s="27">
        <f>IF(B288="","",IF(trm_method="7-day approximation",H288,IF(AND(ISNUMBER(I287),ISNUMBER(D287)),(1-alpha)*D287+alpha*I287,H288)))</f>
        <v/>
      </c>
      <c r="J288" s="27">
        <f>IF(ISNUMBER(I288),0.33*IF(clamp_trm="Yes",MIN(MAX(I288,10),30),I288)+18.8,"")</f>
        <v/>
      </c>
      <c r="K288" s="27">
        <f>IF(J288="","",J288+cat_offset)</f>
        <v/>
      </c>
      <c r="L288">
        <f>IF(B288="","",IF(AND(MONTH(B288)*100+DAY(B288)&gt;=season_lo,MONTH(B288)*100+DAY(B288)&lt;=season_hi),1,0))</f>
        <v/>
      </c>
      <c r="M288" s="27">
        <f>IF(N(C288)=0,IF(B288="","",0),SUM(INDEX(Hourly!$L$2:$L$10001,AF288):INDEX(Hourly!$L$2:$L$10001,AG288)))</f>
        <v/>
      </c>
      <c r="N288" s="27">
        <f>IF(N(C288)=0,IF(B288="","",0),SUM(INDEX(Hourly!$M$2:$M$10001,AF288):INDEX(Hourly!$M$2:$M$10001,AG288)))</f>
        <v/>
      </c>
      <c r="O288" s="27">
        <f>IF(N(C288)=0,IF(B288="","",0),SUM(INDEX(Hourly!$N$2:$N$10001,AF288):INDEX(Hourly!$N$2:$N$10001,AG288)))</f>
        <v/>
      </c>
      <c r="P288" s="27">
        <f>IF(N(C288)=0,IF(B288="","",0),SUM(INDEX(Hourly!$P$2:$P$10001,AF288):INDEX(Hourly!$P$2:$P$10001,AG288)))</f>
        <v/>
      </c>
      <c r="Q288">
        <f>IF(L288=1,IF(M288&gt;event_min,1,0),0)</f>
        <v/>
      </c>
      <c r="R288">
        <f>IF(Q288=1,N(R287)+1,0)</f>
        <v/>
      </c>
      <c r="S288" s="27">
        <f>IF(Q288=1,N(S287)+M288,0)</f>
        <v/>
      </c>
      <c r="T288">
        <f>IF(R288=1,1,0)</f>
        <v/>
      </c>
      <c r="U288">
        <f>IF(AND(L288=1,ISNUMBER(F288)),IF(F288&gt;=hot_thr,1,0),0)</f>
        <v/>
      </c>
      <c r="V288">
        <f>IF(AND(L288=1,ISNUMBER(E288)),IF(E288&gt;=night_thr,1,0),0)</f>
        <v/>
      </c>
      <c r="X288" s="27">
        <f>IF(B288="","",IF(A288-1&gt;=1,INDEX($D$2:$D$421,A288-1),IF(cyclic="Yes",INDEX($D$2:$D$421,A288-1+n_days),"")))</f>
        <v/>
      </c>
      <c r="Y288" s="27">
        <f>IF(B288="","",IF(A288-2&gt;=1,INDEX($D$2:$D$421,A288-2),IF(cyclic="Yes",INDEX($D$2:$D$421,A288-2+n_days),"")))</f>
        <v/>
      </c>
      <c r="Z288" s="27">
        <f>IF(B288="","",IF(A288-3&gt;=1,INDEX($D$2:$D$421,A288-3),IF(cyclic="Yes",INDEX($D$2:$D$421,A288-3+n_days),"")))</f>
        <v/>
      </c>
      <c r="AA288" s="27">
        <f>IF(B288="","",IF(A288-4&gt;=1,INDEX($D$2:$D$421,A288-4),IF(cyclic="Yes",INDEX($D$2:$D$421,A288-4+n_days),"")))</f>
        <v/>
      </c>
      <c r="AB288" s="27">
        <f>IF(B288="","",IF(A288-5&gt;=1,INDEX($D$2:$D$421,A288-5),IF(cyclic="Yes",INDEX($D$2:$D$421,A288-5+n_days),"")))</f>
        <v/>
      </c>
      <c r="AC288" s="27">
        <f>IF(B288="","",IF(A288-6&gt;=1,INDEX($D$2:$D$421,A288-6),IF(cyclic="Yes",INDEX($D$2:$D$421,A288-6+n_days),"")))</f>
        <v/>
      </c>
      <c r="AD288" s="27">
        <f>IF(B288="","",IF(A288-7&gt;=1,INDEX($D$2:$D$421,A288-7),IF(cyclic="Yes",INDEX($D$2:$D$421,A288-7+n_days),"")))</f>
        <v/>
      </c>
      <c r="AF288">
        <f>IF(B288="","",IFERROR(MATCH(B288-0.5,INDEX(Hourly!$G$2:$G$10001,1):INDEX(Hourly!$G$2:$G$10001,n_rows),1),0)+1)</f>
        <v/>
      </c>
      <c r="AG288">
        <f>IF(B288="","",IFERROR(MATCH(B288,INDEX(Hourly!$G$2:$G$10001,1):INDEX(Hourly!$G$2:$G$10001,n_rows),1),0))</f>
        <v/>
      </c>
    </row>
    <row r="289">
      <c r="A289" t="n">
        <v>288</v>
      </c>
      <c r="B289" s="26">
        <f>IF(A289&lt;=n_days,first_day+A289-1,"")</f>
        <v/>
      </c>
      <c r="C289">
        <f>IF(B289="","",MAX(0,AG289-AF289+1))</f>
        <v/>
      </c>
      <c r="D289" s="27">
        <f>IF(B289="","",IF(C289&gt;=18,AVERAGE(INDEX(Hourly!$E$2:$E$10001,AF289):INDEX(Hourly!$E$2:$E$10001,AG289)),""))</f>
        <v/>
      </c>
      <c r="E289" s="27">
        <f>IF(OR(B289="",N(C289)=0),"",MIN(INDEX(Hourly!$E$2:$E$10001,AF289):INDEX(Hourly!$E$2:$E$10001,AG289)))</f>
        <v/>
      </c>
      <c r="F289" s="27">
        <f>IF(OR(B289="",N(C289)=0),"",MAX(INDEX(Hourly!$E$2:$E$10001,AF289):INDEX(Hourly!$E$2:$E$10001,AG289)))</f>
        <v/>
      </c>
      <c r="G289" s="27">
        <f>IF(E289="","",F289-E289)</f>
        <v/>
      </c>
      <c r="H289" s="27">
        <f>IF(B289="","",IF(COUNT(X289:AD289)=7,SUMPRODUCT(X289:AD289,rm_weights)/SUM(rm_weights),""))</f>
        <v/>
      </c>
      <c r="I289" s="27">
        <f>IF(B289="","",IF(trm_method="7-day approximation",H289,IF(AND(ISNUMBER(I288),ISNUMBER(D288)),(1-alpha)*D288+alpha*I288,H289)))</f>
        <v/>
      </c>
      <c r="J289" s="27">
        <f>IF(ISNUMBER(I289),0.33*IF(clamp_trm="Yes",MIN(MAX(I289,10),30),I289)+18.8,"")</f>
        <v/>
      </c>
      <c r="K289" s="27">
        <f>IF(J289="","",J289+cat_offset)</f>
        <v/>
      </c>
      <c r="L289">
        <f>IF(B289="","",IF(AND(MONTH(B289)*100+DAY(B289)&gt;=season_lo,MONTH(B289)*100+DAY(B289)&lt;=season_hi),1,0))</f>
        <v/>
      </c>
      <c r="M289" s="27">
        <f>IF(N(C289)=0,IF(B289="","",0),SUM(INDEX(Hourly!$L$2:$L$10001,AF289):INDEX(Hourly!$L$2:$L$10001,AG289)))</f>
        <v/>
      </c>
      <c r="N289" s="27">
        <f>IF(N(C289)=0,IF(B289="","",0),SUM(INDEX(Hourly!$M$2:$M$10001,AF289):INDEX(Hourly!$M$2:$M$10001,AG289)))</f>
        <v/>
      </c>
      <c r="O289" s="27">
        <f>IF(N(C289)=0,IF(B289="","",0),SUM(INDEX(Hourly!$N$2:$N$10001,AF289):INDEX(Hourly!$N$2:$N$10001,AG289)))</f>
        <v/>
      </c>
      <c r="P289" s="27">
        <f>IF(N(C289)=0,IF(B289="","",0),SUM(INDEX(Hourly!$P$2:$P$10001,AF289):INDEX(Hourly!$P$2:$P$10001,AG289)))</f>
        <v/>
      </c>
      <c r="Q289">
        <f>IF(L289=1,IF(M289&gt;event_min,1,0),0)</f>
        <v/>
      </c>
      <c r="R289">
        <f>IF(Q289=1,N(R288)+1,0)</f>
        <v/>
      </c>
      <c r="S289" s="27">
        <f>IF(Q289=1,N(S288)+M289,0)</f>
        <v/>
      </c>
      <c r="T289">
        <f>IF(R289=1,1,0)</f>
        <v/>
      </c>
      <c r="U289">
        <f>IF(AND(L289=1,ISNUMBER(F289)),IF(F289&gt;=hot_thr,1,0),0)</f>
        <v/>
      </c>
      <c r="V289">
        <f>IF(AND(L289=1,ISNUMBER(E289)),IF(E289&gt;=night_thr,1,0),0)</f>
        <v/>
      </c>
      <c r="X289" s="27">
        <f>IF(B289="","",IF(A289-1&gt;=1,INDEX($D$2:$D$421,A289-1),IF(cyclic="Yes",INDEX($D$2:$D$421,A289-1+n_days),"")))</f>
        <v/>
      </c>
      <c r="Y289" s="27">
        <f>IF(B289="","",IF(A289-2&gt;=1,INDEX($D$2:$D$421,A289-2),IF(cyclic="Yes",INDEX($D$2:$D$421,A289-2+n_days),"")))</f>
        <v/>
      </c>
      <c r="Z289" s="27">
        <f>IF(B289="","",IF(A289-3&gt;=1,INDEX($D$2:$D$421,A289-3),IF(cyclic="Yes",INDEX($D$2:$D$421,A289-3+n_days),"")))</f>
        <v/>
      </c>
      <c r="AA289" s="27">
        <f>IF(B289="","",IF(A289-4&gt;=1,INDEX($D$2:$D$421,A289-4),IF(cyclic="Yes",INDEX($D$2:$D$421,A289-4+n_days),"")))</f>
        <v/>
      </c>
      <c r="AB289" s="27">
        <f>IF(B289="","",IF(A289-5&gt;=1,INDEX($D$2:$D$421,A289-5),IF(cyclic="Yes",INDEX($D$2:$D$421,A289-5+n_days),"")))</f>
        <v/>
      </c>
      <c r="AC289" s="27">
        <f>IF(B289="","",IF(A289-6&gt;=1,INDEX($D$2:$D$421,A289-6),IF(cyclic="Yes",INDEX($D$2:$D$421,A289-6+n_days),"")))</f>
        <v/>
      </c>
      <c r="AD289" s="27">
        <f>IF(B289="","",IF(A289-7&gt;=1,INDEX($D$2:$D$421,A289-7),IF(cyclic="Yes",INDEX($D$2:$D$421,A289-7+n_days),"")))</f>
        <v/>
      </c>
      <c r="AF289">
        <f>IF(B289="","",IFERROR(MATCH(B289-0.5,INDEX(Hourly!$G$2:$G$10001,1):INDEX(Hourly!$G$2:$G$10001,n_rows),1),0)+1)</f>
        <v/>
      </c>
      <c r="AG289">
        <f>IF(B289="","",IFERROR(MATCH(B289,INDEX(Hourly!$G$2:$G$10001,1):INDEX(Hourly!$G$2:$G$10001,n_rows),1),0))</f>
        <v/>
      </c>
    </row>
    <row r="290">
      <c r="A290" t="n">
        <v>289</v>
      </c>
      <c r="B290" s="26">
        <f>IF(A290&lt;=n_days,first_day+A290-1,"")</f>
        <v/>
      </c>
      <c r="C290">
        <f>IF(B290="","",MAX(0,AG290-AF290+1))</f>
        <v/>
      </c>
      <c r="D290" s="27">
        <f>IF(B290="","",IF(C290&gt;=18,AVERAGE(INDEX(Hourly!$E$2:$E$10001,AF290):INDEX(Hourly!$E$2:$E$10001,AG290)),""))</f>
        <v/>
      </c>
      <c r="E290" s="27">
        <f>IF(OR(B290="",N(C290)=0),"",MIN(INDEX(Hourly!$E$2:$E$10001,AF290):INDEX(Hourly!$E$2:$E$10001,AG290)))</f>
        <v/>
      </c>
      <c r="F290" s="27">
        <f>IF(OR(B290="",N(C290)=0),"",MAX(INDEX(Hourly!$E$2:$E$10001,AF290):INDEX(Hourly!$E$2:$E$10001,AG290)))</f>
        <v/>
      </c>
      <c r="G290" s="27">
        <f>IF(E290="","",F290-E290)</f>
        <v/>
      </c>
      <c r="H290" s="27">
        <f>IF(B290="","",IF(COUNT(X290:AD290)=7,SUMPRODUCT(X290:AD290,rm_weights)/SUM(rm_weights),""))</f>
        <v/>
      </c>
      <c r="I290" s="27">
        <f>IF(B290="","",IF(trm_method="7-day approximation",H290,IF(AND(ISNUMBER(I289),ISNUMBER(D289)),(1-alpha)*D289+alpha*I289,H290)))</f>
        <v/>
      </c>
      <c r="J290" s="27">
        <f>IF(ISNUMBER(I290),0.33*IF(clamp_trm="Yes",MIN(MAX(I290,10),30),I290)+18.8,"")</f>
        <v/>
      </c>
      <c r="K290" s="27">
        <f>IF(J290="","",J290+cat_offset)</f>
        <v/>
      </c>
      <c r="L290">
        <f>IF(B290="","",IF(AND(MONTH(B290)*100+DAY(B290)&gt;=season_lo,MONTH(B290)*100+DAY(B290)&lt;=season_hi),1,0))</f>
        <v/>
      </c>
      <c r="M290" s="27">
        <f>IF(N(C290)=0,IF(B290="","",0),SUM(INDEX(Hourly!$L$2:$L$10001,AF290):INDEX(Hourly!$L$2:$L$10001,AG290)))</f>
        <v/>
      </c>
      <c r="N290" s="27">
        <f>IF(N(C290)=0,IF(B290="","",0),SUM(INDEX(Hourly!$M$2:$M$10001,AF290):INDEX(Hourly!$M$2:$M$10001,AG290)))</f>
        <v/>
      </c>
      <c r="O290" s="27">
        <f>IF(N(C290)=0,IF(B290="","",0),SUM(INDEX(Hourly!$N$2:$N$10001,AF290):INDEX(Hourly!$N$2:$N$10001,AG290)))</f>
        <v/>
      </c>
      <c r="P290" s="27">
        <f>IF(N(C290)=0,IF(B290="","",0),SUM(INDEX(Hourly!$P$2:$P$10001,AF290):INDEX(Hourly!$P$2:$P$10001,AG290)))</f>
        <v/>
      </c>
      <c r="Q290">
        <f>IF(L290=1,IF(M290&gt;event_min,1,0),0)</f>
        <v/>
      </c>
      <c r="R290">
        <f>IF(Q290=1,N(R289)+1,0)</f>
        <v/>
      </c>
      <c r="S290" s="27">
        <f>IF(Q290=1,N(S289)+M290,0)</f>
        <v/>
      </c>
      <c r="T290">
        <f>IF(R290=1,1,0)</f>
        <v/>
      </c>
      <c r="U290">
        <f>IF(AND(L290=1,ISNUMBER(F290)),IF(F290&gt;=hot_thr,1,0),0)</f>
        <v/>
      </c>
      <c r="V290">
        <f>IF(AND(L290=1,ISNUMBER(E290)),IF(E290&gt;=night_thr,1,0),0)</f>
        <v/>
      </c>
      <c r="X290" s="27">
        <f>IF(B290="","",IF(A290-1&gt;=1,INDEX($D$2:$D$421,A290-1),IF(cyclic="Yes",INDEX($D$2:$D$421,A290-1+n_days),"")))</f>
        <v/>
      </c>
      <c r="Y290" s="27">
        <f>IF(B290="","",IF(A290-2&gt;=1,INDEX($D$2:$D$421,A290-2),IF(cyclic="Yes",INDEX($D$2:$D$421,A290-2+n_days),"")))</f>
        <v/>
      </c>
      <c r="Z290" s="27">
        <f>IF(B290="","",IF(A290-3&gt;=1,INDEX($D$2:$D$421,A290-3),IF(cyclic="Yes",INDEX($D$2:$D$421,A290-3+n_days),"")))</f>
        <v/>
      </c>
      <c r="AA290" s="27">
        <f>IF(B290="","",IF(A290-4&gt;=1,INDEX($D$2:$D$421,A290-4),IF(cyclic="Yes",INDEX($D$2:$D$421,A290-4+n_days),"")))</f>
        <v/>
      </c>
      <c r="AB290" s="27">
        <f>IF(B290="","",IF(A290-5&gt;=1,INDEX($D$2:$D$421,A290-5),IF(cyclic="Yes",INDEX($D$2:$D$421,A290-5+n_days),"")))</f>
        <v/>
      </c>
      <c r="AC290" s="27">
        <f>IF(B290="","",IF(A290-6&gt;=1,INDEX($D$2:$D$421,A290-6),IF(cyclic="Yes",INDEX($D$2:$D$421,A290-6+n_days),"")))</f>
        <v/>
      </c>
      <c r="AD290" s="27">
        <f>IF(B290="","",IF(A290-7&gt;=1,INDEX($D$2:$D$421,A290-7),IF(cyclic="Yes",INDEX($D$2:$D$421,A290-7+n_days),"")))</f>
        <v/>
      </c>
      <c r="AF290">
        <f>IF(B290="","",IFERROR(MATCH(B290-0.5,INDEX(Hourly!$G$2:$G$10001,1):INDEX(Hourly!$G$2:$G$10001,n_rows),1),0)+1)</f>
        <v/>
      </c>
      <c r="AG290">
        <f>IF(B290="","",IFERROR(MATCH(B290,INDEX(Hourly!$G$2:$G$10001,1):INDEX(Hourly!$G$2:$G$10001,n_rows),1),0))</f>
        <v/>
      </c>
    </row>
    <row r="291">
      <c r="A291" t="n">
        <v>290</v>
      </c>
      <c r="B291" s="26">
        <f>IF(A291&lt;=n_days,first_day+A291-1,"")</f>
        <v/>
      </c>
      <c r="C291">
        <f>IF(B291="","",MAX(0,AG291-AF291+1))</f>
        <v/>
      </c>
      <c r="D291" s="27">
        <f>IF(B291="","",IF(C291&gt;=18,AVERAGE(INDEX(Hourly!$E$2:$E$10001,AF291):INDEX(Hourly!$E$2:$E$10001,AG291)),""))</f>
        <v/>
      </c>
      <c r="E291" s="27">
        <f>IF(OR(B291="",N(C291)=0),"",MIN(INDEX(Hourly!$E$2:$E$10001,AF291):INDEX(Hourly!$E$2:$E$10001,AG291)))</f>
        <v/>
      </c>
      <c r="F291" s="27">
        <f>IF(OR(B291="",N(C291)=0),"",MAX(INDEX(Hourly!$E$2:$E$10001,AF291):INDEX(Hourly!$E$2:$E$10001,AG291)))</f>
        <v/>
      </c>
      <c r="G291" s="27">
        <f>IF(E291="","",F291-E291)</f>
        <v/>
      </c>
      <c r="H291" s="27">
        <f>IF(B291="","",IF(COUNT(X291:AD291)=7,SUMPRODUCT(X291:AD291,rm_weights)/SUM(rm_weights),""))</f>
        <v/>
      </c>
      <c r="I291" s="27">
        <f>IF(B291="","",IF(trm_method="7-day approximation",H291,IF(AND(ISNUMBER(I290),ISNUMBER(D290)),(1-alpha)*D290+alpha*I290,H291)))</f>
        <v/>
      </c>
      <c r="J291" s="27">
        <f>IF(ISNUMBER(I291),0.33*IF(clamp_trm="Yes",MIN(MAX(I291,10),30),I291)+18.8,"")</f>
        <v/>
      </c>
      <c r="K291" s="27">
        <f>IF(J291="","",J291+cat_offset)</f>
        <v/>
      </c>
      <c r="L291">
        <f>IF(B291="","",IF(AND(MONTH(B291)*100+DAY(B291)&gt;=season_lo,MONTH(B291)*100+DAY(B291)&lt;=season_hi),1,0))</f>
        <v/>
      </c>
      <c r="M291" s="27">
        <f>IF(N(C291)=0,IF(B291="","",0),SUM(INDEX(Hourly!$L$2:$L$10001,AF291):INDEX(Hourly!$L$2:$L$10001,AG291)))</f>
        <v/>
      </c>
      <c r="N291" s="27">
        <f>IF(N(C291)=0,IF(B291="","",0),SUM(INDEX(Hourly!$M$2:$M$10001,AF291):INDEX(Hourly!$M$2:$M$10001,AG291)))</f>
        <v/>
      </c>
      <c r="O291" s="27">
        <f>IF(N(C291)=0,IF(B291="","",0),SUM(INDEX(Hourly!$N$2:$N$10001,AF291):INDEX(Hourly!$N$2:$N$10001,AG291)))</f>
        <v/>
      </c>
      <c r="P291" s="27">
        <f>IF(N(C291)=0,IF(B291="","",0),SUM(INDEX(Hourly!$P$2:$P$10001,AF291):INDEX(Hourly!$P$2:$P$10001,AG291)))</f>
        <v/>
      </c>
      <c r="Q291">
        <f>IF(L291=1,IF(M291&gt;event_min,1,0),0)</f>
        <v/>
      </c>
      <c r="R291">
        <f>IF(Q291=1,N(R290)+1,0)</f>
        <v/>
      </c>
      <c r="S291" s="27">
        <f>IF(Q291=1,N(S290)+M291,0)</f>
        <v/>
      </c>
      <c r="T291">
        <f>IF(R291=1,1,0)</f>
        <v/>
      </c>
      <c r="U291">
        <f>IF(AND(L291=1,ISNUMBER(F291)),IF(F291&gt;=hot_thr,1,0),0)</f>
        <v/>
      </c>
      <c r="V291">
        <f>IF(AND(L291=1,ISNUMBER(E291)),IF(E291&gt;=night_thr,1,0),0)</f>
        <v/>
      </c>
      <c r="X291" s="27">
        <f>IF(B291="","",IF(A291-1&gt;=1,INDEX($D$2:$D$421,A291-1),IF(cyclic="Yes",INDEX($D$2:$D$421,A291-1+n_days),"")))</f>
        <v/>
      </c>
      <c r="Y291" s="27">
        <f>IF(B291="","",IF(A291-2&gt;=1,INDEX($D$2:$D$421,A291-2),IF(cyclic="Yes",INDEX($D$2:$D$421,A291-2+n_days),"")))</f>
        <v/>
      </c>
      <c r="Z291" s="27">
        <f>IF(B291="","",IF(A291-3&gt;=1,INDEX($D$2:$D$421,A291-3),IF(cyclic="Yes",INDEX($D$2:$D$421,A291-3+n_days),"")))</f>
        <v/>
      </c>
      <c r="AA291" s="27">
        <f>IF(B291="","",IF(A291-4&gt;=1,INDEX($D$2:$D$421,A291-4),IF(cyclic="Yes",INDEX($D$2:$D$421,A291-4+n_days),"")))</f>
        <v/>
      </c>
      <c r="AB291" s="27">
        <f>IF(B291="","",IF(A291-5&gt;=1,INDEX($D$2:$D$421,A291-5),IF(cyclic="Yes",INDEX($D$2:$D$421,A291-5+n_days),"")))</f>
        <v/>
      </c>
      <c r="AC291" s="27">
        <f>IF(B291="","",IF(A291-6&gt;=1,INDEX($D$2:$D$421,A291-6),IF(cyclic="Yes",INDEX($D$2:$D$421,A291-6+n_days),"")))</f>
        <v/>
      </c>
      <c r="AD291" s="27">
        <f>IF(B291="","",IF(A291-7&gt;=1,INDEX($D$2:$D$421,A291-7),IF(cyclic="Yes",INDEX($D$2:$D$421,A291-7+n_days),"")))</f>
        <v/>
      </c>
      <c r="AF291">
        <f>IF(B291="","",IFERROR(MATCH(B291-0.5,INDEX(Hourly!$G$2:$G$10001,1):INDEX(Hourly!$G$2:$G$10001,n_rows),1),0)+1)</f>
        <v/>
      </c>
      <c r="AG291">
        <f>IF(B291="","",IFERROR(MATCH(B291,INDEX(Hourly!$G$2:$G$10001,1):INDEX(Hourly!$G$2:$G$10001,n_rows),1),0))</f>
        <v/>
      </c>
    </row>
    <row r="292">
      <c r="A292" t="n">
        <v>291</v>
      </c>
      <c r="B292" s="26">
        <f>IF(A292&lt;=n_days,first_day+A292-1,"")</f>
        <v/>
      </c>
      <c r="C292">
        <f>IF(B292="","",MAX(0,AG292-AF292+1))</f>
        <v/>
      </c>
      <c r="D292" s="27">
        <f>IF(B292="","",IF(C292&gt;=18,AVERAGE(INDEX(Hourly!$E$2:$E$10001,AF292):INDEX(Hourly!$E$2:$E$10001,AG292)),""))</f>
        <v/>
      </c>
      <c r="E292" s="27">
        <f>IF(OR(B292="",N(C292)=0),"",MIN(INDEX(Hourly!$E$2:$E$10001,AF292):INDEX(Hourly!$E$2:$E$10001,AG292)))</f>
        <v/>
      </c>
      <c r="F292" s="27">
        <f>IF(OR(B292="",N(C292)=0),"",MAX(INDEX(Hourly!$E$2:$E$10001,AF292):INDEX(Hourly!$E$2:$E$10001,AG292)))</f>
        <v/>
      </c>
      <c r="G292" s="27">
        <f>IF(E292="","",F292-E292)</f>
        <v/>
      </c>
      <c r="H292" s="27">
        <f>IF(B292="","",IF(COUNT(X292:AD292)=7,SUMPRODUCT(X292:AD292,rm_weights)/SUM(rm_weights),""))</f>
        <v/>
      </c>
      <c r="I292" s="27">
        <f>IF(B292="","",IF(trm_method="7-day approximation",H292,IF(AND(ISNUMBER(I291),ISNUMBER(D291)),(1-alpha)*D291+alpha*I291,H292)))</f>
        <v/>
      </c>
      <c r="J292" s="27">
        <f>IF(ISNUMBER(I292),0.33*IF(clamp_trm="Yes",MIN(MAX(I292,10),30),I292)+18.8,"")</f>
        <v/>
      </c>
      <c r="K292" s="27">
        <f>IF(J292="","",J292+cat_offset)</f>
        <v/>
      </c>
      <c r="L292">
        <f>IF(B292="","",IF(AND(MONTH(B292)*100+DAY(B292)&gt;=season_lo,MONTH(B292)*100+DAY(B292)&lt;=season_hi),1,0))</f>
        <v/>
      </c>
      <c r="M292" s="27">
        <f>IF(N(C292)=0,IF(B292="","",0),SUM(INDEX(Hourly!$L$2:$L$10001,AF292):INDEX(Hourly!$L$2:$L$10001,AG292)))</f>
        <v/>
      </c>
      <c r="N292" s="27">
        <f>IF(N(C292)=0,IF(B292="","",0),SUM(INDEX(Hourly!$M$2:$M$10001,AF292):INDEX(Hourly!$M$2:$M$10001,AG292)))</f>
        <v/>
      </c>
      <c r="O292" s="27">
        <f>IF(N(C292)=0,IF(B292="","",0),SUM(INDEX(Hourly!$N$2:$N$10001,AF292):INDEX(Hourly!$N$2:$N$10001,AG292)))</f>
        <v/>
      </c>
      <c r="P292" s="27">
        <f>IF(N(C292)=0,IF(B292="","",0),SUM(INDEX(Hourly!$P$2:$P$10001,AF292):INDEX(Hourly!$P$2:$P$10001,AG292)))</f>
        <v/>
      </c>
      <c r="Q292">
        <f>IF(L292=1,IF(M292&gt;event_min,1,0),0)</f>
        <v/>
      </c>
      <c r="R292">
        <f>IF(Q292=1,N(R291)+1,0)</f>
        <v/>
      </c>
      <c r="S292" s="27">
        <f>IF(Q292=1,N(S291)+M292,0)</f>
        <v/>
      </c>
      <c r="T292">
        <f>IF(R292=1,1,0)</f>
        <v/>
      </c>
      <c r="U292">
        <f>IF(AND(L292=1,ISNUMBER(F292)),IF(F292&gt;=hot_thr,1,0),0)</f>
        <v/>
      </c>
      <c r="V292">
        <f>IF(AND(L292=1,ISNUMBER(E292)),IF(E292&gt;=night_thr,1,0),0)</f>
        <v/>
      </c>
      <c r="X292" s="27">
        <f>IF(B292="","",IF(A292-1&gt;=1,INDEX($D$2:$D$421,A292-1),IF(cyclic="Yes",INDEX($D$2:$D$421,A292-1+n_days),"")))</f>
        <v/>
      </c>
      <c r="Y292" s="27">
        <f>IF(B292="","",IF(A292-2&gt;=1,INDEX($D$2:$D$421,A292-2),IF(cyclic="Yes",INDEX($D$2:$D$421,A292-2+n_days),"")))</f>
        <v/>
      </c>
      <c r="Z292" s="27">
        <f>IF(B292="","",IF(A292-3&gt;=1,INDEX($D$2:$D$421,A292-3),IF(cyclic="Yes",INDEX($D$2:$D$421,A292-3+n_days),"")))</f>
        <v/>
      </c>
      <c r="AA292" s="27">
        <f>IF(B292="","",IF(A292-4&gt;=1,INDEX($D$2:$D$421,A292-4),IF(cyclic="Yes",INDEX($D$2:$D$421,A292-4+n_days),"")))</f>
        <v/>
      </c>
      <c r="AB292" s="27">
        <f>IF(B292="","",IF(A292-5&gt;=1,INDEX($D$2:$D$421,A292-5),IF(cyclic="Yes",INDEX($D$2:$D$421,A292-5+n_days),"")))</f>
        <v/>
      </c>
      <c r="AC292" s="27">
        <f>IF(B292="","",IF(A292-6&gt;=1,INDEX($D$2:$D$421,A292-6),IF(cyclic="Yes",INDEX($D$2:$D$421,A292-6+n_days),"")))</f>
        <v/>
      </c>
      <c r="AD292" s="27">
        <f>IF(B292="","",IF(A292-7&gt;=1,INDEX($D$2:$D$421,A292-7),IF(cyclic="Yes",INDEX($D$2:$D$421,A292-7+n_days),"")))</f>
        <v/>
      </c>
      <c r="AF292">
        <f>IF(B292="","",IFERROR(MATCH(B292-0.5,INDEX(Hourly!$G$2:$G$10001,1):INDEX(Hourly!$G$2:$G$10001,n_rows),1),0)+1)</f>
        <v/>
      </c>
      <c r="AG292">
        <f>IF(B292="","",IFERROR(MATCH(B292,INDEX(Hourly!$G$2:$G$10001,1):INDEX(Hourly!$G$2:$G$10001,n_rows),1),0))</f>
        <v/>
      </c>
    </row>
    <row r="293">
      <c r="A293" t="n">
        <v>292</v>
      </c>
      <c r="B293" s="26">
        <f>IF(A293&lt;=n_days,first_day+A293-1,"")</f>
        <v/>
      </c>
      <c r="C293">
        <f>IF(B293="","",MAX(0,AG293-AF293+1))</f>
        <v/>
      </c>
      <c r="D293" s="27">
        <f>IF(B293="","",IF(C293&gt;=18,AVERAGE(INDEX(Hourly!$E$2:$E$10001,AF293):INDEX(Hourly!$E$2:$E$10001,AG293)),""))</f>
        <v/>
      </c>
      <c r="E293" s="27">
        <f>IF(OR(B293="",N(C293)=0),"",MIN(INDEX(Hourly!$E$2:$E$10001,AF293):INDEX(Hourly!$E$2:$E$10001,AG293)))</f>
        <v/>
      </c>
      <c r="F293" s="27">
        <f>IF(OR(B293="",N(C293)=0),"",MAX(INDEX(Hourly!$E$2:$E$10001,AF293):INDEX(Hourly!$E$2:$E$10001,AG293)))</f>
        <v/>
      </c>
      <c r="G293" s="27">
        <f>IF(E293="","",F293-E293)</f>
        <v/>
      </c>
      <c r="H293" s="27">
        <f>IF(B293="","",IF(COUNT(X293:AD293)=7,SUMPRODUCT(X293:AD293,rm_weights)/SUM(rm_weights),""))</f>
        <v/>
      </c>
      <c r="I293" s="27">
        <f>IF(B293="","",IF(trm_method="7-day approximation",H293,IF(AND(ISNUMBER(I292),ISNUMBER(D292)),(1-alpha)*D292+alpha*I292,H293)))</f>
        <v/>
      </c>
      <c r="J293" s="27">
        <f>IF(ISNUMBER(I293),0.33*IF(clamp_trm="Yes",MIN(MAX(I293,10),30),I293)+18.8,"")</f>
        <v/>
      </c>
      <c r="K293" s="27">
        <f>IF(J293="","",J293+cat_offset)</f>
        <v/>
      </c>
      <c r="L293">
        <f>IF(B293="","",IF(AND(MONTH(B293)*100+DAY(B293)&gt;=season_lo,MONTH(B293)*100+DAY(B293)&lt;=season_hi),1,0))</f>
        <v/>
      </c>
      <c r="M293" s="27">
        <f>IF(N(C293)=0,IF(B293="","",0),SUM(INDEX(Hourly!$L$2:$L$10001,AF293):INDEX(Hourly!$L$2:$L$10001,AG293)))</f>
        <v/>
      </c>
      <c r="N293" s="27">
        <f>IF(N(C293)=0,IF(B293="","",0),SUM(INDEX(Hourly!$M$2:$M$10001,AF293):INDEX(Hourly!$M$2:$M$10001,AG293)))</f>
        <v/>
      </c>
      <c r="O293" s="27">
        <f>IF(N(C293)=0,IF(B293="","",0),SUM(INDEX(Hourly!$N$2:$N$10001,AF293):INDEX(Hourly!$N$2:$N$10001,AG293)))</f>
        <v/>
      </c>
      <c r="P293" s="27">
        <f>IF(N(C293)=0,IF(B293="","",0),SUM(INDEX(Hourly!$P$2:$P$10001,AF293):INDEX(Hourly!$P$2:$P$10001,AG293)))</f>
        <v/>
      </c>
      <c r="Q293">
        <f>IF(L293=1,IF(M293&gt;event_min,1,0),0)</f>
        <v/>
      </c>
      <c r="R293">
        <f>IF(Q293=1,N(R292)+1,0)</f>
        <v/>
      </c>
      <c r="S293" s="27">
        <f>IF(Q293=1,N(S292)+M293,0)</f>
        <v/>
      </c>
      <c r="T293">
        <f>IF(R293=1,1,0)</f>
        <v/>
      </c>
      <c r="U293">
        <f>IF(AND(L293=1,ISNUMBER(F293)),IF(F293&gt;=hot_thr,1,0),0)</f>
        <v/>
      </c>
      <c r="V293">
        <f>IF(AND(L293=1,ISNUMBER(E293)),IF(E293&gt;=night_thr,1,0),0)</f>
        <v/>
      </c>
      <c r="X293" s="27">
        <f>IF(B293="","",IF(A293-1&gt;=1,INDEX($D$2:$D$421,A293-1),IF(cyclic="Yes",INDEX($D$2:$D$421,A293-1+n_days),"")))</f>
        <v/>
      </c>
      <c r="Y293" s="27">
        <f>IF(B293="","",IF(A293-2&gt;=1,INDEX($D$2:$D$421,A293-2),IF(cyclic="Yes",INDEX($D$2:$D$421,A293-2+n_days),"")))</f>
        <v/>
      </c>
      <c r="Z293" s="27">
        <f>IF(B293="","",IF(A293-3&gt;=1,INDEX($D$2:$D$421,A293-3),IF(cyclic="Yes",INDEX($D$2:$D$421,A293-3+n_days),"")))</f>
        <v/>
      </c>
      <c r="AA293" s="27">
        <f>IF(B293="","",IF(A293-4&gt;=1,INDEX($D$2:$D$421,A293-4),IF(cyclic="Yes",INDEX($D$2:$D$421,A293-4+n_days),"")))</f>
        <v/>
      </c>
      <c r="AB293" s="27">
        <f>IF(B293="","",IF(A293-5&gt;=1,INDEX($D$2:$D$421,A293-5),IF(cyclic="Yes",INDEX($D$2:$D$421,A293-5+n_days),"")))</f>
        <v/>
      </c>
      <c r="AC293" s="27">
        <f>IF(B293="","",IF(A293-6&gt;=1,INDEX($D$2:$D$421,A293-6),IF(cyclic="Yes",INDEX($D$2:$D$421,A293-6+n_days),"")))</f>
        <v/>
      </c>
      <c r="AD293" s="27">
        <f>IF(B293="","",IF(A293-7&gt;=1,INDEX($D$2:$D$421,A293-7),IF(cyclic="Yes",INDEX($D$2:$D$421,A293-7+n_days),"")))</f>
        <v/>
      </c>
      <c r="AF293">
        <f>IF(B293="","",IFERROR(MATCH(B293-0.5,INDEX(Hourly!$G$2:$G$10001,1):INDEX(Hourly!$G$2:$G$10001,n_rows),1),0)+1)</f>
        <v/>
      </c>
      <c r="AG293">
        <f>IF(B293="","",IFERROR(MATCH(B293,INDEX(Hourly!$G$2:$G$10001,1):INDEX(Hourly!$G$2:$G$10001,n_rows),1),0))</f>
        <v/>
      </c>
    </row>
    <row r="294">
      <c r="A294" t="n">
        <v>293</v>
      </c>
      <c r="B294" s="26">
        <f>IF(A294&lt;=n_days,first_day+A294-1,"")</f>
        <v/>
      </c>
      <c r="C294">
        <f>IF(B294="","",MAX(0,AG294-AF294+1))</f>
        <v/>
      </c>
      <c r="D294" s="27">
        <f>IF(B294="","",IF(C294&gt;=18,AVERAGE(INDEX(Hourly!$E$2:$E$10001,AF294):INDEX(Hourly!$E$2:$E$10001,AG294)),""))</f>
        <v/>
      </c>
      <c r="E294" s="27">
        <f>IF(OR(B294="",N(C294)=0),"",MIN(INDEX(Hourly!$E$2:$E$10001,AF294):INDEX(Hourly!$E$2:$E$10001,AG294)))</f>
        <v/>
      </c>
      <c r="F294" s="27">
        <f>IF(OR(B294="",N(C294)=0),"",MAX(INDEX(Hourly!$E$2:$E$10001,AF294):INDEX(Hourly!$E$2:$E$10001,AG294)))</f>
        <v/>
      </c>
      <c r="G294" s="27">
        <f>IF(E294="","",F294-E294)</f>
        <v/>
      </c>
      <c r="H294" s="27">
        <f>IF(B294="","",IF(COUNT(X294:AD294)=7,SUMPRODUCT(X294:AD294,rm_weights)/SUM(rm_weights),""))</f>
        <v/>
      </c>
      <c r="I294" s="27">
        <f>IF(B294="","",IF(trm_method="7-day approximation",H294,IF(AND(ISNUMBER(I293),ISNUMBER(D293)),(1-alpha)*D293+alpha*I293,H294)))</f>
        <v/>
      </c>
      <c r="J294" s="27">
        <f>IF(ISNUMBER(I294),0.33*IF(clamp_trm="Yes",MIN(MAX(I294,10),30),I294)+18.8,"")</f>
        <v/>
      </c>
      <c r="K294" s="27">
        <f>IF(J294="","",J294+cat_offset)</f>
        <v/>
      </c>
      <c r="L294">
        <f>IF(B294="","",IF(AND(MONTH(B294)*100+DAY(B294)&gt;=season_lo,MONTH(B294)*100+DAY(B294)&lt;=season_hi),1,0))</f>
        <v/>
      </c>
      <c r="M294" s="27">
        <f>IF(N(C294)=0,IF(B294="","",0),SUM(INDEX(Hourly!$L$2:$L$10001,AF294):INDEX(Hourly!$L$2:$L$10001,AG294)))</f>
        <v/>
      </c>
      <c r="N294" s="27">
        <f>IF(N(C294)=0,IF(B294="","",0),SUM(INDEX(Hourly!$M$2:$M$10001,AF294):INDEX(Hourly!$M$2:$M$10001,AG294)))</f>
        <v/>
      </c>
      <c r="O294" s="27">
        <f>IF(N(C294)=0,IF(B294="","",0),SUM(INDEX(Hourly!$N$2:$N$10001,AF294):INDEX(Hourly!$N$2:$N$10001,AG294)))</f>
        <v/>
      </c>
      <c r="P294" s="27">
        <f>IF(N(C294)=0,IF(B294="","",0),SUM(INDEX(Hourly!$P$2:$P$10001,AF294):INDEX(Hourly!$P$2:$P$10001,AG294)))</f>
        <v/>
      </c>
      <c r="Q294">
        <f>IF(L294=1,IF(M294&gt;event_min,1,0),0)</f>
        <v/>
      </c>
      <c r="R294">
        <f>IF(Q294=1,N(R293)+1,0)</f>
        <v/>
      </c>
      <c r="S294" s="27">
        <f>IF(Q294=1,N(S293)+M294,0)</f>
        <v/>
      </c>
      <c r="T294">
        <f>IF(R294=1,1,0)</f>
        <v/>
      </c>
      <c r="U294">
        <f>IF(AND(L294=1,ISNUMBER(F294)),IF(F294&gt;=hot_thr,1,0),0)</f>
        <v/>
      </c>
      <c r="V294">
        <f>IF(AND(L294=1,ISNUMBER(E294)),IF(E294&gt;=night_thr,1,0),0)</f>
        <v/>
      </c>
      <c r="X294" s="27">
        <f>IF(B294="","",IF(A294-1&gt;=1,INDEX($D$2:$D$421,A294-1),IF(cyclic="Yes",INDEX($D$2:$D$421,A294-1+n_days),"")))</f>
        <v/>
      </c>
      <c r="Y294" s="27">
        <f>IF(B294="","",IF(A294-2&gt;=1,INDEX($D$2:$D$421,A294-2),IF(cyclic="Yes",INDEX($D$2:$D$421,A294-2+n_days),"")))</f>
        <v/>
      </c>
      <c r="Z294" s="27">
        <f>IF(B294="","",IF(A294-3&gt;=1,INDEX($D$2:$D$421,A294-3),IF(cyclic="Yes",INDEX($D$2:$D$421,A294-3+n_days),"")))</f>
        <v/>
      </c>
      <c r="AA294" s="27">
        <f>IF(B294="","",IF(A294-4&gt;=1,INDEX($D$2:$D$421,A294-4),IF(cyclic="Yes",INDEX($D$2:$D$421,A294-4+n_days),"")))</f>
        <v/>
      </c>
      <c r="AB294" s="27">
        <f>IF(B294="","",IF(A294-5&gt;=1,INDEX($D$2:$D$421,A294-5),IF(cyclic="Yes",INDEX($D$2:$D$421,A294-5+n_days),"")))</f>
        <v/>
      </c>
      <c r="AC294" s="27">
        <f>IF(B294="","",IF(A294-6&gt;=1,INDEX($D$2:$D$421,A294-6),IF(cyclic="Yes",INDEX($D$2:$D$421,A294-6+n_days),"")))</f>
        <v/>
      </c>
      <c r="AD294" s="27">
        <f>IF(B294="","",IF(A294-7&gt;=1,INDEX($D$2:$D$421,A294-7),IF(cyclic="Yes",INDEX($D$2:$D$421,A294-7+n_days),"")))</f>
        <v/>
      </c>
      <c r="AF294">
        <f>IF(B294="","",IFERROR(MATCH(B294-0.5,INDEX(Hourly!$G$2:$G$10001,1):INDEX(Hourly!$G$2:$G$10001,n_rows),1),0)+1)</f>
        <v/>
      </c>
      <c r="AG294">
        <f>IF(B294="","",IFERROR(MATCH(B294,INDEX(Hourly!$G$2:$G$10001,1):INDEX(Hourly!$G$2:$G$10001,n_rows),1),0))</f>
        <v/>
      </c>
    </row>
    <row r="295">
      <c r="A295" t="n">
        <v>294</v>
      </c>
      <c r="B295" s="26">
        <f>IF(A295&lt;=n_days,first_day+A295-1,"")</f>
        <v/>
      </c>
      <c r="C295">
        <f>IF(B295="","",MAX(0,AG295-AF295+1))</f>
        <v/>
      </c>
      <c r="D295" s="27">
        <f>IF(B295="","",IF(C295&gt;=18,AVERAGE(INDEX(Hourly!$E$2:$E$10001,AF295):INDEX(Hourly!$E$2:$E$10001,AG295)),""))</f>
        <v/>
      </c>
      <c r="E295" s="27">
        <f>IF(OR(B295="",N(C295)=0),"",MIN(INDEX(Hourly!$E$2:$E$10001,AF295):INDEX(Hourly!$E$2:$E$10001,AG295)))</f>
        <v/>
      </c>
      <c r="F295" s="27">
        <f>IF(OR(B295="",N(C295)=0),"",MAX(INDEX(Hourly!$E$2:$E$10001,AF295):INDEX(Hourly!$E$2:$E$10001,AG295)))</f>
        <v/>
      </c>
      <c r="G295" s="27">
        <f>IF(E295="","",F295-E295)</f>
        <v/>
      </c>
      <c r="H295" s="27">
        <f>IF(B295="","",IF(COUNT(X295:AD295)=7,SUMPRODUCT(X295:AD295,rm_weights)/SUM(rm_weights),""))</f>
        <v/>
      </c>
      <c r="I295" s="27">
        <f>IF(B295="","",IF(trm_method="7-day approximation",H295,IF(AND(ISNUMBER(I294),ISNUMBER(D294)),(1-alpha)*D294+alpha*I294,H295)))</f>
        <v/>
      </c>
      <c r="J295" s="27">
        <f>IF(ISNUMBER(I295),0.33*IF(clamp_trm="Yes",MIN(MAX(I295,10),30),I295)+18.8,"")</f>
        <v/>
      </c>
      <c r="K295" s="27">
        <f>IF(J295="","",J295+cat_offset)</f>
        <v/>
      </c>
      <c r="L295">
        <f>IF(B295="","",IF(AND(MONTH(B295)*100+DAY(B295)&gt;=season_lo,MONTH(B295)*100+DAY(B295)&lt;=season_hi),1,0))</f>
        <v/>
      </c>
      <c r="M295" s="27">
        <f>IF(N(C295)=0,IF(B295="","",0),SUM(INDEX(Hourly!$L$2:$L$10001,AF295):INDEX(Hourly!$L$2:$L$10001,AG295)))</f>
        <v/>
      </c>
      <c r="N295" s="27">
        <f>IF(N(C295)=0,IF(B295="","",0),SUM(INDEX(Hourly!$M$2:$M$10001,AF295):INDEX(Hourly!$M$2:$M$10001,AG295)))</f>
        <v/>
      </c>
      <c r="O295" s="27">
        <f>IF(N(C295)=0,IF(B295="","",0),SUM(INDEX(Hourly!$N$2:$N$10001,AF295):INDEX(Hourly!$N$2:$N$10001,AG295)))</f>
        <v/>
      </c>
      <c r="P295" s="27">
        <f>IF(N(C295)=0,IF(B295="","",0),SUM(INDEX(Hourly!$P$2:$P$10001,AF295):INDEX(Hourly!$P$2:$P$10001,AG295)))</f>
        <v/>
      </c>
      <c r="Q295">
        <f>IF(L295=1,IF(M295&gt;event_min,1,0),0)</f>
        <v/>
      </c>
      <c r="R295">
        <f>IF(Q295=1,N(R294)+1,0)</f>
        <v/>
      </c>
      <c r="S295" s="27">
        <f>IF(Q295=1,N(S294)+M295,0)</f>
        <v/>
      </c>
      <c r="T295">
        <f>IF(R295=1,1,0)</f>
        <v/>
      </c>
      <c r="U295">
        <f>IF(AND(L295=1,ISNUMBER(F295)),IF(F295&gt;=hot_thr,1,0),0)</f>
        <v/>
      </c>
      <c r="V295">
        <f>IF(AND(L295=1,ISNUMBER(E295)),IF(E295&gt;=night_thr,1,0),0)</f>
        <v/>
      </c>
      <c r="X295" s="27">
        <f>IF(B295="","",IF(A295-1&gt;=1,INDEX($D$2:$D$421,A295-1),IF(cyclic="Yes",INDEX($D$2:$D$421,A295-1+n_days),"")))</f>
        <v/>
      </c>
      <c r="Y295" s="27">
        <f>IF(B295="","",IF(A295-2&gt;=1,INDEX($D$2:$D$421,A295-2),IF(cyclic="Yes",INDEX($D$2:$D$421,A295-2+n_days),"")))</f>
        <v/>
      </c>
      <c r="Z295" s="27">
        <f>IF(B295="","",IF(A295-3&gt;=1,INDEX($D$2:$D$421,A295-3),IF(cyclic="Yes",INDEX($D$2:$D$421,A295-3+n_days),"")))</f>
        <v/>
      </c>
      <c r="AA295" s="27">
        <f>IF(B295="","",IF(A295-4&gt;=1,INDEX($D$2:$D$421,A295-4),IF(cyclic="Yes",INDEX($D$2:$D$421,A295-4+n_days),"")))</f>
        <v/>
      </c>
      <c r="AB295" s="27">
        <f>IF(B295="","",IF(A295-5&gt;=1,INDEX($D$2:$D$421,A295-5),IF(cyclic="Yes",INDEX($D$2:$D$421,A295-5+n_days),"")))</f>
        <v/>
      </c>
      <c r="AC295" s="27">
        <f>IF(B295="","",IF(A295-6&gt;=1,INDEX($D$2:$D$421,A295-6),IF(cyclic="Yes",INDEX($D$2:$D$421,A295-6+n_days),"")))</f>
        <v/>
      </c>
      <c r="AD295" s="27">
        <f>IF(B295="","",IF(A295-7&gt;=1,INDEX($D$2:$D$421,A295-7),IF(cyclic="Yes",INDEX($D$2:$D$421,A295-7+n_days),"")))</f>
        <v/>
      </c>
      <c r="AF295">
        <f>IF(B295="","",IFERROR(MATCH(B295-0.5,INDEX(Hourly!$G$2:$G$10001,1):INDEX(Hourly!$G$2:$G$10001,n_rows),1),0)+1)</f>
        <v/>
      </c>
      <c r="AG295">
        <f>IF(B295="","",IFERROR(MATCH(B295,INDEX(Hourly!$G$2:$G$10001,1):INDEX(Hourly!$G$2:$G$10001,n_rows),1),0))</f>
        <v/>
      </c>
    </row>
    <row r="296">
      <c r="A296" t="n">
        <v>295</v>
      </c>
      <c r="B296" s="26">
        <f>IF(A296&lt;=n_days,first_day+A296-1,"")</f>
        <v/>
      </c>
      <c r="C296">
        <f>IF(B296="","",MAX(0,AG296-AF296+1))</f>
        <v/>
      </c>
      <c r="D296" s="27">
        <f>IF(B296="","",IF(C296&gt;=18,AVERAGE(INDEX(Hourly!$E$2:$E$10001,AF296):INDEX(Hourly!$E$2:$E$10001,AG296)),""))</f>
        <v/>
      </c>
      <c r="E296" s="27">
        <f>IF(OR(B296="",N(C296)=0),"",MIN(INDEX(Hourly!$E$2:$E$10001,AF296):INDEX(Hourly!$E$2:$E$10001,AG296)))</f>
        <v/>
      </c>
      <c r="F296" s="27">
        <f>IF(OR(B296="",N(C296)=0),"",MAX(INDEX(Hourly!$E$2:$E$10001,AF296):INDEX(Hourly!$E$2:$E$10001,AG296)))</f>
        <v/>
      </c>
      <c r="G296" s="27">
        <f>IF(E296="","",F296-E296)</f>
        <v/>
      </c>
      <c r="H296" s="27">
        <f>IF(B296="","",IF(COUNT(X296:AD296)=7,SUMPRODUCT(X296:AD296,rm_weights)/SUM(rm_weights),""))</f>
        <v/>
      </c>
      <c r="I296" s="27">
        <f>IF(B296="","",IF(trm_method="7-day approximation",H296,IF(AND(ISNUMBER(I295),ISNUMBER(D295)),(1-alpha)*D295+alpha*I295,H296)))</f>
        <v/>
      </c>
      <c r="J296" s="27">
        <f>IF(ISNUMBER(I296),0.33*IF(clamp_trm="Yes",MIN(MAX(I296,10),30),I296)+18.8,"")</f>
        <v/>
      </c>
      <c r="K296" s="27">
        <f>IF(J296="","",J296+cat_offset)</f>
        <v/>
      </c>
      <c r="L296">
        <f>IF(B296="","",IF(AND(MONTH(B296)*100+DAY(B296)&gt;=season_lo,MONTH(B296)*100+DAY(B296)&lt;=season_hi),1,0))</f>
        <v/>
      </c>
      <c r="M296" s="27">
        <f>IF(N(C296)=0,IF(B296="","",0),SUM(INDEX(Hourly!$L$2:$L$10001,AF296):INDEX(Hourly!$L$2:$L$10001,AG296)))</f>
        <v/>
      </c>
      <c r="N296" s="27">
        <f>IF(N(C296)=0,IF(B296="","",0),SUM(INDEX(Hourly!$M$2:$M$10001,AF296):INDEX(Hourly!$M$2:$M$10001,AG296)))</f>
        <v/>
      </c>
      <c r="O296" s="27">
        <f>IF(N(C296)=0,IF(B296="","",0),SUM(INDEX(Hourly!$N$2:$N$10001,AF296):INDEX(Hourly!$N$2:$N$10001,AG296)))</f>
        <v/>
      </c>
      <c r="P296" s="27">
        <f>IF(N(C296)=0,IF(B296="","",0),SUM(INDEX(Hourly!$P$2:$P$10001,AF296):INDEX(Hourly!$P$2:$P$10001,AG296)))</f>
        <v/>
      </c>
      <c r="Q296">
        <f>IF(L296=1,IF(M296&gt;event_min,1,0),0)</f>
        <v/>
      </c>
      <c r="R296">
        <f>IF(Q296=1,N(R295)+1,0)</f>
        <v/>
      </c>
      <c r="S296" s="27">
        <f>IF(Q296=1,N(S295)+M296,0)</f>
        <v/>
      </c>
      <c r="T296">
        <f>IF(R296=1,1,0)</f>
        <v/>
      </c>
      <c r="U296">
        <f>IF(AND(L296=1,ISNUMBER(F296)),IF(F296&gt;=hot_thr,1,0),0)</f>
        <v/>
      </c>
      <c r="V296">
        <f>IF(AND(L296=1,ISNUMBER(E296)),IF(E296&gt;=night_thr,1,0),0)</f>
        <v/>
      </c>
      <c r="X296" s="27">
        <f>IF(B296="","",IF(A296-1&gt;=1,INDEX($D$2:$D$421,A296-1),IF(cyclic="Yes",INDEX($D$2:$D$421,A296-1+n_days),"")))</f>
        <v/>
      </c>
      <c r="Y296" s="27">
        <f>IF(B296="","",IF(A296-2&gt;=1,INDEX($D$2:$D$421,A296-2),IF(cyclic="Yes",INDEX($D$2:$D$421,A296-2+n_days),"")))</f>
        <v/>
      </c>
      <c r="Z296" s="27">
        <f>IF(B296="","",IF(A296-3&gt;=1,INDEX($D$2:$D$421,A296-3),IF(cyclic="Yes",INDEX($D$2:$D$421,A296-3+n_days),"")))</f>
        <v/>
      </c>
      <c r="AA296" s="27">
        <f>IF(B296="","",IF(A296-4&gt;=1,INDEX($D$2:$D$421,A296-4),IF(cyclic="Yes",INDEX($D$2:$D$421,A296-4+n_days),"")))</f>
        <v/>
      </c>
      <c r="AB296" s="27">
        <f>IF(B296="","",IF(A296-5&gt;=1,INDEX($D$2:$D$421,A296-5),IF(cyclic="Yes",INDEX($D$2:$D$421,A296-5+n_days),"")))</f>
        <v/>
      </c>
      <c r="AC296" s="27">
        <f>IF(B296="","",IF(A296-6&gt;=1,INDEX($D$2:$D$421,A296-6),IF(cyclic="Yes",INDEX($D$2:$D$421,A296-6+n_days),"")))</f>
        <v/>
      </c>
      <c r="AD296" s="27">
        <f>IF(B296="","",IF(A296-7&gt;=1,INDEX($D$2:$D$421,A296-7),IF(cyclic="Yes",INDEX($D$2:$D$421,A296-7+n_days),"")))</f>
        <v/>
      </c>
      <c r="AF296">
        <f>IF(B296="","",IFERROR(MATCH(B296-0.5,INDEX(Hourly!$G$2:$G$10001,1):INDEX(Hourly!$G$2:$G$10001,n_rows),1),0)+1)</f>
        <v/>
      </c>
      <c r="AG296">
        <f>IF(B296="","",IFERROR(MATCH(B296,INDEX(Hourly!$G$2:$G$10001,1):INDEX(Hourly!$G$2:$G$10001,n_rows),1),0))</f>
        <v/>
      </c>
    </row>
    <row r="297">
      <c r="A297" t="n">
        <v>296</v>
      </c>
      <c r="B297" s="26">
        <f>IF(A297&lt;=n_days,first_day+A297-1,"")</f>
        <v/>
      </c>
      <c r="C297">
        <f>IF(B297="","",MAX(0,AG297-AF297+1))</f>
        <v/>
      </c>
      <c r="D297" s="27">
        <f>IF(B297="","",IF(C297&gt;=18,AVERAGE(INDEX(Hourly!$E$2:$E$10001,AF297):INDEX(Hourly!$E$2:$E$10001,AG297)),""))</f>
        <v/>
      </c>
      <c r="E297" s="27">
        <f>IF(OR(B297="",N(C297)=0),"",MIN(INDEX(Hourly!$E$2:$E$10001,AF297):INDEX(Hourly!$E$2:$E$10001,AG297)))</f>
        <v/>
      </c>
      <c r="F297" s="27">
        <f>IF(OR(B297="",N(C297)=0),"",MAX(INDEX(Hourly!$E$2:$E$10001,AF297):INDEX(Hourly!$E$2:$E$10001,AG297)))</f>
        <v/>
      </c>
      <c r="G297" s="27">
        <f>IF(E297="","",F297-E297)</f>
        <v/>
      </c>
      <c r="H297" s="27">
        <f>IF(B297="","",IF(COUNT(X297:AD297)=7,SUMPRODUCT(X297:AD297,rm_weights)/SUM(rm_weights),""))</f>
        <v/>
      </c>
      <c r="I297" s="27">
        <f>IF(B297="","",IF(trm_method="7-day approximation",H297,IF(AND(ISNUMBER(I296),ISNUMBER(D296)),(1-alpha)*D296+alpha*I296,H297)))</f>
        <v/>
      </c>
      <c r="J297" s="27">
        <f>IF(ISNUMBER(I297),0.33*IF(clamp_trm="Yes",MIN(MAX(I297,10),30),I297)+18.8,"")</f>
        <v/>
      </c>
      <c r="K297" s="27">
        <f>IF(J297="","",J297+cat_offset)</f>
        <v/>
      </c>
      <c r="L297">
        <f>IF(B297="","",IF(AND(MONTH(B297)*100+DAY(B297)&gt;=season_lo,MONTH(B297)*100+DAY(B297)&lt;=season_hi),1,0))</f>
        <v/>
      </c>
      <c r="M297" s="27">
        <f>IF(N(C297)=0,IF(B297="","",0),SUM(INDEX(Hourly!$L$2:$L$10001,AF297):INDEX(Hourly!$L$2:$L$10001,AG297)))</f>
        <v/>
      </c>
      <c r="N297" s="27">
        <f>IF(N(C297)=0,IF(B297="","",0),SUM(INDEX(Hourly!$M$2:$M$10001,AF297):INDEX(Hourly!$M$2:$M$10001,AG297)))</f>
        <v/>
      </c>
      <c r="O297" s="27">
        <f>IF(N(C297)=0,IF(B297="","",0),SUM(INDEX(Hourly!$N$2:$N$10001,AF297):INDEX(Hourly!$N$2:$N$10001,AG297)))</f>
        <v/>
      </c>
      <c r="P297" s="27">
        <f>IF(N(C297)=0,IF(B297="","",0),SUM(INDEX(Hourly!$P$2:$P$10001,AF297):INDEX(Hourly!$P$2:$P$10001,AG297)))</f>
        <v/>
      </c>
      <c r="Q297">
        <f>IF(L297=1,IF(M297&gt;event_min,1,0),0)</f>
        <v/>
      </c>
      <c r="R297">
        <f>IF(Q297=1,N(R296)+1,0)</f>
        <v/>
      </c>
      <c r="S297" s="27">
        <f>IF(Q297=1,N(S296)+M297,0)</f>
        <v/>
      </c>
      <c r="T297">
        <f>IF(R297=1,1,0)</f>
        <v/>
      </c>
      <c r="U297">
        <f>IF(AND(L297=1,ISNUMBER(F297)),IF(F297&gt;=hot_thr,1,0),0)</f>
        <v/>
      </c>
      <c r="V297">
        <f>IF(AND(L297=1,ISNUMBER(E297)),IF(E297&gt;=night_thr,1,0),0)</f>
        <v/>
      </c>
      <c r="X297" s="27">
        <f>IF(B297="","",IF(A297-1&gt;=1,INDEX($D$2:$D$421,A297-1),IF(cyclic="Yes",INDEX($D$2:$D$421,A297-1+n_days),"")))</f>
        <v/>
      </c>
      <c r="Y297" s="27">
        <f>IF(B297="","",IF(A297-2&gt;=1,INDEX($D$2:$D$421,A297-2),IF(cyclic="Yes",INDEX($D$2:$D$421,A297-2+n_days),"")))</f>
        <v/>
      </c>
      <c r="Z297" s="27">
        <f>IF(B297="","",IF(A297-3&gt;=1,INDEX($D$2:$D$421,A297-3),IF(cyclic="Yes",INDEX($D$2:$D$421,A297-3+n_days),"")))</f>
        <v/>
      </c>
      <c r="AA297" s="27">
        <f>IF(B297="","",IF(A297-4&gt;=1,INDEX($D$2:$D$421,A297-4),IF(cyclic="Yes",INDEX($D$2:$D$421,A297-4+n_days),"")))</f>
        <v/>
      </c>
      <c r="AB297" s="27">
        <f>IF(B297="","",IF(A297-5&gt;=1,INDEX($D$2:$D$421,A297-5),IF(cyclic="Yes",INDEX($D$2:$D$421,A297-5+n_days),"")))</f>
        <v/>
      </c>
      <c r="AC297" s="27">
        <f>IF(B297="","",IF(A297-6&gt;=1,INDEX($D$2:$D$421,A297-6),IF(cyclic="Yes",INDEX($D$2:$D$421,A297-6+n_days),"")))</f>
        <v/>
      </c>
      <c r="AD297" s="27">
        <f>IF(B297="","",IF(A297-7&gt;=1,INDEX($D$2:$D$421,A297-7),IF(cyclic="Yes",INDEX($D$2:$D$421,A297-7+n_days),"")))</f>
        <v/>
      </c>
      <c r="AF297">
        <f>IF(B297="","",IFERROR(MATCH(B297-0.5,INDEX(Hourly!$G$2:$G$10001,1):INDEX(Hourly!$G$2:$G$10001,n_rows),1),0)+1)</f>
        <v/>
      </c>
      <c r="AG297">
        <f>IF(B297="","",IFERROR(MATCH(B297,INDEX(Hourly!$G$2:$G$10001,1):INDEX(Hourly!$G$2:$G$10001,n_rows),1),0))</f>
        <v/>
      </c>
    </row>
    <row r="298">
      <c r="A298" t="n">
        <v>297</v>
      </c>
      <c r="B298" s="26">
        <f>IF(A298&lt;=n_days,first_day+A298-1,"")</f>
        <v/>
      </c>
      <c r="C298">
        <f>IF(B298="","",MAX(0,AG298-AF298+1))</f>
        <v/>
      </c>
      <c r="D298" s="27">
        <f>IF(B298="","",IF(C298&gt;=18,AVERAGE(INDEX(Hourly!$E$2:$E$10001,AF298):INDEX(Hourly!$E$2:$E$10001,AG298)),""))</f>
        <v/>
      </c>
      <c r="E298" s="27">
        <f>IF(OR(B298="",N(C298)=0),"",MIN(INDEX(Hourly!$E$2:$E$10001,AF298):INDEX(Hourly!$E$2:$E$10001,AG298)))</f>
        <v/>
      </c>
      <c r="F298" s="27">
        <f>IF(OR(B298="",N(C298)=0),"",MAX(INDEX(Hourly!$E$2:$E$10001,AF298):INDEX(Hourly!$E$2:$E$10001,AG298)))</f>
        <v/>
      </c>
      <c r="G298" s="27">
        <f>IF(E298="","",F298-E298)</f>
        <v/>
      </c>
      <c r="H298" s="27">
        <f>IF(B298="","",IF(COUNT(X298:AD298)=7,SUMPRODUCT(X298:AD298,rm_weights)/SUM(rm_weights),""))</f>
        <v/>
      </c>
      <c r="I298" s="27">
        <f>IF(B298="","",IF(trm_method="7-day approximation",H298,IF(AND(ISNUMBER(I297),ISNUMBER(D297)),(1-alpha)*D297+alpha*I297,H298)))</f>
        <v/>
      </c>
      <c r="J298" s="27">
        <f>IF(ISNUMBER(I298),0.33*IF(clamp_trm="Yes",MIN(MAX(I298,10),30),I298)+18.8,"")</f>
        <v/>
      </c>
      <c r="K298" s="27">
        <f>IF(J298="","",J298+cat_offset)</f>
        <v/>
      </c>
      <c r="L298">
        <f>IF(B298="","",IF(AND(MONTH(B298)*100+DAY(B298)&gt;=season_lo,MONTH(B298)*100+DAY(B298)&lt;=season_hi),1,0))</f>
        <v/>
      </c>
      <c r="M298" s="27">
        <f>IF(N(C298)=0,IF(B298="","",0),SUM(INDEX(Hourly!$L$2:$L$10001,AF298):INDEX(Hourly!$L$2:$L$10001,AG298)))</f>
        <v/>
      </c>
      <c r="N298" s="27">
        <f>IF(N(C298)=0,IF(B298="","",0),SUM(INDEX(Hourly!$M$2:$M$10001,AF298):INDEX(Hourly!$M$2:$M$10001,AG298)))</f>
        <v/>
      </c>
      <c r="O298" s="27">
        <f>IF(N(C298)=0,IF(B298="","",0),SUM(INDEX(Hourly!$N$2:$N$10001,AF298):INDEX(Hourly!$N$2:$N$10001,AG298)))</f>
        <v/>
      </c>
      <c r="P298" s="27">
        <f>IF(N(C298)=0,IF(B298="","",0),SUM(INDEX(Hourly!$P$2:$P$10001,AF298):INDEX(Hourly!$P$2:$P$10001,AG298)))</f>
        <v/>
      </c>
      <c r="Q298">
        <f>IF(L298=1,IF(M298&gt;event_min,1,0),0)</f>
        <v/>
      </c>
      <c r="R298">
        <f>IF(Q298=1,N(R297)+1,0)</f>
        <v/>
      </c>
      <c r="S298" s="27">
        <f>IF(Q298=1,N(S297)+M298,0)</f>
        <v/>
      </c>
      <c r="T298">
        <f>IF(R298=1,1,0)</f>
        <v/>
      </c>
      <c r="U298">
        <f>IF(AND(L298=1,ISNUMBER(F298)),IF(F298&gt;=hot_thr,1,0),0)</f>
        <v/>
      </c>
      <c r="V298">
        <f>IF(AND(L298=1,ISNUMBER(E298)),IF(E298&gt;=night_thr,1,0),0)</f>
        <v/>
      </c>
      <c r="X298" s="27">
        <f>IF(B298="","",IF(A298-1&gt;=1,INDEX($D$2:$D$421,A298-1),IF(cyclic="Yes",INDEX($D$2:$D$421,A298-1+n_days),"")))</f>
        <v/>
      </c>
      <c r="Y298" s="27">
        <f>IF(B298="","",IF(A298-2&gt;=1,INDEX($D$2:$D$421,A298-2),IF(cyclic="Yes",INDEX($D$2:$D$421,A298-2+n_days),"")))</f>
        <v/>
      </c>
      <c r="Z298" s="27">
        <f>IF(B298="","",IF(A298-3&gt;=1,INDEX($D$2:$D$421,A298-3),IF(cyclic="Yes",INDEX($D$2:$D$421,A298-3+n_days),"")))</f>
        <v/>
      </c>
      <c r="AA298" s="27">
        <f>IF(B298="","",IF(A298-4&gt;=1,INDEX($D$2:$D$421,A298-4),IF(cyclic="Yes",INDEX($D$2:$D$421,A298-4+n_days),"")))</f>
        <v/>
      </c>
      <c r="AB298" s="27">
        <f>IF(B298="","",IF(A298-5&gt;=1,INDEX($D$2:$D$421,A298-5),IF(cyclic="Yes",INDEX($D$2:$D$421,A298-5+n_days),"")))</f>
        <v/>
      </c>
      <c r="AC298" s="27">
        <f>IF(B298="","",IF(A298-6&gt;=1,INDEX($D$2:$D$421,A298-6),IF(cyclic="Yes",INDEX($D$2:$D$421,A298-6+n_days),"")))</f>
        <v/>
      </c>
      <c r="AD298" s="27">
        <f>IF(B298="","",IF(A298-7&gt;=1,INDEX($D$2:$D$421,A298-7),IF(cyclic="Yes",INDEX($D$2:$D$421,A298-7+n_days),"")))</f>
        <v/>
      </c>
      <c r="AF298">
        <f>IF(B298="","",IFERROR(MATCH(B298-0.5,INDEX(Hourly!$G$2:$G$10001,1):INDEX(Hourly!$G$2:$G$10001,n_rows),1),0)+1)</f>
        <v/>
      </c>
      <c r="AG298">
        <f>IF(B298="","",IFERROR(MATCH(B298,INDEX(Hourly!$G$2:$G$10001,1):INDEX(Hourly!$G$2:$G$10001,n_rows),1),0))</f>
        <v/>
      </c>
    </row>
    <row r="299">
      <c r="A299" t="n">
        <v>298</v>
      </c>
      <c r="B299" s="26">
        <f>IF(A299&lt;=n_days,first_day+A299-1,"")</f>
        <v/>
      </c>
      <c r="C299">
        <f>IF(B299="","",MAX(0,AG299-AF299+1))</f>
        <v/>
      </c>
      <c r="D299" s="27">
        <f>IF(B299="","",IF(C299&gt;=18,AVERAGE(INDEX(Hourly!$E$2:$E$10001,AF299):INDEX(Hourly!$E$2:$E$10001,AG299)),""))</f>
        <v/>
      </c>
      <c r="E299" s="27">
        <f>IF(OR(B299="",N(C299)=0),"",MIN(INDEX(Hourly!$E$2:$E$10001,AF299):INDEX(Hourly!$E$2:$E$10001,AG299)))</f>
        <v/>
      </c>
      <c r="F299" s="27">
        <f>IF(OR(B299="",N(C299)=0),"",MAX(INDEX(Hourly!$E$2:$E$10001,AF299):INDEX(Hourly!$E$2:$E$10001,AG299)))</f>
        <v/>
      </c>
      <c r="G299" s="27">
        <f>IF(E299="","",F299-E299)</f>
        <v/>
      </c>
      <c r="H299" s="27">
        <f>IF(B299="","",IF(COUNT(X299:AD299)=7,SUMPRODUCT(X299:AD299,rm_weights)/SUM(rm_weights),""))</f>
        <v/>
      </c>
      <c r="I299" s="27">
        <f>IF(B299="","",IF(trm_method="7-day approximation",H299,IF(AND(ISNUMBER(I298),ISNUMBER(D298)),(1-alpha)*D298+alpha*I298,H299)))</f>
        <v/>
      </c>
      <c r="J299" s="27">
        <f>IF(ISNUMBER(I299),0.33*IF(clamp_trm="Yes",MIN(MAX(I299,10),30),I299)+18.8,"")</f>
        <v/>
      </c>
      <c r="K299" s="27">
        <f>IF(J299="","",J299+cat_offset)</f>
        <v/>
      </c>
      <c r="L299">
        <f>IF(B299="","",IF(AND(MONTH(B299)*100+DAY(B299)&gt;=season_lo,MONTH(B299)*100+DAY(B299)&lt;=season_hi),1,0))</f>
        <v/>
      </c>
      <c r="M299" s="27">
        <f>IF(N(C299)=0,IF(B299="","",0),SUM(INDEX(Hourly!$L$2:$L$10001,AF299):INDEX(Hourly!$L$2:$L$10001,AG299)))</f>
        <v/>
      </c>
      <c r="N299" s="27">
        <f>IF(N(C299)=0,IF(B299="","",0),SUM(INDEX(Hourly!$M$2:$M$10001,AF299):INDEX(Hourly!$M$2:$M$10001,AG299)))</f>
        <v/>
      </c>
      <c r="O299" s="27">
        <f>IF(N(C299)=0,IF(B299="","",0),SUM(INDEX(Hourly!$N$2:$N$10001,AF299):INDEX(Hourly!$N$2:$N$10001,AG299)))</f>
        <v/>
      </c>
      <c r="P299" s="27">
        <f>IF(N(C299)=0,IF(B299="","",0),SUM(INDEX(Hourly!$P$2:$P$10001,AF299):INDEX(Hourly!$P$2:$P$10001,AG299)))</f>
        <v/>
      </c>
      <c r="Q299">
        <f>IF(L299=1,IF(M299&gt;event_min,1,0),0)</f>
        <v/>
      </c>
      <c r="R299">
        <f>IF(Q299=1,N(R298)+1,0)</f>
        <v/>
      </c>
      <c r="S299" s="27">
        <f>IF(Q299=1,N(S298)+M299,0)</f>
        <v/>
      </c>
      <c r="T299">
        <f>IF(R299=1,1,0)</f>
        <v/>
      </c>
      <c r="U299">
        <f>IF(AND(L299=1,ISNUMBER(F299)),IF(F299&gt;=hot_thr,1,0),0)</f>
        <v/>
      </c>
      <c r="V299">
        <f>IF(AND(L299=1,ISNUMBER(E299)),IF(E299&gt;=night_thr,1,0),0)</f>
        <v/>
      </c>
      <c r="X299" s="27">
        <f>IF(B299="","",IF(A299-1&gt;=1,INDEX($D$2:$D$421,A299-1),IF(cyclic="Yes",INDEX($D$2:$D$421,A299-1+n_days),"")))</f>
        <v/>
      </c>
      <c r="Y299" s="27">
        <f>IF(B299="","",IF(A299-2&gt;=1,INDEX($D$2:$D$421,A299-2),IF(cyclic="Yes",INDEX($D$2:$D$421,A299-2+n_days),"")))</f>
        <v/>
      </c>
      <c r="Z299" s="27">
        <f>IF(B299="","",IF(A299-3&gt;=1,INDEX($D$2:$D$421,A299-3),IF(cyclic="Yes",INDEX($D$2:$D$421,A299-3+n_days),"")))</f>
        <v/>
      </c>
      <c r="AA299" s="27">
        <f>IF(B299="","",IF(A299-4&gt;=1,INDEX($D$2:$D$421,A299-4),IF(cyclic="Yes",INDEX($D$2:$D$421,A299-4+n_days),"")))</f>
        <v/>
      </c>
      <c r="AB299" s="27">
        <f>IF(B299="","",IF(A299-5&gt;=1,INDEX($D$2:$D$421,A299-5),IF(cyclic="Yes",INDEX($D$2:$D$421,A299-5+n_days),"")))</f>
        <v/>
      </c>
      <c r="AC299" s="27">
        <f>IF(B299="","",IF(A299-6&gt;=1,INDEX($D$2:$D$421,A299-6),IF(cyclic="Yes",INDEX($D$2:$D$421,A299-6+n_days),"")))</f>
        <v/>
      </c>
      <c r="AD299" s="27">
        <f>IF(B299="","",IF(A299-7&gt;=1,INDEX($D$2:$D$421,A299-7),IF(cyclic="Yes",INDEX($D$2:$D$421,A299-7+n_days),"")))</f>
        <v/>
      </c>
      <c r="AF299">
        <f>IF(B299="","",IFERROR(MATCH(B299-0.5,INDEX(Hourly!$G$2:$G$10001,1):INDEX(Hourly!$G$2:$G$10001,n_rows),1),0)+1)</f>
        <v/>
      </c>
      <c r="AG299">
        <f>IF(B299="","",IFERROR(MATCH(B299,INDEX(Hourly!$G$2:$G$10001,1):INDEX(Hourly!$G$2:$G$10001,n_rows),1),0))</f>
        <v/>
      </c>
    </row>
    <row r="300">
      <c r="A300" t="n">
        <v>299</v>
      </c>
      <c r="B300" s="26">
        <f>IF(A300&lt;=n_days,first_day+A300-1,"")</f>
        <v/>
      </c>
      <c r="C300">
        <f>IF(B300="","",MAX(0,AG300-AF300+1))</f>
        <v/>
      </c>
      <c r="D300" s="27">
        <f>IF(B300="","",IF(C300&gt;=18,AVERAGE(INDEX(Hourly!$E$2:$E$10001,AF300):INDEX(Hourly!$E$2:$E$10001,AG300)),""))</f>
        <v/>
      </c>
      <c r="E300" s="27">
        <f>IF(OR(B300="",N(C300)=0),"",MIN(INDEX(Hourly!$E$2:$E$10001,AF300):INDEX(Hourly!$E$2:$E$10001,AG300)))</f>
        <v/>
      </c>
      <c r="F300" s="27">
        <f>IF(OR(B300="",N(C300)=0),"",MAX(INDEX(Hourly!$E$2:$E$10001,AF300):INDEX(Hourly!$E$2:$E$10001,AG300)))</f>
        <v/>
      </c>
      <c r="G300" s="27">
        <f>IF(E300="","",F300-E300)</f>
        <v/>
      </c>
      <c r="H300" s="27">
        <f>IF(B300="","",IF(COUNT(X300:AD300)=7,SUMPRODUCT(X300:AD300,rm_weights)/SUM(rm_weights),""))</f>
        <v/>
      </c>
      <c r="I300" s="27">
        <f>IF(B300="","",IF(trm_method="7-day approximation",H300,IF(AND(ISNUMBER(I299),ISNUMBER(D299)),(1-alpha)*D299+alpha*I299,H300)))</f>
        <v/>
      </c>
      <c r="J300" s="27">
        <f>IF(ISNUMBER(I300),0.33*IF(clamp_trm="Yes",MIN(MAX(I300,10),30),I300)+18.8,"")</f>
        <v/>
      </c>
      <c r="K300" s="27">
        <f>IF(J300="","",J300+cat_offset)</f>
        <v/>
      </c>
      <c r="L300">
        <f>IF(B300="","",IF(AND(MONTH(B300)*100+DAY(B300)&gt;=season_lo,MONTH(B300)*100+DAY(B300)&lt;=season_hi),1,0))</f>
        <v/>
      </c>
      <c r="M300" s="27">
        <f>IF(N(C300)=0,IF(B300="","",0),SUM(INDEX(Hourly!$L$2:$L$10001,AF300):INDEX(Hourly!$L$2:$L$10001,AG300)))</f>
        <v/>
      </c>
      <c r="N300" s="27">
        <f>IF(N(C300)=0,IF(B300="","",0),SUM(INDEX(Hourly!$M$2:$M$10001,AF300):INDEX(Hourly!$M$2:$M$10001,AG300)))</f>
        <v/>
      </c>
      <c r="O300" s="27">
        <f>IF(N(C300)=0,IF(B300="","",0),SUM(INDEX(Hourly!$N$2:$N$10001,AF300):INDEX(Hourly!$N$2:$N$10001,AG300)))</f>
        <v/>
      </c>
      <c r="P300" s="27">
        <f>IF(N(C300)=0,IF(B300="","",0),SUM(INDEX(Hourly!$P$2:$P$10001,AF300):INDEX(Hourly!$P$2:$P$10001,AG300)))</f>
        <v/>
      </c>
      <c r="Q300">
        <f>IF(L300=1,IF(M300&gt;event_min,1,0),0)</f>
        <v/>
      </c>
      <c r="R300">
        <f>IF(Q300=1,N(R299)+1,0)</f>
        <v/>
      </c>
      <c r="S300" s="27">
        <f>IF(Q300=1,N(S299)+M300,0)</f>
        <v/>
      </c>
      <c r="T300">
        <f>IF(R300=1,1,0)</f>
        <v/>
      </c>
      <c r="U300">
        <f>IF(AND(L300=1,ISNUMBER(F300)),IF(F300&gt;=hot_thr,1,0),0)</f>
        <v/>
      </c>
      <c r="V300">
        <f>IF(AND(L300=1,ISNUMBER(E300)),IF(E300&gt;=night_thr,1,0),0)</f>
        <v/>
      </c>
      <c r="X300" s="27">
        <f>IF(B300="","",IF(A300-1&gt;=1,INDEX($D$2:$D$421,A300-1),IF(cyclic="Yes",INDEX($D$2:$D$421,A300-1+n_days),"")))</f>
        <v/>
      </c>
      <c r="Y300" s="27">
        <f>IF(B300="","",IF(A300-2&gt;=1,INDEX($D$2:$D$421,A300-2),IF(cyclic="Yes",INDEX($D$2:$D$421,A300-2+n_days),"")))</f>
        <v/>
      </c>
      <c r="Z300" s="27">
        <f>IF(B300="","",IF(A300-3&gt;=1,INDEX($D$2:$D$421,A300-3),IF(cyclic="Yes",INDEX($D$2:$D$421,A300-3+n_days),"")))</f>
        <v/>
      </c>
      <c r="AA300" s="27">
        <f>IF(B300="","",IF(A300-4&gt;=1,INDEX($D$2:$D$421,A300-4),IF(cyclic="Yes",INDEX($D$2:$D$421,A300-4+n_days),"")))</f>
        <v/>
      </c>
      <c r="AB300" s="27">
        <f>IF(B300="","",IF(A300-5&gt;=1,INDEX($D$2:$D$421,A300-5),IF(cyclic="Yes",INDEX($D$2:$D$421,A300-5+n_days),"")))</f>
        <v/>
      </c>
      <c r="AC300" s="27">
        <f>IF(B300="","",IF(A300-6&gt;=1,INDEX($D$2:$D$421,A300-6),IF(cyclic="Yes",INDEX($D$2:$D$421,A300-6+n_days),"")))</f>
        <v/>
      </c>
      <c r="AD300" s="27">
        <f>IF(B300="","",IF(A300-7&gt;=1,INDEX($D$2:$D$421,A300-7),IF(cyclic="Yes",INDEX($D$2:$D$421,A300-7+n_days),"")))</f>
        <v/>
      </c>
      <c r="AF300">
        <f>IF(B300="","",IFERROR(MATCH(B300-0.5,INDEX(Hourly!$G$2:$G$10001,1):INDEX(Hourly!$G$2:$G$10001,n_rows),1),0)+1)</f>
        <v/>
      </c>
      <c r="AG300">
        <f>IF(B300="","",IFERROR(MATCH(B300,INDEX(Hourly!$G$2:$G$10001,1):INDEX(Hourly!$G$2:$G$10001,n_rows),1),0))</f>
        <v/>
      </c>
    </row>
    <row r="301">
      <c r="A301" t="n">
        <v>300</v>
      </c>
      <c r="B301" s="26">
        <f>IF(A301&lt;=n_days,first_day+A301-1,"")</f>
        <v/>
      </c>
      <c r="C301">
        <f>IF(B301="","",MAX(0,AG301-AF301+1))</f>
        <v/>
      </c>
      <c r="D301" s="27">
        <f>IF(B301="","",IF(C301&gt;=18,AVERAGE(INDEX(Hourly!$E$2:$E$10001,AF301):INDEX(Hourly!$E$2:$E$10001,AG301)),""))</f>
        <v/>
      </c>
      <c r="E301" s="27">
        <f>IF(OR(B301="",N(C301)=0),"",MIN(INDEX(Hourly!$E$2:$E$10001,AF301):INDEX(Hourly!$E$2:$E$10001,AG301)))</f>
        <v/>
      </c>
      <c r="F301" s="27">
        <f>IF(OR(B301="",N(C301)=0),"",MAX(INDEX(Hourly!$E$2:$E$10001,AF301):INDEX(Hourly!$E$2:$E$10001,AG301)))</f>
        <v/>
      </c>
      <c r="G301" s="27">
        <f>IF(E301="","",F301-E301)</f>
        <v/>
      </c>
      <c r="H301" s="27">
        <f>IF(B301="","",IF(COUNT(X301:AD301)=7,SUMPRODUCT(X301:AD301,rm_weights)/SUM(rm_weights),""))</f>
        <v/>
      </c>
      <c r="I301" s="27">
        <f>IF(B301="","",IF(trm_method="7-day approximation",H301,IF(AND(ISNUMBER(I300),ISNUMBER(D300)),(1-alpha)*D300+alpha*I300,H301)))</f>
        <v/>
      </c>
      <c r="J301" s="27">
        <f>IF(ISNUMBER(I301),0.33*IF(clamp_trm="Yes",MIN(MAX(I301,10),30),I301)+18.8,"")</f>
        <v/>
      </c>
      <c r="K301" s="27">
        <f>IF(J301="","",J301+cat_offset)</f>
        <v/>
      </c>
      <c r="L301">
        <f>IF(B301="","",IF(AND(MONTH(B301)*100+DAY(B301)&gt;=season_lo,MONTH(B301)*100+DAY(B301)&lt;=season_hi),1,0))</f>
        <v/>
      </c>
      <c r="M301" s="27">
        <f>IF(N(C301)=0,IF(B301="","",0),SUM(INDEX(Hourly!$L$2:$L$10001,AF301):INDEX(Hourly!$L$2:$L$10001,AG301)))</f>
        <v/>
      </c>
      <c r="N301" s="27">
        <f>IF(N(C301)=0,IF(B301="","",0),SUM(INDEX(Hourly!$M$2:$M$10001,AF301):INDEX(Hourly!$M$2:$M$10001,AG301)))</f>
        <v/>
      </c>
      <c r="O301" s="27">
        <f>IF(N(C301)=0,IF(B301="","",0),SUM(INDEX(Hourly!$N$2:$N$10001,AF301):INDEX(Hourly!$N$2:$N$10001,AG301)))</f>
        <v/>
      </c>
      <c r="P301" s="27">
        <f>IF(N(C301)=0,IF(B301="","",0),SUM(INDEX(Hourly!$P$2:$P$10001,AF301):INDEX(Hourly!$P$2:$P$10001,AG301)))</f>
        <v/>
      </c>
      <c r="Q301">
        <f>IF(L301=1,IF(M301&gt;event_min,1,0),0)</f>
        <v/>
      </c>
      <c r="R301">
        <f>IF(Q301=1,N(R300)+1,0)</f>
        <v/>
      </c>
      <c r="S301" s="27">
        <f>IF(Q301=1,N(S300)+M301,0)</f>
        <v/>
      </c>
      <c r="T301">
        <f>IF(R301=1,1,0)</f>
        <v/>
      </c>
      <c r="U301">
        <f>IF(AND(L301=1,ISNUMBER(F301)),IF(F301&gt;=hot_thr,1,0),0)</f>
        <v/>
      </c>
      <c r="V301">
        <f>IF(AND(L301=1,ISNUMBER(E301)),IF(E301&gt;=night_thr,1,0),0)</f>
        <v/>
      </c>
      <c r="X301" s="27">
        <f>IF(B301="","",IF(A301-1&gt;=1,INDEX($D$2:$D$421,A301-1),IF(cyclic="Yes",INDEX($D$2:$D$421,A301-1+n_days),"")))</f>
        <v/>
      </c>
      <c r="Y301" s="27">
        <f>IF(B301="","",IF(A301-2&gt;=1,INDEX($D$2:$D$421,A301-2),IF(cyclic="Yes",INDEX($D$2:$D$421,A301-2+n_days),"")))</f>
        <v/>
      </c>
      <c r="Z301" s="27">
        <f>IF(B301="","",IF(A301-3&gt;=1,INDEX($D$2:$D$421,A301-3),IF(cyclic="Yes",INDEX($D$2:$D$421,A301-3+n_days),"")))</f>
        <v/>
      </c>
      <c r="AA301" s="27">
        <f>IF(B301="","",IF(A301-4&gt;=1,INDEX($D$2:$D$421,A301-4),IF(cyclic="Yes",INDEX($D$2:$D$421,A301-4+n_days),"")))</f>
        <v/>
      </c>
      <c r="AB301" s="27">
        <f>IF(B301="","",IF(A301-5&gt;=1,INDEX($D$2:$D$421,A301-5),IF(cyclic="Yes",INDEX($D$2:$D$421,A301-5+n_days),"")))</f>
        <v/>
      </c>
      <c r="AC301" s="27">
        <f>IF(B301="","",IF(A301-6&gt;=1,INDEX($D$2:$D$421,A301-6),IF(cyclic="Yes",INDEX($D$2:$D$421,A301-6+n_days),"")))</f>
        <v/>
      </c>
      <c r="AD301" s="27">
        <f>IF(B301="","",IF(A301-7&gt;=1,INDEX($D$2:$D$421,A301-7),IF(cyclic="Yes",INDEX($D$2:$D$421,A301-7+n_days),"")))</f>
        <v/>
      </c>
      <c r="AF301">
        <f>IF(B301="","",IFERROR(MATCH(B301-0.5,INDEX(Hourly!$G$2:$G$10001,1):INDEX(Hourly!$G$2:$G$10001,n_rows),1),0)+1)</f>
        <v/>
      </c>
      <c r="AG301">
        <f>IF(B301="","",IFERROR(MATCH(B301,INDEX(Hourly!$G$2:$G$10001,1):INDEX(Hourly!$G$2:$G$10001,n_rows),1),0))</f>
        <v/>
      </c>
    </row>
    <row r="302">
      <c r="A302" t="n">
        <v>301</v>
      </c>
      <c r="B302" s="26">
        <f>IF(A302&lt;=n_days,first_day+A302-1,"")</f>
        <v/>
      </c>
      <c r="C302">
        <f>IF(B302="","",MAX(0,AG302-AF302+1))</f>
        <v/>
      </c>
      <c r="D302" s="27">
        <f>IF(B302="","",IF(C302&gt;=18,AVERAGE(INDEX(Hourly!$E$2:$E$10001,AF302):INDEX(Hourly!$E$2:$E$10001,AG302)),""))</f>
        <v/>
      </c>
      <c r="E302" s="27">
        <f>IF(OR(B302="",N(C302)=0),"",MIN(INDEX(Hourly!$E$2:$E$10001,AF302):INDEX(Hourly!$E$2:$E$10001,AG302)))</f>
        <v/>
      </c>
      <c r="F302" s="27">
        <f>IF(OR(B302="",N(C302)=0),"",MAX(INDEX(Hourly!$E$2:$E$10001,AF302):INDEX(Hourly!$E$2:$E$10001,AG302)))</f>
        <v/>
      </c>
      <c r="G302" s="27">
        <f>IF(E302="","",F302-E302)</f>
        <v/>
      </c>
      <c r="H302" s="27">
        <f>IF(B302="","",IF(COUNT(X302:AD302)=7,SUMPRODUCT(X302:AD302,rm_weights)/SUM(rm_weights),""))</f>
        <v/>
      </c>
      <c r="I302" s="27">
        <f>IF(B302="","",IF(trm_method="7-day approximation",H302,IF(AND(ISNUMBER(I301),ISNUMBER(D301)),(1-alpha)*D301+alpha*I301,H302)))</f>
        <v/>
      </c>
      <c r="J302" s="27">
        <f>IF(ISNUMBER(I302),0.33*IF(clamp_trm="Yes",MIN(MAX(I302,10),30),I302)+18.8,"")</f>
        <v/>
      </c>
      <c r="K302" s="27">
        <f>IF(J302="","",J302+cat_offset)</f>
        <v/>
      </c>
      <c r="L302">
        <f>IF(B302="","",IF(AND(MONTH(B302)*100+DAY(B302)&gt;=season_lo,MONTH(B302)*100+DAY(B302)&lt;=season_hi),1,0))</f>
        <v/>
      </c>
      <c r="M302" s="27">
        <f>IF(N(C302)=0,IF(B302="","",0),SUM(INDEX(Hourly!$L$2:$L$10001,AF302):INDEX(Hourly!$L$2:$L$10001,AG302)))</f>
        <v/>
      </c>
      <c r="N302" s="27">
        <f>IF(N(C302)=0,IF(B302="","",0),SUM(INDEX(Hourly!$M$2:$M$10001,AF302):INDEX(Hourly!$M$2:$M$10001,AG302)))</f>
        <v/>
      </c>
      <c r="O302" s="27">
        <f>IF(N(C302)=0,IF(B302="","",0),SUM(INDEX(Hourly!$N$2:$N$10001,AF302):INDEX(Hourly!$N$2:$N$10001,AG302)))</f>
        <v/>
      </c>
      <c r="P302" s="27">
        <f>IF(N(C302)=0,IF(B302="","",0),SUM(INDEX(Hourly!$P$2:$P$10001,AF302):INDEX(Hourly!$P$2:$P$10001,AG302)))</f>
        <v/>
      </c>
      <c r="Q302">
        <f>IF(L302=1,IF(M302&gt;event_min,1,0),0)</f>
        <v/>
      </c>
      <c r="R302">
        <f>IF(Q302=1,N(R301)+1,0)</f>
        <v/>
      </c>
      <c r="S302" s="27">
        <f>IF(Q302=1,N(S301)+M302,0)</f>
        <v/>
      </c>
      <c r="T302">
        <f>IF(R302=1,1,0)</f>
        <v/>
      </c>
      <c r="U302">
        <f>IF(AND(L302=1,ISNUMBER(F302)),IF(F302&gt;=hot_thr,1,0),0)</f>
        <v/>
      </c>
      <c r="V302">
        <f>IF(AND(L302=1,ISNUMBER(E302)),IF(E302&gt;=night_thr,1,0),0)</f>
        <v/>
      </c>
      <c r="X302" s="27">
        <f>IF(B302="","",IF(A302-1&gt;=1,INDEX($D$2:$D$421,A302-1),IF(cyclic="Yes",INDEX($D$2:$D$421,A302-1+n_days),"")))</f>
        <v/>
      </c>
      <c r="Y302" s="27">
        <f>IF(B302="","",IF(A302-2&gt;=1,INDEX($D$2:$D$421,A302-2),IF(cyclic="Yes",INDEX($D$2:$D$421,A302-2+n_days),"")))</f>
        <v/>
      </c>
      <c r="Z302" s="27">
        <f>IF(B302="","",IF(A302-3&gt;=1,INDEX($D$2:$D$421,A302-3),IF(cyclic="Yes",INDEX($D$2:$D$421,A302-3+n_days),"")))</f>
        <v/>
      </c>
      <c r="AA302" s="27">
        <f>IF(B302="","",IF(A302-4&gt;=1,INDEX($D$2:$D$421,A302-4),IF(cyclic="Yes",INDEX($D$2:$D$421,A302-4+n_days),"")))</f>
        <v/>
      </c>
      <c r="AB302" s="27">
        <f>IF(B302="","",IF(A302-5&gt;=1,INDEX($D$2:$D$421,A302-5),IF(cyclic="Yes",INDEX($D$2:$D$421,A302-5+n_days),"")))</f>
        <v/>
      </c>
      <c r="AC302" s="27">
        <f>IF(B302="","",IF(A302-6&gt;=1,INDEX($D$2:$D$421,A302-6),IF(cyclic="Yes",INDEX($D$2:$D$421,A302-6+n_days),"")))</f>
        <v/>
      </c>
      <c r="AD302" s="27">
        <f>IF(B302="","",IF(A302-7&gt;=1,INDEX($D$2:$D$421,A302-7),IF(cyclic="Yes",INDEX($D$2:$D$421,A302-7+n_days),"")))</f>
        <v/>
      </c>
      <c r="AF302">
        <f>IF(B302="","",IFERROR(MATCH(B302-0.5,INDEX(Hourly!$G$2:$G$10001,1):INDEX(Hourly!$G$2:$G$10001,n_rows),1),0)+1)</f>
        <v/>
      </c>
      <c r="AG302">
        <f>IF(B302="","",IFERROR(MATCH(B302,INDEX(Hourly!$G$2:$G$10001,1):INDEX(Hourly!$G$2:$G$10001,n_rows),1),0))</f>
        <v/>
      </c>
    </row>
    <row r="303">
      <c r="A303" t="n">
        <v>302</v>
      </c>
      <c r="B303" s="26">
        <f>IF(A303&lt;=n_days,first_day+A303-1,"")</f>
        <v/>
      </c>
      <c r="C303">
        <f>IF(B303="","",MAX(0,AG303-AF303+1))</f>
        <v/>
      </c>
      <c r="D303" s="27">
        <f>IF(B303="","",IF(C303&gt;=18,AVERAGE(INDEX(Hourly!$E$2:$E$10001,AF303):INDEX(Hourly!$E$2:$E$10001,AG303)),""))</f>
        <v/>
      </c>
      <c r="E303" s="27">
        <f>IF(OR(B303="",N(C303)=0),"",MIN(INDEX(Hourly!$E$2:$E$10001,AF303):INDEX(Hourly!$E$2:$E$10001,AG303)))</f>
        <v/>
      </c>
      <c r="F303" s="27">
        <f>IF(OR(B303="",N(C303)=0),"",MAX(INDEX(Hourly!$E$2:$E$10001,AF303):INDEX(Hourly!$E$2:$E$10001,AG303)))</f>
        <v/>
      </c>
      <c r="G303" s="27">
        <f>IF(E303="","",F303-E303)</f>
        <v/>
      </c>
      <c r="H303" s="27">
        <f>IF(B303="","",IF(COUNT(X303:AD303)=7,SUMPRODUCT(X303:AD303,rm_weights)/SUM(rm_weights),""))</f>
        <v/>
      </c>
      <c r="I303" s="27">
        <f>IF(B303="","",IF(trm_method="7-day approximation",H303,IF(AND(ISNUMBER(I302),ISNUMBER(D302)),(1-alpha)*D302+alpha*I302,H303)))</f>
        <v/>
      </c>
      <c r="J303" s="27">
        <f>IF(ISNUMBER(I303),0.33*IF(clamp_trm="Yes",MIN(MAX(I303,10),30),I303)+18.8,"")</f>
        <v/>
      </c>
      <c r="K303" s="27">
        <f>IF(J303="","",J303+cat_offset)</f>
        <v/>
      </c>
      <c r="L303">
        <f>IF(B303="","",IF(AND(MONTH(B303)*100+DAY(B303)&gt;=season_lo,MONTH(B303)*100+DAY(B303)&lt;=season_hi),1,0))</f>
        <v/>
      </c>
      <c r="M303" s="27">
        <f>IF(N(C303)=0,IF(B303="","",0),SUM(INDEX(Hourly!$L$2:$L$10001,AF303):INDEX(Hourly!$L$2:$L$10001,AG303)))</f>
        <v/>
      </c>
      <c r="N303" s="27">
        <f>IF(N(C303)=0,IF(B303="","",0),SUM(INDEX(Hourly!$M$2:$M$10001,AF303):INDEX(Hourly!$M$2:$M$10001,AG303)))</f>
        <v/>
      </c>
      <c r="O303" s="27">
        <f>IF(N(C303)=0,IF(B303="","",0),SUM(INDEX(Hourly!$N$2:$N$10001,AF303):INDEX(Hourly!$N$2:$N$10001,AG303)))</f>
        <v/>
      </c>
      <c r="P303" s="27">
        <f>IF(N(C303)=0,IF(B303="","",0),SUM(INDEX(Hourly!$P$2:$P$10001,AF303):INDEX(Hourly!$P$2:$P$10001,AG303)))</f>
        <v/>
      </c>
      <c r="Q303">
        <f>IF(L303=1,IF(M303&gt;event_min,1,0),0)</f>
        <v/>
      </c>
      <c r="R303">
        <f>IF(Q303=1,N(R302)+1,0)</f>
        <v/>
      </c>
      <c r="S303" s="27">
        <f>IF(Q303=1,N(S302)+M303,0)</f>
        <v/>
      </c>
      <c r="T303">
        <f>IF(R303=1,1,0)</f>
        <v/>
      </c>
      <c r="U303">
        <f>IF(AND(L303=1,ISNUMBER(F303)),IF(F303&gt;=hot_thr,1,0),0)</f>
        <v/>
      </c>
      <c r="V303">
        <f>IF(AND(L303=1,ISNUMBER(E303)),IF(E303&gt;=night_thr,1,0),0)</f>
        <v/>
      </c>
      <c r="X303" s="27">
        <f>IF(B303="","",IF(A303-1&gt;=1,INDEX($D$2:$D$421,A303-1),IF(cyclic="Yes",INDEX($D$2:$D$421,A303-1+n_days),"")))</f>
        <v/>
      </c>
      <c r="Y303" s="27">
        <f>IF(B303="","",IF(A303-2&gt;=1,INDEX($D$2:$D$421,A303-2),IF(cyclic="Yes",INDEX($D$2:$D$421,A303-2+n_days),"")))</f>
        <v/>
      </c>
      <c r="Z303" s="27">
        <f>IF(B303="","",IF(A303-3&gt;=1,INDEX($D$2:$D$421,A303-3),IF(cyclic="Yes",INDEX($D$2:$D$421,A303-3+n_days),"")))</f>
        <v/>
      </c>
      <c r="AA303" s="27">
        <f>IF(B303="","",IF(A303-4&gt;=1,INDEX($D$2:$D$421,A303-4),IF(cyclic="Yes",INDEX($D$2:$D$421,A303-4+n_days),"")))</f>
        <v/>
      </c>
      <c r="AB303" s="27">
        <f>IF(B303="","",IF(A303-5&gt;=1,INDEX($D$2:$D$421,A303-5),IF(cyclic="Yes",INDEX($D$2:$D$421,A303-5+n_days),"")))</f>
        <v/>
      </c>
      <c r="AC303" s="27">
        <f>IF(B303="","",IF(A303-6&gt;=1,INDEX($D$2:$D$421,A303-6),IF(cyclic="Yes",INDEX($D$2:$D$421,A303-6+n_days),"")))</f>
        <v/>
      </c>
      <c r="AD303" s="27">
        <f>IF(B303="","",IF(A303-7&gt;=1,INDEX($D$2:$D$421,A303-7),IF(cyclic="Yes",INDEX($D$2:$D$421,A303-7+n_days),"")))</f>
        <v/>
      </c>
      <c r="AF303">
        <f>IF(B303="","",IFERROR(MATCH(B303-0.5,INDEX(Hourly!$G$2:$G$10001,1):INDEX(Hourly!$G$2:$G$10001,n_rows),1),0)+1)</f>
        <v/>
      </c>
      <c r="AG303">
        <f>IF(B303="","",IFERROR(MATCH(B303,INDEX(Hourly!$G$2:$G$10001,1):INDEX(Hourly!$G$2:$G$10001,n_rows),1),0))</f>
        <v/>
      </c>
    </row>
    <row r="304">
      <c r="A304" t="n">
        <v>303</v>
      </c>
      <c r="B304" s="26">
        <f>IF(A304&lt;=n_days,first_day+A304-1,"")</f>
        <v/>
      </c>
      <c r="C304">
        <f>IF(B304="","",MAX(0,AG304-AF304+1))</f>
        <v/>
      </c>
      <c r="D304" s="27">
        <f>IF(B304="","",IF(C304&gt;=18,AVERAGE(INDEX(Hourly!$E$2:$E$10001,AF304):INDEX(Hourly!$E$2:$E$10001,AG304)),""))</f>
        <v/>
      </c>
      <c r="E304" s="27">
        <f>IF(OR(B304="",N(C304)=0),"",MIN(INDEX(Hourly!$E$2:$E$10001,AF304):INDEX(Hourly!$E$2:$E$10001,AG304)))</f>
        <v/>
      </c>
      <c r="F304" s="27">
        <f>IF(OR(B304="",N(C304)=0),"",MAX(INDEX(Hourly!$E$2:$E$10001,AF304):INDEX(Hourly!$E$2:$E$10001,AG304)))</f>
        <v/>
      </c>
      <c r="G304" s="27">
        <f>IF(E304="","",F304-E304)</f>
        <v/>
      </c>
      <c r="H304" s="27">
        <f>IF(B304="","",IF(COUNT(X304:AD304)=7,SUMPRODUCT(X304:AD304,rm_weights)/SUM(rm_weights),""))</f>
        <v/>
      </c>
      <c r="I304" s="27">
        <f>IF(B304="","",IF(trm_method="7-day approximation",H304,IF(AND(ISNUMBER(I303),ISNUMBER(D303)),(1-alpha)*D303+alpha*I303,H304)))</f>
        <v/>
      </c>
      <c r="J304" s="27">
        <f>IF(ISNUMBER(I304),0.33*IF(clamp_trm="Yes",MIN(MAX(I304,10),30),I304)+18.8,"")</f>
        <v/>
      </c>
      <c r="K304" s="27">
        <f>IF(J304="","",J304+cat_offset)</f>
        <v/>
      </c>
      <c r="L304">
        <f>IF(B304="","",IF(AND(MONTH(B304)*100+DAY(B304)&gt;=season_lo,MONTH(B304)*100+DAY(B304)&lt;=season_hi),1,0))</f>
        <v/>
      </c>
      <c r="M304" s="27">
        <f>IF(N(C304)=0,IF(B304="","",0),SUM(INDEX(Hourly!$L$2:$L$10001,AF304):INDEX(Hourly!$L$2:$L$10001,AG304)))</f>
        <v/>
      </c>
      <c r="N304" s="27">
        <f>IF(N(C304)=0,IF(B304="","",0),SUM(INDEX(Hourly!$M$2:$M$10001,AF304):INDEX(Hourly!$M$2:$M$10001,AG304)))</f>
        <v/>
      </c>
      <c r="O304" s="27">
        <f>IF(N(C304)=0,IF(B304="","",0),SUM(INDEX(Hourly!$N$2:$N$10001,AF304):INDEX(Hourly!$N$2:$N$10001,AG304)))</f>
        <v/>
      </c>
      <c r="P304" s="27">
        <f>IF(N(C304)=0,IF(B304="","",0),SUM(INDEX(Hourly!$P$2:$P$10001,AF304):INDEX(Hourly!$P$2:$P$10001,AG304)))</f>
        <v/>
      </c>
      <c r="Q304">
        <f>IF(L304=1,IF(M304&gt;event_min,1,0),0)</f>
        <v/>
      </c>
      <c r="R304">
        <f>IF(Q304=1,N(R303)+1,0)</f>
        <v/>
      </c>
      <c r="S304" s="27">
        <f>IF(Q304=1,N(S303)+M304,0)</f>
        <v/>
      </c>
      <c r="T304">
        <f>IF(R304=1,1,0)</f>
        <v/>
      </c>
      <c r="U304">
        <f>IF(AND(L304=1,ISNUMBER(F304)),IF(F304&gt;=hot_thr,1,0),0)</f>
        <v/>
      </c>
      <c r="V304">
        <f>IF(AND(L304=1,ISNUMBER(E304)),IF(E304&gt;=night_thr,1,0),0)</f>
        <v/>
      </c>
      <c r="X304" s="27">
        <f>IF(B304="","",IF(A304-1&gt;=1,INDEX($D$2:$D$421,A304-1),IF(cyclic="Yes",INDEX($D$2:$D$421,A304-1+n_days),"")))</f>
        <v/>
      </c>
      <c r="Y304" s="27">
        <f>IF(B304="","",IF(A304-2&gt;=1,INDEX($D$2:$D$421,A304-2),IF(cyclic="Yes",INDEX($D$2:$D$421,A304-2+n_days),"")))</f>
        <v/>
      </c>
      <c r="Z304" s="27">
        <f>IF(B304="","",IF(A304-3&gt;=1,INDEX($D$2:$D$421,A304-3),IF(cyclic="Yes",INDEX($D$2:$D$421,A304-3+n_days),"")))</f>
        <v/>
      </c>
      <c r="AA304" s="27">
        <f>IF(B304="","",IF(A304-4&gt;=1,INDEX($D$2:$D$421,A304-4),IF(cyclic="Yes",INDEX($D$2:$D$421,A304-4+n_days),"")))</f>
        <v/>
      </c>
      <c r="AB304" s="27">
        <f>IF(B304="","",IF(A304-5&gt;=1,INDEX($D$2:$D$421,A304-5),IF(cyclic="Yes",INDEX($D$2:$D$421,A304-5+n_days),"")))</f>
        <v/>
      </c>
      <c r="AC304" s="27">
        <f>IF(B304="","",IF(A304-6&gt;=1,INDEX($D$2:$D$421,A304-6),IF(cyclic="Yes",INDEX($D$2:$D$421,A304-6+n_days),"")))</f>
        <v/>
      </c>
      <c r="AD304" s="27">
        <f>IF(B304="","",IF(A304-7&gt;=1,INDEX($D$2:$D$421,A304-7),IF(cyclic="Yes",INDEX($D$2:$D$421,A304-7+n_days),"")))</f>
        <v/>
      </c>
      <c r="AF304">
        <f>IF(B304="","",IFERROR(MATCH(B304-0.5,INDEX(Hourly!$G$2:$G$10001,1):INDEX(Hourly!$G$2:$G$10001,n_rows),1),0)+1)</f>
        <v/>
      </c>
      <c r="AG304">
        <f>IF(B304="","",IFERROR(MATCH(B304,INDEX(Hourly!$G$2:$G$10001,1):INDEX(Hourly!$G$2:$G$10001,n_rows),1),0))</f>
        <v/>
      </c>
    </row>
    <row r="305">
      <c r="A305" t="n">
        <v>304</v>
      </c>
      <c r="B305" s="26">
        <f>IF(A305&lt;=n_days,first_day+A305-1,"")</f>
        <v/>
      </c>
      <c r="C305">
        <f>IF(B305="","",MAX(0,AG305-AF305+1))</f>
        <v/>
      </c>
      <c r="D305" s="27">
        <f>IF(B305="","",IF(C305&gt;=18,AVERAGE(INDEX(Hourly!$E$2:$E$10001,AF305):INDEX(Hourly!$E$2:$E$10001,AG305)),""))</f>
        <v/>
      </c>
      <c r="E305" s="27">
        <f>IF(OR(B305="",N(C305)=0),"",MIN(INDEX(Hourly!$E$2:$E$10001,AF305):INDEX(Hourly!$E$2:$E$10001,AG305)))</f>
        <v/>
      </c>
      <c r="F305" s="27">
        <f>IF(OR(B305="",N(C305)=0),"",MAX(INDEX(Hourly!$E$2:$E$10001,AF305):INDEX(Hourly!$E$2:$E$10001,AG305)))</f>
        <v/>
      </c>
      <c r="G305" s="27">
        <f>IF(E305="","",F305-E305)</f>
        <v/>
      </c>
      <c r="H305" s="27">
        <f>IF(B305="","",IF(COUNT(X305:AD305)=7,SUMPRODUCT(X305:AD305,rm_weights)/SUM(rm_weights),""))</f>
        <v/>
      </c>
      <c r="I305" s="27">
        <f>IF(B305="","",IF(trm_method="7-day approximation",H305,IF(AND(ISNUMBER(I304),ISNUMBER(D304)),(1-alpha)*D304+alpha*I304,H305)))</f>
        <v/>
      </c>
      <c r="J305" s="27">
        <f>IF(ISNUMBER(I305),0.33*IF(clamp_trm="Yes",MIN(MAX(I305,10),30),I305)+18.8,"")</f>
        <v/>
      </c>
      <c r="K305" s="27">
        <f>IF(J305="","",J305+cat_offset)</f>
        <v/>
      </c>
      <c r="L305">
        <f>IF(B305="","",IF(AND(MONTH(B305)*100+DAY(B305)&gt;=season_lo,MONTH(B305)*100+DAY(B305)&lt;=season_hi),1,0))</f>
        <v/>
      </c>
      <c r="M305" s="27">
        <f>IF(N(C305)=0,IF(B305="","",0),SUM(INDEX(Hourly!$L$2:$L$10001,AF305):INDEX(Hourly!$L$2:$L$10001,AG305)))</f>
        <v/>
      </c>
      <c r="N305" s="27">
        <f>IF(N(C305)=0,IF(B305="","",0),SUM(INDEX(Hourly!$M$2:$M$10001,AF305):INDEX(Hourly!$M$2:$M$10001,AG305)))</f>
        <v/>
      </c>
      <c r="O305" s="27">
        <f>IF(N(C305)=0,IF(B305="","",0),SUM(INDEX(Hourly!$N$2:$N$10001,AF305):INDEX(Hourly!$N$2:$N$10001,AG305)))</f>
        <v/>
      </c>
      <c r="P305" s="27">
        <f>IF(N(C305)=0,IF(B305="","",0),SUM(INDEX(Hourly!$P$2:$P$10001,AF305):INDEX(Hourly!$P$2:$P$10001,AG305)))</f>
        <v/>
      </c>
      <c r="Q305">
        <f>IF(L305=1,IF(M305&gt;event_min,1,0),0)</f>
        <v/>
      </c>
      <c r="R305">
        <f>IF(Q305=1,N(R304)+1,0)</f>
        <v/>
      </c>
      <c r="S305" s="27">
        <f>IF(Q305=1,N(S304)+M305,0)</f>
        <v/>
      </c>
      <c r="T305">
        <f>IF(R305=1,1,0)</f>
        <v/>
      </c>
      <c r="U305">
        <f>IF(AND(L305=1,ISNUMBER(F305)),IF(F305&gt;=hot_thr,1,0),0)</f>
        <v/>
      </c>
      <c r="V305">
        <f>IF(AND(L305=1,ISNUMBER(E305)),IF(E305&gt;=night_thr,1,0),0)</f>
        <v/>
      </c>
      <c r="X305" s="27">
        <f>IF(B305="","",IF(A305-1&gt;=1,INDEX($D$2:$D$421,A305-1),IF(cyclic="Yes",INDEX($D$2:$D$421,A305-1+n_days),"")))</f>
        <v/>
      </c>
      <c r="Y305" s="27">
        <f>IF(B305="","",IF(A305-2&gt;=1,INDEX($D$2:$D$421,A305-2),IF(cyclic="Yes",INDEX($D$2:$D$421,A305-2+n_days),"")))</f>
        <v/>
      </c>
      <c r="Z305" s="27">
        <f>IF(B305="","",IF(A305-3&gt;=1,INDEX($D$2:$D$421,A305-3),IF(cyclic="Yes",INDEX($D$2:$D$421,A305-3+n_days),"")))</f>
        <v/>
      </c>
      <c r="AA305" s="27">
        <f>IF(B305="","",IF(A305-4&gt;=1,INDEX($D$2:$D$421,A305-4),IF(cyclic="Yes",INDEX($D$2:$D$421,A305-4+n_days),"")))</f>
        <v/>
      </c>
      <c r="AB305" s="27">
        <f>IF(B305="","",IF(A305-5&gt;=1,INDEX($D$2:$D$421,A305-5),IF(cyclic="Yes",INDEX($D$2:$D$421,A305-5+n_days),"")))</f>
        <v/>
      </c>
      <c r="AC305" s="27">
        <f>IF(B305="","",IF(A305-6&gt;=1,INDEX($D$2:$D$421,A305-6),IF(cyclic="Yes",INDEX($D$2:$D$421,A305-6+n_days),"")))</f>
        <v/>
      </c>
      <c r="AD305" s="27">
        <f>IF(B305="","",IF(A305-7&gt;=1,INDEX($D$2:$D$421,A305-7),IF(cyclic="Yes",INDEX($D$2:$D$421,A305-7+n_days),"")))</f>
        <v/>
      </c>
      <c r="AF305">
        <f>IF(B305="","",IFERROR(MATCH(B305-0.5,INDEX(Hourly!$G$2:$G$10001,1):INDEX(Hourly!$G$2:$G$10001,n_rows),1),0)+1)</f>
        <v/>
      </c>
      <c r="AG305">
        <f>IF(B305="","",IFERROR(MATCH(B305,INDEX(Hourly!$G$2:$G$10001,1):INDEX(Hourly!$G$2:$G$10001,n_rows),1),0))</f>
        <v/>
      </c>
    </row>
    <row r="306">
      <c r="A306" t="n">
        <v>305</v>
      </c>
      <c r="B306" s="26">
        <f>IF(A306&lt;=n_days,first_day+A306-1,"")</f>
        <v/>
      </c>
      <c r="C306">
        <f>IF(B306="","",MAX(0,AG306-AF306+1))</f>
        <v/>
      </c>
      <c r="D306" s="27">
        <f>IF(B306="","",IF(C306&gt;=18,AVERAGE(INDEX(Hourly!$E$2:$E$10001,AF306):INDEX(Hourly!$E$2:$E$10001,AG306)),""))</f>
        <v/>
      </c>
      <c r="E306" s="27">
        <f>IF(OR(B306="",N(C306)=0),"",MIN(INDEX(Hourly!$E$2:$E$10001,AF306):INDEX(Hourly!$E$2:$E$10001,AG306)))</f>
        <v/>
      </c>
      <c r="F306" s="27">
        <f>IF(OR(B306="",N(C306)=0),"",MAX(INDEX(Hourly!$E$2:$E$10001,AF306):INDEX(Hourly!$E$2:$E$10001,AG306)))</f>
        <v/>
      </c>
      <c r="G306" s="27">
        <f>IF(E306="","",F306-E306)</f>
        <v/>
      </c>
      <c r="H306" s="27">
        <f>IF(B306="","",IF(COUNT(X306:AD306)=7,SUMPRODUCT(X306:AD306,rm_weights)/SUM(rm_weights),""))</f>
        <v/>
      </c>
      <c r="I306" s="27">
        <f>IF(B306="","",IF(trm_method="7-day approximation",H306,IF(AND(ISNUMBER(I305),ISNUMBER(D305)),(1-alpha)*D305+alpha*I305,H306)))</f>
        <v/>
      </c>
      <c r="J306" s="27">
        <f>IF(ISNUMBER(I306),0.33*IF(clamp_trm="Yes",MIN(MAX(I306,10),30),I306)+18.8,"")</f>
        <v/>
      </c>
      <c r="K306" s="27">
        <f>IF(J306="","",J306+cat_offset)</f>
        <v/>
      </c>
      <c r="L306">
        <f>IF(B306="","",IF(AND(MONTH(B306)*100+DAY(B306)&gt;=season_lo,MONTH(B306)*100+DAY(B306)&lt;=season_hi),1,0))</f>
        <v/>
      </c>
      <c r="M306" s="27">
        <f>IF(N(C306)=0,IF(B306="","",0),SUM(INDEX(Hourly!$L$2:$L$10001,AF306):INDEX(Hourly!$L$2:$L$10001,AG306)))</f>
        <v/>
      </c>
      <c r="N306" s="27">
        <f>IF(N(C306)=0,IF(B306="","",0),SUM(INDEX(Hourly!$M$2:$M$10001,AF306):INDEX(Hourly!$M$2:$M$10001,AG306)))</f>
        <v/>
      </c>
      <c r="O306" s="27">
        <f>IF(N(C306)=0,IF(B306="","",0),SUM(INDEX(Hourly!$N$2:$N$10001,AF306):INDEX(Hourly!$N$2:$N$10001,AG306)))</f>
        <v/>
      </c>
      <c r="P306" s="27">
        <f>IF(N(C306)=0,IF(B306="","",0),SUM(INDEX(Hourly!$P$2:$P$10001,AF306):INDEX(Hourly!$P$2:$P$10001,AG306)))</f>
        <v/>
      </c>
      <c r="Q306">
        <f>IF(L306=1,IF(M306&gt;event_min,1,0),0)</f>
        <v/>
      </c>
      <c r="R306">
        <f>IF(Q306=1,N(R305)+1,0)</f>
        <v/>
      </c>
      <c r="S306" s="27">
        <f>IF(Q306=1,N(S305)+M306,0)</f>
        <v/>
      </c>
      <c r="T306">
        <f>IF(R306=1,1,0)</f>
        <v/>
      </c>
      <c r="U306">
        <f>IF(AND(L306=1,ISNUMBER(F306)),IF(F306&gt;=hot_thr,1,0),0)</f>
        <v/>
      </c>
      <c r="V306">
        <f>IF(AND(L306=1,ISNUMBER(E306)),IF(E306&gt;=night_thr,1,0),0)</f>
        <v/>
      </c>
      <c r="X306" s="27">
        <f>IF(B306="","",IF(A306-1&gt;=1,INDEX($D$2:$D$421,A306-1),IF(cyclic="Yes",INDEX($D$2:$D$421,A306-1+n_days),"")))</f>
        <v/>
      </c>
      <c r="Y306" s="27">
        <f>IF(B306="","",IF(A306-2&gt;=1,INDEX($D$2:$D$421,A306-2),IF(cyclic="Yes",INDEX($D$2:$D$421,A306-2+n_days),"")))</f>
        <v/>
      </c>
      <c r="Z306" s="27">
        <f>IF(B306="","",IF(A306-3&gt;=1,INDEX($D$2:$D$421,A306-3),IF(cyclic="Yes",INDEX($D$2:$D$421,A306-3+n_days),"")))</f>
        <v/>
      </c>
      <c r="AA306" s="27">
        <f>IF(B306="","",IF(A306-4&gt;=1,INDEX($D$2:$D$421,A306-4),IF(cyclic="Yes",INDEX($D$2:$D$421,A306-4+n_days),"")))</f>
        <v/>
      </c>
      <c r="AB306" s="27">
        <f>IF(B306="","",IF(A306-5&gt;=1,INDEX($D$2:$D$421,A306-5),IF(cyclic="Yes",INDEX($D$2:$D$421,A306-5+n_days),"")))</f>
        <v/>
      </c>
      <c r="AC306" s="27">
        <f>IF(B306="","",IF(A306-6&gt;=1,INDEX($D$2:$D$421,A306-6),IF(cyclic="Yes",INDEX($D$2:$D$421,A306-6+n_days),"")))</f>
        <v/>
      </c>
      <c r="AD306" s="27">
        <f>IF(B306="","",IF(A306-7&gt;=1,INDEX($D$2:$D$421,A306-7),IF(cyclic="Yes",INDEX($D$2:$D$421,A306-7+n_days),"")))</f>
        <v/>
      </c>
      <c r="AF306">
        <f>IF(B306="","",IFERROR(MATCH(B306-0.5,INDEX(Hourly!$G$2:$G$10001,1):INDEX(Hourly!$G$2:$G$10001,n_rows),1),0)+1)</f>
        <v/>
      </c>
      <c r="AG306">
        <f>IF(B306="","",IFERROR(MATCH(B306,INDEX(Hourly!$G$2:$G$10001,1):INDEX(Hourly!$G$2:$G$10001,n_rows),1),0))</f>
        <v/>
      </c>
    </row>
    <row r="307">
      <c r="A307" t="n">
        <v>306</v>
      </c>
      <c r="B307" s="26">
        <f>IF(A307&lt;=n_days,first_day+A307-1,"")</f>
        <v/>
      </c>
      <c r="C307">
        <f>IF(B307="","",MAX(0,AG307-AF307+1))</f>
        <v/>
      </c>
      <c r="D307" s="27">
        <f>IF(B307="","",IF(C307&gt;=18,AVERAGE(INDEX(Hourly!$E$2:$E$10001,AF307):INDEX(Hourly!$E$2:$E$10001,AG307)),""))</f>
        <v/>
      </c>
      <c r="E307" s="27">
        <f>IF(OR(B307="",N(C307)=0),"",MIN(INDEX(Hourly!$E$2:$E$10001,AF307):INDEX(Hourly!$E$2:$E$10001,AG307)))</f>
        <v/>
      </c>
      <c r="F307" s="27">
        <f>IF(OR(B307="",N(C307)=0),"",MAX(INDEX(Hourly!$E$2:$E$10001,AF307):INDEX(Hourly!$E$2:$E$10001,AG307)))</f>
        <v/>
      </c>
      <c r="G307" s="27">
        <f>IF(E307="","",F307-E307)</f>
        <v/>
      </c>
      <c r="H307" s="27">
        <f>IF(B307="","",IF(COUNT(X307:AD307)=7,SUMPRODUCT(X307:AD307,rm_weights)/SUM(rm_weights),""))</f>
        <v/>
      </c>
      <c r="I307" s="27">
        <f>IF(B307="","",IF(trm_method="7-day approximation",H307,IF(AND(ISNUMBER(I306),ISNUMBER(D306)),(1-alpha)*D306+alpha*I306,H307)))</f>
        <v/>
      </c>
      <c r="J307" s="27">
        <f>IF(ISNUMBER(I307),0.33*IF(clamp_trm="Yes",MIN(MAX(I307,10),30),I307)+18.8,"")</f>
        <v/>
      </c>
      <c r="K307" s="27">
        <f>IF(J307="","",J307+cat_offset)</f>
        <v/>
      </c>
      <c r="L307">
        <f>IF(B307="","",IF(AND(MONTH(B307)*100+DAY(B307)&gt;=season_lo,MONTH(B307)*100+DAY(B307)&lt;=season_hi),1,0))</f>
        <v/>
      </c>
      <c r="M307" s="27">
        <f>IF(N(C307)=0,IF(B307="","",0),SUM(INDEX(Hourly!$L$2:$L$10001,AF307):INDEX(Hourly!$L$2:$L$10001,AG307)))</f>
        <v/>
      </c>
      <c r="N307" s="27">
        <f>IF(N(C307)=0,IF(B307="","",0),SUM(INDEX(Hourly!$M$2:$M$10001,AF307):INDEX(Hourly!$M$2:$M$10001,AG307)))</f>
        <v/>
      </c>
      <c r="O307" s="27">
        <f>IF(N(C307)=0,IF(B307="","",0),SUM(INDEX(Hourly!$N$2:$N$10001,AF307):INDEX(Hourly!$N$2:$N$10001,AG307)))</f>
        <v/>
      </c>
      <c r="P307" s="27">
        <f>IF(N(C307)=0,IF(B307="","",0),SUM(INDEX(Hourly!$P$2:$P$10001,AF307):INDEX(Hourly!$P$2:$P$10001,AG307)))</f>
        <v/>
      </c>
      <c r="Q307">
        <f>IF(L307=1,IF(M307&gt;event_min,1,0),0)</f>
        <v/>
      </c>
      <c r="R307">
        <f>IF(Q307=1,N(R306)+1,0)</f>
        <v/>
      </c>
      <c r="S307" s="27">
        <f>IF(Q307=1,N(S306)+M307,0)</f>
        <v/>
      </c>
      <c r="T307">
        <f>IF(R307=1,1,0)</f>
        <v/>
      </c>
      <c r="U307">
        <f>IF(AND(L307=1,ISNUMBER(F307)),IF(F307&gt;=hot_thr,1,0),0)</f>
        <v/>
      </c>
      <c r="V307">
        <f>IF(AND(L307=1,ISNUMBER(E307)),IF(E307&gt;=night_thr,1,0),0)</f>
        <v/>
      </c>
      <c r="X307" s="27">
        <f>IF(B307="","",IF(A307-1&gt;=1,INDEX($D$2:$D$421,A307-1),IF(cyclic="Yes",INDEX($D$2:$D$421,A307-1+n_days),"")))</f>
        <v/>
      </c>
      <c r="Y307" s="27">
        <f>IF(B307="","",IF(A307-2&gt;=1,INDEX($D$2:$D$421,A307-2),IF(cyclic="Yes",INDEX($D$2:$D$421,A307-2+n_days),"")))</f>
        <v/>
      </c>
      <c r="Z307" s="27">
        <f>IF(B307="","",IF(A307-3&gt;=1,INDEX($D$2:$D$421,A307-3),IF(cyclic="Yes",INDEX($D$2:$D$421,A307-3+n_days),"")))</f>
        <v/>
      </c>
      <c r="AA307" s="27">
        <f>IF(B307="","",IF(A307-4&gt;=1,INDEX($D$2:$D$421,A307-4),IF(cyclic="Yes",INDEX($D$2:$D$421,A307-4+n_days),"")))</f>
        <v/>
      </c>
      <c r="AB307" s="27">
        <f>IF(B307="","",IF(A307-5&gt;=1,INDEX($D$2:$D$421,A307-5),IF(cyclic="Yes",INDEX($D$2:$D$421,A307-5+n_days),"")))</f>
        <v/>
      </c>
      <c r="AC307" s="27">
        <f>IF(B307="","",IF(A307-6&gt;=1,INDEX($D$2:$D$421,A307-6),IF(cyclic="Yes",INDEX($D$2:$D$421,A307-6+n_days),"")))</f>
        <v/>
      </c>
      <c r="AD307" s="27">
        <f>IF(B307="","",IF(A307-7&gt;=1,INDEX($D$2:$D$421,A307-7),IF(cyclic="Yes",INDEX($D$2:$D$421,A307-7+n_days),"")))</f>
        <v/>
      </c>
      <c r="AF307">
        <f>IF(B307="","",IFERROR(MATCH(B307-0.5,INDEX(Hourly!$G$2:$G$10001,1):INDEX(Hourly!$G$2:$G$10001,n_rows),1),0)+1)</f>
        <v/>
      </c>
      <c r="AG307">
        <f>IF(B307="","",IFERROR(MATCH(B307,INDEX(Hourly!$G$2:$G$10001,1):INDEX(Hourly!$G$2:$G$10001,n_rows),1),0))</f>
        <v/>
      </c>
    </row>
    <row r="308">
      <c r="A308" t="n">
        <v>307</v>
      </c>
      <c r="B308" s="26">
        <f>IF(A308&lt;=n_days,first_day+A308-1,"")</f>
        <v/>
      </c>
      <c r="C308">
        <f>IF(B308="","",MAX(0,AG308-AF308+1))</f>
        <v/>
      </c>
      <c r="D308" s="27">
        <f>IF(B308="","",IF(C308&gt;=18,AVERAGE(INDEX(Hourly!$E$2:$E$10001,AF308):INDEX(Hourly!$E$2:$E$10001,AG308)),""))</f>
        <v/>
      </c>
      <c r="E308" s="27">
        <f>IF(OR(B308="",N(C308)=0),"",MIN(INDEX(Hourly!$E$2:$E$10001,AF308):INDEX(Hourly!$E$2:$E$10001,AG308)))</f>
        <v/>
      </c>
      <c r="F308" s="27">
        <f>IF(OR(B308="",N(C308)=0),"",MAX(INDEX(Hourly!$E$2:$E$10001,AF308):INDEX(Hourly!$E$2:$E$10001,AG308)))</f>
        <v/>
      </c>
      <c r="G308" s="27">
        <f>IF(E308="","",F308-E308)</f>
        <v/>
      </c>
      <c r="H308" s="27">
        <f>IF(B308="","",IF(COUNT(X308:AD308)=7,SUMPRODUCT(X308:AD308,rm_weights)/SUM(rm_weights),""))</f>
        <v/>
      </c>
      <c r="I308" s="27">
        <f>IF(B308="","",IF(trm_method="7-day approximation",H308,IF(AND(ISNUMBER(I307),ISNUMBER(D307)),(1-alpha)*D307+alpha*I307,H308)))</f>
        <v/>
      </c>
      <c r="J308" s="27">
        <f>IF(ISNUMBER(I308),0.33*IF(clamp_trm="Yes",MIN(MAX(I308,10),30),I308)+18.8,"")</f>
        <v/>
      </c>
      <c r="K308" s="27">
        <f>IF(J308="","",J308+cat_offset)</f>
        <v/>
      </c>
      <c r="L308">
        <f>IF(B308="","",IF(AND(MONTH(B308)*100+DAY(B308)&gt;=season_lo,MONTH(B308)*100+DAY(B308)&lt;=season_hi),1,0))</f>
        <v/>
      </c>
      <c r="M308" s="27">
        <f>IF(N(C308)=0,IF(B308="","",0),SUM(INDEX(Hourly!$L$2:$L$10001,AF308):INDEX(Hourly!$L$2:$L$10001,AG308)))</f>
        <v/>
      </c>
      <c r="N308" s="27">
        <f>IF(N(C308)=0,IF(B308="","",0),SUM(INDEX(Hourly!$M$2:$M$10001,AF308):INDEX(Hourly!$M$2:$M$10001,AG308)))</f>
        <v/>
      </c>
      <c r="O308" s="27">
        <f>IF(N(C308)=0,IF(B308="","",0),SUM(INDEX(Hourly!$N$2:$N$10001,AF308):INDEX(Hourly!$N$2:$N$10001,AG308)))</f>
        <v/>
      </c>
      <c r="P308" s="27">
        <f>IF(N(C308)=0,IF(B308="","",0),SUM(INDEX(Hourly!$P$2:$P$10001,AF308):INDEX(Hourly!$P$2:$P$10001,AG308)))</f>
        <v/>
      </c>
      <c r="Q308">
        <f>IF(L308=1,IF(M308&gt;event_min,1,0),0)</f>
        <v/>
      </c>
      <c r="R308">
        <f>IF(Q308=1,N(R307)+1,0)</f>
        <v/>
      </c>
      <c r="S308" s="27">
        <f>IF(Q308=1,N(S307)+M308,0)</f>
        <v/>
      </c>
      <c r="T308">
        <f>IF(R308=1,1,0)</f>
        <v/>
      </c>
      <c r="U308">
        <f>IF(AND(L308=1,ISNUMBER(F308)),IF(F308&gt;=hot_thr,1,0),0)</f>
        <v/>
      </c>
      <c r="V308">
        <f>IF(AND(L308=1,ISNUMBER(E308)),IF(E308&gt;=night_thr,1,0),0)</f>
        <v/>
      </c>
      <c r="X308" s="27">
        <f>IF(B308="","",IF(A308-1&gt;=1,INDEX($D$2:$D$421,A308-1),IF(cyclic="Yes",INDEX($D$2:$D$421,A308-1+n_days),"")))</f>
        <v/>
      </c>
      <c r="Y308" s="27">
        <f>IF(B308="","",IF(A308-2&gt;=1,INDEX($D$2:$D$421,A308-2),IF(cyclic="Yes",INDEX($D$2:$D$421,A308-2+n_days),"")))</f>
        <v/>
      </c>
      <c r="Z308" s="27">
        <f>IF(B308="","",IF(A308-3&gt;=1,INDEX($D$2:$D$421,A308-3),IF(cyclic="Yes",INDEX($D$2:$D$421,A308-3+n_days),"")))</f>
        <v/>
      </c>
      <c r="AA308" s="27">
        <f>IF(B308="","",IF(A308-4&gt;=1,INDEX($D$2:$D$421,A308-4),IF(cyclic="Yes",INDEX($D$2:$D$421,A308-4+n_days),"")))</f>
        <v/>
      </c>
      <c r="AB308" s="27">
        <f>IF(B308="","",IF(A308-5&gt;=1,INDEX($D$2:$D$421,A308-5),IF(cyclic="Yes",INDEX($D$2:$D$421,A308-5+n_days),"")))</f>
        <v/>
      </c>
      <c r="AC308" s="27">
        <f>IF(B308="","",IF(A308-6&gt;=1,INDEX($D$2:$D$421,A308-6),IF(cyclic="Yes",INDEX($D$2:$D$421,A308-6+n_days),"")))</f>
        <v/>
      </c>
      <c r="AD308" s="27">
        <f>IF(B308="","",IF(A308-7&gt;=1,INDEX($D$2:$D$421,A308-7),IF(cyclic="Yes",INDEX($D$2:$D$421,A308-7+n_days),"")))</f>
        <v/>
      </c>
      <c r="AF308">
        <f>IF(B308="","",IFERROR(MATCH(B308-0.5,INDEX(Hourly!$G$2:$G$10001,1):INDEX(Hourly!$G$2:$G$10001,n_rows),1),0)+1)</f>
        <v/>
      </c>
      <c r="AG308">
        <f>IF(B308="","",IFERROR(MATCH(B308,INDEX(Hourly!$G$2:$G$10001,1):INDEX(Hourly!$G$2:$G$10001,n_rows),1),0))</f>
        <v/>
      </c>
    </row>
    <row r="309">
      <c r="A309" t="n">
        <v>308</v>
      </c>
      <c r="B309" s="26">
        <f>IF(A309&lt;=n_days,first_day+A309-1,"")</f>
        <v/>
      </c>
      <c r="C309">
        <f>IF(B309="","",MAX(0,AG309-AF309+1))</f>
        <v/>
      </c>
      <c r="D309" s="27">
        <f>IF(B309="","",IF(C309&gt;=18,AVERAGE(INDEX(Hourly!$E$2:$E$10001,AF309):INDEX(Hourly!$E$2:$E$10001,AG309)),""))</f>
        <v/>
      </c>
      <c r="E309" s="27">
        <f>IF(OR(B309="",N(C309)=0),"",MIN(INDEX(Hourly!$E$2:$E$10001,AF309):INDEX(Hourly!$E$2:$E$10001,AG309)))</f>
        <v/>
      </c>
      <c r="F309" s="27">
        <f>IF(OR(B309="",N(C309)=0),"",MAX(INDEX(Hourly!$E$2:$E$10001,AF309):INDEX(Hourly!$E$2:$E$10001,AG309)))</f>
        <v/>
      </c>
      <c r="G309" s="27">
        <f>IF(E309="","",F309-E309)</f>
        <v/>
      </c>
      <c r="H309" s="27">
        <f>IF(B309="","",IF(COUNT(X309:AD309)=7,SUMPRODUCT(X309:AD309,rm_weights)/SUM(rm_weights),""))</f>
        <v/>
      </c>
      <c r="I309" s="27">
        <f>IF(B309="","",IF(trm_method="7-day approximation",H309,IF(AND(ISNUMBER(I308),ISNUMBER(D308)),(1-alpha)*D308+alpha*I308,H309)))</f>
        <v/>
      </c>
      <c r="J309" s="27">
        <f>IF(ISNUMBER(I309),0.33*IF(clamp_trm="Yes",MIN(MAX(I309,10),30),I309)+18.8,"")</f>
        <v/>
      </c>
      <c r="K309" s="27">
        <f>IF(J309="","",J309+cat_offset)</f>
        <v/>
      </c>
      <c r="L309">
        <f>IF(B309="","",IF(AND(MONTH(B309)*100+DAY(B309)&gt;=season_lo,MONTH(B309)*100+DAY(B309)&lt;=season_hi),1,0))</f>
        <v/>
      </c>
      <c r="M309" s="27">
        <f>IF(N(C309)=0,IF(B309="","",0),SUM(INDEX(Hourly!$L$2:$L$10001,AF309):INDEX(Hourly!$L$2:$L$10001,AG309)))</f>
        <v/>
      </c>
      <c r="N309" s="27">
        <f>IF(N(C309)=0,IF(B309="","",0),SUM(INDEX(Hourly!$M$2:$M$10001,AF309):INDEX(Hourly!$M$2:$M$10001,AG309)))</f>
        <v/>
      </c>
      <c r="O309" s="27">
        <f>IF(N(C309)=0,IF(B309="","",0),SUM(INDEX(Hourly!$N$2:$N$10001,AF309):INDEX(Hourly!$N$2:$N$10001,AG309)))</f>
        <v/>
      </c>
      <c r="P309" s="27">
        <f>IF(N(C309)=0,IF(B309="","",0),SUM(INDEX(Hourly!$P$2:$P$10001,AF309):INDEX(Hourly!$P$2:$P$10001,AG309)))</f>
        <v/>
      </c>
      <c r="Q309">
        <f>IF(L309=1,IF(M309&gt;event_min,1,0),0)</f>
        <v/>
      </c>
      <c r="R309">
        <f>IF(Q309=1,N(R308)+1,0)</f>
        <v/>
      </c>
      <c r="S309" s="27">
        <f>IF(Q309=1,N(S308)+M309,0)</f>
        <v/>
      </c>
      <c r="T309">
        <f>IF(R309=1,1,0)</f>
        <v/>
      </c>
      <c r="U309">
        <f>IF(AND(L309=1,ISNUMBER(F309)),IF(F309&gt;=hot_thr,1,0),0)</f>
        <v/>
      </c>
      <c r="V309">
        <f>IF(AND(L309=1,ISNUMBER(E309)),IF(E309&gt;=night_thr,1,0),0)</f>
        <v/>
      </c>
      <c r="X309" s="27">
        <f>IF(B309="","",IF(A309-1&gt;=1,INDEX($D$2:$D$421,A309-1),IF(cyclic="Yes",INDEX($D$2:$D$421,A309-1+n_days),"")))</f>
        <v/>
      </c>
      <c r="Y309" s="27">
        <f>IF(B309="","",IF(A309-2&gt;=1,INDEX($D$2:$D$421,A309-2),IF(cyclic="Yes",INDEX($D$2:$D$421,A309-2+n_days),"")))</f>
        <v/>
      </c>
      <c r="Z309" s="27">
        <f>IF(B309="","",IF(A309-3&gt;=1,INDEX($D$2:$D$421,A309-3),IF(cyclic="Yes",INDEX($D$2:$D$421,A309-3+n_days),"")))</f>
        <v/>
      </c>
      <c r="AA309" s="27">
        <f>IF(B309="","",IF(A309-4&gt;=1,INDEX($D$2:$D$421,A309-4),IF(cyclic="Yes",INDEX($D$2:$D$421,A309-4+n_days),"")))</f>
        <v/>
      </c>
      <c r="AB309" s="27">
        <f>IF(B309="","",IF(A309-5&gt;=1,INDEX($D$2:$D$421,A309-5),IF(cyclic="Yes",INDEX($D$2:$D$421,A309-5+n_days),"")))</f>
        <v/>
      </c>
      <c r="AC309" s="27">
        <f>IF(B309="","",IF(A309-6&gt;=1,INDEX($D$2:$D$421,A309-6),IF(cyclic="Yes",INDEX($D$2:$D$421,A309-6+n_days),"")))</f>
        <v/>
      </c>
      <c r="AD309" s="27">
        <f>IF(B309="","",IF(A309-7&gt;=1,INDEX($D$2:$D$421,A309-7),IF(cyclic="Yes",INDEX($D$2:$D$421,A309-7+n_days),"")))</f>
        <v/>
      </c>
      <c r="AF309">
        <f>IF(B309="","",IFERROR(MATCH(B309-0.5,INDEX(Hourly!$G$2:$G$10001,1):INDEX(Hourly!$G$2:$G$10001,n_rows),1),0)+1)</f>
        <v/>
      </c>
      <c r="AG309">
        <f>IF(B309="","",IFERROR(MATCH(B309,INDEX(Hourly!$G$2:$G$10001,1):INDEX(Hourly!$G$2:$G$10001,n_rows),1),0))</f>
        <v/>
      </c>
    </row>
    <row r="310">
      <c r="A310" t="n">
        <v>309</v>
      </c>
      <c r="B310" s="26">
        <f>IF(A310&lt;=n_days,first_day+A310-1,"")</f>
        <v/>
      </c>
      <c r="C310">
        <f>IF(B310="","",MAX(0,AG310-AF310+1))</f>
        <v/>
      </c>
      <c r="D310" s="27">
        <f>IF(B310="","",IF(C310&gt;=18,AVERAGE(INDEX(Hourly!$E$2:$E$10001,AF310):INDEX(Hourly!$E$2:$E$10001,AG310)),""))</f>
        <v/>
      </c>
      <c r="E310" s="27">
        <f>IF(OR(B310="",N(C310)=0),"",MIN(INDEX(Hourly!$E$2:$E$10001,AF310):INDEX(Hourly!$E$2:$E$10001,AG310)))</f>
        <v/>
      </c>
      <c r="F310" s="27">
        <f>IF(OR(B310="",N(C310)=0),"",MAX(INDEX(Hourly!$E$2:$E$10001,AF310):INDEX(Hourly!$E$2:$E$10001,AG310)))</f>
        <v/>
      </c>
      <c r="G310" s="27">
        <f>IF(E310="","",F310-E310)</f>
        <v/>
      </c>
      <c r="H310" s="27">
        <f>IF(B310="","",IF(COUNT(X310:AD310)=7,SUMPRODUCT(X310:AD310,rm_weights)/SUM(rm_weights),""))</f>
        <v/>
      </c>
      <c r="I310" s="27">
        <f>IF(B310="","",IF(trm_method="7-day approximation",H310,IF(AND(ISNUMBER(I309),ISNUMBER(D309)),(1-alpha)*D309+alpha*I309,H310)))</f>
        <v/>
      </c>
      <c r="J310" s="27">
        <f>IF(ISNUMBER(I310),0.33*IF(clamp_trm="Yes",MIN(MAX(I310,10),30),I310)+18.8,"")</f>
        <v/>
      </c>
      <c r="K310" s="27">
        <f>IF(J310="","",J310+cat_offset)</f>
        <v/>
      </c>
      <c r="L310">
        <f>IF(B310="","",IF(AND(MONTH(B310)*100+DAY(B310)&gt;=season_lo,MONTH(B310)*100+DAY(B310)&lt;=season_hi),1,0))</f>
        <v/>
      </c>
      <c r="M310" s="27">
        <f>IF(N(C310)=0,IF(B310="","",0),SUM(INDEX(Hourly!$L$2:$L$10001,AF310):INDEX(Hourly!$L$2:$L$10001,AG310)))</f>
        <v/>
      </c>
      <c r="N310" s="27">
        <f>IF(N(C310)=0,IF(B310="","",0),SUM(INDEX(Hourly!$M$2:$M$10001,AF310):INDEX(Hourly!$M$2:$M$10001,AG310)))</f>
        <v/>
      </c>
      <c r="O310" s="27">
        <f>IF(N(C310)=0,IF(B310="","",0),SUM(INDEX(Hourly!$N$2:$N$10001,AF310):INDEX(Hourly!$N$2:$N$10001,AG310)))</f>
        <v/>
      </c>
      <c r="P310" s="27">
        <f>IF(N(C310)=0,IF(B310="","",0),SUM(INDEX(Hourly!$P$2:$P$10001,AF310):INDEX(Hourly!$P$2:$P$10001,AG310)))</f>
        <v/>
      </c>
      <c r="Q310">
        <f>IF(L310=1,IF(M310&gt;event_min,1,0),0)</f>
        <v/>
      </c>
      <c r="R310">
        <f>IF(Q310=1,N(R309)+1,0)</f>
        <v/>
      </c>
      <c r="S310" s="27">
        <f>IF(Q310=1,N(S309)+M310,0)</f>
        <v/>
      </c>
      <c r="T310">
        <f>IF(R310=1,1,0)</f>
        <v/>
      </c>
      <c r="U310">
        <f>IF(AND(L310=1,ISNUMBER(F310)),IF(F310&gt;=hot_thr,1,0),0)</f>
        <v/>
      </c>
      <c r="V310">
        <f>IF(AND(L310=1,ISNUMBER(E310)),IF(E310&gt;=night_thr,1,0),0)</f>
        <v/>
      </c>
      <c r="X310" s="27">
        <f>IF(B310="","",IF(A310-1&gt;=1,INDEX($D$2:$D$421,A310-1),IF(cyclic="Yes",INDEX($D$2:$D$421,A310-1+n_days),"")))</f>
        <v/>
      </c>
      <c r="Y310" s="27">
        <f>IF(B310="","",IF(A310-2&gt;=1,INDEX($D$2:$D$421,A310-2),IF(cyclic="Yes",INDEX($D$2:$D$421,A310-2+n_days),"")))</f>
        <v/>
      </c>
      <c r="Z310" s="27">
        <f>IF(B310="","",IF(A310-3&gt;=1,INDEX($D$2:$D$421,A310-3),IF(cyclic="Yes",INDEX($D$2:$D$421,A310-3+n_days),"")))</f>
        <v/>
      </c>
      <c r="AA310" s="27">
        <f>IF(B310="","",IF(A310-4&gt;=1,INDEX($D$2:$D$421,A310-4),IF(cyclic="Yes",INDEX($D$2:$D$421,A310-4+n_days),"")))</f>
        <v/>
      </c>
      <c r="AB310" s="27">
        <f>IF(B310="","",IF(A310-5&gt;=1,INDEX($D$2:$D$421,A310-5),IF(cyclic="Yes",INDEX($D$2:$D$421,A310-5+n_days),"")))</f>
        <v/>
      </c>
      <c r="AC310" s="27">
        <f>IF(B310="","",IF(A310-6&gt;=1,INDEX($D$2:$D$421,A310-6),IF(cyclic="Yes",INDEX($D$2:$D$421,A310-6+n_days),"")))</f>
        <v/>
      </c>
      <c r="AD310" s="27">
        <f>IF(B310="","",IF(A310-7&gt;=1,INDEX($D$2:$D$421,A310-7),IF(cyclic="Yes",INDEX($D$2:$D$421,A310-7+n_days),"")))</f>
        <v/>
      </c>
      <c r="AF310">
        <f>IF(B310="","",IFERROR(MATCH(B310-0.5,INDEX(Hourly!$G$2:$G$10001,1):INDEX(Hourly!$G$2:$G$10001,n_rows),1),0)+1)</f>
        <v/>
      </c>
      <c r="AG310">
        <f>IF(B310="","",IFERROR(MATCH(B310,INDEX(Hourly!$G$2:$G$10001,1):INDEX(Hourly!$G$2:$G$10001,n_rows),1),0))</f>
        <v/>
      </c>
    </row>
    <row r="311">
      <c r="A311" t="n">
        <v>310</v>
      </c>
      <c r="B311" s="26">
        <f>IF(A311&lt;=n_days,first_day+A311-1,"")</f>
        <v/>
      </c>
      <c r="C311">
        <f>IF(B311="","",MAX(0,AG311-AF311+1))</f>
        <v/>
      </c>
      <c r="D311" s="27">
        <f>IF(B311="","",IF(C311&gt;=18,AVERAGE(INDEX(Hourly!$E$2:$E$10001,AF311):INDEX(Hourly!$E$2:$E$10001,AG311)),""))</f>
        <v/>
      </c>
      <c r="E311" s="27">
        <f>IF(OR(B311="",N(C311)=0),"",MIN(INDEX(Hourly!$E$2:$E$10001,AF311):INDEX(Hourly!$E$2:$E$10001,AG311)))</f>
        <v/>
      </c>
      <c r="F311" s="27">
        <f>IF(OR(B311="",N(C311)=0),"",MAX(INDEX(Hourly!$E$2:$E$10001,AF311):INDEX(Hourly!$E$2:$E$10001,AG311)))</f>
        <v/>
      </c>
      <c r="G311" s="27">
        <f>IF(E311="","",F311-E311)</f>
        <v/>
      </c>
      <c r="H311" s="27">
        <f>IF(B311="","",IF(COUNT(X311:AD311)=7,SUMPRODUCT(X311:AD311,rm_weights)/SUM(rm_weights),""))</f>
        <v/>
      </c>
      <c r="I311" s="27">
        <f>IF(B311="","",IF(trm_method="7-day approximation",H311,IF(AND(ISNUMBER(I310),ISNUMBER(D310)),(1-alpha)*D310+alpha*I310,H311)))</f>
        <v/>
      </c>
      <c r="J311" s="27">
        <f>IF(ISNUMBER(I311),0.33*IF(clamp_trm="Yes",MIN(MAX(I311,10),30),I311)+18.8,"")</f>
        <v/>
      </c>
      <c r="K311" s="27">
        <f>IF(J311="","",J311+cat_offset)</f>
        <v/>
      </c>
      <c r="L311">
        <f>IF(B311="","",IF(AND(MONTH(B311)*100+DAY(B311)&gt;=season_lo,MONTH(B311)*100+DAY(B311)&lt;=season_hi),1,0))</f>
        <v/>
      </c>
      <c r="M311" s="27">
        <f>IF(N(C311)=0,IF(B311="","",0),SUM(INDEX(Hourly!$L$2:$L$10001,AF311):INDEX(Hourly!$L$2:$L$10001,AG311)))</f>
        <v/>
      </c>
      <c r="N311" s="27">
        <f>IF(N(C311)=0,IF(B311="","",0),SUM(INDEX(Hourly!$M$2:$M$10001,AF311):INDEX(Hourly!$M$2:$M$10001,AG311)))</f>
        <v/>
      </c>
      <c r="O311" s="27">
        <f>IF(N(C311)=0,IF(B311="","",0),SUM(INDEX(Hourly!$N$2:$N$10001,AF311):INDEX(Hourly!$N$2:$N$10001,AG311)))</f>
        <v/>
      </c>
      <c r="P311" s="27">
        <f>IF(N(C311)=0,IF(B311="","",0),SUM(INDEX(Hourly!$P$2:$P$10001,AF311):INDEX(Hourly!$P$2:$P$10001,AG311)))</f>
        <v/>
      </c>
      <c r="Q311">
        <f>IF(L311=1,IF(M311&gt;event_min,1,0),0)</f>
        <v/>
      </c>
      <c r="R311">
        <f>IF(Q311=1,N(R310)+1,0)</f>
        <v/>
      </c>
      <c r="S311" s="27">
        <f>IF(Q311=1,N(S310)+M311,0)</f>
        <v/>
      </c>
      <c r="T311">
        <f>IF(R311=1,1,0)</f>
        <v/>
      </c>
      <c r="U311">
        <f>IF(AND(L311=1,ISNUMBER(F311)),IF(F311&gt;=hot_thr,1,0),0)</f>
        <v/>
      </c>
      <c r="V311">
        <f>IF(AND(L311=1,ISNUMBER(E311)),IF(E311&gt;=night_thr,1,0),0)</f>
        <v/>
      </c>
      <c r="X311" s="27">
        <f>IF(B311="","",IF(A311-1&gt;=1,INDEX($D$2:$D$421,A311-1),IF(cyclic="Yes",INDEX($D$2:$D$421,A311-1+n_days),"")))</f>
        <v/>
      </c>
      <c r="Y311" s="27">
        <f>IF(B311="","",IF(A311-2&gt;=1,INDEX($D$2:$D$421,A311-2),IF(cyclic="Yes",INDEX($D$2:$D$421,A311-2+n_days),"")))</f>
        <v/>
      </c>
      <c r="Z311" s="27">
        <f>IF(B311="","",IF(A311-3&gt;=1,INDEX($D$2:$D$421,A311-3),IF(cyclic="Yes",INDEX($D$2:$D$421,A311-3+n_days),"")))</f>
        <v/>
      </c>
      <c r="AA311" s="27">
        <f>IF(B311="","",IF(A311-4&gt;=1,INDEX($D$2:$D$421,A311-4),IF(cyclic="Yes",INDEX($D$2:$D$421,A311-4+n_days),"")))</f>
        <v/>
      </c>
      <c r="AB311" s="27">
        <f>IF(B311="","",IF(A311-5&gt;=1,INDEX($D$2:$D$421,A311-5),IF(cyclic="Yes",INDEX($D$2:$D$421,A311-5+n_days),"")))</f>
        <v/>
      </c>
      <c r="AC311" s="27">
        <f>IF(B311="","",IF(A311-6&gt;=1,INDEX($D$2:$D$421,A311-6),IF(cyclic="Yes",INDEX($D$2:$D$421,A311-6+n_days),"")))</f>
        <v/>
      </c>
      <c r="AD311" s="27">
        <f>IF(B311="","",IF(A311-7&gt;=1,INDEX($D$2:$D$421,A311-7),IF(cyclic="Yes",INDEX($D$2:$D$421,A311-7+n_days),"")))</f>
        <v/>
      </c>
      <c r="AF311">
        <f>IF(B311="","",IFERROR(MATCH(B311-0.5,INDEX(Hourly!$G$2:$G$10001,1):INDEX(Hourly!$G$2:$G$10001,n_rows),1),0)+1)</f>
        <v/>
      </c>
      <c r="AG311">
        <f>IF(B311="","",IFERROR(MATCH(B311,INDEX(Hourly!$G$2:$G$10001,1):INDEX(Hourly!$G$2:$G$10001,n_rows),1),0))</f>
        <v/>
      </c>
    </row>
    <row r="312">
      <c r="A312" t="n">
        <v>311</v>
      </c>
      <c r="B312" s="26">
        <f>IF(A312&lt;=n_days,first_day+A312-1,"")</f>
        <v/>
      </c>
      <c r="C312">
        <f>IF(B312="","",MAX(0,AG312-AF312+1))</f>
        <v/>
      </c>
      <c r="D312" s="27">
        <f>IF(B312="","",IF(C312&gt;=18,AVERAGE(INDEX(Hourly!$E$2:$E$10001,AF312):INDEX(Hourly!$E$2:$E$10001,AG312)),""))</f>
        <v/>
      </c>
      <c r="E312" s="27">
        <f>IF(OR(B312="",N(C312)=0),"",MIN(INDEX(Hourly!$E$2:$E$10001,AF312):INDEX(Hourly!$E$2:$E$10001,AG312)))</f>
        <v/>
      </c>
      <c r="F312" s="27">
        <f>IF(OR(B312="",N(C312)=0),"",MAX(INDEX(Hourly!$E$2:$E$10001,AF312):INDEX(Hourly!$E$2:$E$10001,AG312)))</f>
        <v/>
      </c>
      <c r="G312" s="27">
        <f>IF(E312="","",F312-E312)</f>
        <v/>
      </c>
      <c r="H312" s="27">
        <f>IF(B312="","",IF(COUNT(X312:AD312)=7,SUMPRODUCT(X312:AD312,rm_weights)/SUM(rm_weights),""))</f>
        <v/>
      </c>
      <c r="I312" s="27">
        <f>IF(B312="","",IF(trm_method="7-day approximation",H312,IF(AND(ISNUMBER(I311),ISNUMBER(D311)),(1-alpha)*D311+alpha*I311,H312)))</f>
        <v/>
      </c>
      <c r="J312" s="27">
        <f>IF(ISNUMBER(I312),0.33*IF(clamp_trm="Yes",MIN(MAX(I312,10),30),I312)+18.8,"")</f>
        <v/>
      </c>
      <c r="K312" s="27">
        <f>IF(J312="","",J312+cat_offset)</f>
        <v/>
      </c>
      <c r="L312">
        <f>IF(B312="","",IF(AND(MONTH(B312)*100+DAY(B312)&gt;=season_lo,MONTH(B312)*100+DAY(B312)&lt;=season_hi),1,0))</f>
        <v/>
      </c>
      <c r="M312" s="27">
        <f>IF(N(C312)=0,IF(B312="","",0),SUM(INDEX(Hourly!$L$2:$L$10001,AF312):INDEX(Hourly!$L$2:$L$10001,AG312)))</f>
        <v/>
      </c>
      <c r="N312" s="27">
        <f>IF(N(C312)=0,IF(B312="","",0),SUM(INDEX(Hourly!$M$2:$M$10001,AF312):INDEX(Hourly!$M$2:$M$10001,AG312)))</f>
        <v/>
      </c>
      <c r="O312" s="27">
        <f>IF(N(C312)=0,IF(B312="","",0),SUM(INDEX(Hourly!$N$2:$N$10001,AF312):INDEX(Hourly!$N$2:$N$10001,AG312)))</f>
        <v/>
      </c>
      <c r="P312" s="27">
        <f>IF(N(C312)=0,IF(B312="","",0),SUM(INDEX(Hourly!$P$2:$P$10001,AF312):INDEX(Hourly!$P$2:$P$10001,AG312)))</f>
        <v/>
      </c>
      <c r="Q312">
        <f>IF(L312=1,IF(M312&gt;event_min,1,0),0)</f>
        <v/>
      </c>
      <c r="R312">
        <f>IF(Q312=1,N(R311)+1,0)</f>
        <v/>
      </c>
      <c r="S312" s="27">
        <f>IF(Q312=1,N(S311)+M312,0)</f>
        <v/>
      </c>
      <c r="T312">
        <f>IF(R312=1,1,0)</f>
        <v/>
      </c>
      <c r="U312">
        <f>IF(AND(L312=1,ISNUMBER(F312)),IF(F312&gt;=hot_thr,1,0),0)</f>
        <v/>
      </c>
      <c r="V312">
        <f>IF(AND(L312=1,ISNUMBER(E312)),IF(E312&gt;=night_thr,1,0),0)</f>
        <v/>
      </c>
      <c r="X312" s="27">
        <f>IF(B312="","",IF(A312-1&gt;=1,INDEX($D$2:$D$421,A312-1),IF(cyclic="Yes",INDEX($D$2:$D$421,A312-1+n_days),"")))</f>
        <v/>
      </c>
      <c r="Y312" s="27">
        <f>IF(B312="","",IF(A312-2&gt;=1,INDEX($D$2:$D$421,A312-2),IF(cyclic="Yes",INDEX($D$2:$D$421,A312-2+n_days),"")))</f>
        <v/>
      </c>
      <c r="Z312" s="27">
        <f>IF(B312="","",IF(A312-3&gt;=1,INDEX($D$2:$D$421,A312-3),IF(cyclic="Yes",INDEX($D$2:$D$421,A312-3+n_days),"")))</f>
        <v/>
      </c>
      <c r="AA312" s="27">
        <f>IF(B312="","",IF(A312-4&gt;=1,INDEX($D$2:$D$421,A312-4),IF(cyclic="Yes",INDEX($D$2:$D$421,A312-4+n_days),"")))</f>
        <v/>
      </c>
      <c r="AB312" s="27">
        <f>IF(B312="","",IF(A312-5&gt;=1,INDEX($D$2:$D$421,A312-5),IF(cyclic="Yes",INDEX($D$2:$D$421,A312-5+n_days),"")))</f>
        <v/>
      </c>
      <c r="AC312" s="27">
        <f>IF(B312="","",IF(A312-6&gt;=1,INDEX($D$2:$D$421,A312-6),IF(cyclic="Yes",INDEX($D$2:$D$421,A312-6+n_days),"")))</f>
        <v/>
      </c>
      <c r="AD312" s="27">
        <f>IF(B312="","",IF(A312-7&gt;=1,INDEX($D$2:$D$421,A312-7),IF(cyclic="Yes",INDEX($D$2:$D$421,A312-7+n_days),"")))</f>
        <v/>
      </c>
      <c r="AF312">
        <f>IF(B312="","",IFERROR(MATCH(B312-0.5,INDEX(Hourly!$G$2:$G$10001,1):INDEX(Hourly!$G$2:$G$10001,n_rows),1),0)+1)</f>
        <v/>
      </c>
      <c r="AG312">
        <f>IF(B312="","",IFERROR(MATCH(B312,INDEX(Hourly!$G$2:$G$10001,1):INDEX(Hourly!$G$2:$G$10001,n_rows),1),0))</f>
        <v/>
      </c>
    </row>
    <row r="313">
      <c r="A313" t="n">
        <v>312</v>
      </c>
      <c r="B313" s="26">
        <f>IF(A313&lt;=n_days,first_day+A313-1,"")</f>
        <v/>
      </c>
      <c r="C313">
        <f>IF(B313="","",MAX(0,AG313-AF313+1))</f>
        <v/>
      </c>
      <c r="D313" s="27">
        <f>IF(B313="","",IF(C313&gt;=18,AVERAGE(INDEX(Hourly!$E$2:$E$10001,AF313):INDEX(Hourly!$E$2:$E$10001,AG313)),""))</f>
        <v/>
      </c>
      <c r="E313" s="27">
        <f>IF(OR(B313="",N(C313)=0),"",MIN(INDEX(Hourly!$E$2:$E$10001,AF313):INDEX(Hourly!$E$2:$E$10001,AG313)))</f>
        <v/>
      </c>
      <c r="F313" s="27">
        <f>IF(OR(B313="",N(C313)=0),"",MAX(INDEX(Hourly!$E$2:$E$10001,AF313):INDEX(Hourly!$E$2:$E$10001,AG313)))</f>
        <v/>
      </c>
      <c r="G313" s="27">
        <f>IF(E313="","",F313-E313)</f>
        <v/>
      </c>
      <c r="H313" s="27">
        <f>IF(B313="","",IF(COUNT(X313:AD313)=7,SUMPRODUCT(X313:AD313,rm_weights)/SUM(rm_weights),""))</f>
        <v/>
      </c>
      <c r="I313" s="27">
        <f>IF(B313="","",IF(trm_method="7-day approximation",H313,IF(AND(ISNUMBER(I312),ISNUMBER(D312)),(1-alpha)*D312+alpha*I312,H313)))</f>
        <v/>
      </c>
      <c r="J313" s="27">
        <f>IF(ISNUMBER(I313),0.33*IF(clamp_trm="Yes",MIN(MAX(I313,10),30),I313)+18.8,"")</f>
        <v/>
      </c>
      <c r="K313" s="27">
        <f>IF(J313="","",J313+cat_offset)</f>
        <v/>
      </c>
      <c r="L313">
        <f>IF(B313="","",IF(AND(MONTH(B313)*100+DAY(B313)&gt;=season_lo,MONTH(B313)*100+DAY(B313)&lt;=season_hi),1,0))</f>
        <v/>
      </c>
      <c r="M313" s="27">
        <f>IF(N(C313)=0,IF(B313="","",0),SUM(INDEX(Hourly!$L$2:$L$10001,AF313):INDEX(Hourly!$L$2:$L$10001,AG313)))</f>
        <v/>
      </c>
      <c r="N313" s="27">
        <f>IF(N(C313)=0,IF(B313="","",0),SUM(INDEX(Hourly!$M$2:$M$10001,AF313):INDEX(Hourly!$M$2:$M$10001,AG313)))</f>
        <v/>
      </c>
      <c r="O313" s="27">
        <f>IF(N(C313)=0,IF(B313="","",0),SUM(INDEX(Hourly!$N$2:$N$10001,AF313):INDEX(Hourly!$N$2:$N$10001,AG313)))</f>
        <v/>
      </c>
      <c r="P313" s="27">
        <f>IF(N(C313)=0,IF(B313="","",0),SUM(INDEX(Hourly!$P$2:$P$10001,AF313):INDEX(Hourly!$P$2:$P$10001,AG313)))</f>
        <v/>
      </c>
      <c r="Q313">
        <f>IF(L313=1,IF(M313&gt;event_min,1,0),0)</f>
        <v/>
      </c>
      <c r="R313">
        <f>IF(Q313=1,N(R312)+1,0)</f>
        <v/>
      </c>
      <c r="S313" s="27">
        <f>IF(Q313=1,N(S312)+M313,0)</f>
        <v/>
      </c>
      <c r="T313">
        <f>IF(R313=1,1,0)</f>
        <v/>
      </c>
      <c r="U313">
        <f>IF(AND(L313=1,ISNUMBER(F313)),IF(F313&gt;=hot_thr,1,0),0)</f>
        <v/>
      </c>
      <c r="V313">
        <f>IF(AND(L313=1,ISNUMBER(E313)),IF(E313&gt;=night_thr,1,0),0)</f>
        <v/>
      </c>
      <c r="X313" s="27">
        <f>IF(B313="","",IF(A313-1&gt;=1,INDEX($D$2:$D$421,A313-1),IF(cyclic="Yes",INDEX($D$2:$D$421,A313-1+n_days),"")))</f>
        <v/>
      </c>
      <c r="Y313" s="27">
        <f>IF(B313="","",IF(A313-2&gt;=1,INDEX($D$2:$D$421,A313-2),IF(cyclic="Yes",INDEX($D$2:$D$421,A313-2+n_days),"")))</f>
        <v/>
      </c>
      <c r="Z313" s="27">
        <f>IF(B313="","",IF(A313-3&gt;=1,INDEX($D$2:$D$421,A313-3),IF(cyclic="Yes",INDEX($D$2:$D$421,A313-3+n_days),"")))</f>
        <v/>
      </c>
      <c r="AA313" s="27">
        <f>IF(B313="","",IF(A313-4&gt;=1,INDEX($D$2:$D$421,A313-4),IF(cyclic="Yes",INDEX($D$2:$D$421,A313-4+n_days),"")))</f>
        <v/>
      </c>
      <c r="AB313" s="27">
        <f>IF(B313="","",IF(A313-5&gt;=1,INDEX($D$2:$D$421,A313-5),IF(cyclic="Yes",INDEX($D$2:$D$421,A313-5+n_days),"")))</f>
        <v/>
      </c>
      <c r="AC313" s="27">
        <f>IF(B313="","",IF(A313-6&gt;=1,INDEX($D$2:$D$421,A313-6),IF(cyclic="Yes",INDEX($D$2:$D$421,A313-6+n_days),"")))</f>
        <v/>
      </c>
      <c r="AD313" s="27">
        <f>IF(B313="","",IF(A313-7&gt;=1,INDEX($D$2:$D$421,A313-7),IF(cyclic="Yes",INDEX($D$2:$D$421,A313-7+n_days),"")))</f>
        <v/>
      </c>
      <c r="AF313">
        <f>IF(B313="","",IFERROR(MATCH(B313-0.5,INDEX(Hourly!$G$2:$G$10001,1):INDEX(Hourly!$G$2:$G$10001,n_rows),1),0)+1)</f>
        <v/>
      </c>
      <c r="AG313">
        <f>IF(B313="","",IFERROR(MATCH(B313,INDEX(Hourly!$G$2:$G$10001,1):INDEX(Hourly!$G$2:$G$10001,n_rows),1),0))</f>
        <v/>
      </c>
    </row>
    <row r="314">
      <c r="A314" t="n">
        <v>313</v>
      </c>
      <c r="B314" s="26">
        <f>IF(A314&lt;=n_days,first_day+A314-1,"")</f>
        <v/>
      </c>
      <c r="C314">
        <f>IF(B314="","",MAX(0,AG314-AF314+1))</f>
        <v/>
      </c>
      <c r="D314" s="27">
        <f>IF(B314="","",IF(C314&gt;=18,AVERAGE(INDEX(Hourly!$E$2:$E$10001,AF314):INDEX(Hourly!$E$2:$E$10001,AG314)),""))</f>
        <v/>
      </c>
      <c r="E314" s="27">
        <f>IF(OR(B314="",N(C314)=0),"",MIN(INDEX(Hourly!$E$2:$E$10001,AF314):INDEX(Hourly!$E$2:$E$10001,AG314)))</f>
        <v/>
      </c>
      <c r="F314" s="27">
        <f>IF(OR(B314="",N(C314)=0),"",MAX(INDEX(Hourly!$E$2:$E$10001,AF314):INDEX(Hourly!$E$2:$E$10001,AG314)))</f>
        <v/>
      </c>
      <c r="G314" s="27">
        <f>IF(E314="","",F314-E314)</f>
        <v/>
      </c>
      <c r="H314" s="27">
        <f>IF(B314="","",IF(COUNT(X314:AD314)=7,SUMPRODUCT(X314:AD314,rm_weights)/SUM(rm_weights),""))</f>
        <v/>
      </c>
      <c r="I314" s="27">
        <f>IF(B314="","",IF(trm_method="7-day approximation",H314,IF(AND(ISNUMBER(I313),ISNUMBER(D313)),(1-alpha)*D313+alpha*I313,H314)))</f>
        <v/>
      </c>
      <c r="J314" s="27">
        <f>IF(ISNUMBER(I314),0.33*IF(clamp_trm="Yes",MIN(MAX(I314,10),30),I314)+18.8,"")</f>
        <v/>
      </c>
      <c r="K314" s="27">
        <f>IF(J314="","",J314+cat_offset)</f>
        <v/>
      </c>
      <c r="L314">
        <f>IF(B314="","",IF(AND(MONTH(B314)*100+DAY(B314)&gt;=season_lo,MONTH(B314)*100+DAY(B314)&lt;=season_hi),1,0))</f>
        <v/>
      </c>
      <c r="M314" s="27">
        <f>IF(N(C314)=0,IF(B314="","",0),SUM(INDEX(Hourly!$L$2:$L$10001,AF314):INDEX(Hourly!$L$2:$L$10001,AG314)))</f>
        <v/>
      </c>
      <c r="N314" s="27">
        <f>IF(N(C314)=0,IF(B314="","",0),SUM(INDEX(Hourly!$M$2:$M$10001,AF314):INDEX(Hourly!$M$2:$M$10001,AG314)))</f>
        <v/>
      </c>
      <c r="O314" s="27">
        <f>IF(N(C314)=0,IF(B314="","",0),SUM(INDEX(Hourly!$N$2:$N$10001,AF314):INDEX(Hourly!$N$2:$N$10001,AG314)))</f>
        <v/>
      </c>
      <c r="P314" s="27">
        <f>IF(N(C314)=0,IF(B314="","",0),SUM(INDEX(Hourly!$P$2:$P$10001,AF314):INDEX(Hourly!$P$2:$P$10001,AG314)))</f>
        <v/>
      </c>
      <c r="Q314">
        <f>IF(L314=1,IF(M314&gt;event_min,1,0),0)</f>
        <v/>
      </c>
      <c r="R314">
        <f>IF(Q314=1,N(R313)+1,0)</f>
        <v/>
      </c>
      <c r="S314" s="27">
        <f>IF(Q314=1,N(S313)+M314,0)</f>
        <v/>
      </c>
      <c r="T314">
        <f>IF(R314=1,1,0)</f>
        <v/>
      </c>
      <c r="U314">
        <f>IF(AND(L314=1,ISNUMBER(F314)),IF(F314&gt;=hot_thr,1,0),0)</f>
        <v/>
      </c>
      <c r="V314">
        <f>IF(AND(L314=1,ISNUMBER(E314)),IF(E314&gt;=night_thr,1,0),0)</f>
        <v/>
      </c>
      <c r="X314" s="27">
        <f>IF(B314="","",IF(A314-1&gt;=1,INDEX($D$2:$D$421,A314-1),IF(cyclic="Yes",INDEX($D$2:$D$421,A314-1+n_days),"")))</f>
        <v/>
      </c>
      <c r="Y314" s="27">
        <f>IF(B314="","",IF(A314-2&gt;=1,INDEX($D$2:$D$421,A314-2),IF(cyclic="Yes",INDEX($D$2:$D$421,A314-2+n_days),"")))</f>
        <v/>
      </c>
      <c r="Z314" s="27">
        <f>IF(B314="","",IF(A314-3&gt;=1,INDEX($D$2:$D$421,A314-3),IF(cyclic="Yes",INDEX($D$2:$D$421,A314-3+n_days),"")))</f>
        <v/>
      </c>
      <c r="AA314" s="27">
        <f>IF(B314="","",IF(A314-4&gt;=1,INDEX($D$2:$D$421,A314-4),IF(cyclic="Yes",INDEX($D$2:$D$421,A314-4+n_days),"")))</f>
        <v/>
      </c>
      <c r="AB314" s="27">
        <f>IF(B314="","",IF(A314-5&gt;=1,INDEX($D$2:$D$421,A314-5),IF(cyclic="Yes",INDEX($D$2:$D$421,A314-5+n_days),"")))</f>
        <v/>
      </c>
      <c r="AC314" s="27">
        <f>IF(B314="","",IF(A314-6&gt;=1,INDEX($D$2:$D$421,A314-6),IF(cyclic="Yes",INDEX($D$2:$D$421,A314-6+n_days),"")))</f>
        <v/>
      </c>
      <c r="AD314" s="27">
        <f>IF(B314="","",IF(A314-7&gt;=1,INDEX($D$2:$D$421,A314-7),IF(cyclic="Yes",INDEX($D$2:$D$421,A314-7+n_days),"")))</f>
        <v/>
      </c>
      <c r="AF314">
        <f>IF(B314="","",IFERROR(MATCH(B314-0.5,INDEX(Hourly!$G$2:$G$10001,1):INDEX(Hourly!$G$2:$G$10001,n_rows),1),0)+1)</f>
        <v/>
      </c>
      <c r="AG314">
        <f>IF(B314="","",IFERROR(MATCH(B314,INDEX(Hourly!$G$2:$G$10001,1):INDEX(Hourly!$G$2:$G$10001,n_rows),1),0))</f>
        <v/>
      </c>
    </row>
    <row r="315">
      <c r="A315" t="n">
        <v>314</v>
      </c>
      <c r="B315" s="26">
        <f>IF(A315&lt;=n_days,first_day+A315-1,"")</f>
        <v/>
      </c>
      <c r="C315">
        <f>IF(B315="","",MAX(0,AG315-AF315+1))</f>
        <v/>
      </c>
      <c r="D315" s="27">
        <f>IF(B315="","",IF(C315&gt;=18,AVERAGE(INDEX(Hourly!$E$2:$E$10001,AF315):INDEX(Hourly!$E$2:$E$10001,AG315)),""))</f>
        <v/>
      </c>
      <c r="E315" s="27">
        <f>IF(OR(B315="",N(C315)=0),"",MIN(INDEX(Hourly!$E$2:$E$10001,AF315):INDEX(Hourly!$E$2:$E$10001,AG315)))</f>
        <v/>
      </c>
      <c r="F315" s="27">
        <f>IF(OR(B315="",N(C315)=0),"",MAX(INDEX(Hourly!$E$2:$E$10001,AF315):INDEX(Hourly!$E$2:$E$10001,AG315)))</f>
        <v/>
      </c>
      <c r="G315" s="27">
        <f>IF(E315="","",F315-E315)</f>
        <v/>
      </c>
      <c r="H315" s="27">
        <f>IF(B315="","",IF(COUNT(X315:AD315)=7,SUMPRODUCT(X315:AD315,rm_weights)/SUM(rm_weights),""))</f>
        <v/>
      </c>
      <c r="I315" s="27">
        <f>IF(B315="","",IF(trm_method="7-day approximation",H315,IF(AND(ISNUMBER(I314),ISNUMBER(D314)),(1-alpha)*D314+alpha*I314,H315)))</f>
        <v/>
      </c>
      <c r="J315" s="27">
        <f>IF(ISNUMBER(I315),0.33*IF(clamp_trm="Yes",MIN(MAX(I315,10),30),I315)+18.8,"")</f>
        <v/>
      </c>
      <c r="K315" s="27">
        <f>IF(J315="","",J315+cat_offset)</f>
        <v/>
      </c>
      <c r="L315">
        <f>IF(B315="","",IF(AND(MONTH(B315)*100+DAY(B315)&gt;=season_lo,MONTH(B315)*100+DAY(B315)&lt;=season_hi),1,0))</f>
        <v/>
      </c>
      <c r="M315" s="27">
        <f>IF(N(C315)=0,IF(B315="","",0),SUM(INDEX(Hourly!$L$2:$L$10001,AF315):INDEX(Hourly!$L$2:$L$10001,AG315)))</f>
        <v/>
      </c>
      <c r="N315" s="27">
        <f>IF(N(C315)=0,IF(B315="","",0),SUM(INDEX(Hourly!$M$2:$M$10001,AF315):INDEX(Hourly!$M$2:$M$10001,AG315)))</f>
        <v/>
      </c>
      <c r="O315" s="27">
        <f>IF(N(C315)=0,IF(B315="","",0),SUM(INDEX(Hourly!$N$2:$N$10001,AF315):INDEX(Hourly!$N$2:$N$10001,AG315)))</f>
        <v/>
      </c>
      <c r="P315" s="27">
        <f>IF(N(C315)=0,IF(B315="","",0),SUM(INDEX(Hourly!$P$2:$P$10001,AF315):INDEX(Hourly!$P$2:$P$10001,AG315)))</f>
        <v/>
      </c>
      <c r="Q315">
        <f>IF(L315=1,IF(M315&gt;event_min,1,0),0)</f>
        <v/>
      </c>
      <c r="R315">
        <f>IF(Q315=1,N(R314)+1,0)</f>
        <v/>
      </c>
      <c r="S315" s="27">
        <f>IF(Q315=1,N(S314)+M315,0)</f>
        <v/>
      </c>
      <c r="T315">
        <f>IF(R315=1,1,0)</f>
        <v/>
      </c>
      <c r="U315">
        <f>IF(AND(L315=1,ISNUMBER(F315)),IF(F315&gt;=hot_thr,1,0),0)</f>
        <v/>
      </c>
      <c r="V315">
        <f>IF(AND(L315=1,ISNUMBER(E315)),IF(E315&gt;=night_thr,1,0),0)</f>
        <v/>
      </c>
      <c r="X315" s="27">
        <f>IF(B315="","",IF(A315-1&gt;=1,INDEX($D$2:$D$421,A315-1),IF(cyclic="Yes",INDEX($D$2:$D$421,A315-1+n_days),"")))</f>
        <v/>
      </c>
      <c r="Y315" s="27">
        <f>IF(B315="","",IF(A315-2&gt;=1,INDEX($D$2:$D$421,A315-2),IF(cyclic="Yes",INDEX($D$2:$D$421,A315-2+n_days),"")))</f>
        <v/>
      </c>
      <c r="Z315" s="27">
        <f>IF(B315="","",IF(A315-3&gt;=1,INDEX($D$2:$D$421,A315-3),IF(cyclic="Yes",INDEX($D$2:$D$421,A315-3+n_days),"")))</f>
        <v/>
      </c>
      <c r="AA315" s="27">
        <f>IF(B315="","",IF(A315-4&gt;=1,INDEX($D$2:$D$421,A315-4),IF(cyclic="Yes",INDEX($D$2:$D$421,A315-4+n_days),"")))</f>
        <v/>
      </c>
      <c r="AB315" s="27">
        <f>IF(B315="","",IF(A315-5&gt;=1,INDEX($D$2:$D$421,A315-5),IF(cyclic="Yes",INDEX($D$2:$D$421,A315-5+n_days),"")))</f>
        <v/>
      </c>
      <c r="AC315" s="27">
        <f>IF(B315="","",IF(A315-6&gt;=1,INDEX($D$2:$D$421,A315-6),IF(cyclic="Yes",INDEX($D$2:$D$421,A315-6+n_days),"")))</f>
        <v/>
      </c>
      <c r="AD315" s="27">
        <f>IF(B315="","",IF(A315-7&gt;=1,INDEX($D$2:$D$421,A315-7),IF(cyclic="Yes",INDEX($D$2:$D$421,A315-7+n_days),"")))</f>
        <v/>
      </c>
      <c r="AF315">
        <f>IF(B315="","",IFERROR(MATCH(B315-0.5,INDEX(Hourly!$G$2:$G$10001,1):INDEX(Hourly!$G$2:$G$10001,n_rows),1),0)+1)</f>
        <v/>
      </c>
      <c r="AG315">
        <f>IF(B315="","",IFERROR(MATCH(B315,INDEX(Hourly!$G$2:$G$10001,1):INDEX(Hourly!$G$2:$G$10001,n_rows),1),0))</f>
        <v/>
      </c>
    </row>
    <row r="316">
      <c r="A316" t="n">
        <v>315</v>
      </c>
      <c r="B316" s="26">
        <f>IF(A316&lt;=n_days,first_day+A316-1,"")</f>
        <v/>
      </c>
      <c r="C316">
        <f>IF(B316="","",MAX(0,AG316-AF316+1))</f>
        <v/>
      </c>
      <c r="D316" s="27">
        <f>IF(B316="","",IF(C316&gt;=18,AVERAGE(INDEX(Hourly!$E$2:$E$10001,AF316):INDEX(Hourly!$E$2:$E$10001,AG316)),""))</f>
        <v/>
      </c>
      <c r="E316" s="27">
        <f>IF(OR(B316="",N(C316)=0),"",MIN(INDEX(Hourly!$E$2:$E$10001,AF316):INDEX(Hourly!$E$2:$E$10001,AG316)))</f>
        <v/>
      </c>
      <c r="F316" s="27">
        <f>IF(OR(B316="",N(C316)=0),"",MAX(INDEX(Hourly!$E$2:$E$10001,AF316):INDEX(Hourly!$E$2:$E$10001,AG316)))</f>
        <v/>
      </c>
      <c r="G316" s="27">
        <f>IF(E316="","",F316-E316)</f>
        <v/>
      </c>
      <c r="H316" s="27">
        <f>IF(B316="","",IF(COUNT(X316:AD316)=7,SUMPRODUCT(X316:AD316,rm_weights)/SUM(rm_weights),""))</f>
        <v/>
      </c>
      <c r="I316" s="27">
        <f>IF(B316="","",IF(trm_method="7-day approximation",H316,IF(AND(ISNUMBER(I315),ISNUMBER(D315)),(1-alpha)*D315+alpha*I315,H316)))</f>
        <v/>
      </c>
      <c r="J316" s="27">
        <f>IF(ISNUMBER(I316),0.33*IF(clamp_trm="Yes",MIN(MAX(I316,10),30),I316)+18.8,"")</f>
        <v/>
      </c>
      <c r="K316" s="27">
        <f>IF(J316="","",J316+cat_offset)</f>
        <v/>
      </c>
      <c r="L316">
        <f>IF(B316="","",IF(AND(MONTH(B316)*100+DAY(B316)&gt;=season_lo,MONTH(B316)*100+DAY(B316)&lt;=season_hi),1,0))</f>
        <v/>
      </c>
      <c r="M316" s="27">
        <f>IF(N(C316)=0,IF(B316="","",0),SUM(INDEX(Hourly!$L$2:$L$10001,AF316):INDEX(Hourly!$L$2:$L$10001,AG316)))</f>
        <v/>
      </c>
      <c r="N316" s="27">
        <f>IF(N(C316)=0,IF(B316="","",0),SUM(INDEX(Hourly!$M$2:$M$10001,AF316):INDEX(Hourly!$M$2:$M$10001,AG316)))</f>
        <v/>
      </c>
      <c r="O316" s="27">
        <f>IF(N(C316)=0,IF(B316="","",0),SUM(INDEX(Hourly!$N$2:$N$10001,AF316):INDEX(Hourly!$N$2:$N$10001,AG316)))</f>
        <v/>
      </c>
      <c r="P316" s="27">
        <f>IF(N(C316)=0,IF(B316="","",0),SUM(INDEX(Hourly!$P$2:$P$10001,AF316):INDEX(Hourly!$P$2:$P$10001,AG316)))</f>
        <v/>
      </c>
      <c r="Q316">
        <f>IF(L316=1,IF(M316&gt;event_min,1,0),0)</f>
        <v/>
      </c>
      <c r="R316">
        <f>IF(Q316=1,N(R315)+1,0)</f>
        <v/>
      </c>
      <c r="S316" s="27">
        <f>IF(Q316=1,N(S315)+M316,0)</f>
        <v/>
      </c>
      <c r="T316">
        <f>IF(R316=1,1,0)</f>
        <v/>
      </c>
      <c r="U316">
        <f>IF(AND(L316=1,ISNUMBER(F316)),IF(F316&gt;=hot_thr,1,0),0)</f>
        <v/>
      </c>
      <c r="V316">
        <f>IF(AND(L316=1,ISNUMBER(E316)),IF(E316&gt;=night_thr,1,0),0)</f>
        <v/>
      </c>
      <c r="X316" s="27">
        <f>IF(B316="","",IF(A316-1&gt;=1,INDEX($D$2:$D$421,A316-1),IF(cyclic="Yes",INDEX($D$2:$D$421,A316-1+n_days),"")))</f>
        <v/>
      </c>
      <c r="Y316" s="27">
        <f>IF(B316="","",IF(A316-2&gt;=1,INDEX($D$2:$D$421,A316-2),IF(cyclic="Yes",INDEX($D$2:$D$421,A316-2+n_days),"")))</f>
        <v/>
      </c>
      <c r="Z316" s="27">
        <f>IF(B316="","",IF(A316-3&gt;=1,INDEX($D$2:$D$421,A316-3),IF(cyclic="Yes",INDEX($D$2:$D$421,A316-3+n_days),"")))</f>
        <v/>
      </c>
      <c r="AA316" s="27">
        <f>IF(B316="","",IF(A316-4&gt;=1,INDEX($D$2:$D$421,A316-4),IF(cyclic="Yes",INDEX($D$2:$D$421,A316-4+n_days),"")))</f>
        <v/>
      </c>
      <c r="AB316" s="27">
        <f>IF(B316="","",IF(A316-5&gt;=1,INDEX($D$2:$D$421,A316-5),IF(cyclic="Yes",INDEX($D$2:$D$421,A316-5+n_days),"")))</f>
        <v/>
      </c>
      <c r="AC316" s="27">
        <f>IF(B316="","",IF(A316-6&gt;=1,INDEX($D$2:$D$421,A316-6),IF(cyclic="Yes",INDEX($D$2:$D$421,A316-6+n_days),"")))</f>
        <v/>
      </c>
      <c r="AD316" s="27">
        <f>IF(B316="","",IF(A316-7&gt;=1,INDEX($D$2:$D$421,A316-7),IF(cyclic="Yes",INDEX($D$2:$D$421,A316-7+n_days),"")))</f>
        <v/>
      </c>
      <c r="AF316">
        <f>IF(B316="","",IFERROR(MATCH(B316-0.5,INDEX(Hourly!$G$2:$G$10001,1):INDEX(Hourly!$G$2:$G$10001,n_rows),1),0)+1)</f>
        <v/>
      </c>
      <c r="AG316">
        <f>IF(B316="","",IFERROR(MATCH(B316,INDEX(Hourly!$G$2:$G$10001,1):INDEX(Hourly!$G$2:$G$10001,n_rows),1),0))</f>
        <v/>
      </c>
    </row>
    <row r="317">
      <c r="A317" t="n">
        <v>316</v>
      </c>
      <c r="B317" s="26">
        <f>IF(A317&lt;=n_days,first_day+A317-1,"")</f>
        <v/>
      </c>
      <c r="C317">
        <f>IF(B317="","",MAX(0,AG317-AF317+1))</f>
        <v/>
      </c>
      <c r="D317" s="27">
        <f>IF(B317="","",IF(C317&gt;=18,AVERAGE(INDEX(Hourly!$E$2:$E$10001,AF317):INDEX(Hourly!$E$2:$E$10001,AG317)),""))</f>
        <v/>
      </c>
      <c r="E317" s="27">
        <f>IF(OR(B317="",N(C317)=0),"",MIN(INDEX(Hourly!$E$2:$E$10001,AF317):INDEX(Hourly!$E$2:$E$10001,AG317)))</f>
        <v/>
      </c>
      <c r="F317" s="27">
        <f>IF(OR(B317="",N(C317)=0),"",MAX(INDEX(Hourly!$E$2:$E$10001,AF317):INDEX(Hourly!$E$2:$E$10001,AG317)))</f>
        <v/>
      </c>
      <c r="G317" s="27">
        <f>IF(E317="","",F317-E317)</f>
        <v/>
      </c>
      <c r="H317" s="27">
        <f>IF(B317="","",IF(COUNT(X317:AD317)=7,SUMPRODUCT(X317:AD317,rm_weights)/SUM(rm_weights),""))</f>
        <v/>
      </c>
      <c r="I317" s="27">
        <f>IF(B317="","",IF(trm_method="7-day approximation",H317,IF(AND(ISNUMBER(I316),ISNUMBER(D316)),(1-alpha)*D316+alpha*I316,H317)))</f>
        <v/>
      </c>
      <c r="J317" s="27">
        <f>IF(ISNUMBER(I317),0.33*IF(clamp_trm="Yes",MIN(MAX(I317,10),30),I317)+18.8,"")</f>
        <v/>
      </c>
      <c r="K317" s="27">
        <f>IF(J317="","",J317+cat_offset)</f>
        <v/>
      </c>
      <c r="L317">
        <f>IF(B317="","",IF(AND(MONTH(B317)*100+DAY(B317)&gt;=season_lo,MONTH(B317)*100+DAY(B317)&lt;=season_hi),1,0))</f>
        <v/>
      </c>
      <c r="M317" s="27">
        <f>IF(N(C317)=0,IF(B317="","",0),SUM(INDEX(Hourly!$L$2:$L$10001,AF317):INDEX(Hourly!$L$2:$L$10001,AG317)))</f>
        <v/>
      </c>
      <c r="N317" s="27">
        <f>IF(N(C317)=0,IF(B317="","",0),SUM(INDEX(Hourly!$M$2:$M$10001,AF317):INDEX(Hourly!$M$2:$M$10001,AG317)))</f>
        <v/>
      </c>
      <c r="O317" s="27">
        <f>IF(N(C317)=0,IF(B317="","",0),SUM(INDEX(Hourly!$N$2:$N$10001,AF317):INDEX(Hourly!$N$2:$N$10001,AG317)))</f>
        <v/>
      </c>
      <c r="P317" s="27">
        <f>IF(N(C317)=0,IF(B317="","",0),SUM(INDEX(Hourly!$P$2:$P$10001,AF317):INDEX(Hourly!$P$2:$P$10001,AG317)))</f>
        <v/>
      </c>
      <c r="Q317">
        <f>IF(L317=1,IF(M317&gt;event_min,1,0),0)</f>
        <v/>
      </c>
      <c r="R317">
        <f>IF(Q317=1,N(R316)+1,0)</f>
        <v/>
      </c>
      <c r="S317" s="27">
        <f>IF(Q317=1,N(S316)+M317,0)</f>
        <v/>
      </c>
      <c r="T317">
        <f>IF(R317=1,1,0)</f>
        <v/>
      </c>
      <c r="U317">
        <f>IF(AND(L317=1,ISNUMBER(F317)),IF(F317&gt;=hot_thr,1,0),0)</f>
        <v/>
      </c>
      <c r="V317">
        <f>IF(AND(L317=1,ISNUMBER(E317)),IF(E317&gt;=night_thr,1,0),0)</f>
        <v/>
      </c>
      <c r="X317" s="27">
        <f>IF(B317="","",IF(A317-1&gt;=1,INDEX($D$2:$D$421,A317-1),IF(cyclic="Yes",INDEX($D$2:$D$421,A317-1+n_days),"")))</f>
        <v/>
      </c>
      <c r="Y317" s="27">
        <f>IF(B317="","",IF(A317-2&gt;=1,INDEX($D$2:$D$421,A317-2),IF(cyclic="Yes",INDEX($D$2:$D$421,A317-2+n_days),"")))</f>
        <v/>
      </c>
      <c r="Z317" s="27">
        <f>IF(B317="","",IF(A317-3&gt;=1,INDEX($D$2:$D$421,A317-3),IF(cyclic="Yes",INDEX($D$2:$D$421,A317-3+n_days),"")))</f>
        <v/>
      </c>
      <c r="AA317" s="27">
        <f>IF(B317="","",IF(A317-4&gt;=1,INDEX($D$2:$D$421,A317-4),IF(cyclic="Yes",INDEX($D$2:$D$421,A317-4+n_days),"")))</f>
        <v/>
      </c>
      <c r="AB317" s="27">
        <f>IF(B317="","",IF(A317-5&gt;=1,INDEX($D$2:$D$421,A317-5),IF(cyclic="Yes",INDEX($D$2:$D$421,A317-5+n_days),"")))</f>
        <v/>
      </c>
      <c r="AC317" s="27">
        <f>IF(B317="","",IF(A317-6&gt;=1,INDEX($D$2:$D$421,A317-6),IF(cyclic="Yes",INDEX($D$2:$D$421,A317-6+n_days),"")))</f>
        <v/>
      </c>
      <c r="AD317" s="27">
        <f>IF(B317="","",IF(A317-7&gt;=1,INDEX($D$2:$D$421,A317-7),IF(cyclic="Yes",INDEX($D$2:$D$421,A317-7+n_days),"")))</f>
        <v/>
      </c>
      <c r="AF317">
        <f>IF(B317="","",IFERROR(MATCH(B317-0.5,INDEX(Hourly!$G$2:$G$10001,1):INDEX(Hourly!$G$2:$G$10001,n_rows),1),0)+1)</f>
        <v/>
      </c>
      <c r="AG317">
        <f>IF(B317="","",IFERROR(MATCH(B317,INDEX(Hourly!$G$2:$G$10001,1):INDEX(Hourly!$G$2:$G$10001,n_rows),1),0))</f>
        <v/>
      </c>
    </row>
    <row r="318">
      <c r="A318" t="n">
        <v>317</v>
      </c>
      <c r="B318" s="26">
        <f>IF(A318&lt;=n_days,first_day+A318-1,"")</f>
        <v/>
      </c>
      <c r="C318">
        <f>IF(B318="","",MAX(0,AG318-AF318+1))</f>
        <v/>
      </c>
      <c r="D318" s="27">
        <f>IF(B318="","",IF(C318&gt;=18,AVERAGE(INDEX(Hourly!$E$2:$E$10001,AF318):INDEX(Hourly!$E$2:$E$10001,AG318)),""))</f>
        <v/>
      </c>
      <c r="E318" s="27">
        <f>IF(OR(B318="",N(C318)=0),"",MIN(INDEX(Hourly!$E$2:$E$10001,AF318):INDEX(Hourly!$E$2:$E$10001,AG318)))</f>
        <v/>
      </c>
      <c r="F318" s="27">
        <f>IF(OR(B318="",N(C318)=0),"",MAX(INDEX(Hourly!$E$2:$E$10001,AF318):INDEX(Hourly!$E$2:$E$10001,AG318)))</f>
        <v/>
      </c>
      <c r="G318" s="27">
        <f>IF(E318="","",F318-E318)</f>
        <v/>
      </c>
      <c r="H318" s="27">
        <f>IF(B318="","",IF(COUNT(X318:AD318)=7,SUMPRODUCT(X318:AD318,rm_weights)/SUM(rm_weights),""))</f>
        <v/>
      </c>
      <c r="I318" s="27">
        <f>IF(B318="","",IF(trm_method="7-day approximation",H318,IF(AND(ISNUMBER(I317),ISNUMBER(D317)),(1-alpha)*D317+alpha*I317,H318)))</f>
        <v/>
      </c>
      <c r="J318" s="27">
        <f>IF(ISNUMBER(I318),0.33*IF(clamp_trm="Yes",MIN(MAX(I318,10),30),I318)+18.8,"")</f>
        <v/>
      </c>
      <c r="K318" s="27">
        <f>IF(J318="","",J318+cat_offset)</f>
        <v/>
      </c>
      <c r="L318">
        <f>IF(B318="","",IF(AND(MONTH(B318)*100+DAY(B318)&gt;=season_lo,MONTH(B318)*100+DAY(B318)&lt;=season_hi),1,0))</f>
        <v/>
      </c>
      <c r="M318" s="27">
        <f>IF(N(C318)=0,IF(B318="","",0),SUM(INDEX(Hourly!$L$2:$L$10001,AF318):INDEX(Hourly!$L$2:$L$10001,AG318)))</f>
        <v/>
      </c>
      <c r="N318" s="27">
        <f>IF(N(C318)=0,IF(B318="","",0),SUM(INDEX(Hourly!$M$2:$M$10001,AF318):INDEX(Hourly!$M$2:$M$10001,AG318)))</f>
        <v/>
      </c>
      <c r="O318" s="27">
        <f>IF(N(C318)=0,IF(B318="","",0),SUM(INDEX(Hourly!$N$2:$N$10001,AF318):INDEX(Hourly!$N$2:$N$10001,AG318)))</f>
        <v/>
      </c>
      <c r="P318" s="27">
        <f>IF(N(C318)=0,IF(B318="","",0),SUM(INDEX(Hourly!$P$2:$P$10001,AF318):INDEX(Hourly!$P$2:$P$10001,AG318)))</f>
        <v/>
      </c>
      <c r="Q318">
        <f>IF(L318=1,IF(M318&gt;event_min,1,0),0)</f>
        <v/>
      </c>
      <c r="R318">
        <f>IF(Q318=1,N(R317)+1,0)</f>
        <v/>
      </c>
      <c r="S318" s="27">
        <f>IF(Q318=1,N(S317)+M318,0)</f>
        <v/>
      </c>
      <c r="T318">
        <f>IF(R318=1,1,0)</f>
        <v/>
      </c>
      <c r="U318">
        <f>IF(AND(L318=1,ISNUMBER(F318)),IF(F318&gt;=hot_thr,1,0),0)</f>
        <v/>
      </c>
      <c r="V318">
        <f>IF(AND(L318=1,ISNUMBER(E318)),IF(E318&gt;=night_thr,1,0),0)</f>
        <v/>
      </c>
      <c r="X318" s="27">
        <f>IF(B318="","",IF(A318-1&gt;=1,INDEX($D$2:$D$421,A318-1),IF(cyclic="Yes",INDEX($D$2:$D$421,A318-1+n_days),"")))</f>
        <v/>
      </c>
      <c r="Y318" s="27">
        <f>IF(B318="","",IF(A318-2&gt;=1,INDEX($D$2:$D$421,A318-2),IF(cyclic="Yes",INDEX($D$2:$D$421,A318-2+n_days),"")))</f>
        <v/>
      </c>
      <c r="Z318" s="27">
        <f>IF(B318="","",IF(A318-3&gt;=1,INDEX($D$2:$D$421,A318-3),IF(cyclic="Yes",INDEX($D$2:$D$421,A318-3+n_days),"")))</f>
        <v/>
      </c>
      <c r="AA318" s="27">
        <f>IF(B318="","",IF(A318-4&gt;=1,INDEX($D$2:$D$421,A318-4),IF(cyclic="Yes",INDEX($D$2:$D$421,A318-4+n_days),"")))</f>
        <v/>
      </c>
      <c r="AB318" s="27">
        <f>IF(B318="","",IF(A318-5&gt;=1,INDEX($D$2:$D$421,A318-5),IF(cyclic="Yes",INDEX($D$2:$D$421,A318-5+n_days),"")))</f>
        <v/>
      </c>
      <c r="AC318" s="27">
        <f>IF(B318="","",IF(A318-6&gt;=1,INDEX($D$2:$D$421,A318-6),IF(cyclic="Yes",INDEX($D$2:$D$421,A318-6+n_days),"")))</f>
        <v/>
      </c>
      <c r="AD318" s="27">
        <f>IF(B318="","",IF(A318-7&gt;=1,INDEX($D$2:$D$421,A318-7),IF(cyclic="Yes",INDEX($D$2:$D$421,A318-7+n_days),"")))</f>
        <v/>
      </c>
      <c r="AF318">
        <f>IF(B318="","",IFERROR(MATCH(B318-0.5,INDEX(Hourly!$G$2:$G$10001,1):INDEX(Hourly!$G$2:$G$10001,n_rows),1),0)+1)</f>
        <v/>
      </c>
      <c r="AG318">
        <f>IF(B318="","",IFERROR(MATCH(B318,INDEX(Hourly!$G$2:$G$10001,1):INDEX(Hourly!$G$2:$G$10001,n_rows),1),0))</f>
        <v/>
      </c>
    </row>
    <row r="319">
      <c r="A319" t="n">
        <v>318</v>
      </c>
      <c r="B319" s="26">
        <f>IF(A319&lt;=n_days,first_day+A319-1,"")</f>
        <v/>
      </c>
      <c r="C319">
        <f>IF(B319="","",MAX(0,AG319-AF319+1))</f>
        <v/>
      </c>
      <c r="D319" s="27">
        <f>IF(B319="","",IF(C319&gt;=18,AVERAGE(INDEX(Hourly!$E$2:$E$10001,AF319):INDEX(Hourly!$E$2:$E$10001,AG319)),""))</f>
        <v/>
      </c>
      <c r="E319" s="27">
        <f>IF(OR(B319="",N(C319)=0),"",MIN(INDEX(Hourly!$E$2:$E$10001,AF319):INDEX(Hourly!$E$2:$E$10001,AG319)))</f>
        <v/>
      </c>
      <c r="F319" s="27">
        <f>IF(OR(B319="",N(C319)=0),"",MAX(INDEX(Hourly!$E$2:$E$10001,AF319):INDEX(Hourly!$E$2:$E$10001,AG319)))</f>
        <v/>
      </c>
      <c r="G319" s="27">
        <f>IF(E319="","",F319-E319)</f>
        <v/>
      </c>
      <c r="H319" s="27">
        <f>IF(B319="","",IF(COUNT(X319:AD319)=7,SUMPRODUCT(X319:AD319,rm_weights)/SUM(rm_weights),""))</f>
        <v/>
      </c>
      <c r="I319" s="27">
        <f>IF(B319="","",IF(trm_method="7-day approximation",H319,IF(AND(ISNUMBER(I318),ISNUMBER(D318)),(1-alpha)*D318+alpha*I318,H319)))</f>
        <v/>
      </c>
      <c r="J319" s="27">
        <f>IF(ISNUMBER(I319),0.33*IF(clamp_trm="Yes",MIN(MAX(I319,10),30),I319)+18.8,"")</f>
        <v/>
      </c>
      <c r="K319" s="27">
        <f>IF(J319="","",J319+cat_offset)</f>
        <v/>
      </c>
      <c r="L319">
        <f>IF(B319="","",IF(AND(MONTH(B319)*100+DAY(B319)&gt;=season_lo,MONTH(B319)*100+DAY(B319)&lt;=season_hi),1,0))</f>
        <v/>
      </c>
      <c r="M319" s="27">
        <f>IF(N(C319)=0,IF(B319="","",0),SUM(INDEX(Hourly!$L$2:$L$10001,AF319):INDEX(Hourly!$L$2:$L$10001,AG319)))</f>
        <v/>
      </c>
      <c r="N319" s="27">
        <f>IF(N(C319)=0,IF(B319="","",0),SUM(INDEX(Hourly!$M$2:$M$10001,AF319):INDEX(Hourly!$M$2:$M$10001,AG319)))</f>
        <v/>
      </c>
      <c r="O319" s="27">
        <f>IF(N(C319)=0,IF(B319="","",0),SUM(INDEX(Hourly!$N$2:$N$10001,AF319):INDEX(Hourly!$N$2:$N$10001,AG319)))</f>
        <v/>
      </c>
      <c r="P319" s="27">
        <f>IF(N(C319)=0,IF(B319="","",0),SUM(INDEX(Hourly!$P$2:$P$10001,AF319):INDEX(Hourly!$P$2:$P$10001,AG319)))</f>
        <v/>
      </c>
      <c r="Q319">
        <f>IF(L319=1,IF(M319&gt;event_min,1,0),0)</f>
        <v/>
      </c>
      <c r="R319">
        <f>IF(Q319=1,N(R318)+1,0)</f>
        <v/>
      </c>
      <c r="S319" s="27">
        <f>IF(Q319=1,N(S318)+M319,0)</f>
        <v/>
      </c>
      <c r="T319">
        <f>IF(R319=1,1,0)</f>
        <v/>
      </c>
      <c r="U319">
        <f>IF(AND(L319=1,ISNUMBER(F319)),IF(F319&gt;=hot_thr,1,0),0)</f>
        <v/>
      </c>
      <c r="V319">
        <f>IF(AND(L319=1,ISNUMBER(E319)),IF(E319&gt;=night_thr,1,0),0)</f>
        <v/>
      </c>
      <c r="X319" s="27">
        <f>IF(B319="","",IF(A319-1&gt;=1,INDEX($D$2:$D$421,A319-1),IF(cyclic="Yes",INDEX($D$2:$D$421,A319-1+n_days),"")))</f>
        <v/>
      </c>
      <c r="Y319" s="27">
        <f>IF(B319="","",IF(A319-2&gt;=1,INDEX($D$2:$D$421,A319-2),IF(cyclic="Yes",INDEX($D$2:$D$421,A319-2+n_days),"")))</f>
        <v/>
      </c>
      <c r="Z319" s="27">
        <f>IF(B319="","",IF(A319-3&gt;=1,INDEX($D$2:$D$421,A319-3),IF(cyclic="Yes",INDEX($D$2:$D$421,A319-3+n_days),"")))</f>
        <v/>
      </c>
      <c r="AA319" s="27">
        <f>IF(B319="","",IF(A319-4&gt;=1,INDEX($D$2:$D$421,A319-4),IF(cyclic="Yes",INDEX($D$2:$D$421,A319-4+n_days),"")))</f>
        <v/>
      </c>
      <c r="AB319" s="27">
        <f>IF(B319="","",IF(A319-5&gt;=1,INDEX($D$2:$D$421,A319-5),IF(cyclic="Yes",INDEX($D$2:$D$421,A319-5+n_days),"")))</f>
        <v/>
      </c>
      <c r="AC319" s="27">
        <f>IF(B319="","",IF(A319-6&gt;=1,INDEX($D$2:$D$421,A319-6),IF(cyclic="Yes",INDEX($D$2:$D$421,A319-6+n_days),"")))</f>
        <v/>
      </c>
      <c r="AD319" s="27">
        <f>IF(B319="","",IF(A319-7&gt;=1,INDEX($D$2:$D$421,A319-7),IF(cyclic="Yes",INDEX($D$2:$D$421,A319-7+n_days),"")))</f>
        <v/>
      </c>
      <c r="AF319">
        <f>IF(B319="","",IFERROR(MATCH(B319-0.5,INDEX(Hourly!$G$2:$G$10001,1):INDEX(Hourly!$G$2:$G$10001,n_rows),1),0)+1)</f>
        <v/>
      </c>
      <c r="AG319">
        <f>IF(B319="","",IFERROR(MATCH(B319,INDEX(Hourly!$G$2:$G$10001,1):INDEX(Hourly!$G$2:$G$10001,n_rows),1),0))</f>
        <v/>
      </c>
    </row>
    <row r="320">
      <c r="A320" t="n">
        <v>319</v>
      </c>
      <c r="B320" s="26">
        <f>IF(A320&lt;=n_days,first_day+A320-1,"")</f>
        <v/>
      </c>
      <c r="C320">
        <f>IF(B320="","",MAX(0,AG320-AF320+1))</f>
        <v/>
      </c>
      <c r="D320" s="27">
        <f>IF(B320="","",IF(C320&gt;=18,AVERAGE(INDEX(Hourly!$E$2:$E$10001,AF320):INDEX(Hourly!$E$2:$E$10001,AG320)),""))</f>
        <v/>
      </c>
      <c r="E320" s="27">
        <f>IF(OR(B320="",N(C320)=0),"",MIN(INDEX(Hourly!$E$2:$E$10001,AF320):INDEX(Hourly!$E$2:$E$10001,AG320)))</f>
        <v/>
      </c>
      <c r="F320" s="27">
        <f>IF(OR(B320="",N(C320)=0),"",MAX(INDEX(Hourly!$E$2:$E$10001,AF320):INDEX(Hourly!$E$2:$E$10001,AG320)))</f>
        <v/>
      </c>
      <c r="G320" s="27">
        <f>IF(E320="","",F320-E320)</f>
        <v/>
      </c>
      <c r="H320" s="27">
        <f>IF(B320="","",IF(COUNT(X320:AD320)=7,SUMPRODUCT(X320:AD320,rm_weights)/SUM(rm_weights),""))</f>
        <v/>
      </c>
      <c r="I320" s="27">
        <f>IF(B320="","",IF(trm_method="7-day approximation",H320,IF(AND(ISNUMBER(I319),ISNUMBER(D319)),(1-alpha)*D319+alpha*I319,H320)))</f>
        <v/>
      </c>
      <c r="J320" s="27">
        <f>IF(ISNUMBER(I320),0.33*IF(clamp_trm="Yes",MIN(MAX(I320,10),30),I320)+18.8,"")</f>
        <v/>
      </c>
      <c r="K320" s="27">
        <f>IF(J320="","",J320+cat_offset)</f>
        <v/>
      </c>
      <c r="L320">
        <f>IF(B320="","",IF(AND(MONTH(B320)*100+DAY(B320)&gt;=season_lo,MONTH(B320)*100+DAY(B320)&lt;=season_hi),1,0))</f>
        <v/>
      </c>
      <c r="M320" s="27">
        <f>IF(N(C320)=0,IF(B320="","",0),SUM(INDEX(Hourly!$L$2:$L$10001,AF320):INDEX(Hourly!$L$2:$L$10001,AG320)))</f>
        <v/>
      </c>
      <c r="N320" s="27">
        <f>IF(N(C320)=0,IF(B320="","",0),SUM(INDEX(Hourly!$M$2:$M$10001,AF320):INDEX(Hourly!$M$2:$M$10001,AG320)))</f>
        <v/>
      </c>
      <c r="O320" s="27">
        <f>IF(N(C320)=0,IF(B320="","",0),SUM(INDEX(Hourly!$N$2:$N$10001,AF320):INDEX(Hourly!$N$2:$N$10001,AG320)))</f>
        <v/>
      </c>
      <c r="P320" s="27">
        <f>IF(N(C320)=0,IF(B320="","",0),SUM(INDEX(Hourly!$P$2:$P$10001,AF320):INDEX(Hourly!$P$2:$P$10001,AG320)))</f>
        <v/>
      </c>
      <c r="Q320">
        <f>IF(L320=1,IF(M320&gt;event_min,1,0),0)</f>
        <v/>
      </c>
      <c r="R320">
        <f>IF(Q320=1,N(R319)+1,0)</f>
        <v/>
      </c>
      <c r="S320" s="27">
        <f>IF(Q320=1,N(S319)+M320,0)</f>
        <v/>
      </c>
      <c r="T320">
        <f>IF(R320=1,1,0)</f>
        <v/>
      </c>
      <c r="U320">
        <f>IF(AND(L320=1,ISNUMBER(F320)),IF(F320&gt;=hot_thr,1,0),0)</f>
        <v/>
      </c>
      <c r="V320">
        <f>IF(AND(L320=1,ISNUMBER(E320)),IF(E320&gt;=night_thr,1,0),0)</f>
        <v/>
      </c>
      <c r="X320" s="27">
        <f>IF(B320="","",IF(A320-1&gt;=1,INDEX($D$2:$D$421,A320-1),IF(cyclic="Yes",INDEX($D$2:$D$421,A320-1+n_days),"")))</f>
        <v/>
      </c>
      <c r="Y320" s="27">
        <f>IF(B320="","",IF(A320-2&gt;=1,INDEX($D$2:$D$421,A320-2),IF(cyclic="Yes",INDEX($D$2:$D$421,A320-2+n_days),"")))</f>
        <v/>
      </c>
      <c r="Z320" s="27">
        <f>IF(B320="","",IF(A320-3&gt;=1,INDEX($D$2:$D$421,A320-3),IF(cyclic="Yes",INDEX($D$2:$D$421,A320-3+n_days),"")))</f>
        <v/>
      </c>
      <c r="AA320" s="27">
        <f>IF(B320="","",IF(A320-4&gt;=1,INDEX($D$2:$D$421,A320-4),IF(cyclic="Yes",INDEX($D$2:$D$421,A320-4+n_days),"")))</f>
        <v/>
      </c>
      <c r="AB320" s="27">
        <f>IF(B320="","",IF(A320-5&gt;=1,INDEX($D$2:$D$421,A320-5),IF(cyclic="Yes",INDEX($D$2:$D$421,A320-5+n_days),"")))</f>
        <v/>
      </c>
      <c r="AC320" s="27">
        <f>IF(B320="","",IF(A320-6&gt;=1,INDEX($D$2:$D$421,A320-6),IF(cyclic="Yes",INDEX($D$2:$D$421,A320-6+n_days),"")))</f>
        <v/>
      </c>
      <c r="AD320" s="27">
        <f>IF(B320="","",IF(A320-7&gt;=1,INDEX($D$2:$D$421,A320-7),IF(cyclic="Yes",INDEX($D$2:$D$421,A320-7+n_days),"")))</f>
        <v/>
      </c>
      <c r="AF320">
        <f>IF(B320="","",IFERROR(MATCH(B320-0.5,INDEX(Hourly!$G$2:$G$10001,1):INDEX(Hourly!$G$2:$G$10001,n_rows),1),0)+1)</f>
        <v/>
      </c>
      <c r="AG320">
        <f>IF(B320="","",IFERROR(MATCH(B320,INDEX(Hourly!$G$2:$G$10001,1):INDEX(Hourly!$G$2:$G$10001,n_rows),1),0))</f>
        <v/>
      </c>
    </row>
    <row r="321">
      <c r="A321" t="n">
        <v>320</v>
      </c>
      <c r="B321" s="26">
        <f>IF(A321&lt;=n_days,first_day+A321-1,"")</f>
        <v/>
      </c>
      <c r="C321">
        <f>IF(B321="","",MAX(0,AG321-AF321+1))</f>
        <v/>
      </c>
      <c r="D321" s="27">
        <f>IF(B321="","",IF(C321&gt;=18,AVERAGE(INDEX(Hourly!$E$2:$E$10001,AF321):INDEX(Hourly!$E$2:$E$10001,AG321)),""))</f>
        <v/>
      </c>
      <c r="E321" s="27">
        <f>IF(OR(B321="",N(C321)=0),"",MIN(INDEX(Hourly!$E$2:$E$10001,AF321):INDEX(Hourly!$E$2:$E$10001,AG321)))</f>
        <v/>
      </c>
      <c r="F321" s="27">
        <f>IF(OR(B321="",N(C321)=0),"",MAX(INDEX(Hourly!$E$2:$E$10001,AF321):INDEX(Hourly!$E$2:$E$10001,AG321)))</f>
        <v/>
      </c>
      <c r="G321" s="27">
        <f>IF(E321="","",F321-E321)</f>
        <v/>
      </c>
      <c r="H321" s="27">
        <f>IF(B321="","",IF(COUNT(X321:AD321)=7,SUMPRODUCT(X321:AD321,rm_weights)/SUM(rm_weights),""))</f>
        <v/>
      </c>
      <c r="I321" s="27">
        <f>IF(B321="","",IF(trm_method="7-day approximation",H321,IF(AND(ISNUMBER(I320),ISNUMBER(D320)),(1-alpha)*D320+alpha*I320,H321)))</f>
        <v/>
      </c>
      <c r="J321" s="27">
        <f>IF(ISNUMBER(I321),0.33*IF(clamp_trm="Yes",MIN(MAX(I321,10),30),I321)+18.8,"")</f>
        <v/>
      </c>
      <c r="K321" s="27">
        <f>IF(J321="","",J321+cat_offset)</f>
        <v/>
      </c>
      <c r="L321">
        <f>IF(B321="","",IF(AND(MONTH(B321)*100+DAY(B321)&gt;=season_lo,MONTH(B321)*100+DAY(B321)&lt;=season_hi),1,0))</f>
        <v/>
      </c>
      <c r="M321" s="27">
        <f>IF(N(C321)=0,IF(B321="","",0),SUM(INDEX(Hourly!$L$2:$L$10001,AF321):INDEX(Hourly!$L$2:$L$10001,AG321)))</f>
        <v/>
      </c>
      <c r="N321" s="27">
        <f>IF(N(C321)=0,IF(B321="","",0),SUM(INDEX(Hourly!$M$2:$M$10001,AF321):INDEX(Hourly!$M$2:$M$10001,AG321)))</f>
        <v/>
      </c>
      <c r="O321" s="27">
        <f>IF(N(C321)=0,IF(B321="","",0),SUM(INDEX(Hourly!$N$2:$N$10001,AF321):INDEX(Hourly!$N$2:$N$10001,AG321)))</f>
        <v/>
      </c>
      <c r="P321" s="27">
        <f>IF(N(C321)=0,IF(B321="","",0),SUM(INDEX(Hourly!$P$2:$P$10001,AF321):INDEX(Hourly!$P$2:$P$10001,AG321)))</f>
        <v/>
      </c>
      <c r="Q321">
        <f>IF(L321=1,IF(M321&gt;event_min,1,0),0)</f>
        <v/>
      </c>
      <c r="R321">
        <f>IF(Q321=1,N(R320)+1,0)</f>
        <v/>
      </c>
      <c r="S321" s="27">
        <f>IF(Q321=1,N(S320)+M321,0)</f>
        <v/>
      </c>
      <c r="T321">
        <f>IF(R321=1,1,0)</f>
        <v/>
      </c>
      <c r="U321">
        <f>IF(AND(L321=1,ISNUMBER(F321)),IF(F321&gt;=hot_thr,1,0),0)</f>
        <v/>
      </c>
      <c r="V321">
        <f>IF(AND(L321=1,ISNUMBER(E321)),IF(E321&gt;=night_thr,1,0),0)</f>
        <v/>
      </c>
      <c r="X321" s="27">
        <f>IF(B321="","",IF(A321-1&gt;=1,INDEX($D$2:$D$421,A321-1),IF(cyclic="Yes",INDEX($D$2:$D$421,A321-1+n_days),"")))</f>
        <v/>
      </c>
      <c r="Y321" s="27">
        <f>IF(B321="","",IF(A321-2&gt;=1,INDEX($D$2:$D$421,A321-2),IF(cyclic="Yes",INDEX($D$2:$D$421,A321-2+n_days),"")))</f>
        <v/>
      </c>
      <c r="Z321" s="27">
        <f>IF(B321="","",IF(A321-3&gt;=1,INDEX($D$2:$D$421,A321-3),IF(cyclic="Yes",INDEX($D$2:$D$421,A321-3+n_days),"")))</f>
        <v/>
      </c>
      <c r="AA321" s="27">
        <f>IF(B321="","",IF(A321-4&gt;=1,INDEX($D$2:$D$421,A321-4),IF(cyclic="Yes",INDEX($D$2:$D$421,A321-4+n_days),"")))</f>
        <v/>
      </c>
      <c r="AB321" s="27">
        <f>IF(B321="","",IF(A321-5&gt;=1,INDEX($D$2:$D$421,A321-5),IF(cyclic="Yes",INDEX($D$2:$D$421,A321-5+n_days),"")))</f>
        <v/>
      </c>
      <c r="AC321" s="27">
        <f>IF(B321="","",IF(A321-6&gt;=1,INDEX($D$2:$D$421,A321-6),IF(cyclic="Yes",INDEX($D$2:$D$421,A321-6+n_days),"")))</f>
        <v/>
      </c>
      <c r="AD321" s="27">
        <f>IF(B321="","",IF(A321-7&gt;=1,INDEX($D$2:$D$421,A321-7),IF(cyclic="Yes",INDEX($D$2:$D$421,A321-7+n_days),"")))</f>
        <v/>
      </c>
      <c r="AF321">
        <f>IF(B321="","",IFERROR(MATCH(B321-0.5,INDEX(Hourly!$G$2:$G$10001,1):INDEX(Hourly!$G$2:$G$10001,n_rows),1),0)+1)</f>
        <v/>
      </c>
      <c r="AG321">
        <f>IF(B321="","",IFERROR(MATCH(B321,INDEX(Hourly!$G$2:$G$10001,1):INDEX(Hourly!$G$2:$G$10001,n_rows),1),0))</f>
        <v/>
      </c>
    </row>
    <row r="322">
      <c r="A322" t="n">
        <v>321</v>
      </c>
      <c r="B322" s="26">
        <f>IF(A322&lt;=n_days,first_day+A322-1,"")</f>
        <v/>
      </c>
      <c r="C322">
        <f>IF(B322="","",MAX(0,AG322-AF322+1))</f>
        <v/>
      </c>
      <c r="D322" s="27">
        <f>IF(B322="","",IF(C322&gt;=18,AVERAGE(INDEX(Hourly!$E$2:$E$10001,AF322):INDEX(Hourly!$E$2:$E$10001,AG322)),""))</f>
        <v/>
      </c>
      <c r="E322" s="27">
        <f>IF(OR(B322="",N(C322)=0),"",MIN(INDEX(Hourly!$E$2:$E$10001,AF322):INDEX(Hourly!$E$2:$E$10001,AG322)))</f>
        <v/>
      </c>
      <c r="F322" s="27">
        <f>IF(OR(B322="",N(C322)=0),"",MAX(INDEX(Hourly!$E$2:$E$10001,AF322):INDEX(Hourly!$E$2:$E$10001,AG322)))</f>
        <v/>
      </c>
      <c r="G322" s="27">
        <f>IF(E322="","",F322-E322)</f>
        <v/>
      </c>
      <c r="H322" s="27">
        <f>IF(B322="","",IF(COUNT(X322:AD322)=7,SUMPRODUCT(X322:AD322,rm_weights)/SUM(rm_weights),""))</f>
        <v/>
      </c>
      <c r="I322" s="27">
        <f>IF(B322="","",IF(trm_method="7-day approximation",H322,IF(AND(ISNUMBER(I321),ISNUMBER(D321)),(1-alpha)*D321+alpha*I321,H322)))</f>
        <v/>
      </c>
      <c r="J322" s="27">
        <f>IF(ISNUMBER(I322),0.33*IF(clamp_trm="Yes",MIN(MAX(I322,10),30),I322)+18.8,"")</f>
        <v/>
      </c>
      <c r="K322" s="27">
        <f>IF(J322="","",J322+cat_offset)</f>
        <v/>
      </c>
      <c r="L322">
        <f>IF(B322="","",IF(AND(MONTH(B322)*100+DAY(B322)&gt;=season_lo,MONTH(B322)*100+DAY(B322)&lt;=season_hi),1,0))</f>
        <v/>
      </c>
      <c r="M322" s="27">
        <f>IF(N(C322)=0,IF(B322="","",0),SUM(INDEX(Hourly!$L$2:$L$10001,AF322):INDEX(Hourly!$L$2:$L$10001,AG322)))</f>
        <v/>
      </c>
      <c r="N322" s="27">
        <f>IF(N(C322)=0,IF(B322="","",0),SUM(INDEX(Hourly!$M$2:$M$10001,AF322):INDEX(Hourly!$M$2:$M$10001,AG322)))</f>
        <v/>
      </c>
      <c r="O322" s="27">
        <f>IF(N(C322)=0,IF(B322="","",0),SUM(INDEX(Hourly!$N$2:$N$10001,AF322):INDEX(Hourly!$N$2:$N$10001,AG322)))</f>
        <v/>
      </c>
      <c r="P322" s="27">
        <f>IF(N(C322)=0,IF(B322="","",0),SUM(INDEX(Hourly!$P$2:$P$10001,AF322):INDEX(Hourly!$P$2:$P$10001,AG322)))</f>
        <v/>
      </c>
      <c r="Q322">
        <f>IF(L322=1,IF(M322&gt;event_min,1,0),0)</f>
        <v/>
      </c>
      <c r="R322">
        <f>IF(Q322=1,N(R321)+1,0)</f>
        <v/>
      </c>
      <c r="S322" s="27">
        <f>IF(Q322=1,N(S321)+M322,0)</f>
        <v/>
      </c>
      <c r="T322">
        <f>IF(R322=1,1,0)</f>
        <v/>
      </c>
      <c r="U322">
        <f>IF(AND(L322=1,ISNUMBER(F322)),IF(F322&gt;=hot_thr,1,0),0)</f>
        <v/>
      </c>
      <c r="V322">
        <f>IF(AND(L322=1,ISNUMBER(E322)),IF(E322&gt;=night_thr,1,0),0)</f>
        <v/>
      </c>
      <c r="X322" s="27">
        <f>IF(B322="","",IF(A322-1&gt;=1,INDEX($D$2:$D$421,A322-1),IF(cyclic="Yes",INDEX($D$2:$D$421,A322-1+n_days),"")))</f>
        <v/>
      </c>
      <c r="Y322" s="27">
        <f>IF(B322="","",IF(A322-2&gt;=1,INDEX($D$2:$D$421,A322-2),IF(cyclic="Yes",INDEX($D$2:$D$421,A322-2+n_days),"")))</f>
        <v/>
      </c>
      <c r="Z322" s="27">
        <f>IF(B322="","",IF(A322-3&gt;=1,INDEX($D$2:$D$421,A322-3),IF(cyclic="Yes",INDEX($D$2:$D$421,A322-3+n_days),"")))</f>
        <v/>
      </c>
      <c r="AA322" s="27">
        <f>IF(B322="","",IF(A322-4&gt;=1,INDEX($D$2:$D$421,A322-4),IF(cyclic="Yes",INDEX($D$2:$D$421,A322-4+n_days),"")))</f>
        <v/>
      </c>
      <c r="AB322" s="27">
        <f>IF(B322="","",IF(A322-5&gt;=1,INDEX($D$2:$D$421,A322-5),IF(cyclic="Yes",INDEX($D$2:$D$421,A322-5+n_days),"")))</f>
        <v/>
      </c>
      <c r="AC322" s="27">
        <f>IF(B322="","",IF(A322-6&gt;=1,INDEX($D$2:$D$421,A322-6),IF(cyclic="Yes",INDEX($D$2:$D$421,A322-6+n_days),"")))</f>
        <v/>
      </c>
      <c r="AD322" s="27">
        <f>IF(B322="","",IF(A322-7&gt;=1,INDEX($D$2:$D$421,A322-7),IF(cyclic="Yes",INDEX($D$2:$D$421,A322-7+n_days),"")))</f>
        <v/>
      </c>
      <c r="AF322">
        <f>IF(B322="","",IFERROR(MATCH(B322-0.5,INDEX(Hourly!$G$2:$G$10001,1):INDEX(Hourly!$G$2:$G$10001,n_rows),1),0)+1)</f>
        <v/>
      </c>
      <c r="AG322">
        <f>IF(B322="","",IFERROR(MATCH(B322,INDEX(Hourly!$G$2:$G$10001,1):INDEX(Hourly!$G$2:$G$10001,n_rows),1),0))</f>
        <v/>
      </c>
    </row>
    <row r="323">
      <c r="A323" t="n">
        <v>322</v>
      </c>
      <c r="B323" s="26">
        <f>IF(A323&lt;=n_days,first_day+A323-1,"")</f>
        <v/>
      </c>
      <c r="C323">
        <f>IF(B323="","",MAX(0,AG323-AF323+1))</f>
        <v/>
      </c>
      <c r="D323" s="27">
        <f>IF(B323="","",IF(C323&gt;=18,AVERAGE(INDEX(Hourly!$E$2:$E$10001,AF323):INDEX(Hourly!$E$2:$E$10001,AG323)),""))</f>
        <v/>
      </c>
      <c r="E323" s="27">
        <f>IF(OR(B323="",N(C323)=0),"",MIN(INDEX(Hourly!$E$2:$E$10001,AF323):INDEX(Hourly!$E$2:$E$10001,AG323)))</f>
        <v/>
      </c>
      <c r="F323" s="27">
        <f>IF(OR(B323="",N(C323)=0),"",MAX(INDEX(Hourly!$E$2:$E$10001,AF323):INDEX(Hourly!$E$2:$E$10001,AG323)))</f>
        <v/>
      </c>
      <c r="G323" s="27">
        <f>IF(E323="","",F323-E323)</f>
        <v/>
      </c>
      <c r="H323" s="27">
        <f>IF(B323="","",IF(COUNT(X323:AD323)=7,SUMPRODUCT(X323:AD323,rm_weights)/SUM(rm_weights),""))</f>
        <v/>
      </c>
      <c r="I323" s="27">
        <f>IF(B323="","",IF(trm_method="7-day approximation",H323,IF(AND(ISNUMBER(I322),ISNUMBER(D322)),(1-alpha)*D322+alpha*I322,H323)))</f>
        <v/>
      </c>
      <c r="J323" s="27">
        <f>IF(ISNUMBER(I323),0.33*IF(clamp_trm="Yes",MIN(MAX(I323,10),30),I323)+18.8,"")</f>
        <v/>
      </c>
      <c r="K323" s="27">
        <f>IF(J323="","",J323+cat_offset)</f>
        <v/>
      </c>
      <c r="L323">
        <f>IF(B323="","",IF(AND(MONTH(B323)*100+DAY(B323)&gt;=season_lo,MONTH(B323)*100+DAY(B323)&lt;=season_hi),1,0))</f>
        <v/>
      </c>
      <c r="M323" s="27">
        <f>IF(N(C323)=0,IF(B323="","",0),SUM(INDEX(Hourly!$L$2:$L$10001,AF323):INDEX(Hourly!$L$2:$L$10001,AG323)))</f>
        <v/>
      </c>
      <c r="N323" s="27">
        <f>IF(N(C323)=0,IF(B323="","",0),SUM(INDEX(Hourly!$M$2:$M$10001,AF323):INDEX(Hourly!$M$2:$M$10001,AG323)))</f>
        <v/>
      </c>
      <c r="O323" s="27">
        <f>IF(N(C323)=0,IF(B323="","",0),SUM(INDEX(Hourly!$N$2:$N$10001,AF323):INDEX(Hourly!$N$2:$N$10001,AG323)))</f>
        <v/>
      </c>
      <c r="P323" s="27">
        <f>IF(N(C323)=0,IF(B323="","",0),SUM(INDEX(Hourly!$P$2:$P$10001,AF323):INDEX(Hourly!$P$2:$P$10001,AG323)))</f>
        <v/>
      </c>
      <c r="Q323">
        <f>IF(L323=1,IF(M323&gt;event_min,1,0),0)</f>
        <v/>
      </c>
      <c r="R323">
        <f>IF(Q323=1,N(R322)+1,0)</f>
        <v/>
      </c>
      <c r="S323" s="27">
        <f>IF(Q323=1,N(S322)+M323,0)</f>
        <v/>
      </c>
      <c r="T323">
        <f>IF(R323=1,1,0)</f>
        <v/>
      </c>
      <c r="U323">
        <f>IF(AND(L323=1,ISNUMBER(F323)),IF(F323&gt;=hot_thr,1,0),0)</f>
        <v/>
      </c>
      <c r="V323">
        <f>IF(AND(L323=1,ISNUMBER(E323)),IF(E323&gt;=night_thr,1,0),0)</f>
        <v/>
      </c>
      <c r="X323" s="27">
        <f>IF(B323="","",IF(A323-1&gt;=1,INDEX($D$2:$D$421,A323-1),IF(cyclic="Yes",INDEX($D$2:$D$421,A323-1+n_days),"")))</f>
        <v/>
      </c>
      <c r="Y323" s="27">
        <f>IF(B323="","",IF(A323-2&gt;=1,INDEX($D$2:$D$421,A323-2),IF(cyclic="Yes",INDEX($D$2:$D$421,A323-2+n_days),"")))</f>
        <v/>
      </c>
      <c r="Z323" s="27">
        <f>IF(B323="","",IF(A323-3&gt;=1,INDEX($D$2:$D$421,A323-3),IF(cyclic="Yes",INDEX($D$2:$D$421,A323-3+n_days),"")))</f>
        <v/>
      </c>
      <c r="AA323" s="27">
        <f>IF(B323="","",IF(A323-4&gt;=1,INDEX($D$2:$D$421,A323-4),IF(cyclic="Yes",INDEX($D$2:$D$421,A323-4+n_days),"")))</f>
        <v/>
      </c>
      <c r="AB323" s="27">
        <f>IF(B323="","",IF(A323-5&gt;=1,INDEX($D$2:$D$421,A323-5),IF(cyclic="Yes",INDEX($D$2:$D$421,A323-5+n_days),"")))</f>
        <v/>
      </c>
      <c r="AC323" s="27">
        <f>IF(B323="","",IF(A323-6&gt;=1,INDEX($D$2:$D$421,A323-6),IF(cyclic="Yes",INDEX($D$2:$D$421,A323-6+n_days),"")))</f>
        <v/>
      </c>
      <c r="AD323" s="27">
        <f>IF(B323="","",IF(A323-7&gt;=1,INDEX($D$2:$D$421,A323-7),IF(cyclic="Yes",INDEX($D$2:$D$421,A323-7+n_days),"")))</f>
        <v/>
      </c>
      <c r="AF323">
        <f>IF(B323="","",IFERROR(MATCH(B323-0.5,INDEX(Hourly!$G$2:$G$10001,1):INDEX(Hourly!$G$2:$G$10001,n_rows),1),0)+1)</f>
        <v/>
      </c>
      <c r="AG323">
        <f>IF(B323="","",IFERROR(MATCH(B323,INDEX(Hourly!$G$2:$G$10001,1):INDEX(Hourly!$G$2:$G$10001,n_rows),1),0))</f>
        <v/>
      </c>
    </row>
    <row r="324">
      <c r="A324" t="n">
        <v>323</v>
      </c>
      <c r="B324" s="26">
        <f>IF(A324&lt;=n_days,first_day+A324-1,"")</f>
        <v/>
      </c>
      <c r="C324">
        <f>IF(B324="","",MAX(0,AG324-AF324+1))</f>
        <v/>
      </c>
      <c r="D324" s="27">
        <f>IF(B324="","",IF(C324&gt;=18,AVERAGE(INDEX(Hourly!$E$2:$E$10001,AF324):INDEX(Hourly!$E$2:$E$10001,AG324)),""))</f>
        <v/>
      </c>
      <c r="E324" s="27">
        <f>IF(OR(B324="",N(C324)=0),"",MIN(INDEX(Hourly!$E$2:$E$10001,AF324):INDEX(Hourly!$E$2:$E$10001,AG324)))</f>
        <v/>
      </c>
      <c r="F324" s="27">
        <f>IF(OR(B324="",N(C324)=0),"",MAX(INDEX(Hourly!$E$2:$E$10001,AF324):INDEX(Hourly!$E$2:$E$10001,AG324)))</f>
        <v/>
      </c>
      <c r="G324" s="27">
        <f>IF(E324="","",F324-E324)</f>
        <v/>
      </c>
      <c r="H324" s="27">
        <f>IF(B324="","",IF(COUNT(X324:AD324)=7,SUMPRODUCT(X324:AD324,rm_weights)/SUM(rm_weights),""))</f>
        <v/>
      </c>
      <c r="I324" s="27">
        <f>IF(B324="","",IF(trm_method="7-day approximation",H324,IF(AND(ISNUMBER(I323),ISNUMBER(D323)),(1-alpha)*D323+alpha*I323,H324)))</f>
        <v/>
      </c>
      <c r="J324" s="27">
        <f>IF(ISNUMBER(I324),0.33*IF(clamp_trm="Yes",MIN(MAX(I324,10),30),I324)+18.8,"")</f>
        <v/>
      </c>
      <c r="K324" s="27">
        <f>IF(J324="","",J324+cat_offset)</f>
        <v/>
      </c>
      <c r="L324">
        <f>IF(B324="","",IF(AND(MONTH(B324)*100+DAY(B324)&gt;=season_lo,MONTH(B324)*100+DAY(B324)&lt;=season_hi),1,0))</f>
        <v/>
      </c>
      <c r="M324" s="27">
        <f>IF(N(C324)=0,IF(B324="","",0),SUM(INDEX(Hourly!$L$2:$L$10001,AF324):INDEX(Hourly!$L$2:$L$10001,AG324)))</f>
        <v/>
      </c>
      <c r="N324" s="27">
        <f>IF(N(C324)=0,IF(B324="","",0),SUM(INDEX(Hourly!$M$2:$M$10001,AF324):INDEX(Hourly!$M$2:$M$10001,AG324)))</f>
        <v/>
      </c>
      <c r="O324" s="27">
        <f>IF(N(C324)=0,IF(B324="","",0),SUM(INDEX(Hourly!$N$2:$N$10001,AF324):INDEX(Hourly!$N$2:$N$10001,AG324)))</f>
        <v/>
      </c>
      <c r="P324" s="27">
        <f>IF(N(C324)=0,IF(B324="","",0),SUM(INDEX(Hourly!$P$2:$P$10001,AF324):INDEX(Hourly!$P$2:$P$10001,AG324)))</f>
        <v/>
      </c>
      <c r="Q324">
        <f>IF(L324=1,IF(M324&gt;event_min,1,0),0)</f>
        <v/>
      </c>
      <c r="R324">
        <f>IF(Q324=1,N(R323)+1,0)</f>
        <v/>
      </c>
      <c r="S324" s="27">
        <f>IF(Q324=1,N(S323)+M324,0)</f>
        <v/>
      </c>
      <c r="T324">
        <f>IF(R324=1,1,0)</f>
        <v/>
      </c>
      <c r="U324">
        <f>IF(AND(L324=1,ISNUMBER(F324)),IF(F324&gt;=hot_thr,1,0),0)</f>
        <v/>
      </c>
      <c r="V324">
        <f>IF(AND(L324=1,ISNUMBER(E324)),IF(E324&gt;=night_thr,1,0),0)</f>
        <v/>
      </c>
      <c r="X324" s="27">
        <f>IF(B324="","",IF(A324-1&gt;=1,INDEX($D$2:$D$421,A324-1),IF(cyclic="Yes",INDEX($D$2:$D$421,A324-1+n_days),"")))</f>
        <v/>
      </c>
      <c r="Y324" s="27">
        <f>IF(B324="","",IF(A324-2&gt;=1,INDEX($D$2:$D$421,A324-2),IF(cyclic="Yes",INDEX($D$2:$D$421,A324-2+n_days),"")))</f>
        <v/>
      </c>
      <c r="Z324" s="27">
        <f>IF(B324="","",IF(A324-3&gt;=1,INDEX($D$2:$D$421,A324-3),IF(cyclic="Yes",INDEX($D$2:$D$421,A324-3+n_days),"")))</f>
        <v/>
      </c>
      <c r="AA324" s="27">
        <f>IF(B324="","",IF(A324-4&gt;=1,INDEX($D$2:$D$421,A324-4),IF(cyclic="Yes",INDEX($D$2:$D$421,A324-4+n_days),"")))</f>
        <v/>
      </c>
      <c r="AB324" s="27">
        <f>IF(B324="","",IF(A324-5&gt;=1,INDEX($D$2:$D$421,A324-5),IF(cyclic="Yes",INDEX($D$2:$D$421,A324-5+n_days),"")))</f>
        <v/>
      </c>
      <c r="AC324" s="27">
        <f>IF(B324="","",IF(A324-6&gt;=1,INDEX($D$2:$D$421,A324-6),IF(cyclic="Yes",INDEX($D$2:$D$421,A324-6+n_days),"")))</f>
        <v/>
      </c>
      <c r="AD324" s="27">
        <f>IF(B324="","",IF(A324-7&gt;=1,INDEX($D$2:$D$421,A324-7),IF(cyclic="Yes",INDEX($D$2:$D$421,A324-7+n_days),"")))</f>
        <v/>
      </c>
      <c r="AF324">
        <f>IF(B324="","",IFERROR(MATCH(B324-0.5,INDEX(Hourly!$G$2:$G$10001,1):INDEX(Hourly!$G$2:$G$10001,n_rows),1),0)+1)</f>
        <v/>
      </c>
      <c r="AG324">
        <f>IF(B324="","",IFERROR(MATCH(B324,INDEX(Hourly!$G$2:$G$10001,1):INDEX(Hourly!$G$2:$G$10001,n_rows),1),0))</f>
        <v/>
      </c>
    </row>
    <row r="325">
      <c r="A325" t="n">
        <v>324</v>
      </c>
      <c r="B325" s="26">
        <f>IF(A325&lt;=n_days,first_day+A325-1,"")</f>
        <v/>
      </c>
      <c r="C325">
        <f>IF(B325="","",MAX(0,AG325-AF325+1))</f>
        <v/>
      </c>
      <c r="D325" s="27">
        <f>IF(B325="","",IF(C325&gt;=18,AVERAGE(INDEX(Hourly!$E$2:$E$10001,AF325):INDEX(Hourly!$E$2:$E$10001,AG325)),""))</f>
        <v/>
      </c>
      <c r="E325" s="27">
        <f>IF(OR(B325="",N(C325)=0),"",MIN(INDEX(Hourly!$E$2:$E$10001,AF325):INDEX(Hourly!$E$2:$E$10001,AG325)))</f>
        <v/>
      </c>
      <c r="F325" s="27">
        <f>IF(OR(B325="",N(C325)=0),"",MAX(INDEX(Hourly!$E$2:$E$10001,AF325):INDEX(Hourly!$E$2:$E$10001,AG325)))</f>
        <v/>
      </c>
      <c r="G325" s="27">
        <f>IF(E325="","",F325-E325)</f>
        <v/>
      </c>
      <c r="H325" s="27">
        <f>IF(B325="","",IF(COUNT(X325:AD325)=7,SUMPRODUCT(X325:AD325,rm_weights)/SUM(rm_weights),""))</f>
        <v/>
      </c>
      <c r="I325" s="27">
        <f>IF(B325="","",IF(trm_method="7-day approximation",H325,IF(AND(ISNUMBER(I324),ISNUMBER(D324)),(1-alpha)*D324+alpha*I324,H325)))</f>
        <v/>
      </c>
      <c r="J325" s="27">
        <f>IF(ISNUMBER(I325),0.33*IF(clamp_trm="Yes",MIN(MAX(I325,10),30),I325)+18.8,"")</f>
        <v/>
      </c>
      <c r="K325" s="27">
        <f>IF(J325="","",J325+cat_offset)</f>
        <v/>
      </c>
      <c r="L325">
        <f>IF(B325="","",IF(AND(MONTH(B325)*100+DAY(B325)&gt;=season_lo,MONTH(B325)*100+DAY(B325)&lt;=season_hi),1,0))</f>
        <v/>
      </c>
      <c r="M325" s="27">
        <f>IF(N(C325)=0,IF(B325="","",0),SUM(INDEX(Hourly!$L$2:$L$10001,AF325):INDEX(Hourly!$L$2:$L$10001,AG325)))</f>
        <v/>
      </c>
      <c r="N325" s="27">
        <f>IF(N(C325)=0,IF(B325="","",0),SUM(INDEX(Hourly!$M$2:$M$10001,AF325):INDEX(Hourly!$M$2:$M$10001,AG325)))</f>
        <v/>
      </c>
      <c r="O325" s="27">
        <f>IF(N(C325)=0,IF(B325="","",0),SUM(INDEX(Hourly!$N$2:$N$10001,AF325):INDEX(Hourly!$N$2:$N$10001,AG325)))</f>
        <v/>
      </c>
      <c r="P325" s="27">
        <f>IF(N(C325)=0,IF(B325="","",0),SUM(INDEX(Hourly!$P$2:$P$10001,AF325):INDEX(Hourly!$P$2:$P$10001,AG325)))</f>
        <v/>
      </c>
      <c r="Q325">
        <f>IF(L325=1,IF(M325&gt;event_min,1,0),0)</f>
        <v/>
      </c>
      <c r="R325">
        <f>IF(Q325=1,N(R324)+1,0)</f>
        <v/>
      </c>
      <c r="S325" s="27">
        <f>IF(Q325=1,N(S324)+M325,0)</f>
        <v/>
      </c>
      <c r="T325">
        <f>IF(R325=1,1,0)</f>
        <v/>
      </c>
      <c r="U325">
        <f>IF(AND(L325=1,ISNUMBER(F325)),IF(F325&gt;=hot_thr,1,0),0)</f>
        <v/>
      </c>
      <c r="V325">
        <f>IF(AND(L325=1,ISNUMBER(E325)),IF(E325&gt;=night_thr,1,0),0)</f>
        <v/>
      </c>
      <c r="X325" s="27">
        <f>IF(B325="","",IF(A325-1&gt;=1,INDEX($D$2:$D$421,A325-1),IF(cyclic="Yes",INDEX($D$2:$D$421,A325-1+n_days),"")))</f>
        <v/>
      </c>
      <c r="Y325" s="27">
        <f>IF(B325="","",IF(A325-2&gt;=1,INDEX($D$2:$D$421,A325-2),IF(cyclic="Yes",INDEX($D$2:$D$421,A325-2+n_days),"")))</f>
        <v/>
      </c>
      <c r="Z325" s="27">
        <f>IF(B325="","",IF(A325-3&gt;=1,INDEX($D$2:$D$421,A325-3),IF(cyclic="Yes",INDEX($D$2:$D$421,A325-3+n_days),"")))</f>
        <v/>
      </c>
      <c r="AA325" s="27">
        <f>IF(B325="","",IF(A325-4&gt;=1,INDEX($D$2:$D$421,A325-4),IF(cyclic="Yes",INDEX($D$2:$D$421,A325-4+n_days),"")))</f>
        <v/>
      </c>
      <c r="AB325" s="27">
        <f>IF(B325="","",IF(A325-5&gt;=1,INDEX($D$2:$D$421,A325-5),IF(cyclic="Yes",INDEX($D$2:$D$421,A325-5+n_days),"")))</f>
        <v/>
      </c>
      <c r="AC325" s="27">
        <f>IF(B325="","",IF(A325-6&gt;=1,INDEX($D$2:$D$421,A325-6),IF(cyclic="Yes",INDEX($D$2:$D$421,A325-6+n_days),"")))</f>
        <v/>
      </c>
      <c r="AD325" s="27">
        <f>IF(B325="","",IF(A325-7&gt;=1,INDEX($D$2:$D$421,A325-7),IF(cyclic="Yes",INDEX($D$2:$D$421,A325-7+n_days),"")))</f>
        <v/>
      </c>
      <c r="AF325">
        <f>IF(B325="","",IFERROR(MATCH(B325-0.5,INDEX(Hourly!$G$2:$G$10001,1):INDEX(Hourly!$G$2:$G$10001,n_rows),1),0)+1)</f>
        <v/>
      </c>
      <c r="AG325">
        <f>IF(B325="","",IFERROR(MATCH(B325,INDEX(Hourly!$G$2:$G$10001,1):INDEX(Hourly!$G$2:$G$10001,n_rows),1),0))</f>
        <v/>
      </c>
    </row>
    <row r="326">
      <c r="A326" t="n">
        <v>325</v>
      </c>
      <c r="B326" s="26">
        <f>IF(A326&lt;=n_days,first_day+A326-1,"")</f>
        <v/>
      </c>
      <c r="C326">
        <f>IF(B326="","",MAX(0,AG326-AF326+1))</f>
        <v/>
      </c>
      <c r="D326" s="27">
        <f>IF(B326="","",IF(C326&gt;=18,AVERAGE(INDEX(Hourly!$E$2:$E$10001,AF326):INDEX(Hourly!$E$2:$E$10001,AG326)),""))</f>
        <v/>
      </c>
      <c r="E326" s="27">
        <f>IF(OR(B326="",N(C326)=0),"",MIN(INDEX(Hourly!$E$2:$E$10001,AF326):INDEX(Hourly!$E$2:$E$10001,AG326)))</f>
        <v/>
      </c>
      <c r="F326" s="27">
        <f>IF(OR(B326="",N(C326)=0),"",MAX(INDEX(Hourly!$E$2:$E$10001,AF326):INDEX(Hourly!$E$2:$E$10001,AG326)))</f>
        <v/>
      </c>
      <c r="G326" s="27">
        <f>IF(E326="","",F326-E326)</f>
        <v/>
      </c>
      <c r="H326" s="27">
        <f>IF(B326="","",IF(COUNT(X326:AD326)=7,SUMPRODUCT(X326:AD326,rm_weights)/SUM(rm_weights),""))</f>
        <v/>
      </c>
      <c r="I326" s="27">
        <f>IF(B326="","",IF(trm_method="7-day approximation",H326,IF(AND(ISNUMBER(I325),ISNUMBER(D325)),(1-alpha)*D325+alpha*I325,H326)))</f>
        <v/>
      </c>
      <c r="J326" s="27">
        <f>IF(ISNUMBER(I326),0.33*IF(clamp_trm="Yes",MIN(MAX(I326,10),30),I326)+18.8,"")</f>
        <v/>
      </c>
      <c r="K326" s="27">
        <f>IF(J326="","",J326+cat_offset)</f>
        <v/>
      </c>
      <c r="L326">
        <f>IF(B326="","",IF(AND(MONTH(B326)*100+DAY(B326)&gt;=season_lo,MONTH(B326)*100+DAY(B326)&lt;=season_hi),1,0))</f>
        <v/>
      </c>
      <c r="M326" s="27">
        <f>IF(N(C326)=0,IF(B326="","",0),SUM(INDEX(Hourly!$L$2:$L$10001,AF326):INDEX(Hourly!$L$2:$L$10001,AG326)))</f>
        <v/>
      </c>
      <c r="N326" s="27">
        <f>IF(N(C326)=0,IF(B326="","",0),SUM(INDEX(Hourly!$M$2:$M$10001,AF326):INDEX(Hourly!$M$2:$M$10001,AG326)))</f>
        <v/>
      </c>
      <c r="O326" s="27">
        <f>IF(N(C326)=0,IF(B326="","",0),SUM(INDEX(Hourly!$N$2:$N$10001,AF326):INDEX(Hourly!$N$2:$N$10001,AG326)))</f>
        <v/>
      </c>
      <c r="P326" s="27">
        <f>IF(N(C326)=0,IF(B326="","",0),SUM(INDEX(Hourly!$P$2:$P$10001,AF326):INDEX(Hourly!$P$2:$P$10001,AG326)))</f>
        <v/>
      </c>
      <c r="Q326">
        <f>IF(L326=1,IF(M326&gt;event_min,1,0),0)</f>
        <v/>
      </c>
      <c r="R326">
        <f>IF(Q326=1,N(R325)+1,0)</f>
        <v/>
      </c>
      <c r="S326" s="27">
        <f>IF(Q326=1,N(S325)+M326,0)</f>
        <v/>
      </c>
      <c r="T326">
        <f>IF(R326=1,1,0)</f>
        <v/>
      </c>
      <c r="U326">
        <f>IF(AND(L326=1,ISNUMBER(F326)),IF(F326&gt;=hot_thr,1,0),0)</f>
        <v/>
      </c>
      <c r="V326">
        <f>IF(AND(L326=1,ISNUMBER(E326)),IF(E326&gt;=night_thr,1,0),0)</f>
        <v/>
      </c>
      <c r="X326" s="27">
        <f>IF(B326="","",IF(A326-1&gt;=1,INDEX($D$2:$D$421,A326-1),IF(cyclic="Yes",INDEX($D$2:$D$421,A326-1+n_days),"")))</f>
        <v/>
      </c>
      <c r="Y326" s="27">
        <f>IF(B326="","",IF(A326-2&gt;=1,INDEX($D$2:$D$421,A326-2),IF(cyclic="Yes",INDEX($D$2:$D$421,A326-2+n_days),"")))</f>
        <v/>
      </c>
      <c r="Z326" s="27">
        <f>IF(B326="","",IF(A326-3&gt;=1,INDEX($D$2:$D$421,A326-3),IF(cyclic="Yes",INDEX($D$2:$D$421,A326-3+n_days),"")))</f>
        <v/>
      </c>
      <c r="AA326" s="27">
        <f>IF(B326="","",IF(A326-4&gt;=1,INDEX($D$2:$D$421,A326-4),IF(cyclic="Yes",INDEX($D$2:$D$421,A326-4+n_days),"")))</f>
        <v/>
      </c>
      <c r="AB326" s="27">
        <f>IF(B326="","",IF(A326-5&gt;=1,INDEX($D$2:$D$421,A326-5),IF(cyclic="Yes",INDEX($D$2:$D$421,A326-5+n_days),"")))</f>
        <v/>
      </c>
      <c r="AC326" s="27">
        <f>IF(B326="","",IF(A326-6&gt;=1,INDEX($D$2:$D$421,A326-6),IF(cyclic="Yes",INDEX($D$2:$D$421,A326-6+n_days),"")))</f>
        <v/>
      </c>
      <c r="AD326" s="27">
        <f>IF(B326="","",IF(A326-7&gt;=1,INDEX($D$2:$D$421,A326-7),IF(cyclic="Yes",INDEX($D$2:$D$421,A326-7+n_days),"")))</f>
        <v/>
      </c>
      <c r="AF326">
        <f>IF(B326="","",IFERROR(MATCH(B326-0.5,INDEX(Hourly!$G$2:$G$10001,1):INDEX(Hourly!$G$2:$G$10001,n_rows),1),0)+1)</f>
        <v/>
      </c>
      <c r="AG326">
        <f>IF(B326="","",IFERROR(MATCH(B326,INDEX(Hourly!$G$2:$G$10001,1):INDEX(Hourly!$G$2:$G$10001,n_rows),1),0))</f>
        <v/>
      </c>
    </row>
    <row r="327">
      <c r="A327" t="n">
        <v>326</v>
      </c>
      <c r="B327" s="26">
        <f>IF(A327&lt;=n_days,first_day+A327-1,"")</f>
        <v/>
      </c>
      <c r="C327">
        <f>IF(B327="","",MAX(0,AG327-AF327+1))</f>
        <v/>
      </c>
      <c r="D327" s="27">
        <f>IF(B327="","",IF(C327&gt;=18,AVERAGE(INDEX(Hourly!$E$2:$E$10001,AF327):INDEX(Hourly!$E$2:$E$10001,AG327)),""))</f>
        <v/>
      </c>
      <c r="E327" s="27">
        <f>IF(OR(B327="",N(C327)=0),"",MIN(INDEX(Hourly!$E$2:$E$10001,AF327):INDEX(Hourly!$E$2:$E$10001,AG327)))</f>
        <v/>
      </c>
      <c r="F327" s="27">
        <f>IF(OR(B327="",N(C327)=0),"",MAX(INDEX(Hourly!$E$2:$E$10001,AF327):INDEX(Hourly!$E$2:$E$10001,AG327)))</f>
        <v/>
      </c>
      <c r="G327" s="27">
        <f>IF(E327="","",F327-E327)</f>
        <v/>
      </c>
      <c r="H327" s="27">
        <f>IF(B327="","",IF(COUNT(X327:AD327)=7,SUMPRODUCT(X327:AD327,rm_weights)/SUM(rm_weights),""))</f>
        <v/>
      </c>
      <c r="I327" s="27">
        <f>IF(B327="","",IF(trm_method="7-day approximation",H327,IF(AND(ISNUMBER(I326),ISNUMBER(D326)),(1-alpha)*D326+alpha*I326,H327)))</f>
        <v/>
      </c>
      <c r="J327" s="27">
        <f>IF(ISNUMBER(I327),0.33*IF(clamp_trm="Yes",MIN(MAX(I327,10),30),I327)+18.8,"")</f>
        <v/>
      </c>
      <c r="K327" s="27">
        <f>IF(J327="","",J327+cat_offset)</f>
        <v/>
      </c>
      <c r="L327">
        <f>IF(B327="","",IF(AND(MONTH(B327)*100+DAY(B327)&gt;=season_lo,MONTH(B327)*100+DAY(B327)&lt;=season_hi),1,0))</f>
        <v/>
      </c>
      <c r="M327" s="27">
        <f>IF(N(C327)=0,IF(B327="","",0),SUM(INDEX(Hourly!$L$2:$L$10001,AF327):INDEX(Hourly!$L$2:$L$10001,AG327)))</f>
        <v/>
      </c>
      <c r="N327" s="27">
        <f>IF(N(C327)=0,IF(B327="","",0),SUM(INDEX(Hourly!$M$2:$M$10001,AF327):INDEX(Hourly!$M$2:$M$10001,AG327)))</f>
        <v/>
      </c>
      <c r="O327" s="27">
        <f>IF(N(C327)=0,IF(B327="","",0),SUM(INDEX(Hourly!$N$2:$N$10001,AF327):INDEX(Hourly!$N$2:$N$10001,AG327)))</f>
        <v/>
      </c>
      <c r="P327" s="27">
        <f>IF(N(C327)=0,IF(B327="","",0),SUM(INDEX(Hourly!$P$2:$P$10001,AF327):INDEX(Hourly!$P$2:$P$10001,AG327)))</f>
        <v/>
      </c>
      <c r="Q327">
        <f>IF(L327=1,IF(M327&gt;event_min,1,0),0)</f>
        <v/>
      </c>
      <c r="R327">
        <f>IF(Q327=1,N(R326)+1,0)</f>
        <v/>
      </c>
      <c r="S327" s="27">
        <f>IF(Q327=1,N(S326)+M327,0)</f>
        <v/>
      </c>
      <c r="T327">
        <f>IF(R327=1,1,0)</f>
        <v/>
      </c>
      <c r="U327">
        <f>IF(AND(L327=1,ISNUMBER(F327)),IF(F327&gt;=hot_thr,1,0),0)</f>
        <v/>
      </c>
      <c r="V327">
        <f>IF(AND(L327=1,ISNUMBER(E327)),IF(E327&gt;=night_thr,1,0),0)</f>
        <v/>
      </c>
      <c r="X327" s="27">
        <f>IF(B327="","",IF(A327-1&gt;=1,INDEX($D$2:$D$421,A327-1),IF(cyclic="Yes",INDEX($D$2:$D$421,A327-1+n_days),"")))</f>
        <v/>
      </c>
      <c r="Y327" s="27">
        <f>IF(B327="","",IF(A327-2&gt;=1,INDEX($D$2:$D$421,A327-2),IF(cyclic="Yes",INDEX($D$2:$D$421,A327-2+n_days),"")))</f>
        <v/>
      </c>
      <c r="Z327" s="27">
        <f>IF(B327="","",IF(A327-3&gt;=1,INDEX($D$2:$D$421,A327-3),IF(cyclic="Yes",INDEX($D$2:$D$421,A327-3+n_days),"")))</f>
        <v/>
      </c>
      <c r="AA327" s="27">
        <f>IF(B327="","",IF(A327-4&gt;=1,INDEX($D$2:$D$421,A327-4),IF(cyclic="Yes",INDEX($D$2:$D$421,A327-4+n_days),"")))</f>
        <v/>
      </c>
      <c r="AB327" s="27">
        <f>IF(B327="","",IF(A327-5&gt;=1,INDEX($D$2:$D$421,A327-5),IF(cyclic="Yes",INDEX($D$2:$D$421,A327-5+n_days),"")))</f>
        <v/>
      </c>
      <c r="AC327" s="27">
        <f>IF(B327="","",IF(A327-6&gt;=1,INDEX($D$2:$D$421,A327-6),IF(cyclic="Yes",INDEX($D$2:$D$421,A327-6+n_days),"")))</f>
        <v/>
      </c>
      <c r="AD327" s="27">
        <f>IF(B327="","",IF(A327-7&gt;=1,INDEX($D$2:$D$421,A327-7),IF(cyclic="Yes",INDEX($D$2:$D$421,A327-7+n_days),"")))</f>
        <v/>
      </c>
      <c r="AF327">
        <f>IF(B327="","",IFERROR(MATCH(B327-0.5,INDEX(Hourly!$G$2:$G$10001,1):INDEX(Hourly!$G$2:$G$10001,n_rows),1),0)+1)</f>
        <v/>
      </c>
      <c r="AG327">
        <f>IF(B327="","",IFERROR(MATCH(B327,INDEX(Hourly!$G$2:$G$10001,1):INDEX(Hourly!$G$2:$G$10001,n_rows),1),0))</f>
        <v/>
      </c>
    </row>
    <row r="328">
      <c r="A328" t="n">
        <v>327</v>
      </c>
      <c r="B328" s="26">
        <f>IF(A328&lt;=n_days,first_day+A328-1,"")</f>
        <v/>
      </c>
      <c r="C328">
        <f>IF(B328="","",MAX(0,AG328-AF328+1))</f>
        <v/>
      </c>
      <c r="D328" s="27">
        <f>IF(B328="","",IF(C328&gt;=18,AVERAGE(INDEX(Hourly!$E$2:$E$10001,AF328):INDEX(Hourly!$E$2:$E$10001,AG328)),""))</f>
        <v/>
      </c>
      <c r="E328" s="27">
        <f>IF(OR(B328="",N(C328)=0),"",MIN(INDEX(Hourly!$E$2:$E$10001,AF328):INDEX(Hourly!$E$2:$E$10001,AG328)))</f>
        <v/>
      </c>
      <c r="F328" s="27">
        <f>IF(OR(B328="",N(C328)=0),"",MAX(INDEX(Hourly!$E$2:$E$10001,AF328):INDEX(Hourly!$E$2:$E$10001,AG328)))</f>
        <v/>
      </c>
      <c r="G328" s="27">
        <f>IF(E328="","",F328-E328)</f>
        <v/>
      </c>
      <c r="H328" s="27">
        <f>IF(B328="","",IF(COUNT(X328:AD328)=7,SUMPRODUCT(X328:AD328,rm_weights)/SUM(rm_weights),""))</f>
        <v/>
      </c>
      <c r="I328" s="27">
        <f>IF(B328="","",IF(trm_method="7-day approximation",H328,IF(AND(ISNUMBER(I327),ISNUMBER(D327)),(1-alpha)*D327+alpha*I327,H328)))</f>
        <v/>
      </c>
      <c r="J328" s="27">
        <f>IF(ISNUMBER(I328),0.33*IF(clamp_trm="Yes",MIN(MAX(I328,10),30),I328)+18.8,"")</f>
        <v/>
      </c>
      <c r="K328" s="27">
        <f>IF(J328="","",J328+cat_offset)</f>
        <v/>
      </c>
      <c r="L328">
        <f>IF(B328="","",IF(AND(MONTH(B328)*100+DAY(B328)&gt;=season_lo,MONTH(B328)*100+DAY(B328)&lt;=season_hi),1,0))</f>
        <v/>
      </c>
      <c r="M328" s="27">
        <f>IF(N(C328)=0,IF(B328="","",0),SUM(INDEX(Hourly!$L$2:$L$10001,AF328):INDEX(Hourly!$L$2:$L$10001,AG328)))</f>
        <v/>
      </c>
      <c r="N328" s="27">
        <f>IF(N(C328)=0,IF(B328="","",0),SUM(INDEX(Hourly!$M$2:$M$10001,AF328):INDEX(Hourly!$M$2:$M$10001,AG328)))</f>
        <v/>
      </c>
      <c r="O328" s="27">
        <f>IF(N(C328)=0,IF(B328="","",0),SUM(INDEX(Hourly!$N$2:$N$10001,AF328):INDEX(Hourly!$N$2:$N$10001,AG328)))</f>
        <v/>
      </c>
      <c r="P328" s="27">
        <f>IF(N(C328)=0,IF(B328="","",0),SUM(INDEX(Hourly!$P$2:$P$10001,AF328):INDEX(Hourly!$P$2:$P$10001,AG328)))</f>
        <v/>
      </c>
      <c r="Q328">
        <f>IF(L328=1,IF(M328&gt;event_min,1,0),0)</f>
        <v/>
      </c>
      <c r="R328">
        <f>IF(Q328=1,N(R327)+1,0)</f>
        <v/>
      </c>
      <c r="S328" s="27">
        <f>IF(Q328=1,N(S327)+M328,0)</f>
        <v/>
      </c>
      <c r="T328">
        <f>IF(R328=1,1,0)</f>
        <v/>
      </c>
      <c r="U328">
        <f>IF(AND(L328=1,ISNUMBER(F328)),IF(F328&gt;=hot_thr,1,0),0)</f>
        <v/>
      </c>
      <c r="V328">
        <f>IF(AND(L328=1,ISNUMBER(E328)),IF(E328&gt;=night_thr,1,0),0)</f>
        <v/>
      </c>
      <c r="X328" s="27">
        <f>IF(B328="","",IF(A328-1&gt;=1,INDEX($D$2:$D$421,A328-1),IF(cyclic="Yes",INDEX($D$2:$D$421,A328-1+n_days),"")))</f>
        <v/>
      </c>
      <c r="Y328" s="27">
        <f>IF(B328="","",IF(A328-2&gt;=1,INDEX($D$2:$D$421,A328-2),IF(cyclic="Yes",INDEX($D$2:$D$421,A328-2+n_days),"")))</f>
        <v/>
      </c>
      <c r="Z328" s="27">
        <f>IF(B328="","",IF(A328-3&gt;=1,INDEX($D$2:$D$421,A328-3),IF(cyclic="Yes",INDEX($D$2:$D$421,A328-3+n_days),"")))</f>
        <v/>
      </c>
      <c r="AA328" s="27">
        <f>IF(B328="","",IF(A328-4&gt;=1,INDEX($D$2:$D$421,A328-4),IF(cyclic="Yes",INDEX($D$2:$D$421,A328-4+n_days),"")))</f>
        <v/>
      </c>
      <c r="AB328" s="27">
        <f>IF(B328="","",IF(A328-5&gt;=1,INDEX($D$2:$D$421,A328-5),IF(cyclic="Yes",INDEX($D$2:$D$421,A328-5+n_days),"")))</f>
        <v/>
      </c>
      <c r="AC328" s="27">
        <f>IF(B328="","",IF(A328-6&gt;=1,INDEX($D$2:$D$421,A328-6),IF(cyclic="Yes",INDEX($D$2:$D$421,A328-6+n_days),"")))</f>
        <v/>
      </c>
      <c r="AD328" s="27">
        <f>IF(B328="","",IF(A328-7&gt;=1,INDEX($D$2:$D$421,A328-7),IF(cyclic="Yes",INDEX($D$2:$D$421,A328-7+n_days),"")))</f>
        <v/>
      </c>
      <c r="AF328">
        <f>IF(B328="","",IFERROR(MATCH(B328-0.5,INDEX(Hourly!$G$2:$G$10001,1):INDEX(Hourly!$G$2:$G$10001,n_rows),1),0)+1)</f>
        <v/>
      </c>
      <c r="AG328">
        <f>IF(B328="","",IFERROR(MATCH(B328,INDEX(Hourly!$G$2:$G$10001,1):INDEX(Hourly!$G$2:$G$10001,n_rows),1),0))</f>
        <v/>
      </c>
    </row>
    <row r="329">
      <c r="A329" t="n">
        <v>328</v>
      </c>
      <c r="B329" s="26">
        <f>IF(A329&lt;=n_days,first_day+A329-1,"")</f>
        <v/>
      </c>
      <c r="C329">
        <f>IF(B329="","",MAX(0,AG329-AF329+1))</f>
        <v/>
      </c>
      <c r="D329" s="27">
        <f>IF(B329="","",IF(C329&gt;=18,AVERAGE(INDEX(Hourly!$E$2:$E$10001,AF329):INDEX(Hourly!$E$2:$E$10001,AG329)),""))</f>
        <v/>
      </c>
      <c r="E329" s="27">
        <f>IF(OR(B329="",N(C329)=0),"",MIN(INDEX(Hourly!$E$2:$E$10001,AF329):INDEX(Hourly!$E$2:$E$10001,AG329)))</f>
        <v/>
      </c>
      <c r="F329" s="27">
        <f>IF(OR(B329="",N(C329)=0),"",MAX(INDEX(Hourly!$E$2:$E$10001,AF329):INDEX(Hourly!$E$2:$E$10001,AG329)))</f>
        <v/>
      </c>
      <c r="G329" s="27">
        <f>IF(E329="","",F329-E329)</f>
        <v/>
      </c>
      <c r="H329" s="27">
        <f>IF(B329="","",IF(COUNT(X329:AD329)=7,SUMPRODUCT(X329:AD329,rm_weights)/SUM(rm_weights),""))</f>
        <v/>
      </c>
      <c r="I329" s="27">
        <f>IF(B329="","",IF(trm_method="7-day approximation",H329,IF(AND(ISNUMBER(I328),ISNUMBER(D328)),(1-alpha)*D328+alpha*I328,H329)))</f>
        <v/>
      </c>
      <c r="J329" s="27">
        <f>IF(ISNUMBER(I329),0.33*IF(clamp_trm="Yes",MIN(MAX(I329,10),30),I329)+18.8,"")</f>
        <v/>
      </c>
      <c r="K329" s="27">
        <f>IF(J329="","",J329+cat_offset)</f>
        <v/>
      </c>
      <c r="L329">
        <f>IF(B329="","",IF(AND(MONTH(B329)*100+DAY(B329)&gt;=season_lo,MONTH(B329)*100+DAY(B329)&lt;=season_hi),1,0))</f>
        <v/>
      </c>
      <c r="M329" s="27">
        <f>IF(N(C329)=0,IF(B329="","",0),SUM(INDEX(Hourly!$L$2:$L$10001,AF329):INDEX(Hourly!$L$2:$L$10001,AG329)))</f>
        <v/>
      </c>
      <c r="N329" s="27">
        <f>IF(N(C329)=0,IF(B329="","",0),SUM(INDEX(Hourly!$M$2:$M$10001,AF329):INDEX(Hourly!$M$2:$M$10001,AG329)))</f>
        <v/>
      </c>
      <c r="O329" s="27">
        <f>IF(N(C329)=0,IF(B329="","",0),SUM(INDEX(Hourly!$N$2:$N$10001,AF329):INDEX(Hourly!$N$2:$N$10001,AG329)))</f>
        <v/>
      </c>
      <c r="P329" s="27">
        <f>IF(N(C329)=0,IF(B329="","",0),SUM(INDEX(Hourly!$P$2:$P$10001,AF329):INDEX(Hourly!$P$2:$P$10001,AG329)))</f>
        <v/>
      </c>
      <c r="Q329">
        <f>IF(L329=1,IF(M329&gt;event_min,1,0),0)</f>
        <v/>
      </c>
      <c r="R329">
        <f>IF(Q329=1,N(R328)+1,0)</f>
        <v/>
      </c>
      <c r="S329" s="27">
        <f>IF(Q329=1,N(S328)+M329,0)</f>
        <v/>
      </c>
      <c r="T329">
        <f>IF(R329=1,1,0)</f>
        <v/>
      </c>
      <c r="U329">
        <f>IF(AND(L329=1,ISNUMBER(F329)),IF(F329&gt;=hot_thr,1,0),0)</f>
        <v/>
      </c>
      <c r="V329">
        <f>IF(AND(L329=1,ISNUMBER(E329)),IF(E329&gt;=night_thr,1,0),0)</f>
        <v/>
      </c>
      <c r="X329" s="27">
        <f>IF(B329="","",IF(A329-1&gt;=1,INDEX($D$2:$D$421,A329-1),IF(cyclic="Yes",INDEX($D$2:$D$421,A329-1+n_days),"")))</f>
        <v/>
      </c>
      <c r="Y329" s="27">
        <f>IF(B329="","",IF(A329-2&gt;=1,INDEX($D$2:$D$421,A329-2),IF(cyclic="Yes",INDEX($D$2:$D$421,A329-2+n_days),"")))</f>
        <v/>
      </c>
      <c r="Z329" s="27">
        <f>IF(B329="","",IF(A329-3&gt;=1,INDEX($D$2:$D$421,A329-3),IF(cyclic="Yes",INDEX($D$2:$D$421,A329-3+n_days),"")))</f>
        <v/>
      </c>
      <c r="AA329" s="27">
        <f>IF(B329="","",IF(A329-4&gt;=1,INDEX($D$2:$D$421,A329-4),IF(cyclic="Yes",INDEX($D$2:$D$421,A329-4+n_days),"")))</f>
        <v/>
      </c>
      <c r="AB329" s="27">
        <f>IF(B329="","",IF(A329-5&gt;=1,INDEX($D$2:$D$421,A329-5),IF(cyclic="Yes",INDEX($D$2:$D$421,A329-5+n_days),"")))</f>
        <v/>
      </c>
      <c r="AC329" s="27">
        <f>IF(B329="","",IF(A329-6&gt;=1,INDEX($D$2:$D$421,A329-6),IF(cyclic="Yes",INDEX($D$2:$D$421,A329-6+n_days),"")))</f>
        <v/>
      </c>
      <c r="AD329" s="27">
        <f>IF(B329="","",IF(A329-7&gt;=1,INDEX($D$2:$D$421,A329-7),IF(cyclic="Yes",INDEX($D$2:$D$421,A329-7+n_days),"")))</f>
        <v/>
      </c>
      <c r="AF329">
        <f>IF(B329="","",IFERROR(MATCH(B329-0.5,INDEX(Hourly!$G$2:$G$10001,1):INDEX(Hourly!$G$2:$G$10001,n_rows),1),0)+1)</f>
        <v/>
      </c>
      <c r="AG329">
        <f>IF(B329="","",IFERROR(MATCH(B329,INDEX(Hourly!$G$2:$G$10001,1):INDEX(Hourly!$G$2:$G$10001,n_rows),1),0))</f>
        <v/>
      </c>
    </row>
    <row r="330">
      <c r="A330" t="n">
        <v>329</v>
      </c>
      <c r="B330" s="26">
        <f>IF(A330&lt;=n_days,first_day+A330-1,"")</f>
        <v/>
      </c>
      <c r="C330">
        <f>IF(B330="","",MAX(0,AG330-AF330+1))</f>
        <v/>
      </c>
      <c r="D330" s="27">
        <f>IF(B330="","",IF(C330&gt;=18,AVERAGE(INDEX(Hourly!$E$2:$E$10001,AF330):INDEX(Hourly!$E$2:$E$10001,AG330)),""))</f>
        <v/>
      </c>
      <c r="E330" s="27">
        <f>IF(OR(B330="",N(C330)=0),"",MIN(INDEX(Hourly!$E$2:$E$10001,AF330):INDEX(Hourly!$E$2:$E$10001,AG330)))</f>
        <v/>
      </c>
      <c r="F330" s="27">
        <f>IF(OR(B330="",N(C330)=0),"",MAX(INDEX(Hourly!$E$2:$E$10001,AF330):INDEX(Hourly!$E$2:$E$10001,AG330)))</f>
        <v/>
      </c>
      <c r="G330" s="27">
        <f>IF(E330="","",F330-E330)</f>
        <v/>
      </c>
      <c r="H330" s="27">
        <f>IF(B330="","",IF(COUNT(X330:AD330)=7,SUMPRODUCT(X330:AD330,rm_weights)/SUM(rm_weights),""))</f>
        <v/>
      </c>
      <c r="I330" s="27">
        <f>IF(B330="","",IF(trm_method="7-day approximation",H330,IF(AND(ISNUMBER(I329),ISNUMBER(D329)),(1-alpha)*D329+alpha*I329,H330)))</f>
        <v/>
      </c>
      <c r="J330" s="27">
        <f>IF(ISNUMBER(I330),0.33*IF(clamp_trm="Yes",MIN(MAX(I330,10),30),I330)+18.8,"")</f>
        <v/>
      </c>
      <c r="K330" s="27">
        <f>IF(J330="","",J330+cat_offset)</f>
        <v/>
      </c>
      <c r="L330">
        <f>IF(B330="","",IF(AND(MONTH(B330)*100+DAY(B330)&gt;=season_lo,MONTH(B330)*100+DAY(B330)&lt;=season_hi),1,0))</f>
        <v/>
      </c>
      <c r="M330" s="27">
        <f>IF(N(C330)=0,IF(B330="","",0),SUM(INDEX(Hourly!$L$2:$L$10001,AF330):INDEX(Hourly!$L$2:$L$10001,AG330)))</f>
        <v/>
      </c>
      <c r="N330" s="27">
        <f>IF(N(C330)=0,IF(B330="","",0),SUM(INDEX(Hourly!$M$2:$M$10001,AF330):INDEX(Hourly!$M$2:$M$10001,AG330)))</f>
        <v/>
      </c>
      <c r="O330" s="27">
        <f>IF(N(C330)=0,IF(B330="","",0),SUM(INDEX(Hourly!$N$2:$N$10001,AF330):INDEX(Hourly!$N$2:$N$10001,AG330)))</f>
        <v/>
      </c>
      <c r="P330" s="27">
        <f>IF(N(C330)=0,IF(B330="","",0),SUM(INDEX(Hourly!$P$2:$P$10001,AF330):INDEX(Hourly!$P$2:$P$10001,AG330)))</f>
        <v/>
      </c>
      <c r="Q330">
        <f>IF(L330=1,IF(M330&gt;event_min,1,0),0)</f>
        <v/>
      </c>
      <c r="R330">
        <f>IF(Q330=1,N(R329)+1,0)</f>
        <v/>
      </c>
      <c r="S330" s="27">
        <f>IF(Q330=1,N(S329)+M330,0)</f>
        <v/>
      </c>
      <c r="T330">
        <f>IF(R330=1,1,0)</f>
        <v/>
      </c>
      <c r="U330">
        <f>IF(AND(L330=1,ISNUMBER(F330)),IF(F330&gt;=hot_thr,1,0),0)</f>
        <v/>
      </c>
      <c r="V330">
        <f>IF(AND(L330=1,ISNUMBER(E330)),IF(E330&gt;=night_thr,1,0),0)</f>
        <v/>
      </c>
      <c r="X330" s="27">
        <f>IF(B330="","",IF(A330-1&gt;=1,INDEX($D$2:$D$421,A330-1),IF(cyclic="Yes",INDEX($D$2:$D$421,A330-1+n_days),"")))</f>
        <v/>
      </c>
      <c r="Y330" s="27">
        <f>IF(B330="","",IF(A330-2&gt;=1,INDEX($D$2:$D$421,A330-2),IF(cyclic="Yes",INDEX($D$2:$D$421,A330-2+n_days),"")))</f>
        <v/>
      </c>
      <c r="Z330" s="27">
        <f>IF(B330="","",IF(A330-3&gt;=1,INDEX($D$2:$D$421,A330-3),IF(cyclic="Yes",INDEX($D$2:$D$421,A330-3+n_days),"")))</f>
        <v/>
      </c>
      <c r="AA330" s="27">
        <f>IF(B330="","",IF(A330-4&gt;=1,INDEX($D$2:$D$421,A330-4),IF(cyclic="Yes",INDEX($D$2:$D$421,A330-4+n_days),"")))</f>
        <v/>
      </c>
      <c r="AB330" s="27">
        <f>IF(B330="","",IF(A330-5&gt;=1,INDEX($D$2:$D$421,A330-5),IF(cyclic="Yes",INDEX($D$2:$D$421,A330-5+n_days),"")))</f>
        <v/>
      </c>
      <c r="AC330" s="27">
        <f>IF(B330="","",IF(A330-6&gt;=1,INDEX($D$2:$D$421,A330-6),IF(cyclic="Yes",INDEX($D$2:$D$421,A330-6+n_days),"")))</f>
        <v/>
      </c>
      <c r="AD330" s="27">
        <f>IF(B330="","",IF(A330-7&gt;=1,INDEX($D$2:$D$421,A330-7),IF(cyclic="Yes",INDEX($D$2:$D$421,A330-7+n_days),"")))</f>
        <v/>
      </c>
      <c r="AF330">
        <f>IF(B330="","",IFERROR(MATCH(B330-0.5,INDEX(Hourly!$G$2:$G$10001,1):INDEX(Hourly!$G$2:$G$10001,n_rows),1),0)+1)</f>
        <v/>
      </c>
      <c r="AG330">
        <f>IF(B330="","",IFERROR(MATCH(B330,INDEX(Hourly!$G$2:$G$10001,1):INDEX(Hourly!$G$2:$G$10001,n_rows),1),0))</f>
        <v/>
      </c>
    </row>
    <row r="331">
      <c r="A331" t="n">
        <v>330</v>
      </c>
      <c r="B331" s="26">
        <f>IF(A331&lt;=n_days,first_day+A331-1,"")</f>
        <v/>
      </c>
      <c r="C331">
        <f>IF(B331="","",MAX(0,AG331-AF331+1))</f>
        <v/>
      </c>
      <c r="D331" s="27">
        <f>IF(B331="","",IF(C331&gt;=18,AVERAGE(INDEX(Hourly!$E$2:$E$10001,AF331):INDEX(Hourly!$E$2:$E$10001,AG331)),""))</f>
        <v/>
      </c>
      <c r="E331" s="27">
        <f>IF(OR(B331="",N(C331)=0),"",MIN(INDEX(Hourly!$E$2:$E$10001,AF331):INDEX(Hourly!$E$2:$E$10001,AG331)))</f>
        <v/>
      </c>
      <c r="F331" s="27">
        <f>IF(OR(B331="",N(C331)=0),"",MAX(INDEX(Hourly!$E$2:$E$10001,AF331):INDEX(Hourly!$E$2:$E$10001,AG331)))</f>
        <v/>
      </c>
      <c r="G331" s="27">
        <f>IF(E331="","",F331-E331)</f>
        <v/>
      </c>
      <c r="H331" s="27">
        <f>IF(B331="","",IF(COUNT(X331:AD331)=7,SUMPRODUCT(X331:AD331,rm_weights)/SUM(rm_weights),""))</f>
        <v/>
      </c>
      <c r="I331" s="27">
        <f>IF(B331="","",IF(trm_method="7-day approximation",H331,IF(AND(ISNUMBER(I330),ISNUMBER(D330)),(1-alpha)*D330+alpha*I330,H331)))</f>
        <v/>
      </c>
      <c r="J331" s="27">
        <f>IF(ISNUMBER(I331),0.33*IF(clamp_trm="Yes",MIN(MAX(I331,10),30),I331)+18.8,"")</f>
        <v/>
      </c>
      <c r="K331" s="27">
        <f>IF(J331="","",J331+cat_offset)</f>
        <v/>
      </c>
      <c r="L331">
        <f>IF(B331="","",IF(AND(MONTH(B331)*100+DAY(B331)&gt;=season_lo,MONTH(B331)*100+DAY(B331)&lt;=season_hi),1,0))</f>
        <v/>
      </c>
      <c r="M331" s="27">
        <f>IF(N(C331)=0,IF(B331="","",0),SUM(INDEX(Hourly!$L$2:$L$10001,AF331):INDEX(Hourly!$L$2:$L$10001,AG331)))</f>
        <v/>
      </c>
      <c r="N331" s="27">
        <f>IF(N(C331)=0,IF(B331="","",0),SUM(INDEX(Hourly!$M$2:$M$10001,AF331):INDEX(Hourly!$M$2:$M$10001,AG331)))</f>
        <v/>
      </c>
      <c r="O331" s="27">
        <f>IF(N(C331)=0,IF(B331="","",0),SUM(INDEX(Hourly!$N$2:$N$10001,AF331):INDEX(Hourly!$N$2:$N$10001,AG331)))</f>
        <v/>
      </c>
      <c r="P331" s="27">
        <f>IF(N(C331)=0,IF(B331="","",0),SUM(INDEX(Hourly!$P$2:$P$10001,AF331):INDEX(Hourly!$P$2:$P$10001,AG331)))</f>
        <v/>
      </c>
      <c r="Q331">
        <f>IF(L331=1,IF(M331&gt;event_min,1,0),0)</f>
        <v/>
      </c>
      <c r="R331">
        <f>IF(Q331=1,N(R330)+1,0)</f>
        <v/>
      </c>
      <c r="S331" s="27">
        <f>IF(Q331=1,N(S330)+M331,0)</f>
        <v/>
      </c>
      <c r="T331">
        <f>IF(R331=1,1,0)</f>
        <v/>
      </c>
      <c r="U331">
        <f>IF(AND(L331=1,ISNUMBER(F331)),IF(F331&gt;=hot_thr,1,0),0)</f>
        <v/>
      </c>
      <c r="V331">
        <f>IF(AND(L331=1,ISNUMBER(E331)),IF(E331&gt;=night_thr,1,0),0)</f>
        <v/>
      </c>
      <c r="X331" s="27">
        <f>IF(B331="","",IF(A331-1&gt;=1,INDEX($D$2:$D$421,A331-1),IF(cyclic="Yes",INDEX($D$2:$D$421,A331-1+n_days),"")))</f>
        <v/>
      </c>
      <c r="Y331" s="27">
        <f>IF(B331="","",IF(A331-2&gt;=1,INDEX($D$2:$D$421,A331-2),IF(cyclic="Yes",INDEX($D$2:$D$421,A331-2+n_days),"")))</f>
        <v/>
      </c>
      <c r="Z331" s="27">
        <f>IF(B331="","",IF(A331-3&gt;=1,INDEX($D$2:$D$421,A331-3),IF(cyclic="Yes",INDEX($D$2:$D$421,A331-3+n_days),"")))</f>
        <v/>
      </c>
      <c r="AA331" s="27">
        <f>IF(B331="","",IF(A331-4&gt;=1,INDEX($D$2:$D$421,A331-4),IF(cyclic="Yes",INDEX($D$2:$D$421,A331-4+n_days),"")))</f>
        <v/>
      </c>
      <c r="AB331" s="27">
        <f>IF(B331="","",IF(A331-5&gt;=1,INDEX($D$2:$D$421,A331-5),IF(cyclic="Yes",INDEX($D$2:$D$421,A331-5+n_days),"")))</f>
        <v/>
      </c>
      <c r="AC331" s="27">
        <f>IF(B331="","",IF(A331-6&gt;=1,INDEX($D$2:$D$421,A331-6),IF(cyclic="Yes",INDEX($D$2:$D$421,A331-6+n_days),"")))</f>
        <v/>
      </c>
      <c r="AD331" s="27">
        <f>IF(B331="","",IF(A331-7&gt;=1,INDEX($D$2:$D$421,A331-7),IF(cyclic="Yes",INDEX($D$2:$D$421,A331-7+n_days),"")))</f>
        <v/>
      </c>
      <c r="AF331">
        <f>IF(B331="","",IFERROR(MATCH(B331-0.5,INDEX(Hourly!$G$2:$G$10001,1):INDEX(Hourly!$G$2:$G$10001,n_rows),1),0)+1)</f>
        <v/>
      </c>
      <c r="AG331">
        <f>IF(B331="","",IFERROR(MATCH(B331,INDEX(Hourly!$G$2:$G$10001,1):INDEX(Hourly!$G$2:$G$10001,n_rows),1),0))</f>
        <v/>
      </c>
    </row>
    <row r="332">
      <c r="A332" t="n">
        <v>331</v>
      </c>
      <c r="B332" s="26">
        <f>IF(A332&lt;=n_days,first_day+A332-1,"")</f>
        <v/>
      </c>
      <c r="C332">
        <f>IF(B332="","",MAX(0,AG332-AF332+1))</f>
        <v/>
      </c>
      <c r="D332" s="27">
        <f>IF(B332="","",IF(C332&gt;=18,AVERAGE(INDEX(Hourly!$E$2:$E$10001,AF332):INDEX(Hourly!$E$2:$E$10001,AG332)),""))</f>
        <v/>
      </c>
      <c r="E332" s="27">
        <f>IF(OR(B332="",N(C332)=0),"",MIN(INDEX(Hourly!$E$2:$E$10001,AF332):INDEX(Hourly!$E$2:$E$10001,AG332)))</f>
        <v/>
      </c>
      <c r="F332" s="27">
        <f>IF(OR(B332="",N(C332)=0),"",MAX(INDEX(Hourly!$E$2:$E$10001,AF332):INDEX(Hourly!$E$2:$E$10001,AG332)))</f>
        <v/>
      </c>
      <c r="G332" s="27">
        <f>IF(E332="","",F332-E332)</f>
        <v/>
      </c>
      <c r="H332" s="27">
        <f>IF(B332="","",IF(COUNT(X332:AD332)=7,SUMPRODUCT(X332:AD332,rm_weights)/SUM(rm_weights),""))</f>
        <v/>
      </c>
      <c r="I332" s="27">
        <f>IF(B332="","",IF(trm_method="7-day approximation",H332,IF(AND(ISNUMBER(I331),ISNUMBER(D331)),(1-alpha)*D331+alpha*I331,H332)))</f>
        <v/>
      </c>
      <c r="J332" s="27">
        <f>IF(ISNUMBER(I332),0.33*IF(clamp_trm="Yes",MIN(MAX(I332,10),30),I332)+18.8,"")</f>
        <v/>
      </c>
      <c r="K332" s="27">
        <f>IF(J332="","",J332+cat_offset)</f>
        <v/>
      </c>
      <c r="L332">
        <f>IF(B332="","",IF(AND(MONTH(B332)*100+DAY(B332)&gt;=season_lo,MONTH(B332)*100+DAY(B332)&lt;=season_hi),1,0))</f>
        <v/>
      </c>
      <c r="M332" s="27">
        <f>IF(N(C332)=0,IF(B332="","",0),SUM(INDEX(Hourly!$L$2:$L$10001,AF332):INDEX(Hourly!$L$2:$L$10001,AG332)))</f>
        <v/>
      </c>
      <c r="N332" s="27">
        <f>IF(N(C332)=0,IF(B332="","",0),SUM(INDEX(Hourly!$M$2:$M$10001,AF332):INDEX(Hourly!$M$2:$M$10001,AG332)))</f>
        <v/>
      </c>
      <c r="O332" s="27">
        <f>IF(N(C332)=0,IF(B332="","",0),SUM(INDEX(Hourly!$N$2:$N$10001,AF332):INDEX(Hourly!$N$2:$N$10001,AG332)))</f>
        <v/>
      </c>
      <c r="P332" s="27">
        <f>IF(N(C332)=0,IF(B332="","",0),SUM(INDEX(Hourly!$P$2:$P$10001,AF332):INDEX(Hourly!$P$2:$P$10001,AG332)))</f>
        <v/>
      </c>
      <c r="Q332">
        <f>IF(L332=1,IF(M332&gt;event_min,1,0),0)</f>
        <v/>
      </c>
      <c r="R332">
        <f>IF(Q332=1,N(R331)+1,0)</f>
        <v/>
      </c>
      <c r="S332" s="27">
        <f>IF(Q332=1,N(S331)+M332,0)</f>
        <v/>
      </c>
      <c r="T332">
        <f>IF(R332=1,1,0)</f>
        <v/>
      </c>
      <c r="U332">
        <f>IF(AND(L332=1,ISNUMBER(F332)),IF(F332&gt;=hot_thr,1,0),0)</f>
        <v/>
      </c>
      <c r="V332">
        <f>IF(AND(L332=1,ISNUMBER(E332)),IF(E332&gt;=night_thr,1,0),0)</f>
        <v/>
      </c>
      <c r="X332" s="27">
        <f>IF(B332="","",IF(A332-1&gt;=1,INDEX($D$2:$D$421,A332-1),IF(cyclic="Yes",INDEX($D$2:$D$421,A332-1+n_days),"")))</f>
        <v/>
      </c>
      <c r="Y332" s="27">
        <f>IF(B332="","",IF(A332-2&gt;=1,INDEX($D$2:$D$421,A332-2),IF(cyclic="Yes",INDEX($D$2:$D$421,A332-2+n_days),"")))</f>
        <v/>
      </c>
      <c r="Z332" s="27">
        <f>IF(B332="","",IF(A332-3&gt;=1,INDEX($D$2:$D$421,A332-3),IF(cyclic="Yes",INDEX($D$2:$D$421,A332-3+n_days),"")))</f>
        <v/>
      </c>
      <c r="AA332" s="27">
        <f>IF(B332="","",IF(A332-4&gt;=1,INDEX($D$2:$D$421,A332-4),IF(cyclic="Yes",INDEX($D$2:$D$421,A332-4+n_days),"")))</f>
        <v/>
      </c>
      <c r="AB332" s="27">
        <f>IF(B332="","",IF(A332-5&gt;=1,INDEX($D$2:$D$421,A332-5),IF(cyclic="Yes",INDEX($D$2:$D$421,A332-5+n_days),"")))</f>
        <v/>
      </c>
      <c r="AC332" s="27">
        <f>IF(B332="","",IF(A332-6&gt;=1,INDEX($D$2:$D$421,A332-6),IF(cyclic="Yes",INDEX($D$2:$D$421,A332-6+n_days),"")))</f>
        <v/>
      </c>
      <c r="AD332" s="27">
        <f>IF(B332="","",IF(A332-7&gt;=1,INDEX($D$2:$D$421,A332-7),IF(cyclic="Yes",INDEX($D$2:$D$421,A332-7+n_days),"")))</f>
        <v/>
      </c>
      <c r="AF332">
        <f>IF(B332="","",IFERROR(MATCH(B332-0.5,INDEX(Hourly!$G$2:$G$10001,1):INDEX(Hourly!$G$2:$G$10001,n_rows),1),0)+1)</f>
        <v/>
      </c>
      <c r="AG332">
        <f>IF(B332="","",IFERROR(MATCH(B332,INDEX(Hourly!$G$2:$G$10001,1):INDEX(Hourly!$G$2:$G$10001,n_rows),1),0))</f>
        <v/>
      </c>
    </row>
    <row r="333">
      <c r="A333" t="n">
        <v>332</v>
      </c>
      <c r="B333" s="26">
        <f>IF(A333&lt;=n_days,first_day+A333-1,"")</f>
        <v/>
      </c>
      <c r="C333">
        <f>IF(B333="","",MAX(0,AG333-AF333+1))</f>
        <v/>
      </c>
      <c r="D333" s="27">
        <f>IF(B333="","",IF(C333&gt;=18,AVERAGE(INDEX(Hourly!$E$2:$E$10001,AF333):INDEX(Hourly!$E$2:$E$10001,AG333)),""))</f>
        <v/>
      </c>
      <c r="E333" s="27">
        <f>IF(OR(B333="",N(C333)=0),"",MIN(INDEX(Hourly!$E$2:$E$10001,AF333):INDEX(Hourly!$E$2:$E$10001,AG333)))</f>
        <v/>
      </c>
      <c r="F333" s="27">
        <f>IF(OR(B333="",N(C333)=0),"",MAX(INDEX(Hourly!$E$2:$E$10001,AF333):INDEX(Hourly!$E$2:$E$10001,AG333)))</f>
        <v/>
      </c>
      <c r="G333" s="27">
        <f>IF(E333="","",F333-E333)</f>
        <v/>
      </c>
      <c r="H333" s="27">
        <f>IF(B333="","",IF(COUNT(X333:AD333)=7,SUMPRODUCT(X333:AD333,rm_weights)/SUM(rm_weights),""))</f>
        <v/>
      </c>
      <c r="I333" s="27">
        <f>IF(B333="","",IF(trm_method="7-day approximation",H333,IF(AND(ISNUMBER(I332),ISNUMBER(D332)),(1-alpha)*D332+alpha*I332,H333)))</f>
        <v/>
      </c>
      <c r="J333" s="27">
        <f>IF(ISNUMBER(I333),0.33*IF(clamp_trm="Yes",MIN(MAX(I333,10),30),I333)+18.8,"")</f>
        <v/>
      </c>
      <c r="K333" s="27">
        <f>IF(J333="","",J333+cat_offset)</f>
        <v/>
      </c>
      <c r="L333">
        <f>IF(B333="","",IF(AND(MONTH(B333)*100+DAY(B333)&gt;=season_lo,MONTH(B333)*100+DAY(B333)&lt;=season_hi),1,0))</f>
        <v/>
      </c>
      <c r="M333" s="27">
        <f>IF(N(C333)=0,IF(B333="","",0),SUM(INDEX(Hourly!$L$2:$L$10001,AF333):INDEX(Hourly!$L$2:$L$10001,AG333)))</f>
        <v/>
      </c>
      <c r="N333" s="27">
        <f>IF(N(C333)=0,IF(B333="","",0),SUM(INDEX(Hourly!$M$2:$M$10001,AF333):INDEX(Hourly!$M$2:$M$10001,AG333)))</f>
        <v/>
      </c>
      <c r="O333" s="27">
        <f>IF(N(C333)=0,IF(B333="","",0),SUM(INDEX(Hourly!$N$2:$N$10001,AF333):INDEX(Hourly!$N$2:$N$10001,AG333)))</f>
        <v/>
      </c>
      <c r="P333" s="27">
        <f>IF(N(C333)=0,IF(B333="","",0),SUM(INDEX(Hourly!$P$2:$P$10001,AF333):INDEX(Hourly!$P$2:$P$10001,AG333)))</f>
        <v/>
      </c>
      <c r="Q333">
        <f>IF(L333=1,IF(M333&gt;event_min,1,0),0)</f>
        <v/>
      </c>
      <c r="R333">
        <f>IF(Q333=1,N(R332)+1,0)</f>
        <v/>
      </c>
      <c r="S333" s="27">
        <f>IF(Q333=1,N(S332)+M333,0)</f>
        <v/>
      </c>
      <c r="T333">
        <f>IF(R333=1,1,0)</f>
        <v/>
      </c>
      <c r="U333">
        <f>IF(AND(L333=1,ISNUMBER(F333)),IF(F333&gt;=hot_thr,1,0),0)</f>
        <v/>
      </c>
      <c r="V333">
        <f>IF(AND(L333=1,ISNUMBER(E333)),IF(E333&gt;=night_thr,1,0),0)</f>
        <v/>
      </c>
      <c r="X333" s="27">
        <f>IF(B333="","",IF(A333-1&gt;=1,INDEX($D$2:$D$421,A333-1),IF(cyclic="Yes",INDEX($D$2:$D$421,A333-1+n_days),"")))</f>
        <v/>
      </c>
      <c r="Y333" s="27">
        <f>IF(B333="","",IF(A333-2&gt;=1,INDEX($D$2:$D$421,A333-2),IF(cyclic="Yes",INDEX($D$2:$D$421,A333-2+n_days),"")))</f>
        <v/>
      </c>
      <c r="Z333" s="27">
        <f>IF(B333="","",IF(A333-3&gt;=1,INDEX($D$2:$D$421,A333-3),IF(cyclic="Yes",INDEX($D$2:$D$421,A333-3+n_days),"")))</f>
        <v/>
      </c>
      <c r="AA333" s="27">
        <f>IF(B333="","",IF(A333-4&gt;=1,INDEX($D$2:$D$421,A333-4),IF(cyclic="Yes",INDEX($D$2:$D$421,A333-4+n_days),"")))</f>
        <v/>
      </c>
      <c r="AB333" s="27">
        <f>IF(B333="","",IF(A333-5&gt;=1,INDEX($D$2:$D$421,A333-5),IF(cyclic="Yes",INDEX($D$2:$D$421,A333-5+n_days),"")))</f>
        <v/>
      </c>
      <c r="AC333" s="27">
        <f>IF(B333="","",IF(A333-6&gt;=1,INDEX($D$2:$D$421,A333-6),IF(cyclic="Yes",INDEX($D$2:$D$421,A333-6+n_days),"")))</f>
        <v/>
      </c>
      <c r="AD333" s="27">
        <f>IF(B333="","",IF(A333-7&gt;=1,INDEX($D$2:$D$421,A333-7),IF(cyclic="Yes",INDEX($D$2:$D$421,A333-7+n_days),"")))</f>
        <v/>
      </c>
      <c r="AF333">
        <f>IF(B333="","",IFERROR(MATCH(B333-0.5,INDEX(Hourly!$G$2:$G$10001,1):INDEX(Hourly!$G$2:$G$10001,n_rows),1),0)+1)</f>
        <v/>
      </c>
      <c r="AG333">
        <f>IF(B333="","",IFERROR(MATCH(B333,INDEX(Hourly!$G$2:$G$10001,1):INDEX(Hourly!$G$2:$G$10001,n_rows),1),0))</f>
        <v/>
      </c>
    </row>
    <row r="334">
      <c r="A334" t="n">
        <v>333</v>
      </c>
      <c r="B334" s="26">
        <f>IF(A334&lt;=n_days,first_day+A334-1,"")</f>
        <v/>
      </c>
      <c r="C334">
        <f>IF(B334="","",MAX(0,AG334-AF334+1))</f>
        <v/>
      </c>
      <c r="D334" s="27">
        <f>IF(B334="","",IF(C334&gt;=18,AVERAGE(INDEX(Hourly!$E$2:$E$10001,AF334):INDEX(Hourly!$E$2:$E$10001,AG334)),""))</f>
        <v/>
      </c>
      <c r="E334" s="27">
        <f>IF(OR(B334="",N(C334)=0),"",MIN(INDEX(Hourly!$E$2:$E$10001,AF334):INDEX(Hourly!$E$2:$E$10001,AG334)))</f>
        <v/>
      </c>
      <c r="F334" s="27">
        <f>IF(OR(B334="",N(C334)=0),"",MAX(INDEX(Hourly!$E$2:$E$10001,AF334):INDEX(Hourly!$E$2:$E$10001,AG334)))</f>
        <v/>
      </c>
      <c r="G334" s="27">
        <f>IF(E334="","",F334-E334)</f>
        <v/>
      </c>
      <c r="H334" s="27">
        <f>IF(B334="","",IF(COUNT(X334:AD334)=7,SUMPRODUCT(X334:AD334,rm_weights)/SUM(rm_weights),""))</f>
        <v/>
      </c>
      <c r="I334" s="27">
        <f>IF(B334="","",IF(trm_method="7-day approximation",H334,IF(AND(ISNUMBER(I333),ISNUMBER(D333)),(1-alpha)*D333+alpha*I333,H334)))</f>
        <v/>
      </c>
      <c r="J334" s="27">
        <f>IF(ISNUMBER(I334),0.33*IF(clamp_trm="Yes",MIN(MAX(I334,10),30),I334)+18.8,"")</f>
        <v/>
      </c>
      <c r="K334" s="27">
        <f>IF(J334="","",J334+cat_offset)</f>
        <v/>
      </c>
      <c r="L334">
        <f>IF(B334="","",IF(AND(MONTH(B334)*100+DAY(B334)&gt;=season_lo,MONTH(B334)*100+DAY(B334)&lt;=season_hi),1,0))</f>
        <v/>
      </c>
      <c r="M334" s="27">
        <f>IF(N(C334)=0,IF(B334="","",0),SUM(INDEX(Hourly!$L$2:$L$10001,AF334):INDEX(Hourly!$L$2:$L$10001,AG334)))</f>
        <v/>
      </c>
      <c r="N334" s="27">
        <f>IF(N(C334)=0,IF(B334="","",0),SUM(INDEX(Hourly!$M$2:$M$10001,AF334):INDEX(Hourly!$M$2:$M$10001,AG334)))</f>
        <v/>
      </c>
      <c r="O334" s="27">
        <f>IF(N(C334)=0,IF(B334="","",0),SUM(INDEX(Hourly!$N$2:$N$10001,AF334):INDEX(Hourly!$N$2:$N$10001,AG334)))</f>
        <v/>
      </c>
      <c r="P334" s="27">
        <f>IF(N(C334)=0,IF(B334="","",0),SUM(INDEX(Hourly!$P$2:$P$10001,AF334):INDEX(Hourly!$P$2:$P$10001,AG334)))</f>
        <v/>
      </c>
      <c r="Q334">
        <f>IF(L334=1,IF(M334&gt;event_min,1,0),0)</f>
        <v/>
      </c>
      <c r="R334">
        <f>IF(Q334=1,N(R333)+1,0)</f>
        <v/>
      </c>
      <c r="S334" s="27">
        <f>IF(Q334=1,N(S333)+M334,0)</f>
        <v/>
      </c>
      <c r="T334">
        <f>IF(R334=1,1,0)</f>
        <v/>
      </c>
      <c r="U334">
        <f>IF(AND(L334=1,ISNUMBER(F334)),IF(F334&gt;=hot_thr,1,0),0)</f>
        <v/>
      </c>
      <c r="V334">
        <f>IF(AND(L334=1,ISNUMBER(E334)),IF(E334&gt;=night_thr,1,0),0)</f>
        <v/>
      </c>
      <c r="X334" s="27">
        <f>IF(B334="","",IF(A334-1&gt;=1,INDEX($D$2:$D$421,A334-1),IF(cyclic="Yes",INDEX($D$2:$D$421,A334-1+n_days),"")))</f>
        <v/>
      </c>
      <c r="Y334" s="27">
        <f>IF(B334="","",IF(A334-2&gt;=1,INDEX($D$2:$D$421,A334-2),IF(cyclic="Yes",INDEX($D$2:$D$421,A334-2+n_days),"")))</f>
        <v/>
      </c>
      <c r="Z334" s="27">
        <f>IF(B334="","",IF(A334-3&gt;=1,INDEX($D$2:$D$421,A334-3),IF(cyclic="Yes",INDEX($D$2:$D$421,A334-3+n_days),"")))</f>
        <v/>
      </c>
      <c r="AA334" s="27">
        <f>IF(B334="","",IF(A334-4&gt;=1,INDEX($D$2:$D$421,A334-4),IF(cyclic="Yes",INDEX($D$2:$D$421,A334-4+n_days),"")))</f>
        <v/>
      </c>
      <c r="AB334" s="27">
        <f>IF(B334="","",IF(A334-5&gt;=1,INDEX($D$2:$D$421,A334-5),IF(cyclic="Yes",INDEX($D$2:$D$421,A334-5+n_days),"")))</f>
        <v/>
      </c>
      <c r="AC334" s="27">
        <f>IF(B334="","",IF(A334-6&gt;=1,INDEX($D$2:$D$421,A334-6),IF(cyclic="Yes",INDEX($D$2:$D$421,A334-6+n_days),"")))</f>
        <v/>
      </c>
      <c r="AD334" s="27">
        <f>IF(B334="","",IF(A334-7&gt;=1,INDEX($D$2:$D$421,A334-7),IF(cyclic="Yes",INDEX($D$2:$D$421,A334-7+n_days),"")))</f>
        <v/>
      </c>
      <c r="AF334">
        <f>IF(B334="","",IFERROR(MATCH(B334-0.5,INDEX(Hourly!$G$2:$G$10001,1):INDEX(Hourly!$G$2:$G$10001,n_rows),1),0)+1)</f>
        <v/>
      </c>
      <c r="AG334">
        <f>IF(B334="","",IFERROR(MATCH(B334,INDEX(Hourly!$G$2:$G$10001,1):INDEX(Hourly!$G$2:$G$10001,n_rows),1),0))</f>
        <v/>
      </c>
    </row>
    <row r="335">
      <c r="A335" t="n">
        <v>334</v>
      </c>
      <c r="B335" s="26">
        <f>IF(A335&lt;=n_days,first_day+A335-1,"")</f>
        <v/>
      </c>
      <c r="C335">
        <f>IF(B335="","",MAX(0,AG335-AF335+1))</f>
        <v/>
      </c>
      <c r="D335" s="27">
        <f>IF(B335="","",IF(C335&gt;=18,AVERAGE(INDEX(Hourly!$E$2:$E$10001,AF335):INDEX(Hourly!$E$2:$E$10001,AG335)),""))</f>
        <v/>
      </c>
      <c r="E335" s="27">
        <f>IF(OR(B335="",N(C335)=0),"",MIN(INDEX(Hourly!$E$2:$E$10001,AF335):INDEX(Hourly!$E$2:$E$10001,AG335)))</f>
        <v/>
      </c>
      <c r="F335" s="27">
        <f>IF(OR(B335="",N(C335)=0),"",MAX(INDEX(Hourly!$E$2:$E$10001,AF335):INDEX(Hourly!$E$2:$E$10001,AG335)))</f>
        <v/>
      </c>
      <c r="G335" s="27">
        <f>IF(E335="","",F335-E335)</f>
        <v/>
      </c>
      <c r="H335" s="27">
        <f>IF(B335="","",IF(COUNT(X335:AD335)=7,SUMPRODUCT(X335:AD335,rm_weights)/SUM(rm_weights),""))</f>
        <v/>
      </c>
      <c r="I335" s="27">
        <f>IF(B335="","",IF(trm_method="7-day approximation",H335,IF(AND(ISNUMBER(I334),ISNUMBER(D334)),(1-alpha)*D334+alpha*I334,H335)))</f>
        <v/>
      </c>
      <c r="J335" s="27">
        <f>IF(ISNUMBER(I335),0.33*IF(clamp_trm="Yes",MIN(MAX(I335,10),30),I335)+18.8,"")</f>
        <v/>
      </c>
      <c r="K335" s="27">
        <f>IF(J335="","",J335+cat_offset)</f>
        <v/>
      </c>
      <c r="L335">
        <f>IF(B335="","",IF(AND(MONTH(B335)*100+DAY(B335)&gt;=season_lo,MONTH(B335)*100+DAY(B335)&lt;=season_hi),1,0))</f>
        <v/>
      </c>
      <c r="M335" s="27">
        <f>IF(N(C335)=0,IF(B335="","",0),SUM(INDEX(Hourly!$L$2:$L$10001,AF335):INDEX(Hourly!$L$2:$L$10001,AG335)))</f>
        <v/>
      </c>
      <c r="N335" s="27">
        <f>IF(N(C335)=0,IF(B335="","",0),SUM(INDEX(Hourly!$M$2:$M$10001,AF335):INDEX(Hourly!$M$2:$M$10001,AG335)))</f>
        <v/>
      </c>
      <c r="O335" s="27">
        <f>IF(N(C335)=0,IF(B335="","",0),SUM(INDEX(Hourly!$N$2:$N$10001,AF335):INDEX(Hourly!$N$2:$N$10001,AG335)))</f>
        <v/>
      </c>
      <c r="P335" s="27">
        <f>IF(N(C335)=0,IF(B335="","",0),SUM(INDEX(Hourly!$P$2:$P$10001,AF335):INDEX(Hourly!$P$2:$P$10001,AG335)))</f>
        <v/>
      </c>
      <c r="Q335">
        <f>IF(L335=1,IF(M335&gt;event_min,1,0),0)</f>
        <v/>
      </c>
      <c r="R335">
        <f>IF(Q335=1,N(R334)+1,0)</f>
        <v/>
      </c>
      <c r="S335" s="27">
        <f>IF(Q335=1,N(S334)+M335,0)</f>
        <v/>
      </c>
      <c r="T335">
        <f>IF(R335=1,1,0)</f>
        <v/>
      </c>
      <c r="U335">
        <f>IF(AND(L335=1,ISNUMBER(F335)),IF(F335&gt;=hot_thr,1,0),0)</f>
        <v/>
      </c>
      <c r="V335">
        <f>IF(AND(L335=1,ISNUMBER(E335)),IF(E335&gt;=night_thr,1,0),0)</f>
        <v/>
      </c>
      <c r="X335" s="27">
        <f>IF(B335="","",IF(A335-1&gt;=1,INDEX($D$2:$D$421,A335-1),IF(cyclic="Yes",INDEX($D$2:$D$421,A335-1+n_days),"")))</f>
        <v/>
      </c>
      <c r="Y335" s="27">
        <f>IF(B335="","",IF(A335-2&gt;=1,INDEX($D$2:$D$421,A335-2),IF(cyclic="Yes",INDEX($D$2:$D$421,A335-2+n_days),"")))</f>
        <v/>
      </c>
      <c r="Z335" s="27">
        <f>IF(B335="","",IF(A335-3&gt;=1,INDEX($D$2:$D$421,A335-3),IF(cyclic="Yes",INDEX($D$2:$D$421,A335-3+n_days),"")))</f>
        <v/>
      </c>
      <c r="AA335" s="27">
        <f>IF(B335="","",IF(A335-4&gt;=1,INDEX($D$2:$D$421,A335-4),IF(cyclic="Yes",INDEX($D$2:$D$421,A335-4+n_days),"")))</f>
        <v/>
      </c>
      <c r="AB335" s="27">
        <f>IF(B335="","",IF(A335-5&gt;=1,INDEX($D$2:$D$421,A335-5),IF(cyclic="Yes",INDEX($D$2:$D$421,A335-5+n_days),"")))</f>
        <v/>
      </c>
      <c r="AC335" s="27">
        <f>IF(B335="","",IF(A335-6&gt;=1,INDEX($D$2:$D$421,A335-6),IF(cyclic="Yes",INDEX($D$2:$D$421,A335-6+n_days),"")))</f>
        <v/>
      </c>
      <c r="AD335" s="27">
        <f>IF(B335="","",IF(A335-7&gt;=1,INDEX($D$2:$D$421,A335-7),IF(cyclic="Yes",INDEX($D$2:$D$421,A335-7+n_days),"")))</f>
        <v/>
      </c>
      <c r="AF335">
        <f>IF(B335="","",IFERROR(MATCH(B335-0.5,INDEX(Hourly!$G$2:$G$10001,1):INDEX(Hourly!$G$2:$G$10001,n_rows),1),0)+1)</f>
        <v/>
      </c>
      <c r="AG335">
        <f>IF(B335="","",IFERROR(MATCH(B335,INDEX(Hourly!$G$2:$G$10001,1):INDEX(Hourly!$G$2:$G$10001,n_rows),1),0))</f>
        <v/>
      </c>
    </row>
    <row r="336">
      <c r="A336" t="n">
        <v>335</v>
      </c>
      <c r="B336" s="26">
        <f>IF(A336&lt;=n_days,first_day+A336-1,"")</f>
        <v/>
      </c>
      <c r="C336">
        <f>IF(B336="","",MAX(0,AG336-AF336+1))</f>
        <v/>
      </c>
      <c r="D336" s="27">
        <f>IF(B336="","",IF(C336&gt;=18,AVERAGE(INDEX(Hourly!$E$2:$E$10001,AF336):INDEX(Hourly!$E$2:$E$10001,AG336)),""))</f>
        <v/>
      </c>
      <c r="E336" s="27">
        <f>IF(OR(B336="",N(C336)=0),"",MIN(INDEX(Hourly!$E$2:$E$10001,AF336):INDEX(Hourly!$E$2:$E$10001,AG336)))</f>
        <v/>
      </c>
      <c r="F336" s="27">
        <f>IF(OR(B336="",N(C336)=0),"",MAX(INDEX(Hourly!$E$2:$E$10001,AF336):INDEX(Hourly!$E$2:$E$10001,AG336)))</f>
        <v/>
      </c>
      <c r="G336" s="27">
        <f>IF(E336="","",F336-E336)</f>
        <v/>
      </c>
      <c r="H336" s="27">
        <f>IF(B336="","",IF(COUNT(X336:AD336)=7,SUMPRODUCT(X336:AD336,rm_weights)/SUM(rm_weights),""))</f>
        <v/>
      </c>
      <c r="I336" s="27">
        <f>IF(B336="","",IF(trm_method="7-day approximation",H336,IF(AND(ISNUMBER(I335),ISNUMBER(D335)),(1-alpha)*D335+alpha*I335,H336)))</f>
        <v/>
      </c>
      <c r="J336" s="27">
        <f>IF(ISNUMBER(I336),0.33*IF(clamp_trm="Yes",MIN(MAX(I336,10),30),I336)+18.8,"")</f>
        <v/>
      </c>
      <c r="K336" s="27">
        <f>IF(J336="","",J336+cat_offset)</f>
        <v/>
      </c>
      <c r="L336">
        <f>IF(B336="","",IF(AND(MONTH(B336)*100+DAY(B336)&gt;=season_lo,MONTH(B336)*100+DAY(B336)&lt;=season_hi),1,0))</f>
        <v/>
      </c>
      <c r="M336" s="27">
        <f>IF(N(C336)=0,IF(B336="","",0),SUM(INDEX(Hourly!$L$2:$L$10001,AF336):INDEX(Hourly!$L$2:$L$10001,AG336)))</f>
        <v/>
      </c>
      <c r="N336" s="27">
        <f>IF(N(C336)=0,IF(B336="","",0),SUM(INDEX(Hourly!$M$2:$M$10001,AF336):INDEX(Hourly!$M$2:$M$10001,AG336)))</f>
        <v/>
      </c>
      <c r="O336" s="27">
        <f>IF(N(C336)=0,IF(B336="","",0),SUM(INDEX(Hourly!$N$2:$N$10001,AF336):INDEX(Hourly!$N$2:$N$10001,AG336)))</f>
        <v/>
      </c>
      <c r="P336" s="27">
        <f>IF(N(C336)=0,IF(B336="","",0),SUM(INDEX(Hourly!$P$2:$P$10001,AF336):INDEX(Hourly!$P$2:$P$10001,AG336)))</f>
        <v/>
      </c>
      <c r="Q336">
        <f>IF(L336=1,IF(M336&gt;event_min,1,0),0)</f>
        <v/>
      </c>
      <c r="R336">
        <f>IF(Q336=1,N(R335)+1,0)</f>
        <v/>
      </c>
      <c r="S336" s="27">
        <f>IF(Q336=1,N(S335)+M336,0)</f>
        <v/>
      </c>
      <c r="T336">
        <f>IF(R336=1,1,0)</f>
        <v/>
      </c>
      <c r="U336">
        <f>IF(AND(L336=1,ISNUMBER(F336)),IF(F336&gt;=hot_thr,1,0),0)</f>
        <v/>
      </c>
      <c r="V336">
        <f>IF(AND(L336=1,ISNUMBER(E336)),IF(E336&gt;=night_thr,1,0),0)</f>
        <v/>
      </c>
      <c r="X336" s="27">
        <f>IF(B336="","",IF(A336-1&gt;=1,INDEX($D$2:$D$421,A336-1),IF(cyclic="Yes",INDEX($D$2:$D$421,A336-1+n_days),"")))</f>
        <v/>
      </c>
      <c r="Y336" s="27">
        <f>IF(B336="","",IF(A336-2&gt;=1,INDEX($D$2:$D$421,A336-2),IF(cyclic="Yes",INDEX($D$2:$D$421,A336-2+n_days),"")))</f>
        <v/>
      </c>
      <c r="Z336" s="27">
        <f>IF(B336="","",IF(A336-3&gt;=1,INDEX($D$2:$D$421,A336-3),IF(cyclic="Yes",INDEX($D$2:$D$421,A336-3+n_days),"")))</f>
        <v/>
      </c>
      <c r="AA336" s="27">
        <f>IF(B336="","",IF(A336-4&gt;=1,INDEX($D$2:$D$421,A336-4),IF(cyclic="Yes",INDEX($D$2:$D$421,A336-4+n_days),"")))</f>
        <v/>
      </c>
      <c r="AB336" s="27">
        <f>IF(B336="","",IF(A336-5&gt;=1,INDEX($D$2:$D$421,A336-5),IF(cyclic="Yes",INDEX($D$2:$D$421,A336-5+n_days),"")))</f>
        <v/>
      </c>
      <c r="AC336" s="27">
        <f>IF(B336="","",IF(A336-6&gt;=1,INDEX($D$2:$D$421,A336-6),IF(cyclic="Yes",INDEX($D$2:$D$421,A336-6+n_days),"")))</f>
        <v/>
      </c>
      <c r="AD336" s="27">
        <f>IF(B336="","",IF(A336-7&gt;=1,INDEX($D$2:$D$421,A336-7),IF(cyclic="Yes",INDEX($D$2:$D$421,A336-7+n_days),"")))</f>
        <v/>
      </c>
      <c r="AF336">
        <f>IF(B336="","",IFERROR(MATCH(B336-0.5,INDEX(Hourly!$G$2:$G$10001,1):INDEX(Hourly!$G$2:$G$10001,n_rows),1),0)+1)</f>
        <v/>
      </c>
      <c r="AG336">
        <f>IF(B336="","",IFERROR(MATCH(B336,INDEX(Hourly!$G$2:$G$10001,1):INDEX(Hourly!$G$2:$G$10001,n_rows),1),0))</f>
        <v/>
      </c>
    </row>
    <row r="337">
      <c r="A337" t="n">
        <v>336</v>
      </c>
      <c r="B337" s="26">
        <f>IF(A337&lt;=n_days,first_day+A337-1,"")</f>
        <v/>
      </c>
      <c r="C337">
        <f>IF(B337="","",MAX(0,AG337-AF337+1))</f>
        <v/>
      </c>
      <c r="D337" s="27">
        <f>IF(B337="","",IF(C337&gt;=18,AVERAGE(INDEX(Hourly!$E$2:$E$10001,AF337):INDEX(Hourly!$E$2:$E$10001,AG337)),""))</f>
        <v/>
      </c>
      <c r="E337" s="27">
        <f>IF(OR(B337="",N(C337)=0),"",MIN(INDEX(Hourly!$E$2:$E$10001,AF337):INDEX(Hourly!$E$2:$E$10001,AG337)))</f>
        <v/>
      </c>
      <c r="F337" s="27">
        <f>IF(OR(B337="",N(C337)=0),"",MAX(INDEX(Hourly!$E$2:$E$10001,AF337):INDEX(Hourly!$E$2:$E$10001,AG337)))</f>
        <v/>
      </c>
      <c r="G337" s="27">
        <f>IF(E337="","",F337-E337)</f>
        <v/>
      </c>
      <c r="H337" s="27">
        <f>IF(B337="","",IF(COUNT(X337:AD337)=7,SUMPRODUCT(X337:AD337,rm_weights)/SUM(rm_weights),""))</f>
        <v/>
      </c>
      <c r="I337" s="27">
        <f>IF(B337="","",IF(trm_method="7-day approximation",H337,IF(AND(ISNUMBER(I336),ISNUMBER(D336)),(1-alpha)*D336+alpha*I336,H337)))</f>
        <v/>
      </c>
      <c r="J337" s="27">
        <f>IF(ISNUMBER(I337),0.33*IF(clamp_trm="Yes",MIN(MAX(I337,10),30),I337)+18.8,"")</f>
        <v/>
      </c>
      <c r="K337" s="27">
        <f>IF(J337="","",J337+cat_offset)</f>
        <v/>
      </c>
      <c r="L337">
        <f>IF(B337="","",IF(AND(MONTH(B337)*100+DAY(B337)&gt;=season_lo,MONTH(B337)*100+DAY(B337)&lt;=season_hi),1,0))</f>
        <v/>
      </c>
      <c r="M337" s="27">
        <f>IF(N(C337)=0,IF(B337="","",0),SUM(INDEX(Hourly!$L$2:$L$10001,AF337):INDEX(Hourly!$L$2:$L$10001,AG337)))</f>
        <v/>
      </c>
      <c r="N337" s="27">
        <f>IF(N(C337)=0,IF(B337="","",0),SUM(INDEX(Hourly!$M$2:$M$10001,AF337):INDEX(Hourly!$M$2:$M$10001,AG337)))</f>
        <v/>
      </c>
      <c r="O337" s="27">
        <f>IF(N(C337)=0,IF(B337="","",0),SUM(INDEX(Hourly!$N$2:$N$10001,AF337):INDEX(Hourly!$N$2:$N$10001,AG337)))</f>
        <v/>
      </c>
      <c r="P337" s="27">
        <f>IF(N(C337)=0,IF(B337="","",0),SUM(INDEX(Hourly!$P$2:$P$10001,AF337):INDEX(Hourly!$P$2:$P$10001,AG337)))</f>
        <v/>
      </c>
      <c r="Q337">
        <f>IF(L337=1,IF(M337&gt;event_min,1,0),0)</f>
        <v/>
      </c>
      <c r="R337">
        <f>IF(Q337=1,N(R336)+1,0)</f>
        <v/>
      </c>
      <c r="S337" s="27">
        <f>IF(Q337=1,N(S336)+M337,0)</f>
        <v/>
      </c>
      <c r="T337">
        <f>IF(R337=1,1,0)</f>
        <v/>
      </c>
      <c r="U337">
        <f>IF(AND(L337=1,ISNUMBER(F337)),IF(F337&gt;=hot_thr,1,0),0)</f>
        <v/>
      </c>
      <c r="V337">
        <f>IF(AND(L337=1,ISNUMBER(E337)),IF(E337&gt;=night_thr,1,0),0)</f>
        <v/>
      </c>
      <c r="X337" s="27">
        <f>IF(B337="","",IF(A337-1&gt;=1,INDEX($D$2:$D$421,A337-1),IF(cyclic="Yes",INDEX($D$2:$D$421,A337-1+n_days),"")))</f>
        <v/>
      </c>
      <c r="Y337" s="27">
        <f>IF(B337="","",IF(A337-2&gt;=1,INDEX($D$2:$D$421,A337-2),IF(cyclic="Yes",INDEX($D$2:$D$421,A337-2+n_days),"")))</f>
        <v/>
      </c>
      <c r="Z337" s="27">
        <f>IF(B337="","",IF(A337-3&gt;=1,INDEX($D$2:$D$421,A337-3),IF(cyclic="Yes",INDEX($D$2:$D$421,A337-3+n_days),"")))</f>
        <v/>
      </c>
      <c r="AA337" s="27">
        <f>IF(B337="","",IF(A337-4&gt;=1,INDEX($D$2:$D$421,A337-4),IF(cyclic="Yes",INDEX($D$2:$D$421,A337-4+n_days),"")))</f>
        <v/>
      </c>
      <c r="AB337" s="27">
        <f>IF(B337="","",IF(A337-5&gt;=1,INDEX($D$2:$D$421,A337-5),IF(cyclic="Yes",INDEX($D$2:$D$421,A337-5+n_days),"")))</f>
        <v/>
      </c>
      <c r="AC337" s="27">
        <f>IF(B337="","",IF(A337-6&gt;=1,INDEX($D$2:$D$421,A337-6),IF(cyclic="Yes",INDEX($D$2:$D$421,A337-6+n_days),"")))</f>
        <v/>
      </c>
      <c r="AD337" s="27">
        <f>IF(B337="","",IF(A337-7&gt;=1,INDEX($D$2:$D$421,A337-7),IF(cyclic="Yes",INDEX($D$2:$D$421,A337-7+n_days),"")))</f>
        <v/>
      </c>
      <c r="AF337">
        <f>IF(B337="","",IFERROR(MATCH(B337-0.5,INDEX(Hourly!$G$2:$G$10001,1):INDEX(Hourly!$G$2:$G$10001,n_rows),1),0)+1)</f>
        <v/>
      </c>
      <c r="AG337">
        <f>IF(B337="","",IFERROR(MATCH(B337,INDEX(Hourly!$G$2:$G$10001,1):INDEX(Hourly!$G$2:$G$10001,n_rows),1),0))</f>
        <v/>
      </c>
    </row>
    <row r="338">
      <c r="A338" t="n">
        <v>337</v>
      </c>
      <c r="B338" s="26">
        <f>IF(A338&lt;=n_days,first_day+A338-1,"")</f>
        <v/>
      </c>
      <c r="C338">
        <f>IF(B338="","",MAX(0,AG338-AF338+1))</f>
        <v/>
      </c>
      <c r="D338" s="27">
        <f>IF(B338="","",IF(C338&gt;=18,AVERAGE(INDEX(Hourly!$E$2:$E$10001,AF338):INDEX(Hourly!$E$2:$E$10001,AG338)),""))</f>
        <v/>
      </c>
      <c r="E338" s="27">
        <f>IF(OR(B338="",N(C338)=0),"",MIN(INDEX(Hourly!$E$2:$E$10001,AF338):INDEX(Hourly!$E$2:$E$10001,AG338)))</f>
        <v/>
      </c>
      <c r="F338" s="27">
        <f>IF(OR(B338="",N(C338)=0),"",MAX(INDEX(Hourly!$E$2:$E$10001,AF338):INDEX(Hourly!$E$2:$E$10001,AG338)))</f>
        <v/>
      </c>
      <c r="G338" s="27">
        <f>IF(E338="","",F338-E338)</f>
        <v/>
      </c>
      <c r="H338" s="27">
        <f>IF(B338="","",IF(COUNT(X338:AD338)=7,SUMPRODUCT(X338:AD338,rm_weights)/SUM(rm_weights),""))</f>
        <v/>
      </c>
      <c r="I338" s="27">
        <f>IF(B338="","",IF(trm_method="7-day approximation",H338,IF(AND(ISNUMBER(I337),ISNUMBER(D337)),(1-alpha)*D337+alpha*I337,H338)))</f>
        <v/>
      </c>
      <c r="J338" s="27">
        <f>IF(ISNUMBER(I338),0.33*IF(clamp_trm="Yes",MIN(MAX(I338,10),30),I338)+18.8,"")</f>
        <v/>
      </c>
      <c r="K338" s="27">
        <f>IF(J338="","",J338+cat_offset)</f>
        <v/>
      </c>
      <c r="L338">
        <f>IF(B338="","",IF(AND(MONTH(B338)*100+DAY(B338)&gt;=season_lo,MONTH(B338)*100+DAY(B338)&lt;=season_hi),1,0))</f>
        <v/>
      </c>
      <c r="M338" s="27">
        <f>IF(N(C338)=0,IF(B338="","",0),SUM(INDEX(Hourly!$L$2:$L$10001,AF338):INDEX(Hourly!$L$2:$L$10001,AG338)))</f>
        <v/>
      </c>
      <c r="N338" s="27">
        <f>IF(N(C338)=0,IF(B338="","",0),SUM(INDEX(Hourly!$M$2:$M$10001,AF338):INDEX(Hourly!$M$2:$M$10001,AG338)))</f>
        <v/>
      </c>
      <c r="O338" s="27">
        <f>IF(N(C338)=0,IF(B338="","",0),SUM(INDEX(Hourly!$N$2:$N$10001,AF338):INDEX(Hourly!$N$2:$N$10001,AG338)))</f>
        <v/>
      </c>
      <c r="P338" s="27">
        <f>IF(N(C338)=0,IF(B338="","",0),SUM(INDEX(Hourly!$P$2:$P$10001,AF338):INDEX(Hourly!$P$2:$P$10001,AG338)))</f>
        <v/>
      </c>
      <c r="Q338">
        <f>IF(L338=1,IF(M338&gt;event_min,1,0),0)</f>
        <v/>
      </c>
      <c r="R338">
        <f>IF(Q338=1,N(R337)+1,0)</f>
        <v/>
      </c>
      <c r="S338" s="27">
        <f>IF(Q338=1,N(S337)+M338,0)</f>
        <v/>
      </c>
      <c r="T338">
        <f>IF(R338=1,1,0)</f>
        <v/>
      </c>
      <c r="U338">
        <f>IF(AND(L338=1,ISNUMBER(F338)),IF(F338&gt;=hot_thr,1,0),0)</f>
        <v/>
      </c>
      <c r="V338">
        <f>IF(AND(L338=1,ISNUMBER(E338)),IF(E338&gt;=night_thr,1,0),0)</f>
        <v/>
      </c>
      <c r="X338" s="27">
        <f>IF(B338="","",IF(A338-1&gt;=1,INDEX($D$2:$D$421,A338-1),IF(cyclic="Yes",INDEX($D$2:$D$421,A338-1+n_days),"")))</f>
        <v/>
      </c>
      <c r="Y338" s="27">
        <f>IF(B338="","",IF(A338-2&gt;=1,INDEX($D$2:$D$421,A338-2),IF(cyclic="Yes",INDEX($D$2:$D$421,A338-2+n_days),"")))</f>
        <v/>
      </c>
      <c r="Z338" s="27">
        <f>IF(B338="","",IF(A338-3&gt;=1,INDEX($D$2:$D$421,A338-3),IF(cyclic="Yes",INDEX($D$2:$D$421,A338-3+n_days),"")))</f>
        <v/>
      </c>
      <c r="AA338" s="27">
        <f>IF(B338="","",IF(A338-4&gt;=1,INDEX($D$2:$D$421,A338-4),IF(cyclic="Yes",INDEX($D$2:$D$421,A338-4+n_days),"")))</f>
        <v/>
      </c>
      <c r="AB338" s="27">
        <f>IF(B338="","",IF(A338-5&gt;=1,INDEX($D$2:$D$421,A338-5),IF(cyclic="Yes",INDEX($D$2:$D$421,A338-5+n_days),"")))</f>
        <v/>
      </c>
      <c r="AC338" s="27">
        <f>IF(B338="","",IF(A338-6&gt;=1,INDEX($D$2:$D$421,A338-6),IF(cyclic="Yes",INDEX($D$2:$D$421,A338-6+n_days),"")))</f>
        <v/>
      </c>
      <c r="AD338" s="27">
        <f>IF(B338="","",IF(A338-7&gt;=1,INDEX($D$2:$D$421,A338-7),IF(cyclic="Yes",INDEX($D$2:$D$421,A338-7+n_days),"")))</f>
        <v/>
      </c>
      <c r="AF338">
        <f>IF(B338="","",IFERROR(MATCH(B338-0.5,INDEX(Hourly!$G$2:$G$10001,1):INDEX(Hourly!$G$2:$G$10001,n_rows),1),0)+1)</f>
        <v/>
      </c>
      <c r="AG338">
        <f>IF(B338="","",IFERROR(MATCH(B338,INDEX(Hourly!$G$2:$G$10001,1):INDEX(Hourly!$G$2:$G$10001,n_rows),1),0))</f>
        <v/>
      </c>
    </row>
    <row r="339">
      <c r="A339" t="n">
        <v>338</v>
      </c>
      <c r="B339" s="26">
        <f>IF(A339&lt;=n_days,first_day+A339-1,"")</f>
        <v/>
      </c>
      <c r="C339">
        <f>IF(B339="","",MAX(0,AG339-AF339+1))</f>
        <v/>
      </c>
      <c r="D339" s="27">
        <f>IF(B339="","",IF(C339&gt;=18,AVERAGE(INDEX(Hourly!$E$2:$E$10001,AF339):INDEX(Hourly!$E$2:$E$10001,AG339)),""))</f>
        <v/>
      </c>
      <c r="E339" s="27">
        <f>IF(OR(B339="",N(C339)=0),"",MIN(INDEX(Hourly!$E$2:$E$10001,AF339):INDEX(Hourly!$E$2:$E$10001,AG339)))</f>
        <v/>
      </c>
      <c r="F339" s="27">
        <f>IF(OR(B339="",N(C339)=0),"",MAX(INDEX(Hourly!$E$2:$E$10001,AF339):INDEX(Hourly!$E$2:$E$10001,AG339)))</f>
        <v/>
      </c>
      <c r="G339" s="27">
        <f>IF(E339="","",F339-E339)</f>
        <v/>
      </c>
      <c r="H339" s="27">
        <f>IF(B339="","",IF(COUNT(X339:AD339)=7,SUMPRODUCT(X339:AD339,rm_weights)/SUM(rm_weights),""))</f>
        <v/>
      </c>
      <c r="I339" s="27">
        <f>IF(B339="","",IF(trm_method="7-day approximation",H339,IF(AND(ISNUMBER(I338),ISNUMBER(D338)),(1-alpha)*D338+alpha*I338,H339)))</f>
        <v/>
      </c>
      <c r="J339" s="27">
        <f>IF(ISNUMBER(I339),0.33*IF(clamp_trm="Yes",MIN(MAX(I339,10),30),I339)+18.8,"")</f>
        <v/>
      </c>
      <c r="K339" s="27">
        <f>IF(J339="","",J339+cat_offset)</f>
        <v/>
      </c>
      <c r="L339">
        <f>IF(B339="","",IF(AND(MONTH(B339)*100+DAY(B339)&gt;=season_lo,MONTH(B339)*100+DAY(B339)&lt;=season_hi),1,0))</f>
        <v/>
      </c>
      <c r="M339" s="27">
        <f>IF(N(C339)=0,IF(B339="","",0),SUM(INDEX(Hourly!$L$2:$L$10001,AF339):INDEX(Hourly!$L$2:$L$10001,AG339)))</f>
        <v/>
      </c>
      <c r="N339" s="27">
        <f>IF(N(C339)=0,IF(B339="","",0),SUM(INDEX(Hourly!$M$2:$M$10001,AF339):INDEX(Hourly!$M$2:$M$10001,AG339)))</f>
        <v/>
      </c>
      <c r="O339" s="27">
        <f>IF(N(C339)=0,IF(B339="","",0),SUM(INDEX(Hourly!$N$2:$N$10001,AF339):INDEX(Hourly!$N$2:$N$10001,AG339)))</f>
        <v/>
      </c>
      <c r="P339" s="27">
        <f>IF(N(C339)=0,IF(B339="","",0),SUM(INDEX(Hourly!$P$2:$P$10001,AF339):INDEX(Hourly!$P$2:$P$10001,AG339)))</f>
        <v/>
      </c>
      <c r="Q339">
        <f>IF(L339=1,IF(M339&gt;event_min,1,0),0)</f>
        <v/>
      </c>
      <c r="R339">
        <f>IF(Q339=1,N(R338)+1,0)</f>
        <v/>
      </c>
      <c r="S339" s="27">
        <f>IF(Q339=1,N(S338)+M339,0)</f>
        <v/>
      </c>
      <c r="T339">
        <f>IF(R339=1,1,0)</f>
        <v/>
      </c>
      <c r="U339">
        <f>IF(AND(L339=1,ISNUMBER(F339)),IF(F339&gt;=hot_thr,1,0),0)</f>
        <v/>
      </c>
      <c r="V339">
        <f>IF(AND(L339=1,ISNUMBER(E339)),IF(E339&gt;=night_thr,1,0),0)</f>
        <v/>
      </c>
      <c r="X339" s="27">
        <f>IF(B339="","",IF(A339-1&gt;=1,INDEX($D$2:$D$421,A339-1),IF(cyclic="Yes",INDEX($D$2:$D$421,A339-1+n_days),"")))</f>
        <v/>
      </c>
      <c r="Y339" s="27">
        <f>IF(B339="","",IF(A339-2&gt;=1,INDEX($D$2:$D$421,A339-2),IF(cyclic="Yes",INDEX($D$2:$D$421,A339-2+n_days),"")))</f>
        <v/>
      </c>
      <c r="Z339" s="27">
        <f>IF(B339="","",IF(A339-3&gt;=1,INDEX($D$2:$D$421,A339-3),IF(cyclic="Yes",INDEX($D$2:$D$421,A339-3+n_days),"")))</f>
        <v/>
      </c>
      <c r="AA339" s="27">
        <f>IF(B339="","",IF(A339-4&gt;=1,INDEX($D$2:$D$421,A339-4),IF(cyclic="Yes",INDEX($D$2:$D$421,A339-4+n_days),"")))</f>
        <v/>
      </c>
      <c r="AB339" s="27">
        <f>IF(B339="","",IF(A339-5&gt;=1,INDEX($D$2:$D$421,A339-5),IF(cyclic="Yes",INDEX($D$2:$D$421,A339-5+n_days),"")))</f>
        <v/>
      </c>
      <c r="AC339" s="27">
        <f>IF(B339="","",IF(A339-6&gt;=1,INDEX($D$2:$D$421,A339-6),IF(cyclic="Yes",INDEX($D$2:$D$421,A339-6+n_days),"")))</f>
        <v/>
      </c>
      <c r="AD339" s="27">
        <f>IF(B339="","",IF(A339-7&gt;=1,INDEX($D$2:$D$421,A339-7),IF(cyclic="Yes",INDEX($D$2:$D$421,A339-7+n_days),"")))</f>
        <v/>
      </c>
      <c r="AF339">
        <f>IF(B339="","",IFERROR(MATCH(B339-0.5,INDEX(Hourly!$G$2:$G$10001,1):INDEX(Hourly!$G$2:$G$10001,n_rows),1),0)+1)</f>
        <v/>
      </c>
      <c r="AG339">
        <f>IF(B339="","",IFERROR(MATCH(B339,INDEX(Hourly!$G$2:$G$10001,1):INDEX(Hourly!$G$2:$G$10001,n_rows),1),0))</f>
        <v/>
      </c>
    </row>
    <row r="340">
      <c r="A340" t="n">
        <v>339</v>
      </c>
      <c r="B340" s="26">
        <f>IF(A340&lt;=n_days,first_day+A340-1,"")</f>
        <v/>
      </c>
      <c r="C340">
        <f>IF(B340="","",MAX(0,AG340-AF340+1))</f>
        <v/>
      </c>
      <c r="D340" s="27">
        <f>IF(B340="","",IF(C340&gt;=18,AVERAGE(INDEX(Hourly!$E$2:$E$10001,AF340):INDEX(Hourly!$E$2:$E$10001,AG340)),""))</f>
        <v/>
      </c>
      <c r="E340" s="27">
        <f>IF(OR(B340="",N(C340)=0),"",MIN(INDEX(Hourly!$E$2:$E$10001,AF340):INDEX(Hourly!$E$2:$E$10001,AG340)))</f>
        <v/>
      </c>
      <c r="F340" s="27">
        <f>IF(OR(B340="",N(C340)=0),"",MAX(INDEX(Hourly!$E$2:$E$10001,AF340):INDEX(Hourly!$E$2:$E$10001,AG340)))</f>
        <v/>
      </c>
      <c r="G340" s="27">
        <f>IF(E340="","",F340-E340)</f>
        <v/>
      </c>
      <c r="H340" s="27">
        <f>IF(B340="","",IF(COUNT(X340:AD340)=7,SUMPRODUCT(X340:AD340,rm_weights)/SUM(rm_weights),""))</f>
        <v/>
      </c>
      <c r="I340" s="27">
        <f>IF(B340="","",IF(trm_method="7-day approximation",H340,IF(AND(ISNUMBER(I339),ISNUMBER(D339)),(1-alpha)*D339+alpha*I339,H340)))</f>
        <v/>
      </c>
      <c r="J340" s="27">
        <f>IF(ISNUMBER(I340),0.33*IF(clamp_trm="Yes",MIN(MAX(I340,10),30),I340)+18.8,"")</f>
        <v/>
      </c>
      <c r="K340" s="27">
        <f>IF(J340="","",J340+cat_offset)</f>
        <v/>
      </c>
      <c r="L340">
        <f>IF(B340="","",IF(AND(MONTH(B340)*100+DAY(B340)&gt;=season_lo,MONTH(B340)*100+DAY(B340)&lt;=season_hi),1,0))</f>
        <v/>
      </c>
      <c r="M340" s="27">
        <f>IF(N(C340)=0,IF(B340="","",0),SUM(INDEX(Hourly!$L$2:$L$10001,AF340):INDEX(Hourly!$L$2:$L$10001,AG340)))</f>
        <v/>
      </c>
      <c r="N340" s="27">
        <f>IF(N(C340)=0,IF(B340="","",0),SUM(INDEX(Hourly!$M$2:$M$10001,AF340):INDEX(Hourly!$M$2:$M$10001,AG340)))</f>
        <v/>
      </c>
      <c r="O340" s="27">
        <f>IF(N(C340)=0,IF(B340="","",0),SUM(INDEX(Hourly!$N$2:$N$10001,AF340):INDEX(Hourly!$N$2:$N$10001,AG340)))</f>
        <v/>
      </c>
      <c r="P340" s="27">
        <f>IF(N(C340)=0,IF(B340="","",0),SUM(INDEX(Hourly!$P$2:$P$10001,AF340):INDEX(Hourly!$P$2:$P$10001,AG340)))</f>
        <v/>
      </c>
      <c r="Q340">
        <f>IF(L340=1,IF(M340&gt;event_min,1,0),0)</f>
        <v/>
      </c>
      <c r="R340">
        <f>IF(Q340=1,N(R339)+1,0)</f>
        <v/>
      </c>
      <c r="S340" s="27">
        <f>IF(Q340=1,N(S339)+M340,0)</f>
        <v/>
      </c>
      <c r="T340">
        <f>IF(R340=1,1,0)</f>
        <v/>
      </c>
      <c r="U340">
        <f>IF(AND(L340=1,ISNUMBER(F340)),IF(F340&gt;=hot_thr,1,0),0)</f>
        <v/>
      </c>
      <c r="V340">
        <f>IF(AND(L340=1,ISNUMBER(E340)),IF(E340&gt;=night_thr,1,0),0)</f>
        <v/>
      </c>
      <c r="X340" s="27">
        <f>IF(B340="","",IF(A340-1&gt;=1,INDEX($D$2:$D$421,A340-1),IF(cyclic="Yes",INDEX($D$2:$D$421,A340-1+n_days),"")))</f>
        <v/>
      </c>
      <c r="Y340" s="27">
        <f>IF(B340="","",IF(A340-2&gt;=1,INDEX($D$2:$D$421,A340-2),IF(cyclic="Yes",INDEX($D$2:$D$421,A340-2+n_days),"")))</f>
        <v/>
      </c>
      <c r="Z340" s="27">
        <f>IF(B340="","",IF(A340-3&gt;=1,INDEX($D$2:$D$421,A340-3),IF(cyclic="Yes",INDEX($D$2:$D$421,A340-3+n_days),"")))</f>
        <v/>
      </c>
      <c r="AA340" s="27">
        <f>IF(B340="","",IF(A340-4&gt;=1,INDEX($D$2:$D$421,A340-4),IF(cyclic="Yes",INDEX($D$2:$D$421,A340-4+n_days),"")))</f>
        <v/>
      </c>
      <c r="AB340" s="27">
        <f>IF(B340="","",IF(A340-5&gt;=1,INDEX($D$2:$D$421,A340-5),IF(cyclic="Yes",INDEX($D$2:$D$421,A340-5+n_days),"")))</f>
        <v/>
      </c>
      <c r="AC340" s="27">
        <f>IF(B340="","",IF(A340-6&gt;=1,INDEX($D$2:$D$421,A340-6),IF(cyclic="Yes",INDEX($D$2:$D$421,A340-6+n_days),"")))</f>
        <v/>
      </c>
      <c r="AD340" s="27">
        <f>IF(B340="","",IF(A340-7&gt;=1,INDEX($D$2:$D$421,A340-7),IF(cyclic="Yes",INDEX($D$2:$D$421,A340-7+n_days),"")))</f>
        <v/>
      </c>
      <c r="AF340">
        <f>IF(B340="","",IFERROR(MATCH(B340-0.5,INDEX(Hourly!$G$2:$G$10001,1):INDEX(Hourly!$G$2:$G$10001,n_rows),1),0)+1)</f>
        <v/>
      </c>
      <c r="AG340">
        <f>IF(B340="","",IFERROR(MATCH(B340,INDEX(Hourly!$G$2:$G$10001,1):INDEX(Hourly!$G$2:$G$10001,n_rows),1),0))</f>
        <v/>
      </c>
    </row>
    <row r="341">
      <c r="A341" t="n">
        <v>340</v>
      </c>
      <c r="B341" s="26">
        <f>IF(A341&lt;=n_days,first_day+A341-1,"")</f>
        <v/>
      </c>
      <c r="C341">
        <f>IF(B341="","",MAX(0,AG341-AF341+1))</f>
        <v/>
      </c>
      <c r="D341" s="27">
        <f>IF(B341="","",IF(C341&gt;=18,AVERAGE(INDEX(Hourly!$E$2:$E$10001,AF341):INDEX(Hourly!$E$2:$E$10001,AG341)),""))</f>
        <v/>
      </c>
      <c r="E341" s="27">
        <f>IF(OR(B341="",N(C341)=0),"",MIN(INDEX(Hourly!$E$2:$E$10001,AF341):INDEX(Hourly!$E$2:$E$10001,AG341)))</f>
        <v/>
      </c>
      <c r="F341" s="27">
        <f>IF(OR(B341="",N(C341)=0),"",MAX(INDEX(Hourly!$E$2:$E$10001,AF341):INDEX(Hourly!$E$2:$E$10001,AG341)))</f>
        <v/>
      </c>
      <c r="G341" s="27">
        <f>IF(E341="","",F341-E341)</f>
        <v/>
      </c>
      <c r="H341" s="27">
        <f>IF(B341="","",IF(COUNT(X341:AD341)=7,SUMPRODUCT(X341:AD341,rm_weights)/SUM(rm_weights),""))</f>
        <v/>
      </c>
      <c r="I341" s="27">
        <f>IF(B341="","",IF(trm_method="7-day approximation",H341,IF(AND(ISNUMBER(I340),ISNUMBER(D340)),(1-alpha)*D340+alpha*I340,H341)))</f>
        <v/>
      </c>
      <c r="J341" s="27">
        <f>IF(ISNUMBER(I341),0.33*IF(clamp_trm="Yes",MIN(MAX(I341,10),30),I341)+18.8,"")</f>
        <v/>
      </c>
      <c r="K341" s="27">
        <f>IF(J341="","",J341+cat_offset)</f>
        <v/>
      </c>
      <c r="L341">
        <f>IF(B341="","",IF(AND(MONTH(B341)*100+DAY(B341)&gt;=season_lo,MONTH(B341)*100+DAY(B341)&lt;=season_hi),1,0))</f>
        <v/>
      </c>
      <c r="M341" s="27">
        <f>IF(N(C341)=0,IF(B341="","",0),SUM(INDEX(Hourly!$L$2:$L$10001,AF341):INDEX(Hourly!$L$2:$L$10001,AG341)))</f>
        <v/>
      </c>
      <c r="N341" s="27">
        <f>IF(N(C341)=0,IF(B341="","",0),SUM(INDEX(Hourly!$M$2:$M$10001,AF341):INDEX(Hourly!$M$2:$M$10001,AG341)))</f>
        <v/>
      </c>
      <c r="O341" s="27">
        <f>IF(N(C341)=0,IF(B341="","",0),SUM(INDEX(Hourly!$N$2:$N$10001,AF341):INDEX(Hourly!$N$2:$N$10001,AG341)))</f>
        <v/>
      </c>
      <c r="P341" s="27">
        <f>IF(N(C341)=0,IF(B341="","",0),SUM(INDEX(Hourly!$P$2:$P$10001,AF341):INDEX(Hourly!$P$2:$P$10001,AG341)))</f>
        <v/>
      </c>
      <c r="Q341">
        <f>IF(L341=1,IF(M341&gt;event_min,1,0),0)</f>
        <v/>
      </c>
      <c r="R341">
        <f>IF(Q341=1,N(R340)+1,0)</f>
        <v/>
      </c>
      <c r="S341" s="27">
        <f>IF(Q341=1,N(S340)+M341,0)</f>
        <v/>
      </c>
      <c r="T341">
        <f>IF(R341=1,1,0)</f>
        <v/>
      </c>
      <c r="U341">
        <f>IF(AND(L341=1,ISNUMBER(F341)),IF(F341&gt;=hot_thr,1,0),0)</f>
        <v/>
      </c>
      <c r="V341">
        <f>IF(AND(L341=1,ISNUMBER(E341)),IF(E341&gt;=night_thr,1,0),0)</f>
        <v/>
      </c>
      <c r="X341" s="27">
        <f>IF(B341="","",IF(A341-1&gt;=1,INDEX($D$2:$D$421,A341-1),IF(cyclic="Yes",INDEX($D$2:$D$421,A341-1+n_days),"")))</f>
        <v/>
      </c>
      <c r="Y341" s="27">
        <f>IF(B341="","",IF(A341-2&gt;=1,INDEX($D$2:$D$421,A341-2),IF(cyclic="Yes",INDEX($D$2:$D$421,A341-2+n_days),"")))</f>
        <v/>
      </c>
      <c r="Z341" s="27">
        <f>IF(B341="","",IF(A341-3&gt;=1,INDEX($D$2:$D$421,A341-3),IF(cyclic="Yes",INDEX($D$2:$D$421,A341-3+n_days),"")))</f>
        <v/>
      </c>
      <c r="AA341" s="27">
        <f>IF(B341="","",IF(A341-4&gt;=1,INDEX($D$2:$D$421,A341-4),IF(cyclic="Yes",INDEX($D$2:$D$421,A341-4+n_days),"")))</f>
        <v/>
      </c>
      <c r="AB341" s="27">
        <f>IF(B341="","",IF(A341-5&gt;=1,INDEX($D$2:$D$421,A341-5),IF(cyclic="Yes",INDEX($D$2:$D$421,A341-5+n_days),"")))</f>
        <v/>
      </c>
      <c r="AC341" s="27">
        <f>IF(B341="","",IF(A341-6&gt;=1,INDEX($D$2:$D$421,A341-6),IF(cyclic="Yes",INDEX($D$2:$D$421,A341-6+n_days),"")))</f>
        <v/>
      </c>
      <c r="AD341" s="27">
        <f>IF(B341="","",IF(A341-7&gt;=1,INDEX($D$2:$D$421,A341-7),IF(cyclic="Yes",INDEX($D$2:$D$421,A341-7+n_days),"")))</f>
        <v/>
      </c>
      <c r="AF341">
        <f>IF(B341="","",IFERROR(MATCH(B341-0.5,INDEX(Hourly!$G$2:$G$10001,1):INDEX(Hourly!$G$2:$G$10001,n_rows),1),0)+1)</f>
        <v/>
      </c>
      <c r="AG341">
        <f>IF(B341="","",IFERROR(MATCH(B341,INDEX(Hourly!$G$2:$G$10001,1):INDEX(Hourly!$G$2:$G$10001,n_rows),1),0))</f>
        <v/>
      </c>
    </row>
    <row r="342">
      <c r="A342" t="n">
        <v>341</v>
      </c>
      <c r="B342" s="26">
        <f>IF(A342&lt;=n_days,first_day+A342-1,"")</f>
        <v/>
      </c>
      <c r="C342">
        <f>IF(B342="","",MAX(0,AG342-AF342+1))</f>
        <v/>
      </c>
      <c r="D342" s="27">
        <f>IF(B342="","",IF(C342&gt;=18,AVERAGE(INDEX(Hourly!$E$2:$E$10001,AF342):INDEX(Hourly!$E$2:$E$10001,AG342)),""))</f>
        <v/>
      </c>
      <c r="E342" s="27">
        <f>IF(OR(B342="",N(C342)=0),"",MIN(INDEX(Hourly!$E$2:$E$10001,AF342):INDEX(Hourly!$E$2:$E$10001,AG342)))</f>
        <v/>
      </c>
      <c r="F342" s="27">
        <f>IF(OR(B342="",N(C342)=0),"",MAX(INDEX(Hourly!$E$2:$E$10001,AF342):INDEX(Hourly!$E$2:$E$10001,AG342)))</f>
        <v/>
      </c>
      <c r="G342" s="27">
        <f>IF(E342="","",F342-E342)</f>
        <v/>
      </c>
      <c r="H342" s="27">
        <f>IF(B342="","",IF(COUNT(X342:AD342)=7,SUMPRODUCT(X342:AD342,rm_weights)/SUM(rm_weights),""))</f>
        <v/>
      </c>
      <c r="I342" s="27">
        <f>IF(B342="","",IF(trm_method="7-day approximation",H342,IF(AND(ISNUMBER(I341),ISNUMBER(D341)),(1-alpha)*D341+alpha*I341,H342)))</f>
        <v/>
      </c>
      <c r="J342" s="27">
        <f>IF(ISNUMBER(I342),0.33*IF(clamp_trm="Yes",MIN(MAX(I342,10),30),I342)+18.8,"")</f>
        <v/>
      </c>
      <c r="K342" s="27">
        <f>IF(J342="","",J342+cat_offset)</f>
        <v/>
      </c>
      <c r="L342">
        <f>IF(B342="","",IF(AND(MONTH(B342)*100+DAY(B342)&gt;=season_lo,MONTH(B342)*100+DAY(B342)&lt;=season_hi),1,0))</f>
        <v/>
      </c>
      <c r="M342" s="27">
        <f>IF(N(C342)=0,IF(B342="","",0),SUM(INDEX(Hourly!$L$2:$L$10001,AF342):INDEX(Hourly!$L$2:$L$10001,AG342)))</f>
        <v/>
      </c>
      <c r="N342" s="27">
        <f>IF(N(C342)=0,IF(B342="","",0),SUM(INDEX(Hourly!$M$2:$M$10001,AF342):INDEX(Hourly!$M$2:$M$10001,AG342)))</f>
        <v/>
      </c>
      <c r="O342" s="27">
        <f>IF(N(C342)=0,IF(B342="","",0),SUM(INDEX(Hourly!$N$2:$N$10001,AF342):INDEX(Hourly!$N$2:$N$10001,AG342)))</f>
        <v/>
      </c>
      <c r="P342" s="27">
        <f>IF(N(C342)=0,IF(B342="","",0),SUM(INDEX(Hourly!$P$2:$P$10001,AF342):INDEX(Hourly!$P$2:$P$10001,AG342)))</f>
        <v/>
      </c>
      <c r="Q342">
        <f>IF(L342=1,IF(M342&gt;event_min,1,0),0)</f>
        <v/>
      </c>
      <c r="R342">
        <f>IF(Q342=1,N(R341)+1,0)</f>
        <v/>
      </c>
      <c r="S342" s="27">
        <f>IF(Q342=1,N(S341)+M342,0)</f>
        <v/>
      </c>
      <c r="T342">
        <f>IF(R342=1,1,0)</f>
        <v/>
      </c>
      <c r="U342">
        <f>IF(AND(L342=1,ISNUMBER(F342)),IF(F342&gt;=hot_thr,1,0),0)</f>
        <v/>
      </c>
      <c r="V342">
        <f>IF(AND(L342=1,ISNUMBER(E342)),IF(E342&gt;=night_thr,1,0),0)</f>
        <v/>
      </c>
      <c r="X342" s="27">
        <f>IF(B342="","",IF(A342-1&gt;=1,INDEX($D$2:$D$421,A342-1),IF(cyclic="Yes",INDEX($D$2:$D$421,A342-1+n_days),"")))</f>
        <v/>
      </c>
      <c r="Y342" s="27">
        <f>IF(B342="","",IF(A342-2&gt;=1,INDEX($D$2:$D$421,A342-2),IF(cyclic="Yes",INDEX($D$2:$D$421,A342-2+n_days),"")))</f>
        <v/>
      </c>
      <c r="Z342" s="27">
        <f>IF(B342="","",IF(A342-3&gt;=1,INDEX($D$2:$D$421,A342-3),IF(cyclic="Yes",INDEX($D$2:$D$421,A342-3+n_days),"")))</f>
        <v/>
      </c>
      <c r="AA342" s="27">
        <f>IF(B342="","",IF(A342-4&gt;=1,INDEX($D$2:$D$421,A342-4),IF(cyclic="Yes",INDEX($D$2:$D$421,A342-4+n_days),"")))</f>
        <v/>
      </c>
      <c r="AB342" s="27">
        <f>IF(B342="","",IF(A342-5&gt;=1,INDEX($D$2:$D$421,A342-5),IF(cyclic="Yes",INDEX($D$2:$D$421,A342-5+n_days),"")))</f>
        <v/>
      </c>
      <c r="AC342" s="27">
        <f>IF(B342="","",IF(A342-6&gt;=1,INDEX($D$2:$D$421,A342-6),IF(cyclic="Yes",INDEX($D$2:$D$421,A342-6+n_days),"")))</f>
        <v/>
      </c>
      <c r="AD342" s="27">
        <f>IF(B342="","",IF(A342-7&gt;=1,INDEX($D$2:$D$421,A342-7),IF(cyclic="Yes",INDEX($D$2:$D$421,A342-7+n_days),"")))</f>
        <v/>
      </c>
      <c r="AF342">
        <f>IF(B342="","",IFERROR(MATCH(B342-0.5,INDEX(Hourly!$G$2:$G$10001,1):INDEX(Hourly!$G$2:$G$10001,n_rows),1),0)+1)</f>
        <v/>
      </c>
      <c r="AG342">
        <f>IF(B342="","",IFERROR(MATCH(B342,INDEX(Hourly!$G$2:$G$10001,1):INDEX(Hourly!$G$2:$G$10001,n_rows),1),0))</f>
        <v/>
      </c>
    </row>
    <row r="343">
      <c r="A343" t="n">
        <v>342</v>
      </c>
      <c r="B343" s="26">
        <f>IF(A343&lt;=n_days,first_day+A343-1,"")</f>
        <v/>
      </c>
      <c r="C343">
        <f>IF(B343="","",MAX(0,AG343-AF343+1))</f>
        <v/>
      </c>
      <c r="D343" s="27">
        <f>IF(B343="","",IF(C343&gt;=18,AVERAGE(INDEX(Hourly!$E$2:$E$10001,AF343):INDEX(Hourly!$E$2:$E$10001,AG343)),""))</f>
        <v/>
      </c>
      <c r="E343" s="27">
        <f>IF(OR(B343="",N(C343)=0),"",MIN(INDEX(Hourly!$E$2:$E$10001,AF343):INDEX(Hourly!$E$2:$E$10001,AG343)))</f>
        <v/>
      </c>
      <c r="F343" s="27">
        <f>IF(OR(B343="",N(C343)=0),"",MAX(INDEX(Hourly!$E$2:$E$10001,AF343):INDEX(Hourly!$E$2:$E$10001,AG343)))</f>
        <v/>
      </c>
      <c r="G343" s="27">
        <f>IF(E343="","",F343-E343)</f>
        <v/>
      </c>
      <c r="H343" s="27">
        <f>IF(B343="","",IF(COUNT(X343:AD343)=7,SUMPRODUCT(X343:AD343,rm_weights)/SUM(rm_weights),""))</f>
        <v/>
      </c>
      <c r="I343" s="27">
        <f>IF(B343="","",IF(trm_method="7-day approximation",H343,IF(AND(ISNUMBER(I342),ISNUMBER(D342)),(1-alpha)*D342+alpha*I342,H343)))</f>
        <v/>
      </c>
      <c r="J343" s="27">
        <f>IF(ISNUMBER(I343),0.33*IF(clamp_trm="Yes",MIN(MAX(I343,10),30),I343)+18.8,"")</f>
        <v/>
      </c>
      <c r="K343" s="27">
        <f>IF(J343="","",J343+cat_offset)</f>
        <v/>
      </c>
      <c r="L343">
        <f>IF(B343="","",IF(AND(MONTH(B343)*100+DAY(B343)&gt;=season_lo,MONTH(B343)*100+DAY(B343)&lt;=season_hi),1,0))</f>
        <v/>
      </c>
      <c r="M343" s="27">
        <f>IF(N(C343)=0,IF(B343="","",0),SUM(INDEX(Hourly!$L$2:$L$10001,AF343):INDEX(Hourly!$L$2:$L$10001,AG343)))</f>
        <v/>
      </c>
      <c r="N343" s="27">
        <f>IF(N(C343)=0,IF(B343="","",0),SUM(INDEX(Hourly!$M$2:$M$10001,AF343):INDEX(Hourly!$M$2:$M$10001,AG343)))</f>
        <v/>
      </c>
      <c r="O343" s="27">
        <f>IF(N(C343)=0,IF(B343="","",0),SUM(INDEX(Hourly!$N$2:$N$10001,AF343):INDEX(Hourly!$N$2:$N$10001,AG343)))</f>
        <v/>
      </c>
      <c r="P343" s="27">
        <f>IF(N(C343)=0,IF(B343="","",0),SUM(INDEX(Hourly!$P$2:$P$10001,AF343):INDEX(Hourly!$P$2:$P$10001,AG343)))</f>
        <v/>
      </c>
      <c r="Q343">
        <f>IF(L343=1,IF(M343&gt;event_min,1,0),0)</f>
        <v/>
      </c>
      <c r="R343">
        <f>IF(Q343=1,N(R342)+1,0)</f>
        <v/>
      </c>
      <c r="S343" s="27">
        <f>IF(Q343=1,N(S342)+M343,0)</f>
        <v/>
      </c>
      <c r="T343">
        <f>IF(R343=1,1,0)</f>
        <v/>
      </c>
      <c r="U343">
        <f>IF(AND(L343=1,ISNUMBER(F343)),IF(F343&gt;=hot_thr,1,0),0)</f>
        <v/>
      </c>
      <c r="V343">
        <f>IF(AND(L343=1,ISNUMBER(E343)),IF(E343&gt;=night_thr,1,0),0)</f>
        <v/>
      </c>
      <c r="X343" s="27">
        <f>IF(B343="","",IF(A343-1&gt;=1,INDEX($D$2:$D$421,A343-1),IF(cyclic="Yes",INDEX($D$2:$D$421,A343-1+n_days),"")))</f>
        <v/>
      </c>
      <c r="Y343" s="27">
        <f>IF(B343="","",IF(A343-2&gt;=1,INDEX($D$2:$D$421,A343-2),IF(cyclic="Yes",INDEX($D$2:$D$421,A343-2+n_days),"")))</f>
        <v/>
      </c>
      <c r="Z343" s="27">
        <f>IF(B343="","",IF(A343-3&gt;=1,INDEX($D$2:$D$421,A343-3),IF(cyclic="Yes",INDEX($D$2:$D$421,A343-3+n_days),"")))</f>
        <v/>
      </c>
      <c r="AA343" s="27">
        <f>IF(B343="","",IF(A343-4&gt;=1,INDEX($D$2:$D$421,A343-4),IF(cyclic="Yes",INDEX($D$2:$D$421,A343-4+n_days),"")))</f>
        <v/>
      </c>
      <c r="AB343" s="27">
        <f>IF(B343="","",IF(A343-5&gt;=1,INDEX($D$2:$D$421,A343-5),IF(cyclic="Yes",INDEX($D$2:$D$421,A343-5+n_days),"")))</f>
        <v/>
      </c>
      <c r="AC343" s="27">
        <f>IF(B343="","",IF(A343-6&gt;=1,INDEX($D$2:$D$421,A343-6),IF(cyclic="Yes",INDEX($D$2:$D$421,A343-6+n_days),"")))</f>
        <v/>
      </c>
      <c r="AD343" s="27">
        <f>IF(B343="","",IF(A343-7&gt;=1,INDEX($D$2:$D$421,A343-7),IF(cyclic="Yes",INDEX($D$2:$D$421,A343-7+n_days),"")))</f>
        <v/>
      </c>
      <c r="AF343">
        <f>IF(B343="","",IFERROR(MATCH(B343-0.5,INDEX(Hourly!$G$2:$G$10001,1):INDEX(Hourly!$G$2:$G$10001,n_rows),1),0)+1)</f>
        <v/>
      </c>
      <c r="AG343">
        <f>IF(B343="","",IFERROR(MATCH(B343,INDEX(Hourly!$G$2:$G$10001,1):INDEX(Hourly!$G$2:$G$10001,n_rows),1),0))</f>
        <v/>
      </c>
    </row>
    <row r="344">
      <c r="A344" t="n">
        <v>343</v>
      </c>
      <c r="B344" s="26">
        <f>IF(A344&lt;=n_days,first_day+A344-1,"")</f>
        <v/>
      </c>
      <c r="C344">
        <f>IF(B344="","",MAX(0,AG344-AF344+1))</f>
        <v/>
      </c>
      <c r="D344" s="27">
        <f>IF(B344="","",IF(C344&gt;=18,AVERAGE(INDEX(Hourly!$E$2:$E$10001,AF344):INDEX(Hourly!$E$2:$E$10001,AG344)),""))</f>
        <v/>
      </c>
      <c r="E344" s="27">
        <f>IF(OR(B344="",N(C344)=0),"",MIN(INDEX(Hourly!$E$2:$E$10001,AF344):INDEX(Hourly!$E$2:$E$10001,AG344)))</f>
        <v/>
      </c>
      <c r="F344" s="27">
        <f>IF(OR(B344="",N(C344)=0),"",MAX(INDEX(Hourly!$E$2:$E$10001,AF344):INDEX(Hourly!$E$2:$E$10001,AG344)))</f>
        <v/>
      </c>
      <c r="G344" s="27">
        <f>IF(E344="","",F344-E344)</f>
        <v/>
      </c>
      <c r="H344" s="27">
        <f>IF(B344="","",IF(COUNT(X344:AD344)=7,SUMPRODUCT(X344:AD344,rm_weights)/SUM(rm_weights),""))</f>
        <v/>
      </c>
      <c r="I344" s="27">
        <f>IF(B344="","",IF(trm_method="7-day approximation",H344,IF(AND(ISNUMBER(I343),ISNUMBER(D343)),(1-alpha)*D343+alpha*I343,H344)))</f>
        <v/>
      </c>
      <c r="J344" s="27">
        <f>IF(ISNUMBER(I344),0.33*IF(clamp_trm="Yes",MIN(MAX(I344,10),30),I344)+18.8,"")</f>
        <v/>
      </c>
      <c r="K344" s="27">
        <f>IF(J344="","",J344+cat_offset)</f>
        <v/>
      </c>
      <c r="L344">
        <f>IF(B344="","",IF(AND(MONTH(B344)*100+DAY(B344)&gt;=season_lo,MONTH(B344)*100+DAY(B344)&lt;=season_hi),1,0))</f>
        <v/>
      </c>
      <c r="M344" s="27">
        <f>IF(N(C344)=0,IF(B344="","",0),SUM(INDEX(Hourly!$L$2:$L$10001,AF344):INDEX(Hourly!$L$2:$L$10001,AG344)))</f>
        <v/>
      </c>
      <c r="N344" s="27">
        <f>IF(N(C344)=0,IF(B344="","",0),SUM(INDEX(Hourly!$M$2:$M$10001,AF344):INDEX(Hourly!$M$2:$M$10001,AG344)))</f>
        <v/>
      </c>
      <c r="O344" s="27">
        <f>IF(N(C344)=0,IF(B344="","",0),SUM(INDEX(Hourly!$N$2:$N$10001,AF344):INDEX(Hourly!$N$2:$N$10001,AG344)))</f>
        <v/>
      </c>
      <c r="P344" s="27">
        <f>IF(N(C344)=0,IF(B344="","",0),SUM(INDEX(Hourly!$P$2:$P$10001,AF344):INDEX(Hourly!$P$2:$P$10001,AG344)))</f>
        <v/>
      </c>
      <c r="Q344">
        <f>IF(L344=1,IF(M344&gt;event_min,1,0),0)</f>
        <v/>
      </c>
      <c r="R344">
        <f>IF(Q344=1,N(R343)+1,0)</f>
        <v/>
      </c>
      <c r="S344" s="27">
        <f>IF(Q344=1,N(S343)+M344,0)</f>
        <v/>
      </c>
      <c r="T344">
        <f>IF(R344=1,1,0)</f>
        <v/>
      </c>
      <c r="U344">
        <f>IF(AND(L344=1,ISNUMBER(F344)),IF(F344&gt;=hot_thr,1,0),0)</f>
        <v/>
      </c>
      <c r="V344">
        <f>IF(AND(L344=1,ISNUMBER(E344)),IF(E344&gt;=night_thr,1,0),0)</f>
        <v/>
      </c>
      <c r="X344" s="27">
        <f>IF(B344="","",IF(A344-1&gt;=1,INDEX($D$2:$D$421,A344-1),IF(cyclic="Yes",INDEX($D$2:$D$421,A344-1+n_days),"")))</f>
        <v/>
      </c>
      <c r="Y344" s="27">
        <f>IF(B344="","",IF(A344-2&gt;=1,INDEX($D$2:$D$421,A344-2),IF(cyclic="Yes",INDEX($D$2:$D$421,A344-2+n_days),"")))</f>
        <v/>
      </c>
      <c r="Z344" s="27">
        <f>IF(B344="","",IF(A344-3&gt;=1,INDEX($D$2:$D$421,A344-3),IF(cyclic="Yes",INDEX($D$2:$D$421,A344-3+n_days),"")))</f>
        <v/>
      </c>
      <c r="AA344" s="27">
        <f>IF(B344="","",IF(A344-4&gt;=1,INDEX($D$2:$D$421,A344-4),IF(cyclic="Yes",INDEX($D$2:$D$421,A344-4+n_days),"")))</f>
        <v/>
      </c>
      <c r="AB344" s="27">
        <f>IF(B344="","",IF(A344-5&gt;=1,INDEX($D$2:$D$421,A344-5),IF(cyclic="Yes",INDEX($D$2:$D$421,A344-5+n_days),"")))</f>
        <v/>
      </c>
      <c r="AC344" s="27">
        <f>IF(B344="","",IF(A344-6&gt;=1,INDEX($D$2:$D$421,A344-6),IF(cyclic="Yes",INDEX($D$2:$D$421,A344-6+n_days),"")))</f>
        <v/>
      </c>
      <c r="AD344" s="27">
        <f>IF(B344="","",IF(A344-7&gt;=1,INDEX($D$2:$D$421,A344-7),IF(cyclic="Yes",INDEX($D$2:$D$421,A344-7+n_days),"")))</f>
        <v/>
      </c>
      <c r="AF344">
        <f>IF(B344="","",IFERROR(MATCH(B344-0.5,INDEX(Hourly!$G$2:$G$10001,1):INDEX(Hourly!$G$2:$G$10001,n_rows),1),0)+1)</f>
        <v/>
      </c>
      <c r="AG344">
        <f>IF(B344="","",IFERROR(MATCH(B344,INDEX(Hourly!$G$2:$G$10001,1):INDEX(Hourly!$G$2:$G$10001,n_rows),1),0))</f>
        <v/>
      </c>
    </row>
    <row r="345">
      <c r="A345" t="n">
        <v>344</v>
      </c>
      <c r="B345" s="26">
        <f>IF(A345&lt;=n_days,first_day+A345-1,"")</f>
        <v/>
      </c>
      <c r="C345">
        <f>IF(B345="","",MAX(0,AG345-AF345+1))</f>
        <v/>
      </c>
      <c r="D345" s="27">
        <f>IF(B345="","",IF(C345&gt;=18,AVERAGE(INDEX(Hourly!$E$2:$E$10001,AF345):INDEX(Hourly!$E$2:$E$10001,AG345)),""))</f>
        <v/>
      </c>
      <c r="E345" s="27">
        <f>IF(OR(B345="",N(C345)=0),"",MIN(INDEX(Hourly!$E$2:$E$10001,AF345):INDEX(Hourly!$E$2:$E$10001,AG345)))</f>
        <v/>
      </c>
      <c r="F345" s="27">
        <f>IF(OR(B345="",N(C345)=0),"",MAX(INDEX(Hourly!$E$2:$E$10001,AF345):INDEX(Hourly!$E$2:$E$10001,AG345)))</f>
        <v/>
      </c>
      <c r="G345" s="27">
        <f>IF(E345="","",F345-E345)</f>
        <v/>
      </c>
      <c r="H345" s="27">
        <f>IF(B345="","",IF(COUNT(X345:AD345)=7,SUMPRODUCT(X345:AD345,rm_weights)/SUM(rm_weights),""))</f>
        <v/>
      </c>
      <c r="I345" s="27">
        <f>IF(B345="","",IF(trm_method="7-day approximation",H345,IF(AND(ISNUMBER(I344),ISNUMBER(D344)),(1-alpha)*D344+alpha*I344,H345)))</f>
        <v/>
      </c>
      <c r="J345" s="27">
        <f>IF(ISNUMBER(I345),0.33*IF(clamp_trm="Yes",MIN(MAX(I345,10),30),I345)+18.8,"")</f>
        <v/>
      </c>
      <c r="K345" s="27">
        <f>IF(J345="","",J345+cat_offset)</f>
        <v/>
      </c>
      <c r="L345">
        <f>IF(B345="","",IF(AND(MONTH(B345)*100+DAY(B345)&gt;=season_lo,MONTH(B345)*100+DAY(B345)&lt;=season_hi),1,0))</f>
        <v/>
      </c>
      <c r="M345" s="27">
        <f>IF(N(C345)=0,IF(B345="","",0),SUM(INDEX(Hourly!$L$2:$L$10001,AF345):INDEX(Hourly!$L$2:$L$10001,AG345)))</f>
        <v/>
      </c>
      <c r="N345" s="27">
        <f>IF(N(C345)=0,IF(B345="","",0),SUM(INDEX(Hourly!$M$2:$M$10001,AF345):INDEX(Hourly!$M$2:$M$10001,AG345)))</f>
        <v/>
      </c>
      <c r="O345" s="27">
        <f>IF(N(C345)=0,IF(B345="","",0),SUM(INDEX(Hourly!$N$2:$N$10001,AF345):INDEX(Hourly!$N$2:$N$10001,AG345)))</f>
        <v/>
      </c>
      <c r="P345" s="27">
        <f>IF(N(C345)=0,IF(B345="","",0),SUM(INDEX(Hourly!$P$2:$P$10001,AF345):INDEX(Hourly!$P$2:$P$10001,AG345)))</f>
        <v/>
      </c>
      <c r="Q345">
        <f>IF(L345=1,IF(M345&gt;event_min,1,0),0)</f>
        <v/>
      </c>
      <c r="R345">
        <f>IF(Q345=1,N(R344)+1,0)</f>
        <v/>
      </c>
      <c r="S345" s="27">
        <f>IF(Q345=1,N(S344)+M345,0)</f>
        <v/>
      </c>
      <c r="T345">
        <f>IF(R345=1,1,0)</f>
        <v/>
      </c>
      <c r="U345">
        <f>IF(AND(L345=1,ISNUMBER(F345)),IF(F345&gt;=hot_thr,1,0),0)</f>
        <v/>
      </c>
      <c r="V345">
        <f>IF(AND(L345=1,ISNUMBER(E345)),IF(E345&gt;=night_thr,1,0),0)</f>
        <v/>
      </c>
      <c r="X345" s="27">
        <f>IF(B345="","",IF(A345-1&gt;=1,INDEX($D$2:$D$421,A345-1),IF(cyclic="Yes",INDEX($D$2:$D$421,A345-1+n_days),"")))</f>
        <v/>
      </c>
      <c r="Y345" s="27">
        <f>IF(B345="","",IF(A345-2&gt;=1,INDEX($D$2:$D$421,A345-2),IF(cyclic="Yes",INDEX($D$2:$D$421,A345-2+n_days),"")))</f>
        <v/>
      </c>
      <c r="Z345" s="27">
        <f>IF(B345="","",IF(A345-3&gt;=1,INDEX($D$2:$D$421,A345-3),IF(cyclic="Yes",INDEX($D$2:$D$421,A345-3+n_days),"")))</f>
        <v/>
      </c>
      <c r="AA345" s="27">
        <f>IF(B345="","",IF(A345-4&gt;=1,INDEX($D$2:$D$421,A345-4),IF(cyclic="Yes",INDEX($D$2:$D$421,A345-4+n_days),"")))</f>
        <v/>
      </c>
      <c r="AB345" s="27">
        <f>IF(B345="","",IF(A345-5&gt;=1,INDEX($D$2:$D$421,A345-5),IF(cyclic="Yes",INDEX($D$2:$D$421,A345-5+n_days),"")))</f>
        <v/>
      </c>
      <c r="AC345" s="27">
        <f>IF(B345="","",IF(A345-6&gt;=1,INDEX($D$2:$D$421,A345-6),IF(cyclic="Yes",INDEX($D$2:$D$421,A345-6+n_days),"")))</f>
        <v/>
      </c>
      <c r="AD345" s="27">
        <f>IF(B345="","",IF(A345-7&gt;=1,INDEX($D$2:$D$421,A345-7),IF(cyclic="Yes",INDEX($D$2:$D$421,A345-7+n_days),"")))</f>
        <v/>
      </c>
      <c r="AF345">
        <f>IF(B345="","",IFERROR(MATCH(B345-0.5,INDEX(Hourly!$G$2:$G$10001,1):INDEX(Hourly!$G$2:$G$10001,n_rows),1),0)+1)</f>
        <v/>
      </c>
      <c r="AG345">
        <f>IF(B345="","",IFERROR(MATCH(B345,INDEX(Hourly!$G$2:$G$10001,1):INDEX(Hourly!$G$2:$G$10001,n_rows),1),0))</f>
        <v/>
      </c>
    </row>
    <row r="346">
      <c r="A346" t="n">
        <v>345</v>
      </c>
      <c r="B346" s="26">
        <f>IF(A346&lt;=n_days,first_day+A346-1,"")</f>
        <v/>
      </c>
      <c r="C346">
        <f>IF(B346="","",MAX(0,AG346-AF346+1))</f>
        <v/>
      </c>
      <c r="D346" s="27">
        <f>IF(B346="","",IF(C346&gt;=18,AVERAGE(INDEX(Hourly!$E$2:$E$10001,AF346):INDEX(Hourly!$E$2:$E$10001,AG346)),""))</f>
        <v/>
      </c>
      <c r="E346" s="27">
        <f>IF(OR(B346="",N(C346)=0),"",MIN(INDEX(Hourly!$E$2:$E$10001,AF346):INDEX(Hourly!$E$2:$E$10001,AG346)))</f>
        <v/>
      </c>
      <c r="F346" s="27">
        <f>IF(OR(B346="",N(C346)=0),"",MAX(INDEX(Hourly!$E$2:$E$10001,AF346):INDEX(Hourly!$E$2:$E$10001,AG346)))</f>
        <v/>
      </c>
      <c r="G346" s="27">
        <f>IF(E346="","",F346-E346)</f>
        <v/>
      </c>
      <c r="H346" s="27">
        <f>IF(B346="","",IF(COUNT(X346:AD346)=7,SUMPRODUCT(X346:AD346,rm_weights)/SUM(rm_weights),""))</f>
        <v/>
      </c>
      <c r="I346" s="27">
        <f>IF(B346="","",IF(trm_method="7-day approximation",H346,IF(AND(ISNUMBER(I345),ISNUMBER(D345)),(1-alpha)*D345+alpha*I345,H346)))</f>
        <v/>
      </c>
      <c r="J346" s="27">
        <f>IF(ISNUMBER(I346),0.33*IF(clamp_trm="Yes",MIN(MAX(I346,10),30),I346)+18.8,"")</f>
        <v/>
      </c>
      <c r="K346" s="27">
        <f>IF(J346="","",J346+cat_offset)</f>
        <v/>
      </c>
      <c r="L346">
        <f>IF(B346="","",IF(AND(MONTH(B346)*100+DAY(B346)&gt;=season_lo,MONTH(B346)*100+DAY(B346)&lt;=season_hi),1,0))</f>
        <v/>
      </c>
      <c r="M346" s="27">
        <f>IF(N(C346)=0,IF(B346="","",0),SUM(INDEX(Hourly!$L$2:$L$10001,AF346):INDEX(Hourly!$L$2:$L$10001,AG346)))</f>
        <v/>
      </c>
      <c r="N346" s="27">
        <f>IF(N(C346)=0,IF(B346="","",0),SUM(INDEX(Hourly!$M$2:$M$10001,AF346):INDEX(Hourly!$M$2:$M$10001,AG346)))</f>
        <v/>
      </c>
      <c r="O346" s="27">
        <f>IF(N(C346)=0,IF(B346="","",0),SUM(INDEX(Hourly!$N$2:$N$10001,AF346):INDEX(Hourly!$N$2:$N$10001,AG346)))</f>
        <v/>
      </c>
      <c r="P346" s="27">
        <f>IF(N(C346)=0,IF(B346="","",0),SUM(INDEX(Hourly!$P$2:$P$10001,AF346):INDEX(Hourly!$P$2:$P$10001,AG346)))</f>
        <v/>
      </c>
      <c r="Q346">
        <f>IF(L346=1,IF(M346&gt;event_min,1,0),0)</f>
        <v/>
      </c>
      <c r="R346">
        <f>IF(Q346=1,N(R345)+1,0)</f>
        <v/>
      </c>
      <c r="S346" s="27">
        <f>IF(Q346=1,N(S345)+M346,0)</f>
        <v/>
      </c>
      <c r="T346">
        <f>IF(R346=1,1,0)</f>
        <v/>
      </c>
      <c r="U346">
        <f>IF(AND(L346=1,ISNUMBER(F346)),IF(F346&gt;=hot_thr,1,0),0)</f>
        <v/>
      </c>
      <c r="V346">
        <f>IF(AND(L346=1,ISNUMBER(E346)),IF(E346&gt;=night_thr,1,0),0)</f>
        <v/>
      </c>
      <c r="X346" s="27">
        <f>IF(B346="","",IF(A346-1&gt;=1,INDEX($D$2:$D$421,A346-1),IF(cyclic="Yes",INDEX($D$2:$D$421,A346-1+n_days),"")))</f>
        <v/>
      </c>
      <c r="Y346" s="27">
        <f>IF(B346="","",IF(A346-2&gt;=1,INDEX($D$2:$D$421,A346-2),IF(cyclic="Yes",INDEX($D$2:$D$421,A346-2+n_days),"")))</f>
        <v/>
      </c>
      <c r="Z346" s="27">
        <f>IF(B346="","",IF(A346-3&gt;=1,INDEX($D$2:$D$421,A346-3),IF(cyclic="Yes",INDEX($D$2:$D$421,A346-3+n_days),"")))</f>
        <v/>
      </c>
      <c r="AA346" s="27">
        <f>IF(B346="","",IF(A346-4&gt;=1,INDEX($D$2:$D$421,A346-4),IF(cyclic="Yes",INDEX($D$2:$D$421,A346-4+n_days),"")))</f>
        <v/>
      </c>
      <c r="AB346" s="27">
        <f>IF(B346="","",IF(A346-5&gt;=1,INDEX($D$2:$D$421,A346-5),IF(cyclic="Yes",INDEX($D$2:$D$421,A346-5+n_days),"")))</f>
        <v/>
      </c>
      <c r="AC346" s="27">
        <f>IF(B346="","",IF(A346-6&gt;=1,INDEX($D$2:$D$421,A346-6),IF(cyclic="Yes",INDEX($D$2:$D$421,A346-6+n_days),"")))</f>
        <v/>
      </c>
      <c r="AD346" s="27">
        <f>IF(B346="","",IF(A346-7&gt;=1,INDEX($D$2:$D$421,A346-7),IF(cyclic="Yes",INDEX($D$2:$D$421,A346-7+n_days),"")))</f>
        <v/>
      </c>
      <c r="AF346">
        <f>IF(B346="","",IFERROR(MATCH(B346-0.5,INDEX(Hourly!$G$2:$G$10001,1):INDEX(Hourly!$G$2:$G$10001,n_rows),1),0)+1)</f>
        <v/>
      </c>
      <c r="AG346">
        <f>IF(B346="","",IFERROR(MATCH(B346,INDEX(Hourly!$G$2:$G$10001,1):INDEX(Hourly!$G$2:$G$10001,n_rows),1),0))</f>
        <v/>
      </c>
    </row>
    <row r="347">
      <c r="A347" t="n">
        <v>346</v>
      </c>
      <c r="B347" s="26">
        <f>IF(A347&lt;=n_days,first_day+A347-1,"")</f>
        <v/>
      </c>
      <c r="C347">
        <f>IF(B347="","",MAX(0,AG347-AF347+1))</f>
        <v/>
      </c>
      <c r="D347" s="27">
        <f>IF(B347="","",IF(C347&gt;=18,AVERAGE(INDEX(Hourly!$E$2:$E$10001,AF347):INDEX(Hourly!$E$2:$E$10001,AG347)),""))</f>
        <v/>
      </c>
      <c r="E347" s="27">
        <f>IF(OR(B347="",N(C347)=0),"",MIN(INDEX(Hourly!$E$2:$E$10001,AF347):INDEX(Hourly!$E$2:$E$10001,AG347)))</f>
        <v/>
      </c>
      <c r="F347" s="27">
        <f>IF(OR(B347="",N(C347)=0),"",MAX(INDEX(Hourly!$E$2:$E$10001,AF347):INDEX(Hourly!$E$2:$E$10001,AG347)))</f>
        <v/>
      </c>
      <c r="G347" s="27">
        <f>IF(E347="","",F347-E347)</f>
        <v/>
      </c>
      <c r="H347" s="27">
        <f>IF(B347="","",IF(COUNT(X347:AD347)=7,SUMPRODUCT(X347:AD347,rm_weights)/SUM(rm_weights),""))</f>
        <v/>
      </c>
      <c r="I347" s="27">
        <f>IF(B347="","",IF(trm_method="7-day approximation",H347,IF(AND(ISNUMBER(I346),ISNUMBER(D346)),(1-alpha)*D346+alpha*I346,H347)))</f>
        <v/>
      </c>
      <c r="J347" s="27">
        <f>IF(ISNUMBER(I347),0.33*IF(clamp_trm="Yes",MIN(MAX(I347,10),30),I347)+18.8,"")</f>
        <v/>
      </c>
      <c r="K347" s="27">
        <f>IF(J347="","",J347+cat_offset)</f>
        <v/>
      </c>
      <c r="L347">
        <f>IF(B347="","",IF(AND(MONTH(B347)*100+DAY(B347)&gt;=season_lo,MONTH(B347)*100+DAY(B347)&lt;=season_hi),1,0))</f>
        <v/>
      </c>
      <c r="M347" s="27">
        <f>IF(N(C347)=0,IF(B347="","",0),SUM(INDEX(Hourly!$L$2:$L$10001,AF347):INDEX(Hourly!$L$2:$L$10001,AG347)))</f>
        <v/>
      </c>
      <c r="N347" s="27">
        <f>IF(N(C347)=0,IF(B347="","",0),SUM(INDEX(Hourly!$M$2:$M$10001,AF347):INDEX(Hourly!$M$2:$M$10001,AG347)))</f>
        <v/>
      </c>
      <c r="O347" s="27">
        <f>IF(N(C347)=0,IF(B347="","",0),SUM(INDEX(Hourly!$N$2:$N$10001,AF347):INDEX(Hourly!$N$2:$N$10001,AG347)))</f>
        <v/>
      </c>
      <c r="P347" s="27">
        <f>IF(N(C347)=0,IF(B347="","",0),SUM(INDEX(Hourly!$P$2:$P$10001,AF347):INDEX(Hourly!$P$2:$P$10001,AG347)))</f>
        <v/>
      </c>
      <c r="Q347">
        <f>IF(L347=1,IF(M347&gt;event_min,1,0),0)</f>
        <v/>
      </c>
      <c r="R347">
        <f>IF(Q347=1,N(R346)+1,0)</f>
        <v/>
      </c>
      <c r="S347" s="27">
        <f>IF(Q347=1,N(S346)+M347,0)</f>
        <v/>
      </c>
      <c r="T347">
        <f>IF(R347=1,1,0)</f>
        <v/>
      </c>
      <c r="U347">
        <f>IF(AND(L347=1,ISNUMBER(F347)),IF(F347&gt;=hot_thr,1,0),0)</f>
        <v/>
      </c>
      <c r="V347">
        <f>IF(AND(L347=1,ISNUMBER(E347)),IF(E347&gt;=night_thr,1,0),0)</f>
        <v/>
      </c>
      <c r="X347" s="27">
        <f>IF(B347="","",IF(A347-1&gt;=1,INDEX($D$2:$D$421,A347-1),IF(cyclic="Yes",INDEX($D$2:$D$421,A347-1+n_days),"")))</f>
        <v/>
      </c>
      <c r="Y347" s="27">
        <f>IF(B347="","",IF(A347-2&gt;=1,INDEX($D$2:$D$421,A347-2),IF(cyclic="Yes",INDEX($D$2:$D$421,A347-2+n_days),"")))</f>
        <v/>
      </c>
      <c r="Z347" s="27">
        <f>IF(B347="","",IF(A347-3&gt;=1,INDEX($D$2:$D$421,A347-3),IF(cyclic="Yes",INDEX($D$2:$D$421,A347-3+n_days),"")))</f>
        <v/>
      </c>
      <c r="AA347" s="27">
        <f>IF(B347="","",IF(A347-4&gt;=1,INDEX($D$2:$D$421,A347-4),IF(cyclic="Yes",INDEX($D$2:$D$421,A347-4+n_days),"")))</f>
        <v/>
      </c>
      <c r="AB347" s="27">
        <f>IF(B347="","",IF(A347-5&gt;=1,INDEX($D$2:$D$421,A347-5),IF(cyclic="Yes",INDEX($D$2:$D$421,A347-5+n_days),"")))</f>
        <v/>
      </c>
      <c r="AC347" s="27">
        <f>IF(B347="","",IF(A347-6&gt;=1,INDEX($D$2:$D$421,A347-6),IF(cyclic="Yes",INDEX($D$2:$D$421,A347-6+n_days),"")))</f>
        <v/>
      </c>
      <c r="AD347" s="27">
        <f>IF(B347="","",IF(A347-7&gt;=1,INDEX($D$2:$D$421,A347-7),IF(cyclic="Yes",INDEX($D$2:$D$421,A347-7+n_days),"")))</f>
        <v/>
      </c>
      <c r="AF347">
        <f>IF(B347="","",IFERROR(MATCH(B347-0.5,INDEX(Hourly!$G$2:$G$10001,1):INDEX(Hourly!$G$2:$G$10001,n_rows),1),0)+1)</f>
        <v/>
      </c>
      <c r="AG347">
        <f>IF(B347="","",IFERROR(MATCH(B347,INDEX(Hourly!$G$2:$G$10001,1):INDEX(Hourly!$G$2:$G$10001,n_rows),1),0))</f>
        <v/>
      </c>
    </row>
    <row r="348">
      <c r="A348" t="n">
        <v>347</v>
      </c>
      <c r="B348" s="26">
        <f>IF(A348&lt;=n_days,first_day+A348-1,"")</f>
        <v/>
      </c>
      <c r="C348">
        <f>IF(B348="","",MAX(0,AG348-AF348+1))</f>
        <v/>
      </c>
      <c r="D348" s="27">
        <f>IF(B348="","",IF(C348&gt;=18,AVERAGE(INDEX(Hourly!$E$2:$E$10001,AF348):INDEX(Hourly!$E$2:$E$10001,AG348)),""))</f>
        <v/>
      </c>
      <c r="E348" s="27">
        <f>IF(OR(B348="",N(C348)=0),"",MIN(INDEX(Hourly!$E$2:$E$10001,AF348):INDEX(Hourly!$E$2:$E$10001,AG348)))</f>
        <v/>
      </c>
      <c r="F348" s="27">
        <f>IF(OR(B348="",N(C348)=0),"",MAX(INDEX(Hourly!$E$2:$E$10001,AF348):INDEX(Hourly!$E$2:$E$10001,AG348)))</f>
        <v/>
      </c>
      <c r="G348" s="27">
        <f>IF(E348="","",F348-E348)</f>
        <v/>
      </c>
      <c r="H348" s="27">
        <f>IF(B348="","",IF(COUNT(X348:AD348)=7,SUMPRODUCT(X348:AD348,rm_weights)/SUM(rm_weights),""))</f>
        <v/>
      </c>
      <c r="I348" s="27">
        <f>IF(B348="","",IF(trm_method="7-day approximation",H348,IF(AND(ISNUMBER(I347),ISNUMBER(D347)),(1-alpha)*D347+alpha*I347,H348)))</f>
        <v/>
      </c>
      <c r="J348" s="27">
        <f>IF(ISNUMBER(I348),0.33*IF(clamp_trm="Yes",MIN(MAX(I348,10),30),I348)+18.8,"")</f>
        <v/>
      </c>
      <c r="K348" s="27">
        <f>IF(J348="","",J348+cat_offset)</f>
        <v/>
      </c>
      <c r="L348">
        <f>IF(B348="","",IF(AND(MONTH(B348)*100+DAY(B348)&gt;=season_lo,MONTH(B348)*100+DAY(B348)&lt;=season_hi),1,0))</f>
        <v/>
      </c>
      <c r="M348" s="27">
        <f>IF(N(C348)=0,IF(B348="","",0),SUM(INDEX(Hourly!$L$2:$L$10001,AF348):INDEX(Hourly!$L$2:$L$10001,AG348)))</f>
        <v/>
      </c>
      <c r="N348" s="27">
        <f>IF(N(C348)=0,IF(B348="","",0),SUM(INDEX(Hourly!$M$2:$M$10001,AF348):INDEX(Hourly!$M$2:$M$10001,AG348)))</f>
        <v/>
      </c>
      <c r="O348" s="27">
        <f>IF(N(C348)=0,IF(B348="","",0),SUM(INDEX(Hourly!$N$2:$N$10001,AF348):INDEX(Hourly!$N$2:$N$10001,AG348)))</f>
        <v/>
      </c>
      <c r="P348" s="27">
        <f>IF(N(C348)=0,IF(B348="","",0),SUM(INDEX(Hourly!$P$2:$P$10001,AF348):INDEX(Hourly!$P$2:$P$10001,AG348)))</f>
        <v/>
      </c>
      <c r="Q348">
        <f>IF(L348=1,IF(M348&gt;event_min,1,0),0)</f>
        <v/>
      </c>
      <c r="R348">
        <f>IF(Q348=1,N(R347)+1,0)</f>
        <v/>
      </c>
      <c r="S348" s="27">
        <f>IF(Q348=1,N(S347)+M348,0)</f>
        <v/>
      </c>
      <c r="T348">
        <f>IF(R348=1,1,0)</f>
        <v/>
      </c>
      <c r="U348">
        <f>IF(AND(L348=1,ISNUMBER(F348)),IF(F348&gt;=hot_thr,1,0),0)</f>
        <v/>
      </c>
      <c r="V348">
        <f>IF(AND(L348=1,ISNUMBER(E348)),IF(E348&gt;=night_thr,1,0),0)</f>
        <v/>
      </c>
      <c r="X348" s="27">
        <f>IF(B348="","",IF(A348-1&gt;=1,INDEX($D$2:$D$421,A348-1),IF(cyclic="Yes",INDEX($D$2:$D$421,A348-1+n_days),"")))</f>
        <v/>
      </c>
      <c r="Y348" s="27">
        <f>IF(B348="","",IF(A348-2&gt;=1,INDEX($D$2:$D$421,A348-2),IF(cyclic="Yes",INDEX($D$2:$D$421,A348-2+n_days),"")))</f>
        <v/>
      </c>
      <c r="Z348" s="27">
        <f>IF(B348="","",IF(A348-3&gt;=1,INDEX($D$2:$D$421,A348-3),IF(cyclic="Yes",INDEX($D$2:$D$421,A348-3+n_days),"")))</f>
        <v/>
      </c>
      <c r="AA348" s="27">
        <f>IF(B348="","",IF(A348-4&gt;=1,INDEX($D$2:$D$421,A348-4),IF(cyclic="Yes",INDEX($D$2:$D$421,A348-4+n_days),"")))</f>
        <v/>
      </c>
      <c r="AB348" s="27">
        <f>IF(B348="","",IF(A348-5&gt;=1,INDEX($D$2:$D$421,A348-5),IF(cyclic="Yes",INDEX($D$2:$D$421,A348-5+n_days),"")))</f>
        <v/>
      </c>
      <c r="AC348" s="27">
        <f>IF(B348="","",IF(A348-6&gt;=1,INDEX($D$2:$D$421,A348-6),IF(cyclic="Yes",INDEX($D$2:$D$421,A348-6+n_days),"")))</f>
        <v/>
      </c>
      <c r="AD348" s="27">
        <f>IF(B348="","",IF(A348-7&gt;=1,INDEX($D$2:$D$421,A348-7),IF(cyclic="Yes",INDEX($D$2:$D$421,A348-7+n_days),"")))</f>
        <v/>
      </c>
      <c r="AF348">
        <f>IF(B348="","",IFERROR(MATCH(B348-0.5,INDEX(Hourly!$G$2:$G$10001,1):INDEX(Hourly!$G$2:$G$10001,n_rows),1),0)+1)</f>
        <v/>
      </c>
      <c r="AG348">
        <f>IF(B348="","",IFERROR(MATCH(B348,INDEX(Hourly!$G$2:$G$10001,1):INDEX(Hourly!$G$2:$G$10001,n_rows),1),0))</f>
        <v/>
      </c>
    </row>
    <row r="349">
      <c r="A349" t="n">
        <v>348</v>
      </c>
      <c r="B349" s="26">
        <f>IF(A349&lt;=n_days,first_day+A349-1,"")</f>
        <v/>
      </c>
      <c r="C349">
        <f>IF(B349="","",MAX(0,AG349-AF349+1))</f>
        <v/>
      </c>
      <c r="D349" s="27">
        <f>IF(B349="","",IF(C349&gt;=18,AVERAGE(INDEX(Hourly!$E$2:$E$10001,AF349):INDEX(Hourly!$E$2:$E$10001,AG349)),""))</f>
        <v/>
      </c>
      <c r="E349" s="27">
        <f>IF(OR(B349="",N(C349)=0),"",MIN(INDEX(Hourly!$E$2:$E$10001,AF349):INDEX(Hourly!$E$2:$E$10001,AG349)))</f>
        <v/>
      </c>
      <c r="F349" s="27">
        <f>IF(OR(B349="",N(C349)=0),"",MAX(INDEX(Hourly!$E$2:$E$10001,AF349):INDEX(Hourly!$E$2:$E$10001,AG349)))</f>
        <v/>
      </c>
      <c r="G349" s="27">
        <f>IF(E349="","",F349-E349)</f>
        <v/>
      </c>
      <c r="H349" s="27">
        <f>IF(B349="","",IF(COUNT(X349:AD349)=7,SUMPRODUCT(X349:AD349,rm_weights)/SUM(rm_weights),""))</f>
        <v/>
      </c>
      <c r="I349" s="27">
        <f>IF(B349="","",IF(trm_method="7-day approximation",H349,IF(AND(ISNUMBER(I348),ISNUMBER(D348)),(1-alpha)*D348+alpha*I348,H349)))</f>
        <v/>
      </c>
      <c r="J349" s="27">
        <f>IF(ISNUMBER(I349),0.33*IF(clamp_trm="Yes",MIN(MAX(I349,10),30),I349)+18.8,"")</f>
        <v/>
      </c>
      <c r="K349" s="27">
        <f>IF(J349="","",J349+cat_offset)</f>
        <v/>
      </c>
      <c r="L349">
        <f>IF(B349="","",IF(AND(MONTH(B349)*100+DAY(B349)&gt;=season_lo,MONTH(B349)*100+DAY(B349)&lt;=season_hi),1,0))</f>
        <v/>
      </c>
      <c r="M349" s="27">
        <f>IF(N(C349)=0,IF(B349="","",0),SUM(INDEX(Hourly!$L$2:$L$10001,AF349):INDEX(Hourly!$L$2:$L$10001,AG349)))</f>
        <v/>
      </c>
      <c r="N349" s="27">
        <f>IF(N(C349)=0,IF(B349="","",0),SUM(INDEX(Hourly!$M$2:$M$10001,AF349):INDEX(Hourly!$M$2:$M$10001,AG349)))</f>
        <v/>
      </c>
      <c r="O349" s="27">
        <f>IF(N(C349)=0,IF(B349="","",0),SUM(INDEX(Hourly!$N$2:$N$10001,AF349):INDEX(Hourly!$N$2:$N$10001,AG349)))</f>
        <v/>
      </c>
      <c r="P349" s="27">
        <f>IF(N(C349)=0,IF(B349="","",0),SUM(INDEX(Hourly!$P$2:$P$10001,AF349):INDEX(Hourly!$P$2:$P$10001,AG349)))</f>
        <v/>
      </c>
      <c r="Q349">
        <f>IF(L349=1,IF(M349&gt;event_min,1,0),0)</f>
        <v/>
      </c>
      <c r="R349">
        <f>IF(Q349=1,N(R348)+1,0)</f>
        <v/>
      </c>
      <c r="S349" s="27">
        <f>IF(Q349=1,N(S348)+M349,0)</f>
        <v/>
      </c>
      <c r="T349">
        <f>IF(R349=1,1,0)</f>
        <v/>
      </c>
      <c r="U349">
        <f>IF(AND(L349=1,ISNUMBER(F349)),IF(F349&gt;=hot_thr,1,0),0)</f>
        <v/>
      </c>
      <c r="V349">
        <f>IF(AND(L349=1,ISNUMBER(E349)),IF(E349&gt;=night_thr,1,0),0)</f>
        <v/>
      </c>
      <c r="X349" s="27">
        <f>IF(B349="","",IF(A349-1&gt;=1,INDEX($D$2:$D$421,A349-1),IF(cyclic="Yes",INDEX($D$2:$D$421,A349-1+n_days),"")))</f>
        <v/>
      </c>
      <c r="Y349" s="27">
        <f>IF(B349="","",IF(A349-2&gt;=1,INDEX($D$2:$D$421,A349-2),IF(cyclic="Yes",INDEX($D$2:$D$421,A349-2+n_days),"")))</f>
        <v/>
      </c>
      <c r="Z349" s="27">
        <f>IF(B349="","",IF(A349-3&gt;=1,INDEX($D$2:$D$421,A349-3),IF(cyclic="Yes",INDEX($D$2:$D$421,A349-3+n_days),"")))</f>
        <v/>
      </c>
      <c r="AA349" s="27">
        <f>IF(B349="","",IF(A349-4&gt;=1,INDEX($D$2:$D$421,A349-4),IF(cyclic="Yes",INDEX($D$2:$D$421,A349-4+n_days),"")))</f>
        <v/>
      </c>
      <c r="AB349" s="27">
        <f>IF(B349="","",IF(A349-5&gt;=1,INDEX($D$2:$D$421,A349-5),IF(cyclic="Yes",INDEX($D$2:$D$421,A349-5+n_days),"")))</f>
        <v/>
      </c>
      <c r="AC349" s="27">
        <f>IF(B349="","",IF(A349-6&gt;=1,INDEX($D$2:$D$421,A349-6),IF(cyclic="Yes",INDEX($D$2:$D$421,A349-6+n_days),"")))</f>
        <v/>
      </c>
      <c r="AD349" s="27">
        <f>IF(B349="","",IF(A349-7&gt;=1,INDEX($D$2:$D$421,A349-7),IF(cyclic="Yes",INDEX($D$2:$D$421,A349-7+n_days),"")))</f>
        <v/>
      </c>
      <c r="AF349">
        <f>IF(B349="","",IFERROR(MATCH(B349-0.5,INDEX(Hourly!$G$2:$G$10001,1):INDEX(Hourly!$G$2:$G$10001,n_rows),1),0)+1)</f>
        <v/>
      </c>
      <c r="AG349">
        <f>IF(B349="","",IFERROR(MATCH(B349,INDEX(Hourly!$G$2:$G$10001,1):INDEX(Hourly!$G$2:$G$10001,n_rows),1),0))</f>
        <v/>
      </c>
    </row>
    <row r="350">
      <c r="A350" t="n">
        <v>349</v>
      </c>
      <c r="B350" s="26">
        <f>IF(A350&lt;=n_days,first_day+A350-1,"")</f>
        <v/>
      </c>
      <c r="C350">
        <f>IF(B350="","",MAX(0,AG350-AF350+1))</f>
        <v/>
      </c>
      <c r="D350" s="27">
        <f>IF(B350="","",IF(C350&gt;=18,AVERAGE(INDEX(Hourly!$E$2:$E$10001,AF350):INDEX(Hourly!$E$2:$E$10001,AG350)),""))</f>
        <v/>
      </c>
      <c r="E350" s="27">
        <f>IF(OR(B350="",N(C350)=0),"",MIN(INDEX(Hourly!$E$2:$E$10001,AF350):INDEX(Hourly!$E$2:$E$10001,AG350)))</f>
        <v/>
      </c>
      <c r="F350" s="27">
        <f>IF(OR(B350="",N(C350)=0),"",MAX(INDEX(Hourly!$E$2:$E$10001,AF350):INDEX(Hourly!$E$2:$E$10001,AG350)))</f>
        <v/>
      </c>
      <c r="G350" s="27">
        <f>IF(E350="","",F350-E350)</f>
        <v/>
      </c>
      <c r="H350" s="27">
        <f>IF(B350="","",IF(COUNT(X350:AD350)=7,SUMPRODUCT(X350:AD350,rm_weights)/SUM(rm_weights),""))</f>
        <v/>
      </c>
      <c r="I350" s="27">
        <f>IF(B350="","",IF(trm_method="7-day approximation",H350,IF(AND(ISNUMBER(I349),ISNUMBER(D349)),(1-alpha)*D349+alpha*I349,H350)))</f>
        <v/>
      </c>
      <c r="J350" s="27">
        <f>IF(ISNUMBER(I350),0.33*IF(clamp_trm="Yes",MIN(MAX(I350,10),30),I350)+18.8,"")</f>
        <v/>
      </c>
      <c r="K350" s="27">
        <f>IF(J350="","",J350+cat_offset)</f>
        <v/>
      </c>
      <c r="L350">
        <f>IF(B350="","",IF(AND(MONTH(B350)*100+DAY(B350)&gt;=season_lo,MONTH(B350)*100+DAY(B350)&lt;=season_hi),1,0))</f>
        <v/>
      </c>
      <c r="M350" s="27">
        <f>IF(N(C350)=0,IF(B350="","",0),SUM(INDEX(Hourly!$L$2:$L$10001,AF350):INDEX(Hourly!$L$2:$L$10001,AG350)))</f>
        <v/>
      </c>
      <c r="N350" s="27">
        <f>IF(N(C350)=0,IF(B350="","",0),SUM(INDEX(Hourly!$M$2:$M$10001,AF350):INDEX(Hourly!$M$2:$M$10001,AG350)))</f>
        <v/>
      </c>
      <c r="O350" s="27">
        <f>IF(N(C350)=0,IF(B350="","",0),SUM(INDEX(Hourly!$N$2:$N$10001,AF350):INDEX(Hourly!$N$2:$N$10001,AG350)))</f>
        <v/>
      </c>
      <c r="P350" s="27">
        <f>IF(N(C350)=0,IF(B350="","",0),SUM(INDEX(Hourly!$P$2:$P$10001,AF350):INDEX(Hourly!$P$2:$P$10001,AG350)))</f>
        <v/>
      </c>
      <c r="Q350">
        <f>IF(L350=1,IF(M350&gt;event_min,1,0),0)</f>
        <v/>
      </c>
      <c r="R350">
        <f>IF(Q350=1,N(R349)+1,0)</f>
        <v/>
      </c>
      <c r="S350" s="27">
        <f>IF(Q350=1,N(S349)+M350,0)</f>
        <v/>
      </c>
      <c r="T350">
        <f>IF(R350=1,1,0)</f>
        <v/>
      </c>
      <c r="U350">
        <f>IF(AND(L350=1,ISNUMBER(F350)),IF(F350&gt;=hot_thr,1,0),0)</f>
        <v/>
      </c>
      <c r="V350">
        <f>IF(AND(L350=1,ISNUMBER(E350)),IF(E350&gt;=night_thr,1,0),0)</f>
        <v/>
      </c>
      <c r="X350" s="27">
        <f>IF(B350="","",IF(A350-1&gt;=1,INDEX($D$2:$D$421,A350-1),IF(cyclic="Yes",INDEX($D$2:$D$421,A350-1+n_days),"")))</f>
        <v/>
      </c>
      <c r="Y350" s="27">
        <f>IF(B350="","",IF(A350-2&gt;=1,INDEX($D$2:$D$421,A350-2),IF(cyclic="Yes",INDEX($D$2:$D$421,A350-2+n_days),"")))</f>
        <v/>
      </c>
      <c r="Z350" s="27">
        <f>IF(B350="","",IF(A350-3&gt;=1,INDEX($D$2:$D$421,A350-3),IF(cyclic="Yes",INDEX($D$2:$D$421,A350-3+n_days),"")))</f>
        <v/>
      </c>
      <c r="AA350" s="27">
        <f>IF(B350="","",IF(A350-4&gt;=1,INDEX($D$2:$D$421,A350-4),IF(cyclic="Yes",INDEX($D$2:$D$421,A350-4+n_days),"")))</f>
        <v/>
      </c>
      <c r="AB350" s="27">
        <f>IF(B350="","",IF(A350-5&gt;=1,INDEX($D$2:$D$421,A350-5),IF(cyclic="Yes",INDEX($D$2:$D$421,A350-5+n_days),"")))</f>
        <v/>
      </c>
      <c r="AC350" s="27">
        <f>IF(B350="","",IF(A350-6&gt;=1,INDEX($D$2:$D$421,A350-6),IF(cyclic="Yes",INDEX($D$2:$D$421,A350-6+n_days),"")))</f>
        <v/>
      </c>
      <c r="AD350" s="27">
        <f>IF(B350="","",IF(A350-7&gt;=1,INDEX($D$2:$D$421,A350-7),IF(cyclic="Yes",INDEX($D$2:$D$421,A350-7+n_days),"")))</f>
        <v/>
      </c>
      <c r="AF350">
        <f>IF(B350="","",IFERROR(MATCH(B350-0.5,INDEX(Hourly!$G$2:$G$10001,1):INDEX(Hourly!$G$2:$G$10001,n_rows),1),0)+1)</f>
        <v/>
      </c>
      <c r="AG350">
        <f>IF(B350="","",IFERROR(MATCH(B350,INDEX(Hourly!$G$2:$G$10001,1):INDEX(Hourly!$G$2:$G$10001,n_rows),1),0))</f>
        <v/>
      </c>
    </row>
    <row r="351">
      <c r="A351" t="n">
        <v>350</v>
      </c>
      <c r="B351" s="26">
        <f>IF(A351&lt;=n_days,first_day+A351-1,"")</f>
        <v/>
      </c>
      <c r="C351">
        <f>IF(B351="","",MAX(0,AG351-AF351+1))</f>
        <v/>
      </c>
      <c r="D351" s="27">
        <f>IF(B351="","",IF(C351&gt;=18,AVERAGE(INDEX(Hourly!$E$2:$E$10001,AF351):INDEX(Hourly!$E$2:$E$10001,AG351)),""))</f>
        <v/>
      </c>
      <c r="E351" s="27">
        <f>IF(OR(B351="",N(C351)=0),"",MIN(INDEX(Hourly!$E$2:$E$10001,AF351):INDEX(Hourly!$E$2:$E$10001,AG351)))</f>
        <v/>
      </c>
      <c r="F351" s="27">
        <f>IF(OR(B351="",N(C351)=0),"",MAX(INDEX(Hourly!$E$2:$E$10001,AF351):INDEX(Hourly!$E$2:$E$10001,AG351)))</f>
        <v/>
      </c>
      <c r="G351" s="27">
        <f>IF(E351="","",F351-E351)</f>
        <v/>
      </c>
      <c r="H351" s="27">
        <f>IF(B351="","",IF(COUNT(X351:AD351)=7,SUMPRODUCT(X351:AD351,rm_weights)/SUM(rm_weights),""))</f>
        <v/>
      </c>
      <c r="I351" s="27">
        <f>IF(B351="","",IF(trm_method="7-day approximation",H351,IF(AND(ISNUMBER(I350),ISNUMBER(D350)),(1-alpha)*D350+alpha*I350,H351)))</f>
        <v/>
      </c>
      <c r="J351" s="27">
        <f>IF(ISNUMBER(I351),0.33*IF(clamp_trm="Yes",MIN(MAX(I351,10),30),I351)+18.8,"")</f>
        <v/>
      </c>
      <c r="K351" s="27">
        <f>IF(J351="","",J351+cat_offset)</f>
        <v/>
      </c>
      <c r="L351">
        <f>IF(B351="","",IF(AND(MONTH(B351)*100+DAY(B351)&gt;=season_lo,MONTH(B351)*100+DAY(B351)&lt;=season_hi),1,0))</f>
        <v/>
      </c>
      <c r="M351" s="27">
        <f>IF(N(C351)=0,IF(B351="","",0),SUM(INDEX(Hourly!$L$2:$L$10001,AF351):INDEX(Hourly!$L$2:$L$10001,AG351)))</f>
        <v/>
      </c>
      <c r="N351" s="27">
        <f>IF(N(C351)=0,IF(B351="","",0),SUM(INDEX(Hourly!$M$2:$M$10001,AF351):INDEX(Hourly!$M$2:$M$10001,AG351)))</f>
        <v/>
      </c>
      <c r="O351" s="27">
        <f>IF(N(C351)=0,IF(B351="","",0),SUM(INDEX(Hourly!$N$2:$N$10001,AF351):INDEX(Hourly!$N$2:$N$10001,AG351)))</f>
        <v/>
      </c>
      <c r="P351" s="27">
        <f>IF(N(C351)=0,IF(B351="","",0),SUM(INDEX(Hourly!$P$2:$P$10001,AF351):INDEX(Hourly!$P$2:$P$10001,AG351)))</f>
        <v/>
      </c>
      <c r="Q351">
        <f>IF(L351=1,IF(M351&gt;event_min,1,0),0)</f>
        <v/>
      </c>
      <c r="R351">
        <f>IF(Q351=1,N(R350)+1,0)</f>
        <v/>
      </c>
      <c r="S351" s="27">
        <f>IF(Q351=1,N(S350)+M351,0)</f>
        <v/>
      </c>
      <c r="T351">
        <f>IF(R351=1,1,0)</f>
        <v/>
      </c>
      <c r="U351">
        <f>IF(AND(L351=1,ISNUMBER(F351)),IF(F351&gt;=hot_thr,1,0),0)</f>
        <v/>
      </c>
      <c r="V351">
        <f>IF(AND(L351=1,ISNUMBER(E351)),IF(E351&gt;=night_thr,1,0),0)</f>
        <v/>
      </c>
      <c r="X351" s="27">
        <f>IF(B351="","",IF(A351-1&gt;=1,INDEX($D$2:$D$421,A351-1),IF(cyclic="Yes",INDEX($D$2:$D$421,A351-1+n_days),"")))</f>
        <v/>
      </c>
      <c r="Y351" s="27">
        <f>IF(B351="","",IF(A351-2&gt;=1,INDEX($D$2:$D$421,A351-2),IF(cyclic="Yes",INDEX($D$2:$D$421,A351-2+n_days),"")))</f>
        <v/>
      </c>
      <c r="Z351" s="27">
        <f>IF(B351="","",IF(A351-3&gt;=1,INDEX($D$2:$D$421,A351-3),IF(cyclic="Yes",INDEX($D$2:$D$421,A351-3+n_days),"")))</f>
        <v/>
      </c>
      <c r="AA351" s="27">
        <f>IF(B351="","",IF(A351-4&gt;=1,INDEX($D$2:$D$421,A351-4),IF(cyclic="Yes",INDEX($D$2:$D$421,A351-4+n_days),"")))</f>
        <v/>
      </c>
      <c r="AB351" s="27">
        <f>IF(B351="","",IF(A351-5&gt;=1,INDEX($D$2:$D$421,A351-5),IF(cyclic="Yes",INDEX($D$2:$D$421,A351-5+n_days),"")))</f>
        <v/>
      </c>
      <c r="AC351" s="27">
        <f>IF(B351="","",IF(A351-6&gt;=1,INDEX($D$2:$D$421,A351-6),IF(cyclic="Yes",INDEX($D$2:$D$421,A351-6+n_days),"")))</f>
        <v/>
      </c>
      <c r="AD351" s="27">
        <f>IF(B351="","",IF(A351-7&gt;=1,INDEX($D$2:$D$421,A351-7),IF(cyclic="Yes",INDEX($D$2:$D$421,A351-7+n_days),"")))</f>
        <v/>
      </c>
      <c r="AF351">
        <f>IF(B351="","",IFERROR(MATCH(B351-0.5,INDEX(Hourly!$G$2:$G$10001,1):INDEX(Hourly!$G$2:$G$10001,n_rows),1),0)+1)</f>
        <v/>
      </c>
      <c r="AG351">
        <f>IF(B351="","",IFERROR(MATCH(B351,INDEX(Hourly!$G$2:$G$10001,1):INDEX(Hourly!$G$2:$G$10001,n_rows),1),0))</f>
        <v/>
      </c>
    </row>
    <row r="352">
      <c r="A352" t="n">
        <v>351</v>
      </c>
      <c r="B352" s="26">
        <f>IF(A352&lt;=n_days,first_day+A352-1,"")</f>
        <v/>
      </c>
      <c r="C352">
        <f>IF(B352="","",MAX(0,AG352-AF352+1))</f>
        <v/>
      </c>
      <c r="D352" s="27">
        <f>IF(B352="","",IF(C352&gt;=18,AVERAGE(INDEX(Hourly!$E$2:$E$10001,AF352):INDEX(Hourly!$E$2:$E$10001,AG352)),""))</f>
        <v/>
      </c>
      <c r="E352" s="27">
        <f>IF(OR(B352="",N(C352)=0),"",MIN(INDEX(Hourly!$E$2:$E$10001,AF352):INDEX(Hourly!$E$2:$E$10001,AG352)))</f>
        <v/>
      </c>
      <c r="F352" s="27">
        <f>IF(OR(B352="",N(C352)=0),"",MAX(INDEX(Hourly!$E$2:$E$10001,AF352):INDEX(Hourly!$E$2:$E$10001,AG352)))</f>
        <v/>
      </c>
      <c r="G352" s="27">
        <f>IF(E352="","",F352-E352)</f>
        <v/>
      </c>
      <c r="H352" s="27">
        <f>IF(B352="","",IF(COUNT(X352:AD352)=7,SUMPRODUCT(X352:AD352,rm_weights)/SUM(rm_weights),""))</f>
        <v/>
      </c>
      <c r="I352" s="27">
        <f>IF(B352="","",IF(trm_method="7-day approximation",H352,IF(AND(ISNUMBER(I351),ISNUMBER(D351)),(1-alpha)*D351+alpha*I351,H352)))</f>
        <v/>
      </c>
      <c r="J352" s="27">
        <f>IF(ISNUMBER(I352),0.33*IF(clamp_trm="Yes",MIN(MAX(I352,10),30),I352)+18.8,"")</f>
        <v/>
      </c>
      <c r="K352" s="27">
        <f>IF(J352="","",J352+cat_offset)</f>
        <v/>
      </c>
      <c r="L352">
        <f>IF(B352="","",IF(AND(MONTH(B352)*100+DAY(B352)&gt;=season_lo,MONTH(B352)*100+DAY(B352)&lt;=season_hi),1,0))</f>
        <v/>
      </c>
      <c r="M352" s="27">
        <f>IF(N(C352)=0,IF(B352="","",0),SUM(INDEX(Hourly!$L$2:$L$10001,AF352):INDEX(Hourly!$L$2:$L$10001,AG352)))</f>
        <v/>
      </c>
      <c r="N352" s="27">
        <f>IF(N(C352)=0,IF(B352="","",0),SUM(INDEX(Hourly!$M$2:$M$10001,AF352):INDEX(Hourly!$M$2:$M$10001,AG352)))</f>
        <v/>
      </c>
      <c r="O352" s="27">
        <f>IF(N(C352)=0,IF(B352="","",0),SUM(INDEX(Hourly!$N$2:$N$10001,AF352):INDEX(Hourly!$N$2:$N$10001,AG352)))</f>
        <v/>
      </c>
      <c r="P352" s="27">
        <f>IF(N(C352)=0,IF(B352="","",0),SUM(INDEX(Hourly!$P$2:$P$10001,AF352):INDEX(Hourly!$P$2:$P$10001,AG352)))</f>
        <v/>
      </c>
      <c r="Q352">
        <f>IF(L352=1,IF(M352&gt;event_min,1,0),0)</f>
        <v/>
      </c>
      <c r="R352">
        <f>IF(Q352=1,N(R351)+1,0)</f>
        <v/>
      </c>
      <c r="S352" s="27">
        <f>IF(Q352=1,N(S351)+M352,0)</f>
        <v/>
      </c>
      <c r="T352">
        <f>IF(R352=1,1,0)</f>
        <v/>
      </c>
      <c r="U352">
        <f>IF(AND(L352=1,ISNUMBER(F352)),IF(F352&gt;=hot_thr,1,0),0)</f>
        <v/>
      </c>
      <c r="V352">
        <f>IF(AND(L352=1,ISNUMBER(E352)),IF(E352&gt;=night_thr,1,0),0)</f>
        <v/>
      </c>
      <c r="X352" s="27">
        <f>IF(B352="","",IF(A352-1&gt;=1,INDEX($D$2:$D$421,A352-1),IF(cyclic="Yes",INDEX($D$2:$D$421,A352-1+n_days),"")))</f>
        <v/>
      </c>
      <c r="Y352" s="27">
        <f>IF(B352="","",IF(A352-2&gt;=1,INDEX($D$2:$D$421,A352-2),IF(cyclic="Yes",INDEX($D$2:$D$421,A352-2+n_days),"")))</f>
        <v/>
      </c>
      <c r="Z352" s="27">
        <f>IF(B352="","",IF(A352-3&gt;=1,INDEX($D$2:$D$421,A352-3),IF(cyclic="Yes",INDEX($D$2:$D$421,A352-3+n_days),"")))</f>
        <v/>
      </c>
      <c r="AA352" s="27">
        <f>IF(B352="","",IF(A352-4&gt;=1,INDEX($D$2:$D$421,A352-4),IF(cyclic="Yes",INDEX($D$2:$D$421,A352-4+n_days),"")))</f>
        <v/>
      </c>
      <c r="AB352" s="27">
        <f>IF(B352="","",IF(A352-5&gt;=1,INDEX($D$2:$D$421,A352-5),IF(cyclic="Yes",INDEX($D$2:$D$421,A352-5+n_days),"")))</f>
        <v/>
      </c>
      <c r="AC352" s="27">
        <f>IF(B352="","",IF(A352-6&gt;=1,INDEX($D$2:$D$421,A352-6),IF(cyclic="Yes",INDEX($D$2:$D$421,A352-6+n_days),"")))</f>
        <v/>
      </c>
      <c r="AD352" s="27">
        <f>IF(B352="","",IF(A352-7&gt;=1,INDEX($D$2:$D$421,A352-7),IF(cyclic="Yes",INDEX($D$2:$D$421,A352-7+n_days),"")))</f>
        <v/>
      </c>
      <c r="AF352">
        <f>IF(B352="","",IFERROR(MATCH(B352-0.5,INDEX(Hourly!$G$2:$G$10001,1):INDEX(Hourly!$G$2:$G$10001,n_rows),1),0)+1)</f>
        <v/>
      </c>
      <c r="AG352">
        <f>IF(B352="","",IFERROR(MATCH(B352,INDEX(Hourly!$G$2:$G$10001,1):INDEX(Hourly!$G$2:$G$10001,n_rows),1),0))</f>
        <v/>
      </c>
    </row>
    <row r="353">
      <c r="A353" t="n">
        <v>352</v>
      </c>
      <c r="B353" s="26">
        <f>IF(A353&lt;=n_days,first_day+A353-1,"")</f>
        <v/>
      </c>
      <c r="C353">
        <f>IF(B353="","",MAX(0,AG353-AF353+1))</f>
        <v/>
      </c>
      <c r="D353" s="27">
        <f>IF(B353="","",IF(C353&gt;=18,AVERAGE(INDEX(Hourly!$E$2:$E$10001,AF353):INDEX(Hourly!$E$2:$E$10001,AG353)),""))</f>
        <v/>
      </c>
      <c r="E353" s="27">
        <f>IF(OR(B353="",N(C353)=0),"",MIN(INDEX(Hourly!$E$2:$E$10001,AF353):INDEX(Hourly!$E$2:$E$10001,AG353)))</f>
        <v/>
      </c>
      <c r="F353" s="27">
        <f>IF(OR(B353="",N(C353)=0),"",MAX(INDEX(Hourly!$E$2:$E$10001,AF353):INDEX(Hourly!$E$2:$E$10001,AG353)))</f>
        <v/>
      </c>
      <c r="G353" s="27">
        <f>IF(E353="","",F353-E353)</f>
        <v/>
      </c>
      <c r="H353" s="27">
        <f>IF(B353="","",IF(COUNT(X353:AD353)=7,SUMPRODUCT(X353:AD353,rm_weights)/SUM(rm_weights),""))</f>
        <v/>
      </c>
      <c r="I353" s="27">
        <f>IF(B353="","",IF(trm_method="7-day approximation",H353,IF(AND(ISNUMBER(I352),ISNUMBER(D352)),(1-alpha)*D352+alpha*I352,H353)))</f>
        <v/>
      </c>
      <c r="J353" s="27">
        <f>IF(ISNUMBER(I353),0.33*IF(clamp_trm="Yes",MIN(MAX(I353,10),30),I353)+18.8,"")</f>
        <v/>
      </c>
      <c r="K353" s="27">
        <f>IF(J353="","",J353+cat_offset)</f>
        <v/>
      </c>
      <c r="L353">
        <f>IF(B353="","",IF(AND(MONTH(B353)*100+DAY(B353)&gt;=season_lo,MONTH(B353)*100+DAY(B353)&lt;=season_hi),1,0))</f>
        <v/>
      </c>
      <c r="M353" s="27">
        <f>IF(N(C353)=0,IF(B353="","",0),SUM(INDEX(Hourly!$L$2:$L$10001,AF353):INDEX(Hourly!$L$2:$L$10001,AG353)))</f>
        <v/>
      </c>
      <c r="N353" s="27">
        <f>IF(N(C353)=0,IF(B353="","",0),SUM(INDEX(Hourly!$M$2:$M$10001,AF353):INDEX(Hourly!$M$2:$M$10001,AG353)))</f>
        <v/>
      </c>
      <c r="O353" s="27">
        <f>IF(N(C353)=0,IF(B353="","",0),SUM(INDEX(Hourly!$N$2:$N$10001,AF353):INDEX(Hourly!$N$2:$N$10001,AG353)))</f>
        <v/>
      </c>
      <c r="P353" s="27">
        <f>IF(N(C353)=0,IF(B353="","",0),SUM(INDEX(Hourly!$P$2:$P$10001,AF353):INDEX(Hourly!$P$2:$P$10001,AG353)))</f>
        <v/>
      </c>
      <c r="Q353">
        <f>IF(L353=1,IF(M353&gt;event_min,1,0),0)</f>
        <v/>
      </c>
      <c r="R353">
        <f>IF(Q353=1,N(R352)+1,0)</f>
        <v/>
      </c>
      <c r="S353" s="27">
        <f>IF(Q353=1,N(S352)+M353,0)</f>
        <v/>
      </c>
      <c r="T353">
        <f>IF(R353=1,1,0)</f>
        <v/>
      </c>
      <c r="U353">
        <f>IF(AND(L353=1,ISNUMBER(F353)),IF(F353&gt;=hot_thr,1,0),0)</f>
        <v/>
      </c>
      <c r="V353">
        <f>IF(AND(L353=1,ISNUMBER(E353)),IF(E353&gt;=night_thr,1,0),0)</f>
        <v/>
      </c>
      <c r="X353" s="27">
        <f>IF(B353="","",IF(A353-1&gt;=1,INDEX($D$2:$D$421,A353-1),IF(cyclic="Yes",INDEX($D$2:$D$421,A353-1+n_days),"")))</f>
        <v/>
      </c>
      <c r="Y353" s="27">
        <f>IF(B353="","",IF(A353-2&gt;=1,INDEX($D$2:$D$421,A353-2),IF(cyclic="Yes",INDEX($D$2:$D$421,A353-2+n_days),"")))</f>
        <v/>
      </c>
      <c r="Z353" s="27">
        <f>IF(B353="","",IF(A353-3&gt;=1,INDEX($D$2:$D$421,A353-3),IF(cyclic="Yes",INDEX($D$2:$D$421,A353-3+n_days),"")))</f>
        <v/>
      </c>
      <c r="AA353" s="27">
        <f>IF(B353="","",IF(A353-4&gt;=1,INDEX($D$2:$D$421,A353-4),IF(cyclic="Yes",INDEX($D$2:$D$421,A353-4+n_days),"")))</f>
        <v/>
      </c>
      <c r="AB353" s="27">
        <f>IF(B353="","",IF(A353-5&gt;=1,INDEX($D$2:$D$421,A353-5),IF(cyclic="Yes",INDEX($D$2:$D$421,A353-5+n_days),"")))</f>
        <v/>
      </c>
      <c r="AC353" s="27">
        <f>IF(B353="","",IF(A353-6&gt;=1,INDEX($D$2:$D$421,A353-6),IF(cyclic="Yes",INDEX($D$2:$D$421,A353-6+n_days),"")))</f>
        <v/>
      </c>
      <c r="AD353" s="27">
        <f>IF(B353="","",IF(A353-7&gt;=1,INDEX($D$2:$D$421,A353-7),IF(cyclic="Yes",INDEX($D$2:$D$421,A353-7+n_days),"")))</f>
        <v/>
      </c>
      <c r="AF353">
        <f>IF(B353="","",IFERROR(MATCH(B353-0.5,INDEX(Hourly!$G$2:$G$10001,1):INDEX(Hourly!$G$2:$G$10001,n_rows),1),0)+1)</f>
        <v/>
      </c>
      <c r="AG353">
        <f>IF(B353="","",IFERROR(MATCH(B353,INDEX(Hourly!$G$2:$G$10001,1):INDEX(Hourly!$G$2:$G$10001,n_rows),1),0))</f>
        <v/>
      </c>
    </row>
    <row r="354">
      <c r="A354" t="n">
        <v>353</v>
      </c>
      <c r="B354" s="26">
        <f>IF(A354&lt;=n_days,first_day+A354-1,"")</f>
        <v/>
      </c>
      <c r="C354">
        <f>IF(B354="","",MAX(0,AG354-AF354+1))</f>
        <v/>
      </c>
      <c r="D354" s="27">
        <f>IF(B354="","",IF(C354&gt;=18,AVERAGE(INDEX(Hourly!$E$2:$E$10001,AF354):INDEX(Hourly!$E$2:$E$10001,AG354)),""))</f>
        <v/>
      </c>
      <c r="E354" s="27">
        <f>IF(OR(B354="",N(C354)=0),"",MIN(INDEX(Hourly!$E$2:$E$10001,AF354):INDEX(Hourly!$E$2:$E$10001,AG354)))</f>
        <v/>
      </c>
      <c r="F354" s="27">
        <f>IF(OR(B354="",N(C354)=0),"",MAX(INDEX(Hourly!$E$2:$E$10001,AF354):INDEX(Hourly!$E$2:$E$10001,AG354)))</f>
        <v/>
      </c>
      <c r="G354" s="27">
        <f>IF(E354="","",F354-E354)</f>
        <v/>
      </c>
      <c r="H354" s="27">
        <f>IF(B354="","",IF(COUNT(X354:AD354)=7,SUMPRODUCT(X354:AD354,rm_weights)/SUM(rm_weights),""))</f>
        <v/>
      </c>
      <c r="I354" s="27">
        <f>IF(B354="","",IF(trm_method="7-day approximation",H354,IF(AND(ISNUMBER(I353),ISNUMBER(D353)),(1-alpha)*D353+alpha*I353,H354)))</f>
        <v/>
      </c>
      <c r="J354" s="27">
        <f>IF(ISNUMBER(I354),0.33*IF(clamp_trm="Yes",MIN(MAX(I354,10),30),I354)+18.8,"")</f>
        <v/>
      </c>
      <c r="K354" s="27">
        <f>IF(J354="","",J354+cat_offset)</f>
        <v/>
      </c>
      <c r="L354">
        <f>IF(B354="","",IF(AND(MONTH(B354)*100+DAY(B354)&gt;=season_lo,MONTH(B354)*100+DAY(B354)&lt;=season_hi),1,0))</f>
        <v/>
      </c>
      <c r="M354" s="27">
        <f>IF(N(C354)=0,IF(B354="","",0),SUM(INDEX(Hourly!$L$2:$L$10001,AF354):INDEX(Hourly!$L$2:$L$10001,AG354)))</f>
        <v/>
      </c>
      <c r="N354" s="27">
        <f>IF(N(C354)=0,IF(B354="","",0),SUM(INDEX(Hourly!$M$2:$M$10001,AF354):INDEX(Hourly!$M$2:$M$10001,AG354)))</f>
        <v/>
      </c>
      <c r="O354" s="27">
        <f>IF(N(C354)=0,IF(B354="","",0),SUM(INDEX(Hourly!$N$2:$N$10001,AF354):INDEX(Hourly!$N$2:$N$10001,AG354)))</f>
        <v/>
      </c>
      <c r="P354" s="27">
        <f>IF(N(C354)=0,IF(B354="","",0),SUM(INDEX(Hourly!$P$2:$P$10001,AF354):INDEX(Hourly!$P$2:$P$10001,AG354)))</f>
        <v/>
      </c>
      <c r="Q354">
        <f>IF(L354=1,IF(M354&gt;event_min,1,0),0)</f>
        <v/>
      </c>
      <c r="R354">
        <f>IF(Q354=1,N(R353)+1,0)</f>
        <v/>
      </c>
      <c r="S354" s="27">
        <f>IF(Q354=1,N(S353)+M354,0)</f>
        <v/>
      </c>
      <c r="T354">
        <f>IF(R354=1,1,0)</f>
        <v/>
      </c>
      <c r="U354">
        <f>IF(AND(L354=1,ISNUMBER(F354)),IF(F354&gt;=hot_thr,1,0),0)</f>
        <v/>
      </c>
      <c r="V354">
        <f>IF(AND(L354=1,ISNUMBER(E354)),IF(E354&gt;=night_thr,1,0),0)</f>
        <v/>
      </c>
      <c r="X354" s="27">
        <f>IF(B354="","",IF(A354-1&gt;=1,INDEX($D$2:$D$421,A354-1),IF(cyclic="Yes",INDEX($D$2:$D$421,A354-1+n_days),"")))</f>
        <v/>
      </c>
      <c r="Y354" s="27">
        <f>IF(B354="","",IF(A354-2&gt;=1,INDEX($D$2:$D$421,A354-2),IF(cyclic="Yes",INDEX($D$2:$D$421,A354-2+n_days),"")))</f>
        <v/>
      </c>
      <c r="Z354" s="27">
        <f>IF(B354="","",IF(A354-3&gt;=1,INDEX($D$2:$D$421,A354-3),IF(cyclic="Yes",INDEX($D$2:$D$421,A354-3+n_days),"")))</f>
        <v/>
      </c>
      <c r="AA354" s="27">
        <f>IF(B354="","",IF(A354-4&gt;=1,INDEX($D$2:$D$421,A354-4),IF(cyclic="Yes",INDEX($D$2:$D$421,A354-4+n_days),"")))</f>
        <v/>
      </c>
      <c r="AB354" s="27">
        <f>IF(B354="","",IF(A354-5&gt;=1,INDEX($D$2:$D$421,A354-5),IF(cyclic="Yes",INDEX($D$2:$D$421,A354-5+n_days),"")))</f>
        <v/>
      </c>
      <c r="AC354" s="27">
        <f>IF(B354="","",IF(A354-6&gt;=1,INDEX($D$2:$D$421,A354-6),IF(cyclic="Yes",INDEX($D$2:$D$421,A354-6+n_days),"")))</f>
        <v/>
      </c>
      <c r="AD354" s="27">
        <f>IF(B354="","",IF(A354-7&gt;=1,INDEX($D$2:$D$421,A354-7),IF(cyclic="Yes",INDEX($D$2:$D$421,A354-7+n_days),"")))</f>
        <v/>
      </c>
      <c r="AF354">
        <f>IF(B354="","",IFERROR(MATCH(B354-0.5,INDEX(Hourly!$G$2:$G$10001,1):INDEX(Hourly!$G$2:$G$10001,n_rows),1),0)+1)</f>
        <v/>
      </c>
      <c r="AG354">
        <f>IF(B354="","",IFERROR(MATCH(B354,INDEX(Hourly!$G$2:$G$10001,1):INDEX(Hourly!$G$2:$G$10001,n_rows),1),0))</f>
        <v/>
      </c>
    </row>
    <row r="355">
      <c r="A355" t="n">
        <v>354</v>
      </c>
      <c r="B355" s="26">
        <f>IF(A355&lt;=n_days,first_day+A355-1,"")</f>
        <v/>
      </c>
      <c r="C355">
        <f>IF(B355="","",MAX(0,AG355-AF355+1))</f>
        <v/>
      </c>
      <c r="D355" s="27">
        <f>IF(B355="","",IF(C355&gt;=18,AVERAGE(INDEX(Hourly!$E$2:$E$10001,AF355):INDEX(Hourly!$E$2:$E$10001,AG355)),""))</f>
        <v/>
      </c>
      <c r="E355" s="27">
        <f>IF(OR(B355="",N(C355)=0),"",MIN(INDEX(Hourly!$E$2:$E$10001,AF355):INDEX(Hourly!$E$2:$E$10001,AG355)))</f>
        <v/>
      </c>
      <c r="F355" s="27">
        <f>IF(OR(B355="",N(C355)=0),"",MAX(INDEX(Hourly!$E$2:$E$10001,AF355):INDEX(Hourly!$E$2:$E$10001,AG355)))</f>
        <v/>
      </c>
      <c r="G355" s="27">
        <f>IF(E355="","",F355-E355)</f>
        <v/>
      </c>
      <c r="H355" s="27">
        <f>IF(B355="","",IF(COUNT(X355:AD355)=7,SUMPRODUCT(X355:AD355,rm_weights)/SUM(rm_weights),""))</f>
        <v/>
      </c>
      <c r="I355" s="27">
        <f>IF(B355="","",IF(trm_method="7-day approximation",H355,IF(AND(ISNUMBER(I354),ISNUMBER(D354)),(1-alpha)*D354+alpha*I354,H355)))</f>
        <v/>
      </c>
      <c r="J355" s="27">
        <f>IF(ISNUMBER(I355),0.33*IF(clamp_trm="Yes",MIN(MAX(I355,10),30),I355)+18.8,"")</f>
        <v/>
      </c>
      <c r="K355" s="27">
        <f>IF(J355="","",J355+cat_offset)</f>
        <v/>
      </c>
      <c r="L355">
        <f>IF(B355="","",IF(AND(MONTH(B355)*100+DAY(B355)&gt;=season_lo,MONTH(B355)*100+DAY(B355)&lt;=season_hi),1,0))</f>
        <v/>
      </c>
      <c r="M355" s="27">
        <f>IF(N(C355)=0,IF(B355="","",0),SUM(INDEX(Hourly!$L$2:$L$10001,AF355):INDEX(Hourly!$L$2:$L$10001,AG355)))</f>
        <v/>
      </c>
      <c r="N355" s="27">
        <f>IF(N(C355)=0,IF(B355="","",0),SUM(INDEX(Hourly!$M$2:$M$10001,AF355):INDEX(Hourly!$M$2:$M$10001,AG355)))</f>
        <v/>
      </c>
      <c r="O355" s="27">
        <f>IF(N(C355)=0,IF(B355="","",0),SUM(INDEX(Hourly!$N$2:$N$10001,AF355):INDEX(Hourly!$N$2:$N$10001,AG355)))</f>
        <v/>
      </c>
      <c r="P355" s="27">
        <f>IF(N(C355)=0,IF(B355="","",0),SUM(INDEX(Hourly!$P$2:$P$10001,AF355):INDEX(Hourly!$P$2:$P$10001,AG355)))</f>
        <v/>
      </c>
      <c r="Q355">
        <f>IF(L355=1,IF(M355&gt;event_min,1,0),0)</f>
        <v/>
      </c>
      <c r="R355">
        <f>IF(Q355=1,N(R354)+1,0)</f>
        <v/>
      </c>
      <c r="S355" s="27">
        <f>IF(Q355=1,N(S354)+M355,0)</f>
        <v/>
      </c>
      <c r="T355">
        <f>IF(R355=1,1,0)</f>
        <v/>
      </c>
      <c r="U355">
        <f>IF(AND(L355=1,ISNUMBER(F355)),IF(F355&gt;=hot_thr,1,0),0)</f>
        <v/>
      </c>
      <c r="V355">
        <f>IF(AND(L355=1,ISNUMBER(E355)),IF(E355&gt;=night_thr,1,0),0)</f>
        <v/>
      </c>
      <c r="X355" s="27">
        <f>IF(B355="","",IF(A355-1&gt;=1,INDEX($D$2:$D$421,A355-1),IF(cyclic="Yes",INDEX($D$2:$D$421,A355-1+n_days),"")))</f>
        <v/>
      </c>
      <c r="Y355" s="27">
        <f>IF(B355="","",IF(A355-2&gt;=1,INDEX($D$2:$D$421,A355-2),IF(cyclic="Yes",INDEX($D$2:$D$421,A355-2+n_days),"")))</f>
        <v/>
      </c>
      <c r="Z355" s="27">
        <f>IF(B355="","",IF(A355-3&gt;=1,INDEX($D$2:$D$421,A355-3),IF(cyclic="Yes",INDEX($D$2:$D$421,A355-3+n_days),"")))</f>
        <v/>
      </c>
      <c r="AA355" s="27">
        <f>IF(B355="","",IF(A355-4&gt;=1,INDEX($D$2:$D$421,A355-4),IF(cyclic="Yes",INDEX($D$2:$D$421,A355-4+n_days),"")))</f>
        <v/>
      </c>
      <c r="AB355" s="27">
        <f>IF(B355="","",IF(A355-5&gt;=1,INDEX($D$2:$D$421,A355-5),IF(cyclic="Yes",INDEX($D$2:$D$421,A355-5+n_days),"")))</f>
        <v/>
      </c>
      <c r="AC355" s="27">
        <f>IF(B355="","",IF(A355-6&gt;=1,INDEX($D$2:$D$421,A355-6),IF(cyclic="Yes",INDEX($D$2:$D$421,A355-6+n_days),"")))</f>
        <v/>
      </c>
      <c r="AD355" s="27">
        <f>IF(B355="","",IF(A355-7&gt;=1,INDEX($D$2:$D$421,A355-7),IF(cyclic="Yes",INDEX($D$2:$D$421,A355-7+n_days),"")))</f>
        <v/>
      </c>
      <c r="AF355">
        <f>IF(B355="","",IFERROR(MATCH(B355-0.5,INDEX(Hourly!$G$2:$G$10001,1):INDEX(Hourly!$G$2:$G$10001,n_rows),1),0)+1)</f>
        <v/>
      </c>
      <c r="AG355">
        <f>IF(B355="","",IFERROR(MATCH(B355,INDEX(Hourly!$G$2:$G$10001,1):INDEX(Hourly!$G$2:$G$10001,n_rows),1),0))</f>
        <v/>
      </c>
    </row>
    <row r="356">
      <c r="A356" t="n">
        <v>355</v>
      </c>
      <c r="B356" s="26">
        <f>IF(A356&lt;=n_days,first_day+A356-1,"")</f>
        <v/>
      </c>
      <c r="C356">
        <f>IF(B356="","",MAX(0,AG356-AF356+1))</f>
        <v/>
      </c>
      <c r="D356" s="27">
        <f>IF(B356="","",IF(C356&gt;=18,AVERAGE(INDEX(Hourly!$E$2:$E$10001,AF356):INDEX(Hourly!$E$2:$E$10001,AG356)),""))</f>
        <v/>
      </c>
      <c r="E356" s="27">
        <f>IF(OR(B356="",N(C356)=0),"",MIN(INDEX(Hourly!$E$2:$E$10001,AF356):INDEX(Hourly!$E$2:$E$10001,AG356)))</f>
        <v/>
      </c>
      <c r="F356" s="27">
        <f>IF(OR(B356="",N(C356)=0),"",MAX(INDEX(Hourly!$E$2:$E$10001,AF356):INDEX(Hourly!$E$2:$E$10001,AG356)))</f>
        <v/>
      </c>
      <c r="G356" s="27">
        <f>IF(E356="","",F356-E356)</f>
        <v/>
      </c>
      <c r="H356" s="27">
        <f>IF(B356="","",IF(COUNT(X356:AD356)=7,SUMPRODUCT(X356:AD356,rm_weights)/SUM(rm_weights),""))</f>
        <v/>
      </c>
      <c r="I356" s="27">
        <f>IF(B356="","",IF(trm_method="7-day approximation",H356,IF(AND(ISNUMBER(I355),ISNUMBER(D355)),(1-alpha)*D355+alpha*I355,H356)))</f>
        <v/>
      </c>
      <c r="J356" s="27">
        <f>IF(ISNUMBER(I356),0.33*IF(clamp_trm="Yes",MIN(MAX(I356,10),30),I356)+18.8,"")</f>
        <v/>
      </c>
      <c r="K356" s="27">
        <f>IF(J356="","",J356+cat_offset)</f>
        <v/>
      </c>
      <c r="L356">
        <f>IF(B356="","",IF(AND(MONTH(B356)*100+DAY(B356)&gt;=season_lo,MONTH(B356)*100+DAY(B356)&lt;=season_hi),1,0))</f>
        <v/>
      </c>
      <c r="M356" s="27">
        <f>IF(N(C356)=0,IF(B356="","",0),SUM(INDEX(Hourly!$L$2:$L$10001,AF356):INDEX(Hourly!$L$2:$L$10001,AG356)))</f>
        <v/>
      </c>
      <c r="N356" s="27">
        <f>IF(N(C356)=0,IF(B356="","",0),SUM(INDEX(Hourly!$M$2:$M$10001,AF356):INDEX(Hourly!$M$2:$M$10001,AG356)))</f>
        <v/>
      </c>
      <c r="O356" s="27">
        <f>IF(N(C356)=0,IF(B356="","",0),SUM(INDEX(Hourly!$N$2:$N$10001,AF356):INDEX(Hourly!$N$2:$N$10001,AG356)))</f>
        <v/>
      </c>
      <c r="P356" s="27">
        <f>IF(N(C356)=0,IF(B356="","",0),SUM(INDEX(Hourly!$P$2:$P$10001,AF356):INDEX(Hourly!$P$2:$P$10001,AG356)))</f>
        <v/>
      </c>
      <c r="Q356">
        <f>IF(L356=1,IF(M356&gt;event_min,1,0),0)</f>
        <v/>
      </c>
      <c r="R356">
        <f>IF(Q356=1,N(R355)+1,0)</f>
        <v/>
      </c>
      <c r="S356" s="27">
        <f>IF(Q356=1,N(S355)+M356,0)</f>
        <v/>
      </c>
      <c r="T356">
        <f>IF(R356=1,1,0)</f>
        <v/>
      </c>
      <c r="U356">
        <f>IF(AND(L356=1,ISNUMBER(F356)),IF(F356&gt;=hot_thr,1,0),0)</f>
        <v/>
      </c>
      <c r="V356">
        <f>IF(AND(L356=1,ISNUMBER(E356)),IF(E356&gt;=night_thr,1,0),0)</f>
        <v/>
      </c>
      <c r="X356" s="27">
        <f>IF(B356="","",IF(A356-1&gt;=1,INDEX($D$2:$D$421,A356-1),IF(cyclic="Yes",INDEX($D$2:$D$421,A356-1+n_days),"")))</f>
        <v/>
      </c>
      <c r="Y356" s="27">
        <f>IF(B356="","",IF(A356-2&gt;=1,INDEX($D$2:$D$421,A356-2),IF(cyclic="Yes",INDEX($D$2:$D$421,A356-2+n_days),"")))</f>
        <v/>
      </c>
      <c r="Z356" s="27">
        <f>IF(B356="","",IF(A356-3&gt;=1,INDEX($D$2:$D$421,A356-3),IF(cyclic="Yes",INDEX($D$2:$D$421,A356-3+n_days),"")))</f>
        <v/>
      </c>
      <c r="AA356" s="27">
        <f>IF(B356="","",IF(A356-4&gt;=1,INDEX($D$2:$D$421,A356-4),IF(cyclic="Yes",INDEX($D$2:$D$421,A356-4+n_days),"")))</f>
        <v/>
      </c>
      <c r="AB356" s="27">
        <f>IF(B356="","",IF(A356-5&gt;=1,INDEX($D$2:$D$421,A356-5),IF(cyclic="Yes",INDEX($D$2:$D$421,A356-5+n_days),"")))</f>
        <v/>
      </c>
      <c r="AC356" s="27">
        <f>IF(B356="","",IF(A356-6&gt;=1,INDEX($D$2:$D$421,A356-6),IF(cyclic="Yes",INDEX($D$2:$D$421,A356-6+n_days),"")))</f>
        <v/>
      </c>
      <c r="AD356" s="27">
        <f>IF(B356="","",IF(A356-7&gt;=1,INDEX($D$2:$D$421,A356-7),IF(cyclic="Yes",INDEX($D$2:$D$421,A356-7+n_days),"")))</f>
        <v/>
      </c>
      <c r="AF356">
        <f>IF(B356="","",IFERROR(MATCH(B356-0.5,INDEX(Hourly!$G$2:$G$10001,1):INDEX(Hourly!$G$2:$G$10001,n_rows),1),0)+1)</f>
        <v/>
      </c>
      <c r="AG356">
        <f>IF(B356="","",IFERROR(MATCH(B356,INDEX(Hourly!$G$2:$G$10001,1):INDEX(Hourly!$G$2:$G$10001,n_rows),1),0))</f>
        <v/>
      </c>
    </row>
    <row r="357">
      <c r="A357" t="n">
        <v>356</v>
      </c>
      <c r="B357" s="26">
        <f>IF(A357&lt;=n_days,first_day+A357-1,"")</f>
        <v/>
      </c>
      <c r="C357">
        <f>IF(B357="","",MAX(0,AG357-AF357+1))</f>
        <v/>
      </c>
      <c r="D357" s="27">
        <f>IF(B357="","",IF(C357&gt;=18,AVERAGE(INDEX(Hourly!$E$2:$E$10001,AF357):INDEX(Hourly!$E$2:$E$10001,AG357)),""))</f>
        <v/>
      </c>
      <c r="E357" s="27">
        <f>IF(OR(B357="",N(C357)=0),"",MIN(INDEX(Hourly!$E$2:$E$10001,AF357):INDEX(Hourly!$E$2:$E$10001,AG357)))</f>
        <v/>
      </c>
      <c r="F357" s="27">
        <f>IF(OR(B357="",N(C357)=0),"",MAX(INDEX(Hourly!$E$2:$E$10001,AF357):INDEX(Hourly!$E$2:$E$10001,AG357)))</f>
        <v/>
      </c>
      <c r="G357" s="27">
        <f>IF(E357="","",F357-E357)</f>
        <v/>
      </c>
      <c r="H357" s="27">
        <f>IF(B357="","",IF(COUNT(X357:AD357)=7,SUMPRODUCT(X357:AD357,rm_weights)/SUM(rm_weights),""))</f>
        <v/>
      </c>
      <c r="I357" s="27">
        <f>IF(B357="","",IF(trm_method="7-day approximation",H357,IF(AND(ISNUMBER(I356),ISNUMBER(D356)),(1-alpha)*D356+alpha*I356,H357)))</f>
        <v/>
      </c>
      <c r="J357" s="27">
        <f>IF(ISNUMBER(I357),0.33*IF(clamp_trm="Yes",MIN(MAX(I357,10),30),I357)+18.8,"")</f>
        <v/>
      </c>
      <c r="K357" s="27">
        <f>IF(J357="","",J357+cat_offset)</f>
        <v/>
      </c>
      <c r="L357">
        <f>IF(B357="","",IF(AND(MONTH(B357)*100+DAY(B357)&gt;=season_lo,MONTH(B357)*100+DAY(B357)&lt;=season_hi),1,0))</f>
        <v/>
      </c>
      <c r="M357" s="27">
        <f>IF(N(C357)=0,IF(B357="","",0),SUM(INDEX(Hourly!$L$2:$L$10001,AF357):INDEX(Hourly!$L$2:$L$10001,AG357)))</f>
        <v/>
      </c>
      <c r="N357" s="27">
        <f>IF(N(C357)=0,IF(B357="","",0),SUM(INDEX(Hourly!$M$2:$M$10001,AF357):INDEX(Hourly!$M$2:$M$10001,AG357)))</f>
        <v/>
      </c>
      <c r="O357" s="27">
        <f>IF(N(C357)=0,IF(B357="","",0),SUM(INDEX(Hourly!$N$2:$N$10001,AF357):INDEX(Hourly!$N$2:$N$10001,AG357)))</f>
        <v/>
      </c>
      <c r="P357" s="27">
        <f>IF(N(C357)=0,IF(B357="","",0),SUM(INDEX(Hourly!$P$2:$P$10001,AF357):INDEX(Hourly!$P$2:$P$10001,AG357)))</f>
        <v/>
      </c>
      <c r="Q357">
        <f>IF(L357=1,IF(M357&gt;event_min,1,0),0)</f>
        <v/>
      </c>
      <c r="R357">
        <f>IF(Q357=1,N(R356)+1,0)</f>
        <v/>
      </c>
      <c r="S357" s="27">
        <f>IF(Q357=1,N(S356)+M357,0)</f>
        <v/>
      </c>
      <c r="T357">
        <f>IF(R357=1,1,0)</f>
        <v/>
      </c>
      <c r="U357">
        <f>IF(AND(L357=1,ISNUMBER(F357)),IF(F357&gt;=hot_thr,1,0),0)</f>
        <v/>
      </c>
      <c r="V357">
        <f>IF(AND(L357=1,ISNUMBER(E357)),IF(E357&gt;=night_thr,1,0),0)</f>
        <v/>
      </c>
      <c r="X357" s="27">
        <f>IF(B357="","",IF(A357-1&gt;=1,INDEX($D$2:$D$421,A357-1),IF(cyclic="Yes",INDEX($D$2:$D$421,A357-1+n_days),"")))</f>
        <v/>
      </c>
      <c r="Y357" s="27">
        <f>IF(B357="","",IF(A357-2&gt;=1,INDEX($D$2:$D$421,A357-2),IF(cyclic="Yes",INDEX($D$2:$D$421,A357-2+n_days),"")))</f>
        <v/>
      </c>
      <c r="Z357" s="27">
        <f>IF(B357="","",IF(A357-3&gt;=1,INDEX($D$2:$D$421,A357-3),IF(cyclic="Yes",INDEX($D$2:$D$421,A357-3+n_days),"")))</f>
        <v/>
      </c>
      <c r="AA357" s="27">
        <f>IF(B357="","",IF(A357-4&gt;=1,INDEX($D$2:$D$421,A357-4),IF(cyclic="Yes",INDEX($D$2:$D$421,A357-4+n_days),"")))</f>
        <v/>
      </c>
      <c r="AB357" s="27">
        <f>IF(B357="","",IF(A357-5&gt;=1,INDEX($D$2:$D$421,A357-5),IF(cyclic="Yes",INDEX($D$2:$D$421,A357-5+n_days),"")))</f>
        <v/>
      </c>
      <c r="AC357" s="27">
        <f>IF(B357="","",IF(A357-6&gt;=1,INDEX($D$2:$D$421,A357-6),IF(cyclic="Yes",INDEX($D$2:$D$421,A357-6+n_days),"")))</f>
        <v/>
      </c>
      <c r="AD357" s="27">
        <f>IF(B357="","",IF(A357-7&gt;=1,INDEX($D$2:$D$421,A357-7),IF(cyclic="Yes",INDEX($D$2:$D$421,A357-7+n_days),"")))</f>
        <v/>
      </c>
      <c r="AF357">
        <f>IF(B357="","",IFERROR(MATCH(B357-0.5,INDEX(Hourly!$G$2:$G$10001,1):INDEX(Hourly!$G$2:$G$10001,n_rows),1),0)+1)</f>
        <v/>
      </c>
      <c r="AG357">
        <f>IF(B357="","",IFERROR(MATCH(B357,INDEX(Hourly!$G$2:$G$10001,1):INDEX(Hourly!$G$2:$G$10001,n_rows),1),0))</f>
        <v/>
      </c>
    </row>
    <row r="358">
      <c r="A358" t="n">
        <v>357</v>
      </c>
      <c r="B358" s="26">
        <f>IF(A358&lt;=n_days,first_day+A358-1,"")</f>
        <v/>
      </c>
      <c r="C358">
        <f>IF(B358="","",MAX(0,AG358-AF358+1))</f>
        <v/>
      </c>
      <c r="D358" s="27">
        <f>IF(B358="","",IF(C358&gt;=18,AVERAGE(INDEX(Hourly!$E$2:$E$10001,AF358):INDEX(Hourly!$E$2:$E$10001,AG358)),""))</f>
        <v/>
      </c>
      <c r="E358" s="27">
        <f>IF(OR(B358="",N(C358)=0),"",MIN(INDEX(Hourly!$E$2:$E$10001,AF358):INDEX(Hourly!$E$2:$E$10001,AG358)))</f>
        <v/>
      </c>
      <c r="F358" s="27">
        <f>IF(OR(B358="",N(C358)=0),"",MAX(INDEX(Hourly!$E$2:$E$10001,AF358):INDEX(Hourly!$E$2:$E$10001,AG358)))</f>
        <v/>
      </c>
      <c r="G358" s="27">
        <f>IF(E358="","",F358-E358)</f>
        <v/>
      </c>
      <c r="H358" s="27">
        <f>IF(B358="","",IF(COUNT(X358:AD358)=7,SUMPRODUCT(X358:AD358,rm_weights)/SUM(rm_weights),""))</f>
        <v/>
      </c>
      <c r="I358" s="27">
        <f>IF(B358="","",IF(trm_method="7-day approximation",H358,IF(AND(ISNUMBER(I357),ISNUMBER(D357)),(1-alpha)*D357+alpha*I357,H358)))</f>
        <v/>
      </c>
      <c r="J358" s="27">
        <f>IF(ISNUMBER(I358),0.33*IF(clamp_trm="Yes",MIN(MAX(I358,10),30),I358)+18.8,"")</f>
        <v/>
      </c>
      <c r="K358" s="27">
        <f>IF(J358="","",J358+cat_offset)</f>
        <v/>
      </c>
      <c r="L358">
        <f>IF(B358="","",IF(AND(MONTH(B358)*100+DAY(B358)&gt;=season_lo,MONTH(B358)*100+DAY(B358)&lt;=season_hi),1,0))</f>
        <v/>
      </c>
      <c r="M358" s="27">
        <f>IF(N(C358)=0,IF(B358="","",0),SUM(INDEX(Hourly!$L$2:$L$10001,AF358):INDEX(Hourly!$L$2:$L$10001,AG358)))</f>
        <v/>
      </c>
      <c r="N358" s="27">
        <f>IF(N(C358)=0,IF(B358="","",0),SUM(INDEX(Hourly!$M$2:$M$10001,AF358):INDEX(Hourly!$M$2:$M$10001,AG358)))</f>
        <v/>
      </c>
      <c r="O358" s="27">
        <f>IF(N(C358)=0,IF(B358="","",0),SUM(INDEX(Hourly!$N$2:$N$10001,AF358):INDEX(Hourly!$N$2:$N$10001,AG358)))</f>
        <v/>
      </c>
      <c r="P358" s="27">
        <f>IF(N(C358)=0,IF(B358="","",0),SUM(INDEX(Hourly!$P$2:$P$10001,AF358):INDEX(Hourly!$P$2:$P$10001,AG358)))</f>
        <v/>
      </c>
      <c r="Q358">
        <f>IF(L358=1,IF(M358&gt;event_min,1,0),0)</f>
        <v/>
      </c>
      <c r="R358">
        <f>IF(Q358=1,N(R357)+1,0)</f>
        <v/>
      </c>
      <c r="S358" s="27">
        <f>IF(Q358=1,N(S357)+M358,0)</f>
        <v/>
      </c>
      <c r="T358">
        <f>IF(R358=1,1,0)</f>
        <v/>
      </c>
      <c r="U358">
        <f>IF(AND(L358=1,ISNUMBER(F358)),IF(F358&gt;=hot_thr,1,0),0)</f>
        <v/>
      </c>
      <c r="V358">
        <f>IF(AND(L358=1,ISNUMBER(E358)),IF(E358&gt;=night_thr,1,0),0)</f>
        <v/>
      </c>
      <c r="X358" s="27">
        <f>IF(B358="","",IF(A358-1&gt;=1,INDEX($D$2:$D$421,A358-1),IF(cyclic="Yes",INDEX($D$2:$D$421,A358-1+n_days),"")))</f>
        <v/>
      </c>
      <c r="Y358" s="27">
        <f>IF(B358="","",IF(A358-2&gt;=1,INDEX($D$2:$D$421,A358-2),IF(cyclic="Yes",INDEX($D$2:$D$421,A358-2+n_days),"")))</f>
        <v/>
      </c>
      <c r="Z358" s="27">
        <f>IF(B358="","",IF(A358-3&gt;=1,INDEX($D$2:$D$421,A358-3),IF(cyclic="Yes",INDEX($D$2:$D$421,A358-3+n_days),"")))</f>
        <v/>
      </c>
      <c r="AA358" s="27">
        <f>IF(B358="","",IF(A358-4&gt;=1,INDEX($D$2:$D$421,A358-4),IF(cyclic="Yes",INDEX($D$2:$D$421,A358-4+n_days),"")))</f>
        <v/>
      </c>
      <c r="AB358" s="27">
        <f>IF(B358="","",IF(A358-5&gt;=1,INDEX($D$2:$D$421,A358-5),IF(cyclic="Yes",INDEX($D$2:$D$421,A358-5+n_days),"")))</f>
        <v/>
      </c>
      <c r="AC358" s="27">
        <f>IF(B358="","",IF(A358-6&gt;=1,INDEX($D$2:$D$421,A358-6),IF(cyclic="Yes",INDEX($D$2:$D$421,A358-6+n_days),"")))</f>
        <v/>
      </c>
      <c r="AD358" s="27">
        <f>IF(B358="","",IF(A358-7&gt;=1,INDEX($D$2:$D$421,A358-7),IF(cyclic="Yes",INDEX($D$2:$D$421,A358-7+n_days),"")))</f>
        <v/>
      </c>
      <c r="AF358">
        <f>IF(B358="","",IFERROR(MATCH(B358-0.5,INDEX(Hourly!$G$2:$G$10001,1):INDEX(Hourly!$G$2:$G$10001,n_rows),1),0)+1)</f>
        <v/>
      </c>
      <c r="AG358">
        <f>IF(B358="","",IFERROR(MATCH(B358,INDEX(Hourly!$G$2:$G$10001,1):INDEX(Hourly!$G$2:$G$10001,n_rows),1),0))</f>
        <v/>
      </c>
    </row>
    <row r="359">
      <c r="A359" t="n">
        <v>358</v>
      </c>
      <c r="B359" s="26">
        <f>IF(A359&lt;=n_days,first_day+A359-1,"")</f>
        <v/>
      </c>
      <c r="C359">
        <f>IF(B359="","",MAX(0,AG359-AF359+1))</f>
        <v/>
      </c>
      <c r="D359" s="27">
        <f>IF(B359="","",IF(C359&gt;=18,AVERAGE(INDEX(Hourly!$E$2:$E$10001,AF359):INDEX(Hourly!$E$2:$E$10001,AG359)),""))</f>
        <v/>
      </c>
      <c r="E359" s="27">
        <f>IF(OR(B359="",N(C359)=0),"",MIN(INDEX(Hourly!$E$2:$E$10001,AF359):INDEX(Hourly!$E$2:$E$10001,AG359)))</f>
        <v/>
      </c>
      <c r="F359" s="27">
        <f>IF(OR(B359="",N(C359)=0),"",MAX(INDEX(Hourly!$E$2:$E$10001,AF359):INDEX(Hourly!$E$2:$E$10001,AG359)))</f>
        <v/>
      </c>
      <c r="G359" s="27">
        <f>IF(E359="","",F359-E359)</f>
        <v/>
      </c>
      <c r="H359" s="27">
        <f>IF(B359="","",IF(COUNT(X359:AD359)=7,SUMPRODUCT(X359:AD359,rm_weights)/SUM(rm_weights),""))</f>
        <v/>
      </c>
      <c r="I359" s="27">
        <f>IF(B359="","",IF(trm_method="7-day approximation",H359,IF(AND(ISNUMBER(I358),ISNUMBER(D358)),(1-alpha)*D358+alpha*I358,H359)))</f>
        <v/>
      </c>
      <c r="J359" s="27">
        <f>IF(ISNUMBER(I359),0.33*IF(clamp_trm="Yes",MIN(MAX(I359,10),30),I359)+18.8,"")</f>
        <v/>
      </c>
      <c r="K359" s="27">
        <f>IF(J359="","",J359+cat_offset)</f>
        <v/>
      </c>
      <c r="L359">
        <f>IF(B359="","",IF(AND(MONTH(B359)*100+DAY(B359)&gt;=season_lo,MONTH(B359)*100+DAY(B359)&lt;=season_hi),1,0))</f>
        <v/>
      </c>
      <c r="M359" s="27">
        <f>IF(N(C359)=0,IF(B359="","",0),SUM(INDEX(Hourly!$L$2:$L$10001,AF359):INDEX(Hourly!$L$2:$L$10001,AG359)))</f>
        <v/>
      </c>
      <c r="N359" s="27">
        <f>IF(N(C359)=0,IF(B359="","",0),SUM(INDEX(Hourly!$M$2:$M$10001,AF359):INDEX(Hourly!$M$2:$M$10001,AG359)))</f>
        <v/>
      </c>
      <c r="O359" s="27">
        <f>IF(N(C359)=0,IF(B359="","",0),SUM(INDEX(Hourly!$N$2:$N$10001,AF359):INDEX(Hourly!$N$2:$N$10001,AG359)))</f>
        <v/>
      </c>
      <c r="P359" s="27">
        <f>IF(N(C359)=0,IF(B359="","",0),SUM(INDEX(Hourly!$P$2:$P$10001,AF359):INDEX(Hourly!$P$2:$P$10001,AG359)))</f>
        <v/>
      </c>
      <c r="Q359">
        <f>IF(L359=1,IF(M359&gt;event_min,1,0),0)</f>
        <v/>
      </c>
      <c r="R359">
        <f>IF(Q359=1,N(R358)+1,0)</f>
        <v/>
      </c>
      <c r="S359" s="27">
        <f>IF(Q359=1,N(S358)+M359,0)</f>
        <v/>
      </c>
      <c r="T359">
        <f>IF(R359=1,1,0)</f>
        <v/>
      </c>
      <c r="U359">
        <f>IF(AND(L359=1,ISNUMBER(F359)),IF(F359&gt;=hot_thr,1,0),0)</f>
        <v/>
      </c>
      <c r="V359">
        <f>IF(AND(L359=1,ISNUMBER(E359)),IF(E359&gt;=night_thr,1,0),0)</f>
        <v/>
      </c>
      <c r="X359" s="27">
        <f>IF(B359="","",IF(A359-1&gt;=1,INDEX($D$2:$D$421,A359-1),IF(cyclic="Yes",INDEX($D$2:$D$421,A359-1+n_days),"")))</f>
        <v/>
      </c>
      <c r="Y359" s="27">
        <f>IF(B359="","",IF(A359-2&gt;=1,INDEX($D$2:$D$421,A359-2),IF(cyclic="Yes",INDEX($D$2:$D$421,A359-2+n_days),"")))</f>
        <v/>
      </c>
      <c r="Z359" s="27">
        <f>IF(B359="","",IF(A359-3&gt;=1,INDEX($D$2:$D$421,A359-3),IF(cyclic="Yes",INDEX($D$2:$D$421,A359-3+n_days),"")))</f>
        <v/>
      </c>
      <c r="AA359" s="27">
        <f>IF(B359="","",IF(A359-4&gt;=1,INDEX($D$2:$D$421,A359-4),IF(cyclic="Yes",INDEX($D$2:$D$421,A359-4+n_days),"")))</f>
        <v/>
      </c>
      <c r="AB359" s="27">
        <f>IF(B359="","",IF(A359-5&gt;=1,INDEX($D$2:$D$421,A359-5),IF(cyclic="Yes",INDEX($D$2:$D$421,A359-5+n_days),"")))</f>
        <v/>
      </c>
      <c r="AC359" s="27">
        <f>IF(B359="","",IF(A359-6&gt;=1,INDEX($D$2:$D$421,A359-6),IF(cyclic="Yes",INDEX($D$2:$D$421,A359-6+n_days),"")))</f>
        <v/>
      </c>
      <c r="AD359" s="27">
        <f>IF(B359="","",IF(A359-7&gt;=1,INDEX($D$2:$D$421,A359-7),IF(cyclic="Yes",INDEX($D$2:$D$421,A359-7+n_days),"")))</f>
        <v/>
      </c>
      <c r="AF359">
        <f>IF(B359="","",IFERROR(MATCH(B359-0.5,INDEX(Hourly!$G$2:$G$10001,1):INDEX(Hourly!$G$2:$G$10001,n_rows),1),0)+1)</f>
        <v/>
      </c>
      <c r="AG359">
        <f>IF(B359="","",IFERROR(MATCH(B359,INDEX(Hourly!$G$2:$G$10001,1):INDEX(Hourly!$G$2:$G$10001,n_rows),1),0))</f>
        <v/>
      </c>
    </row>
    <row r="360">
      <c r="A360" t="n">
        <v>359</v>
      </c>
      <c r="B360" s="26">
        <f>IF(A360&lt;=n_days,first_day+A360-1,"")</f>
        <v/>
      </c>
      <c r="C360">
        <f>IF(B360="","",MAX(0,AG360-AF360+1))</f>
        <v/>
      </c>
      <c r="D360" s="27">
        <f>IF(B360="","",IF(C360&gt;=18,AVERAGE(INDEX(Hourly!$E$2:$E$10001,AF360):INDEX(Hourly!$E$2:$E$10001,AG360)),""))</f>
        <v/>
      </c>
      <c r="E360" s="27">
        <f>IF(OR(B360="",N(C360)=0),"",MIN(INDEX(Hourly!$E$2:$E$10001,AF360):INDEX(Hourly!$E$2:$E$10001,AG360)))</f>
        <v/>
      </c>
      <c r="F360" s="27">
        <f>IF(OR(B360="",N(C360)=0),"",MAX(INDEX(Hourly!$E$2:$E$10001,AF360):INDEX(Hourly!$E$2:$E$10001,AG360)))</f>
        <v/>
      </c>
      <c r="G360" s="27">
        <f>IF(E360="","",F360-E360)</f>
        <v/>
      </c>
      <c r="H360" s="27">
        <f>IF(B360="","",IF(COUNT(X360:AD360)=7,SUMPRODUCT(X360:AD360,rm_weights)/SUM(rm_weights),""))</f>
        <v/>
      </c>
      <c r="I360" s="27">
        <f>IF(B360="","",IF(trm_method="7-day approximation",H360,IF(AND(ISNUMBER(I359),ISNUMBER(D359)),(1-alpha)*D359+alpha*I359,H360)))</f>
        <v/>
      </c>
      <c r="J360" s="27">
        <f>IF(ISNUMBER(I360),0.33*IF(clamp_trm="Yes",MIN(MAX(I360,10),30),I360)+18.8,"")</f>
        <v/>
      </c>
      <c r="K360" s="27">
        <f>IF(J360="","",J360+cat_offset)</f>
        <v/>
      </c>
      <c r="L360">
        <f>IF(B360="","",IF(AND(MONTH(B360)*100+DAY(B360)&gt;=season_lo,MONTH(B360)*100+DAY(B360)&lt;=season_hi),1,0))</f>
        <v/>
      </c>
      <c r="M360" s="27">
        <f>IF(N(C360)=0,IF(B360="","",0),SUM(INDEX(Hourly!$L$2:$L$10001,AF360):INDEX(Hourly!$L$2:$L$10001,AG360)))</f>
        <v/>
      </c>
      <c r="N360" s="27">
        <f>IF(N(C360)=0,IF(B360="","",0),SUM(INDEX(Hourly!$M$2:$M$10001,AF360):INDEX(Hourly!$M$2:$M$10001,AG360)))</f>
        <v/>
      </c>
      <c r="O360" s="27">
        <f>IF(N(C360)=0,IF(B360="","",0),SUM(INDEX(Hourly!$N$2:$N$10001,AF360):INDEX(Hourly!$N$2:$N$10001,AG360)))</f>
        <v/>
      </c>
      <c r="P360" s="27">
        <f>IF(N(C360)=0,IF(B360="","",0),SUM(INDEX(Hourly!$P$2:$P$10001,AF360):INDEX(Hourly!$P$2:$P$10001,AG360)))</f>
        <v/>
      </c>
      <c r="Q360">
        <f>IF(L360=1,IF(M360&gt;event_min,1,0),0)</f>
        <v/>
      </c>
      <c r="R360">
        <f>IF(Q360=1,N(R359)+1,0)</f>
        <v/>
      </c>
      <c r="S360" s="27">
        <f>IF(Q360=1,N(S359)+M360,0)</f>
        <v/>
      </c>
      <c r="T360">
        <f>IF(R360=1,1,0)</f>
        <v/>
      </c>
      <c r="U360">
        <f>IF(AND(L360=1,ISNUMBER(F360)),IF(F360&gt;=hot_thr,1,0),0)</f>
        <v/>
      </c>
      <c r="V360">
        <f>IF(AND(L360=1,ISNUMBER(E360)),IF(E360&gt;=night_thr,1,0),0)</f>
        <v/>
      </c>
      <c r="X360" s="27">
        <f>IF(B360="","",IF(A360-1&gt;=1,INDEX($D$2:$D$421,A360-1),IF(cyclic="Yes",INDEX($D$2:$D$421,A360-1+n_days),"")))</f>
        <v/>
      </c>
      <c r="Y360" s="27">
        <f>IF(B360="","",IF(A360-2&gt;=1,INDEX($D$2:$D$421,A360-2),IF(cyclic="Yes",INDEX($D$2:$D$421,A360-2+n_days),"")))</f>
        <v/>
      </c>
      <c r="Z360" s="27">
        <f>IF(B360="","",IF(A360-3&gt;=1,INDEX($D$2:$D$421,A360-3),IF(cyclic="Yes",INDEX($D$2:$D$421,A360-3+n_days),"")))</f>
        <v/>
      </c>
      <c r="AA360" s="27">
        <f>IF(B360="","",IF(A360-4&gt;=1,INDEX($D$2:$D$421,A360-4),IF(cyclic="Yes",INDEX($D$2:$D$421,A360-4+n_days),"")))</f>
        <v/>
      </c>
      <c r="AB360" s="27">
        <f>IF(B360="","",IF(A360-5&gt;=1,INDEX($D$2:$D$421,A360-5),IF(cyclic="Yes",INDEX($D$2:$D$421,A360-5+n_days),"")))</f>
        <v/>
      </c>
      <c r="AC360" s="27">
        <f>IF(B360="","",IF(A360-6&gt;=1,INDEX($D$2:$D$421,A360-6),IF(cyclic="Yes",INDEX($D$2:$D$421,A360-6+n_days),"")))</f>
        <v/>
      </c>
      <c r="AD360" s="27">
        <f>IF(B360="","",IF(A360-7&gt;=1,INDEX($D$2:$D$421,A360-7),IF(cyclic="Yes",INDEX($D$2:$D$421,A360-7+n_days),"")))</f>
        <v/>
      </c>
      <c r="AF360">
        <f>IF(B360="","",IFERROR(MATCH(B360-0.5,INDEX(Hourly!$G$2:$G$10001,1):INDEX(Hourly!$G$2:$G$10001,n_rows),1),0)+1)</f>
        <v/>
      </c>
      <c r="AG360">
        <f>IF(B360="","",IFERROR(MATCH(B360,INDEX(Hourly!$G$2:$G$10001,1):INDEX(Hourly!$G$2:$G$10001,n_rows),1),0))</f>
        <v/>
      </c>
    </row>
    <row r="361">
      <c r="A361" t="n">
        <v>360</v>
      </c>
      <c r="B361" s="26">
        <f>IF(A361&lt;=n_days,first_day+A361-1,"")</f>
        <v/>
      </c>
      <c r="C361">
        <f>IF(B361="","",MAX(0,AG361-AF361+1))</f>
        <v/>
      </c>
      <c r="D361" s="27">
        <f>IF(B361="","",IF(C361&gt;=18,AVERAGE(INDEX(Hourly!$E$2:$E$10001,AF361):INDEX(Hourly!$E$2:$E$10001,AG361)),""))</f>
        <v/>
      </c>
      <c r="E361" s="27">
        <f>IF(OR(B361="",N(C361)=0),"",MIN(INDEX(Hourly!$E$2:$E$10001,AF361):INDEX(Hourly!$E$2:$E$10001,AG361)))</f>
        <v/>
      </c>
      <c r="F361" s="27">
        <f>IF(OR(B361="",N(C361)=0),"",MAX(INDEX(Hourly!$E$2:$E$10001,AF361):INDEX(Hourly!$E$2:$E$10001,AG361)))</f>
        <v/>
      </c>
      <c r="G361" s="27">
        <f>IF(E361="","",F361-E361)</f>
        <v/>
      </c>
      <c r="H361" s="27">
        <f>IF(B361="","",IF(COUNT(X361:AD361)=7,SUMPRODUCT(X361:AD361,rm_weights)/SUM(rm_weights),""))</f>
        <v/>
      </c>
      <c r="I361" s="27">
        <f>IF(B361="","",IF(trm_method="7-day approximation",H361,IF(AND(ISNUMBER(I360),ISNUMBER(D360)),(1-alpha)*D360+alpha*I360,H361)))</f>
        <v/>
      </c>
      <c r="J361" s="27">
        <f>IF(ISNUMBER(I361),0.33*IF(clamp_trm="Yes",MIN(MAX(I361,10),30),I361)+18.8,"")</f>
        <v/>
      </c>
      <c r="K361" s="27">
        <f>IF(J361="","",J361+cat_offset)</f>
        <v/>
      </c>
      <c r="L361">
        <f>IF(B361="","",IF(AND(MONTH(B361)*100+DAY(B361)&gt;=season_lo,MONTH(B361)*100+DAY(B361)&lt;=season_hi),1,0))</f>
        <v/>
      </c>
      <c r="M361" s="27">
        <f>IF(N(C361)=0,IF(B361="","",0),SUM(INDEX(Hourly!$L$2:$L$10001,AF361):INDEX(Hourly!$L$2:$L$10001,AG361)))</f>
        <v/>
      </c>
      <c r="N361" s="27">
        <f>IF(N(C361)=0,IF(B361="","",0),SUM(INDEX(Hourly!$M$2:$M$10001,AF361):INDEX(Hourly!$M$2:$M$10001,AG361)))</f>
        <v/>
      </c>
      <c r="O361" s="27">
        <f>IF(N(C361)=0,IF(B361="","",0),SUM(INDEX(Hourly!$N$2:$N$10001,AF361):INDEX(Hourly!$N$2:$N$10001,AG361)))</f>
        <v/>
      </c>
      <c r="P361" s="27">
        <f>IF(N(C361)=0,IF(B361="","",0),SUM(INDEX(Hourly!$P$2:$P$10001,AF361):INDEX(Hourly!$P$2:$P$10001,AG361)))</f>
        <v/>
      </c>
      <c r="Q361">
        <f>IF(L361=1,IF(M361&gt;event_min,1,0),0)</f>
        <v/>
      </c>
      <c r="R361">
        <f>IF(Q361=1,N(R360)+1,0)</f>
        <v/>
      </c>
      <c r="S361" s="27">
        <f>IF(Q361=1,N(S360)+M361,0)</f>
        <v/>
      </c>
      <c r="T361">
        <f>IF(R361=1,1,0)</f>
        <v/>
      </c>
      <c r="U361">
        <f>IF(AND(L361=1,ISNUMBER(F361)),IF(F361&gt;=hot_thr,1,0),0)</f>
        <v/>
      </c>
      <c r="V361">
        <f>IF(AND(L361=1,ISNUMBER(E361)),IF(E361&gt;=night_thr,1,0),0)</f>
        <v/>
      </c>
      <c r="X361" s="27">
        <f>IF(B361="","",IF(A361-1&gt;=1,INDEX($D$2:$D$421,A361-1),IF(cyclic="Yes",INDEX($D$2:$D$421,A361-1+n_days),"")))</f>
        <v/>
      </c>
      <c r="Y361" s="27">
        <f>IF(B361="","",IF(A361-2&gt;=1,INDEX($D$2:$D$421,A361-2),IF(cyclic="Yes",INDEX($D$2:$D$421,A361-2+n_days),"")))</f>
        <v/>
      </c>
      <c r="Z361" s="27">
        <f>IF(B361="","",IF(A361-3&gt;=1,INDEX($D$2:$D$421,A361-3),IF(cyclic="Yes",INDEX($D$2:$D$421,A361-3+n_days),"")))</f>
        <v/>
      </c>
      <c r="AA361" s="27">
        <f>IF(B361="","",IF(A361-4&gt;=1,INDEX($D$2:$D$421,A361-4),IF(cyclic="Yes",INDEX($D$2:$D$421,A361-4+n_days),"")))</f>
        <v/>
      </c>
      <c r="AB361" s="27">
        <f>IF(B361="","",IF(A361-5&gt;=1,INDEX($D$2:$D$421,A361-5),IF(cyclic="Yes",INDEX($D$2:$D$421,A361-5+n_days),"")))</f>
        <v/>
      </c>
      <c r="AC361" s="27">
        <f>IF(B361="","",IF(A361-6&gt;=1,INDEX($D$2:$D$421,A361-6),IF(cyclic="Yes",INDEX($D$2:$D$421,A361-6+n_days),"")))</f>
        <v/>
      </c>
      <c r="AD361" s="27">
        <f>IF(B361="","",IF(A361-7&gt;=1,INDEX($D$2:$D$421,A361-7),IF(cyclic="Yes",INDEX($D$2:$D$421,A361-7+n_days),"")))</f>
        <v/>
      </c>
      <c r="AF361">
        <f>IF(B361="","",IFERROR(MATCH(B361-0.5,INDEX(Hourly!$G$2:$G$10001,1):INDEX(Hourly!$G$2:$G$10001,n_rows),1),0)+1)</f>
        <v/>
      </c>
      <c r="AG361">
        <f>IF(B361="","",IFERROR(MATCH(B361,INDEX(Hourly!$G$2:$G$10001,1):INDEX(Hourly!$G$2:$G$10001,n_rows),1),0))</f>
        <v/>
      </c>
    </row>
    <row r="362">
      <c r="A362" t="n">
        <v>361</v>
      </c>
      <c r="B362" s="26">
        <f>IF(A362&lt;=n_days,first_day+A362-1,"")</f>
        <v/>
      </c>
      <c r="C362">
        <f>IF(B362="","",MAX(0,AG362-AF362+1))</f>
        <v/>
      </c>
      <c r="D362" s="27">
        <f>IF(B362="","",IF(C362&gt;=18,AVERAGE(INDEX(Hourly!$E$2:$E$10001,AF362):INDEX(Hourly!$E$2:$E$10001,AG362)),""))</f>
        <v/>
      </c>
      <c r="E362" s="27">
        <f>IF(OR(B362="",N(C362)=0),"",MIN(INDEX(Hourly!$E$2:$E$10001,AF362):INDEX(Hourly!$E$2:$E$10001,AG362)))</f>
        <v/>
      </c>
      <c r="F362" s="27">
        <f>IF(OR(B362="",N(C362)=0),"",MAX(INDEX(Hourly!$E$2:$E$10001,AF362):INDEX(Hourly!$E$2:$E$10001,AG362)))</f>
        <v/>
      </c>
      <c r="G362" s="27">
        <f>IF(E362="","",F362-E362)</f>
        <v/>
      </c>
      <c r="H362" s="27">
        <f>IF(B362="","",IF(COUNT(X362:AD362)=7,SUMPRODUCT(X362:AD362,rm_weights)/SUM(rm_weights),""))</f>
        <v/>
      </c>
      <c r="I362" s="27">
        <f>IF(B362="","",IF(trm_method="7-day approximation",H362,IF(AND(ISNUMBER(I361),ISNUMBER(D361)),(1-alpha)*D361+alpha*I361,H362)))</f>
        <v/>
      </c>
      <c r="J362" s="27">
        <f>IF(ISNUMBER(I362),0.33*IF(clamp_trm="Yes",MIN(MAX(I362,10),30),I362)+18.8,"")</f>
        <v/>
      </c>
      <c r="K362" s="27">
        <f>IF(J362="","",J362+cat_offset)</f>
        <v/>
      </c>
      <c r="L362">
        <f>IF(B362="","",IF(AND(MONTH(B362)*100+DAY(B362)&gt;=season_lo,MONTH(B362)*100+DAY(B362)&lt;=season_hi),1,0))</f>
        <v/>
      </c>
      <c r="M362" s="27">
        <f>IF(N(C362)=0,IF(B362="","",0),SUM(INDEX(Hourly!$L$2:$L$10001,AF362):INDEX(Hourly!$L$2:$L$10001,AG362)))</f>
        <v/>
      </c>
      <c r="N362" s="27">
        <f>IF(N(C362)=0,IF(B362="","",0),SUM(INDEX(Hourly!$M$2:$M$10001,AF362):INDEX(Hourly!$M$2:$M$10001,AG362)))</f>
        <v/>
      </c>
      <c r="O362" s="27">
        <f>IF(N(C362)=0,IF(B362="","",0),SUM(INDEX(Hourly!$N$2:$N$10001,AF362):INDEX(Hourly!$N$2:$N$10001,AG362)))</f>
        <v/>
      </c>
      <c r="P362" s="27">
        <f>IF(N(C362)=0,IF(B362="","",0),SUM(INDEX(Hourly!$P$2:$P$10001,AF362):INDEX(Hourly!$P$2:$P$10001,AG362)))</f>
        <v/>
      </c>
      <c r="Q362">
        <f>IF(L362=1,IF(M362&gt;event_min,1,0),0)</f>
        <v/>
      </c>
      <c r="R362">
        <f>IF(Q362=1,N(R361)+1,0)</f>
        <v/>
      </c>
      <c r="S362" s="27">
        <f>IF(Q362=1,N(S361)+M362,0)</f>
        <v/>
      </c>
      <c r="T362">
        <f>IF(R362=1,1,0)</f>
        <v/>
      </c>
      <c r="U362">
        <f>IF(AND(L362=1,ISNUMBER(F362)),IF(F362&gt;=hot_thr,1,0),0)</f>
        <v/>
      </c>
      <c r="V362">
        <f>IF(AND(L362=1,ISNUMBER(E362)),IF(E362&gt;=night_thr,1,0),0)</f>
        <v/>
      </c>
      <c r="X362" s="27">
        <f>IF(B362="","",IF(A362-1&gt;=1,INDEX($D$2:$D$421,A362-1),IF(cyclic="Yes",INDEX($D$2:$D$421,A362-1+n_days),"")))</f>
        <v/>
      </c>
      <c r="Y362" s="27">
        <f>IF(B362="","",IF(A362-2&gt;=1,INDEX($D$2:$D$421,A362-2),IF(cyclic="Yes",INDEX($D$2:$D$421,A362-2+n_days),"")))</f>
        <v/>
      </c>
      <c r="Z362" s="27">
        <f>IF(B362="","",IF(A362-3&gt;=1,INDEX($D$2:$D$421,A362-3),IF(cyclic="Yes",INDEX($D$2:$D$421,A362-3+n_days),"")))</f>
        <v/>
      </c>
      <c r="AA362" s="27">
        <f>IF(B362="","",IF(A362-4&gt;=1,INDEX($D$2:$D$421,A362-4),IF(cyclic="Yes",INDEX($D$2:$D$421,A362-4+n_days),"")))</f>
        <v/>
      </c>
      <c r="AB362" s="27">
        <f>IF(B362="","",IF(A362-5&gt;=1,INDEX($D$2:$D$421,A362-5),IF(cyclic="Yes",INDEX($D$2:$D$421,A362-5+n_days),"")))</f>
        <v/>
      </c>
      <c r="AC362" s="27">
        <f>IF(B362="","",IF(A362-6&gt;=1,INDEX($D$2:$D$421,A362-6),IF(cyclic="Yes",INDEX($D$2:$D$421,A362-6+n_days),"")))</f>
        <v/>
      </c>
      <c r="AD362" s="27">
        <f>IF(B362="","",IF(A362-7&gt;=1,INDEX($D$2:$D$421,A362-7),IF(cyclic="Yes",INDEX($D$2:$D$421,A362-7+n_days),"")))</f>
        <v/>
      </c>
      <c r="AF362">
        <f>IF(B362="","",IFERROR(MATCH(B362-0.5,INDEX(Hourly!$G$2:$G$10001,1):INDEX(Hourly!$G$2:$G$10001,n_rows),1),0)+1)</f>
        <v/>
      </c>
      <c r="AG362">
        <f>IF(B362="","",IFERROR(MATCH(B362,INDEX(Hourly!$G$2:$G$10001,1):INDEX(Hourly!$G$2:$G$10001,n_rows),1),0))</f>
        <v/>
      </c>
    </row>
    <row r="363">
      <c r="A363" t="n">
        <v>362</v>
      </c>
      <c r="B363" s="26">
        <f>IF(A363&lt;=n_days,first_day+A363-1,"")</f>
        <v/>
      </c>
      <c r="C363">
        <f>IF(B363="","",MAX(0,AG363-AF363+1))</f>
        <v/>
      </c>
      <c r="D363" s="27">
        <f>IF(B363="","",IF(C363&gt;=18,AVERAGE(INDEX(Hourly!$E$2:$E$10001,AF363):INDEX(Hourly!$E$2:$E$10001,AG363)),""))</f>
        <v/>
      </c>
      <c r="E363" s="27">
        <f>IF(OR(B363="",N(C363)=0),"",MIN(INDEX(Hourly!$E$2:$E$10001,AF363):INDEX(Hourly!$E$2:$E$10001,AG363)))</f>
        <v/>
      </c>
      <c r="F363" s="27">
        <f>IF(OR(B363="",N(C363)=0),"",MAX(INDEX(Hourly!$E$2:$E$10001,AF363):INDEX(Hourly!$E$2:$E$10001,AG363)))</f>
        <v/>
      </c>
      <c r="G363" s="27">
        <f>IF(E363="","",F363-E363)</f>
        <v/>
      </c>
      <c r="H363" s="27">
        <f>IF(B363="","",IF(COUNT(X363:AD363)=7,SUMPRODUCT(X363:AD363,rm_weights)/SUM(rm_weights),""))</f>
        <v/>
      </c>
      <c r="I363" s="27">
        <f>IF(B363="","",IF(trm_method="7-day approximation",H363,IF(AND(ISNUMBER(I362),ISNUMBER(D362)),(1-alpha)*D362+alpha*I362,H363)))</f>
        <v/>
      </c>
      <c r="J363" s="27">
        <f>IF(ISNUMBER(I363),0.33*IF(clamp_trm="Yes",MIN(MAX(I363,10),30),I363)+18.8,"")</f>
        <v/>
      </c>
      <c r="K363" s="27">
        <f>IF(J363="","",J363+cat_offset)</f>
        <v/>
      </c>
      <c r="L363">
        <f>IF(B363="","",IF(AND(MONTH(B363)*100+DAY(B363)&gt;=season_lo,MONTH(B363)*100+DAY(B363)&lt;=season_hi),1,0))</f>
        <v/>
      </c>
      <c r="M363" s="27">
        <f>IF(N(C363)=0,IF(B363="","",0),SUM(INDEX(Hourly!$L$2:$L$10001,AF363):INDEX(Hourly!$L$2:$L$10001,AG363)))</f>
        <v/>
      </c>
      <c r="N363" s="27">
        <f>IF(N(C363)=0,IF(B363="","",0),SUM(INDEX(Hourly!$M$2:$M$10001,AF363):INDEX(Hourly!$M$2:$M$10001,AG363)))</f>
        <v/>
      </c>
      <c r="O363" s="27">
        <f>IF(N(C363)=0,IF(B363="","",0),SUM(INDEX(Hourly!$N$2:$N$10001,AF363):INDEX(Hourly!$N$2:$N$10001,AG363)))</f>
        <v/>
      </c>
      <c r="P363" s="27">
        <f>IF(N(C363)=0,IF(B363="","",0),SUM(INDEX(Hourly!$P$2:$P$10001,AF363):INDEX(Hourly!$P$2:$P$10001,AG363)))</f>
        <v/>
      </c>
      <c r="Q363">
        <f>IF(L363=1,IF(M363&gt;event_min,1,0),0)</f>
        <v/>
      </c>
      <c r="R363">
        <f>IF(Q363=1,N(R362)+1,0)</f>
        <v/>
      </c>
      <c r="S363" s="27">
        <f>IF(Q363=1,N(S362)+M363,0)</f>
        <v/>
      </c>
      <c r="T363">
        <f>IF(R363=1,1,0)</f>
        <v/>
      </c>
      <c r="U363">
        <f>IF(AND(L363=1,ISNUMBER(F363)),IF(F363&gt;=hot_thr,1,0),0)</f>
        <v/>
      </c>
      <c r="V363">
        <f>IF(AND(L363=1,ISNUMBER(E363)),IF(E363&gt;=night_thr,1,0),0)</f>
        <v/>
      </c>
      <c r="X363" s="27">
        <f>IF(B363="","",IF(A363-1&gt;=1,INDEX($D$2:$D$421,A363-1),IF(cyclic="Yes",INDEX($D$2:$D$421,A363-1+n_days),"")))</f>
        <v/>
      </c>
      <c r="Y363" s="27">
        <f>IF(B363="","",IF(A363-2&gt;=1,INDEX($D$2:$D$421,A363-2),IF(cyclic="Yes",INDEX($D$2:$D$421,A363-2+n_days),"")))</f>
        <v/>
      </c>
      <c r="Z363" s="27">
        <f>IF(B363="","",IF(A363-3&gt;=1,INDEX($D$2:$D$421,A363-3),IF(cyclic="Yes",INDEX($D$2:$D$421,A363-3+n_days),"")))</f>
        <v/>
      </c>
      <c r="AA363" s="27">
        <f>IF(B363="","",IF(A363-4&gt;=1,INDEX($D$2:$D$421,A363-4),IF(cyclic="Yes",INDEX($D$2:$D$421,A363-4+n_days),"")))</f>
        <v/>
      </c>
      <c r="AB363" s="27">
        <f>IF(B363="","",IF(A363-5&gt;=1,INDEX($D$2:$D$421,A363-5),IF(cyclic="Yes",INDEX($D$2:$D$421,A363-5+n_days),"")))</f>
        <v/>
      </c>
      <c r="AC363" s="27">
        <f>IF(B363="","",IF(A363-6&gt;=1,INDEX($D$2:$D$421,A363-6),IF(cyclic="Yes",INDEX($D$2:$D$421,A363-6+n_days),"")))</f>
        <v/>
      </c>
      <c r="AD363" s="27">
        <f>IF(B363="","",IF(A363-7&gt;=1,INDEX($D$2:$D$421,A363-7),IF(cyclic="Yes",INDEX($D$2:$D$421,A363-7+n_days),"")))</f>
        <v/>
      </c>
      <c r="AF363">
        <f>IF(B363="","",IFERROR(MATCH(B363-0.5,INDEX(Hourly!$G$2:$G$10001,1):INDEX(Hourly!$G$2:$G$10001,n_rows),1),0)+1)</f>
        <v/>
      </c>
      <c r="AG363">
        <f>IF(B363="","",IFERROR(MATCH(B363,INDEX(Hourly!$G$2:$G$10001,1):INDEX(Hourly!$G$2:$G$10001,n_rows),1),0))</f>
        <v/>
      </c>
    </row>
    <row r="364">
      <c r="A364" t="n">
        <v>363</v>
      </c>
      <c r="B364" s="26">
        <f>IF(A364&lt;=n_days,first_day+A364-1,"")</f>
        <v/>
      </c>
      <c r="C364">
        <f>IF(B364="","",MAX(0,AG364-AF364+1))</f>
        <v/>
      </c>
      <c r="D364" s="27">
        <f>IF(B364="","",IF(C364&gt;=18,AVERAGE(INDEX(Hourly!$E$2:$E$10001,AF364):INDEX(Hourly!$E$2:$E$10001,AG364)),""))</f>
        <v/>
      </c>
      <c r="E364" s="27">
        <f>IF(OR(B364="",N(C364)=0),"",MIN(INDEX(Hourly!$E$2:$E$10001,AF364):INDEX(Hourly!$E$2:$E$10001,AG364)))</f>
        <v/>
      </c>
      <c r="F364" s="27">
        <f>IF(OR(B364="",N(C364)=0),"",MAX(INDEX(Hourly!$E$2:$E$10001,AF364):INDEX(Hourly!$E$2:$E$10001,AG364)))</f>
        <v/>
      </c>
      <c r="G364" s="27">
        <f>IF(E364="","",F364-E364)</f>
        <v/>
      </c>
      <c r="H364" s="27">
        <f>IF(B364="","",IF(COUNT(X364:AD364)=7,SUMPRODUCT(X364:AD364,rm_weights)/SUM(rm_weights),""))</f>
        <v/>
      </c>
      <c r="I364" s="27">
        <f>IF(B364="","",IF(trm_method="7-day approximation",H364,IF(AND(ISNUMBER(I363),ISNUMBER(D363)),(1-alpha)*D363+alpha*I363,H364)))</f>
        <v/>
      </c>
      <c r="J364" s="27">
        <f>IF(ISNUMBER(I364),0.33*IF(clamp_trm="Yes",MIN(MAX(I364,10),30),I364)+18.8,"")</f>
        <v/>
      </c>
      <c r="K364" s="27">
        <f>IF(J364="","",J364+cat_offset)</f>
        <v/>
      </c>
      <c r="L364">
        <f>IF(B364="","",IF(AND(MONTH(B364)*100+DAY(B364)&gt;=season_lo,MONTH(B364)*100+DAY(B364)&lt;=season_hi),1,0))</f>
        <v/>
      </c>
      <c r="M364" s="27">
        <f>IF(N(C364)=0,IF(B364="","",0),SUM(INDEX(Hourly!$L$2:$L$10001,AF364):INDEX(Hourly!$L$2:$L$10001,AG364)))</f>
        <v/>
      </c>
      <c r="N364" s="27">
        <f>IF(N(C364)=0,IF(B364="","",0),SUM(INDEX(Hourly!$M$2:$M$10001,AF364):INDEX(Hourly!$M$2:$M$10001,AG364)))</f>
        <v/>
      </c>
      <c r="O364" s="27">
        <f>IF(N(C364)=0,IF(B364="","",0),SUM(INDEX(Hourly!$N$2:$N$10001,AF364):INDEX(Hourly!$N$2:$N$10001,AG364)))</f>
        <v/>
      </c>
      <c r="P364" s="27">
        <f>IF(N(C364)=0,IF(B364="","",0),SUM(INDEX(Hourly!$P$2:$P$10001,AF364):INDEX(Hourly!$P$2:$P$10001,AG364)))</f>
        <v/>
      </c>
      <c r="Q364">
        <f>IF(L364=1,IF(M364&gt;event_min,1,0),0)</f>
        <v/>
      </c>
      <c r="R364">
        <f>IF(Q364=1,N(R363)+1,0)</f>
        <v/>
      </c>
      <c r="S364" s="27">
        <f>IF(Q364=1,N(S363)+M364,0)</f>
        <v/>
      </c>
      <c r="T364">
        <f>IF(R364=1,1,0)</f>
        <v/>
      </c>
      <c r="U364">
        <f>IF(AND(L364=1,ISNUMBER(F364)),IF(F364&gt;=hot_thr,1,0),0)</f>
        <v/>
      </c>
      <c r="V364">
        <f>IF(AND(L364=1,ISNUMBER(E364)),IF(E364&gt;=night_thr,1,0),0)</f>
        <v/>
      </c>
      <c r="X364" s="27">
        <f>IF(B364="","",IF(A364-1&gt;=1,INDEX($D$2:$D$421,A364-1),IF(cyclic="Yes",INDEX($D$2:$D$421,A364-1+n_days),"")))</f>
        <v/>
      </c>
      <c r="Y364" s="27">
        <f>IF(B364="","",IF(A364-2&gt;=1,INDEX($D$2:$D$421,A364-2),IF(cyclic="Yes",INDEX($D$2:$D$421,A364-2+n_days),"")))</f>
        <v/>
      </c>
      <c r="Z364" s="27">
        <f>IF(B364="","",IF(A364-3&gt;=1,INDEX($D$2:$D$421,A364-3),IF(cyclic="Yes",INDEX($D$2:$D$421,A364-3+n_days),"")))</f>
        <v/>
      </c>
      <c r="AA364" s="27">
        <f>IF(B364="","",IF(A364-4&gt;=1,INDEX($D$2:$D$421,A364-4),IF(cyclic="Yes",INDEX($D$2:$D$421,A364-4+n_days),"")))</f>
        <v/>
      </c>
      <c r="AB364" s="27">
        <f>IF(B364="","",IF(A364-5&gt;=1,INDEX($D$2:$D$421,A364-5),IF(cyclic="Yes",INDEX($D$2:$D$421,A364-5+n_days),"")))</f>
        <v/>
      </c>
      <c r="AC364" s="27">
        <f>IF(B364="","",IF(A364-6&gt;=1,INDEX($D$2:$D$421,A364-6),IF(cyclic="Yes",INDEX($D$2:$D$421,A364-6+n_days),"")))</f>
        <v/>
      </c>
      <c r="AD364" s="27">
        <f>IF(B364="","",IF(A364-7&gt;=1,INDEX($D$2:$D$421,A364-7),IF(cyclic="Yes",INDEX($D$2:$D$421,A364-7+n_days),"")))</f>
        <v/>
      </c>
      <c r="AF364">
        <f>IF(B364="","",IFERROR(MATCH(B364-0.5,INDEX(Hourly!$G$2:$G$10001,1):INDEX(Hourly!$G$2:$G$10001,n_rows),1),0)+1)</f>
        <v/>
      </c>
      <c r="AG364">
        <f>IF(B364="","",IFERROR(MATCH(B364,INDEX(Hourly!$G$2:$G$10001,1):INDEX(Hourly!$G$2:$G$10001,n_rows),1),0))</f>
        <v/>
      </c>
    </row>
    <row r="365">
      <c r="A365" t="n">
        <v>364</v>
      </c>
      <c r="B365" s="26">
        <f>IF(A365&lt;=n_days,first_day+A365-1,"")</f>
        <v/>
      </c>
      <c r="C365">
        <f>IF(B365="","",MAX(0,AG365-AF365+1))</f>
        <v/>
      </c>
      <c r="D365" s="27">
        <f>IF(B365="","",IF(C365&gt;=18,AVERAGE(INDEX(Hourly!$E$2:$E$10001,AF365):INDEX(Hourly!$E$2:$E$10001,AG365)),""))</f>
        <v/>
      </c>
      <c r="E365" s="27">
        <f>IF(OR(B365="",N(C365)=0),"",MIN(INDEX(Hourly!$E$2:$E$10001,AF365):INDEX(Hourly!$E$2:$E$10001,AG365)))</f>
        <v/>
      </c>
      <c r="F365" s="27">
        <f>IF(OR(B365="",N(C365)=0),"",MAX(INDEX(Hourly!$E$2:$E$10001,AF365):INDEX(Hourly!$E$2:$E$10001,AG365)))</f>
        <v/>
      </c>
      <c r="G365" s="27">
        <f>IF(E365="","",F365-E365)</f>
        <v/>
      </c>
      <c r="H365" s="27">
        <f>IF(B365="","",IF(COUNT(X365:AD365)=7,SUMPRODUCT(X365:AD365,rm_weights)/SUM(rm_weights),""))</f>
        <v/>
      </c>
      <c r="I365" s="27">
        <f>IF(B365="","",IF(trm_method="7-day approximation",H365,IF(AND(ISNUMBER(I364),ISNUMBER(D364)),(1-alpha)*D364+alpha*I364,H365)))</f>
        <v/>
      </c>
      <c r="J365" s="27">
        <f>IF(ISNUMBER(I365),0.33*IF(clamp_trm="Yes",MIN(MAX(I365,10),30),I365)+18.8,"")</f>
        <v/>
      </c>
      <c r="K365" s="27">
        <f>IF(J365="","",J365+cat_offset)</f>
        <v/>
      </c>
      <c r="L365">
        <f>IF(B365="","",IF(AND(MONTH(B365)*100+DAY(B365)&gt;=season_lo,MONTH(B365)*100+DAY(B365)&lt;=season_hi),1,0))</f>
        <v/>
      </c>
      <c r="M365" s="27">
        <f>IF(N(C365)=0,IF(B365="","",0),SUM(INDEX(Hourly!$L$2:$L$10001,AF365):INDEX(Hourly!$L$2:$L$10001,AG365)))</f>
        <v/>
      </c>
      <c r="N365" s="27">
        <f>IF(N(C365)=0,IF(B365="","",0),SUM(INDEX(Hourly!$M$2:$M$10001,AF365):INDEX(Hourly!$M$2:$M$10001,AG365)))</f>
        <v/>
      </c>
      <c r="O365" s="27">
        <f>IF(N(C365)=0,IF(B365="","",0),SUM(INDEX(Hourly!$N$2:$N$10001,AF365):INDEX(Hourly!$N$2:$N$10001,AG365)))</f>
        <v/>
      </c>
      <c r="P365" s="27">
        <f>IF(N(C365)=0,IF(B365="","",0),SUM(INDEX(Hourly!$P$2:$P$10001,AF365):INDEX(Hourly!$P$2:$P$10001,AG365)))</f>
        <v/>
      </c>
      <c r="Q365">
        <f>IF(L365=1,IF(M365&gt;event_min,1,0),0)</f>
        <v/>
      </c>
      <c r="R365">
        <f>IF(Q365=1,N(R364)+1,0)</f>
        <v/>
      </c>
      <c r="S365" s="27">
        <f>IF(Q365=1,N(S364)+M365,0)</f>
        <v/>
      </c>
      <c r="T365">
        <f>IF(R365=1,1,0)</f>
        <v/>
      </c>
      <c r="U365">
        <f>IF(AND(L365=1,ISNUMBER(F365)),IF(F365&gt;=hot_thr,1,0),0)</f>
        <v/>
      </c>
      <c r="V365">
        <f>IF(AND(L365=1,ISNUMBER(E365)),IF(E365&gt;=night_thr,1,0),0)</f>
        <v/>
      </c>
      <c r="X365" s="27">
        <f>IF(B365="","",IF(A365-1&gt;=1,INDEX($D$2:$D$421,A365-1),IF(cyclic="Yes",INDEX($D$2:$D$421,A365-1+n_days),"")))</f>
        <v/>
      </c>
      <c r="Y365" s="27">
        <f>IF(B365="","",IF(A365-2&gt;=1,INDEX($D$2:$D$421,A365-2),IF(cyclic="Yes",INDEX($D$2:$D$421,A365-2+n_days),"")))</f>
        <v/>
      </c>
      <c r="Z365" s="27">
        <f>IF(B365="","",IF(A365-3&gt;=1,INDEX($D$2:$D$421,A365-3),IF(cyclic="Yes",INDEX($D$2:$D$421,A365-3+n_days),"")))</f>
        <v/>
      </c>
      <c r="AA365" s="27">
        <f>IF(B365="","",IF(A365-4&gt;=1,INDEX($D$2:$D$421,A365-4),IF(cyclic="Yes",INDEX($D$2:$D$421,A365-4+n_days),"")))</f>
        <v/>
      </c>
      <c r="AB365" s="27">
        <f>IF(B365="","",IF(A365-5&gt;=1,INDEX($D$2:$D$421,A365-5),IF(cyclic="Yes",INDEX($D$2:$D$421,A365-5+n_days),"")))</f>
        <v/>
      </c>
      <c r="AC365" s="27">
        <f>IF(B365="","",IF(A365-6&gt;=1,INDEX($D$2:$D$421,A365-6),IF(cyclic="Yes",INDEX($D$2:$D$421,A365-6+n_days),"")))</f>
        <v/>
      </c>
      <c r="AD365" s="27">
        <f>IF(B365="","",IF(A365-7&gt;=1,INDEX($D$2:$D$421,A365-7),IF(cyclic="Yes",INDEX($D$2:$D$421,A365-7+n_days),"")))</f>
        <v/>
      </c>
      <c r="AF365">
        <f>IF(B365="","",IFERROR(MATCH(B365-0.5,INDEX(Hourly!$G$2:$G$10001,1):INDEX(Hourly!$G$2:$G$10001,n_rows),1),0)+1)</f>
        <v/>
      </c>
      <c r="AG365">
        <f>IF(B365="","",IFERROR(MATCH(B365,INDEX(Hourly!$G$2:$G$10001,1):INDEX(Hourly!$G$2:$G$10001,n_rows),1),0))</f>
        <v/>
      </c>
    </row>
    <row r="366">
      <c r="A366" t="n">
        <v>365</v>
      </c>
      <c r="B366" s="26">
        <f>IF(A366&lt;=n_days,first_day+A366-1,"")</f>
        <v/>
      </c>
      <c r="C366">
        <f>IF(B366="","",MAX(0,AG366-AF366+1))</f>
        <v/>
      </c>
      <c r="D366" s="27">
        <f>IF(B366="","",IF(C366&gt;=18,AVERAGE(INDEX(Hourly!$E$2:$E$10001,AF366):INDEX(Hourly!$E$2:$E$10001,AG366)),""))</f>
        <v/>
      </c>
      <c r="E366" s="27">
        <f>IF(OR(B366="",N(C366)=0),"",MIN(INDEX(Hourly!$E$2:$E$10001,AF366):INDEX(Hourly!$E$2:$E$10001,AG366)))</f>
        <v/>
      </c>
      <c r="F366" s="27">
        <f>IF(OR(B366="",N(C366)=0),"",MAX(INDEX(Hourly!$E$2:$E$10001,AF366):INDEX(Hourly!$E$2:$E$10001,AG366)))</f>
        <v/>
      </c>
      <c r="G366" s="27">
        <f>IF(E366="","",F366-E366)</f>
        <v/>
      </c>
      <c r="H366" s="27">
        <f>IF(B366="","",IF(COUNT(X366:AD366)=7,SUMPRODUCT(X366:AD366,rm_weights)/SUM(rm_weights),""))</f>
        <v/>
      </c>
      <c r="I366" s="27">
        <f>IF(B366="","",IF(trm_method="7-day approximation",H366,IF(AND(ISNUMBER(I365),ISNUMBER(D365)),(1-alpha)*D365+alpha*I365,H366)))</f>
        <v/>
      </c>
      <c r="J366" s="27">
        <f>IF(ISNUMBER(I366),0.33*IF(clamp_trm="Yes",MIN(MAX(I366,10),30),I366)+18.8,"")</f>
        <v/>
      </c>
      <c r="K366" s="27">
        <f>IF(J366="","",J366+cat_offset)</f>
        <v/>
      </c>
      <c r="L366">
        <f>IF(B366="","",IF(AND(MONTH(B366)*100+DAY(B366)&gt;=season_lo,MONTH(B366)*100+DAY(B366)&lt;=season_hi),1,0))</f>
        <v/>
      </c>
      <c r="M366" s="27">
        <f>IF(N(C366)=0,IF(B366="","",0),SUM(INDEX(Hourly!$L$2:$L$10001,AF366):INDEX(Hourly!$L$2:$L$10001,AG366)))</f>
        <v/>
      </c>
      <c r="N366" s="27">
        <f>IF(N(C366)=0,IF(B366="","",0),SUM(INDEX(Hourly!$M$2:$M$10001,AF366):INDEX(Hourly!$M$2:$M$10001,AG366)))</f>
        <v/>
      </c>
      <c r="O366" s="27">
        <f>IF(N(C366)=0,IF(B366="","",0),SUM(INDEX(Hourly!$N$2:$N$10001,AF366):INDEX(Hourly!$N$2:$N$10001,AG366)))</f>
        <v/>
      </c>
      <c r="P366" s="27">
        <f>IF(N(C366)=0,IF(B366="","",0),SUM(INDEX(Hourly!$P$2:$P$10001,AF366):INDEX(Hourly!$P$2:$P$10001,AG366)))</f>
        <v/>
      </c>
      <c r="Q366">
        <f>IF(L366=1,IF(M366&gt;event_min,1,0),0)</f>
        <v/>
      </c>
      <c r="R366">
        <f>IF(Q366=1,N(R365)+1,0)</f>
        <v/>
      </c>
      <c r="S366" s="27">
        <f>IF(Q366=1,N(S365)+M366,0)</f>
        <v/>
      </c>
      <c r="T366">
        <f>IF(R366=1,1,0)</f>
        <v/>
      </c>
      <c r="U366">
        <f>IF(AND(L366=1,ISNUMBER(F366)),IF(F366&gt;=hot_thr,1,0),0)</f>
        <v/>
      </c>
      <c r="V366">
        <f>IF(AND(L366=1,ISNUMBER(E366)),IF(E366&gt;=night_thr,1,0),0)</f>
        <v/>
      </c>
      <c r="X366" s="27">
        <f>IF(B366="","",IF(A366-1&gt;=1,INDEX($D$2:$D$421,A366-1),IF(cyclic="Yes",INDEX($D$2:$D$421,A366-1+n_days),"")))</f>
        <v/>
      </c>
      <c r="Y366" s="27">
        <f>IF(B366="","",IF(A366-2&gt;=1,INDEX($D$2:$D$421,A366-2),IF(cyclic="Yes",INDEX($D$2:$D$421,A366-2+n_days),"")))</f>
        <v/>
      </c>
      <c r="Z366" s="27">
        <f>IF(B366="","",IF(A366-3&gt;=1,INDEX($D$2:$D$421,A366-3),IF(cyclic="Yes",INDEX($D$2:$D$421,A366-3+n_days),"")))</f>
        <v/>
      </c>
      <c r="AA366" s="27">
        <f>IF(B366="","",IF(A366-4&gt;=1,INDEX($D$2:$D$421,A366-4),IF(cyclic="Yes",INDEX($D$2:$D$421,A366-4+n_days),"")))</f>
        <v/>
      </c>
      <c r="AB366" s="27">
        <f>IF(B366="","",IF(A366-5&gt;=1,INDEX($D$2:$D$421,A366-5),IF(cyclic="Yes",INDEX($D$2:$D$421,A366-5+n_days),"")))</f>
        <v/>
      </c>
      <c r="AC366" s="27">
        <f>IF(B366="","",IF(A366-6&gt;=1,INDEX($D$2:$D$421,A366-6),IF(cyclic="Yes",INDEX($D$2:$D$421,A366-6+n_days),"")))</f>
        <v/>
      </c>
      <c r="AD366" s="27">
        <f>IF(B366="","",IF(A366-7&gt;=1,INDEX($D$2:$D$421,A366-7),IF(cyclic="Yes",INDEX($D$2:$D$421,A366-7+n_days),"")))</f>
        <v/>
      </c>
      <c r="AF366">
        <f>IF(B366="","",IFERROR(MATCH(B366-0.5,INDEX(Hourly!$G$2:$G$10001,1):INDEX(Hourly!$G$2:$G$10001,n_rows),1),0)+1)</f>
        <v/>
      </c>
      <c r="AG366">
        <f>IF(B366="","",IFERROR(MATCH(B366,INDEX(Hourly!$G$2:$G$10001,1):INDEX(Hourly!$G$2:$G$10001,n_rows),1),0))</f>
        <v/>
      </c>
    </row>
    <row r="367">
      <c r="A367" t="n">
        <v>366</v>
      </c>
      <c r="B367" s="26">
        <f>IF(A367&lt;=n_days,first_day+A367-1,"")</f>
        <v/>
      </c>
      <c r="C367">
        <f>IF(B367="","",MAX(0,AG367-AF367+1))</f>
        <v/>
      </c>
      <c r="D367" s="27">
        <f>IF(B367="","",IF(C367&gt;=18,AVERAGE(INDEX(Hourly!$E$2:$E$10001,AF367):INDEX(Hourly!$E$2:$E$10001,AG367)),""))</f>
        <v/>
      </c>
      <c r="E367" s="27">
        <f>IF(OR(B367="",N(C367)=0),"",MIN(INDEX(Hourly!$E$2:$E$10001,AF367):INDEX(Hourly!$E$2:$E$10001,AG367)))</f>
        <v/>
      </c>
      <c r="F367" s="27">
        <f>IF(OR(B367="",N(C367)=0),"",MAX(INDEX(Hourly!$E$2:$E$10001,AF367):INDEX(Hourly!$E$2:$E$10001,AG367)))</f>
        <v/>
      </c>
      <c r="G367" s="27">
        <f>IF(E367="","",F367-E367)</f>
        <v/>
      </c>
      <c r="H367" s="27">
        <f>IF(B367="","",IF(COUNT(X367:AD367)=7,SUMPRODUCT(X367:AD367,rm_weights)/SUM(rm_weights),""))</f>
        <v/>
      </c>
      <c r="I367" s="27">
        <f>IF(B367="","",IF(trm_method="7-day approximation",H367,IF(AND(ISNUMBER(I366),ISNUMBER(D366)),(1-alpha)*D366+alpha*I366,H367)))</f>
        <v/>
      </c>
      <c r="J367" s="27">
        <f>IF(ISNUMBER(I367),0.33*IF(clamp_trm="Yes",MIN(MAX(I367,10),30),I367)+18.8,"")</f>
        <v/>
      </c>
      <c r="K367" s="27">
        <f>IF(J367="","",J367+cat_offset)</f>
        <v/>
      </c>
      <c r="L367">
        <f>IF(B367="","",IF(AND(MONTH(B367)*100+DAY(B367)&gt;=season_lo,MONTH(B367)*100+DAY(B367)&lt;=season_hi),1,0))</f>
        <v/>
      </c>
      <c r="M367" s="27">
        <f>IF(N(C367)=0,IF(B367="","",0),SUM(INDEX(Hourly!$L$2:$L$10001,AF367):INDEX(Hourly!$L$2:$L$10001,AG367)))</f>
        <v/>
      </c>
      <c r="N367" s="27">
        <f>IF(N(C367)=0,IF(B367="","",0),SUM(INDEX(Hourly!$M$2:$M$10001,AF367):INDEX(Hourly!$M$2:$M$10001,AG367)))</f>
        <v/>
      </c>
      <c r="O367" s="27">
        <f>IF(N(C367)=0,IF(B367="","",0),SUM(INDEX(Hourly!$N$2:$N$10001,AF367):INDEX(Hourly!$N$2:$N$10001,AG367)))</f>
        <v/>
      </c>
      <c r="P367" s="27">
        <f>IF(N(C367)=0,IF(B367="","",0),SUM(INDEX(Hourly!$P$2:$P$10001,AF367):INDEX(Hourly!$P$2:$P$10001,AG367)))</f>
        <v/>
      </c>
      <c r="Q367">
        <f>IF(L367=1,IF(M367&gt;event_min,1,0),0)</f>
        <v/>
      </c>
      <c r="R367">
        <f>IF(Q367=1,N(R366)+1,0)</f>
        <v/>
      </c>
      <c r="S367" s="27">
        <f>IF(Q367=1,N(S366)+M367,0)</f>
        <v/>
      </c>
      <c r="T367">
        <f>IF(R367=1,1,0)</f>
        <v/>
      </c>
      <c r="U367">
        <f>IF(AND(L367=1,ISNUMBER(F367)),IF(F367&gt;=hot_thr,1,0),0)</f>
        <v/>
      </c>
      <c r="V367">
        <f>IF(AND(L367=1,ISNUMBER(E367)),IF(E367&gt;=night_thr,1,0),0)</f>
        <v/>
      </c>
      <c r="X367" s="27">
        <f>IF(B367="","",IF(A367-1&gt;=1,INDEX($D$2:$D$421,A367-1),IF(cyclic="Yes",INDEX($D$2:$D$421,A367-1+n_days),"")))</f>
        <v/>
      </c>
      <c r="Y367" s="27">
        <f>IF(B367="","",IF(A367-2&gt;=1,INDEX($D$2:$D$421,A367-2),IF(cyclic="Yes",INDEX($D$2:$D$421,A367-2+n_days),"")))</f>
        <v/>
      </c>
      <c r="Z367" s="27">
        <f>IF(B367="","",IF(A367-3&gt;=1,INDEX($D$2:$D$421,A367-3),IF(cyclic="Yes",INDEX($D$2:$D$421,A367-3+n_days),"")))</f>
        <v/>
      </c>
      <c r="AA367" s="27">
        <f>IF(B367="","",IF(A367-4&gt;=1,INDEX($D$2:$D$421,A367-4),IF(cyclic="Yes",INDEX($D$2:$D$421,A367-4+n_days),"")))</f>
        <v/>
      </c>
      <c r="AB367" s="27">
        <f>IF(B367="","",IF(A367-5&gt;=1,INDEX($D$2:$D$421,A367-5),IF(cyclic="Yes",INDEX($D$2:$D$421,A367-5+n_days),"")))</f>
        <v/>
      </c>
      <c r="AC367" s="27">
        <f>IF(B367="","",IF(A367-6&gt;=1,INDEX($D$2:$D$421,A367-6),IF(cyclic="Yes",INDEX($D$2:$D$421,A367-6+n_days),"")))</f>
        <v/>
      </c>
      <c r="AD367" s="27">
        <f>IF(B367="","",IF(A367-7&gt;=1,INDEX($D$2:$D$421,A367-7),IF(cyclic="Yes",INDEX($D$2:$D$421,A367-7+n_days),"")))</f>
        <v/>
      </c>
      <c r="AF367">
        <f>IF(B367="","",IFERROR(MATCH(B367-0.5,INDEX(Hourly!$G$2:$G$10001,1):INDEX(Hourly!$G$2:$G$10001,n_rows),1),0)+1)</f>
        <v/>
      </c>
      <c r="AG367">
        <f>IF(B367="","",IFERROR(MATCH(B367,INDEX(Hourly!$G$2:$G$10001,1):INDEX(Hourly!$G$2:$G$10001,n_rows),1),0))</f>
        <v/>
      </c>
    </row>
    <row r="368">
      <c r="A368" t="n">
        <v>367</v>
      </c>
      <c r="B368" s="26">
        <f>IF(A368&lt;=n_days,first_day+A368-1,"")</f>
        <v/>
      </c>
      <c r="C368">
        <f>IF(B368="","",MAX(0,AG368-AF368+1))</f>
        <v/>
      </c>
      <c r="D368" s="27">
        <f>IF(B368="","",IF(C368&gt;=18,AVERAGE(INDEX(Hourly!$E$2:$E$10001,AF368):INDEX(Hourly!$E$2:$E$10001,AG368)),""))</f>
        <v/>
      </c>
      <c r="E368" s="27">
        <f>IF(OR(B368="",N(C368)=0),"",MIN(INDEX(Hourly!$E$2:$E$10001,AF368):INDEX(Hourly!$E$2:$E$10001,AG368)))</f>
        <v/>
      </c>
      <c r="F368" s="27">
        <f>IF(OR(B368="",N(C368)=0),"",MAX(INDEX(Hourly!$E$2:$E$10001,AF368):INDEX(Hourly!$E$2:$E$10001,AG368)))</f>
        <v/>
      </c>
      <c r="G368" s="27">
        <f>IF(E368="","",F368-E368)</f>
        <v/>
      </c>
      <c r="H368" s="27">
        <f>IF(B368="","",IF(COUNT(X368:AD368)=7,SUMPRODUCT(X368:AD368,rm_weights)/SUM(rm_weights),""))</f>
        <v/>
      </c>
      <c r="I368" s="27">
        <f>IF(B368="","",IF(trm_method="7-day approximation",H368,IF(AND(ISNUMBER(I367),ISNUMBER(D367)),(1-alpha)*D367+alpha*I367,H368)))</f>
        <v/>
      </c>
      <c r="J368" s="27">
        <f>IF(ISNUMBER(I368),0.33*IF(clamp_trm="Yes",MIN(MAX(I368,10),30),I368)+18.8,"")</f>
        <v/>
      </c>
      <c r="K368" s="27">
        <f>IF(J368="","",J368+cat_offset)</f>
        <v/>
      </c>
      <c r="L368">
        <f>IF(B368="","",IF(AND(MONTH(B368)*100+DAY(B368)&gt;=season_lo,MONTH(B368)*100+DAY(B368)&lt;=season_hi),1,0))</f>
        <v/>
      </c>
      <c r="M368" s="27">
        <f>IF(N(C368)=0,IF(B368="","",0),SUM(INDEX(Hourly!$L$2:$L$10001,AF368):INDEX(Hourly!$L$2:$L$10001,AG368)))</f>
        <v/>
      </c>
      <c r="N368" s="27">
        <f>IF(N(C368)=0,IF(B368="","",0),SUM(INDEX(Hourly!$M$2:$M$10001,AF368):INDEX(Hourly!$M$2:$M$10001,AG368)))</f>
        <v/>
      </c>
      <c r="O368" s="27">
        <f>IF(N(C368)=0,IF(B368="","",0),SUM(INDEX(Hourly!$N$2:$N$10001,AF368):INDEX(Hourly!$N$2:$N$10001,AG368)))</f>
        <v/>
      </c>
      <c r="P368" s="27">
        <f>IF(N(C368)=0,IF(B368="","",0),SUM(INDEX(Hourly!$P$2:$P$10001,AF368):INDEX(Hourly!$P$2:$P$10001,AG368)))</f>
        <v/>
      </c>
      <c r="Q368">
        <f>IF(L368=1,IF(M368&gt;event_min,1,0),0)</f>
        <v/>
      </c>
      <c r="R368">
        <f>IF(Q368=1,N(R367)+1,0)</f>
        <v/>
      </c>
      <c r="S368" s="27">
        <f>IF(Q368=1,N(S367)+M368,0)</f>
        <v/>
      </c>
      <c r="T368">
        <f>IF(R368=1,1,0)</f>
        <v/>
      </c>
      <c r="U368">
        <f>IF(AND(L368=1,ISNUMBER(F368)),IF(F368&gt;=hot_thr,1,0),0)</f>
        <v/>
      </c>
      <c r="V368">
        <f>IF(AND(L368=1,ISNUMBER(E368)),IF(E368&gt;=night_thr,1,0),0)</f>
        <v/>
      </c>
      <c r="X368" s="27">
        <f>IF(B368="","",IF(A368-1&gt;=1,INDEX($D$2:$D$421,A368-1),IF(cyclic="Yes",INDEX($D$2:$D$421,A368-1+n_days),"")))</f>
        <v/>
      </c>
      <c r="Y368" s="27">
        <f>IF(B368="","",IF(A368-2&gt;=1,INDEX($D$2:$D$421,A368-2),IF(cyclic="Yes",INDEX($D$2:$D$421,A368-2+n_days),"")))</f>
        <v/>
      </c>
      <c r="Z368" s="27">
        <f>IF(B368="","",IF(A368-3&gt;=1,INDEX($D$2:$D$421,A368-3),IF(cyclic="Yes",INDEX($D$2:$D$421,A368-3+n_days),"")))</f>
        <v/>
      </c>
      <c r="AA368" s="27">
        <f>IF(B368="","",IF(A368-4&gt;=1,INDEX($D$2:$D$421,A368-4),IF(cyclic="Yes",INDEX($D$2:$D$421,A368-4+n_days),"")))</f>
        <v/>
      </c>
      <c r="AB368" s="27">
        <f>IF(B368="","",IF(A368-5&gt;=1,INDEX($D$2:$D$421,A368-5),IF(cyclic="Yes",INDEX($D$2:$D$421,A368-5+n_days),"")))</f>
        <v/>
      </c>
      <c r="AC368" s="27">
        <f>IF(B368="","",IF(A368-6&gt;=1,INDEX($D$2:$D$421,A368-6),IF(cyclic="Yes",INDEX($D$2:$D$421,A368-6+n_days),"")))</f>
        <v/>
      </c>
      <c r="AD368" s="27">
        <f>IF(B368="","",IF(A368-7&gt;=1,INDEX($D$2:$D$421,A368-7),IF(cyclic="Yes",INDEX($D$2:$D$421,A368-7+n_days),"")))</f>
        <v/>
      </c>
      <c r="AF368">
        <f>IF(B368="","",IFERROR(MATCH(B368-0.5,INDEX(Hourly!$G$2:$G$10001,1):INDEX(Hourly!$G$2:$G$10001,n_rows),1),0)+1)</f>
        <v/>
      </c>
      <c r="AG368">
        <f>IF(B368="","",IFERROR(MATCH(B368,INDEX(Hourly!$G$2:$G$10001,1):INDEX(Hourly!$G$2:$G$10001,n_rows),1),0))</f>
        <v/>
      </c>
    </row>
    <row r="369">
      <c r="A369" t="n">
        <v>368</v>
      </c>
      <c r="B369" s="26">
        <f>IF(A369&lt;=n_days,first_day+A369-1,"")</f>
        <v/>
      </c>
      <c r="C369">
        <f>IF(B369="","",MAX(0,AG369-AF369+1))</f>
        <v/>
      </c>
      <c r="D369" s="27">
        <f>IF(B369="","",IF(C369&gt;=18,AVERAGE(INDEX(Hourly!$E$2:$E$10001,AF369):INDEX(Hourly!$E$2:$E$10001,AG369)),""))</f>
        <v/>
      </c>
      <c r="E369" s="27">
        <f>IF(OR(B369="",N(C369)=0),"",MIN(INDEX(Hourly!$E$2:$E$10001,AF369):INDEX(Hourly!$E$2:$E$10001,AG369)))</f>
        <v/>
      </c>
      <c r="F369" s="27">
        <f>IF(OR(B369="",N(C369)=0),"",MAX(INDEX(Hourly!$E$2:$E$10001,AF369):INDEX(Hourly!$E$2:$E$10001,AG369)))</f>
        <v/>
      </c>
      <c r="G369" s="27">
        <f>IF(E369="","",F369-E369)</f>
        <v/>
      </c>
      <c r="H369" s="27">
        <f>IF(B369="","",IF(COUNT(X369:AD369)=7,SUMPRODUCT(X369:AD369,rm_weights)/SUM(rm_weights),""))</f>
        <v/>
      </c>
      <c r="I369" s="27">
        <f>IF(B369="","",IF(trm_method="7-day approximation",H369,IF(AND(ISNUMBER(I368),ISNUMBER(D368)),(1-alpha)*D368+alpha*I368,H369)))</f>
        <v/>
      </c>
      <c r="J369" s="27">
        <f>IF(ISNUMBER(I369),0.33*IF(clamp_trm="Yes",MIN(MAX(I369,10),30),I369)+18.8,"")</f>
        <v/>
      </c>
      <c r="K369" s="27">
        <f>IF(J369="","",J369+cat_offset)</f>
        <v/>
      </c>
      <c r="L369">
        <f>IF(B369="","",IF(AND(MONTH(B369)*100+DAY(B369)&gt;=season_lo,MONTH(B369)*100+DAY(B369)&lt;=season_hi),1,0))</f>
        <v/>
      </c>
      <c r="M369" s="27">
        <f>IF(N(C369)=0,IF(B369="","",0),SUM(INDEX(Hourly!$L$2:$L$10001,AF369):INDEX(Hourly!$L$2:$L$10001,AG369)))</f>
        <v/>
      </c>
      <c r="N369" s="27">
        <f>IF(N(C369)=0,IF(B369="","",0),SUM(INDEX(Hourly!$M$2:$M$10001,AF369):INDEX(Hourly!$M$2:$M$10001,AG369)))</f>
        <v/>
      </c>
      <c r="O369" s="27">
        <f>IF(N(C369)=0,IF(B369="","",0),SUM(INDEX(Hourly!$N$2:$N$10001,AF369):INDEX(Hourly!$N$2:$N$10001,AG369)))</f>
        <v/>
      </c>
      <c r="P369" s="27">
        <f>IF(N(C369)=0,IF(B369="","",0),SUM(INDEX(Hourly!$P$2:$P$10001,AF369):INDEX(Hourly!$P$2:$P$10001,AG369)))</f>
        <v/>
      </c>
      <c r="Q369">
        <f>IF(L369=1,IF(M369&gt;event_min,1,0),0)</f>
        <v/>
      </c>
      <c r="R369">
        <f>IF(Q369=1,N(R368)+1,0)</f>
        <v/>
      </c>
      <c r="S369" s="27">
        <f>IF(Q369=1,N(S368)+M369,0)</f>
        <v/>
      </c>
      <c r="T369">
        <f>IF(R369=1,1,0)</f>
        <v/>
      </c>
      <c r="U369">
        <f>IF(AND(L369=1,ISNUMBER(F369)),IF(F369&gt;=hot_thr,1,0),0)</f>
        <v/>
      </c>
      <c r="V369">
        <f>IF(AND(L369=1,ISNUMBER(E369)),IF(E369&gt;=night_thr,1,0),0)</f>
        <v/>
      </c>
      <c r="X369" s="27">
        <f>IF(B369="","",IF(A369-1&gt;=1,INDEX($D$2:$D$421,A369-1),IF(cyclic="Yes",INDEX($D$2:$D$421,A369-1+n_days),"")))</f>
        <v/>
      </c>
      <c r="Y369" s="27">
        <f>IF(B369="","",IF(A369-2&gt;=1,INDEX($D$2:$D$421,A369-2),IF(cyclic="Yes",INDEX($D$2:$D$421,A369-2+n_days),"")))</f>
        <v/>
      </c>
      <c r="Z369" s="27">
        <f>IF(B369="","",IF(A369-3&gt;=1,INDEX($D$2:$D$421,A369-3),IF(cyclic="Yes",INDEX($D$2:$D$421,A369-3+n_days),"")))</f>
        <v/>
      </c>
      <c r="AA369" s="27">
        <f>IF(B369="","",IF(A369-4&gt;=1,INDEX($D$2:$D$421,A369-4),IF(cyclic="Yes",INDEX($D$2:$D$421,A369-4+n_days),"")))</f>
        <v/>
      </c>
      <c r="AB369" s="27">
        <f>IF(B369="","",IF(A369-5&gt;=1,INDEX($D$2:$D$421,A369-5),IF(cyclic="Yes",INDEX($D$2:$D$421,A369-5+n_days),"")))</f>
        <v/>
      </c>
      <c r="AC369" s="27">
        <f>IF(B369="","",IF(A369-6&gt;=1,INDEX($D$2:$D$421,A369-6),IF(cyclic="Yes",INDEX($D$2:$D$421,A369-6+n_days),"")))</f>
        <v/>
      </c>
      <c r="AD369" s="27">
        <f>IF(B369="","",IF(A369-7&gt;=1,INDEX($D$2:$D$421,A369-7),IF(cyclic="Yes",INDEX($D$2:$D$421,A369-7+n_days),"")))</f>
        <v/>
      </c>
      <c r="AF369">
        <f>IF(B369="","",IFERROR(MATCH(B369-0.5,INDEX(Hourly!$G$2:$G$10001,1):INDEX(Hourly!$G$2:$G$10001,n_rows),1),0)+1)</f>
        <v/>
      </c>
      <c r="AG369">
        <f>IF(B369="","",IFERROR(MATCH(B369,INDEX(Hourly!$G$2:$G$10001,1):INDEX(Hourly!$G$2:$G$10001,n_rows),1),0))</f>
        <v/>
      </c>
    </row>
    <row r="370">
      <c r="A370" t="n">
        <v>369</v>
      </c>
      <c r="B370" s="26">
        <f>IF(A370&lt;=n_days,first_day+A370-1,"")</f>
        <v/>
      </c>
      <c r="C370">
        <f>IF(B370="","",MAX(0,AG370-AF370+1))</f>
        <v/>
      </c>
      <c r="D370" s="27">
        <f>IF(B370="","",IF(C370&gt;=18,AVERAGE(INDEX(Hourly!$E$2:$E$10001,AF370):INDEX(Hourly!$E$2:$E$10001,AG370)),""))</f>
        <v/>
      </c>
      <c r="E370" s="27">
        <f>IF(OR(B370="",N(C370)=0),"",MIN(INDEX(Hourly!$E$2:$E$10001,AF370):INDEX(Hourly!$E$2:$E$10001,AG370)))</f>
        <v/>
      </c>
      <c r="F370" s="27">
        <f>IF(OR(B370="",N(C370)=0),"",MAX(INDEX(Hourly!$E$2:$E$10001,AF370):INDEX(Hourly!$E$2:$E$10001,AG370)))</f>
        <v/>
      </c>
      <c r="G370" s="27">
        <f>IF(E370="","",F370-E370)</f>
        <v/>
      </c>
      <c r="H370" s="27">
        <f>IF(B370="","",IF(COUNT(X370:AD370)=7,SUMPRODUCT(X370:AD370,rm_weights)/SUM(rm_weights),""))</f>
        <v/>
      </c>
      <c r="I370" s="27">
        <f>IF(B370="","",IF(trm_method="7-day approximation",H370,IF(AND(ISNUMBER(I369),ISNUMBER(D369)),(1-alpha)*D369+alpha*I369,H370)))</f>
        <v/>
      </c>
      <c r="J370" s="27">
        <f>IF(ISNUMBER(I370),0.33*IF(clamp_trm="Yes",MIN(MAX(I370,10),30),I370)+18.8,"")</f>
        <v/>
      </c>
      <c r="K370" s="27">
        <f>IF(J370="","",J370+cat_offset)</f>
        <v/>
      </c>
      <c r="L370">
        <f>IF(B370="","",IF(AND(MONTH(B370)*100+DAY(B370)&gt;=season_lo,MONTH(B370)*100+DAY(B370)&lt;=season_hi),1,0))</f>
        <v/>
      </c>
      <c r="M370" s="27">
        <f>IF(N(C370)=0,IF(B370="","",0),SUM(INDEX(Hourly!$L$2:$L$10001,AF370):INDEX(Hourly!$L$2:$L$10001,AG370)))</f>
        <v/>
      </c>
      <c r="N370" s="27">
        <f>IF(N(C370)=0,IF(B370="","",0),SUM(INDEX(Hourly!$M$2:$M$10001,AF370):INDEX(Hourly!$M$2:$M$10001,AG370)))</f>
        <v/>
      </c>
      <c r="O370" s="27">
        <f>IF(N(C370)=0,IF(B370="","",0),SUM(INDEX(Hourly!$N$2:$N$10001,AF370):INDEX(Hourly!$N$2:$N$10001,AG370)))</f>
        <v/>
      </c>
      <c r="P370" s="27">
        <f>IF(N(C370)=0,IF(B370="","",0),SUM(INDEX(Hourly!$P$2:$P$10001,AF370):INDEX(Hourly!$P$2:$P$10001,AG370)))</f>
        <v/>
      </c>
      <c r="Q370">
        <f>IF(L370=1,IF(M370&gt;event_min,1,0),0)</f>
        <v/>
      </c>
      <c r="R370">
        <f>IF(Q370=1,N(R369)+1,0)</f>
        <v/>
      </c>
      <c r="S370" s="27">
        <f>IF(Q370=1,N(S369)+M370,0)</f>
        <v/>
      </c>
      <c r="T370">
        <f>IF(R370=1,1,0)</f>
        <v/>
      </c>
      <c r="U370">
        <f>IF(AND(L370=1,ISNUMBER(F370)),IF(F370&gt;=hot_thr,1,0),0)</f>
        <v/>
      </c>
      <c r="V370">
        <f>IF(AND(L370=1,ISNUMBER(E370)),IF(E370&gt;=night_thr,1,0),0)</f>
        <v/>
      </c>
      <c r="X370" s="27">
        <f>IF(B370="","",IF(A370-1&gt;=1,INDEX($D$2:$D$421,A370-1),IF(cyclic="Yes",INDEX($D$2:$D$421,A370-1+n_days),"")))</f>
        <v/>
      </c>
      <c r="Y370" s="27">
        <f>IF(B370="","",IF(A370-2&gt;=1,INDEX($D$2:$D$421,A370-2),IF(cyclic="Yes",INDEX($D$2:$D$421,A370-2+n_days),"")))</f>
        <v/>
      </c>
      <c r="Z370" s="27">
        <f>IF(B370="","",IF(A370-3&gt;=1,INDEX($D$2:$D$421,A370-3),IF(cyclic="Yes",INDEX($D$2:$D$421,A370-3+n_days),"")))</f>
        <v/>
      </c>
      <c r="AA370" s="27">
        <f>IF(B370="","",IF(A370-4&gt;=1,INDEX($D$2:$D$421,A370-4),IF(cyclic="Yes",INDEX($D$2:$D$421,A370-4+n_days),"")))</f>
        <v/>
      </c>
      <c r="AB370" s="27">
        <f>IF(B370="","",IF(A370-5&gt;=1,INDEX($D$2:$D$421,A370-5),IF(cyclic="Yes",INDEX($D$2:$D$421,A370-5+n_days),"")))</f>
        <v/>
      </c>
      <c r="AC370" s="27">
        <f>IF(B370="","",IF(A370-6&gt;=1,INDEX($D$2:$D$421,A370-6),IF(cyclic="Yes",INDEX($D$2:$D$421,A370-6+n_days),"")))</f>
        <v/>
      </c>
      <c r="AD370" s="27">
        <f>IF(B370="","",IF(A370-7&gt;=1,INDEX($D$2:$D$421,A370-7),IF(cyclic="Yes",INDEX($D$2:$D$421,A370-7+n_days),"")))</f>
        <v/>
      </c>
      <c r="AF370">
        <f>IF(B370="","",IFERROR(MATCH(B370-0.5,INDEX(Hourly!$G$2:$G$10001,1):INDEX(Hourly!$G$2:$G$10001,n_rows),1),0)+1)</f>
        <v/>
      </c>
      <c r="AG370">
        <f>IF(B370="","",IFERROR(MATCH(B370,INDEX(Hourly!$G$2:$G$10001,1):INDEX(Hourly!$G$2:$G$10001,n_rows),1),0))</f>
        <v/>
      </c>
    </row>
    <row r="371">
      <c r="A371" t="n">
        <v>370</v>
      </c>
      <c r="B371" s="26">
        <f>IF(A371&lt;=n_days,first_day+A371-1,"")</f>
        <v/>
      </c>
      <c r="C371">
        <f>IF(B371="","",MAX(0,AG371-AF371+1))</f>
        <v/>
      </c>
      <c r="D371" s="27">
        <f>IF(B371="","",IF(C371&gt;=18,AVERAGE(INDEX(Hourly!$E$2:$E$10001,AF371):INDEX(Hourly!$E$2:$E$10001,AG371)),""))</f>
        <v/>
      </c>
      <c r="E371" s="27">
        <f>IF(OR(B371="",N(C371)=0),"",MIN(INDEX(Hourly!$E$2:$E$10001,AF371):INDEX(Hourly!$E$2:$E$10001,AG371)))</f>
        <v/>
      </c>
      <c r="F371" s="27">
        <f>IF(OR(B371="",N(C371)=0),"",MAX(INDEX(Hourly!$E$2:$E$10001,AF371):INDEX(Hourly!$E$2:$E$10001,AG371)))</f>
        <v/>
      </c>
      <c r="G371" s="27">
        <f>IF(E371="","",F371-E371)</f>
        <v/>
      </c>
      <c r="H371" s="27">
        <f>IF(B371="","",IF(COUNT(X371:AD371)=7,SUMPRODUCT(X371:AD371,rm_weights)/SUM(rm_weights),""))</f>
        <v/>
      </c>
      <c r="I371" s="27">
        <f>IF(B371="","",IF(trm_method="7-day approximation",H371,IF(AND(ISNUMBER(I370),ISNUMBER(D370)),(1-alpha)*D370+alpha*I370,H371)))</f>
        <v/>
      </c>
      <c r="J371" s="27">
        <f>IF(ISNUMBER(I371),0.33*IF(clamp_trm="Yes",MIN(MAX(I371,10),30),I371)+18.8,"")</f>
        <v/>
      </c>
      <c r="K371" s="27">
        <f>IF(J371="","",J371+cat_offset)</f>
        <v/>
      </c>
      <c r="L371">
        <f>IF(B371="","",IF(AND(MONTH(B371)*100+DAY(B371)&gt;=season_lo,MONTH(B371)*100+DAY(B371)&lt;=season_hi),1,0))</f>
        <v/>
      </c>
      <c r="M371" s="27">
        <f>IF(N(C371)=0,IF(B371="","",0),SUM(INDEX(Hourly!$L$2:$L$10001,AF371):INDEX(Hourly!$L$2:$L$10001,AG371)))</f>
        <v/>
      </c>
      <c r="N371" s="27">
        <f>IF(N(C371)=0,IF(B371="","",0),SUM(INDEX(Hourly!$M$2:$M$10001,AF371):INDEX(Hourly!$M$2:$M$10001,AG371)))</f>
        <v/>
      </c>
      <c r="O371" s="27">
        <f>IF(N(C371)=0,IF(B371="","",0),SUM(INDEX(Hourly!$N$2:$N$10001,AF371):INDEX(Hourly!$N$2:$N$10001,AG371)))</f>
        <v/>
      </c>
      <c r="P371" s="27">
        <f>IF(N(C371)=0,IF(B371="","",0),SUM(INDEX(Hourly!$P$2:$P$10001,AF371):INDEX(Hourly!$P$2:$P$10001,AG371)))</f>
        <v/>
      </c>
      <c r="Q371">
        <f>IF(L371=1,IF(M371&gt;event_min,1,0),0)</f>
        <v/>
      </c>
      <c r="R371">
        <f>IF(Q371=1,N(R370)+1,0)</f>
        <v/>
      </c>
      <c r="S371" s="27">
        <f>IF(Q371=1,N(S370)+M371,0)</f>
        <v/>
      </c>
      <c r="T371">
        <f>IF(R371=1,1,0)</f>
        <v/>
      </c>
      <c r="U371">
        <f>IF(AND(L371=1,ISNUMBER(F371)),IF(F371&gt;=hot_thr,1,0),0)</f>
        <v/>
      </c>
      <c r="V371">
        <f>IF(AND(L371=1,ISNUMBER(E371)),IF(E371&gt;=night_thr,1,0),0)</f>
        <v/>
      </c>
      <c r="X371" s="27">
        <f>IF(B371="","",IF(A371-1&gt;=1,INDEX($D$2:$D$421,A371-1),IF(cyclic="Yes",INDEX($D$2:$D$421,A371-1+n_days),"")))</f>
        <v/>
      </c>
      <c r="Y371" s="27">
        <f>IF(B371="","",IF(A371-2&gt;=1,INDEX($D$2:$D$421,A371-2),IF(cyclic="Yes",INDEX($D$2:$D$421,A371-2+n_days),"")))</f>
        <v/>
      </c>
      <c r="Z371" s="27">
        <f>IF(B371="","",IF(A371-3&gt;=1,INDEX($D$2:$D$421,A371-3),IF(cyclic="Yes",INDEX($D$2:$D$421,A371-3+n_days),"")))</f>
        <v/>
      </c>
      <c r="AA371" s="27">
        <f>IF(B371="","",IF(A371-4&gt;=1,INDEX($D$2:$D$421,A371-4),IF(cyclic="Yes",INDEX($D$2:$D$421,A371-4+n_days),"")))</f>
        <v/>
      </c>
      <c r="AB371" s="27">
        <f>IF(B371="","",IF(A371-5&gt;=1,INDEX($D$2:$D$421,A371-5),IF(cyclic="Yes",INDEX($D$2:$D$421,A371-5+n_days),"")))</f>
        <v/>
      </c>
      <c r="AC371" s="27">
        <f>IF(B371="","",IF(A371-6&gt;=1,INDEX($D$2:$D$421,A371-6),IF(cyclic="Yes",INDEX($D$2:$D$421,A371-6+n_days),"")))</f>
        <v/>
      </c>
      <c r="AD371" s="27">
        <f>IF(B371="","",IF(A371-7&gt;=1,INDEX($D$2:$D$421,A371-7),IF(cyclic="Yes",INDEX($D$2:$D$421,A371-7+n_days),"")))</f>
        <v/>
      </c>
      <c r="AF371">
        <f>IF(B371="","",IFERROR(MATCH(B371-0.5,INDEX(Hourly!$G$2:$G$10001,1):INDEX(Hourly!$G$2:$G$10001,n_rows),1),0)+1)</f>
        <v/>
      </c>
      <c r="AG371">
        <f>IF(B371="","",IFERROR(MATCH(B371,INDEX(Hourly!$G$2:$G$10001,1):INDEX(Hourly!$G$2:$G$10001,n_rows),1),0))</f>
        <v/>
      </c>
    </row>
    <row r="372">
      <c r="A372" t="n">
        <v>371</v>
      </c>
      <c r="B372" s="26">
        <f>IF(A372&lt;=n_days,first_day+A372-1,"")</f>
        <v/>
      </c>
      <c r="C372">
        <f>IF(B372="","",MAX(0,AG372-AF372+1))</f>
        <v/>
      </c>
      <c r="D372" s="27">
        <f>IF(B372="","",IF(C372&gt;=18,AVERAGE(INDEX(Hourly!$E$2:$E$10001,AF372):INDEX(Hourly!$E$2:$E$10001,AG372)),""))</f>
        <v/>
      </c>
      <c r="E372" s="27">
        <f>IF(OR(B372="",N(C372)=0),"",MIN(INDEX(Hourly!$E$2:$E$10001,AF372):INDEX(Hourly!$E$2:$E$10001,AG372)))</f>
        <v/>
      </c>
      <c r="F372" s="27">
        <f>IF(OR(B372="",N(C372)=0),"",MAX(INDEX(Hourly!$E$2:$E$10001,AF372):INDEX(Hourly!$E$2:$E$10001,AG372)))</f>
        <v/>
      </c>
      <c r="G372" s="27">
        <f>IF(E372="","",F372-E372)</f>
        <v/>
      </c>
      <c r="H372" s="27">
        <f>IF(B372="","",IF(COUNT(X372:AD372)=7,SUMPRODUCT(X372:AD372,rm_weights)/SUM(rm_weights),""))</f>
        <v/>
      </c>
      <c r="I372" s="27">
        <f>IF(B372="","",IF(trm_method="7-day approximation",H372,IF(AND(ISNUMBER(I371),ISNUMBER(D371)),(1-alpha)*D371+alpha*I371,H372)))</f>
        <v/>
      </c>
      <c r="J372" s="27">
        <f>IF(ISNUMBER(I372),0.33*IF(clamp_trm="Yes",MIN(MAX(I372,10),30),I372)+18.8,"")</f>
        <v/>
      </c>
      <c r="K372" s="27">
        <f>IF(J372="","",J372+cat_offset)</f>
        <v/>
      </c>
      <c r="L372">
        <f>IF(B372="","",IF(AND(MONTH(B372)*100+DAY(B372)&gt;=season_lo,MONTH(B372)*100+DAY(B372)&lt;=season_hi),1,0))</f>
        <v/>
      </c>
      <c r="M372" s="27">
        <f>IF(N(C372)=0,IF(B372="","",0),SUM(INDEX(Hourly!$L$2:$L$10001,AF372):INDEX(Hourly!$L$2:$L$10001,AG372)))</f>
        <v/>
      </c>
      <c r="N372" s="27">
        <f>IF(N(C372)=0,IF(B372="","",0),SUM(INDEX(Hourly!$M$2:$M$10001,AF372):INDEX(Hourly!$M$2:$M$10001,AG372)))</f>
        <v/>
      </c>
      <c r="O372" s="27">
        <f>IF(N(C372)=0,IF(B372="","",0),SUM(INDEX(Hourly!$N$2:$N$10001,AF372):INDEX(Hourly!$N$2:$N$10001,AG372)))</f>
        <v/>
      </c>
      <c r="P372" s="27">
        <f>IF(N(C372)=0,IF(B372="","",0),SUM(INDEX(Hourly!$P$2:$P$10001,AF372):INDEX(Hourly!$P$2:$P$10001,AG372)))</f>
        <v/>
      </c>
      <c r="Q372">
        <f>IF(L372=1,IF(M372&gt;event_min,1,0),0)</f>
        <v/>
      </c>
      <c r="R372">
        <f>IF(Q372=1,N(R371)+1,0)</f>
        <v/>
      </c>
      <c r="S372" s="27">
        <f>IF(Q372=1,N(S371)+M372,0)</f>
        <v/>
      </c>
      <c r="T372">
        <f>IF(R372=1,1,0)</f>
        <v/>
      </c>
      <c r="U372">
        <f>IF(AND(L372=1,ISNUMBER(F372)),IF(F372&gt;=hot_thr,1,0),0)</f>
        <v/>
      </c>
      <c r="V372">
        <f>IF(AND(L372=1,ISNUMBER(E372)),IF(E372&gt;=night_thr,1,0),0)</f>
        <v/>
      </c>
      <c r="X372" s="27">
        <f>IF(B372="","",IF(A372-1&gt;=1,INDEX($D$2:$D$421,A372-1),IF(cyclic="Yes",INDEX($D$2:$D$421,A372-1+n_days),"")))</f>
        <v/>
      </c>
      <c r="Y372" s="27">
        <f>IF(B372="","",IF(A372-2&gt;=1,INDEX($D$2:$D$421,A372-2),IF(cyclic="Yes",INDEX($D$2:$D$421,A372-2+n_days),"")))</f>
        <v/>
      </c>
      <c r="Z372" s="27">
        <f>IF(B372="","",IF(A372-3&gt;=1,INDEX($D$2:$D$421,A372-3),IF(cyclic="Yes",INDEX($D$2:$D$421,A372-3+n_days),"")))</f>
        <v/>
      </c>
      <c r="AA372" s="27">
        <f>IF(B372="","",IF(A372-4&gt;=1,INDEX($D$2:$D$421,A372-4),IF(cyclic="Yes",INDEX($D$2:$D$421,A372-4+n_days),"")))</f>
        <v/>
      </c>
      <c r="AB372" s="27">
        <f>IF(B372="","",IF(A372-5&gt;=1,INDEX($D$2:$D$421,A372-5),IF(cyclic="Yes",INDEX($D$2:$D$421,A372-5+n_days),"")))</f>
        <v/>
      </c>
      <c r="AC372" s="27">
        <f>IF(B372="","",IF(A372-6&gt;=1,INDEX($D$2:$D$421,A372-6),IF(cyclic="Yes",INDEX($D$2:$D$421,A372-6+n_days),"")))</f>
        <v/>
      </c>
      <c r="AD372" s="27">
        <f>IF(B372="","",IF(A372-7&gt;=1,INDEX($D$2:$D$421,A372-7),IF(cyclic="Yes",INDEX($D$2:$D$421,A372-7+n_days),"")))</f>
        <v/>
      </c>
      <c r="AF372">
        <f>IF(B372="","",IFERROR(MATCH(B372-0.5,INDEX(Hourly!$G$2:$G$10001,1):INDEX(Hourly!$G$2:$G$10001,n_rows),1),0)+1)</f>
        <v/>
      </c>
      <c r="AG372">
        <f>IF(B372="","",IFERROR(MATCH(B372,INDEX(Hourly!$G$2:$G$10001,1):INDEX(Hourly!$G$2:$G$10001,n_rows),1),0))</f>
        <v/>
      </c>
    </row>
    <row r="373">
      <c r="A373" t="n">
        <v>372</v>
      </c>
      <c r="B373" s="26">
        <f>IF(A373&lt;=n_days,first_day+A373-1,"")</f>
        <v/>
      </c>
      <c r="C373">
        <f>IF(B373="","",MAX(0,AG373-AF373+1))</f>
        <v/>
      </c>
      <c r="D373" s="27">
        <f>IF(B373="","",IF(C373&gt;=18,AVERAGE(INDEX(Hourly!$E$2:$E$10001,AF373):INDEX(Hourly!$E$2:$E$10001,AG373)),""))</f>
        <v/>
      </c>
      <c r="E373" s="27">
        <f>IF(OR(B373="",N(C373)=0),"",MIN(INDEX(Hourly!$E$2:$E$10001,AF373):INDEX(Hourly!$E$2:$E$10001,AG373)))</f>
        <v/>
      </c>
      <c r="F373" s="27">
        <f>IF(OR(B373="",N(C373)=0),"",MAX(INDEX(Hourly!$E$2:$E$10001,AF373):INDEX(Hourly!$E$2:$E$10001,AG373)))</f>
        <v/>
      </c>
      <c r="G373" s="27">
        <f>IF(E373="","",F373-E373)</f>
        <v/>
      </c>
      <c r="H373" s="27">
        <f>IF(B373="","",IF(COUNT(X373:AD373)=7,SUMPRODUCT(X373:AD373,rm_weights)/SUM(rm_weights),""))</f>
        <v/>
      </c>
      <c r="I373" s="27">
        <f>IF(B373="","",IF(trm_method="7-day approximation",H373,IF(AND(ISNUMBER(I372),ISNUMBER(D372)),(1-alpha)*D372+alpha*I372,H373)))</f>
        <v/>
      </c>
      <c r="J373" s="27">
        <f>IF(ISNUMBER(I373),0.33*IF(clamp_trm="Yes",MIN(MAX(I373,10),30),I373)+18.8,"")</f>
        <v/>
      </c>
      <c r="K373" s="27">
        <f>IF(J373="","",J373+cat_offset)</f>
        <v/>
      </c>
      <c r="L373">
        <f>IF(B373="","",IF(AND(MONTH(B373)*100+DAY(B373)&gt;=season_lo,MONTH(B373)*100+DAY(B373)&lt;=season_hi),1,0))</f>
        <v/>
      </c>
      <c r="M373" s="27">
        <f>IF(N(C373)=0,IF(B373="","",0),SUM(INDEX(Hourly!$L$2:$L$10001,AF373):INDEX(Hourly!$L$2:$L$10001,AG373)))</f>
        <v/>
      </c>
      <c r="N373" s="27">
        <f>IF(N(C373)=0,IF(B373="","",0),SUM(INDEX(Hourly!$M$2:$M$10001,AF373):INDEX(Hourly!$M$2:$M$10001,AG373)))</f>
        <v/>
      </c>
      <c r="O373" s="27">
        <f>IF(N(C373)=0,IF(B373="","",0),SUM(INDEX(Hourly!$N$2:$N$10001,AF373):INDEX(Hourly!$N$2:$N$10001,AG373)))</f>
        <v/>
      </c>
      <c r="P373" s="27">
        <f>IF(N(C373)=0,IF(B373="","",0),SUM(INDEX(Hourly!$P$2:$P$10001,AF373):INDEX(Hourly!$P$2:$P$10001,AG373)))</f>
        <v/>
      </c>
      <c r="Q373">
        <f>IF(L373=1,IF(M373&gt;event_min,1,0),0)</f>
        <v/>
      </c>
      <c r="R373">
        <f>IF(Q373=1,N(R372)+1,0)</f>
        <v/>
      </c>
      <c r="S373" s="27">
        <f>IF(Q373=1,N(S372)+M373,0)</f>
        <v/>
      </c>
      <c r="T373">
        <f>IF(R373=1,1,0)</f>
        <v/>
      </c>
      <c r="U373">
        <f>IF(AND(L373=1,ISNUMBER(F373)),IF(F373&gt;=hot_thr,1,0),0)</f>
        <v/>
      </c>
      <c r="V373">
        <f>IF(AND(L373=1,ISNUMBER(E373)),IF(E373&gt;=night_thr,1,0),0)</f>
        <v/>
      </c>
      <c r="X373" s="27">
        <f>IF(B373="","",IF(A373-1&gt;=1,INDEX($D$2:$D$421,A373-1),IF(cyclic="Yes",INDEX($D$2:$D$421,A373-1+n_days),"")))</f>
        <v/>
      </c>
      <c r="Y373" s="27">
        <f>IF(B373="","",IF(A373-2&gt;=1,INDEX($D$2:$D$421,A373-2),IF(cyclic="Yes",INDEX($D$2:$D$421,A373-2+n_days),"")))</f>
        <v/>
      </c>
      <c r="Z373" s="27">
        <f>IF(B373="","",IF(A373-3&gt;=1,INDEX($D$2:$D$421,A373-3),IF(cyclic="Yes",INDEX($D$2:$D$421,A373-3+n_days),"")))</f>
        <v/>
      </c>
      <c r="AA373" s="27">
        <f>IF(B373="","",IF(A373-4&gt;=1,INDEX($D$2:$D$421,A373-4),IF(cyclic="Yes",INDEX($D$2:$D$421,A373-4+n_days),"")))</f>
        <v/>
      </c>
      <c r="AB373" s="27">
        <f>IF(B373="","",IF(A373-5&gt;=1,INDEX($D$2:$D$421,A373-5),IF(cyclic="Yes",INDEX($D$2:$D$421,A373-5+n_days),"")))</f>
        <v/>
      </c>
      <c r="AC373" s="27">
        <f>IF(B373="","",IF(A373-6&gt;=1,INDEX($D$2:$D$421,A373-6),IF(cyclic="Yes",INDEX($D$2:$D$421,A373-6+n_days),"")))</f>
        <v/>
      </c>
      <c r="AD373" s="27">
        <f>IF(B373="","",IF(A373-7&gt;=1,INDEX($D$2:$D$421,A373-7),IF(cyclic="Yes",INDEX($D$2:$D$421,A373-7+n_days),"")))</f>
        <v/>
      </c>
      <c r="AF373">
        <f>IF(B373="","",IFERROR(MATCH(B373-0.5,INDEX(Hourly!$G$2:$G$10001,1):INDEX(Hourly!$G$2:$G$10001,n_rows),1),0)+1)</f>
        <v/>
      </c>
      <c r="AG373">
        <f>IF(B373="","",IFERROR(MATCH(B373,INDEX(Hourly!$G$2:$G$10001,1):INDEX(Hourly!$G$2:$G$10001,n_rows),1),0))</f>
        <v/>
      </c>
    </row>
    <row r="374">
      <c r="A374" t="n">
        <v>373</v>
      </c>
      <c r="B374" s="26">
        <f>IF(A374&lt;=n_days,first_day+A374-1,"")</f>
        <v/>
      </c>
      <c r="C374">
        <f>IF(B374="","",MAX(0,AG374-AF374+1))</f>
        <v/>
      </c>
      <c r="D374" s="27">
        <f>IF(B374="","",IF(C374&gt;=18,AVERAGE(INDEX(Hourly!$E$2:$E$10001,AF374):INDEX(Hourly!$E$2:$E$10001,AG374)),""))</f>
        <v/>
      </c>
      <c r="E374" s="27">
        <f>IF(OR(B374="",N(C374)=0),"",MIN(INDEX(Hourly!$E$2:$E$10001,AF374):INDEX(Hourly!$E$2:$E$10001,AG374)))</f>
        <v/>
      </c>
      <c r="F374" s="27">
        <f>IF(OR(B374="",N(C374)=0),"",MAX(INDEX(Hourly!$E$2:$E$10001,AF374):INDEX(Hourly!$E$2:$E$10001,AG374)))</f>
        <v/>
      </c>
      <c r="G374" s="27">
        <f>IF(E374="","",F374-E374)</f>
        <v/>
      </c>
      <c r="H374" s="27">
        <f>IF(B374="","",IF(COUNT(X374:AD374)=7,SUMPRODUCT(X374:AD374,rm_weights)/SUM(rm_weights),""))</f>
        <v/>
      </c>
      <c r="I374" s="27">
        <f>IF(B374="","",IF(trm_method="7-day approximation",H374,IF(AND(ISNUMBER(I373),ISNUMBER(D373)),(1-alpha)*D373+alpha*I373,H374)))</f>
        <v/>
      </c>
      <c r="J374" s="27">
        <f>IF(ISNUMBER(I374),0.33*IF(clamp_trm="Yes",MIN(MAX(I374,10),30),I374)+18.8,"")</f>
        <v/>
      </c>
      <c r="K374" s="27">
        <f>IF(J374="","",J374+cat_offset)</f>
        <v/>
      </c>
      <c r="L374">
        <f>IF(B374="","",IF(AND(MONTH(B374)*100+DAY(B374)&gt;=season_lo,MONTH(B374)*100+DAY(B374)&lt;=season_hi),1,0))</f>
        <v/>
      </c>
      <c r="M374" s="27">
        <f>IF(N(C374)=0,IF(B374="","",0),SUM(INDEX(Hourly!$L$2:$L$10001,AF374):INDEX(Hourly!$L$2:$L$10001,AG374)))</f>
        <v/>
      </c>
      <c r="N374" s="27">
        <f>IF(N(C374)=0,IF(B374="","",0),SUM(INDEX(Hourly!$M$2:$M$10001,AF374):INDEX(Hourly!$M$2:$M$10001,AG374)))</f>
        <v/>
      </c>
      <c r="O374" s="27">
        <f>IF(N(C374)=0,IF(B374="","",0),SUM(INDEX(Hourly!$N$2:$N$10001,AF374):INDEX(Hourly!$N$2:$N$10001,AG374)))</f>
        <v/>
      </c>
      <c r="P374" s="27">
        <f>IF(N(C374)=0,IF(B374="","",0),SUM(INDEX(Hourly!$P$2:$P$10001,AF374):INDEX(Hourly!$P$2:$P$10001,AG374)))</f>
        <v/>
      </c>
      <c r="Q374">
        <f>IF(L374=1,IF(M374&gt;event_min,1,0),0)</f>
        <v/>
      </c>
      <c r="R374">
        <f>IF(Q374=1,N(R373)+1,0)</f>
        <v/>
      </c>
      <c r="S374" s="27">
        <f>IF(Q374=1,N(S373)+M374,0)</f>
        <v/>
      </c>
      <c r="T374">
        <f>IF(R374=1,1,0)</f>
        <v/>
      </c>
      <c r="U374">
        <f>IF(AND(L374=1,ISNUMBER(F374)),IF(F374&gt;=hot_thr,1,0),0)</f>
        <v/>
      </c>
      <c r="V374">
        <f>IF(AND(L374=1,ISNUMBER(E374)),IF(E374&gt;=night_thr,1,0),0)</f>
        <v/>
      </c>
      <c r="X374" s="27">
        <f>IF(B374="","",IF(A374-1&gt;=1,INDEX($D$2:$D$421,A374-1),IF(cyclic="Yes",INDEX($D$2:$D$421,A374-1+n_days),"")))</f>
        <v/>
      </c>
      <c r="Y374" s="27">
        <f>IF(B374="","",IF(A374-2&gt;=1,INDEX($D$2:$D$421,A374-2),IF(cyclic="Yes",INDEX($D$2:$D$421,A374-2+n_days),"")))</f>
        <v/>
      </c>
      <c r="Z374" s="27">
        <f>IF(B374="","",IF(A374-3&gt;=1,INDEX($D$2:$D$421,A374-3),IF(cyclic="Yes",INDEX($D$2:$D$421,A374-3+n_days),"")))</f>
        <v/>
      </c>
      <c r="AA374" s="27">
        <f>IF(B374="","",IF(A374-4&gt;=1,INDEX($D$2:$D$421,A374-4),IF(cyclic="Yes",INDEX($D$2:$D$421,A374-4+n_days),"")))</f>
        <v/>
      </c>
      <c r="AB374" s="27">
        <f>IF(B374="","",IF(A374-5&gt;=1,INDEX($D$2:$D$421,A374-5),IF(cyclic="Yes",INDEX($D$2:$D$421,A374-5+n_days),"")))</f>
        <v/>
      </c>
      <c r="AC374" s="27">
        <f>IF(B374="","",IF(A374-6&gt;=1,INDEX($D$2:$D$421,A374-6),IF(cyclic="Yes",INDEX($D$2:$D$421,A374-6+n_days),"")))</f>
        <v/>
      </c>
      <c r="AD374" s="27">
        <f>IF(B374="","",IF(A374-7&gt;=1,INDEX($D$2:$D$421,A374-7),IF(cyclic="Yes",INDEX($D$2:$D$421,A374-7+n_days),"")))</f>
        <v/>
      </c>
      <c r="AF374">
        <f>IF(B374="","",IFERROR(MATCH(B374-0.5,INDEX(Hourly!$G$2:$G$10001,1):INDEX(Hourly!$G$2:$G$10001,n_rows),1),0)+1)</f>
        <v/>
      </c>
      <c r="AG374">
        <f>IF(B374="","",IFERROR(MATCH(B374,INDEX(Hourly!$G$2:$G$10001,1):INDEX(Hourly!$G$2:$G$10001,n_rows),1),0))</f>
        <v/>
      </c>
    </row>
    <row r="375">
      <c r="A375" t="n">
        <v>374</v>
      </c>
      <c r="B375" s="26">
        <f>IF(A375&lt;=n_days,first_day+A375-1,"")</f>
        <v/>
      </c>
      <c r="C375">
        <f>IF(B375="","",MAX(0,AG375-AF375+1))</f>
        <v/>
      </c>
      <c r="D375" s="27">
        <f>IF(B375="","",IF(C375&gt;=18,AVERAGE(INDEX(Hourly!$E$2:$E$10001,AF375):INDEX(Hourly!$E$2:$E$10001,AG375)),""))</f>
        <v/>
      </c>
      <c r="E375" s="27">
        <f>IF(OR(B375="",N(C375)=0),"",MIN(INDEX(Hourly!$E$2:$E$10001,AF375):INDEX(Hourly!$E$2:$E$10001,AG375)))</f>
        <v/>
      </c>
      <c r="F375" s="27">
        <f>IF(OR(B375="",N(C375)=0),"",MAX(INDEX(Hourly!$E$2:$E$10001,AF375):INDEX(Hourly!$E$2:$E$10001,AG375)))</f>
        <v/>
      </c>
      <c r="G375" s="27">
        <f>IF(E375="","",F375-E375)</f>
        <v/>
      </c>
      <c r="H375" s="27">
        <f>IF(B375="","",IF(COUNT(X375:AD375)=7,SUMPRODUCT(X375:AD375,rm_weights)/SUM(rm_weights),""))</f>
        <v/>
      </c>
      <c r="I375" s="27">
        <f>IF(B375="","",IF(trm_method="7-day approximation",H375,IF(AND(ISNUMBER(I374),ISNUMBER(D374)),(1-alpha)*D374+alpha*I374,H375)))</f>
        <v/>
      </c>
      <c r="J375" s="27">
        <f>IF(ISNUMBER(I375),0.33*IF(clamp_trm="Yes",MIN(MAX(I375,10),30),I375)+18.8,"")</f>
        <v/>
      </c>
      <c r="K375" s="27">
        <f>IF(J375="","",J375+cat_offset)</f>
        <v/>
      </c>
      <c r="L375">
        <f>IF(B375="","",IF(AND(MONTH(B375)*100+DAY(B375)&gt;=season_lo,MONTH(B375)*100+DAY(B375)&lt;=season_hi),1,0))</f>
        <v/>
      </c>
      <c r="M375" s="27">
        <f>IF(N(C375)=0,IF(B375="","",0),SUM(INDEX(Hourly!$L$2:$L$10001,AF375):INDEX(Hourly!$L$2:$L$10001,AG375)))</f>
        <v/>
      </c>
      <c r="N375" s="27">
        <f>IF(N(C375)=0,IF(B375="","",0),SUM(INDEX(Hourly!$M$2:$M$10001,AF375):INDEX(Hourly!$M$2:$M$10001,AG375)))</f>
        <v/>
      </c>
      <c r="O375" s="27">
        <f>IF(N(C375)=0,IF(B375="","",0),SUM(INDEX(Hourly!$N$2:$N$10001,AF375):INDEX(Hourly!$N$2:$N$10001,AG375)))</f>
        <v/>
      </c>
      <c r="P375" s="27">
        <f>IF(N(C375)=0,IF(B375="","",0),SUM(INDEX(Hourly!$P$2:$P$10001,AF375):INDEX(Hourly!$P$2:$P$10001,AG375)))</f>
        <v/>
      </c>
      <c r="Q375">
        <f>IF(L375=1,IF(M375&gt;event_min,1,0),0)</f>
        <v/>
      </c>
      <c r="R375">
        <f>IF(Q375=1,N(R374)+1,0)</f>
        <v/>
      </c>
      <c r="S375" s="27">
        <f>IF(Q375=1,N(S374)+M375,0)</f>
        <v/>
      </c>
      <c r="T375">
        <f>IF(R375=1,1,0)</f>
        <v/>
      </c>
      <c r="U375">
        <f>IF(AND(L375=1,ISNUMBER(F375)),IF(F375&gt;=hot_thr,1,0),0)</f>
        <v/>
      </c>
      <c r="V375">
        <f>IF(AND(L375=1,ISNUMBER(E375)),IF(E375&gt;=night_thr,1,0),0)</f>
        <v/>
      </c>
      <c r="X375" s="27">
        <f>IF(B375="","",IF(A375-1&gt;=1,INDEX($D$2:$D$421,A375-1),IF(cyclic="Yes",INDEX($D$2:$D$421,A375-1+n_days),"")))</f>
        <v/>
      </c>
      <c r="Y375" s="27">
        <f>IF(B375="","",IF(A375-2&gt;=1,INDEX($D$2:$D$421,A375-2),IF(cyclic="Yes",INDEX($D$2:$D$421,A375-2+n_days),"")))</f>
        <v/>
      </c>
      <c r="Z375" s="27">
        <f>IF(B375="","",IF(A375-3&gt;=1,INDEX($D$2:$D$421,A375-3),IF(cyclic="Yes",INDEX($D$2:$D$421,A375-3+n_days),"")))</f>
        <v/>
      </c>
      <c r="AA375" s="27">
        <f>IF(B375="","",IF(A375-4&gt;=1,INDEX($D$2:$D$421,A375-4),IF(cyclic="Yes",INDEX($D$2:$D$421,A375-4+n_days),"")))</f>
        <v/>
      </c>
      <c r="AB375" s="27">
        <f>IF(B375="","",IF(A375-5&gt;=1,INDEX($D$2:$D$421,A375-5),IF(cyclic="Yes",INDEX($D$2:$D$421,A375-5+n_days),"")))</f>
        <v/>
      </c>
      <c r="AC375" s="27">
        <f>IF(B375="","",IF(A375-6&gt;=1,INDEX($D$2:$D$421,A375-6),IF(cyclic="Yes",INDEX($D$2:$D$421,A375-6+n_days),"")))</f>
        <v/>
      </c>
      <c r="AD375" s="27">
        <f>IF(B375="","",IF(A375-7&gt;=1,INDEX($D$2:$D$421,A375-7),IF(cyclic="Yes",INDEX($D$2:$D$421,A375-7+n_days),"")))</f>
        <v/>
      </c>
      <c r="AF375">
        <f>IF(B375="","",IFERROR(MATCH(B375-0.5,INDEX(Hourly!$G$2:$G$10001,1):INDEX(Hourly!$G$2:$G$10001,n_rows),1),0)+1)</f>
        <v/>
      </c>
      <c r="AG375">
        <f>IF(B375="","",IFERROR(MATCH(B375,INDEX(Hourly!$G$2:$G$10001,1):INDEX(Hourly!$G$2:$G$10001,n_rows),1),0))</f>
        <v/>
      </c>
    </row>
    <row r="376">
      <c r="A376" t="n">
        <v>375</v>
      </c>
      <c r="B376" s="26">
        <f>IF(A376&lt;=n_days,first_day+A376-1,"")</f>
        <v/>
      </c>
      <c r="C376">
        <f>IF(B376="","",MAX(0,AG376-AF376+1))</f>
        <v/>
      </c>
      <c r="D376" s="27">
        <f>IF(B376="","",IF(C376&gt;=18,AVERAGE(INDEX(Hourly!$E$2:$E$10001,AF376):INDEX(Hourly!$E$2:$E$10001,AG376)),""))</f>
        <v/>
      </c>
      <c r="E376" s="27">
        <f>IF(OR(B376="",N(C376)=0),"",MIN(INDEX(Hourly!$E$2:$E$10001,AF376):INDEX(Hourly!$E$2:$E$10001,AG376)))</f>
        <v/>
      </c>
      <c r="F376" s="27">
        <f>IF(OR(B376="",N(C376)=0),"",MAX(INDEX(Hourly!$E$2:$E$10001,AF376):INDEX(Hourly!$E$2:$E$10001,AG376)))</f>
        <v/>
      </c>
      <c r="G376" s="27">
        <f>IF(E376="","",F376-E376)</f>
        <v/>
      </c>
      <c r="H376" s="27">
        <f>IF(B376="","",IF(COUNT(X376:AD376)=7,SUMPRODUCT(X376:AD376,rm_weights)/SUM(rm_weights),""))</f>
        <v/>
      </c>
      <c r="I376" s="27">
        <f>IF(B376="","",IF(trm_method="7-day approximation",H376,IF(AND(ISNUMBER(I375),ISNUMBER(D375)),(1-alpha)*D375+alpha*I375,H376)))</f>
        <v/>
      </c>
      <c r="J376" s="27">
        <f>IF(ISNUMBER(I376),0.33*IF(clamp_trm="Yes",MIN(MAX(I376,10),30),I376)+18.8,"")</f>
        <v/>
      </c>
      <c r="K376" s="27">
        <f>IF(J376="","",J376+cat_offset)</f>
        <v/>
      </c>
      <c r="L376">
        <f>IF(B376="","",IF(AND(MONTH(B376)*100+DAY(B376)&gt;=season_lo,MONTH(B376)*100+DAY(B376)&lt;=season_hi),1,0))</f>
        <v/>
      </c>
      <c r="M376" s="27">
        <f>IF(N(C376)=0,IF(B376="","",0),SUM(INDEX(Hourly!$L$2:$L$10001,AF376):INDEX(Hourly!$L$2:$L$10001,AG376)))</f>
        <v/>
      </c>
      <c r="N376" s="27">
        <f>IF(N(C376)=0,IF(B376="","",0),SUM(INDEX(Hourly!$M$2:$M$10001,AF376):INDEX(Hourly!$M$2:$M$10001,AG376)))</f>
        <v/>
      </c>
      <c r="O376" s="27">
        <f>IF(N(C376)=0,IF(B376="","",0),SUM(INDEX(Hourly!$N$2:$N$10001,AF376):INDEX(Hourly!$N$2:$N$10001,AG376)))</f>
        <v/>
      </c>
      <c r="P376" s="27">
        <f>IF(N(C376)=0,IF(B376="","",0),SUM(INDEX(Hourly!$P$2:$P$10001,AF376):INDEX(Hourly!$P$2:$P$10001,AG376)))</f>
        <v/>
      </c>
      <c r="Q376">
        <f>IF(L376=1,IF(M376&gt;event_min,1,0),0)</f>
        <v/>
      </c>
      <c r="R376">
        <f>IF(Q376=1,N(R375)+1,0)</f>
        <v/>
      </c>
      <c r="S376" s="27">
        <f>IF(Q376=1,N(S375)+M376,0)</f>
        <v/>
      </c>
      <c r="T376">
        <f>IF(R376=1,1,0)</f>
        <v/>
      </c>
      <c r="U376">
        <f>IF(AND(L376=1,ISNUMBER(F376)),IF(F376&gt;=hot_thr,1,0),0)</f>
        <v/>
      </c>
      <c r="V376">
        <f>IF(AND(L376=1,ISNUMBER(E376)),IF(E376&gt;=night_thr,1,0),0)</f>
        <v/>
      </c>
      <c r="X376" s="27">
        <f>IF(B376="","",IF(A376-1&gt;=1,INDEX($D$2:$D$421,A376-1),IF(cyclic="Yes",INDEX($D$2:$D$421,A376-1+n_days),"")))</f>
        <v/>
      </c>
      <c r="Y376" s="27">
        <f>IF(B376="","",IF(A376-2&gt;=1,INDEX($D$2:$D$421,A376-2),IF(cyclic="Yes",INDEX($D$2:$D$421,A376-2+n_days),"")))</f>
        <v/>
      </c>
      <c r="Z376" s="27">
        <f>IF(B376="","",IF(A376-3&gt;=1,INDEX($D$2:$D$421,A376-3),IF(cyclic="Yes",INDEX($D$2:$D$421,A376-3+n_days),"")))</f>
        <v/>
      </c>
      <c r="AA376" s="27">
        <f>IF(B376="","",IF(A376-4&gt;=1,INDEX($D$2:$D$421,A376-4),IF(cyclic="Yes",INDEX($D$2:$D$421,A376-4+n_days),"")))</f>
        <v/>
      </c>
      <c r="AB376" s="27">
        <f>IF(B376="","",IF(A376-5&gt;=1,INDEX($D$2:$D$421,A376-5),IF(cyclic="Yes",INDEX($D$2:$D$421,A376-5+n_days),"")))</f>
        <v/>
      </c>
      <c r="AC376" s="27">
        <f>IF(B376="","",IF(A376-6&gt;=1,INDEX($D$2:$D$421,A376-6),IF(cyclic="Yes",INDEX($D$2:$D$421,A376-6+n_days),"")))</f>
        <v/>
      </c>
      <c r="AD376" s="27">
        <f>IF(B376="","",IF(A376-7&gt;=1,INDEX($D$2:$D$421,A376-7),IF(cyclic="Yes",INDEX($D$2:$D$421,A376-7+n_days),"")))</f>
        <v/>
      </c>
      <c r="AF376">
        <f>IF(B376="","",IFERROR(MATCH(B376-0.5,INDEX(Hourly!$G$2:$G$10001,1):INDEX(Hourly!$G$2:$G$10001,n_rows),1),0)+1)</f>
        <v/>
      </c>
      <c r="AG376">
        <f>IF(B376="","",IFERROR(MATCH(B376,INDEX(Hourly!$G$2:$G$10001,1):INDEX(Hourly!$G$2:$G$10001,n_rows),1),0))</f>
        <v/>
      </c>
    </row>
    <row r="377">
      <c r="A377" t="n">
        <v>376</v>
      </c>
      <c r="B377" s="26">
        <f>IF(A377&lt;=n_days,first_day+A377-1,"")</f>
        <v/>
      </c>
      <c r="C377">
        <f>IF(B377="","",MAX(0,AG377-AF377+1))</f>
        <v/>
      </c>
      <c r="D377" s="27">
        <f>IF(B377="","",IF(C377&gt;=18,AVERAGE(INDEX(Hourly!$E$2:$E$10001,AF377):INDEX(Hourly!$E$2:$E$10001,AG377)),""))</f>
        <v/>
      </c>
      <c r="E377" s="27">
        <f>IF(OR(B377="",N(C377)=0),"",MIN(INDEX(Hourly!$E$2:$E$10001,AF377):INDEX(Hourly!$E$2:$E$10001,AG377)))</f>
        <v/>
      </c>
      <c r="F377" s="27">
        <f>IF(OR(B377="",N(C377)=0),"",MAX(INDEX(Hourly!$E$2:$E$10001,AF377):INDEX(Hourly!$E$2:$E$10001,AG377)))</f>
        <v/>
      </c>
      <c r="G377" s="27">
        <f>IF(E377="","",F377-E377)</f>
        <v/>
      </c>
      <c r="H377" s="27">
        <f>IF(B377="","",IF(COUNT(X377:AD377)=7,SUMPRODUCT(X377:AD377,rm_weights)/SUM(rm_weights),""))</f>
        <v/>
      </c>
      <c r="I377" s="27">
        <f>IF(B377="","",IF(trm_method="7-day approximation",H377,IF(AND(ISNUMBER(I376),ISNUMBER(D376)),(1-alpha)*D376+alpha*I376,H377)))</f>
        <v/>
      </c>
      <c r="J377" s="27">
        <f>IF(ISNUMBER(I377),0.33*IF(clamp_trm="Yes",MIN(MAX(I377,10),30),I377)+18.8,"")</f>
        <v/>
      </c>
      <c r="K377" s="27">
        <f>IF(J377="","",J377+cat_offset)</f>
        <v/>
      </c>
      <c r="L377">
        <f>IF(B377="","",IF(AND(MONTH(B377)*100+DAY(B377)&gt;=season_lo,MONTH(B377)*100+DAY(B377)&lt;=season_hi),1,0))</f>
        <v/>
      </c>
      <c r="M377" s="27">
        <f>IF(N(C377)=0,IF(B377="","",0),SUM(INDEX(Hourly!$L$2:$L$10001,AF377):INDEX(Hourly!$L$2:$L$10001,AG377)))</f>
        <v/>
      </c>
      <c r="N377" s="27">
        <f>IF(N(C377)=0,IF(B377="","",0),SUM(INDEX(Hourly!$M$2:$M$10001,AF377):INDEX(Hourly!$M$2:$M$10001,AG377)))</f>
        <v/>
      </c>
      <c r="O377" s="27">
        <f>IF(N(C377)=0,IF(B377="","",0),SUM(INDEX(Hourly!$N$2:$N$10001,AF377):INDEX(Hourly!$N$2:$N$10001,AG377)))</f>
        <v/>
      </c>
      <c r="P377" s="27">
        <f>IF(N(C377)=0,IF(B377="","",0),SUM(INDEX(Hourly!$P$2:$P$10001,AF377):INDEX(Hourly!$P$2:$P$10001,AG377)))</f>
        <v/>
      </c>
      <c r="Q377">
        <f>IF(L377=1,IF(M377&gt;event_min,1,0),0)</f>
        <v/>
      </c>
      <c r="R377">
        <f>IF(Q377=1,N(R376)+1,0)</f>
        <v/>
      </c>
      <c r="S377" s="27">
        <f>IF(Q377=1,N(S376)+M377,0)</f>
        <v/>
      </c>
      <c r="T377">
        <f>IF(R377=1,1,0)</f>
        <v/>
      </c>
      <c r="U377">
        <f>IF(AND(L377=1,ISNUMBER(F377)),IF(F377&gt;=hot_thr,1,0),0)</f>
        <v/>
      </c>
      <c r="V377">
        <f>IF(AND(L377=1,ISNUMBER(E377)),IF(E377&gt;=night_thr,1,0),0)</f>
        <v/>
      </c>
      <c r="X377" s="27">
        <f>IF(B377="","",IF(A377-1&gt;=1,INDEX($D$2:$D$421,A377-1),IF(cyclic="Yes",INDEX($D$2:$D$421,A377-1+n_days),"")))</f>
        <v/>
      </c>
      <c r="Y377" s="27">
        <f>IF(B377="","",IF(A377-2&gt;=1,INDEX($D$2:$D$421,A377-2),IF(cyclic="Yes",INDEX($D$2:$D$421,A377-2+n_days),"")))</f>
        <v/>
      </c>
      <c r="Z377" s="27">
        <f>IF(B377="","",IF(A377-3&gt;=1,INDEX($D$2:$D$421,A377-3),IF(cyclic="Yes",INDEX($D$2:$D$421,A377-3+n_days),"")))</f>
        <v/>
      </c>
      <c r="AA377" s="27">
        <f>IF(B377="","",IF(A377-4&gt;=1,INDEX($D$2:$D$421,A377-4),IF(cyclic="Yes",INDEX($D$2:$D$421,A377-4+n_days),"")))</f>
        <v/>
      </c>
      <c r="AB377" s="27">
        <f>IF(B377="","",IF(A377-5&gt;=1,INDEX($D$2:$D$421,A377-5),IF(cyclic="Yes",INDEX($D$2:$D$421,A377-5+n_days),"")))</f>
        <v/>
      </c>
      <c r="AC377" s="27">
        <f>IF(B377="","",IF(A377-6&gt;=1,INDEX($D$2:$D$421,A377-6),IF(cyclic="Yes",INDEX($D$2:$D$421,A377-6+n_days),"")))</f>
        <v/>
      </c>
      <c r="AD377" s="27">
        <f>IF(B377="","",IF(A377-7&gt;=1,INDEX($D$2:$D$421,A377-7),IF(cyclic="Yes",INDEX($D$2:$D$421,A377-7+n_days),"")))</f>
        <v/>
      </c>
      <c r="AF377">
        <f>IF(B377="","",IFERROR(MATCH(B377-0.5,INDEX(Hourly!$G$2:$G$10001,1):INDEX(Hourly!$G$2:$G$10001,n_rows),1),0)+1)</f>
        <v/>
      </c>
      <c r="AG377">
        <f>IF(B377="","",IFERROR(MATCH(B377,INDEX(Hourly!$G$2:$G$10001,1):INDEX(Hourly!$G$2:$G$10001,n_rows),1),0))</f>
        <v/>
      </c>
    </row>
    <row r="378">
      <c r="A378" t="n">
        <v>377</v>
      </c>
      <c r="B378" s="26">
        <f>IF(A378&lt;=n_days,first_day+A378-1,"")</f>
        <v/>
      </c>
      <c r="C378">
        <f>IF(B378="","",MAX(0,AG378-AF378+1))</f>
        <v/>
      </c>
      <c r="D378" s="27">
        <f>IF(B378="","",IF(C378&gt;=18,AVERAGE(INDEX(Hourly!$E$2:$E$10001,AF378):INDEX(Hourly!$E$2:$E$10001,AG378)),""))</f>
        <v/>
      </c>
      <c r="E378" s="27">
        <f>IF(OR(B378="",N(C378)=0),"",MIN(INDEX(Hourly!$E$2:$E$10001,AF378):INDEX(Hourly!$E$2:$E$10001,AG378)))</f>
        <v/>
      </c>
      <c r="F378" s="27">
        <f>IF(OR(B378="",N(C378)=0),"",MAX(INDEX(Hourly!$E$2:$E$10001,AF378):INDEX(Hourly!$E$2:$E$10001,AG378)))</f>
        <v/>
      </c>
      <c r="G378" s="27">
        <f>IF(E378="","",F378-E378)</f>
        <v/>
      </c>
      <c r="H378" s="27">
        <f>IF(B378="","",IF(COUNT(X378:AD378)=7,SUMPRODUCT(X378:AD378,rm_weights)/SUM(rm_weights),""))</f>
        <v/>
      </c>
      <c r="I378" s="27">
        <f>IF(B378="","",IF(trm_method="7-day approximation",H378,IF(AND(ISNUMBER(I377),ISNUMBER(D377)),(1-alpha)*D377+alpha*I377,H378)))</f>
        <v/>
      </c>
      <c r="J378" s="27">
        <f>IF(ISNUMBER(I378),0.33*IF(clamp_trm="Yes",MIN(MAX(I378,10),30),I378)+18.8,"")</f>
        <v/>
      </c>
      <c r="K378" s="27">
        <f>IF(J378="","",J378+cat_offset)</f>
        <v/>
      </c>
      <c r="L378">
        <f>IF(B378="","",IF(AND(MONTH(B378)*100+DAY(B378)&gt;=season_lo,MONTH(B378)*100+DAY(B378)&lt;=season_hi),1,0))</f>
        <v/>
      </c>
      <c r="M378" s="27">
        <f>IF(N(C378)=0,IF(B378="","",0),SUM(INDEX(Hourly!$L$2:$L$10001,AF378):INDEX(Hourly!$L$2:$L$10001,AG378)))</f>
        <v/>
      </c>
      <c r="N378" s="27">
        <f>IF(N(C378)=0,IF(B378="","",0),SUM(INDEX(Hourly!$M$2:$M$10001,AF378):INDEX(Hourly!$M$2:$M$10001,AG378)))</f>
        <v/>
      </c>
      <c r="O378" s="27">
        <f>IF(N(C378)=0,IF(B378="","",0),SUM(INDEX(Hourly!$N$2:$N$10001,AF378):INDEX(Hourly!$N$2:$N$10001,AG378)))</f>
        <v/>
      </c>
      <c r="P378" s="27">
        <f>IF(N(C378)=0,IF(B378="","",0),SUM(INDEX(Hourly!$P$2:$P$10001,AF378):INDEX(Hourly!$P$2:$P$10001,AG378)))</f>
        <v/>
      </c>
      <c r="Q378">
        <f>IF(L378=1,IF(M378&gt;event_min,1,0),0)</f>
        <v/>
      </c>
      <c r="R378">
        <f>IF(Q378=1,N(R377)+1,0)</f>
        <v/>
      </c>
      <c r="S378" s="27">
        <f>IF(Q378=1,N(S377)+M378,0)</f>
        <v/>
      </c>
      <c r="T378">
        <f>IF(R378=1,1,0)</f>
        <v/>
      </c>
      <c r="U378">
        <f>IF(AND(L378=1,ISNUMBER(F378)),IF(F378&gt;=hot_thr,1,0),0)</f>
        <v/>
      </c>
      <c r="V378">
        <f>IF(AND(L378=1,ISNUMBER(E378)),IF(E378&gt;=night_thr,1,0),0)</f>
        <v/>
      </c>
      <c r="X378" s="27">
        <f>IF(B378="","",IF(A378-1&gt;=1,INDEX($D$2:$D$421,A378-1),IF(cyclic="Yes",INDEX($D$2:$D$421,A378-1+n_days),"")))</f>
        <v/>
      </c>
      <c r="Y378" s="27">
        <f>IF(B378="","",IF(A378-2&gt;=1,INDEX($D$2:$D$421,A378-2),IF(cyclic="Yes",INDEX($D$2:$D$421,A378-2+n_days),"")))</f>
        <v/>
      </c>
      <c r="Z378" s="27">
        <f>IF(B378="","",IF(A378-3&gt;=1,INDEX($D$2:$D$421,A378-3),IF(cyclic="Yes",INDEX($D$2:$D$421,A378-3+n_days),"")))</f>
        <v/>
      </c>
      <c r="AA378" s="27">
        <f>IF(B378="","",IF(A378-4&gt;=1,INDEX($D$2:$D$421,A378-4),IF(cyclic="Yes",INDEX($D$2:$D$421,A378-4+n_days),"")))</f>
        <v/>
      </c>
      <c r="AB378" s="27">
        <f>IF(B378="","",IF(A378-5&gt;=1,INDEX($D$2:$D$421,A378-5),IF(cyclic="Yes",INDEX($D$2:$D$421,A378-5+n_days),"")))</f>
        <v/>
      </c>
      <c r="AC378" s="27">
        <f>IF(B378="","",IF(A378-6&gt;=1,INDEX($D$2:$D$421,A378-6),IF(cyclic="Yes",INDEX($D$2:$D$421,A378-6+n_days),"")))</f>
        <v/>
      </c>
      <c r="AD378" s="27">
        <f>IF(B378="","",IF(A378-7&gt;=1,INDEX($D$2:$D$421,A378-7),IF(cyclic="Yes",INDEX($D$2:$D$421,A378-7+n_days),"")))</f>
        <v/>
      </c>
      <c r="AF378">
        <f>IF(B378="","",IFERROR(MATCH(B378-0.5,INDEX(Hourly!$G$2:$G$10001,1):INDEX(Hourly!$G$2:$G$10001,n_rows),1),0)+1)</f>
        <v/>
      </c>
      <c r="AG378">
        <f>IF(B378="","",IFERROR(MATCH(B378,INDEX(Hourly!$G$2:$G$10001,1):INDEX(Hourly!$G$2:$G$10001,n_rows),1),0))</f>
        <v/>
      </c>
    </row>
    <row r="379">
      <c r="A379" t="n">
        <v>378</v>
      </c>
      <c r="B379" s="26">
        <f>IF(A379&lt;=n_days,first_day+A379-1,"")</f>
        <v/>
      </c>
      <c r="C379">
        <f>IF(B379="","",MAX(0,AG379-AF379+1))</f>
        <v/>
      </c>
      <c r="D379" s="27">
        <f>IF(B379="","",IF(C379&gt;=18,AVERAGE(INDEX(Hourly!$E$2:$E$10001,AF379):INDEX(Hourly!$E$2:$E$10001,AG379)),""))</f>
        <v/>
      </c>
      <c r="E379" s="27">
        <f>IF(OR(B379="",N(C379)=0),"",MIN(INDEX(Hourly!$E$2:$E$10001,AF379):INDEX(Hourly!$E$2:$E$10001,AG379)))</f>
        <v/>
      </c>
      <c r="F379" s="27">
        <f>IF(OR(B379="",N(C379)=0),"",MAX(INDEX(Hourly!$E$2:$E$10001,AF379):INDEX(Hourly!$E$2:$E$10001,AG379)))</f>
        <v/>
      </c>
      <c r="G379" s="27">
        <f>IF(E379="","",F379-E379)</f>
        <v/>
      </c>
      <c r="H379" s="27">
        <f>IF(B379="","",IF(COUNT(X379:AD379)=7,SUMPRODUCT(X379:AD379,rm_weights)/SUM(rm_weights),""))</f>
        <v/>
      </c>
      <c r="I379" s="27">
        <f>IF(B379="","",IF(trm_method="7-day approximation",H379,IF(AND(ISNUMBER(I378),ISNUMBER(D378)),(1-alpha)*D378+alpha*I378,H379)))</f>
        <v/>
      </c>
      <c r="J379" s="27">
        <f>IF(ISNUMBER(I379),0.33*IF(clamp_trm="Yes",MIN(MAX(I379,10),30),I379)+18.8,"")</f>
        <v/>
      </c>
      <c r="K379" s="27">
        <f>IF(J379="","",J379+cat_offset)</f>
        <v/>
      </c>
      <c r="L379">
        <f>IF(B379="","",IF(AND(MONTH(B379)*100+DAY(B379)&gt;=season_lo,MONTH(B379)*100+DAY(B379)&lt;=season_hi),1,0))</f>
        <v/>
      </c>
      <c r="M379" s="27">
        <f>IF(N(C379)=0,IF(B379="","",0),SUM(INDEX(Hourly!$L$2:$L$10001,AF379):INDEX(Hourly!$L$2:$L$10001,AG379)))</f>
        <v/>
      </c>
      <c r="N379" s="27">
        <f>IF(N(C379)=0,IF(B379="","",0),SUM(INDEX(Hourly!$M$2:$M$10001,AF379):INDEX(Hourly!$M$2:$M$10001,AG379)))</f>
        <v/>
      </c>
      <c r="O379" s="27">
        <f>IF(N(C379)=0,IF(B379="","",0),SUM(INDEX(Hourly!$N$2:$N$10001,AF379):INDEX(Hourly!$N$2:$N$10001,AG379)))</f>
        <v/>
      </c>
      <c r="P379" s="27">
        <f>IF(N(C379)=0,IF(B379="","",0),SUM(INDEX(Hourly!$P$2:$P$10001,AF379):INDEX(Hourly!$P$2:$P$10001,AG379)))</f>
        <v/>
      </c>
      <c r="Q379">
        <f>IF(L379=1,IF(M379&gt;event_min,1,0),0)</f>
        <v/>
      </c>
      <c r="R379">
        <f>IF(Q379=1,N(R378)+1,0)</f>
        <v/>
      </c>
      <c r="S379" s="27">
        <f>IF(Q379=1,N(S378)+M379,0)</f>
        <v/>
      </c>
      <c r="T379">
        <f>IF(R379=1,1,0)</f>
        <v/>
      </c>
      <c r="U379">
        <f>IF(AND(L379=1,ISNUMBER(F379)),IF(F379&gt;=hot_thr,1,0),0)</f>
        <v/>
      </c>
      <c r="V379">
        <f>IF(AND(L379=1,ISNUMBER(E379)),IF(E379&gt;=night_thr,1,0),0)</f>
        <v/>
      </c>
      <c r="X379" s="27">
        <f>IF(B379="","",IF(A379-1&gt;=1,INDEX($D$2:$D$421,A379-1),IF(cyclic="Yes",INDEX($D$2:$D$421,A379-1+n_days),"")))</f>
        <v/>
      </c>
      <c r="Y379" s="27">
        <f>IF(B379="","",IF(A379-2&gt;=1,INDEX($D$2:$D$421,A379-2),IF(cyclic="Yes",INDEX($D$2:$D$421,A379-2+n_days),"")))</f>
        <v/>
      </c>
      <c r="Z379" s="27">
        <f>IF(B379="","",IF(A379-3&gt;=1,INDEX($D$2:$D$421,A379-3),IF(cyclic="Yes",INDEX($D$2:$D$421,A379-3+n_days),"")))</f>
        <v/>
      </c>
      <c r="AA379" s="27">
        <f>IF(B379="","",IF(A379-4&gt;=1,INDEX($D$2:$D$421,A379-4),IF(cyclic="Yes",INDEX($D$2:$D$421,A379-4+n_days),"")))</f>
        <v/>
      </c>
      <c r="AB379" s="27">
        <f>IF(B379="","",IF(A379-5&gt;=1,INDEX($D$2:$D$421,A379-5),IF(cyclic="Yes",INDEX($D$2:$D$421,A379-5+n_days),"")))</f>
        <v/>
      </c>
      <c r="AC379" s="27">
        <f>IF(B379="","",IF(A379-6&gt;=1,INDEX($D$2:$D$421,A379-6),IF(cyclic="Yes",INDEX($D$2:$D$421,A379-6+n_days),"")))</f>
        <v/>
      </c>
      <c r="AD379" s="27">
        <f>IF(B379="","",IF(A379-7&gt;=1,INDEX($D$2:$D$421,A379-7),IF(cyclic="Yes",INDEX($D$2:$D$421,A379-7+n_days),"")))</f>
        <v/>
      </c>
      <c r="AF379">
        <f>IF(B379="","",IFERROR(MATCH(B379-0.5,INDEX(Hourly!$G$2:$G$10001,1):INDEX(Hourly!$G$2:$G$10001,n_rows),1),0)+1)</f>
        <v/>
      </c>
      <c r="AG379">
        <f>IF(B379="","",IFERROR(MATCH(B379,INDEX(Hourly!$G$2:$G$10001,1):INDEX(Hourly!$G$2:$G$10001,n_rows),1),0))</f>
        <v/>
      </c>
    </row>
    <row r="380">
      <c r="A380" t="n">
        <v>379</v>
      </c>
      <c r="B380" s="26">
        <f>IF(A380&lt;=n_days,first_day+A380-1,"")</f>
        <v/>
      </c>
      <c r="C380">
        <f>IF(B380="","",MAX(0,AG380-AF380+1))</f>
        <v/>
      </c>
      <c r="D380" s="27">
        <f>IF(B380="","",IF(C380&gt;=18,AVERAGE(INDEX(Hourly!$E$2:$E$10001,AF380):INDEX(Hourly!$E$2:$E$10001,AG380)),""))</f>
        <v/>
      </c>
      <c r="E380" s="27">
        <f>IF(OR(B380="",N(C380)=0),"",MIN(INDEX(Hourly!$E$2:$E$10001,AF380):INDEX(Hourly!$E$2:$E$10001,AG380)))</f>
        <v/>
      </c>
      <c r="F380" s="27">
        <f>IF(OR(B380="",N(C380)=0),"",MAX(INDEX(Hourly!$E$2:$E$10001,AF380):INDEX(Hourly!$E$2:$E$10001,AG380)))</f>
        <v/>
      </c>
      <c r="G380" s="27">
        <f>IF(E380="","",F380-E380)</f>
        <v/>
      </c>
      <c r="H380" s="27">
        <f>IF(B380="","",IF(COUNT(X380:AD380)=7,SUMPRODUCT(X380:AD380,rm_weights)/SUM(rm_weights),""))</f>
        <v/>
      </c>
      <c r="I380" s="27">
        <f>IF(B380="","",IF(trm_method="7-day approximation",H380,IF(AND(ISNUMBER(I379),ISNUMBER(D379)),(1-alpha)*D379+alpha*I379,H380)))</f>
        <v/>
      </c>
      <c r="J380" s="27">
        <f>IF(ISNUMBER(I380),0.33*IF(clamp_trm="Yes",MIN(MAX(I380,10),30),I380)+18.8,"")</f>
        <v/>
      </c>
      <c r="K380" s="27">
        <f>IF(J380="","",J380+cat_offset)</f>
        <v/>
      </c>
      <c r="L380">
        <f>IF(B380="","",IF(AND(MONTH(B380)*100+DAY(B380)&gt;=season_lo,MONTH(B380)*100+DAY(B380)&lt;=season_hi),1,0))</f>
        <v/>
      </c>
      <c r="M380" s="27">
        <f>IF(N(C380)=0,IF(B380="","",0),SUM(INDEX(Hourly!$L$2:$L$10001,AF380):INDEX(Hourly!$L$2:$L$10001,AG380)))</f>
        <v/>
      </c>
      <c r="N380" s="27">
        <f>IF(N(C380)=0,IF(B380="","",0),SUM(INDEX(Hourly!$M$2:$M$10001,AF380):INDEX(Hourly!$M$2:$M$10001,AG380)))</f>
        <v/>
      </c>
      <c r="O380" s="27">
        <f>IF(N(C380)=0,IF(B380="","",0),SUM(INDEX(Hourly!$N$2:$N$10001,AF380):INDEX(Hourly!$N$2:$N$10001,AG380)))</f>
        <v/>
      </c>
      <c r="P380" s="27">
        <f>IF(N(C380)=0,IF(B380="","",0),SUM(INDEX(Hourly!$P$2:$P$10001,AF380):INDEX(Hourly!$P$2:$P$10001,AG380)))</f>
        <v/>
      </c>
      <c r="Q380">
        <f>IF(L380=1,IF(M380&gt;event_min,1,0),0)</f>
        <v/>
      </c>
      <c r="R380">
        <f>IF(Q380=1,N(R379)+1,0)</f>
        <v/>
      </c>
      <c r="S380" s="27">
        <f>IF(Q380=1,N(S379)+M380,0)</f>
        <v/>
      </c>
      <c r="T380">
        <f>IF(R380=1,1,0)</f>
        <v/>
      </c>
      <c r="U380">
        <f>IF(AND(L380=1,ISNUMBER(F380)),IF(F380&gt;=hot_thr,1,0),0)</f>
        <v/>
      </c>
      <c r="V380">
        <f>IF(AND(L380=1,ISNUMBER(E380)),IF(E380&gt;=night_thr,1,0),0)</f>
        <v/>
      </c>
      <c r="X380" s="27">
        <f>IF(B380="","",IF(A380-1&gt;=1,INDEX($D$2:$D$421,A380-1),IF(cyclic="Yes",INDEX($D$2:$D$421,A380-1+n_days),"")))</f>
        <v/>
      </c>
      <c r="Y380" s="27">
        <f>IF(B380="","",IF(A380-2&gt;=1,INDEX($D$2:$D$421,A380-2),IF(cyclic="Yes",INDEX($D$2:$D$421,A380-2+n_days),"")))</f>
        <v/>
      </c>
      <c r="Z380" s="27">
        <f>IF(B380="","",IF(A380-3&gt;=1,INDEX($D$2:$D$421,A380-3),IF(cyclic="Yes",INDEX($D$2:$D$421,A380-3+n_days),"")))</f>
        <v/>
      </c>
      <c r="AA380" s="27">
        <f>IF(B380="","",IF(A380-4&gt;=1,INDEX($D$2:$D$421,A380-4),IF(cyclic="Yes",INDEX($D$2:$D$421,A380-4+n_days),"")))</f>
        <v/>
      </c>
      <c r="AB380" s="27">
        <f>IF(B380="","",IF(A380-5&gt;=1,INDEX($D$2:$D$421,A380-5),IF(cyclic="Yes",INDEX($D$2:$D$421,A380-5+n_days),"")))</f>
        <v/>
      </c>
      <c r="AC380" s="27">
        <f>IF(B380="","",IF(A380-6&gt;=1,INDEX($D$2:$D$421,A380-6),IF(cyclic="Yes",INDEX($D$2:$D$421,A380-6+n_days),"")))</f>
        <v/>
      </c>
      <c r="AD380" s="27">
        <f>IF(B380="","",IF(A380-7&gt;=1,INDEX($D$2:$D$421,A380-7),IF(cyclic="Yes",INDEX($D$2:$D$421,A380-7+n_days),"")))</f>
        <v/>
      </c>
      <c r="AF380">
        <f>IF(B380="","",IFERROR(MATCH(B380-0.5,INDEX(Hourly!$G$2:$G$10001,1):INDEX(Hourly!$G$2:$G$10001,n_rows),1),0)+1)</f>
        <v/>
      </c>
      <c r="AG380">
        <f>IF(B380="","",IFERROR(MATCH(B380,INDEX(Hourly!$G$2:$G$10001,1):INDEX(Hourly!$G$2:$G$10001,n_rows),1),0))</f>
        <v/>
      </c>
    </row>
    <row r="381">
      <c r="A381" t="n">
        <v>380</v>
      </c>
      <c r="B381" s="26">
        <f>IF(A381&lt;=n_days,first_day+A381-1,"")</f>
        <v/>
      </c>
      <c r="C381">
        <f>IF(B381="","",MAX(0,AG381-AF381+1))</f>
        <v/>
      </c>
      <c r="D381" s="27">
        <f>IF(B381="","",IF(C381&gt;=18,AVERAGE(INDEX(Hourly!$E$2:$E$10001,AF381):INDEX(Hourly!$E$2:$E$10001,AG381)),""))</f>
        <v/>
      </c>
      <c r="E381" s="27">
        <f>IF(OR(B381="",N(C381)=0),"",MIN(INDEX(Hourly!$E$2:$E$10001,AF381):INDEX(Hourly!$E$2:$E$10001,AG381)))</f>
        <v/>
      </c>
      <c r="F381" s="27">
        <f>IF(OR(B381="",N(C381)=0),"",MAX(INDEX(Hourly!$E$2:$E$10001,AF381):INDEX(Hourly!$E$2:$E$10001,AG381)))</f>
        <v/>
      </c>
      <c r="G381" s="27">
        <f>IF(E381="","",F381-E381)</f>
        <v/>
      </c>
      <c r="H381" s="27">
        <f>IF(B381="","",IF(COUNT(X381:AD381)=7,SUMPRODUCT(X381:AD381,rm_weights)/SUM(rm_weights),""))</f>
        <v/>
      </c>
      <c r="I381" s="27">
        <f>IF(B381="","",IF(trm_method="7-day approximation",H381,IF(AND(ISNUMBER(I380),ISNUMBER(D380)),(1-alpha)*D380+alpha*I380,H381)))</f>
        <v/>
      </c>
      <c r="J381" s="27">
        <f>IF(ISNUMBER(I381),0.33*IF(clamp_trm="Yes",MIN(MAX(I381,10),30),I381)+18.8,"")</f>
        <v/>
      </c>
      <c r="K381" s="27">
        <f>IF(J381="","",J381+cat_offset)</f>
        <v/>
      </c>
      <c r="L381">
        <f>IF(B381="","",IF(AND(MONTH(B381)*100+DAY(B381)&gt;=season_lo,MONTH(B381)*100+DAY(B381)&lt;=season_hi),1,0))</f>
        <v/>
      </c>
      <c r="M381" s="27">
        <f>IF(N(C381)=0,IF(B381="","",0),SUM(INDEX(Hourly!$L$2:$L$10001,AF381):INDEX(Hourly!$L$2:$L$10001,AG381)))</f>
        <v/>
      </c>
      <c r="N381" s="27">
        <f>IF(N(C381)=0,IF(B381="","",0),SUM(INDEX(Hourly!$M$2:$M$10001,AF381):INDEX(Hourly!$M$2:$M$10001,AG381)))</f>
        <v/>
      </c>
      <c r="O381" s="27">
        <f>IF(N(C381)=0,IF(B381="","",0),SUM(INDEX(Hourly!$N$2:$N$10001,AF381):INDEX(Hourly!$N$2:$N$10001,AG381)))</f>
        <v/>
      </c>
      <c r="P381" s="27">
        <f>IF(N(C381)=0,IF(B381="","",0),SUM(INDEX(Hourly!$P$2:$P$10001,AF381):INDEX(Hourly!$P$2:$P$10001,AG381)))</f>
        <v/>
      </c>
      <c r="Q381">
        <f>IF(L381=1,IF(M381&gt;event_min,1,0),0)</f>
        <v/>
      </c>
      <c r="R381">
        <f>IF(Q381=1,N(R380)+1,0)</f>
        <v/>
      </c>
      <c r="S381" s="27">
        <f>IF(Q381=1,N(S380)+M381,0)</f>
        <v/>
      </c>
      <c r="T381">
        <f>IF(R381=1,1,0)</f>
        <v/>
      </c>
      <c r="U381">
        <f>IF(AND(L381=1,ISNUMBER(F381)),IF(F381&gt;=hot_thr,1,0),0)</f>
        <v/>
      </c>
      <c r="V381">
        <f>IF(AND(L381=1,ISNUMBER(E381)),IF(E381&gt;=night_thr,1,0),0)</f>
        <v/>
      </c>
      <c r="X381" s="27">
        <f>IF(B381="","",IF(A381-1&gt;=1,INDEX($D$2:$D$421,A381-1),IF(cyclic="Yes",INDEX($D$2:$D$421,A381-1+n_days),"")))</f>
        <v/>
      </c>
      <c r="Y381" s="27">
        <f>IF(B381="","",IF(A381-2&gt;=1,INDEX($D$2:$D$421,A381-2),IF(cyclic="Yes",INDEX($D$2:$D$421,A381-2+n_days),"")))</f>
        <v/>
      </c>
      <c r="Z381" s="27">
        <f>IF(B381="","",IF(A381-3&gt;=1,INDEX($D$2:$D$421,A381-3),IF(cyclic="Yes",INDEX($D$2:$D$421,A381-3+n_days),"")))</f>
        <v/>
      </c>
      <c r="AA381" s="27">
        <f>IF(B381="","",IF(A381-4&gt;=1,INDEX($D$2:$D$421,A381-4),IF(cyclic="Yes",INDEX($D$2:$D$421,A381-4+n_days),"")))</f>
        <v/>
      </c>
      <c r="AB381" s="27">
        <f>IF(B381="","",IF(A381-5&gt;=1,INDEX($D$2:$D$421,A381-5),IF(cyclic="Yes",INDEX($D$2:$D$421,A381-5+n_days),"")))</f>
        <v/>
      </c>
      <c r="AC381" s="27">
        <f>IF(B381="","",IF(A381-6&gt;=1,INDEX($D$2:$D$421,A381-6),IF(cyclic="Yes",INDEX($D$2:$D$421,A381-6+n_days),"")))</f>
        <v/>
      </c>
      <c r="AD381" s="27">
        <f>IF(B381="","",IF(A381-7&gt;=1,INDEX($D$2:$D$421,A381-7),IF(cyclic="Yes",INDEX($D$2:$D$421,A381-7+n_days),"")))</f>
        <v/>
      </c>
      <c r="AF381">
        <f>IF(B381="","",IFERROR(MATCH(B381-0.5,INDEX(Hourly!$G$2:$G$10001,1):INDEX(Hourly!$G$2:$G$10001,n_rows),1),0)+1)</f>
        <v/>
      </c>
      <c r="AG381">
        <f>IF(B381="","",IFERROR(MATCH(B381,INDEX(Hourly!$G$2:$G$10001,1):INDEX(Hourly!$G$2:$G$10001,n_rows),1),0))</f>
        <v/>
      </c>
    </row>
    <row r="382">
      <c r="A382" t="n">
        <v>381</v>
      </c>
      <c r="B382" s="26">
        <f>IF(A382&lt;=n_days,first_day+A382-1,"")</f>
        <v/>
      </c>
      <c r="C382">
        <f>IF(B382="","",MAX(0,AG382-AF382+1))</f>
        <v/>
      </c>
      <c r="D382" s="27">
        <f>IF(B382="","",IF(C382&gt;=18,AVERAGE(INDEX(Hourly!$E$2:$E$10001,AF382):INDEX(Hourly!$E$2:$E$10001,AG382)),""))</f>
        <v/>
      </c>
      <c r="E382" s="27">
        <f>IF(OR(B382="",N(C382)=0),"",MIN(INDEX(Hourly!$E$2:$E$10001,AF382):INDEX(Hourly!$E$2:$E$10001,AG382)))</f>
        <v/>
      </c>
      <c r="F382" s="27">
        <f>IF(OR(B382="",N(C382)=0),"",MAX(INDEX(Hourly!$E$2:$E$10001,AF382):INDEX(Hourly!$E$2:$E$10001,AG382)))</f>
        <v/>
      </c>
      <c r="G382" s="27">
        <f>IF(E382="","",F382-E382)</f>
        <v/>
      </c>
      <c r="H382" s="27">
        <f>IF(B382="","",IF(COUNT(X382:AD382)=7,SUMPRODUCT(X382:AD382,rm_weights)/SUM(rm_weights),""))</f>
        <v/>
      </c>
      <c r="I382" s="27">
        <f>IF(B382="","",IF(trm_method="7-day approximation",H382,IF(AND(ISNUMBER(I381),ISNUMBER(D381)),(1-alpha)*D381+alpha*I381,H382)))</f>
        <v/>
      </c>
      <c r="J382" s="27">
        <f>IF(ISNUMBER(I382),0.33*IF(clamp_trm="Yes",MIN(MAX(I382,10),30),I382)+18.8,"")</f>
        <v/>
      </c>
      <c r="K382" s="27">
        <f>IF(J382="","",J382+cat_offset)</f>
        <v/>
      </c>
      <c r="L382">
        <f>IF(B382="","",IF(AND(MONTH(B382)*100+DAY(B382)&gt;=season_lo,MONTH(B382)*100+DAY(B382)&lt;=season_hi),1,0))</f>
        <v/>
      </c>
      <c r="M382" s="27">
        <f>IF(N(C382)=0,IF(B382="","",0),SUM(INDEX(Hourly!$L$2:$L$10001,AF382):INDEX(Hourly!$L$2:$L$10001,AG382)))</f>
        <v/>
      </c>
      <c r="N382" s="27">
        <f>IF(N(C382)=0,IF(B382="","",0),SUM(INDEX(Hourly!$M$2:$M$10001,AF382):INDEX(Hourly!$M$2:$M$10001,AG382)))</f>
        <v/>
      </c>
      <c r="O382" s="27">
        <f>IF(N(C382)=0,IF(B382="","",0),SUM(INDEX(Hourly!$N$2:$N$10001,AF382):INDEX(Hourly!$N$2:$N$10001,AG382)))</f>
        <v/>
      </c>
      <c r="P382" s="27">
        <f>IF(N(C382)=0,IF(B382="","",0),SUM(INDEX(Hourly!$P$2:$P$10001,AF382):INDEX(Hourly!$P$2:$P$10001,AG382)))</f>
        <v/>
      </c>
      <c r="Q382">
        <f>IF(L382=1,IF(M382&gt;event_min,1,0),0)</f>
        <v/>
      </c>
      <c r="R382">
        <f>IF(Q382=1,N(R381)+1,0)</f>
        <v/>
      </c>
      <c r="S382" s="27">
        <f>IF(Q382=1,N(S381)+M382,0)</f>
        <v/>
      </c>
      <c r="T382">
        <f>IF(R382=1,1,0)</f>
        <v/>
      </c>
      <c r="U382">
        <f>IF(AND(L382=1,ISNUMBER(F382)),IF(F382&gt;=hot_thr,1,0),0)</f>
        <v/>
      </c>
      <c r="V382">
        <f>IF(AND(L382=1,ISNUMBER(E382)),IF(E382&gt;=night_thr,1,0),0)</f>
        <v/>
      </c>
      <c r="X382" s="27">
        <f>IF(B382="","",IF(A382-1&gt;=1,INDEX($D$2:$D$421,A382-1),IF(cyclic="Yes",INDEX($D$2:$D$421,A382-1+n_days),"")))</f>
        <v/>
      </c>
      <c r="Y382" s="27">
        <f>IF(B382="","",IF(A382-2&gt;=1,INDEX($D$2:$D$421,A382-2),IF(cyclic="Yes",INDEX($D$2:$D$421,A382-2+n_days),"")))</f>
        <v/>
      </c>
      <c r="Z382" s="27">
        <f>IF(B382="","",IF(A382-3&gt;=1,INDEX($D$2:$D$421,A382-3),IF(cyclic="Yes",INDEX($D$2:$D$421,A382-3+n_days),"")))</f>
        <v/>
      </c>
      <c r="AA382" s="27">
        <f>IF(B382="","",IF(A382-4&gt;=1,INDEX($D$2:$D$421,A382-4),IF(cyclic="Yes",INDEX($D$2:$D$421,A382-4+n_days),"")))</f>
        <v/>
      </c>
      <c r="AB382" s="27">
        <f>IF(B382="","",IF(A382-5&gt;=1,INDEX($D$2:$D$421,A382-5),IF(cyclic="Yes",INDEX($D$2:$D$421,A382-5+n_days),"")))</f>
        <v/>
      </c>
      <c r="AC382" s="27">
        <f>IF(B382="","",IF(A382-6&gt;=1,INDEX($D$2:$D$421,A382-6),IF(cyclic="Yes",INDEX($D$2:$D$421,A382-6+n_days),"")))</f>
        <v/>
      </c>
      <c r="AD382" s="27">
        <f>IF(B382="","",IF(A382-7&gt;=1,INDEX($D$2:$D$421,A382-7),IF(cyclic="Yes",INDEX($D$2:$D$421,A382-7+n_days),"")))</f>
        <v/>
      </c>
      <c r="AF382">
        <f>IF(B382="","",IFERROR(MATCH(B382-0.5,INDEX(Hourly!$G$2:$G$10001,1):INDEX(Hourly!$G$2:$G$10001,n_rows),1),0)+1)</f>
        <v/>
      </c>
      <c r="AG382">
        <f>IF(B382="","",IFERROR(MATCH(B382,INDEX(Hourly!$G$2:$G$10001,1):INDEX(Hourly!$G$2:$G$10001,n_rows),1),0))</f>
        <v/>
      </c>
    </row>
    <row r="383">
      <c r="A383" t="n">
        <v>382</v>
      </c>
      <c r="B383" s="26">
        <f>IF(A383&lt;=n_days,first_day+A383-1,"")</f>
        <v/>
      </c>
      <c r="C383">
        <f>IF(B383="","",MAX(0,AG383-AF383+1))</f>
        <v/>
      </c>
      <c r="D383" s="27">
        <f>IF(B383="","",IF(C383&gt;=18,AVERAGE(INDEX(Hourly!$E$2:$E$10001,AF383):INDEX(Hourly!$E$2:$E$10001,AG383)),""))</f>
        <v/>
      </c>
      <c r="E383" s="27">
        <f>IF(OR(B383="",N(C383)=0),"",MIN(INDEX(Hourly!$E$2:$E$10001,AF383):INDEX(Hourly!$E$2:$E$10001,AG383)))</f>
        <v/>
      </c>
      <c r="F383" s="27">
        <f>IF(OR(B383="",N(C383)=0),"",MAX(INDEX(Hourly!$E$2:$E$10001,AF383):INDEX(Hourly!$E$2:$E$10001,AG383)))</f>
        <v/>
      </c>
      <c r="G383" s="27">
        <f>IF(E383="","",F383-E383)</f>
        <v/>
      </c>
      <c r="H383" s="27">
        <f>IF(B383="","",IF(COUNT(X383:AD383)=7,SUMPRODUCT(X383:AD383,rm_weights)/SUM(rm_weights),""))</f>
        <v/>
      </c>
      <c r="I383" s="27">
        <f>IF(B383="","",IF(trm_method="7-day approximation",H383,IF(AND(ISNUMBER(I382),ISNUMBER(D382)),(1-alpha)*D382+alpha*I382,H383)))</f>
        <v/>
      </c>
      <c r="J383" s="27">
        <f>IF(ISNUMBER(I383),0.33*IF(clamp_trm="Yes",MIN(MAX(I383,10),30),I383)+18.8,"")</f>
        <v/>
      </c>
      <c r="K383" s="27">
        <f>IF(J383="","",J383+cat_offset)</f>
        <v/>
      </c>
      <c r="L383">
        <f>IF(B383="","",IF(AND(MONTH(B383)*100+DAY(B383)&gt;=season_lo,MONTH(B383)*100+DAY(B383)&lt;=season_hi),1,0))</f>
        <v/>
      </c>
      <c r="M383" s="27">
        <f>IF(N(C383)=0,IF(B383="","",0),SUM(INDEX(Hourly!$L$2:$L$10001,AF383):INDEX(Hourly!$L$2:$L$10001,AG383)))</f>
        <v/>
      </c>
      <c r="N383" s="27">
        <f>IF(N(C383)=0,IF(B383="","",0),SUM(INDEX(Hourly!$M$2:$M$10001,AF383):INDEX(Hourly!$M$2:$M$10001,AG383)))</f>
        <v/>
      </c>
      <c r="O383" s="27">
        <f>IF(N(C383)=0,IF(B383="","",0),SUM(INDEX(Hourly!$N$2:$N$10001,AF383):INDEX(Hourly!$N$2:$N$10001,AG383)))</f>
        <v/>
      </c>
      <c r="P383" s="27">
        <f>IF(N(C383)=0,IF(B383="","",0),SUM(INDEX(Hourly!$P$2:$P$10001,AF383):INDEX(Hourly!$P$2:$P$10001,AG383)))</f>
        <v/>
      </c>
      <c r="Q383">
        <f>IF(L383=1,IF(M383&gt;event_min,1,0),0)</f>
        <v/>
      </c>
      <c r="R383">
        <f>IF(Q383=1,N(R382)+1,0)</f>
        <v/>
      </c>
      <c r="S383" s="27">
        <f>IF(Q383=1,N(S382)+M383,0)</f>
        <v/>
      </c>
      <c r="T383">
        <f>IF(R383=1,1,0)</f>
        <v/>
      </c>
      <c r="U383">
        <f>IF(AND(L383=1,ISNUMBER(F383)),IF(F383&gt;=hot_thr,1,0),0)</f>
        <v/>
      </c>
      <c r="V383">
        <f>IF(AND(L383=1,ISNUMBER(E383)),IF(E383&gt;=night_thr,1,0),0)</f>
        <v/>
      </c>
      <c r="X383" s="27">
        <f>IF(B383="","",IF(A383-1&gt;=1,INDEX($D$2:$D$421,A383-1),IF(cyclic="Yes",INDEX($D$2:$D$421,A383-1+n_days),"")))</f>
        <v/>
      </c>
      <c r="Y383" s="27">
        <f>IF(B383="","",IF(A383-2&gt;=1,INDEX($D$2:$D$421,A383-2),IF(cyclic="Yes",INDEX($D$2:$D$421,A383-2+n_days),"")))</f>
        <v/>
      </c>
      <c r="Z383" s="27">
        <f>IF(B383="","",IF(A383-3&gt;=1,INDEX($D$2:$D$421,A383-3),IF(cyclic="Yes",INDEX($D$2:$D$421,A383-3+n_days),"")))</f>
        <v/>
      </c>
      <c r="AA383" s="27">
        <f>IF(B383="","",IF(A383-4&gt;=1,INDEX($D$2:$D$421,A383-4),IF(cyclic="Yes",INDEX($D$2:$D$421,A383-4+n_days),"")))</f>
        <v/>
      </c>
      <c r="AB383" s="27">
        <f>IF(B383="","",IF(A383-5&gt;=1,INDEX($D$2:$D$421,A383-5),IF(cyclic="Yes",INDEX($D$2:$D$421,A383-5+n_days),"")))</f>
        <v/>
      </c>
      <c r="AC383" s="27">
        <f>IF(B383="","",IF(A383-6&gt;=1,INDEX($D$2:$D$421,A383-6),IF(cyclic="Yes",INDEX($D$2:$D$421,A383-6+n_days),"")))</f>
        <v/>
      </c>
      <c r="AD383" s="27">
        <f>IF(B383="","",IF(A383-7&gt;=1,INDEX($D$2:$D$421,A383-7),IF(cyclic="Yes",INDEX($D$2:$D$421,A383-7+n_days),"")))</f>
        <v/>
      </c>
      <c r="AF383">
        <f>IF(B383="","",IFERROR(MATCH(B383-0.5,INDEX(Hourly!$G$2:$G$10001,1):INDEX(Hourly!$G$2:$G$10001,n_rows),1),0)+1)</f>
        <v/>
      </c>
      <c r="AG383">
        <f>IF(B383="","",IFERROR(MATCH(B383,INDEX(Hourly!$G$2:$G$10001,1):INDEX(Hourly!$G$2:$G$10001,n_rows),1),0))</f>
        <v/>
      </c>
    </row>
    <row r="384">
      <c r="A384" t="n">
        <v>383</v>
      </c>
      <c r="B384" s="26">
        <f>IF(A384&lt;=n_days,first_day+A384-1,"")</f>
        <v/>
      </c>
      <c r="C384">
        <f>IF(B384="","",MAX(0,AG384-AF384+1))</f>
        <v/>
      </c>
      <c r="D384" s="27">
        <f>IF(B384="","",IF(C384&gt;=18,AVERAGE(INDEX(Hourly!$E$2:$E$10001,AF384):INDEX(Hourly!$E$2:$E$10001,AG384)),""))</f>
        <v/>
      </c>
      <c r="E384" s="27">
        <f>IF(OR(B384="",N(C384)=0),"",MIN(INDEX(Hourly!$E$2:$E$10001,AF384):INDEX(Hourly!$E$2:$E$10001,AG384)))</f>
        <v/>
      </c>
      <c r="F384" s="27">
        <f>IF(OR(B384="",N(C384)=0),"",MAX(INDEX(Hourly!$E$2:$E$10001,AF384):INDEX(Hourly!$E$2:$E$10001,AG384)))</f>
        <v/>
      </c>
      <c r="G384" s="27">
        <f>IF(E384="","",F384-E384)</f>
        <v/>
      </c>
      <c r="H384" s="27">
        <f>IF(B384="","",IF(COUNT(X384:AD384)=7,SUMPRODUCT(X384:AD384,rm_weights)/SUM(rm_weights),""))</f>
        <v/>
      </c>
      <c r="I384" s="27">
        <f>IF(B384="","",IF(trm_method="7-day approximation",H384,IF(AND(ISNUMBER(I383),ISNUMBER(D383)),(1-alpha)*D383+alpha*I383,H384)))</f>
        <v/>
      </c>
      <c r="J384" s="27">
        <f>IF(ISNUMBER(I384),0.33*IF(clamp_trm="Yes",MIN(MAX(I384,10),30),I384)+18.8,"")</f>
        <v/>
      </c>
      <c r="K384" s="27">
        <f>IF(J384="","",J384+cat_offset)</f>
        <v/>
      </c>
      <c r="L384">
        <f>IF(B384="","",IF(AND(MONTH(B384)*100+DAY(B384)&gt;=season_lo,MONTH(B384)*100+DAY(B384)&lt;=season_hi),1,0))</f>
        <v/>
      </c>
      <c r="M384" s="27">
        <f>IF(N(C384)=0,IF(B384="","",0),SUM(INDEX(Hourly!$L$2:$L$10001,AF384):INDEX(Hourly!$L$2:$L$10001,AG384)))</f>
        <v/>
      </c>
      <c r="N384" s="27">
        <f>IF(N(C384)=0,IF(B384="","",0),SUM(INDEX(Hourly!$M$2:$M$10001,AF384):INDEX(Hourly!$M$2:$M$10001,AG384)))</f>
        <v/>
      </c>
      <c r="O384" s="27">
        <f>IF(N(C384)=0,IF(B384="","",0),SUM(INDEX(Hourly!$N$2:$N$10001,AF384):INDEX(Hourly!$N$2:$N$10001,AG384)))</f>
        <v/>
      </c>
      <c r="P384" s="27">
        <f>IF(N(C384)=0,IF(B384="","",0),SUM(INDEX(Hourly!$P$2:$P$10001,AF384):INDEX(Hourly!$P$2:$P$10001,AG384)))</f>
        <v/>
      </c>
      <c r="Q384">
        <f>IF(L384=1,IF(M384&gt;event_min,1,0),0)</f>
        <v/>
      </c>
      <c r="R384">
        <f>IF(Q384=1,N(R383)+1,0)</f>
        <v/>
      </c>
      <c r="S384" s="27">
        <f>IF(Q384=1,N(S383)+M384,0)</f>
        <v/>
      </c>
      <c r="T384">
        <f>IF(R384=1,1,0)</f>
        <v/>
      </c>
      <c r="U384">
        <f>IF(AND(L384=1,ISNUMBER(F384)),IF(F384&gt;=hot_thr,1,0),0)</f>
        <v/>
      </c>
      <c r="V384">
        <f>IF(AND(L384=1,ISNUMBER(E384)),IF(E384&gt;=night_thr,1,0),0)</f>
        <v/>
      </c>
      <c r="X384" s="27">
        <f>IF(B384="","",IF(A384-1&gt;=1,INDEX($D$2:$D$421,A384-1),IF(cyclic="Yes",INDEX($D$2:$D$421,A384-1+n_days),"")))</f>
        <v/>
      </c>
      <c r="Y384" s="27">
        <f>IF(B384="","",IF(A384-2&gt;=1,INDEX($D$2:$D$421,A384-2),IF(cyclic="Yes",INDEX($D$2:$D$421,A384-2+n_days),"")))</f>
        <v/>
      </c>
      <c r="Z384" s="27">
        <f>IF(B384="","",IF(A384-3&gt;=1,INDEX($D$2:$D$421,A384-3),IF(cyclic="Yes",INDEX($D$2:$D$421,A384-3+n_days),"")))</f>
        <v/>
      </c>
      <c r="AA384" s="27">
        <f>IF(B384="","",IF(A384-4&gt;=1,INDEX($D$2:$D$421,A384-4),IF(cyclic="Yes",INDEX($D$2:$D$421,A384-4+n_days),"")))</f>
        <v/>
      </c>
      <c r="AB384" s="27">
        <f>IF(B384="","",IF(A384-5&gt;=1,INDEX($D$2:$D$421,A384-5),IF(cyclic="Yes",INDEX($D$2:$D$421,A384-5+n_days),"")))</f>
        <v/>
      </c>
      <c r="AC384" s="27">
        <f>IF(B384="","",IF(A384-6&gt;=1,INDEX($D$2:$D$421,A384-6),IF(cyclic="Yes",INDEX($D$2:$D$421,A384-6+n_days),"")))</f>
        <v/>
      </c>
      <c r="AD384" s="27">
        <f>IF(B384="","",IF(A384-7&gt;=1,INDEX($D$2:$D$421,A384-7),IF(cyclic="Yes",INDEX($D$2:$D$421,A384-7+n_days),"")))</f>
        <v/>
      </c>
      <c r="AF384">
        <f>IF(B384="","",IFERROR(MATCH(B384-0.5,INDEX(Hourly!$G$2:$G$10001,1):INDEX(Hourly!$G$2:$G$10001,n_rows),1),0)+1)</f>
        <v/>
      </c>
      <c r="AG384">
        <f>IF(B384="","",IFERROR(MATCH(B384,INDEX(Hourly!$G$2:$G$10001,1):INDEX(Hourly!$G$2:$G$10001,n_rows),1),0))</f>
        <v/>
      </c>
    </row>
    <row r="385">
      <c r="A385" t="n">
        <v>384</v>
      </c>
      <c r="B385" s="26">
        <f>IF(A385&lt;=n_days,first_day+A385-1,"")</f>
        <v/>
      </c>
      <c r="C385">
        <f>IF(B385="","",MAX(0,AG385-AF385+1))</f>
        <v/>
      </c>
      <c r="D385" s="27">
        <f>IF(B385="","",IF(C385&gt;=18,AVERAGE(INDEX(Hourly!$E$2:$E$10001,AF385):INDEX(Hourly!$E$2:$E$10001,AG385)),""))</f>
        <v/>
      </c>
      <c r="E385" s="27">
        <f>IF(OR(B385="",N(C385)=0),"",MIN(INDEX(Hourly!$E$2:$E$10001,AF385):INDEX(Hourly!$E$2:$E$10001,AG385)))</f>
        <v/>
      </c>
      <c r="F385" s="27">
        <f>IF(OR(B385="",N(C385)=0),"",MAX(INDEX(Hourly!$E$2:$E$10001,AF385):INDEX(Hourly!$E$2:$E$10001,AG385)))</f>
        <v/>
      </c>
      <c r="G385" s="27">
        <f>IF(E385="","",F385-E385)</f>
        <v/>
      </c>
      <c r="H385" s="27">
        <f>IF(B385="","",IF(COUNT(X385:AD385)=7,SUMPRODUCT(X385:AD385,rm_weights)/SUM(rm_weights),""))</f>
        <v/>
      </c>
      <c r="I385" s="27">
        <f>IF(B385="","",IF(trm_method="7-day approximation",H385,IF(AND(ISNUMBER(I384),ISNUMBER(D384)),(1-alpha)*D384+alpha*I384,H385)))</f>
        <v/>
      </c>
      <c r="J385" s="27">
        <f>IF(ISNUMBER(I385),0.33*IF(clamp_trm="Yes",MIN(MAX(I385,10),30),I385)+18.8,"")</f>
        <v/>
      </c>
      <c r="K385" s="27">
        <f>IF(J385="","",J385+cat_offset)</f>
        <v/>
      </c>
      <c r="L385">
        <f>IF(B385="","",IF(AND(MONTH(B385)*100+DAY(B385)&gt;=season_lo,MONTH(B385)*100+DAY(B385)&lt;=season_hi),1,0))</f>
        <v/>
      </c>
      <c r="M385" s="27">
        <f>IF(N(C385)=0,IF(B385="","",0),SUM(INDEX(Hourly!$L$2:$L$10001,AF385):INDEX(Hourly!$L$2:$L$10001,AG385)))</f>
        <v/>
      </c>
      <c r="N385" s="27">
        <f>IF(N(C385)=0,IF(B385="","",0),SUM(INDEX(Hourly!$M$2:$M$10001,AF385):INDEX(Hourly!$M$2:$M$10001,AG385)))</f>
        <v/>
      </c>
      <c r="O385" s="27">
        <f>IF(N(C385)=0,IF(B385="","",0),SUM(INDEX(Hourly!$N$2:$N$10001,AF385):INDEX(Hourly!$N$2:$N$10001,AG385)))</f>
        <v/>
      </c>
      <c r="P385" s="27">
        <f>IF(N(C385)=0,IF(B385="","",0),SUM(INDEX(Hourly!$P$2:$P$10001,AF385):INDEX(Hourly!$P$2:$P$10001,AG385)))</f>
        <v/>
      </c>
      <c r="Q385">
        <f>IF(L385=1,IF(M385&gt;event_min,1,0),0)</f>
        <v/>
      </c>
      <c r="R385">
        <f>IF(Q385=1,N(R384)+1,0)</f>
        <v/>
      </c>
      <c r="S385" s="27">
        <f>IF(Q385=1,N(S384)+M385,0)</f>
        <v/>
      </c>
      <c r="T385">
        <f>IF(R385=1,1,0)</f>
        <v/>
      </c>
      <c r="U385">
        <f>IF(AND(L385=1,ISNUMBER(F385)),IF(F385&gt;=hot_thr,1,0),0)</f>
        <v/>
      </c>
      <c r="V385">
        <f>IF(AND(L385=1,ISNUMBER(E385)),IF(E385&gt;=night_thr,1,0),0)</f>
        <v/>
      </c>
      <c r="X385" s="27">
        <f>IF(B385="","",IF(A385-1&gt;=1,INDEX($D$2:$D$421,A385-1),IF(cyclic="Yes",INDEX($D$2:$D$421,A385-1+n_days),"")))</f>
        <v/>
      </c>
      <c r="Y385" s="27">
        <f>IF(B385="","",IF(A385-2&gt;=1,INDEX($D$2:$D$421,A385-2),IF(cyclic="Yes",INDEX($D$2:$D$421,A385-2+n_days),"")))</f>
        <v/>
      </c>
      <c r="Z385" s="27">
        <f>IF(B385="","",IF(A385-3&gt;=1,INDEX($D$2:$D$421,A385-3),IF(cyclic="Yes",INDEX($D$2:$D$421,A385-3+n_days),"")))</f>
        <v/>
      </c>
      <c r="AA385" s="27">
        <f>IF(B385="","",IF(A385-4&gt;=1,INDEX($D$2:$D$421,A385-4),IF(cyclic="Yes",INDEX($D$2:$D$421,A385-4+n_days),"")))</f>
        <v/>
      </c>
      <c r="AB385" s="27">
        <f>IF(B385="","",IF(A385-5&gt;=1,INDEX($D$2:$D$421,A385-5),IF(cyclic="Yes",INDEX($D$2:$D$421,A385-5+n_days),"")))</f>
        <v/>
      </c>
      <c r="AC385" s="27">
        <f>IF(B385="","",IF(A385-6&gt;=1,INDEX($D$2:$D$421,A385-6),IF(cyclic="Yes",INDEX($D$2:$D$421,A385-6+n_days),"")))</f>
        <v/>
      </c>
      <c r="AD385" s="27">
        <f>IF(B385="","",IF(A385-7&gt;=1,INDEX($D$2:$D$421,A385-7),IF(cyclic="Yes",INDEX($D$2:$D$421,A385-7+n_days),"")))</f>
        <v/>
      </c>
      <c r="AF385">
        <f>IF(B385="","",IFERROR(MATCH(B385-0.5,INDEX(Hourly!$G$2:$G$10001,1):INDEX(Hourly!$G$2:$G$10001,n_rows),1),0)+1)</f>
        <v/>
      </c>
      <c r="AG385">
        <f>IF(B385="","",IFERROR(MATCH(B385,INDEX(Hourly!$G$2:$G$10001,1):INDEX(Hourly!$G$2:$G$10001,n_rows),1),0))</f>
        <v/>
      </c>
    </row>
    <row r="386">
      <c r="A386" t="n">
        <v>385</v>
      </c>
      <c r="B386" s="26">
        <f>IF(A386&lt;=n_days,first_day+A386-1,"")</f>
        <v/>
      </c>
      <c r="C386">
        <f>IF(B386="","",MAX(0,AG386-AF386+1))</f>
        <v/>
      </c>
      <c r="D386" s="27">
        <f>IF(B386="","",IF(C386&gt;=18,AVERAGE(INDEX(Hourly!$E$2:$E$10001,AF386):INDEX(Hourly!$E$2:$E$10001,AG386)),""))</f>
        <v/>
      </c>
      <c r="E386" s="27">
        <f>IF(OR(B386="",N(C386)=0),"",MIN(INDEX(Hourly!$E$2:$E$10001,AF386):INDEX(Hourly!$E$2:$E$10001,AG386)))</f>
        <v/>
      </c>
      <c r="F386" s="27">
        <f>IF(OR(B386="",N(C386)=0),"",MAX(INDEX(Hourly!$E$2:$E$10001,AF386):INDEX(Hourly!$E$2:$E$10001,AG386)))</f>
        <v/>
      </c>
      <c r="G386" s="27">
        <f>IF(E386="","",F386-E386)</f>
        <v/>
      </c>
      <c r="H386" s="27">
        <f>IF(B386="","",IF(COUNT(X386:AD386)=7,SUMPRODUCT(X386:AD386,rm_weights)/SUM(rm_weights),""))</f>
        <v/>
      </c>
      <c r="I386" s="27">
        <f>IF(B386="","",IF(trm_method="7-day approximation",H386,IF(AND(ISNUMBER(I385),ISNUMBER(D385)),(1-alpha)*D385+alpha*I385,H386)))</f>
        <v/>
      </c>
      <c r="J386" s="27">
        <f>IF(ISNUMBER(I386),0.33*IF(clamp_trm="Yes",MIN(MAX(I386,10),30),I386)+18.8,"")</f>
        <v/>
      </c>
      <c r="K386" s="27">
        <f>IF(J386="","",J386+cat_offset)</f>
        <v/>
      </c>
      <c r="L386">
        <f>IF(B386="","",IF(AND(MONTH(B386)*100+DAY(B386)&gt;=season_lo,MONTH(B386)*100+DAY(B386)&lt;=season_hi),1,0))</f>
        <v/>
      </c>
      <c r="M386" s="27">
        <f>IF(N(C386)=0,IF(B386="","",0),SUM(INDEX(Hourly!$L$2:$L$10001,AF386):INDEX(Hourly!$L$2:$L$10001,AG386)))</f>
        <v/>
      </c>
      <c r="N386" s="27">
        <f>IF(N(C386)=0,IF(B386="","",0),SUM(INDEX(Hourly!$M$2:$M$10001,AF386):INDEX(Hourly!$M$2:$M$10001,AG386)))</f>
        <v/>
      </c>
      <c r="O386" s="27">
        <f>IF(N(C386)=0,IF(B386="","",0),SUM(INDEX(Hourly!$N$2:$N$10001,AF386):INDEX(Hourly!$N$2:$N$10001,AG386)))</f>
        <v/>
      </c>
      <c r="P386" s="27">
        <f>IF(N(C386)=0,IF(B386="","",0),SUM(INDEX(Hourly!$P$2:$P$10001,AF386):INDEX(Hourly!$P$2:$P$10001,AG386)))</f>
        <v/>
      </c>
      <c r="Q386">
        <f>IF(L386=1,IF(M386&gt;event_min,1,0),0)</f>
        <v/>
      </c>
      <c r="R386">
        <f>IF(Q386=1,N(R385)+1,0)</f>
        <v/>
      </c>
      <c r="S386" s="27">
        <f>IF(Q386=1,N(S385)+M386,0)</f>
        <v/>
      </c>
      <c r="T386">
        <f>IF(R386=1,1,0)</f>
        <v/>
      </c>
      <c r="U386">
        <f>IF(AND(L386=1,ISNUMBER(F386)),IF(F386&gt;=hot_thr,1,0),0)</f>
        <v/>
      </c>
      <c r="V386">
        <f>IF(AND(L386=1,ISNUMBER(E386)),IF(E386&gt;=night_thr,1,0),0)</f>
        <v/>
      </c>
      <c r="X386" s="27">
        <f>IF(B386="","",IF(A386-1&gt;=1,INDEX($D$2:$D$421,A386-1),IF(cyclic="Yes",INDEX($D$2:$D$421,A386-1+n_days),"")))</f>
        <v/>
      </c>
      <c r="Y386" s="27">
        <f>IF(B386="","",IF(A386-2&gt;=1,INDEX($D$2:$D$421,A386-2),IF(cyclic="Yes",INDEX($D$2:$D$421,A386-2+n_days),"")))</f>
        <v/>
      </c>
      <c r="Z386" s="27">
        <f>IF(B386="","",IF(A386-3&gt;=1,INDEX($D$2:$D$421,A386-3),IF(cyclic="Yes",INDEX($D$2:$D$421,A386-3+n_days),"")))</f>
        <v/>
      </c>
      <c r="AA386" s="27">
        <f>IF(B386="","",IF(A386-4&gt;=1,INDEX($D$2:$D$421,A386-4),IF(cyclic="Yes",INDEX($D$2:$D$421,A386-4+n_days),"")))</f>
        <v/>
      </c>
      <c r="AB386" s="27">
        <f>IF(B386="","",IF(A386-5&gt;=1,INDEX($D$2:$D$421,A386-5),IF(cyclic="Yes",INDEX($D$2:$D$421,A386-5+n_days),"")))</f>
        <v/>
      </c>
      <c r="AC386" s="27">
        <f>IF(B386="","",IF(A386-6&gt;=1,INDEX($D$2:$D$421,A386-6),IF(cyclic="Yes",INDEX($D$2:$D$421,A386-6+n_days),"")))</f>
        <v/>
      </c>
      <c r="AD386" s="27">
        <f>IF(B386="","",IF(A386-7&gt;=1,INDEX($D$2:$D$421,A386-7),IF(cyclic="Yes",INDEX($D$2:$D$421,A386-7+n_days),"")))</f>
        <v/>
      </c>
      <c r="AF386">
        <f>IF(B386="","",IFERROR(MATCH(B386-0.5,INDEX(Hourly!$G$2:$G$10001,1):INDEX(Hourly!$G$2:$G$10001,n_rows),1),0)+1)</f>
        <v/>
      </c>
      <c r="AG386">
        <f>IF(B386="","",IFERROR(MATCH(B386,INDEX(Hourly!$G$2:$G$10001,1):INDEX(Hourly!$G$2:$G$10001,n_rows),1),0))</f>
        <v/>
      </c>
    </row>
    <row r="387">
      <c r="A387" t="n">
        <v>386</v>
      </c>
      <c r="B387" s="26">
        <f>IF(A387&lt;=n_days,first_day+A387-1,"")</f>
        <v/>
      </c>
      <c r="C387">
        <f>IF(B387="","",MAX(0,AG387-AF387+1))</f>
        <v/>
      </c>
      <c r="D387" s="27">
        <f>IF(B387="","",IF(C387&gt;=18,AVERAGE(INDEX(Hourly!$E$2:$E$10001,AF387):INDEX(Hourly!$E$2:$E$10001,AG387)),""))</f>
        <v/>
      </c>
      <c r="E387" s="27">
        <f>IF(OR(B387="",N(C387)=0),"",MIN(INDEX(Hourly!$E$2:$E$10001,AF387):INDEX(Hourly!$E$2:$E$10001,AG387)))</f>
        <v/>
      </c>
      <c r="F387" s="27">
        <f>IF(OR(B387="",N(C387)=0),"",MAX(INDEX(Hourly!$E$2:$E$10001,AF387):INDEX(Hourly!$E$2:$E$10001,AG387)))</f>
        <v/>
      </c>
      <c r="G387" s="27">
        <f>IF(E387="","",F387-E387)</f>
        <v/>
      </c>
      <c r="H387" s="27">
        <f>IF(B387="","",IF(COUNT(X387:AD387)=7,SUMPRODUCT(X387:AD387,rm_weights)/SUM(rm_weights),""))</f>
        <v/>
      </c>
      <c r="I387" s="27">
        <f>IF(B387="","",IF(trm_method="7-day approximation",H387,IF(AND(ISNUMBER(I386),ISNUMBER(D386)),(1-alpha)*D386+alpha*I386,H387)))</f>
        <v/>
      </c>
      <c r="J387" s="27">
        <f>IF(ISNUMBER(I387),0.33*IF(clamp_trm="Yes",MIN(MAX(I387,10),30),I387)+18.8,"")</f>
        <v/>
      </c>
      <c r="K387" s="27">
        <f>IF(J387="","",J387+cat_offset)</f>
        <v/>
      </c>
      <c r="L387">
        <f>IF(B387="","",IF(AND(MONTH(B387)*100+DAY(B387)&gt;=season_lo,MONTH(B387)*100+DAY(B387)&lt;=season_hi),1,0))</f>
        <v/>
      </c>
      <c r="M387" s="27">
        <f>IF(N(C387)=0,IF(B387="","",0),SUM(INDEX(Hourly!$L$2:$L$10001,AF387):INDEX(Hourly!$L$2:$L$10001,AG387)))</f>
        <v/>
      </c>
      <c r="N387" s="27">
        <f>IF(N(C387)=0,IF(B387="","",0),SUM(INDEX(Hourly!$M$2:$M$10001,AF387):INDEX(Hourly!$M$2:$M$10001,AG387)))</f>
        <v/>
      </c>
      <c r="O387" s="27">
        <f>IF(N(C387)=0,IF(B387="","",0),SUM(INDEX(Hourly!$N$2:$N$10001,AF387):INDEX(Hourly!$N$2:$N$10001,AG387)))</f>
        <v/>
      </c>
      <c r="P387" s="27">
        <f>IF(N(C387)=0,IF(B387="","",0),SUM(INDEX(Hourly!$P$2:$P$10001,AF387):INDEX(Hourly!$P$2:$P$10001,AG387)))</f>
        <v/>
      </c>
      <c r="Q387">
        <f>IF(L387=1,IF(M387&gt;event_min,1,0),0)</f>
        <v/>
      </c>
      <c r="R387">
        <f>IF(Q387=1,N(R386)+1,0)</f>
        <v/>
      </c>
      <c r="S387" s="27">
        <f>IF(Q387=1,N(S386)+M387,0)</f>
        <v/>
      </c>
      <c r="T387">
        <f>IF(R387=1,1,0)</f>
        <v/>
      </c>
      <c r="U387">
        <f>IF(AND(L387=1,ISNUMBER(F387)),IF(F387&gt;=hot_thr,1,0),0)</f>
        <v/>
      </c>
      <c r="V387">
        <f>IF(AND(L387=1,ISNUMBER(E387)),IF(E387&gt;=night_thr,1,0),0)</f>
        <v/>
      </c>
      <c r="X387" s="27">
        <f>IF(B387="","",IF(A387-1&gt;=1,INDEX($D$2:$D$421,A387-1),IF(cyclic="Yes",INDEX($D$2:$D$421,A387-1+n_days),"")))</f>
        <v/>
      </c>
      <c r="Y387" s="27">
        <f>IF(B387="","",IF(A387-2&gt;=1,INDEX($D$2:$D$421,A387-2),IF(cyclic="Yes",INDEX($D$2:$D$421,A387-2+n_days),"")))</f>
        <v/>
      </c>
      <c r="Z387" s="27">
        <f>IF(B387="","",IF(A387-3&gt;=1,INDEX($D$2:$D$421,A387-3),IF(cyclic="Yes",INDEX($D$2:$D$421,A387-3+n_days),"")))</f>
        <v/>
      </c>
      <c r="AA387" s="27">
        <f>IF(B387="","",IF(A387-4&gt;=1,INDEX($D$2:$D$421,A387-4),IF(cyclic="Yes",INDEX($D$2:$D$421,A387-4+n_days),"")))</f>
        <v/>
      </c>
      <c r="AB387" s="27">
        <f>IF(B387="","",IF(A387-5&gt;=1,INDEX($D$2:$D$421,A387-5),IF(cyclic="Yes",INDEX($D$2:$D$421,A387-5+n_days),"")))</f>
        <v/>
      </c>
      <c r="AC387" s="27">
        <f>IF(B387="","",IF(A387-6&gt;=1,INDEX($D$2:$D$421,A387-6),IF(cyclic="Yes",INDEX($D$2:$D$421,A387-6+n_days),"")))</f>
        <v/>
      </c>
      <c r="AD387" s="27">
        <f>IF(B387="","",IF(A387-7&gt;=1,INDEX($D$2:$D$421,A387-7),IF(cyclic="Yes",INDEX($D$2:$D$421,A387-7+n_days),"")))</f>
        <v/>
      </c>
      <c r="AF387">
        <f>IF(B387="","",IFERROR(MATCH(B387-0.5,INDEX(Hourly!$G$2:$G$10001,1):INDEX(Hourly!$G$2:$G$10001,n_rows),1),0)+1)</f>
        <v/>
      </c>
      <c r="AG387">
        <f>IF(B387="","",IFERROR(MATCH(B387,INDEX(Hourly!$G$2:$G$10001,1):INDEX(Hourly!$G$2:$G$10001,n_rows),1),0))</f>
        <v/>
      </c>
    </row>
    <row r="388">
      <c r="A388" t="n">
        <v>387</v>
      </c>
      <c r="B388" s="26">
        <f>IF(A388&lt;=n_days,first_day+A388-1,"")</f>
        <v/>
      </c>
      <c r="C388">
        <f>IF(B388="","",MAX(0,AG388-AF388+1))</f>
        <v/>
      </c>
      <c r="D388" s="27">
        <f>IF(B388="","",IF(C388&gt;=18,AVERAGE(INDEX(Hourly!$E$2:$E$10001,AF388):INDEX(Hourly!$E$2:$E$10001,AG388)),""))</f>
        <v/>
      </c>
      <c r="E388" s="27">
        <f>IF(OR(B388="",N(C388)=0),"",MIN(INDEX(Hourly!$E$2:$E$10001,AF388):INDEX(Hourly!$E$2:$E$10001,AG388)))</f>
        <v/>
      </c>
      <c r="F388" s="27">
        <f>IF(OR(B388="",N(C388)=0),"",MAX(INDEX(Hourly!$E$2:$E$10001,AF388):INDEX(Hourly!$E$2:$E$10001,AG388)))</f>
        <v/>
      </c>
      <c r="G388" s="27">
        <f>IF(E388="","",F388-E388)</f>
        <v/>
      </c>
      <c r="H388" s="27">
        <f>IF(B388="","",IF(COUNT(X388:AD388)=7,SUMPRODUCT(X388:AD388,rm_weights)/SUM(rm_weights),""))</f>
        <v/>
      </c>
      <c r="I388" s="27">
        <f>IF(B388="","",IF(trm_method="7-day approximation",H388,IF(AND(ISNUMBER(I387),ISNUMBER(D387)),(1-alpha)*D387+alpha*I387,H388)))</f>
        <v/>
      </c>
      <c r="J388" s="27">
        <f>IF(ISNUMBER(I388),0.33*IF(clamp_trm="Yes",MIN(MAX(I388,10),30),I388)+18.8,"")</f>
        <v/>
      </c>
      <c r="K388" s="27">
        <f>IF(J388="","",J388+cat_offset)</f>
        <v/>
      </c>
      <c r="L388">
        <f>IF(B388="","",IF(AND(MONTH(B388)*100+DAY(B388)&gt;=season_lo,MONTH(B388)*100+DAY(B388)&lt;=season_hi),1,0))</f>
        <v/>
      </c>
      <c r="M388" s="27">
        <f>IF(N(C388)=0,IF(B388="","",0),SUM(INDEX(Hourly!$L$2:$L$10001,AF388):INDEX(Hourly!$L$2:$L$10001,AG388)))</f>
        <v/>
      </c>
      <c r="N388" s="27">
        <f>IF(N(C388)=0,IF(B388="","",0),SUM(INDEX(Hourly!$M$2:$M$10001,AF388):INDEX(Hourly!$M$2:$M$10001,AG388)))</f>
        <v/>
      </c>
      <c r="O388" s="27">
        <f>IF(N(C388)=0,IF(B388="","",0),SUM(INDEX(Hourly!$N$2:$N$10001,AF388):INDEX(Hourly!$N$2:$N$10001,AG388)))</f>
        <v/>
      </c>
      <c r="P388" s="27">
        <f>IF(N(C388)=0,IF(B388="","",0),SUM(INDEX(Hourly!$P$2:$P$10001,AF388):INDEX(Hourly!$P$2:$P$10001,AG388)))</f>
        <v/>
      </c>
      <c r="Q388">
        <f>IF(L388=1,IF(M388&gt;event_min,1,0),0)</f>
        <v/>
      </c>
      <c r="R388">
        <f>IF(Q388=1,N(R387)+1,0)</f>
        <v/>
      </c>
      <c r="S388" s="27">
        <f>IF(Q388=1,N(S387)+M388,0)</f>
        <v/>
      </c>
      <c r="T388">
        <f>IF(R388=1,1,0)</f>
        <v/>
      </c>
      <c r="U388">
        <f>IF(AND(L388=1,ISNUMBER(F388)),IF(F388&gt;=hot_thr,1,0),0)</f>
        <v/>
      </c>
      <c r="V388">
        <f>IF(AND(L388=1,ISNUMBER(E388)),IF(E388&gt;=night_thr,1,0),0)</f>
        <v/>
      </c>
      <c r="X388" s="27">
        <f>IF(B388="","",IF(A388-1&gt;=1,INDEX($D$2:$D$421,A388-1),IF(cyclic="Yes",INDEX($D$2:$D$421,A388-1+n_days),"")))</f>
        <v/>
      </c>
      <c r="Y388" s="27">
        <f>IF(B388="","",IF(A388-2&gt;=1,INDEX($D$2:$D$421,A388-2),IF(cyclic="Yes",INDEX($D$2:$D$421,A388-2+n_days),"")))</f>
        <v/>
      </c>
      <c r="Z388" s="27">
        <f>IF(B388="","",IF(A388-3&gt;=1,INDEX($D$2:$D$421,A388-3),IF(cyclic="Yes",INDEX($D$2:$D$421,A388-3+n_days),"")))</f>
        <v/>
      </c>
      <c r="AA388" s="27">
        <f>IF(B388="","",IF(A388-4&gt;=1,INDEX($D$2:$D$421,A388-4),IF(cyclic="Yes",INDEX($D$2:$D$421,A388-4+n_days),"")))</f>
        <v/>
      </c>
      <c r="AB388" s="27">
        <f>IF(B388="","",IF(A388-5&gt;=1,INDEX($D$2:$D$421,A388-5),IF(cyclic="Yes",INDEX($D$2:$D$421,A388-5+n_days),"")))</f>
        <v/>
      </c>
      <c r="AC388" s="27">
        <f>IF(B388="","",IF(A388-6&gt;=1,INDEX($D$2:$D$421,A388-6),IF(cyclic="Yes",INDEX($D$2:$D$421,A388-6+n_days),"")))</f>
        <v/>
      </c>
      <c r="AD388" s="27">
        <f>IF(B388="","",IF(A388-7&gt;=1,INDEX($D$2:$D$421,A388-7),IF(cyclic="Yes",INDEX($D$2:$D$421,A388-7+n_days),"")))</f>
        <v/>
      </c>
      <c r="AF388">
        <f>IF(B388="","",IFERROR(MATCH(B388-0.5,INDEX(Hourly!$G$2:$G$10001,1):INDEX(Hourly!$G$2:$G$10001,n_rows),1),0)+1)</f>
        <v/>
      </c>
      <c r="AG388">
        <f>IF(B388="","",IFERROR(MATCH(B388,INDEX(Hourly!$G$2:$G$10001,1):INDEX(Hourly!$G$2:$G$10001,n_rows),1),0))</f>
        <v/>
      </c>
    </row>
    <row r="389">
      <c r="A389" t="n">
        <v>388</v>
      </c>
      <c r="B389" s="26">
        <f>IF(A389&lt;=n_days,first_day+A389-1,"")</f>
        <v/>
      </c>
      <c r="C389">
        <f>IF(B389="","",MAX(0,AG389-AF389+1))</f>
        <v/>
      </c>
      <c r="D389" s="27">
        <f>IF(B389="","",IF(C389&gt;=18,AVERAGE(INDEX(Hourly!$E$2:$E$10001,AF389):INDEX(Hourly!$E$2:$E$10001,AG389)),""))</f>
        <v/>
      </c>
      <c r="E389" s="27">
        <f>IF(OR(B389="",N(C389)=0),"",MIN(INDEX(Hourly!$E$2:$E$10001,AF389):INDEX(Hourly!$E$2:$E$10001,AG389)))</f>
        <v/>
      </c>
      <c r="F389" s="27">
        <f>IF(OR(B389="",N(C389)=0),"",MAX(INDEX(Hourly!$E$2:$E$10001,AF389):INDEX(Hourly!$E$2:$E$10001,AG389)))</f>
        <v/>
      </c>
      <c r="G389" s="27">
        <f>IF(E389="","",F389-E389)</f>
        <v/>
      </c>
      <c r="H389" s="27">
        <f>IF(B389="","",IF(COUNT(X389:AD389)=7,SUMPRODUCT(X389:AD389,rm_weights)/SUM(rm_weights),""))</f>
        <v/>
      </c>
      <c r="I389" s="27">
        <f>IF(B389="","",IF(trm_method="7-day approximation",H389,IF(AND(ISNUMBER(I388),ISNUMBER(D388)),(1-alpha)*D388+alpha*I388,H389)))</f>
        <v/>
      </c>
      <c r="J389" s="27">
        <f>IF(ISNUMBER(I389),0.33*IF(clamp_trm="Yes",MIN(MAX(I389,10),30),I389)+18.8,"")</f>
        <v/>
      </c>
      <c r="K389" s="27">
        <f>IF(J389="","",J389+cat_offset)</f>
        <v/>
      </c>
      <c r="L389">
        <f>IF(B389="","",IF(AND(MONTH(B389)*100+DAY(B389)&gt;=season_lo,MONTH(B389)*100+DAY(B389)&lt;=season_hi),1,0))</f>
        <v/>
      </c>
      <c r="M389" s="27">
        <f>IF(N(C389)=0,IF(B389="","",0),SUM(INDEX(Hourly!$L$2:$L$10001,AF389):INDEX(Hourly!$L$2:$L$10001,AG389)))</f>
        <v/>
      </c>
      <c r="N389" s="27">
        <f>IF(N(C389)=0,IF(B389="","",0),SUM(INDEX(Hourly!$M$2:$M$10001,AF389):INDEX(Hourly!$M$2:$M$10001,AG389)))</f>
        <v/>
      </c>
      <c r="O389" s="27">
        <f>IF(N(C389)=0,IF(B389="","",0),SUM(INDEX(Hourly!$N$2:$N$10001,AF389):INDEX(Hourly!$N$2:$N$10001,AG389)))</f>
        <v/>
      </c>
      <c r="P389" s="27">
        <f>IF(N(C389)=0,IF(B389="","",0),SUM(INDEX(Hourly!$P$2:$P$10001,AF389):INDEX(Hourly!$P$2:$P$10001,AG389)))</f>
        <v/>
      </c>
      <c r="Q389">
        <f>IF(L389=1,IF(M389&gt;event_min,1,0),0)</f>
        <v/>
      </c>
      <c r="R389">
        <f>IF(Q389=1,N(R388)+1,0)</f>
        <v/>
      </c>
      <c r="S389" s="27">
        <f>IF(Q389=1,N(S388)+M389,0)</f>
        <v/>
      </c>
      <c r="T389">
        <f>IF(R389=1,1,0)</f>
        <v/>
      </c>
      <c r="U389">
        <f>IF(AND(L389=1,ISNUMBER(F389)),IF(F389&gt;=hot_thr,1,0),0)</f>
        <v/>
      </c>
      <c r="V389">
        <f>IF(AND(L389=1,ISNUMBER(E389)),IF(E389&gt;=night_thr,1,0),0)</f>
        <v/>
      </c>
      <c r="X389" s="27">
        <f>IF(B389="","",IF(A389-1&gt;=1,INDEX($D$2:$D$421,A389-1),IF(cyclic="Yes",INDEX($D$2:$D$421,A389-1+n_days),"")))</f>
        <v/>
      </c>
      <c r="Y389" s="27">
        <f>IF(B389="","",IF(A389-2&gt;=1,INDEX($D$2:$D$421,A389-2),IF(cyclic="Yes",INDEX($D$2:$D$421,A389-2+n_days),"")))</f>
        <v/>
      </c>
      <c r="Z389" s="27">
        <f>IF(B389="","",IF(A389-3&gt;=1,INDEX($D$2:$D$421,A389-3),IF(cyclic="Yes",INDEX($D$2:$D$421,A389-3+n_days),"")))</f>
        <v/>
      </c>
      <c r="AA389" s="27">
        <f>IF(B389="","",IF(A389-4&gt;=1,INDEX($D$2:$D$421,A389-4),IF(cyclic="Yes",INDEX($D$2:$D$421,A389-4+n_days),"")))</f>
        <v/>
      </c>
      <c r="AB389" s="27">
        <f>IF(B389="","",IF(A389-5&gt;=1,INDEX($D$2:$D$421,A389-5),IF(cyclic="Yes",INDEX($D$2:$D$421,A389-5+n_days),"")))</f>
        <v/>
      </c>
      <c r="AC389" s="27">
        <f>IF(B389="","",IF(A389-6&gt;=1,INDEX($D$2:$D$421,A389-6),IF(cyclic="Yes",INDEX($D$2:$D$421,A389-6+n_days),"")))</f>
        <v/>
      </c>
      <c r="AD389" s="27">
        <f>IF(B389="","",IF(A389-7&gt;=1,INDEX($D$2:$D$421,A389-7),IF(cyclic="Yes",INDEX($D$2:$D$421,A389-7+n_days),"")))</f>
        <v/>
      </c>
      <c r="AF389">
        <f>IF(B389="","",IFERROR(MATCH(B389-0.5,INDEX(Hourly!$G$2:$G$10001,1):INDEX(Hourly!$G$2:$G$10001,n_rows),1),0)+1)</f>
        <v/>
      </c>
      <c r="AG389">
        <f>IF(B389="","",IFERROR(MATCH(B389,INDEX(Hourly!$G$2:$G$10001,1):INDEX(Hourly!$G$2:$G$10001,n_rows),1),0))</f>
        <v/>
      </c>
    </row>
    <row r="390">
      <c r="A390" t="n">
        <v>389</v>
      </c>
      <c r="B390" s="26">
        <f>IF(A390&lt;=n_days,first_day+A390-1,"")</f>
        <v/>
      </c>
      <c r="C390">
        <f>IF(B390="","",MAX(0,AG390-AF390+1))</f>
        <v/>
      </c>
      <c r="D390" s="27">
        <f>IF(B390="","",IF(C390&gt;=18,AVERAGE(INDEX(Hourly!$E$2:$E$10001,AF390):INDEX(Hourly!$E$2:$E$10001,AG390)),""))</f>
        <v/>
      </c>
      <c r="E390" s="27">
        <f>IF(OR(B390="",N(C390)=0),"",MIN(INDEX(Hourly!$E$2:$E$10001,AF390):INDEX(Hourly!$E$2:$E$10001,AG390)))</f>
        <v/>
      </c>
      <c r="F390" s="27">
        <f>IF(OR(B390="",N(C390)=0),"",MAX(INDEX(Hourly!$E$2:$E$10001,AF390):INDEX(Hourly!$E$2:$E$10001,AG390)))</f>
        <v/>
      </c>
      <c r="G390" s="27">
        <f>IF(E390="","",F390-E390)</f>
        <v/>
      </c>
      <c r="H390" s="27">
        <f>IF(B390="","",IF(COUNT(X390:AD390)=7,SUMPRODUCT(X390:AD390,rm_weights)/SUM(rm_weights),""))</f>
        <v/>
      </c>
      <c r="I390" s="27">
        <f>IF(B390="","",IF(trm_method="7-day approximation",H390,IF(AND(ISNUMBER(I389),ISNUMBER(D389)),(1-alpha)*D389+alpha*I389,H390)))</f>
        <v/>
      </c>
      <c r="J390" s="27">
        <f>IF(ISNUMBER(I390),0.33*IF(clamp_trm="Yes",MIN(MAX(I390,10),30),I390)+18.8,"")</f>
        <v/>
      </c>
      <c r="K390" s="27">
        <f>IF(J390="","",J390+cat_offset)</f>
        <v/>
      </c>
      <c r="L390">
        <f>IF(B390="","",IF(AND(MONTH(B390)*100+DAY(B390)&gt;=season_lo,MONTH(B390)*100+DAY(B390)&lt;=season_hi),1,0))</f>
        <v/>
      </c>
      <c r="M390" s="27">
        <f>IF(N(C390)=0,IF(B390="","",0),SUM(INDEX(Hourly!$L$2:$L$10001,AF390):INDEX(Hourly!$L$2:$L$10001,AG390)))</f>
        <v/>
      </c>
      <c r="N390" s="27">
        <f>IF(N(C390)=0,IF(B390="","",0),SUM(INDEX(Hourly!$M$2:$M$10001,AF390):INDEX(Hourly!$M$2:$M$10001,AG390)))</f>
        <v/>
      </c>
      <c r="O390" s="27">
        <f>IF(N(C390)=0,IF(B390="","",0),SUM(INDEX(Hourly!$N$2:$N$10001,AF390):INDEX(Hourly!$N$2:$N$10001,AG390)))</f>
        <v/>
      </c>
      <c r="P390" s="27">
        <f>IF(N(C390)=0,IF(B390="","",0),SUM(INDEX(Hourly!$P$2:$P$10001,AF390):INDEX(Hourly!$P$2:$P$10001,AG390)))</f>
        <v/>
      </c>
      <c r="Q390">
        <f>IF(L390=1,IF(M390&gt;event_min,1,0),0)</f>
        <v/>
      </c>
      <c r="R390">
        <f>IF(Q390=1,N(R389)+1,0)</f>
        <v/>
      </c>
      <c r="S390" s="27">
        <f>IF(Q390=1,N(S389)+M390,0)</f>
        <v/>
      </c>
      <c r="T390">
        <f>IF(R390=1,1,0)</f>
        <v/>
      </c>
      <c r="U390">
        <f>IF(AND(L390=1,ISNUMBER(F390)),IF(F390&gt;=hot_thr,1,0),0)</f>
        <v/>
      </c>
      <c r="V390">
        <f>IF(AND(L390=1,ISNUMBER(E390)),IF(E390&gt;=night_thr,1,0),0)</f>
        <v/>
      </c>
      <c r="X390" s="27">
        <f>IF(B390="","",IF(A390-1&gt;=1,INDEX($D$2:$D$421,A390-1),IF(cyclic="Yes",INDEX($D$2:$D$421,A390-1+n_days),"")))</f>
        <v/>
      </c>
      <c r="Y390" s="27">
        <f>IF(B390="","",IF(A390-2&gt;=1,INDEX($D$2:$D$421,A390-2),IF(cyclic="Yes",INDEX($D$2:$D$421,A390-2+n_days),"")))</f>
        <v/>
      </c>
      <c r="Z390" s="27">
        <f>IF(B390="","",IF(A390-3&gt;=1,INDEX($D$2:$D$421,A390-3),IF(cyclic="Yes",INDEX($D$2:$D$421,A390-3+n_days),"")))</f>
        <v/>
      </c>
      <c r="AA390" s="27">
        <f>IF(B390="","",IF(A390-4&gt;=1,INDEX($D$2:$D$421,A390-4),IF(cyclic="Yes",INDEX($D$2:$D$421,A390-4+n_days),"")))</f>
        <v/>
      </c>
      <c r="AB390" s="27">
        <f>IF(B390="","",IF(A390-5&gt;=1,INDEX($D$2:$D$421,A390-5),IF(cyclic="Yes",INDEX($D$2:$D$421,A390-5+n_days),"")))</f>
        <v/>
      </c>
      <c r="AC390" s="27">
        <f>IF(B390="","",IF(A390-6&gt;=1,INDEX($D$2:$D$421,A390-6),IF(cyclic="Yes",INDEX($D$2:$D$421,A390-6+n_days),"")))</f>
        <v/>
      </c>
      <c r="AD390" s="27">
        <f>IF(B390="","",IF(A390-7&gt;=1,INDEX($D$2:$D$421,A390-7),IF(cyclic="Yes",INDEX($D$2:$D$421,A390-7+n_days),"")))</f>
        <v/>
      </c>
      <c r="AF390">
        <f>IF(B390="","",IFERROR(MATCH(B390-0.5,INDEX(Hourly!$G$2:$G$10001,1):INDEX(Hourly!$G$2:$G$10001,n_rows),1),0)+1)</f>
        <v/>
      </c>
      <c r="AG390">
        <f>IF(B390="","",IFERROR(MATCH(B390,INDEX(Hourly!$G$2:$G$10001,1):INDEX(Hourly!$G$2:$G$10001,n_rows),1),0))</f>
        <v/>
      </c>
    </row>
    <row r="391">
      <c r="A391" t="n">
        <v>390</v>
      </c>
      <c r="B391" s="26">
        <f>IF(A391&lt;=n_days,first_day+A391-1,"")</f>
        <v/>
      </c>
      <c r="C391">
        <f>IF(B391="","",MAX(0,AG391-AF391+1))</f>
        <v/>
      </c>
      <c r="D391" s="27">
        <f>IF(B391="","",IF(C391&gt;=18,AVERAGE(INDEX(Hourly!$E$2:$E$10001,AF391):INDEX(Hourly!$E$2:$E$10001,AG391)),""))</f>
        <v/>
      </c>
      <c r="E391" s="27">
        <f>IF(OR(B391="",N(C391)=0),"",MIN(INDEX(Hourly!$E$2:$E$10001,AF391):INDEX(Hourly!$E$2:$E$10001,AG391)))</f>
        <v/>
      </c>
      <c r="F391" s="27">
        <f>IF(OR(B391="",N(C391)=0),"",MAX(INDEX(Hourly!$E$2:$E$10001,AF391):INDEX(Hourly!$E$2:$E$10001,AG391)))</f>
        <v/>
      </c>
      <c r="G391" s="27">
        <f>IF(E391="","",F391-E391)</f>
        <v/>
      </c>
      <c r="H391" s="27">
        <f>IF(B391="","",IF(COUNT(X391:AD391)=7,SUMPRODUCT(X391:AD391,rm_weights)/SUM(rm_weights),""))</f>
        <v/>
      </c>
      <c r="I391" s="27">
        <f>IF(B391="","",IF(trm_method="7-day approximation",H391,IF(AND(ISNUMBER(I390),ISNUMBER(D390)),(1-alpha)*D390+alpha*I390,H391)))</f>
        <v/>
      </c>
      <c r="J391" s="27">
        <f>IF(ISNUMBER(I391),0.33*IF(clamp_trm="Yes",MIN(MAX(I391,10),30),I391)+18.8,"")</f>
        <v/>
      </c>
      <c r="K391" s="27">
        <f>IF(J391="","",J391+cat_offset)</f>
        <v/>
      </c>
      <c r="L391">
        <f>IF(B391="","",IF(AND(MONTH(B391)*100+DAY(B391)&gt;=season_lo,MONTH(B391)*100+DAY(B391)&lt;=season_hi),1,0))</f>
        <v/>
      </c>
      <c r="M391" s="27">
        <f>IF(N(C391)=0,IF(B391="","",0),SUM(INDEX(Hourly!$L$2:$L$10001,AF391):INDEX(Hourly!$L$2:$L$10001,AG391)))</f>
        <v/>
      </c>
      <c r="N391" s="27">
        <f>IF(N(C391)=0,IF(B391="","",0),SUM(INDEX(Hourly!$M$2:$M$10001,AF391):INDEX(Hourly!$M$2:$M$10001,AG391)))</f>
        <v/>
      </c>
      <c r="O391" s="27">
        <f>IF(N(C391)=0,IF(B391="","",0),SUM(INDEX(Hourly!$N$2:$N$10001,AF391):INDEX(Hourly!$N$2:$N$10001,AG391)))</f>
        <v/>
      </c>
      <c r="P391" s="27">
        <f>IF(N(C391)=0,IF(B391="","",0),SUM(INDEX(Hourly!$P$2:$P$10001,AF391):INDEX(Hourly!$P$2:$P$10001,AG391)))</f>
        <v/>
      </c>
      <c r="Q391">
        <f>IF(L391=1,IF(M391&gt;event_min,1,0),0)</f>
        <v/>
      </c>
      <c r="R391">
        <f>IF(Q391=1,N(R390)+1,0)</f>
        <v/>
      </c>
      <c r="S391" s="27">
        <f>IF(Q391=1,N(S390)+M391,0)</f>
        <v/>
      </c>
      <c r="T391">
        <f>IF(R391=1,1,0)</f>
        <v/>
      </c>
      <c r="U391">
        <f>IF(AND(L391=1,ISNUMBER(F391)),IF(F391&gt;=hot_thr,1,0),0)</f>
        <v/>
      </c>
      <c r="V391">
        <f>IF(AND(L391=1,ISNUMBER(E391)),IF(E391&gt;=night_thr,1,0),0)</f>
        <v/>
      </c>
      <c r="X391" s="27">
        <f>IF(B391="","",IF(A391-1&gt;=1,INDEX($D$2:$D$421,A391-1),IF(cyclic="Yes",INDEX($D$2:$D$421,A391-1+n_days),"")))</f>
        <v/>
      </c>
      <c r="Y391" s="27">
        <f>IF(B391="","",IF(A391-2&gt;=1,INDEX($D$2:$D$421,A391-2),IF(cyclic="Yes",INDEX($D$2:$D$421,A391-2+n_days),"")))</f>
        <v/>
      </c>
      <c r="Z391" s="27">
        <f>IF(B391="","",IF(A391-3&gt;=1,INDEX($D$2:$D$421,A391-3),IF(cyclic="Yes",INDEX($D$2:$D$421,A391-3+n_days),"")))</f>
        <v/>
      </c>
      <c r="AA391" s="27">
        <f>IF(B391="","",IF(A391-4&gt;=1,INDEX($D$2:$D$421,A391-4),IF(cyclic="Yes",INDEX($D$2:$D$421,A391-4+n_days),"")))</f>
        <v/>
      </c>
      <c r="AB391" s="27">
        <f>IF(B391="","",IF(A391-5&gt;=1,INDEX($D$2:$D$421,A391-5),IF(cyclic="Yes",INDEX($D$2:$D$421,A391-5+n_days),"")))</f>
        <v/>
      </c>
      <c r="AC391" s="27">
        <f>IF(B391="","",IF(A391-6&gt;=1,INDEX($D$2:$D$421,A391-6),IF(cyclic="Yes",INDEX($D$2:$D$421,A391-6+n_days),"")))</f>
        <v/>
      </c>
      <c r="AD391" s="27">
        <f>IF(B391="","",IF(A391-7&gt;=1,INDEX($D$2:$D$421,A391-7),IF(cyclic="Yes",INDEX($D$2:$D$421,A391-7+n_days),"")))</f>
        <v/>
      </c>
      <c r="AF391">
        <f>IF(B391="","",IFERROR(MATCH(B391-0.5,INDEX(Hourly!$G$2:$G$10001,1):INDEX(Hourly!$G$2:$G$10001,n_rows),1),0)+1)</f>
        <v/>
      </c>
      <c r="AG391">
        <f>IF(B391="","",IFERROR(MATCH(B391,INDEX(Hourly!$G$2:$G$10001,1):INDEX(Hourly!$G$2:$G$10001,n_rows),1),0))</f>
        <v/>
      </c>
    </row>
    <row r="392">
      <c r="A392" t="n">
        <v>391</v>
      </c>
      <c r="B392" s="26">
        <f>IF(A392&lt;=n_days,first_day+A392-1,"")</f>
        <v/>
      </c>
      <c r="C392">
        <f>IF(B392="","",MAX(0,AG392-AF392+1))</f>
        <v/>
      </c>
      <c r="D392" s="27">
        <f>IF(B392="","",IF(C392&gt;=18,AVERAGE(INDEX(Hourly!$E$2:$E$10001,AF392):INDEX(Hourly!$E$2:$E$10001,AG392)),""))</f>
        <v/>
      </c>
      <c r="E392" s="27">
        <f>IF(OR(B392="",N(C392)=0),"",MIN(INDEX(Hourly!$E$2:$E$10001,AF392):INDEX(Hourly!$E$2:$E$10001,AG392)))</f>
        <v/>
      </c>
      <c r="F392" s="27">
        <f>IF(OR(B392="",N(C392)=0),"",MAX(INDEX(Hourly!$E$2:$E$10001,AF392):INDEX(Hourly!$E$2:$E$10001,AG392)))</f>
        <v/>
      </c>
      <c r="G392" s="27">
        <f>IF(E392="","",F392-E392)</f>
        <v/>
      </c>
      <c r="H392" s="27">
        <f>IF(B392="","",IF(COUNT(X392:AD392)=7,SUMPRODUCT(X392:AD392,rm_weights)/SUM(rm_weights),""))</f>
        <v/>
      </c>
      <c r="I392" s="27">
        <f>IF(B392="","",IF(trm_method="7-day approximation",H392,IF(AND(ISNUMBER(I391),ISNUMBER(D391)),(1-alpha)*D391+alpha*I391,H392)))</f>
        <v/>
      </c>
      <c r="J392" s="27">
        <f>IF(ISNUMBER(I392),0.33*IF(clamp_trm="Yes",MIN(MAX(I392,10),30),I392)+18.8,"")</f>
        <v/>
      </c>
      <c r="K392" s="27">
        <f>IF(J392="","",J392+cat_offset)</f>
        <v/>
      </c>
      <c r="L392">
        <f>IF(B392="","",IF(AND(MONTH(B392)*100+DAY(B392)&gt;=season_lo,MONTH(B392)*100+DAY(B392)&lt;=season_hi),1,0))</f>
        <v/>
      </c>
      <c r="M392" s="27">
        <f>IF(N(C392)=0,IF(B392="","",0),SUM(INDEX(Hourly!$L$2:$L$10001,AF392):INDEX(Hourly!$L$2:$L$10001,AG392)))</f>
        <v/>
      </c>
      <c r="N392" s="27">
        <f>IF(N(C392)=0,IF(B392="","",0),SUM(INDEX(Hourly!$M$2:$M$10001,AF392):INDEX(Hourly!$M$2:$M$10001,AG392)))</f>
        <v/>
      </c>
      <c r="O392" s="27">
        <f>IF(N(C392)=0,IF(B392="","",0),SUM(INDEX(Hourly!$N$2:$N$10001,AF392):INDEX(Hourly!$N$2:$N$10001,AG392)))</f>
        <v/>
      </c>
      <c r="P392" s="27">
        <f>IF(N(C392)=0,IF(B392="","",0),SUM(INDEX(Hourly!$P$2:$P$10001,AF392):INDEX(Hourly!$P$2:$P$10001,AG392)))</f>
        <v/>
      </c>
      <c r="Q392">
        <f>IF(L392=1,IF(M392&gt;event_min,1,0),0)</f>
        <v/>
      </c>
      <c r="R392">
        <f>IF(Q392=1,N(R391)+1,0)</f>
        <v/>
      </c>
      <c r="S392" s="27">
        <f>IF(Q392=1,N(S391)+M392,0)</f>
        <v/>
      </c>
      <c r="T392">
        <f>IF(R392=1,1,0)</f>
        <v/>
      </c>
      <c r="U392">
        <f>IF(AND(L392=1,ISNUMBER(F392)),IF(F392&gt;=hot_thr,1,0),0)</f>
        <v/>
      </c>
      <c r="V392">
        <f>IF(AND(L392=1,ISNUMBER(E392)),IF(E392&gt;=night_thr,1,0),0)</f>
        <v/>
      </c>
      <c r="X392" s="27">
        <f>IF(B392="","",IF(A392-1&gt;=1,INDEX($D$2:$D$421,A392-1),IF(cyclic="Yes",INDEX($D$2:$D$421,A392-1+n_days),"")))</f>
        <v/>
      </c>
      <c r="Y392" s="27">
        <f>IF(B392="","",IF(A392-2&gt;=1,INDEX($D$2:$D$421,A392-2),IF(cyclic="Yes",INDEX($D$2:$D$421,A392-2+n_days),"")))</f>
        <v/>
      </c>
      <c r="Z392" s="27">
        <f>IF(B392="","",IF(A392-3&gt;=1,INDEX($D$2:$D$421,A392-3),IF(cyclic="Yes",INDEX($D$2:$D$421,A392-3+n_days),"")))</f>
        <v/>
      </c>
      <c r="AA392" s="27">
        <f>IF(B392="","",IF(A392-4&gt;=1,INDEX($D$2:$D$421,A392-4),IF(cyclic="Yes",INDEX($D$2:$D$421,A392-4+n_days),"")))</f>
        <v/>
      </c>
      <c r="AB392" s="27">
        <f>IF(B392="","",IF(A392-5&gt;=1,INDEX($D$2:$D$421,A392-5),IF(cyclic="Yes",INDEX($D$2:$D$421,A392-5+n_days),"")))</f>
        <v/>
      </c>
      <c r="AC392" s="27">
        <f>IF(B392="","",IF(A392-6&gt;=1,INDEX($D$2:$D$421,A392-6),IF(cyclic="Yes",INDEX($D$2:$D$421,A392-6+n_days),"")))</f>
        <v/>
      </c>
      <c r="AD392" s="27">
        <f>IF(B392="","",IF(A392-7&gt;=1,INDEX($D$2:$D$421,A392-7),IF(cyclic="Yes",INDEX($D$2:$D$421,A392-7+n_days),"")))</f>
        <v/>
      </c>
      <c r="AF392">
        <f>IF(B392="","",IFERROR(MATCH(B392-0.5,INDEX(Hourly!$G$2:$G$10001,1):INDEX(Hourly!$G$2:$G$10001,n_rows),1),0)+1)</f>
        <v/>
      </c>
      <c r="AG392">
        <f>IF(B392="","",IFERROR(MATCH(B392,INDEX(Hourly!$G$2:$G$10001,1):INDEX(Hourly!$G$2:$G$10001,n_rows),1),0))</f>
        <v/>
      </c>
    </row>
    <row r="393">
      <c r="A393" t="n">
        <v>392</v>
      </c>
      <c r="B393" s="26">
        <f>IF(A393&lt;=n_days,first_day+A393-1,"")</f>
        <v/>
      </c>
      <c r="C393">
        <f>IF(B393="","",MAX(0,AG393-AF393+1))</f>
        <v/>
      </c>
      <c r="D393" s="27">
        <f>IF(B393="","",IF(C393&gt;=18,AVERAGE(INDEX(Hourly!$E$2:$E$10001,AF393):INDEX(Hourly!$E$2:$E$10001,AG393)),""))</f>
        <v/>
      </c>
      <c r="E393" s="27">
        <f>IF(OR(B393="",N(C393)=0),"",MIN(INDEX(Hourly!$E$2:$E$10001,AF393):INDEX(Hourly!$E$2:$E$10001,AG393)))</f>
        <v/>
      </c>
      <c r="F393" s="27">
        <f>IF(OR(B393="",N(C393)=0),"",MAX(INDEX(Hourly!$E$2:$E$10001,AF393):INDEX(Hourly!$E$2:$E$10001,AG393)))</f>
        <v/>
      </c>
      <c r="G393" s="27">
        <f>IF(E393="","",F393-E393)</f>
        <v/>
      </c>
      <c r="H393" s="27">
        <f>IF(B393="","",IF(COUNT(X393:AD393)=7,SUMPRODUCT(X393:AD393,rm_weights)/SUM(rm_weights),""))</f>
        <v/>
      </c>
      <c r="I393" s="27">
        <f>IF(B393="","",IF(trm_method="7-day approximation",H393,IF(AND(ISNUMBER(I392),ISNUMBER(D392)),(1-alpha)*D392+alpha*I392,H393)))</f>
        <v/>
      </c>
      <c r="J393" s="27">
        <f>IF(ISNUMBER(I393),0.33*IF(clamp_trm="Yes",MIN(MAX(I393,10),30),I393)+18.8,"")</f>
        <v/>
      </c>
      <c r="K393" s="27">
        <f>IF(J393="","",J393+cat_offset)</f>
        <v/>
      </c>
      <c r="L393">
        <f>IF(B393="","",IF(AND(MONTH(B393)*100+DAY(B393)&gt;=season_lo,MONTH(B393)*100+DAY(B393)&lt;=season_hi),1,0))</f>
        <v/>
      </c>
      <c r="M393" s="27">
        <f>IF(N(C393)=0,IF(B393="","",0),SUM(INDEX(Hourly!$L$2:$L$10001,AF393):INDEX(Hourly!$L$2:$L$10001,AG393)))</f>
        <v/>
      </c>
      <c r="N393" s="27">
        <f>IF(N(C393)=0,IF(B393="","",0),SUM(INDEX(Hourly!$M$2:$M$10001,AF393):INDEX(Hourly!$M$2:$M$10001,AG393)))</f>
        <v/>
      </c>
      <c r="O393" s="27">
        <f>IF(N(C393)=0,IF(B393="","",0),SUM(INDEX(Hourly!$N$2:$N$10001,AF393):INDEX(Hourly!$N$2:$N$10001,AG393)))</f>
        <v/>
      </c>
      <c r="P393" s="27">
        <f>IF(N(C393)=0,IF(B393="","",0),SUM(INDEX(Hourly!$P$2:$P$10001,AF393):INDEX(Hourly!$P$2:$P$10001,AG393)))</f>
        <v/>
      </c>
      <c r="Q393">
        <f>IF(L393=1,IF(M393&gt;event_min,1,0),0)</f>
        <v/>
      </c>
      <c r="R393">
        <f>IF(Q393=1,N(R392)+1,0)</f>
        <v/>
      </c>
      <c r="S393" s="27">
        <f>IF(Q393=1,N(S392)+M393,0)</f>
        <v/>
      </c>
      <c r="T393">
        <f>IF(R393=1,1,0)</f>
        <v/>
      </c>
      <c r="U393">
        <f>IF(AND(L393=1,ISNUMBER(F393)),IF(F393&gt;=hot_thr,1,0),0)</f>
        <v/>
      </c>
      <c r="V393">
        <f>IF(AND(L393=1,ISNUMBER(E393)),IF(E393&gt;=night_thr,1,0),0)</f>
        <v/>
      </c>
      <c r="X393" s="27">
        <f>IF(B393="","",IF(A393-1&gt;=1,INDEX($D$2:$D$421,A393-1),IF(cyclic="Yes",INDEX($D$2:$D$421,A393-1+n_days),"")))</f>
        <v/>
      </c>
      <c r="Y393" s="27">
        <f>IF(B393="","",IF(A393-2&gt;=1,INDEX($D$2:$D$421,A393-2),IF(cyclic="Yes",INDEX($D$2:$D$421,A393-2+n_days),"")))</f>
        <v/>
      </c>
      <c r="Z393" s="27">
        <f>IF(B393="","",IF(A393-3&gt;=1,INDEX($D$2:$D$421,A393-3),IF(cyclic="Yes",INDEX($D$2:$D$421,A393-3+n_days),"")))</f>
        <v/>
      </c>
      <c r="AA393" s="27">
        <f>IF(B393="","",IF(A393-4&gt;=1,INDEX($D$2:$D$421,A393-4),IF(cyclic="Yes",INDEX($D$2:$D$421,A393-4+n_days),"")))</f>
        <v/>
      </c>
      <c r="AB393" s="27">
        <f>IF(B393="","",IF(A393-5&gt;=1,INDEX($D$2:$D$421,A393-5),IF(cyclic="Yes",INDEX($D$2:$D$421,A393-5+n_days),"")))</f>
        <v/>
      </c>
      <c r="AC393" s="27">
        <f>IF(B393="","",IF(A393-6&gt;=1,INDEX($D$2:$D$421,A393-6),IF(cyclic="Yes",INDEX($D$2:$D$421,A393-6+n_days),"")))</f>
        <v/>
      </c>
      <c r="AD393" s="27">
        <f>IF(B393="","",IF(A393-7&gt;=1,INDEX($D$2:$D$421,A393-7),IF(cyclic="Yes",INDEX($D$2:$D$421,A393-7+n_days),"")))</f>
        <v/>
      </c>
      <c r="AF393">
        <f>IF(B393="","",IFERROR(MATCH(B393-0.5,INDEX(Hourly!$G$2:$G$10001,1):INDEX(Hourly!$G$2:$G$10001,n_rows),1),0)+1)</f>
        <v/>
      </c>
      <c r="AG393">
        <f>IF(B393="","",IFERROR(MATCH(B393,INDEX(Hourly!$G$2:$G$10001,1):INDEX(Hourly!$G$2:$G$10001,n_rows),1),0))</f>
        <v/>
      </c>
    </row>
    <row r="394">
      <c r="A394" t="n">
        <v>393</v>
      </c>
      <c r="B394" s="26">
        <f>IF(A394&lt;=n_days,first_day+A394-1,"")</f>
        <v/>
      </c>
      <c r="C394">
        <f>IF(B394="","",MAX(0,AG394-AF394+1))</f>
        <v/>
      </c>
      <c r="D394" s="27">
        <f>IF(B394="","",IF(C394&gt;=18,AVERAGE(INDEX(Hourly!$E$2:$E$10001,AF394):INDEX(Hourly!$E$2:$E$10001,AG394)),""))</f>
        <v/>
      </c>
      <c r="E394" s="27">
        <f>IF(OR(B394="",N(C394)=0),"",MIN(INDEX(Hourly!$E$2:$E$10001,AF394):INDEX(Hourly!$E$2:$E$10001,AG394)))</f>
        <v/>
      </c>
      <c r="F394" s="27">
        <f>IF(OR(B394="",N(C394)=0),"",MAX(INDEX(Hourly!$E$2:$E$10001,AF394):INDEX(Hourly!$E$2:$E$10001,AG394)))</f>
        <v/>
      </c>
      <c r="G394" s="27">
        <f>IF(E394="","",F394-E394)</f>
        <v/>
      </c>
      <c r="H394" s="27">
        <f>IF(B394="","",IF(COUNT(X394:AD394)=7,SUMPRODUCT(X394:AD394,rm_weights)/SUM(rm_weights),""))</f>
        <v/>
      </c>
      <c r="I394" s="27">
        <f>IF(B394="","",IF(trm_method="7-day approximation",H394,IF(AND(ISNUMBER(I393),ISNUMBER(D393)),(1-alpha)*D393+alpha*I393,H394)))</f>
        <v/>
      </c>
      <c r="J394" s="27">
        <f>IF(ISNUMBER(I394),0.33*IF(clamp_trm="Yes",MIN(MAX(I394,10),30),I394)+18.8,"")</f>
        <v/>
      </c>
      <c r="K394" s="27">
        <f>IF(J394="","",J394+cat_offset)</f>
        <v/>
      </c>
      <c r="L394">
        <f>IF(B394="","",IF(AND(MONTH(B394)*100+DAY(B394)&gt;=season_lo,MONTH(B394)*100+DAY(B394)&lt;=season_hi),1,0))</f>
        <v/>
      </c>
      <c r="M394" s="27">
        <f>IF(N(C394)=0,IF(B394="","",0),SUM(INDEX(Hourly!$L$2:$L$10001,AF394):INDEX(Hourly!$L$2:$L$10001,AG394)))</f>
        <v/>
      </c>
      <c r="N394" s="27">
        <f>IF(N(C394)=0,IF(B394="","",0),SUM(INDEX(Hourly!$M$2:$M$10001,AF394):INDEX(Hourly!$M$2:$M$10001,AG394)))</f>
        <v/>
      </c>
      <c r="O394" s="27">
        <f>IF(N(C394)=0,IF(B394="","",0),SUM(INDEX(Hourly!$N$2:$N$10001,AF394):INDEX(Hourly!$N$2:$N$10001,AG394)))</f>
        <v/>
      </c>
      <c r="P394" s="27">
        <f>IF(N(C394)=0,IF(B394="","",0),SUM(INDEX(Hourly!$P$2:$P$10001,AF394):INDEX(Hourly!$P$2:$P$10001,AG394)))</f>
        <v/>
      </c>
      <c r="Q394">
        <f>IF(L394=1,IF(M394&gt;event_min,1,0),0)</f>
        <v/>
      </c>
      <c r="R394">
        <f>IF(Q394=1,N(R393)+1,0)</f>
        <v/>
      </c>
      <c r="S394" s="27">
        <f>IF(Q394=1,N(S393)+M394,0)</f>
        <v/>
      </c>
      <c r="T394">
        <f>IF(R394=1,1,0)</f>
        <v/>
      </c>
      <c r="U394">
        <f>IF(AND(L394=1,ISNUMBER(F394)),IF(F394&gt;=hot_thr,1,0),0)</f>
        <v/>
      </c>
      <c r="V394">
        <f>IF(AND(L394=1,ISNUMBER(E394)),IF(E394&gt;=night_thr,1,0),0)</f>
        <v/>
      </c>
      <c r="X394" s="27">
        <f>IF(B394="","",IF(A394-1&gt;=1,INDEX($D$2:$D$421,A394-1),IF(cyclic="Yes",INDEX($D$2:$D$421,A394-1+n_days),"")))</f>
        <v/>
      </c>
      <c r="Y394" s="27">
        <f>IF(B394="","",IF(A394-2&gt;=1,INDEX($D$2:$D$421,A394-2),IF(cyclic="Yes",INDEX($D$2:$D$421,A394-2+n_days),"")))</f>
        <v/>
      </c>
      <c r="Z394" s="27">
        <f>IF(B394="","",IF(A394-3&gt;=1,INDEX($D$2:$D$421,A394-3),IF(cyclic="Yes",INDEX($D$2:$D$421,A394-3+n_days),"")))</f>
        <v/>
      </c>
      <c r="AA394" s="27">
        <f>IF(B394="","",IF(A394-4&gt;=1,INDEX($D$2:$D$421,A394-4),IF(cyclic="Yes",INDEX($D$2:$D$421,A394-4+n_days),"")))</f>
        <v/>
      </c>
      <c r="AB394" s="27">
        <f>IF(B394="","",IF(A394-5&gt;=1,INDEX($D$2:$D$421,A394-5),IF(cyclic="Yes",INDEX($D$2:$D$421,A394-5+n_days),"")))</f>
        <v/>
      </c>
      <c r="AC394" s="27">
        <f>IF(B394="","",IF(A394-6&gt;=1,INDEX($D$2:$D$421,A394-6),IF(cyclic="Yes",INDEX($D$2:$D$421,A394-6+n_days),"")))</f>
        <v/>
      </c>
      <c r="AD394" s="27">
        <f>IF(B394="","",IF(A394-7&gt;=1,INDEX($D$2:$D$421,A394-7),IF(cyclic="Yes",INDEX($D$2:$D$421,A394-7+n_days),"")))</f>
        <v/>
      </c>
      <c r="AF394">
        <f>IF(B394="","",IFERROR(MATCH(B394-0.5,INDEX(Hourly!$G$2:$G$10001,1):INDEX(Hourly!$G$2:$G$10001,n_rows),1),0)+1)</f>
        <v/>
      </c>
      <c r="AG394">
        <f>IF(B394="","",IFERROR(MATCH(B394,INDEX(Hourly!$G$2:$G$10001,1):INDEX(Hourly!$G$2:$G$10001,n_rows),1),0))</f>
        <v/>
      </c>
    </row>
    <row r="395">
      <c r="A395" t="n">
        <v>394</v>
      </c>
      <c r="B395" s="26">
        <f>IF(A395&lt;=n_days,first_day+A395-1,"")</f>
        <v/>
      </c>
      <c r="C395">
        <f>IF(B395="","",MAX(0,AG395-AF395+1))</f>
        <v/>
      </c>
      <c r="D395" s="27">
        <f>IF(B395="","",IF(C395&gt;=18,AVERAGE(INDEX(Hourly!$E$2:$E$10001,AF395):INDEX(Hourly!$E$2:$E$10001,AG395)),""))</f>
        <v/>
      </c>
      <c r="E395" s="27">
        <f>IF(OR(B395="",N(C395)=0),"",MIN(INDEX(Hourly!$E$2:$E$10001,AF395):INDEX(Hourly!$E$2:$E$10001,AG395)))</f>
        <v/>
      </c>
      <c r="F395" s="27">
        <f>IF(OR(B395="",N(C395)=0),"",MAX(INDEX(Hourly!$E$2:$E$10001,AF395):INDEX(Hourly!$E$2:$E$10001,AG395)))</f>
        <v/>
      </c>
      <c r="G395" s="27">
        <f>IF(E395="","",F395-E395)</f>
        <v/>
      </c>
      <c r="H395" s="27">
        <f>IF(B395="","",IF(COUNT(X395:AD395)=7,SUMPRODUCT(X395:AD395,rm_weights)/SUM(rm_weights),""))</f>
        <v/>
      </c>
      <c r="I395" s="27">
        <f>IF(B395="","",IF(trm_method="7-day approximation",H395,IF(AND(ISNUMBER(I394),ISNUMBER(D394)),(1-alpha)*D394+alpha*I394,H395)))</f>
        <v/>
      </c>
      <c r="J395" s="27">
        <f>IF(ISNUMBER(I395),0.33*IF(clamp_trm="Yes",MIN(MAX(I395,10),30),I395)+18.8,"")</f>
        <v/>
      </c>
      <c r="K395" s="27">
        <f>IF(J395="","",J395+cat_offset)</f>
        <v/>
      </c>
      <c r="L395">
        <f>IF(B395="","",IF(AND(MONTH(B395)*100+DAY(B395)&gt;=season_lo,MONTH(B395)*100+DAY(B395)&lt;=season_hi),1,0))</f>
        <v/>
      </c>
      <c r="M395" s="27">
        <f>IF(N(C395)=0,IF(B395="","",0),SUM(INDEX(Hourly!$L$2:$L$10001,AF395):INDEX(Hourly!$L$2:$L$10001,AG395)))</f>
        <v/>
      </c>
      <c r="N395" s="27">
        <f>IF(N(C395)=0,IF(B395="","",0),SUM(INDEX(Hourly!$M$2:$M$10001,AF395):INDEX(Hourly!$M$2:$M$10001,AG395)))</f>
        <v/>
      </c>
      <c r="O395" s="27">
        <f>IF(N(C395)=0,IF(B395="","",0),SUM(INDEX(Hourly!$N$2:$N$10001,AF395):INDEX(Hourly!$N$2:$N$10001,AG395)))</f>
        <v/>
      </c>
      <c r="P395" s="27">
        <f>IF(N(C395)=0,IF(B395="","",0),SUM(INDEX(Hourly!$P$2:$P$10001,AF395):INDEX(Hourly!$P$2:$P$10001,AG395)))</f>
        <v/>
      </c>
      <c r="Q395">
        <f>IF(L395=1,IF(M395&gt;event_min,1,0),0)</f>
        <v/>
      </c>
      <c r="R395">
        <f>IF(Q395=1,N(R394)+1,0)</f>
        <v/>
      </c>
      <c r="S395" s="27">
        <f>IF(Q395=1,N(S394)+M395,0)</f>
        <v/>
      </c>
      <c r="T395">
        <f>IF(R395=1,1,0)</f>
        <v/>
      </c>
      <c r="U395">
        <f>IF(AND(L395=1,ISNUMBER(F395)),IF(F395&gt;=hot_thr,1,0),0)</f>
        <v/>
      </c>
      <c r="V395">
        <f>IF(AND(L395=1,ISNUMBER(E395)),IF(E395&gt;=night_thr,1,0),0)</f>
        <v/>
      </c>
      <c r="X395" s="27">
        <f>IF(B395="","",IF(A395-1&gt;=1,INDEX($D$2:$D$421,A395-1),IF(cyclic="Yes",INDEX($D$2:$D$421,A395-1+n_days),"")))</f>
        <v/>
      </c>
      <c r="Y395" s="27">
        <f>IF(B395="","",IF(A395-2&gt;=1,INDEX($D$2:$D$421,A395-2),IF(cyclic="Yes",INDEX($D$2:$D$421,A395-2+n_days),"")))</f>
        <v/>
      </c>
      <c r="Z395" s="27">
        <f>IF(B395="","",IF(A395-3&gt;=1,INDEX($D$2:$D$421,A395-3),IF(cyclic="Yes",INDEX($D$2:$D$421,A395-3+n_days),"")))</f>
        <v/>
      </c>
      <c r="AA395" s="27">
        <f>IF(B395="","",IF(A395-4&gt;=1,INDEX($D$2:$D$421,A395-4),IF(cyclic="Yes",INDEX($D$2:$D$421,A395-4+n_days),"")))</f>
        <v/>
      </c>
      <c r="AB395" s="27">
        <f>IF(B395="","",IF(A395-5&gt;=1,INDEX($D$2:$D$421,A395-5),IF(cyclic="Yes",INDEX($D$2:$D$421,A395-5+n_days),"")))</f>
        <v/>
      </c>
      <c r="AC395" s="27">
        <f>IF(B395="","",IF(A395-6&gt;=1,INDEX($D$2:$D$421,A395-6),IF(cyclic="Yes",INDEX($D$2:$D$421,A395-6+n_days),"")))</f>
        <v/>
      </c>
      <c r="AD395" s="27">
        <f>IF(B395="","",IF(A395-7&gt;=1,INDEX($D$2:$D$421,A395-7),IF(cyclic="Yes",INDEX($D$2:$D$421,A395-7+n_days),"")))</f>
        <v/>
      </c>
      <c r="AF395">
        <f>IF(B395="","",IFERROR(MATCH(B395-0.5,INDEX(Hourly!$G$2:$G$10001,1):INDEX(Hourly!$G$2:$G$10001,n_rows),1),0)+1)</f>
        <v/>
      </c>
      <c r="AG395">
        <f>IF(B395="","",IFERROR(MATCH(B395,INDEX(Hourly!$G$2:$G$10001,1):INDEX(Hourly!$G$2:$G$10001,n_rows),1),0))</f>
        <v/>
      </c>
    </row>
    <row r="396">
      <c r="A396" t="n">
        <v>395</v>
      </c>
      <c r="B396" s="26">
        <f>IF(A396&lt;=n_days,first_day+A396-1,"")</f>
        <v/>
      </c>
      <c r="C396">
        <f>IF(B396="","",MAX(0,AG396-AF396+1))</f>
        <v/>
      </c>
      <c r="D396" s="27">
        <f>IF(B396="","",IF(C396&gt;=18,AVERAGE(INDEX(Hourly!$E$2:$E$10001,AF396):INDEX(Hourly!$E$2:$E$10001,AG396)),""))</f>
        <v/>
      </c>
      <c r="E396" s="27">
        <f>IF(OR(B396="",N(C396)=0),"",MIN(INDEX(Hourly!$E$2:$E$10001,AF396):INDEX(Hourly!$E$2:$E$10001,AG396)))</f>
        <v/>
      </c>
      <c r="F396" s="27">
        <f>IF(OR(B396="",N(C396)=0),"",MAX(INDEX(Hourly!$E$2:$E$10001,AF396):INDEX(Hourly!$E$2:$E$10001,AG396)))</f>
        <v/>
      </c>
      <c r="G396" s="27">
        <f>IF(E396="","",F396-E396)</f>
        <v/>
      </c>
      <c r="H396" s="27">
        <f>IF(B396="","",IF(COUNT(X396:AD396)=7,SUMPRODUCT(X396:AD396,rm_weights)/SUM(rm_weights),""))</f>
        <v/>
      </c>
      <c r="I396" s="27">
        <f>IF(B396="","",IF(trm_method="7-day approximation",H396,IF(AND(ISNUMBER(I395),ISNUMBER(D395)),(1-alpha)*D395+alpha*I395,H396)))</f>
        <v/>
      </c>
      <c r="J396" s="27">
        <f>IF(ISNUMBER(I396),0.33*IF(clamp_trm="Yes",MIN(MAX(I396,10),30),I396)+18.8,"")</f>
        <v/>
      </c>
      <c r="K396" s="27">
        <f>IF(J396="","",J396+cat_offset)</f>
        <v/>
      </c>
      <c r="L396">
        <f>IF(B396="","",IF(AND(MONTH(B396)*100+DAY(B396)&gt;=season_lo,MONTH(B396)*100+DAY(B396)&lt;=season_hi),1,0))</f>
        <v/>
      </c>
      <c r="M396" s="27">
        <f>IF(N(C396)=0,IF(B396="","",0),SUM(INDEX(Hourly!$L$2:$L$10001,AF396):INDEX(Hourly!$L$2:$L$10001,AG396)))</f>
        <v/>
      </c>
      <c r="N396" s="27">
        <f>IF(N(C396)=0,IF(B396="","",0),SUM(INDEX(Hourly!$M$2:$M$10001,AF396):INDEX(Hourly!$M$2:$M$10001,AG396)))</f>
        <v/>
      </c>
      <c r="O396" s="27">
        <f>IF(N(C396)=0,IF(B396="","",0),SUM(INDEX(Hourly!$N$2:$N$10001,AF396):INDEX(Hourly!$N$2:$N$10001,AG396)))</f>
        <v/>
      </c>
      <c r="P396" s="27">
        <f>IF(N(C396)=0,IF(B396="","",0),SUM(INDEX(Hourly!$P$2:$P$10001,AF396):INDEX(Hourly!$P$2:$P$10001,AG396)))</f>
        <v/>
      </c>
      <c r="Q396">
        <f>IF(L396=1,IF(M396&gt;event_min,1,0),0)</f>
        <v/>
      </c>
      <c r="R396">
        <f>IF(Q396=1,N(R395)+1,0)</f>
        <v/>
      </c>
      <c r="S396" s="27">
        <f>IF(Q396=1,N(S395)+M396,0)</f>
        <v/>
      </c>
      <c r="T396">
        <f>IF(R396=1,1,0)</f>
        <v/>
      </c>
      <c r="U396">
        <f>IF(AND(L396=1,ISNUMBER(F396)),IF(F396&gt;=hot_thr,1,0),0)</f>
        <v/>
      </c>
      <c r="V396">
        <f>IF(AND(L396=1,ISNUMBER(E396)),IF(E396&gt;=night_thr,1,0),0)</f>
        <v/>
      </c>
      <c r="X396" s="27">
        <f>IF(B396="","",IF(A396-1&gt;=1,INDEX($D$2:$D$421,A396-1),IF(cyclic="Yes",INDEX($D$2:$D$421,A396-1+n_days),"")))</f>
        <v/>
      </c>
      <c r="Y396" s="27">
        <f>IF(B396="","",IF(A396-2&gt;=1,INDEX($D$2:$D$421,A396-2),IF(cyclic="Yes",INDEX($D$2:$D$421,A396-2+n_days),"")))</f>
        <v/>
      </c>
      <c r="Z396" s="27">
        <f>IF(B396="","",IF(A396-3&gt;=1,INDEX($D$2:$D$421,A396-3),IF(cyclic="Yes",INDEX($D$2:$D$421,A396-3+n_days),"")))</f>
        <v/>
      </c>
      <c r="AA396" s="27">
        <f>IF(B396="","",IF(A396-4&gt;=1,INDEX($D$2:$D$421,A396-4),IF(cyclic="Yes",INDEX($D$2:$D$421,A396-4+n_days),"")))</f>
        <v/>
      </c>
      <c r="AB396" s="27">
        <f>IF(B396="","",IF(A396-5&gt;=1,INDEX($D$2:$D$421,A396-5),IF(cyclic="Yes",INDEX($D$2:$D$421,A396-5+n_days),"")))</f>
        <v/>
      </c>
      <c r="AC396" s="27">
        <f>IF(B396="","",IF(A396-6&gt;=1,INDEX($D$2:$D$421,A396-6),IF(cyclic="Yes",INDEX($D$2:$D$421,A396-6+n_days),"")))</f>
        <v/>
      </c>
      <c r="AD396" s="27">
        <f>IF(B396="","",IF(A396-7&gt;=1,INDEX($D$2:$D$421,A396-7),IF(cyclic="Yes",INDEX($D$2:$D$421,A396-7+n_days),"")))</f>
        <v/>
      </c>
      <c r="AF396">
        <f>IF(B396="","",IFERROR(MATCH(B396-0.5,INDEX(Hourly!$G$2:$G$10001,1):INDEX(Hourly!$G$2:$G$10001,n_rows),1),0)+1)</f>
        <v/>
      </c>
      <c r="AG396">
        <f>IF(B396="","",IFERROR(MATCH(B396,INDEX(Hourly!$G$2:$G$10001,1):INDEX(Hourly!$G$2:$G$10001,n_rows),1),0))</f>
        <v/>
      </c>
    </row>
    <row r="397">
      <c r="A397" t="n">
        <v>396</v>
      </c>
      <c r="B397" s="26">
        <f>IF(A397&lt;=n_days,first_day+A397-1,"")</f>
        <v/>
      </c>
      <c r="C397">
        <f>IF(B397="","",MAX(0,AG397-AF397+1))</f>
        <v/>
      </c>
      <c r="D397" s="27">
        <f>IF(B397="","",IF(C397&gt;=18,AVERAGE(INDEX(Hourly!$E$2:$E$10001,AF397):INDEX(Hourly!$E$2:$E$10001,AG397)),""))</f>
        <v/>
      </c>
      <c r="E397" s="27">
        <f>IF(OR(B397="",N(C397)=0),"",MIN(INDEX(Hourly!$E$2:$E$10001,AF397):INDEX(Hourly!$E$2:$E$10001,AG397)))</f>
        <v/>
      </c>
      <c r="F397" s="27">
        <f>IF(OR(B397="",N(C397)=0),"",MAX(INDEX(Hourly!$E$2:$E$10001,AF397):INDEX(Hourly!$E$2:$E$10001,AG397)))</f>
        <v/>
      </c>
      <c r="G397" s="27">
        <f>IF(E397="","",F397-E397)</f>
        <v/>
      </c>
      <c r="H397" s="27">
        <f>IF(B397="","",IF(COUNT(X397:AD397)=7,SUMPRODUCT(X397:AD397,rm_weights)/SUM(rm_weights),""))</f>
        <v/>
      </c>
      <c r="I397" s="27">
        <f>IF(B397="","",IF(trm_method="7-day approximation",H397,IF(AND(ISNUMBER(I396),ISNUMBER(D396)),(1-alpha)*D396+alpha*I396,H397)))</f>
        <v/>
      </c>
      <c r="J397" s="27">
        <f>IF(ISNUMBER(I397),0.33*IF(clamp_trm="Yes",MIN(MAX(I397,10),30),I397)+18.8,"")</f>
        <v/>
      </c>
      <c r="K397" s="27">
        <f>IF(J397="","",J397+cat_offset)</f>
        <v/>
      </c>
      <c r="L397">
        <f>IF(B397="","",IF(AND(MONTH(B397)*100+DAY(B397)&gt;=season_lo,MONTH(B397)*100+DAY(B397)&lt;=season_hi),1,0))</f>
        <v/>
      </c>
      <c r="M397" s="27">
        <f>IF(N(C397)=0,IF(B397="","",0),SUM(INDEX(Hourly!$L$2:$L$10001,AF397):INDEX(Hourly!$L$2:$L$10001,AG397)))</f>
        <v/>
      </c>
      <c r="N397" s="27">
        <f>IF(N(C397)=0,IF(B397="","",0),SUM(INDEX(Hourly!$M$2:$M$10001,AF397):INDEX(Hourly!$M$2:$M$10001,AG397)))</f>
        <v/>
      </c>
      <c r="O397" s="27">
        <f>IF(N(C397)=0,IF(B397="","",0),SUM(INDEX(Hourly!$N$2:$N$10001,AF397):INDEX(Hourly!$N$2:$N$10001,AG397)))</f>
        <v/>
      </c>
      <c r="P397" s="27">
        <f>IF(N(C397)=0,IF(B397="","",0),SUM(INDEX(Hourly!$P$2:$P$10001,AF397):INDEX(Hourly!$P$2:$P$10001,AG397)))</f>
        <v/>
      </c>
      <c r="Q397">
        <f>IF(L397=1,IF(M397&gt;event_min,1,0),0)</f>
        <v/>
      </c>
      <c r="R397">
        <f>IF(Q397=1,N(R396)+1,0)</f>
        <v/>
      </c>
      <c r="S397" s="27">
        <f>IF(Q397=1,N(S396)+M397,0)</f>
        <v/>
      </c>
      <c r="T397">
        <f>IF(R397=1,1,0)</f>
        <v/>
      </c>
      <c r="U397">
        <f>IF(AND(L397=1,ISNUMBER(F397)),IF(F397&gt;=hot_thr,1,0),0)</f>
        <v/>
      </c>
      <c r="V397">
        <f>IF(AND(L397=1,ISNUMBER(E397)),IF(E397&gt;=night_thr,1,0),0)</f>
        <v/>
      </c>
      <c r="X397" s="27">
        <f>IF(B397="","",IF(A397-1&gt;=1,INDEX($D$2:$D$421,A397-1),IF(cyclic="Yes",INDEX($D$2:$D$421,A397-1+n_days),"")))</f>
        <v/>
      </c>
      <c r="Y397" s="27">
        <f>IF(B397="","",IF(A397-2&gt;=1,INDEX($D$2:$D$421,A397-2),IF(cyclic="Yes",INDEX($D$2:$D$421,A397-2+n_days),"")))</f>
        <v/>
      </c>
      <c r="Z397" s="27">
        <f>IF(B397="","",IF(A397-3&gt;=1,INDEX($D$2:$D$421,A397-3),IF(cyclic="Yes",INDEX($D$2:$D$421,A397-3+n_days),"")))</f>
        <v/>
      </c>
      <c r="AA397" s="27">
        <f>IF(B397="","",IF(A397-4&gt;=1,INDEX($D$2:$D$421,A397-4),IF(cyclic="Yes",INDEX($D$2:$D$421,A397-4+n_days),"")))</f>
        <v/>
      </c>
      <c r="AB397" s="27">
        <f>IF(B397="","",IF(A397-5&gt;=1,INDEX($D$2:$D$421,A397-5),IF(cyclic="Yes",INDEX($D$2:$D$421,A397-5+n_days),"")))</f>
        <v/>
      </c>
      <c r="AC397" s="27">
        <f>IF(B397="","",IF(A397-6&gt;=1,INDEX($D$2:$D$421,A397-6),IF(cyclic="Yes",INDEX($D$2:$D$421,A397-6+n_days),"")))</f>
        <v/>
      </c>
      <c r="AD397" s="27">
        <f>IF(B397="","",IF(A397-7&gt;=1,INDEX($D$2:$D$421,A397-7),IF(cyclic="Yes",INDEX($D$2:$D$421,A397-7+n_days),"")))</f>
        <v/>
      </c>
      <c r="AF397">
        <f>IF(B397="","",IFERROR(MATCH(B397-0.5,INDEX(Hourly!$G$2:$G$10001,1):INDEX(Hourly!$G$2:$G$10001,n_rows),1),0)+1)</f>
        <v/>
      </c>
      <c r="AG397">
        <f>IF(B397="","",IFERROR(MATCH(B397,INDEX(Hourly!$G$2:$G$10001,1):INDEX(Hourly!$G$2:$G$10001,n_rows),1),0))</f>
        <v/>
      </c>
    </row>
    <row r="398">
      <c r="A398" t="n">
        <v>397</v>
      </c>
      <c r="B398" s="26">
        <f>IF(A398&lt;=n_days,first_day+A398-1,"")</f>
        <v/>
      </c>
      <c r="C398">
        <f>IF(B398="","",MAX(0,AG398-AF398+1))</f>
        <v/>
      </c>
      <c r="D398" s="27">
        <f>IF(B398="","",IF(C398&gt;=18,AVERAGE(INDEX(Hourly!$E$2:$E$10001,AF398):INDEX(Hourly!$E$2:$E$10001,AG398)),""))</f>
        <v/>
      </c>
      <c r="E398" s="27">
        <f>IF(OR(B398="",N(C398)=0),"",MIN(INDEX(Hourly!$E$2:$E$10001,AF398):INDEX(Hourly!$E$2:$E$10001,AG398)))</f>
        <v/>
      </c>
      <c r="F398" s="27">
        <f>IF(OR(B398="",N(C398)=0),"",MAX(INDEX(Hourly!$E$2:$E$10001,AF398):INDEX(Hourly!$E$2:$E$10001,AG398)))</f>
        <v/>
      </c>
      <c r="G398" s="27">
        <f>IF(E398="","",F398-E398)</f>
        <v/>
      </c>
      <c r="H398" s="27">
        <f>IF(B398="","",IF(COUNT(X398:AD398)=7,SUMPRODUCT(X398:AD398,rm_weights)/SUM(rm_weights),""))</f>
        <v/>
      </c>
      <c r="I398" s="27">
        <f>IF(B398="","",IF(trm_method="7-day approximation",H398,IF(AND(ISNUMBER(I397),ISNUMBER(D397)),(1-alpha)*D397+alpha*I397,H398)))</f>
        <v/>
      </c>
      <c r="J398" s="27">
        <f>IF(ISNUMBER(I398),0.33*IF(clamp_trm="Yes",MIN(MAX(I398,10),30),I398)+18.8,"")</f>
        <v/>
      </c>
      <c r="K398" s="27">
        <f>IF(J398="","",J398+cat_offset)</f>
        <v/>
      </c>
      <c r="L398">
        <f>IF(B398="","",IF(AND(MONTH(B398)*100+DAY(B398)&gt;=season_lo,MONTH(B398)*100+DAY(B398)&lt;=season_hi),1,0))</f>
        <v/>
      </c>
      <c r="M398" s="27">
        <f>IF(N(C398)=0,IF(B398="","",0),SUM(INDEX(Hourly!$L$2:$L$10001,AF398):INDEX(Hourly!$L$2:$L$10001,AG398)))</f>
        <v/>
      </c>
      <c r="N398" s="27">
        <f>IF(N(C398)=0,IF(B398="","",0),SUM(INDEX(Hourly!$M$2:$M$10001,AF398):INDEX(Hourly!$M$2:$M$10001,AG398)))</f>
        <v/>
      </c>
      <c r="O398" s="27">
        <f>IF(N(C398)=0,IF(B398="","",0),SUM(INDEX(Hourly!$N$2:$N$10001,AF398):INDEX(Hourly!$N$2:$N$10001,AG398)))</f>
        <v/>
      </c>
      <c r="P398" s="27">
        <f>IF(N(C398)=0,IF(B398="","",0),SUM(INDEX(Hourly!$P$2:$P$10001,AF398):INDEX(Hourly!$P$2:$P$10001,AG398)))</f>
        <v/>
      </c>
      <c r="Q398">
        <f>IF(L398=1,IF(M398&gt;event_min,1,0),0)</f>
        <v/>
      </c>
      <c r="R398">
        <f>IF(Q398=1,N(R397)+1,0)</f>
        <v/>
      </c>
      <c r="S398" s="27">
        <f>IF(Q398=1,N(S397)+M398,0)</f>
        <v/>
      </c>
      <c r="T398">
        <f>IF(R398=1,1,0)</f>
        <v/>
      </c>
      <c r="U398">
        <f>IF(AND(L398=1,ISNUMBER(F398)),IF(F398&gt;=hot_thr,1,0),0)</f>
        <v/>
      </c>
      <c r="V398">
        <f>IF(AND(L398=1,ISNUMBER(E398)),IF(E398&gt;=night_thr,1,0),0)</f>
        <v/>
      </c>
      <c r="X398" s="27">
        <f>IF(B398="","",IF(A398-1&gt;=1,INDEX($D$2:$D$421,A398-1),IF(cyclic="Yes",INDEX($D$2:$D$421,A398-1+n_days),"")))</f>
        <v/>
      </c>
      <c r="Y398" s="27">
        <f>IF(B398="","",IF(A398-2&gt;=1,INDEX($D$2:$D$421,A398-2),IF(cyclic="Yes",INDEX($D$2:$D$421,A398-2+n_days),"")))</f>
        <v/>
      </c>
      <c r="Z398" s="27">
        <f>IF(B398="","",IF(A398-3&gt;=1,INDEX($D$2:$D$421,A398-3),IF(cyclic="Yes",INDEX($D$2:$D$421,A398-3+n_days),"")))</f>
        <v/>
      </c>
      <c r="AA398" s="27">
        <f>IF(B398="","",IF(A398-4&gt;=1,INDEX($D$2:$D$421,A398-4),IF(cyclic="Yes",INDEX($D$2:$D$421,A398-4+n_days),"")))</f>
        <v/>
      </c>
      <c r="AB398" s="27">
        <f>IF(B398="","",IF(A398-5&gt;=1,INDEX($D$2:$D$421,A398-5),IF(cyclic="Yes",INDEX($D$2:$D$421,A398-5+n_days),"")))</f>
        <v/>
      </c>
      <c r="AC398" s="27">
        <f>IF(B398="","",IF(A398-6&gt;=1,INDEX($D$2:$D$421,A398-6),IF(cyclic="Yes",INDEX($D$2:$D$421,A398-6+n_days),"")))</f>
        <v/>
      </c>
      <c r="AD398" s="27">
        <f>IF(B398="","",IF(A398-7&gt;=1,INDEX($D$2:$D$421,A398-7),IF(cyclic="Yes",INDEX($D$2:$D$421,A398-7+n_days),"")))</f>
        <v/>
      </c>
      <c r="AF398">
        <f>IF(B398="","",IFERROR(MATCH(B398-0.5,INDEX(Hourly!$G$2:$G$10001,1):INDEX(Hourly!$G$2:$G$10001,n_rows),1),0)+1)</f>
        <v/>
      </c>
      <c r="AG398">
        <f>IF(B398="","",IFERROR(MATCH(B398,INDEX(Hourly!$G$2:$G$10001,1):INDEX(Hourly!$G$2:$G$10001,n_rows),1),0))</f>
        <v/>
      </c>
    </row>
    <row r="399">
      <c r="A399" t="n">
        <v>398</v>
      </c>
      <c r="B399" s="26">
        <f>IF(A399&lt;=n_days,first_day+A399-1,"")</f>
        <v/>
      </c>
      <c r="C399">
        <f>IF(B399="","",MAX(0,AG399-AF399+1))</f>
        <v/>
      </c>
      <c r="D399" s="27">
        <f>IF(B399="","",IF(C399&gt;=18,AVERAGE(INDEX(Hourly!$E$2:$E$10001,AF399):INDEX(Hourly!$E$2:$E$10001,AG399)),""))</f>
        <v/>
      </c>
      <c r="E399" s="27">
        <f>IF(OR(B399="",N(C399)=0),"",MIN(INDEX(Hourly!$E$2:$E$10001,AF399):INDEX(Hourly!$E$2:$E$10001,AG399)))</f>
        <v/>
      </c>
      <c r="F399" s="27">
        <f>IF(OR(B399="",N(C399)=0),"",MAX(INDEX(Hourly!$E$2:$E$10001,AF399):INDEX(Hourly!$E$2:$E$10001,AG399)))</f>
        <v/>
      </c>
      <c r="G399" s="27">
        <f>IF(E399="","",F399-E399)</f>
        <v/>
      </c>
      <c r="H399" s="27">
        <f>IF(B399="","",IF(COUNT(X399:AD399)=7,SUMPRODUCT(X399:AD399,rm_weights)/SUM(rm_weights),""))</f>
        <v/>
      </c>
      <c r="I399" s="27">
        <f>IF(B399="","",IF(trm_method="7-day approximation",H399,IF(AND(ISNUMBER(I398),ISNUMBER(D398)),(1-alpha)*D398+alpha*I398,H399)))</f>
        <v/>
      </c>
      <c r="J399" s="27">
        <f>IF(ISNUMBER(I399),0.33*IF(clamp_trm="Yes",MIN(MAX(I399,10),30),I399)+18.8,"")</f>
        <v/>
      </c>
      <c r="K399" s="27">
        <f>IF(J399="","",J399+cat_offset)</f>
        <v/>
      </c>
      <c r="L399">
        <f>IF(B399="","",IF(AND(MONTH(B399)*100+DAY(B399)&gt;=season_lo,MONTH(B399)*100+DAY(B399)&lt;=season_hi),1,0))</f>
        <v/>
      </c>
      <c r="M399" s="27">
        <f>IF(N(C399)=0,IF(B399="","",0),SUM(INDEX(Hourly!$L$2:$L$10001,AF399):INDEX(Hourly!$L$2:$L$10001,AG399)))</f>
        <v/>
      </c>
      <c r="N399" s="27">
        <f>IF(N(C399)=0,IF(B399="","",0),SUM(INDEX(Hourly!$M$2:$M$10001,AF399):INDEX(Hourly!$M$2:$M$10001,AG399)))</f>
        <v/>
      </c>
      <c r="O399" s="27">
        <f>IF(N(C399)=0,IF(B399="","",0),SUM(INDEX(Hourly!$N$2:$N$10001,AF399):INDEX(Hourly!$N$2:$N$10001,AG399)))</f>
        <v/>
      </c>
      <c r="P399" s="27">
        <f>IF(N(C399)=0,IF(B399="","",0),SUM(INDEX(Hourly!$P$2:$P$10001,AF399):INDEX(Hourly!$P$2:$P$10001,AG399)))</f>
        <v/>
      </c>
      <c r="Q399">
        <f>IF(L399=1,IF(M399&gt;event_min,1,0),0)</f>
        <v/>
      </c>
      <c r="R399">
        <f>IF(Q399=1,N(R398)+1,0)</f>
        <v/>
      </c>
      <c r="S399" s="27">
        <f>IF(Q399=1,N(S398)+M399,0)</f>
        <v/>
      </c>
      <c r="T399">
        <f>IF(R399=1,1,0)</f>
        <v/>
      </c>
      <c r="U399">
        <f>IF(AND(L399=1,ISNUMBER(F399)),IF(F399&gt;=hot_thr,1,0),0)</f>
        <v/>
      </c>
      <c r="V399">
        <f>IF(AND(L399=1,ISNUMBER(E399)),IF(E399&gt;=night_thr,1,0),0)</f>
        <v/>
      </c>
      <c r="X399" s="27">
        <f>IF(B399="","",IF(A399-1&gt;=1,INDEX($D$2:$D$421,A399-1),IF(cyclic="Yes",INDEX($D$2:$D$421,A399-1+n_days),"")))</f>
        <v/>
      </c>
      <c r="Y399" s="27">
        <f>IF(B399="","",IF(A399-2&gt;=1,INDEX($D$2:$D$421,A399-2),IF(cyclic="Yes",INDEX($D$2:$D$421,A399-2+n_days),"")))</f>
        <v/>
      </c>
      <c r="Z399" s="27">
        <f>IF(B399="","",IF(A399-3&gt;=1,INDEX($D$2:$D$421,A399-3),IF(cyclic="Yes",INDEX($D$2:$D$421,A399-3+n_days),"")))</f>
        <v/>
      </c>
      <c r="AA399" s="27">
        <f>IF(B399="","",IF(A399-4&gt;=1,INDEX($D$2:$D$421,A399-4),IF(cyclic="Yes",INDEX($D$2:$D$421,A399-4+n_days),"")))</f>
        <v/>
      </c>
      <c r="AB399" s="27">
        <f>IF(B399="","",IF(A399-5&gt;=1,INDEX($D$2:$D$421,A399-5),IF(cyclic="Yes",INDEX($D$2:$D$421,A399-5+n_days),"")))</f>
        <v/>
      </c>
      <c r="AC399" s="27">
        <f>IF(B399="","",IF(A399-6&gt;=1,INDEX($D$2:$D$421,A399-6),IF(cyclic="Yes",INDEX($D$2:$D$421,A399-6+n_days),"")))</f>
        <v/>
      </c>
      <c r="AD399" s="27">
        <f>IF(B399="","",IF(A399-7&gt;=1,INDEX($D$2:$D$421,A399-7),IF(cyclic="Yes",INDEX($D$2:$D$421,A399-7+n_days),"")))</f>
        <v/>
      </c>
      <c r="AF399">
        <f>IF(B399="","",IFERROR(MATCH(B399-0.5,INDEX(Hourly!$G$2:$G$10001,1):INDEX(Hourly!$G$2:$G$10001,n_rows),1),0)+1)</f>
        <v/>
      </c>
      <c r="AG399">
        <f>IF(B399="","",IFERROR(MATCH(B399,INDEX(Hourly!$G$2:$G$10001,1):INDEX(Hourly!$G$2:$G$10001,n_rows),1),0))</f>
        <v/>
      </c>
    </row>
    <row r="400">
      <c r="A400" t="n">
        <v>399</v>
      </c>
      <c r="B400" s="26">
        <f>IF(A400&lt;=n_days,first_day+A400-1,"")</f>
        <v/>
      </c>
      <c r="C400">
        <f>IF(B400="","",MAX(0,AG400-AF400+1))</f>
        <v/>
      </c>
      <c r="D400" s="27">
        <f>IF(B400="","",IF(C400&gt;=18,AVERAGE(INDEX(Hourly!$E$2:$E$10001,AF400):INDEX(Hourly!$E$2:$E$10001,AG400)),""))</f>
        <v/>
      </c>
      <c r="E400" s="27">
        <f>IF(OR(B400="",N(C400)=0),"",MIN(INDEX(Hourly!$E$2:$E$10001,AF400):INDEX(Hourly!$E$2:$E$10001,AG400)))</f>
        <v/>
      </c>
      <c r="F400" s="27">
        <f>IF(OR(B400="",N(C400)=0),"",MAX(INDEX(Hourly!$E$2:$E$10001,AF400):INDEX(Hourly!$E$2:$E$10001,AG400)))</f>
        <v/>
      </c>
      <c r="G400" s="27">
        <f>IF(E400="","",F400-E400)</f>
        <v/>
      </c>
      <c r="H400" s="27">
        <f>IF(B400="","",IF(COUNT(X400:AD400)=7,SUMPRODUCT(X400:AD400,rm_weights)/SUM(rm_weights),""))</f>
        <v/>
      </c>
      <c r="I400" s="27">
        <f>IF(B400="","",IF(trm_method="7-day approximation",H400,IF(AND(ISNUMBER(I399),ISNUMBER(D399)),(1-alpha)*D399+alpha*I399,H400)))</f>
        <v/>
      </c>
      <c r="J400" s="27">
        <f>IF(ISNUMBER(I400),0.33*IF(clamp_trm="Yes",MIN(MAX(I400,10),30),I400)+18.8,"")</f>
        <v/>
      </c>
      <c r="K400" s="27">
        <f>IF(J400="","",J400+cat_offset)</f>
        <v/>
      </c>
      <c r="L400">
        <f>IF(B400="","",IF(AND(MONTH(B400)*100+DAY(B400)&gt;=season_lo,MONTH(B400)*100+DAY(B400)&lt;=season_hi),1,0))</f>
        <v/>
      </c>
      <c r="M400" s="27">
        <f>IF(N(C400)=0,IF(B400="","",0),SUM(INDEX(Hourly!$L$2:$L$10001,AF400):INDEX(Hourly!$L$2:$L$10001,AG400)))</f>
        <v/>
      </c>
      <c r="N400" s="27">
        <f>IF(N(C400)=0,IF(B400="","",0),SUM(INDEX(Hourly!$M$2:$M$10001,AF400):INDEX(Hourly!$M$2:$M$10001,AG400)))</f>
        <v/>
      </c>
      <c r="O400" s="27">
        <f>IF(N(C400)=0,IF(B400="","",0),SUM(INDEX(Hourly!$N$2:$N$10001,AF400):INDEX(Hourly!$N$2:$N$10001,AG400)))</f>
        <v/>
      </c>
      <c r="P400" s="27">
        <f>IF(N(C400)=0,IF(B400="","",0),SUM(INDEX(Hourly!$P$2:$P$10001,AF400):INDEX(Hourly!$P$2:$P$10001,AG400)))</f>
        <v/>
      </c>
      <c r="Q400">
        <f>IF(L400=1,IF(M400&gt;event_min,1,0),0)</f>
        <v/>
      </c>
      <c r="R400">
        <f>IF(Q400=1,N(R399)+1,0)</f>
        <v/>
      </c>
      <c r="S400" s="27">
        <f>IF(Q400=1,N(S399)+M400,0)</f>
        <v/>
      </c>
      <c r="T400">
        <f>IF(R400=1,1,0)</f>
        <v/>
      </c>
      <c r="U400">
        <f>IF(AND(L400=1,ISNUMBER(F400)),IF(F400&gt;=hot_thr,1,0),0)</f>
        <v/>
      </c>
      <c r="V400">
        <f>IF(AND(L400=1,ISNUMBER(E400)),IF(E400&gt;=night_thr,1,0),0)</f>
        <v/>
      </c>
      <c r="X400" s="27">
        <f>IF(B400="","",IF(A400-1&gt;=1,INDEX($D$2:$D$421,A400-1),IF(cyclic="Yes",INDEX($D$2:$D$421,A400-1+n_days),"")))</f>
        <v/>
      </c>
      <c r="Y400" s="27">
        <f>IF(B400="","",IF(A400-2&gt;=1,INDEX($D$2:$D$421,A400-2),IF(cyclic="Yes",INDEX($D$2:$D$421,A400-2+n_days),"")))</f>
        <v/>
      </c>
      <c r="Z400" s="27">
        <f>IF(B400="","",IF(A400-3&gt;=1,INDEX($D$2:$D$421,A400-3),IF(cyclic="Yes",INDEX($D$2:$D$421,A400-3+n_days),"")))</f>
        <v/>
      </c>
      <c r="AA400" s="27">
        <f>IF(B400="","",IF(A400-4&gt;=1,INDEX($D$2:$D$421,A400-4),IF(cyclic="Yes",INDEX($D$2:$D$421,A400-4+n_days),"")))</f>
        <v/>
      </c>
      <c r="AB400" s="27">
        <f>IF(B400="","",IF(A400-5&gt;=1,INDEX($D$2:$D$421,A400-5),IF(cyclic="Yes",INDEX($D$2:$D$421,A400-5+n_days),"")))</f>
        <v/>
      </c>
      <c r="AC400" s="27">
        <f>IF(B400="","",IF(A400-6&gt;=1,INDEX($D$2:$D$421,A400-6),IF(cyclic="Yes",INDEX($D$2:$D$421,A400-6+n_days),"")))</f>
        <v/>
      </c>
      <c r="AD400" s="27">
        <f>IF(B400="","",IF(A400-7&gt;=1,INDEX($D$2:$D$421,A400-7),IF(cyclic="Yes",INDEX($D$2:$D$421,A400-7+n_days),"")))</f>
        <v/>
      </c>
      <c r="AF400">
        <f>IF(B400="","",IFERROR(MATCH(B400-0.5,INDEX(Hourly!$G$2:$G$10001,1):INDEX(Hourly!$G$2:$G$10001,n_rows),1),0)+1)</f>
        <v/>
      </c>
      <c r="AG400">
        <f>IF(B400="","",IFERROR(MATCH(B400,INDEX(Hourly!$G$2:$G$10001,1):INDEX(Hourly!$G$2:$G$10001,n_rows),1),0))</f>
        <v/>
      </c>
    </row>
    <row r="401">
      <c r="A401" t="n">
        <v>400</v>
      </c>
      <c r="B401" s="26">
        <f>IF(A401&lt;=n_days,first_day+A401-1,"")</f>
        <v/>
      </c>
      <c r="C401">
        <f>IF(B401="","",MAX(0,AG401-AF401+1))</f>
        <v/>
      </c>
      <c r="D401" s="27">
        <f>IF(B401="","",IF(C401&gt;=18,AVERAGE(INDEX(Hourly!$E$2:$E$10001,AF401):INDEX(Hourly!$E$2:$E$10001,AG401)),""))</f>
        <v/>
      </c>
      <c r="E401" s="27">
        <f>IF(OR(B401="",N(C401)=0),"",MIN(INDEX(Hourly!$E$2:$E$10001,AF401):INDEX(Hourly!$E$2:$E$10001,AG401)))</f>
        <v/>
      </c>
      <c r="F401" s="27">
        <f>IF(OR(B401="",N(C401)=0),"",MAX(INDEX(Hourly!$E$2:$E$10001,AF401):INDEX(Hourly!$E$2:$E$10001,AG401)))</f>
        <v/>
      </c>
      <c r="G401" s="27">
        <f>IF(E401="","",F401-E401)</f>
        <v/>
      </c>
      <c r="H401" s="27">
        <f>IF(B401="","",IF(COUNT(X401:AD401)=7,SUMPRODUCT(X401:AD401,rm_weights)/SUM(rm_weights),""))</f>
        <v/>
      </c>
      <c r="I401" s="27">
        <f>IF(B401="","",IF(trm_method="7-day approximation",H401,IF(AND(ISNUMBER(I400),ISNUMBER(D400)),(1-alpha)*D400+alpha*I400,H401)))</f>
        <v/>
      </c>
      <c r="J401" s="27">
        <f>IF(ISNUMBER(I401),0.33*IF(clamp_trm="Yes",MIN(MAX(I401,10),30),I401)+18.8,"")</f>
        <v/>
      </c>
      <c r="K401" s="27">
        <f>IF(J401="","",J401+cat_offset)</f>
        <v/>
      </c>
      <c r="L401">
        <f>IF(B401="","",IF(AND(MONTH(B401)*100+DAY(B401)&gt;=season_lo,MONTH(B401)*100+DAY(B401)&lt;=season_hi),1,0))</f>
        <v/>
      </c>
      <c r="M401" s="27">
        <f>IF(N(C401)=0,IF(B401="","",0),SUM(INDEX(Hourly!$L$2:$L$10001,AF401):INDEX(Hourly!$L$2:$L$10001,AG401)))</f>
        <v/>
      </c>
      <c r="N401" s="27">
        <f>IF(N(C401)=0,IF(B401="","",0),SUM(INDEX(Hourly!$M$2:$M$10001,AF401):INDEX(Hourly!$M$2:$M$10001,AG401)))</f>
        <v/>
      </c>
      <c r="O401" s="27">
        <f>IF(N(C401)=0,IF(B401="","",0),SUM(INDEX(Hourly!$N$2:$N$10001,AF401):INDEX(Hourly!$N$2:$N$10001,AG401)))</f>
        <v/>
      </c>
      <c r="P401" s="27">
        <f>IF(N(C401)=0,IF(B401="","",0),SUM(INDEX(Hourly!$P$2:$P$10001,AF401):INDEX(Hourly!$P$2:$P$10001,AG401)))</f>
        <v/>
      </c>
      <c r="Q401">
        <f>IF(L401=1,IF(M401&gt;event_min,1,0),0)</f>
        <v/>
      </c>
      <c r="R401">
        <f>IF(Q401=1,N(R400)+1,0)</f>
        <v/>
      </c>
      <c r="S401" s="27">
        <f>IF(Q401=1,N(S400)+M401,0)</f>
        <v/>
      </c>
      <c r="T401">
        <f>IF(R401=1,1,0)</f>
        <v/>
      </c>
      <c r="U401">
        <f>IF(AND(L401=1,ISNUMBER(F401)),IF(F401&gt;=hot_thr,1,0),0)</f>
        <v/>
      </c>
      <c r="V401">
        <f>IF(AND(L401=1,ISNUMBER(E401)),IF(E401&gt;=night_thr,1,0),0)</f>
        <v/>
      </c>
      <c r="X401" s="27">
        <f>IF(B401="","",IF(A401-1&gt;=1,INDEX($D$2:$D$421,A401-1),IF(cyclic="Yes",INDEX($D$2:$D$421,A401-1+n_days),"")))</f>
        <v/>
      </c>
      <c r="Y401" s="27">
        <f>IF(B401="","",IF(A401-2&gt;=1,INDEX($D$2:$D$421,A401-2),IF(cyclic="Yes",INDEX($D$2:$D$421,A401-2+n_days),"")))</f>
        <v/>
      </c>
      <c r="Z401" s="27">
        <f>IF(B401="","",IF(A401-3&gt;=1,INDEX($D$2:$D$421,A401-3),IF(cyclic="Yes",INDEX($D$2:$D$421,A401-3+n_days),"")))</f>
        <v/>
      </c>
      <c r="AA401" s="27">
        <f>IF(B401="","",IF(A401-4&gt;=1,INDEX($D$2:$D$421,A401-4),IF(cyclic="Yes",INDEX($D$2:$D$421,A401-4+n_days),"")))</f>
        <v/>
      </c>
      <c r="AB401" s="27">
        <f>IF(B401="","",IF(A401-5&gt;=1,INDEX($D$2:$D$421,A401-5),IF(cyclic="Yes",INDEX($D$2:$D$421,A401-5+n_days),"")))</f>
        <v/>
      </c>
      <c r="AC401" s="27">
        <f>IF(B401="","",IF(A401-6&gt;=1,INDEX($D$2:$D$421,A401-6),IF(cyclic="Yes",INDEX($D$2:$D$421,A401-6+n_days),"")))</f>
        <v/>
      </c>
      <c r="AD401" s="27">
        <f>IF(B401="","",IF(A401-7&gt;=1,INDEX($D$2:$D$421,A401-7),IF(cyclic="Yes",INDEX($D$2:$D$421,A401-7+n_days),"")))</f>
        <v/>
      </c>
      <c r="AF401">
        <f>IF(B401="","",IFERROR(MATCH(B401-0.5,INDEX(Hourly!$G$2:$G$10001,1):INDEX(Hourly!$G$2:$G$10001,n_rows),1),0)+1)</f>
        <v/>
      </c>
      <c r="AG401">
        <f>IF(B401="","",IFERROR(MATCH(B401,INDEX(Hourly!$G$2:$G$10001,1):INDEX(Hourly!$G$2:$G$10001,n_rows),1),0))</f>
        <v/>
      </c>
    </row>
    <row r="402">
      <c r="A402" t="n">
        <v>401</v>
      </c>
      <c r="B402" s="26">
        <f>IF(A402&lt;=n_days,first_day+A402-1,"")</f>
        <v/>
      </c>
      <c r="C402">
        <f>IF(B402="","",MAX(0,AG402-AF402+1))</f>
        <v/>
      </c>
      <c r="D402" s="27">
        <f>IF(B402="","",IF(C402&gt;=18,AVERAGE(INDEX(Hourly!$E$2:$E$10001,AF402):INDEX(Hourly!$E$2:$E$10001,AG402)),""))</f>
        <v/>
      </c>
      <c r="E402" s="27">
        <f>IF(OR(B402="",N(C402)=0),"",MIN(INDEX(Hourly!$E$2:$E$10001,AF402):INDEX(Hourly!$E$2:$E$10001,AG402)))</f>
        <v/>
      </c>
      <c r="F402" s="27">
        <f>IF(OR(B402="",N(C402)=0),"",MAX(INDEX(Hourly!$E$2:$E$10001,AF402):INDEX(Hourly!$E$2:$E$10001,AG402)))</f>
        <v/>
      </c>
      <c r="G402" s="27">
        <f>IF(E402="","",F402-E402)</f>
        <v/>
      </c>
      <c r="H402" s="27">
        <f>IF(B402="","",IF(COUNT(X402:AD402)=7,SUMPRODUCT(X402:AD402,rm_weights)/SUM(rm_weights),""))</f>
        <v/>
      </c>
      <c r="I402" s="27">
        <f>IF(B402="","",IF(trm_method="7-day approximation",H402,IF(AND(ISNUMBER(I401),ISNUMBER(D401)),(1-alpha)*D401+alpha*I401,H402)))</f>
        <v/>
      </c>
      <c r="J402" s="27">
        <f>IF(ISNUMBER(I402),0.33*IF(clamp_trm="Yes",MIN(MAX(I402,10),30),I402)+18.8,"")</f>
        <v/>
      </c>
      <c r="K402" s="27">
        <f>IF(J402="","",J402+cat_offset)</f>
        <v/>
      </c>
      <c r="L402">
        <f>IF(B402="","",IF(AND(MONTH(B402)*100+DAY(B402)&gt;=season_lo,MONTH(B402)*100+DAY(B402)&lt;=season_hi),1,0))</f>
        <v/>
      </c>
      <c r="M402" s="27">
        <f>IF(N(C402)=0,IF(B402="","",0),SUM(INDEX(Hourly!$L$2:$L$10001,AF402):INDEX(Hourly!$L$2:$L$10001,AG402)))</f>
        <v/>
      </c>
      <c r="N402" s="27">
        <f>IF(N(C402)=0,IF(B402="","",0),SUM(INDEX(Hourly!$M$2:$M$10001,AF402):INDEX(Hourly!$M$2:$M$10001,AG402)))</f>
        <v/>
      </c>
      <c r="O402" s="27">
        <f>IF(N(C402)=0,IF(B402="","",0),SUM(INDEX(Hourly!$N$2:$N$10001,AF402):INDEX(Hourly!$N$2:$N$10001,AG402)))</f>
        <v/>
      </c>
      <c r="P402" s="27">
        <f>IF(N(C402)=0,IF(B402="","",0),SUM(INDEX(Hourly!$P$2:$P$10001,AF402):INDEX(Hourly!$P$2:$P$10001,AG402)))</f>
        <v/>
      </c>
      <c r="Q402">
        <f>IF(L402=1,IF(M402&gt;event_min,1,0),0)</f>
        <v/>
      </c>
      <c r="R402">
        <f>IF(Q402=1,N(R401)+1,0)</f>
        <v/>
      </c>
      <c r="S402" s="27">
        <f>IF(Q402=1,N(S401)+M402,0)</f>
        <v/>
      </c>
      <c r="T402">
        <f>IF(R402=1,1,0)</f>
        <v/>
      </c>
      <c r="U402">
        <f>IF(AND(L402=1,ISNUMBER(F402)),IF(F402&gt;=hot_thr,1,0),0)</f>
        <v/>
      </c>
      <c r="V402">
        <f>IF(AND(L402=1,ISNUMBER(E402)),IF(E402&gt;=night_thr,1,0),0)</f>
        <v/>
      </c>
      <c r="X402" s="27">
        <f>IF(B402="","",IF(A402-1&gt;=1,INDEX($D$2:$D$421,A402-1),IF(cyclic="Yes",INDEX($D$2:$D$421,A402-1+n_days),"")))</f>
        <v/>
      </c>
      <c r="Y402" s="27">
        <f>IF(B402="","",IF(A402-2&gt;=1,INDEX($D$2:$D$421,A402-2),IF(cyclic="Yes",INDEX($D$2:$D$421,A402-2+n_days),"")))</f>
        <v/>
      </c>
      <c r="Z402" s="27">
        <f>IF(B402="","",IF(A402-3&gt;=1,INDEX($D$2:$D$421,A402-3),IF(cyclic="Yes",INDEX($D$2:$D$421,A402-3+n_days),"")))</f>
        <v/>
      </c>
      <c r="AA402" s="27">
        <f>IF(B402="","",IF(A402-4&gt;=1,INDEX($D$2:$D$421,A402-4),IF(cyclic="Yes",INDEX($D$2:$D$421,A402-4+n_days),"")))</f>
        <v/>
      </c>
      <c r="AB402" s="27">
        <f>IF(B402="","",IF(A402-5&gt;=1,INDEX($D$2:$D$421,A402-5),IF(cyclic="Yes",INDEX($D$2:$D$421,A402-5+n_days),"")))</f>
        <v/>
      </c>
      <c r="AC402" s="27">
        <f>IF(B402="","",IF(A402-6&gt;=1,INDEX($D$2:$D$421,A402-6),IF(cyclic="Yes",INDEX($D$2:$D$421,A402-6+n_days),"")))</f>
        <v/>
      </c>
      <c r="AD402" s="27">
        <f>IF(B402="","",IF(A402-7&gt;=1,INDEX($D$2:$D$421,A402-7),IF(cyclic="Yes",INDEX($D$2:$D$421,A402-7+n_days),"")))</f>
        <v/>
      </c>
      <c r="AF402">
        <f>IF(B402="","",IFERROR(MATCH(B402-0.5,INDEX(Hourly!$G$2:$G$10001,1):INDEX(Hourly!$G$2:$G$10001,n_rows),1),0)+1)</f>
        <v/>
      </c>
      <c r="AG402">
        <f>IF(B402="","",IFERROR(MATCH(B402,INDEX(Hourly!$G$2:$G$10001,1):INDEX(Hourly!$G$2:$G$10001,n_rows),1),0))</f>
        <v/>
      </c>
    </row>
    <row r="403">
      <c r="A403" t="n">
        <v>402</v>
      </c>
      <c r="B403" s="26">
        <f>IF(A403&lt;=n_days,first_day+A403-1,"")</f>
        <v/>
      </c>
      <c r="C403">
        <f>IF(B403="","",MAX(0,AG403-AF403+1))</f>
        <v/>
      </c>
      <c r="D403" s="27">
        <f>IF(B403="","",IF(C403&gt;=18,AVERAGE(INDEX(Hourly!$E$2:$E$10001,AF403):INDEX(Hourly!$E$2:$E$10001,AG403)),""))</f>
        <v/>
      </c>
      <c r="E403" s="27">
        <f>IF(OR(B403="",N(C403)=0),"",MIN(INDEX(Hourly!$E$2:$E$10001,AF403):INDEX(Hourly!$E$2:$E$10001,AG403)))</f>
        <v/>
      </c>
      <c r="F403" s="27">
        <f>IF(OR(B403="",N(C403)=0),"",MAX(INDEX(Hourly!$E$2:$E$10001,AF403):INDEX(Hourly!$E$2:$E$10001,AG403)))</f>
        <v/>
      </c>
      <c r="G403" s="27">
        <f>IF(E403="","",F403-E403)</f>
        <v/>
      </c>
      <c r="H403" s="27">
        <f>IF(B403="","",IF(COUNT(X403:AD403)=7,SUMPRODUCT(X403:AD403,rm_weights)/SUM(rm_weights),""))</f>
        <v/>
      </c>
      <c r="I403" s="27">
        <f>IF(B403="","",IF(trm_method="7-day approximation",H403,IF(AND(ISNUMBER(I402),ISNUMBER(D402)),(1-alpha)*D402+alpha*I402,H403)))</f>
        <v/>
      </c>
      <c r="J403" s="27">
        <f>IF(ISNUMBER(I403),0.33*IF(clamp_trm="Yes",MIN(MAX(I403,10),30),I403)+18.8,"")</f>
        <v/>
      </c>
      <c r="K403" s="27">
        <f>IF(J403="","",J403+cat_offset)</f>
        <v/>
      </c>
      <c r="L403">
        <f>IF(B403="","",IF(AND(MONTH(B403)*100+DAY(B403)&gt;=season_lo,MONTH(B403)*100+DAY(B403)&lt;=season_hi),1,0))</f>
        <v/>
      </c>
      <c r="M403" s="27">
        <f>IF(N(C403)=0,IF(B403="","",0),SUM(INDEX(Hourly!$L$2:$L$10001,AF403):INDEX(Hourly!$L$2:$L$10001,AG403)))</f>
        <v/>
      </c>
      <c r="N403" s="27">
        <f>IF(N(C403)=0,IF(B403="","",0),SUM(INDEX(Hourly!$M$2:$M$10001,AF403):INDEX(Hourly!$M$2:$M$10001,AG403)))</f>
        <v/>
      </c>
      <c r="O403" s="27">
        <f>IF(N(C403)=0,IF(B403="","",0),SUM(INDEX(Hourly!$N$2:$N$10001,AF403):INDEX(Hourly!$N$2:$N$10001,AG403)))</f>
        <v/>
      </c>
      <c r="P403" s="27">
        <f>IF(N(C403)=0,IF(B403="","",0),SUM(INDEX(Hourly!$P$2:$P$10001,AF403):INDEX(Hourly!$P$2:$P$10001,AG403)))</f>
        <v/>
      </c>
      <c r="Q403">
        <f>IF(L403=1,IF(M403&gt;event_min,1,0),0)</f>
        <v/>
      </c>
      <c r="R403">
        <f>IF(Q403=1,N(R402)+1,0)</f>
        <v/>
      </c>
      <c r="S403" s="27">
        <f>IF(Q403=1,N(S402)+M403,0)</f>
        <v/>
      </c>
      <c r="T403">
        <f>IF(R403=1,1,0)</f>
        <v/>
      </c>
      <c r="U403">
        <f>IF(AND(L403=1,ISNUMBER(F403)),IF(F403&gt;=hot_thr,1,0),0)</f>
        <v/>
      </c>
      <c r="V403">
        <f>IF(AND(L403=1,ISNUMBER(E403)),IF(E403&gt;=night_thr,1,0),0)</f>
        <v/>
      </c>
      <c r="X403" s="27">
        <f>IF(B403="","",IF(A403-1&gt;=1,INDEX($D$2:$D$421,A403-1),IF(cyclic="Yes",INDEX($D$2:$D$421,A403-1+n_days),"")))</f>
        <v/>
      </c>
      <c r="Y403" s="27">
        <f>IF(B403="","",IF(A403-2&gt;=1,INDEX($D$2:$D$421,A403-2),IF(cyclic="Yes",INDEX($D$2:$D$421,A403-2+n_days),"")))</f>
        <v/>
      </c>
      <c r="Z403" s="27">
        <f>IF(B403="","",IF(A403-3&gt;=1,INDEX($D$2:$D$421,A403-3),IF(cyclic="Yes",INDEX($D$2:$D$421,A403-3+n_days),"")))</f>
        <v/>
      </c>
      <c r="AA403" s="27">
        <f>IF(B403="","",IF(A403-4&gt;=1,INDEX($D$2:$D$421,A403-4),IF(cyclic="Yes",INDEX($D$2:$D$421,A403-4+n_days),"")))</f>
        <v/>
      </c>
      <c r="AB403" s="27">
        <f>IF(B403="","",IF(A403-5&gt;=1,INDEX($D$2:$D$421,A403-5),IF(cyclic="Yes",INDEX($D$2:$D$421,A403-5+n_days),"")))</f>
        <v/>
      </c>
      <c r="AC403" s="27">
        <f>IF(B403="","",IF(A403-6&gt;=1,INDEX($D$2:$D$421,A403-6),IF(cyclic="Yes",INDEX($D$2:$D$421,A403-6+n_days),"")))</f>
        <v/>
      </c>
      <c r="AD403" s="27">
        <f>IF(B403="","",IF(A403-7&gt;=1,INDEX($D$2:$D$421,A403-7),IF(cyclic="Yes",INDEX($D$2:$D$421,A403-7+n_days),"")))</f>
        <v/>
      </c>
      <c r="AF403">
        <f>IF(B403="","",IFERROR(MATCH(B403-0.5,INDEX(Hourly!$G$2:$G$10001,1):INDEX(Hourly!$G$2:$G$10001,n_rows),1),0)+1)</f>
        <v/>
      </c>
      <c r="AG403">
        <f>IF(B403="","",IFERROR(MATCH(B403,INDEX(Hourly!$G$2:$G$10001,1):INDEX(Hourly!$G$2:$G$10001,n_rows),1),0))</f>
        <v/>
      </c>
    </row>
    <row r="404">
      <c r="A404" t="n">
        <v>403</v>
      </c>
      <c r="B404" s="26">
        <f>IF(A404&lt;=n_days,first_day+A404-1,"")</f>
        <v/>
      </c>
      <c r="C404">
        <f>IF(B404="","",MAX(0,AG404-AF404+1))</f>
        <v/>
      </c>
      <c r="D404" s="27">
        <f>IF(B404="","",IF(C404&gt;=18,AVERAGE(INDEX(Hourly!$E$2:$E$10001,AF404):INDEX(Hourly!$E$2:$E$10001,AG404)),""))</f>
        <v/>
      </c>
      <c r="E404" s="27">
        <f>IF(OR(B404="",N(C404)=0),"",MIN(INDEX(Hourly!$E$2:$E$10001,AF404):INDEX(Hourly!$E$2:$E$10001,AG404)))</f>
        <v/>
      </c>
      <c r="F404" s="27">
        <f>IF(OR(B404="",N(C404)=0),"",MAX(INDEX(Hourly!$E$2:$E$10001,AF404):INDEX(Hourly!$E$2:$E$10001,AG404)))</f>
        <v/>
      </c>
      <c r="G404" s="27">
        <f>IF(E404="","",F404-E404)</f>
        <v/>
      </c>
      <c r="H404" s="27">
        <f>IF(B404="","",IF(COUNT(X404:AD404)=7,SUMPRODUCT(X404:AD404,rm_weights)/SUM(rm_weights),""))</f>
        <v/>
      </c>
      <c r="I404" s="27">
        <f>IF(B404="","",IF(trm_method="7-day approximation",H404,IF(AND(ISNUMBER(I403),ISNUMBER(D403)),(1-alpha)*D403+alpha*I403,H404)))</f>
        <v/>
      </c>
      <c r="J404" s="27">
        <f>IF(ISNUMBER(I404),0.33*IF(clamp_trm="Yes",MIN(MAX(I404,10),30),I404)+18.8,"")</f>
        <v/>
      </c>
      <c r="K404" s="27">
        <f>IF(J404="","",J404+cat_offset)</f>
        <v/>
      </c>
      <c r="L404">
        <f>IF(B404="","",IF(AND(MONTH(B404)*100+DAY(B404)&gt;=season_lo,MONTH(B404)*100+DAY(B404)&lt;=season_hi),1,0))</f>
        <v/>
      </c>
      <c r="M404" s="27">
        <f>IF(N(C404)=0,IF(B404="","",0),SUM(INDEX(Hourly!$L$2:$L$10001,AF404):INDEX(Hourly!$L$2:$L$10001,AG404)))</f>
        <v/>
      </c>
      <c r="N404" s="27">
        <f>IF(N(C404)=0,IF(B404="","",0),SUM(INDEX(Hourly!$M$2:$M$10001,AF404):INDEX(Hourly!$M$2:$M$10001,AG404)))</f>
        <v/>
      </c>
      <c r="O404" s="27">
        <f>IF(N(C404)=0,IF(B404="","",0),SUM(INDEX(Hourly!$N$2:$N$10001,AF404):INDEX(Hourly!$N$2:$N$10001,AG404)))</f>
        <v/>
      </c>
      <c r="P404" s="27">
        <f>IF(N(C404)=0,IF(B404="","",0),SUM(INDEX(Hourly!$P$2:$P$10001,AF404):INDEX(Hourly!$P$2:$P$10001,AG404)))</f>
        <v/>
      </c>
      <c r="Q404">
        <f>IF(L404=1,IF(M404&gt;event_min,1,0),0)</f>
        <v/>
      </c>
      <c r="R404">
        <f>IF(Q404=1,N(R403)+1,0)</f>
        <v/>
      </c>
      <c r="S404" s="27">
        <f>IF(Q404=1,N(S403)+M404,0)</f>
        <v/>
      </c>
      <c r="T404">
        <f>IF(R404=1,1,0)</f>
        <v/>
      </c>
      <c r="U404">
        <f>IF(AND(L404=1,ISNUMBER(F404)),IF(F404&gt;=hot_thr,1,0),0)</f>
        <v/>
      </c>
      <c r="V404">
        <f>IF(AND(L404=1,ISNUMBER(E404)),IF(E404&gt;=night_thr,1,0),0)</f>
        <v/>
      </c>
      <c r="X404" s="27">
        <f>IF(B404="","",IF(A404-1&gt;=1,INDEX($D$2:$D$421,A404-1),IF(cyclic="Yes",INDEX($D$2:$D$421,A404-1+n_days),"")))</f>
        <v/>
      </c>
      <c r="Y404" s="27">
        <f>IF(B404="","",IF(A404-2&gt;=1,INDEX($D$2:$D$421,A404-2),IF(cyclic="Yes",INDEX($D$2:$D$421,A404-2+n_days),"")))</f>
        <v/>
      </c>
      <c r="Z404" s="27">
        <f>IF(B404="","",IF(A404-3&gt;=1,INDEX($D$2:$D$421,A404-3),IF(cyclic="Yes",INDEX($D$2:$D$421,A404-3+n_days),"")))</f>
        <v/>
      </c>
      <c r="AA404" s="27">
        <f>IF(B404="","",IF(A404-4&gt;=1,INDEX($D$2:$D$421,A404-4),IF(cyclic="Yes",INDEX($D$2:$D$421,A404-4+n_days),"")))</f>
        <v/>
      </c>
      <c r="AB404" s="27">
        <f>IF(B404="","",IF(A404-5&gt;=1,INDEX($D$2:$D$421,A404-5),IF(cyclic="Yes",INDEX($D$2:$D$421,A404-5+n_days),"")))</f>
        <v/>
      </c>
      <c r="AC404" s="27">
        <f>IF(B404="","",IF(A404-6&gt;=1,INDEX($D$2:$D$421,A404-6),IF(cyclic="Yes",INDEX($D$2:$D$421,A404-6+n_days),"")))</f>
        <v/>
      </c>
      <c r="AD404" s="27">
        <f>IF(B404="","",IF(A404-7&gt;=1,INDEX($D$2:$D$421,A404-7),IF(cyclic="Yes",INDEX($D$2:$D$421,A404-7+n_days),"")))</f>
        <v/>
      </c>
      <c r="AF404">
        <f>IF(B404="","",IFERROR(MATCH(B404-0.5,INDEX(Hourly!$G$2:$G$10001,1):INDEX(Hourly!$G$2:$G$10001,n_rows),1),0)+1)</f>
        <v/>
      </c>
      <c r="AG404">
        <f>IF(B404="","",IFERROR(MATCH(B404,INDEX(Hourly!$G$2:$G$10001,1):INDEX(Hourly!$G$2:$G$10001,n_rows),1),0))</f>
        <v/>
      </c>
    </row>
    <row r="405">
      <c r="A405" t="n">
        <v>404</v>
      </c>
      <c r="B405" s="26">
        <f>IF(A405&lt;=n_days,first_day+A405-1,"")</f>
        <v/>
      </c>
      <c r="C405">
        <f>IF(B405="","",MAX(0,AG405-AF405+1))</f>
        <v/>
      </c>
      <c r="D405" s="27">
        <f>IF(B405="","",IF(C405&gt;=18,AVERAGE(INDEX(Hourly!$E$2:$E$10001,AF405):INDEX(Hourly!$E$2:$E$10001,AG405)),""))</f>
        <v/>
      </c>
      <c r="E405" s="27">
        <f>IF(OR(B405="",N(C405)=0),"",MIN(INDEX(Hourly!$E$2:$E$10001,AF405):INDEX(Hourly!$E$2:$E$10001,AG405)))</f>
        <v/>
      </c>
      <c r="F405" s="27">
        <f>IF(OR(B405="",N(C405)=0),"",MAX(INDEX(Hourly!$E$2:$E$10001,AF405):INDEX(Hourly!$E$2:$E$10001,AG405)))</f>
        <v/>
      </c>
      <c r="G405" s="27">
        <f>IF(E405="","",F405-E405)</f>
        <v/>
      </c>
      <c r="H405" s="27">
        <f>IF(B405="","",IF(COUNT(X405:AD405)=7,SUMPRODUCT(X405:AD405,rm_weights)/SUM(rm_weights),""))</f>
        <v/>
      </c>
      <c r="I405" s="27">
        <f>IF(B405="","",IF(trm_method="7-day approximation",H405,IF(AND(ISNUMBER(I404),ISNUMBER(D404)),(1-alpha)*D404+alpha*I404,H405)))</f>
        <v/>
      </c>
      <c r="J405" s="27">
        <f>IF(ISNUMBER(I405),0.33*IF(clamp_trm="Yes",MIN(MAX(I405,10),30),I405)+18.8,"")</f>
        <v/>
      </c>
      <c r="K405" s="27">
        <f>IF(J405="","",J405+cat_offset)</f>
        <v/>
      </c>
      <c r="L405">
        <f>IF(B405="","",IF(AND(MONTH(B405)*100+DAY(B405)&gt;=season_lo,MONTH(B405)*100+DAY(B405)&lt;=season_hi),1,0))</f>
        <v/>
      </c>
      <c r="M405" s="27">
        <f>IF(N(C405)=0,IF(B405="","",0),SUM(INDEX(Hourly!$L$2:$L$10001,AF405):INDEX(Hourly!$L$2:$L$10001,AG405)))</f>
        <v/>
      </c>
      <c r="N405" s="27">
        <f>IF(N(C405)=0,IF(B405="","",0),SUM(INDEX(Hourly!$M$2:$M$10001,AF405):INDEX(Hourly!$M$2:$M$10001,AG405)))</f>
        <v/>
      </c>
      <c r="O405" s="27">
        <f>IF(N(C405)=0,IF(B405="","",0),SUM(INDEX(Hourly!$N$2:$N$10001,AF405):INDEX(Hourly!$N$2:$N$10001,AG405)))</f>
        <v/>
      </c>
      <c r="P405" s="27">
        <f>IF(N(C405)=0,IF(B405="","",0),SUM(INDEX(Hourly!$P$2:$P$10001,AF405):INDEX(Hourly!$P$2:$P$10001,AG405)))</f>
        <v/>
      </c>
      <c r="Q405">
        <f>IF(L405=1,IF(M405&gt;event_min,1,0),0)</f>
        <v/>
      </c>
      <c r="R405">
        <f>IF(Q405=1,N(R404)+1,0)</f>
        <v/>
      </c>
      <c r="S405" s="27">
        <f>IF(Q405=1,N(S404)+M405,0)</f>
        <v/>
      </c>
      <c r="T405">
        <f>IF(R405=1,1,0)</f>
        <v/>
      </c>
      <c r="U405">
        <f>IF(AND(L405=1,ISNUMBER(F405)),IF(F405&gt;=hot_thr,1,0),0)</f>
        <v/>
      </c>
      <c r="V405">
        <f>IF(AND(L405=1,ISNUMBER(E405)),IF(E405&gt;=night_thr,1,0),0)</f>
        <v/>
      </c>
      <c r="X405" s="27">
        <f>IF(B405="","",IF(A405-1&gt;=1,INDEX($D$2:$D$421,A405-1),IF(cyclic="Yes",INDEX($D$2:$D$421,A405-1+n_days),"")))</f>
        <v/>
      </c>
      <c r="Y405" s="27">
        <f>IF(B405="","",IF(A405-2&gt;=1,INDEX($D$2:$D$421,A405-2),IF(cyclic="Yes",INDEX($D$2:$D$421,A405-2+n_days),"")))</f>
        <v/>
      </c>
      <c r="Z405" s="27">
        <f>IF(B405="","",IF(A405-3&gt;=1,INDEX($D$2:$D$421,A405-3),IF(cyclic="Yes",INDEX($D$2:$D$421,A405-3+n_days),"")))</f>
        <v/>
      </c>
      <c r="AA405" s="27">
        <f>IF(B405="","",IF(A405-4&gt;=1,INDEX($D$2:$D$421,A405-4),IF(cyclic="Yes",INDEX($D$2:$D$421,A405-4+n_days),"")))</f>
        <v/>
      </c>
      <c r="AB405" s="27">
        <f>IF(B405="","",IF(A405-5&gt;=1,INDEX($D$2:$D$421,A405-5),IF(cyclic="Yes",INDEX($D$2:$D$421,A405-5+n_days),"")))</f>
        <v/>
      </c>
      <c r="AC405" s="27">
        <f>IF(B405="","",IF(A405-6&gt;=1,INDEX($D$2:$D$421,A405-6),IF(cyclic="Yes",INDEX($D$2:$D$421,A405-6+n_days),"")))</f>
        <v/>
      </c>
      <c r="AD405" s="27">
        <f>IF(B405="","",IF(A405-7&gt;=1,INDEX($D$2:$D$421,A405-7),IF(cyclic="Yes",INDEX($D$2:$D$421,A405-7+n_days),"")))</f>
        <v/>
      </c>
      <c r="AF405">
        <f>IF(B405="","",IFERROR(MATCH(B405-0.5,INDEX(Hourly!$G$2:$G$10001,1):INDEX(Hourly!$G$2:$G$10001,n_rows),1),0)+1)</f>
        <v/>
      </c>
      <c r="AG405">
        <f>IF(B405="","",IFERROR(MATCH(B405,INDEX(Hourly!$G$2:$G$10001,1):INDEX(Hourly!$G$2:$G$10001,n_rows),1),0))</f>
        <v/>
      </c>
    </row>
    <row r="406">
      <c r="A406" t="n">
        <v>405</v>
      </c>
      <c r="B406" s="26">
        <f>IF(A406&lt;=n_days,first_day+A406-1,"")</f>
        <v/>
      </c>
      <c r="C406">
        <f>IF(B406="","",MAX(0,AG406-AF406+1))</f>
        <v/>
      </c>
      <c r="D406" s="27">
        <f>IF(B406="","",IF(C406&gt;=18,AVERAGE(INDEX(Hourly!$E$2:$E$10001,AF406):INDEX(Hourly!$E$2:$E$10001,AG406)),""))</f>
        <v/>
      </c>
      <c r="E406" s="27">
        <f>IF(OR(B406="",N(C406)=0),"",MIN(INDEX(Hourly!$E$2:$E$10001,AF406):INDEX(Hourly!$E$2:$E$10001,AG406)))</f>
        <v/>
      </c>
      <c r="F406" s="27">
        <f>IF(OR(B406="",N(C406)=0),"",MAX(INDEX(Hourly!$E$2:$E$10001,AF406):INDEX(Hourly!$E$2:$E$10001,AG406)))</f>
        <v/>
      </c>
      <c r="G406" s="27">
        <f>IF(E406="","",F406-E406)</f>
        <v/>
      </c>
      <c r="H406" s="27">
        <f>IF(B406="","",IF(COUNT(X406:AD406)=7,SUMPRODUCT(X406:AD406,rm_weights)/SUM(rm_weights),""))</f>
        <v/>
      </c>
      <c r="I406" s="27">
        <f>IF(B406="","",IF(trm_method="7-day approximation",H406,IF(AND(ISNUMBER(I405),ISNUMBER(D405)),(1-alpha)*D405+alpha*I405,H406)))</f>
        <v/>
      </c>
      <c r="J406" s="27">
        <f>IF(ISNUMBER(I406),0.33*IF(clamp_trm="Yes",MIN(MAX(I406,10),30),I406)+18.8,"")</f>
        <v/>
      </c>
      <c r="K406" s="27">
        <f>IF(J406="","",J406+cat_offset)</f>
        <v/>
      </c>
      <c r="L406">
        <f>IF(B406="","",IF(AND(MONTH(B406)*100+DAY(B406)&gt;=season_lo,MONTH(B406)*100+DAY(B406)&lt;=season_hi),1,0))</f>
        <v/>
      </c>
      <c r="M406" s="27">
        <f>IF(N(C406)=0,IF(B406="","",0),SUM(INDEX(Hourly!$L$2:$L$10001,AF406):INDEX(Hourly!$L$2:$L$10001,AG406)))</f>
        <v/>
      </c>
      <c r="N406" s="27">
        <f>IF(N(C406)=0,IF(B406="","",0),SUM(INDEX(Hourly!$M$2:$M$10001,AF406):INDEX(Hourly!$M$2:$M$10001,AG406)))</f>
        <v/>
      </c>
      <c r="O406" s="27">
        <f>IF(N(C406)=0,IF(B406="","",0),SUM(INDEX(Hourly!$N$2:$N$10001,AF406):INDEX(Hourly!$N$2:$N$10001,AG406)))</f>
        <v/>
      </c>
      <c r="P406" s="27">
        <f>IF(N(C406)=0,IF(B406="","",0),SUM(INDEX(Hourly!$P$2:$P$10001,AF406):INDEX(Hourly!$P$2:$P$10001,AG406)))</f>
        <v/>
      </c>
      <c r="Q406">
        <f>IF(L406=1,IF(M406&gt;event_min,1,0),0)</f>
        <v/>
      </c>
      <c r="R406">
        <f>IF(Q406=1,N(R405)+1,0)</f>
        <v/>
      </c>
      <c r="S406" s="27">
        <f>IF(Q406=1,N(S405)+M406,0)</f>
        <v/>
      </c>
      <c r="T406">
        <f>IF(R406=1,1,0)</f>
        <v/>
      </c>
      <c r="U406">
        <f>IF(AND(L406=1,ISNUMBER(F406)),IF(F406&gt;=hot_thr,1,0),0)</f>
        <v/>
      </c>
      <c r="V406">
        <f>IF(AND(L406=1,ISNUMBER(E406)),IF(E406&gt;=night_thr,1,0),0)</f>
        <v/>
      </c>
      <c r="X406" s="27">
        <f>IF(B406="","",IF(A406-1&gt;=1,INDEX($D$2:$D$421,A406-1),IF(cyclic="Yes",INDEX($D$2:$D$421,A406-1+n_days),"")))</f>
        <v/>
      </c>
      <c r="Y406" s="27">
        <f>IF(B406="","",IF(A406-2&gt;=1,INDEX($D$2:$D$421,A406-2),IF(cyclic="Yes",INDEX($D$2:$D$421,A406-2+n_days),"")))</f>
        <v/>
      </c>
      <c r="Z406" s="27">
        <f>IF(B406="","",IF(A406-3&gt;=1,INDEX($D$2:$D$421,A406-3),IF(cyclic="Yes",INDEX($D$2:$D$421,A406-3+n_days),"")))</f>
        <v/>
      </c>
      <c r="AA406" s="27">
        <f>IF(B406="","",IF(A406-4&gt;=1,INDEX($D$2:$D$421,A406-4),IF(cyclic="Yes",INDEX($D$2:$D$421,A406-4+n_days),"")))</f>
        <v/>
      </c>
      <c r="AB406" s="27">
        <f>IF(B406="","",IF(A406-5&gt;=1,INDEX($D$2:$D$421,A406-5),IF(cyclic="Yes",INDEX($D$2:$D$421,A406-5+n_days),"")))</f>
        <v/>
      </c>
      <c r="AC406" s="27">
        <f>IF(B406="","",IF(A406-6&gt;=1,INDEX($D$2:$D$421,A406-6),IF(cyclic="Yes",INDEX($D$2:$D$421,A406-6+n_days),"")))</f>
        <v/>
      </c>
      <c r="AD406" s="27">
        <f>IF(B406="","",IF(A406-7&gt;=1,INDEX($D$2:$D$421,A406-7),IF(cyclic="Yes",INDEX($D$2:$D$421,A406-7+n_days),"")))</f>
        <v/>
      </c>
      <c r="AF406">
        <f>IF(B406="","",IFERROR(MATCH(B406-0.5,INDEX(Hourly!$G$2:$G$10001,1):INDEX(Hourly!$G$2:$G$10001,n_rows),1),0)+1)</f>
        <v/>
      </c>
      <c r="AG406">
        <f>IF(B406="","",IFERROR(MATCH(B406,INDEX(Hourly!$G$2:$G$10001,1):INDEX(Hourly!$G$2:$G$10001,n_rows),1),0))</f>
        <v/>
      </c>
    </row>
    <row r="407">
      <c r="A407" t="n">
        <v>406</v>
      </c>
      <c r="B407" s="26">
        <f>IF(A407&lt;=n_days,first_day+A407-1,"")</f>
        <v/>
      </c>
      <c r="C407">
        <f>IF(B407="","",MAX(0,AG407-AF407+1))</f>
        <v/>
      </c>
      <c r="D407" s="27">
        <f>IF(B407="","",IF(C407&gt;=18,AVERAGE(INDEX(Hourly!$E$2:$E$10001,AF407):INDEX(Hourly!$E$2:$E$10001,AG407)),""))</f>
        <v/>
      </c>
      <c r="E407" s="27">
        <f>IF(OR(B407="",N(C407)=0),"",MIN(INDEX(Hourly!$E$2:$E$10001,AF407):INDEX(Hourly!$E$2:$E$10001,AG407)))</f>
        <v/>
      </c>
      <c r="F407" s="27">
        <f>IF(OR(B407="",N(C407)=0),"",MAX(INDEX(Hourly!$E$2:$E$10001,AF407):INDEX(Hourly!$E$2:$E$10001,AG407)))</f>
        <v/>
      </c>
      <c r="G407" s="27">
        <f>IF(E407="","",F407-E407)</f>
        <v/>
      </c>
      <c r="H407" s="27">
        <f>IF(B407="","",IF(COUNT(X407:AD407)=7,SUMPRODUCT(X407:AD407,rm_weights)/SUM(rm_weights),""))</f>
        <v/>
      </c>
      <c r="I407" s="27">
        <f>IF(B407="","",IF(trm_method="7-day approximation",H407,IF(AND(ISNUMBER(I406),ISNUMBER(D406)),(1-alpha)*D406+alpha*I406,H407)))</f>
        <v/>
      </c>
      <c r="J407" s="27">
        <f>IF(ISNUMBER(I407),0.33*IF(clamp_trm="Yes",MIN(MAX(I407,10),30),I407)+18.8,"")</f>
        <v/>
      </c>
      <c r="K407" s="27">
        <f>IF(J407="","",J407+cat_offset)</f>
        <v/>
      </c>
      <c r="L407">
        <f>IF(B407="","",IF(AND(MONTH(B407)*100+DAY(B407)&gt;=season_lo,MONTH(B407)*100+DAY(B407)&lt;=season_hi),1,0))</f>
        <v/>
      </c>
      <c r="M407" s="27">
        <f>IF(N(C407)=0,IF(B407="","",0),SUM(INDEX(Hourly!$L$2:$L$10001,AF407):INDEX(Hourly!$L$2:$L$10001,AG407)))</f>
        <v/>
      </c>
      <c r="N407" s="27">
        <f>IF(N(C407)=0,IF(B407="","",0),SUM(INDEX(Hourly!$M$2:$M$10001,AF407):INDEX(Hourly!$M$2:$M$10001,AG407)))</f>
        <v/>
      </c>
      <c r="O407" s="27">
        <f>IF(N(C407)=0,IF(B407="","",0),SUM(INDEX(Hourly!$N$2:$N$10001,AF407):INDEX(Hourly!$N$2:$N$10001,AG407)))</f>
        <v/>
      </c>
      <c r="P407" s="27">
        <f>IF(N(C407)=0,IF(B407="","",0),SUM(INDEX(Hourly!$P$2:$P$10001,AF407):INDEX(Hourly!$P$2:$P$10001,AG407)))</f>
        <v/>
      </c>
      <c r="Q407">
        <f>IF(L407=1,IF(M407&gt;event_min,1,0),0)</f>
        <v/>
      </c>
      <c r="R407">
        <f>IF(Q407=1,N(R406)+1,0)</f>
        <v/>
      </c>
      <c r="S407" s="27">
        <f>IF(Q407=1,N(S406)+M407,0)</f>
        <v/>
      </c>
      <c r="T407">
        <f>IF(R407=1,1,0)</f>
        <v/>
      </c>
      <c r="U407">
        <f>IF(AND(L407=1,ISNUMBER(F407)),IF(F407&gt;=hot_thr,1,0),0)</f>
        <v/>
      </c>
      <c r="V407">
        <f>IF(AND(L407=1,ISNUMBER(E407)),IF(E407&gt;=night_thr,1,0),0)</f>
        <v/>
      </c>
      <c r="X407" s="27">
        <f>IF(B407="","",IF(A407-1&gt;=1,INDEX($D$2:$D$421,A407-1),IF(cyclic="Yes",INDEX($D$2:$D$421,A407-1+n_days),"")))</f>
        <v/>
      </c>
      <c r="Y407" s="27">
        <f>IF(B407="","",IF(A407-2&gt;=1,INDEX($D$2:$D$421,A407-2),IF(cyclic="Yes",INDEX($D$2:$D$421,A407-2+n_days),"")))</f>
        <v/>
      </c>
      <c r="Z407" s="27">
        <f>IF(B407="","",IF(A407-3&gt;=1,INDEX($D$2:$D$421,A407-3),IF(cyclic="Yes",INDEX($D$2:$D$421,A407-3+n_days),"")))</f>
        <v/>
      </c>
      <c r="AA407" s="27">
        <f>IF(B407="","",IF(A407-4&gt;=1,INDEX($D$2:$D$421,A407-4),IF(cyclic="Yes",INDEX($D$2:$D$421,A407-4+n_days),"")))</f>
        <v/>
      </c>
      <c r="AB407" s="27">
        <f>IF(B407="","",IF(A407-5&gt;=1,INDEX($D$2:$D$421,A407-5),IF(cyclic="Yes",INDEX($D$2:$D$421,A407-5+n_days),"")))</f>
        <v/>
      </c>
      <c r="AC407" s="27">
        <f>IF(B407="","",IF(A407-6&gt;=1,INDEX($D$2:$D$421,A407-6),IF(cyclic="Yes",INDEX($D$2:$D$421,A407-6+n_days),"")))</f>
        <v/>
      </c>
      <c r="AD407" s="27">
        <f>IF(B407="","",IF(A407-7&gt;=1,INDEX($D$2:$D$421,A407-7),IF(cyclic="Yes",INDEX($D$2:$D$421,A407-7+n_days),"")))</f>
        <v/>
      </c>
      <c r="AF407">
        <f>IF(B407="","",IFERROR(MATCH(B407-0.5,INDEX(Hourly!$G$2:$G$10001,1):INDEX(Hourly!$G$2:$G$10001,n_rows),1),0)+1)</f>
        <v/>
      </c>
      <c r="AG407">
        <f>IF(B407="","",IFERROR(MATCH(B407,INDEX(Hourly!$G$2:$G$10001,1):INDEX(Hourly!$G$2:$G$10001,n_rows),1),0))</f>
        <v/>
      </c>
    </row>
    <row r="408">
      <c r="A408" t="n">
        <v>407</v>
      </c>
      <c r="B408" s="26">
        <f>IF(A408&lt;=n_days,first_day+A408-1,"")</f>
        <v/>
      </c>
      <c r="C408">
        <f>IF(B408="","",MAX(0,AG408-AF408+1))</f>
        <v/>
      </c>
      <c r="D408" s="27">
        <f>IF(B408="","",IF(C408&gt;=18,AVERAGE(INDEX(Hourly!$E$2:$E$10001,AF408):INDEX(Hourly!$E$2:$E$10001,AG408)),""))</f>
        <v/>
      </c>
      <c r="E408" s="27">
        <f>IF(OR(B408="",N(C408)=0),"",MIN(INDEX(Hourly!$E$2:$E$10001,AF408):INDEX(Hourly!$E$2:$E$10001,AG408)))</f>
        <v/>
      </c>
      <c r="F408" s="27">
        <f>IF(OR(B408="",N(C408)=0),"",MAX(INDEX(Hourly!$E$2:$E$10001,AF408):INDEX(Hourly!$E$2:$E$10001,AG408)))</f>
        <v/>
      </c>
      <c r="G408" s="27">
        <f>IF(E408="","",F408-E408)</f>
        <v/>
      </c>
      <c r="H408" s="27">
        <f>IF(B408="","",IF(COUNT(X408:AD408)=7,SUMPRODUCT(X408:AD408,rm_weights)/SUM(rm_weights),""))</f>
        <v/>
      </c>
      <c r="I408" s="27">
        <f>IF(B408="","",IF(trm_method="7-day approximation",H408,IF(AND(ISNUMBER(I407),ISNUMBER(D407)),(1-alpha)*D407+alpha*I407,H408)))</f>
        <v/>
      </c>
      <c r="J408" s="27">
        <f>IF(ISNUMBER(I408),0.33*IF(clamp_trm="Yes",MIN(MAX(I408,10),30),I408)+18.8,"")</f>
        <v/>
      </c>
      <c r="K408" s="27">
        <f>IF(J408="","",J408+cat_offset)</f>
        <v/>
      </c>
      <c r="L408">
        <f>IF(B408="","",IF(AND(MONTH(B408)*100+DAY(B408)&gt;=season_lo,MONTH(B408)*100+DAY(B408)&lt;=season_hi),1,0))</f>
        <v/>
      </c>
      <c r="M408" s="27">
        <f>IF(N(C408)=0,IF(B408="","",0),SUM(INDEX(Hourly!$L$2:$L$10001,AF408):INDEX(Hourly!$L$2:$L$10001,AG408)))</f>
        <v/>
      </c>
      <c r="N408" s="27">
        <f>IF(N(C408)=0,IF(B408="","",0),SUM(INDEX(Hourly!$M$2:$M$10001,AF408):INDEX(Hourly!$M$2:$M$10001,AG408)))</f>
        <v/>
      </c>
      <c r="O408" s="27">
        <f>IF(N(C408)=0,IF(B408="","",0),SUM(INDEX(Hourly!$N$2:$N$10001,AF408):INDEX(Hourly!$N$2:$N$10001,AG408)))</f>
        <v/>
      </c>
      <c r="P408" s="27">
        <f>IF(N(C408)=0,IF(B408="","",0),SUM(INDEX(Hourly!$P$2:$P$10001,AF408):INDEX(Hourly!$P$2:$P$10001,AG408)))</f>
        <v/>
      </c>
      <c r="Q408">
        <f>IF(L408=1,IF(M408&gt;event_min,1,0),0)</f>
        <v/>
      </c>
      <c r="R408">
        <f>IF(Q408=1,N(R407)+1,0)</f>
        <v/>
      </c>
      <c r="S408" s="27">
        <f>IF(Q408=1,N(S407)+M408,0)</f>
        <v/>
      </c>
      <c r="T408">
        <f>IF(R408=1,1,0)</f>
        <v/>
      </c>
      <c r="U408">
        <f>IF(AND(L408=1,ISNUMBER(F408)),IF(F408&gt;=hot_thr,1,0),0)</f>
        <v/>
      </c>
      <c r="V408">
        <f>IF(AND(L408=1,ISNUMBER(E408)),IF(E408&gt;=night_thr,1,0),0)</f>
        <v/>
      </c>
      <c r="X408" s="27">
        <f>IF(B408="","",IF(A408-1&gt;=1,INDEX($D$2:$D$421,A408-1),IF(cyclic="Yes",INDEX($D$2:$D$421,A408-1+n_days),"")))</f>
        <v/>
      </c>
      <c r="Y408" s="27">
        <f>IF(B408="","",IF(A408-2&gt;=1,INDEX($D$2:$D$421,A408-2),IF(cyclic="Yes",INDEX($D$2:$D$421,A408-2+n_days),"")))</f>
        <v/>
      </c>
      <c r="Z408" s="27">
        <f>IF(B408="","",IF(A408-3&gt;=1,INDEX($D$2:$D$421,A408-3),IF(cyclic="Yes",INDEX($D$2:$D$421,A408-3+n_days),"")))</f>
        <v/>
      </c>
      <c r="AA408" s="27">
        <f>IF(B408="","",IF(A408-4&gt;=1,INDEX($D$2:$D$421,A408-4),IF(cyclic="Yes",INDEX($D$2:$D$421,A408-4+n_days),"")))</f>
        <v/>
      </c>
      <c r="AB408" s="27">
        <f>IF(B408="","",IF(A408-5&gt;=1,INDEX($D$2:$D$421,A408-5),IF(cyclic="Yes",INDEX($D$2:$D$421,A408-5+n_days),"")))</f>
        <v/>
      </c>
      <c r="AC408" s="27">
        <f>IF(B408="","",IF(A408-6&gt;=1,INDEX($D$2:$D$421,A408-6),IF(cyclic="Yes",INDEX($D$2:$D$421,A408-6+n_days),"")))</f>
        <v/>
      </c>
      <c r="AD408" s="27">
        <f>IF(B408="","",IF(A408-7&gt;=1,INDEX($D$2:$D$421,A408-7),IF(cyclic="Yes",INDEX($D$2:$D$421,A408-7+n_days),"")))</f>
        <v/>
      </c>
      <c r="AF408">
        <f>IF(B408="","",IFERROR(MATCH(B408-0.5,INDEX(Hourly!$G$2:$G$10001,1):INDEX(Hourly!$G$2:$G$10001,n_rows),1),0)+1)</f>
        <v/>
      </c>
      <c r="AG408">
        <f>IF(B408="","",IFERROR(MATCH(B408,INDEX(Hourly!$G$2:$G$10001,1):INDEX(Hourly!$G$2:$G$10001,n_rows),1),0))</f>
        <v/>
      </c>
    </row>
    <row r="409">
      <c r="A409" t="n">
        <v>408</v>
      </c>
      <c r="B409" s="26">
        <f>IF(A409&lt;=n_days,first_day+A409-1,"")</f>
        <v/>
      </c>
      <c r="C409">
        <f>IF(B409="","",MAX(0,AG409-AF409+1))</f>
        <v/>
      </c>
      <c r="D409" s="27">
        <f>IF(B409="","",IF(C409&gt;=18,AVERAGE(INDEX(Hourly!$E$2:$E$10001,AF409):INDEX(Hourly!$E$2:$E$10001,AG409)),""))</f>
        <v/>
      </c>
      <c r="E409" s="27">
        <f>IF(OR(B409="",N(C409)=0),"",MIN(INDEX(Hourly!$E$2:$E$10001,AF409):INDEX(Hourly!$E$2:$E$10001,AG409)))</f>
        <v/>
      </c>
      <c r="F409" s="27">
        <f>IF(OR(B409="",N(C409)=0),"",MAX(INDEX(Hourly!$E$2:$E$10001,AF409):INDEX(Hourly!$E$2:$E$10001,AG409)))</f>
        <v/>
      </c>
      <c r="G409" s="27">
        <f>IF(E409="","",F409-E409)</f>
        <v/>
      </c>
      <c r="H409" s="27">
        <f>IF(B409="","",IF(COUNT(X409:AD409)=7,SUMPRODUCT(X409:AD409,rm_weights)/SUM(rm_weights),""))</f>
        <v/>
      </c>
      <c r="I409" s="27">
        <f>IF(B409="","",IF(trm_method="7-day approximation",H409,IF(AND(ISNUMBER(I408),ISNUMBER(D408)),(1-alpha)*D408+alpha*I408,H409)))</f>
        <v/>
      </c>
      <c r="J409" s="27">
        <f>IF(ISNUMBER(I409),0.33*IF(clamp_trm="Yes",MIN(MAX(I409,10),30),I409)+18.8,"")</f>
        <v/>
      </c>
      <c r="K409" s="27">
        <f>IF(J409="","",J409+cat_offset)</f>
        <v/>
      </c>
      <c r="L409">
        <f>IF(B409="","",IF(AND(MONTH(B409)*100+DAY(B409)&gt;=season_lo,MONTH(B409)*100+DAY(B409)&lt;=season_hi),1,0))</f>
        <v/>
      </c>
      <c r="M409" s="27">
        <f>IF(N(C409)=0,IF(B409="","",0),SUM(INDEX(Hourly!$L$2:$L$10001,AF409):INDEX(Hourly!$L$2:$L$10001,AG409)))</f>
        <v/>
      </c>
      <c r="N409" s="27">
        <f>IF(N(C409)=0,IF(B409="","",0),SUM(INDEX(Hourly!$M$2:$M$10001,AF409):INDEX(Hourly!$M$2:$M$10001,AG409)))</f>
        <v/>
      </c>
      <c r="O409" s="27">
        <f>IF(N(C409)=0,IF(B409="","",0),SUM(INDEX(Hourly!$N$2:$N$10001,AF409):INDEX(Hourly!$N$2:$N$10001,AG409)))</f>
        <v/>
      </c>
      <c r="P409" s="27">
        <f>IF(N(C409)=0,IF(B409="","",0),SUM(INDEX(Hourly!$P$2:$P$10001,AF409):INDEX(Hourly!$P$2:$P$10001,AG409)))</f>
        <v/>
      </c>
      <c r="Q409">
        <f>IF(L409=1,IF(M409&gt;event_min,1,0),0)</f>
        <v/>
      </c>
      <c r="R409">
        <f>IF(Q409=1,N(R408)+1,0)</f>
        <v/>
      </c>
      <c r="S409" s="27">
        <f>IF(Q409=1,N(S408)+M409,0)</f>
        <v/>
      </c>
      <c r="T409">
        <f>IF(R409=1,1,0)</f>
        <v/>
      </c>
      <c r="U409">
        <f>IF(AND(L409=1,ISNUMBER(F409)),IF(F409&gt;=hot_thr,1,0),0)</f>
        <v/>
      </c>
      <c r="V409">
        <f>IF(AND(L409=1,ISNUMBER(E409)),IF(E409&gt;=night_thr,1,0),0)</f>
        <v/>
      </c>
      <c r="X409" s="27">
        <f>IF(B409="","",IF(A409-1&gt;=1,INDEX($D$2:$D$421,A409-1),IF(cyclic="Yes",INDEX($D$2:$D$421,A409-1+n_days),"")))</f>
        <v/>
      </c>
      <c r="Y409" s="27">
        <f>IF(B409="","",IF(A409-2&gt;=1,INDEX($D$2:$D$421,A409-2),IF(cyclic="Yes",INDEX($D$2:$D$421,A409-2+n_days),"")))</f>
        <v/>
      </c>
      <c r="Z409" s="27">
        <f>IF(B409="","",IF(A409-3&gt;=1,INDEX($D$2:$D$421,A409-3),IF(cyclic="Yes",INDEX($D$2:$D$421,A409-3+n_days),"")))</f>
        <v/>
      </c>
      <c r="AA409" s="27">
        <f>IF(B409="","",IF(A409-4&gt;=1,INDEX($D$2:$D$421,A409-4),IF(cyclic="Yes",INDEX($D$2:$D$421,A409-4+n_days),"")))</f>
        <v/>
      </c>
      <c r="AB409" s="27">
        <f>IF(B409="","",IF(A409-5&gt;=1,INDEX($D$2:$D$421,A409-5),IF(cyclic="Yes",INDEX($D$2:$D$421,A409-5+n_days),"")))</f>
        <v/>
      </c>
      <c r="AC409" s="27">
        <f>IF(B409="","",IF(A409-6&gt;=1,INDEX($D$2:$D$421,A409-6),IF(cyclic="Yes",INDEX($D$2:$D$421,A409-6+n_days),"")))</f>
        <v/>
      </c>
      <c r="AD409" s="27">
        <f>IF(B409="","",IF(A409-7&gt;=1,INDEX($D$2:$D$421,A409-7),IF(cyclic="Yes",INDEX($D$2:$D$421,A409-7+n_days),"")))</f>
        <v/>
      </c>
      <c r="AF409">
        <f>IF(B409="","",IFERROR(MATCH(B409-0.5,INDEX(Hourly!$G$2:$G$10001,1):INDEX(Hourly!$G$2:$G$10001,n_rows),1),0)+1)</f>
        <v/>
      </c>
      <c r="AG409">
        <f>IF(B409="","",IFERROR(MATCH(B409,INDEX(Hourly!$G$2:$G$10001,1):INDEX(Hourly!$G$2:$G$10001,n_rows),1),0))</f>
        <v/>
      </c>
    </row>
    <row r="410">
      <c r="A410" t="n">
        <v>409</v>
      </c>
      <c r="B410" s="26">
        <f>IF(A410&lt;=n_days,first_day+A410-1,"")</f>
        <v/>
      </c>
      <c r="C410">
        <f>IF(B410="","",MAX(0,AG410-AF410+1))</f>
        <v/>
      </c>
      <c r="D410" s="27">
        <f>IF(B410="","",IF(C410&gt;=18,AVERAGE(INDEX(Hourly!$E$2:$E$10001,AF410):INDEX(Hourly!$E$2:$E$10001,AG410)),""))</f>
        <v/>
      </c>
      <c r="E410" s="27">
        <f>IF(OR(B410="",N(C410)=0),"",MIN(INDEX(Hourly!$E$2:$E$10001,AF410):INDEX(Hourly!$E$2:$E$10001,AG410)))</f>
        <v/>
      </c>
      <c r="F410" s="27">
        <f>IF(OR(B410="",N(C410)=0),"",MAX(INDEX(Hourly!$E$2:$E$10001,AF410):INDEX(Hourly!$E$2:$E$10001,AG410)))</f>
        <v/>
      </c>
      <c r="G410" s="27">
        <f>IF(E410="","",F410-E410)</f>
        <v/>
      </c>
      <c r="H410" s="27">
        <f>IF(B410="","",IF(COUNT(X410:AD410)=7,SUMPRODUCT(X410:AD410,rm_weights)/SUM(rm_weights),""))</f>
        <v/>
      </c>
      <c r="I410" s="27">
        <f>IF(B410="","",IF(trm_method="7-day approximation",H410,IF(AND(ISNUMBER(I409),ISNUMBER(D409)),(1-alpha)*D409+alpha*I409,H410)))</f>
        <v/>
      </c>
      <c r="J410" s="27">
        <f>IF(ISNUMBER(I410),0.33*IF(clamp_trm="Yes",MIN(MAX(I410,10),30),I410)+18.8,"")</f>
        <v/>
      </c>
      <c r="K410" s="27">
        <f>IF(J410="","",J410+cat_offset)</f>
        <v/>
      </c>
      <c r="L410">
        <f>IF(B410="","",IF(AND(MONTH(B410)*100+DAY(B410)&gt;=season_lo,MONTH(B410)*100+DAY(B410)&lt;=season_hi),1,0))</f>
        <v/>
      </c>
      <c r="M410" s="27">
        <f>IF(N(C410)=0,IF(B410="","",0),SUM(INDEX(Hourly!$L$2:$L$10001,AF410):INDEX(Hourly!$L$2:$L$10001,AG410)))</f>
        <v/>
      </c>
      <c r="N410" s="27">
        <f>IF(N(C410)=0,IF(B410="","",0),SUM(INDEX(Hourly!$M$2:$M$10001,AF410):INDEX(Hourly!$M$2:$M$10001,AG410)))</f>
        <v/>
      </c>
      <c r="O410" s="27">
        <f>IF(N(C410)=0,IF(B410="","",0),SUM(INDEX(Hourly!$N$2:$N$10001,AF410):INDEX(Hourly!$N$2:$N$10001,AG410)))</f>
        <v/>
      </c>
      <c r="P410" s="27">
        <f>IF(N(C410)=0,IF(B410="","",0),SUM(INDEX(Hourly!$P$2:$P$10001,AF410):INDEX(Hourly!$P$2:$P$10001,AG410)))</f>
        <v/>
      </c>
      <c r="Q410">
        <f>IF(L410=1,IF(M410&gt;event_min,1,0),0)</f>
        <v/>
      </c>
      <c r="R410">
        <f>IF(Q410=1,N(R409)+1,0)</f>
        <v/>
      </c>
      <c r="S410" s="27">
        <f>IF(Q410=1,N(S409)+M410,0)</f>
        <v/>
      </c>
      <c r="T410">
        <f>IF(R410=1,1,0)</f>
        <v/>
      </c>
      <c r="U410">
        <f>IF(AND(L410=1,ISNUMBER(F410)),IF(F410&gt;=hot_thr,1,0),0)</f>
        <v/>
      </c>
      <c r="V410">
        <f>IF(AND(L410=1,ISNUMBER(E410)),IF(E410&gt;=night_thr,1,0),0)</f>
        <v/>
      </c>
      <c r="X410" s="27">
        <f>IF(B410="","",IF(A410-1&gt;=1,INDEX($D$2:$D$421,A410-1),IF(cyclic="Yes",INDEX($D$2:$D$421,A410-1+n_days),"")))</f>
        <v/>
      </c>
      <c r="Y410" s="27">
        <f>IF(B410="","",IF(A410-2&gt;=1,INDEX($D$2:$D$421,A410-2),IF(cyclic="Yes",INDEX($D$2:$D$421,A410-2+n_days),"")))</f>
        <v/>
      </c>
      <c r="Z410" s="27">
        <f>IF(B410="","",IF(A410-3&gt;=1,INDEX($D$2:$D$421,A410-3),IF(cyclic="Yes",INDEX($D$2:$D$421,A410-3+n_days),"")))</f>
        <v/>
      </c>
      <c r="AA410" s="27">
        <f>IF(B410="","",IF(A410-4&gt;=1,INDEX($D$2:$D$421,A410-4),IF(cyclic="Yes",INDEX($D$2:$D$421,A410-4+n_days),"")))</f>
        <v/>
      </c>
      <c r="AB410" s="27">
        <f>IF(B410="","",IF(A410-5&gt;=1,INDEX($D$2:$D$421,A410-5),IF(cyclic="Yes",INDEX($D$2:$D$421,A410-5+n_days),"")))</f>
        <v/>
      </c>
      <c r="AC410" s="27">
        <f>IF(B410="","",IF(A410-6&gt;=1,INDEX($D$2:$D$421,A410-6),IF(cyclic="Yes",INDEX($D$2:$D$421,A410-6+n_days),"")))</f>
        <v/>
      </c>
      <c r="AD410" s="27">
        <f>IF(B410="","",IF(A410-7&gt;=1,INDEX($D$2:$D$421,A410-7),IF(cyclic="Yes",INDEX($D$2:$D$421,A410-7+n_days),"")))</f>
        <v/>
      </c>
      <c r="AF410">
        <f>IF(B410="","",IFERROR(MATCH(B410-0.5,INDEX(Hourly!$G$2:$G$10001,1):INDEX(Hourly!$G$2:$G$10001,n_rows),1),0)+1)</f>
        <v/>
      </c>
      <c r="AG410">
        <f>IF(B410="","",IFERROR(MATCH(B410,INDEX(Hourly!$G$2:$G$10001,1):INDEX(Hourly!$G$2:$G$10001,n_rows),1),0))</f>
        <v/>
      </c>
    </row>
    <row r="411">
      <c r="A411" t="n">
        <v>410</v>
      </c>
      <c r="B411" s="26">
        <f>IF(A411&lt;=n_days,first_day+A411-1,"")</f>
        <v/>
      </c>
      <c r="C411">
        <f>IF(B411="","",MAX(0,AG411-AF411+1))</f>
        <v/>
      </c>
      <c r="D411" s="27">
        <f>IF(B411="","",IF(C411&gt;=18,AVERAGE(INDEX(Hourly!$E$2:$E$10001,AF411):INDEX(Hourly!$E$2:$E$10001,AG411)),""))</f>
        <v/>
      </c>
      <c r="E411" s="27">
        <f>IF(OR(B411="",N(C411)=0),"",MIN(INDEX(Hourly!$E$2:$E$10001,AF411):INDEX(Hourly!$E$2:$E$10001,AG411)))</f>
        <v/>
      </c>
      <c r="F411" s="27">
        <f>IF(OR(B411="",N(C411)=0),"",MAX(INDEX(Hourly!$E$2:$E$10001,AF411):INDEX(Hourly!$E$2:$E$10001,AG411)))</f>
        <v/>
      </c>
      <c r="G411" s="27">
        <f>IF(E411="","",F411-E411)</f>
        <v/>
      </c>
      <c r="H411" s="27">
        <f>IF(B411="","",IF(COUNT(X411:AD411)=7,SUMPRODUCT(X411:AD411,rm_weights)/SUM(rm_weights),""))</f>
        <v/>
      </c>
      <c r="I411" s="27">
        <f>IF(B411="","",IF(trm_method="7-day approximation",H411,IF(AND(ISNUMBER(I410),ISNUMBER(D410)),(1-alpha)*D410+alpha*I410,H411)))</f>
        <v/>
      </c>
      <c r="J411" s="27">
        <f>IF(ISNUMBER(I411),0.33*IF(clamp_trm="Yes",MIN(MAX(I411,10),30),I411)+18.8,"")</f>
        <v/>
      </c>
      <c r="K411" s="27">
        <f>IF(J411="","",J411+cat_offset)</f>
        <v/>
      </c>
      <c r="L411">
        <f>IF(B411="","",IF(AND(MONTH(B411)*100+DAY(B411)&gt;=season_lo,MONTH(B411)*100+DAY(B411)&lt;=season_hi),1,0))</f>
        <v/>
      </c>
      <c r="M411" s="27">
        <f>IF(N(C411)=0,IF(B411="","",0),SUM(INDEX(Hourly!$L$2:$L$10001,AF411):INDEX(Hourly!$L$2:$L$10001,AG411)))</f>
        <v/>
      </c>
      <c r="N411" s="27">
        <f>IF(N(C411)=0,IF(B411="","",0),SUM(INDEX(Hourly!$M$2:$M$10001,AF411):INDEX(Hourly!$M$2:$M$10001,AG411)))</f>
        <v/>
      </c>
      <c r="O411" s="27">
        <f>IF(N(C411)=0,IF(B411="","",0),SUM(INDEX(Hourly!$N$2:$N$10001,AF411):INDEX(Hourly!$N$2:$N$10001,AG411)))</f>
        <v/>
      </c>
      <c r="P411" s="27">
        <f>IF(N(C411)=0,IF(B411="","",0),SUM(INDEX(Hourly!$P$2:$P$10001,AF411):INDEX(Hourly!$P$2:$P$10001,AG411)))</f>
        <v/>
      </c>
      <c r="Q411">
        <f>IF(L411=1,IF(M411&gt;event_min,1,0),0)</f>
        <v/>
      </c>
      <c r="R411">
        <f>IF(Q411=1,N(R410)+1,0)</f>
        <v/>
      </c>
      <c r="S411" s="27">
        <f>IF(Q411=1,N(S410)+M411,0)</f>
        <v/>
      </c>
      <c r="T411">
        <f>IF(R411=1,1,0)</f>
        <v/>
      </c>
      <c r="U411">
        <f>IF(AND(L411=1,ISNUMBER(F411)),IF(F411&gt;=hot_thr,1,0),0)</f>
        <v/>
      </c>
      <c r="V411">
        <f>IF(AND(L411=1,ISNUMBER(E411)),IF(E411&gt;=night_thr,1,0),0)</f>
        <v/>
      </c>
      <c r="X411" s="27">
        <f>IF(B411="","",IF(A411-1&gt;=1,INDEX($D$2:$D$421,A411-1),IF(cyclic="Yes",INDEX($D$2:$D$421,A411-1+n_days),"")))</f>
        <v/>
      </c>
      <c r="Y411" s="27">
        <f>IF(B411="","",IF(A411-2&gt;=1,INDEX($D$2:$D$421,A411-2),IF(cyclic="Yes",INDEX($D$2:$D$421,A411-2+n_days),"")))</f>
        <v/>
      </c>
      <c r="Z411" s="27">
        <f>IF(B411="","",IF(A411-3&gt;=1,INDEX($D$2:$D$421,A411-3),IF(cyclic="Yes",INDEX($D$2:$D$421,A411-3+n_days),"")))</f>
        <v/>
      </c>
      <c r="AA411" s="27">
        <f>IF(B411="","",IF(A411-4&gt;=1,INDEX($D$2:$D$421,A411-4),IF(cyclic="Yes",INDEX($D$2:$D$421,A411-4+n_days),"")))</f>
        <v/>
      </c>
      <c r="AB411" s="27">
        <f>IF(B411="","",IF(A411-5&gt;=1,INDEX($D$2:$D$421,A411-5),IF(cyclic="Yes",INDEX($D$2:$D$421,A411-5+n_days),"")))</f>
        <v/>
      </c>
      <c r="AC411" s="27">
        <f>IF(B411="","",IF(A411-6&gt;=1,INDEX($D$2:$D$421,A411-6),IF(cyclic="Yes",INDEX($D$2:$D$421,A411-6+n_days),"")))</f>
        <v/>
      </c>
      <c r="AD411" s="27">
        <f>IF(B411="","",IF(A411-7&gt;=1,INDEX($D$2:$D$421,A411-7),IF(cyclic="Yes",INDEX($D$2:$D$421,A411-7+n_days),"")))</f>
        <v/>
      </c>
      <c r="AF411">
        <f>IF(B411="","",IFERROR(MATCH(B411-0.5,INDEX(Hourly!$G$2:$G$10001,1):INDEX(Hourly!$G$2:$G$10001,n_rows),1),0)+1)</f>
        <v/>
      </c>
      <c r="AG411">
        <f>IF(B411="","",IFERROR(MATCH(B411,INDEX(Hourly!$G$2:$G$10001,1):INDEX(Hourly!$G$2:$G$10001,n_rows),1),0))</f>
        <v/>
      </c>
    </row>
    <row r="412">
      <c r="A412" t="n">
        <v>411</v>
      </c>
      <c r="B412" s="26">
        <f>IF(A412&lt;=n_days,first_day+A412-1,"")</f>
        <v/>
      </c>
      <c r="C412">
        <f>IF(B412="","",MAX(0,AG412-AF412+1))</f>
        <v/>
      </c>
      <c r="D412" s="27">
        <f>IF(B412="","",IF(C412&gt;=18,AVERAGE(INDEX(Hourly!$E$2:$E$10001,AF412):INDEX(Hourly!$E$2:$E$10001,AG412)),""))</f>
        <v/>
      </c>
      <c r="E412" s="27">
        <f>IF(OR(B412="",N(C412)=0),"",MIN(INDEX(Hourly!$E$2:$E$10001,AF412):INDEX(Hourly!$E$2:$E$10001,AG412)))</f>
        <v/>
      </c>
      <c r="F412" s="27">
        <f>IF(OR(B412="",N(C412)=0),"",MAX(INDEX(Hourly!$E$2:$E$10001,AF412):INDEX(Hourly!$E$2:$E$10001,AG412)))</f>
        <v/>
      </c>
      <c r="G412" s="27">
        <f>IF(E412="","",F412-E412)</f>
        <v/>
      </c>
      <c r="H412" s="27">
        <f>IF(B412="","",IF(COUNT(X412:AD412)=7,SUMPRODUCT(X412:AD412,rm_weights)/SUM(rm_weights),""))</f>
        <v/>
      </c>
      <c r="I412" s="27">
        <f>IF(B412="","",IF(trm_method="7-day approximation",H412,IF(AND(ISNUMBER(I411),ISNUMBER(D411)),(1-alpha)*D411+alpha*I411,H412)))</f>
        <v/>
      </c>
      <c r="J412" s="27">
        <f>IF(ISNUMBER(I412),0.33*IF(clamp_trm="Yes",MIN(MAX(I412,10),30),I412)+18.8,"")</f>
        <v/>
      </c>
      <c r="K412" s="27">
        <f>IF(J412="","",J412+cat_offset)</f>
        <v/>
      </c>
      <c r="L412">
        <f>IF(B412="","",IF(AND(MONTH(B412)*100+DAY(B412)&gt;=season_lo,MONTH(B412)*100+DAY(B412)&lt;=season_hi),1,0))</f>
        <v/>
      </c>
      <c r="M412" s="27">
        <f>IF(N(C412)=0,IF(B412="","",0),SUM(INDEX(Hourly!$L$2:$L$10001,AF412):INDEX(Hourly!$L$2:$L$10001,AG412)))</f>
        <v/>
      </c>
      <c r="N412" s="27">
        <f>IF(N(C412)=0,IF(B412="","",0),SUM(INDEX(Hourly!$M$2:$M$10001,AF412):INDEX(Hourly!$M$2:$M$10001,AG412)))</f>
        <v/>
      </c>
      <c r="O412" s="27">
        <f>IF(N(C412)=0,IF(B412="","",0),SUM(INDEX(Hourly!$N$2:$N$10001,AF412):INDEX(Hourly!$N$2:$N$10001,AG412)))</f>
        <v/>
      </c>
      <c r="P412" s="27">
        <f>IF(N(C412)=0,IF(B412="","",0),SUM(INDEX(Hourly!$P$2:$P$10001,AF412):INDEX(Hourly!$P$2:$P$10001,AG412)))</f>
        <v/>
      </c>
      <c r="Q412">
        <f>IF(L412=1,IF(M412&gt;event_min,1,0),0)</f>
        <v/>
      </c>
      <c r="R412">
        <f>IF(Q412=1,N(R411)+1,0)</f>
        <v/>
      </c>
      <c r="S412" s="27">
        <f>IF(Q412=1,N(S411)+M412,0)</f>
        <v/>
      </c>
      <c r="T412">
        <f>IF(R412=1,1,0)</f>
        <v/>
      </c>
      <c r="U412">
        <f>IF(AND(L412=1,ISNUMBER(F412)),IF(F412&gt;=hot_thr,1,0),0)</f>
        <v/>
      </c>
      <c r="V412">
        <f>IF(AND(L412=1,ISNUMBER(E412)),IF(E412&gt;=night_thr,1,0),0)</f>
        <v/>
      </c>
      <c r="X412" s="27">
        <f>IF(B412="","",IF(A412-1&gt;=1,INDEX($D$2:$D$421,A412-1),IF(cyclic="Yes",INDEX($D$2:$D$421,A412-1+n_days),"")))</f>
        <v/>
      </c>
      <c r="Y412" s="27">
        <f>IF(B412="","",IF(A412-2&gt;=1,INDEX($D$2:$D$421,A412-2),IF(cyclic="Yes",INDEX($D$2:$D$421,A412-2+n_days),"")))</f>
        <v/>
      </c>
      <c r="Z412" s="27">
        <f>IF(B412="","",IF(A412-3&gt;=1,INDEX($D$2:$D$421,A412-3),IF(cyclic="Yes",INDEX($D$2:$D$421,A412-3+n_days),"")))</f>
        <v/>
      </c>
      <c r="AA412" s="27">
        <f>IF(B412="","",IF(A412-4&gt;=1,INDEX($D$2:$D$421,A412-4),IF(cyclic="Yes",INDEX($D$2:$D$421,A412-4+n_days),"")))</f>
        <v/>
      </c>
      <c r="AB412" s="27">
        <f>IF(B412="","",IF(A412-5&gt;=1,INDEX($D$2:$D$421,A412-5),IF(cyclic="Yes",INDEX($D$2:$D$421,A412-5+n_days),"")))</f>
        <v/>
      </c>
      <c r="AC412" s="27">
        <f>IF(B412="","",IF(A412-6&gt;=1,INDEX($D$2:$D$421,A412-6),IF(cyclic="Yes",INDEX($D$2:$D$421,A412-6+n_days),"")))</f>
        <v/>
      </c>
      <c r="AD412" s="27">
        <f>IF(B412="","",IF(A412-7&gt;=1,INDEX($D$2:$D$421,A412-7),IF(cyclic="Yes",INDEX($D$2:$D$421,A412-7+n_days),"")))</f>
        <v/>
      </c>
      <c r="AF412">
        <f>IF(B412="","",IFERROR(MATCH(B412-0.5,INDEX(Hourly!$G$2:$G$10001,1):INDEX(Hourly!$G$2:$G$10001,n_rows),1),0)+1)</f>
        <v/>
      </c>
      <c r="AG412">
        <f>IF(B412="","",IFERROR(MATCH(B412,INDEX(Hourly!$G$2:$G$10001,1):INDEX(Hourly!$G$2:$G$10001,n_rows),1),0))</f>
        <v/>
      </c>
    </row>
    <row r="413">
      <c r="A413" t="n">
        <v>412</v>
      </c>
      <c r="B413" s="26">
        <f>IF(A413&lt;=n_days,first_day+A413-1,"")</f>
        <v/>
      </c>
      <c r="C413">
        <f>IF(B413="","",MAX(0,AG413-AF413+1))</f>
        <v/>
      </c>
      <c r="D413" s="27">
        <f>IF(B413="","",IF(C413&gt;=18,AVERAGE(INDEX(Hourly!$E$2:$E$10001,AF413):INDEX(Hourly!$E$2:$E$10001,AG413)),""))</f>
        <v/>
      </c>
      <c r="E413" s="27">
        <f>IF(OR(B413="",N(C413)=0),"",MIN(INDEX(Hourly!$E$2:$E$10001,AF413):INDEX(Hourly!$E$2:$E$10001,AG413)))</f>
        <v/>
      </c>
      <c r="F413" s="27">
        <f>IF(OR(B413="",N(C413)=0),"",MAX(INDEX(Hourly!$E$2:$E$10001,AF413):INDEX(Hourly!$E$2:$E$10001,AG413)))</f>
        <v/>
      </c>
      <c r="G413" s="27">
        <f>IF(E413="","",F413-E413)</f>
        <v/>
      </c>
      <c r="H413" s="27">
        <f>IF(B413="","",IF(COUNT(X413:AD413)=7,SUMPRODUCT(X413:AD413,rm_weights)/SUM(rm_weights),""))</f>
        <v/>
      </c>
      <c r="I413" s="27">
        <f>IF(B413="","",IF(trm_method="7-day approximation",H413,IF(AND(ISNUMBER(I412),ISNUMBER(D412)),(1-alpha)*D412+alpha*I412,H413)))</f>
        <v/>
      </c>
      <c r="J413" s="27">
        <f>IF(ISNUMBER(I413),0.33*IF(clamp_trm="Yes",MIN(MAX(I413,10),30),I413)+18.8,"")</f>
        <v/>
      </c>
      <c r="K413" s="27">
        <f>IF(J413="","",J413+cat_offset)</f>
        <v/>
      </c>
      <c r="L413">
        <f>IF(B413="","",IF(AND(MONTH(B413)*100+DAY(B413)&gt;=season_lo,MONTH(B413)*100+DAY(B413)&lt;=season_hi),1,0))</f>
        <v/>
      </c>
      <c r="M413" s="27">
        <f>IF(N(C413)=0,IF(B413="","",0),SUM(INDEX(Hourly!$L$2:$L$10001,AF413):INDEX(Hourly!$L$2:$L$10001,AG413)))</f>
        <v/>
      </c>
      <c r="N413" s="27">
        <f>IF(N(C413)=0,IF(B413="","",0),SUM(INDEX(Hourly!$M$2:$M$10001,AF413):INDEX(Hourly!$M$2:$M$10001,AG413)))</f>
        <v/>
      </c>
      <c r="O413" s="27">
        <f>IF(N(C413)=0,IF(B413="","",0),SUM(INDEX(Hourly!$N$2:$N$10001,AF413):INDEX(Hourly!$N$2:$N$10001,AG413)))</f>
        <v/>
      </c>
      <c r="P413" s="27">
        <f>IF(N(C413)=0,IF(B413="","",0),SUM(INDEX(Hourly!$P$2:$P$10001,AF413):INDEX(Hourly!$P$2:$P$10001,AG413)))</f>
        <v/>
      </c>
      <c r="Q413">
        <f>IF(L413=1,IF(M413&gt;event_min,1,0),0)</f>
        <v/>
      </c>
      <c r="R413">
        <f>IF(Q413=1,N(R412)+1,0)</f>
        <v/>
      </c>
      <c r="S413" s="27">
        <f>IF(Q413=1,N(S412)+M413,0)</f>
        <v/>
      </c>
      <c r="T413">
        <f>IF(R413=1,1,0)</f>
        <v/>
      </c>
      <c r="U413">
        <f>IF(AND(L413=1,ISNUMBER(F413)),IF(F413&gt;=hot_thr,1,0),0)</f>
        <v/>
      </c>
      <c r="V413">
        <f>IF(AND(L413=1,ISNUMBER(E413)),IF(E413&gt;=night_thr,1,0),0)</f>
        <v/>
      </c>
      <c r="X413" s="27">
        <f>IF(B413="","",IF(A413-1&gt;=1,INDEX($D$2:$D$421,A413-1),IF(cyclic="Yes",INDEX($D$2:$D$421,A413-1+n_days),"")))</f>
        <v/>
      </c>
      <c r="Y413" s="27">
        <f>IF(B413="","",IF(A413-2&gt;=1,INDEX($D$2:$D$421,A413-2),IF(cyclic="Yes",INDEX($D$2:$D$421,A413-2+n_days),"")))</f>
        <v/>
      </c>
      <c r="Z413" s="27">
        <f>IF(B413="","",IF(A413-3&gt;=1,INDEX($D$2:$D$421,A413-3),IF(cyclic="Yes",INDEX($D$2:$D$421,A413-3+n_days),"")))</f>
        <v/>
      </c>
      <c r="AA413" s="27">
        <f>IF(B413="","",IF(A413-4&gt;=1,INDEX($D$2:$D$421,A413-4),IF(cyclic="Yes",INDEX($D$2:$D$421,A413-4+n_days),"")))</f>
        <v/>
      </c>
      <c r="AB413" s="27">
        <f>IF(B413="","",IF(A413-5&gt;=1,INDEX($D$2:$D$421,A413-5),IF(cyclic="Yes",INDEX($D$2:$D$421,A413-5+n_days),"")))</f>
        <v/>
      </c>
      <c r="AC413" s="27">
        <f>IF(B413="","",IF(A413-6&gt;=1,INDEX($D$2:$D$421,A413-6),IF(cyclic="Yes",INDEX($D$2:$D$421,A413-6+n_days),"")))</f>
        <v/>
      </c>
      <c r="AD413" s="27">
        <f>IF(B413="","",IF(A413-7&gt;=1,INDEX($D$2:$D$421,A413-7),IF(cyclic="Yes",INDEX($D$2:$D$421,A413-7+n_days),"")))</f>
        <v/>
      </c>
      <c r="AF413">
        <f>IF(B413="","",IFERROR(MATCH(B413-0.5,INDEX(Hourly!$G$2:$G$10001,1):INDEX(Hourly!$G$2:$G$10001,n_rows),1),0)+1)</f>
        <v/>
      </c>
      <c r="AG413">
        <f>IF(B413="","",IFERROR(MATCH(B413,INDEX(Hourly!$G$2:$G$10001,1):INDEX(Hourly!$G$2:$G$10001,n_rows),1),0))</f>
        <v/>
      </c>
    </row>
    <row r="414">
      <c r="A414" t="n">
        <v>413</v>
      </c>
      <c r="B414" s="26">
        <f>IF(A414&lt;=n_days,first_day+A414-1,"")</f>
        <v/>
      </c>
      <c r="C414">
        <f>IF(B414="","",MAX(0,AG414-AF414+1))</f>
        <v/>
      </c>
      <c r="D414" s="27">
        <f>IF(B414="","",IF(C414&gt;=18,AVERAGE(INDEX(Hourly!$E$2:$E$10001,AF414):INDEX(Hourly!$E$2:$E$10001,AG414)),""))</f>
        <v/>
      </c>
      <c r="E414" s="27">
        <f>IF(OR(B414="",N(C414)=0),"",MIN(INDEX(Hourly!$E$2:$E$10001,AF414):INDEX(Hourly!$E$2:$E$10001,AG414)))</f>
        <v/>
      </c>
      <c r="F414" s="27">
        <f>IF(OR(B414="",N(C414)=0),"",MAX(INDEX(Hourly!$E$2:$E$10001,AF414):INDEX(Hourly!$E$2:$E$10001,AG414)))</f>
        <v/>
      </c>
      <c r="G414" s="27">
        <f>IF(E414="","",F414-E414)</f>
        <v/>
      </c>
      <c r="H414" s="27">
        <f>IF(B414="","",IF(COUNT(X414:AD414)=7,SUMPRODUCT(X414:AD414,rm_weights)/SUM(rm_weights),""))</f>
        <v/>
      </c>
      <c r="I414" s="27">
        <f>IF(B414="","",IF(trm_method="7-day approximation",H414,IF(AND(ISNUMBER(I413),ISNUMBER(D413)),(1-alpha)*D413+alpha*I413,H414)))</f>
        <v/>
      </c>
      <c r="J414" s="27">
        <f>IF(ISNUMBER(I414),0.33*IF(clamp_trm="Yes",MIN(MAX(I414,10),30),I414)+18.8,"")</f>
        <v/>
      </c>
      <c r="K414" s="27">
        <f>IF(J414="","",J414+cat_offset)</f>
        <v/>
      </c>
      <c r="L414">
        <f>IF(B414="","",IF(AND(MONTH(B414)*100+DAY(B414)&gt;=season_lo,MONTH(B414)*100+DAY(B414)&lt;=season_hi),1,0))</f>
        <v/>
      </c>
      <c r="M414" s="27">
        <f>IF(N(C414)=0,IF(B414="","",0),SUM(INDEX(Hourly!$L$2:$L$10001,AF414):INDEX(Hourly!$L$2:$L$10001,AG414)))</f>
        <v/>
      </c>
      <c r="N414" s="27">
        <f>IF(N(C414)=0,IF(B414="","",0),SUM(INDEX(Hourly!$M$2:$M$10001,AF414):INDEX(Hourly!$M$2:$M$10001,AG414)))</f>
        <v/>
      </c>
      <c r="O414" s="27">
        <f>IF(N(C414)=0,IF(B414="","",0),SUM(INDEX(Hourly!$N$2:$N$10001,AF414):INDEX(Hourly!$N$2:$N$10001,AG414)))</f>
        <v/>
      </c>
      <c r="P414" s="27">
        <f>IF(N(C414)=0,IF(B414="","",0),SUM(INDEX(Hourly!$P$2:$P$10001,AF414):INDEX(Hourly!$P$2:$P$10001,AG414)))</f>
        <v/>
      </c>
      <c r="Q414">
        <f>IF(L414=1,IF(M414&gt;event_min,1,0),0)</f>
        <v/>
      </c>
      <c r="R414">
        <f>IF(Q414=1,N(R413)+1,0)</f>
        <v/>
      </c>
      <c r="S414" s="27">
        <f>IF(Q414=1,N(S413)+M414,0)</f>
        <v/>
      </c>
      <c r="T414">
        <f>IF(R414=1,1,0)</f>
        <v/>
      </c>
      <c r="U414">
        <f>IF(AND(L414=1,ISNUMBER(F414)),IF(F414&gt;=hot_thr,1,0),0)</f>
        <v/>
      </c>
      <c r="V414">
        <f>IF(AND(L414=1,ISNUMBER(E414)),IF(E414&gt;=night_thr,1,0),0)</f>
        <v/>
      </c>
      <c r="X414" s="27">
        <f>IF(B414="","",IF(A414-1&gt;=1,INDEX($D$2:$D$421,A414-1),IF(cyclic="Yes",INDEX($D$2:$D$421,A414-1+n_days),"")))</f>
        <v/>
      </c>
      <c r="Y414" s="27">
        <f>IF(B414="","",IF(A414-2&gt;=1,INDEX($D$2:$D$421,A414-2),IF(cyclic="Yes",INDEX($D$2:$D$421,A414-2+n_days),"")))</f>
        <v/>
      </c>
      <c r="Z414" s="27">
        <f>IF(B414="","",IF(A414-3&gt;=1,INDEX($D$2:$D$421,A414-3),IF(cyclic="Yes",INDEX($D$2:$D$421,A414-3+n_days),"")))</f>
        <v/>
      </c>
      <c r="AA414" s="27">
        <f>IF(B414="","",IF(A414-4&gt;=1,INDEX($D$2:$D$421,A414-4),IF(cyclic="Yes",INDEX($D$2:$D$421,A414-4+n_days),"")))</f>
        <v/>
      </c>
      <c r="AB414" s="27">
        <f>IF(B414="","",IF(A414-5&gt;=1,INDEX($D$2:$D$421,A414-5),IF(cyclic="Yes",INDEX($D$2:$D$421,A414-5+n_days),"")))</f>
        <v/>
      </c>
      <c r="AC414" s="27">
        <f>IF(B414="","",IF(A414-6&gt;=1,INDEX($D$2:$D$421,A414-6),IF(cyclic="Yes",INDEX($D$2:$D$421,A414-6+n_days),"")))</f>
        <v/>
      </c>
      <c r="AD414" s="27">
        <f>IF(B414="","",IF(A414-7&gt;=1,INDEX($D$2:$D$421,A414-7),IF(cyclic="Yes",INDEX($D$2:$D$421,A414-7+n_days),"")))</f>
        <v/>
      </c>
      <c r="AF414">
        <f>IF(B414="","",IFERROR(MATCH(B414-0.5,INDEX(Hourly!$G$2:$G$10001,1):INDEX(Hourly!$G$2:$G$10001,n_rows),1),0)+1)</f>
        <v/>
      </c>
      <c r="AG414">
        <f>IF(B414="","",IFERROR(MATCH(B414,INDEX(Hourly!$G$2:$G$10001,1):INDEX(Hourly!$G$2:$G$10001,n_rows),1),0))</f>
        <v/>
      </c>
    </row>
    <row r="415">
      <c r="A415" t="n">
        <v>414</v>
      </c>
      <c r="B415" s="26">
        <f>IF(A415&lt;=n_days,first_day+A415-1,"")</f>
        <v/>
      </c>
      <c r="C415">
        <f>IF(B415="","",MAX(0,AG415-AF415+1))</f>
        <v/>
      </c>
      <c r="D415" s="27">
        <f>IF(B415="","",IF(C415&gt;=18,AVERAGE(INDEX(Hourly!$E$2:$E$10001,AF415):INDEX(Hourly!$E$2:$E$10001,AG415)),""))</f>
        <v/>
      </c>
      <c r="E415" s="27">
        <f>IF(OR(B415="",N(C415)=0),"",MIN(INDEX(Hourly!$E$2:$E$10001,AF415):INDEX(Hourly!$E$2:$E$10001,AG415)))</f>
        <v/>
      </c>
      <c r="F415" s="27">
        <f>IF(OR(B415="",N(C415)=0),"",MAX(INDEX(Hourly!$E$2:$E$10001,AF415):INDEX(Hourly!$E$2:$E$10001,AG415)))</f>
        <v/>
      </c>
      <c r="G415" s="27">
        <f>IF(E415="","",F415-E415)</f>
        <v/>
      </c>
      <c r="H415" s="27">
        <f>IF(B415="","",IF(COUNT(X415:AD415)=7,SUMPRODUCT(X415:AD415,rm_weights)/SUM(rm_weights),""))</f>
        <v/>
      </c>
      <c r="I415" s="27">
        <f>IF(B415="","",IF(trm_method="7-day approximation",H415,IF(AND(ISNUMBER(I414),ISNUMBER(D414)),(1-alpha)*D414+alpha*I414,H415)))</f>
        <v/>
      </c>
      <c r="J415" s="27">
        <f>IF(ISNUMBER(I415),0.33*IF(clamp_trm="Yes",MIN(MAX(I415,10),30),I415)+18.8,"")</f>
        <v/>
      </c>
      <c r="K415" s="27">
        <f>IF(J415="","",J415+cat_offset)</f>
        <v/>
      </c>
      <c r="L415">
        <f>IF(B415="","",IF(AND(MONTH(B415)*100+DAY(B415)&gt;=season_lo,MONTH(B415)*100+DAY(B415)&lt;=season_hi),1,0))</f>
        <v/>
      </c>
      <c r="M415" s="27">
        <f>IF(N(C415)=0,IF(B415="","",0),SUM(INDEX(Hourly!$L$2:$L$10001,AF415):INDEX(Hourly!$L$2:$L$10001,AG415)))</f>
        <v/>
      </c>
      <c r="N415" s="27">
        <f>IF(N(C415)=0,IF(B415="","",0),SUM(INDEX(Hourly!$M$2:$M$10001,AF415):INDEX(Hourly!$M$2:$M$10001,AG415)))</f>
        <v/>
      </c>
      <c r="O415" s="27">
        <f>IF(N(C415)=0,IF(B415="","",0),SUM(INDEX(Hourly!$N$2:$N$10001,AF415):INDEX(Hourly!$N$2:$N$10001,AG415)))</f>
        <v/>
      </c>
      <c r="P415" s="27">
        <f>IF(N(C415)=0,IF(B415="","",0),SUM(INDEX(Hourly!$P$2:$P$10001,AF415):INDEX(Hourly!$P$2:$P$10001,AG415)))</f>
        <v/>
      </c>
      <c r="Q415">
        <f>IF(L415=1,IF(M415&gt;event_min,1,0),0)</f>
        <v/>
      </c>
      <c r="R415">
        <f>IF(Q415=1,N(R414)+1,0)</f>
        <v/>
      </c>
      <c r="S415" s="27">
        <f>IF(Q415=1,N(S414)+M415,0)</f>
        <v/>
      </c>
      <c r="T415">
        <f>IF(R415=1,1,0)</f>
        <v/>
      </c>
      <c r="U415">
        <f>IF(AND(L415=1,ISNUMBER(F415)),IF(F415&gt;=hot_thr,1,0),0)</f>
        <v/>
      </c>
      <c r="V415">
        <f>IF(AND(L415=1,ISNUMBER(E415)),IF(E415&gt;=night_thr,1,0),0)</f>
        <v/>
      </c>
      <c r="X415" s="27">
        <f>IF(B415="","",IF(A415-1&gt;=1,INDEX($D$2:$D$421,A415-1),IF(cyclic="Yes",INDEX($D$2:$D$421,A415-1+n_days),"")))</f>
        <v/>
      </c>
      <c r="Y415" s="27">
        <f>IF(B415="","",IF(A415-2&gt;=1,INDEX($D$2:$D$421,A415-2),IF(cyclic="Yes",INDEX($D$2:$D$421,A415-2+n_days),"")))</f>
        <v/>
      </c>
      <c r="Z415" s="27">
        <f>IF(B415="","",IF(A415-3&gt;=1,INDEX($D$2:$D$421,A415-3),IF(cyclic="Yes",INDEX($D$2:$D$421,A415-3+n_days),"")))</f>
        <v/>
      </c>
      <c r="AA415" s="27">
        <f>IF(B415="","",IF(A415-4&gt;=1,INDEX($D$2:$D$421,A415-4),IF(cyclic="Yes",INDEX($D$2:$D$421,A415-4+n_days),"")))</f>
        <v/>
      </c>
      <c r="AB415" s="27">
        <f>IF(B415="","",IF(A415-5&gt;=1,INDEX($D$2:$D$421,A415-5),IF(cyclic="Yes",INDEX($D$2:$D$421,A415-5+n_days),"")))</f>
        <v/>
      </c>
      <c r="AC415" s="27">
        <f>IF(B415="","",IF(A415-6&gt;=1,INDEX($D$2:$D$421,A415-6),IF(cyclic="Yes",INDEX($D$2:$D$421,A415-6+n_days),"")))</f>
        <v/>
      </c>
      <c r="AD415" s="27">
        <f>IF(B415="","",IF(A415-7&gt;=1,INDEX($D$2:$D$421,A415-7),IF(cyclic="Yes",INDEX($D$2:$D$421,A415-7+n_days),"")))</f>
        <v/>
      </c>
      <c r="AF415">
        <f>IF(B415="","",IFERROR(MATCH(B415-0.5,INDEX(Hourly!$G$2:$G$10001,1):INDEX(Hourly!$G$2:$G$10001,n_rows),1),0)+1)</f>
        <v/>
      </c>
      <c r="AG415">
        <f>IF(B415="","",IFERROR(MATCH(B415,INDEX(Hourly!$G$2:$G$10001,1):INDEX(Hourly!$G$2:$G$10001,n_rows),1),0))</f>
        <v/>
      </c>
    </row>
    <row r="416">
      <c r="A416" t="n">
        <v>415</v>
      </c>
      <c r="B416" s="26">
        <f>IF(A416&lt;=n_days,first_day+A416-1,"")</f>
        <v/>
      </c>
      <c r="C416">
        <f>IF(B416="","",MAX(0,AG416-AF416+1))</f>
        <v/>
      </c>
      <c r="D416" s="27">
        <f>IF(B416="","",IF(C416&gt;=18,AVERAGE(INDEX(Hourly!$E$2:$E$10001,AF416):INDEX(Hourly!$E$2:$E$10001,AG416)),""))</f>
        <v/>
      </c>
      <c r="E416" s="27">
        <f>IF(OR(B416="",N(C416)=0),"",MIN(INDEX(Hourly!$E$2:$E$10001,AF416):INDEX(Hourly!$E$2:$E$10001,AG416)))</f>
        <v/>
      </c>
      <c r="F416" s="27">
        <f>IF(OR(B416="",N(C416)=0),"",MAX(INDEX(Hourly!$E$2:$E$10001,AF416):INDEX(Hourly!$E$2:$E$10001,AG416)))</f>
        <v/>
      </c>
      <c r="G416" s="27">
        <f>IF(E416="","",F416-E416)</f>
        <v/>
      </c>
      <c r="H416" s="27">
        <f>IF(B416="","",IF(COUNT(X416:AD416)=7,SUMPRODUCT(X416:AD416,rm_weights)/SUM(rm_weights),""))</f>
        <v/>
      </c>
      <c r="I416" s="27">
        <f>IF(B416="","",IF(trm_method="7-day approximation",H416,IF(AND(ISNUMBER(I415),ISNUMBER(D415)),(1-alpha)*D415+alpha*I415,H416)))</f>
        <v/>
      </c>
      <c r="J416" s="27">
        <f>IF(ISNUMBER(I416),0.33*IF(clamp_trm="Yes",MIN(MAX(I416,10),30),I416)+18.8,"")</f>
        <v/>
      </c>
      <c r="K416" s="27">
        <f>IF(J416="","",J416+cat_offset)</f>
        <v/>
      </c>
      <c r="L416">
        <f>IF(B416="","",IF(AND(MONTH(B416)*100+DAY(B416)&gt;=season_lo,MONTH(B416)*100+DAY(B416)&lt;=season_hi),1,0))</f>
        <v/>
      </c>
      <c r="M416" s="27">
        <f>IF(N(C416)=0,IF(B416="","",0),SUM(INDEX(Hourly!$L$2:$L$10001,AF416):INDEX(Hourly!$L$2:$L$10001,AG416)))</f>
        <v/>
      </c>
      <c r="N416" s="27">
        <f>IF(N(C416)=0,IF(B416="","",0),SUM(INDEX(Hourly!$M$2:$M$10001,AF416):INDEX(Hourly!$M$2:$M$10001,AG416)))</f>
        <v/>
      </c>
      <c r="O416" s="27">
        <f>IF(N(C416)=0,IF(B416="","",0),SUM(INDEX(Hourly!$N$2:$N$10001,AF416):INDEX(Hourly!$N$2:$N$10001,AG416)))</f>
        <v/>
      </c>
      <c r="P416" s="27">
        <f>IF(N(C416)=0,IF(B416="","",0),SUM(INDEX(Hourly!$P$2:$P$10001,AF416):INDEX(Hourly!$P$2:$P$10001,AG416)))</f>
        <v/>
      </c>
      <c r="Q416">
        <f>IF(L416=1,IF(M416&gt;event_min,1,0),0)</f>
        <v/>
      </c>
      <c r="R416">
        <f>IF(Q416=1,N(R415)+1,0)</f>
        <v/>
      </c>
      <c r="S416" s="27">
        <f>IF(Q416=1,N(S415)+M416,0)</f>
        <v/>
      </c>
      <c r="T416">
        <f>IF(R416=1,1,0)</f>
        <v/>
      </c>
      <c r="U416">
        <f>IF(AND(L416=1,ISNUMBER(F416)),IF(F416&gt;=hot_thr,1,0),0)</f>
        <v/>
      </c>
      <c r="V416">
        <f>IF(AND(L416=1,ISNUMBER(E416)),IF(E416&gt;=night_thr,1,0),0)</f>
        <v/>
      </c>
      <c r="X416" s="27">
        <f>IF(B416="","",IF(A416-1&gt;=1,INDEX($D$2:$D$421,A416-1),IF(cyclic="Yes",INDEX($D$2:$D$421,A416-1+n_days),"")))</f>
        <v/>
      </c>
      <c r="Y416" s="27">
        <f>IF(B416="","",IF(A416-2&gt;=1,INDEX($D$2:$D$421,A416-2),IF(cyclic="Yes",INDEX($D$2:$D$421,A416-2+n_days),"")))</f>
        <v/>
      </c>
      <c r="Z416" s="27">
        <f>IF(B416="","",IF(A416-3&gt;=1,INDEX($D$2:$D$421,A416-3),IF(cyclic="Yes",INDEX($D$2:$D$421,A416-3+n_days),"")))</f>
        <v/>
      </c>
      <c r="AA416" s="27">
        <f>IF(B416="","",IF(A416-4&gt;=1,INDEX($D$2:$D$421,A416-4),IF(cyclic="Yes",INDEX($D$2:$D$421,A416-4+n_days),"")))</f>
        <v/>
      </c>
      <c r="AB416" s="27">
        <f>IF(B416="","",IF(A416-5&gt;=1,INDEX($D$2:$D$421,A416-5),IF(cyclic="Yes",INDEX($D$2:$D$421,A416-5+n_days),"")))</f>
        <v/>
      </c>
      <c r="AC416" s="27">
        <f>IF(B416="","",IF(A416-6&gt;=1,INDEX($D$2:$D$421,A416-6),IF(cyclic="Yes",INDEX($D$2:$D$421,A416-6+n_days),"")))</f>
        <v/>
      </c>
      <c r="AD416" s="27">
        <f>IF(B416="","",IF(A416-7&gt;=1,INDEX($D$2:$D$421,A416-7),IF(cyclic="Yes",INDEX($D$2:$D$421,A416-7+n_days),"")))</f>
        <v/>
      </c>
      <c r="AF416">
        <f>IF(B416="","",IFERROR(MATCH(B416-0.5,INDEX(Hourly!$G$2:$G$10001,1):INDEX(Hourly!$G$2:$G$10001,n_rows),1),0)+1)</f>
        <v/>
      </c>
      <c r="AG416">
        <f>IF(B416="","",IFERROR(MATCH(B416,INDEX(Hourly!$G$2:$G$10001,1):INDEX(Hourly!$G$2:$G$10001,n_rows),1),0))</f>
        <v/>
      </c>
    </row>
    <row r="417">
      <c r="A417" t="n">
        <v>416</v>
      </c>
      <c r="B417" s="26">
        <f>IF(A417&lt;=n_days,first_day+A417-1,"")</f>
        <v/>
      </c>
      <c r="C417">
        <f>IF(B417="","",MAX(0,AG417-AF417+1))</f>
        <v/>
      </c>
      <c r="D417" s="27">
        <f>IF(B417="","",IF(C417&gt;=18,AVERAGE(INDEX(Hourly!$E$2:$E$10001,AF417):INDEX(Hourly!$E$2:$E$10001,AG417)),""))</f>
        <v/>
      </c>
      <c r="E417" s="27">
        <f>IF(OR(B417="",N(C417)=0),"",MIN(INDEX(Hourly!$E$2:$E$10001,AF417):INDEX(Hourly!$E$2:$E$10001,AG417)))</f>
        <v/>
      </c>
      <c r="F417" s="27">
        <f>IF(OR(B417="",N(C417)=0),"",MAX(INDEX(Hourly!$E$2:$E$10001,AF417):INDEX(Hourly!$E$2:$E$10001,AG417)))</f>
        <v/>
      </c>
      <c r="G417" s="27">
        <f>IF(E417="","",F417-E417)</f>
        <v/>
      </c>
      <c r="H417" s="27">
        <f>IF(B417="","",IF(COUNT(X417:AD417)=7,SUMPRODUCT(X417:AD417,rm_weights)/SUM(rm_weights),""))</f>
        <v/>
      </c>
      <c r="I417" s="27">
        <f>IF(B417="","",IF(trm_method="7-day approximation",H417,IF(AND(ISNUMBER(I416),ISNUMBER(D416)),(1-alpha)*D416+alpha*I416,H417)))</f>
        <v/>
      </c>
      <c r="J417" s="27">
        <f>IF(ISNUMBER(I417),0.33*IF(clamp_trm="Yes",MIN(MAX(I417,10),30),I417)+18.8,"")</f>
        <v/>
      </c>
      <c r="K417" s="27">
        <f>IF(J417="","",J417+cat_offset)</f>
        <v/>
      </c>
      <c r="L417">
        <f>IF(B417="","",IF(AND(MONTH(B417)*100+DAY(B417)&gt;=season_lo,MONTH(B417)*100+DAY(B417)&lt;=season_hi),1,0))</f>
        <v/>
      </c>
      <c r="M417" s="27">
        <f>IF(N(C417)=0,IF(B417="","",0),SUM(INDEX(Hourly!$L$2:$L$10001,AF417):INDEX(Hourly!$L$2:$L$10001,AG417)))</f>
        <v/>
      </c>
      <c r="N417" s="27">
        <f>IF(N(C417)=0,IF(B417="","",0),SUM(INDEX(Hourly!$M$2:$M$10001,AF417):INDEX(Hourly!$M$2:$M$10001,AG417)))</f>
        <v/>
      </c>
      <c r="O417" s="27">
        <f>IF(N(C417)=0,IF(B417="","",0),SUM(INDEX(Hourly!$N$2:$N$10001,AF417):INDEX(Hourly!$N$2:$N$10001,AG417)))</f>
        <v/>
      </c>
      <c r="P417" s="27">
        <f>IF(N(C417)=0,IF(B417="","",0),SUM(INDEX(Hourly!$P$2:$P$10001,AF417):INDEX(Hourly!$P$2:$P$10001,AG417)))</f>
        <v/>
      </c>
      <c r="Q417">
        <f>IF(L417=1,IF(M417&gt;event_min,1,0),0)</f>
        <v/>
      </c>
      <c r="R417">
        <f>IF(Q417=1,N(R416)+1,0)</f>
        <v/>
      </c>
      <c r="S417" s="27">
        <f>IF(Q417=1,N(S416)+M417,0)</f>
        <v/>
      </c>
      <c r="T417">
        <f>IF(R417=1,1,0)</f>
        <v/>
      </c>
      <c r="U417">
        <f>IF(AND(L417=1,ISNUMBER(F417)),IF(F417&gt;=hot_thr,1,0),0)</f>
        <v/>
      </c>
      <c r="V417">
        <f>IF(AND(L417=1,ISNUMBER(E417)),IF(E417&gt;=night_thr,1,0),0)</f>
        <v/>
      </c>
      <c r="X417" s="27">
        <f>IF(B417="","",IF(A417-1&gt;=1,INDEX($D$2:$D$421,A417-1),IF(cyclic="Yes",INDEX($D$2:$D$421,A417-1+n_days),"")))</f>
        <v/>
      </c>
      <c r="Y417" s="27">
        <f>IF(B417="","",IF(A417-2&gt;=1,INDEX($D$2:$D$421,A417-2),IF(cyclic="Yes",INDEX($D$2:$D$421,A417-2+n_days),"")))</f>
        <v/>
      </c>
      <c r="Z417" s="27">
        <f>IF(B417="","",IF(A417-3&gt;=1,INDEX($D$2:$D$421,A417-3),IF(cyclic="Yes",INDEX($D$2:$D$421,A417-3+n_days),"")))</f>
        <v/>
      </c>
      <c r="AA417" s="27">
        <f>IF(B417="","",IF(A417-4&gt;=1,INDEX($D$2:$D$421,A417-4),IF(cyclic="Yes",INDEX($D$2:$D$421,A417-4+n_days),"")))</f>
        <v/>
      </c>
      <c r="AB417" s="27">
        <f>IF(B417="","",IF(A417-5&gt;=1,INDEX($D$2:$D$421,A417-5),IF(cyclic="Yes",INDEX($D$2:$D$421,A417-5+n_days),"")))</f>
        <v/>
      </c>
      <c r="AC417" s="27">
        <f>IF(B417="","",IF(A417-6&gt;=1,INDEX($D$2:$D$421,A417-6),IF(cyclic="Yes",INDEX($D$2:$D$421,A417-6+n_days),"")))</f>
        <v/>
      </c>
      <c r="AD417" s="27">
        <f>IF(B417="","",IF(A417-7&gt;=1,INDEX($D$2:$D$421,A417-7),IF(cyclic="Yes",INDEX($D$2:$D$421,A417-7+n_days),"")))</f>
        <v/>
      </c>
      <c r="AF417">
        <f>IF(B417="","",IFERROR(MATCH(B417-0.5,INDEX(Hourly!$G$2:$G$10001,1):INDEX(Hourly!$G$2:$G$10001,n_rows),1),0)+1)</f>
        <v/>
      </c>
      <c r="AG417">
        <f>IF(B417="","",IFERROR(MATCH(B417,INDEX(Hourly!$G$2:$G$10001,1):INDEX(Hourly!$G$2:$G$10001,n_rows),1),0))</f>
        <v/>
      </c>
    </row>
    <row r="418">
      <c r="A418" t="n">
        <v>417</v>
      </c>
      <c r="B418" s="26">
        <f>IF(A418&lt;=n_days,first_day+A418-1,"")</f>
        <v/>
      </c>
      <c r="C418">
        <f>IF(B418="","",MAX(0,AG418-AF418+1))</f>
        <v/>
      </c>
      <c r="D418" s="27">
        <f>IF(B418="","",IF(C418&gt;=18,AVERAGE(INDEX(Hourly!$E$2:$E$10001,AF418):INDEX(Hourly!$E$2:$E$10001,AG418)),""))</f>
        <v/>
      </c>
      <c r="E418" s="27">
        <f>IF(OR(B418="",N(C418)=0),"",MIN(INDEX(Hourly!$E$2:$E$10001,AF418):INDEX(Hourly!$E$2:$E$10001,AG418)))</f>
        <v/>
      </c>
      <c r="F418" s="27">
        <f>IF(OR(B418="",N(C418)=0),"",MAX(INDEX(Hourly!$E$2:$E$10001,AF418):INDEX(Hourly!$E$2:$E$10001,AG418)))</f>
        <v/>
      </c>
      <c r="G418" s="27">
        <f>IF(E418="","",F418-E418)</f>
        <v/>
      </c>
      <c r="H418" s="27">
        <f>IF(B418="","",IF(COUNT(X418:AD418)=7,SUMPRODUCT(X418:AD418,rm_weights)/SUM(rm_weights),""))</f>
        <v/>
      </c>
      <c r="I418" s="27">
        <f>IF(B418="","",IF(trm_method="7-day approximation",H418,IF(AND(ISNUMBER(I417),ISNUMBER(D417)),(1-alpha)*D417+alpha*I417,H418)))</f>
        <v/>
      </c>
      <c r="J418" s="27">
        <f>IF(ISNUMBER(I418),0.33*IF(clamp_trm="Yes",MIN(MAX(I418,10),30),I418)+18.8,"")</f>
        <v/>
      </c>
      <c r="K418" s="27">
        <f>IF(J418="","",J418+cat_offset)</f>
        <v/>
      </c>
      <c r="L418">
        <f>IF(B418="","",IF(AND(MONTH(B418)*100+DAY(B418)&gt;=season_lo,MONTH(B418)*100+DAY(B418)&lt;=season_hi),1,0))</f>
        <v/>
      </c>
      <c r="M418" s="27">
        <f>IF(N(C418)=0,IF(B418="","",0),SUM(INDEX(Hourly!$L$2:$L$10001,AF418):INDEX(Hourly!$L$2:$L$10001,AG418)))</f>
        <v/>
      </c>
      <c r="N418" s="27">
        <f>IF(N(C418)=0,IF(B418="","",0),SUM(INDEX(Hourly!$M$2:$M$10001,AF418):INDEX(Hourly!$M$2:$M$10001,AG418)))</f>
        <v/>
      </c>
      <c r="O418" s="27">
        <f>IF(N(C418)=0,IF(B418="","",0),SUM(INDEX(Hourly!$N$2:$N$10001,AF418):INDEX(Hourly!$N$2:$N$10001,AG418)))</f>
        <v/>
      </c>
      <c r="P418" s="27">
        <f>IF(N(C418)=0,IF(B418="","",0),SUM(INDEX(Hourly!$P$2:$P$10001,AF418):INDEX(Hourly!$P$2:$P$10001,AG418)))</f>
        <v/>
      </c>
      <c r="Q418">
        <f>IF(L418=1,IF(M418&gt;event_min,1,0),0)</f>
        <v/>
      </c>
      <c r="R418">
        <f>IF(Q418=1,N(R417)+1,0)</f>
        <v/>
      </c>
      <c r="S418" s="27">
        <f>IF(Q418=1,N(S417)+M418,0)</f>
        <v/>
      </c>
      <c r="T418">
        <f>IF(R418=1,1,0)</f>
        <v/>
      </c>
      <c r="U418">
        <f>IF(AND(L418=1,ISNUMBER(F418)),IF(F418&gt;=hot_thr,1,0),0)</f>
        <v/>
      </c>
      <c r="V418">
        <f>IF(AND(L418=1,ISNUMBER(E418)),IF(E418&gt;=night_thr,1,0),0)</f>
        <v/>
      </c>
      <c r="X418" s="27">
        <f>IF(B418="","",IF(A418-1&gt;=1,INDEX($D$2:$D$421,A418-1),IF(cyclic="Yes",INDEX($D$2:$D$421,A418-1+n_days),"")))</f>
        <v/>
      </c>
      <c r="Y418" s="27">
        <f>IF(B418="","",IF(A418-2&gt;=1,INDEX($D$2:$D$421,A418-2),IF(cyclic="Yes",INDEX($D$2:$D$421,A418-2+n_days),"")))</f>
        <v/>
      </c>
      <c r="Z418" s="27">
        <f>IF(B418="","",IF(A418-3&gt;=1,INDEX($D$2:$D$421,A418-3),IF(cyclic="Yes",INDEX($D$2:$D$421,A418-3+n_days),"")))</f>
        <v/>
      </c>
      <c r="AA418" s="27">
        <f>IF(B418="","",IF(A418-4&gt;=1,INDEX($D$2:$D$421,A418-4),IF(cyclic="Yes",INDEX($D$2:$D$421,A418-4+n_days),"")))</f>
        <v/>
      </c>
      <c r="AB418" s="27">
        <f>IF(B418="","",IF(A418-5&gt;=1,INDEX($D$2:$D$421,A418-5),IF(cyclic="Yes",INDEX($D$2:$D$421,A418-5+n_days),"")))</f>
        <v/>
      </c>
      <c r="AC418" s="27">
        <f>IF(B418="","",IF(A418-6&gt;=1,INDEX($D$2:$D$421,A418-6),IF(cyclic="Yes",INDEX($D$2:$D$421,A418-6+n_days),"")))</f>
        <v/>
      </c>
      <c r="AD418" s="27">
        <f>IF(B418="","",IF(A418-7&gt;=1,INDEX($D$2:$D$421,A418-7),IF(cyclic="Yes",INDEX($D$2:$D$421,A418-7+n_days),"")))</f>
        <v/>
      </c>
      <c r="AF418">
        <f>IF(B418="","",IFERROR(MATCH(B418-0.5,INDEX(Hourly!$G$2:$G$10001,1):INDEX(Hourly!$G$2:$G$10001,n_rows),1),0)+1)</f>
        <v/>
      </c>
      <c r="AG418">
        <f>IF(B418="","",IFERROR(MATCH(B418,INDEX(Hourly!$G$2:$G$10001,1):INDEX(Hourly!$G$2:$G$10001,n_rows),1),0))</f>
        <v/>
      </c>
    </row>
    <row r="419">
      <c r="A419" t="n">
        <v>418</v>
      </c>
      <c r="B419" s="26">
        <f>IF(A419&lt;=n_days,first_day+A419-1,"")</f>
        <v/>
      </c>
      <c r="C419">
        <f>IF(B419="","",MAX(0,AG419-AF419+1))</f>
        <v/>
      </c>
      <c r="D419" s="27">
        <f>IF(B419="","",IF(C419&gt;=18,AVERAGE(INDEX(Hourly!$E$2:$E$10001,AF419):INDEX(Hourly!$E$2:$E$10001,AG419)),""))</f>
        <v/>
      </c>
      <c r="E419" s="27">
        <f>IF(OR(B419="",N(C419)=0),"",MIN(INDEX(Hourly!$E$2:$E$10001,AF419):INDEX(Hourly!$E$2:$E$10001,AG419)))</f>
        <v/>
      </c>
      <c r="F419" s="27">
        <f>IF(OR(B419="",N(C419)=0),"",MAX(INDEX(Hourly!$E$2:$E$10001,AF419):INDEX(Hourly!$E$2:$E$10001,AG419)))</f>
        <v/>
      </c>
      <c r="G419" s="27">
        <f>IF(E419="","",F419-E419)</f>
        <v/>
      </c>
      <c r="H419" s="27">
        <f>IF(B419="","",IF(COUNT(X419:AD419)=7,SUMPRODUCT(X419:AD419,rm_weights)/SUM(rm_weights),""))</f>
        <v/>
      </c>
      <c r="I419" s="27">
        <f>IF(B419="","",IF(trm_method="7-day approximation",H419,IF(AND(ISNUMBER(I418),ISNUMBER(D418)),(1-alpha)*D418+alpha*I418,H419)))</f>
        <v/>
      </c>
      <c r="J419" s="27">
        <f>IF(ISNUMBER(I419),0.33*IF(clamp_trm="Yes",MIN(MAX(I419,10),30),I419)+18.8,"")</f>
        <v/>
      </c>
      <c r="K419" s="27">
        <f>IF(J419="","",J419+cat_offset)</f>
        <v/>
      </c>
      <c r="L419">
        <f>IF(B419="","",IF(AND(MONTH(B419)*100+DAY(B419)&gt;=season_lo,MONTH(B419)*100+DAY(B419)&lt;=season_hi),1,0))</f>
        <v/>
      </c>
      <c r="M419" s="27">
        <f>IF(N(C419)=0,IF(B419="","",0),SUM(INDEX(Hourly!$L$2:$L$10001,AF419):INDEX(Hourly!$L$2:$L$10001,AG419)))</f>
        <v/>
      </c>
      <c r="N419" s="27">
        <f>IF(N(C419)=0,IF(B419="","",0),SUM(INDEX(Hourly!$M$2:$M$10001,AF419):INDEX(Hourly!$M$2:$M$10001,AG419)))</f>
        <v/>
      </c>
      <c r="O419" s="27">
        <f>IF(N(C419)=0,IF(B419="","",0),SUM(INDEX(Hourly!$N$2:$N$10001,AF419):INDEX(Hourly!$N$2:$N$10001,AG419)))</f>
        <v/>
      </c>
      <c r="P419" s="27">
        <f>IF(N(C419)=0,IF(B419="","",0),SUM(INDEX(Hourly!$P$2:$P$10001,AF419):INDEX(Hourly!$P$2:$P$10001,AG419)))</f>
        <v/>
      </c>
      <c r="Q419">
        <f>IF(L419=1,IF(M419&gt;event_min,1,0),0)</f>
        <v/>
      </c>
      <c r="R419">
        <f>IF(Q419=1,N(R418)+1,0)</f>
        <v/>
      </c>
      <c r="S419" s="27">
        <f>IF(Q419=1,N(S418)+M419,0)</f>
        <v/>
      </c>
      <c r="T419">
        <f>IF(R419=1,1,0)</f>
        <v/>
      </c>
      <c r="U419">
        <f>IF(AND(L419=1,ISNUMBER(F419)),IF(F419&gt;=hot_thr,1,0),0)</f>
        <v/>
      </c>
      <c r="V419">
        <f>IF(AND(L419=1,ISNUMBER(E419)),IF(E419&gt;=night_thr,1,0),0)</f>
        <v/>
      </c>
      <c r="X419" s="27">
        <f>IF(B419="","",IF(A419-1&gt;=1,INDEX($D$2:$D$421,A419-1),IF(cyclic="Yes",INDEX($D$2:$D$421,A419-1+n_days),"")))</f>
        <v/>
      </c>
      <c r="Y419" s="27">
        <f>IF(B419="","",IF(A419-2&gt;=1,INDEX($D$2:$D$421,A419-2),IF(cyclic="Yes",INDEX($D$2:$D$421,A419-2+n_days),"")))</f>
        <v/>
      </c>
      <c r="Z419" s="27">
        <f>IF(B419="","",IF(A419-3&gt;=1,INDEX($D$2:$D$421,A419-3),IF(cyclic="Yes",INDEX($D$2:$D$421,A419-3+n_days),"")))</f>
        <v/>
      </c>
      <c r="AA419" s="27">
        <f>IF(B419="","",IF(A419-4&gt;=1,INDEX($D$2:$D$421,A419-4),IF(cyclic="Yes",INDEX($D$2:$D$421,A419-4+n_days),"")))</f>
        <v/>
      </c>
      <c r="AB419" s="27">
        <f>IF(B419="","",IF(A419-5&gt;=1,INDEX($D$2:$D$421,A419-5),IF(cyclic="Yes",INDEX($D$2:$D$421,A419-5+n_days),"")))</f>
        <v/>
      </c>
      <c r="AC419" s="27">
        <f>IF(B419="","",IF(A419-6&gt;=1,INDEX($D$2:$D$421,A419-6),IF(cyclic="Yes",INDEX($D$2:$D$421,A419-6+n_days),"")))</f>
        <v/>
      </c>
      <c r="AD419" s="27">
        <f>IF(B419="","",IF(A419-7&gt;=1,INDEX($D$2:$D$421,A419-7),IF(cyclic="Yes",INDEX($D$2:$D$421,A419-7+n_days),"")))</f>
        <v/>
      </c>
      <c r="AF419">
        <f>IF(B419="","",IFERROR(MATCH(B419-0.5,INDEX(Hourly!$G$2:$G$10001,1):INDEX(Hourly!$G$2:$G$10001,n_rows),1),0)+1)</f>
        <v/>
      </c>
      <c r="AG419">
        <f>IF(B419="","",IFERROR(MATCH(B419,INDEX(Hourly!$G$2:$G$10001,1):INDEX(Hourly!$G$2:$G$10001,n_rows),1),0))</f>
        <v/>
      </c>
    </row>
    <row r="420">
      <c r="A420" t="n">
        <v>419</v>
      </c>
      <c r="B420" s="26">
        <f>IF(A420&lt;=n_days,first_day+A420-1,"")</f>
        <v/>
      </c>
      <c r="C420">
        <f>IF(B420="","",MAX(0,AG420-AF420+1))</f>
        <v/>
      </c>
      <c r="D420" s="27">
        <f>IF(B420="","",IF(C420&gt;=18,AVERAGE(INDEX(Hourly!$E$2:$E$10001,AF420):INDEX(Hourly!$E$2:$E$10001,AG420)),""))</f>
        <v/>
      </c>
      <c r="E420" s="27">
        <f>IF(OR(B420="",N(C420)=0),"",MIN(INDEX(Hourly!$E$2:$E$10001,AF420):INDEX(Hourly!$E$2:$E$10001,AG420)))</f>
        <v/>
      </c>
      <c r="F420" s="27">
        <f>IF(OR(B420="",N(C420)=0),"",MAX(INDEX(Hourly!$E$2:$E$10001,AF420):INDEX(Hourly!$E$2:$E$10001,AG420)))</f>
        <v/>
      </c>
      <c r="G420" s="27">
        <f>IF(E420="","",F420-E420)</f>
        <v/>
      </c>
      <c r="H420" s="27">
        <f>IF(B420="","",IF(COUNT(X420:AD420)=7,SUMPRODUCT(X420:AD420,rm_weights)/SUM(rm_weights),""))</f>
        <v/>
      </c>
      <c r="I420" s="27">
        <f>IF(B420="","",IF(trm_method="7-day approximation",H420,IF(AND(ISNUMBER(I419),ISNUMBER(D419)),(1-alpha)*D419+alpha*I419,H420)))</f>
        <v/>
      </c>
      <c r="J420" s="27">
        <f>IF(ISNUMBER(I420),0.33*IF(clamp_trm="Yes",MIN(MAX(I420,10),30),I420)+18.8,"")</f>
        <v/>
      </c>
      <c r="K420" s="27">
        <f>IF(J420="","",J420+cat_offset)</f>
        <v/>
      </c>
      <c r="L420">
        <f>IF(B420="","",IF(AND(MONTH(B420)*100+DAY(B420)&gt;=season_lo,MONTH(B420)*100+DAY(B420)&lt;=season_hi),1,0))</f>
        <v/>
      </c>
      <c r="M420" s="27">
        <f>IF(N(C420)=0,IF(B420="","",0),SUM(INDEX(Hourly!$L$2:$L$10001,AF420):INDEX(Hourly!$L$2:$L$10001,AG420)))</f>
        <v/>
      </c>
      <c r="N420" s="27">
        <f>IF(N(C420)=0,IF(B420="","",0),SUM(INDEX(Hourly!$M$2:$M$10001,AF420):INDEX(Hourly!$M$2:$M$10001,AG420)))</f>
        <v/>
      </c>
      <c r="O420" s="27">
        <f>IF(N(C420)=0,IF(B420="","",0),SUM(INDEX(Hourly!$N$2:$N$10001,AF420):INDEX(Hourly!$N$2:$N$10001,AG420)))</f>
        <v/>
      </c>
      <c r="P420" s="27">
        <f>IF(N(C420)=0,IF(B420="","",0),SUM(INDEX(Hourly!$P$2:$P$10001,AF420):INDEX(Hourly!$P$2:$P$10001,AG420)))</f>
        <v/>
      </c>
      <c r="Q420">
        <f>IF(L420=1,IF(M420&gt;event_min,1,0),0)</f>
        <v/>
      </c>
      <c r="R420">
        <f>IF(Q420=1,N(R419)+1,0)</f>
        <v/>
      </c>
      <c r="S420" s="27">
        <f>IF(Q420=1,N(S419)+M420,0)</f>
        <v/>
      </c>
      <c r="T420">
        <f>IF(R420=1,1,0)</f>
        <v/>
      </c>
      <c r="U420">
        <f>IF(AND(L420=1,ISNUMBER(F420)),IF(F420&gt;=hot_thr,1,0),0)</f>
        <v/>
      </c>
      <c r="V420">
        <f>IF(AND(L420=1,ISNUMBER(E420)),IF(E420&gt;=night_thr,1,0),0)</f>
        <v/>
      </c>
      <c r="X420" s="27">
        <f>IF(B420="","",IF(A420-1&gt;=1,INDEX($D$2:$D$421,A420-1),IF(cyclic="Yes",INDEX($D$2:$D$421,A420-1+n_days),"")))</f>
        <v/>
      </c>
      <c r="Y420" s="27">
        <f>IF(B420="","",IF(A420-2&gt;=1,INDEX($D$2:$D$421,A420-2),IF(cyclic="Yes",INDEX($D$2:$D$421,A420-2+n_days),"")))</f>
        <v/>
      </c>
      <c r="Z420" s="27">
        <f>IF(B420="","",IF(A420-3&gt;=1,INDEX($D$2:$D$421,A420-3),IF(cyclic="Yes",INDEX($D$2:$D$421,A420-3+n_days),"")))</f>
        <v/>
      </c>
      <c r="AA420" s="27">
        <f>IF(B420="","",IF(A420-4&gt;=1,INDEX($D$2:$D$421,A420-4),IF(cyclic="Yes",INDEX($D$2:$D$421,A420-4+n_days),"")))</f>
        <v/>
      </c>
      <c r="AB420" s="27">
        <f>IF(B420="","",IF(A420-5&gt;=1,INDEX($D$2:$D$421,A420-5),IF(cyclic="Yes",INDEX($D$2:$D$421,A420-5+n_days),"")))</f>
        <v/>
      </c>
      <c r="AC420" s="27">
        <f>IF(B420="","",IF(A420-6&gt;=1,INDEX($D$2:$D$421,A420-6),IF(cyclic="Yes",INDEX($D$2:$D$421,A420-6+n_days),"")))</f>
        <v/>
      </c>
      <c r="AD420" s="27">
        <f>IF(B420="","",IF(A420-7&gt;=1,INDEX($D$2:$D$421,A420-7),IF(cyclic="Yes",INDEX($D$2:$D$421,A420-7+n_days),"")))</f>
        <v/>
      </c>
      <c r="AF420">
        <f>IF(B420="","",IFERROR(MATCH(B420-0.5,INDEX(Hourly!$G$2:$G$10001,1):INDEX(Hourly!$G$2:$G$10001,n_rows),1),0)+1)</f>
        <v/>
      </c>
      <c r="AG420">
        <f>IF(B420="","",IFERROR(MATCH(B420,INDEX(Hourly!$G$2:$G$10001,1):INDEX(Hourly!$G$2:$G$10001,n_rows),1),0))</f>
        <v/>
      </c>
    </row>
    <row r="421">
      <c r="A421" t="n">
        <v>420</v>
      </c>
      <c r="B421" s="26">
        <f>IF(A421&lt;=n_days,first_day+A421-1,"")</f>
        <v/>
      </c>
      <c r="C421">
        <f>IF(B421="","",MAX(0,AG421-AF421+1))</f>
        <v/>
      </c>
      <c r="D421" s="27">
        <f>IF(B421="","",IF(C421&gt;=18,AVERAGE(INDEX(Hourly!$E$2:$E$10001,AF421):INDEX(Hourly!$E$2:$E$10001,AG421)),""))</f>
        <v/>
      </c>
      <c r="E421" s="27">
        <f>IF(OR(B421="",N(C421)=0),"",MIN(INDEX(Hourly!$E$2:$E$10001,AF421):INDEX(Hourly!$E$2:$E$10001,AG421)))</f>
        <v/>
      </c>
      <c r="F421" s="27">
        <f>IF(OR(B421="",N(C421)=0),"",MAX(INDEX(Hourly!$E$2:$E$10001,AF421):INDEX(Hourly!$E$2:$E$10001,AG421)))</f>
        <v/>
      </c>
      <c r="G421" s="27">
        <f>IF(E421="","",F421-E421)</f>
        <v/>
      </c>
      <c r="H421" s="27">
        <f>IF(B421="","",IF(COUNT(X421:AD421)=7,SUMPRODUCT(X421:AD421,rm_weights)/SUM(rm_weights),""))</f>
        <v/>
      </c>
      <c r="I421" s="27">
        <f>IF(B421="","",IF(trm_method="7-day approximation",H421,IF(AND(ISNUMBER(I420),ISNUMBER(D420)),(1-alpha)*D420+alpha*I420,H421)))</f>
        <v/>
      </c>
      <c r="J421" s="27">
        <f>IF(ISNUMBER(I421),0.33*IF(clamp_trm="Yes",MIN(MAX(I421,10),30),I421)+18.8,"")</f>
        <v/>
      </c>
      <c r="K421" s="27">
        <f>IF(J421="","",J421+cat_offset)</f>
        <v/>
      </c>
      <c r="L421">
        <f>IF(B421="","",IF(AND(MONTH(B421)*100+DAY(B421)&gt;=season_lo,MONTH(B421)*100+DAY(B421)&lt;=season_hi),1,0))</f>
        <v/>
      </c>
      <c r="M421" s="27">
        <f>IF(N(C421)=0,IF(B421="","",0),SUM(INDEX(Hourly!$L$2:$L$10001,AF421):INDEX(Hourly!$L$2:$L$10001,AG421)))</f>
        <v/>
      </c>
      <c r="N421" s="27">
        <f>IF(N(C421)=0,IF(B421="","",0),SUM(INDEX(Hourly!$M$2:$M$10001,AF421):INDEX(Hourly!$M$2:$M$10001,AG421)))</f>
        <v/>
      </c>
      <c r="O421" s="27">
        <f>IF(N(C421)=0,IF(B421="","",0),SUM(INDEX(Hourly!$N$2:$N$10001,AF421):INDEX(Hourly!$N$2:$N$10001,AG421)))</f>
        <v/>
      </c>
      <c r="P421" s="27">
        <f>IF(N(C421)=0,IF(B421="","",0),SUM(INDEX(Hourly!$P$2:$P$10001,AF421):INDEX(Hourly!$P$2:$P$10001,AG421)))</f>
        <v/>
      </c>
      <c r="Q421">
        <f>IF(L421=1,IF(M421&gt;event_min,1,0),0)</f>
        <v/>
      </c>
      <c r="R421">
        <f>IF(Q421=1,N(R420)+1,0)</f>
        <v/>
      </c>
      <c r="S421" s="27">
        <f>IF(Q421=1,N(S420)+M421,0)</f>
        <v/>
      </c>
      <c r="T421">
        <f>IF(R421=1,1,0)</f>
        <v/>
      </c>
      <c r="U421">
        <f>IF(AND(L421=1,ISNUMBER(F421)),IF(F421&gt;=hot_thr,1,0),0)</f>
        <v/>
      </c>
      <c r="V421">
        <f>IF(AND(L421=1,ISNUMBER(E421)),IF(E421&gt;=night_thr,1,0),0)</f>
        <v/>
      </c>
      <c r="X421" s="27">
        <f>IF(B421="","",IF(A421-1&gt;=1,INDEX($D$2:$D$421,A421-1),IF(cyclic="Yes",INDEX($D$2:$D$421,A421-1+n_days),"")))</f>
        <v/>
      </c>
      <c r="Y421" s="27">
        <f>IF(B421="","",IF(A421-2&gt;=1,INDEX($D$2:$D$421,A421-2),IF(cyclic="Yes",INDEX($D$2:$D$421,A421-2+n_days),"")))</f>
        <v/>
      </c>
      <c r="Z421" s="27">
        <f>IF(B421="","",IF(A421-3&gt;=1,INDEX($D$2:$D$421,A421-3),IF(cyclic="Yes",INDEX($D$2:$D$421,A421-3+n_days),"")))</f>
        <v/>
      </c>
      <c r="AA421" s="27">
        <f>IF(B421="","",IF(A421-4&gt;=1,INDEX($D$2:$D$421,A421-4),IF(cyclic="Yes",INDEX($D$2:$D$421,A421-4+n_days),"")))</f>
        <v/>
      </c>
      <c r="AB421" s="27">
        <f>IF(B421="","",IF(A421-5&gt;=1,INDEX($D$2:$D$421,A421-5),IF(cyclic="Yes",INDEX($D$2:$D$421,A421-5+n_days),"")))</f>
        <v/>
      </c>
      <c r="AC421" s="27">
        <f>IF(B421="","",IF(A421-6&gt;=1,INDEX($D$2:$D$421,A421-6),IF(cyclic="Yes",INDEX($D$2:$D$421,A421-6+n_days),"")))</f>
        <v/>
      </c>
      <c r="AD421" s="27">
        <f>IF(B421="","",IF(A421-7&gt;=1,INDEX($D$2:$D$421,A421-7),IF(cyclic="Yes",INDEX($D$2:$D$421,A421-7+n_days),"")))</f>
        <v/>
      </c>
      <c r="AF421">
        <f>IF(B421="","",IFERROR(MATCH(B421-0.5,INDEX(Hourly!$G$2:$G$10001,1):INDEX(Hourly!$G$2:$G$10001,n_rows),1),0)+1)</f>
        <v/>
      </c>
      <c r="AG421">
        <f>IF(B421="","",IFERROR(MATCH(B421,INDEX(Hourly!$G$2:$G$10001,1):INDEX(Hourly!$G$2:$G$10001,n_rows),1),0))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9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7" t="inlineStr">
        <is>
          <t>Summary: overheating metrics for the season</t>
        </is>
      </c>
    </row>
    <row r="2">
      <c r="A2" s="8">
        <f>"Site: "&amp;site_name&amp;" · season "&amp;TEXT(DATE(analysis_year,s_month,s_day),"d mmm")&amp;" – "&amp;TEXT(DATE(analysis_year,e_month,e_day),"d mmm yyyy")</f>
        <v/>
      </c>
    </row>
    <row r="4">
      <c r="A4" s="23" t="inlineStr">
        <is>
          <t>Metric</t>
        </is>
      </c>
      <c r="B4" s="23" t="inlineStr">
        <is>
          <t>Value</t>
        </is>
      </c>
      <c r="C4" s="23" t="inlineStr">
        <is>
          <t>Unit</t>
        </is>
      </c>
      <c r="D4" s="23" t="inlineStr">
        <is>
          <t>Definition</t>
        </is>
      </c>
    </row>
    <row r="5">
      <c r="A5" s="17" t="inlineStr">
        <is>
          <t>WCDH</t>
        </is>
      </c>
      <c r="B5" s="28">
        <f>IFERROR(SUMIFS(Hourly!$L$2:$L$10001,Hourly!$H$2:$H$10001,1),"")</f>
        <v/>
      </c>
      <c r="C5" s="8" t="inlineStr">
        <is>
          <t>K²h</t>
        </is>
      </c>
      <c r="D5" s="8" t="inlineStr">
        <is>
          <t>Weighted cooling degree hours above Tcomf (Eames 2016)</t>
        </is>
      </c>
    </row>
    <row r="6">
      <c r="A6" s="17" t="inlineStr">
        <is>
          <t>TWCDH</t>
        </is>
      </c>
      <c r="B6" s="28">
        <f>IFERROR(SUMIFS(Hourly!$M$2:$M$10001,Hourly!$H$2:$H$10001,1),"")</f>
        <v/>
      </c>
      <c r="C6" s="8" t="inlineStr">
        <is>
          <t>K²h</t>
        </is>
      </c>
      <c r="D6" s="8" t="inlineStr">
        <is>
          <t>Threshold WCDH above Tcomf + regional offset</t>
        </is>
      </c>
    </row>
    <row r="7">
      <c r="A7" s="17" t="inlineStr">
        <is>
          <t>SWCDH</t>
        </is>
      </c>
      <c r="B7" s="28">
        <f>IFERROR(SUMIFS(Hourly!$N$2:$N$10001,Hourly!$H$2:$H$10001,1),"")</f>
        <v/>
      </c>
      <c r="C7" s="8" t="inlineStr">
        <is>
          <t>K²h</t>
        </is>
      </c>
      <c r="D7" s="8" t="inlineStr">
        <is>
          <t>Static WCDH above the regional 93rd-centile temperature</t>
        </is>
      </c>
    </row>
    <row r="8">
      <c r="A8" s="17" t="inlineStr">
        <is>
          <t>Peak daily WCDH</t>
        </is>
      </c>
      <c r="B8" s="28">
        <f>IFERROR(_xlfn.MAXIFS(Daily!$M$2:$M$421,Daily!$L$2:$L$421,1),"")</f>
        <v/>
      </c>
      <c r="C8" s="8" t="inlineStr">
        <is>
          <t>K²h</t>
        </is>
      </c>
      <c r="D8" s="8" t="inlineStr">
        <is>
          <t>Intensity of the most intense day</t>
        </is>
      </c>
    </row>
    <row r="9">
      <c r="A9" s="17" t="inlineStr">
        <is>
          <t>Max event severity</t>
        </is>
      </c>
      <c r="B9" s="28">
        <f>IFERROR(MAX(Daily!$S$2:$S$421),"")</f>
        <v/>
      </c>
      <c r="C9" s="8" t="inlineStr">
        <is>
          <t>K²h</t>
        </is>
      </c>
      <c r="D9" s="8" t="inlineStr">
        <is>
          <t>WCDH total of the most severe warm event</t>
        </is>
      </c>
    </row>
    <row r="10">
      <c r="A10" s="17" t="inlineStr">
        <is>
          <t>Longest warm event</t>
        </is>
      </c>
      <c r="B10" s="28">
        <f>IFERROR(MAX(Daily!$R$2:$R$421),"")</f>
        <v/>
      </c>
      <c r="C10" s="8" t="inlineStr">
        <is>
          <t>days</t>
        </is>
      </c>
      <c r="D10" s="8" t="inlineStr">
        <is>
          <t>Longest run of consecutive days with WCDH &gt; 0</t>
        </is>
      </c>
    </row>
    <row r="11">
      <c r="A11" s="17" t="inlineStr">
        <is>
          <t>Warm events</t>
        </is>
      </c>
      <c r="B11" s="28">
        <f>IFERROR(SUM(Daily!$T$2:$T$421),"")</f>
        <v/>
      </c>
      <c r="C11" s="8" t="inlineStr">
        <is>
          <t>count</t>
        </is>
      </c>
      <c r="D11" s="8" t="inlineStr">
        <is>
          <t>Number of warm events in the season</t>
        </is>
      </c>
    </row>
    <row r="12">
      <c r="A12" s="17" t="inlineStr">
        <is>
          <t>Hours &gt; Tmax</t>
        </is>
      </c>
      <c r="B12" s="28">
        <f>IFERROR(COUNTIFS(Hourly!$O$2:$O$10001,"&gt;=1",Hourly!$H$2:$H$10001,1),"")</f>
        <v/>
      </c>
      <c r="C12" s="8" t="inlineStr">
        <is>
          <t>h</t>
        </is>
      </c>
      <c r="D12" s="8" t="inlineStr">
        <is>
          <t>Hours of outdoor air above Tcomf + category offset (TM52 criterion 1 analogue)</t>
        </is>
      </c>
    </row>
    <row r="13">
      <c r="A13" s="17" t="inlineStr">
        <is>
          <t>Max ΔT above Tmax</t>
        </is>
      </c>
      <c r="B13" s="29">
        <f>IFERROR(MAX(0,_xlfn.MAXIFS(Hourly!$O$2:$O$10001,Hourly!$H$2:$H$10001,1)),"")</f>
        <v/>
      </c>
      <c r="C13" s="8" t="inlineStr">
        <is>
          <t>K</t>
        </is>
      </c>
      <c r="D13" s="8" t="inlineStr">
        <is>
          <t>Largest exceedance of Tmax (TM52 criterion 3 analogue)</t>
        </is>
      </c>
    </row>
    <row r="14">
      <c r="A14" s="17" t="inlineStr">
        <is>
          <t>Max daily We</t>
        </is>
      </c>
      <c r="B14" s="28">
        <f>IFERROR(_xlfn.MAXIFS(Daily!$P$2:$P$421,Daily!$L$2:$L$421,1),"")</f>
        <v/>
      </c>
      <c r="C14" s="8" t="inlineStr">
        <is>
          <t>K·h</t>
        </is>
      </c>
      <c r="D14" s="8" t="inlineStr">
        <is>
          <t>Largest daily sum of rounded ΔT above Tmax (TM52 criterion 2 analogue)</t>
        </is>
      </c>
    </row>
    <row r="15">
      <c r="A15" s="17" t="inlineStr">
        <is>
          <t>Peak temperature</t>
        </is>
      </c>
      <c r="B15" s="29">
        <f>IFERROR(_xlfn.MAXIFS(Hourly!$E$2:$E$10001,Hourly!$H$2:$H$10001,1),"")</f>
        <v/>
      </c>
      <c r="C15" s="8" t="inlineStr">
        <is>
          <t>°C</t>
        </is>
      </c>
      <c r="D15" s="8" t="inlineStr">
        <is>
          <t>Highest hourly dry-bulb in the season</t>
        </is>
      </c>
    </row>
    <row r="16">
      <c r="A16" s="17" t="inlineStr">
        <is>
          <t>Mean daily max</t>
        </is>
      </c>
      <c r="B16" s="29">
        <f>IFERROR(AVERAGEIFS(Daily!$F$2:$F$421,Daily!$L$2:$L$421,1),"")</f>
        <v/>
      </c>
      <c r="C16" s="8" t="inlineStr">
        <is>
          <t>°C</t>
        </is>
      </c>
      <c r="D16" s="8" t="inlineStr">
        <is>
          <t>Season average of daily maxima</t>
        </is>
      </c>
    </row>
    <row r="17">
      <c r="A17" s="17" t="inlineStr">
        <is>
          <t>Mean daily min</t>
        </is>
      </c>
      <c r="B17" s="29">
        <f>IFERROR(AVERAGEIFS(Daily!$E$2:$E$421,Daily!$L$2:$L$421,1),"")</f>
        <v/>
      </c>
      <c r="C17" s="8" t="inlineStr">
        <is>
          <t>°C</t>
        </is>
      </c>
      <c r="D17" s="8" t="inlineStr">
        <is>
          <t>Season average of daily minima</t>
        </is>
      </c>
    </row>
    <row r="18">
      <c r="A18" s="17" t="inlineStr">
        <is>
          <t>Season mean</t>
        </is>
      </c>
      <c r="B18" s="29">
        <f>IFERROR(AVERAGEIFS(Hourly!$E$2:$E$10001,Hourly!$H$2:$H$10001,1),"")</f>
        <v/>
      </c>
      <c r="C18" s="8" t="inlineStr">
        <is>
          <t>°C</t>
        </is>
      </c>
      <c r="D18" s="8" t="inlineStr">
        <is>
          <t>Mean dry-bulb over the season</t>
        </is>
      </c>
    </row>
    <row r="19">
      <c r="A19" s="17" t="inlineStr">
        <is>
          <t>Apr–Sep mean</t>
        </is>
      </c>
      <c r="B19" s="29">
        <f>IFERROR(AVERAGEIFS(Hourly!$E$2:$E$10001,Hourly!$T$2:$T$10001,"&gt;=4",Hourly!$T$2:$T$10001,"&lt;=9"),"")</f>
        <v/>
      </c>
      <c r="C19" s="8" t="inlineStr">
        <is>
          <t>°C</t>
        </is>
      </c>
      <c r="D19" s="8" t="inlineStr">
        <is>
          <t>Mean April–September dry-bulb (original TM49 DSY ranking)</t>
        </is>
      </c>
    </row>
    <row r="20">
      <c r="A20" s="17" t="inlineStr">
        <is>
          <t>Hot days</t>
        </is>
      </c>
      <c r="B20" s="28">
        <f>IFERROR(SUM(Daily!$U$2:$U$421),"")</f>
        <v/>
      </c>
      <c r="C20" s="8" t="inlineStr">
        <is>
          <t>days</t>
        </is>
      </c>
      <c r="D20" s="8" t="inlineStr">
        <is>
          <t>Days with maximum at or above the hot-day threshold</t>
        </is>
      </c>
    </row>
    <row r="21">
      <c r="A21" s="17" t="inlineStr">
        <is>
          <t>Warm nights</t>
        </is>
      </c>
      <c r="B21" s="28">
        <f>IFERROR(SUM(Daily!$V$2:$V$421),"")</f>
        <v/>
      </c>
      <c r="C21" s="8" t="inlineStr">
        <is>
          <t>nights</t>
        </is>
      </c>
      <c r="D21" s="8" t="inlineStr">
        <is>
          <t>Days with minimum at or above the warm-night threshold</t>
        </is>
      </c>
    </row>
    <row r="22">
      <c r="A22" s="17" t="inlineStr">
        <is>
          <t>CDH (base 22 °C)</t>
        </is>
      </c>
      <c r="B22" s="28">
        <f>IFERROR(SUMIFS(Hourly!$Q$2:$Q$10001,Hourly!$H$2:$H$10001,1),"")</f>
        <v/>
      </c>
      <c r="C22" s="8" t="inlineStr">
        <is>
          <t>K·h</t>
        </is>
      </c>
      <c r="D22" s="8" t="inlineStr">
        <is>
          <t>Unweighted cooling degree hours above 22 °C</t>
        </is>
      </c>
    </row>
    <row r="24">
      <c r="A24" s="16" t="inlineStr">
        <is>
          <t>Thresholds used</t>
        </is>
      </c>
    </row>
    <row r="25">
      <c r="A25" s="17" t="inlineStr">
        <is>
          <t>SWCDH threshold</t>
        </is>
      </c>
      <c r="B25" s="20">
        <f>swcdh_thr</f>
        <v/>
      </c>
      <c r="C25" s="17" t="inlineStr">
        <is>
          <t>°C</t>
        </is>
      </c>
    </row>
    <row r="26">
      <c r="A26" s="17" t="inlineStr">
        <is>
          <t>TWCDH offset above Tcomf</t>
        </is>
      </c>
      <c r="B26" s="20">
        <f>twcdh_off</f>
        <v/>
      </c>
      <c r="C26" s="17" t="inlineStr">
        <is>
          <t>K</t>
        </is>
      </c>
    </row>
    <row r="29">
      <c r="A29" s="16" t="inlineStr">
        <is>
          <t>Row to copy into the Library (select it, Copy, then Paste Special → Values on a Library row, from column H)</t>
        </is>
      </c>
    </row>
    <row r="30">
      <c r="A30" s="23" t="inlineStr">
        <is>
          <t>WCDH</t>
        </is>
      </c>
      <c r="B30" s="23" t="inlineStr">
        <is>
          <t>TWCDH</t>
        </is>
      </c>
      <c r="C30" s="23" t="inlineStr">
        <is>
          <t>SWCDH</t>
        </is>
      </c>
      <c r="D30" s="23" t="inlineStr">
        <is>
          <t>Peak daily WCDH</t>
        </is>
      </c>
      <c r="E30" s="23" t="inlineStr">
        <is>
          <t>Max event severity</t>
        </is>
      </c>
      <c r="F30" s="23" t="inlineStr">
        <is>
          <t>Longest warm event</t>
        </is>
      </c>
      <c r="G30" s="23" t="inlineStr">
        <is>
          <t>Warm events</t>
        </is>
      </c>
      <c r="H30" s="23" t="inlineStr">
        <is>
          <t>Hours &gt; Tmax</t>
        </is>
      </c>
      <c r="I30" s="23" t="inlineStr">
        <is>
          <t>Max ΔT above Tmax</t>
        </is>
      </c>
      <c r="J30" s="23" t="inlineStr">
        <is>
          <t>Max daily We</t>
        </is>
      </c>
      <c r="K30" s="23" t="inlineStr">
        <is>
          <t>Peak temperature</t>
        </is>
      </c>
      <c r="L30" s="23" t="inlineStr">
        <is>
          <t>Mean daily max</t>
        </is>
      </c>
      <c r="M30" s="23" t="inlineStr">
        <is>
          <t>Mean daily min</t>
        </is>
      </c>
      <c r="N30" s="23" t="inlineStr">
        <is>
          <t>Season mean</t>
        </is>
      </c>
      <c r="O30" s="23" t="inlineStr">
        <is>
          <t>Apr–Sep mean</t>
        </is>
      </c>
      <c r="P30" s="23" t="inlineStr">
        <is>
          <t>Hot days</t>
        </is>
      </c>
      <c r="Q30" s="23" t="inlineStr">
        <is>
          <t>Warm nights</t>
        </is>
      </c>
      <c r="R30" s="23" t="inlineStr">
        <is>
          <t>CDH (base 22 °C)</t>
        </is>
      </c>
    </row>
    <row r="31">
      <c r="A31" s="20">
        <f>Summary!$B$5</f>
        <v/>
      </c>
      <c r="B31" s="20">
        <f>Summary!$B$6</f>
        <v/>
      </c>
      <c r="C31" s="20">
        <f>Summary!$B$7</f>
        <v/>
      </c>
      <c r="D31" s="20">
        <f>Summary!$B$8</f>
        <v/>
      </c>
      <c r="E31" s="20">
        <f>Summary!$B$9</f>
        <v/>
      </c>
      <c r="F31" s="20">
        <f>Summary!$B$10</f>
        <v/>
      </c>
      <c r="G31" s="20">
        <f>Summary!$B$11</f>
        <v/>
      </c>
      <c r="H31" s="20">
        <f>Summary!$B$12</f>
        <v/>
      </c>
      <c r="I31" s="20">
        <f>Summary!$B$13</f>
        <v/>
      </c>
      <c r="J31" s="20">
        <f>Summary!$B$14</f>
        <v/>
      </c>
      <c r="K31" s="20">
        <f>Summary!$B$15</f>
        <v/>
      </c>
      <c r="L31" s="20">
        <f>Summary!$B$16</f>
        <v/>
      </c>
      <c r="M31" s="20">
        <f>Summary!$B$17</f>
        <v/>
      </c>
      <c r="N31" s="20">
        <f>Summary!$B$18</f>
        <v/>
      </c>
      <c r="O31" s="20">
        <f>Summary!$B$19</f>
        <v/>
      </c>
      <c r="P31" s="20">
        <f>Summary!$B$20</f>
        <v/>
      </c>
      <c r="Q31" s="20">
        <f>Summary!$B$21</f>
        <v/>
      </c>
      <c r="R31" s="20">
        <f>Summary!$B$22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A100"/>
    <outlinePr summaryBelow="1" summaryRight="1"/>
    <pageSetUpPr/>
  </sheetPr>
  <dimension ref="A1:Y105"/>
  <sheetViews>
    <sheetView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9" customWidth="1" min="3" max="3"/>
    <col width="10" customWidth="1" min="4" max="4"/>
    <col width="11" customWidth="1" min="5" max="5"/>
    <col width="10" customWidth="1" min="6" max="6"/>
    <col width="4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7" t="inlineStr">
        <is>
          <t>Library of reference weather files</t>
        </is>
      </c>
    </row>
    <row r="2">
      <c r="A2" s="8" t="inlineStr">
        <is>
          <t>One row per CIBSE TRY/DSY file. Run each file through the workbook with the same Settings thresholds, then paste its Summary row here as values. Set Include to 1 for the files to compare.</t>
        </is>
      </c>
    </row>
    <row r="3">
      <c r="A3" s="30" t="inlineStr">
        <is>
          <t>Demo rows are synthetic (not CIBSE data), calculated by the Python app with the Settings demo thresholds. Delete them before adding your own files.</t>
        </is>
      </c>
    </row>
    <row r="5" ht="44" customHeight="1">
      <c r="A5" s="23" t="inlineStr">
        <is>
          <t>Include (1/0)</t>
        </is>
      </c>
      <c r="B5" s="23" t="inlineStr">
        <is>
          <t>Location</t>
        </is>
      </c>
      <c r="C5" s="23" t="inlineStr">
        <is>
          <t>File type</t>
        </is>
      </c>
      <c r="D5" s="23" t="inlineStr">
        <is>
          <t>Period</t>
        </is>
      </c>
      <c r="E5" s="23" t="inlineStr">
        <is>
          <t>Emissions</t>
        </is>
      </c>
      <c r="F5" s="23" t="inlineStr">
        <is>
          <t>Percentile</t>
        </is>
      </c>
      <c r="G5" s="23" t="inlineStr">
        <is>
          <t>Label</t>
        </is>
      </c>
      <c r="H5" s="23" t="inlineStr">
        <is>
          <t>WCDH (K²h)</t>
        </is>
      </c>
      <c r="I5" s="23" t="inlineStr">
        <is>
          <t>TWCDH (K²h)</t>
        </is>
      </c>
      <c r="J5" s="23" t="inlineStr">
        <is>
          <t>SWCDH (K²h)</t>
        </is>
      </c>
      <c r="K5" s="23" t="inlineStr">
        <is>
          <t>Peak daily WCDH (K²h)</t>
        </is>
      </c>
      <c r="L5" s="23" t="inlineStr">
        <is>
          <t>Max event severity (K²h)</t>
        </is>
      </c>
      <c r="M5" s="23" t="inlineStr">
        <is>
          <t>Longest warm event (days)</t>
        </is>
      </c>
      <c r="N5" s="23" t="inlineStr">
        <is>
          <t>Warm events (count)</t>
        </is>
      </c>
      <c r="O5" s="23" t="inlineStr">
        <is>
          <t>Hours &gt; Tmax (h)</t>
        </is>
      </c>
      <c r="P5" s="23" t="inlineStr">
        <is>
          <t>Max ΔT above Tmax (K)</t>
        </is>
      </c>
      <c r="Q5" s="23" t="inlineStr">
        <is>
          <t>Max daily We (K·h)</t>
        </is>
      </c>
      <c r="R5" s="23" t="inlineStr">
        <is>
          <t>Peak temperature (°C)</t>
        </is>
      </c>
      <c r="S5" s="23" t="inlineStr">
        <is>
          <t>Mean daily max (°C)</t>
        </is>
      </c>
      <c r="T5" s="23" t="inlineStr">
        <is>
          <t>Mean daily min (°C)</t>
        </is>
      </c>
      <c r="U5" s="23" t="inlineStr">
        <is>
          <t>Season mean (°C)</t>
        </is>
      </c>
      <c r="V5" s="23" t="inlineStr">
        <is>
          <t>Apr–Sep mean (°C)</t>
        </is>
      </c>
      <c r="W5" s="23" t="inlineStr">
        <is>
          <t>Hot days (days)</t>
        </is>
      </c>
      <c r="X5" s="23" t="inlineStr">
        <is>
          <t>Warm nights (nights)</t>
        </is>
      </c>
      <c r="Y5" s="23" t="inlineStr">
        <is>
          <t>CDH (base 22 °C) (K·h)</t>
        </is>
      </c>
    </row>
    <row r="6">
      <c r="A6" s="18" t="n">
        <v>1</v>
      </c>
      <c r="B6" s="18" t="inlineStr">
        <is>
          <t>Demo (synthetic)</t>
        </is>
      </c>
      <c r="C6" s="18" t="inlineStr">
        <is>
          <t>TRY</t>
        </is>
      </c>
      <c r="D6" s="18" t="inlineStr">
        <is>
          <t>Baseline</t>
        </is>
      </c>
      <c r="E6" s="18" t="n"/>
      <c r="F6" s="18" t="n"/>
      <c r="G6" s="17">
        <f>IF(C6="","",C6&amp;IF(D6="",""," · "&amp;IF(D6="Baseline","current climate",D6))&amp;IF(E6="",""," · "&amp;E6&amp;" emissions")&amp;IF(F6="",""," · "&amp;F6&amp;"th percentile"))</f>
        <v/>
      </c>
      <c r="H6" s="31" t="n">
        <v>69.13542890429484</v>
      </c>
      <c r="I6" s="31" t="n">
        <v>565.5955933721593</v>
      </c>
      <c r="J6" s="31" t="n">
        <v>680.1132588549856</v>
      </c>
      <c r="K6" s="31" t="n">
        <v>45.47685377768625</v>
      </c>
      <c r="L6" s="31" t="n">
        <v>67.53592820096277</v>
      </c>
      <c r="M6" s="31" t="n">
        <v>4</v>
      </c>
      <c r="N6" s="31" t="n">
        <v>5</v>
      </c>
      <c r="O6" s="31" t="n">
        <v>0</v>
      </c>
      <c r="P6" s="31" t="n">
        <v>-0</v>
      </c>
      <c r="Q6" s="31" t="n">
        <v>0</v>
      </c>
      <c r="R6" s="31" t="n">
        <v>28.52413763701879</v>
      </c>
      <c r="S6" s="31" t="n">
        <v>21.45251839162465</v>
      </c>
      <c r="T6" s="31" t="n">
        <v>10.80306490688186</v>
      </c>
      <c r="U6" s="31" t="n">
        <v>16.12405246339114</v>
      </c>
      <c r="V6" s="31" t="n">
        <v>15.33064493856743</v>
      </c>
      <c r="W6" s="31" t="n">
        <v>1</v>
      </c>
      <c r="X6" s="31" t="n">
        <v>0</v>
      </c>
      <c r="Y6" s="31" t="n">
        <v>473.2498848190379</v>
      </c>
    </row>
    <row r="7">
      <c r="A7" s="18" t="n">
        <v>1</v>
      </c>
      <c r="B7" s="18" t="inlineStr">
        <is>
          <t>Demo (synthetic)</t>
        </is>
      </c>
      <c r="C7" s="18" t="inlineStr">
        <is>
          <t>DSY1</t>
        </is>
      </c>
      <c r="D7" s="18" t="inlineStr">
        <is>
          <t>Baseline</t>
        </is>
      </c>
      <c r="E7" s="18" t="n"/>
      <c r="F7" s="18" t="n"/>
      <c r="G7" s="17">
        <f>IF(C7="","",C7&amp;IF(D7="",""," · "&amp;IF(D7="Baseline","current climate",D7))&amp;IF(E7="",""," · "&amp;E7&amp;" emissions")&amp;IF(F7="",""," · "&amp;F7&amp;"th percentile"))</f>
        <v/>
      </c>
      <c r="H7" s="31" t="n">
        <v>274.0762116554654</v>
      </c>
      <c r="I7" s="31" t="n">
        <v>1209.383144094239</v>
      </c>
      <c r="J7" s="31" t="n">
        <v>1492.454190954379</v>
      </c>
      <c r="K7" s="31" t="n">
        <v>121.5984789854718</v>
      </c>
      <c r="L7" s="31" t="n">
        <v>248.524367905178</v>
      </c>
      <c r="M7" s="31" t="n">
        <v>5</v>
      </c>
      <c r="N7" s="31" t="n">
        <v>7</v>
      </c>
      <c r="O7" s="31" t="n">
        <v>8</v>
      </c>
      <c r="P7" s="31" t="n">
        <v>2</v>
      </c>
      <c r="Q7" s="31" t="n">
        <v>6</v>
      </c>
      <c r="R7" s="31" t="n">
        <v>30.07732771281749</v>
      </c>
      <c r="S7" s="31" t="n">
        <v>22.25175070643828</v>
      </c>
      <c r="T7" s="31" t="n">
        <v>11.59094360498133</v>
      </c>
      <c r="U7" s="31" t="n">
        <v>16.89457989008866</v>
      </c>
      <c r="V7" s="31" t="n">
        <v>15.966576882002</v>
      </c>
      <c r="W7" s="31" t="n">
        <v>3</v>
      </c>
      <c r="X7" s="31" t="n">
        <v>2</v>
      </c>
      <c r="Y7" s="31" t="n">
        <v>786.6608929216522</v>
      </c>
    </row>
    <row r="8">
      <c r="A8" s="18" t="n">
        <v>1</v>
      </c>
      <c r="B8" s="18" t="inlineStr">
        <is>
          <t>Demo (synthetic)</t>
        </is>
      </c>
      <c r="C8" s="18" t="inlineStr">
        <is>
          <t>DSY2</t>
        </is>
      </c>
      <c r="D8" s="18" t="inlineStr">
        <is>
          <t>Baseline</t>
        </is>
      </c>
      <c r="E8" s="18" t="n"/>
      <c r="F8" s="18" t="n"/>
      <c r="G8" s="17">
        <f>IF(C8="","",C8&amp;IF(D8="",""," · "&amp;IF(D8="Baseline","current climate",D8))&amp;IF(E8="",""," · "&amp;E8&amp;" emissions")&amp;IF(F8="",""," · "&amp;F8&amp;"th percentile"))</f>
        <v/>
      </c>
      <c r="H8" s="31" t="n">
        <v>1992.808295764233</v>
      </c>
      <c r="I8" s="31" t="n">
        <v>3791.575315852858</v>
      </c>
      <c r="J8" s="31" t="n">
        <v>4818.921869888683</v>
      </c>
      <c r="K8" s="31" t="n">
        <v>784.9691042918012</v>
      </c>
      <c r="L8" s="31" t="n">
        <v>1987.087626156931</v>
      </c>
      <c r="M8" s="31" t="n">
        <v>7</v>
      </c>
      <c r="N8" s="31" t="n">
        <v>5</v>
      </c>
      <c r="O8" s="31" t="n">
        <v>36</v>
      </c>
      <c r="P8" s="31" t="n">
        <v>8</v>
      </c>
      <c r="Q8" s="31" t="n">
        <v>57</v>
      </c>
      <c r="R8" s="31" t="n">
        <v>36.42777142824897</v>
      </c>
      <c r="S8" s="31" t="n">
        <v>22.20004651693105</v>
      </c>
      <c r="T8" s="31" t="n">
        <v>11.56093379012326</v>
      </c>
      <c r="U8" s="31" t="n">
        <v>16.8660247009728</v>
      </c>
      <c r="V8" s="31" t="n">
        <v>15.88915803938677</v>
      </c>
      <c r="W8" s="31" t="n">
        <v>4</v>
      </c>
      <c r="X8" s="31" t="n">
        <v>5</v>
      </c>
      <c r="Y8" s="31" t="n">
        <v>1056.05187547233</v>
      </c>
    </row>
    <row r="9">
      <c r="A9" s="18" t="n">
        <v>1</v>
      </c>
      <c r="B9" s="18" t="inlineStr">
        <is>
          <t>Demo (synthetic)</t>
        </is>
      </c>
      <c r="C9" s="18" t="inlineStr">
        <is>
          <t>DSY3</t>
        </is>
      </c>
      <c r="D9" s="18" t="inlineStr">
        <is>
          <t>Baseline</t>
        </is>
      </c>
      <c r="E9" s="18" t="n"/>
      <c r="F9" s="18" t="n"/>
      <c r="G9" s="17">
        <f>IF(C9="","",C9&amp;IF(D9="",""," · "&amp;IF(D9="Baseline","current climate",D9))&amp;IF(E9="",""," · "&amp;E9&amp;" emissions")&amp;IF(F9="",""," · "&amp;F9&amp;"th percentile"))</f>
        <v/>
      </c>
      <c r="H9" s="31" t="n">
        <v>749.758924298518</v>
      </c>
      <c r="I9" s="31" t="n">
        <v>2905.94752583537</v>
      </c>
      <c r="J9" s="31" t="n">
        <v>4805.519519638494</v>
      </c>
      <c r="K9" s="31" t="n">
        <v>114.7817721723784</v>
      </c>
      <c r="L9" s="31" t="n">
        <v>705.1992432640581</v>
      </c>
      <c r="M9" s="31" t="n">
        <v>18</v>
      </c>
      <c r="N9" s="31" t="n">
        <v>6</v>
      </c>
      <c r="O9" s="31" t="n">
        <v>17</v>
      </c>
      <c r="P9" s="31" t="n">
        <v>2</v>
      </c>
      <c r="Q9" s="31" t="n">
        <v>7</v>
      </c>
      <c r="R9" s="31" t="n">
        <v>31.53859208987743</v>
      </c>
      <c r="S9" s="31" t="n">
        <v>22.65780041405017</v>
      </c>
      <c r="T9" s="31" t="n">
        <v>11.88164551632691</v>
      </c>
      <c r="U9" s="31" t="n">
        <v>17.23008968062102</v>
      </c>
      <c r="V9" s="31" t="n">
        <v>16.20726797455187</v>
      </c>
      <c r="W9" s="31" t="n">
        <v>13</v>
      </c>
      <c r="X9" s="31" t="n">
        <v>12</v>
      </c>
      <c r="Y9" s="31" t="n">
        <v>1427.067120711335</v>
      </c>
    </row>
    <row r="10">
      <c r="A10" s="18" t="n">
        <v>1</v>
      </c>
      <c r="B10" s="18" t="inlineStr">
        <is>
          <t>Demo (synthetic)</t>
        </is>
      </c>
      <c r="C10" s="18" t="inlineStr">
        <is>
          <t>DSY1</t>
        </is>
      </c>
      <c r="D10" s="18" t="inlineStr">
        <is>
          <t>2020s</t>
        </is>
      </c>
      <c r="E10" s="18" t="inlineStr">
        <is>
          <t>High</t>
        </is>
      </c>
      <c r="F10" s="18" t="n">
        <v>50</v>
      </c>
      <c r="G10" s="17">
        <f>IF(C10="","",C10&amp;IF(D10="",""," · "&amp;IF(D10="Baseline","current climate",D10))&amp;IF(E10="",""," · "&amp;E10&amp;" emissions")&amp;IF(F10="",""," · "&amp;F10&amp;"th percentile"))</f>
        <v/>
      </c>
      <c r="H10" s="31" t="n">
        <v>417.403635370387</v>
      </c>
      <c r="I10" s="31" t="n">
        <v>1921.936554975925</v>
      </c>
      <c r="J10" s="31" t="n">
        <v>2837.400829177491</v>
      </c>
      <c r="K10" s="31" t="n">
        <v>162.133279283598</v>
      </c>
      <c r="L10" s="31" t="n">
        <v>355.4116046903354</v>
      </c>
      <c r="M10" s="31" t="n">
        <v>7</v>
      </c>
      <c r="N10" s="31" t="n">
        <v>10</v>
      </c>
      <c r="O10" s="31" t="n">
        <v>11</v>
      </c>
      <c r="P10" s="31" t="n">
        <v>3</v>
      </c>
      <c r="Q10" s="31" t="n">
        <v>12</v>
      </c>
      <c r="R10" s="31" t="n">
        <v>30.97732771281749</v>
      </c>
      <c r="S10" s="31" t="n">
        <v>23.15175070643828</v>
      </c>
      <c r="T10" s="31" t="n">
        <v>12.49094360498133</v>
      </c>
      <c r="U10" s="31" t="n">
        <v>17.79457989008866</v>
      </c>
      <c r="V10" s="31" t="n">
        <v>16.866576882002</v>
      </c>
      <c r="W10" s="31" t="n">
        <v>5</v>
      </c>
      <c r="X10" s="31" t="n">
        <v>3</v>
      </c>
      <c r="Y10" s="31" t="n">
        <v>1331.486995443623</v>
      </c>
    </row>
    <row r="11">
      <c r="A11" s="18" t="n">
        <v>1</v>
      </c>
      <c r="B11" s="18" t="inlineStr">
        <is>
          <t>Demo (synthetic)</t>
        </is>
      </c>
      <c r="C11" s="18" t="inlineStr">
        <is>
          <t>DSY2</t>
        </is>
      </c>
      <c r="D11" s="18" t="inlineStr">
        <is>
          <t>2020s</t>
        </is>
      </c>
      <c r="E11" s="18" t="inlineStr">
        <is>
          <t>High</t>
        </is>
      </c>
      <c r="F11" s="18" t="n">
        <v>50</v>
      </c>
      <c r="G11" s="17">
        <f>IF(C11="","",C11&amp;IF(D11="",""," · "&amp;IF(D11="Baseline","current climate",D11))&amp;IF(E11="",""," · "&amp;E11&amp;" emissions")&amp;IF(F11="",""," · "&amp;F11&amp;"th percentile"))</f>
        <v/>
      </c>
      <c r="H11" s="31" t="n">
        <v>2375.960735166189</v>
      </c>
      <c r="I11" s="31" t="n">
        <v>4747.631904097962</v>
      </c>
      <c r="J11" s="31" t="n">
        <v>6651.788993133843</v>
      </c>
      <c r="K11" s="31" t="n">
        <v>909.0146171361032</v>
      </c>
      <c r="L11" s="31" t="n">
        <v>2345.114707019454</v>
      </c>
      <c r="M11" s="31" t="n">
        <v>11</v>
      </c>
      <c r="N11" s="31" t="n">
        <v>5</v>
      </c>
      <c r="O11" s="31" t="n">
        <v>39</v>
      </c>
      <c r="P11" s="31" t="n">
        <v>8</v>
      </c>
      <c r="Q11" s="31" t="n">
        <v>63</v>
      </c>
      <c r="R11" s="31" t="n">
        <v>37.32777142824898</v>
      </c>
      <c r="S11" s="31" t="n">
        <v>23.10004651693105</v>
      </c>
      <c r="T11" s="31" t="n">
        <v>12.46093379012326</v>
      </c>
      <c r="U11" s="31" t="n">
        <v>17.7660247009728</v>
      </c>
      <c r="V11" s="31" t="n">
        <v>16.78915803938677</v>
      </c>
      <c r="W11" s="31" t="n">
        <v>4</v>
      </c>
      <c r="X11" s="31" t="n">
        <v>5</v>
      </c>
      <c r="Y11" s="31" t="n">
        <v>1588.503336411786</v>
      </c>
    </row>
    <row r="12">
      <c r="A12" s="18" t="n">
        <v>1</v>
      </c>
      <c r="B12" s="18" t="inlineStr">
        <is>
          <t>Demo (synthetic)</t>
        </is>
      </c>
      <c r="C12" s="18" t="inlineStr">
        <is>
          <t>DSY3</t>
        </is>
      </c>
      <c r="D12" s="18" t="inlineStr">
        <is>
          <t>2020s</t>
        </is>
      </c>
      <c r="E12" s="18" t="inlineStr">
        <is>
          <t>High</t>
        </is>
      </c>
      <c r="F12" s="18" t="n">
        <v>50</v>
      </c>
      <c r="G12" s="17">
        <f>IF(C12="","",C12&amp;IF(D12="",""," · "&amp;IF(D12="Baseline","current climate",D12))&amp;IF(E12="",""," · "&amp;E12&amp;" emissions")&amp;IF(F12="",""," · "&amp;F12&amp;"th percentile"))</f>
        <v/>
      </c>
      <c r="H12" s="31" t="n">
        <v>1160.119185125228</v>
      </c>
      <c r="I12" s="31" t="n">
        <v>4101.051267263945</v>
      </c>
      <c r="J12" s="31" t="n">
        <v>7290.185743414693</v>
      </c>
      <c r="K12" s="31" t="n">
        <v>152.8320570835529</v>
      </c>
      <c r="L12" s="31" t="n">
        <v>1060.055624055665</v>
      </c>
      <c r="M12" s="31" t="n">
        <v>21</v>
      </c>
      <c r="N12" s="31" t="n">
        <v>7</v>
      </c>
      <c r="O12" s="31" t="n">
        <v>34</v>
      </c>
      <c r="P12" s="31" t="n">
        <v>3</v>
      </c>
      <c r="Q12" s="31" t="n">
        <v>11</v>
      </c>
      <c r="R12" s="31" t="n">
        <v>32.43859208987743</v>
      </c>
      <c r="S12" s="31" t="n">
        <v>23.55780041405017</v>
      </c>
      <c r="T12" s="31" t="n">
        <v>12.78164551632691</v>
      </c>
      <c r="U12" s="31" t="n">
        <v>18.13008968062102</v>
      </c>
      <c r="V12" s="31" t="n">
        <v>17.10726797455187</v>
      </c>
      <c r="W12" s="31" t="n">
        <v>17</v>
      </c>
      <c r="X12" s="31" t="n">
        <v>19</v>
      </c>
      <c r="Y12" s="31" t="n">
        <v>2029.25479741555</v>
      </c>
    </row>
    <row r="13">
      <c r="A13" s="18" t="n">
        <v>1</v>
      </c>
      <c r="B13" s="18" t="inlineStr">
        <is>
          <t>Demo (synthetic)</t>
        </is>
      </c>
      <c r="C13" s="18" t="inlineStr">
        <is>
          <t>DSY1</t>
        </is>
      </c>
      <c r="D13" s="18" t="inlineStr">
        <is>
          <t>2050s</t>
        </is>
      </c>
      <c r="E13" s="18" t="inlineStr">
        <is>
          <t>Medium</t>
        </is>
      </c>
      <c r="F13" s="18" t="n">
        <v>50</v>
      </c>
      <c r="G13" s="17">
        <f>IF(C13="","",C13&amp;IF(D13="",""," · "&amp;IF(D13="Baseline","current climate",D13))&amp;IF(E13="",""," · "&amp;E13&amp;" emissions")&amp;IF(F13="",""," · "&amp;F13&amp;"th percentile"))</f>
        <v/>
      </c>
      <c r="H13" s="31" t="n">
        <v>580.5071658406413</v>
      </c>
      <c r="I13" s="31" t="n">
        <v>2733.922273558231</v>
      </c>
      <c r="J13" s="31" t="n">
        <v>4522.427680320374</v>
      </c>
      <c r="K13" s="31" t="n">
        <v>198.7023800570302</v>
      </c>
      <c r="L13" s="31" t="n">
        <v>458.4212427763626</v>
      </c>
      <c r="M13" s="31" t="n">
        <v>9</v>
      </c>
      <c r="N13" s="31" t="n">
        <v>13</v>
      </c>
      <c r="O13" s="31" t="n">
        <v>16</v>
      </c>
      <c r="P13" s="31" t="n">
        <v>3</v>
      </c>
      <c r="Q13" s="31" t="n">
        <v>14</v>
      </c>
      <c r="R13" s="31" t="n">
        <v>31.67732771281749</v>
      </c>
      <c r="S13" s="31" t="n">
        <v>23.85175070643828</v>
      </c>
      <c r="T13" s="31" t="n">
        <v>13.19094360498133</v>
      </c>
      <c r="U13" s="31" t="n">
        <v>18.49457989008866</v>
      </c>
      <c r="V13" s="31" t="n">
        <v>17.566576882002</v>
      </c>
      <c r="W13" s="31" t="n">
        <v>5</v>
      </c>
      <c r="X13" s="31" t="n">
        <v>10</v>
      </c>
      <c r="Y13" s="31" t="n">
        <v>1891.731543838556</v>
      </c>
    </row>
    <row r="14">
      <c r="A14" s="18" t="n">
        <v>1</v>
      </c>
      <c r="B14" s="18" t="inlineStr">
        <is>
          <t>Demo (synthetic)</t>
        </is>
      </c>
      <c r="C14" s="18" t="inlineStr">
        <is>
          <t>DSY2</t>
        </is>
      </c>
      <c r="D14" s="18" t="inlineStr">
        <is>
          <t>2050s</t>
        </is>
      </c>
      <c r="E14" s="18" t="inlineStr">
        <is>
          <t>Medium</t>
        </is>
      </c>
      <c r="F14" s="18" t="n">
        <v>50</v>
      </c>
      <c r="G14" s="17">
        <f>IF(C14="","",C14&amp;IF(D14="",""," · "&amp;IF(D14="Baseline","current climate",D14))&amp;IF(E14="",""," · "&amp;E14&amp;" emissions")&amp;IF(F14="",""," · "&amp;F14&amp;"th percentile"))</f>
        <v/>
      </c>
      <c r="H14" s="31" t="n">
        <v>2734.977211258324</v>
      </c>
      <c r="I14" s="31" t="n">
        <v>5730.714556046718</v>
      </c>
      <c r="J14" s="31" t="n">
        <v>8701.047378092901</v>
      </c>
      <c r="K14" s="31" t="n">
        <v>1014.041516459449</v>
      </c>
      <c r="L14" s="31" t="n">
        <v>2653.271672345355</v>
      </c>
      <c r="M14" s="31" t="n">
        <v>15</v>
      </c>
      <c r="N14" s="31" t="n">
        <v>12</v>
      </c>
      <c r="O14" s="31" t="n">
        <v>41</v>
      </c>
      <c r="P14" s="31" t="n">
        <v>9</v>
      </c>
      <c r="Q14" s="31" t="n">
        <v>69</v>
      </c>
      <c r="R14" s="31" t="n">
        <v>38.02777142824898</v>
      </c>
      <c r="S14" s="31" t="n">
        <v>23.80004651693104</v>
      </c>
      <c r="T14" s="31" t="n">
        <v>13.16093379012326</v>
      </c>
      <c r="U14" s="31" t="n">
        <v>18.4660247009728</v>
      </c>
      <c r="V14" s="31" t="n">
        <v>17.48915803938677</v>
      </c>
      <c r="W14" s="31" t="n">
        <v>4</v>
      </c>
      <c r="X14" s="31" t="n">
        <v>6</v>
      </c>
      <c r="Y14" s="31" t="n">
        <v>2123.244234649015</v>
      </c>
    </row>
    <row r="15">
      <c r="A15" s="18" t="n">
        <v>1</v>
      </c>
      <c r="B15" s="18" t="inlineStr">
        <is>
          <t>Demo (synthetic)</t>
        </is>
      </c>
      <c r="C15" s="18" t="inlineStr">
        <is>
          <t>DSY3</t>
        </is>
      </c>
      <c r="D15" s="18" t="inlineStr">
        <is>
          <t>2050s</t>
        </is>
      </c>
      <c r="E15" s="18" t="inlineStr">
        <is>
          <t>Medium</t>
        </is>
      </c>
      <c r="F15" s="18" t="n">
        <v>50</v>
      </c>
      <c r="G15" s="17">
        <f>IF(C15="","",C15&amp;IF(D15="",""," · "&amp;IF(D15="Baseline","current climate",D15))&amp;IF(E15="",""," · "&amp;E15&amp;" emissions")&amp;IF(F15="",""," · "&amp;F15&amp;"th percentile"))</f>
        <v/>
      </c>
      <c r="H15" s="31" t="n">
        <v>1585.481181265054</v>
      </c>
      <c r="I15" s="31" t="n">
        <v>5304.870030621654</v>
      </c>
      <c r="J15" s="31" t="n">
        <v>9935.676861248619</v>
      </c>
      <c r="K15" s="31" t="n">
        <v>187.9023316865423</v>
      </c>
      <c r="L15" s="31" t="n">
        <v>1410.591864097671</v>
      </c>
      <c r="M15" s="31" t="n">
        <v>22</v>
      </c>
      <c r="N15" s="31" t="n">
        <v>10</v>
      </c>
      <c r="O15" s="31" t="n">
        <v>41</v>
      </c>
      <c r="P15" s="31" t="n">
        <v>4</v>
      </c>
      <c r="Q15" s="31" t="n">
        <v>14</v>
      </c>
      <c r="R15" s="31" t="n">
        <v>33.13859208987743</v>
      </c>
      <c r="S15" s="31" t="n">
        <v>24.25780041405017</v>
      </c>
      <c r="T15" s="31" t="n">
        <v>13.48164551632691</v>
      </c>
      <c r="U15" s="31" t="n">
        <v>18.83008968062102</v>
      </c>
      <c r="V15" s="31" t="n">
        <v>17.80726797455187</v>
      </c>
      <c r="W15" s="31" t="n">
        <v>20</v>
      </c>
      <c r="X15" s="31" t="n">
        <v>26</v>
      </c>
      <c r="Y15" s="31" t="n">
        <v>2624.644535190407</v>
      </c>
    </row>
    <row r="16">
      <c r="A16" s="18" t="n">
        <v>1</v>
      </c>
      <c r="B16" s="18" t="inlineStr">
        <is>
          <t>Demo (synthetic)</t>
        </is>
      </c>
      <c r="C16" s="18" t="inlineStr">
        <is>
          <t>DSY1</t>
        </is>
      </c>
      <c r="D16" s="18" t="inlineStr">
        <is>
          <t>2050s</t>
        </is>
      </c>
      <c r="E16" s="18" t="inlineStr">
        <is>
          <t>High</t>
        </is>
      </c>
      <c r="F16" s="18" t="n">
        <v>50</v>
      </c>
      <c r="G16" s="17">
        <f>IF(C16="","",C16&amp;IF(D16="",""," · "&amp;IF(D16="Baseline","current climate",D16))&amp;IF(E16="",""," · "&amp;E16&amp;" emissions")&amp;IF(F16="",""," · "&amp;F16&amp;"th percentile"))</f>
        <v/>
      </c>
      <c r="H16" s="31" t="n">
        <v>740.3996870789204</v>
      </c>
      <c r="I16" s="31" t="n">
        <v>3482.139172900713</v>
      </c>
      <c r="J16" s="31" t="n">
        <v>6166.199224746979</v>
      </c>
      <c r="K16" s="31" t="n">
        <v>227.7858839345868</v>
      </c>
      <c r="L16" s="31" t="n">
        <v>543.7880583218987</v>
      </c>
      <c r="M16" s="31" t="n">
        <v>13</v>
      </c>
      <c r="N16" s="31" t="n">
        <v>13</v>
      </c>
      <c r="O16" s="31" t="n">
        <v>17</v>
      </c>
      <c r="P16" s="31" t="n">
        <v>4</v>
      </c>
      <c r="Q16" s="31" t="n">
        <v>17</v>
      </c>
      <c r="R16" s="31" t="n">
        <v>32.17732771281749</v>
      </c>
      <c r="S16" s="31" t="n">
        <v>24.35175070643828</v>
      </c>
      <c r="T16" s="31" t="n">
        <v>13.69094360498133</v>
      </c>
      <c r="U16" s="31" t="n">
        <v>18.99457989008866</v>
      </c>
      <c r="V16" s="31" t="n">
        <v>18.066576882002</v>
      </c>
      <c r="W16" s="31" t="n">
        <v>6</v>
      </c>
      <c r="X16" s="31" t="n">
        <v>15</v>
      </c>
      <c r="Y16" s="31" t="n">
        <v>2368.336742480215</v>
      </c>
    </row>
    <row r="17">
      <c r="A17" s="18" t="n">
        <v>1</v>
      </c>
      <c r="B17" s="18" t="inlineStr">
        <is>
          <t>Demo (synthetic)</t>
        </is>
      </c>
      <c r="C17" s="18" t="inlineStr">
        <is>
          <t>DSY2</t>
        </is>
      </c>
      <c r="D17" s="18" t="inlineStr">
        <is>
          <t>2050s</t>
        </is>
      </c>
      <c r="E17" s="18" t="inlineStr">
        <is>
          <t>High</t>
        </is>
      </c>
      <c r="F17" s="18" t="n">
        <v>50</v>
      </c>
      <c r="G17" s="17">
        <f>IF(C17="","",C17&amp;IF(D17="",""," · "&amp;IF(D17="Baseline","current climate",D17))&amp;IF(E17="",""," · "&amp;E17&amp;" emissions")&amp;IF(F17="",""," · "&amp;F17&amp;"th percentile"))</f>
        <v/>
      </c>
      <c r="H17" s="31" t="n">
        <v>3038.490743783301</v>
      </c>
      <c r="I17" s="31" t="n">
        <v>6596.031438575164</v>
      </c>
      <c r="J17" s="31" t="n">
        <v>10588.81561050189</v>
      </c>
      <c r="K17" s="31" t="n">
        <v>1093.732423003552</v>
      </c>
      <c r="L17" s="31" t="n">
        <v>2898.607772368351</v>
      </c>
      <c r="M17" s="31" t="n">
        <v>15</v>
      </c>
      <c r="N17" s="31" t="n">
        <v>11</v>
      </c>
      <c r="O17" s="31" t="n">
        <v>42</v>
      </c>
      <c r="P17" s="31" t="n">
        <v>9</v>
      </c>
      <c r="Q17" s="31" t="n">
        <v>74</v>
      </c>
      <c r="R17" s="31" t="n">
        <v>38.52777142824898</v>
      </c>
      <c r="S17" s="31" t="n">
        <v>24.30004651693104</v>
      </c>
      <c r="T17" s="31" t="n">
        <v>13.66093379012326</v>
      </c>
      <c r="U17" s="31" t="n">
        <v>18.9660247009728</v>
      </c>
      <c r="V17" s="31" t="n">
        <v>17.98915803938677</v>
      </c>
      <c r="W17" s="31" t="n">
        <v>5</v>
      </c>
      <c r="X17" s="31" t="n">
        <v>15</v>
      </c>
      <c r="Y17" s="31" t="n">
        <v>2577.736643326077</v>
      </c>
    </row>
    <row r="18">
      <c r="A18" s="18" t="n">
        <v>1</v>
      </c>
      <c r="B18" s="18" t="inlineStr">
        <is>
          <t>Demo (synthetic)</t>
        </is>
      </c>
      <c r="C18" s="18" t="inlineStr">
        <is>
          <t>DSY3</t>
        </is>
      </c>
      <c r="D18" s="18" t="inlineStr">
        <is>
          <t>2050s</t>
        </is>
      </c>
      <c r="E18" s="18" t="inlineStr">
        <is>
          <t>High</t>
        </is>
      </c>
      <c r="F18" s="18" t="n">
        <v>50</v>
      </c>
      <c r="G18" s="17">
        <f>IF(C18="","",C18&amp;IF(D18="",""," · "&amp;IF(D18="Baseline","current climate",D18))&amp;IF(E18="",""," · "&amp;E18&amp;" emissions")&amp;IF(F18="",""," · "&amp;F18&amp;"th percentile"))</f>
        <v/>
      </c>
      <c r="H18" s="31" t="n">
        <v>1960.636939197826</v>
      </c>
      <c r="I18" s="31" t="n">
        <v>6342.424737135717</v>
      </c>
      <c r="J18" s="31" t="n">
        <v>12299.04136641406</v>
      </c>
      <c r="K18" s="31" t="n">
        <v>215.9152678315348</v>
      </c>
      <c r="L18" s="31" t="n">
        <v>1705.666167758968</v>
      </c>
      <c r="M18" s="31" t="n">
        <v>22</v>
      </c>
      <c r="N18" s="31" t="n">
        <v>11</v>
      </c>
      <c r="O18" s="31" t="n">
        <v>59</v>
      </c>
      <c r="P18" s="31" t="n">
        <v>4</v>
      </c>
      <c r="Q18" s="31" t="n">
        <v>16</v>
      </c>
      <c r="R18" s="31" t="n">
        <v>33.63859208987743</v>
      </c>
      <c r="S18" s="31" t="n">
        <v>24.75780041405017</v>
      </c>
      <c r="T18" s="31" t="n">
        <v>13.98164551632691</v>
      </c>
      <c r="U18" s="31" t="n">
        <v>19.33008968062102</v>
      </c>
      <c r="V18" s="31" t="n">
        <v>18.30726797455187</v>
      </c>
      <c r="W18" s="31" t="n">
        <v>24</v>
      </c>
      <c r="X18" s="31" t="n">
        <v>28</v>
      </c>
      <c r="Y18" s="31" t="n">
        <v>3123.990500916097</v>
      </c>
    </row>
    <row r="19">
      <c r="A19" s="18" t="n">
        <v>1</v>
      </c>
      <c r="B19" s="18" t="inlineStr">
        <is>
          <t>Demo (synthetic)</t>
        </is>
      </c>
      <c r="C19" s="18" t="inlineStr">
        <is>
          <t>DSY1</t>
        </is>
      </c>
      <c r="D19" s="18" t="inlineStr">
        <is>
          <t>2080s</t>
        </is>
      </c>
      <c r="E19" s="18" t="inlineStr">
        <is>
          <t>High</t>
        </is>
      </c>
      <c r="F19" s="18" t="n">
        <v>50</v>
      </c>
      <c r="G19" s="17">
        <f>IF(C19="","",C19&amp;IF(D19="",""," · "&amp;IF(D19="Baseline","current climate",D19))&amp;IF(E19="",""," · "&amp;E19&amp;" emissions")&amp;IF(F19="",""," · "&amp;F19&amp;"th percentile"))</f>
        <v/>
      </c>
      <c r="H19" s="31" t="n">
        <v>1585.02649737068</v>
      </c>
      <c r="I19" s="31" t="n">
        <v>6780.935473480415</v>
      </c>
      <c r="J19" s="31" t="n">
        <v>13976.54752558649</v>
      </c>
      <c r="K19" s="31" t="n">
        <v>329.8706058467092</v>
      </c>
      <c r="L19" s="31" t="n">
        <v>977.3114848205721</v>
      </c>
      <c r="M19" s="31" t="n">
        <v>29</v>
      </c>
      <c r="N19" s="31" t="n">
        <v>9</v>
      </c>
      <c r="O19" s="31" t="n">
        <v>34</v>
      </c>
      <c r="P19" s="31" t="n">
        <v>5</v>
      </c>
      <c r="Q19" s="31" t="n">
        <v>26</v>
      </c>
      <c r="R19" s="31" t="n">
        <v>33.67732771281749</v>
      </c>
      <c r="S19" s="31" t="n">
        <v>25.85175070643828</v>
      </c>
      <c r="T19" s="31" t="n">
        <v>15.19094360498133</v>
      </c>
      <c r="U19" s="31" t="n">
        <v>20.49457989008866</v>
      </c>
      <c r="V19" s="31" t="n">
        <v>19.566576882002</v>
      </c>
      <c r="W19" s="31" t="n">
        <v>22</v>
      </c>
      <c r="X19" s="31" t="n">
        <v>59</v>
      </c>
      <c r="Y19" s="31" t="n">
        <v>4162.914824239713</v>
      </c>
    </row>
    <row r="20">
      <c r="A20" s="18" t="n">
        <v>1</v>
      </c>
      <c r="B20" s="18" t="inlineStr">
        <is>
          <t>Demo (synthetic)</t>
        </is>
      </c>
      <c r="C20" s="18" t="inlineStr">
        <is>
          <t>DSY2</t>
        </is>
      </c>
      <c r="D20" s="18" t="inlineStr">
        <is>
          <t>2080s</t>
        </is>
      </c>
      <c r="E20" s="18" t="inlineStr">
        <is>
          <t>High</t>
        </is>
      </c>
      <c r="F20" s="18" t="n">
        <v>50</v>
      </c>
      <c r="G20" s="17">
        <f>IF(C20="","",C20&amp;IF(D20="",""," · "&amp;IF(D20="Baseline","current climate",D20))&amp;IF(E20="",""," · "&amp;E20&amp;" emissions")&amp;IF(F20="",""," · "&amp;F20&amp;"th percentile"))</f>
        <v/>
      </c>
      <c r="H20" s="31" t="n">
        <v>4313.35454158583</v>
      </c>
      <c r="I20" s="31" t="n">
        <v>10214.61666513351</v>
      </c>
      <c r="J20" s="31" t="n">
        <v>19010.86740425802</v>
      </c>
      <c r="K20" s="31" t="n">
        <v>1357.043009398801</v>
      </c>
      <c r="L20" s="31" t="n">
        <v>3760.913481906338</v>
      </c>
      <c r="M20" s="31" t="n">
        <v>20</v>
      </c>
      <c r="N20" s="31" t="n">
        <v>10</v>
      </c>
      <c r="O20" s="31" t="n">
        <v>47</v>
      </c>
      <c r="P20" s="31" t="n">
        <v>10</v>
      </c>
      <c r="Q20" s="31" t="n">
        <v>89</v>
      </c>
      <c r="R20" s="31" t="n">
        <v>40.02777142824898</v>
      </c>
      <c r="S20" s="31" t="n">
        <v>25.80004651693104</v>
      </c>
      <c r="T20" s="31" t="n">
        <v>15.16093379012326</v>
      </c>
      <c r="U20" s="31" t="n">
        <v>20.4660247009728</v>
      </c>
      <c r="V20" s="31" t="n">
        <v>19.48915803938677</v>
      </c>
      <c r="W20" s="31" t="n">
        <v>25</v>
      </c>
      <c r="X20" s="31" t="n">
        <v>58</v>
      </c>
      <c r="Y20" s="31" t="n">
        <v>4325.871981122074</v>
      </c>
    </row>
    <row r="21">
      <c r="A21" s="18" t="n">
        <v>1</v>
      </c>
      <c r="B21" s="18" t="inlineStr">
        <is>
          <t>Demo (synthetic)</t>
        </is>
      </c>
      <c r="C21" s="18" t="inlineStr">
        <is>
          <t>DSY3</t>
        </is>
      </c>
      <c r="D21" s="18" t="inlineStr">
        <is>
          <t>2080s</t>
        </is>
      </c>
      <c r="E21" s="18" t="inlineStr">
        <is>
          <t>High</t>
        </is>
      </c>
      <c r="F21" s="18" t="n">
        <v>50</v>
      </c>
      <c r="G21" s="17">
        <f>IF(C21="","",C21&amp;IF(D21="",""," · "&amp;IF(D21="Baseline","current climate",D21))&amp;IF(E21="",""," · "&amp;E21&amp;" emissions")&amp;IF(F21="",""," · "&amp;F21&amp;"th percentile"))</f>
        <v/>
      </c>
      <c r="H21" s="31" t="n">
        <v>3560.023489163152</v>
      </c>
      <c r="I21" s="31" t="n">
        <v>10561.28739562153</v>
      </c>
      <c r="J21" s="31" t="n">
        <v>22416.85755636238</v>
      </c>
      <c r="K21" s="31" t="n">
        <v>315.1904559773569</v>
      </c>
      <c r="L21" s="31" t="n">
        <v>3299.682298853944</v>
      </c>
      <c r="M21" s="31" t="n">
        <v>44</v>
      </c>
      <c r="N21" s="31" t="n">
        <v>12</v>
      </c>
      <c r="O21" s="31" t="n">
        <v>103</v>
      </c>
      <c r="P21" s="31" t="n">
        <v>5</v>
      </c>
      <c r="Q21" s="31" t="n">
        <v>23</v>
      </c>
      <c r="R21" s="31" t="n">
        <v>35.13859208987743</v>
      </c>
      <c r="S21" s="31" t="n">
        <v>26.25780041405017</v>
      </c>
      <c r="T21" s="31" t="n">
        <v>15.48164551632691</v>
      </c>
      <c r="U21" s="31" t="n">
        <v>20.83008968062102</v>
      </c>
      <c r="V21" s="31" t="n">
        <v>19.80726797455186</v>
      </c>
      <c r="W21" s="31" t="n">
        <v>35</v>
      </c>
      <c r="X21" s="31" t="n">
        <v>60</v>
      </c>
      <c r="Y21" s="31" t="n">
        <v>5008.276011118603</v>
      </c>
    </row>
    <row r="22">
      <c r="A22" s="18" t="n"/>
      <c r="B22" s="18" t="n"/>
      <c r="C22" s="18" t="n"/>
      <c r="D22" s="18" t="n"/>
      <c r="E22" s="18" t="n"/>
      <c r="F22" s="18" t="n"/>
      <c r="G22" s="17">
        <f>IF(C22="","",C22&amp;IF(D22="",""," · "&amp;IF(D22="Baseline","current climate",D22))&amp;IF(E22="",""," · "&amp;E22&amp;" emissions")&amp;IF(F22="",""," · "&amp;F22&amp;"th percentile"))</f>
        <v/>
      </c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</row>
    <row r="23">
      <c r="A23" s="18" t="n"/>
      <c r="B23" s="18" t="n"/>
      <c r="C23" s="18" t="n"/>
      <c r="D23" s="18" t="n"/>
      <c r="E23" s="18" t="n"/>
      <c r="F23" s="18" t="n"/>
      <c r="G23" s="17">
        <f>IF(C23="","",C23&amp;IF(D23="",""," · "&amp;IF(D23="Baseline","current climate",D23))&amp;IF(E23="",""," · "&amp;E23&amp;" emissions")&amp;IF(F23="",""," · "&amp;F23&amp;"th percentile"))</f>
        <v/>
      </c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</row>
    <row r="24">
      <c r="A24" s="18" t="n"/>
      <c r="B24" s="18" t="n"/>
      <c r="C24" s="18" t="n"/>
      <c r="D24" s="18" t="n"/>
      <c r="E24" s="18" t="n"/>
      <c r="F24" s="18" t="n"/>
      <c r="G24" s="17">
        <f>IF(C24="","",C24&amp;IF(D24="",""," · "&amp;IF(D24="Baseline","current climate",D24))&amp;IF(E24="",""," · "&amp;E24&amp;" emissions")&amp;IF(F24="",""," · "&amp;F24&amp;"th percentile"))</f>
        <v/>
      </c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</row>
    <row r="25">
      <c r="A25" s="18" t="n"/>
      <c r="B25" s="18" t="n"/>
      <c r="C25" s="18" t="n"/>
      <c r="D25" s="18" t="n"/>
      <c r="E25" s="18" t="n"/>
      <c r="F25" s="18" t="n"/>
      <c r="G25" s="17">
        <f>IF(C25="","",C25&amp;IF(D25="",""," · "&amp;IF(D25="Baseline","current climate",D25))&amp;IF(E25="",""," · "&amp;E25&amp;" emissions")&amp;IF(F25="",""," · "&amp;F25&amp;"th percentile"))</f>
        <v/>
      </c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</row>
    <row r="26">
      <c r="A26" s="18" t="n"/>
      <c r="B26" s="18" t="n"/>
      <c r="C26" s="18" t="n"/>
      <c r="D26" s="18" t="n"/>
      <c r="E26" s="18" t="n"/>
      <c r="F26" s="18" t="n"/>
      <c r="G26" s="17">
        <f>IF(C26="","",C26&amp;IF(D26="",""," · "&amp;IF(D26="Baseline","current climate",D26))&amp;IF(E26="",""," · "&amp;E26&amp;" emissions")&amp;IF(F26="",""," · "&amp;F26&amp;"th percentile"))</f>
        <v/>
      </c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</row>
    <row r="27">
      <c r="A27" s="18" t="n"/>
      <c r="B27" s="18" t="n"/>
      <c r="C27" s="18" t="n"/>
      <c r="D27" s="18" t="n"/>
      <c r="E27" s="18" t="n"/>
      <c r="F27" s="18" t="n"/>
      <c r="G27" s="17">
        <f>IF(C27="","",C27&amp;IF(D27="",""," · "&amp;IF(D27="Baseline","current climate",D27))&amp;IF(E27="",""," · "&amp;E27&amp;" emissions")&amp;IF(F27="",""," · "&amp;F27&amp;"th percentile"))</f>
        <v/>
      </c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</row>
    <row r="28">
      <c r="A28" s="18" t="n"/>
      <c r="B28" s="18" t="n"/>
      <c r="C28" s="18" t="n"/>
      <c r="D28" s="18" t="n"/>
      <c r="E28" s="18" t="n"/>
      <c r="F28" s="18" t="n"/>
      <c r="G28" s="17">
        <f>IF(C28="","",C28&amp;IF(D28="",""," · "&amp;IF(D28="Baseline","current climate",D28))&amp;IF(E28="",""," · "&amp;E28&amp;" emissions")&amp;IF(F28="",""," · "&amp;F28&amp;"th percentile"))</f>
        <v/>
      </c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</row>
    <row r="29">
      <c r="A29" s="18" t="n"/>
      <c r="B29" s="18" t="n"/>
      <c r="C29" s="18" t="n"/>
      <c r="D29" s="18" t="n"/>
      <c r="E29" s="18" t="n"/>
      <c r="F29" s="18" t="n"/>
      <c r="G29" s="17">
        <f>IF(C29="","",C29&amp;IF(D29="",""," · "&amp;IF(D29="Baseline","current climate",D29))&amp;IF(E29="",""," · "&amp;E29&amp;" emissions")&amp;IF(F29="",""," · "&amp;F29&amp;"th percentile"))</f>
        <v/>
      </c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</row>
    <row r="30">
      <c r="A30" s="18" t="n"/>
      <c r="B30" s="18" t="n"/>
      <c r="C30" s="18" t="n"/>
      <c r="D30" s="18" t="n"/>
      <c r="E30" s="18" t="n"/>
      <c r="F30" s="18" t="n"/>
      <c r="G30" s="17">
        <f>IF(C30="","",C30&amp;IF(D30="",""," · "&amp;IF(D30="Baseline","current climate",D30))&amp;IF(E30="",""," · "&amp;E30&amp;" emissions")&amp;IF(F30="",""," · "&amp;F30&amp;"th percentile"))</f>
        <v/>
      </c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</row>
    <row r="31">
      <c r="A31" s="18" t="n"/>
      <c r="B31" s="18" t="n"/>
      <c r="C31" s="18" t="n"/>
      <c r="D31" s="18" t="n"/>
      <c r="E31" s="18" t="n"/>
      <c r="F31" s="18" t="n"/>
      <c r="G31" s="17">
        <f>IF(C31="","",C31&amp;IF(D31="",""," · "&amp;IF(D31="Baseline","current climate",D31))&amp;IF(E31="",""," · "&amp;E31&amp;" emissions")&amp;IF(F31="",""," · "&amp;F31&amp;"th percentile"))</f>
        <v/>
      </c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</row>
    <row r="32">
      <c r="A32" s="18" t="n"/>
      <c r="B32" s="18" t="n"/>
      <c r="C32" s="18" t="n"/>
      <c r="D32" s="18" t="n"/>
      <c r="E32" s="18" t="n"/>
      <c r="F32" s="18" t="n"/>
      <c r="G32" s="17">
        <f>IF(C32="","",C32&amp;IF(D32="",""," · "&amp;IF(D32="Baseline","current climate",D32))&amp;IF(E32="",""," · "&amp;E32&amp;" emissions")&amp;IF(F32="",""," · "&amp;F32&amp;"th percentile"))</f>
        <v/>
      </c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</row>
    <row r="33">
      <c r="A33" s="18" t="n"/>
      <c r="B33" s="18" t="n"/>
      <c r="C33" s="18" t="n"/>
      <c r="D33" s="18" t="n"/>
      <c r="E33" s="18" t="n"/>
      <c r="F33" s="18" t="n"/>
      <c r="G33" s="17">
        <f>IF(C33="","",C33&amp;IF(D33="",""," · "&amp;IF(D33="Baseline","current climate",D33))&amp;IF(E33="",""," · "&amp;E33&amp;" emissions")&amp;IF(F33="",""," · "&amp;F33&amp;"th percentile"))</f>
        <v/>
      </c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</row>
    <row r="34">
      <c r="A34" s="18" t="n"/>
      <c r="B34" s="18" t="n"/>
      <c r="C34" s="18" t="n"/>
      <c r="D34" s="18" t="n"/>
      <c r="E34" s="18" t="n"/>
      <c r="F34" s="18" t="n"/>
      <c r="G34" s="17">
        <f>IF(C34="","",C34&amp;IF(D34="",""," · "&amp;IF(D34="Baseline","current climate",D34))&amp;IF(E34="",""," · "&amp;E34&amp;" emissions")&amp;IF(F34="",""," · "&amp;F34&amp;"th percentile"))</f>
        <v/>
      </c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</row>
    <row r="35">
      <c r="A35" s="18" t="n"/>
      <c r="B35" s="18" t="n"/>
      <c r="C35" s="18" t="n"/>
      <c r="D35" s="18" t="n"/>
      <c r="E35" s="18" t="n"/>
      <c r="F35" s="18" t="n"/>
      <c r="G35" s="17">
        <f>IF(C35="","",C35&amp;IF(D35="",""," · "&amp;IF(D35="Baseline","current climate",D35))&amp;IF(E35="",""," · "&amp;E35&amp;" emissions")&amp;IF(F35="",""," · "&amp;F35&amp;"th percentile"))</f>
        <v/>
      </c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</row>
    <row r="36">
      <c r="A36" s="18" t="n"/>
      <c r="B36" s="18" t="n"/>
      <c r="C36" s="18" t="n"/>
      <c r="D36" s="18" t="n"/>
      <c r="E36" s="18" t="n"/>
      <c r="F36" s="18" t="n"/>
      <c r="G36" s="17">
        <f>IF(C36="","",C36&amp;IF(D36="",""," · "&amp;IF(D36="Baseline","current climate",D36))&amp;IF(E36="",""," · "&amp;E36&amp;" emissions")&amp;IF(F36="",""," · "&amp;F36&amp;"th percentile"))</f>
        <v/>
      </c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</row>
    <row r="37">
      <c r="A37" s="18" t="n"/>
      <c r="B37" s="18" t="n"/>
      <c r="C37" s="18" t="n"/>
      <c r="D37" s="18" t="n"/>
      <c r="E37" s="18" t="n"/>
      <c r="F37" s="18" t="n"/>
      <c r="G37" s="17">
        <f>IF(C37="","",C37&amp;IF(D37="",""," · "&amp;IF(D37="Baseline","current climate",D37))&amp;IF(E37="",""," · "&amp;E37&amp;" emissions")&amp;IF(F37="",""," · "&amp;F37&amp;"th percentile"))</f>
        <v/>
      </c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</row>
    <row r="38">
      <c r="A38" s="18" t="n"/>
      <c r="B38" s="18" t="n"/>
      <c r="C38" s="18" t="n"/>
      <c r="D38" s="18" t="n"/>
      <c r="E38" s="18" t="n"/>
      <c r="F38" s="18" t="n"/>
      <c r="G38" s="17">
        <f>IF(C38="","",C38&amp;IF(D38="",""," · "&amp;IF(D38="Baseline","current climate",D38))&amp;IF(E38="",""," · "&amp;E38&amp;" emissions")&amp;IF(F38="",""," · "&amp;F38&amp;"th percentile"))</f>
        <v/>
      </c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</row>
    <row r="39">
      <c r="A39" s="18" t="n"/>
      <c r="B39" s="18" t="n"/>
      <c r="C39" s="18" t="n"/>
      <c r="D39" s="18" t="n"/>
      <c r="E39" s="18" t="n"/>
      <c r="F39" s="18" t="n"/>
      <c r="G39" s="17">
        <f>IF(C39="","",C39&amp;IF(D39="",""," · "&amp;IF(D39="Baseline","current climate",D39))&amp;IF(E39="",""," · "&amp;E39&amp;" emissions")&amp;IF(F39="",""," · "&amp;F39&amp;"th percentile"))</f>
        <v/>
      </c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</row>
    <row r="40">
      <c r="A40" s="18" t="n"/>
      <c r="B40" s="18" t="n"/>
      <c r="C40" s="18" t="n"/>
      <c r="D40" s="18" t="n"/>
      <c r="E40" s="18" t="n"/>
      <c r="F40" s="18" t="n"/>
      <c r="G40" s="17">
        <f>IF(C40="","",C40&amp;IF(D40="",""," · "&amp;IF(D40="Baseline","current climate",D40))&amp;IF(E40="",""," · "&amp;E40&amp;" emissions")&amp;IF(F40="",""," · "&amp;F40&amp;"th percentile"))</f>
        <v/>
      </c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</row>
    <row r="41">
      <c r="A41" s="18" t="n"/>
      <c r="B41" s="18" t="n"/>
      <c r="C41" s="18" t="n"/>
      <c r="D41" s="18" t="n"/>
      <c r="E41" s="18" t="n"/>
      <c r="F41" s="18" t="n"/>
      <c r="G41" s="17">
        <f>IF(C41="","",C41&amp;IF(D41="",""," · "&amp;IF(D41="Baseline","current climate",D41))&amp;IF(E41="",""," · "&amp;E41&amp;" emissions")&amp;IF(F41="",""," · "&amp;F41&amp;"th percentile"))</f>
        <v/>
      </c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</row>
    <row r="42">
      <c r="A42" s="18" t="n"/>
      <c r="B42" s="18" t="n"/>
      <c r="C42" s="18" t="n"/>
      <c r="D42" s="18" t="n"/>
      <c r="E42" s="18" t="n"/>
      <c r="F42" s="18" t="n"/>
      <c r="G42" s="17">
        <f>IF(C42="","",C42&amp;IF(D42="",""," · "&amp;IF(D42="Baseline","current climate",D42))&amp;IF(E42="",""," · "&amp;E42&amp;" emissions")&amp;IF(F42="",""," · "&amp;F42&amp;"th percentile"))</f>
        <v/>
      </c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</row>
    <row r="43">
      <c r="A43" s="18" t="n"/>
      <c r="B43" s="18" t="n"/>
      <c r="C43" s="18" t="n"/>
      <c r="D43" s="18" t="n"/>
      <c r="E43" s="18" t="n"/>
      <c r="F43" s="18" t="n"/>
      <c r="G43" s="17">
        <f>IF(C43="","",C43&amp;IF(D43="",""," · "&amp;IF(D43="Baseline","current climate",D43))&amp;IF(E43="",""," · "&amp;E43&amp;" emissions")&amp;IF(F43="",""," · "&amp;F43&amp;"th percentile"))</f>
        <v/>
      </c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</row>
    <row r="44">
      <c r="A44" s="18" t="n"/>
      <c r="B44" s="18" t="n"/>
      <c r="C44" s="18" t="n"/>
      <c r="D44" s="18" t="n"/>
      <c r="E44" s="18" t="n"/>
      <c r="F44" s="18" t="n"/>
      <c r="G44" s="17">
        <f>IF(C44="","",C44&amp;IF(D44="",""," · "&amp;IF(D44="Baseline","current climate",D44))&amp;IF(E44="",""," · "&amp;E44&amp;" emissions")&amp;IF(F44="",""," · "&amp;F44&amp;"th percentile"))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</row>
    <row r="45">
      <c r="A45" s="18" t="n"/>
      <c r="B45" s="18" t="n"/>
      <c r="C45" s="18" t="n"/>
      <c r="D45" s="18" t="n"/>
      <c r="E45" s="18" t="n"/>
      <c r="F45" s="18" t="n"/>
      <c r="G45" s="17">
        <f>IF(C45="","",C45&amp;IF(D45="",""," · "&amp;IF(D45="Baseline","current climate",D45))&amp;IF(E45="",""," · "&amp;E45&amp;" emissions")&amp;IF(F45="",""," · "&amp;F45&amp;"th percentile"))</f>
        <v/>
      </c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</row>
    <row r="46">
      <c r="A46" s="18" t="n"/>
      <c r="B46" s="18" t="n"/>
      <c r="C46" s="18" t="n"/>
      <c r="D46" s="18" t="n"/>
      <c r="E46" s="18" t="n"/>
      <c r="F46" s="18" t="n"/>
      <c r="G46" s="17">
        <f>IF(C46="","",C46&amp;IF(D46="",""," · "&amp;IF(D46="Baseline","current climate",D46))&amp;IF(E46="",""," · "&amp;E46&amp;" emissions")&amp;IF(F46="",""," · "&amp;F46&amp;"th percentile"))</f>
        <v/>
      </c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</row>
    <row r="47">
      <c r="A47" s="18" t="n"/>
      <c r="B47" s="18" t="n"/>
      <c r="C47" s="18" t="n"/>
      <c r="D47" s="18" t="n"/>
      <c r="E47" s="18" t="n"/>
      <c r="F47" s="18" t="n"/>
      <c r="G47" s="17">
        <f>IF(C47="","",C47&amp;IF(D47="",""," · "&amp;IF(D47="Baseline","current climate",D47))&amp;IF(E47="",""," · "&amp;E47&amp;" emissions")&amp;IF(F47="",""," · "&amp;F47&amp;"th percentile"))</f>
        <v/>
      </c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1" t="n"/>
    </row>
    <row r="48">
      <c r="A48" s="18" t="n"/>
      <c r="B48" s="18" t="n"/>
      <c r="C48" s="18" t="n"/>
      <c r="D48" s="18" t="n"/>
      <c r="E48" s="18" t="n"/>
      <c r="F48" s="18" t="n"/>
      <c r="G48" s="17">
        <f>IF(C48="","",C48&amp;IF(D48="",""," · "&amp;IF(D48="Baseline","current climate",D48))&amp;IF(E48="",""," · "&amp;E48&amp;" emissions")&amp;IF(F48="",""," · "&amp;F48&amp;"th percentile"))</f>
        <v/>
      </c>
      <c r="H48" s="31" t="n"/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1" t="n"/>
    </row>
    <row r="49">
      <c r="A49" s="18" t="n"/>
      <c r="B49" s="18" t="n"/>
      <c r="C49" s="18" t="n"/>
      <c r="D49" s="18" t="n"/>
      <c r="E49" s="18" t="n"/>
      <c r="F49" s="18" t="n"/>
      <c r="G49" s="17">
        <f>IF(C49="","",C49&amp;IF(D49="",""," · "&amp;IF(D49="Baseline","current climate",D49))&amp;IF(E49="",""," · "&amp;E49&amp;" emissions")&amp;IF(F49="",""," · "&amp;F49&amp;"th percentile"))</f>
        <v/>
      </c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31" t="n"/>
    </row>
    <row r="50">
      <c r="A50" s="18" t="n"/>
      <c r="B50" s="18" t="n"/>
      <c r="C50" s="18" t="n"/>
      <c r="D50" s="18" t="n"/>
      <c r="E50" s="18" t="n"/>
      <c r="F50" s="18" t="n"/>
      <c r="G50" s="17">
        <f>IF(C50="","",C50&amp;IF(D50="",""," · "&amp;IF(D50="Baseline","current climate",D50))&amp;IF(E50="",""," · "&amp;E50&amp;" emissions")&amp;IF(F50="",""," · "&amp;F50&amp;"th percentile"))</f>
        <v/>
      </c>
      <c r="H50" s="31" t="n"/>
      <c r="I50" s="31" t="n"/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1" t="n"/>
      <c r="T50" s="31" t="n"/>
      <c r="U50" s="31" t="n"/>
      <c r="V50" s="31" t="n"/>
      <c r="W50" s="31" t="n"/>
      <c r="X50" s="31" t="n"/>
      <c r="Y50" s="31" t="n"/>
    </row>
    <row r="51">
      <c r="A51" s="18" t="n"/>
      <c r="B51" s="18" t="n"/>
      <c r="C51" s="18" t="n"/>
      <c r="D51" s="18" t="n"/>
      <c r="E51" s="18" t="n"/>
      <c r="F51" s="18" t="n"/>
      <c r="G51" s="17">
        <f>IF(C51="","",C51&amp;IF(D51="",""," · "&amp;IF(D51="Baseline","current climate",D51))&amp;IF(E51="",""," · "&amp;E51&amp;" emissions")&amp;IF(F51="",""," · "&amp;F51&amp;"th percentile"))</f>
        <v/>
      </c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W51" s="31" t="n"/>
      <c r="X51" s="31" t="n"/>
      <c r="Y51" s="31" t="n"/>
    </row>
    <row r="52">
      <c r="A52" s="18" t="n"/>
      <c r="B52" s="18" t="n"/>
      <c r="C52" s="18" t="n"/>
      <c r="D52" s="18" t="n"/>
      <c r="E52" s="18" t="n"/>
      <c r="F52" s="18" t="n"/>
      <c r="G52" s="17">
        <f>IF(C52="","",C52&amp;IF(D52="",""," · "&amp;IF(D52="Baseline","current climate",D52))&amp;IF(E52="",""," · "&amp;E52&amp;" emissions")&amp;IF(F52="",""," · "&amp;F52&amp;"th percentile"))</f>
        <v/>
      </c>
      <c r="H52" s="31" t="n"/>
      <c r="I52" s="31" t="n"/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1" t="n"/>
      <c r="T52" s="31" t="n"/>
      <c r="U52" s="31" t="n"/>
      <c r="V52" s="31" t="n"/>
      <c r="W52" s="31" t="n"/>
      <c r="X52" s="31" t="n"/>
      <c r="Y52" s="31" t="n"/>
    </row>
    <row r="53">
      <c r="A53" s="18" t="n"/>
      <c r="B53" s="18" t="n"/>
      <c r="C53" s="18" t="n"/>
      <c r="D53" s="18" t="n"/>
      <c r="E53" s="18" t="n"/>
      <c r="F53" s="18" t="n"/>
      <c r="G53" s="17">
        <f>IF(C53="","",C53&amp;IF(D53="",""," · "&amp;IF(D53="Baseline","current climate",D53))&amp;IF(E53="",""," · "&amp;E53&amp;" emissions")&amp;IF(F53="",""," · "&amp;F53&amp;"th percentile"))</f>
        <v/>
      </c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</row>
    <row r="54">
      <c r="A54" s="18" t="n"/>
      <c r="B54" s="18" t="n"/>
      <c r="C54" s="18" t="n"/>
      <c r="D54" s="18" t="n"/>
      <c r="E54" s="18" t="n"/>
      <c r="F54" s="18" t="n"/>
      <c r="G54" s="17">
        <f>IF(C54="","",C54&amp;IF(D54="",""," · "&amp;IF(D54="Baseline","current climate",D54))&amp;IF(E54="",""," · "&amp;E54&amp;" emissions")&amp;IF(F54="",""," · "&amp;F54&amp;"th percentile"))</f>
        <v/>
      </c>
      <c r="H54" s="31" t="n"/>
      <c r="I54" s="31" t="n"/>
      <c r="J54" s="31" t="n"/>
      <c r="K54" s="31" t="n"/>
      <c r="L54" s="31" t="n"/>
      <c r="M54" s="31" t="n"/>
      <c r="N54" s="31" t="n"/>
      <c r="O54" s="31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1" t="n"/>
    </row>
    <row r="55">
      <c r="A55" s="18" t="n"/>
      <c r="B55" s="18" t="n"/>
      <c r="C55" s="18" t="n"/>
      <c r="D55" s="18" t="n"/>
      <c r="E55" s="18" t="n"/>
      <c r="F55" s="18" t="n"/>
      <c r="G55" s="17">
        <f>IF(C55="","",C55&amp;IF(D55="",""," · "&amp;IF(D55="Baseline","current climate",D55))&amp;IF(E55="",""," · "&amp;E55&amp;" emissions")&amp;IF(F55="",""," · "&amp;F55&amp;"th percentile"))</f>
        <v/>
      </c>
      <c r="H55" s="31" t="n"/>
      <c r="I55" s="31" t="n"/>
      <c r="J55" s="31" t="n"/>
      <c r="K55" s="31" t="n"/>
      <c r="L55" s="31" t="n"/>
      <c r="M55" s="31" t="n"/>
      <c r="N55" s="31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31" t="n"/>
    </row>
    <row r="56">
      <c r="A56" s="18" t="n"/>
      <c r="B56" s="18" t="n"/>
      <c r="C56" s="18" t="n"/>
      <c r="D56" s="18" t="n"/>
      <c r="E56" s="18" t="n"/>
      <c r="F56" s="18" t="n"/>
      <c r="G56" s="17">
        <f>IF(C56="","",C56&amp;IF(D56="",""," · "&amp;IF(D56="Baseline","current climate",D56))&amp;IF(E56="",""," · "&amp;E56&amp;" emissions")&amp;IF(F56="",""," · "&amp;F56&amp;"th percentile"))</f>
        <v/>
      </c>
      <c r="H56" s="31" t="n"/>
      <c r="I56" s="31" t="n"/>
      <c r="J56" s="31" t="n"/>
      <c r="K56" s="31" t="n"/>
      <c r="L56" s="31" t="n"/>
      <c r="M56" s="31" t="n"/>
      <c r="N56" s="31" t="n"/>
      <c r="O56" s="31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1" t="n"/>
    </row>
    <row r="57">
      <c r="A57" s="18" t="n"/>
      <c r="B57" s="18" t="n"/>
      <c r="C57" s="18" t="n"/>
      <c r="D57" s="18" t="n"/>
      <c r="E57" s="18" t="n"/>
      <c r="F57" s="18" t="n"/>
      <c r="G57" s="17">
        <f>IF(C57="","",C57&amp;IF(D57="",""," · "&amp;IF(D57="Baseline","current climate",D57))&amp;IF(E57="",""," · "&amp;E57&amp;" emissions")&amp;IF(F57="",""," · "&amp;F57&amp;"th percentile"))</f>
        <v/>
      </c>
      <c r="H57" s="31" t="n"/>
      <c r="I57" s="31" t="n"/>
      <c r="J57" s="31" t="n"/>
      <c r="K57" s="31" t="n"/>
      <c r="L57" s="31" t="n"/>
      <c r="M57" s="31" t="n"/>
      <c r="N57" s="31" t="n"/>
      <c r="O57" s="31" t="n"/>
      <c r="P57" s="31" t="n"/>
      <c r="Q57" s="31" t="n"/>
      <c r="R57" s="31" t="n"/>
      <c r="S57" s="31" t="n"/>
      <c r="T57" s="31" t="n"/>
      <c r="U57" s="31" t="n"/>
      <c r="V57" s="31" t="n"/>
      <c r="W57" s="31" t="n"/>
      <c r="X57" s="31" t="n"/>
      <c r="Y57" s="31" t="n"/>
    </row>
    <row r="58">
      <c r="A58" s="18" t="n"/>
      <c r="B58" s="18" t="n"/>
      <c r="C58" s="18" t="n"/>
      <c r="D58" s="18" t="n"/>
      <c r="E58" s="18" t="n"/>
      <c r="F58" s="18" t="n"/>
      <c r="G58" s="17">
        <f>IF(C58="","",C58&amp;IF(D58="",""," · "&amp;IF(D58="Baseline","current climate",D58))&amp;IF(E58="",""," · "&amp;E58&amp;" emissions")&amp;IF(F58="",""," · "&amp;F58&amp;"th percentile"))</f>
        <v/>
      </c>
      <c r="H58" s="31" t="n"/>
      <c r="I58" s="31" t="n"/>
      <c r="J58" s="31" t="n"/>
      <c r="K58" s="31" t="n"/>
      <c r="L58" s="31" t="n"/>
      <c r="M58" s="31" t="n"/>
      <c r="N58" s="31" t="n"/>
      <c r="O58" s="31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 t="n"/>
      <c r="Y58" s="31" t="n"/>
    </row>
    <row r="59">
      <c r="A59" s="18" t="n"/>
      <c r="B59" s="18" t="n"/>
      <c r="C59" s="18" t="n"/>
      <c r="D59" s="18" t="n"/>
      <c r="E59" s="18" t="n"/>
      <c r="F59" s="18" t="n"/>
      <c r="G59" s="17">
        <f>IF(C59="","",C59&amp;IF(D59="",""," · "&amp;IF(D59="Baseline","current climate",D59))&amp;IF(E59="",""," · "&amp;E59&amp;" emissions")&amp;IF(F59="",""," · "&amp;F59&amp;"th percentile"))</f>
        <v/>
      </c>
      <c r="H59" s="31" t="n"/>
      <c r="I59" s="31" t="n"/>
      <c r="J59" s="31" t="n"/>
      <c r="K59" s="31" t="n"/>
      <c r="L59" s="31" t="n"/>
      <c r="M59" s="31" t="n"/>
      <c r="N59" s="31" t="n"/>
      <c r="O59" s="31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1" t="n"/>
    </row>
    <row r="60">
      <c r="A60" s="18" t="n"/>
      <c r="B60" s="18" t="n"/>
      <c r="C60" s="18" t="n"/>
      <c r="D60" s="18" t="n"/>
      <c r="E60" s="18" t="n"/>
      <c r="F60" s="18" t="n"/>
      <c r="G60" s="17">
        <f>IF(C60="","",C60&amp;IF(D60="",""," · "&amp;IF(D60="Baseline","current climate",D60))&amp;IF(E60="",""," · "&amp;E60&amp;" emissions")&amp;IF(F60="",""," · "&amp;F60&amp;"th percentile"))</f>
        <v/>
      </c>
      <c r="H60" s="31" t="n"/>
      <c r="I60" s="31" t="n"/>
      <c r="J60" s="31" t="n"/>
      <c r="K60" s="31" t="n"/>
      <c r="L60" s="31" t="n"/>
      <c r="M60" s="31" t="n"/>
      <c r="N60" s="31" t="n"/>
      <c r="O60" s="31" t="n"/>
      <c r="P60" s="31" t="n"/>
      <c r="Q60" s="31" t="n"/>
      <c r="R60" s="31" t="n"/>
      <c r="S60" s="31" t="n"/>
      <c r="T60" s="31" t="n"/>
      <c r="U60" s="31" t="n"/>
      <c r="V60" s="31" t="n"/>
      <c r="W60" s="31" t="n"/>
      <c r="X60" s="31" t="n"/>
      <c r="Y60" s="31" t="n"/>
    </row>
    <row r="61">
      <c r="A61" s="18" t="n"/>
      <c r="B61" s="18" t="n"/>
      <c r="C61" s="18" t="n"/>
      <c r="D61" s="18" t="n"/>
      <c r="E61" s="18" t="n"/>
      <c r="F61" s="18" t="n"/>
      <c r="G61" s="17">
        <f>IF(C61="","",C61&amp;IF(D61="",""," · "&amp;IF(D61="Baseline","current climate",D61))&amp;IF(E61="",""," · "&amp;E61&amp;" emissions")&amp;IF(F61="",""," · "&amp;F61&amp;"th percentile"))</f>
        <v/>
      </c>
      <c r="H61" s="31" t="n"/>
      <c r="I61" s="31" t="n"/>
      <c r="J61" s="31" t="n"/>
      <c r="K61" s="31" t="n"/>
      <c r="L61" s="31" t="n"/>
      <c r="M61" s="31" t="n"/>
      <c r="N61" s="31" t="n"/>
      <c r="O61" s="31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 t="n"/>
      <c r="Y61" s="31" t="n"/>
    </row>
    <row r="62">
      <c r="A62" s="18" t="n"/>
      <c r="B62" s="18" t="n"/>
      <c r="C62" s="18" t="n"/>
      <c r="D62" s="18" t="n"/>
      <c r="E62" s="18" t="n"/>
      <c r="F62" s="18" t="n"/>
      <c r="G62" s="17">
        <f>IF(C62="","",C62&amp;IF(D62="",""," · "&amp;IF(D62="Baseline","current climate",D62))&amp;IF(E62="",""," · "&amp;E62&amp;" emissions")&amp;IF(F62="",""," · "&amp;F62&amp;"th percentile"))</f>
        <v/>
      </c>
      <c r="H62" s="31" t="n"/>
      <c r="I62" s="31" t="n"/>
      <c r="J62" s="31" t="n"/>
      <c r="K62" s="31" t="n"/>
      <c r="L62" s="31" t="n"/>
      <c r="M62" s="31" t="n"/>
      <c r="N62" s="31" t="n"/>
      <c r="O62" s="31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1" t="n"/>
    </row>
    <row r="63">
      <c r="A63" s="18" t="n"/>
      <c r="B63" s="18" t="n"/>
      <c r="C63" s="18" t="n"/>
      <c r="D63" s="18" t="n"/>
      <c r="E63" s="18" t="n"/>
      <c r="F63" s="18" t="n"/>
      <c r="G63" s="17">
        <f>IF(C63="","",C63&amp;IF(D63="",""," · "&amp;IF(D63="Baseline","current climate",D63))&amp;IF(E63="",""," · "&amp;E63&amp;" emissions")&amp;IF(F63="",""," · "&amp;F63&amp;"th percentile"))</f>
        <v/>
      </c>
      <c r="H63" s="31" t="n"/>
      <c r="I63" s="31" t="n"/>
      <c r="J63" s="31" t="n"/>
      <c r="K63" s="31" t="n"/>
      <c r="L63" s="31" t="n"/>
      <c r="M63" s="31" t="n"/>
      <c r="N63" s="31" t="n"/>
      <c r="O63" s="31" t="n"/>
      <c r="P63" s="31" t="n"/>
      <c r="Q63" s="31" t="n"/>
      <c r="R63" s="31" t="n"/>
      <c r="S63" s="31" t="n"/>
      <c r="T63" s="31" t="n"/>
      <c r="U63" s="31" t="n"/>
      <c r="V63" s="31" t="n"/>
      <c r="W63" s="31" t="n"/>
      <c r="X63" s="31" t="n"/>
      <c r="Y63" s="31" t="n"/>
    </row>
    <row r="64">
      <c r="A64" s="18" t="n"/>
      <c r="B64" s="18" t="n"/>
      <c r="C64" s="18" t="n"/>
      <c r="D64" s="18" t="n"/>
      <c r="E64" s="18" t="n"/>
      <c r="F64" s="18" t="n"/>
      <c r="G64" s="17">
        <f>IF(C64="","",C64&amp;IF(D64="",""," · "&amp;IF(D64="Baseline","current climate",D64))&amp;IF(E64="",""," · "&amp;E64&amp;" emissions")&amp;IF(F64="",""," · "&amp;F64&amp;"th percentile"))</f>
        <v/>
      </c>
      <c r="H64" s="31" t="n"/>
      <c r="I64" s="31" t="n"/>
      <c r="J64" s="31" t="n"/>
      <c r="K64" s="31" t="n"/>
      <c r="L64" s="31" t="n"/>
      <c r="M64" s="31" t="n"/>
      <c r="N64" s="31" t="n"/>
      <c r="O64" s="31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 t="n"/>
      <c r="Y64" s="31" t="n"/>
    </row>
    <row r="65">
      <c r="A65" s="18" t="n"/>
      <c r="B65" s="18" t="n"/>
      <c r="C65" s="18" t="n"/>
      <c r="D65" s="18" t="n"/>
      <c r="E65" s="18" t="n"/>
      <c r="F65" s="18" t="n"/>
      <c r="G65" s="17">
        <f>IF(C65="","",C65&amp;IF(D65="",""," · "&amp;IF(D65="Baseline","current climate",D65))&amp;IF(E65="",""," · "&amp;E65&amp;" emissions")&amp;IF(F65="",""," · "&amp;F65&amp;"th percentile"))</f>
        <v/>
      </c>
      <c r="H65" s="31" t="n"/>
      <c r="I65" s="31" t="n"/>
      <c r="J65" s="31" t="n"/>
      <c r="K65" s="31" t="n"/>
      <c r="L65" s="31" t="n"/>
      <c r="M65" s="31" t="n"/>
      <c r="N65" s="31" t="n"/>
      <c r="O65" s="31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1" t="n"/>
    </row>
    <row r="66">
      <c r="A66" s="18" t="n"/>
      <c r="B66" s="18" t="n"/>
      <c r="C66" s="18" t="n"/>
      <c r="D66" s="18" t="n"/>
      <c r="E66" s="18" t="n"/>
      <c r="F66" s="18" t="n"/>
      <c r="G66" s="17">
        <f>IF(C66="","",C66&amp;IF(D66="",""," · "&amp;IF(D66="Baseline","current climate",D66))&amp;IF(E66="",""," · "&amp;E66&amp;" emissions")&amp;IF(F66="",""," · "&amp;F66&amp;"th percentile"))</f>
        <v/>
      </c>
      <c r="H66" s="31" t="n"/>
      <c r="I66" s="31" t="n"/>
      <c r="J66" s="31" t="n"/>
      <c r="K66" s="31" t="n"/>
      <c r="L66" s="31" t="n"/>
      <c r="M66" s="31" t="n"/>
      <c r="N66" s="31" t="n"/>
      <c r="O66" s="31" t="n"/>
      <c r="P66" s="31" t="n"/>
      <c r="Q66" s="31" t="n"/>
      <c r="R66" s="31" t="n"/>
      <c r="S66" s="31" t="n"/>
      <c r="T66" s="31" t="n"/>
      <c r="U66" s="31" t="n"/>
      <c r="V66" s="31" t="n"/>
      <c r="W66" s="31" t="n"/>
      <c r="X66" s="31" t="n"/>
      <c r="Y66" s="31" t="n"/>
    </row>
    <row r="67">
      <c r="A67" s="18" t="n"/>
      <c r="B67" s="18" t="n"/>
      <c r="C67" s="18" t="n"/>
      <c r="D67" s="18" t="n"/>
      <c r="E67" s="18" t="n"/>
      <c r="F67" s="18" t="n"/>
      <c r="G67" s="17">
        <f>IF(C67="","",C67&amp;IF(D67="",""," · "&amp;IF(D67="Baseline","current climate",D67))&amp;IF(E67="",""," · "&amp;E67&amp;" emissions")&amp;IF(F67="",""," · "&amp;F67&amp;"th percentile"))</f>
        <v/>
      </c>
      <c r="H67" s="31" t="n"/>
      <c r="I67" s="31" t="n"/>
      <c r="J67" s="31" t="n"/>
      <c r="K67" s="31" t="n"/>
      <c r="L67" s="31" t="n"/>
      <c r="M67" s="31" t="n"/>
      <c r="N67" s="31" t="n"/>
      <c r="O67" s="31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 t="n"/>
      <c r="Y67" s="31" t="n"/>
    </row>
    <row r="68">
      <c r="A68" s="18" t="n"/>
      <c r="B68" s="18" t="n"/>
      <c r="C68" s="18" t="n"/>
      <c r="D68" s="18" t="n"/>
      <c r="E68" s="18" t="n"/>
      <c r="F68" s="18" t="n"/>
      <c r="G68" s="17">
        <f>IF(C68="","",C68&amp;IF(D68="",""," · "&amp;IF(D68="Baseline","current climate",D68))&amp;IF(E68="",""," · "&amp;E68&amp;" emissions")&amp;IF(F68="",""," · "&amp;F68&amp;"th percentile"))</f>
        <v/>
      </c>
      <c r="H68" s="31" t="n"/>
      <c r="I68" s="31" t="n"/>
      <c r="J68" s="31" t="n"/>
      <c r="K68" s="31" t="n"/>
      <c r="L68" s="31" t="n"/>
      <c r="M68" s="31" t="n"/>
      <c r="N68" s="31" t="n"/>
      <c r="O68" s="31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1" t="n"/>
    </row>
    <row r="69">
      <c r="A69" s="18" t="n"/>
      <c r="B69" s="18" t="n"/>
      <c r="C69" s="18" t="n"/>
      <c r="D69" s="18" t="n"/>
      <c r="E69" s="18" t="n"/>
      <c r="F69" s="18" t="n"/>
      <c r="G69" s="17">
        <f>IF(C69="","",C69&amp;IF(D69="",""," · "&amp;IF(D69="Baseline","current climate",D69))&amp;IF(E69="",""," · "&amp;E69&amp;" emissions")&amp;IF(F69="",""," · "&amp;F69&amp;"th percentile"))</f>
        <v/>
      </c>
      <c r="H69" s="31" t="n"/>
      <c r="I69" s="31" t="n"/>
      <c r="J69" s="31" t="n"/>
      <c r="K69" s="31" t="n"/>
      <c r="L69" s="31" t="n"/>
      <c r="M69" s="31" t="n"/>
      <c r="N69" s="31" t="n"/>
      <c r="O69" s="31" t="n"/>
      <c r="P69" s="31" t="n"/>
      <c r="Q69" s="31" t="n"/>
      <c r="R69" s="31" t="n"/>
      <c r="S69" s="31" t="n"/>
      <c r="T69" s="31" t="n"/>
      <c r="U69" s="31" t="n"/>
      <c r="V69" s="31" t="n"/>
      <c r="W69" s="31" t="n"/>
      <c r="X69" s="31" t="n"/>
      <c r="Y69" s="31" t="n"/>
    </row>
    <row r="70">
      <c r="A70" s="18" t="n"/>
      <c r="B70" s="18" t="n"/>
      <c r="C70" s="18" t="n"/>
      <c r="D70" s="18" t="n"/>
      <c r="E70" s="18" t="n"/>
      <c r="F70" s="18" t="n"/>
      <c r="G70" s="17">
        <f>IF(C70="","",C70&amp;IF(D70="",""," · "&amp;IF(D70="Baseline","current climate",D70))&amp;IF(E70="",""," · "&amp;E70&amp;" emissions")&amp;IF(F70="",""," · "&amp;F70&amp;"th percentile"))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 t="n"/>
      <c r="Y70" s="31" t="n"/>
    </row>
    <row r="71">
      <c r="A71" s="18" t="n"/>
      <c r="B71" s="18" t="n"/>
      <c r="C71" s="18" t="n"/>
      <c r="D71" s="18" t="n"/>
      <c r="E71" s="18" t="n"/>
      <c r="F71" s="18" t="n"/>
      <c r="G71" s="17">
        <f>IF(C71="","",C71&amp;IF(D71="",""," · "&amp;IF(D71="Baseline","current climate",D71))&amp;IF(E71="",""," · "&amp;E71&amp;" emissions")&amp;IF(F71="",""," · "&amp;F71&amp;"th percentile"))</f>
        <v/>
      </c>
      <c r="H71" s="31" t="n"/>
      <c r="I71" s="31" t="n"/>
      <c r="J71" s="31" t="n"/>
      <c r="K71" s="31" t="n"/>
      <c r="L71" s="31" t="n"/>
      <c r="M71" s="31" t="n"/>
      <c r="N71" s="31" t="n"/>
      <c r="O71" s="31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1" t="n"/>
    </row>
    <row r="72">
      <c r="A72" s="18" t="n"/>
      <c r="B72" s="18" t="n"/>
      <c r="C72" s="18" t="n"/>
      <c r="D72" s="18" t="n"/>
      <c r="E72" s="18" t="n"/>
      <c r="F72" s="18" t="n"/>
      <c r="G72" s="17">
        <f>IF(C72="","",C72&amp;IF(D72="",""," · "&amp;IF(D72="Baseline","current climate",D72))&amp;IF(E72="",""," · "&amp;E72&amp;" emissions")&amp;IF(F72="",""," · "&amp;F72&amp;"th percentile"))</f>
        <v/>
      </c>
      <c r="H72" s="31" t="n"/>
      <c r="I72" s="31" t="n"/>
      <c r="J72" s="31" t="n"/>
      <c r="K72" s="31" t="n"/>
      <c r="L72" s="31" t="n"/>
      <c r="M72" s="31" t="n"/>
      <c r="N72" s="31" t="n"/>
      <c r="O72" s="31" t="n"/>
      <c r="P72" s="31" t="n"/>
      <c r="Q72" s="31" t="n"/>
      <c r="R72" s="31" t="n"/>
      <c r="S72" s="31" t="n"/>
      <c r="T72" s="31" t="n"/>
      <c r="U72" s="31" t="n"/>
      <c r="V72" s="31" t="n"/>
      <c r="W72" s="31" t="n"/>
      <c r="X72" s="31" t="n"/>
      <c r="Y72" s="31" t="n"/>
    </row>
    <row r="73">
      <c r="A73" s="18" t="n"/>
      <c r="B73" s="18" t="n"/>
      <c r="C73" s="18" t="n"/>
      <c r="D73" s="18" t="n"/>
      <c r="E73" s="18" t="n"/>
      <c r="F73" s="18" t="n"/>
      <c r="G73" s="17">
        <f>IF(C73="","",C73&amp;IF(D73="",""," · "&amp;IF(D73="Baseline","current climate",D73))&amp;IF(E73="",""," · "&amp;E73&amp;" emissions")&amp;IF(F73="",""," · "&amp;F73&amp;"th percentile"))</f>
        <v/>
      </c>
      <c r="H73" s="31" t="n"/>
      <c r="I73" s="31" t="n"/>
      <c r="J73" s="31" t="n"/>
      <c r="K73" s="31" t="n"/>
      <c r="L73" s="31" t="n"/>
      <c r="M73" s="31" t="n"/>
      <c r="N73" s="31" t="n"/>
      <c r="O73" s="31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 t="n"/>
      <c r="Y73" s="31" t="n"/>
    </row>
    <row r="74">
      <c r="A74" s="18" t="n"/>
      <c r="B74" s="18" t="n"/>
      <c r="C74" s="18" t="n"/>
      <c r="D74" s="18" t="n"/>
      <c r="E74" s="18" t="n"/>
      <c r="F74" s="18" t="n"/>
      <c r="G74" s="17">
        <f>IF(C74="","",C74&amp;IF(D74="",""," · "&amp;IF(D74="Baseline","current climate",D74))&amp;IF(E74="",""," · "&amp;E74&amp;" emissions")&amp;IF(F74="",""," · "&amp;F74&amp;"th percentile"))</f>
        <v/>
      </c>
      <c r="H74" s="31" t="n"/>
      <c r="I74" s="31" t="n"/>
      <c r="J74" s="31" t="n"/>
      <c r="K74" s="31" t="n"/>
      <c r="L74" s="31" t="n"/>
      <c r="M74" s="31" t="n"/>
      <c r="N74" s="31" t="n"/>
      <c r="O74" s="31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1" t="n"/>
    </row>
    <row r="75">
      <c r="A75" s="18" t="n"/>
      <c r="B75" s="18" t="n"/>
      <c r="C75" s="18" t="n"/>
      <c r="D75" s="18" t="n"/>
      <c r="E75" s="18" t="n"/>
      <c r="F75" s="18" t="n"/>
      <c r="G75" s="17">
        <f>IF(C75="","",C75&amp;IF(D75="",""," · "&amp;IF(D75="Baseline","current climate",D75))&amp;IF(E75="",""," · "&amp;E75&amp;" emissions")&amp;IF(F75="",""," · "&amp;F75&amp;"th percentile"))</f>
        <v/>
      </c>
      <c r="H75" s="31" t="n"/>
      <c r="I75" s="31" t="n"/>
      <c r="J75" s="31" t="n"/>
      <c r="K75" s="31" t="n"/>
      <c r="L75" s="31" t="n"/>
      <c r="M75" s="31" t="n"/>
      <c r="N75" s="31" t="n"/>
      <c r="O75" s="31" t="n"/>
      <c r="P75" s="31" t="n"/>
      <c r="Q75" s="31" t="n"/>
      <c r="R75" s="31" t="n"/>
      <c r="S75" s="31" t="n"/>
      <c r="T75" s="31" t="n"/>
      <c r="U75" s="31" t="n"/>
      <c r="V75" s="31" t="n"/>
      <c r="W75" s="31" t="n"/>
      <c r="X75" s="31" t="n"/>
      <c r="Y75" s="31" t="n"/>
    </row>
    <row r="76">
      <c r="A76" s="18" t="n"/>
      <c r="B76" s="18" t="n"/>
      <c r="C76" s="18" t="n"/>
      <c r="D76" s="18" t="n"/>
      <c r="E76" s="18" t="n"/>
      <c r="F76" s="18" t="n"/>
      <c r="G76" s="17">
        <f>IF(C76="","",C76&amp;IF(D76="",""," · "&amp;IF(D76="Baseline","current climate",D76))&amp;IF(E76="",""," · "&amp;E76&amp;" emissions")&amp;IF(F76="",""," · "&amp;F76&amp;"th percentile"))</f>
        <v/>
      </c>
      <c r="H76" s="31" t="n"/>
      <c r="I76" s="31" t="n"/>
      <c r="J76" s="31" t="n"/>
      <c r="K76" s="31" t="n"/>
      <c r="L76" s="31" t="n"/>
      <c r="M76" s="31" t="n"/>
      <c r="N76" s="31" t="n"/>
      <c r="O76" s="31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 t="n"/>
      <c r="Y76" s="31" t="n"/>
    </row>
    <row r="77">
      <c r="A77" s="18" t="n"/>
      <c r="B77" s="18" t="n"/>
      <c r="C77" s="18" t="n"/>
      <c r="D77" s="18" t="n"/>
      <c r="E77" s="18" t="n"/>
      <c r="F77" s="18" t="n"/>
      <c r="G77" s="17">
        <f>IF(C77="","",C77&amp;IF(D77="",""," · "&amp;IF(D77="Baseline","current climate",D77))&amp;IF(E77="",""," · "&amp;E77&amp;" emissions")&amp;IF(F77="",""," · "&amp;F77&amp;"th percentile"))</f>
        <v/>
      </c>
      <c r="H77" s="31" t="n"/>
      <c r="I77" s="31" t="n"/>
      <c r="J77" s="31" t="n"/>
      <c r="K77" s="31" t="n"/>
      <c r="L77" s="31" t="n"/>
      <c r="M77" s="31" t="n"/>
      <c r="N77" s="31" t="n"/>
      <c r="O77" s="31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1" t="n"/>
    </row>
    <row r="78">
      <c r="A78" s="18" t="n"/>
      <c r="B78" s="18" t="n"/>
      <c r="C78" s="18" t="n"/>
      <c r="D78" s="18" t="n"/>
      <c r="E78" s="18" t="n"/>
      <c r="F78" s="18" t="n"/>
      <c r="G78" s="17">
        <f>IF(C78="","",C78&amp;IF(D78="",""," · "&amp;IF(D78="Baseline","current climate",D78))&amp;IF(E78="",""," · "&amp;E78&amp;" emissions")&amp;IF(F78="",""," · "&amp;F78&amp;"th percentile"))</f>
        <v/>
      </c>
      <c r="H78" s="31" t="n"/>
      <c r="I78" s="31" t="n"/>
      <c r="J78" s="31" t="n"/>
      <c r="K78" s="31" t="n"/>
      <c r="L78" s="31" t="n"/>
      <c r="M78" s="31" t="n"/>
      <c r="N78" s="31" t="n"/>
      <c r="O78" s="31" t="n"/>
      <c r="P78" s="31" t="n"/>
      <c r="Q78" s="31" t="n"/>
      <c r="R78" s="31" t="n"/>
      <c r="S78" s="31" t="n"/>
      <c r="T78" s="31" t="n"/>
      <c r="U78" s="31" t="n"/>
      <c r="V78" s="31" t="n"/>
      <c r="W78" s="31" t="n"/>
      <c r="X78" s="31" t="n"/>
      <c r="Y78" s="31" t="n"/>
    </row>
    <row r="79">
      <c r="A79" s="18" t="n"/>
      <c r="B79" s="18" t="n"/>
      <c r="C79" s="18" t="n"/>
      <c r="D79" s="18" t="n"/>
      <c r="E79" s="18" t="n"/>
      <c r="F79" s="18" t="n"/>
      <c r="G79" s="17">
        <f>IF(C79="","",C79&amp;IF(D79="",""," · "&amp;IF(D79="Baseline","current climate",D79))&amp;IF(E79="",""," · "&amp;E79&amp;" emissions")&amp;IF(F79="",""," · "&amp;F79&amp;"th percentile"))</f>
        <v/>
      </c>
      <c r="H79" s="31" t="n"/>
      <c r="I79" s="31" t="n"/>
      <c r="J79" s="31" t="n"/>
      <c r="K79" s="31" t="n"/>
      <c r="L79" s="31" t="n"/>
      <c r="M79" s="31" t="n"/>
      <c r="N79" s="31" t="n"/>
      <c r="O79" s="31" t="n"/>
      <c r="P79" s="31" t="n"/>
      <c r="Q79" s="31" t="n"/>
      <c r="R79" s="31" t="n"/>
      <c r="S79" s="31" t="n"/>
      <c r="T79" s="31" t="n"/>
      <c r="U79" s="31" t="n"/>
      <c r="V79" s="31" t="n"/>
      <c r="W79" s="31" t="n"/>
      <c r="X79" s="31" t="n"/>
      <c r="Y79" s="31" t="n"/>
    </row>
    <row r="80">
      <c r="A80" s="18" t="n"/>
      <c r="B80" s="18" t="n"/>
      <c r="C80" s="18" t="n"/>
      <c r="D80" s="18" t="n"/>
      <c r="E80" s="18" t="n"/>
      <c r="F80" s="18" t="n"/>
      <c r="G80" s="17">
        <f>IF(C80="","",C80&amp;IF(D80="",""," · "&amp;IF(D80="Baseline","current climate",D80))&amp;IF(E80="",""," · "&amp;E80&amp;" emissions")&amp;IF(F80="",""," · "&amp;F80&amp;"th percentile"))</f>
        <v/>
      </c>
      <c r="H80" s="31" t="n"/>
      <c r="I80" s="31" t="n"/>
      <c r="J80" s="31" t="n"/>
      <c r="K80" s="31" t="n"/>
      <c r="L80" s="31" t="n"/>
      <c r="M80" s="31" t="n"/>
      <c r="N80" s="31" t="n"/>
      <c r="O80" s="31" t="n"/>
      <c r="P80" s="31" t="n"/>
      <c r="Q80" s="31" t="n"/>
      <c r="R80" s="31" t="n"/>
      <c r="S80" s="31" t="n"/>
      <c r="T80" s="31" t="n"/>
      <c r="U80" s="31" t="n"/>
      <c r="V80" s="31" t="n"/>
      <c r="W80" s="31" t="n"/>
      <c r="X80" s="31" t="n"/>
      <c r="Y80" s="31" t="n"/>
    </row>
    <row r="81">
      <c r="A81" s="18" t="n"/>
      <c r="B81" s="18" t="n"/>
      <c r="C81" s="18" t="n"/>
      <c r="D81" s="18" t="n"/>
      <c r="E81" s="18" t="n"/>
      <c r="F81" s="18" t="n"/>
      <c r="G81" s="17">
        <f>IF(C81="","",C81&amp;IF(D81="",""," · "&amp;IF(D81="Baseline","current climate",D81))&amp;IF(E81="",""," · "&amp;E81&amp;" emissions")&amp;IF(F81="",""," · "&amp;F81&amp;"th percentile"))</f>
        <v/>
      </c>
      <c r="H81" s="31" t="n"/>
      <c r="I81" s="31" t="n"/>
      <c r="J81" s="31" t="n"/>
      <c r="K81" s="31" t="n"/>
      <c r="L81" s="31" t="n"/>
      <c r="M81" s="31" t="n"/>
      <c r="N81" s="31" t="n"/>
      <c r="O81" s="31" t="n"/>
      <c r="P81" s="31" t="n"/>
      <c r="Q81" s="31" t="n"/>
      <c r="R81" s="31" t="n"/>
      <c r="S81" s="31" t="n"/>
      <c r="T81" s="31" t="n"/>
      <c r="U81" s="31" t="n"/>
      <c r="V81" s="31" t="n"/>
      <c r="W81" s="31" t="n"/>
      <c r="X81" s="31" t="n"/>
      <c r="Y81" s="31" t="n"/>
    </row>
    <row r="82">
      <c r="A82" s="18" t="n"/>
      <c r="B82" s="18" t="n"/>
      <c r="C82" s="18" t="n"/>
      <c r="D82" s="18" t="n"/>
      <c r="E82" s="18" t="n"/>
      <c r="F82" s="18" t="n"/>
      <c r="G82" s="17">
        <f>IF(C82="","",C82&amp;IF(D82="",""," · "&amp;IF(D82="Baseline","current climate",D82))&amp;IF(E82="",""," · "&amp;E82&amp;" emissions")&amp;IF(F82="",""," · "&amp;F82&amp;"th percentile"))</f>
        <v/>
      </c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1" t="n"/>
      <c r="V82" s="31" t="n"/>
      <c r="W82" s="31" t="n"/>
      <c r="X82" s="31" t="n"/>
      <c r="Y82" s="31" t="n"/>
    </row>
    <row r="83">
      <c r="A83" s="18" t="n"/>
      <c r="B83" s="18" t="n"/>
      <c r="C83" s="18" t="n"/>
      <c r="D83" s="18" t="n"/>
      <c r="E83" s="18" t="n"/>
      <c r="F83" s="18" t="n"/>
      <c r="G83" s="17">
        <f>IF(C83="","",C83&amp;IF(D83="",""," · "&amp;IF(D83="Baseline","current climate",D83))&amp;IF(E83="",""," · "&amp;E83&amp;" emissions")&amp;IF(F83="",""," · "&amp;F83&amp;"th percentile"))</f>
        <v/>
      </c>
      <c r="H83" s="31" t="n"/>
      <c r="I83" s="31" t="n"/>
      <c r="J83" s="31" t="n"/>
      <c r="K83" s="31" t="n"/>
      <c r="L83" s="31" t="n"/>
      <c r="M83" s="31" t="n"/>
      <c r="N83" s="31" t="n"/>
      <c r="O83" s="31" t="n"/>
      <c r="P83" s="31" t="n"/>
      <c r="Q83" s="31" t="n"/>
      <c r="R83" s="31" t="n"/>
      <c r="S83" s="31" t="n"/>
      <c r="T83" s="31" t="n"/>
      <c r="U83" s="31" t="n"/>
      <c r="V83" s="31" t="n"/>
      <c r="W83" s="31" t="n"/>
      <c r="X83" s="31" t="n"/>
      <c r="Y83" s="31" t="n"/>
    </row>
    <row r="84">
      <c r="A84" s="18" t="n"/>
      <c r="B84" s="18" t="n"/>
      <c r="C84" s="18" t="n"/>
      <c r="D84" s="18" t="n"/>
      <c r="E84" s="18" t="n"/>
      <c r="F84" s="18" t="n"/>
      <c r="G84" s="17">
        <f>IF(C84="","",C84&amp;IF(D84="",""," · "&amp;IF(D84="Baseline","current climate",D84))&amp;IF(E84="",""," · "&amp;E84&amp;" emissions")&amp;IF(F84="",""," · "&amp;F84&amp;"th percentile"))</f>
        <v/>
      </c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1" t="n"/>
      <c r="V84" s="31" t="n"/>
      <c r="W84" s="31" t="n"/>
      <c r="X84" s="31" t="n"/>
      <c r="Y84" s="31" t="n"/>
    </row>
    <row r="85">
      <c r="A85" s="18" t="n"/>
      <c r="B85" s="18" t="n"/>
      <c r="C85" s="18" t="n"/>
      <c r="D85" s="18" t="n"/>
      <c r="E85" s="18" t="n"/>
      <c r="F85" s="18" t="n"/>
      <c r="G85" s="17">
        <f>IF(C85="","",C85&amp;IF(D85="",""," · "&amp;IF(D85="Baseline","current climate",D85))&amp;IF(E85="",""," · "&amp;E85&amp;" emissions")&amp;IF(F85="",""," · "&amp;F85&amp;"th percentile"))</f>
        <v/>
      </c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1" t="n"/>
      <c r="V85" s="31" t="n"/>
      <c r="W85" s="31" t="n"/>
      <c r="X85" s="31" t="n"/>
      <c r="Y85" s="31" t="n"/>
    </row>
    <row r="86">
      <c r="A86" s="18" t="n"/>
      <c r="B86" s="18" t="n"/>
      <c r="C86" s="18" t="n"/>
      <c r="D86" s="18" t="n"/>
      <c r="E86" s="18" t="n"/>
      <c r="F86" s="18" t="n"/>
      <c r="G86" s="17">
        <f>IF(C86="","",C86&amp;IF(D86="",""," · "&amp;IF(D86="Baseline","current climate",D86))&amp;IF(E86="",""," · "&amp;E86&amp;" emissions")&amp;IF(F86="",""," · "&amp;F86&amp;"th percentile"))</f>
        <v/>
      </c>
      <c r="H86" s="31" t="n"/>
      <c r="I86" s="31" t="n"/>
      <c r="J86" s="31" t="n"/>
      <c r="K86" s="31" t="n"/>
      <c r="L86" s="31" t="n"/>
      <c r="M86" s="31" t="n"/>
      <c r="N86" s="31" t="n"/>
      <c r="O86" s="31" t="n"/>
      <c r="P86" s="31" t="n"/>
      <c r="Q86" s="31" t="n"/>
      <c r="R86" s="31" t="n"/>
      <c r="S86" s="31" t="n"/>
      <c r="T86" s="31" t="n"/>
      <c r="U86" s="31" t="n"/>
      <c r="V86" s="31" t="n"/>
      <c r="W86" s="31" t="n"/>
      <c r="X86" s="31" t="n"/>
      <c r="Y86" s="31" t="n"/>
    </row>
    <row r="87">
      <c r="A87" s="18" t="n"/>
      <c r="B87" s="18" t="n"/>
      <c r="C87" s="18" t="n"/>
      <c r="D87" s="18" t="n"/>
      <c r="E87" s="18" t="n"/>
      <c r="F87" s="18" t="n"/>
      <c r="G87" s="17">
        <f>IF(C87="","",C87&amp;IF(D87="",""," · "&amp;IF(D87="Baseline","current climate",D87))&amp;IF(E87="",""," · "&amp;E87&amp;" emissions")&amp;IF(F87="",""," · "&amp;F87&amp;"th percentile"))</f>
        <v/>
      </c>
      <c r="H87" s="31" t="n"/>
      <c r="I87" s="31" t="n"/>
      <c r="J87" s="31" t="n"/>
      <c r="K87" s="31" t="n"/>
      <c r="L87" s="31" t="n"/>
      <c r="M87" s="31" t="n"/>
      <c r="N87" s="31" t="n"/>
      <c r="O87" s="31" t="n"/>
      <c r="P87" s="31" t="n"/>
      <c r="Q87" s="31" t="n"/>
      <c r="R87" s="31" t="n"/>
      <c r="S87" s="31" t="n"/>
      <c r="T87" s="31" t="n"/>
      <c r="U87" s="31" t="n"/>
      <c r="V87" s="31" t="n"/>
      <c r="W87" s="31" t="n"/>
      <c r="X87" s="31" t="n"/>
      <c r="Y87" s="31" t="n"/>
    </row>
    <row r="88">
      <c r="A88" s="18" t="n"/>
      <c r="B88" s="18" t="n"/>
      <c r="C88" s="18" t="n"/>
      <c r="D88" s="18" t="n"/>
      <c r="E88" s="18" t="n"/>
      <c r="F88" s="18" t="n"/>
      <c r="G88" s="17">
        <f>IF(C88="","",C88&amp;IF(D88="",""," · "&amp;IF(D88="Baseline","current climate",D88))&amp;IF(E88="",""," · "&amp;E88&amp;" emissions")&amp;IF(F88="",""," · "&amp;F88&amp;"th percentile"))</f>
        <v/>
      </c>
      <c r="H88" s="31" t="n"/>
      <c r="I88" s="31" t="n"/>
      <c r="J88" s="31" t="n"/>
      <c r="K88" s="31" t="n"/>
      <c r="L88" s="31" t="n"/>
      <c r="M88" s="31" t="n"/>
      <c r="N88" s="31" t="n"/>
      <c r="O88" s="31" t="n"/>
      <c r="P88" s="31" t="n"/>
      <c r="Q88" s="31" t="n"/>
      <c r="R88" s="31" t="n"/>
      <c r="S88" s="31" t="n"/>
      <c r="T88" s="31" t="n"/>
      <c r="U88" s="31" t="n"/>
      <c r="V88" s="31" t="n"/>
      <c r="W88" s="31" t="n"/>
      <c r="X88" s="31" t="n"/>
      <c r="Y88" s="31" t="n"/>
    </row>
    <row r="89">
      <c r="A89" s="18" t="n"/>
      <c r="B89" s="18" t="n"/>
      <c r="C89" s="18" t="n"/>
      <c r="D89" s="18" t="n"/>
      <c r="E89" s="18" t="n"/>
      <c r="F89" s="18" t="n"/>
      <c r="G89" s="17">
        <f>IF(C89="","",C89&amp;IF(D89="",""," · "&amp;IF(D89="Baseline","current climate",D89))&amp;IF(E89="",""," · "&amp;E89&amp;" emissions")&amp;IF(F89="",""," · "&amp;F89&amp;"th percentile"))</f>
        <v/>
      </c>
      <c r="H89" s="31" t="n"/>
      <c r="I89" s="31" t="n"/>
      <c r="J89" s="31" t="n"/>
      <c r="K89" s="31" t="n"/>
      <c r="L89" s="31" t="n"/>
      <c r="M89" s="31" t="n"/>
      <c r="N89" s="31" t="n"/>
      <c r="O89" s="31" t="n"/>
      <c r="P89" s="31" t="n"/>
      <c r="Q89" s="31" t="n"/>
      <c r="R89" s="31" t="n"/>
      <c r="S89" s="31" t="n"/>
      <c r="T89" s="31" t="n"/>
      <c r="U89" s="31" t="n"/>
      <c r="V89" s="31" t="n"/>
      <c r="W89" s="31" t="n"/>
      <c r="X89" s="31" t="n"/>
      <c r="Y89" s="31" t="n"/>
    </row>
    <row r="90">
      <c r="A90" s="18" t="n"/>
      <c r="B90" s="18" t="n"/>
      <c r="C90" s="18" t="n"/>
      <c r="D90" s="18" t="n"/>
      <c r="E90" s="18" t="n"/>
      <c r="F90" s="18" t="n"/>
      <c r="G90" s="17">
        <f>IF(C90="","",C90&amp;IF(D90="",""," · "&amp;IF(D90="Baseline","current climate",D90))&amp;IF(E90="",""," · "&amp;E90&amp;" emissions")&amp;IF(F90="",""," · "&amp;F90&amp;"th percentile"))</f>
        <v/>
      </c>
      <c r="H90" s="31" t="n"/>
      <c r="I90" s="31" t="n"/>
      <c r="J90" s="31" t="n"/>
      <c r="K90" s="31" t="n"/>
      <c r="L90" s="31" t="n"/>
      <c r="M90" s="31" t="n"/>
      <c r="N90" s="31" t="n"/>
      <c r="O90" s="31" t="n"/>
      <c r="P90" s="31" t="n"/>
      <c r="Q90" s="31" t="n"/>
      <c r="R90" s="31" t="n"/>
      <c r="S90" s="31" t="n"/>
      <c r="T90" s="31" t="n"/>
      <c r="U90" s="31" t="n"/>
      <c r="V90" s="31" t="n"/>
      <c r="W90" s="31" t="n"/>
      <c r="X90" s="31" t="n"/>
      <c r="Y90" s="31" t="n"/>
    </row>
    <row r="91">
      <c r="A91" s="18" t="n"/>
      <c r="B91" s="18" t="n"/>
      <c r="C91" s="18" t="n"/>
      <c r="D91" s="18" t="n"/>
      <c r="E91" s="18" t="n"/>
      <c r="F91" s="18" t="n"/>
      <c r="G91" s="17">
        <f>IF(C91="","",C91&amp;IF(D91="",""," · "&amp;IF(D91="Baseline","current climate",D91))&amp;IF(E91="",""," · "&amp;E91&amp;" emissions")&amp;IF(F91="",""," · "&amp;F91&amp;"th percentile"))</f>
        <v/>
      </c>
      <c r="H91" s="31" t="n"/>
      <c r="I91" s="31" t="n"/>
      <c r="J91" s="31" t="n"/>
      <c r="K91" s="31" t="n"/>
      <c r="L91" s="31" t="n"/>
      <c r="M91" s="31" t="n"/>
      <c r="N91" s="31" t="n"/>
      <c r="O91" s="31" t="n"/>
      <c r="P91" s="31" t="n"/>
      <c r="Q91" s="31" t="n"/>
      <c r="R91" s="31" t="n"/>
      <c r="S91" s="31" t="n"/>
      <c r="T91" s="31" t="n"/>
      <c r="U91" s="31" t="n"/>
      <c r="V91" s="31" t="n"/>
      <c r="W91" s="31" t="n"/>
      <c r="X91" s="31" t="n"/>
      <c r="Y91" s="31" t="n"/>
    </row>
    <row r="92">
      <c r="A92" s="18" t="n"/>
      <c r="B92" s="18" t="n"/>
      <c r="C92" s="18" t="n"/>
      <c r="D92" s="18" t="n"/>
      <c r="E92" s="18" t="n"/>
      <c r="F92" s="18" t="n"/>
      <c r="G92" s="17">
        <f>IF(C92="","",C92&amp;IF(D92="",""," · "&amp;IF(D92="Baseline","current climate",D92))&amp;IF(E92="",""," · "&amp;E92&amp;" emissions")&amp;IF(F92="",""," · "&amp;F92&amp;"th percentile"))</f>
        <v/>
      </c>
      <c r="H92" s="31" t="n"/>
      <c r="I92" s="31" t="n"/>
      <c r="J92" s="31" t="n"/>
      <c r="K92" s="31" t="n"/>
      <c r="L92" s="31" t="n"/>
      <c r="M92" s="31" t="n"/>
      <c r="N92" s="31" t="n"/>
      <c r="O92" s="31" t="n"/>
      <c r="P92" s="31" t="n"/>
      <c r="Q92" s="31" t="n"/>
      <c r="R92" s="31" t="n"/>
      <c r="S92" s="31" t="n"/>
      <c r="T92" s="31" t="n"/>
      <c r="U92" s="31" t="n"/>
      <c r="V92" s="31" t="n"/>
      <c r="W92" s="31" t="n"/>
      <c r="X92" s="31" t="n"/>
      <c r="Y92" s="31" t="n"/>
    </row>
    <row r="93">
      <c r="A93" s="18" t="n"/>
      <c r="B93" s="18" t="n"/>
      <c r="C93" s="18" t="n"/>
      <c r="D93" s="18" t="n"/>
      <c r="E93" s="18" t="n"/>
      <c r="F93" s="18" t="n"/>
      <c r="G93" s="17">
        <f>IF(C93="","",C93&amp;IF(D93="",""," · "&amp;IF(D93="Baseline","current climate",D93))&amp;IF(E93="",""," · "&amp;E93&amp;" emissions")&amp;IF(F93="",""," · "&amp;F93&amp;"th percentile"))</f>
        <v/>
      </c>
      <c r="H93" s="31" t="n"/>
      <c r="I93" s="31" t="n"/>
      <c r="J93" s="31" t="n"/>
      <c r="K93" s="31" t="n"/>
      <c r="L93" s="31" t="n"/>
      <c r="M93" s="31" t="n"/>
      <c r="N93" s="31" t="n"/>
      <c r="O93" s="31" t="n"/>
      <c r="P93" s="31" t="n"/>
      <c r="Q93" s="31" t="n"/>
      <c r="R93" s="31" t="n"/>
      <c r="S93" s="31" t="n"/>
      <c r="T93" s="31" t="n"/>
      <c r="U93" s="31" t="n"/>
      <c r="V93" s="31" t="n"/>
      <c r="W93" s="31" t="n"/>
      <c r="X93" s="31" t="n"/>
      <c r="Y93" s="31" t="n"/>
    </row>
    <row r="94">
      <c r="A94" s="18" t="n"/>
      <c r="B94" s="18" t="n"/>
      <c r="C94" s="18" t="n"/>
      <c r="D94" s="18" t="n"/>
      <c r="E94" s="18" t="n"/>
      <c r="F94" s="18" t="n"/>
      <c r="G94" s="17">
        <f>IF(C94="","",C94&amp;IF(D94="",""," · "&amp;IF(D94="Baseline","current climate",D94))&amp;IF(E94="",""," · "&amp;E94&amp;" emissions")&amp;IF(F94="",""," · "&amp;F94&amp;"th percentile"))</f>
        <v/>
      </c>
      <c r="H94" s="31" t="n"/>
      <c r="I94" s="31" t="n"/>
      <c r="J94" s="31" t="n"/>
      <c r="K94" s="31" t="n"/>
      <c r="L94" s="31" t="n"/>
      <c r="M94" s="31" t="n"/>
      <c r="N94" s="31" t="n"/>
      <c r="O94" s="31" t="n"/>
      <c r="P94" s="31" t="n"/>
      <c r="Q94" s="31" t="n"/>
      <c r="R94" s="31" t="n"/>
      <c r="S94" s="31" t="n"/>
      <c r="T94" s="31" t="n"/>
      <c r="U94" s="31" t="n"/>
      <c r="V94" s="31" t="n"/>
      <c r="W94" s="31" t="n"/>
      <c r="X94" s="31" t="n"/>
      <c r="Y94" s="31" t="n"/>
    </row>
    <row r="95">
      <c r="A95" s="18" t="n"/>
      <c r="B95" s="18" t="n"/>
      <c r="C95" s="18" t="n"/>
      <c r="D95" s="18" t="n"/>
      <c r="E95" s="18" t="n"/>
      <c r="F95" s="18" t="n"/>
      <c r="G95" s="17">
        <f>IF(C95="","",C95&amp;IF(D95="",""," · "&amp;IF(D95="Baseline","current climate",D95))&amp;IF(E95="",""," · "&amp;E95&amp;" emissions")&amp;IF(F95="",""," · "&amp;F95&amp;"th percentile"))</f>
        <v/>
      </c>
      <c r="H95" s="31" t="n"/>
      <c r="I95" s="31" t="n"/>
      <c r="J95" s="31" t="n"/>
      <c r="K95" s="31" t="n"/>
      <c r="L95" s="31" t="n"/>
      <c r="M95" s="31" t="n"/>
      <c r="N95" s="31" t="n"/>
      <c r="O95" s="31" t="n"/>
      <c r="P95" s="31" t="n"/>
      <c r="Q95" s="31" t="n"/>
      <c r="R95" s="31" t="n"/>
      <c r="S95" s="31" t="n"/>
      <c r="T95" s="31" t="n"/>
      <c r="U95" s="31" t="n"/>
      <c r="V95" s="31" t="n"/>
      <c r="W95" s="31" t="n"/>
      <c r="X95" s="31" t="n"/>
      <c r="Y95" s="31" t="n"/>
    </row>
    <row r="96">
      <c r="A96" s="18" t="n"/>
      <c r="B96" s="18" t="n"/>
      <c r="C96" s="18" t="n"/>
      <c r="D96" s="18" t="n"/>
      <c r="E96" s="18" t="n"/>
      <c r="F96" s="18" t="n"/>
      <c r="G96" s="17">
        <f>IF(C96="","",C96&amp;IF(D96="",""," · "&amp;IF(D96="Baseline","current climate",D96))&amp;IF(E96="",""," · "&amp;E96&amp;" emissions")&amp;IF(F96="",""," · "&amp;F96&amp;"th percentile"))</f>
        <v/>
      </c>
      <c r="H96" s="31" t="n"/>
      <c r="I96" s="31" t="n"/>
      <c r="J96" s="31" t="n"/>
      <c r="K96" s="31" t="n"/>
      <c r="L96" s="31" t="n"/>
      <c r="M96" s="31" t="n"/>
      <c r="N96" s="31" t="n"/>
      <c r="O96" s="31" t="n"/>
      <c r="P96" s="31" t="n"/>
      <c r="Q96" s="31" t="n"/>
      <c r="R96" s="31" t="n"/>
      <c r="S96" s="31" t="n"/>
      <c r="T96" s="31" t="n"/>
      <c r="U96" s="31" t="n"/>
      <c r="V96" s="31" t="n"/>
      <c r="W96" s="31" t="n"/>
      <c r="X96" s="31" t="n"/>
      <c r="Y96" s="31" t="n"/>
    </row>
    <row r="97">
      <c r="A97" s="18" t="n"/>
      <c r="B97" s="18" t="n"/>
      <c r="C97" s="18" t="n"/>
      <c r="D97" s="18" t="n"/>
      <c r="E97" s="18" t="n"/>
      <c r="F97" s="18" t="n"/>
      <c r="G97" s="17">
        <f>IF(C97="","",C97&amp;IF(D97="",""," · "&amp;IF(D97="Baseline","current climate",D97))&amp;IF(E97="",""," · "&amp;E97&amp;" emissions")&amp;IF(F97="",""," · "&amp;F97&amp;"th percentile"))</f>
        <v/>
      </c>
      <c r="H97" s="31" t="n"/>
      <c r="I97" s="31" t="n"/>
      <c r="J97" s="31" t="n"/>
      <c r="K97" s="31" t="n"/>
      <c r="L97" s="31" t="n"/>
      <c r="M97" s="31" t="n"/>
      <c r="N97" s="31" t="n"/>
      <c r="O97" s="31" t="n"/>
      <c r="P97" s="31" t="n"/>
      <c r="Q97" s="31" t="n"/>
      <c r="R97" s="31" t="n"/>
      <c r="S97" s="31" t="n"/>
      <c r="T97" s="31" t="n"/>
      <c r="U97" s="31" t="n"/>
      <c r="V97" s="31" t="n"/>
      <c r="W97" s="31" t="n"/>
      <c r="X97" s="31" t="n"/>
      <c r="Y97" s="31" t="n"/>
    </row>
    <row r="98">
      <c r="A98" s="18" t="n"/>
      <c r="B98" s="18" t="n"/>
      <c r="C98" s="18" t="n"/>
      <c r="D98" s="18" t="n"/>
      <c r="E98" s="18" t="n"/>
      <c r="F98" s="18" t="n"/>
      <c r="G98" s="17">
        <f>IF(C98="","",C98&amp;IF(D98="",""," · "&amp;IF(D98="Baseline","current climate",D98))&amp;IF(E98="",""," · "&amp;E98&amp;" emissions")&amp;IF(F98="",""," · "&amp;F98&amp;"th percentile"))</f>
        <v/>
      </c>
      <c r="H98" s="31" t="n"/>
      <c r="I98" s="31" t="n"/>
      <c r="J98" s="31" t="n"/>
      <c r="K98" s="31" t="n"/>
      <c r="L98" s="31" t="n"/>
      <c r="M98" s="31" t="n"/>
      <c r="N98" s="31" t="n"/>
      <c r="O98" s="31" t="n"/>
      <c r="P98" s="31" t="n"/>
      <c r="Q98" s="31" t="n"/>
      <c r="R98" s="31" t="n"/>
      <c r="S98" s="31" t="n"/>
      <c r="T98" s="31" t="n"/>
      <c r="U98" s="31" t="n"/>
      <c r="V98" s="31" t="n"/>
      <c r="W98" s="31" t="n"/>
      <c r="X98" s="31" t="n"/>
      <c r="Y98" s="31" t="n"/>
    </row>
    <row r="99">
      <c r="A99" s="18" t="n"/>
      <c r="B99" s="18" t="n"/>
      <c r="C99" s="18" t="n"/>
      <c r="D99" s="18" t="n"/>
      <c r="E99" s="18" t="n"/>
      <c r="F99" s="18" t="n"/>
      <c r="G99" s="17">
        <f>IF(C99="","",C99&amp;IF(D99="",""," · "&amp;IF(D99="Baseline","current climate",D99))&amp;IF(E99="",""," · "&amp;E99&amp;" emissions")&amp;IF(F99="",""," · "&amp;F99&amp;"th percentile"))</f>
        <v/>
      </c>
      <c r="H99" s="31" t="n"/>
      <c r="I99" s="31" t="n"/>
      <c r="J99" s="31" t="n"/>
      <c r="K99" s="31" t="n"/>
      <c r="L99" s="31" t="n"/>
      <c r="M99" s="31" t="n"/>
      <c r="N99" s="31" t="n"/>
      <c r="O99" s="31" t="n"/>
      <c r="P99" s="31" t="n"/>
      <c r="Q99" s="31" t="n"/>
      <c r="R99" s="31" t="n"/>
      <c r="S99" s="31" t="n"/>
      <c r="T99" s="31" t="n"/>
      <c r="U99" s="31" t="n"/>
      <c r="V99" s="31" t="n"/>
      <c r="W99" s="31" t="n"/>
      <c r="X99" s="31" t="n"/>
      <c r="Y99" s="31" t="n"/>
    </row>
    <row r="100">
      <c r="A100" s="18" t="n"/>
      <c r="B100" s="18" t="n"/>
      <c r="C100" s="18" t="n"/>
      <c r="D100" s="18" t="n"/>
      <c r="E100" s="18" t="n"/>
      <c r="F100" s="18" t="n"/>
      <c r="G100" s="17">
        <f>IF(C100="","",C100&amp;IF(D100="",""," · "&amp;IF(D100="Baseline","current climate",D100))&amp;IF(E100="",""," · "&amp;E100&amp;" emissions")&amp;IF(F100="",""," · "&amp;F100&amp;"th percentile"))</f>
        <v/>
      </c>
      <c r="H100" s="31" t="n"/>
      <c r="I100" s="31" t="n"/>
      <c r="J100" s="31" t="n"/>
      <c r="K100" s="31" t="n"/>
      <c r="L100" s="31" t="n"/>
      <c r="M100" s="31" t="n"/>
      <c r="N100" s="31" t="n"/>
      <c r="O100" s="31" t="n"/>
      <c r="P100" s="31" t="n"/>
      <c r="Q100" s="31" t="n"/>
      <c r="R100" s="31" t="n"/>
      <c r="S100" s="31" t="n"/>
      <c r="T100" s="31" t="n"/>
      <c r="U100" s="31" t="n"/>
      <c r="V100" s="31" t="n"/>
      <c r="W100" s="31" t="n"/>
      <c r="X100" s="31" t="n"/>
      <c r="Y100" s="31" t="n"/>
    </row>
    <row r="101">
      <c r="A101" s="18" t="n"/>
      <c r="B101" s="18" t="n"/>
      <c r="C101" s="18" t="n"/>
      <c r="D101" s="18" t="n"/>
      <c r="E101" s="18" t="n"/>
      <c r="F101" s="18" t="n"/>
      <c r="G101" s="17">
        <f>IF(C101="","",C101&amp;IF(D101="",""," · "&amp;IF(D101="Baseline","current climate",D101))&amp;IF(E101="",""," · "&amp;E101&amp;" emissions")&amp;IF(F101="",""," · "&amp;F101&amp;"th percentile"))</f>
        <v/>
      </c>
      <c r="H101" s="31" t="n"/>
      <c r="I101" s="31" t="n"/>
      <c r="J101" s="31" t="n"/>
      <c r="K101" s="31" t="n"/>
      <c r="L101" s="31" t="n"/>
      <c r="M101" s="31" t="n"/>
      <c r="N101" s="31" t="n"/>
      <c r="O101" s="31" t="n"/>
      <c r="P101" s="31" t="n"/>
      <c r="Q101" s="31" t="n"/>
      <c r="R101" s="31" t="n"/>
      <c r="S101" s="31" t="n"/>
      <c r="T101" s="31" t="n"/>
      <c r="U101" s="31" t="n"/>
      <c r="V101" s="31" t="n"/>
      <c r="W101" s="31" t="n"/>
      <c r="X101" s="31" t="n"/>
      <c r="Y101" s="31" t="n"/>
    </row>
    <row r="102">
      <c r="A102" s="18" t="n"/>
      <c r="B102" s="18" t="n"/>
      <c r="C102" s="18" t="n"/>
      <c r="D102" s="18" t="n"/>
      <c r="E102" s="18" t="n"/>
      <c r="F102" s="18" t="n"/>
      <c r="G102" s="17">
        <f>IF(C102="","",C102&amp;IF(D102="",""," · "&amp;IF(D102="Baseline","current climate",D102))&amp;IF(E102="",""," · "&amp;E102&amp;" emissions")&amp;IF(F102="",""," · "&amp;F102&amp;"th percentile"))</f>
        <v/>
      </c>
      <c r="H102" s="31" t="n"/>
      <c r="I102" s="31" t="n"/>
      <c r="J102" s="31" t="n"/>
      <c r="K102" s="31" t="n"/>
      <c r="L102" s="31" t="n"/>
      <c r="M102" s="31" t="n"/>
      <c r="N102" s="31" t="n"/>
      <c r="O102" s="31" t="n"/>
      <c r="P102" s="31" t="n"/>
      <c r="Q102" s="31" t="n"/>
      <c r="R102" s="31" t="n"/>
      <c r="S102" s="31" t="n"/>
      <c r="T102" s="31" t="n"/>
      <c r="U102" s="31" t="n"/>
      <c r="V102" s="31" t="n"/>
      <c r="W102" s="31" t="n"/>
      <c r="X102" s="31" t="n"/>
      <c r="Y102" s="31" t="n"/>
    </row>
    <row r="103">
      <c r="A103" s="18" t="n"/>
      <c r="B103" s="18" t="n"/>
      <c r="C103" s="18" t="n"/>
      <c r="D103" s="18" t="n"/>
      <c r="E103" s="18" t="n"/>
      <c r="F103" s="18" t="n"/>
      <c r="G103" s="17">
        <f>IF(C103="","",C103&amp;IF(D103="",""," · "&amp;IF(D103="Baseline","current climate",D103))&amp;IF(E103="",""," · "&amp;E103&amp;" emissions")&amp;IF(F103="",""," · "&amp;F103&amp;"th percentile"))</f>
        <v/>
      </c>
      <c r="H103" s="31" t="n"/>
      <c r="I103" s="31" t="n"/>
      <c r="J103" s="31" t="n"/>
      <c r="K103" s="31" t="n"/>
      <c r="L103" s="31" t="n"/>
      <c r="M103" s="31" t="n"/>
      <c r="N103" s="31" t="n"/>
      <c r="O103" s="31" t="n"/>
      <c r="P103" s="31" t="n"/>
      <c r="Q103" s="31" t="n"/>
      <c r="R103" s="31" t="n"/>
      <c r="S103" s="31" t="n"/>
      <c r="T103" s="31" t="n"/>
      <c r="U103" s="31" t="n"/>
      <c r="V103" s="31" t="n"/>
      <c r="W103" s="31" t="n"/>
      <c r="X103" s="31" t="n"/>
      <c r="Y103" s="31" t="n"/>
    </row>
    <row r="104">
      <c r="A104" s="18" t="n"/>
      <c r="B104" s="18" t="n"/>
      <c r="C104" s="18" t="n"/>
      <c r="D104" s="18" t="n"/>
      <c r="E104" s="18" t="n"/>
      <c r="F104" s="18" t="n"/>
      <c r="G104" s="17">
        <f>IF(C104="","",C104&amp;IF(D104="",""," · "&amp;IF(D104="Baseline","current climate",D104))&amp;IF(E104="",""," · "&amp;E104&amp;" emissions")&amp;IF(F104="",""," · "&amp;F104&amp;"th percentile"))</f>
        <v/>
      </c>
      <c r="H104" s="31" t="n"/>
      <c r="I104" s="31" t="n"/>
      <c r="J104" s="31" t="n"/>
      <c r="K104" s="31" t="n"/>
      <c r="L104" s="31" t="n"/>
      <c r="M104" s="31" t="n"/>
      <c r="N104" s="31" t="n"/>
      <c r="O104" s="31" t="n"/>
      <c r="P104" s="31" t="n"/>
      <c r="Q104" s="31" t="n"/>
      <c r="R104" s="31" t="n"/>
      <c r="S104" s="31" t="n"/>
      <c r="T104" s="31" t="n"/>
      <c r="U104" s="31" t="n"/>
      <c r="V104" s="31" t="n"/>
      <c r="W104" s="31" t="n"/>
      <c r="X104" s="31" t="n"/>
      <c r="Y104" s="31" t="n"/>
    </row>
    <row r="105">
      <c r="A105" s="18" t="n"/>
      <c r="B105" s="18" t="n"/>
      <c r="C105" s="18" t="n"/>
      <c r="D105" s="18" t="n"/>
      <c r="E105" s="18" t="n"/>
      <c r="F105" s="18" t="n"/>
      <c r="G105" s="17">
        <f>IF(C105="","",C105&amp;IF(D105="",""," · "&amp;IF(D105="Baseline","current climate",D105))&amp;IF(E105="",""," · "&amp;E105&amp;" emissions")&amp;IF(F105="",""," · "&amp;F105&amp;"th percentile"))</f>
        <v/>
      </c>
      <c r="H105" s="31" t="n"/>
      <c r="I105" s="31" t="n"/>
      <c r="J105" s="31" t="n"/>
      <c r="K105" s="31" t="n"/>
      <c r="L105" s="31" t="n"/>
      <c r="M105" s="31" t="n"/>
      <c r="N105" s="31" t="n"/>
      <c r="O105" s="31" t="n"/>
      <c r="P105" s="31" t="n"/>
      <c r="Q105" s="31" t="n"/>
      <c r="R105" s="31" t="n"/>
      <c r="S105" s="31" t="n"/>
      <c r="T105" s="31" t="n"/>
      <c r="U105" s="31" t="n"/>
      <c r="V105" s="31" t="n"/>
      <c r="W105" s="31" t="n"/>
      <c r="X105" s="31" t="n"/>
      <c r="Y105" s="31" t="n"/>
    </row>
  </sheetData>
  <dataValidations count="5">
    <dataValidation sqref="A6:A105" showDropDown="0" showInputMessage="0" showErrorMessage="0" allowBlank="1" type="list">
      <formula1>"1,0"</formula1>
    </dataValidation>
    <dataValidation sqref="C6:C105" showDropDown="0" showInputMessage="0" showErrorMessage="0" allowBlank="1" type="list">
      <formula1>"TRY,DSY1,DSY2,DSY3"</formula1>
    </dataValidation>
    <dataValidation sqref="D6:D105" showDropDown="0" showInputMessage="0" showErrorMessage="0" allowBlank="1" type="list">
      <formula1>"Baseline,2020s,2050s,2080s"</formula1>
    </dataValidation>
    <dataValidation sqref="E6:E105" showDropDown="0" showInputMessage="0" showErrorMessage="0" allowBlank="1" type="list">
      <formula1>"Low,Medium,High"</formula1>
    </dataValidation>
    <dataValidation sqref="F6:F105" showDropDown="0" showInputMessage="0" showErrorMessage="0" allowBlank="1" type="list">
      <formula1>"10,50,90"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78D6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20" customWidth="1" min="3" max="3"/>
    <col width="10" customWidth="1" min="4" max="4"/>
    <col width="26" customWidth="1" min="5" max="5"/>
    <col width="3" customWidth="1" min="6" max="6"/>
    <col width="24" customWidth="1" min="7" max="7"/>
    <col width="11" customWidth="1" min="8" max="8"/>
    <col width="13" customWidth="1" min="9" max="9"/>
  </cols>
  <sheetData>
    <row r="1">
      <c r="A1" s="7" t="inlineStr">
        <is>
          <t>Compare with the library</t>
        </is>
      </c>
    </row>
    <row r="2">
      <c r="A2" s="8" t="inlineStr">
        <is>
          <t>Ranks every included Library file by similarity to this workbook's season. Weights (yellow) choose which metrics count.</t>
        </is>
      </c>
    </row>
    <row r="4">
      <c r="A4" s="15" t="inlineStr">
        <is>
          <t>Result</t>
        </is>
      </c>
      <c r="B4" s="32">
        <f>IF(COUNT(Summary!$B$5:$B$22)&lt;18,"Load at least a full season of hourly data on the Hourly sheet.",IF(COUNT('Compare calc'!$AP$15:$AP$114)=0,"Add reference files to the Library sheet and set Include to 1.",analysis_year&amp;" at "&amp;site_name&amp;" was most similar to "&amp;INDEX('Compare calc'!$AR$15:$AR$114,MATCH(MAX('Compare calc'!$AQ$15:$AQ$114),'Compare calc'!$AQ$15:$AQ$114,0))&amp;" for "&amp;INDEX('Compare calc'!$AS$15:$AS$114,MATCH(MAX('Compare calc'!$AQ$15:$AQ$114),'Compare calc'!$AQ$15:$AQ$114,0))&amp;" (similarity "&amp;TEXT(MAX('Compare calc'!$AP$15:$AP$114),"0")&amp;"/100)."))</f>
        <v/>
      </c>
    </row>
    <row r="5">
      <c r="A5" s="16" t="inlineStr">
        <is>
          <t>WCDH context</t>
        </is>
      </c>
      <c r="B5" s="8">
        <f>IF(COUNTIFS(Library!$A$6:$A$105,1)=0,"","WCDH "&amp;TEXT(Summary!$B$5,"#,##0")&amp;" K²h "&amp;IF(COUNTIFS(Library!$A$6:$A$105,1,Library!$H$6:$H$105,"&lt;="&amp;Summary!$B$5)=0,"is below every included file (lowest: "&amp;INDEX(Library!$G$6:$G$105,MATCH(_xlfn.MINIFS(Library!$H$6:$H$105,Library!$A$6:$A$105,1,Library!$H$6:$H$105,"&gt;"&amp;Summary!$B$5),Library!$H$6:$H$105,0))&amp;").",IF(COUNTIFS(Library!$A$6:$A$105,1,Library!$H$6:$H$105,"&gt;"&amp;Summary!$B$5)=0,"exceeds every included file (highest: "&amp;INDEX(Library!$G$6:$G$105,MATCH(_xlfn.MAXIFS(Library!$H$6:$H$105,Library!$A$6:$A$105,1,Library!$H$6:$H$105,"&lt;="&amp;Summary!$B$5),Library!$H$6:$H$105,0))&amp;").","lies between "&amp;INDEX(Library!$G$6:$G$105,MATCH(_xlfn.MAXIFS(Library!$H$6:$H$105,Library!$A$6:$A$105,1,Library!$H$6:$H$105,"&lt;="&amp;Summary!$B$5),Library!$H$6:$H$105,0))&amp;" and "&amp;INDEX(Library!$G$6:$G$105,MATCH(_xlfn.MINIFS(Library!$H$6:$H$105,Library!$A$6:$A$105,1,Library!$H$6:$H$105,"&gt;"&amp;Summary!$B$5),Library!$H$6:$H$105,0))&amp;".")))</f>
        <v/>
      </c>
    </row>
    <row r="12">
      <c r="A12" s="23" t="inlineStr">
        <is>
          <t>Rank</t>
        </is>
      </c>
      <c r="B12" s="23" t="inlineStr">
        <is>
          <t>Reference file</t>
        </is>
      </c>
      <c r="C12" s="23" t="inlineStr">
        <is>
          <t>Location</t>
        </is>
      </c>
      <c r="D12" s="23" t="inlineStr">
        <is>
          <t>Similarity</t>
        </is>
      </c>
      <c r="E12" s="23" t="inlineStr">
        <is>
          <t>Short label</t>
        </is>
      </c>
      <c r="G12" s="23" t="inlineStr">
        <is>
          <t>Metric</t>
        </is>
      </c>
      <c r="H12" s="23" t="inlineStr">
        <is>
          <t>Weight (0 = ignore)</t>
        </is>
      </c>
      <c r="I12" s="23" t="inlineStr">
        <is>
          <t>Observed value</t>
        </is>
      </c>
    </row>
    <row r="13">
      <c r="A13" s="17" t="n">
        <v>1</v>
      </c>
      <c r="B13" s="17">
        <f>IF(COUNT('Compare calc'!$AQ$15:$AQ$114)&lt;1,"",INDEX('Compare calc'!$AR$15:$AR$114,MATCH(LARGE('Compare calc'!$AQ$15:$AQ$114,1),'Compare calc'!$AQ$15:$AQ$114,0)))</f>
        <v/>
      </c>
      <c r="C13" s="17">
        <f>IF(COUNT('Compare calc'!$AQ$15:$AQ$114)&lt;1,"",INDEX('Compare calc'!$AS$15:$AS$114,MATCH(LARGE('Compare calc'!$AQ$15:$AQ$114,1),'Compare calc'!$AQ$15:$AQ$114,0)))</f>
        <v/>
      </c>
      <c r="D13" s="33">
        <f>IF(COUNT('Compare calc'!$AQ$15:$AQ$114)&lt;1,0,INDEX('Compare calc'!$AP$15:$AP$114,MATCH(LARGE('Compare calc'!$AQ$15:$AQ$114,1),'Compare calc'!$AQ$15:$AQ$114,0)))</f>
        <v/>
      </c>
      <c r="E13" s="11">
        <f>SUBSTITUTE(SUBSTITUTE(B13," emissions","")," percentile","")</f>
        <v/>
      </c>
      <c r="G13" s="17" t="inlineStr">
        <is>
          <t>WCDH (K²h)</t>
        </is>
      </c>
      <c r="H13" s="18" t="n">
        <v>1</v>
      </c>
      <c r="I13" s="34">
        <f>Summary!$B$5</f>
        <v/>
      </c>
    </row>
    <row r="14">
      <c r="A14" s="17" t="n">
        <v>2</v>
      </c>
      <c r="B14" s="17">
        <f>IF(COUNT('Compare calc'!$AQ$15:$AQ$114)&lt;2,"",INDEX('Compare calc'!$AR$15:$AR$114,MATCH(LARGE('Compare calc'!$AQ$15:$AQ$114,2),'Compare calc'!$AQ$15:$AQ$114,0)))</f>
        <v/>
      </c>
      <c r="C14" s="17">
        <f>IF(COUNT('Compare calc'!$AQ$15:$AQ$114)&lt;2,"",INDEX('Compare calc'!$AS$15:$AS$114,MATCH(LARGE('Compare calc'!$AQ$15:$AQ$114,2),'Compare calc'!$AQ$15:$AQ$114,0)))</f>
        <v/>
      </c>
      <c r="D14" s="33">
        <f>IF(COUNT('Compare calc'!$AQ$15:$AQ$114)&lt;2,0,INDEX('Compare calc'!$AP$15:$AP$114,MATCH(LARGE('Compare calc'!$AQ$15:$AQ$114,2),'Compare calc'!$AQ$15:$AQ$114,0)))</f>
        <v/>
      </c>
      <c r="E14" s="11">
        <f>SUBSTITUTE(SUBSTITUTE(B14," emissions","")," percentile","")</f>
        <v/>
      </c>
      <c r="G14" s="17" t="inlineStr">
        <is>
          <t>TWCDH (K²h)</t>
        </is>
      </c>
      <c r="H14" s="18" t="n">
        <v>1</v>
      </c>
      <c r="I14" s="34">
        <f>Summary!$B$6</f>
        <v/>
      </c>
    </row>
    <row r="15">
      <c r="A15" s="17" t="n">
        <v>3</v>
      </c>
      <c r="B15" s="17">
        <f>IF(COUNT('Compare calc'!$AQ$15:$AQ$114)&lt;3,"",INDEX('Compare calc'!$AR$15:$AR$114,MATCH(LARGE('Compare calc'!$AQ$15:$AQ$114,3),'Compare calc'!$AQ$15:$AQ$114,0)))</f>
        <v/>
      </c>
      <c r="C15" s="17">
        <f>IF(COUNT('Compare calc'!$AQ$15:$AQ$114)&lt;3,"",INDEX('Compare calc'!$AS$15:$AS$114,MATCH(LARGE('Compare calc'!$AQ$15:$AQ$114,3),'Compare calc'!$AQ$15:$AQ$114,0)))</f>
        <v/>
      </c>
      <c r="D15" s="33">
        <f>IF(COUNT('Compare calc'!$AQ$15:$AQ$114)&lt;3,0,INDEX('Compare calc'!$AP$15:$AP$114,MATCH(LARGE('Compare calc'!$AQ$15:$AQ$114,3),'Compare calc'!$AQ$15:$AQ$114,0)))</f>
        <v/>
      </c>
      <c r="E15" s="11">
        <f>SUBSTITUTE(SUBSTITUTE(B15," emissions","")," percentile","")</f>
        <v/>
      </c>
      <c r="G15" s="17" t="inlineStr">
        <is>
          <t>SWCDH (K²h)</t>
        </is>
      </c>
      <c r="H15" s="18" t="n">
        <v>1</v>
      </c>
      <c r="I15" s="34">
        <f>Summary!$B$7</f>
        <v/>
      </c>
    </row>
    <row r="16">
      <c r="A16" s="17" t="n">
        <v>4</v>
      </c>
      <c r="B16" s="17">
        <f>IF(COUNT('Compare calc'!$AQ$15:$AQ$114)&lt;4,"",INDEX('Compare calc'!$AR$15:$AR$114,MATCH(LARGE('Compare calc'!$AQ$15:$AQ$114,4),'Compare calc'!$AQ$15:$AQ$114,0)))</f>
        <v/>
      </c>
      <c r="C16" s="17">
        <f>IF(COUNT('Compare calc'!$AQ$15:$AQ$114)&lt;4,"",INDEX('Compare calc'!$AS$15:$AS$114,MATCH(LARGE('Compare calc'!$AQ$15:$AQ$114,4),'Compare calc'!$AQ$15:$AQ$114,0)))</f>
        <v/>
      </c>
      <c r="D16" s="33">
        <f>IF(COUNT('Compare calc'!$AQ$15:$AQ$114)&lt;4,0,INDEX('Compare calc'!$AP$15:$AP$114,MATCH(LARGE('Compare calc'!$AQ$15:$AQ$114,4),'Compare calc'!$AQ$15:$AQ$114,0)))</f>
        <v/>
      </c>
      <c r="E16" s="11">
        <f>SUBSTITUTE(SUBSTITUTE(B16," emissions","")," percentile","")</f>
        <v/>
      </c>
      <c r="G16" s="17" t="inlineStr">
        <is>
          <t>Peak daily WCDH (K²h)</t>
        </is>
      </c>
      <c r="H16" s="18" t="n">
        <v>1</v>
      </c>
      <c r="I16" s="34">
        <f>Summary!$B$8</f>
        <v/>
      </c>
    </row>
    <row r="17">
      <c r="A17" s="17" t="n">
        <v>5</v>
      </c>
      <c r="B17" s="17">
        <f>IF(COUNT('Compare calc'!$AQ$15:$AQ$114)&lt;5,"",INDEX('Compare calc'!$AR$15:$AR$114,MATCH(LARGE('Compare calc'!$AQ$15:$AQ$114,5),'Compare calc'!$AQ$15:$AQ$114,0)))</f>
        <v/>
      </c>
      <c r="C17" s="17">
        <f>IF(COUNT('Compare calc'!$AQ$15:$AQ$114)&lt;5,"",INDEX('Compare calc'!$AS$15:$AS$114,MATCH(LARGE('Compare calc'!$AQ$15:$AQ$114,5),'Compare calc'!$AQ$15:$AQ$114,0)))</f>
        <v/>
      </c>
      <c r="D17" s="33">
        <f>IF(COUNT('Compare calc'!$AQ$15:$AQ$114)&lt;5,0,INDEX('Compare calc'!$AP$15:$AP$114,MATCH(LARGE('Compare calc'!$AQ$15:$AQ$114,5),'Compare calc'!$AQ$15:$AQ$114,0)))</f>
        <v/>
      </c>
      <c r="E17" s="11">
        <f>SUBSTITUTE(SUBSTITUTE(B17," emissions","")," percentile","")</f>
        <v/>
      </c>
      <c r="G17" s="17" t="inlineStr">
        <is>
          <t>Max event severity (K²h)</t>
        </is>
      </c>
      <c r="H17" s="18" t="n">
        <v>1</v>
      </c>
      <c r="I17" s="34">
        <f>Summary!$B$9</f>
        <v/>
      </c>
    </row>
    <row r="18">
      <c r="A18" s="17" t="n">
        <v>6</v>
      </c>
      <c r="B18" s="17">
        <f>IF(COUNT('Compare calc'!$AQ$15:$AQ$114)&lt;6,"",INDEX('Compare calc'!$AR$15:$AR$114,MATCH(LARGE('Compare calc'!$AQ$15:$AQ$114,6),'Compare calc'!$AQ$15:$AQ$114,0)))</f>
        <v/>
      </c>
      <c r="C18" s="17">
        <f>IF(COUNT('Compare calc'!$AQ$15:$AQ$114)&lt;6,"",INDEX('Compare calc'!$AS$15:$AS$114,MATCH(LARGE('Compare calc'!$AQ$15:$AQ$114,6),'Compare calc'!$AQ$15:$AQ$114,0)))</f>
        <v/>
      </c>
      <c r="D18" s="33">
        <f>IF(COUNT('Compare calc'!$AQ$15:$AQ$114)&lt;6,0,INDEX('Compare calc'!$AP$15:$AP$114,MATCH(LARGE('Compare calc'!$AQ$15:$AQ$114,6),'Compare calc'!$AQ$15:$AQ$114,0)))</f>
        <v/>
      </c>
      <c r="E18" s="11">
        <f>SUBSTITUTE(SUBSTITUTE(B18," emissions","")," percentile","")</f>
        <v/>
      </c>
      <c r="G18" s="17" t="inlineStr">
        <is>
          <t>Longest warm event (days)</t>
        </is>
      </c>
      <c r="H18" s="18" t="n">
        <v>1</v>
      </c>
      <c r="I18" s="34">
        <f>Summary!$B$10</f>
        <v/>
      </c>
    </row>
    <row r="19">
      <c r="A19" s="17" t="n">
        <v>7</v>
      </c>
      <c r="B19" s="17">
        <f>IF(COUNT('Compare calc'!$AQ$15:$AQ$114)&lt;7,"",INDEX('Compare calc'!$AR$15:$AR$114,MATCH(LARGE('Compare calc'!$AQ$15:$AQ$114,7),'Compare calc'!$AQ$15:$AQ$114,0)))</f>
        <v/>
      </c>
      <c r="C19" s="17">
        <f>IF(COUNT('Compare calc'!$AQ$15:$AQ$114)&lt;7,"",INDEX('Compare calc'!$AS$15:$AS$114,MATCH(LARGE('Compare calc'!$AQ$15:$AQ$114,7),'Compare calc'!$AQ$15:$AQ$114,0)))</f>
        <v/>
      </c>
      <c r="D19" s="33">
        <f>IF(COUNT('Compare calc'!$AQ$15:$AQ$114)&lt;7,0,INDEX('Compare calc'!$AP$15:$AP$114,MATCH(LARGE('Compare calc'!$AQ$15:$AQ$114,7),'Compare calc'!$AQ$15:$AQ$114,0)))</f>
        <v/>
      </c>
      <c r="E19" s="11">
        <f>SUBSTITUTE(SUBSTITUTE(B19," emissions","")," percentile","")</f>
        <v/>
      </c>
      <c r="G19" s="17" t="inlineStr">
        <is>
          <t>Warm events (count)</t>
        </is>
      </c>
      <c r="H19" s="18" t="n">
        <v>0</v>
      </c>
      <c r="I19" s="34">
        <f>Summary!$B$11</f>
        <v/>
      </c>
    </row>
    <row r="20">
      <c r="A20" s="17" t="n">
        <v>8</v>
      </c>
      <c r="B20" s="17">
        <f>IF(COUNT('Compare calc'!$AQ$15:$AQ$114)&lt;8,"",INDEX('Compare calc'!$AR$15:$AR$114,MATCH(LARGE('Compare calc'!$AQ$15:$AQ$114,8),'Compare calc'!$AQ$15:$AQ$114,0)))</f>
        <v/>
      </c>
      <c r="C20" s="17">
        <f>IF(COUNT('Compare calc'!$AQ$15:$AQ$114)&lt;8,"",INDEX('Compare calc'!$AS$15:$AS$114,MATCH(LARGE('Compare calc'!$AQ$15:$AQ$114,8),'Compare calc'!$AQ$15:$AQ$114,0)))</f>
        <v/>
      </c>
      <c r="D20" s="33">
        <f>IF(COUNT('Compare calc'!$AQ$15:$AQ$114)&lt;8,0,INDEX('Compare calc'!$AP$15:$AP$114,MATCH(LARGE('Compare calc'!$AQ$15:$AQ$114,8),'Compare calc'!$AQ$15:$AQ$114,0)))</f>
        <v/>
      </c>
      <c r="E20" s="11">
        <f>SUBSTITUTE(SUBSTITUTE(B20," emissions","")," percentile","")</f>
        <v/>
      </c>
      <c r="G20" s="17" t="inlineStr">
        <is>
          <t>Hours &gt; Tmax (h)</t>
        </is>
      </c>
      <c r="H20" s="18" t="n">
        <v>0</v>
      </c>
      <c r="I20" s="34">
        <f>Summary!$B$12</f>
        <v/>
      </c>
    </row>
    <row r="21">
      <c r="A21" s="17" t="n">
        <v>9</v>
      </c>
      <c r="B21" s="17">
        <f>IF(COUNT('Compare calc'!$AQ$15:$AQ$114)&lt;9,"",INDEX('Compare calc'!$AR$15:$AR$114,MATCH(LARGE('Compare calc'!$AQ$15:$AQ$114,9),'Compare calc'!$AQ$15:$AQ$114,0)))</f>
        <v/>
      </c>
      <c r="C21" s="17">
        <f>IF(COUNT('Compare calc'!$AQ$15:$AQ$114)&lt;9,"",INDEX('Compare calc'!$AS$15:$AS$114,MATCH(LARGE('Compare calc'!$AQ$15:$AQ$114,9),'Compare calc'!$AQ$15:$AQ$114,0)))</f>
        <v/>
      </c>
      <c r="D21" s="33">
        <f>IF(COUNT('Compare calc'!$AQ$15:$AQ$114)&lt;9,0,INDEX('Compare calc'!$AP$15:$AP$114,MATCH(LARGE('Compare calc'!$AQ$15:$AQ$114,9),'Compare calc'!$AQ$15:$AQ$114,0)))</f>
        <v/>
      </c>
      <c r="E21" s="11">
        <f>SUBSTITUTE(SUBSTITUTE(B21," emissions","")," percentile","")</f>
        <v/>
      </c>
      <c r="G21" s="17" t="inlineStr">
        <is>
          <t>Max ΔT above Tmax (K)</t>
        </is>
      </c>
      <c r="H21" s="18" t="n">
        <v>0</v>
      </c>
      <c r="I21" s="34">
        <f>Summary!$B$13</f>
        <v/>
      </c>
    </row>
    <row r="22">
      <c r="A22" s="17" t="n">
        <v>10</v>
      </c>
      <c r="B22" s="17">
        <f>IF(COUNT('Compare calc'!$AQ$15:$AQ$114)&lt;10,"",INDEX('Compare calc'!$AR$15:$AR$114,MATCH(LARGE('Compare calc'!$AQ$15:$AQ$114,10),'Compare calc'!$AQ$15:$AQ$114,0)))</f>
        <v/>
      </c>
      <c r="C22" s="17">
        <f>IF(COUNT('Compare calc'!$AQ$15:$AQ$114)&lt;10,"",INDEX('Compare calc'!$AS$15:$AS$114,MATCH(LARGE('Compare calc'!$AQ$15:$AQ$114,10),'Compare calc'!$AQ$15:$AQ$114,0)))</f>
        <v/>
      </c>
      <c r="D22" s="33">
        <f>IF(COUNT('Compare calc'!$AQ$15:$AQ$114)&lt;10,0,INDEX('Compare calc'!$AP$15:$AP$114,MATCH(LARGE('Compare calc'!$AQ$15:$AQ$114,10),'Compare calc'!$AQ$15:$AQ$114,0)))</f>
        <v/>
      </c>
      <c r="E22" s="11">
        <f>SUBSTITUTE(SUBSTITUTE(B22," emissions","")," percentile","")</f>
        <v/>
      </c>
      <c r="G22" s="17" t="inlineStr">
        <is>
          <t>Max daily We (K·h)</t>
        </is>
      </c>
      <c r="H22" s="18" t="n">
        <v>0</v>
      </c>
      <c r="I22" s="34">
        <f>Summary!$B$14</f>
        <v/>
      </c>
    </row>
    <row r="23">
      <c r="G23" s="17" t="inlineStr">
        <is>
          <t>Peak temperature (°C)</t>
        </is>
      </c>
      <c r="H23" s="18" t="n">
        <v>1</v>
      </c>
      <c r="I23" s="34">
        <f>Summary!$B$15</f>
        <v/>
      </c>
    </row>
    <row r="24">
      <c r="G24" s="17" t="inlineStr">
        <is>
          <t>Mean daily max (°C)</t>
        </is>
      </c>
      <c r="H24" s="18" t="n">
        <v>0</v>
      </c>
      <c r="I24" s="34">
        <f>Summary!$B$16</f>
        <v/>
      </c>
    </row>
    <row r="25">
      <c r="G25" s="17" t="inlineStr">
        <is>
          <t>Mean daily min (°C)</t>
        </is>
      </c>
      <c r="H25" s="18" t="n">
        <v>0</v>
      </c>
      <c r="I25" s="34">
        <f>Summary!$B$17</f>
        <v/>
      </c>
    </row>
    <row r="26">
      <c r="G26" s="17" t="inlineStr">
        <is>
          <t>Season mean (°C)</t>
        </is>
      </c>
      <c r="H26" s="18" t="n">
        <v>1</v>
      </c>
      <c r="I26" s="34">
        <f>Summary!$B$18</f>
        <v/>
      </c>
    </row>
    <row r="27">
      <c r="G27" s="17" t="inlineStr">
        <is>
          <t>Apr–Sep mean (°C)</t>
        </is>
      </c>
      <c r="H27" s="18" t="n">
        <v>0</v>
      </c>
      <c r="I27" s="34">
        <f>Summary!$B$19</f>
        <v/>
      </c>
    </row>
    <row r="28">
      <c r="G28" s="17" t="inlineStr">
        <is>
          <t>Hot days (days)</t>
        </is>
      </c>
      <c r="H28" s="18" t="n">
        <v>0</v>
      </c>
      <c r="I28" s="34">
        <f>Summary!$B$20</f>
        <v/>
      </c>
    </row>
    <row r="29">
      <c r="G29" s="17" t="inlineStr">
        <is>
          <t>Warm nights (nights)</t>
        </is>
      </c>
      <c r="H29" s="18" t="n">
        <v>0</v>
      </c>
      <c r="I29" s="34">
        <f>Summary!$B$21</f>
        <v/>
      </c>
    </row>
    <row r="30">
      <c r="G30" s="17" t="inlineStr">
        <is>
          <t>CDH (base 22 °C) (K·h)</t>
        </is>
      </c>
      <c r="H30" s="18" t="n">
        <v>0</v>
      </c>
      <c r="I30" s="34">
        <f>Summary!$B$22</f>
        <v/>
      </c>
    </row>
    <row r="32">
      <c r="G32" s="35" t="inlineStr">
        <is>
          <t>Defaults match the app: WCDH, TWCDH, SWCDH, peak daily WCDH, max event severity, longest event, peak temperature and season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114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44" customWidth="1" min="44" max="44"/>
    <col width="20" customWidth="1" min="45" max="45"/>
  </cols>
  <sheetData>
    <row r="1">
      <c r="A1" s="7" t="inlineStr">
        <is>
          <t>Compare calc</t>
        </is>
      </c>
    </row>
    <row r="2">
      <c r="A2" s="8" t="inlineStr">
        <is>
          <t>Working for the similarity ranking. Skewed metrics use ln(1 + x); each metric is scaled by its population standard deviation across the included files plus the observed year.</t>
        </is>
      </c>
    </row>
    <row r="4">
      <c r="B4" s="16" t="inlineStr">
        <is>
          <t>Metric</t>
        </is>
      </c>
      <c r="C4" t="inlineStr">
        <is>
          <t>WCDH</t>
        </is>
      </c>
      <c r="D4" t="inlineStr">
        <is>
          <t>TWCDH</t>
        </is>
      </c>
      <c r="E4" t="inlineStr">
        <is>
          <t>SWCDH</t>
        </is>
      </c>
      <c r="F4" t="inlineStr">
        <is>
          <t>Peak daily WCDH</t>
        </is>
      </c>
      <c r="G4" t="inlineStr">
        <is>
          <t>Max event severity</t>
        </is>
      </c>
      <c r="H4" t="inlineStr">
        <is>
          <t>Longest warm event</t>
        </is>
      </c>
      <c r="I4" t="inlineStr">
        <is>
          <t>Warm events</t>
        </is>
      </c>
      <c r="J4" t="inlineStr">
        <is>
          <t>Hours &gt; Tmax</t>
        </is>
      </c>
      <c r="K4" t="inlineStr">
        <is>
          <t>Max ΔT above Tmax</t>
        </is>
      </c>
      <c r="L4" t="inlineStr">
        <is>
          <t>Max daily We</t>
        </is>
      </c>
      <c r="M4" t="inlineStr">
        <is>
          <t>Peak temperature</t>
        </is>
      </c>
      <c r="N4" t="inlineStr">
        <is>
          <t>Mean daily max</t>
        </is>
      </c>
      <c r="O4" t="inlineStr">
        <is>
          <t>Mean daily min</t>
        </is>
      </c>
      <c r="P4" t="inlineStr">
        <is>
          <t>Season mean</t>
        </is>
      </c>
      <c r="Q4" t="inlineStr">
        <is>
          <t>Apr–Sep mean</t>
        </is>
      </c>
      <c r="R4" t="inlineStr">
        <is>
          <t>Hot days</t>
        </is>
      </c>
      <c r="S4" t="inlineStr">
        <is>
          <t>Warm nights</t>
        </is>
      </c>
      <c r="T4" t="inlineStr">
        <is>
          <t>CDH (base 22 °C)</t>
        </is>
      </c>
      <c r="V4" t="inlineStr">
        <is>
          <t>z² WCDH</t>
        </is>
      </c>
      <c r="W4" t="inlineStr">
        <is>
          <t>z² TWCDH</t>
        </is>
      </c>
      <c r="X4" t="inlineStr">
        <is>
          <t>z² SWCDH</t>
        </is>
      </c>
      <c r="Y4" t="inlineStr">
        <is>
          <t>z² Peak daily WCDH</t>
        </is>
      </c>
      <c r="Z4" t="inlineStr">
        <is>
          <t>z² Max event severity</t>
        </is>
      </c>
      <c r="AA4" t="inlineStr">
        <is>
          <t>z² Longest warm event</t>
        </is>
      </c>
      <c r="AB4" t="inlineStr">
        <is>
          <t>z² Warm events</t>
        </is>
      </c>
      <c r="AC4" t="inlineStr">
        <is>
          <t>z² Hours &gt; Tmax</t>
        </is>
      </c>
      <c r="AD4" t="inlineStr">
        <is>
          <t>z² Max ΔT above Tmax</t>
        </is>
      </c>
      <c r="AE4" t="inlineStr">
        <is>
          <t>z² Max daily We</t>
        </is>
      </c>
      <c r="AF4" t="inlineStr">
        <is>
          <t>z² Peak temperature</t>
        </is>
      </c>
      <c r="AG4" t="inlineStr">
        <is>
          <t>z² Mean daily max</t>
        </is>
      </c>
      <c r="AH4" t="inlineStr">
        <is>
          <t>z² Mean daily min</t>
        </is>
      </c>
      <c r="AI4" t="inlineStr">
        <is>
          <t>z² Season mean</t>
        </is>
      </c>
      <c r="AJ4" t="inlineStr">
        <is>
          <t>z² Apr–Sep mean</t>
        </is>
      </c>
      <c r="AK4" t="inlineStr">
        <is>
          <t>z² Hot days</t>
        </is>
      </c>
      <c r="AL4" t="inlineStr">
        <is>
          <t>z² Warm nights</t>
        </is>
      </c>
      <c r="AM4" t="inlineStr">
        <is>
          <t>z² CDH (base 22 °C)</t>
        </is>
      </c>
      <c r="AO4" s="23" t="inlineStr">
        <is>
          <t>Distance</t>
        </is>
      </c>
      <c r="AP4" s="23" t="inlineStr">
        <is>
          <t>Similarity (0–100)</t>
        </is>
      </c>
      <c r="AQ4" s="23" t="inlineStr">
        <is>
          <t>Rank key</t>
        </is>
      </c>
      <c r="AR4" s="23" t="inlineStr">
        <is>
          <t>Label</t>
        </is>
      </c>
      <c r="AS4" s="23" t="inlineStr">
        <is>
          <t>Location</t>
        </is>
      </c>
    </row>
    <row r="5">
      <c r="B5" s="16" t="inlineStr">
        <is>
          <t>Weight (from Compare)</t>
        </is>
      </c>
      <c r="C5">
        <f>Compare!$H$13</f>
        <v/>
      </c>
      <c r="D5">
        <f>Compare!$H$14</f>
        <v/>
      </c>
      <c r="E5">
        <f>Compare!$H$15</f>
        <v/>
      </c>
      <c r="F5">
        <f>Compare!$H$16</f>
        <v/>
      </c>
      <c r="G5">
        <f>Compare!$H$17</f>
        <v/>
      </c>
      <c r="H5">
        <f>Compare!$H$18</f>
        <v/>
      </c>
      <c r="I5">
        <f>Compare!$H$19</f>
        <v/>
      </c>
      <c r="J5">
        <f>Compare!$H$20</f>
        <v/>
      </c>
      <c r="K5">
        <f>Compare!$H$21</f>
        <v/>
      </c>
      <c r="L5">
        <f>Compare!$H$22</f>
        <v/>
      </c>
      <c r="M5">
        <f>Compare!$H$23</f>
        <v/>
      </c>
      <c r="N5">
        <f>Compare!$H$24</f>
        <v/>
      </c>
      <c r="O5">
        <f>Compare!$H$25</f>
        <v/>
      </c>
      <c r="P5">
        <f>Compare!$H$26</f>
        <v/>
      </c>
      <c r="Q5">
        <f>Compare!$H$27</f>
        <v/>
      </c>
      <c r="R5">
        <f>Compare!$H$28</f>
        <v/>
      </c>
      <c r="S5">
        <f>Compare!$H$29</f>
        <v/>
      </c>
      <c r="T5">
        <f>Compare!$H$30</f>
        <v/>
      </c>
    </row>
    <row r="6">
      <c r="B6" s="16" t="inlineStr">
        <is>
          <t>Log transform (1/0)</t>
        </is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1</v>
      </c>
    </row>
    <row r="7">
      <c r="B7" s="16" t="inlineStr">
        <is>
          <t>Observed value</t>
        </is>
      </c>
      <c r="C7" s="36">
        <f>Summary!$B$5</f>
        <v/>
      </c>
      <c r="D7" s="36">
        <f>Summary!$B$6</f>
        <v/>
      </c>
      <c r="E7" s="36">
        <f>Summary!$B$7</f>
        <v/>
      </c>
      <c r="F7" s="36">
        <f>Summary!$B$8</f>
        <v/>
      </c>
      <c r="G7" s="36">
        <f>Summary!$B$9</f>
        <v/>
      </c>
      <c r="H7" s="36">
        <f>Summary!$B$10</f>
        <v/>
      </c>
      <c r="I7" s="36">
        <f>Summary!$B$11</f>
        <v/>
      </c>
      <c r="J7" s="36">
        <f>Summary!$B$12</f>
        <v/>
      </c>
      <c r="K7" s="36">
        <f>Summary!$B$13</f>
        <v/>
      </c>
      <c r="L7" s="36">
        <f>Summary!$B$14</f>
        <v/>
      </c>
      <c r="M7" s="36">
        <f>Summary!$B$15</f>
        <v/>
      </c>
      <c r="N7" s="36">
        <f>Summary!$B$16</f>
        <v/>
      </c>
      <c r="O7" s="36">
        <f>Summary!$B$17</f>
        <v/>
      </c>
      <c r="P7" s="36">
        <f>Summary!$B$18</f>
        <v/>
      </c>
      <c r="Q7" s="36">
        <f>Summary!$B$19</f>
        <v/>
      </c>
      <c r="R7" s="36">
        <f>Summary!$B$20</f>
        <v/>
      </c>
      <c r="S7" s="36">
        <f>Summary!$B$21</f>
        <v/>
      </c>
      <c r="T7" s="36">
        <f>Summary!$B$22</f>
        <v/>
      </c>
    </row>
    <row r="8">
      <c r="B8" s="16" t="inlineStr">
        <is>
          <t>Observed, transformed</t>
        </is>
      </c>
      <c r="C8" s="36">
        <f>IF(NOT(ISNUMBER(C7)),0,IF(C6=1,LN(1+MAX(0,C7)),C7))</f>
        <v/>
      </c>
      <c r="D8" s="36">
        <f>IF(NOT(ISNUMBER(D7)),0,IF(D6=1,LN(1+MAX(0,D7)),D7))</f>
        <v/>
      </c>
      <c r="E8" s="36">
        <f>IF(NOT(ISNUMBER(E7)),0,IF(E6=1,LN(1+MAX(0,E7)),E7))</f>
        <v/>
      </c>
      <c r="F8" s="36">
        <f>IF(NOT(ISNUMBER(F7)),0,IF(F6=1,LN(1+MAX(0,F7)),F7))</f>
        <v/>
      </c>
      <c r="G8" s="36">
        <f>IF(NOT(ISNUMBER(G7)),0,IF(G6=1,LN(1+MAX(0,G7)),G7))</f>
        <v/>
      </c>
      <c r="H8" s="36">
        <f>IF(NOT(ISNUMBER(H7)),0,IF(H6=1,LN(1+MAX(0,H7)),H7))</f>
        <v/>
      </c>
      <c r="I8" s="36">
        <f>IF(NOT(ISNUMBER(I7)),0,IF(I6=1,LN(1+MAX(0,I7)),I7))</f>
        <v/>
      </c>
      <c r="J8" s="36">
        <f>IF(NOT(ISNUMBER(J7)),0,IF(J6=1,LN(1+MAX(0,J7)),J7))</f>
        <v/>
      </c>
      <c r="K8" s="36">
        <f>IF(NOT(ISNUMBER(K7)),0,IF(K6=1,LN(1+MAX(0,K7)),K7))</f>
        <v/>
      </c>
      <c r="L8" s="36">
        <f>IF(NOT(ISNUMBER(L7)),0,IF(L6=1,LN(1+MAX(0,L7)),L7))</f>
        <v/>
      </c>
      <c r="M8" s="36">
        <f>IF(NOT(ISNUMBER(M7)),0,IF(M6=1,LN(1+MAX(0,M7)),M7))</f>
        <v/>
      </c>
      <c r="N8" s="36">
        <f>IF(NOT(ISNUMBER(N7)),0,IF(N6=1,LN(1+MAX(0,N7)),N7))</f>
        <v/>
      </c>
      <c r="O8" s="36">
        <f>IF(NOT(ISNUMBER(O7)),0,IF(O6=1,LN(1+MAX(0,O7)),O7))</f>
        <v/>
      </c>
      <c r="P8" s="36">
        <f>IF(NOT(ISNUMBER(P7)),0,IF(P6=1,LN(1+MAX(0,P7)),P7))</f>
        <v/>
      </c>
      <c r="Q8" s="36">
        <f>IF(NOT(ISNUMBER(Q7)),0,IF(Q6=1,LN(1+MAX(0,Q7)),Q7))</f>
        <v/>
      </c>
      <c r="R8" s="36">
        <f>IF(NOT(ISNUMBER(R7)),0,IF(R6=1,LN(1+MAX(0,R7)),R7))</f>
        <v/>
      </c>
      <c r="S8" s="36">
        <f>IF(NOT(ISNUMBER(S7)),0,IF(S6=1,LN(1+MAX(0,S7)),S7))</f>
        <v/>
      </c>
      <c r="T8" s="36">
        <f>IF(NOT(ISNUMBER(T7)),0,IF(T6=1,LN(1+MAX(0,T7)),T7))</f>
        <v/>
      </c>
    </row>
    <row r="9">
      <c r="B9" s="16" t="inlineStr">
        <is>
          <t>n (files + observed)</t>
        </is>
      </c>
      <c r="C9">
        <f>COUNT(C$15:C$114)+1</f>
        <v/>
      </c>
      <c r="D9">
        <f>COUNT(D$15:D$114)+1</f>
        <v/>
      </c>
      <c r="E9">
        <f>COUNT(E$15:E$114)+1</f>
        <v/>
      </c>
      <c r="F9">
        <f>COUNT(F$15:F$114)+1</f>
        <v/>
      </c>
      <c r="G9">
        <f>COUNT(G$15:G$114)+1</f>
        <v/>
      </c>
      <c r="H9">
        <f>COUNT(H$15:H$114)+1</f>
        <v/>
      </c>
      <c r="I9">
        <f>COUNT(I$15:I$114)+1</f>
        <v/>
      </c>
      <c r="J9">
        <f>COUNT(J$15:J$114)+1</f>
        <v/>
      </c>
      <c r="K9">
        <f>COUNT(K$15:K$114)+1</f>
        <v/>
      </c>
      <c r="L9">
        <f>COUNT(L$15:L$114)+1</f>
        <v/>
      </c>
      <c r="M9">
        <f>COUNT(M$15:M$114)+1</f>
        <v/>
      </c>
      <c r="N9">
        <f>COUNT(N$15:N$114)+1</f>
        <v/>
      </c>
      <c r="O9">
        <f>COUNT(O$15:O$114)+1</f>
        <v/>
      </c>
      <c r="P9">
        <f>COUNT(P$15:P$114)+1</f>
        <v/>
      </c>
      <c r="Q9">
        <f>COUNT(Q$15:Q$114)+1</f>
        <v/>
      </c>
      <c r="R9">
        <f>COUNT(R$15:R$114)+1</f>
        <v/>
      </c>
      <c r="S9">
        <f>COUNT(S$15:S$114)+1</f>
        <v/>
      </c>
      <c r="T9">
        <f>COUNT(T$15:T$114)+1</f>
        <v/>
      </c>
    </row>
    <row r="10">
      <c r="B10" s="16" t="inlineStr">
        <is>
          <t>Mean</t>
        </is>
      </c>
      <c r="C10" s="36">
        <f>(SUM(C$15:C$114)+C8)/C9</f>
        <v/>
      </c>
      <c r="D10" s="36">
        <f>(SUM(D$15:D$114)+D8)/D9</f>
        <v/>
      </c>
      <c r="E10" s="36">
        <f>(SUM(E$15:E$114)+E8)/E9</f>
        <v/>
      </c>
      <c r="F10" s="36">
        <f>(SUM(F$15:F$114)+F8)/F9</f>
        <v/>
      </c>
      <c r="G10" s="36">
        <f>(SUM(G$15:G$114)+G8)/G9</f>
        <v/>
      </c>
      <c r="H10" s="36">
        <f>(SUM(H$15:H$114)+H8)/H9</f>
        <v/>
      </c>
      <c r="I10" s="36">
        <f>(SUM(I$15:I$114)+I8)/I9</f>
        <v/>
      </c>
      <c r="J10" s="36">
        <f>(SUM(J$15:J$114)+J8)/J9</f>
        <v/>
      </c>
      <c r="K10" s="36">
        <f>(SUM(K$15:K$114)+K8)/K9</f>
        <v/>
      </c>
      <c r="L10" s="36">
        <f>(SUM(L$15:L$114)+L8)/L9</f>
        <v/>
      </c>
      <c r="M10" s="36">
        <f>(SUM(M$15:M$114)+M8)/M9</f>
        <v/>
      </c>
      <c r="N10" s="36">
        <f>(SUM(N$15:N$114)+N8)/N9</f>
        <v/>
      </c>
      <c r="O10" s="36">
        <f>(SUM(O$15:O$114)+O8)/O9</f>
        <v/>
      </c>
      <c r="P10" s="36">
        <f>(SUM(P$15:P$114)+P8)/P9</f>
        <v/>
      </c>
      <c r="Q10" s="36">
        <f>(SUM(Q$15:Q$114)+Q8)/Q9</f>
        <v/>
      </c>
      <c r="R10" s="36">
        <f>(SUM(R$15:R$114)+R8)/R9</f>
        <v/>
      </c>
      <c r="S10" s="36">
        <f>(SUM(S$15:S$114)+S8)/S9</f>
        <v/>
      </c>
      <c r="T10" s="36">
        <f>(SUM(T$15:T$114)+T8)/T9</f>
        <v/>
      </c>
    </row>
    <row r="11">
      <c r="B11" s="16" t="inlineStr">
        <is>
          <t>Spread (population SD)</t>
        </is>
      </c>
      <c r="C11" s="36">
        <f>SQRT(MAX(0,(SUMSQ(C$15:C$114)+C8^2)/C9-C10^2))</f>
        <v/>
      </c>
      <c r="D11" s="36">
        <f>SQRT(MAX(0,(SUMSQ(D$15:D$114)+D8^2)/D9-D10^2))</f>
        <v/>
      </c>
      <c r="E11" s="36">
        <f>SQRT(MAX(0,(SUMSQ(E$15:E$114)+E8^2)/E9-E10^2))</f>
        <v/>
      </c>
      <c r="F11" s="36">
        <f>SQRT(MAX(0,(SUMSQ(F$15:F$114)+F8^2)/F9-F10^2))</f>
        <v/>
      </c>
      <c r="G11" s="36">
        <f>SQRT(MAX(0,(SUMSQ(G$15:G$114)+G8^2)/G9-G10^2))</f>
        <v/>
      </c>
      <c r="H11" s="36">
        <f>SQRT(MAX(0,(SUMSQ(H$15:H$114)+H8^2)/H9-H10^2))</f>
        <v/>
      </c>
      <c r="I11" s="36">
        <f>SQRT(MAX(0,(SUMSQ(I$15:I$114)+I8^2)/I9-I10^2))</f>
        <v/>
      </c>
      <c r="J11" s="36">
        <f>SQRT(MAX(0,(SUMSQ(J$15:J$114)+J8^2)/J9-J10^2))</f>
        <v/>
      </c>
      <c r="K11" s="36">
        <f>SQRT(MAX(0,(SUMSQ(K$15:K$114)+K8^2)/K9-K10^2))</f>
        <v/>
      </c>
      <c r="L11" s="36">
        <f>SQRT(MAX(0,(SUMSQ(L$15:L$114)+L8^2)/L9-L10^2))</f>
        <v/>
      </c>
      <c r="M11" s="36">
        <f>SQRT(MAX(0,(SUMSQ(M$15:M$114)+M8^2)/M9-M10^2))</f>
        <v/>
      </c>
      <c r="N11" s="36">
        <f>SQRT(MAX(0,(SUMSQ(N$15:N$114)+N8^2)/N9-N10^2))</f>
        <v/>
      </c>
      <c r="O11" s="36">
        <f>SQRT(MAX(0,(SUMSQ(O$15:O$114)+O8^2)/O9-O10^2))</f>
        <v/>
      </c>
      <c r="P11" s="36">
        <f>SQRT(MAX(0,(SUMSQ(P$15:P$114)+P8^2)/P9-P10^2))</f>
        <v/>
      </c>
      <c r="Q11" s="36">
        <f>SQRT(MAX(0,(SUMSQ(Q$15:Q$114)+Q8^2)/Q9-Q10^2))</f>
        <v/>
      </c>
      <c r="R11" s="36">
        <f>SQRT(MAX(0,(SUMSQ(R$15:R$114)+R8^2)/R9-R10^2))</f>
        <v/>
      </c>
      <c r="S11" s="36">
        <f>SQRT(MAX(0,(SUMSQ(S$15:S$114)+S8^2)/S9-S10^2))</f>
        <v/>
      </c>
      <c r="T11" s="36">
        <f>SQRT(MAX(0,(SUMSQ(T$15:T$114)+T8^2)/T9-T10^2))</f>
        <v/>
      </c>
    </row>
    <row r="12">
      <c r="B12" s="16" t="inlineStr">
        <is>
          <t>Spread used</t>
        </is>
      </c>
      <c r="C12" s="36">
        <f>IF(C11&gt;0.000000001,C11,1)</f>
        <v/>
      </c>
      <c r="D12" s="36">
        <f>IF(D11&gt;0.000000001,D11,1)</f>
        <v/>
      </c>
      <c r="E12" s="36">
        <f>IF(E11&gt;0.000000001,E11,1)</f>
        <v/>
      </c>
      <c r="F12" s="36">
        <f>IF(F11&gt;0.000000001,F11,1)</f>
        <v/>
      </c>
      <c r="G12" s="36">
        <f>IF(G11&gt;0.000000001,G11,1)</f>
        <v/>
      </c>
      <c r="H12" s="36">
        <f>IF(H11&gt;0.000000001,H11,1)</f>
        <v/>
      </c>
      <c r="I12" s="36">
        <f>IF(I11&gt;0.000000001,I11,1)</f>
        <v/>
      </c>
      <c r="J12" s="36">
        <f>IF(J11&gt;0.000000001,J11,1)</f>
        <v/>
      </c>
      <c r="K12" s="36">
        <f>IF(K11&gt;0.000000001,K11,1)</f>
        <v/>
      </c>
      <c r="L12" s="36">
        <f>IF(L11&gt;0.000000001,L11,1)</f>
        <v/>
      </c>
      <c r="M12" s="36">
        <f>IF(M11&gt;0.000000001,M11,1)</f>
        <v/>
      </c>
      <c r="N12" s="36">
        <f>IF(N11&gt;0.000000001,N11,1)</f>
        <v/>
      </c>
      <c r="O12" s="36">
        <f>IF(O11&gt;0.000000001,O11,1)</f>
        <v/>
      </c>
      <c r="P12" s="36">
        <f>IF(P11&gt;0.000000001,P11,1)</f>
        <v/>
      </c>
      <c r="Q12" s="36">
        <f>IF(Q11&gt;0.000000001,Q11,1)</f>
        <v/>
      </c>
      <c r="R12" s="36">
        <f>IF(R11&gt;0.000000001,R11,1)</f>
        <v/>
      </c>
      <c r="S12" s="36">
        <f>IF(S11&gt;0.000000001,S11,1)</f>
        <v/>
      </c>
      <c r="T12" s="36">
        <f>IF(T11&gt;0.000000001,T11,1)</f>
        <v/>
      </c>
    </row>
    <row r="14">
      <c r="C14" t="inlineStr">
        <is>
          <t>Transformed library values →</t>
        </is>
      </c>
      <c r="V14" t="inlineStr">
        <is>
          <t>Squared standardised differences →</t>
        </is>
      </c>
    </row>
    <row r="15">
      <c r="C15" s="36">
        <f>IF(OR(Library!$A6&lt;&gt;1,Library!H6=""),"",IF(C$6=1,LN(1+MAX(0,Library!H6)),Library!H6))</f>
        <v/>
      </c>
      <c r="D15" s="36">
        <f>IF(OR(Library!$A6&lt;&gt;1,Library!I6=""),"",IF(D$6=1,LN(1+MAX(0,Library!I6)),Library!I6))</f>
        <v/>
      </c>
      <c r="E15" s="36">
        <f>IF(OR(Library!$A6&lt;&gt;1,Library!J6=""),"",IF(E$6=1,LN(1+MAX(0,Library!J6)),Library!J6))</f>
        <v/>
      </c>
      <c r="F15" s="36">
        <f>IF(OR(Library!$A6&lt;&gt;1,Library!K6=""),"",IF(F$6=1,LN(1+MAX(0,Library!K6)),Library!K6))</f>
        <v/>
      </c>
      <c r="G15" s="36">
        <f>IF(OR(Library!$A6&lt;&gt;1,Library!L6=""),"",IF(G$6=1,LN(1+MAX(0,Library!L6)),Library!L6))</f>
        <v/>
      </c>
      <c r="H15" s="36">
        <f>IF(OR(Library!$A6&lt;&gt;1,Library!M6=""),"",IF(H$6=1,LN(1+MAX(0,Library!M6)),Library!M6))</f>
        <v/>
      </c>
      <c r="I15" s="36">
        <f>IF(OR(Library!$A6&lt;&gt;1,Library!N6=""),"",IF(I$6=1,LN(1+MAX(0,Library!N6)),Library!N6))</f>
        <v/>
      </c>
      <c r="J15" s="36">
        <f>IF(OR(Library!$A6&lt;&gt;1,Library!O6=""),"",IF(J$6=1,LN(1+MAX(0,Library!O6)),Library!O6))</f>
        <v/>
      </c>
      <c r="K15" s="36">
        <f>IF(OR(Library!$A6&lt;&gt;1,Library!P6=""),"",IF(K$6=1,LN(1+MAX(0,Library!P6)),Library!P6))</f>
        <v/>
      </c>
      <c r="L15" s="36">
        <f>IF(OR(Library!$A6&lt;&gt;1,Library!Q6=""),"",IF(L$6=1,LN(1+MAX(0,Library!Q6)),Library!Q6))</f>
        <v/>
      </c>
      <c r="M15" s="36">
        <f>IF(OR(Library!$A6&lt;&gt;1,Library!R6=""),"",IF(M$6=1,LN(1+MAX(0,Library!R6)),Library!R6))</f>
        <v/>
      </c>
      <c r="N15" s="36">
        <f>IF(OR(Library!$A6&lt;&gt;1,Library!S6=""),"",IF(N$6=1,LN(1+MAX(0,Library!S6)),Library!S6))</f>
        <v/>
      </c>
      <c r="O15" s="36">
        <f>IF(OR(Library!$A6&lt;&gt;1,Library!T6=""),"",IF(O$6=1,LN(1+MAX(0,Library!T6)),Library!T6))</f>
        <v/>
      </c>
      <c r="P15" s="36">
        <f>IF(OR(Library!$A6&lt;&gt;1,Library!U6=""),"",IF(P$6=1,LN(1+MAX(0,Library!U6)),Library!U6))</f>
        <v/>
      </c>
      <c r="Q15" s="36">
        <f>IF(OR(Library!$A6&lt;&gt;1,Library!V6=""),"",IF(Q$6=1,LN(1+MAX(0,Library!V6)),Library!V6))</f>
        <v/>
      </c>
      <c r="R15" s="36">
        <f>IF(OR(Library!$A6&lt;&gt;1,Library!W6=""),"",IF(R$6=1,LN(1+MAX(0,Library!W6)),Library!W6))</f>
        <v/>
      </c>
      <c r="S15" s="36">
        <f>IF(OR(Library!$A6&lt;&gt;1,Library!X6=""),"",IF(S$6=1,LN(1+MAX(0,Library!X6)),Library!X6))</f>
        <v/>
      </c>
      <c r="T15" s="36">
        <f>IF(OR(Library!$A6&lt;&gt;1,Library!Y6=""),"",IF(T$6=1,LN(1+MAX(0,Library!Y6)),Library!Y6))</f>
        <v/>
      </c>
      <c r="V15" s="36">
        <f>IF(C15="","",((C15-C$8)/C$12)^2)</f>
        <v/>
      </c>
      <c r="W15" s="36">
        <f>IF(D15="","",((D15-D$8)/D$12)^2)</f>
        <v/>
      </c>
      <c r="X15" s="36">
        <f>IF(E15="","",((E15-E$8)/E$12)^2)</f>
        <v/>
      </c>
      <c r="Y15" s="36">
        <f>IF(F15="","",((F15-F$8)/F$12)^2)</f>
        <v/>
      </c>
      <c r="Z15" s="36">
        <f>IF(G15="","",((G15-G$8)/G$12)^2)</f>
        <v/>
      </c>
      <c r="AA15" s="36">
        <f>IF(H15="","",((H15-H$8)/H$12)^2)</f>
        <v/>
      </c>
      <c r="AB15" s="36">
        <f>IF(I15="","",((I15-I$8)/I$12)^2)</f>
        <v/>
      </c>
      <c r="AC15" s="36">
        <f>IF(J15="","",((J15-J$8)/J$12)^2)</f>
        <v/>
      </c>
      <c r="AD15" s="36">
        <f>IF(K15="","",((K15-K$8)/K$12)^2)</f>
        <v/>
      </c>
      <c r="AE15" s="36">
        <f>IF(L15="","",((L15-L$8)/L$12)^2)</f>
        <v/>
      </c>
      <c r="AF15" s="36">
        <f>IF(M15="","",((M15-M$8)/M$12)^2)</f>
        <v/>
      </c>
      <c r="AG15" s="36">
        <f>IF(N15="","",((N15-N$8)/N$12)^2)</f>
        <v/>
      </c>
      <c r="AH15" s="36">
        <f>IF(O15="","",((O15-O$8)/O$12)^2)</f>
        <v/>
      </c>
      <c r="AI15" s="36">
        <f>IF(P15="","",((P15-P$8)/P$12)^2)</f>
        <v/>
      </c>
      <c r="AJ15" s="36">
        <f>IF(Q15="","",((Q15-Q$8)/Q$12)^2)</f>
        <v/>
      </c>
      <c r="AK15" s="36">
        <f>IF(R15="","",((R15-R$8)/R$12)^2)</f>
        <v/>
      </c>
      <c r="AL15" s="36">
        <f>IF(S15="","",((S15-S$8)/S$12)^2)</f>
        <v/>
      </c>
      <c r="AM15" s="36">
        <f>IF(T15="","",((T15-T$8)/T$12)^2)</f>
        <v/>
      </c>
      <c r="AO15" s="27">
        <f>IF(OR(Library!$A6&lt;&gt;1,COUNT(V15:AM15)=0,SUM($C$5:$T$5)&lt;=0),"",SQRT(SUMPRODUCT(V15:AM15,$C$5:$T$5)/SUM($C$5:$T$5)))</f>
        <v/>
      </c>
      <c r="AP15" s="27">
        <f>IF(AO15="","",100*EXP(-AO15))</f>
        <v/>
      </c>
      <c r="AQ15">
        <f>IF(AP15="","",AP15-ROW()*0.000000001)</f>
        <v/>
      </c>
      <c r="AR15">
        <f>IF(AP15="","",Library!$G6)</f>
        <v/>
      </c>
      <c r="AS15">
        <f>IF(AP15="","",Library!$B6)</f>
        <v/>
      </c>
    </row>
    <row r="16">
      <c r="C16" s="36">
        <f>IF(OR(Library!$A7&lt;&gt;1,Library!H7=""),"",IF(C$6=1,LN(1+MAX(0,Library!H7)),Library!H7))</f>
        <v/>
      </c>
      <c r="D16" s="36">
        <f>IF(OR(Library!$A7&lt;&gt;1,Library!I7=""),"",IF(D$6=1,LN(1+MAX(0,Library!I7)),Library!I7))</f>
        <v/>
      </c>
      <c r="E16" s="36">
        <f>IF(OR(Library!$A7&lt;&gt;1,Library!J7=""),"",IF(E$6=1,LN(1+MAX(0,Library!J7)),Library!J7))</f>
        <v/>
      </c>
      <c r="F16" s="36">
        <f>IF(OR(Library!$A7&lt;&gt;1,Library!K7=""),"",IF(F$6=1,LN(1+MAX(0,Library!K7)),Library!K7))</f>
        <v/>
      </c>
      <c r="G16" s="36">
        <f>IF(OR(Library!$A7&lt;&gt;1,Library!L7=""),"",IF(G$6=1,LN(1+MAX(0,Library!L7)),Library!L7))</f>
        <v/>
      </c>
      <c r="H16" s="36">
        <f>IF(OR(Library!$A7&lt;&gt;1,Library!M7=""),"",IF(H$6=1,LN(1+MAX(0,Library!M7)),Library!M7))</f>
        <v/>
      </c>
      <c r="I16" s="36">
        <f>IF(OR(Library!$A7&lt;&gt;1,Library!N7=""),"",IF(I$6=1,LN(1+MAX(0,Library!N7)),Library!N7))</f>
        <v/>
      </c>
      <c r="J16" s="36">
        <f>IF(OR(Library!$A7&lt;&gt;1,Library!O7=""),"",IF(J$6=1,LN(1+MAX(0,Library!O7)),Library!O7))</f>
        <v/>
      </c>
      <c r="K16" s="36">
        <f>IF(OR(Library!$A7&lt;&gt;1,Library!P7=""),"",IF(K$6=1,LN(1+MAX(0,Library!P7)),Library!P7))</f>
        <v/>
      </c>
      <c r="L16" s="36">
        <f>IF(OR(Library!$A7&lt;&gt;1,Library!Q7=""),"",IF(L$6=1,LN(1+MAX(0,Library!Q7)),Library!Q7))</f>
        <v/>
      </c>
      <c r="M16" s="36">
        <f>IF(OR(Library!$A7&lt;&gt;1,Library!R7=""),"",IF(M$6=1,LN(1+MAX(0,Library!R7)),Library!R7))</f>
        <v/>
      </c>
      <c r="N16" s="36">
        <f>IF(OR(Library!$A7&lt;&gt;1,Library!S7=""),"",IF(N$6=1,LN(1+MAX(0,Library!S7)),Library!S7))</f>
        <v/>
      </c>
      <c r="O16" s="36">
        <f>IF(OR(Library!$A7&lt;&gt;1,Library!T7=""),"",IF(O$6=1,LN(1+MAX(0,Library!T7)),Library!T7))</f>
        <v/>
      </c>
      <c r="P16" s="36">
        <f>IF(OR(Library!$A7&lt;&gt;1,Library!U7=""),"",IF(P$6=1,LN(1+MAX(0,Library!U7)),Library!U7))</f>
        <v/>
      </c>
      <c r="Q16" s="36">
        <f>IF(OR(Library!$A7&lt;&gt;1,Library!V7=""),"",IF(Q$6=1,LN(1+MAX(0,Library!V7)),Library!V7))</f>
        <v/>
      </c>
      <c r="R16" s="36">
        <f>IF(OR(Library!$A7&lt;&gt;1,Library!W7=""),"",IF(R$6=1,LN(1+MAX(0,Library!W7)),Library!W7))</f>
        <v/>
      </c>
      <c r="S16" s="36">
        <f>IF(OR(Library!$A7&lt;&gt;1,Library!X7=""),"",IF(S$6=1,LN(1+MAX(0,Library!X7)),Library!X7))</f>
        <v/>
      </c>
      <c r="T16" s="36">
        <f>IF(OR(Library!$A7&lt;&gt;1,Library!Y7=""),"",IF(T$6=1,LN(1+MAX(0,Library!Y7)),Library!Y7))</f>
        <v/>
      </c>
      <c r="V16" s="36">
        <f>IF(C16="","",((C16-C$8)/C$12)^2)</f>
        <v/>
      </c>
      <c r="W16" s="36">
        <f>IF(D16="","",((D16-D$8)/D$12)^2)</f>
        <v/>
      </c>
      <c r="X16" s="36">
        <f>IF(E16="","",((E16-E$8)/E$12)^2)</f>
        <v/>
      </c>
      <c r="Y16" s="36">
        <f>IF(F16="","",((F16-F$8)/F$12)^2)</f>
        <v/>
      </c>
      <c r="Z16" s="36">
        <f>IF(G16="","",((G16-G$8)/G$12)^2)</f>
        <v/>
      </c>
      <c r="AA16" s="36">
        <f>IF(H16="","",((H16-H$8)/H$12)^2)</f>
        <v/>
      </c>
      <c r="AB16" s="36">
        <f>IF(I16="","",((I16-I$8)/I$12)^2)</f>
        <v/>
      </c>
      <c r="AC16" s="36">
        <f>IF(J16="","",((J16-J$8)/J$12)^2)</f>
        <v/>
      </c>
      <c r="AD16" s="36">
        <f>IF(K16="","",((K16-K$8)/K$12)^2)</f>
        <v/>
      </c>
      <c r="AE16" s="36">
        <f>IF(L16="","",((L16-L$8)/L$12)^2)</f>
        <v/>
      </c>
      <c r="AF16" s="36">
        <f>IF(M16="","",((M16-M$8)/M$12)^2)</f>
        <v/>
      </c>
      <c r="AG16" s="36">
        <f>IF(N16="","",((N16-N$8)/N$12)^2)</f>
        <v/>
      </c>
      <c r="AH16" s="36">
        <f>IF(O16="","",((O16-O$8)/O$12)^2)</f>
        <v/>
      </c>
      <c r="AI16" s="36">
        <f>IF(P16="","",((P16-P$8)/P$12)^2)</f>
        <v/>
      </c>
      <c r="AJ16" s="36">
        <f>IF(Q16="","",((Q16-Q$8)/Q$12)^2)</f>
        <v/>
      </c>
      <c r="AK16" s="36">
        <f>IF(R16="","",((R16-R$8)/R$12)^2)</f>
        <v/>
      </c>
      <c r="AL16" s="36">
        <f>IF(S16="","",((S16-S$8)/S$12)^2)</f>
        <v/>
      </c>
      <c r="AM16" s="36">
        <f>IF(T16="","",((T16-T$8)/T$12)^2)</f>
        <v/>
      </c>
      <c r="AO16" s="27">
        <f>IF(OR(Library!$A7&lt;&gt;1,COUNT(V16:AM16)=0,SUM($C$5:$T$5)&lt;=0),"",SQRT(SUMPRODUCT(V16:AM16,$C$5:$T$5)/SUM($C$5:$T$5)))</f>
        <v/>
      </c>
      <c r="AP16" s="27">
        <f>IF(AO16="","",100*EXP(-AO16))</f>
        <v/>
      </c>
      <c r="AQ16">
        <f>IF(AP16="","",AP16-ROW()*0.000000001)</f>
        <v/>
      </c>
      <c r="AR16">
        <f>IF(AP16="","",Library!$G7)</f>
        <v/>
      </c>
      <c r="AS16">
        <f>IF(AP16="","",Library!$B7)</f>
        <v/>
      </c>
    </row>
    <row r="17">
      <c r="C17" s="36">
        <f>IF(OR(Library!$A8&lt;&gt;1,Library!H8=""),"",IF(C$6=1,LN(1+MAX(0,Library!H8)),Library!H8))</f>
        <v/>
      </c>
      <c r="D17" s="36">
        <f>IF(OR(Library!$A8&lt;&gt;1,Library!I8=""),"",IF(D$6=1,LN(1+MAX(0,Library!I8)),Library!I8))</f>
        <v/>
      </c>
      <c r="E17" s="36">
        <f>IF(OR(Library!$A8&lt;&gt;1,Library!J8=""),"",IF(E$6=1,LN(1+MAX(0,Library!J8)),Library!J8))</f>
        <v/>
      </c>
      <c r="F17" s="36">
        <f>IF(OR(Library!$A8&lt;&gt;1,Library!K8=""),"",IF(F$6=1,LN(1+MAX(0,Library!K8)),Library!K8))</f>
        <v/>
      </c>
      <c r="G17" s="36">
        <f>IF(OR(Library!$A8&lt;&gt;1,Library!L8=""),"",IF(G$6=1,LN(1+MAX(0,Library!L8)),Library!L8))</f>
        <v/>
      </c>
      <c r="H17" s="36">
        <f>IF(OR(Library!$A8&lt;&gt;1,Library!M8=""),"",IF(H$6=1,LN(1+MAX(0,Library!M8)),Library!M8))</f>
        <v/>
      </c>
      <c r="I17" s="36">
        <f>IF(OR(Library!$A8&lt;&gt;1,Library!N8=""),"",IF(I$6=1,LN(1+MAX(0,Library!N8)),Library!N8))</f>
        <v/>
      </c>
      <c r="J17" s="36">
        <f>IF(OR(Library!$A8&lt;&gt;1,Library!O8=""),"",IF(J$6=1,LN(1+MAX(0,Library!O8)),Library!O8))</f>
        <v/>
      </c>
      <c r="K17" s="36">
        <f>IF(OR(Library!$A8&lt;&gt;1,Library!P8=""),"",IF(K$6=1,LN(1+MAX(0,Library!P8)),Library!P8))</f>
        <v/>
      </c>
      <c r="L17" s="36">
        <f>IF(OR(Library!$A8&lt;&gt;1,Library!Q8=""),"",IF(L$6=1,LN(1+MAX(0,Library!Q8)),Library!Q8))</f>
        <v/>
      </c>
      <c r="M17" s="36">
        <f>IF(OR(Library!$A8&lt;&gt;1,Library!R8=""),"",IF(M$6=1,LN(1+MAX(0,Library!R8)),Library!R8))</f>
        <v/>
      </c>
      <c r="N17" s="36">
        <f>IF(OR(Library!$A8&lt;&gt;1,Library!S8=""),"",IF(N$6=1,LN(1+MAX(0,Library!S8)),Library!S8))</f>
        <v/>
      </c>
      <c r="O17" s="36">
        <f>IF(OR(Library!$A8&lt;&gt;1,Library!T8=""),"",IF(O$6=1,LN(1+MAX(0,Library!T8)),Library!T8))</f>
        <v/>
      </c>
      <c r="P17" s="36">
        <f>IF(OR(Library!$A8&lt;&gt;1,Library!U8=""),"",IF(P$6=1,LN(1+MAX(0,Library!U8)),Library!U8))</f>
        <v/>
      </c>
      <c r="Q17" s="36">
        <f>IF(OR(Library!$A8&lt;&gt;1,Library!V8=""),"",IF(Q$6=1,LN(1+MAX(0,Library!V8)),Library!V8))</f>
        <v/>
      </c>
      <c r="R17" s="36">
        <f>IF(OR(Library!$A8&lt;&gt;1,Library!W8=""),"",IF(R$6=1,LN(1+MAX(0,Library!W8)),Library!W8))</f>
        <v/>
      </c>
      <c r="S17" s="36">
        <f>IF(OR(Library!$A8&lt;&gt;1,Library!X8=""),"",IF(S$6=1,LN(1+MAX(0,Library!X8)),Library!X8))</f>
        <v/>
      </c>
      <c r="T17" s="36">
        <f>IF(OR(Library!$A8&lt;&gt;1,Library!Y8=""),"",IF(T$6=1,LN(1+MAX(0,Library!Y8)),Library!Y8))</f>
        <v/>
      </c>
      <c r="V17" s="36">
        <f>IF(C17="","",((C17-C$8)/C$12)^2)</f>
        <v/>
      </c>
      <c r="W17" s="36">
        <f>IF(D17="","",((D17-D$8)/D$12)^2)</f>
        <v/>
      </c>
      <c r="X17" s="36">
        <f>IF(E17="","",((E17-E$8)/E$12)^2)</f>
        <v/>
      </c>
      <c r="Y17" s="36">
        <f>IF(F17="","",((F17-F$8)/F$12)^2)</f>
        <v/>
      </c>
      <c r="Z17" s="36">
        <f>IF(G17="","",((G17-G$8)/G$12)^2)</f>
        <v/>
      </c>
      <c r="AA17" s="36">
        <f>IF(H17="","",((H17-H$8)/H$12)^2)</f>
        <v/>
      </c>
      <c r="AB17" s="36">
        <f>IF(I17="","",((I17-I$8)/I$12)^2)</f>
        <v/>
      </c>
      <c r="AC17" s="36">
        <f>IF(J17="","",((J17-J$8)/J$12)^2)</f>
        <v/>
      </c>
      <c r="AD17" s="36">
        <f>IF(K17="","",((K17-K$8)/K$12)^2)</f>
        <v/>
      </c>
      <c r="AE17" s="36">
        <f>IF(L17="","",((L17-L$8)/L$12)^2)</f>
        <v/>
      </c>
      <c r="AF17" s="36">
        <f>IF(M17="","",((M17-M$8)/M$12)^2)</f>
        <v/>
      </c>
      <c r="AG17" s="36">
        <f>IF(N17="","",((N17-N$8)/N$12)^2)</f>
        <v/>
      </c>
      <c r="AH17" s="36">
        <f>IF(O17="","",((O17-O$8)/O$12)^2)</f>
        <v/>
      </c>
      <c r="AI17" s="36">
        <f>IF(P17="","",((P17-P$8)/P$12)^2)</f>
        <v/>
      </c>
      <c r="AJ17" s="36">
        <f>IF(Q17="","",((Q17-Q$8)/Q$12)^2)</f>
        <v/>
      </c>
      <c r="AK17" s="36">
        <f>IF(R17="","",((R17-R$8)/R$12)^2)</f>
        <v/>
      </c>
      <c r="AL17" s="36">
        <f>IF(S17="","",((S17-S$8)/S$12)^2)</f>
        <v/>
      </c>
      <c r="AM17" s="36">
        <f>IF(T17="","",((T17-T$8)/T$12)^2)</f>
        <v/>
      </c>
      <c r="AO17" s="27">
        <f>IF(OR(Library!$A8&lt;&gt;1,COUNT(V17:AM17)=0,SUM($C$5:$T$5)&lt;=0),"",SQRT(SUMPRODUCT(V17:AM17,$C$5:$T$5)/SUM($C$5:$T$5)))</f>
        <v/>
      </c>
      <c r="AP17" s="27">
        <f>IF(AO17="","",100*EXP(-AO17))</f>
        <v/>
      </c>
      <c r="AQ17">
        <f>IF(AP17="","",AP17-ROW()*0.000000001)</f>
        <v/>
      </c>
      <c r="AR17">
        <f>IF(AP17="","",Library!$G8)</f>
        <v/>
      </c>
      <c r="AS17">
        <f>IF(AP17="","",Library!$B8)</f>
        <v/>
      </c>
    </row>
    <row r="18">
      <c r="C18" s="36">
        <f>IF(OR(Library!$A9&lt;&gt;1,Library!H9=""),"",IF(C$6=1,LN(1+MAX(0,Library!H9)),Library!H9))</f>
        <v/>
      </c>
      <c r="D18" s="36">
        <f>IF(OR(Library!$A9&lt;&gt;1,Library!I9=""),"",IF(D$6=1,LN(1+MAX(0,Library!I9)),Library!I9))</f>
        <v/>
      </c>
      <c r="E18" s="36">
        <f>IF(OR(Library!$A9&lt;&gt;1,Library!J9=""),"",IF(E$6=1,LN(1+MAX(0,Library!J9)),Library!J9))</f>
        <v/>
      </c>
      <c r="F18" s="36">
        <f>IF(OR(Library!$A9&lt;&gt;1,Library!K9=""),"",IF(F$6=1,LN(1+MAX(0,Library!K9)),Library!K9))</f>
        <v/>
      </c>
      <c r="G18" s="36">
        <f>IF(OR(Library!$A9&lt;&gt;1,Library!L9=""),"",IF(G$6=1,LN(1+MAX(0,Library!L9)),Library!L9))</f>
        <v/>
      </c>
      <c r="H18" s="36">
        <f>IF(OR(Library!$A9&lt;&gt;1,Library!M9=""),"",IF(H$6=1,LN(1+MAX(0,Library!M9)),Library!M9))</f>
        <v/>
      </c>
      <c r="I18" s="36">
        <f>IF(OR(Library!$A9&lt;&gt;1,Library!N9=""),"",IF(I$6=1,LN(1+MAX(0,Library!N9)),Library!N9))</f>
        <v/>
      </c>
      <c r="J18" s="36">
        <f>IF(OR(Library!$A9&lt;&gt;1,Library!O9=""),"",IF(J$6=1,LN(1+MAX(0,Library!O9)),Library!O9))</f>
        <v/>
      </c>
      <c r="K18" s="36">
        <f>IF(OR(Library!$A9&lt;&gt;1,Library!P9=""),"",IF(K$6=1,LN(1+MAX(0,Library!P9)),Library!P9))</f>
        <v/>
      </c>
      <c r="L18" s="36">
        <f>IF(OR(Library!$A9&lt;&gt;1,Library!Q9=""),"",IF(L$6=1,LN(1+MAX(0,Library!Q9)),Library!Q9))</f>
        <v/>
      </c>
      <c r="M18" s="36">
        <f>IF(OR(Library!$A9&lt;&gt;1,Library!R9=""),"",IF(M$6=1,LN(1+MAX(0,Library!R9)),Library!R9))</f>
        <v/>
      </c>
      <c r="N18" s="36">
        <f>IF(OR(Library!$A9&lt;&gt;1,Library!S9=""),"",IF(N$6=1,LN(1+MAX(0,Library!S9)),Library!S9))</f>
        <v/>
      </c>
      <c r="O18" s="36">
        <f>IF(OR(Library!$A9&lt;&gt;1,Library!T9=""),"",IF(O$6=1,LN(1+MAX(0,Library!T9)),Library!T9))</f>
        <v/>
      </c>
      <c r="P18" s="36">
        <f>IF(OR(Library!$A9&lt;&gt;1,Library!U9=""),"",IF(P$6=1,LN(1+MAX(0,Library!U9)),Library!U9))</f>
        <v/>
      </c>
      <c r="Q18" s="36">
        <f>IF(OR(Library!$A9&lt;&gt;1,Library!V9=""),"",IF(Q$6=1,LN(1+MAX(0,Library!V9)),Library!V9))</f>
        <v/>
      </c>
      <c r="R18" s="36">
        <f>IF(OR(Library!$A9&lt;&gt;1,Library!W9=""),"",IF(R$6=1,LN(1+MAX(0,Library!W9)),Library!W9))</f>
        <v/>
      </c>
      <c r="S18" s="36">
        <f>IF(OR(Library!$A9&lt;&gt;1,Library!X9=""),"",IF(S$6=1,LN(1+MAX(0,Library!X9)),Library!X9))</f>
        <v/>
      </c>
      <c r="T18" s="36">
        <f>IF(OR(Library!$A9&lt;&gt;1,Library!Y9=""),"",IF(T$6=1,LN(1+MAX(0,Library!Y9)),Library!Y9))</f>
        <v/>
      </c>
      <c r="V18" s="36">
        <f>IF(C18="","",((C18-C$8)/C$12)^2)</f>
        <v/>
      </c>
      <c r="W18" s="36">
        <f>IF(D18="","",((D18-D$8)/D$12)^2)</f>
        <v/>
      </c>
      <c r="X18" s="36">
        <f>IF(E18="","",((E18-E$8)/E$12)^2)</f>
        <v/>
      </c>
      <c r="Y18" s="36">
        <f>IF(F18="","",((F18-F$8)/F$12)^2)</f>
        <v/>
      </c>
      <c r="Z18" s="36">
        <f>IF(G18="","",((G18-G$8)/G$12)^2)</f>
        <v/>
      </c>
      <c r="AA18" s="36">
        <f>IF(H18="","",((H18-H$8)/H$12)^2)</f>
        <v/>
      </c>
      <c r="AB18" s="36">
        <f>IF(I18="","",((I18-I$8)/I$12)^2)</f>
        <v/>
      </c>
      <c r="AC18" s="36">
        <f>IF(J18="","",((J18-J$8)/J$12)^2)</f>
        <v/>
      </c>
      <c r="AD18" s="36">
        <f>IF(K18="","",((K18-K$8)/K$12)^2)</f>
        <v/>
      </c>
      <c r="AE18" s="36">
        <f>IF(L18="","",((L18-L$8)/L$12)^2)</f>
        <v/>
      </c>
      <c r="AF18" s="36">
        <f>IF(M18="","",((M18-M$8)/M$12)^2)</f>
        <v/>
      </c>
      <c r="AG18" s="36">
        <f>IF(N18="","",((N18-N$8)/N$12)^2)</f>
        <v/>
      </c>
      <c r="AH18" s="36">
        <f>IF(O18="","",((O18-O$8)/O$12)^2)</f>
        <v/>
      </c>
      <c r="AI18" s="36">
        <f>IF(P18="","",((P18-P$8)/P$12)^2)</f>
        <v/>
      </c>
      <c r="AJ18" s="36">
        <f>IF(Q18="","",((Q18-Q$8)/Q$12)^2)</f>
        <v/>
      </c>
      <c r="AK18" s="36">
        <f>IF(R18="","",((R18-R$8)/R$12)^2)</f>
        <v/>
      </c>
      <c r="AL18" s="36">
        <f>IF(S18="","",((S18-S$8)/S$12)^2)</f>
        <v/>
      </c>
      <c r="AM18" s="36">
        <f>IF(T18="","",((T18-T$8)/T$12)^2)</f>
        <v/>
      </c>
      <c r="AO18" s="27">
        <f>IF(OR(Library!$A9&lt;&gt;1,COUNT(V18:AM18)=0,SUM($C$5:$T$5)&lt;=0),"",SQRT(SUMPRODUCT(V18:AM18,$C$5:$T$5)/SUM($C$5:$T$5)))</f>
        <v/>
      </c>
      <c r="AP18" s="27">
        <f>IF(AO18="","",100*EXP(-AO18))</f>
        <v/>
      </c>
      <c r="AQ18">
        <f>IF(AP18="","",AP18-ROW()*0.000000001)</f>
        <v/>
      </c>
      <c r="AR18">
        <f>IF(AP18="","",Library!$G9)</f>
        <v/>
      </c>
      <c r="AS18">
        <f>IF(AP18="","",Library!$B9)</f>
        <v/>
      </c>
    </row>
    <row r="19">
      <c r="C19" s="36">
        <f>IF(OR(Library!$A10&lt;&gt;1,Library!H10=""),"",IF(C$6=1,LN(1+MAX(0,Library!H10)),Library!H10))</f>
        <v/>
      </c>
      <c r="D19" s="36">
        <f>IF(OR(Library!$A10&lt;&gt;1,Library!I10=""),"",IF(D$6=1,LN(1+MAX(0,Library!I10)),Library!I10))</f>
        <v/>
      </c>
      <c r="E19" s="36">
        <f>IF(OR(Library!$A10&lt;&gt;1,Library!J10=""),"",IF(E$6=1,LN(1+MAX(0,Library!J10)),Library!J10))</f>
        <v/>
      </c>
      <c r="F19" s="36">
        <f>IF(OR(Library!$A10&lt;&gt;1,Library!K10=""),"",IF(F$6=1,LN(1+MAX(0,Library!K10)),Library!K10))</f>
        <v/>
      </c>
      <c r="G19" s="36">
        <f>IF(OR(Library!$A10&lt;&gt;1,Library!L10=""),"",IF(G$6=1,LN(1+MAX(0,Library!L10)),Library!L10))</f>
        <v/>
      </c>
      <c r="H19" s="36">
        <f>IF(OR(Library!$A10&lt;&gt;1,Library!M10=""),"",IF(H$6=1,LN(1+MAX(0,Library!M10)),Library!M10))</f>
        <v/>
      </c>
      <c r="I19" s="36">
        <f>IF(OR(Library!$A10&lt;&gt;1,Library!N10=""),"",IF(I$6=1,LN(1+MAX(0,Library!N10)),Library!N10))</f>
        <v/>
      </c>
      <c r="J19" s="36">
        <f>IF(OR(Library!$A10&lt;&gt;1,Library!O10=""),"",IF(J$6=1,LN(1+MAX(0,Library!O10)),Library!O10))</f>
        <v/>
      </c>
      <c r="K19" s="36">
        <f>IF(OR(Library!$A10&lt;&gt;1,Library!P10=""),"",IF(K$6=1,LN(1+MAX(0,Library!P10)),Library!P10))</f>
        <v/>
      </c>
      <c r="L19" s="36">
        <f>IF(OR(Library!$A10&lt;&gt;1,Library!Q10=""),"",IF(L$6=1,LN(1+MAX(0,Library!Q10)),Library!Q10))</f>
        <v/>
      </c>
      <c r="M19" s="36">
        <f>IF(OR(Library!$A10&lt;&gt;1,Library!R10=""),"",IF(M$6=1,LN(1+MAX(0,Library!R10)),Library!R10))</f>
        <v/>
      </c>
      <c r="N19" s="36">
        <f>IF(OR(Library!$A10&lt;&gt;1,Library!S10=""),"",IF(N$6=1,LN(1+MAX(0,Library!S10)),Library!S10))</f>
        <v/>
      </c>
      <c r="O19" s="36">
        <f>IF(OR(Library!$A10&lt;&gt;1,Library!T10=""),"",IF(O$6=1,LN(1+MAX(0,Library!T10)),Library!T10))</f>
        <v/>
      </c>
      <c r="P19" s="36">
        <f>IF(OR(Library!$A10&lt;&gt;1,Library!U10=""),"",IF(P$6=1,LN(1+MAX(0,Library!U10)),Library!U10))</f>
        <v/>
      </c>
      <c r="Q19" s="36">
        <f>IF(OR(Library!$A10&lt;&gt;1,Library!V10=""),"",IF(Q$6=1,LN(1+MAX(0,Library!V10)),Library!V10))</f>
        <v/>
      </c>
      <c r="R19" s="36">
        <f>IF(OR(Library!$A10&lt;&gt;1,Library!W10=""),"",IF(R$6=1,LN(1+MAX(0,Library!W10)),Library!W10))</f>
        <v/>
      </c>
      <c r="S19" s="36">
        <f>IF(OR(Library!$A10&lt;&gt;1,Library!X10=""),"",IF(S$6=1,LN(1+MAX(0,Library!X10)),Library!X10))</f>
        <v/>
      </c>
      <c r="T19" s="36">
        <f>IF(OR(Library!$A10&lt;&gt;1,Library!Y10=""),"",IF(T$6=1,LN(1+MAX(0,Library!Y10)),Library!Y10))</f>
        <v/>
      </c>
      <c r="V19" s="36">
        <f>IF(C19="","",((C19-C$8)/C$12)^2)</f>
        <v/>
      </c>
      <c r="W19" s="36">
        <f>IF(D19="","",((D19-D$8)/D$12)^2)</f>
        <v/>
      </c>
      <c r="X19" s="36">
        <f>IF(E19="","",((E19-E$8)/E$12)^2)</f>
        <v/>
      </c>
      <c r="Y19" s="36">
        <f>IF(F19="","",((F19-F$8)/F$12)^2)</f>
        <v/>
      </c>
      <c r="Z19" s="36">
        <f>IF(G19="","",((G19-G$8)/G$12)^2)</f>
        <v/>
      </c>
      <c r="AA19" s="36">
        <f>IF(H19="","",((H19-H$8)/H$12)^2)</f>
        <v/>
      </c>
      <c r="AB19" s="36">
        <f>IF(I19="","",((I19-I$8)/I$12)^2)</f>
        <v/>
      </c>
      <c r="AC19" s="36">
        <f>IF(J19="","",((J19-J$8)/J$12)^2)</f>
        <v/>
      </c>
      <c r="AD19" s="36">
        <f>IF(K19="","",((K19-K$8)/K$12)^2)</f>
        <v/>
      </c>
      <c r="AE19" s="36">
        <f>IF(L19="","",((L19-L$8)/L$12)^2)</f>
        <v/>
      </c>
      <c r="AF19" s="36">
        <f>IF(M19="","",((M19-M$8)/M$12)^2)</f>
        <v/>
      </c>
      <c r="AG19" s="36">
        <f>IF(N19="","",((N19-N$8)/N$12)^2)</f>
        <v/>
      </c>
      <c r="AH19" s="36">
        <f>IF(O19="","",((O19-O$8)/O$12)^2)</f>
        <v/>
      </c>
      <c r="AI19" s="36">
        <f>IF(P19="","",((P19-P$8)/P$12)^2)</f>
        <v/>
      </c>
      <c r="AJ19" s="36">
        <f>IF(Q19="","",((Q19-Q$8)/Q$12)^2)</f>
        <v/>
      </c>
      <c r="AK19" s="36">
        <f>IF(R19="","",((R19-R$8)/R$12)^2)</f>
        <v/>
      </c>
      <c r="AL19" s="36">
        <f>IF(S19="","",((S19-S$8)/S$12)^2)</f>
        <v/>
      </c>
      <c r="AM19" s="36">
        <f>IF(T19="","",((T19-T$8)/T$12)^2)</f>
        <v/>
      </c>
      <c r="AO19" s="27">
        <f>IF(OR(Library!$A10&lt;&gt;1,COUNT(V19:AM19)=0,SUM($C$5:$T$5)&lt;=0),"",SQRT(SUMPRODUCT(V19:AM19,$C$5:$T$5)/SUM($C$5:$T$5)))</f>
        <v/>
      </c>
      <c r="AP19" s="27">
        <f>IF(AO19="","",100*EXP(-AO19))</f>
        <v/>
      </c>
      <c r="AQ19">
        <f>IF(AP19="","",AP19-ROW()*0.000000001)</f>
        <v/>
      </c>
      <c r="AR19">
        <f>IF(AP19="","",Library!$G10)</f>
        <v/>
      </c>
      <c r="AS19">
        <f>IF(AP19="","",Library!$B10)</f>
        <v/>
      </c>
    </row>
    <row r="20">
      <c r="C20" s="36">
        <f>IF(OR(Library!$A11&lt;&gt;1,Library!H11=""),"",IF(C$6=1,LN(1+MAX(0,Library!H11)),Library!H11))</f>
        <v/>
      </c>
      <c r="D20" s="36">
        <f>IF(OR(Library!$A11&lt;&gt;1,Library!I11=""),"",IF(D$6=1,LN(1+MAX(0,Library!I11)),Library!I11))</f>
        <v/>
      </c>
      <c r="E20" s="36">
        <f>IF(OR(Library!$A11&lt;&gt;1,Library!J11=""),"",IF(E$6=1,LN(1+MAX(0,Library!J11)),Library!J11))</f>
        <v/>
      </c>
      <c r="F20" s="36">
        <f>IF(OR(Library!$A11&lt;&gt;1,Library!K11=""),"",IF(F$6=1,LN(1+MAX(0,Library!K11)),Library!K11))</f>
        <v/>
      </c>
      <c r="G20" s="36">
        <f>IF(OR(Library!$A11&lt;&gt;1,Library!L11=""),"",IF(G$6=1,LN(1+MAX(0,Library!L11)),Library!L11))</f>
        <v/>
      </c>
      <c r="H20" s="36">
        <f>IF(OR(Library!$A11&lt;&gt;1,Library!M11=""),"",IF(H$6=1,LN(1+MAX(0,Library!M11)),Library!M11))</f>
        <v/>
      </c>
      <c r="I20" s="36">
        <f>IF(OR(Library!$A11&lt;&gt;1,Library!N11=""),"",IF(I$6=1,LN(1+MAX(0,Library!N11)),Library!N11))</f>
        <v/>
      </c>
      <c r="J20" s="36">
        <f>IF(OR(Library!$A11&lt;&gt;1,Library!O11=""),"",IF(J$6=1,LN(1+MAX(0,Library!O11)),Library!O11))</f>
        <v/>
      </c>
      <c r="K20" s="36">
        <f>IF(OR(Library!$A11&lt;&gt;1,Library!P11=""),"",IF(K$6=1,LN(1+MAX(0,Library!P11)),Library!P11))</f>
        <v/>
      </c>
      <c r="L20" s="36">
        <f>IF(OR(Library!$A11&lt;&gt;1,Library!Q11=""),"",IF(L$6=1,LN(1+MAX(0,Library!Q11)),Library!Q11))</f>
        <v/>
      </c>
      <c r="M20" s="36">
        <f>IF(OR(Library!$A11&lt;&gt;1,Library!R11=""),"",IF(M$6=1,LN(1+MAX(0,Library!R11)),Library!R11))</f>
        <v/>
      </c>
      <c r="N20" s="36">
        <f>IF(OR(Library!$A11&lt;&gt;1,Library!S11=""),"",IF(N$6=1,LN(1+MAX(0,Library!S11)),Library!S11))</f>
        <v/>
      </c>
      <c r="O20" s="36">
        <f>IF(OR(Library!$A11&lt;&gt;1,Library!T11=""),"",IF(O$6=1,LN(1+MAX(0,Library!T11)),Library!T11))</f>
        <v/>
      </c>
      <c r="P20" s="36">
        <f>IF(OR(Library!$A11&lt;&gt;1,Library!U11=""),"",IF(P$6=1,LN(1+MAX(0,Library!U11)),Library!U11))</f>
        <v/>
      </c>
      <c r="Q20" s="36">
        <f>IF(OR(Library!$A11&lt;&gt;1,Library!V11=""),"",IF(Q$6=1,LN(1+MAX(0,Library!V11)),Library!V11))</f>
        <v/>
      </c>
      <c r="R20" s="36">
        <f>IF(OR(Library!$A11&lt;&gt;1,Library!W11=""),"",IF(R$6=1,LN(1+MAX(0,Library!W11)),Library!W11))</f>
        <v/>
      </c>
      <c r="S20" s="36">
        <f>IF(OR(Library!$A11&lt;&gt;1,Library!X11=""),"",IF(S$6=1,LN(1+MAX(0,Library!X11)),Library!X11))</f>
        <v/>
      </c>
      <c r="T20" s="36">
        <f>IF(OR(Library!$A11&lt;&gt;1,Library!Y11=""),"",IF(T$6=1,LN(1+MAX(0,Library!Y11)),Library!Y11))</f>
        <v/>
      </c>
      <c r="V20" s="36">
        <f>IF(C20="","",((C20-C$8)/C$12)^2)</f>
        <v/>
      </c>
      <c r="W20" s="36">
        <f>IF(D20="","",((D20-D$8)/D$12)^2)</f>
        <v/>
      </c>
      <c r="X20" s="36">
        <f>IF(E20="","",((E20-E$8)/E$12)^2)</f>
        <v/>
      </c>
      <c r="Y20" s="36">
        <f>IF(F20="","",((F20-F$8)/F$12)^2)</f>
        <v/>
      </c>
      <c r="Z20" s="36">
        <f>IF(G20="","",((G20-G$8)/G$12)^2)</f>
        <v/>
      </c>
      <c r="AA20" s="36">
        <f>IF(H20="","",((H20-H$8)/H$12)^2)</f>
        <v/>
      </c>
      <c r="AB20" s="36">
        <f>IF(I20="","",((I20-I$8)/I$12)^2)</f>
        <v/>
      </c>
      <c r="AC20" s="36">
        <f>IF(J20="","",((J20-J$8)/J$12)^2)</f>
        <v/>
      </c>
      <c r="AD20" s="36">
        <f>IF(K20="","",((K20-K$8)/K$12)^2)</f>
        <v/>
      </c>
      <c r="AE20" s="36">
        <f>IF(L20="","",((L20-L$8)/L$12)^2)</f>
        <v/>
      </c>
      <c r="AF20" s="36">
        <f>IF(M20="","",((M20-M$8)/M$12)^2)</f>
        <v/>
      </c>
      <c r="AG20" s="36">
        <f>IF(N20="","",((N20-N$8)/N$12)^2)</f>
        <v/>
      </c>
      <c r="AH20" s="36">
        <f>IF(O20="","",((O20-O$8)/O$12)^2)</f>
        <v/>
      </c>
      <c r="AI20" s="36">
        <f>IF(P20="","",((P20-P$8)/P$12)^2)</f>
        <v/>
      </c>
      <c r="AJ20" s="36">
        <f>IF(Q20="","",((Q20-Q$8)/Q$12)^2)</f>
        <v/>
      </c>
      <c r="AK20" s="36">
        <f>IF(R20="","",((R20-R$8)/R$12)^2)</f>
        <v/>
      </c>
      <c r="AL20" s="36">
        <f>IF(S20="","",((S20-S$8)/S$12)^2)</f>
        <v/>
      </c>
      <c r="AM20" s="36">
        <f>IF(T20="","",((T20-T$8)/T$12)^2)</f>
        <v/>
      </c>
      <c r="AO20" s="27">
        <f>IF(OR(Library!$A11&lt;&gt;1,COUNT(V20:AM20)=0,SUM($C$5:$T$5)&lt;=0),"",SQRT(SUMPRODUCT(V20:AM20,$C$5:$T$5)/SUM($C$5:$T$5)))</f>
        <v/>
      </c>
      <c r="AP20" s="27">
        <f>IF(AO20="","",100*EXP(-AO20))</f>
        <v/>
      </c>
      <c r="AQ20">
        <f>IF(AP20="","",AP20-ROW()*0.000000001)</f>
        <v/>
      </c>
      <c r="AR20">
        <f>IF(AP20="","",Library!$G11)</f>
        <v/>
      </c>
      <c r="AS20">
        <f>IF(AP20="","",Library!$B11)</f>
        <v/>
      </c>
    </row>
    <row r="21">
      <c r="C21" s="36">
        <f>IF(OR(Library!$A12&lt;&gt;1,Library!H12=""),"",IF(C$6=1,LN(1+MAX(0,Library!H12)),Library!H12))</f>
        <v/>
      </c>
      <c r="D21" s="36">
        <f>IF(OR(Library!$A12&lt;&gt;1,Library!I12=""),"",IF(D$6=1,LN(1+MAX(0,Library!I12)),Library!I12))</f>
        <v/>
      </c>
      <c r="E21" s="36">
        <f>IF(OR(Library!$A12&lt;&gt;1,Library!J12=""),"",IF(E$6=1,LN(1+MAX(0,Library!J12)),Library!J12))</f>
        <v/>
      </c>
      <c r="F21" s="36">
        <f>IF(OR(Library!$A12&lt;&gt;1,Library!K12=""),"",IF(F$6=1,LN(1+MAX(0,Library!K12)),Library!K12))</f>
        <v/>
      </c>
      <c r="G21" s="36">
        <f>IF(OR(Library!$A12&lt;&gt;1,Library!L12=""),"",IF(G$6=1,LN(1+MAX(0,Library!L12)),Library!L12))</f>
        <v/>
      </c>
      <c r="H21" s="36">
        <f>IF(OR(Library!$A12&lt;&gt;1,Library!M12=""),"",IF(H$6=1,LN(1+MAX(0,Library!M12)),Library!M12))</f>
        <v/>
      </c>
      <c r="I21" s="36">
        <f>IF(OR(Library!$A12&lt;&gt;1,Library!N12=""),"",IF(I$6=1,LN(1+MAX(0,Library!N12)),Library!N12))</f>
        <v/>
      </c>
      <c r="J21" s="36">
        <f>IF(OR(Library!$A12&lt;&gt;1,Library!O12=""),"",IF(J$6=1,LN(1+MAX(0,Library!O12)),Library!O12))</f>
        <v/>
      </c>
      <c r="K21" s="36">
        <f>IF(OR(Library!$A12&lt;&gt;1,Library!P12=""),"",IF(K$6=1,LN(1+MAX(0,Library!P12)),Library!P12))</f>
        <v/>
      </c>
      <c r="L21" s="36">
        <f>IF(OR(Library!$A12&lt;&gt;1,Library!Q12=""),"",IF(L$6=1,LN(1+MAX(0,Library!Q12)),Library!Q12))</f>
        <v/>
      </c>
      <c r="M21" s="36">
        <f>IF(OR(Library!$A12&lt;&gt;1,Library!R12=""),"",IF(M$6=1,LN(1+MAX(0,Library!R12)),Library!R12))</f>
        <v/>
      </c>
      <c r="N21" s="36">
        <f>IF(OR(Library!$A12&lt;&gt;1,Library!S12=""),"",IF(N$6=1,LN(1+MAX(0,Library!S12)),Library!S12))</f>
        <v/>
      </c>
      <c r="O21" s="36">
        <f>IF(OR(Library!$A12&lt;&gt;1,Library!T12=""),"",IF(O$6=1,LN(1+MAX(0,Library!T12)),Library!T12))</f>
        <v/>
      </c>
      <c r="P21" s="36">
        <f>IF(OR(Library!$A12&lt;&gt;1,Library!U12=""),"",IF(P$6=1,LN(1+MAX(0,Library!U12)),Library!U12))</f>
        <v/>
      </c>
      <c r="Q21" s="36">
        <f>IF(OR(Library!$A12&lt;&gt;1,Library!V12=""),"",IF(Q$6=1,LN(1+MAX(0,Library!V12)),Library!V12))</f>
        <v/>
      </c>
      <c r="R21" s="36">
        <f>IF(OR(Library!$A12&lt;&gt;1,Library!W12=""),"",IF(R$6=1,LN(1+MAX(0,Library!W12)),Library!W12))</f>
        <v/>
      </c>
      <c r="S21" s="36">
        <f>IF(OR(Library!$A12&lt;&gt;1,Library!X12=""),"",IF(S$6=1,LN(1+MAX(0,Library!X12)),Library!X12))</f>
        <v/>
      </c>
      <c r="T21" s="36">
        <f>IF(OR(Library!$A12&lt;&gt;1,Library!Y12=""),"",IF(T$6=1,LN(1+MAX(0,Library!Y12)),Library!Y12))</f>
        <v/>
      </c>
      <c r="V21" s="36">
        <f>IF(C21="","",((C21-C$8)/C$12)^2)</f>
        <v/>
      </c>
      <c r="W21" s="36">
        <f>IF(D21="","",((D21-D$8)/D$12)^2)</f>
        <v/>
      </c>
      <c r="X21" s="36">
        <f>IF(E21="","",((E21-E$8)/E$12)^2)</f>
        <v/>
      </c>
      <c r="Y21" s="36">
        <f>IF(F21="","",((F21-F$8)/F$12)^2)</f>
        <v/>
      </c>
      <c r="Z21" s="36">
        <f>IF(G21="","",((G21-G$8)/G$12)^2)</f>
        <v/>
      </c>
      <c r="AA21" s="36">
        <f>IF(H21="","",((H21-H$8)/H$12)^2)</f>
        <v/>
      </c>
      <c r="AB21" s="36">
        <f>IF(I21="","",((I21-I$8)/I$12)^2)</f>
        <v/>
      </c>
      <c r="AC21" s="36">
        <f>IF(J21="","",((J21-J$8)/J$12)^2)</f>
        <v/>
      </c>
      <c r="AD21" s="36">
        <f>IF(K21="","",((K21-K$8)/K$12)^2)</f>
        <v/>
      </c>
      <c r="AE21" s="36">
        <f>IF(L21="","",((L21-L$8)/L$12)^2)</f>
        <v/>
      </c>
      <c r="AF21" s="36">
        <f>IF(M21="","",((M21-M$8)/M$12)^2)</f>
        <v/>
      </c>
      <c r="AG21" s="36">
        <f>IF(N21="","",((N21-N$8)/N$12)^2)</f>
        <v/>
      </c>
      <c r="AH21" s="36">
        <f>IF(O21="","",((O21-O$8)/O$12)^2)</f>
        <v/>
      </c>
      <c r="AI21" s="36">
        <f>IF(P21="","",((P21-P$8)/P$12)^2)</f>
        <v/>
      </c>
      <c r="AJ21" s="36">
        <f>IF(Q21="","",((Q21-Q$8)/Q$12)^2)</f>
        <v/>
      </c>
      <c r="AK21" s="36">
        <f>IF(R21="","",((R21-R$8)/R$12)^2)</f>
        <v/>
      </c>
      <c r="AL21" s="36">
        <f>IF(S21="","",((S21-S$8)/S$12)^2)</f>
        <v/>
      </c>
      <c r="AM21" s="36">
        <f>IF(T21="","",((T21-T$8)/T$12)^2)</f>
        <v/>
      </c>
      <c r="AO21" s="27">
        <f>IF(OR(Library!$A12&lt;&gt;1,COUNT(V21:AM21)=0,SUM($C$5:$T$5)&lt;=0),"",SQRT(SUMPRODUCT(V21:AM21,$C$5:$T$5)/SUM($C$5:$T$5)))</f>
        <v/>
      </c>
      <c r="AP21" s="27">
        <f>IF(AO21="","",100*EXP(-AO21))</f>
        <v/>
      </c>
      <c r="AQ21">
        <f>IF(AP21="","",AP21-ROW()*0.000000001)</f>
        <v/>
      </c>
      <c r="AR21">
        <f>IF(AP21="","",Library!$G12)</f>
        <v/>
      </c>
      <c r="AS21">
        <f>IF(AP21="","",Library!$B12)</f>
        <v/>
      </c>
    </row>
    <row r="22">
      <c r="C22" s="36">
        <f>IF(OR(Library!$A13&lt;&gt;1,Library!H13=""),"",IF(C$6=1,LN(1+MAX(0,Library!H13)),Library!H13))</f>
        <v/>
      </c>
      <c r="D22" s="36">
        <f>IF(OR(Library!$A13&lt;&gt;1,Library!I13=""),"",IF(D$6=1,LN(1+MAX(0,Library!I13)),Library!I13))</f>
        <v/>
      </c>
      <c r="E22" s="36">
        <f>IF(OR(Library!$A13&lt;&gt;1,Library!J13=""),"",IF(E$6=1,LN(1+MAX(0,Library!J13)),Library!J13))</f>
        <v/>
      </c>
      <c r="F22" s="36">
        <f>IF(OR(Library!$A13&lt;&gt;1,Library!K13=""),"",IF(F$6=1,LN(1+MAX(0,Library!K13)),Library!K13))</f>
        <v/>
      </c>
      <c r="G22" s="36">
        <f>IF(OR(Library!$A13&lt;&gt;1,Library!L13=""),"",IF(G$6=1,LN(1+MAX(0,Library!L13)),Library!L13))</f>
        <v/>
      </c>
      <c r="H22" s="36">
        <f>IF(OR(Library!$A13&lt;&gt;1,Library!M13=""),"",IF(H$6=1,LN(1+MAX(0,Library!M13)),Library!M13))</f>
        <v/>
      </c>
      <c r="I22" s="36">
        <f>IF(OR(Library!$A13&lt;&gt;1,Library!N13=""),"",IF(I$6=1,LN(1+MAX(0,Library!N13)),Library!N13))</f>
        <v/>
      </c>
      <c r="J22" s="36">
        <f>IF(OR(Library!$A13&lt;&gt;1,Library!O13=""),"",IF(J$6=1,LN(1+MAX(0,Library!O13)),Library!O13))</f>
        <v/>
      </c>
      <c r="K22" s="36">
        <f>IF(OR(Library!$A13&lt;&gt;1,Library!P13=""),"",IF(K$6=1,LN(1+MAX(0,Library!P13)),Library!P13))</f>
        <v/>
      </c>
      <c r="L22" s="36">
        <f>IF(OR(Library!$A13&lt;&gt;1,Library!Q13=""),"",IF(L$6=1,LN(1+MAX(0,Library!Q13)),Library!Q13))</f>
        <v/>
      </c>
      <c r="M22" s="36">
        <f>IF(OR(Library!$A13&lt;&gt;1,Library!R13=""),"",IF(M$6=1,LN(1+MAX(0,Library!R13)),Library!R13))</f>
        <v/>
      </c>
      <c r="N22" s="36">
        <f>IF(OR(Library!$A13&lt;&gt;1,Library!S13=""),"",IF(N$6=1,LN(1+MAX(0,Library!S13)),Library!S13))</f>
        <v/>
      </c>
      <c r="O22" s="36">
        <f>IF(OR(Library!$A13&lt;&gt;1,Library!T13=""),"",IF(O$6=1,LN(1+MAX(0,Library!T13)),Library!T13))</f>
        <v/>
      </c>
      <c r="P22" s="36">
        <f>IF(OR(Library!$A13&lt;&gt;1,Library!U13=""),"",IF(P$6=1,LN(1+MAX(0,Library!U13)),Library!U13))</f>
        <v/>
      </c>
      <c r="Q22" s="36">
        <f>IF(OR(Library!$A13&lt;&gt;1,Library!V13=""),"",IF(Q$6=1,LN(1+MAX(0,Library!V13)),Library!V13))</f>
        <v/>
      </c>
      <c r="R22" s="36">
        <f>IF(OR(Library!$A13&lt;&gt;1,Library!W13=""),"",IF(R$6=1,LN(1+MAX(0,Library!W13)),Library!W13))</f>
        <v/>
      </c>
      <c r="S22" s="36">
        <f>IF(OR(Library!$A13&lt;&gt;1,Library!X13=""),"",IF(S$6=1,LN(1+MAX(0,Library!X13)),Library!X13))</f>
        <v/>
      </c>
      <c r="T22" s="36">
        <f>IF(OR(Library!$A13&lt;&gt;1,Library!Y13=""),"",IF(T$6=1,LN(1+MAX(0,Library!Y13)),Library!Y13))</f>
        <v/>
      </c>
      <c r="V22" s="36">
        <f>IF(C22="","",((C22-C$8)/C$12)^2)</f>
        <v/>
      </c>
      <c r="W22" s="36">
        <f>IF(D22="","",((D22-D$8)/D$12)^2)</f>
        <v/>
      </c>
      <c r="X22" s="36">
        <f>IF(E22="","",((E22-E$8)/E$12)^2)</f>
        <v/>
      </c>
      <c r="Y22" s="36">
        <f>IF(F22="","",((F22-F$8)/F$12)^2)</f>
        <v/>
      </c>
      <c r="Z22" s="36">
        <f>IF(G22="","",((G22-G$8)/G$12)^2)</f>
        <v/>
      </c>
      <c r="AA22" s="36">
        <f>IF(H22="","",((H22-H$8)/H$12)^2)</f>
        <v/>
      </c>
      <c r="AB22" s="36">
        <f>IF(I22="","",((I22-I$8)/I$12)^2)</f>
        <v/>
      </c>
      <c r="AC22" s="36">
        <f>IF(J22="","",((J22-J$8)/J$12)^2)</f>
        <v/>
      </c>
      <c r="AD22" s="36">
        <f>IF(K22="","",((K22-K$8)/K$12)^2)</f>
        <v/>
      </c>
      <c r="AE22" s="36">
        <f>IF(L22="","",((L22-L$8)/L$12)^2)</f>
        <v/>
      </c>
      <c r="AF22" s="36">
        <f>IF(M22="","",((M22-M$8)/M$12)^2)</f>
        <v/>
      </c>
      <c r="AG22" s="36">
        <f>IF(N22="","",((N22-N$8)/N$12)^2)</f>
        <v/>
      </c>
      <c r="AH22" s="36">
        <f>IF(O22="","",((O22-O$8)/O$12)^2)</f>
        <v/>
      </c>
      <c r="AI22" s="36">
        <f>IF(P22="","",((P22-P$8)/P$12)^2)</f>
        <v/>
      </c>
      <c r="AJ22" s="36">
        <f>IF(Q22="","",((Q22-Q$8)/Q$12)^2)</f>
        <v/>
      </c>
      <c r="AK22" s="36">
        <f>IF(R22="","",((R22-R$8)/R$12)^2)</f>
        <v/>
      </c>
      <c r="AL22" s="36">
        <f>IF(S22="","",((S22-S$8)/S$12)^2)</f>
        <v/>
      </c>
      <c r="AM22" s="36">
        <f>IF(T22="","",((T22-T$8)/T$12)^2)</f>
        <v/>
      </c>
      <c r="AO22" s="27">
        <f>IF(OR(Library!$A13&lt;&gt;1,COUNT(V22:AM22)=0,SUM($C$5:$T$5)&lt;=0),"",SQRT(SUMPRODUCT(V22:AM22,$C$5:$T$5)/SUM($C$5:$T$5)))</f>
        <v/>
      </c>
      <c r="AP22" s="27">
        <f>IF(AO22="","",100*EXP(-AO22))</f>
        <v/>
      </c>
      <c r="AQ22">
        <f>IF(AP22="","",AP22-ROW()*0.000000001)</f>
        <v/>
      </c>
      <c r="AR22">
        <f>IF(AP22="","",Library!$G13)</f>
        <v/>
      </c>
      <c r="AS22">
        <f>IF(AP22="","",Library!$B13)</f>
        <v/>
      </c>
    </row>
    <row r="23">
      <c r="C23" s="36">
        <f>IF(OR(Library!$A14&lt;&gt;1,Library!H14=""),"",IF(C$6=1,LN(1+MAX(0,Library!H14)),Library!H14))</f>
        <v/>
      </c>
      <c r="D23" s="36">
        <f>IF(OR(Library!$A14&lt;&gt;1,Library!I14=""),"",IF(D$6=1,LN(1+MAX(0,Library!I14)),Library!I14))</f>
        <v/>
      </c>
      <c r="E23" s="36">
        <f>IF(OR(Library!$A14&lt;&gt;1,Library!J14=""),"",IF(E$6=1,LN(1+MAX(0,Library!J14)),Library!J14))</f>
        <v/>
      </c>
      <c r="F23" s="36">
        <f>IF(OR(Library!$A14&lt;&gt;1,Library!K14=""),"",IF(F$6=1,LN(1+MAX(0,Library!K14)),Library!K14))</f>
        <v/>
      </c>
      <c r="G23" s="36">
        <f>IF(OR(Library!$A14&lt;&gt;1,Library!L14=""),"",IF(G$6=1,LN(1+MAX(0,Library!L14)),Library!L14))</f>
        <v/>
      </c>
      <c r="H23" s="36">
        <f>IF(OR(Library!$A14&lt;&gt;1,Library!M14=""),"",IF(H$6=1,LN(1+MAX(0,Library!M14)),Library!M14))</f>
        <v/>
      </c>
      <c r="I23" s="36">
        <f>IF(OR(Library!$A14&lt;&gt;1,Library!N14=""),"",IF(I$6=1,LN(1+MAX(0,Library!N14)),Library!N14))</f>
        <v/>
      </c>
      <c r="J23" s="36">
        <f>IF(OR(Library!$A14&lt;&gt;1,Library!O14=""),"",IF(J$6=1,LN(1+MAX(0,Library!O14)),Library!O14))</f>
        <v/>
      </c>
      <c r="K23" s="36">
        <f>IF(OR(Library!$A14&lt;&gt;1,Library!P14=""),"",IF(K$6=1,LN(1+MAX(0,Library!P14)),Library!P14))</f>
        <v/>
      </c>
      <c r="L23" s="36">
        <f>IF(OR(Library!$A14&lt;&gt;1,Library!Q14=""),"",IF(L$6=1,LN(1+MAX(0,Library!Q14)),Library!Q14))</f>
        <v/>
      </c>
      <c r="M23" s="36">
        <f>IF(OR(Library!$A14&lt;&gt;1,Library!R14=""),"",IF(M$6=1,LN(1+MAX(0,Library!R14)),Library!R14))</f>
        <v/>
      </c>
      <c r="N23" s="36">
        <f>IF(OR(Library!$A14&lt;&gt;1,Library!S14=""),"",IF(N$6=1,LN(1+MAX(0,Library!S14)),Library!S14))</f>
        <v/>
      </c>
      <c r="O23" s="36">
        <f>IF(OR(Library!$A14&lt;&gt;1,Library!T14=""),"",IF(O$6=1,LN(1+MAX(0,Library!T14)),Library!T14))</f>
        <v/>
      </c>
      <c r="P23" s="36">
        <f>IF(OR(Library!$A14&lt;&gt;1,Library!U14=""),"",IF(P$6=1,LN(1+MAX(0,Library!U14)),Library!U14))</f>
        <v/>
      </c>
      <c r="Q23" s="36">
        <f>IF(OR(Library!$A14&lt;&gt;1,Library!V14=""),"",IF(Q$6=1,LN(1+MAX(0,Library!V14)),Library!V14))</f>
        <v/>
      </c>
      <c r="R23" s="36">
        <f>IF(OR(Library!$A14&lt;&gt;1,Library!W14=""),"",IF(R$6=1,LN(1+MAX(0,Library!W14)),Library!W14))</f>
        <v/>
      </c>
      <c r="S23" s="36">
        <f>IF(OR(Library!$A14&lt;&gt;1,Library!X14=""),"",IF(S$6=1,LN(1+MAX(0,Library!X14)),Library!X14))</f>
        <v/>
      </c>
      <c r="T23" s="36">
        <f>IF(OR(Library!$A14&lt;&gt;1,Library!Y14=""),"",IF(T$6=1,LN(1+MAX(0,Library!Y14)),Library!Y14))</f>
        <v/>
      </c>
      <c r="V23" s="36">
        <f>IF(C23="","",((C23-C$8)/C$12)^2)</f>
        <v/>
      </c>
      <c r="W23" s="36">
        <f>IF(D23="","",((D23-D$8)/D$12)^2)</f>
        <v/>
      </c>
      <c r="X23" s="36">
        <f>IF(E23="","",((E23-E$8)/E$12)^2)</f>
        <v/>
      </c>
      <c r="Y23" s="36">
        <f>IF(F23="","",((F23-F$8)/F$12)^2)</f>
        <v/>
      </c>
      <c r="Z23" s="36">
        <f>IF(G23="","",((G23-G$8)/G$12)^2)</f>
        <v/>
      </c>
      <c r="AA23" s="36">
        <f>IF(H23="","",((H23-H$8)/H$12)^2)</f>
        <v/>
      </c>
      <c r="AB23" s="36">
        <f>IF(I23="","",((I23-I$8)/I$12)^2)</f>
        <v/>
      </c>
      <c r="AC23" s="36">
        <f>IF(J23="","",((J23-J$8)/J$12)^2)</f>
        <v/>
      </c>
      <c r="AD23" s="36">
        <f>IF(K23="","",((K23-K$8)/K$12)^2)</f>
        <v/>
      </c>
      <c r="AE23" s="36">
        <f>IF(L23="","",((L23-L$8)/L$12)^2)</f>
        <v/>
      </c>
      <c r="AF23" s="36">
        <f>IF(M23="","",((M23-M$8)/M$12)^2)</f>
        <v/>
      </c>
      <c r="AG23" s="36">
        <f>IF(N23="","",((N23-N$8)/N$12)^2)</f>
        <v/>
      </c>
      <c r="AH23" s="36">
        <f>IF(O23="","",((O23-O$8)/O$12)^2)</f>
        <v/>
      </c>
      <c r="AI23" s="36">
        <f>IF(P23="","",((P23-P$8)/P$12)^2)</f>
        <v/>
      </c>
      <c r="AJ23" s="36">
        <f>IF(Q23="","",((Q23-Q$8)/Q$12)^2)</f>
        <v/>
      </c>
      <c r="AK23" s="36">
        <f>IF(R23="","",((R23-R$8)/R$12)^2)</f>
        <v/>
      </c>
      <c r="AL23" s="36">
        <f>IF(S23="","",((S23-S$8)/S$12)^2)</f>
        <v/>
      </c>
      <c r="AM23" s="36">
        <f>IF(T23="","",((T23-T$8)/T$12)^2)</f>
        <v/>
      </c>
      <c r="AO23" s="27">
        <f>IF(OR(Library!$A14&lt;&gt;1,COUNT(V23:AM23)=0,SUM($C$5:$T$5)&lt;=0),"",SQRT(SUMPRODUCT(V23:AM23,$C$5:$T$5)/SUM($C$5:$T$5)))</f>
        <v/>
      </c>
      <c r="AP23" s="27">
        <f>IF(AO23="","",100*EXP(-AO23))</f>
        <v/>
      </c>
      <c r="AQ23">
        <f>IF(AP23="","",AP23-ROW()*0.000000001)</f>
        <v/>
      </c>
      <c r="AR23">
        <f>IF(AP23="","",Library!$G14)</f>
        <v/>
      </c>
      <c r="AS23">
        <f>IF(AP23="","",Library!$B14)</f>
        <v/>
      </c>
    </row>
    <row r="24">
      <c r="C24" s="36">
        <f>IF(OR(Library!$A15&lt;&gt;1,Library!H15=""),"",IF(C$6=1,LN(1+MAX(0,Library!H15)),Library!H15))</f>
        <v/>
      </c>
      <c r="D24" s="36">
        <f>IF(OR(Library!$A15&lt;&gt;1,Library!I15=""),"",IF(D$6=1,LN(1+MAX(0,Library!I15)),Library!I15))</f>
        <v/>
      </c>
      <c r="E24" s="36">
        <f>IF(OR(Library!$A15&lt;&gt;1,Library!J15=""),"",IF(E$6=1,LN(1+MAX(0,Library!J15)),Library!J15))</f>
        <v/>
      </c>
      <c r="F24" s="36">
        <f>IF(OR(Library!$A15&lt;&gt;1,Library!K15=""),"",IF(F$6=1,LN(1+MAX(0,Library!K15)),Library!K15))</f>
        <v/>
      </c>
      <c r="G24" s="36">
        <f>IF(OR(Library!$A15&lt;&gt;1,Library!L15=""),"",IF(G$6=1,LN(1+MAX(0,Library!L15)),Library!L15))</f>
        <v/>
      </c>
      <c r="H24" s="36">
        <f>IF(OR(Library!$A15&lt;&gt;1,Library!M15=""),"",IF(H$6=1,LN(1+MAX(0,Library!M15)),Library!M15))</f>
        <v/>
      </c>
      <c r="I24" s="36">
        <f>IF(OR(Library!$A15&lt;&gt;1,Library!N15=""),"",IF(I$6=1,LN(1+MAX(0,Library!N15)),Library!N15))</f>
        <v/>
      </c>
      <c r="J24" s="36">
        <f>IF(OR(Library!$A15&lt;&gt;1,Library!O15=""),"",IF(J$6=1,LN(1+MAX(0,Library!O15)),Library!O15))</f>
        <v/>
      </c>
      <c r="K24" s="36">
        <f>IF(OR(Library!$A15&lt;&gt;1,Library!P15=""),"",IF(K$6=1,LN(1+MAX(0,Library!P15)),Library!P15))</f>
        <v/>
      </c>
      <c r="L24" s="36">
        <f>IF(OR(Library!$A15&lt;&gt;1,Library!Q15=""),"",IF(L$6=1,LN(1+MAX(0,Library!Q15)),Library!Q15))</f>
        <v/>
      </c>
      <c r="M24" s="36">
        <f>IF(OR(Library!$A15&lt;&gt;1,Library!R15=""),"",IF(M$6=1,LN(1+MAX(0,Library!R15)),Library!R15))</f>
        <v/>
      </c>
      <c r="N24" s="36">
        <f>IF(OR(Library!$A15&lt;&gt;1,Library!S15=""),"",IF(N$6=1,LN(1+MAX(0,Library!S15)),Library!S15))</f>
        <v/>
      </c>
      <c r="O24" s="36">
        <f>IF(OR(Library!$A15&lt;&gt;1,Library!T15=""),"",IF(O$6=1,LN(1+MAX(0,Library!T15)),Library!T15))</f>
        <v/>
      </c>
      <c r="P24" s="36">
        <f>IF(OR(Library!$A15&lt;&gt;1,Library!U15=""),"",IF(P$6=1,LN(1+MAX(0,Library!U15)),Library!U15))</f>
        <v/>
      </c>
      <c r="Q24" s="36">
        <f>IF(OR(Library!$A15&lt;&gt;1,Library!V15=""),"",IF(Q$6=1,LN(1+MAX(0,Library!V15)),Library!V15))</f>
        <v/>
      </c>
      <c r="R24" s="36">
        <f>IF(OR(Library!$A15&lt;&gt;1,Library!W15=""),"",IF(R$6=1,LN(1+MAX(0,Library!W15)),Library!W15))</f>
        <v/>
      </c>
      <c r="S24" s="36">
        <f>IF(OR(Library!$A15&lt;&gt;1,Library!X15=""),"",IF(S$6=1,LN(1+MAX(0,Library!X15)),Library!X15))</f>
        <v/>
      </c>
      <c r="T24" s="36">
        <f>IF(OR(Library!$A15&lt;&gt;1,Library!Y15=""),"",IF(T$6=1,LN(1+MAX(0,Library!Y15)),Library!Y15))</f>
        <v/>
      </c>
      <c r="V24" s="36">
        <f>IF(C24="","",((C24-C$8)/C$12)^2)</f>
        <v/>
      </c>
      <c r="W24" s="36">
        <f>IF(D24="","",((D24-D$8)/D$12)^2)</f>
        <v/>
      </c>
      <c r="X24" s="36">
        <f>IF(E24="","",((E24-E$8)/E$12)^2)</f>
        <v/>
      </c>
      <c r="Y24" s="36">
        <f>IF(F24="","",((F24-F$8)/F$12)^2)</f>
        <v/>
      </c>
      <c r="Z24" s="36">
        <f>IF(G24="","",((G24-G$8)/G$12)^2)</f>
        <v/>
      </c>
      <c r="AA24" s="36">
        <f>IF(H24="","",((H24-H$8)/H$12)^2)</f>
        <v/>
      </c>
      <c r="AB24" s="36">
        <f>IF(I24="","",((I24-I$8)/I$12)^2)</f>
        <v/>
      </c>
      <c r="AC24" s="36">
        <f>IF(J24="","",((J24-J$8)/J$12)^2)</f>
        <v/>
      </c>
      <c r="AD24" s="36">
        <f>IF(K24="","",((K24-K$8)/K$12)^2)</f>
        <v/>
      </c>
      <c r="AE24" s="36">
        <f>IF(L24="","",((L24-L$8)/L$12)^2)</f>
        <v/>
      </c>
      <c r="AF24" s="36">
        <f>IF(M24="","",((M24-M$8)/M$12)^2)</f>
        <v/>
      </c>
      <c r="AG24" s="36">
        <f>IF(N24="","",((N24-N$8)/N$12)^2)</f>
        <v/>
      </c>
      <c r="AH24" s="36">
        <f>IF(O24="","",((O24-O$8)/O$12)^2)</f>
        <v/>
      </c>
      <c r="AI24" s="36">
        <f>IF(P24="","",((P24-P$8)/P$12)^2)</f>
        <v/>
      </c>
      <c r="AJ24" s="36">
        <f>IF(Q24="","",((Q24-Q$8)/Q$12)^2)</f>
        <v/>
      </c>
      <c r="AK24" s="36">
        <f>IF(R24="","",((R24-R$8)/R$12)^2)</f>
        <v/>
      </c>
      <c r="AL24" s="36">
        <f>IF(S24="","",((S24-S$8)/S$12)^2)</f>
        <v/>
      </c>
      <c r="AM24" s="36">
        <f>IF(T24="","",((T24-T$8)/T$12)^2)</f>
        <v/>
      </c>
      <c r="AO24" s="27">
        <f>IF(OR(Library!$A15&lt;&gt;1,COUNT(V24:AM24)=0,SUM($C$5:$T$5)&lt;=0),"",SQRT(SUMPRODUCT(V24:AM24,$C$5:$T$5)/SUM($C$5:$T$5)))</f>
        <v/>
      </c>
      <c r="AP24" s="27">
        <f>IF(AO24="","",100*EXP(-AO24))</f>
        <v/>
      </c>
      <c r="AQ24">
        <f>IF(AP24="","",AP24-ROW()*0.000000001)</f>
        <v/>
      </c>
      <c r="AR24">
        <f>IF(AP24="","",Library!$G15)</f>
        <v/>
      </c>
      <c r="AS24">
        <f>IF(AP24="","",Library!$B15)</f>
        <v/>
      </c>
    </row>
    <row r="25">
      <c r="C25" s="36">
        <f>IF(OR(Library!$A16&lt;&gt;1,Library!H16=""),"",IF(C$6=1,LN(1+MAX(0,Library!H16)),Library!H16))</f>
        <v/>
      </c>
      <c r="D25" s="36">
        <f>IF(OR(Library!$A16&lt;&gt;1,Library!I16=""),"",IF(D$6=1,LN(1+MAX(0,Library!I16)),Library!I16))</f>
        <v/>
      </c>
      <c r="E25" s="36">
        <f>IF(OR(Library!$A16&lt;&gt;1,Library!J16=""),"",IF(E$6=1,LN(1+MAX(0,Library!J16)),Library!J16))</f>
        <v/>
      </c>
      <c r="F25" s="36">
        <f>IF(OR(Library!$A16&lt;&gt;1,Library!K16=""),"",IF(F$6=1,LN(1+MAX(0,Library!K16)),Library!K16))</f>
        <v/>
      </c>
      <c r="G25" s="36">
        <f>IF(OR(Library!$A16&lt;&gt;1,Library!L16=""),"",IF(G$6=1,LN(1+MAX(0,Library!L16)),Library!L16))</f>
        <v/>
      </c>
      <c r="H25" s="36">
        <f>IF(OR(Library!$A16&lt;&gt;1,Library!M16=""),"",IF(H$6=1,LN(1+MAX(0,Library!M16)),Library!M16))</f>
        <v/>
      </c>
      <c r="I25" s="36">
        <f>IF(OR(Library!$A16&lt;&gt;1,Library!N16=""),"",IF(I$6=1,LN(1+MAX(0,Library!N16)),Library!N16))</f>
        <v/>
      </c>
      <c r="J25" s="36">
        <f>IF(OR(Library!$A16&lt;&gt;1,Library!O16=""),"",IF(J$6=1,LN(1+MAX(0,Library!O16)),Library!O16))</f>
        <v/>
      </c>
      <c r="K25" s="36">
        <f>IF(OR(Library!$A16&lt;&gt;1,Library!P16=""),"",IF(K$6=1,LN(1+MAX(0,Library!P16)),Library!P16))</f>
        <v/>
      </c>
      <c r="L25" s="36">
        <f>IF(OR(Library!$A16&lt;&gt;1,Library!Q16=""),"",IF(L$6=1,LN(1+MAX(0,Library!Q16)),Library!Q16))</f>
        <v/>
      </c>
      <c r="M25" s="36">
        <f>IF(OR(Library!$A16&lt;&gt;1,Library!R16=""),"",IF(M$6=1,LN(1+MAX(0,Library!R16)),Library!R16))</f>
        <v/>
      </c>
      <c r="N25" s="36">
        <f>IF(OR(Library!$A16&lt;&gt;1,Library!S16=""),"",IF(N$6=1,LN(1+MAX(0,Library!S16)),Library!S16))</f>
        <v/>
      </c>
      <c r="O25" s="36">
        <f>IF(OR(Library!$A16&lt;&gt;1,Library!T16=""),"",IF(O$6=1,LN(1+MAX(0,Library!T16)),Library!T16))</f>
        <v/>
      </c>
      <c r="P25" s="36">
        <f>IF(OR(Library!$A16&lt;&gt;1,Library!U16=""),"",IF(P$6=1,LN(1+MAX(0,Library!U16)),Library!U16))</f>
        <v/>
      </c>
      <c r="Q25" s="36">
        <f>IF(OR(Library!$A16&lt;&gt;1,Library!V16=""),"",IF(Q$6=1,LN(1+MAX(0,Library!V16)),Library!V16))</f>
        <v/>
      </c>
      <c r="R25" s="36">
        <f>IF(OR(Library!$A16&lt;&gt;1,Library!W16=""),"",IF(R$6=1,LN(1+MAX(0,Library!W16)),Library!W16))</f>
        <v/>
      </c>
      <c r="S25" s="36">
        <f>IF(OR(Library!$A16&lt;&gt;1,Library!X16=""),"",IF(S$6=1,LN(1+MAX(0,Library!X16)),Library!X16))</f>
        <v/>
      </c>
      <c r="T25" s="36">
        <f>IF(OR(Library!$A16&lt;&gt;1,Library!Y16=""),"",IF(T$6=1,LN(1+MAX(0,Library!Y16)),Library!Y16))</f>
        <v/>
      </c>
      <c r="V25" s="36">
        <f>IF(C25="","",((C25-C$8)/C$12)^2)</f>
        <v/>
      </c>
      <c r="W25" s="36">
        <f>IF(D25="","",((D25-D$8)/D$12)^2)</f>
        <v/>
      </c>
      <c r="X25" s="36">
        <f>IF(E25="","",((E25-E$8)/E$12)^2)</f>
        <v/>
      </c>
      <c r="Y25" s="36">
        <f>IF(F25="","",((F25-F$8)/F$12)^2)</f>
        <v/>
      </c>
      <c r="Z25" s="36">
        <f>IF(G25="","",((G25-G$8)/G$12)^2)</f>
        <v/>
      </c>
      <c r="AA25" s="36">
        <f>IF(H25="","",((H25-H$8)/H$12)^2)</f>
        <v/>
      </c>
      <c r="AB25" s="36">
        <f>IF(I25="","",((I25-I$8)/I$12)^2)</f>
        <v/>
      </c>
      <c r="AC25" s="36">
        <f>IF(J25="","",((J25-J$8)/J$12)^2)</f>
        <v/>
      </c>
      <c r="AD25" s="36">
        <f>IF(K25="","",((K25-K$8)/K$12)^2)</f>
        <v/>
      </c>
      <c r="AE25" s="36">
        <f>IF(L25="","",((L25-L$8)/L$12)^2)</f>
        <v/>
      </c>
      <c r="AF25" s="36">
        <f>IF(M25="","",((M25-M$8)/M$12)^2)</f>
        <v/>
      </c>
      <c r="AG25" s="36">
        <f>IF(N25="","",((N25-N$8)/N$12)^2)</f>
        <v/>
      </c>
      <c r="AH25" s="36">
        <f>IF(O25="","",((O25-O$8)/O$12)^2)</f>
        <v/>
      </c>
      <c r="AI25" s="36">
        <f>IF(P25="","",((P25-P$8)/P$12)^2)</f>
        <v/>
      </c>
      <c r="AJ25" s="36">
        <f>IF(Q25="","",((Q25-Q$8)/Q$12)^2)</f>
        <v/>
      </c>
      <c r="AK25" s="36">
        <f>IF(R25="","",((R25-R$8)/R$12)^2)</f>
        <v/>
      </c>
      <c r="AL25" s="36">
        <f>IF(S25="","",((S25-S$8)/S$12)^2)</f>
        <v/>
      </c>
      <c r="AM25" s="36">
        <f>IF(T25="","",((T25-T$8)/T$12)^2)</f>
        <v/>
      </c>
      <c r="AO25" s="27">
        <f>IF(OR(Library!$A16&lt;&gt;1,COUNT(V25:AM25)=0,SUM($C$5:$T$5)&lt;=0),"",SQRT(SUMPRODUCT(V25:AM25,$C$5:$T$5)/SUM($C$5:$T$5)))</f>
        <v/>
      </c>
      <c r="AP25" s="27">
        <f>IF(AO25="","",100*EXP(-AO25))</f>
        <v/>
      </c>
      <c r="AQ25">
        <f>IF(AP25="","",AP25-ROW()*0.000000001)</f>
        <v/>
      </c>
      <c r="AR25">
        <f>IF(AP25="","",Library!$G16)</f>
        <v/>
      </c>
      <c r="AS25">
        <f>IF(AP25="","",Library!$B16)</f>
        <v/>
      </c>
    </row>
    <row r="26">
      <c r="C26" s="36">
        <f>IF(OR(Library!$A17&lt;&gt;1,Library!H17=""),"",IF(C$6=1,LN(1+MAX(0,Library!H17)),Library!H17))</f>
        <v/>
      </c>
      <c r="D26" s="36">
        <f>IF(OR(Library!$A17&lt;&gt;1,Library!I17=""),"",IF(D$6=1,LN(1+MAX(0,Library!I17)),Library!I17))</f>
        <v/>
      </c>
      <c r="E26" s="36">
        <f>IF(OR(Library!$A17&lt;&gt;1,Library!J17=""),"",IF(E$6=1,LN(1+MAX(0,Library!J17)),Library!J17))</f>
        <v/>
      </c>
      <c r="F26" s="36">
        <f>IF(OR(Library!$A17&lt;&gt;1,Library!K17=""),"",IF(F$6=1,LN(1+MAX(0,Library!K17)),Library!K17))</f>
        <v/>
      </c>
      <c r="G26" s="36">
        <f>IF(OR(Library!$A17&lt;&gt;1,Library!L17=""),"",IF(G$6=1,LN(1+MAX(0,Library!L17)),Library!L17))</f>
        <v/>
      </c>
      <c r="H26" s="36">
        <f>IF(OR(Library!$A17&lt;&gt;1,Library!M17=""),"",IF(H$6=1,LN(1+MAX(0,Library!M17)),Library!M17))</f>
        <v/>
      </c>
      <c r="I26" s="36">
        <f>IF(OR(Library!$A17&lt;&gt;1,Library!N17=""),"",IF(I$6=1,LN(1+MAX(0,Library!N17)),Library!N17))</f>
        <v/>
      </c>
      <c r="J26" s="36">
        <f>IF(OR(Library!$A17&lt;&gt;1,Library!O17=""),"",IF(J$6=1,LN(1+MAX(0,Library!O17)),Library!O17))</f>
        <v/>
      </c>
      <c r="K26" s="36">
        <f>IF(OR(Library!$A17&lt;&gt;1,Library!P17=""),"",IF(K$6=1,LN(1+MAX(0,Library!P17)),Library!P17))</f>
        <v/>
      </c>
      <c r="L26" s="36">
        <f>IF(OR(Library!$A17&lt;&gt;1,Library!Q17=""),"",IF(L$6=1,LN(1+MAX(0,Library!Q17)),Library!Q17))</f>
        <v/>
      </c>
      <c r="M26" s="36">
        <f>IF(OR(Library!$A17&lt;&gt;1,Library!R17=""),"",IF(M$6=1,LN(1+MAX(0,Library!R17)),Library!R17))</f>
        <v/>
      </c>
      <c r="N26" s="36">
        <f>IF(OR(Library!$A17&lt;&gt;1,Library!S17=""),"",IF(N$6=1,LN(1+MAX(0,Library!S17)),Library!S17))</f>
        <v/>
      </c>
      <c r="O26" s="36">
        <f>IF(OR(Library!$A17&lt;&gt;1,Library!T17=""),"",IF(O$6=1,LN(1+MAX(0,Library!T17)),Library!T17))</f>
        <v/>
      </c>
      <c r="P26" s="36">
        <f>IF(OR(Library!$A17&lt;&gt;1,Library!U17=""),"",IF(P$6=1,LN(1+MAX(0,Library!U17)),Library!U17))</f>
        <v/>
      </c>
      <c r="Q26" s="36">
        <f>IF(OR(Library!$A17&lt;&gt;1,Library!V17=""),"",IF(Q$6=1,LN(1+MAX(0,Library!V17)),Library!V17))</f>
        <v/>
      </c>
      <c r="R26" s="36">
        <f>IF(OR(Library!$A17&lt;&gt;1,Library!W17=""),"",IF(R$6=1,LN(1+MAX(0,Library!W17)),Library!W17))</f>
        <v/>
      </c>
      <c r="S26" s="36">
        <f>IF(OR(Library!$A17&lt;&gt;1,Library!X17=""),"",IF(S$6=1,LN(1+MAX(0,Library!X17)),Library!X17))</f>
        <v/>
      </c>
      <c r="T26" s="36">
        <f>IF(OR(Library!$A17&lt;&gt;1,Library!Y17=""),"",IF(T$6=1,LN(1+MAX(0,Library!Y17)),Library!Y17))</f>
        <v/>
      </c>
      <c r="V26" s="36">
        <f>IF(C26="","",((C26-C$8)/C$12)^2)</f>
        <v/>
      </c>
      <c r="W26" s="36">
        <f>IF(D26="","",((D26-D$8)/D$12)^2)</f>
        <v/>
      </c>
      <c r="X26" s="36">
        <f>IF(E26="","",((E26-E$8)/E$12)^2)</f>
        <v/>
      </c>
      <c r="Y26" s="36">
        <f>IF(F26="","",((F26-F$8)/F$12)^2)</f>
        <v/>
      </c>
      <c r="Z26" s="36">
        <f>IF(G26="","",((G26-G$8)/G$12)^2)</f>
        <v/>
      </c>
      <c r="AA26" s="36">
        <f>IF(H26="","",((H26-H$8)/H$12)^2)</f>
        <v/>
      </c>
      <c r="AB26" s="36">
        <f>IF(I26="","",((I26-I$8)/I$12)^2)</f>
        <v/>
      </c>
      <c r="AC26" s="36">
        <f>IF(J26="","",((J26-J$8)/J$12)^2)</f>
        <v/>
      </c>
      <c r="AD26" s="36">
        <f>IF(K26="","",((K26-K$8)/K$12)^2)</f>
        <v/>
      </c>
      <c r="AE26" s="36">
        <f>IF(L26="","",((L26-L$8)/L$12)^2)</f>
        <v/>
      </c>
      <c r="AF26" s="36">
        <f>IF(M26="","",((M26-M$8)/M$12)^2)</f>
        <v/>
      </c>
      <c r="AG26" s="36">
        <f>IF(N26="","",((N26-N$8)/N$12)^2)</f>
        <v/>
      </c>
      <c r="AH26" s="36">
        <f>IF(O26="","",((O26-O$8)/O$12)^2)</f>
        <v/>
      </c>
      <c r="AI26" s="36">
        <f>IF(P26="","",((P26-P$8)/P$12)^2)</f>
        <v/>
      </c>
      <c r="AJ26" s="36">
        <f>IF(Q26="","",((Q26-Q$8)/Q$12)^2)</f>
        <v/>
      </c>
      <c r="AK26" s="36">
        <f>IF(R26="","",((R26-R$8)/R$12)^2)</f>
        <v/>
      </c>
      <c r="AL26" s="36">
        <f>IF(S26="","",((S26-S$8)/S$12)^2)</f>
        <v/>
      </c>
      <c r="AM26" s="36">
        <f>IF(T26="","",((T26-T$8)/T$12)^2)</f>
        <v/>
      </c>
      <c r="AO26" s="27">
        <f>IF(OR(Library!$A17&lt;&gt;1,COUNT(V26:AM26)=0,SUM($C$5:$T$5)&lt;=0),"",SQRT(SUMPRODUCT(V26:AM26,$C$5:$T$5)/SUM($C$5:$T$5)))</f>
        <v/>
      </c>
      <c r="AP26" s="27">
        <f>IF(AO26="","",100*EXP(-AO26))</f>
        <v/>
      </c>
      <c r="AQ26">
        <f>IF(AP26="","",AP26-ROW()*0.000000001)</f>
        <v/>
      </c>
      <c r="AR26">
        <f>IF(AP26="","",Library!$G17)</f>
        <v/>
      </c>
      <c r="AS26">
        <f>IF(AP26="","",Library!$B17)</f>
        <v/>
      </c>
    </row>
    <row r="27">
      <c r="C27" s="36">
        <f>IF(OR(Library!$A18&lt;&gt;1,Library!H18=""),"",IF(C$6=1,LN(1+MAX(0,Library!H18)),Library!H18))</f>
        <v/>
      </c>
      <c r="D27" s="36">
        <f>IF(OR(Library!$A18&lt;&gt;1,Library!I18=""),"",IF(D$6=1,LN(1+MAX(0,Library!I18)),Library!I18))</f>
        <v/>
      </c>
      <c r="E27" s="36">
        <f>IF(OR(Library!$A18&lt;&gt;1,Library!J18=""),"",IF(E$6=1,LN(1+MAX(0,Library!J18)),Library!J18))</f>
        <v/>
      </c>
      <c r="F27" s="36">
        <f>IF(OR(Library!$A18&lt;&gt;1,Library!K18=""),"",IF(F$6=1,LN(1+MAX(0,Library!K18)),Library!K18))</f>
        <v/>
      </c>
      <c r="G27" s="36">
        <f>IF(OR(Library!$A18&lt;&gt;1,Library!L18=""),"",IF(G$6=1,LN(1+MAX(0,Library!L18)),Library!L18))</f>
        <v/>
      </c>
      <c r="H27" s="36">
        <f>IF(OR(Library!$A18&lt;&gt;1,Library!M18=""),"",IF(H$6=1,LN(1+MAX(0,Library!M18)),Library!M18))</f>
        <v/>
      </c>
      <c r="I27" s="36">
        <f>IF(OR(Library!$A18&lt;&gt;1,Library!N18=""),"",IF(I$6=1,LN(1+MAX(0,Library!N18)),Library!N18))</f>
        <v/>
      </c>
      <c r="J27" s="36">
        <f>IF(OR(Library!$A18&lt;&gt;1,Library!O18=""),"",IF(J$6=1,LN(1+MAX(0,Library!O18)),Library!O18))</f>
        <v/>
      </c>
      <c r="K27" s="36">
        <f>IF(OR(Library!$A18&lt;&gt;1,Library!P18=""),"",IF(K$6=1,LN(1+MAX(0,Library!P18)),Library!P18))</f>
        <v/>
      </c>
      <c r="L27" s="36">
        <f>IF(OR(Library!$A18&lt;&gt;1,Library!Q18=""),"",IF(L$6=1,LN(1+MAX(0,Library!Q18)),Library!Q18))</f>
        <v/>
      </c>
      <c r="M27" s="36">
        <f>IF(OR(Library!$A18&lt;&gt;1,Library!R18=""),"",IF(M$6=1,LN(1+MAX(0,Library!R18)),Library!R18))</f>
        <v/>
      </c>
      <c r="N27" s="36">
        <f>IF(OR(Library!$A18&lt;&gt;1,Library!S18=""),"",IF(N$6=1,LN(1+MAX(0,Library!S18)),Library!S18))</f>
        <v/>
      </c>
      <c r="O27" s="36">
        <f>IF(OR(Library!$A18&lt;&gt;1,Library!T18=""),"",IF(O$6=1,LN(1+MAX(0,Library!T18)),Library!T18))</f>
        <v/>
      </c>
      <c r="P27" s="36">
        <f>IF(OR(Library!$A18&lt;&gt;1,Library!U18=""),"",IF(P$6=1,LN(1+MAX(0,Library!U18)),Library!U18))</f>
        <v/>
      </c>
      <c r="Q27" s="36">
        <f>IF(OR(Library!$A18&lt;&gt;1,Library!V18=""),"",IF(Q$6=1,LN(1+MAX(0,Library!V18)),Library!V18))</f>
        <v/>
      </c>
      <c r="R27" s="36">
        <f>IF(OR(Library!$A18&lt;&gt;1,Library!W18=""),"",IF(R$6=1,LN(1+MAX(0,Library!W18)),Library!W18))</f>
        <v/>
      </c>
      <c r="S27" s="36">
        <f>IF(OR(Library!$A18&lt;&gt;1,Library!X18=""),"",IF(S$6=1,LN(1+MAX(0,Library!X18)),Library!X18))</f>
        <v/>
      </c>
      <c r="T27" s="36">
        <f>IF(OR(Library!$A18&lt;&gt;1,Library!Y18=""),"",IF(T$6=1,LN(1+MAX(0,Library!Y18)),Library!Y18))</f>
        <v/>
      </c>
      <c r="V27" s="36">
        <f>IF(C27="","",((C27-C$8)/C$12)^2)</f>
        <v/>
      </c>
      <c r="W27" s="36">
        <f>IF(D27="","",((D27-D$8)/D$12)^2)</f>
        <v/>
      </c>
      <c r="X27" s="36">
        <f>IF(E27="","",((E27-E$8)/E$12)^2)</f>
        <v/>
      </c>
      <c r="Y27" s="36">
        <f>IF(F27="","",((F27-F$8)/F$12)^2)</f>
        <v/>
      </c>
      <c r="Z27" s="36">
        <f>IF(G27="","",((G27-G$8)/G$12)^2)</f>
        <v/>
      </c>
      <c r="AA27" s="36">
        <f>IF(H27="","",((H27-H$8)/H$12)^2)</f>
        <v/>
      </c>
      <c r="AB27" s="36">
        <f>IF(I27="","",((I27-I$8)/I$12)^2)</f>
        <v/>
      </c>
      <c r="AC27" s="36">
        <f>IF(J27="","",((J27-J$8)/J$12)^2)</f>
        <v/>
      </c>
      <c r="AD27" s="36">
        <f>IF(K27="","",((K27-K$8)/K$12)^2)</f>
        <v/>
      </c>
      <c r="AE27" s="36">
        <f>IF(L27="","",((L27-L$8)/L$12)^2)</f>
        <v/>
      </c>
      <c r="AF27" s="36">
        <f>IF(M27="","",((M27-M$8)/M$12)^2)</f>
        <v/>
      </c>
      <c r="AG27" s="36">
        <f>IF(N27="","",((N27-N$8)/N$12)^2)</f>
        <v/>
      </c>
      <c r="AH27" s="36">
        <f>IF(O27="","",((O27-O$8)/O$12)^2)</f>
        <v/>
      </c>
      <c r="AI27" s="36">
        <f>IF(P27="","",((P27-P$8)/P$12)^2)</f>
        <v/>
      </c>
      <c r="AJ27" s="36">
        <f>IF(Q27="","",((Q27-Q$8)/Q$12)^2)</f>
        <v/>
      </c>
      <c r="AK27" s="36">
        <f>IF(R27="","",((R27-R$8)/R$12)^2)</f>
        <v/>
      </c>
      <c r="AL27" s="36">
        <f>IF(S27="","",((S27-S$8)/S$12)^2)</f>
        <v/>
      </c>
      <c r="AM27" s="36">
        <f>IF(T27="","",((T27-T$8)/T$12)^2)</f>
        <v/>
      </c>
      <c r="AO27" s="27">
        <f>IF(OR(Library!$A18&lt;&gt;1,COUNT(V27:AM27)=0,SUM($C$5:$T$5)&lt;=0),"",SQRT(SUMPRODUCT(V27:AM27,$C$5:$T$5)/SUM($C$5:$T$5)))</f>
        <v/>
      </c>
      <c r="AP27" s="27">
        <f>IF(AO27="","",100*EXP(-AO27))</f>
        <v/>
      </c>
      <c r="AQ27">
        <f>IF(AP27="","",AP27-ROW()*0.000000001)</f>
        <v/>
      </c>
      <c r="AR27">
        <f>IF(AP27="","",Library!$G18)</f>
        <v/>
      </c>
      <c r="AS27">
        <f>IF(AP27="","",Library!$B18)</f>
        <v/>
      </c>
    </row>
    <row r="28">
      <c r="C28" s="36">
        <f>IF(OR(Library!$A19&lt;&gt;1,Library!H19=""),"",IF(C$6=1,LN(1+MAX(0,Library!H19)),Library!H19))</f>
        <v/>
      </c>
      <c r="D28" s="36">
        <f>IF(OR(Library!$A19&lt;&gt;1,Library!I19=""),"",IF(D$6=1,LN(1+MAX(0,Library!I19)),Library!I19))</f>
        <v/>
      </c>
      <c r="E28" s="36">
        <f>IF(OR(Library!$A19&lt;&gt;1,Library!J19=""),"",IF(E$6=1,LN(1+MAX(0,Library!J19)),Library!J19))</f>
        <v/>
      </c>
      <c r="F28" s="36">
        <f>IF(OR(Library!$A19&lt;&gt;1,Library!K19=""),"",IF(F$6=1,LN(1+MAX(0,Library!K19)),Library!K19))</f>
        <v/>
      </c>
      <c r="G28" s="36">
        <f>IF(OR(Library!$A19&lt;&gt;1,Library!L19=""),"",IF(G$6=1,LN(1+MAX(0,Library!L19)),Library!L19))</f>
        <v/>
      </c>
      <c r="H28" s="36">
        <f>IF(OR(Library!$A19&lt;&gt;1,Library!M19=""),"",IF(H$6=1,LN(1+MAX(0,Library!M19)),Library!M19))</f>
        <v/>
      </c>
      <c r="I28" s="36">
        <f>IF(OR(Library!$A19&lt;&gt;1,Library!N19=""),"",IF(I$6=1,LN(1+MAX(0,Library!N19)),Library!N19))</f>
        <v/>
      </c>
      <c r="J28" s="36">
        <f>IF(OR(Library!$A19&lt;&gt;1,Library!O19=""),"",IF(J$6=1,LN(1+MAX(0,Library!O19)),Library!O19))</f>
        <v/>
      </c>
      <c r="K28" s="36">
        <f>IF(OR(Library!$A19&lt;&gt;1,Library!P19=""),"",IF(K$6=1,LN(1+MAX(0,Library!P19)),Library!P19))</f>
        <v/>
      </c>
      <c r="L28" s="36">
        <f>IF(OR(Library!$A19&lt;&gt;1,Library!Q19=""),"",IF(L$6=1,LN(1+MAX(0,Library!Q19)),Library!Q19))</f>
        <v/>
      </c>
      <c r="M28" s="36">
        <f>IF(OR(Library!$A19&lt;&gt;1,Library!R19=""),"",IF(M$6=1,LN(1+MAX(0,Library!R19)),Library!R19))</f>
        <v/>
      </c>
      <c r="N28" s="36">
        <f>IF(OR(Library!$A19&lt;&gt;1,Library!S19=""),"",IF(N$6=1,LN(1+MAX(0,Library!S19)),Library!S19))</f>
        <v/>
      </c>
      <c r="O28" s="36">
        <f>IF(OR(Library!$A19&lt;&gt;1,Library!T19=""),"",IF(O$6=1,LN(1+MAX(0,Library!T19)),Library!T19))</f>
        <v/>
      </c>
      <c r="P28" s="36">
        <f>IF(OR(Library!$A19&lt;&gt;1,Library!U19=""),"",IF(P$6=1,LN(1+MAX(0,Library!U19)),Library!U19))</f>
        <v/>
      </c>
      <c r="Q28" s="36">
        <f>IF(OR(Library!$A19&lt;&gt;1,Library!V19=""),"",IF(Q$6=1,LN(1+MAX(0,Library!V19)),Library!V19))</f>
        <v/>
      </c>
      <c r="R28" s="36">
        <f>IF(OR(Library!$A19&lt;&gt;1,Library!W19=""),"",IF(R$6=1,LN(1+MAX(0,Library!W19)),Library!W19))</f>
        <v/>
      </c>
      <c r="S28" s="36">
        <f>IF(OR(Library!$A19&lt;&gt;1,Library!X19=""),"",IF(S$6=1,LN(1+MAX(0,Library!X19)),Library!X19))</f>
        <v/>
      </c>
      <c r="T28" s="36">
        <f>IF(OR(Library!$A19&lt;&gt;1,Library!Y19=""),"",IF(T$6=1,LN(1+MAX(0,Library!Y19)),Library!Y19))</f>
        <v/>
      </c>
      <c r="V28" s="36">
        <f>IF(C28="","",((C28-C$8)/C$12)^2)</f>
        <v/>
      </c>
      <c r="W28" s="36">
        <f>IF(D28="","",((D28-D$8)/D$12)^2)</f>
        <v/>
      </c>
      <c r="X28" s="36">
        <f>IF(E28="","",((E28-E$8)/E$12)^2)</f>
        <v/>
      </c>
      <c r="Y28" s="36">
        <f>IF(F28="","",((F28-F$8)/F$12)^2)</f>
        <v/>
      </c>
      <c r="Z28" s="36">
        <f>IF(G28="","",((G28-G$8)/G$12)^2)</f>
        <v/>
      </c>
      <c r="AA28" s="36">
        <f>IF(H28="","",((H28-H$8)/H$12)^2)</f>
        <v/>
      </c>
      <c r="AB28" s="36">
        <f>IF(I28="","",((I28-I$8)/I$12)^2)</f>
        <v/>
      </c>
      <c r="AC28" s="36">
        <f>IF(J28="","",((J28-J$8)/J$12)^2)</f>
        <v/>
      </c>
      <c r="AD28" s="36">
        <f>IF(K28="","",((K28-K$8)/K$12)^2)</f>
        <v/>
      </c>
      <c r="AE28" s="36">
        <f>IF(L28="","",((L28-L$8)/L$12)^2)</f>
        <v/>
      </c>
      <c r="AF28" s="36">
        <f>IF(M28="","",((M28-M$8)/M$12)^2)</f>
        <v/>
      </c>
      <c r="AG28" s="36">
        <f>IF(N28="","",((N28-N$8)/N$12)^2)</f>
        <v/>
      </c>
      <c r="AH28" s="36">
        <f>IF(O28="","",((O28-O$8)/O$12)^2)</f>
        <v/>
      </c>
      <c r="AI28" s="36">
        <f>IF(P28="","",((P28-P$8)/P$12)^2)</f>
        <v/>
      </c>
      <c r="AJ28" s="36">
        <f>IF(Q28="","",((Q28-Q$8)/Q$12)^2)</f>
        <v/>
      </c>
      <c r="AK28" s="36">
        <f>IF(R28="","",((R28-R$8)/R$12)^2)</f>
        <v/>
      </c>
      <c r="AL28" s="36">
        <f>IF(S28="","",((S28-S$8)/S$12)^2)</f>
        <v/>
      </c>
      <c r="AM28" s="36">
        <f>IF(T28="","",((T28-T$8)/T$12)^2)</f>
        <v/>
      </c>
      <c r="AO28" s="27">
        <f>IF(OR(Library!$A19&lt;&gt;1,COUNT(V28:AM28)=0,SUM($C$5:$T$5)&lt;=0),"",SQRT(SUMPRODUCT(V28:AM28,$C$5:$T$5)/SUM($C$5:$T$5)))</f>
        <v/>
      </c>
      <c r="AP28" s="27">
        <f>IF(AO28="","",100*EXP(-AO28))</f>
        <v/>
      </c>
      <c r="AQ28">
        <f>IF(AP28="","",AP28-ROW()*0.000000001)</f>
        <v/>
      </c>
      <c r="AR28">
        <f>IF(AP28="","",Library!$G19)</f>
        <v/>
      </c>
      <c r="AS28">
        <f>IF(AP28="","",Library!$B19)</f>
        <v/>
      </c>
    </row>
    <row r="29">
      <c r="C29" s="36">
        <f>IF(OR(Library!$A20&lt;&gt;1,Library!H20=""),"",IF(C$6=1,LN(1+MAX(0,Library!H20)),Library!H20))</f>
        <v/>
      </c>
      <c r="D29" s="36">
        <f>IF(OR(Library!$A20&lt;&gt;1,Library!I20=""),"",IF(D$6=1,LN(1+MAX(0,Library!I20)),Library!I20))</f>
        <v/>
      </c>
      <c r="E29" s="36">
        <f>IF(OR(Library!$A20&lt;&gt;1,Library!J20=""),"",IF(E$6=1,LN(1+MAX(0,Library!J20)),Library!J20))</f>
        <v/>
      </c>
      <c r="F29" s="36">
        <f>IF(OR(Library!$A20&lt;&gt;1,Library!K20=""),"",IF(F$6=1,LN(1+MAX(0,Library!K20)),Library!K20))</f>
        <v/>
      </c>
      <c r="G29" s="36">
        <f>IF(OR(Library!$A20&lt;&gt;1,Library!L20=""),"",IF(G$6=1,LN(1+MAX(0,Library!L20)),Library!L20))</f>
        <v/>
      </c>
      <c r="H29" s="36">
        <f>IF(OR(Library!$A20&lt;&gt;1,Library!M20=""),"",IF(H$6=1,LN(1+MAX(0,Library!M20)),Library!M20))</f>
        <v/>
      </c>
      <c r="I29" s="36">
        <f>IF(OR(Library!$A20&lt;&gt;1,Library!N20=""),"",IF(I$6=1,LN(1+MAX(0,Library!N20)),Library!N20))</f>
        <v/>
      </c>
      <c r="J29" s="36">
        <f>IF(OR(Library!$A20&lt;&gt;1,Library!O20=""),"",IF(J$6=1,LN(1+MAX(0,Library!O20)),Library!O20))</f>
        <v/>
      </c>
      <c r="K29" s="36">
        <f>IF(OR(Library!$A20&lt;&gt;1,Library!P20=""),"",IF(K$6=1,LN(1+MAX(0,Library!P20)),Library!P20))</f>
        <v/>
      </c>
      <c r="L29" s="36">
        <f>IF(OR(Library!$A20&lt;&gt;1,Library!Q20=""),"",IF(L$6=1,LN(1+MAX(0,Library!Q20)),Library!Q20))</f>
        <v/>
      </c>
      <c r="M29" s="36">
        <f>IF(OR(Library!$A20&lt;&gt;1,Library!R20=""),"",IF(M$6=1,LN(1+MAX(0,Library!R20)),Library!R20))</f>
        <v/>
      </c>
      <c r="N29" s="36">
        <f>IF(OR(Library!$A20&lt;&gt;1,Library!S20=""),"",IF(N$6=1,LN(1+MAX(0,Library!S20)),Library!S20))</f>
        <v/>
      </c>
      <c r="O29" s="36">
        <f>IF(OR(Library!$A20&lt;&gt;1,Library!T20=""),"",IF(O$6=1,LN(1+MAX(0,Library!T20)),Library!T20))</f>
        <v/>
      </c>
      <c r="P29" s="36">
        <f>IF(OR(Library!$A20&lt;&gt;1,Library!U20=""),"",IF(P$6=1,LN(1+MAX(0,Library!U20)),Library!U20))</f>
        <v/>
      </c>
      <c r="Q29" s="36">
        <f>IF(OR(Library!$A20&lt;&gt;1,Library!V20=""),"",IF(Q$6=1,LN(1+MAX(0,Library!V20)),Library!V20))</f>
        <v/>
      </c>
      <c r="R29" s="36">
        <f>IF(OR(Library!$A20&lt;&gt;1,Library!W20=""),"",IF(R$6=1,LN(1+MAX(0,Library!W20)),Library!W20))</f>
        <v/>
      </c>
      <c r="S29" s="36">
        <f>IF(OR(Library!$A20&lt;&gt;1,Library!X20=""),"",IF(S$6=1,LN(1+MAX(0,Library!X20)),Library!X20))</f>
        <v/>
      </c>
      <c r="T29" s="36">
        <f>IF(OR(Library!$A20&lt;&gt;1,Library!Y20=""),"",IF(T$6=1,LN(1+MAX(0,Library!Y20)),Library!Y20))</f>
        <v/>
      </c>
      <c r="V29" s="36">
        <f>IF(C29="","",((C29-C$8)/C$12)^2)</f>
        <v/>
      </c>
      <c r="W29" s="36">
        <f>IF(D29="","",((D29-D$8)/D$12)^2)</f>
        <v/>
      </c>
      <c r="X29" s="36">
        <f>IF(E29="","",((E29-E$8)/E$12)^2)</f>
        <v/>
      </c>
      <c r="Y29" s="36">
        <f>IF(F29="","",((F29-F$8)/F$12)^2)</f>
        <v/>
      </c>
      <c r="Z29" s="36">
        <f>IF(G29="","",((G29-G$8)/G$12)^2)</f>
        <v/>
      </c>
      <c r="AA29" s="36">
        <f>IF(H29="","",((H29-H$8)/H$12)^2)</f>
        <v/>
      </c>
      <c r="AB29" s="36">
        <f>IF(I29="","",((I29-I$8)/I$12)^2)</f>
        <v/>
      </c>
      <c r="AC29" s="36">
        <f>IF(J29="","",((J29-J$8)/J$12)^2)</f>
        <v/>
      </c>
      <c r="AD29" s="36">
        <f>IF(K29="","",((K29-K$8)/K$12)^2)</f>
        <v/>
      </c>
      <c r="AE29" s="36">
        <f>IF(L29="","",((L29-L$8)/L$12)^2)</f>
        <v/>
      </c>
      <c r="AF29" s="36">
        <f>IF(M29="","",((M29-M$8)/M$12)^2)</f>
        <v/>
      </c>
      <c r="AG29" s="36">
        <f>IF(N29="","",((N29-N$8)/N$12)^2)</f>
        <v/>
      </c>
      <c r="AH29" s="36">
        <f>IF(O29="","",((O29-O$8)/O$12)^2)</f>
        <v/>
      </c>
      <c r="AI29" s="36">
        <f>IF(P29="","",((P29-P$8)/P$12)^2)</f>
        <v/>
      </c>
      <c r="AJ29" s="36">
        <f>IF(Q29="","",((Q29-Q$8)/Q$12)^2)</f>
        <v/>
      </c>
      <c r="AK29" s="36">
        <f>IF(R29="","",((R29-R$8)/R$12)^2)</f>
        <v/>
      </c>
      <c r="AL29" s="36">
        <f>IF(S29="","",((S29-S$8)/S$12)^2)</f>
        <v/>
      </c>
      <c r="AM29" s="36">
        <f>IF(T29="","",((T29-T$8)/T$12)^2)</f>
        <v/>
      </c>
      <c r="AO29" s="27">
        <f>IF(OR(Library!$A20&lt;&gt;1,COUNT(V29:AM29)=0,SUM($C$5:$T$5)&lt;=0),"",SQRT(SUMPRODUCT(V29:AM29,$C$5:$T$5)/SUM($C$5:$T$5)))</f>
        <v/>
      </c>
      <c r="AP29" s="27">
        <f>IF(AO29="","",100*EXP(-AO29))</f>
        <v/>
      </c>
      <c r="AQ29">
        <f>IF(AP29="","",AP29-ROW()*0.000000001)</f>
        <v/>
      </c>
      <c r="AR29">
        <f>IF(AP29="","",Library!$G20)</f>
        <v/>
      </c>
      <c r="AS29">
        <f>IF(AP29="","",Library!$B20)</f>
        <v/>
      </c>
    </row>
    <row r="30">
      <c r="C30" s="36">
        <f>IF(OR(Library!$A21&lt;&gt;1,Library!H21=""),"",IF(C$6=1,LN(1+MAX(0,Library!H21)),Library!H21))</f>
        <v/>
      </c>
      <c r="D30" s="36">
        <f>IF(OR(Library!$A21&lt;&gt;1,Library!I21=""),"",IF(D$6=1,LN(1+MAX(0,Library!I21)),Library!I21))</f>
        <v/>
      </c>
      <c r="E30" s="36">
        <f>IF(OR(Library!$A21&lt;&gt;1,Library!J21=""),"",IF(E$6=1,LN(1+MAX(0,Library!J21)),Library!J21))</f>
        <v/>
      </c>
      <c r="F30" s="36">
        <f>IF(OR(Library!$A21&lt;&gt;1,Library!K21=""),"",IF(F$6=1,LN(1+MAX(0,Library!K21)),Library!K21))</f>
        <v/>
      </c>
      <c r="G30" s="36">
        <f>IF(OR(Library!$A21&lt;&gt;1,Library!L21=""),"",IF(G$6=1,LN(1+MAX(0,Library!L21)),Library!L21))</f>
        <v/>
      </c>
      <c r="H30" s="36">
        <f>IF(OR(Library!$A21&lt;&gt;1,Library!M21=""),"",IF(H$6=1,LN(1+MAX(0,Library!M21)),Library!M21))</f>
        <v/>
      </c>
      <c r="I30" s="36">
        <f>IF(OR(Library!$A21&lt;&gt;1,Library!N21=""),"",IF(I$6=1,LN(1+MAX(0,Library!N21)),Library!N21))</f>
        <v/>
      </c>
      <c r="J30" s="36">
        <f>IF(OR(Library!$A21&lt;&gt;1,Library!O21=""),"",IF(J$6=1,LN(1+MAX(0,Library!O21)),Library!O21))</f>
        <v/>
      </c>
      <c r="K30" s="36">
        <f>IF(OR(Library!$A21&lt;&gt;1,Library!P21=""),"",IF(K$6=1,LN(1+MAX(0,Library!P21)),Library!P21))</f>
        <v/>
      </c>
      <c r="L30" s="36">
        <f>IF(OR(Library!$A21&lt;&gt;1,Library!Q21=""),"",IF(L$6=1,LN(1+MAX(0,Library!Q21)),Library!Q21))</f>
        <v/>
      </c>
      <c r="M30" s="36">
        <f>IF(OR(Library!$A21&lt;&gt;1,Library!R21=""),"",IF(M$6=1,LN(1+MAX(0,Library!R21)),Library!R21))</f>
        <v/>
      </c>
      <c r="N30" s="36">
        <f>IF(OR(Library!$A21&lt;&gt;1,Library!S21=""),"",IF(N$6=1,LN(1+MAX(0,Library!S21)),Library!S21))</f>
        <v/>
      </c>
      <c r="O30" s="36">
        <f>IF(OR(Library!$A21&lt;&gt;1,Library!T21=""),"",IF(O$6=1,LN(1+MAX(0,Library!T21)),Library!T21))</f>
        <v/>
      </c>
      <c r="P30" s="36">
        <f>IF(OR(Library!$A21&lt;&gt;1,Library!U21=""),"",IF(P$6=1,LN(1+MAX(0,Library!U21)),Library!U21))</f>
        <v/>
      </c>
      <c r="Q30" s="36">
        <f>IF(OR(Library!$A21&lt;&gt;1,Library!V21=""),"",IF(Q$6=1,LN(1+MAX(0,Library!V21)),Library!V21))</f>
        <v/>
      </c>
      <c r="R30" s="36">
        <f>IF(OR(Library!$A21&lt;&gt;1,Library!W21=""),"",IF(R$6=1,LN(1+MAX(0,Library!W21)),Library!W21))</f>
        <v/>
      </c>
      <c r="S30" s="36">
        <f>IF(OR(Library!$A21&lt;&gt;1,Library!X21=""),"",IF(S$6=1,LN(1+MAX(0,Library!X21)),Library!X21))</f>
        <v/>
      </c>
      <c r="T30" s="36">
        <f>IF(OR(Library!$A21&lt;&gt;1,Library!Y21=""),"",IF(T$6=1,LN(1+MAX(0,Library!Y21)),Library!Y21))</f>
        <v/>
      </c>
      <c r="V30" s="36">
        <f>IF(C30="","",((C30-C$8)/C$12)^2)</f>
        <v/>
      </c>
      <c r="W30" s="36">
        <f>IF(D30="","",((D30-D$8)/D$12)^2)</f>
        <v/>
      </c>
      <c r="X30" s="36">
        <f>IF(E30="","",((E30-E$8)/E$12)^2)</f>
        <v/>
      </c>
      <c r="Y30" s="36">
        <f>IF(F30="","",((F30-F$8)/F$12)^2)</f>
        <v/>
      </c>
      <c r="Z30" s="36">
        <f>IF(G30="","",((G30-G$8)/G$12)^2)</f>
        <v/>
      </c>
      <c r="AA30" s="36">
        <f>IF(H30="","",((H30-H$8)/H$12)^2)</f>
        <v/>
      </c>
      <c r="AB30" s="36">
        <f>IF(I30="","",((I30-I$8)/I$12)^2)</f>
        <v/>
      </c>
      <c r="AC30" s="36">
        <f>IF(J30="","",((J30-J$8)/J$12)^2)</f>
        <v/>
      </c>
      <c r="AD30" s="36">
        <f>IF(K30="","",((K30-K$8)/K$12)^2)</f>
        <v/>
      </c>
      <c r="AE30" s="36">
        <f>IF(L30="","",((L30-L$8)/L$12)^2)</f>
        <v/>
      </c>
      <c r="AF30" s="36">
        <f>IF(M30="","",((M30-M$8)/M$12)^2)</f>
        <v/>
      </c>
      <c r="AG30" s="36">
        <f>IF(N30="","",((N30-N$8)/N$12)^2)</f>
        <v/>
      </c>
      <c r="AH30" s="36">
        <f>IF(O30="","",((O30-O$8)/O$12)^2)</f>
        <v/>
      </c>
      <c r="AI30" s="36">
        <f>IF(P30="","",((P30-P$8)/P$12)^2)</f>
        <v/>
      </c>
      <c r="AJ30" s="36">
        <f>IF(Q30="","",((Q30-Q$8)/Q$12)^2)</f>
        <v/>
      </c>
      <c r="AK30" s="36">
        <f>IF(R30="","",((R30-R$8)/R$12)^2)</f>
        <v/>
      </c>
      <c r="AL30" s="36">
        <f>IF(S30="","",((S30-S$8)/S$12)^2)</f>
        <v/>
      </c>
      <c r="AM30" s="36">
        <f>IF(T30="","",((T30-T$8)/T$12)^2)</f>
        <v/>
      </c>
      <c r="AO30" s="27">
        <f>IF(OR(Library!$A21&lt;&gt;1,COUNT(V30:AM30)=0,SUM($C$5:$T$5)&lt;=0),"",SQRT(SUMPRODUCT(V30:AM30,$C$5:$T$5)/SUM($C$5:$T$5)))</f>
        <v/>
      </c>
      <c r="AP30" s="27">
        <f>IF(AO30="","",100*EXP(-AO30))</f>
        <v/>
      </c>
      <c r="AQ30">
        <f>IF(AP30="","",AP30-ROW()*0.000000001)</f>
        <v/>
      </c>
      <c r="AR30">
        <f>IF(AP30="","",Library!$G21)</f>
        <v/>
      </c>
      <c r="AS30">
        <f>IF(AP30="","",Library!$B21)</f>
        <v/>
      </c>
    </row>
    <row r="31">
      <c r="C31" s="36">
        <f>IF(OR(Library!$A22&lt;&gt;1,Library!H22=""),"",IF(C$6=1,LN(1+MAX(0,Library!H22)),Library!H22))</f>
        <v/>
      </c>
      <c r="D31" s="36">
        <f>IF(OR(Library!$A22&lt;&gt;1,Library!I22=""),"",IF(D$6=1,LN(1+MAX(0,Library!I22)),Library!I22))</f>
        <v/>
      </c>
      <c r="E31" s="36">
        <f>IF(OR(Library!$A22&lt;&gt;1,Library!J22=""),"",IF(E$6=1,LN(1+MAX(0,Library!J22)),Library!J22))</f>
        <v/>
      </c>
      <c r="F31" s="36">
        <f>IF(OR(Library!$A22&lt;&gt;1,Library!K22=""),"",IF(F$6=1,LN(1+MAX(0,Library!K22)),Library!K22))</f>
        <v/>
      </c>
      <c r="G31" s="36">
        <f>IF(OR(Library!$A22&lt;&gt;1,Library!L22=""),"",IF(G$6=1,LN(1+MAX(0,Library!L22)),Library!L22))</f>
        <v/>
      </c>
      <c r="H31" s="36">
        <f>IF(OR(Library!$A22&lt;&gt;1,Library!M22=""),"",IF(H$6=1,LN(1+MAX(0,Library!M22)),Library!M22))</f>
        <v/>
      </c>
      <c r="I31" s="36">
        <f>IF(OR(Library!$A22&lt;&gt;1,Library!N22=""),"",IF(I$6=1,LN(1+MAX(0,Library!N22)),Library!N22))</f>
        <v/>
      </c>
      <c r="J31" s="36">
        <f>IF(OR(Library!$A22&lt;&gt;1,Library!O22=""),"",IF(J$6=1,LN(1+MAX(0,Library!O22)),Library!O22))</f>
        <v/>
      </c>
      <c r="K31" s="36">
        <f>IF(OR(Library!$A22&lt;&gt;1,Library!P22=""),"",IF(K$6=1,LN(1+MAX(0,Library!P22)),Library!P22))</f>
        <v/>
      </c>
      <c r="L31" s="36">
        <f>IF(OR(Library!$A22&lt;&gt;1,Library!Q22=""),"",IF(L$6=1,LN(1+MAX(0,Library!Q22)),Library!Q22))</f>
        <v/>
      </c>
      <c r="M31" s="36">
        <f>IF(OR(Library!$A22&lt;&gt;1,Library!R22=""),"",IF(M$6=1,LN(1+MAX(0,Library!R22)),Library!R22))</f>
        <v/>
      </c>
      <c r="N31" s="36">
        <f>IF(OR(Library!$A22&lt;&gt;1,Library!S22=""),"",IF(N$6=1,LN(1+MAX(0,Library!S22)),Library!S22))</f>
        <v/>
      </c>
      <c r="O31" s="36">
        <f>IF(OR(Library!$A22&lt;&gt;1,Library!T22=""),"",IF(O$6=1,LN(1+MAX(0,Library!T22)),Library!T22))</f>
        <v/>
      </c>
      <c r="P31" s="36">
        <f>IF(OR(Library!$A22&lt;&gt;1,Library!U22=""),"",IF(P$6=1,LN(1+MAX(0,Library!U22)),Library!U22))</f>
        <v/>
      </c>
      <c r="Q31" s="36">
        <f>IF(OR(Library!$A22&lt;&gt;1,Library!V22=""),"",IF(Q$6=1,LN(1+MAX(0,Library!V22)),Library!V22))</f>
        <v/>
      </c>
      <c r="R31" s="36">
        <f>IF(OR(Library!$A22&lt;&gt;1,Library!W22=""),"",IF(R$6=1,LN(1+MAX(0,Library!W22)),Library!W22))</f>
        <v/>
      </c>
      <c r="S31" s="36">
        <f>IF(OR(Library!$A22&lt;&gt;1,Library!X22=""),"",IF(S$6=1,LN(1+MAX(0,Library!X22)),Library!X22))</f>
        <v/>
      </c>
      <c r="T31" s="36">
        <f>IF(OR(Library!$A22&lt;&gt;1,Library!Y22=""),"",IF(T$6=1,LN(1+MAX(0,Library!Y22)),Library!Y22))</f>
        <v/>
      </c>
      <c r="V31" s="36">
        <f>IF(C31="","",((C31-C$8)/C$12)^2)</f>
        <v/>
      </c>
      <c r="W31" s="36">
        <f>IF(D31="","",((D31-D$8)/D$12)^2)</f>
        <v/>
      </c>
      <c r="X31" s="36">
        <f>IF(E31="","",((E31-E$8)/E$12)^2)</f>
        <v/>
      </c>
      <c r="Y31" s="36">
        <f>IF(F31="","",((F31-F$8)/F$12)^2)</f>
        <v/>
      </c>
      <c r="Z31" s="36">
        <f>IF(G31="","",((G31-G$8)/G$12)^2)</f>
        <v/>
      </c>
      <c r="AA31" s="36">
        <f>IF(H31="","",((H31-H$8)/H$12)^2)</f>
        <v/>
      </c>
      <c r="AB31" s="36">
        <f>IF(I31="","",((I31-I$8)/I$12)^2)</f>
        <v/>
      </c>
      <c r="AC31" s="36">
        <f>IF(J31="","",((J31-J$8)/J$12)^2)</f>
        <v/>
      </c>
      <c r="AD31" s="36">
        <f>IF(K31="","",((K31-K$8)/K$12)^2)</f>
        <v/>
      </c>
      <c r="AE31" s="36">
        <f>IF(L31="","",((L31-L$8)/L$12)^2)</f>
        <v/>
      </c>
      <c r="AF31" s="36">
        <f>IF(M31="","",((M31-M$8)/M$12)^2)</f>
        <v/>
      </c>
      <c r="AG31" s="36">
        <f>IF(N31="","",((N31-N$8)/N$12)^2)</f>
        <v/>
      </c>
      <c r="AH31" s="36">
        <f>IF(O31="","",((O31-O$8)/O$12)^2)</f>
        <v/>
      </c>
      <c r="AI31" s="36">
        <f>IF(P31="","",((P31-P$8)/P$12)^2)</f>
        <v/>
      </c>
      <c r="AJ31" s="36">
        <f>IF(Q31="","",((Q31-Q$8)/Q$12)^2)</f>
        <v/>
      </c>
      <c r="AK31" s="36">
        <f>IF(R31="","",((R31-R$8)/R$12)^2)</f>
        <v/>
      </c>
      <c r="AL31" s="36">
        <f>IF(S31="","",((S31-S$8)/S$12)^2)</f>
        <v/>
      </c>
      <c r="AM31" s="36">
        <f>IF(T31="","",((T31-T$8)/T$12)^2)</f>
        <v/>
      </c>
      <c r="AO31" s="27">
        <f>IF(OR(Library!$A22&lt;&gt;1,COUNT(V31:AM31)=0,SUM($C$5:$T$5)&lt;=0),"",SQRT(SUMPRODUCT(V31:AM31,$C$5:$T$5)/SUM($C$5:$T$5)))</f>
        <v/>
      </c>
      <c r="AP31" s="27">
        <f>IF(AO31="","",100*EXP(-AO31))</f>
        <v/>
      </c>
      <c r="AQ31">
        <f>IF(AP31="","",AP31-ROW()*0.000000001)</f>
        <v/>
      </c>
      <c r="AR31">
        <f>IF(AP31="","",Library!$G22)</f>
        <v/>
      </c>
      <c r="AS31">
        <f>IF(AP31="","",Library!$B22)</f>
        <v/>
      </c>
    </row>
    <row r="32">
      <c r="C32" s="36">
        <f>IF(OR(Library!$A23&lt;&gt;1,Library!H23=""),"",IF(C$6=1,LN(1+MAX(0,Library!H23)),Library!H23))</f>
        <v/>
      </c>
      <c r="D32" s="36">
        <f>IF(OR(Library!$A23&lt;&gt;1,Library!I23=""),"",IF(D$6=1,LN(1+MAX(0,Library!I23)),Library!I23))</f>
        <v/>
      </c>
      <c r="E32" s="36">
        <f>IF(OR(Library!$A23&lt;&gt;1,Library!J23=""),"",IF(E$6=1,LN(1+MAX(0,Library!J23)),Library!J23))</f>
        <v/>
      </c>
      <c r="F32" s="36">
        <f>IF(OR(Library!$A23&lt;&gt;1,Library!K23=""),"",IF(F$6=1,LN(1+MAX(0,Library!K23)),Library!K23))</f>
        <v/>
      </c>
      <c r="G32" s="36">
        <f>IF(OR(Library!$A23&lt;&gt;1,Library!L23=""),"",IF(G$6=1,LN(1+MAX(0,Library!L23)),Library!L23))</f>
        <v/>
      </c>
      <c r="H32" s="36">
        <f>IF(OR(Library!$A23&lt;&gt;1,Library!M23=""),"",IF(H$6=1,LN(1+MAX(0,Library!M23)),Library!M23))</f>
        <v/>
      </c>
      <c r="I32" s="36">
        <f>IF(OR(Library!$A23&lt;&gt;1,Library!N23=""),"",IF(I$6=1,LN(1+MAX(0,Library!N23)),Library!N23))</f>
        <v/>
      </c>
      <c r="J32" s="36">
        <f>IF(OR(Library!$A23&lt;&gt;1,Library!O23=""),"",IF(J$6=1,LN(1+MAX(0,Library!O23)),Library!O23))</f>
        <v/>
      </c>
      <c r="K32" s="36">
        <f>IF(OR(Library!$A23&lt;&gt;1,Library!P23=""),"",IF(K$6=1,LN(1+MAX(0,Library!P23)),Library!P23))</f>
        <v/>
      </c>
      <c r="L32" s="36">
        <f>IF(OR(Library!$A23&lt;&gt;1,Library!Q23=""),"",IF(L$6=1,LN(1+MAX(0,Library!Q23)),Library!Q23))</f>
        <v/>
      </c>
      <c r="M32" s="36">
        <f>IF(OR(Library!$A23&lt;&gt;1,Library!R23=""),"",IF(M$6=1,LN(1+MAX(0,Library!R23)),Library!R23))</f>
        <v/>
      </c>
      <c r="N32" s="36">
        <f>IF(OR(Library!$A23&lt;&gt;1,Library!S23=""),"",IF(N$6=1,LN(1+MAX(0,Library!S23)),Library!S23))</f>
        <v/>
      </c>
      <c r="O32" s="36">
        <f>IF(OR(Library!$A23&lt;&gt;1,Library!T23=""),"",IF(O$6=1,LN(1+MAX(0,Library!T23)),Library!T23))</f>
        <v/>
      </c>
      <c r="P32" s="36">
        <f>IF(OR(Library!$A23&lt;&gt;1,Library!U23=""),"",IF(P$6=1,LN(1+MAX(0,Library!U23)),Library!U23))</f>
        <v/>
      </c>
      <c r="Q32" s="36">
        <f>IF(OR(Library!$A23&lt;&gt;1,Library!V23=""),"",IF(Q$6=1,LN(1+MAX(0,Library!V23)),Library!V23))</f>
        <v/>
      </c>
      <c r="R32" s="36">
        <f>IF(OR(Library!$A23&lt;&gt;1,Library!W23=""),"",IF(R$6=1,LN(1+MAX(0,Library!W23)),Library!W23))</f>
        <v/>
      </c>
      <c r="S32" s="36">
        <f>IF(OR(Library!$A23&lt;&gt;1,Library!X23=""),"",IF(S$6=1,LN(1+MAX(0,Library!X23)),Library!X23))</f>
        <v/>
      </c>
      <c r="T32" s="36">
        <f>IF(OR(Library!$A23&lt;&gt;1,Library!Y23=""),"",IF(T$6=1,LN(1+MAX(0,Library!Y23)),Library!Y23))</f>
        <v/>
      </c>
      <c r="V32" s="36">
        <f>IF(C32="","",((C32-C$8)/C$12)^2)</f>
        <v/>
      </c>
      <c r="W32" s="36">
        <f>IF(D32="","",((D32-D$8)/D$12)^2)</f>
        <v/>
      </c>
      <c r="X32" s="36">
        <f>IF(E32="","",((E32-E$8)/E$12)^2)</f>
        <v/>
      </c>
      <c r="Y32" s="36">
        <f>IF(F32="","",((F32-F$8)/F$12)^2)</f>
        <v/>
      </c>
      <c r="Z32" s="36">
        <f>IF(G32="","",((G32-G$8)/G$12)^2)</f>
        <v/>
      </c>
      <c r="AA32" s="36">
        <f>IF(H32="","",((H32-H$8)/H$12)^2)</f>
        <v/>
      </c>
      <c r="AB32" s="36">
        <f>IF(I32="","",((I32-I$8)/I$12)^2)</f>
        <v/>
      </c>
      <c r="AC32" s="36">
        <f>IF(J32="","",((J32-J$8)/J$12)^2)</f>
        <v/>
      </c>
      <c r="AD32" s="36">
        <f>IF(K32="","",((K32-K$8)/K$12)^2)</f>
        <v/>
      </c>
      <c r="AE32" s="36">
        <f>IF(L32="","",((L32-L$8)/L$12)^2)</f>
        <v/>
      </c>
      <c r="AF32" s="36">
        <f>IF(M32="","",((M32-M$8)/M$12)^2)</f>
        <v/>
      </c>
      <c r="AG32" s="36">
        <f>IF(N32="","",((N32-N$8)/N$12)^2)</f>
        <v/>
      </c>
      <c r="AH32" s="36">
        <f>IF(O32="","",((O32-O$8)/O$12)^2)</f>
        <v/>
      </c>
      <c r="AI32" s="36">
        <f>IF(P32="","",((P32-P$8)/P$12)^2)</f>
        <v/>
      </c>
      <c r="AJ32" s="36">
        <f>IF(Q32="","",((Q32-Q$8)/Q$12)^2)</f>
        <v/>
      </c>
      <c r="AK32" s="36">
        <f>IF(R32="","",((R32-R$8)/R$12)^2)</f>
        <v/>
      </c>
      <c r="AL32" s="36">
        <f>IF(S32="","",((S32-S$8)/S$12)^2)</f>
        <v/>
      </c>
      <c r="AM32" s="36">
        <f>IF(T32="","",((T32-T$8)/T$12)^2)</f>
        <v/>
      </c>
      <c r="AO32" s="27">
        <f>IF(OR(Library!$A23&lt;&gt;1,COUNT(V32:AM32)=0,SUM($C$5:$T$5)&lt;=0),"",SQRT(SUMPRODUCT(V32:AM32,$C$5:$T$5)/SUM($C$5:$T$5)))</f>
        <v/>
      </c>
      <c r="AP32" s="27">
        <f>IF(AO32="","",100*EXP(-AO32))</f>
        <v/>
      </c>
      <c r="AQ32">
        <f>IF(AP32="","",AP32-ROW()*0.000000001)</f>
        <v/>
      </c>
      <c r="AR32">
        <f>IF(AP32="","",Library!$G23)</f>
        <v/>
      </c>
      <c r="AS32">
        <f>IF(AP32="","",Library!$B23)</f>
        <v/>
      </c>
    </row>
    <row r="33">
      <c r="C33" s="36">
        <f>IF(OR(Library!$A24&lt;&gt;1,Library!H24=""),"",IF(C$6=1,LN(1+MAX(0,Library!H24)),Library!H24))</f>
        <v/>
      </c>
      <c r="D33" s="36">
        <f>IF(OR(Library!$A24&lt;&gt;1,Library!I24=""),"",IF(D$6=1,LN(1+MAX(0,Library!I24)),Library!I24))</f>
        <v/>
      </c>
      <c r="E33" s="36">
        <f>IF(OR(Library!$A24&lt;&gt;1,Library!J24=""),"",IF(E$6=1,LN(1+MAX(0,Library!J24)),Library!J24))</f>
        <v/>
      </c>
      <c r="F33" s="36">
        <f>IF(OR(Library!$A24&lt;&gt;1,Library!K24=""),"",IF(F$6=1,LN(1+MAX(0,Library!K24)),Library!K24))</f>
        <v/>
      </c>
      <c r="G33" s="36">
        <f>IF(OR(Library!$A24&lt;&gt;1,Library!L24=""),"",IF(G$6=1,LN(1+MAX(0,Library!L24)),Library!L24))</f>
        <v/>
      </c>
      <c r="H33" s="36">
        <f>IF(OR(Library!$A24&lt;&gt;1,Library!M24=""),"",IF(H$6=1,LN(1+MAX(0,Library!M24)),Library!M24))</f>
        <v/>
      </c>
      <c r="I33" s="36">
        <f>IF(OR(Library!$A24&lt;&gt;1,Library!N24=""),"",IF(I$6=1,LN(1+MAX(0,Library!N24)),Library!N24))</f>
        <v/>
      </c>
      <c r="J33" s="36">
        <f>IF(OR(Library!$A24&lt;&gt;1,Library!O24=""),"",IF(J$6=1,LN(1+MAX(0,Library!O24)),Library!O24))</f>
        <v/>
      </c>
      <c r="K33" s="36">
        <f>IF(OR(Library!$A24&lt;&gt;1,Library!P24=""),"",IF(K$6=1,LN(1+MAX(0,Library!P24)),Library!P24))</f>
        <v/>
      </c>
      <c r="L33" s="36">
        <f>IF(OR(Library!$A24&lt;&gt;1,Library!Q24=""),"",IF(L$6=1,LN(1+MAX(0,Library!Q24)),Library!Q24))</f>
        <v/>
      </c>
      <c r="M33" s="36">
        <f>IF(OR(Library!$A24&lt;&gt;1,Library!R24=""),"",IF(M$6=1,LN(1+MAX(0,Library!R24)),Library!R24))</f>
        <v/>
      </c>
      <c r="N33" s="36">
        <f>IF(OR(Library!$A24&lt;&gt;1,Library!S24=""),"",IF(N$6=1,LN(1+MAX(0,Library!S24)),Library!S24))</f>
        <v/>
      </c>
      <c r="O33" s="36">
        <f>IF(OR(Library!$A24&lt;&gt;1,Library!T24=""),"",IF(O$6=1,LN(1+MAX(0,Library!T24)),Library!T24))</f>
        <v/>
      </c>
      <c r="P33" s="36">
        <f>IF(OR(Library!$A24&lt;&gt;1,Library!U24=""),"",IF(P$6=1,LN(1+MAX(0,Library!U24)),Library!U24))</f>
        <v/>
      </c>
      <c r="Q33" s="36">
        <f>IF(OR(Library!$A24&lt;&gt;1,Library!V24=""),"",IF(Q$6=1,LN(1+MAX(0,Library!V24)),Library!V24))</f>
        <v/>
      </c>
      <c r="R33" s="36">
        <f>IF(OR(Library!$A24&lt;&gt;1,Library!W24=""),"",IF(R$6=1,LN(1+MAX(0,Library!W24)),Library!W24))</f>
        <v/>
      </c>
      <c r="S33" s="36">
        <f>IF(OR(Library!$A24&lt;&gt;1,Library!X24=""),"",IF(S$6=1,LN(1+MAX(0,Library!X24)),Library!X24))</f>
        <v/>
      </c>
      <c r="T33" s="36">
        <f>IF(OR(Library!$A24&lt;&gt;1,Library!Y24=""),"",IF(T$6=1,LN(1+MAX(0,Library!Y24)),Library!Y24))</f>
        <v/>
      </c>
      <c r="V33" s="36">
        <f>IF(C33="","",((C33-C$8)/C$12)^2)</f>
        <v/>
      </c>
      <c r="W33" s="36">
        <f>IF(D33="","",((D33-D$8)/D$12)^2)</f>
        <v/>
      </c>
      <c r="X33" s="36">
        <f>IF(E33="","",((E33-E$8)/E$12)^2)</f>
        <v/>
      </c>
      <c r="Y33" s="36">
        <f>IF(F33="","",((F33-F$8)/F$12)^2)</f>
        <v/>
      </c>
      <c r="Z33" s="36">
        <f>IF(G33="","",((G33-G$8)/G$12)^2)</f>
        <v/>
      </c>
      <c r="AA33" s="36">
        <f>IF(H33="","",((H33-H$8)/H$12)^2)</f>
        <v/>
      </c>
      <c r="AB33" s="36">
        <f>IF(I33="","",((I33-I$8)/I$12)^2)</f>
        <v/>
      </c>
      <c r="AC33" s="36">
        <f>IF(J33="","",((J33-J$8)/J$12)^2)</f>
        <v/>
      </c>
      <c r="AD33" s="36">
        <f>IF(K33="","",((K33-K$8)/K$12)^2)</f>
        <v/>
      </c>
      <c r="AE33" s="36">
        <f>IF(L33="","",((L33-L$8)/L$12)^2)</f>
        <v/>
      </c>
      <c r="AF33" s="36">
        <f>IF(M33="","",((M33-M$8)/M$12)^2)</f>
        <v/>
      </c>
      <c r="AG33" s="36">
        <f>IF(N33="","",((N33-N$8)/N$12)^2)</f>
        <v/>
      </c>
      <c r="AH33" s="36">
        <f>IF(O33="","",((O33-O$8)/O$12)^2)</f>
        <v/>
      </c>
      <c r="AI33" s="36">
        <f>IF(P33="","",((P33-P$8)/P$12)^2)</f>
        <v/>
      </c>
      <c r="AJ33" s="36">
        <f>IF(Q33="","",((Q33-Q$8)/Q$12)^2)</f>
        <v/>
      </c>
      <c r="AK33" s="36">
        <f>IF(R33="","",((R33-R$8)/R$12)^2)</f>
        <v/>
      </c>
      <c r="AL33" s="36">
        <f>IF(S33="","",((S33-S$8)/S$12)^2)</f>
        <v/>
      </c>
      <c r="AM33" s="36">
        <f>IF(T33="","",((T33-T$8)/T$12)^2)</f>
        <v/>
      </c>
      <c r="AO33" s="27">
        <f>IF(OR(Library!$A24&lt;&gt;1,COUNT(V33:AM33)=0,SUM($C$5:$T$5)&lt;=0),"",SQRT(SUMPRODUCT(V33:AM33,$C$5:$T$5)/SUM($C$5:$T$5)))</f>
        <v/>
      </c>
      <c r="AP33" s="27">
        <f>IF(AO33="","",100*EXP(-AO33))</f>
        <v/>
      </c>
      <c r="AQ33">
        <f>IF(AP33="","",AP33-ROW()*0.000000001)</f>
        <v/>
      </c>
      <c r="AR33">
        <f>IF(AP33="","",Library!$G24)</f>
        <v/>
      </c>
      <c r="AS33">
        <f>IF(AP33="","",Library!$B24)</f>
        <v/>
      </c>
    </row>
    <row r="34">
      <c r="C34" s="36">
        <f>IF(OR(Library!$A25&lt;&gt;1,Library!H25=""),"",IF(C$6=1,LN(1+MAX(0,Library!H25)),Library!H25))</f>
        <v/>
      </c>
      <c r="D34" s="36">
        <f>IF(OR(Library!$A25&lt;&gt;1,Library!I25=""),"",IF(D$6=1,LN(1+MAX(0,Library!I25)),Library!I25))</f>
        <v/>
      </c>
      <c r="E34" s="36">
        <f>IF(OR(Library!$A25&lt;&gt;1,Library!J25=""),"",IF(E$6=1,LN(1+MAX(0,Library!J25)),Library!J25))</f>
        <v/>
      </c>
      <c r="F34" s="36">
        <f>IF(OR(Library!$A25&lt;&gt;1,Library!K25=""),"",IF(F$6=1,LN(1+MAX(0,Library!K25)),Library!K25))</f>
        <v/>
      </c>
      <c r="G34" s="36">
        <f>IF(OR(Library!$A25&lt;&gt;1,Library!L25=""),"",IF(G$6=1,LN(1+MAX(0,Library!L25)),Library!L25))</f>
        <v/>
      </c>
      <c r="H34" s="36">
        <f>IF(OR(Library!$A25&lt;&gt;1,Library!M25=""),"",IF(H$6=1,LN(1+MAX(0,Library!M25)),Library!M25))</f>
        <v/>
      </c>
      <c r="I34" s="36">
        <f>IF(OR(Library!$A25&lt;&gt;1,Library!N25=""),"",IF(I$6=1,LN(1+MAX(0,Library!N25)),Library!N25))</f>
        <v/>
      </c>
      <c r="J34" s="36">
        <f>IF(OR(Library!$A25&lt;&gt;1,Library!O25=""),"",IF(J$6=1,LN(1+MAX(0,Library!O25)),Library!O25))</f>
        <v/>
      </c>
      <c r="K34" s="36">
        <f>IF(OR(Library!$A25&lt;&gt;1,Library!P25=""),"",IF(K$6=1,LN(1+MAX(0,Library!P25)),Library!P25))</f>
        <v/>
      </c>
      <c r="L34" s="36">
        <f>IF(OR(Library!$A25&lt;&gt;1,Library!Q25=""),"",IF(L$6=1,LN(1+MAX(0,Library!Q25)),Library!Q25))</f>
        <v/>
      </c>
      <c r="M34" s="36">
        <f>IF(OR(Library!$A25&lt;&gt;1,Library!R25=""),"",IF(M$6=1,LN(1+MAX(0,Library!R25)),Library!R25))</f>
        <v/>
      </c>
      <c r="N34" s="36">
        <f>IF(OR(Library!$A25&lt;&gt;1,Library!S25=""),"",IF(N$6=1,LN(1+MAX(0,Library!S25)),Library!S25))</f>
        <v/>
      </c>
      <c r="O34" s="36">
        <f>IF(OR(Library!$A25&lt;&gt;1,Library!T25=""),"",IF(O$6=1,LN(1+MAX(0,Library!T25)),Library!T25))</f>
        <v/>
      </c>
      <c r="P34" s="36">
        <f>IF(OR(Library!$A25&lt;&gt;1,Library!U25=""),"",IF(P$6=1,LN(1+MAX(0,Library!U25)),Library!U25))</f>
        <v/>
      </c>
      <c r="Q34" s="36">
        <f>IF(OR(Library!$A25&lt;&gt;1,Library!V25=""),"",IF(Q$6=1,LN(1+MAX(0,Library!V25)),Library!V25))</f>
        <v/>
      </c>
      <c r="R34" s="36">
        <f>IF(OR(Library!$A25&lt;&gt;1,Library!W25=""),"",IF(R$6=1,LN(1+MAX(0,Library!W25)),Library!W25))</f>
        <v/>
      </c>
      <c r="S34" s="36">
        <f>IF(OR(Library!$A25&lt;&gt;1,Library!X25=""),"",IF(S$6=1,LN(1+MAX(0,Library!X25)),Library!X25))</f>
        <v/>
      </c>
      <c r="T34" s="36">
        <f>IF(OR(Library!$A25&lt;&gt;1,Library!Y25=""),"",IF(T$6=1,LN(1+MAX(0,Library!Y25)),Library!Y25))</f>
        <v/>
      </c>
      <c r="V34" s="36">
        <f>IF(C34="","",((C34-C$8)/C$12)^2)</f>
        <v/>
      </c>
      <c r="W34" s="36">
        <f>IF(D34="","",((D34-D$8)/D$12)^2)</f>
        <v/>
      </c>
      <c r="X34" s="36">
        <f>IF(E34="","",((E34-E$8)/E$12)^2)</f>
        <v/>
      </c>
      <c r="Y34" s="36">
        <f>IF(F34="","",((F34-F$8)/F$12)^2)</f>
        <v/>
      </c>
      <c r="Z34" s="36">
        <f>IF(G34="","",((G34-G$8)/G$12)^2)</f>
        <v/>
      </c>
      <c r="AA34" s="36">
        <f>IF(H34="","",((H34-H$8)/H$12)^2)</f>
        <v/>
      </c>
      <c r="AB34" s="36">
        <f>IF(I34="","",((I34-I$8)/I$12)^2)</f>
        <v/>
      </c>
      <c r="AC34" s="36">
        <f>IF(J34="","",((J34-J$8)/J$12)^2)</f>
        <v/>
      </c>
      <c r="AD34" s="36">
        <f>IF(K34="","",((K34-K$8)/K$12)^2)</f>
        <v/>
      </c>
      <c r="AE34" s="36">
        <f>IF(L34="","",((L34-L$8)/L$12)^2)</f>
        <v/>
      </c>
      <c r="AF34" s="36">
        <f>IF(M34="","",((M34-M$8)/M$12)^2)</f>
        <v/>
      </c>
      <c r="AG34" s="36">
        <f>IF(N34="","",((N34-N$8)/N$12)^2)</f>
        <v/>
      </c>
      <c r="AH34" s="36">
        <f>IF(O34="","",((O34-O$8)/O$12)^2)</f>
        <v/>
      </c>
      <c r="AI34" s="36">
        <f>IF(P34="","",((P34-P$8)/P$12)^2)</f>
        <v/>
      </c>
      <c r="AJ34" s="36">
        <f>IF(Q34="","",((Q34-Q$8)/Q$12)^2)</f>
        <v/>
      </c>
      <c r="AK34" s="36">
        <f>IF(R34="","",((R34-R$8)/R$12)^2)</f>
        <v/>
      </c>
      <c r="AL34" s="36">
        <f>IF(S34="","",((S34-S$8)/S$12)^2)</f>
        <v/>
      </c>
      <c r="AM34" s="36">
        <f>IF(T34="","",((T34-T$8)/T$12)^2)</f>
        <v/>
      </c>
      <c r="AO34" s="27">
        <f>IF(OR(Library!$A25&lt;&gt;1,COUNT(V34:AM34)=0,SUM($C$5:$T$5)&lt;=0),"",SQRT(SUMPRODUCT(V34:AM34,$C$5:$T$5)/SUM($C$5:$T$5)))</f>
        <v/>
      </c>
      <c r="AP34" s="27">
        <f>IF(AO34="","",100*EXP(-AO34))</f>
        <v/>
      </c>
      <c r="AQ34">
        <f>IF(AP34="","",AP34-ROW()*0.000000001)</f>
        <v/>
      </c>
      <c r="AR34">
        <f>IF(AP34="","",Library!$G25)</f>
        <v/>
      </c>
      <c r="AS34">
        <f>IF(AP34="","",Library!$B25)</f>
        <v/>
      </c>
    </row>
    <row r="35">
      <c r="C35" s="36">
        <f>IF(OR(Library!$A26&lt;&gt;1,Library!H26=""),"",IF(C$6=1,LN(1+MAX(0,Library!H26)),Library!H26))</f>
        <v/>
      </c>
      <c r="D35" s="36">
        <f>IF(OR(Library!$A26&lt;&gt;1,Library!I26=""),"",IF(D$6=1,LN(1+MAX(0,Library!I26)),Library!I26))</f>
        <v/>
      </c>
      <c r="E35" s="36">
        <f>IF(OR(Library!$A26&lt;&gt;1,Library!J26=""),"",IF(E$6=1,LN(1+MAX(0,Library!J26)),Library!J26))</f>
        <v/>
      </c>
      <c r="F35" s="36">
        <f>IF(OR(Library!$A26&lt;&gt;1,Library!K26=""),"",IF(F$6=1,LN(1+MAX(0,Library!K26)),Library!K26))</f>
        <v/>
      </c>
      <c r="G35" s="36">
        <f>IF(OR(Library!$A26&lt;&gt;1,Library!L26=""),"",IF(G$6=1,LN(1+MAX(0,Library!L26)),Library!L26))</f>
        <v/>
      </c>
      <c r="H35" s="36">
        <f>IF(OR(Library!$A26&lt;&gt;1,Library!M26=""),"",IF(H$6=1,LN(1+MAX(0,Library!M26)),Library!M26))</f>
        <v/>
      </c>
      <c r="I35" s="36">
        <f>IF(OR(Library!$A26&lt;&gt;1,Library!N26=""),"",IF(I$6=1,LN(1+MAX(0,Library!N26)),Library!N26))</f>
        <v/>
      </c>
      <c r="J35" s="36">
        <f>IF(OR(Library!$A26&lt;&gt;1,Library!O26=""),"",IF(J$6=1,LN(1+MAX(0,Library!O26)),Library!O26))</f>
        <v/>
      </c>
      <c r="K35" s="36">
        <f>IF(OR(Library!$A26&lt;&gt;1,Library!P26=""),"",IF(K$6=1,LN(1+MAX(0,Library!P26)),Library!P26))</f>
        <v/>
      </c>
      <c r="L35" s="36">
        <f>IF(OR(Library!$A26&lt;&gt;1,Library!Q26=""),"",IF(L$6=1,LN(1+MAX(0,Library!Q26)),Library!Q26))</f>
        <v/>
      </c>
      <c r="M35" s="36">
        <f>IF(OR(Library!$A26&lt;&gt;1,Library!R26=""),"",IF(M$6=1,LN(1+MAX(0,Library!R26)),Library!R26))</f>
        <v/>
      </c>
      <c r="N35" s="36">
        <f>IF(OR(Library!$A26&lt;&gt;1,Library!S26=""),"",IF(N$6=1,LN(1+MAX(0,Library!S26)),Library!S26))</f>
        <v/>
      </c>
      <c r="O35" s="36">
        <f>IF(OR(Library!$A26&lt;&gt;1,Library!T26=""),"",IF(O$6=1,LN(1+MAX(0,Library!T26)),Library!T26))</f>
        <v/>
      </c>
      <c r="P35" s="36">
        <f>IF(OR(Library!$A26&lt;&gt;1,Library!U26=""),"",IF(P$6=1,LN(1+MAX(0,Library!U26)),Library!U26))</f>
        <v/>
      </c>
      <c r="Q35" s="36">
        <f>IF(OR(Library!$A26&lt;&gt;1,Library!V26=""),"",IF(Q$6=1,LN(1+MAX(0,Library!V26)),Library!V26))</f>
        <v/>
      </c>
      <c r="R35" s="36">
        <f>IF(OR(Library!$A26&lt;&gt;1,Library!W26=""),"",IF(R$6=1,LN(1+MAX(0,Library!W26)),Library!W26))</f>
        <v/>
      </c>
      <c r="S35" s="36">
        <f>IF(OR(Library!$A26&lt;&gt;1,Library!X26=""),"",IF(S$6=1,LN(1+MAX(0,Library!X26)),Library!X26))</f>
        <v/>
      </c>
      <c r="T35" s="36">
        <f>IF(OR(Library!$A26&lt;&gt;1,Library!Y26=""),"",IF(T$6=1,LN(1+MAX(0,Library!Y26)),Library!Y26))</f>
        <v/>
      </c>
      <c r="V35" s="36">
        <f>IF(C35="","",((C35-C$8)/C$12)^2)</f>
        <v/>
      </c>
      <c r="W35" s="36">
        <f>IF(D35="","",((D35-D$8)/D$12)^2)</f>
        <v/>
      </c>
      <c r="X35" s="36">
        <f>IF(E35="","",((E35-E$8)/E$12)^2)</f>
        <v/>
      </c>
      <c r="Y35" s="36">
        <f>IF(F35="","",((F35-F$8)/F$12)^2)</f>
        <v/>
      </c>
      <c r="Z35" s="36">
        <f>IF(G35="","",((G35-G$8)/G$12)^2)</f>
        <v/>
      </c>
      <c r="AA35" s="36">
        <f>IF(H35="","",((H35-H$8)/H$12)^2)</f>
        <v/>
      </c>
      <c r="AB35" s="36">
        <f>IF(I35="","",((I35-I$8)/I$12)^2)</f>
        <v/>
      </c>
      <c r="AC35" s="36">
        <f>IF(J35="","",((J35-J$8)/J$12)^2)</f>
        <v/>
      </c>
      <c r="AD35" s="36">
        <f>IF(K35="","",((K35-K$8)/K$12)^2)</f>
        <v/>
      </c>
      <c r="AE35" s="36">
        <f>IF(L35="","",((L35-L$8)/L$12)^2)</f>
        <v/>
      </c>
      <c r="AF35" s="36">
        <f>IF(M35="","",((M35-M$8)/M$12)^2)</f>
        <v/>
      </c>
      <c r="AG35" s="36">
        <f>IF(N35="","",((N35-N$8)/N$12)^2)</f>
        <v/>
      </c>
      <c r="AH35" s="36">
        <f>IF(O35="","",((O35-O$8)/O$12)^2)</f>
        <v/>
      </c>
      <c r="AI35" s="36">
        <f>IF(P35="","",((P35-P$8)/P$12)^2)</f>
        <v/>
      </c>
      <c r="AJ35" s="36">
        <f>IF(Q35="","",((Q35-Q$8)/Q$12)^2)</f>
        <v/>
      </c>
      <c r="AK35" s="36">
        <f>IF(R35="","",((R35-R$8)/R$12)^2)</f>
        <v/>
      </c>
      <c r="AL35" s="36">
        <f>IF(S35="","",((S35-S$8)/S$12)^2)</f>
        <v/>
      </c>
      <c r="AM35" s="36">
        <f>IF(T35="","",((T35-T$8)/T$12)^2)</f>
        <v/>
      </c>
      <c r="AO35" s="27">
        <f>IF(OR(Library!$A26&lt;&gt;1,COUNT(V35:AM35)=0,SUM($C$5:$T$5)&lt;=0),"",SQRT(SUMPRODUCT(V35:AM35,$C$5:$T$5)/SUM($C$5:$T$5)))</f>
        <v/>
      </c>
      <c r="AP35" s="27">
        <f>IF(AO35="","",100*EXP(-AO35))</f>
        <v/>
      </c>
      <c r="AQ35">
        <f>IF(AP35="","",AP35-ROW()*0.000000001)</f>
        <v/>
      </c>
      <c r="AR35">
        <f>IF(AP35="","",Library!$G26)</f>
        <v/>
      </c>
      <c r="AS35">
        <f>IF(AP35="","",Library!$B26)</f>
        <v/>
      </c>
    </row>
    <row r="36">
      <c r="C36" s="36">
        <f>IF(OR(Library!$A27&lt;&gt;1,Library!H27=""),"",IF(C$6=1,LN(1+MAX(0,Library!H27)),Library!H27))</f>
        <v/>
      </c>
      <c r="D36" s="36">
        <f>IF(OR(Library!$A27&lt;&gt;1,Library!I27=""),"",IF(D$6=1,LN(1+MAX(0,Library!I27)),Library!I27))</f>
        <v/>
      </c>
      <c r="E36" s="36">
        <f>IF(OR(Library!$A27&lt;&gt;1,Library!J27=""),"",IF(E$6=1,LN(1+MAX(0,Library!J27)),Library!J27))</f>
        <v/>
      </c>
      <c r="F36" s="36">
        <f>IF(OR(Library!$A27&lt;&gt;1,Library!K27=""),"",IF(F$6=1,LN(1+MAX(0,Library!K27)),Library!K27))</f>
        <v/>
      </c>
      <c r="G36" s="36">
        <f>IF(OR(Library!$A27&lt;&gt;1,Library!L27=""),"",IF(G$6=1,LN(1+MAX(0,Library!L27)),Library!L27))</f>
        <v/>
      </c>
      <c r="H36" s="36">
        <f>IF(OR(Library!$A27&lt;&gt;1,Library!M27=""),"",IF(H$6=1,LN(1+MAX(0,Library!M27)),Library!M27))</f>
        <v/>
      </c>
      <c r="I36" s="36">
        <f>IF(OR(Library!$A27&lt;&gt;1,Library!N27=""),"",IF(I$6=1,LN(1+MAX(0,Library!N27)),Library!N27))</f>
        <v/>
      </c>
      <c r="J36" s="36">
        <f>IF(OR(Library!$A27&lt;&gt;1,Library!O27=""),"",IF(J$6=1,LN(1+MAX(0,Library!O27)),Library!O27))</f>
        <v/>
      </c>
      <c r="K36" s="36">
        <f>IF(OR(Library!$A27&lt;&gt;1,Library!P27=""),"",IF(K$6=1,LN(1+MAX(0,Library!P27)),Library!P27))</f>
        <v/>
      </c>
      <c r="L36" s="36">
        <f>IF(OR(Library!$A27&lt;&gt;1,Library!Q27=""),"",IF(L$6=1,LN(1+MAX(0,Library!Q27)),Library!Q27))</f>
        <v/>
      </c>
      <c r="M36" s="36">
        <f>IF(OR(Library!$A27&lt;&gt;1,Library!R27=""),"",IF(M$6=1,LN(1+MAX(0,Library!R27)),Library!R27))</f>
        <v/>
      </c>
      <c r="N36" s="36">
        <f>IF(OR(Library!$A27&lt;&gt;1,Library!S27=""),"",IF(N$6=1,LN(1+MAX(0,Library!S27)),Library!S27))</f>
        <v/>
      </c>
      <c r="O36" s="36">
        <f>IF(OR(Library!$A27&lt;&gt;1,Library!T27=""),"",IF(O$6=1,LN(1+MAX(0,Library!T27)),Library!T27))</f>
        <v/>
      </c>
      <c r="P36" s="36">
        <f>IF(OR(Library!$A27&lt;&gt;1,Library!U27=""),"",IF(P$6=1,LN(1+MAX(0,Library!U27)),Library!U27))</f>
        <v/>
      </c>
      <c r="Q36" s="36">
        <f>IF(OR(Library!$A27&lt;&gt;1,Library!V27=""),"",IF(Q$6=1,LN(1+MAX(0,Library!V27)),Library!V27))</f>
        <v/>
      </c>
      <c r="R36" s="36">
        <f>IF(OR(Library!$A27&lt;&gt;1,Library!W27=""),"",IF(R$6=1,LN(1+MAX(0,Library!W27)),Library!W27))</f>
        <v/>
      </c>
      <c r="S36" s="36">
        <f>IF(OR(Library!$A27&lt;&gt;1,Library!X27=""),"",IF(S$6=1,LN(1+MAX(0,Library!X27)),Library!X27))</f>
        <v/>
      </c>
      <c r="T36" s="36">
        <f>IF(OR(Library!$A27&lt;&gt;1,Library!Y27=""),"",IF(T$6=1,LN(1+MAX(0,Library!Y27)),Library!Y27))</f>
        <v/>
      </c>
      <c r="V36" s="36">
        <f>IF(C36="","",((C36-C$8)/C$12)^2)</f>
        <v/>
      </c>
      <c r="W36" s="36">
        <f>IF(D36="","",((D36-D$8)/D$12)^2)</f>
        <v/>
      </c>
      <c r="X36" s="36">
        <f>IF(E36="","",((E36-E$8)/E$12)^2)</f>
        <v/>
      </c>
      <c r="Y36" s="36">
        <f>IF(F36="","",((F36-F$8)/F$12)^2)</f>
        <v/>
      </c>
      <c r="Z36" s="36">
        <f>IF(G36="","",((G36-G$8)/G$12)^2)</f>
        <v/>
      </c>
      <c r="AA36" s="36">
        <f>IF(H36="","",((H36-H$8)/H$12)^2)</f>
        <v/>
      </c>
      <c r="AB36" s="36">
        <f>IF(I36="","",((I36-I$8)/I$12)^2)</f>
        <v/>
      </c>
      <c r="AC36" s="36">
        <f>IF(J36="","",((J36-J$8)/J$12)^2)</f>
        <v/>
      </c>
      <c r="AD36" s="36">
        <f>IF(K36="","",((K36-K$8)/K$12)^2)</f>
        <v/>
      </c>
      <c r="AE36" s="36">
        <f>IF(L36="","",((L36-L$8)/L$12)^2)</f>
        <v/>
      </c>
      <c r="AF36" s="36">
        <f>IF(M36="","",((M36-M$8)/M$12)^2)</f>
        <v/>
      </c>
      <c r="AG36" s="36">
        <f>IF(N36="","",((N36-N$8)/N$12)^2)</f>
        <v/>
      </c>
      <c r="AH36" s="36">
        <f>IF(O36="","",((O36-O$8)/O$12)^2)</f>
        <v/>
      </c>
      <c r="AI36" s="36">
        <f>IF(P36="","",((P36-P$8)/P$12)^2)</f>
        <v/>
      </c>
      <c r="AJ36" s="36">
        <f>IF(Q36="","",((Q36-Q$8)/Q$12)^2)</f>
        <v/>
      </c>
      <c r="AK36" s="36">
        <f>IF(R36="","",((R36-R$8)/R$12)^2)</f>
        <v/>
      </c>
      <c r="AL36" s="36">
        <f>IF(S36="","",((S36-S$8)/S$12)^2)</f>
        <v/>
      </c>
      <c r="AM36" s="36">
        <f>IF(T36="","",((T36-T$8)/T$12)^2)</f>
        <v/>
      </c>
      <c r="AO36" s="27">
        <f>IF(OR(Library!$A27&lt;&gt;1,COUNT(V36:AM36)=0,SUM($C$5:$T$5)&lt;=0),"",SQRT(SUMPRODUCT(V36:AM36,$C$5:$T$5)/SUM($C$5:$T$5)))</f>
        <v/>
      </c>
      <c r="AP36" s="27">
        <f>IF(AO36="","",100*EXP(-AO36))</f>
        <v/>
      </c>
      <c r="AQ36">
        <f>IF(AP36="","",AP36-ROW()*0.000000001)</f>
        <v/>
      </c>
      <c r="AR36">
        <f>IF(AP36="","",Library!$G27)</f>
        <v/>
      </c>
      <c r="AS36">
        <f>IF(AP36="","",Library!$B27)</f>
        <v/>
      </c>
    </row>
    <row r="37">
      <c r="C37" s="36">
        <f>IF(OR(Library!$A28&lt;&gt;1,Library!H28=""),"",IF(C$6=1,LN(1+MAX(0,Library!H28)),Library!H28))</f>
        <v/>
      </c>
      <c r="D37" s="36">
        <f>IF(OR(Library!$A28&lt;&gt;1,Library!I28=""),"",IF(D$6=1,LN(1+MAX(0,Library!I28)),Library!I28))</f>
        <v/>
      </c>
      <c r="E37" s="36">
        <f>IF(OR(Library!$A28&lt;&gt;1,Library!J28=""),"",IF(E$6=1,LN(1+MAX(0,Library!J28)),Library!J28))</f>
        <v/>
      </c>
      <c r="F37" s="36">
        <f>IF(OR(Library!$A28&lt;&gt;1,Library!K28=""),"",IF(F$6=1,LN(1+MAX(0,Library!K28)),Library!K28))</f>
        <v/>
      </c>
      <c r="G37" s="36">
        <f>IF(OR(Library!$A28&lt;&gt;1,Library!L28=""),"",IF(G$6=1,LN(1+MAX(0,Library!L28)),Library!L28))</f>
        <v/>
      </c>
      <c r="H37" s="36">
        <f>IF(OR(Library!$A28&lt;&gt;1,Library!M28=""),"",IF(H$6=1,LN(1+MAX(0,Library!M28)),Library!M28))</f>
        <v/>
      </c>
      <c r="I37" s="36">
        <f>IF(OR(Library!$A28&lt;&gt;1,Library!N28=""),"",IF(I$6=1,LN(1+MAX(0,Library!N28)),Library!N28))</f>
        <v/>
      </c>
      <c r="J37" s="36">
        <f>IF(OR(Library!$A28&lt;&gt;1,Library!O28=""),"",IF(J$6=1,LN(1+MAX(0,Library!O28)),Library!O28))</f>
        <v/>
      </c>
      <c r="K37" s="36">
        <f>IF(OR(Library!$A28&lt;&gt;1,Library!P28=""),"",IF(K$6=1,LN(1+MAX(0,Library!P28)),Library!P28))</f>
        <v/>
      </c>
      <c r="L37" s="36">
        <f>IF(OR(Library!$A28&lt;&gt;1,Library!Q28=""),"",IF(L$6=1,LN(1+MAX(0,Library!Q28)),Library!Q28))</f>
        <v/>
      </c>
      <c r="M37" s="36">
        <f>IF(OR(Library!$A28&lt;&gt;1,Library!R28=""),"",IF(M$6=1,LN(1+MAX(0,Library!R28)),Library!R28))</f>
        <v/>
      </c>
      <c r="N37" s="36">
        <f>IF(OR(Library!$A28&lt;&gt;1,Library!S28=""),"",IF(N$6=1,LN(1+MAX(0,Library!S28)),Library!S28))</f>
        <v/>
      </c>
      <c r="O37" s="36">
        <f>IF(OR(Library!$A28&lt;&gt;1,Library!T28=""),"",IF(O$6=1,LN(1+MAX(0,Library!T28)),Library!T28))</f>
        <v/>
      </c>
      <c r="P37" s="36">
        <f>IF(OR(Library!$A28&lt;&gt;1,Library!U28=""),"",IF(P$6=1,LN(1+MAX(0,Library!U28)),Library!U28))</f>
        <v/>
      </c>
      <c r="Q37" s="36">
        <f>IF(OR(Library!$A28&lt;&gt;1,Library!V28=""),"",IF(Q$6=1,LN(1+MAX(0,Library!V28)),Library!V28))</f>
        <v/>
      </c>
      <c r="R37" s="36">
        <f>IF(OR(Library!$A28&lt;&gt;1,Library!W28=""),"",IF(R$6=1,LN(1+MAX(0,Library!W28)),Library!W28))</f>
        <v/>
      </c>
      <c r="S37" s="36">
        <f>IF(OR(Library!$A28&lt;&gt;1,Library!X28=""),"",IF(S$6=1,LN(1+MAX(0,Library!X28)),Library!X28))</f>
        <v/>
      </c>
      <c r="T37" s="36">
        <f>IF(OR(Library!$A28&lt;&gt;1,Library!Y28=""),"",IF(T$6=1,LN(1+MAX(0,Library!Y28)),Library!Y28))</f>
        <v/>
      </c>
      <c r="V37" s="36">
        <f>IF(C37="","",((C37-C$8)/C$12)^2)</f>
        <v/>
      </c>
      <c r="W37" s="36">
        <f>IF(D37="","",((D37-D$8)/D$12)^2)</f>
        <v/>
      </c>
      <c r="X37" s="36">
        <f>IF(E37="","",((E37-E$8)/E$12)^2)</f>
        <v/>
      </c>
      <c r="Y37" s="36">
        <f>IF(F37="","",((F37-F$8)/F$12)^2)</f>
        <v/>
      </c>
      <c r="Z37" s="36">
        <f>IF(G37="","",((G37-G$8)/G$12)^2)</f>
        <v/>
      </c>
      <c r="AA37" s="36">
        <f>IF(H37="","",((H37-H$8)/H$12)^2)</f>
        <v/>
      </c>
      <c r="AB37" s="36">
        <f>IF(I37="","",((I37-I$8)/I$12)^2)</f>
        <v/>
      </c>
      <c r="AC37" s="36">
        <f>IF(J37="","",((J37-J$8)/J$12)^2)</f>
        <v/>
      </c>
      <c r="AD37" s="36">
        <f>IF(K37="","",((K37-K$8)/K$12)^2)</f>
        <v/>
      </c>
      <c r="AE37" s="36">
        <f>IF(L37="","",((L37-L$8)/L$12)^2)</f>
        <v/>
      </c>
      <c r="AF37" s="36">
        <f>IF(M37="","",((M37-M$8)/M$12)^2)</f>
        <v/>
      </c>
      <c r="AG37" s="36">
        <f>IF(N37="","",((N37-N$8)/N$12)^2)</f>
        <v/>
      </c>
      <c r="AH37" s="36">
        <f>IF(O37="","",((O37-O$8)/O$12)^2)</f>
        <v/>
      </c>
      <c r="AI37" s="36">
        <f>IF(P37="","",((P37-P$8)/P$12)^2)</f>
        <v/>
      </c>
      <c r="AJ37" s="36">
        <f>IF(Q37="","",((Q37-Q$8)/Q$12)^2)</f>
        <v/>
      </c>
      <c r="AK37" s="36">
        <f>IF(R37="","",((R37-R$8)/R$12)^2)</f>
        <v/>
      </c>
      <c r="AL37" s="36">
        <f>IF(S37="","",((S37-S$8)/S$12)^2)</f>
        <v/>
      </c>
      <c r="AM37" s="36">
        <f>IF(T37="","",((T37-T$8)/T$12)^2)</f>
        <v/>
      </c>
      <c r="AO37" s="27">
        <f>IF(OR(Library!$A28&lt;&gt;1,COUNT(V37:AM37)=0,SUM($C$5:$T$5)&lt;=0),"",SQRT(SUMPRODUCT(V37:AM37,$C$5:$T$5)/SUM($C$5:$T$5)))</f>
        <v/>
      </c>
      <c r="AP37" s="27">
        <f>IF(AO37="","",100*EXP(-AO37))</f>
        <v/>
      </c>
      <c r="AQ37">
        <f>IF(AP37="","",AP37-ROW()*0.000000001)</f>
        <v/>
      </c>
      <c r="AR37">
        <f>IF(AP37="","",Library!$G28)</f>
        <v/>
      </c>
      <c r="AS37">
        <f>IF(AP37="","",Library!$B28)</f>
        <v/>
      </c>
    </row>
    <row r="38">
      <c r="C38" s="36">
        <f>IF(OR(Library!$A29&lt;&gt;1,Library!H29=""),"",IF(C$6=1,LN(1+MAX(0,Library!H29)),Library!H29))</f>
        <v/>
      </c>
      <c r="D38" s="36">
        <f>IF(OR(Library!$A29&lt;&gt;1,Library!I29=""),"",IF(D$6=1,LN(1+MAX(0,Library!I29)),Library!I29))</f>
        <v/>
      </c>
      <c r="E38" s="36">
        <f>IF(OR(Library!$A29&lt;&gt;1,Library!J29=""),"",IF(E$6=1,LN(1+MAX(0,Library!J29)),Library!J29))</f>
        <v/>
      </c>
      <c r="F38" s="36">
        <f>IF(OR(Library!$A29&lt;&gt;1,Library!K29=""),"",IF(F$6=1,LN(1+MAX(0,Library!K29)),Library!K29))</f>
        <v/>
      </c>
      <c r="G38" s="36">
        <f>IF(OR(Library!$A29&lt;&gt;1,Library!L29=""),"",IF(G$6=1,LN(1+MAX(0,Library!L29)),Library!L29))</f>
        <v/>
      </c>
      <c r="H38" s="36">
        <f>IF(OR(Library!$A29&lt;&gt;1,Library!M29=""),"",IF(H$6=1,LN(1+MAX(0,Library!M29)),Library!M29))</f>
        <v/>
      </c>
      <c r="I38" s="36">
        <f>IF(OR(Library!$A29&lt;&gt;1,Library!N29=""),"",IF(I$6=1,LN(1+MAX(0,Library!N29)),Library!N29))</f>
        <v/>
      </c>
      <c r="J38" s="36">
        <f>IF(OR(Library!$A29&lt;&gt;1,Library!O29=""),"",IF(J$6=1,LN(1+MAX(0,Library!O29)),Library!O29))</f>
        <v/>
      </c>
      <c r="K38" s="36">
        <f>IF(OR(Library!$A29&lt;&gt;1,Library!P29=""),"",IF(K$6=1,LN(1+MAX(0,Library!P29)),Library!P29))</f>
        <v/>
      </c>
      <c r="L38" s="36">
        <f>IF(OR(Library!$A29&lt;&gt;1,Library!Q29=""),"",IF(L$6=1,LN(1+MAX(0,Library!Q29)),Library!Q29))</f>
        <v/>
      </c>
      <c r="M38" s="36">
        <f>IF(OR(Library!$A29&lt;&gt;1,Library!R29=""),"",IF(M$6=1,LN(1+MAX(0,Library!R29)),Library!R29))</f>
        <v/>
      </c>
      <c r="N38" s="36">
        <f>IF(OR(Library!$A29&lt;&gt;1,Library!S29=""),"",IF(N$6=1,LN(1+MAX(0,Library!S29)),Library!S29))</f>
        <v/>
      </c>
      <c r="O38" s="36">
        <f>IF(OR(Library!$A29&lt;&gt;1,Library!T29=""),"",IF(O$6=1,LN(1+MAX(0,Library!T29)),Library!T29))</f>
        <v/>
      </c>
      <c r="P38" s="36">
        <f>IF(OR(Library!$A29&lt;&gt;1,Library!U29=""),"",IF(P$6=1,LN(1+MAX(0,Library!U29)),Library!U29))</f>
        <v/>
      </c>
      <c r="Q38" s="36">
        <f>IF(OR(Library!$A29&lt;&gt;1,Library!V29=""),"",IF(Q$6=1,LN(1+MAX(0,Library!V29)),Library!V29))</f>
        <v/>
      </c>
      <c r="R38" s="36">
        <f>IF(OR(Library!$A29&lt;&gt;1,Library!W29=""),"",IF(R$6=1,LN(1+MAX(0,Library!W29)),Library!W29))</f>
        <v/>
      </c>
      <c r="S38" s="36">
        <f>IF(OR(Library!$A29&lt;&gt;1,Library!X29=""),"",IF(S$6=1,LN(1+MAX(0,Library!X29)),Library!X29))</f>
        <v/>
      </c>
      <c r="T38" s="36">
        <f>IF(OR(Library!$A29&lt;&gt;1,Library!Y29=""),"",IF(T$6=1,LN(1+MAX(0,Library!Y29)),Library!Y29))</f>
        <v/>
      </c>
      <c r="V38" s="36">
        <f>IF(C38="","",((C38-C$8)/C$12)^2)</f>
        <v/>
      </c>
      <c r="W38" s="36">
        <f>IF(D38="","",((D38-D$8)/D$12)^2)</f>
        <v/>
      </c>
      <c r="X38" s="36">
        <f>IF(E38="","",((E38-E$8)/E$12)^2)</f>
        <v/>
      </c>
      <c r="Y38" s="36">
        <f>IF(F38="","",((F38-F$8)/F$12)^2)</f>
        <v/>
      </c>
      <c r="Z38" s="36">
        <f>IF(G38="","",((G38-G$8)/G$12)^2)</f>
        <v/>
      </c>
      <c r="AA38" s="36">
        <f>IF(H38="","",((H38-H$8)/H$12)^2)</f>
        <v/>
      </c>
      <c r="AB38" s="36">
        <f>IF(I38="","",((I38-I$8)/I$12)^2)</f>
        <v/>
      </c>
      <c r="AC38" s="36">
        <f>IF(J38="","",((J38-J$8)/J$12)^2)</f>
        <v/>
      </c>
      <c r="AD38" s="36">
        <f>IF(K38="","",((K38-K$8)/K$12)^2)</f>
        <v/>
      </c>
      <c r="AE38" s="36">
        <f>IF(L38="","",((L38-L$8)/L$12)^2)</f>
        <v/>
      </c>
      <c r="AF38" s="36">
        <f>IF(M38="","",((M38-M$8)/M$12)^2)</f>
        <v/>
      </c>
      <c r="AG38" s="36">
        <f>IF(N38="","",((N38-N$8)/N$12)^2)</f>
        <v/>
      </c>
      <c r="AH38" s="36">
        <f>IF(O38="","",((O38-O$8)/O$12)^2)</f>
        <v/>
      </c>
      <c r="AI38" s="36">
        <f>IF(P38="","",((P38-P$8)/P$12)^2)</f>
        <v/>
      </c>
      <c r="AJ38" s="36">
        <f>IF(Q38="","",((Q38-Q$8)/Q$12)^2)</f>
        <v/>
      </c>
      <c r="AK38" s="36">
        <f>IF(R38="","",((R38-R$8)/R$12)^2)</f>
        <v/>
      </c>
      <c r="AL38" s="36">
        <f>IF(S38="","",((S38-S$8)/S$12)^2)</f>
        <v/>
      </c>
      <c r="AM38" s="36">
        <f>IF(T38="","",((T38-T$8)/T$12)^2)</f>
        <v/>
      </c>
      <c r="AO38" s="27">
        <f>IF(OR(Library!$A29&lt;&gt;1,COUNT(V38:AM38)=0,SUM($C$5:$T$5)&lt;=0),"",SQRT(SUMPRODUCT(V38:AM38,$C$5:$T$5)/SUM($C$5:$T$5)))</f>
        <v/>
      </c>
      <c r="AP38" s="27">
        <f>IF(AO38="","",100*EXP(-AO38))</f>
        <v/>
      </c>
      <c r="AQ38">
        <f>IF(AP38="","",AP38-ROW()*0.000000001)</f>
        <v/>
      </c>
      <c r="AR38">
        <f>IF(AP38="","",Library!$G29)</f>
        <v/>
      </c>
      <c r="AS38">
        <f>IF(AP38="","",Library!$B29)</f>
        <v/>
      </c>
    </row>
    <row r="39">
      <c r="C39" s="36">
        <f>IF(OR(Library!$A30&lt;&gt;1,Library!H30=""),"",IF(C$6=1,LN(1+MAX(0,Library!H30)),Library!H30))</f>
        <v/>
      </c>
      <c r="D39" s="36">
        <f>IF(OR(Library!$A30&lt;&gt;1,Library!I30=""),"",IF(D$6=1,LN(1+MAX(0,Library!I30)),Library!I30))</f>
        <v/>
      </c>
      <c r="E39" s="36">
        <f>IF(OR(Library!$A30&lt;&gt;1,Library!J30=""),"",IF(E$6=1,LN(1+MAX(0,Library!J30)),Library!J30))</f>
        <v/>
      </c>
      <c r="F39" s="36">
        <f>IF(OR(Library!$A30&lt;&gt;1,Library!K30=""),"",IF(F$6=1,LN(1+MAX(0,Library!K30)),Library!K30))</f>
        <v/>
      </c>
      <c r="G39" s="36">
        <f>IF(OR(Library!$A30&lt;&gt;1,Library!L30=""),"",IF(G$6=1,LN(1+MAX(0,Library!L30)),Library!L30))</f>
        <v/>
      </c>
      <c r="H39" s="36">
        <f>IF(OR(Library!$A30&lt;&gt;1,Library!M30=""),"",IF(H$6=1,LN(1+MAX(0,Library!M30)),Library!M30))</f>
        <v/>
      </c>
      <c r="I39" s="36">
        <f>IF(OR(Library!$A30&lt;&gt;1,Library!N30=""),"",IF(I$6=1,LN(1+MAX(0,Library!N30)),Library!N30))</f>
        <v/>
      </c>
      <c r="J39" s="36">
        <f>IF(OR(Library!$A30&lt;&gt;1,Library!O30=""),"",IF(J$6=1,LN(1+MAX(0,Library!O30)),Library!O30))</f>
        <v/>
      </c>
      <c r="K39" s="36">
        <f>IF(OR(Library!$A30&lt;&gt;1,Library!P30=""),"",IF(K$6=1,LN(1+MAX(0,Library!P30)),Library!P30))</f>
        <v/>
      </c>
      <c r="L39" s="36">
        <f>IF(OR(Library!$A30&lt;&gt;1,Library!Q30=""),"",IF(L$6=1,LN(1+MAX(0,Library!Q30)),Library!Q30))</f>
        <v/>
      </c>
      <c r="M39" s="36">
        <f>IF(OR(Library!$A30&lt;&gt;1,Library!R30=""),"",IF(M$6=1,LN(1+MAX(0,Library!R30)),Library!R30))</f>
        <v/>
      </c>
      <c r="N39" s="36">
        <f>IF(OR(Library!$A30&lt;&gt;1,Library!S30=""),"",IF(N$6=1,LN(1+MAX(0,Library!S30)),Library!S30))</f>
        <v/>
      </c>
      <c r="O39" s="36">
        <f>IF(OR(Library!$A30&lt;&gt;1,Library!T30=""),"",IF(O$6=1,LN(1+MAX(0,Library!T30)),Library!T30))</f>
        <v/>
      </c>
      <c r="P39" s="36">
        <f>IF(OR(Library!$A30&lt;&gt;1,Library!U30=""),"",IF(P$6=1,LN(1+MAX(0,Library!U30)),Library!U30))</f>
        <v/>
      </c>
      <c r="Q39" s="36">
        <f>IF(OR(Library!$A30&lt;&gt;1,Library!V30=""),"",IF(Q$6=1,LN(1+MAX(0,Library!V30)),Library!V30))</f>
        <v/>
      </c>
      <c r="R39" s="36">
        <f>IF(OR(Library!$A30&lt;&gt;1,Library!W30=""),"",IF(R$6=1,LN(1+MAX(0,Library!W30)),Library!W30))</f>
        <v/>
      </c>
      <c r="S39" s="36">
        <f>IF(OR(Library!$A30&lt;&gt;1,Library!X30=""),"",IF(S$6=1,LN(1+MAX(0,Library!X30)),Library!X30))</f>
        <v/>
      </c>
      <c r="T39" s="36">
        <f>IF(OR(Library!$A30&lt;&gt;1,Library!Y30=""),"",IF(T$6=1,LN(1+MAX(0,Library!Y30)),Library!Y30))</f>
        <v/>
      </c>
      <c r="V39" s="36">
        <f>IF(C39="","",((C39-C$8)/C$12)^2)</f>
        <v/>
      </c>
      <c r="W39" s="36">
        <f>IF(D39="","",((D39-D$8)/D$12)^2)</f>
        <v/>
      </c>
      <c r="X39" s="36">
        <f>IF(E39="","",((E39-E$8)/E$12)^2)</f>
        <v/>
      </c>
      <c r="Y39" s="36">
        <f>IF(F39="","",((F39-F$8)/F$12)^2)</f>
        <v/>
      </c>
      <c r="Z39" s="36">
        <f>IF(G39="","",((G39-G$8)/G$12)^2)</f>
        <v/>
      </c>
      <c r="AA39" s="36">
        <f>IF(H39="","",((H39-H$8)/H$12)^2)</f>
        <v/>
      </c>
      <c r="AB39" s="36">
        <f>IF(I39="","",((I39-I$8)/I$12)^2)</f>
        <v/>
      </c>
      <c r="AC39" s="36">
        <f>IF(J39="","",((J39-J$8)/J$12)^2)</f>
        <v/>
      </c>
      <c r="AD39" s="36">
        <f>IF(K39="","",((K39-K$8)/K$12)^2)</f>
        <v/>
      </c>
      <c r="AE39" s="36">
        <f>IF(L39="","",((L39-L$8)/L$12)^2)</f>
        <v/>
      </c>
      <c r="AF39" s="36">
        <f>IF(M39="","",((M39-M$8)/M$12)^2)</f>
        <v/>
      </c>
      <c r="AG39" s="36">
        <f>IF(N39="","",((N39-N$8)/N$12)^2)</f>
        <v/>
      </c>
      <c r="AH39" s="36">
        <f>IF(O39="","",((O39-O$8)/O$12)^2)</f>
        <v/>
      </c>
      <c r="AI39" s="36">
        <f>IF(P39="","",((P39-P$8)/P$12)^2)</f>
        <v/>
      </c>
      <c r="AJ39" s="36">
        <f>IF(Q39="","",((Q39-Q$8)/Q$12)^2)</f>
        <v/>
      </c>
      <c r="AK39" s="36">
        <f>IF(R39="","",((R39-R$8)/R$12)^2)</f>
        <v/>
      </c>
      <c r="AL39" s="36">
        <f>IF(S39="","",((S39-S$8)/S$12)^2)</f>
        <v/>
      </c>
      <c r="AM39" s="36">
        <f>IF(T39="","",((T39-T$8)/T$12)^2)</f>
        <v/>
      </c>
      <c r="AO39" s="27">
        <f>IF(OR(Library!$A30&lt;&gt;1,COUNT(V39:AM39)=0,SUM($C$5:$T$5)&lt;=0),"",SQRT(SUMPRODUCT(V39:AM39,$C$5:$T$5)/SUM($C$5:$T$5)))</f>
        <v/>
      </c>
      <c r="AP39" s="27">
        <f>IF(AO39="","",100*EXP(-AO39))</f>
        <v/>
      </c>
      <c r="AQ39">
        <f>IF(AP39="","",AP39-ROW()*0.000000001)</f>
        <v/>
      </c>
      <c r="AR39">
        <f>IF(AP39="","",Library!$G30)</f>
        <v/>
      </c>
      <c r="AS39">
        <f>IF(AP39="","",Library!$B30)</f>
        <v/>
      </c>
    </row>
    <row r="40">
      <c r="C40" s="36">
        <f>IF(OR(Library!$A31&lt;&gt;1,Library!H31=""),"",IF(C$6=1,LN(1+MAX(0,Library!H31)),Library!H31))</f>
        <v/>
      </c>
      <c r="D40" s="36">
        <f>IF(OR(Library!$A31&lt;&gt;1,Library!I31=""),"",IF(D$6=1,LN(1+MAX(0,Library!I31)),Library!I31))</f>
        <v/>
      </c>
      <c r="E40" s="36">
        <f>IF(OR(Library!$A31&lt;&gt;1,Library!J31=""),"",IF(E$6=1,LN(1+MAX(0,Library!J31)),Library!J31))</f>
        <v/>
      </c>
      <c r="F40" s="36">
        <f>IF(OR(Library!$A31&lt;&gt;1,Library!K31=""),"",IF(F$6=1,LN(1+MAX(0,Library!K31)),Library!K31))</f>
        <v/>
      </c>
      <c r="G40" s="36">
        <f>IF(OR(Library!$A31&lt;&gt;1,Library!L31=""),"",IF(G$6=1,LN(1+MAX(0,Library!L31)),Library!L31))</f>
        <v/>
      </c>
      <c r="H40" s="36">
        <f>IF(OR(Library!$A31&lt;&gt;1,Library!M31=""),"",IF(H$6=1,LN(1+MAX(0,Library!M31)),Library!M31))</f>
        <v/>
      </c>
      <c r="I40" s="36">
        <f>IF(OR(Library!$A31&lt;&gt;1,Library!N31=""),"",IF(I$6=1,LN(1+MAX(0,Library!N31)),Library!N31))</f>
        <v/>
      </c>
      <c r="J40" s="36">
        <f>IF(OR(Library!$A31&lt;&gt;1,Library!O31=""),"",IF(J$6=1,LN(1+MAX(0,Library!O31)),Library!O31))</f>
        <v/>
      </c>
      <c r="K40" s="36">
        <f>IF(OR(Library!$A31&lt;&gt;1,Library!P31=""),"",IF(K$6=1,LN(1+MAX(0,Library!P31)),Library!P31))</f>
        <v/>
      </c>
      <c r="L40" s="36">
        <f>IF(OR(Library!$A31&lt;&gt;1,Library!Q31=""),"",IF(L$6=1,LN(1+MAX(0,Library!Q31)),Library!Q31))</f>
        <v/>
      </c>
      <c r="M40" s="36">
        <f>IF(OR(Library!$A31&lt;&gt;1,Library!R31=""),"",IF(M$6=1,LN(1+MAX(0,Library!R31)),Library!R31))</f>
        <v/>
      </c>
      <c r="N40" s="36">
        <f>IF(OR(Library!$A31&lt;&gt;1,Library!S31=""),"",IF(N$6=1,LN(1+MAX(0,Library!S31)),Library!S31))</f>
        <v/>
      </c>
      <c r="O40" s="36">
        <f>IF(OR(Library!$A31&lt;&gt;1,Library!T31=""),"",IF(O$6=1,LN(1+MAX(0,Library!T31)),Library!T31))</f>
        <v/>
      </c>
      <c r="P40" s="36">
        <f>IF(OR(Library!$A31&lt;&gt;1,Library!U31=""),"",IF(P$6=1,LN(1+MAX(0,Library!U31)),Library!U31))</f>
        <v/>
      </c>
      <c r="Q40" s="36">
        <f>IF(OR(Library!$A31&lt;&gt;1,Library!V31=""),"",IF(Q$6=1,LN(1+MAX(0,Library!V31)),Library!V31))</f>
        <v/>
      </c>
      <c r="R40" s="36">
        <f>IF(OR(Library!$A31&lt;&gt;1,Library!W31=""),"",IF(R$6=1,LN(1+MAX(0,Library!W31)),Library!W31))</f>
        <v/>
      </c>
      <c r="S40" s="36">
        <f>IF(OR(Library!$A31&lt;&gt;1,Library!X31=""),"",IF(S$6=1,LN(1+MAX(0,Library!X31)),Library!X31))</f>
        <v/>
      </c>
      <c r="T40" s="36">
        <f>IF(OR(Library!$A31&lt;&gt;1,Library!Y31=""),"",IF(T$6=1,LN(1+MAX(0,Library!Y31)),Library!Y31))</f>
        <v/>
      </c>
      <c r="V40" s="36">
        <f>IF(C40="","",((C40-C$8)/C$12)^2)</f>
        <v/>
      </c>
      <c r="W40" s="36">
        <f>IF(D40="","",((D40-D$8)/D$12)^2)</f>
        <v/>
      </c>
      <c r="X40" s="36">
        <f>IF(E40="","",((E40-E$8)/E$12)^2)</f>
        <v/>
      </c>
      <c r="Y40" s="36">
        <f>IF(F40="","",((F40-F$8)/F$12)^2)</f>
        <v/>
      </c>
      <c r="Z40" s="36">
        <f>IF(G40="","",((G40-G$8)/G$12)^2)</f>
        <v/>
      </c>
      <c r="AA40" s="36">
        <f>IF(H40="","",((H40-H$8)/H$12)^2)</f>
        <v/>
      </c>
      <c r="AB40" s="36">
        <f>IF(I40="","",((I40-I$8)/I$12)^2)</f>
        <v/>
      </c>
      <c r="AC40" s="36">
        <f>IF(J40="","",((J40-J$8)/J$12)^2)</f>
        <v/>
      </c>
      <c r="AD40" s="36">
        <f>IF(K40="","",((K40-K$8)/K$12)^2)</f>
        <v/>
      </c>
      <c r="AE40" s="36">
        <f>IF(L40="","",((L40-L$8)/L$12)^2)</f>
        <v/>
      </c>
      <c r="AF40" s="36">
        <f>IF(M40="","",((M40-M$8)/M$12)^2)</f>
        <v/>
      </c>
      <c r="AG40" s="36">
        <f>IF(N40="","",((N40-N$8)/N$12)^2)</f>
        <v/>
      </c>
      <c r="AH40" s="36">
        <f>IF(O40="","",((O40-O$8)/O$12)^2)</f>
        <v/>
      </c>
      <c r="AI40" s="36">
        <f>IF(P40="","",((P40-P$8)/P$12)^2)</f>
        <v/>
      </c>
      <c r="AJ40" s="36">
        <f>IF(Q40="","",((Q40-Q$8)/Q$12)^2)</f>
        <v/>
      </c>
      <c r="AK40" s="36">
        <f>IF(R40="","",((R40-R$8)/R$12)^2)</f>
        <v/>
      </c>
      <c r="AL40" s="36">
        <f>IF(S40="","",((S40-S$8)/S$12)^2)</f>
        <v/>
      </c>
      <c r="AM40" s="36">
        <f>IF(T40="","",((T40-T$8)/T$12)^2)</f>
        <v/>
      </c>
      <c r="AO40" s="27">
        <f>IF(OR(Library!$A31&lt;&gt;1,COUNT(V40:AM40)=0,SUM($C$5:$T$5)&lt;=0),"",SQRT(SUMPRODUCT(V40:AM40,$C$5:$T$5)/SUM($C$5:$T$5)))</f>
        <v/>
      </c>
      <c r="AP40" s="27">
        <f>IF(AO40="","",100*EXP(-AO40))</f>
        <v/>
      </c>
      <c r="AQ40">
        <f>IF(AP40="","",AP40-ROW()*0.000000001)</f>
        <v/>
      </c>
      <c r="AR40">
        <f>IF(AP40="","",Library!$G31)</f>
        <v/>
      </c>
      <c r="AS40">
        <f>IF(AP40="","",Library!$B31)</f>
        <v/>
      </c>
    </row>
    <row r="41">
      <c r="C41" s="36">
        <f>IF(OR(Library!$A32&lt;&gt;1,Library!H32=""),"",IF(C$6=1,LN(1+MAX(0,Library!H32)),Library!H32))</f>
        <v/>
      </c>
      <c r="D41" s="36">
        <f>IF(OR(Library!$A32&lt;&gt;1,Library!I32=""),"",IF(D$6=1,LN(1+MAX(0,Library!I32)),Library!I32))</f>
        <v/>
      </c>
      <c r="E41" s="36">
        <f>IF(OR(Library!$A32&lt;&gt;1,Library!J32=""),"",IF(E$6=1,LN(1+MAX(0,Library!J32)),Library!J32))</f>
        <v/>
      </c>
      <c r="F41" s="36">
        <f>IF(OR(Library!$A32&lt;&gt;1,Library!K32=""),"",IF(F$6=1,LN(1+MAX(0,Library!K32)),Library!K32))</f>
        <v/>
      </c>
      <c r="G41" s="36">
        <f>IF(OR(Library!$A32&lt;&gt;1,Library!L32=""),"",IF(G$6=1,LN(1+MAX(0,Library!L32)),Library!L32))</f>
        <v/>
      </c>
      <c r="H41" s="36">
        <f>IF(OR(Library!$A32&lt;&gt;1,Library!M32=""),"",IF(H$6=1,LN(1+MAX(0,Library!M32)),Library!M32))</f>
        <v/>
      </c>
      <c r="I41" s="36">
        <f>IF(OR(Library!$A32&lt;&gt;1,Library!N32=""),"",IF(I$6=1,LN(1+MAX(0,Library!N32)),Library!N32))</f>
        <v/>
      </c>
      <c r="J41" s="36">
        <f>IF(OR(Library!$A32&lt;&gt;1,Library!O32=""),"",IF(J$6=1,LN(1+MAX(0,Library!O32)),Library!O32))</f>
        <v/>
      </c>
      <c r="K41" s="36">
        <f>IF(OR(Library!$A32&lt;&gt;1,Library!P32=""),"",IF(K$6=1,LN(1+MAX(0,Library!P32)),Library!P32))</f>
        <v/>
      </c>
      <c r="L41" s="36">
        <f>IF(OR(Library!$A32&lt;&gt;1,Library!Q32=""),"",IF(L$6=1,LN(1+MAX(0,Library!Q32)),Library!Q32))</f>
        <v/>
      </c>
      <c r="M41" s="36">
        <f>IF(OR(Library!$A32&lt;&gt;1,Library!R32=""),"",IF(M$6=1,LN(1+MAX(0,Library!R32)),Library!R32))</f>
        <v/>
      </c>
      <c r="N41" s="36">
        <f>IF(OR(Library!$A32&lt;&gt;1,Library!S32=""),"",IF(N$6=1,LN(1+MAX(0,Library!S32)),Library!S32))</f>
        <v/>
      </c>
      <c r="O41" s="36">
        <f>IF(OR(Library!$A32&lt;&gt;1,Library!T32=""),"",IF(O$6=1,LN(1+MAX(0,Library!T32)),Library!T32))</f>
        <v/>
      </c>
      <c r="P41" s="36">
        <f>IF(OR(Library!$A32&lt;&gt;1,Library!U32=""),"",IF(P$6=1,LN(1+MAX(0,Library!U32)),Library!U32))</f>
        <v/>
      </c>
      <c r="Q41" s="36">
        <f>IF(OR(Library!$A32&lt;&gt;1,Library!V32=""),"",IF(Q$6=1,LN(1+MAX(0,Library!V32)),Library!V32))</f>
        <v/>
      </c>
      <c r="R41" s="36">
        <f>IF(OR(Library!$A32&lt;&gt;1,Library!W32=""),"",IF(R$6=1,LN(1+MAX(0,Library!W32)),Library!W32))</f>
        <v/>
      </c>
      <c r="S41" s="36">
        <f>IF(OR(Library!$A32&lt;&gt;1,Library!X32=""),"",IF(S$6=1,LN(1+MAX(0,Library!X32)),Library!X32))</f>
        <v/>
      </c>
      <c r="T41" s="36">
        <f>IF(OR(Library!$A32&lt;&gt;1,Library!Y32=""),"",IF(T$6=1,LN(1+MAX(0,Library!Y32)),Library!Y32))</f>
        <v/>
      </c>
      <c r="V41" s="36">
        <f>IF(C41="","",((C41-C$8)/C$12)^2)</f>
        <v/>
      </c>
      <c r="W41" s="36">
        <f>IF(D41="","",((D41-D$8)/D$12)^2)</f>
        <v/>
      </c>
      <c r="X41" s="36">
        <f>IF(E41="","",((E41-E$8)/E$12)^2)</f>
        <v/>
      </c>
      <c r="Y41" s="36">
        <f>IF(F41="","",((F41-F$8)/F$12)^2)</f>
        <v/>
      </c>
      <c r="Z41" s="36">
        <f>IF(G41="","",((G41-G$8)/G$12)^2)</f>
        <v/>
      </c>
      <c r="AA41" s="36">
        <f>IF(H41="","",((H41-H$8)/H$12)^2)</f>
        <v/>
      </c>
      <c r="AB41" s="36">
        <f>IF(I41="","",((I41-I$8)/I$12)^2)</f>
        <v/>
      </c>
      <c r="AC41" s="36">
        <f>IF(J41="","",((J41-J$8)/J$12)^2)</f>
        <v/>
      </c>
      <c r="AD41" s="36">
        <f>IF(K41="","",((K41-K$8)/K$12)^2)</f>
        <v/>
      </c>
      <c r="AE41" s="36">
        <f>IF(L41="","",((L41-L$8)/L$12)^2)</f>
        <v/>
      </c>
      <c r="AF41" s="36">
        <f>IF(M41="","",((M41-M$8)/M$12)^2)</f>
        <v/>
      </c>
      <c r="AG41" s="36">
        <f>IF(N41="","",((N41-N$8)/N$12)^2)</f>
        <v/>
      </c>
      <c r="AH41" s="36">
        <f>IF(O41="","",((O41-O$8)/O$12)^2)</f>
        <v/>
      </c>
      <c r="AI41" s="36">
        <f>IF(P41="","",((P41-P$8)/P$12)^2)</f>
        <v/>
      </c>
      <c r="AJ41" s="36">
        <f>IF(Q41="","",((Q41-Q$8)/Q$12)^2)</f>
        <v/>
      </c>
      <c r="AK41" s="36">
        <f>IF(R41="","",((R41-R$8)/R$12)^2)</f>
        <v/>
      </c>
      <c r="AL41" s="36">
        <f>IF(S41="","",((S41-S$8)/S$12)^2)</f>
        <v/>
      </c>
      <c r="AM41" s="36">
        <f>IF(T41="","",((T41-T$8)/T$12)^2)</f>
        <v/>
      </c>
      <c r="AO41" s="27">
        <f>IF(OR(Library!$A32&lt;&gt;1,COUNT(V41:AM41)=0,SUM($C$5:$T$5)&lt;=0),"",SQRT(SUMPRODUCT(V41:AM41,$C$5:$T$5)/SUM($C$5:$T$5)))</f>
        <v/>
      </c>
      <c r="AP41" s="27">
        <f>IF(AO41="","",100*EXP(-AO41))</f>
        <v/>
      </c>
      <c r="AQ41">
        <f>IF(AP41="","",AP41-ROW()*0.000000001)</f>
        <v/>
      </c>
      <c r="AR41">
        <f>IF(AP41="","",Library!$G32)</f>
        <v/>
      </c>
      <c r="AS41">
        <f>IF(AP41="","",Library!$B32)</f>
        <v/>
      </c>
    </row>
    <row r="42">
      <c r="C42" s="36">
        <f>IF(OR(Library!$A33&lt;&gt;1,Library!H33=""),"",IF(C$6=1,LN(1+MAX(0,Library!H33)),Library!H33))</f>
        <v/>
      </c>
      <c r="D42" s="36">
        <f>IF(OR(Library!$A33&lt;&gt;1,Library!I33=""),"",IF(D$6=1,LN(1+MAX(0,Library!I33)),Library!I33))</f>
        <v/>
      </c>
      <c r="E42" s="36">
        <f>IF(OR(Library!$A33&lt;&gt;1,Library!J33=""),"",IF(E$6=1,LN(1+MAX(0,Library!J33)),Library!J33))</f>
        <v/>
      </c>
      <c r="F42" s="36">
        <f>IF(OR(Library!$A33&lt;&gt;1,Library!K33=""),"",IF(F$6=1,LN(1+MAX(0,Library!K33)),Library!K33))</f>
        <v/>
      </c>
      <c r="G42" s="36">
        <f>IF(OR(Library!$A33&lt;&gt;1,Library!L33=""),"",IF(G$6=1,LN(1+MAX(0,Library!L33)),Library!L33))</f>
        <v/>
      </c>
      <c r="H42" s="36">
        <f>IF(OR(Library!$A33&lt;&gt;1,Library!M33=""),"",IF(H$6=1,LN(1+MAX(0,Library!M33)),Library!M33))</f>
        <v/>
      </c>
      <c r="I42" s="36">
        <f>IF(OR(Library!$A33&lt;&gt;1,Library!N33=""),"",IF(I$6=1,LN(1+MAX(0,Library!N33)),Library!N33))</f>
        <v/>
      </c>
      <c r="J42" s="36">
        <f>IF(OR(Library!$A33&lt;&gt;1,Library!O33=""),"",IF(J$6=1,LN(1+MAX(0,Library!O33)),Library!O33))</f>
        <v/>
      </c>
      <c r="K42" s="36">
        <f>IF(OR(Library!$A33&lt;&gt;1,Library!P33=""),"",IF(K$6=1,LN(1+MAX(0,Library!P33)),Library!P33))</f>
        <v/>
      </c>
      <c r="L42" s="36">
        <f>IF(OR(Library!$A33&lt;&gt;1,Library!Q33=""),"",IF(L$6=1,LN(1+MAX(0,Library!Q33)),Library!Q33))</f>
        <v/>
      </c>
      <c r="M42" s="36">
        <f>IF(OR(Library!$A33&lt;&gt;1,Library!R33=""),"",IF(M$6=1,LN(1+MAX(0,Library!R33)),Library!R33))</f>
        <v/>
      </c>
      <c r="N42" s="36">
        <f>IF(OR(Library!$A33&lt;&gt;1,Library!S33=""),"",IF(N$6=1,LN(1+MAX(0,Library!S33)),Library!S33))</f>
        <v/>
      </c>
      <c r="O42" s="36">
        <f>IF(OR(Library!$A33&lt;&gt;1,Library!T33=""),"",IF(O$6=1,LN(1+MAX(0,Library!T33)),Library!T33))</f>
        <v/>
      </c>
      <c r="P42" s="36">
        <f>IF(OR(Library!$A33&lt;&gt;1,Library!U33=""),"",IF(P$6=1,LN(1+MAX(0,Library!U33)),Library!U33))</f>
        <v/>
      </c>
      <c r="Q42" s="36">
        <f>IF(OR(Library!$A33&lt;&gt;1,Library!V33=""),"",IF(Q$6=1,LN(1+MAX(0,Library!V33)),Library!V33))</f>
        <v/>
      </c>
      <c r="R42" s="36">
        <f>IF(OR(Library!$A33&lt;&gt;1,Library!W33=""),"",IF(R$6=1,LN(1+MAX(0,Library!W33)),Library!W33))</f>
        <v/>
      </c>
      <c r="S42" s="36">
        <f>IF(OR(Library!$A33&lt;&gt;1,Library!X33=""),"",IF(S$6=1,LN(1+MAX(0,Library!X33)),Library!X33))</f>
        <v/>
      </c>
      <c r="T42" s="36">
        <f>IF(OR(Library!$A33&lt;&gt;1,Library!Y33=""),"",IF(T$6=1,LN(1+MAX(0,Library!Y33)),Library!Y33))</f>
        <v/>
      </c>
      <c r="V42" s="36">
        <f>IF(C42="","",((C42-C$8)/C$12)^2)</f>
        <v/>
      </c>
      <c r="W42" s="36">
        <f>IF(D42="","",((D42-D$8)/D$12)^2)</f>
        <v/>
      </c>
      <c r="X42" s="36">
        <f>IF(E42="","",((E42-E$8)/E$12)^2)</f>
        <v/>
      </c>
      <c r="Y42" s="36">
        <f>IF(F42="","",((F42-F$8)/F$12)^2)</f>
        <v/>
      </c>
      <c r="Z42" s="36">
        <f>IF(G42="","",((G42-G$8)/G$12)^2)</f>
        <v/>
      </c>
      <c r="AA42" s="36">
        <f>IF(H42="","",((H42-H$8)/H$12)^2)</f>
        <v/>
      </c>
      <c r="AB42" s="36">
        <f>IF(I42="","",((I42-I$8)/I$12)^2)</f>
        <v/>
      </c>
      <c r="AC42" s="36">
        <f>IF(J42="","",((J42-J$8)/J$12)^2)</f>
        <v/>
      </c>
      <c r="AD42" s="36">
        <f>IF(K42="","",((K42-K$8)/K$12)^2)</f>
        <v/>
      </c>
      <c r="AE42" s="36">
        <f>IF(L42="","",((L42-L$8)/L$12)^2)</f>
        <v/>
      </c>
      <c r="AF42" s="36">
        <f>IF(M42="","",((M42-M$8)/M$12)^2)</f>
        <v/>
      </c>
      <c r="AG42" s="36">
        <f>IF(N42="","",((N42-N$8)/N$12)^2)</f>
        <v/>
      </c>
      <c r="AH42" s="36">
        <f>IF(O42="","",((O42-O$8)/O$12)^2)</f>
        <v/>
      </c>
      <c r="AI42" s="36">
        <f>IF(P42="","",((P42-P$8)/P$12)^2)</f>
        <v/>
      </c>
      <c r="AJ42" s="36">
        <f>IF(Q42="","",((Q42-Q$8)/Q$12)^2)</f>
        <v/>
      </c>
      <c r="AK42" s="36">
        <f>IF(R42="","",((R42-R$8)/R$12)^2)</f>
        <v/>
      </c>
      <c r="AL42" s="36">
        <f>IF(S42="","",((S42-S$8)/S$12)^2)</f>
        <v/>
      </c>
      <c r="AM42" s="36">
        <f>IF(T42="","",((T42-T$8)/T$12)^2)</f>
        <v/>
      </c>
      <c r="AO42" s="27">
        <f>IF(OR(Library!$A33&lt;&gt;1,COUNT(V42:AM42)=0,SUM($C$5:$T$5)&lt;=0),"",SQRT(SUMPRODUCT(V42:AM42,$C$5:$T$5)/SUM($C$5:$T$5)))</f>
        <v/>
      </c>
      <c r="AP42" s="27">
        <f>IF(AO42="","",100*EXP(-AO42))</f>
        <v/>
      </c>
      <c r="AQ42">
        <f>IF(AP42="","",AP42-ROW()*0.000000001)</f>
        <v/>
      </c>
      <c r="AR42">
        <f>IF(AP42="","",Library!$G33)</f>
        <v/>
      </c>
      <c r="AS42">
        <f>IF(AP42="","",Library!$B33)</f>
        <v/>
      </c>
    </row>
    <row r="43">
      <c r="C43" s="36">
        <f>IF(OR(Library!$A34&lt;&gt;1,Library!H34=""),"",IF(C$6=1,LN(1+MAX(0,Library!H34)),Library!H34))</f>
        <v/>
      </c>
      <c r="D43" s="36">
        <f>IF(OR(Library!$A34&lt;&gt;1,Library!I34=""),"",IF(D$6=1,LN(1+MAX(0,Library!I34)),Library!I34))</f>
        <v/>
      </c>
      <c r="E43" s="36">
        <f>IF(OR(Library!$A34&lt;&gt;1,Library!J34=""),"",IF(E$6=1,LN(1+MAX(0,Library!J34)),Library!J34))</f>
        <v/>
      </c>
      <c r="F43" s="36">
        <f>IF(OR(Library!$A34&lt;&gt;1,Library!K34=""),"",IF(F$6=1,LN(1+MAX(0,Library!K34)),Library!K34))</f>
        <v/>
      </c>
      <c r="G43" s="36">
        <f>IF(OR(Library!$A34&lt;&gt;1,Library!L34=""),"",IF(G$6=1,LN(1+MAX(0,Library!L34)),Library!L34))</f>
        <v/>
      </c>
      <c r="H43" s="36">
        <f>IF(OR(Library!$A34&lt;&gt;1,Library!M34=""),"",IF(H$6=1,LN(1+MAX(0,Library!M34)),Library!M34))</f>
        <v/>
      </c>
      <c r="I43" s="36">
        <f>IF(OR(Library!$A34&lt;&gt;1,Library!N34=""),"",IF(I$6=1,LN(1+MAX(0,Library!N34)),Library!N34))</f>
        <v/>
      </c>
      <c r="J43" s="36">
        <f>IF(OR(Library!$A34&lt;&gt;1,Library!O34=""),"",IF(J$6=1,LN(1+MAX(0,Library!O34)),Library!O34))</f>
        <v/>
      </c>
      <c r="K43" s="36">
        <f>IF(OR(Library!$A34&lt;&gt;1,Library!P34=""),"",IF(K$6=1,LN(1+MAX(0,Library!P34)),Library!P34))</f>
        <v/>
      </c>
      <c r="L43" s="36">
        <f>IF(OR(Library!$A34&lt;&gt;1,Library!Q34=""),"",IF(L$6=1,LN(1+MAX(0,Library!Q34)),Library!Q34))</f>
        <v/>
      </c>
      <c r="M43" s="36">
        <f>IF(OR(Library!$A34&lt;&gt;1,Library!R34=""),"",IF(M$6=1,LN(1+MAX(0,Library!R34)),Library!R34))</f>
        <v/>
      </c>
      <c r="N43" s="36">
        <f>IF(OR(Library!$A34&lt;&gt;1,Library!S34=""),"",IF(N$6=1,LN(1+MAX(0,Library!S34)),Library!S34))</f>
        <v/>
      </c>
      <c r="O43" s="36">
        <f>IF(OR(Library!$A34&lt;&gt;1,Library!T34=""),"",IF(O$6=1,LN(1+MAX(0,Library!T34)),Library!T34))</f>
        <v/>
      </c>
      <c r="P43" s="36">
        <f>IF(OR(Library!$A34&lt;&gt;1,Library!U34=""),"",IF(P$6=1,LN(1+MAX(0,Library!U34)),Library!U34))</f>
        <v/>
      </c>
      <c r="Q43" s="36">
        <f>IF(OR(Library!$A34&lt;&gt;1,Library!V34=""),"",IF(Q$6=1,LN(1+MAX(0,Library!V34)),Library!V34))</f>
        <v/>
      </c>
      <c r="R43" s="36">
        <f>IF(OR(Library!$A34&lt;&gt;1,Library!W34=""),"",IF(R$6=1,LN(1+MAX(0,Library!W34)),Library!W34))</f>
        <v/>
      </c>
      <c r="S43" s="36">
        <f>IF(OR(Library!$A34&lt;&gt;1,Library!X34=""),"",IF(S$6=1,LN(1+MAX(0,Library!X34)),Library!X34))</f>
        <v/>
      </c>
      <c r="T43" s="36">
        <f>IF(OR(Library!$A34&lt;&gt;1,Library!Y34=""),"",IF(T$6=1,LN(1+MAX(0,Library!Y34)),Library!Y34))</f>
        <v/>
      </c>
      <c r="V43" s="36">
        <f>IF(C43="","",((C43-C$8)/C$12)^2)</f>
        <v/>
      </c>
      <c r="W43" s="36">
        <f>IF(D43="","",((D43-D$8)/D$12)^2)</f>
        <v/>
      </c>
      <c r="X43" s="36">
        <f>IF(E43="","",((E43-E$8)/E$12)^2)</f>
        <v/>
      </c>
      <c r="Y43" s="36">
        <f>IF(F43="","",((F43-F$8)/F$12)^2)</f>
        <v/>
      </c>
      <c r="Z43" s="36">
        <f>IF(G43="","",((G43-G$8)/G$12)^2)</f>
        <v/>
      </c>
      <c r="AA43" s="36">
        <f>IF(H43="","",((H43-H$8)/H$12)^2)</f>
        <v/>
      </c>
      <c r="AB43" s="36">
        <f>IF(I43="","",((I43-I$8)/I$12)^2)</f>
        <v/>
      </c>
      <c r="AC43" s="36">
        <f>IF(J43="","",((J43-J$8)/J$12)^2)</f>
        <v/>
      </c>
      <c r="AD43" s="36">
        <f>IF(K43="","",((K43-K$8)/K$12)^2)</f>
        <v/>
      </c>
      <c r="AE43" s="36">
        <f>IF(L43="","",((L43-L$8)/L$12)^2)</f>
        <v/>
      </c>
      <c r="AF43" s="36">
        <f>IF(M43="","",((M43-M$8)/M$12)^2)</f>
        <v/>
      </c>
      <c r="AG43" s="36">
        <f>IF(N43="","",((N43-N$8)/N$12)^2)</f>
        <v/>
      </c>
      <c r="AH43" s="36">
        <f>IF(O43="","",((O43-O$8)/O$12)^2)</f>
        <v/>
      </c>
      <c r="AI43" s="36">
        <f>IF(P43="","",((P43-P$8)/P$12)^2)</f>
        <v/>
      </c>
      <c r="AJ43" s="36">
        <f>IF(Q43="","",((Q43-Q$8)/Q$12)^2)</f>
        <v/>
      </c>
      <c r="AK43" s="36">
        <f>IF(R43="","",((R43-R$8)/R$12)^2)</f>
        <v/>
      </c>
      <c r="AL43" s="36">
        <f>IF(S43="","",((S43-S$8)/S$12)^2)</f>
        <v/>
      </c>
      <c r="AM43" s="36">
        <f>IF(T43="","",((T43-T$8)/T$12)^2)</f>
        <v/>
      </c>
      <c r="AO43" s="27">
        <f>IF(OR(Library!$A34&lt;&gt;1,COUNT(V43:AM43)=0,SUM($C$5:$T$5)&lt;=0),"",SQRT(SUMPRODUCT(V43:AM43,$C$5:$T$5)/SUM($C$5:$T$5)))</f>
        <v/>
      </c>
      <c r="AP43" s="27">
        <f>IF(AO43="","",100*EXP(-AO43))</f>
        <v/>
      </c>
      <c r="AQ43">
        <f>IF(AP43="","",AP43-ROW()*0.000000001)</f>
        <v/>
      </c>
      <c r="AR43">
        <f>IF(AP43="","",Library!$G34)</f>
        <v/>
      </c>
      <c r="AS43">
        <f>IF(AP43="","",Library!$B34)</f>
        <v/>
      </c>
    </row>
    <row r="44">
      <c r="C44" s="36">
        <f>IF(OR(Library!$A35&lt;&gt;1,Library!H35=""),"",IF(C$6=1,LN(1+MAX(0,Library!H35)),Library!H35))</f>
        <v/>
      </c>
      <c r="D44" s="36">
        <f>IF(OR(Library!$A35&lt;&gt;1,Library!I35=""),"",IF(D$6=1,LN(1+MAX(0,Library!I35)),Library!I35))</f>
        <v/>
      </c>
      <c r="E44" s="36">
        <f>IF(OR(Library!$A35&lt;&gt;1,Library!J35=""),"",IF(E$6=1,LN(1+MAX(0,Library!J35)),Library!J35))</f>
        <v/>
      </c>
      <c r="F44" s="36">
        <f>IF(OR(Library!$A35&lt;&gt;1,Library!K35=""),"",IF(F$6=1,LN(1+MAX(0,Library!K35)),Library!K35))</f>
        <v/>
      </c>
      <c r="G44" s="36">
        <f>IF(OR(Library!$A35&lt;&gt;1,Library!L35=""),"",IF(G$6=1,LN(1+MAX(0,Library!L35)),Library!L35))</f>
        <v/>
      </c>
      <c r="H44" s="36">
        <f>IF(OR(Library!$A35&lt;&gt;1,Library!M35=""),"",IF(H$6=1,LN(1+MAX(0,Library!M35)),Library!M35))</f>
        <v/>
      </c>
      <c r="I44" s="36">
        <f>IF(OR(Library!$A35&lt;&gt;1,Library!N35=""),"",IF(I$6=1,LN(1+MAX(0,Library!N35)),Library!N35))</f>
        <v/>
      </c>
      <c r="J44" s="36">
        <f>IF(OR(Library!$A35&lt;&gt;1,Library!O35=""),"",IF(J$6=1,LN(1+MAX(0,Library!O35)),Library!O35))</f>
        <v/>
      </c>
      <c r="K44" s="36">
        <f>IF(OR(Library!$A35&lt;&gt;1,Library!P35=""),"",IF(K$6=1,LN(1+MAX(0,Library!P35)),Library!P35))</f>
        <v/>
      </c>
      <c r="L44" s="36">
        <f>IF(OR(Library!$A35&lt;&gt;1,Library!Q35=""),"",IF(L$6=1,LN(1+MAX(0,Library!Q35)),Library!Q35))</f>
        <v/>
      </c>
      <c r="M44" s="36">
        <f>IF(OR(Library!$A35&lt;&gt;1,Library!R35=""),"",IF(M$6=1,LN(1+MAX(0,Library!R35)),Library!R35))</f>
        <v/>
      </c>
      <c r="N44" s="36">
        <f>IF(OR(Library!$A35&lt;&gt;1,Library!S35=""),"",IF(N$6=1,LN(1+MAX(0,Library!S35)),Library!S35))</f>
        <v/>
      </c>
      <c r="O44" s="36">
        <f>IF(OR(Library!$A35&lt;&gt;1,Library!T35=""),"",IF(O$6=1,LN(1+MAX(0,Library!T35)),Library!T35))</f>
        <v/>
      </c>
      <c r="P44" s="36">
        <f>IF(OR(Library!$A35&lt;&gt;1,Library!U35=""),"",IF(P$6=1,LN(1+MAX(0,Library!U35)),Library!U35))</f>
        <v/>
      </c>
      <c r="Q44" s="36">
        <f>IF(OR(Library!$A35&lt;&gt;1,Library!V35=""),"",IF(Q$6=1,LN(1+MAX(0,Library!V35)),Library!V35))</f>
        <v/>
      </c>
      <c r="R44" s="36">
        <f>IF(OR(Library!$A35&lt;&gt;1,Library!W35=""),"",IF(R$6=1,LN(1+MAX(0,Library!W35)),Library!W35))</f>
        <v/>
      </c>
      <c r="S44" s="36">
        <f>IF(OR(Library!$A35&lt;&gt;1,Library!X35=""),"",IF(S$6=1,LN(1+MAX(0,Library!X35)),Library!X35))</f>
        <v/>
      </c>
      <c r="T44" s="36">
        <f>IF(OR(Library!$A35&lt;&gt;1,Library!Y35=""),"",IF(T$6=1,LN(1+MAX(0,Library!Y35)),Library!Y35))</f>
        <v/>
      </c>
      <c r="V44" s="36">
        <f>IF(C44="","",((C44-C$8)/C$12)^2)</f>
        <v/>
      </c>
      <c r="W44" s="36">
        <f>IF(D44="","",((D44-D$8)/D$12)^2)</f>
        <v/>
      </c>
      <c r="X44" s="36">
        <f>IF(E44="","",((E44-E$8)/E$12)^2)</f>
        <v/>
      </c>
      <c r="Y44" s="36">
        <f>IF(F44="","",((F44-F$8)/F$12)^2)</f>
        <v/>
      </c>
      <c r="Z44" s="36">
        <f>IF(G44="","",((G44-G$8)/G$12)^2)</f>
        <v/>
      </c>
      <c r="AA44" s="36">
        <f>IF(H44="","",((H44-H$8)/H$12)^2)</f>
        <v/>
      </c>
      <c r="AB44" s="36">
        <f>IF(I44="","",((I44-I$8)/I$12)^2)</f>
        <v/>
      </c>
      <c r="AC44" s="36">
        <f>IF(J44="","",((J44-J$8)/J$12)^2)</f>
        <v/>
      </c>
      <c r="AD44" s="36">
        <f>IF(K44="","",((K44-K$8)/K$12)^2)</f>
        <v/>
      </c>
      <c r="AE44" s="36">
        <f>IF(L44="","",((L44-L$8)/L$12)^2)</f>
        <v/>
      </c>
      <c r="AF44" s="36">
        <f>IF(M44="","",((M44-M$8)/M$12)^2)</f>
        <v/>
      </c>
      <c r="AG44" s="36">
        <f>IF(N44="","",((N44-N$8)/N$12)^2)</f>
        <v/>
      </c>
      <c r="AH44" s="36">
        <f>IF(O44="","",((O44-O$8)/O$12)^2)</f>
        <v/>
      </c>
      <c r="AI44" s="36">
        <f>IF(P44="","",((P44-P$8)/P$12)^2)</f>
        <v/>
      </c>
      <c r="AJ44" s="36">
        <f>IF(Q44="","",((Q44-Q$8)/Q$12)^2)</f>
        <v/>
      </c>
      <c r="AK44" s="36">
        <f>IF(R44="","",((R44-R$8)/R$12)^2)</f>
        <v/>
      </c>
      <c r="AL44" s="36">
        <f>IF(S44="","",((S44-S$8)/S$12)^2)</f>
        <v/>
      </c>
      <c r="AM44" s="36">
        <f>IF(T44="","",((T44-T$8)/T$12)^2)</f>
        <v/>
      </c>
      <c r="AO44" s="27">
        <f>IF(OR(Library!$A35&lt;&gt;1,COUNT(V44:AM44)=0,SUM($C$5:$T$5)&lt;=0),"",SQRT(SUMPRODUCT(V44:AM44,$C$5:$T$5)/SUM($C$5:$T$5)))</f>
        <v/>
      </c>
      <c r="AP44" s="27">
        <f>IF(AO44="","",100*EXP(-AO44))</f>
        <v/>
      </c>
      <c r="AQ44">
        <f>IF(AP44="","",AP44-ROW()*0.000000001)</f>
        <v/>
      </c>
      <c r="AR44">
        <f>IF(AP44="","",Library!$G35)</f>
        <v/>
      </c>
      <c r="AS44">
        <f>IF(AP44="","",Library!$B35)</f>
        <v/>
      </c>
    </row>
    <row r="45">
      <c r="C45" s="36">
        <f>IF(OR(Library!$A36&lt;&gt;1,Library!H36=""),"",IF(C$6=1,LN(1+MAX(0,Library!H36)),Library!H36))</f>
        <v/>
      </c>
      <c r="D45" s="36">
        <f>IF(OR(Library!$A36&lt;&gt;1,Library!I36=""),"",IF(D$6=1,LN(1+MAX(0,Library!I36)),Library!I36))</f>
        <v/>
      </c>
      <c r="E45" s="36">
        <f>IF(OR(Library!$A36&lt;&gt;1,Library!J36=""),"",IF(E$6=1,LN(1+MAX(0,Library!J36)),Library!J36))</f>
        <v/>
      </c>
      <c r="F45" s="36">
        <f>IF(OR(Library!$A36&lt;&gt;1,Library!K36=""),"",IF(F$6=1,LN(1+MAX(0,Library!K36)),Library!K36))</f>
        <v/>
      </c>
      <c r="G45" s="36">
        <f>IF(OR(Library!$A36&lt;&gt;1,Library!L36=""),"",IF(G$6=1,LN(1+MAX(0,Library!L36)),Library!L36))</f>
        <v/>
      </c>
      <c r="H45" s="36">
        <f>IF(OR(Library!$A36&lt;&gt;1,Library!M36=""),"",IF(H$6=1,LN(1+MAX(0,Library!M36)),Library!M36))</f>
        <v/>
      </c>
      <c r="I45" s="36">
        <f>IF(OR(Library!$A36&lt;&gt;1,Library!N36=""),"",IF(I$6=1,LN(1+MAX(0,Library!N36)),Library!N36))</f>
        <v/>
      </c>
      <c r="J45" s="36">
        <f>IF(OR(Library!$A36&lt;&gt;1,Library!O36=""),"",IF(J$6=1,LN(1+MAX(0,Library!O36)),Library!O36))</f>
        <v/>
      </c>
      <c r="K45" s="36">
        <f>IF(OR(Library!$A36&lt;&gt;1,Library!P36=""),"",IF(K$6=1,LN(1+MAX(0,Library!P36)),Library!P36))</f>
        <v/>
      </c>
      <c r="L45" s="36">
        <f>IF(OR(Library!$A36&lt;&gt;1,Library!Q36=""),"",IF(L$6=1,LN(1+MAX(0,Library!Q36)),Library!Q36))</f>
        <v/>
      </c>
      <c r="M45" s="36">
        <f>IF(OR(Library!$A36&lt;&gt;1,Library!R36=""),"",IF(M$6=1,LN(1+MAX(0,Library!R36)),Library!R36))</f>
        <v/>
      </c>
      <c r="N45" s="36">
        <f>IF(OR(Library!$A36&lt;&gt;1,Library!S36=""),"",IF(N$6=1,LN(1+MAX(0,Library!S36)),Library!S36))</f>
        <v/>
      </c>
      <c r="O45" s="36">
        <f>IF(OR(Library!$A36&lt;&gt;1,Library!T36=""),"",IF(O$6=1,LN(1+MAX(0,Library!T36)),Library!T36))</f>
        <v/>
      </c>
      <c r="P45" s="36">
        <f>IF(OR(Library!$A36&lt;&gt;1,Library!U36=""),"",IF(P$6=1,LN(1+MAX(0,Library!U36)),Library!U36))</f>
        <v/>
      </c>
      <c r="Q45" s="36">
        <f>IF(OR(Library!$A36&lt;&gt;1,Library!V36=""),"",IF(Q$6=1,LN(1+MAX(0,Library!V36)),Library!V36))</f>
        <v/>
      </c>
      <c r="R45" s="36">
        <f>IF(OR(Library!$A36&lt;&gt;1,Library!W36=""),"",IF(R$6=1,LN(1+MAX(0,Library!W36)),Library!W36))</f>
        <v/>
      </c>
      <c r="S45" s="36">
        <f>IF(OR(Library!$A36&lt;&gt;1,Library!X36=""),"",IF(S$6=1,LN(1+MAX(0,Library!X36)),Library!X36))</f>
        <v/>
      </c>
      <c r="T45" s="36">
        <f>IF(OR(Library!$A36&lt;&gt;1,Library!Y36=""),"",IF(T$6=1,LN(1+MAX(0,Library!Y36)),Library!Y36))</f>
        <v/>
      </c>
      <c r="V45" s="36">
        <f>IF(C45="","",((C45-C$8)/C$12)^2)</f>
        <v/>
      </c>
      <c r="W45" s="36">
        <f>IF(D45="","",((D45-D$8)/D$12)^2)</f>
        <v/>
      </c>
      <c r="X45" s="36">
        <f>IF(E45="","",((E45-E$8)/E$12)^2)</f>
        <v/>
      </c>
      <c r="Y45" s="36">
        <f>IF(F45="","",((F45-F$8)/F$12)^2)</f>
        <v/>
      </c>
      <c r="Z45" s="36">
        <f>IF(G45="","",((G45-G$8)/G$12)^2)</f>
        <v/>
      </c>
      <c r="AA45" s="36">
        <f>IF(H45="","",((H45-H$8)/H$12)^2)</f>
        <v/>
      </c>
      <c r="AB45" s="36">
        <f>IF(I45="","",((I45-I$8)/I$12)^2)</f>
        <v/>
      </c>
      <c r="AC45" s="36">
        <f>IF(J45="","",((J45-J$8)/J$12)^2)</f>
        <v/>
      </c>
      <c r="AD45" s="36">
        <f>IF(K45="","",((K45-K$8)/K$12)^2)</f>
        <v/>
      </c>
      <c r="AE45" s="36">
        <f>IF(L45="","",((L45-L$8)/L$12)^2)</f>
        <v/>
      </c>
      <c r="AF45" s="36">
        <f>IF(M45="","",((M45-M$8)/M$12)^2)</f>
        <v/>
      </c>
      <c r="AG45" s="36">
        <f>IF(N45="","",((N45-N$8)/N$12)^2)</f>
        <v/>
      </c>
      <c r="AH45" s="36">
        <f>IF(O45="","",((O45-O$8)/O$12)^2)</f>
        <v/>
      </c>
      <c r="AI45" s="36">
        <f>IF(P45="","",((P45-P$8)/P$12)^2)</f>
        <v/>
      </c>
      <c r="AJ45" s="36">
        <f>IF(Q45="","",((Q45-Q$8)/Q$12)^2)</f>
        <v/>
      </c>
      <c r="AK45" s="36">
        <f>IF(R45="","",((R45-R$8)/R$12)^2)</f>
        <v/>
      </c>
      <c r="AL45" s="36">
        <f>IF(S45="","",((S45-S$8)/S$12)^2)</f>
        <v/>
      </c>
      <c r="AM45" s="36">
        <f>IF(T45="","",((T45-T$8)/T$12)^2)</f>
        <v/>
      </c>
      <c r="AO45" s="27">
        <f>IF(OR(Library!$A36&lt;&gt;1,COUNT(V45:AM45)=0,SUM($C$5:$T$5)&lt;=0),"",SQRT(SUMPRODUCT(V45:AM45,$C$5:$T$5)/SUM($C$5:$T$5)))</f>
        <v/>
      </c>
      <c r="AP45" s="27">
        <f>IF(AO45="","",100*EXP(-AO45))</f>
        <v/>
      </c>
      <c r="AQ45">
        <f>IF(AP45="","",AP45-ROW()*0.000000001)</f>
        <v/>
      </c>
      <c r="AR45">
        <f>IF(AP45="","",Library!$G36)</f>
        <v/>
      </c>
      <c r="AS45">
        <f>IF(AP45="","",Library!$B36)</f>
        <v/>
      </c>
    </row>
    <row r="46">
      <c r="C46" s="36">
        <f>IF(OR(Library!$A37&lt;&gt;1,Library!H37=""),"",IF(C$6=1,LN(1+MAX(0,Library!H37)),Library!H37))</f>
        <v/>
      </c>
      <c r="D46" s="36">
        <f>IF(OR(Library!$A37&lt;&gt;1,Library!I37=""),"",IF(D$6=1,LN(1+MAX(0,Library!I37)),Library!I37))</f>
        <v/>
      </c>
      <c r="E46" s="36">
        <f>IF(OR(Library!$A37&lt;&gt;1,Library!J37=""),"",IF(E$6=1,LN(1+MAX(0,Library!J37)),Library!J37))</f>
        <v/>
      </c>
      <c r="F46" s="36">
        <f>IF(OR(Library!$A37&lt;&gt;1,Library!K37=""),"",IF(F$6=1,LN(1+MAX(0,Library!K37)),Library!K37))</f>
        <v/>
      </c>
      <c r="G46" s="36">
        <f>IF(OR(Library!$A37&lt;&gt;1,Library!L37=""),"",IF(G$6=1,LN(1+MAX(0,Library!L37)),Library!L37))</f>
        <v/>
      </c>
      <c r="H46" s="36">
        <f>IF(OR(Library!$A37&lt;&gt;1,Library!M37=""),"",IF(H$6=1,LN(1+MAX(0,Library!M37)),Library!M37))</f>
        <v/>
      </c>
      <c r="I46" s="36">
        <f>IF(OR(Library!$A37&lt;&gt;1,Library!N37=""),"",IF(I$6=1,LN(1+MAX(0,Library!N37)),Library!N37))</f>
        <v/>
      </c>
      <c r="J46" s="36">
        <f>IF(OR(Library!$A37&lt;&gt;1,Library!O37=""),"",IF(J$6=1,LN(1+MAX(0,Library!O37)),Library!O37))</f>
        <v/>
      </c>
      <c r="K46" s="36">
        <f>IF(OR(Library!$A37&lt;&gt;1,Library!P37=""),"",IF(K$6=1,LN(1+MAX(0,Library!P37)),Library!P37))</f>
        <v/>
      </c>
      <c r="L46" s="36">
        <f>IF(OR(Library!$A37&lt;&gt;1,Library!Q37=""),"",IF(L$6=1,LN(1+MAX(0,Library!Q37)),Library!Q37))</f>
        <v/>
      </c>
      <c r="M46" s="36">
        <f>IF(OR(Library!$A37&lt;&gt;1,Library!R37=""),"",IF(M$6=1,LN(1+MAX(0,Library!R37)),Library!R37))</f>
        <v/>
      </c>
      <c r="N46" s="36">
        <f>IF(OR(Library!$A37&lt;&gt;1,Library!S37=""),"",IF(N$6=1,LN(1+MAX(0,Library!S37)),Library!S37))</f>
        <v/>
      </c>
      <c r="O46" s="36">
        <f>IF(OR(Library!$A37&lt;&gt;1,Library!T37=""),"",IF(O$6=1,LN(1+MAX(0,Library!T37)),Library!T37))</f>
        <v/>
      </c>
      <c r="P46" s="36">
        <f>IF(OR(Library!$A37&lt;&gt;1,Library!U37=""),"",IF(P$6=1,LN(1+MAX(0,Library!U37)),Library!U37))</f>
        <v/>
      </c>
      <c r="Q46" s="36">
        <f>IF(OR(Library!$A37&lt;&gt;1,Library!V37=""),"",IF(Q$6=1,LN(1+MAX(0,Library!V37)),Library!V37))</f>
        <v/>
      </c>
      <c r="R46" s="36">
        <f>IF(OR(Library!$A37&lt;&gt;1,Library!W37=""),"",IF(R$6=1,LN(1+MAX(0,Library!W37)),Library!W37))</f>
        <v/>
      </c>
      <c r="S46" s="36">
        <f>IF(OR(Library!$A37&lt;&gt;1,Library!X37=""),"",IF(S$6=1,LN(1+MAX(0,Library!X37)),Library!X37))</f>
        <v/>
      </c>
      <c r="T46" s="36">
        <f>IF(OR(Library!$A37&lt;&gt;1,Library!Y37=""),"",IF(T$6=1,LN(1+MAX(0,Library!Y37)),Library!Y37))</f>
        <v/>
      </c>
      <c r="V46" s="36">
        <f>IF(C46="","",((C46-C$8)/C$12)^2)</f>
        <v/>
      </c>
      <c r="W46" s="36">
        <f>IF(D46="","",((D46-D$8)/D$12)^2)</f>
        <v/>
      </c>
      <c r="X46" s="36">
        <f>IF(E46="","",((E46-E$8)/E$12)^2)</f>
        <v/>
      </c>
      <c r="Y46" s="36">
        <f>IF(F46="","",((F46-F$8)/F$12)^2)</f>
        <v/>
      </c>
      <c r="Z46" s="36">
        <f>IF(G46="","",((G46-G$8)/G$12)^2)</f>
        <v/>
      </c>
      <c r="AA46" s="36">
        <f>IF(H46="","",((H46-H$8)/H$12)^2)</f>
        <v/>
      </c>
      <c r="AB46" s="36">
        <f>IF(I46="","",((I46-I$8)/I$12)^2)</f>
        <v/>
      </c>
      <c r="AC46" s="36">
        <f>IF(J46="","",((J46-J$8)/J$12)^2)</f>
        <v/>
      </c>
      <c r="AD46" s="36">
        <f>IF(K46="","",((K46-K$8)/K$12)^2)</f>
        <v/>
      </c>
      <c r="AE46" s="36">
        <f>IF(L46="","",((L46-L$8)/L$12)^2)</f>
        <v/>
      </c>
      <c r="AF46" s="36">
        <f>IF(M46="","",((M46-M$8)/M$12)^2)</f>
        <v/>
      </c>
      <c r="AG46" s="36">
        <f>IF(N46="","",((N46-N$8)/N$12)^2)</f>
        <v/>
      </c>
      <c r="AH46" s="36">
        <f>IF(O46="","",((O46-O$8)/O$12)^2)</f>
        <v/>
      </c>
      <c r="AI46" s="36">
        <f>IF(P46="","",((P46-P$8)/P$12)^2)</f>
        <v/>
      </c>
      <c r="AJ46" s="36">
        <f>IF(Q46="","",((Q46-Q$8)/Q$12)^2)</f>
        <v/>
      </c>
      <c r="AK46" s="36">
        <f>IF(R46="","",((R46-R$8)/R$12)^2)</f>
        <v/>
      </c>
      <c r="AL46" s="36">
        <f>IF(S46="","",((S46-S$8)/S$12)^2)</f>
        <v/>
      </c>
      <c r="AM46" s="36">
        <f>IF(T46="","",((T46-T$8)/T$12)^2)</f>
        <v/>
      </c>
      <c r="AO46" s="27">
        <f>IF(OR(Library!$A37&lt;&gt;1,COUNT(V46:AM46)=0,SUM($C$5:$T$5)&lt;=0),"",SQRT(SUMPRODUCT(V46:AM46,$C$5:$T$5)/SUM($C$5:$T$5)))</f>
        <v/>
      </c>
      <c r="AP46" s="27">
        <f>IF(AO46="","",100*EXP(-AO46))</f>
        <v/>
      </c>
      <c r="AQ46">
        <f>IF(AP46="","",AP46-ROW()*0.000000001)</f>
        <v/>
      </c>
      <c r="AR46">
        <f>IF(AP46="","",Library!$G37)</f>
        <v/>
      </c>
      <c r="AS46">
        <f>IF(AP46="","",Library!$B37)</f>
        <v/>
      </c>
    </row>
    <row r="47">
      <c r="C47" s="36">
        <f>IF(OR(Library!$A38&lt;&gt;1,Library!H38=""),"",IF(C$6=1,LN(1+MAX(0,Library!H38)),Library!H38))</f>
        <v/>
      </c>
      <c r="D47" s="36">
        <f>IF(OR(Library!$A38&lt;&gt;1,Library!I38=""),"",IF(D$6=1,LN(1+MAX(0,Library!I38)),Library!I38))</f>
        <v/>
      </c>
      <c r="E47" s="36">
        <f>IF(OR(Library!$A38&lt;&gt;1,Library!J38=""),"",IF(E$6=1,LN(1+MAX(0,Library!J38)),Library!J38))</f>
        <v/>
      </c>
      <c r="F47" s="36">
        <f>IF(OR(Library!$A38&lt;&gt;1,Library!K38=""),"",IF(F$6=1,LN(1+MAX(0,Library!K38)),Library!K38))</f>
        <v/>
      </c>
      <c r="G47" s="36">
        <f>IF(OR(Library!$A38&lt;&gt;1,Library!L38=""),"",IF(G$6=1,LN(1+MAX(0,Library!L38)),Library!L38))</f>
        <v/>
      </c>
      <c r="H47" s="36">
        <f>IF(OR(Library!$A38&lt;&gt;1,Library!M38=""),"",IF(H$6=1,LN(1+MAX(0,Library!M38)),Library!M38))</f>
        <v/>
      </c>
      <c r="I47" s="36">
        <f>IF(OR(Library!$A38&lt;&gt;1,Library!N38=""),"",IF(I$6=1,LN(1+MAX(0,Library!N38)),Library!N38))</f>
        <v/>
      </c>
      <c r="J47" s="36">
        <f>IF(OR(Library!$A38&lt;&gt;1,Library!O38=""),"",IF(J$6=1,LN(1+MAX(0,Library!O38)),Library!O38))</f>
        <v/>
      </c>
      <c r="K47" s="36">
        <f>IF(OR(Library!$A38&lt;&gt;1,Library!P38=""),"",IF(K$6=1,LN(1+MAX(0,Library!P38)),Library!P38))</f>
        <v/>
      </c>
      <c r="L47" s="36">
        <f>IF(OR(Library!$A38&lt;&gt;1,Library!Q38=""),"",IF(L$6=1,LN(1+MAX(0,Library!Q38)),Library!Q38))</f>
        <v/>
      </c>
      <c r="M47" s="36">
        <f>IF(OR(Library!$A38&lt;&gt;1,Library!R38=""),"",IF(M$6=1,LN(1+MAX(0,Library!R38)),Library!R38))</f>
        <v/>
      </c>
      <c r="N47" s="36">
        <f>IF(OR(Library!$A38&lt;&gt;1,Library!S38=""),"",IF(N$6=1,LN(1+MAX(0,Library!S38)),Library!S38))</f>
        <v/>
      </c>
      <c r="O47" s="36">
        <f>IF(OR(Library!$A38&lt;&gt;1,Library!T38=""),"",IF(O$6=1,LN(1+MAX(0,Library!T38)),Library!T38))</f>
        <v/>
      </c>
      <c r="P47" s="36">
        <f>IF(OR(Library!$A38&lt;&gt;1,Library!U38=""),"",IF(P$6=1,LN(1+MAX(0,Library!U38)),Library!U38))</f>
        <v/>
      </c>
      <c r="Q47" s="36">
        <f>IF(OR(Library!$A38&lt;&gt;1,Library!V38=""),"",IF(Q$6=1,LN(1+MAX(0,Library!V38)),Library!V38))</f>
        <v/>
      </c>
      <c r="R47" s="36">
        <f>IF(OR(Library!$A38&lt;&gt;1,Library!W38=""),"",IF(R$6=1,LN(1+MAX(0,Library!W38)),Library!W38))</f>
        <v/>
      </c>
      <c r="S47" s="36">
        <f>IF(OR(Library!$A38&lt;&gt;1,Library!X38=""),"",IF(S$6=1,LN(1+MAX(0,Library!X38)),Library!X38))</f>
        <v/>
      </c>
      <c r="T47" s="36">
        <f>IF(OR(Library!$A38&lt;&gt;1,Library!Y38=""),"",IF(T$6=1,LN(1+MAX(0,Library!Y38)),Library!Y38))</f>
        <v/>
      </c>
      <c r="V47" s="36">
        <f>IF(C47="","",((C47-C$8)/C$12)^2)</f>
        <v/>
      </c>
      <c r="W47" s="36">
        <f>IF(D47="","",((D47-D$8)/D$12)^2)</f>
        <v/>
      </c>
      <c r="X47" s="36">
        <f>IF(E47="","",((E47-E$8)/E$12)^2)</f>
        <v/>
      </c>
      <c r="Y47" s="36">
        <f>IF(F47="","",((F47-F$8)/F$12)^2)</f>
        <v/>
      </c>
      <c r="Z47" s="36">
        <f>IF(G47="","",((G47-G$8)/G$12)^2)</f>
        <v/>
      </c>
      <c r="AA47" s="36">
        <f>IF(H47="","",((H47-H$8)/H$12)^2)</f>
        <v/>
      </c>
      <c r="AB47" s="36">
        <f>IF(I47="","",((I47-I$8)/I$12)^2)</f>
        <v/>
      </c>
      <c r="AC47" s="36">
        <f>IF(J47="","",((J47-J$8)/J$12)^2)</f>
        <v/>
      </c>
      <c r="AD47" s="36">
        <f>IF(K47="","",((K47-K$8)/K$12)^2)</f>
        <v/>
      </c>
      <c r="AE47" s="36">
        <f>IF(L47="","",((L47-L$8)/L$12)^2)</f>
        <v/>
      </c>
      <c r="AF47" s="36">
        <f>IF(M47="","",((M47-M$8)/M$12)^2)</f>
        <v/>
      </c>
      <c r="AG47" s="36">
        <f>IF(N47="","",((N47-N$8)/N$12)^2)</f>
        <v/>
      </c>
      <c r="AH47" s="36">
        <f>IF(O47="","",((O47-O$8)/O$12)^2)</f>
        <v/>
      </c>
      <c r="AI47" s="36">
        <f>IF(P47="","",((P47-P$8)/P$12)^2)</f>
        <v/>
      </c>
      <c r="AJ47" s="36">
        <f>IF(Q47="","",((Q47-Q$8)/Q$12)^2)</f>
        <v/>
      </c>
      <c r="AK47" s="36">
        <f>IF(R47="","",((R47-R$8)/R$12)^2)</f>
        <v/>
      </c>
      <c r="AL47" s="36">
        <f>IF(S47="","",((S47-S$8)/S$12)^2)</f>
        <v/>
      </c>
      <c r="AM47" s="36">
        <f>IF(T47="","",((T47-T$8)/T$12)^2)</f>
        <v/>
      </c>
      <c r="AO47" s="27">
        <f>IF(OR(Library!$A38&lt;&gt;1,COUNT(V47:AM47)=0,SUM($C$5:$T$5)&lt;=0),"",SQRT(SUMPRODUCT(V47:AM47,$C$5:$T$5)/SUM($C$5:$T$5)))</f>
        <v/>
      </c>
      <c r="AP47" s="27">
        <f>IF(AO47="","",100*EXP(-AO47))</f>
        <v/>
      </c>
      <c r="AQ47">
        <f>IF(AP47="","",AP47-ROW()*0.000000001)</f>
        <v/>
      </c>
      <c r="AR47">
        <f>IF(AP47="","",Library!$G38)</f>
        <v/>
      </c>
      <c r="AS47">
        <f>IF(AP47="","",Library!$B38)</f>
        <v/>
      </c>
    </row>
    <row r="48">
      <c r="C48" s="36">
        <f>IF(OR(Library!$A39&lt;&gt;1,Library!H39=""),"",IF(C$6=1,LN(1+MAX(0,Library!H39)),Library!H39))</f>
        <v/>
      </c>
      <c r="D48" s="36">
        <f>IF(OR(Library!$A39&lt;&gt;1,Library!I39=""),"",IF(D$6=1,LN(1+MAX(0,Library!I39)),Library!I39))</f>
        <v/>
      </c>
      <c r="E48" s="36">
        <f>IF(OR(Library!$A39&lt;&gt;1,Library!J39=""),"",IF(E$6=1,LN(1+MAX(0,Library!J39)),Library!J39))</f>
        <v/>
      </c>
      <c r="F48" s="36">
        <f>IF(OR(Library!$A39&lt;&gt;1,Library!K39=""),"",IF(F$6=1,LN(1+MAX(0,Library!K39)),Library!K39))</f>
        <v/>
      </c>
      <c r="G48" s="36">
        <f>IF(OR(Library!$A39&lt;&gt;1,Library!L39=""),"",IF(G$6=1,LN(1+MAX(0,Library!L39)),Library!L39))</f>
        <v/>
      </c>
      <c r="H48" s="36">
        <f>IF(OR(Library!$A39&lt;&gt;1,Library!M39=""),"",IF(H$6=1,LN(1+MAX(0,Library!M39)),Library!M39))</f>
        <v/>
      </c>
      <c r="I48" s="36">
        <f>IF(OR(Library!$A39&lt;&gt;1,Library!N39=""),"",IF(I$6=1,LN(1+MAX(0,Library!N39)),Library!N39))</f>
        <v/>
      </c>
      <c r="J48" s="36">
        <f>IF(OR(Library!$A39&lt;&gt;1,Library!O39=""),"",IF(J$6=1,LN(1+MAX(0,Library!O39)),Library!O39))</f>
        <v/>
      </c>
      <c r="K48" s="36">
        <f>IF(OR(Library!$A39&lt;&gt;1,Library!P39=""),"",IF(K$6=1,LN(1+MAX(0,Library!P39)),Library!P39))</f>
        <v/>
      </c>
      <c r="L48" s="36">
        <f>IF(OR(Library!$A39&lt;&gt;1,Library!Q39=""),"",IF(L$6=1,LN(1+MAX(0,Library!Q39)),Library!Q39))</f>
        <v/>
      </c>
      <c r="M48" s="36">
        <f>IF(OR(Library!$A39&lt;&gt;1,Library!R39=""),"",IF(M$6=1,LN(1+MAX(0,Library!R39)),Library!R39))</f>
        <v/>
      </c>
      <c r="N48" s="36">
        <f>IF(OR(Library!$A39&lt;&gt;1,Library!S39=""),"",IF(N$6=1,LN(1+MAX(0,Library!S39)),Library!S39))</f>
        <v/>
      </c>
      <c r="O48" s="36">
        <f>IF(OR(Library!$A39&lt;&gt;1,Library!T39=""),"",IF(O$6=1,LN(1+MAX(0,Library!T39)),Library!T39))</f>
        <v/>
      </c>
      <c r="P48" s="36">
        <f>IF(OR(Library!$A39&lt;&gt;1,Library!U39=""),"",IF(P$6=1,LN(1+MAX(0,Library!U39)),Library!U39))</f>
        <v/>
      </c>
      <c r="Q48" s="36">
        <f>IF(OR(Library!$A39&lt;&gt;1,Library!V39=""),"",IF(Q$6=1,LN(1+MAX(0,Library!V39)),Library!V39))</f>
        <v/>
      </c>
      <c r="R48" s="36">
        <f>IF(OR(Library!$A39&lt;&gt;1,Library!W39=""),"",IF(R$6=1,LN(1+MAX(0,Library!W39)),Library!W39))</f>
        <v/>
      </c>
      <c r="S48" s="36">
        <f>IF(OR(Library!$A39&lt;&gt;1,Library!X39=""),"",IF(S$6=1,LN(1+MAX(0,Library!X39)),Library!X39))</f>
        <v/>
      </c>
      <c r="T48" s="36">
        <f>IF(OR(Library!$A39&lt;&gt;1,Library!Y39=""),"",IF(T$6=1,LN(1+MAX(0,Library!Y39)),Library!Y39))</f>
        <v/>
      </c>
      <c r="V48" s="36">
        <f>IF(C48="","",((C48-C$8)/C$12)^2)</f>
        <v/>
      </c>
      <c r="W48" s="36">
        <f>IF(D48="","",((D48-D$8)/D$12)^2)</f>
        <v/>
      </c>
      <c r="X48" s="36">
        <f>IF(E48="","",((E48-E$8)/E$12)^2)</f>
        <v/>
      </c>
      <c r="Y48" s="36">
        <f>IF(F48="","",((F48-F$8)/F$12)^2)</f>
        <v/>
      </c>
      <c r="Z48" s="36">
        <f>IF(G48="","",((G48-G$8)/G$12)^2)</f>
        <v/>
      </c>
      <c r="AA48" s="36">
        <f>IF(H48="","",((H48-H$8)/H$12)^2)</f>
        <v/>
      </c>
      <c r="AB48" s="36">
        <f>IF(I48="","",((I48-I$8)/I$12)^2)</f>
        <v/>
      </c>
      <c r="AC48" s="36">
        <f>IF(J48="","",((J48-J$8)/J$12)^2)</f>
        <v/>
      </c>
      <c r="AD48" s="36">
        <f>IF(K48="","",((K48-K$8)/K$12)^2)</f>
        <v/>
      </c>
      <c r="AE48" s="36">
        <f>IF(L48="","",((L48-L$8)/L$12)^2)</f>
        <v/>
      </c>
      <c r="AF48" s="36">
        <f>IF(M48="","",((M48-M$8)/M$12)^2)</f>
        <v/>
      </c>
      <c r="AG48" s="36">
        <f>IF(N48="","",((N48-N$8)/N$12)^2)</f>
        <v/>
      </c>
      <c r="AH48" s="36">
        <f>IF(O48="","",((O48-O$8)/O$12)^2)</f>
        <v/>
      </c>
      <c r="AI48" s="36">
        <f>IF(P48="","",((P48-P$8)/P$12)^2)</f>
        <v/>
      </c>
      <c r="AJ48" s="36">
        <f>IF(Q48="","",((Q48-Q$8)/Q$12)^2)</f>
        <v/>
      </c>
      <c r="AK48" s="36">
        <f>IF(R48="","",((R48-R$8)/R$12)^2)</f>
        <v/>
      </c>
      <c r="AL48" s="36">
        <f>IF(S48="","",((S48-S$8)/S$12)^2)</f>
        <v/>
      </c>
      <c r="AM48" s="36">
        <f>IF(T48="","",((T48-T$8)/T$12)^2)</f>
        <v/>
      </c>
      <c r="AO48" s="27">
        <f>IF(OR(Library!$A39&lt;&gt;1,COUNT(V48:AM48)=0,SUM($C$5:$T$5)&lt;=0),"",SQRT(SUMPRODUCT(V48:AM48,$C$5:$T$5)/SUM($C$5:$T$5)))</f>
        <v/>
      </c>
      <c r="AP48" s="27">
        <f>IF(AO48="","",100*EXP(-AO48))</f>
        <v/>
      </c>
      <c r="AQ48">
        <f>IF(AP48="","",AP48-ROW()*0.000000001)</f>
        <v/>
      </c>
      <c r="AR48">
        <f>IF(AP48="","",Library!$G39)</f>
        <v/>
      </c>
      <c r="AS48">
        <f>IF(AP48="","",Library!$B39)</f>
        <v/>
      </c>
    </row>
    <row r="49">
      <c r="C49" s="36">
        <f>IF(OR(Library!$A40&lt;&gt;1,Library!H40=""),"",IF(C$6=1,LN(1+MAX(0,Library!H40)),Library!H40))</f>
        <v/>
      </c>
      <c r="D49" s="36">
        <f>IF(OR(Library!$A40&lt;&gt;1,Library!I40=""),"",IF(D$6=1,LN(1+MAX(0,Library!I40)),Library!I40))</f>
        <v/>
      </c>
      <c r="E49" s="36">
        <f>IF(OR(Library!$A40&lt;&gt;1,Library!J40=""),"",IF(E$6=1,LN(1+MAX(0,Library!J40)),Library!J40))</f>
        <v/>
      </c>
      <c r="F49" s="36">
        <f>IF(OR(Library!$A40&lt;&gt;1,Library!K40=""),"",IF(F$6=1,LN(1+MAX(0,Library!K40)),Library!K40))</f>
        <v/>
      </c>
      <c r="G49" s="36">
        <f>IF(OR(Library!$A40&lt;&gt;1,Library!L40=""),"",IF(G$6=1,LN(1+MAX(0,Library!L40)),Library!L40))</f>
        <v/>
      </c>
      <c r="H49" s="36">
        <f>IF(OR(Library!$A40&lt;&gt;1,Library!M40=""),"",IF(H$6=1,LN(1+MAX(0,Library!M40)),Library!M40))</f>
        <v/>
      </c>
      <c r="I49" s="36">
        <f>IF(OR(Library!$A40&lt;&gt;1,Library!N40=""),"",IF(I$6=1,LN(1+MAX(0,Library!N40)),Library!N40))</f>
        <v/>
      </c>
      <c r="J49" s="36">
        <f>IF(OR(Library!$A40&lt;&gt;1,Library!O40=""),"",IF(J$6=1,LN(1+MAX(0,Library!O40)),Library!O40))</f>
        <v/>
      </c>
      <c r="K49" s="36">
        <f>IF(OR(Library!$A40&lt;&gt;1,Library!P40=""),"",IF(K$6=1,LN(1+MAX(0,Library!P40)),Library!P40))</f>
        <v/>
      </c>
      <c r="L49" s="36">
        <f>IF(OR(Library!$A40&lt;&gt;1,Library!Q40=""),"",IF(L$6=1,LN(1+MAX(0,Library!Q40)),Library!Q40))</f>
        <v/>
      </c>
      <c r="M49" s="36">
        <f>IF(OR(Library!$A40&lt;&gt;1,Library!R40=""),"",IF(M$6=1,LN(1+MAX(0,Library!R40)),Library!R40))</f>
        <v/>
      </c>
      <c r="N49" s="36">
        <f>IF(OR(Library!$A40&lt;&gt;1,Library!S40=""),"",IF(N$6=1,LN(1+MAX(0,Library!S40)),Library!S40))</f>
        <v/>
      </c>
      <c r="O49" s="36">
        <f>IF(OR(Library!$A40&lt;&gt;1,Library!T40=""),"",IF(O$6=1,LN(1+MAX(0,Library!T40)),Library!T40))</f>
        <v/>
      </c>
      <c r="P49" s="36">
        <f>IF(OR(Library!$A40&lt;&gt;1,Library!U40=""),"",IF(P$6=1,LN(1+MAX(0,Library!U40)),Library!U40))</f>
        <v/>
      </c>
      <c r="Q49" s="36">
        <f>IF(OR(Library!$A40&lt;&gt;1,Library!V40=""),"",IF(Q$6=1,LN(1+MAX(0,Library!V40)),Library!V40))</f>
        <v/>
      </c>
      <c r="R49" s="36">
        <f>IF(OR(Library!$A40&lt;&gt;1,Library!W40=""),"",IF(R$6=1,LN(1+MAX(0,Library!W40)),Library!W40))</f>
        <v/>
      </c>
      <c r="S49" s="36">
        <f>IF(OR(Library!$A40&lt;&gt;1,Library!X40=""),"",IF(S$6=1,LN(1+MAX(0,Library!X40)),Library!X40))</f>
        <v/>
      </c>
      <c r="T49" s="36">
        <f>IF(OR(Library!$A40&lt;&gt;1,Library!Y40=""),"",IF(T$6=1,LN(1+MAX(0,Library!Y40)),Library!Y40))</f>
        <v/>
      </c>
      <c r="V49" s="36">
        <f>IF(C49="","",((C49-C$8)/C$12)^2)</f>
        <v/>
      </c>
      <c r="W49" s="36">
        <f>IF(D49="","",((D49-D$8)/D$12)^2)</f>
        <v/>
      </c>
      <c r="X49" s="36">
        <f>IF(E49="","",((E49-E$8)/E$12)^2)</f>
        <v/>
      </c>
      <c r="Y49" s="36">
        <f>IF(F49="","",((F49-F$8)/F$12)^2)</f>
        <v/>
      </c>
      <c r="Z49" s="36">
        <f>IF(G49="","",((G49-G$8)/G$12)^2)</f>
        <v/>
      </c>
      <c r="AA49" s="36">
        <f>IF(H49="","",((H49-H$8)/H$12)^2)</f>
        <v/>
      </c>
      <c r="AB49" s="36">
        <f>IF(I49="","",((I49-I$8)/I$12)^2)</f>
        <v/>
      </c>
      <c r="AC49" s="36">
        <f>IF(J49="","",((J49-J$8)/J$12)^2)</f>
        <v/>
      </c>
      <c r="AD49" s="36">
        <f>IF(K49="","",((K49-K$8)/K$12)^2)</f>
        <v/>
      </c>
      <c r="AE49" s="36">
        <f>IF(L49="","",((L49-L$8)/L$12)^2)</f>
        <v/>
      </c>
      <c r="AF49" s="36">
        <f>IF(M49="","",((M49-M$8)/M$12)^2)</f>
        <v/>
      </c>
      <c r="AG49" s="36">
        <f>IF(N49="","",((N49-N$8)/N$12)^2)</f>
        <v/>
      </c>
      <c r="AH49" s="36">
        <f>IF(O49="","",((O49-O$8)/O$12)^2)</f>
        <v/>
      </c>
      <c r="AI49" s="36">
        <f>IF(P49="","",((P49-P$8)/P$12)^2)</f>
        <v/>
      </c>
      <c r="AJ49" s="36">
        <f>IF(Q49="","",((Q49-Q$8)/Q$12)^2)</f>
        <v/>
      </c>
      <c r="AK49" s="36">
        <f>IF(R49="","",((R49-R$8)/R$12)^2)</f>
        <v/>
      </c>
      <c r="AL49" s="36">
        <f>IF(S49="","",((S49-S$8)/S$12)^2)</f>
        <v/>
      </c>
      <c r="AM49" s="36">
        <f>IF(T49="","",((T49-T$8)/T$12)^2)</f>
        <v/>
      </c>
      <c r="AO49" s="27">
        <f>IF(OR(Library!$A40&lt;&gt;1,COUNT(V49:AM49)=0,SUM($C$5:$T$5)&lt;=0),"",SQRT(SUMPRODUCT(V49:AM49,$C$5:$T$5)/SUM($C$5:$T$5)))</f>
        <v/>
      </c>
      <c r="AP49" s="27">
        <f>IF(AO49="","",100*EXP(-AO49))</f>
        <v/>
      </c>
      <c r="AQ49">
        <f>IF(AP49="","",AP49-ROW()*0.000000001)</f>
        <v/>
      </c>
      <c r="AR49">
        <f>IF(AP49="","",Library!$G40)</f>
        <v/>
      </c>
      <c r="AS49">
        <f>IF(AP49="","",Library!$B40)</f>
        <v/>
      </c>
    </row>
    <row r="50">
      <c r="C50" s="36">
        <f>IF(OR(Library!$A41&lt;&gt;1,Library!H41=""),"",IF(C$6=1,LN(1+MAX(0,Library!H41)),Library!H41))</f>
        <v/>
      </c>
      <c r="D50" s="36">
        <f>IF(OR(Library!$A41&lt;&gt;1,Library!I41=""),"",IF(D$6=1,LN(1+MAX(0,Library!I41)),Library!I41))</f>
        <v/>
      </c>
      <c r="E50" s="36">
        <f>IF(OR(Library!$A41&lt;&gt;1,Library!J41=""),"",IF(E$6=1,LN(1+MAX(0,Library!J41)),Library!J41))</f>
        <v/>
      </c>
      <c r="F50" s="36">
        <f>IF(OR(Library!$A41&lt;&gt;1,Library!K41=""),"",IF(F$6=1,LN(1+MAX(0,Library!K41)),Library!K41))</f>
        <v/>
      </c>
      <c r="G50" s="36">
        <f>IF(OR(Library!$A41&lt;&gt;1,Library!L41=""),"",IF(G$6=1,LN(1+MAX(0,Library!L41)),Library!L41))</f>
        <v/>
      </c>
      <c r="H50" s="36">
        <f>IF(OR(Library!$A41&lt;&gt;1,Library!M41=""),"",IF(H$6=1,LN(1+MAX(0,Library!M41)),Library!M41))</f>
        <v/>
      </c>
      <c r="I50" s="36">
        <f>IF(OR(Library!$A41&lt;&gt;1,Library!N41=""),"",IF(I$6=1,LN(1+MAX(0,Library!N41)),Library!N41))</f>
        <v/>
      </c>
      <c r="J50" s="36">
        <f>IF(OR(Library!$A41&lt;&gt;1,Library!O41=""),"",IF(J$6=1,LN(1+MAX(0,Library!O41)),Library!O41))</f>
        <v/>
      </c>
      <c r="K50" s="36">
        <f>IF(OR(Library!$A41&lt;&gt;1,Library!P41=""),"",IF(K$6=1,LN(1+MAX(0,Library!P41)),Library!P41))</f>
        <v/>
      </c>
      <c r="L50" s="36">
        <f>IF(OR(Library!$A41&lt;&gt;1,Library!Q41=""),"",IF(L$6=1,LN(1+MAX(0,Library!Q41)),Library!Q41))</f>
        <v/>
      </c>
      <c r="M50" s="36">
        <f>IF(OR(Library!$A41&lt;&gt;1,Library!R41=""),"",IF(M$6=1,LN(1+MAX(0,Library!R41)),Library!R41))</f>
        <v/>
      </c>
      <c r="N50" s="36">
        <f>IF(OR(Library!$A41&lt;&gt;1,Library!S41=""),"",IF(N$6=1,LN(1+MAX(0,Library!S41)),Library!S41))</f>
        <v/>
      </c>
      <c r="O50" s="36">
        <f>IF(OR(Library!$A41&lt;&gt;1,Library!T41=""),"",IF(O$6=1,LN(1+MAX(0,Library!T41)),Library!T41))</f>
        <v/>
      </c>
      <c r="P50" s="36">
        <f>IF(OR(Library!$A41&lt;&gt;1,Library!U41=""),"",IF(P$6=1,LN(1+MAX(0,Library!U41)),Library!U41))</f>
        <v/>
      </c>
      <c r="Q50" s="36">
        <f>IF(OR(Library!$A41&lt;&gt;1,Library!V41=""),"",IF(Q$6=1,LN(1+MAX(0,Library!V41)),Library!V41))</f>
        <v/>
      </c>
      <c r="R50" s="36">
        <f>IF(OR(Library!$A41&lt;&gt;1,Library!W41=""),"",IF(R$6=1,LN(1+MAX(0,Library!W41)),Library!W41))</f>
        <v/>
      </c>
      <c r="S50" s="36">
        <f>IF(OR(Library!$A41&lt;&gt;1,Library!X41=""),"",IF(S$6=1,LN(1+MAX(0,Library!X41)),Library!X41))</f>
        <v/>
      </c>
      <c r="T50" s="36">
        <f>IF(OR(Library!$A41&lt;&gt;1,Library!Y41=""),"",IF(T$6=1,LN(1+MAX(0,Library!Y41)),Library!Y41))</f>
        <v/>
      </c>
      <c r="V50" s="36">
        <f>IF(C50="","",((C50-C$8)/C$12)^2)</f>
        <v/>
      </c>
      <c r="W50" s="36">
        <f>IF(D50="","",((D50-D$8)/D$12)^2)</f>
        <v/>
      </c>
      <c r="X50" s="36">
        <f>IF(E50="","",((E50-E$8)/E$12)^2)</f>
        <v/>
      </c>
      <c r="Y50" s="36">
        <f>IF(F50="","",((F50-F$8)/F$12)^2)</f>
        <v/>
      </c>
      <c r="Z50" s="36">
        <f>IF(G50="","",((G50-G$8)/G$12)^2)</f>
        <v/>
      </c>
      <c r="AA50" s="36">
        <f>IF(H50="","",((H50-H$8)/H$12)^2)</f>
        <v/>
      </c>
      <c r="AB50" s="36">
        <f>IF(I50="","",((I50-I$8)/I$12)^2)</f>
        <v/>
      </c>
      <c r="AC50" s="36">
        <f>IF(J50="","",((J50-J$8)/J$12)^2)</f>
        <v/>
      </c>
      <c r="AD50" s="36">
        <f>IF(K50="","",((K50-K$8)/K$12)^2)</f>
        <v/>
      </c>
      <c r="AE50" s="36">
        <f>IF(L50="","",((L50-L$8)/L$12)^2)</f>
        <v/>
      </c>
      <c r="AF50" s="36">
        <f>IF(M50="","",((M50-M$8)/M$12)^2)</f>
        <v/>
      </c>
      <c r="AG50" s="36">
        <f>IF(N50="","",((N50-N$8)/N$12)^2)</f>
        <v/>
      </c>
      <c r="AH50" s="36">
        <f>IF(O50="","",((O50-O$8)/O$12)^2)</f>
        <v/>
      </c>
      <c r="AI50" s="36">
        <f>IF(P50="","",((P50-P$8)/P$12)^2)</f>
        <v/>
      </c>
      <c r="AJ50" s="36">
        <f>IF(Q50="","",((Q50-Q$8)/Q$12)^2)</f>
        <v/>
      </c>
      <c r="AK50" s="36">
        <f>IF(R50="","",((R50-R$8)/R$12)^2)</f>
        <v/>
      </c>
      <c r="AL50" s="36">
        <f>IF(S50="","",((S50-S$8)/S$12)^2)</f>
        <v/>
      </c>
      <c r="AM50" s="36">
        <f>IF(T50="","",((T50-T$8)/T$12)^2)</f>
        <v/>
      </c>
      <c r="AO50" s="27">
        <f>IF(OR(Library!$A41&lt;&gt;1,COUNT(V50:AM50)=0,SUM($C$5:$T$5)&lt;=0),"",SQRT(SUMPRODUCT(V50:AM50,$C$5:$T$5)/SUM($C$5:$T$5)))</f>
        <v/>
      </c>
      <c r="AP50" s="27">
        <f>IF(AO50="","",100*EXP(-AO50))</f>
        <v/>
      </c>
      <c r="AQ50">
        <f>IF(AP50="","",AP50-ROW()*0.000000001)</f>
        <v/>
      </c>
      <c r="AR50">
        <f>IF(AP50="","",Library!$G41)</f>
        <v/>
      </c>
      <c r="AS50">
        <f>IF(AP50="","",Library!$B41)</f>
        <v/>
      </c>
    </row>
    <row r="51">
      <c r="C51" s="36">
        <f>IF(OR(Library!$A42&lt;&gt;1,Library!H42=""),"",IF(C$6=1,LN(1+MAX(0,Library!H42)),Library!H42))</f>
        <v/>
      </c>
      <c r="D51" s="36">
        <f>IF(OR(Library!$A42&lt;&gt;1,Library!I42=""),"",IF(D$6=1,LN(1+MAX(0,Library!I42)),Library!I42))</f>
        <v/>
      </c>
      <c r="E51" s="36">
        <f>IF(OR(Library!$A42&lt;&gt;1,Library!J42=""),"",IF(E$6=1,LN(1+MAX(0,Library!J42)),Library!J42))</f>
        <v/>
      </c>
      <c r="F51" s="36">
        <f>IF(OR(Library!$A42&lt;&gt;1,Library!K42=""),"",IF(F$6=1,LN(1+MAX(0,Library!K42)),Library!K42))</f>
        <v/>
      </c>
      <c r="G51" s="36">
        <f>IF(OR(Library!$A42&lt;&gt;1,Library!L42=""),"",IF(G$6=1,LN(1+MAX(0,Library!L42)),Library!L42))</f>
        <v/>
      </c>
      <c r="H51" s="36">
        <f>IF(OR(Library!$A42&lt;&gt;1,Library!M42=""),"",IF(H$6=1,LN(1+MAX(0,Library!M42)),Library!M42))</f>
        <v/>
      </c>
      <c r="I51" s="36">
        <f>IF(OR(Library!$A42&lt;&gt;1,Library!N42=""),"",IF(I$6=1,LN(1+MAX(0,Library!N42)),Library!N42))</f>
        <v/>
      </c>
      <c r="J51" s="36">
        <f>IF(OR(Library!$A42&lt;&gt;1,Library!O42=""),"",IF(J$6=1,LN(1+MAX(0,Library!O42)),Library!O42))</f>
        <v/>
      </c>
      <c r="K51" s="36">
        <f>IF(OR(Library!$A42&lt;&gt;1,Library!P42=""),"",IF(K$6=1,LN(1+MAX(0,Library!P42)),Library!P42))</f>
        <v/>
      </c>
      <c r="L51" s="36">
        <f>IF(OR(Library!$A42&lt;&gt;1,Library!Q42=""),"",IF(L$6=1,LN(1+MAX(0,Library!Q42)),Library!Q42))</f>
        <v/>
      </c>
      <c r="M51" s="36">
        <f>IF(OR(Library!$A42&lt;&gt;1,Library!R42=""),"",IF(M$6=1,LN(1+MAX(0,Library!R42)),Library!R42))</f>
        <v/>
      </c>
      <c r="N51" s="36">
        <f>IF(OR(Library!$A42&lt;&gt;1,Library!S42=""),"",IF(N$6=1,LN(1+MAX(0,Library!S42)),Library!S42))</f>
        <v/>
      </c>
      <c r="O51" s="36">
        <f>IF(OR(Library!$A42&lt;&gt;1,Library!T42=""),"",IF(O$6=1,LN(1+MAX(0,Library!T42)),Library!T42))</f>
        <v/>
      </c>
      <c r="P51" s="36">
        <f>IF(OR(Library!$A42&lt;&gt;1,Library!U42=""),"",IF(P$6=1,LN(1+MAX(0,Library!U42)),Library!U42))</f>
        <v/>
      </c>
      <c r="Q51" s="36">
        <f>IF(OR(Library!$A42&lt;&gt;1,Library!V42=""),"",IF(Q$6=1,LN(1+MAX(0,Library!V42)),Library!V42))</f>
        <v/>
      </c>
      <c r="R51" s="36">
        <f>IF(OR(Library!$A42&lt;&gt;1,Library!W42=""),"",IF(R$6=1,LN(1+MAX(0,Library!W42)),Library!W42))</f>
        <v/>
      </c>
      <c r="S51" s="36">
        <f>IF(OR(Library!$A42&lt;&gt;1,Library!X42=""),"",IF(S$6=1,LN(1+MAX(0,Library!X42)),Library!X42))</f>
        <v/>
      </c>
      <c r="T51" s="36">
        <f>IF(OR(Library!$A42&lt;&gt;1,Library!Y42=""),"",IF(T$6=1,LN(1+MAX(0,Library!Y42)),Library!Y42))</f>
        <v/>
      </c>
      <c r="V51" s="36">
        <f>IF(C51="","",((C51-C$8)/C$12)^2)</f>
        <v/>
      </c>
      <c r="W51" s="36">
        <f>IF(D51="","",((D51-D$8)/D$12)^2)</f>
        <v/>
      </c>
      <c r="X51" s="36">
        <f>IF(E51="","",((E51-E$8)/E$12)^2)</f>
        <v/>
      </c>
      <c r="Y51" s="36">
        <f>IF(F51="","",((F51-F$8)/F$12)^2)</f>
        <v/>
      </c>
      <c r="Z51" s="36">
        <f>IF(G51="","",((G51-G$8)/G$12)^2)</f>
        <v/>
      </c>
      <c r="AA51" s="36">
        <f>IF(H51="","",((H51-H$8)/H$12)^2)</f>
        <v/>
      </c>
      <c r="AB51" s="36">
        <f>IF(I51="","",((I51-I$8)/I$12)^2)</f>
        <v/>
      </c>
      <c r="AC51" s="36">
        <f>IF(J51="","",((J51-J$8)/J$12)^2)</f>
        <v/>
      </c>
      <c r="AD51" s="36">
        <f>IF(K51="","",((K51-K$8)/K$12)^2)</f>
        <v/>
      </c>
      <c r="AE51" s="36">
        <f>IF(L51="","",((L51-L$8)/L$12)^2)</f>
        <v/>
      </c>
      <c r="AF51" s="36">
        <f>IF(M51="","",((M51-M$8)/M$12)^2)</f>
        <v/>
      </c>
      <c r="AG51" s="36">
        <f>IF(N51="","",((N51-N$8)/N$12)^2)</f>
        <v/>
      </c>
      <c r="AH51" s="36">
        <f>IF(O51="","",((O51-O$8)/O$12)^2)</f>
        <v/>
      </c>
      <c r="AI51" s="36">
        <f>IF(P51="","",((P51-P$8)/P$12)^2)</f>
        <v/>
      </c>
      <c r="AJ51" s="36">
        <f>IF(Q51="","",((Q51-Q$8)/Q$12)^2)</f>
        <v/>
      </c>
      <c r="AK51" s="36">
        <f>IF(R51="","",((R51-R$8)/R$12)^2)</f>
        <v/>
      </c>
      <c r="AL51" s="36">
        <f>IF(S51="","",((S51-S$8)/S$12)^2)</f>
        <v/>
      </c>
      <c r="AM51" s="36">
        <f>IF(T51="","",((T51-T$8)/T$12)^2)</f>
        <v/>
      </c>
      <c r="AO51" s="27">
        <f>IF(OR(Library!$A42&lt;&gt;1,COUNT(V51:AM51)=0,SUM($C$5:$T$5)&lt;=0),"",SQRT(SUMPRODUCT(V51:AM51,$C$5:$T$5)/SUM($C$5:$T$5)))</f>
        <v/>
      </c>
      <c r="AP51" s="27">
        <f>IF(AO51="","",100*EXP(-AO51))</f>
        <v/>
      </c>
      <c r="AQ51">
        <f>IF(AP51="","",AP51-ROW()*0.000000001)</f>
        <v/>
      </c>
      <c r="AR51">
        <f>IF(AP51="","",Library!$G42)</f>
        <v/>
      </c>
      <c r="AS51">
        <f>IF(AP51="","",Library!$B42)</f>
        <v/>
      </c>
    </row>
    <row r="52">
      <c r="C52" s="36">
        <f>IF(OR(Library!$A43&lt;&gt;1,Library!H43=""),"",IF(C$6=1,LN(1+MAX(0,Library!H43)),Library!H43))</f>
        <v/>
      </c>
      <c r="D52" s="36">
        <f>IF(OR(Library!$A43&lt;&gt;1,Library!I43=""),"",IF(D$6=1,LN(1+MAX(0,Library!I43)),Library!I43))</f>
        <v/>
      </c>
      <c r="E52" s="36">
        <f>IF(OR(Library!$A43&lt;&gt;1,Library!J43=""),"",IF(E$6=1,LN(1+MAX(0,Library!J43)),Library!J43))</f>
        <v/>
      </c>
      <c r="F52" s="36">
        <f>IF(OR(Library!$A43&lt;&gt;1,Library!K43=""),"",IF(F$6=1,LN(1+MAX(0,Library!K43)),Library!K43))</f>
        <v/>
      </c>
      <c r="G52" s="36">
        <f>IF(OR(Library!$A43&lt;&gt;1,Library!L43=""),"",IF(G$6=1,LN(1+MAX(0,Library!L43)),Library!L43))</f>
        <v/>
      </c>
      <c r="H52" s="36">
        <f>IF(OR(Library!$A43&lt;&gt;1,Library!M43=""),"",IF(H$6=1,LN(1+MAX(0,Library!M43)),Library!M43))</f>
        <v/>
      </c>
      <c r="I52" s="36">
        <f>IF(OR(Library!$A43&lt;&gt;1,Library!N43=""),"",IF(I$6=1,LN(1+MAX(0,Library!N43)),Library!N43))</f>
        <v/>
      </c>
      <c r="J52" s="36">
        <f>IF(OR(Library!$A43&lt;&gt;1,Library!O43=""),"",IF(J$6=1,LN(1+MAX(0,Library!O43)),Library!O43))</f>
        <v/>
      </c>
      <c r="K52" s="36">
        <f>IF(OR(Library!$A43&lt;&gt;1,Library!P43=""),"",IF(K$6=1,LN(1+MAX(0,Library!P43)),Library!P43))</f>
        <v/>
      </c>
      <c r="L52" s="36">
        <f>IF(OR(Library!$A43&lt;&gt;1,Library!Q43=""),"",IF(L$6=1,LN(1+MAX(0,Library!Q43)),Library!Q43))</f>
        <v/>
      </c>
      <c r="M52" s="36">
        <f>IF(OR(Library!$A43&lt;&gt;1,Library!R43=""),"",IF(M$6=1,LN(1+MAX(0,Library!R43)),Library!R43))</f>
        <v/>
      </c>
      <c r="N52" s="36">
        <f>IF(OR(Library!$A43&lt;&gt;1,Library!S43=""),"",IF(N$6=1,LN(1+MAX(0,Library!S43)),Library!S43))</f>
        <v/>
      </c>
      <c r="O52" s="36">
        <f>IF(OR(Library!$A43&lt;&gt;1,Library!T43=""),"",IF(O$6=1,LN(1+MAX(0,Library!T43)),Library!T43))</f>
        <v/>
      </c>
      <c r="P52" s="36">
        <f>IF(OR(Library!$A43&lt;&gt;1,Library!U43=""),"",IF(P$6=1,LN(1+MAX(0,Library!U43)),Library!U43))</f>
        <v/>
      </c>
      <c r="Q52" s="36">
        <f>IF(OR(Library!$A43&lt;&gt;1,Library!V43=""),"",IF(Q$6=1,LN(1+MAX(0,Library!V43)),Library!V43))</f>
        <v/>
      </c>
      <c r="R52" s="36">
        <f>IF(OR(Library!$A43&lt;&gt;1,Library!W43=""),"",IF(R$6=1,LN(1+MAX(0,Library!W43)),Library!W43))</f>
        <v/>
      </c>
      <c r="S52" s="36">
        <f>IF(OR(Library!$A43&lt;&gt;1,Library!X43=""),"",IF(S$6=1,LN(1+MAX(0,Library!X43)),Library!X43))</f>
        <v/>
      </c>
      <c r="T52" s="36">
        <f>IF(OR(Library!$A43&lt;&gt;1,Library!Y43=""),"",IF(T$6=1,LN(1+MAX(0,Library!Y43)),Library!Y43))</f>
        <v/>
      </c>
      <c r="V52" s="36">
        <f>IF(C52="","",((C52-C$8)/C$12)^2)</f>
        <v/>
      </c>
      <c r="W52" s="36">
        <f>IF(D52="","",((D52-D$8)/D$12)^2)</f>
        <v/>
      </c>
      <c r="X52" s="36">
        <f>IF(E52="","",((E52-E$8)/E$12)^2)</f>
        <v/>
      </c>
      <c r="Y52" s="36">
        <f>IF(F52="","",((F52-F$8)/F$12)^2)</f>
        <v/>
      </c>
      <c r="Z52" s="36">
        <f>IF(G52="","",((G52-G$8)/G$12)^2)</f>
        <v/>
      </c>
      <c r="AA52" s="36">
        <f>IF(H52="","",((H52-H$8)/H$12)^2)</f>
        <v/>
      </c>
      <c r="AB52" s="36">
        <f>IF(I52="","",((I52-I$8)/I$12)^2)</f>
        <v/>
      </c>
      <c r="AC52" s="36">
        <f>IF(J52="","",((J52-J$8)/J$12)^2)</f>
        <v/>
      </c>
      <c r="AD52" s="36">
        <f>IF(K52="","",((K52-K$8)/K$12)^2)</f>
        <v/>
      </c>
      <c r="AE52" s="36">
        <f>IF(L52="","",((L52-L$8)/L$12)^2)</f>
        <v/>
      </c>
      <c r="AF52" s="36">
        <f>IF(M52="","",((M52-M$8)/M$12)^2)</f>
        <v/>
      </c>
      <c r="AG52" s="36">
        <f>IF(N52="","",((N52-N$8)/N$12)^2)</f>
        <v/>
      </c>
      <c r="AH52" s="36">
        <f>IF(O52="","",((O52-O$8)/O$12)^2)</f>
        <v/>
      </c>
      <c r="AI52" s="36">
        <f>IF(P52="","",((P52-P$8)/P$12)^2)</f>
        <v/>
      </c>
      <c r="AJ52" s="36">
        <f>IF(Q52="","",((Q52-Q$8)/Q$12)^2)</f>
        <v/>
      </c>
      <c r="AK52" s="36">
        <f>IF(R52="","",((R52-R$8)/R$12)^2)</f>
        <v/>
      </c>
      <c r="AL52" s="36">
        <f>IF(S52="","",((S52-S$8)/S$12)^2)</f>
        <v/>
      </c>
      <c r="AM52" s="36">
        <f>IF(T52="","",((T52-T$8)/T$12)^2)</f>
        <v/>
      </c>
      <c r="AO52" s="27">
        <f>IF(OR(Library!$A43&lt;&gt;1,COUNT(V52:AM52)=0,SUM($C$5:$T$5)&lt;=0),"",SQRT(SUMPRODUCT(V52:AM52,$C$5:$T$5)/SUM($C$5:$T$5)))</f>
        <v/>
      </c>
      <c r="AP52" s="27">
        <f>IF(AO52="","",100*EXP(-AO52))</f>
        <v/>
      </c>
      <c r="AQ52">
        <f>IF(AP52="","",AP52-ROW()*0.000000001)</f>
        <v/>
      </c>
      <c r="AR52">
        <f>IF(AP52="","",Library!$G43)</f>
        <v/>
      </c>
      <c r="AS52">
        <f>IF(AP52="","",Library!$B43)</f>
        <v/>
      </c>
    </row>
    <row r="53">
      <c r="C53" s="36">
        <f>IF(OR(Library!$A44&lt;&gt;1,Library!H44=""),"",IF(C$6=1,LN(1+MAX(0,Library!H44)),Library!H44))</f>
        <v/>
      </c>
      <c r="D53" s="36">
        <f>IF(OR(Library!$A44&lt;&gt;1,Library!I44=""),"",IF(D$6=1,LN(1+MAX(0,Library!I44)),Library!I44))</f>
        <v/>
      </c>
      <c r="E53" s="36">
        <f>IF(OR(Library!$A44&lt;&gt;1,Library!J44=""),"",IF(E$6=1,LN(1+MAX(0,Library!J44)),Library!J44))</f>
        <v/>
      </c>
      <c r="F53" s="36">
        <f>IF(OR(Library!$A44&lt;&gt;1,Library!K44=""),"",IF(F$6=1,LN(1+MAX(0,Library!K44)),Library!K44))</f>
        <v/>
      </c>
      <c r="G53" s="36">
        <f>IF(OR(Library!$A44&lt;&gt;1,Library!L44=""),"",IF(G$6=1,LN(1+MAX(0,Library!L44)),Library!L44))</f>
        <v/>
      </c>
      <c r="H53" s="36">
        <f>IF(OR(Library!$A44&lt;&gt;1,Library!M44=""),"",IF(H$6=1,LN(1+MAX(0,Library!M44)),Library!M44))</f>
        <v/>
      </c>
      <c r="I53" s="36">
        <f>IF(OR(Library!$A44&lt;&gt;1,Library!N44=""),"",IF(I$6=1,LN(1+MAX(0,Library!N44)),Library!N44))</f>
        <v/>
      </c>
      <c r="J53" s="36">
        <f>IF(OR(Library!$A44&lt;&gt;1,Library!O44=""),"",IF(J$6=1,LN(1+MAX(0,Library!O44)),Library!O44))</f>
        <v/>
      </c>
      <c r="K53" s="36">
        <f>IF(OR(Library!$A44&lt;&gt;1,Library!P44=""),"",IF(K$6=1,LN(1+MAX(0,Library!P44)),Library!P44))</f>
        <v/>
      </c>
      <c r="L53" s="36">
        <f>IF(OR(Library!$A44&lt;&gt;1,Library!Q44=""),"",IF(L$6=1,LN(1+MAX(0,Library!Q44)),Library!Q44))</f>
        <v/>
      </c>
      <c r="M53" s="36">
        <f>IF(OR(Library!$A44&lt;&gt;1,Library!R44=""),"",IF(M$6=1,LN(1+MAX(0,Library!R44)),Library!R44))</f>
        <v/>
      </c>
      <c r="N53" s="36">
        <f>IF(OR(Library!$A44&lt;&gt;1,Library!S44=""),"",IF(N$6=1,LN(1+MAX(0,Library!S44)),Library!S44))</f>
        <v/>
      </c>
      <c r="O53" s="36">
        <f>IF(OR(Library!$A44&lt;&gt;1,Library!T44=""),"",IF(O$6=1,LN(1+MAX(0,Library!T44)),Library!T44))</f>
        <v/>
      </c>
      <c r="P53" s="36">
        <f>IF(OR(Library!$A44&lt;&gt;1,Library!U44=""),"",IF(P$6=1,LN(1+MAX(0,Library!U44)),Library!U44))</f>
        <v/>
      </c>
      <c r="Q53" s="36">
        <f>IF(OR(Library!$A44&lt;&gt;1,Library!V44=""),"",IF(Q$6=1,LN(1+MAX(0,Library!V44)),Library!V44))</f>
        <v/>
      </c>
      <c r="R53" s="36">
        <f>IF(OR(Library!$A44&lt;&gt;1,Library!W44=""),"",IF(R$6=1,LN(1+MAX(0,Library!W44)),Library!W44))</f>
        <v/>
      </c>
      <c r="S53" s="36">
        <f>IF(OR(Library!$A44&lt;&gt;1,Library!X44=""),"",IF(S$6=1,LN(1+MAX(0,Library!X44)),Library!X44))</f>
        <v/>
      </c>
      <c r="T53" s="36">
        <f>IF(OR(Library!$A44&lt;&gt;1,Library!Y44=""),"",IF(T$6=1,LN(1+MAX(0,Library!Y44)),Library!Y44))</f>
        <v/>
      </c>
      <c r="V53" s="36">
        <f>IF(C53="","",((C53-C$8)/C$12)^2)</f>
        <v/>
      </c>
      <c r="W53" s="36">
        <f>IF(D53="","",((D53-D$8)/D$12)^2)</f>
        <v/>
      </c>
      <c r="X53" s="36">
        <f>IF(E53="","",((E53-E$8)/E$12)^2)</f>
        <v/>
      </c>
      <c r="Y53" s="36">
        <f>IF(F53="","",((F53-F$8)/F$12)^2)</f>
        <v/>
      </c>
      <c r="Z53" s="36">
        <f>IF(G53="","",((G53-G$8)/G$12)^2)</f>
        <v/>
      </c>
      <c r="AA53" s="36">
        <f>IF(H53="","",((H53-H$8)/H$12)^2)</f>
        <v/>
      </c>
      <c r="AB53" s="36">
        <f>IF(I53="","",((I53-I$8)/I$12)^2)</f>
        <v/>
      </c>
      <c r="AC53" s="36">
        <f>IF(J53="","",((J53-J$8)/J$12)^2)</f>
        <v/>
      </c>
      <c r="AD53" s="36">
        <f>IF(K53="","",((K53-K$8)/K$12)^2)</f>
        <v/>
      </c>
      <c r="AE53" s="36">
        <f>IF(L53="","",((L53-L$8)/L$12)^2)</f>
        <v/>
      </c>
      <c r="AF53" s="36">
        <f>IF(M53="","",((M53-M$8)/M$12)^2)</f>
        <v/>
      </c>
      <c r="AG53" s="36">
        <f>IF(N53="","",((N53-N$8)/N$12)^2)</f>
        <v/>
      </c>
      <c r="AH53" s="36">
        <f>IF(O53="","",((O53-O$8)/O$12)^2)</f>
        <v/>
      </c>
      <c r="AI53" s="36">
        <f>IF(P53="","",((P53-P$8)/P$12)^2)</f>
        <v/>
      </c>
      <c r="AJ53" s="36">
        <f>IF(Q53="","",((Q53-Q$8)/Q$12)^2)</f>
        <v/>
      </c>
      <c r="AK53" s="36">
        <f>IF(R53="","",((R53-R$8)/R$12)^2)</f>
        <v/>
      </c>
      <c r="AL53" s="36">
        <f>IF(S53="","",((S53-S$8)/S$12)^2)</f>
        <v/>
      </c>
      <c r="AM53" s="36">
        <f>IF(T53="","",((T53-T$8)/T$12)^2)</f>
        <v/>
      </c>
      <c r="AO53" s="27">
        <f>IF(OR(Library!$A44&lt;&gt;1,COUNT(V53:AM53)=0,SUM($C$5:$T$5)&lt;=0),"",SQRT(SUMPRODUCT(V53:AM53,$C$5:$T$5)/SUM($C$5:$T$5)))</f>
        <v/>
      </c>
      <c r="AP53" s="27">
        <f>IF(AO53="","",100*EXP(-AO53))</f>
        <v/>
      </c>
      <c r="AQ53">
        <f>IF(AP53="","",AP53-ROW()*0.000000001)</f>
        <v/>
      </c>
      <c r="AR53">
        <f>IF(AP53="","",Library!$G44)</f>
        <v/>
      </c>
      <c r="AS53">
        <f>IF(AP53="","",Library!$B44)</f>
        <v/>
      </c>
    </row>
    <row r="54">
      <c r="C54" s="36">
        <f>IF(OR(Library!$A45&lt;&gt;1,Library!H45=""),"",IF(C$6=1,LN(1+MAX(0,Library!H45)),Library!H45))</f>
        <v/>
      </c>
      <c r="D54" s="36">
        <f>IF(OR(Library!$A45&lt;&gt;1,Library!I45=""),"",IF(D$6=1,LN(1+MAX(0,Library!I45)),Library!I45))</f>
        <v/>
      </c>
      <c r="E54" s="36">
        <f>IF(OR(Library!$A45&lt;&gt;1,Library!J45=""),"",IF(E$6=1,LN(1+MAX(0,Library!J45)),Library!J45))</f>
        <v/>
      </c>
      <c r="F54" s="36">
        <f>IF(OR(Library!$A45&lt;&gt;1,Library!K45=""),"",IF(F$6=1,LN(1+MAX(0,Library!K45)),Library!K45))</f>
        <v/>
      </c>
      <c r="G54" s="36">
        <f>IF(OR(Library!$A45&lt;&gt;1,Library!L45=""),"",IF(G$6=1,LN(1+MAX(0,Library!L45)),Library!L45))</f>
        <v/>
      </c>
      <c r="H54" s="36">
        <f>IF(OR(Library!$A45&lt;&gt;1,Library!M45=""),"",IF(H$6=1,LN(1+MAX(0,Library!M45)),Library!M45))</f>
        <v/>
      </c>
      <c r="I54" s="36">
        <f>IF(OR(Library!$A45&lt;&gt;1,Library!N45=""),"",IF(I$6=1,LN(1+MAX(0,Library!N45)),Library!N45))</f>
        <v/>
      </c>
      <c r="J54" s="36">
        <f>IF(OR(Library!$A45&lt;&gt;1,Library!O45=""),"",IF(J$6=1,LN(1+MAX(0,Library!O45)),Library!O45))</f>
        <v/>
      </c>
      <c r="K54" s="36">
        <f>IF(OR(Library!$A45&lt;&gt;1,Library!P45=""),"",IF(K$6=1,LN(1+MAX(0,Library!P45)),Library!P45))</f>
        <v/>
      </c>
      <c r="L54" s="36">
        <f>IF(OR(Library!$A45&lt;&gt;1,Library!Q45=""),"",IF(L$6=1,LN(1+MAX(0,Library!Q45)),Library!Q45))</f>
        <v/>
      </c>
      <c r="M54" s="36">
        <f>IF(OR(Library!$A45&lt;&gt;1,Library!R45=""),"",IF(M$6=1,LN(1+MAX(0,Library!R45)),Library!R45))</f>
        <v/>
      </c>
      <c r="N54" s="36">
        <f>IF(OR(Library!$A45&lt;&gt;1,Library!S45=""),"",IF(N$6=1,LN(1+MAX(0,Library!S45)),Library!S45))</f>
        <v/>
      </c>
      <c r="O54" s="36">
        <f>IF(OR(Library!$A45&lt;&gt;1,Library!T45=""),"",IF(O$6=1,LN(1+MAX(0,Library!T45)),Library!T45))</f>
        <v/>
      </c>
      <c r="P54" s="36">
        <f>IF(OR(Library!$A45&lt;&gt;1,Library!U45=""),"",IF(P$6=1,LN(1+MAX(0,Library!U45)),Library!U45))</f>
        <v/>
      </c>
      <c r="Q54" s="36">
        <f>IF(OR(Library!$A45&lt;&gt;1,Library!V45=""),"",IF(Q$6=1,LN(1+MAX(0,Library!V45)),Library!V45))</f>
        <v/>
      </c>
      <c r="R54" s="36">
        <f>IF(OR(Library!$A45&lt;&gt;1,Library!W45=""),"",IF(R$6=1,LN(1+MAX(0,Library!W45)),Library!W45))</f>
        <v/>
      </c>
      <c r="S54" s="36">
        <f>IF(OR(Library!$A45&lt;&gt;1,Library!X45=""),"",IF(S$6=1,LN(1+MAX(0,Library!X45)),Library!X45))</f>
        <v/>
      </c>
      <c r="T54" s="36">
        <f>IF(OR(Library!$A45&lt;&gt;1,Library!Y45=""),"",IF(T$6=1,LN(1+MAX(0,Library!Y45)),Library!Y45))</f>
        <v/>
      </c>
      <c r="V54" s="36">
        <f>IF(C54="","",((C54-C$8)/C$12)^2)</f>
        <v/>
      </c>
      <c r="W54" s="36">
        <f>IF(D54="","",((D54-D$8)/D$12)^2)</f>
        <v/>
      </c>
      <c r="X54" s="36">
        <f>IF(E54="","",((E54-E$8)/E$12)^2)</f>
        <v/>
      </c>
      <c r="Y54" s="36">
        <f>IF(F54="","",((F54-F$8)/F$12)^2)</f>
        <v/>
      </c>
      <c r="Z54" s="36">
        <f>IF(G54="","",((G54-G$8)/G$12)^2)</f>
        <v/>
      </c>
      <c r="AA54" s="36">
        <f>IF(H54="","",((H54-H$8)/H$12)^2)</f>
        <v/>
      </c>
      <c r="AB54" s="36">
        <f>IF(I54="","",((I54-I$8)/I$12)^2)</f>
        <v/>
      </c>
      <c r="AC54" s="36">
        <f>IF(J54="","",((J54-J$8)/J$12)^2)</f>
        <v/>
      </c>
      <c r="AD54" s="36">
        <f>IF(K54="","",((K54-K$8)/K$12)^2)</f>
        <v/>
      </c>
      <c r="AE54" s="36">
        <f>IF(L54="","",((L54-L$8)/L$12)^2)</f>
        <v/>
      </c>
      <c r="AF54" s="36">
        <f>IF(M54="","",((M54-M$8)/M$12)^2)</f>
        <v/>
      </c>
      <c r="AG54" s="36">
        <f>IF(N54="","",((N54-N$8)/N$12)^2)</f>
        <v/>
      </c>
      <c r="AH54" s="36">
        <f>IF(O54="","",((O54-O$8)/O$12)^2)</f>
        <v/>
      </c>
      <c r="AI54" s="36">
        <f>IF(P54="","",((P54-P$8)/P$12)^2)</f>
        <v/>
      </c>
      <c r="AJ54" s="36">
        <f>IF(Q54="","",((Q54-Q$8)/Q$12)^2)</f>
        <v/>
      </c>
      <c r="AK54" s="36">
        <f>IF(R54="","",((R54-R$8)/R$12)^2)</f>
        <v/>
      </c>
      <c r="AL54" s="36">
        <f>IF(S54="","",((S54-S$8)/S$12)^2)</f>
        <v/>
      </c>
      <c r="AM54" s="36">
        <f>IF(T54="","",((T54-T$8)/T$12)^2)</f>
        <v/>
      </c>
      <c r="AO54" s="27">
        <f>IF(OR(Library!$A45&lt;&gt;1,COUNT(V54:AM54)=0,SUM($C$5:$T$5)&lt;=0),"",SQRT(SUMPRODUCT(V54:AM54,$C$5:$T$5)/SUM($C$5:$T$5)))</f>
        <v/>
      </c>
      <c r="AP54" s="27">
        <f>IF(AO54="","",100*EXP(-AO54))</f>
        <v/>
      </c>
      <c r="AQ54">
        <f>IF(AP54="","",AP54-ROW()*0.000000001)</f>
        <v/>
      </c>
      <c r="AR54">
        <f>IF(AP54="","",Library!$G45)</f>
        <v/>
      </c>
      <c r="AS54">
        <f>IF(AP54="","",Library!$B45)</f>
        <v/>
      </c>
    </row>
    <row r="55">
      <c r="C55" s="36">
        <f>IF(OR(Library!$A46&lt;&gt;1,Library!H46=""),"",IF(C$6=1,LN(1+MAX(0,Library!H46)),Library!H46))</f>
        <v/>
      </c>
      <c r="D55" s="36">
        <f>IF(OR(Library!$A46&lt;&gt;1,Library!I46=""),"",IF(D$6=1,LN(1+MAX(0,Library!I46)),Library!I46))</f>
        <v/>
      </c>
      <c r="E55" s="36">
        <f>IF(OR(Library!$A46&lt;&gt;1,Library!J46=""),"",IF(E$6=1,LN(1+MAX(0,Library!J46)),Library!J46))</f>
        <v/>
      </c>
      <c r="F55" s="36">
        <f>IF(OR(Library!$A46&lt;&gt;1,Library!K46=""),"",IF(F$6=1,LN(1+MAX(0,Library!K46)),Library!K46))</f>
        <v/>
      </c>
      <c r="G55" s="36">
        <f>IF(OR(Library!$A46&lt;&gt;1,Library!L46=""),"",IF(G$6=1,LN(1+MAX(0,Library!L46)),Library!L46))</f>
        <v/>
      </c>
      <c r="H55" s="36">
        <f>IF(OR(Library!$A46&lt;&gt;1,Library!M46=""),"",IF(H$6=1,LN(1+MAX(0,Library!M46)),Library!M46))</f>
        <v/>
      </c>
      <c r="I55" s="36">
        <f>IF(OR(Library!$A46&lt;&gt;1,Library!N46=""),"",IF(I$6=1,LN(1+MAX(0,Library!N46)),Library!N46))</f>
        <v/>
      </c>
      <c r="J55" s="36">
        <f>IF(OR(Library!$A46&lt;&gt;1,Library!O46=""),"",IF(J$6=1,LN(1+MAX(0,Library!O46)),Library!O46))</f>
        <v/>
      </c>
      <c r="K55" s="36">
        <f>IF(OR(Library!$A46&lt;&gt;1,Library!P46=""),"",IF(K$6=1,LN(1+MAX(0,Library!P46)),Library!P46))</f>
        <v/>
      </c>
      <c r="L55" s="36">
        <f>IF(OR(Library!$A46&lt;&gt;1,Library!Q46=""),"",IF(L$6=1,LN(1+MAX(0,Library!Q46)),Library!Q46))</f>
        <v/>
      </c>
      <c r="M55" s="36">
        <f>IF(OR(Library!$A46&lt;&gt;1,Library!R46=""),"",IF(M$6=1,LN(1+MAX(0,Library!R46)),Library!R46))</f>
        <v/>
      </c>
      <c r="N55" s="36">
        <f>IF(OR(Library!$A46&lt;&gt;1,Library!S46=""),"",IF(N$6=1,LN(1+MAX(0,Library!S46)),Library!S46))</f>
        <v/>
      </c>
      <c r="O55" s="36">
        <f>IF(OR(Library!$A46&lt;&gt;1,Library!T46=""),"",IF(O$6=1,LN(1+MAX(0,Library!T46)),Library!T46))</f>
        <v/>
      </c>
      <c r="P55" s="36">
        <f>IF(OR(Library!$A46&lt;&gt;1,Library!U46=""),"",IF(P$6=1,LN(1+MAX(0,Library!U46)),Library!U46))</f>
        <v/>
      </c>
      <c r="Q55" s="36">
        <f>IF(OR(Library!$A46&lt;&gt;1,Library!V46=""),"",IF(Q$6=1,LN(1+MAX(0,Library!V46)),Library!V46))</f>
        <v/>
      </c>
      <c r="R55" s="36">
        <f>IF(OR(Library!$A46&lt;&gt;1,Library!W46=""),"",IF(R$6=1,LN(1+MAX(0,Library!W46)),Library!W46))</f>
        <v/>
      </c>
      <c r="S55" s="36">
        <f>IF(OR(Library!$A46&lt;&gt;1,Library!X46=""),"",IF(S$6=1,LN(1+MAX(0,Library!X46)),Library!X46))</f>
        <v/>
      </c>
      <c r="T55" s="36">
        <f>IF(OR(Library!$A46&lt;&gt;1,Library!Y46=""),"",IF(T$6=1,LN(1+MAX(0,Library!Y46)),Library!Y46))</f>
        <v/>
      </c>
      <c r="V55" s="36">
        <f>IF(C55="","",((C55-C$8)/C$12)^2)</f>
        <v/>
      </c>
      <c r="W55" s="36">
        <f>IF(D55="","",((D55-D$8)/D$12)^2)</f>
        <v/>
      </c>
      <c r="X55" s="36">
        <f>IF(E55="","",((E55-E$8)/E$12)^2)</f>
        <v/>
      </c>
      <c r="Y55" s="36">
        <f>IF(F55="","",((F55-F$8)/F$12)^2)</f>
        <v/>
      </c>
      <c r="Z55" s="36">
        <f>IF(G55="","",((G55-G$8)/G$12)^2)</f>
        <v/>
      </c>
      <c r="AA55" s="36">
        <f>IF(H55="","",((H55-H$8)/H$12)^2)</f>
        <v/>
      </c>
      <c r="AB55" s="36">
        <f>IF(I55="","",((I55-I$8)/I$12)^2)</f>
        <v/>
      </c>
      <c r="AC55" s="36">
        <f>IF(J55="","",((J55-J$8)/J$12)^2)</f>
        <v/>
      </c>
      <c r="AD55" s="36">
        <f>IF(K55="","",((K55-K$8)/K$12)^2)</f>
        <v/>
      </c>
      <c r="AE55" s="36">
        <f>IF(L55="","",((L55-L$8)/L$12)^2)</f>
        <v/>
      </c>
      <c r="AF55" s="36">
        <f>IF(M55="","",((M55-M$8)/M$12)^2)</f>
        <v/>
      </c>
      <c r="AG55" s="36">
        <f>IF(N55="","",((N55-N$8)/N$12)^2)</f>
        <v/>
      </c>
      <c r="AH55" s="36">
        <f>IF(O55="","",((O55-O$8)/O$12)^2)</f>
        <v/>
      </c>
      <c r="AI55" s="36">
        <f>IF(P55="","",((P55-P$8)/P$12)^2)</f>
        <v/>
      </c>
      <c r="AJ55" s="36">
        <f>IF(Q55="","",((Q55-Q$8)/Q$12)^2)</f>
        <v/>
      </c>
      <c r="AK55" s="36">
        <f>IF(R55="","",((R55-R$8)/R$12)^2)</f>
        <v/>
      </c>
      <c r="AL55" s="36">
        <f>IF(S55="","",((S55-S$8)/S$12)^2)</f>
        <v/>
      </c>
      <c r="AM55" s="36">
        <f>IF(T55="","",((T55-T$8)/T$12)^2)</f>
        <v/>
      </c>
      <c r="AO55" s="27">
        <f>IF(OR(Library!$A46&lt;&gt;1,COUNT(V55:AM55)=0,SUM($C$5:$T$5)&lt;=0),"",SQRT(SUMPRODUCT(V55:AM55,$C$5:$T$5)/SUM($C$5:$T$5)))</f>
        <v/>
      </c>
      <c r="AP55" s="27">
        <f>IF(AO55="","",100*EXP(-AO55))</f>
        <v/>
      </c>
      <c r="AQ55">
        <f>IF(AP55="","",AP55-ROW()*0.000000001)</f>
        <v/>
      </c>
      <c r="AR55">
        <f>IF(AP55="","",Library!$G46)</f>
        <v/>
      </c>
      <c r="AS55">
        <f>IF(AP55="","",Library!$B46)</f>
        <v/>
      </c>
    </row>
    <row r="56">
      <c r="C56" s="36">
        <f>IF(OR(Library!$A47&lt;&gt;1,Library!H47=""),"",IF(C$6=1,LN(1+MAX(0,Library!H47)),Library!H47))</f>
        <v/>
      </c>
      <c r="D56" s="36">
        <f>IF(OR(Library!$A47&lt;&gt;1,Library!I47=""),"",IF(D$6=1,LN(1+MAX(0,Library!I47)),Library!I47))</f>
        <v/>
      </c>
      <c r="E56" s="36">
        <f>IF(OR(Library!$A47&lt;&gt;1,Library!J47=""),"",IF(E$6=1,LN(1+MAX(0,Library!J47)),Library!J47))</f>
        <v/>
      </c>
      <c r="F56" s="36">
        <f>IF(OR(Library!$A47&lt;&gt;1,Library!K47=""),"",IF(F$6=1,LN(1+MAX(0,Library!K47)),Library!K47))</f>
        <v/>
      </c>
      <c r="G56" s="36">
        <f>IF(OR(Library!$A47&lt;&gt;1,Library!L47=""),"",IF(G$6=1,LN(1+MAX(0,Library!L47)),Library!L47))</f>
        <v/>
      </c>
      <c r="H56" s="36">
        <f>IF(OR(Library!$A47&lt;&gt;1,Library!M47=""),"",IF(H$6=1,LN(1+MAX(0,Library!M47)),Library!M47))</f>
        <v/>
      </c>
      <c r="I56" s="36">
        <f>IF(OR(Library!$A47&lt;&gt;1,Library!N47=""),"",IF(I$6=1,LN(1+MAX(0,Library!N47)),Library!N47))</f>
        <v/>
      </c>
      <c r="J56" s="36">
        <f>IF(OR(Library!$A47&lt;&gt;1,Library!O47=""),"",IF(J$6=1,LN(1+MAX(0,Library!O47)),Library!O47))</f>
        <v/>
      </c>
      <c r="K56" s="36">
        <f>IF(OR(Library!$A47&lt;&gt;1,Library!P47=""),"",IF(K$6=1,LN(1+MAX(0,Library!P47)),Library!P47))</f>
        <v/>
      </c>
      <c r="L56" s="36">
        <f>IF(OR(Library!$A47&lt;&gt;1,Library!Q47=""),"",IF(L$6=1,LN(1+MAX(0,Library!Q47)),Library!Q47))</f>
        <v/>
      </c>
      <c r="M56" s="36">
        <f>IF(OR(Library!$A47&lt;&gt;1,Library!R47=""),"",IF(M$6=1,LN(1+MAX(0,Library!R47)),Library!R47))</f>
        <v/>
      </c>
      <c r="N56" s="36">
        <f>IF(OR(Library!$A47&lt;&gt;1,Library!S47=""),"",IF(N$6=1,LN(1+MAX(0,Library!S47)),Library!S47))</f>
        <v/>
      </c>
      <c r="O56" s="36">
        <f>IF(OR(Library!$A47&lt;&gt;1,Library!T47=""),"",IF(O$6=1,LN(1+MAX(0,Library!T47)),Library!T47))</f>
        <v/>
      </c>
      <c r="P56" s="36">
        <f>IF(OR(Library!$A47&lt;&gt;1,Library!U47=""),"",IF(P$6=1,LN(1+MAX(0,Library!U47)),Library!U47))</f>
        <v/>
      </c>
      <c r="Q56" s="36">
        <f>IF(OR(Library!$A47&lt;&gt;1,Library!V47=""),"",IF(Q$6=1,LN(1+MAX(0,Library!V47)),Library!V47))</f>
        <v/>
      </c>
      <c r="R56" s="36">
        <f>IF(OR(Library!$A47&lt;&gt;1,Library!W47=""),"",IF(R$6=1,LN(1+MAX(0,Library!W47)),Library!W47))</f>
        <v/>
      </c>
      <c r="S56" s="36">
        <f>IF(OR(Library!$A47&lt;&gt;1,Library!X47=""),"",IF(S$6=1,LN(1+MAX(0,Library!X47)),Library!X47))</f>
        <v/>
      </c>
      <c r="T56" s="36">
        <f>IF(OR(Library!$A47&lt;&gt;1,Library!Y47=""),"",IF(T$6=1,LN(1+MAX(0,Library!Y47)),Library!Y47))</f>
        <v/>
      </c>
      <c r="V56" s="36">
        <f>IF(C56="","",((C56-C$8)/C$12)^2)</f>
        <v/>
      </c>
      <c r="W56" s="36">
        <f>IF(D56="","",((D56-D$8)/D$12)^2)</f>
        <v/>
      </c>
      <c r="X56" s="36">
        <f>IF(E56="","",((E56-E$8)/E$12)^2)</f>
        <v/>
      </c>
      <c r="Y56" s="36">
        <f>IF(F56="","",((F56-F$8)/F$12)^2)</f>
        <v/>
      </c>
      <c r="Z56" s="36">
        <f>IF(G56="","",((G56-G$8)/G$12)^2)</f>
        <v/>
      </c>
      <c r="AA56" s="36">
        <f>IF(H56="","",((H56-H$8)/H$12)^2)</f>
        <v/>
      </c>
      <c r="AB56" s="36">
        <f>IF(I56="","",((I56-I$8)/I$12)^2)</f>
        <v/>
      </c>
      <c r="AC56" s="36">
        <f>IF(J56="","",((J56-J$8)/J$12)^2)</f>
        <v/>
      </c>
      <c r="AD56" s="36">
        <f>IF(K56="","",((K56-K$8)/K$12)^2)</f>
        <v/>
      </c>
      <c r="AE56" s="36">
        <f>IF(L56="","",((L56-L$8)/L$12)^2)</f>
        <v/>
      </c>
      <c r="AF56" s="36">
        <f>IF(M56="","",((M56-M$8)/M$12)^2)</f>
        <v/>
      </c>
      <c r="AG56" s="36">
        <f>IF(N56="","",((N56-N$8)/N$12)^2)</f>
        <v/>
      </c>
      <c r="AH56" s="36">
        <f>IF(O56="","",((O56-O$8)/O$12)^2)</f>
        <v/>
      </c>
      <c r="AI56" s="36">
        <f>IF(P56="","",((P56-P$8)/P$12)^2)</f>
        <v/>
      </c>
      <c r="AJ56" s="36">
        <f>IF(Q56="","",((Q56-Q$8)/Q$12)^2)</f>
        <v/>
      </c>
      <c r="AK56" s="36">
        <f>IF(R56="","",((R56-R$8)/R$12)^2)</f>
        <v/>
      </c>
      <c r="AL56" s="36">
        <f>IF(S56="","",((S56-S$8)/S$12)^2)</f>
        <v/>
      </c>
      <c r="AM56" s="36">
        <f>IF(T56="","",((T56-T$8)/T$12)^2)</f>
        <v/>
      </c>
      <c r="AO56" s="27">
        <f>IF(OR(Library!$A47&lt;&gt;1,COUNT(V56:AM56)=0,SUM($C$5:$T$5)&lt;=0),"",SQRT(SUMPRODUCT(V56:AM56,$C$5:$T$5)/SUM($C$5:$T$5)))</f>
        <v/>
      </c>
      <c r="AP56" s="27">
        <f>IF(AO56="","",100*EXP(-AO56))</f>
        <v/>
      </c>
      <c r="AQ56">
        <f>IF(AP56="","",AP56-ROW()*0.000000001)</f>
        <v/>
      </c>
      <c r="AR56">
        <f>IF(AP56="","",Library!$G47)</f>
        <v/>
      </c>
      <c r="AS56">
        <f>IF(AP56="","",Library!$B47)</f>
        <v/>
      </c>
    </row>
    <row r="57">
      <c r="C57" s="36">
        <f>IF(OR(Library!$A48&lt;&gt;1,Library!H48=""),"",IF(C$6=1,LN(1+MAX(0,Library!H48)),Library!H48))</f>
        <v/>
      </c>
      <c r="D57" s="36">
        <f>IF(OR(Library!$A48&lt;&gt;1,Library!I48=""),"",IF(D$6=1,LN(1+MAX(0,Library!I48)),Library!I48))</f>
        <v/>
      </c>
      <c r="E57" s="36">
        <f>IF(OR(Library!$A48&lt;&gt;1,Library!J48=""),"",IF(E$6=1,LN(1+MAX(0,Library!J48)),Library!J48))</f>
        <v/>
      </c>
      <c r="F57" s="36">
        <f>IF(OR(Library!$A48&lt;&gt;1,Library!K48=""),"",IF(F$6=1,LN(1+MAX(0,Library!K48)),Library!K48))</f>
        <v/>
      </c>
      <c r="G57" s="36">
        <f>IF(OR(Library!$A48&lt;&gt;1,Library!L48=""),"",IF(G$6=1,LN(1+MAX(0,Library!L48)),Library!L48))</f>
        <v/>
      </c>
      <c r="H57" s="36">
        <f>IF(OR(Library!$A48&lt;&gt;1,Library!M48=""),"",IF(H$6=1,LN(1+MAX(0,Library!M48)),Library!M48))</f>
        <v/>
      </c>
      <c r="I57" s="36">
        <f>IF(OR(Library!$A48&lt;&gt;1,Library!N48=""),"",IF(I$6=1,LN(1+MAX(0,Library!N48)),Library!N48))</f>
        <v/>
      </c>
      <c r="J57" s="36">
        <f>IF(OR(Library!$A48&lt;&gt;1,Library!O48=""),"",IF(J$6=1,LN(1+MAX(0,Library!O48)),Library!O48))</f>
        <v/>
      </c>
      <c r="K57" s="36">
        <f>IF(OR(Library!$A48&lt;&gt;1,Library!P48=""),"",IF(K$6=1,LN(1+MAX(0,Library!P48)),Library!P48))</f>
        <v/>
      </c>
      <c r="L57" s="36">
        <f>IF(OR(Library!$A48&lt;&gt;1,Library!Q48=""),"",IF(L$6=1,LN(1+MAX(0,Library!Q48)),Library!Q48))</f>
        <v/>
      </c>
      <c r="M57" s="36">
        <f>IF(OR(Library!$A48&lt;&gt;1,Library!R48=""),"",IF(M$6=1,LN(1+MAX(0,Library!R48)),Library!R48))</f>
        <v/>
      </c>
      <c r="N57" s="36">
        <f>IF(OR(Library!$A48&lt;&gt;1,Library!S48=""),"",IF(N$6=1,LN(1+MAX(0,Library!S48)),Library!S48))</f>
        <v/>
      </c>
      <c r="O57" s="36">
        <f>IF(OR(Library!$A48&lt;&gt;1,Library!T48=""),"",IF(O$6=1,LN(1+MAX(0,Library!T48)),Library!T48))</f>
        <v/>
      </c>
      <c r="P57" s="36">
        <f>IF(OR(Library!$A48&lt;&gt;1,Library!U48=""),"",IF(P$6=1,LN(1+MAX(0,Library!U48)),Library!U48))</f>
        <v/>
      </c>
      <c r="Q57" s="36">
        <f>IF(OR(Library!$A48&lt;&gt;1,Library!V48=""),"",IF(Q$6=1,LN(1+MAX(0,Library!V48)),Library!V48))</f>
        <v/>
      </c>
      <c r="R57" s="36">
        <f>IF(OR(Library!$A48&lt;&gt;1,Library!W48=""),"",IF(R$6=1,LN(1+MAX(0,Library!W48)),Library!W48))</f>
        <v/>
      </c>
      <c r="S57" s="36">
        <f>IF(OR(Library!$A48&lt;&gt;1,Library!X48=""),"",IF(S$6=1,LN(1+MAX(0,Library!X48)),Library!X48))</f>
        <v/>
      </c>
      <c r="T57" s="36">
        <f>IF(OR(Library!$A48&lt;&gt;1,Library!Y48=""),"",IF(T$6=1,LN(1+MAX(0,Library!Y48)),Library!Y48))</f>
        <v/>
      </c>
      <c r="V57" s="36">
        <f>IF(C57="","",((C57-C$8)/C$12)^2)</f>
        <v/>
      </c>
      <c r="W57" s="36">
        <f>IF(D57="","",((D57-D$8)/D$12)^2)</f>
        <v/>
      </c>
      <c r="X57" s="36">
        <f>IF(E57="","",((E57-E$8)/E$12)^2)</f>
        <v/>
      </c>
      <c r="Y57" s="36">
        <f>IF(F57="","",((F57-F$8)/F$12)^2)</f>
        <v/>
      </c>
      <c r="Z57" s="36">
        <f>IF(G57="","",((G57-G$8)/G$12)^2)</f>
        <v/>
      </c>
      <c r="AA57" s="36">
        <f>IF(H57="","",((H57-H$8)/H$12)^2)</f>
        <v/>
      </c>
      <c r="AB57" s="36">
        <f>IF(I57="","",((I57-I$8)/I$12)^2)</f>
        <v/>
      </c>
      <c r="AC57" s="36">
        <f>IF(J57="","",((J57-J$8)/J$12)^2)</f>
        <v/>
      </c>
      <c r="AD57" s="36">
        <f>IF(K57="","",((K57-K$8)/K$12)^2)</f>
        <v/>
      </c>
      <c r="AE57" s="36">
        <f>IF(L57="","",((L57-L$8)/L$12)^2)</f>
        <v/>
      </c>
      <c r="AF57" s="36">
        <f>IF(M57="","",((M57-M$8)/M$12)^2)</f>
        <v/>
      </c>
      <c r="AG57" s="36">
        <f>IF(N57="","",((N57-N$8)/N$12)^2)</f>
        <v/>
      </c>
      <c r="AH57" s="36">
        <f>IF(O57="","",((O57-O$8)/O$12)^2)</f>
        <v/>
      </c>
      <c r="AI57" s="36">
        <f>IF(P57="","",((P57-P$8)/P$12)^2)</f>
        <v/>
      </c>
      <c r="AJ57" s="36">
        <f>IF(Q57="","",((Q57-Q$8)/Q$12)^2)</f>
        <v/>
      </c>
      <c r="AK57" s="36">
        <f>IF(R57="","",((R57-R$8)/R$12)^2)</f>
        <v/>
      </c>
      <c r="AL57" s="36">
        <f>IF(S57="","",((S57-S$8)/S$12)^2)</f>
        <v/>
      </c>
      <c r="AM57" s="36">
        <f>IF(T57="","",((T57-T$8)/T$12)^2)</f>
        <v/>
      </c>
      <c r="AO57" s="27">
        <f>IF(OR(Library!$A48&lt;&gt;1,COUNT(V57:AM57)=0,SUM($C$5:$T$5)&lt;=0),"",SQRT(SUMPRODUCT(V57:AM57,$C$5:$T$5)/SUM($C$5:$T$5)))</f>
        <v/>
      </c>
      <c r="AP57" s="27">
        <f>IF(AO57="","",100*EXP(-AO57))</f>
        <v/>
      </c>
      <c r="AQ57">
        <f>IF(AP57="","",AP57-ROW()*0.000000001)</f>
        <v/>
      </c>
      <c r="AR57">
        <f>IF(AP57="","",Library!$G48)</f>
        <v/>
      </c>
      <c r="AS57">
        <f>IF(AP57="","",Library!$B48)</f>
        <v/>
      </c>
    </row>
    <row r="58">
      <c r="C58" s="36">
        <f>IF(OR(Library!$A49&lt;&gt;1,Library!H49=""),"",IF(C$6=1,LN(1+MAX(0,Library!H49)),Library!H49))</f>
        <v/>
      </c>
      <c r="D58" s="36">
        <f>IF(OR(Library!$A49&lt;&gt;1,Library!I49=""),"",IF(D$6=1,LN(1+MAX(0,Library!I49)),Library!I49))</f>
        <v/>
      </c>
      <c r="E58" s="36">
        <f>IF(OR(Library!$A49&lt;&gt;1,Library!J49=""),"",IF(E$6=1,LN(1+MAX(0,Library!J49)),Library!J49))</f>
        <v/>
      </c>
      <c r="F58" s="36">
        <f>IF(OR(Library!$A49&lt;&gt;1,Library!K49=""),"",IF(F$6=1,LN(1+MAX(0,Library!K49)),Library!K49))</f>
        <v/>
      </c>
      <c r="G58" s="36">
        <f>IF(OR(Library!$A49&lt;&gt;1,Library!L49=""),"",IF(G$6=1,LN(1+MAX(0,Library!L49)),Library!L49))</f>
        <v/>
      </c>
      <c r="H58" s="36">
        <f>IF(OR(Library!$A49&lt;&gt;1,Library!M49=""),"",IF(H$6=1,LN(1+MAX(0,Library!M49)),Library!M49))</f>
        <v/>
      </c>
      <c r="I58" s="36">
        <f>IF(OR(Library!$A49&lt;&gt;1,Library!N49=""),"",IF(I$6=1,LN(1+MAX(0,Library!N49)),Library!N49))</f>
        <v/>
      </c>
      <c r="J58" s="36">
        <f>IF(OR(Library!$A49&lt;&gt;1,Library!O49=""),"",IF(J$6=1,LN(1+MAX(0,Library!O49)),Library!O49))</f>
        <v/>
      </c>
      <c r="K58" s="36">
        <f>IF(OR(Library!$A49&lt;&gt;1,Library!P49=""),"",IF(K$6=1,LN(1+MAX(0,Library!P49)),Library!P49))</f>
        <v/>
      </c>
      <c r="L58" s="36">
        <f>IF(OR(Library!$A49&lt;&gt;1,Library!Q49=""),"",IF(L$6=1,LN(1+MAX(0,Library!Q49)),Library!Q49))</f>
        <v/>
      </c>
      <c r="M58" s="36">
        <f>IF(OR(Library!$A49&lt;&gt;1,Library!R49=""),"",IF(M$6=1,LN(1+MAX(0,Library!R49)),Library!R49))</f>
        <v/>
      </c>
      <c r="N58" s="36">
        <f>IF(OR(Library!$A49&lt;&gt;1,Library!S49=""),"",IF(N$6=1,LN(1+MAX(0,Library!S49)),Library!S49))</f>
        <v/>
      </c>
      <c r="O58" s="36">
        <f>IF(OR(Library!$A49&lt;&gt;1,Library!T49=""),"",IF(O$6=1,LN(1+MAX(0,Library!T49)),Library!T49))</f>
        <v/>
      </c>
      <c r="P58" s="36">
        <f>IF(OR(Library!$A49&lt;&gt;1,Library!U49=""),"",IF(P$6=1,LN(1+MAX(0,Library!U49)),Library!U49))</f>
        <v/>
      </c>
      <c r="Q58" s="36">
        <f>IF(OR(Library!$A49&lt;&gt;1,Library!V49=""),"",IF(Q$6=1,LN(1+MAX(0,Library!V49)),Library!V49))</f>
        <v/>
      </c>
      <c r="R58" s="36">
        <f>IF(OR(Library!$A49&lt;&gt;1,Library!W49=""),"",IF(R$6=1,LN(1+MAX(0,Library!W49)),Library!W49))</f>
        <v/>
      </c>
      <c r="S58" s="36">
        <f>IF(OR(Library!$A49&lt;&gt;1,Library!X49=""),"",IF(S$6=1,LN(1+MAX(0,Library!X49)),Library!X49))</f>
        <v/>
      </c>
      <c r="T58" s="36">
        <f>IF(OR(Library!$A49&lt;&gt;1,Library!Y49=""),"",IF(T$6=1,LN(1+MAX(0,Library!Y49)),Library!Y49))</f>
        <v/>
      </c>
      <c r="V58" s="36">
        <f>IF(C58="","",((C58-C$8)/C$12)^2)</f>
        <v/>
      </c>
      <c r="W58" s="36">
        <f>IF(D58="","",((D58-D$8)/D$12)^2)</f>
        <v/>
      </c>
      <c r="X58" s="36">
        <f>IF(E58="","",((E58-E$8)/E$12)^2)</f>
        <v/>
      </c>
      <c r="Y58" s="36">
        <f>IF(F58="","",((F58-F$8)/F$12)^2)</f>
        <v/>
      </c>
      <c r="Z58" s="36">
        <f>IF(G58="","",((G58-G$8)/G$12)^2)</f>
        <v/>
      </c>
      <c r="AA58" s="36">
        <f>IF(H58="","",((H58-H$8)/H$12)^2)</f>
        <v/>
      </c>
      <c r="AB58" s="36">
        <f>IF(I58="","",((I58-I$8)/I$12)^2)</f>
        <v/>
      </c>
      <c r="AC58" s="36">
        <f>IF(J58="","",((J58-J$8)/J$12)^2)</f>
        <v/>
      </c>
      <c r="AD58" s="36">
        <f>IF(K58="","",((K58-K$8)/K$12)^2)</f>
        <v/>
      </c>
      <c r="AE58" s="36">
        <f>IF(L58="","",((L58-L$8)/L$12)^2)</f>
        <v/>
      </c>
      <c r="AF58" s="36">
        <f>IF(M58="","",((M58-M$8)/M$12)^2)</f>
        <v/>
      </c>
      <c r="AG58" s="36">
        <f>IF(N58="","",((N58-N$8)/N$12)^2)</f>
        <v/>
      </c>
      <c r="AH58" s="36">
        <f>IF(O58="","",((O58-O$8)/O$12)^2)</f>
        <v/>
      </c>
      <c r="AI58" s="36">
        <f>IF(P58="","",((P58-P$8)/P$12)^2)</f>
        <v/>
      </c>
      <c r="AJ58" s="36">
        <f>IF(Q58="","",((Q58-Q$8)/Q$12)^2)</f>
        <v/>
      </c>
      <c r="AK58" s="36">
        <f>IF(R58="","",((R58-R$8)/R$12)^2)</f>
        <v/>
      </c>
      <c r="AL58" s="36">
        <f>IF(S58="","",((S58-S$8)/S$12)^2)</f>
        <v/>
      </c>
      <c r="AM58" s="36">
        <f>IF(T58="","",((T58-T$8)/T$12)^2)</f>
        <v/>
      </c>
      <c r="AO58" s="27">
        <f>IF(OR(Library!$A49&lt;&gt;1,COUNT(V58:AM58)=0,SUM($C$5:$T$5)&lt;=0),"",SQRT(SUMPRODUCT(V58:AM58,$C$5:$T$5)/SUM($C$5:$T$5)))</f>
        <v/>
      </c>
      <c r="AP58" s="27">
        <f>IF(AO58="","",100*EXP(-AO58))</f>
        <v/>
      </c>
      <c r="AQ58">
        <f>IF(AP58="","",AP58-ROW()*0.000000001)</f>
        <v/>
      </c>
      <c r="AR58">
        <f>IF(AP58="","",Library!$G49)</f>
        <v/>
      </c>
      <c r="AS58">
        <f>IF(AP58="","",Library!$B49)</f>
        <v/>
      </c>
    </row>
    <row r="59">
      <c r="C59" s="36">
        <f>IF(OR(Library!$A50&lt;&gt;1,Library!H50=""),"",IF(C$6=1,LN(1+MAX(0,Library!H50)),Library!H50))</f>
        <v/>
      </c>
      <c r="D59" s="36">
        <f>IF(OR(Library!$A50&lt;&gt;1,Library!I50=""),"",IF(D$6=1,LN(1+MAX(0,Library!I50)),Library!I50))</f>
        <v/>
      </c>
      <c r="E59" s="36">
        <f>IF(OR(Library!$A50&lt;&gt;1,Library!J50=""),"",IF(E$6=1,LN(1+MAX(0,Library!J50)),Library!J50))</f>
        <v/>
      </c>
      <c r="F59" s="36">
        <f>IF(OR(Library!$A50&lt;&gt;1,Library!K50=""),"",IF(F$6=1,LN(1+MAX(0,Library!K50)),Library!K50))</f>
        <v/>
      </c>
      <c r="G59" s="36">
        <f>IF(OR(Library!$A50&lt;&gt;1,Library!L50=""),"",IF(G$6=1,LN(1+MAX(0,Library!L50)),Library!L50))</f>
        <v/>
      </c>
      <c r="H59" s="36">
        <f>IF(OR(Library!$A50&lt;&gt;1,Library!M50=""),"",IF(H$6=1,LN(1+MAX(0,Library!M50)),Library!M50))</f>
        <v/>
      </c>
      <c r="I59" s="36">
        <f>IF(OR(Library!$A50&lt;&gt;1,Library!N50=""),"",IF(I$6=1,LN(1+MAX(0,Library!N50)),Library!N50))</f>
        <v/>
      </c>
      <c r="J59" s="36">
        <f>IF(OR(Library!$A50&lt;&gt;1,Library!O50=""),"",IF(J$6=1,LN(1+MAX(0,Library!O50)),Library!O50))</f>
        <v/>
      </c>
      <c r="K59" s="36">
        <f>IF(OR(Library!$A50&lt;&gt;1,Library!P50=""),"",IF(K$6=1,LN(1+MAX(0,Library!P50)),Library!P50))</f>
        <v/>
      </c>
      <c r="L59" s="36">
        <f>IF(OR(Library!$A50&lt;&gt;1,Library!Q50=""),"",IF(L$6=1,LN(1+MAX(0,Library!Q50)),Library!Q50))</f>
        <v/>
      </c>
      <c r="M59" s="36">
        <f>IF(OR(Library!$A50&lt;&gt;1,Library!R50=""),"",IF(M$6=1,LN(1+MAX(0,Library!R50)),Library!R50))</f>
        <v/>
      </c>
      <c r="N59" s="36">
        <f>IF(OR(Library!$A50&lt;&gt;1,Library!S50=""),"",IF(N$6=1,LN(1+MAX(0,Library!S50)),Library!S50))</f>
        <v/>
      </c>
      <c r="O59" s="36">
        <f>IF(OR(Library!$A50&lt;&gt;1,Library!T50=""),"",IF(O$6=1,LN(1+MAX(0,Library!T50)),Library!T50))</f>
        <v/>
      </c>
      <c r="P59" s="36">
        <f>IF(OR(Library!$A50&lt;&gt;1,Library!U50=""),"",IF(P$6=1,LN(1+MAX(0,Library!U50)),Library!U50))</f>
        <v/>
      </c>
      <c r="Q59" s="36">
        <f>IF(OR(Library!$A50&lt;&gt;1,Library!V50=""),"",IF(Q$6=1,LN(1+MAX(0,Library!V50)),Library!V50))</f>
        <v/>
      </c>
      <c r="R59" s="36">
        <f>IF(OR(Library!$A50&lt;&gt;1,Library!W50=""),"",IF(R$6=1,LN(1+MAX(0,Library!W50)),Library!W50))</f>
        <v/>
      </c>
      <c r="S59" s="36">
        <f>IF(OR(Library!$A50&lt;&gt;1,Library!X50=""),"",IF(S$6=1,LN(1+MAX(0,Library!X50)),Library!X50))</f>
        <v/>
      </c>
      <c r="T59" s="36">
        <f>IF(OR(Library!$A50&lt;&gt;1,Library!Y50=""),"",IF(T$6=1,LN(1+MAX(0,Library!Y50)),Library!Y50))</f>
        <v/>
      </c>
      <c r="V59" s="36">
        <f>IF(C59="","",((C59-C$8)/C$12)^2)</f>
        <v/>
      </c>
      <c r="W59" s="36">
        <f>IF(D59="","",((D59-D$8)/D$12)^2)</f>
        <v/>
      </c>
      <c r="X59" s="36">
        <f>IF(E59="","",((E59-E$8)/E$12)^2)</f>
        <v/>
      </c>
      <c r="Y59" s="36">
        <f>IF(F59="","",((F59-F$8)/F$12)^2)</f>
        <v/>
      </c>
      <c r="Z59" s="36">
        <f>IF(G59="","",((G59-G$8)/G$12)^2)</f>
        <v/>
      </c>
      <c r="AA59" s="36">
        <f>IF(H59="","",((H59-H$8)/H$12)^2)</f>
        <v/>
      </c>
      <c r="AB59" s="36">
        <f>IF(I59="","",((I59-I$8)/I$12)^2)</f>
        <v/>
      </c>
      <c r="AC59" s="36">
        <f>IF(J59="","",((J59-J$8)/J$12)^2)</f>
        <v/>
      </c>
      <c r="AD59" s="36">
        <f>IF(K59="","",((K59-K$8)/K$12)^2)</f>
        <v/>
      </c>
      <c r="AE59" s="36">
        <f>IF(L59="","",((L59-L$8)/L$12)^2)</f>
        <v/>
      </c>
      <c r="AF59" s="36">
        <f>IF(M59="","",((M59-M$8)/M$12)^2)</f>
        <v/>
      </c>
      <c r="AG59" s="36">
        <f>IF(N59="","",((N59-N$8)/N$12)^2)</f>
        <v/>
      </c>
      <c r="AH59" s="36">
        <f>IF(O59="","",((O59-O$8)/O$12)^2)</f>
        <v/>
      </c>
      <c r="AI59" s="36">
        <f>IF(P59="","",((P59-P$8)/P$12)^2)</f>
        <v/>
      </c>
      <c r="AJ59" s="36">
        <f>IF(Q59="","",((Q59-Q$8)/Q$12)^2)</f>
        <v/>
      </c>
      <c r="AK59" s="36">
        <f>IF(R59="","",((R59-R$8)/R$12)^2)</f>
        <v/>
      </c>
      <c r="AL59" s="36">
        <f>IF(S59="","",((S59-S$8)/S$12)^2)</f>
        <v/>
      </c>
      <c r="AM59" s="36">
        <f>IF(T59="","",((T59-T$8)/T$12)^2)</f>
        <v/>
      </c>
      <c r="AO59" s="27">
        <f>IF(OR(Library!$A50&lt;&gt;1,COUNT(V59:AM59)=0,SUM($C$5:$T$5)&lt;=0),"",SQRT(SUMPRODUCT(V59:AM59,$C$5:$T$5)/SUM($C$5:$T$5)))</f>
        <v/>
      </c>
      <c r="AP59" s="27">
        <f>IF(AO59="","",100*EXP(-AO59))</f>
        <v/>
      </c>
      <c r="AQ59">
        <f>IF(AP59="","",AP59-ROW()*0.000000001)</f>
        <v/>
      </c>
      <c r="AR59">
        <f>IF(AP59="","",Library!$G50)</f>
        <v/>
      </c>
      <c r="AS59">
        <f>IF(AP59="","",Library!$B50)</f>
        <v/>
      </c>
    </row>
    <row r="60">
      <c r="C60" s="36">
        <f>IF(OR(Library!$A51&lt;&gt;1,Library!H51=""),"",IF(C$6=1,LN(1+MAX(0,Library!H51)),Library!H51))</f>
        <v/>
      </c>
      <c r="D60" s="36">
        <f>IF(OR(Library!$A51&lt;&gt;1,Library!I51=""),"",IF(D$6=1,LN(1+MAX(0,Library!I51)),Library!I51))</f>
        <v/>
      </c>
      <c r="E60" s="36">
        <f>IF(OR(Library!$A51&lt;&gt;1,Library!J51=""),"",IF(E$6=1,LN(1+MAX(0,Library!J51)),Library!J51))</f>
        <v/>
      </c>
      <c r="F60" s="36">
        <f>IF(OR(Library!$A51&lt;&gt;1,Library!K51=""),"",IF(F$6=1,LN(1+MAX(0,Library!K51)),Library!K51))</f>
        <v/>
      </c>
      <c r="G60" s="36">
        <f>IF(OR(Library!$A51&lt;&gt;1,Library!L51=""),"",IF(G$6=1,LN(1+MAX(0,Library!L51)),Library!L51))</f>
        <v/>
      </c>
      <c r="H60" s="36">
        <f>IF(OR(Library!$A51&lt;&gt;1,Library!M51=""),"",IF(H$6=1,LN(1+MAX(0,Library!M51)),Library!M51))</f>
        <v/>
      </c>
      <c r="I60" s="36">
        <f>IF(OR(Library!$A51&lt;&gt;1,Library!N51=""),"",IF(I$6=1,LN(1+MAX(0,Library!N51)),Library!N51))</f>
        <v/>
      </c>
      <c r="J60" s="36">
        <f>IF(OR(Library!$A51&lt;&gt;1,Library!O51=""),"",IF(J$6=1,LN(1+MAX(0,Library!O51)),Library!O51))</f>
        <v/>
      </c>
      <c r="K60" s="36">
        <f>IF(OR(Library!$A51&lt;&gt;1,Library!P51=""),"",IF(K$6=1,LN(1+MAX(0,Library!P51)),Library!P51))</f>
        <v/>
      </c>
      <c r="L60" s="36">
        <f>IF(OR(Library!$A51&lt;&gt;1,Library!Q51=""),"",IF(L$6=1,LN(1+MAX(0,Library!Q51)),Library!Q51))</f>
        <v/>
      </c>
      <c r="M60" s="36">
        <f>IF(OR(Library!$A51&lt;&gt;1,Library!R51=""),"",IF(M$6=1,LN(1+MAX(0,Library!R51)),Library!R51))</f>
        <v/>
      </c>
      <c r="N60" s="36">
        <f>IF(OR(Library!$A51&lt;&gt;1,Library!S51=""),"",IF(N$6=1,LN(1+MAX(0,Library!S51)),Library!S51))</f>
        <v/>
      </c>
      <c r="O60" s="36">
        <f>IF(OR(Library!$A51&lt;&gt;1,Library!T51=""),"",IF(O$6=1,LN(1+MAX(0,Library!T51)),Library!T51))</f>
        <v/>
      </c>
      <c r="P60" s="36">
        <f>IF(OR(Library!$A51&lt;&gt;1,Library!U51=""),"",IF(P$6=1,LN(1+MAX(0,Library!U51)),Library!U51))</f>
        <v/>
      </c>
      <c r="Q60" s="36">
        <f>IF(OR(Library!$A51&lt;&gt;1,Library!V51=""),"",IF(Q$6=1,LN(1+MAX(0,Library!V51)),Library!V51))</f>
        <v/>
      </c>
      <c r="R60" s="36">
        <f>IF(OR(Library!$A51&lt;&gt;1,Library!W51=""),"",IF(R$6=1,LN(1+MAX(0,Library!W51)),Library!W51))</f>
        <v/>
      </c>
      <c r="S60" s="36">
        <f>IF(OR(Library!$A51&lt;&gt;1,Library!X51=""),"",IF(S$6=1,LN(1+MAX(0,Library!X51)),Library!X51))</f>
        <v/>
      </c>
      <c r="T60" s="36">
        <f>IF(OR(Library!$A51&lt;&gt;1,Library!Y51=""),"",IF(T$6=1,LN(1+MAX(0,Library!Y51)),Library!Y51))</f>
        <v/>
      </c>
      <c r="V60" s="36">
        <f>IF(C60="","",((C60-C$8)/C$12)^2)</f>
        <v/>
      </c>
      <c r="W60" s="36">
        <f>IF(D60="","",((D60-D$8)/D$12)^2)</f>
        <v/>
      </c>
      <c r="X60" s="36">
        <f>IF(E60="","",((E60-E$8)/E$12)^2)</f>
        <v/>
      </c>
      <c r="Y60" s="36">
        <f>IF(F60="","",((F60-F$8)/F$12)^2)</f>
        <v/>
      </c>
      <c r="Z60" s="36">
        <f>IF(G60="","",((G60-G$8)/G$12)^2)</f>
        <v/>
      </c>
      <c r="AA60" s="36">
        <f>IF(H60="","",((H60-H$8)/H$12)^2)</f>
        <v/>
      </c>
      <c r="AB60" s="36">
        <f>IF(I60="","",((I60-I$8)/I$12)^2)</f>
        <v/>
      </c>
      <c r="AC60" s="36">
        <f>IF(J60="","",((J60-J$8)/J$12)^2)</f>
        <v/>
      </c>
      <c r="AD60" s="36">
        <f>IF(K60="","",((K60-K$8)/K$12)^2)</f>
        <v/>
      </c>
      <c r="AE60" s="36">
        <f>IF(L60="","",((L60-L$8)/L$12)^2)</f>
        <v/>
      </c>
      <c r="AF60" s="36">
        <f>IF(M60="","",((M60-M$8)/M$12)^2)</f>
        <v/>
      </c>
      <c r="AG60" s="36">
        <f>IF(N60="","",((N60-N$8)/N$12)^2)</f>
        <v/>
      </c>
      <c r="AH60" s="36">
        <f>IF(O60="","",((O60-O$8)/O$12)^2)</f>
        <v/>
      </c>
      <c r="AI60" s="36">
        <f>IF(P60="","",((P60-P$8)/P$12)^2)</f>
        <v/>
      </c>
      <c r="AJ60" s="36">
        <f>IF(Q60="","",((Q60-Q$8)/Q$12)^2)</f>
        <v/>
      </c>
      <c r="AK60" s="36">
        <f>IF(R60="","",((R60-R$8)/R$12)^2)</f>
        <v/>
      </c>
      <c r="AL60" s="36">
        <f>IF(S60="","",((S60-S$8)/S$12)^2)</f>
        <v/>
      </c>
      <c r="AM60" s="36">
        <f>IF(T60="","",((T60-T$8)/T$12)^2)</f>
        <v/>
      </c>
      <c r="AO60" s="27">
        <f>IF(OR(Library!$A51&lt;&gt;1,COUNT(V60:AM60)=0,SUM($C$5:$T$5)&lt;=0),"",SQRT(SUMPRODUCT(V60:AM60,$C$5:$T$5)/SUM($C$5:$T$5)))</f>
        <v/>
      </c>
      <c r="AP60" s="27">
        <f>IF(AO60="","",100*EXP(-AO60))</f>
        <v/>
      </c>
      <c r="AQ60">
        <f>IF(AP60="","",AP60-ROW()*0.000000001)</f>
        <v/>
      </c>
      <c r="AR60">
        <f>IF(AP60="","",Library!$G51)</f>
        <v/>
      </c>
      <c r="AS60">
        <f>IF(AP60="","",Library!$B51)</f>
        <v/>
      </c>
    </row>
    <row r="61">
      <c r="C61" s="36">
        <f>IF(OR(Library!$A52&lt;&gt;1,Library!H52=""),"",IF(C$6=1,LN(1+MAX(0,Library!H52)),Library!H52))</f>
        <v/>
      </c>
      <c r="D61" s="36">
        <f>IF(OR(Library!$A52&lt;&gt;1,Library!I52=""),"",IF(D$6=1,LN(1+MAX(0,Library!I52)),Library!I52))</f>
        <v/>
      </c>
      <c r="E61" s="36">
        <f>IF(OR(Library!$A52&lt;&gt;1,Library!J52=""),"",IF(E$6=1,LN(1+MAX(0,Library!J52)),Library!J52))</f>
        <v/>
      </c>
      <c r="F61" s="36">
        <f>IF(OR(Library!$A52&lt;&gt;1,Library!K52=""),"",IF(F$6=1,LN(1+MAX(0,Library!K52)),Library!K52))</f>
        <v/>
      </c>
      <c r="G61" s="36">
        <f>IF(OR(Library!$A52&lt;&gt;1,Library!L52=""),"",IF(G$6=1,LN(1+MAX(0,Library!L52)),Library!L52))</f>
        <v/>
      </c>
      <c r="H61" s="36">
        <f>IF(OR(Library!$A52&lt;&gt;1,Library!M52=""),"",IF(H$6=1,LN(1+MAX(0,Library!M52)),Library!M52))</f>
        <v/>
      </c>
      <c r="I61" s="36">
        <f>IF(OR(Library!$A52&lt;&gt;1,Library!N52=""),"",IF(I$6=1,LN(1+MAX(0,Library!N52)),Library!N52))</f>
        <v/>
      </c>
      <c r="J61" s="36">
        <f>IF(OR(Library!$A52&lt;&gt;1,Library!O52=""),"",IF(J$6=1,LN(1+MAX(0,Library!O52)),Library!O52))</f>
        <v/>
      </c>
      <c r="K61" s="36">
        <f>IF(OR(Library!$A52&lt;&gt;1,Library!P52=""),"",IF(K$6=1,LN(1+MAX(0,Library!P52)),Library!P52))</f>
        <v/>
      </c>
      <c r="L61" s="36">
        <f>IF(OR(Library!$A52&lt;&gt;1,Library!Q52=""),"",IF(L$6=1,LN(1+MAX(0,Library!Q52)),Library!Q52))</f>
        <v/>
      </c>
      <c r="M61" s="36">
        <f>IF(OR(Library!$A52&lt;&gt;1,Library!R52=""),"",IF(M$6=1,LN(1+MAX(0,Library!R52)),Library!R52))</f>
        <v/>
      </c>
      <c r="N61" s="36">
        <f>IF(OR(Library!$A52&lt;&gt;1,Library!S52=""),"",IF(N$6=1,LN(1+MAX(0,Library!S52)),Library!S52))</f>
        <v/>
      </c>
      <c r="O61" s="36">
        <f>IF(OR(Library!$A52&lt;&gt;1,Library!T52=""),"",IF(O$6=1,LN(1+MAX(0,Library!T52)),Library!T52))</f>
        <v/>
      </c>
      <c r="P61" s="36">
        <f>IF(OR(Library!$A52&lt;&gt;1,Library!U52=""),"",IF(P$6=1,LN(1+MAX(0,Library!U52)),Library!U52))</f>
        <v/>
      </c>
      <c r="Q61" s="36">
        <f>IF(OR(Library!$A52&lt;&gt;1,Library!V52=""),"",IF(Q$6=1,LN(1+MAX(0,Library!V52)),Library!V52))</f>
        <v/>
      </c>
      <c r="R61" s="36">
        <f>IF(OR(Library!$A52&lt;&gt;1,Library!W52=""),"",IF(R$6=1,LN(1+MAX(0,Library!W52)),Library!W52))</f>
        <v/>
      </c>
      <c r="S61" s="36">
        <f>IF(OR(Library!$A52&lt;&gt;1,Library!X52=""),"",IF(S$6=1,LN(1+MAX(0,Library!X52)),Library!X52))</f>
        <v/>
      </c>
      <c r="T61" s="36">
        <f>IF(OR(Library!$A52&lt;&gt;1,Library!Y52=""),"",IF(T$6=1,LN(1+MAX(0,Library!Y52)),Library!Y52))</f>
        <v/>
      </c>
      <c r="V61" s="36">
        <f>IF(C61="","",((C61-C$8)/C$12)^2)</f>
        <v/>
      </c>
      <c r="W61" s="36">
        <f>IF(D61="","",((D61-D$8)/D$12)^2)</f>
        <v/>
      </c>
      <c r="X61" s="36">
        <f>IF(E61="","",((E61-E$8)/E$12)^2)</f>
        <v/>
      </c>
      <c r="Y61" s="36">
        <f>IF(F61="","",((F61-F$8)/F$12)^2)</f>
        <v/>
      </c>
      <c r="Z61" s="36">
        <f>IF(G61="","",((G61-G$8)/G$12)^2)</f>
        <v/>
      </c>
      <c r="AA61" s="36">
        <f>IF(H61="","",((H61-H$8)/H$12)^2)</f>
        <v/>
      </c>
      <c r="AB61" s="36">
        <f>IF(I61="","",((I61-I$8)/I$12)^2)</f>
        <v/>
      </c>
      <c r="AC61" s="36">
        <f>IF(J61="","",((J61-J$8)/J$12)^2)</f>
        <v/>
      </c>
      <c r="AD61" s="36">
        <f>IF(K61="","",((K61-K$8)/K$12)^2)</f>
        <v/>
      </c>
      <c r="AE61" s="36">
        <f>IF(L61="","",((L61-L$8)/L$12)^2)</f>
        <v/>
      </c>
      <c r="AF61" s="36">
        <f>IF(M61="","",((M61-M$8)/M$12)^2)</f>
        <v/>
      </c>
      <c r="AG61" s="36">
        <f>IF(N61="","",((N61-N$8)/N$12)^2)</f>
        <v/>
      </c>
      <c r="AH61" s="36">
        <f>IF(O61="","",((O61-O$8)/O$12)^2)</f>
        <v/>
      </c>
      <c r="AI61" s="36">
        <f>IF(P61="","",((P61-P$8)/P$12)^2)</f>
        <v/>
      </c>
      <c r="AJ61" s="36">
        <f>IF(Q61="","",((Q61-Q$8)/Q$12)^2)</f>
        <v/>
      </c>
      <c r="AK61" s="36">
        <f>IF(R61="","",((R61-R$8)/R$12)^2)</f>
        <v/>
      </c>
      <c r="AL61" s="36">
        <f>IF(S61="","",((S61-S$8)/S$12)^2)</f>
        <v/>
      </c>
      <c r="AM61" s="36">
        <f>IF(T61="","",((T61-T$8)/T$12)^2)</f>
        <v/>
      </c>
      <c r="AO61" s="27">
        <f>IF(OR(Library!$A52&lt;&gt;1,COUNT(V61:AM61)=0,SUM($C$5:$T$5)&lt;=0),"",SQRT(SUMPRODUCT(V61:AM61,$C$5:$T$5)/SUM($C$5:$T$5)))</f>
        <v/>
      </c>
      <c r="AP61" s="27">
        <f>IF(AO61="","",100*EXP(-AO61))</f>
        <v/>
      </c>
      <c r="AQ61">
        <f>IF(AP61="","",AP61-ROW()*0.000000001)</f>
        <v/>
      </c>
      <c r="AR61">
        <f>IF(AP61="","",Library!$G52)</f>
        <v/>
      </c>
      <c r="AS61">
        <f>IF(AP61="","",Library!$B52)</f>
        <v/>
      </c>
    </row>
    <row r="62">
      <c r="C62" s="36">
        <f>IF(OR(Library!$A53&lt;&gt;1,Library!H53=""),"",IF(C$6=1,LN(1+MAX(0,Library!H53)),Library!H53))</f>
        <v/>
      </c>
      <c r="D62" s="36">
        <f>IF(OR(Library!$A53&lt;&gt;1,Library!I53=""),"",IF(D$6=1,LN(1+MAX(0,Library!I53)),Library!I53))</f>
        <v/>
      </c>
      <c r="E62" s="36">
        <f>IF(OR(Library!$A53&lt;&gt;1,Library!J53=""),"",IF(E$6=1,LN(1+MAX(0,Library!J53)),Library!J53))</f>
        <v/>
      </c>
      <c r="F62" s="36">
        <f>IF(OR(Library!$A53&lt;&gt;1,Library!K53=""),"",IF(F$6=1,LN(1+MAX(0,Library!K53)),Library!K53))</f>
        <v/>
      </c>
      <c r="G62" s="36">
        <f>IF(OR(Library!$A53&lt;&gt;1,Library!L53=""),"",IF(G$6=1,LN(1+MAX(0,Library!L53)),Library!L53))</f>
        <v/>
      </c>
      <c r="H62" s="36">
        <f>IF(OR(Library!$A53&lt;&gt;1,Library!M53=""),"",IF(H$6=1,LN(1+MAX(0,Library!M53)),Library!M53))</f>
        <v/>
      </c>
      <c r="I62" s="36">
        <f>IF(OR(Library!$A53&lt;&gt;1,Library!N53=""),"",IF(I$6=1,LN(1+MAX(0,Library!N53)),Library!N53))</f>
        <v/>
      </c>
      <c r="J62" s="36">
        <f>IF(OR(Library!$A53&lt;&gt;1,Library!O53=""),"",IF(J$6=1,LN(1+MAX(0,Library!O53)),Library!O53))</f>
        <v/>
      </c>
      <c r="K62" s="36">
        <f>IF(OR(Library!$A53&lt;&gt;1,Library!P53=""),"",IF(K$6=1,LN(1+MAX(0,Library!P53)),Library!P53))</f>
        <v/>
      </c>
      <c r="L62" s="36">
        <f>IF(OR(Library!$A53&lt;&gt;1,Library!Q53=""),"",IF(L$6=1,LN(1+MAX(0,Library!Q53)),Library!Q53))</f>
        <v/>
      </c>
      <c r="M62" s="36">
        <f>IF(OR(Library!$A53&lt;&gt;1,Library!R53=""),"",IF(M$6=1,LN(1+MAX(0,Library!R53)),Library!R53))</f>
        <v/>
      </c>
      <c r="N62" s="36">
        <f>IF(OR(Library!$A53&lt;&gt;1,Library!S53=""),"",IF(N$6=1,LN(1+MAX(0,Library!S53)),Library!S53))</f>
        <v/>
      </c>
      <c r="O62" s="36">
        <f>IF(OR(Library!$A53&lt;&gt;1,Library!T53=""),"",IF(O$6=1,LN(1+MAX(0,Library!T53)),Library!T53))</f>
        <v/>
      </c>
      <c r="P62" s="36">
        <f>IF(OR(Library!$A53&lt;&gt;1,Library!U53=""),"",IF(P$6=1,LN(1+MAX(0,Library!U53)),Library!U53))</f>
        <v/>
      </c>
      <c r="Q62" s="36">
        <f>IF(OR(Library!$A53&lt;&gt;1,Library!V53=""),"",IF(Q$6=1,LN(1+MAX(0,Library!V53)),Library!V53))</f>
        <v/>
      </c>
      <c r="R62" s="36">
        <f>IF(OR(Library!$A53&lt;&gt;1,Library!W53=""),"",IF(R$6=1,LN(1+MAX(0,Library!W53)),Library!W53))</f>
        <v/>
      </c>
      <c r="S62" s="36">
        <f>IF(OR(Library!$A53&lt;&gt;1,Library!X53=""),"",IF(S$6=1,LN(1+MAX(0,Library!X53)),Library!X53))</f>
        <v/>
      </c>
      <c r="T62" s="36">
        <f>IF(OR(Library!$A53&lt;&gt;1,Library!Y53=""),"",IF(T$6=1,LN(1+MAX(0,Library!Y53)),Library!Y53))</f>
        <v/>
      </c>
      <c r="V62" s="36">
        <f>IF(C62="","",((C62-C$8)/C$12)^2)</f>
        <v/>
      </c>
      <c r="W62" s="36">
        <f>IF(D62="","",((D62-D$8)/D$12)^2)</f>
        <v/>
      </c>
      <c r="X62" s="36">
        <f>IF(E62="","",((E62-E$8)/E$12)^2)</f>
        <v/>
      </c>
      <c r="Y62" s="36">
        <f>IF(F62="","",((F62-F$8)/F$12)^2)</f>
        <v/>
      </c>
      <c r="Z62" s="36">
        <f>IF(G62="","",((G62-G$8)/G$12)^2)</f>
        <v/>
      </c>
      <c r="AA62" s="36">
        <f>IF(H62="","",((H62-H$8)/H$12)^2)</f>
        <v/>
      </c>
      <c r="AB62" s="36">
        <f>IF(I62="","",((I62-I$8)/I$12)^2)</f>
        <v/>
      </c>
      <c r="AC62" s="36">
        <f>IF(J62="","",((J62-J$8)/J$12)^2)</f>
        <v/>
      </c>
      <c r="AD62" s="36">
        <f>IF(K62="","",((K62-K$8)/K$12)^2)</f>
        <v/>
      </c>
      <c r="AE62" s="36">
        <f>IF(L62="","",((L62-L$8)/L$12)^2)</f>
        <v/>
      </c>
      <c r="AF62" s="36">
        <f>IF(M62="","",((M62-M$8)/M$12)^2)</f>
        <v/>
      </c>
      <c r="AG62" s="36">
        <f>IF(N62="","",((N62-N$8)/N$12)^2)</f>
        <v/>
      </c>
      <c r="AH62" s="36">
        <f>IF(O62="","",((O62-O$8)/O$12)^2)</f>
        <v/>
      </c>
      <c r="AI62" s="36">
        <f>IF(P62="","",((P62-P$8)/P$12)^2)</f>
        <v/>
      </c>
      <c r="AJ62" s="36">
        <f>IF(Q62="","",((Q62-Q$8)/Q$12)^2)</f>
        <v/>
      </c>
      <c r="AK62" s="36">
        <f>IF(R62="","",((R62-R$8)/R$12)^2)</f>
        <v/>
      </c>
      <c r="AL62" s="36">
        <f>IF(S62="","",((S62-S$8)/S$12)^2)</f>
        <v/>
      </c>
      <c r="AM62" s="36">
        <f>IF(T62="","",((T62-T$8)/T$12)^2)</f>
        <v/>
      </c>
      <c r="AO62" s="27">
        <f>IF(OR(Library!$A53&lt;&gt;1,COUNT(V62:AM62)=0,SUM($C$5:$T$5)&lt;=0),"",SQRT(SUMPRODUCT(V62:AM62,$C$5:$T$5)/SUM($C$5:$T$5)))</f>
        <v/>
      </c>
      <c r="AP62" s="27">
        <f>IF(AO62="","",100*EXP(-AO62))</f>
        <v/>
      </c>
      <c r="AQ62">
        <f>IF(AP62="","",AP62-ROW()*0.000000001)</f>
        <v/>
      </c>
      <c r="AR62">
        <f>IF(AP62="","",Library!$G53)</f>
        <v/>
      </c>
      <c r="AS62">
        <f>IF(AP62="","",Library!$B53)</f>
        <v/>
      </c>
    </row>
    <row r="63">
      <c r="C63" s="36">
        <f>IF(OR(Library!$A54&lt;&gt;1,Library!H54=""),"",IF(C$6=1,LN(1+MAX(0,Library!H54)),Library!H54))</f>
        <v/>
      </c>
      <c r="D63" s="36">
        <f>IF(OR(Library!$A54&lt;&gt;1,Library!I54=""),"",IF(D$6=1,LN(1+MAX(0,Library!I54)),Library!I54))</f>
        <v/>
      </c>
      <c r="E63" s="36">
        <f>IF(OR(Library!$A54&lt;&gt;1,Library!J54=""),"",IF(E$6=1,LN(1+MAX(0,Library!J54)),Library!J54))</f>
        <v/>
      </c>
      <c r="F63" s="36">
        <f>IF(OR(Library!$A54&lt;&gt;1,Library!K54=""),"",IF(F$6=1,LN(1+MAX(0,Library!K54)),Library!K54))</f>
        <v/>
      </c>
      <c r="G63" s="36">
        <f>IF(OR(Library!$A54&lt;&gt;1,Library!L54=""),"",IF(G$6=1,LN(1+MAX(0,Library!L54)),Library!L54))</f>
        <v/>
      </c>
      <c r="H63" s="36">
        <f>IF(OR(Library!$A54&lt;&gt;1,Library!M54=""),"",IF(H$6=1,LN(1+MAX(0,Library!M54)),Library!M54))</f>
        <v/>
      </c>
      <c r="I63" s="36">
        <f>IF(OR(Library!$A54&lt;&gt;1,Library!N54=""),"",IF(I$6=1,LN(1+MAX(0,Library!N54)),Library!N54))</f>
        <v/>
      </c>
      <c r="J63" s="36">
        <f>IF(OR(Library!$A54&lt;&gt;1,Library!O54=""),"",IF(J$6=1,LN(1+MAX(0,Library!O54)),Library!O54))</f>
        <v/>
      </c>
      <c r="K63" s="36">
        <f>IF(OR(Library!$A54&lt;&gt;1,Library!P54=""),"",IF(K$6=1,LN(1+MAX(0,Library!P54)),Library!P54))</f>
        <v/>
      </c>
      <c r="L63" s="36">
        <f>IF(OR(Library!$A54&lt;&gt;1,Library!Q54=""),"",IF(L$6=1,LN(1+MAX(0,Library!Q54)),Library!Q54))</f>
        <v/>
      </c>
      <c r="M63" s="36">
        <f>IF(OR(Library!$A54&lt;&gt;1,Library!R54=""),"",IF(M$6=1,LN(1+MAX(0,Library!R54)),Library!R54))</f>
        <v/>
      </c>
      <c r="N63" s="36">
        <f>IF(OR(Library!$A54&lt;&gt;1,Library!S54=""),"",IF(N$6=1,LN(1+MAX(0,Library!S54)),Library!S54))</f>
        <v/>
      </c>
      <c r="O63" s="36">
        <f>IF(OR(Library!$A54&lt;&gt;1,Library!T54=""),"",IF(O$6=1,LN(1+MAX(0,Library!T54)),Library!T54))</f>
        <v/>
      </c>
      <c r="P63" s="36">
        <f>IF(OR(Library!$A54&lt;&gt;1,Library!U54=""),"",IF(P$6=1,LN(1+MAX(0,Library!U54)),Library!U54))</f>
        <v/>
      </c>
      <c r="Q63" s="36">
        <f>IF(OR(Library!$A54&lt;&gt;1,Library!V54=""),"",IF(Q$6=1,LN(1+MAX(0,Library!V54)),Library!V54))</f>
        <v/>
      </c>
      <c r="R63" s="36">
        <f>IF(OR(Library!$A54&lt;&gt;1,Library!W54=""),"",IF(R$6=1,LN(1+MAX(0,Library!W54)),Library!W54))</f>
        <v/>
      </c>
      <c r="S63" s="36">
        <f>IF(OR(Library!$A54&lt;&gt;1,Library!X54=""),"",IF(S$6=1,LN(1+MAX(0,Library!X54)),Library!X54))</f>
        <v/>
      </c>
      <c r="T63" s="36">
        <f>IF(OR(Library!$A54&lt;&gt;1,Library!Y54=""),"",IF(T$6=1,LN(1+MAX(0,Library!Y54)),Library!Y54))</f>
        <v/>
      </c>
      <c r="V63" s="36">
        <f>IF(C63="","",((C63-C$8)/C$12)^2)</f>
        <v/>
      </c>
      <c r="W63" s="36">
        <f>IF(D63="","",((D63-D$8)/D$12)^2)</f>
        <v/>
      </c>
      <c r="X63" s="36">
        <f>IF(E63="","",((E63-E$8)/E$12)^2)</f>
        <v/>
      </c>
      <c r="Y63" s="36">
        <f>IF(F63="","",((F63-F$8)/F$12)^2)</f>
        <v/>
      </c>
      <c r="Z63" s="36">
        <f>IF(G63="","",((G63-G$8)/G$12)^2)</f>
        <v/>
      </c>
      <c r="AA63" s="36">
        <f>IF(H63="","",((H63-H$8)/H$12)^2)</f>
        <v/>
      </c>
      <c r="AB63" s="36">
        <f>IF(I63="","",((I63-I$8)/I$12)^2)</f>
        <v/>
      </c>
      <c r="AC63" s="36">
        <f>IF(J63="","",((J63-J$8)/J$12)^2)</f>
        <v/>
      </c>
      <c r="AD63" s="36">
        <f>IF(K63="","",((K63-K$8)/K$12)^2)</f>
        <v/>
      </c>
      <c r="AE63" s="36">
        <f>IF(L63="","",((L63-L$8)/L$12)^2)</f>
        <v/>
      </c>
      <c r="AF63" s="36">
        <f>IF(M63="","",((M63-M$8)/M$12)^2)</f>
        <v/>
      </c>
      <c r="AG63" s="36">
        <f>IF(N63="","",((N63-N$8)/N$12)^2)</f>
        <v/>
      </c>
      <c r="AH63" s="36">
        <f>IF(O63="","",((O63-O$8)/O$12)^2)</f>
        <v/>
      </c>
      <c r="AI63" s="36">
        <f>IF(P63="","",((P63-P$8)/P$12)^2)</f>
        <v/>
      </c>
      <c r="AJ63" s="36">
        <f>IF(Q63="","",((Q63-Q$8)/Q$12)^2)</f>
        <v/>
      </c>
      <c r="AK63" s="36">
        <f>IF(R63="","",((R63-R$8)/R$12)^2)</f>
        <v/>
      </c>
      <c r="AL63" s="36">
        <f>IF(S63="","",((S63-S$8)/S$12)^2)</f>
        <v/>
      </c>
      <c r="AM63" s="36">
        <f>IF(T63="","",((T63-T$8)/T$12)^2)</f>
        <v/>
      </c>
      <c r="AO63" s="27">
        <f>IF(OR(Library!$A54&lt;&gt;1,COUNT(V63:AM63)=0,SUM($C$5:$T$5)&lt;=0),"",SQRT(SUMPRODUCT(V63:AM63,$C$5:$T$5)/SUM($C$5:$T$5)))</f>
        <v/>
      </c>
      <c r="AP63" s="27">
        <f>IF(AO63="","",100*EXP(-AO63))</f>
        <v/>
      </c>
      <c r="AQ63">
        <f>IF(AP63="","",AP63-ROW()*0.000000001)</f>
        <v/>
      </c>
      <c r="AR63">
        <f>IF(AP63="","",Library!$G54)</f>
        <v/>
      </c>
      <c r="AS63">
        <f>IF(AP63="","",Library!$B54)</f>
        <v/>
      </c>
    </row>
    <row r="64">
      <c r="C64" s="36">
        <f>IF(OR(Library!$A55&lt;&gt;1,Library!H55=""),"",IF(C$6=1,LN(1+MAX(0,Library!H55)),Library!H55))</f>
        <v/>
      </c>
      <c r="D64" s="36">
        <f>IF(OR(Library!$A55&lt;&gt;1,Library!I55=""),"",IF(D$6=1,LN(1+MAX(0,Library!I55)),Library!I55))</f>
        <v/>
      </c>
      <c r="E64" s="36">
        <f>IF(OR(Library!$A55&lt;&gt;1,Library!J55=""),"",IF(E$6=1,LN(1+MAX(0,Library!J55)),Library!J55))</f>
        <v/>
      </c>
      <c r="F64" s="36">
        <f>IF(OR(Library!$A55&lt;&gt;1,Library!K55=""),"",IF(F$6=1,LN(1+MAX(0,Library!K55)),Library!K55))</f>
        <v/>
      </c>
      <c r="G64" s="36">
        <f>IF(OR(Library!$A55&lt;&gt;1,Library!L55=""),"",IF(G$6=1,LN(1+MAX(0,Library!L55)),Library!L55))</f>
        <v/>
      </c>
      <c r="H64" s="36">
        <f>IF(OR(Library!$A55&lt;&gt;1,Library!M55=""),"",IF(H$6=1,LN(1+MAX(0,Library!M55)),Library!M55))</f>
        <v/>
      </c>
      <c r="I64" s="36">
        <f>IF(OR(Library!$A55&lt;&gt;1,Library!N55=""),"",IF(I$6=1,LN(1+MAX(0,Library!N55)),Library!N55))</f>
        <v/>
      </c>
      <c r="J64" s="36">
        <f>IF(OR(Library!$A55&lt;&gt;1,Library!O55=""),"",IF(J$6=1,LN(1+MAX(0,Library!O55)),Library!O55))</f>
        <v/>
      </c>
      <c r="K64" s="36">
        <f>IF(OR(Library!$A55&lt;&gt;1,Library!P55=""),"",IF(K$6=1,LN(1+MAX(0,Library!P55)),Library!P55))</f>
        <v/>
      </c>
      <c r="L64" s="36">
        <f>IF(OR(Library!$A55&lt;&gt;1,Library!Q55=""),"",IF(L$6=1,LN(1+MAX(0,Library!Q55)),Library!Q55))</f>
        <v/>
      </c>
      <c r="M64" s="36">
        <f>IF(OR(Library!$A55&lt;&gt;1,Library!R55=""),"",IF(M$6=1,LN(1+MAX(0,Library!R55)),Library!R55))</f>
        <v/>
      </c>
      <c r="N64" s="36">
        <f>IF(OR(Library!$A55&lt;&gt;1,Library!S55=""),"",IF(N$6=1,LN(1+MAX(0,Library!S55)),Library!S55))</f>
        <v/>
      </c>
      <c r="O64" s="36">
        <f>IF(OR(Library!$A55&lt;&gt;1,Library!T55=""),"",IF(O$6=1,LN(1+MAX(0,Library!T55)),Library!T55))</f>
        <v/>
      </c>
      <c r="P64" s="36">
        <f>IF(OR(Library!$A55&lt;&gt;1,Library!U55=""),"",IF(P$6=1,LN(1+MAX(0,Library!U55)),Library!U55))</f>
        <v/>
      </c>
      <c r="Q64" s="36">
        <f>IF(OR(Library!$A55&lt;&gt;1,Library!V55=""),"",IF(Q$6=1,LN(1+MAX(0,Library!V55)),Library!V55))</f>
        <v/>
      </c>
      <c r="R64" s="36">
        <f>IF(OR(Library!$A55&lt;&gt;1,Library!W55=""),"",IF(R$6=1,LN(1+MAX(0,Library!W55)),Library!W55))</f>
        <v/>
      </c>
      <c r="S64" s="36">
        <f>IF(OR(Library!$A55&lt;&gt;1,Library!X55=""),"",IF(S$6=1,LN(1+MAX(0,Library!X55)),Library!X55))</f>
        <v/>
      </c>
      <c r="T64" s="36">
        <f>IF(OR(Library!$A55&lt;&gt;1,Library!Y55=""),"",IF(T$6=1,LN(1+MAX(0,Library!Y55)),Library!Y55))</f>
        <v/>
      </c>
      <c r="V64" s="36">
        <f>IF(C64="","",((C64-C$8)/C$12)^2)</f>
        <v/>
      </c>
      <c r="W64" s="36">
        <f>IF(D64="","",((D64-D$8)/D$12)^2)</f>
        <v/>
      </c>
      <c r="X64" s="36">
        <f>IF(E64="","",((E64-E$8)/E$12)^2)</f>
        <v/>
      </c>
      <c r="Y64" s="36">
        <f>IF(F64="","",((F64-F$8)/F$12)^2)</f>
        <v/>
      </c>
      <c r="Z64" s="36">
        <f>IF(G64="","",((G64-G$8)/G$12)^2)</f>
        <v/>
      </c>
      <c r="AA64" s="36">
        <f>IF(H64="","",((H64-H$8)/H$12)^2)</f>
        <v/>
      </c>
      <c r="AB64" s="36">
        <f>IF(I64="","",((I64-I$8)/I$12)^2)</f>
        <v/>
      </c>
      <c r="AC64" s="36">
        <f>IF(J64="","",((J64-J$8)/J$12)^2)</f>
        <v/>
      </c>
      <c r="AD64" s="36">
        <f>IF(K64="","",((K64-K$8)/K$12)^2)</f>
        <v/>
      </c>
      <c r="AE64" s="36">
        <f>IF(L64="","",((L64-L$8)/L$12)^2)</f>
        <v/>
      </c>
      <c r="AF64" s="36">
        <f>IF(M64="","",((M64-M$8)/M$12)^2)</f>
        <v/>
      </c>
      <c r="AG64" s="36">
        <f>IF(N64="","",((N64-N$8)/N$12)^2)</f>
        <v/>
      </c>
      <c r="AH64" s="36">
        <f>IF(O64="","",((O64-O$8)/O$12)^2)</f>
        <v/>
      </c>
      <c r="AI64" s="36">
        <f>IF(P64="","",((P64-P$8)/P$12)^2)</f>
        <v/>
      </c>
      <c r="AJ64" s="36">
        <f>IF(Q64="","",((Q64-Q$8)/Q$12)^2)</f>
        <v/>
      </c>
      <c r="AK64" s="36">
        <f>IF(R64="","",((R64-R$8)/R$12)^2)</f>
        <v/>
      </c>
      <c r="AL64" s="36">
        <f>IF(S64="","",((S64-S$8)/S$12)^2)</f>
        <v/>
      </c>
      <c r="AM64" s="36">
        <f>IF(T64="","",((T64-T$8)/T$12)^2)</f>
        <v/>
      </c>
      <c r="AO64" s="27">
        <f>IF(OR(Library!$A55&lt;&gt;1,COUNT(V64:AM64)=0,SUM($C$5:$T$5)&lt;=0),"",SQRT(SUMPRODUCT(V64:AM64,$C$5:$T$5)/SUM($C$5:$T$5)))</f>
        <v/>
      </c>
      <c r="AP64" s="27">
        <f>IF(AO64="","",100*EXP(-AO64))</f>
        <v/>
      </c>
      <c r="AQ64">
        <f>IF(AP64="","",AP64-ROW()*0.000000001)</f>
        <v/>
      </c>
      <c r="AR64">
        <f>IF(AP64="","",Library!$G55)</f>
        <v/>
      </c>
      <c r="AS64">
        <f>IF(AP64="","",Library!$B55)</f>
        <v/>
      </c>
    </row>
    <row r="65">
      <c r="C65" s="36">
        <f>IF(OR(Library!$A56&lt;&gt;1,Library!H56=""),"",IF(C$6=1,LN(1+MAX(0,Library!H56)),Library!H56))</f>
        <v/>
      </c>
      <c r="D65" s="36">
        <f>IF(OR(Library!$A56&lt;&gt;1,Library!I56=""),"",IF(D$6=1,LN(1+MAX(0,Library!I56)),Library!I56))</f>
        <v/>
      </c>
      <c r="E65" s="36">
        <f>IF(OR(Library!$A56&lt;&gt;1,Library!J56=""),"",IF(E$6=1,LN(1+MAX(0,Library!J56)),Library!J56))</f>
        <v/>
      </c>
      <c r="F65" s="36">
        <f>IF(OR(Library!$A56&lt;&gt;1,Library!K56=""),"",IF(F$6=1,LN(1+MAX(0,Library!K56)),Library!K56))</f>
        <v/>
      </c>
      <c r="G65" s="36">
        <f>IF(OR(Library!$A56&lt;&gt;1,Library!L56=""),"",IF(G$6=1,LN(1+MAX(0,Library!L56)),Library!L56))</f>
        <v/>
      </c>
      <c r="H65" s="36">
        <f>IF(OR(Library!$A56&lt;&gt;1,Library!M56=""),"",IF(H$6=1,LN(1+MAX(0,Library!M56)),Library!M56))</f>
        <v/>
      </c>
      <c r="I65" s="36">
        <f>IF(OR(Library!$A56&lt;&gt;1,Library!N56=""),"",IF(I$6=1,LN(1+MAX(0,Library!N56)),Library!N56))</f>
        <v/>
      </c>
      <c r="J65" s="36">
        <f>IF(OR(Library!$A56&lt;&gt;1,Library!O56=""),"",IF(J$6=1,LN(1+MAX(0,Library!O56)),Library!O56))</f>
        <v/>
      </c>
      <c r="K65" s="36">
        <f>IF(OR(Library!$A56&lt;&gt;1,Library!P56=""),"",IF(K$6=1,LN(1+MAX(0,Library!P56)),Library!P56))</f>
        <v/>
      </c>
      <c r="L65" s="36">
        <f>IF(OR(Library!$A56&lt;&gt;1,Library!Q56=""),"",IF(L$6=1,LN(1+MAX(0,Library!Q56)),Library!Q56))</f>
        <v/>
      </c>
      <c r="M65" s="36">
        <f>IF(OR(Library!$A56&lt;&gt;1,Library!R56=""),"",IF(M$6=1,LN(1+MAX(0,Library!R56)),Library!R56))</f>
        <v/>
      </c>
      <c r="N65" s="36">
        <f>IF(OR(Library!$A56&lt;&gt;1,Library!S56=""),"",IF(N$6=1,LN(1+MAX(0,Library!S56)),Library!S56))</f>
        <v/>
      </c>
      <c r="O65" s="36">
        <f>IF(OR(Library!$A56&lt;&gt;1,Library!T56=""),"",IF(O$6=1,LN(1+MAX(0,Library!T56)),Library!T56))</f>
        <v/>
      </c>
      <c r="P65" s="36">
        <f>IF(OR(Library!$A56&lt;&gt;1,Library!U56=""),"",IF(P$6=1,LN(1+MAX(0,Library!U56)),Library!U56))</f>
        <v/>
      </c>
      <c r="Q65" s="36">
        <f>IF(OR(Library!$A56&lt;&gt;1,Library!V56=""),"",IF(Q$6=1,LN(1+MAX(0,Library!V56)),Library!V56))</f>
        <v/>
      </c>
      <c r="R65" s="36">
        <f>IF(OR(Library!$A56&lt;&gt;1,Library!W56=""),"",IF(R$6=1,LN(1+MAX(0,Library!W56)),Library!W56))</f>
        <v/>
      </c>
      <c r="S65" s="36">
        <f>IF(OR(Library!$A56&lt;&gt;1,Library!X56=""),"",IF(S$6=1,LN(1+MAX(0,Library!X56)),Library!X56))</f>
        <v/>
      </c>
      <c r="T65" s="36">
        <f>IF(OR(Library!$A56&lt;&gt;1,Library!Y56=""),"",IF(T$6=1,LN(1+MAX(0,Library!Y56)),Library!Y56))</f>
        <v/>
      </c>
      <c r="V65" s="36">
        <f>IF(C65="","",((C65-C$8)/C$12)^2)</f>
        <v/>
      </c>
      <c r="W65" s="36">
        <f>IF(D65="","",((D65-D$8)/D$12)^2)</f>
        <v/>
      </c>
      <c r="X65" s="36">
        <f>IF(E65="","",((E65-E$8)/E$12)^2)</f>
        <v/>
      </c>
      <c r="Y65" s="36">
        <f>IF(F65="","",((F65-F$8)/F$12)^2)</f>
        <v/>
      </c>
      <c r="Z65" s="36">
        <f>IF(G65="","",((G65-G$8)/G$12)^2)</f>
        <v/>
      </c>
      <c r="AA65" s="36">
        <f>IF(H65="","",((H65-H$8)/H$12)^2)</f>
        <v/>
      </c>
      <c r="AB65" s="36">
        <f>IF(I65="","",((I65-I$8)/I$12)^2)</f>
        <v/>
      </c>
      <c r="AC65" s="36">
        <f>IF(J65="","",((J65-J$8)/J$12)^2)</f>
        <v/>
      </c>
      <c r="AD65" s="36">
        <f>IF(K65="","",((K65-K$8)/K$12)^2)</f>
        <v/>
      </c>
      <c r="AE65" s="36">
        <f>IF(L65="","",((L65-L$8)/L$12)^2)</f>
        <v/>
      </c>
      <c r="AF65" s="36">
        <f>IF(M65="","",((M65-M$8)/M$12)^2)</f>
        <v/>
      </c>
      <c r="AG65" s="36">
        <f>IF(N65="","",((N65-N$8)/N$12)^2)</f>
        <v/>
      </c>
      <c r="AH65" s="36">
        <f>IF(O65="","",((O65-O$8)/O$12)^2)</f>
        <v/>
      </c>
      <c r="AI65" s="36">
        <f>IF(P65="","",((P65-P$8)/P$12)^2)</f>
        <v/>
      </c>
      <c r="AJ65" s="36">
        <f>IF(Q65="","",((Q65-Q$8)/Q$12)^2)</f>
        <v/>
      </c>
      <c r="AK65" s="36">
        <f>IF(R65="","",((R65-R$8)/R$12)^2)</f>
        <v/>
      </c>
      <c r="AL65" s="36">
        <f>IF(S65="","",((S65-S$8)/S$12)^2)</f>
        <v/>
      </c>
      <c r="AM65" s="36">
        <f>IF(T65="","",((T65-T$8)/T$12)^2)</f>
        <v/>
      </c>
      <c r="AO65" s="27">
        <f>IF(OR(Library!$A56&lt;&gt;1,COUNT(V65:AM65)=0,SUM($C$5:$T$5)&lt;=0),"",SQRT(SUMPRODUCT(V65:AM65,$C$5:$T$5)/SUM($C$5:$T$5)))</f>
        <v/>
      </c>
      <c r="AP65" s="27">
        <f>IF(AO65="","",100*EXP(-AO65))</f>
        <v/>
      </c>
      <c r="AQ65">
        <f>IF(AP65="","",AP65-ROW()*0.000000001)</f>
        <v/>
      </c>
      <c r="AR65">
        <f>IF(AP65="","",Library!$G56)</f>
        <v/>
      </c>
      <c r="AS65">
        <f>IF(AP65="","",Library!$B56)</f>
        <v/>
      </c>
    </row>
    <row r="66">
      <c r="C66" s="36">
        <f>IF(OR(Library!$A57&lt;&gt;1,Library!H57=""),"",IF(C$6=1,LN(1+MAX(0,Library!H57)),Library!H57))</f>
        <v/>
      </c>
      <c r="D66" s="36">
        <f>IF(OR(Library!$A57&lt;&gt;1,Library!I57=""),"",IF(D$6=1,LN(1+MAX(0,Library!I57)),Library!I57))</f>
        <v/>
      </c>
      <c r="E66" s="36">
        <f>IF(OR(Library!$A57&lt;&gt;1,Library!J57=""),"",IF(E$6=1,LN(1+MAX(0,Library!J57)),Library!J57))</f>
        <v/>
      </c>
      <c r="F66" s="36">
        <f>IF(OR(Library!$A57&lt;&gt;1,Library!K57=""),"",IF(F$6=1,LN(1+MAX(0,Library!K57)),Library!K57))</f>
        <v/>
      </c>
      <c r="G66" s="36">
        <f>IF(OR(Library!$A57&lt;&gt;1,Library!L57=""),"",IF(G$6=1,LN(1+MAX(0,Library!L57)),Library!L57))</f>
        <v/>
      </c>
      <c r="H66" s="36">
        <f>IF(OR(Library!$A57&lt;&gt;1,Library!M57=""),"",IF(H$6=1,LN(1+MAX(0,Library!M57)),Library!M57))</f>
        <v/>
      </c>
      <c r="I66" s="36">
        <f>IF(OR(Library!$A57&lt;&gt;1,Library!N57=""),"",IF(I$6=1,LN(1+MAX(0,Library!N57)),Library!N57))</f>
        <v/>
      </c>
      <c r="J66" s="36">
        <f>IF(OR(Library!$A57&lt;&gt;1,Library!O57=""),"",IF(J$6=1,LN(1+MAX(0,Library!O57)),Library!O57))</f>
        <v/>
      </c>
      <c r="K66" s="36">
        <f>IF(OR(Library!$A57&lt;&gt;1,Library!P57=""),"",IF(K$6=1,LN(1+MAX(0,Library!P57)),Library!P57))</f>
        <v/>
      </c>
      <c r="L66" s="36">
        <f>IF(OR(Library!$A57&lt;&gt;1,Library!Q57=""),"",IF(L$6=1,LN(1+MAX(0,Library!Q57)),Library!Q57))</f>
        <v/>
      </c>
      <c r="M66" s="36">
        <f>IF(OR(Library!$A57&lt;&gt;1,Library!R57=""),"",IF(M$6=1,LN(1+MAX(0,Library!R57)),Library!R57))</f>
        <v/>
      </c>
      <c r="N66" s="36">
        <f>IF(OR(Library!$A57&lt;&gt;1,Library!S57=""),"",IF(N$6=1,LN(1+MAX(0,Library!S57)),Library!S57))</f>
        <v/>
      </c>
      <c r="O66" s="36">
        <f>IF(OR(Library!$A57&lt;&gt;1,Library!T57=""),"",IF(O$6=1,LN(1+MAX(0,Library!T57)),Library!T57))</f>
        <v/>
      </c>
      <c r="P66" s="36">
        <f>IF(OR(Library!$A57&lt;&gt;1,Library!U57=""),"",IF(P$6=1,LN(1+MAX(0,Library!U57)),Library!U57))</f>
        <v/>
      </c>
      <c r="Q66" s="36">
        <f>IF(OR(Library!$A57&lt;&gt;1,Library!V57=""),"",IF(Q$6=1,LN(1+MAX(0,Library!V57)),Library!V57))</f>
        <v/>
      </c>
      <c r="R66" s="36">
        <f>IF(OR(Library!$A57&lt;&gt;1,Library!W57=""),"",IF(R$6=1,LN(1+MAX(0,Library!W57)),Library!W57))</f>
        <v/>
      </c>
      <c r="S66" s="36">
        <f>IF(OR(Library!$A57&lt;&gt;1,Library!X57=""),"",IF(S$6=1,LN(1+MAX(0,Library!X57)),Library!X57))</f>
        <v/>
      </c>
      <c r="T66" s="36">
        <f>IF(OR(Library!$A57&lt;&gt;1,Library!Y57=""),"",IF(T$6=1,LN(1+MAX(0,Library!Y57)),Library!Y57))</f>
        <v/>
      </c>
      <c r="V66" s="36">
        <f>IF(C66="","",((C66-C$8)/C$12)^2)</f>
        <v/>
      </c>
      <c r="W66" s="36">
        <f>IF(D66="","",((D66-D$8)/D$12)^2)</f>
        <v/>
      </c>
      <c r="X66" s="36">
        <f>IF(E66="","",((E66-E$8)/E$12)^2)</f>
        <v/>
      </c>
      <c r="Y66" s="36">
        <f>IF(F66="","",((F66-F$8)/F$12)^2)</f>
        <v/>
      </c>
      <c r="Z66" s="36">
        <f>IF(G66="","",((G66-G$8)/G$12)^2)</f>
        <v/>
      </c>
      <c r="AA66" s="36">
        <f>IF(H66="","",((H66-H$8)/H$12)^2)</f>
        <v/>
      </c>
      <c r="AB66" s="36">
        <f>IF(I66="","",((I66-I$8)/I$12)^2)</f>
        <v/>
      </c>
      <c r="AC66" s="36">
        <f>IF(J66="","",((J66-J$8)/J$12)^2)</f>
        <v/>
      </c>
      <c r="AD66" s="36">
        <f>IF(K66="","",((K66-K$8)/K$12)^2)</f>
        <v/>
      </c>
      <c r="AE66" s="36">
        <f>IF(L66="","",((L66-L$8)/L$12)^2)</f>
        <v/>
      </c>
      <c r="AF66" s="36">
        <f>IF(M66="","",((M66-M$8)/M$12)^2)</f>
        <v/>
      </c>
      <c r="AG66" s="36">
        <f>IF(N66="","",((N66-N$8)/N$12)^2)</f>
        <v/>
      </c>
      <c r="AH66" s="36">
        <f>IF(O66="","",((O66-O$8)/O$12)^2)</f>
        <v/>
      </c>
      <c r="AI66" s="36">
        <f>IF(P66="","",((P66-P$8)/P$12)^2)</f>
        <v/>
      </c>
      <c r="AJ66" s="36">
        <f>IF(Q66="","",((Q66-Q$8)/Q$12)^2)</f>
        <v/>
      </c>
      <c r="AK66" s="36">
        <f>IF(R66="","",((R66-R$8)/R$12)^2)</f>
        <v/>
      </c>
      <c r="AL66" s="36">
        <f>IF(S66="","",((S66-S$8)/S$12)^2)</f>
        <v/>
      </c>
      <c r="AM66" s="36">
        <f>IF(T66="","",((T66-T$8)/T$12)^2)</f>
        <v/>
      </c>
      <c r="AO66" s="27">
        <f>IF(OR(Library!$A57&lt;&gt;1,COUNT(V66:AM66)=0,SUM($C$5:$T$5)&lt;=0),"",SQRT(SUMPRODUCT(V66:AM66,$C$5:$T$5)/SUM($C$5:$T$5)))</f>
        <v/>
      </c>
      <c r="AP66" s="27">
        <f>IF(AO66="","",100*EXP(-AO66))</f>
        <v/>
      </c>
      <c r="AQ66">
        <f>IF(AP66="","",AP66-ROW()*0.000000001)</f>
        <v/>
      </c>
      <c r="AR66">
        <f>IF(AP66="","",Library!$G57)</f>
        <v/>
      </c>
      <c r="AS66">
        <f>IF(AP66="","",Library!$B57)</f>
        <v/>
      </c>
    </row>
    <row r="67">
      <c r="C67" s="36">
        <f>IF(OR(Library!$A58&lt;&gt;1,Library!H58=""),"",IF(C$6=1,LN(1+MAX(0,Library!H58)),Library!H58))</f>
        <v/>
      </c>
      <c r="D67" s="36">
        <f>IF(OR(Library!$A58&lt;&gt;1,Library!I58=""),"",IF(D$6=1,LN(1+MAX(0,Library!I58)),Library!I58))</f>
        <v/>
      </c>
      <c r="E67" s="36">
        <f>IF(OR(Library!$A58&lt;&gt;1,Library!J58=""),"",IF(E$6=1,LN(1+MAX(0,Library!J58)),Library!J58))</f>
        <v/>
      </c>
      <c r="F67" s="36">
        <f>IF(OR(Library!$A58&lt;&gt;1,Library!K58=""),"",IF(F$6=1,LN(1+MAX(0,Library!K58)),Library!K58))</f>
        <v/>
      </c>
      <c r="G67" s="36">
        <f>IF(OR(Library!$A58&lt;&gt;1,Library!L58=""),"",IF(G$6=1,LN(1+MAX(0,Library!L58)),Library!L58))</f>
        <v/>
      </c>
      <c r="H67" s="36">
        <f>IF(OR(Library!$A58&lt;&gt;1,Library!M58=""),"",IF(H$6=1,LN(1+MAX(0,Library!M58)),Library!M58))</f>
        <v/>
      </c>
      <c r="I67" s="36">
        <f>IF(OR(Library!$A58&lt;&gt;1,Library!N58=""),"",IF(I$6=1,LN(1+MAX(0,Library!N58)),Library!N58))</f>
        <v/>
      </c>
      <c r="J67" s="36">
        <f>IF(OR(Library!$A58&lt;&gt;1,Library!O58=""),"",IF(J$6=1,LN(1+MAX(0,Library!O58)),Library!O58))</f>
        <v/>
      </c>
      <c r="K67" s="36">
        <f>IF(OR(Library!$A58&lt;&gt;1,Library!P58=""),"",IF(K$6=1,LN(1+MAX(0,Library!P58)),Library!P58))</f>
        <v/>
      </c>
      <c r="L67" s="36">
        <f>IF(OR(Library!$A58&lt;&gt;1,Library!Q58=""),"",IF(L$6=1,LN(1+MAX(0,Library!Q58)),Library!Q58))</f>
        <v/>
      </c>
      <c r="M67" s="36">
        <f>IF(OR(Library!$A58&lt;&gt;1,Library!R58=""),"",IF(M$6=1,LN(1+MAX(0,Library!R58)),Library!R58))</f>
        <v/>
      </c>
      <c r="N67" s="36">
        <f>IF(OR(Library!$A58&lt;&gt;1,Library!S58=""),"",IF(N$6=1,LN(1+MAX(0,Library!S58)),Library!S58))</f>
        <v/>
      </c>
      <c r="O67" s="36">
        <f>IF(OR(Library!$A58&lt;&gt;1,Library!T58=""),"",IF(O$6=1,LN(1+MAX(0,Library!T58)),Library!T58))</f>
        <v/>
      </c>
      <c r="P67" s="36">
        <f>IF(OR(Library!$A58&lt;&gt;1,Library!U58=""),"",IF(P$6=1,LN(1+MAX(0,Library!U58)),Library!U58))</f>
        <v/>
      </c>
      <c r="Q67" s="36">
        <f>IF(OR(Library!$A58&lt;&gt;1,Library!V58=""),"",IF(Q$6=1,LN(1+MAX(0,Library!V58)),Library!V58))</f>
        <v/>
      </c>
      <c r="R67" s="36">
        <f>IF(OR(Library!$A58&lt;&gt;1,Library!W58=""),"",IF(R$6=1,LN(1+MAX(0,Library!W58)),Library!W58))</f>
        <v/>
      </c>
      <c r="S67" s="36">
        <f>IF(OR(Library!$A58&lt;&gt;1,Library!X58=""),"",IF(S$6=1,LN(1+MAX(0,Library!X58)),Library!X58))</f>
        <v/>
      </c>
      <c r="T67" s="36">
        <f>IF(OR(Library!$A58&lt;&gt;1,Library!Y58=""),"",IF(T$6=1,LN(1+MAX(0,Library!Y58)),Library!Y58))</f>
        <v/>
      </c>
      <c r="V67" s="36">
        <f>IF(C67="","",((C67-C$8)/C$12)^2)</f>
        <v/>
      </c>
      <c r="W67" s="36">
        <f>IF(D67="","",((D67-D$8)/D$12)^2)</f>
        <v/>
      </c>
      <c r="X67" s="36">
        <f>IF(E67="","",((E67-E$8)/E$12)^2)</f>
        <v/>
      </c>
      <c r="Y67" s="36">
        <f>IF(F67="","",((F67-F$8)/F$12)^2)</f>
        <v/>
      </c>
      <c r="Z67" s="36">
        <f>IF(G67="","",((G67-G$8)/G$12)^2)</f>
        <v/>
      </c>
      <c r="AA67" s="36">
        <f>IF(H67="","",((H67-H$8)/H$12)^2)</f>
        <v/>
      </c>
      <c r="AB67" s="36">
        <f>IF(I67="","",((I67-I$8)/I$12)^2)</f>
        <v/>
      </c>
      <c r="AC67" s="36">
        <f>IF(J67="","",((J67-J$8)/J$12)^2)</f>
        <v/>
      </c>
      <c r="AD67" s="36">
        <f>IF(K67="","",((K67-K$8)/K$12)^2)</f>
        <v/>
      </c>
      <c r="AE67" s="36">
        <f>IF(L67="","",((L67-L$8)/L$12)^2)</f>
        <v/>
      </c>
      <c r="AF67" s="36">
        <f>IF(M67="","",((M67-M$8)/M$12)^2)</f>
        <v/>
      </c>
      <c r="AG67" s="36">
        <f>IF(N67="","",((N67-N$8)/N$12)^2)</f>
        <v/>
      </c>
      <c r="AH67" s="36">
        <f>IF(O67="","",((O67-O$8)/O$12)^2)</f>
        <v/>
      </c>
      <c r="AI67" s="36">
        <f>IF(P67="","",((P67-P$8)/P$12)^2)</f>
        <v/>
      </c>
      <c r="AJ67" s="36">
        <f>IF(Q67="","",((Q67-Q$8)/Q$12)^2)</f>
        <v/>
      </c>
      <c r="AK67" s="36">
        <f>IF(R67="","",((R67-R$8)/R$12)^2)</f>
        <v/>
      </c>
      <c r="AL67" s="36">
        <f>IF(S67="","",((S67-S$8)/S$12)^2)</f>
        <v/>
      </c>
      <c r="AM67" s="36">
        <f>IF(T67="","",((T67-T$8)/T$12)^2)</f>
        <v/>
      </c>
      <c r="AO67" s="27">
        <f>IF(OR(Library!$A58&lt;&gt;1,COUNT(V67:AM67)=0,SUM($C$5:$T$5)&lt;=0),"",SQRT(SUMPRODUCT(V67:AM67,$C$5:$T$5)/SUM($C$5:$T$5)))</f>
        <v/>
      </c>
      <c r="AP67" s="27">
        <f>IF(AO67="","",100*EXP(-AO67))</f>
        <v/>
      </c>
      <c r="AQ67">
        <f>IF(AP67="","",AP67-ROW()*0.000000001)</f>
        <v/>
      </c>
      <c r="AR67">
        <f>IF(AP67="","",Library!$G58)</f>
        <v/>
      </c>
      <c r="AS67">
        <f>IF(AP67="","",Library!$B58)</f>
        <v/>
      </c>
    </row>
    <row r="68">
      <c r="C68" s="36">
        <f>IF(OR(Library!$A59&lt;&gt;1,Library!H59=""),"",IF(C$6=1,LN(1+MAX(0,Library!H59)),Library!H59))</f>
        <v/>
      </c>
      <c r="D68" s="36">
        <f>IF(OR(Library!$A59&lt;&gt;1,Library!I59=""),"",IF(D$6=1,LN(1+MAX(0,Library!I59)),Library!I59))</f>
        <v/>
      </c>
      <c r="E68" s="36">
        <f>IF(OR(Library!$A59&lt;&gt;1,Library!J59=""),"",IF(E$6=1,LN(1+MAX(0,Library!J59)),Library!J59))</f>
        <v/>
      </c>
      <c r="F68" s="36">
        <f>IF(OR(Library!$A59&lt;&gt;1,Library!K59=""),"",IF(F$6=1,LN(1+MAX(0,Library!K59)),Library!K59))</f>
        <v/>
      </c>
      <c r="G68" s="36">
        <f>IF(OR(Library!$A59&lt;&gt;1,Library!L59=""),"",IF(G$6=1,LN(1+MAX(0,Library!L59)),Library!L59))</f>
        <v/>
      </c>
      <c r="H68" s="36">
        <f>IF(OR(Library!$A59&lt;&gt;1,Library!M59=""),"",IF(H$6=1,LN(1+MAX(0,Library!M59)),Library!M59))</f>
        <v/>
      </c>
      <c r="I68" s="36">
        <f>IF(OR(Library!$A59&lt;&gt;1,Library!N59=""),"",IF(I$6=1,LN(1+MAX(0,Library!N59)),Library!N59))</f>
        <v/>
      </c>
      <c r="J68" s="36">
        <f>IF(OR(Library!$A59&lt;&gt;1,Library!O59=""),"",IF(J$6=1,LN(1+MAX(0,Library!O59)),Library!O59))</f>
        <v/>
      </c>
      <c r="K68" s="36">
        <f>IF(OR(Library!$A59&lt;&gt;1,Library!P59=""),"",IF(K$6=1,LN(1+MAX(0,Library!P59)),Library!P59))</f>
        <v/>
      </c>
      <c r="L68" s="36">
        <f>IF(OR(Library!$A59&lt;&gt;1,Library!Q59=""),"",IF(L$6=1,LN(1+MAX(0,Library!Q59)),Library!Q59))</f>
        <v/>
      </c>
      <c r="M68" s="36">
        <f>IF(OR(Library!$A59&lt;&gt;1,Library!R59=""),"",IF(M$6=1,LN(1+MAX(0,Library!R59)),Library!R59))</f>
        <v/>
      </c>
      <c r="N68" s="36">
        <f>IF(OR(Library!$A59&lt;&gt;1,Library!S59=""),"",IF(N$6=1,LN(1+MAX(0,Library!S59)),Library!S59))</f>
        <v/>
      </c>
      <c r="O68" s="36">
        <f>IF(OR(Library!$A59&lt;&gt;1,Library!T59=""),"",IF(O$6=1,LN(1+MAX(0,Library!T59)),Library!T59))</f>
        <v/>
      </c>
      <c r="P68" s="36">
        <f>IF(OR(Library!$A59&lt;&gt;1,Library!U59=""),"",IF(P$6=1,LN(1+MAX(0,Library!U59)),Library!U59))</f>
        <v/>
      </c>
      <c r="Q68" s="36">
        <f>IF(OR(Library!$A59&lt;&gt;1,Library!V59=""),"",IF(Q$6=1,LN(1+MAX(0,Library!V59)),Library!V59))</f>
        <v/>
      </c>
      <c r="R68" s="36">
        <f>IF(OR(Library!$A59&lt;&gt;1,Library!W59=""),"",IF(R$6=1,LN(1+MAX(0,Library!W59)),Library!W59))</f>
        <v/>
      </c>
      <c r="S68" s="36">
        <f>IF(OR(Library!$A59&lt;&gt;1,Library!X59=""),"",IF(S$6=1,LN(1+MAX(0,Library!X59)),Library!X59))</f>
        <v/>
      </c>
      <c r="T68" s="36">
        <f>IF(OR(Library!$A59&lt;&gt;1,Library!Y59=""),"",IF(T$6=1,LN(1+MAX(0,Library!Y59)),Library!Y59))</f>
        <v/>
      </c>
      <c r="V68" s="36">
        <f>IF(C68="","",((C68-C$8)/C$12)^2)</f>
        <v/>
      </c>
      <c r="W68" s="36">
        <f>IF(D68="","",((D68-D$8)/D$12)^2)</f>
        <v/>
      </c>
      <c r="X68" s="36">
        <f>IF(E68="","",((E68-E$8)/E$12)^2)</f>
        <v/>
      </c>
      <c r="Y68" s="36">
        <f>IF(F68="","",((F68-F$8)/F$12)^2)</f>
        <v/>
      </c>
      <c r="Z68" s="36">
        <f>IF(G68="","",((G68-G$8)/G$12)^2)</f>
        <v/>
      </c>
      <c r="AA68" s="36">
        <f>IF(H68="","",((H68-H$8)/H$12)^2)</f>
        <v/>
      </c>
      <c r="AB68" s="36">
        <f>IF(I68="","",((I68-I$8)/I$12)^2)</f>
        <v/>
      </c>
      <c r="AC68" s="36">
        <f>IF(J68="","",((J68-J$8)/J$12)^2)</f>
        <v/>
      </c>
      <c r="AD68" s="36">
        <f>IF(K68="","",((K68-K$8)/K$12)^2)</f>
        <v/>
      </c>
      <c r="AE68" s="36">
        <f>IF(L68="","",((L68-L$8)/L$12)^2)</f>
        <v/>
      </c>
      <c r="AF68" s="36">
        <f>IF(M68="","",((M68-M$8)/M$12)^2)</f>
        <v/>
      </c>
      <c r="AG68" s="36">
        <f>IF(N68="","",((N68-N$8)/N$12)^2)</f>
        <v/>
      </c>
      <c r="AH68" s="36">
        <f>IF(O68="","",((O68-O$8)/O$12)^2)</f>
        <v/>
      </c>
      <c r="AI68" s="36">
        <f>IF(P68="","",((P68-P$8)/P$12)^2)</f>
        <v/>
      </c>
      <c r="AJ68" s="36">
        <f>IF(Q68="","",((Q68-Q$8)/Q$12)^2)</f>
        <v/>
      </c>
      <c r="AK68" s="36">
        <f>IF(R68="","",((R68-R$8)/R$12)^2)</f>
        <v/>
      </c>
      <c r="AL68" s="36">
        <f>IF(S68="","",((S68-S$8)/S$12)^2)</f>
        <v/>
      </c>
      <c r="AM68" s="36">
        <f>IF(T68="","",((T68-T$8)/T$12)^2)</f>
        <v/>
      </c>
      <c r="AO68" s="27">
        <f>IF(OR(Library!$A59&lt;&gt;1,COUNT(V68:AM68)=0,SUM($C$5:$T$5)&lt;=0),"",SQRT(SUMPRODUCT(V68:AM68,$C$5:$T$5)/SUM($C$5:$T$5)))</f>
        <v/>
      </c>
      <c r="AP68" s="27">
        <f>IF(AO68="","",100*EXP(-AO68))</f>
        <v/>
      </c>
      <c r="AQ68">
        <f>IF(AP68="","",AP68-ROW()*0.000000001)</f>
        <v/>
      </c>
      <c r="AR68">
        <f>IF(AP68="","",Library!$G59)</f>
        <v/>
      </c>
      <c r="AS68">
        <f>IF(AP68="","",Library!$B59)</f>
        <v/>
      </c>
    </row>
    <row r="69">
      <c r="C69" s="36">
        <f>IF(OR(Library!$A60&lt;&gt;1,Library!H60=""),"",IF(C$6=1,LN(1+MAX(0,Library!H60)),Library!H60))</f>
        <v/>
      </c>
      <c r="D69" s="36">
        <f>IF(OR(Library!$A60&lt;&gt;1,Library!I60=""),"",IF(D$6=1,LN(1+MAX(0,Library!I60)),Library!I60))</f>
        <v/>
      </c>
      <c r="E69" s="36">
        <f>IF(OR(Library!$A60&lt;&gt;1,Library!J60=""),"",IF(E$6=1,LN(1+MAX(0,Library!J60)),Library!J60))</f>
        <v/>
      </c>
      <c r="F69" s="36">
        <f>IF(OR(Library!$A60&lt;&gt;1,Library!K60=""),"",IF(F$6=1,LN(1+MAX(0,Library!K60)),Library!K60))</f>
        <v/>
      </c>
      <c r="G69" s="36">
        <f>IF(OR(Library!$A60&lt;&gt;1,Library!L60=""),"",IF(G$6=1,LN(1+MAX(0,Library!L60)),Library!L60))</f>
        <v/>
      </c>
      <c r="H69" s="36">
        <f>IF(OR(Library!$A60&lt;&gt;1,Library!M60=""),"",IF(H$6=1,LN(1+MAX(0,Library!M60)),Library!M60))</f>
        <v/>
      </c>
      <c r="I69" s="36">
        <f>IF(OR(Library!$A60&lt;&gt;1,Library!N60=""),"",IF(I$6=1,LN(1+MAX(0,Library!N60)),Library!N60))</f>
        <v/>
      </c>
      <c r="J69" s="36">
        <f>IF(OR(Library!$A60&lt;&gt;1,Library!O60=""),"",IF(J$6=1,LN(1+MAX(0,Library!O60)),Library!O60))</f>
        <v/>
      </c>
      <c r="K69" s="36">
        <f>IF(OR(Library!$A60&lt;&gt;1,Library!P60=""),"",IF(K$6=1,LN(1+MAX(0,Library!P60)),Library!P60))</f>
        <v/>
      </c>
      <c r="L69" s="36">
        <f>IF(OR(Library!$A60&lt;&gt;1,Library!Q60=""),"",IF(L$6=1,LN(1+MAX(0,Library!Q60)),Library!Q60))</f>
        <v/>
      </c>
      <c r="M69" s="36">
        <f>IF(OR(Library!$A60&lt;&gt;1,Library!R60=""),"",IF(M$6=1,LN(1+MAX(0,Library!R60)),Library!R60))</f>
        <v/>
      </c>
      <c r="N69" s="36">
        <f>IF(OR(Library!$A60&lt;&gt;1,Library!S60=""),"",IF(N$6=1,LN(1+MAX(0,Library!S60)),Library!S60))</f>
        <v/>
      </c>
      <c r="O69" s="36">
        <f>IF(OR(Library!$A60&lt;&gt;1,Library!T60=""),"",IF(O$6=1,LN(1+MAX(0,Library!T60)),Library!T60))</f>
        <v/>
      </c>
      <c r="P69" s="36">
        <f>IF(OR(Library!$A60&lt;&gt;1,Library!U60=""),"",IF(P$6=1,LN(1+MAX(0,Library!U60)),Library!U60))</f>
        <v/>
      </c>
      <c r="Q69" s="36">
        <f>IF(OR(Library!$A60&lt;&gt;1,Library!V60=""),"",IF(Q$6=1,LN(1+MAX(0,Library!V60)),Library!V60))</f>
        <v/>
      </c>
      <c r="R69" s="36">
        <f>IF(OR(Library!$A60&lt;&gt;1,Library!W60=""),"",IF(R$6=1,LN(1+MAX(0,Library!W60)),Library!W60))</f>
        <v/>
      </c>
      <c r="S69" s="36">
        <f>IF(OR(Library!$A60&lt;&gt;1,Library!X60=""),"",IF(S$6=1,LN(1+MAX(0,Library!X60)),Library!X60))</f>
        <v/>
      </c>
      <c r="T69" s="36">
        <f>IF(OR(Library!$A60&lt;&gt;1,Library!Y60=""),"",IF(T$6=1,LN(1+MAX(0,Library!Y60)),Library!Y60))</f>
        <v/>
      </c>
      <c r="V69" s="36">
        <f>IF(C69="","",((C69-C$8)/C$12)^2)</f>
        <v/>
      </c>
      <c r="W69" s="36">
        <f>IF(D69="","",((D69-D$8)/D$12)^2)</f>
        <v/>
      </c>
      <c r="X69" s="36">
        <f>IF(E69="","",((E69-E$8)/E$12)^2)</f>
        <v/>
      </c>
      <c r="Y69" s="36">
        <f>IF(F69="","",((F69-F$8)/F$12)^2)</f>
        <v/>
      </c>
      <c r="Z69" s="36">
        <f>IF(G69="","",((G69-G$8)/G$12)^2)</f>
        <v/>
      </c>
      <c r="AA69" s="36">
        <f>IF(H69="","",((H69-H$8)/H$12)^2)</f>
        <v/>
      </c>
      <c r="AB69" s="36">
        <f>IF(I69="","",((I69-I$8)/I$12)^2)</f>
        <v/>
      </c>
      <c r="AC69" s="36">
        <f>IF(J69="","",((J69-J$8)/J$12)^2)</f>
        <v/>
      </c>
      <c r="AD69" s="36">
        <f>IF(K69="","",((K69-K$8)/K$12)^2)</f>
        <v/>
      </c>
      <c r="AE69" s="36">
        <f>IF(L69="","",((L69-L$8)/L$12)^2)</f>
        <v/>
      </c>
      <c r="AF69" s="36">
        <f>IF(M69="","",((M69-M$8)/M$12)^2)</f>
        <v/>
      </c>
      <c r="AG69" s="36">
        <f>IF(N69="","",((N69-N$8)/N$12)^2)</f>
        <v/>
      </c>
      <c r="AH69" s="36">
        <f>IF(O69="","",((O69-O$8)/O$12)^2)</f>
        <v/>
      </c>
      <c r="AI69" s="36">
        <f>IF(P69="","",((P69-P$8)/P$12)^2)</f>
        <v/>
      </c>
      <c r="AJ69" s="36">
        <f>IF(Q69="","",((Q69-Q$8)/Q$12)^2)</f>
        <v/>
      </c>
      <c r="AK69" s="36">
        <f>IF(R69="","",((R69-R$8)/R$12)^2)</f>
        <v/>
      </c>
      <c r="AL69" s="36">
        <f>IF(S69="","",((S69-S$8)/S$12)^2)</f>
        <v/>
      </c>
      <c r="AM69" s="36">
        <f>IF(T69="","",((T69-T$8)/T$12)^2)</f>
        <v/>
      </c>
      <c r="AO69" s="27">
        <f>IF(OR(Library!$A60&lt;&gt;1,COUNT(V69:AM69)=0,SUM($C$5:$T$5)&lt;=0),"",SQRT(SUMPRODUCT(V69:AM69,$C$5:$T$5)/SUM($C$5:$T$5)))</f>
        <v/>
      </c>
      <c r="AP69" s="27">
        <f>IF(AO69="","",100*EXP(-AO69))</f>
        <v/>
      </c>
      <c r="AQ69">
        <f>IF(AP69="","",AP69-ROW()*0.000000001)</f>
        <v/>
      </c>
      <c r="AR69">
        <f>IF(AP69="","",Library!$G60)</f>
        <v/>
      </c>
      <c r="AS69">
        <f>IF(AP69="","",Library!$B60)</f>
        <v/>
      </c>
    </row>
    <row r="70">
      <c r="C70" s="36">
        <f>IF(OR(Library!$A61&lt;&gt;1,Library!H61=""),"",IF(C$6=1,LN(1+MAX(0,Library!H61)),Library!H61))</f>
        <v/>
      </c>
      <c r="D70" s="36">
        <f>IF(OR(Library!$A61&lt;&gt;1,Library!I61=""),"",IF(D$6=1,LN(1+MAX(0,Library!I61)),Library!I61))</f>
        <v/>
      </c>
      <c r="E70" s="36">
        <f>IF(OR(Library!$A61&lt;&gt;1,Library!J61=""),"",IF(E$6=1,LN(1+MAX(0,Library!J61)),Library!J61))</f>
        <v/>
      </c>
      <c r="F70" s="36">
        <f>IF(OR(Library!$A61&lt;&gt;1,Library!K61=""),"",IF(F$6=1,LN(1+MAX(0,Library!K61)),Library!K61))</f>
        <v/>
      </c>
      <c r="G70" s="36">
        <f>IF(OR(Library!$A61&lt;&gt;1,Library!L61=""),"",IF(G$6=1,LN(1+MAX(0,Library!L61)),Library!L61))</f>
        <v/>
      </c>
      <c r="H70" s="36">
        <f>IF(OR(Library!$A61&lt;&gt;1,Library!M61=""),"",IF(H$6=1,LN(1+MAX(0,Library!M61)),Library!M61))</f>
        <v/>
      </c>
      <c r="I70" s="36">
        <f>IF(OR(Library!$A61&lt;&gt;1,Library!N61=""),"",IF(I$6=1,LN(1+MAX(0,Library!N61)),Library!N61))</f>
        <v/>
      </c>
      <c r="J70" s="36">
        <f>IF(OR(Library!$A61&lt;&gt;1,Library!O61=""),"",IF(J$6=1,LN(1+MAX(0,Library!O61)),Library!O61))</f>
        <v/>
      </c>
      <c r="K70" s="36">
        <f>IF(OR(Library!$A61&lt;&gt;1,Library!P61=""),"",IF(K$6=1,LN(1+MAX(0,Library!P61)),Library!P61))</f>
        <v/>
      </c>
      <c r="L70" s="36">
        <f>IF(OR(Library!$A61&lt;&gt;1,Library!Q61=""),"",IF(L$6=1,LN(1+MAX(0,Library!Q61)),Library!Q61))</f>
        <v/>
      </c>
      <c r="M70" s="36">
        <f>IF(OR(Library!$A61&lt;&gt;1,Library!R61=""),"",IF(M$6=1,LN(1+MAX(0,Library!R61)),Library!R61))</f>
        <v/>
      </c>
      <c r="N70" s="36">
        <f>IF(OR(Library!$A61&lt;&gt;1,Library!S61=""),"",IF(N$6=1,LN(1+MAX(0,Library!S61)),Library!S61))</f>
        <v/>
      </c>
      <c r="O70" s="36">
        <f>IF(OR(Library!$A61&lt;&gt;1,Library!T61=""),"",IF(O$6=1,LN(1+MAX(0,Library!T61)),Library!T61))</f>
        <v/>
      </c>
      <c r="P70" s="36">
        <f>IF(OR(Library!$A61&lt;&gt;1,Library!U61=""),"",IF(P$6=1,LN(1+MAX(0,Library!U61)),Library!U61))</f>
        <v/>
      </c>
      <c r="Q70" s="36">
        <f>IF(OR(Library!$A61&lt;&gt;1,Library!V61=""),"",IF(Q$6=1,LN(1+MAX(0,Library!V61)),Library!V61))</f>
        <v/>
      </c>
      <c r="R70" s="36">
        <f>IF(OR(Library!$A61&lt;&gt;1,Library!W61=""),"",IF(R$6=1,LN(1+MAX(0,Library!W61)),Library!W61))</f>
        <v/>
      </c>
      <c r="S70" s="36">
        <f>IF(OR(Library!$A61&lt;&gt;1,Library!X61=""),"",IF(S$6=1,LN(1+MAX(0,Library!X61)),Library!X61))</f>
        <v/>
      </c>
      <c r="T70" s="36">
        <f>IF(OR(Library!$A61&lt;&gt;1,Library!Y61=""),"",IF(T$6=1,LN(1+MAX(0,Library!Y61)),Library!Y61))</f>
        <v/>
      </c>
      <c r="V70" s="36">
        <f>IF(C70="","",((C70-C$8)/C$12)^2)</f>
        <v/>
      </c>
      <c r="W70" s="36">
        <f>IF(D70="","",((D70-D$8)/D$12)^2)</f>
        <v/>
      </c>
      <c r="X70" s="36">
        <f>IF(E70="","",((E70-E$8)/E$12)^2)</f>
        <v/>
      </c>
      <c r="Y70" s="36">
        <f>IF(F70="","",((F70-F$8)/F$12)^2)</f>
        <v/>
      </c>
      <c r="Z70" s="36">
        <f>IF(G70="","",((G70-G$8)/G$12)^2)</f>
        <v/>
      </c>
      <c r="AA70" s="36">
        <f>IF(H70="","",((H70-H$8)/H$12)^2)</f>
        <v/>
      </c>
      <c r="AB70" s="36">
        <f>IF(I70="","",((I70-I$8)/I$12)^2)</f>
        <v/>
      </c>
      <c r="AC70" s="36">
        <f>IF(J70="","",((J70-J$8)/J$12)^2)</f>
        <v/>
      </c>
      <c r="AD70" s="36">
        <f>IF(K70="","",((K70-K$8)/K$12)^2)</f>
        <v/>
      </c>
      <c r="AE70" s="36">
        <f>IF(L70="","",((L70-L$8)/L$12)^2)</f>
        <v/>
      </c>
      <c r="AF70" s="36">
        <f>IF(M70="","",((M70-M$8)/M$12)^2)</f>
        <v/>
      </c>
      <c r="AG70" s="36">
        <f>IF(N70="","",((N70-N$8)/N$12)^2)</f>
        <v/>
      </c>
      <c r="AH70" s="36">
        <f>IF(O70="","",((O70-O$8)/O$12)^2)</f>
        <v/>
      </c>
      <c r="AI70" s="36">
        <f>IF(P70="","",((P70-P$8)/P$12)^2)</f>
        <v/>
      </c>
      <c r="AJ70" s="36">
        <f>IF(Q70="","",((Q70-Q$8)/Q$12)^2)</f>
        <v/>
      </c>
      <c r="AK70" s="36">
        <f>IF(R70="","",((R70-R$8)/R$12)^2)</f>
        <v/>
      </c>
      <c r="AL70" s="36">
        <f>IF(S70="","",((S70-S$8)/S$12)^2)</f>
        <v/>
      </c>
      <c r="AM70" s="36">
        <f>IF(T70="","",((T70-T$8)/T$12)^2)</f>
        <v/>
      </c>
      <c r="AO70" s="27">
        <f>IF(OR(Library!$A61&lt;&gt;1,COUNT(V70:AM70)=0,SUM($C$5:$T$5)&lt;=0),"",SQRT(SUMPRODUCT(V70:AM70,$C$5:$T$5)/SUM($C$5:$T$5)))</f>
        <v/>
      </c>
      <c r="AP70" s="27">
        <f>IF(AO70="","",100*EXP(-AO70))</f>
        <v/>
      </c>
      <c r="AQ70">
        <f>IF(AP70="","",AP70-ROW()*0.000000001)</f>
        <v/>
      </c>
      <c r="AR70">
        <f>IF(AP70="","",Library!$G61)</f>
        <v/>
      </c>
      <c r="AS70">
        <f>IF(AP70="","",Library!$B61)</f>
        <v/>
      </c>
    </row>
    <row r="71">
      <c r="C71" s="36">
        <f>IF(OR(Library!$A62&lt;&gt;1,Library!H62=""),"",IF(C$6=1,LN(1+MAX(0,Library!H62)),Library!H62))</f>
        <v/>
      </c>
      <c r="D71" s="36">
        <f>IF(OR(Library!$A62&lt;&gt;1,Library!I62=""),"",IF(D$6=1,LN(1+MAX(0,Library!I62)),Library!I62))</f>
        <v/>
      </c>
      <c r="E71" s="36">
        <f>IF(OR(Library!$A62&lt;&gt;1,Library!J62=""),"",IF(E$6=1,LN(1+MAX(0,Library!J62)),Library!J62))</f>
        <v/>
      </c>
      <c r="F71" s="36">
        <f>IF(OR(Library!$A62&lt;&gt;1,Library!K62=""),"",IF(F$6=1,LN(1+MAX(0,Library!K62)),Library!K62))</f>
        <v/>
      </c>
      <c r="G71" s="36">
        <f>IF(OR(Library!$A62&lt;&gt;1,Library!L62=""),"",IF(G$6=1,LN(1+MAX(0,Library!L62)),Library!L62))</f>
        <v/>
      </c>
      <c r="H71" s="36">
        <f>IF(OR(Library!$A62&lt;&gt;1,Library!M62=""),"",IF(H$6=1,LN(1+MAX(0,Library!M62)),Library!M62))</f>
        <v/>
      </c>
      <c r="I71" s="36">
        <f>IF(OR(Library!$A62&lt;&gt;1,Library!N62=""),"",IF(I$6=1,LN(1+MAX(0,Library!N62)),Library!N62))</f>
        <v/>
      </c>
      <c r="J71" s="36">
        <f>IF(OR(Library!$A62&lt;&gt;1,Library!O62=""),"",IF(J$6=1,LN(1+MAX(0,Library!O62)),Library!O62))</f>
        <v/>
      </c>
      <c r="K71" s="36">
        <f>IF(OR(Library!$A62&lt;&gt;1,Library!P62=""),"",IF(K$6=1,LN(1+MAX(0,Library!P62)),Library!P62))</f>
        <v/>
      </c>
      <c r="L71" s="36">
        <f>IF(OR(Library!$A62&lt;&gt;1,Library!Q62=""),"",IF(L$6=1,LN(1+MAX(0,Library!Q62)),Library!Q62))</f>
        <v/>
      </c>
      <c r="M71" s="36">
        <f>IF(OR(Library!$A62&lt;&gt;1,Library!R62=""),"",IF(M$6=1,LN(1+MAX(0,Library!R62)),Library!R62))</f>
        <v/>
      </c>
      <c r="N71" s="36">
        <f>IF(OR(Library!$A62&lt;&gt;1,Library!S62=""),"",IF(N$6=1,LN(1+MAX(0,Library!S62)),Library!S62))</f>
        <v/>
      </c>
      <c r="O71" s="36">
        <f>IF(OR(Library!$A62&lt;&gt;1,Library!T62=""),"",IF(O$6=1,LN(1+MAX(0,Library!T62)),Library!T62))</f>
        <v/>
      </c>
      <c r="P71" s="36">
        <f>IF(OR(Library!$A62&lt;&gt;1,Library!U62=""),"",IF(P$6=1,LN(1+MAX(0,Library!U62)),Library!U62))</f>
        <v/>
      </c>
      <c r="Q71" s="36">
        <f>IF(OR(Library!$A62&lt;&gt;1,Library!V62=""),"",IF(Q$6=1,LN(1+MAX(0,Library!V62)),Library!V62))</f>
        <v/>
      </c>
      <c r="R71" s="36">
        <f>IF(OR(Library!$A62&lt;&gt;1,Library!W62=""),"",IF(R$6=1,LN(1+MAX(0,Library!W62)),Library!W62))</f>
        <v/>
      </c>
      <c r="S71" s="36">
        <f>IF(OR(Library!$A62&lt;&gt;1,Library!X62=""),"",IF(S$6=1,LN(1+MAX(0,Library!X62)),Library!X62))</f>
        <v/>
      </c>
      <c r="T71" s="36">
        <f>IF(OR(Library!$A62&lt;&gt;1,Library!Y62=""),"",IF(T$6=1,LN(1+MAX(0,Library!Y62)),Library!Y62))</f>
        <v/>
      </c>
      <c r="V71" s="36">
        <f>IF(C71="","",((C71-C$8)/C$12)^2)</f>
        <v/>
      </c>
      <c r="W71" s="36">
        <f>IF(D71="","",((D71-D$8)/D$12)^2)</f>
        <v/>
      </c>
      <c r="X71" s="36">
        <f>IF(E71="","",((E71-E$8)/E$12)^2)</f>
        <v/>
      </c>
      <c r="Y71" s="36">
        <f>IF(F71="","",((F71-F$8)/F$12)^2)</f>
        <v/>
      </c>
      <c r="Z71" s="36">
        <f>IF(G71="","",((G71-G$8)/G$12)^2)</f>
        <v/>
      </c>
      <c r="AA71" s="36">
        <f>IF(H71="","",((H71-H$8)/H$12)^2)</f>
        <v/>
      </c>
      <c r="AB71" s="36">
        <f>IF(I71="","",((I71-I$8)/I$12)^2)</f>
        <v/>
      </c>
      <c r="AC71" s="36">
        <f>IF(J71="","",((J71-J$8)/J$12)^2)</f>
        <v/>
      </c>
      <c r="AD71" s="36">
        <f>IF(K71="","",((K71-K$8)/K$12)^2)</f>
        <v/>
      </c>
      <c r="AE71" s="36">
        <f>IF(L71="","",((L71-L$8)/L$12)^2)</f>
        <v/>
      </c>
      <c r="AF71" s="36">
        <f>IF(M71="","",((M71-M$8)/M$12)^2)</f>
        <v/>
      </c>
      <c r="AG71" s="36">
        <f>IF(N71="","",((N71-N$8)/N$12)^2)</f>
        <v/>
      </c>
      <c r="AH71" s="36">
        <f>IF(O71="","",((O71-O$8)/O$12)^2)</f>
        <v/>
      </c>
      <c r="AI71" s="36">
        <f>IF(P71="","",((P71-P$8)/P$12)^2)</f>
        <v/>
      </c>
      <c r="AJ71" s="36">
        <f>IF(Q71="","",((Q71-Q$8)/Q$12)^2)</f>
        <v/>
      </c>
      <c r="AK71" s="36">
        <f>IF(R71="","",((R71-R$8)/R$12)^2)</f>
        <v/>
      </c>
      <c r="AL71" s="36">
        <f>IF(S71="","",((S71-S$8)/S$12)^2)</f>
        <v/>
      </c>
      <c r="AM71" s="36">
        <f>IF(T71="","",((T71-T$8)/T$12)^2)</f>
        <v/>
      </c>
      <c r="AO71" s="27">
        <f>IF(OR(Library!$A62&lt;&gt;1,COUNT(V71:AM71)=0,SUM($C$5:$T$5)&lt;=0),"",SQRT(SUMPRODUCT(V71:AM71,$C$5:$T$5)/SUM($C$5:$T$5)))</f>
        <v/>
      </c>
      <c r="AP71" s="27">
        <f>IF(AO71="","",100*EXP(-AO71))</f>
        <v/>
      </c>
      <c r="AQ71">
        <f>IF(AP71="","",AP71-ROW()*0.000000001)</f>
        <v/>
      </c>
      <c r="AR71">
        <f>IF(AP71="","",Library!$G62)</f>
        <v/>
      </c>
      <c r="AS71">
        <f>IF(AP71="","",Library!$B62)</f>
        <v/>
      </c>
    </row>
    <row r="72">
      <c r="C72" s="36">
        <f>IF(OR(Library!$A63&lt;&gt;1,Library!H63=""),"",IF(C$6=1,LN(1+MAX(0,Library!H63)),Library!H63))</f>
        <v/>
      </c>
      <c r="D72" s="36">
        <f>IF(OR(Library!$A63&lt;&gt;1,Library!I63=""),"",IF(D$6=1,LN(1+MAX(0,Library!I63)),Library!I63))</f>
        <v/>
      </c>
      <c r="E72" s="36">
        <f>IF(OR(Library!$A63&lt;&gt;1,Library!J63=""),"",IF(E$6=1,LN(1+MAX(0,Library!J63)),Library!J63))</f>
        <v/>
      </c>
      <c r="F72" s="36">
        <f>IF(OR(Library!$A63&lt;&gt;1,Library!K63=""),"",IF(F$6=1,LN(1+MAX(0,Library!K63)),Library!K63))</f>
        <v/>
      </c>
      <c r="G72" s="36">
        <f>IF(OR(Library!$A63&lt;&gt;1,Library!L63=""),"",IF(G$6=1,LN(1+MAX(0,Library!L63)),Library!L63))</f>
        <v/>
      </c>
      <c r="H72" s="36">
        <f>IF(OR(Library!$A63&lt;&gt;1,Library!M63=""),"",IF(H$6=1,LN(1+MAX(0,Library!M63)),Library!M63))</f>
        <v/>
      </c>
      <c r="I72" s="36">
        <f>IF(OR(Library!$A63&lt;&gt;1,Library!N63=""),"",IF(I$6=1,LN(1+MAX(0,Library!N63)),Library!N63))</f>
        <v/>
      </c>
      <c r="J72" s="36">
        <f>IF(OR(Library!$A63&lt;&gt;1,Library!O63=""),"",IF(J$6=1,LN(1+MAX(0,Library!O63)),Library!O63))</f>
        <v/>
      </c>
      <c r="K72" s="36">
        <f>IF(OR(Library!$A63&lt;&gt;1,Library!P63=""),"",IF(K$6=1,LN(1+MAX(0,Library!P63)),Library!P63))</f>
        <v/>
      </c>
      <c r="L72" s="36">
        <f>IF(OR(Library!$A63&lt;&gt;1,Library!Q63=""),"",IF(L$6=1,LN(1+MAX(0,Library!Q63)),Library!Q63))</f>
        <v/>
      </c>
      <c r="M72" s="36">
        <f>IF(OR(Library!$A63&lt;&gt;1,Library!R63=""),"",IF(M$6=1,LN(1+MAX(0,Library!R63)),Library!R63))</f>
        <v/>
      </c>
      <c r="N72" s="36">
        <f>IF(OR(Library!$A63&lt;&gt;1,Library!S63=""),"",IF(N$6=1,LN(1+MAX(0,Library!S63)),Library!S63))</f>
        <v/>
      </c>
      <c r="O72" s="36">
        <f>IF(OR(Library!$A63&lt;&gt;1,Library!T63=""),"",IF(O$6=1,LN(1+MAX(0,Library!T63)),Library!T63))</f>
        <v/>
      </c>
      <c r="P72" s="36">
        <f>IF(OR(Library!$A63&lt;&gt;1,Library!U63=""),"",IF(P$6=1,LN(1+MAX(0,Library!U63)),Library!U63))</f>
        <v/>
      </c>
      <c r="Q72" s="36">
        <f>IF(OR(Library!$A63&lt;&gt;1,Library!V63=""),"",IF(Q$6=1,LN(1+MAX(0,Library!V63)),Library!V63))</f>
        <v/>
      </c>
      <c r="R72" s="36">
        <f>IF(OR(Library!$A63&lt;&gt;1,Library!W63=""),"",IF(R$6=1,LN(1+MAX(0,Library!W63)),Library!W63))</f>
        <v/>
      </c>
      <c r="S72" s="36">
        <f>IF(OR(Library!$A63&lt;&gt;1,Library!X63=""),"",IF(S$6=1,LN(1+MAX(0,Library!X63)),Library!X63))</f>
        <v/>
      </c>
      <c r="T72" s="36">
        <f>IF(OR(Library!$A63&lt;&gt;1,Library!Y63=""),"",IF(T$6=1,LN(1+MAX(0,Library!Y63)),Library!Y63))</f>
        <v/>
      </c>
      <c r="V72" s="36">
        <f>IF(C72="","",((C72-C$8)/C$12)^2)</f>
        <v/>
      </c>
      <c r="W72" s="36">
        <f>IF(D72="","",((D72-D$8)/D$12)^2)</f>
        <v/>
      </c>
      <c r="X72" s="36">
        <f>IF(E72="","",((E72-E$8)/E$12)^2)</f>
        <v/>
      </c>
      <c r="Y72" s="36">
        <f>IF(F72="","",((F72-F$8)/F$12)^2)</f>
        <v/>
      </c>
      <c r="Z72" s="36">
        <f>IF(G72="","",((G72-G$8)/G$12)^2)</f>
        <v/>
      </c>
      <c r="AA72" s="36">
        <f>IF(H72="","",((H72-H$8)/H$12)^2)</f>
        <v/>
      </c>
      <c r="AB72" s="36">
        <f>IF(I72="","",((I72-I$8)/I$12)^2)</f>
        <v/>
      </c>
      <c r="AC72" s="36">
        <f>IF(J72="","",((J72-J$8)/J$12)^2)</f>
        <v/>
      </c>
      <c r="AD72" s="36">
        <f>IF(K72="","",((K72-K$8)/K$12)^2)</f>
        <v/>
      </c>
      <c r="AE72" s="36">
        <f>IF(L72="","",((L72-L$8)/L$12)^2)</f>
        <v/>
      </c>
      <c r="AF72" s="36">
        <f>IF(M72="","",((M72-M$8)/M$12)^2)</f>
        <v/>
      </c>
      <c r="AG72" s="36">
        <f>IF(N72="","",((N72-N$8)/N$12)^2)</f>
        <v/>
      </c>
      <c r="AH72" s="36">
        <f>IF(O72="","",((O72-O$8)/O$12)^2)</f>
        <v/>
      </c>
      <c r="AI72" s="36">
        <f>IF(P72="","",((P72-P$8)/P$12)^2)</f>
        <v/>
      </c>
      <c r="AJ72" s="36">
        <f>IF(Q72="","",((Q72-Q$8)/Q$12)^2)</f>
        <v/>
      </c>
      <c r="AK72" s="36">
        <f>IF(R72="","",((R72-R$8)/R$12)^2)</f>
        <v/>
      </c>
      <c r="AL72" s="36">
        <f>IF(S72="","",((S72-S$8)/S$12)^2)</f>
        <v/>
      </c>
      <c r="AM72" s="36">
        <f>IF(T72="","",((T72-T$8)/T$12)^2)</f>
        <v/>
      </c>
      <c r="AO72" s="27">
        <f>IF(OR(Library!$A63&lt;&gt;1,COUNT(V72:AM72)=0,SUM($C$5:$T$5)&lt;=0),"",SQRT(SUMPRODUCT(V72:AM72,$C$5:$T$5)/SUM($C$5:$T$5)))</f>
        <v/>
      </c>
      <c r="AP72" s="27">
        <f>IF(AO72="","",100*EXP(-AO72))</f>
        <v/>
      </c>
      <c r="AQ72">
        <f>IF(AP72="","",AP72-ROW()*0.000000001)</f>
        <v/>
      </c>
      <c r="AR72">
        <f>IF(AP72="","",Library!$G63)</f>
        <v/>
      </c>
      <c r="AS72">
        <f>IF(AP72="","",Library!$B63)</f>
        <v/>
      </c>
    </row>
    <row r="73">
      <c r="C73" s="36">
        <f>IF(OR(Library!$A64&lt;&gt;1,Library!H64=""),"",IF(C$6=1,LN(1+MAX(0,Library!H64)),Library!H64))</f>
        <v/>
      </c>
      <c r="D73" s="36">
        <f>IF(OR(Library!$A64&lt;&gt;1,Library!I64=""),"",IF(D$6=1,LN(1+MAX(0,Library!I64)),Library!I64))</f>
        <v/>
      </c>
      <c r="E73" s="36">
        <f>IF(OR(Library!$A64&lt;&gt;1,Library!J64=""),"",IF(E$6=1,LN(1+MAX(0,Library!J64)),Library!J64))</f>
        <v/>
      </c>
      <c r="F73" s="36">
        <f>IF(OR(Library!$A64&lt;&gt;1,Library!K64=""),"",IF(F$6=1,LN(1+MAX(0,Library!K64)),Library!K64))</f>
        <v/>
      </c>
      <c r="G73" s="36">
        <f>IF(OR(Library!$A64&lt;&gt;1,Library!L64=""),"",IF(G$6=1,LN(1+MAX(0,Library!L64)),Library!L64))</f>
        <v/>
      </c>
      <c r="H73" s="36">
        <f>IF(OR(Library!$A64&lt;&gt;1,Library!M64=""),"",IF(H$6=1,LN(1+MAX(0,Library!M64)),Library!M64))</f>
        <v/>
      </c>
      <c r="I73" s="36">
        <f>IF(OR(Library!$A64&lt;&gt;1,Library!N64=""),"",IF(I$6=1,LN(1+MAX(0,Library!N64)),Library!N64))</f>
        <v/>
      </c>
      <c r="J73" s="36">
        <f>IF(OR(Library!$A64&lt;&gt;1,Library!O64=""),"",IF(J$6=1,LN(1+MAX(0,Library!O64)),Library!O64))</f>
        <v/>
      </c>
      <c r="K73" s="36">
        <f>IF(OR(Library!$A64&lt;&gt;1,Library!P64=""),"",IF(K$6=1,LN(1+MAX(0,Library!P64)),Library!P64))</f>
        <v/>
      </c>
      <c r="L73" s="36">
        <f>IF(OR(Library!$A64&lt;&gt;1,Library!Q64=""),"",IF(L$6=1,LN(1+MAX(0,Library!Q64)),Library!Q64))</f>
        <v/>
      </c>
      <c r="M73" s="36">
        <f>IF(OR(Library!$A64&lt;&gt;1,Library!R64=""),"",IF(M$6=1,LN(1+MAX(0,Library!R64)),Library!R64))</f>
        <v/>
      </c>
      <c r="N73" s="36">
        <f>IF(OR(Library!$A64&lt;&gt;1,Library!S64=""),"",IF(N$6=1,LN(1+MAX(0,Library!S64)),Library!S64))</f>
        <v/>
      </c>
      <c r="O73" s="36">
        <f>IF(OR(Library!$A64&lt;&gt;1,Library!T64=""),"",IF(O$6=1,LN(1+MAX(0,Library!T64)),Library!T64))</f>
        <v/>
      </c>
      <c r="P73" s="36">
        <f>IF(OR(Library!$A64&lt;&gt;1,Library!U64=""),"",IF(P$6=1,LN(1+MAX(0,Library!U64)),Library!U64))</f>
        <v/>
      </c>
      <c r="Q73" s="36">
        <f>IF(OR(Library!$A64&lt;&gt;1,Library!V64=""),"",IF(Q$6=1,LN(1+MAX(0,Library!V64)),Library!V64))</f>
        <v/>
      </c>
      <c r="R73" s="36">
        <f>IF(OR(Library!$A64&lt;&gt;1,Library!W64=""),"",IF(R$6=1,LN(1+MAX(0,Library!W64)),Library!W64))</f>
        <v/>
      </c>
      <c r="S73" s="36">
        <f>IF(OR(Library!$A64&lt;&gt;1,Library!X64=""),"",IF(S$6=1,LN(1+MAX(0,Library!X64)),Library!X64))</f>
        <v/>
      </c>
      <c r="T73" s="36">
        <f>IF(OR(Library!$A64&lt;&gt;1,Library!Y64=""),"",IF(T$6=1,LN(1+MAX(0,Library!Y64)),Library!Y64))</f>
        <v/>
      </c>
      <c r="V73" s="36">
        <f>IF(C73="","",((C73-C$8)/C$12)^2)</f>
        <v/>
      </c>
      <c r="W73" s="36">
        <f>IF(D73="","",((D73-D$8)/D$12)^2)</f>
        <v/>
      </c>
      <c r="X73" s="36">
        <f>IF(E73="","",((E73-E$8)/E$12)^2)</f>
        <v/>
      </c>
      <c r="Y73" s="36">
        <f>IF(F73="","",((F73-F$8)/F$12)^2)</f>
        <v/>
      </c>
      <c r="Z73" s="36">
        <f>IF(G73="","",((G73-G$8)/G$12)^2)</f>
        <v/>
      </c>
      <c r="AA73" s="36">
        <f>IF(H73="","",((H73-H$8)/H$12)^2)</f>
        <v/>
      </c>
      <c r="AB73" s="36">
        <f>IF(I73="","",((I73-I$8)/I$12)^2)</f>
        <v/>
      </c>
      <c r="AC73" s="36">
        <f>IF(J73="","",((J73-J$8)/J$12)^2)</f>
        <v/>
      </c>
      <c r="AD73" s="36">
        <f>IF(K73="","",((K73-K$8)/K$12)^2)</f>
        <v/>
      </c>
      <c r="AE73" s="36">
        <f>IF(L73="","",((L73-L$8)/L$12)^2)</f>
        <v/>
      </c>
      <c r="AF73" s="36">
        <f>IF(M73="","",((M73-M$8)/M$12)^2)</f>
        <v/>
      </c>
      <c r="AG73" s="36">
        <f>IF(N73="","",((N73-N$8)/N$12)^2)</f>
        <v/>
      </c>
      <c r="AH73" s="36">
        <f>IF(O73="","",((O73-O$8)/O$12)^2)</f>
        <v/>
      </c>
      <c r="AI73" s="36">
        <f>IF(P73="","",((P73-P$8)/P$12)^2)</f>
        <v/>
      </c>
      <c r="AJ73" s="36">
        <f>IF(Q73="","",((Q73-Q$8)/Q$12)^2)</f>
        <v/>
      </c>
      <c r="AK73" s="36">
        <f>IF(R73="","",((R73-R$8)/R$12)^2)</f>
        <v/>
      </c>
      <c r="AL73" s="36">
        <f>IF(S73="","",((S73-S$8)/S$12)^2)</f>
        <v/>
      </c>
      <c r="AM73" s="36">
        <f>IF(T73="","",((T73-T$8)/T$12)^2)</f>
        <v/>
      </c>
      <c r="AO73" s="27">
        <f>IF(OR(Library!$A64&lt;&gt;1,COUNT(V73:AM73)=0,SUM($C$5:$T$5)&lt;=0),"",SQRT(SUMPRODUCT(V73:AM73,$C$5:$T$5)/SUM($C$5:$T$5)))</f>
        <v/>
      </c>
      <c r="AP73" s="27">
        <f>IF(AO73="","",100*EXP(-AO73))</f>
        <v/>
      </c>
      <c r="AQ73">
        <f>IF(AP73="","",AP73-ROW()*0.000000001)</f>
        <v/>
      </c>
      <c r="AR73">
        <f>IF(AP73="","",Library!$G64)</f>
        <v/>
      </c>
      <c r="AS73">
        <f>IF(AP73="","",Library!$B64)</f>
        <v/>
      </c>
    </row>
    <row r="74">
      <c r="C74" s="36">
        <f>IF(OR(Library!$A65&lt;&gt;1,Library!H65=""),"",IF(C$6=1,LN(1+MAX(0,Library!H65)),Library!H65))</f>
        <v/>
      </c>
      <c r="D74" s="36">
        <f>IF(OR(Library!$A65&lt;&gt;1,Library!I65=""),"",IF(D$6=1,LN(1+MAX(0,Library!I65)),Library!I65))</f>
        <v/>
      </c>
      <c r="E74" s="36">
        <f>IF(OR(Library!$A65&lt;&gt;1,Library!J65=""),"",IF(E$6=1,LN(1+MAX(0,Library!J65)),Library!J65))</f>
        <v/>
      </c>
      <c r="F74" s="36">
        <f>IF(OR(Library!$A65&lt;&gt;1,Library!K65=""),"",IF(F$6=1,LN(1+MAX(0,Library!K65)),Library!K65))</f>
        <v/>
      </c>
      <c r="G74" s="36">
        <f>IF(OR(Library!$A65&lt;&gt;1,Library!L65=""),"",IF(G$6=1,LN(1+MAX(0,Library!L65)),Library!L65))</f>
        <v/>
      </c>
      <c r="H74" s="36">
        <f>IF(OR(Library!$A65&lt;&gt;1,Library!M65=""),"",IF(H$6=1,LN(1+MAX(0,Library!M65)),Library!M65))</f>
        <v/>
      </c>
      <c r="I74" s="36">
        <f>IF(OR(Library!$A65&lt;&gt;1,Library!N65=""),"",IF(I$6=1,LN(1+MAX(0,Library!N65)),Library!N65))</f>
        <v/>
      </c>
      <c r="J74" s="36">
        <f>IF(OR(Library!$A65&lt;&gt;1,Library!O65=""),"",IF(J$6=1,LN(1+MAX(0,Library!O65)),Library!O65))</f>
        <v/>
      </c>
      <c r="K74" s="36">
        <f>IF(OR(Library!$A65&lt;&gt;1,Library!P65=""),"",IF(K$6=1,LN(1+MAX(0,Library!P65)),Library!P65))</f>
        <v/>
      </c>
      <c r="L74" s="36">
        <f>IF(OR(Library!$A65&lt;&gt;1,Library!Q65=""),"",IF(L$6=1,LN(1+MAX(0,Library!Q65)),Library!Q65))</f>
        <v/>
      </c>
      <c r="M74" s="36">
        <f>IF(OR(Library!$A65&lt;&gt;1,Library!R65=""),"",IF(M$6=1,LN(1+MAX(0,Library!R65)),Library!R65))</f>
        <v/>
      </c>
      <c r="N74" s="36">
        <f>IF(OR(Library!$A65&lt;&gt;1,Library!S65=""),"",IF(N$6=1,LN(1+MAX(0,Library!S65)),Library!S65))</f>
        <v/>
      </c>
      <c r="O74" s="36">
        <f>IF(OR(Library!$A65&lt;&gt;1,Library!T65=""),"",IF(O$6=1,LN(1+MAX(0,Library!T65)),Library!T65))</f>
        <v/>
      </c>
      <c r="P74" s="36">
        <f>IF(OR(Library!$A65&lt;&gt;1,Library!U65=""),"",IF(P$6=1,LN(1+MAX(0,Library!U65)),Library!U65))</f>
        <v/>
      </c>
      <c r="Q74" s="36">
        <f>IF(OR(Library!$A65&lt;&gt;1,Library!V65=""),"",IF(Q$6=1,LN(1+MAX(0,Library!V65)),Library!V65))</f>
        <v/>
      </c>
      <c r="R74" s="36">
        <f>IF(OR(Library!$A65&lt;&gt;1,Library!W65=""),"",IF(R$6=1,LN(1+MAX(0,Library!W65)),Library!W65))</f>
        <v/>
      </c>
      <c r="S74" s="36">
        <f>IF(OR(Library!$A65&lt;&gt;1,Library!X65=""),"",IF(S$6=1,LN(1+MAX(0,Library!X65)),Library!X65))</f>
        <v/>
      </c>
      <c r="T74" s="36">
        <f>IF(OR(Library!$A65&lt;&gt;1,Library!Y65=""),"",IF(T$6=1,LN(1+MAX(0,Library!Y65)),Library!Y65))</f>
        <v/>
      </c>
      <c r="V74" s="36">
        <f>IF(C74="","",((C74-C$8)/C$12)^2)</f>
        <v/>
      </c>
      <c r="W74" s="36">
        <f>IF(D74="","",((D74-D$8)/D$12)^2)</f>
        <v/>
      </c>
      <c r="X74" s="36">
        <f>IF(E74="","",((E74-E$8)/E$12)^2)</f>
        <v/>
      </c>
      <c r="Y74" s="36">
        <f>IF(F74="","",((F74-F$8)/F$12)^2)</f>
        <v/>
      </c>
      <c r="Z74" s="36">
        <f>IF(G74="","",((G74-G$8)/G$12)^2)</f>
        <v/>
      </c>
      <c r="AA74" s="36">
        <f>IF(H74="","",((H74-H$8)/H$12)^2)</f>
        <v/>
      </c>
      <c r="AB74" s="36">
        <f>IF(I74="","",((I74-I$8)/I$12)^2)</f>
        <v/>
      </c>
      <c r="AC74" s="36">
        <f>IF(J74="","",((J74-J$8)/J$12)^2)</f>
        <v/>
      </c>
      <c r="AD74" s="36">
        <f>IF(K74="","",((K74-K$8)/K$12)^2)</f>
        <v/>
      </c>
      <c r="AE74" s="36">
        <f>IF(L74="","",((L74-L$8)/L$12)^2)</f>
        <v/>
      </c>
      <c r="AF74" s="36">
        <f>IF(M74="","",((M74-M$8)/M$12)^2)</f>
        <v/>
      </c>
      <c r="AG74" s="36">
        <f>IF(N74="","",((N74-N$8)/N$12)^2)</f>
        <v/>
      </c>
      <c r="AH74" s="36">
        <f>IF(O74="","",((O74-O$8)/O$12)^2)</f>
        <v/>
      </c>
      <c r="AI74" s="36">
        <f>IF(P74="","",((P74-P$8)/P$12)^2)</f>
        <v/>
      </c>
      <c r="AJ74" s="36">
        <f>IF(Q74="","",((Q74-Q$8)/Q$12)^2)</f>
        <v/>
      </c>
      <c r="AK74" s="36">
        <f>IF(R74="","",((R74-R$8)/R$12)^2)</f>
        <v/>
      </c>
      <c r="AL74" s="36">
        <f>IF(S74="","",((S74-S$8)/S$12)^2)</f>
        <v/>
      </c>
      <c r="AM74" s="36">
        <f>IF(T74="","",((T74-T$8)/T$12)^2)</f>
        <v/>
      </c>
      <c r="AO74" s="27">
        <f>IF(OR(Library!$A65&lt;&gt;1,COUNT(V74:AM74)=0,SUM($C$5:$T$5)&lt;=0),"",SQRT(SUMPRODUCT(V74:AM74,$C$5:$T$5)/SUM($C$5:$T$5)))</f>
        <v/>
      </c>
      <c r="AP74" s="27">
        <f>IF(AO74="","",100*EXP(-AO74))</f>
        <v/>
      </c>
      <c r="AQ74">
        <f>IF(AP74="","",AP74-ROW()*0.000000001)</f>
        <v/>
      </c>
      <c r="AR74">
        <f>IF(AP74="","",Library!$G65)</f>
        <v/>
      </c>
      <c r="AS74">
        <f>IF(AP74="","",Library!$B65)</f>
        <v/>
      </c>
    </row>
    <row r="75">
      <c r="C75" s="36">
        <f>IF(OR(Library!$A66&lt;&gt;1,Library!H66=""),"",IF(C$6=1,LN(1+MAX(0,Library!H66)),Library!H66))</f>
        <v/>
      </c>
      <c r="D75" s="36">
        <f>IF(OR(Library!$A66&lt;&gt;1,Library!I66=""),"",IF(D$6=1,LN(1+MAX(0,Library!I66)),Library!I66))</f>
        <v/>
      </c>
      <c r="E75" s="36">
        <f>IF(OR(Library!$A66&lt;&gt;1,Library!J66=""),"",IF(E$6=1,LN(1+MAX(0,Library!J66)),Library!J66))</f>
        <v/>
      </c>
      <c r="F75" s="36">
        <f>IF(OR(Library!$A66&lt;&gt;1,Library!K66=""),"",IF(F$6=1,LN(1+MAX(0,Library!K66)),Library!K66))</f>
        <v/>
      </c>
      <c r="G75" s="36">
        <f>IF(OR(Library!$A66&lt;&gt;1,Library!L66=""),"",IF(G$6=1,LN(1+MAX(0,Library!L66)),Library!L66))</f>
        <v/>
      </c>
      <c r="H75" s="36">
        <f>IF(OR(Library!$A66&lt;&gt;1,Library!M66=""),"",IF(H$6=1,LN(1+MAX(0,Library!M66)),Library!M66))</f>
        <v/>
      </c>
      <c r="I75" s="36">
        <f>IF(OR(Library!$A66&lt;&gt;1,Library!N66=""),"",IF(I$6=1,LN(1+MAX(0,Library!N66)),Library!N66))</f>
        <v/>
      </c>
      <c r="J75" s="36">
        <f>IF(OR(Library!$A66&lt;&gt;1,Library!O66=""),"",IF(J$6=1,LN(1+MAX(0,Library!O66)),Library!O66))</f>
        <v/>
      </c>
      <c r="K75" s="36">
        <f>IF(OR(Library!$A66&lt;&gt;1,Library!P66=""),"",IF(K$6=1,LN(1+MAX(0,Library!P66)),Library!P66))</f>
        <v/>
      </c>
      <c r="L75" s="36">
        <f>IF(OR(Library!$A66&lt;&gt;1,Library!Q66=""),"",IF(L$6=1,LN(1+MAX(0,Library!Q66)),Library!Q66))</f>
        <v/>
      </c>
      <c r="M75" s="36">
        <f>IF(OR(Library!$A66&lt;&gt;1,Library!R66=""),"",IF(M$6=1,LN(1+MAX(0,Library!R66)),Library!R66))</f>
        <v/>
      </c>
      <c r="N75" s="36">
        <f>IF(OR(Library!$A66&lt;&gt;1,Library!S66=""),"",IF(N$6=1,LN(1+MAX(0,Library!S66)),Library!S66))</f>
        <v/>
      </c>
      <c r="O75" s="36">
        <f>IF(OR(Library!$A66&lt;&gt;1,Library!T66=""),"",IF(O$6=1,LN(1+MAX(0,Library!T66)),Library!T66))</f>
        <v/>
      </c>
      <c r="P75" s="36">
        <f>IF(OR(Library!$A66&lt;&gt;1,Library!U66=""),"",IF(P$6=1,LN(1+MAX(0,Library!U66)),Library!U66))</f>
        <v/>
      </c>
      <c r="Q75" s="36">
        <f>IF(OR(Library!$A66&lt;&gt;1,Library!V66=""),"",IF(Q$6=1,LN(1+MAX(0,Library!V66)),Library!V66))</f>
        <v/>
      </c>
      <c r="R75" s="36">
        <f>IF(OR(Library!$A66&lt;&gt;1,Library!W66=""),"",IF(R$6=1,LN(1+MAX(0,Library!W66)),Library!W66))</f>
        <v/>
      </c>
      <c r="S75" s="36">
        <f>IF(OR(Library!$A66&lt;&gt;1,Library!X66=""),"",IF(S$6=1,LN(1+MAX(0,Library!X66)),Library!X66))</f>
        <v/>
      </c>
      <c r="T75" s="36">
        <f>IF(OR(Library!$A66&lt;&gt;1,Library!Y66=""),"",IF(T$6=1,LN(1+MAX(0,Library!Y66)),Library!Y66))</f>
        <v/>
      </c>
      <c r="V75" s="36">
        <f>IF(C75="","",((C75-C$8)/C$12)^2)</f>
        <v/>
      </c>
      <c r="W75" s="36">
        <f>IF(D75="","",((D75-D$8)/D$12)^2)</f>
        <v/>
      </c>
      <c r="X75" s="36">
        <f>IF(E75="","",((E75-E$8)/E$12)^2)</f>
        <v/>
      </c>
      <c r="Y75" s="36">
        <f>IF(F75="","",((F75-F$8)/F$12)^2)</f>
        <v/>
      </c>
      <c r="Z75" s="36">
        <f>IF(G75="","",((G75-G$8)/G$12)^2)</f>
        <v/>
      </c>
      <c r="AA75" s="36">
        <f>IF(H75="","",((H75-H$8)/H$12)^2)</f>
        <v/>
      </c>
      <c r="AB75" s="36">
        <f>IF(I75="","",((I75-I$8)/I$12)^2)</f>
        <v/>
      </c>
      <c r="AC75" s="36">
        <f>IF(J75="","",((J75-J$8)/J$12)^2)</f>
        <v/>
      </c>
      <c r="AD75" s="36">
        <f>IF(K75="","",((K75-K$8)/K$12)^2)</f>
        <v/>
      </c>
      <c r="AE75" s="36">
        <f>IF(L75="","",((L75-L$8)/L$12)^2)</f>
        <v/>
      </c>
      <c r="AF75" s="36">
        <f>IF(M75="","",((M75-M$8)/M$12)^2)</f>
        <v/>
      </c>
      <c r="AG75" s="36">
        <f>IF(N75="","",((N75-N$8)/N$12)^2)</f>
        <v/>
      </c>
      <c r="AH75" s="36">
        <f>IF(O75="","",((O75-O$8)/O$12)^2)</f>
        <v/>
      </c>
      <c r="AI75" s="36">
        <f>IF(P75="","",((P75-P$8)/P$12)^2)</f>
        <v/>
      </c>
      <c r="AJ75" s="36">
        <f>IF(Q75="","",((Q75-Q$8)/Q$12)^2)</f>
        <v/>
      </c>
      <c r="AK75" s="36">
        <f>IF(R75="","",((R75-R$8)/R$12)^2)</f>
        <v/>
      </c>
      <c r="AL75" s="36">
        <f>IF(S75="","",((S75-S$8)/S$12)^2)</f>
        <v/>
      </c>
      <c r="AM75" s="36">
        <f>IF(T75="","",((T75-T$8)/T$12)^2)</f>
        <v/>
      </c>
      <c r="AO75" s="27">
        <f>IF(OR(Library!$A66&lt;&gt;1,COUNT(V75:AM75)=0,SUM($C$5:$T$5)&lt;=0),"",SQRT(SUMPRODUCT(V75:AM75,$C$5:$T$5)/SUM($C$5:$T$5)))</f>
        <v/>
      </c>
      <c r="AP75" s="27">
        <f>IF(AO75="","",100*EXP(-AO75))</f>
        <v/>
      </c>
      <c r="AQ75">
        <f>IF(AP75="","",AP75-ROW()*0.000000001)</f>
        <v/>
      </c>
      <c r="AR75">
        <f>IF(AP75="","",Library!$G66)</f>
        <v/>
      </c>
      <c r="AS75">
        <f>IF(AP75="","",Library!$B66)</f>
        <v/>
      </c>
    </row>
    <row r="76">
      <c r="C76" s="36">
        <f>IF(OR(Library!$A67&lt;&gt;1,Library!H67=""),"",IF(C$6=1,LN(1+MAX(0,Library!H67)),Library!H67))</f>
        <v/>
      </c>
      <c r="D76" s="36">
        <f>IF(OR(Library!$A67&lt;&gt;1,Library!I67=""),"",IF(D$6=1,LN(1+MAX(0,Library!I67)),Library!I67))</f>
        <v/>
      </c>
      <c r="E76" s="36">
        <f>IF(OR(Library!$A67&lt;&gt;1,Library!J67=""),"",IF(E$6=1,LN(1+MAX(0,Library!J67)),Library!J67))</f>
        <v/>
      </c>
      <c r="F76" s="36">
        <f>IF(OR(Library!$A67&lt;&gt;1,Library!K67=""),"",IF(F$6=1,LN(1+MAX(0,Library!K67)),Library!K67))</f>
        <v/>
      </c>
      <c r="G76" s="36">
        <f>IF(OR(Library!$A67&lt;&gt;1,Library!L67=""),"",IF(G$6=1,LN(1+MAX(0,Library!L67)),Library!L67))</f>
        <v/>
      </c>
      <c r="H76" s="36">
        <f>IF(OR(Library!$A67&lt;&gt;1,Library!M67=""),"",IF(H$6=1,LN(1+MAX(0,Library!M67)),Library!M67))</f>
        <v/>
      </c>
      <c r="I76" s="36">
        <f>IF(OR(Library!$A67&lt;&gt;1,Library!N67=""),"",IF(I$6=1,LN(1+MAX(0,Library!N67)),Library!N67))</f>
        <v/>
      </c>
      <c r="J76" s="36">
        <f>IF(OR(Library!$A67&lt;&gt;1,Library!O67=""),"",IF(J$6=1,LN(1+MAX(0,Library!O67)),Library!O67))</f>
        <v/>
      </c>
      <c r="K76" s="36">
        <f>IF(OR(Library!$A67&lt;&gt;1,Library!P67=""),"",IF(K$6=1,LN(1+MAX(0,Library!P67)),Library!P67))</f>
        <v/>
      </c>
      <c r="L76" s="36">
        <f>IF(OR(Library!$A67&lt;&gt;1,Library!Q67=""),"",IF(L$6=1,LN(1+MAX(0,Library!Q67)),Library!Q67))</f>
        <v/>
      </c>
      <c r="M76" s="36">
        <f>IF(OR(Library!$A67&lt;&gt;1,Library!R67=""),"",IF(M$6=1,LN(1+MAX(0,Library!R67)),Library!R67))</f>
        <v/>
      </c>
      <c r="N76" s="36">
        <f>IF(OR(Library!$A67&lt;&gt;1,Library!S67=""),"",IF(N$6=1,LN(1+MAX(0,Library!S67)),Library!S67))</f>
        <v/>
      </c>
      <c r="O76" s="36">
        <f>IF(OR(Library!$A67&lt;&gt;1,Library!T67=""),"",IF(O$6=1,LN(1+MAX(0,Library!T67)),Library!T67))</f>
        <v/>
      </c>
      <c r="P76" s="36">
        <f>IF(OR(Library!$A67&lt;&gt;1,Library!U67=""),"",IF(P$6=1,LN(1+MAX(0,Library!U67)),Library!U67))</f>
        <v/>
      </c>
      <c r="Q76" s="36">
        <f>IF(OR(Library!$A67&lt;&gt;1,Library!V67=""),"",IF(Q$6=1,LN(1+MAX(0,Library!V67)),Library!V67))</f>
        <v/>
      </c>
      <c r="R76" s="36">
        <f>IF(OR(Library!$A67&lt;&gt;1,Library!W67=""),"",IF(R$6=1,LN(1+MAX(0,Library!W67)),Library!W67))</f>
        <v/>
      </c>
      <c r="S76" s="36">
        <f>IF(OR(Library!$A67&lt;&gt;1,Library!X67=""),"",IF(S$6=1,LN(1+MAX(0,Library!X67)),Library!X67))</f>
        <v/>
      </c>
      <c r="T76" s="36">
        <f>IF(OR(Library!$A67&lt;&gt;1,Library!Y67=""),"",IF(T$6=1,LN(1+MAX(0,Library!Y67)),Library!Y67))</f>
        <v/>
      </c>
      <c r="V76" s="36">
        <f>IF(C76="","",((C76-C$8)/C$12)^2)</f>
        <v/>
      </c>
      <c r="W76" s="36">
        <f>IF(D76="","",((D76-D$8)/D$12)^2)</f>
        <v/>
      </c>
      <c r="X76" s="36">
        <f>IF(E76="","",((E76-E$8)/E$12)^2)</f>
        <v/>
      </c>
      <c r="Y76" s="36">
        <f>IF(F76="","",((F76-F$8)/F$12)^2)</f>
        <v/>
      </c>
      <c r="Z76" s="36">
        <f>IF(G76="","",((G76-G$8)/G$12)^2)</f>
        <v/>
      </c>
      <c r="AA76" s="36">
        <f>IF(H76="","",((H76-H$8)/H$12)^2)</f>
        <v/>
      </c>
      <c r="AB76" s="36">
        <f>IF(I76="","",((I76-I$8)/I$12)^2)</f>
        <v/>
      </c>
      <c r="AC76" s="36">
        <f>IF(J76="","",((J76-J$8)/J$12)^2)</f>
        <v/>
      </c>
      <c r="AD76" s="36">
        <f>IF(K76="","",((K76-K$8)/K$12)^2)</f>
        <v/>
      </c>
      <c r="AE76" s="36">
        <f>IF(L76="","",((L76-L$8)/L$12)^2)</f>
        <v/>
      </c>
      <c r="AF76" s="36">
        <f>IF(M76="","",((M76-M$8)/M$12)^2)</f>
        <v/>
      </c>
      <c r="AG76" s="36">
        <f>IF(N76="","",((N76-N$8)/N$12)^2)</f>
        <v/>
      </c>
      <c r="AH76" s="36">
        <f>IF(O76="","",((O76-O$8)/O$12)^2)</f>
        <v/>
      </c>
      <c r="AI76" s="36">
        <f>IF(P76="","",((P76-P$8)/P$12)^2)</f>
        <v/>
      </c>
      <c r="AJ76" s="36">
        <f>IF(Q76="","",((Q76-Q$8)/Q$12)^2)</f>
        <v/>
      </c>
      <c r="AK76" s="36">
        <f>IF(R76="","",((R76-R$8)/R$12)^2)</f>
        <v/>
      </c>
      <c r="AL76" s="36">
        <f>IF(S76="","",((S76-S$8)/S$12)^2)</f>
        <v/>
      </c>
      <c r="AM76" s="36">
        <f>IF(T76="","",((T76-T$8)/T$12)^2)</f>
        <v/>
      </c>
      <c r="AO76" s="27">
        <f>IF(OR(Library!$A67&lt;&gt;1,COUNT(V76:AM76)=0,SUM($C$5:$T$5)&lt;=0),"",SQRT(SUMPRODUCT(V76:AM76,$C$5:$T$5)/SUM($C$5:$T$5)))</f>
        <v/>
      </c>
      <c r="AP76" s="27">
        <f>IF(AO76="","",100*EXP(-AO76))</f>
        <v/>
      </c>
      <c r="AQ76">
        <f>IF(AP76="","",AP76-ROW()*0.000000001)</f>
        <v/>
      </c>
      <c r="AR76">
        <f>IF(AP76="","",Library!$G67)</f>
        <v/>
      </c>
      <c r="AS76">
        <f>IF(AP76="","",Library!$B67)</f>
        <v/>
      </c>
    </row>
    <row r="77">
      <c r="C77" s="36">
        <f>IF(OR(Library!$A68&lt;&gt;1,Library!H68=""),"",IF(C$6=1,LN(1+MAX(0,Library!H68)),Library!H68))</f>
        <v/>
      </c>
      <c r="D77" s="36">
        <f>IF(OR(Library!$A68&lt;&gt;1,Library!I68=""),"",IF(D$6=1,LN(1+MAX(0,Library!I68)),Library!I68))</f>
        <v/>
      </c>
      <c r="E77" s="36">
        <f>IF(OR(Library!$A68&lt;&gt;1,Library!J68=""),"",IF(E$6=1,LN(1+MAX(0,Library!J68)),Library!J68))</f>
        <v/>
      </c>
      <c r="F77" s="36">
        <f>IF(OR(Library!$A68&lt;&gt;1,Library!K68=""),"",IF(F$6=1,LN(1+MAX(0,Library!K68)),Library!K68))</f>
        <v/>
      </c>
      <c r="G77" s="36">
        <f>IF(OR(Library!$A68&lt;&gt;1,Library!L68=""),"",IF(G$6=1,LN(1+MAX(0,Library!L68)),Library!L68))</f>
        <v/>
      </c>
      <c r="H77" s="36">
        <f>IF(OR(Library!$A68&lt;&gt;1,Library!M68=""),"",IF(H$6=1,LN(1+MAX(0,Library!M68)),Library!M68))</f>
        <v/>
      </c>
      <c r="I77" s="36">
        <f>IF(OR(Library!$A68&lt;&gt;1,Library!N68=""),"",IF(I$6=1,LN(1+MAX(0,Library!N68)),Library!N68))</f>
        <v/>
      </c>
      <c r="J77" s="36">
        <f>IF(OR(Library!$A68&lt;&gt;1,Library!O68=""),"",IF(J$6=1,LN(1+MAX(0,Library!O68)),Library!O68))</f>
        <v/>
      </c>
      <c r="K77" s="36">
        <f>IF(OR(Library!$A68&lt;&gt;1,Library!P68=""),"",IF(K$6=1,LN(1+MAX(0,Library!P68)),Library!P68))</f>
        <v/>
      </c>
      <c r="L77" s="36">
        <f>IF(OR(Library!$A68&lt;&gt;1,Library!Q68=""),"",IF(L$6=1,LN(1+MAX(0,Library!Q68)),Library!Q68))</f>
        <v/>
      </c>
      <c r="M77" s="36">
        <f>IF(OR(Library!$A68&lt;&gt;1,Library!R68=""),"",IF(M$6=1,LN(1+MAX(0,Library!R68)),Library!R68))</f>
        <v/>
      </c>
      <c r="N77" s="36">
        <f>IF(OR(Library!$A68&lt;&gt;1,Library!S68=""),"",IF(N$6=1,LN(1+MAX(0,Library!S68)),Library!S68))</f>
        <v/>
      </c>
      <c r="O77" s="36">
        <f>IF(OR(Library!$A68&lt;&gt;1,Library!T68=""),"",IF(O$6=1,LN(1+MAX(0,Library!T68)),Library!T68))</f>
        <v/>
      </c>
      <c r="P77" s="36">
        <f>IF(OR(Library!$A68&lt;&gt;1,Library!U68=""),"",IF(P$6=1,LN(1+MAX(0,Library!U68)),Library!U68))</f>
        <v/>
      </c>
      <c r="Q77" s="36">
        <f>IF(OR(Library!$A68&lt;&gt;1,Library!V68=""),"",IF(Q$6=1,LN(1+MAX(0,Library!V68)),Library!V68))</f>
        <v/>
      </c>
      <c r="R77" s="36">
        <f>IF(OR(Library!$A68&lt;&gt;1,Library!W68=""),"",IF(R$6=1,LN(1+MAX(0,Library!W68)),Library!W68))</f>
        <v/>
      </c>
      <c r="S77" s="36">
        <f>IF(OR(Library!$A68&lt;&gt;1,Library!X68=""),"",IF(S$6=1,LN(1+MAX(0,Library!X68)),Library!X68))</f>
        <v/>
      </c>
      <c r="T77" s="36">
        <f>IF(OR(Library!$A68&lt;&gt;1,Library!Y68=""),"",IF(T$6=1,LN(1+MAX(0,Library!Y68)),Library!Y68))</f>
        <v/>
      </c>
      <c r="V77" s="36">
        <f>IF(C77="","",((C77-C$8)/C$12)^2)</f>
        <v/>
      </c>
      <c r="W77" s="36">
        <f>IF(D77="","",((D77-D$8)/D$12)^2)</f>
        <v/>
      </c>
      <c r="X77" s="36">
        <f>IF(E77="","",((E77-E$8)/E$12)^2)</f>
        <v/>
      </c>
      <c r="Y77" s="36">
        <f>IF(F77="","",((F77-F$8)/F$12)^2)</f>
        <v/>
      </c>
      <c r="Z77" s="36">
        <f>IF(G77="","",((G77-G$8)/G$12)^2)</f>
        <v/>
      </c>
      <c r="AA77" s="36">
        <f>IF(H77="","",((H77-H$8)/H$12)^2)</f>
        <v/>
      </c>
      <c r="AB77" s="36">
        <f>IF(I77="","",((I77-I$8)/I$12)^2)</f>
        <v/>
      </c>
      <c r="AC77" s="36">
        <f>IF(J77="","",((J77-J$8)/J$12)^2)</f>
        <v/>
      </c>
      <c r="AD77" s="36">
        <f>IF(K77="","",((K77-K$8)/K$12)^2)</f>
        <v/>
      </c>
      <c r="AE77" s="36">
        <f>IF(L77="","",((L77-L$8)/L$12)^2)</f>
        <v/>
      </c>
      <c r="AF77" s="36">
        <f>IF(M77="","",((M77-M$8)/M$12)^2)</f>
        <v/>
      </c>
      <c r="AG77" s="36">
        <f>IF(N77="","",((N77-N$8)/N$12)^2)</f>
        <v/>
      </c>
      <c r="AH77" s="36">
        <f>IF(O77="","",((O77-O$8)/O$12)^2)</f>
        <v/>
      </c>
      <c r="AI77" s="36">
        <f>IF(P77="","",((P77-P$8)/P$12)^2)</f>
        <v/>
      </c>
      <c r="AJ77" s="36">
        <f>IF(Q77="","",((Q77-Q$8)/Q$12)^2)</f>
        <v/>
      </c>
      <c r="AK77" s="36">
        <f>IF(R77="","",((R77-R$8)/R$12)^2)</f>
        <v/>
      </c>
      <c r="AL77" s="36">
        <f>IF(S77="","",((S77-S$8)/S$12)^2)</f>
        <v/>
      </c>
      <c r="AM77" s="36">
        <f>IF(T77="","",((T77-T$8)/T$12)^2)</f>
        <v/>
      </c>
      <c r="AO77" s="27">
        <f>IF(OR(Library!$A68&lt;&gt;1,COUNT(V77:AM77)=0,SUM($C$5:$T$5)&lt;=0),"",SQRT(SUMPRODUCT(V77:AM77,$C$5:$T$5)/SUM($C$5:$T$5)))</f>
        <v/>
      </c>
      <c r="AP77" s="27">
        <f>IF(AO77="","",100*EXP(-AO77))</f>
        <v/>
      </c>
      <c r="AQ77">
        <f>IF(AP77="","",AP77-ROW()*0.000000001)</f>
        <v/>
      </c>
      <c r="AR77">
        <f>IF(AP77="","",Library!$G68)</f>
        <v/>
      </c>
      <c r="AS77">
        <f>IF(AP77="","",Library!$B68)</f>
        <v/>
      </c>
    </row>
    <row r="78">
      <c r="C78" s="36">
        <f>IF(OR(Library!$A69&lt;&gt;1,Library!H69=""),"",IF(C$6=1,LN(1+MAX(0,Library!H69)),Library!H69))</f>
        <v/>
      </c>
      <c r="D78" s="36">
        <f>IF(OR(Library!$A69&lt;&gt;1,Library!I69=""),"",IF(D$6=1,LN(1+MAX(0,Library!I69)),Library!I69))</f>
        <v/>
      </c>
      <c r="E78" s="36">
        <f>IF(OR(Library!$A69&lt;&gt;1,Library!J69=""),"",IF(E$6=1,LN(1+MAX(0,Library!J69)),Library!J69))</f>
        <v/>
      </c>
      <c r="F78" s="36">
        <f>IF(OR(Library!$A69&lt;&gt;1,Library!K69=""),"",IF(F$6=1,LN(1+MAX(0,Library!K69)),Library!K69))</f>
        <v/>
      </c>
      <c r="G78" s="36">
        <f>IF(OR(Library!$A69&lt;&gt;1,Library!L69=""),"",IF(G$6=1,LN(1+MAX(0,Library!L69)),Library!L69))</f>
        <v/>
      </c>
      <c r="H78" s="36">
        <f>IF(OR(Library!$A69&lt;&gt;1,Library!M69=""),"",IF(H$6=1,LN(1+MAX(0,Library!M69)),Library!M69))</f>
        <v/>
      </c>
      <c r="I78" s="36">
        <f>IF(OR(Library!$A69&lt;&gt;1,Library!N69=""),"",IF(I$6=1,LN(1+MAX(0,Library!N69)),Library!N69))</f>
        <v/>
      </c>
      <c r="J78" s="36">
        <f>IF(OR(Library!$A69&lt;&gt;1,Library!O69=""),"",IF(J$6=1,LN(1+MAX(0,Library!O69)),Library!O69))</f>
        <v/>
      </c>
      <c r="K78" s="36">
        <f>IF(OR(Library!$A69&lt;&gt;1,Library!P69=""),"",IF(K$6=1,LN(1+MAX(0,Library!P69)),Library!P69))</f>
        <v/>
      </c>
      <c r="L78" s="36">
        <f>IF(OR(Library!$A69&lt;&gt;1,Library!Q69=""),"",IF(L$6=1,LN(1+MAX(0,Library!Q69)),Library!Q69))</f>
        <v/>
      </c>
      <c r="M78" s="36">
        <f>IF(OR(Library!$A69&lt;&gt;1,Library!R69=""),"",IF(M$6=1,LN(1+MAX(0,Library!R69)),Library!R69))</f>
        <v/>
      </c>
      <c r="N78" s="36">
        <f>IF(OR(Library!$A69&lt;&gt;1,Library!S69=""),"",IF(N$6=1,LN(1+MAX(0,Library!S69)),Library!S69))</f>
        <v/>
      </c>
      <c r="O78" s="36">
        <f>IF(OR(Library!$A69&lt;&gt;1,Library!T69=""),"",IF(O$6=1,LN(1+MAX(0,Library!T69)),Library!T69))</f>
        <v/>
      </c>
      <c r="P78" s="36">
        <f>IF(OR(Library!$A69&lt;&gt;1,Library!U69=""),"",IF(P$6=1,LN(1+MAX(0,Library!U69)),Library!U69))</f>
        <v/>
      </c>
      <c r="Q78" s="36">
        <f>IF(OR(Library!$A69&lt;&gt;1,Library!V69=""),"",IF(Q$6=1,LN(1+MAX(0,Library!V69)),Library!V69))</f>
        <v/>
      </c>
      <c r="R78" s="36">
        <f>IF(OR(Library!$A69&lt;&gt;1,Library!W69=""),"",IF(R$6=1,LN(1+MAX(0,Library!W69)),Library!W69))</f>
        <v/>
      </c>
      <c r="S78" s="36">
        <f>IF(OR(Library!$A69&lt;&gt;1,Library!X69=""),"",IF(S$6=1,LN(1+MAX(0,Library!X69)),Library!X69))</f>
        <v/>
      </c>
      <c r="T78" s="36">
        <f>IF(OR(Library!$A69&lt;&gt;1,Library!Y69=""),"",IF(T$6=1,LN(1+MAX(0,Library!Y69)),Library!Y69))</f>
        <v/>
      </c>
      <c r="V78" s="36">
        <f>IF(C78="","",((C78-C$8)/C$12)^2)</f>
        <v/>
      </c>
      <c r="W78" s="36">
        <f>IF(D78="","",((D78-D$8)/D$12)^2)</f>
        <v/>
      </c>
      <c r="X78" s="36">
        <f>IF(E78="","",((E78-E$8)/E$12)^2)</f>
        <v/>
      </c>
      <c r="Y78" s="36">
        <f>IF(F78="","",((F78-F$8)/F$12)^2)</f>
        <v/>
      </c>
      <c r="Z78" s="36">
        <f>IF(G78="","",((G78-G$8)/G$12)^2)</f>
        <v/>
      </c>
      <c r="AA78" s="36">
        <f>IF(H78="","",((H78-H$8)/H$12)^2)</f>
        <v/>
      </c>
      <c r="AB78" s="36">
        <f>IF(I78="","",((I78-I$8)/I$12)^2)</f>
        <v/>
      </c>
      <c r="AC78" s="36">
        <f>IF(J78="","",((J78-J$8)/J$12)^2)</f>
        <v/>
      </c>
      <c r="AD78" s="36">
        <f>IF(K78="","",((K78-K$8)/K$12)^2)</f>
        <v/>
      </c>
      <c r="AE78" s="36">
        <f>IF(L78="","",((L78-L$8)/L$12)^2)</f>
        <v/>
      </c>
      <c r="AF78" s="36">
        <f>IF(M78="","",((M78-M$8)/M$12)^2)</f>
        <v/>
      </c>
      <c r="AG78" s="36">
        <f>IF(N78="","",((N78-N$8)/N$12)^2)</f>
        <v/>
      </c>
      <c r="AH78" s="36">
        <f>IF(O78="","",((O78-O$8)/O$12)^2)</f>
        <v/>
      </c>
      <c r="AI78" s="36">
        <f>IF(P78="","",((P78-P$8)/P$12)^2)</f>
        <v/>
      </c>
      <c r="AJ78" s="36">
        <f>IF(Q78="","",((Q78-Q$8)/Q$12)^2)</f>
        <v/>
      </c>
      <c r="AK78" s="36">
        <f>IF(R78="","",((R78-R$8)/R$12)^2)</f>
        <v/>
      </c>
      <c r="AL78" s="36">
        <f>IF(S78="","",((S78-S$8)/S$12)^2)</f>
        <v/>
      </c>
      <c r="AM78" s="36">
        <f>IF(T78="","",((T78-T$8)/T$12)^2)</f>
        <v/>
      </c>
      <c r="AO78" s="27">
        <f>IF(OR(Library!$A69&lt;&gt;1,COUNT(V78:AM78)=0,SUM($C$5:$T$5)&lt;=0),"",SQRT(SUMPRODUCT(V78:AM78,$C$5:$T$5)/SUM($C$5:$T$5)))</f>
        <v/>
      </c>
      <c r="AP78" s="27">
        <f>IF(AO78="","",100*EXP(-AO78))</f>
        <v/>
      </c>
      <c r="AQ78">
        <f>IF(AP78="","",AP78-ROW()*0.000000001)</f>
        <v/>
      </c>
      <c r="AR78">
        <f>IF(AP78="","",Library!$G69)</f>
        <v/>
      </c>
      <c r="AS78">
        <f>IF(AP78="","",Library!$B69)</f>
        <v/>
      </c>
    </row>
    <row r="79">
      <c r="C79" s="36">
        <f>IF(OR(Library!$A70&lt;&gt;1,Library!H70=""),"",IF(C$6=1,LN(1+MAX(0,Library!H70)),Library!H70))</f>
        <v/>
      </c>
      <c r="D79" s="36">
        <f>IF(OR(Library!$A70&lt;&gt;1,Library!I70=""),"",IF(D$6=1,LN(1+MAX(0,Library!I70)),Library!I70))</f>
        <v/>
      </c>
      <c r="E79" s="36">
        <f>IF(OR(Library!$A70&lt;&gt;1,Library!J70=""),"",IF(E$6=1,LN(1+MAX(0,Library!J70)),Library!J70))</f>
        <v/>
      </c>
      <c r="F79" s="36">
        <f>IF(OR(Library!$A70&lt;&gt;1,Library!K70=""),"",IF(F$6=1,LN(1+MAX(0,Library!K70)),Library!K70))</f>
        <v/>
      </c>
      <c r="G79" s="36">
        <f>IF(OR(Library!$A70&lt;&gt;1,Library!L70=""),"",IF(G$6=1,LN(1+MAX(0,Library!L70)),Library!L70))</f>
        <v/>
      </c>
      <c r="H79" s="36">
        <f>IF(OR(Library!$A70&lt;&gt;1,Library!M70=""),"",IF(H$6=1,LN(1+MAX(0,Library!M70)),Library!M70))</f>
        <v/>
      </c>
      <c r="I79" s="36">
        <f>IF(OR(Library!$A70&lt;&gt;1,Library!N70=""),"",IF(I$6=1,LN(1+MAX(0,Library!N70)),Library!N70))</f>
        <v/>
      </c>
      <c r="J79" s="36">
        <f>IF(OR(Library!$A70&lt;&gt;1,Library!O70=""),"",IF(J$6=1,LN(1+MAX(0,Library!O70)),Library!O70))</f>
        <v/>
      </c>
      <c r="K79" s="36">
        <f>IF(OR(Library!$A70&lt;&gt;1,Library!P70=""),"",IF(K$6=1,LN(1+MAX(0,Library!P70)),Library!P70))</f>
        <v/>
      </c>
      <c r="L79" s="36">
        <f>IF(OR(Library!$A70&lt;&gt;1,Library!Q70=""),"",IF(L$6=1,LN(1+MAX(0,Library!Q70)),Library!Q70))</f>
        <v/>
      </c>
      <c r="M79" s="36">
        <f>IF(OR(Library!$A70&lt;&gt;1,Library!R70=""),"",IF(M$6=1,LN(1+MAX(0,Library!R70)),Library!R70))</f>
        <v/>
      </c>
      <c r="N79" s="36">
        <f>IF(OR(Library!$A70&lt;&gt;1,Library!S70=""),"",IF(N$6=1,LN(1+MAX(0,Library!S70)),Library!S70))</f>
        <v/>
      </c>
      <c r="O79" s="36">
        <f>IF(OR(Library!$A70&lt;&gt;1,Library!T70=""),"",IF(O$6=1,LN(1+MAX(0,Library!T70)),Library!T70))</f>
        <v/>
      </c>
      <c r="P79" s="36">
        <f>IF(OR(Library!$A70&lt;&gt;1,Library!U70=""),"",IF(P$6=1,LN(1+MAX(0,Library!U70)),Library!U70))</f>
        <v/>
      </c>
      <c r="Q79" s="36">
        <f>IF(OR(Library!$A70&lt;&gt;1,Library!V70=""),"",IF(Q$6=1,LN(1+MAX(0,Library!V70)),Library!V70))</f>
        <v/>
      </c>
      <c r="R79" s="36">
        <f>IF(OR(Library!$A70&lt;&gt;1,Library!W70=""),"",IF(R$6=1,LN(1+MAX(0,Library!W70)),Library!W70))</f>
        <v/>
      </c>
      <c r="S79" s="36">
        <f>IF(OR(Library!$A70&lt;&gt;1,Library!X70=""),"",IF(S$6=1,LN(1+MAX(0,Library!X70)),Library!X70))</f>
        <v/>
      </c>
      <c r="T79" s="36">
        <f>IF(OR(Library!$A70&lt;&gt;1,Library!Y70=""),"",IF(T$6=1,LN(1+MAX(0,Library!Y70)),Library!Y70))</f>
        <v/>
      </c>
      <c r="V79" s="36">
        <f>IF(C79="","",((C79-C$8)/C$12)^2)</f>
        <v/>
      </c>
      <c r="W79" s="36">
        <f>IF(D79="","",((D79-D$8)/D$12)^2)</f>
        <v/>
      </c>
      <c r="X79" s="36">
        <f>IF(E79="","",((E79-E$8)/E$12)^2)</f>
        <v/>
      </c>
      <c r="Y79" s="36">
        <f>IF(F79="","",((F79-F$8)/F$12)^2)</f>
        <v/>
      </c>
      <c r="Z79" s="36">
        <f>IF(G79="","",((G79-G$8)/G$12)^2)</f>
        <v/>
      </c>
      <c r="AA79" s="36">
        <f>IF(H79="","",((H79-H$8)/H$12)^2)</f>
        <v/>
      </c>
      <c r="AB79" s="36">
        <f>IF(I79="","",((I79-I$8)/I$12)^2)</f>
        <v/>
      </c>
      <c r="AC79" s="36">
        <f>IF(J79="","",((J79-J$8)/J$12)^2)</f>
        <v/>
      </c>
      <c r="AD79" s="36">
        <f>IF(K79="","",((K79-K$8)/K$12)^2)</f>
        <v/>
      </c>
      <c r="AE79" s="36">
        <f>IF(L79="","",((L79-L$8)/L$12)^2)</f>
        <v/>
      </c>
      <c r="AF79" s="36">
        <f>IF(M79="","",((M79-M$8)/M$12)^2)</f>
        <v/>
      </c>
      <c r="AG79" s="36">
        <f>IF(N79="","",((N79-N$8)/N$12)^2)</f>
        <v/>
      </c>
      <c r="AH79" s="36">
        <f>IF(O79="","",((O79-O$8)/O$12)^2)</f>
        <v/>
      </c>
      <c r="AI79" s="36">
        <f>IF(P79="","",((P79-P$8)/P$12)^2)</f>
        <v/>
      </c>
      <c r="AJ79" s="36">
        <f>IF(Q79="","",((Q79-Q$8)/Q$12)^2)</f>
        <v/>
      </c>
      <c r="AK79" s="36">
        <f>IF(R79="","",((R79-R$8)/R$12)^2)</f>
        <v/>
      </c>
      <c r="AL79" s="36">
        <f>IF(S79="","",((S79-S$8)/S$12)^2)</f>
        <v/>
      </c>
      <c r="AM79" s="36">
        <f>IF(T79="","",((T79-T$8)/T$12)^2)</f>
        <v/>
      </c>
      <c r="AO79" s="27">
        <f>IF(OR(Library!$A70&lt;&gt;1,COUNT(V79:AM79)=0,SUM($C$5:$T$5)&lt;=0),"",SQRT(SUMPRODUCT(V79:AM79,$C$5:$T$5)/SUM($C$5:$T$5)))</f>
        <v/>
      </c>
      <c r="AP79" s="27">
        <f>IF(AO79="","",100*EXP(-AO79))</f>
        <v/>
      </c>
      <c r="AQ79">
        <f>IF(AP79="","",AP79-ROW()*0.000000001)</f>
        <v/>
      </c>
      <c r="AR79">
        <f>IF(AP79="","",Library!$G70)</f>
        <v/>
      </c>
      <c r="AS79">
        <f>IF(AP79="","",Library!$B70)</f>
        <v/>
      </c>
    </row>
    <row r="80">
      <c r="C80" s="36">
        <f>IF(OR(Library!$A71&lt;&gt;1,Library!H71=""),"",IF(C$6=1,LN(1+MAX(0,Library!H71)),Library!H71))</f>
        <v/>
      </c>
      <c r="D80" s="36">
        <f>IF(OR(Library!$A71&lt;&gt;1,Library!I71=""),"",IF(D$6=1,LN(1+MAX(0,Library!I71)),Library!I71))</f>
        <v/>
      </c>
      <c r="E80" s="36">
        <f>IF(OR(Library!$A71&lt;&gt;1,Library!J71=""),"",IF(E$6=1,LN(1+MAX(0,Library!J71)),Library!J71))</f>
        <v/>
      </c>
      <c r="F80" s="36">
        <f>IF(OR(Library!$A71&lt;&gt;1,Library!K71=""),"",IF(F$6=1,LN(1+MAX(0,Library!K71)),Library!K71))</f>
        <v/>
      </c>
      <c r="G80" s="36">
        <f>IF(OR(Library!$A71&lt;&gt;1,Library!L71=""),"",IF(G$6=1,LN(1+MAX(0,Library!L71)),Library!L71))</f>
        <v/>
      </c>
      <c r="H80" s="36">
        <f>IF(OR(Library!$A71&lt;&gt;1,Library!M71=""),"",IF(H$6=1,LN(1+MAX(0,Library!M71)),Library!M71))</f>
        <v/>
      </c>
      <c r="I80" s="36">
        <f>IF(OR(Library!$A71&lt;&gt;1,Library!N71=""),"",IF(I$6=1,LN(1+MAX(0,Library!N71)),Library!N71))</f>
        <v/>
      </c>
      <c r="J80" s="36">
        <f>IF(OR(Library!$A71&lt;&gt;1,Library!O71=""),"",IF(J$6=1,LN(1+MAX(0,Library!O71)),Library!O71))</f>
        <v/>
      </c>
      <c r="K80" s="36">
        <f>IF(OR(Library!$A71&lt;&gt;1,Library!P71=""),"",IF(K$6=1,LN(1+MAX(0,Library!P71)),Library!P71))</f>
        <v/>
      </c>
      <c r="L80" s="36">
        <f>IF(OR(Library!$A71&lt;&gt;1,Library!Q71=""),"",IF(L$6=1,LN(1+MAX(0,Library!Q71)),Library!Q71))</f>
        <v/>
      </c>
      <c r="M80" s="36">
        <f>IF(OR(Library!$A71&lt;&gt;1,Library!R71=""),"",IF(M$6=1,LN(1+MAX(0,Library!R71)),Library!R71))</f>
        <v/>
      </c>
      <c r="N80" s="36">
        <f>IF(OR(Library!$A71&lt;&gt;1,Library!S71=""),"",IF(N$6=1,LN(1+MAX(0,Library!S71)),Library!S71))</f>
        <v/>
      </c>
      <c r="O80" s="36">
        <f>IF(OR(Library!$A71&lt;&gt;1,Library!T71=""),"",IF(O$6=1,LN(1+MAX(0,Library!T71)),Library!T71))</f>
        <v/>
      </c>
      <c r="P80" s="36">
        <f>IF(OR(Library!$A71&lt;&gt;1,Library!U71=""),"",IF(P$6=1,LN(1+MAX(0,Library!U71)),Library!U71))</f>
        <v/>
      </c>
      <c r="Q80" s="36">
        <f>IF(OR(Library!$A71&lt;&gt;1,Library!V71=""),"",IF(Q$6=1,LN(1+MAX(0,Library!V71)),Library!V71))</f>
        <v/>
      </c>
      <c r="R80" s="36">
        <f>IF(OR(Library!$A71&lt;&gt;1,Library!W71=""),"",IF(R$6=1,LN(1+MAX(0,Library!W71)),Library!W71))</f>
        <v/>
      </c>
      <c r="S80" s="36">
        <f>IF(OR(Library!$A71&lt;&gt;1,Library!X71=""),"",IF(S$6=1,LN(1+MAX(0,Library!X71)),Library!X71))</f>
        <v/>
      </c>
      <c r="T80" s="36">
        <f>IF(OR(Library!$A71&lt;&gt;1,Library!Y71=""),"",IF(T$6=1,LN(1+MAX(0,Library!Y71)),Library!Y71))</f>
        <v/>
      </c>
      <c r="V80" s="36">
        <f>IF(C80="","",((C80-C$8)/C$12)^2)</f>
        <v/>
      </c>
      <c r="W80" s="36">
        <f>IF(D80="","",((D80-D$8)/D$12)^2)</f>
        <v/>
      </c>
      <c r="X80" s="36">
        <f>IF(E80="","",((E80-E$8)/E$12)^2)</f>
        <v/>
      </c>
      <c r="Y80" s="36">
        <f>IF(F80="","",((F80-F$8)/F$12)^2)</f>
        <v/>
      </c>
      <c r="Z80" s="36">
        <f>IF(G80="","",((G80-G$8)/G$12)^2)</f>
        <v/>
      </c>
      <c r="AA80" s="36">
        <f>IF(H80="","",((H80-H$8)/H$12)^2)</f>
        <v/>
      </c>
      <c r="AB80" s="36">
        <f>IF(I80="","",((I80-I$8)/I$12)^2)</f>
        <v/>
      </c>
      <c r="AC80" s="36">
        <f>IF(J80="","",((J80-J$8)/J$12)^2)</f>
        <v/>
      </c>
      <c r="AD80" s="36">
        <f>IF(K80="","",((K80-K$8)/K$12)^2)</f>
        <v/>
      </c>
      <c r="AE80" s="36">
        <f>IF(L80="","",((L80-L$8)/L$12)^2)</f>
        <v/>
      </c>
      <c r="AF80" s="36">
        <f>IF(M80="","",((M80-M$8)/M$12)^2)</f>
        <v/>
      </c>
      <c r="AG80" s="36">
        <f>IF(N80="","",((N80-N$8)/N$12)^2)</f>
        <v/>
      </c>
      <c r="AH80" s="36">
        <f>IF(O80="","",((O80-O$8)/O$12)^2)</f>
        <v/>
      </c>
      <c r="AI80" s="36">
        <f>IF(P80="","",((P80-P$8)/P$12)^2)</f>
        <v/>
      </c>
      <c r="AJ80" s="36">
        <f>IF(Q80="","",((Q80-Q$8)/Q$12)^2)</f>
        <v/>
      </c>
      <c r="AK80" s="36">
        <f>IF(R80="","",((R80-R$8)/R$12)^2)</f>
        <v/>
      </c>
      <c r="AL80" s="36">
        <f>IF(S80="","",((S80-S$8)/S$12)^2)</f>
        <v/>
      </c>
      <c r="AM80" s="36">
        <f>IF(T80="","",((T80-T$8)/T$12)^2)</f>
        <v/>
      </c>
      <c r="AO80" s="27">
        <f>IF(OR(Library!$A71&lt;&gt;1,COUNT(V80:AM80)=0,SUM($C$5:$T$5)&lt;=0),"",SQRT(SUMPRODUCT(V80:AM80,$C$5:$T$5)/SUM($C$5:$T$5)))</f>
        <v/>
      </c>
      <c r="AP80" s="27">
        <f>IF(AO80="","",100*EXP(-AO80))</f>
        <v/>
      </c>
      <c r="AQ80">
        <f>IF(AP80="","",AP80-ROW()*0.000000001)</f>
        <v/>
      </c>
      <c r="AR80">
        <f>IF(AP80="","",Library!$G71)</f>
        <v/>
      </c>
      <c r="AS80">
        <f>IF(AP80="","",Library!$B71)</f>
        <v/>
      </c>
    </row>
    <row r="81">
      <c r="C81" s="36">
        <f>IF(OR(Library!$A72&lt;&gt;1,Library!H72=""),"",IF(C$6=1,LN(1+MAX(0,Library!H72)),Library!H72))</f>
        <v/>
      </c>
      <c r="D81" s="36">
        <f>IF(OR(Library!$A72&lt;&gt;1,Library!I72=""),"",IF(D$6=1,LN(1+MAX(0,Library!I72)),Library!I72))</f>
        <v/>
      </c>
      <c r="E81" s="36">
        <f>IF(OR(Library!$A72&lt;&gt;1,Library!J72=""),"",IF(E$6=1,LN(1+MAX(0,Library!J72)),Library!J72))</f>
        <v/>
      </c>
      <c r="F81" s="36">
        <f>IF(OR(Library!$A72&lt;&gt;1,Library!K72=""),"",IF(F$6=1,LN(1+MAX(0,Library!K72)),Library!K72))</f>
        <v/>
      </c>
      <c r="G81" s="36">
        <f>IF(OR(Library!$A72&lt;&gt;1,Library!L72=""),"",IF(G$6=1,LN(1+MAX(0,Library!L72)),Library!L72))</f>
        <v/>
      </c>
      <c r="H81" s="36">
        <f>IF(OR(Library!$A72&lt;&gt;1,Library!M72=""),"",IF(H$6=1,LN(1+MAX(0,Library!M72)),Library!M72))</f>
        <v/>
      </c>
      <c r="I81" s="36">
        <f>IF(OR(Library!$A72&lt;&gt;1,Library!N72=""),"",IF(I$6=1,LN(1+MAX(0,Library!N72)),Library!N72))</f>
        <v/>
      </c>
      <c r="J81" s="36">
        <f>IF(OR(Library!$A72&lt;&gt;1,Library!O72=""),"",IF(J$6=1,LN(1+MAX(0,Library!O72)),Library!O72))</f>
        <v/>
      </c>
      <c r="K81" s="36">
        <f>IF(OR(Library!$A72&lt;&gt;1,Library!P72=""),"",IF(K$6=1,LN(1+MAX(0,Library!P72)),Library!P72))</f>
        <v/>
      </c>
      <c r="L81" s="36">
        <f>IF(OR(Library!$A72&lt;&gt;1,Library!Q72=""),"",IF(L$6=1,LN(1+MAX(0,Library!Q72)),Library!Q72))</f>
        <v/>
      </c>
      <c r="M81" s="36">
        <f>IF(OR(Library!$A72&lt;&gt;1,Library!R72=""),"",IF(M$6=1,LN(1+MAX(0,Library!R72)),Library!R72))</f>
        <v/>
      </c>
      <c r="N81" s="36">
        <f>IF(OR(Library!$A72&lt;&gt;1,Library!S72=""),"",IF(N$6=1,LN(1+MAX(0,Library!S72)),Library!S72))</f>
        <v/>
      </c>
      <c r="O81" s="36">
        <f>IF(OR(Library!$A72&lt;&gt;1,Library!T72=""),"",IF(O$6=1,LN(1+MAX(0,Library!T72)),Library!T72))</f>
        <v/>
      </c>
      <c r="P81" s="36">
        <f>IF(OR(Library!$A72&lt;&gt;1,Library!U72=""),"",IF(P$6=1,LN(1+MAX(0,Library!U72)),Library!U72))</f>
        <v/>
      </c>
      <c r="Q81" s="36">
        <f>IF(OR(Library!$A72&lt;&gt;1,Library!V72=""),"",IF(Q$6=1,LN(1+MAX(0,Library!V72)),Library!V72))</f>
        <v/>
      </c>
      <c r="R81" s="36">
        <f>IF(OR(Library!$A72&lt;&gt;1,Library!W72=""),"",IF(R$6=1,LN(1+MAX(0,Library!W72)),Library!W72))</f>
        <v/>
      </c>
      <c r="S81" s="36">
        <f>IF(OR(Library!$A72&lt;&gt;1,Library!X72=""),"",IF(S$6=1,LN(1+MAX(0,Library!X72)),Library!X72))</f>
        <v/>
      </c>
      <c r="T81" s="36">
        <f>IF(OR(Library!$A72&lt;&gt;1,Library!Y72=""),"",IF(T$6=1,LN(1+MAX(0,Library!Y72)),Library!Y72))</f>
        <v/>
      </c>
      <c r="V81" s="36">
        <f>IF(C81="","",((C81-C$8)/C$12)^2)</f>
        <v/>
      </c>
      <c r="W81" s="36">
        <f>IF(D81="","",((D81-D$8)/D$12)^2)</f>
        <v/>
      </c>
      <c r="X81" s="36">
        <f>IF(E81="","",((E81-E$8)/E$12)^2)</f>
        <v/>
      </c>
      <c r="Y81" s="36">
        <f>IF(F81="","",((F81-F$8)/F$12)^2)</f>
        <v/>
      </c>
      <c r="Z81" s="36">
        <f>IF(G81="","",((G81-G$8)/G$12)^2)</f>
        <v/>
      </c>
      <c r="AA81" s="36">
        <f>IF(H81="","",((H81-H$8)/H$12)^2)</f>
        <v/>
      </c>
      <c r="AB81" s="36">
        <f>IF(I81="","",((I81-I$8)/I$12)^2)</f>
        <v/>
      </c>
      <c r="AC81" s="36">
        <f>IF(J81="","",((J81-J$8)/J$12)^2)</f>
        <v/>
      </c>
      <c r="AD81" s="36">
        <f>IF(K81="","",((K81-K$8)/K$12)^2)</f>
        <v/>
      </c>
      <c r="AE81" s="36">
        <f>IF(L81="","",((L81-L$8)/L$12)^2)</f>
        <v/>
      </c>
      <c r="AF81" s="36">
        <f>IF(M81="","",((M81-M$8)/M$12)^2)</f>
        <v/>
      </c>
      <c r="AG81" s="36">
        <f>IF(N81="","",((N81-N$8)/N$12)^2)</f>
        <v/>
      </c>
      <c r="AH81" s="36">
        <f>IF(O81="","",((O81-O$8)/O$12)^2)</f>
        <v/>
      </c>
      <c r="AI81" s="36">
        <f>IF(P81="","",((P81-P$8)/P$12)^2)</f>
        <v/>
      </c>
      <c r="AJ81" s="36">
        <f>IF(Q81="","",((Q81-Q$8)/Q$12)^2)</f>
        <v/>
      </c>
      <c r="AK81" s="36">
        <f>IF(R81="","",((R81-R$8)/R$12)^2)</f>
        <v/>
      </c>
      <c r="AL81" s="36">
        <f>IF(S81="","",((S81-S$8)/S$12)^2)</f>
        <v/>
      </c>
      <c r="AM81" s="36">
        <f>IF(T81="","",((T81-T$8)/T$12)^2)</f>
        <v/>
      </c>
      <c r="AO81" s="27">
        <f>IF(OR(Library!$A72&lt;&gt;1,COUNT(V81:AM81)=0,SUM($C$5:$T$5)&lt;=0),"",SQRT(SUMPRODUCT(V81:AM81,$C$5:$T$5)/SUM($C$5:$T$5)))</f>
        <v/>
      </c>
      <c r="AP81" s="27">
        <f>IF(AO81="","",100*EXP(-AO81))</f>
        <v/>
      </c>
      <c r="AQ81">
        <f>IF(AP81="","",AP81-ROW()*0.000000001)</f>
        <v/>
      </c>
      <c r="AR81">
        <f>IF(AP81="","",Library!$G72)</f>
        <v/>
      </c>
      <c r="AS81">
        <f>IF(AP81="","",Library!$B72)</f>
        <v/>
      </c>
    </row>
    <row r="82">
      <c r="C82" s="36">
        <f>IF(OR(Library!$A73&lt;&gt;1,Library!H73=""),"",IF(C$6=1,LN(1+MAX(0,Library!H73)),Library!H73))</f>
        <v/>
      </c>
      <c r="D82" s="36">
        <f>IF(OR(Library!$A73&lt;&gt;1,Library!I73=""),"",IF(D$6=1,LN(1+MAX(0,Library!I73)),Library!I73))</f>
        <v/>
      </c>
      <c r="E82" s="36">
        <f>IF(OR(Library!$A73&lt;&gt;1,Library!J73=""),"",IF(E$6=1,LN(1+MAX(0,Library!J73)),Library!J73))</f>
        <v/>
      </c>
      <c r="F82" s="36">
        <f>IF(OR(Library!$A73&lt;&gt;1,Library!K73=""),"",IF(F$6=1,LN(1+MAX(0,Library!K73)),Library!K73))</f>
        <v/>
      </c>
      <c r="G82" s="36">
        <f>IF(OR(Library!$A73&lt;&gt;1,Library!L73=""),"",IF(G$6=1,LN(1+MAX(0,Library!L73)),Library!L73))</f>
        <v/>
      </c>
      <c r="H82" s="36">
        <f>IF(OR(Library!$A73&lt;&gt;1,Library!M73=""),"",IF(H$6=1,LN(1+MAX(0,Library!M73)),Library!M73))</f>
        <v/>
      </c>
      <c r="I82" s="36">
        <f>IF(OR(Library!$A73&lt;&gt;1,Library!N73=""),"",IF(I$6=1,LN(1+MAX(0,Library!N73)),Library!N73))</f>
        <v/>
      </c>
      <c r="J82" s="36">
        <f>IF(OR(Library!$A73&lt;&gt;1,Library!O73=""),"",IF(J$6=1,LN(1+MAX(0,Library!O73)),Library!O73))</f>
        <v/>
      </c>
      <c r="K82" s="36">
        <f>IF(OR(Library!$A73&lt;&gt;1,Library!P73=""),"",IF(K$6=1,LN(1+MAX(0,Library!P73)),Library!P73))</f>
        <v/>
      </c>
      <c r="L82" s="36">
        <f>IF(OR(Library!$A73&lt;&gt;1,Library!Q73=""),"",IF(L$6=1,LN(1+MAX(0,Library!Q73)),Library!Q73))</f>
        <v/>
      </c>
      <c r="M82" s="36">
        <f>IF(OR(Library!$A73&lt;&gt;1,Library!R73=""),"",IF(M$6=1,LN(1+MAX(0,Library!R73)),Library!R73))</f>
        <v/>
      </c>
      <c r="N82" s="36">
        <f>IF(OR(Library!$A73&lt;&gt;1,Library!S73=""),"",IF(N$6=1,LN(1+MAX(0,Library!S73)),Library!S73))</f>
        <v/>
      </c>
      <c r="O82" s="36">
        <f>IF(OR(Library!$A73&lt;&gt;1,Library!T73=""),"",IF(O$6=1,LN(1+MAX(0,Library!T73)),Library!T73))</f>
        <v/>
      </c>
      <c r="P82" s="36">
        <f>IF(OR(Library!$A73&lt;&gt;1,Library!U73=""),"",IF(P$6=1,LN(1+MAX(0,Library!U73)),Library!U73))</f>
        <v/>
      </c>
      <c r="Q82" s="36">
        <f>IF(OR(Library!$A73&lt;&gt;1,Library!V73=""),"",IF(Q$6=1,LN(1+MAX(0,Library!V73)),Library!V73))</f>
        <v/>
      </c>
      <c r="R82" s="36">
        <f>IF(OR(Library!$A73&lt;&gt;1,Library!W73=""),"",IF(R$6=1,LN(1+MAX(0,Library!W73)),Library!W73))</f>
        <v/>
      </c>
      <c r="S82" s="36">
        <f>IF(OR(Library!$A73&lt;&gt;1,Library!X73=""),"",IF(S$6=1,LN(1+MAX(0,Library!X73)),Library!X73))</f>
        <v/>
      </c>
      <c r="T82" s="36">
        <f>IF(OR(Library!$A73&lt;&gt;1,Library!Y73=""),"",IF(T$6=1,LN(1+MAX(0,Library!Y73)),Library!Y73))</f>
        <v/>
      </c>
      <c r="V82" s="36">
        <f>IF(C82="","",((C82-C$8)/C$12)^2)</f>
        <v/>
      </c>
      <c r="W82" s="36">
        <f>IF(D82="","",((D82-D$8)/D$12)^2)</f>
        <v/>
      </c>
      <c r="X82" s="36">
        <f>IF(E82="","",((E82-E$8)/E$12)^2)</f>
        <v/>
      </c>
      <c r="Y82" s="36">
        <f>IF(F82="","",((F82-F$8)/F$12)^2)</f>
        <v/>
      </c>
      <c r="Z82" s="36">
        <f>IF(G82="","",((G82-G$8)/G$12)^2)</f>
        <v/>
      </c>
      <c r="AA82" s="36">
        <f>IF(H82="","",((H82-H$8)/H$12)^2)</f>
        <v/>
      </c>
      <c r="AB82" s="36">
        <f>IF(I82="","",((I82-I$8)/I$12)^2)</f>
        <v/>
      </c>
      <c r="AC82" s="36">
        <f>IF(J82="","",((J82-J$8)/J$12)^2)</f>
        <v/>
      </c>
      <c r="AD82" s="36">
        <f>IF(K82="","",((K82-K$8)/K$12)^2)</f>
        <v/>
      </c>
      <c r="AE82" s="36">
        <f>IF(L82="","",((L82-L$8)/L$12)^2)</f>
        <v/>
      </c>
      <c r="AF82" s="36">
        <f>IF(M82="","",((M82-M$8)/M$12)^2)</f>
        <v/>
      </c>
      <c r="AG82" s="36">
        <f>IF(N82="","",((N82-N$8)/N$12)^2)</f>
        <v/>
      </c>
      <c r="AH82" s="36">
        <f>IF(O82="","",((O82-O$8)/O$12)^2)</f>
        <v/>
      </c>
      <c r="AI82" s="36">
        <f>IF(P82="","",((P82-P$8)/P$12)^2)</f>
        <v/>
      </c>
      <c r="AJ82" s="36">
        <f>IF(Q82="","",((Q82-Q$8)/Q$12)^2)</f>
        <v/>
      </c>
      <c r="AK82" s="36">
        <f>IF(R82="","",((R82-R$8)/R$12)^2)</f>
        <v/>
      </c>
      <c r="AL82" s="36">
        <f>IF(S82="","",((S82-S$8)/S$12)^2)</f>
        <v/>
      </c>
      <c r="AM82" s="36">
        <f>IF(T82="","",((T82-T$8)/T$12)^2)</f>
        <v/>
      </c>
      <c r="AO82" s="27">
        <f>IF(OR(Library!$A73&lt;&gt;1,COUNT(V82:AM82)=0,SUM($C$5:$T$5)&lt;=0),"",SQRT(SUMPRODUCT(V82:AM82,$C$5:$T$5)/SUM($C$5:$T$5)))</f>
        <v/>
      </c>
      <c r="AP82" s="27">
        <f>IF(AO82="","",100*EXP(-AO82))</f>
        <v/>
      </c>
      <c r="AQ82">
        <f>IF(AP82="","",AP82-ROW()*0.000000001)</f>
        <v/>
      </c>
      <c r="AR82">
        <f>IF(AP82="","",Library!$G73)</f>
        <v/>
      </c>
      <c r="AS82">
        <f>IF(AP82="","",Library!$B73)</f>
        <v/>
      </c>
    </row>
    <row r="83">
      <c r="C83" s="36">
        <f>IF(OR(Library!$A74&lt;&gt;1,Library!H74=""),"",IF(C$6=1,LN(1+MAX(0,Library!H74)),Library!H74))</f>
        <v/>
      </c>
      <c r="D83" s="36">
        <f>IF(OR(Library!$A74&lt;&gt;1,Library!I74=""),"",IF(D$6=1,LN(1+MAX(0,Library!I74)),Library!I74))</f>
        <v/>
      </c>
      <c r="E83" s="36">
        <f>IF(OR(Library!$A74&lt;&gt;1,Library!J74=""),"",IF(E$6=1,LN(1+MAX(0,Library!J74)),Library!J74))</f>
        <v/>
      </c>
      <c r="F83" s="36">
        <f>IF(OR(Library!$A74&lt;&gt;1,Library!K74=""),"",IF(F$6=1,LN(1+MAX(0,Library!K74)),Library!K74))</f>
        <v/>
      </c>
      <c r="G83" s="36">
        <f>IF(OR(Library!$A74&lt;&gt;1,Library!L74=""),"",IF(G$6=1,LN(1+MAX(0,Library!L74)),Library!L74))</f>
        <v/>
      </c>
      <c r="H83" s="36">
        <f>IF(OR(Library!$A74&lt;&gt;1,Library!M74=""),"",IF(H$6=1,LN(1+MAX(0,Library!M74)),Library!M74))</f>
        <v/>
      </c>
      <c r="I83" s="36">
        <f>IF(OR(Library!$A74&lt;&gt;1,Library!N74=""),"",IF(I$6=1,LN(1+MAX(0,Library!N74)),Library!N74))</f>
        <v/>
      </c>
      <c r="J83" s="36">
        <f>IF(OR(Library!$A74&lt;&gt;1,Library!O74=""),"",IF(J$6=1,LN(1+MAX(0,Library!O74)),Library!O74))</f>
        <v/>
      </c>
      <c r="K83" s="36">
        <f>IF(OR(Library!$A74&lt;&gt;1,Library!P74=""),"",IF(K$6=1,LN(1+MAX(0,Library!P74)),Library!P74))</f>
        <v/>
      </c>
      <c r="L83" s="36">
        <f>IF(OR(Library!$A74&lt;&gt;1,Library!Q74=""),"",IF(L$6=1,LN(1+MAX(0,Library!Q74)),Library!Q74))</f>
        <v/>
      </c>
      <c r="M83" s="36">
        <f>IF(OR(Library!$A74&lt;&gt;1,Library!R74=""),"",IF(M$6=1,LN(1+MAX(0,Library!R74)),Library!R74))</f>
        <v/>
      </c>
      <c r="N83" s="36">
        <f>IF(OR(Library!$A74&lt;&gt;1,Library!S74=""),"",IF(N$6=1,LN(1+MAX(0,Library!S74)),Library!S74))</f>
        <v/>
      </c>
      <c r="O83" s="36">
        <f>IF(OR(Library!$A74&lt;&gt;1,Library!T74=""),"",IF(O$6=1,LN(1+MAX(0,Library!T74)),Library!T74))</f>
        <v/>
      </c>
      <c r="P83" s="36">
        <f>IF(OR(Library!$A74&lt;&gt;1,Library!U74=""),"",IF(P$6=1,LN(1+MAX(0,Library!U74)),Library!U74))</f>
        <v/>
      </c>
      <c r="Q83" s="36">
        <f>IF(OR(Library!$A74&lt;&gt;1,Library!V74=""),"",IF(Q$6=1,LN(1+MAX(0,Library!V74)),Library!V74))</f>
        <v/>
      </c>
      <c r="R83" s="36">
        <f>IF(OR(Library!$A74&lt;&gt;1,Library!W74=""),"",IF(R$6=1,LN(1+MAX(0,Library!W74)),Library!W74))</f>
        <v/>
      </c>
      <c r="S83" s="36">
        <f>IF(OR(Library!$A74&lt;&gt;1,Library!X74=""),"",IF(S$6=1,LN(1+MAX(0,Library!X74)),Library!X74))</f>
        <v/>
      </c>
      <c r="T83" s="36">
        <f>IF(OR(Library!$A74&lt;&gt;1,Library!Y74=""),"",IF(T$6=1,LN(1+MAX(0,Library!Y74)),Library!Y74))</f>
        <v/>
      </c>
      <c r="V83" s="36">
        <f>IF(C83="","",((C83-C$8)/C$12)^2)</f>
        <v/>
      </c>
      <c r="W83" s="36">
        <f>IF(D83="","",((D83-D$8)/D$12)^2)</f>
        <v/>
      </c>
      <c r="X83" s="36">
        <f>IF(E83="","",((E83-E$8)/E$12)^2)</f>
        <v/>
      </c>
      <c r="Y83" s="36">
        <f>IF(F83="","",((F83-F$8)/F$12)^2)</f>
        <v/>
      </c>
      <c r="Z83" s="36">
        <f>IF(G83="","",((G83-G$8)/G$12)^2)</f>
        <v/>
      </c>
      <c r="AA83" s="36">
        <f>IF(H83="","",((H83-H$8)/H$12)^2)</f>
        <v/>
      </c>
      <c r="AB83" s="36">
        <f>IF(I83="","",((I83-I$8)/I$12)^2)</f>
        <v/>
      </c>
      <c r="AC83" s="36">
        <f>IF(J83="","",((J83-J$8)/J$12)^2)</f>
        <v/>
      </c>
      <c r="AD83" s="36">
        <f>IF(K83="","",((K83-K$8)/K$12)^2)</f>
        <v/>
      </c>
      <c r="AE83" s="36">
        <f>IF(L83="","",((L83-L$8)/L$12)^2)</f>
        <v/>
      </c>
      <c r="AF83" s="36">
        <f>IF(M83="","",((M83-M$8)/M$12)^2)</f>
        <v/>
      </c>
      <c r="AG83" s="36">
        <f>IF(N83="","",((N83-N$8)/N$12)^2)</f>
        <v/>
      </c>
      <c r="AH83" s="36">
        <f>IF(O83="","",((O83-O$8)/O$12)^2)</f>
        <v/>
      </c>
      <c r="AI83" s="36">
        <f>IF(P83="","",((P83-P$8)/P$12)^2)</f>
        <v/>
      </c>
      <c r="AJ83" s="36">
        <f>IF(Q83="","",((Q83-Q$8)/Q$12)^2)</f>
        <v/>
      </c>
      <c r="AK83" s="36">
        <f>IF(R83="","",((R83-R$8)/R$12)^2)</f>
        <v/>
      </c>
      <c r="AL83" s="36">
        <f>IF(S83="","",((S83-S$8)/S$12)^2)</f>
        <v/>
      </c>
      <c r="AM83" s="36">
        <f>IF(T83="","",((T83-T$8)/T$12)^2)</f>
        <v/>
      </c>
      <c r="AO83" s="27">
        <f>IF(OR(Library!$A74&lt;&gt;1,COUNT(V83:AM83)=0,SUM($C$5:$T$5)&lt;=0),"",SQRT(SUMPRODUCT(V83:AM83,$C$5:$T$5)/SUM($C$5:$T$5)))</f>
        <v/>
      </c>
      <c r="AP83" s="27">
        <f>IF(AO83="","",100*EXP(-AO83))</f>
        <v/>
      </c>
      <c r="AQ83">
        <f>IF(AP83="","",AP83-ROW()*0.000000001)</f>
        <v/>
      </c>
      <c r="AR83">
        <f>IF(AP83="","",Library!$G74)</f>
        <v/>
      </c>
      <c r="AS83">
        <f>IF(AP83="","",Library!$B74)</f>
        <v/>
      </c>
    </row>
    <row r="84">
      <c r="C84" s="36">
        <f>IF(OR(Library!$A75&lt;&gt;1,Library!H75=""),"",IF(C$6=1,LN(1+MAX(0,Library!H75)),Library!H75))</f>
        <v/>
      </c>
      <c r="D84" s="36">
        <f>IF(OR(Library!$A75&lt;&gt;1,Library!I75=""),"",IF(D$6=1,LN(1+MAX(0,Library!I75)),Library!I75))</f>
        <v/>
      </c>
      <c r="E84" s="36">
        <f>IF(OR(Library!$A75&lt;&gt;1,Library!J75=""),"",IF(E$6=1,LN(1+MAX(0,Library!J75)),Library!J75))</f>
        <v/>
      </c>
      <c r="F84" s="36">
        <f>IF(OR(Library!$A75&lt;&gt;1,Library!K75=""),"",IF(F$6=1,LN(1+MAX(0,Library!K75)),Library!K75))</f>
        <v/>
      </c>
      <c r="G84" s="36">
        <f>IF(OR(Library!$A75&lt;&gt;1,Library!L75=""),"",IF(G$6=1,LN(1+MAX(0,Library!L75)),Library!L75))</f>
        <v/>
      </c>
      <c r="H84" s="36">
        <f>IF(OR(Library!$A75&lt;&gt;1,Library!M75=""),"",IF(H$6=1,LN(1+MAX(0,Library!M75)),Library!M75))</f>
        <v/>
      </c>
      <c r="I84" s="36">
        <f>IF(OR(Library!$A75&lt;&gt;1,Library!N75=""),"",IF(I$6=1,LN(1+MAX(0,Library!N75)),Library!N75))</f>
        <v/>
      </c>
      <c r="J84" s="36">
        <f>IF(OR(Library!$A75&lt;&gt;1,Library!O75=""),"",IF(J$6=1,LN(1+MAX(0,Library!O75)),Library!O75))</f>
        <v/>
      </c>
      <c r="K84" s="36">
        <f>IF(OR(Library!$A75&lt;&gt;1,Library!P75=""),"",IF(K$6=1,LN(1+MAX(0,Library!P75)),Library!P75))</f>
        <v/>
      </c>
      <c r="L84" s="36">
        <f>IF(OR(Library!$A75&lt;&gt;1,Library!Q75=""),"",IF(L$6=1,LN(1+MAX(0,Library!Q75)),Library!Q75))</f>
        <v/>
      </c>
      <c r="M84" s="36">
        <f>IF(OR(Library!$A75&lt;&gt;1,Library!R75=""),"",IF(M$6=1,LN(1+MAX(0,Library!R75)),Library!R75))</f>
        <v/>
      </c>
      <c r="N84" s="36">
        <f>IF(OR(Library!$A75&lt;&gt;1,Library!S75=""),"",IF(N$6=1,LN(1+MAX(0,Library!S75)),Library!S75))</f>
        <v/>
      </c>
      <c r="O84" s="36">
        <f>IF(OR(Library!$A75&lt;&gt;1,Library!T75=""),"",IF(O$6=1,LN(1+MAX(0,Library!T75)),Library!T75))</f>
        <v/>
      </c>
      <c r="P84" s="36">
        <f>IF(OR(Library!$A75&lt;&gt;1,Library!U75=""),"",IF(P$6=1,LN(1+MAX(0,Library!U75)),Library!U75))</f>
        <v/>
      </c>
      <c r="Q84" s="36">
        <f>IF(OR(Library!$A75&lt;&gt;1,Library!V75=""),"",IF(Q$6=1,LN(1+MAX(0,Library!V75)),Library!V75))</f>
        <v/>
      </c>
      <c r="R84" s="36">
        <f>IF(OR(Library!$A75&lt;&gt;1,Library!W75=""),"",IF(R$6=1,LN(1+MAX(0,Library!W75)),Library!W75))</f>
        <v/>
      </c>
      <c r="S84" s="36">
        <f>IF(OR(Library!$A75&lt;&gt;1,Library!X75=""),"",IF(S$6=1,LN(1+MAX(0,Library!X75)),Library!X75))</f>
        <v/>
      </c>
      <c r="T84" s="36">
        <f>IF(OR(Library!$A75&lt;&gt;1,Library!Y75=""),"",IF(T$6=1,LN(1+MAX(0,Library!Y75)),Library!Y75))</f>
        <v/>
      </c>
      <c r="V84" s="36">
        <f>IF(C84="","",((C84-C$8)/C$12)^2)</f>
        <v/>
      </c>
      <c r="W84" s="36">
        <f>IF(D84="","",((D84-D$8)/D$12)^2)</f>
        <v/>
      </c>
      <c r="X84" s="36">
        <f>IF(E84="","",((E84-E$8)/E$12)^2)</f>
        <v/>
      </c>
      <c r="Y84" s="36">
        <f>IF(F84="","",((F84-F$8)/F$12)^2)</f>
        <v/>
      </c>
      <c r="Z84" s="36">
        <f>IF(G84="","",((G84-G$8)/G$12)^2)</f>
        <v/>
      </c>
      <c r="AA84" s="36">
        <f>IF(H84="","",((H84-H$8)/H$12)^2)</f>
        <v/>
      </c>
      <c r="AB84" s="36">
        <f>IF(I84="","",((I84-I$8)/I$12)^2)</f>
        <v/>
      </c>
      <c r="AC84" s="36">
        <f>IF(J84="","",((J84-J$8)/J$12)^2)</f>
        <v/>
      </c>
      <c r="AD84" s="36">
        <f>IF(K84="","",((K84-K$8)/K$12)^2)</f>
        <v/>
      </c>
      <c r="AE84" s="36">
        <f>IF(L84="","",((L84-L$8)/L$12)^2)</f>
        <v/>
      </c>
      <c r="AF84" s="36">
        <f>IF(M84="","",((M84-M$8)/M$12)^2)</f>
        <v/>
      </c>
      <c r="AG84" s="36">
        <f>IF(N84="","",((N84-N$8)/N$12)^2)</f>
        <v/>
      </c>
      <c r="AH84" s="36">
        <f>IF(O84="","",((O84-O$8)/O$12)^2)</f>
        <v/>
      </c>
      <c r="AI84" s="36">
        <f>IF(P84="","",((P84-P$8)/P$12)^2)</f>
        <v/>
      </c>
      <c r="AJ84" s="36">
        <f>IF(Q84="","",((Q84-Q$8)/Q$12)^2)</f>
        <v/>
      </c>
      <c r="AK84" s="36">
        <f>IF(R84="","",((R84-R$8)/R$12)^2)</f>
        <v/>
      </c>
      <c r="AL84" s="36">
        <f>IF(S84="","",((S84-S$8)/S$12)^2)</f>
        <v/>
      </c>
      <c r="AM84" s="36">
        <f>IF(T84="","",((T84-T$8)/T$12)^2)</f>
        <v/>
      </c>
      <c r="AO84" s="27">
        <f>IF(OR(Library!$A75&lt;&gt;1,COUNT(V84:AM84)=0,SUM($C$5:$T$5)&lt;=0),"",SQRT(SUMPRODUCT(V84:AM84,$C$5:$T$5)/SUM($C$5:$T$5)))</f>
        <v/>
      </c>
      <c r="AP84" s="27">
        <f>IF(AO84="","",100*EXP(-AO84))</f>
        <v/>
      </c>
      <c r="AQ84">
        <f>IF(AP84="","",AP84-ROW()*0.000000001)</f>
        <v/>
      </c>
      <c r="AR84">
        <f>IF(AP84="","",Library!$G75)</f>
        <v/>
      </c>
      <c r="AS84">
        <f>IF(AP84="","",Library!$B75)</f>
        <v/>
      </c>
    </row>
    <row r="85">
      <c r="C85" s="36">
        <f>IF(OR(Library!$A76&lt;&gt;1,Library!H76=""),"",IF(C$6=1,LN(1+MAX(0,Library!H76)),Library!H76))</f>
        <v/>
      </c>
      <c r="D85" s="36">
        <f>IF(OR(Library!$A76&lt;&gt;1,Library!I76=""),"",IF(D$6=1,LN(1+MAX(0,Library!I76)),Library!I76))</f>
        <v/>
      </c>
      <c r="E85" s="36">
        <f>IF(OR(Library!$A76&lt;&gt;1,Library!J76=""),"",IF(E$6=1,LN(1+MAX(0,Library!J76)),Library!J76))</f>
        <v/>
      </c>
      <c r="F85" s="36">
        <f>IF(OR(Library!$A76&lt;&gt;1,Library!K76=""),"",IF(F$6=1,LN(1+MAX(0,Library!K76)),Library!K76))</f>
        <v/>
      </c>
      <c r="G85" s="36">
        <f>IF(OR(Library!$A76&lt;&gt;1,Library!L76=""),"",IF(G$6=1,LN(1+MAX(0,Library!L76)),Library!L76))</f>
        <v/>
      </c>
      <c r="H85" s="36">
        <f>IF(OR(Library!$A76&lt;&gt;1,Library!M76=""),"",IF(H$6=1,LN(1+MAX(0,Library!M76)),Library!M76))</f>
        <v/>
      </c>
      <c r="I85" s="36">
        <f>IF(OR(Library!$A76&lt;&gt;1,Library!N76=""),"",IF(I$6=1,LN(1+MAX(0,Library!N76)),Library!N76))</f>
        <v/>
      </c>
      <c r="J85" s="36">
        <f>IF(OR(Library!$A76&lt;&gt;1,Library!O76=""),"",IF(J$6=1,LN(1+MAX(0,Library!O76)),Library!O76))</f>
        <v/>
      </c>
      <c r="K85" s="36">
        <f>IF(OR(Library!$A76&lt;&gt;1,Library!P76=""),"",IF(K$6=1,LN(1+MAX(0,Library!P76)),Library!P76))</f>
        <v/>
      </c>
      <c r="L85" s="36">
        <f>IF(OR(Library!$A76&lt;&gt;1,Library!Q76=""),"",IF(L$6=1,LN(1+MAX(0,Library!Q76)),Library!Q76))</f>
        <v/>
      </c>
      <c r="M85" s="36">
        <f>IF(OR(Library!$A76&lt;&gt;1,Library!R76=""),"",IF(M$6=1,LN(1+MAX(0,Library!R76)),Library!R76))</f>
        <v/>
      </c>
      <c r="N85" s="36">
        <f>IF(OR(Library!$A76&lt;&gt;1,Library!S76=""),"",IF(N$6=1,LN(1+MAX(0,Library!S76)),Library!S76))</f>
        <v/>
      </c>
      <c r="O85" s="36">
        <f>IF(OR(Library!$A76&lt;&gt;1,Library!T76=""),"",IF(O$6=1,LN(1+MAX(0,Library!T76)),Library!T76))</f>
        <v/>
      </c>
      <c r="P85" s="36">
        <f>IF(OR(Library!$A76&lt;&gt;1,Library!U76=""),"",IF(P$6=1,LN(1+MAX(0,Library!U76)),Library!U76))</f>
        <v/>
      </c>
      <c r="Q85" s="36">
        <f>IF(OR(Library!$A76&lt;&gt;1,Library!V76=""),"",IF(Q$6=1,LN(1+MAX(0,Library!V76)),Library!V76))</f>
        <v/>
      </c>
      <c r="R85" s="36">
        <f>IF(OR(Library!$A76&lt;&gt;1,Library!W76=""),"",IF(R$6=1,LN(1+MAX(0,Library!W76)),Library!W76))</f>
        <v/>
      </c>
      <c r="S85" s="36">
        <f>IF(OR(Library!$A76&lt;&gt;1,Library!X76=""),"",IF(S$6=1,LN(1+MAX(0,Library!X76)),Library!X76))</f>
        <v/>
      </c>
      <c r="T85" s="36">
        <f>IF(OR(Library!$A76&lt;&gt;1,Library!Y76=""),"",IF(T$6=1,LN(1+MAX(0,Library!Y76)),Library!Y76))</f>
        <v/>
      </c>
      <c r="V85" s="36">
        <f>IF(C85="","",((C85-C$8)/C$12)^2)</f>
        <v/>
      </c>
      <c r="W85" s="36">
        <f>IF(D85="","",((D85-D$8)/D$12)^2)</f>
        <v/>
      </c>
      <c r="X85" s="36">
        <f>IF(E85="","",((E85-E$8)/E$12)^2)</f>
        <v/>
      </c>
      <c r="Y85" s="36">
        <f>IF(F85="","",((F85-F$8)/F$12)^2)</f>
        <v/>
      </c>
      <c r="Z85" s="36">
        <f>IF(G85="","",((G85-G$8)/G$12)^2)</f>
        <v/>
      </c>
      <c r="AA85" s="36">
        <f>IF(H85="","",((H85-H$8)/H$12)^2)</f>
        <v/>
      </c>
      <c r="AB85" s="36">
        <f>IF(I85="","",((I85-I$8)/I$12)^2)</f>
        <v/>
      </c>
      <c r="AC85" s="36">
        <f>IF(J85="","",((J85-J$8)/J$12)^2)</f>
        <v/>
      </c>
      <c r="AD85" s="36">
        <f>IF(K85="","",((K85-K$8)/K$12)^2)</f>
        <v/>
      </c>
      <c r="AE85" s="36">
        <f>IF(L85="","",((L85-L$8)/L$12)^2)</f>
        <v/>
      </c>
      <c r="AF85" s="36">
        <f>IF(M85="","",((M85-M$8)/M$12)^2)</f>
        <v/>
      </c>
      <c r="AG85" s="36">
        <f>IF(N85="","",((N85-N$8)/N$12)^2)</f>
        <v/>
      </c>
      <c r="AH85" s="36">
        <f>IF(O85="","",((O85-O$8)/O$12)^2)</f>
        <v/>
      </c>
      <c r="AI85" s="36">
        <f>IF(P85="","",((P85-P$8)/P$12)^2)</f>
        <v/>
      </c>
      <c r="AJ85" s="36">
        <f>IF(Q85="","",((Q85-Q$8)/Q$12)^2)</f>
        <v/>
      </c>
      <c r="AK85" s="36">
        <f>IF(R85="","",((R85-R$8)/R$12)^2)</f>
        <v/>
      </c>
      <c r="AL85" s="36">
        <f>IF(S85="","",((S85-S$8)/S$12)^2)</f>
        <v/>
      </c>
      <c r="AM85" s="36">
        <f>IF(T85="","",((T85-T$8)/T$12)^2)</f>
        <v/>
      </c>
      <c r="AO85" s="27">
        <f>IF(OR(Library!$A76&lt;&gt;1,COUNT(V85:AM85)=0,SUM($C$5:$T$5)&lt;=0),"",SQRT(SUMPRODUCT(V85:AM85,$C$5:$T$5)/SUM($C$5:$T$5)))</f>
        <v/>
      </c>
      <c r="AP85" s="27">
        <f>IF(AO85="","",100*EXP(-AO85))</f>
        <v/>
      </c>
      <c r="AQ85">
        <f>IF(AP85="","",AP85-ROW()*0.000000001)</f>
        <v/>
      </c>
      <c r="AR85">
        <f>IF(AP85="","",Library!$G76)</f>
        <v/>
      </c>
      <c r="AS85">
        <f>IF(AP85="","",Library!$B76)</f>
        <v/>
      </c>
    </row>
    <row r="86">
      <c r="C86" s="36">
        <f>IF(OR(Library!$A77&lt;&gt;1,Library!H77=""),"",IF(C$6=1,LN(1+MAX(0,Library!H77)),Library!H77))</f>
        <v/>
      </c>
      <c r="D86" s="36">
        <f>IF(OR(Library!$A77&lt;&gt;1,Library!I77=""),"",IF(D$6=1,LN(1+MAX(0,Library!I77)),Library!I77))</f>
        <v/>
      </c>
      <c r="E86" s="36">
        <f>IF(OR(Library!$A77&lt;&gt;1,Library!J77=""),"",IF(E$6=1,LN(1+MAX(0,Library!J77)),Library!J77))</f>
        <v/>
      </c>
      <c r="F86" s="36">
        <f>IF(OR(Library!$A77&lt;&gt;1,Library!K77=""),"",IF(F$6=1,LN(1+MAX(0,Library!K77)),Library!K77))</f>
        <v/>
      </c>
      <c r="G86" s="36">
        <f>IF(OR(Library!$A77&lt;&gt;1,Library!L77=""),"",IF(G$6=1,LN(1+MAX(0,Library!L77)),Library!L77))</f>
        <v/>
      </c>
      <c r="H86" s="36">
        <f>IF(OR(Library!$A77&lt;&gt;1,Library!M77=""),"",IF(H$6=1,LN(1+MAX(0,Library!M77)),Library!M77))</f>
        <v/>
      </c>
      <c r="I86" s="36">
        <f>IF(OR(Library!$A77&lt;&gt;1,Library!N77=""),"",IF(I$6=1,LN(1+MAX(0,Library!N77)),Library!N77))</f>
        <v/>
      </c>
      <c r="J86" s="36">
        <f>IF(OR(Library!$A77&lt;&gt;1,Library!O77=""),"",IF(J$6=1,LN(1+MAX(0,Library!O77)),Library!O77))</f>
        <v/>
      </c>
      <c r="K86" s="36">
        <f>IF(OR(Library!$A77&lt;&gt;1,Library!P77=""),"",IF(K$6=1,LN(1+MAX(0,Library!P77)),Library!P77))</f>
        <v/>
      </c>
      <c r="L86" s="36">
        <f>IF(OR(Library!$A77&lt;&gt;1,Library!Q77=""),"",IF(L$6=1,LN(1+MAX(0,Library!Q77)),Library!Q77))</f>
        <v/>
      </c>
      <c r="M86" s="36">
        <f>IF(OR(Library!$A77&lt;&gt;1,Library!R77=""),"",IF(M$6=1,LN(1+MAX(0,Library!R77)),Library!R77))</f>
        <v/>
      </c>
      <c r="N86" s="36">
        <f>IF(OR(Library!$A77&lt;&gt;1,Library!S77=""),"",IF(N$6=1,LN(1+MAX(0,Library!S77)),Library!S77))</f>
        <v/>
      </c>
      <c r="O86" s="36">
        <f>IF(OR(Library!$A77&lt;&gt;1,Library!T77=""),"",IF(O$6=1,LN(1+MAX(0,Library!T77)),Library!T77))</f>
        <v/>
      </c>
      <c r="P86" s="36">
        <f>IF(OR(Library!$A77&lt;&gt;1,Library!U77=""),"",IF(P$6=1,LN(1+MAX(0,Library!U77)),Library!U77))</f>
        <v/>
      </c>
      <c r="Q86" s="36">
        <f>IF(OR(Library!$A77&lt;&gt;1,Library!V77=""),"",IF(Q$6=1,LN(1+MAX(0,Library!V77)),Library!V77))</f>
        <v/>
      </c>
      <c r="R86" s="36">
        <f>IF(OR(Library!$A77&lt;&gt;1,Library!W77=""),"",IF(R$6=1,LN(1+MAX(0,Library!W77)),Library!W77))</f>
        <v/>
      </c>
      <c r="S86" s="36">
        <f>IF(OR(Library!$A77&lt;&gt;1,Library!X77=""),"",IF(S$6=1,LN(1+MAX(0,Library!X77)),Library!X77))</f>
        <v/>
      </c>
      <c r="T86" s="36">
        <f>IF(OR(Library!$A77&lt;&gt;1,Library!Y77=""),"",IF(T$6=1,LN(1+MAX(0,Library!Y77)),Library!Y77))</f>
        <v/>
      </c>
      <c r="V86" s="36">
        <f>IF(C86="","",((C86-C$8)/C$12)^2)</f>
        <v/>
      </c>
      <c r="W86" s="36">
        <f>IF(D86="","",((D86-D$8)/D$12)^2)</f>
        <v/>
      </c>
      <c r="X86" s="36">
        <f>IF(E86="","",((E86-E$8)/E$12)^2)</f>
        <v/>
      </c>
      <c r="Y86" s="36">
        <f>IF(F86="","",((F86-F$8)/F$12)^2)</f>
        <v/>
      </c>
      <c r="Z86" s="36">
        <f>IF(G86="","",((G86-G$8)/G$12)^2)</f>
        <v/>
      </c>
      <c r="AA86" s="36">
        <f>IF(H86="","",((H86-H$8)/H$12)^2)</f>
        <v/>
      </c>
      <c r="AB86" s="36">
        <f>IF(I86="","",((I86-I$8)/I$12)^2)</f>
        <v/>
      </c>
      <c r="AC86" s="36">
        <f>IF(J86="","",((J86-J$8)/J$12)^2)</f>
        <v/>
      </c>
      <c r="AD86" s="36">
        <f>IF(K86="","",((K86-K$8)/K$12)^2)</f>
        <v/>
      </c>
      <c r="AE86" s="36">
        <f>IF(L86="","",((L86-L$8)/L$12)^2)</f>
        <v/>
      </c>
      <c r="AF86" s="36">
        <f>IF(M86="","",((M86-M$8)/M$12)^2)</f>
        <v/>
      </c>
      <c r="AG86" s="36">
        <f>IF(N86="","",((N86-N$8)/N$12)^2)</f>
        <v/>
      </c>
      <c r="AH86" s="36">
        <f>IF(O86="","",((O86-O$8)/O$12)^2)</f>
        <v/>
      </c>
      <c r="AI86" s="36">
        <f>IF(P86="","",((P86-P$8)/P$12)^2)</f>
        <v/>
      </c>
      <c r="AJ86" s="36">
        <f>IF(Q86="","",((Q86-Q$8)/Q$12)^2)</f>
        <v/>
      </c>
      <c r="AK86" s="36">
        <f>IF(R86="","",((R86-R$8)/R$12)^2)</f>
        <v/>
      </c>
      <c r="AL86" s="36">
        <f>IF(S86="","",((S86-S$8)/S$12)^2)</f>
        <v/>
      </c>
      <c r="AM86" s="36">
        <f>IF(T86="","",((T86-T$8)/T$12)^2)</f>
        <v/>
      </c>
      <c r="AO86" s="27">
        <f>IF(OR(Library!$A77&lt;&gt;1,COUNT(V86:AM86)=0,SUM($C$5:$T$5)&lt;=0),"",SQRT(SUMPRODUCT(V86:AM86,$C$5:$T$5)/SUM($C$5:$T$5)))</f>
        <v/>
      </c>
      <c r="AP86" s="27">
        <f>IF(AO86="","",100*EXP(-AO86))</f>
        <v/>
      </c>
      <c r="AQ86">
        <f>IF(AP86="","",AP86-ROW()*0.000000001)</f>
        <v/>
      </c>
      <c r="AR86">
        <f>IF(AP86="","",Library!$G77)</f>
        <v/>
      </c>
      <c r="AS86">
        <f>IF(AP86="","",Library!$B77)</f>
        <v/>
      </c>
    </row>
    <row r="87">
      <c r="C87" s="36">
        <f>IF(OR(Library!$A78&lt;&gt;1,Library!H78=""),"",IF(C$6=1,LN(1+MAX(0,Library!H78)),Library!H78))</f>
        <v/>
      </c>
      <c r="D87" s="36">
        <f>IF(OR(Library!$A78&lt;&gt;1,Library!I78=""),"",IF(D$6=1,LN(1+MAX(0,Library!I78)),Library!I78))</f>
        <v/>
      </c>
      <c r="E87" s="36">
        <f>IF(OR(Library!$A78&lt;&gt;1,Library!J78=""),"",IF(E$6=1,LN(1+MAX(0,Library!J78)),Library!J78))</f>
        <v/>
      </c>
      <c r="F87" s="36">
        <f>IF(OR(Library!$A78&lt;&gt;1,Library!K78=""),"",IF(F$6=1,LN(1+MAX(0,Library!K78)),Library!K78))</f>
        <v/>
      </c>
      <c r="G87" s="36">
        <f>IF(OR(Library!$A78&lt;&gt;1,Library!L78=""),"",IF(G$6=1,LN(1+MAX(0,Library!L78)),Library!L78))</f>
        <v/>
      </c>
      <c r="H87" s="36">
        <f>IF(OR(Library!$A78&lt;&gt;1,Library!M78=""),"",IF(H$6=1,LN(1+MAX(0,Library!M78)),Library!M78))</f>
        <v/>
      </c>
      <c r="I87" s="36">
        <f>IF(OR(Library!$A78&lt;&gt;1,Library!N78=""),"",IF(I$6=1,LN(1+MAX(0,Library!N78)),Library!N78))</f>
        <v/>
      </c>
      <c r="J87" s="36">
        <f>IF(OR(Library!$A78&lt;&gt;1,Library!O78=""),"",IF(J$6=1,LN(1+MAX(0,Library!O78)),Library!O78))</f>
        <v/>
      </c>
      <c r="K87" s="36">
        <f>IF(OR(Library!$A78&lt;&gt;1,Library!P78=""),"",IF(K$6=1,LN(1+MAX(0,Library!P78)),Library!P78))</f>
        <v/>
      </c>
      <c r="L87" s="36">
        <f>IF(OR(Library!$A78&lt;&gt;1,Library!Q78=""),"",IF(L$6=1,LN(1+MAX(0,Library!Q78)),Library!Q78))</f>
        <v/>
      </c>
      <c r="M87" s="36">
        <f>IF(OR(Library!$A78&lt;&gt;1,Library!R78=""),"",IF(M$6=1,LN(1+MAX(0,Library!R78)),Library!R78))</f>
        <v/>
      </c>
      <c r="N87" s="36">
        <f>IF(OR(Library!$A78&lt;&gt;1,Library!S78=""),"",IF(N$6=1,LN(1+MAX(0,Library!S78)),Library!S78))</f>
        <v/>
      </c>
      <c r="O87" s="36">
        <f>IF(OR(Library!$A78&lt;&gt;1,Library!T78=""),"",IF(O$6=1,LN(1+MAX(0,Library!T78)),Library!T78))</f>
        <v/>
      </c>
      <c r="P87" s="36">
        <f>IF(OR(Library!$A78&lt;&gt;1,Library!U78=""),"",IF(P$6=1,LN(1+MAX(0,Library!U78)),Library!U78))</f>
        <v/>
      </c>
      <c r="Q87" s="36">
        <f>IF(OR(Library!$A78&lt;&gt;1,Library!V78=""),"",IF(Q$6=1,LN(1+MAX(0,Library!V78)),Library!V78))</f>
        <v/>
      </c>
      <c r="R87" s="36">
        <f>IF(OR(Library!$A78&lt;&gt;1,Library!W78=""),"",IF(R$6=1,LN(1+MAX(0,Library!W78)),Library!W78))</f>
        <v/>
      </c>
      <c r="S87" s="36">
        <f>IF(OR(Library!$A78&lt;&gt;1,Library!X78=""),"",IF(S$6=1,LN(1+MAX(0,Library!X78)),Library!X78))</f>
        <v/>
      </c>
      <c r="T87" s="36">
        <f>IF(OR(Library!$A78&lt;&gt;1,Library!Y78=""),"",IF(T$6=1,LN(1+MAX(0,Library!Y78)),Library!Y78))</f>
        <v/>
      </c>
      <c r="V87" s="36">
        <f>IF(C87="","",((C87-C$8)/C$12)^2)</f>
        <v/>
      </c>
      <c r="W87" s="36">
        <f>IF(D87="","",((D87-D$8)/D$12)^2)</f>
        <v/>
      </c>
      <c r="X87" s="36">
        <f>IF(E87="","",((E87-E$8)/E$12)^2)</f>
        <v/>
      </c>
      <c r="Y87" s="36">
        <f>IF(F87="","",((F87-F$8)/F$12)^2)</f>
        <v/>
      </c>
      <c r="Z87" s="36">
        <f>IF(G87="","",((G87-G$8)/G$12)^2)</f>
        <v/>
      </c>
      <c r="AA87" s="36">
        <f>IF(H87="","",((H87-H$8)/H$12)^2)</f>
        <v/>
      </c>
      <c r="AB87" s="36">
        <f>IF(I87="","",((I87-I$8)/I$12)^2)</f>
        <v/>
      </c>
      <c r="AC87" s="36">
        <f>IF(J87="","",((J87-J$8)/J$12)^2)</f>
        <v/>
      </c>
      <c r="AD87" s="36">
        <f>IF(K87="","",((K87-K$8)/K$12)^2)</f>
        <v/>
      </c>
      <c r="AE87" s="36">
        <f>IF(L87="","",((L87-L$8)/L$12)^2)</f>
        <v/>
      </c>
      <c r="AF87" s="36">
        <f>IF(M87="","",((M87-M$8)/M$12)^2)</f>
        <v/>
      </c>
      <c r="AG87" s="36">
        <f>IF(N87="","",((N87-N$8)/N$12)^2)</f>
        <v/>
      </c>
      <c r="AH87" s="36">
        <f>IF(O87="","",((O87-O$8)/O$12)^2)</f>
        <v/>
      </c>
      <c r="AI87" s="36">
        <f>IF(P87="","",((P87-P$8)/P$12)^2)</f>
        <v/>
      </c>
      <c r="AJ87" s="36">
        <f>IF(Q87="","",((Q87-Q$8)/Q$12)^2)</f>
        <v/>
      </c>
      <c r="AK87" s="36">
        <f>IF(R87="","",((R87-R$8)/R$12)^2)</f>
        <v/>
      </c>
      <c r="AL87" s="36">
        <f>IF(S87="","",((S87-S$8)/S$12)^2)</f>
        <v/>
      </c>
      <c r="AM87" s="36">
        <f>IF(T87="","",((T87-T$8)/T$12)^2)</f>
        <v/>
      </c>
      <c r="AO87" s="27">
        <f>IF(OR(Library!$A78&lt;&gt;1,COUNT(V87:AM87)=0,SUM($C$5:$T$5)&lt;=0),"",SQRT(SUMPRODUCT(V87:AM87,$C$5:$T$5)/SUM($C$5:$T$5)))</f>
        <v/>
      </c>
      <c r="AP87" s="27">
        <f>IF(AO87="","",100*EXP(-AO87))</f>
        <v/>
      </c>
      <c r="AQ87">
        <f>IF(AP87="","",AP87-ROW()*0.000000001)</f>
        <v/>
      </c>
      <c r="AR87">
        <f>IF(AP87="","",Library!$G78)</f>
        <v/>
      </c>
      <c r="AS87">
        <f>IF(AP87="","",Library!$B78)</f>
        <v/>
      </c>
    </row>
    <row r="88">
      <c r="C88" s="36">
        <f>IF(OR(Library!$A79&lt;&gt;1,Library!H79=""),"",IF(C$6=1,LN(1+MAX(0,Library!H79)),Library!H79))</f>
        <v/>
      </c>
      <c r="D88" s="36">
        <f>IF(OR(Library!$A79&lt;&gt;1,Library!I79=""),"",IF(D$6=1,LN(1+MAX(0,Library!I79)),Library!I79))</f>
        <v/>
      </c>
      <c r="E88" s="36">
        <f>IF(OR(Library!$A79&lt;&gt;1,Library!J79=""),"",IF(E$6=1,LN(1+MAX(0,Library!J79)),Library!J79))</f>
        <v/>
      </c>
      <c r="F88" s="36">
        <f>IF(OR(Library!$A79&lt;&gt;1,Library!K79=""),"",IF(F$6=1,LN(1+MAX(0,Library!K79)),Library!K79))</f>
        <v/>
      </c>
      <c r="G88" s="36">
        <f>IF(OR(Library!$A79&lt;&gt;1,Library!L79=""),"",IF(G$6=1,LN(1+MAX(0,Library!L79)),Library!L79))</f>
        <v/>
      </c>
      <c r="H88" s="36">
        <f>IF(OR(Library!$A79&lt;&gt;1,Library!M79=""),"",IF(H$6=1,LN(1+MAX(0,Library!M79)),Library!M79))</f>
        <v/>
      </c>
      <c r="I88" s="36">
        <f>IF(OR(Library!$A79&lt;&gt;1,Library!N79=""),"",IF(I$6=1,LN(1+MAX(0,Library!N79)),Library!N79))</f>
        <v/>
      </c>
      <c r="J88" s="36">
        <f>IF(OR(Library!$A79&lt;&gt;1,Library!O79=""),"",IF(J$6=1,LN(1+MAX(0,Library!O79)),Library!O79))</f>
        <v/>
      </c>
      <c r="K88" s="36">
        <f>IF(OR(Library!$A79&lt;&gt;1,Library!P79=""),"",IF(K$6=1,LN(1+MAX(0,Library!P79)),Library!P79))</f>
        <v/>
      </c>
      <c r="L88" s="36">
        <f>IF(OR(Library!$A79&lt;&gt;1,Library!Q79=""),"",IF(L$6=1,LN(1+MAX(0,Library!Q79)),Library!Q79))</f>
        <v/>
      </c>
      <c r="M88" s="36">
        <f>IF(OR(Library!$A79&lt;&gt;1,Library!R79=""),"",IF(M$6=1,LN(1+MAX(0,Library!R79)),Library!R79))</f>
        <v/>
      </c>
      <c r="N88" s="36">
        <f>IF(OR(Library!$A79&lt;&gt;1,Library!S79=""),"",IF(N$6=1,LN(1+MAX(0,Library!S79)),Library!S79))</f>
        <v/>
      </c>
      <c r="O88" s="36">
        <f>IF(OR(Library!$A79&lt;&gt;1,Library!T79=""),"",IF(O$6=1,LN(1+MAX(0,Library!T79)),Library!T79))</f>
        <v/>
      </c>
      <c r="P88" s="36">
        <f>IF(OR(Library!$A79&lt;&gt;1,Library!U79=""),"",IF(P$6=1,LN(1+MAX(0,Library!U79)),Library!U79))</f>
        <v/>
      </c>
      <c r="Q88" s="36">
        <f>IF(OR(Library!$A79&lt;&gt;1,Library!V79=""),"",IF(Q$6=1,LN(1+MAX(0,Library!V79)),Library!V79))</f>
        <v/>
      </c>
      <c r="R88" s="36">
        <f>IF(OR(Library!$A79&lt;&gt;1,Library!W79=""),"",IF(R$6=1,LN(1+MAX(0,Library!W79)),Library!W79))</f>
        <v/>
      </c>
      <c r="S88" s="36">
        <f>IF(OR(Library!$A79&lt;&gt;1,Library!X79=""),"",IF(S$6=1,LN(1+MAX(0,Library!X79)),Library!X79))</f>
        <v/>
      </c>
      <c r="T88" s="36">
        <f>IF(OR(Library!$A79&lt;&gt;1,Library!Y79=""),"",IF(T$6=1,LN(1+MAX(0,Library!Y79)),Library!Y79))</f>
        <v/>
      </c>
      <c r="V88" s="36">
        <f>IF(C88="","",((C88-C$8)/C$12)^2)</f>
        <v/>
      </c>
      <c r="W88" s="36">
        <f>IF(D88="","",((D88-D$8)/D$12)^2)</f>
        <v/>
      </c>
      <c r="X88" s="36">
        <f>IF(E88="","",((E88-E$8)/E$12)^2)</f>
        <v/>
      </c>
      <c r="Y88" s="36">
        <f>IF(F88="","",((F88-F$8)/F$12)^2)</f>
        <v/>
      </c>
      <c r="Z88" s="36">
        <f>IF(G88="","",((G88-G$8)/G$12)^2)</f>
        <v/>
      </c>
      <c r="AA88" s="36">
        <f>IF(H88="","",((H88-H$8)/H$12)^2)</f>
        <v/>
      </c>
      <c r="AB88" s="36">
        <f>IF(I88="","",((I88-I$8)/I$12)^2)</f>
        <v/>
      </c>
      <c r="AC88" s="36">
        <f>IF(J88="","",((J88-J$8)/J$12)^2)</f>
        <v/>
      </c>
      <c r="AD88" s="36">
        <f>IF(K88="","",((K88-K$8)/K$12)^2)</f>
        <v/>
      </c>
      <c r="AE88" s="36">
        <f>IF(L88="","",((L88-L$8)/L$12)^2)</f>
        <v/>
      </c>
      <c r="AF88" s="36">
        <f>IF(M88="","",((M88-M$8)/M$12)^2)</f>
        <v/>
      </c>
      <c r="AG88" s="36">
        <f>IF(N88="","",((N88-N$8)/N$12)^2)</f>
        <v/>
      </c>
      <c r="AH88" s="36">
        <f>IF(O88="","",((O88-O$8)/O$12)^2)</f>
        <v/>
      </c>
      <c r="AI88" s="36">
        <f>IF(P88="","",((P88-P$8)/P$12)^2)</f>
        <v/>
      </c>
      <c r="AJ88" s="36">
        <f>IF(Q88="","",((Q88-Q$8)/Q$12)^2)</f>
        <v/>
      </c>
      <c r="AK88" s="36">
        <f>IF(R88="","",((R88-R$8)/R$12)^2)</f>
        <v/>
      </c>
      <c r="AL88" s="36">
        <f>IF(S88="","",((S88-S$8)/S$12)^2)</f>
        <v/>
      </c>
      <c r="AM88" s="36">
        <f>IF(T88="","",((T88-T$8)/T$12)^2)</f>
        <v/>
      </c>
      <c r="AO88" s="27">
        <f>IF(OR(Library!$A79&lt;&gt;1,COUNT(V88:AM88)=0,SUM($C$5:$T$5)&lt;=0),"",SQRT(SUMPRODUCT(V88:AM88,$C$5:$T$5)/SUM($C$5:$T$5)))</f>
        <v/>
      </c>
      <c r="AP88" s="27">
        <f>IF(AO88="","",100*EXP(-AO88))</f>
        <v/>
      </c>
      <c r="AQ88">
        <f>IF(AP88="","",AP88-ROW()*0.000000001)</f>
        <v/>
      </c>
      <c r="AR88">
        <f>IF(AP88="","",Library!$G79)</f>
        <v/>
      </c>
      <c r="AS88">
        <f>IF(AP88="","",Library!$B79)</f>
        <v/>
      </c>
    </row>
    <row r="89">
      <c r="C89" s="36">
        <f>IF(OR(Library!$A80&lt;&gt;1,Library!H80=""),"",IF(C$6=1,LN(1+MAX(0,Library!H80)),Library!H80))</f>
        <v/>
      </c>
      <c r="D89" s="36">
        <f>IF(OR(Library!$A80&lt;&gt;1,Library!I80=""),"",IF(D$6=1,LN(1+MAX(0,Library!I80)),Library!I80))</f>
        <v/>
      </c>
      <c r="E89" s="36">
        <f>IF(OR(Library!$A80&lt;&gt;1,Library!J80=""),"",IF(E$6=1,LN(1+MAX(0,Library!J80)),Library!J80))</f>
        <v/>
      </c>
      <c r="F89" s="36">
        <f>IF(OR(Library!$A80&lt;&gt;1,Library!K80=""),"",IF(F$6=1,LN(1+MAX(0,Library!K80)),Library!K80))</f>
        <v/>
      </c>
      <c r="G89" s="36">
        <f>IF(OR(Library!$A80&lt;&gt;1,Library!L80=""),"",IF(G$6=1,LN(1+MAX(0,Library!L80)),Library!L80))</f>
        <v/>
      </c>
      <c r="H89" s="36">
        <f>IF(OR(Library!$A80&lt;&gt;1,Library!M80=""),"",IF(H$6=1,LN(1+MAX(0,Library!M80)),Library!M80))</f>
        <v/>
      </c>
      <c r="I89" s="36">
        <f>IF(OR(Library!$A80&lt;&gt;1,Library!N80=""),"",IF(I$6=1,LN(1+MAX(0,Library!N80)),Library!N80))</f>
        <v/>
      </c>
      <c r="J89" s="36">
        <f>IF(OR(Library!$A80&lt;&gt;1,Library!O80=""),"",IF(J$6=1,LN(1+MAX(0,Library!O80)),Library!O80))</f>
        <v/>
      </c>
      <c r="K89" s="36">
        <f>IF(OR(Library!$A80&lt;&gt;1,Library!P80=""),"",IF(K$6=1,LN(1+MAX(0,Library!P80)),Library!P80))</f>
        <v/>
      </c>
      <c r="L89" s="36">
        <f>IF(OR(Library!$A80&lt;&gt;1,Library!Q80=""),"",IF(L$6=1,LN(1+MAX(0,Library!Q80)),Library!Q80))</f>
        <v/>
      </c>
      <c r="M89" s="36">
        <f>IF(OR(Library!$A80&lt;&gt;1,Library!R80=""),"",IF(M$6=1,LN(1+MAX(0,Library!R80)),Library!R80))</f>
        <v/>
      </c>
      <c r="N89" s="36">
        <f>IF(OR(Library!$A80&lt;&gt;1,Library!S80=""),"",IF(N$6=1,LN(1+MAX(0,Library!S80)),Library!S80))</f>
        <v/>
      </c>
      <c r="O89" s="36">
        <f>IF(OR(Library!$A80&lt;&gt;1,Library!T80=""),"",IF(O$6=1,LN(1+MAX(0,Library!T80)),Library!T80))</f>
        <v/>
      </c>
      <c r="P89" s="36">
        <f>IF(OR(Library!$A80&lt;&gt;1,Library!U80=""),"",IF(P$6=1,LN(1+MAX(0,Library!U80)),Library!U80))</f>
        <v/>
      </c>
      <c r="Q89" s="36">
        <f>IF(OR(Library!$A80&lt;&gt;1,Library!V80=""),"",IF(Q$6=1,LN(1+MAX(0,Library!V80)),Library!V80))</f>
        <v/>
      </c>
      <c r="R89" s="36">
        <f>IF(OR(Library!$A80&lt;&gt;1,Library!W80=""),"",IF(R$6=1,LN(1+MAX(0,Library!W80)),Library!W80))</f>
        <v/>
      </c>
      <c r="S89" s="36">
        <f>IF(OR(Library!$A80&lt;&gt;1,Library!X80=""),"",IF(S$6=1,LN(1+MAX(0,Library!X80)),Library!X80))</f>
        <v/>
      </c>
      <c r="T89" s="36">
        <f>IF(OR(Library!$A80&lt;&gt;1,Library!Y80=""),"",IF(T$6=1,LN(1+MAX(0,Library!Y80)),Library!Y80))</f>
        <v/>
      </c>
      <c r="V89" s="36">
        <f>IF(C89="","",((C89-C$8)/C$12)^2)</f>
        <v/>
      </c>
      <c r="W89" s="36">
        <f>IF(D89="","",((D89-D$8)/D$12)^2)</f>
        <v/>
      </c>
      <c r="X89" s="36">
        <f>IF(E89="","",((E89-E$8)/E$12)^2)</f>
        <v/>
      </c>
      <c r="Y89" s="36">
        <f>IF(F89="","",((F89-F$8)/F$12)^2)</f>
        <v/>
      </c>
      <c r="Z89" s="36">
        <f>IF(G89="","",((G89-G$8)/G$12)^2)</f>
        <v/>
      </c>
      <c r="AA89" s="36">
        <f>IF(H89="","",((H89-H$8)/H$12)^2)</f>
        <v/>
      </c>
      <c r="AB89" s="36">
        <f>IF(I89="","",((I89-I$8)/I$12)^2)</f>
        <v/>
      </c>
      <c r="AC89" s="36">
        <f>IF(J89="","",((J89-J$8)/J$12)^2)</f>
        <v/>
      </c>
      <c r="AD89" s="36">
        <f>IF(K89="","",((K89-K$8)/K$12)^2)</f>
        <v/>
      </c>
      <c r="AE89" s="36">
        <f>IF(L89="","",((L89-L$8)/L$12)^2)</f>
        <v/>
      </c>
      <c r="AF89" s="36">
        <f>IF(M89="","",((M89-M$8)/M$12)^2)</f>
        <v/>
      </c>
      <c r="AG89" s="36">
        <f>IF(N89="","",((N89-N$8)/N$12)^2)</f>
        <v/>
      </c>
      <c r="AH89" s="36">
        <f>IF(O89="","",((O89-O$8)/O$12)^2)</f>
        <v/>
      </c>
      <c r="AI89" s="36">
        <f>IF(P89="","",((P89-P$8)/P$12)^2)</f>
        <v/>
      </c>
      <c r="AJ89" s="36">
        <f>IF(Q89="","",((Q89-Q$8)/Q$12)^2)</f>
        <v/>
      </c>
      <c r="AK89" s="36">
        <f>IF(R89="","",((R89-R$8)/R$12)^2)</f>
        <v/>
      </c>
      <c r="AL89" s="36">
        <f>IF(S89="","",((S89-S$8)/S$12)^2)</f>
        <v/>
      </c>
      <c r="AM89" s="36">
        <f>IF(T89="","",((T89-T$8)/T$12)^2)</f>
        <v/>
      </c>
      <c r="AO89" s="27">
        <f>IF(OR(Library!$A80&lt;&gt;1,COUNT(V89:AM89)=0,SUM($C$5:$T$5)&lt;=0),"",SQRT(SUMPRODUCT(V89:AM89,$C$5:$T$5)/SUM($C$5:$T$5)))</f>
        <v/>
      </c>
      <c r="AP89" s="27">
        <f>IF(AO89="","",100*EXP(-AO89))</f>
        <v/>
      </c>
      <c r="AQ89">
        <f>IF(AP89="","",AP89-ROW()*0.000000001)</f>
        <v/>
      </c>
      <c r="AR89">
        <f>IF(AP89="","",Library!$G80)</f>
        <v/>
      </c>
      <c r="AS89">
        <f>IF(AP89="","",Library!$B80)</f>
        <v/>
      </c>
    </row>
    <row r="90">
      <c r="C90" s="36">
        <f>IF(OR(Library!$A81&lt;&gt;1,Library!H81=""),"",IF(C$6=1,LN(1+MAX(0,Library!H81)),Library!H81))</f>
        <v/>
      </c>
      <c r="D90" s="36">
        <f>IF(OR(Library!$A81&lt;&gt;1,Library!I81=""),"",IF(D$6=1,LN(1+MAX(0,Library!I81)),Library!I81))</f>
        <v/>
      </c>
      <c r="E90" s="36">
        <f>IF(OR(Library!$A81&lt;&gt;1,Library!J81=""),"",IF(E$6=1,LN(1+MAX(0,Library!J81)),Library!J81))</f>
        <v/>
      </c>
      <c r="F90" s="36">
        <f>IF(OR(Library!$A81&lt;&gt;1,Library!K81=""),"",IF(F$6=1,LN(1+MAX(0,Library!K81)),Library!K81))</f>
        <v/>
      </c>
      <c r="G90" s="36">
        <f>IF(OR(Library!$A81&lt;&gt;1,Library!L81=""),"",IF(G$6=1,LN(1+MAX(0,Library!L81)),Library!L81))</f>
        <v/>
      </c>
      <c r="H90" s="36">
        <f>IF(OR(Library!$A81&lt;&gt;1,Library!M81=""),"",IF(H$6=1,LN(1+MAX(0,Library!M81)),Library!M81))</f>
        <v/>
      </c>
      <c r="I90" s="36">
        <f>IF(OR(Library!$A81&lt;&gt;1,Library!N81=""),"",IF(I$6=1,LN(1+MAX(0,Library!N81)),Library!N81))</f>
        <v/>
      </c>
      <c r="J90" s="36">
        <f>IF(OR(Library!$A81&lt;&gt;1,Library!O81=""),"",IF(J$6=1,LN(1+MAX(0,Library!O81)),Library!O81))</f>
        <v/>
      </c>
      <c r="K90" s="36">
        <f>IF(OR(Library!$A81&lt;&gt;1,Library!P81=""),"",IF(K$6=1,LN(1+MAX(0,Library!P81)),Library!P81))</f>
        <v/>
      </c>
      <c r="L90" s="36">
        <f>IF(OR(Library!$A81&lt;&gt;1,Library!Q81=""),"",IF(L$6=1,LN(1+MAX(0,Library!Q81)),Library!Q81))</f>
        <v/>
      </c>
      <c r="M90" s="36">
        <f>IF(OR(Library!$A81&lt;&gt;1,Library!R81=""),"",IF(M$6=1,LN(1+MAX(0,Library!R81)),Library!R81))</f>
        <v/>
      </c>
      <c r="N90" s="36">
        <f>IF(OR(Library!$A81&lt;&gt;1,Library!S81=""),"",IF(N$6=1,LN(1+MAX(0,Library!S81)),Library!S81))</f>
        <v/>
      </c>
      <c r="O90" s="36">
        <f>IF(OR(Library!$A81&lt;&gt;1,Library!T81=""),"",IF(O$6=1,LN(1+MAX(0,Library!T81)),Library!T81))</f>
        <v/>
      </c>
      <c r="P90" s="36">
        <f>IF(OR(Library!$A81&lt;&gt;1,Library!U81=""),"",IF(P$6=1,LN(1+MAX(0,Library!U81)),Library!U81))</f>
        <v/>
      </c>
      <c r="Q90" s="36">
        <f>IF(OR(Library!$A81&lt;&gt;1,Library!V81=""),"",IF(Q$6=1,LN(1+MAX(0,Library!V81)),Library!V81))</f>
        <v/>
      </c>
      <c r="R90" s="36">
        <f>IF(OR(Library!$A81&lt;&gt;1,Library!W81=""),"",IF(R$6=1,LN(1+MAX(0,Library!W81)),Library!W81))</f>
        <v/>
      </c>
      <c r="S90" s="36">
        <f>IF(OR(Library!$A81&lt;&gt;1,Library!X81=""),"",IF(S$6=1,LN(1+MAX(0,Library!X81)),Library!X81))</f>
        <v/>
      </c>
      <c r="T90" s="36">
        <f>IF(OR(Library!$A81&lt;&gt;1,Library!Y81=""),"",IF(T$6=1,LN(1+MAX(0,Library!Y81)),Library!Y81))</f>
        <v/>
      </c>
      <c r="V90" s="36">
        <f>IF(C90="","",((C90-C$8)/C$12)^2)</f>
        <v/>
      </c>
      <c r="W90" s="36">
        <f>IF(D90="","",((D90-D$8)/D$12)^2)</f>
        <v/>
      </c>
      <c r="X90" s="36">
        <f>IF(E90="","",((E90-E$8)/E$12)^2)</f>
        <v/>
      </c>
      <c r="Y90" s="36">
        <f>IF(F90="","",((F90-F$8)/F$12)^2)</f>
        <v/>
      </c>
      <c r="Z90" s="36">
        <f>IF(G90="","",((G90-G$8)/G$12)^2)</f>
        <v/>
      </c>
      <c r="AA90" s="36">
        <f>IF(H90="","",((H90-H$8)/H$12)^2)</f>
        <v/>
      </c>
      <c r="AB90" s="36">
        <f>IF(I90="","",((I90-I$8)/I$12)^2)</f>
        <v/>
      </c>
      <c r="AC90" s="36">
        <f>IF(J90="","",((J90-J$8)/J$12)^2)</f>
        <v/>
      </c>
      <c r="AD90" s="36">
        <f>IF(K90="","",((K90-K$8)/K$12)^2)</f>
        <v/>
      </c>
      <c r="AE90" s="36">
        <f>IF(L90="","",((L90-L$8)/L$12)^2)</f>
        <v/>
      </c>
      <c r="AF90" s="36">
        <f>IF(M90="","",((M90-M$8)/M$12)^2)</f>
        <v/>
      </c>
      <c r="AG90" s="36">
        <f>IF(N90="","",((N90-N$8)/N$12)^2)</f>
        <v/>
      </c>
      <c r="AH90" s="36">
        <f>IF(O90="","",((O90-O$8)/O$12)^2)</f>
        <v/>
      </c>
      <c r="AI90" s="36">
        <f>IF(P90="","",((P90-P$8)/P$12)^2)</f>
        <v/>
      </c>
      <c r="AJ90" s="36">
        <f>IF(Q90="","",((Q90-Q$8)/Q$12)^2)</f>
        <v/>
      </c>
      <c r="AK90" s="36">
        <f>IF(R90="","",((R90-R$8)/R$12)^2)</f>
        <v/>
      </c>
      <c r="AL90" s="36">
        <f>IF(S90="","",((S90-S$8)/S$12)^2)</f>
        <v/>
      </c>
      <c r="AM90" s="36">
        <f>IF(T90="","",((T90-T$8)/T$12)^2)</f>
        <v/>
      </c>
      <c r="AO90" s="27">
        <f>IF(OR(Library!$A81&lt;&gt;1,COUNT(V90:AM90)=0,SUM($C$5:$T$5)&lt;=0),"",SQRT(SUMPRODUCT(V90:AM90,$C$5:$T$5)/SUM($C$5:$T$5)))</f>
        <v/>
      </c>
      <c r="AP90" s="27">
        <f>IF(AO90="","",100*EXP(-AO90))</f>
        <v/>
      </c>
      <c r="AQ90">
        <f>IF(AP90="","",AP90-ROW()*0.000000001)</f>
        <v/>
      </c>
      <c r="AR90">
        <f>IF(AP90="","",Library!$G81)</f>
        <v/>
      </c>
      <c r="AS90">
        <f>IF(AP90="","",Library!$B81)</f>
        <v/>
      </c>
    </row>
    <row r="91">
      <c r="C91" s="36">
        <f>IF(OR(Library!$A82&lt;&gt;1,Library!H82=""),"",IF(C$6=1,LN(1+MAX(0,Library!H82)),Library!H82))</f>
        <v/>
      </c>
      <c r="D91" s="36">
        <f>IF(OR(Library!$A82&lt;&gt;1,Library!I82=""),"",IF(D$6=1,LN(1+MAX(0,Library!I82)),Library!I82))</f>
        <v/>
      </c>
      <c r="E91" s="36">
        <f>IF(OR(Library!$A82&lt;&gt;1,Library!J82=""),"",IF(E$6=1,LN(1+MAX(0,Library!J82)),Library!J82))</f>
        <v/>
      </c>
      <c r="F91" s="36">
        <f>IF(OR(Library!$A82&lt;&gt;1,Library!K82=""),"",IF(F$6=1,LN(1+MAX(0,Library!K82)),Library!K82))</f>
        <v/>
      </c>
      <c r="G91" s="36">
        <f>IF(OR(Library!$A82&lt;&gt;1,Library!L82=""),"",IF(G$6=1,LN(1+MAX(0,Library!L82)),Library!L82))</f>
        <v/>
      </c>
      <c r="H91" s="36">
        <f>IF(OR(Library!$A82&lt;&gt;1,Library!M82=""),"",IF(H$6=1,LN(1+MAX(0,Library!M82)),Library!M82))</f>
        <v/>
      </c>
      <c r="I91" s="36">
        <f>IF(OR(Library!$A82&lt;&gt;1,Library!N82=""),"",IF(I$6=1,LN(1+MAX(0,Library!N82)),Library!N82))</f>
        <v/>
      </c>
      <c r="J91" s="36">
        <f>IF(OR(Library!$A82&lt;&gt;1,Library!O82=""),"",IF(J$6=1,LN(1+MAX(0,Library!O82)),Library!O82))</f>
        <v/>
      </c>
      <c r="K91" s="36">
        <f>IF(OR(Library!$A82&lt;&gt;1,Library!P82=""),"",IF(K$6=1,LN(1+MAX(0,Library!P82)),Library!P82))</f>
        <v/>
      </c>
      <c r="L91" s="36">
        <f>IF(OR(Library!$A82&lt;&gt;1,Library!Q82=""),"",IF(L$6=1,LN(1+MAX(0,Library!Q82)),Library!Q82))</f>
        <v/>
      </c>
      <c r="M91" s="36">
        <f>IF(OR(Library!$A82&lt;&gt;1,Library!R82=""),"",IF(M$6=1,LN(1+MAX(0,Library!R82)),Library!R82))</f>
        <v/>
      </c>
      <c r="N91" s="36">
        <f>IF(OR(Library!$A82&lt;&gt;1,Library!S82=""),"",IF(N$6=1,LN(1+MAX(0,Library!S82)),Library!S82))</f>
        <v/>
      </c>
      <c r="O91" s="36">
        <f>IF(OR(Library!$A82&lt;&gt;1,Library!T82=""),"",IF(O$6=1,LN(1+MAX(0,Library!T82)),Library!T82))</f>
        <v/>
      </c>
      <c r="P91" s="36">
        <f>IF(OR(Library!$A82&lt;&gt;1,Library!U82=""),"",IF(P$6=1,LN(1+MAX(0,Library!U82)),Library!U82))</f>
        <v/>
      </c>
      <c r="Q91" s="36">
        <f>IF(OR(Library!$A82&lt;&gt;1,Library!V82=""),"",IF(Q$6=1,LN(1+MAX(0,Library!V82)),Library!V82))</f>
        <v/>
      </c>
      <c r="R91" s="36">
        <f>IF(OR(Library!$A82&lt;&gt;1,Library!W82=""),"",IF(R$6=1,LN(1+MAX(0,Library!W82)),Library!W82))</f>
        <v/>
      </c>
      <c r="S91" s="36">
        <f>IF(OR(Library!$A82&lt;&gt;1,Library!X82=""),"",IF(S$6=1,LN(1+MAX(0,Library!X82)),Library!X82))</f>
        <v/>
      </c>
      <c r="T91" s="36">
        <f>IF(OR(Library!$A82&lt;&gt;1,Library!Y82=""),"",IF(T$6=1,LN(1+MAX(0,Library!Y82)),Library!Y82))</f>
        <v/>
      </c>
      <c r="V91" s="36">
        <f>IF(C91="","",((C91-C$8)/C$12)^2)</f>
        <v/>
      </c>
      <c r="W91" s="36">
        <f>IF(D91="","",((D91-D$8)/D$12)^2)</f>
        <v/>
      </c>
      <c r="X91" s="36">
        <f>IF(E91="","",((E91-E$8)/E$12)^2)</f>
        <v/>
      </c>
      <c r="Y91" s="36">
        <f>IF(F91="","",((F91-F$8)/F$12)^2)</f>
        <v/>
      </c>
      <c r="Z91" s="36">
        <f>IF(G91="","",((G91-G$8)/G$12)^2)</f>
        <v/>
      </c>
      <c r="AA91" s="36">
        <f>IF(H91="","",((H91-H$8)/H$12)^2)</f>
        <v/>
      </c>
      <c r="AB91" s="36">
        <f>IF(I91="","",((I91-I$8)/I$12)^2)</f>
        <v/>
      </c>
      <c r="AC91" s="36">
        <f>IF(J91="","",((J91-J$8)/J$12)^2)</f>
        <v/>
      </c>
      <c r="AD91" s="36">
        <f>IF(K91="","",((K91-K$8)/K$12)^2)</f>
        <v/>
      </c>
      <c r="AE91" s="36">
        <f>IF(L91="","",((L91-L$8)/L$12)^2)</f>
        <v/>
      </c>
      <c r="AF91" s="36">
        <f>IF(M91="","",((M91-M$8)/M$12)^2)</f>
        <v/>
      </c>
      <c r="AG91" s="36">
        <f>IF(N91="","",((N91-N$8)/N$12)^2)</f>
        <v/>
      </c>
      <c r="AH91" s="36">
        <f>IF(O91="","",((O91-O$8)/O$12)^2)</f>
        <v/>
      </c>
      <c r="AI91" s="36">
        <f>IF(P91="","",((P91-P$8)/P$12)^2)</f>
        <v/>
      </c>
      <c r="AJ91" s="36">
        <f>IF(Q91="","",((Q91-Q$8)/Q$12)^2)</f>
        <v/>
      </c>
      <c r="AK91" s="36">
        <f>IF(R91="","",((R91-R$8)/R$12)^2)</f>
        <v/>
      </c>
      <c r="AL91" s="36">
        <f>IF(S91="","",((S91-S$8)/S$12)^2)</f>
        <v/>
      </c>
      <c r="AM91" s="36">
        <f>IF(T91="","",((T91-T$8)/T$12)^2)</f>
        <v/>
      </c>
      <c r="AO91" s="27">
        <f>IF(OR(Library!$A82&lt;&gt;1,COUNT(V91:AM91)=0,SUM($C$5:$T$5)&lt;=0),"",SQRT(SUMPRODUCT(V91:AM91,$C$5:$T$5)/SUM($C$5:$T$5)))</f>
        <v/>
      </c>
      <c r="AP91" s="27">
        <f>IF(AO91="","",100*EXP(-AO91))</f>
        <v/>
      </c>
      <c r="AQ91">
        <f>IF(AP91="","",AP91-ROW()*0.000000001)</f>
        <v/>
      </c>
      <c r="AR91">
        <f>IF(AP91="","",Library!$G82)</f>
        <v/>
      </c>
      <c r="AS91">
        <f>IF(AP91="","",Library!$B82)</f>
        <v/>
      </c>
    </row>
    <row r="92">
      <c r="C92" s="36">
        <f>IF(OR(Library!$A83&lt;&gt;1,Library!H83=""),"",IF(C$6=1,LN(1+MAX(0,Library!H83)),Library!H83))</f>
        <v/>
      </c>
      <c r="D92" s="36">
        <f>IF(OR(Library!$A83&lt;&gt;1,Library!I83=""),"",IF(D$6=1,LN(1+MAX(0,Library!I83)),Library!I83))</f>
        <v/>
      </c>
      <c r="E92" s="36">
        <f>IF(OR(Library!$A83&lt;&gt;1,Library!J83=""),"",IF(E$6=1,LN(1+MAX(0,Library!J83)),Library!J83))</f>
        <v/>
      </c>
      <c r="F92" s="36">
        <f>IF(OR(Library!$A83&lt;&gt;1,Library!K83=""),"",IF(F$6=1,LN(1+MAX(0,Library!K83)),Library!K83))</f>
        <v/>
      </c>
      <c r="G92" s="36">
        <f>IF(OR(Library!$A83&lt;&gt;1,Library!L83=""),"",IF(G$6=1,LN(1+MAX(0,Library!L83)),Library!L83))</f>
        <v/>
      </c>
      <c r="H92" s="36">
        <f>IF(OR(Library!$A83&lt;&gt;1,Library!M83=""),"",IF(H$6=1,LN(1+MAX(0,Library!M83)),Library!M83))</f>
        <v/>
      </c>
      <c r="I92" s="36">
        <f>IF(OR(Library!$A83&lt;&gt;1,Library!N83=""),"",IF(I$6=1,LN(1+MAX(0,Library!N83)),Library!N83))</f>
        <v/>
      </c>
      <c r="J92" s="36">
        <f>IF(OR(Library!$A83&lt;&gt;1,Library!O83=""),"",IF(J$6=1,LN(1+MAX(0,Library!O83)),Library!O83))</f>
        <v/>
      </c>
      <c r="K92" s="36">
        <f>IF(OR(Library!$A83&lt;&gt;1,Library!P83=""),"",IF(K$6=1,LN(1+MAX(0,Library!P83)),Library!P83))</f>
        <v/>
      </c>
      <c r="L92" s="36">
        <f>IF(OR(Library!$A83&lt;&gt;1,Library!Q83=""),"",IF(L$6=1,LN(1+MAX(0,Library!Q83)),Library!Q83))</f>
        <v/>
      </c>
      <c r="M92" s="36">
        <f>IF(OR(Library!$A83&lt;&gt;1,Library!R83=""),"",IF(M$6=1,LN(1+MAX(0,Library!R83)),Library!R83))</f>
        <v/>
      </c>
      <c r="N92" s="36">
        <f>IF(OR(Library!$A83&lt;&gt;1,Library!S83=""),"",IF(N$6=1,LN(1+MAX(0,Library!S83)),Library!S83))</f>
        <v/>
      </c>
      <c r="O92" s="36">
        <f>IF(OR(Library!$A83&lt;&gt;1,Library!T83=""),"",IF(O$6=1,LN(1+MAX(0,Library!T83)),Library!T83))</f>
        <v/>
      </c>
      <c r="P92" s="36">
        <f>IF(OR(Library!$A83&lt;&gt;1,Library!U83=""),"",IF(P$6=1,LN(1+MAX(0,Library!U83)),Library!U83))</f>
        <v/>
      </c>
      <c r="Q92" s="36">
        <f>IF(OR(Library!$A83&lt;&gt;1,Library!V83=""),"",IF(Q$6=1,LN(1+MAX(0,Library!V83)),Library!V83))</f>
        <v/>
      </c>
      <c r="R92" s="36">
        <f>IF(OR(Library!$A83&lt;&gt;1,Library!W83=""),"",IF(R$6=1,LN(1+MAX(0,Library!W83)),Library!W83))</f>
        <v/>
      </c>
      <c r="S92" s="36">
        <f>IF(OR(Library!$A83&lt;&gt;1,Library!X83=""),"",IF(S$6=1,LN(1+MAX(0,Library!X83)),Library!X83))</f>
        <v/>
      </c>
      <c r="T92" s="36">
        <f>IF(OR(Library!$A83&lt;&gt;1,Library!Y83=""),"",IF(T$6=1,LN(1+MAX(0,Library!Y83)),Library!Y83))</f>
        <v/>
      </c>
      <c r="V92" s="36">
        <f>IF(C92="","",((C92-C$8)/C$12)^2)</f>
        <v/>
      </c>
      <c r="W92" s="36">
        <f>IF(D92="","",((D92-D$8)/D$12)^2)</f>
        <v/>
      </c>
      <c r="X92" s="36">
        <f>IF(E92="","",((E92-E$8)/E$12)^2)</f>
        <v/>
      </c>
      <c r="Y92" s="36">
        <f>IF(F92="","",((F92-F$8)/F$12)^2)</f>
        <v/>
      </c>
      <c r="Z92" s="36">
        <f>IF(G92="","",((G92-G$8)/G$12)^2)</f>
        <v/>
      </c>
      <c r="AA92" s="36">
        <f>IF(H92="","",((H92-H$8)/H$12)^2)</f>
        <v/>
      </c>
      <c r="AB92" s="36">
        <f>IF(I92="","",((I92-I$8)/I$12)^2)</f>
        <v/>
      </c>
      <c r="AC92" s="36">
        <f>IF(J92="","",((J92-J$8)/J$12)^2)</f>
        <v/>
      </c>
      <c r="AD92" s="36">
        <f>IF(K92="","",((K92-K$8)/K$12)^2)</f>
        <v/>
      </c>
      <c r="AE92" s="36">
        <f>IF(L92="","",((L92-L$8)/L$12)^2)</f>
        <v/>
      </c>
      <c r="AF92" s="36">
        <f>IF(M92="","",((M92-M$8)/M$12)^2)</f>
        <v/>
      </c>
      <c r="AG92" s="36">
        <f>IF(N92="","",((N92-N$8)/N$12)^2)</f>
        <v/>
      </c>
      <c r="AH92" s="36">
        <f>IF(O92="","",((O92-O$8)/O$12)^2)</f>
        <v/>
      </c>
      <c r="AI92" s="36">
        <f>IF(P92="","",((P92-P$8)/P$12)^2)</f>
        <v/>
      </c>
      <c r="AJ92" s="36">
        <f>IF(Q92="","",((Q92-Q$8)/Q$12)^2)</f>
        <v/>
      </c>
      <c r="AK92" s="36">
        <f>IF(R92="","",((R92-R$8)/R$12)^2)</f>
        <v/>
      </c>
      <c r="AL92" s="36">
        <f>IF(S92="","",((S92-S$8)/S$12)^2)</f>
        <v/>
      </c>
      <c r="AM92" s="36">
        <f>IF(T92="","",((T92-T$8)/T$12)^2)</f>
        <v/>
      </c>
      <c r="AO92" s="27">
        <f>IF(OR(Library!$A83&lt;&gt;1,COUNT(V92:AM92)=0,SUM($C$5:$T$5)&lt;=0),"",SQRT(SUMPRODUCT(V92:AM92,$C$5:$T$5)/SUM($C$5:$T$5)))</f>
        <v/>
      </c>
      <c r="AP92" s="27">
        <f>IF(AO92="","",100*EXP(-AO92))</f>
        <v/>
      </c>
      <c r="AQ92">
        <f>IF(AP92="","",AP92-ROW()*0.000000001)</f>
        <v/>
      </c>
      <c r="AR92">
        <f>IF(AP92="","",Library!$G83)</f>
        <v/>
      </c>
      <c r="AS92">
        <f>IF(AP92="","",Library!$B83)</f>
        <v/>
      </c>
    </row>
    <row r="93">
      <c r="C93" s="36">
        <f>IF(OR(Library!$A84&lt;&gt;1,Library!H84=""),"",IF(C$6=1,LN(1+MAX(0,Library!H84)),Library!H84))</f>
        <v/>
      </c>
      <c r="D93" s="36">
        <f>IF(OR(Library!$A84&lt;&gt;1,Library!I84=""),"",IF(D$6=1,LN(1+MAX(0,Library!I84)),Library!I84))</f>
        <v/>
      </c>
      <c r="E93" s="36">
        <f>IF(OR(Library!$A84&lt;&gt;1,Library!J84=""),"",IF(E$6=1,LN(1+MAX(0,Library!J84)),Library!J84))</f>
        <v/>
      </c>
      <c r="F93" s="36">
        <f>IF(OR(Library!$A84&lt;&gt;1,Library!K84=""),"",IF(F$6=1,LN(1+MAX(0,Library!K84)),Library!K84))</f>
        <v/>
      </c>
      <c r="G93" s="36">
        <f>IF(OR(Library!$A84&lt;&gt;1,Library!L84=""),"",IF(G$6=1,LN(1+MAX(0,Library!L84)),Library!L84))</f>
        <v/>
      </c>
      <c r="H93" s="36">
        <f>IF(OR(Library!$A84&lt;&gt;1,Library!M84=""),"",IF(H$6=1,LN(1+MAX(0,Library!M84)),Library!M84))</f>
        <v/>
      </c>
      <c r="I93" s="36">
        <f>IF(OR(Library!$A84&lt;&gt;1,Library!N84=""),"",IF(I$6=1,LN(1+MAX(0,Library!N84)),Library!N84))</f>
        <v/>
      </c>
      <c r="J93" s="36">
        <f>IF(OR(Library!$A84&lt;&gt;1,Library!O84=""),"",IF(J$6=1,LN(1+MAX(0,Library!O84)),Library!O84))</f>
        <v/>
      </c>
      <c r="K93" s="36">
        <f>IF(OR(Library!$A84&lt;&gt;1,Library!P84=""),"",IF(K$6=1,LN(1+MAX(0,Library!P84)),Library!P84))</f>
        <v/>
      </c>
      <c r="L93" s="36">
        <f>IF(OR(Library!$A84&lt;&gt;1,Library!Q84=""),"",IF(L$6=1,LN(1+MAX(0,Library!Q84)),Library!Q84))</f>
        <v/>
      </c>
      <c r="M93" s="36">
        <f>IF(OR(Library!$A84&lt;&gt;1,Library!R84=""),"",IF(M$6=1,LN(1+MAX(0,Library!R84)),Library!R84))</f>
        <v/>
      </c>
      <c r="N93" s="36">
        <f>IF(OR(Library!$A84&lt;&gt;1,Library!S84=""),"",IF(N$6=1,LN(1+MAX(0,Library!S84)),Library!S84))</f>
        <v/>
      </c>
      <c r="O93" s="36">
        <f>IF(OR(Library!$A84&lt;&gt;1,Library!T84=""),"",IF(O$6=1,LN(1+MAX(0,Library!T84)),Library!T84))</f>
        <v/>
      </c>
      <c r="P93" s="36">
        <f>IF(OR(Library!$A84&lt;&gt;1,Library!U84=""),"",IF(P$6=1,LN(1+MAX(0,Library!U84)),Library!U84))</f>
        <v/>
      </c>
      <c r="Q93" s="36">
        <f>IF(OR(Library!$A84&lt;&gt;1,Library!V84=""),"",IF(Q$6=1,LN(1+MAX(0,Library!V84)),Library!V84))</f>
        <v/>
      </c>
      <c r="R93" s="36">
        <f>IF(OR(Library!$A84&lt;&gt;1,Library!W84=""),"",IF(R$6=1,LN(1+MAX(0,Library!W84)),Library!W84))</f>
        <v/>
      </c>
      <c r="S93" s="36">
        <f>IF(OR(Library!$A84&lt;&gt;1,Library!X84=""),"",IF(S$6=1,LN(1+MAX(0,Library!X84)),Library!X84))</f>
        <v/>
      </c>
      <c r="T93" s="36">
        <f>IF(OR(Library!$A84&lt;&gt;1,Library!Y84=""),"",IF(T$6=1,LN(1+MAX(0,Library!Y84)),Library!Y84))</f>
        <v/>
      </c>
      <c r="V93" s="36">
        <f>IF(C93="","",((C93-C$8)/C$12)^2)</f>
        <v/>
      </c>
      <c r="W93" s="36">
        <f>IF(D93="","",((D93-D$8)/D$12)^2)</f>
        <v/>
      </c>
      <c r="X93" s="36">
        <f>IF(E93="","",((E93-E$8)/E$12)^2)</f>
        <v/>
      </c>
      <c r="Y93" s="36">
        <f>IF(F93="","",((F93-F$8)/F$12)^2)</f>
        <v/>
      </c>
      <c r="Z93" s="36">
        <f>IF(G93="","",((G93-G$8)/G$12)^2)</f>
        <v/>
      </c>
      <c r="AA93" s="36">
        <f>IF(H93="","",((H93-H$8)/H$12)^2)</f>
        <v/>
      </c>
      <c r="AB93" s="36">
        <f>IF(I93="","",((I93-I$8)/I$12)^2)</f>
        <v/>
      </c>
      <c r="AC93" s="36">
        <f>IF(J93="","",((J93-J$8)/J$12)^2)</f>
        <v/>
      </c>
      <c r="AD93" s="36">
        <f>IF(K93="","",((K93-K$8)/K$12)^2)</f>
        <v/>
      </c>
      <c r="AE93" s="36">
        <f>IF(L93="","",((L93-L$8)/L$12)^2)</f>
        <v/>
      </c>
      <c r="AF93" s="36">
        <f>IF(M93="","",((M93-M$8)/M$12)^2)</f>
        <v/>
      </c>
      <c r="AG93" s="36">
        <f>IF(N93="","",((N93-N$8)/N$12)^2)</f>
        <v/>
      </c>
      <c r="AH93" s="36">
        <f>IF(O93="","",((O93-O$8)/O$12)^2)</f>
        <v/>
      </c>
      <c r="AI93" s="36">
        <f>IF(P93="","",((P93-P$8)/P$12)^2)</f>
        <v/>
      </c>
      <c r="AJ93" s="36">
        <f>IF(Q93="","",((Q93-Q$8)/Q$12)^2)</f>
        <v/>
      </c>
      <c r="AK93" s="36">
        <f>IF(R93="","",((R93-R$8)/R$12)^2)</f>
        <v/>
      </c>
      <c r="AL93" s="36">
        <f>IF(S93="","",((S93-S$8)/S$12)^2)</f>
        <v/>
      </c>
      <c r="AM93" s="36">
        <f>IF(T93="","",((T93-T$8)/T$12)^2)</f>
        <v/>
      </c>
      <c r="AO93" s="27">
        <f>IF(OR(Library!$A84&lt;&gt;1,COUNT(V93:AM93)=0,SUM($C$5:$T$5)&lt;=0),"",SQRT(SUMPRODUCT(V93:AM93,$C$5:$T$5)/SUM($C$5:$T$5)))</f>
        <v/>
      </c>
      <c r="AP93" s="27">
        <f>IF(AO93="","",100*EXP(-AO93))</f>
        <v/>
      </c>
      <c r="AQ93">
        <f>IF(AP93="","",AP93-ROW()*0.000000001)</f>
        <v/>
      </c>
      <c r="AR93">
        <f>IF(AP93="","",Library!$G84)</f>
        <v/>
      </c>
      <c r="AS93">
        <f>IF(AP93="","",Library!$B84)</f>
        <v/>
      </c>
    </row>
    <row r="94">
      <c r="C94" s="36">
        <f>IF(OR(Library!$A85&lt;&gt;1,Library!H85=""),"",IF(C$6=1,LN(1+MAX(0,Library!H85)),Library!H85))</f>
        <v/>
      </c>
      <c r="D94" s="36">
        <f>IF(OR(Library!$A85&lt;&gt;1,Library!I85=""),"",IF(D$6=1,LN(1+MAX(0,Library!I85)),Library!I85))</f>
        <v/>
      </c>
      <c r="E94" s="36">
        <f>IF(OR(Library!$A85&lt;&gt;1,Library!J85=""),"",IF(E$6=1,LN(1+MAX(0,Library!J85)),Library!J85))</f>
        <v/>
      </c>
      <c r="F94" s="36">
        <f>IF(OR(Library!$A85&lt;&gt;1,Library!K85=""),"",IF(F$6=1,LN(1+MAX(0,Library!K85)),Library!K85))</f>
        <v/>
      </c>
      <c r="G94" s="36">
        <f>IF(OR(Library!$A85&lt;&gt;1,Library!L85=""),"",IF(G$6=1,LN(1+MAX(0,Library!L85)),Library!L85))</f>
        <v/>
      </c>
      <c r="H94" s="36">
        <f>IF(OR(Library!$A85&lt;&gt;1,Library!M85=""),"",IF(H$6=1,LN(1+MAX(0,Library!M85)),Library!M85))</f>
        <v/>
      </c>
      <c r="I94" s="36">
        <f>IF(OR(Library!$A85&lt;&gt;1,Library!N85=""),"",IF(I$6=1,LN(1+MAX(0,Library!N85)),Library!N85))</f>
        <v/>
      </c>
      <c r="J94" s="36">
        <f>IF(OR(Library!$A85&lt;&gt;1,Library!O85=""),"",IF(J$6=1,LN(1+MAX(0,Library!O85)),Library!O85))</f>
        <v/>
      </c>
      <c r="K94" s="36">
        <f>IF(OR(Library!$A85&lt;&gt;1,Library!P85=""),"",IF(K$6=1,LN(1+MAX(0,Library!P85)),Library!P85))</f>
        <v/>
      </c>
      <c r="L94" s="36">
        <f>IF(OR(Library!$A85&lt;&gt;1,Library!Q85=""),"",IF(L$6=1,LN(1+MAX(0,Library!Q85)),Library!Q85))</f>
        <v/>
      </c>
      <c r="M94" s="36">
        <f>IF(OR(Library!$A85&lt;&gt;1,Library!R85=""),"",IF(M$6=1,LN(1+MAX(0,Library!R85)),Library!R85))</f>
        <v/>
      </c>
      <c r="N94" s="36">
        <f>IF(OR(Library!$A85&lt;&gt;1,Library!S85=""),"",IF(N$6=1,LN(1+MAX(0,Library!S85)),Library!S85))</f>
        <v/>
      </c>
      <c r="O94" s="36">
        <f>IF(OR(Library!$A85&lt;&gt;1,Library!T85=""),"",IF(O$6=1,LN(1+MAX(0,Library!T85)),Library!T85))</f>
        <v/>
      </c>
      <c r="P94" s="36">
        <f>IF(OR(Library!$A85&lt;&gt;1,Library!U85=""),"",IF(P$6=1,LN(1+MAX(0,Library!U85)),Library!U85))</f>
        <v/>
      </c>
      <c r="Q94" s="36">
        <f>IF(OR(Library!$A85&lt;&gt;1,Library!V85=""),"",IF(Q$6=1,LN(1+MAX(0,Library!V85)),Library!V85))</f>
        <v/>
      </c>
      <c r="R94" s="36">
        <f>IF(OR(Library!$A85&lt;&gt;1,Library!W85=""),"",IF(R$6=1,LN(1+MAX(0,Library!W85)),Library!W85))</f>
        <v/>
      </c>
      <c r="S94" s="36">
        <f>IF(OR(Library!$A85&lt;&gt;1,Library!X85=""),"",IF(S$6=1,LN(1+MAX(0,Library!X85)),Library!X85))</f>
        <v/>
      </c>
      <c r="T94" s="36">
        <f>IF(OR(Library!$A85&lt;&gt;1,Library!Y85=""),"",IF(T$6=1,LN(1+MAX(0,Library!Y85)),Library!Y85))</f>
        <v/>
      </c>
      <c r="V94" s="36">
        <f>IF(C94="","",((C94-C$8)/C$12)^2)</f>
        <v/>
      </c>
      <c r="W94" s="36">
        <f>IF(D94="","",((D94-D$8)/D$12)^2)</f>
        <v/>
      </c>
      <c r="X94" s="36">
        <f>IF(E94="","",((E94-E$8)/E$12)^2)</f>
        <v/>
      </c>
      <c r="Y94" s="36">
        <f>IF(F94="","",((F94-F$8)/F$12)^2)</f>
        <v/>
      </c>
      <c r="Z94" s="36">
        <f>IF(G94="","",((G94-G$8)/G$12)^2)</f>
        <v/>
      </c>
      <c r="AA94" s="36">
        <f>IF(H94="","",((H94-H$8)/H$12)^2)</f>
        <v/>
      </c>
      <c r="AB94" s="36">
        <f>IF(I94="","",((I94-I$8)/I$12)^2)</f>
        <v/>
      </c>
      <c r="AC94" s="36">
        <f>IF(J94="","",((J94-J$8)/J$12)^2)</f>
        <v/>
      </c>
      <c r="AD94" s="36">
        <f>IF(K94="","",((K94-K$8)/K$12)^2)</f>
        <v/>
      </c>
      <c r="AE94" s="36">
        <f>IF(L94="","",((L94-L$8)/L$12)^2)</f>
        <v/>
      </c>
      <c r="AF94" s="36">
        <f>IF(M94="","",((M94-M$8)/M$12)^2)</f>
        <v/>
      </c>
      <c r="AG94" s="36">
        <f>IF(N94="","",((N94-N$8)/N$12)^2)</f>
        <v/>
      </c>
      <c r="AH94" s="36">
        <f>IF(O94="","",((O94-O$8)/O$12)^2)</f>
        <v/>
      </c>
      <c r="AI94" s="36">
        <f>IF(P94="","",((P94-P$8)/P$12)^2)</f>
        <v/>
      </c>
      <c r="AJ94" s="36">
        <f>IF(Q94="","",((Q94-Q$8)/Q$12)^2)</f>
        <v/>
      </c>
      <c r="AK94" s="36">
        <f>IF(R94="","",((R94-R$8)/R$12)^2)</f>
        <v/>
      </c>
      <c r="AL94" s="36">
        <f>IF(S94="","",((S94-S$8)/S$12)^2)</f>
        <v/>
      </c>
      <c r="AM94" s="36">
        <f>IF(T94="","",((T94-T$8)/T$12)^2)</f>
        <v/>
      </c>
      <c r="AO94" s="27">
        <f>IF(OR(Library!$A85&lt;&gt;1,COUNT(V94:AM94)=0,SUM($C$5:$T$5)&lt;=0),"",SQRT(SUMPRODUCT(V94:AM94,$C$5:$T$5)/SUM($C$5:$T$5)))</f>
        <v/>
      </c>
      <c r="AP94" s="27">
        <f>IF(AO94="","",100*EXP(-AO94))</f>
        <v/>
      </c>
      <c r="AQ94">
        <f>IF(AP94="","",AP94-ROW()*0.000000001)</f>
        <v/>
      </c>
      <c r="AR94">
        <f>IF(AP94="","",Library!$G85)</f>
        <v/>
      </c>
      <c r="AS94">
        <f>IF(AP94="","",Library!$B85)</f>
        <v/>
      </c>
    </row>
    <row r="95">
      <c r="C95" s="36">
        <f>IF(OR(Library!$A86&lt;&gt;1,Library!H86=""),"",IF(C$6=1,LN(1+MAX(0,Library!H86)),Library!H86))</f>
        <v/>
      </c>
      <c r="D95" s="36">
        <f>IF(OR(Library!$A86&lt;&gt;1,Library!I86=""),"",IF(D$6=1,LN(1+MAX(0,Library!I86)),Library!I86))</f>
        <v/>
      </c>
      <c r="E95" s="36">
        <f>IF(OR(Library!$A86&lt;&gt;1,Library!J86=""),"",IF(E$6=1,LN(1+MAX(0,Library!J86)),Library!J86))</f>
        <v/>
      </c>
      <c r="F95" s="36">
        <f>IF(OR(Library!$A86&lt;&gt;1,Library!K86=""),"",IF(F$6=1,LN(1+MAX(0,Library!K86)),Library!K86))</f>
        <v/>
      </c>
      <c r="G95" s="36">
        <f>IF(OR(Library!$A86&lt;&gt;1,Library!L86=""),"",IF(G$6=1,LN(1+MAX(0,Library!L86)),Library!L86))</f>
        <v/>
      </c>
      <c r="H95" s="36">
        <f>IF(OR(Library!$A86&lt;&gt;1,Library!M86=""),"",IF(H$6=1,LN(1+MAX(0,Library!M86)),Library!M86))</f>
        <v/>
      </c>
      <c r="I95" s="36">
        <f>IF(OR(Library!$A86&lt;&gt;1,Library!N86=""),"",IF(I$6=1,LN(1+MAX(0,Library!N86)),Library!N86))</f>
        <v/>
      </c>
      <c r="J95" s="36">
        <f>IF(OR(Library!$A86&lt;&gt;1,Library!O86=""),"",IF(J$6=1,LN(1+MAX(0,Library!O86)),Library!O86))</f>
        <v/>
      </c>
      <c r="K95" s="36">
        <f>IF(OR(Library!$A86&lt;&gt;1,Library!P86=""),"",IF(K$6=1,LN(1+MAX(0,Library!P86)),Library!P86))</f>
        <v/>
      </c>
      <c r="L95" s="36">
        <f>IF(OR(Library!$A86&lt;&gt;1,Library!Q86=""),"",IF(L$6=1,LN(1+MAX(0,Library!Q86)),Library!Q86))</f>
        <v/>
      </c>
      <c r="M95" s="36">
        <f>IF(OR(Library!$A86&lt;&gt;1,Library!R86=""),"",IF(M$6=1,LN(1+MAX(0,Library!R86)),Library!R86))</f>
        <v/>
      </c>
      <c r="N95" s="36">
        <f>IF(OR(Library!$A86&lt;&gt;1,Library!S86=""),"",IF(N$6=1,LN(1+MAX(0,Library!S86)),Library!S86))</f>
        <v/>
      </c>
      <c r="O95" s="36">
        <f>IF(OR(Library!$A86&lt;&gt;1,Library!T86=""),"",IF(O$6=1,LN(1+MAX(0,Library!T86)),Library!T86))</f>
        <v/>
      </c>
      <c r="P95" s="36">
        <f>IF(OR(Library!$A86&lt;&gt;1,Library!U86=""),"",IF(P$6=1,LN(1+MAX(0,Library!U86)),Library!U86))</f>
        <v/>
      </c>
      <c r="Q95" s="36">
        <f>IF(OR(Library!$A86&lt;&gt;1,Library!V86=""),"",IF(Q$6=1,LN(1+MAX(0,Library!V86)),Library!V86))</f>
        <v/>
      </c>
      <c r="R95" s="36">
        <f>IF(OR(Library!$A86&lt;&gt;1,Library!W86=""),"",IF(R$6=1,LN(1+MAX(0,Library!W86)),Library!W86))</f>
        <v/>
      </c>
      <c r="S95" s="36">
        <f>IF(OR(Library!$A86&lt;&gt;1,Library!X86=""),"",IF(S$6=1,LN(1+MAX(0,Library!X86)),Library!X86))</f>
        <v/>
      </c>
      <c r="T95" s="36">
        <f>IF(OR(Library!$A86&lt;&gt;1,Library!Y86=""),"",IF(T$6=1,LN(1+MAX(0,Library!Y86)),Library!Y86))</f>
        <v/>
      </c>
      <c r="V95" s="36">
        <f>IF(C95="","",((C95-C$8)/C$12)^2)</f>
        <v/>
      </c>
      <c r="W95" s="36">
        <f>IF(D95="","",((D95-D$8)/D$12)^2)</f>
        <v/>
      </c>
      <c r="X95" s="36">
        <f>IF(E95="","",((E95-E$8)/E$12)^2)</f>
        <v/>
      </c>
      <c r="Y95" s="36">
        <f>IF(F95="","",((F95-F$8)/F$12)^2)</f>
        <v/>
      </c>
      <c r="Z95" s="36">
        <f>IF(G95="","",((G95-G$8)/G$12)^2)</f>
        <v/>
      </c>
      <c r="AA95" s="36">
        <f>IF(H95="","",((H95-H$8)/H$12)^2)</f>
        <v/>
      </c>
      <c r="AB95" s="36">
        <f>IF(I95="","",((I95-I$8)/I$12)^2)</f>
        <v/>
      </c>
      <c r="AC95" s="36">
        <f>IF(J95="","",((J95-J$8)/J$12)^2)</f>
        <v/>
      </c>
      <c r="AD95" s="36">
        <f>IF(K95="","",((K95-K$8)/K$12)^2)</f>
        <v/>
      </c>
      <c r="AE95" s="36">
        <f>IF(L95="","",((L95-L$8)/L$12)^2)</f>
        <v/>
      </c>
      <c r="AF95" s="36">
        <f>IF(M95="","",((M95-M$8)/M$12)^2)</f>
        <v/>
      </c>
      <c r="AG95" s="36">
        <f>IF(N95="","",((N95-N$8)/N$12)^2)</f>
        <v/>
      </c>
      <c r="AH95" s="36">
        <f>IF(O95="","",((O95-O$8)/O$12)^2)</f>
        <v/>
      </c>
      <c r="AI95" s="36">
        <f>IF(P95="","",((P95-P$8)/P$12)^2)</f>
        <v/>
      </c>
      <c r="AJ95" s="36">
        <f>IF(Q95="","",((Q95-Q$8)/Q$12)^2)</f>
        <v/>
      </c>
      <c r="AK95" s="36">
        <f>IF(R95="","",((R95-R$8)/R$12)^2)</f>
        <v/>
      </c>
      <c r="AL95" s="36">
        <f>IF(S95="","",((S95-S$8)/S$12)^2)</f>
        <v/>
      </c>
      <c r="AM95" s="36">
        <f>IF(T95="","",((T95-T$8)/T$12)^2)</f>
        <v/>
      </c>
      <c r="AO95" s="27">
        <f>IF(OR(Library!$A86&lt;&gt;1,COUNT(V95:AM95)=0,SUM($C$5:$T$5)&lt;=0),"",SQRT(SUMPRODUCT(V95:AM95,$C$5:$T$5)/SUM($C$5:$T$5)))</f>
        <v/>
      </c>
      <c r="AP95" s="27">
        <f>IF(AO95="","",100*EXP(-AO95))</f>
        <v/>
      </c>
      <c r="AQ95">
        <f>IF(AP95="","",AP95-ROW()*0.000000001)</f>
        <v/>
      </c>
      <c r="AR95">
        <f>IF(AP95="","",Library!$G86)</f>
        <v/>
      </c>
      <c r="AS95">
        <f>IF(AP95="","",Library!$B86)</f>
        <v/>
      </c>
    </row>
    <row r="96">
      <c r="C96" s="36">
        <f>IF(OR(Library!$A87&lt;&gt;1,Library!H87=""),"",IF(C$6=1,LN(1+MAX(0,Library!H87)),Library!H87))</f>
        <v/>
      </c>
      <c r="D96" s="36">
        <f>IF(OR(Library!$A87&lt;&gt;1,Library!I87=""),"",IF(D$6=1,LN(1+MAX(0,Library!I87)),Library!I87))</f>
        <v/>
      </c>
      <c r="E96" s="36">
        <f>IF(OR(Library!$A87&lt;&gt;1,Library!J87=""),"",IF(E$6=1,LN(1+MAX(0,Library!J87)),Library!J87))</f>
        <v/>
      </c>
      <c r="F96" s="36">
        <f>IF(OR(Library!$A87&lt;&gt;1,Library!K87=""),"",IF(F$6=1,LN(1+MAX(0,Library!K87)),Library!K87))</f>
        <v/>
      </c>
      <c r="G96" s="36">
        <f>IF(OR(Library!$A87&lt;&gt;1,Library!L87=""),"",IF(G$6=1,LN(1+MAX(0,Library!L87)),Library!L87))</f>
        <v/>
      </c>
      <c r="H96" s="36">
        <f>IF(OR(Library!$A87&lt;&gt;1,Library!M87=""),"",IF(H$6=1,LN(1+MAX(0,Library!M87)),Library!M87))</f>
        <v/>
      </c>
      <c r="I96" s="36">
        <f>IF(OR(Library!$A87&lt;&gt;1,Library!N87=""),"",IF(I$6=1,LN(1+MAX(0,Library!N87)),Library!N87))</f>
        <v/>
      </c>
      <c r="J96" s="36">
        <f>IF(OR(Library!$A87&lt;&gt;1,Library!O87=""),"",IF(J$6=1,LN(1+MAX(0,Library!O87)),Library!O87))</f>
        <v/>
      </c>
      <c r="K96" s="36">
        <f>IF(OR(Library!$A87&lt;&gt;1,Library!P87=""),"",IF(K$6=1,LN(1+MAX(0,Library!P87)),Library!P87))</f>
        <v/>
      </c>
      <c r="L96" s="36">
        <f>IF(OR(Library!$A87&lt;&gt;1,Library!Q87=""),"",IF(L$6=1,LN(1+MAX(0,Library!Q87)),Library!Q87))</f>
        <v/>
      </c>
      <c r="M96" s="36">
        <f>IF(OR(Library!$A87&lt;&gt;1,Library!R87=""),"",IF(M$6=1,LN(1+MAX(0,Library!R87)),Library!R87))</f>
        <v/>
      </c>
      <c r="N96" s="36">
        <f>IF(OR(Library!$A87&lt;&gt;1,Library!S87=""),"",IF(N$6=1,LN(1+MAX(0,Library!S87)),Library!S87))</f>
        <v/>
      </c>
      <c r="O96" s="36">
        <f>IF(OR(Library!$A87&lt;&gt;1,Library!T87=""),"",IF(O$6=1,LN(1+MAX(0,Library!T87)),Library!T87))</f>
        <v/>
      </c>
      <c r="P96" s="36">
        <f>IF(OR(Library!$A87&lt;&gt;1,Library!U87=""),"",IF(P$6=1,LN(1+MAX(0,Library!U87)),Library!U87))</f>
        <v/>
      </c>
      <c r="Q96" s="36">
        <f>IF(OR(Library!$A87&lt;&gt;1,Library!V87=""),"",IF(Q$6=1,LN(1+MAX(0,Library!V87)),Library!V87))</f>
        <v/>
      </c>
      <c r="R96" s="36">
        <f>IF(OR(Library!$A87&lt;&gt;1,Library!W87=""),"",IF(R$6=1,LN(1+MAX(0,Library!W87)),Library!W87))</f>
        <v/>
      </c>
      <c r="S96" s="36">
        <f>IF(OR(Library!$A87&lt;&gt;1,Library!X87=""),"",IF(S$6=1,LN(1+MAX(0,Library!X87)),Library!X87))</f>
        <v/>
      </c>
      <c r="T96" s="36">
        <f>IF(OR(Library!$A87&lt;&gt;1,Library!Y87=""),"",IF(T$6=1,LN(1+MAX(0,Library!Y87)),Library!Y87))</f>
        <v/>
      </c>
      <c r="V96" s="36">
        <f>IF(C96="","",((C96-C$8)/C$12)^2)</f>
        <v/>
      </c>
      <c r="W96" s="36">
        <f>IF(D96="","",((D96-D$8)/D$12)^2)</f>
        <v/>
      </c>
      <c r="X96" s="36">
        <f>IF(E96="","",((E96-E$8)/E$12)^2)</f>
        <v/>
      </c>
      <c r="Y96" s="36">
        <f>IF(F96="","",((F96-F$8)/F$12)^2)</f>
        <v/>
      </c>
      <c r="Z96" s="36">
        <f>IF(G96="","",((G96-G$8)/G$12)^2)</f>
        <v/>
      </c>
      <c r="AA96" s="36">
        <f>IF(H96="","",((H96-H$8)/H$12)^2)</f>
        <v/>
      </c>
      <c r="AB96" s="36">
        <f>IF(I96="","",((I96-I$8)/I$12)^2)</f>
        <v/>
      </c>
      <c r="AC96" s="36">
        <f>IF(J96="","",((J96-J$8)/J$12)^2)</f>
        <v/>
      </c>
      <c r="AD96" s="36">
        <f>IF(K96="","",((K96-K$8)/K$12)^2)</f>
        <v/>
      </c>
      <c r="AE96" s="36">
        <f>IF(L96="","",((L96-L$8)/L$12)^2)</f>
        <v/>
      </c>
      <c r="AF96" s="36">
        <f>IF(M96="","",((M96-M$8)/M$12)^2)</f>
        <v/>
      </c>
      <c r="AG96" s="36">
        <f>IF(N96="","",((N96-N$8)/N$12)^2)</f>
        <v/>
      </c>
      <c r="AH96" s="36">
        <f>IF(O96="","",((O96-O$8)/O$12)^2)</f>
        <v/>
      </c>
      <c r="AI96" s="36">
        <f>IF(P96="","",((P96-P$8)/P$12)^2)</f>
        <v/>
      </c>
      <c r="AJ96" s="36">
        <f>IF(Q96="","",((Q96-Q$8)/Q$12)^2)</f>
        <v/>
      </c>
      <c r="AK96" s="36">
        <f>IF(R96="","",((R96-R$8)/R$12)^2)</f>
        <v/>
      </c>
      <c r="AL96" s="36">
        <f>IF(S96="","",((S96-S$8)/S$12)^2)</f>
        <v/>
      </c>
      <c r="AM96" s="36">
        <f>IF(T96="","",((T96-T$8)/T$12)^2)</f>
        <v/>
      </c>
      <c r="AO96" s="27">
        <f>IF(OR(Library!$A87&lt;&gt;1,COUNT(V96:AM96)=0,SUM($C$5:$T$5)&lt;=0),"",SQRT(SUMPRODUCT(V96:AM96,$C$5:$T$5)/SUM($C$5:$T$5)))</f>
        <v/>
      </c>
      <c r="AP96" s="27">
        <f>IF(AO96="","",100*EXP(-AO96))</f>
        <v/>
      </c>
      <c r="AQ96">
        <f>IF(AP96="","",AP96-ROW()*0.000000001)</f>
        <v/>
      </c>
      <c r="AR96">
        <f>IF(AP96="","",Library!$G87)</f>
        <v/>
      </c>
      <c r="AS96">
        <f>IF(AP96="","",Library!$B87)</f>
        <v/>
      </c>
    </row>
    <row r="97">
      <c r="C97" s="36">
        <f>IF(OR(Library!$A88&lt;&gt;1,Library!H88=""),"",IF(C$6=1,LN(1+MAX(0,Library!H88)),Library!H88))</f>
        <v/>
      </c>
      <c r="D97" s="36">
        <f>IF(OR(Library!$A88&lt;&gt;1,Library!I88=""),"",IF(D$6=1,LN(1+MAX(0,Library!I88)),Library!I88))</f>
        <v/>
      </c>
      <c r="E97" s="36">
        <f>IF(OR(Library!$A88&lt;&gt;1,Library!J88=""),"",IF(E$6=1,LN(1+MAX(0,Library!J88)),Library!J88))</f>
        <v/>
      </c>
      <c r="F97" s="36">
        <f>IF(OR(Library!$A88&lt;&gt;1,Library!K88=""),"",IF(F$6=1,LN(1+MAX(0,Library!K88)),Library!K88))</f>
        <v/>
      </c>
      <c r="G97" s="36">
        <f>IF(OR(Library!$A88&lt;&gt;1,Library!L88=""),"",IF(G$6=1,LN(1+MAX(0,Library!L88)),Library!L88))</f>
        <v/>
      </c>
      <c r="H97" s="36">
        <f>IF(OR(Library!$A88&lt;&gt;1,Library!M88=""),"",IF(H$6=1,LN(1+MAX(0,Library!M88)),Library!M88))</f>
        <v/>
      </c>
      <c r="I97" s="36">
        <f>IF(OR(Library!$A88&lt;&gt;1,Library!N88=""),"",IF(I$6=1,LN(1+MAX(0,Library!N88)),Library!N88))</f>
        <v/>
      </c>
      <c r="J97" s="36">
        <f>IF(OR(Library!$A88&lt;&gt;1,Library!O88=""),"",IF(J$6=1,LN(1+MAX(0,Library!O88)),Library!O88))</f>
        <v/>
      </c>
      <c r="K97" s="36">
        <f>IF(OR(Library!$A88&lt;&gt;1,Library!P88=""),"",IF(K$6=1,LN(1+MAX(0,Library!P88)),Library!P88))</f>
        <v/>
      </c>
      <c r="L97" s="36">
        <f>IF(OR(Library!$A88&lt;&gt;1,Library!Q88=""),"",IF(L$6=1,LN(1+MAX(0,Library!Q88)),Library!Q88))</f>
        <v/>
      </c>
      <c r="M97" s="36">
        <f>IF(OR(Library!$A88&lt;&gt;1,Library!R88=""),"",IF(M$6=1,LN(1+MAX(0,Library!R88)),Library!R88))</f>
        <v/>
      </c>
      <c r="N97" s="36">
        <f>IF(OR(Library!$A88&lt;&gt;1,Library!S88=""),"",IF(N$6=1,LN(1+MAX(0,Library!S88)),Library!S88))</f>
        <v/>
      </c>
      <c r="O97" s="36">
        <f>IF(OR(Library!$A88&lt;&gt;1,Library!T88=""),"",IF(O$6=1,LN(1+MAX(0,Library!T88)),Library!T88))</f>
        <v/>
      </c>
      <c r="P97" s="36">
        <f>IF(OR(Library!$A88&lt;&gt;1,Library!U88=""),"",IF(P$6=1,LN(1+MAX(0,Library!U88)),Library!U88))</f>
        <v/>
      </c>
      <c r="Q97" s="36">
        <f>IF(OR(Library!$A88&lt;&gt;1,Library!V88=""),"",IF(Q$6=1,LN(1+MAX(0,Library!V88)),Library!V88))</f>
        <v/>
      </c>
      <c r="R97" s="36">
        <f>IF(OR(Library!$A88&lt;&gt;1,Library!W88=""),"",IF(R$6=1,LN(1+MAX(0,Library!W88)),Library!W88))</f>
        <v/>
      </c>
      <c r="S97" s="36">
        <f>IF(OR(Library!$A88&lt;&gt;1,Library!X88=""),"",IF(S$6=1,LN(1+MAX(0,Library!X88)),Library!X88))</f>
        <v/>
      </c>
      <c r="T97" s="36">
        <f>IF(OR(Library!$A88&lt;&gt;1,Library!Y88=""),"",IF(T$6=1,LN(1+MAX(0,Library!Y88)),Library!Y88))</f>
        <v/>
      </c>
      <c r="V97" s="36">
        <f>IF(C97="","",((C97-C$8)/C$12)^2)</f>
        <v/>
      </c>
      <c r="W97" s="36">
        <f>IF(D97="","",((D97-D$8)/D$12)^2)</f>
        <v/>
      </c>
      <c r="X97" s="36">
        <f>IF(E97="","",((E97-E$8)/E$12)^2)</f>
        <v/>
      </c>
      <c r="Y97" s="36">
        <f>IF(F97="","",((F97-F$8)/F$12)^2)</f>
        <v/>
      </c>
      <c r="Z97" s="36">
        <f>IF(G97="","",((G97-G$8)/G$12)^2)</f>
        <v/>
      </c>
      <c r="AA97" s="36">
        <f>IF(H97="","",((H97-H$8)/H$12)^2)</f>
        <v/>
      </c>
      <c r="AB97" s="36">
        <f>IF(I97="","",((I97-I$8)/I$12)^2)</f>
        <v/>
      </c>
      <c r="AC97" s="36">
        <f>IF(J97="","",((J97-J$8)/J$12)^2)</f>
        <v/>
      </c>
      <c r="AD97" s="36">
        <f>IF(K97="","",((K97-K$8)/K$12)^2)</f>
        <v/>
      </c>
      <c r="AE97" s="36">
        <f>IF(L97="","",((L97-L$8)/L$12)^2)</f>
        <v/>
      </c>
      <c r="AF97" s="36">
        <f>IF(M97="","",((M97-M$8)/M$12)^2)</f>
        <v/>
      </c>
      <c r="AG97" s="36">
        <f>IF(N97="","",((N97-N$8)/N$12)^2)</f>
        <v/>
      </c>
      <c r="AH97" s="36">
        <f>IF(O97="","",((O97-O$8)/O$12)^2)</f>
        <v/>
      </c>
      <c r="AI97" s="36">
        <f>IF(P97="","",((P97-P$8)/P$12)^2)</f>
        <v/>
      </c>
      <c r="AJ97" s="36">
        <f>IF(Q97="","",((Q97-Q$8)/Q$12)^2)</f>
        <v/>
      </c>
      <c r="AK97" s="36">
        <f>IF(R97="","",((R97-R$8)/R$12)^2)</f>
        <v/>
      </c>
      <c r="AL97" s="36">
        <f>IF(S97="","",((S97-S$8)/S$12)^2)</f>
        <v/>
      </c>
      <c r="AM97" s="36">
        <f>IF(T97="","",((T97-T$8)/T$12)^2)</f>
        <v/>
      </c>
      <c r="AO97" s="27">
        <f>IF(OR(Library!$A88&lt;&gt;1,COUNT(V97:AM97)=0,SUM($C$5:$T$5)&lt;=0),"",SQRT(SUMPRODUCT(V97:AM97,$C$5:$T$5)/SUM($C$5:$T$5)))</f>
        <v/>
      </c>
      <c r="AP97" s="27">
        <f>IF(AO97="","",100*EXP(-AO97))</f>
        <v/>
      </c>
      <c r="AQ97">
        <f>IF(AP97="","",AP97-ROW()*0.000000001)</f>
        <v/>
      </c>
      <c r="AR97">
        <f>IF(AP97="","",Library!$G88)</f>
        <v/>
      </c>
      <c r="AS97">
        <f>IF(AP97="","",Library!$B88)</f>
        <v/>
      </c>
    </row>
    <row r="98">
      <c r="C98" s="36">
        <f>IF(OR(Library!$A89&lt;&gt;1,Library!H89=""),"",IF(C$6=1,LN(1+MAX(0,Library!H89)),Library!H89))</f>
        <v/>
      </c>
      <c r="D98" s="36">
        <f>IF(OR(Library!$A89&lt;&gt;1,Library!I89=""),"",IF(D$6=1,LN(1+MAX(0,Library!I89)),Library!I89))</f>
        <v/>
      </c>
      <c r="E98" s="36">
        <f>IF(OR(Library!$A89&lt;&gt;1,Library!J89=""),"",IF(E$6=1,LN(1+MAX(0,Library!J89)),Library!J89))</f>
        <v/>
      </c>
      <c r="F98" s="36">
        <f>IF(OR(Library!$A89&lt;&gt;1,Library!K89=""),"",IF(F$6=1,LN(1+MAX(0,Library!K89)),Library!K89))</f>
        <v/>
      </c>
      <c r="G98" s="36">
        <f>IF(OR(Library!$A89&lt;&gt;1,Library!L89=""),"",IF(G$6=1,LN(1+MAX(0,Library!L89)),Library!L89))</f>
        <v/>
      </c>
      <c r="H98" s="36">
        <f>IF(OR(Library!$A89&lt;&gt;1,Library!M89=""),"",IF(H$6=1,LN(1+MAX(0,Library!M89)),Library!M89))</f>
        <v/>
      </c>
      <c r="I98" s="36">
        <f>IF(OR(Library!$A89&lt;&gt;1,Library!N89=""),"",IF(I$6=1,LN(1+MAX(0,Library!N89)),Library!N89))</f>
        <v/>
      </c>
      <c r="J98" s="36">
        <f>IF(OR(Library!$A89&lt;&gt;1,Library!O89=""),"",IF(J$6=1,LN(1+MAX(0,Library!O89)),Library!O89))</f>
        <v/>
      </c>
      <c r="K98" s="36">
        <f>IF(OR(Library!$A89&lt;&gt;1,Library!P89=""),"",IF(K$6=1,LN(1+MAX(0,Library!P89)),Library!P89))</f>
        <v/>
      </c>
      <c r="L98" s="36">
        <f>IF(OR(Library!$A89&lt;&gt;1,Library!Q89=""),"",IF(L$6=1,LN(1+MAX(0,Library!Q89)),Library!Q89))</f>
        <v/>
      </c>
      <c r="M98" s="36">
        <f>IF(OR(Library!$A89&lt;&gt;1,Library!R89=""),"",IF(M$6=1,LN(1+MAX(0,Library!R89)),Library!R89))</f>
        <v/>
      </c>
      <c r="N98" s="36">
        <f>IF(OR(Library!$A89&lt;&gt;1,Library!S89=""),"",IF(N$6=1,LN(1+MAX(0,Library!S89)),Library!S89))</f>
        <v/>
      </c>
      <c r="O98" s="36">
        <f>IF(OR(Library!$A89&lt;&gt;1,Library!T89=""),"",IF(O$6=1,LN(1+MAX(0,Library!T89)),Library!T89))</f>
        <v/>
      </c>
      <c r="P98" s="36">
        <f>IF(OR(Library!$A89&lt;&gt;1,Library!U89=""),"",IF(P$6=1,LN(1+MAX(0,Library!U89)),Library!U89))</f>
        <v/>
      </c>
      <c r="Q98" s="36">
        <f>IF(OR(Library!$A89&lt;&gt;1,Library!V89=""),"",IF(Q$6=1,LN(1+MAX(0,Library!V89)),Library!V89))</f>
        <v/>
      </c>
      <c r="R98" s="36">
        <f>IF(OR(Library!$A89&lt;&gt;1,Library!W89=""),"",IF(R$6=1,LN(1+MAX(0,Library!W89)),Library!W89))</f>
        <v/>
      </c>
      <c r="S98" s="36">
        <f>IF(OR(Library!$A89&lt;&gt;1,Library!X89=""),"",IF(S$6=1,LN(1+MAX(0,Library!X89)),Library!X89))</f>
        <v/>
      </c>
      <c r="T98" s="36">
        <f>IF(OR(Library!$A89&lt;&gt;1,Library!Y89=""),"",IF(T$6=1,LN(1+MAX(0,Library!Y89)),Library!Y89))</f>
        <v/>
      </c>
      <c r="V98" s="36">
        <f>IF(C98="","",((C98-C$8)/C$12)^2)</f>
        <v/>
      </c>
      <c r="W98" s="36">
        <f>IF(D98="","",((D98-D$8)/D$12)^2)</f>
        <v/>
      </c>
      <c r="X98" s="36">
        <f>IF(E98="","",((E98-E$8)/E$12)^2)</f>
        <v/>
      </c>
      <c r="Y98" s="36">
        <f>IF(F98="","",((F98-F$8)/F$12)^2)</f>
        <v/>
      </c>
      <c r="Z98" s="36">
        <f>IF(G98="","",((G98-G$8)/G$12)^2)</f>
        <v/>
      </c>
      <c r="AA98" s="36">
        <f>IF(H98="","",((H98-H$8)/H$12)^2)</f>
        <v/>
      </c>
      <c r="AB98" s="36">
        <f>IF(I98="","",((I98-I$8)/I$12)^2)</f>
        <v/>
      </c>
      <c r="AC98" s="36">
        <f>IF(J98="","",((J98-J$8)/J$12)^2)</f>
        <v/>
      </c>
      <c r="AD98" s="36">
        <f>IF(K98="","",((K98-K$8)/K$12)^2)</f>
        <v/>
      </c>
      <c r="AE98" s="36">
        <f>IF(L98="","",((L98-L$8)/L$12)^2)</f>
        <v/>
      </c>
      <c r="AF98" s="36">
        <f>IF(M98="","",((M98-M$8)/M$12)^2)</f>
        <v/>
      </c>
      <c r="AG98" s="36">
        <f>IF(N98="","",((N98-N$8)/N$12)^2)</f>
        <v/>
      </c>
      <c r="AH98" s="36">
        <f>IF(O98="","",((O98-O$8)/O$12)^2)</f>
        <v/>
      </c>
      <c r="AI98" s="36">
        <f>IF(P98="","",((P98-P$8)/P$12)^2)</f>
        <v/>
      </c>
      <c r="AJ98" s="36">
        <f>IF(Q98="","",((Q98-Q$8)/Q$12)^2)</f>
        <v/>
      </c>
      <c r="AK98" s="36">
        <f>IF(R98="","",((R98-R$8)/R$12)^2)</f>
        <v/>
      </c>
      <c r="AL98" s="36">
        <f>IF(S98="","",((S98-S$8)/S$12)^2)</f>
        <v/>
      </c>
      <c r="AM98" s="36">
        <f>IF(T98="","",((T98-T$8)/T$12)^2)</f>
        <v/>
      </c>
      <c r="AO98" s="27">
        <f>IF(OR(Library!$A89&lt;&gt;1,COUNT(V98:AM98)=0,SUM($C$5:$T$5)&lt;=0),"",SQRT(SUMPRODUCT(V98:AM98,$C$5:$T$5)/SUM($C$5:$T$5)))</f>
        <v/>
      </c>
      <c r="AP98" s="27">
        <f>IF(AO98="","",100*EXP(-AO98))</f>
        <v/>
      </c>
      <c r="AQ98">
        <f>IF(AP98="","",AP98-ROW()*0.000000001)</f>
        <v/>
      </c>
      <c r="AR98">
        <f>IF(AP98="","",Library!$G89)</f>
        <v/>
      </c>
      <c r="AS98">
        <f>IF(AP98="","",Library!$B89)</f>
        <v/>
      </c>
    </row>
    <row r="99">
      <c r="C99" s="36">
        <f>IF(OR(Library!$A90&lt;&gt;1,Library!H90=""),"",IF(C$6=1,LN(1+MAX(0,Library!H90)),Library!H90))</f>
        <v/>
      </c>
      <c r="D99" s="36">
        <f>IF(OR(Library!$A90&lt;&gt;1,Library!I90=""),"",IF(D$6=1,LN(1+MAX(0,Library!I90)),Library!I90))</f>
        <v/>
      </c>
      <c r="E99" s="36">
        <f>IF(OR(Library!$A90&lt;&gt;1,Library!J90=""),"",IF(E$6=1,LN(1+MAX(0,Library!J90)),Library!J90))</f>
        <v/>
      </c>
      <c r="F99" s="36">
        <f>IF(OR(Library!$A90&lt;&gt;1,Library!K90=""),"",IF(F$6=1,LN(1+MAX(0,Library!K90)),Library!K90))</f>
        <v/>
      </c>
      <c r="G99" s="36">
        <f>IF(OR(Library!$A90&lt;&gt;1,Library!L90=""),"",IF(G$6=1,LN(1+MAX(0,Library!L90)),Library!L90))</f>
        <v/>
      </c>
      <c r="H99" s="36">
        <f>IF(OR(Library!$A90&lt;&gt;1,Library!M90=""),"",IF(H$6=1,LN(1+MAX(0,Library!M90)),Library!M90))</f>
        <v/>
      </c>
      <c r="I99" s="36">
        <f>IF(OR(Library!$A90&lt;&gt;1,Library!N90=""),"",IF(I$6=1,LN(1+MAX(0,Library!N90)),Library!N90))</f>
        <v/>
      </c>
      <c r="J99" s="36">
        <f>IF(OR(Library!$A90&lt;&gt;1,Library!O90=""),"",IF(J$6=1,LN(1+MAX(0,Library!O90)),Library!O90))</f>
        <v/>
      </c>
      <c r="K99" s="36">
        <f>IF(OR(Library!$A90&lt;&gt;1,Library!P90=""),"",IF(K$6=1,LN(1+MAX(0,Library!P90)),Library!P90))</f>
        <v/>
      </c>
      <c r="L99" s="36">
        <f>IF(OR(Library!$A90&lt;&gt;1,Library!Q90=""),"",IF(L$6=1,LN(1+MAX(0,Library!Q90)),Library!Q90))</f>
        <v/>
      </c>
      <c r="M99" s="36">
        <f>IF(OR(Library!$A90&lt;&gt;1,Library!R90=""),"",IF(M$6=1,LN(1+MAX(0,Library!R90)),Library!R90))</f>
        <v/>
      </c>
      <c r="N99" s="36">
        <f>IF(OR(Library!$A90&lt;&gt;1,Library!S90=""),"",IF(N$6=1,LN(1+MAX(0,Library!S90)),Library!S90))</f>
        <v/>
      </c>
      <c r="O99" s="36">
        <f>IF(OR(Library!$A90&lt;&gt;1,Library!T90=""),"",IF(O$6=1,LN(1+MAX(0,Library!T90)),Library!T90))</f>
        <v/>
      </c>
      <c r="P99" s="36">
        <f>IF(OR(Library!$A90&lt;&gt;1,Library!U90=""),"",IF(P$6=1,LN(1+MAX(0,Library!U90)),Library!U90))</f>
        <v/>
      </c>
      <c r="Q99" s="36">
        <f>IF(OR(Library!$A90&lt;&gt;1,Library!V90=""),"",IF(Q$6=1,LN(1+MAX(0,Library!V90)),Library!V90))</f>
        <v/>
      </c>
      <c r="R99" s="36">
        <f>IF(OR(Library!$A90&lt;&gt;1,Library!W90=""),"",IF(R$6=1,LN(1+MAX(0,Library!W90)),Library!W90))</f>
        <v/>
      </c>
      <c r="S99" s="36">
        <f>IF(OR(Library!$A90&lt;&gt;1,Library!X90=""),"",IF(S$6=1,LN(1+MAX(0,Library!X90)),Library!X90))</f>
        <v/>
      </c>
      <c r="T99" s="36">
        <f>IF(OR(Library!$A90&lt;&gt;1,Library!Y90=""),"",IF(T$6=1,LN(1+MAX(0,Library!Y90)),Library!Y90))</f>
        <v/>
      </c>
      <c r="V99" s="36">
        <f>IF(C99="","",((C99-C$8)/C$12)^2)</f>
        <v/>
      </c>
      <c r="W99" s="36">
        <f>IF(D99="","",((D99-D$8)/D$12)^2)</f>
        <v/>
      </c>
      <c r="X99" s="36">
        <f>IF(E99="","",((E99-E$8)/E$12)^2)</f>
        <v/>
      </c>
      <c r="Y99" s="36">
        <f>IF(F99="","",((F99-F$8)/F$12)^2)</f>
        <v/>
      </c>
      <c r="Z99" s="36">
        <f>IF(G99="","",((G99-G$8)/G$12)^2)</f>
        <v/>
      </c>
      <c r="AA99" s="36">
        <f>IF(H99="","",((H99-H$8)/H$12)^2)</f>
        <v/>
      </c>
      <c r="AB99" s="36">
        <f>IF(I99="","",((I99-I$8)/I$12)^2)</f>
        <v/>
      </c>
      <c r="AC99" s="36">
        <f>IF(J99="","",((J99-J$8)/J$12)^2)</f>
        <v/>
      </c>
      <c r="AD99" s="36">
        <f>IF(K99="","",((K99-K$8)/K$12)^2)</f>
        <v/>
      </c>
      <c r="AE99" s="36">
        <f>IF(L99="","",((L99-L$8)/L$12)^2)</f>
        <v/>
      </c>
      <c r="AF99" s="36">
        <f>IF(M99="","",((M99-M$8)/M$12)^2)</f>
        <v/>
      </c>
      <c r="AG99" s="36">
        <f>IF(N99="","",((N99-N$8)/N$12)^2)</f>
        <v/>
      </c>
      <c r="AH99" s="36">
        <f>IF(O99="","",((O99-O$8)/O$12)^2)</f>
        <v/>
      </c>
      <c r="AI99" s="36">
        <f>IF(P99="","",((P99-P$8)/P$12)^2)</f>
        <v/>
      </c>
      <c r="AJ99" s="36">
        <f>IF(Q99="","",((Q99-Q$8)/Q$12)^2)</f>
        <v/>
      </c>
      <c r="AK99" s="36">
        <f>IF(R99="","",((R99-R$8)/R$12)^2)</f>
        <v/>
      </c>
      <c r="AL99" s="36">
        <f>IF(S99="","",((S99-S$8)/S$12)^2)</f>
        <v/>
      </c>
      <c r="AM99" s="36">
        <f>IF(T99="","",((T99-T$8)/T$12)^2)</f>
        <v/>
      </c>
      <c r="AO99" s="27">
        <f>IF(OR(Library!$A90&lt;&gt;1,COUNT(V99:AM99)=0,SUM($C$5:$T$5)&lt;=0),"",SQRT(SUMPRODUCT(V99:AM99,$C$5:$T$5)/SUM($C$5:$T$5)))</f>
        <v/>
      </c>
      <c r="AP99" s="27">
        <f>IF(AO99="","",100*EXP(-AO99))</f>
        <v/>
      </c>
      <c r="AQ99">
        <f>IF(AP99="","",AP99-ROW()*0.000000001)</f>
        <v/>
      </c>
      <c r="AR99">
        <f>IF(AP99="","",Library!$G90)</f>
        <v/>
      </c>
      <c r="AS99">
        <f>IF(AP99="","",Library!$B90)</f>
        <v/>
      </c>
    </row>
    <row r="100">
      <c r="C100" s="36">
        <f>IF(OR(Library!$A91&lt;&gt;1,Library!H91=""),"",IF(C$6=1,LN(1+MAX(0,Library!H91)),Library!H91))</f>
        <v/>
      </c>
      <c r="D100" s="36">
        <f>IF(OR(Library!$A91&lt;&gt;1,Library!I91=""),"",IF(D$6=1,LN(1+MAX(0,Library!I91)),Library!I91))</f>
        <v/>
      </c>
      <c r="E100" s="36">
        <f>IF(OR(Library!$A91&lt;&gt;1,Library!J91=""),"",IF(E$6=1,LN(1+MAX(0,Library!J91)),Library!J91))</f>
        <v/>
      </c>
      <c r="F100" s="36">
        <f>IF(OR(Library!$A91&lt;&gt;1,Library!K91=""),"",IF(F$6=1,LN(1+MAX(0,Library!K91)),Library!K91))</f>
        <v/>
      </c>
      <c r="G100" s="36">
        <f>IF(OR(Library!$A91&lt;&gt;1,Library!L91=""),"",IF(G$6=1,LN(1+MAX(0,Library!L91)),Library!L91))</f>
        <v/>
      </c>
      <c r="H100" s="36">
        <f>IF(OR(Library!$A91&lt;&gt;1,Library!M91=""),"",IF(H$6=1,LN(1+MAX(0,Library!M91)),Library!M91))</f>
        <v/>
      </c>
      <c r="I100" s="36">
        <f>IF(OR(Library!$A91&lt;&gt;1,Library!N91=""),"",IF(I$6=1,LN(1+MAX(0,Library!N91)),Library!N91))</f>
        <v/>
      </c>
      <c r="J100" s="36">
        <f>IF(OR(Library!$A91&lt;&gt;1,Library!O91=""),"",IF(J$6=1,LN(1+MAX(0,Library!O91)),Library!O91))</f>
        <v/>
      </c>
      <c r="K100" s="36">
        <f>IF(OR(Library!$A91&lt;&gt;1,Library!P91=""),"",IF(K$6=1,LN(1+MAX(0,Library!P91)),Library!P91))</f>
        <v/>
      </c>
      <c r="L100" s="36">
        <f>IF(OR(Library!$A91&lt;&gt;1,Library!Q91=""),"",IF(L$6=1,LN(1+MAX(0,Library!Q91)),Library!Q91))</f>
        <v/>
      </c>
      <c r="M100" s="36">
        <f>IF(OR(Library!$A91&lt;&gt;1,Library!R91=""),"",IF(M$6=1,LN(1+MAX(0,Library!R91)),Library!R91))</f>
        <v/>
      </c>
      <c r="N100" s="36">
        <f>IF(OR(Library!$A91&lt;&gt;1,Library!S91=""),"",IF(N$6=1,LN(1+MAX(0,Library!S91)),Library!S91))</f>
        <v/>
      </c>
      <c r="O100" s="36">
        <f>IF(OR(Library!$A91&lt;&gt;1,Library!T91=""),"",IF(O$6=1,LN(1+MAX(0,Library!T91)),Library!T91))</f>
        <v/>
      </c>
      <c r="P100" s="36">
        <f>IF(OR(Library!$A91&lt;&gt;1,Library!U91=""),"",IF(P$6=1,LN(1+MAX(0,Library!U91)),Library!U91))</f>
        <v/>
      </c>
      <c r="Q100" s="36">
        <f>IF(OR(Library!$A91&lt;&gt;1,Library!V91=""),"",IF(Q$6=1,LN(1+MAX(0,Library!V91)),Library!V91))</f>
        <v/>
      </c>
      <c r="R100" s="36">
        <f>IF(OR(Library!$A91&lt;&gt;1,Library!W91=""),"",IF(R$6=1,LN(1+MAX(0,Library!W91)),Library!W91))</f>
        <v/>
      </c>
      <c r="S100" s="36">
        <f>IF(OR(Library!$A91&lt;&gt;1,Library!X91=""),"",IF(S$6=1,LN(1+MAX(0,Library!X91)),Library!X91))</f>
        <v/>
      </c>
      <c r="T100" s="36">
        <f>IF(OR(Library!$A91&lt;&gt;1,Library!Y91=""),"",IF(T$6=1,LN(1+MAX(0,Library!Y91)),Library!Y91))</f>
        <v/>
      </c>
      <c r="V100" s="36">
        <f>IF(C100="","",((C100-C$8)/C$12)^2)</f>
        <v/>
      </c>
      <c r="W100" s="36">
        <f>IF(D100="","",((D100-D$8)/D$12)^2)</f>
        <v/>
      </c>
      <c r="X100" s="36">
        <f>IF(E100="","",((E100-E$8)/E$12)^2)</f>
        <v/>
      </c>
      <c r="Y100" s="36">
        <f>IF(F100="","",((F100-F$8)/F$12)^2)</f>
        <v/>
      </c>
      <c r="Z100" s="36">
        <f>IF(G100="","",((G100-G$8)/G$12)^2)</f>
        <v/>
      </c>
      <c r="AA100" s="36">
        <f>IF(H100="","",((H100-H$8)/H$12)^2)</f>
        <v/>
      </c>
      <c r="AB100" s="36">
        <f>IF(I100="","",((I100-I$8)/I$12)^2)</f>
        <v/>
      </c>
      <c r="AC100" s="36">
        <f>IF(J100="","",((J100-J$8)/J$12)^2)</f>
        <v/>
      </c>
      <c r="AD100" s="36">
        <f>IF(K100="","",((K100-K$8)/K$12)^2)</f>
        <v/>
      </c>
      <c r="AE100" s="36">
        <f>IF(L100="","",((L100-L$8)/L$12)^2)</f>
        <v/>
      </c>
      <c r="AF100" s="36">
        <f>IF(M100="","",((M100-M$8)/M$12)^2)</f>
        <v/>
      </c>
      <c r="AG100" s="36">
        <f>IF(N100="","",((N100-N$8)/N$12)^2)</f>
        <v/>
      </c>
      <c r="AH100" s="36">
        <f>IF(O100="","",((O100-O$8)/O$12)^2)</f>
        <v/>
      </c>
      <c r="AI100" s="36">
        <f>IF(P100="","",((P100-P$8)/P$12)^2)</f>
        <v/>
      </c>
      <c r="AJ100" s="36">
        <f>IF(Q100="","",((Q100-Q$8)/Q$12)^2)</f>
        <v/>
      </c>
      <c r="AK100" s="36">
        <f>IF(R100="","",((R100-R$8)/R$12)^2)</f>
        <v/>
      </c>
      <c r="AL100" s="36">
        <f>IF(S100="","",((S100-S$8)/S$12)^2)</f>
        <v/>
      </c>
      <c r="AM100" s="36">
        <f>IF(T100="","",((T100-T$8)/T$12)^2)</f>
        <v/>
      </c>
      <c r="AO100" s="27">
        <f>IF(OR(Library!$A91&lt;&gt;1,COUNT(V100:AM100)=0,SUM($C$5:$T$5)&lt;=0),"",SQRT(SUMPRODUCT(V100:AM100,$C$5:$T$5)/SUM($C$5:$T$5)))</f>
        <v/>
      </c>
      <c r="AP100" s="27">
        <f>IF(AO100="","",100*EXP(-AO100))</f>
        <v/>
      </c>
      <c r="AQ100">
        <f>IF(AP100="","",AP100-ROW()*0.000000001)</f>
        <v/>
      </c>
      <c r="AR100">
        <f>IF(AP100="","",Library!$G91)</f>
        <v/>
      </c>
      <c r="AS100">
        <f>IF(AP100="","",Library!$B91)</f>
        <v/>
      </c>
    </row>
    <row r="101">
      <c r="C101" s="36">
        <f>IF(OR(Library!$A92&lt;&gt;1,Library!H92=""),"",IF(C$6=1,LN(1+MAX(0,Library!H92)),Library!H92))</f>
        <v/>
      </c>
      <c r="D101" s="36">
        <f>IF(OR(Library!$A92&lt;&gt;1,Library!I92=""),"",IF(D$6=1,LN(1+MAX(0,Library!I92)),Library!I92))</f>
        <v/>
      </c>
      <c r="E101" s="36">
        <f>IF(OR(Library!$A92&lt;&gt;1,Library!J92=""),"",IF(E$6=1,LN(1+MAX(0,Library!J92)),Library!J92))</f>
        <v/>
      </c>
      <c r="F101" s="36">
        <f>IF(OR(Library!$A92&lt;&gt;1,Library!K92=""),"",IF(F$6=1,LN(1+MAX(0,Library!K92)),Library!K92))</f>
        <v/>
      </c>
      <c r="G101" s="36">
        <f>IF(OR(Library!$A92&lt;&gt;1,Library!L92=""),"",IF(G$6=1,LN(1+MAX(0,Library!L92)),Library!L92))</f>
        <v/>
      </c>
      <c r="H101" s="36">
        <f>IF(OR(Library!$A92&lt;&gt;1,Library!M92=""),"",IF(H$6=1,LN(1+MAX(0,Library!M92)),Library!M92))</f>
        <v/>
      </c>
      <c r="I101" s="36">
        <f>IF(OR(Library!$A92&lt;&gt;1,Library!N92=""),"",IF(I$6=1,LN(1+MAX(0,Library!N92)),Library!N92))</f>
        <v/>
      </c>
      <c r="J101" s="36">
        <f>IF(OR(Library!$A92&lt;&gt;1,Library!O92=""),"",IF(J$6=1,LN(1+MAX(0,Library!O92)),Library!O92))</f>
        <v/>
      </c>
      <c r="K101" s="36">
        <f>IF(OR(Library!$A92&lt;&gt;1,Library!P92=""),"",IF(K$6=1,LN(1+MAX(0,Library!P92)),Library!P92))</f>
        <v/>
      </c>
      <c r="L101" s="36">
        <f>IF(OR(Library!$A92&lt;&gt;1,Library!Q92=""),"",IF(L$6=1,LN(1+MAX(0,Library!Q92)),Library!Q92))</f>
        <v/>
      </c>
      <c r="M101" s="36">
        <f>IF(OR(Library!$A92&lt;&gt;1,Library!R92=""),"",IF(M$6=1,LN(1+MAX(0,Library!R92)),Library!R92))</f>
        <v/>
      </c>
      <c r="N101" s="36">
        <f>IF(OR(Library!$A92&lt;&gt;1,Library!S92=""),"",IF(N$6=1,LN(1+MAX(0,Library!S92)),Library!S92))</f>
        <v/>
      </c>
      <c r="O101" s="36">
        <f>IF(OR(Library!$A92&lt;&gt;1,Library!T92=""),"",IF(O$6=1,LN(1+MAX(0,Library!T92)),Library!T92))</f>
        <v/>
      </c>
      <c r="P101" s="36">
        <f>IF(OR(Library!$A92&lt;&gt;1,Library!U92=""),"",IF(P$6=1,LN(1+MAX(0,Library!U92)),Library!U92))</f>
        <v/>
      </c>
      <c r="Q101" s="36">
        <f>IF(OR(Library!$A92&lt;&gt;1,Library!V92=""),"",IF(Q$6=1,LN(1+MAX(0,Library!V92)),Library!V92))</f>
        <v/>
      </c>
      <c r="R101" s="36">
        <f>IF(OR(Library!$A92&lt;&gt;1,Library!W92=""),"",IF(R$6=1,LN(1+MAX(0,Library!W92)),Library!W92))</f>
        <v/>
      </c>
      <c r="S101" s="36">
        <f>IF(OR(Library!$A92&lt;&gt;1,Library!X92=""),"",IF(S$6=1,LN(1+MAX(0,Library!X92)),Library!X92))</f>
        <v/>
      </c>
      <c r="T101" s="36">
        <f>IF(OR(Library!$A92&lt;&gt;1,Library!Y92=""),"",IF(T$6=1,LN(1+MAX(0,Library!Y92)),Library!Y92))</f>
        <v/>
      </c>
      <c r="V101" s="36">
        <f>IF(C101="","",((C101-C$8)/C$12)^2)</f>
        <v/>
      </c>
      <c r="W101" s="36">
        <f>IF(D101="","",((D101-D$8)/D$12)^2)</f>
        <v/>
      </c>
      <c r="X101" s="36">
        <f>IF(E101="","",((E101-E$8)/E$12)^2)</f>
        <v/>
      </c>
      <c r="Y101" s="36">
        <f>IF(F101="","",((F101-F$8)/F$12)^2)</f>
        <v/>
      </c>
      <c r="Z101" s="36">
        <f>IF(G101="","",((G101-G$8)/G$12)^2)</f>
        <v/>
      </c>
      <c r="AA101" s="36">
        <f>IF(H101="","",((H101-H$8)/H$12)^2)</f>
        <v/>
      </c>
      <c r="AB101" s="36">
        <f>IF(I101="","",((I101-I$8)/I$12)^2)</f>
        <v/>
      </c>
      <c r="AC101" s="36">
        <f>IF(J101="","",((J101-J$8)/J$12)^2)</f>
        <v/>
      </c>
      <c r="AD101" s="36">
        <f>IF(K101="","",((K101-K$8)/K$12)^2)</f>
        <v/>
      </c>
      <c r="AE101" s="36">
        <f>IF(L101="","",((L101-L$8)/L$12)^2)</f>
        <v/>
      </c>
      <c r="AF101" s="36">
        <f>IF(M101="","",((M101-M$8)/M$12)^2)</f>
        <v/>
      </c>
      <c r="AG101" s="36">
        <f>IF(N101="","",((N101-N$8)/N$12)^2)</f>
        <v/>
      </c>
      <c r="AH101" s="36">
        <f>IF(O101="","",((O101-O$8)/O$12)^2)</f>
        <v/>
      </c>
      <c r="AI101" s="36">
        <f>IF(P101="","",((P101-P$8)/P$12)^2)</f>
        <v/>
      </c>
      <c r="AJ101" s="36">
        <f>IF(Q101="","",((Q101-Q$8)/Q$12)^2)</f>
        <v/>
      </c>
      <c r="AK101" s="36">
        <f>IF(R101="","",((R101-R$8)/R$12)^2)</f>
        <v/>
      </c>
      <c r="AL101" s="36">
        <f>IF(S101="","",((S101-S$8)/S$12)^2)</f>
        <v/>
      </c>
      <c r="AM101" s="36">
        <f>IF(T101="","",((T101-T$8)/T$12)^2)</f>
        <v/>
      </c>
      <c r="AO101" s="27">
        <f>IF(OR(Library!$A92&lt;&gt;1,COUNT(V101:AM101)=0,SUM($C$5:$T$5)&lt;=0),"",SQRT(SUMPRODUCT(V101:AM101,$C$5:$T$5)/SUM($C$5:$T$5)))</f>
        <v/>
      </c>
      <c r="AP101" s="27">
        <f>IF(AO101="","",100*EXP(-AO101))</f>
        <v/>
      </c>
      <c r="AQ101">
        <f>IF(AP101="","",AP101-ROW()*0.000000001)</f>
        <v/>
      </c>
      <c r="AR101">
        <f>IF(AP101="","",Library!$G92)</f>
        <v/>
      </c>
      <c r="AS101">
        <f>IF(AP101="","",Library!$B92)</f>
        <v/>
      </c>
    </row>
    <row r="102">
      <c r="C102" s="36">
        <f>IF(OR(Library!$A93&lt;&gt;1,Library!H93=""),"",IF(C$6=1,LN(1+MAX(0,Library!H93)),Library!H93))</f>
        <v/>
      </c>
      <c r="D102" s="36">
        <f>IF(OR(Library!$A93&lt;&gt;1,Library!I93=""),"",IF(D$6=1,LN(1+MAX(0,Library!I93)),Library!I93))</f>
        <v/>
      </c>
      <c r="E102" s="36">
        <f>IF(OR(Library!$A93&lt;&gt;1,Library!J93=""),"",IF(E$6=1,LN(1+MAX(0,Library!J93)),Library!J93))</f>
        <v/>
      </c>
      <c r="F102" s="36">
        <f>IF(OR(Library!$A93&lt;&gt;1,Library!K93=""),"",IF(F$6=1,LN(1+MAX(0,Library!K93)),Library!K93))</f>
        <v/>
      </c>
      <c r="G102" s="36">
        <f>IF(OR(Library!$A93&lt;&gt;1,Library!L93=""),"",IF(G$6=1,LN(1+MAX(0,Library!L93)),Library!L93))</f>
        <v/>
      </c>
      <c r="H102" s="36">
        <f>IF(OR(Library!$A93&lt;&gt;1,Library!M93=""),"",IF(H$6=1,LN(1+MAX(0,Library!M93)),Library!M93))</f>
        <v/>
      </c>
      <c r="I102" s="36">
        <f>IF(OR(Library!$A93&lt;&gt;1,Library!N93=""),"",IF(I$6=1,LN(1+MAX(0,Library!N93)),Library!N93))</f>
        <v/>
      </c>
      <c r="J102" s="36">
        <f>IF(OR(Library!$A93&lt;&gt;1,Library!O93=""),"",IF(J$6=1,LN(1+MAX(0,Library!O93)),Library!O93))</f>
        <v/>
      </c>
      <c r="K102" s="36">
        <f>IF(OR(Library!$A93&lt;&gt;1,Library!P93=""),"",IF(K$6=1,LN(1+MAX(0,Library!P93)),Library!P93))</f>
        <v/>
      </c>
      <c r="L102" s="36">
        <f>IF(OR(Library!$A93&lt;&gt;1,Library!Q93=""),"",IF(L$6=1,LN(1+MAX(0,Library!Q93)),Library!Q93))</f>
        <v/>
      </c>
      <c r="M102" s="36">
        <f>IF(OR(Library!$A93&lt;&gt;1,Library!R93=""),"",IF(M$6=1,LN(1+MAX(0,Library!R93)),Library!R93))</f>
        <v/>
      </c>
      <c r="N102" s="36">
        <f>IF(OR(Library!$A93&lt;&gt;1,Library!S93=""),"",IF(N$6=1,LN(1+MAX(0,Library!S93)),Library!S93))</f>
        <v/>
      </c>
      <c r="O102" s="36">
        <f>IF(OR(Library!$A93&lt;&gt;1,Library!T93=""),"",IF(O$6=1,LN(1+MAX(0,Library!T93)),Library!T93))</f>
        <v/>
      </c>
      <c r="P102" s="36">
        <f>IF(OR(Library!$A93&lt;&gt;1,Library!U93=""),"",IF(P$6=1,LN(1+MAX(0,Library!U93)),Library!U93))</f>
        <v/>
      </c>
      <c r="Q102" s="36">
        <f>IF(OR(Library!$A93&lt;&gt;1,Library!V93=""),"",IF(Q$6=1,LN(1+MAX(0,Library!V93)),Library!V93))</f>
        <v/>
      </c>
      <c r="R102" s="36">
        <f>IF(OR(Library!$A93&lt;&gt;1,Library!W93=""),"",IF(R$6=1,LN(1+MAX(0,Library!W93)),Library!W93))</f>
        <v/>
      </c>
      <c r="S102" s="36">
        <f>IF(OR(Library!$A93&lt;&gt;1,Library!X93=""),"",IF(S$6=1,LN(1+MAX(0,Library!X93)),Library!X93))</f>
        <v/>
      </c>
      <c r="T102" s="36">
        <f>IF(OR(Library!$A93&lt;&gt;1,Library!Y93=""),"",IF(T$6=1,LN(1+MAX(0,Library!Y93)),Library!Y93))</f>
        <v/>
      </c>
      <c r="V102" s="36">
        <f>IF(C102="","",((C102-C$8)/C$12)^2)</f>
        <v/>
      </c>
      <c r="W102" s="36">
        <f>IF(D102="","",((D102-D$8)/D$12)^2)</f>
        <v/>
      </c>
      <c r="X102" s="36">
        <f>IF(E102="","",((E102-E$8)/E$12)^2)</f>
        <v/>
      </c>
      <c r="Y102" s="36">
        <f>IF(F102="","",((F102-F$8)/F$12)^2)</f>
        <v/>
      </c>
      <c r="Z102" s="36">
        <f>IF(G102="","",((G102-G$8)/G$12)^2)</f>
        <v/>
      </c>
      <c r="AA102" s="36">
        <f>IF(H102="","",((H102-H$8)/H$12)^2)</f>
        <v/>
      </c>
      <c r="AB102" s="36">
        <f>IF(I102="","",((I102-I$8)/I$12)^2)</f>
        <v/>
      </c>
      <c r="AC102" s="36">
        <f>IF(J102="","",((J102-J$8)/J$12)^2)</f>
        <v/>
      </c>
      <c r="AD102" s="36">
        <f>IF(K102="","",((K102-K$8)/K$12)^2)</f>
        <v/>
      </c>
      <c r="AE102" s="36">
        <f>IF(L102="","",((L102-L$8)/L$12)^2)</f>
        <v/>
      </c>
      <c r="AF102" s="36">
        <f>IF(M102="","",((M102-M$8)/M$12)^2)</f>
        <v/>
      </c>
      <c r="AG102" s="36">
        <f>IF(N102="","",((N102-N$8)/N$12)^2)</f>
        <v/>
      </c>
      <c r="AH102" s="36">
        <f>IF(O102="","",((O102-O$8)/O$12)^2)</f>
        <v/>
      </c>
      <c r="AI102" s="36">
        <f>IF(P102="","",((P102-P$8)/P$12)^2)</f>
        <v/>
      </c>
      <c r="AJ102" s="36">
        <f>IF(Q102="","",((Q102-Q$8)/Q$12)^2)</f>
        <v/>
      </c>
      <c r="AK102" s="36">
        <f>IF(R102="","",((R102-R$8)/R$12)^2)</f>
        <v/>
      </c>
      <c r="AL102" s="36">
        <f>IF(S102="","",((S102-S$8)/S$12)^2)</f>
        <v/>
      </c>
      <c r="AM102" s="36">
        <f>IF(T102="","",((T102-T$8)/T$12)^2)</f>
        <v/>
      </c>
      <c r="AO102" s="27">
        <f>IF(OR(Library!$A93&lt;&gt;1,COUNT(V102:AM102)=0,SUM($C$5:$T$5)&lt;=0),"",SQRT(SUMPRODUCT(V102:AM102,$C$5:$T$5)/SUM($C$5:$T$5)))</f>
        <v/>
      </c>
      <c r="AP102" s="27">
        <f>IF(AO102="","",100*EXP(-AO102))</f>
        <v/>
      </c>
      <c r="AQ102">
        <f>IF(AP102="","",AP102-ROW()*0.000000001)</f>
        <v/>
      </c>
      <c r="AR102">
        <f>IF(AP102="","",Library!$G93)</f>
        <v/>
      </c>
      <c r="AS102">
        <f>IF(AP102="","",Library!$B93)</f>
        <v/>
      </c>
    </row>
    <row r="103">
      <c r="C103" s="36">
        <f>IF(OR(Library!$A94&lt;&gt;1,Library!H94=""),"",IF(C$6=1,LN(1+MAX(0,Library!H94)),Library!H94))</f>
        <v/>
      </c>
      <c r="D103" s="36">
        <f>IF(OR(Library!$A94&lt;&gt;1,Library!I94=""),"",IF(D$6=1,LN(1+MAX(0,Library!I94)),Library!I94))</f>
        <v/>
      </c>
      <c r="E103" s="36">
        <f>IF(OR(Library!$A94&lt;&gt;1,Library!J94=""),"",IF(E$6=1,LN(1+MAX(0,Library!J94)),Library!J94))</f>
        <v/>
      </c>
      <c r="F103" s="36">
        <f>IF(OR(Library!$A94&lt;&gt;1,Library!K94=""),"",IF(F$6=1,LN(1+MAX(0,Library!K94)),Library!K94))</f>
        <v/>
      </c>
      <c r="G103" s="36">
        <f>IF(OR(Library!$A94&lt;&gt;1,Library!L94=""),"",IF(G$6=1,LN(1+MAX(0,Library!L94)),Library!L94))</f>
        <v/>
      </c>
      <c r="H103" s="36">
        <f>IF(OR(Library!$A94&lt;&gt;1,Library!M94=""),"",IF(H$6=1,LN(1+MAX(0,Library!M94)),Library!M94))</f>
        <v/>
      </c>
      <c r="I103" s="36">
        <f>IF(OR(Library!$A94&lt;&gt;1,Library!N94=""),"",IF(I$6=1,LN(1+MAX(0,Library!N94)),Library!N94))</f>
        <v/>
      </c>
      <c r="J103" s="36">
        <f>IF(OR(Library!$A94&lt;&gt;1,Library!O94=""),"",IF(J$6=1,LN(1+MAX(0,Library!O94)),Library!O94))</f>
        <v/>
      </c>
      <c r="K103" s="36">
        <f>IF(OR(Library!$A94&lt;&gt;1,Library!P94=""),"",IF(K$6=1,LN(1+MAX(0,Library!P94)),Library!P94))</f>
        <v/>
      </c>
      <c r="L103" s="36">
        <f>IF(OR(Library!$A94&lt;&gt;1,Library!Q94=""),"",IF(L$6=1,LN(1+MAX(0,Library!Q94)),Library!Q94))</f>
        <v/>
      </c>
      <c r="M103" s="36">
        <f>IF(OR(Library!$A94&lt;&gt;1,Library!R94=""),"",IF(M$6=1,LN(1+MAX(0,Library!R94)),Library!R94))</f>
        <v/>
      </c>
      <c r="N103" s="36">
        <f>IF(OR(Library!$A94&lt;&gt;1,Library!S94=""),"",IF(N$6=1,LN(1+MAX(0,Library!S94)),Library!S94))</f>
        <v/>
      </c>
      <c r="O103" s="36">
        <f>IF(OR(Library!$A94&lt;&gt;1,Library!T94=""),"",IF(O$6=1,LN(1+MAX(0,Library!T94)),Library!T94))</f>
        <v/>
      </c>
      <c r="P103" s="36">
        <f>IF(OR(Library!$A94&lt;&gt;1,Library!U94=""),"",IF(P$6=1,LN(1+MAX(0,Library!U94)),Library!U94))</f>
        <v/>
      </c>
      <c r="Q103" s="36">
        <f>IF(OR(Library!$A94&lt;&gt;1,Library!V94=""),"",IF(Q$6=1,LN(1+MAX(0,Library!V94)),Library!V94))</f>
        <v/>
      </c>
      <c r="R103" s="36">
        <f>IF(OR(Library!$A94&lt;&gt;1,Library!W94=""),"",IF(R$6=1,LN(1+MAX(0,Library!W94)),Library!W94))</f>
        <v/>
      </c>
      <c r="S103" s="36">
        <f>IF(OR(Library!$A94&lt;&gt;1,Library!X94=""),"",IF(S$6=1,LN(1+MAX(0,Library!X94)),Library!X94))</f>
        <v/>
      </c>
      <c r="T103" s="36">
        <f>IF(OR(Library!$A94&lt;&gt;1,Library!Y94=""),"",IF(T$6=1,LN(1+MAX(0,Library!Y94)),Library!Y94))</f>
        <v/>
      </c>
      <c r="V103" s="36">
        <f>IF(C103="","",((C103-C$8)/C$12)^2)</f>
        <v/>
      </c>
      <c r="W103" s="36">
        <f>IF(D103="","",((D103-D$8)/D$12)^2)</f>
        <v/>
      </c>
      <c r="X103" s="36">
        <f>IF(E103="","",((E103-E$8)/E$12)^2)</f>
        <v/>
      </c>
      <c r="Y103" s="36">
        <f>IF(F103="","",((F103-F$8)/F$12)^2)</f>
        <v/>
      </c>
      <c r="Z103" s="36">
        <f>IF(G103="","",((G103-G$8)/G$12)^2)</f>
        <v/>
      </c>
      <c r="AA103" s="36">
        <f>IF(H103="","",((H103-H$8)/H$12)^2)</f>
        <v/>
      </c>
      <c r="AB103" s="36">
        <f>IF(I103="","",((I103-I$8)/I$12)^2)</f>
        <v/>
      </c>
      <c r="AC103" s="36">
        <f>IF(J103="","",((J103-J$8)/J$12)^2)</f>
        <v/>
      </c>
      <c r="AD103" s="36">
        <f>IF(K103="","",((K103-K$8)/K$12)^2)</f>
        <v/>
      </c>
      <c r="AE103" s="36">
        <f>IF(L103="","",((L103-L$8)/L$12)^2)</f>
        <v/>
      </c>
      <c r="AF103" s="36">
        <f>IF(M103="","",((M103-M$8)/M$12)^2)</f>
        <v/>
      </c>
      <c r="AG103" s="36">
        <f>IF(N103="","",((N103-N$8)/N$12)^2)</f>
        <v/>
      </c>
      <c r="AH103" s="36">
        <f>IF(O103="","",((O103-O$8)/O$12)^2)</f>
        <v/>
      </c>
      <c r="AI103" s="36">
        <f>IF(P103="","",((P103-P$8)/P$12)^2)</f>
        <v/>
      </c>
      <c r="AJ103" s="36">
        <f>IF(Q103="","",((Q103-Q$8)/Q$12)^2)</f>
        <v/>
      </c>
      <c r="AK103" s="36">
        <f>IF(R103="","",((R103-R$8)/R$12)^2)</f>
        <v/>
      </c>
      <c r="AL103" s="36">
        <f>IF(S103="","",((S103-S$8)/S$12)^2)</f>
        <v/>
      </c>
      <c r="AM103" s="36">
        <f>IF(T103="","",((T103-T$8)/T$12)^2)</f>
        <v/>
      </c>
      <c r="AO103" s="27">
        <f>IF(OR(Library!$A94&lt;&gt;1,COUNT(V103:AM103)=0,SUM($C$5:$T$5)&lt;=0),"",SQRT(SUMPRODUCT(V103:AM103,$C$5:$T$5)/SUM($C$5:$T$5)))</f>
        <v/>
      </c>
      <c r="AP103" s="27">
        <f>IF(AO103="","",100*EXP(-AO103))</f>
        <v/>
      </c>
      <c r="AQ103">
        <f>IF(AP103="","",AP103-ROW()*0.000000001)</f>
        <v/>
      </c>
      <c r="AR103">
        <f>IF(AP103="","",Library!$G94)</f>
        <v/>
      </c>
      <c r="AS103">
        <f>IF(AP103="","",Library!$B94)</f>
        <v/>
      </c>
    </row>
    <row r="104">
      <c r="C104" s="36">
        <f>IF(OR(Library!$A95&lt;&gt;1,Library!H95=""),"",IF(C$6=1,LN(1+MAX(0,Library!H95)),Library!H95))</f>
        <v/>
      </c>
      <c r="D104" s="36">
        <f>IF(OR(Library!$A95&lt;&gt;1,Library!I95=""),"",IF(D$6=1,LN(1+MAX(0,Library!I95)),Library!I95))</f>
        <v/>
      </c>
      <c r="E104" s="36">
        <f>IF(OR(Library!$A95&lt;&gt;1,Library!J95=""),"",IF(E$6=1,LN(1+MAX(0,Library!J95)),Library!J95))</f>
        <v/>
      </c>
      <c r="F104" s="36">
        <f>IF(OR(Library!$A95&lt;&gt;1,Library!K95=""),"",IF(F$6=1,LN(1+MAX(0,Library!K95)),Library!K95))</f>
        <v/>
      </c>
      <c r="G104" s="36">
        <f>IF(OR(Library!$A95&lt;&gt;1,Library!L95=""),"",IF(G$6=1,LN(1+MAX(0,Library!L95)),Library!L95))</f>
        <v/>
      </c>
      <c r="H104" s="36">
        <f>IF(OR(Library!$A95&lt;&gt;1,Library!M95=""),"",IF(H$6=1,LN(1+MAX(0,Library!M95)),Library!M95))</f>
        <v/>
      </c>
      <c r="I104" s="36">
        <f>IF(OR(Library!$A95&lt;&gt;1,Library!N95=""),"",IF(I$6=1,LN(1+MAX(0,Library!N95)),Library!N95))</f>
        <v/>
      </c>
      <c r="J104" s="36">
        <f>IF(OR(Library!$A95&lt;&gt;1,Library!O95=""),"",IF(J$6=1,LN(1+MAX(0,Library!O95)),Library!O95))</f>
        <v/>
      </c>
      <c r="K104" s="36">
        <f>IF(OR(Library!$A95&lt;&gt;1,Library!P95=""),"",IF(K$6=1,LN(1+MAX(0,Library!P95)),Library!P95))</f>
        <v/>
      </c>
      <c r="L104" s="36">
        <f>IF(OR(Library!$A95&lt;&gt;1,Library!Q95=""),"",IF(L$6=1,LN(1+MAX(0,Library!Q95)),Library!Q95))</f>
        <v/>
      </c>
      <c r="M104" s="36">
        <f>IF(OR(Library!$A95&lt;&gt;1,Library!R95=""),"",IF(M$6=1,LN(1+MAX(0,Library!R95)),Library!R95))</f>
        <v/>
      </c>
      <c r="N104" s="36">
        <f>IF(OR(Library!$A95&lt;&gt;1,Library!S95=""),"",IF(N$6=1,LN(1+MAX(0,Library!S95)),Library!S95))</f>
        <v/>
      </c>
      <c r="O104" s="36">
        <f>IF(OR(Library!$A95&lt;&gt;1,Library!T95=""),"",IF(O$6=1,LN(1+MAX(0,Library!T95)),Library!T95))</f>
        <v/>
      </c>
      <c r="P104" s="36">
        <f>IF(OR(Library!$A95&lt;&gt;1,Library!U95=""),"",IF(P$6=1,LN(1+MAX(0,Library!U95)),Library!U95))</f>
        <v/>
      </c>
      <c r="Q104" s="36">
        <f>IF(OR(Library!$A95&lt;&gt;1,Library!V95=""),"",IF(Q$6=1,LN(1+MAX(0,Library!V95)),Library!V95))</f>
        <v/>
      </c>
      <c r="R104" s="36">
        <f>IF(OR(Library!$A95&lt;&gt;1,Library!W95=""),"",IF(R$6=1,LN(1+MAX(0,Library!W95)),Library!W95))</f>
        <v/>
      </c>
      <c r="S104" s="36">
        <f>IF(OR(Library!$A95&lt;&gt;1,Library!X95=""),"",IF(S$6=1,LN(1+MAX(0,Library!X95)),Library!X95))</f>
        <v/>
      </c>
      <c r="T104" s="36">
        <f>IF(OR(Library!$A95&lt;&gt;1,Library!Y95=""),"",IF(T$6=1,LN(1+MAX(0,Library!Y95)),Library!Y95))</f>
        <v/>
      </c>
      <c r="V104" s="36">
        <f>IF(C104="","",((C104-C$8)/C$12)^2)</f>
        <v/>
      </c>
      <c r="W104" s="36">
        <f>IF(D104="","",((D104-D$8)/D$12)^2)</f>
        <v/>
      </c>
      <c r="X104" s="36">
        <f>IF(E104="","",((E104-E$8)/E$12)^2)</f>
        <v/>
      </c>
      <c r="Y104" s="36">
        <f>IF(F104="","",((F104-F$8)/F$12)^2)</f>
        <v/>
      </c>
      <c r="Z104" s="36">
        <f>IF(G104="","",((G104-G$8)/G$12)^2)</f>
        <v/>
      </c>
      <c r="AA104" s="36">
        <f>IF(H104="","",((H104-H$8)/H$12)^2)</f>
        <v/>
      </c>
      <c r="AB104" s="36">
        <f>IF(I104="","",((I104-I$8)/I$12)^2)</f>
        <v/>
      </c>
      <c r="AC104" s="36">
        <f>IF(J104="","",((J104-J$8)/J$12)^2)</f>
        <v/>
      </c>
      <c r="AD104" s="36">
        <f>IF(K104="","",((K104-K$8)/K$12)^2)</f>
        <v/>
      </c>
      <c r="AE104" s="36">
        <f>IF(L104="","",((L104-L$8)/L$12)^2)</f>
        <v/>
      </c>
      <c r="AF104" s="36">
        <f>IF(M104="","",((M104-M$8)/M$12)^2)</f>
        <v/>
      </c>
      <c r="AG104" s="36">
        <f>IF(N104="","",((N104-N$8)/N$12)^2)</f>
        <v/>
      </c>
      <c r="AH104" s="36">
        <f>IF(O104="","",((O104-O$8)/O$12)^2)</f>
        <v/>
      </c>
      <c r="AI104" s="36">
        <f>IF(P104="","",((P104-P$8)/P$12)^2)</f>
        <v/>
      </c>
      <c r="AJ104" s="36">
        <f>IF(Q104="","",((Q104-Q$8)/Q$12)^2)</f>
        <v/>
      </c>
      <c r="AK104" s="36">
        <f>IF(R104="","",((R104-R$8)/R$12)^2)</f>
        <v/>
      </c>
      <c r="AL104" s="36">
        <f>IF(S104="","",((S104-S$8)/S$12)^2)</f>
        <v/>
      </c>
      <c r="AM104" s="36">
        <f>IF(T104="","",((T104-T$8)/T$12)^2)</f>
        <v/>
      </c>
      <c r="AO104" s="27">
        <f>IF(OR(Library!$A95&lt;&gt;1,COUNT(V104:AM104)=0,SUM($C$5:$T$5)&lt;=0),"",SQRT(SUMPRODUCT(V104:AM104,$C$5:$T$5)/SUM($C$5:$T$5)))</f>
        <v/>
      </c>
      <c r="AP104" s="27">
        <f>IF(AO104="","",100*EXP(-AO104))</f>
        <v/>
      </c>
      <c r="AQ104">
        <f>IF(AP104="","",AP104-ROW()*0.000000001)</f>
        <v/>
      </c>
      <c r="AR104">
        <f>IF(AP104="","",Library!$G95)</f>
        <v/>
      </c>
      <c r="AS104">
        <f>IF(AP104="","",Library!$B95)</f>
        <v/>
      </c>
    </row>
    <row r="105">
      <c r="C105" s="36">
        <f>IF(OR(Library!$A96&lt;&gt;1,Library!H96=""),"",IF(C$6=1,LN(1+MAX(0,Library!H96)),Library!H96))</f>
        <v/>
      </c>
      <c r="D105" s="36">
        <f>IF(OR(Library!$A96&lt;&gt;1,Library!I96=""),"",IF(D$6=1,LN(1+MAX(0,Library!I96)),Library!I96))</f>
        <v/>
      </c>
      <c r="E105" s="36">
        <f>IF(OR(Library!$A96&lt;&gt;1,Library!J96=""),"",IF(E$6=1,LN(1+MAX(0,Library!J96)),Library!J96))</f>
        <v/>
      </c>
      <c r="F105" s="36">
        <f>IF(OR(Library!$A96&lt;&gt;1,Library!K96=""),"",IF(F$6=1,LN(1+MAX(0,Library!K96)),Library!K96))</f>
        <v/>
      </c>
      <c r="G105" s="36">
        <f>IF(OR(Library!$A96&lt;&gt;1,Library!L96=""),"",IF(G$6=1,LN(1+MAX(0,Library!L96)),Library!L96))</f>
        <v/>
      </c>
      <c r="H105" s="36">
        <f>IF(OR(Library!$A96&lt;&gt;1,Library!M96=""),"",IF(H$6=1,LN(1+MAX(0,Library!M96)),Library!M96))</f>
        <v/>
      </c>
      <c r="I105" s="36">
        <f>IF(OR(Library!$A96&lt;&gt;1,Library!N96=""),"",IF(I$6=1,LN(1+MAX(0,Library!N96)),Library!N96))</f>
        <v/>
      </c>
      <c r="J105" s="36">
        <f>IF(OR(Library!$A96&lt;&gt;1,Library!O96=""),"",IF(J$6=1,LN(1+MAX(0,Library!O96)),Library!O96))</f>
        <v/>
      </c>
      <c r="K105" s="36">
        <f>IF(OR(Library!$A96&lt;&gt;1,Library!P96=""),"",IF(K$6=1,LN(1+MAX(0,Library!P96)),Library!P96))</f>
        <v/>
      </c>
      <c r="L105" s="36">
        <f>IF(OR(Library!$A96&lt;&gt;1,Library!Q96=""),"",IF(L$6=1,LN(1+MAX(0,Library!Q96)),Library!Q96))</f>
        <v/>
      </c>
      <c r="M105" s="36">
        <f>IF(OR(Library!$A96&lt;&gt;1,Library!R96=""),"",IF(M$6=1,LN(1+MAX(0,Library!R96)),Library!R96))</f>
        <v/>
      </c>
      <c r="N105" s="36">
        <f>IF(OR(Library!$A96&lt;&gt;1,Library!S96=""),"",IF(N$6=1,LN(1+MAX(0,Library!S96)),Library!S96))</f>
        <v/>
      </c>
      <c r="O105" s="36">
        <f>IF(OR(Library!$A96&lt;&gt;1,Library!T96=""),"",IF(O$6=1,LN(1+MAX(0,Library!T96)),Library!T96))</f>
        <v/>
      </c>
      <c r="P105" s="36">
        <f>IF(OR(Library!$A96&lt;&gt;1,Library!U96=""),"",IF(P$6=1,LN(1+MAX(0,Library!U96)),Library!U96))</f>
        <v/>
      </c>
      <c r="Q105" s="36">
        <f>IF(OR(Library!$A96&lt;&gt;1,Library!V96=""),"",IF(Q$6=1,LN(1+MAX(0,Library!V96)),Library!V96))</f>
        <v/>
      </c>
      <c r="R105" s="36">
        <f>IF(OR(Library!$A96&lt;&gt;1,Library!W96=""),"",IF(R$6=1,LN(1+MAX(0,Library!W96)),Library!W96))</f>
        <v/>
      </c>
      <c r="S105" s="36">
        <f>IF(OR(Library!$A96&lt;&gt;1,Library!X96=""),"",IF(S$6=1,LN(1+MAX(0,Library!X96)),Library!X96))</f>
        <v/>
      </c>
      <c r="T105" s="36">
        <f>IF(OR(Library!$A96&lt;&gt;1,Library!Y96=""),"",IF(T$6=1,LN(1+MAX(0,Library!Y96)),Library!Y96))</f>
        <v/>
      </c>
      <c r="V105" s="36">
        <f>IF(C105="","",((C105-C$8)/C$12)^2)</f>
        <v/>
      </c>
      <c r="W105" s="36">
        <f>IF(D105="","",((D105-D$8)/D$12)^2)</f>
        <v/>
      </c>
      <c r="X105" s="36">
        <f>IF(E105="","",((E105-E$8)/E$12)^2)</f>
        <v/>
      </c>
      <c r="Y105" s="36">
        <f>IF(F105="","",((F105-F$8)/F$12)^2)</f>
        <v/>
      </c>
      <c r="Z105" s="36">
        <f>IF(G105="","",((G105-G$8)/G$12)^2)</f>
        <v/>
      </c>
      <c r="AA105" s="36">
        <f>IF(H105="","",((H105-H$8)/H$12)^2)</f>
        <v/>
      </c>
      <c r="AB105" s="36">
        <f>IF(I105="","",((I105-I$8)/I$12)^2)</f>
        <v/>
      </c>
      <c r="AC105" s="36">
        <f>IF(J105="","",((J105-J$8)/J$12)^2)</f>
        <v/>
      </c>
      <c r="AD105" s="36">
        <f>IF(K105="","",((K105-K$8)/K$12)^2)</f>
        <v/>
      </c>
      <c r="AE105" s="36">
        <f>IF(L105="","",((L105-L$8)/L$12)^2)</f>
        <v/>
      </c>
      <c r="AF105" s="36">
        <f>IF(M105="","",((M105-M$8)/M$12)^2)</f>
        <v/>
      </c>
      <c r="AG105" s="36">
        <f>IF(N105="","",((N105-N$8)/N$12)^2)</f>
        <v/>
      </c>
      <c r="AH105" s="36">
        <f>IF(O105="","",((O105-O$8)/O$12)^2)</f>
        <v/>
      </c>
      <c r="AI105" s="36">
        <f>IF(P105="","",((P105-P$8)/P$12)^2)</f>
        <v/>
      </c>
      <c r="AJ105" s="36">
        <f>IF(Q105="","",((Q105-Q$8)/Q$12)^2)</f>
        <v/>
      </c>
      <c r="AK105" s="36">
        <f>IF(R105="","",((R105-R$8)/R$12)^2)</f>
        <v/>
      </c>
      <c r="AL105" s="36">
        <f>IF(S105="","",((S105-S$8)/S$12)^2)</f>
        <v/>
      </c>
      <c r="AM105" s="36">
        <f>IF(T105="","",((T105-T$8)/T$12)^2)</f>
        <v/>
      </c>
      <c r="AO105" s="27">
        <f>IF(OR(Library!$A96&lt;&gt;1,COUNT(V105:AM105)=0,SUM($C$5:$T$5)&lt;=0),"",SQRT(SUMPRODUCT(V105:AM105,$C$5:$T$5)/SUM($C$5:$T$5)))</f>
        <v/>
      </c>
      <c r="AP105" s="27">
        <f>IF(AO105="","",100*EXP(-AO105))</f>
        <v/>
      </c>
      <c r="AQ105">
        <f>IF(AP105="","",AP105-ROW()*0.000000001)</f>
        <v/>
      </c>
      <c r="AR105">
        <f>IF(AP105="","",Library!$G96)</f>
        <v/>
      </c>
      <c r="AS105">
        <f>IF(AP105="","",Library!$B96)</f>
        <v/>
      </c>
    </row>
    <row r="106">
      <c r="C106" s="36">
        <f>IF(OR(Library!$A97&lt;&gt;1,Library!H97=""),"",IF(C$6=1,LN(1+MAX(0,Library!H97)),Library!H97))</f>
        <v/>
      </c>
      <c r="D106" s="36">
        <f>IF(OR(Library!$A97&lt;&gt;1,Library!I97=""),"",IF(D$6=1,LN(1+MAX(0,Library!I97)),Library!I97))</f>
        <v/>
      </c>
      <c r="E106" s="36">
        <f>IF(OR(Library!$A97&lt;&gt;1,Library!J97=""),"",IF(E$6=1,LN(1+MAX(0,Library!J97)),Library!J97))</f>
        <v/>
      </c>
      <c r="F106" s="36">
        <f>IF(OR(Library!$A97&lt;&gt;1,Library!K97=""),"",IF(F$6=1,LN(1+MAX(0,Library!K97)),Library!K97))</f>
        <v/>
      </c>
      <c r="G106" s="36">
        <f>IF(OR(Library!$A97&lt;&gt;1,Library!L97=""),"",IF(G$6=1,LN(1+MAX(0,Library!L97)),Library!L97))</f>
        <v/>
      </c>
      <c r="H106" s="36">
        <f>IF(OR(Library!$A97&lt;&gt;1,Library!M97=""),"",IF(H$6=1,LN(1+MAX(0,Library!M97)),Library!M97))</f>
        <v/>
      </c>
      <c r="I106" s="36">
        <f>IF(OR(Library!$A97&lt;&gt;1,Library!N97=""),"",IF(I$6=1,LN(1+MAX(0,Library!N97)),Library!N97))</f>
        <v/>
      </c>
      <c r="J106" s="36">
        <f>IF(OR(Library!$A97&lt;&gt;1,Library!O97=""),"",IF(J$6=1,LN(1+MAX(0,Library!O97)),Library!O97))</f>
        <v/>
      </c>
      <c r="K106" s="36">
        <f>IF(OR(Library!$A97&lt;&gt;1,Library!P97=""),"",IF(K$6=1,LN(1+MAX(0,Library!P97)),Library!P97))</f>
        <v/>
      </c>
      <c r="L106" s="36">
        <f>IF(OR(Library!$A97&lt;&gt;1,Library!Q97=""),"",IF(L$6=1,LN(1+MAX(0,Library!Q97)),Library!Q97))</f>
        <v/>
      </c>
      <c r="M106" s="36">
        <f>IF(OR(Library!$A97&lt;&gt;1,Library!R97=""),"",IF(M$6=1,LN(1+MAX(0,Library!R97)),Library!R97))</f>
        <v/>
      </c>
      <c r="N106" s="36">
        <f>IF(OR(Library!$A97&lt;&gt;1,Library!S97=""),"",IF(N$6=1,LN(1+MAX(0,Library!S97)),Library!S97))</f>
        <v/>
      </c>
      <c r="O106" s="36">
        <f>IF(OR(Library!$A97&lt;&gt;1,Library!T97=""),"",IF(O$6=1,LN(1+MAX(0,Library!T97)),Library!T97))</f>
        <v/>
      </c>
      <c r="P106" s="36">
        <f>IF(OR(Library!$A97&lt;&gt;1,Library!U97=""),"",IF(P$6=1,LN(1+MAX(0,Library!U97)),Library!U97))</f>
        <v/>
      </c>
      <c r="Q106" s="36">
        <f>IF(OR(Library!$A97&lt;&gt;1,Library!V97=""),"",IF(Q$6=1,LN(1+MAX(0,Library!V97)),Library!V97))</f>
        <v/>
      </c>
      <c r="R106" s="36">
        <f>IF(OR(Library!$A97&lt;&gt;1,Library!W97=""),"",IF(R$6=1,LN(1+MAX(0,Library!W97)),Library!W97))</f>
        <v/>
      </c>
      <c r="S106" s="36">
        <f>IF(OR(Library!$A97&lt;&gt;1,Library!X97=""),"",IF(S$6=1,LN(1+MAX(0,Library!X97)),Library!X97))</f>
        <v/>
      </c>
      <c r="T106" s="36">
        <f>IF(OR(Library!$A97&lt;&gt;1,Library!Y97=""),"",IF(T$6=1,LN(1+MAX(0,Library!Y97)),Library!Y97))</f>
        <v/>
      </c>
      <c r="V106" s="36">
        <f>IF(C106="","",((C106-C$8)/C$12)^2)</f>
        <v/>
      </c>
      <c r="W106" s="36">
        <f>IF(D106="","",((D106-D$8)/D$12)^2)</f>
        <v/>
      </c>
      <c r="X106" s="36">
        <f>IF(E106="","",((E106-E$8)/E$12)^2)</f>
        <v/>
      </c>
      <c r="Y106" s="36">
        <f>IF(F106="","",((F106-F$8)/F$12)^2)</f>
        <v/>
      </c>
      <c r="Z106" s="36">
        <f>IF(G106="","",((G106-G$8)/G$12)^2)</f>
        <v/>
      </c>
      <c r="AA106" s="36">
        <f>IF(H106="","",((H106-H$8)/H$12)^2)</f>
        <v/>
      </c>
      <c r="AB106" s="36">
        <f>IF(I106="","",((I106-I$8)/I$12)^2)</f>
        <v/>
      </c>
      <c r="AC106" s="36">
        <f>IF(J106="","",((J106-J$8)/J$12)^2)</f>
        <v/>
      </c>
      <c r="AD106" s="36">
        <f>IF(K106="","",((K106-K$8)/K$12)^2)</f>
        <v/>
      </c>
      <c r="AE106" s="36">
        <f>IF(L106="","",((L106-L$8)/L$12)^2)</f>
        <v/>
      </c>
      <c r="AF106" s="36">
        <f>IF(M106="","",((M106-M$8)/M$12)^2)</f>
        <v/>
      </c>
      <c r="AG106" s="36">
        <f>IF(N106="","",((N106-N$8)/N$12)^2)</f>
        <v/>
      </c>
      <c r="AH106" s="36">
        <f>IF(O106="","",((O106-O$8)/O$12)^2)</f>
        <v/>
      </c>
      <c r="AI106" s="36">
        <f>IF(P106="","",((P106-P$8)/P$12)^2)</f>
        <v/>
      </c>
      <c r="AJ106" s="36">
        <f>IF(Q106="","",((Q106-Q$8)/Q$12)^2)</f>
        <v/>
      </c>
      <c r="AK106" s="36">
        <f>IF(R106="","",((R106-R$8)/R$12)^2)</f>
        <v/>
      </c>
      <c r="AL106" s="36">
        <f>IF(S106="","",((S106-S$8)/S$12)^2)</f>
        <v/>
      </c>
      <c r="AM106" s="36">
        <f>IF(T106="","",((T106-T$8)/T$12)^2)</f>
        <v/>
      </c>
      <c r="AO106" s="27">
        <f>IF(OR(Library!$A97&lt;&gt;1,COUNT(V106:AM106)=0,SUM($C$5:$T$5)&lt;=0),"",SQRT(SUMPRODUCT(V106:AM106,$C$5:$T$5)/SUM($C$5:$T$5)))</f>
        <v/>
      </c>
      <c r="AP106" s="27">
        <f>IF(AO106="","",100*EXP(-AO106))</f>
        <v/>
      </c>
      <c r="AQ106">
        <f>IF(AP106="","",AP106-ROW()*0.000000001)</f>
        <v/>
      </c>
      <c r="AR106">
        <f>IF(AP106="","",Library!$G97)</f>
        <v/>
      </c>
      <c r="AS106">
        <f>IF(AP106="","",Library!$B97)</f>
        <v/>
      </c>
    </row>
    <row r="107">
      <c r="C107" s="36">
        <f>IF(OR(Library!$A98&lt;&gt;1,Library!H98=""),"",IF(C$6=1,LN(1+MAX(0,Library!H98)),Library!H98))</f>
        <v/>
      </c>
      <c r="D107" s="36">
        <f>IF(OR(Library!$A98&lt;&gt;1,Library!I98=""),"",IF(D$6=1,LN(1+MAX(0,Library!I98)),Library!I98))</f>
        <v/>
      </c>
      <c r="E107" s="36">
        <f>IF(OR(Library!$A98&lt;&gt;1,Library!J98=""),"",IF(E$6=1,LN(1+MAX(0,Library!J98)),Library!J98))</f>
        <v/>
      </c>
      <c r="F107" s="36">
        <f>IF(OR(Library!$A98&lt;&gt;1,Library!K98=""),"",IF(F$6=1,LN(1+MAX(0,Library!K98)),Library!K98))</f>
        <v/>
      </c>
      <c r="G107" s="36">
        <f>IF(OR(Library!$A98&lt;&gt;1,Library!L98=""),"",IF(G$6=1,LN(1+MAX(0,Library!L98)),Library!L98))</f>
        <v/>
      </c>
      <c r="H107" s="36">
        <f>IF(OR(Library!$A98&lt;&gt;1,Library!M98=""),"",IF(H$6=1,LN(1+MAX(0,Library!M98)),Library!M98))</f>
        <v/>
      </c>
      <c r="I107" s="36">
        <f>IF(OR(Library!$A98&lt;&gt;1,Library!N98=""),"",IF(I$6=1,LN(1+MAX(0,Library!N98)),Library!N98))</f>
        <v/>
      </c>
      <c r="J107" s="36">
        <f>IF(OR(Library!$A98&lt;&gt;1,Library!O98=""),"",IF(J$6=1,LN(1+MAX(0,Library!O98)),Library!O98))</f>
        <v/>
      </c>
      <c r="K107" s="36">
        <f>IF(OR(Library!$A98&lt;&gt;1,Library!P98=""),"",IF(K$6=1,LN(1+MAX(0,Library!P98)),Library!P98))</f>
        <v/>
      </c>
      <c r="L107" s="36">
        <f>IF(OR(Library!$A98&lt;&gt;1,Library!Q98=""),"",IF(L$6=1,LN(1+MAX(0,Library!Q98)),Library!Q98))</f>
        <v/>
      </c>
      <c r="M107" s="36">
        <f>IF(OR(Library!$A98&lt;&gt;1,Library!R98=""),"",IF(M$6=1,LN(1+MAX(0,Library!R98)),Library!R98))</f>
        <v/>
      </c>
      <c r="N107" s="36">
        <f>IF(OR(Library!$A98&lt;&gt;1,Library!S98=""),"",IF(N$6=1,LN(1+MAX(0,Library!S98)),Library!S98))</f>
        <v/>
      </c>
      <c r="O107" s="36">
        <f>IF(OR(Library!$A98&lt;&gt;1,Library!T98=""),"",IF(O$6=1,LN(1+MAX(0,Library!T98)),Library!T98))</f>
        <v/>
      </c>
      <c r="P107" s="36">
        <f>IF(OR(Library!$A98&lt;&gt;1,Library!U98=""),"",IF(P$6=1,LN(1+MAX(0,Library!U98)),Library!U98))</f>
        <v/>
      </c>
      <c r="Q107" s="36">
        <f>IF(OR(Library!$A98&lt;&gt;1,Library!V98=""),"",IF(Q$6=1,LN(1+MAX(0,Library!V98)),Library!V98))</f>
        <v/>
      </c>
      <c r="R107" s="36">
        <f>IF(OR(Library!$A98&lt;&gt;1,Library!W98=""),"",IF(R$6=1,LN(1+MAX(0,Library!W98)),Library!W98))</f>
        <v/>
      </c>
      <c r="S107" s="36">
        <f>IF(OR(Library!$A98&lt;&gt;1,Library!X98=""),"",IF(S$6=1,LN(1+MAX(0,Library!X98)),Library!X98))</f>
        <v/>
      </c>
      <c r="T107" s="36">
        <f>IF(OR(Library!$A98&lt;&gt;1,Library!Y98=""),"",IF(T$6=1,LN(1+MAX(0,Library!Y98)),Library!Y98))</f>
        <v/>
      </c>
      <c r="V107" s="36">
        <f>IF(C107="","",((C107-C$8)/C$12)^2)</f>
        <v/>
      </c>
      <c r="W107" s="36">
        <f>IF(D107="","",((D107-D$8)/D$12)^2)</f>
        <v/>
      </c>
      <c r="X107" s="36">
        <f>IF(E107="","",((E107-E$8)/E$12)^2)</f>
        <v/>
      </c>
      <c r="Y107" s="36">
        <f>IF(F107="","",((F107-F$8)/F$12)^2)</f>
        <v/>
      </c>
      <c r="Z107" s="36">
        <f>IF(G107="","",((G107-G$8)/G$12)^2)</f>
        <v/>
      </c>
      <c r="AA107" s="36">
        <f>IF(H107="","",((H107-H$8)/H$12)^2)</f>
        <v/>
      </c>
      <c r="AB107" s="36">
        <f>IF(I107="","",((I107-I$8)/I$12)^2)</f>
        <v/>
      </c>
      <c r="AC107" s="36">
        <f>IF(J107="","",((J107-J$8)/J$12)^2)</f>
        <v/>
      </c>
      <c r="AD107" s="36">
        <f>IF(K107="","",((K107-K$8)/K$12)^2)</f>
        <v/>
      </c>
      <c r="AE107" s="36">
        <f>IF(L107="","",((L107-L$8)/L$12)^2)</f>
        <v/>
      </c>
      <c r="AF107" s="36">
        <f>IF(M107="","",((M107-M$8)/M$12)^2)</f>
        <v/>
      </c>
      <c r="AG107" s="36">
        <f>IF(N107="","",((N107-N$8)/N$12)^2)</f>
        <v/>
      </c>
      <c r="AH107" s="36">
        <f>IF(O107="","",((O107-O$8)/O$12)^2)</f>
        <v/>
      </c>
      <c r="AI107" s="36">
        <f>IF(P107="","",((P107-P$8)/P$12)^2)</f>
        <v/>
      </c>
      <c r="AJ107" s="36">
        <f>IF(Q107="","",((Q107-Q$8)/Q$12)^2)</f>
        <v/>
      </c>
      <c r="AK107" s="36">
        <f>IF(R107="","",((R107-R$8)/R$12)^2)</f>
        <v/>
      </c>
      <c r="AL107" s="36">
        <f>IF(S107="","",((S107-S$8)/S$12)^2)</f>
        <v/>
      </c>
      <c r="AM107" s="36">
        <f>IF(T107="","",((T107-T$8)/T$12)^2)</f>
        <v/>
      </c>
      <c r="AO107" s="27">
        <f>IF(OR(Library!$A98&lt;&gt;1,COUNT(V107:AM107)=0,SUM($C$5:$T$5)&lt;=0),"",SQRT(SUMPRODUCT(V107:AM107,$C$5:$T$5)/SUM($C$5:$T$5)))</f>
        <v/>
      </c>
      <c r="AP107" s="27">
        <f>IF(AO107="","",100*EXP(-AO107))</f>
        <v/>
      </c>
      <c r="AQ107">
        <f>IF(AP107="","",AP107-ROW()*0.000000001)</f>
        <v/>
      </c>
      <c r="AR107">
        <f>IF(AP107="","",Library!$G98)</f>
        <v/>
      </c>
      <c r="AS107">
        <f>IF(AP107="","",Library!$B98)</f>
        <v/>
      </c>
    </row>
    <row r="108">
      <c r="C108" s="36">
        <f>IF(OR(Library!$A99&lt;&gt;1,Library!H99=""),"",IF(C$6=1,LN(1+MAX(0,Library!H99)),Library!H99))</f>
        <v/>
      </c>
      <c r="D108" s="36">
        <f>IF(OR(Library!$A99&lt;&gt;1,Library!I99=""),"",IF(D$6=1,LN(1+MAX(0,Library!I99)),Library!I99))</f>
        <v/>
      </c>
      <c r="E108" s="36">
        <f>IF(OR(Library!$A99&lt;&gt;1,Library!J99=""),"",IF(E$6=1,LN(1+MAX(0,Library!J99)),Library!J99))</f>
        <v/>
      </c>
      <c r="F108" s="36">
        <f>IF(OR(Library!$A99&lt;&gt;1,Library!K99=""),"",IF(F$6=1,LN(1+MAX(0,Library!K99)),Library!K99))</f>
        <v/>
      </c>
      <c r="G108" s="36">
        <f>IF(OR(Library!$A99&lt;&gt;1,Library!L99=""),"",IF(G$6=1,LN(1+MAX(0,Library!L99)),Library!L99))</f>
        <v/>
      </c>
      <c r="H108" s="36">
        <f>IF(OR(Library!$A99&lt;&gt;1,Library!M99=""),"",IF(H$6=1,LN(1+MAX(0,Library!M99)),Library!M99))</f>
        <v/>
      </c>
      <c r="I108" s="36">
        <f>IF(OR(Library!$A99&lt;&gt;1,Library!N99=""),"",IF(I$6=1,LN(1+MAX(0,Library!N99)),Library!N99))</f>
        <v/>
      </c>
      <c r="J108" s="36">
        <f>IF(OR(Library!$A99&lt;&gt;1,Library!O99=""),"",IF(J$6=1,LN(1+MAX(0,Library!O99)),Library!O99))</f>
        <v/>
      </c>
      <c r="K108" s="36">
        <f>IF(OR(Library!$A99&lt;&gt;1,Library!P99=""),"",IF(K$6=1,LN(1+MAX(0,Library!P99)),Library!P99))</f>
        <v/>
      </c>
      <c r="L108" s="36">
        <f>IF(OR(Library!$A99&lt;&gt;1,Library!Q99=""),"",IF(L$6=1,LN(1+MAX(0,Library!Q99)),Library!Q99))</f>
        <v/>
      </c>
      <c r="M108" s="36">
        <f>IF(OR(Library!$A99&lt;&gt;1,Library!R99=""),"",IF(M$6=1,LN(1+MAX(0,Library!R99)),Library!R99))</f>
        <v/>
      </c>
      <c r="N108" s="36">
        <f>IF(OR(Library!$A99&lt;&gt;1,Library!S99=""),"",IF(N$6=1,LN(1+MAX(0,Library!S99)),Library!S99))</f>
        <v/>
      </c>
      <c r="O108" s="36">
        <f>IF(OR(Library!$A99&lt;&gt;1,Library!T99=""),"",IF(O$6=1,LN(1+MAX(0,Library!T99)),Library!T99))</f>
        <v/>
      </c>
      <c r="P108" s="36">
        <f>IF(OR(Library!$A99&lt;&gt;1,Library!U99=""),"",IF(P$6=1,LN(1+MAX(0,Library!U99)),Library!U99))</f>
        <v/>
      </c>
      <c r="Q108" s="36">
        <f>IF(OR(Library!$A99&lt;&gt;1,Library!V99=""),"",IF(Q$6=1,LN(1+MAX(0,Library!V99)),Library!V99))</f>
        <v/>
      </c>
      <c r="R108" s="36">
        <f>IF(OR(Library!$A99&lt;&gt;1,Library!W99=""),"",IF(R$6=1,LN(1+MAX(0,Library!W99)),Library!W99))</f>
        <v/>
      </c>
      <c r="S108" s="36">
        <f>IF(OR(Library!$A99&lt;&gt;1,Library!X99=""),"",IF(S$6=1,LN(1+MAX(0,Library!X99)),Library!X99))</f>
        <v/>
      </c>
      <c r="T108" s="36">
        <f>IF(OR(Library!$A99&lt;&gt;1,Library!Y99=""),"",IF(T$6=1,LN(1+MAX(0,Library!Y99)),Library!Y99))</f>
        <v/>
      </c>
      <c r="V108" s="36">
        <f>IF(C108="","",((C108-C$8)/C$12)^2)</f>
        <v/>
      </c>
      <c r="W108" s="36">
        <f>IF(D108="","",((D108-D$8)/D$12)^2)</f>
        <v/>
      </c>
      <c r="X108" s="36">
        <f>IF(E108="","",((E108-E$8)/E$12)^2)</f>
        <v/>
      </c>
      <c r="Y108" s="36">
        <f>IF(F108="","",((F108-F$8)/F$12)^2)</f>
        <v/>
      </c>
      <c r="Z108" s="36">
        <f>IF(G108="","",((G108-G$8)/G$12)^2)</f>
        <v/>
      </c>
      <c r="AA108" s="36">
        <f>IF(H108="","",((H108-H$8)/H$12)^2)</f>
        <v/>
      </c>
      <c r="AB108" s="36">
        <f>IF(I108="","",((I108-I$8)/I$12)^2)</f>
        <v/>
      </c>
      <c r="AC108" s="36">
        <f>IF(J108="","",((J108-J$8)/J$12)^2)</f>
        <v/>
      </c>
      <c r="AD108" s="36">
        <f>IF(K108="","",((K108-K$8)/K$12)^2)</f>
        <v/>
      </c>
      <c r="AE108" s="36">
        <f>IF(L108="","",((L108-L$8)/L$12)^2)</f>
        <v/>
      </c>
      <c r="AF108" s="36">
        <f>IF(M108="","",((M108-M$8)/M$12)^2)</f>
        <v/>
      </c>
      <c r="AG108" s="36">
        <f>IF(N108="","",((N108-N$8)/N$12)^2)</f>
        <v/>
      </c>
      <c r="AH108" s="36">
        <f>IF(O108="","",((O108-O$8)/O$12)^2)</f>
        <v/>
      </c>
      <c r="AI108" s="36">
        <f>IF(P108="","",((P108-P$8)/P$12)^2)</f>
        <v/>
      </c>
      <c r="AJ108" s="36">
        <f>IF(Q108="","",((Q108-Q$8)/Q$12)^2)</f>
        <v/>
      </c>
      <c r="AK108" s="36">
        <f>IF(R108="","",((R108-R$8)/R$12)^2)</f>
        <v/>
      </c>
      <c r="AL108" s="36">
        <f>IF(S108="","",((S108-S$8)/S$12)^2)</f>
        <v/>
      </c>
      <c r="AM108" s="36">
        <f>IF(T108="","",((T108-T$8)/T$12)^2)</f>
        <v/>
      </c>
      <c r="AO108" s="27">
        <f>IF(OR(Library!$A99&lt;&gt;1,COUNT(V108:AM108)=0,SUM($C$5:$T$5)&lt;=0),"",SQRT(SUMPRODUCT(V108:AM108,$C$5:$T$5)/SUM($C$5:$T$5)))</f>
        <v/>
      </c>
      <c r="AP108" s="27">
        <f>IF(AO108="","",100*EXP(-AO108))</f>
        <v/>
      </c>
      <c r="AQ108">
        <f>IF(AP108="","",AP108-ROW()*0.000000001)</f>
        <v/>
      </c>
      <c r="AR108">
        <f>IF(AP108="","",Library!$G99)</f>
        <v/>
      </c>
      <c r="AS108">
        <f>IF(AP108="","",Library!$B99)</f>
        <v/>
      </c>
    </row>
    <row r="109">
      <c r="C109" s="36">
        <f>IF(OR(Library!$A100&lt;&gt;1,Library!H100=""),"",IF(C$6=1,LN(1+MAX(0,Library!H100)),Library!H100))</f>
        <v/>
      </c>
      <c r="D109" s="36">
        <f>IF(OR(Library!$A100&lt;&gt;1,Library!I100=""),"",IF(D$6=1,LN(1+MAX(0,Library!I100)),Library!I100))</f>
        <v/>
      </c>
      <c r="E109" s="36">
        <f>IF(OR(Library!$A100&lt;&gt;1,Library!J100=""),"",IF(E$6=1,LN(1+MAX(0,Library!J100)),Library!J100))</f>
        <v/>
      </c>
      <c r="F109" s="36">
        <f>IF(OR(Library!$A100&lt;&gt;1,Library!K100=""),"",IF(F$6=1,LN(1+MAX(0,Library!K100)),Library!K100))</f>
        <v/>
      </c>
      <c r="G109" s="36">
        <f>IF(OR(Library!$A100&lt;&gt;1,Library!L100=""),"",IF(G$6=1,LN(1+MAX(0,Library!L100)),Library!L100))</f>
        <v/>
      </c>
      <c r="H109" s="36">
        <f>IF(OR(Library!$A100&lt;&gt;1,Library!M100=""),"",IF(H$6=1,LN(1+MAX(0,Library!M100)),Library!M100))</f>
        <v/>
      </c>
      <c r="I109" s="36">
        <f>IF(OR(Library!$A100&lt;&gt;1,Library!N100=""),"",IF(I$6=1,LN(1+MAX(0,Library!N100)),Library!N100))</f>
        <v/>
      </c>
      <c r="J109" s="36">
        <f>IF(OR(Library!$A100&lt;&gt;1,Library!O100=""),"",IF(J$6=1,LN(1+MAX(0,Library!O100)),Library!O100))</f>
        <v/>
      </c>
      <c r="K109" s="36">
        <f>IF(OR(Library!$A100&lt;&gt;1,Library!P100=""),"",IF(K$6=1,LN(1+MAX(0,Library!P100)),Library!P100))</f>
        <v/>
      </c>
      <c r="L109" s="36">
        <f>IF(OR(Library!$A100&lt;&gt;1,Library!Q100=""),"",IF(L$6=1,LN(1+MAX(0,Library!Q100)),Library!Q100))</f>
        <v/>
      </c>
      <c r="M109" s="36">
        <f>IF(OR(Library!$A100&lt;&gt;1,Library!R100=""),"",IF(M$6=1,LN(1+MAX(0,Library!R100)),Library!R100))</f>
        <v/>
      </c>
      <c r="N109" s="36">
        <f>IF(OR(Library!$A100&lt;&gt;1,Library!S100=""),"",IF(N$6=1,LN(1+MAX(0,Library!S100)),Library!S100))</f>
        <v/>
      </c>
      <c r="O109" s="36">
        <f>IF(OR(Library!$A100&lt;&gt;1,Library!T100=""),"",IF(O$6=1,LN(1+MAX(0,Library!T100)),Library!T100))</f>
        <v/>
      </c>
      <c r="P109" s="36">
        <f>IF(OR(Library!$A100&lt;&gt;1,Library!U100=""),"",IF(P$6=1,LN(1+MAX(0,Library!U100)),Library!U100))</f>
        <v/>
      </c>
      <c r="Q109" s="36">
        <f>IF(OR(Library!$A100&lt;&gt;1,Library!V100=""),"",IF(Q$6=1,LN(1+MAX(0,Library!V100)),Library!V100))</f>
        <v/>
      </c>
      <c r="R109" s="36">
        <f>IF(OR(Library!$A100&lt;&gt;1,Library!W100=""),"",IF(R$6=1,LN(1+MAX(0,Library!W100)),Library!W100))</f>
        <v/>
      </c>
      <c r="S109" s="36">
        <f>IF(OR(Library!$A100&lt;&gt;1,Library!X100=""),"",IF(S$6=1,LN(1+MAX(0,Library!X100)),Library!X100))</f>
        <v/>
      </c>
      <c r="T109" s="36">
        <f>IF(OR(Library!$A100&lt;&gt;1,Library!Y100=""),"",IF(T$6=1,LN(1+MAX(0,Library!Y100)),Library!Y100))</f>
        <v/>
      </c>
      <c r="V109" s="36">
        <f>IF(C109="","",((C109-C$8)/C$12)^2)</f>
        <v/>
      </c>
      <c r="W109" s="36">
        <f>IF(D109="","",((D109-D$8)/D$12)^2)</f>
        <v/>
      </c>
      <c r="X109" s="36">
        <f>IF(E109="","",((E109-E$8)/E$12)^2)</f>
        <v/>
      </c>
      <c r="Y109" s="36">
        <f>IF(F109="","",((F109-F$8)/F$12)^2)</f>
        <v/>
      </c>
      <c r="Z109" s="36">
        <f>IF(G109="","",((G109-G$8)/G$12)^2)</f>
        <v/>
      </c>
      <c r="AA109" s="36">
        <f>IF(H109="","",((H109-H$8)/H$12)^2)</f>
        <v/>
      </c>
      <c r="AB109" s="36">
        <f>IF(I109="","",((I109-I$8)/I$12)^2)</f>
        <v/>
      </c>
      <c r="AC109" s="36">
        <f>IF(J109="","",((J109-J$8)/J$12)^2)</f>
        <v/>
      </c>
      <c r="AD109" s="36">
        <f>IF(K109="","",((K109-K$8)/K$12)^2)</f>
        <v/>
      </c>
      <c r="AE109" s="36">
        <f>IF(L109="","",((L109-L$8)/L$12)^2)</f>
        <v/>
      </c>
      <c r="AF109" s="36">
        <f>IF(M109="","",((M109-M$8)/M$12)^2)</f>
        <v/>
      </c>
      <c r="AG109" s="36">
        <f>IF(N109="","",((N109-N$8)/N$12)^2)</f>
        <v/>
      </c>
      <c r="AH109" s="36">
        <f>IF(O109="","",((O109-O$8)/O$12)^2)</f>
        <v/>
      </c>
      <c r="AI109" s="36">
        <f>IF(P109="","",((P109-P$8)/P$12)^2)</f>
        <v/>
      </c>
      <c r="AJ109" s="36">
        <f>IF(Q109="","",((Q109-Q$8)/Q$12)^2)</f>
        <v/>
      </c>
      <c r="AK109" s="36">
        <f>IF(R109="","",((R109-R$8)/R$12)^2)</f>
        <v/>
      </c>
      <c r="AL109" s="36">
        <f>IF(S109="","",((S109-S$8)/S$12)^2)</f>
        <v/>
      </c>
      <c r="AM109" s="36">
        <f>IF(T109="","",((T109-T$8)/T$12)^2)</f>
        <v/>
      </c>
      <c r="AO109" s="27">
        <f>IF(OR(Library!$A100&lt;&gt;1,COUNT(V109:AM109)=0,SUM($C$5:$T$5)&lt;=0),"",SQRT(SUMPRODUCT(V109:AM109,$C$5:$T$5)/SUM($C$5:$T$5)))</f>
        <v/>
      </c>
      <c r="AP109" s="27">
        <f>IF(AO109="","",100*EXP(-AO109))</f>
        <v/>
      </c>
      <c r="AQ109">
        <f>IF(AP109="","",AP109-ROW()*0.000000001)</f>
        <v/>
      </c>
      <c r="AR109">
        <f>IF(AP109="","",Library!$G100)</f>
        <v/>
      </c>
      <c r="AS109">
        <f>IF(AP109="","",Library!$B100)</f>
        <v/>
      </c>
    </row>
    <row r="110">
      <c r="C110" s="36">
        <f>IF(OR(Library!$A101&lt;&gt;1,Library!H101=""),"",IF(C$6=1,LN(1+MAX(0,Library!H101)),Library!H101))</f>
        <v/>
      </c>
      <c r="D110" s="36">
        <f>IF(OR(Library!$A101&lt;&gt;1,Library!I101=""),"",IF(D$6=1,LN(1+MAX(0,Library!I101)),Library!I101))</f>
        <v/>
      </c>
      <c r="E110" s="36">
        <f>IF(OR(Library!$A101&lt;&gt;1,Library!J101=""),"",IF(E$6=1,LN(1+MAX(0,Library!J101)),Library!J101))</f>
        <v/>
      </c>
      <c r="F110" s="36">
        <f>IF(OR(Library!$A101&lt;&gt;1,Library!K101=""),"",IF(F$6=1,LN(1+MAX(0,Library!K101)),Library!K101))</f>
        <v/>
      </c>
      <c r="G110" s="36">
        <f>IF(OR(Library!$A101&lt;&gt;1,Library!L101=""),"",IF(G$6=1,LN(1+MAX(0,Library!L101)),Library!L101))</f>
        <v/>
      </c>
      <c r="H110" s="36">
        <f>IF(OR(Library!$A101&lt;&gt;1,Library!M101=""),"",IF(H$6=1,LN(1+MAX(0,Library!M101)),Library!M101))</f>
        <v/>
      </c>
      <c r="I110" s="36">
        <f>IF(OR(Library!$A101&lt;&gt;1,Library!N101=""),"",IF(I$6=1,LN(1+MAX(0,Library!N101)),Library!N101))</f>
        <v/>
      </c>
      <c r="J110" s="36">
        <f>IF(OR(Library!$A101&lt;&gt;1,Library!O101=""),"",IF(J$6=1,LN(1+MAX(0,Library!O101)),Library!O101))</f>
        <v/>
      </c>
      <c r="K110" s="36">
        <f>IF(OR(Library!$A101&lt;&gt;1,Library!P101=""),"",IF(K$6=1,LN(1+MAX(0,Library!P101)),Library!P101))</f>
        <v/>
      </c>
      <c r="L110" s="36">
        <f>IF(OR(Library!$A101&lt;&gt;1,Library!Q101=""),"",IF(L$6=1,LN(1+MAX(0,Library!Q101)),Library!Q101))</f>
        <v/>
      </c>
      <c r="M110" s="36">
        <f>IF(OR(Library!$A101&lt;&gt;1,Library!R101=""),"",IF(M$6=1,LN(1+MAX(0,Library!R101)),Library!R101))</f>
        <v/>
      </c>
      <c r="N110" s="36">
        <f>IF(OR(Library!$A101&lt;&gt;1,Library!S101=""),"",IF(N$6=1,LN(1+MAX(0,Library!S101)),Library!S101))</f>
        <v/>
      </c>
      <c r="O110" s="36">
        <f>IF(OR(Library!$A101&lt;&gt;1,Library!T101=""),"",IF(O$6=1,LN(1+MAX(0,Library!T101)),Library!T101))</f>
        <v/>
      </c>
      <c r="P110" s="36">
        <f>IF(OR(Library!$A101&lt;&gt;1,Library!U101=""),"",IF(P$6=1,LN(1+MAX(0,Library!U101)),Library!U101))</f>
        <v/>
      </c>
      <c r="Q110" s="36">
        <f>IF(OR(Library!$A101&lt;&gt;1,Library!V101=""),"",IF(Q$6=1,LN(1+MAX(0,Library!V101)),Library!V101))</f>
        <v/>
      </c>
      <c r="R110" s="36">
        <f>IF(OR(Library!$A101&lt;&gt;1,Library!W101=""),"",IF(R$6=1,LN(1+MAX(0,Library!W101)),Library!W101))</f>
        <v/>
      </c>
      <c r="S110" s="36">
        <f>IF(OR(Library!$A101&lt;&gt;1,Library!X101=""),"",IF(S$6=1,LN(1+MAX(0,Library!X101)),Library!X101))</f>
        <v/>
      </c>
      <c r="T110" s="36">
        <f>IF(OR(Library!$A101&lt;&gt;1,Library!Y101=""),"",IF(T$6=1,LN(1+MAX(0,Library!Y101)),Library!Y101))</f>
        <v/>
      </c>
      <c r="V110" s="36">
        <f>IF(C110="","",((C110-C$8)/C$12)^2)</f>
        <v/>
      </c>
      <c r="W110" s="36">
        <f>IF(D110="","",((D110-D$8)/D$12)^2)</f>
        <v/>
      </c>
      <c r="X110" s="36">
        <f>IF(E110="","",((E110-E$8)/E$12)^2)</f>
        <v/>
      </c>
      <c r="Y110" s="36">
        <f>IF(F110="","",((F110-F$8)/F$12)^2)</f>
        <v/>
      </c>
      <c r="Z110" s="36">
        <f>IF(G110="","",((G110-G$8)/G$12)^2)</f>
        <v/>
      </c>
      <c r="AA110" s="36">
        <f>IF(H110="","",((H110-H$8)/H$12)^2)</f>
        <v/>
      </c>
      <c r="AB110" s="36">
        <f>IF(I110="","",((I110-I$8)/I$12)^2)</f>
        <v/>
      </c>
      <c r="AC110" s="36">
        <f>IF(J110="","",((J110-J$8)/J$12)^2)</f>
        <v/>
      </c>
      <c r="AD110" s="36">
        <f>IF(K110="","",((K110-K$8)/K$12)^2)</f>
        <v/>
      </c>
      <c r="AE110" s="36">
        <f>IF(L110="","",((L110-L$8)/L$12)^2)</f>
        <v/>
      </c>
      <c r="AF110" s="36">
        <f>IF(M110="","",((M110-M$8)/M$12)^2)</f>
        <v/>
      </c>
      <c r="AG110" s="36">
        <f>IF(N110="","",((N110-N$8)/N$12)^2)</f>
        <v/>
      </c>
      <c r="AH110" s="36">
        <f>IF(O110="","",((O110-O$8)/O$12)^2)</f>
        <v/>
      </c>
      <c r="AI110" s="36">
        <f>IF(P110="","",((P110-P$8)/P$12)^2)</f>
        <v/>
      </c>
      <c r="AJ110" s="36">
        <f>IF(Q110="","",((Q110-Q$8)/Q$12)^2)</f>
        <v/>
      </c>
      <c r="AK110" s="36">
        <f>IF(R110="","",((R110-R$8)/R$12)^2)</f>
        <v/>
      </c>
      <c r="AL110" s="36">
        <f>IF(S110="","",((S110-S$8)/S$12)^2)</f>
        <v/>
      </c>
      <c r="AM110" s="36">
        <f>IF(T110="","",((T110-T$8)/T$12)^2)</f>
        <v/>
      </c>
      <c r="AO110" s="27">
        <f>IF(OR(Library!$A101&lt;&gt;1,COUNT(V110:AM110)=0,SUM($C$5:$T$5)&lt;=0),"",SQRT(SUMPRODUCT(V110:AM110,$C$5:$T$5)/SUM($C$5:$T$5)))</f>
        <v/>
      </c>
      <c r="AP110" s="27">
        <f>IF(AO110="","",100*EXP(-AO110))</f>
        <v/>
      </c>
      <c r="AQ110">
        <f>IF(AP110="","",AP110-ROW()*0.000000001)</f>
        <v/>
      </c>
      <c r="AR110">
        <f>IF(AP110="","",Library!$G101)</f>
        <v/>
      </c>
      <c r="AS110">
        <f>IF(AP110="","",Library!$B101)</f>
        <v/>
      </c>
    </row>
    <row r="111">
      <c r="C111" s="36">
        <f>IF(OR(Library!$A102&lt;&gt;1,Library!H102=""),"",IF(C$6=1,LN(1+MAX(0,Library!H102)),Library!H102))</f>
        <v/>
      </c>
      <c r="D111" s="36">
        <f>IF(OR(Library!$A102&lt;&gt;1,Library!I102=""),"",IF(D$6=1,LN(1+MAX(0,Library!I102)),Library!I102))</f>
        <v/>
      </c>
      <c r="E111" s="36">
        <f>IF(OR(Library!$A102&lt;&gt;1,Library!J102=""),"",IF(E$6=1,LN(1+MAX(0,Library!J102)),Library!J102))</f>
        <v/>
      </c>
      <c r="F111" s="36">
        <f>IF(OR(Library!$A102&lt;&gt;1,Library!K102=""),"",IF(F$6=1,LN(1+MAX(0,Library!K102)),Library!K102))</f>
        <v/>
      </c>
      <c r="G111" s="36">
        <f>IF(OR(Library!$A102&lt;&gt;1,Library!L102=""),"",IF(G$6=1,LN(1+MAX(0,Library!L102)),Library!L102))</f>
        <v/>
      </c>
      <c r="H111" s="36">
        <f>IF(OR(Library!$A102&lt;&gt;1,Library!M102=""),"",IF(H$6=1,LN(1+MAX(0,Library!M102)),Library!M102))</f>
        <v/>
      </c>
      <c r="I111" s="36">
        <f>IF(OR(Library!$A102&lt;&gt;1,Library!N102=""),"",IF(I$6=1,LN(1+MAX(0,Library!N102)),Library!N102))</f>
        <v/>
      </c>
      <c r="J111" s="36">
        <f>IF(OR(Library!$A102&lt;&gt;1,Library!O102=""),"",IF(J$6=1,LN(1+MAX(0,Library!O102)),Library!O102))</f>
        <v/>
      </c>
      <c r="K111" s="36">
        <f>IF(OR(Library!$A102&lt;&gt;1,Library!P102=""),"",IF(K$6=1,LN(1+MAX(0,Library!P102)),Library!P102))</f>
        <v/>
      </c>
      <c r="L111" s="36">
        <f>IF(OR(Library!$A102&lt;&gt;1,Library!Q102=""),"",IF(L$6=1,LN(1+MAX(0,Library!Q102)),Library!Q102))</f>
        <v/>
      </c>
      <c r="M111" s="36">
        <f>IF(OR(Library!$A102&lt;&gt;1,Library!R102=""),"",IF(M$6=1,LN(1+MAX(0,Library!R102)),Library!R102))</f>
        <v/>
      </c>
      <c r="N111" s="36">
        <f>IF(OR(Library!$A102&lt;&gt;1,Library!S102=""),"",IF(N$6=1,LN(1+MAX(0,Library!S102)),Library!S102))</f>
        <v/>
      </c>
      <c r="O111" s="36">
        <f>IF(OR(Library!$A102&lt;&gt;1,Library!T102=""),"",IF(O$6=1,LN(1+MAX(0,Library!T102)),Library!T102))</f>
        <v/>
      </c>
      <c r="P111" s="36">
        <f>IF(OR(Library!$A102&lt;&gt;1,Library!U102=""),"",IF(P$6=1,LN(1+MAX(0,Library!U102)),Library!U102))</f>
        <v/>
      </c>
      <c r="Q111" s="36">
        <f>IF(OR(Library!$A102&lt;&gt;1,Library!V102=""),"",IF(Q$6=1,LN(1+MAX(0,Library!V102)),Library!V102))</f>
        <v/>
      </c>
      <c r="R111" s="36">
        <f>IF(OR(Library!$A102&lt;&gt;1,Library!W102=""),"",IF(R$6=1,LN(1+MAX(0,Library!W102)),Library!W102))</f>
        <v/>
      </c>
      <c r="S111" s="36">
        <f>IF(OR(Library!$A102&lt;&gt;1,Library!X102=""),"",IF(S$6=1,LN(1+MAX(0,Library!X102)),Library!X102))</f>
        <v/>
      </c>
      <c r="T111" s="36">
        <f>IF(OR(Library!$A102&lt;&gt;1,Library!Y102=""),"",IF(T$6=1,LN(1+MAX(0,Library!Y102)),Library!Y102))</f>
        <v/>
      </c>
      <c r="V111" s="36">
        <f>IF(C111="","",((C111-C$8)/C$12)^2)</f>
        <v/>
      </c>
      <c r="W111" s="36">
        <f>IF(D111="","",((D111-D$8)/D$12)^2)</f>
        <v/>
      </c>
      <c r="X111" s="36">
        <f>IF(E111="","",((E111-E$8)/E$12)^2)</f>
        <v/>
      </c>
      <c r="Y111" s="36">
        <f>IF(F111="","",((F111-F$8)/F$12)^2)</f>
        <v/>
      </c>
      <c r="Z111" s="36">
        <f>IF(G111="","",((G111-G$8)/G$12)^2)</f>
        <v/>
      </c>
      <c r="AA111" s="36">
        <f>IF(H111="","",((H111-H$8)/H$12)^2)</f>
        <v/>
      </c>
      <c r="AB111" s="36">
        <f>IF(I111="","",((I111-I$8)/I$12)^2)</f>
        <v/>
      </c>
      <c r="AC111" s="36">
        <f>IF(J111="","",((J111-J$8)/J$12)^2)</f>
        <v/>
      </c>
      <c r="AD111" s="36">
        <f>IF(K111="","",((K111-K$8)/K$12)^2)</f>
        <v/>
      </c>
      <c r="AE111" s="36">
        <f>IF(L111="","",((L111-L$8)/L$12)^2)</f>
        <v/>
      </c>
      <c r="AF111" s="36">
        <f>IF(M111="","",((M111-M$8)/M$12)^2)</f>
        <v/>
      </c>
      <c r="AG111" s="36">
        <f>IF(N111="","",((N111-N$8)/N$12)^2)</f>
        <v/>
      </c>
      <c r="AH111" s="36">
        <f>IF(O111="","",((O111-O$8)/O$12)^2)</f>
        <v/>
      </c>
      <c r="AI111" s="36">
        <f>IF(P111="","",((P111-P$8)/P$12)^2)</f>
        <v/>
      </c>
      <c r="AJ111" s="36">
        <f>IF(Q111="","",((Q111-Q$8)/Q$12)^2)</f>
        <v/>
      </c>
      <c r="AK111" s="36">
        <f>IF(R111="","",((R111-R$8)/R$12)^2)</f>
        <v/>
      </c>
      <c r="AL111" s="36">
        <f>IF(S111="","",((S111-S$8)/S$12)^2)</f>
        <v/>
      </c>
      <c r="AM111" s="36">
        <f>IF(T111="","",((T111-T$8)/T$12)^2)</f>
        <v/>
      </c>
      <c r="AO111" s="27">
        <f>IF(OR(Library!$A102&lt;&gt;1,COUNT(V111:AM111)=0,SUM($C$5:$T$5)&lt;=0),"",SQRT(SUMPRODUCT(V111:AM111,$C$5:$T$5)/SUM($C$5:$T$5)))</f>
        <v/>
      </c>
      <c r="AP111" s="27">
        <f>IF(AO111="","",100*EXP(-AO111))</f>
        <v/>
      </c>
      <c r="AQ111">
        <f>IF(AP111="","",AP111-ROW()*0.000000001)</f>
        <v/>
      </c>
      <c r="AR111">
        <f>IF(AP111="","",Library!$G102)</f>
        <v/>
      </c>
      <c r="AS111">
        <f>IF(AP111="","",Library!$B102)</f>
        <v/>
      </c>
    </row>
    <row r="112">
      <c r="C112" s="36">
        <f>IF(OR(Library!$A103&lt;&gt;1,Library!H103=""),"",IF(C$6=1,LN(1+MAX(0,Library!H103)),Library!H103))</f>
        <v/>
      </c>
      <c r="D112" s="36">
        <f>IF(OR(Library!$A103&lt;&gt;1,Library!I103=""),"",IF(D$6=1,LN(1+MAX(0,Library!I103)),Library!I103))</f>
        <v/>
      </c>
      <c r="E112" s="36">
        <f>IF(OR(Library!$A103&lt;&gt;1,Library!J103=""),"",IF(E$6=1,LN(1+MAX(0,Library!J103)),Library!J103))</f>
        <v/>
      </c>
      <c r="F112" s="36">
        <f>IF(OR(Library!$A103&lt;&gt;1,Library!K103=""),"",IF(F$6=1,LN(1+MAX(0,Library!K103)),Library!K103))</f>
        <v/>
      </c>
      <c r="G112" s="36">
        <f>IF(OR(Library!$A103&lt;&gt;1,Library!L103=""),"",IF(G$6=1,LN(1+MAX(0,Library!L103)),Library!L103))</f>
        <v/>
      </c>
      <c r="H112" s="36">
        <f>IF(OR(Library!$A103&lt;&gt;1,Library!M103=""),"",IF(H$6=1,LN(1+MAX(0,Library!M103)),Library!M103))</f>
        <v/>
      </c>
      <c r="I112" s="36">
        <f>IF(OR(Library!$A103&lt;&gt;1,Library!N103=""),"",IF(I$6=1,LN(1+MAX(0,Library!N103)),Library!N103))</f>
        <v/>
      </c>
      <c r="J112" s="36">
        <f>IF(OR(Library!$A103&lt;&gt;1,Library!O103=""),"",IF(J$6=1,LN(1+MAX(0,Library!O103)),Library!O103))</f>
        <v/>
      </c>
      <c r="K112" s="36">
        <f>IF(OR(Library!$A103&lt;&gt;1,Library!P103=""),"",IF(K$6=1,LN(1+MAX(0,Library!P103)),Library!P103))</f>
        <v/>
      </c>
      <c r="L112" s="36">
        <f>IF(OR(Library!$A103&lt;&gt;1,Library!Q103=""),"",IF(L$6=1,LN(1+MAX(0,Library!Q103)),Library!Q103))</f>
        <v/>
      </c>
      <c r="M112" s="36">
        <f>IF(OR(Library!$A103&lt;&gt;1,Library!R103=""),"",IF(M$6=1,LN(1+MAX(0,Library!R103)),Library!R103))</f>
        <v/>
      </c>
      <c r="N112" s="36">
        <f>IF(OR(Library!$A103&lt;&gt;1,Library!S103=""),"",IF(N$6=1,LN(1+MAX(0,Library!S103)),Library!S103))</f>
        <v/>
      </c>
      <c r="O112" s="36">
        <f>IF(OR(Library!$A103&lt;&gt;1,Library!T103=""),"",IF(O$6=1,LN(1+MAX(0,Library!T103)),Library!T103))</f>
        <v/>
      </c>
      <c r="P112" s="36">
        <f>IF(OR(Library!$A103&lt;&gt;1,Library!U103=""),"",IF(P$6=1,LN(1+MAX(0,Library!U103)),Library!U103))</f>
        <v/>
      </c>
      <c r="Q112" s="36">
        <f>IF(OR(Library!$A103&lt;&gt;1,Library!V103=""),"",IF(Q$6=1,LN(1+MAX(0,Library!V103)),Library!V103))</f>
        <v/>
      </c>
      <c r="R112" s="36">
        <f>IF(OR(Library!$A103&lt;&gt;1,Library!W103=""),"",IF(R$6=1,LN(1+MAX(0,Library!W103)),Library!W103))</f>
        <v/>
      </c>
      <c r="S112" s="36">
        <f>IF(OR(Library!$A103&lt;&gt;1,Library!X103=""),"",IF(S$6=1,LN(1+MAX(0,Library!X103)),Library!X103))</f>
        <v/>
      </c>
      <c r="T112" s="36">
        <f>IF(OR(Library!$A103&lt;&gt;1,Library!Y103=""),"",IF(T$6=1,LN(1+MAX(0,Library!Y103)),Library!Y103))</f>
        <v/>
      </c>
      <c r="V112" s="36">
        <f>IF(C112="","",((C112-C$8)/C$12)^2)</f>
        <v/>
      </c>
      <c r="W112" s="36">
        <f>IF(D112="","",((D112-D$8)/D$12)^2)</f>
        <v/>
      </c>
      <c r="X112" s="36">
        <f>IF(E112="","",((E112-E$8)/E$12)^2)</f>
        <v/>
      </c>
      <c r="Y112" s="36">
        <f>IF(F112="","",((F112-F$8)/F$12)^2)</f>
        <v/>
      </c>
      <c r="Z112" s="36">
        <f>IF(G112="","",((G112-G$8)/G$12)^2)</f>
        <v/>
      </c>
      <c r="AA112" s="36">
        <f>IF(H112="","",((H112-H$8)/H$12)^2)</f>
        <v/>
      </c>
      <c r="AB112" s="36">
        <f>IF(I112="","",((I112-I$8)/I$12)^2)</f>
        <v/>
      </c>
      <c r="AC112" s="36">
        <f>IF(J112="","",((J112-J$8)/J$12)^2)</f>
        <v/>
      </c>
      <c r="AD112" s="36">
        <f>IF(K112="","",((K112-K$8)/K$12)^2)</f>
        <v/>
      </c>
      <c r="AE112" s="36">
        <f>IF(L112="","",((L112-L$8)/L$12)^2)</f>
        <v/>
      </c>
      <c r="AF112" s="36">
        <f>IF(M112="","",((M112-M$8)/M$12)^2)</f>
        <v/>
      </c>
      <c r="AG112" s="36">
        <f>IF(N112="","",((N112-N$8)/N$12)^2)</f>
        <v/>
      </c>
      <c r="AH112" s="36">
        <f>IF(O112="","",((O112-O$8)/O$12)^2)</f>
        <v/>
      </c>
      <c r="AI112" s="36">
        <f>IF(P112="","",((P112-P$8)/P$12)^2)</f>
        <v/>
      </c>
      <c r="AJ112" s="36">
        <f>IF(Q112="","",((Q112-Q$8)/Q$12)^2)</f>
        <v/>
      </c>
      <c r="AK112" s="36">
        <f>IF(R112="","",((R112-R$8)/R$12)^2)</f>
        <v/>
      </c>
      <c r="AL112" s="36">
        <f>IF(S112="","",((S112-S$8)/S$12)^2)</f>
        <v/>
      </c>
      <c r="AM112" s="36">
        <f>IF(T112="","",((T112-T$8)/T$12)^2)</f>
        <v/>
      </c>
      <c r="AO112" s="27">
        <f>IF(OR(Library!$A103&lt;&gt;1,COUNT(V112:AM112)=0,SUM($C$5:$T$5)&lt;=0),"",SQRT(SUMPRODUCT(V112:AM112,$C$5:$T$5)/SUM($C$5:$T$5)))</f>
        <v/>
      </c>
      <c r="AP112" s="27">
        <f>IF(AO112="","",100*EXP(-AO112))</f>
        <v/>
      </c>
      <c r="AQ112">
        <f>IF(AP112="","",AP112-ROW()*0.000000001)</f>
        <v/>
      </c>
      <c r="AR112">
        <f>IF(AP112="","",Library!$G103)</f>
        <v/>
      </c>
      <c r="AS112">
        <f>IF(AP112="","",Library!$B103)</f>
        <v/>
      </c>
    </row>
    <row r="113">
      <c r="C113" s="36">
        <f>IF(OR(Library!$A104&lt;&gt;1,Library!H104=""),"",IF(C$6=1,LN(1+MAX(0,Library!H104)),Library!H104))</f>
        <v/>
      </c>
      <c r="D113" s="36">
        <f>IF(OR(Library!$A104&lt;&gt;1,Library!I104=""),"",IF(D$6=1,LN(1+MAX(0,Library!I104)),Library!I104))</f>
        <v/>
      </c>
      <c r="E113" s="36">
        <f>IF(OR(Library!$A104&lt;&gt;1,Library!J104=""),"",IF(E$6=1,LN(1+MAX(0,Library!J104)),Library!J104))</f>
        <v/>
      </c>
      <c r="F113" s="36">
        <f>IF(OR(Library!$A104&lt;&gt;1,Library!K104=""),"",IF(F$6=1,LN(1+MAX(0,Library!K104)),Library!K104))</f>
        <v/>
      </c>
      <c r="G113" s="36">
        <f>IF(OR(Library!$A104&lt;&gt;1,Library!L104=""),"",IF(G$6=1,LN(1+MAX(0,Library!L104)),Library!L104))</f>
        <v/>
      </c>
      <c r="H113" s="36">
        <f>IF(OR(Library!$A104&lt;&gt;1,Library!M104=""),"",IF(H$6=1,LN(1+MAX(0,Library!M104)),Library!M104))</f>
        <v/>
      </c>
      <c r="I113" s="36">
        <f>IF(OR(Library!$A104&lt;&gt;1,Library!N104=""),"",IF(I$6=1,LN(1+MAX(0,Library!N104)),Library!N104))</f>
        <v/>
      </c>
      <c r="J113" s="36">
        <f>IF(OR(Library!$A104&lt;&gt;1,Library!O104=""),"",IF(J$6=1,LN(1+MAX(0,Library!O104)),Library!O104))</f>
        <v/>
      </c>
      <c r="K113" s="36">
        <f>IF(OR(Library!$A104&lt;&gt;1,Library!P104=""),"",IF(K$6=1,LN(1+MAX(0,Library!P104)),Library!P104))</f>
        <v/>
      </c>
      <c r="L113" s="36">
        <f>IF(OR(Library!$A104&lt;&gt;1,Library!Q104=""),"",IF(L$6=1,LN(1+MAX(0,Library!Q104)),Library!Q104))</f>
        <v/>
      </c>
      <c r="M113" s="36">
        <f>IF(OR(Library!$A104&lt;&gt;1,Library!R104=""),"",IF(M$6=1,LN(1+MAX(0,Library!R104)),Library!R104))</f>
        <v/>
      </c>
      <c r="N113" s="36">
        <f>IF(OR(Library!$A104&lt;&gt;1,Library!S104=""),"",IF(N$6=1,LN(1+MAX(0,Library!S104)),Library!S104))</f>
        <v/>
      </c>
      <c r="O113" s="36">
        <f>IF(OR(Library!$A104&lt;&gt;1,Library!T104=""),"",IF(O$6=1,LN(1+MAX(0,Library!T104)),Library!T104))</f>
        <v/>
      </c>
      <c r="P113" s="36">
        <f>IF(OR(Library!$A104&lt;&gt;1,Library!U104=""),"",IF(P$6=1,LN(1+MAX(0,Library!U104)),Library!U104))</f>
        <v/>
      </c>
      <c r="Q113" s="36">
        <f>IF(OR(Library!$A104&lt;&gt;1,Library!V104=""),"",IF(Q$6=1,LN(1+MAX(0,Library!V104)),Library!V104))</f>
        <v/>
      </c>
      <c r="R113" s="36">
        <f>IF(OR(Library!$A104&lt;&gt;1,Library!W104=""),"",IF(R$6=1,LN(1+MAX(0,Library!W104)),Library!W104))</f>
        <v/>
      </c>
      <c r="S113" s="36">
        <f>IF(OR(Library!$A104&lt;&gt;1,Library!X104=""),"",IF(S$6=1,LN(1+MAX(0,Library!X104)),Library!X104))</f>
        <v/>
      </c>
      <c r="T113" s="36">
        <f>IF(OR(Library!$A104&lt;&gt;1,Library!Y104=""),"",IF(T$6=1,LN(1+MAX(0,Library!Y104)),Library!Y104))</f>
        <v/>
      </c>
      <c r="V113" s="36">
        <f>IF(C113="","",((C113-C$8)/C$12)^2)</f>
        <v/>
      </c>
      <c r="W113" s="36">
        <f>IF(D113="","",((D113-D$8)/D$12)^2)</f>
        <v/>
      </c>
      <c r="X113" s="36">
        <f>IF(E113="","",((E113-E$8)/E$12)^2)</f>
        <v/>
      </c>
      <c r="Y113" s="36">
        <f>IF(F113="","",((F113-F$8)/F$12)^2)</f>
        <v/>
      </c>
      <c r="Z113" s="36">
        <f>IF(G113="","",((G113-G$8)/G$12)^2)</f>
        <v/>
      </c>
      <c r="AA113" s="36">
        <f>IF(H113="","",((H113-H$8)/H$12)^2)</f>
        <v/>
      </c>
      <c r="AB113" s="36">
        <f>IF(I113="","",((I113-I$8)/I$12)^2)</f>
        <v/>
      </c>
      <c r="AC113" s="36">
        <f>IF(J113="","",((J113-J$8)/J$12)^2)</f>
        <v/>
      </c>
      <c r="AD113" s="36">
        <f>IF(K113="","",((K113-K$8)/K$12)^2)</f>
        <v/>
      </c>
      <c r="AE113" s="36">
        <f>IF(L113="","",((L113-L$8)/L$12)^2)</f>
        <v/>
      </c>
      <c r="AF113" s="36">
        <f>IF(M113="","",((M113-M$8)/M$12)^2)</f>
        <v/>
      </c>
      <c r="AG113" s="36">
        <f>IF(N113="","",((N113-N$8)/N$12)^2)</f>
        <v/>
      </c>
      <c r="AH113" s="36">
        <f>IF(O113="","",((O113-O$8)/O$12)^2)</f>
        <v/>
      </c>
      <c r="AI113" s="36">
        <f>IF(P113="","",((P113-P$8)/P$12)^2)</f>
        <v/>
      </c>
      <c r="AJ113" s="36">
        <f>IF(Q113="","",((Q113-Q$8)/Q$12)^2)</f>
        <v/>
      </c>
      <c r="AK113" s="36">
        <f>IF(R113="","",((R113-R$8)/R$12)^2)</f>
        <v/>
      </c>
      <c r="AL113" s="36">
        <f>IF(S113="","",((S113-S$8)/S$12)^2)</f>
        <v/>
      </c>
      <c r="AM113" s="36">
        <f>IF(T113="","",((T113-T$8)/T$12)^2)</f>
        <v/>
      </c>
      <c r="AO113" s="27">
        <f>IF(OR(Library!$A104&lt;&gt;1,COUNT(V113:AM113)=0,SUM($C$5:$T$5)&lt;=0),"",SQRT(SUMPRODUCT(V113:AM113,$C$5:$T$5)/SUM($C$5:$T$5)))</f>
        <v/>
      </c>
      <c r="AP113" s="27">
        <f>IF(AO113="","",100*EXP(-AO113))</f>
        <v/>
      </c>
      <c r="AQ113">
        <f>IF(AP113="","",AP113-ROW()*0.000000001)</f>
        <v/>
      </c>
      <c r="AR113">
        <f>IF(AP113="","",Library!$G104)</f>
        <v/>
      </c>
      <c r="AS113">
        <f>IF(AP113="","",Library!$B104)</f>
        <v/>
      </c>
    </row>
    <row r="114">
      <c r="C114" s="36">
        <f>IF(OR(Library!$A105&lt;&gt;1,Library!H105=""),"",IF(C$6=1,LN(1+MAX(0,Library!H105)),Library!H105))</f>
        <v/>
      </c>
      <c r="D114" s="36">
        <f>IF(OR(Library!$A105&lt;&gt;1,Library!I105=""),"",IF(D$6=1,LN(1+MAX(0,Library!I105)),Library!I105))</f>
        <v/>
      </c>
      <c r="E114" s="36">
        <f>IF(OR(Library!$A105&lt;&gt;1,Library!J105=""),"",IF(E$6=1,LN(1+MAX(0,Library!J105)),Library!J105))</f>
        <v/>
      </c>
      <c r="F114" s="36">
        <f>IF(OR(Library!$A105&lt;&gt;1,Library!K105=""),"",IF(F$6=1,LN(1+MAX(0,Library!K105)),Library!K105))</f>
        <v/>
      </c>
      <c r="G114" s="36">
        <f>IF(OR(Library!$A105&lt;&gt;1,Library!L105=""),"",IF(G$6=1,LN(1+MAX(0,Library!L105)),Library!L105))</f>
        <v/>
      </c>
      <c r="H114" s="36">
        <f>IF(OR(Library!$A105&lt;&gt;1,Library!M105=""),"",IF(H$6=1,LN(1+MAX(0,Library!M105)),Library!M105))</f>
        <v/>
      </c>
      <c r="I114" s="36">
        <f>IF(OR(Library!$A105&lt;&gt;1,Library!N105=""),"",IF(I$6=1,LN(1+MAX(0,Library!N105)),Library!N105))</f>
        <v/>
      </c>
      <c r="J114" s="36">
        <f>IF(OR(Library!$A105&lt;&gt;1,Library!O105=""),"",IF(J$6=1,LN(1+MAX(0,Library!O105)),Library!O105))</f>
        <v/>
      </c>
      <c r="K114" s="36">
        <f>IF(OR(Library!$A105&lt;&gt;1,Library!P105=""),"",IF(K$6=1,LN(1+MAX(0,Library!P105)),Library!P105))</f>
        <v/>
      </c>
      <c r="L114" s="36">
        <f>IF(OR(Library!$A105&lt;&gt;1,Library!Q105=""),"",IF(L$6=1,LN(1+MAX(0,Library!Q105)),Library!Q105))</f>
        <v/>
      </c>
      <c r="M114" s="36">
        <f>IF(OR(Library!$A105&lt;&gt;1,Library!R105=""),"",IF(M$6=1,LN(1+MAX(0,Library!R105)),Library!R105))</f>
        <v/>
      </c>
      <c r="N114" s="36">
        <f>IF(OR(Library!$A105&lt;&gt;1,Library!S105=""),"",IF(N$6=1,LN(1+MAX(0,Library!S105)),Library!S105))</f>
        <v/>
      </c>
      <c r="O114" s="36">
        <f>IF(OR(Library!$A105&lt;&gt;1,Library!T105=""),"",IF(O$6=1,LN(1+MAX(0,Library!T105)),Library!T105))</f>
        <v/>
      </c>
      <c r="P114" s="36">
        <f>IF(OR(Library!$A105&lt;&gt;1,Library!U105=""),"",IF(P$6=1,LN(1+MAX(0,Library!U105)),Library!U105))</f>
        <v/>
      </c>
      <c r="Q114" s="36">
        <f>IF(OR(Library!$A105&lt;&gt;1,Library!V105=""),"",IF(Q$6=1,LN(1+MAX(0,Library!V105)),Library!V105))</f>
        <v/>
      </c>
      <c r="R114" s="36">
        <f>IF(OR(Library!$A105&lt;&gt;1,Library!W105=""),"",IF(R$6=1,LN(1+MAX(0,Library!W105)),Library!W105))</f>
        <v/>
      </c>
      <c r="S114" s="36">
        <f>IF(OR(Library!$A105&lt;&gt;1,Library!X105=""),"",IF(S$6=1,LN(1+MAX(0,Library!X105)),Library!X105))</f>
        <v/>
      </c>
      <c r="T114" s="36">
        <f>IF(OR(Library!$A105&lt;&gt;1,Library!Y105=""),"",IF(T$6=1,LN(1+MAX(0,Library!Y105)),Library!Y105))</f>
        <v/>
      </c>
      <c r="V114" s="36">
        <f>IF(C114="","",((C114-C$8)/C$12)^2)</f>
        <v/>
      </c>
      <c r="W114" s="36">
        <f>IF(D114="","",((D114-D$8)/D$12)^2)</f>
        <v/>
      </c>
      <c r="X114" s="36">
        <f>IF(E114="","",((E114-E$8)/E$12)^2)</f>
        <v/>
      </c>
      <c r="Y114" s="36">
        <f>IF(F114="","",((F114-F$8)/F$12)^2)</f>
        <v/>
      </c>
      <c r="Z114" s="36">
        <f>IF(G114="","",((G114-G$8)/G$12)^2)</f>
        <v/>
      </c>
      <c r="AA114" s="36">
        <f>IF(H114="","",((H114-H$8)/H$12)^2)</f>
        <v/>
      </c>
      <c r="AB114" s="36">
        <f>IF(I114="","",((I114-I$8)/I$12)^2)</f>
        <v/>
      </c>
      <c r="AC114" s="36">
        <f>IF(J114="","",((J114-J$8)/J$12)^2)</f>
        <v/>
      </c>
      <c r="AD114" s="36">
        <f>IF(K114="","",((K114-K$8)/K$12)^2)</f>
        <v/>
      </c>
      <c r="AE114" s="36">
        <f>IF(L114="","",((L114-L$8)/L$12)^2)</f>
        <v/>
      </c>
      <c r="AF114" s="36">
        <f>IF(M114="","",((M114-M$8)/M$12)^2)</f>
        <v/>
      </c>
      <c r="AG114" s="36">
        <f>IF(N114="","",((N114-N$8)/N$12)^2)</f>
        <v/>
      </c>
      <c r="AH114" s="36">
        <f>IF(O114="","",((O114-O$8)/O$12)^2)</f>
        <v/>
      </c>
      <c r="AI114" s="36">
        <f>IF(P114="","",((P114-P$8)/P$12)^2)</f>
        <v/>
      </c>
      <c r="AJ114" s="36">
        <f>IF(Q114="","",((Q114-Q$8)/Q$12)^2)</f>
        <v/>
      </c>
      <c r="AK114" s="36">
        <f>IF(R114="","",((R114-R$8)/R$12)^2)</f>
        <v/>
      </c>
      <c r="AL114" s="36">
        <f>IF(S114="","",((S114-S$8)/S$12)^2)</f>
        <v/>
      </c>
      <c r="AM114" s="36">
        <f>IF(T114="","",((T114-T$8)/T$12)^2)</f>
        <v/>
      </c>
      <c r="AO114" s="27">
        <f>IF(OR(Library!$A105&lt;&gt;1,COUNT(V114:AM114)=0,SUM($C$5:$T$5)&lt;=0),"",SQRT(SUMPRODUCT(V114:AM114,$C$5:$T$5)/SUM($C$5:$T$5)))</f>
        <v/>
      </c>
      <c r="AP114" s="27">
        <f>IF(AO114="","",100*EXP(-AO114))</f>
        <v/>
      </c>
      <c r="AQ114">
        <f>IF(AP114="","",AP114-ROW()*0.000000001)</f>
        <v/>
      </c>
      <c r="AR114">
        <f>IF(AP114="","",Library!$G105)</f>
        <v/>
      </c>
      <c r="AS114">
        <f>IF(AP114="","",Library!$B105)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7" t="inlineStr">
        <is>
          <t>Chart data</t>
        </is>
      </c>
    </row>
    <row r="2">
      <c r="A2" s="8" t="inlineStr">
        <is>
          <t>1 April – 30 September of the analysis year, looked up from the Daily sheet.</t>
        </is>
      </c>
    </row>
    <row r="4">
      <c r="A4" s="23" t="inlineStr">
        <is>
          <t>Date</t>
        </is>
      </c>
      <c r="B4" s="23" t="inlineStr">
        <is>
          <t>Daily min (°C)</t>
        </is>
      </c>
      <c r="C4" s="23" t="inlineStr">
        <is>
          <t>Range (K)</t>
        </is>
      </c>
      <c r="D4" s="23" t="inlineStr">
        <is>
          <t>Daily max (°C)</t>
        </is>
      </c>
      <c r="E4" s="23" t="inlineStr">
        <is>
          <t>Tcomf (°C)</t>
        </is>
      </c>
      <c r="F4" s="23" t="inlineStr">
        <is>
          <t>Tmax (°C)</t>
        </is>
      </c>
      <c r="G4" s="23" t="inlineStr">
        <is>
          <t>Cumulative WCDH (K²h)</t>
        </is>
      </c>
    </row>
    <row r="5">
      <c r="A5" s="37">
        <f>DATE(analysis_year,4,1)+0</f>
        <v/>
      </c>
      <c r="B5" s="38">
        <f>IFERROR(INDEX(Daily!$E$2:$E$421,A5-first_day+1),"")</f>
        <v/>
      </c>
      <c r="C5" s="38">
        <f>IFERROR(INDEX(Daily!$G$2:$G$421,A5-first_day+1),"")</f>
        <v/>
      </c>
      <c r="D5" s="38">
        <f>IFERROR(INDEX(Daily!$F$2:$F$421,A5-first_day+1),"")</f>
        <v/>
      </c>
      <c r="E5" s="38">
        <f>IFERROR(INDEX(Daily!$J$2:$J$421,A5-first_day+1),"")</f>
        <v/>
      </c>
      <c r="F5" s="38">
        <f>IFERROR(INDEX(Daily!$K$2:$K$421,A5-first_day+1),"")</f>
        <v/>
      </c>
      <c r="G5" s="38">
        <f>IF(IFERROR(INDEX(Daily!$L$2:$L$421,A5-first_day+1),0)=1,0+N(IFERROR(INDEX(Daily!$M$2:$M$421,A5-first_day+1),"")),0)</f>
        <v/>
      </c>
    </row>
    <row r="6">
      <c r="A6" s="37">
        <f>DATE(analysis_year,4,1)+1</f>
        <v/>
      </c>
      <c r="B6" s="38">
        <f>IFERROR(INDEX(Daily!$E$2:$E$421,A6-first_day+1),"")</f>
        <v/>
      </c>
      <c r="C6" s="38">
        <f>IFERROR(INDEX(Daily!$G$2:$G$421,A6-first_day+1),"")</f>
        <v/>
      </c>
      <c r="D6" s="38">
        <f>IFERROR(INDEX(Daily!$F$2:$F$421,A6-first_day+1),"")</f>
        <v/>
      </c>
      <c r="E6" s="38">
        <f>IFERROR(INDEX(Daily!$J$2:$J$421,A6-first_day+1),"")</f>
        <v/>
      </c>
      <c r="F6" s="38">
        <f>IFERROR(INDEX(Daily!$K$2:$K$421,A6-first_day+1),"")</f>
        <v/>
      </c>
      <c r="G6" s="38">
        <f>IF(IFERROR(INDEX(Daily!$L$2:$L$421,A6-first_day+1),0)=1,N(G5)+N(IFERROR(INDEX(Daily!$M$2:$M$421,A6-first_day+1),"")),N(G5))</f>
        <v/>
      </c>
    </row>
    <row r="7">
      <c r="A7" s="37">
        <f>DATE(analysis_year,4,1)+2</f>
        <v/>
      </c>
      <c r="B7" s="38">
        <f>IFERROR(INDEX(Daily!$E$2:$E$421,A7-first_day+1),"")</f>
        <v/>
      </c>
      <c r="C7" s="38">
        <f>IFERROR(INDEX(Daily!$G$2:$G$421,A7-first_day+1),"")</f>
        <v/>
      </c>
      <c r="D7" s="38">
        <f>IFERROR(INDEX(Daily!$F$2:$F$421,A7-first_day+1),"")</f>
        <v/>
      </c>
      <c r="E7" s="38">
        <f>IFERROR(INDEX(Daily!$J$2:$J$421,A7-first_day+1),"")</f>
        <v/>
      </c>
      <c r="F7" s="38">
        <f>IFERROR(INDEX(Daily!$K$2:$K$421,A7-first_day+1),"")</f>
        <v/>
      </c>
      <c r="G7" s="38">
        <f>IF(IFERROR(INDEX(Daily!$L$2:$L$421,A7-first_day+1),0)=1,N(G6)+N(IFERROR(INDEX(Daily!$M$2:$M$421,A7-first_day+1),"")),N(G6))</f>
        <v/>
      </c>
    </row>
    <row r="8">
      <c r="A8" s="37">
        <f>DATE(analysis_year,4,1)+3</f>
        <v/>
      </c>
      <c r="B8" s="38">
        <f>IFERROR(INDEX(Daily!$E$2:$E$421,A8-first_day+1),"")</f>
        <v/>
      </c>
      <c r="C8" s="38">
        <f>IFERROR(INDEX(Daily!$G$2:$G$421,A8-first_day+1),"")</f>
        <v/>
      </c>
      <c r="D8" s="38">
        <f>IFERROR(INDEX(Daily!$F$2:$F$421,A8-first_day+1),"")</f>
        <v/>
      </c>
      <c r="E8" s="38">
        <f>IFERROR(INDEX(Daily!$J$2:$J$421,A8-first_day+1),"")</f>
        <v/>
      </c>
      <c r="F8" s="38">
        <f>IFERROR(INDEX(Daily!$K$2:$K$421,A8-first_day+1),"")</f>
        <v/>
      </c>
      <c r="G8" s="38">
        <f>IF(IFERROR(INDEX(Daily!$L$2:$L$421,A8-first_day+1),0)=1,N(G7)+N(IFERROR(INDEX(Daily!$M$2:$M$421,A8-first_day+1),"")),N(G7))</f>
        <v/>
      </c>
    </row>
    <row r="9">
      <c r="A9" s="37">
        <f>DATE(analysis_year,4,1)+4</f>
        <v/>
      </c>
      <c r="B9" s="38">
        <f>IFERROR(INDEX(Daily!$E$2:$E$421,A9-first_day+1),"")</f>
        <v/>
      </c>
      <c r="C9" s="38">
        <f>IFERROR(INDEX(Daily!$G$2:$G$421,A9-first_day+1),"")</f>
        <v/>
      </c>
      <c r="D9" s="38">
        <f>IFERROR(INDEX(Daily!$F$2:$F$421,A9-first_day+1),"")</f>
        <v/>
      </c>
      <c r="E9" s="38">
        <f>IFERROR(INDEX(Daily!$J$2:$J$421,A9-first_day+1),"")</f>
        <v/>
      </c>
      <c r="F9" s="38">
        <f>IFERROR(INDEX(Daily!$K$2:$K$421,A9-first_day+1),"")</f>
        <v/>
      </c>
      <c r="G9" s="38">
        <f>IF(IFERROR(INDEX(Daily!$L$2:$L$421,A9-first_day+1),0)=1,N(G8)+N(IFERROR(INDEX(Daily!$M$2:$M$421,A9-first_day+1),"")),N(G8))</f>
        <v/>
      </c>
    </row>
    <row r="10">
      <c r="A10" s="37">
        <f>DATE(analysis_year,4,1)+5</f>
        <v/>
      </c>
      <c r="B10" s="38">
        <f>IFERROR(INDEX(Daily!$E$2:$E$421,A10-first_day+1),"")</f>
        <v/>
      </c>
      <c r="C10" s="38">
        <f>IFERROR(INDEX(Daily!$G$2:$G$421,A10-first_day+1),"")</f>
        <v/>
      </c>
      <c r="D10" s="38">
        <f>IFERROR(INDEX(Daily!$F$2:$F$421,A10-first_day+1),"")</f>
        <v/>
      </c>
      <c r="E10" s="38">
        <f>IFERROR(INDEX(Daily!$J$2:$J$421,A10-first_day+1),"")</f>
        <v/>
      </c>
      <c r="F10" s="38">
        <f>IFERROR(INDEX(Daily!$K$2:$K$421,A10-first_day+1),"")</f>
        <v/>
      </c>
      <c r="G10" s="38">
        <f>IF(IFERROR(INDEX(Daily!$L$2:$L$421,A10-first_day+1),0)=1,N(G9)+N(IFERROR(INDEX(Daily!$M$2:$M$421,A10-first_day+1),"")),N(G9))</f>
        <v/>
      </c>
    </row>
    <row r="11">
      <c r="A11" s="37">
        <f>DATE(analysis_year,4,1)+6</f>
        <v/>
      </c>
      <c r="B11" s="38">
        <f>IFERROR(INDEX(Daily!$E$2:$E$421,A11-first_day+1),"")</f>
        <v/>
      </c>
      <c r="C11" s="38">
        <f>IFERROR(INDEX(Daily!$G$2:$G$421,A11-first_day+1),"")</f>
        <v/>
      </c>
      <c r="D11" s="38">
        <f>IFERROR(INDEX(Daily!$F$2:$F$421,A11-first_day+1),"")</f>
        <v/>
      </c>
      <c r="E11" s="38">
        <f>IFERROR(INDEX(Daily!$J$2:$J$421,A11-first_day+1),"")</f>
        <v/>
      </c>
      <c r="F11" s="38">
        <f>IFERROR(INDEX(Daily!$K$2:$K$421,A11-first_day+1),"")</f>
        <v/>
      </c>
      <c r="G11" s="38">
        <f>IF(IFERROR(INDEX(Daily!$L$2:$L$421,A11-first_day+1),0)=1,N(G10)+N(IFERROR(INDEX(Daily!$M$2:$M$421,A11-first_day+1),"")),N(G10))</f>
        <v/>
      </c>
    </row>
    <row r="12">
      <c r="A12" s="37">
        <f>DATE(analysis_year,4,1)+7</f>
        <v/>
      </c>
      <c r="B12" s="38">
        <f>IFERROR(INDEX(Daily!$E$2:$E$421,A12-first_day+1),"")</f>
        <v/>
      </c>
      <c r="C12" s="38">
        <f>IFERROR(INDEX(Daily!$G$2:$G$421,A12-first_day+1),"")</f>
        <v/>
      </c>
      <c r="D12" s="38">
        <f>IFERROR(INDEX(Daily!$F$2:$F$421,A12-first_day+1),"")</f>
        <v/>
      </c>
      <c r="E12" s="38">
        <f>IFERROR(INDEX(Daily!$J$2:$J$421,A12-first_day+1),"")</f>
        <v/>
      </c>
      <c r="F12" s="38">
        <f>IFERROR(INDEX(Daily!$K$2:$K$421,A12-first_day+1),"")</f>
        <v/>
      </c>
      <c r="G12" s="38">
        <f>IF(IFERROR(INDEX(Daily!$L$2:$L$421,A12-first_day+1),0)=1,N(G11)+N(IFERROR(INDEX(Daily!$M$2:$M$421,A12-first_day+1),"")),N(G11))</f>
        <v/>
      </c>
    </row>
    <row r="13">
      <c r="A13" s="37">
        <f>DATE(analysis_year,4,1)+8</f>
        <v/>
      </c>
      <c r="B13" s="38">
        <f>IFERROR(INDEX(Daily!$E$2:$E$421,A13-first_day+1),"")</f>
        <v/>
      </c>
      <c r="C13" s="38">
        <f>IFERROR(INDEX(Daily!$G$2:$G$421,A13-first_day+1),"")</f>
        <v/>
      </c>
      <c r="D13" s="38">
        <f>IFERROR(INDEX(Daily!$F$2:$F$421,A13-first_day+1),"")</f>
        <v/>
      </c>
      <c r="E13" s="38">
        <f>IFERROR(INDEX(Daily!$J$2:$J$421,A13-first_day+1),"")</f>
        <v/>
      </c>
      <c r="F13" s="38">
        <f>IFERROR(INDEX(Daily!$K$2:$K$421,A13-first_day+1),"")</f>
        <v/>
      </c>
      <c r="G13" s="38">
        <f>IF(IFERROR(INDEX(Daily!$L$2:$L$421,A13-first_day+1),0)=1,N(G12)+N(IFERROR(INDEX(Daily!$M$2:$M$421,A13-first_day+1),"")),N(G12))</f>
        <v/>
      </c>
    </row>
    <row r="14">
      <c r="A14" s="37">
        <f>DATE(analysis_year,4,1)+9</f>
        <v/>
      </c>
      <c r="B14" s="38">
        <f>IFERROR(INDEX(Daily!$E$2:$E$421,A14-first_day+1),"")</f>
        <v/>
      </c>
      <c r="C14" s="38">
        <f>IFERROR(INDEX(Daily!$G$2:$G$421,A14-first_day+1),"")</f>
        <v/>
      </c>
      <c r="D14" s="38">
        <f>IFERROR(INDEX(Daily!$F$2:$F$421,A14-first_day+1),"")</f>
        <v/>
      </c>
      <c r="E14" s="38">
        <f>IFERROR(INDEX(Daily!$J$2:$J$421,A14-first_day+1),"")</f>
        <v/>
      </c>
      <c r="F14" s="38">
        <f>IFERROR(INDEX(Daily!$K$2:$K$421,A14-first_day+1),"")</f>
        <v/>
      </c>
      <c r="G14" s="38">
        <f>IF(IFERROR(INDEX(Daily!$L$2:$L$421,A14-first_day+1),0)=1,N(G13)+N(IFERROR(INDEX(Daily!$M$2:$M$421,A14-first_day+1),"")),N(G13))</f>
        <v/>
      </c>
    </row>
    <row r="15">
      <c r="A15" s="37">
        <f>DATE(analysis_year,4,1)+10</f>
        <v/>
      </c>
      <c r="B15" s="38">
        <f>IFERROR(INDEX(Daily!$E$2:$E$421,A15-first_day+1),"")</f>
        <v/>
      </c>
      <c r="C15" s="38">
        <f>IFERROR(INDEX(Daily!$G$2:$G$421,A15-first_day+1),"")</f>
        <v/>
      </c>
      <c r="D15" s="38">
        <f>IFERROR(INDEX(Daily!$F$2:$F$421,A15-first_day+1),"")</f>
        <v/>
      </c>
      <c r="E15" s="38">
        <f>IFERROR(INDEX(Daily!$J$2:$J$421,A15-first_day+1),"")</f>
        <v/>
      </c>
      <c r="F15" s="38">
        <f>IFERROR(INDEX(Daily!$K$2:$K$421,A15-first_day+1),"")</f>
        <v/>
      </c>
      <c r="G15" s="38">
        <f>IF(IFERROR(INDEX(Daily!$L$2:$L$421,A15-first_day+1),0)=1,N(G14)+N(IFERROR(INDEX(Daily!$M$2:$M$421,A15-first_day+1),"")),N(G14))</f>
        <v/>
      </c>
    </row>
    <row r="16">
      <c r="A16" s="37">
        <f>DATE(analysis_year,4,1)+11</f>
        <v/>
      </c>
      <c r="B16" s="38">
        <f>IFERROR(INDEX(Daily!$E$2:$E$421,A16-first_day+1),"")</f>
        <v/>
      </c>
      <c r="C16" s="38">
        <f>IFERROR(INDEX(Daily!$G$2:$G$421,A16-first_day+1),"")</f>
        <v/>
      </c>
      <c r="D16" s="38">
        <f>IFERROR(INDEX(Daily!$F$2:$F$421,A16-first_day+1),"")</f>
        <v/>
      </c>
      <c r="E16" s="38">
        <f>IFERROR(INDEX(Daily!$J$2:$J$421,A16-first_day+1),"")</f>
        <v/>
      </c>
      <c r="F16" s="38">
        <f>IFERROR(INDEX(Daily!$K$2:$K$421,A16-first_day+1),"")</f>
        <v/>
      </c>
      <c r="G16" s="38">
        <f>IF(IFERROR(INDEX(Daily!$L$2:$L$421,A16-first_day+1),0)=1,N(G15)+N(IFERROR(INDEX(Daily!$M$2:$M$421,A16-first_day+1),"")),N(G15))</f>
        <v/>
      </c>
    </row>
    <row r="17">
      <c r="A17" s="37">
        <f>DATE(analysis_year,4,1)+12</f>
        <v/>
      </c>
      <c r="B17" s="38">
        <f>IFERROR(INDEX(Daily!$E$2:$E$421,A17-first_day+1),"")</f>
        <v/>
      </c>
      <c r="C17" s="38">
        <f>IFERROR(INDEX(Daily!$G$2:$G$421,A17-first_day+1),"")</f>
        <v/>
      </c>
      <c r="D17" s="38">
        <f>IFERROR(INDEX(Daily!$F$2:$F$421,A17-first_day+1),"")</f>
        <v/>
      </c>
      <c r="E17" s="38">
        <f>IFERROR(INDEX(Daily!$J$2:$J$421,A17-first_day+1),"")</f>
        <v/>
      </c>
      <c r="F17" s="38">
        <f>IFERROR(INDEX(Daily!$K$2:$K$421,A17-first_day+1),"")</f>
        <v/>
      </c>
      <c r="G17" s="38">
        <f>IF(IFERROR(INDEX(Daily!$L$2:$L$421,A17-first_day+1),0)=1,N(G16)+N(IFERROR(INDEX(Daily!$M$2:$M$421,A17-first_day+1),"")),N(G16))</f>
        <v/>
      </c>
    </row>
    <row r="18">
      <c r="A18" s="37">
        <f>DATE(analysis_year,4,1)+13</f>
        <v/>
      </c>
      <c r="B18" s="38">
        <f>IFERROR(INDEX(Daily!$E$2:$E$421,A18-first_day+1),"")</f>
        <v/>
      </c>
      <c r="C18" s="38">
        <f>IFERROR(INDEX(Daily!$G$2:$G$421,A18-first_day+1),"")</f>
        <v/>
      </c>
      <c r="D18" s="38">
        <f>IFERROR(INDEX(Daily!$F$2:$F$421,A18-first_day+1),"")</f>
        <v/>
      </c>
      <c r="E18" s="38">
        <f>IFERROR(INDEX(Daily!$J$2:$J$421,A18-first_day+1),"")</f>
        <v/>
      </c>
      <c r="F18" s="38">
        <f>IFERROR(INDEX(Daily!$K$2:$K$421,A18-first_day+1),"")</f>
        <v/>
      </c>
      <c r="G18" s="38">
        <f>IF(IFERROR(INDEX(Daily!$L$2:$L$421,A18-first_day+1),0)=1,N(G17)+N(IFERROR(INDEX(Daily!$M$2:$M$421,A18-first_day+1),"")),N(G17))</f>
        <v/>
      </c>
    </row>
    <row r="19">
      <c r="A19" s="37">
        <f>DATE(analysis_year,4,1)+14</f>
        <v/>
      </c>
      <c r="B19" s="38">
        <f>IFERROR(INDEX(Daily!$E$2:$E$421,A19-first_day+1),"")</f>
        <v/>
      </c>
      <c r="C19" s="38">
        <f>IFERROR(INDEX(Daily!$G$2:$G$421,A19-first_day+1),"")</f>
        <v/>
      </c>
      <c r="D19" s="38">
        <f>IFERROR(INDEX(Daily!$F$2:$F$421,A19-first_day+1),"")</f>
        <v/>
      </c>
      <c r="E19" s="38">
        <f>IFERROR(INDEX(Daily!$J$2:$J$421,A19-first_day+1),"")</f>
        <v/>
      </c>
      <c r="F19" s="38">
        <f>IFERROR(INDEX(Daily!$K$2:$K$421,A19-first_day+1),"")</f>
        <v/>
      </c>
      <c r="G19" s="38">
        <f>IF(IFERROR(INDEX(Daily!$L$2:$L$421,A19-first_day+1),0)=1,N(G18)+N(IFERROR(INDEX(Daily!$M$2:$M$421,A19-first_day+1),"")),N(G18))</f>
        <v/>
      </c>
    </row>
    <row r="20">
      <c r="A20" s="37">
        <f>DATE(analysis_year,4,1)+15</f>
        <v/>
      </c>
      <c r="B20" s="38">
        <f>IFERROR(INDEX(Daily!$E$2:$E$421,A20-first_day+1),"")</f>
        <v/>
      </c>
      <c r="C20" s="38">
        <f>IFERROR(INDEX(Daily!$G$2:$G$421,A20-first_day+1),"")</f>
        <v/>
      </c>
      <c r="D20" s="38">
        <f>IFERROR(INDEX(Daily!$F$2:$F$421,A20-first_day+1),"")</f>
        <v/>
      </c>
      <c r="E20" s="38">
        <f>IFERROR(INDEX(Daily!$J$2:$J$421,A20-first_day+1),"")</f>
        <v/>
      </c>
      <c r="F20" s="38">
        <f>IFERROR(INDEX(Daily!$K$2:$K$421,A20-first_day+1),"")</f>
        <v/>
      </c>
      <c r="G20" s="38">
        <f>IF(IFERROR(INDEX(Daily!$L$2:$L$421,A20-first_day+1),0)=1,N(G19)+N(IFERROR(INDEX(Daily!$M$2:$M$421,A20-first_day+1),"")),N(G19))</f>
        <v/>
      </c>
    </row>
    <row r="21">
      <c r="A21" s="37">
        <f>DATE(analysis_year,4,1)+16</f>
        <v/>
      </c>
      <c r="B21" s="38">
        <f>IFERROR(INDEX(Daily!$E$2:$E$421,A21-first_day+1),"")</f>
        <v/>
      </c>
      <c r="C21" s="38">
        <f>IFERROR(INDEX(Daily!$G$2:$G$421,A21-first_day+1),"")</f>
        <v/>
      </c>
      <c r="D21" s="38">
        <f>IFERROR(INDEX(Daily!$F$2:$F$421,A21-first_day+1),"")</f>
        <v/>
      </c>
      <c r="E21" s="38">
        <f>IFERROR(INDEX(Daily!$J$2:$J$421,A21-first_day+1),"")</f>
        <v/>
      </c>
      <c r="F21" s="38">
        <f>IFERROR(INDEX(Daily!$K$2:$K$421,A21-first_day+1),"")</f>
        <v/>
      </c>
      <c r="G21" s="38">
        <f>IF(IFERROR(INDEX(Daily!$L$2:$L$421,A21-first_day+1),0)=1,N(G20)+N(IFERROR(INDEX(Daily!$M$2:$M$421,A21-first_day+1),"")),N(G20))</f>
        <v/>
      </c>
    </row>
    <row r="22">
      <c r="A22" s="37">
        <f>DATE(analysis_year,4,1)+17</f>
        <v/>
      </c>
      <c r="B22" s="38">
        <f>IFERROR(INDEX(Daily!$E$2:$E$421,A22-first_day+1),"")</f>
        <v/>
      </c>
      <c r="C22" s="38">
        <f>IFERROR(INDEX(Daily!$G$2:$G$421,A22-first_day+1),"")</f>
        <v/>
      </c>
      <c r="D22" s="38">
        <f>IFERROR(INDEX(Daily!$F$2:$F$421,A22-first_day+1),"")</f>
        <v/>
      </c>
      <c r="E22" s="38">
        <f>IFERROR(INDEX(Daily!$J$2:$J$421,A22-first_day+1),"")</f>
        <v/>
      </c>
      <c r="F22" s="38">
        <f>IFERROR(INDEX(Daily!$K$2:$K$421,A22-first_day+1),"")</f>
        <v/>
      </c>
      <c r="G22" s="38">
        <f>IF(IFERROR(INDEX(Daily!$L$2:$L$421,A22-first_day+1),0)=1,N(G21)+N(IFERROR(INDEX(Daily!$M$2:$M$421,A22-first_day+1),"")),N(G21))</f>
        <v/>
      </c>
    </row>
    <row r="23">
      <c r="A23" s="37">
        <f>DATE(analysis_year,4,1)+18</f>
        <v/>
      </c>
      <c r="B23" s="38">
        <f>IFERROR(INDEX(Daily!$E$2:$E$421,A23-first_day+1),"")</f>
        <v/>
      </c>
      <c r="C23" s="38">
        <f>IFERROR(INDEX(Daily!$G$2:$G$421,A23-first_day+1),"")</f>
        <v/>
      </c>
      <c r="D23" s="38">
        <f>IFERROR(INDEX(Daily!$F$2:$F$421,A23-first_day+1),"")</f>
        <v/>
      </c>
      <c r="E23" s="38">
        <f>IFERROR(INDEX(Daily!$J$2:$J$421,A23-first_day+1),"")</f>
        <v/>
      </c>
      <c r="F23" s="38">
        <f>IFERROR(INDEX(Daily!$K$2:$K$421,A23-first_day+1),"")</f>
        <v/>
      </c>
      <c r="G23" s="38">
        <f>IF(IFERROR(INDEX(Daily!$L$2:$L$421,A23-first_day+1),0)=1,N(G22)+N(IFERROR(INDEX(Daily!$M$2:$M$421,A23-first_day+1),"")),N(G22))</f>
        <v/>
      </c>
    </row>
    <row r="24">
      <c r="A24" s="37">
        <f>DATE(analysis_year,4,1)+19</f>
        <v/>
      </c>
      <c r="B24" s="38">
        <f>IFERROR(INDEX(Daily!$E$2:$E$421,A24-first_day+1),"")</f>
        <v/>
      </c>
      <c r="C24" s="38">
        <f>IFERROR(INDEX(Daily!$G$2:$G$421,A24-first_day+1),"")</f>
        <v/>
      </c>
      <c r="D24" s="38">
        <f>IFERROR(INDEX(Daily!$F$2:$F$421,A24-first_day+1),"")</f>
        <v/>
      </c>
      <c r="E24" s="38">
        <f>IFERROR(INDEX(Daily!$J$2:$J$421,A24-first_day+1),"")</f>
        <v/>
      </c>
      <c r="F24" s="38">
        <f>IFERROR(INDEX(Daily!$K$2:$K$421,A24-first_day+1),"")</f>
        <v/>
      </c>
      <c r="G24" s="38">
        <f>IF(IFERROR(INDEX(Daily!$L$2:$L$421,A24-first_day+1),0)=1,N(G23)+N(IFERROR(INDEX(Daily!$M$2:$M$421,A24-first_day+1),"")),N(G23))</f>
        <v/>
      </c>
    </row>
    <row r="25">
      <c r="A25" s="37">
        <f>DATE(analysis_year,4,1)+20</f>
        <v/>
      </c>
      <c r="B25" s="38">
        <f>IFERROR(INDEX(Daily!$E$2:$E$421,A25-first_day+1),"")</f>
        <v/>
      </c>
      <c r="C25" s="38">
        <f>IFERROR(INDEX(Daily!$G$2:$G$421,A25-first_day+1),"")</f>
        <v/>
      </c>
      <c r="D25" s="38">
        <f>IFERROR(INDEX(Daily!$F$2:$F$421,A25-first_day+1),"")</f>
        <v/>
      </c>
      <c r="E25" s="38">
        <f>IFERROR(INDEX(Daily!$J$2:$J$421,A25-first_day+1),"")</f>
        <v/>
      </c>
      <c r="F25" s="38">
        <f>IFERROR(INDEX(Daily!$K$2:$K$421,A25-first_day+1),"")</f>
        <v/>
      </c>
      <c r="G25" s="38">
        <f>IF(IFERROR(INDEX(Daily!$L$2:$L$421,A25-first_day+1),0)=1,N(G24)+N(IFERROR(INDEX(Daily!$M$2:$M$421,A25-first_day+1),"")),N(G24))</f>
        <v/>
      </c>
    </row>
    <row r="26">
      <c r="A26" s="37">
        <f>DATE(analysis_year,4,1)+21</f>
        <v/>
      </c>
      <c r="B26" s="38">
        <f>IFERROR(INDEX(Daily!$E$2:$E$421,A26-first_day+1),"")</f>
        <v/>
      </c>
      <c r="C26" s="38">
        <f>IFERROR(INDEX(Daily!$G$2:$G$421,A26-first_day+1),"")</f>
        <v/>
      </c>
      <c r="D26" s="38">
        <f>IFERROR(INDEX(Daily!$F$2:$F$421,A26-first_day+1),"")</f>
        <v/>
      </c>
      <c r="E26" s="38">
        <f>IFERROR(INDEX(Daily!$J$2:$J$421,A26-first_day+1),"")</f>
        <v/>
      </c>
      <c r="F26" s="38">
        <f>IFERROR(INDEX(Daily!$K$2:$K$421,A26-first_day+1),"")</f>
        <v/>
      </c>
      <c r="G26" s="38">
        <f>IF(IFERROR(INDEX(Daily!$L$2:$L$421,A26-first_day+1),0)=1,N(G25)+N(IFERROR(INDEX(Daily!$M$2:$M$421,A26-first_day+1),"")),N(G25))</f>
        <v/>
      </c>
    </row>
    <row r="27">
      <c r="A27" s="37">
        <f>DATE(analysis_year,4,1)+22</f>
        <v/>
      </c>
      <c r="B27" s="38">
        <f>IFERROR(INDEX(Daily!$E$2:$E$421,A27-first_day+1),"")</f>
        <v/>
      </c>
      <c r="C27" s="38">
        <f>IFERROR(INDEX(Daily!$G$2:$G$421,A27-first_day+1),"")</f>
        <v/>
      </c>
      <c r="D27" s="38">
        <f>IFERROR(INDEX(Daily!$F$2:$F$421,A27-first_day+1),"")</f>
        <v/>
      </c>
      <c r="E27" s="38">
        <f>IFERROR(INDEX(Daily!$J$2:$J$421,A27-first_day+1),"")</f>
        <v/>
      </c>
      <c r="F27" s="38">
        <f>IFERROR(INDEX(Daily!$K$2:$K$421,A27-first_day+1),"")</f>
        <v/>
      </c>
      <c r="G27" s="38">
        <f>IF(IFERROR(INDEX(Daily!$L$2:$L$421,A27-first_day+1),0)=1,N(G26)+N(IFERROR(INDEX(Daily!$M$2:$M$421,A27-first_day+1),"")),N(G26))</f>
        <v/>
      </c>
    </row>
    <row r="28">
      <c r="A28" s="37">
        <f>DATE(analysis_year,4,1)+23</f>
        <v/>
      </c>
      <c r="B28" s="38">
        <f>IFERROR(INDEX(Daily!$E$2:$E$421,A28-first_day+1),"")</f>
        <v/>
      </c>
      <c r="C28" s="38">
        <f>IFERROR(INDEX(Daily!$G$2:$G$421,A28-first_day+1),"")</f>
        <v/>
      </c>
      <c r="D28" s="38">
        <f>IFERROR(INDEX(Daily!$F$2:$F$421,A28-first_day+1),"")</f>
        <v/>
      </c>
      <c r="E28" s="38">
        <f>IFERROR(INDEX(Daily!$J$2:$J$421,A28-first_day+1),"")</f>
        <v/>
      </c>
      <c r="F28" s="38">
        <f>IFERROR(INDEX(Daily!$K$2:$K$421,A28-first_day+1),"")</f>
        <v/>
      </c>
      <c r="G28" s="38">
        <f>IF(IFERROR(INDEX(Daily!$L$2:$L$421,A28-first_day+1),0)=1,N(G27)+N(IFERROR(INDEX(Daily!$M$2:$M$421,A28-first_day+1),"")),N(G27))</f>
        <v/>
      </c>
    </row>
    <row r="29">
      <c r="A29" s="37">
        <f>DATE(analysis_year,4,1)+24</f>
        <v/>
      </c>
      <c r="B29" s="38">
        <f>IFERROR(INDEX(Daily!$E$2:$E$421,A29-first_day+1),"")</f>
        <v/>
      </c>
      <c r="C29" s="38">
        <f>IFERROR(INDEX(Daily!$G$2:$G$421,A29-first_day+1),"")</f>
        <v/>
      </c>
      <c r="D29" s="38">
        <f>IFERROR(INDEX(Daily!$F$2:$F$421,A29-first_day+1),"")</f>
        <v/>
      </c>
      <c r="E29" s="38">
        <f>IFERROR(INDEX(Daily!$J$2:$J$421,A29-first_day+1),"")</f>
        <v/>
      </c>
      <c r="F29" s="38">
        <f>IFERROR(INDEX(Daily!$K$2:$K$421,A29-first_day+1),"")</f>
        <v/>
      </c>
      <c r="G29" s="38">
        <f>IF(IFERROR(INDEX(Daily!$L$2:$L$421,A29-first_day+1),0)=1,N(G28)+N(IFERROR(INDEX(Daily!$M$2:$M$421,A29-first_day+1),"")),N(G28))</f>
        <v/>
      </c>
    </row>
    <row r="30">
      <c r="A30" s="37">
        <f>DATE(analysis_year,4,1)+25</f>
        <v/>
      </c>
      <c r="B30" s="38">
        <f>IFERROR(INDEX(Daily!$E$2:$E$421,A30-first_day+1),"")</f>
        <v/>
      </c>
      <c r="C30" s="38">
        <f>IFERROR(INDEX(Daily!$G$2:$G$421,A30-first_day+1),"")</f>
        <v/>
      </c>
      <c r="D30" s="38">
        <f>IFERROR(INDEX(Daily!$F$2:$F$421,A30-first_day+1),"")</f>
        <v/>
      </c>
      <c r="E30" s="38">
        <f>IFERROR(INDEX(Daily!$J$2:$J$421,A30-first_day+1),"")</f>
        <v/>
      </c>
      <c r="F30" s="38">
        <f>IFERROR(INDEX(Daily!$K$2:$K$421,A30-first_day+1),"")</f>
        <v/>
      </c>
      <c r="G30" s="38">
        <f>IF(IFERROR(INDEX(Daily!$L$2:$L$421,A30-first_day+1),0)=1,N(G29)+N(IFERROR(INDEX(Daily!$M$2:$M$421,A30-first_day+1),"")),N(G29))</f>
        <v/>
      </c>
    </row>
    <row r="31">
      <c r="A31" s="37">
        <f>DATE(analysis_year,4,1)+26</f>
        <v/>
      </c>
      <c r="B31" s="38">
        <f>IFERROR(INDEX(Daily!$E$2:$E$421,A31-first_day+1),"")</f>
        <v/>
      </c>
      <c r="C31" s="38">
        <f>IFERROR(INDEX(Daily!$G$2:$G$421,A31-first_day+1),"")</f>
        <v/>
      </c>
      <c r="D31" s="38">
        <f>IFERROR(INDEX(Daily!$F$2:$F$421,A31-first_day+1),"")</f>
        <v/>
      </c>
      <c r="E31" s="38">
        <f>IFERROR(INDEX(Daily!$J$2:$J$421,A31-first_day+1),"")</f>
        <v/>
      </c>
      <c r="F31" s="38">
        <f>IFERROR(INDEX(Daily!$K$2:$K$421,A31-first_day+1),"")</f>
        <v/>
      </c>
      <c r="G31" s="38">
        <f>IF(IFERROR(INDEX(Daily!$L$2:$L$421,A31-first_day+1),0)=1,N(G30)+N(IFERROR(INDEX(Daily!$M$2:$M$421,A31-first_day+1),"")),N(G30))</f>
        <v/>
      </c>
    </row>
    <row r="32">
      <c r="A32" s="37">
        <f>DATE(analysis_year,4,1)+27</f>
        <v/>
      </c>
      <c r="B32" s="38">
        <f>IFERROR(INDEX(Daily!$E$2:$E$421,A32-first_day+1),"")</f>
        <v/>
      </c>
      <c r="C32" s="38">
        <f>IFERROR(INDEX(Daily!$G$2:$G$421,A32-first_day+1),"")</f>
        <v/>
      </c>
      <c r="D32" s="38">
        <f>IFERROR(INDEX(Daily!$F$2:$F$421,A32-first_day+1),"")</f>
        <v/>
      </c>
      <c r="E32" s="38">
        <f>IFERROR(INDEX(Daily!$J$2:$J$421,A32-first_day+1),"")</f>
        <v/>
      </c>
      <c r="F32" s="38">
        <f>IFERROR(INDEX(Daily!$K$2:$K$421,A32-first_day+1),"")</f>
        <v/>
      </c>
      <c r="G32" s="38">
        <f>IF(IFERROR(INDEX(Daily!$L$2:$L$421,A32-first_day+1),0)=1,N(G31)+N(IFERROR(INDEX(Daily!$M$2:$M$421,A32-first_day+1),"")),N(G31))</f>
        <v/>
      </c>
    </row>
    <row r="33">
      <c r="A33" s="37">
        <f>DATE(analysis_year,4,1)+28</f>
        <v/>
      </c>
      <c r="B33" s="38">
        <f>IFERROR(INDEX(Daily!$E$2:$E$421,A33-first_day+1),"")</f>
        <v/>
      </c>
      <c r="C33" s="38">
        <f>IFERROR(INDEX(Daily!$G$2:$G$421,A33-first_day+1),"")</f>
        <v/>
      </c>
      <c r="D33" s="38">
        <f>IFERROR(INDEX(Daily!$F$2:$F$421,A33-first_day+1),"")</f>
        <v/>
      </c>
      <c r="E33" s="38">
        <f>IFERROR(INDEX(Daily!$J$2:$J$421,A33-first_day+1),"")</f>
        <v/>
      </c>
      <c r="F33" s="38">
        <f>IFERROR(INDEX(Daily!$K$2:$K$421,A33-first_day+1),"")</f>
        <v/>
      </c>
      <c r="G33" s="38">
        <f>IF(IFERROR(INDEX(Daily!$L$2:$L$421,A33-first_day+1),0)=1,N(G32)+N(IFERROR(INDEX(Daily!$M$2:$M$421,A33-first_day+1),"")),N(G32))</f>
        <v/>
      </c>
    </row>
    <row r="34">
      <c r="A34" s="37">
        <f>DATE(analysis_year,4,1)+29</f>
        <v/>
      </c>
      <c r="B34" s="38">
        <f>IFERROR(INDEX(Daily!$E$2:$E$421,A34-first_day+1),"")</f>
        <v/>
      </c>
      <c r="C34" s="38">
        <f>IFERROR(INDEX(Daily!$G$2:$G$421,A34-first_day+1),"")</f>
        <v/>
      </c>
      <c r="D34" s="38">
        <f>IFERROR(INDEX(Daily!$F$2:$F$421,A34-first_day+1),"")</f>
        <v/>
      </c>
      <c r="E34" s="38">
        <f>IFERROR(INDEX(Daily!$J$2:$J$421,A34-first_day+1),"")</f>
        <v/>
      </c>
      <c r="F34" s="38">
        <f>IFERROR(INDEX(Daily!$K$2:$K$421,A34-first_day+1),"")</f>
        <v/>
      </c>
      <c r="G34" s="38">
        <f>IF(IFERROR(INDEX(Daily!$L$2:$L$421,A34-first_day+1),0)=1,N(G33)+N(IFERROR(INDEX(Daily!$M$2:$M$421,A34-first_day+1),"")),N(G33))</f>
        <v/>
      </c>
    </row>
    <row r="35">
      <c r="A35" s="37">
        <f>DATE(analysis_year,4,1)+30</f>
        <v/>
      </c>
      <c r="B35" s="38">
        <f>IFERROR(INDEX(Daily!$E$2:$E$421,A35-first_day+1),"")</f>
        <v/>
      </c>
      <c r="C35" s="38">
        <f>IFERROR(INDEX(Daily!$G$2:$G$421,A35-first_day+1),"")</f>
        <v/>
      </c>
      <c r="D35" s="38">
        <f>IFERROR(INDEX(Daily!$F$2:$F$421,A35-first_day+1),"")</f>
        <v/>
      </c>
      <c r="E35" s="38">
        <f>IFERROR(INDEX(Daily!$J$2:$J$421,A35-first_day+1),"")</f>
        <v/>
      </c>
      <c r="F35" s="38">
        <f>IFERROR(INDEX(Daily!$K$2:$K$421,A35-first_day+1),"")</f>
        <v/>
      </c>
      <c r="G35" s="38">
        <f>IF(IFERROR(INDEX(Daily!$L$2:$L$421,A35-first_day+1),0)=1,N(G34)+N(IFERROR(INDEX(Daily!$M$2:$M$421,A35-first_day+1),"")),N(G34))</f>
        <v/>
      </c>
    </row>
    <row r="36">
      <c r="A36" s="37">
        <f>DATE(analysis_year,4,1)+31</f>
        <v/>
      </c>
      <c r="B36" s="38">
        <f>IFERROR(INDEX(Daily!$E$2:$E$421,A36-first_day+1),"")</f>
        <v/>
      </c>
      <c r="C36" s="38">
        <f>IFERROR(INDEX(Daily!$G$2:$G$421,A36-first_day+1),"")</f>
        <v/>
      </c>
      <c r="D36" s="38">
        <f>IFERROR(INDEX(Daily!$F$2:$F$421,A36-first_day+1),"")</f>
        <v/>
      </c>
      <c r="E36" s="38">
        <f>IFERROR(INDEX(Daily!$J$2:$J$421,A36-first_day+1),"")</f>
        <v/>
      </c>
      <c r="F36" s="38">
        <f>IFERROR(INDEX(Daily!$K$2:$K$421,A36-first_day+1),"")</f>
        <v/>
      </c>
      <c r="G36" s="38">
        <f>IF(IFERROR(INDEX(Daily!$L$2:$L$421,A36-first_day+1),0)=1,N(G35)+N(IFERROR(INDEX(Daily!$M$2:$M$421,A36-first_day+1),"")),N(G35))</f>
        <v/>
      </c>
    </row>
    <row r="37">
      <c r="A37" s="37">
        <f>DATE(analysis_year,4,1)+32</f>
        <v/>
      </c>
      <c r="B37" s="38">
        <f>IFERROR(INDEX(Daily!$E$2:$E$421,A37-first_day+1),"")</f>
        <v/>
      </c>
      <c r="C37" s="38">
        <f>IFERROR(INDEX(Daily!$G$2:$G$421,A37-first_day+1),"")</f>
        <v/>
      </c>
      <c r="D37" s="38">
        <f>IFERROR(INDEX(Daily!$F$2:$F$421,A37-first_day+1),"")</f>
        <v/>
      </c>
      <c r="E37" s="38">
        <f>IFERROR(INDEX(Daily!$J$2:$J$421,A37-first_day+1),"")</f>
        <v/>
      </c>
      <c r="F37" s="38">
        <f>IFERROR(INDEX(Daily!$K$2:$K$421,A37-first_day+1),"")</f>
        <v/>
      </c>
      <c r="G37" s="38">
        <f>IF(IFERROR(INDEX(Daily!$L$2:$L$421,A37-first_day+1),0)=1,N(G36)+N(IFERROR(INDEX(Daily!$M$2:$M$421,A37-first_day+1),"")),N(G36))</f>
        <v/>
      </c>
    </row>
    <row r="38">
      <c r="A38" s="37">
        <f>DATE(analysis_year,4,1)+33</f>
        <v/>
      </c>
      <c r="B38" s="38">
        <f>IFERROR(INDEX(Daily!$E$2:$E$421,A38-first_day+1),"")</f>
        <v/>
      </c>
      <c r="C38" s="38">
        <f>IFERROR(INDEX(Daily!$G$2:$G$421,A38-first_day+1),"")</f>
        <v/>
      </c>
      <c r="D38" s="38">
        <f>IFERROR(INDEX(Daily!$F$2:$F$421,A38-first_day+1),"")</f>
        <v/>
      </c>
      <c r="E38" s="38">
        <f>IFERROR(INDEX(Daily!$J$2:$J$421,A38-first_day+1),"")</f>
        <v/>
      </c>
      <c r="F38" s="38">
        <f>IFERROR(INDEX(Daily!$K$2:$K$421,A38-first_day+1),"")</f>
        <v/>
      </c>
      <c r="G38" s="38">
        <f>IF(IFERROR(INDEX(Daily!$L$2:$L$421,A38-first_day+1),0)=1,N(G37)+N(IFERROR(INDEX(Daily!$M$2:$M$421,A38-first_day+1),"")),N(G37))</f>
        <v/>
      </c>
    </row>
    <row r="39">
      <c r="A39" s="37">
        <f>DATE(analysis_year,4,1)+34</f>
        <v/>
      </c>
      <c r="B39" s="38">
        <f>IFERROR(INDEX(Daily!$E$2:$E$421,A39-first_day+1),"")</f>
        <v/>
      </c>
      <c r="C39" s="38">
        <f>IFERROR(INDEX(Daily!$G$2:$G$421,A39-first_day+1),"")</f>
        <v/>
      </c>
      <c r="D39" s="38">
        <f>IFERROR(INDEX(Daily!$F$2:$F$421,A39-first_day+1),"")</f>
        <v/>
      </c>
      <c r="E39" s="38">
        <f>IFERROR(INDEX(Daily!$J$2:$J$421,A39-first_day+1),"")</f>
        <v/>
      </c>
      <c r="F39" s="38">
        <f>IFERROR(INDEX(Daily!$K$2:$K$421,A39-first_day+1),"")</f>
        <v/>
      </c>
      <c r="G39" s="38">
        <f>IF(IFERROR(INDEX(Daily!$L$2:$L$421,A39-first_day+1),0)=1,N(G38)+N(IFERROR(INDEX(Daily!$M$2:$M$421,A39-first_day+1),"")),N(G38))</f>
        <v/>
      </c>
    </row>
    <row r="40">
      <c r="A40" s="37">
        <f>DATE(analysis_year,4,1)+35</f>
        <v/>
      </c>
      <c r="B40" s="38">
        <f>IFERROR(INDEX(Daily!$E$2:$E$421,A40-first_day+1),"")</f>
        <v/>
      </c>
      <c r="C40" s="38">
        <f>IFERROR(INDEX(Daily!$G$2:$G$421,A40-first_day+1),"")</f>
        <v/>
      </c>
      <c r="D40" s="38">
        <f>IFERROR(INDEX(Daily!$F$2:$F$421,A40-first_day+1),"")</f>
        <v/>
      </c>
      <c r="E40" s="38">
        <f>IFERROR(INDEX(Daily!$J$2:$J$421,A40-first_day+1),"")</f>
        <v/>
      </c>
      <c r="F40" s="38">
        <f>IFERROR(INDEX(Daily!$K$2:$K$421,A40-first_day+1),"")</f>
        <v/>
      </c>
      <c r="G40" s="38">
        <f>IF(IFERROR(INDEX(Daily!$L$2:$L$421,A40-first_day+1),0)=1,N(G39)+N(IFERROR(INDEX(Daily!$M$2:$M$421,A40-first_day+1),"")),N(G39))</f>
        <v/>
      </c>
    </row>
    <row r="41">
      <c r="A41" s="37">
        <f>DATE(analysis_year,4,1)+36</f>
        <v/>
      </c>
      <c r="B41" s="38">
        <f>IFERROR(INDEX(Daily!$E$2:$E$421,A41-first_day+1),"")</f>
        <v/>
      </c>
      <c r="C41" s="38">
        <f>IFERROR(INDEX(Daily!$G$2:$G$421,A41-first_day+1),"")</f>
        <v/>
      </c>
      <c r="D41" s="38">
        <f>IFERROR(INDEX(Daily!$F$2:$F$421,A41-first_day+1),"")</f>
        <v/>
      </c>
      <c r="E41" s="38">
        <f>IFERROR(INDEX(Daily!$J$2:$J$421,A41-first_day+1),"")</f>
        <v/>
      </c>
      <c r="F41" s="38">
        <f>IFERROR(INDEX(Daily!$K$2:$K$421,A41-first_day+1),"")</f>
        <v/>
      </c>
      <c r="G41" s="38">
        <f>IF(IFERROR(INDEX(Daily!$L$2:$L$421,A41-first_day+1),0)=1,N(G40)+N(IFERROR(INDEX(Daily!$M$2:$M$421,A41-first_day+1),"")),N(G40))</f>
        <v/>
      </c>
    </row>
    <row r="42">
      <c r="A42" s="37">
        <f>DATE(analysis_year,4,1)+37</f>
        <v/>
      </c>
      <c r="B42" s="38">
        <f>IFERROR(INDEX(Daily!$E$2:$E$421,A42-first_day+1),"")</f>
        <v/>
      </c>
      <c r="C42" s="38">
        <f>IFERROR(INDEX(Daily!$G$2:$G$421,A42-first_day+1),"")</f>
        <v/>
      </c>
      <c r="D42" s="38">
        <f>IFERROR(INDEX(Daily!$F$2:$F$421,A42-first_day+1),"")</f>
        <v/>
      </c>
      <c r="E42" s="38">
        <f>IFERROR(INDEX(Daily!$J$2:$J$421,A42-first_day+1),"")</f>
        <v/>
      </c>
      <c r="F42" s="38">
        <f>IFERROR(INDEX(Daily!$K$2:$K$421,A42-first_day+1),"")</f>
        <v/>
      </c>
      <c r="G42" s="38">
        <f>IF(IFERROR(INDEX(Daily!$L$2:$L$421,A42-first_day+1),0)=1,N(G41)+N(IFERROR(INDEX(Daily!$M$2:$M$421,A42-first_day+1),"")),N(G41))</f>
        <v/>
      </c>
    </row>
    <row r="43">
      <c r="A43" s="37">
        <f>DATE(analysis_year,4,1)+38</f>
        <v/>
      </c>
      <c r="B43" s="38">
        <f>IFERROR(INDEX(Daily!$E$2:$E$421,A43-first_day+1),"")</f>
        <v/>
      </c>
      <c r="C43" s="38">
        <f>IFERROR(INDEX(Daily!$G$2:$G$421,A43-first_day+1),"")</f>
        <v/>
      </c>
      <c r="D43" s="38">
        <f>IFERROR(INDEX(Daily!$F$2:$F$421,A43-first_day+1),"")</f>
        <v/>
      </c>
      <c r="E43" s="38">
        <f>IFERROR(INDEX(Daily!$J$2:$J$421,A43-first_day+1),"")</f>
        <v/>
      </c>
      <c r="F43" s="38">
        <f>IFERROR(INDEX(Daily!$K$2:$K$421,A43-first_day+1),"")</f>
        <v/>
      </c>
      <c r="G43" s="38">
        <f>IF(IFERROR(INDEX(Daily!$L$2:$L$421,A43-first_day+1),0)=1,N(G42)+N(IFERROR(INDEX(Daily!$M$2:$M$421,A43-first_day+1),"")),N(G42))</f>
        <v/>
      </c>
    </row>
    <row r="44">
      <c r="A44" s="37">
        <f>DATE(analysis_year,4,1)+39</f>
        <v/>
      </c>
      <c r="B44" s="38">
        <f>IFERROR(INDEX(Daily!$E$2:$E$421,A44-first_day+1),"")</f>
        <v/>
      </c>
      <c r="C44" s="38">
        <f>IFERROR(INDEX(Daily!$G$2:$G$421,A44-first_day+1),"")</f>
        <v/>
      </c>
      <c r="D44" s="38">
        <f>IFERROR(INDEX(Daily!$F$2:$F$421,A44-first_day+1),"")</f>
        <v/>
      </c>
      <c r="E44" s="38">
        <f>IFERROR(INDEX(Daily!$J$2:$J$421,A44-first_day+1),"")</f>
        <v/>
      </c>
      <c r="F44" s="38">
        <f>IFERROR(INDEX(Daily!$K$2:$K$421,A44-first_day+1),"")</f>
        <v/>
      </c>
      <c r="G44" s="38">
        <f>IF(IFERROR(INDEX(Daily!$L$2:$L$421,A44-first_day+1),0)=1,N(G43)+N(IFERROR(INDEX(Daily!$M$2:$M$421,A44-first_day+1),"")),N(G43))</f>
        <v/>
      </c>
    </row>
    <row r="45">
      <c r="A45" s="37">
        <f>DATE(analysis_year,4,1)+40</f>
        <v/>
      </c>
      <c r="B45" s="38">
        <f>IFERROR(INDEX(Daily!$E$2:$E$421,A45-first_day+1),"")</f>
        <v/>
      </c>
      <c r="C45" s="38">
        <f>IFERROR(INDEX(Daily!$G$2:$G$421,A45-first_day+1),"")</f>
        <v/>
      </c>
      <c r="D45" s="38">
        <f>IFERROR(INDEX(Daily!$F$2:$F$421,A45-first_day+1),"")</f>
        <v/>
      </c>
      <c r="E45" s="38">
        <f>IFERROR(INDEX(Daily!$J$2:$J$421,A45-first_day+1),"")</f>
        <v/>
      </c>
      <c r="F45" s="38">
        <f>IFERROR(INDEX(Daily!$K$2:$K$421,A45-first_day+1),"")</f>
        <v/>
      </c>
      <c r="G45" s="38">
        <f>IF(IFERROR(INDEX(Daily!$L$2:$L$421,A45-first_day+1),0)=1,N(G44)+N(IFERROR(INDEX(Daily!$M$2:$M$421,A45-first_day+1),"")),N(G44))</f>
        <v/>
      </c>
    </row>
    <row r="46">
      <c r="A46" s="37">
        <f>DATE(analysis_year,4,1)+41</f>
        <v/>
      </c>
      <c r="B46" s="38">
        <f>IFERROR(INDEX(Daily!$E$2:$E$421,A46-first_day+1),"")</f>
        <v/>
      </c>
      <c r="C46" s="38">
        <f>IFERROR(INDEX(Daily!$G$2:$G$421,A46-first_day+1),"")</f>
        <v/>
      </c>
      <c r="D46" s="38">
        <f>IFERROR(INDEX(Daily!$F$2:$F$421,A46-first_day+1),"")</f>
        <v/>
      </c>
      <c r="E46" s="38">
        <f>IFERROR(INDEX(Daily!$J$2:$J$421,A46-first_day+1),"")</f>
        <v/>
      </c>
      <c r="F46" s="38">
        <f>IFERROR(INDEX(Daily!$K$2:$K$421,A46-first_day+1),"")</f>
        <v/>
      </c>
      <c r="G46" s="38">
        <f>IF(IFERROR(INDEX(Daily!$L$2:$L$421,A46-first_day+1),0)=1,N(G45)+N(IFERROR(INDEX(Daily!$M$2:$M$421,A46-first_day+1),"")),N(G45))</f>
        <v/>
      </c>
    </row>
    <row r="47">
      <c r="A47" s="37">
        <f>DATE(analysis_year,4,1)+42</f>
        <v/>
      </c>
      <c r="B47" s="38">
        <f>IFERROR(INDEX(Daily!$E$2:$E$421,A47-first_day+1),"")</f>
        <v/>
      </c>
      <c r="C47" s="38">
        <f>IFERROR(INDEX(Daily!$G$2:$G$421,A47-first_day+1),"")</f>
        <v/>
      </c>
      <c r="D47" s="38">
        <f>IFERROR(INDEX(Daily!$F$2:$F$421,A47-first_day+1),"")</f>
        <v/>
      </c>
      <c r="E47" s="38">
        <f>IFERROR(INDEX(Daily!$J$2:$J$421,A47-first_day+1),"")</f>
        <v/>
      </c>
      <c r="F47" s="38">
        <f>IFERROR(INDEX(Daily!$K$2:$K$421,A47-first_day+1),"")</f>
        <v/>
      </c>
      <c r="G47" s="38">
        <f>IF(IFERROR(INDEX(Daily!$L$2:$L$421,A47-first_day+1),0)=1,N(G46)+N(IFERROR(INDEX(Daily!$M$2:$M$421,A47-first_day+1),"")),N(G46))</f>
        <v/>
      </c>
    </row>
    <row r="48">
      <c r="A48" s="37">
        <f>DATE(analysis_year,4,1)+43</f>
        <v/>
      </c>
      <c r="B48" s="38">
        <f>IFERROR(INDEX(Daily!$E$2:$E$421,A48-first_day+1),"")</f>
        <v/>
      </c>
      <c r="C48" s="38">
        <f>IFERROR(INDEX(Daily!$G$2:$G$421,A48-first_day+1),"")</f>
        <v/>
      </c>
      <c r="D48" s="38">
        <f>IFERROR(INDEX(Daily!$F$2:$F$421,A48-first_day+1),"")</f>
        <v/>
      </c>
      <c r="E48" s="38">
        <f>IFERROR(INDEX(Daily!$J$2:$J$421,A48-first_day+1),"")</f>
        <v/>
      </c>
      <c r="F48" s="38">
        <f>IFERROR(INDEX(Daily!$K$2:$K$421,A48-first_day+1),"")</f>
        <v/>
      </c>
      <c r="G48" s="38">
        <f>IF(IFERROR(INDEX(Daily!$L$2:$L$421,A48-first_day+1),0)=1,N(G47)+N(IFERROR(INDEX(Daily!$M$2:$M$421,A48-first_day+1),"")),N(G47))</f>
        <v/>
      </c>
    </row>
    <row r="49">
      <c r="A49" s="37">
        <f>DATE(analysis_year,4,1)+44</f>
        <v/>
      </c>
      <c r="B49" s="38">
        <f>IFERROR(INDEX(Daily!$E$2:$E$421,A49-first_day+1),"")</f>
        <v/>
      </c>
      <c r="C49" s="38">
        <f>IFERROR(INDEX(Daily!$G$2:$G$421,A49-first_day+1),"")</f>
        <v/>
      </c>
      <c r="D49" s="38">
        <f>IFERROR(INDEX(Daily!$F$2:$F$421,A49-first_day+1),"")</f>
        <v/>
      </c>
      <c r="E49" s="38">
        <f>IFERROR(INDEX(Daily!$J$2:$J$421,A49-first_day+1),"")</f>
        <v/>
      </c>
      <c r="F49" s="38">
        <f>IFERROR(INDEX(Daily!$K$2:$K$421,A49-first_day+1),"")</f>
        <v/>
      </c>
      <c r="G49" s="38">
        <f>IF(IFERROR(INDEX(Daily!$L$2:$L$421,A49-first_day+1),0)=1,N(G48)+N(IFERROR(INDEX(Daily!$M$2:$M$421,A49-first_day+1),"")),N(G48))</f>
        <v/>
      </c>
    </row>
    <row r="50">
      <c r="A50" s="37">
        <f>DATE(analysis_year,4,1)+45</f>
        <v/>
      </c>
      <c r="B50" s="38">
        <f>IFERROR(INDEX(Daily!$E$2:$E$421,A50-first_day+1),"")</f>
        <v/>
      </c>
      <c r="C50" s="38">
        <f>IFERROR(INDEX(Daily!$G$2:$G$421,A50-first_day+1),"")</f>
        <v/>
      </c>
      <c r="D50" s="38">
        <f>IFERROR(INDEX(Daily!$F$2:$F$421,A50-first_day+1),"")</f>
        <v/>
      </c>
      <c r="E50" s="38">
        <f>IFERROR(INDEX(Daily!$J$2:$J$421,A50-first_day+1),"")</f>
        <v/>
      </c>
      <c r="F50" s="38">
        <f>IFERROR(INDEX(Daily!$K$2:$K$421,A50-first_day+1),"")</f>
        <v/>
      </c>
      <c r="G50" s="38">
        <f>IF(IFERROR(INDEX(Daily!$L$2:$L$421,A50-first_day+1),0)=1,N(G49)+N(IFERROR(INDEX(Daily!$M$2:$M$421,A50-first_day+1),"")),N(G49))</f>
        <v/>
      </c>
    </row>
    <row r="51">
      <c r="A51" s="37">
        <f>DATE(analysis_year,4,1)+46</f>
        <v/>
      </c>
      <c r="B51" s="38">
        <f>IFERROR(INDEX(Daily!$E$2:$E$421,A51-first_day+1),"")</f>
        <v/>
      </c>
      <c r="C51" s="38">
        <f>IFERROR(INDEX(Daily!$G$2:$G$421,A51-first_day+1),"")</f>
        <v/>
      </c>
      <c r="D51" s="38">
        <f>IFERROR(INDEX(Daily!$F$2:$F$421,A51-first_day+1),"")</f>
        <v/>
      </c>
      <c r="E51" s="38">
        <f>IFERROR(INDEX(Daily!$J$2:$J$421,A51-first_day+1),"")</f>
        <v/>
      </c>
      <c r="F51" s="38">
        <f>IFERROR(INDEX(Daily!$K$2:$K$421,A51-first_day+1),"")</f>
        <v/>
      </c>
      <c r="G51" s="38">
        <f>IF(IFERROR(INDEX(Daily!$L$2:$L$421,A51-first_day+1),0)=1,N(G50)+N(IFERROR(INDEX(Daily!$M$2:$M$421,A51-first_day+1),"")),N(G50))</f>
        <v/>
      </c>
    </row>
    <row r="52">
      <c r="A52" s="37">
        <f>DATE(analysis_year,4,1)+47</f>
        <v/>
      </c>
      <c r="B52" s="38">
        <f>IFERROR(INDEX(Daily!$E$2:$E$421,A52-first_day+1),"")</f>
        <v/>
      </c>
      <c r="C52" s="38">
        <f>IFERROR(INDEX(Daily!$G$2:$G$421,A52-first_day+1),"")</f>
        <v/>
      </c>
      <c r="D52" s="38">
        <f>IFERROR(INDEX(Daily!$F$2:$F$421,A52-first_day+1),"")</f>
        <v/>
      </c>
      <c r="E52" s="38">
        <f>IFERROR(INDEX(Daily!$J$2:$J$421,A52-first_day+1),"")</f>
        <v/>
      </c>
      <c r="F52" s="38">
        <f>IFERROR(INDEX(Daily!$K$2:$K$421,A52-first_day+1),"")</f>
        <v/>
      </c>
      <c r="G52" s="38">
        <f>IF(IFERROR(INDEX(Daily!$L$2:$L$421,A52-first_day+1),0)=1,N(G51)+N(IFERROR(INDEX(Daily!$M$2:$M$421,A52-first_day+1),"")),N(G51))</f>
        <v/>
      </c>
    </row>
    <row r="53">
      <c r="A53" s="37">
        <f>DATE(analysis_year,4,1)+48</f>
        <v/>
      </c>
      <c r="B53" s="38">
        <f>IFERROR(INDEX(Daily!$E$2:$E$421,A53-first_day+1),"")</f>
        <v/>
      </c>
      <c r="C53" s="38">
        <f>IFERROR(INDEX(Daily!$G$2:$G$421,A53-first_day+1),"")</f>
        <v/>
      </c>
      <c r="D53" s="38">
        <f>IFERROR(INDEX(Daily!$F$2:$F$421,A53-first_day+1),"")</f>
        <v/>
      </c>
      <c r="E53" s="38">
        <f>IFERROR(INDEX(Daily!$J$2:$J$421,A53-first_day+1),"")</f>
        <v/>
      </c>
      <c r="F53" s="38">
        <f>IFERROR(INDEX(Daily!$K$2:$K$421,A53-first_day+1),"")</f>
        <v/>
      </c>
      <c r="G53" s="38">
        <f>IF(IFERROR(INDEX(Daily!$L$2:$L$421,A53-first_day+1),0)=1,N(G52)+N(IFERROR(INDEX(Daily!$M$2:$M$421,A53-first_day+1),"")),N(G52))</f>
        <v/>
      </c>
    </row>
    <row r="54">
      <c r="A54" s="37">
        <f>DATE(analysis_year,4,1)+49</f>
        <v/>
      </c>
      <c r="B54" s="38">
        <f>IFERROR(INDEX(Daily!$E$2:$E$421,A54-first_day+1),"")</f>
        <v/>
      </c>
      <c r="C54" s="38">
        <f>IFERROR(INDEX(Daily!$G$2:$G$421,A54-first_day+1),"")</f>
        <v/>
      </c>
      <c r="D54" s="38">
        <f>IFERROR(INDEX(Daily!$F$2:$F$421,A54-first_day+1),"")</f>
        <v/>
      </c>
      <c r="E54" s="38">
        <f>IFERROR(INDEX(Daily!$J$2:$J$421,A54-first_day+1),"")</f>
        <v/>
      </c>
      <c r="F54" s="38">
        <f>IFERROR(INDEX(Daily!$K$2:$K$421,A54-first_day+1),"")</f>
        <v/>
      </c>
      <c r="G54" s="38">
        <f>IF(IFERROR(INDEX(Daily!$L$2:$L$421,A54-first_day+1),0)=1,N(G53)+N(IFERROR(INDEX(Daily!$M$2:$M$421,A54-first_day+1),"")),N(G53))</f>
        <v/>
      </c>
    </row>
    <row r="55">
      <c r="A55" s="37">
        <f>DATE(analysis_year,4,1)+50</f>
        <v/>
      </c>
      <c r="B55" s="38">
        <f>IFERROR(INDEX(Daily!$E$2:$E$421,A55-first_day+1),"")</f>
        <v/>
      </c>
      <c r="C55" s="38">
        <f>IFERROR(INDEX(Daily!$G$2:$G$421,A55-first_day+1),"")</f>
        <v/>
      </c>
      <c r="D55" s="38">
        <f>IFERROR(INDEX(Daily!$F$2:$F$421,A55-first_day+1),"")</f>
        <v/>
      </c>
      <c r="E55" s="38">
        <f>IFERROR(INDEX(Daily!$J$2:$J$421,A55-first_day+1),"")</f>
        <v/>
      </c>
      <c r="F55" s="38">
        <f>IFERROR(INDEX(Daily!$K$2:$K$421,A55-first_day+1),"")</f>
        <v/>
      </c>
      <c r="G55" s="38">
        <f>IF(IFERROR(INDEX(Daily!$L$2:$L$421,A55-first_day+1),0)=1,N(G54)+N(IFERROR(INDEX(Daily!$M$2:$M$421,A55-first_day+1),"")),N(G54))</f>
        <v/>
      </c>
    </row>
    <row r="56">
      <c r="A56" s="37">
        <f>DATE(analysis_year,4,1)+51</f>
        <v/>
      </c>
      <c r="B56" s="38">
        <f>IFERROR(INDEX(Daily!$E$2:$E$421,A56-first_day+1),"")</f>
        <v/>
      </c>
      <c r="C56" s="38">
        <f>IFERROR(INDEX(Daily!$G$2:$G$421,A56-first_day+1),"")</f>
        <v/>
      </c>
      <c r="D56" s="38">
        <f>IFERROR(INDEX(Daily!$F$2:$F$421,A56-first_day+1),"")</f>
        <v/>
      </c>
      <c r="E56" s="38">
        <f>IFERROR(INDEX(Daily!$J$2:$J$421,A56-first_day+1),"")</f>
        <v/>
      </c>
      <c r="F56" s="38">
        <f>IFERROR(INDEX(Daily!$K$2:$K$421,A56-first_day+1),"")</f>
        <v/>
      </c>
      <c r="G56" s="38">
        <f>IF(IFERROR(INDEX(Daily!$L$2:$L$421,A56-first_day+1),0)=1,N(G55)+N(IFERROR(INDEX(Daily!$M$2:$M$421,A56-first_day+1),"")),N(G55))</f>
        <v/>
      </c>
    </row>
    <row r="57">
      <c r="A57" s="37">
        <f>DATE(analysis_year,4,1)+52</f>
        <v/>
      </c>
      <c r="B57" s="38">
        <f>IFERROR(INDEX(Daily!$E$2:$E$421,A57-first_day+1),"")</f>
        <v/>
      </c>
      <c r="C57" s="38">
        <f>IFERROR(INDEX(Daily!$G$2:$G$421,A57-first_day+1),"")</f>
        <v/>
      </c>
      <c r="D57" s="38">
        <f>IFERROR(INDEX(Daily!$F$2:$F$421,A57-first_day+1),"")</f>
        <v/>
      </c>
      <c r="E57" s="38">
        <f>IFERROR(INDEX(Daily!$J$2:$J$421,A57-first_day+1),"")</f>
        <v/>
      </c>
      <c r="F57" s="38">
        <f>IFERROR(INDEX(Daily!$K$2:$K$421,A57-first_day+1),"")</f>
        <v/>
      </c>
      <c r="G57" s="38">
        <f>IF(IFERROR(INDEX(Daily!$L$2:$L$421,A57-first_day+1),0)=1,N(G56)+N(IFERROR(INDEX(Daily!$M$2:$M$421,A57-first_day+1),"")),N(G56))</f>
        <v/>
      </c>
    </row>
    <row r="58">
      <c r="A58" s="37">
        <f>DATE(analysis_year,4,1)+53</f>
        <v/>
      </c>
      <c r="B58" s="38">
        <f>IFERROR(INDEX(Daily!$E$2:$E$421,A58-first_day+1),"")</f>
        <v/>
      </c>
      <c r="C58" s="38">
        <f>IFERROR(INDEX(Daily!$G$2:$G$421,A58-first_day+1),"")</f>
        <v/>
      </c>
      <c r="D58" s="38">
        <f>IFERROR(INDEX(Daily!$F$2:$F$421,A58-first_day+1),"")</f>
        <v/>
      </c>
      <c r="E58" s="38">
        <f>IFERROR(INDEX(Daily!$J$2:$J$421,A58-first_day+1),"")</f>
        <v/>
      </c>
      <c r="F58" s="38">
        <f>IFERROR(INDEX(Daily!$K$2:$K$421,A58-first_day+1),"")</f>
        <v/>
      </c>
      <c r="G58" s="38">
        <f>IF(IFERROR(INDEX(Daily!$L$2:$L$421,A58-first_day+1),0)=1,N(G57)+N(IFERROR(INDEX(Daily!$M$2:$M$421,A58-first_day+1),"")),N(G57))</f>
        <v/>
      </c>
    </row>
    <row r="59">
      <c r="A59" s="37">
        <f>DATE(analysis_year,4,1)+54</f>
        <v/>
      </c>
      <c r="B59" s="38">
        <f>IFERROR(INDEX(Daily!$E$2:$E$421,A59-first_day+1),"")</f>
        <v/>
      </c>
      <c r="C59" s="38">
        <f>IFERROR(INDEX(Daily!$G$2:$G$421,A59-first_day+1),"")</f>
        <v/>
      </c>
      <c r="D59" s="38">
        <f>IFERROR(INDEX(Daily!$F$2:$F$421,A59-first_day+1),"")</f>
        <v/>
      </c>
      <c r="E59" s="38">
        <f>IFERROR(INDEX(Daily!$J$2:$J$421,A59-first_day+1),"")</f>
        <v/>
      </c>
      <c r="F59" s="38">
        <f>IFERROR(INDEX(Daily!$K$2:$K$421,A59-first_day+1),"")</f>
        <v/>
      </c>
      <c r="G59" s="38">
        <f>IF(IFERROR(INDEX(Daily!$L$2:$L$421,A59-first_day+1),0)=1,N(G58)+N(IFERROR(INDEX(Daily!$M$2:$M$421,A59-first_day+1),"")),N(G58))</f>
        <v/>
      </c>
    </row>
    <row r="60">
      <c r="A60" s="37">
        <f>DATE(analysis_year,4,1)+55</f>
        <v/>
      </c>
      <c r="B60" s="38">
        <f>IFERROR(INDEX(Daily!$E$2:$E$421,A60-first_day+1),"")</f>
        <v/>
      </c>
      <c r="C60" s="38">
        <f>IFERROR(INDEX(Daily!$G$2:$G$421,A60-first_day+1),"")</f>
        <v/>
      </c>
      <c r="D60" s="38">
        <f>IFERROR(INDEX(Daily!$F$2:$F$421,A60-first_day+1),"")</f>
        <v/>
      </c>
      <c r="E60" s="38">
        <f>IFERROR(INDEX(Daily!$J$2:$J$421,A60-first_day+1),"")</f>
        <v/>
      </c>
      <c r="F60" s="38">
        <f>IFERROR(INDEX(Daily!$K$2:$K$421,A60-first_day+1),"")</f>
        <v/>
      </c>
      <c r="G60" s="38">
        <f>IF(IFERROR(INDEX(Daily!$L$2:$L$421,A60-first_day+1),0)=1,N(G59)+N(IFERROR(INDEX(Daily!$M$2:$M$421,A60-first_day+1),"")),N(G59))</f>
        <v/>
      </c>
    </row>
    <row r="61">
      <c r="A61" s="37">
        <f>DATE(analysis_year,4,1)+56</f>
        <v/>
      </c>
      <c r="B61" s="38">
        <f>IFERROR(INDEX(Daily!$E$2:$E$421,A61-first_day+1),"")</f>
        <v/>
      </c>
      <c r="C61" s="38">
        <f>IFERROR(INDEX(Daily!$G$2:$G$421,A61-first_day+1),"")</f>
        <v/>
      </c>
      <c r="D61" s="38">
        <f>IFERROR(INDEX(Daily!$F$2:$F$421,A61-first_day+1),"")</f>
        <v/>
      </c>
      <c r="E61" s="38">
        <f>IFERROR(INDEX(Daily!$J$2:$J$421,A61-first_day+1),"")</f>
        <v/>
      </c>
      <c r="F61" s="38">
        <f>IFERROR(INDEX(Daily!$K$2:$K$421,A61-first_day+1),"")</f>
        <v/>
      </c>
      <c r="G61" s="38">
        <f>IF(IFERROR(INDEX(Daily!$L$2:$L$421,A61-first_day+1),0)=1,N(G60)+N(IFERROR(INDEX(Daily!$M$2:$M$421,A61-first_day+1),"")),N(G60))</f>
        <v/>
      </c>
    </row>
    <row r="62">
      <c r="A62" s="37">
        <f>DATE(analysis_year,4,1)+57</f>
        <v/>
      </c>
      <c r="B62" s="38">
        <f>IFERROR(INDEX(Daily!$E$2:$E$421,A62-first_day+1),"")</f>
        <v/>
      </c>
      <c r="C62" s="38">
        <f>IFERROR(INDEX(Daily!$G$2:$G$421,A62-first_day+1),"")</f>
        <v/>
      </c>
      <c r="D62" s="38">
        <f>IFERROR(INDEX(Daily!$F$2:$F$421,A62-first_day+1),"")</f>
        <v/>
      </c>
      <c r="E62" s="38">
        <f>IFERROR(INDEX(Daily!$J$2:$J$421,A62-first_day+1),"")</f>
        <v/>
      </c>
      <c r="F62" s="38">
        <f>IFERROR(INDEX(Daily!$K$2:$K$421,A62-first_day+1),"")</f>
        <v/>
      </c>
      <c r="G62" s="38">
        <f>IF(IFERROR(INDEX(Daily!$L$2:$L$421,A62-first_day+1),0)=1,N(G61)+N(IFERROR(INDEX(Daily!$M$2:$M$421,A62-first_day+1),"")),N(G61))</f>
        <v/>
      </c>
    </row>
    <row r="63">
      <c r="A63" s="37">
        <f>DATE(analysis_year,4,1)+58</f>
        <v/>
      </c>
      <c r="B63" s="38">
        <f>IFERROR(INDEX(Daily!$E$2:$E$421,A63-first_day+1),"")</f>
        <v/>
      </c>
      <c r="C63" s="38">
        <f>IFERROR(INDEX(Daily!$G$2:$G$421,A63-first_day+1),"")</f>
        <v/>
      </c>
      <c r="D63" s="38">
        <f>IFERROR(INDEX(Daily!$F$2:$F$421,A63-first_day+1),"")</f>
        <v/>
      </c>
      <c r="E63" s="38">
        <f>IFERROR(INDEX(Daily!$J$2:$J$421,A63-first_day+1),"")</f>
        <v/>
      </c>
      <c r="F63" s="38">
        <f>IFERROR(INDEX(Daily!$K$2:$K$421,A63-first_day+1),"")</f>
        <v/>
      </c>
      <c r="G63" s="38">
        <f>IF(IFERROR(INDEX(Daily!$L$2:$L$421,A63-first_day+1),0)=1,N(G62)+N(IFERROR(INDEX(Daily!$M$2:$M$421,A63-first_day+1),"")),N(G62))</f>
        <v/>
      </c>
    </row>
    <row r="64">
      <c r="A64" s="37">
        <f>DATE(analysis_year,4,1)+59</f>
        <v/>
      </c>
      <c r="B64" s="38">
        <f>IFERROR(INDEX(Daily!$E$2:$E$421,A64-first_day+1),"")</f>
        <v/>
      </c>
      <c r="C64" s="38">
        <f>IFERROR(INDEX(Daily!$G$2:$G$421,A64-first_day+1),"")</f>
        <v/>
      </c>
      <c r="D64" s="38">
        <f>IFERROR(INDEX(Daily!$F$2:$F$421,A64-first_day+1),"")</f>
        <v/>
      </c>
      <c r="E64" s="38">
        <f>IFERROR(INDEX(Daily!$J$2:$J$421,A64-first_day+1),"")</f>
        <v/>
      </c>
      <c r="F64" s="38">
        <f>IFERROR(INDEX(Daily!$K$2:$K$421,A64-first_day+1),"")</f>
        <v/>
      </c>
      <c r="G64" s="38">
        <f>IF(IFERROR(INDEX(Daily!$L$2:$L$421,A64-first_day+1),0)=1,N(G63)+N(IFERROR(INDEX(Daily!$M$2:$M$421,A64-first_day+1),"")),N(G63))</f>
        <v/>
      </c>
    </row>
    <row r="65">
      <c r="A65" s="37">
        <f>DATE(analysis_year,4,1)+60</f>
        <v/>
      </c>
      <c r="B65" s="38">
        <f>IFERROR(INDEX(Daily!$E$2:$E$421,A65-first_day+1),"")</f>
        <v/>
      </c>
      <c r="C65" s="38">
        <f>IFERROR(INDEX(Daily!$G$2:$G$421,A65-first_day+1),"")</f>
        <v/>
      </c>
      <c r="D65" s="38">
        <f>IFERROR(INDEX(Daily!$F$2:$F$421,A65-first_day+1),"")</f>
        <v/>
      </c>
      <c r="E65" s="38">
        <f>IFERROR(INDEX(Daily!$J$2:$J$421,A65-first_day+1),"")</f>
        <v/>
      </c>
      <c r="F65" s="38">
        <f>IFERROR(INDEX(Daily!$K$2:$K$421,A65-first_day+1),"")</f>
        <v/>
      </c>
      <c r="G65" s="38">
        <f>IF(IFERROR(INDEX(Daily!$L$2:$L$421,A65-first_day+1),0)=1,N(G64)+N(IFERROR(INDEX(Daily!$M$2:$M$421,A65-first_day+1),"")),N(G64))</f>
        <v/>
      </c>
    </row>
    <row r="66">
      <c r="A66" s="37">
        <f>DATE(analysis_year,4,1)+61</f>
        <v/>
      </c>
      <c r="B66" s="38">
        <f>IFERROR(INDEX(Daily!$E$2:$E$421,A66-first_day+1),"")</f>
        <v/>
      </c>
      <c r="C66" s="38">
        <f>IFERROR(INDEX(Daily!$G$2:$G$421,A66-first_day+1),"")</f>
        <v/>
      </c>
      <c r="D66" s="38">
        <f>IFERROR(INDEX(Daily!$F$2:$F$421,A66-first_day+1),"")</f>
        <v/>
      </c>
      <c r="E66" s="38">
        <f>IFERROR(INDEX(Daily!$J$2:$J$421,A66-first_day+1),"")</f>
        <v/>
      </c>
      <c r="F66" s="38">
        <f>IFERROR(INDEX(Daily!$K$2:$K$421,A66-first_day+1),"")</f>
        <v/>
      </c>
      <c r="G66" s="38">
        <f>IF(IFERROR(INDEX(Daily!$L$2:$L$421,A66-first_day+1),0)=1,N(G65)+N(IFERROR(INDEX(Daily!$M$2:$M$421,A66-first_day+1),"")),N(G65))</f>
        <v/>
      </c>
    </row>
    <row r="67">
      <c r="A67" s="37">
        <f>DATE(analysis_year,4,1)+62</f>
        <v/>
      </c>
      <c r="B67" s="38">
        <f>IFERROR(INDEX(Daily!$E$2:$E$421,A67-first_day+1),"")</f>
        <v/>
      </c>
      <c r="C67" s="38">
        <f>IFERROR(INDEX(Daily!$G$2:$G$421,A67-first_day+1),"")</f>
        <v/>
      </c>
      <c r="D67" s="38">
        <f>IFERROR(INDEX(Daily!$F$2:$F$421,A67-first_day+1),"")</f>
        <v/>
      </c>
      <c r="E67" s="38">
        <f>IFERROR(INDEX(Daily!$J$2:$J$421,A67-first_day+1),"")</f>
        <v/>
      </c>
      <c r="F67" s="38">
        <f>IFERROR(INDEX(Daily!$K$2:$K$421,A67-first_day+1),"")</f>
        <v/>
      </c>
      <c r="G67" s="38">
        <f>IF(IFERROR(INDEX(Daily!$L$2:$L$421,A67-first_day+1),0)=1,N(G66)+N(IFERROR(INDEX(Daily!$M$2:$M$421,A67-first_day+1),"")),N(G66))</f>
        <v/>
      </c>
    </row>
    <row r="68">
      <c r="A68" s="37">
        <f>DATE(analysis_year,4,1)+63</f>
        <v/>
      </c>
      <c r="B68" s="38">
        <f>IFERROR(INDEX(Daily!$E$2:$E$421,A68-first_day+1),"")</f>
        <v/>
      </c>
      <c r="C68" s="38">
        <f>IFERROR(INDEX(Daily!$G$2:$G$421,A68-first_day+1),"")</f>
        <v/>
      </c>
      <c r="D68" s="38">
        <f>IFERROR(INDEX(Daily!$F$2:$F$421,A68-first_day+1),"")</f>
        <v/>
      </c>
      <c r="E68" s="38">
        <f>IFERROR(INDEX(Daily!$J$2:$J$421,A68-first_day+1),"")</f>
        <v/>
      </c>
      <c r="F68" s="38">
        <f>IFERROR(INDEX(Daily!$K$2:$K$421,A68-first_day+1),"")</f>
        <v/>
      </c>
      <c r="G68" s="38">
        <f>IF(IFERROR(INDEX(Daily!$L$2:$L$421,A68-first_day+1),0)=1,N(G67)+N(IFERROR(INDEX(Daily!$M$2:$M$421,A68-first_day+1),"")),N(G67))</f>
        <v/>
      </c>
    </row>
    <row r="69">
      <c r="A69" s="37">
        <f>DATE(analysis_year,4,1)+64</f>
        <v/>
      </c>
      <c r="B69" s="38">
        <f>IFERROR(INDEX(Daily!$E$2:$E$421,A69-first_day+1),"")</f>
        <v/>
      </c>
      <c r="C69" s="38">
        <f>IFERROR(INDEX(Daily!$G$2:$G$421,A69-first_day+1),"")</f>
        <v/>
      </c>
      <c r="D69" s="38">
        <f>IFERROR(INDEX(Daily!$F$2:$F$421,A69-first_day+1),"")</f>
        <v/>
      </c>
      <c r="E69" s="38">
        <f>IFERROR(INDEX(Daily!$J$2:$J$421,A69-first_day+1),"")</f>
        <v/>
      </c>
      <c r="F69" s="38">
        <f>IFERROR(INDEX(Daily!$K$2:$K$421,A69-first_day+1),"")</f>
        <v/>
      </c>
      <c r="G69" s="38">
        <f>IF(IFERROR(INDEX(Daily!$L$2:$L$421,A69-first_day+1),0)=1,N(G68)+N(IFERROR(INDEX(Daily!$M$2:$M$421,A69-first_day+1),"")),N(G68))</f>
        <v/>
      </c>
    </row>
    <row r="70">
      <c r="A70" s="37">
        <f>DATE(analysis_year,4,1)+65</f>
        <v/>
      </c>
      <c r="B70" s="38">
        <f>IFERROR(INDEX(Daily!$E$2:$E$421,A70-first_day+1),"")</f>
        <v/>
      </c>
      <c r="C70" s="38">
        <f>IFERROR(INDEX(Daily!$G$2:$G$421,A70-first_day+1),"")</f>
        <v/>
      </c>
      <c r="D70" s="38">
        <f>IFERROR(INDEX(Daily!$F$2:$F$421,A70-first_day+1),"")</f>
        <v/>
      </c>
      <c r="E70" s="38">
        <f>IFERROR(INDEX(Daily!$J$2:$J$421,A70-first_day+1),"")</f>
        <v/>
      </c>
      <c r="F70" s="38">
        <f>IFERROR(INDEX(Daily!$K$2:$K$421,A70-first_day+1),"")</f>
        <v/>
      </c>
      <c r="G70" s="38">
        <f>IF(IFERROR(INDEX(Daily!$L$2:$L$421,A70-first_day+1),0)=1,N(G69)+N(IFERROR(INDEX(Daily!$M$2:$M$421,A70-first_day+1),"")),N(G69))</f>
        <v/>
      </c>
    </row>
    <row r="71">
      <c r="A71" s="37">
        <f>DATE(analysis_year,4,1)+66</f>
        <v/>
      </c>
      <c r="B71" s="38">
        <f>IFERROR(INDEX(Daily!$E$2:$E$421,A71-first_day+1),"")</f>
        <v/>
      </c>
      <c r="C71" s="38">
        <f>IFERROR(INDEX(Daily!$G$2:$G$421,A71-first_day+1),"")</f>
        <v/>
      </c>
      <c r="D71" s="38">
        <f>IFERROR(INDEX(Daily!$F$2:$F$421,A71-first_day+1),"")</f>
        <v/>
      </c>
      <c r="E71" s="38">
        <f>IFERROR(INDEX(Daily!$J$2:$J$421,A71-first_day+1),"")</f>
        <v/>
      </c>
      <c r="F71" s="38">
        <f>IFERROR(INDEX(Daily!$K$2:$K$421,A71-first_day+1),"")</f>
        <v/>
      </c>
      <c r="G71" s="38">
        <f>IF(IFERROR(INDEX(Daily!$L$2:$L$421,A71-first_day+1),0)=1,N(G70)+N(IFERROR(INDEX(Daily!$M$2:$M$421,A71-first_day+1),"")),N(G70))</f>
        <v/>
      </c>
    </row>
    <row r="72">
      <c r="A72" s="37">
        <f>DATE(analysis_year,4,1)+67</f>
        <v/>
      </c>
      <c r="B72" s="38">
        <f>IFERROR(INDEX(Daily!$E$2:$E$421,A72-first_day+1),"")</f>
        <v/>
      </c>
      <c r="C72" s="38">
        <f>IFERROR(INDEX(Daily!$G$2:$G$421,A72-first_day+1),"")</f>
        <v/>
      </c>
      <c r="D72" s="38">
        <f>IFERROR(INDEX(Daily!$F$2:$F$421,A72-first_day+1),"")</f>
        <v/>
      </c>
      <c r="E72" s="38">
        <f>IFERROR(INDEX(Daily!$J$2:$J$421,A72-first_day+1),"")</f>
        <v/>
      </c>
      <c r="F72" s="38">
        <f>IFERROR(INDEX(Daily!$K$2:$K$421,A72-first_day+1),"")</f>
        <v/>
      </c>
      <c r="G72" s="38">
        <f>IF(IFERROR(INDEX(Daily!$L$2:$L$421,A72-first_day+1),0)=1,N(G71)+N(IFERROR(INDEX(Daily!$M$2:$M$421,A72-first_day+1),"")),N(G71))</f>
        <v/>
      </c>
    </row>
    <row r="73">
      <c r="A73" s="37">
        <f>DATE(analysis_year,4,1)+68</f>
        <v/>
      </c>
      <c r="B73" s="38">
        <f>IFERROR(INDEX(Daily!$E$2:$E$421,A73-first_day+1),"")</f>
        <v/>
      </c>
      <c r="C73" s="38">
        <f>IFERROR(INDEX(Daily!$G$2:$G$421,A73-first_day+1),"")</f>
        <v/>
      </c>
      <c r="D73" s="38">
        <f>IFERROR(INDEX(Daily!$F$2:$F$421,A73-first_day+1),"")</f>
        <v/>
      </c>
      <c r="E73" s="38">
        <f>IFERROR(INDEX(Daily!$J$2:$J$421,A73-first_day+1),"")</f>
        <v/>
      </c>
      <c r="F73" s="38">
        <f>IFERROR(INDEX(Daily!$K$2:$K$421,A73-first_day+1),"")</f>
        <v/>
      </c>
      <c r="G73" s="38">
        <f>IF(IFERROR(INDEX(Daily!$L$2:$L$421,A73-first_day+1),0)=1,N(G72)+N(IFERROR(INDEX(Daily!$M$2:$M$421,A73-first_day+1),"")),N(G72))</f>
        <v/>
      </c>
    </row>
    <row r="74">
      <c r="A74" s="37">
        <f>DATE(analysis_year,4,1)+69</f>
        <v/>
      </c>
      <c r="B74" s="38">
        <f>IFERROR(INDEX(Daily!$E$2:$E$421,A74-first_day+1),"")</f>
        <v/>
      </c>
      <c r="C74" s="38">
        <f>IFERROR(INDEX(Daily!$G$2:$G$421,A74-first_day+1),"")</f>
        <v/>
      </c>
      <c r="D74" s="38">
        <f>IFERROR(INDEX(Daily!$F$2:$F$421,A74-first_day+1),"")</f>
        <v/>
      </c>
      <c r="E74" s="38">
        <f>IFERROR(INDEX(Daily!$J$2:$J$421,A74-first_day+1),"")</f>
        <v/>
      </c>
      <c r="F74" s="38">
        <f>IFERROR(INDEX(Daily!$K$2:$K$421,A74-first_day+1),"")</f>
        <v/>
      </c>
      <c r="G74" s="38">
        <f>IF(IFERROR(INDEX(Daily!$L$2:$L$421,A74-first_day+1),0)=1,N(G73)+N(IFERROR(INDEX(Daily!$M$2:$M$421,A74-first_day+1),"")),N(G73))</f>
        <v/>
      </c>
    </row>
    <row r="75">
      <c r="A75" s="37">
        <f>DATE(analysis_year,4,1)+70</f>
        <v/>
      </c>
      <c r="B75" s="38">
        <f>IFERROR(INDEX(Daily!$E$2:$E$421,A75-first_day+1),"")</f>
        <v/>
      </c>
      <c r="C75" s="38">
        <f>IFERROR(INDEX(Daily!$G$2:$G$421,A75-first_day+1),"")</f>
        <v/>
      </c>
      <c r="D75" s="38">
        <f>IFERROR(INDEX(Daily!$F$2:$F$421,A75-first_day+1),"")</f>
        <v/>
      </c>
      <c r="E75" s="38">
        <f>IFERROR(INDEX(Daily!$J$2:$J$421,A75-first_day+1),"")</f>
        <v/>
      </c>
      <c r="F75" s="38">
        <f>IFERROR(INDEX(Daily!$K$2:$K$421,A75-first_day+1),"")</f>
        <v/>
      </c>
      <c r="G75" s="38">
        <f>IF(IFERROR(INDEX(Daily!$L$2:$L$421,A75-first_day+1),0)=1,N(G74)+N(IFERROR(INDEX(Daily!$M$2:$M$421,A75-first_day+1),"")),N(G74))</f>
        <v/>
      </c>
    </row>
    <row r="76">
      <c r="A76" s="37">
        <f>DATE(analysis_year,4,1)+71</f>
        <v/>
      </c>
      <c r="B76" s="38">
        <f>IFERROR(INDEX(Daily!$E$2:$E$421,A76-first_day+1),"")</f>
        <v/>
      </c>
      <c r="C76" s="38">
        <f>IFERROR(INDEX(Daily!$G$2:$G$421,A76-first_day+1),"")</f>
        <v/>
      </c>
      <c r="D76" s="38">
        <f>IFERROR(INDEX(Daily!$F$2:$F$421,A76-first_day+1),"")</f>
        <v/>
      </c>
      <c r="E76" s="38">
        <f>IFERROR(INDEX(Daily!$J$2:$J$421,A76-first_day+1),"")</f>
        <v/>
      </c>
      <c r="F76" s="38">
        <f>IFERROR(INDEX(Daily!$K$2:$K$421,A76-first_day+1),"")</f>
        <v/>
      </c>
      <c r="G76" s="38">
        <f>IF(IFERROR(INDEX(Daily!$L$2:$L$421,A76-first_day+1),0)=1,N(G75)+N(IFERROR(INDEX(Daily!$M$2:$M$421,A76-first_day+1),"")),N(G75))</f>
        <v/>
      </c>
    </row>
    <row r="77">
      <c r="A77" s="37">
        <f>DATE(analysis_year,4,1)+72</f>
        <v/>
      </c>
      <c r="B77" s="38">
        <f>IFERROR(INDEX(Daily!$E$2:$E$421,A77-first_day+1),"")</f>
        <v/>
      </c>
      <c r="C77" s="38">
        <f>IFERROR(INDEX(Daily!$G$2:$G$421,A77-first_day+1),"")</f>
        <v/>
      </c>
      <c r="D77" s="38">
        <f>IFERROR(INDEX(Daily!$F$2:$F$421,A77-first_day+1),"")</f>
        <v/>
      </c>
      <c r="E77" s="38">
        <f>IFERROR(INDEX(Daily!$J$2:$J$421,A77-first_day+1),"")</f>
        <v/>
      </c>
      <c r="F77" s="38">
        <f>IFERROR(INDEX(Daily!$K$2:$K$421,A77-first_day+1),"")</f>
        <v/>
      </c>
      <c r="G77" s="38">
        <f>IF(IFERROR(INDEX(Daily!$L$2:$L$421,A77-first_day+1),0)=1,N(G76)+N(IFERROR(INDEX(Daily!$M$2:$M$421,A77-first_day+1),"")),N(G76))</f>
        <v/>
      </c>
    </row>
    <row r="78">
      <c r="A78" s="37">
        <f>DATE(analysis_year,4,1)+73</f>
        <v/>
      </c>
      <c r="B78" s="38">
        <f>IFERROR(INDEX(Daily!$E$2:$E$421,A78-first_day+1),"")</f>
        <v/>
      </c>
      <c r="C78" s="38">
        <f>IFERROR(INDEX(Daily!$G$2:$G$421,A78-first_day+1),"")</f>
        <v/>
      </c>
      <c r="D78" s="38">
        <f>IFERROR(INDEX(Daily!$F$2:$F$421,A78-first_day+1),"")</f>
        <v/>
      </c>
      <c r="E78" s="38">
        <f>IFERROR(INDEX(Daily!$J$2:$J$421,A78-first_day+1),"")</f>
        <v/>
      </c>
      <c r="F78" s="38">
        <f>IFERROR(INDEX(Daily!$K$2:$K$421,A78-first_day+1),"")</f>
        <v/>
      </c>
      <c r="G78" s="38">
        <f>IF(IFERROR(INDEX(Daily!$L$2:$L$421,A78-first_day+1),0)=1,N(G77)+N(IFERROR(INDEX(Daily!$M$2:$M$421,A78-first_day+1),"")),N(G77))</f>
        <v/>
      </c>
    </row>
    <row r="79">
      <c r="A79" s="37">
        <f>DATE(analysis_year,4,1)+74</f>
        <v/>
      </c>
      <c r="B79" s="38">
        <f>IFERROR(INDEX(Daily!$E$2:$E$421,A79-first_day+1),"")</f>
        <v/>
      </c>
      <c r="C79" s="38">
        <f>IFERROR(INDEX(Daily!$G$2:$G$421,A79-first_day+1),"")</f>
        <v/>
      </c>
      <c r="D79" s="38">
        <f>IFERROR(INDEX(Daily!$F$2:$F$421,A79-first_day+1),"")</f>
        <v/>
      </c>
      <c r="E79" s="38">
        <f>IFERROR(INDEX(Daily!$J$2:$J$421,A79-first_day+1),"")</f>
        <v/>
      </c>
      <c r="F79" s="38">
        <f>IFERROR(INDEX(Daily!$K$2:$K$421,A79-first_day+1),"")</f>
        <v/>
      </c>
      <c r="G79" s="38">
        <f>IF(IFERROR(INDEX(Daily!$L$2:$L$421,A79-first_day+1),0)=1,N(G78)+N(IFERROR(INDEX(Daily!$M$2:$M$421,A79-first_day+1),"")),N(G78))</f>
        <v/>
      </c>
    </row>
    <row r="80">
      <c r="A80" s="37">
        <f>DATE(analysis_year,4,1)+75</f>
        <v/>
      </c>
      <c r="B80" s="38">
        <f>IFERROR(INDEX(Daily!$E$2:$E$421,A80-first_day+1),"")</f>
        <v/>
      </c>
      <c r="C80" s="38">
        <f>IFERROR(INDEX(Daily!$G$2:$G$421,A80-first_day+1),"")</f>
        <v/>
      </c>
      <c r="D80" s="38">
        <f>IFERROR(INDEX(Daily!$F$2:$F$421,A80-first_day+1),"")</f>
        <v/>
      </c>
      <c r="E80" s="38">
        <f>IFERROR(INDEX(Daily!$J$2:$J$421,A80-first_day+1),"")</f>
        <v/>
      </c>
      <c r="F80" s="38">
        <f>IFERROR(INDEX(Daily!$K$2:$K$421,A80-first_day+1),"")</f>
        <v/>
      </c>
      <c r="G80" s="38">
        <f>IF(IFERROR(INDEX(Daily!$L$2:$L$421,A80-first_day+1),0)=1,N(G79)+N(IFERROR(INDEX(Daily!$M$2:$M$421,A80-first_day+1),"")),N(G79))</f>
        <v/>
      </c>
    </row>
    <row r="81">
      <c r="A81" s="37">
        <f>DATE(analysis_year,4,1)+76</f>
        <v/>
      </c>
      <c r="B81" s="38">
        <f>IFERROR(INDEX(Daily!$E$2:$E$421,A81-first_day+1),"")</f>
        <v/>
      </c>
      <c r="C81" s="38">
        <f>IFERROR(INDEX(Daily!$G$2:$G$421,A81-first_day+1),"")</f>
        <v/>
      </c>
      <c r="D81" s="38">
        <f>IFERROR(INDEX(Daily!$F$2:$F$421,A81-first_day+1),"")</f>
        <v/>
      </c>
      <c r="E81" s="38">
        <f>IFERROR(INDEX(Daily!$J$2:$J$421,A81-first_day+1),"")</f>
        <v/>
      </c>
      <c r="F81" s="38">
        <f>IFERROR(INDEX(Daily!$K$2:$K$421,A81-first_day+1),"")</f>
        <v/>
      </c>
      <c r="G81" s="38">
        <f>IF(IFERROR(INDEX(Daily!$L$2:$L$421,A81-first_day+1),0)=1,N(G80)+N(IFERROR(INDEX(Daily!$M$2:$M$421,A81-first_day+1),"")),N(G80))</f>
        <v/>
      </c>
    </row>
    <row r="82">
      <c r="A82" s="37">
        <f>DATE(analysis_year,4,1)+77</f>
        <v/>
      </c>
      <c r="B82" s="38">
        <f>IFERROR(INDEX(Daily!$E$2:$E$421,A82-first_day+1),"")</f>
        <v/>
      </c>
      <c r="C82" s="38">
        <f>IFERROR(INDEX(Daily!$G$2:$G$421,A82-first_day+1),"")</f>
        <v/>
      </c>
      <c r="D82" s="38">
        <f>IFERROR(INDEX(Daily!$F$2:$F$421,A82-first_day+1),"")</f>
        <v/>
      </c>
      <c r="E82" s="38">
        <f>IFERROR(INDEX(Daily!$J$2:$J$421,A82-first_day+1),"")</f>
        <v/>
      </c>
      <c r="F82" s="38">
        <f>IFERROR(INDEX(Daily!$K$2:$K$421,A82-first_day+1),"")</f>
        <v/>
      </c>
      <c r="G82" s="38">
        <f>IF(IFERROR(INDEX(Daily!$L$2:$L$421,A82-first_day+1),0)=1,N(G81)+N(IFERROR(INDEX(Daily!$M$2:$M$421,A82-first_day+1),"")),N(G81))</f>
        <v/>
      </c>
    </row>
    <row r="83">
      <c r="A83" s="37">
        <f>DATE(analysis_year,4,1)+78</f>
        <v/>
      </c>
      <c r="B83" s="38">
        <f>IFERROR(INDEX(Daily!$E$2:$E$421,A83-first_day+1),"")</f>
        <v/>
      </c>
      <c r="C83" s="38">
        <f>IFERROR(INDEX(Daily!$G$2:$G$421,A83-first_day+1),"")</f>
        <v/>
      </c>
      <c r="D83" s="38">
        <f>IFERROR(INDEX(Daily!$F$2:$F$421,A83-first_day+1),"")</f>
        <v/>
      </c>
      <c r="E83" s="38">
        <f>IFERROR(INDEX(Daily!$J$2:$J$421,A83-first_day+1),"")</f>
        <v/>
      </c>
      <c r="F83" s="38">
        <f>IFERROR(INDEX(Daily!$K$2:$K$421,A83-first_day+1),"")</f>
        <v/>
      </c>
      <c r="G83" s="38">
        <f>IF(IFERROR(INDEX(Daily!$L$2:$L$421,A83-first_day+1),0)=1,N(G82)+N(IFERROR(INDEX(Daily!$M$2:$M$421,A83-first_day+1),"")),N(G82))</f>
        <v/>
      </c>
    </row>
    <row r="84">
      <c r="A84" s="37">
        <f>DATE(analysis_year,4,1)+79</f>
        <v/>
      </c>
      <c r="B84" s="38">
        <f>IFERROR(INDEX(Daily!$E$2:$E$421,A84-first_day+1),"")</f>
        <v/>
      </c>
      <c r="C84" s="38">
        <f>IFERROR(INDEX(Daily!$G$2:$G$421,A84-first_day+1),"")</f>
        <v/>
      </c>
      <c r="D84" s="38">
        <f>IFERROR(INDEX(Daily!$F$2:$F$421,A84-first_day+1),"")</f>
        <v/>
      </c>
      <c r="E84" s="38">
        <f>IFERROR(INDEX(Daily!$J$2:$J$421,A84-first_day+1),"")</f>
        <v/>
      </c>
      <c r="F84" s="38">
        <f>IFERROR(INDEX(Daily!$K$2:$K$421,A84-first_day+1),"")</f>
        <v/>
      </c>
      <c r="G84" s="38">
        <f>IF(IFERROR(INDEX(Daily!$L$2:$L$421,A84-first_day+1),0)=1,N(G83)+N(IFERROR(INDEX(Daily!$M$2:$M$421,A84-first_day+1),"")),N(G83))</f>
        <v/>
      </c>
    </row>
    <row r="85">
      <c r="A85" s="37">
        <f>DATE(analysis_year,4,1)+80</f>
        <v/>
      </c>
      <c r="B85" s="38">
        <f>IFERROR(INDEX(Daily!$E$2:$E$421,A85-first_day+1),"")</f>
        <v/>
      </c>
      <c r="C85" s="38">
        <f>IFERROR(INDEX(Daily!$G$2:$G$421,A85-first_day+1),"")</f>
        <v/>
      </c>
      <c r="D85" s="38">
        <f>IFERROR(INDEX(Daily!$F$2:$F$421,A85-first_day+1),"")</f>
        <v/>
      </c>
      <c r="E85" s="38">
        <f>IFERROR(INDEX(Daily!$J$2:$J$421,A85-first_day+1),"")</f>
        <v/>
      </c>
      <c r="F85" s="38">
        <f>IFERROR(INDEX(Daily!$K$2:$K$421,A85-first_day+1),"")</f>
        <v/>
      </c>
      <c r="G85" s="38">
        <f>IF(IFERROR(INDEX(Daily!$L$2:$L$421,A85-first_day+1),0)=1,N(G84)+N(IFERROR(INDEX(Daily!$M$2:$M$421,A85-first_day+1),"")),N(G84))</f>
        <v/>
      </c>
    </row>
    <row r="86">
      <c r="A86" s="37">
        <f>DATE(analysis_year,4,1)+81</f>
        <v/>
      </c>
      <c r="B86" s="38">
        <f>IFERROR(INDEX(Daily!$E$2:$E$421,A86-first_day+1),"")</f>
        <v/>
      </c>
      <c r="C86" s="38">
        <f>IFERROR(INDEX(Daily!$G$2:$G$421,A86-first_day+1),"")</f>
        <v/>
      </c>
      <c r="D86" s="38">
        <f>IFERROR(INDEX(Daily!$F$2:$F$421,A86-first_day+1),"")</f>
        <v/>
      </c>
      <c r="E86" s="38">
        <f>IFERROR(INDEX(Daily!$J$2:$J$421,A86-first_day+1),"")</f>
        <v/>
      </c>
      <c r="F86" s="38">
        <f>IFERROR(INDEX(Daily!$K$2:$K$421,A86-first_day+1),"")</f>
        <v/>
      </c>
      <c r="G86" s="38">
        <f>IF(IFERROR(INDEX(Daily!$L$2:$L$421,A86-first_day+1),0)=1,N(G85)+N(IFERROR(INDEX(Daily!$M$2:$M$421,A86-first_day+1),"")),N(G85))</f>
        <v/>
      </c>
    </row>
    <row r="87">
      <c r="A87" s="37">
        <f>DATE(analysis_year,4,1)+82</f>
        <v/>
      </c>
      <c r="B87" s="38">
        <f>IFERROR(INDEX(Daily!$E$2:$E$421,A87-first_day+1),"")</f>
        <v/>
      </c>
      <c r="C87" s="38">
        <f>IFERROR(INDEX(Daily!$G$2:$G$421,A87-first_day+1),"")</f>
        <v/>
      </c>
      <c r="D87" s="38">
        <f>IFERROR(INDEX(Daily!$F$2:$F$421,A87-first_day+1),"")</f>
        <v/>
      </c>
      <c r="E87" s="38">
        <f>IFERROR(INDEX(Daily!$J$2:$J$421,A87-first_day+1),"")</f>
        <v/>
      </c>
      <c r="F87" s="38">
        <f>IFERROR(INDEX(Daily!$K$2:$K$421,A87-first_day+1),"")</f>
        <v/>
      </c>
      <c r="G87" s="38">
        <f>IF(IFERROR(INDEX(Daily!$L$2:$L$421,A87-first_day+1),0)=1,N(G86)+N(IFERROR(INDEX(Daily!$M$2:$M$421,A87-first_day+1),"")),N(G86))</f>
        <v/>
      </c>
    </row>
    <row r="88">
      <c r="A88" s="37">
        <f>DATE(analysis_year,4,1)+83</f>
        <v/>
      </c>
      <c r="B88" s="38">
        <f>IFERROR(INDEX(Daily!$E$2:$E$421,A88-first_day+1),"")</f>
        <v/>
      </c>
      <c r="C88" s="38">
        <f>IFERROR(INDEX(Daily!$G$2:$G$421,A88-first_day+1),"")</f>
        <v/>
      </c>
      <c r="D88" s="38">
        <f>IFERROR(INDEX(Daily!$F$2:$F$421,A88-first_day+1),"")</f>
        <v/>
      </c>
      <c r="E88" s="38">
        <f>IFERROR(INDEX(Daily!$J$2:$J$421,A88-first_day+1),"")</f>
        <v/>
      </c>
      <c r="F88" s="38">
        <f>IFERROR(INDEX(Daily!$K$2:$K$421,A88-first_day+1),"")</f>
        <v/>
      </c>
      <c r="G88" s="38">
        <f>IF(IFERROR(INDEX(Daily!$L$2:$L$421,A88-first_day+1),0)=1,N(G87)+N(IFERROR(INDEX(Daily!$M$2:$M$421,A88-first_day+1),"")),N(G87))</f>
        <v/>
      </c>
    </row>
    <row r="89">
      <c r="A89" s="37">
        <f>DATE(analysis_year,4,1)+84</f>
        <v/>
      </c>
      <c r="B89" s="38">
        <f>IFERROR(INDEX(Daily!$E$2:$E$421,A89-first_day+1),"")</f>
        <v/>
      </c>
      <c r="C89" s="38">
        <f>IFERROR(INDEX(Daily!$G$2:$G$421,A89-first_day+1),"")</f>
        <v/>
      </c>
      <c r="D89" s="38">
        <f>IFERROR(INDEX(Daily!$F$2:$F$421,A89-first_day+1),"")</f>
        <v/>
      </c>
      <c r="E89" s="38">
        <f>IFERROR(INDEX(Daily!$J$2:$J$421,A89-first_day+1),"")</f>
        <v/>
      </c>
      <c r="F89" s="38">
        <f>IFERROR(INDEX(Daily!$K$2:$K$421,A89-first_day+1),"")</f>
        <v/>
      </c>
      <c r="G89" s="38">
        <f>IF(IFERROR(INDEX(Daily!$L$2:$L$421,A89-first_day+1),0)=1,N(G88)+N(IFERROR(INDEX(Daily!$M$2:$M$421,A89-first_day+1),"")),N(G88))</f>
        <v/>
      </c>
    </row>
    <row r="90">
      <c r="A90" s="37">
        <f>DATE(analysis_year,4,1)+85</f>
        <v/>
      </c>
      <c r="B90" s="38">
        <f>IFERROR(INDEX(Daily!$E$2:$E$421,A90-first_day+1),"")</f>
        <v/>
      </c>
      <c r="C90" s="38">
        <f>IFERROR(INDEX(Daily!$G$2:$G$421,A90-first_day+1),"")</f>
        <v/>
      </c>
      <c r="D90" s="38">
        <f>IFERROR(INDEX(Daily!$F$2:$F$421,A90-first_day+1),"")</f>
        <v/>
      </c>
      <c r="E90" s="38">
        <f>IFERROR(INDEX(Daily!$J$2:$J$421,A90-first_day+1),"")</f>
        <v/>
      </c>
      <c r="F90" s="38">
        <f>IFERROR(INDEX(Daily!$K$2:$K$421,A90-first_day+1),"")</f>
        <v/>
      </c>
      <c r="G90" s="38">
        <f>IF(IFERROR(INDEX(Daily!$L$2:$L$421,A90-first_day+1),0)=1,N(G89)+N(IFERROR(INDEX(Daily!$M$2:$M$421,A90-first_day+1),"")),N(G89))</f>
        <v/>
      </c>
    </row>
    <row r="91">
      <c r="A91" s="37">
        <f>DATE(analysis_year,4,1)+86</f>
        <v/>
      </c>
      <c r="B91" s="38">
        <f>IFERROR(INDEX(Daily!$E$2:$E$421,A91-first_day+1),"")</f>
        <v/>
      </c>
      <c r="C91" s="38">
        <f>IFERROR(INDEX(Daily!$G$2:$G$421,A91-first_day+1),"")</f>
        <v/>
      </c>
      <c r="D91" s="38">
        <f>IFERROR(INDEX(Daily!$F$2:$F$421,A91-first_day+1),"")</f>
        <v/>
      </c>
      <c r="E91" s="38">
        <f>IFERROR(INDEX(Daily!$J$2:$J$421,A91-first_day+1),"")</f>
        <v/>
      </c>
      <c r="F91" s="38">
        <f>IFERROR(INDEX(Daily!$K$2:$K$421,A91-first_day+1),"")</f>
        <v/>
      </c>
      <c r="G91" s="38">
        <f>IF(IFERROR(INDEX(Daily!$L$2:$L$421,A91-first_day+1),0)=1,N(G90)+N(IFERROR(INDEX(Daily!$M$2:$M$421,A91-first_day+1),"")),N(G90))</f>
        <v/>
      </c>
    </row>
    <row r="92">
      <c r="A92" s="37">
        <f>DATE(analysis_year,4,1)+87</f>
        <v/>
      </c>
      <c r="B92" s="38">
        <f>IFERROR(INDEX(Daily!$E$2:$E$421,A92-first_day+1),"")</f>
        <v/>
      </c>
      <c r="C92" s="38">
        <f>IFERROR(INDEX(Daily!$G$2:$G$421,A92-first_day+1),"")</f>
        <v/>
      </c>
      <c r="D92" s="38">
        <f>IFERROR(INDEX(Daily!$F$2:$F$421,A92-first_day+1),"")</f>
        <v/>
      </c>
      <c r="E92" s="38">
        <f>IFERROR(INDEX(Daily!$J$2:$J$421,A92-first_day+1),"")</f>
        <v/>
      </c>
      <c r="F92" s="38">
        <f>IFERROR(INDEX(Daily!$K$2:$K$421,A92-first_day+1),"")</f>
        <v/>
      </c>
      <c r="G92" s="38">
        <f>IF(IFERROR(INDEX(Daily!$L$2:$L$421,A92-first_day+1),0)=1,N(G91)+N(IFERROR(INDEX(Daily!$M$2:$M$421,A92-first_day+1),"")),N(G91))</f>
        <v/>
      </c>
    </row>
    <row r="93">
      <c r="A93" s="37">
        <f>DATE(analysis_year,4,1)+88</f>
        <v/>
      </c>
      <c r="B93" s="38">
        <f>IFERROR(INDEX(Daily!$E$2:$E$421,A93-first_day+1),"")</f>
        <v/>
      </c>
      <c r="C93" s="38">
        <f>IFERROR(INDEX(Daily!$G$2:$G$421,A93-first_day+1),"")</f>
        <v/>
      </c>
      <c r="D93" s="38">
        <f>IFERROR(INDEX(Daily!$F$2:$F$421,A93-first_day+1),"")</f>
        <v/>
      </c>
      <c r="E93" s="38">
        <f>IFERROR(INDEX(Daily!$J$2:$J$421,A93-first_day+1),"")</f>
        <v/>
      </c>
      <c r="F93" s="38">
        <f>IFERROR(INDEX(Daily!$K$2:$K$421,A93-first_day+1),"")</f>
        <v/>
      </c>
      <c r="G93" s="38">
        <f>IF(IFERROR(INDEX(Daily!$L$2:$L$421,A93-first_day+1),0)=1,N(G92)+N(IFERROR(INDEX(Daily!$M$2:$M$421,A93-first_day+1),"")),N(G92))</f>
        <v/>
      </c>
    </row>
    <row r="94">
      <c r="A94" s="37">
        <f>DATE(analysis_year,4,1)+89</f>
        <v/>
      </c>
      <c r="B94" s="38">
        <f>IFERROR(INDEX(Daily!$E$2:$E$421,A94-first_day+1),"")</f>
        <v/>
      </c>
      <c r="C94" s="38">
        <f>IFERROR(INDEX(Daily!$G$2:$G$421,A94-first_day+1),"")</f>
        <v/>
      </c>
      <c r="D94" s="38">
        <f>IFERROR(INDEX(Daily!$F$2:$F$421,A94-first_day+1),"")</f>
        <v/>
      </c>
      <c r="E94" s="38">
        <f>IFERROR(INDEX(Daily!$J$2:$J$421,A94-first_day+1),"")</f>
        <v/>
      </c>
      <c r="F94" s="38">
        <f>IFERROR(INDEX(Daily!$K$2:$K$421,A94-first_day+1),"")</f>
        <v/>
      </c>
      <c r="G94" s="38">
        <f>IF(IFERROR(INDEX(Daily!$L$2:$L$421,A94-first_day+1),0)=1,N(G93)+N(IFERROR(INDEX(Daily!$M$2:$M$421,A94-first_day+1),"")),N(G93))</f>
        <v/>
      </c>
    </row>
    <row r="95">
      <c r="A95" s="37">
        <f>DATE(analysis_year,4,1)+90</f>
        <v/>
      </c>
      <c r="B95" s="38">
        <f>IFERROR(INDEX(Daily!$E$2:$E$421,A95-first_day+1),"")</f>
        <v/>
      </c>
      <c r="C95" s="38">
        <f>IFERROR(INDEX(Daily!$G$2:$G$421,A95-first_day+1),"")</f>
        <v/>
      </c>
      <c r="D95" s="38">
        <f>IFERROR(INDEX(Daily!$F$2:$F$421,A95-first_day+1),"")</f>
        <v/>
      </c>
      <c r="E95" s="38">
        <f>IFERROR(INDEX(Daily!$J$2:$J$421,A95-first_day+1),"")</f>
        <v/>
      </c>
      <c r="F95" s="38">
        <f>IFERROR(INDEX(Daily!$K$2:$K$421,A95-first_day+1),"")</f>
        <v/>
      </c>
      <c r="G95" s="38">
        <f>IF(IFERROR(INDEX(Daily!$L$2:$L$421,A95-first_day+1),0)=1,N(G94)+N(IFERROR(INDEX(Daily!$M$2:$M$421,A95-first_day+1),"")),N(G94))</f>
        <v/>
      </c>
    </row>
    <row r="96">
      <c r="A96" s="37">
        <f>DATE(analysis_year,4,1)+91</f>
        <v/>
      </c>
      <c r="B96" s="38">
        <f>IFERROR(INDEX(Daily!$E$2:$E$421,A96-first_day+1),"")</f>
        <v/>
      </c>
      <c r="C96" s="38">
        <f>IFERROR(INDEX(Daily!$G$2:$G$421,A96-first_day+1),"")</f>
        <v/>
      </c>
      <c r="D96" s="38">
        <f>IFERROR(INDEX(Daily!$F$2:$F$421,A96-first_day+1),"")</f>
        <v/>
      </c>
      <c r="E96" s="38">
        <f>IFERROR(INDEX(Daily!$J$2:$J$421,A96-first_day+1),"")</f>
        <v/>
      </c>
      <c r="F96" s="38">
        <f>IFERROR(INDEX(Daily!$K$2:$K$421,A96-first_day+1),"")</f>
        <v/>
      </c>
      <c r="G96" s="38">
        <f>IF(IFERROR(INDEX(Daily!$L$2:$L$421,A96-first_day+1),0)=1,N(G95)+N(IFERROR(INDEX(Daily!$M$2:$M$421,A96-first_day+1),"")),N(G95))</f>
        <v/>
      </c>
    </row>
    <row r="97">
      <c r="A97" s="37">
        <f>DATE(analysis_year,4,1)+92</f>
        <v/>
      </c>
      <c r="B97" s="38">
        <f>IFERROR(INDEX(Daily!$E$2:$E$421,A97-first_day+1),"")</f>
        <v/>
      </c>
      <c r="C97" s="38">
        <f>IFERROR(INDEX(Daily!$G$2:$G$421,A97-first_day+1),"")</f>
        <v/>
      </c>
      <c r="D97" s="38">
        <f>IFERROR(INDEX(Daily!$F$2:$F$421,A97-first_day+1),"")</f>
        <v/>
      </c>
      <c r="E97" s="38">
        <f>IFERROR(INDEX(Daily!$J$2:$J$421,A97-first_day+1),"")</f>
        <v/>
      </c>
      <c r="F97" s="38">
        <f>IFERROR(INDEX(Daily!$K$2:$K$421,A97-first_day+1),"")</f>
        <v/>
      </c>
      <c r="G97" s="38">
        <f>IF(IFERROR(INDEX(Daily!$L$2:$L$421,A97-first_day+1),0)=1,N(G96)+N(IFERROR(INDEX(Daily!$M$2:$M$421,A97-first_day+1),"")),N(G96))</f>
        <v/>
      </c>
    </row>
    <row r="98">
      <c r="A98" s="37">
        <f>DATE(analysis_year,4,1)+93</f>
        <v/>
      </c>
      <c r="B98" s="38">
        <f>IFERROR(INDEX(Daily!$E$2:$E$421,A98-first_day+1),"")</f>
        <v/>
      </c>
      <c r="C98" s="38">
        <f>IFERROR(INDEX(Daily!$G$2:$G$421,A98-first_day+1),"")</f>
        <v/>
      </c>
      <c r="D98" s="38">
        <f>IFERROR(INDEX(Daily!$F$2:$F$421,A98-first_day+1),"")</f>
        <v/>
      </c>
      <c r="E98" s="38">
        <f>IFERROR(INDEX(Daily!$J$2:$J$421,A98-first_day+1),"")</f>
        <v/>
      </c>
      <c r="F98" s="38">
        <f>IFERROR(INDEX(Daily!$K$2:$K$421,A98-first_day+1),"")</f>
        <v/>
      </c>
      <c r="G98" s="38">
        <f>IF(IFERROR(INDEX(Daily!$L$2:$L$421,A98-first_day+1),0)=1,N(G97)+N(IFERROR(INDEX(Daily!$M$2:$M$421,A98-first_day+1),"")),N(G97))</f>
        <v/>
      </c>
    </row>
    <row r="99">
      <c r="A99" s="37">
        <f>DATE(analysis_year,4,1)+94</f>
        <v/>
      </c>
      <c r="B99" s="38">
        <f>IFERROR(INDEX(Daily!$E$2:$E$421,A99-first_day+1),"")</f>
        <v/>
      </c>
      <c r="C99" s="38">
        <f>IFERROR(INDEX(Daily!$G$2:$G$421,A99-first_day+1),"")</f>
        <v/>
      </c>
      <c r="D99" s="38">
        <f>IFERROR(INDEX(Daily!$F$2:$F$421,A99-first_day+1),"")</f>
        <v/>
      </c>
      <c r="E99" s="38">
        <f>IFERROR(INDEX(Daily!$J$2:$J$421,A99-first_day+1),"")</f>
        <v/>
      </c>
      <c r="F99" s="38">
        <f>IFERROR(INDEX(Daily!$K$2:$K$421,A99-first_day+1),"")</f>
        <v/>
      </c>
      <c r="G99" s="38">
        <f>IF(IFERROR(INDEX(Daily!$L$2:$L$421,A99-first_day+1),0)=1,N(G98)+N(IFERROR(INDEX(Daily!$M$2:$M$421,A99-first_day+1),"")),N(G98))</f>
        <v/>
      </c>
    </row>
    <row r="100">
      <c r="A100" s="37">
        <f>DATE(analysis_year,4,1)+95</f>
        <v/>
      </c>
      <c r="B100" s="38">
        <f>IFERROR(INDEX(Daily!$E$2:$E$421,A100-first_day+1),"")</f>
        <v/>
      </c>
      <c r="C100" s="38">
        <f>IFERROR(INDEX(Daily!$G$2:$G$421,A100-first_day+1),"")</f>
        <v/>
      </c>
      <c r="D100" s="38">
        <f>IFERROR(INDEX(Daily!$F$2:$F$421,A100-first_day+1),"")</f>
        <v/>
      </c>
      <c r="E100" s="38">
        <f>IFERROR(INDEX(Daily!$J$2:$J$421,A100-first_day+1),"")</f>
        <v/>
      </c>
      <c r="F100" s="38">
        <f>IFERROR(INDEX(Daily!$K$2:$K$421,A100-first_day+1),"")</f>
        <v/>
      </c>
      <c r="G100" s="38">
        <f>IF(IFERROR(INDEX(Daily!$L$2:$L$421,A100-first_day+1),0)=1,N(G99)+N(IFERROR(INDEX(Daily!$M$2:$M$421,A100-first_day+1),"")),N(G99))</f>
        <v/>
      </c>
    </row>
    <row r="101">
      <c r="A101" s="37">
        <f>DATE(analysis_year,4,1)+96</f>
        <v/>
      </c>
      <c r="B101" s="38">
        <f>IFERROR(INDEX(Daily!$E$2:$E$421,A101-first_day+1),"")</f>
        <v/>
      </c>
      <c r="C101" s="38">
        <f>IFERROR(INDEX(Daily!$G$2:$G$421,A101-first_day+1),"")</f>
        <v/>
      </c>
      <c r="D101" s="38">
        <f>IFERROR(INDEX(Daily!$F$2:$F$421,A101-first_day+1),"")</f>
        <v/>
      </c>
      <c r="E101" s="38">
        <f>IFERROR(INDEX(Daily!$J$2:$J$421,A101-first_day+1),"")</f>
        <v/>
      </c>
      <c r="F101" s="38">
        <f>IFERROR(INDEX(Daily!$K$2:$K$421,A101-first_day+1),"")</f>
        <v/>
      </c>
      <c r="G101" s="38">
        <f>IF(IFERROR(INDEX(Daily!$L$2:$L$421,A101-first_day+1),0)=1,N(G100)+N(IFERROR(INDEX(Daily!$M$2:$M$421,A101-first_day+1),"")),N(G100))</f>
        <v/>
      </c>
    </row>
    <row r="102">
      <c r="A102" s="37">
        <f>DATE(analysis_year,4,1)+97</f>
        <v/>
      </c>
      <c r="B102" s="38">
        <f>IFERROR(INDEX(Daily!$E$2:$E$421,A102-first_day+1),"")</f>
        <v/>
      </c>
      <c r="C102" s="38">
        <f>IFERROR(INDEX(Daily!$G$2:$G$421,A102-first_day+1),"")</f>
        <v/>
      </c>
      <c r="D102" s="38">
        <f>IFERROR(INDEX(Daily!$F$2:$F$421,A102-first_day+1),"")</f>
        <v/>
      </c>
      <c r="E102" s="38">
        <f>IFERROR(INDEX(Daily!$J$2:$J$421,A102-first_day+1),"")</f>
        <v/>
      </c>
      <c r="F102" s="38">
        <f>IFERROR(INDEX(Daily!$K$2:$K$421,A102-first_day+1),"")</f>
        <v/>
      </c>
      <c r="G102" s="38">
        <f>IF(IFERROR(INDEX(Daily!$L$2:$L$421,A102-first_day+1),0)=1,N(G101)+N(IFERROR(INDEX(Daily!$M$2:$M$421,A102-first_day+1),"")),N(G101))</f>
        <v/>
      </c>
    </row>
    <row r="103">
      <c r="A103" s="37">
        <f>DATE(analysis_year,4,1)+98</f>
        <v/>
      </c>
      <c r="B103" s="38">
        <f>IFERROR(INDEX(Daily!$E$2:$E$421,A103-first_day+1),"")</f>
        <v/>
      </c>
      <c r="C103" s="38">
        <f>IFERROR(INDEX(Daily!$G$2:$G$421,A103-first_day+1),"")</f>
        <v/>
      </c>
      <c r="D103" s="38">
        <f>IFERROR(INDEX(Daily!$F$2:$F$421,A103-first_day+1),"")</f>
        <v/>
      </c>
      <c r="E103" s="38">
        <f>IFERROR(INDEX(Daily!$J$2:$J$421,A103-first_day+1),"")</f>
        <v/>
      </c>
      <c r="F103" s="38">
        <f>IFERROR(INDEX(Daily!$K$2:$K$421,A103-first_day+1),"")</f>
        <v/>
      </c>
      <c r="G103" s="38">
        <f>IF(IFERROR(INDEX(Daily!$L$2:$L$421,A103-first_day+1),0)=1,N(G102)+N(IFERROR(INDEX(Daily!$M$2:$M$421,A103-first_day+1),"")),N(G102))</f>
        <v/>
      </c>
    </row>
    <row r="104">
      <c r="A104" s="37">
        <f>DATE(analysis_year,4,1)+99</f>
        <v/>
      </c>
      <c r="B104" s="38">
        <f>IFERROR(INDEX(Daily!$E$2:$E$421,A104-first_day+1),"")</f>
        <v/>
      </c>
      <c r="C104" s="38">
        <f>IFERROR(INDEX(Daily!$G$2:$G$421,A104-first_day+1),"")</f>
        <v/>
      </c>
      <c r="D104" s="38">
        <f>IFERROR(INDEX(Daily!$F$2:$F$421,A104-first_day+1),"")</f>
        <v/>
      </c>
      <c r="E104" s="38">
        <f>IFERROR(INDEX(Daily!$J$2:$J$421,A104-first_day+1),"")</f>
        <v/>
      </c>
      <c r="F104" s="38">
        <f>IFERROR(INDEX(Daily!$K$2:$K$421,A104-first_day+1),"")</f>
        <v/>
      </c>
      <c r="G104" s="38">
        <f>IF(IFERROR(INDEX(Daily!$L$2:$L$421,A104-first_day+1),0)=1,N(G103)+N(IFERROR(INDEX(Daily!$M$2:$M$421,A104-first_day+1),"")),N(G103))</f>
        <v/>
      </c>
    </row>
    <row r="105">
      <c r="A105" s="37">
        <f>DATE(analysis_year,4,1)+100</f>
        <v/>
      </c>
      <c r="B105" s="38">
        <f>IFERROR(INDEX(Daily!$E$2:$E$421,A105-first_day+1),"")</f>
        <v/>
      </c>
      <c r="C105" s="38">
        <f>IFERROR(INDEX(Daily!$G$2:$G$421,A105-first_day+1),"")</f>
        <v/>
      </c>
      <c r="D105" s="38">
        <f>IFERROR(INDEX(Daily!$F$2:$F$421,A105-first_day+1),"")</f>
        <v/>
      </c>
      <c r="E105" s="38">
        <f>IFERROR(INDEX(Daily!$J$2:$J$421,A105-first_day+1),"")</f>
        <v/>
      </c>
      <c r="F105" s="38">
        <f>IFERROR(INDEX(Daily!$K$2:$K$421,A105-first_day+1),"")</f>
        <v/>
      </c>
      <c r="G105" s="38">
        <f>IF(IFERROR(INDEX(Daily!$L$2:$L$421,A105-first_day+1),0)=1,N(G104)+N(IFERROR(INDEX(Daily!$M$2:$M$421,A105-first_day+1),"")),N(G104))</f>
        <v/>
      </c>
    </row>
    <row r="106">
      <c r="A106" s="37">
        <f>DATE(analysis_year,4,1)+101</f>
        <v/>
      </c>
      <c r="B106" s="38">
        <f>IFERROR(INDEX(Daily!$E$2:$E$421,A106-first_day+1),"")</f>
        <v/>
      </c>
      <c r="C106" s="38">
        <f>IFERROR(INDEX(Daily!$G$2:$G$421,A106-first_day+1),"")</f>
        <v/>
      </c>
      <c r="D106" s="38">
        <f>IFERROR(INDEX(Daily!$F$2:$F$421,A106-first_day+1),"")</f>
        <v/>
      </c>
      <c r="E106" s="38">
        <f>IFERROR(INDEX(Daily!$J$2:$J$421,A106-first_day+1),"")</f>
        <v/>
      </c>
      <c r="F106" s="38">
        <f>IFERROR(INDEX(Daily!$K$2:$K$421,A106-first_day+1),"")</f>
        <v/>
      </c>
      <c r="G106" s="38">
        <f>IF(IFERROR(INDEX(Daily!$L$2:$L$421,A106-first_day+1),0)=1,N(G105)+N(IFERROR(INDEX(Daily!$M$2:$M$421,A106-first_day+1),"")),N(G105))</f>
        <v/>
      </c>
    </row>
    <row r="107">
      <c r="A107" s="37">
        <f>DATE(analysis_year,4,1)+102</f>
        <v/>
      </c>
      <c r="B107" s="38">
        <f>IFERROR(INDEX(Daily!$E$2:$E$421,A107-first_day+1),"")</f>
        <v/>
      </c>
      <c r="C107" s="38">
        <f>IFERROR(INDEX(Daily!$G$2:$G$421,A107-first_day+1),"")</f>
        <v/>
      </c>
      <c r="D107" s="38">
        <f>IFERROR(INDEX(Daily!$F$2:$F$421,A107-first_day+1),"")</f>
        <v/>
      </c>
      <c r="E107" s="38">
        <f>IFERROR(INDEX(Daily!$J$2:$J$421,A107-first_day+1),"")</f>
        <v/>
      </c>
      <c r="F107" s="38">
        <f>IFERROR(INDEX(Daily!$K$2:$K$421,A107-first_day+1),"")</f>
        <v/>
      </c>
      <c r="G107" s="38">
        <f>IF(IFERROR(INDEX(Daily!$L$2:$L$421,A107-first_day+1),0)=1,N(G106)+N(IFERROR(INDEX(Daily!$M$2:$M$421,A107-first_day+1),"")),N(G106))</f>
        <v/>
      </c>
    </row>
    <row r="108">
      <c r="A108" s="37">
        <f>DATE(analysis_year,4,1)+103</f>
        <v/>
      </c>
      <c r="B108" s="38">
        <f>IFERROR(INDEX(Daily!$E$2:$E$421,A108-first_day+1),"")</f>
        <v/>
      </c>
      <c r="C108" s="38">
        <f>IFERROR(INDEX(Daily!$G$2:$G$421,A108-first_day+1),"")</f>
        <v/>
      </c>
      <c r="D108" s="38">
        <f>IFERROR(INDEX(Daily!$F$2:$F$421,A108-first_day+1),"")</f>
        <v/>
      </c>
      <c r="E108" s="38">
        <f>IFERROR(INDEX(Daily!$J$2:$J$421,A108-first_day+1),"")</f>
        <v/>
      </c>
      <c r="F108" s="38">
        <f>IFERROR(INDEX(Daily!$K$2:$K$421,A108-first_day+1),"")</f>
        <v/>
      </c>
      <c r="G108" s="38">
        <f>IF(IFERROR(INDEX(Daily!$L$2:$L$421,A108-first_day+1),0)=1,N(G107)+N(IFERROR(INDEX(Daily!$M$2:$M$421,A108-first_day+1),"")),N(G107))</f>
        <v/>
      </c>
    </row>
    <row r="109">
      <c r="A109" s="37">
        <f>DATE(analysis_year,4,1)+104</f>
        <v/>
      </c>
      <c r="B109" s="38">
        <f>IFERROR(INDEX(Daily!$E$2:$E$421,A109-first_day+1),"")</f>
        <v/>
      </c>
      <c r="C109" s="38">
        <f>IFERROR(INDEX(Daily!$G$2:$G$421,A109-first_day+1),"")</f>
        <v/>
      </c>
      <c r="D109" s="38">
        <f>IFERROR(INDEX(Daily!$F$2:$F$421,A109-first_day+1),"")</f>
        <v/>
      </c>
      <c r="E109" s="38">
        <f>IFERROR(INDEX(Daily!$J$2:$J$421,A109-first_day+1),"")</f>
        <v/>
      </c>
      <c r="F109" s="38">
        <f>IFERROR(INDEX(Daily!$K$2:$K$421,A109-first_day+1),"")</f>
        <v/>
      </c>
      <c r="G109" s="38">
        <f>IF(IFERROR(INDEX(Daily!$L$2:$L$421,A109-first_day+1),0)=1,N(G108)+N(IFERROR(INDEX(Daily!$M$2:$M$421,A109-first_day+1),"")),N(G108))</f>
        <v/>
      </c>
    </row>
    <row r="110">
      <c r="A110" s="37">
        <f>DATE(analysis_year,4,1)+105</f>
        <v/>
      </c>
      <c r="B110" s="38">
        <f>IFERROR(INDEX(Daily!$E$2:$E$421,A110-first_day+1),"")</f>
        <v/>
      </c>
      <c r="C110" s="38">
        <f>IFERROR(INDEX(Daily!$G$2:$G$421,A110-first_day+1),"")</f>
        <v/>
      </c>
      <c r="D110" s="38">
        <f>IFERROR(INDEX(Daily!$F$2:$F$421,A110-first_day+1),"")</f>
        <v/>
      </c>
      <c r="E110" s="38">
        <f>IFERROR(INDEX(Daily!$J$2:$J$421,A110-first_day+1),"")</f>
        <v/>
      </c>
      <c r="F110" s="38">
        <f>IFERROR(INDEX(Daily!$K$2:$K$421,A110-first_day+1),"")</f>
        <v/>
      </c>
      <c r="G110" s="38">
        <f>IF(IFERROR(INDEX(Daily!$L$2:$L$421,A110-first_day+1),0)=1,N(G109)+N(IFERROR(INDEX(Daily!$M$2:$M$421,A110-first_day+1),"")),N(G109))</f>
        <v/>
      </c>
    </row>
    <row r="111">
      <c r="A111" s="37">
        <f>DATE(analysis_year,4,1)+106</f>
        <v/>
      </c>
      <c r="B111" s="38">
        <f>IFERROR(INDEX(Daily!$E$2:$E$421,A111-first_day+1),"")</f>
        <v/>
      </c>
      <c r="C111" s="38">
        <f>IFERROR(INDEX(Daily!$G$2:$G$421,A111-first_day+1),"")</f>
        <v/>
      </c>
      <c r="D111" s="38">
        <f>IFERROR(INDEX(Daily!$F$2:$F$421,A111-first_day+1),"")</f>
        <v/>
      </c>
      <c r="E111" s="38">
        <f>IFERROR(INDEX(Daily!$J$2:$J$421,A111-first_day+1),"")</f>
        <v/>
      </c>
      <c r="F111" s="38">
        <f>IFERROR(INDEX(Daily!$K$2:$K$421,A111-first_day+1),"")</f>
        <v/>
      </c>
      <c r="G111" s="38">
        <f>IF(IFERROR(INDEX(Daily!$L$2:$L$421,A111-first_day+1),0)=1,N(G110)+N(IFERROR(INDEX(Daily!$M$2:$M$421,A111-first_day+1),"")),N(G110))</f>
        <v/>
      </c>
    </row>
    <row r="112">
      <c r="A112" s="37">
        <f>DATE(analysis_year,4,1)+107</f>
        <v/>
      </c>
      <c r="B112" s="38">
        <f>IFERROR(INDEX(Daily!$E$2:$E$421,A112-first_day+1),"")</f>
        <v/>
      </c>
      <c r="C112" s="38">
        <f>IFERROR(INDEX(Daily!$G$2:$G$421,A112-first_day+1),"")</f>
        <v/>
      </c>
      <c r="D112" s="38">
        <f>IFERROR(INDEX(Daily!$F$2:$F$421,A112-first_day+1),"")</f>
        <v/>
      </c>
      <c r="E112" s="38">
        <f>IFERROR(INDEX(Daily!$J$2:$J$421,A112-first_day+1),"")</f>
        <v/>
      </c>
      <c r="F112" s="38">
        <f>IFERROR(INDEX(Daily!$K$2:$K$421,A112-first_day+1),"")</f>
        <v/>
      </c>
      <c r="G112" s="38">
        <f>IF(IFERROR(INDEX(Daily!$L$2:$L$421,A112-first_day+1),0)=1,N(G111)+N(IFERROR(INDEX(Daily!$M$2:$M$421,A112-first_day+1),"")),N(G111))</f>
        <v/>
      </c>
    </row>
    <row r="113">
      <c r="A113" s="37">
        <f>DATE(analysis_year,4,1)+108</f>
        <v/>
      </c>
      <c r="B113" s="38">
        <f>IFERROR(INDEX(Daily!$E$2:$E$421,A113-first_day+1),"")</f>
        <v/>
      </c>
      <c r="C113" s="38">
        <f>IFERROR(INDEX(Daily!$G$2:$G$421,A113-first_day+1),"")</f>
        <v/>
      </c>
      <c r="D113" s="38">
        <f>IFERROR(INDEX(Daily!$F$2:$F$421,A113-first_day+1),"")</f>
        <v/>
      </c>
      <c r="E113" s="38">
        <f>IFERROR(INDEX(Daily!$J$2:$J$421,A113-first_day+1),"")</f>
        <v/>
      </c>
      <c r="F113" s="38">
        <f>IFERROR(INDEX(Daily!$K$2:$K$421,A113-first_day+1),"")</f>
        <v/>
      </c>
      <c r="G113" s="38">
        <f>IF(IFERROR(INDEX(Daily!$L$2:$L$421,A113-first_day+1),0)=1,N(G112)+N(IFERROR(INDEX(Daily!$M$2:$M$421,A113-first_day+1),"")),N(G112))</f>
        <v/>
      </c>
    </row>
    <row r="114">
      <c r="A114" s="37">
        <f>DATE(analysis_year,4,1)+109</f>
        <v/>
      </c>
      <c r="B114" s="38">
        <f>IFERROR(INDEX(Daily!$E$2:$E$421,A114-first_day+1),"")</f>
        <v/>
      </c>
      <c r="C114" s="38">
        <f>IFERROR(INDEX(Daily!$G$2:$G$421,A114-first_day+1),"")</f>
        <v/>
      </c>
      <c r="D114" s="38">
        <f>IFERROR(INDEX(Daily!$F$2:$F$421,A114-first_day+1),"")</f>
        <v/>
      </c>
      <c r="E114" s="38">
        <f>IFERROR(INDEX(Daily!$J$2:$J$421,A114-first_day+1),"")</f>
        <v/>
      </c>
      <c r="F114" s="38">
        <f>IFERROR(INDEX(Daily!$K$2:$K$421,A114-first_day+1),"")</f>
        <v/>
      </c>
      <c r="G114" s="38">
        <f>IF(IFERROR(INDEX(Daily!$L$2:$L$421,A114-first_day+1),0)=1,N(G113)+N(IFERROR(INDEX(Daily!$M$2:$M$421,A114-first_day+1),"")),N(G113))</f>
        <v/>
      </c>
    </row>
    <row r="115">
      <c r="A115" s="37">
        <f>DATE(analysis_year,4,1)+110</f>
        <v/>
      </c>
      <c r="B115" s="38">
        <f>IFERROR(INDEX(Daily!$E$2:$E$421,A115-first_day+1),"")</f>
        <v/>
      </c>
      <c r="C115" s="38">
        <f>IFERROR(INDEX(Daily!$G$2:$G$421,A115-first_day+1),"")</f>
        <v/>
      </c>
      <c r="D115" s="38">
        <f>IFERROR(INDEX(Daily!$F$2:$F$421,A115-first_day+1),"")</f>
        <v/>
      </c>
      <c r="E115" s="38">
        <f>IFERROR(INDEX(Daily!$J$2:$J$421,A115-first_day+1),"")</f>
        <v/>
      </c>
      <c r="F115" s="38">
        <f>IFERROR(INDEX(Daily!$K$2:$K$421,A115-first_day+1),"")</f>
        <v/>
      </c>
      <c r="G115" s="38">
        <f>IF(IFERROR(INDEX(Daily!$L$2:$L$421,A115-first_day+1),0)=1,N(G114)+N(IFERROR(INDEX(Daily!$M$2:$M$421,A115-first_day+1),"")),N(G114))</f>
        <v/>
      </c>
    </row>
    <row r="116">
      <c r="A116" s="37">
        <f>DATE(analysis_year,4,1)+111</f>
        <v/>
      </c>
      <c r="B116" s="38">
        <f>IFERROR(INDEX(Daily!$E$2:$E$421,A116-first_day+1),"")</f>
        <v/>
      </c>
      <c r="C116" s="38">
        <f>IFERROR(INDEX(Daily!$G$2:$G$421,A116-first_day+1),"")</f>
        <v/>
      </c>
      <c r="D116" s="38">
        <f>IFERROR(INDEX(Daily!$F$2:$F$421,A116-first_day+1),"")</f>
        <v/>
      </c>
      <c r="E116" s="38">
        <f>IFERROR(INDEX(Daily!$J$2:$J$421,A116-first_day+1),"")</f>
        <v/>
      </c>
      <c r="F116" s="38">
        <f>IFERROR(INDEX(Daily!$K$2:$K$421,A116-first_day+1),"")</f>
        <v/>
      </c>
      <c r="G116" s="38">
        <f>IF(IFERROR(INDEX(Daily!$L$2:$L$421,A116-first_day+1),0)=1,N(G115)+N(IFERROR(INDEX(Daily!$M$2:$M$421,A116-first_day+1),"")),N(G115))</f>
        <v/>
      </c>
    </row>
    <row r="117">
      <c r="A117" s="37">
        <f>DATE(analysis_year,4,1)+112</f>
        <v/>
      </c>
      <c r="B117" s="38">
        <f>IFERROR(INDEX(Daily!$E$2:$E$421,A117-first_day+1),"")</f>
        <v/>
      </c>
      <c r="C117" s="38">
        <f>IFERROR(INDEX(Daily!$G$2:$G$421,A117-first_day+1),"")</f>
        <v/>
      </c>
      <c r="D117" s="38">
        <f>IFERROR(INDEX(Daily!$F$2:$F$421,A117-first_day+1),"")</f>
        <v/>
      </c>
      <c r="E117" s="38">
        <f>IFERROR(INDEX(Daily!$J$2:$J$421,A117-first_day+1),"")</f>
        <v/>
      </c>
      <c r="F117" s="38">
        <f>IFERROR(INDEX(Daily!$K$2:$K$421,A117-first_day+1),"")</f>
        <v/>
      </c>
      <c r="G117" s="38">
        <f>IF(IFERROR(INDEX(Daily!$L$2:$L$421,A117-first_day+1),0)=1,N(G116)+N(IFERROR(INDEX(Daily!$M$2:$M$421,A117-first_day+1),"")),N(G116))</f>
        <v/>
      </c>
    </row>
    <row r="118">
      <c r="A118" s="37">
        <f>DATE(analysis_year,4,1)+113</f>
        <v/>
      </c>
      <c r="B118" s="38">
        <f>IFERROR(INDEX(Daily!$E$2:$E$421,A118-first_day+1),"")</f>
        <v/>
      </c>
      <c r="C118" s="38">
        <f>IFERROR(INDEX(Daily!$G$2:$G$421,A118-first_day+1),"")</f>
        <v/>
      </c>
      <c r="D118" s="38">
        <f>IFERROR(INDEX(Daily!$F$2:$F$421,A118-first_day+1),"")</f>
        <v/>
      </c>
      <c r="E118" s="38">
        <f>IFERROR(INDEX(Daily!$J$2:$J$421,A118-first_day+1),"")</f>
        <v/>
      </c>
      <c r="F118" s="38">
        <f>IFERROR(INDEX(Daily!$K$2:$K$421,A118-first_day+1),"")</f>
        <v/>
      </c>
      <c r="G118" s="38">
        <f>IF(IFERROR(INDEX(Daily!$L$2:$L$421,A118-first_day+1),0)=1,N(G117)+N(IFERROR(INDEX(Daily!$M$2:$M$421,A118-first_day+1),"")),N(G117))</f>
        <v/>
      </c>
    </row>
    <row r="119">
      <c r="A119" s="37">
        <f>DATE(analysis_year,4,1)+114</f>
        <v/>
      </c>
      <c r="B119" s="38">
        <f>IFERROR(INDEX(Daily!$E$2:$E$421,A119-first_day+1),"")</f>
        <v/>
      </c>
      <c r="C119" s="38">
        <f>IFERROR(INDEX(Daily!$G$2:$G$421,A119-first_day+1),"")</f>
        <v/>
      </c>
      <c r="D119" s="38">
        <f>IFERROR(INDEX(Daily!$F$2:$F$421,A119-first_day+1),"")</f>
        <v/>
      </c>
      <c r="E119" s="38">
        <f>IFERROR(INDEX(Daily!$J$2:$J$421,A119-first_day+1),"")</f>
        <v/>
      </c>
      <c r="F119" s="38">
        <f>IFERROR(INDEX(Daily!$K$2:$K$421,A119-first_day+1),"")</f>
        <v/>
      </c>
      <c r="G119" s="38">
        <f>IF(IFERROR(INDEX(Daily!$L$2:$L$421,A119-first_day+1),0)=1,N(G118)+N(IFERROR(INDEX(Daily!$M$2:$M$421,A119-first_day+1),"")),N(G118))</f>
        <v/>
      </c>
    </row>
    <row r="120">
      <c r="A120" s="37">
        <f>DATE(analysis_year,4,1)+115</f>
        <v/>
      </c>
      <c r="B120" s="38">
        <f>IFERROR(INDEX(Daily!$E$2:$E$421,A120-first_day+1),"")</f>
        <v/>
      </c>
      <c r="C120" s="38">
        <f>IFERROR(INDEX(Daily!$G$2:$G$421,A120-first_day+1),"")</f>
        <v/>
      </c>
      <c r="D120" s="38">
        <f>IFERROR(INDEX(Daily!$F$2:$F$421,A120-first_day+1),"")</f>
        <v/>
      </c>
      <c r="E120" s="38">
        <f>IFERROR(INDEX(Daily!$J$2:$J$421,A120-first_day+1),"")</f>
        <v/>
      </c>
      <c r="F120" s="38">
        <f>IFERROR(INDEX(Daily!$K$2:$K$421,A120-first_day+1),"")</f>
        <v/>
      </c>
      <c r="G120" s="38">
        <f>IF(IFERROR(INDEX(Daily!$L$2:$L$421,A120-first_day+1),0)=1,N(G119)+N(IFERROR(INDEX(Daily!$M$2:$M$421,A120-first_day+1),"")),N(G119))</f>
        <v/>
      </c>
    </row>
    <row r="121">
      <c r="A121" s="37">
        <f>DATE(analysis_year,4,1)+116</f>
        <v/>
      </c>
      <c r="B121" s="38">
        <f>IFERROR(INDEX(Daily!$E$2:$E$421,A121-first_day+1),"")</f>
        <v/>
      </c>
      <c r="C121" s="38">
        <f>IFERROR(INDEX(Daily!$G$2:$G$421,A121-first_day+1),"")</f>
        <v/>
      </c>
      <c r="D121" s="38">
        <f>IFERROR(INDEX(Daily!$F$2:$F$421,A121-first_day+1),"")</f>
        <v/>
      </c>
      <c r="E121" s="38">
        <f>IFERROR(INDEX(Daily!$J$2:$J$421,A121-first_day+1),"")</f>
        <v/>
      </c>
      <c r="F121" s="38">
        <f>IFERROR(INDEX(Daily!$K$2:$K$421,A121-first_day+1),"")</f>
        <v/>
      </c>
      <c r="G121" s="38">
        <f>IF(IFERROR(INDEX(Daily!$L$2:$L$421,A121-first_day+1),0)=1,N(G120)+N(IFERROR(INDEX(Daily!$M$2:$M$421,A121-first_day+1),"")),N(G120))</f>
        <v/>
      </c>
    </row>
    <row r="122">
      <c r="A122" s="37">
        <f>DATE(analysis_year,4,1)+117</f>
        <v/>
      </c>
      <c r="B122" s="38">
        <f>IFERROR(INDEX(Daily!$E$2:$E$421,A122-first_day+1),"")</f>
        <v/>
      </c>
      <c r="C122" s="38">
        <f>IFERROR(INDEX(Daily!$G$2:$G$421,A122-first_day+1),"")</f>
        <v/>
      </c>
      <c r="D122" s="38">
        <f>IFERROR(INDEX(Daily!$F$2:$F$421,A122-first_day+1),"")</f>
        <v/>
      </c>
      <c r="E122" s="38">
        <f>IFERROR(INDEX(Daily!$J$2:$J$421,A122-first_day+1),"")</f>
        <v/>
      </c>
      <c r="F122" s="38">
        <f>IFERROR(INDEX(Daily!$K$2:$K$421,A122-first_day+1),"")</f>
        <v/>
      </c>
      <c r="G122" s="38">
        <f>IF(IFERROR(INDEX(Daily!$L$2:$L$421,A122-first_day+1),0)=1,N(G121)+N(IFERROR(INDEX(Daily!$M$2:$M$421,A122-first_day+1),"")),N(G121))</f>
        <v/>
      </c>
    </row>
    <row r="123">
      <c r="A123" s="37">
        <f>DATE(analysis_year,4,1)+118</f>
        <v/>
      </c>
      <c r="B123" s="38">
        <f>IFERROR(INDEX(Daily!$E$2:$E$421,A123-first_day+1),"")</f>
        <v/>
      </c>
      <c r="C123" s="38">
        <f>IFERROR(INDEX(Daily!$G$2:$G$421,A123-first_day+1),"")</f>
        <v/>
      </c>
      <c r="D123" s="38">
        <f>IFERROR(INDEX(Daily!$F$2:$F$421,A123-first_day+1),"")</f>
        <v/>
      </c>
      <c r="E123" s="38">
        <f>IFERROR(INDEX(Daily!$J$2:$J$421,A123-first_day+1),"")</f>
        <v/>
      </c>
      <c r="F123" s="38">
        <f>IFERROR(INDEX(Daily!$K$2:$K$421,A123-first_day+1),"")</f>
        <v/>
      </c>
      <c r="G123" s="38">
        <f>IF(IFERROR(INDEX(Daily!$L$2:$L$421,A123-first_day+1),0)=1,N(G122)+N(IFERROR(INDEX(Daily!$M$2:$M$421,A123-first_day+1),"")),N(G122))</f>
        <v/>
      </c>
    </row>
    <row r="124">
      <c r="A124" s="37">
        <f>DATE(analysis_year,4,1)+119</f>
        <v/>
      </c>
      <c r="B124" s="38">
        <f>IFERROR(INDEX(Daily!$E$2:$E$421,A124-first_day+1),"")</f>
        <v/>
      </c>
      <c r="C124" s="38">
        <f>IFERROR(INDEX(Daily!$G$2:$G$421,A124-first_day+1),"")</f>
        <v/>
      </c>
      <c r="D124" s="38">
        <f>IFERROR(INDEX(Daily!$F$2:$F$421,A124-first_day+1),"")</f>
        <v/>
      </c>
      <c r="E124" s="38">
        <f>IFERROR(INDEX(Daily!$J$2:$J$421,A124-first_day+1),"")</f>
        <v/>
      </c>
      <c r="F124" s="38">
        <f>IFERROR(INDEX(Daily!$K$2:$K$421,A124-first_day+1),"")</f>
        <v/>
      </c>
      <c r="G124" s="38">
        <f>IF(IFERROR(INDEX(Daily!$L$2:$L$421,A124-first_day+1),0)=1,N(G123)+N(IFERROR(INDEX(Daily!$M$2:$M$421,A124-first_day+1),"")),N(G123))</f>
        <v/>
      </c>
    </row>
    <row r="125">
      <c r="A125" s="37">
        <f>DATE(analysis_year,4,1)+120</f>
        <v/>
      </c>
      <c r="B125" s="38">
        <f>IFERROR(INDEX(Daily!$E$2:$E$421,A125-first_day+1),"")</f>
        <v/>
      </c>
      <c r="C125" s="38">
        <f>IFERROR(INDEX(Daily!$G$2:$G$421,A125-first_day+1),"")</f>
        <v/>
      </c>
      <c r="D125" s="38">
        <f>IFERROR(INDEX(Daily!$F$2:$F$421,A125-first_day+1),"")</f>
        <v/>
      </c>
      <c r="E125" s="38">
        <f>IFERROR(INDEX(Daily!$J$2:$J$421,A125-first_day+1),"")</f>
        <v/>
      </c>
      <c r="F125" s="38">
        <f>IFERROR(INDEX(Daily!$K$2:$K$421,A125-first_day+1),"")</f>
        <v/>
      </c>
      <c r="G125" s="38">
        <f>IF(IFERROR(INDEX(Daily!$L$2:$L$421,A125-first_day+1),0)=1,N(G124)+N(IFERROR(INDEX(Daily!$M$2:$M$421,A125-first_day+1),"")),N(G124))</f>
        <v/>
      </c>
    </row>
    <row r="126">
      <c r="A126" s="37">
        <f>DATE(analysis_year,4,1)+121</f>
        <v/>
      </c>
      <c r="B126" s="38">
        <f>IFERROR(INDEX(Daily!$E$2:$E$421,A126-first_day+1),"")</f>
        <v/>
      </c>
      <c r="C126" s="38">
        <f>IFERROR(INDEX(Daily!$G$2:$G$421,A126-first_day+1),"")</f>
        <v/>
      </c>
      <c r="D126" s="38">
        <f>IFERROR(INDEX(Daily!$F$2:$F$421,A126-first_day+1),"")</f>
        <v/>
      </c>
      <c r="E126" s="38">
        <f>IFERROR(INDEX(Daily!$J$2:$J$421,A126-first_day+1),"")</f>
        <v/>
      </c>
      <c r="F126" s="38">
        <f>IFERROR(INDEX(Daily!$K$2:$K$421,A126-first_day+1),"")</f>
        <v/>
      </c>
      <c r="G126" s="38">
        <f>IF(IFERROR(INDEX(Daily!$L$2:$L$421,A126-first_day+1),0)=1,N(G125)+N(IFERROR(INDEX(Daily!$M$2:$M$421,A126-first_day+1),"")),N(G125))</f>
        <v/>
      </c>
    </row>
    <row r="127">
      <c r="A127" s="37">
        <f>DATE(analysis_year,4,1)+122</f>
        <v/>
      </c>
      <c r="B127" s="38">
        <f>IFERROR(INDEX(Daily!$E$2:$E$421,A127-first_day+1),"")</f>
        <v/>
      </c>
      <c r="C127" s="38">
        <f>IFERROR(INDEX(Daily!$G$2:$G$421,A127-first_day+1),"")</f>
        <v/>
      </c>
      <c r="D127" s="38">
        <f>IFERROR(INDEX(Daily!$F$2:$F$421,A127-first_day+1),"")</f>
        <v/>
      </c>
      <c r="E127" s="38">
        <f>IFERROR(INDEX(Daily!$J$2:$J$421,A127-first_day+1),"")</f>
        <v/>
      </c>
      <c r="F127" s="38">
        <f>IFERROR(INDEX(Daily!$K$2:$K$421,A127-first_day+1),"")</f>
        <v/>
      </c>
      <c r="G127" s="38">
        <f>IF(IFERROR(INDEX(Daily!$L$2:$L$421,A127-first_day+1),0)=1,N(G126)+N(IFERROR(INDEX(Daily!$M$2:$M$421,A127-first_day+1),"")),N(G126))</f>
        <v/>
      </c>
    </row>
    <row r="128">
      <c r="A128" s="37">
        <f>DATE(analysis_year,4,1)+123</f>
        <v/>
      </c>
      <c r="B128" s="38">
        <f>IFERROR(INDEX(Daily!$E$2:$E$421,A128-first_day+1),"")</f>
        <v/>
      </c>
      <c r="C128" s="38">
        <f>IFERROR(INDEX(Daily!$G$2:$G$421,A128-first_day+1),"")</f>
        <v/>
      </c>
      <c r="D128" s="38">
        <f>IFERROR(INDEX(Daily!$F$2:$F$421,A128-first_day+1),"")</f>
        <v/>
      </c>
      <c r="E128" s="38">
        <f>IFERROR(INDEX(Daily!$J$2:$J$421,A128-first_day+1),"")</f>
        <v/>
      </c>
      <c r="F128" s="38">
        <f>IFERROR(INDEX(Daily!$K$2:$K$421,A128-first_day+1),"")</f>
        <v/>
      </c>
      <c r="G128" s="38">
        <f>IF(IFERROR(INDEX(Daily!$L$2:$L$421,A128-first_day+1),0)=1,N(G127)+N(IFERROR(INDEX(Daily!$M$2:$M$421,A128-first_day+1),"")),N(G127))</f>
        <v/>
      </c>
    </row>
    <row r="129">
      <c r="A129" s="37">
        <f>DATE(analysis_year,4,1)+124</f>
        <v/>
      </c>
      <c r="B129" s="38">
        <f>IFERROR(INDEX(Daily!$E$2:$E$421,A129-first_day+1),"")</f>
        <v/>
      </c>
      <c r="C129" s="38">
        <f>IFERROR(INDEX(Daily!$G$2:$G$421,A129-first_day+1),"")</f>
        <v/>
      </c>
      <c r="D129" s="38">
        <f>IFERROR(INDEX(Daily!$F$2:$F$421,A129-first_day+1),"")</f>
        <v/>
      </c>
      <c r="E129" s="38">
        <f>IFERROR(INDEX(Daily!$J$2:$J$421,A129-first_day+1),"")</f>
        <v/>
      </c>
      <c r="F129" s="38">
        <f>IFERROR(INDEX(Daily!$K$2:$K$421,A129-first_day+1),"")</f>
        <v/>
      </c>
      <c r="G129" s="38">
        <f>IF(IFERROR(INDEX(Daily!$L$2:$L$421,A129-first_day+1),0)=1,N(G128)+N(IFERROR(INDEX(Daily!$M$2:$M$421,A129-first_day+1),"")),N(G128))</f>
        <v/>
      </c>
    </row>
    <row r="130">
      <c r="A130" s="37">
        <f>DATE(analysis_year,4,1)+125</f>
        <v/>
      </c>
      <c r="B130" s="38">
        <f>IFERROR(INDEX(Daily!$E$2:$E$421,A130-first_day+1),"")</f>
        <v/>
      </c>
      <c r="C130" s="38">
        <f>IFERROR(INDEX(Daily!$G$2:$G$421,A130-first_day+1),"")</f>
        <v/>
      </c>
      <c r="D130" s="38">
        <f>IFERROR(INDEX(Daily!$F$2:$F$421,A130-first_day+1),"")</f>
        <v/>
      </c>
      <c r="E130" s="38">
        <f>IFERROR(INDEX(Daily!$J$2:$J$421,A130-first_day+1),"")</f>
        <v/>
      </c>
      <c r="F130" s="38">
        <f>IFERROR(INDEX(Daily!$K$2:$K$421,A130-first_day+1),"")</f>
        <v/>
      </c>
      <c r="G130" s="38">
        <f>IF(IFERROR(INDEX(Daily!$L$2:$L$421,A130-first_day+1),0)=1,N(G129)+N(IFERROR(INDEX(Daily!$M$2:$M$421,A130-first_day+1),"")),N(G129))</f>
        <v/>
      </c>
    </row>
    <row r="131">
      <c r="A131" s="37">
        <f>DATE(analysis_year,4,1)+126</f>
        <v/>
      </c>
      <c r="B131" s="38">
        <f>IFERROR(INDEX(Daily!$E$2:$E$421,A131-first_day+1),"")</f>
        <v/>
      </c>
      <c r="C131" s="38">
        <f>IFERROR(INDEX(Daily!$G$2:$G$421,A131-first_day+1),"")</f>
        <v/>
      </c>
      <c r="D131" s="38">
        <f>IFERROR(INDEX(Daily!$F$2:$F$421,A131-first_day+1),"")</f>
        <v/>
      </c>
      <c r="E131" s="38">
        <f>IFERROR(INDEX(Daily!$J$2:$J$421,A131-first_day+1),"")</f>
        <v/>
      </c>
      <c r="F131" s="38">
        <f>IFERROR(INDEX(Daily!$K$2:$K$421,A131-first_day+1),"")</f>
        <v/>
      </c>
      <c r="G131" s="38">
        <f>IF(IFERROR(INDEX(Daily!$L$2:$L$421,A131-first_day+1),0)=1,N(G130)+N(IFERROR(INDEX(Daily!$M$2:$M$421,A131-first_day+1),"")),N(G130))</f>
        <v/>
      </c>
    </row>
    <row r="132">
      <c r="A132" s="37">
        <f>DATE(analysis_year,4,1)+127</f>
        <v/>
      </c>
      <c r="B132" s="38">
        <f>IFERROR(INDEX(Daily!$E$2:$E$421,A132-first_day+1),"")</f>
        <v/>
      </c>
      <c r="C132" s="38">
        <f>IFERROR(INDEX(Daily!$G$2:$G$421,A132-first_day+1),"")</f>
        <v/>
      </c>
      <c r="D132" s="38">
        <f>IFERROR(INDEX(Daily!$F$2:$F$421,A132-first_day+1),"")</f>
        <v/>
      </c>
      <c r="E132" s="38">
        <f>IFERROR(INDEX(Daily!$J$2:$J$421,A132-first_day+1),"")</f>
        <v/>
      </c>
      <c r="F132" s="38">
        <f>IFERROR(INDEX(Daily!$K$2:$K$421,A132-first_day+1),"")</f>
        <v/>
      </c>
      <c r="G132" s="38">
        <f>IF(IFERROR(INDEX(Daily!$L$2:$L$421,A132-first_day+1),0)=1,N(G131)+N(IFERROR(INDEX(Daily!$M$2:$M$421,A132-first_day+1),"")),N(G131))</f>
        <v/>
      </c>
    </row>
    <row r="133">
      <c r="A133" s="37">
        <f>DATE(analysis_year,4,1)+128</f>
        <v/>
      </c>
      <c r="B133" s="38">
        <f>IFERROR(INDEX(Daily!$E$2:$E$421,A133-first_day+1),"")</f>
        <v/>
      </c>
      <c r="C133" s="38">
        <f>IFERROR(INDEX(Daily!$G$2:$G$421,A133-first_day+1),"")</f>
        <v/>
      </c>
      <c r="D133" s="38">
        <f>IFERROR(INDEX(Daily!$F$2:$F$421,A133-first_day+1),"")</f>
        <v/>
      </c>
      <c r="E133" s="38">
        <f>IFERROR(INDEX(Daily!$J$2:$J$421,A133-first_day+1),"")</f>
        <v/>
      </c>
      <c r="F133" s="38">
        <f>IFERROR(INDEX(Daily!$K$2:$K$421,A133-first_day+1),"")</f>
        <v/>
      </c>
      <c r="G133" s="38">
        <f>IF(IFERROR(INDEX(Daily!$L$2:$L$421,A133-first_day+1),0)=1,N(G132)+N(IFERROR(INDEX(Daily!$M$2:$M$421,A133-first_day+1),"")),N(G132))</f>
        <v/>
      </c>
    </row>
    <row r="134">
      <c r="A134" s="37">
        <f>DATE(analysis_year,4,1)+129</f>
        <v/>
      </c>
      <c r="B134" s="38">
        <f>IFERROR(INDEX(Daily!$E$2:$E$421,A134-first_day+1),"")</f>
        <v/>
      </c>
      <c r="C134" s="38">
        <f>IFERROR(INDEX(Daily!$G$2:$G$421,A134-first_day+1),"")</f>
        <v/>
      </c>
      <c r="D134" s="38">
        <f>IFERROR(INDEX(Daily!$F$2:$F$421,A134-first_day+1),"")</f>
        <v/>
      </c>
      <c r="E134" s="38">
        <f>IFERROR(INDEX(Daily!$J$2:$J$421,A134-first_day+1),"")</f>
        <v/>
      </c>
      <c r="F134" s="38">
        <f>IFERROR(INDEX(Daily!$K$2:$K$421,A134-first_day+1),"")</f>
        <v/>
      </c>
      <c r="G134" s="38">
        <f>IF(IFERROR(INDEX(Daily!$L$2:$L$421,A134-first_day+1),0)=1,N(G133)+N(IFERROR(INDEX(Daily!$M$2:$M$421,A134-first_day+1),"")),N(G133))</f>
        <v/>
      </c>
    </row>
    <row r="135">
      <c r="A135" s="37">
        <f>DATE(analysis_year,4,1)+130</f>
        <v/>
      </c>
      <c r="B135" s="38">
        <f>IFERROR(INDEX(Daily!$E$2:$E$421,A135-first_day+1),"")</f>
        <v/>
      </c>
      <c r="C135" s="38">
        <f>IFERROR(INDEX(Daily!$G$2:$G$421,A135-first_day+1),"")</f>
        <v/>
      </c>
      <c r="D135" s="38">
        <f>IFERROR(INDEX(Daily!$F$2:$F$421,A135-first_day+1),"")</f>
        <v/>
      </c>
      <c r="E135" s="38">
        <f>IFERROR(INDEX(Daily!$J$2:$J$421,A135-first_day+1),"")</f>
        <v/>
      </c>
      <c r="F135" s="38">
        <f>IFERROR(INDEX(Daily!$K$2:$K$421,A135-first_day+1),"")</f>
        <v/>
      </c>
      <c r="G135" s="38">
        <f>IF(IFERROR(INDEX(Daily!$L$2:$L$421,A135-first_day+1),0)=1,N(G134)+N(IFERROR(INDEX(Daily!$M$2:$M$421,A135-first_day+1),"")),N(G134))</f>
        <v/>
      </c>
    </row>
    <row r="136">
      <c r="A136" s="37">
        <f>DATE(analysis_year,4,1)+131</f>
        <v/>
      </c>
      <c r="B136" s="38">
        <f>IFERROR(INDEX(Daily!$E$2:$E$421,A136-first_day+1),"")</f>
        <v/>
      </c>
      <c r="C136" s="38">
        <f>IFERROR(INDEX(Daily!$G$2:$G$421,A136-first_day+1),"")</f>
        <v/>
      </c>
      <c r="D136" s="38">
        <f>IFERROR(INDEX(Daily!$F$2:$F$421,A136-first_day+1),"")</f>
        <v/>
      </c>
      <c r="E136" s="38">
        <f>IFERROR(INDEX(Daily!$J$2:$J$421,A136-first_day+1),"")</f>
        <v/>
      </c>
      <c r="F136" s="38">
        <f>IFERROR(INDEX(Daily!$K$2:$K$421,A136-first_day+1),"")</f>
        <v/>
      </c>
      <c r="G136" s="38">
        <f>IF(IFERROR(INDEX(Daily!$L$2:$L$421,A136-first_day+1),0)=1,N(G135)+N(IFERROR(INDEX(Daily!$M$2:$M$421,A136-first_day+1),"")),N(G135))</f>
        <v/>
      </c>
    </row>
    <row r="137">
      <c r="A137" s="37">
        <f>DATE(analysis_year,4,1)+132</f>
        <v/>
      </c>
      <c r="B137" s="38">
        <f>IFERROR(INDEX(Daily!$E$2:$E$421,A137-first_day+1),"")</f>
        <v/>
      </c>
      <c r="C137" s="38">
        <f>IFERROR(INDEX(Daily!$G$2:$G$421,A137-first_day+1),"")</f>
        <v/>
      </c>
      <c r="D137" s="38">
        <f>IFERROR(INDEX(Daily!$F$2:$F$421,A137-first_day+1),"")</f>
        <v/>
      </c>
      <c r="E137" s="38">
        <f>IFERROR(INDEX(Daily!$J$2:$J$421,A137-first_day+1),"")</f>
        <v/>
      </c>
      <c r="F137" s="38">
        <f>IFERROR(INDEX(Daily!$K$2:$K$421,A137-first_day+1),"")</f>
        <v/>
      </c>
      <c r="G137" s="38">
        <f>IF(IFERROR(INDEX(Daily!$L$2:$L$421,A137-first_day+1),0)=1,N(G136)+N(IFERROR(INDEX(Daily!$M$2:$M$421,A137-first_day+1),"")),N(G136))</f>
        <v/>
      </c>
    </row>
    <row r="138">
      <c r="A138" s="37">
        <f>DATE(analysis_year,4,1)+133</f>
        <v/>
      </c>
      <c r="B138" s="38">
        <f>IFERROR(INDEX(Daily!$E$2:$E$421,A138-first_day+1),"")</f>
        <v/>
      </c>
      <c r="C138" s="38">
        <f>IFERROR(INDEX(Daily!$G$2:$G$421,A138-first_day+1),"")</f>
        <v/>
      </c>
      <c r="D138" s="38">
        <f>IFERROR(INDEX(Daily!$F$2:$F$421,A138-first_day+1),"")</f>
        <v/>
      </c>
      <c r="E138" s="38">
        <f>IFERROR(INDEX(Daily!$J$2:$J$421,A138-first_day+1),"")</f>
        <v/>
      </c>
      <c r="F138" s="38">
        <f>IFERROR(INDEX(Daily!$K$2:$K$421,A138-first_day+1),"")</f>
        <v/>
      </c>
      <c r="G138" s="38">
        <f>IF(IFERROR(INDEX(Daily!$L$2:$L$421,A138-first_day+1),0)=1,N(G137)+N(IFERROR(INDEX(Daily!$M$2:$M$421,A138-first_day+1),"")),N(G137))</f>
        <v/>
      </c>
    </row>
    <row r="139">
      <c r="A139" s="37">
        <f>DATE(analysis_year,4,1)+134</f>
        <v/>
      </c>
      <c r="B139" s="38">
        <f>IFERROR(INDEX(Daily!$E$2:$E$421,A139-first_day+1),"")</f>
        <v/>
      </c>
      <c r="C139" s="38">
        <f>IFERROR(INDEX(Daily!$G$2:$G$421,A139-first_day+1),"")</f>
        <v/>
      </c>
      <c r="D139" s="38">
        <f>IFERROR(INDEX(Daily!$F$2:$F$421,A139-first_day+1),"")</f>
        <v/>
      </c>
      <c r="E139" s="38">
        <f>IFERROR(INDEX(Daily!$J$2:$J$421,A139-first_day+1),"")</f>
        <v/>
      </c>
      <c r="F139" s="38">
        <f>IFERROR(INDEX(Daily!$K$2:$K$421,A139-first_day+1),"")</f>
        <v/>
      </c>
      <c r="G139" s="38">
        <f>IF(IFERROR(INDEX(Daily!$L$2:$L$421,A139-first_day+1),0)=1,N(G138)+N(IFERROR(INDEX(Daily!$M$2:$M$421,A139-first_day+1),"")),N(G138))</f>
        <v/>
      </c>
    </row>
    <row r="140">
      <c r="A140" s="37">
        <f>DATE(analysis_year,4,1)+135</f>
        <v/>
      </c>
      <c r="B140" s="38">
        <f>IFERROR(INDEX(Daily!$E$2:$E$421,A140-first_day+1),"")</f>
        <v/>
      </c>
      <c r="C140" s="38">
        <f>IFERROR(INDEX(Daily!$G$2:$G$421,A140-first_day+1),"")</f>
        <v/>
      </c>
      <c r="D140" s="38">
        <f>IFERROR(INDEX(Daily!$F$2:$F$421,A140-first_day+1),"")</f>
        <v/>
      </c>
      <c r="E140" s="38">
        <f>IFERROR(INDEX(Daily!$J$2:$J$421,A140-first_day+1),"")</f>
        <v/>
      </c>
      <c r="F140" s="38">
        <f>IFERROR(INDEX(Daily!$K$2:$K$421,A140-first_day+1),"")</f>
        <v/>
      </c>
      <c r="G140" s="38">
        <f>IF(IFERROR(INDEX(Daily!$L$2:$L$421,A140-first_day+1),0)=1,N(G139)+N(IFERROR(INDEX(Daily!$M$2:$M$421,A140-first_day+1),"")),N(G139))</f>
        <v/>
      </c>
    </row>
    <row r="141">
      <c r="A141" s="37">
        <f>DATE(analysis_year,4,1)+136</f>
        <v/>
      </c>
      <c r="B141" s="38">
        <f>IFERROR(INDEX(Daily!$E$2:$E$421,A141-first_day+1),"")</f>
        <v/>
      </c>
      <c r="C141" s="38">
        <f>IFERROR(INDEX(Daily!$G$2:$G$421,A141-first_day+1),"")</f>
        <v/>
      </c>
      <c r="D141" s="38">
        <f>IFERROR(INDEX(Daily!$F$2:$F$421,A141-first_day+1),"")</f>
        <v/>
      </c>
      <c r="E141" s="38">
        <f>IFERROR(INDEX(Daily!$J$2:$J$421,A141-first_day+1),"")</f>
        <v/>
      </c>
      <c r="F141" s="38">
        <f>IFERROR(INDEX(Daily!$K$2:$K$421,A141-first_day+1),"")</f>
        <v/>
      </c>
      <c r="G141" s="38">
        <f>IF(IFERROR(INDEX(Daily!$L$2:$L$421,A141-first_day+1),0)=1,N(G140)+N(IFERROR(INDEX(Daily!$M$2:$M$421,A141-first_day+1),"")),N(G140))</f>
        <v/>
      </c>
    </row>
    <row r="142">
      <c r="A142" s="37">
        <f>DATE(analysis_year,4,1)+137</f>
        <v/>
      </c>
      <c r="B142" s="38">
        <f>IFERROR(INDEX(Daily!$E$2:$E$421,A142-first_day+1),"")</f>
        <v/>
      </c>
      <c r="C142" s="38">
        <f>IFERROR(INDEX(Daily!$G$2:$G$421,A142-first_day+1),"")</f>
        <v/>
      </c>
      <c r="D142" s="38">
        <f>IFERROR(INDEX(Daily!$F$2:$F$421,A142-first_day+1),"")</f>
        <v/>
      </c>
      <c r="E142" s="38">
        <f>IFERROR(INDEX(Daily!$J$2:$J$421,A142-first_day+1),"")</f>
        <v/>
      </c>
      <c r="F142" s="38">
        <f>IFERROR(INDEX(Daily!$K$2:$K$421,A142-first_day+1),"")</f>
        <v/>
      </c>
      <c r="G142" s="38">
        <f>IF(IFERROR(INDEX(Daily!$L$2:$L$421,A142-first_day+1),0)=1,N(G141)+N(IFERROR(INDEX(Daily!$M$2:$M$421,A142-first_day+1),"")),N(G141))</f>
        <v/>
      </c>
    </row>
    <row r="143">
      <c r="A143" s="37">
        <f>DATE(analysis_year,4,1)+138</f>
        <v/>
      </c>
      <c r="B143" s="38">
        <f>IFERROR(INDEX(Daily!$E$2:$E$421,A143-first_day+1),"")</f>
        <v/>
      </c>
      <c r="C143" s="38">
        <f>IFERROR(INDEX(Daily!$G$2:$G$421,A143-first_day+1),"")</f>
        <v/>
      </c>
      <c r="D143" s="38">
        <f>IFERROR(INDEX(Daily!$F$2:$F$421,A143-first_day+1),"")</f>
        <v/>
      </c>
      <c r="E143" s="38">
        <f>IFERROR(INDEX(Daily!$J$2:$J$421,A143-first_day+1),"")</f>
        <v/>
      </c>
      <c r="F143" s="38">
        <f>IFERROR(INDEX(Daily!$K$2:$K$421,A143-first_day+1),"")</f>
        <v/>
      </c>
      <c r="G143" s="38">
        <f>IF(IFERROR(INDEX(Daily!$L$2:$L$421,A143-first_day+1),0)=1,N(G142)+N(IFERROR(INDEX(Daily!$M$2:$M$421,A143-first_day+1),"")),N(G142))</f>
        <v/>
      </c>
    </row>
    <row r="144">
      <c r="A144" s="37">
        <f>DATE(analysis_year,4,1)+139</f>
        <v/>
      </c>
      <c r="B144" s="38">
        <f>IFERROR(INDEX(Daily!$E$2:$E$421,A144-first_day+1),"")</f>
        <v/>
      </c>
      <c r="C144" s="38">
        <f>IFERROR(INDEX(Daily!$G$2:$G$421,A144-first_day+1),"")</f>
        <v/>
      </c>
      <c r="D144" s="38">
        <f>IFERROR(INDEX(Daily!$F$2:$F$421,A144-first_day+1),"")</f>
        <v/>
      </c>
      <c r="E144" s="38">
        <f>IFERROR(INDEX(Daily!$J$2:$J$421,A144-first_day+1),"")</f>
        <v/>
      </c>
      <c r="F144" s="38">
        <f>IFERROR(INDEX(Daily!$K$2:$K$421,A144-first_day+1),"")</f>
        <v/>
      </c>
      <c r="G144" s="38">
        <f>IF(IFERROR(INDEX(Daily!$L$2:$L$421,A144-first_day+1),0)=1,N(G143)+N(IFERROR(INDEX(Daily!$M$2:$M$421,A144-first_day+1),"")),N(G143))</f>
        <v/>
      </c>
    </row>
    <row r="145">
      <c r="A145" s="37">
        <f>DATE(analysis_year,4,1)+140</f>
        <v/>
      </c>
      <c r="B145" s="38">
        <f>IFERROR(INDEX(Daily!$E$2:$E$421,A145-first_day+1),"")</f>
        <v/>
      </c>
      <c r="C145" s="38">
        <f>IFERROR(INDEX(Daily!$G$2:$G$421,A145-first_day+1),"")</f>
        <v/>
      </c>
      <c r="D145" s="38">
        <f>IFERROR(INDEX(Daily!$F$2:$F$421,A145-first_day+1),"")</f>
        <v/>
      </c>
      <c r="E145" s="38">
        <f>IFERROR(INDEX(Daily!$J$2:$J$421,A145-first_day+1),"")</f>
        <v/>
      </c>
      <c r="F145" s="38">
        <f>IFERROR(INDEX(Daily!$K$2:$K$421,A145-first_day+1),"")</f>
        <v/>
      </c>
      <c r="G145" s="38">
        <f>IF(IFERROR(INDEX(Daily!$L$2:$L$421,A145-first_day+1),0)=1,N(G144)+N(IFERROR(INDEX(Daily!$M$2:$M$421,A145-first_day+1),"")),N(G144))</f>
        <v/>
      </c>
    </row>
    <row r="146">
      <c r="A146" s="37">
        <f>DATE(analysis_year,4,1)+141</f>
        <v/>
      </c>
      <c r="B146" s="38">
        <f>IFERROR(INDEX(Daily!$E$2:$E$421,A146-first_day+1),"")</f>
        <v/>
      </c>
      <c r="C146" s="38">
        <f>IFERROR(INDEX(Daily!$G$2:$G$421,A146-first_day+1),"")</f>
        <v/>
      </c>
      <c r="D146" s="38">
        <f>IFERROR(INDEX(Daily!$F$2:$F$421,A146-first_day+1),"")</f>
        <v/>
      </c>
      <c r="E146" s="38">
        <f>IFERROR(INDEX(Daily!$J$2:$J$421,A146-first_day+1),"")</f>
        <v/>
      </c>
      <c r="F146" s="38">
        <f>IFERROR(INDEX(Daily!$K$2:$K$421,A146-first_day+1),"")</f>
        <v/>
      </c>
      <c r="G146" s="38">
        <f>IF(IFERROR(INDEX(Daily!$L$2:$L$421,A146-first_day+1),0)=1,N(G145)+N(IFERROR(INDEX(Daily!$M$2:$M$421,A146-first_day+1),"")),N(G145))</f>
        <v/>
      </c>
    </row>
    <row r="147">
      <c r="A147" s="37">
        <f>DATE(analysis_year,4,1)+142</f>
        <v/>
      </c>
      <c r="B147" s="38">
        <f>IFERROR(INDEX(Daily!$E$2:$E$421,A147-first_day+1),"")</f>
        <v/>
      </c>
      <c r="C147" s="38">
        <f>IFERROR(INDEX(Daily!$G$2:$G$421,A147-first_day+1),"")</f>
        <v/>
      </c>
      <c r="D147" s="38">
        <f>IFERROR(INDEX(Daily!$F$2:$F$421,A147-first_day+1),"")</f>
        <v/>
      </c>
      <c r="E147" s="38">
        <f>IFERROR(INDEX(Daily!$J$2:$J$421,A147-first_day+1),"")</f>
        <v/>
      </c>
      <c r="F147" s="38">
        <f>IFERROR(INDEX(Daily!$K$2:$K$421,A147-first_day+1),"")</f>
        <v/>
      </c>
      <c r="G147" s="38">
        <f>IF(IFERROR(INDEX(Daily!$L$2:$L$421,A147-first_day+1),0)=1,N(G146)+N(IFERROR(INDEX(Daily!$M$2:$M$421,A147-first_day+1),"")),N(G146))</f>
        <v/>
      </c>
    </row>
    <row r="148">
      <c r="A148" s="37">
        <f>DATE(analysis_year,4,1)+143</f>
        <v/>
      </c>
      <c r="B148" s="38">
        <f>IFERROR(INDEX(Daily!$E$2:$E$421,A148-first_day+1),"")</f>
        <v/>
      </c>
      <c r="C148" s="38">
        <f>IFERROR(INDEX(Daily!$G$2:$G$421,A148-first_day+1),"")</f>
        <v/>
      </c>
      <c r="D148" s="38">
        <f>IFERROR(INDEX(Daily!$F$2:$F$421,A148-first_day+1),"")</f>
        <v/>
      </c>
      <c r="E148" s="38">
        <f>IFERROR(INDEX(Daily!$J$2:$J$421,A148-first_day+1),"")</f>
        <v/>
      </c>
      <c r="F148" s="38">
        <f>IFERROR(INDEX(Daily!$K$2:$K$421,A148-first_day+1),"")</f>
        <v/>
      </c>
      <c r="G148" s="38">
        <f>IF(IFERROR(INDEX(Daily!$L$2:$L$421,A148-first_day+1),0)=1,N(G147)+N(IFERROR(INDEX(Daily!$M$2:$M$421,A148-first_day+1),"")),N(G147))</f>
        <v/>
      </c>
    </row>
    <row r="149">
      <c r="A149" s="37">
        <f>DATE(analysis_year,4,1)+144</f>
        <v/>
      </c>
      <c r="B149" s="38">
        <f>IFERROR(INDEX(Daily!$E$2:$E$421,A149-first_day+1),"")</f>
        <v/>
      </c>
      <c r="C149" s="38">
        <f>IFERROR(INDEX(Daily!$G$2:$G$421,A149-first_day+1),"")</f>
        <v/>
      </c>
      <c r="D149" s="38">
        <f>IFERROR(INDEX(Daily!$F$2:$F$421,A149-first_day+1),"")</f>
        <v/>
      </c>
      <c r="E149" s="38">
        <f>IFERROR(INDEX(Daily!$J$2:$J$421,A149-first_day+1),"")</f>
        <v/>
      </c>
      <c r="F149" s="38">
        <f>IFERROR(INDEX(Daily!$K$2:$K$421,A149-first_day+1),"")</f>
        <v/>
      </c>
      <c r="G149" s="38">
        <f>IF(IFERROR(INDEX(Daily!$L$2:$L$421,A149-first_day+1),0)=1,N(G148)+N(IFERROR(INDEX(Daily!$M$2:$M$421,A149-first_day+1),"")),N(G148))</f>
        <v/>
      </c>
    </row>
    <row r="150">
      <c r="A150" s="37">
        <f>DATE(analysis_year,4,1)+145</f>
        <v/>
      </c>
      <c r="B150" s="38">
        <f>IFERROR(INDEX(Daily!$E$2:$E$421,A150-first_day+1),"")</f>
        <v/>
      </c>
      <c r="C150" s="38">
        <f>IFERROR(INDEX(Daily!$G$2:$G$421,A150-first_day+1),"")</f>
        <v/>
      </c>
      <c r="D150" s="38">
        <f>IFERROR(INDEX(Daily!$F$2:$F$421,A150-first_day+1),"")</f>
        <v/>
      </c>
      <c r="E150" s="38">
        <f>IFERROR(INDEX(Daily!$J$2:$J$421,A150-first_day+1),"")</f>
        <v/>
      </c>
      <c r="F150" s="38">
        <f>IFERROR(INDEX(Daily!$K$2:$K$421,A150-first_day+1),"")</f>
        <v/>
      </c>
      <c r="G150" s="38">
        <f>IF(IFERROR(INDEX(Daily!$L$2:$L$421,A150-first_day+1),0)=1,N(G149)+N(IFERROR(INDEX(Daily!$M$2:$M$421,A150-first_day+1),"")),N(G149))</f>
        <v/>
      </c>
    </row>
    <row r="151">
      <c r="A151" s="37">
        <f>DATE(analysis_year,4,1)+146</f>
        <v/>
      </c>
      <c r="B151" s="38">
        <f>IFERROR(INDEX(Daily!$E$2:$E$421,A151-first_day+1),"")</f>
        <v/>
      </c>
      <c r="C151" s="38">
        <f>IFERROR(INDEX(Daily!$G$2:$G$421,A151-first_day+1),"")</f>
        <v/>
      </c>
      <c r="D151" s="38">
        <f>IFERROR(INDEX(Daily!$F$2:$F$421,A151-first_day+1),"")</f>
        <v/>
      </c>
      <c r="E151" s="38">
        <f>IFERROR(INDEX(Daily!$J$2:$J$421,A151-first_day+1),"")</f>
        <v/>
      </c>
      <c r="F151" s="38">
        <f>IFERROR(INDEX(Daily!$K$2:$K$421,A151-first_day+1),"")</f>
        <v/>
      </c>
      <c r="G151" s="38">
        <f>IF(IFERROR(INDEX(Daily!$L$2:$L$421,A151-first_day+1),0)=1,N(G150)+N(IFERROR(INDEX(Daily!$M$2:$M$421,A151-first_day+1),"")),N(G150))</f>
        <v/>
      </c>
    </row>
    <row r="152">
      <c r="A152" s="37">
        <f>DATE(analysis_year,4,1)+147</f>
        <v/>
      </c>
      <c r="B152" s="38">
        <f>IFERROR(INDEX(Daily!$E$2:$E$421,A152-first_day+1),"")</f>
        <v/>
      </c>
      <c r="C152" s="38">
        <f>IFERROR(INDEX(Daily!$G$2:$G$421,A152-first_day+1),"")</f>
        <v/>
      </c>
      <c r="D152" s="38">
        <f>IFERROR(INDEX(Daily!$F$2:$F$421,A152-first_day+1),"")</f>
        <v/>
      </c>
      <c r="E152" s="38">
        <f>IFERROR(INDEX(Daily!$J$2:$J$421,A152-first_day+1),"")</f>
        <v/>
      </c>
      <c r="F152" s="38">
        <f>IFERROR(INDEX(Daily!$K$2:$K$421,A152-first_day+1),"")</f>
        <v/>
      </c>
      <c r="G152" s="38">
        <f>IF(IFERROR(INDEX(Daily!$L$2:$L$421,A152-first_day+1),0)=1,N(G151)+N(IFERROR(INDEX(Daily!$M$2:$M$421,A152-first_day+1),"")),N(G151))</f>
        <v/>
      </c>
    </row>
    <row r="153">
      <c r="A153" s="37">
        <f>DATE(analysis_year,4,1)+148</f>
        <v/>
      </c>
      <c r="B153" s="38">
        <f>IFERROR(INDEX(Daily!$E$2:$E$421,A153-first_day+1),"")</f>
        <v/>
      </c>
      <c r="C153" s="38">
        <f>IFERROR(INDEX(Daily!$G$2:$G$421,A153-first_day+1),"")</f>
        <v/>
      </c>
      <c r="D153" s="38">
        <f>IFERROR(INDEX(Daily!$F$2:$F$421,A153-first_day+1),"")</f>
        <v/>
      </c>
      <c r="E153" s="38">
        <f>IFERROR(INDEX(Daily!$J$2:$J$421,A153-first_day+1),"")</f>
        <v/>
      </c>
      <c r="F153" s="38">
        <f>IFERROR(INDEX(Daily!$K$2:$K$421,A153-first_day+1),"")</f>
        <v/>
      </c>
      <c r="G153" s="38">
        <f>IF(IFERROR(INDEX(Daily!$L$2:$L$421,A153-first_day+1),0)=1,N(G152)+N(IFERROR(INDEX(Daily!$M$2:$M$421,A153-first_day+1),"")),N(G152))</f>
        <v/>
      </c>
    </row>
    <row r="154">
      <c r="A154" s="37">
        <f>DATE(analysis_year,4,1)+149</f>
        <v/>
      </c>
      <c r="B154" s="38">
        <f>IFERROR(INDEX(Daily!$E$2:$E$421,A154-first_day+1),"")</f>
        <v/>
      </c>
      <c r="C154" s="38">
        <f>IFERROR(INDEX(Daily!$G$2:$G$421,A154-first_day+1),"")</f>
        <v/>
      </c>
      <c r="D154" s="38">
        <f>IFERROR(INDEX(Daily!$F$2:$F$421,A154-first_day+1),"")</f>
        <v/>
      </c>
      <c r="E154" s="38">
        <f>IFERROR(INDEX(Daily!$J$2:$J$421,A154-first_day+1),"")</f>
        <v/>
      </c>
      <c r="F154" s="38">
        <f>IFERROR(INDEX(Daily!$K$2:$K$421,A154-first_day+1),"")</f>
        <v/>
      </c>
      <c r="G154" s="38">
        <f>IF(IFERROR(INDEX(Daily!$L$2:$L$421,A154-first_day+1),0)=1,N(G153)+N(IFERROR(INDEX(Daily!$M$2:$M$421,A154-first_day+1),"")),N(G153))</f>
        <v/>
      </c>
    </row>
    <row r="155">
      <c r="A155" s="37">
        <f>DATE(analysis_year,4,1)+150</f>
        <v/>
      </c>
      <c r="B155" s="38">
        <f>IFERROR(INDEX(Daily!$E$2:$E$421,A155-first_day+1),"")</f>
        <v/>
      </c>
      <c r="C155" s="38">
        <f>IFERROR(INDEX(Daily!$G$2:$G$421,A155-first_day+1),"")</f>
        <v/>
      </c>
      <c r="D155" s="38">
        <f>IFERROR(INDEX(Daily!$F$2:$F$421,A155-first_day+1),"")</f>
        <v/>
      </c>
      <c r="E155" s="38">
        <f>IFERROR(INDEX(Daily!$J$2:$J$421,A155-first_day+1),"")</f>
        <v/>
      </c>
      <c r="F155" s="38">
        <f>IFERROR(INDEX(Daily!$K$2:$K$421,A155-first_day+1),"")</f>
        <v/>
      </c>
      <c r="G155" s="38">
        <f>IF(IFERROR(INDEX(Daily!$L$2:$L$421,A155-first_day+1),0)=1,N(G154)+N(IFERROR(INDEX(Daily!$M$2:$M$421,A155-first_day+1),"")),N(G154))</f>
        <v/>
      </c>
    </row>
    <row r="156">
      <c r="A156" s="37">
        <f>DATE(analysis_year,4,1)+151</f>
        <v/>
      </c>
      <c r="B156" s="38">
        <f>IFERROR(INDEX(Daily!$E$2:$E$421,A156-first_day+1),"")</f>
        <v/>
      </c>
      <c r="C156" s="38">
        <f>IFERROR(INDEX(Daily!$G$2:$G$421,A156-first_day+1),"")</f>
        <v/>
      </c>
      <c r="D156" s="38">
        <f>IFERROR(INDEX(Daily!$F$2:$F$421,A156-first_day+1),"")</f>
        <v/>
      </c>
      <c r="E156" s="38">
        <f>IFERROR(INDEX(Daily!$J$2:$J$421,A156-first_day+1),"")</f>
        <v/>
      </c>
      <c r="F156" s="38">
        <f>IFERROR(INDEX(Daily!$K$2:$K$421,A156-first_day+1),"")</f>
        <v/>
      </c>
      <c r="G156" s="38">
        <f>IF(IFERROR(INDEX(Daily!$L$2:$L$421,A156-first_day+1),0)=1,N(G155)+N(IFERROR(INDEX(Daily!$M$2:$M$421,A156-first_day+1),"")),N(G155))</f>
        <v/>
      </c>
    </row>
    <row r="157">
      <c r="A157" s="37">
        <f>DATE(analysis_year,4,1)+152</f>
        <v/>
      </c>
      <c r="B157" s="38">
        <f>IFERROR(INDEX(Daily!$E$2:$E$421,A157-first_day+1),"")</f>
        <v/>
      </c>
      <c r="C157" s="38">
        <f>IFERROR(INDEX(Daily!$G$2:$G$421,A157-first_day+1),"")</f>
        <v/>
      </c>
      <c r="D157" s="38">
        <f>IFERROR(INDEX(Daily!$F$2:$F$421,A157-first_day+1),"")</f>
        <v/>
      </c>
      <c r="E157" s="38">
        <f>IFERROR(INDEX(Daily!$J$2:$J$421,A157-first_day+1),"")</f>
        <v/>
      </c>
      <c r="F157" s="38">
        <f>IFERROR(INDEX(Daily!$K$2:$K$421,A157-first_day+1),"")</f>
        <v/>
      </c>
      <c r="G157" s="38">
        <f>IF(IFERROR(INDEX(Daily!$L$2:$L$421,A157-first_day+1),0)=1,N(G156)+N(IFERROR(INDEX(Daily!$M$2:$M$421,A157-first_day+1),"")),N(G156))</f>
        <v/>
      </c>
    </row>
    <row r="158">
      <c r="A158" s="37">
        <f>DATE(analysis_year,4,1)+153</f>
        <v/>
      </c>
      <c r="B158" s="38">
        <f>IFERROR(INDEX(Daily!$E$2:$E$421,A158-first_day+1),"")</f>
        <v/>
      </c>
      <c r="C158" s="38">
        <f>IFERROR(INDEX(Daily!$G$2:$G$421,A158-first_day+1),"")</f>
        <v/>
      </c>
      <c r="D158" s="38">
        <f>IFERROR(INDEX(Daily!$F$2:$F$421,A158-first_day+1),"")</f>
        <v/>
      </c>
      <c r="E158" s="38">
        <f>IFERROR(INDEX(Daily!$J$2:$J$421,A158-first_day+1),"")</f>
        <v/>
      </c>
      <c r="F158" s="38">
        <f>IFERROR(INDEX(Daily!$K$2:$K$421,A158-first_day+1),"")</f>
        <v/>
      </c>
      <c r="G158" s="38">
        <f>IF(IFERROR(INDEX(Daily!$L$2:$L$421,A158-first_day+1),0)=1,N(G157)+N(IFERROR(INDEX(Daily!$M$2:$M$421,A158-first_day+1),"")),N(G157))</f>
        <v/>
      </c>
    </row>
    <row r="159">
      <c r="A159" s="37">
        <f>DATE(analysis_year,4,1)+154</f>
        <v/>
      </c>
      <c r="B159" s="38">
        <f>IFERROR(INDEX(Daily!$E$2:$E$421,A159-first_day+1),"")</f>
        <v/>
      </c>
      <c r="C159" s="38">
        <f>IFERROR(INDEX(Daily!$G$2:$G$421,A159-first_day+1),"")</f>
        <v/>
      </c>
      <c r="D159" s="38">
        <f>IFERROR(INDEX(Daily!$F$2:$F$421,A159-first_day+1),"")</f>
        <v/>
      </c>
      <c r="E159" s="38">
        <f>IFERROR(INDEX(Daily!$J$2:$J$421,A159-first_day+1),"")</f>
        <v/>
      </c>
      <c r="F159" s="38">
        <f>IFERROR(INDEX(Daily!$K$2:$K$421,A159-first_day+1),"")</f>
        <v/>
      </c>
      <c r="G159" s="38">
        <f>IF(IFERROR(INDEX(Daily!$L$2:$L$421,A159-first_day+1),0)=1,N(G158)+N(IFERROR(INDEX(Daily!$M$2:$M$421,A159-first_day+1),"")),N(G158))</f>
        <v/>
      </c>
    </row>
    <row r="160">
      <c r="A160" s="37">
        <f>DATE(analysis_year,4,1)+155</f>
        <v/>
      </c>
      <c r="B160" s="38">
        <f>IFERROR(INDEX(Daily!$E$2:$E$421,A160-first_day+1),"")</f>
        <v/>
      </c>
      <c r="C160" s="38">
        <f>IFERROR(INDEX(Daily!$G$2:$G$421,A160-first_day+1),"")</f>
        <v/>
      </c>
      <c r="D160" s="38">
        <f>IFERROR(INDEX(Daily!$F$2:$F$421,A160-first_day+1),"")</f>
        <v/>
      </c>
      <c r="E160" s="38">
        <f>IFERROR(INDEX(Daily!$J$2:$J$421,A160-first_day+1),"")</f>
        <v/>
      </c>
      <c r="F160" s="38">
        <f>IFERROR(INDEX(Daily!$K$2:$K$421,A160-first_day+1),"")</f>
        <v/>
      </c>
      <c r="G160" s="38">
        <f>IF(IFERROR(INDEX(Daily!$L$2:$L$421,A160-first_day+1),0)=1,N(G159)+N(IFERROR(INDEX(Daily!$M$2:$M$421,A160-first_day+1),"")),N(G159))</f>
        <v/>
      </c>
    </row>
    <row r="161">
      <c r="A161" s="37">
        <f>DATE(analysis_year,4,1)+156</f>
        <v/>
      </c>
      <c r="B161" s="38">
        <f>IFERROR(INDEX(Daily!$E$2:$E$421,A161-first_day+1),"")</f>
        <v/>
      </c>
      <c r="C161" s="38">
        <f>IFERROR(INDEX(Daily!$G$2:$G$421,A161-first_day+1),"")</f>
        <v/>
      </c>
      <c r="D161" s="38">
        <f>IFERROR(INDEX(Daily!$F$2:$F$421,A161-first_day+1),"")</f>
        <v/>
      </c>
      <c r="E161" s="38">
        <f>IFERROR(INDEX(Daily!$J$2:$J$421,A161-first_day+1),"")</f>
        <v/>
      </c>
      <c r="F161" s="38">
        <f>IFERROR(INDEX(Daily!$K$2:$K$421,A161-first_day+1),"")</f>
        <v/>
      </c>
      <c r="G161" s="38">
        <f>IF(IFERROR(INDEX(Daily!$L$2:$L$421,A161-first_day+1),0)=1,N(G160)+N(IFERROR(INDEX(Daily!$M$2:$M$421,A161-first_day+1),"")),N(G160))</f>
        <v/>
      </c>
    </row>
    <row r="162">
      <c r="A162" s="37">
        <f>DATE(analysis_year,4,1)+157</f>
        <v/>
      </c>
      <c r="B162" s="38">
        <f>IFERROR(INDEX(Daily!$E$2:$E$421,A162-first_day+1),"")</f>
        <v/>
      </c>
      <c r="C162" s="38">
        <f>IFERROR(INDEX(Daily!$G$2:$G$421,A162-first_day+1),"")</f>
        <v/>
      </c>
      <c r="D162" s="38">
        <f>IFERROR(INDEX(Daily!$F$2:$F$421,A162-first_day+1),"")</f>
        <v/>
      </c>
      <c r="E162" s="38">
        <f>IFERROR(INDEX(Daily!$J$2:$J$421,A162-first_day+1),"")</f>
        <v/>
      </c>
      <c r="F162" s="38">
        <f>IFERROR(INDEX(Daily!$K$2:$K$421,A162-first_day+1),"")</f>
        <v/>
      </c>
      <c r="G162" s="38">
        <f>IF(IFERROR(INDEX(Daily!$L$2:$L$421,A162-first_day+1),0)=1,N(G161)+N(IFERROR(INDEX(Daily!$M$2:$M$421,A162-first_day+1),"")),N(G161))</f>
        <v/>
      </c>
    </row>
    <row r="163">
      <c r="A163" s="37">
        <f>DATE(analysis_year,4,1)+158</f>
        <v/>
      </c>
      <c r="B163" s="38">
        <f>IFERROR(INDEX(Daily!$E$2:$E$421,A163-first_day+1),"")</f>
        <v/>
      </c>
      <c r="C163" s="38">
        <f>IFERROR(INDEX(Daily!$G$2:$G$421,A163-first_day+1),"")</f>
        <v/>
      </c>
      <c r="D163" s="38">
        <f>IFERROR(INDEX(Daily!$F$2:$F$421,A163-first_day+1),"")</f>
        <v/>
      </c>
      <c r="E163" s="38">
        <f>IFERROR(INDEX(Daily!$J$2:$J$421,A163-first_day+1),"")</f>
        <v/>
      </c>
      <c r="F163" s="38">
        <f>IFERROR(INDEX(Daily!$K$2:$K$421,A163-first_day+1),"")</f>
        <v/>
      </c>
      <c r="G163" s="38">
        <f>IF(IFERROR(INDEX(Daily!$L$2:$L$421,A163-first_day+1),0)=1,N(G162)+N(IFERROR(INDEX(Daily!$M$2:$M$421,A163-first_day+1),"")),N(G162))</f>
        <v/>
      </c>
    </row>
    <row r="164">
      <c r="A164" s="37">
        <f>DATE(analysis_year,4,1)+159</f>
        <v/>
      </c>
      <c r="B164" s="38">
        <f>IFERROR(INDEX(Daily!$E$2:$E$421,A164-first_day+1),"")</f>
        <v/>
      </c>
      <c r="C164" s="38">
        <f>IFERROR(INDEX(Daily!$G$2:$G$421,A164-first_day+1),"")</f>
        <v/>
      </c>
      <c r="D164" s="38">
        <f>IFERROR(INDEX(Daily!$F$2:$F$421,A164-first_day+1),"")</f>
        <v/>
      </c>
      <c r="E164" s="38">
        <f>IFERROR(INDEX(Daily!$J$2:$J$421,A164-first_day+1),"")</f>
        <v/>
      </c>
      <c r="F164" s="38">
        <f>IFERROR(INDEX(Daily!$K$2:$K$421,A164-first_day+1),"")</f>
        <v/>
      </c>
      <c r="G164" s="38">
        <f>IF(IFERROR(INDEX(Daily!$L$2:$L$421,A164-first_day+1),0)=1,N(G163)+N(IFERROR(INDEX(Daily!$M$2:$M$421,A164-first_day+1),"")),N(G163))</f>
        <v/>
      </c>
    </row>
    <row r="165">
      <c r="A165" s="37">
        <f>DATE(analysis_year,4,1)+160</f>
        <v/>
      </c>
      <c r="B165" s="38">
        <f>IFERROR(INDEX(Daily!$E$2:$E$421,A165-first_day+1),"")</f>
        <v/>
      </c>
      <c r="C165" s="38">
        <f>IFERROR(INDEX(Daily!$G$2:$G$421,A165-first_day+1),"")</f>
        <v/>
      </c>
      <c r="D165" s="38">
        <f>IFERROR(INDEX(Daily!$F$2:$F$421,A165-first_day+1),"")</f>
        <v/>
      </c>
      <c r="E165" s="38">
        <f>IFERROR(INDEX(Daily!$J$2:$J$421,A165-first_day+1),"")</f>
        <v/>
      </c>
      <c r="F165" s="38">
        <f>IFERROR(INDEX(Daily!$K$2:$K$421,A165-first_day+1),"")</f>
        <v/>
      </c>
      <c r="G165" s="38">
        <f>IF(IFERROR(INDEX(Daily!$L$2:$L$421,A165-first_day+1),0)=1,N(G164)+N(IFERROR(INDEX(Daily!$M$2:$M$421,A165-first_day+1),"")),N(G164))</f>
        <v/>
      </c>
    </row>
    <row r="166">
      <c r="A166" s="37">
        <f>DATE(analysis_year,4,1)+161</f>
        <v/>
      </c>
      <c r="B166" s="38">
        <f>IFERROR(INDEX(Daily!$E$2:$E$421,A166-first_day+1),"")</f>
        <v/>
      </c>
      <c r="C166" s="38">
        <f>IFERROR(INDEX(Daily!$G$2:$G$421,A166-first_day+1),"")</f>
        <v/>
      </c>
      <c r="D166" s="38">
        <f>IFERROR(INDEX(Daily!$F$2:$F$421,A166-first_day+1),"")</f>
        <v/>
      </c>
      <c r="E166" s="38">
        <f>IFERROR(INDEX(Daily!$J$2:$J$421,A166-first_day+1),"")</f>
        <v/>
      </c>
      <c r="F166" s="38">
        <f>IFERROR(INDEX(Daily!$K$2:$K$421,A166-first_day+1),"")</f>
        <v/>
      </c>
      <c r="G166" s="38">
        <f>IF(IFERROR(INDEX(Daily!$L$2:$L$421,A166-first_day+1),0)=1,N(G165)+N(IFERROR(INDEX(Daily!$M$2:$M$421,A166-first_day+1),"")),N(G165))</f>
        <v/>
      </c>
    </row>
    <row r="167">
      <c r="A167" s="37">
        <f>DATE(analysis_year,4,1)+162</f>
        <v/>
      </c>
      <c r="B167" s="38">
        <f>IFERROR(INDEX(Daily!$E$2:$E$421,A167-first_day+1),"")</f>
        <v/>
      </c>
      <c r="C167" s="38">
        <f>IFERROR(INDEX(Daily!$G$2:$G$421,A167-first_day+1),"")</f>
        <v/>
      </c>
      <c r="D167" s="38">
        <f>IFERROR(INDEX(Daily!$F$2:$F$421,A167-first_day+1),"")</f>
        <v/>
      </c>
      <c r="E167" s="38">
        <f>IFERROR(INDEX(Daily!$J$2:$J$421,A167-first_day+1),"")</f>
        <v/>
      </c>
      <c r="F167" s="38">
        <f>IFERROR(INDEX(Daily!$K$2:$K$421,A167-first_day+1),"")</f>
        <v/>
      </c>
      <c r="G167" s="38">
        <f>IF(IFERROR(INDEX(Daily!$L$2:$L$421,A167-first_day+1),0)=1,N(G166)+N(IFERROR(INDEX(Daily!$M$2:$M$421,A167-first_day+1),"")),N(G166))</f>
        <v/>
      </c>
    </row>
    <row r="168">
      <c r="A168" s="37">
        <f>DATE(analysis_year,4,1)+163</f>
        <v/>
      </c>
      <c r="B168" s="38">
        <f>IFERROR(INDEX(Daily!$E$2:$E$421,A168-first_day+1),"")</f>
        <v/>
      </c>
      <c r="C168" s="38">
        <f>IFERROR(INDEX(Daily!$G$2:$G$421,A168-first_day+1),"")</f>
        <v/>
      </c>
      <c r="D168" s="38">
        <f>IFERROR(INDEX(Daily!$F$2:$F$421,A168-first_day+1),"")</f>
        <v/>
      </c>
      <c r="E168" s="38">
        <f>IFERROR(INDEX(Daily!$J$2:$J$421,A168-first_day+1),"")</f>
        <v/>
      </c>
      <c r="F168" s="38">
        <f>IFERROR(INDEX(Daily!$K$2:$K$421,A168-first_day+1),"")</f>
        <v/>
      </c>
      <c r="G168" s="38">
        <f>IF(IFERROR(INDEX(Daily!$L$2:$L$421,A168-first_day+1),0)=1,N(G167)+N(IFERROR(INDEX(Daily!$M$2:$M$421,A168-first_day+1),"")),N(G167))</f>
        <v/>
      </c>
    </row>
    <row r="169">
      <c r="A169" s="37">
        <f>DATE(analysis_year,4,1)+164</f>
        <v/>
      </c>
      <c r="B169" s="38">
        <f>IFERROR(INDEX(Daily!$E$2:$E$421,A169-first_day+1),"")</f>
        <v/>
      </c>
      <c r="C169" s="38">
        <f>IFERROR(INDEX(Daily!$G$2:$G$421,A169-first_day+1),"")</f>
        <v/>
      </c>
      <c r="D169" s="38">
        <f>IFERROR(INDEX(Daily!$F$2:$F$421,A169-first_day+1),"")</f>
        <v/>
      </c>
      <c r="E169" s="38">
        <f>IFERROR(INDEX(Daily!$J$2:$J$421,A169-first_day+1),"")</f>
        <v/>
      </c>
      <c r="F169" s="38">
        <f>IFERROR(INDEX(Daily!$K$2:$K$421,A169-first_day+1),"")</f>
        <v/>
      </c>
      <c r="G169" s="38">
        <f>IF(IFERROR(INDEX(Daily!$L$2:$L$421,A169-first_day+1),0)=1,N(G168)+N(IFERROR(INDEX(Daily!$M$2:$M$421,A169-first_day+1),"")),N(G168))</f>
        <v/>
      </c>
    </row>
    <row r="170">
      <c r="A170" s="37">
        <f>DATE(analysis_year,4,1)+165</f>
        <v/>
      </c>
      <c r="B170" s="38">
        <f>IFERROR(INDEX(Daily!$E$2:$E$421,A170-first_day+1),"")</f>
        <v/>
      </c>
      <c r="C170" s="38">
        <f>IFERROR(INDEX(Daily!$G$2:$G$421,A170-first_day+1),"")</f>
        <v/>
      </c>
      <c r="D170" s="38">
        <f>IFERROR(INDEX(Daily!$F$2:$F$421,A170-first_day+1),"")</f>
        <v/>
      </c>
      <c r="E170" s="38">
        <f>IFERROR(INDEX(Daily!$J$2:$J$421,A170-first_day+1),"")</f>
        <v/>
      </c>
      <c r="F170" s="38">
        <f>IFERROR(INDEX(Daily!$K$2:$K$421,A170-first_day+1),"")</f>
        <v/>
      </c>
      <c r="G170" s="38">
        <f>IF(IFERROR(INDEX(Daily!$L$2:$L$421,A170-first_day+1),0)=1,N(G169)+N(IFERROR(INDEX(Daily!$M$2:$M$421,A170-first_day+1),"")),N(G169))</f>
        <v/>
      </c>
    </row>
    <row r="171">
      <c r="A171" s="37">
        <f>DATE(analysis_year,4,1)+166</f>
        <v/>
      </c>
      <c r="B171" s="38">
        <f>IFERROR(INDEX(Daily!$E$2:$E$421,A171-first_day+1),"")</f>
        <v/>
      </c>
      <c r="C171" s="38">
        <f>IFERROR(INDEX(Daily!$G$2:$G$421,A171-first_day+1),"")</f>
        <v/>
      </c>
      <c r="D171" s="38">
        <f>IFERROR(INDEX(Daily!$F$2:$F$421,A171-first_day+1),"")</f>
        <v/>
      </c>
      <c r="E171" s="38">
        <f>IFERROR(INDEX(Daily!$J$2:$J$421,A171-first_day+1),"")</f>
        <v/>
      </c>
      <c r="F171" s="38">
        <f>IFERROR(INDEX(Daily!$K$2:$K$421,A171-first_day+1),"")</f>
        <v/>
      </c>
      <c r="G171" s="38">
        <f>IF(IFERROR(INDEX(Daily!$L$2:$L$421,A171-first_day+1),0)=1,N(G170)+N(IFERROR(INDEX(Daily!$M$2:$M$421,A171-first_day+1),"")),N(G170))</f>
        <v/>
      </c>
    </row>
    <row r="172">
      <c r="A172" s="37">
        <f>DATE(analysis_year,4,1)+167</f>
        <v/>
      </c>
      <c r="B172" s="38">
        <f>IFERROR(INDEX(Daily!$E$2:$E$421,A172-first_day+1),"")</f>
        <v/>
      </c>
      <c r="C172" s="38">
        <f>IFERROR(INDEX(Daily!$G$2:$G$421,A172-first_day+1),"")</f>
        <v/>
      </c>
      <c r="D172" s="38">
        <f>IFERROR(INDEX(Daily!$F$2:$F$421,A172-first_day+1),"")</f>
        <v/>
      </c>
      <c r="E172" s="38">
        <f>IFERROR(INDEX(Daily!$J$2:$J$421,A172-first_day+1),"")</f>
        <v/>
      </c>
      <c r="F172" s="38">
        <f>IFERROR(INDEX(Daily!$K$2:$K$421,A172-first_day+1),"")</f>
        <v/>
      </c>
      <c r="G172" s="38">
        <f>IF(IFERROR(INDEX(Daily!$L$2:$L$421,A172-first_day+1),0)=1,N(G171)+N(IFERROR(INDEX(Daily!$M$2:$M$421,A172-first_day+1),"")),N(G171))</f>
        <v/>
      </c>
    </row>
    <row r="173">
      <c r="A173" s="37">
        <f>DATE(analysis_year,4,1)+168</f>
        <v/>
      </c>
      <c r="B173" s="38">
        <f>IFERROR(INDEX(Daily!$E$2:$E$421,A173-first_day+1),"")</f>
        <v/>
      </c>
      <c r="C173" s="38">
        <f>IFERROR(INDEX(Daily!$G$2:$G$421,A173-first_day+1),"")</f>
        <v/>
      </c>
      <c r="D173" s="38">
        <f>IFERROR(INDEX(Daily!$F$2:$F$421,A173-first_day+1),"")</f>
        <v/>
      </c>
      <c r="E173" s="38">
        <f>IFERROR(INDEX(Daily!$J$2:$J$421,A173-first_day+1),"")</f>
        <v/>
      </c>
      <c r="F173" s="38">
        <f>IFERROR(INDEX(Daily!$K$2:$K$421,A173-first_day+1),"")</f>
        <v/>
      </c>
      <c r="G173" s="38">
        <f>IF(IFERROR(INDEX(Daily!$L$2:$L$421,A173-first_day+1),0)=1,N(G172)+N(IFERROR(INDEX(Daily!$M$2:$M$421,A173-first_day+1),"")),N(G172))</f>
        <v/>
      </c>
    </row>
    <row r="174">
      <c r="A174" s="37">
        <f>DATE(analysis_year,4,1)+169</f>
        <v/>
      </c>
      <c r="B174" s="38">
        <f>IFERROR(INDEX(Daily!$E$2:$E$421,A174-first_day+1),"")</f>
        <v/>
      </c>
      <c r="C174" s="38">
        <f>IFERROR(INDEX(Daily!$G$2:$G$421,A174-first_day+1),"")</f>
        <v/>
      </c>
      <c r="D174" s="38">
        <f>IFERROR(INDEX(Daily!$F$2:$F$421,A174-first_day+1),"")</f>
        <v/>
      </c>
      <c r="E174" s="38">
        <f>IFERROR(INDEX(Daily!$J$2:$J$421,A174-first_day+1),"")</f>
        <v/>
      </c>
      <c r="F174" s="38">
        <f>IFERROR(INDEX(Daily!$K$2:$K$421,A174-first_day+1),"")</f>
        <v/>
      </c>
      <c r="G174" s="38">
        <f>IF(IFERROR(INDEX(Daily!$L$2:$L$421,A174-first_day+1),0)=1,N(G173)+N(IFERROR(INDEX(Daily!$M$2:$M$421,A174-first_day+1),"")),N(G173))</f>
        <v/>
      </c>
    </row>
    <row r="175">
      <c r="A175" s="37">
        <f>DATE(analysis_year,4,1)+170</f>
        <v/>
      </c>
      <c r="B175" s="38">
        <f>IFERROR(INDEX(Daily!$E$2:$E$421,A175-first_day+1),"")</f>
        <v/>
      </c>
      <c r="C175" s="38">
        <f>IFERROR(INDEX(Daily!$G$2:$G$421,A175-first_day+1),"")</f>
        <v/>
      </c>
      <c r="D175" s="38">
        <f>IFERROR(INDEX(Daily!$F$2:$F$421,A175-first_day+1),"")</f>
        <v/>
      </c>
      <c r="E175" s="38">
        <f>IFERROR(INDEX(Daily!$J$2:$J$421,A175-first_day+1),"")</f>
        <v/>
      </c>
      <c r="F175" s="38">
        <f>IFERROR(INDEX(Daily!$K$2:$K$421,A175-first_day+1),"")</f>
        <v/>
      </c>
      <c r="G175" s="38">
        <f>IF(IFERROR(INDEX(Daily!$L$2:$L$421,A175-first_day+1),0)=1,N(G174)+N(IFERROR(INDEX(Daily!$M$2:$M$421,A175-first_day+1),"")),N(G174))</f>
        <v/>
      </c>
    </row>
    <row r="176">
      <c r="A176" s="37">
        <f>DATE(analysis_year,4,1)+171</f>
        <v/>
      </c>
      <c r="B176" s="38">
        <f>IFERROR(INDEX(Daily!$E$2:$E$421,A176-first_day+1),"")</f>
        <v/>
      </c>
      <c r="C176" s="38">
        <f>IFERROR(INDEX(Daily!$G$2:$G$421,A176-first_day+1),"")</f>
        <v/>
      </c>
      <c r="D176" s="38">
        <f>IFERROR(INDEX(Daily!$F$2:$F$421,A176-first_day+1),"")</f>
        <v/>
      </c>
      <c r="E176" s="38">
        <f>IFERROR(INDEX(Daily!$J$2:$J$421,A176-first_day+1),"")</f>
        <v/>
      </c>
      <c r="F176" s="38">
        <f>IFERROR(INDEX(Daily!$K$2:$K$421,A176-first_day+1),"")</f>
        <v/>
      </c>
      <c r="G176" s="38">
        <f>IF(IFERROR(INDEX(Daily!$L$2:$L$421,A176-first_day+1),0)=1,N(G175)+N(IFERROR(INDEX(Daily!$M$2:$M$421,A176-first_day+1),"")),N(G175))</f>
        <v/>
      </c>
    </row>
    <row r="177">
      <c r="A177" s="37">
        <f>DATE(analysis_year,4,1)+172</f>
        <v/>
      </c>
      <c r="B177" s="38">
        <f>IFERROR(INDEX(Daily!$E$2:$E$421,A177-first_day+1),"")</f>
        <v/>
      </c>
      <c r="C177" s="38">
        <f>IFERROR(INDEX(Daily!$G$2:$G$421,A177-first_day+1),"")</f>
        <v/>
      </c>
      <c r="D177" s="38">
        <f>IFERROR(INDEX(Daily!$F$2:$F$421,A177-first_day+1),"")</f>
        <v/>
      </c>
      <c r="E177" s="38">
        <f>IFERROR(INDEX(Daily!$J$2:$J$421,A177-first_day+1),"")</f>
        <v/>
      </c>
      <c r="F177" s="38">
        <f>IFERROR(INDEX(Daily!$K$2:$K$421,A177-first_day+1),"")</f>
        <v/>
      </c>
      <c r="G177" s="38">
        <f>IF(IFERROR(INDEX(Daily!$L$2:$L$421,A177-first_day+1),0)=1,N(G176)+N(IFERROR(INDEX(Daily!$M$2:$M$421,A177-first_day+1),"")),N(G176))</f>
        <v/>
      </c>
    </row>
    <row r="178">
      <c r="A178" s="37">
        <f>DATE(analysis_year,4,1)+173</f>
        <v/>
      </c>
      <c r="B178" s="38">
        <f>IFERROR(INDEX(Daily!$E$2:$E$421,A178-first_day+1),"")</f>
        <v/>
      </c>
      <c r="C178" s="38">
        <f>IFERROR(INDEX(Daily!$G$2:$G$421,A178-first_day+1),"")</f>
        <v/>
      </c>
      <c r="D178" s="38">
        <f>IFERROR(INDEX(Daily!$F$2:$F$421,A178-first_day+1),"")</f>
        <v/>
      </c>
      <c r="E178" s="38">
        <f>IFERROR(INDEX(Daily!$J$2:$J$421,A178-first_day+1),"")</f>
        <v/>
      </c>
      <c r="F178" s="38">
        <f>IFERROR(INDEX(Daily!$K$2:$K$421,A178-first_day+1),"")</f>
        <v/>
      </c>
      <c r="G178" s="38">
        <f>IF(IFERROR(INDEX(Daily!$L$2:$L$421,A178-first_day+1),0)=1,N(G177)+N(IFERROR(INDEX(Daily!$M$2:$M$421,A178-first_day+1),"")),N(G177))</f>
        <v/>
      </c>
    </row>
    <row r="179">
      <c r="A179" s="37">
        <f>DATE(analysis_year,4,1)+174</f>
        <v/>
      </c>
      <c r="B179" s="38">
        <f>IFERROR(INDEX(Daily!$E$2:$E$421,A179-first_day+1),"")</f>
        <v/>
      </c>
      <c r="C179" s="38">
        <f>IFERROR(INDEX(Daily!$G$2:$G$421,A179-first_day+1),"")</f>
        <v/>
      </c>
      <c r="D179" s="38">
        <f>IFERROR(INDEX(Daily!$F$2:$F$421,A179-first_day+1),"")</f>
        <v/>
      </c>
      <c r="E179" s="38">
        <f>IFERROR(INDEX(Daily!$J$2:$J$421,A179-first_day+1),"")</f>
        <v/>
      </c>
      <c r="F179" s="38">
        <f>IFERROR(INDEX(Daily!$K$2:$K$421,A179-first_day+1),"")</f>
        <v/>
      </c>
      <c r="G179" s="38">
        <f>IF(IFERROR(INDEX(Daily!$L$2:$L$421,A179-first_day+1),0)=1,N(G178)+N(IFERROR(INDEX(Daily!$M$2:$M$421,A179-first_day+1),"")),N(G178))</f>
        <v/>
      </c>
    </row>
    <row r="180">
      <c r="A180" s="37">
        <f>DATE(analysis_year,4,1)+175</f>
        <v/>
      </c>
      <c r="B180" s="38">
        <f>IFERROR(INDEX(Daily!$E$2:$E$421,A180-first_day+1),"")</f>
        <v/>
      </c>
      <c r="C180" s="38">
        <f>IFERROR(INDEX(Daily!$G$2:$G$421,A180-first_day+1),"")</f>
        <v/>
      </c>
      <c r="D180" s="38">
        <f>IFERROR(INDEX(Daily!$F$2:$F$421,A180-first_day+1),"")</f>
        <v/>
      </c>
      <c r="E180" s="38">
        <f>IFERROR(INDEX(Daily!$J$2:$J$421,A180-first_day+1),"")</f>
        <v/>
      </c>
      <c r="F180" s="38">
        <f>IFERROR(INDEX(Daily!$K$2:$K$421,A180-first_day+1),"")</f>
        <v/>
      </c>
      <c r="G180" s="38">
        <f>IF(IFERROR(INDEX(Daily!$L$2:$L$421,A180-first_day+1),0)=1,N(G179)+N(IFERROR(INDEX(Daily!$M$2:$M$421,A180-first_day+1),"")),N(G179))</f>
        <v/>
      </c>
    </row>
    <row r="181">
      <c r="A181" s="37">
        <f>DATE(analysis_year,4,1)+176</f>
        <v/>
      </c>
      <c r="B181" s="38">
        <f>IFERROR(INDEX(Daily!$E$2:$E$421,A181-first_day+1),"")</f>
        <v/>
      </c>
      <c r="C181" s="38">
        <f>IFERROR(INDEX(Daily!$G$2:$G$421,A181-first_day+1),"")</f>
        <v/>
      </c>
      <c r="D181" s="38">
        <f>IFERROR(INDEX(Daily!$F$2:$F$421,A181-first_day+1),"")</f>
        <v/>
      </c>
      <c r="E181" s="38">
        <f>IFERROR(INDEX(Daily!$J$2:$J$421,A181-first_day+1),"")</f>
        <v/>
      </c>
      <c r="F181" s="38">
        <f>IFERROR(INDEX(Daily!$K$2:$K$421,A181-first_day+1),"")</f>
        <v/>
      </c>
      <c r="G181" s="38">
        <f>IF(IFERROR(INDEX(Daily!$L$2:$L$421,A181-first_day+1),0)=1,N(G180)+N(IFERROR(INDEX(Daily!$M$2:$M$421,A181-first_day+1),"")),N(G180))</f>
        <v/>
      </c>
    </row>
    <row r="182">
      <c r="A182" s="37">
        <f>DATE(analysis_year,4,1)+177</f>
        <v/>
      </c>
      <c r="B182" s="38">
        <f>IFERROR(INDEX(Daily!$E$2:$E$421,A182-first_day+1),"")</f>
        <v/>
      </c>
      <c r="C182" s="38">
        <f>IFERROR(INDEX(Daily!$G$2:$G$421,A182-first_day+1),"")</f>
        <v/>
      </c>
      <c r="D182" s="38">
        <f>IFERROR(INDEX(Daily!$F$2:$F$421,A182-first_day+1),"")</f>
        <v/>
      </c>
      <c r="E182" s="38">
        <f>IFERROR(INDEX(Daily!$J$2:$J$421,A182-first_day+1),"")</f>
        <v/>
      </c>
      <c r="F182" s="38">
        <f>IFERROR(INDEX(Daily!$K$2:$K$421,A182-first_day+1),"")</f>
        <v/>
      </c>
      <c r="G182" s="38">
        <f>IF(IFERROR(INDEX(Daily!$L$2:$L$421,A182-first_day+1),0)=1,N(G181)+N(IFERROR(INDEX(Daily!$M$2:$M$421,A182-first_day+1),"")),N(G181))</f>
        <v/>
      </c>
    </row>
    <row r="183">
      <c r="A183" s="37">
        <f>DATE(analysis_year,4,1)+178</f>
        <v/>
      </c>
      <c r="B183" s="38">
        <f>IFERROR(INDEX(Daily!$E$2:$E$421,A183-first_day+1),"")</f>
        <v/>
      </c>
      <c r="C183" s="38">
        <f>IFERROR(INDEX(Daily!$G$2:$G$421,A183-first_day+1),"")</f>
        <v/>
      </c>
      <c r="D183" s="38">
        <f>IFERROR(INDEX(Daily!$F$2:$F$421,A183-first_day+1),"")</f>
        <v/>
      </c>
      <c r="E183" s="38">
        <f>IFERROR(INDEX(Daily!$J$2:$J$421,A183-first_day+1),"")</f>
        <v/>
      </c>
      <c r="F183" s="38">
        <f>IFERROR(INDEX(Daily!$K$2:$K$421,A183-first_day+1),"")</f>
        <v/>
      </c>
      <c r="G183" s="38">
        <f>IF(IFERROR(INDEX(Daily!$L$2:$L$421,A183-first_day+1),0)=1,N(G182)+N(IFERROR(INDEX(Daily!$M$2:$M$421,A183-first_day+1),"")),N(G182))</f>
        <v/>
      </c>
    </row>
    <row r="184">
      <c r="A184" s="37">
        <f>DATE(analysis_year,4,1)+179</f>
        <v/>
      </c>
      <c r="B184" s="38">
        <f>IFERROR(INDEX(Daily!$E$2:$E$421,A184-first_day+1),"")</f>
        <v/>
      </c>
      <c r="C184" s="38">
        <f>IFERROR(INDEX(Daily!$G$2:$G$421,A184-first_day+1),"")</f>
        <v/>
      </c>
      <c r="D184" s="38">
        <f>IFERROR(INDEX(Daily!$F$2:$F$421,A184-first_day+1),"")</f>
        <v/>
      </c>
      <c r="E184" s="38">
        <f>IFERROR(INDEX(Daily!$J$2:$J$421,A184-first_day+1),"")</f>
        <v/>
      </c>
      <c r="F184" s="38">
        <f>IFERROR(INDEX(Daily!$K$2:$K$421,A184-first_day+1),"")</f>
        <v/>
      </c>
      <c r="G184" s="38">
        <f>IF(IFERROR(INDEX(Daily!$L$2:$L$421,A184-first_day+1),0)=1,N(G183)+N(IFERROR(INDEX(Daily!$M$2:$M$421,A184-first_day+1),"")),N(G183))</f>
        <v/>
      </c>
    </row>
    <row r="185">
      <c r="A185" s="37">
        <f>DATE(analysis_year,4,1)+180</f>
        <v/>
      </c>
      <c r="B185" s="38">
        <f>IFERROR(INDEX(Daily!$E$2:$E$421,A185-first_day+1),"")</f>
        <v/>
      </c>
      <c r="C185" s="38">
        <f>IFERROR(INDEX(Daily!$G$2:$G$421,A185-first_day+1),"")</f>
        <v/>
      </c>
      <c r="D185" s="38">
        <f>IFERROR(INDEX(Daily!$F$2:$F$421,A185-first_day+1),"")</f>
        <v/>
      </c>
      <c r="E185" s="38">
        <f>IFERROR(INDEX(Daily!$J$2:$J$421,A185-first_day+1),"")</f>
        <v/>
      </c>
      <c r="F185" s="38">
        <f>IFERROR(INDEX(Daily!$K$2:$K$421,A185-first_day+1),"")</f>
        <v/>
      </c>
      <c r="G185" s="38">
        <f>IF(IFERROR(INDEX(Daily!$L$2:$L$421,A185-first_day+1),0)=1,N(G184)+N(IFERROR(INDEX(Daily!$M$2:$M$421,A185-first_day+1),"")),N(G184))</f>
        <v/>
      </c>
    </row>
    <row r="186">
      <c r="A186" s="37">
        <f>DATE(analysis_year,4,1)+181</f>
        <v/>
      </c>
      <c r="B186" s="38">
        <f>IFERROR(INDEX(Daily!$E$2:$E$421,A186-first_day+1),"")</f>
        <v/>
      </c>
      <c r="C186" s="38">
        <f>IFERROR(INDEX(Daily!$G$2:$G$421,A186-first_day+1),"")</f>
        <v/>
      </c>
      <c r="D186" s="38">
        <f>IFERROR(INDEX(Daily!$F$2:$F$421,A186-first_day+1),"")</f>
        <v/>
      </c>
      <c r="E186" s="38">
        <f>IFERROR(INDEX(Daily!$J$2:$J$421,A186-first_day+1),"")</f>
        <v/>
      </c>
      <c r="F186" s="38">
        <f>IFERROR(INDEX(Daily!$K$2:$K$421,A186-first_day+1),"")</f>
        <v/>
      </c>
      <c r="G186" s="38">
        <f>IF(IFERROR(INDEX(Daily!$L$2:$L$421,A186-first_day+1),0)=1,N(G185)+N(IFERROR(INDEX(Daily!$M$2:$M$421,A186-first_day+1),"")),N(G185))</f>
        <v/>
      </c>
    </row>
    <row r="187">
      <c r="A187" s="37">
        <f>DATE(analysis_year,4,1)+182</f>
        <v/>
      </c>
      <c r="B187" s="38">
        <f>IFERROR(INDEX(Daily!$E$2:$E$421,A187-first_day+1),"")</f>
        <v/>
      </c>
      <c r="C187" s="38">
        <f>IFERROR(INDEX(Daily!$G$2:$G$421,A187-first_day+1),"")</f>
        <v/>
      </c>
      <c r="D187" s="38">
        <f>IFERROR(INDEX(Daily!$F$2:$F$421,A187-first_day+1),"")</f>
        <v/>
      </c>
      <c r="E187" s="38">
        <f>IFERROR(INDEX(Daily!$J$2:$J$421,A187-first_day+1),"")</f>
        <v/>
      </c>
      <c r="F187" s="38">
        <f>IFERROR(INDEX(Daily!$K$2:$K$421,A187-first_day+1),"")</f>
        <v/>
      </c>
      <c r="G187" s="38">
        <f>IF(IFERROR(INDEX(Daily!$L$2:$L$421,A187-first_day+1),0)=1,N(G186)+N(IFERROR(INDEX(Daily!$M$2:$M$421,A187-first_day+1),"")),N(G186))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2026-09-23T01:47:02Z</dcterms:created>
  <dcterms:modified xsi:type="dcterms:W3CDTF">2026-09-23T01:47:06Z</dcterms:modified>
</cp:coreProperties>
</file>